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slicerCaches/slicerCache54.xml" ContentType="application/vnd.ms-excel.slicerCache+xml"/>
  <Override PartName="/xl/slicerCaches/slicerCache55.xml" ContentType="application/vnd.ms-excel.slicerCache+xml"/>
  <Override PartName="/xl/slicerCaches/slicerCache56.xml" ContentType="application/vnd.ms-excel.slicerCache+xml"/>
  <Override PartName="/xl/slicerCaches/slicerCache57.xml" ContentType="application/vnd.ms-excel.slicerCache+xml"/>
  <Override PartName="/xl/slicerCaches/slicerCache58.xml" ContentType="application/vnd.ms-excel.slicerCache+xml"/>
  <Override PartName="/xl/slicerCaches/slicerCache5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4.xml" ContentType="application/vnd.openxmlformats-officedocument.drawing+xml"/>
  <Override PartName="/xl/drawings/drawing5.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6.xml" ContentType="application/vnd.openxmlformats-officedocument.drawing+xml"/>
  <Override PartName="/xl/slicers/slicer2.xml" ContentType="application/vnd.ms-excel.slicer+xml"/>
  <Override PartName="/xl/charts/chart3.xml" ContentType="application/vnd.openxmlformats-officedocument.drawingml.chart+xml"/>
  <Override PartName="/xl/drawings/drawing7.xml" ContentType="application/vnd.openxmlformats-officedocument.drawing+xml"/>
  <Override PartName="/xl/slicers/slicer3.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8.xml" ContentType="application/vnd.openxmlformats-officedocument.drawing+xml"/>
  <Override PartName="/xl/slicers/slicer4.xml" ContentType="application/vnd.ms-excel.slicer+xml"/>
  <Override PartName="/xl/charts/chart6.xml" ContentType="application/vnd.openxmlformats-officedocument.drawingml.chart+xml"/>
  <Override PartName="/xl/drawings/drawing9.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0.xml" ContentType="application/vnd.openxmlformats-officedocument.drawing+xml"/>
  <Override PartName="/xl/slicers/slicer6.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1.xml" ContentType="application/vnd.openxmlformats-officedocument.drawing+xml"/>
  <Override PartName="/xl/slicers/slicer7.xml" ContentType="application/vnd.ms-excel.slicer+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2.xml" ContentType="application/vnd.openxmlformats-officedocument.drawing+xml"/>
  <Override PartName="/xl/slicers/slicer8.xml" ContentType="application/vnd.ms-excel.slicer+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slicers/slicer9.xml" ContentType="application/vnd.ms-excel.slicer+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slicers/slicer10.xml" ContentType="application/vnd.ms-excel.slicer+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5.xml" ContentType="application/vnd.openxmlformats-officedocument.drawing+xml"/>
  <Override PartName="/xl/slicers/slicer11.xml" ContentType="application/vnd.ms-excel.slicer+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charts/chart19.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6.xml" ContentType="application/vnd.openxmlformats-officedocument.drawing+xml"/>
  <Override PartName="/xl/slicers/slicer12.xml" ContentType="application/vnd.ms-excel.slicer+xml"/>
  <Override PartName="/xl/charts/chart20.xml" ContentType="application/vnd.openxmlformats-officedocument.drawingml.chart+xml"/>
  <Override PartName="/xl/charts/style14.xml" ContentType="application/vnd.ms-office.chartstyle+xml"/>
  <Override PartName="/xl/charts/colors14.xml" ContentType="application/vnd.ms-office.chartcolorstyle+xml"/>
  <Override PartName="/xl/charts/chart21.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7.xml" ContentType="application/vnd.openxmlformats-officedocument.drawing+xml"/>
  <Override PartName="/xl/slicers/slicer13.xml" ContentType="application/vnd.ms-excel.slicer+xml"/>
  <Override PartName="/xl/charts/chart22.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8.xml" ContentType="application/vnd.openxmlformats-officedocument.drawing+xml"/>
  <Override PartName="/xl/slicers/slicer14.xml" ContentType="application/vnd.ms-excel.slicer+xml"/>
  <Override PartName="/xl/charts/chart23.xml" ContentType="application/vnd.openxmlformats-officedocument.drawingml.chart+xml"/>
  <Override PartName="/xl/charts/style17.xml" ContentType="application/vnd.ms-office.chartstyle+xml"/>
  <Override PartName="/xl/charts/colors17.xml" ContentType="application/vnd.ms-office.chartcolorstyle+xml"/>
  <Override PartName="/xl/charts/chart24.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9.xml" ContentType="application/vnd.openxmlformats-officedocument.drawing+xml"/>
  <Override PartName="/xl/slicers/slicer15.xml" ContentType="application/vnd.ms-excel.slicer+xml"/>
  <Override PartName="/xl/charts/chart25.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0.xml" ContentType="application/vnd.openxmlformats-officedocument.drawing+xml"/>
  <Override PartName="/xl/slicers/slicer16.xml" ContentType="application/vnd.ms-excel.slicer+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1.xml" ContentType="application/vnd.openxmlformats-officedocument.drawing+xml"/>
  <Override PartName="/xl/slicers/slicer17.xml" ContentType="application/vnd.ms-excel.slicer+xml"/>
  <Override PartName="/xl/charts/chart31.xml" ContentType="application/vnd.openxmlformats-officedocument.drawingml.chart+xml"/>
  <Override PartName="/xl/charts/style21.xml" ContentType="application/vnd.ms-office.chartstyle+xml"/>
  <Override PartName="/xl/charts/colors21.xml" ContentType="application/vnd.ms-office.chartcolorstyle+xml"/>
  <Override PartName="/xl/charts/chart32.xml" ContentType="application/vnd.openxmlformats-officedocument.drawingml.chart+xml"/>
  <Override PartName="/xl/charts/style22.xml" ContentType="application/vnd.ms-office.chartstyle+xml"/>
  <Override PartName="/xl/charts/colors22.xml" ContentType="application/vnd.ms-office.chartcolorstyle+xml"/>
  <Override PartName="/xl/charts/chart3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2.xml" ContentType="application/vnd.openxmlformats-officedocument.drawing+xml"/>
  <Override PartName="/xl/slicers/slicer18.xml" ContentType="application/vnd.ms-excel.slicer+xml"/>
  <Override PartName="/xl/charts/chart34.xml" ContentType="application/vnd.openxmlformats-officedocument.drawingml.chart+xml"/>
  <Override PartName="/xl/charts/style24.xml" ContentType="application/vnd.ms-office.chartstyle+xml"/>
  <Override PartName="/xl/charts/colors24.xml" ContentType="application/vnd.ms-office.chartcolorstyle+xml"/>
  <Override PartName="/xl/charts/chart3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3.xml" ContentType="application/vnd.openxmlformats-officedocument.drawing+xml"/>
  <Override PartName="/xl/slicers/slicer19.xml" ContentType="application/vnd.ms-excel.slicer+xml"/>
  <Override PartName="/xl/charts/chart36.xml" ContentType="application/vnd.openxmlformats-officedocument.drawingml.chart+xml"/>
  <Override PartName="/xl/charts/style26.xml" ContentType="application/vnd.ms-office.chartstyle+xml"/>
  <Override PartName="/xl/charts/colors26.xml" ContentType="application/vnd.ms-office.chartcolorstyle+xml"/>
  <Override PartName="/xl/charts/chart3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4.xml" ContentType="application/vnd.openxmlformats-officedocument.drawing+xml"/>
  <Override PartName="/xl/slicers/slicer20.xml" ContentType="application/vnd.ms-excel.slicer+xml"/>
  <Override PartName="/xl/charts/chart38.xml" ContentType="application/vnd.openxmlformats-officedocument.drawingml.chart+xml"/>
  <Override PartName="/xl/charts/style28.xml" ContentType="application/vnd.ms-office.chartstyle+xml"/>
  <Override PartName="/xl/charts/colors28.xml" ContentType="application/vnd.ms-office.chartcolorstyle+xml"/>
  <Override PartName="/xl/charts/chart3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5.xml" ContentType="application/vnd.openxmlformats-officedocument.drawing+xml"/>
  <Override PartName="/xl/slicers/slicer21.xml" ContentType="application/vnd.ms-excel.slicer+xml"/>
  <Override PartName="/xl/charts/chart40.xml" ContentType="application/vnd.openxmlformats-officedocument.drawingml.chart+xml"/>
  <Override PartName="/xl/charts/style30.xml" ContentType="application/vnd.ms-office.chartstyle+xml"/>
  <Override PartName="/xl/charts/colors30.xml" ContentType="application/vnd.ms-office.chartcolorstyle+xml"/>
  <Override PartName="/xl/charts/chart4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26.xml" ContentType="application/vnd.openxmlformats-officedocument.drawing+xml"/>
  <Override PartName="/xl/tables/table1.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7.xml" ContentType="application/vnd.openxmlformats-officedocument.drawing+xml"/>
  <Override PartName="/xl/slicers/slicer22.xml" ContentType="application/vnd.ms-excel.slicer+xml"/>
  <Override PartName="/xl/charts/chart42.xml" ContentType="application/vnd.openxmlformats-officedocument.drawingml.chart+xml"/>
  <Override PartName="/xl/charts/style32.xml" ContentType="application/vnd.ms-office.chartstyle+xml"/>
  <Override PartName="/xl/charts/colors32.xml" ContentType="application/vnd.ms-office.chartcolorstyle+xml"/>
  <Override PartName="/xl/charts/chart4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28.xml" ContentType="application/vnd.openxmlformats-officedocument.drawing+xml"/>
  <Override PartName="/xl/tables/table2.xml" ContentType="application/vnd.openxmlformats-officedocument.spreadsheetml.table+xml"/>
  <Override PartName="/xl/drawings/drawing29.xml" ContentType="application/vnd.openxmlformats-officedocument.drawing+xml"/>
  <Override PartName="/xl/tables/table3.xml" ContentType="application/vnd.openxmlformats-officedocument.spreadsheetml.table+xml"/>
  <Override PartName="/xl/drawings/drawing30.xml" ContentType="application/vnd.openxmlformats-officedocument.drawing+xml"/>
  <Override PartName="/xl/tables/table4.xml" ContentType="application/vnd.openxmlformats-officedocument.spreadsheetml.table+xml"/>
  <Override PartName="/xl/pivotTables/pivotTable7.xml" ContentType="application/vnd.openxmlformats-officedocument.spreadsheetml.pivotTable+xml"/>
  <Override PartName="/xl/drawings/drawing31.xml" ContentType="application/vnd.openxmlformats-officedocument.drawing+xml"/>
  <Override PartName="/xl/charts/chart44.xml" ContentType="application/vnd.openxmlformats-officedocument.drawingml.chart+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2.xml" ContentType="application/vnd.openxmlformats-officedocument.drawing+xml"/>
  <Override PartName="/xl/charts/chart45.xml" ContentType="application/vnd.openxmlformats-officedocument.drawingml.chart+xml"/>
  <Override PartName="/xl/charts/chart46.xml" ContentType="application/vnd.openxmlformats-officedocument.drawingml.chart+xml"/>
  <Override PartName="/xl/pivotTables/pivotTable10.xml" ContentType="application/vnd.openxmlformats-officedocument.spreadsheetml.pivotTable+xml"/>
  <Override PartName="/xl/drawings/drawing33.xml" ContentType="application/vnd.openxmlformats-officedocument.drawing+xml"/>
  <Override PartName="/xl/slicers/slicer23.xml" ContentType="application/vnd.ms-excel.slicer+xml"/>
  <Override PartName="/xl/charts/chart47.xml" ContentType="application/vnd.openxmlformats-officedocument.drawingml.chart+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4.xml" ContentType="application/vnd.openxmlformats-officedocument.drawing+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35.xml" ContentType="application/vnd.openxmlformats-officedocument.drawing+xml"/>
  <Override PartName="/xl/slicers/slicer24.xml" ContentType="application/vnd.ms-excel.slicer+xml"/>
  <Override PartName="/xl/charts/chart52.xml" ContentType="application/vnd.openxmlformats-officedocument.drawingml.chart+xml"/>
  <Override PartName="/xl/charts/chart53.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36.xml" ContentType="application/vnd.openxmlformats-officedocument.drawing+xml"/>
  <Override PartName="/xl/charts/chart54.xml" ContentType="application/vnd.openxmlformats-officedocument.drawingml.chart+xml"/>
  <Override PartName="/xl/charts/chart55.xml" ContentType="application/vnd.openxmlformats-officedocument.drawingml.chart+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37.xml" ContentType="application/vnd.openxmlformats-officedocument.drawing+xml"/>
  <Override PartName="/xl/slicers/slicer25.xml" ContentType="application/vnd.ms-excel.slicer+xml"/>
  <Override PartName="/xl/charts/chart56.xml" ContentType="application/vnd.openxmlformats-officedocument.drawingml.chart+xml"/>
  <Override PartName="/xl/charts/style35.xml" ContentType="application/vnd.ms-office.chartstyle+xml"/>
  <Override PartName="/xl/charts/colors35.xml" ContentType="application/vnd.ms-office.chartcolorstyle+xml"/>
  <Override PartName="/xl/charts/chart57.xml" ContentType="application/vnd.openxmlformats-officedocument.drawingml.chart+xml"/>
  <Override PartName="/xl/charts/style36.xml" ContentType="application/vnd.ms-office.chartstyle+xml"/>
  <Override PartName="/xl/charts/colors36.xml" ContentType="application/vnd.ms-office.chartcolorstyle+xml"/>
  <Override PartName="/xl/charts/chart58.xml" ContentType="application/vnd.openxmlformats-officedocument.drawingml.chart+xml"/>
  <Override PartName="/xl/charts/style37.xml" ContentType="application/vnd.ms-office.chartstyle+xml"/>
  <Override PartName="/xl/charts/colors37.xml" ContentType="application/vnd.ms-office.chartcolorstyle+xml"/>
  <Override PartName="/xl/charts/chart59.xml" ContentType="application/vnd.openxmlformats-officedocument.drawingml.chart+xml"/>
  <Override PartName="/xl/charts/style38.xml" ContentType="application/vnd.ms-office.chartstyle+xml"/>
  <Override PartName="/xl/charts/colors38.xml" ContentType="application/vnd.ms-office.chartcolorstyle+xml"/>
  <Override PartName="/xl/charts/chart60.xml" ContentType="application/vnd.openxmlformats-officedocument.drawingml.chart+xml"/>
  <Override PartName="/xl/charts/style39.xml" ContentType="application/vnd.ms-office.chartstyle+xml"/>
  <Override PartName="/xl/charts/colors39.xml" ContentType="application/vnd.ms-office.chartcolorstyle+xml"/>
  <Override PartName="/xl/charts/chart61.xml" ContentType="application/vnd.openxmlformats-officedocument.drawingml.chart+xml"/>
  <Override PartName="/xl/charts/style40.xml" ContentType="application/vnd.ms-office.chartstyle+xml"/>
  <Override PartName="/xl/charts/colors40.xml" ContentType="application/vnd.ms-office.chartcolorstyle+xml"/>
  <Override PartName="/xl/charts/chart62.xml" ContentType="application/vnd.openxmlformats-officedocument.drawingml.chart+xml"/>
  <Override PartName="/xl/charts/style41.xml" ContentType="application/vnd.ms-office.chartstyle+xml"/>
  <Override PartName="/xl/charts/colors41.xml" ContentType="application/vnd.ms-office.chartcolorsty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38.xml" ContentType="application/vnd.openxmlformats-officedocument.drawing+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drawings/drawing39.xml" ContentType="application/vnd.openxmlformats-officedocument.drawing+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40.xml" ContentType="application/vnd.openxmlformats-officedocument.drawing+xml"/>
  <Override PartName="/xl/tables/table5.xml" ContentType="application/vnd.openxmlformats-officedocument.spreadsheetml.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drawings/drawing41.xml" ContentType="application/vnd.openxmlformats-officedocument.drawing+xml"/>
  <Override PartName="/xl/slicers/slicer26.xml" ContentType="application/vnd.ms-excel.slicer+xml"/>
  <Override PartName="/xl/charts/chart72.xml" ContentType="application/vnd.openxmlformats-officedocument.drawingml.chart+xml"/>
  <Override PartName="/xl/charts/style43.xml" ContentType="application/vnd.ms-office.chartstyle+xml"/>
  <Override PartName="/xl/charts/colors43.xml" ContentType="application/vnd.ms-office.chartcolorstyle+xml"/>
  <Override PartName="/xl/charts/chart73.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42.xml" ContentType="application/vnd.openxmlformats-officedocument.drawing+xml"/>
  <Override PartName="/xl/slicers/slicer27.xml" ContentType="application/vnd.ms-excel.slicer+xml"/>
  <Override PartName="/xl/charts/chart74.xml" ContentType="application/vnd.openxmlformats-officedocument.drawingml.chart+xml"/>
  <Override PartName="/xl/charts/style45.xml" ContentType="application/vnd.ms-office.chartstyle+xml"/>
  <Override PartName="/xl/charts/colors45.xml" ContentType="application/vnd.ms-office.chartcolorsty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drawings/drawing43.xml" ContentType="application/vnd.openxmlformats-officedocument.drawing+xml"/>
  <Override PartName="/xl/charts/chart75.xml" ContentType="application/vnd.openxmlformats-officedocument.drawingml.chart+xml"/>
  <Override PartName="/xl/charts/chart76.xml" ContentType="application/vnd.openxmlformats-officedocument.drawingml.chart+xml"/>
  <Override PartName="/xl/charts/style46.xml" ContentType="application/vnd.ms-office.chartstyle+xml"/>
  <Override PartName="/xl/charts/colors46.xml" ContentType="application/vnd.ms-office.chartcolorstyle+xml"/>
  <Override PartName="/xl/charts/chart77.xml" ContentType="application/vnd.openxmlformats-officedocument.drawingml.chart+xml"/>
  <Override PartName="/xl/charts/style47.xml" ContentType="application/vnd.ms-office.chartstyle+xml"/>
  <Override PartName="/xl/charts/colors47.xml" ContentType="application/vnd.ms-office.chartcolorstyle+xml"/>
  <Override PartName="/xl/charts/chart78.xml" ContentType="application/vnd.openxmlformats-officedocument.drawingml.chart+xml"/>
  <Override PartName="/xl/charts/style48.xml" ContentType="application/vnd.ms-office.chartstyle+xml"/>
  <Override PartName="/xl/charts/colors4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codeName="ThisWorkbook" hidePivotFieldList="1" defaultThemeVersion="124226"/>
  <mc:AlternateContent xmlns:mc="http://schemas.openxmlformats.org/markup-compatibility/2006">
    <mc:Choice Requires="x15">
      <x15ac:absPath xmlns:x15ac="http://schemas.microsoft.com/office/spreadsheetml/2010/11/ac" url="\\cdss\admd\Central Office\RSB\DS2\CalFresh\DASHBOARD\"/>
    </mc:Choice>
  </mc:AlternateContent>
  <xr:revisionPtr revIDLastSave="0" documentId="10_ncr:100000_{C4E2D8B4-599B-465A-8B87-9A71B4FD07C3}" xr6:coauthVersionLast="31" xr6:coauthVersionMax="31" xr10:uidLastSave="{00000000-0000-0000-0000-000000000000}"/>
  <bookViews>
    <workbookView showSheetTabs="0" xWindow="0" yWindow="0" windowWidth="22155" windowHeight="11280" tabRatio="890" firstSheet="1" activeTab="1" xr2:uid="{00000000-000D-0000-FFFF-FFFF00000000}"/>
  </bookViews>
  <sheets>
    <sheet name="Updates Log" sheetId="58" r:id="rId1"/>
    <sheet name="Main_Menu" sheetId="51" r:id="rId2"/>
    <sheet name="Geomap_Selection_Menu" sheetId="59" r:id="rId3"/>
    <sheet name="Trends_Fed_CFAP" sheetId="83" r:id="rId4"/>
    <sheet name="Trends_Caseload_HHs_Annual" sheetId="32" r:id="rId5"/>
    <sheet name="Trends_Caseload_HHs_Mthly" sheetId="6" r:id="rId6"/>
    <sheet name="Trends_Caseload_Persons_Annual" sheetId="33" r:id="rId7"/>
    <sheet name="Trends_Caseload_Persons_Mthly" sheetId="27" r:id="rId8"/>
    <sheet name="Trends_Apps_Recd_Monthly" sheetId="69" r:id="rId9"/>
    <sheet name="Pivot_Apps_Recd_Monthly" sheetId="70" state="hidden" r:id="rId10"/>
    <sheet name="Trends_PRI" sheetId="47" r:id="rId11"/>
    <sheet name="Trends_PRI_tornado" sheetId="57" r:id="rId12"/>
    <sheet name="Trends_PRI_Raw_Values" sheetId="53" r:id="rId13"/>
    <sheet name="Trends_Churn_Reapps" sheetId="14" r:id="rId14"/>
    <sheet name="Trends_Churn_Recerts" sheetId="41" r:id="rId15"/>
    <sheet name="Trends_ExpService" sheetId="37" r:id="rId16"/>
    <sheet name="Trends_Month_ErrorRate" sheetId="56" r:id="rId17"/>
    <sheet name="Trends_NegErrorRt" sheetId="66" r:id="rId18"/>
    <sheet name="Trends_Month_Timeliness" sheetId="12" r:id="rId19"/>
    <sheet name="Trends_Annual_Demo_Gen_Pop" sheetId="15" r:id="rId20"/>
    <sheet name="Trends_Annual_Demo_CF" sheetId="16" r:id="rId21"/>
    <sheet name="Trends_Annual_CF_Eligib_Estim" sheetId="17" r:id="rId22"/>
    <sheet name="Pivot_WIC" sheetId="62" state="hidden" r:id="rId23"/>
    <sheet name="Trends_WIC" sheetId="63" r:id="rId24"/>
    <sheet name="Trends_CO" sheetId="73" r:id="rId25"/>
    <sheet name="Every_Mth" sheetId="3" r:id="rId26"/>
    <sheet name="Pivot_ChildOnlyMonthly" sheetId="71" state="hidden" r:id="rId27"/>
    <sheet name="ErrorRateRawSource" sheetId="68" state="hidden" r:id="rId28"/>
    <sheet name="Quarterly" sheetId="1" r:id="rId29"/>
    <sheet name="Annual" sheetId="2" r:id="rId30"/>
    <sheet name="Pivot_HHs_Mth" sheetId="21" state="hidden" r:id="rId31"/>
    <sheet name="Pivot_HH_Annual" sheetId="23" state="hidden" r:id="rId32"/>
    <sheet name="Pivot_Persons_Mth" sheetId="28" state="hidden" r:id="rId33"/>
    <sheet name="Pivot_Person_Unemp_Annual" sheetId="29" state="hidden" r:id="rId34"/>
    <sheet name="Pivot_Timeliness_Mthly" sheetId="34" state="hidden" r:id="rId35"/>
    <sheet name="Pivot_ES" sheetId="38" state="hidden" r:id="rId36"/>
    <sheet name="Pivot_Demogr_CF" sheetId="35" state="hidden" r:id="rId37"/>
    <sheet name="Pivot_Churn" sheetId="40" state="hidden" r:id="rId38"/>
    <sheet name="Pivot_Demo_Gen_Pop" sheetId="43" state="hidden" r:id="rId39"/>
    <sheet name="PRI_Raw" sheetId="55" r:id="rId40"/>
    <sheet name="Pivot_NegErrorRt" sheetId="67" state="hidden" r:id="rId41"/>
    <sheet name="PRI Tornado for pdf" sheetId="74" state="hidden" r:id="rId42"/>
    <sheet name="Pivot_PRI" sheetId="46" state="hidden" r:id="rId43"/>
  </sheets>
  <definedNames>
    <definedName name="_xlnm._FilterDatabase" localSheetId="29" hidden="1">Annual!$A$10:$T$10</definedName>
    <definedName name="_xlnm._FilterDatabase" localSheetId="27" hidden="1">ErrorRateRawSource!$A$10:$N$4690</definedName>
    <definedName name="_xlnm._FilterDatabase" localSheetId="25" hidden="1">Every_Mth!$A$10:$AD$4848</definedName>
    <definedName name="_xlnm._FilterDatabase" localSheetId="39" hidden="1">PRI_Raw!$A$10:$H$10</definedName>
    <definedName name="_xlnm._FilterDatabase" localSheetId="28" hidden="1">Quarterly!$A$10:$K$10</definedName>
    <definedName name="_xlnm.Print_Area" localSheetId="41">'PRI Tornado for pdf'!$A$1:$J$76</definedName>
    <definedName name="_xlnm.Print_Area" localSheetId="21">Trends_Annual_CF_Eligib_Estim!$A$1:$T$33</definedName>
    <definedName name="_xlnm.Print_Area" localSheetId="19">Trends_Annual_Demo_Gen_Pop!$A$1:$V$85</definedName>
    <definedName name="_xlnm.Print_Area" localSheetId="5">Trends_Caseload_HHs_Mthly!$A$1:$U$46</definedName>
    <definedName name="_xlnm.Print_Area" localSheetId="3">Trends_Fed_CFAP!$A$9:$N$39</definedName>
    <definedName name="_xlnm.Print_Area" localSheetId="10">Trends_PRI!$A$1:$P$57</definedName>
    <definedName name="_xlnm.Print_Area" localSheetId="11">Trends_PRI_tornado!$A$1:$P$82</definedName>
    <definedName name="Slicer_5yr_est_years">#N/A</definedName>
    <definedName name="Slicer_C_Year">#N/A</definedName>
    <definedName name="Slicer_C_Year1">#N/A</definedName>
    <definedName name="Slicer_C_Year2">#N/A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13">#N/A</definedName>
    <definedName name="Slicer_Calendar_Year14">#N/A</definedName>
    <definedName name="Slicer_Calendar_Year15">#N/A</definedName>
    <definedName name="Slicer_Calendar_Year16">#N/A</definedName>
    <definedName name="Slicer_Calendar_Year17">#N/A</definedName>
    <definedName name="Slicer_Calendar_Year2">#N/A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4">#N/A</definedName>
    <definedName name="Slicer_County15">#N/A</definedName>
    <definedName name="Slicer_County16">#N/A</definedName>
    <definedName name="Slicer_County17">#N/A</definedName>
    <definedName name="Slicer_County18">#N/A</definedName>
    <definedName name="Slicer_County19">#N/A</definedName>
    <definedName name="Slicer_County2">#N/A</definedName>
    <definedName name="Slicer_County20">#N/A</definedName>
    <definedName name="Slicer_County21">#N/A</definedName>
    <definedName name="Slicer_County22">#N/A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Month">#N/A</definedName>
    <definedName name="Slicer_Month1">#N/A</definedName>
    <definedName name="Slicer_Month10">#N/A</definedName>
    <definedName name="Slicer_Month2">#N/A</definedName>
    <definedName name="Slicer_Month3">#N/A</definedName>
    <definedName name="Slicer_Month5">#N/A</definedName>
    <definedName name="Slicer_Month6">#N/A</definedName>
    <definedName name="Slicer_Month7">#N/A</definedName>
    <definedName name="Slicer_Month8">#N/A</definedName>
    <definedName name="Slicer_Month9">#N/A</definedName>
    <definedName name="Slicer_Quarter">#N/A</definedName>
    <definedName name="Slicer_Quarter1">#N/A</definedName>
    <definedName name="Slicer_Quarter2">#N/A</definedName>
    <definedName name="Slicer_SFY">#N/A</definedName>
    <definedName name="Slicer_SFY1">#N/A</definedName>
  </definedNames>
  <calcPr calcId="179017"/>
  <pivotCaches>
    <pivotCache cacheId="2" r:id="rId44"/>
    <pivotCache cacheId="3" r:id="rId45"/>
    <pivotCache cacheId="4" r:id="rId46"/>
    <pivotCache cacheId="6" r:id="rId47"/>
    <pivotCache cacheId="7" r:id="rId48"/>
  </pivotCaches>
  <extLst>
    <ext xmlns:x14="http://schemas.microsoft.com/office/spreadsheetml/2009/9/main" uri="{BBE1A952-AA13-448e-AADC-164F8A28A991}">
      <x14:slicerCaches>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 r:id="rId102"/>
        <x14:slicerCache r:id="rId103"/>
        <x14:slicerCache r:id="rId104"/>
        <x14:slicerCache r:id="rId105"/>
        <x14:slicerCache r:id="rId106"/>
        <x14:slicerCache r:id="rId107"/>
      </x14:slicerCaches>
    </ext>
    <ext xmlns:x14="http://schemas.microsoft.com/office/spreadsheetml/2009/9/main" uri="{79F54976-1DA5-4618-B147-4CDE4B953A38}">
      <x14:workbookPr/>
    </ext>
  </extLst>
</workbook>
</file>

<file path=xl/calcChain.xml><?xml version="1.0" encoding="utf-8"?>
<calcChain xmlns="http://schemas.openxmlformats.org/spreadsheetml/2006/main">
  <c r="E365" i="2" l="1"/>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G364" i="2"/>
  <c r="G363" i="2"/>
  <c r="G362" i="2"/>
  <c r="G361" i="2"/>
  <c r="G360" i="2"/>
  <c r="G359" i="2"/>
  <c r="G358" i="2"/>
  <c r="G357" i="2"/>
  <c r="G356" i="2"/>
  <c r="G355" i="2"/>
  <c r="G354" i="2"/>
  <c r="G353" i="2"/>
  <c r="G352" i="2"/>
  <c r="G351" i="2"/>
  <c r="G350" i="2"/>
  <c r="G349" i="2"/>
  <c r="G348" i="2"/>
  <c r="G347" i="2"/>
  <c r="G346" i="2"/>
  <c r="G345" i="2"/>
  <c r="G344" i="2"/>
  <c r="G343" i="2"/>
  <c r="G342" i="2"/>
  <c r="G341" i="2"/>
  <c r="G340" i="2"/>
  <c r="G339" i="2"/>
  <c r="G338" i="2"/>
  <c r="G337" i="2"/>
  <c r="G336" i="2"/>
  <c r="G335" i="2"/>
  <c r="G334" i="2"/>
  <c r="G333" i="2"/>
  <c r="G332" i="2"/>
  <c r="G331" i="2"/>
  <c r="G330" i="2"/>
  <c r="G329" i="2"/>
  <c r="G328" i="2"/>
  <c r="G327" i="2"/>
  <c r="G326" i="2"/>
  <c r="G325" i="2"/>
  <c r="G324" i="2"/>
  <c r="G323" i="2"/>
  <c r="G322" i="2"/>
  <c r="G321" i="2"/>
  <c r="G320" i="2"/>
  <c r="G319" i="2"/>
  <c r="G318" i="2"/>
  <c r="G317" i="2"/>
  <c r="G316" i="2"/>
  <c r="G315" i="2"/>
  <c r="G314" i="2"/>
  <c r="G313" i="2"/>
  <c r="G312" i="2"/>
  <c r="G311" i="2"/>
  <c r="G310" i="2"/>
  <c r="G309" i="2"/>
  <c r="G308" i="2"/>
  <c r="G307" i="2"/>
  <c r="G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06" i="2"/>
  <c r="H29" i="83"/>
  <c r="H21" i="83"/>
  <c r="H13" i="83"/>
  <c r="C33" i="83"/>
  <c r="F33" i="83" s="1"/>
  <c r="C32" i="83"/>
  <c r="D32" i="83" s="1"/>
  <c r="C31" i="83"/>
  <c r="E31" i="83" s="1"/>
  <c r="C30" i="83"/>
  <c r="E30" i="83" s="1"/>
  <c r="C29" i="83"/>
  <c r="F29" i="83" s="1"/>
  <c r="C34" i="83"/>
  <c r="D34" i="83" s="1"/>
  <c r="C26" i="83"/>
  <c r="E26" i="83" s="1"/>
  <c r="C25" i="83"/>
  <c r="E25" i="83" s="1"/>
  <c r="C24" i="83"/>
  <c r="E24" i="83" s="1"/>
  <c r="C23" i="83"/>
  <c r="F23" i="83" s="1"/>
  <c r="C22" i="83"/>
  <c r="E22" i="83" s="1"/>
  <c r="C21" i="83"/>
  <c r="E21" i="83" s="1"/>
  <c r="C18" i="83"/>
  <c r="E18" i="83" s="1"/>
  <c r="C17" i="83"/>
  <c r="F17" i="83" s="1"/>
  <c r="C15" i="83"/>
  <c r="E15" i="83" s="1"/>
  <c r="C16" i="83"/>
  <c r="E16" i="83" s="1"/>
  <c r="C14" i="83"/>
  <c r="E14" i="83" s="1"/>
  <c r="C13" i="83"/>
  <c r="G13" i="83" s="1"/>
  <c r="D21" i="83"/>
  <c r="E32" i="83"/>
  <c r="D31" i="83"/>
  <c r="F31" i="83"/>
  <c r="E13" i="83"/>
  <c r="F22" i="83"/>
  <c r="H3" i="74"/>
  <c r="A105" i="34"/>
  <c r="A174" i="46"/>
  <c r="A173" i="46"/>
  <c r="A156" i="46" s="1"/>
  <c r="AD143" i="46"/>
  <c r="AB143" i="46"/>
  <c r="AC143" i="46" s="1"/>
  <c r="AD142" i="46"/>
  <c r="AB142" i="46"/>
  <c r="AC142" i="46" s="1"/>
  <c r="L142" i="46"/>
  <c r="J142" i="46"/>
  <c r="K142" i="46" s="1"/>
  <c r="AD141" i="46"/>
  <c r="AB141" i="46"/>
  <c r="AC141" i="46" s="1"/>
  <c r="L141" i="46"/>
  <c r="J141" i="46"/>
  <c r="K141" i="46" s="1"/>
  <c r="AD140" i="46"/>
  <c r="AB140" i="46"/>
  <c r="AC140" i="46" s="1"/>
  <c r="L140" i="46"/>
  <c r="J140" i="46"/>
  <c r="K140" i="46"/>
  <c r="AD139" i="46"/>
  <c r="AB139" i="46"/>
  <c r="AC139" i="46" s="1"/>
  <c r="L139" i="46"/>
  <c r="J139" i="46"/>
  <c r="K139" i="46" s="1"/>
  <c r="AD138" i="46"/>
  <c r="AB138" i="46"/>
  <c r="AC138" i="46" s="1"/>
  <c r="L138" i="46"/>
  <c r="J138" i="46"/>
  <c r="K138" i="46" s="1"/>
  <c r="AD137" i="46"/>
  <c r="AB137" i="46"/>
  <c r="AC137" i="46" s="1"/>
  <c r="L137" i="46"/>
  <c r="J137" i="46"/>
  <c r="K137" i="46" s="1"/>
  <c r="AD136" i="46"/>
  <c r="AB136" i="46"/>
  <c r="AC136" i="46" s="1"/>
  <c r="L136" i="46"/>
  <c r="J136" i="46"/>
  <c r="K136" i="46"/>
  <c r="AD135" i="46"/>
  <c r="AB135" i="46"/>
  <c r="AC135" i="46" s="1"/>
  <c r="L135" i="46"/>
  <c r="J135" i="46"/>
  <c r="K135" i="46" s="1"/>
  <c r="AD134" i="46"/>
  <c r="AB134" i="46"/>
  <c r="AC134" i="46" s="1"/>
  <c r="L134" i="46"/>
  <c r="J134" i="46"/>
  <c r="K134" i="46" s="1"/>
  <c r="AD133" i="46"/>
  <c r="AB133" i="46"/>
  <c r="AC133" i="46" s="1"/>
  <c r="L133" i="46"/>
  <c r="J133" i="46"/>
  <c r="K133" i="46"/>
  <c r="AD132" i="46"/>
  <c r="AB132" i="46"/>
  <c r="AC132" i="46" s="1"/>
  <c r="L132" i="46"/>
  <c r="J132" i="46"/>
  <c r="K132" i="46" s="1"/>
  <c r="AD131" i="46"/>
  <c r="AB131" i="46"/>
  <c r="AC131" i="46" s="1"/>
  <c r="L131" i="46"/>
  <c r="J131" i="46"/>
  <c r="K131" i="46" s="1"/>
  <c r="AD130" i="46"/>
  <c r="AB130" i="46"/>
  <c r="AC130" i="46" s="1"/>
  <c r="L130" i="46"/>
  <c r="J130" i="46"/>
  <c r="K130" i="46"/>
  <c r="AD129" i="46"/>
  <c r="AB129" i="46"/>
  <c r="AC129" i="46" s="1"/>
  <c r="L129" i="46"/>
  <c r="J129" i="46"/>
  <c r="K129" i="46" s="1"/>
  <c r="AD128" i="46"/>
  <c r="AB128" i="46"/>
  <c r="AC128" i="46" s="1"/>
  <c r="L128" i="46"/>
  <c r="J128" i="46"/>
  <c r="K128" i="46"/>
  <c r="AD127" i="46"/>
  <c r="AB127" i="46"/>
  <c r="AC127" i="46" s="1"/>
  <c r="L127" i="46"/>
  <c r="J127" i="46"/>
  <c r="K127" i="46" s="1"/>
  <c r="AD126" i="46"/>
  <c r="AB126" i="46"/>
  <c r="AC126" i="46" s="1"/>
  <c r="L126" i="46"/>
  <c r="J126" i="46"/>
  <c r="K126" i="46" s="1"/>
  <c r="L125" i="46"/>
  <c r="J125" i="46"/>
  <c r="K125" i="46" s="1"/>
  <c r="F120" i="46"/>
  <c r="F119" i="46"/>
  <c r="A119" i="46"/>
  <c r="A120" i="46" s="1"/>
  <c r="F81" i="46"/>
  <c r="F80" i="46"/>
  <c r="A80" i="46"/>
  <c r="AD72" i="46"/>
  <c r="AB72" i="46"/>
  <c r="AC72" i="46" s="1"/>
  <c r="AD71" i="46"/>
  <c r="AB71" i="46"/>
  <c r="AC71" i="46"/>
  <c r="L71" i="46"/>
  <c r="J71" i="46"/>
  <c r="K71" i="46" s="1"/>
  <c r="AD70" i="46"/>
  <c r="AB70" i="46"/>
  <c r="AC70" i="46" s="1"/>
  <c r="L70" i="46"/>
  <c r="J70" i="46"/>
  <c r="K70" i="46" s="1"/>
  <c r="AD69" i="46"/>
  <c r="AB69" i="46"/>
  <c r="AC69" i="46" s="1"/>
  <c r="L69" i="46"/>
  <c r="J69" i="46"/>
  <c r="K69" i="46" s="1"/>
  <c r="AD68" i="46"/>
  <c r="AB68" i="46"/>
  <c r="AC68" i="46"/>
  <c r="L68" i="46"/>
  <c r="J68" i="46"/>
  <c r="K68" i="46" s="1"/>
  <c r="AD67" i="46"/>
  <c r="AB67" i="46"/>
  <c r="AC67" i="46" s="1"/>
  <c r="L67" i="46"/>
  <c r="J67" i="46"/>
  <c r="K67" i="46" s="1"/>
  <c r="AD66" i="46"/>
  <c r="AB66" i="46"/>
  <c r="AC66" i="46"/>
  <c r="L66" i="46"/>
  <c r="J66" i="46"/>
  <c r="K66" i="46" s="1"/>
  <c r="AD65" i="46"/>
  <c r="AB65" i="46"/>
  <c r="AC65" i="46" s="1"/>
  <c r="L65" i="46"/>
  <c r="J65" i="46"/>
  <c r="K65" i="46" s="1"/>
  <c r="AD64" i="46"/>
  <c r="AB64" i="46"/>
  <c r="AC64" i="46" s="1"/>
  <c r="L64" i="46"/>
  <c r="J64" i="46"/>
  <c r="K64" i="46" s="1"/>
  <c r="AD63" i="46"/>
  <c r="AB63" i="46"/>
  <c r="AC63" i="46"/>
  <c r="L63" i="46"/>
  <c r="J63" i="46"/>
  <c r="K63" i="46" s="1"/>
  <c r="AD62" i="46"/>
  <c r="AB62" i="46"/>
  <c r="AC62" i="46" s="1"/>
  <c r="L62" i="46"/>
  <c r="J62" i="46"/>
  <c r="K62" i="46" s="1"/>
  <c r="AD61" i="46"/>
  <c r="AB61" i="46"/>
  <c r="AC61" i="46" s="1"/>
  <c r="L61" i="46"/>
  <c r="J61" i="46"/>
  <c r="K61" i="46" s="1"/>
  <c r="AD60" i="46"/>
  <c r="AB60" i="46"/>
  <c r="AC60" i="46"/>
  <c r="L60" i="46"/>
  <c r="J60" i="46"/>
  <c r="K60" i="46" s="1"/>
  <c r="AD59" i="46"/>
  <c r="AB59" i="46"/>
  <c r="AC59" i="46" s="1"/>
  <c r="L59" i="46"/>
  <c r="J59" i="46"/>
  <c r="K59" i="46" s="1"/>
  <c r="AD58" i="46"/>
  <c r="AB58" i="46"/>
  <c r="AC58" i="46"/>
  <c r="L58" i="46"/>
  <c r="J58" i="46"/>
  <c r="K58" i="46" s="1"/>
  <c r="AD57" i="46"/>
  <c r="AB57" i="46"/>
  <c r="AC57" i="46" s="1"/>
  <c r="L57" i="46"/>
  <c r="J57" i="46"/>
  <c r="K57" i="46" s="1"/>
  <c r="AD56" i="46"/>
  <c r="AB56" i="46"/>
  <c r="AC56" i="46" s="1"/>
  <c r="L56" i="46"/>
  <c r="J56" i="46"/>
  <c r="K56" i="46" s="1"/>
  <c r="AD55" i="46"/>
  <c r="AB55" i="46"/>
  <c r="AC55" i="46"/>
  <c r="L55" i="46"/>
  <c r="J55" i="46"/>
  <c r="K55" i="46" s="1"/>
  <c r="AD54" i="46"/>
  <c r="AB54" i="46"/>
  <c r="AC54" i="46" s="1"/>
  <c r="L54" i="46"/>
  <c r="J54" i="46"/>
  <c r="K54" i="46" s="1"/>
  <c r="AD53" i="46"/>
  <c r="AB53" i="46"/>
  <c r="AC53" i="46" s="1"/>
  <c r="L53" i="46"/>
  <c r="J53" i="46"/>
  <c r="K53" i="46" s="1"/>
  <c r="AD52" i="46"/>
  <c r="AB52" i="46"/>
  <c r="AC52" i="46"/>
  <c r="L52" i="46"/>
  <c r="J52" i="46"/>
  <c r="K52" i="46" s="1"/>
  <c r="AD51" i="46"/>
  <c r="AB51" i="46"/>
  <c r="AC51" i="46" s="1"/>
  <c r="L51" i="46"/>
  <c r="J51" i="46"/>
  <c r="K51" i="46" s="1"/>
  <c r="AD50" i="46"/>
  <c r="AB50" i="46"/>
  <c r="AC50" i="46"/>
  <c r="L50" i="46"/>
  <c r="J50" i="46"/>
  <c r="K50" i="46" s="1"/>
  <c r="AD49" i="46"/>
  <c r="AB49" i="46"/>
  <c r="AC49" i="46" s="1"/>
  <c r="L49" i="46"/>
  <c r="J49" i="46"/>
  <c r="K49" i="46" s="1"/>
  <c r="AD48" i="46"/>
  <c r="AB48" i="46"/>
  <c r="AC48" i="46" s="1"/>
  <c r="L48" i="46"/>
  <c r="J48" i="46"/>
  <c r="K48" i="46" s="1"/>
  <c r="AD47" i="46"/>
  <c r="AB47" i="46"/>
  <c r="AC47" i="46"/>
  <c r="L47" i="46"/>
  <c r="J47" i="46"/>
  <c r="K47" i="46" s="1"/>
  <c r="AD46" i="46"/>
  <c r="AB46" i="46"/>
  <c r="AC46" i="46" s="1"/>
  <c r="L46" i="46"/>
  <c r="J46" i="46"/>
  <c r="K46" i="46" s="1"/>
  <c r="AD45" i="46"/>
  <c r="AB45" i="46"/>
  <c r="AC45" i="46" s="1"/>
  <c r="L45" i="46"/>
  <c r="J45" i="46"/>
  <c r="K45" i="46" s="1"/>
  <c r="AD44" i="46"/>
  <c r="AB44" i="46"/>
  <c r="AC44" i="46"/>
  <c r="L44" i="46"/>
  <c r="J44" i="46"/>
  <c r="K44" i="46" s="1"/>
  <c r="AD43" i="46"/>
  <c r="AB43" i="46"/>
  <c r="AC43" i="46" s="1"/>
  <c r="L43" i="46"/>
  <c r="J43" i="46"/>
  <c r="K43" i="46" s="1"/>
  <c r="AD42" i="46"/>
  <c r="AB42" i="46"/>
  <c r="AC42" i="46"/>
  <c r="L42" i="46"/>
  <c r="J42" i="46"/>
  <c r="K42" i="46" s="1"/>
  <c r="AD41" i="46"/>
  <c r="AB41" i="46"/>
  <c r="AC41" i="46" s="1"/>
  <c r="L41" i="46"/>
  <c r="J41" i="46"/>
  <c r="K41" i="46" s="1"/>
  <c r="AD40" i="46"/>
  <c r="AB40" i="46"/>
  <c r="AC40" i="46" s="1"/>
  <c r="L40" i="46"/>
  <c r="J40" i="46"/>
  <c r="K40" i="46" s="1"/>
  <c r="AD39" i="46"/>
  <c r="AB39" i="46"/>
  <c r="AC39" i="46"/>
  <c r="L39" i="46"/>
  <c r="J39" i="46"/>
  <c r="K39" i="46" s="1"/>
  <c r="AD38" i="46"/>
  <c r="AB38" i="46"/>
  <c r="AC38" i="46" s="1"/>
  <c r="L38" i="46"/>
  <c r="J38" i="46"/>
  <c r="K38" i="46" s="1"/>
  <c r="AD37" i="46"/>
  <c r="AB37" i="46"/>
  <c r="AC37" i="46" s="1"/>
  <c r="L37" i="46"/>
  <c r="J37" i="46"/>
  <c r="K37" i="46" s="1"/>
  <c r="AD36" i="46"/>
  <c r="AB36" i="46"/>
  <c r="AC36" i="46"/>
  <c r="L36" i="46"/>
  <c r="J36" i="46"/>
  <c r="K36" i="46" s="1"/>
  <c r="AD35" i="46"/>
  <c r="AB35" i="46"/>
  <c r="AC35" i="46" s="1"/>
  <c r="L35" i="46"/>
  <c r="J35" i="46"/>
  <c r="K35" i="46" s="1"/>
  <c r="AD34" i="46"/>
  <c r="AB34" i="46"/>
  <c r="AC34" i="46"/>
  <c r="L34" i="46"/>
  <c r="J34" i="46"/>
  <c r="K34" i="46" s="1"/>
  <c r="AD33" i="46"/>
  <c r="AB33" i="46"/>
  <c r="AC33" i="46" s="1"/>
  <c r="L33" i="46"/>
  <c r="J33" i="46"/>
  <c r="K33" i="46" s="1"/>
  <c r="AD32" i="46"/>
  <c r="AB32" i="46"/>
  <c r="AC32" i="46" s="1"/>
  <c r="L32" i="46"/>
  <c r="J32" i="46"/>
  <c r="K32" i="46" s="1"/>
  <c r="AD31" i="46"/>
  <c r="AB31" i="46"/>
  <c r="AC31" i="46"/>
  <c r="L31" i="46"/>
  <c r="J31" i="46"/>
  <c r="K31" i="46" s="1"/>
  <c r="AD30" i="46"/>
  <c r="AB30" i="46"/>
  <c r="AC30" i="46" s="1"/>
  <c r="L30" i="46"/>
  <c r="J30" i="46"/>
  <c r="K30" i="46" s="1"/>
  <c r="AD29" i="46"/>
  <c r="AB29" i="46"/>
  <c r="AC29" i="46" s="1"/>
  <c r="L29" i="46"/>
  <c r="J29" i="46"/>
  <c r="K29" i="46" s="1"/>
  <c r="AD28" i="46"/>
  <c r="AB28" i="46"/>
  <c r="AC28" i="46"/>
  <c r="L28" i="46"/>
  <c r="J28" i="46"/>
  <c r="K28" i="46" s="1"/>
  <c r="AD27" i="46"/>
  <c r="AB27" i="46"/>
  <c r="AC27" i="46" s="1"/>
  <c r="L27" i="46"/>
  <c r="J27" i="46"/>
  <c r="K27" i="46" s="1"/>
  <c r="AD26" i="46"/>
  <c r="AB26" i="46"/>
  <c r="AC26" i="46"/>
  <c r="L26" i="46"/>
  <c r="J26" i="46"/>
  <c r="K26" i="46" s="1"/>
  <c r="AD25" i="46"/>
  <c r="AB25" i="46"/>
  <c r="AC25" i="46" s="1"/>
  <c r="L25" i="46"/>
  <c r="J25" i="46"/>
  <c r="K25" i="46" s="1"/>
  <c r="AD24" i="46"/>
  <c r="AB24" i="46"/>
  <c r="AC24" i="46" s="1"/>
  <c r="L24" i="46"/>
  <c r="J24" i="46"/>
  <c r="K24" i="46" s="1"/>
  <c r="AD23" i="46"/>
  <c r="AB23" i="46"/>
  <c r="AC23" i="46"/>
  <c r="L23" i="46"/>
  <c r="J23" i="46"/>
  <c r="K23" i="46" s="1"/>
  <c r="AD22" i="46"/>
  <c r="AB22" i="46"/>
  <c r="AC22" i="46" s="1"/>
  <c r="L22" i="46"/>
  <c r="J22" i="46"/>
  <c r="K22" i="46" s="1"/>
  <c r="AD21" i="46"/>
  <c r="AB21" i="46"/>
  <c r="AC21" i="46" s="1"/>
  <c r="L21" i="46"/>
  <c r="J21" i="46"/>
  <c r="K21" i="46" s="1"/>
  <c r="AD20" i="46"/>
  <c r="AB20" i="46"/>
  <c r="AC20" i="46"/>
  <c r="L20" i="46"/>
  <c r="J20" i="46"/>
  <c r="K20" i="46" s="1"/>
  <c r="AD19" i="46"/>
  <c r="AB19" i="46"/>
  <c r="AC19" i="46" s="1"/>
  <c r="L19" i="46"/>
  <c r="J19" i="46"/>
  <c r="K19" i="46" s="1"/>
  <c r="AD18" i="46"/>
  <c r="AB18" i="46"/>
  <c r="AC18" i="46"/>
  <c r="L18" i="46"/>
  <c r="J18" i="46"/>
  <c r="K18" i="46" s="1"/>
  <c r="AD17" i="46"/>
  <c r="AB17" i="46"/>
  <c r="AC17" i="46" s="1"/>
  <c r="L17" i="46"/>
  <c r="J17" i="46"/>
  <c r="K17" i="46" s="1"/>
  <c r="AD16" i="46"/>
  <c r="AB16" i="46"/>
  <c r="AC16" i="46" s="1"/>
  <c r="L16" i="46"/>
  <c r="J16" i="46"/>
  <c r="K16" i="46" s="1"/>
  <c r="AD15" i="46"/>
  <c r="AB15" i="46"/>
  <c r="AC15" i="46"/>
  <c r="L15" i="46"/>
  <c r="J15" i="46"/>
  <c r="K15" i="46" s="1"/>
  <c r="AD14" i="46"/>
  <c r="AB14" i="46"/>
  <c r="AC14" i="46" s="1"/>
  <c r="L14" i="46"/>
  <c r="J14" i="46"/>
  <c r="K14" i="46" s="1"/>
  <c r="L13" i="46"/>
  <c r="J13" i="46"/>
  <c r="K13" i="46" s="1"/>
  <c r="F9" i="46"/>
  <c r="F8" i="46"/>
  <c r="A8" i="46"/>
  <c r="A9" i="46" s="1"/>
  <c r="F104" i="67"/>
  <c r="F103" i="67" s="1"/>
  <c r="A103" i="67"/>
  <c r="F2" i="67"/>
  <c r="F1" i="67" s="1"/>
  <c r="A1" i="67"/>
  <c r="E423" i="55"/>
  <c r="E422" i="55"/>
  <c r="E421" i="55"/>
  <c r="E420" i="55"/>
  <c r="E419" i="55"/>
  <c r="E418" i="55"/>
  <c r="E417" i="55"/>
  <c r="E416" i="55"/>
  <c r="E415" i="55"/>
  <c r="E414" i="55"/>
  <c r="E413" i="55"/>
  <c r="E412" i="55"/>
  <c r="E411" i="55"/>
  <c r="E410" i="55"/>
  <c r="E409" i="55"/>
  <c r="E408" i="55"/>
  <c r="E407" i="55"/>
  <c r="E406" i="55"/>
  <c r="E405" i="55"/>
  <c r="E404" i="55"/>
  <c r="E403" i="55"/>
  <c r="E402" i="55"/>
  <c r="E401" i="55"/>
  <c r="E400" i="55"/>
  <c r="E399" i="55"/>
  <c r="E398" i="55"/>
  <c r="E397" i="55"/>
  <c r="E396" i="55"/>
  <c r="E395" i="55"/>
  <c r="E394" i="55"/>
  <c r="E393" i="55"/>
  <c r="E392" i="55"/>
  <c r="E391" i="55"/>
  <c r="E390" i="55"/>
  <c r="E389" i="55"/>
  <c r="E388" i="55"/>
  <c r="E387" i="55"/>
  <c r="E386" i="55"/>
  <c r="E385" i="55"/>
  <c r="E384" i="55"/>
  <c r="E383" i="55"/>
  <c r="E382" i="55"/>
  <c r="E381" i="55"/>
  <c r="E380" i="55"/>
  <c r="E379" i="55"/>
  <c r="E378" i="55"/>
  <c r="E377" i="55"/>
  <c r="E376" i="55"/>
  <c r="E375" i="55"/>
  <c r="E374" i="55"/>
  <c r="E373" i="55"/>
  <c r="E372" i="55"/>
  <c r="E371" i="55"/>
  <c r="E370" i="55"/>
  <c r="E369" i="55"/>
  <c r="E368" i="55"/>
  <c r="E367" i="55"/>
  <c r="E366" i="55"/>
  <c r="E365" i="55"/>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E246" i="55"/>
  <c r="E245" i="55"/>
  <c r="E244" i="55"/>
  <c r="E243" i="55"/>
  <c r="E242" i="55"/>
  <c r="E241" i="55"/>
  <c r="E240" i="55"/>
  <c r="E239" i="55"/>
  <c r="E238" i="55"/>
  <c r="E237" i="55"/>
  <c r="E236" i="55"/>
  <c r="E235" i="55"/>
  <c r="E234" i="55"/>
  <c r="E233" i="55"/>
  <c r="E232" i="55"/>
  <c r="E231" i="55"/>
  <c r="E230" i="55"/>
  <c r="E229" i="55"/>
  <c r="E228" i="55"/>
  <c r="E227" i="55"/>
  <c r="E226" i="55"/>
  <c r="E225" i="55"/>
  <c r="E224" i="55"/>
  <c r="E223" i="55"/>
  <c r="E222" i="55"/>
  <c r="E221" i="55"/>
  <c r="E220" i="55"/>
  <c r="E219" i="55"/>
  <c r="E218" i="55"/>
  <c r="E217" i="55"/>
  <c r="E216" i="55"/>
  <c r="E215" i="55"/>
  <c r="E214" i="55"/>
  <c r="E213" i="55"/>
  <c r="E212" i="55"/>
  <c r="E211" i="55"/>
  <c r="E210" i="55"/>
  <c r="E209" i="55"/>
  <c r="E208" i="55"/>
  <c r="E207" i="55"/>
  <c r="E206" i="55"/>
  <c r="E205" i="55"/>
  <c r="E204" i="55"/>
  <c r="E203" i="55"/>
  <c r="E202" i="55"/>
  <c r="E201" i="55"/>
  <c r="E200" i="55"/>
  <c r="E199" i="55"/>
  <c r="E198" i="55"/>
  <c r="E197" i="55"/>
  <c r="E196" i="55"/>
  <c r="E195" i="55"/>
  <c r="E194" i="55"/>
  <c r="E193" i="55"/>
  <c r="E192" i="55"/>
  <c r="E191" i="55"/>
  <c r="E190" i="55"/>
  <c r="E189" i="55"/>
  <c r="E188" i="55"/>
  <c r="E187" i="55"/>
  <c r="E186" i="55"/>
  <c r="E185" i="55"/>
  <c r="E184" i="55"/>
  <c r="E183" i="55"/>
  <c r="H183" i="55" s="1"/>
  <c r="E182" i="55"/>
  <c r="E181" i="55"/>
  <c r="H180" i="55"/>
  <c r="E180" i="55"/>
  <c r="E179" i="55"/>
  <c r="E178" i="55"/>
  <c r="E177" i="55"/>
  <c r="E176" i="55"/>
  <c r="E175" i="55"/>
  <c r="E174" i="55"/>
  <c r="E173" i="55"/>
  <c r="E172" i="55"/>
  <c r="E171" i="55"/>
  <c r="E170" i="55"/>
  <c r="E169" i="55"/>
  <c r="E168" i="55"/>
  <c r="E167" i="55"/>
  <c r="E166" i="55"/>
  <c r="E165" i="55"/>
  <c r="E164" i="55"/>
  <c r="E163" i="55"/>
  <c r="E162" i="55"/>
  <c r="E161" i="55"/>
  <c r="E160" i="55"/>
  <c r="E159" i="55"/>
  <c r="E158" i="55"/>
  <c r="E157" i="55"/>
  <c r="E156" i="55"/>
  <c r="E155" i="55"/>
  <c r="E154" i="55"/>
  <c r="E153" i="55"/>
  <c r="E152" i="55"/>
  <c r="E151" i="55"/>
  <c r="E150" i="55"/>
  <c r="E149" i="55"/>
  <c r="E148" i="55"/>
  <c r="E147" i="55"/>
  <c r="E146" i="55"/>
  <c r="E145" i="55"/>
  <c r="E144" i="55"/>
  <c r="E143" i="55"/>
  <c r="E142" i="55"/>
  <c r="E141" i="55"/>
  <c r="E140" i="55"/>
  <c r="E139" i="55"/>
  <c r="E138" i="55"/>
  <c r="E137" i="55"/>
  <c r="E136" i="55"/>
  <c r="E135" i="55"/>
  <c r="E134" i="55"/>
  <c r="E133" i="55"/>
  <c r="E132" i="55"/>
  <c r="E131" i="55"/>
  <c r="E130" i="55"/>
  <c r="E129" i="55"/>
  <c r="F134" i="43"/>
  <c r="F133" i="43" s="1"/>
  <c r="A133" i="43"/>
  <c r="F93" i="43"/>
  <c r="F92" i="43"/>
  <c r="A92" i="43"/>
  <c r="A93" i="43" s="1"/>
  <c r="F64" i="43"/>
  <c r="F63" i="43"/>
  <c r="A63" i="43"/>
  <c r="A64" i="43" s="1"/>
  <c r="F35" i="43"/>
  <c r="F34" i="43"/>
  <c r="A34" i="43"/>
  <c r="A35" i="43" s="1"/>
  <c r="F8" i="43"/>
  <c r="F7" i="43"/>
  <c r="A7" i="43"/>
  <c r="F145" i="40"/>
  <c r="F144" i="40" s="1"/>
  <c r="A144" i="40"/>
  <c r="F90" i="40"/>
  <c r="F89" i="40"/>
  <c r="A89" i="40"/>
  <c r="F44" i="40"/>
  <c r="F43" i="40" s="1"/>
  <c r="A43" i="40"/>
  <c r="F8" i="40"/>
  <c r="F7" i="40" s="1"/>
  <c r="A7" i="40"/>
  <c r="F332" i="35"/>
  <c r="F331" i="35"/>
  <c r="A331" i="35"/>
  <c r="A332" i="35" s="1"/>
  <c r="F298" i="35"/>
  <c r="F297" i="35"/>
  <c r="A297" i="35"/>
  <c r="F96" i="35"/>
  <c r="F95" i="35" s="1"/>
  <c r="A95" i="35"/>
  <c r="F69" i="35"/>
  <c r="F68" i="35"/>
  <c r="A68" i="35"/>
  <c r="F41" i="35"/>
  <c r="F40" i="35"/>
  <c r="A40" i="35"/>
  <c r="A41" i="35" s="1"/>
  <c r="F8" i="35"/>
  <c r="F7" i="35"/>
  <c r="A7" i="35"/>
  <c r="F43" i="38"/>
  <c r="F42" i="38" s="1"/>
  <c r="A42" i="38"/>
  <c r="F8" i="38"/>
  <c r="F7" i="38" s="1"/>
  <c r="A8" i="38" s="1"/>
  <c r="A7" i="38"/>
  <c r="F106" i="34"/>
  <c r="F105" i="34" s="1"/>
  <c r="A106" i="34" s="1"/>
  <c r="F8" i="34"/>
  <c r="F7" i="34"/>
  <c r="A7" i="34"/>
  <c r="F74" i="29"/>
  <c r="A73" i="29"/>
  <c r="F52" i="29"/>
  <c r="A52" i="29"/>
  <c r="E32" i="29"/>
  <c r="A32" i="29"/>
  <c r="E7" i="29"/>
  <c r="A7" i="29"/>
  <c r="F8" i="28"/>
  <c r="F7" i="28"/>
  <c r="A7" i="28"/>
  <c r="A8" i="28" s="1"/>
  <c r="E34" i="23"/>
  <c r="A34" i="23"/>
  <c r="A35" i="23" s="1"/>
  <c r="E7" i="23"/>
  <c r="A7" i="23"/>
  <c r="A8" i="23" s="1"/>
  <c r="F8" i="21"/>
  <c r="F7" i="21"/>
  <c r="A7" i="21"/>
  <c r="A8" i="21" s="1"/>
  <c r="H364" i="2"/>
  <c r="F364" i="2"/>
  <c r="H363" i="2"/>
  <c r="F363" i="2"/>
  <c r="H362" i="2"/>
  <c r="F362" i="2"/>
  <c r="H361" i="2"/>
  <c r="F361" i="2"/>
  <c r="H360" i="2"/>
  <c r="F360" i="2"/>
  <c r="H359" i="2"/>
  <c r="F359" i="2"/>
  <c r="H358" i="2"/>
  <c r="F358" i="2"/>
  <c r="H357" i="2"/>
  <c r="F357" i="2"/>
  <c r="H356" i="2"/>
  <c r="F356" i="2"/>
  <c r="H355" i="2"/>
  <c r="F355" i="2"/>
  <c r="H354" i="2"/>
  <c r="F354" i="2"/>
  <c r="H353" i="2"/>
  <c r="F353" i="2"/>
  <c r="H352" i="2"/>
  <c r="F352" i="2"/>
  <c r="H351" i="2"/>
  <c r="F351" i="2"/>
  <c r="H350" i="2"/>
  <c r="F350" i="2"/>
  <c r="H349" i="2"/>
  <c r="F349" i="2"/>
  <c r="H348" i="2"/>
  <c r="F348" i="2"/>
  <c r="H347" i="2"/>
  <c r="F347" i="2"/>
  <c r="H346" i="2"/>
  <c r="F346" i="2"/>
  <c r="H345" i="2"/>
  <c r="F345" i="2"/>
  <c r="H344" i="2"/>
  <c r="F344" i="2"/>
  <c r="H343" i="2"/>
  <c r="F343" i="2"/>
  <c r="H342" i="2"/>
  <c r="F342" i="2"/>
  <c r="H341" i="2"/>
  <c r="F341" i="2"/>
  <c r="H340" i="2"/>
  <c r="F340" i="2"/>
  <c r="H339" i="2"/>
  <c r="F339" i="2"/>
  <c r="H338" i="2"/>
  <c r="F338" i="2"/>
  <c r="H337" i="2"/>
  <c r="F337" i="2"/>
  <c r="H336" i="2"/>
  <c r="F336" i="2"/>
  <c r="H335" i="2"/>
  <c r="F335" i="2"/>
  <c r="H334" i="2"/>
  <c r="F334" i="2"/>
  <c r="H333" i="2"/>
  <c r="F333" i="2"/>
  <c r="H332" i="2"/>
  <c r="F332" i="2"/>
  <c r="H331" i="2"/>
  <c r="F331" i="2"/>
  <c r="H330" i="2"/>
  <c r="F330" i="2"/>
  <c r="H329" i="2"/>
  <c r="F329" i="2"/>
  <c r="H328" i="2"/>
  <c r="F328" i="2"/>
  <c r="H327" i="2"/>
  <c r="F327" i="2"/>
  <c r="H326" i="2"/>
  <c r="F326" i="2"/>
  <c r="H325" i="2"/>
  <c r="F325" i="2"/>
  <c r="H324" i="2"/>
  <c r="F324" i="2"/>
  <c r="H323" i="2"/>
  <c r="F323" i="2"/>
  <c r="H322" i="2"/>
  <c r="F322" i="2"/>
  <c r="H321" i="2"/>
  <c r="F321" i="2"/>
  <c r="H320" i="2"/>
  <c r="F320" i="2"/>
  <c r="H319" i="2"/>
  <c r="F319" i="2"/>
  <c r="H318" i="2"/>
  <c r="F318" i="2"/>
  <c r="H317" i="2"/>
  <c r="F317" i="2"/>
  <c r="H316" i="2"/>
  <c r="F316" i="2"/>
  <c r="H315" i="2"/>
  <c r="F315" i="2"/>
  <c r="H314" i="2"/>
  <c r="F314" i="2"/>
  <c r="H313" i="2"/>
  <c r="F313" i="2"/>
  <c r="H312" i="2"/>
  <c r="F312" i="2"/>
  <c r="H311" i="2"/>
  <c r="F311" i="2"/>
  <c r="H310" i="2"/>
  <c r="F310" i="2"/>
  <c r="H309" i="2"/>
  <c r="F309" i="2"/>
  <c r="H308" i="2"/>
  <c r="F308" i="2"/>
  <c r="H307" i="2"/>
  <c r="F307" i="2"/>
  <c r="H306" i="2"/>
  <c r="F306" i="2"/>
  <c r="H305" i="2"/>
  <c r="F305" i="2"/>
  <c r="H304" i="2"/>
  <c r="F304" i="2"/>
  <c r="H303" i="2"/>
  <c r="F303" i="2"/>
  <c r="H302" i="2"/>
  <c r="F302" i="2"/>
  <c r="H301" i="2"/>
  <c r="F301" i="2"/>
  <c r="H300" i="2"/>
  <c r="F300" i="2"/>
  <c r="H299" i="2"/>
  <c r="F299" i="2"/>
  <c r="H298" i="2"/>
  <c r="F298" i="2"/>
  <c r="H297" i="2"/>
  <c r="F297" i="2"/>
  <c r="H296" i="2"/>
  <c r="F296" i="2"/>
  <c r="H295" i="2"/>
  <c r="F295" i="2"/>
  <c r="H294" i="2"/>
  <c r="F294" i="2"/>
  <c r="H293" i="2"/>
  <c r="F293" i="2"/>
  <c r="H292" i="2"/>
  <c r="F292" i="2"/>
  <c r="H291" i="2"/>
  <c r="F291" i="2"/>
  <c r="H290" i="2"/>
  <c r="F290" i="2"/>
  <c r="H289" i="2"/>
  <c r="F289" i="2"/>
  <c r="H288" i="2"/>
  <c r="F288" i="2"/>
  <c r="H287" i="2"/>
  <c r="F287" i="2"/>
  <c r="H286" i="2"/>
  <c r="F286" i="2"/>
  <c r="H285" i="2"/>
  <c r="F285" i="2"/>
  <c r="H284" i="2"/>
  <c r="F284" i="2"/>
  <c r="H283" i="2"/>
  <c r="F283" i="2"/>
  <c r="H282" i="2"/>
  <c r="F282" i="2"/>
  <c r="H281" i="2"/>
  <c r="F281" i="2"/>
  <c r="H280" i="2"/>
  <c r="F280" i="2"/>
  <c r="H279" i="2"/>
  <c r="F279" i="2"/>
  <c r="H278" i="2"/>
  <c r="F278" i="2"/>
  <c r="H277" i="2"/>
  <c r="F277" i="2"/>
  <c r="H276" i="2"/>
  <c r="F276" i="2"/>
  <c r="H275" i="2"/>
  <c r="F275" i="2"/>
  <c r="H274" i="2"/>
  <c r="F274" i="2"/>
  <c r="H273" i="2"/>
  <c r="F273" i="2"/>
  <c r="H272" i="2"/>
  <c r="F272" i="2"/>
  <c r="H271" i="2"/>
  <c r="F271" i="2"/>
  <c r="H270" i="2"/>
  <c r="F270" i="2"/>
  <c r="H269" i="2"/>
  <c r="F269" i="2"/>
  <c r="H268" i="2"/>
  <c r="F268" i="2"/>
  <c r="H267" i="2"/>
  <c r="F267" i="2"/>
  <c r="H266" i="2"/>
  <c r="F266" i="2"/>
  <c r="H265" i="2"/>
  <c r="F265" i="2"/>
  <c r="H264" i="2"/>
  <c r="F264" i="2"/>
  <c r="H263" i="2"/>
  <c r="F263" i="2"/>
  <c r="H262" i="2"/>
  <c r="F262" i="2"/>
  <c r="H261" i="2"/>
  <c r="F261" i="2"/>
  <c r="H260" i="2"/>
  <c r="F260" i="2"/>
  <c r="H259" i="2"/>
  <c r="F259" i="2"/>
  <c r="H258" i="2"/>
  <c r="F258" i="2"/>
  <c r="H257" i="2"/>
  <c r="F257" i="2"/>
  <c r="H256" i="2"/>
  <c r="F256" i="2"/>
  <c r="H255" i="2"/>
  <c r="F255" i="2"/>
  <c r="H254" i="2"/>
  <c r="F254" i="2"/>
  <c r="H253" i="2"/>
  <c r="F253" i="2"/>
  <c r="H252" i="2"/>
  <c r="F252" i="2"/>
  <c r="H251" i="2"/>
  <c r="F251" i="2"/>
  <c r="H250" i="2"/>
  <c r="F250" i="2"/>
  <c r="H249" i="2"/>
  <c r="F249" i="2"/>
  <c r="H248" i="2"/>
  <c r="F248" i="2"/>
  <c r="H247" i="2"/>
  <c r="F247" i="2"/>
  <c r="H246" i="2"/>
  <c r="G246" i="2"/>
  <c r="F246" i="2"/>
  <c r="E246" i="2"/>
  <c r="H245" i="2"/>
  <c r="G245" i="2"/>
  <c r="F245" i="2"/>
  <c r="E245" i="2"/>
  <c r="H244" i="2"/>
  <c r="G244" i="2"/>
  <c r="F244" i="2"/>
  <c r="E244" i="2"/>
  <c r="H243" i="2"/>
  <c r="G243" i="2"/>
  <c r="F243" i="2"/>
  <c r="E243" i="2"/>
  <c r="H242" i="2"/>
  <c r="G242" i="2"/>
  <c r="F242" i="2"/>
  <c r="E242" i="2"/>
  <c r="H241" i="2"/>
  <c r="G241" i="2"/>
  <c r="F241" i="2"/>
  <c r="E241" i="2"/>
  <c r="H240" i="2"/>
  <c r="G240" i="2"/>
  <c r="F240" i="2"/>
  <c r="E240" i="2"/>
  <c r="H239" i="2"/>
  <c r="G239" i="2"/>
  <c r="F239" i="2"/>
  <c r="E239" i="2"/>
  <c r="H238" i="2"/>
  <c r="G238" i="2"/>
  <c r="F238" i="2"/>
  <c r="E238" i="2"/>
  <c r="H237" i="2"/>
  <c r="G237" i="2"/>
  <c r="F237" i="2"/>
  <c r="E237" i="2"/>
  <c r="H236" i="2"/>
  <c r="G236" i="2"/>
  <c r="F236" i="2"/>
  <c r="E236" i="2"/>
  <c r="H235" i="2"/>
  <c r="G235" i="2"/>
  <c r="F235" i="2"/>
  <c r="E235" i="2"/>
  <c r="H234" i="2"/>
  <c r="G234" i="2"/>
  <c r="F234" i="2"/>
  <c r="E234" i="2"/>
  <c r="H233" i="2"/>
  <c r="G233" i="2"/>
  <c r="F233" i="2"/>
  <c r="E233" i="2"/>
  <c r="H232" i="2"/>
  <c r="G232" i="2"/>
  <c r="F232" i="2"/>
  <c r="E232" i="2"/>
  <c r="H231" i="2"/>
  <c r="G231" i="2"/>
  <c r="F231" i="2"/>
  <c r="E231" i="2"/>
  <c r="H230" i="2"/>
  <c r="G230" i="2"/>
  <c r="F230" i="2"/>
  <c r="E230" i="2"/>
  <c r="H229" i="2"/>
  <c r="G229" i="2"/>
  <c r="F229" i="2"/>
  <c r="E229" i="2"/>
  <c r="H228" i="2"/>
  <c r="G228" i="2"/>
  <c r="F228" i="2"/>
  <c r="E228" i="2"/>
  <c r="H227" i="2"/>
  <c r="G227" i="2"/>
  <c r="F227" i="2"/>
  <c r="E227" i="2"/>
  <c r="H226" i="2"/>
  <c r="G226" i="2"/>
  <c r="F226" i="2"/>
  <c r="E226" i="2"/>
  <c r="H225" i="2"/>
  <c r="G225" i="2"/>
  <c r="F225" i="2"/>
  <c r="E225" i="2"/>
  <c r="H224" i="2"/>
  <c r="G224" i="2"/>
  <c r="F224" i="2"/>
  <c r="E224" i="2"/>
  <c r="H223" i="2"/>
  <c r="G223" i="2"/>
  <c r="F223" i="2"/>
  <c r="E223" i="2"/>
  <c r="H222" i="2"/>
  <c r="G222" i="2"/>
  <c r="F222" i="2"/>
  <c r="E222" i="2"/>
  <c r="H221" i="2"/>
  <c r="G221" i="2"/>
  <c r="F221" i="2"/>
  <c r="E221" i="2"/>
  <c r="H220" i="2"/>
  <c r="G220" i="2"/>
  <c r="F220" i="2"/>
  <c r="E220" i="2"/>
  <c r="H219" i="2"/>
  <c r="G219" i="2"/>
  <c r="F219" i="2"/>
  <c r="E219" i="2"/>
  <c r="H218" i="2"/>
  <c r="G218" i="2"/>
  <c r="F218" i="2"/>
  <c r="E218" i="2"/>
  <c r="H217" i="2"/>
  <c r="G217" i="2"/>
  <c r="F217" i="2"/>
  <c r="E217" i="2"/>
  <c r="H216" i="2"/>
  <c r="G216" i="2"/>
  <c r="F216" i="2"/>
  <c r="E216" i="2"/>
  <c r="H215" i="2"/>
  <c r="G215" i="2"/>
  <c r="F215" i="2"/>
  <c r="E215" i="2"/>
  <c r="H214" i="2"/>
  <c r="G214" i="2"/>
  <c r="F214" i="2"/>
  <c r="E214" i="2"/>
  <c r="H213" i="2"/>
  <c r="G213" i="2"/>
  <c r="F213" i="2"/>
  <c r="E213" i="2"/>
  <c r="H212" i="2"/>
  <c r="G212" i="2"/>
  <c r="F212" i="2"/>
  <c r="E212" i="2"/>
  <c r="H211" i="2"/>
  <c r="G211" i="2"/>
  <c r="F211" i="2"/>
  <c r="E211" i="2"/>
  <c r="H210" i="2"/>
  <c r="G210" i="2"/>
  <c r="F210" i="2"/>
  <c r="E210" i="2"/>
  <c r="H209" i="2"/>
  <c r="G209" i="2"/>
  <c r="F209" i="2"/>
  <c r="E209" i="2"/>
  <c r="H208" i="2"/>
  <c r="G208" i="2"/>
  <c r="F208" i="2"/>
  <c r="E208" i="2"/>
  <c r="H207" i="2"/>
  <c r="G207" i="2"/>
  <c r="F207" i="2"/>
  <c r="E207" i="2"/>
  <c r="H206" i="2"/>
  <c r="G206" i="2"/>
  <c r="F206" i="2"/>
  <c r="E206" i="2"/>
  <c r="H205" i="2"/>
  <c r="G205" i="2"/>
  <c r="F205" i="2"/>
  <c r="E205" i="2"/>
  <c r="H204" i="2"/>
  <c r="G204" i="2"/>
  <c r="F204" i="2"/>
  <c r="E204" i="2"/>
  <c r="H203" i="2"/>
  <c r="G203" i="2"/>
  <c r="F203" i="2"/>
  <c r="E203" i="2"/>
  <c r="H202" i="2"/>
  <c r="G202" i="2"/>
  <c r="F202" i="2"/>
  <c r="E202" i="2"/>
  <c r="H201" i="2"/>
  <c r="G201" i="2"/>
  <c r="F201" i="2"/>
  <c r="E201" i="2"/>
  <c r="H200" i="2"/>
  <c r="G200" i="2"/>
  <c r="F200" i="2"/>
  <c r="E200" i="2"/>
  <c r="H199" i="2"/>
  <c r="G199" i="2"/>
  <c r="F199" i="2"/>
  <c r="E199" i="2"/>
  <c r="H198" i="2"/>
  <c r="G198" i="2"/>
  <c r="F198" i="2"/>
  <c r="E198" i="2"/>
  <c r="H197" i="2"/>
  <c r="G197" i="2"/>
  <c r="F197" i="2"/>
  <c r="E197" i="2"/>
  <c r="H196" i="2"/>
  <c r="G196" i="2"/>
  <c r="F196" i="2"/>
  <c r="E196" i="2"/>
  <c r="H195" i="2"/>
  <c r="G195" i="2"/>
  <c r="F195" i="2"/>
  <c r="E195" i="2"/>
  <c r="H194" i="2"/>
  <c r="G194" i="2"/>
  <c r="F194" i="2"/>
  <c r="E194" i="2"/>
  <c r="H193" i="2"/>
  <c r="G193" i="2"/>
  <c r="F193" i="2"/>
  <c r="E193" i="2"/>
  <c r="H192" i="2"/>
  <c r="G192" i="2"/>
  <c r="F192" i="2"/>
  <c r="E192" i="2"/>
  <c r="H191" i="2"/>
  <c r="G191" i="2"/>
  <c r="F191" i="2"/>
  <c r="E191" i="2"/>
  <c r="H190" i="2"/>
  <c r="G190" i="2"/>
  <c r="F190" i="2"/>
  <c r="E190" i="2"/>
  <c r="H189" i="2"/>
  <c r="G189" i="2"/>
  <c r="F189" i="2"/>
  <c r="E189" i="2"/>
  <c r="H188" i="2"/>
  <c r="G188" i="2"/>
  <c r="F188" i="2"/>
  <c r="E188" i="2"/>
  <c r="H187" i="2"/>
  <c r="G187" i="2"/>
  <c r="F187" i="2"/>
  <c r="E187" i="2"/>
  <c r="H186" i="2"/>
  <c r="G186" i="2"/>
  <c r="F186" i="2"/>
  <c r="E186" i="2"/>
  <c r="H185" i="2"/>
  <c r="G185" i="2"/>
  <c r="F185" i="2"/>
  <c r="E185" i="2"/>
  <c r="H184" i="2"/>
  <c r="G184" i="2"/>
  <c r="F184" i="2"/>
  <c r="E184" i="2"/>
  <c r="H183" i="2"/>
  <c r="G183" i="2"/>
  <c r="F183" i="2"/>
  <c r="E183" i="2"/>
  <c r="H182" i="2"/>
  <c r="G182" i="2"/>
  <c r="F182" i="2"/>
  <c r="E182" i="2"/>
  <c r="H181" i="2"/>
  <c r="G181" i="2"/>
  <c r="F181" i="2"/>
  <c r="E181" i="2"/>
  <c r="H180" i="2"/>
  <c r="G180" i="2"/>
  <c r="F180" i="2"/>
  <c r="E180" i="2"/>
  <c r="H179" i="2"/>
  <c r="G179" i="2"/>
  <c r="F179" i="2"/>
  <c r="E179" i="2"/>
  <c r="H178" i="2"/>
  <c r="G178" i="2"/>
  <c r="F178" i="2"/>
  <c r="E178" i="2"/>
  <c r="H177" i="2"/>
  <c r="G177" i="2"/>
  <c r="F177" i="2"/>
  <c r="E177" i="2"/>
  <c r="H176" i="2"/>
  <c r="G176" i="2"/>
  <c r="F176" i="2"/>
  <c r="E176" i="2"/>
  <c r="H175" i="2"/>
  <c r="G175" i="2"/>
  <c r="F175" i="2"/>
  <c r="E175" i="2"/>
  <c r="H174" i="2"/>
  <c r="G174" i="2"/>
  <c r="F174" i="2"/>
  <c r="E174" i="2"/>
  <c r="H173" i="2"/>
  <c r="G173" i="2"/>
  <c r="F173" i="2"/>
  <c r="E173" i="2"/>
  <c r="H172" i="2"/>
  <c r="G172" i="2"/>
  <c r="F172" i="2"/>
  <c r="E172" i="2"/>
  <c r="H171" i="2"/>
  <c r="G171" i="2"/>
  <c r="F171" i="2"/>
  <c r="E171" i="2"/>
  <c r="H170" i="2"/>
  <c r="G170" i="2"/>
  <c r="F170" i="2"/>
  <c r="E170" i="2"/>
  <c r="H169" i="2"/>
  <c r="G169" i="2"/>
  <c r="F169" i="2"/>
  <c r="E169" i="2"/>
  <c r="H168" i="2"/>
  <c r="G168" i="2"/>
  <c r="F168" i="2"/>
  <c r="E168" i="2"/>
  <c r="H167" i="2"/>
  <c r="G167" i="2"/>
  <c r="F167" i="2"/>
  <c r="E167" i="2"/>
  <c r="H166" i="2"/>
  <c r="G166" i="2"/>
  <c r="F166" i="2"/>
  <c r="E166" i="2"/>
  <c r="H165" i="2"/>
  <c r="G165" i="2"/>
  <c r="F165" i="2"/>
  <c r="E165" i="2"/>
  <c r="H164" i="2"/>
  <c r="G164" i="2"/>
  <c r="F164" i="2"/>
  <c r="E164" i="2"/>
  <c r="H163" i="2"/>
  <c r="G163" i="2"/>
  <c r="F163" i="2"/>
  <c r="E163" i="2"/>
  <c r="H162" i="2"/>
  <c r="G162" i="2"/>
  <c r="F162" i="2"/>
  <c r="E162" i="2"/>
  <c r="H161" i="2"/>
  <c r="G161" i="2"/>
  <c r="F161" i="2"/>
  <c r="E161" i="2"/>
  <c r="H160" i="2"/>
  <c r="G160" i="2"/>
  <c r="F160" i="2"/>
  <c r="E160" i="2"/>
  <c r="H159" i="2"/>
  <c r="G159" i="2"/>
  <c r="F159" i="2"/>
  <c r="E159" i="2"/>
  <c r="H158" i="2"/>
  <c r="G158" i="2"/>
  <c r="F158" i="2"/>
  <c r="E158" i="2"/>
  <c r="H157" i="2"/>
  <c r="G157" i="2"/>
  <c r="F157" i="2"/>
  <c r="E157" i="2"/>
  <c r="H156" i="2"/>
  <c r="G156" i="2"/>
  <c r="F156" i="2"/>
  <c r="E156" i="2"/>
  <c r="H155" i="2"/>
  <c r="G155" i="2"/>
  <c r="F155" i="2"/>
  <c r="E155" i="2"/>
  <c r="H154" i="2"/>
  <c r="G154" i="2"/>
  <c r="F154" i="2"/>
  <c r="E154" i="2"/>
  <c r="H153" i="2"/>
  <c r="G153" i="2"/>
  <c r="F153" i="2"/>
  <c r="E153" i="2"/>
  <c r="H152" i="2"/>
  <c r="G152" i="2"/>
  <c r="F152" i="2"/>
  <c r="E152" i="2"/>
  <c r="H151" i="2"/>
  <c r="G151" i="2"/>
  <c r="F151" i="2"/>
  <c r="E151" i="2"/>
  <c r="H150" i="2"/>
  <c r="G150" i="2"/>
  <c r="F150" i="2"/>
  <c r="E150" i="2"/>
  <c r="H149" i="2"/>
  <c r="G149" i="2"/>
  <c r="F149" i="2"/>
  <c r="E149" i="2"/>
  <c r="H148" i="2"/>
  <c r="G148" i="2"/>
  <c r="F148" i="2"/>
  <c r="E148" i="2"/>
  <c r="H147" i="2"/>
  <c r="G147" i="2"/>
  <c r="F147" i="2"/>
  <c r="E147" i="2"/>
  <c r="H146" i="2"/>
  <c r="G146" i="2"/>
  <c r="F146" i="2"/>
  <c r="E146" i="2"/>
  <c r="H145" i="2"/>
  <c r="G145" i="2"/>
  <c r="F145" i="2"/>
  <c r="E145" i="2"/>
  <c r="H144" i="2"/>
  <c r="G144" i="2"/>
  <c r="F144" i="2"/>
  <c r="E144" i="2"/>
  <c r="H143" i="2"/>
  <c r="G143" i="2"/>
  <c r="F143" i="2"/>
  <c r="E143" i="2"/>
  <c r="H142" i="2"/>
  <c r="G142" i="2"/>
  <c r="F142" i="2"/>
  <c r="E142" i="2"/>
  <c r="H141" i="2"/>
  <c r="G141" i="2"/>
  <c r="F141" i="2"/>
  <c r="E141" i="2"/>
  <c r="H140" i="2"/>
  <c r="G140" i="2"/>
  <c r="F140" i="2"/>
  <c r="E140" i="2"/>
  <c r="H139" i="2"/>
  <c r="G139" i="2"/>
  <c r="F139" i="2"/>
  <c r="E139" i="2"/>
  <c r="H138" i="2"/>
  <c r="G138" i="2"/>
  <c r="F138" i="2"/>
  <c r="E138" i="2"/>
  <c r="H137" i="2"/>
  <c r="G137" i="2"/>
  <c r="F137" i="2"/>
  <c r="E137" i="2"/>
  <c r="H136" i="2"/>
  <c r="G136" i="2"/>
  <c r="F136" i="2"/>
  <c r="E136" i="2"/>
  <c r="H135" i="2"/>
  <c r="G135" i="2"/>
  <c r="F135" i="2"/>
  <c r="E135" i="2"/>
  <c r="H134" i="2"/>
  <c r="G134" i="2"/>
  <c r="F134" i="2"/>
  <c r="E134" i="2"/>
  <c r="H133" i="2"/>
  <c r="G133" i="2"/>
  <c r="F133" i="2"/>
  <c r="E133" i="2"/>
  <c r="H132" i="2"/>
  <c r="G132" i="2"/>
  <c r="F132" i="2"/>
  <c r="E132" i="2"/>
  <c r="H131" i="2"/>
  <c r="G131" i="2"/>
  <c r="F131" i="2"/>
  <c r="E131" i="2"/>
  <c r="H130" i="2"/>
  <c r="G130" i="2"/>
  <c r="F130" i="2"/>
  <c r="E130" i="2"/>
  <c r="H129" i="2"/>
  <c r="G129" i="2"/>
  <c r="F129" i="2"/>
  <c r="E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H62" i="2"/>
  <c r="G62" i="2"/>
  <c r="F62" i="2"/>
  <c r="E62" i="2"/>
  <c r="H61" i="2"/>
  <c r="G61" i="2"/>
  <c r="F61" i="2"/>
  <c r="E61" i="2"/>
  <c r="H60" i="2"/>
  <c r="G60" i="2"/>
  <c r="F60" i="2"/>
  <c r="E60" i="2"/>
  <c r="H59" i="2"/>
  <c r="G59" i="2"/>
  <c r="F59" i="2"/>
  <c r="E59" i="2"/>
  <c r="H58" i="2"/>
  <c r="G58" i="2"/>
  <c r="F58" i="2"/>
  <c r="E58" i="2"/>
  <c r="H57" i="2"/>
  <c r="G57" i="2"/>
  <c r="F57" i="2"/>
  <c r="E57" i="2"/>
  <c r="H56" i="2"/>
  <c r="G56" i="2"/>
  <c r="F56" i="2"/>
  <c r="E56" i="2"/>
  <c r="H55" i="2"/>
  <c r="G55" i="2"/>
  <c r="F55" i="2"/>
  <c r="E55" i="2"/>
  <c r="H54" i="2"/>
  <c r="G54" i="2"/>
  <c r="F54" i="2"/>
  <c r="E54" i="2"/>
  <c r="H53" i="2"/>
  <c r="G53" i="2"/>
  <c r="F53" i="2"/>
  <c r="E53" i="2"/>
  <c r="H52" i="2"/>
  <c r="G52" i="2"/>
  <c r="F52" i="2"/>
  <c r="E52" i="2"/>
  <c r="H51" i="2"/>
  <c r="G51" i="2"/>
  <c r="F51" i="2"/>
  <c r="E51" i="2"/>
  <c r="H50" i="2"/>
  <c r="G50" i="2"/>
  <c r="F50" i="2"/>
  <c r="E50" i="2"/>
  <c r="H49" i="2"/>
  <c r="G49" i="2"/>
  <c r="F49" i="2"/>
  <c r="E49" i="2"/>
  <c r="H48" i="2"/>
  <c r="G48" i="2"/>
  <c r="F48" i="2"/>
  <c r="E48" i="2"/>
  <c r="H47" i="2"/>
  <c r="G47" i="2"/>
  <c r="F47" i="2"/>
  <c r="E47" i="2"/>
  <c r="H46" i="2"/>
  <c r="G46" i="2"/>
  <c r="F46" i="2"/>
  <c r="E46" i="2"/>
  <c r="H45" i="2"/>
  <c r="G45" i="2"/>
  <c r="F45" i="2"/>
  <c r="E45" i="2"/>
  <c r="H44" i="2"/>
  <c r="G44" i="2"/>
  <c r="F44" i="2"/>
  <c r="E44" i="2"/>
  <c r="H43" i="2"/>
  <c r="G43" i="2"/>
  <c r="F43" i="2"/>
  <c r="E43" i="2"/>
  <c r="H42" i="2"/>
  <c r="G42" i="2"/>
  <c r="F42" i="2"/>
  <c r="E42" i="2"/>
  <c r="H41" i="2"/>
  <c r="G41" i="2"/>
  <c r="F41" i="2"/>
  <c r="E41" i="2"/>
  <c r="H40" i="2"/>
  <c r="G40" i="2"/>
  <c r="F40" i="2"/>
  <c r="E40" i="2"/>
  <c r="H39" i="2"/>
  <c r="G39" i="2"/>
  <c r="F39" i="2"/>
  <c r="E39" i="2"/>
  <c r="H38" i="2"/>
  <c r="G38" i="2"/>
  <c r="F38" i="2"/>
  <c r="E38" i="2"/>
  <c r="H37" i="2"/>
  <c r="G37" i="2"/>
  <c r="F37" i="2"/>
  <c r="E37" i="2"/>
  <c r="H36" i="2"/>
  <c r="G36" i="2"/>
  <c r="F36" i="2"/>
  <c r="E36" i="2"/>
  <c r="H35" i="2"/>
  <c r="G35" i="2"/>
  <c r="F35" i="2"/>
  <c r="E35" i="2"/>
  <c r="H34" i="2"/>
  <c r="G34" i="2"/>
  <c r="F34" i="2"/>
  <c r="E34" i="2"/>
  <c r="H33" i="2"/>
  <c r="G33" i="2"/>
  <c r="F33" i="2"/>
  <c r="E33" i="2"/>
  <c r="H32" i="2"/>
  <c r="G32" i="2"/>
  <c r="F32" i="2"/>
  <c r="E32" i="2"/>
  <c r="H31" i="2"/>
  <c r="G31" i="2"/>
  <c r="F31" i="2"/>
  <c r="E31" i="2"/>
  <c r="H30" i="2"/>
  <c r="G30" i="2"/>
  <c r="F30" i="2"/>
  <c r="E30" i="2"/>
  <c r="H29" i="2"/>
  <c r="G29" i="2"/>
  <c r="F29" i="2"/>
  <c r="E29" i="2"/>
  <c r="H28" i="2"/>
  <c r="G28" i="2"/>
  <c r="F28" i="2"/>
  <c r="E28" i="2"/>
  <c r="H27" i="2"/>
  <c r="G27" i="2"/>
  <c r="F27" i="2"/>
  <c r="E27" i="2"/>
  <c r="H26" i="2"/>
  <c r="G26" i="2"/>
  <c r="F26" i="2"/>
  <c r="E26" i="2"/>
  <c r="H25" i="2"/>
  <c r="G25" i="2"/>
  <c r="F25" i="2"/>
  <c r="E25" i="2"/>
  <c r="H24" i="2"/>
  <c r="G24" i="2"/>
  <c r="F24" i="2"/>
  <c r="E24" i="2"/>
  <c r="H23" i="2"/>
  <c r="G23" i="2"/>
  <c r="F23" i="2"/>
  <c r="E23" i="2"/>
  <c r="H22" i="2"/>
  <c r="G22" i="2"/>
  <c r="F22" i="2"/>
  <c r="E22" i="2"/>
  <c r="H21" i="2"/>
  <c r="G21" i="2"/>
  <c r="F21" i="2"/>
  <c r="E21" i="2"/>
  <c r="H20" i="2"/>
  <c r="G20" i="2"/>
  <c r="F20" i="2"/>
  <c r="E20" i="2"/>
  <c r="H19" i="2"/>
  <c r="G19" i="2"/>
  <c r="F19" i="2"/>
  <c r="E19" i="2"/>
  <c r="H18" i="2"/>
  <c r="G18" i="2"/>
  <c r="F18" i="2"/>
  <c r="E18" i="2"/>
  <c r="H17" i="2"/>
  <c r="G17" i="2"/>
  <c r="F17" i="2"/>
  <c r="E17" i="2"/>
  <c r="H16" i="2"/>
  <c r="G16" i="2"/>
  <c r="F16" i="2"/>
  <c r="E16" i="2"/>
  <c r="H15" i="2"/>
  <c r="G15" i="2"/>
  <c r="F15" i="2"/>
  <c r="E15" i="2"/>
  <c r="H14" i="2"/>
  <c r="G14" i="2"/>
  <c r="F14" i="2"/>
  <c r="E14" i="2"/>
  <c r="H13" i="2"/>
  <c r="G13" i="2"/>
  <c r="F13" i="2"/>
  <c r="E13" i="2"/>
  <c r="H12" i="2"/>
  <c r="G12" i="2"/>
  <c r="F12" i="2"/>
  <c r="E12" i="2"/>
  <c r="H11" i="2"/>
  <c r="G11" i="2"/>
  <c r="F11" i="2"/>
  <c r="E11" i="2"/>
  <c r="I3972" i="68"/>
  <c r="I3912" i="68"/>
  <c r="I3852" i="68"/>
  <c r="I3792" i="68"/>
  <c r="I3732" i="68"/>
  <c r="I3672" i="68"/>
  <c r="H14" i="57"/>
  <c r="A81" i="46"/>
  <c r="A8" i="43"/>
  <c r="A69" i="35"/>
  <c r="A8" i="35"/>
  <c r="A298" i="35"/>
  <c r="A33" i="29"/>
  <c r="A53" i="29"/>
  <c r="A8" i="29"/>
  <c r="A8" i="34"/>
  <c r="D23" i="83" l="1"/>
  <c r="D13" i="83"/>
  <c r="E23" i="83"/>
  <c r="F21" i="83"/>
  <c r="A74" i="29"/>
  <c r="A8" i="40"/>
  <c r="I52" i="57"/>
  <c r="I25" i="57"/>
  <c r="A104" i="67"/>
  <c r="D25" i="83"/>
  <c r="F25" i="83"/>
  <c r="G21" i="83"/>
  <c r="D15" i="83"/>
  <c r="D16" i="83"/>
  <c r="E29" i="83"/>
  <c r="E33" i="83"/>
  <c r="D33" i="83"/>
  <c r="D26" i="83"/>
  <c r="G29" i="83"/>
  <c r="D17" i="83"/>
  <c r="E34" i="83"/>
  <c r="F32" i="83"/>
  <c r="E17" i="83"/>
  <c r="F18" i="83"/>
  <c r="D14" i="83"/>
  <c r="F14" i="83"/>
  <c r="D30" i="83"/>
  <c r="F16" i="83"/>
  <c r="F13" i="83"/>
  <c r="F34" i="83"/>
  <c r="F30" i="83"/>
  <c r="D29" i="83"/>
  <c r="F26" i="83"/>
  <c r="D22" i="83"/>
  <c r="F15" i="83"/>
  <c r="D18" i="83"/>
  <c r="F24" i="83"/>
  <c r="D24" i="83"/>
  <c r="I59" i="57"/>
  <c r="I27" i="57"/>
  <c r="I46" i="57"/>
  <c r="I37" i="57"/>
  <c r="I20" i="57"/>
  <c r="I57" i="57"/>
  <c r="I30" i="57"/>
  <c r="I75" i="57"/>
  <c r="I43" i="57"/>
  <c r="I62" i="57"/>
  <c r="I73" i="57"/>
  <c r="I40" i="57"/>
  <c r="I60" i="57"/>
  <c r="I17" i="57"/>
  <c r="I68" i="57"/>
  <c r="I18" i="57"/>
  <c r="I50" i="57"/>
  <c r="I31" i="57"/>
  <c r="I41" i="57"/>
  <c r="I24" i="57"/>
  <c r="I21" i="57"/>
  <c r="I38" i="57"/>
  <c r="I70" i="57"/>
  <c r="I35" i="57"/>
  <c r="I67" i="57"/>
  <c r="I28" i="57"/>
  <c r="I64" i="57"/>
  <c r="A43" i="38"/>
  <c r="A90" i="40"/>
  <c r="I49" i="57"/>
  <c r="I32" i="57"/>
  <c r="I29" i="57"/>
  <c r="I34" i="57"/>
  <c r="I66" i="57"/>
  <c r="I65" i="57"/>
  <c r="I47" i="57"/>
  <c r="I63" i="57"/>
  <c r="I36" i="57"/>
  <c r="A145" i="40"/>
  <c r="I72" i="57"/>
  <c r="I53" i="57"/>
  <c r="I22" i="57"/>
  <c r="I54" i="57"/>
  <c r="I69" i="57"/>
  <c r="I51" i="57"/>
  <c r="I33" i="57"/>
  <c r="I48" i="57"/>
  <c r="I56" i="57"/>
  <c r="I45" i="57"/>
  <c r="I61" i="57"/>
  <c r="I26" i="57"/>
  <c r="I42" i="57"/>
  <c r="I58" i="57"/>
  <c r="I74" i="57"/>
  <c r="I19" i="57"/>
  <c r="I39" i="57"/>
  <c r="I55" i="57"/>
  <c r="I71" i="57"/>
  <c r="I44" i="57"/>
  <c r="A2" i="67"/>
  <c r="I23" i="57"/>
  <c r="A44" i="40"/>
  <c r="A134" i="43"/>
  <c r="A96" i="35"/>
</calcChain>
</file>

<file path=xl/sharedStrings.xml><?xml version="1.0" encoding="utf-8"?>
<sst xmlns="http://schemas.openxmlformats.org/spreadsheetml/2006/main" count="48338" uniqueCount="374">
  <si>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</si>
  <si>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</si>
  <si>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</si>
  <si>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</si>
  <si>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</si>
  <si>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</si>
  <si>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</si>
  <si>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</si>
  <si>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</si>
  <si>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</si>
  <si>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</si>
  <si>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</si>
  <si>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</si>
  <si>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</si>
  <si>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</si>
  <si>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</si>
  <si>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</si>
  <si>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</si>
  <si>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</si>
  <si>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</si>
  <si>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</si>
  <si>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</si>
  <si>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</si>
  <si>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</si>
  <si>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</si>
  <si>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</si>
  <si>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</si>
  <si>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</si>
  <si>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</si>
  <si>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</si>
  <si>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</si>
  <si>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</si>
  <si>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</si>
  <si>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</si>
  <si>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</si>
  <si>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</si>
  <si>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</si>
  <si>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</si>
  <si>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</si>
  <si>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</si>
  <si>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</si>
  <si>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</si>
  <si>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</si>
  <si>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</si>
  <si>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</si>
  <si>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</si>
  <si>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</si>
  <si>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</si>
  <si>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</si>
  <si>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</si>
  <si>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</si>
  <si>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</si>
  <si>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</si>
  <si>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</si>
  <si>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</si>
  <si>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</si>
  <si>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</si>
  <si>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</si>
  <si>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</si>
  <si>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</si>
  <si>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</si>
  <si>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</si>
  <si>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</si>
  <si>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</si>
  <si>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</si>
  <si>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</si>
  <si>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</si>
  <si>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</si>
  <si>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</si>
  <si>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</si>
  <si>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</si>
  <si>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</si>
  <si>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</si>
  <si>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</si>
  <si>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</si>
  <si>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</si>
  <si>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</si>
  <si>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</si>
  <si>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</si>
  <si>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</si>
  <si>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</si>
  <si>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</si>
  <si>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</si>
  <si>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</si>
  <si>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</si>
  <si>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</si>
  <si>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</si>
  <si>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</si>
  <si>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</si>
  <si>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</si>
  <si>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</si>
  <si>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</si>
  <si>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</si>
  <si>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</si>
  <si>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</si>
  <si>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</si>
  <si>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</si>
  <si>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</si>
  <si>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</si>
  <si>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</si>
  <si>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</si>
  <si>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</si>
  <si>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</si>
  <si>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</si>
  <si>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</si>
  <si>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</si>
  <si>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</si>
  <si>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</si>
  <si>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</si>
  <si>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</si>
  <si>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Timeliness_Exped_Pct_Qrtly</t>
  </si>
  <si>
    <t>Sum of Timeliness_Exped_Pct_Monthly</t>
  </si>
  <si>
    <t>Sum of _30_Day_Churn_Pct_of_Reapps</t>
  </si>
  <si>
    <t>Sum of _90_Day_Churn_Pct_of_Reapps</t>
  </si>
  <si>
    <t>Sum of _30_Day_Pct_of_Sched_Recerts</t>
  </si>
  <si>
    <t>Sum of _90_Day_Pct_of_Sched_Recerts</t>
  </si>
  <si>
    <t>MC_Enrollment</t>
  </si>
  <si>
    <t xml:space="preserve">Source: CalFresh Participation and Benefit Issuance Report (DFA 256) </t>
  </si>
  <si>
    <t>Source: CalFresh Participation and Benefit Issuance Report (DFA 256)</t>
  </si>
  <si>
    <t xml:space="preserve">Source: County Consortia Data </t>
  </si>
  <si>
    <t>Source (CalFresh Persons): CalFresh Participation and Benefit Issuance Report (DFA 256)</t>
  </si>
  <si>
    <t>Sum of MC_Enrollment</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</si>
  <si>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</si>
  <si>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</si>
  <si>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</si>
  <si>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</si>
  <si>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</si>
  <si>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</si>
  <si>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</si>
  <si>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</si>
  <si>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</si>
  <si>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</si>
  <si>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</si>
  <si>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</si>
  <si>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</si>
  <si>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</si>
  <si>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</si>
  <si>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</si>
  <si>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</si>
  <si>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</si>
  <si>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</si>
  <si>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</si>
  <si>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</si>
  <si>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</si>
  <si>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</si>
  <si>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</si>
  <si>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</si>
  <si>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</si>
  <si>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</si>
  <si>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</si>
  <si>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</si>
  <si>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</si>
  <si>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</si>
  <si>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</si>
  <si>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</si>
  <si>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</si>
  <si>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</si>
  <si>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</si>
  <si>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</si>
  <si>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</si>
  <si>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</si>
  <si>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</si>
  <si>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</si>
  <si>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</si>
  <si>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</si>
  <si>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</si>
  <si>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</si>
  <si>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</si>
  <si>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</si>
  <si>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</si>
  <si>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</si>
  <si>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</si>
  <si>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</si>
  <si>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</si>
  <si>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</si>
  <si>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</si>
  <si>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</si>
  <si>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</si>
  <si>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</si>
  <si>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</si>
  <si>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</si>
  <si>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</si>
  <si>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</si>
  <si>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</si>
  <si>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</si>
  <si>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</si>
  <si>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</si>
  <si>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</si>
  <si>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</si>
  <si>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</si>
  <si>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</si>
  <si>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</si>
  <si>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</si>
  <si>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</si>
  <si>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</si>
  <si>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</si>
  <si>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</si>
  <si>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</si>
  <si>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</si>
  <si>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</si>
  <si>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</si>
  <si>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</si>
  <si>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</si>
  <si>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</si>
  <si>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</si>
  <si>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</si>
  <si>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</si>
  <si>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</si>
  <si>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</si>
  <si>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</si>
  <si>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</si>
  <si>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</si>
  <si>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</si>
  <si>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</si>
  <si>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</si>
  <si>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</si>
  <si>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Comments</t>
  </si>
  <si>
    <t>Source: Based on Program Reach Index (PRI) used by FNS and modified by CDSS to calculate county PRI. US Census Bureau ACS Estimates, DFA 256, MEDS.</t>
  </si>
  <si>
    <t>(All)</t>
  </si>
  <si>
    <t>ESL_CF_July_CY</t>
  </si>
  <si>
    <t>Total_Pop_CY</t>
  </si>
  <si>
    <t>Total_Elderly_60_plus_CY</t>
  </si>
  <si>
    <t>Total_Children_under_18_CY</t>
  </si>
  <si>
    <t>Total_ESL_over_5_CY</t>
  </si>
  <si>
    <t>Total_SSI_Recipients_CY</t>
  </si>
  <si>
    <t>Unemployment_Pct_CY</t>
  </si>
  <si>
    <t>CF_Eligibles_CY</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</si>
  <si>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</si>
  <si>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</si>
  <si>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</si>
  <si>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</si>
  <si>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</si>
  <si>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</si>
  <si>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</si>
  <si>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</si>
  <si>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</si>
  <si>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</si>
  <si>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</si>
  <si>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</si>
  <si>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</si>
  <si>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ESL_CF_July_CY</t>
  </si>
  <si>
    <t>Sum of Unemployment_Pct_CY</t>
  </si>
  <si>
    <t>Slicer selection menu error fixed</t>
  </si>
  <si>
    <t>Raw data sheet filters fixed</t>
  </si>
  <si>
    <t>PRI methodology document links fixed</t>
  </si>
  <si>
    <t>2017/18</t>
  </si>
  <si>
    <t>2012-2016</t>
  </si>
  <si>
    <t>WIC_0-4_CF_Reachable</t>
  </si>
  <si>
    <t>Percent_CF_0-4_in_WIC</t>
  </si>
  <si>
    <t>CDPH &amp; MEDS; March data access</t>
  </si>
  <si>
    <t>Sum of Percent_CF_0-4_in_WIC</t>
  </si>
  <si>
    <t>Sum of WIC_0-4_CF_Reachable</t>
  </si>
  <si>
    <t>Source: California Department of Public Health, Med-Cal Eligibility Determination System (MEDS), March 2016</t>
  </si>
  <si>
    <t>Current Medi-Cal eligible recipients from the October 2017 MMEF using the June 2017 Data</t>
  </si>
  <si>
    <t>Negative_Error_Rate</t>
  </si>
  <si>
    <t>Federal SNAPQCS</t>
  </si>
  <si>
    <t>Negative_Error_Completed_Cases</t>
  </si>
  <si>
    <t>Sum of Negative_Error_Rate</t>
  </si>
  <si>
    <t>Source:  Federal SNAPQCS</t>
  </si>
  <si>
    <t>Source: CDSS Federal Data Reporting and Analysis Bureau, RADEP system</t>
  </si>
  <si>
    <t xml:space="preserve">Note:  Active error rates for the 39 small caseload counties (non-PMCs) are calculated using pooled sample cases across these counties, producing a single active error rate which is assigned to </t>
  </si>
  <si>
    <t>Alpine, Amador, Butte, Calavera, Colusa, Del Norte, El Dorado, Glenn, Humboldt, Imperial, Inyo, Kings, Lake, Lassen, Madera, Marin, Mariposa, Mendocino, Modoc, Mono, Napa, Nevada,</t>
  </si>
  <si>
    <t>Placer, Plumas, San Benito, San Luis Obispo, San Mateo, Santa Barbara, Santa Cruz, Shasta, Sierra, Siskiyou, Sonoma, Sutter, Tahama, Trinity, Tuolumne, Yolo, and Yuba counties.</t>
  </si>
  <si>
    <t>The remaining 19 counties with larger caseloads (PMCs; Alameda, Contra Costa, Fresno, Kern, Los Angeles, Merced, Monterey, Orange, Riverside, Sacramento, San Bernardino, San Diego,</t>
  </si>
  <si>
    <t>San Francisco, San Joaquin, Santa Clara, Solano, Stanislaus, Tulare, and Ventura counties) each have unique active error rates based on calculations using only their respective cases.</t>
  </si>
  <si>
    <t>See "2016 PRI Footnotes" document linked on PRI data table pages</t>
  </si>
  <si>
    <t>Sources: California Department of Finance, State and County Population Projections (2010-2060); U.S. Census Bureau American Community Survey estimates.  See "Definitions and Sources" for more detail.</t>
  </si>
  <si>
    <t>Placer, Plumas, San Benito, San Luis Obispo, San Mateo, Santa Barbara, Santa Cruz, Shasta, Sierra, Siskiyou, Sonoma, Sutter, Tehama, Trinity, Tuolumne, Yolo, and Yuba counties.</t>
  </si>
  <si>
    <t>Alpine, Amador, Butte, Calaveras, Colusa, Del Norte, El Dorado, Glenn, Humboldt, Imperial, Inyo, Kings, Lake, Lassen, Madera, Marin, Mariposa, Mendocino, Modoc, Mono, Napa, Nevada,</t>
  </si>
  <si>
    <t>San Francisco, San Joaquin, Santa Clara, Solano, Stanislaus, Tulare, and Ventura counties) each have unique active error rates based on calculations using only their respective sample cases.</t>
  </si>
  <si>
    <r>
      <rPr>
        <sz val="11"/>
        <color theme="1"/>
        <rFont val="Calibri"/>
        <family val="2"/>
      </rPr>
      <t xml:space="preserve">* </t>
    </r>
    <r>
      <rPr>
        <sz val="11"/>
        <color theme="1"/>
        <rFont val="Calibri"/>
        <family val="2"/>
        <scheme val="minor"/>
      </rPr>
      <t>CF Households and Persons
* Negative Error Rate and Cases Completed</t>
    </r>
  </si>
  <si>
    <t>* Preliminary CalFresh households and Persons 
* Expedited data</t>
  </si>
  <si>
    <t>* Active Error Rate
* Negative Error Rate
* CF Households (monthly)
* CF Persons (monthly)</t>
  </si>
  <si>
    <t>* 2016 PRI
* Timeliness
* CF Persons &amp; CF Households</t>
  </si>
  <si>
    <t>* New GeoMaps
* WIC/CF dual enrollment
* Tiered Likely CF Eligibles
* Negative Error Rate
* CF households and persons</t>
  </si>
  <si>
    <t>* CF Households and Persons
* Timeliness (30 Days) and Timeliness (Expedited) 
* Active Error Rate
* % MC receiving CF
* % CF receiving MC
* CF persons receiving MC</t>
  </si>
  <si>
    <t>* CF Households and Persons 
* Medi-Cal Enrollment
* Timeliness (30 Days) and Timeliness (Expedited)</t>
  </si>
  <si>
    <t>Item(s) Updated</t>
  </si>
  <si>
    <r>
      <rPr>
        <sz val="11"/>
        <color theme="1"/>
        <rFont val="Calibri"/>
        <family val="2"/>
      </rPr>
      <t xml:space="preserve">* </t>
    </r>
    <r>
      <rPr>
        <sz val="11"/>
        <color theme="1"/>
        <rFont val="Calibri"/>
        <family val="2"/>
        <scheme val="minor"/>
      </rPr>
      <t>New Active Error Rate data (Dec 2017)
* New Negative Error Rate &amp; Cases Completed data (Dec 2017)</t>
    </r>
  </si>
  <si>
    <t>Sum of Negative_Error_Completed_Cases</t>
  </si>
  <si>
    <t xml:space="preserve">Notes:  Active error rates for the 39 small caseload counties (non-PMCs) are calculated using pooled sample cases across these counties, producing a single active error rate which is assigned to </t>
  </si>
  <si>
    <t>00 National Avg*</t>
  </si>
  <si>
    <t>* National average negative error rate held constant across all dates using FFY 2016-17 average value due to data availability.  Negative error rate cases completed not available at the national level.</t>
  </si>
  <si>
    <t>Sum of Active_Error_Rate</t>
  </si>
  <si>
    <t>* National average active error rate held constant across all dates using FFY 2016-17 average value due to data availability.</t>
  </si>
  <si>
    <t>*  New churn data (Oct-Dec 2017 quarter)
* National average added to active &amp; negative error rate charts</t>
  </si>
  <si>
    <t>*  New participation data (April 2018)
*  New timeliness data (April 2018)</t>
  </si>
  <si>
    <t>Source: CalFresh Monthly Caseload Movement Statistical Report (CF 296)</t>
  </si>
  <si>
    <t>Apps_Recd</t>
  </si>
  <si>
    <t>Online_Apps_Recd</t>
  </si>
  <si>
    <t>Apps Recd</t>
  </si>
  <si>
    <t>Online Apps Recd</t>
  </si>
  <si>
    <t xml:space="preserve">* Total Applications Received (Monthly) data element added
* Online Applications Received (Monthly) data element added </t>
  </si>
  <si>
    <t>These two new elements are sourced from the CF 296 monthly caseload report</t>
  </si>
  <si>
    <t>Child_Only_HHs</t>
  </si>
  <si>
    <t>Child_Only_Persons</t>
  </si>
  <si>
    <t>Sum of Child_Only_HHs</t>
  </si>
  <si>
    <t>Sum of Child_Only_Persons</t>
  </si>
  <si>
    <t>* New CF Households data (May 2018)
* New CF Persons data (May 2018)
* New 30-Day Timeliness data (May 2018)
* New ES Timeliness (May 2018)
* New Total Applications Received data (May 2018)
* New Online Applications Received data (May 2018)</t>
  </si>
  <si>
    <t>* CF Child-Only Households &amp; Persons, Monthly added (2014-2017)</t>
  </si>
  <si>
    <t>See new link on Main Menu to view these elements</t>
  </si>
  <si>
    <t>Sources: Based on federal Program Access Index used by USDA FNS and modified by CDSS to calculate county Program Reach Index.</t>
  </si>
  <si>
    <t xml:space="preserve">                US Census Bureau ACS Estimates, DFA 256, MEDS.</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</si>
  <si>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
    </r>
  </si>
  <si>
    <t xml:space="preserve">     this difference, it is not recommended to make direct comparisons of PRI values between 1-year estimate and 5-year estimate counties.  For example, 2015 PRI</t>
  </si>
  <si>
    <t xml:space="preserve">     values for small population counties (shaded green) are based on component data collected over the course of 2011, 2012, 2013, 2014, and 2015 whereas</t>
  </si>
  <si>
    <t xml:space="preserve">     larger population counties (shaded blue) are based on component data collected only during the year 2015.</t>
  </si>
  <si>
    <t>PRI Numerator</t>
  </si>
  <si>
    <t>PRI Denominator</t>
  </si>
  <si>
    <t>Source:  Medi-Cal Eligibility Data System, annual July point-in-time extract</t>
  </si>
  <si>
    <t>* Preliminary CF Households data (June 2018)
* Preliminary CF Persons data (June 2018)
* Preliminary Total Applications Received data (June 2018)
* Preliminary Online Applications Received data (June 2018)
* Preliminary 30-Day Timeliness data (June 2018)
* Preliminary ES Timeliness data (June 2018)
* DHCS Medi-Cal Enrollment data (March 2018)
* Active Error Rate data (February 2018)
* Negative Error Rate data (February 2018)
* Negative Error Rate Cases Completed data (February 2018)</t>
  </si>
  <si>
    <t>*Final CF Households data (June 2018)
* Final CF Persons data (June 2018)
* Final Total Applications Received data (June 2018)
* Final Online Applications Received data (June 2018)
* Final 30-Day Timeliness data (June 2018)
* Final ES Timeliness data (June 2018)
* Active Error Rate data (March 2018)
* Negative Error Rate data (March 2018)
* Negative Error Rate Cases Completed data (March 2018)
* Dual Enrollment Medi-Cal/CalFresh data (April 2018)
* Churn data (January 2018)</t>
  </si>
  <si>
    <t>Fed_PA_Persons</t>
  </si>
  <si>
    <t>Fed_ NA_Persons</t>
  </si>
  <si>
    <t>All_Fed_Persons</t>
  </si>
  <si>
    <t>CFAP_PA_Persons</t>
  </si>
  <si>
    <t>CFAP_NA_Persons</t>
  </si>
  <si>
    <t>All_CFAP_Persons</t>
  </si>
  <si>
    <t>All_PA_Persons</t>
  </si>
  <si>
    <t>All_NA_Persons</t>
  </si>
  <si>
    <t>Fed_PA_HHs</t>
  </si>
  <si>
    <t>Fed_NA_HHs</t>
  </si>
  <si>
    <t>CFAP_PA_HHs</t>
  </si>
  <si>
    <t>CFAP_NA_HHs</t>
  </si>
  <si>
    <t>All_PA_HHs</t>
  </si>
  <si>
    <t>All_NA_HHs</t>
  </si>
  <si>
    <t>Fed_Issuances</t>
  </si>
  <si>
    <t>State_Issuances</t>
  </si>
  <si>
    <t>Total_Issuances</t>
  </si>
  <si>
    <t>2018/19</t>
  </si>
  <si>
    <t>CalFresh &amp; CFAP</t>
  </si>
  <si>
    <t>Total Persons</t>
  </si>
  <si>
    <t>Expenditures Paid ($ in millions)</t>
  </si>
  <si>
    <t>CalFresh Only</t>
  </si>
  <si>
    <t>CFAP Only</t>
  </si>
  <si>
    <t xml:space="preserve">          Select County or Statewide</t>
  </si>
  <si>
    <t>Current Month
July 2018</t>
  </si>
  <si>
    <t>Change from June 2018</t>
  </si>
  <si>
    <t>% Change from 
June 2018</t>
  </si>
  <si>
    <t>% Change from 
July 2017</t>
  </si>
  <si>
    <t>Avg. Benefit/Person
July 2018</t>
  </si>
  <si>
    <t>Avg. Benefit/Person
July 2017</t>
  </si>
  <si>
    <t>PA Persons</t>
  </si>
  <si>
    <t>PA Households</t>
  </si>
  <si>
    <t>NA Persons</t>
  </si>
  <si>
    <t>NA Households</t>
  </si>
  <si>
    <t>Household Size</t>
  </si>
  <si>
    <t>Each Additional Member</t>
  </si>
  <si>
    <t>Maximum CalFresh Allotment</t>
  </si>
  <si>
    <t>Net Monthly Income Eligibility Standards (100% of FPL)</t>
  </si>
  <si>
    <t>Gross Monthly Income Eligibility Standards/Income Reporting Threshold for Semi-Annual Reporting (130% of FPL)</t>
  </si>
  <si>
    <t>Gross Monthly Income Eligibility Standards for Households where Elderly/Disabled are a Separate Household (165% of FPL)</t>
  </si>
  <si>
    <t>Gross Monthly Income Eligibility Standards for Modified Categorical Eligibility/Broad-Based Categorical Eligibility (200% of FPL)</t>
  </si>
  <si>
    <t>Standard Deduction</t>
  </si>
  <si>
    <t>Maximum Shelter Deduction</t>
  </si>
  <si>
    <t>Homeless Household Shelter Allowance</t>
  </si>
  <si>
    <t>-</t>
  </si>
  <si>
    <t>California Monthly Income Eligibility Standards - Allotments and Deductions</t>
  </si>
  <si>
    <t>Standard Utility Allowance</t>
  </si>
  <si>
    <t>Limited Utility Allowance</t>
  </si>
  <si>
    <t>Telephone Utility Allowance</t>
  </si>
  <si>
    <t>Source:  CDSS All County Information Notice I-54-18, Attachment 1</t>
  </si>
  <si>
    <t>Source: CDSS DFA 256 monthly report</t>
  </si>
  <si>
    <t>Note:  Allotment and deduction amounts take effect October 1, 2018.</t>
  </si>
  <si>
    <t>*Preliminary CF Households data (July 2018)
* Preliminary CF Persons data (July 2018)
* Preliminary Total Applications Received data (July 2018)
* Preliminary Online Applications Received data (July 2018)
* Preliminary 30-Day Timeliness data (July 2018)
* Preliminary ES Timeliness data (July 2018)</t>
  </si>
  <si>
    <t>*Final CF Households data (July 2018)
* Final CF Persons data (July 2018)
* Final Total Applications Received data (July 2018)
* Final Online Applications Received data (July 2018)
* Final 30-Day Timeliness data (July 2018)
* Final ES Timeliness data (July 2018)
* Negative Error Rate (April 2018)
* Negative Error Rate Cases Completed (April 2018)
* Active Error Rate (April 2018)</t>
  </si>
  <si>
    <t>Source (Unemployment Rate): California Employment Development Department, Labor Market Information Division; Not Seasonally Adjusted</t>
  </si>
  <si>
    <t xml:space="preserve">*Preliminary CF Households data (August 2018)
* Preliminary CF Persons data (August 2018)
* Preliminary Total Applications Received data (August 2018)
* Preliminary Online Applications Received data (August 2018)
* Preliminary 30-Day Timeliness data (August 2018)
* Preliminary ES Timeliness data (August 2018)
</t>
  </si>
  <si>
    <t>*Final CF Households data (August 2018)
* Final CF Persons data (August 2018)
* Final Total Applications Received data (August 2018)
* Final Online Applications Received data (August 2018)
* Final 30-Day Timeliness data (August 2018)
* Final ES Timeliness data (August 2018)
* Negative Error Rate (April 2018)
* Negative Error Rate Cases Completed (April 2018)
* Active Error Rate (April 2018)</t>
  </si>
  <si>
    <t xml:space="preserve">*Preliminary CF Households data (September 2018)
* Preliminary CF Persons data (September 2018)
* Preliminary Total Applications Received data (September 2018)
* Preliminary Online Applications Received data (September 2018)
* Preliminary 30-Day Timeliness data (September 2018)
* Preliminary ES Timeliness data (September 2018)
</t>
  </si>
  <si>
    <t xml:space="preserve">*Active Error Rate (June 2018)
*Negative Error Rate (June 2018)
*Medi-Cal / CalFresh dual-enrollment (July 2018 quarter)
</t>
  </si>
  <si>
    <t>*Final CF Households data (September 2018)
* Final CF Persons data (September 2018)
* Final Total Applications Received data (September 2018)
* Final Online Applications Received data (September 2018)
* Final 30-Day Timeliness data (September 2018)
* Final ES Timeliness data (September 2018)
* Churn data (April 2018)</t>
  </si>
  <si>
    <t>*Preliminary CF Households data (October 2018)
* Preliminary CF Persons data (October 2018)
* Preliminary Total Applications Received data (October 2018)
* Preliminary Online Applications Received data (October 2018)
* Preliminary 30-Day Timeliness data (October 2018)
* Preliminary ES Timeliness data (October 2018)</t>
  </si>
  <si>
    <t>* CF Child-Only Households &amp; Persons, Monthly updated (January-August 2018)
*Final CF Households data (October 2018)
* Final CF Persons data (October 2018)
* Final Total Applications Received data (October 2018)
* Final Online Applications Received data (October 2018)
* Final 30-Day Timeliness data (October 2018)
* Final ES Timeliness data (October 2018)
*Active Error Rate (July 2018)
*Negative Error Rate (July 2018)
* Negative Error Rate Cases Completed data (July 2018)
*CalFresh Caseload Demographics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</si>
</sst>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 numFmtId="170" formatCode="&quot;$&quot;#,##0"/>
    <numFmt numFmtId="171" formatCode="&quot;$&quot;#,##0.0"/>
    <numFmt numFmtId="172" formatCode="&quot;$&quot;#,##0.00"/>
  </numFmts>
  <fonts count="75">
    <font>
      <sz val="11"/>
      <color theme="1"/>
      <name val="Calibri"/>
      <family val="2"/>
      <scheme val="minor"/>
    </font>
    <font>
      <sz val="11"/>
      <color theme="1"/>
      <name val="Calibri"/>
      <family val="2"/>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amily val="2"/>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sz val="11"/>
      <color theme="1"/>
      <name val="Metro"/>
    </font>
    <font>
      <u/>
      <sz val="9.5"/>
      <color indexed="12"/>
      <name val="Courier"/>
      <family val="3"/>
    </font>
    <font>
      <sz val="10"/>
      <color theme="1"/>
      <name val="Arial"/>
      <family val="2"/>
    </font>
    <font>
      <sz val="11"/>
      <color theme="1"/>
      <name val="Calibri"/>
      <family val="2"/>
      <scheme val="minor"/>
    </font>
    <font>
      <sz val="10"/>
      <name val="Arial"/>
      <family val="2"/>
    </font>
    <font>
      <sz val="11"/>
      <color theme="1"/>
      <name val="Calibri"/>
      <family val="2"/>
      <scheme val="minor"/>
    </font>
    <font>
      <b/>
      <sz val="18"/>
      <color theme="1"/>
      <name val="Calibri"/>
      <family val="2"/>
      <scheme val="minor"/>
    </font>
    <font>
      <sz val="11"/>
      <color theme="1"/>
      <name val="Calibri"/>
      <family val="2"/>
      <scheme val="minor"/>
    </font>
    <font>
      <b/>
      <sz val="8"/>
      <color theme="1"/>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
      <patternFill patternType="solid">
        <fgColor rgb="FFA3DAFF"/>
        <bgColor indexed="64"/>
      </patternFill>
    </fill>
    <fill>
      <patternFill patternType="solid">
        <fgColor theme="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style="thin">
        <color theme="0" tint="-0.499984740745262"/>
      </top>
      <bottom style="thin">
        <color theme="0" tint="-0.499984740745262"/>
      </bottom>
      <diagonal/>
    </border>
    <border>
      <left style="thin">
        <color theme="0" tint="-0.499984740745262"/>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theme="0" tint="-0.499984740745262"/>
      </right>
      <top style="thin">
        <color indexed="64"/>
      </top>
      <bottom style="thin">
        <color theme="0" tint="-0.499984740745262"/>
      </bottom>
      <diagonal/>
    </border>
  </borders>
  <cellStyleXfs count="481">
    <xf numFmtId="0" fontId="0" fillId="0" borderId="0"/>
    <xf numFmtId="9" fontId="2" fillId="0" borderId="0" applyFont="0" applyFill="0" applyBorder="0" applyAlignment="0" applyProtection="0"/>
    <xf numFmtId="0" fontId="30" fillId="10" borderId="0" applyNumberFormat="0" applyBorder="0" applyAlignment="0" applyProtection="0"/>
    <xf numFmtId="0" fontId="2" fillId="10" borderId="0" applyNumberFormat="0" applyBorder="0" applyAlignment="0" applyProtection="0"/>
    <xf numFmtId="0" fontId="30" fillId="14" borderId="0" applyNumberFormat="0" applyBorder="0" applyAlignment="0" applyProtection="0"/>
    <xf numFmtId="0" fontId="2" fillId="14" borderId="0" applyNumberFormat="0" applyBorder="0" applyAlignment="0" applyProtection="0"/>
    <xf numFmtId="0" fontId="30" fillId="18" borderId="0" applyNumberFormat="0" applyBorder="0" applyAlignment="0" applyProtection="0"/>
    <xf numFmtId="0" fontId="2" fillId="18" borderId="0" applyNumberFormat="0" applyBorder="0" applyAlignment="0" applyProtection="0"/>
    <xf numFmtId="0" fontId="30" fillId="22" borderId="0" applyNumberFormat="0" applyBorder="0" applyAlignment="0" applyProtection="0"/>
    <xf numFmtId="0" fontId="2" fillId="22" borderId="0" applyNumberFormat="0" applyBorder="0" applyAlignment="0" applyProtection="0"/>
    <xf numFmtId="0" fontId="30" fillId="26" borderId="0" applyNumberFormat="0" applyBorder="0" applyAlignment="0" applyProtection="0"/>
    <xf numFmtId="0" fontId="2" fillId="26" borderId="0" applyNumberFormat="0" applyBorder="0" applyAlignment="0" applyProtection="0"/>
    <xf numFmtId="0" fontId="30" fillId="30" borderId="0" applyNumberFormat="0" applyBorder="0" applyAlignment="0" applyProtection="0"/>
    <xf numFmtId="0" fontId="2" fillId="30" borderId="0" applyNumberFormat="0" applyBorder="0" applyAlignment="0" applyProtection="0"/>
    <xf numFmtId="0" fontId="30" fillId="11" borderId="0" applyNumberFormat="0" applyBorder="0" applyAlignment="0" applyProtection="0"/>
    <xf numFmtId="0" fontId="2" fillId="11" borderId="0" applyNumberFormat="0" applyBorder="0" applyAlignment="0" applyProtection="0"/>
    <xf numFmtId="0" fontId="30" fillId="15" borderId="0" applyNumberFormat="0" applyBorder="0" applyAlignment="0" applyProtection="0"/>
    <xf numFmtId="0" fontId="2" fillId="15" borderId="0" applyNumberFormat="0" applyBorder="0" applyAlignment="0" applyProtection="0"/>
    <xf numFmtId="0" fontId="30" fillId="19" borderId="0" applyNumberFormat="0" applyBorder="0" applyAlignment="0" applyProtection="0"/>
    <xf numFmtId="0" fontId="2" fillId="19" borderId="0" applyNumberFormat="0" applyBorder="0" applyAlignment="0" applyProtection="0"/>
    <xf numFmtId="0" fontId="30" fillId="23" borderId="0" applyNumberFormat="0" applyBorder="0" applyAlignment="0" applyProtection="0"/>
    <xf numFmtId="0" fontId="2" fillId="23" borderId="0" applyNumberFormat="0" applyBorder="0" applyAlignment="0" applyProtection="0"/>
    <xf numFmtId="0" fontId="30" fillId="27" borderId="0" applyNumberFormat="0" applyBorder="0" applyAlignment="0" applyProtection="0"/>
    <xf numFmtId="0" fontId="2" fillId="27" borderId="0" applyNumberFormat="0" applyBorder="0" applyAlignment="0" applyProtection="0"/>
    <xf numFmtId="0" fontId="30" fillId="31" borderId="0" applyNumberFormat="0" applyBorder="0" applyAlignment="0" applyProtection="0"/>
    <xf numFmtId="0" fontId="2" fillId="31"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20" borderId="0" applyNumberFormat="0" applyBorder="0" applyAlignment="0" applyProtection="0"/>
    <xf numFmtId="0" fontId="18" fillId="24" borderId="0" applyNumberFormat="0" applyBorder="0" applyAlignment="0" applyProtection="0"/>
    <xf numFmtId="0" fontId="18" fillId="28" borderId="0" applyNumberFormat="0" applyBorder="0" applyAlignment="0" applyProtection="0"/>
    <xf numFmtId="0" fontId="18" fillId="32" borderId="0" applyNumberFormat="0" applyBorder="0" applyAlignment="0" applyProtection="0"/>
    <xf numFmtId="0" fontId="18" fillId="9" borderId="0" applyNumberFormat="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9" fillId="3" borderId="0" applyNumberFormat="0" applyBorder="0" applyAlignment="0" applyProtection="0"/>
    <xf numFmtId="0" fontId="13" fillId="6" borderId="4" applyNumberFormat="0" applyAlignment="0" applyProtection="0"/>
    <xf numFmtId="0" fontId="15" fillId="7" borderId="7" applyNumberFormat="0" applyAlignment="0" applyProtection="0"/>
    <xf numFmtId="43" fontId="20" fillId="0" borderId="0" applyFont="0" applyFill="0" applyBorder="0" applyAlignment="0" applyProtection="0"/>
    <xf numFmtId="44" fontId="22" fillId="0" borderId="0" applyFont="0" applyFill="0" applyBorder="0" applyAlignment="0" applyProtection="0"/>
    <xf numFmtId="44" fontId="23" fillId="0" borderId="0" applyFont="0" applyFill="0" applyBorder="0" applyAlignment="0" applyProtection="0"/>
    <xf numFmtId="0" fontId="17" fillId="0" borderId="0" applyNumberFormat="0" applyFill="0" applyBorder="0" applyAlignment="0" applyProtection="0"/>
    <xf numFmtId="37" fontId="24" fillId="0" borderId="10">
      <alignment horizontal="left"/>
      <protection locked="0"/>
    </xf>
    <xf numFmtId="0" fontId="8" fillId="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25"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11" fillId="5" borderId="4" applyNumberFormat="0" applyAlignment="0" applyProtection="0"/>
    <xf numFmtId="0" fontId="14" fillId="0" borderId="6" applyNumberFormat="0" applyFill="0" applyAlignment="0" applyProtection="0"/>
    <xf numFmtId="0" fontId="10" fillId="4" borderId="0" applyNumberFormat="0" applyBorder="0" applyAlignment="0" applyProtection="0"/>
    <xf numFmtId="0" fontId="30" fillId="0" borderId="0"/>
    <xf numFmtId="0" fontId="22" fillId="0" borderId="0"/>
    <xf numFmtId="0" fontId="26" fillId="0" borderId="0"/>
    <xf numFmtId="165" fontId="27" fillId="0" borderId="0" applyProtection="0"/>
    <xf numFmtId="0" fontId="28" fillId="0" borderId="0"/>
    <xf numFmtId="37" fontId="29" fillId="0" borderId="0"/>
    <xf numFmtId="37" fontId="29" fillId="0" borderId="0"/>
    <xf numFmtId="0" fontId="2" fillId="0" borderId="0"/>
    <xf numFmtId="0" fontId="20" fillId="0" borderId="0"/>
    <xf numFmtId="0" fontId="20" fillId="0" borderId="0"/>
    <xf numFmtId="0" fontId="20" fillId="0" borderId="0"/>
    <xf numFmtId="0" fontId="23" fillId="0" borderId="0"/>
    <xf numFmtId="0" fontId="20" fillId="0" borderId="0"/>
    <xf numFmtId="0" fontId="20" fillId="0" borderId="0"/>
    <xf numFmtId="0" fontId="20" fillId="0" borderId="0"/>
    <xf numFmtId="0" fontId="23" fillId="0" borderId="0"/>
    <xf numFmtId="0" fontId="23" fillId="0" borderId="0"/>
    <xf numFmtId="37" fontId="29" fillId="0" borderId="0"/>
    <xf numFmtId="0" fontId="20" fillId="0" borderId="0"/>
    <xf numFmtId="0" fontId="20" fillId="0" borderId="0"/>
    <xf numFmtId="0" fontId="20" fillId="0" borderId="0"/>
    <xf numFmtId="0" fontId="22" fillId="0" borderId="0"/>
    <xf numFmtId="37" fontId="29" fillId="0" borderId="0"/>
    <xf numFmtId="0" fontId="20" fillId="0" borderId="0"/>
    <xf numFmtId="0" fontId="20" fillId="0" borderId="0"/>
    <xf numFmtId="166" fontId="29" fillId="0" borderId="0"/>
    <xf numFmtId="0" fontId="26" fillId="0" borderId="0"/>
    <xf numFmtId="167" fontId="29" fillId="0" borderId="0"/>
    <xf numFmtId="166" fontId="29" fillId="0" borderId="0"/>
    <xf numFmtId="0" fontId="20" fillId="0" borderId="0"/>
    <xf numFmtId="0" fontId="20" fillId="0" borderId="0"/>
    <xf numFmtId="0" fontId="20" fillId="0" borderId="0"/>
    <xf numFmtId="37" fontId="29" fillId="0" borderId="0"/>
    <xf numFmtId="0" fontId="20" fillId="0" borderId="0"/>
    <xf numFmtId="0" fontId="30" fillId="0" borderId="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19" fillId="8" borderId="8" applyNumberFormat="0" applyFont="0" applyAlignment="0" applyProtection="0"/>
    <xf numFmtId="0" fontId="12" fillId="6" borderId="5" applyNumberFormat="0" applyAlignment="0" applyProtection="0"/>
    <xf numFmtId="9" fontId="20" fillId="0" borderId="0" applyFont="0" applyFill="0" applyBorder="0" applyAlignment="0" applyProtection="0"/>
    <xf numFmtId="0" fontId="3" fillId="0" borderId="9" applyNumberFormat="0" applyFill="0" applyAlignment="0" applyProtection="0"/>
    <xf numFmtId="0" fontId="16" fillId="0" borderId="0" applyNumberFormat="0" applyFill="0" applyBorder="0" applyAlignment="0" applyProtection="0"/>
    <xf numFmtId="0" fontId="32" fillId="0" borderId="0"/>
    <xf numFmtId="0" fontId="33"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 fillId="8" borderId="8" applyNumberFormat="0" applyFont="0" applyAlignment="0" applyProtection="0"/>
    <xf numFmtId="0" fontId="17" fillId="0" borderId="0" applyNumberFormat="0" applyFill="0" applyBorder="0" applyAlignment="0" applyProtection="0"/>
    <xf numFmtId="0" fontId="3"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xf numFmtId="0" fontId="34" fillId="0" borderId="0"/>
    <xf numFmtId="0" fontId="35" fillId="0" borderId="1" applyNumberFormat="0" applyFill="0" applyAlignment="0" applyProtection="0"/>
    <xf numFmtId="0" fontId="36" fillId="0" borderId="2" applyNumberFormat="0" applyFill="0" applyAlignment="0" applyProtection="0"/>
    <xf numFmtId="0" fontId="37" fillId="0" borderId="3" applyNumberFormat="0" applyFill="0" applyAlignment="0" applyProtection="0"/>
    <xf numFmtId="0" fontId="37" fillId="0" borderId="0" applyNumberFormat="0" applyFill="0" applyBorder="0" applyAlignment="0" applyProtection="0"/>
    <xf numFmtId="0" fontId="38" fillId="2" borderId="0" applyNumberFormat="0" applyBorder="0" applyAlignment="0" applyProtection="0"/>
    <xf numFmtId="0" fontId="39" fillId="3" borderId="0" applyNumberFormat="0" applyBorder="0" applyAlignment="0" applyProtection="0"/>
    <xf numFmtId="0" fontId="40" fillId="4" borderId="0" applyNumberFormat="0" applyBorder="0" applyAlignment="0" applyProtection="0"/>
    <xf numFmtId="0" fontId="41" fillId="5" borderId="4" applyNumberFormat="0" applyAlignment="0" applyProtection="0"/>
    <xf numFmtId="0" fontId="42" fillId="6" borderId="5" applyNumberFormat="0" applyAlignment="0" applyProtection="0"/>
    <xf numFmtId="0" fontId="43" fillId="6" borderId="4" applyNumberFormat="0" applyAlignment="0" applyProtection="0"/>
    <xf numFmtId="0" fontId="44" fillId="0" borderId="6" applyNumberFormat="0" applyFill="0" applyAlignment="0" applyProtection="0"/>
    <xf numFmtId="0" fontId="45" fillId="7" borderId="7" applyNumberFormat="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8" fillId="0" borderId="9" applyNumberFormat="0" applyFill="0" applyAlignment="0" applyProtection="0"/>
    <xf numFmtId="0" fontId="49" fillId="9" borderId="0" applyNumberFormat="0" applyBorder="0" applyAlignment="0" applyProtection="0"/>
    <xf numFmtId="0" fontId="49" fillId="12" borderId="0" applyNumberFormat="0" applyBorder="0" applyAlignment="0" applyProtection="0"/>
    <xf numFmtId="0" fontId="49" fillId="13" borderId="0" applyNumberFormat="0" applyBorder="0" applyAlignment="0" applyProtection="0"/>
    <xf numFmtId="0" fontId="49" fillId="16" borderId="0" applyNumberFormat="0" applyBorder="0" applyAlignment="0" applyProtection="0"/>
    <xf numFmtId="0" fontId="49" fillId="17" borderId="0" applyNumberFormat="0" applyBorder="0" applyAlignment="0" applyProtection="0"/>
    <xf numFmtId="0" fontId="49" fillId="20" borderId="0" applyNumberFormat="0" applyBorder="0" applyAlignment="0" applyProtection="0"/>
    <xf numFmtId="0" fontId="49" fillId="21" borderId="0" applyNumberFormat="0" applyBorder="0" applyAlignment="0" applyProtection="0"/>
    <xf numFmtId="0" fontId="49" fillId="24" borderId="0" applyNumberFormat="0" applyBorder="0" applyAlignment="0" applyProtection="0"/>
    <xf numFmtId="0" fontId="49" fillId="25" borderId="0" applyNumberFormat="0" applyBorder="0" applyAlignment="0" applyProtection="0"/>
    <xf numFmtId="0" fontId="49" fillId="28" borderId="0" applyNumberFormat="0" applyBorder="0" applyAlignment="0" applyProtection="0"/>
    <xf numFmtId="0" fontId="49" fillId="29" borderId="0" applyNumberFormat="0" applyBorder="0" applyAlignment="0" applyProtection="0"/>
    <xf numFmtId="0" fontId="49" fillId="32" borderId="0" applyNumberFormat="0" applyBorder="0" applyAlignment="0" applyProtection="0"/>
    <xf numFmtId="0" fontId="30" fillId="8" borderId="8" applyNumberFormat="0" applyFont="0" applyAlignment="0" applyProtection="0"/>
    <xf numFmtId="0" fontId="30" fillId="8" borderId="8" applyNumberFormat="0" applyFont="0" applyAlignment="0" applyProtection="0"/>
    <xf numFmtId="0" fontId="50" fillId="0" borderId="0" applyNumberFormat="0" applyFill="0" applyBorder="0" applyAlignment="0" applyProtection="0">
      <alignment vertical="top"/>
      <protection locked="0"/>
    </xf>
    <xf numFmtId="0" fontId="22" fillId="0" borderId="0"/>
    <xf numFmtId="0" fontId="22" fillId="0" borderId="0"/>
    <xf numFmtId="0" fontId="30" fillId="8" borderId="8" applyNumberFormat="0" applyFont="0" applyAlignment="0" applyProtection="0"/>
    <xf numFmtId="0" fontId="2" fillId="0" borderId="0"/>
    <xf numFmtId="0" fontId="2" fillId="8" borderId="8" applyNumberFormat="0" applyFont="0" applyAlignment="0" applyProtection="0"/>
    <xf numFmtId="44" fontId="20" fillId="0" borderId="0" applyFont="0" applyFill="0" applyBorder="0" applyAlignment="0" applyProtection="0"/>
    <xf numFmtId="0" fontId="20" fillId="0" borderId="0"/>
    <xf numFmtId="37" fontId="29" fillId="0" borderId="0"/>
    <xf numFmtId="0" fontId="2" fillId="10" borderId="0" applyNumberFormat="0" applyBorder="0" applyAlignment="0" applyProtection="0"/>
    <xf numFmtId="0" fontId="2" fillId="14"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11"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4" fontId="20" fillId="0" borderId="0" applyFont="0" applyFill="0" applyBorder="0" applyAlignment="0" applyProtection="0"/>
    <xf numFmtId="44" fontId="26" fillId="0" borderId="0" applyFont="0" applyFill="0" applyBorder="0" applyAlignment="0" applyProtection="0"/>
    <xf numFmtId="44" fontId="22" fillId="0" borderId="0" applyFont="0" applyFill="0" applyBorder="0" applyAlignment="0" applyProtection="0"/>
    <xf numFmtId="0" fontId="50" fillId="0" borderId="0" applyNumberFormat="0" applyFill="0" applyBorder="0" applyAlignment="0" applyProtection="0">
      <alignment vertical="top"/>
      <protection locked="0"/>
    </xf>
    <xf numFmtId="0" fontId="51"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2" fillId="0" borderId="0" applyNumberFormat="0" applyFill="0" applyBorder="0" applyAlignment="0" applyProtection="0"/>
    <xf numFmtId="0" fontId="53"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51"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2" fillId="0" borderId="0"/>
    <xf numFmtId="165" fontId="27" fillId="0" borderId="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2" fillId="0" borderId="0"/>
    <xf numFmtId="0" fontId="2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2" fillId="0" borderId="0"/>
    <xf numFmtId="0" fontId="2" fillId="0" borderId="0"/>
    <xf numFmtId="0" fontId="2" fillId="0" borderId="0"/>
    <xf numFmtId="0" fontId="2" fillId="0" borderId="0"/>
    <xf numFmtId="0" fontId="26" fillId="0" borderId="0"/>
    <xf numFmtId="0" fontId="2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6"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37" fontId="29" fillId="0" borderId="0"/>
    <xf numFmtId="37" fontId="29" fillId="0" borderId="0"/>
    <xf numFmtId="0" fontId="2" fillId="0" borderId="0"/>
    <xf numFmtId="37" fontId="29"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8" applyNumberFormat="0" applyFont="0" applyAlignment="0" applyProtection="0"/>
    <xf numFmtId="9" fontId="23" fillId="0" borderId="0" applyFont="0" applyFill="0" applyBorder="0" applyAlignment="0" applyProtection="0"/>
    <xf numFmtId="9" fontId="23" fillId="0" borderId="0" applyFon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8" fillId="0" borderId="0"/>
    <xf numFmtId="9" fontId="58" fillId="0" borderId="0" applyFont="0" applyFill="0" applyBorder="0" applyAlignment="0" applyProtection="0"/>
    <xf numFmtId="43" fontId="2" fillId="0" borderId="0" applyFont="0" applyFill="0" applyBorder="0" applyAlignment="0" applyProtection="0"/>
    <xf numFmtId="0" fontId="20" fillId="0" borderId="0"/>
    <xf numFmtId="0" fontId="67" fillId="0" borderId="0" applyNumberFormat="0" applyFill="0" applyBorder="0" applyAlignment="0" applyProtection="0">
      <alignment vertical="top"/>
      <protection locked="0"/>
    </xf>
    <xf numFmtId="37" fontId="29" fillId="0" borderId="0"/>
    <xf numFmtId="0" fontId="2" fillId="0" borderId="0"/>
    <xf numFmtId="0" fontId="20" fillId="0" borderId="0"/>
    <xf numFmtId="0" fontId="30" fillId="10" borderId="0" applyNumberFormat="0" applyBorder="0" applyAlignment="0" applyProtection="0"/>
    <xf numFmtId="0" fontId="30" fillId="11" borderId="0" applyNumberFormat="0" applyBorder="0" applyAlignment="0" applyProtection="0"/>
    <xf numFmtId="0" fontId="30" fillId="14" borderId="0" applyNumberFormat="0" applyBorder="0" applyAlignment="0" applyProtection="0"/>
    <xf numFmtId="0" fontId="30" fillId="15" borderId="0" applyNumberFormat="0" applyBorder="0" applyAlignment="0" applyProtection="0"/>
    <xf numFmtId="0" fontId="30" fillId="18" borderId="0" applyNumberFormat="0" applyBorder="0" applyAlignment="0" applyProtection="0"/>
    <xf numFmtId="0" fontId="30" fillId="19" borderId="0" applyNumberFormat="0" applyBorder="0" applyAlignment="0" applyProtection="0"/>
    <xf numFmtId="0" fontId="30" fillId="22" borderId="0" applyNumberFormat="0" applyBorder="0" applyAlignment="0" applyProtection="0"/>
    <xf numFmtId="0" fontId="30" fillId="23" borderId="0" applyNumberFormat="0" applyBorder="0" applyAlignment="0" applyProtection="0"/>
    <xf numFmtId="0" fontId="30" fillId="26" borderId="0" applyNumberFormat="0" applyBorder="0" applyAlignment="0" applyProtection="0"/>
    <xf numFmtId="0" fontId="30" fillId="27"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37" fontId="29" fillId="0" borderId="0"/>
    <xf numFmtId="43" fontId="29" fillId="0" borderId="0" applyFont="0" applyFill="0" applyBorder="0" applyAlignment="0" applyProtection="0"/>
    <xf numFmtId="0" fontId="2" fillId="0" borderId="0"/>
    <xf numFmtId="37" fontId="29" fillId="0" borderId="0"/>
    <xf numFmtId="0" fontId="31" fillId="0" borderId="0" applyNumberFormat="0" applyFill="0" applyBorder="0" applyAlignment="0" applyProtection="0">
      <alignment vertical="top"/>
      <protection locked="0"/>
    </xf>
    <xf numFmtId="0" fontId="22" fillId="0" borderId="0"/>
    <xf numFmtId="0" fontId="51" fillId="0" borderId="0" applyNumberFormat="0" applyFill="0" applyBorder="0" applyAlignment="0" applyProtection="0">
      <alignment vertical="top"/>
      <protection locked="0"/>
    </xf>
    <xf numFmtId="43" fontId="29" fillId="0" borderId="0" applyFont="0" applyFill="0" applyBorder="0" applyAlignment="0" applyProtection="0"/>
    <xf numFmtId="37" fontId="29" fillId="0" borderId="0"/>
    <xf numFmtId="9" fontId="20" fillId="0" borderId="0" applyFont="0" applyFill="0" applyBorder="0" applyAlignment="0" applyProtection="0"/>
    <xf numFmtId="43" fontId="29" fillId="0" borderId="0" applyFont="0" applyFill="0" applyBorder="0" applyAlignment="0" applyProtection="0"/>
    <xf numFmtId="0" fontId="26" fillId="0" borderId="0"/>
    <xf numFmtId="43" fontId="29" fillId="0" borderId="0" applyFont="0" applyFill="0" applyBorder="0" applyAlignment="0" applyProtection="0"/>
    <xf numFmtId="43" fontId="29" fillId="0" borderId="0" applyFont="0" applyFill="0" applyBorder="0" applyAlignment="0" applyProtection="0"/>
    <xf numFmtId="165" fontId="27" fillId="0" borderId="0" applyProtection="0"/>
    <xf numFmtId="0" fontId="20" fillId="0" borderId="0"/>
    <xf numFmtId="0" fontId="31" fillId="0" borderId="0" applyNumberFormat="0" applyFill="0" applyBorder="0" applyAlignment="0" applyProtection="0">
      <alignment vertical="top"/>
      <protection locked="0"/>
    </xf>
    <xf numFmtId="37" fontId="29" fillId="0" borderId="0"/>
    <xf numFmtId="0" fontId="2" fillId="0" borderId="0"/>
    <xf numFmtId="0" fontId="29" fillId="0" borderId="0"/>
    <xf numFmtId="43" fontId="29" fillId="0" borderId="0" applyFont="0" applyFill="0" applyBorder="0" applyAlignment="0" applyProtection="0"/>
    <xf numFmtId="0" fontId="2" fillId="0" borderId="0"/>
    <xf numFmtId="37" fontId="29" fillId="0" borderId="0"/>
    <xf numFmtId="0" fontId="2" fillId="0" borderId="0"/>
    <xf numFmtId="0" fontId="20" fillId="0" borderId="0"/>
    <xf numFmtId="43" fontId="29" fillId="0" borderId="0" applyFont="0" applyFill="0" applyBorder="0" applyAlignment="0" applyProtection="0"/>
    <xf numFmtId="43" fontId="29" fillId="0" borderId="0" applyFont="0" applyFill="0" applyBorder="0" applyAlignment="0" applyProtection="0"/>
    <xf numFmtId="0" fontId="68" fillId="0" borderId="0"/>
    <xf numFmtId="9" fontId="29" fillId="0" borderId="0" applyFont="0" applyFill="0" applyBorder="0" applyAlignment="0" applyProtection="0"/>
    <xf numFmtId="0" fontId="28" fillId="0" borderId="0"/>
    <xf numFmtId="0" fontId="29" fillId="0" borderId="0"/>
    <xf numFmtId="0" fontId="23" fillId="0" borderId="0"/>
    <xf numFmtId="0" fontId="50" fillId="0" borderId="0" applyNumberFormat="0" applyFill="0" applyBorder="0" applyAlignment="0" applyProtection="0">
      <alignment vertical="top"/>
      <protection locked="0"/>
    </xf>
    <xf numFmtId="43" fontId="20" fillId="0" borderId="0" applyFont="0" applyFill="0" applyBorder="0" applyAlignment="0" applyProtection="0"/>
    <xf numFmtId="37" fontId="29" fillId="0" borderId="0"/>
    <xf numFmtId="43" fontId="29" fillId="0" borderId="0" applyFont="0" applyFill="0" applyBorder="0" applyAlignment="0" applyProtection="0"/>
    <xf numFmtId="0" fontId="30" fillId="0" borderId="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 fillId="0" borderId="0"/>
    <xf numFmtId="9" fontId="23"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70" fillId="0" borderId="0"/>
    <xf numFmtId="37" fontId="29" fillId="0" borderId="0"/>
    <xf numFmtId="0" fontId="2" fillId="0" borderId="0"/>
  </cellStyleXfs>
  <cellXfs count="210">
    <xf numFmtId="0" fontId="0" fillId="0" borderId="0" xfId="0"/>
    <xf numFmtId="0" fontId="0" fillId="0" borderId="0" xfId="0"/>
    <xf numFmtId="0" fontId="0" fillId="0" borderId="0" xfId="0" applyAlignment="1">
      <alignment horizontal="center"/>
    </xf>
    <xf numFmtId="0" fontId="3" fillId="0" borderId="0" xfId="0" applyFont="1" applyAlignment="1">
      <alignment horizontal="center"/>
    </xf>
    <xf numFmtId="0" fontId="3" fillId="0" borderId="0" xfId="0" applyFont="1" applyBorder="1" applyAlignment="1">
      <alignment horizontal="center"/>
    </xf>
    <xf numFmtId="0" fontId="3" fillId="0" borderId="11" xfId="0" applyFont="1" applyBorder="1"/>
    <xf numFmtId="0" fontId="3" fillId="0" borderId="11" xfId="0" applyFont="1" applyBorder="1" applyAlignment="1">
      <alignment horizontal="center"/>
    </xf>
    <xf numFmtId="0" fontId="0" fillId="0" borderId="0" xfId="0"/>
    <xf numFmtId="0" fontId="0" fillId="0" borderId="0" xfId="0" applyAlignment="1">
      <alignment horizontal="center"/>
    </xf>
    <xf numFmtId="0" fontId="3" fillId="0" borderId="11" xfId="0" applyFont="1" applyBorder="1"/>
    <xf numFmtId="0" fontId="3" fillId="0" borderId="11" xfId="0" applyFont="1" applyBorder="1" applyAlignment="1">
      <alignment horizontal="center"/>
    </xf>
    <xf numFmtId="10" fontId="0" fillId="0" borderId="0" xfId="0" applyNumberFormat="1" applyAlignment="1">
      <alignment horizontal="center"/>
    </xf>
    <xf numFmtId="10" fontId="58"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3" fillId="0" borderId="0" xfId="0" applyFont="1"/>
    <xf numFmtId="0" fontId="3" fillId="0" borderId="0" xfId="0" applyFont="1" applyAlignment="1">
      <alignment horizontal="center"/>
    </xf>
    <xf numFmtId="164" fontId="0" fillId="0" borderId="0" xfId="1" applyNumberFormat="1" applyFont="1" applyAlignment="1">
      <alignment horizontal="center"/>
    </xf>
    <xf numFmtId="164" fontId="4" fillId="0" borderId="0" xfId="1" applyNumberFormat="1" applyFont="1" applyFill="1" applyBorder="1" applyAlignment="1">
      <alignment horizontal="center" vertical="top" wrapText="1"/>
    </xf>
    <xf numFmtId="164" fontId="4" fillId="0" borderId="0" xfId="1" applyNumberFormat="1" applyFont="1" applyFill="1" applyBorder="1" applyAlignment="1">
      <alignment horizontal="center"/>
    </xf>
    <xf numFmtId="164" fontId="2" fillId="0" borderId="0" xfId="1" applyNumberFormat="1" applyFont="1" applyFill="1" applyBorder="1" applyAlignment="1">
      <alignment horizontal="center"/>
    </xf>
    <xf numFmtId="164" fontId="2" fillId="0" borderId="0" xfId="1" applyNumberFormat="1" applyFont="1" applyFill="1" applyBorder="1" applyAlignment="1">
      <alignment horizontal="center" vertical="top" wrapText="1"/>
    </xf>
    <xf numFmtId="164" fontId="0" fillId="0" borderId="0" xfId="0" applyNumberFormat="1" applyFill="1" applyBorder="1" applyAlignment="1">
      <alignment horizontal="center"/>
    </xf>
    <xf numFmtId="0" fontId="60" fillId="0" borderId="0" xfId="0" applyFont="1"/>
    <xf numFmtId="169" fontId="0" fillId="0" borderId="0" xfId="414" applyNumberFormat="1" applyFont="1"/>
    <xf numFmtId="169" fontId="3" fillId="0" borderId="11" xfId="414" applyNumberFormat="1" applyFont="1" applyBorder="1" applyAlignment="1">
      <alignment horizontal="center"/>
    </xf>
    <xf numFmtId="169" fontId="0" fillId="0" borderId="0" xfId="414" applyNumberFormat="1" applyFont="1" applyAlignment="1">
      <alignment horizontal="center"/>
    </xf>
    <xf numFmtId="10" fontId="0" fillId="0" borderId="0" xfId="1" applyNumberFormat="1" applyFont="1"/>
    <xf numFmtId="10" fontId="0" fillId="0" borderId="0" xfId="1" applyNumberFormat="1" applyFont="1" applyAlignment="1">
      <alignment horizontal="center"/>
    </xf>
    <xf numFmtId="10" fontId="3" fillId="0" borderId="11" xfId="1" applyNumberFormat="1" applyFont="1" applyBorder="1" applyAlignment="1">
      <alignment horizontal="center" wrapText="1"/>
    </xf>
    <xf numFmtId="0" fontId="0" fillId="0" borderId="0" xfId="0" pivotButton="1"/>
    <xf numFmtId="0" fontId="0" fillId="0" borderId="0" xfId="0" applyAlignment="1">
      <alignment horizontal="left"/>
    </xf>
    <xf numFmtId="3" fontId="0" fillId="0" borderId="0" xfId="0" applyNumberFormat="1"/>
    <xf numFmtId="0" fontId="15"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9"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0" fontId="0" fillId="33" borderId="0" xfId="0" applyFill="1"/>
    <xf numFmtId="0" fontId="0" fillId="0" borderId="0" xfId="0" applyFill="1"/>
    <xf numFmtId="164" fontId="0" fillId="0" borderId="0" xfId="1" applyNumberFormat="1" applyFont="1"/>
    <xf numFmtId="0" fontId="0" fillId="0" borderId="0" xfId="0" applyNumberFormat="1"/>
    <xf numFmtId="0" fontId="4" fillId="33" borderId="0" xfId="0" applyFont="1" applyFill="1"/>
    <xf numFmtId="0" fontId="16" fillId="33" borderId="0" xfId="0" applyFont="1" applyFill="1"/>
    <xf numFmtId="9" fontId="0" fillId="0" borderId="0" xfId="0" applyNumberFormat="1"/>
    <xf numFmtId="3" fontId="0" fillId="0" borderId="0" xfId="414" applyNumberFormat="1" applyFont="1" applyAlignment="1">
      <alignment horizontal="center"/>
    </xf>
    <xf numFmtId="164" fontId="0" fillId="33" borderId="0" xfId="1" applyNumberFormat="1" applyFont="1" applyFill="1"/>
    <xf numFmtId="0" fontId="62" fillId="33" borderId="0" xfId="0" applyFont="1" applyFill="1"/>
    <xf numFmtId="0" fontId="0" fillId="0" borderId="0" xfId="0" quotePrefix="1"/>
    <xf numFmtId="0" fontId="63" fillId="0" borderId="11" xfId="0" applyFont="1" applyBorder="1"/>
    <xf numFmtId="0" fontId="0" fillId="0" borderId="0" xfId="0" applyFont="1" applyAlignment="1">
      <alignment horizontal="center"/>
    </xf>
    <xf numFmtId="0" fontId="4" fillId="0" borderId="0" xfId="0" applyFont="1" applyAlignment="1">
      <alignment horizontal="center"/>
    </xf>
    <xf numFmtId="0" fontId="0" fillId="0" borderId="0" xfId="0" applyAlignment="1">
      <alignment horizontal="center" wrapText="1"/>
    </xf>
    <xf numFmtId="0" fontId="16" fillId="0" borderId="0" xfId="0" applyFont="1" applyAlignment="1">
      <alignment horizontal="center"/>
    </xf>
    <xf numFmtId="164" fontId="0" fillId="0" borderId="0" xfId="0" applyNumberFormat="1" applyFont="1" applyAlignment="1">
      <alignment horizontal="center"/>
    </xf>
    <xf numFmtId="0" fontId="65" fillId="0" borderId="0" xfId="0" applyFont="1"/>
    <xf numFmtId="3" fontId="4" fillId="0" borderId="0" xfId="414" applyNumberFormat="1" applyFont="1" applyFill="1" applyBorder="1" applyAlignment="1">
      <alignment horizontal="center" vertical="top" wrapText="1"/>
    </xf>
    <xf numFmtId="3" fontId="4"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4" fillId="0" borderId="0" xfId="0" applyFont="1"/>
    <xf numFmtId="164" fontId="0" fillId="0" borderId="0" xfId="0" applyNumberFormat="1" applyFill="1"/>
    <xf numFmtId="164" fontId="0" fillId="0" borderId="0" xfId="0" applyNumberFormat="1" applyAlignment="1">
      <alignment horizontal="center"/>
    </xf>
    <xf numFmtId="0" fontId="15" fillId="0" borderId="11" xfId="0" applyFont="1" applyBorder="1" applyAlignment="1">
      <alignment horizontal="center"/>
    </xf>
    <xf numFmtId="0" fontId="60" fillId="0" borderId="16" xfId="0" applyFont="1" applyFill="1" applyBorder="1"/>
    <xf numFmtId="0" fontId="64" fillId="35" borderId="13" xfId="0" applyFont="1" applyFill="1" applyBorder="1"/>
    <xf numFmtId="0" fontId="64" fillId="36" borderId="13" xfId="0" applyFont="1" applyFill="1" applyBorder="1"/>
    <xf numFmtId="0" fontId="63" fillId="0" borderId="20" xfId="0" applyFont="1" applyFill="1" applyBorder="1" applyAlignment="1">
      <alignment horizontal="center"/>
    </xf>
    <xf numFmtId="164" fontId="64" fillId="0" borderId="14" xfId="1" applyNumberFormat="1" applyFont="1" applyFill="1" applyBorder="1" applyAlignment="1">
      <alignment horizontal="center"/>
    </xf>
    <xf numFmtId="164" fontId="63" fillId="0" borderId="14" xfId="1" applyNumberFormat="1" applyFont="1" applyFill="1" applyBorder="1" applyAlignment="1">
      <alignment horizontal="center"/>
    </xf>
    <xf numFmtId="0" fontId="0" fillId="33" borderId="0" xfId="0" applyFill="1" applyAlignment="1">
      <alignment horizontal="left" wrapText="1"/>
    </xf>
    <xf numFmtId="0" fontId="64" fillId="0" borderId="0" xfId="0" applyFont="1"/>
    <xf numFmtId="0" fontId="63" fillId="37" borderId="13" xfId="0" applyFont="1" applyFill="1" applyBorder="1"/>
    <xf numFmtId="0" fontId="66" fillId="33" borderId="0" xfId="0" applyFont="1" applyFill="1"/>
    <xf numFmtId="0" fontId="16"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2" fillId="0" borderId="0" xfId="1" applyNumberFormat="1" applyFont="1" applyAlignment="1">
      <alignment horizontal="center"/>
    </xf>
    <xf numFmtId="0" fontId="0" fillId="0" borderId="0" xfId="0"/>
    <xf numFmtId="3" fontId="0" fillId="0" borderId="0" xfId="0" applyNumberFormat="1"/>
    <xf numFmtId="169" fontId="69" fillId="0" borderId="0" xfId="414" applyNumberFormat="1" applyFont="1" applyAlignment="1">
      <alignment horizontal="center"/>
    </xf>
    <xf numFmtId="10" fontId="69" fillId="0" borderId="0" xfId="1" applyNumberFormat="1" applyFont="1" applyAlignment="1">
      <alignment horizontal="center"/>
    </xf>
    <xf numFmtId="38" fontId="0" fillId="0" borderId="0" xfId="0" applyNumberFormat="1"/>
    <xf numFmtId="169" fontId="71" fillId="0" borderId="0" xfId="414" applyNumberFormat="1" applyFont="1" applyAlignment="1">
      <alignment horizontal="center"/>
    </xf>
    <xf numFmtId="3" fontId="0" fillId="0" borderId="0" xfId="0" applyNumberFormat="1" applyAlignment="1">
      <alignment horizontal="center"/>
    </xf>
    <xf numFmtId="0" fontId="0" fillId="33" borderId="0" xfId="0" applyFill="1" applyAlignment="1">
      <alignment horizontal="center"/>
    </xf>
    <xf numFmtId="0" fontId="0" fillId="33" borderId="0" xfId="0" applyFill="1" applyAlignment="1">
      <alignment horizontal="left"/>
    </xf>
    <xf numFmtId="0" fontId="0" fillId="33" borderId="0" xfId="0" applyFont="1" applyFill="1" applyAlignment="1">
      <alignment horizontal="left"/>
    </xf>
    <xf numFmtId="3" fontId="0" fillId="33" borderId="0" xfId="0" applyNumberFormat="1" applyFill="1" applyBorder="1" applyAlignment="1">
      <alignment horizontal="center"/>
    </xf>
    <xf numFmtId="164" fontId="0" fillId="33" borderId="0" xfId="0" applyNumberFormat="1" applyFill="1" applyBorder="1" applyAlignment="1">
      <alignment horizontal="center"/>
    </xf>
    <xf numFmtId="3" fontId="0" fillId="0" borderId="22" xfId="0" applyNumberFormat="1" applyFill="1" applyBorder="1" applyAlignment="1">
      <alignment horizontal="center"/>
    </xf>
    <xf numFmtId="3" fontId="3" fillId="38" borderId="22" xfId="0" applyNumberFormat="1" applyFont="1" applyFill="1" applyBorder="1" applyAlignment="1">
      <alignment horizontal="right" vertical="center"/>
    </xf>
    <xf numFmtId="3" fontId="3" fillId="38" borderId="23" xfId="0" applyNumberFormat="1" applyFont="1" applyFill="1" applyBorder="1" applyAlignment="1">
      <alignment horizontal="center" vertical="center"/>
    </xf>
    <xf numFmtId="164" fontId="3" fillId="38" borderId="23" xfId="0" applyNumberFormat="1" applyFont="1" applyFill="1" applyBorder="1" applyAlignment="1">
      <alignment horizontal="center" vertical="center"/>
    </xf>
    <xf numFmtId="164" fontId="3" fillId="38" borderId="24" xfId="0" applyNumberFormat="1" applyFont="1" applyFill="1" applyBorder="1" applyAlignment="1">
      <alignment horizontal="center" vertical="center"/>
    </xf>
    <xf numFmtId="0" fontId="72" fillId="0" borderId="22" xfId="0" applyFont="1" applyFill="1" applyBorder="1" applyAlignment="1">
      <alignment horizontal="center"/>
    </xf>
    <xf numFmtId="10" fontId="0" fillId="0" borderId="28" xfId="0" applyNumberFormat="1" applyFill="1" applyBorder="1" applyAlignment="1">
      <alignment horizontal="right" vertical="center" wrapText="1"/>
    </xf>
    <xf numFmtId="10" fontId="0" fillId="0" borderId="25" xfId="0" applyNumberFormat="1" applyFill="1" applyBorder="1" applyAlignment="1">
      <alignment horizontal="right" vertical="center" wrapText="1"/>
    </xf>
    <xf numFmtId="3" fontId="0" fillId="0" borderId="0" xfId="0" applyNumberFormat="1" applyFill="1" applyBorder="1" applyAlignment="1" applyProtection="1">
      <alignment horizontal="center"/>
      <protection locked="0"/>
    </xf>
    <xf numFmtId="164" fontId="0" fillId="0" borderId="0" xfId="0" applyNumberFormat="1" applyFill="1" applyBorder="1" applyAlignment="1" applyProtection="1">
      <alignment horizontal="center"/>
      <protection locked="0"/>
    </xf>
    <xf numFmtId="164" fontId="0" fillId="0" borderId="29" xfId="0" applyNumberFormat="1" applyFill="1" applyBorder="1" applyAlignment="1" applyProtection="1">
      <alignment horizontal="center"/>
      <protection locked="0"/>
    </xf>
    <xf numFmtId="37" fontId="0" fillId="0" borderId="0" xfId="414" applyNumberFormat="1" applyFont="1" applyAlignment="1">
      <alignment horizontal="center"/>
    </xf>
    <xf numFmtId="3" fontId="0" fillId="0" borderId="0" xfId="1" applyNumberFormat="1" applyFont="1" applyAlignment="1">
      <alignment horizontal="center"/>
    </xf>
    <xf numFmtId="3" fontId="69" fillId="0" borderId="0" xfId="1" applyNumberFormat="1" applyFont="1" applyAlignment="1">
      <alignment horizontal="center"/>
    </xf>
    <xf numFmtId="3" fontId="0" fillId="34" borderId="12" xfId="0" applyNumberFormat="1" applyFill="1" applyBorder="1" applyAlignment="1">
      <alignment horizontal="center" wrapText="1"/>
    </xf>
    <xf numFmtId="3" fontId="0" fillId="0" borderId="0" xfId="0" applyNumberFormat="1" applyAlignment="1">
      <alignment horizontal="center" wrapText="1"/>
    </xf>
    <xf numFmtId="3" fontId="3" fillId="0" borderId="0" xfId="0" applyNumberFormat="1" applyFont="1" applyAlignment="1">
      <alignment horizontal="center"/>
    </xf>
    <xf numFmtId="0" fontId="0" fillId="0" borderId="0" xfId="0" applyAlignment="1">
      <alignment horizontal="left" indent="1"/>
    </xf>
    <xf numFmtId="0" fontId="0" fillId="33" borderId="0" xfId="0" applyFont="1" applyFill="1"/>
    <xf numFmtId="14" fontId="0" fillId="0" borderId="23" xfId="0" applyNumberFormat="1" applyBorder="1" applyAlignment="1">
      <alignment horizontal="center" vertical="center"/>
    </xf>
    <xf numFmtId="0" fontId="0" fillId="0" borderId="23" xfId="0" applyBorder="1" applyAlignment="1">
      <alignment horizontal="center" vertical="center" wrapText="1"/>
    </xf>
    <xf numFmtId="0" fontId="3" fillId="0" borderId="23" xfId="0" applyFont="1" applyBorder="1" applyAlignment="1">
      <alignment horizontal="center"/>
    </xf>
    <xf numFmtId="14" fontId="0" fillId="0" borderId="23" xfId="0" applyNumberFormat="1" applyBorder="1" applyAlignment="1">
      <alignment horizontal="center"/>
    </xf>
    <xf numFmtId="0" fontId="0" fillId="0" borderId="23" xfId="0" applyBorder="1" applyAlignment="1">
      <alignment horizontal="center"/>
    </xf>
    <xf numFmtId="14" fontId="0" fillId="0" borderId="21" xfId="0" applyNumberFormat="1" applyBorder="1" applyAlignment="1">
      <alignment horizontal="center"/>
    </xf>
    <xf numFmtId="0" fontId="0" fillId="0" borderId="21" xfId="0" applyBorder="1" applyAlignment="1">
      <alignment horizontal="center"/>
    </xf>
    <xf numFmtId="0" fontId="0" fillId="0" borderId="23" xfId="0" applyBorder="1" applyAlignment="1">
      <alignment wrapText="1"/>
    </xf>
    <xf numFmtId="0" fontId="0" fillId="0" borderId="21" xfId="0" applyBorder="1" applyAlignment="1">
      <alignment wrapText="1"/>
    </xf>
    <xf numFmtId="0" fontId="3" fillId="33" borderId="23" xfId="0" applyFont="1" applyFill="1" applyBorder="1" applyAlignment="1">
      <alignment horizontal="center"/>
    </xf>
    <xf numFmtId="169" fontId="73" fillId="0" borderId="0" xfId="414" applyNumberFormat="1" applyFont="1" applyAlignment="1">
      <alignment horizontal="center"/>
    </xf>
    <xf numFmtId="10" fontId="73" fillId="0" borderId="0" xfId="1" applyNumberFormat="1" applyFont="1" applyAlignment="1">
      <alignment horizontal="center"/>
    </xf>
    <xf numFmtId="3" fontId="0" fillId="0" borderId="21" xfId="0" applyNumberFormat="1" applyFill="1" applyBorder="1" applyAlignment="1" applyProtection="1">
      <alignment horizontal="center"/>
    </xf>
    <xf numFmtId="3" fontId="0" fillId="0" borderId="0" xfId="0" applyNumberFormat="1" applyFill="1" applyBorder="1" applyAlignment="1" applyProtection="1">
      <alignment horizontal="center"/>
    </xf>
    <xf numFmtId="164" fontId="0" fillId="0" borderId="0" xfId="0" applyNumberFormat="1" applyFill="1" applyBorder="1" applyAlignment="1" applyProtection="1">
      <alignment horizontal="center"/>
    </xf>
    <xf numFmtId="164" fontId="0" fillId="0" borderId="29" xfId="0" applyNumberFormat="1" applyFill="1" applyBorder="1" applyAlignment="1" applyProtection="1">
      <alignment horizontal="center"/>
    </xf>
    <xf numFmtId="3" fontId="0" fillId="0" borderId="11" xfId="0" applyNumberFormat="1" applyFill="1" applyBorder="1" applyAlignment="1" applyProtection="1">
      <alignment horizontal="center"/>
    </xf>
    <xf numFmtId="164" fontId="0" fillId="0" borderId="11" xfId="0" applyNumberFormat="1" applyFill="1" applyBorder="1" applyAlignment="1" applyProtection="1">
      <alignment horizontal="center"/>
    </xf>
    <xf numFmtId="164" fontId="0" fillId="0" borderId="26" xfId="0" applyNumberFormat="1" applyFill="1" applyBorder="1" applyAlignment="1" applyProtection="1">
      <alignment horizontal="center"/>
    </xf>
    <xf numFmtId="0" fontId="0" fillId="33" borderId="0" xfId="0" applyFill="1" applyAlignment="1">
      <alignment horizontal="right"/>
    </xf>
    <xf numFmtId="0" fontId="3" fillId="33" borderId="0" xfId="0" applyFont="1" applyFill="1"/>
    <xf numFmtId="3" fontId="73" fillId="0" borderId="0" xfId="1" applyNumberFormat="1" applyFont="1" applyAlignment="1">
      <alignment horizontal="center"/>
    </xf>
    <xf numFmtId="0" fontId="0" fillId="33" borderId="0" xfId="0" applyFill="1" applyAlignment="1">
      <alignment horizontal="left" wrapText="1"/>
    </xf>
    <xf numFmtId="0" fontId="0" fillId="33" borderId="0" xfId="0" applyFill="1" applyAlignment="1">
      <alignment wrapText="1"/>
    </xf>
    <xf numFmtId="0" fontId="0" fillId="33" borderId="0" xfId="0" applyFill="1" applyAlignment="1"/>
    <xf numFmtId="3" fontId="64" fillId="0" borderId="14" xfId="1" applyNumberFormat="1" applyFont="1" applyFill="1" applyBorder="1" applyAlignment="1">
      <alignment horizontal="center"/>
    </xf>
    <xf numFmtId="3" fontId="64" fillId="0" borderId="30" xfId="1" applyNumberFormat="1" applyFont="1" applyFill="1" applyBorder="1" applyAlignment="1">
      <alignment horizontal="center"/>
    </xf>
    <xf numFmtId="164" fontId="0" fillId="0" borderId="0" xfId="1" applyNumberFormat="1" applyFont="1" applyFill="1"/>
    <xf numFmtId="0" fontId="0" fillId="0" borderId="0" xfId="0" applyFill="1" applyAlignment="1"/>
    <xf numFmtId="0" fontId="0" fillId="0" borderId="0" xfId="0" applyFill="1" applyAlignment="1">
      <alignment wrapText="1"/>
    </xf>
    <xf numFmtId="0" fontId="0" fillId="0" borderId="0" xfId="0" applyFill="1" applyAlignment="1">
      <alignment horizontal="left"/>
    </xf>
    <xf numFmtId="0" fontId="0" fillId="0" borderId="0" xfId="0" applyFill="1" applyAlignment="1">
      <alignment horizontal="left" wrapText="1"/>
    </xf>
    <xf numFmtId="0" fontId="60" fillId="0" borderId="0" xfId="0" applyFont="1" applyFill="1" applyBorder="1"/>
    <xf numFmtId="0" fontId="63" fillId="37" borderId="31" xfId="0" applyFont="1" applyFill="1" applyBorder="1"/>
    <xf numFmtId="0" fontId="64" fillId="0" borderId="0" xfId="0" applyFont="1" applyFill="1" applyBorder="1" applyAlignment="1">
      <alignment horizontal="center"/>
    </xf>
    <xf numFmtId="3" fontId="64" fillId="0" borderId="32" xfId="1" applyNumberFormat="1" applyFont="1" applyFill="1" applyBorder="1" applyAlignment="1">
      <alignment horizontal="center"/>
    </xf>
    <xf numFmtId="3" fontId="64" fillId="0" borderId="33" xfId="1" applyNumberFormat="1" applyFont="1" applyFill="1" applyBorder="1" applyAlignment="1">
      <alignment horizontal="center"/>
    </xf>
    <xf numFmtId="3" fontId="73" fillId="0" borderId="0" xfId="414" applyNumberFormat="1" applyFont="1" applyAlignment="1">
      <alignment horizontal="center"/>
    </xf>
    <xf numFmtId="170" fontId="0" fillId="0" borderId="0" xfId="414" applyNumberFormat="1" applyFont="1" applyAlignment="1">
      <alignment horizontal="center"/>
    </xf>
    <xf numFmtId="170" fontId="0" fillId="0" borderId="0" xfId="1" applyNumberFormat="1" applyFont="1" applyAlignment="1">
      <alignment horizontal="center"/>
    </xf>
    <xf numFmtId="170" fontId="0" fillId="0" borderId="0" xfId="0" applyNumberFormat="1" applyAlignment="1">
      <alignment horizontal="center"/>
    </xf>
    <xf numFmtId="170" fontId="73" fillId="0" borderId="0" xfId="414" applyNumberFormat="1" applyFont="1" applyAlignment="1">
      <alignment horizontal="center"/>
    </xf>
    <xf numFmtId="0" fontId="60" fillId="33" borderId="0" xfId="0" applyFont="1" applyFill="1" applyAlignment="1">
      <alignment horizontal="center"/>
    </xf>
    <xf numFmtId="3" fontId="0" fillId="0" borderId="21" xfId="0" quotePrefix="1" applyNumberFormat="1" applyFill="1" applyBorder="1" applyAlignment="1" applyProtection="1">
      <alignment horizontal="center"/>
    </xf>
    <xf numFmtId="171" fontId="0" fillId="0" borderId="0" xfId="0" applyNumberFormat="1" applyFill="1" applyBorder="1" applyAlignment="1" applyProtection="1">
      <alignment horizontal="center"/>
    </xf>
    <xf numFmtId="164" fontId="0" fillId="0" borderId="21" xfId="1" quotePrefix="1" applyNumberFormat="1" applyFont="1" applyFill="1" applyBorder="1" applyAlignment="1" applyProtection="1">
      <alignment horizontal="center"/>
    </xf>
    <xf numFmtId="164" fontId="0" fillId="0" borderId="0" xfId="1" applyNumberFormat="1" applyFont="1" applyFill="1" applyBorder="1" applyAlignment="1" applyProtection="1">
      <alignment horizontal="center"/>
    </xf>
    <xf numFmtId="164" fontId="0" fillId="0" borderId="21" xfId="1" applyNumberFormat="1" applyFont="1" applyFill="1" applyBorder="1" applyAlignment="1" applyProtection="1">
      <alignment horizontal="center"/>
    </xf>
    <xf numFmtId="164" fontId="0" fillId="0" borderId="0" xfId="1" applyNumberFormat="1" applyFont="1" applyFill="1" applyBorder="1" applyAlignment="1" applyProtection="1">
      <alignment horizontal="center"/>
      <protection locked="0"/>
    </xf>
    <xf numFmtId="172" fontId="0" fillId="0" borderId="21" xfId="0" applyNumberFormat="1" applyFill="1" applyBorder="1" applyAlignment="1" applyProtection="1">
      <alignment horizontal="center"/>
    </xf>
    <xf numFmtId="172" fontId="0" fillId="0" borderId="27" xfId="0" applyNumberFormat="1" applyFill="1" applyBorder="1" applyAlignment="1" applyProtection="1">
      <alignment horizontal="center"/>
    </xf>
    <xf numFmtId="10" fontId="0" fillId="0" borderId="10" xfId="0" applyNumberFormat="1" applyFill="1" applyBorder="1" applyAlignment="1">
      <alignment horizontal="right" wrapText="1"/>
    </xf>
    <xf numFmtId="10" fontId="0" fillId="0" borderId="28" xfId="0" applyNumberFormat="1" applyFill="1" applyBorder="1" applyAlignment="1">
      <alignment horizontal="right" wrapText="1"/>
    </xf>
    <xf numFmtId="10" fontId="0" fillId="0" borderId="10" xfId="0" applyNumberFormat="1" applyFont="1" applyFill="1" applyBorder="1" applyAlignment="1">
      <alignment horizontal="right" wrapText="1"/>
    </xf>
    <xf numFmtId="3" fontId="0" fillId="0" borderId="23" xfId="0" applyNumberFormat="1" applyFill="1" applyBorder="1" applyAlignment="1">
      <alignment horizontal="center" wrapText="1"/>
    </xf>
    <xf numFmtId="0" fontId="0" fillId="0" borderId="23" xfId="0" applyFill="1" applyBorder="1" applyAlignment="1">
      <alignment horizontal="center" wrapText="1"/>
    </xf>
    <xf numFmtId="0" fontId="0" fillId="0" borderId="24" xfId="0" applyFill="1" applyBorder="1" applyAlignment="1">
      <alignment horizontal="center" wrapText="1"/>
    </xf>
    <xf numFmtId="0" fontId="0" fillId="39" borderId="28" xfId="0" applyFont="1" applyFill="1" applyBorder="1" applyAlignment="1">
      <alignment horizontal="left" vertical="center" wrapText="1"/>
    </xf>
    <xf numFmtId="0" fontId="0" fillId="39" borderId="28" xfId="0" applyFill="1" applyBorder="1" applyAlignment="1">
      <alignment horizontal="left" vertical="center" wrapText="1"/>
    </xf>
    <xf numFmtId="0" fontId="0" fillId="39" borderId="28" xfId="0" applyFill="1" applyBorder="1" applyAlignment="1">
      <alignment vertical="center" wrapText="1"/>
    </xf>
    <xf numFmtId="0" fontId="0" fillId="39" borderId="25" xfId="0" applyFill="1" applyBorder="1" applyAlignment="1">
      <alignment vertical="center"/>
    </xf>
    <xf numFmtId="0" fontId="0" fillId="39" borderId="11" xfId="0" applyFill="1" applyBorder="1" applyAlignment="1">
      <alignment horizontal="center" vertical="center"/>
    </xf>
    <xf numFmtId="0" fontId="0" fillId="39" borderId="26" xfId="0" applyFill="1" applyBorder="1" applyAlignment="1">
      <alignment horizontal="center" vertical="center"/>
    </xf>
    <xf numFmtId="170" fontId="0" fillId="39" borderId="0" xfId="0" applyNumberFormat="1" applyFill="1" applyBorder="1" applyAlignment="1">
      <alignment horizontal="center" vertical="center"/>
    </xf>
    <xf numFmtId="170" fontId="0" fillId="39" borderId="29" xfId="0" applyNumberFormat="1" applyFill="1" applyBorder="1" applyAlignment="1">
      <alignment horizontal="center" vertical="center"/>
    </xf>
    <xf numFmtId="0" fontId="0" fillId="38" borderId="22" xfId="0" applyFont="1" applyFill="1" applyBorder="1" applyAlignment="1">
      <alignment horizontal="left"/>
    </xf>
    <xf numFmtId="0" fontId="63" fillId="39" borderId="10" xfId="0" applyFont="1" applyFill="1" applyBorder="1" applyAlignment="1">
      <alignment horizontal="left" wrapText="1"/>
    </xf>
    <xf numFmtId="0" fontId="3" fillId="38" borderId="23" xfId="0" applyFont="1" applyFill="1" applyBorder="1" applyAlignment="1">
      <alignment horizontal="center"/>
    </xf>
    <xf numFmtId="0" fontId="74" fillId="38" borderId="24" xfId="0" applyFont="1" applyFill="1" applyBorder="1" applyAlignment="1">
      <alignment horizontal="center" wrapText="1"/>
    </xf>
    <xf numFmtId="0" fontId="0" fillId="33" borderId="29" xfId="0" applyFill="1" applyBorder="1"/>
    <xf numFmtId="0" fontId="0" fillId="33" borderId="11" xfId="0" applyFill="1" applyBorder="1"/>
    <xf numFmtId="0" fontId="0" fillId="33" borderId="11" xfId="0" applyFill="1" applyBorder="1" applyAlignment="1">
      <alignment horizontal="center"/>
    </xf>
    <xf numFmtId="0" fontId="0" fillId="33" borderId="26" xfId="0" applyFill="1" applyBorder="1"/>
    <xf numFmtId="10" fontId="0" fillId="33" borderId="0" xfId="0" applyNumberFormat="1" applyFill="1" applyBorder="1" applyAlignment="1">
      <alignment horizontal="left"/>
    </xf>
    <xf numFmtId="0" fontId="0" fillId="0" borderId="0" xfId="0" applyFill="1" applyAlignment="1">
      <alignment horizontal="center"/>
    </xf>
    <xf numFmtId="3" fontId="0" fillId="0" borderId="0" xfId="0" quotePrefix="1" applyNumberFormat="1" applyAlignment="1">
      <alignment horizontal="center"/>
    </xf>
    <xf numFmtId="3" fontId="0" fillId="0" borderId="0" xfId="414" applyNumberFormat="1" applyFont="1" applyFill="1" applyBorder="1" applyAlignment="1">
      <alignment horizontal="center"/>
    </xf>
    <xf numFmtId="0" fontId="59" fillId="0" borderId="0" xfId="0" applyFont="1" applyAlignment="1">
      <alignment horizontal="center"/>
    </xf>
    <xf numFmtId="0" fontId="60" fillId="33" borderId="0" xfId="0" applyFont="1" applyFill="1" applyAlignment="1">
      <alignment horizontal="center"/>
    </xf>
    <xf numFmtId="0" fontId="3" fillId="0" borderId="23" xfId="0" applyFont="1" applyFill="1" applyBorder="1" applyAlignment="1">
      <alignment horizontal="center" vertical="center"/>
    </xf>
    <xf numFmtId="0" fontId="3" fillId="0" borderId="24" xfId="0" applyFont="1" applyFill="1" applyBorder="1" applyAlignment="1">
      <alignment horizontal="center" vertical="center"/>
    </xf>
    <xf numFmtId="0" fontId="63" fillId="39" borderId="21" xfId="0" applyFont="1" applyFill="1" applyBorder="1" applyAlignment="1">
      <alignment horizontal="center"/>
    </xf>
    <xf numFmtId="0" fontId="63" fillId="39" borderId="27" xfId="0" applyFont="1" applyFill="1" applyBorder="1" applyAlignment="1">
      <alignment horizontal="center"/>
    </xf>
    <xf numFmtId="0" fontId="59" fillId="33" borderId="0" xfId="0" applyFont="1" applyFill="1" applyAlignment="1">
      <alignment horizontal="center"/>
    </xf>
    <xf numFmtId="0" fontId="62" fillId="33" borderId="0" xfId="0" applyFont="1" applyFill="1" applyAlignment="1">
      <alignment horizontal="left"/>
    </xf>
    <xf numFmtId="0" fontId="60" fillId="0" borderId="15" xfId="0" applyFont="1" applyFill="1" applyBorder="1" applyAlignment="1">
      <alignment horizontal="center" vertical="center" wrapText="1"/>
    </xf>
    <xf numFmtId="0" fontId="60" fillId="0" borderId="18" xfId="0" applyFont="1" applyFill="1" applyBorder="1" applyAlignment="1">
      <alignment horizontal="center" vertical="center" wrapText="1"/>
    </xf>
    <xf numFmtId="0" fontId="60" fillId="0" borderId="17" xfId="0" applyFont="1" applyFill="1" applyBorder="1" applyAlignment="1">
      <alignment horizontal="center" vertical="center" wrapText="1"/>
    </xf>
    <xf numFmtId="0" fontId="60" fillId="0" borderId="19" xfId="0" applyFont="1" applyFill="1" applyBorder="1" applyAlignment="1">
      <alignment horizontal="center" vertical="center" wrapText="1"/>
    </xf>
    <xf numFmtId="0" fontId="61" fillId="33" borderId="0" xfId="0" applyFont="1" applyFill="1" applyAlignment="1">
      <alignment horizontal="center"/>
    </xf>
    <xf numFmtId="0" fontId="0" fillId="34" borderId="12" xfId="0" applyFill="1" applyBorder="1" applyAlignment="1">
      <alignment horizontal="left"/>
    </xf>
    <xf numFmtId="0" fontId="60" fillId="0" borderId="0" xfId="0" applyFont="1" applyFill="1" applyBorder="1" applyAlignment="1">
      <alignment horizontal="center" vertical="center" wrapText="1"/>
    </xf>
  </cellXfs>
  <cellStyles count="481">
    <cellStyle name="20% - Accent1" xfId="119" builtinId="30" customBuiltin="1"/>
    <cellStyle name="20% - Accent1 2" xfId="2" xr:uid="{00000000-0005-0000-0000-000001000000}"/>
    <cellStyle name="20% - Accent1 3" xfId="3" xr:uid="{00000000-0005-0000-0000-000002000000}"/>
    <cellStyle name="20% - Accent1 3 2" xfId="181" xr:uid="{00000000-0005-0000-0000-000003000000}"/>
    <cellStyle name="20% - Accent1 4" xfId="420" xr:uid="{00000000-0005-0000-0000-000004000000}"/>
    <cellStyle name="20% - Accent2" xfId="123" builtinId="34" customBuiltin="1"/>
    <cellStyle name="20% - Accent2 2" xfId="4" xr:uid="{00000000-0005-0000-0000-000006000000}"/>
    <cellStyle name="20% - Accent2 3" xfId="5" xr:uid="{00000000-0005-0000-0000-000007000000}"/>
    <cellStyle name="20% - Accent2 3 2" xfId="182" xr:uid="{00000000-0005-0000-0000-000008000000}"/>
    <cellStyle name="20% - Accent2 4" xfId="422" xr:uid="{00000000-0005-0000-0000-000009000000}"/>
    <cellStyle name="20% - Accent3" xfId="127" builtinId="38" customBuiltin="1"/>
    <cellStyle name="20% - Accent3 2" xfId="6" xr:uid="{00000000-0005-0000-0000-00000B000000}"/>
    <cellStyle name="20% - Accent3 3" xfId="7" xr:uid="{00000000-0005-0000-0000-00000C000000}"/>
    <cellStyle name="20% - Accent3 3 2" xfId="183" xr:uid="{00000000-0005-0000-0000-00000D000000}"/>
    <cellStyle name="20% - Accent3 4" xfId="424" xr:uid="{00000000-0005-0000-0000-00000E000000}"/>
    <cellStyle name="20% - Accent4" xfId="131" builtinId="42" customBuiltin="1"/>
    <cellStyle name="20% - Accent4 2" xfId="8" xr:uid="{00000000-0005-0000-0000-000010000000}"/>
    <cellStyle name="20% - Accent4 3" xfId="9" xr:uid="{00000000-0005-0000-0000-000011000000}"/>
    <cellStyle name="20% - Accent4 3 2" xfId="184" xr:uid="{00000000-0005-0000-0000-000012000000}"/>
    <cellStyle name="20% - Accent4 4" xfId="426" xr:uid="{00000000-0005-0000-0000-000013000000}"/>
    <cellStyle name="20% - Accent5" xfId="135" builtinId="46" customBuiltin="1"/>
    <cellStyle name="20% - Accent5 2" xfId="10" xr:uid="{00000000-0005-0000-0000-000015000000}"/>
    <cellStyle name="20% - Accent5 3" xfId="11" xr:uid="{00000000-0005-0000-0000-000016000000}"/>
    <cellStyle name="20% - Accent5 3 2" xfId="185" xr:uid="{00000000-0005-0000-0000-000017000000}"/>
    <cellStyle name="20% - Accent5 4" xfId="428" xr:uid="{00000000-0005-0000-0000-000018000000}"/>
    <cellStyle name="20% - Accent6" xfId="139" builtinId="50" customBuiltin="1"/>
    <cellStyle name="20% - Accent6 2" xfId="12" xr:uid="{00000000-0005-0000-0000-00001A000000}"/>
    <cellStyle name="20% - Accent6 3" xfId="13" xr:uid="{00000000-0005-0000-0000-00001B000000}"/>
    <cellStyle name="20% - Accent6 3 2" xfId="186" xr:uid="{00000000-0005-0000-0000-00001C000000}"/>
    <cellStyle name="20% - Accent6 4" xfId="430" xr:uid="{00000000-0005-0000-0000-00001D000000}"/>
    <cellStyle name="40% - Accent1" xfId="120" builtinId="31" customBuiltin="1"/>
    <cellStyle name="40% - Accent1 2" xfId="14" xr:uid="{00000000-0005-0000-0000-00001F000000}"/>
    <cellStyle name="40% - Accent1 3" xfId="15" xr:uid="{00000000-0005-0000-0000-000020000000}"/>
    <cellStyle name="40% - Accent1 3 2" xfId="187" xr:uid="{00000000-0005-0000-0000-000021000000}"/>
    <cellStyle name="40% - Accent1 4" xfId="421" xr:uid="{00000000-0005-0000-0000-000022000000}"/>
    <cellStyle name="40% - Accent2" xfId="124" builtinId="35" customBuiltin="1"/>
    <cellStyle name="40% - Accent2 2" xfId="16" xr:uid="{00000000-0005-0000-0000-000024000000}"/>
    <cellStyle name="40% - Accent2 3" xfId="17" xr:uid="{00000000-0005-0000-0000-000025000000}"/>
    <cellStyle name="40% - Accent2 3 2" xfId="188" xr:uid="{00000000-0005-0000-0000-000026000000}"/>
    <cellStyle name="40% - Accent2 4" xfId="423" xr:uid="{00000000-0005-0000-0000-000027000000}"/>
    <cellStyle name="40% - Accent3" xfId="128" builtinId="39" customBuiltin="1"/>
    <cellStyle name="40% - Accent3 2" xfId="18" xr:uid="{00000000-0005-0000-0000-000029000000}"/>
    <cellStyle name="40% - Accent3 3" xfId="19" xr:uid="{00000000-0005-0000-0000-00002A000000}"/>
    <cellStyle name="40% - Accent3 3 2" xfId="189" xr:uid="{00000000-0005-0000-0000-00002B000000}"/>
    <cellStyle name="40% - Accent3 4" xfId="425" xr:uid="{00000000-0005-0000-0000-00002C000000}"/>
    <cellStyle name="40% - Accent4" xfId="132" builtinId="43" customBuiltin="1"/>
    <cellStyle name="40% - Accent4 2" xfId="20" xr:uid="{00000000-0005-0000-0000-00002E000000}"/>
    <cellStyle name="40% - Accent4 3" xfId="21" xr:uid="{00000000-0005-0000-0000-00002F000000}"/>
    <cellStyle name="40% - Accent4 3 2" xfId="190" xr:uid="{00000000-0005-0000-0000-000030000000}"/>
    <cellStyle name="40% - Accent4 4" xfId="427" xr:uid="{00000000-0005-0000-0000-000031000000}"/>
    <cellStyle name="40% - Accent5" xfId="136" builtinId="47" customBuiltin="1"/>
    <cellStyle name="40% - Accent5 2" xfId="22" xr:uid="{00000000-0005-0000-0000-000033000000}"/>
    <cellStyle name="40% - Accent5 3" xfId="23" xr:uid="{00000000-0005-0000-0000-000034000000}"/>
    <cellStyle name="40% - Accent5 3 2" xfId="191" xr:uid="{00000000-0005-0000-0000-000035000000}"/>
    <cellStyle name="40% - Accent5 4" xfId="429" xr:uid="{00000000-0005-0000-0000-000036000000}"/>
    <cellStyle name="40% - Accent6" xfId="140" builtinId="51" customBuiltin="1"/>
    <cellStyle name="40% - Accent6 2" xfId="24" xr:uid="{00000000-0005-0000-0000-000038000000}"/>
    <cellStyle name="40% - Accent6 3" xfId="25" xr:uid="{00000000-0005-0000-0000-000039000000}"/>
    <cellStyle name="40% - Accent6 3 2" xfId="192" xr:uid="{00000000-0005-0000-0000-00003A000000}"/>
    <cellStyle name="40% - Accent6 4" xfId="431" xr:uid="{00000000-0005-0000-0000-00003B000000}"/>
    <cellStyle name="60% - Accent1" xfId="121" builtinId="32" customBuiltin="1"/>
    <cellStyle name="60% - Accent1 2" xfId="26" xr:uid="{00000000-0005-0000-0000-00003D000000}"/>
    <cellStyle name="60% - Accent1 3" xfId="159" xr:uid="{00000000-0005-0000-0000-00003E000000}"/>
    <cellStyle name="60% - Accent2" xfId="125" builtinId="36" customBuiltin="1"/>
    <cellStyle name="60% - Accent2 2" xfId="27" xr:uid="{00000000-0005-0000-0000-000040000000}"/>
    <cellStyle name="60% - Accent2 3" xfId="161" xr:uid="{00000000-0005-0000-0000-000041000000}"/>
    <cellStyle name="60% - Accent3" xfId="129" builtinId="40" customBuiltin="1"/>
    <cellStyle name="60% - Accent3 2" xfId="28" xr:uid="{00000000-0005-0000-0000-000043000000}"/>
    <cellStyle name="60% - Accent3 3" xfId="163" xr:uid="{00000000-0005-0000-0000-000044000000}"/>
    <cellStyle name="60% - Accent4" xfId="133" builtinId="44" customBuiltin="1"/>
    <cellStyle name="60% - Accent4 2" xfId="29" xr:uid="{00000000-0005-0000-0000-000046000000}"/>
    <cellStyle name="60% - Accent4 3" xfId="165" xr:uid="{00000000-0005-0000-0000-000047000000}"/>
    <cellStyle name="60% - Accent5" xfId="137" builtinId="48" customBuiltin="1"/>
    <cellStyle name="60% - Accent5 2" xfId="30" xr:uid="{00000000-0005-0000-0000-000049000000}"/>
    <cellStyle name="60% - Accent5 3" xfId="167" xr:uid="{00000000-0005-0000-0000-00004A000000}"/>
    <cellStyle name="60% - Accent6" xfId="141" builtinId="52" customBuiltin="1"/>
    <cellStyle name="60% - Accent6 2" xfId="31" xr:uid="{00000000-0005-0000-0000-00004C000000}"/>
    <cellStyle name="60% - Accent6 3" xfId="169" xr:uid="{00000000-0005-0000-0000-00004D000000}"/>
    <cellStyle name="Accent1" xfId="118" builtinId="29" customBuiltin="1"/>
    <cellStyle name="Accent1 2" xfId="32" xr:uid="{00000000-0005-0000-0000-00004F000000}"/>
    <cellStyle name="Accent1 3" xfId="158" xr:uid="{00000000-0005-0000-0000-000050000000}"/>
    <cellStyle name="Accent2" xfId="122" builtinId="33" customBuiltin="1"/>
    <cellStyle name="Accent2 2" xfId="33" xr:uid="{00000000-0005-0000-0000-000052000000}"/>
    <cellStyle name="Accent2 3" xfId="160" xr:uid="{00000000-0005-0000-0000-000053000000}"/>
    <cellStyle name="Accent3" xfId="126" builtinId="37" customBuiltin="1"/>
    <cellStyle name="Accent3 2" xfId="34" xr:uid="{00000000-0005-0000-0000-000055000000}"/>
    <cellStyle name="Accent3 3" xfId="162" xr:uid="{00000000-0005-0000-0000-000056000000}"/>
    <cellStyle name="Accent4" xfId="130" builtinId="41" customBuiltin="1"/>
    <cellStyle name="Accent4 2" xfId="35" xr:uid="{00000000-0005-0000-0000-000058000000}"/>
    <cellStyle name="Accent4 3" xfId="164" xr:uid="{00000000-0005-0000-0000-000059000000}"/>
    <cellStyle name="Accent5" xfId="134" builtinId="45" customBuiltin="1"/>
    <cellStyle name="Accent5 2" xfId="36" xr:uid="{00000000-0005-0000-0000-00005B000000}"/>
    <cellStyle name="Accent5 3" xfId="166" xr:uid="{00000000-0005-0000-0000-00005C000000}"/>
    <cellStyle name="Accent6" xfId="138" builtinId="49" customBuiltin="1"/>
    <cellStyle name="Accent6 2" xfId="37" xr:uid="{00000000-0005-0000-0000-00005E000000}"/>
    <cellStyle name="Accent6 3" xfId="168" xr:uid="{00000000-0005-0000-0000-00005F000000}"/>
    <cellStyle name="Bad" xfId="107" builtinId="27" customBuiltin="1"/>
    <cellStyle name="Bad 2" xfId="38" xr:uid="{00000000-0005-0000-0000-000061000000}"/>
    <cellStyle name="Bad 3" xfId="148" xr:uid="{00000000-0005-0000-0000-000062000000}"/>
    <cellStyle name="Calculation" xfId="111" builtinId="22" customBuiltin="1"/>
    <cellStyle name="Calculation 2" xfId="39" xr:uid="{00000000-0005-0000-0000-000064000000}"/>
    <cellStyle name="Calculation 3" xfId="152" xr:uid="{00000000-0005-0000-0000-000065000000}"/>
    <cellStyle name="Check Cell" xfId="113" builtinId="23" customBuiltin="1"/>
    <cellStyle name="Check Cell 2" xfId="40" xr:uid="{00000000-0005-0000-0000-000067000000}"/>
    <cellStyle name="Check Cell 3" xfId="154" xr:uid="{00000000-0005-0000-0000-000068000000}"/>
    <cellStyle name="Comma" xfId="414" builtinId="3"/>
    <cellStyle name="Comma 10" xfId="458" xr:uid="{00000000-0005-0000-0000-00006A000000}"/>
    <cellStyle name="Comma 11" xfId="452" xr:uid="{00000000-0005-0000-0000-00006B000000}"/>
    <cellStyle name="Comma 12" xfId="467" xr:uid="{00000000-0005-0000-0000-00006C000000}"/>
    <cellStyle name="Comma 13" xfId="444" xr:uid="{00000000-0005-0000-0000-00006D000000}"/>
    <cellStyle name="Comma 14" xfId="470" xr:uid="{00000000-0005-0000-0000-00006E000000}"/>
    <cellStyle name="Comma 15" xfId="469" xr:uid="{00000000-0005-0000-0000-00006F000000}"/>
    <cellStyle name="Comma 16" xfId="445" xr:uid="{00000000-0005-0000-0000-000070000000}"/>
    <cellStyle name="Comma 17" xfId="471" xr:uid="{00000000-0005-0000-0000-000071000000}"/>
    <cellStyle name="Comma 18" xfId="457" xr:uid="{00000000-0005-0000-0000-000072000000}"/>
    <cellStyle name="Comma 19" xfId="473" xr:uid="{00000000-0005-0000-0000-000073000000}"/>
    <cellStyle name="Comma 2" xfId="41" xr:uid="{00000000-0005-0000-0000-000074000000}"/>
    <cellStyle name="Comma 2 2" xfId="193" xr:uid="{00000000-0005-0000-0000-000075000000}"/>
    <cellStyle name="Comma 20" xfId="476" xr:uid="{00000000-0005-0000-0000-000076000000}"/>
    <cellStyle name="Comma 21" xfId="477" xr:uid="{00000000-0005-0000-0000-000077000000}"/>
    <cellStyle name="Comma 3" xfId="194" xr:uid="{00000000-0005-0000-0000-000078000000}"/>
    <cellStyle name="Comma 4" xfId="195" xr:uid="{00000000-0005-0000-0000-000079000000}"/>
    <cellStyle name="Comma 5" xfId="196" xr:uid="{00000000-0005-0000-0000-00007A000000}"/>
    <cellStyle name="Comma 6" xfId="197" xr:uid="{00000000-0005-0000-0000-00007B000000}"/>
    <cellStyle name="Comma 7" xfId="465" xr:uid="{00000000-0005-0000-0000-00007C000000}"/>
    <cellStyle name="Comma 7 2" xfId="439" xr:uid="{00000000-0005-0000-0000-00007D000000}"/>
    <cellStyle name="Comma 8" xfId="433" xr:uid="{00000000-0005-0000-0000-00007E000000}"/>
    <cellStyle name="Comma 9" xfId="442" xr:uid="{00000000-0005-0000-0000-00007F000000}"/>
    <cellStyle name="Currency 2" xfId="42" xr:uid="{00000000-0005-0000-0000-000080000000}"/>
    <cellStyle name="Currency 2 2" xfId="198" xr:uid="{00000000-0005-0000-0000-000081000000}"/>
    <cellStyle name="Currency 3" xfId="43" xr:uid="{00000000-0005-0000-0000-000082000000}"/>
    <cellStyle name="Currency 3 2" xfId="199" xr:uid="{00000000-0005-0000-0000-000083000000}"/>
    <cellStyle name="Currency 3 3" xfId="178" xr:uid="{00000000-0005-0000-0000-000084000000}"/>
    <cellStyle name="Currency 4" xfId="200" xr:uid="{00000000-0005-0000-0000-000085000000}"/>
    <cellStyle name="Explanatory Text" xfId="116" builtinId="53" customBuiltin="1"/>
    <cellStyle name="Explanatory Text 2" xfId="44" xr:uid="{00000000-0005-0000-0000-000087000000}"/>
    <cellStyle name="Explanatory Text 3" xfId="156" xr:uid="{00000000-0005-0000-0000-000088000000}"/>
    <cellStyle name="Followed Hyperlink" xfId="411" builtinId="9" customBuiltin="1"/>
    <cellStyle name="general" xfId="45" xr:uid="{00000000-0005-0000-0000-00008A000000}"/>
    <cellStyle name="Good" xfId="106" builtinId="26" customBuiltin="1"/>
    <cellStyle name="Good 2" xfId="46" xr:uid="{00000000-0005-0000-0000-00008C000000}"/>
    <cellStyle name="Good 3" xfId="147" xr:uid="{00000000-0005-0000-0000-00008D000000}"/>
    <cellStyle name="Heading 1" xfId="102" builtinId="16" customBuiltin="1"/>
    <cellStyle name="Heading 1 2" xfId="47" xr:uid="{00000000-0005-0000-0000-00008F000000}"/>
    <cellStyle name="Heading 1 3" xfId="143" xr:uid="{00000000-0005-0000-0000-000090000000}"/>
    <cellStyle name="Heading 2" xfId="103" builtinId="17" customBuiltin="1"/>
    <cellStyle name="Heading 2 2" xfId="48" xr:uid="{00000000-0005-0000-0000-000092000000}"/>
    <cellStyle name="Heading 2 3" xfId="144" xr:uid="{00000000-0005-0000-0000-000093000000}"/>
    <cellStyle name="Heading 3" xfId="104" builtinId="18" customBuiltin="1"/>
    <cellStyle name="Heading 3 2" xfId="49" xr:uid="{00000000-0005-0000-0000-000095000000}"/>
    <cellStyle name="Heading 3 3" xfId="145" xr:uid="{00000000-0005-0000-0000-000096000000}"/>
    <cellStyle name="Heading 4" xfId="105" builtinId="19" customBuiltin="1"/>
    <cellStyle name="Heading 4 2" xfId="50" xr:uid="{00000000-0005-0000-0000-000098000000}"/>
    <cellStyle name="Heading 4 3" xfId="146" xr:uid="{00000000-0005-0000-0000-000099000000}"/>
    <cellStyle name="Hyperlink" xfId="410" builtinId="8" customBuiltin="1"/>
    <cellStyle name="Hyperlink 2" xfId="51" xr:uid="{00000000-0005-0000-0000-00009B000000}"/>
    <cellStyle name="Hyperlink 3" xfId="52" xr:uid="{00000000-0005-0000-0000-00009C000000}"/>
    <cellStyle name="Hyperlink 3 2" xfId="201" xr:uid="{00000000-0005-0000-0000-00009D000000}"/>
    <cellStyle name="Hyperlink 3 2 2" xfId="464" xr:uid="{00000000-0005-0000-0000-00009E000000}"/>
    <cellStyle name="Hyperlink 3 2 3" xfId="436" xr:uid="{00000000-0005-0000-0000-00009F000000}"/>
    <cellStyle name="Hyperlink 3 3" xfId="172" xr:uid="{00000000-0005-0000-0000-0000A0000000}"/>
    <cellStyle name="Hyperlink 3 4" xfId="416" xr:uid="{00000000-0005-0000-0000-0000A1000000}"/>
    <cellStyle name="Hyperlink 4" xfId="53" xr:uid="{00000000-0005-0000-0000-0000A2000000}"/>
    <cellStyle name="Hyperlink 4 2" xfId="202" xr:uid="{00000000-0005-0000-0000-0000A3000000}"/>
    <cellStyle name="Hyperlink 4 2 2" xfId="438" xr:uid="{00000000-0005-0000-0000-0000A4000000}"/>
    <cellStyle name="Hyperlink 4 2 3" xfId="448" xr:uid="{00000000-0005-0000-0000-0000A5000000}"/>
    <cellStyle name="Hyperlink 4 3" xfId="203" xr:uid="{00000000-0005-0000-0000-0000A6000000}"/>
    <cellStyle name="Hyperlink 5" xfId="204" xr:uid="{00000000-0005-0000-0000-0000A7000000}"/>
    <cellStyle name="Hyperlink 5 2" xfId="205" xr:uid="{00000000-0005-0000-0000-0000A8000000}"/>
    <cellStyle name="Hyperlink 5 3" xfId="206" xr:uid="{00000000-0005-0000-0000-0000A9000000}"/>
    <cellStyle name="Hyperlink 5 4" xfId="207" xr:uid="{00000000-0005-0000-0000-0000AA000000}"/>
    <cellStyle name="Hyperlink 6" xfId="208" xr:uid="{00000000-0005-0000-0000-0000AB000000}"/>
    <cellStyle name="Hyperlink 7" xfId="209" xr:uid="{00000000-0005-0000-0000-0000AC000000}"/>
    <cellStyle name="Hyperlink 8" xfId="210" xr:uid="{00000000-0005-0000-0000-0000AD000000}"/>
    <cellStyle name="Input" xfId="109" builtinId="20" customBuiltin="1"/>
    <cellStyle name="Input 2" xfId="54" xr:uid="{00000000-0005-0000-0000-0000AF000000}"/>
    <cellStyle name="Input 3" xfId="150" xr:uid="{00000000-0005-0000-0000-0000B0000000}"/>
    <cellStyle name="Linked Cell" xfId="112" builtinId="24" customBuiltin="1"/>
    <cellStyle name="Linked Cell 2" xfId="55" xr:uid="{00000000-0005-0000-0000-0000B2000000}"/>
    <cellStyle name="Linked Cell 3" xfId="153" xr:uid="{00000000-0005-0000-0000-0000B3000000}"/>
    <cellStyle name="Neutral" xfId="108" builtinId="28" customBuiltin="1"/>
    <cellStyle name="Neutral 2" xfId="56" xr:uid="{00000000-0005-0000-0000-0000B5000000}"/>
    <cellStyle name="Neutral 3" xfId="149" xr:uid="{00000000-0005-0000-0000-0000B6000000}"/>
    <cellStyle name="Normal" xfId="0" builtinId="0"/>
    <cellStyle name="Normal 10" xfId="57" xr:uid="{00000000-0005-0000-0000-0000B8000000}"/>
    <cellStyle name="Normal 10 2" xfId="58" xr:uid="{00000000-0005-0000-0000-0000B9000000}"/>
    <cellStyle name="Normal 10 3" xfId="468" xr:uid="{00000000-0005-0000-0000-0000BA000000}"/>
    <cellStyle name="Normal 10 4" xfId="459" xr:uid="{00000000-0005-0000-0000-0000BB000000}"/>
    <cellStyle name="Normal 11" xfId="59" xr:uid="{00000000-0005-0000-0000-0000BC000000}"/>
    <cellStyle name="Normal 11 2" xfId="211" xr:uid="{00000000-0005-0000-0000-0000BD000000}"/>
    <cellStyle name="Normal 11 2 2" xfId="212" xr:uid="{00000000-0005-0000-0000-0000BE000000}"/>
    <cellStyle name="Normal 11 2 2 2" xfId="213" xr:uid="{00000000-0005-0000-0000-0000BF000000}"/>
    <cellStyle name="Normal 11 2 2 2 2" xfId="214" xr:uid="{00000000-0005-0000-0000-0000C0000000}"/>
    <cellStyle name="Normal 11 2 2 3" xfId="215" xr:uid="{00000000-0005-0000-0000-0000C1000000}"/>
    <cellStyle name="Normal 11 2 3" xfId="216" xr:uid="{00000000-0005-0000-0000-0000C2000000}"/>
    <cellStyle name="Normal 11 2 3 2" xfId="217" xr:uid="{00000000-0005-0000-0000-0000C3000000}"/>
    <cellStyle name="Normal 11 2 4" xfId="218" xr:uid="{00000000-0005-0000-0000-0000C4000000}"/>
    <cellStyle name="Normal 11 2 5" xfId="455" xr:uid="{00000000-0005-0000-0000-0000C5000000}"/>
    <cellStyle name="Normal 11 2 6" xfId="466" xr:uid="{00000000-0005-0000-0000-0000C6000000}"/>
    <cellStyle name="Normal 11 3" xfId="219" xr:uid="{00000000-0005-0000-0000-0000C7000000}"/>
    <cellStyle name="Normal 11 3 2" xfId="220" xr:uid="{00000000-0005-0000-0000-0000C8000000}"/>
    <cellStyle name="Normal 11 3 2 2" xfId="221" xr:uid="{00000000-0005-0000-0000-0000C9000000}"/>
    <cellStyle name="Normal 11 3 3" xfId="222" xr:uid="{00000000-0005-0000-0000-0000CA000000}"/>
    <cellStyle name="Normal 11 3 4" xfId="418" xr:uid="{00000000-0005-0000-0000-0000CB000000}"/>
    <cellStyle name="Normal 11 3 5" xfId="451" xr:uid="{00000000-0005-0000-0000-0000CC000000}"/>
    <cellStyle name="Normal 11 4" xfId="223" xr:uid="{00000000-0005-0000-0000-0000CD000000}"/>
    <cellStyle name="Normal 11 4 2" xfId="224" xr:uid="{00000000-0005-0000-0000-0000CE000000}"/>
    <cellStyle name="Normal 11 4 3" xfId="462" xr:uid="{00000000-0005-0000-0000-0000CF000000}"/>
    <cellStyle name="Normal 11 4 4" xfId="443" xr:uid="{00000000-0005-0000-0000-0000D0000000}"/>
    <cellStyle name="Normal 11 5" xfId="225" xr:uid="{00000000-0005-0000-0000-0000D1000000}"/>
    <cellStyle name="Normal 11 6" xfId="226" xr:uid="{00000000-0005-0000-0000-0000D2000000}"/>
    <cellStyle name="Normal 11 7" xfId="449" xr:uid="{00000000-0005-0000-0000-0000D3000000}"/>
    <cellStyle name="Normal 12" xfId="60" xr:uid="{00000000-0005-0000-0000-0000D4000000}"/>
    <cellStyle name="Normal 12 2" xfId="227" xr:uid="{00000000-0005-0000-0000-0000D5000000}"/>
    <cellStyle name="Normal 12 2 2" xfId="228" xr:uid="{00000000-0005-0000-0000-0000D6000000}"/>
    <cellStyle name="Normal 12 2 3" xfId="434" xr:uid="{00000000-0005-0000-0000-0000D7000000}"/>
    <cellStyle name="Normal 12 2 4" xfId="447" xr:uid="{00000000-0005-0000-0000-0000D8000000}"/>
    <cellStyle name="Normal 12 3" xfId="456" xr:uid="{00000000-0005-0000-0000-0000D9000000}"/>
    <cellStyle name="Normal 12 4" xfId="446" xr:uid="{00000000-0005-0000-0000-0000DA000000}"/>
    <cellStyle name="Normal 12 5" xfId="472" xr:uid="{00000000-0005-0000-0000-0000DB000000}"/>
    <cellStyle name="Normal 13" xfId="61" xr:uid="{00000000-0005-0000-0000-0000DC000000}"/>
    <cellStyle name="Normal 13 2" xfId="180" xr:uid="{00000000-0005-0000-0000-0000DD000000}"/>
    <cellStyle name="Normal 13 2 2" xfId="229" xr:uid="{00000000-0005-0000-0000-0000DE000000}"/>
    <cellStyle name="Normal 13 2 3" xfId="453" xr:uid="{00000000-0005-0000-0000-0000DF000000}"/>
    <cellStyle name="Normal 13 2 4" xfId="461" xr:uid="{00000000-0005-0000-0000-0000E0000000}"/>
    <cellStyle name="Normal 13 3" xfId="179" xr:uid="{00000000-0005-0000-0000-0000E1000000}"/>
    <cellStyle name="Normal 13 4" xfId="176" xr:uid="{00000000-0005-0000-0000-0000E2000000}"/>
    <cellStyle name="Normal 14" xfId="62" xr:uid="{00000000-0005-0000-0000-0000E3000000}"/>
    <cellStyle name="Normal 14 2" xfId="63" xr:uid="{00000000-0005-0000-0000-0000E4000000}"/>
    <cellStyle name="Normal 14 2 2" xfId="230" xr:uid="{00000000-0005-0000-0000-0000E5000000}"/>
    <cellStyle name="Normal 14 2 2 2" xfId="231" xr:uid="{00000000-0005-0000-0000-0000E6000000}"/>
    <cellStyle name="Normal 14 3" xfId="64" xr:uid="{00000000-0005-0000-0000-0000E7000000}"/>
    <cellStyle name="Normal 14 3 2" xfId="232" xr:uid="{00000000-0005-0000-0000-0000E8000000}"/>
    <cellStyle name="Normal 14 4" xfId="233" xr:uid="{00000000-0005-0000-0000-0000E9000000}"/>
    <cellStyle name="Normal 14 4 2" xfId="450" xr:uid="{00000000-0005-0000-0000-0000EA000000}"/>
    <cellStyle name="Normal 14 4 3" xfId="417" xr:uid="{00000000-0005-0000-0000-0000EB000000}"/>
    <cellStyle name="Normal 15" xfId="234" xr:uid="{00000000-0005-0000-0000-0000EC000000}"/>
    <cellStyle name="Normal 15 2" xfId="235" xr:uid="{00000000-0005-0000-0000-0000ED000000}"/>
    <cellStyle name="Normal 15 2 2" xfId="236" xr:uid="{00000000-0005-0000-0000-0000EE000000}"/>
    <cellStyle name="Normal 15 3" xfId="237" xr:uid="{00000000-0005-0000-0000-0000EF000000}"/>
    <cellStyle name="Normal 16" xfId="238" xr:uid="{00000000-0005-0000-0000-0000F0000000}"/>
    <cellStyle name="Normal 16 2" xfId="239" xr:uid="{00000000-0005-0000-0000-0000F1000000}"/>
    <cellStyle name="Normal 16 2 2" xfId="240" xr:uid="{00000000-0005-0000-0000-0000F2000000}"/>
    <cellStyle name="Normal 16 3" xfId="241" xr:uid="{00000000-0005-0000-0000-0000F3000000}"/>
    <cellStyle name="Normal 17" xfId="242" xr:uid="{00000000-0005-0000-0000-0000F4000000}"/>
    <cellStyle name="Normal 17 2" xfId="243" xr:uid="{00000000-0005-0000-0000-0000F5000000}"/>
    <cellStyle name="Normal 17 2 2" xfId="244" xr:uid="{00000000-0005-0000-0000-0000F6000000}"/>
    <cellStyle name="Normal 17 3" xfId="245" xr:uid="{00000000-0005-0000-0000-0000F7000000}"/>
    <cellStyle name="Normal 18" xfId="246" xr:uid="{00000000-0005-0000-0000-0000F8000000}"/>
    <cellStyle name="Normal 18 2" xfId="247" xr:uid="{00000000-0005-0000-0000-0000F9000000}"/>
    <cellStyle name="Normal 18 2 2" xfId="248" xr:uid="{00000000-0005-0000-0000-0000FA000000}"/>
    <cellStyle name="Normal 18 3" xfId="249" xr:uid="{00000000-0005-0000-0000-0000FB000000}"/>
    <cellStyle name="Normal 19" xfId="250" xr:uid="{00000000-0005-0000-0000-0000FC000000}"/>
    <cellStyle name="Normal 19 2" xfId="251" xr:uid="{00000000-0005-0000-0000-0000FD000000}"/>
    <cellStyle name="Normal 19 2 2" xfId="252" xr:uid="{00000000-0005-0000-0000-0000FE000000}"/>
    <cellStyle name="Normal 19 3" xfId="253" xr:uid="{00000000-0005-0000-0000-0000FF000000}"/>
    <cellStyle name="Normal 2" xfId="65" xr:uid="{00000000-0005-0000-0000-000000010000}"/>
    <cellStyle name="Normal 2 2" xfId="66" xr:uid="{00000000-0005-0000-0000-000001010000}"/>
    <cellStyle name="Normal 2 2 2" xfId="67" xr:uid="{00000000-0005-0000-0000-000002010000}"/>
    <cellStyle name="Normal 2 2 2 2" xfId="254" xr:uid="{00000000-0005-0000-0000-000003010000}"/>
    <cellStyle name="Normal 2 2 3" xfId="255" xr:uid="{00000000-0005-0000-0000-000004010000}"/>
    <cellStyle name="Normal 2 3" xfId="68" xr:uid="{00000000-0005-0000-0000-000005010000}"/>
    <cellStyle name="Normal 2 3 2" xfId="256" xr:uid="{00000000-0005-0000-0000-000006010000}"/>
    <cellStyle name="Normal 2 3 2 2" xfId="437" xr:uid="{00000000-0005-0000-0000-000007010000}"/>
    <cellStyle name="Normal 2 3 2 3" xfId="463" xr:uid="{00000000-0005-0000-0000-000008010000}"/>
    <cellStyle name="Normal 2 3 3" xfId="257" xr:uid="{00000000-0005-0000-0000-000009010000}"/>
    <cellStyle name="Normal 2 3 4" xfId="173" xr:uid="{00000000-0005-0000-0000-00000A010000}"/>
    <cellStyle name="Normal 2 4" xfId="69" xr:uid="{00000000-0005-0000-0000-00000B010000}"/>
    <cellStyle name="Normal 2 5" xfId="70" xr:uid="{00000000-0005-0000-0000-00000C010000}"/>
    <cellStyle name="Normal 2 6" xfId="100" xr:uid="{00000000-0005-0000-0000-00000D010000}"/>
    <cellStyle name="Normal 2 6 2" xfId="258" xr:uid="{00000000-0005-0000-0000-00000E010000}"/>
    <cellStyle name="Normal 2 7" xfId="412" xr:uid="{00000000-0005-0000-0000-00000F010000}"/>
    <cellStyle name="Normal 20" xfId="259" xr:uid="{00000000-0005-0000-0000-000010010000}"/>
    <cellStyle name="Normal 20 2" xfId="260" xr:uid="{00000000-0005-0000-0000-000011010000}"/>
    <cellStyle name="Normal 20 2 2" xfId="261" xr:uid="{00000000-0005-0000-0000-000012010000}"/>
    <cellStyle name="Normal 20 3" xfId="262" xr:uid="{00000000-0005-0000-0000-000013010000}"/>
    <cellStyle name="Normal 21" xfId="263" xr:uid="{00000000-0005-0000-0000-000014010000}"/>
    <cellStyle name="Normal 21 2" xfId="264" xr:uid="{00000000-0005-0000-0000-000015010000}"/>
    <cellStyle name="Normal 21 2 2" xfId="265" xr:uid="{00000000-0005-0000-0000-000016010000}"/>
    <cellStyle name="Normal 21 3" xfId="266" xr:uid="{00000000-0005-0000-0000-000017010000}"/>
    <cellStyle name="Normal 22" xfId="267" xr:uid="{00000000-0005-0000-0000-000018010000}"/>
    <cellStyle name="Normal 22 2" xfId="268" xr:uid="{00000000-0005-0000-0000-000019010000}"/>
    <cellStyle name="Normal 22 2 2" xfId="269" xr:uid="{00000000-0005-0000-0000-00001A010000}"/>
    <cellStyle name="Normal 22 3" xfId="270" xr:uid="{00000000-0005-0000-0000-00001B010000}"/>
    <cellStyle name="Normal 23" xfId="271" xr:uid="{00000000-0005-0000-0000-00001C010000}"/>
    <cellStyle name="Normal 23 2" xfId="272" xr:uid="{00000000-0005-0000-0000-00001D010000}"/>
    <cellStyle name="Normal 23 2 2" xfId="273" xr:uid="{00000000-0005-0000-0000-00001E010000}"/>
    <cellStyle name="Normal 23 3" xfId="274" xr:uid="{00000000-0005-0000-0000-00001F010000}"/>
    <cellStyle name="Normal 24" xfId="275" xr:uid="{00000000-0005-0000-0000-000020010000}"/>
    <cellStyle name="Normal 24 2" xfId="276" xr:uid="{00000000-0005-0000-0000-000021010000}"/>
    <cellStyle name="Normal 24 2 2" xfId="277" xr:uid="{00000000-0005-0000-0000-000022010000}"/>
    <cellStyle name="Normal 24 3" xfId="278" xr:uid="{00000000-0005-0000-0000-000023010000}"/>
    <cellStyle name="Normal 25" xfId="279" xr:uid="{00000000-0005-0000-0000-000024010000}"/>
    <cellStyle name="Normal 25 2" xfId="280" xr:uid="{00000000-0005-0000-0000-000025010000}"/>
    <cellStyle name="Normal 25 2 2" xfId="281" xr:uid="{00000000-0005-0000-0000-000026010000}"/>
    <cellStyle name="Normal 25 3" xfId="282" xr:uid="{00000000-0005-0000-0000-000027010000}"/>
    <cellStyle name="Normal 26" xfId="283" xr:uid="{00000000-0005-0000-0000-000028010000}"/>
    <cellStyle name="Normal 26 2" xfId="284" xr:uid="{00000000-0005-0000-0000-000029010000}"/>
    <cellStyle name="Normal 26 2 2" xfId="285" xr:uid="{00000000-0005-0000-0000-00002A010000}"/>
    <cellStyle name="Normal 26 3" xfId="286" xr:uid="{00000000-0005-0000-0000-00002B010000}"/>
    <cellStyle name="Normal 27" xfId="287" xr:uid="{00000000-0005-0000-0000-00002C010000}"/>
    <cellStyle name="Normal 28" xfId="288" xr:uid="{00000000-0005-0000-0000-00002D010000}"/>
    <cellStyle name="Normal 28 2" xfId="289" xr:uid="{00000000-0005-0000-0000-00002E010000}"/>
    <cellStyle name="Normal 29" xfId="290" xr:uid="{00000000-0005-0000-0000-00002F010000}"/>
    <cellStyle name="Normal 29 2" xfId="291" xr:uid="{00000000-0005-0000-0000-000030010000}"/>
    <cellStyle name="Normal 3" xfId="71" xr:uid="{00000000-0005-0000-0000-000031010000}"/>
    <cellStyle name="Normal 3 2" xfId="72" xr:uid="{00000000-0005-0000-0000-000032010000}"/>
    <cellStyle name="Normal 3 2 2" xfId="73" xr:uid="{00000000-0005-0000-0000-000033010000}"/>
    <cellStyle name="Normal 3 2 3" xfId="292" xr:uid="{00000000-0005-0000-0000-000034010000}"/>
    <cellStyle name="Normal 3 3" xfId="74" xr:uid="{00000000-0005-0000-0000-000035010000}"/>
    <cellStyle name="Normal 3 3 2" xfId="75" xr:uid="{00000000-0005-0000-0000-000036010000}"/>
    <cellStyle name="Normal 3 3 3" xfId="174" xr:uid="{00000000-0005-0000-0000-000037010000}"/>
    <cellStyle name="Normal 3 3 3 2" xfId="440" xr:uid="{00000000-0005-0000-0000-000038010000}"/>
    <cellStyle name="Normal 3 4" xfId="76" xr:uid="{00000000-0005-0000-0000-000039010000}"/>
    <cellStyle name="Normal 3 4 2" xfId="419" xr:uid="{00000000-0005-0000-0000-00003A010000}"/>
    <cellStyle name="Normal 3 4 3" xfId="435" xr:uid="{00000000-0005-0000-0000-00003B010000}"/>
    <cellStyle name="Normal 3 5" xfId="77" xr:uid="{00000000-0005-0000-0000-00003C010000}"/>
    <cellStyle name="Normal 3 6" xfId="78" xr:uid="{00000000-0005-0000-0000-00003D010000}"/>
    <cellStyle name="Normal 3 6 2" xfId="293" xr:uid="{00000000-0005-0000-0000-00003E010000}"/>
    <cellStyle name="Normal 3 7" xfId="79" xr:uid="{00000000-0005-0000-0000-00003F010000}"/>
    <cellStyle name="Normal 30" xfId="294" xr:uid="{00000000-0005-0000-0000-000040010000}"/>
    <cellStyle name="Normal 30 2" xfId="295" xr:uid="{00000000-0005-0000-0000-000041010000}"/>
    <cellStyle name="Normal 31" xfId="296" xr:uid="{00000000-0005-0000-0000-000042010000}"/>
    <cellStyle name="Normal 31 2" xfId="297" xr:uid="{00000000-0005-0000-0000-000043010000}"/>
    <cellStyle name="Normal 32" xfId="298" xr:uid="{00000000-0005-0000-0000-000044010000}"/>
    <cellStyle name="Normal 32 2" xfId="299" xr:uid="{00000000-0005-0000-0000-000045010000}"/>
    <cellStyle name="Normal 33" xfId="300" xr:uid="{00000000-0005-0000-0000-000046010000}"/>
    <cellStyle name="Normal 33 2" xfId="301" xr:uid="{00000000-0005-0000-0000-000047010000}"/>
    <cellStyle name="Normal 34" xfId="302" xr:uid="{00000000-0005-0000-0000-000048010000}"/>
    <cellStyle name="Normal 34 2" xfId="303" xr:uid="{00000000-0005-0000-0000-000049010000}"/>
    <cellStyle name="Normal 35" xfId="304" xr:uid="{00000000-0005-0000-0000-00004A010000}"/>
    <cellStyle name="Normal 35 2" xfId="305" xr:uid="{00000000-0005-0000-0000-00004B010000}"/>
    <cellStyle name="Normal 36" xfId="306" xr:uid="{00000000-0005-0000-0000-00004C010000}"/>
    <cellStyle name="Normal 36 2" xfId="307" xr:uid="{00000000-0005-0000-0000-00004D010000}"/>
    <cellStyle name="Normal 37" xfId="308" xr:uid="{00000000-0005-0000-0000-00004E010000}"/>
    <cellStyle name="Normal 37 2" xfId="309" xr:uid="{00000000-0005-0000-0000-00004F010000}"/>
    <cellStyle name="Normal 38" xfId="310" xr:uid="{00000000-0005-0000-0000-000050010000}"/>
    <cellStyle name="Normal 38 2" xfId="311" xr:uid="{00000000-0005-0000-0000-000051010000}"/>
    <cellStyle name="Normal 39" xfId="312" xr:uid="{00000000-0005-0000-0000-000052010000}"/>
    <cellStyle name="Normal 39 2" xfId="313" xr:uid="{00000000-0005-0000-0000-000053010000}"/>
    <cellStyle name="Normal 4" xfId="80" xr:uid="{00000000-0005-0000-0000-000054010000}"/>
    <cellStyle name="Normal 4 2" xfId="81" xr:uid="{00000000-0005-0000-0000-000055010000}"/>
    <cellStyle name="Normal 4 2 2" xfId="314" xr:uid="{00000000-0005-0000-0000-000056010000}"/>
    <cellStyle name="Normal 40" xfId="315" xr:uid="{00000000-0005-0000-0000-000057010000}"/>
    <cellStyle name="Normal 40 2" xfId="316" xr:uid="{00000000-0005-0000-0000-000058010000}"/>
    <cellStyle name="Normal 41" xfId="317" xr:uid="{00000000-0005-0000-0000-000059010000}"/>
    <cellStyle name="Normal 41 2" xfId="318" xr:uid="{00000000-0005-0000-0000-00005A010000}"/>
    <cellStyle name="Normal 42" xfId="319" xr:uid="{00000000-0005-0000-0000-00005B010000}"/>
    <cellStyle name="Normal 42 2" xfId="320" xr:uid="{00000000-0005-0000-0000-00005C010000}"/>
    <cellStyle name="Normal 43" xfId="321" xr:uid="{00000000-0005-0000-0000-00005D010000}"/>
    <cellStyle name="Normal 43 2" xfId="322" xr:uid="{00000000-0005-0000-0000-00005E010000}"/>
    <cellStyle name="Normal 44" xfId="323" xr:uid="{00000000-0005-0000-0000-00005F010000}"/>
    <cellStyle name="Normal 44 2" xfId="324" xr:uid="{00000000-0005-0000-0000-000060010000}"/>
    <cellStyle name="Normal 45" xfId="325" xr:uid="{00000000-0005-0000-0000-000061010000}"/>
    <cellStyle name="Normal 45 2" xfId="326" xr:uid="{00000000-0005-0000-0000-000062010000}"/>
    <cellStyle name="Normal 46" xfId="327" xr:uid="{00000000-0005-0000-0000-000063010000}"/>
    <cellStyle name="Normal 46 2" xfId="328" xr:uid="{00000000-0005-0000-0000-000064010000}"/>
    <cellStyle name="Normal 47" xfId="329" xr:uid="{00000000-0005-0000-0000-000065010000}"/>
    <cellStyle name="Normal 47 2" xfId="330" xr:uid="{00000000-0005-0000-0000-000066010000}"/>
    <cellStyle name="Normal 48" xfId="331" xr:uid="{00000000-0005-0000-0000-000067010000}"/>
    <cellStyle name="Normal 48 2" xfId="332" xr:uid="{00000000-0005-0000-0000-000068010000}"/>
    <cellStyle name="Normal 49" xfId="333" xr:uid="{00000000-0005-0000-0000-000069010000}"/>
    <cellStyle name="Normal 49 2" xfId="334" xr:uid="{00000000-0005-0000-0000-00006A010000}"/>
    <cellStyle name="Normal 5" xfId="82" xr:uid="{00000000-0005-0000-0000-00006B010000}"/>
    <cellStyle name="Normal 5 2" xfId="83" xr:uid="{00000000-0005-0000-0000-00006C010000}"/>
    <cellStyle name="Normal 5 3" xfId="335" xr:uid="{00000000-0005-0000-0000-00006D010000}"/>
    <cellStyle name="Normal 50" xfId="336" xr:uid="{00000000-0005-0000-0000-00006E010000}"/>
    <cellStyle name="Normal 50 2" xfId="337" xr:uid="{00000000-0005-0000-0000-00006F010000}"/>
    <cellStyle name="Normal 51" xfId="338" xr:uid="{00000000-0005-0000-0000-000070010000}"/>
    <cellStyle name="Normal 51 2" xfId="339" xr:uid="{00000000-0005-0000-0000-000071010000}"/>
    <cellStyle name="Normal 52" xfId="340" xr:uid="{00000000-0005-0000-0000-000072010000}"/>
    <cellStyle name="Normal 52 2" xfId="341" xr:uid="{00000000-0005-0000-0000-000073010000}"/>
    <cellStyle name="Normal 53" xfId="342" xr:uid="{00000000-0005-0000-0000-000074010000}"/>
    <cellStyle name="Normal 53 2" xfId="343" xr:uid="{00000000-0005-0000-0000-000075010000}"/>
    <cellStyle name="Normal 54" xfId="344" xr:uid="{00000000-0005-0000-0000-000076010000}"/>
    <cellStyle name="Normal 54 2" xfId="345" xr:uid="{00000000-0005-0000-0000-000077010000}"/>
    <cellStyle name="Normal 55" xfId="346" xr:uid="{00000000-0005-0000-0000-000078010000}"/>
    <cellStyle name="Normal 55 2" xfId="347" xr:uid="{00000000-0005-0000-0000-000079010000}"/>
    <cellStyle name="Normal 56" xfId="348" xr:uid="{00000000-0005-0000-0000-00007A010000}"/>
    <cellStyle name="Normal 56 2" xfId="349" xr:uid="{00000000-0005-0000-0000-00007B010000}"/>
    <cellStyle name="Normal 57" xfId="350" xr:uid="{00000000-0005-0000-0000-00007C010000}"/>
    <cellStyle name="Normal 57 2" xfId="351" xr:uid="{00000000-0005-0000-0000-00007D010000}"/>
    <cellStyle name="Normal 58" xfId="352" xr:uid="{00000000-0005-0000-0000-00007E010000}"/>
    <cellStyle name="Normal 58 2" xfId="353" xr:uid="{00000000-0005-0000-0000-00007F010000}"/>
    <cellStyle name="Normal 59" xfId="354" xr:uid="{00000000-0005-0000-0000-000080010000}"/>
    <cellStyle name="Normal 59 2" xfId="355" xr:uid="{00000000-0005-0000-0000-000081010000}"/>
    <cellStyle name="Normal 6" xfId="84" xr:uid="{00000000-0005-0000-0000-000082010000}"/>
    <cellStyle name="Normal 6 2" xfId="356" xr:uid="{00000000-0005-0000-0000-000083010000}"/>
    <cellStyle name="Normal 60" xfId="357" xr:uid="{00000000-0005-0000-0000-000084010000}"/>
    <cellStyle name="Normal 60 2" xfId="358" xr:uid="{00000000-0005-0000-0000-000085010000}"/>
    <cellStyle name="Normal 61" xfId="359" xr:uid="{00000000-0005-0000-0000-000086010000}"/>
    <cellStyle name="Normal 61 2" xfId="360" xr:uid="{00000000-0005-0000-0000-000087010000}"/>
    <cellStyle name="Normal 62" xfId="361" xr:uid="{00000000-0005-0000-0000-000088010000}"/>
    <cellStyle name="Normal 62 2" xfId="362" xr:uid="{00000000-0005-0000-0000-000089010000}"/>
    <cellStyle name="Normal 63" xfId="363" xr:uid="{00000000-0005-0000-0000-00008A010000}"/>
    <cellStyle name="Normal 63 2" xfId="364" xr:uid="{00000000-0005-0000-0000-00008B010000}"/>
    <cellStyle name="Normal 64" xfId="365" xr:uid="{00000000-0005-0000-0000-00008C010000}"/>
    <cellStyle name="Normal 64 2" xfId="366" xr:uid="{00000000-0005-0000-0000-00008D010000}"/>
    <cellStyle name="Normal 65" xfId="367" xr:uid="{00000000-0005-0000-0000-00008E010000}"/>
    <cellStyle name="Normal 65 2" xfId="368" xr:uid="{00000000-0005-0000-0000-00008F010000}"/>
    <cellStyle name="Normal 66" xfId="369" xr:uid="{00000000-0005-0000-0000-000090010000}"/>
    <cellStyle name="Normal 66 2" xfId="370" xr:uid="{00000000-0005-0000-0000-000091010000}"/>
    <cellStyle name="Normal 67" xfId="371" xr:uid="{00000000-0005-0000-0000-000092010000}"/>
    <cellStyle name="Normal 67 2" xfId="372" xr:uid="{00000000-0005-0000-0000-000093010000}"/>
    <cellStyle name="Normal 68" xfId="373" xr:uid="{00000000-0005-0000-0000-000094010000}"/>
    <cellStyle name="Normal 68 2" xfId="374" xr:uid="{00000000-0005-0000-0000-000095010000}"/>
    <cellStyle name="Normal 69" xfId="375" xr:uid="{00000000-0005-0000-0000-000096010000}"/>
    <cellStyle name="Normal 69 2" xfId="376" xr:uid="{00000000-0005-0000-0000-000097010000}"/>
    <cellStyle name="Normal 7" xfId="85" xr:uid="{00000000-0005-0000-0000-000098010000}"/>
    <cellStyle name="Normal 70" xfId="377" xr:uid="{00000000-0005-0000-0000-000099010000}"/>
    <cellStyle name="Normal 70 2" xfId="378" xr:uid="{00000000-0005-0000-0000-00009A010000}"/>
    <cellStyle name="Normal 71" xfId="379" xr:uid="{00000000-0005-0000-0000-00009B010000}"/>
    <cellStyle name="Normal 72" xfId="380" xr:uid="{00000000-0005-0000-0000-00009C010000}"/>
    <cellStyle name="Normal 72 2" xfId="381" xr:uid="{00000000-0005-0000-0000-00009D010000}"/>
    <cellStyle name="Normal 73" xfId="382" xr:uid="{00000000-0005-0000-0000-00009E010000}"/>
    <cellStyle name="Normal 73 2" xfId="383" xr:uid="{00000000-0005-0000-0000-00009F010000}"/>
    <cellStyle name="Normal 74" xfId="384" xr:uid="{00000000-0005-0000-0000-0000A0010000}"/>
    <cellStyle name="Normal 74 2" xfId="385" xr:uid="{00000000-0005-0000-0000-0000A1010000}"/>
    <cellStyle name="Normal 75" xfId="386" xr:uid="{00000000-0005-0000-0000-0000A2010000}"/>
    <cellStyle name="Normal 75 2" xfId="387" xr:uid="{00000000-0005-0000-0000-0000A3010000}"/>
    <cellStyle name="Normal 76" xfId="388" xr:uid="{00000000-0005-0000-0000-0000A4010000}"/>
    <cellStyle name="Normal 76 2" xfId="389" xr:uid="{00000000-0005-0000-0000-0000A5010000}"/>
    <cellStyle name="Normal 77" xfId="390" xr:uid="{00000000-0005-0000-0000-0000A6010000}"/>
    <cellStyle name="Normal 77 2" xfId="391" xr:uid="{00000000-0005-0000-0000-0000A7010000}"/>
    <cellStyle name="Normal 78" xfId="142" xr:uid="{00000000-0005-0000-0000-0000A8010000}"/>
    <cellStyle name="Normal 78 2" xfId="415" xr:uid="{00000000-0005-0000-0000-0000A9010000}"/>
    <cellStyle name="Normal 78 3" xfId="479" xr:uid="{00000000-0005-0000-0000-0000AA010000}"/>
    <cellStyle name="Normal 79" xfId="432" xr:uid="{00000000-0005-0000-0000-0000AB010000}"/>
    <cellStyle name="Normal 79 2" xfId="480" xr:uid="{00000000-0005-0000-0000-0000AC010000}"/>
    <cellStyle name="Normal 8" xfId="86" xr:uid="{00000000-0005-0000-0000-0000AD010000}"/>
    <cellStyle name="Normal 8 2" xfId="87" xr:uid="{00000000-0005-0000-0000-0000AE010000}"/>
    <cellStyle name="Normal 8 3" xfId="88" xr:uid="{00000000-0005-0000-0000-0000AF010000}"/>
    <cellStyle name="Normal 80" xfId="478" xr:uid="{00000000-0005-0000-0000-0000B0010000}"/>
    <cellStyle name="Normal 9" xfId="89" xr:uid="{00000000-0005-0000-0000-0000B1010000}"/>
    <cellStyle name="Normal 9 2" xfId="90" xr:uid="{00000000-0005-0000-0000-0000B2010000}"/>
    <cellStyle name="Normal 9 3" xfId="91" xr:uid="{00000000-0005-0000-0000-0000B3010000}"/>
    <cellStyle name="Normal 9 3 2" xfId="392" xr:uid="{00000000-0005-0000-0000-0000B4010000}"/>
    <cellStyle name="Normal 9 3 2 2" xfId="393" xr:uid="{00000000-0005-0000-0000-0000B5010000}"/>
    <cellStyle name="Normal 9 3 2 2 2" xfId="394" xr:uid="{00000000-0005-0000-0000-0000B6010000}"/>
    <cellStyle name="Normal 9 3 2 3" xfId="395" xr:uid="{00000000-0005-0000-0000-0000B7010000}"/>
    <cellStyle name="Normal 9 3 3" xfId="396" xr:uid="{00000000-0005-0000-0000-0000B8010000}"/>
    <cellStyle name="Normal 9 3 3 2" xfId="397" xr:uid="{00000000-0005-0000-0000-0000B9010000}"/>
    <cellStyle name="Normal 9 3 4" xfId="398" xr:uid="{00000000-0005-0000-0000-0000BA010000}"/>
    <cellStyle name="Normal 9 4" xfId="399" xr:uid="{00000000-0005-0000-0000-0000BB010000}"/>
    <cellStyle name="Normal 9 4 2" xfId="400" xr:uid="{00000000-0005-0000-0000-0000BC010000}"/>
    <cellStyle name="Normal 9 4 2 2" xfId="401" xr:uid="{00000000-0005-0000-0000-0000BD010000}"/>
    <cellStyle name="Normal 9 4 3" xfId="402" xr:uid="{00000000-0005-0000-0000-0000BE010000}"/>
    <cellStyle name="Normal 9 4 4" xfId="474" xr:uid="{00000000-0005-0000-0000-0000BF010000}"/>
    <cellStyle name="Normal 9 4 5" xfId="454" xr:uid="{00000000-0005-0000-0000-0000C0010000}"/>
    <cellStyle name="Normal 9 5" xfId="403" xr:uid="{00000000-0005-0000-0000-0000C1010000}"/>
    <cellStyle name="Normal 9 5 2" xfId="404" xr:uid="{00000000-0005-0000-0000-0000C2010000}"/>
    <cellStyle name="Normal 9 6" xfId="405" xr:uid="{00000000-0005-0000-0000-0000C3010000}"/>
    <cellStyle name="Normal 9 7" xfId="406" xr:uid="{00000000-0005-0000-0000-0000C4010000}"/>
    <cellStyle name="Note" xfId="115" builtinId="10" customBuiltin="1"/>
    <cellStyle name="Note 2" xfId="92" xr:uid="{00000000-0005-0000-0000-0000C6010000}"/>
    <cellStyle name="Note 2 2" xfId="93" xr:uid="{00000000-0005-0000-0000-0000C7010000}"/>
    <cellStyle name="Note 2 2 2" xfId="175" xr:uid="{00000000-0005-0000-0000-0000C8010000}"/>
    <cellStyle name="Note 2 3" xfId="170" xr:uid="{00000000-0005-0000-0000-0000C9010000}"/>
    <cellStyle name="Note 3" xfId="94" xr:uid="{00000000-0005-0000-0000-0000CA010000}"/>
    <cellStyle name="Note 3 2" xfId="171" xr:uid="{00000000-0005-0000-0000-0000CB010000}"/>
    <cellStyle name="Note 4" xfId="95" xr:uid="{00000000-0005-0000-0000-0000CC010000}"/>
    <cellStyle name="Note 4 2" xfId="407" xr:uid="{00000000-0005-0000-0000-0000CD010000}"/>
    <cellStyle name="Note 4 3" xfId="177" xr:uid="{00000000-0005-0000-0000-0000CE010000}"/>
    <cellStyle name="Output" xfId="110" builtinId="21" customBuiltin="1"/>
    <cellStyle name="Output 2" xfId="96" xr:uid="{00000000-0005-0000-0000-0000D0010000}"/>
    <cellStyle name="Output 3" xfId="151" xr:uid="{00000000-0005-0000-0000-0000D1010000}"/>
    <cellStyle name="Percent" xfId="1" builtinId="5"/>
    <cellStyle name="Percent 2" xfId="97" xr:uid="{00000000-0005-0000-0000-0000D3010000}"/>
    <cellStyle name="Percent 2 2" xfId="408" xr:uid="{00000000-0005-0000-0000-0000D4010000}"/>
    <cellStyle name="Percent 2 3" xfId="413" xr:uid="{00000000-0005-0000-0000-0000D5010000}"/>
    <cellStyle name="Percent 3" xfId="409" xr:uid="{00000000-0005-0000-0000-0000D6010000}"/>
    <cellStyle name="Percent 3 2" xfId="475" xr:uid="{00000000-0005-0000-0000-0000D7010000}"/>
    <cellStyle name="Percent 3 3" xfId="460" xr:uid="{00000000-0005-0000-0000-0000D8010000}"/>
    <cellStyle name="Percent 4" xfId="441" xr:uid="{00000000-0005-0000-0000-0000D9010000}"/>
    <cellStyle name="Title" xfId="101" builtinId="15" customBuiltin="1"/>
    <cellStyle name="Total" xfId="117" builtinId="25" customBuiltin="1"/>
    <cellStyle name="Total 2" xfId="98" xr:uid="{00000000-0005-0000-0000-0000DC010000}"/>
    <cellStyle name="Total 3" xfId="157" xr:uid="{00000000-0005-0000-0000-0000DD010000}"/>
    <cellStyle name="Warning Text" xfId="114" builtinId="11" customBuiltin="1"/>
    <cellStyle name="Warning Text 2" xfId="99" xr:uid="{00000000-0005-0000-0000-0000DF010000}"/>
    <cellStyle name="Warning Text 3" xfId="155" xr:uid="{00000000-0005-0000-0000-0000E0010000}"/>
  </cellStyles>
  <dxfs count="200">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164" formatCode="0.0%"/>
    </dxf>
    <dxf>
      <numFmt numFmtId="164" formatCode="0.0%"/>
    </dxf>
    <dxf>
      <numFmt numFmtId="169" formatCode="_(* #,##0_);_(* \(#,##0\);_(* &quot;-&quot;??_);_(@_)"/>
    </dxf>
    <dxf>
      <numFmt numFmtId="169" formatCode="_(* #,##0_);_(* \(#,##0\);_(* &quot;-&quot;??_);_(@_)"/>
    </dxf>
    <dxf>
      <numFmt numFmtId="169" formatCode="_(* #,##0_);_(* \(#,##0\);_(* &quot;-&quot;??_);_(@_)"/>
    </dxf>
    <dxf>
      <numFmt numFmtId="3" formatCode="#,##0"/>
    </dxf>
    <dxf>
      <numFmt numFmtId="3" formatCode="#,##0"/>
    </dxf>
    <dxf>
      <numFmt numFmtId="3" formatCode="#,##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center"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s>
  <tableStyles count="0" defaultTableStyle="TableStyleMedium2" defaultPivotStyle="PivotStyleLight16"/>
  <colors>
    <mruColors>
      <color rgb="FFA3DAFF"/>
      <color rgb="FF0087E6"/>
      <color rgb="FF0070C0"/>
      <color rgb="FF8BC2FF"/>
      <color rgb="FF6DB3FF"/>
      <color rgb="FF81BDFF"/>
      <color rgb="FF002E50"/>
      <color rgb="FF0066FF"/>
      <color rgb="FF005CB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pivotCacheDefinition" Target="pivotCache/pivotCacheDefinition4.xml"/><Relationship Id="rId63" Type="http://schemas.microsoft.com/office/2007/relationships/slicerCache" Target="slicerCaches/slicerCache15.xml"/><Relationship Id="rId68" Type="http://schemas.microsoft.com/office/2007/relationships/slicerCache" Target="slicerCaches/slicerCache20.xml"/><Relationship Id="rId84" Type="http://schemas.microsoft.com/office/2007/relationships/slicerCache" Target="slicerCaches/slicerCache36.xml"/><Relationship Id="rId89" Type="http://schemas.microsoft.com/office/2007/relationships/slicerCache" Target="slicerCaches/slicerCache41.xml"/><Relationship Id="rId112" Type="http://schemas.openxmlformats.org/officeDocument/2006/relationships/customXml" Target="../customXml/item1.xml"/><Relationship Id="rId16" Type="http://schemas.openxmlformats.org/officeDocument/2006/relationships/worksheet" Target="worksheets/sheet16.xml"/><Relationship Id="rId107" Type="http://schemas.microsoft.com/office/2007/relationships/slicerCache" Target="slicerCaches/slicerCache5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pivotCacheDefinition" Target="pivotCache/pivotCacheDefinition2.xml"/><Relationship Id="rId53" Type="http://schemas.microsoft.com/office/2007/relationships/slicerCache" Target="slicerCaches/slicerCache5.xml"/><Relationship Id="rId58" Type="http://schemas.microsoft.com/office/2007/relationships/slicerCache" Target="slicerCaches/slicerCache10.xml"/><Relationship Id="rId66" Type="http://schemas.microsoft.com/office/2007/relationships/slicerCache" Target="slicerCaches/slicerCache18.xml"/><Relationship Id="rId74" Type="http://schemas.microsoft.com/office/2007/relationships/slicerCache" Target="slicerCaches/slicerCache26.xml"/><Relationship Id="rId79" Type="http://schemas.microsoft.com/office/2007/relationships/slicerCache" Target="slicerCaches/slicerCache31.xml"/><Relationship Id="rId87" Type="http://schemas.microsoft.com/office/2007/relationships/slicerCache" Target="slicerCaches/slicerCache39.xml"/><Relationship Id="rId102" Type="http://schemas.microsoft.com/office/2007/relationships/slicerCache" Target="slicerCaches/slicerCache54.xml"/><Relationship Id="rId110" Type="http://schemas.openxmlformats.org/officeDocument/2006/relationships/sharedStrings" Target="sharedStrings.xml"/><Relationship Id="rId115" Type="http://schemas.openxmlformats.org/officeDocument/2006/relationships/customXml" Target="../customXml/item4.xml"/><Relationship Id="rId5" Type="http://schemas.openxmlformats.org/officeDocument/2006/relationships/worksheet" Target="worksheets/sheet5.xml"/><Relationship Id="rId61" Type="http://schemas.microsoft.com/office/2007/relationships/slicerCache" Target="slicerCaches/slicerCache13.xml"/><Relationship Id="rId82" Type="http://schemas.microsoft.com/office/2007/relationships/slicerCache" Target="slicerCaches/slicerCache34.xml"/><Relationship Id="rId90" Type="http://schemas.microsoft.com/office/2007/relationships/slicerCache" Target="slicerCaches/slicerCache42.xml"/><Relationship Id="rId95" Type="http://schemas.microsoft.com/office/2007/relationships/slicerCache" Target="slicerCaches/slicerCache47.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pivotCacheDefinition" Target="pivotCache/pivotCacheDefinition5.xml"/><Relationship Id="rId56" Type="http://schemas.microsoft.com/office/2007/relationships/slicerCache" Target="slicerCaches/slicerCache8.xml"/><Relationship Id="rId64" Type="http://schemas.microsoft.com/office/2007/relationships/slicerCache" Target="slicerCaches/slicerCache16.xml"/><Relationship Id="rId69" Type="http://schemas.microsoft.com/office/2007/relationships/slicerCache" Target="slicerCaches/slicerCache21.xml"/><Relationship Id="rId77" Type="http://schemas.microsoft.com/office/2007/relationships/slicerCache" Target="slicerCaches/slicerCache29.xml"/><Relationship Id="rId100" Type="http://schemas.microsoft.com/office/2007/relationships/slicerCache" Target="slicerCaches/slicerCache52.xml"/><Relationship Id="rId105" Type="http://schemas.microsoft.com/office/2007/relationships/slicerCache" Target="slicerCaches/slicerCache57.xml"/><Relationship Id="rId113" Type="http://schemas.openxmlformats.org/officeDocument/2006/relationships/customXml" Target="../customXml/item2.xml"/><Relationship Id="rId8" Type="http://schemas.openxmlformats.org/officeDocument/2006/relationships/worksheet" Target="worksheets/sheet8.xml"/><Relationship Id="rId51" Type="http://schemas.microsoft.com/office/2007/relationships/slicerCache" Target="slicerCaches/slicerCache3.xml"/><Relationship Id="rId72" Type="http://schemas.microsoft.com/office/2007/relationships/slicerCache" Target="slicerCaches/slicerCache24.xml"/><Relationship Id="rId80" Type="http://schemas.microsoft.com/office/2007/relationships/slicerCache" Target="slicerCaches/slicerCache32.xml"/><Relationship Id="rId85" Type="http://schemas.microsoft.com/office/2007/relationships/slicerCache" Target="slicerCaches/slicerCache37.xml"/><Relationship Id="rId93" Type="http://schemas.microsoft.com/office/2007/relationships/slicerCache" Target="slicerCaches/slicerCache45.xml"/><Relationship Id="rId98" Type="http://schemas.microsoft.com/office/2007/relationships/slicerCache" Target="slicerCaches/slicerCache5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pivotCacheDefinition" Target="pivotCache/pivotCacheDefinition3.xml"/><Relationship Id="rId59" Type="http://schemas.microsoft.com/office/2007/relationships/slicerCache" Target="slicerCaches/slicerCache11.xml"/><Relationship Id="rId67" Type="http://schemas.microsoft.com/office/2007/relationships/slicerCache" Target="slicerCaches/slicerCache19.xml"/><Relationship Id="rId103" Type="http://schemas.microsoft.com/office/2007/relationships/slicerCache" Target="slicerCaches/slicerCache55.xml"/><Relationship Id="rId108" Type="http://schemas.openxmlformats.org/officeDocument/2006/relationships/theme" Target="theme/theme1.xml"/><Relationship Id="rId116" Type="http://schemas.openxmlformats.org/officeDocument/2006/relationships/customXml" Target="../customXml/item5.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07/relationships/slicerCache" Target="slicerCaches/slicerCache6.xml"/><Relationship Id="rId62" Type="http://schemas.microsoft.com/office/2007/relationships/slicerCache" Target="slicerCaches/slicerCache14.xml"/><Relationship Id="rId70" Type="http://schemas.microsoft.com/office/2007/relationships/slicerCache" Target="slicerCaches/slicerCache22.xml"/><Relationship Id="rId75" Type="http://schemas.microsoft.com/office/2007/relationships/slicerCache" Target="slicerCaches/slicerCache27.xml"/><Relationship Id="rId83" Type="http://schemas.microsoft.com/office/2007/relationships/slicerCache" Target="slicerCaches/slicerCache35.xml"/><Relationship Id="rId88" Type="http://schemas.microsoft.com/office/2007/relationships/slicerCache" Target="slicerCaches/slicerCache40.xml"/><Relationship Id="rId91" Type="http://schemas.microsoft.com/office/2007/relationships/slicerCache" Target="slicerCaches/slicerCache43.xml"/><Relationship Id="rId96" Type="http://schemas.microsoft.com/office/2007/relationships/slicerCache" Target="slicerCaches/slicerCache48.xml"/><Relationship Id="rId11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microsoft.com/office/2007/relationships/slicerCache" Target="slicerCaches/slicerCache1.xml"/><Relationship Id="rId57" Type="http://schemas.microsoft.com/office/2007/relationships/slicerCache" Target="slicerCaches/slicerCache9.xml"/><Relationship Id="rId106" Type="http://schemas.microsoft.com/office/2007/relationships/slicerCache" Target="slicerCaches/slicerCache58.xml"/><Relationship Id="rId114" Type="http://schemas.openxmlformats.org/officeDocument/2006/relationships/customXml" Target="../customXml/item3.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pivotCacheDefinition" Target="pivotCache/pivotCacheDefinition1.xml"/><Relationship Id="rId52" Type="http://schemas.microsoft.com/office/2007/relationships/slicerCache" Target="slicerCaches/slicerCache4.xml"/><Relationship Id="rId60" Type="http://schemas.microsoft.com/office/2007/relationships/slicerCache" Target="slicerCaches/slicerCache12.xml"/><Relationship Id="rId65" Type="http://schemas.microsoft.com/office/2007/relationships/slicerCache" Target="slicerCaches/slicerCache17.xml"/><Relationship Id="rId73" Type="http://schemas.microsoft.com/office/2007/relationships/slicerCache" Target="slicerCaches/slicerCache25.xml"/><Relationship Id="rId78" Type="http://schemas.microsoft.com/office/2007/relationships/slicerCache" Target="slicerCaches/slicerCache30.xml"/><Relationship Id="rId81" Type="http://schemas.microsoft.com/office/2007/relationships/slicerCache" Target="slicerCaches/slicerCache33.xml"/><Relationship Id="rId86" Type="http://schemas.microsoft.com/office/2007/relationships/slicerCache" Target="slicerCaches/slicerCache38.xml"/><Relationship Id="rId94" Type="http://schemas.microsoft.com/office/2007/relationships/slicerCache" Target="slicerCaches/slicerCache46.xml"/><Relationship Id="rId99" Type="http://schemas.microsoft.com/office/2007/relationships/slicerCache" Target="slicerCaches/slicerCache51.xml"/><Relationship Id="rId101" Type="http://schemas.microsoft.com/office/2007/relationships/slicerCache" Target="slicerCaches/slicerCache5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styles" Target="styles.xml"/><Relationship Id="rId34" Type="http://schemas.openxmlformats.org/officeDocument/2006/relationships/worksheet" Target="worksheets/sheet34.xml"/><Relationship Id="rId50" Type="http://schemas.microsoft.com/office/2007/relationships/slicerCache" Target="slicerCaches/slicerCache2.xml"/><Relationship Id="rId55" Type="http://schemas.microsoft.com/office/2007/relationships/slicerCache" Target="slicerCaches/slicerCache7.xml"/><Relationship Id="rId76" Type="http://schemas.microsoft.com/office/2007/relationships/slicerCache" Target="slicerCaches/slicerCache28.xml"/><Relationship Id="rId97" Type="http://schemas.microsoft.com/office/2007/relationships/slicerCache" Target="slicerCaches/slicerCache49.xml"/><Relationship Id="rId104" Type="http://schemas.microsoft.com/office/2007/relationships/slicerCache" Target="slicerCaches/slicerCache56.xml"/><Relationship Id="rId7" Type="http://schemas.openxmlformats.org/officeDocument/2006/relationships/worksheet" Target="worksheets/sheet7.xml"/><Relationship Id="rId71" Type="http://schemas.microsoft.com/office/2007/relationships/slicerCache" Target="slicerCaches/slicerCache23.xml"/><Relationship Id="rId92" Type="http://schemas.microsoft.com/office/2007/relationships/slicerCache" Target="slicerCaches/slicerCache44.xml"/><Relationship Id="rId2" Type="http://schemas.openxmlformats.org/officeDocument/2006/relationships/worksheet" Target="worksheets/sheet2.xml"/><Relationship Id="rId29" Type="http://schemas.openxmlformats.org/officeDocument/2006/relationships/worksheet" Target="worksheets/sheet29.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3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3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3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3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4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53.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56.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5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6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6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62.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71.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72.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73.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74.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7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7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7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 no MC.xlsx]Pivot_HH_Annual!PivotTable2</c:name>
    <c:fmtId val="2"/>
  </c:pivotSource>
  <c:chart>
    <c:title>
      <c:tx>
        <c:strRef>
          <c:f>Pivot_HH_Annual!$A$8</c:f>
          <c:strCache>
            <c:ptCount val="1"/>
            <c:pt idx="0">
              <c:v>CalFresh Households (Annual Average), State Fiscal Year 2017/18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barChart>
        <c:barDir val="col"/>
        <c:grouping val="clustered"/>
        <c:varyColors val="0"/>
        <c:ser>
          <c:idx val="0"/>
          <c:order val="0"/>
          <c:tx>
            <c:strRef>
              <c:f>Pivot_HH_Annual!$A$8</c:f>
              <c:strCache>
                <c:ptCount val="1"/>
                <c:pt idx="0">
                  <c:v>01 Alameda</c:v>
                </c:pt>
              </c:strCache>
            </c:strRef>
          </c:tx>
          <c:invertIfNegative val="0"/>
          <c:cat>
            <c:strRef>
              <c:f>Pivot_HH_Annual!$A$8</c:f>
              <c:strCache>
                <c:ptCount val="1"/>
                <c:pt idx="0">
                  <c:v>2017/18</c:v>
                </c:pt>
              </c:strCache>
            </c:strRef>
          </c:cat>
          <c:val>
            <c:numRef>
              <c:f>Pivot_HH_Annual!$A$8</c:f>
              <c:numCache>
                <c:formatCode>#,##0</c:formatCode>
                <c:ptCount val="1"/>
                <c:pt idx="0">
                  <c:v>56256.75</c:v>
                </c:pt>
              </c:numCache>
            </c:numRef>
          </c:val>
          <c:extLst>
            <c:ext xmlns:c16="http://schemas.microsoft.com/office/drawing/2014/chart" uri="{C3380CC4-5D6E-409C-BE32-E72D297353CC}">
              <c16:uniqueId val="{00000000-A273-42FF-A14E-2928E06A5DFB}"/>
            </c:ext>
          </c:extLst>
        </c:ser>
        <c:ser>
          <c:idx val="1"/>
          <c:order val="1"/>
          <c:tx>
            <c:strRef>
              <c:f>Pivot_HH_Annual!$A$8</c:f>
              <c:strCache>
                <c:ptCount val="1"/>
                <c:pt idx="0">
                  <c:v>07 Contra Costa</c:v>
                </c:pt>
              </c:strCache>
            </c:strRef>
          </c:tx>
          <c:invertIfNegative val="0"/>
          <c:cat>
            <c:strRef>
              <c:f>Pivot_HH_Annual!$A$8</c:f>
              <c:strCache>
                <c:ptCount val="1"/>
                <c:pt idx="0">
                  <c:v>2017/18</c:v>
                </c:pt>
              </c:strCache>
            </c:strRef>
          </c:cat>
          <c:val>
            <c:numRef>
              <c:f>Pivot_HH_Annual!$A$8</c:f>
              <c:numCache>
                <c:formatCode>#,##0</c:formatCode>
                <c:ptCount val="1"/>
                <c:pt idx="0">
                  <c:v>31190.416666666668</c:v>
                </c:pt>
              </c:numCache>
            </c:numRef>
          </c:val>
          <c:extLst>
            <c:ext xmlns:c16="http://schemas.microsoft.com/office/drawing/2014/chart" uri="{C3380CC4-5D6E-409C-BE32-E72D297353CC}">
              <c16:uniqueId val="{00000002-C037-400A-B7C9-FD71861AFFDF}"/>
            </c:ext>
          </c:extLst>
        </c:ser>
        <c:ser>
          <c:idx val="2"/>
          <c:order val="2"/>
          <c:tx>
            <c:strRef>
              <c:f>Pivot_HH_Annual!$A$8</c:f>
              <c:strCache>
                <c:ptCount val="1"/>
                <c:pt idx="0">
                  <c:v>21 Marin</c:v>
                </c:pt>
              </c:strCache>
            </c:strRef>
          </c:tx>
          <c:invertIfNegative val="0"/>
          <c:cat>
            <c:strRef>
              <c:f>Pivot_HH_Annual!$A$8</c:f>
              <c:strCache>
                <c:ptCount val="1"/>
                <c:pt idx="0">
                  <c:v>2017/18</c:v>
                </c:pt>
              </c:strCache>
            </c:strRef>
          </c:cat>
          <c:val>
            <c:numRef>
              <c:f>Pivot_HH_Annual!$A$8</c:f>
              <c:numCache>
                <c:formatCode>#,##0</c:formatCode>
                <c:ptCount val="1"/>
                <c:pt idx="0">
                  <c:v>5982.916666666667</c:v>
                </c:pt>
              </c:numCache>
            </c:numRef>
          </c:val>
          <c:extLst>
            <c:ext xmlns:c16="http://schemas.microsoft.com/office/drawing/2014/chart" uri="{C3380CC4-5D6E-409C-BE32-E72D297353CC}">
              <c16:uniqueId val="{00000003-C037-400A-B7C9-FD71861AFFDF}"/>
            </c:ext>
          </c:extLst>
        </c:ser>
        <c:ser>
          <c:idx val="3"/>
          <c:order val="3"/>
          <c:tx>
            <c:strRef>
              <c:f>Pivot_HH_Annual!$A$8</c:f>
              <c:strCache>
                <c:ptCount val="1"/>
                <c:pt idx="0">
                  <c:v>38 San Francisco</c:v>
                </c:pt>
              </c:strCache>
            </c:strRef>
          </c:tx>
          <c:invertIfNegative val="0"/>
          <c:cat>
            <c:strRef>
              <c:f>Pivot_HH_Annual!$A$8</c:f>
              <c:strCache>
                <c:ptCount val="1"/>
                <c:pt idx="0">
                  <c:v>2017/18</c:v>
                </c:pt>
              </c:strCache>
            </c:strRef>
          </c:cat>
          <c:val>
            <c:numRef>
              <c:f>Pivot_HH_Annual!$A$8</c:f>
              <c:numCache>
                <c:formatCode>#,##0</c:formatCode>
                <c:ptCount val="1"/>
                <c:pt idx="0">
                  <c:v>33467.75</c:v>
                </c:pt>
              </c:numCache>
            </c:numRef>
          </c:val>
          <c:extLst>
            <c:ext xmlns:c16="http://schemas.microsoft.com/office/drawing/2014/chart" uri="{C3380CC4-5D6E-409C-BE32-E72D297353CC}">
              <c16:uniqueId val="{00000004-C037-400A-B7C9-FD71861AFFDF}"/>
            </c:ext>
          </c:extLst>
        </c:ser>
        <c:dLbls>
          <c:showLegendKey val="0"/>
          <c:showVal val="0"/>
          <c:showCatName val="0"/>
          <c:showSerName val="0"/>
          <c:showPercent val="0"/>
          <c:showBubbleSize val="0"/>
        </c:dLbls>
        <c:gapWidth val="150"/>
        <c:axId val="123726080"/>
        <c:axId val="123740160"/>
      </c:barChart>
      <c:catAx>
        <c:axId val="123726080"/>
        <c:scaling>
          <c:orientation val="minMax"/>
        </c:scaling>
        <c:delete val="0"/>
        <c:axPos val="b"/>
        <c:numFmt formatCode="General" sourceLinked="0"/>
        <c:majorTickMark val="none"/>
        <c:minorTickMark val="none"/>
        <c:tickLblPos val="nextTo"/>
        <c:crossAx val="123740160"/>
        <c:crosses val="autoZero"/>
        <c:auto val="1"/>
        <c:lblAlgn val="ctr"/>
        <c:lblOffset val="100"/>
        <c:noMultiLvlLbl val="0"/>
      </c:catAx>
      <c:valAx>
        <c:axId val="1237401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26080"/>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 no MC.xlsx]Pivot_HH_Annual!PivotTable1</c:name>
    <c:fmtId val="2"/>
  </c:pivotSource>
  <c:chart>
    <c:title>
      <c:tx>
        <c:strRef>
          <c:f>Pivot_HH_Annual!$A$35</c:f>
          <c:strCache>
            <c:ptCount val="1"/>
            <c:pt idx="0">
              <c:v>CalFresh Households (Annual Average), Calendar Year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01 Alameda</c:v>
                </c:pt>
              </c:strCache>
            </c:strRef>
          </c:tx>
          <c:invertIfNegative val="0"/>
          <c:cat>
            <c:strRef>
              <c:f>Pivot_HH_Annual!$A$35</c:f>
              <c:strCache>
                <c:ptCount val="1"/>
                <c:pt idx="0">
                  <c:v>2018</c:v>
                </c:pt>
              </c:strCache>
            </c:strRef>
          </c:cat>
          <c:val>
            <c:numRef>
              <c:f>Pivot_HH_Annual!$A$35</c:f>
              <c:numCache>
                <c:formatCode>#,##0</c:formatCode>
                <c:ptCount val="1"/>
                <c:pt idx="0">
                  <c:v>62847.666666666664</c:v>
                </c:pt>
              </c:numCache>
            </c:numRef>
          </c:val>
          <c:extLst>
            <c:ext xmlns:c16="http://schemas.microsoft.com/office/drawing/2014/chart" uri="{C3380CC4-5D6E-409C-BE32-E72D297353CC}">
              <c16:uniqueId val="{00000000-5B48-4BC1-A6A5-F113CFD8A1E3}"/>
            </c:ext>
          </c:extLst>
        </c:ser>
        <c:ser>
          <c:idx val="1"/>
          <c:order val="1"/>
          <c:tx>
            <c:strRef>
              <c:f>Pivot_HH_Annual!$A$35</c:f>
              <c:strCache>
                <c:ptCount val="1"/>
                <c:pt idx="0">
                  <c:v>07 Contra Costa</c:v>
                </c:pt>
              </c:strCache>
            </c:strRef>
          </c:tx>
          <c:invertIfNegative val="0"/>
          <c:cat>
            <c:strRef>
              <c:f>Pivot_HH_Annual!$A$35</c:f>
              <c:strCache>
                <c:ptCount val="1"/>
                <c:pt idx="0">
                  <c:v>2018</c:v>
                </c:pt>
              </c:strCache>
            </c:strRef>
          </c:cat>
          <c:val>
            <c:numRef>
              <c:f>Pivot_HH_Annual!$A$35</c:f>
              <c:numCache>
                <c:formatCode>#,##0</c:formatCode>
                <c:ptCount val="1"/>
                <c:pt idx="0">
                  <c:v>33232.5</c:v>
                </c:pt>
              </c:numCache>
            </c:numRef>
          </c:val>
          <c:extLst>
            <c:ext xmlns:c16="http://schemas.microsoft.com/office/drawing/2014/chart" uri="{C3380CC4-5D6E-409C-BE32-E72D297353CC}">
              <c16:uniqueId val="{00000002-C08C-4F11-A597-8E7C7986EABB}"/>
            </c:ext>
          </c:extLst>
        </c:ser>
        <c:ser>
          <c:idx val="2"/>
          <c:order val="2"/>
          <c:tx>
            <c:strRef>
              <c:f>Pivot_HH_Annual!$A$35</c:f>
              <c:strCache>
                <c:ptCount val="1"/>
                <c:pt idx="0">
                  <c:v>21 Marin</c:v>
                </c:pt>
              </c:strCache>
            </c:strRef>
          </c:tx>
          <c:invertIfNegative val="0"/>
          <c:cat>
            <c:strRef>
              <c:f>Pivot_HH_Annual!$A$35</c:f>
              <c:strCache>
                <c:ptCount val="1"/>
                <c:pt idx="0">
                  <c:v>2018</c:v>
                </c:pt>
              </c:strCache>
            </c:strRef>
          </c:cat>
          <c:val>
            <c:numRef>
              <c:f>Pivot_HH_Annual!$A$35</c:f>
              <c:numCache>
                <c:formatCode>#,##0</c:formatCode>
                <c:ptCount val="1"/>
                <c:pt idx="0">
                  <c:v>5607.166666666667</c:v>
                </c:pt>
              </c:numCache>
            </c:numRef>
          </c:val>
          <c:extLst>
            <c:ext xmlns:c16="http://schemas.microsoft.com/office/drawing/2014/chart" uri="{C3380CC4-5D6E-409C-BE32-E72D297353CC}">
              <c16:uniqueId val="{00000003-C08C-4F11-A597-8E7C7986EABB}"/>
            </c:ext>
          </c:extLst>
        </c:ser>
        <c:ser>
          <c:idx val="3"/>
          <c:order val="3"/>
          <c:tx>
            <c:strRef>
              <c:f>Pivot_HH_Annual!$A$35</c:f>
              <c:strCache>
                <c:ptCount val="1"/>
                <c:pt idx="0">
                  <c:v>38 San Francisco</c:v>
                </c:pt>
              </c:strCache>
            </c:strRef>
          </c:tx>
          <c:invertIfNegative val="0"/>
          <c:cat>
            <c:strRef>
              <c:f>Pivot_HH_Annual!$A$35</c:f>
              <c:strCache>
                <c:ptCount val="1"/>
                <c:pt idx="0">
                  <c:v>2018</c:v>
                </c:pt>
              </c:strCache>
            </c:strRef>
          </c:cat>
          <c:val>
            <c:numRef>
              <c:f>Pivot_HH_Annual!$A$35</c:f>
              <c:numCache>
                <c:formatCode>#,##0</c:formatCode>
                <c:ptCount val="1"/>
                <c:pt idx="0">
                  <c:v>32451.416666666668</c:v>
                </c:pt>
              </c:numCache>
            </c:numRef>
          </c:val>
          <c:extLst>
            <c:ext xmlns:c16="http://schemas.microsoft.com/office/drawing/2014/chart" uri="{C3380CC4-5D6E-409C-BE32-E72D297353CC}">
              <c16:uniqueId val="{00000004-C08C-4F11-A597-8E7C7986EABB}"/>
            </c:ext>
          </c:extLst>
        </c:ser>
        <c:dLbls>
          <c:showLegendKey val="0"/>
          <c:showVal val="0"/>
          <c:showCatName val="0"/>
          <c:showSerName val="0"/>
          <c:showPercent val="0"/>
          <c:showBubbleSize val="0"/>
        </c:dLbls>
        <c:gapWidth val="150"/>
        <c:axId val="123771904"/>
        <c:axId val="123794176"/>
      </c:barChart>
      <c:catAx>
        <c:axId val="123771904"/>
        <c:scaling>
          <c:orientation val="minMax"/>
        </c:scaling>
        <c:delete val="0"/>
        <c:axPos val="b"/>
        <c:numFmt formatCode="General" sourceLinked="0"/>
        <c:majorTickMark val="none"/>
        <c:minorTickMark val="none"/>
        <c:tickLblPos val="nextTo"/>
        <c:crossAx val="123794176"/>
        <c:crosses val="autoZero"/>
        <c:auto val="1"/>
        <c:lblAlgn val="ctr"/>
        <c:lblOffset val="100"/>
        <c:noMultiLvlLbl val="0"/>
      </c:catAx>
      <c:valAx>
        <c:axId val="123794176"/>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7190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 no MC.xlsx]Pivot_HHs_Mth!PivotTable3</c:name>
    <c:fmtId val="2"/>
  </c:pivotSource>
  <c:chart>
    <c:title>
      <c:tx>
        <c:strRef>
          <c:f>Pivot_HHs_Mth!$A$8</c:f>
          <c:strCache>
            <c:ptCount val="1"/>
            <c:pt idx="0">
              <c:v>CalFresh Households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01 Alameda</c:v>
                </c:pt>
              </c:strCache>
            </c:strRef>
          </c:tx>
          <c:invertIfNegative val="0"/>
          <c:cat>
            <c:multiLvlStrRef>
              <c:f>Pivot_HHs_Mth!$A$8</c:f>
              <c:multiLvlStrCache>
                <c:ptCount val="1"/>
                <c:lvl>
                  <c:pt idx="0">
                    <c:v>October</c:v>
                  </c:pt>
                </c:lvl>
                <c:lvl>
                  <c:pt idx="0">
                    <c:v>2018</c:v>
                  </c:pt>
                </c:lvl>
              </c:multiLvlStrCache>
            </c:multiLvlStrRef>
          </c:cat>
          <c:val>
            <c:numRef>
              <c:f>Pivot_HHs_Mth!$A$8</c:f>
              <c:numCache>
                <c:formatCode>#,##0</c:formatCode>
                <c:ptCount val="1"/>
                <c:pt idx="0">
                  <c:v>54429</c:v>
                </c:pt>
              </c:numCache>
            </c:numRef>
          </c:val>
          <c:extLst>
            <c:ext xmlns:c16="http://schemas.microsoft.com/office/drawing/2014/chart" uri="{C3380CC4-5D6E-409C-BE32-E72D297353CC}">
              <c16:uniqueId val="{00000000-3237-4330-AABE-59A880679FDB}"/>
            </c:ext>
          </c:extLst>
        </c:ser>
        <c:ser>
          <c:idx val="1"/>
          <c:order val="1"/>
          <c:tx>
            <c:strRef>
              <c:f>Pivot_HHs_Mth!$A$8</c:f>
              <c:strCache>
                <c:ptCount val="1"/>
                <c:pt idx="0">
                  <c:v>07 Contra Costa</c:v>
                </c:pt>
              </c:strCache>
            </c:strRef>
          </c:tx>
          <c:invertIfNegative val="0"/>
          <c:cat>
            <c:multiLvlStrRef>
              <c:f>Pivot_HHs_Mth!$A$8</c:f>
              <c:multiLvlStrCache>
                <c:ptCount val="1"/>
                <c:lvl>
                  <c:pt idx="0">
                    <c:v>October</c:v>
                  </c:pt>
                </c:lvl>
                <c:lvl>
                  <c:pt idx="0">
                    <c:v>2018</c:v>
                  </c:pt>
                </c:lvl>
              </c:multiLvlStrCache>
            </c:multiLvlStrRef>
          </c:cat>
          <c:val>
            <c:numRef>
              <c:f>Pivot_HHs_Mth!$A$8</c:f>
              <c:numCache>
                <c:formatCode>#,##0</c:formatCode>
                <c:ptCount val="1"/>
                <c:pt idx="0">
                  <c:v>30154</c:v>
                </c:pt>
              </c:numCache>
            </c:numRef>
          </c:val>
          <c:extLst>
            <c:ext xmlns:c16="http://schemas.microsoft.com/office/drawing/2014/chart" uri="{C3380CC4-5D6E-409C-BE32-E72D297353CC}">
              <c16:uniqueId val="{00000006-B176-49F1-A5D2-2CAD8F7B61A1}"/>
            </c:ext>
          </c:extLst>
        </c:ser>
        <c:ser>
          <c:idx val="2"/>
          <c:order val="2"/>
          <c:tx>
            <c:strRef>
              <c:f>Pivot_HHs_Mth!$A$8</c:f>
              <c:strCache>
                <c:ptCount val="1"/>
                <c:pt idx="0">
                  <c:v>43 Santa Clara</c:v>
                </c:pt>
              </c:strCache>
            </c:strRef>
          </c:tx>
          <c:invertIfNegative val="0"/>
          <c:cat>
            <c:multiLvlStrRef>
              <c:f>Pivot_HHs_Mth!$A$8</c:f>
              <c:multiLvlStrCache>
                <c:ptCount val="1"/>
                <c:lvl>
                  <c:pt idx="0">
                    <c:v>October</c:v>
                  </c:pt>
                </c:lvl>
                <c:lvl>
                  <c:pt idx="0">
                    <c:v>2018</c:v>
                  </c:pt>
                </c:lvl>
              </c:multiLvlStrCache>
            </c:multiLvlStrRef>
          </c:cat>
          <c:val>
            <c:numRef>
              <c:f>Pivot_HHs_Mth!$A$8</c:f>
              <c:numCache>
                <c:formatCode>#,##0</c:formatCode>
                <c:ptCount val="1"/>
                <c:pt idx="0">
                  <c:v>41144</c:v>
                </c:pt>
              </c:numCache>
            </c:numRef>
          </c:val>
          <c:extLst>
            <c:ext xmlns:c16="http://schemas.microsoft.com/office/drawing/2014/chart" uri="{C3380CC4-5D6E-409C-BE32-E72D297353CC}">
              <c16:uniqueId val="{00000007-B176-49F1-A5D2-2CAD8F7B61A1}"/>
            </c:ext>
          </c:extLst>
        </c:ser>
        <c:dLbls>
          <c:showLegendKey val="0"/>
          <c:showVal val="0"/>
          <c:showCatName val="0"/>
          <c:showSerName val="0"/>
          <c:showPercent val="0"/>
          <c:showBubbleSize val="0"/>
        </c:dLbls>
        <c:gapWidth val="150"/>
        <c:axId val="123470976"/>
        <c:axId val="123472512"/>
      </c:barChart>
      <c:catAx>
        <c:axId val="123470976"/>
        <c:scaling>
          <c:orientation val="minMax"/>
        </c:scaling>
        <c:delete val="0"/>
        <c:axPos val="b"/>
        <c:numFmt formatCode="General" sourceLinked="0"/>
        <c:majorTickMark val="out"/>
        <c:minorTickMark val="none"/>
        <c:tickLblPos val="nextTo"/>
        <c:txPr>
          <a:bodyPr rot="0" vert="horz"/>
          <a:lstStyle/>
          <a:p>
            <a:pPr>
              <a:defRPr/>
            </a:pPr>
            <a:endParaRPr lang="en-US"/>
          </a:p>
        </c:txPr>
        <c:crossAx val="123472512"/>
        <c:crosses val="autoZero"/>
        <c:auto val="1"/>
        <c:lblAlgn val="ctr"/>
        <c:lblOffset val="100"/>
        <c:noMultiLvlLbl val="0"/>
      </c:catAx>
      <c:valAx>
        <c:axId val="12347251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12347097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 no MC.xlsx]Pivot_Person_Unemp_Annual!PivotTable1</c:name>
    <c:fmtId val="2"/>
  </c:pivotSource>
  <c:chart>
    <c:title>
      <c:tx>
        <c:strRef>
          <c:f>Pivot_Person_Unemp_Annual!$A$8</c:f>
          <c:strCache>
            <c:ptCount val="1"/>
            <c:pt idx="0">
              <c:v>CalFresh Persons (Annual Average), State Fiscal Year 2017/18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01 Alameda</c:v>
                </c:pt>
              </c:strCache>
            </c:strRef>
          </c:tx>
          <c:invertIfNegative val="0"/>
          <c:cat>
            <c:strRef>
              <c:f>Pivot_Person_Unemp_Annual!$A$8</c:f>
              <c:strCache>
                <c:ptCount val="1"/>
                <c:pt idx="0">
                  <c:v>2017/18</c:v>
                </c:pt>
              </c:strCache>
            </c:strRef>
          </c:cat>
          <c:val>
            <c:numRef>
              <c:f>Pivot_Person_Unemp_Annual!$A$8</c:f>
              <c:numCache>
                <c:formatCode>#,##0</c:formatCode>
                <c:ptCount val="1"/>
                <c:pt idx="0">
                  <c:v>105001.66666666667</c:v>
                </c:pt>
              </c:numCache>
            </c:numRef>
          </c:val>
          <c:extLst>
            <c:ext xmlns:c16="http://schemas.microsoft.com/office/drawing/2014/chart" uri="{C3380CC4-5D6E-409C-BE32-E72D297353CC}">
              <c16:uniqueId val="{00000000-6429-4864-A25F-7A80A229E149}"/>
            </c:ext>
          </c:extLst>
        </c:ser>
        <c:ser>
          <c:idx val="1"/>
          <c:order val="1"/>
          <c:tx>
            <c:strRef>
              <c:f>Pivot_Person_Unemp_Annual!$A$8</c:f>
              <c:strCache>
                <c:ptCount val="1"/>
                <c:pt idx="0">
                  <c:v>07 Contra Costa</c:v>
                </c:pt>
              </c:strCache>
            </c:strRef>
          </c:tx>
          <c:invertIfNegative val="0"/>
          <c:cat>
            <c:strRef>
              <c:f>Pivot_Person_Unemp_Annual!$A$8</c:f>
              <c:strCache>
                <c:ptCount val="1"/>
                <c:pt idx="0">
                  <c:v>2017/18</c:v>
                </c:pt>
              </c:strCache>
            </c:strRef>
          </c:cat>
          <c:val>
            <c:numRef>
              <c:f>Pivot_Person_Unemp_Annual!$A$8</c:f>
              <c:numCache>
                <c:formatCode>#,##0</c:formatCode>
                <c:ptCount val="1"/>
                <c:pt idx="0">
                  <c:v>61940.333333333336</c:v>
                </c:pt>
              </c:numCache>
            </c:numRef>
          </c:val>
          <c:extLst>
            <c:ext xmlns:c16="http://schemas.microsoft.com/office/drawing/2014/chart" uri="{C3380CC4-5D6E-409C-BE32-E72D297353CC}">
              <c16:uniqueId val="{00000004-3ED1-47EE-875E-79D211BF7A7E}"/>
            </c:ext>
          </c:extLst>
        </c:ser>
        <c:dLbls>
          <c:showLegendKey val="0"/>
          <c:showVal val="0"/>
          <c:showCatName val="0"/>
          <c:showSerName val="0"/>
          <c:showPercent val="0"/>
          <c:showBubbleSize val="0"/>
        </c:dLbls>
        <c:gapWidth val="150"/>
        <c:axId val="156244992"/>
        <c:axId val="156275456"/>
      </c:barChart>
      <c:catAx>
        <c:axId val="156244992"/>
        <c:scaling>
          <c:orientation val="minMax"/>
        </c:scaling>
        <c:delete val="0"/>
        <c:axPos val="b"/>
        <c:numFmt formatCode="General" sourceLinked="0"/>
        <c:majorTickMark val="out"/>
        <c:minorTickMark val="none"/>
        <c:tickLblPos val="nextTo"/>
        <c:crossAx val="156275456"/>
        <c:crosses val="autoZero"/>
        <c:auto val="1"/>
        <c:lblAlgn val="ctr"/>
        <c:lblOffset val="100"/>
        <c:noMultiLvlLbl val="0"/>
      </c:catAx>
      <c:valAx>
        <c:axId val="15627545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1562449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 no MC.xlsx]Pivot_Person_Unemp_Annual!PivotTable2</c:name>
    <c:fmtId val="2"/>
  </c:pivotSource>
  <c:chart>
    <c:title>
      <c:tx>
        <c:strRef>
          <c:f>Pivot_Person_Unemp_Annual!$A$33</c:f>
          <c:strCache>
            <c:ptCount val="1"/>
            <c:pt idx="0">
              <c:v>CalFresh Persons (Annual Average), Calendar Year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01 Alameda</c:v>
                </c:pt>
              </c:strCache>
            </c:strRef>
          </c:tx>
          <c:invertIfNegative val="0"/>
          <c:cat>
            <c:strRef>
              <c:f>Pivot_Person_Unemp_Annual!$A$33</c:f>
              <c:strCache>
                <c:ptCount val="1"/>
                <c:pt idx="0">
                  <c:v>2017</c:v>
                </c:pt>
              </c:strCache>
            </c:strRef>
          </c:cat>
          <c:val>
            <c:numRef>
              <c:f>Pivot_Person_Unemp_Annual!$A$33</c:f>
              <c:numCache>
                <c:formatCode>#,##0</c:formatCode>
                <c:ptCount val="1"/>
                <c:pt idx="0">
                  <c:v>108256.25</c:v>
                </c:pt>
              </c:numCache>
            </c:numRef>
          </c:val>
          <c:extLst>
            <c:ext xmlns:c16="http://schemas.microsoft.com/office/drawing/2014/chart" uri="{C3380CC4-5D6E-409C-BE32-E72D297353CC}">
              <c16:uniqueId val="{00000000-97A6-4DEA-85FA-4FC9B30E4284}"/>
            </c:ext>
          </c:extLst>
        </c:ser>
        <c:ser>
          <c:idx val="1"/>
          <c:order val="1"/>
          <c:tx>
            <c:strRef>
              <c:f>Pivot_Person_Unemp_Annual!$A$33</c:f>
              <c:strCache>
                <c:ptCount val="1"/>
                <c:pt idx="0">
                  <c:v>07 Contra Costa</c:v>
                </c:pt>
              </c:strCache>
            </c:strRef>
          </c:tx>
          <c:invertIfNegative val="0"/>
          <c:cat>
            <c:strRef>
              <c:f>Pivot_Person_Unemp_Annual!$A$33</c:f>
              <c:strCache>
                <c:ptCount val="1"/>
                <c:pt idx="0">
                  <c:v>2017</c:v>
                </c:pt>
              </c:strCache>
            </c:strRef>
          </c:cat>
          <c:val>
            <c:numRef>
              <c:f>Pivot_Person_Unemp_Annual!$A$33</c:f>
              <c:numCache>
                <c:formatCode>#,##0</c:formatCode>
                <c:ptCount val="1"/>
                <c:pt idx="0">
                  <c:v>62952.083333333336</c:v>
                </c:pt>
              </c:numCache>
            </c:numRef>
          </c:val>
          <c:extLst>
            <c:ext xmlns:c16="http://schemas.microsoft.com/office/drawing/2014/chart" uri="{C3380CC4-5D6E-409C-BE32-E72D297353CC}">
              <c16:uniqueId val="{00000004-6E92-4619-8C10-EDD35F8C0460}"/>
            </c:ext>
          </c:extLst>
        </c:ser>
        <c:dLbls>
          <c:showLegendKey val="0"/>
          <c:showVal val="0"/>
          <c:showCatName val="0"/>
          <c:showSerName val="0"/>
          <c:showPercent val="0"/>
          <c:showBubbleSize val="0"/>
        </c:dLbls>
        <c:gapWidth val="150"/>
        <c:axId val="156602368"/>
        <c:axId val="156603904"/>
      </c:barChart>
      <c:catAx>
        <c:axId val="156602368"/>
        <c:scaling>
          <c:orientation val="minMax"/>
        </c:scaling>
        <c:delete val="0"/>
        <c:axPos val="b"/>
        <c:numFmt formatCode="General" sourceLinked="0"/>
        <c:majorTickMark val="out"/>
        <c:minorTickMark val="none"/>
        <c:tickLblPos val="nextTo"/>
        <c:crossAx val="156603904"/>
        <c:crosses val="autoZero"/>
        <c:auto val="1"/>
        <c:lblAlgn val="ctr"/>
        <c:lblOffset val="100"/>
        <c:noMultiLvlLbl val="0"/>
      </c:catAx>
      <c:valAx>
        <c:axId val="156603904"/>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1566023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 no MC.xlsx]Pivot_Persons_Mth!PivotTable1</c:name>
    <c:fmtId val="2"/>
  </c:pivotSource>
  <c:chart>
    <c:title>
      <c:tx>
        <c:strRef>
          <c:f>Pivot_Persons_Mth!$A$8</c:f>
          <c:strCache>
            <c:ptCount val="1"/>
            <c:pt idx="0">
              <c:v>CalFresh Persons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41 San Mateo</c:v>
                </c:pt>
              </c:strCache>
            </c:strRef>
          </c:tx>
          <c:invertIfNegative val="0"/>
          <c:cat>
            <c:multiLvlStrRef>
              <c:f>Pivot_Persons_Mth!$A$8</c:f>
              <c:multiLvlStrCache>
                <c:ptCount val="1"/>
                <c:lvl>
                  <c:pt idx="0">
                    <c:v>October</c:v>
                  </c:pt>
                </c:lvl>
                <c:lvl>
                  <c:pt idx="0">
                    <c:v>2018</c:v>
                  </c:pt>
                </c:lvl>
              </c:multiLvlStrCache>
            </c:multiLvlStrRef>
          </c:cat>
          <c:val>
            <c:numRef>
              <c:f>Pivot_Persons_Mth!$A$8</c:f>
              <c:numCache>
                <c:formatCode>_(* #,##0_);_(* \(#,##0\);_(* "-"??_);_(@_)</c:formatCode>
                <c:ptCount val="1"/>
                <c:pt idx="0">
                  <c:v>22223</c:v>
                </c:pt>
              </c:numCache>
            </c:numRef>
          </c:val>
          <c:extLst>
            <c:ext xmlns:c16="http://schemas.microsoft.com/office/drawing/2014/chart" uri="{C3380CC4-5D6E-409C-BE32-E72D297353CC}">
              <c16:uniqueId val="{00000000-3B0A-4455-8872-363E07EFAE70}"/>
            </c:ext>
          </c:extLst>
        </c:ser>
        <c:ser>
          <c:idx val="1"/>
          <c:order val="1"/>
          <c:tx>
            <c:strRef>
              <c:f>Pivot_Persons_Mth!$A$8</c:f>
              <c:strCache>
                <c:ptCount val="1"/>
                <c:pt idx="0">
                  <c:v>44 Santa Cruz</c:v>
                </c:pt>
              </c:strCache>
            </c:strRef>
          </c:tx>
          <c:invertIfNegative val="0"/>
          <c:cat>
            <c:multiLvlStrRef>
              <c:f>Pivot_Persons_Mth!$A$8</c:f>
              <c:multiLvlStrCache>
                <c:ptCount val="1"/>
                <c:lvl>
                  <c:pt idx="0">
                    <c:v>October</c:v>
                  </c:pt>
                </c:lvl>
                <c:lvl>
                  <c:pt idx="0">
                    <c:v>2018</c:v>
                  </c:pt>
                </c:lvl>
              </c:multiLvlStrCache>
            </c:multiLvlStrRef>
          </c:cat>
          <c:val>
            <c:numRef>
              <c:f>Pivot_Persons_Mth!$A$8</c:f>
              <c:numCache>
                <c:formatCode>_(* #,##0_);_(* \(#,##0\);_(* "-"??_);_(@_)</c:formatCode>
                <c:ptCount val="1"/>
                <c:pt idx="0">
                  <c:v>23341</c:v>
                </c:pt>
              </c:numCache>
            </c:numRef>
          </c:val>
          <c:extLst>
            <c:ext xmlns:c16="http://schemas.microsoft.com/office/drawing/2014/chart" uri="{C3380CC4-5D6E-409C-BE32-E72D297353CC}">
              <c16:uniqueId val="{00000000-0143-493D-862F-D81194ED631E}"/>
            </c:ext>
          </c:extLst>
        </c:ser>
        <c:dLbls>
          <c:showLegendKey val="0"/>
          <c:showVal val="0"/>
          <c:showCatName val="0"/>
          <c:showSerName val="0"/>
          <c:showPercent val="0"/>
          <c:showBubbleSize val="0"/>
        </c:dLbls>
        <c:gapWidth val="150"/>
        <c:axId val="155995136"/>
        <c:axId val="156025600"/>
      </c:barChart>
      <c:catAx>
        <c:axId val="155995136"/>
        <c:scaling>
          <c:orientation val="minMax"/>
        </c:scaling>
        <c:delete val="0"/>
        <c:axPos val="b"/>
        <c:numFmt formatCode="General" sourceLinked="0"/>
        <c:majorTickMark val="out"/>
        <c:minorTickMark val="none"/>
        <c:tickLblPos val="nextTo"/>
        <c:crossAx val="156025600"/>
        <c:crosses val="autoZero"/>
        <c:auto val="1"/>
        <c:lblAlgn val="ctr"/>
        <c:lblOffset val="100"/>
        <c:noMultiLvlLbl val="0"/>
      </c:catAx>
      <c:valAx>
        <c:axId val="156025600"/>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15599513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MC.xlsx]Pivot_Apps_Recd_Monthly!PivotTable1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Pivot_Apps_Recd_Monthly!$B$1:$B$2</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Pivot_Apps_Recd_Monthly!$B$3:$B$4</c:f>
              <c:numCache>
                <c:formatCode>#,##0</c:formatCode>
                <c:ptCount val="1"/>
                <c:pt idx="0">
                  <c:v>1709</c:v>
                </c:pt>
              </c:numCache>
            </c:numRef>
          </c:val>
          <c:smooth val="0"/>
          <c:extLst>
            <c:ext xmlns:c16="http://schemas.microsoft.com/office/drawing/2014/chart" uri="{C3380CC4-5D6E-409C-BE32-E72D297353CC}">
              <c16:uniqueId val="{00000000-EBE2-49D4-B5CE-84417EBED0A6}"/>
            </c:ext>
          </c:extLst>
        </c:ser>
        <c:ser>
          <c:idx val="1"/>
          <c:order val="1"/>
          <c:tx>
            <c:strRef>
              <c:f>Pivot_Apps_Recd_Monthly!$C$1:$C$2</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Pivot_Apps_Recd_Monthly!$C$3:$C$4</c:f>
              <c:numCache>
                <c:formatCode>#,##0</c:formatCode>
                <c:ptCount val="1"/>
                <c:pt idx="0">
                  <c:v>53</c:v>
                </c:pt>
              </c:numCache>
            </c:numRef>
          </c:val>
          <c:smooth val="0"/>
          <c:extLst>
            <c:ext xmlns:c16="http://schemas.microsoft.com/office/drawing/2014/chart" uri="{C3380CC4-5D6E-409C-BE32-E72D297353CC}">
              <c16:uniqueId val="{00000001-EBE2-49D4-B5CE-84417EBED0A6}"/>
            </c:ext>
          </c:extLst>
        </c:ser>
        <c:ser>
          <c:idx val="2"/>
          <c:order val="2"/>
          <c:tx>
            <c:strRef>
              <c:f>Pivot_Apps_Recd_Monthly!$D$1:$D$2</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Pivot_Apps_Recd_Monthly!$D$3:$D$4</c:f>
              <c:numCache>
                <c:formatCode>#,##0</c:formatCode>
                <c:ptCount val="1"/>
                <c:pt idx="0">
                  <c:v>59</c:v>
                </c:pt>
              </c:numCache>
            </c:numRef>
          </c:val>
          <c:smooth val="0"/>
          <c:extLst>
            <c:ext xmlns:c16="http://schemas.microsoft.com/office/drawing/2014/chart" uri="{C3380CC4-5D6E-409C-BE32-E72D297353CC}">
              <c16:uniqueId val="{00000002-EBE2-49D4-B5CE-84417EBED0A6}"/>
            </c:ext>
          </c:extLst>
        </c:ser>
        <c:dLbls>
          <c:showLegendKey val="0"/>
          <c:showVal val="0"/>
          <c:showCatName val="0"/>
          <c:showSerName val="0"/>
          <c:showPercent val="0"/>
          <c:showBubbleSize val="0"/>
        </c:dLbls>
        <c:marker val="1"/>
        <c:smooth val="0"/>
        <c:axId val="323858272"/>
        <c:axId val="323858600"/>
      </c:lineChart>
      <c:catAx>
        <c:axId val="32385827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MC.xlsx]Pivot_Apps_Recd_Monthly!PivotTable2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Pivot_Apps_Recd_Monthly!$B$164:$B$165</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Pivot_Apps_Recd_Monthly!$B$166:$B$167</c:f>
              <c:numCache>
                <c:formatCode>#,##0</c:formatCode>
                <c:ptCount val="1"/>
                <c:pt idx="0">
                  <c:v>344</c:v>
                </c:pt>
              </c:numCache>
            </c:numRef>
          </c:val>
          <c:smooth val="0"/>
          <c:extLst>
            <c:ext xmlns:c16="http://schemas.microsoft.com/office/drawing/2014/chart" uri="{C3380CC4-5D6E-409C-BE32-E72D297353CC}">
              <c16:uniqueId val="{00000000-B403-4631-9017-CA5EA74EC0EC}"/>
            </c:ext>
          </c:extLst>
        </c:ser>
        <c:ser>
          <c:idx val="1"/>
          <c:order val="1"/>
          <c:tx>
            <c:strRef>
              <c:f>Pivot_Apps_Recd_Monthly!$C$164:$C$165</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Pivot_Apps_Recd_Monthly!$C$166:$C$167</c:f>
              <c:numCache>
                <c:formatCode>#,##0</c:formatCode>
                <c:ptCount val="1"/>
                <c:pt idx="0">
                  <c:v>9</c:v>
                </c:pt>
              </c:numCache>
            </c:numRef>
          </c:val>
          <c:smooth val="0"/>
          <c:extLst>
            <c:ext xmlns:c16="http://schemas.microsoft.com/office/drawing/2014/chart" uri="{C3380CC4-5D6E-409C-BE32-E72D297353CC}">
              <c16:uniqueId val="{00000001-B403-4631-9017-CA5EA74EC0EC}"/>
            </c:ext>
          </c:extLst>
        </c:ser>
        <c:ser>
          <c:idx val="2"/>
          <c:order val="2"/>
          <c:tx>
            <c:strRef>
              <c:f>Pivot_Apps_Recd_Monthly!$D$164:$D$165</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Pivot_Apps_Recd_Monthly!$D$166:$D$167</c:f>
              <c:numCache>
                <c:formatCode>#,##0</c:formatCode>
                <c:ptCount val="1"/>
                <c:pt idx="0">
                  <c:v>14</c:v>
                </c:pt>
              </c:numCache>
            </c:numRef>
          </c:val>
          <c:smooth val="0"/>
          <c:extLst>
            <c:ext xmlns:c16="http://schemas.microsoft.com/office/drawing/2014/chart" uri="{C3380CC4-5D6E-409C-BE32-E72D297353CC}">
              <c16:uniqueId val="{00000002-B403-4631-9017-CA5EA74EC0EC}"/>
            </c:ext>
          </c:extLst>
        </c:ser>
        <c:dLbls>
          <c:showLegendKey val="0"/>
          <c:showVal val="0"/>
          <c:showCatName val="0"/>
          <c:showSerName val="0"/>
          <c:showPercent val="0"/>
          <c:showBubbleSize val="0"/>
        </c:dLbls>
        <c:marker val="1"/>
        <c:smooth val="0"/>
        <c:axId val="951998640"/>
        <c:axId val="951998968"/>
      </c:lineChart>
      <c:catAx>
        <c:axId val="95199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MC.xlsx]Pivot_Apps_Recd_Monthly!PivotTable1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Pivot_Apps_Recd_Monthly!$B$1:$B$2</c:f>
              <c:strCache>
                <c:ptCount val="1"/>
                <c:pt idx="0">
                  <c:v>24 Merced</c:v>
                </c:pt>
              </c:strCache>
            </c:strRef>
          </c:tx>
          <c:spPr>
            <a:ln w="28575" cap="rnd">
              <a:solidFill>
                <a:schemeClr val="accent1"/>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Pivot_Apps_Recd_Monthly!$B$3:$B$4</c:f>
              <c:numCache>
                <c:formatCode>#,##0</c:formatCode>
                <c:ptCount val="1"/>
                <c:pt idx="0">
                  <c:v>1709</c:v>
                </c:pt>
              </c:numCache>
            </c:numRef>
          </c:val>
          <c:smooth val="0"/>
          <c:extLst>
            <c:ext xmlns:c16="http://schemas.microsoft.com/office/drawing/2014/chart" uri="{C3380CC4-5D6E-409C-BE32-E72D297353CC}">
              <c16:uniqueId val="{00000000-F466-4040-A656-29D17AB17789}"/>
            </c:ext>
          </c:extLst>
        </c:ser>
        <c:ser>
          <c:idx val="1"/>
          <c:order val="1"/>
          <c:tx>
            <c:strRef>
              <c:f>Pivot_Apps_Recd_Monthly!$C$1:$C$2</c:f>
              <c:strCache>
                <c:ptCount val="1"/>
                <c:pt idx="0">
                  <c:v>25 Modoc</c:v>
                </c:pt>
              </c:strCache>
            </c:strRef>
          </c:tx>
          <c:spPr>
            <a:ln w="28575" cap="rnd">
              <a:solidFill>
                <a:schemeClr val="accent2"/>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Pivot_Apps_Recd_Monthly!$C$3:$C$4</c:f>
              <c:numCache>
                <c:formatCode>#,##0</c:formatCode>
                <c:ptCount val="1"/>
                <c:pt idx="0">
                  <c:v>53</c:v>
                </c:pt>
              </c:numCache>
            </c:numRef>
          </c:val>
          <c:smooth val="0"/>
          <c:extLst>
            <c:ext xmlns:c16="http://schemas.microsoft.com/office/drawing/2014/chart" uri="{C3380CC4-5D6E-409C-BE32-E72D297353CC}">
              <c16:uniqueId val="{00000001-F466-4040-A656-29D17AB17789}"/>
            </c:ext>
          </c:extLst>
        </c:ser>
        <c:ser>
          <c:idx val="2"/>
          <c:order val="2"/>
          <c:tx>
            <c:strRef>
              <c:f>Pivot_Apps_Recd_Monthly!$D$1:$D$2</c:f>
              <c:strCache>
                <c:ptCount val="1"/>
                <c:pt idx="0">
                  <c:v>26 Mono</c:v>
                </c:pt>
              </c:strCache>
            </c:strRef>
          </c:tx>
          <c:spPr>
            <a:ln w="28575" cap="rnd">
              <a:solidFill>
                <a:schemeClr val="accent3"/>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Pivot_Apps_Recd_Monthly!$D$3:$D$4</c:f>
              <c:numCache>
                <c:formatCode>#,##0</c:formatCode>
                <c:ptCount val="1"/>
                <c:pt idx="0">
                  <c:v>59</c:v>
                </c:pt>
              </c:numCache>
            </c:numRef>
          </c:val>
          <c:smooth val="0"/>
          <c:extLst>
            <c:ext xmlns:c16="http://schemas.microsoft.com/office/drawing/2014/chart" uri="{C3380CC4-5D6E-409C-BE32-E72D297353CC}">
              <c16:uniqueId val="{00000002-F466-4040-A656-29D17AB17789}"/>
            </c:ext>
          </c:extLst>
        </c:ser>
        <c:dLbls>
          <c:showLegendKey val="0"/>
          <c:showVal val="0"/>
          <c:showCatName val="0"/>
          <c:showSerName val="0"/>
          <c:showPercent val="0"/>
          <c:showBubbleSize val="0"/>
        </c:dLbls>
        <c:smooth val="0"/>
        <c:axId val="323858272"/>
        <c:axId val="323858600"/>
      </c:lineChart>
      <c:catAx>
        <c:axId val="32385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MC.xlsx]Pivot_Apps_Recd_Monthly!PivotTable2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Pivot_Apps_Recd_Monthly!$B$164:$B$165</c:f>
              <c:strCache>
                <c:ptCount val="1"/>
                <c:pt idx="0">
                  <c:v>24 Merced</c:v>
                </c:pt>
              </c:strCache>
            </c:strRef>
          </c:tx>
          <c:spPr>
            <a:ln w="28575" cap="rnd">
              <a:solidFill>
                <a:schemeClr val="accent1"/>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Pivot_Apps_Recd_Monthly!$B$166:$B$167</c:f>
              <c:numCache>
                <c:formatCode>#,##0</c:formatCode>
                <c:ptCount val="1"/>
                <c:pt idx="0">
                  <c:v>344</c:v>
                </c:pt>
              </c:numCache>
            </c:numRef>
          </c:val>
          <c:smooth val="0"/>
          <c:extLst>
            <c:ext xmlns:c16="http://schemas.microsoft.com/office/drawing/2014/chart" uri="{C3380CC4-5D6E-409C-BE32-E72D297353CC}">
              <c16:uniqueId val="{00000000-44AB-49CF-8B3B-8A62EEE528DC}"/>
            </c:ext>
          </c:extLst>
        </c:ser>
        <c:ser>
          <c:idx val="1"/>
          <c:order val="1"/>
          <c:tx>
            <c:strRef>
              <c:f>Pivot_Apps_Recd_Monthly!$C$164:$C$165</c:f>
              <c:strCache>
                <c:ptCount val="1"/>
                <c:pt idx="0">
                  <c:v>25 Modoc</c:v>
                </c:pt>
              </c:strCache>
            </c:strRef>
          </c:tx>
          <c:spPr>
            <a:ln w="28575" cap="rnd">
              <a:solidFill>
                <a:schemeClr val="accent2"/>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Pivot_Apps_Recd_Monthly!$C$166:$C$167</c:f>
              <c:numCache>
                <c:formatCode>#,##0</c:formatCode>
                <c:ptCount val="1"/>
                <c:pt idx="0">
                  <c:v>9</c:v>
                </c:pt>
              </c:numCache>
            </c:numRef>
          </c:val>
          <c:smooth val="0"/>
          <c:extLst>
            <c:ext xmlns:c16="http://schemas.microsoft.com/office/drawing/2014/chart" uri="{C3380CC4-5D6E-409C-BE32-E72D297353CC}">
              <c16:uniqueId val="{00000001-44AB-49CF-8B3B-8A62EEE528DC}"/>
            </c:ext>
          </c:extLst>
        </c:ser>
        <c:ser>
          <c:idx val="2"/>
          <c:order val="2"/>
          <c:tx>
            <c:strRef>
              <c:f>Pivot_Apps_Recd_Monthly!$D$164:$D$165</c:f>
              <c:strCache>
                <c:ptCount val="1"/>
                <c:pt idx="0">
                  <c:v>26 Mono</c:v>
                </c:pt>
              </c:strCache>
            </c:strRef>
          </c:tx>
          <c:spPr>
            <a:ln w="28575" cap="rnd">
              <a:solidFill>
                <a:schemeClr val="accent3"/>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Pivot_Apps_Recd_Monthly!$D$166:$D$167</c:f>
              <c:numCache>
                <c:formatCode>#,##0</c:formatCode>
                <c:ptCount val="1"/>
                <c:pt idx="0">
                  <c:v>14</c:v>
                </c:pt>
              </c:numCache>
            </c:numRef>
          </c:val>
          <c:smooth val="0"/>
          <c:extLst>
            <c:ext xmlns:c16="http://schemas.microsoft.com/office/drawing/2014/chart" uri="{C3380CC4-5D6E-409C-BE32-E72D297353CC}">
              <c16:uniqueId val="{00000002-44AB-49CF-8B3B-8A62EEE528DC}"/>
            </c:ext>
          </c:extLst>
        </c:ser>
        <c:dLbls>
          <c:showLegendKey val="0"/>
          <c:showVal val="0"/>
          <c:showCatName val="0"/>
          <c:showSerName val="0"/>
          <c:showPercent val="0"/>
          <c:showBubbleSize val="0"/>
        </c:dLbls>
        <c:smooth val="0"/>
        <c:axId val="951998640"/>
        <c:axId val="951998968"/>
      </c:lineChart>
      <c:catAx>
        <c:axId val="95199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MC.xlsx]Pivot_PRI!PivotTable2</c:name>
    <c:fmtId val="5"/>
  </c:pivotSource>
  <c:chart>
    <c:title>
      <c:tx>
        <c:strRef>
          <c:f>Pivot_PRI!$A$81</c:f>
          <c:strCache>
            <c:ptCount val="1"/>
            <c:pt idx="0">
              <c:v>Program Reach Index, Annual Estimate Counties,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0.65972914021499374</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07 Contra Costa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0.62908731910841476</c:v>
                </c:pt>
              </c:numCache>
            </c:numRef>
          </c:val>
          <c:extLst>
            <c:ext xmlns:c16="http://schemas.microsoft.com/office/drawing/2014/chart" uri="{C3380CC4-5D6E-409C-BE32-E72D297353CC}">
              <c16:uniqueId val="{00000000-002A-47A3-BD4D-3A4CE8731D23}"/>
            </c:ext>
          </c:extLst>
        </c:ser>
        <c:ser>
          <c:idx val="2"/>
          <c:order val="2"/>
          <c:tx>
            <c:strRef>
              <c:f>Pivot_PRI!$A$81</c:f>
              <c:strCache>
                <c:ptCount val="1"/>
                <c:pt idx="0">
                  <c:v>21 Marin</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0.50107384148219314</c:v>
                </c:pt>
              </c:numCache>
            </c:numRef>
          </c:val>
          <c:extLst>
            <c:ext xmlns:c16="http://schemas.microsoft.com/office/drawing/2014/chart" uri="{C3380CC4-5D6E-409C-BE32-E72D297353CC}">
              <c16:uniqueId val="{00000001-002A-47A3-BD4D-3A4CE8731D23}"/>
            </c:ext>
          </c:extLst>
        </c:ser>
        <c:dLbls>
          <c:showLegendKey val="0"/>
          <c:showVal val="0"/>
          <c:showCatName val="0"/>
          <c:showSerName val="0"/>
          <c:showPercent val="0"/>
          <c:showBubbleSize val="0"/>
        </c:dLbls>
        <c:gapWidth val="100"/>
        <c:overlap val="-24"/>
        <c:axId val="156657920"/>
        <c:axId val="156659712"/>
      </c:barChart>
      <c:catAx>
        <c:axId val="1566579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9712"/>
        <c:crosses val="autoZero"/>
        <c:auto val="1"/>
        <c:lblAlgn val="ctr"/>
        <c:lblOffset val="100"/>
        <c:noMultiLvlLbl val="0"/>
      </c:catAx>
      <c:valAx>
        <c:axId val="15665971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6579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MC.xlsx]Pivot_PRI!PivotTable6</c:name>
    <c:fmtId val="3"/>
  </c:pivotSource>
  <c:chart>
    <c:title>
      <c:tx>
        <c:strRef>
          <c:f>Pivot_PRI!$A$156</c:f>
          <c:strCache>
            <c:ptCount val="1"/>
            <c:pt idx="0">
              <c:v>Program Reach Index, 5-Year Estimate Counties, 2012 - 2016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18 Lassen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0.82849757067377616</c:v>
                </c:pt>
              </c:numCache>
            </c:numRef>
          </c:val>
          <c:extLst>
            <c:ext xmlns:c16="http://schemas.microsoft.com/office/drawing/2014/chart" uri="{C3380CC4-5D6E-409C-BE32-E72D297353CC}">
              <c16:uniqueId val="{00000000-64A1-4436-9F95-6548AAB5CB4A}"/>
            </c:ext>
          </c:extLst>
        </c:ser>
        <c:ser>
          <c:idx val="1"/>
          <c:order val="1"/>
          <c:tx>
            <c:strRef>
              <c:f>Pivot_PRI!$A$156</c:f>
              <c:strCache>
                <c:ptCount val="1"/>
                <c:pt idx="0">
                  <c:v>22 Mariposa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0.63395687671125978</c:v>
                </c:pt>
              </c:numCache>
            </c:numRef>
          </c:val>
          <c:extLst>
            <c:ext xmlns:c16="http://schemas.microsoft.com/office/drawing/2014/chart" uri="{C3380CC4-5D6E-409C-BE32-E72D297353CC}">
              <c16:uniqueId val="{00000002-64A1-4436-9F95-6548AAB5CB4A}"/>
            </c:ext>
          </c:extLst>
        </c:ser>
        <c:ser>
          <c:idx val="2"/>
          <c:order val="2"/>
          <c:tx>
            <c:strRef>
              <c:f>Pivot_PRI!$A$156</c:f>
              <c:strCache>
                <c:ptCount val="1"/>
                <c:pt idx="0">
                  <c:v>25 Modoc</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0.67317691312255723</c:v>
                </c:pt>
              </c:numCache>
            </c:numRef>
          </c:val>
          <c:extLst>
            <c:ext xmlns:c16="http://schemas.microsoft.com/office/drawing/2014/chart" uri="{C3380CC4-5D6E-409C-BE32-E72D297353CC}">
              <c16:uniqueId val="{00000003-64A1-4436-9F95-6548AAB5CB4A}"/>
            </c:ext>
          </c:extLst>
        </c:ser>
        <c:dLbls>
          <c:showLegendKey val="0"/>
          <c:showVal val="0"/>
          <c:showCatName val="0"/>
          <c:showSerName val="0"/>
          <c:showPercent val="0"/>
          <c:showBubbleSize val="0"/>
        </c:dLbls>
        <c:gapWidth val="100"/>
        <c:overlap val="-24"/>
        <c:axId val="157192960"/>
        <c:axId val="157194496"/>
      </c:barChart>
      <c:catAx>
        <c:axId val="157192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94496"/>
        <c:crosses val="autoZero"/>
        <c:auto val="1"/>
        <c:lblAlgn val="ctr"/>
        <c:lblOffset val="100"/>
        <c:noMultiLvlLbl val="0"/>
      </c:catAx>
      <c:valAx>
        <c:axId val="15719449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192960"/>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A-1D34-48D9-B947-B33B8C314B3C}"/>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5-60B1-4D61-B555-26A6D901EBB1}"/>
              </c:ext>
            </c:extLst>
          </c:dPt>
          <c:dPt>
            <c:idx val="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B-1D34-48D9-B947-B33B8C314B3C}"/>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1"/>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C-1D34-48D9-B947-B33B8C314B3C}"/>
              </c:ext>
            </c:extLst>
          </c:dPt>
          <c:dPt>
            <c:idx val="18"/>
            <c:invertIfNegative val="0"/>
            <c:bubble3D val="0"/>
            <c:spPr>
              <a:solidFill>
                <a:schemeClr val="accent1"/>
              </a:solidFill>
              <a:ln>
                <a:noFill/>
              </a:ln>
              <a:effectLst/>
            </c:spPr>
            <c:extLst>
              <c:ext xmlns:c16="http://schemas.microsoft.com/office/drawing/2014/chart" uri="{C3380CC4-5D6E-409C-BE32-E72D297353CC}">
                <c16:uniqueId val="{0000000A-60B1-4D61-B555-26A6D901EBB1}"/>
              </c:ext>
            </c:extLst>
          </c:dPt>
          <c:dPt>
            <c:idx val="1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D-1D34-48D9-B947-B33B8C314B3C}"/>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26-10AF-4287-8E44-7297F973717D}"/>
              </c:ext>
            </c:extLst>
          </c:dPt>
          <c:dPt>
            <c:idx val="24"/>
            <c:invertIfNegative val="0"/>
            <c:bubble3D val="0"/>
            <c:spPr>
              <a:solidFill>
                <a:schemeClr val="accent1"/>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1"/>
              </a:solidFill>
              <a:ln>
                <a:noFill/>
              </a:ln>
              <a:effectLst/>
            </c:spPr>
            <c:extLst>
              <c:ext xmlns:c16="http://schemas.microsoft.com/office/drawing/2014/chart" uri="{C3380CC4-5D6E-409C-BE32-E72D297353CC}">
                <c16:uniqueId val="{0000000D-60B1-4D61-B555-26A6D901EBB1}"/>
              </c:ext>
            </c:extLst>
          </c:dPt>
          <c:dPt>
            <c:idx val="2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E-1D34-48D9-B947-B33B8C314B3C}"/>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1D34-48D9-B947-B33B8C314B3C}"/>
              </c:ext>
            </c:extLst>
          </c:dPt>
          <c:dPt>
            <c:idx val="3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0-1D34-48D9-B947-B33B8C314B3C}"/>
              </c:ext>
            </c:extLst>
          </c:dPt>
          <c:dPt>
            <c:idx val="36"/>
            <c:invertIfNegative val="0"/>
            <c:bubble3D val="0"/>
            <c:spPr>
              <a:solidFill>
                <a:schemeClr val="accent1"/>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1"/>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1-1D34-48D9-B947-B33B8C314B3C}"/>
              </c:ext>
            </c:extLst>
          </c:dPt>
          <c:dPt>
            <c:idx val="4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2-1D34-48D9-B947-B33B8C314B3C}"/>
              </c:ext>
            </c:extLst>
          </c:dPt>
          <c:dPt>
            <c:idx val="45"/>
            <c:invertIfNegative val="0"/>
            <c:bubble3D val="0"/>
            <c:spPr>
              <a:solidFill>
                <a:schemeClr val="accent1"/>
              </a:solidFill>
              <a:ln>
                <a:noFill/>
              </a:ln>
              <a:effectLst/>
            </c:spPr>
            <c:extLst>
              <c:ext xmlns:c16="http://schemas.microsoft.com/office/drawing/2014/chart" uri="{C3380CC4-5D6E-409C-BE32-E72D297353CC}">
                <c16:uniqueId val="{00000013-60B1-4D61-B555-26A6D901EBB1}"/>
              </c:ext>
            </c:extLst>
          </c:dPt>
          <c:dPt>
            <c:idx val="4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3-1D34-48D9-B947-B33B8C314B3C}"/>
              </c:ext>
            </c:extLst>
          </c:dPt>
          <c:dPt>
            <c:idx val="47"/>
            <c:invertIfNegative val="0"/>
            <c:bubble3D val="0"/>
            <c:spPr>
              <a:solidFill>
                <a:schemeClr val="accent1"/>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F950-4B40-9203-A7AA7231A543}"/>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Pt>
            <c:idx val="5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4-1D34-48D9-B947-B33B8C314B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MC.xlsx]Pivot_Demogr_CF!PivotTable1</c:name>
    <c:fmtId val="4"/>
  </c:pivotSource>
  <c:chart>
    <c:title>
      <c:tx>
        <c:strRef>
          <c:f>Pivot_Demogr_CF!$A$8</c:f>
          <c:strCache>
            <c:ptCount val="1"/>
            <c:pt idx="0">
              <c:v>CalFresh Persons Calendar Year Average (PRI numerator), 2016</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287642.75</c:v>
                </c:pt>
              </c:numCache>
            </c:numRef>
          </c:val>
          <c:extLst>
            <c:ext xmlns:c16="http://schemas.microsoft.com/office/drawing/2014/chart" uri="{C3380CC4-5D6E-409C-BE32-E72D297353CC}">
              <c16:uniqueId val="{00000000-7053-4690-B206-BE088CBBACD8}"/>
            </c:ext>
          </c:extLst>
        </c:ser>
        <c:ser>
          <c:idx val="1"/>
          <c:order val="1"/>
          <c:tx>
            <c:strRef>
              <c:f>Pivot_Demogr_CF!$A$8</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214057.33333333334</c:v>
                </c:pt>
              </c:numCache>
            </c:numRef>
          </c:val>
          <c:extLst>
            <c:ext xmlns:c16="http://schemas.microsoft.com/office/drawing/2014/chart" uri="{C3380CC4-5D6E-409C-BE32-E72D297353CC}">
              <c16:uniqueId val="{00000004-46D9-4216-9170-099F0B8CFDF9}"/>
            </c:ext>
          </c:extLst>
        </c:ser>
        <c:ser>
          <c:idx val="2"/>
          <c:order val="2"/>
          <c:tx>
            <c:strRef>
              <c:f>Pivot_Demogr_CF!$A$8</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5619.833333333333</c:v>
                </c:pt>
              </c:numCache>
            </c:numRef>
          </c:val>
          <c:extLst>
            <c:ext xmlns:c16="http://schemas.microsoft.com/office/drawing/2014/chart" uri="{C3380CC4-5D6E-409C-BE32-E72D297353CC}">
              <c16:uniqueId val="{00000005-46D9-4216-9170-099F0B8CFDF9}"/>
            </c:ext>
          </c:extLst>
        </c:ser>
        <c:dLbls>
          <c:showLegendKey val="0"/>
          <c:showVal val="0"/>
          <c:showCatName val="0"/>
          <c:showSerName val="0"/>
          <c:showPercent val="0"/>
          <c:showBubbleSize val="0"/>
        </c:dLbls>
        <c:gapWidth val="100"/>
        <c:overlap val="-24"/>
        <c:axId val="157787648"/>
        <c:axId val="157789184"/>
      </c:barChart>
      <c:catAx>
        <c:axId val="15778764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9184"/>
        <c:crosses val="autoZero"/>
        <c:auto val="1"/>
        <c:lblAlgn val="ctr"/>
        <c:lblOffset val="100"/>
        <c:noMultiLvlLbl val="0"/>
      </c:catAx>
      <c:valAx>
        <c:axId val="15778918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78764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MC.xlsx]Pivot_Demogr_CF!PivotTable2</c:name>
    <c:fmtId val="4"/>
  </c:pivotSource>
  <c:chart>
    <c:title>
      <c:tx>
        <c:strRef>
          <c:f>Pivot_Demogr_CF!$A$41</c:f>
          <c:strCache>
            <c:ptCount val="1"/>
            <c:pt idx="0">
              <c:v>Estimated CalFresh Eligibles, Calendar Year (PRI adjusted denominator),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421674.33782000002</c:v>
                </c:pt>
              </c:numCache>
            </c:numRef>
          </c:val>
          <c:extLst>
            <c:ext xmlns:c16="http://schemas.microsoft.com/office/drawing/2014/chart" uri="{C3380CC4-5D6E-409C-BE32-E72D297353CC}">
              <c16:uniqueId val="{00000000-7C8C-4E51-91BC-27E7C731FD1F}"/>
            </c:ext>
          </c:extLst>
        </c:ser>
        <c:ser>
          <c:idx val="1"/>
          <c:order val="1"/>
          <c:tx>
            <c:strRef>
              <c:f>Pivot_Demogr_CF!$A$41</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270638.75339999999</c:v>
                </c:pt>
              </c:numCache>
            </c:numRef>
          </c:val>
          <c:extLst>
            <c:ext xmlns:c16="http://schemas.microsoft.com/office/drawing/2014/chart" uri="{C3380CC4-5D6E-409C-BE32-E72D297353CC}">
              <c16:uniqueId val="{00000004-159C-493C-B774-C035E9A6A9A3}"/>
            </c:ext>
          </c:extLst>
        </c:ser>
        <c:ser>
          <c:idx val="2"/>
          <c:order val="2"/>
          <c:tx>
            <c:strRef>
              <c:f>Pivot_Demogr_CF!$A$41</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7743.2246999999998</c:v>
                </c:pt>
              </c:numCache>
            </c:numRef>
          </c:val>
          <c:extLst>
            <c:ext xmlns:c16="http://schemas.microsoft.com/office/drawing/2014/chart" uri="{C3380CC4-5D6E-409C-BE32-E72D297353CC}">
              <c16:uniqueId val="{00000005-159C-493C-B774-C035E9A6A9A3}"/>
            </c:ext>
          </c:extLst>
        </c:ser>
        <c:dLbls>
          <c:showLegendKey val="0"/>
          <c:showVal val="0"/>
          <c:showCatName val="0"/>
          <c:showSerName val="0"/>
          <c:showPercent val="0"/>
          <c:showBubbleSize val="0"/>
        </c:dLbls>
        <c:gapWidth val="100"/>
        <c:overlap val="-24"/>
        <c:axId val="157424640"/>
        <c:axId val="157430528"/>
      </c:barChart>
      <c:catAx>
        <c:axId val="15742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0528"/>
        <c:crosses val="autoZero"/>
        <c:auto val="1"/>
        <c:lblAlgn val="ctr"/>
        <c:lblOffset val="100"/>
        <c:noMultiLvlLbl val="0"/>
      </c:catAx>
      <c:valAx>
        <c:axId val="15743052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424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MC.xlsx]Pivot_Churn!PivotTable1</c:name>
    <c:fmtId val="3"/>
  </c:pivotSource>
  <c:chart>
    <c:title>
      <c:tx>
        <c:strRef>
          <c:f>Pivot_Churn!$A$8</c:f>
          <c:strCache>
            <c:ptCount val="1"/>
            <c:pt idx="0">
              <c:v>30-Day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Pivot_Churn!$A$8</c:f>
              <c:strCache>
                <c:ptCount val="1"/>
                <c:pt idx="0">
                  <c:v>01 Alameda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2"/>
                <c:lvl>
                  <c:pt idx="0">
                    <c:v>January</c:v>
                  </c:pt>
                  <c:pt idx="1">
                    <c:v>April</c:v>
                  </c:pt>
                </c:lvl>
                <c:lvl>
                  <c:pt idx="0">
                    <c:v>2018</c:v>
                  </c:pt>
                </c:lvl>
              </c:multiLvlStrCache>
            </c:multiLvlStrRef>
          </c:cat>
          <c:val>
            <c:numRef>
              <c:f>Pivot_Churn!$A$8</c:f>
              <c:numCache>
                <c:formatCode>0.0%</c:formatCode>
                <c:ptCount val="2"/>
                <c:pt idx="0">
                  <c:v>0.10210000000000001</c:v>
                </c:pt>
                <c:pt idx="1">
                  <c:v>9.5000000000000001E-2</c:v>
                </c:pt>
              </c:numCache>
            </c:numRef>
          </c:val>
          <c:smooth val="0"/>
          <c:extLst>
            <c:ext xmlns:c16="http://schemas.microsoft.com/office/drawing/2014/chart" uri="{C3380CC4-5D6E-409C-BE32-E72D297353CC}">
              <c16:uniqueId val="{00000000-5D94-4ECD-9916-C8A3EF907A10}"/>
            </c:ext>
          </c:extLst>
        </c:ser>
        <c:ser>
          <c:idx val="1"/>
          <c:order val="1"/>
          <c:tx>
            <c:strRef>
              <c:f>Pivot_Churn!$A$8</c:f>
              <c:strCache>
                <c:ptCount val="1"/>
                <c:pt idx="0">
                  <c:v>02 Alpine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2"/>
                <c:lvl>
                  <c:pt idx="0">
                    <c:v>January</c:v>
                  </c:pt>
                  <c:pt idx="1">
                    <c:v>April</c:v>
                  </c:pt>
                </c:lvl>
                <c:lvl>
                  <c:pt idx="0">
                    <c:v>2018</c:v>
                  </c:pt>
                </c:lvl>
              </c:multiLvlStrCache>
            </c:multiLvlStrRef>
          </c:cat>
          <c:val>
            <c:numRef>
              <c:f>Pivot_Churn!$A$8</c:f>
              <c:numCache>
                <c:formatCode>0.0%</c:formatCode>
                <c:ptCount val="2"/>
                <c:pt idx="0">
                  <c:v>7.690000000000001E-2</c:v>
                </c:pt>
                <c:pt idx="1">
                  <c:v>0</c:v>
                </c:pt>
              </c:numCache>
            </c:numRef>
          </c:val>
          <c:smooth val="0"/>
          <c:extLst>
            <c:ext xmlns:c16="http://schemas.microsoft.com/office/drawing/2014/chart" uri="{C3380CC4-5D6E-409C-BE32-E72D297353CC}">
              <c16:uniqueId val="{00000001-5D94-4ECD-9916-C8A3EF907A10}"/>
            </c:ext>
          </c:extLst>
        </c:ser>
        <c:ser>
          <c:idx val="2"/>
          <c:order val="2"/>
          <c:tx>
            <c:strRef>
              <c:f>Pivot_Churn!$A$8</c:f>
              <c:strCache>
                <c:ptCount val="1"/>
                <c:pt idx="0">
                  <c:v>03 Amador</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2"/>
                <c:lvl>
                  <c:pt idx="0">
                    <c:v>January</c:v>
                  </c:pt>
                  <c:pt idx="1">
                    <c:v>April</c:v>
                  </c:pt>
                </c:lvl>
                <c:lvl>
                  <c:pt idx="0">
                    <c:v>2018</c:v>
                  </c:pt>
                </c:lvl>
              </c:multiLvlStrCache>
            </c:multiLvlStrRef>
          </c:cat>
          <c:val>
            <c:numRef>
              <c:f>Pivot_Churn!$A$8</c:f>
              <c:numCache>
                <c:formatCode>0.0%</c:formatCode>
                <c:ptCount val="2"/>
                <c:pt idx="0">
                  <c:v>0.1159</c:v>
                </c:pt>
                <c:pt idx="1">
                  <c:v>8.7799999999999989E-2</c:v>
                </c:pt>
              </c:numCache>
            </c:numRef>
          </c:val>
          <c:smooth val="0"/>
          <c:extLst>
            <c:ext xmlns:c16="http://schemas.microsoft.com/office/drawing/2014/chart" uri="{C3380CC4-5D6E-409C-BE32-E72D297353CC}">
              <c16:uniqueId val="{00000002-5D94-4ECD-9916-C8A3EF907A10}"/>
            </c:ext>
          </c:extLst>
        </c:ser>
        <c:dLbls>
          <c:showLegendKey val="0"/>
          <c:showVal val="0"/>
          <c:showCatName val="0"/>
          <c:showSerName val="0"/>
          <c:showPercent val="0"/>
          <c:showBubbleSize val="0"/>
        </c:dLbls>
        <c:marker val="1"/>
        <c:smooth val="0"/>
        <c:axId val="157926912"/>
        <c:axId val="157928448"/>
      </c:lineChart>
      <c:catAx>
        <c:axId val="15792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928448"/>
        <c:crosses val="autoZero"/>
        <c:auto val="1"/>
        <c:lblAlgn val="ctr"/>
        <c:lblOffset val="100"/>
        <c:noMultiLvlLbl val="0"/>
      </c:catAx>
      <c:valAx>
        <c:axId val="1579284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Reapplications</a:t>
                </a:r>
              </a:p>
            </c:rich>
          </c:tx>
          <c:layout>
            <c:manualLayout>
              <c:xMode val="edge"/>
              <c:yMode val="edge"/>
              <c:x val="2.3969319271332695E-2"/>
              <c:y val="0.2847526472983980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2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MC.xlsx]Pivot_Churn!PivotTable2</c:name>
    <c:fmtId val="2"/>
  </c:pivotSource>
  <c:chart>
    <c:title>
      <c:tx>
        <c:strRef>
          <c:f>Pivot_Churn!$A$44</c:f>
          <c:strCache>
            <c:ptCount val="1"/>
            <c:pt idx="0">
              <c:v>90-Day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Pivot_Churn!$A$44</c:f>
              <c:strCache>
                <c:ptCount val="1"/>
                <c:pt idx="0">
                  <c:v>01 Alameda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2"/>
                <c:lvl>
                  <c:pt idx="0">
                    <c:v>January</c:v>
                  </c:pt>
                  <c:pt idx="1">
                    <c:v>April</c:v>
                  </c:pt>
                </c:lvl>
                <c:lvl>
                  <c:pt idx="0">
                    <c:v>2018</c:v>
                  </c:pt>
                </c:lvl>
              </c:multiLvlStrCache>
            </c:multiLvlStrRef>
          </c:cat>
          <c:val>
            <c:numRef>
              <c:f>Pivot_Churn!$A$44</c:f>
              <c:numCache>
                <c:formatCode>0.0%</c:formatCode>
                <c:ptCount val="2"/>
                <c:pt idx="0">
                  <c:v>0.20739999999999997</c:v>
                </c:pt>
                <c:pt idx="1">
                  <c:v>0.1925</c:v>
                </c:pt>
              </c:numCache>
            </c:numRef>
          </c:val>
          <c:smooth val="0"/>
          <c:extLst>
            <c:ext xmlns:c16="http://schemas.microsoft.com/office/drawing/2014/chart" uri="{C3380CC4-5D6E-409C-BE32-E72D297353CC}">
              <c16:uniqueId val="{00000000-867F-4AA6-B2E2-115AA2A512E7}"/>
            </c:ext>
          </c:extLst>
        </c:ser>
        <c:ser>
          <c:idx val="1"/>
          <c:order val="1"/>
          <c:tx>
            <c:strRef>
              <c:f>Pivot_Churn!$A$44</c:f>
              <c:strCache>
                <c:ptCount val="1"/>
                <c:pt idx="0">
                  <c:v>02 Alpine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2"/>
                <c:lvl>
                  <c:pt idx="0">
                    <c:v>January</c:v>
                  </c:pt>
                  <c:pt idx="1">
                    <c:v>April</c:v>
                  </c:pt>
                </c:lvl>
                <c:lvl>
                  <c:pt idx="0">
                    <c:v>2018</c:v>
                  </c:pt>
                </c:lvl>
              </c:multiLvlStrCache>
            </c:multiLvlStrRef>
          </c:cat>
          <c:val>
            <c:numRef>
              <c:f>Pivot_Churn!$A$44</c:f>
              <c:numCache>
                <c:formatCode>0.0%</c:formatCode>
                <c:ptCount val="2"/>
                <c:pt idx="0">
                  <c:v>0.15380000000000002</c:v>
                </c:pt>
                <c:pt idx="1">
                  <c:v>0</c:v>
                </c:pt>
              </c:numCache>
            </c:numRef>
          </c:val>
          <c:smooth val="0"/>
          <c:extLst>
            <c:ext xmlns:c16="http://schemas.microsoft.com/office/drawing/2014/chart" uri="{C3380CC4-5D6E-409C-BE32-E72D297353CC}">
              <c16:uniqueId val="{00000001-867F-4AA6-B2E2-115AA2A512E7}"/>
            </c:ext>
          </c:extLst>
        </c:ser>
        <c:ser>
          <c:idx val="2"/>
          <c:order val="2"/>
          <c:tx>
            <c:strRef>
              <c:f>Pivot_Churn!$A$44</c:f>
              <c:strCache>
                <c:ptCount val="1"/>
                <c:pt idx="0">
                  <c:v>03 Amador</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2"/>
                <c:lvl>
                  <c:pt idx="0">
                    <c:v>January</c:v>
                  </c:pt>
                  <c:pt idx="1">
                    <c:v>April</c:v>
                  </c:pt>
                </c:lvl>
                <c:lvl>
                  <c:pt idx="0">
                    <c:v>2018</c:v>
                  </c:pt>
                </c:lvl>
              </c:multiLvlStrCache>
            </c:multiLvlStrRef>
          </c:cat>
          <c:val>
            <c:numRef>
              <c:f>Pivot_Churn!$A$44</c:f>
              <c:numCache>
                <c:formatCode>0.0%</c:formatCode>
                <c:ptCount val="2"/>
                <c:pt idx="0">
                  <c:v>0.20649999999999999</c:v>
                </c:pt>
                <c:pt idx="1">
                  <c:v>0.20480000000000001</c:v>
                </c:pt>
              </c:numCache>
            </c:numRef>
          </c:val>
          <c:smooth val="0"/>
          <c:extLst>
            <c:ext xmlns:c16="http://schemas.microsoft.com/office/drawing/2014/chart" uri="{C3380CC4-5D6E-409C-BE32-E72D297353CC}">
              <c16:uniqueId val="{00000002-867F-4AA6-B2E2-115AA2A512E7}"/>
            </c:ext>
          </c:extLst>
        </c:ser>
        <c:dLbls>
          <c:showLegendKey val="0"/>
          <c:showVal val="0"/>
          <c:showCatName val="0"/>
          <c:showSerName val="0"/>
          <c:showPercent val="0"/>
          <c:showBubbleSize val="0"/>
        </c:dLbls>
        <c:marker val="1"/>
        <c:smooth val="0"/>
        <c:axId val="157983872"/>
        <c:axId val="157985408"/>
      </c:lineChart>
      <c:catAx>
        <c:axId val="15798387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5408"/>
        <c:crosses val="autoZero"/>
        <c:auto val="1"/>
        <c:lblAlgn val="ctr"/>
        <c:lblOffset val="100"/>
        <c:noMultiLvlLbl val="0"/>
      </c:catAx>
      <c:valAx>
        <c:axId val="15798540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 of Reapplications</a:t>
                </a:r>
              </a:p>
            </c:rich>
          </c:tx>
          <c:layout>
            <c:manualLayout>
              <c:xMode val="edge"/>
              <c:yMode val="edge"/>
              <c:x val="2.2644022644022644E-2"/>
              <c:y val="0.2682360125776357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38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MC.xlsx]Pivot_Churn!PivotTable3</c:name>
    <c:fmtId val="2"/>
  </c:pivotSource>
  <c:chart>
    <c:title>
      <c:tx>
        <c:strRef>
          <c:f>Pivot_Churn!$A$90</c:f>
          <c:strCache>
            <c:ptCount val="1"/>
            <c:pt idx="0">
              <c:v>30-Day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Pivot_Churn!$A$90</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Pivot_Churn!$A$90</c:f>
              <c:multiLvlStrCache>
                <c:ptCount val="2"/>
                <c:lvl>
                  <c:pt idx="0">
                    <c:v>January</c:v>
                  </c:pt>
                  <c:pt idx="1">
                    <c:v>April</c:v>
                  </c:pt>
                </c:lvl>
                <c:lvl>
                  <c:pt idx="0">
                    <c:v>2018</c:v>
                  </c:pt>
                </c:lvl>
              </c:multiLvlStrCache>
            </c:multiLvlStrRef>
          </c:cat>
          <c:val>
            <c:numRef>
              <c:f>Pivot_Churn!$A$90</c:f>
              <c:numCache>
                <c:formatCode>0.0%</c:formatCode>
                <c:ptCount val="2"/>
                <c:pt idx="0">
                  <c:v>8.5699999999999998E-2</c:v>
                </c:pt>
                <c:pt idx="1">
                  <c:v>9.2600000000000002E-2</c:v>
                </c:pt>
              </c:numCache>
            </c:numRef>
          </c:val>
          <c:smooth val="0"/>
          <c:extLst>
            <c:ext xmlns:c16="http://schemas.microsoft.com/office/drawing/2014/chart" uri="{C3380CC4-5D6E-409C-BE32-E72D297353CC}">
              <c16:uniqueId val="{00000001-FB8F-41B6-9D9F-66CF795247DE}"/>
            </c:ext>
          </c:extLst>
        </c:ser>
        <c:dLbls>
          <c:showLegendKey val="0"/>
          <c:showVal val="0"/>
          <c:showCatName val="0"/>
          <c:showSerName val="0"/>
          <c:showPercent val="0"/>
          <c:showBubbleSize val="0"/>
        </c:dLbls>
        <c:marker val="1"/>
        <c:smooth val="0"/>
        <c:axId val="158886912"/>
        <c:axId val="158909184"/>
      </c:lineChart>
      <c:catAx>
        <c:axId val="15888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09184"/>
        <c:crosses val="autoZero"/>
        <c:auto val="1"/>
        <c:lblAlgn val="ctr"/>
        <c:lblOffset val="100"/>
        <c:noMultiLvlLbl val="0"/>
      </c:catAx>
      <c:valAx>
        <c:axId val="158909184"/>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6499302649930265E-2"/>
              <c:y val="0.2384666702215270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8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MC.xlsx]Pivot_Churn!PivotTable4</c:name>
    <c:fmtId val="2"/>
  </c:pivotSource>
  <c:chart>
    <c:title>
      <c:tx>
        <c:strRef>
          <c:f>Pivot_Churn!$A$145</c:f>
          <c:strCache>
            <c:ptCount val="1"/>
            <c:pt idx="0">
              <c:v>90-Day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Pivot_Churn!$A$145</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Pivot_Churn!$A$145</c:f>
              <c:multiLvlStrCache>
                <c:ptCount val="2"/>
                <c:lvl>
                  <c:pt idx="0">
                    <c:v>January</c:v>
                  </c:pt>
                  <c:pt idx="1">
                    <c:v>April</c:v>
                  </c:pt>
                </c:lvl>
                <c:lvl>
                  <c:pt idx="0">
                    <c:v>2018</c:v>
                  </c:pt>
                </c:lvl>
              </c:multiLvlStrCache>
            </c:multiLvlStrRef>
          </c:cat>
          <c:val>
            <c:numRef>
              <c:f>Pivot_Churn!$A$145</c:f>
              <c:numCache>
                <c:formatCode>0.0%</c:formatCode>
                <c:ptCount val="2"/>
                <c:pt idx="0">
                  <c:v>0.13739999999999999</c:v>
                </c:pt>
                <c:pt idx="1">
                  <c:v>0.1457</c:v>
                </c:pt>
              </c:numCache>
            </c:numRef>
          </c:val>
          <c:smooth val="0"/>
          <c:extLst>
            <c:ext xmlns:c16="http://schemas.microsoft.com/office/drawing/2014/chart" uri="{C3380CC4-5D6E-409C-BE32-E72D297353CC}">
              <c16:uniqueId val="{00000001-8153-4817-AEBE-956F190721B0}"/>
            </c:ext>
          </c:extLst>
        </c:ser>
        <c:dLbls>
          <c:showLegendKey val="0"/>
          <c:showVal val="0"/>
          <c:showCatName val="0"/>
          <c:showSerName val="0"/>
          <c:showPercent val="0"/>
          <c:showBubbleSize val="0"/>
        </c:dLbls>
        <c:marker val="1"/>
        <c:smooth val="0"/>
        <c:axId val="158946432"/>
        <c:axId val="158947968"/>
      </c:lineChart>
      <c:catAx>
        <c:axId val="15894643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47968"/>
        <c:crosses val="autoZero"/>
        <c:auto val="1"/>
        <c:lblAlgn val="ctr"/>
        <c:lblOffset val="100"/>
        <c:noMultiLvlLbl val="0"/>
      </c:catAx>
      <c:valAx>
        <c:axId val="15894796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8011204481792718E-2"/>
              <c:y val="0.236573043754146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4643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MC.xlsx]Pivot_ES!PivotTable1</c:name>
    <c:fmtId val="2"/>
  </c:pivotSource>
  <c:chart>
    <c:title>
      <c:tx>
        <c:strRef>
          <c:f>Pivot_ES!$A$8</c:f>
          <c:strCache>
            <c:ptCount val="1"/>
            <c:pt idx="0">
              <c:v>Percent of Expedited Service Benefits Issued in 1-3 Days (Quarterly %), 2016</c:v>
            </c:pt>
          </c:strCache>
        </c:strRef>
      </c:tx>
      <c:layout>
        <c:manualLayout>
          <c:xMode val="edge"/>
          <c:yMode val="edge"/>
          <c:x val="0.13670257917074763"/>
          <c:y val="2.601625572135702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0.94210000000000005</c:v>
                </c:pt>
                <c:pt idx="1">
                  <c:v>0.9456</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0532-4D36-B46C-6DD21A969352}"/>
            </c:ext>
          </c:extLst>
        </c:ser>
        <c:ser>
          <c:idx val="2"/>
          <c:order val="2"/>
          <c:tx>
            <c:strRef>
              <c:f>Pivot_ES!$A$8</c:f>
              <c:strCache>
                <c:ptCount val="1"/>
                <c:pt idx="0">
                  <c:v>35 San Benito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0532-4D36-B46C-6DD21A969352}"/>
            </c:ext>
          </c:extLst>
        </c:ser>
        <c:dLbls>
          <c:showLegendKey val="0"/>
          <c:showVal val="0"/>
          <c:showCatName val="0"/>
          <c:showSerName val="0"/>
          <c:showPercent val="0"/>
          <c:showBubbleSize val="0"/>
        </c:dLbls>
        <c:marker val="1"/>
        <c:smooth val="0"/>
        <c:axId val="158443392"/>
        <c:axId val="158444928"/>
      </c:lineChart>
      <c:catAx>
        <c:axId val="158443392"/>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444928"/>
        <c:crosses val="autoZero"/>
        <c:auto val="1"/>
        <c:lblAlgn val="ctr"/>
        <c:lblOffset val="100"/>
        <c:noMultiLvlLbl val="0"/>
      </c:catAx>
      <c:valAx>
        <c:axId val="158444928"/>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4339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MC.xlsx]Pivot_ES!PivotTable2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Percent of Expedited Service Benefits Issued in 1-3 Days (Monthly %), 2016</a:t>
            </a:r>
          </a:p>
        </c:rich>
      </c:tx>
      <c:layout>
        <c:manualLayout>
          <c:xMode val="edge"/>
          <c:yMode val="edge"/>
          <c:x val="0.1367026105118363"/>
          <c:y val="2.018061161472462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34 Sacramento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July</c:v>
                  </c:pt>
                </c:lvl>
                <c:lvl>
                  <c:pt idx="0">
                    <c:v>2018</c:v>
                  </c:pt>
                </c:lvl>
              </c:multiLvlStrCache>
            </c:multiLvlStrRef>
          </c:cat>
          <c:val>
            <c:numRef>
              <c:f>Pivot_ES!$C$48:$C$49</c:f>
              <c:numCache>
                <c:formatCode>0.0%</c:formatCode>
                <c:ptCount val="1"/>
                <c:pt idx="0">
                  <c:v>0.93439817455790075</c:v>
                </c:pt>
              </c:numCache>
            </c:numRef>
          </c:val>
          <c:smooth val="0"/>
          <c:extLst>
            <c:ext xmlns:c16="http://schemas.microsoft.com/office/drawing/2014/chart" uri="{C3380CC4-5D6E-409C-BE32-E72D297353CC}">
              <c16:uniqueId val="{00000000-5AEC-4CE2-94BE-5F9889102938}"/>
            </c:ext>
          </c:extLst>
        </c:ser>
        <c:ser>
          <c:idx val="1"/>
          <c:order val="1"/>
          <c:tx>
            <c:strRef>
              <c:f>Pivot_ES!$D$46:$D$47</c:f>
              <c:strCache>
                <c:ptCount val="1"/>
                <c:pt idx="0">
                  <c:v>39 San Joaquin</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July</c:v>
                  </c:pt>
                </c:lvl>
                <c:lvl>
                  <c:pt idx="0">
                    <c:v>2018</c:v>
                  </c:pt>
                </c:lvl>
              </c:multiLvlStrCache>
            </c:multiLvlStrRef>
          </c:cat>
          <c:val>
            <c:numRef>
              <c:f>Pivot_ES!$D$48:$D$49</c:f>
              <c:numCache>
                <c:formatCode>0.0%</c:formatCode>
                <c:ptCount val="1"/>
                <c:pt idx="0">
                  <c:v>0.90759592795614719</c:v>
                </c:pt>
              </c:numCache>
            </c:numRef>
          </c:val>
          <c:smooth val="0"/>
          <c:extLst>
            <c:ext xmlns:c16="http://schemas.microsoft.com/office/drawing/2014/chart" uri="{C3380CC4-5D6E-409C-BE32-E72D297353CC}">
              <c16:uniqueId val="{00000000-DB9A-4E51-B357-E6C669BCB79E}"/>
            </c:ext>
          </c:extLst>
        </c:ser>
        <c:ser>
          <c:idx val="2"/>
          <c:order val="2"/>
          <c:tx>
            <c:strRef>
              <c:f>Pivot_ES!$E$46:$E$47</c:f>
              <c:strCache>
                <c:ptCount val="1"/>
                <c:pt idx="0">
                  <c:v>57 Yolo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July</c:v>
                  </c:pt>
                </c:lvl>
                <c:lvl>
                  <c:pt idx="0">
                    <c:v>2018</c:v>
                  </c:pt>
                </c:lvl>
              </c:multiLvlStrCache>
            </c:multiLvlStrRef>
          </c:cat>
          <c:val>
            <c:numRef>
              <c:f>Pivot_ES!$E$48:$E$49</c:f>
              <c:numCache>
                <c:formatCode>0.0%</c:formatCode>
                <c:ptCount val="1"/>
                <c:pt idx="0">
                  <c:v>0.94886363636363635</c:v>
                </c:pt>
              </c:numCache>
            </c:numRef>
          </c:val>
          <c:smooth val="0"/>
          <c:extLst>
            <c:ext xmlns:c16="http://schemas.microsoft.com/office/drawing/2014/chart" uri="{C3380CC4-5D6E-409C-BE32-E72D297353CC}">
              <c16:uniqueId val="{00000001-DB9A-4E51-B357-E6C669BCB79E}"/>
            </c:ext>
          </c:extLst>
        </c:ser>
        <c:dLbls>
          <c:showLegendKey val="0"/>
          <c:showVal val="0"/>
          <c:showCatName val="0"/>
          <c:showSerName val="0"/>
          <c:showPercent val="0"/>
          <c:showBubbleSize val="0"/>
        </c:dLbls>
        <c:marker val="1"/>
        <c:smooth val="0"/>
        <c:axId val="158740864"/>
        <c:axId val="158742400"/>
      </c:lineChart>
      <c:catAx>
        <c:axId val="158740864"/>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742400"/>
        <c:crosses val="autoZero"/>
        <c:auto val="1"/>
        <c:lblAlgn val="ctr"/>
        <c:lblOffset val="100"/>
        <c:noMultiLvlLbl val="0"/>
      </c:catAx>
      <c:valAx>
        <c:axId val="15874240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86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MC.xlsx]Pivot_Timeliness_Mthly!PivotTable2</c:name>
    <c:fmtId val="2"/>
  </c:pivotSource>
  <c:chart>
    <c:title>
      <c:tx>
        <c:strRef>
          <c:f>Pivot_Timeliness_Mthly!$A$106</c:f>
          <c:strCache>
            <c:ptCount val="1"/>
            <c:pt idx="0">
              <c:v>Active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Pivot_Timeliness_Mthly!$A$106</c:f>
              <c:strCache>
                <c:ptCount val="1"/>
                <c:pt idx="0">
                  <c:v>00 National Avg*</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1"/>
                <c:lvl>
                  <c:pt idx="0">
                    <c:v>June</c:v>
                  </c:pt>
                </c:lvl>
                <c:lvl>
                  <c:pt idx="0">
                    <c:v>2018</c:v>
                  </c:pt>
                </c:lvl>
              </c:multiLvlStrCache>
            </c:multiLvlStrRef>
          </c:cat>
          <c:val>
            <c:numRef>
              <c:f>Pivot_Timeliness_Mthly!$A$106</c:f>
              <c:numCache>
                <c:formatCode>0.0%</c:formatCode>
                <c:ptCount val="1"/>
              </c:numCache>
            </c:numRef>
          </c:val>
          <c:smooth val="0"/>
          <c:extLst>
            <c:ext xmlns:c16="http://schemas.microsoft.com/office/drawing/2014/chart" uri="{C3380CC4-5D6E-409C-BE32-E72D297353CC}">
              <c16:uniqueId val="{00000000-71D6-4031-B80E-359A62B46ECC}"/>
            </c:ext>
          </c:extLst>
        </c:ser>
        <c:ser>
          <c:idx val="1"/>
          <c:order val="1"/>
          <c:tx>
            <c:strRef>
              <c:f>Pivot_Timeliness_Mthly!$A$106</c:f>
              <c:strCache>
                <c:ptCount val="1"/>
                <c:pt idx="0">
                  <c:v>03 Amador</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1"/>
                <c:lvl>
                  <c:pt idx="0">
                    <c:v>June</c:v>
                  </c:pt>
                </c:lvl>
                <c:lvl>
                  <c:pt idx="0">
                    <c:v>2018</c:v>
                  </c:pt>
                </c:lvl>
              </c:multiLvlStrCache>
            </c:multiLvlStrRef>
          </c:cat>
          <c:val>
            <c:numRef>
              <c:f>Pivot_Timeliness_Mthly!$A$106</c:f>
              <c:numCache>
                <c:formatCode>0.0%</c:formatCode>
                <c:ptCount val="1"/>
                <c:pt idx="0">
                  <c:v>0.16489999999999999</c:v>
                </c:pt>
              </c:numCache>
            </c:numRef>
          </c:val>
          <c:smooth val="0"/>
          <c:extLst>
            <c:ext xmlns:c16="http://schemas.microsoft.com/office/drawing/2014/chart" uri="{C3380CC4-5D6E-409C-BE32-E72D297353CC}">
              <c16:uniqueId val="{00000000-3DAA-41E3-B304-E7134F223E16}"/>
            </c:ext>
          </c:extLst>
        </c:ser>
        <c:ser>
          <c:idx val="2"/>
          <c:order val="2"/>
          <c:tx>
            <c:strRef>
              <c:f>Pivot_Timeliness_Mthly!$A$106</c:f>
              <c:strCache>
                <c:ptCount val="1"/>
                <c:pt idx="0">
                  <c:v>05 Calaveras</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1"/>
                <c:lvl>
                  <c:pt idx="0">
                    <c:v>June</c:v>
                  </c:pt>
                </c:lvl>
                <c:lvl>
                  <c:pt idx="0">
                    <c:v>2018</c:v>
                  </c:pt>
                </c:lvl>
              </c:multiLvlStrCache>
            </c:multiLvlStrRef>
          </c:cat>
          <c:val>
            <c:numRef>
              <c:f>Pivot_Timeliness_Mthly!$A$106</c:f>
              <c:numCache>
                <c:formatCode>0.0%</c:formatCode>
                <c:ptCount val="1"/>
                <c:pt idx="0">
                  <c:v>0.16489999999999999</c:v>
                </c:pt>
              </c:numCache>
            </c:numRef>
          </c:val>
          <c:smooth val="0"/>
          <c:extLst>
            <c:ext xmlns:c16="http://schemas.microsoft.com/office/drawing/2014/chart" uri="{C3380CC4-5D6E-409C-BE32-E72D297353CC}">
              <c16:uniqueId val="{00000001-3DAA-41E3-B304-E7134F223E16}"/>
            </c:ext>
          </c:extLst>
        </c:ser>
        <c:dLbls>
          <c:showLegendKey val="0"/>
          <c:showVal val="0"/>
          <c:showCatName val="0"/>
          <c:showSerName val="0"/>
          <c:showPercent val="0"/>
          <c:showBubbleSize val="0"/>
        </c:dLbls>
        <c:marker val="1"/>
        <c:smooth val="0"/>
        <c:axId val="219168640"/>
        <c:axId val="219169624"/>
      </c:lineChart>
      <c:catAx>
        <c:axId val="21916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min val="0"/>
        </c:scaling>
        <c:delete val="0"/>
        <c:axPos val="l"/>
        <c:majorGridlines>
          <c:spPr>
            <a:ln w="9525" cap="flat" cmpd="sng" algn="ctr">
              <a:solidFill>
                <a:schemeClr val="bg1">
                  <a:lumMod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Active Error Rate</a:t>
                </a:r>
              </a:p>
            </c:rich>
          </c:tx>
          <c:layout>
            <c:manualLayout>
              <c:xMode val="edge"/>
              <c:yMode val="edge"/>
              <c:x val="3.3839480548601315E-2"/>
              <c:y val="0.3878059589285007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MC.xlsx]Pivot_NegErrorRt!PivotTable1</c:name>
    <c:fmtId val="2"/>
  </c:pivotSource>
  <c:chart>
    <c:title>
      <c:tx>
        <c:strRef>
          <c:f>Pivot_NegErrorRt!$A$2</c:f>
          <c:strCache>
            <c:ptCount val="1"/>
            <c:pt idx="0">
              <c:v>Negative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Pivot_NegErrorRt!$A$2</c:f>
              <c:strCache>
                <c:ptCount val="1"/>
                <c:pt idx="0">
                  <c:v>06 Colusa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pt idx="0">
                  <c:v>0.625</c:v>
                </c:pt>
                <c:pt idx="1">
                  <c:v>0.54</c:v>
                </c:pt>
              </c:numCache>
            </c:numRef>
          </c:val>
          <c:smooth val="0"/>
          <c:extLst>
            <c:ext xmlns:c16="http://schemas.microsoft.com/office/drawing/2014/chart" uri="{C3380CC4-5D6E-409C-BE32-E72D297353CC}">
              <c16:uniqueId val="{00000000-2572-4139-B459-E9AE0CAE422C}"/>
            </c:ext>
          </c:extLst>
        </c:ser>
        <c:ser>
          <c:idx val="1"/>
          <c:order val="1"/>
          <c:tx>
            <c:strRef>
              <c:f>Pivot_NegErrorRt!$A$2</c:f>
              <c:strCache>
                <c:ptCount val="1"/>
                <c:pt idx="0">
                  <c:v>09 El Dorado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pt idx="0">
                  <c:v>0.625</c:v>
                </c:pt>
                <c:pt idx="1">
                  <c:v>0.54</c:v>
                </c:pt>
              </c:numCache>
            </c:numRef>
          </c:val>
          <c:smooth val="0"/>
          <c:extLst>
            <c:ext xmlns:c16="http://schemas.microsoft.com/office/drawing/2014/chart" uri="{C3380CC4-5D6E-409C-BE32-E72D297353CC}">
              <c16:uniqueId val="{00000000-DD09-4E12-AACE-F1F99789252B}"/>
            </c:ext>
          </c:extLst>
        </c:ser>
        <c:ser>
          <c:idx val="2"/>
          <c:order val="2"/>
          <c:tx>
            <c:strRef>
              <c:f>Pivot_NegErrorRt!$A$2</c:f>
              <c:strCache>
                <c:ptCount val="1"/>
                <c:pt idx="0">
                  <c:v>00 National Avg*</c:v>
                </c:pt>
              </c:strCache>
            </c:strRef>
          </c:tx>
          <c:spPr>
            <a:ln w="31750" cap="rnd">
              <a:solidFill>
                <a:schemeClr val="accent3"/>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numCache>
            </c:numRef>
          </c:val>
          <c:smooth val="0"/>
          <c:extLst>
            <c:ext xmlns:c16="http://schemas.microsoft.com/office/drawing/2014/chart" uri="{C3380CC4-5D6E-409C-BE32-E72D297353CC}">
              <c16:uniqueId val="{00000001-DD09-4E12-AACE-F1F99789252B}"/>
            </c:ext>
          </c:extLst>
        </c:ser>
        <c:dLbls>
          <c:showLegendKey val="0"/>
          <c:showVal val="0"/>
          <c:showCatName val="0"/>
          <c:showSerName val="0"/>
          <c:showPercent val="0"/>
          <c:showBubbleSize val="0"/>
        </c:dLbls>
        <c:marker val="1"/>
        <c:smooth val="0"/>
        <c:axId val="390011720"/>
        <c:axId val="390013360"/>
      </c:lineChart>
      <c:catAx>
        <c:axId val="39001172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Error Rate (%)</a:t>
                </a:r>
              </a:p>
            </c:rich>
          </c:tx>
          <c:layout>
            <c:manualLayout>
              <c:xMode val="edge"/>
              <c:yMode val="edge"/>
              <c:x val="2.6088252832438878E-2"/>
              <c:y val="0.3441877311067824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MC.xlsx]Pivot_NegErrorRt!PivotTable2</c:name>
    <c:fmtId val="2"/>
  </c:pivotSource>
  <c:chart>
    <c:title>
      <c:tx>
        <c:strRef>
          <c:f>Pivot_NegErrorRt!$A$104</c:f>
          <c:strCache>
            <c:ptCount val="1"/>
            <c:pt idx="0">
              <c:v>Negative Error Rate Cases Completed (Monthly Cumulative),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Pivot_NegErrorRt!$A$104</c:f>
              <c:strCache>
                <c:ptCount val="1"/>
                <c:pt idx="0">
                  <c:v>06 Colusa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2"/>
                <c:lvl>
                  <c:pt idx="0">
                    <c:v>May</c:v>
                  </c:pt>
                  <c:pt idx="1">
                    <c:v>June</c:v>
                  </c:pt>
                </c:lvl>
                <c:lvl>
                  <c:pt idx="0">
                    <c:v>2018</c:v>
                  </c:pt>
                </c:lvl>
              </c:multiLvlStrCache>
            </c:multiLvlStrRef>
          </c:cat>
          <c:val>
            <c:numRef>
              <c:f>Pivot_NegErrorRt!$A$104</c:f>
              <c:numCache>
                <c:formatCode>General</c:formatCode>
                <c:ptCount val="2"/>
                <c:pt idx="0">
                  <c:v>40</c:v>
                </c:pt>
              </c:numCache>
            </c:numRef>
          </c:val>
          <c:smooth val="0"/>
          <c:extLst>
            <c:ext xmlns:c16="http://schemas.microsoft.com/office/drawing/2014/chart" uri="{C3380CC4-5D6E-409C-BE32-E72D297353CC}">
              <c16:uniqueId val="{00000000-6A32-4963-B513-15B4B45FC912}"/>
            </c:ext>
          </c:extLst>
        </c:ser>
        <c:ser>
          <c:idx val="1"/>
          <c:order val="1"/>
          <c:tx>
            <c:strRef>
              <c:f>Pivot_NegErrorRt!$A$104</c:f>
              <c:strCache>
                <c:ptCount val="1"/>
                <c:pt idx="0">
                  <c:v>09 El Dorado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2"/>
                <c:lvl>
                  <c:pt idx="0">
                    <c:v>May</c:v>
                  </c:pt>
                  <c:pt idx="1">
                    <c:v>June</c:v>
                  </c:pt>
                </c:lvl>
                <c:lvl>
                  <c:pt idx="0">
                    <c:v>2018</c:v>
                  </c:pt>
                </c:lvl>
              </c:multiLvlStrCache>
            </c:multiLvlStrRef>
          </c:cat>
          <c:val>
            <c:numRef>
              <c:f>Pivot_NegErrorRt!$A$104</c:f>
              <c:numCache>
                <c:formatCode>General</c:formatCode>
                <c:ptCount val="2"/>
                <c:pt idx="0">
                  <c:v>40</c:v>
                </c:pt>
              </c:numCache>
            </c:numRef>
          </c:val>
          <c:smooth val="0"/>
          <c:extLst>
            <c:ext xmlns:c16="http://schemas.microsoft.com/office/drawing/2014/chart" uri="{C3380CC4-5D6E-409C-BE32-E72D297353CC}">
              <c16:uniqueId val="{00000000-48CF-498E-B454-1590E6406F96}"/>
            </c:ext>
          </c:extLst>
        </c:ser>
        <c:ser>
          <c:idx val="2"/>
          <c:order val="2"/>
          <c:tx>
            <c:strRef>
              <c:f>Pivot_NegErrorRt!$A$104</c:f>
              <c:strCache>
                <c:ptCount val="1"/>
                <c:pt idx="0">
                  <c:v>00 National Avg*</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2"/>
                <c:lvl>
                  <c:pt idx="0">
                    <c:v>May</c:v>
                  </c:pt>
                  <c:pt idx="1">
                    <c:v>June</c:v>
                  </c:pt>
                </c:lvl>
                <c:lvl>
                  <c:pt idx="0">
                    <c:v>2018</c:v>
                  </c:pt>
                </c:lvl>
              </c:multiLvlStrCache>
            </c:multiLvlStrRef>
          </c:cat>
          <c:val>
            <c:numRef>
              <c:f>Pivot_NegErrorRt!$A$104</c:f>
              <c:numCache>
                <c:formatCode>General</c:formatCode>
                <c:ptCount val="2"/>
              </c:numCache>
            </c:numRef>
          </c:val>
          <c:smooth val="0"/>
          <c:extLst>
            <c:ext xmlns:c16="http://schemas.microsoft.com/office/drawing/2014/chart" uri="{C3380CC4-5D6E-409C-BE32-E72D297353CC}">
              <c16:uniqueId val="{00000001-48CF-498E-B454-1590E6406F96}"/>
            </c:ext>
          </c:extLst>
        </c:ser>
        <c:dLbls>
          <c:showLegendKey val="0"/>
          <c:showVal val="0"/>
          <c:showCatName val="0"/>
          <c:showSerName val="0"/>
          <c:showPercent val="0"/>
          <c:showBubbleSize val="0"/>
        </c:dLbls>
        <c:marker val="1"/>
        <c:smooth val="0"/>
        <c:axId val="373951384"/>
        <c:axId val="373957616"/>
      </c:lineChart>
      <c:catAx>
        <c:axId val="373951384"/>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73957616"/>
        <c:crosses val="autoZero"/>
        <c:auto val="1"/>
        <c:lblAlgn val="ctr"/>
        <c:lblOffset val="100"/>
        <c:noMultiLvlLbl val="0"/>
      </c:catAx>
      <c:valAx>
        <c:axId val="373957616"/>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r>
                  <a:rPr lang="en-US" b="0">
                    <a:solidFill>
                      <a:schemeClr val="tx1">
                        <a:lumMod val="85000"/>
                        <a:lumOff val="15000"/>
                      </a:schemeClr>
                    </a:solidFill>
                  </a:rPr>
                  <a:t># of Cases</a:t>
                </a:r>
              </a:p>
            </c:rich>
          </c:tx>
          <c:layout>
            <c:manualLayout>
              <c:xMode val="edge"/>
              <c:yMode val="edge"/>
              <c:x val="2.3603657324587558E-2"/>
              <c:y val="0.34591854854776821"/>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138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85000"/>
                    <a:lumOff val="1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MC.xlsx]Pivot_Timeliness_Mthly!PivotTable1</c:name>
    <c:fmtId val="2"/>
  </c:pivotSource>
  <c:chart>
    <c:title>
      <c:tx>
        <c:strRef>
          <c:f>Pivot_Timeliness_Mthly!$A$8</c:f>
          <c:strCache>
            <c:ptCount val="1"/>
            <c:pt idx="0">
              <c:v>Applications Approved Within 30 Days (Monthly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31 Placer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0.98316498316498313</c:v>
                </c:pt>
              </c:numCache>
            </c:numRef>
          </c:val>
          <c:smooth val="0"/>
          <c:extLst>
            <c:ext xmlns:c16="http://schemas.microsoft.com/office/drawing/2014/chart" uri="{C3380CC4-5D6E-409C-BE32-E72D297353CC}">
              <c16:uniqueId val="{00000008-1DB0-42A9-8FE9-B55C50BA6F5D}"/>
            </c:ext>
          </c:extLst>
        </c:ser>
        <c:ser>
          <c:idx val="1"/>
          <c:order val="1"/>
          <c:tx>
            <c:strRef>
              <c:f>Pivot_Timeliness_Mthly!$A$8</c:f>
              <c:strCache>
                <c:ptCount val="1"/>
                <c:pt idx="0">
                  <c:v>33 Riverside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0.98304473304473305</c:v>
                </c:pt>
              </c:numCache>
            </c:numRef>
          </c:val>
          <c:smooth val="0"/>
          <c:extLst>
            <c:ext xmlns:c16="http://schemas.microsoft.com/office/drawing/2014/chart" uri="{C3380CC4-5D6E-409C-BE32-E72D297353CC}">
              <c16:uniqueId val="{00000001-B839-4D5C-ACD9-7BD434947E36}"/>
            </c:ext>
          </c:extLst>
        </c:ser>
        <c:ser>
          <c:idx val="2"/>
          <c:order val="2"/>
          <c:tx>
            <c:strRef>
              <c:f>Pivot_Timeliness_Mthly!$A$8</c:f>
              <c:strCache>
                <c:ptCount val="1"/>
                <c:pt idx="0">
                  <c:v>34 Sacramento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0.9904982618771726</c:v>
                </c:pt>
              </c:numCache>
            </c:numRef>
          </c:val>
          <c:smooth val="0"/>
          <c:extLst>
            <c:ext xmlns:c16="http://schemas.microsoft.com/office/drawing/2014/chart" uri="{C3380CC4-5D6E-409C-BE32-E72D297353CC}">
              <c16:uniqueId val="{00000002-B839-4D5C-ACD9-7BD434947E36}"/>
            </c:ext>
          </c:extLst>
        </c:ser>
        <c:dLbls>
          <c:showLegendKey val="0"/>
          <c:showVal val="0"/>
          <c:showCatName val="0"/>
          <c:showSerName val="0"/>
          <c:showPercent val="0"/>
          <c:showBubbleSize val="0"/>
        </c:dLbls>
        <c:marker val="1"/>
        <c:smooth val="0"/>
        <c:axId val="159131136"/>
        <c:axId val="159132672"/>
      </c:lineChart>
      <c:catAx>
        <c:axId val="159131136"/>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132672"/>
        <c:crosses val="autoZero"/>
        <c:auto val="1"/>
        <c:lblAlgn val="ctr"/>
        <c:lblOffset val="100"/>
        <c:noMultiLvlLbl val="0"/>
      </c:catAx>
      <c:valAx>
        <c:axId val="159132672"/>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Applications Approved</a:t>
                </a:r>
              </a:p>
            </c:rich>
          </c:tx>
          <c:layout>
            <c:manualLayout>
              <c:xMode val="edge"/>
              <c:yMode val="edge"/>
              <c:x val="3.776496015958173E-2"/>
              <c:y val="0.3390955564540156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31136"/>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 no MC.xlsx]Pivot_Demo_Gen_Pop!PivotTable1</c:name>
    <c:fmtId val="8"/>
  </c:pivotSource>
  <c:chart>
    <c:title>
      <c:tx>
        <c:strRef>
          <c:f>Pivot_Demo_Gen_Pop!$A$8</c:f>
          <c:strCache>
            <c:ptCount val="1"/>
            <c:pt idx="0">
              <c:v>Total Population,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01 Alameda</c:v>
                </c:pt>
              </c:strCache>
            </c:strRef>
          </c:tx>
          <c:invertIfNegative val="0"/>
          <c:cat>
            <c:strRef>
              <c:f>Pivot_Demo_Gen_Pop!$A$8</c:f>
              <c:strCache>
                <c:ptCount val="1"/>
                <c:pt idx="0">
                  <c:v>2018</c:v>
                </c:pt>
              </c:strCache>
            </c:strRef>
          </c:cat>
          <c:val>
            <c:numRef>
              <c:f>Pivot_Demo_Gen_Pop!$A$8</c:f>
              <c:numCache>
                <c:formatCode>#,##0</c:formatCode>
                <c:ptCount val="1"/>
                <c:pt idx="0">
                  <c:v>103428</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07 Contra Costa</c:v>
                </c:pt>
              </c:strCache>
            </c:strRef>
          </c:tx>
          <c:invertIfNegative val="0"/>
          <c:cat>
            <c:strRef>
              <c:f>Pivot_Demo_Gen_Pop!$A$8</c:f>
              <c:strCache>
                <c:ptCount val="1"/>
                <c:pt idx="0">
                  <c:v>2018</c:v>
                </c:pt>
              </c:strCache>
            </c:strRef>
          </c:cat>
          <c:val>
            <c:numRef>
              <c:f>Pivot_Demo_Gen_Pop!$A$8</c:f>
              <c:numCache>
                <c:formatCode>#,##0</c:formatCode>
                <c:ptCount val="1"/>
                <c:pt idx="0">
                  <c:v>62002</c:v>
                </c:pt>
              </c:numCache>
            </c:numRef>
          </c:val>
          <c:extLst>
            <c:ext xmlns:c16="http://schemas.microsoft.com/office/drawing/2014/chart" uri="{C3380CC4-5D6E-409C-BE32-E72D297353CC}">
              <c16:uniqueId val="{00000002-704B-4F29-838D-DA9D27354972}"/>
            </c:ext>
          </c:extLst>
        </c:ser>
        <c:ser>
          <c:idx val="2"/>
          <c:order val="2"/>
          <c:tx>
            <c:strRef>
              <c:f>Pivot_Demo_Gen_Pop!$A$8</c:f>
              <c:strCache>
                <c:ptCount val="1"/>
                <c:pt idx="0">
                  <c:v>21 Marin</c:v>
                </c:pt>
              </c:strCache>
            </c:strRef>
          </c:tx>
          <c:invertIfNegative val="0"/>
          <c:cat>
            <c:strRef>
              <c:f>Pivot_Demo_Gen_Pop!$A$8</c:f>
              <c:strCache>
                <c:ptCount val="1"/>
                <c:pt idx="0">
                  <c:v>2018</c:v>
                </c:pt>
              </c:strCache>
            </c:strRef>
          </c:cat>
          <c:val>
            <c:numRef>
              <c:f>Pivot_Demo_Gen_Pop!$A$8</c:f>
              <c:numCache>
                <c:formatCode>#,##0</c:formatCode>
                <c:ptCount val="1"/>
                <c:pt idx="0">
                  <c:v>9956</c:v>
                </c:pt>
              </c:numCache>
            </c:numRef>
          </c:val>
          <c:extLst>
            <c:ext xmlns:c16="http://schemas.microsoft.com/office/drawing/2014/chart" uri="{C3380CC4-5D6E-409C-BE32-E72D297353CC}">
              <c16:uniqueId val="{00000003-704B-4F29-838D-DA9D27354972}"/>
            </c:ext>
          </c:extLst>
        </c:ser>
        <c:dLbls>
          <c:showLegendKey val="0"/>
          <c:showVal val="0"/>
          <c:showCatName val="0"/>
          <c:showSerName val="0"/>
          <c:showPercent val="0"/>
          <c:showBubbleSize val="0"/>
        </c:dLbls>
        <c:gapWidth val="150"/>
        <c:axId val="156953600"/>
        <c:axId val="159417088"/>
      </c:barChart>
      <c:catAx>
        <c:axId val="156953600"/>
        <c:scaling>
          <c:orientation val="minMax"/>
        </c:scaling>
        <c:delete val="0"/>
        <c:axPos val="b"/>
        <c:numFmt formatCode="General" sourceLinked="0"/>
        <c:majorTickMark val="out"/>
        <c:minorTickMark val="none"/>
        <c:tickLblPos val="nextTo"/>
        <c:crossAx val="159417088"/>
        <c:crosses val="autoZero"/>
        <c:auto val="1"/>
        <c:lblAlgn val="ctr"/>
        <c:lblOffset val="100"/>
        <c:noMultiLvlLbl val="0"/>
      </c:catAx>
      <c:valAx>
        <c:axId val="1594170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9536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 no MC.xlsx]Pivot_Demo_Gen_Pop!PivotTable2</c:name>
    <c:fmtId val="2"/>
  </c:pivotSource>
  <c:chart>
    <c:title>
      <c:tx>
        <c:strRef>
          <c:f>Pivot_Demo_Gen_Pop!$A$35</c:f>
          <c:strCache>
            <c:ptCount val="1"/>
            <c:pt idx="0">
              <c:v>Elderly Population (age 60+),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01 Alameda</c:v>
                </c:pt>
              </c:strCache>
            </c:strRef>
          </c:tx>
          <c:invertIfNegative val="0"/>
          <c:cat>
            <c:strRef>
              <c:f>Pivot_Demo_Gen_Pop!$A$35</c:f>
              <c:strCache>
                <c:ptCount val="1"/>
                <c:pt idx="0">
                  <c:v>2018</c:v>
                </c:pt>
              </c:strCache>
            </c:strRef>
          </c:cat>
          <c:val>
            <c:numRef>
              <c:f>Pivot_Demo_Gen_Pop!$A$35</c:f>
              <c:numCache>
                <c:formatCode>#,##0</c:formatCode>
                <c:ptCount val="1"/>
                <c:pt idx="0">
                  <c:v>11501</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07 Contra Costa</c:v>
                </c:pt>
              </c:strCache>
            </c:strRef>
          </c:tx>
          <c:invertIfNegative val="0"/>
          <c:cat>
            <c:strRef>
              <c:f>Pivot_Demo_Gen_Pop!$A$35</c:f>
              <c:strCache>
                <c:ptCount val="1"/>
                <c:pt idx="0">
                  <c:v>2018</c:v>
                </c:pt>
              </c:strCache>
            </c:strRef>
          </c:cat>
          <c:val>
            <c:numRef>
              <c:f>Pivot_Demo_Gen_Pop!$A$35</c:f>
              <c:numCache>
                <c:formatCode>#,##0</c:formatCode>
                <c:ptCount val="1"/>
                <c:pt idx="0">
                  <c:v>5269</c:v>
                </c:pt>
              </c:numCache>
            </c:numRef>
          </c:val>
          <c:extLst>
            <c:ext xmlns:c16="http://schemas.microsoft.com/office/drawing/2014/chart" uri="{C3380CC4-5D6E-409C-BE32-E72D297353CC}">
              <c16:uniqueId val="{00000002-E373-4B71-90B7-21DD7E337D07}"/>
            </c:ext>
          </c:extLst>
        </c:ser>
        <c:ser>
          <c:idx val="2"/>
          <c:order val="2"/>
          <c:tx>
            <c:strRef>
              <c:f>Pivot_Demo_Gen_Pop!$A$35</c:f>
              <c:strCache>
                <c:ptCount val="1"/>
                <c:pt idx="0">
                  <c:v>21 Marin</c:v>
                </c:pt>
              </c:strCache>
            </c:strRef>
          </c:tx>
          <c:invertIfNegative val="0"/>
          <c:cat>
            <c:strRef>
              <c:f>Pivot_Demo_Gen_Pop!$A$35</c:f>
              <c:strCache>
                <c:ptCount val="1"/>
                <c:pt idx="0">
                  <c:v>2018</c:v>
                </c:pt>
              </c:strCache>
            </c:strRef>
          </c:cat>
          <c:val>
            <c:numRef>
              <c:f>Pivot_Demo_Gen_Pop!$A$35</c:f>
              <c:numCache>
                <c:formatCode>#,##0</c:formatCode>
                <c:ptCount val="1"/>
                <c:pt idx="0">
                  <c:v>1488</c:v>
                </c:pt>
              </c:numCache>
            </c:numRef>
          </c:val>
          <c:extLst>
            <c:ext xmlns:c16="http://schemas.microsoft.com/office/drawing/2014/chart" uri="{C3380CC4-5D6E-409C-BE32-E72D297353CC}">
              <c16:uniqueId val="{00000003-E373-4B71-90B7-21DD7E337D07}"/>
            </c:ext>
          </c:extLst>
        </c:ser>
        <c:dLbls>
          <c:showLegendKey val="0"/>
          <c:showVal val="0"/>
          <c:showCatName val="0"/>
          <c:showSerName val="0"/>
          <c:showPercent val="0"/>
          <c:showBubbleSize val="0"/>
        </c:dLbls>
        <c:gapWidth val="150"/>
        <c:axId val="160199424"/>
        <c:axId val="160200960"/>
      </c:barChart>
      <c:catAx>
        <c:axId val="160199424"/>
        <c:scaling>
          <c:orientation val="minMax"/>
        </c:scaling>
        <c:delete val="0"/>
        <c:axPos val="b"/>
        <c:numFmt formatCode="General" sourceLinked="0"/>
        <c:majorTickMark val="out"/>
        <c:minorTickMark val="none"/>
        <c:tickLblPos val="nextTo"/>
        <c:crossAx val="160200960"/>
        <c:crosses val="autoZero"/>
        <c:auto val="1"/>
        <c:lblAlgn val="ctr"/>
        <c:lblOffset val="100"/>
        <c:noMultiLvlLbl val="0"/>
      </c:catAx>
      <c:valAx>
        <c:axId val="16020096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199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 no MC.xlsx]Pivot_Demo_Gen_Pop!PivotTable3</c:name>
    <c:fmtId val="2"/>
  </c:pivotSource>
  <c:chart>
    <c:title>
      <c:tx>
        <c:strRef>
          <c:f>Pivot_Demo_Gen_Pop!$A$64</c:f>
          <c:strCache>
            <c:ptCount val="1"/>
            <c:pt idx="0">
              <c:v>Population Under Age 18, 2018</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01 Alameda</c:v>
                </c:pt>
              </c:strCache>
            </c:strRef>
          </c:tx>
          <c:invertIfNegative val="0"/>
          <c:cat>
            <c:strRef>
              <c:f>Pivot_Demo_Gen_Pop!$A$64</c:f>
              <c:strCache>
                <c:ptCount val="1"/>
                <c:pt idx="0">
                  <c:v>2018</c:v>
                </c:pt>
              </c:strCache>
            </c:strRef>
          </c:cat>
          <c:val>
            <c:numRef>
              <c:f>Pivot_Demo_Gen_Pop!$A$64</c:f>
              <c:numCache>
                <c:formatCode>#,##0</c:formatCode>
                <c:ptCount val="1"/>
                <c:pt idx="0">
                  <c:v>44043</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07 Contra Costa</c:v>
                </c:pt>
              </c:strCache>
            </c:strRef>
          </c:tx>
          <c:invertIfNegative val="0"/>
          <c:cat>
            <c:strRef>
              <c:f>Pivot_Demo_Gen_Pop!$A$64</c:f>
              <c:strCache>
                <c:ptCount val="1"/>
                <c:pt idx="0">
                  <c:v>2018</c:v>
                </c:pt>
              </c:strCache>
            </c:strRef>
          </c:cat>
          <c:val>
            <c:numRef>
              <c:f>Pivot_Demo_Gen_Pop!$A$64</c:f>
              <c:numCache>
                <c:formatCode>#,##0</c:formatCode>
                <c:ptCount val="1"/>
                <c:pt idx="0">
                  <c:v>29860</c:v>
                </c:pt>
              </c:numCache>
            </c:numRef>
          </c:val>
          <c:extLst>
            <c:ext xmlns:c16="http://schemas.microsoft.com/office/drawing/2014/chart" uri="{C3380CC4-5D6E-409C-BE32-E72D297353CC}">
              <c16:uniqueId val="{00000002-042A-42D9-823A-82B938A02A78}"/>
            </c:ext>
          </c:extLst>
        </c:ser>
        <c:ser>
          <c:idx val="2"/>
          <c:order val="2"/>
          <c:tx>
            <c:strRef>
              <c:f>Pivot_Demo_Gen_Pop!$A$64</c:f>
              <c:strCache>
                <c:ptCount val="1"/>
                <c:pt idx="0">
                  <c:v>21 Marin</c:v>
                </c:pt>
              </c:strCache>
            </c:strRef>
          </c:tx>
          <c:invertIfNegative val="0"/>
          <c:cat>
            <c:strRef>
              <c:f>Pivot_Demo_Gen_Pop!$A$64</c:f>
              <c:strCache>
                <c:ptCount val="1"/>
                <c:pt idx="0">
                  <c:v>2018</c:v>
                </c:pt>
              </c:strCache>
            </c:strRef>
          </c:cat>
          <c:val>
            <c:numRef>
              <c:f>Pivot_Demo_Gen_Pop!$A$64</c:f>
              <c:numCache>
                <c:formatCode>#,##0</c:formatCode>
                <c:ptCount val="1"/>
                <c:pt idx="0">
                  <c:v>4263</c:v>
                </c:pt>
              </c:numCache>
            </c:numRef>
          </c:val>
          <c:extLst>
            <c:ext xmlns:c16="http://schemas.microsoft.com/office/drawing/2014/chart" uri="{C3380CC4-5D6E-409C-BE32-E72D297353CC}">
              <c16:uniqueId val="{00000003-042A-42D9-823A-82B938A02A78}"/>
            </c:ext>
          </c:extLst>
        </c:ser>
        <c:dLbls>
          <c:showLegendKey val="0"/>
          <c:showVal val="0"/>
          <c:showCatName val="0"/>
          <c:showSerName val="0"/>
          <c:showPercent val="0"/>
          <c:showBubbleSize val="0"/>
        </c:dLbls>
        <c:gapWidth val="150"/>
        <c:axId val="160254592"/>
        <c:axId val="160264576"/>
      </c:barChart>
      <c:catAx>
        <c:axId val="160254592"/>
        <c:scaling>
          <c:orientation val="minMax"/>
        </c:scaling>
        <c:delete val="0"/>
        <c:axPos val="b"/>
        <c:numFmt formatCode="General" sourceLinked="0"/>
        <c:majorTickMark val="out"/>
        <c:minorTickMark val="none"/>
        <c:tickLblPos val="nextTo"/>
        <c:crossAx val="160264576"/>
        <c:crosses val="autoZero"/>
        <c:auto val="1"/>
        <c:lblAlgn val="ctr"/>
        <c:lblOffset val="100"/>
        <c:noMultiLvlLbl val="0"/>
      </c:catAx>
      <c:valAx>
        <c:axId val="16026457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2545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 no MC.xlsx]Pivot_Demo_Gen_Pop!PivotTable4</c:name>
    <c:fmtId val="2"/>
  </c:pivotSource>
  <c:chart>
    <c:title>
      <c:tx>
        <c:strRef>
          <c:f>Pivot_Demo_Gen_Pop!$A$93</c:f>
          <c:strCache>
            <c:ptCount val="1"/>
            <c:pt idx="0">
              <c:v>ESL Population (age 5+),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01 Alameda</c:v>
                </c:pt>
              </c:strCache>
            </c:strRef>
          </c:tx>
          <c:invertIfNegative val="0"/>
          <c:cat>
            <c:strRef>
              <c:f>Pivot_Demo_Gen_Pop!$A$93</c:f>
              <c:strCache>
                <c:ptCount val="1"/>
                <c:pt idx="0">
                  <c:v>2018</c:v>
                </c:pt>
              </c:strCache>
            </c:strRef>
          </c:cat>
          <c:val>
            <c:numRef>
              <c:f>Pivot_Demo_Gen_Pop!$A$93</c:f>
              <c:numCache>
                <c:formatCode>#,##0</c:formatCode>
                <c:ptCount val="1"/>
                <c:pt idx="0">
                  <c:v>30654</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07 Contra Costa</c:v>
                </c:pt>
              </c:strCache>
            </c:strRef>
          </c:tx>
          <c:invertIfNegative val="0"/>
          <c:cat>
            <c:strRef>
              <c:f>Pivot_Demo_Gen_Pop!$A$93</c:f>
              <c:strCache>
                <c:ptCount val="1"/>
                <c:pt idx="0">
                  <c:v>2018</c:v>
                </c:pt>
              </c:strCache>
            </c:strRef>
          </c:cat>
          <c:val>
            <c:numRef>
              <c:f>Pivot_Demo_Gen_Pop!$A$93</c:f>
              <c:numCache>
                <c:formatCode>#,##0</c:formatCode>
                <c:ptCount val="1"/>
                <c:pt idx="0">
                  <c:v>12644</c:v>
                </c:pt>
              </c:numCache>
            </c:numRef>
          </c:val>
          <c:extLst>
            <c:ext xmlns:c16="http://schemas.microsoft.com/office/drawing/2014/chart" uri="{C3380CC4-5D6E-409C-BE32-E72D297353CC}">
              <c16:uniqueId val="{00000002-6CF5-41B0-B75B-B4231624F5DD}"/>
            </c:ext>
          </c:extLst>
        </c:ser>
        <c:ser>
          <c:idx val="2"/>
          <c:order val="2"/>
          <c:tx>
            <c:strRef>
              <c:f>Pivot_Demo_Gen_Pop!$A$93</c:f>
              <c:strCache>
                <c:ptCount val="1"/>
                <c:pt idx="0">
                  <c:v>21 Marin</c:v>
                </c:pt>
              </c:strCache>
            </c:strRef>
          </c:tx>
          <c:invertIfNegative val="0"/>
          <c:cat>
            <c:strRef>
              <c:f>Pivot_Demo_Gen_Pop!$A$93</c:f>
              <c:strCache>
                <c:ptCount val="1"/>
                <c:pt idx="0">
                  <c:v>2018</c:v>
                </c:pt>
              </c:strCache>
            </c:strRef>
          </c:cat>
          <c:val>
            <c:numRef>
              <c:f>Pivot_Demo_Gen_Pop!$A$93</c:f>
              <c:numCache>
                <c:formatCode>#,##0</c:formatCode>
                <c:ptCount val="1"/>
                <c:pt idx="0">
                  <c:v>3685</c:v>
                </c:pt>
              </c:numCache>
            </c:numRef>
          </c:val>
          <c:extLst>
            <c:ext xmlns:c16="http://schemas.microsoft.com/office/drawing/2014/chart" uri="{C3380CC4-5D6E-409C-BE32-E72D297353CC}">
              <c16:uniqueId val="{00000003-6CF5-41B0-B75B-B4231624F5DD}"/>
            </c:ext>
          </c:extLst>
        </c:ser>
        <c:dLbls>
          <c:showLegendKey val="0"/>
          <c:showVal val="0"/>
          <c:showCatName val="0"/>
          <c:showSerName val="0"/>
          <c:showPercent val="0"/>
          <c:showBubbleSize val="0"/>
        </c:dLbls>
        <c:gapWidth val="150"/>
        <c:axId val="156304128"/>
        <c:axId val="156305664"/>
      </c:barChart>
      <c:catAx>
        <c:axId val="156304128"/>
        <c:scaling>
          <c:orientation val="minMax"/>
        </c:scaling>
        <c:delete val="0"/>
        <c:axPos val="b"/>
        <c:numFmt formatCode="General" sourceLinked="0"/>
        <c:majorTickMark val="out"/>
        <c:minorTickMark val="none"/>
        <c:tickLblPos val="nextTo"/>
        <c:crossAx val="156305664"/>
        <c:crosses val="autoZero"/>
        <c:auto val="1"/>
        <c:lblAlgn val="ctr"/>
        <c:lblOffset val="100"/>
        <c:noMultiLvlLbl val="0"/>
      </c:catAx>
      <c:valAx>
        <c:axId val="1563056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3041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MC.xlsx]Pivot_Demo_Gen_Pop!PivotTable6</c:name>
    <c:fmtId val="4"/>
  </c:pivotSource>
  <c:chart>
    <c:title>
      <c:tx>
        <c:strRef>
          <c:f>Pivot_Demo_Gen_Pop!$A$134</c:f>
          <c:strCache>
            <c:ptCount val="1"/>
            <c:pt idx="0">
              <c:v>Persons Receiving Medi-Cal,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30 Orange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#,##0</c:formatCode>
                <c:ptCount val="5"/>
                <c:pt idx="0">
                  <c:v>894271</c:v>
                </c:pt>
                <c:pt idx="1">
                  <c:v>890943</c:v>
                </c:pt>
                <c:pt idx="2">
                  <c:v>888825</c:v>
                </c:pt>
                <c:pt idx="3">
                  <c:v>888820</c:v>
                </c:pt>
                <c:pt idx="4">
                  <c:v>882107</c:v>
                </c:pt>
              </c:numCache>
            </c:numRef>
          </c:val>
          <c:extLst>
            <c:ext xmlns:c16="http://schemas.microsoft.com/office/drawing/2014/chart" uri="{C3380CC4-5D6E-409C-BE32-E72D297353CC}">
              <c16:uniqueId val="{00000000-AFEA-4237-8F88-E1897E7E05AD}"/>
            </c:ext>
          </c:extLst>
        </c:ser>
        <c:ser>
          <c:idx val="1"/>
          <c:order val="1"/>
          <c:tx>
            <c:strRef>
              <c:f>Pivot_Demo_Gen_Pop!$A$134</c:f>
              <c:strCache>
                <c:ptCount val="1"/>
                <c:pt idx="0">
                  <c:v>33 Riverside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#,##0</c:formatCode>
                <c:ptCount val="5"/>
                <c:pt idx="0">
                  <c:v>837348</c:v>
                </c:pt>
                <c:pt idx="1">
                  <c:v>836144</c:v>
                </c:pt>
                <c:pt idx="2">
                  <c:v>833494</c:v>
                </c:pt>
                <c:pt idx="3">
                  <c:v>830188</c:v>
                </c:pt>
                <c:pt idx="4">
                  <c:v>830986</c:v>
                </c:pt>
              </c:numCache>
            </c:numRef>
          </c:val>
          <c:extLst>
            <c:ext xmlns:c16="http://schemas.microsoft.com/office/drawing/2014/chart" uri="{C3380CC4-5D6E-409C-BE32-E72D297353CC}">
              <c16:uniqueId val="{00000000-9F8A-4371-AD84-369C5131345E}"/>
            </c:ext>
          </c:extLst>
        </c:ser>
        <c:ser>
          <c:idx val="2"/>
          <c:order val="2"/>
          <c:tx>
            <c:strRef>
              <c:f>Pivot_Demo_Gen_Pop!$A$134</c:f>
              <c:strCache>
                <c:ptCount val="1"/>
                <c:pt idx="0">
                  <c:v>34 Sacramento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#,##0</c:formatCode>
                <c:ptCount val="5"/>
                <c:pt idx="0">
                  <c:v>546594</c:v>
                </c:pt>
                <c:pt idx="1">
                  <c:v>545602</c:v>
                </c:pt>
                <c:pt idx="2">
                  <c:v>543346</c:v>
                </c:pt>
                <c:pt idx="3">
                  <c:v>540854</c:v>
                </c:pt>
                <c:pt idx="4">
                  <c:v>540051</c:v>
                </c:pt>
              </c:numCache>
            </c:numRef>
          </c:val>
          <c:extLst>
            <c:ext xmlns:c16="http://schemas.microsoft.com/office/drawing/2014/chart" uri="{C3380CC4-5D6E-409C-BE32-E72D297353CC}">
              <c16:uniqueId val="{00000001-9F8A-4371-AD84-369C5131345E}"/>
            </c:ext>
          </c:extLst>
        </c:ser>
        <c:dLbls>
          <c:showLegendKey val="0"/>
          <c:showVal val="0"/>
          <c:showCatName val="0"/>
          <c:showSerName val="0"/>
          <c:showPercent val="0"/>
          <c:showBubbleSize val="0"/>
        </c:dLbls>
        <c:gapWidth val="100"/>
        <c:overlap val="-24"/>
        <c:axId val="160346112"/>
        <c:axId val="160347648"/>
      </c:barChart>
      <c:catAx>
        <c:axId val="16034611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7648"/>
        <c:crosses val="autoZero"/>
        <c:auto val="1"/>
        <c:lblAlgn val="ctr"/>
        <c:lblOffset val="100"/>
        <c:noMultiLvlLbl val="0"/>
      </c:catAx>
      <c:valAx>
        <c:axId val="16034764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6034611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MC.xlsx]Pivot_Demogr_CF!PivotTable3</c:name>
    <c:fmtId val="2"/>
  </c:pivotSource>
  <c:chart>
    <c:title>
      <c:tx>
        <c:strRef>
          <c:f>Pivot_Demogr_CF!$A$69</c:f>
          <c:strCache>
            <c:ptCount val="1"/>
            <c:pt idx="0">
              <c:v>CalFresh Children (under age 18),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2537628</c:v>
                </c:pt>
              </c:numCache>
            </c:numRef>
          </c:val>
          <c:extLst>
            <c:ext xmlns:c16="http://schemas.microsoft.com/office/drawing/2014/chart" uri="{C3380CC4-5D6E-409C-BE32-E72D297353CC}">
              <c16:uniqueId val="{00000000-0F45-4C57-8185-BE0A3DCD502A}"/>
            </c:ext>
          </c:extLst>
        </c:ser>
        <c:dLbls>
          <c:showLegendKey val="0"/>
          <c:showVal val="0"/>
          <c:showCatName val="0"/>
          <c:showSerName val="0"/>
          <c:showPercent val="0"/>
          <c:showBubbleSize val="0"/>
        </c:dLbls>
        <c:gapWidth val="100"/>
        <c:overlap val="-24"/>
        <c:axId val="160059392"/>
        <c:axId val="160060928"/>
      </c:barChart>
      <c:catAx>
        <c:axId val="16005939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060928"/>
        <c:crosses val="autoZero"/>
        <c:auto val="1"/>
        <c:lblAlgn val="ctr"/>
        <c:lblOffset val="100"/>
        <c:noMultiLvlLbl val="0"/>
      </c:catAx>
      <c:valAx>
        <c:axId val="160060928"/>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059392"/>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MC.xlsx]Pivot_Demogr_CF!PivotTable5</c:name>
    <c:fmtId val="3"/>
  </c:pivotSource>
  <c:chart>
    <c:title>
      <c:tx>
        <c:strRef>
          <c:f>Pivot_Demogr_CF!$A$298</c:f>
          <c:strCache>
            <c:ptCount val="1"/>
            <c:pt idx="0">
              <c:v>CalFresh ESL Population (all ages),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Pivot_Demogr_CF!$A$298</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Pivot_Demogr_CF!$A$298</c:f>
              <c:strCache>
                <c:ptCount val="1"/>
                <c:pt idx="0">
                  <c:v>2017</c:v>
                </c:pt>
              </c:strCache>
            </c:strRef>
          </c:cat>
          <c:val>
            <c:numRef>
              <c:f>Pivot_Demogr_CF!$A$298</c:f>
              <c:numCache>
                <c:formatCode>#,##0</c:formatCode>
                <c:ptCount val="1"/>
                <c:pt idx="0">
                  <c:v>1514564</c:v>
                </c:pt>
              </c:numCache>
            </c:numRef>
          </c:val>
          <c:extLst>
            <c:ext xmlns:c16="http://schemas.microsoft.com/office/drawing/2014/chart" uri="{C3380CC4-5D6E-409C-BE32-E72D297353CC}">
              <c16:uniqueId val="{00000000-2639-4CA9-BD36-2895EE9F105F}"/>
            </c:ext>
          </c:extLst>
        </c:ser>
        <c:dLbls>
          <c:showLegendKey val="0"/>
          <c:showVal val="0"/>
          <c:showCatName val="0"/>
          <c:showSerName val="0"/>
          <c:showPercent val="0"/>
          <c:showBubbleSize val="0"/>
        </c:dLbls>
        <c:gapWidth val="100"/>
        <c:overlap val="-24"/>
        <c:axId val="160641024"/>
        <c:axId val="160642560"/>
      </c:barChart>
      <c:catAx>
        <c:axId val="16064102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2560"/>
        <c:crosses val="autoZero"/>
        <c:auto val="1"/>
        <c:lblAlgn val="ctr"/>
        <c:lblOffset val="100"/>
        <c:noMultiLvlLbl val="0"/>
      </c:catAx>
      <c:valAx>
        <c:axId val="160642560"/>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4102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MC.xlsx]Pivot_Demogr_CF!PivotTable6</c:name>
    <c:fmtId val="2"/>
  </c:pivotSource>
  <c:chart>
    <c:title>
      <c:tx>
        <c:strRef>
          <c:f>Pivot_Demogr_CF!$A$332</c:f>
          <c:strCache>
            <c:ptCount val="1"/>
            <c:pt idx="0">
              <c:v>CalFresh Elderly Population (age 60+),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Pivot_Demogr_CF!$A$332</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Pivot_Demogr_CF!$A$332</c:f>
              <c:strCache>
                <c:ptCount val="1"/>
                <c:pt idx="0">
                  <c:v>2017</c:v>
                </c:pt>
              </c:strCache>
            </c:strRef>
          </c:cat>
          <c:val>
            <c:numRef>
              <c:f>Pivot_Demogr_CF!$A$332</c:f>
              <c:numCache>
                <c:formatCode>#,##0</c:formatCode>
                <c:ptCount val="1"/>
                <c:pt idx="0">
                  <c:v>370322</c:v>
                </c:pt>
              </c:numCache>
            </c:numRef>
          </c:val>
          <c:extLst>
            <c:ext xmlns:c16="http://schemas.microsoft.com/office/drawing/2014/chart" uri="{C3380CC4-5D6E-409C-BE32-E72D297353CC}">
              <c16:uniqueId val="{00000000-5D93-4775-B42E-9AB14F8B8774}"/>
            </c:ext>
          </c:extLst>
        </c:ser>
        <c:dLbls>
          <c:showLegendKey val="0"/>
          <c:showVal val="0"/>
          <c:showCatName val="0"/>
          <c:showSerName val="0"/>
          <c:showPercent val="0"/>
          <c:showBubbleSize val="0"/>
        </c:dLbls>
        <c:gapWidth val="100"/>
        <c:overlap val="-24"/>
        <c:axId val="160697344"/>
        <c:axId val="160719616"/>
      </c:barChart>
      <c:catAx>
        <c:axId val="160697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19616"/>
        <c:crosses val="autoZero"/>
        <c:auto val="1"/>
        <c:lblAlgn val="ctr"/>
        <c:lblOffset val="100"/>
        <c:noMultiLvlLbl val="0"/>
      </c:catAx>
      <c:valAx>
        <c:axId val="16071961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9734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MC.xlsx]Pivot_Person_Unemp_Annual!PivotTable3</c:name>
    <c:fmtId val="4"/>
  </c:pivotSource>
  <c:chart>
    <c:title>
      <c:tx>
        <c:strRef>
          <c:f>Pivot_Person_Unemp_Annual!$A$53</c:f>
          <c:strCache>
            <c:ptCount val="1"/>
            <c:pt idx="0">
              <c:v>CalFresh Annual Average Persons - Calendar Year, 2016 - 2017</c:v>
            </c:pt>
          </c:strCache>
        </c:strRef>
      </c:tx>
      <c:layout>
        <c:manualLayout>
          <c:xMode val="edge"/>
          <c:yMode val="edge"/>
          <c:x val="0.10740740740740741"/>
          <c:y val="6.441222199089049E-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A54E-446F-A969-40EB5694B322}"/>
            </c:ext>
          </c:extLst>
        </c:ser>
        <c:ser>
          <c:idx val="1"/>
          <c:order val="1"/>
          <c:tx>
            <c:strRef>
              <c:f>Pivot_Person_Unemp_Annual!$A$53</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3691-4E1D-AB45-895AEAEAD4C9}"/>
            </c:ext>
          </c:extLst>
        </c:ser>
        <c:ser>
          <c:idx val="2"/>
          <c:order val="2"/>
          <c:tx>
            <c:strRef>
              <c:f>Pivot_Person_Unemp_Annual!$A$53</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3691-4E1D-AB45-895AEAEAD4C9}"/>
            </c:ext>
          </c:extLst>
        </c:ser>
        <c:dLbls>
          <c:showLegendKey val="0"/>
          <c:showVal val="0"/>
          <c:showCatName val="0"/>
          <c:showSerName val="0"/>
          <c:showPercent val="0"/>
          <c:showBubbleSize val="0"/>
        </c:dLbls>
        <c:marker val="1"/>
        <c:smooth val="0"/>
        <c:axId val="159680768"/>
        <c:axId val="159834112"/>
      </c:lineChart>
      <c:catAx>
        <c:axId val="159680768"/>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834112"/>
        <c:crosses val="autoZero"/>
        <c:auto val="1"/>
        <c:lblAlgn val="ctr"/>
        <c:lblOffset val="100"/>
        <c:noMultiLvlLbl val="0"/>
      </c:catAx>
      <c:valAx>
        <c:axId val="159834112"/>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Persons</a:t>
                </a:r>
              </a:p>
            </c:rich>
          </c:tx>
          <c:layout>
            <c:manualLayout>
              <c:xMode val="edge"/>
              <c:yMode val="edge"/>
              <c:x val="3.4158438528517271E-2"/>
              <c:y val="0.4099971261765218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80768"/>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MC.xlsx]Pivot_Person_Unemp_Annual!PivotTable4</c:name>
    <c:fmtId val="2"/>
  </c:pivotSource>
  <c:chart>
    <c:title>
      <c:tx>
        <c:strRef>
          <c:f>Pivot_Person_Unemp_Annual!$A$74</c:f>
          <c:strCache>
            <c:ptCount val="1"/>
            <c:pt idx="0">
              <c:v>Unemployment Rate - Calendar Year, 2016 - 2017</c:v>
            </c:pt>
          </c:strCache>
        </c:strRef>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2"/>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6690-4328-8C6E-B67511D020C4}"/>
            </c:ext>
          </c:extLst>
        </c:ser>
        <c:ser>
          <c:idx val="1"/>
          <c:order val="1"/>
          <c:tx>
            <c:strRef>
              <c:f>Pivot_Person_Unemp_Annual!$A$74</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04C1-4A95-A856-7A6FB7E324B7}"/>
            </c:ext>
          </c:extLst>
        </c:ser>
        <c:ser>
          <c:idx val="2"/>
          <c:order val="2"/>
          <c:tx>
            <c:strRef>
              <c:f>Pivot_Person_Unemp_Annual!$A$74</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7.0999999999999994E-2</c:v>
                </c:pt>
                <c:pt idx="1">
                  <c:v>0.06</c:v>
                </c:pt>
              </c:numCache>
            </c:numRef>
          </c:val>
          <c:smooth val="0"/>
          <c:extLst>
            <c:ext xmlns:c16="http://schemas.microsoft.com/office/drawing/2014/chart" uri="{C3380CC4-5D6E-409C-BE32-E72D297353CC}">
              <c16:uniqueId val="{00000001-04C1-4A95-A856-7A6FB7E324B7}"/>
            </c:ext>
          </c:extLst>
        </c:ser>
        <c:dLbls>
          <c:showLegendKey val="0"/>
          <c:showVal val="0"/>
          <c:showCatName val="0"/>
          <c:showSerName val="0"/>
          <c:showPercent val="0"/>
          <c:showBubbleSize val="0"/>
        </c:dLbls>
        <c:marker val="1"/>
        <c:smooth val="0"/>
        <c:axId val="159549312"/>
        <c:axId val="159550848"/>
      </c:lineChart>
      <c:catAx>
        <c:axId val="1595493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0848"/>
        <c:crosses val="autoZero"/>
        <c:auto val="1"/>
        <c:lblAlgn val="ctr"/>
        <c:lblOffset val="100"/>
        <c:noMultiLvlLbl val="0"/>
      </c:catAx>
      <c:valAx>
        <c:axId val="1595508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Percent</a:t>
                </a:r>
              </a:p>
            </c:rich>
          </c:tx>
          <c:layout>
            <c:manualLayout>
              <c:xMode val="edge"/>
              <c:yMode val="edge"/>
              <c:x val="4.3096071324417784E-2"/>
              <c:y val="0.415252377991531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93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MC.xlsx]Pivot_WIC!PivotTable1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CalFresh Recipients Ages 0-4 Enrolled in WIC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solidFill>
              <a:schemeClr val="accent1"/>
            </a:solidFill>
            <a:ln>
              <a:noFill/>
            </a:ln>
            <a:effectLst/>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8769-478C-91A7-6144AE249068}"/>
            </c:ext>
          </c:extLst>
        </c:ser>
        <c:ser>
          <c:idx val="1"/>
          <c:order val="1"/>
          <c:tx>
            <c:strRef>
              <c:f>Pivot_WIC!$C$3:$C$4</c:f>
              <c:strCache>
                <c:ptCount val="1"/>
                <c:pt idx="0">
                  <c:v>03 Amador</c:v>
                </c:pt>
              </c:strCache>
            </c:strRef>
          </c:tx>
          <c:spPr>
            <a:solidFill>
              <a:schemeClr val="accent2"/>
            </a:solidFill>
            <a:ln>
              <a:noFill/>
            </a:ln>
            <a:effectLst/>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FD48-4185-B20A-72727427D8A0}"/>
            </c:ext>
          </c:extLst>
        </c:ser>
        <c:ser>
          <c:idx val="2"/>
          <c:order val="2"/>
          <c:tx>
            <c:strRef>
              <c:f>Pivot_WIC!$D$3:$D$4</c:f>
              <c:strCache>
                <c:ptCount val="1"/>
                <c:pt idx="0">
                  <c:v>04 Butte</c:v>
                </c:pt>
              </c:strCache>
            </c:strRef>
          </c:tx>
          <c:spPr>
            <a:solidFill>
              <a:schemeClr val="accent3"/>
            </a:solidFill>
            <a:ln>
              <a:noFill/>
            </a:ln>
            <a:effectLst/>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FD48-4185-B20A-72727427D8A0}"/>
            </c:ext>
          </c:extLst>
        </c:ser>
        <c:dLbls>
          <c:showLegendKey val="0"/>
          <c:showVal val="0"/>
          <c:showCatName val="0"/>
          <c:showSerName val="0"/>
          <c:showPercent val="0"/>
          <c:showBubbleSize val="0"/>
        </c:dLbls>
        <c:gapWidth val="219"/>
        <c:overlap val="-27"/>
        <c:axId val="405519552"/>
        <c:axId val="405514632"/>
      </c:barChart>
      <c:catAx>
        <c:axId val="4055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MC.xlsx]Pivot_WIC!PivotTable2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WIC Recipients, Age 0-4, Likely</a:t>
            </a:r>
            <a:r>
              <a:rPr lang="en-US" baseline="0"/>
              <a:t> Reachable by CalFresh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E4F0-4D09-BDD3-7944EF6D224E}"/>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C831-456E-90A2-AB78822EF392}"/>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C831-456E-90A2-AB78822EF39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2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MC.xlsx]Pivot_WIC!PivotTable1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of CalFresh Recipients, Age 0-4, Enrolled in WIC, March 2016</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97E2-4DDD-9F3E-3BF659D6C60E}"/>
            </c:ext>
          </c:extLst>
        </c:ser>
        <c:ser>
          <c:idx val="1"/>
          <c:order val="1"/>
          <c:tx>
            <c:strRef>
              <c:f>Pivot_WIC!$C$3:$C$4</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50A6-4CF0-B617-E584D58DEB43}"/>
            </c:ext>
          </c:extLst>
        </c:ser>
        <c:ser>
          <c:idx val="2"/>
          <c:order val="2"/>
          <c:tx>
            <c:strRef>
              <c:f>Pivot_WIC!$D$3:$D$4</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50A6-4CF0-B617-E584D58DEB43}"/>
            </c:ext>
          </c:extLst>
        </c:ser>
        <c:dLbls>
          <c:showLegendKey val="0"/>
          <c:showVal val="0"/>
          <c:showCatName val="0"/>
          <c:showSerName val="0"/>
          <c:showPercent val="0"/>
          <c:showBubbleSize val="0"/>
        </c:dLbls>
        <c:gapWidth val="100"/>
        <c:overlap val="-24"/>
        <c:axId val="405519552"/>
        <c:axId val="405514632"/>
      </c:barChart>
      <c:catAx>
        <c:axId val="40551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3175" cap="flat" cmpd="sng" algn="ctr">
              <a:solidFill>
                <a:schemeClr val="tx1">
                  <a:lumMod val="50000"/>
                  <a:lumOff val="50000"/>
                </a:schemeClr>
              </a:solidFill>
              <a:prstDash val="solid"/>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5519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MC.xlsx]Pivot_WIC!PivotTable2</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WIC Recipients, Age 0-4, Likely</a:t>
            </a:r>
            <a:r>
              <a:rPr lang="en-US" sz="1400" baseline="0">
                <a:solidFill>
                  <a:sysClr val="windowText" lastClr="000000"/>
                </a:solidFill>
              </a:rPr>
              <a:t> Reachable by CalFresh, March 2016</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B834-4032-B1F7-0D5C56D9A7CD}"/>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B3D4-4EF6-941A-0E334B7E28C4}"/>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B3D4-4EF6-941A-0E334B7E28C4}"/>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min val="0"/>
        </c:scaling>
        <c:delete val="0"/>
        <c:axPos val="l"/>
        <c:majorGridlines>
          <c:spPr>
            <a:ln w="9525" cap="flat" cmpd="sng" algn="ctr">
              <a:solidFill>
                <a:schemeClr val="tx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4428568"/>
        <c:crosses val="autoZero"/>
        <c:crossBetween val="between"/>
      </c:valAx>
      <c:dTable>
        <c:showHorzBorder val="1"/>
        <c:showVertBorder val="1"/>
        <c:showOutline val="1"/>
        <c:showKeys val="1"/>
        <c:spPr>
          <a:noFill/>
          <a:ln w="9525" cap="flat" cmpd="sng" algn="ctr">
            <a:solidFill>
              <a:schemeClr val="tx1">
                <a:lumMod val="50000"/>
                <a:lumOff val="50000"/>
                <a:alpha val="94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MC.xlsx]Pivot_ChildOnlyMonthly!PivotTable2</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Persons in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Pivot_ChildOnlyMonthly!$B$155:$B$156</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Pivot_ChildOnlyMonthly!$A$157:$A$165</c:f>
              <c:multiLvlStrCache>
                <c:ptCount val="8"/>
                <c:lvl>
                  <c:pt idx="0">
                    <c:v>January</c:v>
                  </c:pt>
                  <c:pt idx="1">
                    <c:v>February</c:v>
                  </c:pt>
                  <c:pt idx="2">
                    <c:v>March</c:v>
                  </c:pt>
                  <c:pt idx="3">
                    <c:v>April</c:v>
                  </c:pt>
                  <c:pt idx="4">
                    <c:v>May</c:v>
                  </c:pt>
                  <c:pt idx="5">
                    <c:v>June</c:v>
                  </c:pt>
                  <c:pt idx="6">
                    <c:v>July</c:v>
                  </c:pt>
                  <c:pt idx="7">
                    <c:v>August</c:v>
                  </c:pt>
                </c:lvl>
                <c:lvl>
                  <c:pt idx="0">
                    <c:v>2018</c:v>
                  </c:pt>
                </c:lvl>
              </c:multiLvlStrCache>
            </c:multiLvlStrRef>
          </c:cat>
          <c:val>
            <c:numRef>
              <c:f>Pivot_ChildOnlyMonthly!$B$157:$B$165</c:f>
              <c:numCache>
                <c:formatCode>#,##0</c:formatCode>
                <c:ptCount val="8"/>
                <c:pt idx="0">
                  <c:v>574799</c:v>
                </c:pt>
                <c:pt idx="1">
                  <c:v>569279</c:v>
                </c:pt>
                <c:pt idx="2">
                  <c:v>565291</c:v>
                </c:pt>
                <c:pt idx="3">
                  <c:v>555943</c:v>
                </c:pt>
                <c:pt idx="4">
                  <c:v>547748</c:v>
                </c:pt>
                <c:pt idx="5">
                  <c:v>539644</c:v>
                </c:pt>
                <c:pt idx="6">
                  <c:v>529990</c:v>
                </c:pt>
                <c:pt idx="7">
                  <c:v>520645</c:v>
                </c:pt>
              </c:numCache>
            </c:numRef>
          </c:val>
          <c:extLst>
            <c:ext xmlns:c16="http://schemas.microsoft.com/office/drawing/2014/chart" uri="{C3380CC4-5D6E-409C-BE32-E72D297353CC}">
              <c16:uniqueId val="{00000000-57D3-44FB-A7DC-45B3D8CABFAA}"/>
            </c:ext>
          </c:extLst>
        </c:ser>
        <c:dLbls>
          <c:showLegendKey val="0"/>
          <c:showVal val="0"/>
          <c:showCatName val="0"/>
          <c:showSerName val="0"/>
          <c:showPercent val="0"/>
          <c:showBubbleSize val="0"/>
        </c:dLbls>
        <c:gapWidth val="100"/>
        <c:overlap val="-24"/>
        <c:axId val="217365840"/>
        <c:axId val="217363872"/>
      </c:barChart>
      <c:catAx>
        <c:axId val="217365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73658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MC.xlsx]Pivot_ChildOnlyMonthly!PivotTable1</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Pivot_ChildOnlyMonthly!$B$3:$B$4</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Pivot_ChildOnlyMonthly!$A$5:$A$13</c:f>
              <c:multiLvlStrCache>
                <c:ptCount val="8"/>
                <c:lvl>
                  <c:pt idx="0">
                    <c:v>January</c:v>
                  </c:pt>
                  <c:pt idx="1">
                    <c:v>February</c:v>
                  </c:pt>
                  <c:pt idx="2">
                    <c:v>March</c:v>
                  </c:pt>
                  <c:pt idx="3">
                    <c:v>April</c:v>
                  </c:pt>
                  <c:pt idx="4">
                    <c:v>May</c:v>
                  </c:pt>
                  <c:pt idx="5">
                    <c:v>June</c:v>
                  </c:pt>
                  <c:pt idx="6">
                    <c:v>July</c:v>
                  </c:pt>
                  <c:pt idx="7">
                    <c:v>August</c:v>
                  </c:pt>
                </c:lvl>
                <c:lvl>
                  <c:pt idx="0">
                    <c:v>2018</c:v>
                  </c:pt>
                </c:lvl>
              </c:multiLvlStrCache>
            </c:multiLvlStrRef>
          </c:cat>
          <c:val>
            <c:numRef>
              <c:f>Pivot_ChildOnlyMonthly!$B$5:$B$13</c:f>
              <c:numCache>
                <c:formatCode>#,##0</c:formatCode>
                <c:ptCount val="8"/>
                <c:pt idx="0">
                  <c:v>266648</c:v>
                </c:pt>
                <c:pt idx="1">
                  <c:v>263990</c:v>
                </c:pt>
                <c:pt idx="2">
                  <c:v>262196</c:v>
                </c:pt>
                <c:pt idx="3">
                  <c:v>257324</c:v>
                </c:pt>
                <c:pt idx="4">
                  <c:v>253655</c:v>
                </c:pt>
                <c:pt idx="5">
                  <c:v>250138</c:v>
                </c:pt>
                <c:pt idx="6">
                  <c:v>245322</c:v>
                </c:pt>
                <c:pt idx="7">
                  <c:v>245332</c:v>
                </c:pt>
              </c:numCache>
            </c:numRef>
          </c:val>
          <c:extLst>
            <c:ext xmlns:c16="http://schemas.microsoft.com/office/drawing/2014/chart" uri="{C3380CC4-5D6E-409C-BE32-E72D297353CC}">
              <c16:uniqueId val="{00000000-A6B0-4D50-BBF5-E7C830F9DB38}"/>
            </c:ext>
          </c:extLst>
        </c:ser>
        <c:dLbls>
          <c:showLegendKey val="0"/>
          <c:showVal val="0"/>
          <c:showCatName val="0"/>
          <c:showSerName val="0"/>
          <c:showPercent val="0"/>
          <c:showBubbleSize val="0"/>
        </c:dLbls>
        <c:gapWidth val="100"/>
        <c:overlap val="-24"/>
        <c:axId val="211891240"/>
        <c:axId val="211889272"/>
      </c:barChart>
      <c:catAx>
        <c:axId val="2118912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18912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MC.xlsx]Pivot_ChildOnlyMonthly!PivotTable1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Pivot_ChildOnlyMonthly!$B$3:$B$4</c:f>
              <c:strCache>
                <c:ptCount val="1"/>
                <c:pt idx="0">
                  <c:v>00 Statewide</c:v>
                </c:pt>
              </c:strCache>
            </c:strRef>
          </c:tx>
          <c:spPr>
            <a:solidFill>
              <a:schemeClr val="accent1"/>
            </a:solidFill>
            <a:ln>
              <a:noFill/>
            </a:ln>
            <a:effectLst/>
          </c:spPr>
          <c:invertIfNegative val="0"/>
          <c:cat>
            <c:multiLvlStrRef>
              <c:f>Pivot_ChildOnlyMonthly!$A$5:$A$13</c:f>
              <c:multiLvlStrCache>
                <c:ptCount val="8"/>
                <c:lvl>
                  <c:pt idx="0">
                    <c:v>January</c:v>
                  </c:pt>
                  <c:pt idx="1">
                    <c:v>February</c:v>
                  </c:pt>
                  <c:pt idx="2">
                    <c:v>March</c:v>
                  </c:pt>
                  <c:pt idx="3">
                    <c:v>April</c:v>
                  </c:pt>
                  <c:pt idx="4">
                    <c:v>May</c:v>
                  </c:pt>
                  <c:pt idx="5">
                    <c:v>June</c:v>
                  </c:pt>
                  <c:pt idx="6">
                    <c:v>July</c:v>
                  </c:pt>
                  <c:pt idx="7">
                    <c:v>August</c:v>
                  </c:pt>
                </c:lvl>
                <c:lvl>
                  <c:pt idx="0">
                    <c:v>2018</c:v>
                  </c:pt>
                </c:lvl>
              </c:multiLvlStrCache>
            </c:multiLvlStrRef>
          </c:cat>
          <c:val>
            <c:numRef>
              <c:f>Pivot_ChildOnlyMonthly!$B$5:$B$13</c:f>
              <c:numCache>
                <c:formatCode>#,##0</c:formatCode>
                <c:ptCount val="8"/>
                <c:pt idx="0">
                  <c:v>266648</c:v>
                </c:pt>
                <c:pt idx="1">
                  <c:v>263990</c:v>
                </c:pt>
                <c:pt idx="2">
                  <c:v>262196</c:v>
                </c:pt>
                <c:pt idx="3">
                  <c:v>257324</c:v>
                </c:pt>
                <c:pt idx="4">
                  <c:v>253655</c:v>
                </c:pt>
                <c:pt idx="5">
                  <c:v>250138</c:v>
                </c:pt>
                <c:pt idx="6">
                  <c:v>245322</c:v>
                </c:pt>
                <c:pt idx="7">
                  <c:v>245332</c:v>
                </c:pt>
              </c:numCache>
            </c:numRef>
          </c:val>
          <c:extLst>
            <c:ext xmlns:c16="http://schemas.microsoft.com/office/drawing/2014/chart" uri="{C3380CC4-5D6E-409C-BE32-E72D297353CC}">
              <c16:uniqueId val="{00000000-6494-47B5-BB3F-1753BF06C0B8}"/>
            </c:ext>
          </c:extLst>
        </c:ser>
        <c:dLbls>
          <c:showLegendKey val="0"/>
          <c:showVal val="0"/>
          <c:showCatName val="0"/>
          <c:showSerName val="0"/>
          <c:showPercent val="0"/>
          <c:showBubbleSize val="0"/>
        </c:dLbls>
        <c:gapWidth val="219"/>
        <c:overlap val="-27"/>
        <c:axId val="211891240"/>
        <c:axId val="211889272"/>
      </c:barChart>
      <c:catAx>
        <c:axId val="211891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91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MC.xlsx]Pivot_ChildOnlyMonthly!PivotTable2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Pivot_ChildOnlyMonthly!$B$155:$B$156</c:f>
              <c:strCache>
                <c:ptCount val="1"/>
                <c:pt idx="0">
                  <c:v>00 Statewide</c:v>
                </c:pt>
              </c:strCache>
            </c:strRef>
          </c:tx>
          <c:spPr>
            <a:solidFill>
              <a:schemeClr val="accent1"/>
            </a:solidFill>
            <a:ln>
              <a:noFill/>
            </a:ln>
            <a:effectLst/>
          </c:spPr>
          <c:invertIfNegative val="0"/>
          <c:cat>
            <c:multiLvlStrRef>
              <c:f>Pivot_ChildOnlyMonthly!$A$157:$A$165</c:f>
              <c:multiLvlStrCache>
                <c:ptCount val="8"/>
                <c:lvl>
                  <c:pt idx="0">
                    <c:v>January</c:v>
                  </c:pt>
                  <c:pt idx="1">
                    <c:v>February</c:v>
                  </c:pt>
                  <c:pt idx="2">
                    <c:v>March</c:v>
                  </c:pt>
                  <c:pt idx="3">
                    <c:v>April</c:v>
                  </c:pt>
                  <c:pt idx="4">
                    <c:v>May</c:v>
                  </c:pt>
                  <c:pt idx="5">
                    <c:v>June</c:v>
                  </c:pt>
                  <c:pt idx="6">
                    <c:v>July</c:v>
                  </c:pt>
                  <c:pt idx="7">
                    <c:v>August</c:v>
                  </c:pt>
                </c:lvl>
                <c:lvl>
                  <c:pt idx="0">
                    <c:v>2018</c:v>
                  </c:pt>
                </c:lvl>
              </c:multiLvlStrCache>
            </c:multiLvlStrRef>
          </c:cat>
          <c:val>
            <c:numRef>
              <c:f>Pivot_ChildOnlyMonthly!$B$157:$B$165</c:f>
              <c:numCache>
                <c:formatCode>#,##0</c:formatCode>
                <c:ptCount val="8"/>
                <c:pt idx="0">
                  <c:v>574799</c:v>
                </c:pt>
                <c:pt idx="1">
                  <c:v>569279</c:v>
                </c:pt>
                <c:pt idx="2">
                  <c:v>565291</c:v>
                </c:pt>
                <c:pt idx="3">
                  <c:v>555943</c:v>
                </c:pt>
                <c:pt idx="4">
                  <c:v>547748</c:v>
                </c:pt>
                <c:pt idx="5">
                  <c:v>539644</c:v>
                </c:pt>
                <c:pt idx="6">
                  <c:v>529990</c:v>
                </c:pt>
                <c:pt idx="7">
                  <c:v>520645</c:v>
                </c:pt>
              </c:numCache>
            </c:numRef>
          </c:val>
          <c:extLst>
            <c:ext xmlns:c16="http://schemas.microsoft.com/office/drawing/2014/chart" uri="{C3380CC4-5D6E-409C-BE32-E72D297353CC}">
              <c16:uniqueId val="{00000000-A708-435C-9735-BE78D2CAFE60}"/>
            </c:ext>
          </c:extLst>
        </c:ser>
        <c:dLbls>
          <c:showLegendKey val="0"/>
          <c:showVal val="0"/>
          <c:showCatName val="0"/>
          <c:showSerName val="0"/>
          <c:showPercent val="0"/>
          <c:showBubbleSize val="0"/>
        </c:dLbls>
        <c:gapWidth val="219"/>
        <c:overlap val="-27"/>
        <c:axId val="217365840"/>
        <c:axId val="217363872"/>
      </c:barChart>
      <c:catAx>
        <c:axId val="21736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01 Alameda</c:v>
                </c:pt>
              </c:strCache>
            </c:strRef>
          </c:tx>
          <c:invertIfNegative val="0"/>
          <c:cat>
            <c:multiLvlStrRef>
              <c:f>Pivot_HHs_Mth!$A$12:$B$12</c:f>
              <c:multiLvlStrCache>
                <c:ptCount val="1"/>
                <c:lvl>
                  <c:pt idx="0">
                    <c:v>October</c:v>
                  </c:pt>
                </c:lvl>
                <c:lvl>
                  <c:pt idx="0">
                    <c:v>2018</c:v>
                  </c:pt>
                </c:lvl>
              </c:multiLvlStrCache>
            </c:multiLvlStrRef>
          </c:cat>
          <c:val>
            <c:numRef>
              <c:f>Pivot_HHs_Mth!$C$12</c:f>
              <c:numCache>
                <c:formatCode>#,##0</c:formatCode>
                <c:ptCount val="1"/>
                <c:pt idx="0">
                  <c:v>54429</c:v>
                </c:pt>
              </c:numCache>
            </c:numRef>
          </c:val>
          <c:extLst>
            <c:ext xmlns:c16="http://schemas.microsoft.com/office/drawing/2014/chart" uri="{C3380CC4-5D6E-409C-BE32-E72D297353CC}">
              <c16:uniqueId val="{00000000-4B2A-4D15-990A-E296FF097D5E}"/>
            </c:ext>
          </c:extLst>
        </c:ser>
        <c:ser>
          <c:idx val="1"/>
          <c:order val="1"/>
          <c:tx>
            <c:strRef>
              <c:f>Pivot_HHs_Mth!$D$10:$D$11</c:f>
              <c:strCache>
                <c:ptCount val="1"/>
                <c:pt idx="0">
                  <c:v>07 Contra Costa</c:v>
                </c:pt>
              </c:strCache>
            </c:strRef>
          </c:tx>
          <c:invertIfNegative val="0"/>
          <c:cat>
            <c:multiLvlStrRef>
              <c:f>Pivot_HHs_Mth!$A$12:$B$12</c:f>
              <c:multiLvlStrCache>
                <c:ptCount val="1"/>
                <c:lvl>
                  <c:pt idx="0">
                    <c:v>October</c:v>
                  </c:pt>
                </c:lvl>
                <c:lvl>
                  <c:pt idx="0">
                    <c:v>2018</c:v>
                  </c:pt>
                </c:lvl>
              </c:multiLvlStrCache>
            </c:multiLvlStrRef>
          </c:cat>
          <c:val>
            <c:numRef>
              <c:f>Pivot_HHs_Mth!$D$12</c:f>
              <c:numCache>
                <c:formatCode>#,##0</c:formatCode>
                <c:ptCount val="1"/>
                <c:pt idx="0">
                  <c:v>30154</c:v>
                </c:pt>
              </c:numCache>
            </c:numRef>
          </c:val>
          <c:extLst>
            <c:ext xmlns:c16="http://schemas.microsoft.com/office/drawing/2014/chart" uri="{C3380CC4-5D6E-409C-BE32-E72D297353CC}">
              <c16:uniqueId val="{00000006-20D6-4AAF-8FFA-E371F573FD9C}"/>
            </c:ext>
          </c:extLst>
        </c:ser>
        <c:ser>
          <c:idx val="2"/>
          <c:order val="2"/>
          <c:tx>
            <c:strRef>
              <c:f>Pivot_HHs_Mth!$E$10:$E$11</c:f>
              <c:strCache>
                <c:ptCount val="1"/>
                <c:pt idx="0">
                  <c:v>43 Santa Clara</c:v>
                </c:pt>
              </c:strCache>
            </c:strRef>
          </c:tx>
          <c:invertIfNegative val="0"/>
          <c:cat>
            <c:multiLvlStrRef>
              <c:f>Pivot_HHs_Mth!$A$12:$B$12</c:f>
              <c:multiLvlStrCache>
                <c:ptCount val="1"/>
                <c:lvl>
                  <c:pt idx="0">
                    <c:v>October</c:v>
                  </c:pt>
                </c:lvl>
                <c:lvl>
                  <c:pt idx="0">
                    <c:v>2018</c:v>
                  </c:pt>
                </c:lvl>
              </c:multiLvlStrCache>
            </c:multiLvlStrRef>
          </c:cat>
          <c:val>
            <c:numRef>
              <c:f>Pivot_HHs_Mth!$E$12</c:f>
              <c:numCache>
                <c:formatCode>#,##0</c:formatCode>
                <c:ptCount val="1"/>
                <c:pt idx="0">
                  <c:v>41144</c:v>
                </c:pt>
              </c:numCache>
            </c:numRef>
          </c:val>
          <c:extLst>
            <c:ext xmlns:c16="http://schemas.microsoft.com/office/drawing/2014/chart" uri="{C3380CC4-5D6E-409C-BE32-E72D297353CC}">
              <c16:uniqueId val="{00000007-20D6-4AAF-8FFA-E371F573FD9C}"/>
            </c:ext>
          </c:extLst>
        </c:ser>
        <c:dLbls>
          <c:showLegendKey val="0"/>
          <c:showVal val="0"/>
          <c:showCatName val="0"/>
          <c:showSerName val="0"/>
          <c:showPercent val="0"/>
          <c:showBubbleSize val="0"/>
        </c:dLbls>
        <c:gapWidth val="150"/>
        <c:axId val="162067200"/>
        <c:axId val="162068736"/>
      </c:barChart>
      <c:catAx>
        <c:axId val="162067200"/>
        <c:scaling>
          <c:orientation val="minMax"/>
        </c:scaling>
        <c:delete val="0"/>
        <c:axPos val="b"/>
        <c:numFmt formatCode="General" sourceLinked="0"/>
        <c:majorTickMark val="out"/>
        <c:minorTickMark val="none"/>
        <c:tickLblPos val="nextTo"/>
        <c:crossAx val="162068736"/>
        <c:crosses val="autoZero"/>
        <c:auto val="1"/>
        <c:lblAlgn val="ctr"/>
        <c:lblOffset val="100"/>
        <c:noMultiLvlLbl val="0"/>
      </c:catAx>
      <c:valAx>
        <c:axId val="162068736"/>
        <c:scaling>
          <c:orientation val="minMax"/>
        </c:scaling>
        <c:delete val="0"/>
        <c:axPos val="l"/>
        <c:majorGridlines/>
        <c:numFmt formatCode="#,##0" sourceLinked="1"/>
        <c:majorTickMark val="out"/>
        <c:minorTickMark val="none"/>
        <c:tickLblPos val="nextTo"/>
        <c:crossAx val="162067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01 Alameda</c:v>
                </c:pt>
              </c:strCache>
            </c:strRef>
          </c:tx>
          <c:invertIfNegative val="0"/>
          <c:cat>
            <c:strRef>
              <c:f>Pivot_HH_Annual!$A$13</c:f>
              <c:strCache>
                <c:ptCount val="1"/>
                <c:pt idx="0">
                  <c:v>2017/18</c:v>
                </c:pt>
              </c:strCache>
            </c:strRef>
          </c:cat>
          <c:val>
            <c:numRef>
              <c:f>Pivot_HH_Annual!$B$13</c:f>
              <c:numCache>
                <c:formatCode>#,##0</c:formatCode>
                <c:ptCount val="1"/>
                <c:pt idx="0">
                  <c:v>56256.75</c:v>
                </c:pt>
              </c:numCache>
            </c:numRef>
          </c:val>
          <c:extLst>
            <c:ext xmlns:c16="http://schemas.microsoft.com/office/drawing/2014/chart" uri="{C3380CC4-5D6E-409C-BE32-E72D297353CC}">
              <c16:uniqueId val="{00000000-E00E-40FB-B5D5-F1F60AE24371}"/>
            </c:ext>
          </c:extLst>
        </c:ser>
        <c:ser>
          <c:idx val="1"/>
          <c:order val="1"/>
          <c:tx>
            <c:strRef>
              <c:f>Pivot_HH_Annual!$C$11:$C$12</c:f>
              <c:strCache>
                <c:ptCount val="1"/>
                <c:pt idx="0">
                  <c:v>07 Contra Costa</c:v>
                </c:pt>
              </c:strCache>
            </c:strRef>
          </c:tx>
          <c:invertIfNegative val="0"/>
          <c:cat>
            <c:strRef>
              <c:f>Pivot_HH_Annual!$A$13</c:f>
              <c:strCache>
                <c:ptCount val="1"/>
                <c:pt idx="0">
                  <c:v>2017/18</c:v>
                </c:pt>
              </c:strCache>
            </c:strRef>
          </c:cat>
          <c:val>
            <c:numRef>
              <c:f>Pivot_HH_Annual!$C$13</c:f>
              <c:numCache>
                <c:formatCode>#,##0</c:formatCode>
                <c:ptCount val="1"/>
                <c:pt idx="0">
                  <c:v>31190.416666666668</c:v>
                </c:pt>
              </c:numCache>
            </c:numRef>
          </c:val>
          <c:extLst>
            <c:ext xmlns:c16="http://schemas.microsoft.com/office/drawing/2014/chart" uri="{C3380CC4-5D6E-409C-BE32-E72D297353CC}">
              <c16:uniqueId val="{00000002-7505-475E-88A6-63A6EA3B31C4}"/>
            </c:ext>
          </c:extLst>
        </c:ser>
        <c:ser>
          <c:idx val="2"/>
          <c:order val="2"/>
          <c:tx>
            <c:strRef>
              <c:f>Pivot_HH_Annual!$D$11:$D$12</c:f>
              <c:strCache>
                <c:ptCount val="1"/>
                <c:pt idx="0">
                  <c:v>21 Marin</c:v>
                </c:pt>
              </c:strCache>
            </c:strRef>
          </c:tx>
          <c:invertIfNegative val="0"/>
          <c:cat>
            <c:strRef>
              <c:f>Pivot_HH_Annual!$A$13</c:f>
              <c:strCache>
                <c:ptCount val="1"/>
                <c:pt idx="0">
                  <c:v>2017/18</c:v>
                </c:pt>
              </c:strCache>
            </c:strRef>
          </c:cat>
          <c:val>
            <c:numRef>
              <c:f>Pivot_HH_Annual!$D$13</c:f>
              <c:numCache>
                <c:formatCode>#,##0</c:formatCode>
                <c:ptCount val="1"/>
                <c:pt idx="0">
                  <c:v>5982.916666666667</c:v>
                </c:pt>
              </c:numCache>
            </c:numRef>
          </c:val>
          <c:extLst>
            <c:ext xmlns:c16="http://schemas.microsoft.com/office/drawing/2014/chart" uri="{C3380CC4-5D6E-409C-BE32-E72D297353CC}">
              <c16:uniqueId val="{00000003-7505-475E-88A6-63A6EA3B31C4}"/>
            </c:ext>
          </c:extLst>
        </c:ser>
        <c:ser>
          <c:idx val="3"/>
          <c:order val="3"/>
          <c:tx>
            <c:strRef>
              <c:f>Pivot_HH_Annual!$E$11:$E$12</c:f>
              <c:strCache>
                <c:ptCount val="1"/>
                <c:pt idx="0">
                  <c:v>38 San Francisco</c:v>
                </c:pt>
              </c:strCache>
            </c:strRef>
          </c:tx>
          <c:invertIfNegative val="0"/>
          <c:cat>
            <c:strRef>
              <c:f>Pivot_HH_Annual!$A$13</c:f>
              <c:strCache>
                <c:ptCount val="1"/>
                <c:pt idx="0">
                  <c:v>2017/18</c:v>
                </c:pt>
              </c:strCache>
            </c:strRef>
          </c:cat>
          <c:val>
            <c:numRef>
              <c:f>Pivot_HH_Annual!$E$13</c:f>
              <c:numCache>
                <c:formatCode>#,##0</c:formatCode>
                <c:ptCount val="1"/>
                <c:pt idx="0">
                  <c:v>33467.75</c:v>
                </c:pt>
              </c:numCache>
            </c:numRef>
          </c:val>
          <c:extLst>
            <c:ext xmlns:c16="http://schemas.microsoft.com/office/drawing/2014/chart" uri="{C3380CC4-5D6E-409C-BE32-E72D297353CC}">
              <c16:uniqueId val="{00000004-7505-475E-88A6-63A6EA3B31C4}"/>
            </c:ext>
          </c:extLst>
        </c:ser>
        <c:dLbls>
          <c:showLegendKey val="0"/>
          <c:showVal val="0"/>
          <c:showCatName val="0"/>
          <c:showSerName val="0"/>
          <c:showPercent val="0"/>
          <c:showBubbleSize val="0"/>
        </c:dLbls>
        <c:gapWidth val="150"/>
        <c:axId val="159295360"/>
        <c:axId val="159296896"/>
      </c:barChart>
      <c:catAx>
        <c:axId val="159295360"/>
        <c:scaling>
          <c:orientation val="minMax"/>
        </c:scaling>
        <c:delete val="0"/>
        <c:axPos val="b"/>
        <c:numFmt formatCode="General" sourceLinked="0"/>
        <c:majorTickMark val="out"/>
        <c:minorTickMark val="none"/>
        <c:tickLblPos val="nextTo"/>
        <c:crossAx val="159296896"/>
        <c:crosses val="autoZero"/>
        <c:auto val="1"/>
        <c:lblAlgn val="ctr"/>
        <c:lblOffset val="100"/>
        <c:noMultiLvlLbl val="0"/>
      </c:catAx>
      <c:valAx>
        <c:axId val="159296896"/>
        <c:scaling>
          <c:orientation val="minMax"/>
        </c:scaling>
        <c:delete val="0"/>
        <c:axPos val="l"/>
        <c:majorGridlines/>
        <c:numFmt formatCode="#,##0" sourceLinked="1"/>
        <c:majorTickMark val="out"/>
        <c:minorTickMark val="none"/>
        <c:tickLblPos val="nextTo"/>
        <c:crossAx val="159295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01 Alameda</c:v>
                </c:pt>
              </c:strCache>
            </c:strRef>
          </c:tx>
          <c:invertIfNegative val="0"/>
          <c:cat>
            <c:strRef>
              <c:f>Pivot_HH_Annual!$A$40</c:f>
              <c:strCache>
                <c:ptCount val="1"/>
                <c:pt idx="0">
                  <c:v>2018</c:v>
                </c:pt>
              </c:strCache>
            </c:strRef>
          </c:cat>
          <c:val>
            <c:numRef>
              <c:f>Pivot_HH_Annual!$B$40</c:f>
              <c:numCache>
                <c:formatCode>#,##0</c:formatCode>
                <c:ptCount val="1"/>
                <c:pt idx="0">
                  <c:v>62847.666666666664</c:v>
                </c:pt>
              </c:numCache>
            </c:numRef>
          </c:val>
          <c:extLst>
            <c:ext xmlns:c16="http://schemas.microsoft.com/office/drawing/2014/chart" uri="{C3380CC4-5D6E-409C-BE32-E72D297353CC}">
              <c16:uniqueId val="{00000000-7AB6-4DC1-98B1-C13A469E5241}"/>
            </c:ext>
          </c:extLst>
        </c:ser>
        <c:ser>
          <c:idx val="1"/>
          <c:order val="1"/>
          <c:tx>
            <c:strRef>
              <c:f>Pivot_HH_Annual!$C$38:$C$39</c:f>
              <c:strCache>
                <c:ptCount val="1"/>
                <c:pt idx="0">
                  <c:v>07 Contra Costa</c:v>
                </c:pt>
              </c:strCache>
            </c:strRef>
          </c:tx>
          <c:invertIfNegative val="0"/>
          <c:cat>
            <c:strRef>
              <c:f>Pivot_HH_Annual!$A$40</c:f>
              <c:strCache>
                <c:ptCount val="1"/>
                <c:pt idx="0">
                  <c:v>2018</c:v>
                </c:pt>
              </c:strCache>
            </c:strRef>
          </c:cat>
          <c:val>
            <c:numRef>
              <c:f>Pivot_HH_Annual!$C$40</c:f>
              <c:numCache>
                <c:formatCode>#,##0</c:formatCode>
                <c:ptCount val="1"/>
                <c:pt idx="0">
                  <c:v>33232.5</c:v>
                </c:pt>
              </c:numCache>
            </c:numRef>
          </c:val>
          <c:extLst>
            <c:ext xmlns:c16="http://schemas.microsoft.com/office/drawing/2014/chart" uri="{C3380CC4-5D6E-409C-BE32-E72D297353CC}">
              <c16:uniqueId val="{00000002-F281-41B7-8D83-6CBB51ABDA20}"/>
            </c:ext>
          </c:extLst>
        </c:ser>
        <c:ser>
          <c:idx val="2"/>
          <c:order val="2"/>
          <c:tx>
            <c:strRef>
              <c:f>Pivot_HH_Annual!$D$38:$D$39</c:f>
              <c:strCache>
                <c:ptCount val="1"/>
                <c:pt idx="0">
                  <c:v>21 Marin</c:v>
                </c:pt>
              </c:strCache>
            </c:strRef>
          </c:tx>
          <c:invertIfNegative val="0"/>
          <c:cat>
            <c:strRef>
              <c:f>Pivot_HH_Annual!$A$40</c:f>
              <c:strCache>
                <c:ptCount val="1"/>
                <c:pt idx="0">
                  <c:v>2018</c:v>
                </c:pt>
              </c:strCache>
            </c:strRef>
          </c:cat>
          <c:val>
            <c:numRef>
              <c:f>Pivot_HH_Annual!$D$40</c:f>
              <c:numCache>
                <c:formatCode>#,##0</c:formatCode>
                <c:ptCount val="1"/>
                <c:pt idx="0">
                  <c:v>5607.166666666667</c:v>
                </c:pt>
              </c:numCache>
            </c:numRef>
          </c:val>
          <c:extLst>
            <c:ext xmlns:c16="http://schemas.microsoft.com/office/drawing/2014/chart" uri="{C3380CC4-5D6E-409C-BE32-E72D297353CC}">
              <c16:uniqueId val="{00000003-F281-41B7-8D83-6CBB51ABDA20}"/>
            </c:ext>
          </c:extLst>
        </c:ser>
        <c:ser>
          <c:idx val="3"/>
          <c:order val="3"/>
          <c:tx>
            <c:strRef>
              <c:f>Pivot_HH_Annual!$E$38:$E$39</c:f>
              <c:strCache>
                <c:ptCount val="1"/>
                <c:pt idx="0">
                  <c:v>38 San Francisco</c:v>
                </c:pt>
              </c:strCache>
            </c:strRef>
          </c:tx>
          <c:invertIfNegative val="0"/>
          <c:cat>
            <c:strRef>
              <c:f>Pivot_HH_Annual!$A$40</c:f>
              <c:strCache>
                <c:ptCount val="1"/>
                <c:pt idx="0">
                  <c:v>2018</c:v>
                </c:pt>
              </c:strCache>
            </c:strRef>
          </c:cat>
          <c:val>
            <c:numRef>
              <c:f>Pivot_HH_Annual!$E$40</c:f>
              <c:numCache>
                <c:formatCode>#,##0</c:formatCode>
                <c:ptCount val="1"/>
                <c:pt idx="0">
                  <c:v>32451.416666666668</c:v>
                </c:pt>
              </c:numCache>
            </c:numRef>
          </c:val>
          <c:extLst>
            <c:ext xmlns:c16="http://schemas.microsoft.com/office/drawing/2014/chart" uri="{C3380CC4-5D6E-409C-BE32-E72D297353CC}">
              <c16:uniqueId val="{00000004-F281-41B7-8D83-6CBB51ABDA20}"/>
            </c:ext>
          </c:extLst>
        </c:ser>
        <c:dLbls>
          <c:showLegendKey val="0"/>
          <c:showVal val="0"/>
          <c:showCatName val="0"/>
          <c:showSerName val="0"/>
          <c:showPercent val="0"/>
          <c:showBubbleSize val="0"/>
        </c:dLbls>
        <c:gapWidth val="150"/>
        <c:axId val="161059968"/>
        <c:axId val="161061504"/>
      </c:barChart>
      <c:catAx>
        <c:axId val="161059968"/>
        <c:scaling>
          <c:orientation val="minMax"/>
        </c:scaling>
        <c:delete val="0"/>
        <c:axPos val="b"/>
        <c:numFmt formatCode="General" sourceLinked="0"/>
        <c:majorTickMark val="out"/>
        <c:minorTickMark val="none"/>
        <c:tickLblPos val="nextTo"/>
        <c:crossAx val="161061504"/>
        <c:crosses val="autoZero"/>
        <c:auto val="1"/>
        <c:lblAlgn val="ctr"/>
        <c:lblOffset val="100"/>
        <c:noMultiLvlLbl val="0"/>
      </c:catAx>
      <c:valAx>
        <c:axId val="161061504"/>
        <c:scaling>
          <c:orientation val="minMax"/>
        </c:scaling>
        <c:delete val="0"/>
        <c:axPos val="l"/>
        <c:majorGridlines/>
        <c:numFmt formatCode="#,##0" sourceLinked="1"/>
        <c:majorTickMark val="out"/>
        <c:minorTickMark val="none"/>
        <c:tickLblPos val="nextTo"/>
        <c:crossAx val="161059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41 San Mateo</c:v>
                </c:pt>
              </c:strCache>
            </c:strRef>
          </c:tx>
          <c:invertIfNegative val="0"/>
          <c:cat>
            <c:multiLvlStrRef>
              <c:f>Pivot_Persons_Mth!$A$14:$B$14</c:f>
              <c:multiLvlStrCache>
                <c:ptCount val="1"/>
                <c:lvl>
                  <c:pt idx="0">
                    <c:v>October</c:v>
                  </c:pt>
                </c:lvl>
                <c:lvl>
                  <c:pt idx="0">
                    <c:v>2018</c:v>
                  </c:pt>
                </c:lvl>
              </c:multiLvlStrCache>
            </c:multiLvlStrRef>
          </c:cat>
          <c:val>
            <c:numRef>
              <c:f>Pivot_Persons_Mth!$C$14</c:f>
              <c:numCache>
                <c:formatCode>_(* #,##0_);_(* \(#,##0\);_(* "-"??_);_(@_)</c:formatCode>
                <c:ptCount val="1"/>
                <c:pt idx="0">
                  <c:v>22223</c:v>
                </c:pt>
              </c:numCache>
            </c:numRef>
          </c:val>
          <c:extLst>
            <c:ext xmlns:c16="http://schemas.microsoft.com/office/drawing/2014/chart" uri="{C3380CC4-5D6E-409C-BE32-E72D297353CC}">
              <c16:uniqueId val="{00000000-4C31-4536-838E-17BB04837E48}"/>
            </c:ext>
          </c:extLst>
        </c:ser>
        <c:ser>
          <c:idx val="1"/>
          <c:order val="1"/>
          <c:tx>
            <c:strRef>
              <c:f>Pivot_Persons_Mth!$D$12:$D$13</c:f>
              <c:strCache>
                <c:ptCount val="1"/>
                <c:pt idx="0">
                  <c:v>44 Santa Cruz</c:v>
                </c:pt>
              </c:strCache>
            </c:strRef>
          </c:tx>
          <c:invertIfNegative val="0"/>
          <c:cat>
            <c:multiLvlStrRef>
              <c:f>Pivot_Persons_Mth!$A$14:$B$14</c:f>
              <c:multiLvlStrCache>
                <c:ptCount val="1"/>
                <c:lvl>
                  <c:pt idx="0">
                    <c:v>October</c:v>
                  </c:pt>
                </c:lvl>
                <c:lvl>
                  <c:pt idx="0">
                    <c:v>2018</c:v>
                  </c:pt>
                </c:lvl>
              </c:multiLvlStrCache>
            </c:multiLvlStrRef>
          </c:cat>
          <c:val>
            <c:numRef>
              <c:f>Pivot_Persons_Mth!$D$14</c:f>
              <c:numCache>
                <c:formatCode>_(* #,##0_);_(* \(#,##0\);_(* "-"??_);_(@_)</c:formatCode>
                <c:ptCount val="1"/>
                <c:pt idx="0">
                  <c:v>23341</c:v>
                </c:pt>
              </c:numCache>
            </c:numRef>
          </c:val>
          <c:extLst>
            <c:ext xmlns:c16="http://schemas.microsoft.com/office/drawing/2014/chart" uri="{C3380CC4-5D6E-409C-BE32-E72D297353CC}">
              <c16:uniqueId val="{00000000-5FB8-4969-BB02-CBF501BE7F1A}"/>
            </c:ext>
          </c:extLst>
        </c:ser>
        <c:dLbls>
          <c:showLegendKey val="0"/>
          <c:showVal val="0"/>
          <c:showCatName val="0"/>
          <c:showSerName val="0"/>
          <c:showPercent val="0"/>
          <c:showBubbleSize val="0"/>
        </c:dLbls>
        <c:gapWidth val="150"/>
        <c:axId val="162686080"/>
        <c:axId val="162687616"/>
      </c:barChart>
      <c:catAx>
        <c:axId val="162686080"/>
        <c:scaling>
          <c:orientation val="minMax"/>
        </c:scaling>
        <c:delete val="0"/>
        <c:axPos val="b"/>
        <c:numFmt formatCode="General" sourceLinked="0"/>
        <c:majorTickMark val="out"/>
        <c:minorTickMark val="none"/>
        <c:tickLblPos val="nextTo"/>
        <c:crossAx val="162687616"/>
        <c:crosses val="autoZero"/>
        <c:auto val="1"/>
        <c:lblAlgn val="ctr"/>
        <c:lblOffset val="100"/>
        <c:noMultiLvlLbl val="0"/>
      </c:catAx>
      <c:valAx>
        <c:axId val="162687616"/>
        <c:scaling>
          <c:orientation val="minMax"/>
        </c:scaling>
        <c:delete val="0"/>
        <c:axPos val="l"/>
        <c:majorGridlines/>
        <c:numFmt formatCode="_(* #,##0_);_(* \(#,##0\);_(* &quot;-&quot;??_);_(@_)" sourceLinked="1"/>
        <c:majorTickMark val="out"/>
        <c:minorTickMark val="none"/>
        <c:tickLblPos val="nextTo"/>
        <c:crossAx val="162686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01 Alameda</c:v>
                </c:pt>
              </c:strCache>
            </c:strRef>
          </c:tx>
          <c:invertIfNegative val="0"/>
          <c:cat>
            <c:strRef>
              <c:f>Pivot_Person_Unemp_Annual!$A$13</c:f>
              <c:strCache>
                <c:ptCount val="1"/>
                <c:pt idx="0">
                  <c:v>2017/18</c:v>
                </c:pt>
              </c:strCache>
            </c:strRef>
          </c:cat>
          <c:val>
            <c:numRef>
              <c:f>Pivot_Person_Unemp_Annual!$B$13</c:f>
              <c:numCache>
                <c:formatCode>#,##0</c:formatCode>
                <c:ptCount val="1"/>
                <c:pt idx="0">
                  <c:v>105001.66666666667</c:v>
                </c:pt>
              </c:numCache>
            </c:numRef>
          </c:val>
          <c:extLst>
            <c:ext xmlns:c16="http://schemas.microsoft.com/office/drawing/2014/chart" uri="{C3380CC4-5D6E-409C-BE32-E72D297353CC}">
              <c16:uniqueId val="{00000000-641E-4739-8DE7-E23118E8365F}"/>
            </c:ext>
          </c:extLst>
        </c:ser>
        <c:ser>
          <c:idx val="1"/>
          <c:order val="1"/>
          <c:tx>
            <c:strRef>
              <c:f>Pivot_Person_Unemp_Annual!$C$11:$C$12</c:f>
              <c:strCache>
                <c:ptCount val="1"/>
                <c:pt idx="0">
                  <c:v>07 Contra Costa</c:v>
                </c:pt>
              </c:strCache>
            </c:strRef>
          </c:tx>
          <c:invertIfNegative val="0"/>
          <c:cat>
            <c:strRef>
              <c:f>Pivot_Person_Unemp_Annual!$A$13</c:f>
              <c:strCache>
                <c:ptCount val="1"/>
                <c:pt idx="0">
                  <c:v>2017/18</c:v>
                </c:pt>
              </c:strCache>
            </c:strRef>
          </c:cat>
          <c:val>
            <c:numRef>
              <c:f>Pivot_Person_Unemp_Annual!$C$13</c:f>
              <c:numCache>
                <c:formatCode>#,##0</c:formatCode>
                <c:ptCount val="1"/>
                <c:pt idx="0">
                  <c:v>61940.333333333336</c:v>
                </c:pt>
              </c:numCache>
            </c:numRef>
          </c:val>
          <c:extLst>
            <c:ext xmlns:c16="http://schemas.microsoft.com/office/drawing/2014/chart" uri="{C3380CC4-5D6E-409C-BE32-E72D297353CC}">
              <c16:uniqueId val="{00000004-8F34-4A10-94B4-2AB85A99F7C9}"/>
            </c:ext>
          </c:extLst>
        </c:ser>
        <c:dLbls>
          <c:showLegendKey val="0"/>
          <c:showVal val="0"/>
          <c:showCatName val="0"/>
          <c:showSerName val="0"/>
          <c:showPercent val="0"/>
          <c:showBubbleSize val="0"/>
        </c:dLbls>
        <c:gapWidth val="150"/>
        <c:axId val="162248960"/>
        <c:axId val="162258944"/>
      </c:barChart>
      <c:catAx>
        <c:axId val="162248960"/>
        <c:scaling>
          <c:orientation val="minMax"/>
        </c:scaling>
        <c:delete val="0"/>
        <c:axPos val="b"/>
        <c:numFmt formatCode="General" sourceLinked="0"/>
        <c:majorTickMark val="out"/>
        <c:minorTickMark val="none"/>
        <c:tickLblPos val="nextTo"/>
        <c:crossAx val="162258944"/>
        <c:crosses val="autoZero"/>
        <c:auto val="1"/>
        <c:lblAlgn val="ctr"/>
        <c:lblOffset val="100"/>
        <c:noMultiLvlLbl val="0"/>
      </c:catAx>
      <c:valAx>
        <c:axId val="162258944"/>
        <c:scaling>
          <c:orientation val="minMax"/>
        </c:scaling>
        <c:delete val="0"/>
        <c:axPos val="l"/>
        <c:majorGridlines/>
        <c:numFmt formatCode="#,##0" sourceLinked="1"/>
        <c:majorTickMark val="out"/>
        <c:minorTickMark val="none"/>
        <c:tickLblPos val="nextTo"/>
        <c:crossAx val="162248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01 Alameda</c:v>
                </c:pt>
              </c:strCache>
            </c:strRef>
          </c:tx>
          <c:invertIfNegative val="0"/>
          <c:cat>
            <c:strRef>
              <c:f>Pivot_Person_Unemp_Annual!$A$37</c:f>
              <c:strCache>
                <c:ptCount val="1"/>
                <c:pt idx="0">
                  <c:v>2017</c:v>
                </c:pt>
              </c:strCache>
            </c:strRef>
          </c:cat>
          <c:val>
            <c:numRef>
              <c:f>Pivot_Person_Unemp_Annual!$B$37</c:f>
              <c:numCache>
                <c:formatCode>#,##0</c:formatCode>
                <c:ptCount val="1"/>
                <c:pt idx="0">
                  <c:v>108256.25</c:v>
                </c:pt>
              </c:numCache>
            </c:numRef>
          </c:val>
          <c:extLst>
            <c:ext xmlns:c16="http://schemas.microsoft.com/office/drawing/2014/chart" uri="{C3380CC4-5D6E-409C-BE32-E72D297353CC}">
              <c16:uniqueId val="{00000000-06D8-47A9-8BD9-F5656D81205C}"/>
            </c:ext>
          </c:extLst>
        </c:ser>
        <c:ser>
          <c:idx val="1"/>
          <c:order val="1"/>
          <c:tx>
            <c:strRef>
              <c:f>Pivot_Person_Unemp_Annual!$C$35:$C$36</c:f>
              <c:strCache>
                <c:ptCount val="1"/>
                <c:pt idx="0">
                  <c:v>07 Contra Costa</c:v>
                </c:pt>
              </c:strCache>
            </c:strRef>
          </c:tx>
          <c:invertIfNegative val="0"/>
          <c:cat>
            <c:strRef>
              <c:f>Pivot_Person_Unemp_Annual!$A$37</c:f>
              <c:strCache>
                <c:ptCount val="1"/>
                <c:pt idx="0">
                  <c:v>2017</c:v>
                </c:pt>
              </c:strCache>
            </c:strRef>
          </c:cat>
          <c:val>
            <c:numRef>
              <c:f>Pivot_Person_Unemp_Annual!$C$37</c:f>
              <c:numCache>
                <c:formatCode>#,##0</c:formatCode>
                <c:ptCount val="1"/>
                <c:pt idx="0">
                  <c:v>62952.083333333336</c:v>
                </c:pt>
              </c:numCache>
            </c:numRef>
          </c:val>
          <c:extLst>
            <c:ext xmlns:c16="http://schemas.microsoft.com/office/drawing/2014/chart" uri="{C3380CC4-5D6E-409C-BE32-E72D297353CC}">
              <c16:uniqueId val="{00000004-259F-4484-8096-AAE5D75EF577}"/>
            </c:ext>
          </c:extLst>
        </c:ser>
        <c:dLbls>
          <c:showLegendKey val="0"/>
          <c:showVal val="0"/>
          <c:showCatName val="0"/>
          <c:showSerName val="0"/>
          <c:showPercent val="0"/>
          <c:showBubbleSize val="0"/>
        </c:dLbls>
        <c:gapWidth val="150"/>
        <c:axId val="162280960"/>
        <c:axId val="162282496"/>
      </c:barChart>
      <c:catAx>
        <c:axId val="162280960"/>
        <c:scaling>
          <c:orientation val="minMax"/>
        </c:scaling>
        <c:delete val="0"/>
        <c:axPos val="b"/>
        <c:numFmt formatCode="General" sourceLinked="0"/>
        <c:majorTickMark val="out"/>
        <c:minorTickMark val="none"/>
        <c:tickLblPos val="nextTo"/>
        <c:crossAx val="162282496"/>
        <c:crosses val="autoZero"/>
        <c:auto val="1"/>
        <c:lblAlgn val="ctr"/>
        <c:lblOffset val="100"/>
        <c:noMultiLvlLbl val="0"/>
      </c:catAx>
      <c:valAx>
        <c:axId val="162282496"/>
        <c:scaling>
          <c:orientation val="minMax"/>
        </c:scaling>
        <c:delete val="0"/>
        <c:axPos val="l"/>
        <c:majorGridlines/>
        <c:numFmt formatCode="#,##0" sourceLinked="1"/>
        <c:majorTickMark val="out"/>
        <c:minorTickMark val="none"/>
        <c:tickLblPos val="nextTo"/>
        <c:crossAx val="16228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12 Humboldt</c:v>
                </c:pt>
              </c:strCache>
            </c:strRef>
          </c:tx>
          <c:cat>
            <c:strRef>
              <c:f>Pivot_Person_Unemp_Annual!$A$58:$A$59</c:f>
              <c:strCache>
                <c:ptCount val="2"/>
                <c:pt idx="0">
                  <c:v>2016</c:v>
                </c:pt>
                <c:pt idx="1">
                  <c:v>2017</c:v>
                </c:pt>
              </c:strCache>
            </c:strRef>
          </c:cat>
          <c:val>
            <c:numRef>
              <c:f>Pivot_Person_Unemp_Annual!$B$58:$B$59</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023A-4EF9-8BEE-E85BEF48DADB}"/>
            </c:ext>
          </c:extLst>
        </c:ser>
        <c:ser>
          <c:idx val="1"/>
          <c:order val="1"/>
          <c:tx>
            <c:strRef>
              <c:f>Pivot_Person_Unemp_Annual!$C$56:$C$57</c:f>
              <c:strCache>
                <c:ptCount val="1"/>
                <c:pt idx="0">
                  <c:v>23 Mendocino</c:v>
                </c:pt>
              </c:strCache>
            </c:strRef>
          </c:tx>
          <c:cat>
            <c:strRef>
              <c:f>Pivot_Person_Unemp_Annual!$A$58:$A$59</c:f>
              <c:strCache>
                <c:ptCount val="2"/>
                <c:pt idx="0">
                  <c:v>2016</c:v>
                </c:pt>
                <c:pt idx="1">
                  <c:v>2017</c:v>
                </c:pt>
              </c:strCache>
            </c:strRef>
          </c:cat>
          <c:val>
            <c:numRef>
              <c:f>Pivot_Person_Unemp_Annual!$C$58:$C$59</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8799-4589-B635-9ADF6657AF8D}"/>
            </c:ext>
          </c:extLst>
        </c:ser>
        <c:ser>
          <c:idx val="2"/>
          <c:order val="2"/>
          <c:tx>
            <c:strRef>
              <c:f>Pivot_Person_Unemp_Annual!$D$56:$D$57</c:f>
              <c:strCache>
                <c:ptCount val="1"/>
                <c:pt idx="0">
                  <c:v>53 Trinity</c:v>
                </c:pt>
              </c:strCache>
            </c:strRef>
          </c:tx>
          <c:cat>
            <c:strRef>
              <c:f>Pivot_Person_Unemp_Annual!$A$58:$A$59</c:f>
              <c:strCache>
                <c:ptCount val="2"/>
                <c:pt idx="0">
                  <c:v>2016</c:v>
                </c:pt>
                <c:pt idx="1">
                  <c:v>2017</c:v>
                </c:pt>
              </c:strCache>
            </c:strRef>
          </c:cat>
          <c:val>
            <c:numRef>
              <c:f>Pivot_Person_Unemp_Annual!$D$58:$D$59</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8799-4589-B635-9ADF6657AF8D}"/>
            </c:ext>
          </c:extLst>
        </c:ser>
        <c:dLbls>
          <c:showLegendKey val="0"/>
          <c:showVal val="0"/>
          <c:showCatName val="0"/>
          <c:showSerName val="0"/>
          <c:showPercent val="0"/>
          <c:showBubbleSize val="0"/>
        </c:dLbls>
        <c:marker val="1"/>
        <c:smooth val="0"/>
        <c:axId val="162807168"/>
        <c:axId val="162837632"/>
      </c:lineChart>
      <c:catAx>
        <c:axId val="162807168"/>
        <c:scaling>
          <c:orientation val="minMax"/>
        </c:scaling>
        <c:delete val="0"/>
        <c:axPos val="b"/>
        <c:numFmt formatCode="General" sourceLinked="0"/>
        <c:majorTickMark val="none"/>
        <c:minorTickMark val="none"/>
        <c:tickLblPos val="nextTo"/>
        <c:crossAx val="162837632"/>
        <c:crosses val="autoZero"/>
        <c:auto val="1"/>
        <c:lblAlgn val="ctr"/>
        <c:lblOffset val="100"/>
        <c:noMultiLvlLbl val="0"/>
      </c:catAx>
      <c:valAx>
        <c:axId val="16283763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1628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12 Humboldt</c:v>
                </c:pt>
              </c:strCache>
            </c:strRef>
          </c:tx>
          <c:cat>
            <c:strRef>
              <c:f>Pivot_Person_Unemp_Annual!$A$79:$A$80</c:f>
              <c:strCache>
                <c:ptCount val="2"/>
                <c:pt idx="0">
                  <c:v>2016</c:v>
                </c:pt>
                <c:pt idx="1">
                  <c:v>2017</c:v>
                </c:pt>
              </c:strCache>
            </c:strRef>
          </c:cat>
          <c:val>
            <c:numRef>
              <c:f>Pivot_Person_Unemp_Annual!$B$79:$B$80</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565E-4714-91EA-069CBFDBB250}"/>
            </c:ext>
          </c:extLst>
        </c:ser>
        <c:ser>
          <c:idx val="1"/>
          <c:order val="1"/>
          <c:tx>
            <c:strRef>
              <c:f>Pivot_Person_Unemp_Annual!$C$77:$C$78</c:f>
              <c:strCache>
                <c:ptCount val="1"/>
                <c:pt idx="0">
                  <c:v>23 Mendocino</c:v>
                </c:pt>
              </c:strCache>
            </c:strRef>
          </c:tx>
          <c:cat>
            <c:strRef>
              <c:f>Pivot_Person_Unemp_Annual!$A$79:$A$80</c:f>
              <c:strCache>
                <c:ptCount val="2"/>
                <c:pt idx="0">
                  <c:v>2016</c:v>
                </c:pt>
                <c:pt idx="1">
                  <c:v>2017</c:v>
                </c:pt>
              </c:strCache>
            </c:strRef>
          </c:cat>
          <c:val>
            <c:numRef>
              <c:f>Pivot_Person_Unemp_Annual!$C$79:$C$80</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FF32-4A68-BD07-7935AB592730}"/>
            </c:ext>
          </c:extLst>
        </c:ser>
        <c:ser>
          <c:idx val="2"/>
          <c:order val="2"/>
          <c:tx>
            <c:strRef>
              <c:f>Pivot_Person_Unemp_Annual!$D$77:$D$78</c:f>
              <c:strCache>
                <c:ptCount val="1"/>
                <c:pt idx="0">
                  <c:v>53 Trinity</c:v>
                </c:pt>
              </c:strCache>
            </c:strRef>
          </c:tx>
          <c:cat>
            <c:strRef>
              <c:f>Pivot_Person_Unemp_Annual!$A$79:$A$80</c:f>
              <c:strCache>
                <c:ptCount val="2"/>
                <c:pt idx="0">
                  <c:v>2016</c:v>
                </c:pt>
                <c:pt idx="1">
                  <c:v>2017</c:v>
                </c:pt>
              </c:strCache>
            </c:strRef>
          </c:cat>
          <c:val>
            <c:numRef>
              <c:f>Pivot_Person_Unemp_Annual!$D$79:$D$80</c:f>
              <c:numCache>
                <c:formatCode>0.0%</c:formatCode>
                <c:ptCount val="2"/>
                <c:pt idx="0">
                  <c:v>7.0999999999999994E-2</c:v>
                </c:pt>
                <c:pt idx="1">
                  <c:v>0.06</c:v>
                </c:pt>
              </c:numCache>
            </c:numRef>
          </c:val>
          <c:smooth val="0"/>
          <c:extLst>
            <c:ext xmlns:c16="http://schemas.microsoft.com/office/drawing/2014/chart" uri="{C3380CC4-5D6E-409C-BE32-E72D297353CC}">
              <c16:uniqueId val="{00000001-FF32-4A68-BD07-7935AB592730}"/>
            </c:ext>
          </c:extLst>
        </c:ser>
        <c:dLbls>
          <c:showLegendKey val="0"/>
          <c:showVal val="0"/>
          <c:showCatName val="0"/>
          <c:showSerName val="0"/>
          <c:showPercent val="0"/>
          <c:showBubbleSize val="0"/>
        </c:dLbls>
        <c:marker val="1"/>
        <c:smooth val="0"/>
        <c:axId val="162855936"/>
        <c:axId val="162902784"/>
      </c:lineChart>
      <c:catAx>
        <c:axId val="162855936"/>
        <c:scaling>
          <c:orientation val="minMax"/>
        </c:scaling>
        <c:delete val="0"/>
        <c:axPos val="b"/>
        <c:numFmt formatCode="General" sourceLinked="0"/>
        <c:majorTickMark val="none"/>
        <c:minorTickMark val="none"/>
        <c:tickLblPos val="nextTo"/>
        <c:crossAx val="162902784"/>
        <c:crosses val="autoZero"/>
        <c:auto val="1"/>
        <c:lblAlgn val="ctr"/>
        <c:lblOffset val="100"/>
        <c:noMultiLvlLbl val="0"/>
      </c:catAx>
      <c:valAx>
        <c:axId val="16290278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162855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MC.xlsx]Pivot_Timeliness_Mthly!PivotTable1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s>
    <c:plotArea>
      <c:layout/>
      <c:lineChart>
        <c:grouping val="standard"/>
        <c:varyColors val="0"/>
        <c:ser>
          <c:idx val="0"/>
          <c:order val="0"/>
          <c:tx>
            <c:strRef>
              <c:f>Pivot_Timeliness_Mthly!$C$11:$C$12</c:f>
              <c:strCache>
                <c:ptCount val="1"/>
                <c:pt idx="0">
                  <c:v>31 Placer</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Pivot_Timeliness_Mthly!$C$13</c:f>
              <c:numCache>
                <c:formatCode>0.0%</c:formatCode>
                <c:ptCount val="1"/>
                <c:pt idx="0">
                  <c:v>0.98316498316498313</c:v>
                </c:pt>
              </c:numCache>
            </c:numRef>
          </c:val>
          <c:smooth val="0"/>
          <c:extLst>
            <c:ext xmlns:c16="http://schemas.microsoft.com/office/drawing/2014/chart" uri="{C3380CC4-5D6E-409C-BE32-E72D297353CC}">
              <c16:uniqueId val="{00000008-3A1C-4470-8F20-0AA5241BE3EE}"/>
            </c:ext>
          </c:extLst>
        </c:ser>
        <c:ser>
          <c:idx val="1"/>
          <c:order val="1"/>
          <c:tx>
            <c:strRef>
              <c:f>Pivot_Timeliness_Mthly!$D$11:$D$12</c:f>
              <c:strCache>
                <c:ptCount val="1"/>
                <c:pt idx="0">
                  <c:v>33 Riverside</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Pivot_Timeliness_Mthly!$D$13</c:f>
              <c:numCache>
                <c:formatCode>0.0%</c:formatCode>
                <c:ptCount val="1"/>
                <c:pt idx="0">
                  <c:v>0.98304473304473305</c:v>
                </c:pt>
              </c:numCache>
            </c:numRef>
          </c:val>
          <c:smooth val="0"/>
          <c:extLst>
            <c:ext xmlns:c16="http://schemas.microsoft.com/office/drawing/2014/chart" uri="{C3380CC4-5D6E-409C-BE32-E72D297353CC}">
              <c16:uniqueId val="{00000001-E448-4B40-9224-6B64AECEC789}"/>
            </c:ext>
          </c:extLst>
        </c:ser>
        <c:ser>
          <c:idx val="2"/>
          <c:order val="2"/>
          <c:tx>
            <c:strRef>
              <c:f>Pivot_Timeliness_Mthly!$E$11:$E$12</c:f>
              <c:strCache>
                <c:ptCount val="1"/>
                <c:pt idx="0">
                  <c:v>34 Sacramento</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Pivot_Timeliness_Mthly!$E$13</c:f>
              <c:numCache>
                <c:formatCode>0.0%</c:formatCode>
                <c:ptCount val="1"/>
                <c:pt idx="0">
                  <c:v>0.9904982618771726</c:v>
                </c:pt>
              </c:numCache>
            </c:numRef>
          </c:val>
          <c:smooth val="0"/>
          <c:extLst>
            <c:ext xmlns:c16="http://schemas.microsoft.com/office/drawing/2014/chart" uri="{C3380CC4-5D6E-409C-BE32-E72D297353CC}">
              <c16:uniqueId val="{00000002-E448-4B40-9224-6B64AECEC789}"/>
            </c:ext>
          </c:extLst>
        </c:ser>
        <c:dLbls>
          <c:showLegendKey val="0"/>
          <c:showVal val="0"/>
          <c:showCatName val="0"/>
          <c:showSerName val="0"/>
          <c:showPercent val="0"/>
          <c:showBubbleSize val="0"/>
        </c:dLbls>
        <c:smooth val="0"/>
        <c:axId val="160959488"/>
        <c:axId val="161420032"/>
      </c:lineChart>
      <c:catAx>
        <c:axId val="160959488"/>
        <c:scaling>
          <c:orientation val="minMax"/>
        </c:scaling>
        <c:delete val="0"/>
        <c:axPos val="b"/>
        <c:numFmt formatCode="General" sourceLinked="0"/>
        <c:majorTickMark val="out"/>
        <c:minorTickMark val="none"/>
        <c:tickLblPos val="nextTo"/>
        <c:crossAx val="161420032"/>
        <c:crosses val="autoZero"/>
        <c:auto val="1"/>
        <c:lblAlgn val="ctr"/>
        <c:lblOffset val="100"/>
        <c:noMultiLvlLbl val="0"/>
      </c:catAx>
      <c:valAx>
        <c:axId val="161420032"/>
        <c:scaling>
          <c:orientation val="minMax"/>
        </c:scaling>
        <c:delete val="0"/>
        <c:axPos val="l"/>
        <c:majorGridlines/>
        <c:numFmt formatCode="0.0%" sourceLinked="1"/>
        <c:majorTickMark val="out"/>
        <c:minorTickMark val="none"/>
        <c:tickLblPos val="nextTo"/>
        <c:crossAx val="160959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MC.xlsx]Pivot_Timeliness_Mthly!PivotTable2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Pivot_Timeliness_Mthly!$B$109:$B$110</c:f>
              <c:strCache>
                <c:ptCount val="1"/>
                <c:pt idx="0">
                  <c:v>00 National Avg*</c:v>
                </c:pt>
              </c:strCache>
            </c:strRef>
          </c:tx>
          <c:spPr>
            <a:ln w="28575" cap="rnd">
              <a:solidFill>
                <a:schemeClr val="accent1"/>
              </a:solidFill>
              <a:round/>
            </a:ln>
            <a:effectLst/>
          </c:spPr>
          <c:marker>
            <c:symbol val="none"/>
          </c:marker>
          <c:cat>
            <c:multiLvlStrRef>
              <c:f>Pivot_Timeliness_Mthly!$A$111:$A$112</c:f>
              <c:multiLvlStrCache>
                <c:ptCount val="1"/>
                <c:lvl>
                  <c:pt idx="0">
                    <c:v>June</c:v>
                  </c:pt>
                </c:lvl>
                <c:lvl>
                  <c:pt idx="0">
                    <c:v>2018</c:v>
                  </c:pt>
                </c:lvl>
              </c:multiLvlStrCache>
            </c:multiLvlStrRef>
          </c:cat>
          <c:val>
            <c:numRef>
              <c:f>Pivot_Timeliness_Mthly!$B$111:$B$112</c:f>
              <c:numCache>
                <c:formatCode>0.0%</c:formatCode>
                <c:ptCount val="1"/>
              </c:numCache>
            </c:numRef>
          </c:val>
          <c:smooth val="0"/>
          <c:extLst>
            <c:ext xmlns:c16="http://schemas.microsoft.com/office/drawing/2014/chart" uri="{C3380CC4-5D6E-409C-BE32-E72D297353CC}">
              <c16:uniqueId val="{00000000-0195-45B2-8EDE-6314DE558578}"/>
            </c:ext>
          </c:extLst>
        </c:ser>
        <c:ser>
          <c:idx val="1"/>
          <c:order val="1"/>
          <c:tx>
            <c:strRef>
              <c:f>Pivot_Timeliness_Mthly!$C$109:$C$110</c:f>
              <c:strCache>
                <c:ptCount val="1"/>
                <c:pt idx="0">
                  <c:v>03 Amador</c:v>
                </c:pt>
              </c:strCache>
            </c:strRef>
          </c:tx>
          <c:spPr>
            <a:ln w="28575" cap="rnd">
              <a:solidFill>
                <a:schemeClr val="accent2"/>
              </a:solidFill>
              <a:round/>
            </a:ln>
            <a:effectLst/>
          </c:spPr>
          <c:marker>
            <c:symbol val="none"/>
          </c:marker>
          <c:cat>
            <c:multiLvlStrRef>
              <c:f>Pivot_Timeliness_Mthly!$A$111:$A$112</c:f>
              <c:multiLvlStrCache>
                <c:ptCount val="1"/>
                <c:lvl>
                  <c:pt idx="0">
                    <c:v>June</c:v>
                  </c:pt>
                </c:lvl>
                <c:lvl>
                  <c:pt idx="0">
                    <c:v>2018</c:v>
                  </c:pt>
                </c:lvl>
              </c:multiLvlStrCache>
            </c:multiLvlStrRef>
          </c:cat>
          <c:val>
            <c:numRef>
              <c:f>Pivot_Timeliness_Mthly!$C$111:$C$112</c:f>
              <c:numCache>
                <c:formatCode>0.0%</c:formatCode>
                <c:ptCount val="1"/>
                <c:pt idx="0">
                  <c:v>0.16489999999999999</c:v>
                </c:pt>
              </c:numCache>
            </c:numRef>
          </c:val>
          <c:smooth val="0"/>
          <c:extLst>
            <c:ext xmlns:c16="http://schemas.microsoft.com/office/drawing/2014/chart" uri="{C3380CC4-5D6E-409C-BE32-E72D297353CC}">
              <c16:uniqueId val="{00000000-9578-4E7E-8983-BFE8156507A3}"/>
            </c:ext>
          </c:extLst>
        </c:ser>
        <c:ser>
          <c:idx val="2"/>
          <c:order val="2"/>
          <c:tx>
            <c:strRef>
              <c:f>Pivot_Timeliness_Mthly!$D$109:$D$110</c:f>
              <c:strCache>
                <c:ptCount val="1"/>
                <c:pt idx="0">
                  <c:v>05 Calaveras</c:v>
                </c:pt>
              </c:strCache>
            </c:strRef>
          </c:tx>
          <c:spPr>
            <a:ln w="28575" cap="rnd">
              <a:solidFill>
                <a:schemeClr val="accent3"/>
              </a:solidFill>
              <a:round/>
            </a:ln>
            <a:effectLst/>
          </c:spPr>
          <c:marker>
            <c:symbol val="none"/>
          </c:marker>
          <c:cat>
            <c:multiLvlStrRef>
              <c:f>Pivot_Timeliness_Mthly!$A$111:$A$112</c:f>
              <c:multiLvlStrCache>
                <c:ptCount val="1"/>
                <c:lvl>
                  <c:pt idx="0">
                    <c:v>June</c:v>
                  </c:pt>
                </c:lvl>
                <c:lvl>
                  <c:pt idx="0">
                    <c:v>2018</c:v>
                  </c:pt>
                </c:lvl>
              </c:multiLvlStrCache>
            </c:multiLvlStrRef>
          </c:cat>
          <c:val>
            <c:numRef>
              <c:f>Pivot_Timeliness_Mthly!$D$111:$D$112</c:f>
              <c:numCache>
                <c:formatCode>0.0%</c:formatCode>
                <c:ptCount val="1"/>
                <c:pt idx="0">
                  <c:v>0.16489999999999999</c:v>
                </c:pt>
              </c:numCache>
            </c:numRef>
          </c:val>
          <c:smooth val="0"/>
          <c:extLst>
            <c:ext xmlns:c16="http://schemas.microsoft.com/office/drawing/2014/chart" uri="{C3380CC4-5D6E-409C-BE32-E72D297353CC}">
              <c16:uniqueId val="{00000001-9578-4E7E-8983-BFE8156507A3}"/>
            </c:ext>
          </c:extLst>
        </c:ser>
        <c:dLbls>
          <c:showLegendKey val="0"/>
          <c:showVal val="0"/>
          <c:showCatName val="0"/>
          <c:showSerName val="0"/>
          <c:showPercent val="0"/>
          <c:showBubbleSize val="0"/>
        </c:dLbls>
        <c:smooth val="0"/>
        <c:axId val="219168640"/>
        <c:axId val="219169624"/>
      </c:lineChart>
      <c:catAx>
        <c:axId val="21916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Pivot_ES!$A$13:$B$15</c:f>
              <c:multiLvlStrCache>
                <c:ptCount val="2"/>
                <c:lvl>
                  <c:pt idx="0">
                    <c:v>January</c:v>
                  </c:pt>
                  <c:pt idx="1">
                    <c:v>April</c:v>
                  </c:pt>
                </c:lvl>
                <c:lvl>
                  <c:pt idx="0">
                    <c:v>2016</c:v>
                  </c:pt>
                </c:lvl>
              </c:multiLvlStrCache>
            </c:multiLvlStrRef>
          </c:cat>
          <c:val>
            <c:numRef>
              <c:f>Pivot_ES!$C$13:$C$15</c:f>
              <c:numCache>
                <c:formatCode>0%</c:formatCode>
                <c:ptCount val="2"/>
                <c:pt idx="0">
                  <c:v>0.94210000000000005</c:v>
                </c:pt>
                <c:pt idx="1">
                  <c:v>0.9456</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Pivot_ES!$A$13:$B$15</c:f>
              <c:multiLvlStrCache>
                <c:ptCount val="2"/>
                <c:lvl>
                  <c:pt idx="0">
                    <c:v>January</c:v>
                  </c:pt>
                  <c:pt idx="1">
                    <c:v>April</c:v>
                  </c:pt>
                </c:lvl>
                <c:lvl>
                  <c:pt idx="0">
                    <c:v>2016</c:v>
                  </c:pt>
                </c:lvl>
              </c:multiLvlStrCache>
            </c:multiLvlStrRef>
          </c:cat>
          <c:val>
            <c:numRef>
              <c:f>Pivot_ES!$D$13:$D$15</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E933-4CD3-B1F3-DF00A349AD01}"/>
            </c:ext>
          </c:extLst>
        </c:ser>
        <c:ser>
          <c:idx val="2"/>
          <c:order val="2"/>
          <c:tx>
            <c:strRef>
              <c:f>Pivot_ES!$E$11:$E$12</c:f>
              <c:strCache>
                <c:ptCount val="1"/>
                <c:pt idx="0">
                  <c:v>35 San Benito</c:v>
                </c:pt>
              </c:strCache>
            </c:strRef>
          </c:tx>
          <c:cat>
            <c:multiLvlStrRef>
              <c:f>Pivot_ES!$A$13:$B$15</c:f>
              <c:multiLvlStrCache>
                <c:ptCount val="2"/>
                <c:lvl>
                  <c:pt idx="0">
                    <c:v>January</c:v>
                  </c:pt>
                  <c:pt idx="1">
                    <c:v>April</c:v>
                  </c:pt>
                </c:lvl>
                <c:lvl>
                  <c:pt idx="0">
                    <c:v>2016</c:v>
                  </c:pt>
                </c:lvl>
              </c:multiLvlStrCache>
            </c:multiLvlStrRef>
          </c:cat>
          <c:val>
            <c:numRef>
              <c:f>Pivot_ES!$E$13:$E$15</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E933-4CD3-B1F3-DF00A349AD01}"/>
            </c:ext>
          </c:extLst>
        </c:ser>
        <c:dLbls>
          <c:showLegendKey val="0"/>
          <c:showVal val="0"/>
          <c:showCatName val="0"/>
          <c:showSerName val="0"/>
          <c:showPercent val="0"/>
          <c:showBubbleSize val="0"/>
        </c:dLbls>
        <c:marker val="1"/>
        <c:smooth val="0"/>
        <c:axId val="167777408"/>
        <c:axId val="167778944"/>
      </c:lineChart>
      <c:catAx>
        <c:axId val="167777408"/>
        <c:scaling>
          <c:orientation val="minMax"/>
        </c:scaling>
        <c:delete val="0"/>
        <c:axPos val="b"/>
        <c:numFmt formatCode="General" sourceLinked="0"/>
        <c:majorTickMark val="out"/>
        <c:minorTickMark val="none"/>
        <c:tickLblPos val="nextTo"/>
        <c:crossAx val="167778944"/>
        <c:crosses val="autoZero"/>
        <c:auto val="1"/>
        <c:lblAlgn val="ctr"/>
        <c:lblOffset val="100"/>
        <c:noMultiLvlLbl val="0"/>
      </c:catAx>
      <c:valAx>
        <c:axId val="167778944"/>
        <c:scaling>
          <c:orientation val="minMax"/>
          <c:max val="1"/>
        </c:scaling>
        <c:delete val="0"/>
        <c:axPos val="l"/>
        <c:majorGridlines/>
        <c:numFmt formatCode="0%" sourceLinked="1"/>
        <c:majorTickMark val="out"/>
        <c:minorTickMark val="none"/>
        <c:tickLblPos val="nextTo"/>
        <c:crossAx val="167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34 Sacramento</c:v>
                </c:pt>
              </c:strCache>
            </c:strRef>
          </c:tx>
          <c:cat>
            <c:multiLvlStrRef>
              <c:f>Pivot_ES!$A$48:$B$49</c:f>
              <c:multiLvlStrCache>
                <c:ptCount val="1"/>
                <c:lvl>
                  <c:pt idx="0">
                    <c:v>July</c:v>
                  </c:pt>
                </c:lvl>
                <c:lvl>
                  <c:pt idx="0">
                    <c:v>2018</c:v>
                  </c:pt>
                </c:lvl>
              </c:multiLvlStrCache>
            </c:multiLvlStrRef>
          </c:cat>
          <c:val>
            <c:numRef>
              <c:f>Pivot_ES!$C$48:$C$49</c:f>
              <c:numCache>
                <c:formatCode>0.0%</c:formatCode>
                <c:ptCount val="1"/>
                <c:pt idx="0">
                  <c:v>0.93439817455790075</c:v>
                </c:pt>
              </c:numCache>
            </c:numRef>
          </c:val>
          <c:smooth val="0"/>
          <c:extLst>
            <c:ext xmlns:c16="http://schemas.microsoft.com/office/drawing/2014/chart" uri="{C3380CC4-5D6E-409C-BE32-E72D297353CC}">
              <c16:uniqueId val="{00000000-6756-4CC5-A812-0721A4361F9D}"/>
            </c:ext>
          </c:extLst>
        </c:ser>
        <c:ser>
          <c:idx val="1"/>
          <c:order val="1"/>
          <c:tx>
            <c:strRef>
              <c:f>Pivot_ES!$D$46:$D$47</c:f>
              <c:strCache>
                <c:ptCount val="1"/>
                <c:pt idx="0">
                  <c:v>39 San Joaquin</c:v>
                </c:pt>
              </c:strCache>
            </c:strRef>
          </c:tx>
          <c:cat>
            <c:multiLvlStrRef>
              <c:f>Pivot_ES!$A$48:$B$49</c:f>
              <c:multiLvlStrCache>
                <c:ptCount val="1"/>
                <c:lvl>
                  <c:pt idx="0">
                    <c:v>July</c:v>
                  </c:pt>
                </c:lvl>
                <c:lvl>
                  <c:pt idx="0">
                    <c:v>2018</c:v>
                  </c:pt>
                </c:lvl>
              </c:multiLvlStrCache>
            </c:multiLvlStrRef>
          </c:cat>
          <c:val>
            <c:numRef>
              <c:f>Pivot_ES!$D$48:$D$49</c:f>
              <c:numCache>
                <c:formatCode>0.0%</c:formatCode>
                <c:ptCount val="1"/>
                <c:pt idx="0">
                  <c:v>0.90759592795614719</c:v>
                </c:pt>
              </c:numCache>
            </c:numRef>
          </c:val>
          <c:smooth val="0"/>
          <c:extLst>
            <c:ext xmlns:c16="http://schemas.microsoft.com/office/drawing/2014/chart" uri="{C3380CC4-5D6E-409C-BE32-E72D297353CC}">
              <c16:uniqueId val="{00000000-F046-4192-909D-F2733EE888EB}"/>
            </c:ext>
          </c:extLst>
        </c:ser>
        <c:ser>
          <c:idx val="2"/>
          <c:order val="2"/>
          <c:tx>
            <c:strRef>
              <c:f>Pivot_ES!$E$46:$E$47</c:f>
              <c:strCache>
                <c:ptCount val="1"/>
                <c:pt idx="0">
                  <c:v>57 Yolo</c:v>
                </c:pt>
              </c:strCache>
            </c:strRef>
          </c:tx>
          <c:cat>
            <c:multiLvlStrRef>
              <c:f>Pivot_ES!$A$48:$B$49</c:f>
              <c:multiLvlStrCache>
                <c:ptCount val="1"/>
                <c:lvl>
                  <c:pt idx="0">
                    <c:v>July</c:v>
                  </c:pt>
                </c:lvl>
                <c:lvl>
                  <c:pt idx="0">
                    <c:v>2018</c:v>
                  </c:pt>
                </c:lvl>
              </c:multiLvlStrCache>
            </c:multiLvlStrRef>
          </c:cat>
          <c:val>
            <c:numRef>
              <c:f>Pivot_ES!$E$48:$E$49</c:f>
              <c:numCache>
                <c:formatCode>0.0%</c:formatCode>
                <c:ptCount val="1"/>
                <c:pt idx="0">
                  <c:v>0.94886363636363635</c:v>
                </c:pt>
              </c:numCache>
            </c:numRef>
          </c:val>
          <c:smooth val="0"/>
          <c:extLst>
            <c:ext xmlns:c16="http://schemas.microsoft.com/office/drawing/2014/chart" uri="{C3380CC4-5D6E-409C-BE32-E72D297353CC}">
              <c16:uniqueId val="{00000001-F046-4192-909D-F2733EE888EB}"/>
            </c:ext>
          </c:extLst>
        </c:ser>
        <c:dLbls>
          <c:showLegendKey val="0"/>
          <c:showVal val="0"/>
          <c:showCatName val="0"/>
          <c:showSerName val="0"/>
          <c:showPercent val="0"/>
          <c:showBubbleSize val="0"/>
        </c:dLbls>
        <c:marker val="1"/>
        <c:smooth val="0"/>
        <c:axId val="167835136"/>
        <c:axId val="167836672"/>
      </c:lineChart>
      <c:catAx>
        <c:axId val="167835136"/>
        <c:scaling>
          <c:orientation val="minMax"/>
        </c:scaling>
        <c:delete val="0"/>
        <c:axPos val="b"/>
        <c:numFmt formatCode="General" sourceLinked="0"/>
        <c:majorTickMark val="out"/>
        <c:minorTickMark val="none"/>
        <c:tickLblPos val="nextTo"/>
        <c:crossAx val="167836672"/>
        <c:crosses val="autoZero"/>
        <c:auto val="1"/>
        <c:lblAlgn val="ctr"/>
        <c:lblOffset val="100"/>
        <c:noMultiLvlLbl val="0"/>
      </c:catAx>
      <c:valAx>
        <c:axId val="167836672"/>
        <c:scaling>
          <c:orientation val="minMax"/>
        </c:scaling>
        <c:delete val="0"/>
        <c:axPos val="l"/>
        <c:majorGridlines/>
        <c:numFmt formatCode="0.0%" sourceLinked="1"/>
        <c:majorTickMark val="out"/>
        <c:minorTickMark val="none"/>
        <c:tickLblPos val="nextTo"/>
        <c:crossAx val="167835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33 Riverside</c:v>
                </c:pt>
              </c:strCache>
            </c:strRef>
          </c:tx>
          <c:spPr>
            <a:solidFill>
              <a:schemeClr val="accent1"/>
            </a:solidFill>
            <a:ln>
              <a:noFill/>
            </a:ln>
            <a:effectLst/>
          </c:spPr>
          <c:invertIfNegative val="0"/>
          <c:cat>
            <c:strRef>
              <c:f>Pivot_Demogr_CF!$A$13</c:f>
              <c:strCache>
                <c:ptCount val="1"/>
                <c:pt idx="0">
                  <c:v>2016</c:v>
                </c:pt>
              </c:strCache>
            </c:strRef>
          </c:cat>
          <c:val>
            <c:numRef>
              <c:f>Pivot_Demogr_CF!$B$13</c:f>
              <c:numCache>
                <c:formatCode>#,##0</c:formatCode>
                <c:ptCount val="1"/>
                <c:pt idx="0">
                  <c:v>287642.75</c:v>
                </c:pt>
              </c:numCache>
            </c:numRef>
          </c:val>
          <c:extLst>
            <c:ext xmlns:c16="http://schemas.microsoft.com/office/drawing/2014/chart" uri="{C3380CC4-5D6E-409C-BE32-E72D297353CC}">
              <c16:uniqueId val="{00000000-C73D-41C6-815F-2318ED6C2A91}"/>
            </c:ext>
          </c:extLst>
        </c:ser>
        <c:ser>
          <c:idx val="1"/>
          <c:order val="1"/>
          <c:tx>
            <c:strRef>
              <c:f>Pivot_Demogr_CF!$C$11:$C$12</c:f>
              <c:strCache>
                <c:ptCount val="1"/>
                <c:pt idx="0">
                  <c:v>34 Sacramento</c:v>
                </c:pt>
              </c:strCache>
            </c:strRef>
          </c:tx>
          <c:spPr>
            <a:solidFill>
              <a:schemeClr val="accent2"/>
            </a:solidFill>
            <a:ln>
              <a:noFill/>
            </a:ln>
            <a:effectLst/>
          </c:spPr>
          <c:invertIfNegative val="0"/>
          <c:cat>
            <c:strRef>
              <c:f>Pivot_Demogr_CF!$A$13</c:f>
              <c:strCache>
                <c:ptCount val="1"/>
                <c:pt idx="0">
                  <c:v>2016</c:v>
                </c:pt>
              </c:strCache>
            </c:strRef>
          </c:cat>
          <c:val>
            <c:numRef>
              <c:f>Pivot_Demogr_CF!$C$13</c:f>
              <c:numCache>
                <c:formatCode>#,##0</c:formatCode>
                <c:ptCount val="1"/>
                <c:pt idx="0">
                  <c:v>214057.33333333334</c:v>
                </c:pt>
              </c:numCache>
            </c:numRef>
          </c:val>
          <c:extLst>
            <c:ext xmlns:c16="http://schemas.microsoft.com/office/drawing/2014/chart" uri="{C3380CC4-5D6E-409C-BE32-E72D297353CC}">
              <c16:uniqueId val="{00000004-AD63-42F6-9A66-8E67D127A393}"/>
            </c:ext>
          </c:extLst>
        </c:ser>
        <c:ser>
          <c:idx val="2"/>
          <c:order val="2"/>
          <c:tx>
            <c:strRef>
              <c:f>Pivot_Demogr_CF!$D$11:$D$12</c:f>
              <c:strCache>
                <c:ptCount val="1"/>
                <c:pt idx="0">
                  <c:v>35 San Benito</c:v>
                </c:pt>
              </c:strCache>
            </c:strRef>
          </c:tx>
          <c:spPr>
            <a:solidFill>
              <a:schemeClr val="accent3"/>
            </a:solidFill>
            <a:ln>
              <a:noFill/>
            </a:ln>
            <a:effectLst/>
          </c:spPr>
          <c:invertIfNegative val="0"/>
          <c:cat>
            <c:strRef>
              <c:f>Pivot_Demogr_CF!$A$13</c:f>
              <c:strCache>
                <c:ptCount val="1"/>
                <c:pt idx="0">
                  <c:v>2016</c:v>
                </c:pt>
              </c:strCache>
            </c:strRef>
          </c:cat>
          <c:val>
            <c:numRef>
              <c:f>Pivot_Demogr_CF!$D$13</c:f>
              <c:numCache>
                <c:formatCode>#,##0</c:formatCode>
                <c:ptCount val="1"/>
                <c:pt idx="0">
                  <c:v>5619.833333333333</c:v>
                </c:pt>
              </c:numCache>
            </c:numRef>
          </c:val>
          <c:extLst>
            <c:ext xmlns:c16="http://schemas.microsoft.com/office/drawing/2014/chart" uri="{C3380CC4-5D6E-409C-BE32-E72D297353CC}">
              <c16:uniqueId val="{00000005-AD63-42F6-9A66-8E67D127A393}"/>
            </c:ext>
          </c:extLst>
        </c:ser>
        <c:dLbls>
          <c:showLegendKey val="0"/>
          <c:showVal val="0"/>
          <c:showCatName val="0"/>
          <c:showSerName val="0"/>
          <c:showPercent val="0"/>
          <c:showBubbleSize val="0"/>
        </c:dLbls>
        <c:gapWidth val="219"/>
        <c:overlap val="-27"/>
        <c:axId val="161306112"/>
        <c:axId val="161307648"/>
      </c:barChart>
      <c:catAx>
        <c:axId val="1613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648"/>
        <c:crosses val="autoZero"/>
        <c:auto val="1"/>
        <c:lblAlgn val="ctr"/>
        <c:lblOffset val="100"/>
        <c:noMultiLvlLbl val="0"/>
      </c:catAx>
      <c:valAx>
        <c:axId val="16130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33 Riverside</c:v>
                </c:pt>
              </c:strCache>
            </c:strRef>
          </c:tx>
          <c:spPr>
            <a:solidFill>
              <a:schemeClr val="accent1"/>
            </a:solidFill>
            <a:ln>
              <a:noFill/>
            </a:ln>
            <a:effectLst/>
          </c:spPr>
          <c:invertIfNegative val="0"/>
          <c:cat>
            <c:strRef>
              <c:f>Pivot_Demogr_CF!$A$46</c:f>
              <c:strCache>
                <c:ptCount val="1"/>
                <c:pt idx="0">
                  <c:v>2016</c:v>
                </c:pt>
              </c:strCache>
            </c:strRef>
          </c:cat>
          <c:val>
            <c:numRef>
              <c:f>Pivot_Demogr_CF!$B$46</c:f>
              <c:numCache>
                <c:formatCode>#,##0</c:formatCode>
                <c:ptCount val="1"/>
                <c:pt idx="0">
                  <c:v>421674.33782000002</c:v>
                </c:pt>
              </c:numCache>
            </c:numRef>
          </c:val>
          <c:extLst>
            <c:ext xmlns:c16="http://schemas.microsoft.com/office/drawing/2014/chart" uri="{C3380CC4-5D6E-409C-BE32-E72D297353CC}">
              <c16:uniqueId val="{00000000-2AF7-4BB9-81A9-E5173971BECA}"/>
            </c:ext>
          </c:extLst>
        </c:ser>
        <c:ser>
          <c:idx val="1"/>
          <c:order val="1"/>
          <c:tx>
            <c:strRef>
              <c:f>Pivot_Demogr_CF!$C$44:$C$45</c:f>
              <c:strCache>
                <c:ptCount val="1"/>
                <c:pt idx="0">
                  <c:v>34 Sacramento</c:v>
                </c:pt>
              </c:strCache>
            </c:strRef>
          </c:tx>
          <c:spPr>
            <a:solidFill>
              <a:schemeClr val="accent2"/>
            </a:solidFill>
            <a:ln>
              <a:noFill/>
            </a:ln>
            <a:effectLst/>
          </c:spPr>
          <c:invertIfNegative val="0"/>
          <c:cat>
            <c:strRef>
              <c:f>Pivot_Demogr_CF!$A$46</c:f>
              <c:strCache>
                <c:ptCount val="1"/>
                <c:pt idx="0">
                  <c:v>2016</c:v>
                </c:pt>
              </c:strCache>
            </c:strRef>
          </c:cat>
          <c:val>
            <c:numRef>
              <c:f>Pivot_Demogr_CF!$C$46</c:f>
              <c:numCache>
                <c:formatCode>#,##0</c:formatCode>
                <c:ptCount val="1"/>
                <c:pt idx="0">
                  <c:v>270638.75339999999</c:v>
                </c:pt>
              </c:numCache>
            </c:numRef>
          </c:val>
          <c:extLst>
            <c:ext xmlns:c16="http://schemas.microsoft.com/office/drawing/2014/chart" uri="{C3380CC4-5D6E-409C-BE32-E72D297353CC}">
              <c16:uniqueId val="{00000004-6F44-47EC-9B9A-03AD2E8FED4B}"/>
            </c:ext>
          </c:extLst>
        </c:ser>
        <c:ser>
          <c:idx val="2"/>
          <c:order val="2"/>
          <c:tx>
            <c:strRef>
              <c:f>Pivot_Demogr_CF!$D$44:$D$45</c:f>
              <c:strCache>
                <c:ptCount val="1"/>
                <c:pt idx="0">
                  <c:v>35 San Benito</c:v>
                </c:pt>
              </c:strCache>
            </c:strRef>
          </c:tx>
          <c:spPr>
            <a:solidFill>
              <a:schemeClr val="accent3"/>
            </a:solidFill>
            <a:ln>
              <a:noFill/>
            </a:ln>
            <a:effectLst/>
          </c:spPr>
          <c:invertIfNegative val="0"/>
          <c:cat>
            <c:strRef>
              <c:f>Pivot_Demogr_CF!$A$46</c:f>
              <c:strCache>
                <c:ptCount val="1"/>
                <c:pt idx="0">
                  <c:v>2016</c:v>
                </c:pt>
              </c:strCache>
            </c:strRef>
          </c:cat>
          <c:val>
            <c:numRef>
              <c:f>Pivot_Demogr_CF!$D$46</c:f>
              <c:numCache>
                <c:formatCode>#,##0</c:formatCode>
                <c:ptCount val="1"/>
                <c:pt idx="0">
                  <c:v>7743.2246999999998</c:v>
                </c:pt>
              </c:numCache>
            </c:numRef>
          </c:val>
          <c:extLst>
            <c:ext xmlns:c16="http://schemas.microsoft.com/office/drawing/2014/chart" uri="{C3380CC4-5D6E-409C-BE32-E72D297353CC}">
              <c16:uniqueId val="{00000005-6F44-47EC-9B9A-03AD2E8FED4B}"/>
            </c:ext>
          </c:extLst>
        </c:ser>
        <c:dLbls>
          <c:showLegendKey val="0"/>
          <c:showVal val="0"/>
          <c:showCatName val="0"/>
          <c:showSerName val="0"/>
          <c:showPercent val="0"/>
          <c:showBubbleSize val="0"/>
        </c:dLbls>
        <c:gapWidth val="219"/>
        <c:overlap val="-27"/>
        <c:axId val="167418880"/>
        <c:axId val="167424768"/>
      </c:barChart>
      <c:catAx>
        <c:axId val="16741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768"/>
        <c:crosses val="autoZero"/>
        <c:auto val="1"/>
        <c:lblAlgn val="ctr"/>
        <c:lblOffset val="100"/>
        <c:noMultiLvlLbl val="0"/>
      </c:catAx>
      <c:valAx>
        <c:axId val="16742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00 Statewide</c:v>
                </c:pt>
              </c:strCache>
            </c:strRef>
          </c:tx>
          <c:spPr>
            <a:solidFill>
              <a:schemeClr val="accent1"/>
            </a:solidFill>
            <a:ln>
              <a:noFill/>
            </a:ln>
            <a:effectLst/>
          </c:spPr>
          <c:invertIfNegative val="0"/>
          <c:cat>
            <c:strRef>
              <c:f>Pivot_Demogr_CF!$A$73</c:f>
              <c:strCache>
                <c:ptCount val="1"/>
                <c:pt idx="0">
                  <c:v>2017</c:v>
                </c:pt>
              </c:strCache>
            </c:strRef>
          </c:cat>
          <c:val>
            <c:numRef>
              <c:f>Pivot_Demogr_CF!$B$73</c:f>
              <c:numCache>
                <c:formatCode>#,##0</c:formatCode>
                <c:ptCount val="1"/>
                <c:pt idx="0">
                  <c:v>2537628</c:v>
                </c:pt>
              </c:numCache>
            </c:numRef>
          </c:val>
          <c:extLst>
            <c:ext xmlns:c16="http://schemas.microsoft.com/office/drawing/2014/chart" uri="{C3380CC4-5D6E-409C-BE32-E72D297353CC}">
              <c16:uniqueId val="{00000000-CB71-4023-A6B2-CEAA82139F06}"/>
            </c:ext>
          </c:extLst>
        </c:ser>
        <c:dLbls>
          <c:showLegendKey val="0"/>
          <c:showVal val="0"/>
          <c:showCatName val="0"/>
          <c:showSerName val="0"/>
          <c:showPercent val="0"/>
          <c:showBubbleSize val="0"/>
        </c:dLbls>
        <c:gapWidth val="219"/>
        <c:overlap val="-27"/>
        <c:axId val="167599488"/>
        <c:axId val="167605376"/>
      </c:barChart>
      <c:catAx>
        <c:axId val="1675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5376"/>
        <c:crosses val="autoZero"/>
        <c:auto val="1"/>
        <c:lblAlgn val="ctr"/>
        <c:lblOffset val="100"/>
        <c:noMultiLvlLbl val="0"/>
      </c:catAx>
      <c:valAx>
        <c:axId val="167605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Pivot_Demogr_CF!$B$300:$B$301</c:f>
              <c:strCache>
                <c:ptCount val="1"/>
                <c:pt idx="0">
                  <c:v>00 Statewide</c:v>
                </c:pt>
              </c:strCache>
            </c:strRef>
          </c:tx>
          <c:spPr>
            <a:solidFill>
              <a:schemeClr val="accent1"/>
            </a:solidFill>
            <a:ln>
              <a:noFill/>
            </a:ln>
            <a:effectLst/>
          </c:spPr>
          <c:invertIfNegative val="0"/>
          <c:cat>
            <c:strRef>
              <c:f>Pivot_Demogr_CF!$A$302</c:f>
              <c:strCache>
                <c:ptCount val="1"/>
                <c:pt idx="0">
                  <c:v>2017</c:v>
                </c:pt>
              </c:strCache>
            </c:strRef>
          </c:cat>
          <c:val>
            <c:numRef>
              <c:f>Pivot_Demogr_CF!$B$302</c:f>
              <c:numCache>
                <c:formatCode>#,##0</c:formatCode>
                <c:ptCount val="1"/>
                <c:pt idx="0">
                  <c:v>1514564</c:v>
                </c:pt>
              </c:numCache>
            </c:numRef>
          </c:val>
          <c:extLst>
            <c:ext xmlns:c16="http://schemas.microsoft.com/office/drawing/2014/chart" uri="{C3380CC4-5D6E-409C-BE32-E72D297353CC}">
              <c16:uniqueId val="{00000000-0AFB-4F4B-ADAB-F063F4565A59}"/>
            </c:ext>
          </c:extLst>
        </c:ser>
        <c:dLbls>
          <c:showLegendKey val="0"/>
          <c:showVal val="0"/>
          <c:showCatName val="0"/>
          <c:showSerName val="0"/>
          <c:showPercent val="0"/>
          <c:showBubbleSize val="0"/>
        </c:dLbls>
        <c:gapWidth val="219"/>
        <c:overlap val="-27"/>
        <c:axId val="168638336"/>
        <c:axId val="168639872"/>
      </c:barChart>
      <c:catAx>
        <c:axId val="1686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9872"/>
        <c:crosses val="autoZero"/>
        <c:auto val="1"/>
        <c:lblAlgn val="ctr"/>
        <c:lblOffset val="100"/>
        <c:noMultiLvlLbl val="0"/>
      </c:catAx>
      <c:valAx>
        <c:axId val="16863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Pivot_Demogr_CF!$B$334:$B$335</c:f>
              <c:strCache>
                <c:ptCount val="1"/>
                <c:pt idx="0">
                  <c:v>00 Statewide</c:v>
                </c:pt>
              </c:strCache>
            </c:strRef>
          </c:tx>
          <c:spPr>
            <a:solidFill>
              <a:schemeClr val="accent1"/>
            </a:solidFill>
            <a:ln>
              <a:noFill/>
            </a:ln>
            <a:effectLst/>
          </c:spPr>
          <c:invertIfNegative val="0"/>
          <c:cat>
            <c:strRef>
              <c:f>Pivot_Demogr_CF!$A$336</c:f>
              <c:strCache>
                <c:ptCount val="1"/>
                <c:pt idx="0">
                  <c:v>2017</c:v>
                </c:pt>
              </c:strCache>
            </c:strRef>
          </c:cat>
          <c:val>
            <c:numRef>
              <c:f>Pivot_Demogr_CF!$B$336</c:f>
              <c:numCache>
                <c:formatCode>#,##0</c:formatCode>
                <c:ptCount val="1"/>
                <c:pt idx="0">
                  <c:v>370322</c:v>
                </c:pt>
              </c:numCache>
            </c:numRef>
          </c:val>
          <c:extLst>
            <c:ext xmlns:c16="http://schemas.microsoft.com/office/drawing/2014/chart" uri="{C3380CC4-5D6E-409C-BE32-E72D297353CC}">
              <c16:uniqueId val="{00000000-16EC-482C-AAE8-672AEC3893E8}"/>
            </c:ext>
          </c:extLst>
        </c:ser>
        <c:dLbls>
          <c:showLegendKey val="0"/>
          <c:showVal val="0"/>
          <c:showCatName val="0"/>
          <c:showSerName val="0"/>
          <c:showPercent val="0"/>
          <c:showBubbleSize val="0"/>
        </c:dLbls>
        <c:gapWidth val="219"/>
        <c:overlap val="-27"/>
        <c:axId val="168681856"/>
        <c:axId val="168683392"/>
      </c:barChart>
      <c:catAx>
        <c:axId val="16868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3392"/>
        <c:crosses val="autoZero"/>
        <c:auto val="1"/>
        <c:lblAlgn val="ctr"/>
        <c:lblOffset val="100"/>
        <c:noMultiLvlLbl val="0"/>
      </c:catAx>
      <c:valAx>
        <c:axId val="16868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01 Alameda</c:v>
                </c:pt>
              </c:strCache>
            </c:strRef>
          </c:tx>
          <c:spPr>
            <a:solidFill>
              <a:schemeClr val="accent1"/>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Pivot_Demogr_CF!$B$101:$B$107</c:f>
              <c:numCache>
                <c:formatCode>#,##0</c:formatCode>
                <c:ptCount val="6"/>
                <c:pt idx="0">
                  <c:v>6657</c:v>
                </c:pt>
                <c:pt idx="1">
                  <c:v>6645</c:v>
                </c:pt>
                <c:pt idx="2">
                  <c:v>6566</c:v>
                </c:pt>
                <c:pt idx="3">
                  <c:v>6491</c:v>
                </c:pt>
                <c:pt idx="4">
                  <c:v>6414</c:v>
                </c:pt>
                <c:pt idx="5">
                  <c:v>6334</c:v>
                </c:pt>
              </c:numCache>
            </c:numRef>
          </c:val>
          <c:extLst>
            <c:ext xmlns:c16="http://schemas.microsoft.com/office/drawing/2014/chart" uri="{C3380CC4-5D6E-409C-BE32-E72D297353CC}">
              <c16:uniqueId val="{00000000-998B-4277-88E6-4AF44AD9D45D}"/>
            </c:ext>
          </c:extLst>
        </c:ser>
        <c:ser>
          <c:idx val="1"/>
          <c:order val="1"/>
          <c:tx>
            <c:strRef>
              <c:f>Pivot_Demogr_CF!$C$99:$C$100</c:f>
              <c:strCache>
                <c:ptCount val="1"/>
                <c:pt idx="0">
                  <c:v>07 Contra Costa</c:v>
                </c:pt>
              </c:strCache>
            </c:strRef>
          </c:tx>
          <c:spPr>
            <a:solidFill>
              <a:schemeClr val="accent2"/>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Pivot_Demogr_CF!$C$101:$C$107</c:f>
              <c:numCache>
                <c:formatCode>#,##0</c:formatCode>
                <c:ptCount val="6"/>
                <c:pt idx="0">
                  <c:v>4319</c:v>
                </c:pt>
                <c:pt idx="1">
                  <c:v>4320</c:v>
                </c:pt>
                <c:pt idx="2">
                  <c:v>4345</c:v>
                </c:pt>
                <c:pt idx="3">
                  <c:v>4360</c:v>
                </c:pt>
                <c:pt idx="4">
                  <c:v>4350</c:v>
                </c:pt>
                <c:pt idx="5">
                  <c:v>4253</c:v>
                </c:pt>
              </c:numCache>
            </c:numRef>
          </c:val>
          <c:extLst>
            <c:ext xmlns:c16="http://schemas.microsoft.com/office/drawing/2014/chart" uri="{C3380CC4-5D6E-409C-BE32-E72D297353CC}">
              <c16:uniqueId val="{00000000-77DB-45FA-8062-B90D419A633E}"/>
            </c:ext>
          </c:extLst>
        </c:ser>
        <c:ser>
          <c:idx val="2"/>
          <c:order val="2"/>
          <c:tx>
            <c:strRef>
              <c:f>Pivot_Demogr_CF!$D$99:$D$100</c:f>
              <c:strCache>
                <c:ptCount val="1"/>
                <c:pt idx="0">
                  <c:v>41 San Mateo</c:v>
                </c:pt>
              </c:strCache>
            </c:strRef>
          </c:tx>
          <c:spPr>
            <a:solidFill>
              <a:schemeClr val="accent3"/>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Pivot_Demogr_CF!$D$101:$D$107</c:f>
              <c:numCache>
                <c:formatCode>#,##0</c:formatCode>
                <c:ptCount val="6"/>
                <c:pt idx="0">
                  <c:v>2914</c:v>
                </c:pt>
                <c:pt idx="1">
                  <c:v>2883</c:v>
                </c:pt>
                <c:pt idx="2">
                  <c:v>2841</c:v>
                </c:pt>
                <c:pt idx="3">
                  <c:v>2813</c:v>
                </c:pt>
                <c:pt idx="4">
                  <c:v>2766</c:v>
                </c:pt>
                <c:pt idx="5">
                  <c:v>2745</c:v>
                </c:pt>
              </c:numCache>
            </c:numRef>
          </c:val>
          <c:extLst>
            <c:ext xmlns:c16="http://schemas.microsoft.com/office/drawing/2014/chart" uri="{C3380CC4-5D6E-409C-BE32-E72D297353CC}">
              <c16:uniqueId val="{00000001-77DB-45FA-8062-B90D419A633E}"/>
            </c:ext>
          </c:extLst>
        </c:ser>
        <c:dLbls>
          <c:showLegendKey val="0"/>
          <c:showVal val="0"/>
          <c:showCatName val="0"/>
          <c:showSerName val="0"/>
          <c:showPercent val="0"/>
          <c:showBubbleSize val="0"/>
        </c:dLbls>
        <c:gapWidth val="219"/>
        <c:overlap val="-27"/>
        <c:axId val="464388552"/>
        <c:axId val="464394456"/>
      </c:barChart>
      <c:catAx>
        <c:axId val="464388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94456"/>
        <c:crosses val="autoZero"/>
        <c:auto val="1"/>
        <c:lblAlgn val="ctr"/>
        <c:lblOffset val="100"/>
        <c:noMultiLvlLbl val="0"/>
      </c:catAx>
      <c:valAx>
        <c:axId val="4643944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88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MC.xlsx]Pivot_Demogr_CF!PivotTable7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Pivot_Demogr_CF!$B$200:$B$201</c:f>
              <c:strCache>
                <c:ptCount val="1"/>
                <c:pt idx="0">
                  <c:v>01 Alameda</c:v>
                </c:pt>
              </c:strCache>
            </c:strRef>
          </c:tx>
          <c:spPr>
            <a:solidFill>
              <a:schemeClr val="accent1"/>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Pivot_Demogr_CF!$B$202:$B$208</c:f>
              <c:numCache>
                <c:formatCode>#,##0</c:formatCode>
                <c:ptCount val="6"/>
                <c:pt idx="0">
                  <c:v>13082</c:v>
                </c:pt>
                <c:pt idx="1">
                  <c:v>13038</c:v>
                </c:pt>
                <c:pt idx="2">
                  <c:v>12908</c:v>
                </c:pt>
                <c:pt idx="3">
                  <c:v>12787</c:v>
                </c:pt>
                <c:pt idx="4">
                  <c:v>12660</c:v>
                </c:pt>
                <c:pt idx="5">
                  <c:v>12548</c:v>
                </c:pt>
              </c:numCache>
            </c:numRef>
          </c:val>
          <c:extLst>
            <c:ext xmlns:c16="http://schemas.microsoft.com/office/drawing/2014/chart" uri="{C3380CC4-5D6E-409C-BE32-E72D297353CC}">
              <c16:uniqueId val="{00000000-BE57-4703-8914-CF164CB0DB5E}"/>
            </c:ext>
          </c:extLst>
        </c:ser>
        <c:ser>
          <c:idx val="1"/>
          <c:order val="1"/>
          <c:tx>
            <c:strRef>
              <c:f>Pivot_Demogr_CF!$C$200:$C$201</c:f>
              <c:strCache>
                <c:ptCount val="1"/>
                <c:pt idx="0">
                  <c:v>07 Contra Costa</c:v>
                </c:pt>
              </c:strCache>
            </c:strRef>
          </c:tx>
          <c:spPr>
            <a:solidFill>
              <a:schemeClr val="accent2"/>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Pivot_Demogr_CF!$C$202:$C$208</c:f>
              <c:numCache>
                <c:formatCode>#,##0</c:formatCode>
                <c:ptCount val="6"/>
                <c:pt idx="0">
                  <c:v>8837</c:v>
                </c:pt>
                <c:pt idx="1">
                  <c:v>8817</c:v>
                </c:pt>
                <c:pt idx="2">
                  <c:v>8849</c:v>
                </c:pt>
                <c:pt idx="3">
                  <c:v>8908</c:v>
                </c:pt>
                <c:pt idx="4">
                  <c:v>8863</c:v>
                </c:pt>
                <c:pt idx="5">
                  <c:v>8665</c:v>
                </c:pt>
              </c:numCache>
            </c:numRef>
          </c:val>
          <c:extLst>
            <c:ext xmlns:c16="http://schemas.microsoft.com/office/drawing/2014/chart" uri="{C3380CC4-5D6E-409C-BE32-E72D297353CC}">
              <c16:uniqueId val="{00000000-B632-42BD-8C62-EDEC759FE72C}"/>
            </c:ext>
          </c:extLst>
        </c:ser>
        <c:ser>
          <c:idx val="2"/>
          <c:order val="2"/>
          <c:tx>
            <c:strRef>
              <c:f>Pivot_Demogr_CF!$D$200:$D$201</c:f>
              <c:strCache>
                <c:ptCount val="1"/>
                <c:pt idx="0">
                  <c:v>41 San Mateo</c:v>
                </c:pt>
              </c:strCache>
            </c:strRef>
          </c:tx>
          <c:spPr>
            <a:solidFill>
              <a:schemeClr val="accent3"/>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Pivot_Demogr_CF!$D$202:$D$208</c:f>
              <c:numCache>
                <c:formatCode>#,##0</c:formatCode>
                <c:ptCount val="6"/>
                <c:pt idx="0">
                  <c:v>5871</c:v>
                </c:pt>
                <c:pt idx="1">
                  <c:v>5803</c:v>
                </c:pt>
                <c:pt idx="2">
                  <c:v>5711</c:v>
                </c:pt>
                <c:pt idx="3">
                  <c:v>5674</c:v>
                </c:pt>
                <c:pt idx="4">
                  <c:v>5560</c:v>
                </c:pt>
                <c:pt idx="5">
                  <c:v>5500</c:v>
                </c:pt>
              </c:numCache>
            </c:numRef>
          </c:val>
          <c:extLst>
            <c:ext xmlns:c16="http://schemas.microsoft.com/office/drawing/2014/chart" uri="{C3380CC4-5D6E-409C-BE32-E72D297353CC}">
              <c16:uniqueId val="{00000001-B632-42BD-8C62-EDEC759FE72C}"/>
            </c:ext>
          </c:extLst>
        </c:ser>
        <c:dLbls>
          <c:showLegendKey val="0"/>
          <c:showVal val="0"/>
          <c:showCatName val="0"/>
          <c:showSerName val="0"/>
          <c:showPercent val="0"/>
          <c:showBubbleSize val="0"/>
        </c:dLbls>
        <c:gapWidth val="219"/>
        <c:overlap val="-27"/>
        <c:axId val="503982840"/>
        <c:axId val="503980216"/>
      </c:barChart>
      <c:catAx>
        <c:axId val="503982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0216"/>
        <c:crosses val="autoZero"/>
        <c:auto val="1"/>
        <c:lblAlgn val="ctr"/>
        <c:lblOffset val="100"/>
        <c:noMultiLvlLbl val="0"/>
      </c:catAx>
      <c:valAx>
        <c:axId val="503980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2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01 Alameda</c:v>
                </c:pt>
              </c:strCache>
            </c:strRef>
          </c:tx>
          <c:cat>
            <c:multiLvlStrRef>
              <c:f>Pivot_Churn!$A$13:$B$15</c:f>
              <c:multiLvlStrCache>
                <c:ptCount val="2"/>
                <c:lvl>
                  <c:pt idx="0">
                    <c:v>January</c:v>
                  </c:pt>
                  <c:pt idx="1">
                    <c:v>April</c:v>
                  </c:pt>
                </c:lvl>
                <c:lvl>
                  <c:pt idx="0">
                    <c:v>2018</c:v>
                  </c:pt>
                </c:lvl>
              </c:multiLvlStrCache>
            </c:multiLvlStrRef>
          </c:cat>
          <c:val>
            <c:numRef>
              <c:f>Pivot_Churn!$C$13:$C$15</c:f>
              <c:numCache>
                <c:formatCode>0.0%</c:formatCode>
                <c:ptCount val="2"/>
                <c:pt idx="0">
                  <c:v>0.10210000000000001</c:v>
                </c:pt>
                <c:pt idx="1">
                  <c:v>9.5000000000000001E-2</c:v>
                </c:pt>
              </c:numCache>
            </c:numRef>
          </c:val>
          <c:smooth val="0"/>
          <c:extLst>
            <c:ext xmlns:c16="http://schemas.microsoft.com/office/drawing/2014/chart" uri="{C3380CC4-5D6E-409C-BE32-E72D297353CC}">
              <c16:uniqueId val="{00000000-94EA-494C-8935-13F92E561DA7}"/>
            </c:ext>
          </c:extLst>
        </c:ser>
        <c:ser>
          <c:idx val="1"/>
          <c:order val="1"/>
          <c:tx>
            <c:strRef>
              <c:f>Pivot_Churn!$D$11:$D$12</c:f>
              <c:strCache>
                <c:ptCount val="1"/>
                <c:pt idx="0">
                  <c:v>02 Alpine</c:v>
                </c:pt>
              </c:strCache>
            </c:strRef>
          </c:tx>
          <c:cat>
            <c:multiLvlStrRef>
              <c:f>Pivot_Churn!$A$13:$B$15</c:f>
              <c:multiLvlStrCache>
                <c:ptCount val="2"/>
                <c:lvl>
                  <c:pt idx="0">
                    <c:v>January</c:v>
                  </c:pt>
                  <c:pt idx="1">
                    <c:v>April</c:v>
                  </c:pt>
                </c:lvl>
                <c:lvl>
                  <c:pt idx="0">
                    <c:v>2018</c:v>
                  </c:pt>
                </c:lvl>
              </c:multiLvlStrCache>
            </c:multiLvlStrRef>
          </c:cat>
          <c:val>
            <c:numRef>
              <c:f>Pivot_Churn!$D$13:$D$15</c:f>
              <c:numCache>
                <c:formatCode>0.0%</c:formatCode>
                <c:ptCount val="2"/>
                <c:pt idx="0">
                  <c:v>7.690000000000001E-2</c:v>
                </c:pt>
                <c:pt idx="1">
                  <c:v>0</c:v>
                </c:pt>
              </c:numCache>
            </c:numRef>
          </c:val>
          <c:smooth val="0"/>
          <c:extLst>
            <c:ext xmlns:c16="http://schemas.microsoft.com/office/drawing/2014/chart" uri="{C3380CC4-5D6E-409C-BE32-E72D297353CC}">
              <c16:uniqueId val="{00000001-94EA-494C-8935-13F92E561DA7}"/>
            </c:ext>
          </c:extLst>
        </c:ser>
        <c:ser>
          <c:idx val="2"/>
          <c:order val="2"/>
          <c:tx>
            <c:strRef>
              <c:f>Pivot_Churn!$E$11:$E$12</c:f>
              <c:strCache>
                <c:ptCount val="1"/>
                <c:pt idx="0">
                  <c:v>03 Amador</c:v>
                </c:pt>
              </c:strCache>
            </c:strRef>
          </c:tx>
          <c:cat>
            <c:multiLvlStrRef>
              <c:f>Pivot_Churn!$A$13:$B$15</c:f>
              <c:multiLvlStrCache>
                <c:ptCount val="2"/>
                <c:lvl>
                  <c:pt idx="0">
                    <c:v>January</c:v>
                  </c:pt>
                  <c:pt idx="1">
                    <c:v>April</c:v>
                  </c:pt>
                </c:lvl>
                <c:lvl>
                  <c:pt idx="0">
                    <c:v>2018</c:v>
                  </c:pt>
                </c:lvl>
              </c:multiLvlStrCache>
            </c:multiLvlStrRef>
          </c:cat>
          <c:val>
            <c:numRef>
              <c:f>Pivot_Churn!$E$13:$E$15</c:f>
              <c:numCache>
                <c:formatCode>0.0%</c:formatCode>
                <c:ptCount val="2"/>
                <c:pt idx="0">
                  <c:v>0.1159</c:v>
                </c:pt>
                <c:pt idx="1">
                  <c:v>8.7799999999999989E-2</c:v>
                </c:pt>
              </c:numCache>
            </c:numRef>
          </c:val>
          <c:smooth val="0"/>
          <c:extLst>
            <c:ext xmlns:c16="http://schemas.microsoft.com/office/drawing/2014/chart" uri="{C3380CC4-5D6E-409C-BE32-E72D297353CC}">
              <c16:uniqueId val="{00000002-94EA-494C-8935-13F92E561DA7}"/>
            </c:ext>
          </c:extLst>
        </c:ser>
        <c:dLbls>
          <c:showLegendKey val="0"/>
          <c:showVal val="0"/>
          <c:showCatName val="0"/>
          <c:showSerName val="0"/>
          <c:showPercent val="0"/>
          <c:showBubbleSize val="0"/>
        </c:dLbls>
        <c:marker val="1"/>
        <c:smooth val="0"/>
        <c:axId val="169234816"/>
        <c:axId val="169236352"/>
      </c:lineChart>
      <c:catAx>
        <c:axId val="169234816"/>
        <c:scaling>
          <c:orientation val="minMax"/>
        </c:scaling>
        <c:delete val="0"/>
        <c:axPos val="b"/>
        <c:numFmt formatCode="General" sourceLinked="0"/>
        <c:majorTickMark val="out"/>
        <c:minorTickMark val="none"/>
        <c:tickLblPos val="nextTo"/>
        <c:crossAx val="169236352"/>
        <c:crosses val="autoZero"/>
        <c:auto val="1"/>
        <c:lblAlgn val="ctr"/>
        <c:lblOffset val="100"/>
        <c:noMultiLvlLbl val="0"/>
      </c:catAx>
      <c:valAx>
        <c:axId val="169236352"/>
        <c:scaling>
          <c:orientation val="minMax"/>
        </c:scaling>
        <c:delete val="0"/>
        <c:axPos val="l"/>
        <c:majorGridlines/>
        <c:numFmt formatCode="0.0%" sourceLinked="1"/>
        <c:majorTickMark val="out"/>
        <c:minorTickMark val="none"/>
        <c:tickLblPos val="nextTo"/>
        <c:crossAx val="1692348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01 Alameda</c:v>
                </c:pt>
              </c:strCache>
            </c:strRef>
          </c:tx>
          <c:cat>
            <c:multiLvlStrRef>
              <c:f>Pivot_Churn!$A$49:$B$51</c:f>
              <c:multiLvlStrCache>
                <c:ptCount val="2"/>
                <c:lvl>
                  <c:pt idx="0">
                    <c:v>January</c:v>
                  </c:pt>
                  <c:pt idx="1">
                    <c:v>April</c:v>
                  </c:pt>
                </c:lvl>
                <c:lvl>
                  <c:pt idx="0">
                    <c:v>2018</c:v>
                  </c:pt>
                </c:lvl>
              </c:multiLvlStrCache>
            </c:multiLvlStrRef>
          </c:cat>
          <c:val>
            <c:numRef>
              <c:f>Pivot_Churn!$C$49:$C$51</c:f>
              <c:numCache>
                <c:formatCode>0.0%</c:formatCode>
                <c:ptCount val="2"/>
                <c:pt idx="0">
                  <c:v>0.20739999999999997</c:v>
                </c:pt>
                <c:pt idx="1">
                  <c:v>0.1925</c:v>
                </c:pt>
              </c:numCache>
            </c:numRef>
          </c:val>
          <c:smooth val="0"/>
          <c:extLst>
            <c:ext xmlns:c16="http://schemas.microsoft.com/office/drawing/2014/chart" uri="{C3380CC4-5D6E-409C-BE32-E72D297353CC}">
              <c16:uniqueId val="{00000000-EBF7-46EF-85B5-E482387C6D63}"/>
            </c:ext>
          </c:extLst>
        </c:ser>
        <c:ser>
          <c:idx val="1"/>
          <c:order val="1"/>
          <c:tx>
            <c:strRef>
              <c:f>Pivot_Churn!$D$47:$D$48</c:f>
              <c:strCache>
                <c:ptCount val="1"/>
                <c:pt idx="0">
                  <c:v>02 Alpine</c:v>
                </c:pt>
              </c:strCache>
            </c:strRef>
          </c:tx>
          <c:cat>
            <c:multiLvlStrRef>
              <c:f>Pivot_Churn!$A$49:$B$51</c:f>
              <c:multiLvlStrCache>
                <c:ptCount val="2"/>
                <c:lvl>
                  <c:pt idx="0">
                    <c:v>January</c:v>
                  </c:pt>
                  <c:pt idx="1">
                    <c:v>April</c:v>
                  </c:pt>
                </c:lvl>
                <c:lvl>
                  <c:pt idx="0">
                    <c:v>2018</c:v>
                  </c:pt>
                </c:lvl>
              </c:multiLvlStrCache>
            </c:multiLvlStrRef>
          </c:cat>
          <c:val>
            <c:numRef>
              <c:f>Pivot_Churn!$D$49:$D$51</c:f>
              <c:numCache>
                <c:formatCode>0.0%</c:formatCode>
                <c:ptCount val="2"/>
                <c:pt idx="0">
                  <c:v>0.15380000000000002</c:v>
                </c:pt>
                <c:pt idx="1">
                  <c:v>0</c:v>
                </c:pt>
              </c:numCache>
            </c:numRef>
          </c:val>
          <c:smooth val="0"/>
          <c:extLst>
            <c:ext xmlns:c16="http://schemas.microsoft.com/office/drawing/2014/chart" uri="{C3380CC4-5D6E-409C-BE32-E72D297353CC}">
              <c16:uniqueId val="{00000001-EBF7-46EF-85B5-E482387C6D63}"/>
            </c:ext>
          </c:extLst>
        </c:ser>
        <c:ser>
          <c:idx val="2"/>
          <c:order val="2"/>
          <c:tx>
            <c:strRef>
              <c:f>Pivot_Churn!$E$47:$E$48</c:f>
              <c:strCache>
                <c:ptCount val="1"/>
                <c:pt idx="0">
                  <c:v>03 Amador</c:v>
                </c:pt>
              </c:strCache>
            </c:strRef>
          </c:tx>
          <c:cat>
            <c:multiLvlStrRef>
              <c:f>Pivot_Churn!$A$49:$B$51</c:f>
              <c:multiLvlStrCache>
                <c:ptCount val="2"/>
                <c:lvl>
                  <c:pt idx="0">
                    <c:v>January</c:v>
                  </c:pt>
                  <c:pt idx="1">
                    <c:v>April</c:v>
                  </c:pt>
                </c:lvl>
                <c:lvl>
                  <c:pt idx="0">
                    <c:v>2018</c:v>
                  </c:pt>
                </c:lvl>
              </c:multiLvlStrCache>
            </c:multiLvlStrRef>
          </c:cat>
          <c:val>
            <c:numRef>
              <c:f>Pivot_Churn!$E$49:$E$51</c:f>
              <c:numCache>
                <c:formatCode>0.0%</c:formatCode>
                <c:ptCount val="2"/>
                <c:pt idx="0">
                  <c:v>0.20649999999999999</c:v>
                </c:pt>
                <c:pt idx="1">
                  <c:v>0.20480000000000001</c:v>
                </c:pt>
              </c:numCache>
            </c:numRef>
          </c:val>
          <c:smooth val="0"/>
          <c:extLst>
            <c:ext xmlns:c16="http://schemas.microsoft.com/office/drawing/2014/chart" uri="{C3380CC4-5D6E-409C-BE32-E72D297353CC}">
              <c16:uniqueId val="{00000002-EBF7-46EF-85B5-E482387C6D63}"/>
            </c:ext>
          </c:extLst>
        </c:ser>
        <c:dLbls>
          <c:showLegendKey val="0"/>
          <c:showVal val="0"/>
          <c:showCatName val="0"/>
          <c:showSerName val="0"/>
          <c:showPercent val="0"/>
          <c:showBubbleSize val="0"/>
        </c:dLbls>
        <c:marker val="1"/>
        <c:smooth val="0"/>
        <c:axId val="169253120"/>
        <c:axId val="169263104"/>
      </c:lineChart>
      <c:catAx>
        <c:axId val="169253120"/>
        <c:scaling>
          <c:orientation val="minMax"/>
        </c:scaling>
        <c:delete val="0"/>
        <c:axPos val="b"/>
        <c:numFmt formatCode="General" sourceLinked="0"/>
        <c:majorTickMark val="out"/>
        <c:minorTickMark val="none"/>
        <c:tickLblPos val="nextTo"/>
        <c:crossAx val="169263104"/>
        <c:crosses val="autoZero"/>
        <c:auto val="1"/>
        <c:lblAlgn val="ctr"/>
        <c:lblOffset val="100"/>
        <c:noMultiLvlLbl val="0"/>
      </c:catAx>
      <c:valAx>
        <c:axId val="169263104"/>
        <c:scaling>
          <c:orientation val="minMax"/>
        </c:scaling>
        <c:delete val="0"/>
        <c:axPos val="l"/>
        <c:majorGridlines/>
        <c:numFmt formatCode="0.0%" sourceLinked="1"/>
        <c:majorTickMark val="out"/>
        <c:minorTickMark val="none"/>
        <c:tickLblPos val="nextTo"/>
        <c:crossAx val="1692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10 Fresno</c:v>
                </c:pt>
              </c:strCache>
            </c:strRef>
          </c:tx>
          <c:cat>
            <c:multiLvlStrRef>
              <c:f>Pivot_Churn!$A$95:$B$97</c:f>
              <c:multiLvlStrCache>
                <c:ptCount val="2"/>
                <c:lvl>
                  <c:pt idx="0">
                    <c:v>January</c:v>
                  </c:pt>
                  <c:pt idx="1">
                    <c:v>April</c:v>
                  </c:pt>
                </c:lvl>
                <c:lvl>
                  <c:pt idx="0">
                    <c:v>2018</c:v>
                  </c:pt>
                </c:lvl>
              </c:multiLvlStrCache>
            </c:multiLvlStrRef>
          </c:cat>
          <c:val>
            <c:numRef>
              <c:f>Pivot_Churn!$C$95:$C$97</c:f>
              <c:numCache>
                <c:formatCode>0.0%</c:formatCode>
                <c:ptCount val="2"/>
                <c:pt idx="0">
                  <c:v>8.5699999999999998E-2</c:v>
                </c:pt>
                <c:pt idx="1">
                  <c:v>9.2600000000000002E-2</c:v>
                </c:pt>
              </c:numCache>
            </c:numRef>
          </c:val>
          <c:smooth val="0"/>
          <c:extLst>
            <c:ext xmlns:c16="http://schemas.microsoft.com/office/drawing/2014/chart" uri="{C3380CC4-5D6E-409C-BE32-E72D297353CC}">
              <c16:uniqueId val="{00000001-C692-4581-A2D1-E717F669CFAB}"/>
            </c:ext>
          </c:extLst>
        </c:ser>
        <c:dLbls>
          <c:showLegendKey val="0"/>
          <c:showVal val="0"/>
          <c:showCatName val="0"/>
          <c:showSerName val="0"/>
          <c:showPercent val="0"/>
          <c:showBubbleSize val="0"/>
        </c:dLbls>
        <c:marker val="1"/>
        <c:smooth val="0"/>
        <c:axId val="168970880"/>
        <c:axId val="168972672"/>
      </c:lineChart>
      <c:catAx>
        <c:axId val="168970880"/>
        <c:scaling>
          <c:orientation val="minMax"/>
        </c:scaling>
        <c:delete val="0"/>
        <c:axPos val="b"/>
        <c:numFmt formatCode="General" sourceLinked="0"/>
        <c:majorTickMark val="out"/>
        <c:minorTickMark val="none"/>
        <c:tickLblPos val="nextTo"/>
        <c:crossAx val="168972672"/>
        <c:crosses val="autoZero"/>
        <c:auto val="1"/>
        <c:lblAlgn val="ctr"/>
        <c:lblOffset val="100"/>
        <c:noMultiLvlLbl val="0"/>
      </c:catAx>
      <c:valAx>
        <c:axId val="168972672"/>
        <c:scaling>
          <c:orientation val="minMax"/>
        </c:scaling>
        <c:delete val="0"/>
        <c:axPos val="l"/>
        <c:majorGridlines/>
        <c:numFmt formatCode="0.0%" sourceLinked="1"/>
        <c:majorTickMark val="out"/>
        <c:minorTickMark val="none"/>
        <c:tickLblPos val="nextTo"/>
        <c:crossAx val="16897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10 Fresno</c:v>
                </c:pt>
              </c:strCache>
            </c:strRef>
          </c:tx>
          <c:cat>
            <c:multiLvlStrRef>
              <c:f>Pivot_Churn!$A$148:$B$150</c:f>
              <c:multiLvlStrCache>
                <c:ptCount val="2"/>
                <c:lvl>
                  <c:pt idx="0">
                    <c:v>January</c:v>
                  </c:pt>
                  <c:pt idx="1">
                    <c:v>April</c:v>
                  </c:pt>
                </c:lvl>
                <c:lvl>
                  <c:pt idx="0">
                    <c:v>2018</c:v>
                  </c:pt>
                </c:lvl>
              </c:multiLvlStrCache>
            </c:multiLvlStrRef>
          </c:cat>
          <c:val>
            <c:numRef>
              <c:f>Pivot_Churn!$C$148:$C$150</c:f>
              <c:numCache>
                <c:formatCode>0.0%</c:formatCode>
                <c:ptCount val="2"/>
                <c:pt idx="0">
                  <c:v>0.13739999999999999</c:v>
                </c:pt>
                <c:pt idx="1">
                  <c:v>0.1457</c:v>
                </c:pt>
              </c:numCache>
            </c:numRef>
          </c:val>
          <c:smooth val="0"/>
          <c:extLst>
            <c:ext xmlns:c16="http://schemas.microsoft.com/office/drawing/2014/chart" uri="{C3380CC4-5D6E-409C-BE32-E72D297353CC}">
              <c16:uniqueId val="{00000001-439C-4342-AC1E-3BCB657A0483}"/>
            </c:ext>
          </c:extLst>
        </c:ser>
        <c:dLbls>
          <c:showLegendKey val="0"/>
          <c:showVal val="0"/>
          <c:showCatName val="0"/>
          <c:showSerName val="0"/>
          <c:showPercent val="0"/>
          <c:showBubbleSize val="0"/>
        </c:dLbls>
        <c:marker val="1"/>
        <c:smooth val="0"/>
        <c:axId val="168999936"/>
        <c:axId val="169001728"/>
      </c:lineChart>
      <c:catAx>
        <c:axId val="168999936"/>
        <c:scaling>
          <c:orientation val="minMax"/>
        </c:scaling>
        <c:delete val="0"/>
        <c:axPos val="b"/>
        <c:numFmt formatCode="General" sourceLinked="0"/>
        <c:majorTickMark val="out"/>
        <c:minorTickMark val="none"/>
        <c:tickLblPos val="nextTo"/>
        <c:crossAx val="169001728"/>
        <c:crosses val="autoZero"/>
        <c:auto val="1"/>
        <c:lblAlgn val="ctr"/>
        <c:lblOffset val="100"/>
        <c:noMultiLvlLbl val="0"/>
      </c:catAx>
      <c:valAx>
        <c:axId val="169001728"/>
        <c:scaling>
          <c:orientation val="minMax"/>
        </c:scaling>
        <c:delete val="0"/>
        <c:axPos val="l"/>
        <c:majorGridlines/>
        <c:numFmt formatCode="0.0%" sourceLinked="1"/>
        <c:majorTickMark val="out"/>
        <c:minorTickMark val="none"/>
        <c:tickLblPos val="nextTo"/>
        <c:crossAx val="168999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01 Alameda</c:v>
                </c:pt>
              </c:strCache>
            </c:strRef>
          </c:tx>
          <c:invertIfNegative val="0"/>
          <c:cat>
            <c:strRef>
              <c:f>Pivot_Demo_Gen_Pop!$A$13</c:f>
              <c:strCache>
                <c:ptCount val="1"/>
                <c:pt idx="0">
                  <c:v>2018</c:v>
                </c:pt>
              </c:strCache>
            </c:strRef>
          </c:cat>
          <c:val>
            <c:numRef>
              <c:f>Pivot_Demo_Gen_Pop!$B$13</c:f>
              <c:numCache>
                <c:formatCode>#,##0</c:formatCode>
                <c:ptCount val="1"/>
                <c:pt idx="0">
                  <c:v>103428</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07 Contra Costa</c:v>
                </c:pt>
              </c:strCache>
            </c:strRef>
          </c:tx>
          <c:invertIfNegative val="0"/>
          <c:cat>
            <c:strRef>
              <c:f>Pivot_Demo_Gen_Pop!$A$13</c:f>
              <c:strCache>
                <c:ptCount val="1"/>
                <c:pt idx="0">
                  <c:v>2018</c:v>
                </c:pt>
              </c:strCache>
            </c:strRef>
          </c:cat>
          <c:val>
            <c:numRef>
              <c:f>Pivot_Demo_Gen_Pop!$C$13</c:f>
              <c:numCache>
                <c:formatCode>#,##0</c:formatCode>
                <c:ptCount val="1"/>
                <c:pt idx="0">
                  <c:v>62002</c:v>
                </c:pt>
              </c:numCache>
            </c:numRef>
          </c:val>
          <c:extLst>
            <c:ext xmlns:c16="http://schemas.microsoft.com/office/drawing/2014/chart" uri="{C3380CC4-5D6E-409C-BE32-E72D297353CC}">
              <c16:uniqueId val="{00000002-73BC-49FA-90DB-8C3E64DFCACD}"/>
            </c:ext>
          </c:extLst>
        </c:ser>
        <c:ser>
          <c:idx val="2"/>
          <c:order val="2"/>
          <c:tx>
            <c:strRef>
              <c:f>Pivot_Demo_Gen_Pop!$D$11:$D$12</c:f>
              <c:strCache>
                <c:ptCount val="1"/>
                <c:pt idx="0">
                  <c:v>21 Marin</c:v>
                </c:pt>
              </c:strCache>
            </c:strRef>
          </c:tx>
          <c:invertIfNegative val="0"/>
          <c:cat>
            <c:strRef>
              <c:f>Pivot_Demo_Gen_Pop!$A$13</c:f>
              <c:strCache>
                <c:ptCount val="1"/>
                <c:pt idx="0">
                  <c:v>2018</c:v>
                </c:pt>
              </c:strCache>
            </c:strRef>
          </c:cat>
          <c:val>
            <c:numRef>
              <c:f>Pivot_Demo_Gen_Pop!$D$13</c:f>
              <c:numCache>
                <c:formatCode>#,##0</c:formatCode>
                <c:ptCount val="1"/>
                <c:pt idx="0">
                  <c:v>9956</c:v>
                </c:pt>
              </c:numCache>
            </c:numRef>
          </c:val>
          <c:extLst>
            <c:ext xmlns:c16="http://schemas.microsoft.com/office/drawing/2014/chart" uri="{C3380CC4-5D6E-409C-BE32-E72D297353CC}">
              <c16:uniqueId val="{00000003-73BC-49FA-90DB-8C3E64DFCACD}"/>
            </c:ext>
          </c:extLst>
        </c:ser>
        <c:dLbls>
          <c:showLegendKey val="0"/>
          <c:showVal val="0"/>
          <c:showCatName val="0"/>
          <c:showSerName val="0"/>
          <c:showPercent val="0"/>
          <c:showBubbleSize val="0"/>
        </c:dLbls>
        <c:gapWidth val="150"/>
        <c:axId val="167262080"/>
        <c:axId val="167263616"/>
      </c:barChart>
      <c:catAx>
        <c:axId val="167262080"/>
        <c:scaling>
          <c:orientation val="minMax"/>
        </c:scaling>
        <c:delete val="0"/>
        <c:axPos val="b"/>
        <c:numFmt formatCode="General" sourceLinked="0"/>
        <c:majorTickMark val="out"/>
        <c:minorTickMark val="none"/>
        <c:tickLblPos val="nextTo"/>
        <c:crossAx val="167263616"/>
        <c:crosses val="autoZero"/>
        <c:auto val="1"/>
        <c:lblAlgn val="ctr"/>
        <c:lblOffset val="100"/>
        <c:noMultiLvlLbl val="0"/>
      </c:catAx>
      <c:valAx>
        <c:axId val="167263616"/>
        <c:scaling>
          <c:orientation val="minMax"/>
        </c:scaling>
        <c:delete val="0"/>
        <c:axPos val="l"/>
        <c:majorGridlines/>
        <c:numFmt formatCode="#,##0" sourceLinked="1"/>
        <c:majorTickMark val="out"/>
        <c:minorTickMark val="none"/>
        <c:tickLblPos val="nextTo"/>
        <c:crossAx val="167262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01 Alameda</c:v>
                </c:pt>
              </c:strCache>
            </c:strRef>
          </c:tx>
          <c:invertIfNegative val="0"/>
          <c:cat>
            <c:strRef>
              <c:f>Pivot_Demo_Gen_Pop!$A$40</c:f>
              <c:strCache>
                <c:ptCount val="1"/>
                <c:pt idx="0">
                  <c:v>2018</c:v>
                </c:pt>
              </c:strCache>
            </c:strRef>
          </c:cat>
          <c:val>
            <c:numRef>
              <c:f>Pivot_Demo_Gen_Pop!$B$40</c:f>
              <c:numCache>
                <c:formatCode>#,##0</c:formatCode>
                <c:ptCount val="1"/>
                <c:pt idx="0">
                  <c:v>11501</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07 Contra Costa</c:v>
                </c:pt>
              </c:strCache>
            </c:strRef>
          </c:tx>
          <c:invertIfNegative val="0"/>
          <c:cat>
            <c:strRef>
              <c:f>Pivot_Demo_Gen_Pop!$A$40</c:f>
              <c:strCache>
                <c:ptCount val="1"/>
                <c:pt idx="0">
                  <c:v>2018</c:v>
                </c:pt>
              </c:strCache>
            </c:strRef>
          </c:cat>
          <c:val>
            <c:numRef>
              <c:f>Pivot_Demo_Gen_Pop!$C$40</c:f>
              <c:numCache>
                <c:formatCode>#,##0</c:formatCode>
                <c:ptCount val="1"/>
                <c:pt idx="0">
                  <c:v>5269</c:v>
                </c:pt>
              </c:numCache>
            </c:numRef>
          </c:val>
          <c:extLst>
            <c:ext xmlns:c16="http://schemas.microsoft.com/office/drawing/2014/chart" uri="{C3380CC4-5D6E-409C-BE32-E72D297353CC}">
              <c16:uniqueId val="{00000002-5F06-4C3D-AE9A-8CBE7179E586}"/>
            </c:ext>
          </c:extLst>
        </c:ser>
        <c:ser>
          <c:idx val="2"/>
          <c:order val="2"/>
          <c:tx>
            <c:strRef>
              <c:f>Pivot_Demo_Gen_Pop!$D$38:$D$39</c:f>
              <c:strCache>
                <c:ptCount val="1"/>
                <c:pt idx="0">
                  <c:v>21 Marin</c:v>
                </c:pt>
              </c:strCache>
            </c:strRef>
          </c:tx>
          <c:invertIfNegative val="0"/>
          <c:cat>
            <c:strRef>
              <c:f>Pivot_Demo_Gen_Pop!$A$40</c:f>
              <c:strCache>
                <c:ptCount val="1"/>
                <c:pt idx="0">
                  <c:v>2018</c:v>
                </c:pt>
              </c:strCache>
            </c:strRef>
          </c:cat>
          <c:val>
            <c:numRef>
              <c:f>Pivot_Demo_Gen_Pop!$D$40</c:f>
              <c:numCache>
                <c:formatCode>#,##0</c:formatCode>
                <c:ptCount val="1"/>
                <c:pt idx="0">
                  <c:v>1488</c:v>
                </c:pt>
              </c:numCache>
            </c:numRef>
          </c:val>
          <c:extLst>
            <c:ext xmlns:c16="http://schemas.microsoft.com/office/drawing/2014/chart" uri="{C3380CC4-5D6E-409C-BE32-E72D297353CC}">
              <c16:uniqueId val="{00000003-5F06-4C3D-AE9A-8CBE7179E586}"/>
            </c:ext>
          </c:extLst>
        </c:ser>
        <c:dLbls>
          <c:showLegendKey val="0"/>
          <c:showVal val="0"/>
          <c:showCatName val="0"/>
          <c:showSerName val="0"/>
          <c:showPercent val="0"/>
          <c:showBubbleSize val="0"/>
        </c:dLbls>
        <c:gapWidth val="150"/>
        <c:axId val="169310464"/>
        <c:axId val="167313408"/>
      </c:barChart>
      <c:catAx>
        <c:axId val="169310464"/>
        <c:scaling>
          <c:orientation val="minMax"/>
        </c:scaling>
        <c:delete val="0"/>
        <c:axPos val="b"/>
        <c:numFmt formatCode="General" sourceLinked="0"/>
        <c:majorTickMark val="out"/>
        <c:minorTickMark val="none"/>
        <c:tickLblPos val="nextTo"/>
        <c:crossAx val="167313408"/>
        <c:crosses val="autoZero"/>
        <c:auto val="1"/>
        <c:lblAlgn val="ctr"/>
        <c:lblOffset val="100"/>
        <c:noMultiLvlLbl val="0"/>
      </c:catAx>
      <c:valAx>
        <c:axId val="167313408"/>
        <c:scaling>
          <c:orientation val="minMax"/>
        </c:scaling>
        <c:delete val="0"/>
        <c:axPos val="l"/>
        <c:majorGridlines/>
        <c:numFmt formatCode="#,##0" sourceLinked="1"/>
        <c:majorTickMark val="out"/>
        <c:minorTickMark val="none"/>
        <c:tickLblPos val="nextTo"/>
        <c:crossAx val="16931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01 Alameda</c:v>
                </c:pt>
              </c:strCache>
            </c:strRef>
          </c:tx>
          <c:invertIfNegative val="0"/>
          <c:cat>
            <c:strRef>
              <c:f>Pivot_Demo_Gen_Pop!$A$69</c:f>
              <c:strCache>
                <c:ptCount val="1"/>
                <c:pt idx="0">
                  <c:v>2018</c:v>
                </c:pt>
              </c:strCache>
            </c:strRef>
          </c:cat>
          <c:val>
            <c:numRef>
              <c:f>Pivot_Demo_Gen_Pop!$B$69</c:f>
              <c:numCache>
                <c:formatCode>#,##0</c:formatCode>
                <c:ptCount val="1"/>
                <c:pt idx="0">
                  <c:v>44043</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07 Contra Costa</c:v>
                </c:pt>
              </c:strCache>
            </c:strRef>
          </c:tx>
          <c:invertIfNegative val="0"/>
          <c:cat>
            <c:strRef>
              <c:f>Pivot_Demo_Gen_Pop!$A$69</c:f>
              <c:strCache>
                <c:ptCount val="1"/>
                <c:pt idx="0">
                  <c:v>2018</c:v>
                </c:pt>
              </c:strCache>
            </c:strRef>
          </c:cat>
          <c:val>
            <c:numRef>
              <c:f>Pivot_Demo_Gen_Pop!$C$69</c:f>
              <c:numCache>
                <c:formatCode>#,##0</c:formatCode>
                <c:ptCount val="1"/>
                <c:pt idx="0">
                  <c:v>29860</c:v>
                </c:pt>
              </c:numCache>
            </c:numRef>
          </c:val>
          <c:extLst>
            <c:ext xmlns:c16="http://schemas.microsoft.com/office/drawing/2014/chart" uri="{C3380CC4-5D6E-409C-BE32-E72D297353CC}">
              <c16:uniqueId val="{00000002-47A3-49CD-B352-F591ABA9BF54}"/>
            </c:ext>
          </c:extLst>
        </c:ser>
        <c:ser>
          <c:idx val="2"/>
          <c:order val="2"/>
          <c:tx>
            <c:strRef>
              <c:f>Pivot_Demo_Gen_Pop!$D$67:$D$68</c:f>
              <c:strCache>
                <c:ptCount val="1"/>
                <c:pt idx="0">
                  <c:v>21 Marin</c:v>
                </c:pt>
              </c:strCache>
            </c:strRef>
          </c:tx>
          <c:invertIfNegative val="0"/>
          <c:cat>
            <c:strRef>
              <c:f>Pivot_Demo_Gen_Pop!$A$69</c:f>
              <c:strCache>
                <c:ptCount val="1"/>
                <c:pt idx="0">
                  <c:v>2018</c:v>
                </c:pt>
              </c:strCache>
            </c:strRef>
          </c:cat>
          <c:val>
            <c:numRef>
              <c:f>Pivot_Demo_Gen_Pop!$D$69</c:f>
              <c:numCache>
                <c:formatCode>#,##0</c:formatCode>
                <c:ptCount val="1"/>
                <c:pt idx="0">
                  <c:v>4263</c:v>
                </c:pt>
              </c:numCache>
            </c:numRef>
          </c:val>
          <c:extLst>
            <c:ext xmlns:c16="http://schemas.microsoft.com/office/drawing/2014/chart" uri="{C3380CC4-5D6E-409C-BE32-E72D297353CC}">
              <c16:uniqueId val="{00000003-47A3-49CD-B352-F591ABA9BF54}"/>
            </c:ext>
          </c:extLst>
        </c:ser>
        <c:dLbls>
          <c:showLegendKey val="0"/>
          <c:showVal val="0"/>
          <c:showCatName val="0"/>
          <c:showSerName val="0"/>
          <c:showPercent val="0"/>
          <c:showBubbleSize val="0"/>
        </c:dLbls>
        <c:gapWidth val="150"/>
        <c:axId val="167344768"/>
        <c:axId val="167358848"/>
      </c:barChart>
      <c:catAx>
        <c:axId val="167344768"/>
        <c:scaling>
          <c:orientation val="minMax"/>
        </c:scaling>
        <c:delete val="0"/>
        <c:axPos val="b"/>
        <c:numFmt formatCode="General" sourceLinked="0"/>
        <c:majorTickMark val="out"/>
        <c:minorTickMark val="none"/>
        <c:tickLblPos val="nextTo"/>
        <c:crossAx val="167358848"/>
        <c:crosses val="autoZero"/>
        <c:auto val="1"/>
        <c:lblAlgn val="ctr"/>
        <c:lblOffset val="100"/>
        <c:noMultiLvlLbl val="0"/>
      </c:catAx>
      <c:valAx>
        <c:axId val="167358848"/>
        <c:scaling>
          <c:orientation val="minMax"/>
        </c:scaling>
        <c:delete val="0"/>
        <c:axPos val="l"/>
        <c:majorGridlines/>
        <c:numFmt formatCode="#,##0" sourceLinked="1"/>
        <c:majorTickMark val="out"/>
        <c:minorTickMark val="none"/>
        <c:tickLblPos val="nextTo"/>
        <c:crossAx val="16734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01 Alameda</c:v>
                </c:pt>
              </c:strCache>
            </c:strRef>
          </c:tx>
          <c:invertIfNegative val="0"/>
          <c:cat>
            <c:strRef>
              <c:f>Pivot_Demo_Gen_Pop!$A$98</c:f>
              <c:strCache>
                <c:ptCount val="1"/>
                <c:pt idx="0">
                  <c:v>2018</c:v>
                </c:pt>
              </c:strCache>
            </c:strRef>
          </c:cat>
          <c:val>
            <c:numRef>
              <c:f>Pivot_Demo_Gen_Pop!$B$98</c:f>
              <c:numCache>
                <c:formatCode>#,##0</c:formatCode>
                <c:ptCount val="1"/>
                <c:pt idx="0">
                  <c:v>30654</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07 Contra Costa</c:v>
                </c:pt>
              </c:strCache>
            </c:strRef>
          </c:tx>
          <c:invertIfNegative val="0"/>
          <c:cat>
            <c:strRef>
              <c:f>Pivot_Demo_Gen_Pop!$A$98</c:f>
              <c:strCache>
                <c:ptCount val="1"/>
                <c:pt idx="0">
                  <c:v>2018</c:v>
                </c:pt>
              </c:strCache>
            </c:strRef>
          </c:cat>
          <c:val>
            <c:numRef>
              <c:f>Pivot_Demo_Gen_Pop!$C$98</c:f>
              <c:numCache>
                <c:formatCode>#,##0</c:formatCode>
                <c:ptCount val="1"/>
                <c:pt idx="0">
                  <c:v>12644</c:v>
                </c:pt>
              </c:numCache>
            </c:numRef>
          </c:val>
          <c:extLst>
            <c:ext xmlns:c16="http://schemas.microsoft.com/office/drawing/2014/chart" uri="{C3380CC4-5D6E-409C-BE32-E72D297353CC}">
              <c16:uniqueId val="{00000002-F95E-4C66-9ACB-FBD2A58B580F}"/>
            </c:ext>
          </c:extLst>
        </c:ser>
        <c:ser>
          <c:idx val="2"/>
          <c:order val="2"/>
          <c:tx>
            <c:strRef>
              <c:f>Pivot_Demo_Gen_Pop!$D$96:$D$97</c:f>
              <c:strCache>
                <c:ptCount val="1"/>
                <c:pt idx="0">
                  <c:v>21 Marin</c:v>
                </c:pt>
              </c:strCache>
            </c:strRef>
          </c:tx>
          <c:invertIfNegative val="0"/>
          <c:cat>
            <c:strRef>
              <c:f>Pivot_Demo_Gen_Pop!$A$98</c:f>
              <c:strCache>
                <c:ptCount val="1"/>
                <c:pt idx="0">
                  <c:v>2018</c:v>
                </c:pt>
              </c:strCache>
            </c:strRef>
          </c:cat>
          <c:val>
            <c:numRef>
              <c:f>Pivot_Demo_Gen_Pop!$D$98</c:f>
              <c:numCache>
                <c:formatCode>#,##0</c:formatCode>
                <c:ptCount val="1"/>
                <c:pt idx="0">
                  <c:v>3685</c:v>
                </c:pt>
              </c:numCache>
            </c:numRef>
          </c:val>
          <c:extLst>
            <c:ext xmlns:c16="http://schemas.microsoft.com/office/drawing/2014/chart" uri="{C3380CC4-5D6E-409C-BE32-E72D297353CC}">
              <c16:uniqueId val="{00000003-F95E-4C66-9ACB-FBD2A58B580F}"/>
            </c:ext>
          </c:extLst>
        </c:ser>
        <c:dLbls>
          <c:showLegendKey val="0"/>
          <c:showVal val="0"/>
          <c:showCatName val="0"/>
          <c:showSerName val="0"/>
          <c:showPercent val="0"/>
          <c:showBubbleSize val="0"/>
        </c:dLbls>
        <c:gapWidth val="150"/>
        <c:axId val="168299520"/>
        <c:axId val="168321792"/>
      </c:barChart>
      <c:catAx>
        <c:axId val="168299520"/>
        <c:scaling>
          <c:orientation val="minMax"/>
        </c:scaling>
        <c:delete val="0"/>
        <c:axPos val="b"/>
        <c:numFmt formatCode="General" sourceLinked="0"/>
        <c:majorTickMark val="out"/>
        <c:minorTickMark val="none"/>
        <c:tickLblPos val="nextTo"/>
        <c:crossAx val="168321792"/>
        <c:crosses val="autoZero"/>
        <c:auto val="1"/>
        <c:lblAlgn val="ctr"/>
        <c:lblOffset val="100"/>
        <c:noMultiLvlLbl val="0"/>
      </c:catAx>
      <c:valAx>
        <c:axId val="168321792"/>
        <c:scaling>
          <c:orientation val="minMax"/>
        </c:scaling>
        <c:delete val="0"/>
        <c:axPos val="l"/>
        <c:majorGridlines/>
        <c:numFmt formatCode="#,##0" sourceLinked="1"/>
        <c:majorTickMark val="out"/>
        <c:minorTickMark val="none"/>
        <c:tickLblPos val="nextTo"/>
        <c:crossAx val="1682995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30 Orange</c:v>
                </c:pt>
              </c:strCache>
            </c:strRef>
          </c:tx>
          <c:spPr>
            <a:solidFill>
              <a:schemeClr val="accent1"/>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Pivot_Demo_Gen_Pop!$C$140:$C$145</c:f>
              <c:numCache>
                <c:formatCode>#,##0</c:formatCode>
                <c:ptCount val="5"/>
                <c:pt idx="0">
                  <c:v>894271</c:v>
                </c:pt>
                <c:pt idx="1">
                  <c:v>890943</c:v>
                </c:pt>
                <c:pt idx="2">
                  <c:v>888825</c:v>
                </c:pt>
                <c:pt idx="3">
                  <c:v>888820</c:v>
                </c:pt>
                <c:pt idx="4">
                  <c:v>882107</c:v>
                </c:pt>
              </c:numCache>
            </c:numRef>
          </c:val>
          <c:extLst>
            <c:ext xmlns:c16="http://schemas.microsoft.com/office/drawing/2014/chart" uri="{C3380CC4-5D6E-409C-BE32-E72D297353CC}">
              <c16:uniqueId val="{00000000-FE6E-4F3F-8B4B-B25DF7BF0E09}"/>
            </c:ext>
          </c:extLst>
        </c:ser>
        <c:ser>
          <c:idx val="1"/>
          <c:order val="1"/>
          <c:tx>
            <c:strRef>
              <c:f>Pivot_Demo_Gen_Pop!$D$138:$D$139</c:f>
              <c:strCache>
                <c:ptCount val="1"/>
                <c:pt idx="0">
                  <c:v>33 Riverside</c:v>
                </c:pt>
              </c:strCache>
            </c:strRef>
          </c:tx>
          <c:spPr>
            <a:solidFill>
              <a:schemeClr val="accent2"/>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Pivot_Demo_Gen_Pop!$D$140:$D$145</c:f>
              <c:numCache>
                <c:formatCode>#,##0</c:formatCode>
                <c:ptCount val="5"/>
                <c:pt idx="0">
                  <c:v>837348</c:v>
                </c:pt>
                <c:pt idx="1">
                  <c:v>836144</c:v>
                </c:pt>
                <c:pt idx="2">
                  <c:v>833494</c:v>
                </c:pt>
                <c:pt idx="3">
                  <c:v>830188</c:v>
                </c:pt>
                <c:pt idx="4">
                  <c:v>830986</c:v>
                </c:pt>
              </c:numCache>
            </c:numRef>
          </c:val>
          <c:extLst>
            <c:ext xmlns:c16="http://schemas.microsoft.com/office/drawing/2014/chart" uri="{C3380CC4-5D6E-409C-BE32-E72D297353CC}">
              <c16:uniqueId val="{00000000-5E58-4CFA-BB11-F11AEC4C28CB}"/>
            </c:ext>
          </c:extLst>
        </c:ser>
        <c:ser>
          <c:idx val="2"/>
          <c:order val="2"/>
          <c:tx>
            <c:strRef>
              <c:f>Pivot_Demo_Gen_Pop!$E$138:$E$139</c:f>
              <c:strCache>
                <c:ptCount val="1"/>
                <c:pt idx="0">
                  <c:v>34 Sacramento</c:v>
                </c:pt>
              </c:strCache>
            </c:strRef>
          </c:tx>
          <c:spPr>
            <a:solidFill>
              <a:schemeClr val="accent3"/>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Pivot_Demo_Gen_Pop!$E$140:$E$145</c:f>
              <c:numCache>
                <c:formatCode>#,##0</c:formatCode>
                <c:ptCount val="5"/>
                <c:pt idx="0">
                  <c:v>546594</c:v>
                </c:pt>
                <c:pt idx="1">
                  <c:v>545602</c:v>
                </c:pt>
                <c:pt idx="2">
                  <c:v>543346</c:v>
                </c:pt>
                <c:pt idx="3">
                  <c:v>540854</c:v>
                </c:pt>
                <c:pt idx="4">
                  <c:v>540051</c:v>
                </c:pt>
              </c:numCache>
            </c:numRef>
          </c:val>
          <c:extLst>
            <c:ext xmlns:c16="http://schemas.microsoft.com/office/drawing/2014/chart" uri="{C3380CC4-5D6E-409C-BE32-E72D297353CC}">
              <c16:uniqueId val="{00000001-5E58-4CFA-BB11-F11AEC4C28CB}"/>
            </c:ext>
          </c:extLst>
        </c:ser>
        <c:dLbls>
          <c:showLegendKey val="0"/>
          <c:showVal val="0"/>
          <c:showCatName val="0"/>
          <c:showSerName val="0"/>
          <c:showPercent val="0"/>
          <c:showBubbleSize val="0"/>
        </c:dLbls>
        <c:gapWidth val="150"/>
        <c:axId val="169625088"/>
        <c:axId val="169626624"/>
      </c:barChart>
      <c:catAx>
        <c:axId val="1696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6624"/>
        <c:crosses val="autoZero"/>
        <c:auto val="1"/>
        <c:lblAlgn val="ctr"/>
        <c:lblOffset val="100"/>
        <c:noMultiLvlLbl val="0"/>
      </c:catAx>
      <c:valAx>
        <c:axId val="169626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MC.xlsx]Pivot_NegErrorRt!PivotTable1</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Pivot_NegErrorRt!$B$5:$B$6</c:f>
              <c:strCache>
                <c:ptCount val="1"/>
                <c:pt idx="0">
                  <c:v>06 Colusa</c:v>
                </c:pt>
              </c:strCache>
            </c:strRef>
          </c:tx>
          <c:spPr>
            <a:ln w="28575" cap="rnd">
              <a:solidFill>
                <a:schemeClr val="accent1"/>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Pivot_NegErrorRt!$B$7:$B$9</c:f>
              <c:numCache>
                <c:formatCode>0.0%</c:formatCode>
                <c:ptCount val="2"/>
                <c:pt idx="0">
                  <c:v>0.625</c:v>
                </c:pt>
                <c:pt idx="1">
                  <c:v>0.54</c:v>
                </c:pt>
              </c:numCache>
            </c:numRef>
          </c:val>
          <c:smooth val="0"/>
          <c:extLst>
            <c:ext xmlns:c16="http://schemas.microsoft.com/office/drawing/2014/chart" uri="{C3380CC4-5D6E-409C-BE32-E72D297353CC}">
              <c16:uniqueId val="{00000000-C48D-4A52-A4A1-DAC0B8F10133}"/>
            </c:ext>
          </c:extLst>
        </c:ser>
        <c:ser>
          <c:idx val="1"/>
          <c:order val="1"/>
          <c:tx>
            <c:strRef>
              <c:f>Pivot_NegErrorRt!$C$5:$C$6</c:f>
              <c:strCache>
                <c:ptCount val="1"/>
                <c:pt idx="0">
                  <c:v>09 El Dorado</c:v>
                </c:pt>
              </c:strCache>
            </c:strRef>
          </c:tx>
          <c:spPr>
            <a:ln w="28575" cap="rnd">
              <a:solidFill>
                <a:schemeClr val="accent2"/>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Pivot_NegErrorRt!$C$7:$C$9</c:f>
              <c:numCache>
                <c:formatCode>0.0%</c:formatCode>
                <c:ptCount val="2"/>
                <c:pt idx="0">
                  <c:v>0.625</c:v>
                </c:pt>
                <c:pt idx="1">
                  <c:v>0.54</c:v>
                </c:pt>
              </c:numCache>
            </c:numRef>
          </c:val>
          <c:smooth val="0"/>
          <c:extLst>
            <c:ext xmlns:c16="http://schemas.microsoft.com/office/drawing/2014/chart" uri="{C3380CC4-5D6E-409C-BE32-E72D297353CC}">
              <c16:uniqueId val="{00000000-F776-4375-B966-7237348AAB91}"/>
            </c:ext>
          </c:extLst>
        </c:ser>
        <c:ser>
          <c:idx val="2"/>
          <c:order val="2"/>
          <c:tx>
            <c:strRef>
              <c:f>Pivot_NegErrorRt!$D$5:$D$6</c:f>
              <c:strCache>
                <c:ptCount val="1"/>
                <c:pt idx="0">
                  <c:v>00 National Avg*</c:v>
                </c:pt>
              </c:strCache>
            </c:strRef>
          </c:tx>
          <c:spPr>
            <a:ln w="28575" cap="rnd">
              <a:solidFill>
                <a:schemeClr val="accent3"/>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Pivot_NegErrorRt!$D$7:$D$9</c:f>
              <c:numCache>
                <c:formatCode>0.0%</c:formatCode>
                <c:ptCount val="2"/>
              </c:numCache>
            </c:numRef>
          </c:val>
          <c:smooth val="0"/>
          <c:extLst>
            <c:ext xmlns:c16="http://schemas.microsoft.com/office/drawing/2014/chart" uri="{C3380CC4-5D6E-409C-BE32-E72D297353CC}">
              <c16:uniqueId val="{00000001-F776-4375-B966-7237348AAB91}"/>
            </c:ext>
          </c:extLst>
        </c:ser>
        <c:dLbls>
          <c:showLegendKey val="0"/>
          <c:showVal val="0"/>
          <c:showCatName val="0"/>
          <c:showSerName val="0"/>
          <c:showPercent val="0"/>
          <c:showBubbleSize val="0"/>
        </c:dLbls>
        <c:smooth val="0"/>
        <c:axId val="390011720"/>
        <c:axId val="390013360"/>
      </c:lineChart>
      <c:catAx>
        <c:axId val="390011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MC.xlsx]Pivot_NegErrorRt!PivotTable2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Pivot_NegErrorRt!$B$107:$B$108</c:f>
              <c:strCache>
                <c:ptCount val="1"/>
                <c:pt idx="0">
                  <c:v>06 Colusa</c:v>
                </c:pt>
              </c:strCache>
            </c:strRef>
          </c:tx>
          <c:spPr>
            <a:ln w="28575" cap="rnd">
              <a:solidFill>
                <a:schemeClr val="accent1"/>
              </a:solidFill>
              <a:round/>
            </a:ln>
            <a:effectLst/>
          </c:spPr>
          <c:marker>
            <c:symbol val="none"/>
          </c:marker>
          <c:cat>
            <c:multiLvlStrRef>
              <c:f>Pivot_NegErrorRt!$A$109:$A$111</c:f>
              <c:multiLvlStrCache>
                <c:ptCount val="2"/>
                <c:lvl>
                  <c:pt idx="0">
                    <c:v>May</c:v>
                  </c:pt>
                  <c:pt idx="1">
                    <c:v>June</c:v>
                  </c:pt>
                </c:lvl>
                <c:lvl>
                  <c:pt idx="0">
                    <c:v>2018</c:v>
                  </c:pt>
                </c:lvl>
              </c:multiLvlStrCache>
            </c:multiLvlStrRef>
          </c:cat>
          <c:val>
            <c:numRef>
              <c:f>Pivot_NegErrorRt!$B$109:$B$111</c:f>
              <c:numCache>
                <c:formatCode>General</c:formatCode>
                <c:ptCount val="2"/>
                <c:pt idx="0">
                  <c:v>40</c:v>
                </c:pt>
              </c:numCache>
            </c:numRef>
          </c:val>
          <c:smooth val="0"/>
          <c:extLst>
            <c:ext xmlns:c16="http://schemas.microsoft.com/office/drawing/2014/chart" uri="{C3380CC4-5D6E-409C-BE32-E72D297353CC}">
              <c16:uniqueId val="{00000000-6C4B-4837-9BD2-DDCCEBBD5B5B}"/>
            </c:ext>
          </c:extLst>
        </c:ser>
        <c:ser>
          <c:idx val="1"/>
          <c:order val="1"/>
          <c:tx>
            <c:strRef>
              <c:f>Pivot_NegErrorRt!$C$107:$C$108</c:f>
              <c:strCache>
                <c:ptCount val="1"/>
                <c:pt idx="0">
                  <c:v>09 El Dorado</c:v>
                </c:pt>
              </c:strCache>
            </c:strRef>
          </c:tx>
          <c:spPr>
            <a:ln w="28575" cap="rnd">
              <a:solidFill>
                <a:schemeClr val="accent2"/>
              </a:solidFill>
              <a:round/>
            </a:ln>
            <a:effectLst/>
          </c:spPr>
          <c:marker>
            <c:symbol val="none"/>
          </c:marker>
          <c:cat>
            <c:multiLvlStrRef>
              <c:f>Pivot_NegErrorRt!$A$109:$A$111</c:f>
              <c:multiLvlStrCache>
                <c:ptCount val="2"/>
                <c:lvl>
                  <c:pt idx="0">
                    <c:v>May</c:v>
                  </c:pt>
                  <c:pt idx="1">
                    <c:v>June</c:v>
                  </c:pt>
                </c:lvl>
                <c:lvl>
                  <c:pt idx="0">
                    <c:v>2018</c:v>
                  </c:pt>
                </c:lvl>
              </c:multiLvlStrCache>
            </c:multiLvlStrRef>
          </c:cat>
          <c:val>
            <c:numRef>
              <c:f>Pivot_NegErrorRt!$C$109:$C$111</c:f>
              <c:numCache>
                <c:formatCode>General</c:formatCode>
                <c:ptCount val="2"/>
                <c:pt idx="0">
                  <c:v>40</c:v>
                </c:pt>
              </c:numCache>
            </c:numRef>
          </c:val>
          <c:smooth val="0"/>
          <c:extLst>
            <c:ext xmlns:c16="http://schemas.microsoft.com/office/drawing/2014/chart" uri="{C3380CC4-5D6E-409C-BE32-E72D297353CC}">
              <c16:uniqueId val="{00000000-2C08-4079-B7AE-65BE4BB96522}"/>
            </c:ext>
          </c:extLst>
        </c:ser>
        <c:ser>
          <c:idx val="2"/>
          <c:order val="2"/>
          <c:tx>
            <c:strRef>
              <c:f>Pivot_NegErrorRt!$D$107:$D$108</c:f>
              <c:strCache>
                <c:ptCount val="1"/>
                <c:pt idx="0">
                  <c:v>00 National Avg*</c:v>
                </c:pt>
              </c:strCache>
            </c:strRef>
          </c:tx>
          <c:spPr>
            <a:ln w="28575" cap="rnd">
              <a:solidFill>
                <a:schemeClr val="accent3"/>
              </a:solidFill>
              <a:round/>
            </a:ln>
            <a:effectLst/>
          </c:spPr>
          <c:marker>
            <c:symbol val="none"/>
          </c:marker>
          <c:cat>
            <c:multiLvlStrRef>
              <c:f>Pivot_NegErrorRt!$A$109:$A$111</c:f>
              <c:multiLvlStrCache>
                <c:ptCount val="2"/>
                <c:lvl>
                  <c:pt idx="0">
                    <c:v>May</c:v>
                  </c:pt>
                  <c:pt idx="1">
                    <c:v>June</c:v>
                  </c:pt>
                </c:lvl>
                <c:lvl>
                  <c:pt idx="0">
                    <c:v>2018</c:v>
                  </c:pt>
                </c:lvl>
              </c:multiLvlStrCache>
            </c:multiLvlStrRef>
          </c:cat>
          <c:val>
            <c:numRef>
              <c:f>Pivot_NegErrorRt!$D$109:$D$111</c:f>
              <c:numCache>
                <c:formatCode>General</c:formatCode>
                <c:ptCount val="2"/>
              </c:numCache>
            </c:numRef>
          </c:val>
          <c:smooth val="0"/>
          <c:extLst>
            <c:ext xmlns:c16="http://schemas.microsoft.com/office/drawing/2014/chart" uri="{C3380CC4-5D6E-409C-BE32-E72D297353CC}">
              <c16:uniqueId val="{00000001-2C08-4079-B7AE-65BE4BB96522}"/>
            </c:ext>
          </c:extLst>
        </c:ser>
        <c:dLbls>
          <c:showLegendKey val="0"/>
          <c:showVal val="0"/>
          <c:showCatName val="0"/>
          <c:showSerName val="0"/>
          <c:showPercent val="0"/>
          <c:showBubbleSize val="0"/>
        </c:dLbls>
        <c:smooth val="0"/>
        <c:axId val="373951384"/>
        <c:axId val="373957616"/>
      </c:lineChart>
      <c:catAx>
        <c:axId val="373951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7616"/>
        <c:crosses val="autoZero"/>
        <c:auto val="1"/>
        <c:lblAlgn val="ctr"/>
        <c:lblOffset val="100"/>
        <c:noMultiLvlLbl val="0"/>
      </c:catAx>
      <c:valAx>
        <c:axId val="373957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1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1-A730-4E8F-99F5-1891B16E2B34}"/>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3-A730-4E8F-99F5-1891B16E2B34}"/>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A730-4E8F-99F5-1891B16E2B34}"/>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A730-4E8F-99F5-1891B16E2B34}"/>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A730-4E8F-99F5-1891B16E2B34}"/>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A730-4E8F-99F5-1891B16E2B34}"/>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A730-4E8F-99F5-1891B16E2B34}"/>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A730-4E8F-99F5-1891B16E2B34}"/>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11-A730-4E8F-99F5-1891B16E2B34}"/>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A730-4E8F-99F5-1891B16E2B34}"/>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A730-4E8F-99F5-1891B16E2B34}"/>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7-A730-4E8F-99F5-1891B16E2B34}"/>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9-A730-4E8F-99F5-1891B16E2B34}"/>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B-A730-4E8F-99F5-1891B16E2B34}"/>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D-A730-4E8F-99F5-1891B16E2B34}"/>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F-A730-4E8F-99F5-1891B16E2B34}"/>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1-A730-4E8F-99F5-1891B16E2B34}"/>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3-A730-4E8F-99F5-1891B16E2B34}"/>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5-A730-4E8F-99F5-1891B16E2B34}"/>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7-A730-4E8F-99F5-1891B16E2B34}"/>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9-A730-4E8F-99F5-1891B16E2B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2A-A730-4E8F-99F5-1891B16E2B34}"/>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c:f>
              <c:strCache>
                <c:ptCount val="1"/>
                <c:pt idx="0">
                  <c:v>2016</c:v>
                </c:pt>
              </c:strCache>
            </c:strRef>
          </c:cat>
          <c:val>
            <c:numRef>
              <c:f>Pivot_PRI!$B$86</c:f>
              <c:numCache>
                <c:formatCode>0.0%</c:formatCode>
                <c:ptCount val="1"/>
                <c:pt idx="0">
                  <c:v>0.65972914021499374</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07 Contra Costa</c:v>
                </c:pt>
              </c:strCache>
            </c:strRef>
          </c:tx>
          <c:invertIfNegative val="0"/>
          <c:cat>
            <c:strRef>
              <c:f>Pivot_PRI!$A$86</c:f>
              <c:strCache>
                <c:ptCount val="1"/>
                <c:pt idx="0">
                  <c:v>2016</c:v>
                </c:pt>
              </c:strCache>
            </c:strRef>
          </c:cat>
          <c:val>
            <c:numRef>
              <c:f>Pivot_PRI!$C$86</c:f>
              <c:numCache>
                <c:formatCode>0.0%</c:formatCode>
                <c:ptCount val="1"/>
                <c:pt idx="0">
                  <c:v>0.62908731910841476</c:v>
                </c:pt>
              </c:numCache>
            </c:numRef>
          </c:val>
          <c:extLst>
            <c:ext xmlns:c16="http://schemas.microsoft.com/office/drawing/2014/chart" uri="{C3380CC4-5D6E-409C-BE32-E72D297353CC}">
              <c16:uniqueId val="{00000000-4DCB-4A77-907F-60833A54FD47}"/>
            </c:ext>
          </c:extLst>
        </c:ser>
        <c:ser>
          <c:idx val="2"/>
          <c:order val="2"/>
          <c:tx>
            <c:strRef>
              <c:f>Pivot_PRI!$D$84:$D$85</c:f>
              <c:strCache>
                <c:ptCount val="1"/>
                <c:pt idx="0">
                  <c:v>21 Marin</c:v>
                </c:pt>
              </c:strCache>
            </c:strRef>
          </c:tx>
          <c:invertIfNegative val="0"/>
          <c:cat>
            <c:strRef>
              <c:f>Pivot_PRI!$A$86</c:f>
              <c:strCache>
                <c:ptCount val="1"/>
                <c:pt idx="0">
                  <c:v>2016</c:v>
                </c:pt>
              </c:strCache>
            </c:strRef>
          </c:cat>
          <c:val>
            <c:numRef>
              <c:f>Pivot_PRI!$D$86</c:f>
              <c:numCache>
                <c:formatCode>0.0%</c:formatCode>
                <c:ptCount val="1"/>
                <c:pt idx="0">
                  <c:v>0.50107384148219314</c:v>
                </c:pt>
              </c:numCache>
            </c:numRef>
          </c:val>
          <c:extLst>
            <c:ext xmlns:c16="http://schemas.microsoft.com/office/drawing/2014/chart" uri="{C3380CC4-5D6E-409C-BE32-E72D297353CC}">
              <c16:uniqueId val="{00000001-4DCB-4A77-907F-60833A54FD47}"/>
            </c:ext>
          </c:extLst>
        </c:ser>
        <c:dLbls>
          <c:showLegendKey val="0"/>
          <c:showVal val="0"/>
          <c:showCatName val="0"/>
          <c:showSerName val="0"/>
          <c:showPercent val="0"/>
          <c:showBubbleSize val="0"/>
        </c:dLbls>
        <c:gapWidth val="150"/>
        <c:axId val="169838080"/>
        <c:axId val="169839616"/>
      </c:barChart>
      <c:catAx>
        <c:axId val="169838080"/>
        <c:scaling>
          <c:orientation val="minMax"/>
        </c:scaling>
        <c:delete val="0"/>
        <c:axPos val="b"/>
        <c:numFmt formatCode="General" sourceLinked="0"/>
        <c:majorTickMark val="out"/>
        <c:minorTickMark val="none"/>
        <c:tickLblPos val="nextTo"/>
        <c:crossAx val="169839616"/>
        <c:crosses val="autoZero"/>
        <c:auto val="1"/>
        <c:lblAlgn val="ctr"/>
        <c:lblOffset val="100"/>
        <c:noMultiLvlLbl val="0"/>
      </c:catAx>
      <c:valAx>
        <c:axId val="169839616"/>
        <c:scaling>
          <c:orientation val="minMax"/>
        </c:scaling>
        <c:delete val="0"/>
        <c:axPos val="l"/>
        <c:majorGridlines/>
        <c:numFmt formatCode="0.0%" sourceLinked="1"/>
        <c:majorTickMark val="out"/>
        <c:minorTickMark val="none"/>
        <c:tickLblPos val="nextTo"/>
        <c:crossAx val="169838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169864576"/>
        <c:axId val="169890944"/>
      </c:barChart>
      <c:catAx>
        <c:axId val="16986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0944"/>
        <c:crosses val="autoZero"/>
        <c:auto val="1"/>
        <c:lblAlgn val="ctr"/>
        <c:lblOffset val="100"/>
        <c:noMultiLvlLbl val="0"/>
      </c:catAx>
      <c:valAx>
        <c:axId val="1698909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Del Norte</c:v>
                </c:pt>
                <c:pt idx="1">
                  <c:v>Inyo</c:v>
                </c:pt>
                <c:pt idx="2">
                  <c:v>Lassen</c:v>
                </c:pt>
                <c:pt idx="3">
                  <c:v>Calaveras</c:v>
                </c:pt>
                <c:pt idx="4">
                  <c:v>Amador</c:v>
                </c:pt>
                <c:pt idx="5">
                  <c:v>Plumas</c:v>
                </c:pt>
                <c:pt idx="6">
                  <c:v>San Benito</c:v>
                </c:pt>
                <c:pt idx="7">
                  <c:v>Modoc</c:v>
                </c:pt>
                <c:pt idx="8">
                  <c:v>Mono</c:v>
                </c:pt>
                <c:pt idx="9">
                  <c:v>Tehama</c:v>
                </c:pt>
                <c:pt idx="10">
                  <c:v>Alpine</c:v>
                </c:pt>
                <c:pt idx="11">
                  <c:v>Siskiyou</c:v>
                </c:pt>
                <c:pt idx="12">
                  <c:v>Mariposa</c:v>
                </c:pt>
                <c:pt idx="13">
                  <c:v>Sierra</c:v>
                </c:pt>
                <c:pt idx="14">
                  <c:v>Glenn</c:v>
                </c:pt>
                <c:pt idx="15">
                  <c:v>Tuolumne</c:v>
                </c:pt>
                <c:pt idx="16">
                  <c:v>Trinity</c:v>
                </c:pt>
                <c:pt idx="17">
                  <c:v>Colusa</c:v>
                </c:pt>
              </c:strCache>
            </c:strRef>
          </c:cat>
          <c:val>
            <c:numRef>
              <c:f>Pivot_PRI!$L$125:$L$142</c:f>
              <c:numCache>
                <c:formatCode>0.0%</c:formatCode>
                <c:ptCount val="18"/>
                <c:pt idx="0">
                  <c:v>0.96925774654620334</c:v>
                </c:pt>
                <c:pt idx="1">
                  <c:v>0.91778084566239737</c:v>
                </c:pt>
                <c:pt idx="2">
                  <c:v>0.82849757067377616</c:v>
                </c:pt>
                <c:pt idx="3">
                  <c:v>0.7873203616433192</c:v>
                </c:pt>
                <c:pt idx="4">
                  <c:v>0.74956223475570083</c:v>
                </c:pt>
                <c:pt idx="5">
                  <c:v>0.74369432666367929</c:v>
                </c:pt>
                <c:pt idx="6">
                  <c:v>0.72577428023409074</c:v>
                </c:pt>
                <c:pt idx="7">
                  <c:v>0.67317691312255723</c:v>
                </c:pt>
                <c:pt idx="8">
                  <c:v>0.67136044350635937</c:v>
                </c:pt>
                <c:pt idx="9">
                  <c:v>0.66257521702406119</c:v>
                </c:pt>
                <c:pt idx="10">
                  <c:v>0.66202868286556282</c:v>
                </c:pt>
                <c:pt idx="11">
                  <c:v>0.6374779888999258</c:v>
                </c:pt>
                <c:pt idx="12">
                  <c:v>0.63395687671125978</c:v>
                </c:pt>
                <c:pt idx="13">
                  <c:v>0.63037509363759825</c:v>
                </c:pt>
                <c:pt idx="14">
                  <c:v>0.62930299485295238</c:v>
                </c:pt>
                <c:pt idx="15">
                  <c:v>0.61382734172807729</c:v>
                </c:pt>
                <c:pt idx="16">
                  <c:v>0.5510194894712902</c:v>
                </c:pt>
                <c:pt idx="17">
                  <c:v>0.41331202391880584</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169923712"/>
        <c:axId val="169925248"/>
      </c:barChart>
      <c:catAx>
        <c:axId val="169923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5248"/>
        <c:crosses val="autoZero"/>
        <c:auto val="1"/>
        <c:lblAlgn val="ctr"/>
        <c:lblOffset val="100"/>
        <c:noMultiLvlLbl val="0"/>
      </c:catAx>
      <c:valAx>
        <c:axId val="16992524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18 Lassen</c:v>
                </c:pt>
              </c:strCache>
            </c:strRef>
          </c:tx>
          <c:spPr>
            <a:solidFill>
              <a:schemeClr val="accent1"/>
            </a:solidFill>
            <a:ln>
              <a:noFill/>
            </a:ln>
            <a:effectLst/>
          </c:spPr>
          <c:invertIfNegative val="0"/>
          <c:cat>
            <c:strRef>
              <c:f>Pivot_PRI!$A$162</c:f>
              <c:strCache>
                <c:ptCount val="1"/>
                <c:pt idx="0">
                  <c:v>2012-2016</c:v>
                </c:pt>
              </c:strCache>
            </c:strRef>
          </c:cat>
          <c:val>
            <c:numRef>
              <c:f>Pivot_PRI!$B$162</c:f>
              <c:numCache>
                <c:formatCode>0.0%</c:formatCode>
                <c:ptCount val="1"/>
                <c:pt idx="0">
                  <c:v>0.82849757067377616</c:v>
                </c:pt>
              </c:numCache>
            </c:numRef>
          </c:val>
          <c:extLst>
            <c:ext xmlns:c16="http://schemas.microsoft.com/office/drawing/2014/chart" uri="{C3380CC4-5D6E-409C-BE32-E72D297353CC}">
              <c16:uniqueId val="{00000000-60C0-4EE1-93F1-FA55BF3E5F98}"/>
            </c:ext>
          </c:extLst>
        </c:ser>
        <c:ser>
          <c:idx val="1"/>
          <c:order val="1"/>
          <c:tx>
            <c:strRef>
              <c:f>Pivot_PRI!$C$160:$C$161</c:f>
              <c:strCache>
                <c:ptCount val="1"/>
                <c:pt idx="0">
                  <c:v>22 Mariposa</c:v>
                </c:pt>
              </c:strCache>
            </c:strRef>
          </c:tx>
          <c:spPr>
            <a:solidFill>
              <a:schemeClr val="accent2"/>
            </a:solidFill>
            <a:ln>
              <a:noFill/>
            </a:ln>
            <a:effectLst/>
          </c:spPr>
          <c:invertIfNegative val="0"/>
          <c:cat>
            <c:strRef>
              <c:f>Pivot_PRI!$A$162</c:f>
              <c:strCache>
                <c:ptCount val="1"/>
                <c:pt idx="0">
                  <c:v>2012-2016</c:v>
                </c:pt>
              </c:strCache>
            </c:strRef>
          </c:cat>
          <c:val>
            <c:numRef>
              <c:f>Pivot_PRI!$C$162</c:f>
              <c:numCache>
                <c:formatCode>0.0%</c:formatCode>
                <c:ptCount val="1"/>
                <c:pt idx="0">
                  <c:v>0.63395687671125978</c:v>
                </c:pt>
              </c:numCache>
            </c:numRef>
          </c:val>
          <c:extLst>
            <c:ext xmlns:c16="http://schemas.microsoft.com/office/drawing/2014/chart" uri="{C3380CC4-5D6E-409C-BE32-E72D297353CC}">
              <c16:uniqueId val="{00000002-60C0-4EE1-93F1-FA55BF3E5F98}"/>
            </c:ext>
          </c:extLst>
        </c:ser>
        <c:ser>
          <c:idx val="2"/>
          <c:order val="2"/>
          <c:tx>
            <c:strRef>
              <c:f>Pivot_PRI!$D$160:$D$161</c:f>
              <c:strCache>
                <c:ptCount val="1"/>
                <c:pt idx="0">
                  <c:v>25 Modoc</c:v>
                </c:pt>
              </c:strCache>
            </c:strRef>
          </c:tx>
          <c:spPr>
            <a:solidFill>
              <a:schemeClr val="accent3"/>
            </a:solidFill>
            <a:ln>
              <a:noFill/>
            </a:ln>
            <a:effectLst/>
          </c:spPr>
          <c:invertIfNegative val="0"/>
          <c:cat>
            <c:strRef>
              <c:f>Pivot_PRI!$A$162</c:f>
              <c:strCache>
                <c:ptCount val="1"/>
                <c:pt idx="0">
                  <c:v>2012-2016</c:v>
                </c:pt>
              </c:strCache>
            </c:strRef>
          </c:cat>
          <c:val>
            <c:numRef>
              <c:f>Pivot_PRI!$D$162</c:f>
              <c:numCache>
                <c:formatCode>0.0%</c:formatCode>
                <c:ptCount val="1"/>
                <c:pt idx="0">
                  <c:v>0.67317691312255723</c:v>
                </c:pt>
              </c:numCache>
            </c:numRef>
          </c:val>
          <c:extLst>
            <c:ext xmlns:c16="http://schemas.microsoft.com/office/drawing/2014/chart" uri="{C3380CC4-5D6E-409C-BE32-E72D297353CC}">
              <c16:uniqueId val="{00000003-60C0-4EE1-93F1-FA55BF3E5F98}"/>
            </c:ext>
          </c:extLst>
        </c:ser>
        <c:dLbls>
          <c:showLegendKey val="0"/>
          <c:showVal val="0"/>
          <c:showCatName val="0"/>
          <c:showSerName val="0"/>
          <c:showPercent val="0"/>
          <c:showBubbleSize val="0"/>
        </c:dLbls>
        <c:gapWidth val="219"/>
        <c:overlap val="-27"/>
        <c:axId val="169981056"/>
        <c:axId val="169982592"/>
      </c:barChart>
      <c:catAx>
        <c:axId val="16998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2592"/>
        <c:crosses val="autoZero"/>
        <c:auto val="1"/>
        <c:lblAlgn val="ctr"/>
        <c:lblOffset val="100"/>
        <c:noMultiLvlLbl val="0"/>
      </c:catAx>
      <c:valAx>
        <c:axId val="169982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PRI_Raw!A1"/><Relationship Id="rId26" Type="http://schemas.openxmlformats.org/officeDocument/2006/relationships/hyperlink" Target="#Trends_Apps_Recd_Monthly!B11"/><Relationship Id="rId3" Type="http://schemas.openxmlformats.org/officeDocument/2006/relationships/hyperlink" Target="#Trends_Caseload_HHs_Annual!A1"/><Relationship Id="rId21" Type="http://schemas.openxmlformats.org/officeDocument/2006/relationships/hyperlink" Target="http://www.cdss.ca.gov/Portals/9/DSSDB/Dashboards/CalFresh/Dashboard_FAQ.PDF?ver=2017-05-25-073508-490" TargetMode="External"/><Relationship Id="rId7" Type="http://schemas.openxmlformats.org/officeDocument/2006/relationships/hyperlink" Target="#Trends_Annual_CF_Eligib_Estim!B11"/><Relationship Id="rId12" Type="http://schemas.openxmlformats.org/officeDocument/2006/relationships/hyperlink" Target="#Trends_Month_ErrorRate!A1"/><Relationship Id="rId17" Type="http://schemas.openxmlformats.org/officeDocument/2006/relationships/hyperlink" Target="#Every_Mth!A1"/><Relationship Id="rId25" Type="http://schemas.openxmlformats.org/officeDocument/2006/relationships/hyperlink" Target="#Trends_NegErrorRt!A1"/><Relationship Id="rId2" Type="http://schemas.openxmlformats.org/officeDocument/2006/relationships/hyperlink" Target="#Trends_Annual_Demo_Gen_Pop!B11"/><Relationship Id="rId16" Type="http://schemas.openxmlformats.org/officeDocument/2006/relationships/hyperlink" Target="#Quarterly!A1"/><Relationship Id="rId20"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Trends_Annual_Demo_CF!B1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Geomap_Selection_Menu!H16"/><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inforesources/Research-and-Data/CalFresh-Data-Tables" TargetMode="External"/><Relationship Id="rId28" Type="http://schemas.openxmlformats.org/officeDocument/2006/relationships/hyperlink" Target="#Trends_Fed_CFAP!B9"/><Relationship Id="rId10" Type="http://schemas.openxmlformats.org/officeDocument/2006/relationships/hyperlink" Target="#Trends_WIC!B12"/><Relationship Id="rId19" Type="http://schemas.openxmlformats.org/officeDocument/2006/relationships/hyperlink" Target="mailto:calfreshaccess@dss.ca.gov?subject=Dashboard%202.0%20Question" TargetMode="External"/><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Getting_Started.pdf?ver=2017-05-25-073509-557" TargetMode="External"/><Relationship Id="rId27" Type="http://schemas.openxmlformats.org/officeDocument/2006/relationships/hyperlink" Target="#Trends_CO!B11"/></Relationships>
</file>

<file path=xl/diagrams/_rels/data2.xml.rels><?xml version="1.0" encoding="UTF-8" standalone="yes"?>
<Relationships xmlns="http://schemas.openxmlformats.org/package/2006/relationships"><Relationship Id="rId3" Type="http://schemas.openxmlformats.org/officeDocument/2006/relationships/hyperlink" Target="http://www.cdss.ca.gov/Portals/9/DSSDB/Dashboards/CalFresh/CF_Geomaps_Guide.pdf" TargetMode="External"/><Relationship Id="rId7" Type="http://schemas.openxmlformats.org/officeDocument/2006/relationships/hyperlink" Target="http://www.cdss.ca.gov/Portals/9/DSSDB/FDRAB/CF_Receiving_WIC.pdf?ver=2018-01-03-115938-397"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s://cdss.maps.arcgis.com/home/webmap/viewer.html?webmap=19968bf1e4974a40b58846837734b1a0" TargetMode="External"/><Relationship Id="rId6" Type="http://schemas.openxmlformats.org/officeDocument/2006/relationships/hyperlink" Target="http://www.cdss.ca.gov/Portals/9/DSSDB/FDRAB/CF_WIC_Reachables.pdf?ver=2018-01-03-115938-800" TargetMode="External"/><Relationship Id="rId5" Type="http://schemas.openxmlformats.org/officeDocument/2006/relationships/hyperlink" Target="https://cdphdata.maps.arcgis.com/apps/webappviewer/index.html?id=182f6471d8a147d1a48f3bdfef492bfb" TargetMode="External"/><Relationship Id="rId4" Type="http://schemas.openxmlformats.org/officeDocument/2006/relationships/hyperlink" Target="https://www.arcgis.com/home/webmap/viewer.html?webmap=442a625e5fa4402fb01f1be409d5293b&amp;extent=-130.7873,30.7852,-107.782,43.5453"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200"/>
            <a:t>CalFresh Caseload Demographics, Annual</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00"/>
            <a:t>CalFresh Households,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&amp; WIC</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6"/>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7"/>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8"/>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19"/>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0"/>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1"/>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2"/>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3"/>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B440565C-3B7A-4718-B5E3-65CDB79881F5}">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4"/>
          </dgm14:cNvPr>
        </a:ext>
      </dgm:extLst>
    </dgm:pt>
    <dgm:pt modelId="{37A2FC65-E608-4B47-84AA-05FA75F3977F}" type="parTrans" cxnId="{D0001099-A0AB-4F08-849A-8356D053F6E7}">
      <dgm:prSet/>
      <dgm:spPr/>
      <dgm:t>
        <a:bodyPr/>
        <a:lstStyle/>
        <a:p>
          <a:endParaRPr lang="en-US"/>
        </a:p>
      </dgm:t>
    </dgm:pt>
    <dgm:pt modelId="{F3E63B08-FCDD-48A6-AC94-B9C0FB5EEFEC}" type="sibTrans" cxnId="{D0001099-A0AB-4F08-849A-8356D053F6E7}">
      <dgm:prSet/>
      <dgm:spPr/>
      <dgm:t>
        <a:bodyPr/>
        <a:lstStyle/>
        <a:p>
          <a:endParaRPr lang="en-US"/>
        </a:p>
      </dgm:t>
    </dgm:pt>
    <dgm:pt modelId="{6ECE4D19-DC75-473A-A2B2-08DC3A32CBBD}">
      <dgm:prSet custT="1"/>
      <dgm:spPr>
        <a:gradFill rotWithShape="0">
          <a:gsLst>
            <a:gs pos="72000">
              <a:srgbClr val="8BC2FF"/>
            </a:gs>
            <a:gs pos="0">
              <a:srgbClr val="A3DAFF"/>
            </a:gs>
            <a:gs pos="38000">
              <a:srgbClr val="A3DAFF"/>
            </a:gs>
            <a:gs pos="100000">
              <a:srgbClr val="6DB3FF"/>
            </a:gs>
          </a:gsLst>
        </a:gradFill>
      </dgm:spPr>
      <dgm:t>
        <a:bodyPr/>
        <a:lstStyle/>
        <a:p>
          <a:r>
            <a:rPr lang="en-US" sz="1400"/>
            <a:t>Negative Error Rate</a:t>
          </a:r>
        </a:p>
      </dgm:t>
      <dgm:extLst>
        <a:ext uri="{E40237B7-FDA0-4F09-8148-C483321AD2D9}">
          <dgm14:cNvPr xmlns:dgm14="http://schemas.microsoft.com/office/drawing/2010/diagram" id="0" name="">
            <a:hlinkClick xmlns:r="http://schemas.openxmlformats.org/officeDocument/2006/relationships" r:id="rId25"/>
          </dgm14:cNvPr>
        </a:ext>
      </dgm:extLst>
    </dgm:pt>
    <dgm:pt modelId="{2F72C377-5A70-4726-B065-E156B5D4878F}" type="parTrans" cxnId="{873C4952-0A72-4B31-BDFC-B91A099D4005}">
      <dgm:prSet/>
      <dgm:spPr/>
      <dgm:t>
        <a:bodyPr/>
        <a:lstStyle/>
        <a:p>
          <a:endParaRPr lang="en-US"/>
        </a:p>
      </dgm:t>
    </dgm:pt>
    <dgm:pt modelId="{25B4ADF7-DCD9-4B7A-9757-B75A149545B6}" type="sibTrans" cxnId="{873C4952-0A72-4B31-BDFC-B91A099D4005}">
      <dgm:prSet/>
      <dgm:spPr/>
      <dgm:t>
        <a:bodyPr/>
        <a:lstStyle/>
        <a:p>
          <a:endParaRPr lang="en-US"/>
        </a:p>
      </dgm:t>
    </dgm:pt>
    <dgm:pt modelId="{BAE54773-0904-4429-B7A6-B0B0A5573F16}">
      <dgm:prSet custT="1"/>
      <dgm:spPr>
        <a:gradFill rotWithShape="0">
          <a:gsLst>
            <a:gs pos="71660">
              <a:srgbClr val="8BC2FF"/>
            </a:gs>
            <a:gs pos="0">
              <a:srgbClr val="A3DAFF"/>
            </a:gs>
            <a:gs pos="38000">
              <a:srgbClr val="A3DAFF"/>
            </a:gs>
            <a:gs pos="100000">
              <a:srgbClr val="6DB3FF"/>
            </a:gs>
          </a:gsLst>
        </a:gradFill>
      </dgm:spPr>
      <dgm:t>
        <a:bodyPr/>
        <a:lstStyle/>
        <a:p>
          <a:r>
            <a:rPr lang="en-US" sz="1250"/>
            <a:t>Total &amp; Online Applications</a:t>
          </a:r>
        </a:p>
      </dgm:t>
      <dgm:extLst>
        <a:ext uri="{E40237B7-FDA0-4F09-8148-C483321AD2D9}">
          <dgm14:cNvPr xmlns:dgm14="http://schemas.microsoft.com/office/drawing/2010/diagram" id="0" name="">
            <a:hlinkClick xmlns:r="http://schemas.openxmlformats.org/officeDocument/2006/relationships" r:id="rId26"/>
          </dgm14:cNvPr>
        </a:ext>
      </dgm:extLst>
    </dgm:pt>
    <dgm:pt modelId="{747711C4-B776-47F1-AF37-C746A7B00AB5}" type="parTrans" cxnId="{0A967AAE-8265-43C1-A2AA-82A79B4A9AE6}">
      <dgm:prSet/>
      <dgm:spPr/>
      <dgm:t>
        <a:bodyPr/>
        <a:lstStyle/>
        <a:p>
          <a:endParaRPr lang="en-US"/>
        </a:p>
      </dgm:t>
    </dgm:pt>
    <dgm:pt modelId="{05B749E6-8974-467A-BCEB-5D4C1E512E86}" type="sibTrans" cxnId="{0A967AAE-8265-43C1-A2AA-82A79B4A9AE6}">
      <dgm:prSet/>
      <dgm:spPr/>
      <dgm:t>
        <a:bodyPr/>
        <a:lstStyle/>
        <a:p>
          <a:endParaRPr lang="en-US"/>
        </a:p>
      </dgm:t>
    </dgm:pt>
    <dgm:pt modelId="{B4A29D8A-B784-4599-B734-FED6A932135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CalFresh Child-Only Households &amp; Persons, Monthly</a:t>
          </a:r>
        </a:p>
      </dgm:t>
      <dgm:extLst>
        <a:ext uri="{E40237B7-FDA0-4F09-8148-C483321AD2D9}">
          <dgm14:cNvPr xmlns:dgm14="http://schemas.microsoft.com/office/drawing/2010/diagram" id="0" name="">
            <a:hlinkClick xmlns:r="http://schemas.openxmlformats.org/officeDocument/2006/relationships" r:id="rId27"/>
          </dgm14:cNvPr>
        </a:ext>
      </dgm:extLst>
    </dgm:pt>
    <dgm:pt modelId="{EE0394DA-2DC6-444C-AB2F-067162571492}" type="parTrans" cxnId="{6A5DA9F1-D3D9-4249-B31B-AD1603C01DFD}">
      <dgm:prSet/>
      <dgm:spPr/>
      <dgm:t>
        <a:bodyPr/>
        <a:lstStyle/>
        <a:p>
          <a:endParaRPr lang="en-US"/>
        </a:p>
      </dgm:t>
    </dgm:pt>
    <dgm:pt modelId="{0E93E812-1AEC-4D2B-BFD8-C5BA8D0421BA}" type="sibTrans" cxnId="{6A5DA9F1-D3D9-4249-B31B-AD1603C01DFD}">
      <dgm:prSet/>
      <dgm:spPr/>
      <dgm:t>
        <a:bodyPr/>
        <a:lstStyle/>
        <a:p>
          <a:endParaRPr lang="en-US"/>
        </a:p>
      </dgm:t>
    </dgm:pt>
    <dgm:pt modelId="{23E4FBD8-2988-41CF-9E81-F84DC45C5A9C}">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CalFresh-CFAP Detail</a:t>
          </a:r>
        </a:p>
      </dgm:t>
      <dgm:extLst>
        <a:ext uri="{E40237B7-FDA0-4F09-8148-C483321AD2D9}">
          <dgm14:cNvPr xmlns:dgm14="http://schemas.microsoft.com/office/drawing/2010/diagram" id="0" name="">
            <a:hlinkClick xmlns:r="http://schemas.openxmlformats.org/officeDocument/2006/relationships" r:id="rId28"/>
          </dgm14:cNvPr>
        </a:ext>
      </dgm:extLst>
    </dgm:pt>
    <dgm:pt modelId="{A5CA4593-680F-49AC-A543-FD2455755DE3}" type="parTrans" cxnId="{E955373C-2656-426B-826D-499FB7244636}">
      <dgm:prSet/>
      <dgm:spPr/>
      <dgm:t>
        <a:bodyPr/>
        <a:lstStyle/>
        <a:p>
          <a:endParaRPr lang="en-US"/>
        </a:p>
      </dgm:t>
    </dgm:pt>
    <dgm:pt modelId="{280AE8D9-1718-4A61-B8CB-B9C63AF67979}" type="sibTrans" cxnId="{E955373C-2656-426B-826D-499FB7244636}">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8">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8">
        <dgm:presLayoutVars>
          <dgm:bulletEnabled val="1"/>
        </dgm:presLayoutVars>
      </dgm:prSet>
      <dgm:spPr/>
    </dgm:pt>
    <dgm:pt modelId="{F7A1B4D0-863A-4F9B-9D1C-E10EB153F12C}" type="pres">
      <dgm:prSet presAssocID="{F040CF73-246E-402E-9DCD-B116C0362039}" presName="aSpace2" presStyleCnt="0"/>
      <dgm:spPr/>
    </dgm:pt>
    <dgm:pt modelId="{BE8D4961-8C06-43F3-A5A5-A8FA6D2DAE4D}" type="pres">
      <dgm:prSet presAssocID="{B4A29D8A-B784-4599-B734-FED6A932135A}" presName="childNode" presStyleLbl="node1" presStyleIdx="2" presStyleCnt="28">
        <dgm:presLayoutVars>
          <dgm:bulletEnabled val="1"/>
        </dgm:presLayoutVars>
      </dgm:prSet>
      <dgm:spPr/>
    </dgm:pt>
    <dgm:pt modelId="{E46EB36B-14FD-4BC5-9F24-D6BF4510E3D1}" type="pres">
      <dgm:prSet presAssocID="{B4A29D8A-B784-4599-B734-FED6A932135A}" presName="aSpace2" presStyleCnt="0"/>
      <dgm:spPr/>
    </dgm:pt>
    <dgm:pt modelId="{6225A124-5BB8-46F9-ACD7-BB2B159A7924}" type="pres">
      <dgm:prSet presAssocID="{AD7DF96B-90D1-469E-B92F-72CAE58AA854}" presName="childNode" presStyleLbl="node1" presStyleIdx="3" presStyleCnt="28">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custLinFactNeighborY="1011"/>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7F92F69B-47C7-462F-BA8A-3F8DFFB47457}" type="pres">
      <dgm:prSet presAssocID="{23E4FBD8-2988-41CF-9E81-F84DC45C5A9C}" presName="childNode" presStyleLbl="node1" presStyleIdx="4" presStyleCnt="28">
        <dgm:presLayoutVars>
          <dgm:bulletEnabled val="1"/>
        </dgm:presLayoutVars>
      </dgm:prSet>
      <dgm:spPr/>
    </dgm:pt>
    <dgm:pt modelId="{6DDF76B3-6C13-420C-A1ED-3DA4E3317F43}" type="pres">
      <dgm:prSet presAssocID="{23E4FBD8-2988-41CF-9E81-F84DC45C5A9C}" presName="aSpace2" presStyleCnt="0"/>
      <dgm:spPr/>
    </dgm:pt>
    <dgm:pt modelId="{A09D5000-FC7D-47E4-8614-5C4714D942F9}" type="pres">
      <dgm:prSet presAssocID="{BB0EBF56-951F-4EF4-943B-E4416AE8C770}" presName="childNode" presStyleLbl="node1" presStyleIdx="5" presStyleCnt="28">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6" presStyleCnt="28">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7" presStyleCnt="28">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8" presStyleCnt="28">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9" presStyleCnt="28">
        <dgm:presLayoutVars>
          <dgm:bulletEnabled val="1"/>
        </dgm:presLayoutVars>
      </dgm:prSet>
      <dgm:spPr/>
    </dgm:pt>
    <dgm:pt modelId="{ED465ECD-BC55-4812-9619-9DFBE31F8C1B}" type="pres">
      <dgm:prSet presAssocID="{C8E19A78-5102-4E08-9C79-FFE0A78CB956}" presName="aSpace2" presStyleCnt="0"/>
      <dgm:spPr/>
    </dgm:pt>
    <dgm:pt modelId="{FA9F5C7D-61D3-4DE3-B675-85310F63DA77}" type="pres">
      <dgm:prSet presAssocID="{BAE54773-0904-4429-B7A6-B0B0A5573F16}" presName="childNode" presStyleLbl="node1" presStyleIdx="10" presStyleCnt="28">
        <dgm:presLayoutVars>
          <dgm:bulletEnabled val="1"/>
        </dgm:presLayoutVars>
      </dgm:prSet>
      <dgm:spPr/>
    </dgm:pt>
    <dgm:pt modelId="{15D8D674-7CAA-4979-B87E-83E23D0C44CC}" type="pres">
      <dgm:prSet presAssocID="{BAE54773-0904-4429-B7A6-B0B0A5573F16}" presName="aSpace2" presStyleCnt="0"/>
      <dgm:spPr/>
    </dgm:pt>
    <dgm:pt modelId="{BC6270D4-9DDA-407A-AC13-850B7C49FB6F}" type="pres">
      <dgm:prSet presAssocID="{DB8D3C8D-C3D0-49CB-BC89-646445BD36CE}" presName="childNode" presStyleLbl="node1" presStyleIdx="11" presStyleCnt="28">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12" presStyleCnt="28">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3" presStyleCnt="28">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4" presStyleCnt="28">
        <dgm:presLayoutVars>
          <dgm:bulletEnabled val="1"/>
        </dgm:presLayoutVars>
      </dgm:prSet>
      <dgm:spPr/>
    </dgm:pt>
    <dgm:pt modelId="{4E41FF44-4900-4532-A432-DCCAA8083207}" type="pres">
      <dgm:prSet presAssocID="{B5C15943-6D3E-433A-8ECD-096725A0C382}" presName="aSpace2" presStyleCnt="0"/>
      <dgm:spPr/>
    </dgm:pt>
    <dgm:pt modelId="{8A359AA9-D76F-4949-9CF2-BC80F4E98BCA}" type="pres">
      <dgm:prSet presAssocID="{6ECE4D19-DC75-473A-A2B2-08DC3A32CBBD}" presName="childNode" presStyleLbl="node1" presStyleIdx="15" presStyleCnt="28">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6" presStyleCnt="28">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7" presStyleCnt="28">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8" presStyleCnt="28">
        <dgm:presLayoutVars>
          <dgm:bulletEnabled val="1"/>
        </dgm:presLayoutVars>
      </dgm:prSet>
      <dgm:spPr/>
    </dgm:pt>
    <dgm:pt modelId="{62B629E3-CA72-4377-8B37-C98AC0E9EC3D}" type="pres">
      <dgm:prSet presAssocID="{A427F0C0-BD88-4162-9B83-C0A7DF3B7D21}" presName="aSpace2" presStyleCnt="0"/>
      <dgm:spPr/>
    </dgm:pt>
    <dgm:pt modelId="{C6FCB4F5-EEB4-4DA0-BB87-2D1DDE2BC843}" type="pres">
      <dgm:prSet presAssocID="{CFE3153C-29A0-4CE1-BABD-35CC36382FC2}" presName="childNode" presStyleLbl="node1" presStyleIdx="19" presStyleCnt="28">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20" presStyleCnt="28">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21" presStyleCnt="28">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22" presStyleCnt="28">
        <dgm:presLayoutVars>
          <dgm:bulletEnabled val="1"/>
        </dgm:presLayoutVars>
      </dgm:prSet>
      <dgm:spPr/>
    </dgm:pt>
    <dgm:pt modelId="{669ECDCF-8291-4945-8B64-03231F7D1F41}" type="pres">
      <dgm:prSet presAssocID="{5624F151-2793-4E72-803A-318EAC1A9C74}" presName="aSpace2" presStyleCnt="0"/>
      <dgm:spPr/>
    </dgm:pt>
    <dgm:pt modelId="{302FA738-29C7-4C66-A5DC-61520B728272}" type="pres">
      <dgm:prSet presAssocID="{B440565C-3B7A-4718-B5E3-65CDB79881F5}" presName="childNode" presStyleLbl="node1" presStyleIdx="23" presStyleCnt="28">
        <dgm:presLayoutVars>
          <dgm:bulletEnabled val="1"/>
        </dgm:presLayoutVars>
      </dgm:prSet>
      <dgm:spPr/>
    </dgm:pt>
    <dgm:pt modelId="{3812037F-0591-460A-BFE6-748D47F4B580}" type="pres">
      <dgm:prSet presAssocID="{B440565C-3B7A-4718-B5E3-65CDB79881F5}" presName="aSpace2" presStyleCnt="0"/>
      <dgm:spPr/>
    </dgm:pt>
    <dgm:pt modelId="{03D7A328-1478-4ECE-80F8-0FC09FC47AAC}" type="pres">
      <dgm:prSet presAssocID="{E02955F0-6B12-47BC-9F20-A8D44DC899BB}" presName="childNode" presStyleLbl="node1" presStyleIdx="24" presStyleCnt="28">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5" presStyleCnt="28">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6" presStyleCnt="28">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7" presStyleCnt="28">
        <dgm:presLayoutVars>
          <dgm:bulletEnabled val="1"/>
        </dgm:presLayoutVars>
      </dgm:prSet>
      <dgm:spPr/>
    </dgm:pt>
  </dgm:ptLst>
  <dgm:cxnLst>
    <dgm:cxn modelId="{B6998600-1045-4041-91A5-86C67A4AA2A2}" srcId="{F068B4A9-AB91-43EC-A1C8-597CEF450227}" destId="{F040CF73-246E-402E-9DCD-B116C0362039}" srcOrd="1" destOrd="0" parTransId="{38FF0D90-FA4C-4B55-B094-5E916D2B7F68}" sibTransId="{7F68EDED-9E0D-404A-9891-E860A3474718}"/>
    <dgm:cxn modelId="{DD9BE800-D24A-4414-A8F2-7A6D4F38277A}" srcId="{16C2048B-5FFD-44DC-8C1E-17A30722A497}" destId="{E02955F0-6B12-47BC-9F20-A8D44DC899BB}" srcOrd="2" destOrd="0" parTransId="{E4169EA5-3C6D-435B-B4FF-0B4399A3E0E5}" sibTransId="{610E6103-8290-4ACB-A67F-689950439E37}"/>
    <dgm:cxn modelId="{3CAB9701-3754-4612-AF93-3935A3A351E1}" type="presOf" srcId="{E73D4D0E-51F8-4B97-9652-4FF12728CD54}" destId="{31AB02F1-9B58-4F6A-8FAD-48424B17DEA1}" srcOrd="1" destOrd="0" presId="urn:microsoft.com/office/officeart/2005/8/layout/lProcess2"/>
    <dgm:cxn modelId="{D7242703-A829-4625-8B0C-990D153DDB98}" type="presOf" srcId="{7F117AEF-CDD3-4726-A6ED-CE8FA06B0D3A}" destId="{334F2466-A42C-469A-A7EE-6D63CCF61660}" srcOrd="0" destOrd="0" presId="urn:microsoft.com/office/officeart/2005/8/layout/lProcess2"/>
    <dgm:cxn modelId="{FF841906-1F6F-44F9-9416-CABA0CC4A663}" type="presOf" srcId="{F8DBBE03-ACF9-41F8-BB5A-B7865890EE53}" destId="{C5000902-1DD5-4BCE-AED6-92B83195DA18}" srcOrd="0" destOrd="0" presId="urn:microsoft.com/office/officeart/2005/8/layout/lProcess2"/>
    <dgm:cxn modelId="{F7703A09-C069-470E-8390-0EF6B3700C38}" srcId="{981C8BF3-5BE8-42BC-8D7C-94162A8DBE65}" destId="{F8DBBE03-ACF9-41F8-BB5A-B7865890EE53}" srcOrd="2" destOrd="0" parTransId="{15C68A36-8B85-4E4D-8891-BC0FCD07E23C}" sibTransId="{BD2AE5E0-B750-49A1-954E-6F63B06F6526}"/>
    <dgm:cxn modelId="{A57E410A-5C00-4AAD-B589-9F6C84D6574E}" srcId="{981C8BF3-5BE8-42BC-8D7C-94162A8DBE65}" destId="{C8E19A78-5102-4E08-9C79-FFE0A78CB956}" srcOrd="5" destOrd="0" parTransId="{35E881A3-B0CA-4424-8845-E4FD79EF0F01}" sibTransId="{BCA5F6DB-E1CF-48A0-BF0B-5197AE9F6B53}"/>
    <dgm:cxn modelId="{5B62C40A-EC16-42D4-BD70-BACBF88AFB3A}" type="presOf" srcId="{D912E7E7-3397-4805-98DC-965AE3B38536}" destId="{0A02894E-DD2F-42CE-AD5F-CB74EBC679A9}" srcOrd="1"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2C0D0210-FEB5-49F0-A65E-58B7546689BE}" srcId="{D912E7E7-3397-4805-98DC-965AE3B38536}" destId="{A427F0C0-BD88-4162-9B83-C0A7DF3B7D21}" srcOrd="0" destOrd="0" parTransId="{A7DFECB9-CF1B-418B-9CE6-A6481CAAFAB6}" sibTransId="{3CF90C39-2B0D-4101-9FD4-04559E47FC4F}"/>
    <dgm:cxn modelId="{00F78114-4B42-47C4-BA0C-CC93A59227B5}" type="presOf" srcId="{A427F0C0-BD88-4162-9B83-C0A7DF3B7D21}" destId="{A940CA8E-C4A8-4A7C-BD7F-AA5F99D10630}" srcOrd="0" destOrd="0" presId="urn:microsoft.com/office/officeart/2005/8/layout/lProcess2"/>
    <dgm:cxn modelId="{CF570B15-DBBA-44FA-B997-2E0FA4AF501C}" srcId="{16C2048B-5FFD-44DC-8C1E-17A30722A497}" destId="{AAAC25AE-1B37-4988-BCBB-3C66D4F8223F}" srcOrd="5" destOrd="0" parTransId="{59D80759-B637-4F3F-AABB-E5303B21018B}" sibTransId="{F0931F11-5306-4A85-B221-87BC435262FF}"/>
    <dgm:cxn modelId="{A9914A16-23A1-4ACD-BA27-11969DE347CE}" type="presOf" srcId="{E43F1578-301D-47AF-B7DC-8D2B5B7614C2}" destId="{7D987D0A-EE10-402D-A77A-F16F5C8DCDF4}" srcOrd="0" destOrd="0" presId="urn:microsoft.com/office/officeart/2005/8/layout/lProcess2"/>
    <dgm:cxn modelId="{37406419-B58D-4B1D-903E-0AA81B2CF964}" type="presOf" srcId="{6ECE4D19-DC75-473A-A2B2-08DC3A32CBBD}" destId="{8A359AA9-D76F-4949-9CF2-BC80F4E98BCA}" srcOrd="0" destOrd="0" presId="urn:microsoft.com/office/officeart/2005/8/layout/lProcess2"/>
    <dgm:cxn modelId="{5C6AA921-2D75-4D62-8D97-8E81FE6BD2AE}" type="presOf" srcId="{BAE54773-0904-4429-B7A6-B0B0A5573F16}" destId="{FA9F5C7D-61D3-4DE3-B675-85310F63DA77}" srcOrd="0" destOrd="0" presId="urn:microsoft.com/office/officeart/2005/8/layout/lProcess2"/>
    <dgm:cxn modelId="{570B4823-2BAB-41CD-BD3C-C56C21EC439A}" type="presOf" srcId="{F040CF73-246E-402E-9DCD-B116C0362039}" destId="{91CAA4C3-68B3-43D0-AAA9-FAF32AC3E3B8}" srcOrd="0" destOrd="0" presId="urn:microsoft.com/office/officeart/2005/8/layout/lProcess2"/>
    <dgm:cxn modelId="{247EC525-1E2B-42B6-9315-A4C55786663A}" type="presOf" srcId="{86707AD6-58AF-42DD-88B1-8F56F98BBED2}" destId="{6F953BE4-4707-425A-81D6-72BE38FAA95C}"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0F81962F-7A9C-4E65-B519-801FF2C2B586}" type="presOf" srcId="{9424B7F3-3DA4-4CE9-BFF3-679247A5380A}" destId="{83DD1F85-1C29-481B-BD84-F7D504F30296}" srcOrd="0" destOrd="0" presId="urn:microsoft.com/office/officeart/2005/8/layout/lProcess2"/>
    <dgm:cxn modelId="{182A3433-72BD-448A-8373-918B4BA9B52B}" srcId="{DA444084-D0F1-4C94-B2BD-416D15B72AF7}" destId="{8F824CA8-EFCF-4885-AB6D-B7D51D286E7D}" srcOrd="2" destOrd="0" parTransId="{1773717F-2959-4FED-8B79-F7E94A78A06D}" sibTransId="{426655A8-6403-43B5-8402-50AB8F75A84B}"/>
    <dgm:cxn modelId="{55452F34-4F22-4332-B738-9B5402620020}" srcId="{E73D4D0E-51F8-4B97-9652-4FF12728CD54}" destId="{B08CDFF5-841B-4163-AA24-7E45FBD131C0}" srcOrd="1" destOrd="0" parTransId="{B66BB202-EFE0-443D-A38A-52C1D23A0710}" sibTransId="{3113F5A3-D87D-4E7C-81F6-132583E0AA2E}"/>
    <dgm:cxn modelId="{7F9F6336-FCA2-44B4-BAB6-B9962844144A}" srcId="{DA444084-D0F1-4C94-B2BD-416D15B72AF7}" destId="{F068B4A9-AB91-43EC-A1C8-597CEF450227}" srcOrd="0" destOrd="0" parTransId="{FFDF086B-F285-4607-9A6F-AAAE01D21BE1}" sibTransId="{F9488D59-6FD5-4BC1-992B-DD7487342E36}"/>
    <dgm:cxn modelId="{6E76A237-510C-485B-B02C-6446D6F943CA}" type="presOf" srcId="{E73D4D0E-51F8-4B97-9652-4FF12728CD54}" destId="{3923AC44-3BED-45F6-B3C4-EDDC9AFD111D}" srcOrd="0" destOrd="0" presId="urn:microsoft.com/office/officeart/2005/8/layout/lProcess2"/>
    <dgm:cxn modelId="{E955373C-2656-426B-826D-499FB7244636}" srcId="{981C8BF3-5BE8-42BC-8D7C-94162A8DBE65}" destId="{23E4FBD8-2988-41CF-9E81-F84DC45C5A9C}" srcOrd="0" destOrd="0" parTransId="{A5CA4593-680F-49AC-A543-FD2455755DE3}" sibTransId="{280AE8D9-1718-4A61-B8CB-B9C63AF67979}"/>
    <dgm:cxn modelId="{3F37293F-877A-4D9D-A31B-ABFBDF189FE7}" srcId="{E73D4D0E-51F8-4B97-9652-4FF12728CD54}" destId="{8F7EDCBF-306E-4AEA-94A4-6ACCB059C055}" srcOrd="0" destOrd="0" parTransId="{C700C745-47BB-4A90-A194-BC5E3447D179}" sibTransId="{7CD4163C-820A-4147-A47D-DF1550E853F0}"/>
    <dgm:cxn modelId="{0CD4ED3F-FA05-445F-9B22-FAAE3E62E236}" srcId="{981C8BF3-5BE8-42BC-8D7C-94162A8DBE65}" destId="{86707AD6-58AF-42DD-88B1-8F56F98BBED2}" srcOrd="4" destOrd="0" parTransId="{F4094286-9747-47C6-83C8-FAC0436EB099}" sibTransId="{3418770E-07CE-44C6-BB80-C5F2A53F8CD8}"/>
    <dgm:cxn modelId="{04572D40-7B2F-479A-9561-63D6782BD14F}" type="presOf" srcId="{B440565C-3B7A-4718-B5E3-65CDB79881F5}" destId="{302FA738-29C7-4C66-A5DC-61520B728272}" srcOrd="0" destOrd="0" presId="urn:microsoft.com/office/officeart/2005/8/layout/lProcess2"/>
    <dgm:cxn modelId="{0D5A795C-9D32-4770-97AD-9AF7ED13B813}" type="presOf" srcId="{16C2048B-5FFD-44DC-8C1E-17A30722A497}" destId="{87F695E3-A694-4C5D-A469-DA1CF7E8150E}" srcOrd="1" destOrd="0" presId="urn:microsoft.com/office/officeart/2005/8/layout/lProcess2"/>
    <dgm:cxn modelId="{C4D2BE43-C759-466B-9DE9-34DF4DD0B43A}" srcId="{D912E7E7-3397-4805-98DC-965AE3B38536}" destId="{CFE3153C-29A0-4CE1-BABD-35CC36382FC2}" srcOrd="1" destOrd="0" parTransId="{E8019B55-B66C-4110-83E7-7D58EB511E4F}" sibTransId="{C193B800-CF74-4AA8-BAF4-E318DD4604CC}"/>
    <dgm:cxn modelId="{F68E1646-06DC-476F-99BF-9DF410AA37F9}" type="presOf" srcId="{8F824CA8-EFCF-4885-AB6D-B7D51D286E7D}" destId="{134A82A4-1E2A-4A91-9224-6B0AFC57EA6A}" srcOrd="0" destOrd="0" presId="urn:microsoft.com/office/officeart/2005/8/layout/lProcess2"/>
    <dgm:cxn modelId="{B8304B69-F6F4-4B25-B662-ACC55C635627}" type="presOf" srcId="{16C2048B-5FFD-44DC-8C1E-17A30722A497}" destId="{1B23AEF8-9156-494B-A2E5-05295BC2C81B}" srcOrd="0" destOrd="0" presId="urn:microsoft.com/office/officeart/2005/8/layout/lProcess2"/>
    <dgm:cxn modelId="{9D6AB149-5C19-43C6-BB17-E550959D451B}" type="presOf" srcId="{39122541-1BB5-44FF-BEF5-5958F2F6ECE6}" destId="{849E8D10-5666-462E-9EC6-83D17118221C}" srcOrd="0"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7D893A6E-6799-4929-997F-AC92AE33B162}" type="presOf" srcId="{8F824CA8-EFCF-4885-AB6D-B7D51D286E7D}" destId="{9E10DB26-A69A-4392-A409-29E5188BE20E}" srcOrd="1" destOrd="0" presId="urn:microsoft.com/office/officeart/2005/8/layout/lProcess2"/>
    <dgm:cxn modelId="{C9893851-189C-4CBF-A393-2ABC268ED6AE}" srcId="{16C2048B-5FFD-44DC-8C1E-17A30722A497}" destId="{8EB956BB-38C1-448A-B581-614CF849229F}" srcOrd="4" destOrd="0" parTransId="{4B3DDCEB-EB4F-42B3-AB0D-4D4084D7EE4E}" sibTransId="{5B77E99F-0C9B-4048-981F-0911F03A0FF6}"/>
    <dgm:cxn modelId="{647C1C52-8C02-47F2-AF19-453B4BB1DF67}" srcId="{8F824CA8-EFCF-4885-AB6D-B7D51D286E7D}" destId="{7F117AEF-CDD3-4726-A6ED-CE8FA06B0D3A}" srcOrd="1" destOrd="0" parTransId="{BE314B68-49F6-40C9-82AC-549AA9A37C73}" sibTransId="{70914DDD-FC15-40C1-AD1F-1AE2DCF76DD3}"/>
    <dgm:cxn modelId="{873C4952-0A72-4B31-BDFC-B91A099D4005}" srcId="{8F824CA8-EFCF-4885-AB6D-B7D51D286E7D}" destId="{6ECE4D19-DC75-473A-A2B2-08DC3A32CBBD}" srcOrd="3" destOrd="0" parTransId="{2F72C377-5A70-4726-B065-E156B5D4878F}" sibTransId="{25B4ADF7-DCD9-4B7A-9757-B75A149545B6}"/>
    <dgm:cxn modelId="{32702453-198C-42EF-81FB-18BE47DF5F5C}" srcId="{981C8BF3-5BE8-42BC-8D7C-94162A8DBE65}" destId="{DB8D3C8D-C3D0-49CB-BC89-646445BD36CE}" srcOrd="7" destOrd="0" parTransId="{493A3F24-9185-45AD-B09A-A3C340C336E3}" sibTransId="{C2D8417A-2C57-4299-BA6F-B1E80F364A83}"/>
    <dgm:cxn modelId="{8F351E7E-CB54-400D-81EA-8BC5084DE3E6}" type="presOf" srcId="{23E4FBD8-2988-41CF-9E81-F84DC45C5A9C}" destId="{7F92F69B-47C7-462F-BA8A-3F8DFFB47457}" srcOrd="0" destOrd="0" presId="urn:microsoft.com/office/officeart/2005/8/layout/lProcess2"/>
    <dgm:cxn modelId="{0A083F7E-846B-4837-9834-E644010FDCDF}" type="presOf" srcId="{F068B4A9-AB91-43EC-A1C8-597CEF450227}" destId="{CD618630-6124-4452-96ED-18FD0DEB0C23}" srcOrd="1" destOrd="0" presId="urn:microsoft.com/office/officeart/2005/8/layout/lProcess2"/>
    <dgm:cxn modelId="{A44D867F-F79A-4F34-AAEE-B2321C52A643}" srcId="{DA444084-D0F1-4C94-B2BD-416D15B72AF7}" destId="{E73D4D0E-51F8-4B97-9652-4FF12728CD54}" srcOrd="3" destOrd="0" parTransId="{54FA9E7C-2FC7-4B76-8D54-4561DC6EDFDD}" sibTransId="{8BAA055F-8EB3-47A0-9305-3F3D7DA1CEC2}"/>
    <dgm:cxn modelId="{BE7EF680-1A3A-450B-ADEE-44769B295D49}" srcId="{D912E7E7-3397-4805-98DC-965AE3B38536}" destId="{E43F1578-301D-47AF-B7DC-8D2B5B7614C2}" srcOrd="2" destOrd="0" parTransId="{9012CD6B-C8D8-4B1E-8BE7-97A10A6895D9}" sibTransId="{BD7BE44E-2F0C-487D-92EA-E7062A2E13B1}"/>
    <dgm:cxn modelId="{3BC28982-BBAA-4542-B936-B0005AB6420B}" type="presOf" srcId="{8EB956BB-38C1-448A-B581-614CF849229F}" destId="{DCFEF91B-93D9-4E8F-A6F1-867F3F738464}" srcOrd="0" destOrd="0" presId="urn:microsoft.com/office/officeart/2005/8/layout/lProcess2"/>
    <dgm:cxn modelId="{408BFA8A-7006-45CB-B0BF-B6512545FB1E}" srcId="{DA444084-D0F1-4C94-B2BD-416D15B72AF7}" destId="{D912E7E7-3397-4805-98DC-965AE3B38536}" srcOrd="4" destOrd="0" parTransId="{1659AB73-2C1E-4B13-BC49-CCB68BBBDAD2}" sibTransId="{A778A7D6-76D3-446E-9C43-711A1CBE8E6B}"/>
    <dgm:cxn modelId="{EB05AD8F-B0AD-4E24-B3AA-495B712ECAE1}" type="presOf" srcId="{D912E7E7-3397-4805-98DC-965AE3B38536}" destId="{812E890F-27E5-43B0-AAD0-2771F5197323}" srcOrd="0" destOrd="0" presId="urn:microsoft.com/office/officeart/2005/8/layout/lProcess2"/>
    <dgm:cxn modelId="{1B86D192-BDEB-4EB1-8B3B-75D1BC838A6B}" srcId="{981C8BF3-5BE8-42BC-8D7C-94162A8DBE65}" destId="{BB0EBF56-951F-4EF4-943B-E4416AE8C770}" srcOrd="1" destOrd="0" parTransId="{5E2FBAB1-2606-4DD1-94D5-B642BF6386A1}" sibTransId="{ECB42744-C7BD-47DC-971A-E031B86A6F02}"/>
    <dgm:cxn modelId="{216ADA94-C993-4FD1-9EC5-6A8FBB8B8B36}" type="presOf" srcId="{C8E19A78-5102-4E08-9C79-FFE0A78CB956}" destId="{4C026151-8F41-4B30-9430-2ECDAEBDC801}" srcOrd="0" destOrd="0" presId="urn:microsoft.com/office/officeart/2005/8/layout/lProcess2"/>
    <dgm:cxn modelId="{04525096-C747-48D3-870D-485343E96B2A}" type="presOf" srcId="{981C8BF3-5BE8-42BC-8D7C-94162A8DBE65}" destId="{C032C381-0208-454B-8518-81F09AC34A8F}" srcOrd="1" destOrd="0" presId="urn:microsoft.com/office/officeart/2005/8/layout/lProcess2"/>
    <dgm:cxn modelId="{D0001099-A0AB-4F08-849A-8356D053F6E7}" srcId="{16C2048B-5FFD-44DC-8C1E-17A30722A497}" destId="{B440565C-3B7A-4718-B5E3-65CDB79881F5}" srcOrd="1" destOrd="0" parTransId="{37A2FC65-E608-4B47-84AA-05FA75F3977F}" sibTransId="{F3E63B08-FCDD-48A6-AC94-B9C0FB5EEFEC}"/>
    <dgm:cxn modelId="{9EBEE299-0B68-464A-9A22-E302F34CA7C2}" type="presOf" srcId="{B08CDFF5-841B-4163-AA24-7E45FBD131C0}" destId="{2D82DB1B-CC49-4695-AD96-228E5C41B4C2}" srcOrd="0" destOrd="0" presId="urn:microsoft.com/office/officeart/2005/8/layout/lProcess2"/>
    <dgm:cxn modelId="{612AE19A-9287-4A24-9406-91FFEE882990}" type="presOf" srcId="{AD7DF96B-90D1-469E-B92F-72CAE58AA854}" destId="{6225A124-5BB8-46F9-ACD7-BB2B159A7924}" srcOrd="0" destOrd="0" presId="urn:microsoft.com/office/officeart/2005/8/layout/lProcess2"/>
    <dgm:cxn modelId="{04ADCEA5-9D4A-402E-93EC-9E9FFE7A1EEB}" type="presOf" srcId="{B4A29D8A-B784-4599-B734-FED6A932135A}" destId="{BE8D4961-8C06-43F3-A5A5-A8FA6D2DAE4D}" srcOrd="0" destOrd="0" presId="urn:microsoft.com/office/officeart/2005/8/layout/lProcess2"/>
    <dgm:cxn modelId="{0A967AAE-8265-43C1-A2AA-82A79B4A9AE6}" srcId="{981C8BF3-5BE8-42BC-8D7C-94162A8DBE65}" destId="{BAE54773-0904-4429-B7A6-B0B0A5573F16}" srcOrd="6" destOrd="0" parTransId="{747711C4-B776-47F1-AF37-C746A7B00AB5}" sibTransId="{05B749E6-8974-467A-BCEB-5D4C1E512E86}"/>
    <dgm:cxn modelId="{1C262EB1-4040-4D72-B8AE-281CB8061BC8}" type="presOf" srcId="{DA444084-D0F1-4C94-B2BD-416D15B72AF7}" destId="{9D2DA3D6-661E-4689-8E26-D545BEE2B6DC}" srcOrd="0" destOrd="0" presId="urn:microsoft.com/office/officeart/2005/8/layout/lProcess2"/>
    <dgm:cxn modelId="{1A1FE3B1-D295-4220-B268-BB80353532F9}" type="presOf" srcId="{981C8BF3-5BE8-42BC-8D7C-94162A8DBE65}" destId="{6E3BC032-812F-4140-8BCC-D58EBF1D65A9}" srcOrd="0" destOrd="0" presId="urn:microsoft.com/office/officeart/2005/8/layout/lProcess2"/>
    <dgm:cxn modelId="{D09970C0-85A6-4F60-BEF0-329F1485D088}" srcId="{16C2048B-5FFD-44DC-8C1E-17A30722A497}" destId="{5624F151-2793-4E72-803A-318EAC1A9C74}" srcOrd="0" destOrd="0" parTransId="{779D6736-DE8F-48FE-BCDE-9EF11147675F}" sibTransId="{CF5590FC-2120-4485-8900-8B0DCE01FC63}"/>
    <dgm:cxn modelId="{66B6BAC4-8FA5-439F-9EC1-AD1A045CF341}" type="presOf" srcId="{BB1E2A19-4E6C-41AA-8054-A584807DCFA9}" destId="{BF4A9BB7-B1ED-4B63-9828-453C3712576C}" srcOrd="0" destOrd="0" presId="urn:microsoft.com/office/officeart/2005/8/layout/lProcess2"/>
    <dgm:cxn modelId="{7216E8C4-B9BF-4CAE-91F4-FFBC2D5EF3CD}" type="presOf" srcId="{DB8D3C8D-C3D0-49CB-BC89-646445BD36CE}" destId="{BC6270D4-9DDA-407A-AC13-850B7C49FB6F}" srcOrd="0" destOrd="0" presId="urn:microsoft.com/office/officeart/2005/8/layout/lProcess2"/>
    <dgm:cxn modelId="{025948C5-59B0-4B42-AD11-715528656975}" type="presOf" srcId="{2DA98930-7F91-4869-86F7-7B63C50A64D8}" destId="{D0085F27-2064-457D-84ED-603665CD2F78}" srcOrd="0" destOrd="0" presId="urn:microsoft.com/office/officeart/2005/8/layout/lProcess2"/>
    <dgm:cxn modelId="{C04B7FD1-6046-4A32-A27F-8D28C4112939}" srcId="{F068B4A9-AB91-43EC-A1C8-597CEF450227}" destId="{AD7DF96B-90D1-469E-B92F-72CAE58AA854}" srcOrd="3" destOrd="0" parTransId="{FD1BDA8E-A594-48D8-81C8-3A9CB3774CB3}" sibTransId="{2B768511-CA27-4DCD-9F5B-2A789AFA18A3}"/>
    <dgm:cxn modelId="{726114D2-04B5-48F3-B249-5BF26A886E05}" srcId="{8F824CA8-EFCF-4885-AB6D-B7D51D286E7D}" destId="{B5C15943-6D3E-433A-8ECD-096725A0C382}" srcOrd="2" destOrd="0" parTransId="{54CB84C5-4FAB-4B88-BD8C-A73DE2431463}" sibTransId="{6974EDC0-A7C8-4627-ACE9-C0DAC4235BA2}"/>
    <dgm:cxn modelId="{B2A778D2-3368-415C-A806-B6D541031713}" srcId="{981C8BF3-5BE8-42BC-8D7C-94162A8DBE65}" destId="{9424B7F3-3DA4-4CE9-BFF3-679247A5380A}" srcOrd="3" destOrd="0" parTransId="{A460612D-793E-4CA8-88D0-769E9AEE09F8}" sibTransId="{E69E38B2-CE13-4049-AE1F-9643F28B2D9D}"/>
    <dgm:cxn modelId="{FC4786D2-0451-439F-895C-3F51E37C57CF}" srcId="{8F824CA8-EFCF-4885-AB6D-B7D51D286E7D}" destId="{39122541-1BB5-44FF-BEF5-5958F2F6ECE6}" srcOrd="0" destOrd="0" parTransId="{5348B8B3-F9AA-4D31-9B54-075C279156E7}" sibTransId="{A04E510B-3B8D-47A3-B01D-1F100BB5048E}"/>
    <dgm:cxn modelId="{E206D1D3-4437-426F-A658-7AE5ABA9D11B}" srcId="{16C2048B-5FFD-44DC-8C1E-17A30722A497}" destId="{BB1E2A19-4E6C-41AA-8054-A584807DCFA9}" srcOrd="3" destOrd="0" parTransId="{A9E9A686-1915-42C3-8074-400EB44D5D60}" sibTransId="{2565B0ED-43B6-4E89-8F04-074EB83BDAE6}"/>
    <dgm:cxn modelId="{CF90E3D9-4617-4329-8C28-72F535DBE029}" type="presOf" srcId="{E02955F0-6B12-47BC-9F20-A8D44DC899BB}" destId="{03D7A328-1478-4ECE-80F8-0FC09FC47AAC}" srcOrd="0" destOrd="0" presId="urn:microsoft.com/office/officeart/2005/8/layout/lProcess2"/>
    <dgm:cxn modelId="{A21DD1DB-DC3D-4D1B-A878-67F44E57F098}" type="presOf" srcId="{F177EF55-D0B0-4E90-BF7A-FEB78826F0A9}" destId="{857E5ECA-93D0-4408-823F-79E9EE9810D2}" srcOrd="0" destOrd="0" presId="urn:microsoft.com/office/officeart/2005/8/layout/lProcess2"/>
    <dgm:cxn modelId="{1EC85FDC-B385-4C24-BD92-87BEA2C45440}" srcId="{DA444084-D0F1-4C94-B2BD-416D15B72AF7}" destId="{981C8BF3-5BE8-42BC-8D7C-94162A8DBE65}" srcOrd="1" destOrd="0" parTransId="{379F738C-6645-41DE-BA51-54D0A082ABC1}" sibTransId="{85EE4D39-285D-40A6-A78A-E3A8CE90C121}"/>
    <dgm:cxn modelId="{2F8944E5-AD27-4A34-B93C-96B5138A6678}" srcId="{F068B4A9-AB91-43EC-A1C8-597CEF450227}" destId="{2DA98930-7F91-4869-86F7-7B63C50A64D8}" srcOrd="0" destOrd="0" parTransId="{AB102C2A-AA95-4DAB-9A09-ED8196EB0550}" sibTransId="{60B9A7DF-291A-4B82-8FA6-D9E76640A618}"/>
    <dgm:cxn modelId="{56ADAEE7-436F-4F58-9E68-C898A427CFC5}" srcId="{D912E7E7-3397-4805-98DC-965AE3B38536}" destId="{F177EF55-D0B0-4E90-BF7A-FEB78826F0A9}" srcOrd="3" destOrd="0" parTransId="{ED74383C-B560-4CB4-8FAE-34624749ECBA}" sibTransId="{72644551-862B-4EE1-8242-00E19C42A797}"/>
    <dgm:cxn modelId="{6A5DA9F1-D3D9-4249-B31B-AD1603C01DFD}" srcId="{F068B4A9-AB91-43EC-A1C8-597CEF450227}" destId="{B4A29D8A-B784-4599-B734-FED6A932135A}" srcOrd="2" destOrd="0" parTransId="{EE0394DA-2DC6-444C-AB2F-067162571492}" sibTransId="{0E93E812-1AEC-4D2B-BFD8-C5BA8D0421BA}"/>
    <dgm:cxn modelId="{106B67F6-9E92-405A-873D-C74A71C3CC59}" type="presOf" srcId="{B5C15943-6D3E-433A-8ECD-096725A0C382}" destId="{71EAC2DA-E141-444A-8694-336AA2795CA7}"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87858E49-CB74-4F08-9B0F-374BD7CC7861}" type="presParOf" srcId="{18D94A5C-7609-431D-A242-53286B614410}" destId="{BE8D4961-8C06-43F3-A5A5-A8FA6D2DAE4D}" srcOrd="4" destOrd="0" presId="urn:microsoft.com/office/officeart/2005/8/layout/lProcess2"/>
    <dgm:cxn modelId="{1D4F82C9-B05C-46C7-877A-047B84519F77}" type="presParOf" srcId="{18D94A5C-7609-431D-A242-53286B614410}" destId="{E46EB36B-14FD-4BC5-9F24-D6BF4510E3D1}" srcOrd="5" destOrd="0" presId="urn:microsoft.com/office/officeart/2005/8/layout/lProcess2"/>
    <dgm:cxn modelId="{9F799FF1-C4C8-4BE7-8497-9C22238B2D5D}" type="presParOf" srcId="{18D94A5C-7609-431D-A242-53286B614410}" destId="{6225A124-5BB8-46F9-ACD7-BB2B159A7924}" srcOrd="6"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0ADB760-A151-427C-BE45-77461D20E1C8}" type="presParOf" srcId="{876B1FB3-55A7-448E-80EF-29E2F3A20229}" destId="{7F92F69B-47C7-462F-BA8A-3F8DFFB47457}" srcOrd="0" destOrd="0" presId="urn:microsoft.com/office/officeart/2005/8/layout/lProcess2"/>
    <dgm:cxn modelId="{5F435815-190B-4661-9314-10C3AA368B74}" type="presParOf" srcId="{876B1FB3-55A7-448E-80EF-29E2F3A20229}" destId="{6DDF76B3-6C13-420C-A1ED-3DA4E3317F43}" srcOrd="1" destOrd="0" presId="urn:microsoft.com/office/officeart/2005/8/layout/lProcess2"/>
    <dgm:cxn modelId="{8E1AD47B-A720-4115-90C9-E78FD8E6AEEF}" type="presParOf" srcId="{876B1FB3-55A7-448E-80EF-29E2F3A20229}" destId="{A09D5000-FC7D-47E4-8614-5C4714D942F9}" srcOrd="2" destOrd="0" presId="urn:microsoft.com/office/officeart/2005/8/layout/lProcess2"/>
    <dgm:cxn modelId="{095AB0E5-F4B0-4BED-924A-3D31341CF91C}" type="presParOf" srcId="{876B1FB3-55A7-448E-80EF-29E2F3A20229}" destId="{C6622170-9F4C-4D98-9868-AA13E1DAF7CC}" srcOrd="3" destOrd="0" presId="urn:microsoft.com/office/officeart/2005/8/layout/lProcess2"/>
    <dgm:cxn modelId="{76F77C39-C6B3-4B7C-B158-AD15AEFF118D}" type="presParOf" srcId="{876B1FB3-55A7-448E-80EF-29E2F3A20229}" destId="{C5000902-1DD5-4BCE-AED6-92B83195DA18}" srcOrd="4" destOrd="0" presId="urn:microsoft.com/office/officeart/2005/8/layout/lProcess2"/>
    <dgm:cxn modelId="{D9445FCB-244E-4FBE-BE91-E6DAEDE10CB6}" type="presParOf" srcId="{876B1FB3-55A7-448E-80EF-29E2F3A20229}" destId="{359469B0-C7B5-472B-9064-12EB4C9DF952}" srcOrd="5" destOrd="0" presId="urn:microsoft.com/office/officeart/2005/8/layout/lProcess2"/>
    <dgm:cxn modelId="{E08F0AD5-C3C4-493C-91ED-EF16F627332E}" type="presParOf" srcId="{876B1FB3-55A7-448E-80EF-29E2F3A20229}" destId="{83DD1F85-1C29-481B-BD84-F7D504F30296}" srcOrd="6" destOrd="0" presId="urn:microsoft.com/office/officeart/2005/8/layout/lProcess2"/>
    <dgm:cxn modelId="{66EC99EA-E1DA-4C07-92D9-3DE57D919785}" type="presParOf" srcId="{876B1FB3-55A7-448E-80EF-29E2F3A20229}" destId="{79CA3BF8-BC5A-48E2-8AE4-07714692F4CE}" srcOrd="7" destOrd="0" presId="urn:microsoft.com/office/officeart/2005/8/layout/lProcess2"/>
    <dgm:cxn modelId="{95CED03C-9F72-4591-A02B-59D79A37D03C}" type="presParOf" srcId="{876B1FB3-55A7-448E-80EF-29E2F3A20229}" destId="{6F953BE4-4707-425A-81D6-72BE38FAA95C}" srcOrd="8" destOrd="0" presId="urn:microsoft.com/office/officeart/2005/8/layout/lProcess2"/>
    <dgm:cxn modelId="{0C72B923-45D5-4E74-A4E5-5D0F6E0DFC94}" type="presParOf" srcId="{876B1FB3-55A7-448E-80EF-29E2F3A20229}" destId="{C581C7DB-EDDA-440F-BDC7-6A11349F26A6}" srcOrd="9" destOrd="0" presId="urn:microsoft.com/office/officeart/2005/8/layout/lProcess2"/>
    <dgm:cxn modelId="{2EB541EC-7889-4191-80AE-C0EFCF964771}" type="presParOf" srcId="{876B1FB3-55A7-448E-80EF-29E2F3A20229}" destId="{4C026151-8F41-4B30-9430-2ECDAEBDC801}" srcOrd="10" destOrd="0" presId="urn:microsoft.com/office/officeart/2005/8/layout/lProcess2"/>
    <dgm:cxn modelId="{ECC1E451-0111-4EFA-8B2C-24266682396D}" type="presParOf" srcId="{876B1FB3-55A7-448E-80EF-29E2F3A20229}" destId="{ED465ECD-BC55-4812-9619-9DFBE31F8C1B}" srcOrd="11" destOrd="0" presId="urn:microsoft.com/office/officeart/2005/8/layout/lProcess2"/>
    <dgm:cxn modelId="{AD29AE9E-C7F4-43EC-8922-469BDEE8076F}" type="presParOf" srcId="{876B1FB3-55A7-448E-80EF-29E2F3A20229}" destId="{FA9F5C7D-61D3-4DE3-B675-85310F63DA77}" srcOrd="12" destOrd="0" presId="urn:microsoft.com/office/officeart/2005/8/layout/lProcess2"/>
    <dgm:cxn modelId="{782621FD-5A51-44F1-B8AF-2C2A574F5A3B}" type="presParOf" srcId="{876B1FB3-55A7-448E-80EF-29E2F3A20229}" destId="{15D8D674-7CAA-4979-B87E-83E23D0C44CC}" srcOrd="13" destOrd="0" presId="urn:microsoft.com/office/officeart/2005/8/layout/lProcess2"/>
    <dgm:cxn modelId="{A4E6F891-545E-4E91-BAF5-DC7B21BD3C88}" type="presParOf" srcId="{876B1FB3-55A7-448E-80EF-29E2F3A20229}" destId="{BC6270D4-9DDA-407A-AC13-850B7C49FB6F}" srcOrd="14"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5F885C34-A6DC-4A1F-BDD1-A1C8050587D6}" type="presParOf" srcId="{2D1CC34E-B931-4435-8C55-D7C0B9DDF5A6}" destId="{4E41FF44-4900-4532-A432-DCCAA8083207}" srcOrd="5" destOrd="0" presId="urn:microsoft.com/office/officeart/2005/8/layout/lProcess2"/>
    <dgm:cxn modelId="{26A62DCD-8415-4E97-9C78-31604AC0FD40}" type="presParOf" srcId="{2D1CC34E-B931-4435-8C55-D7C0B9DDF5A6}" destId="{8A359AA9-D76F-4949-9CF2-BC80F4E98BCA}" srcOrd="6"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9D029DB4-8352-4053-A0C4-407B6F3AE135}" type="presParOf" srcId="{F72E8F2D-843C-42E7-86E8-8734189AEA09}" destId="{C6FCB4F5-EEB4-4DA0-BB87-2D1DDE2BC843}" srcOrd="2" destOrd="0" presId="urn:microsoft.com/office/officeart/2005/8/layout/lProcess2"/>
    <dgm:cxn modelId="{36D25D36-C02B-4A4A-B35A-9C2CB1896E60}" type="presParOf" srcId="{F72E8F2D-843C-42E7-86E8-8734189AEA09}" destId="{FB036DC6-537F-4759-90C5-6574BA2368D2}" srcOrd="3" destOrd="0" presId="urn:microsoft.com/office/officeart/2005/8/layout/lProcess2"/>
    <dgm:cxn modelId="{F96E2F7F-43FB-4FBA-81F8-4C2CB40BA138}" type="presParOf" srcId="{F72E8F2D-843C-42E7-86E8-8734189AEA09}" destId="{7D987D0A-EE10-402D-A77A-F16F5C8DCDF4}" srcOrd="4" destOrd="0" presId="urn:microsoft.com/office/officeart/2005/8/layout/lProcess2"/>
    <dgm:cxn modelId="{CCB3C8DA-8BAD-40E5-9A25-E3C039640AF0}" type="presParOf" srcId="{F72E8F2D-843C-42E7-86E8-8734189AEA09}" destId="{5AB91775-347D-4151-A603-DAF7984A43E2}" srcOrd="5" destOrd="0" presId="urn:microsoft.com/office/officeart/2005/8/layout/lProcess2"/>
    <dgm:cxn modelId="{8B5CD8B4-A2E4-41B0-B12B-6DF6CA8F17D6}" type="presParOf" srcId="{F72E8F2D-843C-42E7-86E8-8734189AEA09}" destId="{857E5ECA-93D0-4408-823F-79E9EE9810D2}" srcOrd="6"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E3589E1D-E6FF-42F9-AB8C-B08AF3AD7764}" type="presParOf" srcId="{1124F62E-E82B-4E1E-8328-8CC831CA9B52}" destId="{302FA738-29C7-4C66-A5DC-61520B728272}" srcOrd="2" destOrd="0" presId="urn:microsoft.com/office/officeart/2005/8/layout/lProcess2"/>
    <dgm:cxn modelId="{736C63EC-BB6A-4307-A9D7-11C1B0616558}" type="presParOf" srcId="{1124F62E-E82B-4E1E-8328-8CC831CA9B52}" destId="{3812037F-0591-460A-BFE6-748D47F4B580}" srcOrd="3" destOrd="0" presId="urn:microsoft.com/office/officeart/2005/8/layout/lProcess2"/>
    <dgm:cxn modelId="{56C1706A-3954-406F-B0CB-E0579D503E6D}" type="presParOf" srcId="{1124F62E-E82B-4E1E-8328-8CC831CA9B52}" destId="{03D7A328-1478-4ECE-80F8-0FC09FC47AAC}" srcOrd="4" destOrd="0" presId="urn:microsoft.com/office/officeart/2005/8/layout/lProcess2"/>
    <dgm:cxn modelId="{67176BCC-F14F-420F-9248-279DF825C7CF}" type="presParOf" srcId="{1124F62E-E82B-4E1E-8328-8CC831CA9B52}" destId="{B57067E4-72AA-4F52-BB5D-59FAA640F620}" srcOrd="5" destOrd="0" presId="urn:microsoft.com/office/officeart/2005/8/layout/lProcess2"/>
    <dgm:cxn modelId="{37D8DC71-EF55-4EC9-B50E-9916579B2E52}" type="presParOf" srcId="{1124F62E-E82B-4E1E-8328-8CC831CA9B52}" destId="{BF4A9BB7-B1ED-4B63-9828-453C3712576C}" srcOrd="6" destOrd="0" presId="urn:microsoft.com/office/officeart/2005/8/layout/lProcess2"/>
    <dgm:cxn modelId="{ED68F48A-FB07-4682-85D9-0AFFB7B7E326}" type="presParOf" srcId="{1124F62E-E82B-4E1E-8328-8CC831CA9B52}" destId="{A2151B90-FF4A-4C3B-9DA0-08E4696822AC}" srcOrd="7" destOrd="0" presId="urn:microsoft.com/office/officeart/2005/8/layout/lProcess2"/>
    <dgm:cxn modelId="{CC73D18A-68DE-44F9-B16F-9A3661D73A70}" type="presParOf" srcId="{1124F62E-E82B-4E1E-8328-8CC831CA9B52}" destId="{DCFEF91B-93D9-4E8F-A6F1-867F3F738464}" srcOrd="8" destOrd="0" presId="urn:microsoft.com/office/officeart/2005/8/layout/lProcess2"/>
    <dgm:cxn modelId="{E48F86E6-190C-4886-8189-E4B02CA88A54}" type="presParOf" srcId="{1124F62E-E82B-4E1E-8328-8CC831CA9B52}" destId="{FDB3023C-6C49-41F2-9C22-D5129C2F3102}" srcOrd="9" destOrd="0" presId="urn:microsoft.com/office/officeart/2005/8/layout/lProcess2"/>
    <dgm:cxn modelId="{738F30DD-AE23-4299-BCE1-D06E072A54EA}"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 </a:t>
          </a:r>
          <a:r>
            <a:rPr lang="en-US" sz="1200" b="1">
              <a:solidFill>
                <a:srgbClr val="002E50"/>
              </a:solidFill>
            </a:rPr>
            <a:t>(continued)</a:t>
          </a:r>
          <a:endParaRPr lang="en-US" sz="1800" b="1">
            <a:solidFill>
              <a:srgbClr val="002E50"/>
            </a:solidFill>
          </a:endParaRP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a:gradFill rotWithShape="0">
          <a:gsLst>
            <a:gs pos="0">
              <a:srgbClr val="A3DAFF"/>
            </a:gs>
            <a:gs pos="38000">
              <a:srgbClr val="A3DAFF"/>
            </a:gs>
            <a:gs pos="72000">
              <a:srgbClr val="8BC2FF"/>
            </a:gs>
            <a:gs pos="100000">
              <a:srgbClr val="6DB3FF"/>
            </a:gs>
          </a:gsLst>
        </a:gradFill>
      </dgm:spPr>
      <dgm:t>
        <a:bodyPr/>
        <a:lstStyle/>
        <a:p>
          <a:r>
            <a:rPr lang="en-US" sz="80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Program Reach Index: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6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a:gradFill rotWithShape="0">
          <a:gsLst>
            <a:gs pos="38000">
              <a:srgbClr val="A3DAFF"/>
            </a:gs>
            <a:gs pos="0">
              <a:srgbClr val="A3DAFF"/>
            </a:gs>
            <a:gs pos="72000">
              <a:srgbClr val="8BC2FF"/>
            </a:gs>
            <a:gs pos="100000">
              <a:srgbClr val="6DB3FF"/>
            </a:gs>
          </a:gsLst>
        </a:gradFill>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a:gradFill rotWithShape="0">
          <a:gsLst>
            <a:gs pos="0">
              <a:srgbClr val="A3DAFF"/>
            </a:gs>
            <a:gs pos="72000">
              <a:srgbClr val="8BC2FF"/>
            </a:gs>
            <a:gs pos="38000">
              <a:srgbClr val="A3DAFF"/>
            </a:gs>
            <a:gs pos="100000">
              <a:srgbClr val="6DB3FF"/>
            </a:gs>
          </a:gsLst>
        </a:gradFill>
      </dgm:spPr>
      <dgm:t>
        <a:bodyPr/>
        <a:lstStyle/>
        <a:p>
          <a:r>
            <a:rPr lang="en-US" sz="900"/>
            <a:t>Program Reach Index: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930137E6-9877-490D-A654-DB43952F3C33}">
      <dgm:prSet phldrT="[Text]" custT="1"/>
      <dgm:spPr>
        <a:solidFill>
          <a:schemeClr val="bg1">
            <a:lumMod val="85000"/>
          </a:schemeClr>
        </a:solidFill>
      </dgm:spPr>
      <dgm:t>
        <a:bodyPr/>
        <a:lstStyle/>
        <a:p>
          <a:r>
            <a:rPr lang="en-US" sz="1800" b="1">
              <a:solidFill>
                <a:srgbClr val="002E50"/>
              </a:solidFill>
            </a:rPr>
            <a:t>GeoMaps</a:t>
          </a:r>
        </a:p>
      </dgm:t>
    </dgm:pt>
    <dgm:pt modelId="{706C93FA-9838-4C4F-83E0-0BDC74EA3689}" type="parTrans" cxnId="{2DFD0D63-85A3-4C3A-BE68-FAD42BF2A34F}">
      <dgm:prSet/>
      <dgm:spPr/>
      <dgm:t>
        <a:bodyPr/>
        <a:lstStyle/>
        <a:p>
          <a:endParaRPr lang="en-US"/>
        </a:p>
      </dgm:t>
    </dgm:pt>
    <dgm:pt modelId="{807BEEF6-B10C-42DE-9388-2E6F0D5CC367}" type="sibTrans" cxnId="{2DFD0D63-85A3-4C3A-BE68-FAD42BF2A34F}">
      <dgm:prSet/>
      <dgm:spPr/>
      <dgm:t>
        <a:bodyPr/>
        <a:lstStyle/>
        <a:p>
          <a:endParaRPr lang="en-US"/>
        </a:p>
      </dgm:t>
    </dgm:pt>
    <dgm:pt modelId="{96B7BCDD-32E8-4C32-992B-FDDDAF17F104}">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WIC Recipients Not Receiving CalFresh</a:t>
          </a:r>
        </a:p>
      </dgm:t>
      <dgm:extLst>
        <a:ext uri="{E40237B7-FDA0-4F09-8148-C483321AD2D9}">
          <dgm14:cNvPr xmlns:dgm14="http://schemas.microsoft.com/office/drawing/2010/diagram" id="0" name="">
            <a:hlinkClick xmlns:r="http://schemas.openxmlformats.org/officeDocument/2006/relationships" r:id="rId6"/>
          </dgm14:cNvPr>
        </a:ext>
      </dgm:extLst>
    </dgm:pt>
    <dgm:pt modelId="{B1785832-DB35-46DA-9FA3-B15AA7F9A2AD}" type="parTrans" cxnId="{F7F00958-055F-4951-9D52-20BBF85B2D44}">
      <dgm:prSet/>
      <dgm:spPr/>
      <dgm:t>
        <a:bodyPr/>
        <a:lstStyle/>
        <a:p>
          <a:endParaRPr lang="en-US"/>
        </a:p>
      </dgm:t>
    </dgm:pt>
    <dgm:pt modelId="{2FE1D068-2B7F-4F3C-A613-E43EFDAA467B}" type="sibTrans" cxnId="{F7F00958-055F-4951-9D52-20BBF85B2D44}">
      <dgm:prSet/>
      <dgm:spPr/>
      <dgm:t>
        <a:bodyPr/>
        <a:lstStyle/>
        <a:p>
          <a:endParaRPr lang="en-US"/>
        </a:p>
      </dgm:t>
    </dgm:pt>
    <dgm:pt modelId="{89A25F07-B514-4708-A990-EA0AEAF847BD}">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Enrolled in WIC</a:t>
          </a:r>
        </a:p>
      </dgm:t>
      <dgm:extLst>
        <a:ext uri="{E40237B7-FDA0-4F09-8148-C483321AD2D9}">
          <dgm14:cNvPr xmlns:dgm14="http://schemas.microsoft.com/office/drawing/2010/diagram" id="0" name="">
            <a:hlinkClick xmlns:r="http://schemas.openxmlformats.org/officeDocument/2006/relationships" r:id="rId7"/>
          </dgm14:cNvPr>
        </a:ext>
      </dgm:extLst>
    </dgm:pt>
    <dgm:pt modelId="{AB388E2D-D0F8-4982-B8FC-14C4FB5A4DAC}" type="parTrans" cxnId="{8AA307F0-2614-4B43-9171-536E5BBC5C33}">
      <dgm:prSet/>
      <dgm:spPr/>
      <dgm:t>
        <a:bodyPr/>
        <a:lstStyle/>
        <a:p>
          <a:endParaRPr lang="en-US"/>
        </a:p>
      </dgm:t>
    </dgm:pt>
    <dgm:pt modelId="{EC0EFEBD-328A-42E1-A26A-08F16F0D4054}" type="sibTrans" cxnId="{8AA307F0-2614-4B43-9171-536E5BBC5C3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8EB7FE18-7046-41D5-AA9B-23F085C886AC}" type="pres">
      <dgm:prSet presAssocID="{930137E6-9877-490D-A654-DB43952F3C33}" presName="compNode" presStyleCnt="0"/>
      <dgm:spPr/>
    </dgm:pt>
    <dgm:pt modelId="{D99FE214-8F62-44E2-B8A2-C7659C49B6DB}" type="pres">
      <dgm:prSet presAssocID="{930137E6-9877-490D-A654-DB43952F3C33}" presName="aNode" presStyleLbl="bgShp" presStyleIdx="0" presStyleCnt="3"/>
      <dgm:spPr/>
    </dgm:pt>
    <dgm:pt modelId="{874166CB-73D7-4240-8591-C126587D6C9F}" type="pres">
      <dgm:prSet presAssocID="{930137E6-9877-490D-A654-DB43952F3C33}" presName="textNode" presStyleLbl="bgShp" presStyleIdx="0" presStyleCnt="3"/>
      <dgm:spPr/>
    </dgm:pt>
    <dgm:pt modelId="{D0572B43-FE3E-4EC3-85D2-BD254D3756FE}" type="pres">
      <dgm:prSet presAssocID="{930137E6-9877-490D-A654-DB43952F3C33}" presName="compChildNode" presStyleCnt="0"/>
      <dgm:spPr/>
    </dgm:pt>
    <dgm:pt modelId="{4842B1B1-2E0F-482B-955C-CCF5C8DFBFEB}" type="pres">
      <dgm:prSet presAssocID="{930137E6-9877-490D-A654-DB43952F3C33}" presName="theInnerList" presStyleCnt="0"/>
      <dgm:spPr/>
    </dgm:pt>
    <dgm:pt modelId="{5A099EE2-52CE-4A3C-BFD4-58D31CDB65C2}" type="pres">
      <dgm:prSet presAssocID="{96B7BCDD-32E8-4C32-992B-FDDDAF17F104}" presName="childNode" presStyleLbl="node1" presStyleIdx="0" presStyleCnt="7">
        <dgm:presLayoutVars>
          <dgm:bulletEnabled val="1"/>
        </dgm:presLayoutVars>
      </dgm:prSet>
      <dgm:spPr/>
    </dgm:pt>
    <dgm:pt modelId="{6B871315-DD09-4881-9CB5-C9E1CB3B345F}" type="pres">
      <dgm:prSet presAssocID="{96B7BCDD-32E8-4C32-992B-FDDDAF17F104}" presName="aSpace2" presStyleCnt="0"/>
      <dgm:spPr/>
    </dgm:pt>
    <dgm:pt modelId="{58CFA878-8FE3-419A-92CC-101A67B11C00}" type="pres">
      <dgm:prSet presAssocID="{89A25F07-B514-4708-A990-EA0AEAF847BD}" presName="childNode" presStyleLbl="node1" presStyleIdx="1" presStyleCnt="7">
        <dgm:presLayoutVars>
          <dgm:bulletEnabled val="1"/>
        </dgm:presLayoutVars>
      </dgm:prSet>
      <dgm:spPr/>
    </dgm:pt>
    <dgm:pt modelId="{778D754F-F23F-4CA5-B42A-499BDC8F4CB9}" type="pres">
      <dgm:prSet presAssocID="{930137E6-9877-490D-A654-DB43952F3C33}" presName="aSpace" presStyleCnt="0"/>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1" presStyleCnt="3" custLinFactNeighborX="-1731" custLinFactNeighborY="2020"/>
      <dgm:spPr/>
    </dgm:pt>
    <dgm:pt modelId="{B68EDD71-DC03-4279-AED7-B6C121289D30}" type="pres">
      <dgm:prSet presAssocID="{CF642D4F-EA98-42E7-B3BF-FFF627CF00BF}" presName="textNode" presStyleLbl="bgShp" presStyleIdx="1" presStyleCnt="3"/>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2" presStyleCnt="7">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3" presStyleCnt="7">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4" presStyleCnt="7">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5" presStyleCnt="7">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2" presStyleCnt="3"/>
      <dgm:spPr/>
    </dgm:pt>
    <dgm:pt modelId="{EE50B813-4733-4762-B729-4EDCC6DCEBAF}" type="pres">
      <dgm:prSet presAssocID="{ABE9688A-0BE2-42DA-BA0E-E3A9388ABF2C}" presName="textNode" presStyleLbl="bgShp" presStyleIdx="2" presStyleCnt="3"/>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6" presStyleCnt="7">
        <dgm:presLayoutVars>
          <dgm:bulletEnabled val="1"/>
        </dgm:presLayoutVars>
      </dgm:prSet>
      <dgm:spPr/>
    </dgm:pt>
  </dgm:ptLst>
  <dgm:cxnLst>
    <dgm:cxn modelId="{F62B3203-9634-4C86-B404-DA7AAF4B0FE6}" srcId="{ABE9688A-0BE2-42DA-BA0E-E3A9388ABF2C}" destId="{D8895C75-9519-472E-9A73-7C092868707B}" srcOrd="0" destOrd="0" parTransId="{C2E33ECF-CC1A-4A32-BE6A-4F240976FE1B}" sibTransId="{16CC417E-52C7-4BD1-876B-D42F112B3E62}"/>
    <dgm:cxn modelId="{1AF9990E-B39F-4B8F-A4F4-FE3E18C3D95D}" type="presOf" srcId="{89A25F07-B514-4708-A990-EA0AEAF847BD}" destId="{58CFA878-8FE3-419A-92CC-101A67B11C00}" srcOrd="0" destOrd="0" presId="urn:microsoft.com/office/officeart/2005/8/layout/lProcess2"/>
    <dgm:cxn modelId="{06CCC00F-BCA1-4E35-8E80-E36CA3CB2EE3}" srcId="{CF642D4F-EA98-42E7-B3BF-FFF627CF00BF}" destId="{8E3E5C6C-6B81-4915-8215-B7422EA527B2}" srcOrd="3" destOrd="0" parTransId="{63E45028-2E1F-48B3-A8BF-D165F787AD26}" sibTransId="{C9147D45-5E7A-4608-B8F3-AEDE7A4373CF}"/>
    <dgm:cxn modelId="{8F42D318-8AC5-4FB8-9559-A59E88788FFE}" type="presOf" srcId="{ABE9688A-0BE2-42DA-BA0E-E3A9388ABF2C}" destId="{EE50B813-4733-4762-B729-4EDCC6DCEBAF}" srcOrd="1"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93E68420-AF37-4AFA-9E59-A7DC82AF3405}" srcId="{396E7821-D650-4019-B1A5-95BA2A5AEB67}" destId="{CF642D4F-EA98-42E7-B3BF-FFF627CF00BF}" srcOrd="1" destOrd="0" parTransId="{BEF53F77-5C2A-4B46-A328-995745D32FD9}" sibTransId="{2AEEB177-7914-4D49-BA5E-693CCA796BA9}"/>
    <dgm:cxn modelId="{1C207D2D-CB88-4BB3-8449-81E5A803B2B3}" type="presOf" srcId="{930137E6-9877-490D-A654-DB43952F3C33}" destId="{D99FE214-8F62-44E2-B8A2-C7659C49B6DB}" srcOrd="0" destOrd="0" presId="urn:microsoft.com/office/officeart/2005/8/layout/lProcess2"/>
    <dgm:cxn modelId="{2DFD0D63-85A3-4C3A-BE68-FAD42BF2A34F}" srcId="{396E7821-D650-4019-B1A5-95BA2A5AEB67}" destId="{930137E6-9877-490D-A654-DB43952F3C33}" srcOrd="0" destOrd="0" parTransId="{706C93FA-9838-4C4F-83E0-0BDC74EA3689}" sibTransId="{807BEEF6-B10C-42DE-9388-2E6F0D5CC367}"/>
    <dgm:cxn modelId="{06089965-62B4-4124-9FDF-86C5A5982789}" srcId="{CF642D4F-EA98-42E7-B3BF-FFF627CF00BF}" destId="{2E87D16D-D871-43F1-B08A-D86F9B82BECE}" srcOrd="1" destOrd="0" parTransId="{38D3F8CA-2322-49C6-80C4-974C9F3B26F8}" sibTransId="{257ECAB1-C028-4F41-9F20-FD7B7EDF4B00}"/>
    <dgm:cxn modelId="{BA17D14E-8B73-4F86-827E-FE5D4A69FE58}" srcId="{396E7821-D650-4019-B1A5-95BA2A5AEB67}" destId="{ABE9688A-0BE2-42DA-BA0E-E3A9388ABF2C}" srcOrd="2" destOrd="0" parTransId="{6DFE4566-C022-4026-9BDE-2EDAE361572A}" sibTransId="{1EE67781-7E21-4286-95D6-263856DA2D96}"/>
    <dgm:cxn modelId="{8D042972-49FC-4B1C-8ACF-65F02ACD250E}" type="presOf" srcId="{8E3E5C6C-6B81-4915-8215-B7422EA527B2}" destId="{FEED9C59-8EF0-4941-9ECF-BB52D731B2F5}" srcOrd="0" destOrd="0" presId="urn:microsoft.com/office/officeart/2005/8/layout/lProcess2"/>
    <dgm:cxn modelId="{26D0EB52-AE3D-44A9-9F5E-D7CA26E29D98}" type="presOf" srcId="{D8895C75-9519-472E-9A73-7C092868707B}" destId="{8EF39F0F-DFAD-4C1F-AE85-DB05CD4F8DD3}" srcOrd="0" destOrd="0" presId="urn:microsoft.com/office/officeart/2005/8/layout/lProcess2"/>
    <dgm:cxn modelId="{B4359474-7A6E-425D-8236-8F9B8FD2E93A}" type="presOf" srcId="{CF642D4F-EA98-42E7-B3BF-FFF627CF00BF}" destId="{1FA59F63-4151-4B23-988E-97F0DABA5F6F}" srcOrd="0" destOrd="0" presId="urn:microsoft.com/office/officeart/2005/8/layout/lProcess2"/>
    <dgm:cxn modelId="{F7F00958-055F-4951-9D52-20BBF85B2D44}" srcId="{930137E6-9877-490D-A654-DB43952F3C33}" destId="{96B7BCDD-32E8-4C32-992B-FDDDAF17F104}" srcOrd="0" destOrd="0" parTransId="{B1785832-DB35-46DA-9FA3-B15AA7F9A2AD}" sibTransId="{2FE1D068-2B7F-4F3C-A613-E43EFDAA467B}"/>
    <dgm:cxn modelId="{0970E48B-1CC9-4500-99B7-37E53DE63E96}" type="presOf" srcId="{40840252-94BF-496A-98C6-5426304551B6}" destId="{EC33C11A-144B-4289-8FDD-EC0D0B70BCAE}" srcOrd="0" destOrd="0" presId="urn:microsoft.com/office/officeart/2005/8/layout/lProcess2"/>
    <dgm:cxn modelId="{AA110F98-142A-4D11-AF2E-FBACC3599FD0}" srcId="{CF642D4F-EA98-42E7-B3BF-FFF627CF00BF}" destId="{40840252-94BF-496A-98C6-5426304551B6}" srcOrd="2" destOrd="0" parTransId="{6558BAB4-3C06-457F-AF64-FBB10DAE39F5}" sibTransId="{4F80686E-2EC4-40E3-AD21-B9F9747CF0C2}"/>
    <dgm:cxn modelId="{9C0629A6-793F-4B9C-96FA-FE832B086DB1}" type="presOf" srcId="{C6E35990-7BDE-4B30-A587-F511306A228F}" destId="{5FFAB4A8-3A2E-448B-9839-7E3B3C3438AD}" srcOrd="0" destOrd="0" presId="urn:microsoft.com/office/officeart/2005/8/layout/lProcess2"/>
    <dgm:cxn modelId="{54CA3DAB-79AF-4427-830C-ECFF1D356152}" type="presOf" srcId="{930137E6-9877-490D-A654-DB43952F3C33}" destId="{874166CB-73D7-4240-8591-C126587D6C9F}" srcOrd="1"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5C5C4CD6-CCAB-4344-A974-00CED3CADBB1}" type="presOf" srcId="{ABE9688A-0BE2-42DA-BA0E-E3A9388ABF2C}" destId="{05DED2EB-F1B6-48B4-8E30-B8E6E9B450DF}" srcOrd="0" destOrd="0" presId="urn:microsoft.com/office/officeart/2005/8/layout/lProcess2"/>
    <dgm:cxn modelId="{2D26D8DB-D354-4906-BAC2-05AFDB0E79C2}" srcId="{CF642D4F-EA98-42E7-B3BF-FFF627CF00BF}" destId="{C6E35990-7BDE-4B30-A587-F511306A228F}" srcOrd="0" destOrd="0" parTransId="{04E252F6-BE17-40BA-9766-3ACD1C1CDCAC}" sibTransId="{3E7BD792-CF62-401B-903F-8CFA432E4DD2}"/>
    <dgm:cxn modelId="{76AED1E2-7DD9-4C2E-8CF3-7B641632B724}" type="presOf" srcId="{96B7BCDD-32E8-4C32-992B-FDDDAF17F104}" destId="{5A099EE2-52CE-4A3C-BFD4-58D31CDB65C2}" srcOrd="0" destOrd="0" presId="urn:microsoft.com/office/officeart/2005/8/layout/lProcess2"/>
    <dgm:cxn modelId="{DBD9D4EE-1B50-41C7-9441-5806A0FD1564}" type="presOf" srcId="{CF642D4F-EA98-42E7-B3BF-FFF627CF00BF}" destId="{B68EDD71-DC03-4279-AED7-B6C121289D30}" srcOrd="1" destOrd="0" presId="urn:microsoft.com/office/officeart/2005/8/layout/lProcess2"/>
    <dgm:cxn modelId="{8AA307F0-2614-4B43-9171-536E5BBC5C33}" srcId="{930137E6-9877-490D-A654-DB43952F3C33}" destId="{89A25F07-B514-4708-A990-EA0AEAF847BD}" srcOrd="1" destOrd="0" parTransId="{AB388E2D-D0F8-4982-B8FC-14C4FB5A4DAC}" sibTransId="{EC0EFEBD-328A-42E1-A26A-08F16F0D4054}"/>
    <dgm:cxn modelId="{DBB61943-BFB3-4804-9542-78DBC0D01C77}" type="presParOf" srcId="{BEEA5F0F-4F27-4A3C-A92E-7EE23974CA76}" destId="{8EB7FE18-7046-41D5-AA9B-23F085C886AC}" srcOrd="0" destOrd="0" presId="urn:microsoft.com/office/officeart/2005/8/layout/lProcess2"/>
    <dgm:cxn modelId="{2A2D947E-7A85-46E2-8633-88F4C796E9B4}" type="presParOf" srcId="{8EB7FE18-7046-41D5-AA9B-23F085C886AC}" destId="{D99FE214-8F62-44E2-B8A2-C7659C49B6DB}" srcOrd="0" destOrd="0" presId="urn:microsoft.com/office/officeart/2005/8/layout/lProcess2"/>
    <dgm:cxn modelId="{619056EF-85E5-4DE6-B2BE-B9633396E3F0}" type="presParOf" srcId="{8EB7FE18-7046-41D5-AA9B-23F085C886AC}" destId="{874166CB-73D7-4240-8591-C126587D6C9F}" srcOrd="1" destOrd="0" presId="urn:microsoft.com/office/officeart/2005/8/layout/lProcess2"/>
    <dgm:cxn modelId="{786F7C82-5BD8-429A-9C00-0FAACDA832A3}" type="presParOf" srcId="{8EB7FE18-7046-41D5-AA9B-23F085C886AC}" destId="{D0572B43-FE3E-4EC3-85D2-BD254D3756FE}" srcOrd="2" destOrd="0" presId="urn:microsoft.com/office/officeart/2005/8/layout/lProcess2"/>
    <dgm:cxn modelId="{67E0B484-C66F-4994-9034-900BCCA52F61}" type="presParOf" srcId="{D0572B43-FE3E-4EC3-85D2-BD254D3756FE}" destId="{4842B1B1-2E0F-482B-955C-CCF5C8DFBFEB}" srcOrd="0" destOrd="0" presId="urn:microsoft.com/office/officeart/2005/8/layout/lProcess2"/>
    <dgm:cxn modelId="{A2871C8A-9BF7-466D-BFE4-6A41ABD607F7}" type="presParOf" srcId="{4842B1B1-2E0F-482B-955C-CCF5C8DFBFEB}" destId="{5A099EE2-52CE-4A3C-BFD4-58D31CDB65C2}" srcOrd="0" destOrd="0" presId="urn:microsoft.com/office/officeart/2005/8/layout/lProcess2"/>
    <dgm:cxn modelId="{A4EF6AF8-63EB-4F69-8E25-C36BEAFF35B1}" type="presParOf" srcId="{4842B1B1-2E0F-482B-955C-CCF5C8DFBFEB}" destId="{6B871315-DD09-4881-9CB5-C9E1CB3B345F}" srcOrd="1" destOrd="0" presId="urn:microsoft.com/office/officeart/2005/8/layout/lProcess2"/>
    <dgm:cxn modelId="{3C0361B3-87B1-4069-B412-9018FE12F968}" type="presParOf" srcId="{4842B1B1-2E0F-482B-955C-CCF5C8DFBFEB}" destId="{58CFA878-8FE3-419A-92CC-101A67B11C00}" srcOrd="2" destOrd="0" presId="urn:microsoft.com/office/officeart/2005/8/layout/lProcess2"/>
    <dgm:cxn modelId="{0203C837-A8A6-466F-9BE0-CEBA789DCD47}" type="presParOf" srcId="{BEEA5F0F-4F27-4A3C-A92E-7EE23974CA76}" destId="{778D754F-F23F-4CA5-B42A-499BDC8F4CB9}" srcOrd="1" destOrd="0" presId="urn:microsoft.com/office/officeart/2005/8/layout/lProcess2"/>
    <dgm:cxn modelId="{1F38F250-06CB-4DC6-A5D0-08CC6054FF5F}" type="presParOf" srcId="{BEEA5F0F-4F27-4A3C-A92E-7EE23974CA76}" destId="{F4871CF2-A339-431A-84CA-B3627AA8A615}" srcOrd="2"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3" destOrd="0" presId="urn:microsoft.com/office/officeart/2005/8/layout/lProcess2"/>
    <dgm:cxn modelId="{42F66B12-B608-4C30-AAED-3BBD7BB88969}" type="presParOf" srcId="{BEEA5F0F-4F27-4A3C-A92E-7EE23974CA76}" destId="{3FC99EB5-CE8B-4272-AFD7-311979F56DDF}" srcOrd="4"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0800"/>
          <a:ext cx="1421669" cy="762712"/>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Caseload Demographics, Annual</a:t>
          </a:r>
        </a:p>
      </dsp:txBody>
      <dsp:txXfrm>
        <a:off x="204545" y="1593139"/>
        <a:ext cx="1376991" cy="718034"/>
      </dsp:txXfrm>
    </dsp:sp>
    <dsp:sp modelId="{91CAA4C3-68B3-43D0-AAA9-FAF32AC3E3B8}">
      <dsp:nvSpPr>
        <dsp:cNvPr id="0" name=""/>
        <dsp:cNvSpPr/>
      </dsp:nvSpPr>
      <dsp:spPr>
        <a:xfrm>
          <a:off x="182206"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State &amp; County General Population Demographics</a:t>
          </a:r>
        </a:p>
      </dsp:txBody>
      <dsp:txXfrm>
        <a:off x="204545" y="2473192"/>
        <a:ext cx="1376991" cy="718034"/>
      </dsp:txXfrm>
    </dsp:sp>
    <dsp:sp modelId="{BE8D4961-8C06-43F3-A5A5-A8FA6D2DAE4D}">
      <dsp:nvSpPr>
        <dsp:cNvPr id="0" name=""/>
        <dsp:cNvSpPr/>
      </dsp:nvSpPr>
      <dsp:spPr>
        <a:xfrm>
          <a:off x="182206"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Child-Only Households &amp; Persons, Monthly</a:t>
          </a:r>
        </a:p>
      </dsp:txBody>
      <dsp:txXfrm>
        <a:off x="204545" y="3353244"/>
        <a:ext cx="1376991" cy="718034"/>
      </dsp:txXfrm>
    </dsp:sp>
    <dsp:sp modelId="{6225A124-5BB8-46F9-ACD7-BB2B159A7924}">
      <dsp:nvSpPr>
        <dsp:cNvPr id="0" name=""/>
        <dsp:cNvSpPr/>
      </dsp:nvSpPr>
      <dsp:spPr>
        <a:xfrm>
          <a:off x="182206"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04545" y="4233297"/>
        <a:ext cx="1376991" cy="718034"/>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7F92F69B-47C7-462F-BA8A-3F8DFFB47457}">
      <dsp:nvSpPr>
        <dsp:cNvPr id="0" name=""/>
        <dsp:cNvSpPr/>
      </dsp:nvSpPr>
      <dsp:spPr>
        <a:xfrm>
          <a:off x="2092575" y="1571631"/>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CalFresh-CFAP Detail</a:t>
          </a:r>
        </a:p>
      </dsp:txBody>
      <dsp:txXfrm>
        <a:off x="2103550" y="1582606"/>
        <a:ext cx="1399719" cy="352759"/>
      </dsp:txXfrm>
    </dsp:sp>
    <dsp:sp modelId="{A09D5000-FC7D-47E4-8614-5C4714D942F9}">
      <dsp:nvSpPr>
        <dsp:cNvPr id="0" name=""/>
        <dsp:cNvSpPr/>
      </dsp:nvSpPr>
      <dsp:spPr>
        <a:xfrm>
          <a:off x="2092575" y="2003988"/>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3550" y="2014963"/>
        <a:ext cx="1399719" cy="352759"/>
      </dsp:txXfrm>
    </dsp:sp>
    <dsp:sp modelId="{C5000902-1DD5-4BCE-AED6-92B83195DA18}">
      <dsp:nvSpPr>
        <dsp:cNvPr id="0" name=""/>
        <dsp:cNvSpPr/>
      </dsp:nvSpPr>
      <dsp:spPr>
        <a:xfrm>
          <a:off x="2092575" y="2436345"/>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Households, Monthly</a:t>
          </a:r>
        </a:p>
      </dsp:txBody>
      <dsp:txXfrm>
        <a:off x="2103550" y="2447320"/>
        <a:ext cx="1399719" cy="352759"/>
      </dsp:txXfrm>
    </dsp:sp>
    <dsp:sp modelId="{83DD1F85-1C29-481B-BD84-F7D504F30296}">
      <dsp:nvSpPr>
        <dsp:cNvPr id="0" name=""/>
        <dsp:cNvSpPr/>
      </dsp:nvSpPr>
      <dsp:spPr>
        <a:xfrm>
          <a:off x="2092575" y="2868702"/>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3550" y="2879677"/>
        <a:ext cx="1399719" cy="352759"/>
      </dsp:txXfrm>
    </dsp:sp>
    <dsp:sp modelId="{6F953BE4-4707-425A-81D6-72BE38FAA95C}">
      <dsp:nvSpPr>
        <dsp:cNvPr id="0" name=""/>
        <dsp:cNvSpPr/>
      </dsp:nvSpPr>
      <dsp:spPr>
        <a:xfrm>
          <a:off x="2092575" y="3301059"/>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3550" y="3312034"/>
        <a:ext cx="1399719" cy="352759"/>
      </dsp:txXfrm>
    </dsp:sp>
    <dsp:sp modelId="{4C026151-8F41-4B30-9430-2ECDAEBDC801}">
      <dsp:nvSpPr>
        <dsp:cNvPr id="0" name=""/>
        <dsp:cNvSpPr/>
      </dsp:nvSpPr>
      <dsp:spPr>
        <a:xfrm>
          <a:off x="2092575" y="3733416"/>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&amp; WIC</a:t>
          </a:r>
        </a:p>
      </dsp:txBody>
      <dsp:txXfrm>
        <a:off x="2103550" y="3744391"/>
        <a:ext cx="1399719" cy="352759"/>
      </dsp:txXfrm>
    </dsp:sp>
    <dsp:sp modelId="{FA9F5C7D-61D3-4DE3-B675-85310F63DA77}">
      <dsp:nvSpPr>
        <dsp:cNvPr id="0" name=""/>
        <dsp:cNvSpPr/>
      </dsp:nvSpPr>
      <dsp:spPr>
        <a:xfrm>
          <a:off x="2092575" y="4165773"/>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Total &amp; Online Applications</a:t>
          </a:r>
        </a:p>
      </dsp:txBody>
      <dsp:txXfrm>
        <a:off x="2103550" y="4176748"/>
        <a:ext cx="1399719" cy="352759"/>
      </dsp:txXfrm>
    </dsp:sp>
    <dsp:sp modelId="{BC6270D4-9DDA-407A-AC13-850B7C49FB6F}">
      <dsp:nvSpPr>
        <dsp:cNvPr id="0" name=""/>
        <dsp:cNvSpPr/>
      </dsp:nvSpPr>
      <dsp:spPr>
        <a:xfrm>
          <a:off x="2092575" y="4598130"/>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3550" y="4609105"/>
        <a:ext cx="1399719" cy="352759"/>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0800"/>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25282" y="1593139"/>
        <a:ext cx="1376991" cy="718034"/>
      </dsp:txXfrm>
    </dsp:sp>
    <dsp:sp modelId="{334F2466-A42C-469A-A7EE-6D63CCF61660}">
      <dsp:nvSpPr>
        <dsp:cNvPr id="0" name=""/>
        <dsp:cNvSpPr/>
      </dsp:nvSpPr>
      <dsp:spPr>
        <a:xfrm>
          <a:off x="4002943"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25282" y="2473192"/>
        <a:ext cx="1376991" cy="718034"/>
      </dsp:txXfrm>
    </dsp:sp>
    <dsp:sp modelId="{71EAC2DA-E141-444A-8694-336AA2795CA7}">
      <dsp:nvSpPr>
        <dsp:cNvPr id="0" name=""/>
        <dsp:cNvSpPr/>
      </dsp:nvSpPr>
      <dsp:spPr>
        <a:xfrm>
          <a:off x="4002943"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25282" y="3353244"/>
        <a:ext cx="1376991" cy="718034"/>
      </dsp:txXfrm>
    </dsp:sp>
    <dsp:sp modelId="{8A359AA9-D76F-4949-9CF2-BC80F4E98BCA}">
      <dsp:nvSpPr>
        <dsp:cNvPr id="0" name=""/>
        <dsp:cNvSpPr/>
      </dsp:nvSpPr>
      <dsp:spPr>
        <a:xfrm>
          <a:off x="4002943"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Negative Error Rate</a:t>
          </a:r>
        </a:p>
      </dsp:txBody>
      <dsp:txXfrm>
        <a:off x="4025282" y="4233297"/>
        <a:ext cx="1376991" cy="718034"/>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0800"/>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sp:txBody>
      <dsp:txXfrm>
        <a:off x="7846020" y="1593139"/>
        <a:ext cx="1376991" cy="718034"/>
      </dsp:txXfrm>
    </dsp:sp>
    <dsp:sp modelId="{C6FCB4F5-EEB4-4DA0-BB87-2D1DDE2BC843}">
      <dsp:nvSpPr>
        <dsp:cNvPr id="0" name=""/>
        <dsp:cNvSpPr/>
      </dsp:nvSpPr>
      <dsp:spPr>
        <a:xfrm>
          <a:off x="7823681" y="2450853"/>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46020" y="2473192"/>
        <a:ext cx="1376991" cy="718034"/>
      </dsp:txXfrm>
    </dsp:sp>
    <dsp:sp modelId="{7D987D0A-EE10-402D-A77A-F16F5C8DCDF4}">
      <dsp:nvSpPr>
        <dsp:cNvPr id="0" name=""/>
        <dsp:cNvSpPr/>
      </dsp:nvSpPr>
      <dsp:spPr>
        <a:xfrm>
          <a:off x="7823681" y="3330905"/>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46020" y="3353244"/>
        <a:ext cx="1376991" cy="718034"/>
      </dsp:txXfrm>
    </dsp:sp>
    <dsp:sp modelId="{857E5ECA-93D0-4408-823F-79E9EE9810D2}">
      <dsp:nvSpPr>
        <dsp:cNvPr id="0" name=""/>
        <dsp:cNvSpPr/>
      </dsp:nvSpPr>
      <dsp:spPr>
        <a:xfrm>
          <a:off x="7823681" y="4210958"/>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46020" y="4233297"/>
        <a:ext cx="1376991" cy="718034"/>
      </dsp:txXfrm>
    </dsp:sp>
    <dsp:sp modelId="{1B23AEF8-9156-494B-A2E5-05295BC2C81B}">
      <dsp:nvSpPr>
        <dsp:cNvPr id="0" name=""/>
        <dsp:cNvSpPr/>
      </dsp:nvSpPr>
      <dsp:spPr>
        <a:xfrm>
          <a:off x="9556340"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0928"/>
          <a:ext cx="1421669" cy="502658"/>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71" y="1585650"/>
        <a:ext cx="1392225" cy="473214"/>
      </dsp:txXfrm>
    </dsp:sp>
    <dsp:sp modelId="{302FA738-29C7-4C66-A5DC-61520B728272}">
      <dsp:nvSpPr>
        <dsp:cNvPr id="0" name=""/>
        <dsp:cNvSpPr/>
      </dsp:nvSpPr>
      <dsp:spPr>
        <a:xfrm>
          <a:off x="9734049" y="2150919"/>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71" y="2165641"/>
        <a:ext cx="1392225" cy="473214"/>
      </dsp:txXfrm>
    </dsp:sp>
    <dsp:sp modelId="{03D7A328-1478-4ECE-80F8-0FC09FC47AAC}">
      <dsp:nvSpPr>
        <dsp:cNvPr id="0" name=""/>
        <dsp:cNvSpPr/>
      </dsp:nvSpPr>
      <dsp:spPr>
        <a:xfrm>
          <a:off x="9734049" y="2730910"/>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71" y="2745632"/>
        <a:ext cx="1392225" cy="473214"/>
      </dsp:txXfrm>
    </dsp:sp>
    <dsp:sp modelId="{BF4A9BB7-B1ED-4B63-9828-453C3712576C}">
      <dsp:nvSpPr>
        <dsp:cNvPr id="0" name=""/>
        <dsp:cNvSpPr/>
      </dsp:nvSpPr>
      <dsp:spPr>
        <a:xfrm>
          <a:off x="9734049" y="3310901"/>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71" y="3325623"/>
        <a:ext cx="1392225" cy="473214"/>
      </dsp:txXfrm>
    </dsp:sp>
    <dsp:sp modelId="{DCFEF91B-93D9-4E8F-A6F1-867F3F738464}">
      <dsp:nvSpPr>
        <dsp:cNvPr id="0" name=""/>
        <dsp:cNvSpPr/>
      </dsp:nvSpPr>
      <dsp:spPr>
        <a:xfrm>
          <a:off x="9734049" y="3890892"/>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71" y="3905614"/>
        <a:ext cx="1392225" cy="473214"/>
      </dsp:txXfrm>
    </dsp:sp>
    <dsp:sp modelId="{76B75255-B144-4DE4-8B32-149950F5AB6E}">
      <dsp:nvSpPr>
        <dsp:cNvPr id="0" name=""/>
        <dsp:cNvSpPr/>
      </dsp:nvSpPr>
      <dsp:spPr>
        <a:xfrm>
          <a:off x="9734049" y="4470883"/>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71" y="4485605"/>
        <a:ext cx="1392225" cy="4732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FE214-8F62-44E2-B8A2-C7659C49B6DB}">
      <dsp:nvSpPr>
        <dsp:cNvPr id="0" name=""/>
        <dsp:cNvSpPr/>
      </dsp:nvSpPr>
      <dsp:spPr>
        <a:xfrm>
          <a:off x="558"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558" y="0"/>
        <a:ext cx="1451074" cy="848677"/>
      </dsp:txXfrm>
    </dsp:sp>
    <dsp:sp modelId="{5A099EE2-52CE-4A3C-BFD4-58D31CDB65C2}">
      <dsp:nvSpPr>
        <dsp:cNvPr id="0" name=""/>
        <dsp:cNvSpPr/>
      </dsp:nvSpPr>
      <dsp:spPr>
        <a:xfrm>
          <a:off x="145665" y="849506"/>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WIC Recipients Not Receiving CalFresh</a:t>
          </a:r>
        </a:p>
      </dsp:txBody>
      <dsp:txXfrm>
        <a:off x="170647" y="874488"/>
        <a:ext cx="1110895" cy="802995"/>
      </dsp:txXfrm>
    </dsp:sp>
    <dsp:sp modelId="{58CFA878-8FE3-419A-92CC-101A67B11C00}">
      <dsp:nvSpPr>
        <dsp:cNvPr id="0" name=""/>
        <dsp:cNvSpPr/>
      </dsp:nvSpPr>
      <dsp:spPr>
        <a:xfrm>
          <a:off x="145665" y="1833690"/>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Enrolled in WIC</a:t>
          </a:r>
        </a:p>
      </dsp:txBody>
      <dsp:txXfrm>
        <a:off x="170647" y="1858672"/>
        <a:ext cx="1110895" cy="802995"/>
      </dsp:txXfrm>
    </dsp:sp>
    <dsp:sp modelId="{1FA59F63-4151-4B23-988E-97F0DABA5F6F}">
      <dsp:nvSpPr>
        <dsp:cNvPr id="0" name=""/>
        <dsp:cNvSpPr/>
      </dsp:nvSpPr>
      <dsp:spPr>
        <a:xfrm>
          <a:off x="1535344"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 </a:t>
          </a:r>
          <a:r>
            <a:rPr lang="en-US" sz="1200" b="1" kern="1200">
              <a:solidFill>
                <a:srgbClr val="002E50"/>
              </a:solidFill>
            </a:rPr>
            <a:t>(continued)</a:t>
          </a:r>
          <a:endParaRPr lang="en-US" sz="1800" b="1" kern="1200">
            <a:solidFill>
              <a:srgbClr val="002E50"/>
            </a:solidFill>
          </a:endParaRPr>
        </a:p>
      </dsp:txBody>
      <dsp:txXfrm>
        <a:off x="1535344" y="0"/>
        <a:ext cx="1451074" cy="848677"/>
      </dsp:txXfrm>
    </dsp:sp>
    <dsp:sp modelId="{5FFAB4A8-3A2E-448B-9839-7E3B3C3438AD}">
      <dsp:nvSpPr>
        <dsp:cNvPr id="0" name=""/>
        <dsp:cNvSpPr/>
      </dsp:nvSpPr>
      <dsp:spPr>
        <a:xfrm>
          <a:off x="1705570" y="848746"/>
          <a:ext cx="1160859" cy="412114"/>
        </a:xfrm>
        <a:prstGeom prst="roundRect">
          <a:avLst>
            <a:gd name="adj" fmla="val 10000"/>
          </a:avLst>
        </a:prstGeom>
        <a:gradFill rotWithShape="0">
          <a:gsLst>
            <a:gs pos="0">
              <a:srgbClr val="A3DAFF"/>
            </a:gs>
            <a:gs pos="3800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0320" tIns="15240" rIns="20320" bIns="15240" numCol="1" spcCol="1270" anchor="ctr" anchorCtr="0">
          <a:noAutofit/>
        </a:bodyPr>
        <a:lstStyle/>
        <a:p>
          <a:pPr marL="0" lvl="0" indent="0" algn="ctr" defTabSz="355600">
            <a:lnSpc>
              <a:spcPct val="90000"/>
            </a:lnSpc>
            <a:spcBef>
              <a:spcPct val="0"/>
            </a:spcBef>
            <a:spcAft>
              <a:spcPct val="35000"/>
            </a:spcAft>
            <a:buNone/>
          </a:pPr>
          <a:r>
            <a:rPr lang="en-US" sz="800" kern="1200"/>
            <a:t>CSFP/EFAP Locations, Catholic Charities, &amp; Meal Centers</a:t>
          </a:r>
        </a:p>
      </dsp:txBody>
      <dsp:txXfrm>
        <a:off x="1717640" y="860816"/>
        <a:ext cx="1136719" cy="387974"/>
      </dsp:txXfrm>
    </dsp:sp>
    <dsp:sp modelId="{2E5217B9-151D-47E1-B8BE-F18335EEE5E8}">
      <dsp:nvSpPr>
        <dsp:cNvPr id="0" name=""/>
        <dsp:cNvSpPr/>
      </dsp:nvSpPr>
      <dsp:spPr>
        <a:xfrm>
          <a:off x="1705570" y="1324262"/>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Program Reach Index: County Level</a:t>
          </a:r>
        </a:p>
      </dsp:txBody>
      <dsp:txXfrm>
        <a:off x="1717640" y="1336332"/>
        <a:ext cx="1136719" cy="387974"/>
      </dsp:txXfrm>
    </dsp:sp>
    <dsp:sp modelId="{EC33C11A-144B-4289-8FDD-EC0D0B70BCAE}">
      <dsp:nvSpPr>
        <dsp:cNvPr id="0" name=""/>
        <dsp:cNvSpPr/>
      </dsp:nvSpPr>
      <dsp:spPr>
        <a:xfrm>
          <a:off x="1705570"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Program Reach Index: ZIP Code Level</a:t>
          </a:r>
        </a:p>
      </dsp:txBody>
      <dsp:txXfrm>
        <a:off x="1717640" y="1811849"/>
        <a:ext cx="1136719" cy="387974"/>
      </dsp:txXfrm>
    </dsp:sp>
    <dsp:sp modelId="{FEED9C59-8EF0-4941-9ECF-BB52D731B2F5}">
      <dsp:nvSpPr>
        <dsp:cNvPr id="0" name=""/>
        <dsp:cNvSpPr/>
      </dsp:nvSpPr>
      <dsp:spPr>
        <a:xfrm>
          <a:off x="1705570" y="2275295"/>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CDPH Nutrition Ed. &amp; Obesity Prevention</a:t>
          </a:r>
        </a:p>
      </dsp:txBody>
      <dsp:txXfrm>
        <a:off x="1717640" y="2287365"/>
        <a:ext cx="1136719" cy="387974"/>
      </dsp:txXfrm>
    </dsp:sp>
    <dsp:sp modelId="{05DED2EB-F1B6-48B4-8E30-B8E6E9B450DF}">
      <dsp:nvSpPr>
        <dsp:cNvPr id="0" name=""/>
        <dsp:cNvSpPr/>
      </dsp:nvSpPr>
      <dsp:spPr>
        <a:xfrm>
          <a:off x="3120367"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b="1" kern="1200">
              <a:solidFill>
                <a:srgbClr val="002E50"/>
              </a:solidFill>
            </a:rPr>
            <a:t>GeoMap How-To Guide</a:t>
          </a:r>
        </a:p>
      </dsp:txBody>
      <dsp:txXfrm>
        <a:off x="3120367" y="0"/>
        <a:ext cx="1451074" cy="848677"/>
      </dsp:txXfrm>
    </dsp:sp>
    <dsp:sp modelId="{8EF39F0F-DFAD-4C1F-AE85-DB05CD4F8DD3}">
      <dsp:nvSpPr>
        <dsp:cNvPr id="0" name=""/>
        <dsp:cNvSpPr/>
      </dsp:nvSpPr>
      <dsp:spPr>
        <a:xfrm>
          <a:off x="3265475" y="848677"/>
          <a:ext cx="1160859" cy="1838801"/>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3299475" y="882677"/>
        <a:ext cx="1092859" cy="1770801"/>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Main_Menu!D12"/><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4.sv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5.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3.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diagramQuickStyle" Target="../diagrams/quickStyle2.xml"/><Relationship Id="rId7" Type="http://schemas.openxmlformats.org/officeDocument/2006/relationships/image" Target="../media/image1.png"/><Relationship Id="rId2" Type="http://schemas.openxmlformats.org/officeDocument/2006/relationships/diagramLayout" Target="../diagrams/layout2.xml"/><Relationship Id="rId1" Type="http://schemas.openxmlformats.org/officeDocument/2006/relationships/diagramData" Target="../diagrams/data2.xml"/><Relationship Id="rId6" Type="http://schemas.openxmlformats.org/officeDocument/2006/relationships/image" Target="../media/image5.png"/><Relationship Id="rId5" Type="http://schemas.microsoft.com/office/2007/relationships/diagramDrawing" Target="../diagrams/drawing2.xml"/><Relationship Id="rId10" Type="http://schemas.openxmlformats.org/officeDocument/2006/relationships/image" Target="../media/image4.svg"/><Relationship Id="rId4" Type="http://schemas.openxmlformats.org/officeDocument/2006/relationships/diagramColors" Target="../diagrams/colors2.xml"/><Relationship Id="rId9"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hyperlink" Target="http://www.cdss.ca.gov/Portals/9/DSSDB/Dashboards/CalFresh/Getting_Started.pdf?ver=2017-05-25-073509-557" TargetMode="External"/><Relationship Id="rId7" Type="http://schemas.openxmlformats.org/officeDocument/2006/relationships/image" Target="../media/image3.png"/><Relationship Id="rId2" Type="http://schemas.openxmlformats.org/officeDocument/2006/relationships/hyperlink" Target="file:///\\cdss\common\WTW\CalFresh%20Dashboard%202.0\Post%20to%20Website\Getting_Started.pdf" TargetMode="External"/><Relationship Id="rId1" Type="http://schemas.openxmlformats.org/officeDocument/2006/relationships/image" Target="../media/image5.png"/><Relationship Id="rId6" Type="http://schemas.openxmlformats.org/officeDocument/2006/relationships/hyperlink" Target="#Main_Menu!D12"/><Relationship Id="rId5" Type="http://schemas.microsoft.com/office/2007/relationships/hdphoto" Target="../media/hdphoto1.wdp"/><Relationship Id="rId4"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1.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6.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5.png"/><Relationship Id="rId10" Type="http://schemas.openxmlformats.org/officeDocument/2006/relationships/image" Target="../media/image4.svg"/><Relationship Id="rId4" Type="http://schemas.openxmlformats.org/officeDocument/2006/relationships/chart" Target="../charts/chart2.xml"/><Relationship Id="rId9" Type="http://schemas.openxmlformats.org/officeDocument/2006/relationships/image" Target="../media/image3.png"/></Relationships>
</file>

<file path=xl/drawings/_rels/drawing6.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6.png"/><Relationship Id="rId1" Type="http://schemas.openxmlformats.org/officeDocument/2006/relationships/chart" Target="../charts/chart3.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5.png"/><Relationship Id="rId9" Type="http://schemas.openxmlformats.org/officeDocument/2006/relationships/image" Target="../media/image4.svg"/></Relationships>
</file>

<file path=xl/drawings/_rels/drawing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6.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5.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8.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6.png"/><Relationship Id="rId7" Type="http://schemas.openxmlformats.org/officeDocument/2006/relationships/hyperlink" Target="#Main_Menu!D12"/><Relationship Id="rId2" Type="http://schemas.openxmlformats.org/officeDocument/2006/relationships/image" Target="../media/image5.png"/><Relationship Id="rId1" Type="http://schemas.openxmlformats.org/officeDocument/2006/relationships/chart" Target="../charts/chart6.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microsoft.com/office/2007/relationships/hdphoto" Target="../media/hdphoto1.wdp"/><Relationship Id="rId9" Type="http://schemas.openxmlformats.org/officeDocument/2006/relationships/image" Target="../media/image4.svg"/></Relationships>
</file>

<file path=xl/drawings/_rels/drawing9.xml.rels><?xml version="1.0" encoding="UTF-8" standalone="yes"?>
<Relationships xmlns="http://schemas.openxmlformats.org/package/2006/relationships"><Relationship Id="rId8" Type="http://schemas.openxmlformats.org/officeDocument/2006/relationships/hyperlink" Target="#Main_Menu!D12"/><Relationship Id="rId3" Type="http://schemas.microsoft.com/office/2007/relationships/hdphoto" Target="../media/hdphoto1.wdp"/><Relationship Id="rId7" Type="http://schemas.openxmlformats.org/officeDocument/2006/relationships/chart" Target="../charts/chart8.xml"/><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chart" Target="../charts/chart7.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10.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5.png"/><Relationship Id="rId7" Type="http://schemas.openxmlformats.org/officeDocument/2006/relationships/hyperlink" Target="http://www.cdss.ca.gov/Portals/9/DSSDB/Dashboards/CalFresh/Program_Reach_Index_(PRI)_Methodology_Writeup.pdf" TargetMode="External"/><Relationship Id="rId12" Type="http://schemas.openxmlformats.org/officeDocument/2006/relationships/image" Target="../media/image4.svg"/><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hyperlink" Target="#Trends_PRI_tornado!A1"/><Relationship Id="rId11" Type="http://schemas.openxmlformats.org/officeDocument/2006/relationships/image" Target="../media/image3.png"/><Relationship Id="rId5" Type="http://schemas.microsoft.com/office/2007/relationships/hdphoto" Target="../media/hdphoto1.wdp"/><Relationship Id="rId10" Type="http://schemas.openxmlformats.org/officeDocument/2006/relationships/hyperlink" Target="#Main_Menu!D12"/><Relationship Id="rId4" Type="http://schemas.openxmlformats.org/officeDocument/2006/relationships/image" Target="../media/image6.png"/><Relationship Id="rId9" Type="http://schemas.openxmlformats.org/officeDocument/2006/relationships/hyperlink" Target="http://www.cdss.ca.gov/Portals/9/DSSDB/Dashboards/CalFresh/2016_PRI_Footnotes.pdf" TargetMode="External"/></Relationships>
</file>

<file path=xl/drawings/_rels/drawing12.xml.rels><?xml version="1.0" encoding="UTF-8" standalone="yes"?>
<Relationships xmlns="http://schemas.openxmlformats.org/package/2006/relationships"><Relationship Id="rId8" Type="http://schemas.openxmlformats.org/officeDocument/2006/relationships/hyperlink" Target="http://www.cdss.ca.gov/Portals/9/DSSDB/Dashboards/CalFresh/2016_PRI_Footnotes.pdf" TargetMode="External"/><Relationship Id="rId3" Type="http://schemas.openxmlformats.org/officeDocument/2006/relationships/image" Target="../media/image6.png"/><Relationship Id="rId7" Type="http://schemas.openxmlformats.org/officeDocument/2006/relationships/hyperlink" Target="#Trends_PRI_Raw_Values!A1"/><Relationship Id="rId2" Type="http://schemas.openxmlformats.org/officeDocument/2006/relationships/image" Target="../media/image7.png"/><Relationship Id="rId1" Type="http://schemas.openxmlformats.org/officeDocument/2006/relationships/chart" Target="../charts/chart13.xml"/><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4.svg"/><Relationship Id="rId5" Type="http://schemas.openxmlformats.org/officeDocument/2006/relationships/hyperlink" Target="#Trends_PRI!A1"/><Relationship Id="rId10" Type="http://schemas.openxmlformats.org/officeDocument/2006/relationships/image" Target="../media/image3.png"/><Relationship Id="rId4" Type="http://schemas.microsoft.com/office/2007/relationships/hdphoto" Target="../media/hdphoto1.wdp"/><Relationship Id="rId9" Type="http://schemas.openxmlformats.org/officeDocument/2006/relationships/hyperlink" Target="#Main_Menu!D12"/></Relationships>
</file>

<file path=xl/drawings/_rels/drawing13.xml.rels><?xml version="1.0" encoding="UTF-8" standalone="yes"?>
<Relationships xmlns="http://schemas.openxmlformats.org/package/2006/relationships"><Relationship Id="rId8" Type="http://schemas.openxmlformats.org/officeDocument/2006/relationships/hyperlink" Target="#Trends_PRI_tornado!A1"/><Relationship Id="rId3" Type="http://schemas.openxmlformats.org/officeDocument/2006/relationships/chart" Target="../charts/chart14.xml"/><Relationship Id="rId7" Type="http://schemas.openxmlformats.org/officeDocument/2006/relationships/hyperlink" Target="#Trends_PRI!A1"/><Relationship Id="rId12" Type="http://schemas.openxmlformats.org/officeDocument/2006/relationships/image" Target="../media/image4.svg"/><Relationship Id="rId2" Type="http://schemas.microsoft.com/office/2007/relationships/hdphoto" Target="../media/hdphoto1.wdp"/><Relationship Id="rId1" Type="http://schemas.openxmlformats.org/officeDocument/2006/relationships/image" Target="../media/image6.png"/><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3.png"/><Relationship Id="rId5" Type="http://schemas.openxmlformats.org/officeDocument/2006/relationships/image" Target="../media/image5.png"/><Relationship Id="rId10" Type="http://schemas.openxmlformats.org/officeDocument/2006/relationships/hyperlink" Target="#Main_Menu!D12"/><Relationship Id="rId4" Type="http://schemas.openxmlformats.org/officeDocument/2006/relationships/chart" Target="../charts/chart15.xml"/><Relationship Id="rId9" Type="http://schemas.openxmlformats.org/officeDocument/2006/relationships/hyperlink" Target="http://www.cdss.ca.gov/Portals/9/DSSDB/Dashboards/CalFresh/2016_PRI_Footnotes.pdf" TargetMode="External"/></Relationships>
</file>

<file path=xl/drawings/_rels/drawing14.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6.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6.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5.png"/><Relationship Id="rId10" Type="http://schemas.openxmlformats.org/officeDocument/2006/relationships/image" Target="../media/image3.png"/><Relationship Id="rId4" Type="http://schemas.openxmlformats.org/officeDocument/2006/relationships/chart" Target="../charts/chart17.xml"/><Relationship Id="rId9" Type="http://schemas.openxmlformats.org/officeDocument/2006/relationships/hyperlink" Target="#Main_Menu!D12"/></Relationships>
</file>

<file path=xl/drawings/_rels/drawing15.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8.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6.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5.png"/><Relationship Id="rId10" Type="http://schemas.openxmlformats.org/officeDocument/2006/relationships/image" Target="../media/image3.png"/><Relationship Id="rId4" Type="http://schemas.openxmlformats.org/officeDocument/2006/relationships/chart" Target="../charts/chart19.xml"/><Relationship Id="rId9" Type="http://schemas.openxmlformats.org/officeDocument/2006/relationships/hyperlink" Target="#Main_Menu!D12"/></Relationships>
</file>

<file path=xl/drawings/_rels/drawing16.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20.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6.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5.png"/><Relationship Id="rId10" Type="http://schemas.openxmlformats.org/officeDocument/2006/relationships/image" Target="../media/image4.svg"/><Relationship Id="rId4" Type="http://schemas.openxmlformats.org/officeDocument/2006/relationships/chart" Target="../charts/chart21.xml"/><Relationship Id="rId9" Type="http://schemas.openxmlformats.org/officeDocument/2006/relationships/image" Target="../media/image3.png"/></Relationships>
</file>

<file path=xl/drawings/_rels/drawing17.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5.png"/><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6.png"/><Relationship Id="rId6" Type="http://schemas.openxmlformats.org/officeDocument/2006/relationships/chart" Target="../charts/chart22.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18.xml.rels><?xml version="1.0" encoding="UTF-8" standalone="yes"?>
<Relationships xmlns="http://schemas.openxmlformats.org/package/2006/relationships"><Relationship Id="rId8" Type="http://schemas.openxmlformats.org/officeDocument/2006/relationships/hyperlink" Target="#Main_Menu!D12"/><Relationship Id="rId3" Type="http://schemas.microsoft.com/office/2007/relationships/hdphoto" Target="../media/hdphoto1.wdp"/><Relationship Id="rId7" Type="http://schemas.openxmlformats.org/officeDocument/2006/relationships/chart" Target="../charts/chart24.xml"/><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chart" Target="../charts/chart23.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19.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25.xml"/><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6.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5.png"/><Relationship Id="rId9" Type="http://schemas.openxmlformats.org/officeDocument/2006/relationships/image" Target="../media/image4.svg"/></Relationships>
</file>

<file path=xl/drawings/_rels/drawing20.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4.svg"/><Relationship Id="rId3" Type="http://schemas.openxmlformats.org/officeDocument/2006/relationships/chart" Target="../charts/chart26.xml"/><Relationship Id="rId7" Type="http://schemas.openxmlformats.org/officeDocument/2006/relationships/chart" Target="../charts/chart30.xml"/><Relationship Id="rId12" Type="http://schemas.openxmlformats.org/officeDocument/2006/relationships/image" Target="../media/image3.png"/><Relationship Id="rId2" Type="http://schemas.microsoft.com/office/2007/relationships/hdphoto" Target="../media/hdphoto1.wdp"/><Relationship Id="rId1" Type="http://schemas.openxmlformats.org/officeDocument/2006/relationships/image" Target="../media/image6.png"/><Relationship Id="rId6" Type="http://schemas.openxmlformats.org/officeDocument/2006/relationships/chart" Target="../charts/chart29.xml"/><Relationship Id="rId11" Type="http://schemas.openxmlformats.org/officeDocument/2006/relationships/hyperlink" Target="#Main_Menu!D12"/><Relationship Id="rId5" Type="http://schemas.openxmlformats.org/officeDocument/2006/relationships/chart" Target="../charts/chart28.xml"/><Relationship Id="rId10" Type="http://schemas.openxmlformats.org/officeDocument/2006/relationships/hyperlink" Target="http://www.cdss.ca.gov/Portals/9/DSSDB/Dashboards/CalFresh/Getting_Started.pdf?ver=2017-05-25-073509-557" TargetMode="External"/><Relationship Id="rId4" Type="http://schemas.openxmlformats.org/officeDocument/2006/relationships/chart" Target="../charts/chart27.xml"/><Relationship Id="rId9" Type="http://schemas.openxmlformats.org/officeDocument/2006/relationships/hyperlink" Target="file:///\\cdss\common\WTW\CalFresh%20Dashboard%202.0\Post%20to%20Website\Getting_Started.pdf" TargetMode="External"/></Relationships>
</file>

<file path=xl/drawings/_rels/drawing21.xml.rels><?xml version="1.0" encoding="UTF-8" standalone="yes"?>
<Relationships xmlns="http://schemas.openxmlformats.org/package/2006/relationships"><Relationship Id="rId8" Type="http://schemas.openxmlformats.org/officeDocument/2006/relationships/chart" Target="../charts/chart33.xml"/><Relationship Id="rId3" Type="http://schemas.microsoft.com/office/2007/relationships/hdphoto" Target="../media/hdphoto1.wdp"/><Relationship Id="rId7" Type="http://schemas.openxmlformats.org/officeDocument/2006/relationships/chart" Target="../charts/chart32.xml"/><Relationship Id="rId2" Type="http://schemas.openxmlformats.org/officeDocument/2006/relationships/image" Target="../media/image6.png"/><Relationship Id="rId1" Type="http://schemas.openxmlformats.org/officeDocument/2006/relationships/chart" Target="../charts/chart31.xml"/><Relationship Id="rId6" Type="http://schemas.openxmlformats.org/officeDocument/2006/relationships/hyperlink" Target="http://www.cdss.ca.gov/Portals/9/DSSDB/Dashboards/CalFresh/Getting_Started.pdf?ver=2017-05-25-073509-557" TargetMode="External"/><Relationship Id="rId11" Type="http://schemas.openxmlformats.org/officeDocument/2006/relationships/image" Target="../media/image4.svg"/><Relationship Id="rId5" Type="http://schemas.openxmlformats.org/officeDocument/2006/relationships/hyperlink" Target="file:///\\cdss\common\WTW\CalFresh%20Dashboard%202.0\Post%20to%20Website\Getting_Started.pdf" TargetMode="External"/><Relationship Id="rId10" Type="http://schemas.openxmlformats.org/officeDocument/2006/relationships/image" Target="../media/image3.png"/><Relationship Id="rId4" Type="http://schemas.openxmlformats.org/officeDocument/2006/relationships/image" Target="../media/image5.png"/><Relationship Id="rId9" Type="http://schemas.openxmlformats.org/officeDocument/2006/relationships/hyperlink" Target="#Main_Menu!D12"/></Relationships>
</file>

<file path=xl/drawings/_rels/drawing22.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6.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35.xml"/><Relationship Id="rId1" Type="http://schemas.openxmlformats.org/officeDocument/2006/relationships/chart" Target="../charts/chart3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5.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23.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24.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38.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6.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5.png"/><Relationship Id="rId10" Type="http://schemas.openxmlformats.org/officeDocument/2006/relationships/image" Target="../media/image4.svg"/><Relationship Id="rId4" Type="http://schemas.openxmlformats.org/officeDocument/2006/relationships/chart" Target="../charts/chart39.xml"/><Relationship Id="rId9" Type="http://schemas.openxmlformats.org/officeDocument/2006/relationships/image" Target="../media/image3.png"/></Relationships>
</file>

<file path=xl/drawings/_rels/drawing25.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5.png"/><Relationship Id="rId7" Type="http://schemas.openxmlformats.org/officeDocument/2006/relationships/chart" Target="../charts/chart41.xml"/><Relationship Id="rId2" Type="http://schemas.microsoft.com/office/2007/relationships/hdphoto" Target="../media/hdphoto1.wdp"/><Relationship Id="rId1" Type="http://schemas.openxmlformats.org/officeDocument/2006/relationships/image" Target="../media/image6.png"/><Relationship Id="rId6" Type="http://schemas.openxmlformats.org/officeDocument/2006/relationships/chart" Target="../charts/chart40.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26.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8.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27.xml.rels><?xml version="1.0" encoding="UTF-8" standalone="yes"?>
<Relationships xmlns="http://schemas.openxmlformats.org/package/2006/relationships"><Relationship Id="rId2" Type="http://schemas.openxmlformats.org/officeDocument/2006/relationships/chart" Target="../charts/chart43.xml"/><Relationship Id="rId1" Type="http://schemas.openxmlformats.org/officeDocument/2006/relationships/chart" Target="../charts/chart42.xml"/></Relationships>
</file>

<file path=xl/drawings/_rels/drawing28.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8.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9.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0.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0.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1.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1.png"/><Relationship Id="rId1" Type="http://schemas.openxmlformats.org/officeDocument/2006/relationships/chart" Target="../charts/chart44.xml"/><Relationship Id="rId4" Type="http://schemas.openxmlformats.org/officeDocument/2006/relationships/hyperlink" Target="#Main_Menu!A1"/></Relationships>
</file>

<file path=xl/drawings/_rels/drawing3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6.xml"/><Relationship Id="rId1" Type="http://schemas.openxmlformats.org/officeDocument/2006/relationships/chart" Target="../charts/chart45.xml"/><Relationship Id="rId5" Type="http://schemas.openxmlformats.org/officeDocument/2006/relationships/hyperlink" Target="#Main_Menu!A1"/><Relationship Id="rId4" Type="http://schemas.openxmlformats.org/officeDocument/2006/relationships/image" Target="../media/image5.png"/></Relationships>
</file>

<file path=xl/drawings/_rels/drawing3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1.png"/><Relationship Id="rId1" Type="http://schemas.openxmlformats.org/officeDocument/2006/relationships/chart" Target="../charts/chart47.xml"/><Relationship Id="rId4" Type="http://schemas.openxmlformats.org/officeDocument/2006/relationships/hyperlink" Target="#Main_Menu!A1"/></Relationships>
</file>

<file path=xl/drawings/_rels/drawing34.xml.rels><?xml version="1.0" encoding="UTF-8" standalone="yes"?>
<Relationships xmlns="http://schemas.openxmlformats.org/package/2006/relationships"><Relationship Id="rId3" Type="http://schemas.openxmlformats.org/officeDocument/2006/relationships/chart" Target="../charts/chart50.xml"/><Relationship Id="rId7" Type="http://schemas.openxmlformats.org/officeDocument/2006/relationships/hyperlink" Target="#Main_Menu!A1"/><Relationship Id="rId2" Type="http://schemas.openxmlformats.org/officeDocument/2006/relationships/chart" Target="../charts/chart49.xml"/><Relationship Id="rId1" Type="http://schemas.openxmlformats.org/officeDocument/2006/relationships/chart" Target="../charts/chart48.xml"/><Relationship Id="rId6" Type="http://schemas.openxmlformats.org/officeDocument/2006/relationships/image" Target="../media/image5.png"/><Relationship Id="rId5" Type="http://schemas.openxmlformats.org/officeDocument/2006/relationships/image" Target="../media/image1.png"/><Relationship Id="rId4" Type="http://schemas.openxmlformats.org/officeDocument/2006/relationships/chart" Target="../charts/chart51.xml"/></Relationships>
</file>

<file path=xl/drawings/_rels/drawing35.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1.png"/><Relationship Id="rId1" Type="http://schemas.openxmlformats.org/officeDocument/2006/relationships/chart" Target="../charts/chart52.xml"/><Relationship Id="rId5" Type="http://schemas.openxmlformats.org/officeDocument/2006/relationships/chart" Target="../charts/chart53.xml"/><Relationship Id="rId4" Type="http://schemas.openxmlformats.org/officeDocument/2006/relationships/hyperlink" Target="#Main_Menu!A1"/></Relationships>
</file>

<file path=xl/drawings/_rels/drawing36.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5.xml"/><Relationship Id="rId1" Type="http://schemas.openxmlformats.org/officeDocument/2006/relationships/chart" Target="../charts/chart54.xml"/><Relationship Id="rId5" Type="http://schemas.openxmlformats.org/officeDocument/2006/relationships/hyperlink" Target="#Main_Menu!A1"/><Relationship Id="rId4" Type="http://schemas.openxmlformats.org/officeDocument/2006/relationships/image" Target="../media/image5.png"/></Relationships>
</file>

<file path=xl/drawings/_rels/drawing37.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56.xml"/><Relationship Id="rId7" Type="http://schemas.openxmlformats.org/officeDocument/2006/relationships/chart" Target="../charts/chart60.xml"/><Relationship Id="rId2" Type="http://schemas.openxmlformats.org/officeDocument/2006/relationships/image" Target="../media/image5.png"/><Relationship Id="rId1" Type="http://schemas.openxmlformats.org/officeDocument/2006/relationships/image" Target="../media/image1.png"/><Relationship Id="rId6" Type="http://schemas.openxmlformats.org/officeDocument/2006/relationships/chart" Target="../charts/chart59.xml"/><Relationship Id="rId5" Type="http://schemas.openxmlformats.org/officeDocument/2006/relationships/chart" Target="../charts/chart58.xml"/><Relationship Id="rId10" Type="http://schemas.openxmlformats.org/officeDocument/2006/relationships/chart" Target="../charts/chart62.xml"/><Relationship Id="rId4" Type="http://schemas.openxmlformats.org/officeDocument/2006/relationships/chart" Target="../charts/chart57.xml"/><Relationship Id="rId9" Type="http://schemas.openxmlformats.org/officeDocument/2006/relationships/chart" Target="../charts/chart61.xml"/></Relationships>
</file>

<file path=xl/drawings/_rels/drawing38.xml.rels><?xml version="1.0" encoding="UTF-8" standalone="yes"?>
<Relationships xmlns="http://schemas.openxmlformats.org/package/2006/relationships"><Relationship Id="rId3" Type="http://schemas.openxmlformats.org/officeDocument/2006/relationships/chart" Target="../charts/chart65.xml"/><Relationship Id="rId7" Type="http://schemas.openxmlformats.org/officeDocument/2006/relationships/hyperlink" Target="#Main_Menu!A1"/><Relationship Id="rId2" Type="http://schemas.openxmlformats.org/officeDocument/2006/relationships/chart" Target="../charts/chart64.xml"/><Relationship Id="rId1" Type="http://schemas.openxmlformats.org/officeDocument/2006/relationships/chart" Target="../charts/chart63.xml"/><Relationship Id="rId6" Type="http://schemas.openxmlformats.org/officeDocument/2006/relationships/image" Target="../media/image5.png"/><Relationship Id="rId5" Type="http://schemas.openxmlformats.org/officeDocument/2006/relationships/image" Target="../media/image1.png"/><Relationship Id="rId4" Type="http://schemas.openxmlformats.org/officeDocument/2006/relationships/chart" Target="../charts/chart66.xml"/></Relationships>
</file>

<file path=xl/drawings/_rels/drawing39.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69.xml"/><Relationship Id="rId7" Type="http://schemas.openxmlformats.org/officeDocument/2006/relationships/image" Target="../media/image5.png"/><Relationship Id="rId2" Type="http://schemas.openxmlformats.org/officeDocument/2006/relationships/chart" Target="../charts/chart68.xml"/><Relationship Id="rId1" Type="http://schemas.openxmlformats.org/officeDocument/2006/relationships/chart" Target="../charts/chart67.xml"/><Relationship Id="rId6" Type="http://schemas.openxmlformats.org/officeDocument/2006/relationships/image" Target="../media/image1.png"/><Relationship Id="rId5" Type="http://schemas.openxmlformats.org/officeDocument/2006/relationships/chart" Target="../charts/chart71.xml"/><Relationship Id="rId4" Type="http://schemas.openxmlformats.org/officeDocument/2006/relationships/chart" Target="../charts/chart70.xml"/></Relationships>
</file>

<file path=xl/drawings/_rels/drawing40.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1.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41.xml.rels><?xml version="1.0" encoding="UTF-8" standalone="yes"?>
<Relationships xmlns="http://schemas.openxmlformats.org/package/2006/relationships"><Relationship Id="rId2" Type="http://schemas.openxmlformats.org/officeDocument/2006/relationships/chart" Target="../charts/chart73.xml"/><Relationship Id="rId1" Type="http://schemas.openxmlformats.org/officeDocument/2006/relationships/chart" Target="../charts/chart72.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43.xml.rels><?xml version="1.0" encoding="UTF-8" standalone="yes"?>
<Relationships xmlns="http://schemas.openxmlformats.org/package/2006/relationships"><Relationship Id="rId3" Type="http://schemas.openxmlformats.org/officeDocument/2006/relationships/chart" Target="../charts/chart77.xml"/><Relationship Id="rId7" Type="http://schemas.openxmlformats.org/officeDocument/2006/relationships/hyperlink" Target="#Main_Menu!A1"/><Relationship Id="rId2" Type="http://schemas.openxmlformats.org/officeDocument/2006/relationships/chart" Target="../charts/chart76.xml"/><Relationship Id="rId1" Type="http://schemas.openxmlformats.org/officeDocument/2006/relationships/chart" Target="../charts/chart75.xml"/><Relationship Id="rId6" Type="http://schemas.openxmlformats.org/officeDocument/2006/relationships/image" Target="../media/image12.png"/><Relationship Id="rId5" Type="http://schemas.openxmlformats.org/officeDocument/2006/relationships/image" Target="../media/image1.png"/><Relationship Id="rId4" Type="http://schemas.openxmlformats.org/officeDocument/2006/relationships/chart" Target="../charts/chart7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400050</xdr:colOff>
      <xdr:row>4</xdr:row>
      <xdr:rowOff>152399</xdr:rowOff>
    </xdr:to>
    <xdr:grpSp>
      <xdr:nvGrpSpPr>
        <xdr:cNvPr id="3" name="Group 2">
          <a:extLst>
            <a:ext uri="{FF2B5EF4-FFF2-40B4-BE49-F238E27FC236}">
              <a16:creationId xmlns:a16="http://schemas.microsoft.com/office/drawing/2014/main" id="{00000000-0008-0000-0000-000003000000}"/>
            </a:ext>
          </a:extLst>
        </xdr:cNvPr>
        <xdr:cNvGrpSpPr/>
      </xdr:nvGrpSpPr>
      <xdr:grpSpPr>
        <a:xfrm>
          <a:off x="0" y="0"/>
          <a:ext cx="11877675" cy="914399"/>
          <a:chOff x="0" y="0"/>
          <a:chExt cx="11477624" cy="914399"/>
        </a:xfrm>
      </xdr:grpSpPr>
      <xdr:sp macro="" textlink="">
        <xdr:nvSpPr>
          <xdr:cNvPr id="5" name="Rounded Rectangle 4">
            <a:extLst>
              <a:ext uri="{FF2B5EF4-FFF2-40B4-BE49-F238E27FC236}">
                <a16:creationId xmlns:a16="http://schemas.microsoft.com/office/drawing/2014/main" id="{00000000-0008-0000-0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7</xdr:col>
      <xdr:colOff>66675</xdr:colOff>
      <xdr:row>0</xdr:row>
      <xdr:rowOff>28575</xdr:rowOff>
    </xdr:from>
    <xdr:to>
      <xdr:col>11</xdr:col>
      <xdr:colOff>379815</xdr:colOff>
      <xdr:row>2</xdr:row>
      <xdr:rowOff>5222</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7229475" y="28575"/>
          <a:ext cx="2751540"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twoCellAnchor editAs="oneCell">
    <xdr:from>
      <xdr:col>0</xdr:col>
      <xdr:colOff>171450</xdr:colOff>
      <xdr:row>3</xdr:row>
      <xdr:rowOff>9525</xdr:rowOff>
    </xdr:from>
    <xdr:to>
      <xdr:col>0</xdr:col>
      <xdr:colOff>428625</xdr:colOff>
      <xdr:row>4</xdr:row>
      <xdr:rowOff>76200</xdr:rowOff>
    </xdr:to>
    <xdr:pic>
      <xdr:nvPicPr>
        <xdr:cNvPr id="10" name="Graphic 9" descr="House">
          <a:hlinkClick xmlns:r="http://schemas.openxmlformats.org/officeDocument/2006/relationships" r:id="rId3"/>
          <a:extLst>
            <a:ext uri="{FF2B5EF4-FFF2-40B4-BE49-F238E27FC236}">
              <a16:creationId xmlns:a16="http://schemas.microsoft.com/office/drawing/2014/main" id="{AE4FAE34-D9A8-4AB7-860D-F88E0C72A21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71450" y="581025"/>
          <a:ext cx="257175" cy="2571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31748</xdr:colOff>
      <xdr:row>1</xdr:row>
      <xdr:rowOff>134406</xdr:rowOff>
    </xdr:from>
    <xdr:to>
      <xdr:col>20</xdr:col>
      <xdr:colOff>582083</xdr:colOff>
      <xdr:row>38</xdr:row>
      <xdr:rowOff>71194</xdr:rowOff>
    </xdr:to>
    <xdr:sp macro="" textlink="">
      <xdr:nvSpPr>
        <xdr:cNvPr id="5" name="Rounded Rectangle 5">
          <a:extLst>
            <a:ext uri="{FF2B5EF4-FFF2-40B4-BE49-F238E27FC236}">
              <a16:creationId xmlns:a16="http://schemas.microsoft.com/office/drawing/2014/main" id="{00000000-0008-0000-0100-000005000000}"/>
            </a:ext>
          </a:extLst>
        </xdr:cNvPr>
        <xdr:cNvSpPr>
          <a:spLocks noChangeAspect="1"/>
        </xdr:cNvSpPr>
      </xdr:nvSpPr>
      <xdr:spPr>
        <a:xfrm>
          <a:off x="1259415" y="324906"/>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28576</xdr:colOff>
      <xdr:row>5</xdr:row>
      <xdr:rowOff>106261</xdr:rowOff>
    </xdr:from>
    <xdr:to>
      <xdr:col>20</xdr:col>
      <xdr:colOff>589492</xdr:colOff>
      <xdr:row>8</xdr:row>
      <xdr:rowOff>176132</xdr:rowOff>
    </xdr:to>
    <xdr:sp macro="" textlink="">
      <xdr:nvSpPr>
        <xdr:cNvPr id="6" name="Round Same Side Corner Rectangle 6">
          <a:extLst>
            <a:ext uri="{FF2B5EF4-FFF2-40B4-BE49-F238E27FC236}">
              <a16:creationId xmlns:a16="http://schemas.microsoft.com/office/drawing/2014/main" id="{00000000-0008-0000-0100-000006000000}"/>
            </a:ext>
          </a:extLst>
        </xdr:cNvPr>
        <xdr:cNvSpPr/>
      </xdr:nvSpPr>
      <xdr:spPr>
        <a:xfrm>
          <a:off x="1247776" y="1154011"/>
          <a:ext cx="11533716"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73025</xdr:colOff>
      <xdr:row>5</xdr:row>
      <xdr:rowOff>159808</xdr:rowOff>
    </xdr:from>
    <xdr:to>
      <xdr:col>20</xdr:col>
      <xdr:colOff>333849</xdr:colOff>
      <xdr:row>8</xdr:row>
      <xdr:rowOff>70864</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5"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136425</xdr:colOff>
      <xdr:row>2</xdr:row>
      <xdr:rowOff>82498</xdr:rowOff>
    </xdr:from>
    <xdr:to>
      <xdr:col>9</xdr:col>
      <xdr:colOff>302683</xdr:colOff>
      <xdr:row>5</xdr:row>
      <xdr:rowOff>25145</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092" y="463498"/>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62437</xdr:colOff>
      <xdr:row>5</xdr:row>
      <xdr:rowOff>95250</xdr:rowOff>
    </xdr:from>
    <xdr:to>
      <xdr:col>6</xdr:col>
      <xdr:colOff>401108</xdr:colOff>
      <xdr:row>8</xdr:row>
      <xdr:rowOff>112927</xdr:rowOff>
    </xdr:to>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1281637" y="1143000"/>
          <a:ext cx="2777071" cy="58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232834</xdr:colOff>
      <xdr:row>2</xdr:row>
      <xdr:rowOff>9525</xdr:rowOff>
    </xdr:from>
    <xdr:to>
      <xdr:col>20</xdr:col>
      <xdr:colOff>550333</xdr:colOff>
      <xdr:row>5</xdr:row>
      <xdr:rowOff>26458</xdr:rowOff>
    </xdr:to>
    <xdr:sp macro="" textlink="">
      <xdr:nvSpPr>
        <xdr:cNvPr id="16" name="TextBox 15">
          <a:extLst>
            <a:ext uri="{FF2B5EF4-FFF2-40B4-BE49-F238E27FC236}">
              <a16:creationId xmlns:a16="http://schemas.microsoft.com/office/drawing/2014/main" id="{00000000-0008-0000-0100-000010000000}"/>
            </a:ext>
          </a:extLst>
        </xdr:cNvPr>
        <xdr:cNvSpPr txBox="1"/>
      </xdr:nvSpPr>
      <xdr:spPr>
        <a:xfrm>
          <a:off x="5757334" y="39052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121707</xdr:colOff>
      <xdr:row>9</xdr:row>
      <xdr:rowOff>242358</xdr:rowOff>
    </xdr:from>
    <xdr:to>
      <xdr:col>20</xdr:col>
      <xdr:colOff>486833</xdr:colOff>
      <xdr:row>37</xdr:row>
      <xdr:rowOff>10585</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529163</xdr:colOff>
      <xdr:row>6</xdr:row>
      <xdr:rowOff>116417</xdr:rowOff>
    </xdr:from>
    <xdr:to>
      <xdr:col>10</xdr:col>
      <xdr:colOff>402167</xdr:colOff>
      <xdr:row>8</xdr:row>
      <xdr:rowOff>74083</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100-000003000000}"/>
            </a:ext>
          </a:extLst>
        </xdr:cNvPr>
        <xdr:cNvSpPr txBox="1"/>
      </xdr:nvSpPr>
      <xdr:spPr>
        <a:xfrm>
          <a:off x="4212163" y="1354667"/>
          <a:ext cx="232833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12/10/18 - click for details</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3" name="Rounded Rectangle 5">
          <a:extLst>
            <a:ext uri="{FF2B5EF4-FFF2-40B4-BE49-F238E27FC236}">
              <a16:creationId xmlns:a16="http://schemas.microsoft.com/office/drawing/2014/main" id="{00000000-0008-0000-0300-000003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6</xdr:col>
      <xdr:colOff>485775</xdr:colOff>
      <xdr:row>14</xdr:row>
      <xdr:rowOff>114300</xdr:rowOff>
    </xdr:from>
    <xdr:to>
      <xdr:col>14</xdr:col>
      <xdr:colOff>180975</xdr:colOff>
      <xdr:row>29</xdr:row>
      <xdr:rowOff>85725</xdr:rowOff>
    </xdr:to>
    <xdr:graphicFrame macro="">
      <xdr:nvGraphicFramePr>
        <xdr:cNvPr id="4" name="Diagram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5" name="Round Same Side Corner Rectangle 6">
          <a:extLst>
            <a:ext uri="{FF2B5EF4-FFF2-40B4-BE49-F238E27FC236}">
              <a16:creationId xmlns:a16="http://schemas.microsoft.com/office/drawing/2014/main" id="{00000000-0008-0000-0300-000005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8" name="Picture 7">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9" name="Picture 1">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9</xdr:row>
      <xdr:rowOff>171450</xdr:rowOff>
    </xdr:from>
    <xdr:to>
      <xdr:col>4</xdr:col>
      <xdr:colOff>304799</xdr:colOff>
      <xdr:row>11</xdr:row>
      <xdr:rowOff>85724</xdr:rowOff>
    </xdr:to>
    <xdr:pic>
      <xdr:nvPicPr>
        <xdr:cNvPr id="11" name="Graphic 10" descr="House">
          <a:hlinkClick xmlns:r="http://schemas.openxmlformats.org/officeDocument/2006/relationships" r:id="rId8"/>
          <a:extLst>
            <a:ext uri="{FF2B5EF4-FFF2-40B4-BE49-F238E27FC236}">
              <a16:creationId xmlns:a16="http://schemas.microsoft.com/office/drawing/2014/main" id="{87DEE171-02D3-41B6-AFB6-49BD56B1D4E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447925" y="1885950"/>
          <a:ext cx="295274" cy="2952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26194</xdr:colOff>
      <xdr:row>0</xdr:row>
      <xdr:rowOff>28575</xdr:rowOff>
    </xdr:from>
    <xdr:to>
      <xdr:col>9</xdr:col>
      <xdr:colOff>141363</xdr:colOff>
      <xdr:row>7</xdr:row>
      <xdr:rowOff>93346</xdr:rowOff>
    </xdr:to>
    <xdr:grpSp>
      <xdr:nvGrpSpPr>
        <xdr:cNvPr id="2" name="Group 1">
          <a:extLst>
            <a:ext uri="{FF2B5EF4-FFF2-40B4-BE49-F238E27FC236}">
              <a16:creationId xmlns:a16="http://schemas.microsoft.com/office/drawing/2014/main" id="{729AD038-D0D9-4A31-8040-0D65A6717C84}"/>
            </a:ext>
          </a:extLst>
        </xdr:cNvPr>
        <xdr:cNvGrpSpPr/>
      </xdr:nvGrpSpPr>
      <xdr:grpSpPr>
        <a:xfrm>
          <a:off x="26194" y="28575"/>
          <a:ext cx="11788586" cy="1451188"/>
          <a:chOff x="26647" y="28575"/>
          <a:chExt cx="11869020" cy="1448013"/>
        </a:xfrm>
      </xdr:grpSpPr>
      <xdr:grpSp>
        <xdr:nvGrpSpPr>
          <xdr:cNvPr id="3" name="Group 2">
            <a:extLst>
              <a:ext uri="{FF2B5EF4-FFF2-40B4-BE49-F238E27FC236}">
                <a16:creationId xmlns:a16="http://schemas.microsoft.com/office/drawing/2014/main" id="{06CE6A5E-DBD2-40B4-B035-CEF797DD36DE}"/>
              </a:ext>
            </a:extLst>
          </xdr:cNvPr>
          <xdr:cNvGrpSpPr/>
        </xdr:nvGrpSpPr>
        <xdr:grpSpPr>
          <a:xfrm>
            <a:off x="26647" y="28575"/>
            <a:ext cx="11869020" cy="1448013"/>
            <a:chOff x="24704" y="28575"/>
            <a:chExt cx="9147872" cy="1445896"/>
          </a:xfrm>
        </xdr:grpSpPr>
        <xdr:sp macro="" textlink="">
          <xdr:nvSpPr>
            <xdr:cNvPr id="7" name="Rounded Rectangle 8">
              <a:extLst>
                <a:ext uri="{FF2B5EF4-FFF2-40B4-BE49-F238E27FC236}">
                  <a16:creationId xmlns:a16="http://schemas.microsoft.com/office/drawing/2014/main" id="{978AA139-D0AC-49F8-A6B9-478AEBDDF5CA}"/>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9">
              <a:extLst>
                <a:ext uri="{FF2B5EF4-FFF2-40B4-BE49-F238E27FC236}">
                  <a16:creationId xmlns:a16="http://schemas.microsoft.com/office/drawing/2014/main" id="{CF1CCF08-3E18-44F7-9E08-5D9722CB3289}"/>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929E11F3-9058-4555-B0C2-86D92D2FF9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0" name="TextBox 9">
              <a:extLst>
                <a:ext uri="{FF2B5EF4-FFF2-40B4-BE49-F238E27FC236}">
                  <a16:creationId xmlns:a16="http://schemas.microsoft.com/office/drawing/2014/main" id="{B513061E-3D49-449B-B334-956FB3B894FA}"/>
                </a:ext>
              </a:extLst>
            </xdr:cNvPr>
            <xdr:cNvSpPr txBox="1"/>
          </xdr:nvSpPr>
          <xdr:spPr>
            <a:xfrm>
              <a:off x="5006468" y="76199"/>
              <a:ext cx="408667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 CFAP Detail</a:t>
              </a:r>
            </a:p>
          </xdr:txBody>
        </xdr:sp>
      </xdr:grpSp>
      <xdr:grpSp>
        <xdr:nvGrpSpPr>
          <xdr:cNvPr id="4" name="Group 3">
            <a:extLst>
              <a:ext uri="{FF2B5EF4-FFF2-40B4-BE49-F238E27FC236}">
                <a16:creationId xmlns:a16="http://schemas.microsoft.com/office/drawing/2014/main" id="{B94FE259-6F43-4ED3-BF75-47A9FF31F7A7}"/>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2"/>
              <a:extLst>
                <a:ext uri="{FF2B5EF4-FFF2-40B4-BE49-F238E27FC236}">
                  <a16:creationId xmlns:a16="http://schemas.microsoft.com/office/drawing/2014/main" id="{90EFD472-9B82-44B9-A8D6-43BFB5557592}"/>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3"/>
              <a:extLst>
                <a:ext uri="{FF2B5EF4-FFF2-40B4-BE49-F238E27FC236}">
                  <a16:creationId xmlns:a16="http://schemas.microsoft.com/office/drawing/2014/main" id="{9382F5DF-3057-48FC-BE2A-6B406B0AEAD2}"/>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1</xdr:col>
      <xdr:colOff>57151</xdr:colOff>
      <xdr:row>0</xdr:row>
      <xdr:rowOff>66675</xdr:rowOff>
    </xdr:from>
    <xdr:to>
      <xdr:col>2</xdr:col>
      <xdr:colOff>190501</xdr:colOff>
      <xdr:row>2</xdr:row>
      <xdr:rowOff>125939</xdr:rowOff>
    </xdr:to>
    <xdr:pic>
      <xdr:nvPicPr>
        <xdr:cNvPr id="11" name="Picture 10">
          <a:extLst>
            <a:ext uri="{FF2B5EF4-FFF2-40B4-BE49-F238E27FC236}">
              <a16:creationId xmlns:a16="http://schemas.microsoft.com/office/drawing/2014/main" id="{A9F8B27C-1FFE-48E1-A8DC-E265025AD65F}"/>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1" y="66675"/>
          <a:ext cx="2895600" cy="440264"/>
        </a:xfrm>
        <a:prstGeom prst="rect">
          <a:avLst/>
        </a:prstGeom>
        <a:solidFill>
          <a:schemeClr val="bg1">
            <a:lumMod val="85000"/>
          </a:schemeClr>
        </a:solidFill>
        <a:ln>
          <a:noFill/>
        </a:ln>
        <a:extLst/>
      </xdr:spPr>
    </xdr:pic>
    <xdr:clientData/>
  </xdr:twoCellAnchor>
  <xdr:twoCellAnchor>
    <xdr:from>
      <xdr:col>0</xdr:col>
      <xdr:colOff>85725</xdr:colOff>
      <xdr:row>2</xdr:row>
      <xdr:rowOff>104774</xdr:rowOff>
    </xdr:from>
    <xdr:to>
      <xdr:col>9</xdr:col>
      <xdr:colOff>66675</xdr:colOff>
      <xdr:row>4</xdr:row>
      <xdr:rowOff>171450</xdr:rowOff>
    </xdr:to>
    <xdr:sp macro="" textlink="">
      <xdr:nvSpPr>
        <xdr:cNvPr id="12" name="TextBox 11">
          <a:extLst>
            <a:ext uri="{FF2B5EF4-FFF2-40B4-BE49-F238E27FC236}">
              <a16:creationId xmlns:a16="http://schemas.microsoft.com/office/drawing/2014/main" id="{C05AB339-AFF0-4EDD-866D-E55057298CFD}"/>
            </a:ext>
          </a:extLst>
        </xdr:cNvPr>
        <xdr:cNvSpPr txBox="1"/>
      </xdr:nvSpPr>
      <xdr:spPr>
        <a:xfrm>
          <a:off x="85725" y="485774"/>
          <a:ext cx="11915775"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To view data for a specific county or the statewide total, use the drop-down</a:t>
          </a:r>
          <a:r>
            <a:rPr lang="en-US" sz="1100" b="1" baseline="0">
              <a:solidFill>
                <a:schemeClr val="accent6">
                  <a:lumMod val="50000"/>
                </a:schemeClr>
              </a:solidFill>
              <a:effectLst/>
              <a:latin typeface="+mn-lt"/>
              <a:ea typeface="+mn-ea"/>
              <a:cs typeface="+mn-cs"/>
            </a:rPr>
            <a:t> menu located below to make a selection.  The table will then automatically display your selected county's data.</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2</xdr:col>
      <xdr:colOff>247649</xdr:colOff>
      <xdr:row>8</xdr:row>
      <xdr:rowOff>76201</xdr:rowOff>
    </xdr:from>
    <xdr:to>
      <xdr:col>2</xdr:col>
      <xdr:colOff>581024</xdr:colOff>
      <xdr:row>8</xdr:row>
      <xdr:rowOff>266701</xdr:rowOff>
    </xdr:to>
    <xdr:sp macro="" textlink="">
      <xdr:nvSpPr>
        <xdr:cNvPr id="13" name="Left Arrow 14">
          <a:extLst>
            <a:ext uri="{FF2B5EF4-FFF2-40B4-BE49-F238E27FC236}">
              <a16:creationId xmlns:a16="http://schemas.microsoft.com/office/drawing/2014/main" id="{ACB8B9A7-0F4D-4495-BDCA-4549CE535D06}"/>
            </a:ext>
          </a:extLst>
        </xdr:cNvPr>
        <xdr:cNvSpPr/>
      </xdr:nvSpPr>
      <xdr:spPr>
        <a:xfrm>
          <a:off x="4124324" y="1695451"/>
          <a:ext cx="333375" cy="190500"/>
        </a:xfrm>
        <a:prstGeom prst="leftArrow">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0800000" scaled="1"/>
          <a:tileRect/>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28575</xdr:colOff>
      <xdr:row>5</xdr:row>
      <xdr:rowOff>85725</xdr:rowOff>
    </xdr:from>
    <xdr:to>
      <xdr:col>1</xdr:col>
      <xdr:colOff>323849</xdr:colOff>
      <xdr:row>6</xdr:row>
      <xdr:rowOff>190499</xdr:rowOff>
    </xdr:to>
    <xdr:pic>
      <xdr:nvPicPr>
        <xdr:cNvPr id="14" name="Graphic 13" descr="House">
          <a:hlinkClick xmlns:r="http://schemas.openxmlformats.org/officeDocument/2006/relationships" r:id="rId6"/>
          <a:extLst>
            <a:ext uri="{FF2B5EF4-FFF2-40B4-BE49-F238E27FC236}">
              <a16:creationId xmlns:a16="http://schemas.microsoft.com/office/drawing/2014/main" id="{9C242121-52DE-44F9-A642-8994701B944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1925" y="1038225"/>
          <a:ext cx="295274" cy="29527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4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4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00000000-0008-0000-0400-000010000000}"/>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4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4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4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4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4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400-00000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4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6"/>
              <a:extLst>
                <a:ext uri="{FF2B5EF4-FFF2-40B4-BE49-F238E27FC236}">
                  <a16:creationId xmlns:a16="http://schemas.microsoft.com/office/drawing/2014/main" id="{00000000-0008-0000-04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7"/>
              <a:extLst>
                <a:ext uri="{FF2B5EF4-FFF2-40B4-BE49-F238E27FC236}">
                  <a16:creationId xmlns:a16="http://schemas.microsoft.com/office/drawing/2014/main" id="{00000000-0008-0000-04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5</xdr:row>
      <xdr:rowOff>66675</xdr:rowOff>
    </xdr:from>
    <xdr:to>
      <xdr:col>0</xdr:col>
      <xdr:colOff>514349</xdr:colOff>
      <xdr:row>6</xdr:row>
      <xdr:rowOff>171449</xdr:rowOff>
    </xdr:to>
    <xdr:pic>
      <xdr:nvPicPr>
        <xdr:cNvPr id="24" name="Graphic 23" descr="House">
          <a:hlinkClick xmlns:r="http://schemas.openxmlformats.org/officeDocument/2006/relationships" r:id="rId8"/>
          <a:extLst>
            <a:ext uri="{FF2B5EF4-FFF2-40B4-BE49-F238E27FC236}">
              <a16:creationId xmlns:a16="http://schemas.microsoft.com/office/drawing/2014/main" id="{78FA5688-40C6-4FC5-BD16-63EBA2B46E9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19075" y="1038225"/>
          <a:ext cx="295274" cy="2952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5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5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5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00000000-0008-0000-0500-000009000000}"/>
            </a:ext>
          </a:extLst>
        </xdr:cNvPr>
        <xdr:cNvGrpSpPr/>
      </xdr:nvGrpSpPr>
      <xdr:grpSpPr>
        <a:xfrm>
          <a:off x="49741" y="61382"/>
          <a:ext cx="12152840" cy="1445896"/>
          <a:chOff x="49741" y="61382"/>
          <a:chExt cx="12237507" cy="1448013"/>
        </a:xfrm>
      </xdr:grpSpPr>
      <xdr:grpSp>
        <xdr:nvGrpSpPr>
          <xdr:cNvPr id="7" name="Group 6">
            <a:extLst>
              <a:ext uri="{FF2B5EF4-FFF2-40B4-BE49-F238E27FC236}">
                <a16:creationId xmlns:a16="http://schemas.microsoft.com/office/drawing/2014/main" id="{00000000-0008-0000-0500-000007000000}"/>
              </a:ext>
            </a:extLst>
          </xdr:cNvPr>
          <xdr:cNvGrpSpPr/>
        </xdr:nvGrpSpPr>
        <xdr:grpSpPr>
          <a:xfrm>
            <a:off x="49741" y="61382"/>
            <a:ext cx="12237507" cy="1448013"/>
            <a:chOff x="28576" y="28575"/>
            <a:chExt cx="9151597" cy="1445896"/>
          </a:xfrm>
        </xdr:grpSpPr>
        <xdr:grpSp>
          <xdr:nvGrpSpPr>
            <xdr:cNvPr id="4" name="Group 3">
              <a:extLst>
                <a:ext uri="{FF2B5EF4-FFF2-40B4-BE49-F238E27FC236}">
                  <a16:creationId xmlns:a16="http://schemas.microsoft.com/office/drawing/2014/main" id="{00000000-0008-0000-05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5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5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grpSp>
        <xdr:nvGrpSpPr>
          <xdr:cNvPr id="23" name="Group 22">
            <a:extLst>
              <a:ext uri="{FF2B5EF4-FFF2-40B4-BE49-F238E27FC236}">
                <a16:creationId xmlns:a16="http://schemas.microsoft.com/office/drawing/2014/main" id="{00000000-0008-0000-05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5"/>
              <a:extLst>
                <a:ext uri="{FF2B5EF4-FFF2-40B4-BE49-F238E27FC236}">
                  <a16:creationId xmlns:a16="http://schemas.microsoft.com/office/drawing/2014/main" id="{00000000-0008-0000-05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6"/>
              <a:extLst>
                <a:ext uri="{FF2B5EF4-FFF2-40B4-BE49-F238E27FC236}">
                  <a16:creationId xmlns:a16="http://schemas.microsoft.com/office/drawing/2014/main" id="{00000000-0008-0000-05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219075</xdr:colOff>
      <xdr:row>5</xdr:row>
      <xdr:rowOff>114300</xdr:rowOff>
    </xdr:from>
    <xdr:to>
      <xdr:col>0</xdr:col>
      <xdr:colOff>514349</xdr:colOff>
      <xdr:row>7</xdr:row>
      <xdr:rowOff>28574</xdr:rowOff>
    </xdr:to>
    <xdr:pic>
      <xdr:nvPicPr>
        <xdr:cNvPr id="20" name="Graphic 19" descr="House">
          <a:hlinkClick xmlns:r="http://schemas.openxmlformats.org/officeDocument/2006/relationships" r:id="rId7"/>
          <a:extLst>
            <a:ext uri="{FF2B5EF4-FFF2-40B4-BE49-F238E27FC236}">
              <a16:creationId xmlns:a16="http://schemas.microsoft.com/office/drawing/2014/main" id="{1E0C5506-9A41-407B-82B6-53B77F9B1F1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9075" y="1085850"/>
          <a:ext cx="295274" cy="29527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33</xdr:row>
      <xdr:rowOff>171450</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93134</xdr:rowOff>
    </xdr:from>
    <xdr:to>
      <xdr:col>3</xdr:col>
      <xdr:colOff>78317</xdr:colOff>
      <xdr:row>44</xdr:row>
      <xdr:rowOff>152400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36809"/>
              <a:ext cx="1828800" cy="1964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6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00000000-0008-0000-0600-000006000000}"/>
            </a:ext>
          </a:extLst>
        </xdr:cNvPr>
        <xdr:cNvGrpSpPr/>
      </xdr:nvGrpSpPr>
      <xdr:grpSpPr>
        <a:xfrm>
          <a:off x="28576" y="28575"/>
          <a:ext cx="11818409" cy="1445896"/>
          <a:chOff x="28576" y="28575"/>
          <a:chExt cx="11898842" cy="1448013"/>
        </a:xfrm>
      </xdr:grpSpPr>
      <xdr:grpSp>
        <xdr:nvGrpSpPr>
          <xdr:cNvPr id="16" name="Group 15">
            <a:extLst>
              <a:ext uri="{FF2B5EF4-FFF2-40B4-BE49-F238E27FC236}">
                <a16:creationId xmlns:a16="http://schemas.microsoft.com/office/drawing/2014/main" id="{00000000-0008-0000-0600-000010000000}"/>
              </a:ext>
            </a:extLst>
          </xdr:cNvPr>
          <xdr:cNvGrpSpPr/>
        </xdr:nvGrpSpPr>
        <xdr:grpSpPr>
          <a:xfrm>
            <a:off x="28576" y="28575"/>
            <a:ext cx="1189884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6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6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6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25" name="Group 24">
            <a:extLst>
              <a:ext uri="{FF2B5EF4-FFF2-40B4-BE49-F238E27FC236}">
                <a16:creationId xmlns:a16="http://schemas.microsoft.com/office/drawing/2014/main" id="{00000000-0008-0000-06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6"/>
              <a:extLst>
                <a:ext uri="{FF2B5EF4-FFF2-40B4-BE49-F238E27FC236}">
                  <a16:creationId xmlns:a16="http://schemas.microsoft.com/office/drawing/2014/main" id="{00000000-0008-0000-06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7"/>
              <a:extLst>
                <a:ext uri="{FF2B5EF4-FFF2-40B4-BE49-F238E27FC236}">
                  <a16:creationId xmlns:a16="http://schemas.microsoft.com/office/drawing/2014/main" id="{00000000-0008-0000-06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5</xdr:row>
      <xdr:rowOff>76200</xdr:rowOff>
    </xdr:from>
    <xdr:to>
      <xdr:col>0</xdr:col>
      <xdr:colOff>476249</xdr:colOff>
      <xdr:row>6</xdr:row>
      <xdr:rowOff>180974</xdr:rowOff>
    </xdr:to>
    <xdr:pic>
      <xdr:nvPicPr>
        <xdr:cNvPr id="28" name="Graphic 27" descr="House">
          <a:hlinkClick xmlns:r="http://schemas.openxmlformats.org/officeDocument/2006/relationships" r:id="rId8"/>
          <a:extLst>
            <a:ext uri="{FF2B5EF4-FFF2-40B4-BE49-F238E27FC236}">
              <a16:creationId xmlns:a16="http://schemas.microsoft.com/office/drawing/2014/main" id="{D15C63CE-FB80-4E8A-B374-8AF681DF8F5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7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7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0000000-0008-0000-0700-000003000000}"/>
            </a:ext>
          </a:extLst>
        </xdr:cNvPr>
        <xdr:cNvGrpSpPr/>
      </xdr:nvGrpSpPr>
      <xdr:grpSpPr>
        <a:xfrm>
          <a:off x="29633" y="40216"/>
          <a:ext cx="14480117" cy="1495424"/>
          <a:chOff x="29633" y="40216"/>
          <a:chExt cx="14480117" cy="1495424"/>
        </a:xfrm>
      </xdr:grpSpPr>
      <xdr:grpSp>
        <xdr:nvGrpSpPr>
          <xdr:cNvPr id="14" name="Group 13">
            <a:extLst>
              <a:ext uri="{FF2B5EF4-FFF2-40B4-BE49-F238E27FC236}">
                <a16:creationId xmlns:a16="http://schemas.microsoft.com/office/drawing/2014/main" id="{00000000-0008-0000-0700-00000E000000}"/>
              </a:ext>
            </a:extLst>
          </xdr:cNvPr>
          <xdr:cNvGrpSpPr/>
        </xdr:nvGrpSpPr>
        <xdr:grpSpPr>
          <a:xfrm>
            <a:off x="29633" y="40216"/>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7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7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7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19" name="Group 18">
            <a:extLst>
              <a:ext uri="{FF2B5EF4-FFF2-40B4-BE49-F238E27FC236}">
                <a16:creationId xmlns:a16="http://schemas.microsoft.com/office/drawing/2014/main" id="{00000000-0008-0000-07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7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6"/>
              <a:extLst>
                <a:ext uri="{FF2B5EF4-FFF2-40B4-BE49-F238E27FC236}">
                  <a16:creationId xmlns:a16="http://schemas.microsoft.com/office/drawing/2014/main" id="{00000000-0008-0000-07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116417</xdr:colOff>
      <xdr:row>31</xdr:row>
      <xdr:rowOff>127000</xdr:rowOff>
    </xdr:from>
    <xdr:to>
      <xdr:col>3</xdr:col>
      <xdr:colOff>103717</xdr:colOff>
      <xdr:row>44</xdr:row>
      <xdr:rowOff>174625</xdr:rowOff>
    </xdr:to>
    <mc:AlternateContent xmlns:mc="http://schemas.openxmlformats.org/markup-compatibility/2006" xmlns:a14="http://schemas.microsoft.com/office/drawing/2010/main">
      <mc:Choice Requires="a14">
        <xdr:graphicFrame macro="">
          <xdr:nvGraphicFramePr>
            <xdr:cNvPr id="22" name="Month 6">
              <a:extLst>
                <a:ext uri="{FF2B5EF4-FFF2-40B4-BE49-F238E27FC236}">
                  <a16:creationId xmlns:a16="http://schemas.microsoft.com/office/drawing/2014/main" id="{00000000-0008-0000-0700-000016000000}"/>
                </a:ext>
              </a:extLst>
            </xdr:cNvPr>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116417" y="603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222251</xdr:colOff>
      <xdr:row>5</xdr:row>
      <xdr:rowOff>158750</xdr:rowOff>
    </xdr:from>
    <xdr:to>
      <xdr:col>0</xdr:col>
      <xdr:colOff>517525</xdr:colOff>
      <xdr:row>7</xdr:row>
      <xdr:rowOff>73024</xdr:rowOff>
    </xdr:to>
    <xdr:pic>
      <xdr:nvPicPr>
        <xdr:cNvPr id="23" name="Graphic 22" descr="House">
          <a:hlinkClick xmlns:r="http://schemas.openxmlformats.org/officeDocument/2006/relationships" r:id="rId7"/>
          <a:extLst>
            <a:ext uri="{FF2B5EF4-FFF2-40B4-BE49-F238E27FC236}">
              <a16:creationId xmlns:a16="http://schemas.microsoft.com/office/drawing/2014/main" id="{17B6CFA7-ADD8-4CDC-81F7-58F7285B974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1" y="1111250"/>
          <a:ext cx="295274" cy="29527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146050</xdr:colOff>
      <xdr:row>2</xdr:row>
      <xdr:rowOff>146050</xdr:rowOff>
    </xdr:from>
    <xdr:to>
      <xdr:col>23</xdr:col>
      <xdr:colOff>179917</xdr:colOff>
      <xdr:row>5</xdr:row>
      <xdr:rowOff>42334</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146050" y="527050"/>
          <a:ext cx="14054667"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6" name="Group 5">
          <a:extLst>
            <a:ext uri="{FF2B5EF4-FFF2-40B4-BE49-F238E27FC236}">
              <a16:creationId xmlns:a16="http://schemas.microsoft.com/office/drawing/2014/main" id="{00000000-0008-0000-0800-000006000000}"/>
            </a:ext>
          </a:extLst>
        </xdr:cNvPr>
        <xdr:cNvGrpSpPr/>
      </xdr:nvGrpSpPr>
      <xdr:grpSpPr>
        <a:xfrm>
          <a:off x="29633" y="40216"/>
          <a:ext cx="14480117" cy="1495424"/>
          <a:chOff x="29633" y="40216"/>
          <a:chExt cx="14480117" cy="1495424"/>
        </a:xfrm>
      </xdr:grpSpPr>
      <xdr:grpSp>
        <xdr:nvGrpSpPr>
          <xdr:cNvPr id="11" name="Group 10">
            <a:extLst>
              <a:ext uri="{FF2B5EF4-FFF2-40B4-BE49-F238E27FC236}">
                <a16:creationId xmlns:a16="http://schemas.microsoft.com/office/drawing/2014/main" id="{00000000-0008-0000-0800-00000B000000}"/>
              </a:ext>
            </a:extLst>
          </xdr:cNvPr>
          <xdr:cNvGrpSpPr/>
        </xdr:nvGrpSpPr>
        <xdr:grpSpPr>
          <a:xfrm>
            <a:off x="29633" y="40216"/>
            <a:ext cx="14480117" cy="1495424"/>
            <a:chOff x="0" y="0"/>
            <a:chExt cx="11563350" cy="1495424"/>
          </a:xfrm>
        </xdr:grpSpPr>
        <xdr:sp macro="" textlink="">
          <xdr:nvSpPr>
            <xdr:cNvPr id="13" name="Rounded Rectangle 12">
              <a:extLst>
                <a:ext uri="{FF2B5EF4-FFF2-40B4-BE49-F238E27FC236}">
                  <a16:creationId xmlns:a16="http://schemas.microsoft.com/office/drawing/2014/main" id="{00000000-0008-0000-0800-00000D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4" name="Round Same Side Corner Rectangle 13">
              <a:extLst>
                <a:ext uri="{FF2B5EF4-FFF2-40B4-BE49-F238E27FC236}">
                  <a16:creationId xmlns:a16="http://schemas.microsoft.com/office/drawing/2014/main" id="{00000000-0008-0000-0800-00000E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08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6" name="TextBox 15">
              <a:extLst>
                <a:ext uri="{FF2B5EF4-FFF2-40B4-BE49-F238E27FC236}">
                  <a16:creationId xmlns:a16="http://schemas.microsoft.com/office/drawing/2014/main" id="{00000000-0008-0000-0800-000010000000}"/>
                </a:ext>
              </a:extLst>
            </xdr:cNvPr>
            <xdr:cNvSpPr txBox="1"/>
          </xdr:nvSpPr>
          <xdr:spPr>
            <a:xfrm>
              <a:off x="7210824" y="49256"/>
              <a:ext cx="4166445"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&amp; Online</a:t>
              </a:r>
              <a:r>
                <a:rPr lang="en-US" sz="2000" b="1" baseline="0">
                  <a:solidFill>
                    <a:srgbClr val="C00000"/>
                  </a:solidFill>
                </a:rPr>
                <a:t> Applications Received, Monthly</a:t>
              </a:r>
              <a:endParaRPr lang="en-US" sz="2000" b="1">
                <a:solidFill>
                  <a:srgbClr val="C00000"/>
                </a:solidFill>
              </a:endParaRPr>
            </a:p>
          </xdr:txBody>
        </xdr:sp>
        <xdr:pic>
          <xdr:nvPicPr>
            <xdr:cNvPr id="17" name="Picture 1">
              <a:extLst>
                <a:ext uri="{FF2B5EF4-FFF2-40B4-BE49-F238E27FC236}">
                  <a16:creationId xmlns:a16="http://schemas.microsoft.com/office/drawing/2014/main" id="{00000000-0008-0000-0800-000011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8" name="Group 7">
            <a:extLst>
              <a:ext uri="{FF2B5EF4-FFF2-40B4-BE49-F238E27FC236}">
                <a16:creationId xmlns:a16="http://schemas.microsoft.com/office/drawing/2014/main" id="{00000000-0008-0000-0800-000008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800-000009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0" name="Rounded Rectangle 4">
              <a:hlinkClick xmlns:r="http://schemas.openxmlformats.org/officeDocument/2006/relationships" r:id="rId5"/>
              <a:extLst>
                <a:ext uri="{FF2B5EF4-FFF2-40B4-BE49-F238E27FC236}">
                  <a16:creationId xmlns:a16="http://schemas.microsoft.com/office/drawing/2014/main" id="{00000000-0008-0000-0800-00000A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285749</xdr:colOff>
      <xdr:row>8</xdr:row>
      <xdr:rowOff>126999</xdr:rowOff>
    </xdr:from>
    <xdr:to>
      <xdr:col>22</xdr:col>
      <xdr:colOff>317499</xdr:colOff>
      <xdr:row>30</xdr:row>
      <xdr:rowOff>137582</xdr:rowOff>
    </xdr:to>
    <xdr:graphicFrame macro="">
      <xdr:nvGraphicFramePr>
        <xdr:cNvPr id="19" name="Chart 18">
          <a:extLst>
            <a:ext uri="{FF2B5EF4-FFF2-40B4-BE49-F238E27FC236}">
              <a16:creationId xmlns:a16="http://schemas.microsoft.com/office/drawing/2014/main" id="{00000000-0008-0000-08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285749</xdr:colOff>
      <xdr:row>31</xdr:row>
      <xdr:rowOff>21165</xdr:rowOff>
    </xdr:from>
    <xdr:to>
      <xdr:col>22</xdr:col>
      <xdr:colOff>328083</xdr:colOff>
      <xdr:row>54</xdr:row>
      <xdr:rowOff>10582</xdr:rowOff>
    </xdr:to>
    <xdr:graphicFrame macro="">
      <xdr:nvGraphicFramePr>
        <xdr:cNvPr id="20" name="Chart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137583</xdr:colOff>
      <xdr:row>8</xdr:row>
      <xdr:rowOff>105833</xdr:rowOff>
    </xdr:from>
    <xdr:to>
      <xdr:col>3</xdr:col>
      <xdr:colOff>124883</xdr:colOff>
      <xdr:row>27</xdr:row>
      <xdr:rowOff>52917</xdr:rowOff>
    </xdr:to>
    <mc:AlternateContent xmlns:mc="http://schemas.openxmlformats.org/markup-compatibility/2006" xmlns:a14="http://schemas.microsoft.com/office/drawing/2010/main">
      <mc:Choice Requires="a14">
        <xdr:graphicFrame macro="">
          <xdr:nvGraphicFramePr>
            <xdr:cNvPr id="21" name="County 24">
              <a:extLst>
                <a:ext uri="{FF2B5EF4-FFF2-40B4-BE49-F238E27FC236}">
                  <a16:creationId xmlns:a16="http://schemas.microsoft.com/office/drawing/2014/main" id="{00000000-0008-0000-0800-000015000000}"/>
                </a:ext>
              </a:extLst>
            </xdr:cNvPr>
            <xdr:cNvGraphicFramePr/>
          </xdr:nvGraphicFramePr>
          <xdr:xfrm>
            <a:off x="0" y="0"/>
            <a:ext cx="0" cy="0"/>
          </xdr:xfrm>
          <a:graphic>
            <a:graphicData uri="http://schemas.microsoft.com/office/drawing/2010/slicer">
              <sle:slicer xmlns:sle="http://schemas.microsoft.com/office/drawing/2010/slicer" name="County 24"/>
            </a:graphicData>
          </a:graphic>
        </xdr:graphicFrame>
      </mc:Choice>
      <mc:Fallback xmlns="">
        <xdr:sp macro="" textlink="">
          <xdr:nvSpPr>
            <xdr:cNvPr id="0" name=""/>
            <xdr:cNvSpPr>
              <a:spLocks noTextEdit="1"/>
            </xdr:cNvSpPr>
          </xdr:nvSpPr>
          <xdr:spPr>
            <a:xfrm>
              <a:off x="137583" y="1629833"/>
              <a:ext cx="1828800" cy="42650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137582</xdr:colOff>
      <xdr:row>27</xdr:row>
      <xdr:rowOff>148166</xdr:rowOff>
    </xdr:from>
    <xdr:to>
      <xdr:col>3</xdr:col>
      <xdr:colOff>124882</xdr:colOff>
      <xdr:row>34</xdr:row>
      <xdr:rowOff>52915</xdr:rowOff>
    </xdr:to>
    <mc:AlternateContent xmlns:mc="http://schemas.openxmlformats.org/markup-compatibility/2006" xmlns:a14="http://schemas.microsoft.com/office/drawing/2010/main">
      <mc:Choice Requires="a14">
        <xdr:graphicFrame macro="">
          <xdr:nvGraphicFramePr>
            <xdr:cNvPr id="22" name="Calendar_Year 18">
              <a:extLst>
                <a:ext uri="{FF2B5EF4-FFF2-40B4-BE49-F238E27FC236}">
                  <a16:creationId xmlns:a16="http://schemas.microsoft.com/office/drawing/2014/main" id="{00000000-0008-0000-0800-000016000000}"/>
                </a:ext>
              </a:extLst>
            </xdr:cNvPr>
            <xdr:cNvGraphicFramePr/>
          </xdr:nvGraphicFramePr>
          <xdr:xfrm>
            <a:off x="0" y="0"/>
            <a:ext cx="0" cy="0"/>
          </xdr:xfrm>
          <a:graphic>
            <a:graphicData uri="http://schemas.microsoft.com/office/drawing/2010/slicer">
              <sle:slicer xmlns:sle="http://schemas.microsoft.com/office/drawing/2010/slicer" name="Calendar_Year 18"/>
            </a:graphicData>
          </a:graphic>
        </xdr:graphicFrame>
      </mc:Choice>
      <mc:Fallback xmlns="">
        <xdr:sp macro="" textlink="">
          <xdr:nvSpPr>
            <xdr:cNvPr id="0" name=""/>
            <xdr:cNvSpPr>
              <a:spLocks noTextEdit="1"/>
            </xdr:cNvSpPr>
          </xdr:nvSpPr>
          <xdr:spPr>
            <a:xfrm>
              <a:off x="137582" y="5291666"/>
              <a:ext cx="182880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137583</xdr:colOff>
      <xdr:row>34</xdr:row>
      <xdr:rowOff>148165</xdr:rowOff>
    </xdr:from>
    <xdr:to>
      <xdr:col>3</xdr:col>
      <xdr:colOff>124883</xdr:colOff>
      <xdr:row>54</xdr:row>
      <xdr:rowOff>10583</xdr:rowOff>
    </xdr:to>
    <mc:AlternateContent xmlns:mc="http://schemas.openxmlformats.org/markup-compatibility/2006" xmlns:a14="http://schemas.microsoft.com/office/drawing/2010/main">
      <mc:Choice Requires="a14">
        <xdr:graphicFrame macro="">
          <xdr:nvGraphicFramePr>
            <xdr:cNvPr id="23" name="Month 12">
              <a:extLst>
                <a:ext uri="{FF2B5EF4-FFF2-40B4-BE49-F238E27FC236}">
                  <a16:creationId xmlns:a16="http://schemas.microsoft.com/office/drawing/2014/main" id="{00000000-0008-0000-0800-000017000000}"/>
                </a:ext>
              </a:extLst>
            </xdr:cNvPr>
            <xdr:cNvGraphicFramePr/>
          </xdr:nvGraphicFramePr>
          <xdr:xfrm>
            <a:off x="0" y="0"/>
            <a:ext cx="0" cy="0"/>
          </xdr:xfrm>
          <a:graphic>
            <a:graphicData uri="http://schemas.microsoft.com/office/drawing/2010/slicer">
              <sle:slicer xmlns:sle="http://schemas.microsoft.com/office/drawing/2010/slicer" name="Month 12"/>
            </a:graphicData>
          </a:graphic>
        </xdr:graphicFrame>
      </mc:Choice>
      <mc:Fallback xmlns="">
        <xdr:sp macro="" textlink="">
          <xdr:nvSpPr>
            <xdr:cNvPr id="0" name=""/>
            <xdr:cNvSpPr>
              <a:spLocks noTextEdit="1"/>
            </xdr:cNvSpPr>
          </xdr:nvSpPr>
          <xdr:spPr>
            <a:xfrm>
              <a:off x="137583" y="6625165"/>
              <a:ext cx="1828800" cy="36724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5</xdr:row>
      <xdr:rowOff>158750</xdr:rowOff>
    </xdr:from>
    <xdr:to>
      <xdr:col>0</xdr:col>
      <xdr:colOff>485774</xdr:colOff>
      <xdr:row>7</xdr:row>
      <xdr:rowOff>73024</xdr:rowOff>
    </xdr:to>
    <xdr:pic>
      <xdr:nvPicPr>
        <xdr:cNvPr id="24" name="Graphic 23" descr="House">
          <a:hlinkClick xmlns:r="http://schemas.openxmlformats.org/officeDocument/2006/relationships" r:id="rId8"/>
          <a:extLst>
            <a:ext uri="{FF2B5EF4-FFF2-40B4-BE49-F238E27FC236}">
              <a16:creationId xmlns:a16="http://schemas.microsoft.com/office/drawing/2014/main" id="{D81A3FD6-BCD5-4701-82F7-3082D968D60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90500" y="1111250"/>
          <a:ext cx="295274" cy="29527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409575</xdr:colOff>
      <xdr:row>1</xdr:row>
      <xdr:rowOff>63500</xdr:rowOff>
    </xdr:from>
    <xdr:to>
      <xdr:col>6</xdr:col>
      <xdr:colOff>343959</xdr:colOff>
      <xdr:row>14</xdr:row>
      <xdr:rowOff>111125</xdr:rowOff>
    </xdr:to>
    <mc:AlternateContent xmlns:mc="http://schemas.openxmlformats.org/markup-compatibility/2006" xmlns:a14="http://schemas.microsoft.com/office/drawing/2010/main">
      <mc:Choice Requires="a14">
        <xdr:graphicFrame macro="">
          <xdr:nvGraphicFramePr>
            <xdr:cNvPr id="15" name="County 23">
              <a:extLst>
                <a:ext uri="{FF2B5EF4-FFF2-40B4-BE49-F238E27FC236}">
                  <a16:creationId xmlns:a16="http://schemas.microsoft.com/office/drawing/2014/main" id="{00000000-0008-0000-0900-00000F000000}"/>
                </a:ext>
              </a:extLst>
            </xdr:cNvPr>
            <xdr:cNvGraphicFramePr/>
          </xdr:nvGraphicFramePr>
          <xdr:xfrm>
            <a:off x="0" y="0"/>
            <a:ext cx="0" cy="0"/>
          </xdr:xfrm>
          <a:graphic>
            <a:graphicData uri="http://schemas.microsoft.com/office/drawing/2010/slicer">
              <sle:slicer xmlns:sle="http://schemas.microsoft.com/office/drawing/2010/slicer" name="County 23"/>
            </a:graphicData>
          </a:graphic>
        </xdr:graphicFrame>
      </mc:Choice>
      <mc:Fallback xmlns="">
        <xdr:sp macro="" textlink="">
          <xdr:nvSpPr>
            <xdr:cNvPr id="0" name=""/>
            <xdr:cNvSpPr>
              <a:spLocks noTextEdit="1"/>
            </xdr:cNvSpPr>
          </xdr:nvSpPr>
          <xdr:spPr>
            <a:xfrm>
              <a:off x="3256492" y="254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970492</xdr:colOff>
      <xdr:row>3</xdr:row>
      <xdr:rowOff>169334</xdr:rowOff>
    </xdr:from>
    <xdr:to>
      <xdr:col>11</xdr:col>
      <xdr:colOff>164042</xdr:colOff>
      <xdr:row>17</xdr:row>
      <xdr:rowOff>26459</xdr:rowOff>
    </xdr:to>
    <mc:AlternateContent xmlns:mc="http://schemas.openxmlformats.org/markup-compatibility/2006" xmlns:a14="http://schemas.microsoft.com/office/drawing/2010/main">
      <mc:Choice Requires="a14">
        <xdr:graphicFrame macro="">
          <xdr:nvGraphicFramePr>
            <xdr:cNvPr id="16" name="Month 11">
              <a:extLst>
                <a:ext uri="{FF2B5EF4-FFF2-40B4-BE49-F238E27FC236}">
                  <a16:creationId xmlns:a16="http://schemas.microsoft.com/office/drawing/2014/main" id="{00000000-0008-0000-0900-000010000000}"/>
                </a:ext>
              </a:extLst>
            </xdr:cNvPr>
            <xdr:cNvGraphicFramePr/>
          </xdr:nvGraphicFramePr>
          <xdr:xfrm>
            <a:off x="0" y="0"/>
            <a:ext cx="0" cy="0"/>
          </xdr:xfrm>
          <a:graphic>
            <a:graphicData uri="http://schemas.microsoft.com/office/drawing/2010/slicer">
              <sle:slicer xmlns:sle="http://schemas.microsoft.com/office/drawing/2010/slicer" name="Month 11"/>
            </a:graphicData>
          </a:graphic>
        </xdr:graphicFrame>
      </mc:Choice>
      <mc:Fallback xmlns="">
        <xdr:sp macro="" textlink="">
          <xdr:nvSpPr>
            <xdr:cNvPr id="0" name=""/>
            <xdr:cNvSpPr>
              <a:spLocks noTextEdit="1"/>
            </xdr:cNvSpPr>
          </xdr:nvSpPr>
          <xdr:spPr>
            <a:xfrm>
              <a:off x="7129992" y="74083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451908</xdr:colOff>
      <xdr:row>2</xdr:row>
      <xdr:rowOff>42333</xdr:rowOff>
    </xdr:from>
    <xdr:to>
      <xdr:col>8</xdr:col>
      <xdr:colOff>862541</xdr:colOff>
      <xdr:row>15</xdr:row>
      <xdr:rowOff>89958</xdr:rowOff>
    </xdr:to>
    <mc:AlternateContent xmlns:mc="http://schemas.openxmlformats.org/markup-compatibility/2006" xmlns:a14="http://schemas.microsoft.com/office/drawing/2010/main">
      <mc:Choice Requires="a14">
        <xdr:graphicFrame macro="">
          <xdr:nvGraphicFramePr>
            <xdr:cNvPr id="17" name="Calendar_Year 17">
              <a:extLst>
                <a:ext uri="{FF2B5EF4-FFF2-40B4-BE49-F238E27FC236}">
                  <a16:creationId xmlns:a16="http://schemas.microsoft.com/office/drawing/2014/main" id="{00000000-0008-0000-0900-000011000000}"/>
                </a:ext>
              </a:extLst>
            </xdr:cNvPr>
            <xdr:cNvGraphicFramePr/>
          </xdr:nvGraphicFramePr>
          <xdr:xfrm>
            <a:off x="0" y="0"/>
            <a:ext cx="0" cy="0"/>
          </xdr:xfrm>
          <a:graphic>
            <a:graphicData uri="http://schemas.microsoft.com/office/drawing/2010/slicer">
              <sle:slicer xmlns:sle="http://schemas.microsoft.com/office/drawing/2010/slicer" name="Calendar_Year 17"/>
            </a:graphicData>
          </a:graphic>
        </xdr:graphicFrame>
      </mc:Choice>
      <mc:Fallback xmlns="">
        <xdr:sp macro="" textlink="">
          <xdr:nvSpPr>
            <xdr:cNvPr id="0" name=""/>
            <xdr:cNvSpPr>
              <a:spLocks noTextEdit="1"/>
            </xdr:cNvSpPr>
          </xdr:nvSpPr>
          <xdr:spPr>
            <a:xfrm>
              <a:off x="5193241" y="42333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423334</xdr:colOff>
      <xdr:row>11</xdr:row>
      <xdr:rowOff>131233</xdr:rowOff>
    </xdr:from>
    <xdr:to>
      <xdr:col>14</xdr:col>
      <xdr:colOff>603250</xdr:colOff>
      <xdr:row>28</xdr:row>
      <xdr:rowOff>74083</xdr:rowOff>
    </xdr:to>
    <xdr:graphicFrame macro="">
      <xdr:nvGraphicFramePr>
        <xdr:cNvPr id="18" name="Chart 17">
          <a:extLst>
            <a:ext uri="{FF2B5EF4-FFF2-40B4-BE49-F238E27FC236}">
              <a16:creationId xmlns:a16="http://schemas.microsoft.com/office/drawing/2014/main" id="{00000000-0008-0000-09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391583</xdr:colOff>
      <xdr:row>167</xdr:row>
      <xdr:rowOff>131233</xdr:rowOff>
    </xdr:from>
    <xdr:to>
      <xdr:col>11</xdr:col>
      <xdr:colOff>190500</xdr:colOff>
      <xdr:row>187</xdr:row>
      <xdr:rowOff>42333</xdr:rowOff>
    </xdr:to>
    <xdr:graphicFrame macro="">
      <xdr:nvGraphicFramePr>
        <xdr:cNvPr id="19" name="Chart 18">
          <a:extLst>
            <a:ext uri="{FF2B5EF4-FFF2-40B4-BE49-F238E27FC236}">
              <a16:creationId xmlns:a16="http://schemas.microsoft.com/office/drawing/2014/main" id="{00000000-0008-0000-09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A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A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A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A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A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A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A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42335</xdr:colOff>
      <xdr:row>3</xdr:row>
      <xdr:rowOff>0</xdr:rowOff>
    </xdr:from>
    <xdr:to>
      <xdr:col>15</xdr:col>
      <xdr:colOff>52916</xdr:colOff>
      <xdr:row>5</xdr:row>
      <xdr:rowOff>105833</xdr:rowOff>
    </xdr:to>
    <xdr:sp macro="" textlink="">
      <xdr:nvSpPr>
        <xdr:cNvPr id="23" name="TextBox 22">
          <a:extLst>
            <a:ext uri="{FF2B5EF4-FFF2-40B4-BE49-F238E27FC236}">
              <a16:creationId xmlns:a16="http://schemas.microsoft.com/office/drawing/2014/main" id="{00000000-0008-0000-0A00-000017000000}"/>
            </a:ext>
          </a:extLst>
        </xdr:cNvPr>
        <xdr:cNvSpPr txBox="1"/>
      </xdr:nvSpPr>
      <xdr:spPr>
        <a:xfrm>
          <a:off x="42335" y="571500"/>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264583</xdr:colOff>
      <xdr:row>8</xdr:row>
      <xdr:rowOff>21167</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42335" y="52920"/>
          <a:ext cx="13599581" cy="1492247"/>
          <a:chOff x="42335" y="52920"/>
          <a:chExt cx="13599581" cy="1492247"/>
        </a:xfrm>
      </xdr:grpSpPr>
      <xdr:grpSp>
        <xdr:nvGrpSpPr>
          <xdr:cNvPr id="9" name="Group 8">
            <a:extLst>
              <a:ext uri="{FF2B5EF4-FFF2-40B4-BE49-F238E27FC236}">
                <a16:creationId xmlns:a16="http://schemas.microsoft.com/office/drawing/2014/main" id="{00000000-0008-0000-0A00-000009000000}"/>
              </a:ext>
            </a:extLst>
          </xdr:cNvPr>
          <xdr:cNvGrpSpPr/>
        </xdr:nvGrpSpPr>
        <xdr:grpSpPr>
          <a:xfrm>
            <a:off x="42335" y="52920"/>
            <a:ext cx="13599581" cy="1492247"/>
            <a:chOff x="31752" y="52920"/>
            <a:chExt cx="14480117" cy="1495424"/>
          </a:xfrm>
        </xdr:grpSpPr>
        <xdr:grpSp>
          <xdr:nvGrpSpPr>
            <xdr:cNvPr id="21" name="Group 20">
              <a:extLst>
                <a:ext uri="{FF2B5EF4-FFF2-40B4-BE49-F238E27FC236}">
                  <a16:creationId xmlns:a16="http://schemas.microsoft.com/office/drawing/2014/main" id="{00000000-0008-0000-0A00-000015000000}"/>
                </a:ext>
              </a:extLst>
            </xdr:cNvPr>
            <xdr:cNvGrpSpPr/>
          </xdr:nvGrpSpPr>
          <xdr:grpSpPr>
            <a:xfrm>
              <a:off x="31752" y="52920"/>
              <a:ext cx="14480117" cy="1495424"/>
              <a:chOff x="0" y="0"/>
              <a:chExt cx="11563350" cy="1495424"/>
            </a:xfrm>
          </xdr:grpSpPr>
          <xdr:sp macro="" textlink="">
            <xdr:nvSpPr>
              <xdr:cNvPr id="27" name="Rounded Rectangle 6">
                <a:extLst>
                  <a:ext uri="{FF2B5EF4-FFF2-40B4-BE49-F238E27FC236}">
                    <a16:creationId xmlns:a16="http://schemas.microsoft.com/office/drawing/2014/main" id="{00000000-0008-0000-0A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A00-00001C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38511" y="1010442"/>
                <a:ext cx="94956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A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 PRI Pg 1 of 3</a:t>
                </a:r>
                <a:endParaRPr lang="en-US" sz="1600" b="1">
                  <a:solidFill>
                    <a:srgbClr val="C00000"/>
                  </a:solidFill>
                </a:endParaRPr>
              </a:p>
            </xdr:txBody>
          </xdr:sp>
          <xdr:pic>
            <xdr:nvPicPr>
              <xdr:cNvPr id="34" name="Picture 1">
                <a:extLst>
                  <a:ext uri="{FF2B5EF4-FFF2-40B4-BE49-F238E27FC236}">
                    <a16:creationId xmlns:a16="http://schemas.microsoft.com/office/drawing/2014/main" id="{00000000-0008-0000-0A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0989" y="115381"/>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5" name="TextBox 34">
              <a:hlinkClick xmlns:r="http://schemas.openxmlformats.org/officeDocument/2006/relationships" r:id="rId6"/>
              <a:extLst>
                <a:ext uri="{FF2B5EF4-FFF2-40B4-BE49-F238E27FC236}">
                  <a16:creationId xmlns:a16="http://schemas.microsoft.com/office/drawing/2014/main" id="{00000000-0008-0000-0A00-000023000000}"/>
                </a:ext>
              </a:extLst>
            </xdr:cNvPr>
            <xdr:cNvSpPr txBox="1"/>
          </xdr:nvSpPr>
          <xdr:spPr>
            <a:xfrm>
              <a:off x="866694"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7"/>
              <a:extLst>
                <a:ext uri="{FF2B5EF4-FFF2-40B4-BE49-F238E27FC236}">
                  <a16:creationId xmlns:a16="http://schemas.microsoft.com/office/drawing/2014/main" id="{00000000-0008-0000-0A00-000024000000}"/>
                </a:ext>
              </a:extLst>
            </xdr:cNvPr>
            <xdr:cNvSpPr txBox="1"/>
          </xdr:nvSpPr>
          <xdr:spPr>
            <a:xfrm>
              <a:off x="9161133" y="1121859"/>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8"/>
            <a:extLst>
              <a:ext uri="{FF2B5EF4-FFF2-40B4-BE49-F238E27FC236}">
                <a16:creationId xmlns:a16="http://schemas.microsoft.com/office/drawing/2014/main" id="{00000000-0008-0000-0A00-000021000000}"/>
              </a:ext>
            </a:extLst>
          </xdr:cNvPr>
          <xdr:cNvSpPr txBox="1"/>
        </xdr:nvSpPr>
        <xdr:spPr>
          <a:xfrm>
            <a:off x="2688166"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10</xdr:col>
      <xdr:colOff>1164167</xdr:colOff>
      <xdr:row>6</xdr:row>
      <xdr:rowOff>0</xdr:rowOff>
    </xdr:from>
    <xdr:to>
      <xdr:col>12</xdr:col>
      <xdr:colOff>347526</xdr:colOff>
      <xdr:row>7</xdr:row>
      <xdr:rowOff>118661</xdr:rowOff>
    </xdr:to>
    <xdr:sp macro="" textlink="">
      <xdr:nvSpPr>
        <xdr:cNvPr id="40" name="TextBox 39">
          <a:hlinkClick xmlns:r="http://schemas.openxmlformats.org/officeDocument/2006/relationships" r:id="rId9"/>
          <a:extLst>
            <a:ext uri="{FF2B5EF4-FFF2-40B4-BE49-F238E27FC236}">
              <a16:creationId xmlns:a16="http://schemas.microsoft.com/office/drawing/2014/main" id="{00000000-0008-0000-0A00-000028000000}"/>
            </a:ext>
          </a:extLst>
        </xdr:cNvPr>
        <xdr:cNvSpPr txBox="1"/>
      </xdr:nvSpPr>
      <xdr:spPr>
        <a:xfrm>
          <a:off x="10255250" y="1143000"/>
          <a:ext cx="1628109" cy="309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twoCellAnchor editAs="oneCell">
    <xdr:from>
      <xdr:col>0</xdr:col>
      <xdr:colOff>222250</xdr:colOff>
      <xdr:row>5</xdr:row>
      <xdr:rowOff>158750</xdr:rowOff>
    </xdr:from>
    <xdr:to>
      <xdr:col>0</xdr:col>
      <xdr:colOff>517524</xdr:colOff>
      <xdr:row>7</xdr:row>
      <xdr:rowOff>73024</xdr:rowOff>
    </xdr:to>
    <xdr:pic>
      <xdr:nvPicPr>
        <xdr:cNvPr id="37" name="Graphic 36" descr="House">
          <a:hlinkClick xmlns:r="http://schemas.openxmlformats.org/officeDocument/2006/relationships" r:id="rId10"/>
          <a:extLst>
            <a:ext uri="{FF2B5EF4-FFF2-40B4-BE49-F238E27FC236}">
              <a16:creationId xmlns:a16="http://schemas.microsoft.com/office/drawing/2014/main" id="{73388B07-2C2C-417B-B7E4-281F05C789F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22250" y="1111250"/>
          <a:ext cx="295274" cy="29527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B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B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B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B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B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B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B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B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B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B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11</xdr:col>
      <xdr:colOff>179916</xdr:colOff>
      <xdr:row>8</xdr:row>
      <xdr:rowOff>0</xdr:rowOff>
    </xdr:to>
    <xdr:grpSp>
      <xdr:nvGrpSpPr>
        <xdr:cNvPr id="2" name="Group 1">
          <a:extLst>
            <a:ext uri="{FF2B5EF4-FFF2-40B4-BE49-F238E27FC236}">
              <a16:creationId xmlns:a16="http://schemas.microsoft.com/office/drawing/2014/main" id="{00000000-0008-0000-0B00-000002000000}"/>
            </a:ext>
          </a:extLst>
        </xdr:cNvPr>
        <xdr:cNvGrpSpPr/>
      </xdr:nvGrpSpPr>
      <xdr:grpSpPr>
        <a:xfrm>
          <a:off x="42333" y="52916"/>
          <a:ext cx="11906250" cy="1471084"/>
          <a:chOff x="42333" y="52916"/>
          <a:chExt cx="15597188" cy="1471084"/>
        </a:xfrm>
      </xdr:grpSpPr>
      <xdr:grpSp>
        <xdr:nvGrpSpPr>
          <xdr:cNvPr id="55" name="Group 54">
            <a:extLst>
              <a:ext uri="{FF2B5EF4-FFF2-40B4-BE49-F238E27FC236}">
                <a16:creationId xmlns:a16="http://schemas.microsoft.com/office/drawing/2014/main" id="{00000000-0008-0000-0B00-000037000000}"/>
              </a:ext>
            </a:extLst>
          </xdr:cNvPr>
          <xdr:cNvGrpSpPr/>
        </xdr:nvGrpSpPr>
        <xdr:grpSpPr>
          <a:xfrm>
            <a:off x="42333" y="52916"/>
            <a:ext cx="15597188" cy="1471084"/>
            <a:chOff x="42333" y="52916"/>
            <a:chExt cx="14363700" cy="1471084"/>
          </a:xfrm>
        </xdr:grpSpPr>
        <xdr:grpSp>
          <xdr:nvGrpSpPr>
            <xdr:cNvPr id="32" name="Group 31">
              <a:extLst>
                <a:ext uri="{FF2B5EF4-FFF2-40B4-BE49-F238E27FC236}">
                  <a16:creationId xmlns:a16="http://schemas.microsoft.com/office/drawing/2014/main" id="{00000000-0008-0000-0B00-000020000000}"/>
                </a:ext>
              </a:extLst>
            </xdr:cNvPr>
            <xdr:cNvGrpSpPr/>
          </xdr:nvGrpSpPr>
          <xdr:grpSpPr>
            <a:xfrm>
              <a:off x="42333" y="52916"/>
              <a:ext cx="14363700" cy="1471084"/>
              <a:chOff x="0" y="0"/>
              <a:chExt cx="11563350" cy="1495424"/>
            </a:xfrm>
          </xdr:grpSpPr>
          <xdr:sp macro="" textlink="">
            <xdr:nvSpPr>
              <xdr:cNvPr id="34" name="Rounded Rectangle 6">
                <a:extLst>
                  <a:ext uri="{FF2B5EF4-FFF2-40B4-BE49-F238E27FC236}">
                    <a16:creationId xmlns:a16="http://schemas.microsoft.com/office/drawing/2014/main" id="{00000000-0008-0000-0B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B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B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42989" y="1024238"/>
                <a:ext cx="1018526" cy="32567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B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B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39862" y="87295"/>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41" name="TextBox 40">
              <a:hlinkClick xmlns:r="http://schemas.openxmlformats.org/officeDocument/2006/relationships" r:id="rId5"/>
              <a:extLst>
                <a:ext uri="{FF2B5EF4-FFF2-40B4-BE49-F238E27FC236}">
                  <a16:creationId xmlns:a16="http://schemas.microsoft.com/office/drawing/2014/main" id="{00000000-0008-0000-0B00-000029000000}"/>
                </a:ext>
              </a:extLst>
            </xdr:cNvPr>
            <xdr:cNvSpPr txBox="1"/>
          </xdr:nvSpPr>
          <xdr:spPr>
            <a:xfrm>
              <a:off x="893347" y="1095376"/>
              <a:ext cx="226431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6"/>
              <a:extLst>
                <a:ext uri="{FF2B5EF4-FFF2-40B4-BE49-F238E27FC236}">
                  <a16:creationId xmlns:a16="http://schemas.microsoft.com/office/drawing/2014/main" id="{00000000-0008-0000-0B00-00002A000000}"/>
                </a:ext>
              </a:extLst>
            </xdr:cNvPr>
            <xdr:cNvSpPr txBox="1"/>
          </xdr:nvSpPr>
          <xdr:spPr>
            <a:xfrm>
              <a:off x="8953728" y="1094582"/>
              <a:ext cx="18007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7"/>
            <a:extLst>
              <a:ext uri="{FF2B5EF4-FFF2-40B4-BE49-F238E27FC236}">
                <a16:creationId xmlns:a16="http://schemas.microsoft.com/office/drawing/2014/main" id="{00000000-0008-0000-0B00-000019000000}"/>
              </a:ext>
            </a:extLst>
          </xdr:cNvPr>
          <xdr:cNvSpPr txBox="1"/>
        </xdr:nvSpPr>
        <xdr:spPr>
          <a:xfrm>
            <a:off x="3617417" y="1106223"/>
            <a:ext cx="355109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8</xdr:col>
      <xdr:colOff>1058332</xdr:colOff>
      <xdr:row>5</xdr:row>
      <xdr:rowOff>158751</xdr:rowOff>
    </xdr:from>
    <xdr:to>
      <xdr:col>10</xdr:col>
      <xdr:colOff>105833</xdr:colOff>
      <xdr:row>7</xdr:row>
      <xdr:rowOff>71703</xdr:rowOff>
    </xdr:to>
    <xdr:sp macro="" textlink="">
      <xdr:nvSpPr>
        <xdr:cNvPr id="40" name="TextBox 39">
          <a:hlinkClick xmlns:r="http://schemas.openxmlformats.org/officeDocument/2006/relationships" r:id="rId8"/>
          <a:extLst>
            <a:ext uri="{FF2B5EF4-FFF2-40B4-BE49-F238E27FC236}">
              <a16:creationId xmlns:a16="http://schemas.microsoft.com/office/drawing/2014/main" id="{00000000-0008-0000-0B00-000028000000}"/>
            </a:ext>
          </a:extLst>
        </xdr:cNvPr>
        <xdr:cNvSpPr txBox="1"/>
      </xdr:nvSpPr>
      <xdr:spPr>
        <a:xfrm>
          <a:off x="8995832" y="1111251"/>
          <a:ext cx="16298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twoCellAnchor editAs="oneCell">
    <xdr:from>
      <xdr:col>0</xdr:col>
      <xdr:colOff>211666</xdr:colOff>
      <xdr:row>5</xdr:row>
      <xdr:rowOff>148166</xdr:rowOff>
    </xdr:from>
    <xdr:to>
      <xdr:col>0</xdr:col>
      <xdr:colOff>506940</xdr:colOff>
      <xdr:row>7</xdr:row>
      <xdr:rowOff>62440</xdr:rowOff>
    </xdr:to>
    <xdr:pic>
      <xdr:nvPicPr>
        <xdr:cNvPr id="43" name="Graphic 42" descr="House">
          <a:hlinkClick xmlns:r="http://schemas.openxmlformats.org/officeDocument/2006/relationships" r:id="rId9"/>
          <a:extLst>
            <a:ext uri="{FF2B5EF4-FFF2-40B4-BE49-F238E27FC236}">
              <a16:creationId xmlns:a16="http://schemas.microsoft.com/office/drawing/2014/main" id="{A8362ABB-F81C-4AF2-9D75-5AEDCFBC87D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11666" y="1100666"/>
          <a:ext cx="295274" cy="29527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146050</xdr:colOff>
      <xdr:row>0</xdr:row>
      <xdr:rowOff>113244</xdr:rowOff>
    </xdr:from>
    <xdr:to>
      <xdr:col>5</xdr:col>
      <xdr:colOff>539750</xdr:colOff>
      <xdr:row>2</xdr:row>
      <xdr:rowOff>170394</xdr:rowOff>
    </xdr:to>
    <xdr:pic>
      <xdr:nvPicPr>
        <xdr:cNvPr id="10" name="Picture 1">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46050" y="113244"/>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C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C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C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C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C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C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C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00919" y="1025124"/>
              <a:ext cx="923386" cy="3226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7" name="TextBox 16">
            <a:hlinkClick xmlns:r="http://schemas.openxmlformats.org/officeDocument/2006/relationships" r:id="rId6"/>
            <a:extLst>
              <a:ext uri="{FF2B5EF4-FFF2-40B4-BE49-F238E27FC236}">
                <a16:creationId xmlns:a16="http://schemas.microsoft.com/office/drawing/2014/main" id="{00000000-0008-0000-0C00-000011000000}"/>
              </a:ext>
            </a:extLst>
          </xdr:cNvPr>
          <xdr:cNvSpPr txBox="1"/>
        </xdr:nvSpPr>
        <xdr:spPr>
          <a:xfrm>
            <a:off x="6921502" y="1068915"/>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C00-000012000000}"/>
              </a:ext>
            </a:extLst>
          </xdr:cNvPr>
          <xdr:cNvSpPr txBox="1"/>
        </xdr:nvSpPr>
        <xdr:spPr>
          <a:xfrm>
            <a:off x="740833" y="1058334"/>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8"/>
            <a:extLst>
              <a:ext uri="{FF2B5EF4-FFF2-40B4-BE49-F238E27FC236}">
                <a16:creationId xmlns:a16="http://schemas.microsoft.com/office/drawing/2014/main" id="{00000000-0008-0000-0C00-000013000000}"/>
              </a:ext>
            </a:extLst>
          </xdr:cNvPr>
          <xdr:cNvSpPr txBox="1"/>
        </xdr:nvSpPr>
        <xdr:spPr>
          <a:xfrm>
            <a:off x="2815167" y="1058332"/>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14</xdr:col>
      <xdr:colOff>10583</xdr:colOff>
      <xdr:row>5</xdr:row>
      <xdr:rowOff>105833</xdr:rowOff>
    </xdr:from>
    <xdr:to>
      <xdr:col>16</xdr:col>
      <xdr:colOff>423334</xdr:colOff>
      <xdr:row>7</xdr:row>
      <xdr:rowOff>52918</xdr:rowOff>
    </xdr:to>
    <xdr:sp macro="" textlink="">
      <xdr:nvSpPr>
        <xdr:cNvPr id="23" name="TextBox 22">
          <a:hlinkClick xmlns:r="http://schemas.openxmlformats.org/officeDocument/2006/relationships" r:id="rId9"/>
          <a:extLst>
            <a:ext uri="{FF2B5EF4-FFF2-40B4-BE49-F238E27FC236}">
              <a16:creationId xmlns:a16="http://schemas.microsoft.com/office/drawing/2014/main" id="{00000000-0008-0000-0C00-000017000000}"/>
            </a:ext>
          </a:extLst>
        </xdr:cNvPr>
        <xdr:cNvSpPr txBox="1"/>
      </xdr:nvSpPr>
      <xdr:spPr>
        <a:xfrm>
          <a:off x="8604250" y="1079500"/>
          <a:ext cx="1640417"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twoCellAnchor editAs="oneCell">
    <xdr:from>
      <xdr:col>0</xdr:col>
      <xdr:colOff>211666</xdr:colOff>
      <xdr:row>5</xdr:row>
      <xdr:rowOff>84665</xdr:rowOff>
    </xdr:from>
    <xdr:to>
      <xdr:col>0</xdr:col>
      <xdr:colOff>506940</xdr:colOff>
      <xdr:row>6</xdr:row>
      <xdr:rowOff>189439</xdr:rowOff>
    </xdr:to>
    <xdr:pic>
      <xdr:nvPicPr>
        <xdr:cNvPr id="20" name="Graphic 19" descr="House">
          <a:hlinkClick xmlns:r="http://schemas.openxmlformats.org/officeDocument/2006/relationships" r:id="rId10"/>
          <a:extLst>
            <a:ext uri="{FF2B5EF4-FFF2-40B4-BE49-F238E27FC236}">
              <a16:creationId xmlns:a16="http://schemas.microsoft.com/office/drawing/2014/main" id="{A4E52559-548C-448F-AEB9-E048A8327A1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11666" y="1058332"/>
          <a:ext cx="295274" cy="29527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0E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0E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0E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12" name="Group 11">
          <a:extLst>
            <a:ext uri="{FF2B5EF4-FFF2-40B4-BE49-F238E27FC236}">
              <a16:creationId xmlns:a16="http://schemas.microsoft.com/office/drawing/2014/main" id="{00000000-0008-0000-0E00-00000C000000}"/>
            </a:ext>
          </a:extLst>
        </xdr:cNvPr>
        <xdr:cNvGrpSpPr/>
      </xdr:nvGrpSpPr>
      <xdr:grpSpPr>
        <a:xfrm>
          <a:off x="28575" y="28575"/>
          <a:ext cx="11860742" cy="1445896"/>
          <a:chOff x="28576" y="28575"/>
          <a:chExt cx="11544299" cy="1445896"/>
        </a:xfrm>
      </xdr:grpSpPr>
      <xdr:sp macro="" textlink="">
        <xdr:nvSpPr>
          <xdr:cNvPr id="5" name="Rounded Rectangle 4">
            <a:extLst>
              <a:ext uri="{FF2B5EF4-FFF2-40B4-BE49-F238E27FC236}">
                <a16:creationId xmlns:a16="http://schemas.microsoft.com/office/drawing/2014/main" id="{00000000-0008-0000-0E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E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E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0E00-00000B000000}"/>
              </a:ext>
            </a:extLst>
          </xdr:cNvPr>
          <xdr:cNvSpPr txBox="1"/>
        </xdr:nvSpPr>
        <xdr:spPr>
          <a:xfrm>
            <a:off x="3553955" y="1065754"/>
            <a:ext cx="214839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Report</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0E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0E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0E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0E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190500</xdr:colOff>
      <xdr:row>5</xdr:row>
      <xdr:rowOff>76200</xdr:rowOff>
    </xdr:from>
    <xdr:to>
      <xdr:col>0</xdr:col>
      <xdr:colOff>485774</xdr:colOff>
      <xdr:row>6</xdr:row>
      <xdr:rowOff>180974</xdr:rowOff>
    </xdr:to>
    <xdr:pic>
      <xdr:nvPicPr>
        <xdr:cNvPr id="23" name="Graphic 22" descr="House">
          <a:hlinkClick xmlns:r="http://schemas.openxmlformats.org/officeDocument/2006/relationships" r:id="rId9"/>
          <a:extLst>
            <a:ext uri="{FF2B5EF4-FFF2-40B4-BE49-F238E27FC236}">
              <a16:creationId xmlns:a16="http://schemas.microsoft.com/office/drawing/2014/main" id="{70AF7D89-4DD2-4C08-A970-F6D23CF0847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90500" y="1047750"/>
          <a:ext cx="295274" cy="29527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0F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0F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0F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15" name="Group 14">
          <a:extLst>
            <a:ext uri="{FF2B5EF4-FFF2-40B4-BE49-F238E27FC236}">
              <a16:creationId xmlns:a16="http://schemas.microsoft.com/office/drawing/2014/main" id="{00000000-0008-0000-0F00-00000F000000}"/>
            </a:ext>
          </a:extLst>
        </xdr:cNvPr>
        <xdr:cNvGrpSpPr/>
      </xdr:nvGrpSpPr>
      <xdr:grpSpPr>
        <a:xfrm>
          <a:off x="28575" y="28575"/>
          <a:ext cx="11786659" cy="1445896"/>
          <a:chOff x="28576" y="28575"/>
          <a:chExt cx="11544299" cy="1445896"/>
        </a:xfrm>
      </xdr:grpSpPr>
      <xdr:sp macro="" textlink="">
        <xdr:nvSpPr>
          <xdr:cNvPr id="17" name="Rounded Rectangle 16">
            <a:extLst>
              <a:ext uri="{FF2B5EF4-FFF2-40B4-BE49-F238E27FC236}">
                <a16:creationId xmlns:a16="http://schemas.microsoft.com/office/drawing/2014/main" id="{00000000-0008-0000-0F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0F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0F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0F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0F00-000016000000}"/>
              </a:ext>
            </a:extLst>
          </xdr:cNvPr>
          <xdr:cNvSpPr txBox="1"/>
        </xdr:nvSpPr>
        <xdr:spPr>
          <a:xfrm>
            <a:off x="3523299" y="1058316"/>
            <a:ext cx="219605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a:t>
            </a:r>
            <a:r>
              <a:rPr lang="en-US" sz="1400" b="1" baseline="0">
                <a:solidFill>
                  <a:schemeClr val="bg1"/>
                </a:solidFill>
              </a:rPr>
              <a:t> Churned" Report</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0F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0F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0F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0F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76200</xdr:rowOff>
    </xdr:from>
    <xdr:to>
      <xdr:col>0</xdr:col>
      <xdr:colOff>504824</xdr:colOff>
      <xdr:row>6</xdr:row>
      <xdr:rowOff>180974</xdr:rowOff>
    </xdr:to>
    <xdr:pic>
      <xdr:nvPicPr>
        <xdr:cNvPr id="30" name="Graphic 29" descr="House">
          <a:hlinkClick xmlns:r="http://schemas.openxmlformats.org/officeDocument/2006/relationships" r:id="rId9"/>
          <a:extLst>
            <a:ext uri="{FF2B5EF4-FFF2-40B4-BE49-F238E27FC236}">
              <a16:creationId xmlns:a16="http://schemas.microsoft.com/office/drawing/2014/main" id="{3650A00A-4CB9-4B3A-BF24-2BB50326651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09550" y="1047750"/>
          <a:ext cx="295274" cy="29527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10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1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10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10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10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10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10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10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10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10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10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1000-000002000000}"/>
            </a:ext>
          </a:extLst>
        </xdr:cNvPr>
        <xdr:cNvGrpSpPr/>
      </xdr:nvGrpSpPr>
      <xdr:grpSpPr>
        <a:xfrm>
          <a:off x="40481" y="40481"/>
          <a:ext cx="12041981" cy="1445896"/>
          <a:chOff x="28575" y="28575"/>
          <a:chExt cx="11996737" cy="1450659"/>
        </a:xfrm>
      </xdr:grpSpPr>
      <xdr:grpSp>
        <xdr:nvGrpSpPr>
          <xdr:cNvPr id="3" name="Group 2">
            <a:extLst>
              <a:ext uri="{FF2B5EF4-FFF2-40B4-BE49-F238E27FC236}">
                <a16:creationId xmlns:a16="http://schemas.microsoft.com/office/drawing/2014/main" id="{00000000-0008-0000-1000-000003000000}"/>
              </a:ext>
            </a:extLst>
          </xdr:cNvPr>
          <xdr:cNvGrpSpPr/>
        </xdr:nvGrpSpPr>
        <xdr:grpSpPr>
          <a:xfrm>
            <a:off x="28575" y="28575"/>
            <a:ext cx="11996737" cy="1450659"/>
            <a:chOff x="28576" y="28575"/>
            <a:chExt cx="9151597" cy="1445896"/>
          </a:xfrm>
        </xdr:grpSpPr>
        <xdr:grpSp>
          <xdr:nvGrpSpPr>
            <xdr:cNvPr id="5" name="Group 4">
              <a:extLst>
                <a:ext uri="{FF2B5EF4-FFF2-40B4-BE49-F238E27FC236}">
                  <a16:creationId xmlns:a16="http://schemas.microsoft.com/office/drawing/2014/main" id="{00000000-0008-0000-10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10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10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10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0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5" name="TextBox 24">
            <a:extLst>
              <a:ext uri="{FF2B5EF4-FFF2-40B4-BE49-F238E27FC236}">
                <a16:creationId xmlns:a16="http://schemas.microsoft.com/office/drawing/2014/main" id="{00000000-0008-0000-10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10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6"/>
            <a:extLst>
              <a:ext uri="{FF2B5EF4-FFF2-40B4-BE49-F238E27FC236}">
                <a16:creationId xmlns:a16="http://schemas.microsoft.com/office/drawing/2014/main" id="{00000000-0008-0000-10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7"/>
            <a:extLst>
              <a:ext uri="{FF2B5EF4-FFF2-40B4-BE49-F238E27FC236}">
                <a16:creationId xmlns:a16="http://schemas.microsoft.com/office/drawing/2014/main" id="{00000000-0008-0000-10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95250</xdr:rowOff>
    </xdr:from>
    <xdr:to>
      <xdr:col>0</xdr:col>
      <xdr:colOff>504824</xdr:colOff>
      <xdr:row>7</xdr:row>
      <xdr:rowOff>9524</xdr:rowOff>
    </xdr:to>
    <xdr:pic>
      <xdr:nvPicPr>
        <xdr:cNvPr id="30" name="Graphic 29" descr="House">
          <a:hlinkClick xmlns:r="http://schemas.openxmlformats.org/officeDocument/2006/relationships" r:id="rId8"/>
          <a:extLst>
            <a:ext uri="{FF2B5EF4-FFF2-40B4-BE49-F238E27FC236}">
              <a16:creationId xmlns:a16="http://schemas.microsoft.com/office/drawing/2014/main" id="{35981E2F-33AA-4CFB-82F0-7E4EAEF217B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9550" y="1066800"/>
          <a:ext cx="295274" cy="29527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xdr:from>
      <xdr:col>0</xdr:col>
      <xdr:colOff>28575</xdr:colOff>
      <xdr:row>0</xdr:row>
      <xdr:rowOff>28575</xdr:rowOff>
    </xdr:from>
    <xdr:to>
      <xdr:col>20</xdr:col>
      <xdr:colOff>116416</xdr:colOff>
      <xdr:row>7</xdr:row>
      <xdr:rowOff>121921</xdr:rowOff>
    </xdr:to>
    <xdr:grpSp>
      <xdr:nvGrpSpPr>
        <xdr:cNvPr id="11" name="Group 10">
          <a:extLst>
            <a:ext uri="{FF2B5EF4-FFF2-40B4-BE49-F238E27FC236}">
              <a16:creationId xmlns:a16="http://schemas.microsoft.com/office/drawing/2014/main" id="{00000000-0008-0000-11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11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11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11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11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1100-00000E000000}"/>
              </a:ext>
            </a:extLst>
          </xdr:cNvPr>
          <xdr:cNvSpPr txBox="1"/>
        </xdr:nvSpPr>
        <xdr:spPr>
          <a:xfrm>
            <a:off x="7527355" y="85724"/>
            <a:ext cx="1518842"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a:t>
            </a: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11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1100-000013000000}"/>
            </a:ext>
          </a:extLst>
        </xdr:cNvPr>
        <xdr:cNvGrpSpPr/>
      </xdr:nvGrpSpPr>
      <xdr:grpSpPr>
        <a:xfrm>
          <a:off x="8604250" y="1079501"/>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4"/>
            <a:extLst>
              <a:ext uri="{FF2B5EF4-FFF2-40B4-BE49-F238E27FC236}">
                <a16:creationId xmlns:a16="http://schemas.microsoft.com/office/drawing/2014/main" id="{00000000-0008-0000-11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5"/>
            <a:extLst>
              <a:ext uri="{FF2B5EF4-FFF2-40B4-BE49-F238E27FC236}">
                <a16:creationId xmlns:a16="http://schemas.microsoft.com/office/drawing/2014/main" id="{00000000-0008-0000-11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359833</xdr:colOff>
      <xdr:row>8</xdr:row>
      <xdr:rowOff>176740</xdr:rowOff>
    </xdr:from>
    <xdr:to>
      <xdr:col>3</xdr:col>
      <xdr:colOff>347133</xdr:colOff>
      <xdr:row>28</xdr:row>
      <xdr:rowOff>74084</xdr:rowOff>
    </xdr:to>
    <mc:AlternateContent xmlns:mc="http://schemas.openxmlformats.org/markup-compatibility/2006" xmlns:a14="http://schemas.microsoft.com/office/drawing/2010/main">
      <mc:Choice Requires="a14">
        <xdr:graphicFrame macro="">
          <xdr:nvGraphicFramePr>
            <xdr:cNvPr id="22" name="County 22">
              <a:extLst>
                <a:ext uri="{FF2B5EF4-FFF2-40B4-BE49-F238E27FC236}">
                  <a16:creationId xmlns:a16="http://schemas.microsoft.com/office/drawing/2014/main" id="{00000000-0008-0000-1100-000016000000}"/>
                </a:ext>
              </a:extLst>
            </xdr:cNvPr>
            <xdr:cNvGraphicFramePr/>
          </xdr:nvGraphicFramePr>
          <xdr:xfrm>
            <a:off x="0" y="0"/>
            <a:ext cx="0" cy="0"/>
          </xdr:xfrm>
          <a:graphic>
            <a:graphicData uri="http://schemas.microsoft.com/office/drawing/2010/slicer">
              <sle:slicer xmlns:sle="http://schemas.microsoft.com/office/drawing/2010/slicer" name="County 22"/>
            </a:graphicData>
          </a:graphic>
        </xdr:graphicFrame>
      </mc:Choice>
      <mc:Fallback xmlns="">
        <xdr:sp macro="" textlink="">
          <xdr:nvSpPr>
            <xdr:cNvPr id="0" name=""/>
            <xdr:cNvSpPr>
              <a:spLocks noTextEdit="1"/>
            </xdr:cNvSpPr>
          </xdr:nvSpPr>
          <xdr:spPr>
            <a:xfrm>
              <a:off x="359833" y="1721907"/>
              <a:ext cx="1828800" cy="3760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357716</xdr:colOff>
      <xdr:row>38</xdr:row>
      <xdr:rowOff>95250</xdr:rowOff>
    </xdr:from>
    <xdr:to>
      <xdr:col>3</xdr:col>
      <xdr:colOff>345016</xdr:colOff>
      <xdr:row>57</xdr:row>
      <xdr:rowOff>169334</xdr:rowOff>
    </xdr:to>
    <mc:AlternateContent xmlns:mc="http://schemas.openxmlformats.org/markup-compatibility/2006" xmlns:a14="http://schemas.microsoft.com/office/drawing/2010/main">
      <mc:Choice Requires="a14">
        <xdr:graphicFrame macro="">
          <xdr:nvGraphicFramePr>
            <xdr:cNvPr id="23" name="Month 10">
              <a:extLst>
                <a:ext uri="{FF2B5EF4-FFF2-40B4-BE49-F238E27FC236}">
                  <a16:creationId xmlns:a16="http://schemas.microsoft.com/office/drawing/2014/main" id="{00000000-0008-0000-1100-000017000000}"/>
                </a:ext>
              </a:extLst>
            </xdr:cNvPr>
            <xdr:cNvGraphicFramePr/>
          </xdr:nvGraphicFramePr>
          <xdr:xfrm>
            <a:off x="0" y="0"/>
            <a:ext cx="0" cy="0"/>
          </xdr:xfrm>
          <a:graphic>
            <a:graphicData uri="http://schemas.microsoft.com/office/drawing/2010/slicer">
              <sle:slicer xmlns:sle="http://schemas.microsoft.com/office/drawing/2010/slicer" name="Month 10"/>
            </a:graphicData>
          </a:graphic>
        </xdr:graphicFrame>
      </mc:Choice>
      <mc:Fallback xmlns="">
        <xdr:sp macro="" textlink="">
          <xdr:nvSpPr>
            <xdr:cNvPr id="0" name=""/>
            <xdr:cNvSpPr>
              <a:spLocks noTextEdit="1"/>
            </xdr:cNvSpPr>
          </xdr:nvSpPr>
          <xdr:spPr>
            <a:xfrm>
              <a:off x="357716" y="7408333"/>
              <a:ext cx="1828800" cy="3693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359832</xdr:colOff>
      <xdr:row>28</xdr:row>
      <xdr:rowOff>179915</xdr:rowOff>
    </xdr:from>
    <xdr:to>
      <xdr:col>3</xdr:col>
      <xdr:colOff>349249</xdr:colOff>
      <xdr:row>38</xdr:row>
      <xdr:rowOff>10583</xdr:rowOff>
    </xdr:to>
    <mc:AlternateContent xmlns:mc="http://schemas.openxmlformats.org/markup-compatibility/2006" xmlns:a14="http://schemas.microsoft.com/office/drawing/2010/main">
      <mc:Choice Requires="a14">
        <xdr:graphicFrame macro="">
          <xdr:nvGraphicFramePr>
            <xdr:cNvPr id="24" name="Calendar_Year 16">
              <a:extLst>
                <a:ext uri="{FF2B5EF4-FFF2-40B4-BE49-F238E27FC236}">
                  <a16:creationId xmlns:a16="http://schemas.microsoft.com/office/drawing/2014/main" id="{00000000-0008-0000-1100-000018000000}"/>
                </a:ext>
              </a:extLst>
            </xdr:cNvPr>
            <xdr:cNvGraphicFramePr/>
          </xdr:nvGraphicFramePr>
          <xdr:xfrm>
            <a:off x="0" y="0"/>
            <a:ext cx="0" cy="0"/>
          </xdr:xfrm>
          <a:graphic>
            <a:graphicData uri="http://schemas.microsoft.com/office/drawing/2010/slicer">
              <sle:slicer xmlns:sle="http://schemas.microsoft.com/office/drawing/2010/slicer" name="Calendar_Year 16"/>
            </a:graphicData>
          </a:graphic>
        </xdr:graphicFrame>
      </mc:Choice>
      <mc:Fallback xmlns="">
        <xdr:sp macro="" textlink="">
          <xdr:nvSpPr>
            <xdr:cNvPr id="0" name=""/>
            <xdr:cNvSpPr>
              <a:spLocks noTextEdit="1"/>
            </xdr:cNvSpPr>
          </xdr:nvSpPr>
          <xdr:spPr>
            <a:xfrm>
              <a:off x="359832" y="5587998"/>
              <a:ext cx="1830917" cy="1735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539749</xdr:colOff>
      <xdr:row>8</xdr:row>
      <xdr:rowOff>158750</xdr:rowOff>
    </xdr:from>
    <xdr:to>
      <xdr:col>20</xdr:col>
      <xdr:colOff>63500</xdr:colOff>
      <xdr:row>41</xdr:row>
      <xdr:rowOff>137584</xdr:rowOff>
    </xdr:to>
    <xdr:graphicFrame macro="">
      <xdr:nvGraphicFramePr>
        <xdr:cNvPr id="25" name="Chart 24">
          <a:extLst>
            <a:ext uri="{FF2B5EF4-FFF2-40B4-BE49-F238E27FC236}">
              <a16:creationId xmlns:a16="http://schemas.microsoft.com/office/drawing/2014/main" id="{00000000-0008-0000-11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222250</xdr:colOff>
      <xdr:row>5</xdr:row>
      <xdr:rowOff>74082</xdr:rowOff>
    </xdr:from>
    <xdr:to>
      <xdr:col>0</xdr:col>
      <xdr:colOff>517524</xdr:colOff>
      <xdr:row>6</xdr:row>
      <xdr:rowOff>178856</xdr:rowOff>
    </xdr:to>
    <xdr:pic>
      <xdr:nvPicPr>
        <xdr:cNvPr id="26" name="Graphic 25" descr="House">
          <a:hlinkClick xmlns:r="http://schemas.openxmlformats.org/officeDocument/2006/relationships" r:id="rId7"/>
          <a:extLst>
            <a:ext uri="{FF2B5EF4-FFF2-40B4-BE49-F238E27FC236}">
              <a16:creationId xmlns:a16="http://schemas.microsoft.com/office/drawing/2014/main" id="{3D94122A-A85A-4E8F-8405-72E71D0257D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0" y="1047749"/>
          <a:ext cx="295274" cy="295274"/>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20</xdr:col>
      <xdr:colOff>229658</xdr:colOff>
      <xdr:row>7</xdr:row>
      <xdr:rowOff>162138</xdr:rowOff>
    </xdr:to>
    <xdr:grpSp>
      <xdr:nvGrpSpPr>
        <xdr:cNvPr id="3" name="Group 2">
          <a:extLst>
            <a:ext uri="{FF2B5EF4-FFF2-40B4-BE49-F238E27FC236}">
              <a16:creationId xmlns:a16="http://schemas.microsoft.com/office/drawing/2014/main" id="{00000000-0008-0000-1200-000003000000}"/>
            </a:ext>
          </a:extLst>
        </xdr:cNvPr>
        <xdr:cNvGrpSpPr/>
      </xdr:nvGrpSpPr>
      <xdr:grpSpPr>
        <a:xfrm>
          <a:off x="57150" y="47625"/>
          <a:ext cx="12449175" cy="1448013"/>
          <a:chOff x="28576" y="28575"/>
          <a:chExt cx="9151597" cy="1445896"/>
        </a:xfrm>
      </xdr:grpSpPr>
      <xdr:grpSp>
        <xdr:nvGrpSpPr>
          <xdr:cNvPr id="5" name="Group 4">
            <a:extLst>
              <a:ext uri="{FF2B5EF4-FFF2-40B4-BE49-F238E27FC236}">
                <a16:creationId xmlns:a16="http://schemas.microsoft.com/office/drawing/2014/main" id="{00000000-0008-0000-1200-000005000000}"/>
              </a:ext>
            </a:extLst>
          </xdr:cNvPr>
          <xdr:cNvGrpSpPr/>
        </xdr:nvGrpSpPr>
        <xdr:grpSpPr>
          <a:xfrm>
            <a:off x="28576" y="28575"/>
            <a:ext cx="9151597" cy="1445896"/>
            <a:chOff x="28576" y="28575"/>
            <a:chExt cx="9151597" cy="1445896"/>
          </a:xfrm>
        </xdr:grpSpPr>
        <xdr:sp macro="" textlink="">
          <xdr:nvSpPr>
            <xdr:cNvPr id="7" name="Rounded Rectangle 2">
              <a:extLst>
                <a:ext uri="{FF2B5EF4-FFF2-40B4-BE49-F238E27FC236}">
                  <a16:creationId xmlns:a16="http://schemas.microsoft.com/office/drawing/2014/main" id="{00000000-0008-0000-12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3">
              <a:extLst>
                <a:ext uri="{FF2B5EF4-FFF2-40B4-BE49-F238E27FC236}">
                  <a16:creationId xmlns:a16="http://schemas.microsoft.com/office/drawing/2014/main" id="{00000000-0008-0000-12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2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36569" y="991304"/>
              <a:ext cx="1100570" cy="3986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200-000006000000}"/>
              </a:ext>
            </a:extLst>
          </xdr:cNvPr>
          <xdr:cNvSpPr txBox="1"/>
        </xdr:nvSpPr>
        <xdr:spPr>
          <a:xfrm>
            <a:off x="7318207" y="85724"/>
            <a:ext cx="1727989"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Negative Error Rate</a:t>
            </a:r>
          </a:p>
        </xdr:txBody>
      </xdr:sp>
    </xdr:grpSp>
    <xdr:clientData/>
  </xdr:twoCellAnchor>
  <xdr:twoCellAnchor>
    <xdr:from>
      <xdr:col>0</xdr:col>
      <xdr:colOff>228600</xdr:colOff>
      <xdr:row>0</xdr:row>
      <xdr:rowOff>104775</xdr:rowOff>
    </xdr:from>
    <xdr:to>
      <xdr:col>6</xdr:col>
      <xdr:colOff>105833</xdr:colOff>
      <xdr:row>2</xdr:row>
      <xdr:rowOff>161925</xdr:rowOff>
    </xdr:to>
    <xdr:pic>
      <xdr:nvPicPr>
        <xdr:cNvPr id="15" name="Picture 14">
          <a:extLst>
            <a:ext uri="{FF2B5EF4-FFF2-40B4-BE49-F238E27FC236}">
              <a16:creationId xmlns:a16="http://schemas.microsoft.com/office/drawing/2014/main" id="{00000000-0008-0000-1200-00000F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28600" y="104775"/>
          <a:ext cx="3534833" cy="438150"/>
        </a:xfrm>
        <a:prstGeom prst="rect">
          <a:avLst/>
        </a:prstGeom>
        <a:noFill/>
        <a:ln>
          <a:noFill/>
        </a:ln>
        <a:effectLst/>
        <a:extLst/>
      </xdr:spPr>
    </xdr:pic>
    <xdr:clientData/>
  </xdr:twoCellAnchor>
  <xdr:twoCellAnchor>
    <xdr:from>
      <xdr:col>0</xdr:col>
      <xdr:colOff>123825</xdr:colOff>
      <xdr:row>2</xdr:row>
      <xdr:rowOff>133350</xdr:rowOff>
    </xdr:from>
    <xdr:to>
      <xdr:col>20</xdr:col>
      <xdr:colOff>113242</xdr:colOff>
      <xdr:row>5</xdr:row>
      <xdr:rowOff>10180</xdr:rowOff>
    </xdr:to>
    <xdr:sp macro="" textlink="">
      <xdr:nvSpPr>
        <xdr:cNvPr id="16" name="TextBox 15">
          <a:extLst>
            <a:ext uri="{FF2B5EF4-FFF2-40B4-BE49-F238E27FC236}">
              <a16:creationId xmlns:a16="http://schemas.microsoft.com/office/drawing/2014/main" id="{00000000-0008-0000-1200-000010000000}"/>
            </a:ext>
          </a:extLst>
        </xdr:cNvPr>
        <xdr:cNvSpPr txBox="1"/>
      </xdr:nvSpPr>
      <xdr:spPr>
        <a:xfrm>
          <a:off x="123825" y="51435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31750</xdr:colOff>
      <xdr:row>5</xdr:row>
      <xdr:rowOff>148166</xdr:rowOff>
    </xdr:from>
    <xdr:to>
      <xdr:col>16</xdr:col>
      <xdr:colOff>211667</xdr:colOff>
      <xdr:row>7</xdr:row>
      <xdr:rowOff>42332</xdr:rowOff>
    </xdr:to>
    <xdr:grpSp>
      <xdr:nvGrpSpPr>
        <xdr:cNvPr id="17" name="Group 16">
          <a:extLst>
            <a:ext uri="{FF2B5EF4-FFF2-40B4-BE49-F238E27FC236}">
              <a16:creationId xmlns:a16="http://schemas.microsoft.com/office/drawing/2014/main" id="{00000000-0008-0000-1200-000011000000}"/>
            </a:ext>
          </a:extLst>
        </xdr:cNvPr>
        <xdr:cNvGrpSpPr/>
      </xdr:nvGrpSpPr>
      <xdr:grpSpPr>
        <a:xfrm>
          <a:off x="8625417" y="1100666"/>
          <a:ext cx="1407583" cy="275166"/>
          <a:chOff x="9799470" y="1569725"/>
          <a:chExt cx="1431224" cy="374254"/>
        </a:xfrm>
        <a:scene3d>
          <a:camera prst="orthographicFront"/>
          <a:lightRig rig="flat" dir="t"/>
        </a:scene3d>
      </xdr:grpSpPr>
      <xdr:sp macro="" textlink="">
        <xdr:nvSpPr>
          <xdr:cNvPr id="18" name="Rounded Rectangle 17">
            <a:hlinkClick xmlns:r="http://schemas.openxmlformats.org/officeDocument/2006/relationships" r:id="rId4"/>
            <a:extLst>
              <a:ext uri="{FF2B5EF4-FFF2-40B4-BE49-F238E27FC236}">
                <a16:creationId xmlns:a16="http://schemas.microsoft.com/office/drawing/2014/main" id="{00000000-0008-0000-1200-000012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9" name="Rounded Rectangle 4">
            <a:hlinkClick xmlns:r="http://schemas.openxmlformats.org/officeDocument/2006/relationships" r:id="rId5"/>
            <a:extLst>
              <a:ext uri="{FF2B5EF4-FFF2-40B4-BE49-F238E27FC236}">
                <a16:creationId xmlns:a16="http://schemas.microsoft.com/office/drawing/2014/main" id="{00000000-0008-0000-1200-000013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222251</xdr:colOff>
      <xdr:row>8</xdr:row>
      <xdr:rowOff>105834</xdr:rowOff>
    </xdr:from>
    <xdr:to>
      <xdr:col>3</xdr:col>
      <xdr:colOff>209551</xdr:colOff>
      <xdr:row>34</xdr:row>
      <xdr:rowOff>21167</xdr:rowOff>
    </xdr:to>
    <mc:AlternateContent xmlns:mc="http://schemas.openxmlformats.org/markup-compatibility/2006" xmlns:a14="http://schemas.microsoft.com/office/drawing/2010/main">
      <mc:Choice Requires="a14">
        <xdr:graphicFrame macro="">
          <xdr:nvGraphicFramePr>
            <xdr:cNvPr id="21" name="County 21">
              <a:extLst>
                <a:ext uri="{FF2B5EF4-FFF2-40B4-BE49-F238E27FC236}">
                  <a16:creationId xmlns:a16="http://schemas.microsoft.com/office/drawing/2014/main" id="{00000000-0008-0000-1200-000015000000}"/>
                </a:ext>
              </a:extLst>
            </xdr:cNvPr>
            <xdr:cNvGraphicFramePr/>
          </xdr:nvGraphicFramePr>
          <xdr:xfrm>
            <a:off x="0" y="0"/>
            <a:ext cx="0" cy="0"/>
          </xdr:xfrm>
          <a:graphic>
            <a:graphicData uri="http://schemas.microsoft.com/office/drawing/2010/slicer">
              <sle:slicer xmlns:sle="http://schemas.microsoft.com/office/drawing/2010/slicer" name="County 21"/>
            </a:graphicData>
          </a:graphic>
        </xdr:graphicFrame>
      </mc:Choice>
      <mc:Fallback xmlns="">
        <xdr:sp macro="" textlink="">
          <xdr:nvSpPr>
            <xdr:cNvPr id="0" name=""/>
            <xdr:cNvSpPr>
              <a:spLocks noTextEdit="1"/>
            </xdr:cNvSpPr>
          </xdr:nvSpPr>
          <xdr:spPr>
            <a:xfrm>
              <a:off x="222251" y="1629834"/>
              <a:ext cx="1828800" cy="4868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227543</xdr:colOff>
      <xdr:row>41</xdr:row>
      <xdr:rowOff>146050</xdr:rowOff>
    </xdr:from>
    <xdr:to>
      <xdr:col>3</xdr:col>
      <xdr:colOff>214843</xdr:colOff>
      <xdr:row>61</xdr:row>
      <xdr:rowOff>0</xdr:rowOff>
    </xdr:to>
    <mc:AlternateContent xmlns:mc="http://schemas.openxmlformats.org/markup-compatibility/2006" xmlns:a14="http://schemas.microsoft.com/office/drawing/2010/main">
      <mc:Choice Requires="a14">
        <xdr:graphicFrame macro="">
          <xdr:nvGraphicFramePr>
            <xdr:cNvPr id="22" name="Month 9">
              <a:extLst>
                <a:ext uri="{FF2B5EF4-FFF2-40B4-BE49-F238E27FC236}">
                  <a16:creationId xmlns:a16="http://schemas.microsoft.com/office/drawing/2014/main" id="{00000000-0008-0000-1200-000016000000}"/>
                </a:ext>
              </a:extLst>
            </xdr:cNvPr>
            <xdr:cNvGraphicFramePr/>
          </xdr:nvGraphicFramePr>
          <xdr:xfrm>
            <a:off x="0" y="0"/>
            <a:ext cx="0" cy="0"/>
          </xdr:xfrm>
          <a:graphic>
            <a:graphicData uri="http://schemas.microsoft.com/office/drawing/2010/slicer">
              <sle:slicer xmlns:sle="http://schemas.microsoft.com/office/drawing/2010/slicer" name="Month 9"/>
            </a:graphicData>
          </a:graphic>
        </xdr:graphicFrame>
      </mc:Choice>
      <mc:Fallback xmlns="">
        <xdr:sp macro="" textlink="">
          <xdr:nvSpPr>
            <xdr:cNvPr id="0" name=""/>
            <xdr:cNvSpPr>
              <a:spLocks noTextEdit="1"/>
            </xdr:cNvSpPr>
          </xdr:nvSpPr>
          <xdr:spPr>
            <a:xfrm>
              <a:off x="227543" y="7956550"/>
              <a:ext cx="1828800" cy="366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236009</xdr:colOff>
      <xdr:row>34</xdr:row>
      <xdr:rowOff>141820</xdr:rowOff>
    </xdr:from>
    <xdr:to>
      <xdr:col>3</xdr:col>
      <xdr:colOff>223309</xdr:colOff>
      <xdr:row>41</xdr:row>
      <xdr:rowOff>42334</xdr:rowOff>
    </xdr:to>
    <mc:AlternateContent xmlns:mc="http://schemas.openxmlformats.org/markup-compatibility/2006" xmlns:a14="http://schemas.microsoft.com/office/drawing/2010/main">
      <mc:Choice Requires="a14">
        <xdr:graphicFrame macro="">
          <xdr:nvGraphicFramePr>
            <xdr:cNvPr id="23" name="Calendar_Year 12">
              <a:extLst>
                <a:ext uri="{FF2B5EF4-FFF2-40B4-BE49-F238E27FC236}">
                  <a16:creationId xmlns:a16="http://schemas.microsoft.com/office/drawing/2014/main" id="{00000000-0008-0000-1200-000017000000}"/>
                </a:ext>
              </a:extLst>
            </xdr:cNvPr>
            <xdr:cNvGraphicFramePr/>
          </xdr:nvGraphicFramePr>
          <xdr:xfrm>
            <a:off x="0" y="0"/>
            <a:ext cx="0" cy="0"/>
          </xdr:xfrm>
          <a:graphic>
            <a:graphicData uri="http://schemas.microsoft.com/office/drawing/2010/slicer">
              <sle:slicer xmlns:sle="http://schemas.microsoft.com/office/drawing/2010/slicer" name="Calendar_Year 12"/>
            </a:graphicData>
          </a:graphic>
        </xdr:graphicFrame>
      </mc:Choice>
      <mc:Fallback xmlns="">
        <xdr:sp macro="" textlink="">
          <xdr:nvSpPr>
            <xdr:cNvPr id="0" name=""/>
            <xdr:cNvSpPr>
              <a:spLocks noTextEdit="1"/>
            </xdr:cNvSpPr>
          </xdr:nvSpPr>
          <xdr:spPr>
            <a:xfrm>
              <a:off x="236009" y="6618820"/>
              <a:ext cx="1828800" cy="1234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359833</xdr:colOff>
      <xdr:row>8</xdr:row>
      <xdr:rowOff>95251</xdr:rowOff>
    </xdr:from>
    <xdr:to>
      <xdr:col>20</xdr:col>
      <xdr:colOff>147658</xdr:colOff>
      <xdr:row>36</xdr:row>
      <xdr:rowOff>9907</xdr:rowOff>
    </xdr:to>
    <xdr:graphicFrame macro="">
      <xdr:nvGraphicFramePr>
        <xdr:cNvPr id="24" name="Chart 23">
          <a:extLst>
            <a:ext uri="{FF2B5EF4-FFF2-40B4-BE49-F238E27FC236}">
              <a16:creationId xmlns:a16="http://schemas.microsoft.com/office/drawing/2014/main" id="{00000000-0008-0000-12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359832</xdr:colOff>
      <xdr:row>36</xdr:row>
      <xdr:rowOff>127000</xdr:rowOff>
    </xdr:from>
    <xdr:to>
      <xdr:col>20</xdr:col>
      <xdr:colOff>147657</xdr:colOff>
      <xdr:row>60</xdr:row>
      <xdr:rowOff>172720</xdr:rowOff>
    </xdr:to>
    <xdr:graphicFrame macro="">
      <xdr:nvGraphicFramePr>
        <xdr:cNvPr id="25" name="Chart 24">
          <a:extLst>
            <a:ext uri="{FF2B5EF4-FFF2-40B4-BE49-F238E27FC236}">
              <a16:creationId xmlns:a16="http://schemas.microsoft.com/office/drawing/2014/main" id="{00000000-0008-0000-12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211666</xdr:colOff>
      <xdr:row>5</xdr:row>
      <xdr:rowOff>116417</xdr:rowOff>
    </xdr:from>
    <xdr:to>
      <xdr:col>0</xdr:col>
      <xdr:colOff>506940</xdr:colOff>
      <xdr:row>7</xdr:row>
      <xdr:rowOff>30691</xdr:rowOff>
    </xdr:to>
    <xdr:pic>
      <xdr:nvPicPr>
        <xdr:cNvPr id="20" name="Graphic 19" descr="House">
          <a:hlinkClick xmlns:r="http://schemas.openxmlformats.org/officeDocument/2006/relationships" r:id="rId8"/>
          <a:extLst>
            <a:ext uri="{FF2B5EF4-FFF2-40B4-BE49-F238E27FC236}">
              <a16:creationId xmlns:a16="http://schemas.microsoft.com/office/drawing/2014/main" id="{29B7431C-AE6E-4B5F-8287-B5139B76E9D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11666" y="1068917"/>
          <a:ext cx="295274" cy="295274"/>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13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1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13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13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13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9" name="Group 8">
          <a:extLst>
            <a:ext uri="{FF2B5EF4-FFF2-40B4-BE49-F238E27FC236}">
              <a16:creationId xmlns:a16="http://schemas.microsoft.com/office/drawing/2014/main" id="{00000000-0008-0000-1300-000009000000}"/>
            </a:ext>
          </a:extLst>
        </xdr:cNvPr>
        <xdr:cNvGrpSpPr/>
      </xdr:nvGrpSpPr>
      <xdr:grpSpPr>
        <a:xfrm>
          <a:off x="28575" y="28575"/>
          <a:ext cx="12279841" cy="1445896"/>
          <a:chOff x="28576" y="28575"/>
          <a:chExt cx="9151597" cy="1445896"/>
        </a:xfrm>
      </xdr:grpSpPr>
      <xdr:grpSp>
        <xdr:nvGrpSpPr>
          <xdr:cNvPr id="2" name="Group 1">
            <a:extLst>
              <a:ext uri="{FF2B5EF4-FFF2-40B4-BE49-F238E27FC236}">
                <a16:creationId xmlns:a16="http://schemas.microsoft.com/office/drawing/2014/main" id="{00000000-0008-0000-13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13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13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3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13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13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13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5"/>
            <a:extLst>
              <a:ext uri="{FF2B5EF4-FFF2-40B4-BE49-F238E27FC236}">
                <a16:creationId xmlns:a16="http://schemas.microsoft.com/office/drawing/2014/main" id="{00000000-0008-0000-13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6"/>
            <a:extLst>
              <a:ext uri="{FF2B5EF4-FFF2-40B4-BE49-F238E27FC236}">
                <a16:creationId xmlns:a16="http://schemas.microsoft.com/office/drawing/2014/main" id="{00000000-0008-0000-13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257175</xdr:colOff>
      <xdr:row>5</xdr:row>
      <xdr:rowOff>76200</xdr:rowOff>
    </xdr:from>
    <xdr:to>
      <xdr:col>0</xdr:col>
      <xdr:colOff>552449</xdr:colOff>
      <xdr:row>6</xdr:row>
      <xdr:rowOff>180974</xdr:rowOff>
    </xdr:to>
    <xdr:pic>
      <xdr:nvPicPr>
        <xdr:cNvPr id="21" name="Graphic 20" descr="House">
          <a:hlinkClick xmlns:r="http://schemas.openxmlformats.org/officeDocument/2006/relationships" r:id="rId7"/>
          <a:extLst>
            <a:ext uri="{FF2B5EF4-FFF2-40B4-BE49-F238E27FC236}">
              <a16:creationId xmlns:a16="http://schemas.microsoft.com/office/drawing/2014/main" id="{3AEE724F-3C2F-4B26-B9A5-7A652281525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57175" y="1047750"/>
          <a:ext cx="295274" cy="29527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14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14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14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1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14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14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14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1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14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14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14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14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14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00000000-0008-0000-1400-000002000000}"/>
            </a:ext>
          </a:extLst>
        </xdr:cNvPr>
        <xdr:cNvGrpSpPr/>
      </xdr:nvGrpSpPr>
      <xdr:grpSpPr>
        <a:xfrm>
          <a:off x="28574" y="28575"/>
          <a:ext cx="12811125" cy="1477573"/>
          <a:chOff x="28574" y="28575"/>
          <a:chExt cx="12900025" cy="1479690"/>
        </a:xfrm>
      </xdr:grpSpPr>
      <xdr:grpSp>
        <xdr:nvGrpSpPr>
          <xdr:cNvPr id="21" name="Group 20">
            <a:extLst>
              <a:ext uri="{FF2B5EF4-FFF2-40B4-BE49-F238E27FC236}">
                <a16:creationId xmlns:a16="http://schemas.microsoft.com/office/drawing/2014/main" id="{00000000-0008-0000-14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14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4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4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4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grpSp>
        <xdr:nvGrpSpPr>
          <xdr:cNvPr id="24" name="Group 23">
            <a:extLst>
              <a:ext uri="{FF2B5EF4-FFF2-40B4-BE49-F238E27FC236}">
                <a16:creationId xmlns:a16="http://schemas.microsoft.com/office/drawing/2014/main" id="{00000000-0008-0000-14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9"/>
              <a:extLst>
                <a:ext uri="{FF2B5EF4-FFF2-40B4-BE49-F238E27FC236}">
                  <a16:creationId xmlns:a16="http://schemas.microsoft.com/office/drawing/2014/main" id="{00000000-0008-0000-14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0"/>
              <a:extLst>
                <a:ext uri="{FF2B5EF4-FFF2-40B4-BE49-F238E27FC236}">
                  <a16:creationId xmlns:a16="http://schemas.microsoft.com/office/drawing/2014/main" id="{00000000-0008-0000-14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114300</xdr:rowOff>
    </xdr:from>
    <xdr:to>
      <xdr:col>0</xdr:col>
      <xdr:colOff>495299</xdr:colOff>
      <xdr:row>7</xdr:row>
      <xdr:rowOff>28574</xdr:rowOff>
    </xdr:to>
    <xdr:pic>
      <xdr:nvPicPr>
        <xdr:cNvPr id="31" name="Graphic 30" descr="House">
          <a:hlinkClick xmlns:r="http://schemas.openxmlformats.org/officeDocument/2006/relationships" r:id="rId11"/>
          <a:extLst>
            <a:ext uri="{FF2B5EF4-FFF2-40B4-BE49-F238E27FC236}">
              <a16:creationId xmlns:a16="http://schemas.microsoft.com/office/drawing/2014/main" id="{3D2B75DA-0F3B-4041-AC5E-A1BCC94557B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00025" y="1085850"/>
          <a:ext cx="295274" cy="2952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5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62441</xdr:colOff>
      <xdr:row>8</xdr:row>
      <xdr:rowOff>10581</xdr:rowOff>
    </xdr:from>
    <xdr:to>
      <xdr:col>3</xdr:col>
      <xdr:colOff>49741</xdr:colOff>
      <xdr:row>30</xdr:row>
      <xdr:rowOff>114299</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5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62441" y="1553631"/>
              <a:ext cx="1816100" cy="434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00000000-0008-0000-1500-00000D000000}"/>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5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00000000-0008-0000-1500-00000C000000}"/>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00000000-0008-0000-1500-000002000000}"/>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5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14" name="Group 13">
                <a:extLst>
                  <a:ext uri="{FF2B5EF4-FFF2-40B4-BE49-F238E27FC236}">
                    <a16:creationId xmlns:a16="http://schemas.microsoft.com/office/drawing/2014/main" id="{00000000-0008-0000-15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5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5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5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500-000004000000}"/>
                    </a:ext>
                  </a:extLst>
                </xdr:cNvPr>
                <xdr:cNvSpPr txBox="1"/>
              </xdr:nvSpPr>
              <xdr:spPr>
                <a:xfrm>
                  <a:off x="4715804" y="76199"/>
                  <a:ext cx="433797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grpSp>
        <xdr:grpSp>
          <xdr:nvGrpSpPr>
            <xdr:cNvPr id="22" name="Group 21">
              <a:extLst>
                <a:ext uri="{FF2B5EF4-FFF2-40B4-BE49-F238E27FC236}">
                  <a16:creationId xmlns:a16="http://schemas.microsoft.com/office/drawing/2014/main" id="{00000000-0008-0000-15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5"/>
                <a:extLst>
                  <a:ext uri="{FF2B5EF4-FFF2-40B4-BE49-F238E27FC236}">
                    <a16:creationId xmlns:a16="http://schemas.microsoft.com/office/drawing/2014/main" id="{00000000-0008-0000-15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6"/>
                <a:extLst>
                  <a:ext uri="{FF2B5EF4-FFF2-40B4-BE49-F238E27FC236}">
                    <a16:creationId xmlns:a16="http://schemas.microsoft.com/office/drawing/2014/main" id="{00000000-0008-0000-15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62441</xdr:colOff>
      <xdr:row>31</xdr:row>
      <xdr:rowOff>0</xdr:rowOff>
    </xdr:from>
    <xdr:to>
      <xdr:col>3</xdr:col>
      <xdr:colOff>49741</xdr:colOff>
      <xdr:row>41</xdr:row>
      <xdr:rowOff>61382</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5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62441" y="5972175"/>
              <a:ext cx="1816100" cy="196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5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11</xdr:col>
      <xdr:colOff>285062</xdr:colOff>
      <xdr:row>8</xdr:row>
      <xdr:rowOff>9525</xdr:rowOff>
    </xdr:from>
    <xdr:to>
      <xdr:col>19</xdr:col>
      <xdr:colOff>381881</xdr:colOff>
      <xdr:row>30</xdr:row>
      <xdr:rowOff>114300</xdr:rowOff>
    </xdr:to>
    <xdr:graphicFrame macro="">
      <xdr:nvGraphicFramePr>
        <xdr:cNvPr id="18" name="Chart 17">
          <a:extLst>
            <a:ext uri="{FF2B5EF4-FFF2-40B4-BE49-F238E27FC236}">
              <a16:creationId xmlns:a16="http://schemas.microsoft.com/office/drawing/2014/main" id="{00000000-0008-0000-15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oneCell">
    <xdr:from>
      <xdr:col>0</xdr:col>
      <xdr:colOff>171450</xdr:colOff>
      <xdr:row>5</xdr:row>
      <xdr:rowOff>76200</xdr:rowOff>
    </xdr:from>
    <xdr:to>
      <xdr:col>0</xdr:col>
      <xdr:colOff>466724</xdr:colOff>
      <xdr:row>6</xdr:row>
      <xdr:rowOff>180974</xdr:rowOff>
    </xdr:to>
    <xdr:pic>
      <xdr:nvPicPr>
        <xdr:cNvPr id="25" name="Graphic 24" descr="House">
          <a:hlinkClick xmlns:r="http://schemas.openxmlformats.org/officeDocument/2006/relationships" r:id="rId9"/>
          <a:extLst>
            <a:ext uri="{FF2B5EF4-FFF2-40B4-BE49-F238E27FC236}">
              <a16:creationId xmlns:a16="http://schemas.microsoft.com/office/drawing/2014/main" id="{72DF42B5-1608-4039-8133-AE13DA74055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1450" y="1047750"/>
          <a:ext cx="295274" cy="29527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6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6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6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106891</xdr:colOff>
      <xdr:row>8</xdr:row>
      <xdr:rowOff>10584</xdr:rowOff>
    </xdr:from>
    <xdr:to>
      <xdr:col>19</xdr:col>
      <xdr:colOff>123825</xdr:colOff>
      <xdr:row>30</xdr:row>
      <xdr:rowOff>105834</xdr:rowOff>
    </xdr:to>
    <xdr:graphicFrame macro="">
      <xdr:nvGraphicFramePr>
        <xdr:cNvPr id="17" name="Chart 16">
          <a:extLst>
            <a:ext uri="{FF2B5EF4-FFF2-40B4-BE49-F238E27FC236}">
              <a16:creationId xmlns:a16="http://schemas.microsoft.com/office/drawing/2014/main" id="{00000000-0008-0000-16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6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6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00000000-0008-0000-1600-000002000000}"/>
            </a:ext>
          </a:extLst>
        </xdr:cNvPr>
        <xdr:cNvGrpSpPr/>
      </xdr:nvGrpSpPr>
      <xdr:grpSpPr>
        <a:xfrm>
          <a:off x="26647" y="28575"/>
          <a:ext cx="11788587" cy="1445896"/>
          <a:chOff x="26647" y="28575"/>
          <a:chExt cx="11869020" cy="1448013"/>
        </a:xfrm>
      </xdr:grpSpPr>
      <xdr:grpSp>
        <xdr:nvGrpSpPr>
          <xdr:cNvPr id="11" name="Group 10">
            <a:extLst>
              <a:ext uri="{FF2B5EF4-FFF2-40B4-BE49-F238E27FC236}">
                <a16:creationId xmlns:a16="http://schemas.microsoft.com/office/drawing/2014/main" id="{00000000-0008-0000-16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6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6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600-000004000000}"/>
                </a:ext>
              </a:extLst>
            </xdr:cNvPr>
            <xdr:cNvSpPr txBox="1"/>
          </xdr:nvSpPr>
          <xdr:spPr>
            <a:xfrm>
              <a:off x="3914047" y="76199"/>
              <a:ext cx="5179101"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grpSp>
        <xdr:nvGrpSpPr>
          <xdr:cNvPr id="20" name="Group 19">
            <a:extLst>
              <a:ext uri="{FF2B5EF4-FFF2-40B4-BE49-F238E27FC236}">
                <a16:creationId xmlns:a16="http://schemas.microsoft.com/office/drawing/2014/main" id="{00000000-0008-0000-16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6"/>
              <a:extLst>
                <a:ext uri="{FF2B5EF4-FFF2-40B4-BE49-F238E27FC236}">
                  <a16:creationId xmlns:a16="http://schemas.microsoft.com/office/drawing/2014/main" id="{00000000-0008-0000-16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7"/>
              <a:extLst>
                <a:ext uri="{FF2B5EF4-FFF2-40B4-BE49-F238E27FC236}">
                  <a16:creationId xmlns:a16="http://schemas.microsoft.com/office/drawing/2014/main" id="{00000000-0008-0000-16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76200</xdr:rowOff>
    </xdr:from>
    <xdr:to>
      <xdr:col>0</xdr:col>
      <xdr:colOff>495299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DEE9CC4B-C685-4E59-B33F-98554B44082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0025" y="1047750"/>
          <a:ext cx="295274" cy="295274"/>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409575</xdr:colOff>
      <xdr:row>6</xdr:row>
      <xdr:rowOff>142875</xdr:rowOff>
    </xdr:from>
    <xdr:to>
      <xdr:col>5</xdr:col>
      <xdr:colOff>276225</xdr:colOff>
      <xdr:row>21</xdr:row>
      <xdr:rowOff>28575</xdr:rowOff>
    </xdr:to>
    <xdr:graphicFrame macro="">
      <xdr:nvGraphicFramePr>
        <xdr:cNvPr id="2" name="Chart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447675</xdr:colOff>
      <xdr:row>3</xdr:row>
      <xdr:rowOff>114300</xdr:rowOff>
    </xdr:from>
    <xdr:to>
      <xdr:col>8</xdr:col>
      <xdr:colOff>447675</xdr:colOff>
      <xdr:row>16</xdr:row>
      <xdr:rowOff>161925</xdr:rowOff>
    </xdr:to>
    <mc:AlternateContent xmlns:mc="http://schemas.openxmlformats.org/markup-compatibility/2006" xmlns:a14="http://schemas.microsoft.com/office/drawing/2010/main">
      <mc:Choice Requires="a14">
        <xdr:graphicFrame macro="">
          <xdr:nvGraphicFramePr>
            <xdr:cNvPr id="3" name="County 18">
              <a:extLst>
                <a:ext uri="{FF2B5EF4-FFF2-40B4-BE49-F238E27FC236}">
                  <a16:creationId xmlns:a16="http://schemas.microsoft.com/office/drawing/2014/main" id="{00000000-0008-0000-1700-000003000000}"/>
                </a:ext>
              </a:extLst>
            </xdr:cNvPr>
            <xdr:cNvGraphicFramePr/>
          </xdr:nvGraphicFramePr>
          <xdr:xfrm>
            <a:off x="0" y="0"/>
            <a:ext cx="0" cy="0"/>
          </xdr:xfrm>
          <a:graphic>
            <a:graphicData uri="http://schemas.microsoft.com/office/drawing/2010/slicer">
              <sle:slicer xmlns:sle="http://schemas.microsoft.com/office/drawing/2010/slicer" name="County 18"/>
            </a:graphicData>
          </a:graphic>
        </xdr:graphicFrame>
      </mc:Choice>
      <mc:Fallback xmlns="">
        <xdr:sp macro="" textlink="">
          <xdr:nvSpPr>
            <xdr:cNvPr id="0" name=""/>
            <xdr:cNvSpPr>
              <a:spLocks noTextEdit="1"/>
            </xdr:cNvSpPr>
          </xdr:nvSpPr>
          <xdr:spPr>
            <a:xfrm>
              <a:off x="52959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628650</xdr:colOff>
      <xdr:row>32</xdr:row>
      <xdr:rowOff>76200</xdr:rowOff>
    </xdr:from>
    <xdr:to>
      <xdr:col>5</xdr:col>
      <xdr:colOff>495300</xdr:colOff>
      <xdr:row>46</xdr:row>
      <xdr:rowOff>152400</xdr:rowOff>
    </xdr:to>
    <xdr:graphicFrame macro="">
      <xdr:nvGraphicFramePr>
        <xdr:cNvPr id="4" name="Chart 3">
          <a:extLst>
            <a:ext uri="{FF2B5EF4-FFF2-40B4-BE49-F238E27FC236}">
              <a16:creationId xmlns:a16="http://schemas.microsoft.com/office/drawing/2014/main" id="{00000000-0008-0000-1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0</xdr:col>
      <xdr:colOff>76200</xdr:colOff>
      <xdr:row>8</xdr:row>
      <xdr:rowOff>47625</xdr:rowOff>
    </xdr:from>
    <xdr:to>
      <xdr:col>3</xdr:col>
      <xdr:colOff>76200</xdr:colOff>
      <xdr:row>49</xdr:row>
      <xdr:rowOff>9525</xdr:rowOff>
    </xdr:to>
    <mc:AlternateContent xmlns:mc="http://schemas.openxmlformats.org/markup-compatibility/2006" xmlns:a14="http://schemas.microsoft.com/office/drawing/2010/main">
      <mc:Choice Requires="a14">
        <xdr:graphicFrame macro="">
          <xdr:nvGraphicFramePr>
            <xdr:cNvPr id="4" name="County 19">
              <a:extLst>
                <a:ext uri="{FF2B5EF4-FFF2-40B4-BE49-F238E27FC236}">
                  <a16:creationId xmlns:a16="http://schemas.microsoft.com/office/drawing/2014/main" id="{00000000-0008-0000-1800-000004000000}"/>
                </a:ext>
              </a:extLst>
            </xdr:cNvPr>
            <xdr:cNvGraphicFramePr/>
          </xdr:nvGraphicFramePr>
          <xdr:xfrm>
            <a:off x="0" y="0"/>
            <a:ext cx="0" cy="0"/>
          </xdr:xfrm>
          <a:graphic>
            <a:graphicData uri="http://schemas.microsoft.com/office/drawing/2010/slicer">
              <sle:slicer xmlns:sle="http://schemas.microsoft.com/office/drawing/2010/slicer" name="County 19"/>
            </a:graphicData>
          </a:graphic>
        </xdr:graphicFrame>
      </mc:Choice>
      <mc:Fallback xmlns="">
        <xdr:sp macro="" textlink="">
          <xdr:nvSpPr>
            <xdr:cNvPr id="0" name=""/>
            <xdr:cNvSpPr>
              <a:spLocks noTextEdit="1"/>
            </xdr:cNvSpPr>
          </xdr:nvSpPr>
          <xdr:spPr>
            <a:xfrm>
              <a:off x="76200" y="1590675"/>
              <a:ext cx="1828800" cy="782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8</xdr:row>
      <xdr:rowOff>57149</xdr:rowOff>
    </xdr:from>
    <xdr:to>
      <xdr:col>19</xdr:col>
      <xdr:colOff>66675</xdr:colOff>
      <xdr:row>28</xdr:row>
      <xdr:rowOff>38100</xdr:rowOff>
    </xdr:to>
    <xdr:graphicFrame macro="">
      <xdr:nvGraphicFramePr>
        <xdr:cNvPr id="5" name="Chart 4">
          <a:extLst>
            <a:ext uri="{FF2B5EF4-FFF2-40B4-BE49-F238E27FC236}">
              <a16:creationId xmlns:a16="http://schemas.microsoft.com/office/drawing/2014/main" id="{00000000-0008-0000-1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29</xdr:row>
      <xdr:rowOff>9523</xdr:rowOff>
    </xdr:from>
    <xdr:to>
      <xdr:col>19</xdr:col>
      <xdr:colOff>58673</xdr:colOff>
      <xdr:row>49</xdr:row>
      <xdr:rowOff>40003</xdr:rowOff>
    </xdr:to>
    <xdr:graphicFrame macro="">
      <xdr:nvGraphicFramePr>
        <xdr:cNvPr id="6" name="Chart 5">
          <a:extLst>
            <a:ext uri="{FF2B5EF4-FFF2-40B4-BE49-F238E27FC236}">
              <a16:creationId xmlns:a16="http://schemas.microsoft.com/office/drawing/2014/main" id="{00000000-0008-0000-1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8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8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8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8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800-00001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800-000011000000}"/>
                </a:ext>
              </a:extLst>
            </xdr:cNvPr>
            <xdr:cNvSpPr txBox="1"/>
          </xdr:nvSpPr>
          <xdr:spPr>
            <a:xfrm>
              <a:off x="6506911" y="76199"/>
              <a:ext cx="258623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WIC Participation</a:t>
              </a:r>
            </a:p>
          </xdr:txBody>
        </xdr:sp>
      </xdr:grpSp>
      <xdr:grpSp>
        <xdr:nvGrpSpPr>
          <xdr:cNvPr id="9" name="Group 8">
            <a:extLst>
              <a:ext uri="{FF2B5EF4-FFF2-40B4-BE49-F238E27FC236}">
                <a16:creationId xmlns:a16="http://schemas.microsoft.com/office/drawing/2014/main" id="{00000000-0008-0000-18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6"/>
              <a:extLst>
                <a:ext uri="{FF2B5EF4-FFF2-40B4-BE49-F238E27FC236}">
                  <a16:creationId xmlns:a16="http://schemas.microsoft.com/office/drawing/2014/main" id="{00000000-0008-0000-18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7"/>
              <a:extLst>
                <a:ext uri="{FF2B5EF4-FFF2-40B4-BE49-F238E27FC236}">
                  <a16:creationId xmlns:a16="http://schemas.microsoft.com/office/drawing/2014/main" id="{00000000-0008-0000-18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171450</xdr:colOff>
      <xdr:row>5</xdr:row>
      <xdr:rowOff>85725</xdr:rowOff>
    </xdr:from>
    <xdr:to>
      <xdr:col>0</xdr:col>
      <xdr:colOff>466724</xdr:colOff>
      <xdr:row>6</xdr:row>
      <xdr:rowOff>190499</xdr:rowOff>
    </xdr:to>
    <xdr:pic>
      <xdr:nvPicPr>
        <xdr:cNvPr id="19" name="Graphic 18" descr="House">
          <a:hlinkClick xmlns:r="http://schemas.openxmlformats.org/officeDocument/2006/relationships" r:id="rId8"/>
          <a:extLst>
            <a:ext uri="{FF2B5EF4-FFF2-40B4-BE49-F238E27FC236}">
              <a16:creationId xmlns:a16="http://schemas.microsoft.com/office/drawing/2014/main" id="{B0D025C0-3428-428C-9F60-CCFA4CC860D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71450" y="1057275"/>
          <a:ext cx="295274" cy="295274"/>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A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A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A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A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A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A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A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A00-000011000000}"/>
                </a:ext>
              </a:extLst>
            </xdr:cNvPr>
            <xdr:cNvSpPr txBox="1"/>
          </xdr:nvSpPr>
          <xdr:spPr>
            <a:xfrm>
              <a:off x="5339079" y="76199"/>
              <a:ext cx="375406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Child-Only</a:t>
              </a:r>
              <a:r>
                <a:rPr lang="en-US" sz="2000" b="1" baseline="0">
                  <a:solidFill>
                    <a:srgbClr val="C00000"/>
                  </a:solidFill>
                </a:rPr>
                <a:t> Households &amp; Persons</a:t>
              </a:r>
              <a:endParaRPr lang="en-US" sz="2000" b="1">
                <a:solidFill>
                  <a:srgbClr val="C00000"/>
                </a:solidFill>
              </a:endParaRPr>
            </a:p>
          </xdr:txBody>
        </xdr:sp>
      </xdr:grpSp>
      <xdr:grpSp>
        <xdr:nvGrpSpPr>
          <xdr:cNvPr id="9" name="Group 8">
            <a:extLst>
              <a:ext uri="{FF2B5EF4-FFF2-40B4-BE49-F238E27FC236}">
                <a16:creationId xmlns:a16="http://schemas.microsoft.com/office/drawing/2014/main" id="{00000000-0008-0000-1A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4"/>
              <a:extLst>
                <a:ext uri="{FF2B5EF4-FFF2-40B4-BE49-F238E27FC236}">
                  <a16:creationId xmlns:a16="http://schemas.microsoft.com/office/drawing/2014/main" id="{00000000-0008-0000-1A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5"/>
              <a:extLst>
                <a:ext uri="{FF2B5EF4-FFF2-40B4-BE49-F238E27FC236}">
                  <a16:creationId xmlns:a16="http://schemas.microsoft.com/office/drawing/2014/main" id="{00000000-0008-0000-1A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209549</xdr:colOff>
      <xdr:row>32</xdr:row>
      <xdr:rowOff>57150</xdr:rowOff>
    </xdr:from>
    <xdr:to>
      <xdr:col>19</xdr:col>
      <xdr:colOff>114299</xdr:colOff>
      <xdr:row>55</xdr:row>
      <xdr:rowOff>123824</xdr:rowOff>
    </xdr:to>
    <xdr:graphicFrame macro="">
      <xdr:nvGraphicFramePr>
        <xdr:cNvPr id="18" name="Chart 17">
          <a:extLst>
            <a:ext uri="{FF2B5EF4-FFF2-40B4-BE49-F238E27FC236}">
              <a16:creationId xmlns:a16="http://schemas.microsoft.com/office/drawing/2014/main" id="{00000000-0008-0000-1A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209549</xdr:colOff>
      <xdr:row>8</xdr:row>
      <xdr:rowOff>66673</xdr:rowOff>
    </xdr:from>
    <xdr:to>
      <xdr:col>19</xdr:col>
      <xdr:colOff>114300</xdr:colOff>
      <xdr:row>31</xdr:row>
      <xdr:rowOff>90676</xdr:rowOff>
    </xdr:to>
    <xdr:graphicFrame macro="">
      <xdr:nvGraphicFramePr>
        <xdr:cNvPr id="19" name="Chart 18">
          <a:extLst>
            <a:ext uri="{FF2B5EF4-FFF2-40B4-BE49-F238E27FC236}">
              <a16:creationId xmlns:a16="http://schemas.microsoft.com/office/drawing/2014/main" id="{00000000-0008-0000-1A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114300</xdr:colOff>
      <xdr:row>8</xdr:row>
      <xdr:rowOff>66675</xdr:rowOff>
    </xdr:from>
    <xdr:to>
      <xdr:col>3</xdr:col>
      <xdr:colOff>114300</xdr:colOff>
      <xdr:row>28</xdr:row>
      <xdr:rowOff>123825</xdr:rowOff>
    </xdr:to>
    <mc:AlternateContent xmlns:mc="http://schemas.openxmlformats.org/markup-compatibility/2006" xmlns:a14="http://schemas.microsoft.com/office/drawing/2010/main">
      <mc:Choice Requires="a14">
        <xdr:graphicFrame macro="">
          <xdr:nvGraphicFramePr>
            <xdr:cNvPr id="20" name="County 28">
              <a:extLst>
                <a:ext uri="{FF2B5EF4-FFF2-40B4-BE49-F238E27FC236}">
                  <a16:creationId xmlns:a16="http://schemas.microsoft.com/office/drawing/2014/main" id="{00000000-0008-0000-1A00-000014000000}"/>
                </a:ext>
              </a:extLst>
            </xdr:cNvPr>
            <xdr:cNvGraphicFramePr/>
          </xdr:nvGraphicFramePr>
          <xdr:xfrm>
            <a:off x="0" y="0"/>
            <a:ext cx="0" cy="0"/>
          </xdr:xfrm>
          <a:graphic>
            <a:graphicData uri="http://schemas.microsoft.com/office/drawing/2010/slicer">
              <sle:slicer xmlns:sle="http://schemas.microsoft.com/office/drawing/2010/slicer" name="County 28"/>
            </a:graphicData>
          </a:graphic>
        </xdr:graphicFrame>
      </mc:Choice>
      <mc:Fallback xmlns="">
        <xdr:sp macro="" textlink="">
          <xdr:nvSpPr>
            <xdr:cNvPr id="0" name=""/>
            <xdr:cNvSpPr>
              <a:spLocks noTextEdit="1"/>
            </xdr:cNvSpPr>
          </xdr:nvSpPr>
          <xdr:spPr>
            <a:xfrm>
              <a:off x="114300" y="1609725"/>
              <a:ext cx="1828800" cy="3914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29</xdr:row>
      <xdr:rowOff>1</xdr:rowOff>
    </xdr:from>
    <xdr:to>
      <xdr:col>3</xdr:col>
      <xdr:colOff>104775</xdr:colOff>
      <xdr:row>36</xdr:row>
      <xdr:rowOff>95250</xdr:rowOff>
    </xdr:to>
    <mc:AlternateContent xmlns:mc="http://schemas.openxmlformats.org/markup-compatibility/2006" xmlns:a14="http://schemas.microsoft.com/office/drawing/2010/main">
      <mc:Choice Requires="a14">
        <xdr:graphicFrame macro="">
          <xdr:nvGraphicFramePr>
            <xdr:cNvPr id="21" name="Calendar_Year 22">
              <a:extLst>
                <a:ext uri="{FF2B5EF4-FFF2-40B4-BE49-F238E27FC236}">
                  <a16:creationId xmlns:a16="http://schemas.microsoft.com/office/drawing/2014/main" id="{00000000-0008-0000-1A00-000015000000}"/>
                </a:ext>
              </a:extLst>
            </xdr:cNvPr>
            <xdr:cNvGraphicFramePr/>
          </xdr:nvGraphicFramePr>
          <xdr:xfrm>
            <a:off x="0" y="0"/>
            <a:ext cx="0" cy="0"/>
          </xdr:xfrm>
          <a:graphic>
            <a:graphicData uri="http://schemas.microsoft.com/office/drawing/2010/slicer">
              <sle:slicer xmlns:sle="http://schemas.microsoft.com/office/drawing/2010/slicer" name="Calendar_Year 22"/>
            </a:graphicData>
          </a:graphic>
        </xdr:graphicFrame>
      </mc:Choice>
      <mc:Fallback xmlns="">
        <xdr:sp macro="" textlink="">
          <xdr:nvSpPr>
            <xdr:cNvPr id="0" name=""/>
            <xdr:cNvSpPr>
              <a:spLocks noTextEdit="1"/>
            </xdr:cNvSpPr>
          </xdr:nvSpPr>
          <xdr:spPr>
            <a:xfrm>
              <a:off x="104775" y="5591176"/>
              <a:ext cx="1828800" cy="142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36</xdr:row>
      <xdr:rowOff>171451</xdr:rowOff>
    </xdr:from>
    <xdr:to>
      <xdr:col>3</xdr:col>
      <xdr:colOff>123825</xdr:colOff>
      <xdr:row>55</xdr:row>
      <xdr:rowOff>133350</xdr:rowOff>
    </xdr:to>
    <mc:AlternateContent xmlns:mc="http://schemas.openxmlformats.org/markup-compatibility/2006" xmlns:a14="http://schemas.microsoft.com/office/drawing/2010/main">
      <mc:Choice Requires="a14">
        <xdr:graphicFrame macro="">
          <xdr:nvGraphicFramePr>
            <xdr:cNvPr id="22" name="Month 16">
              <a:extLst>
                <a:ext uri="{FF2B5EF4-FFF2-40B4-BE49-F238E27FC236}">
                  <a16:creationId xmlns:a16="http://schemas.microsoft.com/office/drawing/2014/main" id="{00000000-0008-0000-1A00-000016000000}"/>
                </a:ext>
              </a:extLst>
            </xdr:cNvPr>
            <xdr:cNvGraphicFramePr/>
          </xdr:nvGraphicFramePr>
          <xdr:xfrm>
            <a:off x="0" y="0"/>
            <a:ext cx="0" cy="0"/>
          </xdr:xfrm>
          <a:graphic>
            <a:graphicData uri="http://schemas.microsoft.com/office/drawing/2010/slicer">
              <sle:slicer xmlns:sle="http://schemas.microsoft.com/office/drawing/2010/slicer" name="Month 16"/>
            </a:graphicData>
          </a:graphic>
        </xdr:graphicFrame>
      </mc:Choice>
      <mc:Fallback xmlns="">
        <xdr:sp macro="" textlink="">
          <xdr:nvSpPr>
            <xdr:cNvPr id="0" name=""/>
            <xdr:cNvSpPr>
              <a:spLocks noTextEdit="1"/>
            </xdr:cNvSpPr>
          </xdr:nvSpPr>
          <xdr:spPr>
            <a:xfrm>
              <a:off x="123825" y="7096126"/>
              <a:ext cx="1828800" cy="3581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5</xdr:row>
      <xdr:rowOff>76200</xdr:rowOff>
    </xdr:from>
    <xdr:to>
      <xdr:col>0</xdr:col>
      <xdr:colOff>476249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B3480502-2215-489F-A0D4-BC391B114C2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11</xdr:col>
      <xdr:colOff>371475</xdr:colOff>
      <xdr:row>4</xdr:row>
      <xdr:rowOff>180974</xdr:rowOff>
    </xdr:to>
    <xdr:grpSp>
      <xdr:nvGrpSpPr>
        <xdr:cNvPr id="4" name="Group 3">
          <a:extLst>
            <a:ext uri="{FF2B5EF4-FFF2-40B4-BE49-F238E27FC236}">
              <a16:creationId xmlns:a16="http://schemas.microsoft.com/office/drawing/2014/main" id="{00000000-0008-0000-1B00-000004000000}"/>
            </a:ext>
          </a:extLst>
        </xdr:cNvPr>
        <xdr:cNvGrpSpPr/>
      </xdr:nvGrpSpPr>
      <xdr:grpSpPr>
        <a:xfrm>
          <a:off x="19049" y="28575"/>
          <a:ext cx="11454343" cy="914399"/>
          <a:chOff x="28574" y="28575"/>
          <a:chExt cx="11468101" cy="914399"/>
        </a:xfrm>
      </xdr:grpSpPr>
      <xdr:grpSp>
        <xdr:nvGrpSpPr>
          <xdr:cNvPr id="22" name="Group 21">
            <a:extLst>
              <a:ext uri="{FF2B5EF4-FFF2-40B4-BE49-F238E27FC236}">
                <a16:creationId xmlns:a16="http://schemas.microsoft.com/office/drawing/2014/main" id="{00000000-0008-0000-1B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B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B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B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B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10" name="Group 9">
            <a:extLst>
              <a:ext uri="{FF2B5EF4-FFF2-40B4-BE49-F238E27FC236}">
                <a16:creationId xmlns:a16="http://schemas.microsoft.com/office/drawing/2014/main" id="{00000000-0008-0000-1B00-00000A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1B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1B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4" name="Graphic 13" descr="House">
          <a:hlinkClick xmlns:r="http://schemas.openxmlformats.org/officeDocument/2006/relationships" r:id="rId5"/>
          <a:extLst>
            <a:ext uri="{FF2B5EF4-FFF2-40B4-BE49-F238E27FC236}">
              <a16:creationId xmlns:a16="http://schemas.microsoft.com/office/drawing/2014/main" id="{70A603AC-C121-47D2-84F0-049F57D0645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4</xdr:col>
      <xdr:colOff>400049</xdr:colOff>
      <xdr:row>10</xdr:row>
      <xdr:rowOff>33336</xdr:rowOff>
    </xdr:from>
    <xdr:to>
      <xdr:col>12</xdr:col>
      <xdr:colOff>238126</xdr:colOff>
      <xdr:row>26</xdr:row>
      <xdr:rowOff>47625</xdr:rowOff>
    </xdr:to>
    <xdr:graphicFrame macro="">
      <xdr:nvGraphicFramePr>
        <xdr:cNvPr id="2" name="Chart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47624</xdr:colOff>
      <xdr:row>161</xdr:row>
      <xdr:rowOff>42862</xdr:rowOff>
    </xdr:from>
    <xdr:to>
      <xdr:col>10</xdr:col>
      <xdr:colOff>742949</xdr:colOff>
      <xdr:row>178</xdr:row>
      <xdr:rowOff>171450</xdr:rowOff>
    </xdr:to>
    <xdr:graphicFrame macro="">
      <xdr:nvGraphicFramePr>
        <xdr:cNvPr id="3" name="Chart 2">
          <a:extLst>
            <a:ext uri="{FF2B5EF4-FFF2-40B4-BE49-F238E27FC236}">
              <a16:creationId xmlns:a16="http://schemas.microsoft.com/office/drawing/2014/main" id="{00000000-0008-0000-1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314325</xdr:colOff>
      <xdr:row>26</xdr:row>
      <xdr:rowOff>123825</xdr:rowOff>
    </xdr:from>
    <xdr:to>
      <xdr:col>7</xdr:col>
      <xdr:colOff>47625</xdr:colOff>
      <xdr:row>39</xdr:row>
      <xdr:rowOff>171450</xdr:rowOff>
    </xdr:to>
    <mc:AlternateContent xmlns:mc="http://schemas.openxmlformats.org/markup-compatibility/2006" xmlns:a14="http://schemas.microsoft.com/office/drawing/2010/main">
      <mc:Choice Requires="a14">
        <xdr:graphicFrame macro="">
          <xdr:nvGraphicFramePr>
            <xdr:cNvPr id="4" name="County 27">
              <a:extLst>
                <a:ext uri="{FF2B5EF4-FFF2-40B4-BE49-F238E27FC236}">
                  <a16:creationId xmlns:a16="http://schemas.microsoft.com/office/drawing/2014/main" id="{00000000-0008-0000-1C00-000004000000}"/>
                </a:ext>
              </a:extLst>
            </xdr:cNvPr>
            <xdr:cNvGraphicFramePr/>
          </xdr:nvGraphicFramePr>
          <xdr:xfrm>
            <a:off x="0" y="0"/>
            <a:ext cx="0" cy="0"/>
          </xdr:xfrm>
          <a:graphic>
            <a:graphicData uri="http://schemas.microsoft.com/office/drawing/2010/slicer">
              <sle:slicer xmlns:sle="http://schemas.microsoft.com/office/drawing/2010/slicer" name="County 27"/>
            </a:graphicData>
          </a:graphic>
        </xdr:graphicFrame>
      </mc:Choice>
      <mc:Fallback xmlns="">
        <xdr:sp macro="" textlink="">
          <xdr:nvSpPr>
            <xdr:cNvPr id="0" name=""/>
            <xdr:cNvSpPr>
              <a:spLocks noTextEdit="1"/>
            </xdr:cNvSpPr>
          </xdr:nvSpPr>
          <xdr:spPr>
            <a:xfrm>
              <a:off x="4267200" y="5076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762000</xdr:colOff>
      <xdr:row>26</xdr:row>
      <xdr:rowOff>180975</xdr:rowOff>
    </xdr:from>
    <xdr:to>
      <xdr:col>12</xdr:col>
      <xdr:colOff>371475</xdr:colOff>
      <xdr:row>40</xdr:row>
      <xdr:rowOff>38100</xdr:rowOff>
    </xdr:to>
    <mc:AlternateContent xmlns:mc="http://schemas.openxmlformats.org/markup-compatibility/2006" xmlns:a14="http://schemas.microsoft.com/office/drawing/2010/main">
      <mc:Choice Requires="a14">
        <xdr:graphicFrame macro="">
          <xdr:nvGraphicFramePr>
            <xdr:cNvPr id="5" name="Month 15">
              <a:extLst>
                <a:ext uri="{FF2B5EF4-FFF2-40B4-BE49-F238E27FC236}">
                  <a16:creationId xmlns:a16="http://schemas.microsoft.com/office/drawing/2014/main" id="{00000000-0008-0000-1C00-000005000000}"/>
                </a:ext>
              </a:extLst>
            </xdr:cNvPr>
            <xdr:cNvGraphicFramePr/>
          </xdr:nvGraphicFramePr>
          <xdr:xfrm>
            <a:off x="0" y="0"/>
            <a:ext cx="0" cy="0"/>
          </xdr:xfrm>
          <a:graphic>
            <a:graphicData uri="http://schemas.microsoft.com/office/drawing/2010/slicer">
              <sle:slicer xmlns:sle="http://schemas.microsoft.com/office/drawing/2010/slicer" name="Month 15"/>
            </a:graphicData>
          </a:graphic>
        </xdr:graphicFrame>
      </mc:Choice>
      <mc:Fallback xmlns="">
        <xdr:sp macro="" textlink="">
          <xdr:nvSpPr>
            <xdr:cNvPr id="0" name=""/>
            <xdr:cNvSpPr>
              <a:spLocks noTextEdit="1"/>
            </xdr:cNvSpPr>
          </xdr:nvSpPr>
          <xdr:spPr>
            <a:xfrm>
              <a:off x="8410575" y="5133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219075</xdr:colOff>
      <xdr:row>26</xdr:row>
      <xdr:rowOff>104775</xdr:rowOff>
    </xdr:from>
    <xdr:to>
      <xdr:col>9</xdr:col>
      <xdr:colOff>447675</xdr:colOff>
      <xdr:row>39</xdr:row>
      <xdr:rowOff>152400</xdr:rowOff>
    </xdr:to>
    <mc:AlternateContent xmlns:mc="http://schemas.openxmlformats.org/markup-compatibility/2006" xmlns:a14="http://schemas.microsoft.com/office/drawing/2010/main">
      <mc:Choice Requires="a14">
        <xdr:graphicFrame macro="">
          <xdr:nvGraphicFramePr>
            <xdr:cNvPr id="6" name="Calendar_Year 21">
              <a:extLst>
                <a:ext uri="{FF2B5EF4-FFF2-40B4-BE49-F238E27FC236}">
                  <a16:creationId xmlns:a16="http://schemas.microsoft.com/office/drawing/2014/main" id="{00000000-0008-0000-1C00-000006000000}"/>
                </a:ext>
              </a:extLst>
            </xdr:cNvPr>
            <xdr:cNvGraphicFramePr/>
          </xdr:nvGraphicFramePr>
          <xdr:xfrm>
            <a:off x="0" y="0"/>
            <a:ext cx="0" cy="0"/>
          </xdr:xfrm>
          <a:graphic>
            <a:graphicData uri="http://schemas.microsoft.com/office/drawing/2010/slicer">
              <sle:slicer xmlns:sle="http://schemas.microsoft.com/office/drawing/2010/slicer" name="Calendar_Year 21"/>
            </a:graphicData>
          </a:graphic>
        </xdr:graphicFrame>
      </mc:Choice>
      <mc:Fallback xmlns="">
        <xdr:sp macro="" textlink="">
          <xdr:nvSpPr>
            <xdr:cNvPr id="0" name=""/>
            <xdr:cNvSpPr>
              <a:spLocks noTextEdit="1"/>
            </xdr:cNvSpPr>
          </xdr:nvSpPr>
          <xdr:spPr>
            <a:xfrm>
              <a:off x="6267450" y="5057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8.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2" name="Group 1">
          <a:extLst>
            <a:ext uri="{FF2B5EF4-FFF2-40B4-BE49-F238E27FC236}">
              <a16:creationId xmlns:a16="http://schemas.microsoft.com/office/drawing/2014/main" id="{00000000-0008-0000-1D00-000002000000}"/>
            </a:ext>
          </a:extLst>
        </xdr:cNvPr>
        <xdr:cNvGrpSpPr/>
      </xdr:nvGrpSpPr>
      <xdr:grpSpPr>
        <a:xfrm>
          <a:off x="19049" y="28575"/>
          <a:ext cx="11468101" cy="943548"/>
          <a:chOff x="28574" y="28575"/>
          <a:chExt cx="11468101" cy="943548"/>
        </a:xfrm>
      </xdr:grpSpPr>
      <xdr:grpSp>
        <xdr:nvGrpSpPr>
          <xdr:cNvPr id="3" name="Group 2">
            <a:extLst>
              <a:ext uri="{FF2B5EF4-FFF2-40B4-BE49-F238E27FC236}">
                <a16:creationId xmlns:a16="http://schemas.microsoft.com/office/drawing/2014/main" id="{00000000-0008-0000-1D00-000003000000}"/>
              </a:ext>
            </a:extLst>
          </xdr:cNvPr>
          <xdr:cNvGrpSpPr/>
        </xdr:nvGrpSpPr>
        <xdr:grpSpPr>
          <a:xfrm>
            <a:off x="28574" y="28575"/>
            <a:ext cx="11468101" cy="943548"/>
            <a:chOff x="28574" y="28575"/>
            <a:chExt cx="11468101" cy="943548"/>
          </a:xfrm>
        </xdr:grpSpPr>
        <xdr:grpSp>
          <xdr:nvGrpSpPr>
            <xdr:cNvPr id="7" name="Group 6">
              <a:extLst>
                <a:ext uri="{FF2B5EF4-FFF2-40B4-BE49-F238E27FC236}">
                  <a16:creationId xmlns:a16="http://schemas.microsoft.com/office/drawing/2014/main" id="{00000000-0008-0000-1D00-000007000000}"/>
                </a:ext>
              </a:extLst>
            </xdr:cNvPr>
            <xdr:cNvGrpSpPr/>
          </xdr:nvGrpSpPr>
          <xdr:grpSpPr>
            <a:xfrm>
              <a:off x="28574" y="28575"/>
              <a:ext cx="11468101" cy="914399"/>
              <a:chOff x="0" y="0"/>
              <a:chExt cx="11477624" cy="914399"/>
            </a:xfrm>
          </xdr:grpSpPr>
          <xdr:sp macro="" textlink="">
            <xdr:nvSpPr>
              <xdr:cNvPr id="9" name="Rounded Rectangle 8">
                <a:extLst>
                  <a:ext uri="{FF2B5EF4-FFF2-40B4-BE49-F238E27FC236}">
                    <a16:creationId xmlns:a16="http://schemas.microsoft.com/office/drawing/2014/main" id="{00000000-0008-0000-1D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1D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10">
                <a:extLst>
                  <a:ext uri="{FF2B5EF4-FFF2-40B4-BE49-F238E27FC236}">
                    <a16:creationId xmlns:a16="http://schemas.microsoft.com/office/drawing/2014/main" id="{00000000-0008-0000-1D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1">
                <a:extLst>
                  <a:ext uri="{FF2B5EF4-FFF2-40B4-BE49-F238E27FC236}">
                    <a16:creationId xmlns:a16="http://schemas.microsoft.com/office/drawing/2014/main" id="{00000000-0008-0000-1D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D00-000008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1D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1D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1D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13" name="TextBox 12">
          <a:extLst>
            <a:ext uri="{FF2B5EF4-FFF2-40B4-BE49-F238E27FC236}">
              <a16:creationId xmlns:a16="http://schemas.microsoft.com/office/drawing/2014/main" id="{00000000-0008-0000-1D00-00000D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29.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4</xdr:row>
      <xdr:rowOff>180974</xdr:rowOff>
    </xdr:to>
    <xdr:grpSp>
      <xdr:nvGrpSpPr>
        <xdr:cNvPr id="14" name="Group 13">
          <a:extLst>
            <a:ext uri="{FF2B5EF4-FFF2-40B4-BE49-F238E27FC236}">
              <a16:creationId xmlns:a16="http://schemas.microsoft.com/office/drawing/2014/main" id="{00000000-0008-0000-1F00-00000E000000}"/>
            </a:ext>
          </a:extLst>
        </xdr:cNvPr>
        <xdr:cNvGrpSpPr/>
      </xdr:nvGrpSpPr>
      <xdr:grpSpPr>
        <a:xfrm>
          <a:off x="28576" y="28575"/>
          <a:ext cx="11676591" cy="914399"/>
          <a:chOff x="28576" y="28575"/>
          <a:chExt cx="11668124" cy="914399"/>
        </a:xfrm>
      </xdr:grpSpPr>
      <xdr:grpSp>
        <xdr:nvGrpSpPr>
          <xdr:cNvPr id="10" name="Group 9">
            <a:extLst>
              <a:ext uri="{FF2B5EF4-FFF2-40B4-BE49-F238E27FC236}">
                <a16:creationId xmlns:a16="http://schemas.microsoft.com/office/drawing/2014/main" id="{00000000-0008-0000-1F00-00000A000000}"/>
              </a:ext>
            </a:extLst>
          </xdr:cNvPr>
          <xdr:cNvGrpSpPr/>
        </xdr:nvGrpSpPr>
        <xdr:grpSpPr>
          <a:xfrm>
            <a:off x="28576" y="28575"/>
            <a:ext cx="11668124" cy="914399"/>
            <a:chOff x="28576" y="28575"/>
            <a:chExt cx="11668124" cy="914399"/>
          </a:xfrm>
        </xdr:grpSpPr>
        <xdr:grpSp>
          <xdr:nvGrpSpPr>
            <xdr:cNvPr id="2" name="Group 1">
              <a:extLst>
                <a:ext uri="{FF2B5EF4-FFF2-40B4-BE49-F238E27FC236}">
                  <a16:creationId xmlns:a16="http://schemas.microsoft.com/office/drawing/2014/main" id="{00000000-0008-0000-1F00-000002000000}"/>
                </a:ext>
              </a:extLst>
            </xdr:cNvPr>
            <xdr:cNvGrpSpPr/>
          </xdr:nvGrpSpPr>
          <xdr:grpSpPr>
            <a:xfrm>
              <a:off x="28576" y="28575"/>
              <a:ext cx="11668124" cy="914399"/>
              <a:chOff x="0" y="0"/>
              <a:chExt cx="11477624" cy="914399"/>
            </a:xfrm>
          </xdr:grpSpPr>
          <xdr:sp macro="" textlink="">
            <xdr:nvSpPr>
              <xdr:cNvPr id="3" name="Rounded Rectangle 2">
                <a:extLst>
                  <a:ext uri="{FF2B5EF4-FFF2-40B4-BE49-F238E27FC236}">
                    <a16:creationId xmlns:a16="http://schemas.microsoft.com/office/drawing/2014/main" id="{00000000-0008-0000-1F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F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1F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Timeliness and Churn, Quarterly Average Data</a:t>
              </a:r>
            </a:p>
          </xdr:txBody>
        </xdr:sp>
      </xdr:grpSp>
      <xdr:grpSp>
        <xdr:nvGrpSpPr>
          <xdr:cNvPr id="11" name="Group 10">
            <a:extLst>
              <a:ext uri="{FF2B5EF4-FFF2-40B4-BE49-F238E27FC236}">
                <a16:creationId xmlns:a16="http://schemas.microsoft.com/office/drawing/2014/main" id="{00000000-0008-0000-1F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1F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1F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3</xdr:row>
      <xdr:rowOff>47623</xdr:rowOff>
    </xdr:from>
    <xdr:to>
      <xdr:col>0</xdr:col>
      <xdr:colOff>476250</xdr:colOff>
      <xdr:row>4</xdr:row>
      <xdr:rowOff>114298</xdr:rowOff>
    </xdr:to>
    <xdr:pic>
      <xdr:nvPicPr>
        <xdr:cNvPr id="15" name="Graphic 14" descr="House">
          <a:hlinkClick xmlns:r="http://schemas.openxmlformats.org/officeDocument/2006/relationships" r:id="rId5"/>
          <a:extLst>
            <a:ext uri="{FF2B5EF4-FFF2-40B4-BE49-F238E27FC236}">
              <a16:creationId xmlns:a16="http://schemas.microsoft.com/office/drawing/2014/main" id="{71C95BDD-33B6-4B71-A00E-7E7E42D0C70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19075" y="619123"/>
          <a:ext cx="257175" cy="257175"/>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600075</xdr:colOff>
      <xdr:row>4</xdr:row>
      <xdr:rowOff>180974</xdr:rowOff>
    </xdr:to>
    <xdr:grpSp>
      <xdr:nvGrpSpPr>
        <xdr:cNvPr id="14" name="Group 13">
          <a:extLst>
            <a:ext uri="{FF2B5EF4-FFF2-40B4-BE49-F238E27FC236}">
              <a16:creationId xmlns:a16="http://schemas.microsoft.com/office/drawing/2014/main" id="{00000000-0008-0000-2000-00000E000000}"/>
            </a:ext>
          </a:extLst>
        </xdr:cNvPr>
        <xdr:cNvGrpSpPr/>
      </xdr:nvGrpSpPr>
      <xdr:grpSpPr>
        <a:xfrm>
          <a:off x="28575" y="28575"/>
          <a:ext cx="11239500" cy="914399"/>
          <a:chOff x="28575" y="28575"/>
          <a:chExt cx="11239500" cy="914399"/>
        </a:xfrm>
      </xdr:grpSpPr>
      <xdr:grpSp>
        <xdr:nvGrpSpPr>
          <xdr:cNvPr id="10" name="Group 9">
            <a:extLst>
              <a:ext uri="{FF2B5EF4-FFF2-40B4-BE49-F238E27FC236}">
                <a16:creationId xmlns:a16="http://schemas.microsoft.com/office/drawing/2014/main" id="{00000000-0008-0000-2000-00000A000000}"/>
              </a:ext>
            </a:extLst>
          </xdr:cNvPr>
          <xdr:cNvGrpSpPr/>
        </xdr:nvGrpSpPr>
        <xdr:grpSpPr>
          <a:xfrm>
            <a:off x="28575" y="28575"/>
            <a:ext cx="11239500" cy="914399"/>
            <a:chOff x="28575" y="28575"/>
            <a:chExt cx="11239500" cy="914399"/>
          </a:xfrm>
        </xdr:grpSpPr>
        <xdr:grpSp>
          <xdr:nvGrpSpPr>
            <xdr:cNvPr id="2" name="Group 1">
              <a:extLst>
                <a:ext uri="{FF2B5EF4-FFF2-40B4-BE49-F238E27FC236}">
                  <a16:creationId xmlns:a16="http://schemas.microsoft.com/office/drawing/2014/main" id="{00000000-0008-0000-2000-000002000000}"/>
                </a:ext>
              </a:extLst>
            </xdr:cNvPr>
            <xdr:cNvGrpSpPr/>
          </xdr:nvGrpSpPr>
          <xdr:grpSpPr>
            <a:xfrm>
              <a:off x="28575" y="28575"/>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20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0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20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20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20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20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190500</xdr:colOff>
      <xdr:row>3</xdr:row>
      <xdr:rowOff>30691</xdr:rowOff>
    </xdr:from>
    <xdr:to>
      <xdr:col>0</xdr:col>
      <xdr:colOff>465666</xdr:colOff>
      <xdr:row>4</xdr:row>
      <xdr:rowOff>115357</xdr:rowOff>
    </xdr:to>
    <xdr:pic>
      <xdr:nvPicPr>
        <xdr:cNvPr id="15" name="Graphic 14" descr="House">
          <a:hlinkClick xmlns:r="http://schemas.openxmlformats.org/officeDocument/2006/relationships" r:id="rId5"/>
          <a:extLst>
            <a:ext uri="{FF2B5EF4-FFF2-40B4-BE49-F238E27FC236}">
              <a16:creationId xmlns:a16="http://schemas.microsoft.com/office/drawing/2014/main" id="{2A9FC508-54E8-4010-A36D-A70BDC89E22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0500" y="602191"/>
          <a:ext cx="275166" cy="275166"/>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314325</xdr:colOff>
      <xdr:row>4</xdr:row>
      <xdr:rowOff>152399</xdr:rowOff>
    </xdr:to>
    <xdr:grpSp>
      <xdr:nvGrpSpPr>
        <xdr:cNvPr id="4" name="Group 3">
          <a:extLst>
            <a:ext uri="{FF2B5EF4-FFF2-40B4-BE49-F238E27FC236}">
              <a16:creationId xmlns:a16="http://schemas.microsoft.com/office/drawing/2014/main" id="{00000000-0008-0000-21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1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1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21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2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2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390525</xdr:colOff>
      <xdr:row>4</xdr:row>
      <xdr:rowOff>152399</xdr:rowOff>
    </xdr:to>
    <xdr:grpSp>
      <xdr:nvGrpSpPr>
        <xdr:cNvPr id="10" name="Group 9">
          <a:extLst>
            <a:ext uri="{FF2B5EF4-FFF2-40B4-BE49-F238E27FC236}">
              <a16:creationId xmlns:a16="http://schemas.microsoft.com/office/drawing/2014/main" id="{00000000-0008-0000-22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22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22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22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22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22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2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390525</xdr:colOff>
      <xdr:row>4</xdr:row>
      <xdr:rowOff>152399</xdr:rowOff>
    </xdr:to>
    <xdr:grpSp>
      <xdr:nvGrpSpPr>
        <xdr:cNvPr id="3" name="Group 2">
          <a:extLst>
            <a:ext uri="{FF2B5EF4-FFF2-40B4-BE49-F238E27FC236}">
              <a16:creationId xmlns:a16="http://schemas.microsoft.com/office/drawing/2014/main" id="{00000000-0008-0000-23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23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23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23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23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23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0</xdr:col>
      <xdr:colOff>704850</xdr:colOff>
      <xdr:row>19</xdr:row>
      <xdr:rowOff>85725</xdr:rowOff>
    </xdr:from>
    <xdr:to>
      <xdr:col>2</xdr:col>
      <xdr:colOff>714375</xdr:colOff>
      <xdr:row>32</xdr:row>
      <xdr:rowOff>133350</xdr:rowOff>
    </xdr:to>
    <mc:AlternateContent xmlns:mc="http://schemas.openxmlformats.org/markup-compatibility/2006" xmlns:a14="http://schemas.microsoft.com/office/drawing/2010/main">
      <mc:Choice Requires="a14">
        <xdr:graphicFrame macro="">
          <xdr:nvGraphicFramePr>
            <xdr:cNvPr id="10" name="Month 1">
              <a:extLst>
                <a:ext uri="{FF2B5EF4-FFF2-40B4-BE49-F238E27FC236}">
                  <a16:creationId xmlns:a16="http://schemas.microsoft.com/office/drawing/2014/main" id="{00000000-0008-0000-2300-00000A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04850" y="3705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4.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2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2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2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24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12</xdr:col>
      <xdr:colOff>161925</xdr:colOff>
      <xdr:row>4</xdr:row>
      <xdr:rowOff>152399</xdr:rowOff>
    </xdr:to>
    <xdr:grpSp>
      <xdr:nvGrpSpPr>
        <xdr:cNvPr id="6" name="Group 5">
          <a:extLst>
            <a:ext uri="{FF2B5EF4-FFF2-40B4-BE49-F238E27FC236}">
              <a16:creationId xmlns:a16="http://schemas.microsoft.com/office/drawing/2014/main" id="{00000000-0008-0000-24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24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24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24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24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24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4</xdr:col>
      <xdr:colOff>119062</xdr:colOff>
      <xdr:row>16</xdr:row>
      <xdr:rowOff>71437</xdr:rowOff>
    </xdr:from>
    <xdr:to>
      <xdr:col>8</xdr:col>
      <xdr:colOff>895351</xdr:colOff>
      <xdr:row>32</xdr:row>
      <xdr:rowOff>0</xdr:rowOff>
    </xdr:to>
    <xdr:graphicFrame macro="">
      <xdr:nvGraphicFramePr>
        <xdr:cNvPr id="2" name="Chart 1">
          <a:extLst>
            <a:ext uri="{FF2B5EF4-FFF2-40B4-BE49-F238E27FC236}">
              <a16:creationId xmlns:a16="http://schemas.microsoft.com/office/drawing/2014/main" id="{00000000-0008-0000-2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12</xdr:col>
      <xdr:colOff>438150</xdr:colOff>
      <xdr:row>4</xdr:row>
      <xdr:rowOff>152399</xdr:rowOff>
    </xdr:to>
    <xdr:grpSp>
      <xdr:nvGrpSpPr>
        <xdr:cNvPr id="4" name="Group 3">
          <a:extLst>
            <a:ext uri="{FF2B5EF4-FFF2-40B4-BE49-F238E27FC236}">
              <a16:creationId xmlns:a16="http://schemas.microsoft.com/office/drawing/2014/main" id="{00000000-0008-0000-25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5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5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5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5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4"/>
          <a:extLst>
            <a:ext uri="{FF2B5EF4-FFF2-40B4-BE49-F238E27FC236}">
              <a16:creationId xmlns:a16="http://schemas.microsoft.com/office/drawing/2014/main" id="{00000000-0008-0000-25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xdr:from>
      <xdr:col>5</xdr:col>
      <xdr:colOff>242887</xdr:colOff>
      <xdr:row>115</xdr:row>
      <xdr:rowOff>185737</xdr:rowOff>
    </xdr:from>
    <xdr:to>
      <xdr:col>11</xdr:col>
      <xdr:colOff>376237</xdr:colOff>
      <xdr:row>130</xdr:row>
      <xdr:rowOff>71437</xdr:rowOff>
    </xdr:to>
    <xdr:graphicFrame macro="">
      <xdr:nvGraphicFramePr>
        <xdr:cNvPr id="3" name="Chart 2">
          <a:extLst>
            <a:ext uri="{FF2B5EF4-FFF2-40B4-BE49-F238E27FC236}">
              <a16:creationId xmlns:a16="http://schemas.microsoft.com/office/drawing/2014/main" id="{00000000-0008-0000-2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447675</xdr:colOff>
      <xdr:row>105</xdr:row>
      <xdr:rowOff>57150</xdr:rowOff>
    </xdr:from>
    <xdr:to>
      <xdr:col>6</xdr:col>
      <xdr:colOff>409575</xdr:colOff>
      <xdr:row>118</xdr:row>
      <xdr:rowOff>104775</xdr:rowOff>
    </xdr:to>
    <mc:AlternateContent xmlns:mc="http://schemas.openxmlformats.org/markup-compatibility/2006" xmlns:a14="http://schemas.microsoft.com/office/drawing/2010/main">
      <mc:Choice Requires="a14">
        <xdr:graphicFrame macro="">
          <xdr:nvGraphicFramePr>
            <xdr:cNvPr id="8" name="County 20">
              <a:extLst>
                <a:ext uri="{FF2B5EF4-FFF2-40B4-BE49-F238E27FC236}">
                  <a16:creationId xmlns:a16="http://schemas.microsoft.com/office/drawing/2014/main" id="{00000000-0008-0000-2500-000008000000}"/>
                </a:ext>
              </a:extLst>
            </xdr:cNvPr>
            <xdr:cNvGraphicFramePr/>
          </xdr:nvGraphicFramePr>
          <xdr:xfrm>
            <a:off x="0" y="0"/>
            <a:ext cx="0" cy="0"/>
          </xdr:xfrm>
          <a:graphic>
            <a:graphicData uri="http://schemas.microsoft.com/office/drawing/2010/slicer">
              <sle:slicer xmlns:sle="http://schemas.microsoft.com/office/drawing/2010/slicer" name="County 20"/>
            </a:graphicData>
          </a:graphic>
        </xdr:graphicFrame>
      </mc:Choice>
      <mc:Fallback xmlns="">
        <xdr:sp macro="" textlink="">
          <xdr:nvSpPr>
            <xdr:cNvPr id="0" name=""/>
            <xdr:cNvSpPr>
              <a:spLocks noTextEdit="1"/>
            </xdr:cNvSpPr>
          </xdr:nvSpPr>
          <xdr:spPr>
            <a:xfrm>
              <a:off x="4705350" y="20059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600075</xdr:colOff>
      <xdr:row>105</xdr:row>
      <xdr:rowOff>38100</xdr:rowOff>
    </xdr:from>
    <xdr:to>
      <xdr:col>10</xdr:col>
      <xdr:colOff>38100</xdr:colOff>
      <xdr:row>118</xdr:row>
      <xdr:rowOff>85725</xdr:rowOff>
    </xdr:to>
    <mc:AlternateContent xmlns:mc="http://schemas.openxmlformats.org/markup-compatibility/2006" xmlns:a14="http://schemas.microsoft.com/office/drawing/2010/main">
      <mc:Choice Requires="a14">
        <xdr:graphicFrame macro="">
          <xdr:nvGraphicFramePr>
            <xdr:cNvPr id="10" name="Month 7">
              <a:extLst>
                <a:ext uri="{FF2B5EF4-FFF2-40B4-BE49-F238E27FC236}">
                  <a16:creationId xmlns:a16="http://schemas.microsoft.com/office/drawing/2014/main" id="{00000000-0008-0000-2500-00000A000000}"/>
                </a:ext>
              </a:extLst>
            </xdr:cNvPr>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6724650" y="2004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190500</xdr:colOff>
      <xdr:row>105</xdr:row>
      <xdr:rowOff>28576</xdr:rowOff>
    </xdr:from>
    <xdr:to>
      <xdr:col>12</xdr:col>
      <xdr:colOff>371475</xdr:colOff>
      <xdr:row>114</xdr:row>
      <xdr:rowOff>9526</xdr:rowOff>
    </xdr:to>
    <mc:AlternateContent xmlns:mc="http://schemas.openxmlformats.org/markup-compatibility/2006" xmlns:a14="http://schemas.microsoft.com/office/drawing/2010/main">
      <mc:Choice Requires="a14">
        <xdr:graphicFrame macro="">
          <xdr:nvGraphicFramePr>
            <xdr:cNvPr id="12" name="Calendar_Year 14">
              <a:extLst>
                <a:ext uri="{FF2B5EF4-FFF2-40B4-BE49-F238E27FC236}">
                  <a16:creationId xmlns:a16="http://schemas.microsoft.com/office/drawing/2014/main" id="{00000000-0008-0000-2500-00000C000000}"/>
                </a:ext>
              </a:extLst>
            </xdr:cNvPr>
            <xdr:cNvGraphicFramePr/>
          </xdr:nvGraphicFramePr>
          <xdr:xfrm>
            <a:off x="0" y="0"/>
            <a:ext cx="0" cy="0"/>
          </xdr:xfrm>
          <a:graphic>
            <a:graphicData uri="http://schemas.microsoft.com/office/drawing/2010/slicer">
              <sle:slicer xmlns:sle="http://schemas.microsoft.com/office/drawing/2010/slicer" name="Calendar_Year 14"/>
            </a:graphicData>
          </a:graphic>
        </xdr:graphicFrame>
      </mc:Choice>
      <mc:Fallback xmlns="">
        <xdr:sp macro="" textlink="">
          <xdr:nvSpPr>
            <xdr:cNvPr id="0" name=""/>
            <xdr:cNvSpPr>
              <a:spLocks noTextEdit="1"/>
            </xdr:cNvSpPr>
          </xdr:nvSpPr>
          <xdr:spPr>
            <a:xfrm>
              <a:off x="8705850" y="20031076"/>
              <a:ext cx="177165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6.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2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2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533400</xdr:colOff>
      <xdr:row>4</xdr:row>
      <xdr:rowOff>152399</xdr:rowOff>
    </xdr:to>
    <xdr:grpSp>
      <xdr:nvGrpSpPr>
        <xdr:cNvPr id="4" name="Group 3">
          <a:extLst>
            <a:ext uri="{FF2B5EF4-FFF2-40B4-BE49-F238E27FC236}">
              <a16:creationId xmlns:a16="http://schemas.microsoft.com/office/drawing/2014/main" id="{00000000-0008-0000-26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6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6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6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6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26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466725</xdr:colOff>
      <xdr:row>4</xdr:row>
      <xdr:rowOff>152399</xdr:rowOff>
    </xdr:to>
    <xdr:grpSp>
      <xdr:nvGrpSpPr>
        <xdr:cNvPr id="4" name="Group 3">
          <a:extLst>
            <a:ext uri="{FF2B5EF4-FFF2-40B4-BE49-F238E27FC236}">
              <a16:creationId xmlns:a16="http://schemas.microsoft.com/office/drawing/2014/main" id="{00000000-0008-0000-27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7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7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7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7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27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1123950</xdr:colOff>
      <xdr:row>306</xdr:row>
      <xdr:rowOff>47625</xdr:rowOff>
    </xdr:from>
    <xdr:to>
      <xdr:col>6</xdr:col>
      <xdr:colOff>771525</xdr:colOff>
      <xdr:row>320</xdr:row>
      <xdr:rowOff>123825</xdr:rowOff>
    </xdr:to>
    <xdr:graphicFrame macro="">
      <xdr:nvGraphicFramePr>
        <xdr:cNvPr id="13" name="Chart 12">
          <a:extLst>
            <a:ext uri="{FF2B5EF4-FFF2-40B4-BE49-F238E27FC236}">
              <a16:creationId xmlns:a16="http://schemas.microsoft.com/office/drawing/2014/main" id="{00000000-0008-0000-27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1057275</xdr:colOff>
      <xdr:row>341</xdr:row>
      <xdr:rowOff>28575</xdr:rowOff>
    </xdr:from>
    <xdr:to>
      <xdr:col>6</xdr:col>
      <xdr:colOff>476250</xdr:colOff>
      <xdr:row>355</xdr:row>
      <xdr:rowOff>104775</xdr:rowOff>
    </xdr:to>
    <xdr:graphicFrame macro="">
      <xdr:nvGraphicFramePr>
        <xdr:cNvPr id="14" name="Chart 13">
          <a:extLst>
            <a:ext uri="{FF2B5EF4-FFF2-40B4-BE49-F238E27FC236}">
              <a16:creationId xmlns:a16="http://schemas.microsoft.com/office/drawing/2014/main" id="{00000000-0008-0000-27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8"/>
          <a:extLst>
            <a:ext uri="{FF2B5EF4-FFF2-40B4-BE49-F238E27FC236}">
              <a16:creationId xmlns:a16="http://schemas.microsoft.com/office/drawing/2014/main" id="{00000000-0008-0000-27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7</xdr:col>
      <xdr:colOff>295275</xdr:colOff>
      <xdr:row>99</xdr:row>
      <xdr:rowOff>133350</xdr:rowOff>
    </xdr:from>
    <xdr:to>
      <xdr:col>9</xdr:col>
      <xdr:colOff>523875</xdr:colOff>
      <xdr:row>112</xdr:row>
      <xdr:rowOff>180975</xdr:rowOff>
    </xdr:to>
    <mc:AlternateContent xmlns:mc="http://schemas.openxmlformats.org/markup-compatibility/2006" xmlns:a14="http://schemas.microsoft.com/office/drawing/2010/main">
      <mc:Choice Requires="a14">
        <xdr:graphicFrame macro="">
          <xdr:nvGraphicFramePr>
            <xdr:cNvPr id="8" name="County 25">
              <a:extLst>
                <a:ext uri="{FF2B5EF4-FFF2-40B4-BE49-F238E27FC236}">
                  <a16:creationId xmlns:a16="http://schemas.microsoft.com/office/drawing/2014/main" id="{00000000-0008-0000-2700-000008000000}"/>
                </a:ext>
              </a:extLst>
            </xdr:cNvPr>
            <xdr:cNvGraphicFramePr/>
          </xdr:nvGraphicFramePr>
          <xdr:xfrm>
            <a:off x="0" y="0"/>
            <a:ext cx="0" cy="0"/>
          </xdr:xfrm>
          <a:graphic>
            <a:graphicData uri="http://schemas.microsoft.com/office/drawing/2010/slicer">
              <sle:slicer xmlns:sle="http://schemas.microsoft.com/office/drawing/2010/slicer" name="County 25"/>
            </a:graphicData>
          </a:graphic>
        </xdr:graphicFrame>
      </mc:Choice>
      <mc:Fallback xmlns="">
        <xdr:sp macro="" textlink="">
          <xdr:nvSpPr>
            <xdr:cNvPr id="0" name=""/>
            <xdr:cNvSpPr>
              <a:spLocks noTextEdit="1"/>
            </xdr:cNvSpPr>
          </xdr:nvSpPr>
          <xdr:spPr>
            <a:xfrm>
              <a:off x="6457950" y="18992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638175</xdr:colOff>
      <xdr:row>100</xdr:row>
      <xdr:rowOff>28575</xdr:rowOff>
    </xdr:from>
    <xdr:to>
      <xdr:col>12</xdr:col>
      <xdr:colOff>247650</xdr:colOff>
      <xdr:row>113</xdr:row>
      <xdr:rowOff>76200</xdr:rowOff>
    </xdr:to>
    <mc:AlternateContent xmlns:mc="http://schemas.openxmlformats.org/markup-compatibility/2006" xmlns:a14="http://schemas.microsoft.com/office/drawing/2010/main">
      <mc:Choice Requires="a14">
        <xdr:graphicFrame macro="">
          <xdr:nvGraphicFramePr>
            <xdr:cNvPr id="11" name="Month 13">
              <a:extLst>
                <a:ext uri="{FF2B5EF4-FFF2-40B4-BE49-F238E27FC236}">
                  <a16:creationId xmlns:a16="http://schemas.microsoft.com/office/drawing/2014/main" id="{00000000-0008-0000-2700-00000B000000}"/>
                </a:ext>
              </a:extLst>
            </xdr:cNvPr>
            <xdr:cNvGraphicFramePr/>
          </xdr:nvGraphicFramePr>
          <xdr:xfrm>
            <a:off x="0" y="0"/>
            <a:ext cx="0" cy="0"/>
          </xdr:xfrm>
          <a:graphic>
            <a:graphicData uri="http://schemas.microsoft.com/office/drawing/2010/slicer">
              <sle:slicer xmlns:sle="http://schemas.microsoft.com/office/drawing/2010/slicer" name="Month 13"/>
            </a:graphicData>
          </a:graphic>
        </xdr:graphicFrame>
      </mc:Choice>
      <mc:Fallback xmlns="">
        <xdr:sp macro="" textlink="">
          <xdr:nvSpPr>
            <xdr:cNvPr id="0" name=""/>
            <xdr:cNvSpPr>
              <a:spLocks noTextEdit="1"/>
            </xdr:cNvSpPr>
          </xdr:nvSpPr>
          <xdr:spPr>
            <a:xfrm>
              <a:off x="8401050" y="19078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352425</xdr:colOff>
      <xdr:row>99</xdr:row>
      <xdr:rowOff>38101</xdr:rowOff>
    </xdr:from>
    <xdr:to>
      <xdr:col>7</xdr:col>
      <xdr:colOff>142875</xdr:colOff>
      <xdr:row>110</xdr:row>
      <xdr:rowOff>171451</xdr:rowOff>
    </xdr:to>
    <mc:AlternateContent xmlns:mc="http://schemas.openxmlformats.org/markup-compatibility/2006" xmlns:a14="http://schemas.microsoft.com/office/drawing/2010/main">
      <mc:Choice Requires="a14">
        <xdr:graphicFrame macro="">
          <xdr:nvGraphicFramePr>
            <xdr:cNvPr id="15" name="Calendar_Year 19">
              <a:extLst>
                <a:ext uri="{FF2B5EF4-FFF2-40B4-BE49-F238E27FC236}">
                  <a16:creationId xmlns:a16="http://schemas.microsoft.com/office/drawing/2014/main" id="{00000000-0008-0000-2700-00000F000000}"/>
                </a:ext>
              </a:extLst>
            </xdr:cNvPr>
            <xdr:cNvGraphicFramePr/>
          </xdr:nvGraphicFramePr>
          <xdr:xfrm>
            <a:off x="0" y="0"/>
            <a:ext cx="0" cy="0"/>
          </xdr:xfrm>
          <a:graphic>
            <a:graphicData uri="http://schemas.microsoft.com/office/drawing/2010/slicer">
              <sle:slicer xmlns:sle="http://schemas.microsoft.com/office/drawing/2010/slicer" name="Calendar_Year 19"/>
            </a:graphicData>
          </a:graphic>
        </xdr:graphicFrame>
      </mc:Choice>
      <mc:Fallback xmlns="">
        <xdr:sp macro="" textlink="">
          <xdr:nvSpPr>
            <xdr:cNvPr id="0" name=""/>
            <xdr:cNvSpPr>
              <a:spLocks noTextEdit="1"/>
            </xdr:cNvSpPr>
          </xdr:nvSpPr>
          <xdr:spPr>
            <a:xfrm>
              <a:off x="4476750" y="18897601"/>
              <a:ext cx="1828800" cy="2228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323850</xdr:colOff>
      <xdr:row>111</xdr:row>
      <xdr:rowOff>147637</xdr:rowOff>
    </xdr:from>
    <xdr:to>
      <xdr:col>10</xdr:col>
      <xdr:colOff>400050</xdr:colOff>
      <xdr:row>126</xdr:row>
      <xdr:rowOff>33337</xdr:rowOff>
    </xdr:to>
    <xdr:graphicFrame macro="">
      <xdr:nvGraphicFramePr>
        <xdr:cNvPr id="17" name="Chart 16">
          <a:extLst>
            <a:ext uri="{FF2B5EF4-FFF2-40B4-BE49-F238E27FC236}">
              <a16:creationId xmlns:a16="http://schemas.microsoft.com/office/drawing/2014/main" id="{00000000-0008-0000-27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504825</xdr:colOff>
      <xdr:row>214</xdr:row>
      <xdr:rowOff>166687</xdr:rowOff>
    </xdr:from>
    <xdr:to>
      <xdr:col>10</xdr:col>
      <xdr:colOff>638175</xdr:colOff>
      <xdr:row>229</xdr:row>
      <xdr:rowOff>52387</xdr:rowOff>
    </xdr:to>
    <xdr:graphicFrame macro="">
      <xdr:nvGraphicFramePr>
        <xdr:cNvPr id="18" name="Chart 17">
          <a:extLst>
            <a:ext uri="{FF2B5EF4-FFF2-40B4-BE49-F238E27FC236}">
              <a16:creationId xmlns:a16="http://schemas.microsoft.com/office/drawing/2014/main" id="{00000000-0008-0000-27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2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2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2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2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15</xdr:col>
      <xdr:colOff>257175</xdr:colOff>
      <xdr:row>4</xdr:row>
      <xdr:rowOff>152399</xdr:rowOff>
    </xdr:to>
    <xdr:grpSp>
      <xdr:nvGrpSpPr>
        <xdr:cNvPr id="6" name="Group 5">
          <a:extLst>
            <a:ext uri="{FF2B5EF4-FFF2-40B4-BE49-F238E27FC236}">
              <a16:creationId xmlns:a16="http://schemas.microsoft.com/office/drawing/2014/main" id="{00000000-0008-0000-28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28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28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28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28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8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29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29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2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2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2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13</xdr:col>
      <xdr:colOff>19050</xdr:colOff>
      <xdr:row>4</xdr:row>
      <xdr:rowOff>152399</xdr:rowOff>
    </xdr:to>
    <xdr:grpSp>
      <xdr:nvGrpSpPr>
        <xdr:cNvPr id="9" name="Group 8">
          <a:extLst>
            <a:ext uri="{FF2B5EF4-FFF2-40B4-BE49-F238E27FC236}">
              <a16:creationId xmlns:a16="http://schemas.microsoft.com/office/drawing/2014/main" id="{00000000-0008-0000-29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29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29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29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29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29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0.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4</xdr:row>
      <xdr:rowOff>180974</xdr:rowOff>
    </xdr:to>
    <xdr:grpSp>
      <xdr:nvGrpSpPr>
        <xdr:cNvPr id="8" name="Group 7">
          <a:extLst>
            <a:ext uri="{FF2B5EF4-FFF2-40B4-BE49-F238E27FC236}">
              <a16:creationId xmlns:a16="http://schemas.microsoft.com/office/drawing/2014/main" id="{00000000-0008-0000-2B00-000008000000}"/>
            </a:ext>
          </a:extLst>
        </xdr:cNvPr>
        <xdr:cNvGrpSpPr/>
      </xdr:nvGrpSpPr>
      <xdr:grpSpPr>
        <a:xfrm>
          <a:off x="28575" y="28575"/>
          <a:ext cx="11262255" cy="914399"/>
          <a:chOff x="28575" y="28575"/>
          <a:chExt cx="11253788" cy="914399"/>
        </a:xfrm>
      </xdr:grpSpPr>
      <xdr:grpSp>
        <xdr:nvGrpSpPr>
          <xdr:cNvPr id="13" name="Group 12">
            <a:extLst>
              <a:ext uri="{FF2B5EF4-FFF2-40B4-BE49-F238E27FC236}">
                <a16:creationId xmlns:a16="http://schemas.microsoft.com/office/drawing/2014/main" id="{00000000-0008-0000-2B00-00000D000000}"/>
              </a:ext>
            </a:extLst>
          </xdr:cNvPr>
          <xdr:cNvGrpSpPr/>
        </xdr:nvGrpSpPr>
        <xdr:grpSpPr>
          <a:xfrm>
            <a:off x="28575" y="28575"/>
            <a:ext cx="11253788" cy="914399"/>
            <a:chOff x="28575" y="28575"/>
            <a:chExt cx="11253788" cy="914399"/>
          </a:xfrm>
        </xdr:grpSpPr>
        <xdr:grpSp>
          <xdr:nvGrpSpPr>
            <xdr:cNvPr id="2" name="Group 1">
              <a:extLst>
                <a:ext uri="{FF2B5EF4-FFF2-40B4-BE49-F238E27FC236}">
                  <a16:creationId xmlns:a16="http://schemas.microsoft.com/office/drawing/2014/main" id="{00000000-0008-0000-2B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B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B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B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B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2B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B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2B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4"/>
              <a:extLst>
                <a:ext uri="{FF2B5EF4-FFF2-40B4-BE49-F238E27FC236}">
                  <a16:creationId xmlns:a16="http://schemas.microsoft.com/office/drawing/2014/main" id="{00000000-0008-0000-2B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161924</xdr:colOff>
      <xdr:row>3</xdr:row>
      <xdr:rowOff>47624</xdr:rowOff>
    </xdr:from>
    <xdr:to>
      <xdr:col>0</xdr:col>
      <xdr:colOff>419099</xdr:colOff>
      <xdr:row>4</xdr:row>
      <xdr:rowOff>114299</xdr:rowOff>
    </xdr:to>
    <xdr:pic>
      <xdr:nvPicPr>
        <xdr:cNvPr id="14" name="Graphic 13" descr="House">
          <a:hlinkClick xmlns:r="http://schemas.openxmlformats.org/officeDocument/2006/relationships" r:id="rId5"/>
          <a:extLst>
            <a:ext uri="{FF2B5EF4-FFF2-40B4-BE49-F238E27FC236}">
              <a16:creationId xmlns:a16="http://schemas.microsoft.com/office/drawing/2014/main" id="{ECD95471-3C59-4E32-88F0-E1976680924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61924" y="619124"/>
          <a:ext cx="257175" cy="257175"/>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4</xdr:col>
      <xdr:colOff>180975</xdr:colOff>
      <xdr:row>2</xdr:row>
      <xdr:rowOff>9525</xdr:rowOff>
    </xdr:from>
    <xdr:to>
      <xdr:col>6</xdr:col>
      <xdr:colOff>400050</xdr:colOff>
      <xdr:row>15</xdr:row>
      <xdr:rowOff>57150</xdr:rowOff>
    </xdr:to>
    <mc:AlternateContent xmlns:mc="http://schemas.openxmlformats.org/markup-compatibility/2006" xmlns:a14="http://schemas.microsoft.com/office/drawing/2010/main">
      <mc:Choice Requires="a14">
        <xdr:graphicFrame macro="">
          <xdr:nvGraphicFramePr>
            <xdr:cNvPr id="2" name="County 17">
              <a:extLst>
                <a:ext uri="{FF2B5EF4-FFF2-40B4-BE49-F238E27FC236}">
                  <a16:creationId xmlns:a16="http://schemas.microsoft.com/office/drawing/2014/main" id="{00000000-0008-0000-2C00-000002000000}"/>
                </a:ext>
              </a:extLst>
            </xdr:cNvPr>
            <xdr:cNvGraphicFramePr/>
          </xdr:nvGraphicFramePr>
          <xdr:xfrm>
            <a:off x="0" y="0"/>
            <a:ext cx="0" cy="0"/>
          </xdr:xfrm>
          <a:graphic>
            <a:graphicData uri="http://schemas.microsoft.com/office/drawing/2010/slicer">
              <sle:slicer xmlns:sle="http://schemas.microsoft.com/office/drawing/2010/slicer" name="County 17"/>
            </a:graphicData>
          </a:graphic>
        </xdr:graphicFrame>
      </mc:Choice>
      <mc:Fallback xmlns="">
        <xdr:sp macro="" textlink="">
          <xdr:nvSpPr>
            <xdr:cNvPr id="0" name=""/>
            <xdr:cNvSpPr>
              <a:spLocks noTextEdit="1"/>
            </xdr:cNvSpPr>
          </xdr:nvSpPr>
          <xdr:spPr>
            <a:xfrm>
              <a:off x="440055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323850</xdr:colOff>
      <xdr:row>2</xdr:row>
      <xdr:rowOff>28575</xdr:rowOff>
    </xdr:from>
    <xdr:to>
      <xdr:col>9</xdr:col>
      <xdr:colOff>476250</xdr:colOff>
      <xdr:row>15</xdr:row>
      <xdr:rowOff>76200</xdr:rowOff>
    </xdr:to>
    <mc:AlternateContent xmlns:mc="http://schemas.openxmlformats.org/markup-compatibility/2006" xmlns:a14="http://schemas.microsoft.com/office/drawing/2010/main">
      <mc:Choice Requires="a14">
        <xdr:graphicFrame macro="">
          <xdr:nvGraphicFramePr>
            <xdr:cNvPr id="3" name="Month 8">
              <a:extLst>
                <a:ext uri="{FF2B5EF4-FFF2-40B4-BE49-F238E27FC236}">
                  <a16:creationId xmlns:a16="http://schemas.microsoft.com/office/drawing/2014/main" id="{00000000-0008-0000-2C00-000003000000}"/>
                </a:ext>
              </a:extLst>
            </xdr:cNvPr>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79629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933450</xdr:colOff>
      <xdr:row>2</xdr:row>
      <xdr:rowOff>66676</xdr:rowOff>
    </xdr:from>
    <xdr:to>
      <xdr:col>12</xdr:col>
      <xdr:colOff>190500</xdr:colOff>
      <xdr:row>13</xdr:row>
      <xdr:rowOff>161926</xdr:rowOff>
    </xdr:to>
    <mc:AlternateContent xmlns:mc="http://schemas.openxmlformats.org/markup-compatibility/2006" xmlns:a14="http://schemas.microsoft.com/office/drawing/2010/main">
      <mc:Choice Requires="a14">
        <xdr:graphicFrame macro="">
          <xdr:nvGraphicFramePr>
            <xdr:cNvPr id="8" name="Calendar_Year 10">
              <a:extLst>
                <a:ext uri="{FF2B5EF4-FFF2-40B4-BE49-F238E27FC236}">
                  <a16:creationId xmlns:a16="http://schemas.microsoft.com/office/drawing/2014/main" id="{00000000-0008-0000-2C00-000008000000}"/>
                </a:ext>
              </a:extLst>
            </xdr:cNvPr>
            <xdr:cNvGraphicFramePr/>
          </xdr:nvGraphicFramePr>
          <xdr:xfrm>
            <a:off x="0" y="0"/>
            <a:ext cx="0" cy="0"/>
          </xdr:xfrm>
          <a:graphic>
            <a:graphicData uri="http://schemas.microsoft.com/office/drawing/2010/slicer">
              <sle:slicer xmlns:sle="http://schemas.microsoft.com/office/drawing/2010/slicer" name="Calendar_Year 10"/>
            </a:graphicData>
          </a:graphic>
        </xdr:graphicFrame>
      </mc:Choice>
      <mc:Fallback xmlns="">
        <xdr:sp macro="" textlink="">
          <xdr:nvSpPr>
            <xdr:cNvPr id="0" name=""/>
            <xdr:cNvSpPr>
              <a:spLocks noTextEdit="1"/>
            </xdr:cNvSpPr>
          </xdr:nvSpPr>
          <xdr:spPr>
            <a:xfrm>
              <a:off x="9820275" y="447676"/>
              <a:ext cx="1828800" cy="2190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576262</xdr:colOff>
      <xdr:row>19</xdr:row>
      <xdr:rowOff>23812</xdr:rowOff>
    </xdr:from>
    <xdr:to>
      <xdr:col>10</xdr:col>
      <xdr:colOff>161925</xdr:colOff>
      <xdr:row>32</xdr:row>
      <xdr:rowOff>38100</xdr:rowOff>
    </xdr:to>
    <xdr:graphicFrame macro="">
      <xdr:nvGraphicFramePr>
        <xdr:cNvPr id="9" name="Chart 8">
          <a:extLst>
            <a:ext uri="{FF2B5EF4-FFF2-40B4-BE49-F238E27FC236}">
              <a16:creationId xmlns:a16="http://schemas.microsoft.com/office/drawing/2014/main" id="{00000000-0008-0000-2C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185737</xdr:colOff>
      <xdr:row>114</xdr:row>
      <xdr:rowOff>100012</xdr:rowOff>
    </xdr:from>
    <xdr:to>
      <xdr:col>7</xdr:col>
      <xdr:colOff>766762</xdr:colOff>
      <xdr:row>128</xdr:row>
      <xdr:rowOff>176212</xdr:rowOff>
    </xdr:to>
    <xdr:graphicFrame macro="">
      <xdr:nvGraphicFramePr>
        <xdr:cNvPr id="5" name="Chart 4">
          <a:extLst>
            <a:ext uri="{FF2B5EF4-FFF2-40B4-BE49-F238E27FC236}">
              <a16:creationId xmlns:a16="http://schemas.microsoft.com/office/drawing/2014/main" id="{00000000-0008-0000-2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editAs="oneCell">
    <xdr:from>
      <xdr:col>1</xdr:col>
      <xdr:colOff>127000</xdr:colOff>
      <xdr:row>2</xdr:row>
      <xdr:rowOff>164040</xdr:rowOff>
    </xdr:from>
    <xdr:to>
      <xdr:col>3</xdr:col>
      <xdr:colOff>591608</xdr:colOff>
      <xdr:row>12</xdr:row>
      <xdr:rowOff>65615</xdr:rowOff>
    </xdr:to>
    <mc:AlternateContent xmlns:mc="http://schemas.openxmlformats.org/markup-compatibility/2006" xmlns:a14="http://schemas.microsoft.com/office/drawing/2010/main">
      <mc:Choice Requires="a14">
        <xdr:graphicFrame macro="">
          <xdr:nvGraphicFramePr>
            <xdr:cNvPr id="2" name="Calendar_Year 23">
              <a:extLst>
                <a:ext uri="{FF2B5EF4-FFF2-40B4-BE49-F238E27FC236}">
                  <a16:creationId xmlns:a16="http://schemas.microsoft.com/office/drawing/2014/main" id="{09CF09B1-CFE4-4635-8086-1DDCC68A16C6}"/>
                </a:ext>
              </a:extLst>
            </xdr:cNvPr>
            <xdr:cNvGraphicFramePr/>
          </xdr:nvGraphicFramePr>
          <xdr:xfrm>
            <a:off x="0" y="0"/>
            <a:ext cx="0" cy="0"/>
          </xdr:xfrm>
          <a:graphic>
            <a:graphicData uri="http://schemas.microsoft.com/office/drawing/2010/slicer">
              <sle:slicer xmlns:sle="http://schemas.microsoft.com/office/drawing/2010/slicer" name="Calendar_Year 23"/>
            </a:graphicData>
          </a:graphic>
        </xdr:graphicFrame>
      </mc:Choice>
      <mc:Fallback xmlns="">
        <xdr:sp macro="" textlink="">
          <xdr:nvSpPr>
            <xdr:cNvPr id="0" name=""/>
            <xdr:cNvSpPr>
              <a:spLocks noTextEdit="1"/>
            </xdr:cNvSpPr>
          </xdr:nvSpPr>
          <xdr:spPr>
            <a:xfrm>
              <a:off x="740833" y="566207"/>
              <a:ext cx="1893358" cy="2060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323849</xdr:colOff>
      <xdr:row>2</xdr:row>
      <xdr:rowOff>9525</xdr:rowOff>
    </xdr:from>
    <xdr:to>
      <xdr:col>6</xdr:col>
      <xdr:colOff>66675</xdr:colOff>
      <xdr:row>64</xdr:row>
      <xdr:rowOff>5604</xdr:rowOff>
    </xdr:to>
    <xdr:graphicFrame macro="">
      <xdr:nvGraphicFramePr>
        <xdr:cNvPr id="4" name="Chart 3">
          <a:extLst>
            <a:ext uri="{FF2B5EF4-FFF2-40B4-BE49-F238E27FC236}">
              <a16:creationId xmlns:a16="http://schemas.microsoft.com/office/drawing/2014/main" id="{C7D4D316-5B94-443E-A5F7-BBE93B1468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518584</xdr:colOff>
      <xdr:row>65</xdr:row>
      <xdr:rowOff>29634</xdr:rowOff>
    </xdr:from>
    <xdr:to>
      <xdr:col>9</xdr:col>
      <xdr:colOff>899582</xdr:colOff>
      <xdr:row>68</xdr:row>
      <xdr:rowOff>1</xdr:rowOff>
    </xdr:to>
    <xdr:sp macro="" textlink="">
      <xdr:nvSpPr>
        <xdr:cNvPr id="8" name="TextBox 7">
          <a:extLst>
            <a:ext uri="{FF2B5EF4-FFF2-40B4-BE49-F238E27FC236}">
              <a16:creationId xmlns:a16="http://schemas.microsoft.com/office/drawing/2014/main" id="{63D315C3-E17E-4E97-888A-39BA68141189}"/>
            </a:ext>
          </a:extLst>
        </xdr:cNvPr>
        <xdr:cNvSpPr txBox="1"/>
      </xdr:nvSpPr>
      <xdr:spPr>
        <a:xfrm>
          <a:off x="2561167" y="13851467"/>
          <a:ext cx="7662332" cy="5736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3</xdr:col>
      <xdr:colOff>565150</xdr:colOff>
      <xdr:row>66</xdr:row>
      <xdr:rowOff>78317</xdr:rowOff>
    </xdr:from>
    <xdr:to>
      <xdr:col>3</xdr:col>
      <xdr:colOff>1141941</xdr:colOff>
      <xdr:row>66</xdr:row>
      <xdr:rowOff>164042</xdr:rowOff>
    </xdr:to>
    <xdr:sp macro="" textlink="">
      <xdr:nvSpPr>
        <xdr:cNvPr id="10" name="TextBox 9">
          <a:extLst>
            <a:ext uri="{FF2B5EF4-FFF2-40B4-BE49-F238E27FC236}">
              <a16:creationId xmlns:a16="http://schemas.microsoft.com/office/drawing/2014/main" id="{4A920375-A132-4C2C-8C27-3E4048A52C9D}"/>
            </a:ext>
          </a:extLst>
        </xdr:cNvPr>
        <xdr:cNvSpPr txBox="1"/>
      </xdr:nvSpPr>
      <xdr:spPr>
        <a:xfrm>
          <a:off x="2607733" y="14101234"/>
          <a:ext cx="576791"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5</xdr:col>
      <xdr:colOff>64559</xdr:colOff>
      <xdr:row>66</xdr:row>
      <xdr:rowOff>97367</xdr:rowOff>
    </xdr:from>
    <xdr:to>
      <xdr:col>5</xdr:col>
      <xdr:colOff>636059</xdr:colOff>
      <xdr:row>66</xdr:row>
      <xdr:rowOff>183092</xdr:rowOff>
    </xdr:to>
    <xdr:sp macro="" textlink="">
      <xdr:nvSpPr>
        <xdr:cNvPr id="11" name="TextBox 10">
          <a:extLst>
            <a:ext uri="{FF2B5EF4-FFF2-40B4-BE49-F238E27FC236}">
              <a16:creationId xmlns:a16="http://schemas.microsoft.com/office/drawing/2014/main" id="{5D7CEC39-531D-47BA-8942-3A521EA279D2}"/>
            </a:ext>
          </a:extLst>
        </xdr:cNvPr>
        <xdr:cNvSpPr txBox="1"/>
      </xdr:nvSpPr>
      <xdr:spPr>
        <a:xfrm>
          <a:off x="5070476" y="14120284"/>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965202</xdr:colOff>
      <xdr:row>66</xdr:row>
      <xdr:rowOff>87842</xdr:rowOff>
    </xdr:from>
    <xdr:to>
      <xdr:col>8</xdr:col>
      <xdr:colOff>86785</xdr:colOff>
      <xdr:row>66</xdr:row>
      <xdr:rowOff>173567</xdr:rowOff>
    </xdr:to>
    <xdr:sp macro="" textlink="">
      <xdr:nvSpPr>
        <xdr:cNvPr id="12" name="TextBox 11">
          <a:extLst>
            <a:ext uri="{FF2B5EF4-FFF2-40B4-BE49-F238E27FC236}">
              <a16:creationId xmlns:a16="http://schemas.microsoft.com/office/drawing/2014/main" id="{08C13573-C66F-41E9-9FCE-308906EB3A45}"/>
            </a:ext>
          </a:extLst>
        </xdr:cNvPr>
        <xdr:cNvSpPr txBox="1"/>
      </xdr:nvSpPr>
      <xdr:spPr>
        <a:xfrm>
          <a:off x="7452785" y="14110759"/>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2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2E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2E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2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2E00-000008000000}"/>
            </a:ext>
          </a:extLst>
        </xdr:cNvPr>
        <xdr:cNvGrpSpPr/>
      </xdr:nvGrpSpPr>
      <xdr:grpSpPr>
        <a:xfrm>
          <a:off x="28575" y="38100"/>
          <a:ext cx="11115675" cy="1048323"/>
          <a:chOff x="28575" y="38100"/>
          <a:chExt cx="11087100" cy="1048323"/>
        </a:xfrm>
      </xdr:grpSpPr>
      <xdr:grpSp>
        <xdr:nvGrpSpPr>
          <xdr:cNvPr id="4" name="Group 3">
            <a:extLst>
              <a:ext uri="{FF2B5EF4-FFF2-40B4-BE49-F238E27FC236}">
                <a16:creationId xmlns:a16="http://schemas.microsoft.com/office/drawing/2014/main" id="{00000000-0008-0000-2E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2E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E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E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E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E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444.480587962964" missingItemsLimit="0" createdVersion="4" refreshedVersion="6" minRefreshableVersion="3" recordCount="4838" xr:uid="{00000000-000A-0000-FFFF-FFFF05000000}">
  <cacheSource type="worksheet">
    <worksheetSource name="Every_month_raw"/>
  </cacheSource>
  <cacheFields count="36">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9"/>
    </cacheField>
    <cacheField name="SFY" numFmtId="0">
      <sharedItems/>
    </cacheField>
    <cacheField name="Fed_PA_HHs" numFmtId="3">
      <sharedItems containsSemiMixedTypes="0" containsString="0" containsNumber="1" containsInteger="1" minValue="0" maxValue="331613"/>
    </cacheField>
    <cacheField name="Fed_NA_HHs" numFmtId="3">
      <sharedItems containsSemiMixedTypes="0" containsString="0" containsNumber="1" containsInteger="1" minValue="65" maxValue="1857833"/>
    </cacheField>
    <cacheField name="CFAP_PA_HHs" numFmtId="3">
      <sharedItems containsSemiMixedTypes="0" containsString="0" containsNumber="1" containsInteger="1" minValue="0" maxValue="2244"/>
    </cacheField>
    <cacheField name="CFAP_NA_HHs" numFmtId="3">
      <sharedItems containsSemiMixedTypes="0" containsString="0" containsNumber="1" containsInteger="1" minValue="0" maxValue="19346"/>
    </cacheField>
    <cacheField name="All_PA_HHs" numFmtId="3">
      <sharedItems containsSemiMixedTypes="0" containsString="0" containsNumber="1" containsInteger="1" minValue="0" maxValue="333400"/>
    </cacheField>
    <cacheField name="All_NA_HHs" numFmtId="3">
      <sharedItems containsSemiMixedTypes="0" containsString="0" containsNumber="1" containsInteger="1" minValue="65" maxValue="1876566"/>
    </cacheField>
    <cacheField name="CF_HHs" numFmtId="3">
      <sharedItems containsSemiMixedTypes="0" containsString="0" containsNumber="1" containsInteger="1" minValue="67" maxValue="2155380"/>
    </cacheField>
    <cacheField name="CF_Persons" numFmtId="3">
      <sharedItems containsSemiMixedTypes="0" containsString="0" containsNumber="1" containsInteger="1" minValue="114" maxValue="4501646"/>
    </cacheField>
    <cacheField name="Fed_PA_Persons" numFmtId="0">
      <sharedItems containsSemiMixedTypes="0" containsString="0" containsNumber="1" containsInteger="1" minValue="0" maxValue="835659"/>
    </cacheField>
    <cacheField name="Fed_ NA_Persons" numFmtId="0">
      <sharedItems containsSemiMixedTypes="0" containsString="0" containsNumber="1" containsInteger="1" minValue="112" maxValue="3752062"/>
    </cacheField>
    <cacheField name="All_Fed_Persons" numFmtId="0">
      <sharedItems containsSemiMixedTypes="0" containsString="0" containsNumber="1" containsInteger="1" minValue="114" maxValue="4453733"/>
    </cacheField>
    <cacheField name="CFAP_PA_Persons" numFmtId="0">
      <sharedItems containsSemiMixedTypes="0" containsString="0" containsNumber="1" containsInteger="1" minValue="0" maxValue="7280"/>
    </cacheField>
    <cacheField name="CFAP_NA_Persons" numFmtId="0">
      <sharedItems containsSemiMixedTypes="0" containsString="0" containsNumber="1" containsInteger="1" minValue="0" maxValue="42090"/>
    </cacheField>
    <cacheField name="All_CFAP_Persons" numFmtId="0">
      <sharedItems containsSemiMixedTypes="0" containsString="0" containsNumber="1" containsInteger="1" minValue="0" maxValue="49171"/>
    </cacheField>
    <cacheField name="All_PA_Persons" numFmtId="0">
      <sharedItems containsSemiMixedTypes="0" containsString="0" containsNumber="1" containsInteger="1" minValue="0" maxValue="841643"/>
    </cacheField>
    <cacheField name="All_NA_Persons" numFmtId="0">
      <sharedItems containsSemiMixedTypes="0" containsString="0" containsNumber="1" containsInteger="1" minValue="112" maxValue="3793311"/>
    </cacheField>
    <cacheField name="Fed_Issuances" numFmtId="0">
      <sharedItems containsSemiMixedTypes="0" containsString="0" containsNumber="1" minValue="0" maxValue="654606765.16999996"/>
    </cacheField>
    <cacheField name="State_Issuances" numFmtId="0">
      <sharedItems containsSemiMixedTypes="0" containsString="0" containsNumber="1" minValue="0" maxValue="6365846.5099999998"/>
    </cacheField>
    <cacheField name="Total_Issuances" numFmtId="0">
      <sharedItems containsSemiMixedTypes="0" containsString="0" containsNumber="1" minValue="0" maxValue="659937818.32000005"/>
    </cacheField>
    <cacheField name="MC_Enrollment" numFmtId="0">
      <sharedItems containsString="0" containsBlank="1" containsNumber="1" containsInteger="1" minValue="192" maxValue="13657971"/>
    </cacheField>
    <cacheField name="Timeliness_30_day_Pct" numFmtId="10">
      <sharedItems containsMixedTypes="1" containsNumber="1" minValue="0" maxValue="1"/>
    </cacheField>
    <cacheField name="Timeliness_Exped_Pct_Monthly" numFmtId="10">
      <sharedItems containsBlank="1" containsMixedTypes="1" containsNumber="1" minValue="0" maxValue="1"/>
    </cacheField>
    <cacheField name="Negative_Error_Completed_Cases" numFmtId="3">
      <sharedItems containsString="0" containsBlank="1" containsNumber="1" containsInteger="1" minValue="0" maxValue="876"/>
    </cacheField>
    <cacheField name="Negative_Error_Rate" numFmtId="0">
      <sharedItems containsString="0" containsBlank="1" containsNumber="1" minValue="0" maxValue="1"/>
    </cacheField>
    <cacheField name="Active_Error_Rate" numFmtId="0">
      <sharedItems containsString="0" containsBlank="1" containsNumber="1" minValue="0" maxValue="0.94"/>
    </cacheField>
    <cacheField name="Apps_Recd" numFmtId="3">
      <sharedItems containsString="0" containsBlank="1" containsNumber="1" containsInteger="1" minValue="1" maxValue="179129"/>
    </cacheField>
    <cacheField name="Online_Apps_Recd" numFmtId="3">
      <sharedItems containsString="0" containsBlank="1" containsNumber="1" containsInteger="1" minValue="0" maxValue="68942"/>
    </cacheField>
    <cacheField name="Child_Only_HHs" numFmtId="3">
      <sharedItems containsString="0" containsBlank="1" containsNumber="1" containsInteger="1" minValue="0" maxValue="346087"/>
    </cacheField>
    <cacheField name="Child_Only_Persons" numFmtId="3">
      <sharedItems containsString="0" containsBlank="1" containsNumber="1" containsInteger="1" minValue="0" maxValue="718310"/>
    </cacheField>
    <cacheField name="Previous_Month" numFmtId="0" formula="Month-1" databaseField="0"/>
  </cacheFields>
  <extLst>
    <ext xmlns:x14="http://schemas.microsoft.com/office/spreadsheetml/2009/9/main" uri="{725AE2AE-9491-48be-B2B4-4EB974FC3084}">
      <x14:pivotCacheDefinition pivotCacheId="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444.480590509258" missingItemsLimit="0" createdVersion="4" refreshedVersion="6" minRefreshableVersion="3" recordCount="1534" xr:uid="{00000000-000A-0000-FFFF-FFFF04000000}">
  <cacheSource type="worksheet">
    <worksheetSource name="Quarter_raw"/>
  </cacheSource>
  <cacheFields count="1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Timeliness_Exped_Pct_Qrtly" numFmtId="0">
      <sharedItems containsBlank="1" containsMixedTypes="1" containsNumber="1" minValue="0.255" maxValue="1"/>
    </cacheField>
    <cacheField name="_30_Day_Churn_Pct_of_Reapps" numFmtId="10">
      <sharedItems containsMixedTypes="1" containsNumber="1" minValue="0" maxValue="0.2485"/>
    </cacheField>
    <cacheField name="_90_Day_Churn_Pct_of_Reapps" numFmtId="10">
      <sharedItems containsMixedTypes="1" containsNumber="1" minValue="0" maxValue="0.3644"/>
    </cacheField>
    <cacheField name="_30_Day_Pct_of_Sched_Recerts" numFmtId="10">
      <sharedItems containsMixedTypes="1" containsNumber="1" minValue="0" maxValue="0.45270000000000005"/>
    </cacheField>
    <cacheField name="_90_Day_Pct_of_Sched_Recerts" numFmtId="10">
      <sharedItems containsMixedTypes="1" containsNumber="1" minValue="0" maxValue="0.49209999999999998"/>
    </cacheField>
  </cacheFields>
  <extLst>
    <ext xmlns:x14="http://schemas.microsoft.com/office/spreadsheetml/2009/9/main" uri="{725AE2AE-9491-48be-B2B4-4EB974FC3084}">
      <x14:pivotCacheDefinition pivotCacheId="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444.480591898151" missingItemsLimit="0" createdVersion="4" refreshedVersion="6" minRefreshableVersion="3" recordCount="413" xr:uid="{00000000-000A-0000-FFFF-FFFF03000000}">
  <cacheSource type="worksheet">
    <worksheetSource name="Annual_raw"/>
  </cacheSource>
  <cacheFields count="20">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2" maxValue="2018" count="7">
        <n v="2012"/>
        <n v="2013"/>
        <n v="2014"/>
        <n v="2015"/>
        <n v="2016"/>
        <n v="2017"/>
        <n v="2018"/>
      </sharedItems>
    </cacheField>
    <cacheField name="SFY" numFmtId="0">
      <sharedItems count="7">
        <s v="2012/13"/>
        <s v="2013/14"/>
        <s v="2014/15"/>
        <s v="2015/16"/>
        <s v="2016/17"/>
        <s v="2017/18"/>
        <s v="2018/19"/>
      </sharedItems>
    </cacheField>
    <cacheField name="CF_Households_SFY_Avg" numFmtId="3">
      <sharedItems containsSemiMixedTypes="0" containsString="0" containsNumber="1" minValue="78.25" maxValue="2135972.75"/>
    </cacheField>
    <cacheField name="CF_Households_CY_Avg" numFmtId="3">
      <sharedItems containsSemiMixedTypes="0" containsString="0" containsNumber="1" minValue="80.583333333333329" maxValue="2133656"/>
    </cacheField>
    <cacheField name="CF_Persons_SFY_Avg" numFmtId="3">
      <sharedItems containsString="0" containsBlank="1" containsNumber="1" minValue="140" maxValue="4462182.416666667"/>
    </cacheField>
    <cacheField name="CF_Persons_CY_Avg" numFmtId="3">
      <sharedItems containsString="0" containsBlank="1" containsNumber="1" minValue="140.83333333333334" maxValue="4475844.5"/>
    </cacheField>
    <cacheField name="Elderly_CF_July" numFmtId="3">
      <sharedItems containsString="0" containsBlank="1" containsNumber="1" containsInteger="1" minValue="9" maxValue="370322"/>
    </cacheField>
    <cacheField name="Children_CF_July" numFmtId="3">
      <sharedItems containsString="0" containsBlank="1" containsNumber="1" containsInteger="1" minValue="53" maxValue="2720376"/>
    </cacheField>
    <cacheField name="ESL_CF_July_CY" numFmtId="3">
      <sharedItems containsString="0" containsBlank="1" containsNumber="1" containsInteger="1" minValue="0" maxValue="1628446"/>
    </cacheField>
    <cacheField name="WIC_0-4_CF_Reachable" numFmtId="3">
      <sharedItems containsString="0" containsBlank="1" containsNumber="1" containsInteger="1" minValue="4" maxValue="148957"/>
    </cacheField>
    <cacheField name="Percent_CF_0-4_in_WIC" numFmtId="0">
      <sharedItems containsString="0" containsBlank="1" containsNumber="1" minValue="0.111111111" maxValue="0.76155007500000005"/>
    </cacheField>
    <cacheField name="Total_Pop_CY" numFmtId="37">
      <sharedItems containsString="0" containsBlank="1" containsNumber="1" containsInteger="1" minValue="121" maxValue="4587111"/>
    </cacheField>
    <cacheField name="Total_Elderly_60_plus_CY" numFmtId="37">
      <sharedItems containsString="0" containsBlank="1" containsNumber="1" containsInteger="1" minValue="14" maxValue="322094"/>
    </cacheField>
    <cacheField name="Total_Children_under_18_CY" numFmtId="37">
      <sharedItems containsString="0" containsBlank="1" containsNumber="1" containsInteger="1" minValue="39" maxValue="2293850"/>
    </cacheField>
    <cacheField name="Total_ESL_over_5_CY" numFmtId="37">
      <sharedItems containsString="0" containsBlank="1" containsNumber="1" containsInteger="1" minValue="0" maxValue="1348582"/>
    </cacheField>
    <cacheField name="Total_SSI_Recipients_CY" numFmtId="37">
      <sharedItems containsString="0" containsBlank="1" containsNumber="1" containsInteger="1" minValue="34" maxValue="1193089"/>
    </cacheField>
    <cacheField name="Unemployment_Pct_CY" numFmtId="0">
      <sharedItems containsString="0" containsBlank="1" containsNumber="1" minValue="2.7E-2" maxValue="0.28300000000000003"/>
    </cacheField>
    <cacheField name="CF_Eligibles_CY" numFmtId="3">
      <sharedItems containsString="0" containsBlank="1" containsNumber="1" minValue="194.82315789473685" maxValue="7166748.6884400006"/>
    </cacheField>
  </cacheFields>
  <extLst>
    <ext xmlns:x14="http://schemas.microsoft.com/office/spreadsheetml/2009/9/main" uri="{725AE2AE-9491-48be-B2B4-4EB974FC3084}">
      <x14:pivotCacheDefinition pivotCacheId="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444.480596064815" missingItemsLimit="0" createdVersion="6" refreshedVersion="6" minRefreshableVersion="3" recordCount="413" xr:uid="{00000000-000A-0000-FFFF-FFFF01000000}">
  <cacheSource type="worksheet">
    <worksheetSource name="PRI_Raw"/>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6" count="7">
        <n v="2010"/>
        <n v="2011"/>
        <n v="2012"/>
        <n v="2013"/>
        <n v="2014"/>
        <n v="2015"/>
        <n v="2016"/>
      </sharedItems>
    </cacheField>
    <cacheField name="PRI_est_freq" numFmtId="169">
      <sharedItems count="2">
        <s v="Annual Est."/>
        <s v="5-yr. Est."/>
      </sharedItems>
    </cacheField>
    <cacheField name="CF_Persons_CY_Avg" numFmtId="0">
      <sharedItems containsMixedTypes="1" containsNumber="1" minValue="145.91666666666666" maxValue="4475844.5"/>
    </cacheField>
    <cacheField name="CF_Eligibles" numFmtId="0">
      <sharedItems containsMixedTypes="1" containsNumber="1" minValue="194.82315789473685" maxValue="7166748.6884400006"/>
    </cacheField>
    <cacheField name="5yr_est_years" numFmtId="169">
      <sharedItems count="8">
        <s v="n/a"/>
        <s v="2006-2010"/>
        <s v="2007-2011"/>
        <s v="2008-2012"/>
        <s v="2009-2013"/>
        <s v="2010-2014"/>
        <s v="2011-2015"/>
        <s v="2012-2016"/>
      </sharedItems>
    </cacheField>
    <cacheField name="PRI" numFmtId="164">
      <sharedItems containsSemiMixedTypes="0" containsString="0"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444.480597569447" missingItemsLimit="0" createdVersion="6" refreshedVersion="6" minRefreshableVersion="3" recordCount="4680" xr:uid="{00000000-000A-0000-FFFF-FFFF00000000}">
  <cacheSource type="worksheet">
    <worksheetSource name="Every_month_raw8"/>
  </cacheSource>
  <cacheFields count="14">
    <cacheField name="County" numFmtId="0">
      <sharedItems count="60">
        <s v="00 National Avg*"/>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CF_HHs" numFmtId="0">
      <sharedItems containsBlank="1" containsMixedTypes="1" containsNumber="1" containsInteger="1" minValue="76" maxValue="2148157"/>
    </cacheField>
    <cacheField name="CF_Persons" numFmtId="0">
      <sharedItems containsBlank="1" containsMixedTypes="1" containsNumber="1" containsInteger="1" minValue="136" maxValue="4489067"/>
    </cacheField>
    <cacheField name="MC_Enrollment" numFmtId="0">
      <sharedItems containsString="0" containsBlank="1" containsNumber="1" containsInteger="1" minValue="192" maxValue="13651668"/>
    </cacheField>
    <cacheField name="Timeliness_30_day_Pct" numFmtId="10">
      <sharedItems containsBlank="1" containsMixedTypes="1" containsNumber="1" minValue="0" maxValue="1"/>
    </cacheField>
    <cacheField name="Timeliness_Exped_Pct_Monthly" numFmtId="10">
      <sharedItems containsBlank="1" containsMixedTypes="1" containsNumber="1" minValue="0" maxValue="1"/>
    </cacheField>
    <cacheField name="Negative_Error_Completed_Cases" numFmtId="3">
      <sharedItems containsString="0" containsBlank="1" containsNumber="1" containsInteger="1" minValue="0" maxValue="876"/>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38">
  <r>
    <x v="0"/>
    <s v="n/a"/>
    <x v="0"/>
    <x v="0"/>
    <n v="2012"/>
    <s v="2011/12"/>
    <n v="331613"/>
    <n v="1419831"/>
    <n v="1787"/>
    <n v="13775"/>
    <n v="333400"/>
    <n v="1433606"/>
    <n v="1767003"/>
    <n v="3956654"/>
    <n v="835659"/>
    <n v="3082149"/>
    <n v="3917808"/>
    <n v="5984"/>
    <n v="32862"/>
    <n v="38846"/>
    <n v="841643"/>
    <n v="3115011"/>
    <n v="587560190.03999996"/>
    <n v="5033627.4399999985"/>
    <n v="592593817.48000014"/>
    <m/>
    <n v="0.96050000000000002"/>
    <m/>
    <m/>
    <m/>
    <n v="3.4200000000000001E-2"/>
    <m/>
    <m/>
    <m/>
    <m/>
  </r>
  <r>
    <x v="1"/>
    <s v="CalWIN"/>
    <x v="0"/>
    <x v="0"/>
    <n v="2012"/>
    <s v="2011/12"/>
    <n v="11100"/>
    <n v="48044"/>
    <n v="112"/>
    <n v="769"/>
    <n v="11212"/>
    <n v="48813"/>
    <n v="60025"/>
    <n v="122112"/>
    <n v="26165"/>
    <n v="93784"/>
    <n v="119949"/>
    <n v="364"/>
    <n v="1799"/>
    <n v="2163"/>
    <n v="26529"/>
    <n v="95583"/>
    <n v="18331639"/>
    <n v="272946"/>
    <n v="18604585"/>
    <m/>
    <n v="0.9093"/>
    <m/>
    <m/>
    <m/>
    <n v="1.09E-2"/>
    <m/>
    <m/>
    <m/>
    <m/>
  </r>
  <r>
    <x v="2"/>
    <s v="C-IV"/>
    <x v="0"/>
    <x v="0"/>
    <n v="2012"/>
    <s v="2011/12"/>
    <n v="5"/>
    <n v="77"/>
    <n v="0"/>
    <n v="0"/>
    <n v="5"/>
    <n v="77"/>
    <n v="82"/>
    <n v="152"/>
    <n v="12"/>
    <n v="140"/>
    <n v="152"/>
    <n v="0"/>
    <n v="0"/>
    <n v="0"/>
    <n v="12"/>
    <n v="140"/>
    <n v="20189"/>
    <n v="0"/>
    <n v="20189"/>
    <m/>
    <n v="1"/>
    <m/>
    <m/>
    <m/>
    <n v="5.3600000000000002E-2"/>
    <m/>
    <m/>
    <m/>
    <m/>
  </r>
  <r>
    <x v="3"/>
    <s v="C-IV"/>
    <x v="0"/>
    <x v="0"/>
    <n v="2012"/>
    <s v="2011/12"/>
    <n v="230"/>
    <n v="1373"/>
    <n v="0"/>
    <n v="2"/>
    <n v="230"/>
    <n v="1375"/>
    <n v="1605"/>
    <n v="3081"/>
    <n v="571"/>
    <n v="2504"/>
    <n v="3075"/>
    <n v="0"/>
    <n v="6"/>
    <n v="6"/>
    <n v="571"/>
    <n v="2510"/>
    <n v="467234"/>
    <n v="546"/>
    <n v="467780"/>
    <m/>
    <n v="0.87070000000000003"/>
    <m/>
    <m/>
    <m/>
    <n v="5.3600000000000002E-2"/>
    <m/>
    <m/>
    <m/>
    <m/>
  </r>
  <r>
    <x v="4"/>
    <s v="C-IV"/>
    <x v="0"/>
    <x v="0"/>
    <n v="2012"/>
    <s v="2011/12"/>
    <n v="2205"/>
    <n v="11210"/>
    <n v="2"/>
    <n v="23"/>
    <n v="2207"/>
    <n v="11233"/>
    <n v="13440"/>
    <n v="28228"/>
    <n v="5543"/>
    <n v="22618"/>
    <n v="28161"/>
    <n v="7"/>
    <n v="60"/>
    <n v="67"/>
    <n v="5550"/>
    <n v="22678"/>
    <n v="4169856"/>
    <n v="9199"/>
    <n v="4179055"/>
    <m/>
    <n v="0.88600000000000001"/>
    <m/>
    <m/>
    <m/>
    <n v="5.3600000000000002E-2"/>
    <m/>
    <m/>
    <m/>
    <m/>
  </r>
  <r>
    <x v="5"/>
    <s v="C-IV"/>
    <x v="0"/>
    <x v="0"/>
    <n v="2012"/>
    <s v="2011/12"/>
    <n v="360"/>
    <n v="2057"/>
    <n v="1"/>
    <n v="1"/>
    <n v="361"/>
    <n v="2058"/>
    <n v="2418"/>
    <n v="4875"/>
    <n v="943"/>
    <n v="3928"/>
    <n v="4871"/>
    <n v="1"/>
    <n v="3"/>
    <n v="4"/>
    <n v="944"/>
    <n v="3931"/>
    <n v="736160"/>
    <n v="491"/>
    <n v="736651"/>
    <m/>
    <n v="0.95950000000000002"/>
    <m/>
    <m/>
    <m/>
    <n v="5.3600000000000002E-2"/>
    <m/>
    <m/>
    <m/>
    <m/>
  </r>
  <r>
    <x v="6"/>
    <s v="C-IV"/>
    <x v="0"/>
    <x v="0"/>
    <n v="2012"/>
    <s v="2011/12"/>
    <n v="120"/>
    <n v="571"/>
    <n v="0"/>
    <n v="1"/>
    <n v="120"/>
    <n v="572"/>
    <n v="692"/>
    <n v="1707"/>
    <n v="316"/>
    <n v="1385"/>
    <n v="1701"/>
    <n v="0"/>
    <n v="6"/>
    <n v="6"/>
    <n v="316"/>
    <n v="1391"/>
    <n v="251297"/>
    <n v="853"/>
    <n v="252150"/>
    <m/>
    <n v="1"/>
    <m/>
    <m/>
    <m/>
    <n v="5.3600000000000002E-2"/>
    <m/>
    <m/>
    <m/>
    <m/>
  </r>
  <r>
    <x v="7"/>
    <s v="CalWIN"/>
    <x v="0"/>
    <x v="0"/>
    <n v="2012"/>
    <s v="2011/12"/>
    <n v="6235"/>
    <n v="25160"/>
    <n v="24"/>
    <n v="172"/>
    <n v="6259"/>
    <n v="25332"/>
    <n v="31591"/>
    <n v="67029"/>
    <n v="14973"/>
    <n v="51522"/>
    <n v="66495"/>
    <n v="83"/>
    <n v="451"/>
    <n v="534"/>
    <n v="15056"/>
    <n v="51973"/>
    <n v="10157646.66"/>
    <n v="64383.34"/>
    <n v="10222030"/>
    <m/>
    <n v="0.9637"/>
    <m/>
    <m/>
    <m/>
    <n v="3.8600000000000002E-2"/>
    <m/>
    <m/>
    <m/>
    <m/>
  </r>
  <r>
    <x v="8"/>
    <s v="C-IV"/>
    <x v="0"/>
    <x v="0"/>
    <n v="2012"/>
    <s v="2011/12"/>
    <n v="495"/>
    <n v="2071"/>
    <n v="0"/>
    <n v="9"/>
    <n v="495"/>
    <n v="2080"/>
    <n v="2575"/>
    <n v="5366"/>
    <n v="1332"/>
    <n v="4018"/>
    <n v="5350"/>
    <n v="1"/>
    <n v="15"/>
    <n v="16"/>
    <n v="1333"/>
    <n v="4033"/>
    <n v="786195.3"/>
    <n v="2271"/>
    <n v="788466.3"/>
    <m/>
    <n v="1"/>
    <m/>
    <m/>
    <m/>
    <n v="5.3600000000000002E-2"/>
    <m/>
    <m/>
    <m/>
    <m/>
  </r>
  <r>
    <x v="9"/>
    <s v="C-IV"/>
    <x v="0"/>
    <x v="0"/>
    <n v="2012"/>
    <s v="2011/12"/>
    <n v="682"/>
    <n v="5134"/>
    <n v="2"/>
    <n v="16"/>
    <n v="684"/>
    <n v="5150"/>
    <n v="5834"/>
    <n v="11341"/>
    <n v="1739"/>
    <n v="9552"/>
    <n v="11291"/>
    <n v="8"/>
    <n v="42"/>
    <n v="50"/>
    <n v="1747"/>
    <n v="9594"/>
    <n v="1689617"/>
    <n v="6552"/>
    <n v="1696169"/>
    <m/>
    <n v="0.99809999999999999"/>
    <m/>
    <m/>
    <m/>
    <n v="5.3600000000000002E-2"/>
    <m/>
    <m/>
    <m/>
    <m/>
  </r>
  <r>
    <x v="10"/>
    <s v="CalWIN"/>
    <x v="0"/>
    <x v="0"/>
    <n v="2012"/>
    <s v="2011/12"/>
    <n v="16337"/>
    <n v="70405"/>
    <n v="31"/>
    <n v="259"/>
    <n v="16368"/>
    <n v="70664"/>
    <n v="87032"/>
    <n v="211602"/>
    <n v="43232"/>
    <n v="167538"/>
    <n v="210770"/>
    <n v="113"/>
    <n v="719"/>
    <n v="832"/>
    <n v="43345"/>
    <n v="168257"/>
    <n v="31425461"/>
    <n v="108222"/>
    <n v="31533683"/>
    <m/>
    <n v="1"/>
    <m/>
    <m/>
    <m/>
    <n v="1.7500000000000002E-2"/>
    <m/>
    <m/>
    <m/>
    <m/>
  </r>
  <r>
    <x v="11"/>
    <s v="C-IV"/>
    <x v="0"/>
    <x v="0"/>
    <n v="2012"/>
    <s v="2011/12"/>
    <n v="262"/>
    <n v="1079"/>
    <n v="0"/>
    <n v="4"/>
    <n v="262"/>
    <n v="1083"/>
    <n v="1345"/>
    <n v="3384"/>
    <n v="686"/>
    <n v="2686"/>
    <n v="3372"/>
    <n v="1"/>
    <n v="11"/>
    <n v="12"/>
    <n v="687"/>
    <n v="2697"/>
    <n v="465019"/>
    <n v="1098"/>
    <n v="466117"/>
    <m/>
    <n v="0"/>
    <m/>
    <m/>
    <m/>
    <n v="5.3600000000000002E-2"/>
    <m/>
    <m/>
    <m/>
    <m/>
  </r>
  <r>
    <x v="12"/>
    <s v="C-IV"/>
    <x v="0"/>
    <x v="0"/>
    <n v="2012"/>
    <s v="2011/12"/>
    <n v="1070"/>
    <n v="6827"/>
    <n v="1"/>
    <n v="7"/>
    <n v="1071"/>
    <n v="6834"/>
    <n v="7904"/>
    <n v="15105"/>
    <n v="2682"/>
    <n v="12399"/>
    <n v="15081"/>
    <n v="1"/>
    <n v="23"/>
    <n v="24"/>
    <n v="2683"/>
    <n v="12422"/>
    <n v="2257815"/>
    <n v="2593"/>
    <n v="2260408"/>
    <m/>
    <n v="0.95509999999999995"/>
    <m/>
    <m/>
    <m/>
    <n v="5.3600000000000002E-2"/>
    <m/>
    <m/>
    <m/>
    <m/>
  </r>
  <r>
    <x v="13"/>
    <s v="C-IV"/>
    <x v="0"/>
    <x v="0"/>
    <n v="2012"/>
    <s v="2011/12"/>
    <n v="2427"/>
    <n v="11144"/>
    <n v="12"/>
    <n v="112"/>
    <n v="2439"/>
    <n v="11256"/>
    <n v="13695"/>
    <n v="35317"/>
    <n v="6908"/>
    <n v="28050"/>
    <n v="34958"/>
    <n v="42"/>
    <n v="317"/>
    <n v="359"/>
    <n v="6950"/>
    <n v="28367"/>
    <n v="4808374"/>
    <n v="46850"/>
    <n v="4855224"/>
    <m/>
    <n v="1"/>
    <m/>
    <m/>
    <m/>
    <n v="5.3600000000000002E-2"/>
    <m/>
    <m/>
    <m/>
    <m/>
  </r>
  <r>
    <x v="14"/>
    <s v="C-IV"/>
    <x v="0"/>
    <x v="0"/>
    <n v="2012"/>
    <s v="2011/12"/>
    <n v="133"/>
    <n v="815"/>
    <n v="0"/>
    <n v="2"/>
    <n v="133"/>
    <n v="817"/>
    <n v="950"/>
    <n v="1954"/>
    <n v="370"/>
    <n v="1576"/>
    <n v="1946"/>
    <n v="0"/>
    <n v="8"/>
    <n v="8"/>
    <n v="370"/>
    <n v="1584"/>
    <n v="260249"/>
    <n v="1038"/>
    <n v="261287"/>
    <m/>
    <n v="1"/>
    <m/>
    <m/>
    <m/>
    <n v="5.3600000000000002E-2"/>
    <m/>
    <m/>
    <m/>
    <m/>
  </r>
  <r>
    <x v="15"/>
    <s v="C-IV"/>
    <x v="0"/>
    <x v="0"/>
    <n v="2012"/>
    <s v="2011/12"/>
    <n v="12363"/>
    <n v="42624"/>
    <n v="28"/>
    <n v="250"/>
    <n v="12391"/>
    <n v="42874"/>
    <n v="55265"/>
    <n v="136622"/>
    <n v="33495"/>
    <n v="102319"/>
    <n v="135814"/>
    <n v="97"/>
    <n v="711"/>
    <n v="808"/>
    <n v="33592"/>
    <n v="103030"/>
    <n v="19900714"/>
    <n v="109344"/>
    <n v="20010058"/>
    <m/>
    <n v="0.9879"/>
    <m/>
    <m/>
    <m/>
    <n v="3.3000000000000002E-2"/>
    <m/>
    <m/>
    <m/>
    <m/>
  </r>
  <r>
    <x v="16"/>
    <s v="C-IV"/>
    <x v="0"/>
    <x v="0"/>
    <n v="2012"/>
    <s v="2011/12"/>
    <n v="1765"/>
    <n v="7631"/>
    <n v="4"/>
    <n v="61"/>
    <n v="1769"/>
    <n v="7692"/>
    <n v="9461"/>
    <n v="22772"/>
    <n v="4680"/>
    <n v="17950"/>
    <n v="22630"/>
    <n v="10"/>
    <n v="132"/>
    <n v="142"/>
    <n v="4690"/>
    <n v="18082"/>
    <n v="3166122"/>
    <n v="19223"/>
    <n v="3185345"/>
    <m/>
    <n v="1"/>
    <m/>
    <m/>
    <m/>
    <n v="5.3600000000000002E-2"/>
    <m/>
    <m/>
    <m/>
    <m/>
  </r>
  <r>
    <x v="17"/>
    <s v="C-IV"/>
    <x v="0"/>
    <x v="0"/>
    <n v="2012"/>
    <s v="2011/12"/>
    <n v="753"/>
    <n v="4120"/>
    <n v="1"/>
    <n v="14"/>
    <n v="754"/>
    <n v="4134"/>
    <n v="4888"/>
    <n v="9935"/>
    <n v="1922"/>
    <n v="7984"/>
    <n v="9906"/>
    <n v="3"/>
    <n v="26"/>
    <n v="29"/>
    <n v="1925"/>
    <n v="8010"/>
    <n v="1485653"/>
    <n v="4068"/>
    <n v="1489721"/>
    <m/>
    <n v="0.9466"/>
    <m/>
    <m/>
    <m/>
    <n v="5.3600000000000002E-2"/>
    <m/>
    <m/>
    <m/>
    <m/>
  </r>
  <r>
    <x v="18"/>
    <s v="C-IV"/>
    <x v="0"/>
    <x v="0"/>
    <n v="2012"/>
    <s v="2011/12"/>
    <n v="259"/>
    <n v="1112"/>
    <n v="0"/>
    <n v="2"/>
    <n v="259"/>
    <n v="1114"/>
    <n v="1373"/>
    <n v="2931"/>
    <n v="668"/>
    <n v="2258"/>
    <n v="2926"/>
    <n v="0"/>
    <n v="5"/>
    <n v="5"/>
    <n v="668"/>
    <n v="2263"/>
    <n v="440587"/>
    <n v="693"/>
    <n v="441280"/>
    <m/>
    <n v="0.94299999999999995"/>
    <m/>
    <m/>
    <m/>
    <n v="5.3600000000000002E-2"/>
    <m/>
    <m/>
    <m/>
    <m/>
  </r>
  <r>
    <x v="19"/>
    <s v="LRS"/>
    <x v="0"/>
    <x v="0"/>
    <n v="2012"/>
    <s v="2011/12"/>
    <n v="95076"/>
    <n v="394882"/>
    <n v="738"/>
    <n v="4316"/>
    <n v="95814"/>
    <n v="399198"/>
    <n v="495012"/>
    <n v="1058962"/>
    <n v="219264"/>
    <n v="827686"/>
    <n v="1046950"/>
    <n v="2368"/>
    <n v="9644"/>
    <n v="12012"/>
    <n v="221632"/>
    <n v="837330"/>
    <n v="162909671"/>
    <n v="1650283"/>
    <n v="164559954"/>
    <m/>
    <n v="0.96230000000000004"/>
    <m/>
    <m/>
    <m/>
    <n v="3.3399999999999999E-2"/>
    <m/>
    <m/>
    <m/>
    <m/>
  </r>
  <r>
    <x v="20"/>
    <s v="C-IV"/>
    <x v="0"/>
    <x v="0"/>
    <n v="2012"/>
    <s v="2011/12"/>
    <n v="2119"/>
    <n v="8145"/>
    <n v="4"/>
    <n v="16"/>
    <n v="2123"/>
    <n v="8161"/>
    <n v="10284"/>
    <n v="26172"/>
    <n v="5638"/>
    <n v="20462"/>
    <n v="26100"/>
    <n v="10"/>
    <n v="62"/>
    <n v="72"/>
    <n v="5648"/>
    <n v="20524"/>
    <n v="3782060"/>
    <n v="9463"/>
    <n v="3791523"/>
    <m/>
    <n v="0.97599999999999998"/>
    <m/>
    <m/>
    <m/>
    <n v="5.3600000000000002E-2"/>
    <m/>
    <m/>
    <m/>
    <m/>
  </r>
  <r>
    <x v="21"/>
    <s v="C-IV"/>
    <x v="0"/>
    <x v="0"/>
    <n v="2012"/>
    <s v="2011/12"/>
    <n v="853"/>
    <n v="4395"/>
    <n v="18"/>
    <n v="59"/>
    <n v="871"/>
    <n v="4454"/>
    <n v="5325"/>
    <n v="8957"/>
    <n v="1839"/>
    <n v="6940"/>
    <n v="8779"/>
    <n v="47"/>
    <n v="131"/>
    <n v="178"/>
    <n v="1886"/>
    <n v="7071"/>
    <n v="1385153"/>
    <n v="25132"/>
    <n v="1410285"/>
    <m/>
    <n v="0.97489999999999999"/>
    <m/>
    <m/>
    <m/>
    <n v="5.3600000000000002E-2"/>
    <m/>
    <m/>
    <m/>
    <m/>
  </r>
  <r>
    <x v="22"/>
    <s v="C-IV"/>
    <x v="0"/>
    <x v="0"/>
    <n v="2012"/>
    <s v="2011/12"/>
    <n v="130"/>
    <n v="696"/>
    <n v="0"/>
    <n v="0"/>
    <n v="130"/>
    <n v="696"/>
    <n v="826"/>
    <n v="1730"/>
    <n v="343"/>
    <n v="1386"/>
    <n v="1729"/>
    <n v="0"/>
    <n v="1"/>
    <n v="1"/>
    <n v="343"/>
    <n v="1387"/>
    <n v="257352"/>
    <n v="125"/>
    <n v="257477"/>
    <m/>
    <n v="0.94030000000000002"/>
    <m/>
    <m/>
    <m/>
    <n v="5.3600000000000002E-2"/>
    <m/>
    <m/>
    <m/>
    <m/>
  </r>
  <r>
    <x v="23"/>
    <s v="C-IV"/>
    <x v="0"/>
    <x v="0"/>
    <n v="2012"/>
    <s v="2011/12"/>
    <n v="879"/>
    <n v="5976"/>
    <n v="1"/>
    <n v="16"/>
    <n v="880"/>
    <n v="5992"/>
    <n v="6872"/>
    <n v="13454"/>
    <n v="2227"/>
    <n v="11179"/>
    <n v="13406"/>
    <n v="5"/>
    <n v="43"/>
    <n v="48"/>
    <n v="2232"/>
    <n v="11222"/>
    <n v="1967109"/>
    <n v="6473"/>
    <n v="1973582"/>
    <m/>
    <n v="0.99199999999999999"/>
    <m/>
    <m/>
    <m/>
    <n v="5.3600000000000002E-2"/>
    <m/>
    <m/>
    <m/>
    <m/>
  </r>
  <r>
    <x v="24"/>
    <s v="C-IV"/>
    <x v="0"/>
    <x v="0"/>
    <n v="2012"/>
    <s v="2011/12"/>
    <n v="5022"/>
    <n v="16193"/>
    <n v="7"/>
    <n v="30"/>
    <n v="5029"/>
    <n v="16223"/>
    <n v="21252"/>
    <n v="52771"/>
    <n v="13781"/>
    <n v="38870"/>
    <n v="52651"/>
    <n v="21"/>
    <n v="99"/>
    <n v="120"/>
    <n v="13802"/>
    <n v="38969"/>
    <n v="7671554"/>
    <n v="15564"/>
    <n v="7687118"/>
    <m/>
    <n v="0.97419999999999995"/>
    <m/>
    <m/>
    <m/>
    <n v="2.52E-2"/>
    <m/>
    <m/>
    <m/>
    <m/>
  </r>
  <r>
    <x v="25"/>
    <s v="C-IV"/>
    <x v="0"/>
    <x v="0"/>
    <n v="2012"/>
    <s v="2011/12"/>
    <n v="78"/>
    <n v="347"/>
    <n v="0"/>
    <n v="0"/>
    <n v="78"/>
    <n v="347"/>
    <n v="425"/>
    <n v="1021"/>
    <n v="205"/>
    <n v="816"/>
    <n v="1021"/>
    <n v="0"/>
    <n v="0"/>
    <n v="0"/>
    <n v="205"/>
    <n v="816"/>
    <n v="138198"/>
    <n v="0"/>
    <n v="138198"/>
    <m/>
    <n v="0.97829999999999995"/>
    <m/>
    <m/>
    <m/>
    <n v="5.3600000000000002E-2"/>
    <m/>
    <m/>
    <m/>
    <m/>
  </r>
  <r>
    <x v="26"/>
    <s v="C-IV"/>
    <x v="0"/>
    <x v="0"/>
    <n v="2012"/>
    <s v="2011/12"/>
    <n v="22"/>
    <n v="404"/>
    <n v="0"/>
    <n v="0"/>
    <n v="22"/>
    <n v="404"/>
    <n v="426"/>
    <n v="698"/>
    <n v="52"/>
    <n v="644"/>
    <n v="696"/>
    <n v="0"/>
    <n v="2"/>
    <n v="2"/>
    <n v="52"/>
    <n v="646"/>
    <n v="104908"/>
    <n v="289"/>
    <n v="105197"/>
    <m/>
    <n v="0.9778"/>
    <m/>
    <m/>
    <m/>
    <n v="5.3600000000000002E-2"/>
    <m/>
    <m/>
    <m/>
    <m/>
  </r>
  <r>
    <x v="27"/>
    <s v="C-IV"/>
    <x v="0"/>
    <x v="0"/>
    <n v="2012"/>
    <s v="2011/12"/>
    <n v="4691"/>
    <n v="14543"/>
    <n v="6"/>
    <n v="53"/>
    <n v="4697"/>
    <n v="14596"/>
    <n v="19293"/>
    <n v="44819"/>
    <n v="11400"/>
    <n v="33229"/>
    <n v="44629"/>
    <n v="22"/>
    <n v="168"/>
    <n v="190"/>
    <n v="11422"/>
    <n v="33397"/>
    <n v="6620735"/>
    <n v="23919"/>
    <n v="6644654"/>
    <m/>
    <n v="0.99950000000000006"/>
    <m/>
    <m/>
    <m/>
    <n v="1.0800000000000001E-2"/>
    <m/>
    <m/>
    <m/>
    <m/>
  </r>
  <r>
    <x v="28"/>
    <s v="C-IV"/>
    <x v="0"/>
    <x v="0"/>
    <n v="2012"/>
    <s v="2011/12"/>
    <n v="519"/>
    <n v="2746"/>
    <n v="4"/>
    <n v="17"/>
    <n v="523"/>
    <n v="2763"/>
    <n v="3286"/>
    <n v="7073"/>
    <n v="1277"/>
    <n v="5737"/>
    <n v="7014"/>
    <n v="10"/>
    <n v="49"/>
    <n v="59"/>
    <n v="1287"/>
    <n v="5786"/>
    <n v="1031223"/>
    <n v="6827"/>
    <n v="1038050"/>
    <m/>
    <n v="1"/>
    <m/>
    <m/>
    <m/>
    <n v="5.3600000000000002E-2"/>
    <m/>
    <m/>
    <m/>
    <m/>
  </r>
  <r>
    <x v="29"/>
    <s v="C-IV"/>
    <x v="0"/>
    <x v="0"/>
    <n v="2012"/>
    <s v="2011/12"/>
    <n v="463"/>
    <n v="2858"/>
    <n v="1"/>
    <n v="5"/>
    <n v="464"/>
    <n v="2863"/>
    <n v="3327"/>
    <n v="6509"/>
    <n v="1186"/>
    <n v="5309"/>
    <n v="6495"/>
    <n v="2"/>
    <n v="12"/>
    <n v="14"/>
    <n v="1188"/>
    <n v="5321"/>
    <n v="996714"/>
    <n v="1902"/>
    <n v="998616"/>
    <m/>
    <n v="0.9748"/>
    <m/>
    <m/>
    <m/>
    <n v="5.3600000000000002E-2"/>
    <m/>
    <m/>
    <m/>
    <m/>
  </r>
  <r>
    <x v="30"/>
    <s v="CalWIN"/>
    <x v="0"/>
    <x v="0"/>
    <n v="2012"/>
    <s v="2011/12"/>
    <n v="14269"/>
    <n v="77284"/>
    <n v="69"/>
    <n v="1276"/>
    <n v="14338"/>
    <n v="78560"/>
    <n v="92898"/>
    <n v="209924"/>
    <n v="36199"/>
    <n v="170360"/>
    <n v="206559"/>
    <n v="241"/>
    <n v="3124"/>
    <n v="3365"/>
    <n v="36440"/>
    <n v="173484"/>
    <n v="29716005"/>
    <n v="373225"/>
    <n v="30089230"/>
    <m/>
    <n v="0.99609999999999999"/>
    <m/>
    <m/>
    <m/>
    <n v="2.06E-2"/>
    <m/>
    <m/>
    <m/>
    <m/>
  </r>
  <r>
    <x v="31"/>
    <s v="CalWIN"/>
    <x v="0"/>
    <x v="0"/>
    <n v="2012"/>
    <s v="2011/12"/>
    <n v="1061"/>
    <n v="6882"/>
    <n v="3"/>
    <n v="43"/>
    <n v="1064"/>
    <n v="6925"/>
    <n v="7989"/>
    <n v="17900"/>
    <n v="2803"/>
    <n v="14987"/>
    <n v="17790"/>
    <n v="15"/>
    <n v="95"/>
    <n v="110"/>
    <n v="2818"/>
    <n v="15082"/>
    <n v="2524786.4700000002"/>
    <n v="13221"/>
    <n v="2538007.4700000002"/>
    <m/>
    <n v="0.9536"/>
    <m/>
    <m/>
    <m/>
    <n v="5.3600000000000002E-2"/>
    <m/>
    <m/>
    <m/>
    <m/>
  </r>
  <r>
    <x v="32"/>
    <s v="C-IV"/>
    <x v="0"/>
    <x v="0"/>
    <n v="2012"/>
    <s v="2011/12"/>
    <n v="119"/>
    <n v="569"/>
    <n v="0"/>
    <n v="0"/>
    <n v="119"/>
    <n v="569"/>
    <n v="688"/>
    <n v="1564"/>
    <n v="304"/>
    <n v="1260"/>
    <n v="1564"/>
    <n v="0"/>
    <n v="0"/>
    <n v="0"/>
    <n v="304"/>
    <n v="1260"/>
    <n v="228333"/>
    <n v="0"/>
    <n v="228333"/>
    <m/>
    <n v="0.77359999999999995"/>
    <m/>
    <m/>
    <m/>
    <n v="5.3600000000000002E-2"/>
    <m/>
    <m/>
    <m/>
    <m/>
  </r>
  <r>
    <x v="33"/>
    <s v="C-IV"/>
    <x v="0"/>
    <x v="0"/>
    <n v="2012"/>
    <s v="2011/12"/>
    <n v="20476"/>
    <n v="83303"/>
    <n v="63"/>
    <n v="623"/>
    <n v="20539"/>
    <n v="83926"/>
    <n v="104465"/>
    <n v="259798"/>
    <n v="56368"/>
    <n v="201409"/>
    <n v="257777"/>
    <n v="229"/>
    <n v="1792"/>
    <n v="2021"/>
    <n v="56597"/>
    <n v="203201"/>
    <n v="36866901"/>
    <n v="264443"/>
    <n v="37131344"/>
    <m/>
    <n v="0.99890000000000001"/>
    <m/>
    <m/>
    <m/>
    <n v="0.04"/>
    <m/>
    <m/>
    <m/>
    <m/>
  </r>
  <r>
    <x v="34"/>
    <s v="CalWIN"/>
    <x v="0"/>
    <x v="0"/>
    <n v="2012"/>
    <s v="2011/12"/>
    <n v="18077"/>
    <n v="68661"/>
    <n v="184"/>
    <n v="680"/>
    <n v="18261"/>
    <n v="69341"/>
    <n v="87602"/>
    <n v="200011"/>
    <n v="45814"/>
    <n v="151813"/>
    <n v="197627"/>
    <n v="675"/>
    <n v="1709"/>
    <n v="2384"/>
    <n v="46489"/>
    <n v="153522"/>
    <n v="30464883.879999999"/>
    <n v="312302.88"/>
    <n v="30777186.759999998"/>
    <m/>
    <n v="0.90969999999999995"/>
    <m/>
    <m/>
    <m/>
    <n v="4.6600000000000003E-2"/>
    <m/>
    <m/>
    <m/>
    <m/>
  </r>
  <r>
    <x v="35"/>
    <s v="C-IV"/>
    <x v="0"/>
    <x v="0"/>
    <n v="2012"/>
    <s v="2011/12"/>
    <n v="498"/>
    <n v="2129"/>
    <n v="1"/>
    <n v="16"/>
    <n v="499"/>
    <n v="2145"/>
    <n v="2644"/>
    <n v="6211"/>
    <n v="1327"/>
    <n v="4829"/>
    <n v="6156"/>
    <n v="5"/>
    <n v="50"/>
    <n v="55"/>
    <n v="1332"/>
    <n v="4879"/>
    <n v="884350"/>
    <n v="5937"/>
    <n v="890287"/>
    <m/>
    <n v="0.99039999999999995"/>
    <m/>
    <m/>
    <m/>
    <n v="5.3600000000000002E-2"/>
    <m/>
    <m/>
    <m/>
    <m/>
  </r>
  <r>
    <x v="36"/>
    <s v="C-IV"/>
    <x v="0"/>
    <x v="0"/>
    <n v="2012"/>
    <s v="2011/12"/>
    <n v="28879"/>
    <n v="113519"/>
    <n v="54"/>
    <n v="569"/>
    <n v="28933"/>
    <n v="114088"/>
    <n v="143021"/>
    <n v="346744"/>
    <n v="78104"/>
    <n v="266980"/>
    <n v="345084"/>
    <n v="193"/>
    <n v="1467"/>
    <n v="1660"/>
    <n v="78297"/>
    <n v="268447"/>
    <n v="50585079"/>
    <n v="215934"/>
    <n v="50801013"/>
    <m/>
    <n v="0.99929999999999997"/>
    <m/>
    <m/>
    <m/>
    <n v="9.7999999999999997E-3"/>
    <m/>
    <m/>
    <m/>
    <m/>
  </r>
  <r>
    <x v="37"/>
    <s v="CalWIN"/>
    <x v="0"/>
    <x v="0"/>
    <n v="2012"/>
    <s v="2011/12"/>
    <n v="18809"/>
    <n v="87889"/>
    <n v="157"/>
    <n v="1224"/>
    <n v="18966"/>
    <n v="89113"/>
    <n v="108079"/>
    <n v="240771"/>
    <n v="51209"/>
    <n v="186113"/>
    <n v="237322"/>
    <n v="570"/>
    <n v="2879"/>
    <n v="3449"/>
    <n v="51779"/>
    <n v="188992"/>
    <n v="35356761.329999998"/>
    <n v="425437.36"/>
    <n v="35782198.689999998"/>
    <m/>
    <n v="0.97670000000000001"/>
    <m/>
    <m/>
    <m/>
    <n v="7.2599999999999998E-2"/>
    <m/>
    <m/>
    <m/>
    <m/>
  </r>
  <r>
    <x v="38"/>
    <s v="CalWIN"/>
    <x v="0"/>
    <x v="0"/>
    <n v="2012"/>
    <s v="2011/12"/>
    <n v="3132"/>
    <n v="28693"/>
    <n v="71"/>
    <n v="903"/>
    <n v="3203"/>
    <n v="29596"/>
    <n v="32799"/>
    <n v="50905"/>
    <n v="6858"/>
    <n v="42129"/>
    <n v="48987"/>
    <n v="205"/>
    <n v="1713"/>
    <n v="1918"/>
    <n v="7063"/>
    <n v="43842"/>
    <n v="7570917.04"/>
    <n v="245883.82"/>
    <n v="7816800.8600000003"/>
    <m/>
    <n v="0.98760000000000003"/>
    <m/>
    <m/>
    <m/>
    <n v="3.2599999999999997E-2"/>
    <m/>
    <m/>
    <m/>
    <m/>
  </r>
  <r>
    <x v="39"/>
    <s v="C-IV"/>
    <x v="0"/>
    <x v="0"/>
    <n v="2012"/>
    <s v="2011/12"/>
    <n v="9949"/>
    <n v="31702"/>
    <n v="25"/>
    <n v="243"/>
    <n v="9974"/>
    <n v="31945"/>
    <n v="41919"/>
    <n v="104725"/>
    <n v="25573"/>
    <n v="78327"/>
    <n v="103900"/>
    <n v="92"/>
    <n v="733"/>
    <n v="825"/>
    <n v="25665"/>
    <n v="79060"/>
    <n v="15420961"/>
    <n v="108247"/>
    <n v="15529208"/>
    <m/>
    <n v="0.98529999999999995"/>
    <m/>
    <m/>
    <m/>
    <n v="2.9899999999999999E-2"/>
    <m/>
    <m/>
    <m/>
    <m/>
  </r>
  <r>
    <x v="40"/>
    <s v="CalWIN"/>
    <x v="0"/>
    <x v="0"/>
    <n v="2012"/>
    <s v="2011/12"/>
    <n v="1312"/>
    <n v="7658"/>
    <n v="2"/>
    <n v="31"/>
    <n v="1314"/>
    <n v="7689"/>
    <n v="9003"/>
    <n v="17679"/>
    <n v="3283"/>
    <n v="14315"/>
    <n v="17598"/>
    <n v="6"/>
    <n v="75"/>
    <n v="81"/>
    <n v="3289"/>
    <n v="14390"/>
    <n v="2561076"/>
    <n v="7763"/>
    <n v="2568839"/>
    <m/>
    <n v="0.95550000000000002"/>
    <m/>
    <m/>
    <m/>
    <n v="5.3600000000000002E-2"/>
    <m/>
    <m/>
    <m/>
    <m/>
  </r>
  <r>
    <x v="41"/>
    <s v="CalWIN"/>
    <x v="0"/>
    <x v="0"/>
    <n v="2012"/>
    <s v="2011/12"/>
    <n v="2119"/>
    <n v="10207"/>
    <n v="19"/>
    <n v="211"/>
    <n v="2138"/>
    <n v="10418"/>
    <n v="12556"/>
    <n v="26275"/>
    <n v="5384"/>
    <n v="20313"/>
    <n v="25697"/>
    <n v="64"/>
    <n v="514"/>
    <n v="578"/>
    <n v="5448"/>
    <n v="20827"/>
    <n v="3813260.12"/>
    <n v="67097.88"/>
    <n v="3880358"/>
    <m/>
    <n v="0.94669999999999999"/>
    <m/>
    <m/>
    <m/>
    <n v="5.3600000000000002E-2"/>
    <m/>
    <m/>
    <m/>
    <m/>
  </r>
  <r>
    <x v="42"/>
    <s v="CalWIN"/>
    <x v="0"/>
    <x v="0"/>
    <n v="2012"/>
    <s v="2011/12"/>
    <n v="3101"/>
    <n v="10533"/>
    <n v="3"/>
    <n v="31"/>
    <n v="3104"/>
    <n v="10564"/>
    <n v="13668"/>
    <n v="31120"/>
    <n v="7592"/>
    <n v="23413"/>
    <n v="31005"/>
    <n v="12"/>
    <n v="103"/>
    <n v="115"/>
    <n v="7604"/>
    <n v="23516"/>
    <n v="4568142.09"/>
    <n v="10857.85"/>
    <n v="4578999.9399999995"/>
    <m/>
    <n v="0.63319999999999999"/>
    <m/>
    <m/>
    <m/>
    <n v="5.3600000000000002E-2"/>
    <m/>
    <m/>
    <m/>
    <m/>
  </r>
  <r>
    <x v="43"/>
    <s v="CalWIN"/>
    <x v="0"/>
    <x v="0"/>
    <n v="2012"/>
    <s v="2011/12"/>
    <n v="8166"/>
    <n v="37315"/>
    <n v="53"/>
    <n v="918"/>
    <n v="8219"/>
    <n v="38233"/>
    <n v="46452"/>
    <n v="100983"/>
    <n v="20021"/>
    <n v="78848"/>
    <n v="98869"/>
    <n v="168"/>
    <n v="1946"/>
    <n v="2114"/>
    <n v="20189"/>
    <n v="80794"/>
    <n v="15125333"/>
    <n v="301325"/>
    <n v="15426658"/>
    <m/>
    <n v="0.74919999999999998"/>
    <m/>
    <m/>
    <m/>
    <n v="0"/>
    <m/>
    <m/>
    <m/>
    <m/>
  </r>
  <r>
    <x v="44"/>
    <s v="CalWIN"/>
    <x v="0"/>
    <x v="0"/>
    <n v="2012"/>
    <s v="2011/12"/>
    <n v="1537"/>
    <n v="8535"/>
    <n v="1"/>
    <n v="27"/>
    <n v="1538"/>
    <n v="8562"/>
    <n v="10100"/>
    <n v="20577"/>
    <n v="3683"/>
    <n v="16814"/>
    <n v="20497"/>
    <n v="5"/>
    <n v="75"/>
    <n v="80"/>
    <n v="3688"/>
    <n v="16889"/>
    <n v="3210194.84"/>
    <n v="8865.86"/>
    <n v="3219060.6999999997"/>
    <m/>
    <n v="0.62529999999999997"/>
    <m/>
    <m/>
    <m/>
    <n v="5.3600000000000002E-2"/>
    <m/>
    <m/>
    <m/>
    <m/>
  </r>
  <r>
    <x v="45"/>
    <s v="C-IV"/>
    <x v="0"/>
    <x v="0"/>
    <n v="2012"/>
    <s v="2011/12"/>
    <n v="1911"/>
    <n v="10058"/>
    <n v="1"/>
    <n v="19"/>
    <n v="1912"/>
    <n v="10077"/>
    <n v="11989"/>
    <n v="24418"/>
    <n v="4859"/>
    <n v="19513"/>
    <n v="24372"/>
    <n v="2"/>
    <n v="44"/>
    <n v="46"/>
    <n v="4861"/>
    <n v="19557"/>
    <n v="3525661"/>
    <n v="6705"/>
    <n v="3532366"/>
    <m/>
    <n v="0.98750000000000004"/>
    <m/>
    <m/>
    <m/>
    <n v="5.3600000000000002E-2"/>
    <m/>
    <m/>
    <m/>
    <m/>
  </r>
  <r>
    <x v="46"/>
    <s v="C-IV"/>
    <x v="0"/>
    <x v="0"/>
    <n v="2012"/>
    <s v="2011/12"/>
    <n v="21"/>
    <n v="103"/>
    <n v="0"/>
    <n v="0"/>
    <n v="21"/>
    <n v="103"/>
    <n v="124"/>
    <n v="262"/>
    <n v="61"/>
    <n v="201"/>
    <n v="262"/>
    <n v="0"/>
    <n v="0"/>
    <n v="0"/>
    <n v="61"/>
    <n v="201"/>
    <n v="0"/>
    <n v="0"/>
    <n v="0"/>
    <m/>
    <n v="1"/>
    <m/>
    <m/>
    <m/>
    <n v="5.3600000000000002E-2"/>
    <m/>
    <m/>
    <m/>
    <m/>
  </r>
  <r>
    <x v="47"/>
    <s v="C-IV"/>
    <x v="0"/>
    <x v="0"/>
    <n v="2012"/>
    <s v="2011/12"/>
    <n v="485"/>
    <n v="2128"/>
    <n v="1"/>
    <n v="3"/>
    <n v="486"/>
    <n v="2131"/>
    <n v="2617"/>
    <n v="5978"/>
    <n v="1273"/>
    <n v="4698"/>
    <n v="5971"/>
    <n v="2"/>
    <n v="5"/>
    <n v="7"/>
    <n v="1275"/>
    <n v="4703"/>
    <n v="874236"/>
    <n v="748"/>
    <n v="874984"/>
    <m/>
    <n v="1"/>
    <m/>
    <m/>
    <m/>
    <n v="5.3600000000000002E-2"/>
    <m/>
    <m/>
    <m/>
    <m/>
  </r>
  <r>
    <x v="48"/>
    <s v="CalWIN"/>
    <x v="0"/>
    <x v="0"/>
    <n v="2012"/>
    <s v="2011/12"/>
    <n v="3507"/>
    <n v="15529"/>
    <n v="8"/>
    <n v="94"/>
    <n v="3515"/>
    <n v="15623"/>
    <n v="19138"/>
    <n v="39019"/>
    <n v="8621"/>
    <n v="30131"/>
    <n v="38752"/>
    <n v="26"/>
    <n v="241"/>
    <n v="267"/>
    <n v="8647"/>
    <n v="30372"/>
    <n v="5967399.7800000003"/>
    <n v="32161.56"/>
    <n v="5999561.3399999999"/>
    <m/>
    <n v="0.92269999999999996"/>
    <m/>
    <m/>
    <m/>
    <n v="1.6500000000000001E-2"/>
    <m/>
    <m/>
    <m/>
    <m/>
  </r>
  <r>
    <x v="49"/>
    <s v="CalWIN"/>
    <x v="0"/>
    <x v="0"/>
    <n v="2012"/>
    <s v="2011/12"/>
    <n v="2471"/>
    <n v="14066"/>
    <n v="11"/>
    <n v="104"/>
    <n v="2482"/>
    <n v="14170"/>
    <n v="16652"/>
    <n v="31838"/>
    <n v="5945"/>
    <n v="25591"/>
    <n v="31536"/>
    <n v="39"/>
    <n v="263"/>
    <n v="302"/>
    <n v="5984"/>
    <n v="25854"/>
    <n v="4801690.28"/>
    <n v="33690.720000000001"/>
    <n v="4835381"/>
    <m/>
    <n v="0.86250000000000004"/>
    <m/>
    <m/>
    <m/>
    <n v="5.3600000000000002E-2"/>
    <m/>
    <m/>
    <m/>
    <m/>
  </r>
  <r>
    <x v="50"/>
    <s v="C-IV"/>
    <x v="0"/>
    <x v="0"/>
    <n v="2012"/>
    <s v="2011/12"/>
    <n v="7401"/>
    <n v="30534"/>
    <n v="9"/>
    <n v="56"/>
    <n v="7410"/>
    <n v="30590"/>
    <n v="38000"/>
    <n v="85530"/>
    <n v="19698"/>
    <n v="65634"/>
    <n v="85332"/>
    <n v="29"/>
    <n v="169"/>
    <n v="198"/>
    <n v="19727"/>
    <n v="65803"/>
    <n v="12492920"/>
    <n v="27232"/>
    <n v="12520152"/>
    <m/>
    <n v="1"/>
    <m/>
    <m/>
    <m/>
    <n v="3.8600000000000002E-2"/>
    <m/>
    <m/>
    <m/>
    <m/>
  </r>
  <r>
    <x v="51"/>
    <s v="C-IV"/>
    <x v="0"/>
    <x v="0"/>
    <n v="2012"/>
    <s v="2011/12"/>
    <n v="947"/>
    <n v="3805"/>
    <n v="4"/>
    <n v="17"/>
    <n v="951"/>
    <n v="3822"/>
    <n v="4773"/>
    <n v="11667"/>
    <n v="2603"/>
    <n v="8999"/>
    <n v="11602"/>
    <n v="12"/>
    <n v="53"/>
    <n v="65"/>
    <n v="2615"/>
    <n v="9052"/>
    <n v="1674374.19"/>
    <n v="7919"/>
    <n v="1682293.19"/>
    <m/>
    <n v="0.92559999999999998"/>
    <m/>
    <m/>
    <m/>
    <n v="5.3600000000000002E-2"/>
    <m/>
    <m/>
    <m/>
    <m/>
  </r>
  <r>
    <x v="52"/>
    <s v="C-IV"/>
    <x v="0"/>
    <x v="0"/>
    <n v="2012"/>
    <s v="2011/12"/>
    <n v="782"/>
    <n v="3202"/>
    <n v="2"/>
    <n v="7"/>
    <n v="784"/>
    <n v="3209"/>
    <n v="3993"/>
    <n v="9410"/>
    <n v="2147"/>
    <n v="7239"/>
    <n v="9386"/>
    <n v="6"/>
    <n v="18"/>
    <n v="24"/>
    <n v="2153"/>
    <n v="7257"/>
    <n v="1359196"/>
    <n v="2431"/>
    <n v="1361627"/>
    <m/>
    <n v="0.89380000000000004"/>
    <m/>
    <m/>
    <m/>
    <n v="5.3600000000000002E-2"/>
    <m/>
    <m/>
    <m/>
    <m/>
  </r>
  <r>
    <x v="53"/>
    <s v="C-IV"/>
    <x v="0"/>
    <x v="0"/>
    <n v="2012"/>
    <s v="2011/12"/>
    <n v="89"/>
    <n v="638"/>
    <n v="0"/>
    <n v="3"/>
    <n v="89"/>
    <n v="641"/>
    <n v="729"/>
    <n v="1531"/>
    <n v="219"/>
    <n v="1305"/>
    <n v="1524"/>
    <n v="0"/>
    <n v="7"/>
    <n v="7"/>
    <n v="219"/>
    <n v="1312"/>
    <n v="221983"/>
    <n v="1202"/>
    <n v="223185"/>
    <m/>
    <n v="0.96430000000000005"/>
    <m/>
    <m/>
    <m/>
    <n v="5.3600000000000002E-2"/>
    <m/>
    <m/>
    <m/>
    <m/>
  </r>
  <r>
    <x v="54"/>
    <s v="CalWIN"/>
    <x v="0"/>
    <x v="0"/>
    <n v="2012"/>
    <s v="2011/12"/>
    <n v="9279"/>
    <n v="32763"/>
    <n v="21"/>
    <n v="261"/>
    <n v="9300"/>
    <n v="33024"/>
    <n v="42324"/>
    <n v="108269"/>
    <n v="25351"/>
    <n v="82138"/>
    <n v="107489"/>
    <n v="75"/>
    <n v="705"/>
    <n v="780"/>
    <n v="25426"/>
    <n v="82843"/>
    <n v="15770084"/>
    <n v="96254"/>
    <n v="15866338"/>
    <m/>
    <n v="1"/>
    <m/>
    <m/>
    <m/>
    <n v="2.1899999999999999E-2"/>
    <m/>
    <m/>
    <m/>
    <m/>
  </r>
  <r>
    <x v="55"/>
    <s v="C-IV"/>
    <x v="0"/>
    <x v="0"/>
    <n v="2012"/>
    <s v="2011/12"/>
    <n v="379"/>
    <n v="2353"/>
    <n v="0"/>
    <n v="3"/>
    <n v="379"/>
    <n v="2356"/>
    <n v="2735"/>
    <n v="5211"/>
    <n v="958"/>
    <n v="4246"/>
    <n v="5204"/>
    <n v="0"/>
    <n v="7"/>
    <n v="7"/>
    <n v="958"/>
    <n v="4253"/>
    <n v="761129"/>
    <n v="1076"/>
    <n v="762205"/>
    <m/>
    <n v="0.98980000000000001"/>
    <m/>
    <m/>
    <m/>
    <n v="5.3600000000000002E-2"/>
    <m/>
    <m/>
    <m/>
    <m/>
  </r>
  <r>
    <x v="56"/>
    <s v="CalWIN"/>
    <x v="0"/>
    <x v="0"/>
    <n v="2012"/>
    <s v="2011/12"/>
    <n v="4003"/>
    <n v="26341"/>
    <n v="8"/>
    <n v="85"/>
    <n v="4011"/>
    <n v="26426"/>
    <n v="30437"/>
    <n v="63349"/>
    <n v="10176"/>
    <n v="52891"/>
    <n v="63067"/>
    <n v="28"/>
    <n v="254"/>
    <n v="282"/>
    <n v="10204"/>
    <n v="53145"/>
    <n v="9241434.0600000005"/>
    <n v="29502.17"/>
    <n v="9270936.2300000004"/>
    <m/>
    <n v="0.97970000000000002"/>
    <m/>
    <m/>
    <m/>
    <n v="1.23E-2"/>
    <m/>
    <m/>
    <m/>
    <m/>
  </r>
  <r>
    <x v="57"/>
    <s v="CalWIN"/>
    <x v="0"/>
    <x v="0"/>
    <n v="2012"/>
    <s v="2011/12"/>
    <n v="1137"/>
    <n v="6210"/>
    <n v="19"/>
    <n v="91"/>
    <n v="1156"/>
    <n v="6301"/>
    <n v="7457"/>
    <n v="16466"/>
    <n v="3003"/>
    <n v="13172"/>
    <n v="16175"/>
    <n v="67"/>
    <n v="224"/>
    <n v="291"/>
    <n v="3070"/>
    <n v="13396"/>
    <n v="2393075"/>
    <n v="36122"/>
    <n v="2429197"/>
    <m/>
    <n v="0.88839999999999997"/>
    <m/>
    <m/>
    <m/>
    <n v="5.3600000000000002E-2"/>
    <m/>
    <m/>
    <m/>
    <m/>
  </r>
  <r>
    <x v="58"/>
    <s v="C-IV"/>
    <x v="0"/>
    <x v="0"/>
    <n v="2012"/>
    <s v="2011/12"/>
    <n v="1044"/>
    <n v="4583"/>
    <n v="1"/>
    <n v="21"/>
    <n v="1045"/>
    <n v="4604"/>
    <n v="5649"/>
    <n v="12840"/>
    <n v="2774"/>
    <n v="10012"/>
    <n v="12786"/>
    <n v="2"/>
    <n v="52"/>
    <n v="54"/>
    <n v="2776"/>
    <n v="10064"/>
    <n v="1895519"/>
    <n v="7696"/>
    <n v="1903215"/>
    <m/>
    <n v="0.98550000000000004"/>
    <m/>
    <m/>
    <m/>
    <n v="5.3600000000000002E-2"/>
    <m/>
    <m/>
    <m/>
    <m/>
  </r>
  <r>
    <x v="0"/>
    <s v="n/a"/>
    <x v="1"/>
    <x v="0"/>
    <n v="2012"/>
    <s v="2011/12"/>
    <n v="330649"/>
    <n v="1419411"/>
    <n v="1801"/>
    <n v="13951"/>
    <n v="332450"/>
    <n v="1433362"/>
    <n v="1765809"/>
    <n v="3964368"/>
    <n v="833144"/>
    <n v="3091876"/>
    <n v="3925020"/>
    <n v="6032"/>
    <n v="33316"/>
    <n v="39348"/>
    <n v="839176"/>
    <n v="3125192"/>
    <n v="588443928.53000009"/>
    <n v="5141267.79"/>
    <n v="593585196.32000005"/>
    <m/>
    <n v="0.96179999999999999"/>
    <m/>
    <m/>
    <m/>
    <n v="3.5799999999999998E-2"/>
    <m/>
    <m/>
    <m/>
    <m/>
  </r>
  <r>
    <x v="1"/>
    <s v="CalWIN"/>
    <x v="1"/>
    <x v="0"/>
    <n v="2012"/>
    <s v="2011/12"/>
    <n v="11131"/>
    <n v="47726"/>
    <n v="113"/>
    <n v="790"/>
    <n v="11244"/>
    <n v="48516"/>
    <n v="59760"/>
    <n v="121959"/>
    <n v="26168"/>
    <n v="93596"/>
    <n v="119764"/>
    <n v="360"/>
    <n v="1835"/>
    <n v="2195"/>
    <n v="26528"/>
    <n v="95431"/>
    <n v="18306348"/>
    <n v="281118"/>
    <n v="18587466"/>
    <m/>
    <n v="0.92779999999999996"/>
    <m/>
    <m/>
    <m/>
    <n v="8.8000000000000005E-3"/>
    <m/>
    <m/>
    <m/>
    <m/>
  </r>
  <r>
    <x v="2"/>
    <s v="C-IV"/>
    <x v="1"/>
    <x v="0"/>
    <n v="2012"/>
    <s v="2011/12"/>
    <n v="5"/>
    <n v="78"/>
    <n v="0"/>
    <n v="0"/>
    <n v="5"/>
    <n v="78"/>
    <n v="83"/>
    <n v="153"/>
    <n v="10"/>
    <n v="143"/>
    <n v="153"/>
    <n v="0"/>
    <n v="0"/>
    <n v="0"/>
    <n v="10"/>
    <n v="143"/>
    <n v="19916"/>
    <n v="0"/>
    <n v="19916"/>
    <m/>
    <n v="1"/>
    <m/>
    <m/>
    <m/>
    <n v="5.0599999999999999E-2"/>
    <m/>
    <m/>
    <m/>
    <m/>
  </r>
  <r>
    <x v="3"/>
    <s v="C-IV"/>
    <x v="1"/>
    <x v="0"/>
    <n v="2012"/>
    <s v="2011/12"/>
    <n v="225"/>
    <n v="1362"/>
    <n v="0"/>
    <n v="1"/>
    <n v="225"/>
    <n v="1363"/>
    <n v="1588"/>
    <n v="3060"/>
    <n v="559"/>
    <n v="2496"/>
    <n v="3055"/>
    <n v="0"/>
    <n v="5"/>
    <n v="5"/>
    <n v="559"/>
    <n v="2501"/>
    <n v="461938"/>
    <n v="389"/>
    <n v="462327"/>
    <m/>
    <n v="0.84550000000000003"/>
    <m/>
    <m/>
    <m/>
    <n v="5.0599999999999999E-2"/>
    <m/>
    <m/>
    <m/>
    <m/>
  </r>
  <r>
    <x v="4"/>
    <s v="C-IV"/>
    <x v="1"/>
    <x v="0"/>
    <n v="2012"/>
    <s v="2011/12"/>
    <n v="2188"/>
    <n v="11281"/>
    <n v="2"/>
    <n v="21"/>
    <n v="2190"/>
    <n v="11302"/>
    <n v="13492"/>
    <n v="28322"/>
    <n v="5481"/>
    <n v="22774"/>
    <n v="28255"/>
    <n v="8"/>
    <n v="59"/>
    <n v="67"/>
    <n v="5489"/>
    <n v="22833"/>
    <n v="4178815"/>
    <n v="7767"/>
    <n v="4186582"/>
    <m/>
    <n v="0.87760000000000005"/>
    <m/>
    <m/>
    <m/>
    <n v="5.0599999999999999E-2"/>
    <m/>
    <m/>
    <m/>
    <m/>
  </r>
  <r>
    <x v="5"/>
    <s v="C-IV"/>
    <x v="1"/>
    <x v="0"/>
    <n v="2012"/>
    <s v="2011/12"/>
    <n v="353"/>
    <n v="2094"/>
    <n v="0"/>
    <n v="1"/>
    <n v="353"/>
    <n v="2095"/>
    <n v="2448"/>
    <n v="4924"/>
    <n v="933"/>
    <n v="3987"/>
    <n v="4920"/>
    <n v="0"/>
    <n v="4"/>
    <n v="4"/>
    <n v="933"/>
    <n v="3991"/>
    <n v="739727"/>
    <n v="579"/>
    <n v="740306"/>
    <m/>
    <n v="0.96030000000000004"/>
    <m/>
    <m/>
    <m/>
    <n v="5.0599999999999999E-2"/>
    <m/>
    <m/>
    <m/>
    <m/>
  </r>
  <r>
    <x v="6"/>
    <s v="C-IV"/>
    <x v="1"/>
    <x v="0"/>
    <n v="2012"/>
    <s v="2011/12"/>
    <n v="118"/>
    <n v="579"/>
    <n v="0"/>
    <n v="0"/>
    <n v="118"/>
    <n v="579"/>
    <n v="697"/>
    <n v="1750"/>
    <n v="304"/>
    <n v="1446"/>
    <n v="1750"/>
    <n v="0"/>
    <n v="0"/>
    <n v="0"/>
    <n v="304"/>
    <n v="1446"/>
    <n v="247102"/>
    <n v="811"/>
    <n v="247913"/>
    <m/>
    <n v="1"/>
    <m/>
    <m/>
    <m/>
    <n v="5.0599999999999999E-2"/>
    <m/>
    <m/>
    <m/>
    <m/>
  </r>
  <r>
    <x v="7"/>
    <s v="CalWIN"/>
    <x v="1"/>
    <x v="0"/>
    <n v="2012"/>
    <s v="2011/12"/>
    <n v="6234"/>
    <n v="25172"/>
    <n v="24"/>
    <n v="176"/>
    <n v="6258"/>
    <n v="25348"/>
    <n v="31606"/>
    <n v="67051"/>
    <n v="14935"/>
    <n v="51563"/>
    <n v="66498"/>
    <n v="88"/>
    <n v="465"/>
    <n v="553"/>
    <n v="15023"/>
    <n v="52028"/>
    <n v="10139020.27"/>
    <n v="67921.600000000006"/>
    <n v="10206941.869999999"/>
    <m/>
    <n v="0.96340000000000003"/>
    <m/>
    <m/>
    <m/>
    <n v="3.2399999999999998E-2"/>
    <m/>
    <m/>
    <m/>
    <m/>
  </r>
  <r>
    <x v="8"/>
    <s v="C-IV"/>
    <x v="1"/>
    <x v="0"/>
    <n v="2012"/>
    <s v="2011/12"/>
    <n v="509"/>
    <n v="2066"/>
    <n v="1"/>
    <n v="7"/>
    <n v="510"/>
    <n v="2073"/>
    <n v="2582"/>
    <n v="5391"/>
    <n v="1403"/>
    <n v="3976"/>
    <n v="5379"/>
    <n v="2"/>
    <n v="10"/>
    <n v="12"/>
    <n v="1405"/>
    <n v="3986"/>
    <n v="790916.98"/>
    <n v="1842"/>
    <n v="792758.98"/>
    <m/>
    <n v="1"/>
    <m/>
    <m/>
    <m/>
    <n v="5.0599999999999999E-2"/>
    <m/>
    <m/>
    <m/>
    <m/>
  </r>
  <r>
    <x v="9"/>
    <s v="C-IV"/>
    <x v="1"/>
    <x v="0"/>
    <n v="2012"/>
    <s v="2011/12"/>
    <n v="694"/>
    <n v="5202"/>
    <n v="2"/>
    <n v="16"/>
    <n v="696"/>
    <n v="5218"/>
    <n v="5914"/>
    <n v="11487"/>
    <n v="1755"/>
    <n v="9683"/>
    <n v="11438"/>
    <n v="8"/>
    <n v="41"/>
    <n v="49"/>
    <n v="1763"/>
    <n v="9724"/>
    <n v="1711769"/>
    <n v="7159"/>
    <n v="1718928"/>
    <m/>
    <n v="1"/>
    <m/>
    <m/>
    <m/>
    <n v="5.0599999999999999E-2"/>
    <m/>
    <m/>
    <m/>
    <m/>
  </r>
  <r>
    <x v="10"/>
    <s v="CalWIN"/>
    <x v="1"/>
    <x v="0"/>
    <n v="2012"/>
    <s v="2011/12"/>
    <n v="16343"/>
    <n v="70458"/>
    <n v="33"/>
    <n v="266"/>
    <n v="16376"/>
    <n v="70724"/>
    <n v="87100"/>
    <n v="212782"/>
    <n v="43368"/>
    <n v="168561"/>
    <n v="211929"/>
    <n v="118"/>
    <n v="735"/>
    <n v="853"/>
    <n v="43486"/>
    <n v="169296"/>
    <n v="31469653.280000001"/>
    <n v="110908.12"/>
    <n v="31580561.400000002"/>
    <m/>
    <n v="1"/>
    <m/>
    <m/>
    <m/>
    <n v="1.3599999999999999E-2"/>
    <m/>
    <m/>
    <m/>
    <m/>
  </r>
  <r>
    <x v="11"/>
    <s v="C-IV"/>
    <x v="1"/>
    <x v="0"/>
    <n v="2012"/>
    <s v="2011/12"/>
    <n v="270"/>
    <n v="1085"/>
    <n v="0"/>
    <n v="3"/>
    <n v="270"/>
    <n v="1088"/>
    <n v="1358"/>
    <n v="3443"/>
    <n v="703"/>
    <n v="2730"/>
    <n v="3433"/>
    <n v="1"/>
    <n v="9"/>
    <n v="10"/>
    <n v="704"/>
    <n v="2739"/>
    <n v="477012"/>
    <n v="1003"/>
    <n v="478015"/>
    <m/>
    <n v="1"/>
    <m/>
    <m/>
    <m/>
    <n v="5.0599999999999999E-2"/>
    <m/>
    <m/>
    <m/>
    <m/>
  </r>
  <r>
    <x v="12"/>
    <s v="C-IV"/>
    <x v="1"/>
    <x v="0"/>
    <n v="2012"/>
    <s v="2011/12"/>
    <n v="1060"/>
    <n v="6801"/>
    <n v="1"/>
    <n v="5"/>
    <n v="1061"/>
    <n v="6806"/>
    <n v="7866"/>
    <n v="15006"/>
    <n v="2645"/>
    <n v="12346"/>
    <n v="14991"/>
    <n v="1"/>
    <n v="14"/>
    <n v="15"/>
    <n v="2646"/>
    <n v="12360"/>
    <n v="2240865"/>
    <n v="2230"/>
    <n v="2243095"/>
    <m/>
    <n v="0.95809999999999995"/>
    <m/>
    <m/>
    <m/>
    <n v="5.0599999999999999E-2"/>
    <m/>
    <m/>
    <m/>
    <m/>
  </r>
  <r>
    <x v="13"/>
    <s v="C-IV"/>
    <x v="1"/>
    <x v="0"/>
    <n v="2012"/>
    <s v="2011/12"/>
    <n v="2382"/>
    <n v="11125"/>
    <n v="11"/>
    <n v="109"/>
    <n v="2393"/>
    <n v="11234"/>
    <n v="13627"/>
    <n v="35101"/>
    <n v="6784"/>
    <n v="27964"/>
    <n v="34748"/>
    <n v="38"/>
    <n v="315"/>
    <n v="353"/>
    <n v="6822"/>
    <n v="28279"/>
    <n v="4788998"/>
    <n v="47112"/>
    <n v="4836110"/>
    <m/>
    <n v="1"/>
    <m/>
    <m/>
    <m/>
    <n v="5.0599999999999999E-2"/>
    <m/>
    <m/>
    <m/>
    <m/>
  </r>
  <r>
    <x v="14"/>
    <s v="C-IV"/>
    <x v="1"/>
    <x v="0"/>
    <n v="2012"/>
    <s v="2011/12"/>
    <n v="143"/>
    <n v="817"/>
    <n v="0"/>
    <n v="3"/>
    <n v="143"/>
    <n v="820"/>
    <n v="963"/>
    <n v="1960"/>
    <n v="397"/>
    <n v="1555"/>
    <n v="1952"/>
    <n v="0"/>
    <n v="8"/>
    <n v="8"/>
    <n v="397"/>
    <n v="1563"/>
    <n v="265192"/>
    <n v="1196"/>
    <n v="266388"/>
    <m/>
    <n v="1"/>
    <m/>
    <m/>
    <m/>
    <n v="5.0599999999999999E-2"/>
    <m/>
    <m/>
    <m/>
    <m/>
  </r>
  <r>
    <x v="15"/>
    <s v="C-IV"/>
    <x v="1"/>
    <x v="0"/>
    <n v="2012"/>
    <s v="2011/12"/>
    <n v="12372"/>
    <n v="43065"/>
    <n v="27"/>
    <n v="273"/>
    <n v="12399"/>
    <n v="43338"/>
    <n v="55737"/>
    <n v="137242"/>
    <n v="33539"/>
    <n v="102820"/>
    <n v="136359"/>
    <n v="97"/>
    <n v="786"/>
    <n v="883"/>
    <n v="33636"/>
    <n v="103606"/>
    <n v="20124028"/>
    <n v="110686"/>
    <n v="20234714"/>
    <m/>
    <n v="0.98750000000000004"/>
    <m/>
    <m/>
    <m/>
    <n v="4.6100000000000002E-2"/>
    <m/>
    <m/>
    <m/>
    <m/>
  </r>
  <r>
    <x v="16"/>
    <s v="C-IV"/>
    <x v="1"/>
    <x v="0"/>
    <n v="2012"/>
    <s v="2011/12"/>
    <n v="1790"/>
    <n v="7645"/>
    <n v="4"/>
    <n v="60"/>
    <n v="1794"/>
    <n v="7705"/>
    <n v="9499"/>
    <n v="22908"/>
    <n v="4741"/>
    <n v="18023"/>
    <n v="22764"/>
    <n v="11"/>
    <n v="133"/>
    <n v="144"/>
    <n v="4752"/>
    <n v="18156"/>
    <n v="3195489"/>
    <n v="19116"/>
    <n v="3214605"/>
    <m/>
    <n v="1"/>
    <m/>
    <m/>
    <m/>
    <n v="5.0599999999999999E-2"/>
    <m/>
    <m/>
    <m/>
    <m/>
  </r>
  <r>
    <x v="17"/>
    <s v="C-IV"/>
    <x v="1"/>
    <x v="0"/>
    <n v="2012"/>
    <s v="2011/12"/>
    <n v="737"/>
    <n v="4188"/>
    <n v="1"/>
    <n v="14"/>
    <n v="738"/>
    <n v="4202"/>
    <n v="4940"/>
    <n v="10049"/>
    <n v="1879"/>
    <n v="8135"/>
    <n v="10014"/>
    <n v="3"/>
    <n v="32"/>
    <n v="35"/>
    <n v="1882"/>
    <n v="8167"/>
    <n v="1508421"/>
    <n v="4072"/>
    <n v="1512493"/>
    <m/>
    <n v="0.95650000000000002"/>
    <m/>
    <m/>
    <m/>
    <n v="5.0599999999999999E-2"/>
    <m/>
    <m/>
    <m/>
    <m/>
  </r>
  <r>
    <x v="18"/>
    <s v="C-IV"/>
    <x v="1"/>
    <x v="0"/>
    <n v="2012"/>
    <s v="2011/12"/>
    <n v="267"/>
    <n v="1103"/>
    <n v="0"/>
    <n v="2"/>
    <n v="267"/>
    <n v="1105"/>
    <n v="1372"/>
    <n v="2916"/>
    <n v="693"/>
    <n v="2218"/>
    <n v="2911"/>
    <n v="0"/>
    <n v="5"/>
    <n v="5"/>
    <n v="693"/>
    <n v="2223"/>
    <n v="439762"/>
    <n v="645"/>
    <n v="440407"/>
    <m/>
    <n v="0.97809999999999997"/>
    <m/>
    <m/>
    <m/>
    <n v="5.0599999999999999E-2"/>
    <m/>
    <m/>
    <m/>
    <m/>
  </r>
  <r>
    <x v="19"/>
    <s v="LRS"/>
    <x v="1"/>
    <x v="0"/>
    <n v="2012"/>
    <s v="2011/12"/>
    <n v="94002"/>
    <n v="391967"/>
    <n v="753"/>
    <n v="4300"/>
    <n v="94755"/>
    <n v="396267"/>
    <n v="491022"/>
    <n v="1053337"/>
    <n v="216292"/>
    <n v="825025"/>
    <n v="1041317"/>
    <n v="2401"/>
    <n v="9619"/>
    <n v="12020"/>
    <n v="218693"/>
    <n v="834644"/>
    <n v="161737770"/>
    <n v="1708738"/>
    <n v="163446508"/>
    <m/>
    <n v="0.96850000000000003"/>
    <m/>
    <m/>
    <m/>
    <n v="4.1200000000000001E-2"/>
    <m/>
    <m/>
    <m/>
    <m/>
  </r>
  <r>
    <x v="20"/>
    <s v="C-IV"/>
    <x v="1"/>
    <x v="0"/>
    <n v="2012"/>
    <s v="2011/12"/>
    <n v="2170"/>
    <n v="8198"/>
    <n v="4"/>
    <n v="17"/>
    <n v="2174"/>
    <n v="8215"/>
    <n v="10389"/>
    <n v="26463"/>
    <n v="5764"/>
    <n v="20623"/>
    <n v="26387"/>
    <n v="11"/>
    <n v="65"/>
    <n v="76"/>
    <n v="5775"/>
    <n v="20688"/>
    <n v="3814973"/>
    <n v="8720"/>
    <n v="3823693"/>
    <m/>
    <n v="0.98180000000000001"/>
    <m/>
    <m/>
    <m/>
    <n v="5.0599999999999999E-2"/>
    <m/>
    <m/>
    <m/>
    <m/>
  </r>
  <r>
    <x v="21"/>
    <s v="C-IV"/>
    <x v="1"/>
    <x v="0"/>
    <n v="2012"/>
    <s v="2011/12"/>
    <n v="854"/>
    <n v="4433"/>
    <n v="15"/>
    <n v="62"/>
    <n v="869"/>
    <n v="4495"/>
    <n v="5364"/>
    <n v="9034"/>
    <n v="1848"/>
    <n v="7000"/>
    <n v="8848"/>
    <n v="41"/>
    <n v="145"/>
    <n v="186"/>
    <n v="1889"/>
    <n v="7145"/>
    <n v="1404052"/>
    <n v="25624"/>
    <n v="1429676"/>
    <m/>
    <n v="0"/>
    <m/>
    <m/>
    <m/>
    <n v="5.0599999999999999E-2"/>
    <m/>
    <m/>
    <m/>
    <m/>
  </r>
  <r>
    <x v="22"/>
    <s v="C-IV"/>
    <x v="1"/>
    <x v="0"/>
    <n v="2012"/>
    <s v="2011/12"/>
    <n v="137"/>
    <n v="697"/>
    <n v="0"/>
    <n v="0"/>
    <n v="137"/>
    <n v="697"/>
    <n v="834"/>
    <n v="1732"/>
    <n v="367"/>
    <n v="1365"/>
    <n v="1732"/>
    <n v="0"/>
    <n v="0"/>
    <n v="0"/>
    <n v="367"/>
    <n v="1365"/>
    <n v="252798"/>
    <n v="0"/>
    <n v="252798"/>
    <m/>
    <n v="0.9375"/>
    <m/>
    <m/>
    <m/>
    <n v="5.0599999999999999E-2"/>
    <m/>
    <m/>
    <m/>
    <m/>
  </r>
  <r>
    <x v="23"/>
    <s v="C-IV"/>
    <x v="1"/>
    <x v="0"/>
    <n v="2012"/>
    <s v="2011/12"/>
    <n v="882"/>
    <n v="6011"/>
    <n v="1"/>
    <n v="16"/>
    <n v="883"/>
    <n v="6027"/>
    <n v="6910"/>
    <n v="13528"/>
    <n v="2237"/>
    <n v="11242"/>
    <n v="13479"/>
    <n v="5"/>
    <n v="44"/>
    <n v="49"/>
    <n v="2242"/>
    <n v="11286"/>
    <n v="1992422"/>
    <n v="6623"/>
    <n v="1999045"/>
    <m/>
    <n v="0.99390000000000001"/>
    <m/>
    <m/>
    <m/>
    <n v="5.0599999999999999E-2"/>
    <m/>
    <m/>
    <m/>
    <m/>
  </r>
  <r>
    <x v="24"/>
    <s v="C-IV"/>
    <x v="1"/>
    <x v="0"/>
    <n v="2012"/>
    <s v="2011/12"/>
    <n v="5105"/>
    <n v="16223"/>
    <n v="8"/>
    <n v="28"/>
    <n v="5113"/>
    <n v="16251"/>
    <n v="21364"/>
    <n v="53038"/>
    <n v="14002"/>
    <n v="38916"/>
    <n v="52918"/>
    <n v="26"/>
    <n v="94"/>
    <n v="120"/>
    <n v="14028"/>
    <n v="39010"/>
    <n v="7718802.2000000002"/>
    <n v="14618"/>
    <n v="7733420.2000000002"/>
    <m/>
    <n v="0.98599999999999999"/>
    <m/>
    <m/>
    <m/>
    <n v="2.75E-2"/>
    <m/>
    <m/>
    <m/>
    <m/>
  </r>
  <r>
    <x v="25"/>
    <s v="C-IV"/>
    <x v="1"/>
    <x v="0"/>
    <n v="2012"/>
    <s v="2011/12"/>
    <n v="81"/>
    <n v="350"/>
    <n v="0"/>
    <n v="0"/>
    <n v="81"/>
    <n v="350"/>
    <n v="431"/>
    <n v="1029"/>
    <n v="211"/>
    <n v="818"/>
    <n v="1029"/>
    <n v="0"/>
    <n v="0"/>
    <n v="0"/>
    <n v="211"/>
    <n v="818"/>
    <n v="136730"/>
    <n v="0"/>
    <n v="136730"/>
    <m/>
    <n v="0.95830000000000004"/>
    <m/>
    <m/>
    <m/>
    <n v="5.0599999999999999E-2"/>
    <m/>
    <m/>
    <m/>
    <m/>
  </r>
  <r>
    <x v="26"/>
    <s v="C-IV"/>
    <x v="1"/>
    <x v="0"/>
    <n v="2012"/>
    <s v="2011/12"/>
    <n v="26"/>
    <n v="436"/>
    <n v="0"/>
    <n v="0"/>
    <n v="26"/>
    <n v="436"/>
    <n v="462"/>
    <n v="734"/>
    <n v="59"/>
    <n v="674"/>
    <n v="733"/>
    <n v="0"/>
    <n v="1"/>
    <n v="1"/>
    <n v="59"/>
    <n v="675"/>
    <n v="111434"/>
    <n v="144"/>
    <n v="111578"/>
    <m/>
    <n v="0.93679999999999997"/>
    <m/>
    <m/>
    <m/>
    <n v="5.0599999999999999E-2"/>
    <m/>
    <m/>
    <m/>
    <m/>
  </r>
  <r>
    <x v="27"/>
    <s v="C-IV"/>
    <x v="1"/>
    <x v="0"/>
    <n v="2012"/>
    <s v="2011/12"/>
    <n v="4931"/>
    <n v="14889"/>
    <n v="5"/>
    <n v="58"/>
    <n v="4936"/>
    <n v="14947"/>
    <n v="19883"/>
    <n v="46149"/>
    <n v="11912"/>
    <n v="34040"/>
    <n v="45952"/>
    <n v="19"/>
    <n v="178"/>
    <n v="197"/>
    <n v="11931"/>
    <n v="34218"/>
    <n v="6798100"/>
    <n v="24932"/>
    <n v="6823032"/>
    <m/>
    <n v="1"/>
    <m/>
    <m/>
    <m/>
    <n v="1.17E-2"/>
    <m/>
    <m/>
    <m/>
    <m/>
  </r>
  <r>
    <x v="28"/>
    <s v="C-IV"/>
    <x v="1"/>
    <x v="0"/>
    <n v="2012"/>
    <s v="2011/12"/>
    <n v="507"/>
    <n v="2758"/>
    <n v="3"/>
    <n v="17"/>
    <n v="510"/>
    <n v="2775"/>
    <n v="3285"/>
    <n v="7053"/>
    <n v="1254"/>
    <n v="5740"/>
    <n v="6994"/>
    <n v="7"/>
    <n v="52"/>
    <n v="59"/>
    <n v="1261"/>
    <n v="5792"/>
    <n v="1049890"/>
    <n v="7340"/>
    <n v="1057230"/>
    <m/>
    <n v="1"/>
    <m/>
    <m/>
    <m/>
    <n v="5.0599999999999999E-2"/>
    <m/>
    <m/>
    <m/>
    <m/>
  </r>
  <r>
    <x v="29"/>
    <s v="C-IV"/>
    <x v="1"/>
    <x v="0"/>
    <n v="2012"/>
    <s v="2011/12"/>
    <n v="469"/>
    <n v="2928"/>
    <n v="1"/>
    <n v="4"/>
    <n v="470"/>
    <n v="2932"/>
    <n v="3402"/>
    <n v="6655"/>
    <n v="1204"/>
    <n v="5438"/>
    <n v="6642"/>
    <n v="2"/>
    <n v="11"/>
    <n v="13"/>
    <n v="1206"/>
    <n v="5449"/>
    <n v="1016656"/>
    <n v="1691"/>
    <n v="1018347"/>
    <m/>
    <n v="0.97"/>
    <m/>
    <m/>
    <m/>
    <n v="5.0599999999999999E-2"/>
    <m/>
    <m/>
    <m/>
    <m/>
  </r>
  <r>
    <x v="30"/>
    <s v="CalWIN"/>
    <x v="1"/>
    <x v="0"/>
    <n v="2012"/>
    <s v="2011/12"/>
    <n v="14055"/>
    <n v="77541"/>
    <n v="66"/>
    <n v="1317"/>
    <n v="14121"/>
    <n v="78858"/>
    <n v="92979"/>
    <n v="210701"/>
    <n v="35771"/>
    <n v="171483"/>
    <n v="207254"/>
    <n v="231"/>
    <n v="3216"/>
    <n v="3447"/>
    <n v="36002"/>
    <n v="174699"/>
    <n v="29788217"/>
    <n v="386479"/>
    <n v="30174696"/>
    <m/>
    <n v="0.99770000000000003"/>
    <m/>
    <m/>
    <m/>
    <n v="1.89E-2"/>
    <m/>
    <m/>
    <m/>
    <m/>
  </r>
  <r>
    <x v="31"/>
    <s v="CalWIN"/>
    <x v="1"/>
    <x v="0"/>
    <n v="2012"/>
    <s v="2011/12"/>
    <n v="1073"/>
    <n v="6882"/>
    <n v="4"/>
    <n v="40"/>
    <n v="1077"/>
    <n v="6922"/>
    <n v="7999"/>
    <n v="17950"/>
    <n v="2846"/>
    <n v="14997"/>
    <n v="17843"/>
    <n v="16"/>
    <n v="91"/>
    <n v="107"/>
    <n v="2862"/>
    <n v="15088"/>
    <n v="2539278"/>
    <n v="12714"/>
    <n v="2551992"/>
    <m/>
    <n v="0.95069999999999999"/>
    <m/>
    <m/>
    <m/>
    <n v="5.0599999999999999E-2"/>
    <m/>
    <m/>
    <m/>
    <m/>
  </r>
  <r>
    <x v="32"/>
    <s v="C-IV"/>
    <x v="1"/>
    <x v="0"/>
    <n v="2012"/>
    <s v="2011/12"/>
    <n v="111"/>
    <n v="610"/>
    <n v="0"/>
    <n v="0"/>
    <n v="111"/>
    <n v="610"/>
    <n v="721"/>
    <n v="1608"/>
    <n v="296"/>
    <n v="1312"/>
    <n v="1608"/>
    <n v="0"/>
    <n v="0"/>
    <n v="0"/>
    <n v="296"/>
    <n v="1312"/>
    <n v="237168"/>
    <n v="0"/>
    <n v="237168"/>
    <m/>
    <n v="0.85709999999999997"/>
    <m/>
    <m/>
    <m/>
    <n v="5.0599999999999999E-2"/>
    <m/>
    <m/>
    <m/>
    <m/>
  </r>
  <r>
    <x v="33"/>
    <s v="C-IV"/>
    <x v="1"/>
    <x v="0"/>
    <n v="2012"/>
    <s v="2011/12"/>
    <n v="20226"/>
    <n v="83230"/>
    <n v="62"/>
    <n v="611"/>
    <n v="20288"/>
    <n v="83841"/>
    <n v="104129"/>
    <n v="259228"/>
    <n v="55688"/>
    <n v="201545"/>
    <n v="257233"/>
    <n v="229"/>
    <n v="1766"/>
    <n v="1995"/>
    <n v="55917"/>
    <n v="203311"/>
    <n v="36836756"/>
    <n v="256912"/>
    <n v="37093668"/>
    <m/>
    <n v="0.99980000000000002"/>
    <m/>
    <m/>
    <m/>
    <n v="3.56E-2"/>
    <m/>
    <m/>
    <m/>
    <m/>
  </r>
  <r>
    <x v="34"/>
    <s v="CalWIN"/>
    <x v="1"/>
    <x v="0"/>
    <n v="2012"/>
    <s v="2011/12"/>
    <n v="18076"/>
    <n v="68701"/>
    <n v="183"/>
    <n v="704"/>
    <n v="18259"/>
    <n v="69405"/>
    <n v="87664"/>
    <n v="200240"/>
    <n v="45973"/>
    <n v="151848"/>
    <n v="197821"/>
    <n v="678"/>
    <n v="1741"/>
    <n v="2419"/>
    <n v="46651"/>
    <n v="153589"/>
    <n v="30311043.789999999"/>
    <n v="315366.06"/>
    <n v="30626409.849999998"/>
    <m/>
    <n v="0.97170000000000001"/>
    <m/>
    <m/>
    <m/>
    <n v="4.5999999999999999E-2"/>
    <m/>
    <m/>
    <m/>
    <m/>
  </r>
  <r>
    <x v="35"/>
    <s v="C-IV"/>
    <x v="1"/>
    <x v="0"/>
    <n v="2012"/>
    <s v="2011/12"/>
    <n v="488"/>
    <n v="2156"/>
    <n v="1"/>
    <n v="16"/>
    <n v="489"/>
    <n v="2172"/>
    <n v="2661"/>
    <n v="6276"/>
    <n v="1291"/>
    <n v="4932"/>
    <n v="6223"/>
    <n v="4"/>
    <n v="49"/>
    <n v="53"/>
    <n v="1295"/>
    <n v="4981"/>
    <n v="898567"/>
    <n v="6118"/>
    <n v="904685"/>
    <m/>
    <n v="0.97789999999999999"/>
    <m/>
    <m/>
    <m/>
    <n v="5.0599999999999999E-2"/>
    <m/>
    <m/>
    <m/>
    <m/>
  </r>
  <r>
    <x v="36"/>
    <s v="C-IV"/>
    <x v="1"/>
    <x v="0"/>
    <n v="2012"/>
    <s v="2011/12"/>
    <n v="28825"/>
    <n v="114163"/>
    <n v="56"/>
    <n v="574"/>
    <n v="28881"/>
    <n v="114737"/>
    <n v="143618"/>
    <n v="347748"/>
    <n v="78038"/>
    <n v="268035"/>
    <n v="346073"/>
    <n v="193"/>
    <n v="1482"/>
    <n v="1675"/>
    <n v="78231"/>
    <n v="269517"/>
    <n v="50931880"/>
    <n v="221510"/>
    <n v="51153390"/>
    <m/>
    <n v="0.99919999999999998"/>
    <m/>
    <m/>
    <m/>
    <n v="8.0999999999999996E-3"/>
    <m/>
    <m/>
    <m/>
    <m/>
  </r>
  <r>
    <x v="37"/>
    <s v="CalWIN"/>
    <x v="1"/>
    <x v="0"/>
    <n v="2012"/>
    <s v="2011/12"/>
    <n v="18769"/>
    <n v="87415"/>
    <n v="156"/>
    <n v="1223"/>
    <n v="18925"/>
    <n v="88638"/>
    <n v="107563"/>
    <n v="241222"/>
    <n v="51291"/>
    <n v="186455"/>
    <n v="237746"/>
    <n v="581"/>
    <n v="2895"/>
    <n v="3476"/>
    <n v="51872"/>
    <n v="189350"/>
    <n v="35238400.420000002"/>
    <n v="420894.34"/>
    <n v="35659294.760000005"/>
    <m/>
    <n v="0.98770000000000002"/>
    <m/>
    <m/>
    <m/>
    <n v="7.3200000000000001E-2"/>
    <m/>
    <m/>
    <m/>
    <m/>
  </r>
  <r>
    <x v="38"/>
    <s v="CalWIN"/>
    <x v="1"/>
    <x v="0"/>
    <n v="2012"/>
    <s v="2011/12"/>
    <n v="3155"/>
    <n v="28535"/>
    <n v="75"/>
    <n v="921"/>
    <n v="3230"/>
    <n v="29456"/>
    <n v="32686"/>
    <n v="50921"/>
    <n v="6924"/>
    <n v="42043"/>
    <n v="48967"/>
    <n v="221"/>
    <n v="1733"/>
    <n v="1954"/>
    <n v="7145"/>
    <n v="43776"/>
    <n v="7572582.9500000002"/>
    <n v="252369.27"/>
    <n v="7824952.2199999997"/>
    <m/>
    <n v="0.98640000000000005"/>
    <m/>
    <m/>
    <m/>
    <n v="2.4299999999999999E-2"/>
    <m/>
    <m/>
    <m/>
    <m/>
  </r>
  <r>
    <x v="39"/>
    <s v="C-IV"/>
    <x v="1"/>
    <x v="0"/>
    <n v="2012"/>
    <s v="2011/12"/>
    <n v="9924"/>
    <n v="32206"/>
    <n v="25"/>
    <n v="249"/>
    <n v="9949"/>
    <n v="32455"/>
    <n v="42404"/>
    <n v="105710"/>
    <n v="25598"/>
    <n v="79277"/>
    <n v="104875"/>
    <n v="89"/>
    <n v="746"/>
    <n v="835"/>
    <n v="25687"/>
    <n v="80023"/>
    <n v="15609595"/>
    <n v="109386"/>
    <n v="15718981"/>
    <m/>
    <n v="0.98319999999999996"/>
    <m/>
    <m/>
    <m/>
    <n v="3.0700000000000002E-2"/>
    <m/>
    <m/>
    <m/>
    <m/>
  </r>
  <r>
    <x v="40"/>
    <s v="CalWIN"/>
    <x v="1"/>
    <x v="0"/>
    <n v="2012"/>
    <s v="2011/12"/>
    <n v="1328"/>
    <n v="7588"/>
    <n v="1"/>
    <n v="32"/>
    <n v="1329"/>
    <n v="7620"/>
    <n v="8949"/>
    <n v="17625"/>
    <n v="3297"/>
    <n v="14244"/>
    <n v="17541"/>
    <n v="4"/>
    <n v="80"/>
    <n v="84"/>
    <n v="3301"/>
    <n v="14324"/>
    <n v="2537775"/>
    <n v="7891"/>
    <n v="2545666"/>
    <m/>
    <n v="0.96960000000000002"/>
    <m/>
    <m/>
    <m/>
    <n v="5.0599999999999999E-2"/>
    <m/>
    <m/>
    <m/>
    <m/>
  </r>
  <r>
    <x v="41"/>
    <s v="CalWIN"/>
    <x v="1"/>
    <x v="0"/>
    <n v="2012"/>
    <s v="2011/12"/>
    <n v="2073"/>
    <n v="10248"/>
    <n v="22"/>
    <n v="217"/>
    <n v="2095"/>
    <n v="10465"/>
    <n v="12560"/>
    <n v="26474"/>
    <n v="5311"/>
    <n v="20570"/>
    <n v="25881"/>
    <n v="69"/>
    <n v="524"/>
    <n v="593"/>
    <n v="5380"/>
    <n v="21094"/>
    <n v="3793624.88"/>
    <n v="67950.83"/>
    <n v="3861575.71"/>
    <m/>
    <n v="0.9647"/>
    <m/>
    <m/>
    <m/>
    <n v="5.0599999999999999E-2"/>
    <m/>
    <m/>
    <m/>
    <m/>
  </r>
  <r>
    <x v="42"/>
    <s v="CalWIN"/>
    <x v="1"/>
    <x v="0"/>
    <n v="2012"/>
    <s v="2011/12"/>
    <n v="3283"/>
    <n v="10766"/>
    <n v="3"/>
    <n v="33"/>
    <n v="3286"/>
    <n v="10799"/>
    <n v="14085"/>
    <n v="32078"/>
    <n v="7957"/>
    <n v="24002"/>
    <n v="31959"/>
    <n v="11"/>
    <n v="108"/>
    <n v="119"/>
    <n v="7968"/>
    <n v="24110"/>
    <n v="4870132.7"/>
    <n v="11937.29"/>
    <n v="4882069.99"/>
    <m/>
    <n v="0.51719999999999999"/>
    <m/>
    <m/>
    <m/>
    <n v="5.0599999999999999E-2"/>
    <m/>
    <m/>
    <m/>
    <m/>
  </r>
  <r>
    <x v="43"/>
    <s v="CalWIN"/>
    <x v="1"/>
    <x v="0"/>
    <n v="2012"/>
    <s v="2011/12"/>
    <n v="8212"/>
    <n v="37895"/>
    <n v="52"/>
    <n v="967"/>
    <n v="8264"/>
    <n v="38862"/>
    <n v="47126"/>
    <n v="102207"/>
    <n v="20052"/>
    <n v="79961"/>
    <n v="100013"/>
    <n v="162"/>
    <n v="2032"/>
    <n v="2194"/>
    <n v="20214"/>
    <n v="81993"/>
    <n v="15374849.119999999"/>
    <n v="316359.25"/>
    <n v="15691208.369999999"/>
    <m/>
    <n v="0.76139999999999997"/>
    <m/>
    <m/>
    <m/>
    <n v="0"/>
    <m/>
    <m/>
    <m/>
    <m/>
  </r>
  <r>
    <x v="44"/>
    <s v="CalWIN"/>
    <x v="1"/>
    <x v="0"/>
    <n v="2012"/>
    <s v="2011/12"/>
    <n v="1584"/>
    <n v="8668"/>
    <n v="1"/>
    <n v="27"/>
    <n v="1585"/>
    <n v="8695"/>
    <n v="10280"/>
    <n v="21611"/>
    <n v="3821"/>
    <n v="17710"/>
    <n v="21531"/>
    <n v="5"/>
    <n v="75"/>
    <n v="80"/>
    <n v="3826"/>
    <n v="17785"/>
    <n v="3302654.57"/>
    <n v="8672.43"/>
    <n v="3311327"/>
    <m/>
    <n v="0.79810000000000003"/>
    <m/>
    <m/>
    <m/>
    <n v="5.0599999999999999E-2"/>
    <m/>
    <m/>
    <m/>
    <m/>
  </r>
  <r>
    <x v="45"/>
    <s v="C-IV"/>
    <x v="1"/>
    <x v="0"/>
    <n v="2012"/>
    <s v="2011/12"/>
    <n v="1901"/>
    <n v="10157"/>
    <n v="1"/>
    <n v="20"/>
    <n v="1902"/>
    <n v="10177"/>
    <n v="12079"/>
    <n v="24492"/>
    <n v="4847"/>
    <n v="19599"/>
    <n v="24446"/>
    <n v="2"/>
    <n v="44"/>
    <n v="46"/>
    <n v="4849"/>
    <n v="19643"/>
    <n v="3541421"/>
    <n v="6717"/>
    <n v="3548138"/>
    <m/>
    <n v="0.96020000000000005"/>
    <m/>
    <m/>
    <m/>
    <n v="5.0599999999999999E-2"/>
    <m/>
    <m/>
    <m/>
    <m/>
  </r>
  <r>
    <x v="46"/>
    <s v="C-IV"/>
    <x v="1"/>
    <x v="0"/>
    <n v="2012"/>
    <s v="2011/12"/>
    <n v="19"/>
    <n v="107"/>
    <n v="0"/>
    <n v="0"/>
    <n v="19"/>
    <n v="107"/>
    <n v="126"/>
    <n v="260"/>
    <n v="58"/>
    <n v="202"/>
    <n v="260"/>
    <n v="0"/>
    <n v="0"/>
    <n v="0"/>
    <n v="58"/>
    <n v="202"/>
    <n v="39406"/>
    <n v="0"/>
    <n v="39406"/>
    <m/>
    <n v="1"/>
    <m/>
    <m/>
    <m/>
    <n v="5.0599999999999999E-2"/>
    <m/>
    <m/>
    <m/>
    <m/>
  </r>
  <r>
    <x v="47"/>
    <s v="C-IV"/>
    <x v="1"/>
    <x v="0"/>
    <n v="2012"/>
    <s v="2011/12"/>
    <n v="477"/>
    <n v="2192"/>
    <n v="1"/>
    <n v="3"/>
    <n v="478"/>
    <n v="2195"/>
    <n v="2673"/>
    <n v="6071"/>
    <n v="1236"/>
    <n v="4826"/>
    <n v="6062"/>
    <n v="2"/>
    <n v="7"/>
    <n v="9"/>
    <n v="1238"/>
    <n v="4833"/>
    <n v="890249"/>
    <n v="1638"/>
    <n v="891887"/>
    <m/>
    <n v="1"/>
    <m/>
    <m/>
    <m/>
    <n v="5.0599999999999999E-2"/>
    <m/>
    <m/>
    <m/>
    <m/>
  </r>
  <r>
    <x v="48"/>
    <s v="CalWIN"/>
    <x v="1"/>
    <x v="0"/>
    <n v="2012"/>
    <s v="2011/12"/>
    <n v="3485"/>
    <n v="15481"/>
    <n v="6"/>
    <n v="97"/>
    <n v="3491"/>
    <n v="15578"/>
    <n v="19069"/>
    <n v="39037"/>
    <n v="8506"/>
    <n v="30255"/>
    <n v="38761"/>
    <n v="24"/>
    <n v="252"/>
    <n v="276"/>
    <n v="8530"/>
    <n v="30507"/>
    <n v="5954159"/>
    <n v="31133"/>
    <n v="5985292"/>
    <m/>
    <n v="0.91900000000000004"/>
    <m/>
    <m/>
    <m/>
    <n v="1.3299999999999999E-2"/>
    <m/>
    <m/>
    <m/>
    <m/>
  </r>
  <r>
    <x v="49"/>
    <s v="CalWIN"/>
    <x v="1"/>
    <x v="0"/>
    <n v="2012"/>
    <s v="2011/12"/>
    <n v="2445"/>
    <n v="14265"/>
    <n v="12"/>
    <n v="109"/>
    <n v="2457"/>
    <n v="14374"/>
    <n v="16831"/>
    <n v="32050"/>
    <n v="5884"/>
    <n v="25852"/>
    <n v="31736"/>
    <n v="40"/>
    <n v="274"/>
    <n v="314"/>
    <n v="5924"/>
    <n v="26126"/>
    <n v="4881430.45"/>
    <n v="36267.19"/>
    <n v="4917697.6400000006"/>
    <m/>
    <n v="0.85370000000000001"/>
    <m/>
    <m/>
    <m/>
    <n v="5.0599999999999999E-2"/>
    <m/>
    <m/>
    <m/>
    <m/>
  </r>
  <r>
    <x v="50"/>
    <s v="C-IV"/>
    <x v="1"/>
    <x v="0"/>
    <n v="2012"/>
    <s v="2011/12"/>
    <n v="7470"/>
    <n v="30587"/>
    <n v="10"/>
    <n v="57"/>
    <n v="7480"/>
    <n v="30644"/>
    <n v="38124"/>
    <n v="85845"/>
    <n v="19900"/>
    <n v="65740"/>
    <n v="85640"/>
    <n v="29"/>
    <n v="176"/>
    <n v="205"/>
    <n v="19929"/>
    <n v="65916"/>
    <n v="12539739"/>
    <n v="27137"/>
    <n v="12566876"/>
    <m/>
    <n v="1"/>
    <m/>
    <m/>
    <m/>
    <n v="3.3500000000000002E-2"/>
    <m/>
    <m/>
    <m/>
    <m/>
  </r>
  <r>
    <x v="51"/>
    <s v="C-IV"/>
    <x v="1"/>
    <x v="0"/>
    <n v="2012"/>
    <s v="2011/12"/>
    <n v="944"/>
    <n v="3916"/>
    <n v="3"/>
    <n v="16"/>
    <n v="947"/>
    <n v="3932"/>
    <n v="4879"/>
    <n v="11902"/>
    <n v="2582"/>
    <n v="9257"/>
    <n v="11839"/>
    <n v="11"/>
    <n v="52"/>
    <n v="63"/>
    <n v="2593"/>
    <n v="9309"/>
    <n v="1718699.24"/>
    <n v="8111"/>
    <n v="1726810.24"/>
    <m/>
    <n v="0.93330000000000002"/>
    <m/>
    <m/>
    <m/>
    <n v="5.0599999999999999E-2"/>
    <m/>
    <m/>
    <m/>
    <m/>
  </r>
  <r>
    <x v="52"/>
    <s v="C-IV"/>
    <x v="1"/>
    <x v="0"/>
    <n v="2012"/>
    <s v="2011/12"/>
    <n v="792"/>
    <n v="3195"/>
    <n v="2"/>
    <n v="7"/>
    <n v="794"/>
    <n v="3202"/>
    <n v="3996"/>
    <n v="9448"/>
    <n v="2173"/>
    <n v="7249"/>
    <n v="9422"/>
    <n v="5"/>
    <n v="21"/>
    <n v="26"/>
    <n v="2178"/>
    <n v="7270"/>
    <n v="1376987"/>
    <n v="3023"/>
    <n v="1380010"/>
    <m/>
    <n v="0.8992"/>
    <m/>
    <m/>
    <m/>
    <n v="5.0599999999999999E-2"/>
    <m/>
    <m/>
    <m/>
    <m/>
  </r>
  <r>
    <x v="53"/>
    <s v="C-IV"/>
    <x v="1"/>
    <x v="0"/>
    <n v="2012"/>
    <s v="2011/12"/>
    <n v="85"/>
    <n v="635"/>
    <n v="0"/>
    <n v="3"/>
    <n v="85"/>
    <n v="638"/>
    <n v="722"/>
    <n v="1501"/>
    <n v="208"/>
    <n v="1286"/>
    <n v="1494"/>
    <n v="0"/>
    <n v="7"/>
    <n v="7"/>
    <n v="208"/>
    <n v="1293"/>
    <n v="223306"/>
    <n v="1202"/>
    <n v="224508"/>
    <m/>
    <n v="0.97670000000000001"/>
    <m/>
    <m/>
    <m/>
    <n v="5.0599999999999999E-2"/>
    <m/>
    <m/>
    <m/>
    <m/>
  </r>
  <r>
    <x v="54"/>
    <s v="CalWIN"/>
    <x v="1"/>
    <x v="0"/>
    <n v="2012"/>
    <s v="2011/12"/>
    <n v="9294"/>
    <n v="31820"/>
    <n v="23"/>
    <n v="263"/>
    <n v="9317"/>
    <n v="32083"/>
    <n v="41400"/>
    <n v="109305"/>
    <n v="25268"/>
    <n v="83219"/>
    <n v="108487"/>
    <n v="82"/>
    <n v="736"/>
    <n v="818"/>
    <n v="25350"/>
    <n v="83955"/>
    <n v="15885988"/>
    <n v="94859"/>
    <n v="15980847"/>
    <m/>
    <n v="1"/>
    <m/>
    <m/>
    <m/>
    <n v="1.8100000000000002E-2"/>
    <m/>
    <m/>
    <m/>
    <m/>
  </r>
  <r>
    <x v="55"/>
    <s v="C-IV"/>
    <x v="1"/>
    <x v="0"/>
    <n v="2012"/>
    <s v="2011/12"/>
    <n v="380"/>
    <n v="2360"/>
    <n v="0"/>
    <n v="2"/>
    <n v="380"/>
    <n v="2362"/>
    <n v="2742"/>
    <n v="5186"/>
    <n v="963"/>
    <n v="4217"/>
    <n v="5180"/>
    <n v="0"/>
    <n v="6"/>
    <n v="6"/>
    <n v="963"/>
    <n v="4223"/>
    <n v="759804"/>
    <n v="931"/>
    <n v="760735"/>
    <m/>
    <n v="0.97"/>
    <m/>
    <m/>
    <m/>
    <n v="5.0599999999999999E-2"/>
    <m/>
    <m/>
    <m/>
    <m/>
  </r>
  <r>
    <x v="56"/>
    <s v="CalWIN"/>
    <x v="1"/>
    <x v="0"/>
    <n v="2012"/>
    <s v="2011/12"/>
    <n v="3998"/>
    <n v="26553"/>
    <n v="8"/>
    <n v="82"/>
    <n v="4006"/>
    <n v="26635"/>
    <n v="30641"/>
    <n v="64047"/>
    <n v="10123"/>
    <n v="53642"/>
    <n v="63765"/>
    <n v="26"/>
    <n v="256"/>
    <n v="282"/>
    <n v="10149"/>
    <n v="53898"/>
    <n v="9351805.1899999995"/>
    <n v="28199.19"/>
    <n v="9380004.379999999"/>
    <m/>
    <n v="0.98699999999999999"/>
    <m/>
    <m/>
    <m/>
    <n v="1.7299999999999999E-2"/>
    <m/>
    <m/>
    <m/>
    <m/>
  </r>
  <r>
    <x v="57"/>
    <s v="CalWIN"/>
    <x v="1"/>
    <x v="0"/>
    <n v="2012"/>
    <s v="2011/12"/>
    <n v="1160"/>
    <n v="6268"/>
    <n v="19"/>
    <n v="95"/>
    <n v="1179"/>
    <n v="6363"/>
    <n v="7542"/>
    <n v="16695"/>
    <n v="3052"/>
    <n v="13339"/>
    <n v="16391"/>
    <n v="70"/>
    <n v="234"/>
    <n v="304"/>
    <n v="3122"/>
    <n v="13573"/>
    <n v="2426922.4900000002"/>
    <n v="38349.22"/>
    <n v="2465271.71"/>
    <m/>
    <n v="0.9173"/>
    <m/>
    <m/>
    <m/>
    <n v="5.0599999999999999E-2"/>
    <m/>
    <m/>
    <m/>
    <m/>
  </r>
  <r>
    <x v="58"/>
    <s v="C-IV"/>
    <x v="1"/>
    <x v="0"/>
    <n v="2012"/>
    <s v="2011/12"/>
    <n v="1032"/>
    <n v="4534"/>
    <n v="0"/>
    <n v="17"/>
    <n v="1032"/>
    <n v="4551"/>
    <n v="5583"/>
    <n v="12674"/>
    <n v="2743"/>
    <n v="9882"/>
    <n v="12625"/>
    <n v="1"/>
    <n v="48"/>
    <n v="49"/>
    <n v="2744"/>
    <n v="9930"/>
    <n v="1872888"/>
    <n v="6157"/>
    <n v="1879045"/>
    <m/>
    <n v="0.99609999999999999"/>
    <m/>
    <m/>
    <m/>
    <n v="5.0599999999999999E-2"/>
    <m/>
    <m/>
    <m/>
    <m/>
  </r>
  <r>
    <x v="0"/>
    <s v="n/a"/>
    <x v="2"/>
    <x v="0"/>
    <n v="2012"/>
    <s v="2011/12"/>
    <n v="328083"/>
    <n v="1446594"/>
    <n v="1816"/>
    <n v="14227"/>
    <n v="329899"/>
    <n v="1460821"/>
    <n v="1790716"/>
    <n v="4001785"/>
    <n v="825608"/>
    <n v="3136221"/>
    <n v="3961829"/>
    <n v="6079"/>
    <n v="33877"/>
    <n v="39956"/>
    <n v="831687"/>
    <n v="3170098"/>
    <n v="595161784.31999993"/>
    <n v="5080712.62"/>
    <n v="600242496.94000006"/>
    <m/>
    <n v="0.97250000000000003"/>
    <m/>
    <m/>
    <m/>
    <n v="3.4000000000000002E-2"/>
    <m/>
    <m/>
    <m/>
    <m/>
  </r>
  <r>
    <x v="1"/>
    <s v="CalWIN"/>
    <x v="2"/>
    <x v="0"/>
    <n v="2012"/>
    <s v="2011/12"/>
    <n v="10829"/>
    <n v="48854"/>
    <n v="112"/>
    <n v="810"/>
    <n v="10941"/>
    <n v="49664"/>
    <n v="60605"/>
    <n v="122941"/>
    <n v="25431"/>
    <n v="95279"/>
    <n v="120710"/>
    <n v="360"/>
    <n v="1871"/>
    <n v="2231"/>
    <n v="25791"/>
    <n v="97150"/>
    <n v="18623689"/>
    <n v="288034"/>
    <n v="18911723"/>
    <m/>
    <n v="0.91369999999999996"/>
    <m/>
    <m/>
    <m/>
    <n v="1.23E-2"/>
    <m/>
    <m/>
    <m/>
    <m/>
  </r>
  <r>
    <x v="2"/>
    <s v="C-IV"/>
    <x v="2"/>
    <x v="0"/>
    <n v="2012"/>
    <s v="2011/12"/>
    <n v="3"/>
    <n v="82"/>
    <n v="0"/>
    <n v="0"/>
    <n v="3"/>
    <n v="82"/>
    <n v="85"/>
    <n v="150"/>
    <n v="7"/>
    <n v="143"/>
    <n v="150"/>
    <n v="0"/>
    <n v="0"/>
    <n v="0"/>
    <n v="7"/>
    <n v="143"/>
    <n v="19731"/>
    <n v="0"/>
    <n v="19731"/>
    <m/>
    <n v="1"/>
    <m/>
    <m/>
    <m/>
    <n v="4.48E-2"/>
    <m/>
    <m/>
    <m/>
    <m/>
  </r>
  <r>
    <x v="3"/>
    <s v="C-IV"/>
    <x v="2"/>
    <x v="0"/>
    <n v="2012"/>
    <s v="2011/12"/>
    <n v="221"/>
    <n v="1424"/>
    <n v="0"/>
    <n v="4"/>
    <n v="221"/>
    <n v="1428"/>
    <n v="1649"/>
    <n v="3174"/>
    <n v="558"/>
    <n v="2611"/>
    <n v="3169"/>
    <n v="0"/>
    <n v="5"/>
    <n v="5"/>
    <n v="558"/>
    <n v="2616"/>
    <n v="475554"/>
    <n v="389"/>
    <n v="475943"/>
    <m/>
    <n v="0.93879999999999997"/>
    <m/>
    <m/>
    <m/>
    <n v="4.48E-2"/>
    <m/>
    <m/>
    <m/>
    <m/>
  </r>
  <r>
    <x v="4"/>
    <s v="C-IV"/>
    <x v="2"/>
    <x v="0"/>
    <n v="2012"/>
    <s v="2011/12"/>
    <n v="2178"/>
    <n v="11416"/>
    <n v="2"/>
    <n v="17"/>
    <n v="2180"/>
    <n v="11433"/>
    <n v="13613"/>
    <n v="28488"/>
    <n v="5429"/>
    <n v="22999"/>
    <n v="28428"/>
    <n v="9"/>
    <n v="51"/>
    <n v="60"/>
    <n v="5438"/>
    <n v="23050"/>
    <n v="4204910"/>
    <n v="7014"/>
    <n v="4211924"/>
    <m/>
    <n v="0.878"/>
    <m/>
    <m/>
    <m/>
    <n v="4.48E-2"/>
    <m/>
    <m/>
    <m/>
    <m/>
  </r>
  <r>
    <x v="5"/>
    <s v="C-IV"/>
    <x v="2"/>
    <x v="0"/>
    <n v="2012"/>
    <s v="2011/12"/>
    <n v="357"/>
    <n v="2134"/>
    <n v="0"/>
    <n v="1"/>
    <n v="357"/>
    <n v="2135"/>
    <n v="2492"/>
    <n v="4986"/>
    <n v="929"/>
    <n v="4053"/>
    <n v="4982"/>
    <n v="1"/>
    <n v="3"/>
    <n v="4"/>
    <n v="930"/>
    <n v="4056"/>
    <n v="755968"/>
    <n v="535"/>
    <n v="756503"/>
    <m/>
    <n v="0.90959999999999996"/>
    <m/>
    <m/>
    <m/>
    <n v="4.48E-2"/>
    <m/>
    <m/>
    <m/>
    <m/>
  </r>
  <r>
    <x v="6"/>
    <s v="C-IV"/>
    <x v="2"/>
    <x v="0"/>
    <n v="2012"/>
    <s v="2011/12"/>
    <n v="122"/>
    <n v="590"/>
    <n v="0"/>
    <n v="1"/>
    <n v="122"/>
    <n v="591"/>
    <n v="713"/>
    <n v="1787"/>
    <n v="308"/>
    <n v="1473"/>
    <n v="1781"/>
    <n v="0"/>
    <n v="6"/>
    <n v="6"/>
    <n v="308"/>
    <n v="1479"/>
    <n v="250407"/>
    <n v="1026"/>
    <n v="251433"/>
    <m/>
    <n v="1"/>
    <m/>
    <m/>
    <m/>
    <n v="4.48E-2"/>
    <m/>
    <m/>
    <m/>
    <m/>
  </r>
  <r>
    <x v="7"/>
    <s v="CalWIN"/>
    <x v="2"/>
    <x v="0"/>
    <n v="2012"/>
    <s v="2011/12"/>
    <n v="6131"/>
    <n v="25770"/>
    <n v="26"/>
    <n v="180"/>
    <n v="6157"/>
    <n v="25950"/>
    <n v="32107"/>
    <n v="67610"/>
    <n v="14584"/>
    <n v="52461"/>
    <n v="67045"/>
    <n v="90"/>
    <n v="475"/>
    <n v="565"/>
    <n v="14674"/>
    <n v="52936"/>
    <n v="10323779.75"/>
    <n v="67693.789999999994"/>
    <n v="10391473.539999999"/>
    <m/>
    <n v="0.96699999999999997"/>
    <m/>
    <m/>
    <m/>
    <n v="3.0099999999999998E-2"/>
    <m/>
    <m/>
    <m/>
    <m/>
  </r>
  <r>
    <x v="8"/>
    <s v="C-IV"/>
    <x v="2"/>
    <x v="0"/>
    <n v="2012"/>
    <s v="2011/12"/>
    <n v="500"/>
    <n v="2118"/>
    <n v="1"/>
    <n v="7"/>
    <n v="501"/>
    <n v="2125"/>
    <n v="2625"/>
    <n v="5449"/>
    <n v="1385"/>
    <n v="4051"/>
    <n v="5436"/>
    <n v="2"/>
    <n v="11"/>
    <n v="13"/>
    <n v="1387"/>
    <n v="4062"/>
    <n v="798266.9"/>
    <n v="1952"/>
    <n v="800218.9"/>
    <m/>
    <n v="1"/>
    <m/>
    <m/>
    <m/>
    <n v="4.48E-2"/>
    <m/>
    <m/>
    <m/>
    <m/>
  </r>
  <r>
    <x v="9"/>
    <s v="C-IV"/>
    <x v="2"/>
    <x v="0"/>
    <n v="2012"/>
    <s v="2011/12"/>
    <n v="691"/>
    <n v="5329"/>
    <n v="2"/>
    <n v="18"/>
    <n v="693"/>
    <n v="5347"/>
    <n v="6040"/>
    <n v="11635"/>
    <n v="1744"/>
    <n v="9838"/>
    <n v="11582"/>
    <n v="8"/>
    <n v="45"/>
    <n v="53"/>
    <n v="1752"/>
    <n v="9883"/>
    <n v="1737661"/>
    <n v="6686"/>
    <n v="1744347"/>
    <m/>
    <n v="0.99790000000000001"/>
    <m/>
    <m/>
    <m/>
    <n v="4.48E-2"/>
    <m/>
    <m/>
    <m/>
    <m/>
  </r>
  <r>
    <x v="10"/>
    <s v="CalWIN"/>
    <x v="2"/>
    <x v="0"/>
    <n v="2012"/>
    <s v="2011/12"/>
    <n v="16206"/>
    <n v="71380"/>
    <n v="32"/>
    <n v="260"/>
    <n v="16238"/>
    <n v="71640"/>
    <n v="87878"/>
    <n v="214096"/>
    <n v="42987"/>
    <n v="170262"/>
    <n v="213249"/>
    <n v="115"/>
    <n v="732"/>
    <n v="847"/>
    <n v="43102"/>
    <n v="170994"/>
    <n v="31722624"/>
    <n v="109059"/>
    <n v="31831683"/>
    <m/>
    <n v="1"/>
    <m/>
    <m/>
    <m/>
    <n v="1.34E-2"/>
    <m/>
    <m/>
    <m/>
    <m/>
  </r>
  <r>
    <x v="11"/>
    <s v="C-IV"/>
    <x v="2"/>
    <x v="0"/>
    <n v="2012"/>
    <s v="2011/12"/>
    <n v="261"/>
    <n v="1100"/>
    <n v="0"/>
    <n v="3"/>
    <n v="261"/>
    <n v="1103"/>
    <n v="1364"/>
    <n v="3418"/>
    <n v="680"/>
    <n v="2726"/>
    <n v="3406"/>
    <n v="1"/>
    <n v="11"/>
    <n v="12"/>
    <n v="681"/>
    <n v="2737"/>
    <n v="471582"/>
    <n v="1339"/>
    <n v="472921"/>
    <m/>
    <n v="1"/>
    <m/>
    <m/>
    <m/>
    <n v="4.48E-2"/>
    <m/>
    <m/>
    <m/>
    <m/>
  </r>
  <r>
    <x v="12"/>
    <s v="C-IV"/>
    <x v="2"/>
    <x v="0"/>
    <n v="2012"/>
    <s v="2011/12"/>
    <n v="1056"/>
    <n v="6882"/>
    <n v="1"/>
    <n v="7"/>
    <n v="1057"/>
    <n v="6889"/>
    <n v="7945"/>
    <n v="15100"/>
    <n v="2631"/>
    <n v="12451"/>
    <n v="15082"/>
    <n v="1"/>
    <n v="17"/>
    <n v="18"/>
    <n v="2632"/>
    <n v="12468"/>
    <n v="2255333"/>
    <n v="2720"/>
    <n v="2258053"/>
    <m/>
    <n v="0.97929999999999995"/>
    <m/>
    <m/>
    <m/>
    <n v="4.48E-2"/>
    <m/>
    <m/>
    <m/>
    <m/>
  </r>
  <r>
    <x v="13"/>
    <s v="C-IV"/>
    <x v="2"/>
    <x v="0"/>
    <n v="2012"/>
    <s v="2011/12"/>
    <n v="2346"/>
    <n v="11182"/>
    <n v="9"/>
    <n v="113"/>
    <n v="2355"/>
    <n v="11295"/>
    <n v="13650"/>
    <n v="35051"/>
    <n v="6636"/>
    <n v="28054"/>
    <n v="34690"/>
    <n v="32"/>
    <n v="329"/>
    <n v="361"/>
    <n v="6668"/>
    <n v="28383"/>
    <n v="4769993"/>
    <n v="46181"/>
    <n v="4816174"/>
    <m/>
    <n v="1"/>
    <m/>
    <m/>
    <m/>
    <n v="4.48E-2"/>
    <m/>
    <m/>
    <m/>
    <m/>
  </r>
  <r>
    <x v="14"/>
    <s v="C-IV"/>
    <x v="2"/>
    <x v="0"/>
    <n v="2012"/>
    <s v="2011/12"/>
    <n v="139"/>
    <n v="817"/>
    <n v="0"/>
    <n v="2"/>
    <n v="139"/>
    <n v="819"/>
    <n v="958"/>
    <n v="1958"/>
    <n v="384"/>
    <n v="1564"/>
    <n v="1948"/>
    <n v="0"/>
    <n v="10"/>
    <n v="10"/>
    <n v="384"/>
    <n v="1574"/>
    <n v="269269"/>
    <n v="1288"/>
    <n v="270557"/>
    <m/>
    <n v="0.97399999999999998"/>
    <m/>
    <m/>
    <m/>
    <n v="4.48E-2"/>
    <m/>
    <m/>
    <m/>
    <m/>
  </r>
  <r>
    <x v="15"/>
    <s v="C-IV"/>
    <x v="2"/>
    <x v="0"/>
    <n v="2012"/>
    <s v="2011/12"/>
    <n v="12281"/>
    <n v="43948"/>
    <n v="27"/>
    <n v="265"/>
    <n v="12308"/>
    <n v="44213"/>
    <n v="56521"/>
    <n v="138620"/>
    <n v="33322"/>
    <n v="104453"/>
    <n v="137775"/>
    <n v="100"/>
    <n v="745"/>
    <n v="845"/>
    <n v="33422"/>
    <n v="105198"/>
    <n v="20366380"/>
    <n v="0"/>
    <n v="20366380"/>
    <m/>
    <n v="0.98760000000000003"/>
    <m/>
    <m/>
    <m/>
    <n v="5.3600000000000002E-2"/>
    <m/>
    <m/>
    <m/>
    <m/>
  </r>
  <r>
    <x v="16"/>
    <s v="C-IV"/>
    <x v="2"/>
    <x v="0"/>
    <n v="2012"/>
    <s v="2011/12"/>
    <n v="1769"/>
    <n v="7799"/>
    <n v="3"/>
    <n v="64"/>
    <n v="1772"/>
    <n v="7863"/>
    <n v="9635"/>
    <n v="23115"/>
    <n v="4674"/>
    <n v="18286"/>
    <n v="22960"/>
    <n v="8"/>
    <n v="147"/>
    <n v="155"/>
    <n v="4682"/>
    <n v="18433"/>
    <n v="3216510"/>
    <n v="20699"/>
    <n v="3237209"/>
    <m/>
    <n v="0.99809999999999999"/>
    <m/>
    <m/>
    <m/>
    <n v="4.48E-2"/>
    <m/>
    <m/>
    <m/>
    <m/>
  </r>
  <r>
    <x v="17"/>
    <s v="C-IV"/>
    <x v="2"/>
    <x v="0"/>
    <n v="2012"/>
    <s v="2011/12"/>
    <n v="725"/>
    <n v="4267"/>
    <n v="0"/>
    <n v="15"/>
    <n v="725"/>
    <n v="4282"/>
    <n v="5007"/>
    <n v="10131"/>
    <n v="1848"/>
    <n v="8249"/>
    <n v="10097"/>
    <n v="2"/>
    <n v="32"/>
    <n v="34"/>
    <n v="1850"/>
    <n v="8281"/>
    <n v="1520951"/>
    <n v="4374"/>
    <n v="1525325"/>
    <m/>
    <n v="0.95430000000000004"/>
    <m/>
    <m/>
    <m/>
    <n v="4.48E-2"/>
    <m/>
    <m/>
    <m/>
    <m/>
  </r>
  <r>
    <x v="18"/>
    <s v="C-IV"/>
    <x v="2"/>
    <x v="0"/>
    <n v="2012"/>
    <s v="2011/12"/>
    <n v="272"/>
    <n v="1139"/>
    <n v="0"/>
    <n v="1"/>
    <n v="272"/>
    <n v="1140"/>
    <n v="1412"/>
    <n v="2976"/>
    <n v="712"/>
    <n v="2262"/>
    <n v="2974"/>
    <n v="0"/>
    <n v="2"/>
    <n v="2"/>
    <n v="712"/>
    <n v="2264"/>
    <n v="449384"/>
    <n v="334"/>
    <n v="449718"/>
    <m/>
    <n v="0.97470000000000001"/>
    <m/>
    <m/>
    <m/>
    <n v="4.48E-2"/>
    <m/>
    <m/>
    <m/>
    <m/>
  </r>
  <r>
    <x v="19"/>
    <s v="LRS"/>
    <x v="2"/>
    <x v="0"/>
    <n v="2012"/>
    <s v="2011/12"/>
    <n v="94019"/>
    <n v="399233"/>
    <n v="788"/>
    <n v="4359"/>
    <n v="94807"/>
    <n v="403592"/>
    <n v="498399"/>
    <n v="1065164"/>
    <n v="216078"/>
    <n v="836785"/>
    <n v="1052863"/>
    <n v="2527"/>
    <n v="9774"/>
    <n v="12301"/>
    <n v="218605"/>
    <n v="846559"/>
    <n v="163706203"/>
    <n v="1710633"/>
    <n v="165416836"/>
    <m/>
    <n v="0.97360000000000002"/>
    <m/>
    <m/>
    <m/>
    <n v="4.1399999999999999E-2"/>
    <m/>
    <m/>
    <m/>
    <m/>
  </r>
  <r>
    <x v="20"/>
    <s v="C-IV"/>
    <x v="2"/>
    <x v="0"/>
    <n v="2012"/>
    <s v="2011/12"/>
    <n v="2204"/>
    <n v="8293"/>
    <n v="4"/>
    <n v="17"/>
    <n v="2208"/>
    <n v="8310"/>
    <n v="10518"/>
    <n v="26745"/>
    <n v="5860"/>
    <n v="20812"/>
    <n v="26672"/>
    <n v="9"/>
    <n v="64"/>
    <n v="73"/>
    <n v="5869"/>
    <n v="20876"/>
    <n v="3859569"/>
    <n v="8506"/>
    <n v="3868075"/>
    <m/>
    <n v="0.9819"/>
    <m/>
    <m/>
    <m/>
    <n v="4.48E-2"/>
    <m/>
    <m/>
    <m/>
    <m/>
  </r>
  <r>
    <x v="21"/>
    <s v="C-IV"/>
    <x v="2"/>
    <x v="0"/>
    <n v="2012"/>
    <s v="2011/12"/>
    <n v="846"/>
    <n v="4491"/>
    <n v="16"/>
    <n v="69"/>
    <n v="862"/>
    <n v="4560"/>
    <n v="5422"/>
    <n v="9179"/>
    <n v="1843"/>
    <n v="7136"/>
    <n v="8979"/>
    <n v="44"/>
    <n v="156"/>
    <n v="200"/>
    <n v="1887"/>
    <n v="7292"/>
    <n v="1420847"/>
    <n v="27390"/>
    <n v="1448237"/>
    <m/>
    <n v="0.98580000000000001"/>
    <m/>
    <m/>
    <m/>
    <n v="4.48E-2"/>
    <m/>
    <m/>
    <m/>
    <m/>
  </r>
  <r>
    <x v="22"/>
    <s v="C-IV"/>
    <x v="2"/>
    <x v="0"/>
    <n v="2012"/>
    <s v="2011/12"/>
    <n v="139"/>
    <n v="717"/>
    <n v="0"/>
    <n v="0"/>
    <n v="139"/>
    <n v="717"/>
    <n v="856"/>
    <n v="1773"/>
    <n v="370"/>
    <n v="1403"/>
    <n v="1773"/>
    <n v="0"/>
    <n v="0"/>
    <n v="0"/>
    <n v="370"/>
    <n v="1403"/>
    <n v="261539"/>
    <n v="0"/>
    <n v="261539"/>
    <m/>
    <n v="0.9375"/>
    <m/>
    <m/>
    <m/>
    <n v="4.48E-2"/>
    <m/>
    <m/>
    <m/>
    <m/>
  </r>
  <r>
    <x v="23"/>
    <s v="C-IV"/>
    <x v="2"/>
    <x v="0"/>
    <n v="2012"/>
    <s v="2011/12"/>
    <n v="896"/>
    <n v="6046"/>
    <n v="1"/>
    <n v="18"/>
    <n v="897"/>
    <n v="6064"/>
    <n v="6961"/>
    <n v="13685"/>
    <n v="2273"/>
    <n v="11359"/>
    <n v="13632"/>
    <n v="5"/>
    <n v="48"/>
    <n v="53"/>
    <n v="2278"/>
    <n v="11407"/>
    <n v="2008453"/>
    <n v="6561"/>
    <n v="2015014"/>
    <m/>
    <n v="0.99099999999999999"/>
    <m/>
    <m/>
    <m/>
    <n v="4.48E-2"/>
    <m/>
    <m/>
    <m/>
    <m/>
  </r>
  <r>
    <x v="24"/>
    <s v="C-IV"/>
    <x v="2"/>
    <x v="0"/>
    <n v="2012"/>
    <s v="2011/12"/>
    <n v="5072"/>
    <n v="16569"/>
    <n v="8"/>
    <n v="30"/>
    <n v="5080"/>
    <n v="16599"/>
    <n v="21679"/>
    <n v="53615"/>
    <n v="13824"/>
    <n v="39668"/>
    <n v="53492"/>
    <n v="26"/>
    <n v="97"/>
    <n v="123"/>
    <n v="13850"/>
    <n v="39765"/>
    <n v="7789521"/>
    <n v="15034"/>
    <n v="7804555"/>
    <m/>
    <n v="0.99519999999999997"/>
    <m/>
    <m/>
    <m/>
    <n v="2.3300000000000001E-2"/>
    <m/>
    <m/>
    <m/>
    <m/>
  </r>
  <r>
    <x v="25"/>
    <s v="C-IV"/>
    <x v="2"/>
    <x v="0"/>
    <n v="2012"/>
    <s v="2011/12"/>
    <n v="81"/>
    <n v="353"/>
    <n v="0"/>
    <n v="0"/>
    <n v="81"/>
    <n v="353"/>
    <n v="434"/>
    <n v="1029"/>
    <n v="208"/>
    <n v="821"/>
    <n v="1029"/>
    <n v="0"/>
    <n v="0"/>
    <n v="0"/>
    <n v="208"/>
    <n v="821"/>
    <n v="137258"/>
    <n v="0"/>
    <n v="137258"/>
    <m/>
    <n v="1"/>
    <m/>
    <m/>
    <m/>
    <n v="4.48E-2"/>
    <m/>
    <m/>
    <m/>
    <m/>
  </r>
  <r>
    <x v="26"/>
    <s v="C-IV"/>
    <x v="2"/>
    <x v="0"/>
    <n v="2012"/>
    <s v="2011/12"/>
    <n v="24"/>
    <n v="435"/>
    <n v="0"/>
    <n v="1"/>
    <n v="24"/>
    <n v="436"/>
    <n v="460"/>
    <n v="748"/>
    <n v="55"/>
    <n v="689"/>
    <n v="744"/>
    <n v="0"/>
    <n v="4"/>
    <n v="4"/>
    <n v="55"/>
    <n v="693"/>
    <n v="111655"/>
    <n v="578"/>
    <n v="112233"/>
    <m/>
    <n v="0.93330000000000002"/>
    <m/>
    <m/>
    <m/>
    <n v="4.48E-2"/>
    <m/>
    <m/>
    <m/>
    <m/>
  </r>
  <r>
    <x v="27"/>
    <s v="C-IV"/>
    <x v="2"/>
    <x v="0"/>
    <n v="2012"/>
    <s v="2011/12"/>
    <n v="4996"/>
    <n v="15199"/>
    <n v="6"/>
    <n v="61"/>
    <n v="5002"/>
    <n v="15260"/>
    <n v="20262"/>
    <n v="46918"/>
    <n v="12033"/>
    <n v="34673"/>
    <n v="46706"/>
    <n v="22"/>
    <n v="190"/>
    <n v="212"/>
    <n v="12055"/>
    <n v="34863"/>
    <n v="6849364"/>
    <n v="26605"/>
    <n v="6875969"/>
    <m/>
    <n v="1"/>
    <m/>
    <m/>
    <m/>
    <n v="1.37E-2"/>
    <m/>
    <m/>
    <m/>
    <m/>
  </r>
  <r>
    <x v="28"/>
    <s v="C-IV"/>
    <x v="2"/>
    <x v="0"/>
    <n v="2012"/>
    <s v="2011/12"/>
    <n v="504"/>
    <n v="2819"/>
    <n v="4"/>
    <n v="18"/>
    <n v="508"/>
    <n v="2837"/>
    <n v="3345"/>
    <n v="7170"/>
    <n v="1239"/>
    <n v="5862"/>
    <n v="7101"/>
    <n v="10"/>
    <n v="59"/>
    <n v="69"/>
    <n v="1249"/>
    <n v="5921"/>
    <n v="1075823"/>
    <n v="9792"/>
    <n v="1085615"/>
    <m/>
    <n v="0.99580000000000002"/>
    <m/>
    <m/>
    <m/>
    <n v="4.48E-2"/>
    <m/>
    <m/>
    <m/>
    <m/>
  </r>
  <r>
    <x v="29"/>
    <s v="C-IV"/>
    <x v="2"/>
    <x v="0"/>
    <n v="2012"/>
    <s v="2011/12"/>
    <n v="460"/>
    <n v="3042"/>
    <n v="1"/>
    <n v="5"/>
    <n v="461"/>
    <n v="3047"/>
    <n v="3508"/>
    <n v="6805"/>
    <n v="1180"/>
    <n v="5611"/>
    <n v="6791"/>
    <n v="2"/>
    <n v="12"/>
    <n v="14"/>
    <n v="1182"/>
    <n v="5623"/>
    <n v="1034109"/>
    <n v="1978"/>
    <n v="1036087"/>
    <m/>
    <n v="0.99280000000000002"/>
    <m/>
    <m/>
    <m/>
    <n v="4.48E-2"/>
    <m/>
    <m/>
    <m/>
    <m/>
  </r>
  <r>
    <x v="30"/>
    <s v="CalWIN"/>
    <x v="2"/>
    <x v="0"/>
    <n v="2012"/>
    <s v="2011/12"/>
    <n v="13973"/>
    <n v="79082"/>
    <n v="69"/>
    <n v="1357"/>
    <n v="14042"/>
    <n v="80439"/>
    <n v="94481"/>
    <n v="212962"/>
    <n v="35485"/>
    <n v="173938"/>
    <n v="209423"/>
    <n v="236"/>
    <n v="3303"/>
    <n v="3539"/>
    <n v="35721"/>
    <n v="177241"/>
    <n v="30275682"/>
    <n v="398930"/>
    <n v="30674612"/>
    <m/>
    <n v="0.99719999999999998"/>
    <m/>
    <m/>
    <m/>
    <n v="1.8499999999999999E-2"/>
    <m/>
    <m/>
    <m/>
    <m/>
  </r>
  <r>
    <x v="31"/>
    <s v="CalWIN"/>
    <x v="2"/>
    <x v="0"/>
    <n v="2012"/>
    <s v="2011/12"/>
    <n v="1071"/>
    <n v="7084"/>
    <n v="2"/>
    <n v="37"/>
    <n v="1073"/>
    <n v="7121"/>
    <n v="8194"/>
    <n v="18169"/>
    <n v="2884"/>
    <n v="15186"/>
    <n v="18070"/>
    <n v="9"/>
    <n v="90"/>
    <n v="99"/>
    <n v="2893"/>
    <n v="15276"/>
    <n v="2612111"/>
    <n v="11729"/>
    <n v="2623840"/>
    <m/>
    <n v="0.95860000000000001"/>
    <m/>
    <m/>
    <m/>
    <n v="4.48E-2"/>
    <m/>
    <m/>
    <m/>
    <m/>
  </r>
  <r>
    <x v="32"/>
    <s v="C-IV"/>
    <x v="2"/>
    <x v="0"/>
    <n v="2012"/>
    <s v="2011/12"/>
    <n v="125"/>
    <n v="604"/>
    <n v="0"/>
    <n v="1"/>
    <n v="125"/>
    <n v="605"/>
    <n v="730"/>
    <n v="1630"/>
    <n v="331"/>
    <n v="1298"/>
    <n v="1629"/>
    <n v="0"/>
    <n v="1"/>
    <n v="1"/>
    <n v="331"/>
    <n v="1299"/>
    <n v="237576"/>
    <n v="241"/>
    <n v="237817"/>
    <m/>
    <n v="0.95450000000000002"/>
    <m/>
    <m/>
    <m/>
    <n v="4.48E-2"/>
    <m/>
    <m/>
    <m/>
    <m/>
  </r>
  <r>
    <x v="33"/>
    <s v="C-IV"/>
    <x v="2"/>
    <x v="0"/>
    <n v="2012"/>
    <s v="2011/12"/>
    <n v="19972"/>
    <n v="84169"/>
    <n v="58"/>
    <n v="619"/>
    <n v="20030"/>
    <n v="84788"/>
    <n v="104818"/>
    <n v="259841"/>
    <n v="54873"/>
    <n v="202970"/>
    <n v="257843"/>
    <n v="210"/>
    <n v="1788"/>
    <n v="1998"/>
    <n v="55083"/>
    <n v="204758"/>
    <n v="36924729"/>
    <n v="267108"/>
    <n v="37191837"/>
    <m/>
    <n v="1"/>
    <m/>
    <m/>
    <m/>
    <n v="3.39E-2"/>
    <m/>
    <m/>
    <m/>
    <m/>
  </r>
  <r>
    <x v="34"/>
    <s v="CalWIN"/>
    <x v="2"/>
    <x v="0"/>
    <n v="2012"/>
    <s v="2011/12"/>
    <n v="17948"/>
    <n v="66828"/>
    <n v="181"/>
    <n v="706"/>
    <n v="18129"/>
    <n v="67534"/>
    <n v="85663"/>
    <n v="201174"/>
    <n v="45705"/>
    <n v="153066"/>
    <n v="198771"/>
    <n v="673"/>
    <n v="1730"/>
    <n v="2403"/>
    <n v="46378"/>
    <n v="154796"/>
    <n v="30535194.079999998"/>
    <n v="312564.74"/>
    <n v="30847758.819999997"/>
    <m/>
    <n v="0.99450000000000005"/>
    <m/>
    <m/>
    <m/>
    <n v="3.9199999999999999E-2"/>
    <m/>
    <m/>
    <m/>
    <m/>
  </r>
  <r>
    <x v="35"/>
    <s v="C-IV"/>
    <x v="2"/>
    <x v="0"/>
    <n v="2012"/>
    <s v="2011/12"/>
    <n v="470"/>
    <n v="2211"/>
    <n v="1"/>
    <n v="13"/>
    <n v="471"/>
    <n v="2224"/>
    <n v="2695"/>
    <n v="6278"/>
    <n v="1222"/>
    <n v="5009"/>
    <n v="6231"/>
    <n v="4"/>
    <n v="43"/>
    <n v="47"/>
    <n v="1226"/>
    <n v="5052"/>
    <n v="901751"/>
    <n v="5519"/>
    <n v="907270"/>
    <m/>
    <n v="0.97599999999999998"/>
    <m/>
    <m/>
    <m/>
    <n v="4.48E-2"/>
    <m/>
    <m/>
    <m/>
    <m/>
  </r>
  <r>
    <x v="36"/>
    <s v="C-IV"/>
    <x v="2"/>
    <x v="0"/>
    <n v="2012"/>
    <s v="2011/12"/>
    <n v="28682"/>
    <n v="116175"/>
    <n v="52"/>
    <n v="576"/>
    <n v="28734"/>
    <n v="116751"/>
    <n v="145485"/>
    <n v="350676"/>
    <n v="77797"/>
    <n v="271228"/>
    <n v="349025"/>
    <n v="186"/>
    <n v="1465"/>
    <n v="1651"/>
    <n v="77983"/>
    <n v="272693"/>
    <n v="51346322"/>
    <n v="213684"/>
    <n v="51560006"/>
    <m/>
    <n v="0.99980000000000002"/>
    <m/>
    <m/>
    <m/>
    <n v="1.41E-2"/>
    <m/>
    <m/>
    <m/>
    <m/>
  </r>
  <r>
    <x v="37"/>
    <s v="CalWIN"/>
    <x v="2"/>
    <x v="0"/>
    <n v="2012"/>
    <s v="2011/12"/>
    <n v="18110"/>
    <n v="90022"/>
    <n v="151"/>
    <n v="1262"/>
    <n v="18261"/>
    <n v="91284"/>
    <n v="109545"/>
    <n v="243548"/>
    <n v="49495"/>
    <n v="190526"/>
    <n v="240021"/>
    <n v="557"/>
    <n v="2970"/>
    <n v="3527"/>
    <n v="50052"/>
    <n v="193496"/>
    <n v="35918390"/>
    <n v="429734"/>
    <n v="36348124"/>
    <m/>
    <n v="0.98809999999999998"/>
    <m/>
    <m/>
    <m/>
    <n v="7.7200000000000005E-2"/>
    <m/>
    <m/>
    <m/>
    <m/>
  </r>
  <r>
    <x v="38"/>
    <s v="CalWIN"/>
    <x v="2"/>
    <x v="0"/>
    <n v="2012"/>
    <s v="2011/12"/>
    <n v="3080"/>
    <n v="28955"/>
    <n v="68"/>
    <n v="925"/>
    <n v="3148"/>
    <n v="29880"/>
    <n v="33028"/>
    <n v="51179"/>
    <n v="6720"/>
    <n v="42500"/>
    <n v="49220"/>
    <n v="202"/>
    <n v="1757"/>
    <n v="1959"/>
    <n v="6922"/>
    <n v="44257"/>
    <n v="7689692.8600000003"/>
    <n v="252070.87"/>
    <n v="7941763.7300000004"/>
    <m/>
    <n v="0.98619999999999997"/>
    <m/>
    <m/>
    <m/>
    <n v="2.8500000000000001E-2"/>
    <m/>
    <m/>
    <m/>
    <m/>
  </r>
  <r>
    <x v="39"/>
    <s v="C-IV"/>
    <x v="2"/>
    <x v="0"/>
    <n v="2012"/>
    <s v="2011/12"/>
    <n v="9880"/>
    <n v="32682"/>
    <n v="23"/>
    <n v="255"/>
    <n v="9903"/>
    <n v="32937"/>
    <n v="42840"/>
    <n v="106305"/>
    <n v="25428"/>
    <n v="80030"/>
    <n v="105458"/>
    <n v="81"/>
    <n v="766"/>
    <n v="847"/>
    <n v="25509"/>
    <n v="80796"/>
    <n v="15671639"/>
    <n v="110988"/>
    <n v="15782627"/>
    <m/>
    <n v="0.98329999999999995"/>
    <m/>
    <m/>
    <m/>
    <n v="2.6700000000000002E-2"/>
    <m/>
    <m/>
    <m/>
    <m/>
  </r>
  <r>
    <x v="40"/>
    <s v="CalWIN"/>
    <x v="2"/>
    <x v="0"/>
    <n v="2012"/>
    <s v="2011/12"/>
    <n v="1278"/>
    <n v="7783"/>
    <n v="1"/>
    <n v="37"/>
    <n v="1279"/>
    <n v="7820"/>
    <n v="9099"/>
    <n v="17814"/>
    <n v="3186"/>
    <n v="14537"/>
    <n v="17723"/>
    <n v="5"/>
    <n v="86"/>
    <n v="91"/>
    <n v="3191"/>
    <n v="14623"/>
    <n v="2571789"/>
    <n v="9127"/>
    <n v="2580916"/>
    <m/>
    <n v="0.98270000000000002"/>
    <m/>
    <m/>
    <m/>
    <n v="4.48E-2"/>
    <m/>
    <m/>
    <m/>
    <m/>
  </r>
  <r>
    <x v="41"/>
    <s v="CalWIN"/>
    <x v="2"/>
    <x v="0"/>
    <n v="2012"/>
    <s v="2011/12"/>
    <n v="2052"/>
    <n v="10756"/>
    <n v="21"/>
    <n v="231"/>
    <n v="2073"/>
    <n v="10987"/>
    <n v="13060"/>
    <n v="27174"/>
    <n v="5222"/>
    <n v="21335"/>
    <n v="26557"/>
    <n v="70"/>
    <n v="547"/>
    <n v="617"/>
    <n v="5292"/>
    <n v="21882"/>
    <n v="3956897.24"/>
    <n v="72277.759999999995"/>
    <n v="4029175"/>
    <m/>
    <n v="0.95540000000000003"/>
    <m/>
    <m/>
    <m/>
    <n v="4.48E-2"/>
    <m/>
    <m/>
    <m/>
    <m/>
  </r>
  <r>
    <x v="42"/>
    <s v="CalWIN"/>
    <x v="2"/>
    <x v="0"/>
    <n v="2012"/>
    <s v="2011/12"/>
    <n v="3353"/>
    <n v="11221"/>
    <n v="5"/>
    <n v="32"/>
    <n v="3358"/>
    <n v="11253"/>
    <n v="14611"/>
    <n v="33064"/>
    <n v="8107"/>
    <n v="24835"/>
    <n v="32942"/>
    <n v="15"/>
    <n v="107"/>
    <n v="122"/>
    <n v="8122"/>
    <n v="24942"/>
    <n v="4950900.4400000004"/>
    <n v="11671.76"/>
    <n v="4962572.2"/>
    <m/>
    <n v="0.74050000000000005"/>
    <m/>
    <m/>
    <m/>
    <n v="4.48E-2"/>
    <m/>
    <m/>
    <m/>
    <m/>
  </r>
  <r>
    <x v="43"/>
    <s v="CalWIN"/>
    <x v="2"/>
    <x v="0"/>
    <n v="2012"/>
    <s v="2011/12"/>
    <n v="8049"/>
    <n v="38736"/>
    <n v="51"/>
    <n v="991"/>
    <n v="8100"/>
    <n v="39727"/>
    <n v="47827"/>
    <n v="103592"/>
    <n v="19743"/>
    <n v="81611"/>
    <n v="101354"/>
    <n v="157"/>
    <n v="2081"/>
    <n v="2238"/>
    <n v="19900"/>
    <n v="83692"/>
    <n v="15471297"/>
    <n v="315743"/>
    <n v="15787040"/>
    <m/>
    <n v="0.78990000000000005"/>
    <m/>
    <m/>
    <m/>
    <n v="3.3E-3"/>
    <m/>
    <m/>
    <m/>
    <m/>
  </r>
  <r>
    <x v="44"/>
    <s v="CalWIN"/>
    <x v="2"/>
    <x v="0"/>
    <n v="2012"/>
    <s v="2011/12"/>
    <n v="1570"/>
    <n v="9012"/>
    <n v="2"/>
    <n v="27"/>
    <n v="1572"/>
    <n v="9039"/>
    <n v="10611"/>
    <n v="21688"/>
    <n v="3817"/>
    <n v="17787"/>
    <n v="21604"/>
    <n v="7"/>
    <n v="77"/>
    <n v="84"/>
    <n v="3824"/>
    <n v="17864"/>
    <n v="3392633"/>
    <n v="9134"/>
    <n v="3401767"/>
    <m/>
    <n v="0.90539999999999998"/>
    <m/>
    <m/>
    <m/>
    <n v="4.48E-2"/>
    <m/>
    <m/>
    <m/>
    <m/>
  </r>
  <r>
    <x v="45"/>
    <s v="C-IV"/>
    <x v="2"/>
    <x v="0"/>
    <n v="2012"/>
    <s v="2011/12"/>
    <n v="1879"/>
    <n v="10378"/>
    <n v="1"/>
    <n v="20"/>
    <n v="1880"/>
    <n v="10398"/>
    <n v="12278"/>
    <n v="24810"/>
    <n v="4778"/>
    <n v="19988"/>
    <n v="24766"/>
    <n v="3"/>
    <n v="41"/>
    <n v="44"/>
    <n v="4781"/>
    <n v="20029"/>
    <n v="3579118"/>
    <n v="6467"/>
    <n v="3585585"/>
    <m/>
    <n v="0.96889999999999998"/>
    <m/>
    <m/>
    <m/>
    <n v="4.48E-2"/>
    <m/>
    <m/>
    <m/>
    <m/>
  </r>
  <r>
    <x v="46"/>
    <s v="C-IV"/>
    <x v="2"/>
    <x v="0"/>
    <n v="2012"/>
    <s v="2011/12"/>
    <n v="17"/>
    <n v="117"/>
    <n v="0"/>
    <n v="0"/>
    <n v="17"/>
    <n v="117"/>
    <n v="134"/>
    <n v="268"/>
    <n v="46"/>
    <n v="222"/>
    <n v="268"/>
    <n v="0"/>
    <n v="0"/>
    <n v="0"/>
    <n v="46"/>
    <n v="222"/>
    <n v="38556"/>
    <n v="0"/>
    <n v="38556"/>
    <m/>
    <n v="1"/>
    <m/>
    <m/>
    <m/>
    <n v="4.48E-2"/>
    <m/>
    <m/>
    <m/>
    <m/>
  </r>
  <r>
    <x v="47"/>
    <s v="C-IV"/>
    <x v="2"/>
    <x v="0"/>
    <n v="2012"/>
    <s v="2011/12"/>
    <n v="474"/>
    <n v="2201"/>
    <n v="0"/>
    <n v="4"/>
    <n v="474"/>
    <n v="2205"/>
    <n v="2679"/>
    <n v="6113"/>
    <n v="1256"/>
    <n v="4848"/>
    <n v="6104"/>
    <n v="1"/>
    <n v="8"/>
    <n v="9"/>
    <n v="1257"/>
    <n v="4856"/>
    <n v="886652"/>
    <n v="1167"/>
    <n v="887819"/>
    <m/>
    <n v="1"/>
    <m/>
    <m/>
    <m/>
    <n v="4.48E-2"/>
    <m/>
    <m/>
    <m/>
    <m/>
  </r>
  <r>
    <x v="48"/>
    <s v="CalWIN"/>
    <x v="2"/>
    <x v="0"/>
    <n v="2012"/>
    <s v="2011/12"/>
    <n v="3405"/>
    <n v="15840"/>
    <n v="9"/>
    <n v="92"/>
    <n v="3414"/>
    <n v="15932"/>
    <n v="19346"/>
    <n v="39315"/>
    <n v="8249"/>
    <n v="30790"/>
    <n v="39039"/>
    <n v="29"/>
    <n v="247"/>
    <n v="276"/>
    <n v="8278"/>
    <n v="31037"/>
    <n v="6038174.1399999997"/>
    <n v="31269.45"/>
    <n v="6069443.5899999999"/>
    <m/>
    <n v="0.94469999999999998"/>
    <m/>
    <m/>
    <m/>
    <n v="1.12E-2"/>
    <m/>
    <m/>
    <m/>
    <m/>
  </r>
  <r>
    <x v="49"/>
    <s v="CalWIN"/>
    <x v="2"/>
    <x v="0"/>
    <n v="2012"/>
    <s v="2011/12"/>
    <n v="2396"/>
    <n v="14831"/>
    <n v="13"/>
    <n v="111"/>
    <n v="2409"/>
    <n v="14942"/>
    <n v="17351"/>
    <n v="32706"/>
    <n v="5736"/>
    <n v="26649"/>
    <n v="32385"/>
    <n v="42"/>
    <n v="279"/>
    <n v="321"/>
    <n v="5778"/>
    <n v="26928"/>
    <n v="5041329.0999999996"/>
    <n v="39312.25"/>
    <n v="5080641.3499999996"/>
    <m/>
    <n v="0.86729999999999996"/>
    <m/>
    <m/>
    <m/>
    <n v="4.48E-2"/>
    <m/>
    <m/>
    <m/>
    <m/>
  </r>
  <r>
    <x v="50"/>
    <s v="C-IV"/>
    <x v="2"/>
    <x v="0"/>
    <n v="2012"/>
    <s v="2011/12"/>
    <n v="7465"/>
    <n v="31201"/>
    <n v="9"/>
    <n v="64"/>
    <n v="7474"/>
    <n v="31265"/>
    <n v="38739"/>
    <n v="87014"/>
    <n v="19878"/>
    <n v="66914"/>
    <n v="86792"/>
    <n v="26"/>
    <n v="196"/>
    <n v="222"/>
    <n v="19904"/>
    <n v="67110"/>
    <n v="12638352"/>
    <n v="27578"/>
    <n v="12665930"/>
    <m/>
    <n v="1"/>
    <m/>
    <m/>
    <m/>
    <n v="3.5799999999999998E-2"/>
    <m/>
    <m/>
    <m/>
    <m/>
  </r>
  <r>
    <x v="51"/>
    <s v="C-IV"/>
    <x v="2"/>
    <x v="0"/>
    <n v="2012"/>
    <s v="2011/12"/>
    <n v="915"/>
    <n v="4010"/>
    <n v="4"/>
    <n v="18"/>
    <n v="919"/>
    <n v="4028"/>
    <n v="4947"/>
    <n v="12018"/>
    <n v="2501"/>
    <n v="9448"/>
    <n v="11949"/>
    <n v="12"/>
    <n v="57"/>
    <n v="69"/>
    <n v="2513"/>
    <n v="9505"/>
    <n v="1714627"/>
    <n v="9059"/>
    <n v="1723686"/>
    <m/>
    <n v="0.91100000000000003"/>
    <m/>
    <m/>
    <m/>
    <n v="4.48E-2"/>
    <m/>
    <m/>
    <m/>
    <m/>
  </r>
  <r>
    <x v="52"/>
    <s v="C-IV"/>
    <x v="2"/>
    <x v="0"/>
    <n v="2012"/>
    <s v="2011/12"/>
    <n v="775"/>
    <n v="3272"/>
    <n v="2"/>
    <n v="7"/>
    <n v="777"/>
    <n v="3279"/>
    <n v="4055"/>
    <n v="9563"/>
    <n v="2140"/>
    <n v="7398"/>
    <n v="9538"/>
    <n v="5"/>
    <n v="20"/>
    <n v="25"/>
    <n v="2145"/>
    <n v="7418"/>
    <n v="1390658"/>
    <n v="3060"/>
    <n v="1393718"/>
    <m/>
    <n v="0.83640000000000003"/>
    <m/>
    <m/>
    <m/>
    <n v="4.48E-2"/>
    <m/>
    <m/>
    <m/>
    <m/>
  </r>
  <r>
    <x v="53"/>
    <s v="C-IV"/>
    <x v="2"/>
    <x v="0"/>
    <n v="2012"/>
    <s v="2011/12"/>
    <n v="90"/>
    <n v="645"/>
    <n v="0"/>
    <n v="3"/>
    <n v="90"/>
    <n v="648"/>
    <n v="737"/>
    <n v="1516"/>
    <n v="226"/>
    <n v="1283"/>
    <n v="1509"/>
    <n v="0"/>
    <n v="7"/>
    <n v="7"/>
    <n v="226"/>
    <n v="1290"/>
    <n v="225383"/>
    <n v="1202"/>
    <n v="226585"/>
    <m/>
    <n v="1"/>
    <m/>
    <m/>
    <m/>
    <n v="4.48E-2"/>
    <m/>
    <m/>
    <m/>
    <m/>
  </r>
  <r>
    <x v="54"/>
    <s v="CalWIN"/>
    <x v="2"/>
    <x v="0"/>
    <n v="2012"/>
    <s v="2011/12"/>
    <n v="9237"/>
    <n v="34850"/>
    <n v="21"/>
    <n v="280"/>
    <n v="9258"/>
    <n v="35130"/>
    <n v="44388"/>
    <n v="110084"/>
    <n v="24973"/>
    <n v="84268"/>
    <n v="109241"/>
    <n v="74"/>
    <n v="769"/>
    <n v="843"/>
    <n v="25047"/>
    <n v="85037"/>
    <n v="16060731"/>
    <n v="96442"/>
    <n v="16157173"/>
    <m/>
    <n v="1"/>
    <m/>
    <m/>
    <m/>
    <n v="1.6199999999999999E-2"/>
    <m/>
    <m/>
    <m/>
    <m/>
  </r>
  <r>
    <x v="55"/>
    <s v="C-IV"/>
    <x v="2"/>
    <x v="0"/>
    <n v="2012"/>
    <s v="2011/12"/>
    <n v="374"/>
    <n v="2378"/>
    <n v="1"/>
    <n v="2"/>
    <n v="375"/>
    <n v="2380"/>
    <n v="2755"/>
    <n v="5205"/>
    <n v="941"/>
    <n v="4256"/>
    <n v="5197"/>
    <n v="2"/>
    <n v="6"/>
    <n v="8"/>
    <n v="943"/>
    <n v="4262"/>
    <n v="761659"/>
    <n v="1045"/>
    <n v="762704"/>
    <m/>
    <n v="0.97489999999999999"/>
    <m/>
    <m/>
    <m/>
    <n v="4.48E-2"/>
    <m/>
    <m/>
    <m/>
    <m/>
  </r>
  <r>
    <x v="56"/>
    <s v="CalWIN"/>
    <x v="2"/>
    <x v="0"/>
    <n v="2012"/>
    <s v="2011/12"/>
    <n v="3948"/>
    <n v="27134"/>
    <n v="7"/>
    <n v="90"/>
    <n v="3955"/>
    <n v="27224"/>
    <n v="31179"/>
    <n v="64972"/>
    <n v="9947"/>
    <n v="54743"/>
    <n v="64690"/>
    <n v="24"/>
    <n v="258"/>
    <n v="282"/>
    <n v="9971"/>
    <n v="55001"/>
    <n v="9500773.8100000005"/>
    <n v="29321"/>
    <n v="9530094.8100000005"/>
    <m/>
    <n v="0.99470000000000003"/>
    <m/>
    <m/>
    <m/>
    <n v="1.5800000000000002E-2"/>
    <m/>
    <m/>
    <m/>
    <m/>
  </r>
  <r>
    <x v="57"/>
    <s v="CalWIN"/>
    <x v="2"/>
    <x v="0"/>
    <n v="2012"/>
    <s v="2011/12"/>
    <n v="1143"/>
    <n v="6350"/>
    <n v="21"/>
    <n v="102"/>
    <n v="1164"/>
    <n v="6452"/>
    <n v="7616"/>
    <n v="16787"/>
    <n v="3012"/>
    <n v="13467"/>
    <n v="16479"/>
    <n v="74"/>
    <n v="234"/>
    <n v="308"/>
    <n v="3086"/>
    <n v="13701"/>
    <n v="2438439"/>
    <n v="41280"/>
    <n v="2479719"/>
    <m/>
    <n v="0.93679999999999997"/>
    <m/>
    <m/>
    <m/>
    <n v="4.48E-2"/>
    <m/>
    <m/>
    <m/>
    <m/>
  </r>
  <r>
    <x v="58"/>
    <s v="C-IV"/>
    <x v="2"/>
    <x v="0"/>
    <n v="2012"/>
    <s v="2011/12"/>
    <n v="1024"/>
    <n v="4639"/>
    <n v="0"/>
    <n v="19"/>
    <n v="1024"/>
    <n v="4658"/>
    <n v="5682"/>
    <n v="12804"/>
    <n v="2698"/>
    <n v="10057"/>
    <n v="12755"/>
    <n v="1"/>
    <n v="48"/>
    <n v="49"/>
    <n v="2699"/>
    <n v="10105"/>
    <n v="1904395"/>
    <n v="6587"/>
    <n v="1910982"/>
    <m/>
    <n v="1"/>
    <m/>
    <m/>
    <m/>
    <n v="4.48E-2"/>
    <m/>
    <m/>
    <m/>
    <m/>
  </r>
  <r>
    <x v="0"/>
    <s v="n/a"/>
    <x v="3"/>
    <x v="0"/>
    <n v="2012"/>
    <s v="2011/12"/>
    <n v="325631"/>
    <n v="1451111"/>
    <n v="1836"/>
    <n v="14191"/>
    <n v="327467"/>
    <n v="1465302"/>
    <n v="1792764"/>
    <n v="3996483"/>
    <n v="819109"/>
    <n v="3137395"/>
    <n v="3956504"/>
    <n v="6142"/>
    <n v="33837"/>
    <n v="39979"/>
    <n v="825251"/>
    <n v="3171232"/>
    <n v="592260328.17999983"/>
    <n v="5122501.5100000007"/>
    <n v="597382829.68999982"/>
    <m/>
    <n v="0.97550000000000003"/>
    <m/>
    <m/>
    <m/>
    <n v="4.1599999999999998E-2"/>
    <m/>
    <m/>
    <m/>
    <m/>
  </r>
  <r>
    <x v="1"/>
    <s v="CalWIN"/>
    <x v="3"/>
    <x v="0"/>
    <n v="2012"/>
    <s v="2011/12"/>
    <n v="10847"/>
    <n v="48984"/>
    <n v="110"/>
    <n v="816"/>
    <n v="10957"/>
    <n v="49800"/>
    <n v="60757"/>
    <n v="123210"/>
    <n v="25525"/>
    <n v="95445"/>
    <n v="120970"/>
    <n v="358"/>
    <n v="1882"/>
    <n v="2240"/>
    <n v="25883"/>
    <n v="97327"/>
    <n v="18520234"/>
    <n v="286618"/>
    <n v="18806852"/>
    <m/>
    <n v="0.91539999999999999"/>
    <m/>
    <m/>
    <m/>
    <n v="1.0699999999999999E-2"/>
    <m/>
    <m/>
    <m/>
    <m/>
  </r>
  <r>
    <x v="2"/>
    <s v="C-IV"/>
    <x v="3"/>
    <x v="0"/>
    <n v="2012"/>
    <s v="2011/12"/>
    <n v="3"/>
    <n v="83"/>
    <n v="0"/>
    <n v="0"/>
    <n v="3"/>
    <n v="83"/>
    <n v="86"/>
    <n v="145"/>
    <n v="8"/>
    <n v="137"/>
    <n v="145"/>
    <n v="0"/>
    <n v="0"/>
    <n v="0"/>
    <n v="8"/>
    <n v="137"/>
    <n v="19959"/>
    <n v="0"/>
    <n v="19959"/>
    <m/>
    <n v="1"/>
    <m/>
    <m/>
    <m/>
    <n v="4.6100000000000002E-2"/>
    <m/>
    <m/>
    <m/>
    <m/>
  </r>
  <r>
    <x v="3"/>
    <s v="C-IV"/>
    <x v="3"/>
    <x v="0"/>
    <n v="2012"/>
    <s v="2011/12"/>
    <n v="222"/>
    <n v="1442"/>
    <n v="0"/>
    <n v="2"/>
    <n v="222"/>
    <n v="1444"/>
    <n v="1666"/>
    <n v="3214"/>
    <n v="580"/>
    <n v="2627"/>
    <n v="3207"/>
    <n v="0"/>
    <n v="7"/>
    <n v="7"/>
    <n v="580"/>
    <n v="2634"/>
    <n v="485687"/>
    <n v="496"/>
    <n v="486183"/>
    <m/>
    <n v="0.89629999999999999"/>
    <m/>
    <m/>
    <m/>
    <n v="4.6100000000000002E-2"/>
    <m/>
    <m/>
    <m/>
    <m/>
  </r>
  <r>
    <x v="4"/>
    <s v="C-IV"/>
    <x v="3"/>
    <x v="0"/>
    <n v="2012"/>
    <s v="2011/12"/>
    <n v="2157"/>
    <n v="11531"/>
    <n v="2"/>
    <n v="20"/>
    <n v="2159"/>
    <n v="11551"/>
    <n v="13710"/>
    <n v="28623"/>
    <n v="5352"/>
    <n v="23207"/>
    <n v="28559"/>
    <n v="6"/>
    <n v="58"/>
    <n v="64"/>
    <n v="5358"/>
    <n v="23265"/>
    <n v="4232770"/>
    <n v="7476"/>
    <n v="4240246"/>
    <m/>
    <n v="0.86960000000000004"/>
    <m/>
    <m/>
    <m/>
    <n v="4.6100000000000002E-2"/>
    <m/>
    <m/>
    <m/>
    <m/>
  </r>
  <r>
    <x v="5"/>
    <s v="C-IV"/>
    <x v="3"/>
    <x v="0"/>
    <n v="2012"/>
    <s v="2011/12"/>
    <n v="344"/>
    <n v="2144"/>
    <n v="0"/>
    <n v="1"/>
    <n v="344"/>
    <n v="2145"/>
    <n v="2489"/>
    <n v="5000"/>
    <n v="906"/>
    <n v="4091"/>
    <n v="4997"/>
    <n v="0"/>
    <n v="3"/>
    <n v="3"/>
    <n v="906"/>
    <n v="4094"/>
    <n v="739709"/>
    <n v="624"/>
    <n v="740333"/>
    <m/>
    <n v="0.96479999999999999"/>
    <m/>
    <m/>
    <m/>
    <n v="4.6100000000000002E-2"/>
    <m/>
    <m/>
    <m/>
    <m/>
  </r>
  <r>
    <x v="6"/>
    <s v="C-IV"/>
    <x v="3"/>
    <x v="0"/>
    <n v="2012"/>
    <s v="2011/12"/>
    <n v="125"/>
    <n v="591"/>
    <n v="0"/>
    <n v="1"/>
    <n v="125"/>
    <n v="592"/>
    <n v="717"/>
    <n v="1810"/>
    <n v="311"/>
    <n v="1494"/>
    <n v="1805"/>
    <n v="0"/>
    <n v="5"/>
    <n v="5"/>
    <n v="311"/>
    <n v="1499"/>
    <n v="248063"/>
    <n v="508"/>
    <n v="248571"/>
    <m/>
    <n v="0.98109999999999997"/>
    <m/>
    <m/>
    <m/>
    <n v="4.6100000000000002E-2"/>
    <m/>
    <m/>
    <m/>
    <m/>
  </r>
  <r>
    <x v="7"/>
    <s v="CalWIN"/>
    <x v="3"/>
    <x v="0"/>
    <n v="2012"/>
    <s v="2011/12"/>
    <n v="6112"/>
    <n v="25704"/>
    <n v="27"/>
    <n v="169"/>
    <n v="6139"/>
    <n v="25873"/>
    <n v="32012"/>
    <n v="67462"/>
    <n v="14549"/>
    <n v="52360"/>
    <n v="66909"/>
    <n v="94"/>
    <n v="459"/>
    <n v="553"/>
    <n v="14643"/>
    <n v="52819"/>
    <n v="10254284.939999999"/>
    <n v="64617.43"/>
    <n v="10318902.369999999"/>
    <m/>
    <n v="0.96020000000000005"/>
    <m/>
    <m/>
    <m/>
    <n v="3.5799999999999998E-2"/>
    <m/>
    <m/>
    <m/>
    <m/>
  </r>
  <r>
    <x v="8"/>
    <s v="C-IV"/>
    <x v="3"/>
    <x v="0"/>
    <n v="2012"/>
    <s v="2011/12"/>
    <n v="481"/>
    <n v="2109"/>
    <n v="1"/>
    <n v="6"/>
    <n v="482"/>
    <n v="2115"/>
    <n v="2596"/>
    <n v="5423"/>
    <n v="1320"/>
    <n v="4091"/>
    <n v="5411"/>
    <n v="2"/>
    <n v="10"/>
    <n v="12"/>
    <n v="1322"/>
    <n v="4101"/>
    <n v="793756.33"/>
    <n v="1866"/>
    <n v="795622.33"/>
    <m/>
    <n v="1"/>
    <m/>
    <m/>
    <m/>
    <n v="4.6100000000000002E-2"/>
    <m/>
    <m/>
    <m/>
    <m/>
  </r>
  <r>
    <x v="9"/>
    <s v="C-IV"/>
    <x v="3"/>
    <x v="0"/>
    <n v="2012"/>
    <s v="2011/12"/>
    <n v="685"/>
    <n v="5285"/>
    <n v="2"/>
    <n v="18"/>
    <n v="687"/>
    <n v="5303"/>
    <n v="5990"/>
    <n v="11522"/>
    <n v="1717"/>
    <n v="9752"/>
    <n v="11469"/>
    <n v="7"/>
    <n v="46"/>
    <n v="53"/>
    <n v="1724"/>
    <n v="9798"/>
    <n v="1717636"/>
    <n v="7160"/>
    <n v="1724796"/>
    <m/>
    <n v="1"/>
    <m/>
    <m/>
    <m/>
    <n v="4.6100000000000002E-2"/>
    <m/>
    <m/>
    <m/>
    <m/>
  </r>
  <r>
    <x v="10"/>
    <s v="CalWIN"/>
    <x v="3"/>
    <x v="0"/>
    <n v="2012"/>
    <s v="2011/12"/>
    <n v="16279"/>
    <n v="71399"/>
    <n v="31"/>
    <n v="257"/>
    <n v="16310"/>
    <n v="71656"/>
    <n v="87966"/>
    <n v="213832"/>
    <n v="43076"/>
    <n v="169922"/>
    <n v="212998"/>
    <n v="116"/>
    <n v="718"/>
    <n v="834"/>
    <n v="43192"/>
    <n v="170640"/>
    <n v="31681556.550000001"/>
    <n v="108210.41"/>
    <n v="31789766.960000001"/>
    <m/>
    <n v="1"/>
    <m/>
    <m/>
    <m/>
    <n v="1.5100000000000001E-2"/>
    <m/>
    <m/>
    <m/>
    <m/>
  </r>
  <r>
    <x v="11"/>
    <s v="C-IV"/>
    <x v="3"/>
    <x v="0"/>
    <n v="2012"/>
    <s v="2011/12"/>
    <n v="259"/>
    <n v="1109"/>
    <n v="0"/>
    <n v="4"/>
    <n v="259"/>
    <n v="1113"/>
    <n v="1372"/>
    <n v="3422"/>
    <n v="676"/>
    <n v="2734"/>
    <n v="3410"/>
    <n v="1"/>
    <n v="11"/>
    <n v="12"/>
    <n v="677"/>
    <n v="2745"/>
    <n v="468232"/>
    <n v="1197"/>
    <n v="469429"/>
    <m/>
    <n v="1"/>
    <m/>
    <m/>
    <m/>
    <n v="4.6100000000000002E-2"/>
    <m/>
    <m/>
    <m/>
    <m/>
  </r>
  <r>
    <x v="12"/>
    <s v="C-IV"/>
    <x v="3"/>
    <x v="0"/>
    <n v="2012"/>
    <s v="2011/12"/>
    <n v="1073"/>
    <n v="6964"/>
    <n v="1"/>
    <n v="8"/>
    <n v="1074"/>
    <n v="6972"/>
    <n v="8046"/>
    <n v="15302"/>
    <n v="2656"/>
    <n v="12625"/>
    <n v="15281"/>
    <n v="2"/>
    <n v="19"/>
    <n v="21"/>
    <n v="2658"/>
    <n v="12644"/>
    <n v="2287577"/>
    <n v="3841"/>
    <n v="2291418"/>
    <m/>
    <n v="0.99150000000000005"/>
    <m/>
    <m/>
    <m/>
    <n v="4.6100000000000002E-2"/>
    <m/>
    <m/>
    <m/>
    <m/>
  </r>
  <r>
    <x v="13"/>
    <s v="C-IV"/>
    <x v="3"/>
    <x v="0"/>
    <n v="2012"/>
    <s v="2011/12"/>
    <n v="2300"/>
    <n v="11257"/>
    <n v="10"/>
    <n v="115"/>
    <n v="2310"/>
    <n v="11372"/>
    <n v="13682"/>
    <n v="35099"/>
    <n v="6471"/>
    <n v="28262"/>
    <n v="34733"/>
    <n v="34"/>
    <n v="332"/>
    <n v="366"/>
    <n v="6505"/>
    <n v="28594"/>
    <n v="4769672"/>
    <n v="48141"/>
    <n v="4817813"/>
    <m/>
    <n v="1"/>
    <m/>
    <m/>
    <m/>
    <n v="4.6100000000000002E-2"/>
    <m/>
    <m/>
    <m/>
    <m/>
  </r>
  <r>
    <x v="14"/>
    <s v="C-IV"/>
    <x v="3"/>
    <x v="0"/>
    <n v="2012"/>
    <s v="2011/12"/>
    <n v="134"/>
    <n v="821"/>
    <n v="0"/>
    <n v="2"/>
    <n v="134"/>
    <n v="823"/>
    <n v="957"/>
    <n v="1945"/>
    <n v="370"/>
    <n v="1565"/>
    <n v="1935"/>
    <n v="0"/>
    <n v="10"/>
    <n v="10"/>
    <n v="370"/>
    <n v="1575"/>
    <n v="263805"/>
    <n v="1302"/>
    <n v="265107"/>
    <m/>
    <n v="0.98550000000000004"/>
    <m/>
    <m/>
    <m/>
    <n v="4.6100000000000002E-2"/>
    <m/>
    <m/>
    <m/>
    <m/>
  </r>
  <r>
    <x v="15"/>
    <s v="C-IV"/>
    <x v="3"/>
    <x v="0"/>
    <n v="2012"/>
    <s v="2011/12"/>
    <n v="12172"/>
    <n v="44108"/>
    <n v="26"/>
    <n v="265"/>
    <n v="12198"/>
    <n v="44373"/>
    <n v="56571"/>
    <n v="138799"/>
    <n v="33012"/>
    <n v="104976"/>
    <n v="137988"/>
    <n v="89"/>
    <n v="722"/>
    <n v="811"/>
    <n v="33101"/>
    <n v="105698"/>
    <n v="20237569"/>
    <n v="105646"/>
    <n v="20343215"/>
    <m/>
    <n v="0.98670000000000002"/>
    <m/>
    <m/>
    <m/>
    <n v="4.8500000000000001E-2"/>
    <m/>
    <m/>
    <m/>
    <m/>
  </r>
  <r>
    <x v="16"/>
    <s v="C-IV"/>
    <x v="3"/>
    <x v="0"/>
    <n v="2012"/>
    <s v="2011/12"/>
    <n v="1759"/>
    <n v="7762"/>
    <n v="4"/>
    <n v="66"/>
    <n v="1763"/>
    <n v="7828"/>
    <n v="9591"/>
    <n v="23029"/>
    <n v="4661"/>
    <n v="18206"/>
    <n v="22867"/>
    <n v="9"/>
    <n v="153"/>
    <n v="162"/>
    <n v="4670"/>
    <n v="18359"/>
    <n v="3195974"/>
    <n v="20861"/>
    <n v="3216835"/>
    <m/>
    <n v="1"/>
    <m/>
    <m/>
    <m/>
    <n v="4.6100000000000002E-2"/>
    <m/>
    <m/>
    <m/>
    <m/>
  </r>
  <r>
    <x v="17"/>
    <s v="C-IV"/>
    <x v="3"/>
    <x v="0"/>
    <n v="2012"/>
    <s v="2011/12"/>
    <n v="722"/>
    <n v="4305"/>
    <n v="0"/>
    <n v="14"/>
    <n v="722"/>
    <n v="4319"/>
    <n v="5041"/>
    <n v="10174"/>
    <n v="1866"/>
    <n v="8279"/>
    <n v="10145"/>
    <n v="1"/>
    <n v="28"/>
    <n v="29"/>
    <n v="1867"/>
    <n v="8307"/>
    <n v="1518121"/>
    <n v="3927"/>
    <n v="1522048"/>
    <m/>
    <n v="0.97929999999999995"/>
    <m/>
    <m/>
    <m/>
    <n v="4.6100000000000002E-2"/>
    <m/>
    <m/>
    <m/>
    <m/>
  </r>
  <r>
    <x v="18"/>
    <s v="C-IV"/>
    <x v="3"/>
    <x v="0"/>
    <n v="2012"/>
    <s v="2011/12"/>
    <n v="249"/>
    <n v="1145"/>
    <n v="0"/>
    <n v="1"/>
    <n v="249"/>
    <n v="1146"/>
    <n v="1394"/>
    <n v="2948"/>
    <n v="639"/>
    <n v="2308"/>
    <n v="2947"/>
    <n v="0"/>
    <n v="1"/>
    <n v="1"/>
    <n v="639"/>
    <n v="2309"/>
    <n v="444453"/>
    <n v="167"/>
    <n v="444620"/>
    <m/>
    <n v="0.99199999999999999"/>
    <m/>
    <m/>
    <m/>
    <n v="4.6100000000000002E-2"/>
    <m/>
    <m/>
    <m/>
    <m/>
  </r>
  <r>
    <x v="19"/>
    <s v="LRS"/>
    <x v="3"/>
    <x v="0"/>
    <n v="2012"/>
    <s v="2011/12"/>
    <n v="93170"/>
    <n v="397242"/>
    <n v="830"/>
    <n v="4377"/>
    <n v="94000"/>
    <n v="401619"/>
    <n v="495619"/>
    <n v="1059973"/>
    <n v="214070"/>
    <n v="833416"/>
    <n v="1047486"/>
    <n v="2655"/>
    <n v="9832"/>
    <n v="12487"/>
    <n v="216725"/>
    <n v="843248"/>
    <n v="162550233"/>
    <n v="1695548"/>
    <n v="164245781"/>
    <m/>
    <n v="0.97489999999999999"/>
    <m/>
    <m/>
    <m/>
    <n v="5.0900000000000001E-2"/>
    <m/>
    <m/>
    <m/>
    <m/>
  </r>
  <r>
    <x v="20"/>
    <s v="C-IV"/>
    <x v="3"/>
    <x v="0"/>
    <n v="2012"/>
    <s v="2011/12"/>
    <n v="2208"/>
    <n v="8312"/>
    <n v="4"/>
    <n v="18"/>
    <n v="2212"/>
    <n v="8330"/>
    <n v="10542"/>
    <n v="26783"/>
    <n v="5846"/>
    <n v="20861"/>
    <n v="26707"/>
    <n v="9"/>
    <n v="67"/>
    <n v="76"/>
    <n v="5855"/>
    <n v="20928"/>
    <n v="3863276"/>
    <n v="8278"/>
    <n v="3871554"/>
    <m/>
    <n v="0.98360000000000003"/>
    <m/>
    <m/>
    <m/>
    <n v="4.6100000000000002E-2"/>
    <m/>
    <m/>
    <m/>
    <m/>
  </r>
  <r>
    <x v="21"/>
    <s v="C-IV"/>
    <x v="3"/>
    <x v="0"/>
    <n v="2012"/>
    <s v="2011/12"/>
    <n v="844"/>
    <n v="4533"/>
    <n v="16"/>
    <n v="72"/>
    <n v="860"/>
    <n v="4605"/>
    <n v="5464"/>
    <n v="9221"/>
    <n v="1840"/>
    <n v="7177"/>
    <n v="9017"/>
    <n v="43"/>
    <n v="161"/>
    <n v="204"/>
    <n v="1883"/>
    <n v="7338"/>
    <n v="1422720"/>
    <n v="27770"/>
    <n v="1450490"/>
    <m/>
    <n v="0.96799999999999997"/>
    <m/>
    <m/>
    <m/>
    <n v="4.6100000000000002E-2"/>
    <m/>
    <m/>
    <m/>
    <m/>
  </r>
  <r>
    <x v="22"/>
    <s v="C-IV"/>
    <x v="3"/>
    <x v="0"/>
    <n v="2012"/>
    <s v="2011/12"/>
    <n v="138"/>
    <n v="737"/>
    <n v="0"/>
    <n v="0"/>
    <n v="138"/>
    <n v="737"/>
    <n v="875"/>
    <n v="1783"/>
    <n v="368"/>
    <n v="1415"/>
    <n v="1783"/>
    <n v="0"/>
    <n v="0"/>
    <n v="0"/>
    <n v="368"/>
    <n v="1415"/>
    <n v="263726"/>
    <n v="0"/>
    <n v="263726"/>
    <m/>
    <n v="0.90629999999999999"/>
    <m/>
    <m/>
    <m/>
    <n v="4.6100000000000002E-2"/>
    <m/>
    <m/>
    <m/>
    <m/>
  </r>
  <r>
    <x v="23"/>
    <s v="C-IV"/>
    <x v="3"/>
    <x v="0"/>
    <n v="2012"/>
    <s v="2011/12"/>
    <n v="898"/>
    <n v="6093"/>
    <n v="1"/>
    <n v="21"/>
    <n v="899"/>
    <n v="6114"/>
    <n v="7013"/>
    <n v="13785"/>
    <n v="2253"/>
    <n v="11476"/>
    <n v="13729"/>
    <n v="4"/>
    <n v="52"/>
    <n v="56"/>
    <n v="2257"/>
    <n v="11528"/>
    <n v="2009176"/>
    <n v="7908"/>
    <n v="2017084"/>
    <m/>
    <n v="0.99429999999999996"/>
    <m/>
    <m/>
    <m/>
    <n v="4.6100000000000002E-2"/>
    <m/>
    <m/>
    <m/>
    <m/>
  </r>
  <r>
    <x v="24"/>
    <s v="C-IV"/>
    <x v="3"/>
    <x v="0"/>
    <n v="2012"/>
    <s v="2011/12"/>
    <n v="5005"/>
    <n v="16627"/>
    <n v="8"/>
    <n v="30"/>
    <n v="5013"/>
    <n v="16657"/>
    <n v="21670"/>
    <n v="53475"/>
    <n v="13571"/>
    <n v="39779"/>
    <n v="53350"/>
    <n v="26"/>
    <n v="99"/>
    <n v="125"/>
    <n v="13597"/>
    <n v="39878"/>
    <n v="7750865"/>
    <n v="13534"/>
    <n v="7764399"/>
    <m/>
    <n v="0.99350000000000005"/>
    <m/>
    <m/>
    <m/>
    <n v="2.7E-2"/>
    <m/>
    <m/>
    <m/>
    <m/>
  </r>
  <r>
    <x v="25"/>
    <s v="C-IV"/>
    <x v="3"/>
    <x v="0"/>
    <n v="2012"/>
    <s v="2011/12"/>
    <n v="81"/>
    <n v="363"/>
    <n v="0"/>
    <n v="0"/>
    <n v="81"/>
    <n v="363"/>
    <n v="444"/>
    <n v="1046"/>
    <n v="206"/>
    <n v="840"/>
    <n v="1046"/>
    <n v="0"/>
    <n v="0"/>
    <n v="0"/>
    <n v="206"/>
    <n v="840"/>
    <n v="139505"/>
    <n v="0"/>
    <n v="139505"/>
    <m/>
    <n v="1"/>
    <m/>
    <m/>
    <m/>
    <n v="4.6100000000000002E-2"/>
    <m/>
    <m/>
    <m/>
    <m/>
  </r>
  <r>
    <x v="26"/>
    <s v="C-IV"/>
    <x v="3"/>
    <x v="0"/>
    <n v="2012"/>
    <s v="2011/12"/>
    <n v="19"/>
    <n v="413"/>
    <n v="0"/>
    <n v="0"/>
    <n v="19"/>
    <n v="413"/>
    <n v="432"/>
    <n v="709"/>
    <n v="45"/>
    <n v="662"/>
    <n v="707"/>
    <n v="0"/>
    <n v="2"/>
    <n v="2"/>
    <n v="45"/>
    <n v="664"/>
    <n v="104917"/>
    <n v="142"/>
    <n v="105059"/>
    <m/>
    <n v="0.93479999999999996"/>
    <m/>
    <m/>
    <m/>
    <n v="4.6100000000000002E-2"/>
    <m/>
    <m/>
    <m/>
    <m/>
  </r>
  <r>
    <x v="27"/>
    <s v="C-IV"/>
    <x v="3"/>
    <x v="0"/>
    <n v="2012"/>
    <s v="2011/12"/>
    <n v="4970"/>
    <n v="15288"/>
    <n v="6"/>
    <n v="64"/>
    <n v="4976"/>
    <n v="15352"/>
    <n v="20328"/>
    <n v="47110"/>
    <n v="12003"/>
    <n v="34883"/>
    <n v="46886"/>
    <n v="25"/>
    <n v="199"/>
    <n v="224"/>
    <n v="12028"/>
    <n v="35082"/>
    <n v="6835099"/>
    <n v="29686"/>
    <n v="6864785"/>
    <m/>
    <n v="1"/>
    <m/>
    <m/>
    <m/>
    <n v="1.44E-2"/>
    <m/>
    <m/>
    <m/>
    <m/>
  </r>
  <r>
    <x v="28"/>
    <s v="C-IV"/>
    <x v="3"/>
    <x v="0"/>
    <n v="2012"/>
    <s v="2011/12"/>
    <n v="495"/>
    <n v="2860"/>
    <n v="4"/>
    <n v="21"/>
    <n v="499"/>
    <n v="2881"/>
    <n v="3380"/>
    <n v="7209"/>
    <n v="1192"/>
    <n v="5944"/>
    <n v="7136"/>
    <n v="8"/>
    <n v="65"/>
    <n v="73"/>
    <n v="1200"/>
    <n v="6009"/>
    <n v="1076048"/>
    <n v="10269"/>
    <n v="1086317"/>
    <m/>
    <n v="0.99099999999999999"/>
    <m/>
    <m/>
    <m/>
    <n v="4.6100000000000002E-2"/>
    <m/>
    <m/>
    <m/>
    <m/>
  </r>
  <r>
    <x v="29"/>
    <s v="C-IV"/>
    <x v="3"/>
    <x v="0"/>
    <n v="2012"/>
    <s v="2011/12"/>
    <n v="459"/>
    <n v="3108"/>
    <n v="0"/>
    <n v="5"/>
    <n v="459"/>
    <n v="3113"/>
    <n v="3572"/>
    <n v="6919"/>
    <n v="1173"/>
    <n v="5733"/>
    <n v="6906"/>
    <n v="1"/>
    <n v="12"/>
    <n v="13"/>
    <n v="1174"/>
    <n v="5745"/>
    <n v="1053117"/>
    <n v="1848"/>
    <n v="1054965"/>
    <m/>
    <n v="0.99319999999999997"/>
    <m/>
    <m/>
    <m/>
    <n v="4.6100000000000002E-2"/>
    <m/>
    <m/>
    <m/>
    <m/>
  </r>
  <r>
    <x v="30"/>
    <s v="CalWIN"/>
    <x v="3"/>
    <x v="0"/>
    <n v="2012"/>
    <s v="2011/12"/>
    <n v="13705"/>
    <n v="79590"/>
    <n v="60"/>
    <n v="1373"/>
    <n v="13765"/>
    <n v="80963"/>
    <n v="94728"/>
    <n v="213200"/>
    <n v="34830"/>
    <n v="174835"/>
    <n v="209665"/>
    <n v="212"/>
    <n v="3323"/>
    <n v="3535"/>
    <n v="35042"/>
    <n v="178158"/>
    <n v="30195594"/>
    <n v="395944"/>
    <n v="30591538"/>
    <m/>
    <n v="0.99870000000000003"/>
    <m/>
    <m/>
    <m/>
    <n v="1.7399999999999999E-2"/>
    <m/>
    <m/>
    <m/>
    <m/>
  </r>
  <r>
    <x v="31"/>
    <s v="CalWIN"/>
    <x v="3"/>
    <x v="0"/>
    <n v="2012"/>
    <s v="2011/12"/>
    <n v="1081"/>
    <n v="7064"/>
    <n v="2"/>
    <n v="35"/>
    <n v="1083"/>
    <n v="7099"/>
    <n v="8182"/>
    <n v="18082"/>
    <n v="2784"/>
    <n v="15207"/>
    <n v="17991"/>
    <n v="11"/>
    <n v="80"/>
    <n v="91"/>
    <n v="2795"/>
    <n v="15287"/>
    <n v="2561204.88"/>
    <n v="11005"/>
    <n v="2572209.88"/>
    <m/>
    <n v="0.97950000000000004"/>
    <m/>
    <m/>
    <m/>
    <n v="4.6100000000000002E-2"/>
    <m/>
    <m/>
    <m/>
    <m/>
  </r>
  <r>
    <x v="32"/>
    <s v="C-IV"/>
    <x v="3"/>
    <x v="0"/>
    <n v="2012"/>
    <s v="2011/12"/>
    <n v="118"/>
    <n v="618"/>
    <n v="0"/>
    <n v="1"/>
    <n v="118"/>
    <n v="619"/>
    <n v="737"/>
    <n v="1662"/>
    <n v="322"/>
    <n v="1339"/>
    <n v="1661"/>
    <n v="0"/>
    <n v="1"/>
    <n v="1"/>
    <n v="322"/>
    <n v="1340"/>
    <n v="240566"/>
    <n v="200"/>
    <n v="240766"/>
    <m/>
    <n v="0.97919999999999996"/>
    <m/>
    <m/>
    <m/>
    <n v="4.6100000000000002E-2"/>
    <m/>
    <m/>
    <m/>
    <m/>
  </r>
  <r>
    <x v="33"/>
    <s v="C-IV"/>
    <x v="3"/>
    <x v="0"/>
    <n v="2012"/>
    <s v="2011/12"/>
    <n v="19810"/>
    <n v="84694"/>
    <n v="60"/>
    <n v="617"/>
    <n v="19870"/>
    <n v="85311"/>
    <n v="105181"/>
    <n v="259750"/>
    <n v="54490"/>
    <n v="203272"/>
    <n v="257762"/>
    <n v="215"/>
    <n v="1773"/>
    <n v="1988"/>
    <n v="54705"/>
    <n v="205045"/>
    <n v="36920167"/>
    <n v="253441"/>
    <n v="37173608"/>
    <m/>
    <n v="0.99980000000000002"/>
    <m/>
    <m/>
    <m/>
    <n v="3.61E-2"/>
    <m/>
    <m/>
    <m/>
    <m/>
  </r>
  <r>
    <x v="34"/>
    <s v="CalWIN"/>
    <x v="3"/>
    <x v="0"/>
    <n v="2012"/>
    <s v="2011/12"/>
    <n v="17813"/>
    <n v="70004"/>
    <n v="175"/>
    <n v="702"/>
    <n v="17988"/>
    <n v="70706"/>
    <n v="88694"/>
    <n v="200900"/>
    <n v="45316"/>
    <n v="153196"/>
    <n v="198512"/>
    <n v="648"/>
    <n v="1740"/>
    <n v="2388"/>
    <n v="45964"/>
    <n v="154936"/>
    <n v="30499844"/>
    <n v="307985.71000000002"/>
    <n v="30807829.710000001"/>
    <m/>
    <n v="0.99150000000000005"/>
    <m/>
    <m/>
    <m/>
    <n v="3.44E-2"/>
    <m/>
    <m/>
    <m/>
    <m/>
  </r>
  <r>
    <x v="35"/>
    <s v="C-IV"/>
    <x v="3"/>
    <x v="0"/>
    <n v="2012"/>
    <s v="2011/12"/>
    <n v="473"/>
    <n v="2159"/>
    <n v="1"/>
    <n v="13"/>
    <n v="474"/>
    <n v="2172"/>
    <n v="2646"/>
    <n v="6186"/>
    <n v="1244"/>
    <n v="4898"/>
    <n v="6142"/>
    <n v="5"/>
    <n v="39"/>
    <n v="44"/>
    <n v="1249"/>
    <n v="4937"/>
    <n v="888631"/>
    <n v="5146"/>
    <n v="893777"/>
    <m/>
    <n v="0.97809999999999997"/>
    <m/>
    <m/>
    <m/>
    <n v="4.6100000000000002E-2"/>
    <m/>
    <m/>
    <m/>
    <m/>
  </r>
  <r>
    <x v="36"/>
    <s v="C-IV"/>
    <x v="3"/>
    <x v="0"/>
    <n v="2012"/>
    <s v="2011/12"/>
    <n v="28591"/>
    <n v="116636"/>
    <n v="53"/>
    <n v="564"/>
    <n v="28644"/>
    <n v="117200"/>
    <n v="145844"/>
    <n v="350194"/>
    <n v="77433"/>
    <n v="271123"/>
    <n v="348556"/>
    <n v="189"/>
    <n v="1449"/>
    <n v="1638"/>
    <n v="77622"/>
    <n v="272572"/>
    <n v="51168536"/>
    <n v="212719"/>
    <n v="51381255"/>
    <m/>
    <n v="0.99919999999999998"/>
    <m/>
    <m/>
    <m/>
    <n v="1.9800000000000002E-2"/>
    <m/>
    <m/>
    <m/>
    <m/>
  </r>
  <r>
    <x v="37"/>
    <s v="CalWIN"/>
    <x v="3"/>
    <x v="0"/>
    <n v="2012"/>
    <s v="2011/12"/>
    <n v="18065"/>
    <n v="90172"/>
    <n v="146"/>
    <n v="1254"/>
    <n v="18211"/>
    <n v="91426"/>
    <n v="109637"/>
    <n v="243130"/>
    <n v="49551"/>
    <n v="190071"/>
    <n v="239622"/>
    <n v="545"/>
    <n v="2963"/>
    <n v="3508"/>
    <n v="50096"/>
    <n v="193034"/>
    <n v="35753005"/>
    <n v="429376"/>
    <n v="36182381"/>
    <m/>
    <n v="0.98270000000000002"/>
    <m/>
    <m/>
    <m/>
    <n v="8.0199999999999994E-2"/>
    <m/>
    <m/>
    <m/>
    <m/>
  </r>
  <r>
    <x v="38"/>
    <s v="CalWIN"/>
    <x v="3"/>
    <x v="0"/>
    <n v="2012"/>
    <s v="2011/12"/>
    <n v="3021"/>
    <n v="28809"/>
    <n v="65"/>
    <n v="895"/>
    <n v="3086"/>
    <n v="29704"/>
    <n v="32790"/>
    <n v="50876"/>
    <n v="6629"/>
    <n v="42322"/>
    <n v="48951"/>
    <n v="196"/>
    <n v="1729"/>
    <n v="1925"/>
    <n v="6825"/>
    <n v="44051"/>
    <n v="7582923.25"/>
    <n v="242674.05"/>
    <n v="7825597.2999999998"/>
    <m/>
    <n v="0.98899999999999999"/>
    <m/>
    <m/>
    <m/>
    <n v="2.7400000000000001E-2"/>
    <m/>
    <m/>
    <m/>
    <m/>
  </r>
  <r>
    <x v="39"/>
    <s v="C-IV"/>
    <x v="3"/>
    <x v="0"/>
    <n v="2012"/>
    <s v="2011/12"/>
    <n v="9742"/>
    <n v="33029"/>
    <n v="23"/>
    <n v="244"/>
    <n v="9765"/>
    <n v="33273"/>
    <n v="43038"/>
    <n v="106481"/>
    <n v="25050"/>
    <n v="80615"/>
    <n v="105665"/>
    <n v="79"/>
    <n v="737"/>
    <n v="816"/>
    <n v="25129"/>
    <n v="81352"/>
    <n v="15641140"/>
    <n v="105187"/>
    <n v="15746327"/>
    <m/>
    <n v="0.98050000000000004"/>
    <m/>
    <m/>
    <m/>
    <n v="2.7699999999999999E-2"/>
    <m/>
    <m/>
    <m/>
    <m/>
  </r>
  <r>
    <x v="40"/>
    <s v="CalWIN"/>
    <x v="3"/>
    <x v="0"/>
    <n v="2012"/>
    <s v="2011/12"/>
    <n v="1289"/>
    <n v="7667"/>
    <n v="2"/>
    <n v="34"/>
    <n v="1291"/>
    <n v="7701"/>
    <n v="8992"/>
    <n v="17630"/>
    <n v="3211"/>
    <n v="14330"/>
    <n v="17541"/>
    <n v="8"/>
    <n v="81"/>
    <n v="89"/>
    <n v="3219"/>
    <n v="14411"/>
    <n v="2548061"/>
    <n v="8730"/>
    <n v="2556791"/>
    <m/>
    <n v="0.97019999999999995"/>
    <m/>
    <m/>
    <m/>
    <n v="4.6100000000000002E-2"/>
    <m/>
    <m/>
    <m/>
    <m/>
  </r>
  <r>
    <x v="41"/>
    <s v="CalWIN"/>
    <x v="3"/>
    <x v="0"/>
    <n v="2012"/>
    <s v="2011/12"/>
    <n v="2006"/>
    <n v="10801"/>
    <n v="21"/>
    <n v="229"/>
    <n v="2027"/>
    <n v="11030"/>
    <n v="13057"/>
    <n v="27156"/>
    <n v="5096"/>
    <n v="21444"/>
    <n v="26540"/>
    <n v="72"/>
    <n v="544"/>
    <n v="616"/>
    <n v="5168"/>
    <n v="21988"/>
    <n v="3937669"/>
    <n v="70564"/>
    <n v="4008233"/>
    <m/>
    <n v="0.93810000000000004"/>
    <m/>
    <m/>
    <m/>
    <n v="4.6100000000000002E-2"/>
    <m/>
    <m/>
    <m/>
    <m/>
  </r>
  <r>
    <x v="42"/>
    <s v="CalWIN"/>
    <x v="3"/>
    <x v="0"/>
    <n v="2012"/>
    <s v="2011/12"/>
    <n v="3352"/>
    <n v="11250"/>
    <n v="4"/>
    <n v="33"/>
    <n v="3356"/>
    <n v="11283"/>
    <n v="14639"/>
    <n v="33118"/>
    <n v="8098"/>
    <n v="24899"/>
    <n v="32997"/>
    <n v="12"/>
    <n v="109"/>
    <n v="121"/>
    <n v="8110"/>
    <n v="25008"/>
    <n v="4842988.38"/>
    <n v="11660.46"/>
    <n v="4854648.84"/>
    <m/>
    <n v="0.88190000000000002"/>
    <m/>
    <m/>
    <m/>
    <n v="4.6100000000000002E-2"/>
    <m/>
    <m/>
    <m/>
    <m/>
  </r>
  <r>
    <x v="43"/>
    <s v="CalWIN"/>
    <x v="3"/>
    <x v="0"/>
    <n v="2012"/>
    <s v="2011/12"/>
    <n v="7934"/>
    <n v="38931"/>
    <n v="50"/>
    <n v="991"/>
    <n v="7984"/>
    <n v="39922"/>
    <n v="47906"/>
    <n v="103487"/>
    <n v="19432"/>
    <n v="81830"/>
    <n v="101262"/>
    <n v="159"/>
    <n v="2066"/>
    <n v="2225"/>
    <n v="19591"/>
    <n v="83896"/>
    <n v="15236418.18"/>
    <n v="309305.83"/>
    <n v="15545724.01"/>
    <m/>
    <n v="0.79359999999999997"/>
    <m/>
    <m/>
    <m/>
    <n v="2.8999999999999998E-3"/>
    <m/>
    <m/>
    <m/>
    <m/>
  </r>
  <r>
    <x v="44"/>
    <s v="CalWIN"/>
    <x v="3"/>
    <x v="0"/>
    <n v="2012"/>
    <s v="2011/12"/>
    <n v="1510"/>
    <n v="9302"/>
    <n v="2"/>
    <n v="30"/>
    <n v="1512"/>
    <n v="9332"/>
    <n v="10843"/>
    <n v="22588"/>
    <n v="3658"/>
    <n v="18839"/>
    <n v="22497"/>
    <n v="6"/>
    <n v="85"/>
    <n v="91"/>
    <n v="3664"/>
    <n v="18924"/>
    <n v="3403291.76"/>
    <n v="10914.53"/>
    <n v="3414206.2899999996"/>
    <m/>
    <n v="0.94040000000000001"/>
    <m/>
    <m/>
    <m/>
    <n v="4.6100000000000002E-2"/>
    <m/>
    <m/>
    <m/>
    <m/>
  </r>
  <r>
    <x v="45"/>
    <s v="C-IV"/>
    <x v="3"/>
    <x v="0"/>
    <n v="2012"/>
    <s v="2011/12"/>
    <n v="1872"/>
    <n v="10331"/>
    <n v="1"/>
    <n v="20"/>
    <n v="1873"/>
    <n v="10351"/>
    <n v="12224"/>
    <n v="24673"/>
    <n v="4748"/>
    <n v="19880"/>
    <n v="24628"/>
    <n v="3"/>
    <n v="42"/>
    <n v="45"/>
    <n v="4751"/>
    <n v="19922"/>
    <n v="3556805"/>
    <n v="6790"/>
    <n v="3563595"/>
    <m/>
    <n v="0.97140000000000004"/>
    <m/>
    <m/>
    <m/>
    <n v="4.6100000000000002E-2"/>
    <m/>
    <m/>
    <m/>
    <m/>
  </r>
  <r>
    <x v="46"/>
    <s v="C-IV"/>
    <x v="3"/>
    <x v="0"/>
    <n v="2012"/>
    <s v="2011/12"/>
    <n v="18"/>
    <n v="124"/>
    <n v="0"/>
    <n v="0"/>
    <n v="18"/>
    <n v="124"/>
    <n v="142"/>
    <n v="266"/>
    <n v="47"/>
    <n v="219"/>
    <n v="266"/>
    <n v="0"/>
    <n v="0"/>
    <n v="0"/>
    <n v="47"/>
    <n v="219"/>
    <n v="38878"/>
    <n v="0"/>
    <n v="38878"/>
    <m/>
    <n v="1"/>
    <m/>
    <m/>
    <m/>
    <n v="4.6100000000000002E-2"/>
    <m/>
    <m/>
    <m/>
    <m/>
  </r>
  <r>
    <x v="47"/>
    <s v="C-IV"/>
    <x v="3"/>
    <x v="0"/>
    <n v="2012"/>
    <s v="2011/12"/>
    <n v="479"/>
    <n v="2213"/>
    <n v="0"/>
    <n v="3"/>
    <n v="479"/>
    <n v="2216"/>
    <n v="2695"/>
    <n v="6089"/>
    <n v="1251"/>
    <n v="4831"/>
    <n v="6082"/>
    <n v="1"/>
    <n v="6"/>
    <n v="7"/>
    <n v="1252"/>
    <n v="4837"/>
    <n v="887681"/>
    <n v="593"/>
    <n v="888274"/>
    <m/>
    <n v="1"/>
    <m/>
    <m/>
    <m/>
    <n v="4.6100000000000002E-2"/>
    <m/>
    <m/>
    <m/>
    <m/>
  </r>
  <r>
    <x v="48"/>
    <s v="CalWIN"/>
    <x v="3"/>
    <x v="0"/>
    <n v="2012"/>
    <s v="2011/12"/>
    <n v="3385"/>
    <n v="15895"/>
    <n v="9"/>
    <n v="86"/>
    <n v="3394"/>
    <n v="15981"/>
    <n v="19375"/>
    <n v="39399"/>
    <n v="8203"/>
    <n v="30934"/>
    <n v="39137"/>
    <n v="29"/>
    <n v="233"/>
    <n v="262"/>
    <n v="8232"/>
    <n v="31167"/>
    <n v="6056687.5599999996"/>
    <n v="31112"/>
    <n v="6087799.5599999996"/>
    <m/>
    <n v="0.92859999999999998"/>
    <m/>
    <m/>
    <m/>
    <n v="1.24E-2"/>
    <m/>
    <m/>
    <m/>
    <m/>
  </r>
  <r>
    <x v="49"/>
    <s v="CalWIN"/>
    <x v="3"/>
    <x v="0"/>
    <n v="2012"/>
    <s v="2011/12"/>
    <n v="2418"/>
    <n v="15107"/>
    <n v="15"/>
    <n v="111"/>
    <n v="2433"/>
    <n v="15218"/>
    <n v="17651"/>
    <n v="33291"/>
    <n v="5806"/>
    <n v="27155"/>
    <n v="32961"/>
    <n v="46"/>
    <n v="284"/>
    <n v="330"/>
    <n v="5852"/>
    <n v="27439"/>
    <n v="5074836.93"/>
    <n v="38664.69"/>
    <n v="5113501.62"/>
    <m/>
    <n v="0.87729999999999997"/>
    <m/>
    <m/>
    <m/>
    <n v="4.6100000000000002E-2"/>
    <m/>
    <m/>
    <m/>
    <m/>
  </r>
  <r>
    <x v="50"/>
    <s v="C-IV"/>
    <x v="3"/>
    <x v="0"/>
    <n v="2012"/>
    <s v="2011/12"/>
    <n v="7387"/>
    <n v="31227"/>
    <n v="10"/>
    <n v="63"/>
    <n v="7397"/>
    <n v="31290"/>
    <n v="38687"/>
    <n v="86863"/>
    <n v="19616"/>
    <n v="67033"/>
    <n v="86649"/>
    <n v="28"/>
    <n v="186"/>
    <n v="214"/>
    <n v="19644"/>
    <n v="67219"/>
    <n v="12538171"/>
    <n v="26831"/>
    <n v="12565002"/>
    <m/>
    <n v="1"/>
    <m/>
    <m/>
    <m/>
    <n v="3.1399999999999997E-2"/>
    <m/>
    <m/>
    <m/>
    <m/>
  </r>
  <r>
    <x v="51"/>
    <s v="C-IV"/>
    <x v="3"/>
    <x v="0"/>
    <n v="2012"/>
    <s v="2011/12"/>
    <n v="897"/>
    <n v="4010"/>
    <n v="4"/>
    <n v="16"/>
    <n v="901"/>
    <n v="4026"/>
    <n v="4927"/>
    <n v="11972"/>
    <n v="2454"/>
    <n v="9454"/>
    <n v="11908"/>
    <n v="12"/>
    <n v="52"/>
    <n v="64"/>
    <n v="2466"/>
    <n v="9506"/>
    <n v="1699766.52"/>
    <n v="8276"/>
    <n v="1708042.52"/>
    <m/>
    <n v="0.95030000000000003"/>
    <m/>
    <m/>
    <m/>
    <n v="4.6100000000000002E-2"/>
    <m/>
    <m/>
    <m/>
    <m/>
  </r>
  <r>
    <x v="52"/>
    <s v="C-IV"/>
    <x v="3"/>
    <x v="0"/>
    <n v="2012"/>
    <s v="2011/12"/>
    <n v="780"/>
    <n v="3272"/>
    <n v="2"/>
    <n v="6"/>
    <n v="782"/>
    <n v="3278"/>
    <n v="4060"/>
    <n v="9592"/>
    <n v="2129"/>
    <n v="7439"/>
    <n v="9568"/>
    <n v="5"/>
    <n v="19"/>
    <n v="24"/>
    <n v="2134"/>
    <n v="7458"/>
    <n v="1388725"/>
    <n v="3633"/>
    <n v="1392358"/>
    <m/>
    <n v="0.8972"/>
    <m/>
    <m/>
    <m/>
    <n v="4.6100000000000002E-2"/>
    <m/>
    <m/>
    <m/>
    <m/>
  </r>
  <r>
    <x v="53"/>
    <s v="C-IV"/>
    <x v="3"/>
    <x v="0"/>
    <n v="2012"/>
    <s v="2011/12"/>
    <n v="92"/>
    <n v="645"/>
    <n v="0"/>
    <n v="3"/>
    <n v="92"/>
    <n v="648"/>
    <n v="739"/>
    <n v="1513"/>
    <n v="224"/>
    <n v="1282"/>
    <n v="1506"/>
    <n v="0"/>
    <n v="7"/>
    <n v="7"/>
    <n v="224"/>
    <n v="1289"/>
    <n v="224994"/>
    <n v="1202"/>
    <n v="226196"/>
    <m/>
    <n v="1"/>
    <m/>
    <m/>
    <m/>
    <n v="4.6100000000000002E-2"/>
    <m/>
    <m/>
    <m/>
    <m/>
  </r>
  <r>
    <x v="54"/>
    <s v="CalWIN"/>
    <x v="3"/>
    <x v="0"/>
    <n v="2012"/>
    <s v="2011/12"/>
    <n v="9286"/>
    <n v="34670"/>
    <n v="20"/>
    <n v="281"/>
    <n v="9306"/>
    <n v="34951"/>
    <n v="44257"/>
    <n v="109820"/>
    <n v="25081"/>
    <n v="83879"/>
    <n v="108960"/>
    <n v="69"/>
    <n v="791"/>
    <n v="860"/>
    <n v="25150"/>
    <n v="84670"/>
    <n v="15959762"/>
    <n v="95896"/>
    <n v="16055658"/>
    <m/>
    <n v="1"/>
    <m/>
    <m/>
    <m/>
    <n v="1.3899999999999999E-2"/>
    <m/>
    <m/>
    <m/>
    <m/>
  </r>
  <r>
    <x v="55"/>
    <s v="C-IV"/>
    <x v="3"/>
    <x v="0"/>
    <n v="2012"/>
    <s v="2011/12"/>
    <n v="367"/>
    <n v="2371"/>
    <n v="0"/>
    <n v="2"/>
    <n v="367"/>
    <n v="2373"/>
    <n v="2740"/>
    <n v="5167"/>
    <n v="946"/>
    <n v="4214"/>
    <n v="5160"/>
    <n v="1"/>
    <n v="6"/>
    <n v="7"/>
    <n v="947"/>
    <n v="4220"/>
    <n v="757249"/>
    <n v="923"/>
    <n v="758172"/>
    <m/>
    <n v="0.96550000000000002"/>
    <m/>
    <m/>
    <m/>
    <n v="4.6100000000000002E-2"/>
    <m/>
    <m/>
    <m/>
    <m/>
  </r>
  <r>
    <x v="56"/>
    <s v="CalWIN"/>
    <x v="3"/>
    <x v="0"/>
    <n v="2012"/>
    <s v="2011/12"/>
    <n v="3808"/>
    <n v="27129"/>
    <n v="7"/>
    <n v="95"/>
    <n v="3815"/>
    <n v="27224"/>
    <n v="31039"/>
    <n v="64668"/>
    <n v="9591"/>
    <n v="54791"/>
    <n v="64382"/>
    <n v="24"/>
    <n v="262"/>
    <n v="286"/>
    <n v="9615"/>
    <n v="55053"/>
    <n v="9379242.9000000004"/>
    <n v="29857.4"/>
    <n v="9409100.3000000007"/>
    <m/>
    <n v="0.99039999999999995"/>
    <m/>
    <m/>
    <m/>
    <n v="1.35E-2"/>
    <m/>
    <m/>
    <m/>
    <m/>
  </r>
  <r>
    <x v="57"/>
    <s v="CalWIN"/>
    <x v="3"/>
    <x v="0"/>
    <n v="2012"/>
    <s v="2011/12"/>
    <n v="1117"/>
    <n v="6395"/>
    <n v="20"/>
    <n v="99"/>
    <n v="1137"/>
    <n v="6494"/>
    <n v="7631"/>
    <n v="16835"/>
    <n v="2953"/>
    <n v="13579"/>
    <n v="16532"/>
    <n v="74"/>
    <n v="229"/>
    <n v="303"/>
    <n v="3027"/>
    <n v="13808"/>
    <n v="2414496"/>
    <n v="40201"/>
    <n v="2454697"/>
    <m/>
    <n v="0.93269999999999997"/>
    <m/>
    <m/>
    <m/>
    <n v="4.6100000000000002E-2"/>
    <m/>
    <m/>
    <m/>
    <m/>
  </r>
  <r>
    <x v="58"/>
    <s v="C-IV"/>
    <x v="3"/>
    <x v="0"/>
    <n v="2012"/>
    <s v="2011/12"/>
    <n v="1005"/>
    <n v="4677"/>
    <n v="1"/>
    <n v="18"/>
    <n v="1006"/>
    <n v="4695"/>
    <n v="5701"/>
    <n v="12923"/>
    <n v="2654"/>
    <n v="10218"/>
    <n v="12872"/>
    <n v="3"/>
    <n v="48"/>
    <n v="51"/>
    <n v="2657"/>
    <n v="10266"/>
    <n v="1915253"/>
    <n v="6029"/>
    <n v="1921282"/>
    <m/>
    <n v="1"/>
    <m/>
    <m/>
    <m/>
    <n v="4.6100000000000002E-2"/>
    <m/>
    <m/>
    <m/>
    <m/>
  </r>
  <r>
    <x v="0"/>
    <s v="n/a"/>
    <x v="4"/>
    <x v="0"/>
    <n v="2012"/>
    <s v="2011/12"/>
    <n v="324392"/>
    <n v="1467001"/>
    <n v="1858"/>
    <n v="14377"/>
    <n v="326250"/>
    <n v="1481378"/>
    <n v="1807625"/>
    <n v="4020610"/>
    <n v="816379"/>
    <n v="3163852"/>
    <n v="3980231"/>
    <n v="6203"/>
    <n v="34176"/>
    <n v="40379"/>
    <n v="822582"/>
    <n v="3198028"/>
    <n v="596426776.50999999"/>
    <n v="5178174.0100000007"/>
    <n v="601604950.51999998"/>
    <m/>
    <n v="0.97750000000000004"/>
    <m/>
    <m/>
    <m/>
    <n v="3.9800000000000002E-2"/>
    <m/>
    <m/>
    <m/>
    <m/>
  </r>
  <r>
    <x v="1"/>
    <s v="CalWIN"/>
    <x v="4"/>
    <x v="0"/>
    <n v="2012"/>
    <s v="2011/12"/>
    <n v="10917"/>
    <n v="49240"/>
    <n v="107"/>
    <n v="828"/>
    <n v="11024"/>
    <n v="50068"/>
    <n v="61092"/>
    <n v="123405"/>
    <n v="25634"/>
    <n v="95538"/>
    <n v="121172"/>
    <n v="352"/>
    <n v="1881"/>
    <n v="2233"/>
    <n v="25986"/>
    <n v="97419"/>
    <n v="18529591"/>
    <n v="287933"/>
    <n v="18817524"/>
    <m/>
    <n v="0.92879999999999996"/>
    <m/>
    <m/>
    <m/>
    <n v="1.21E-2"/>
    <m/>
    <m/>
    <m/>
    <m/>
  </r>
  <r>
    <x v="2"/>
    <s v="C-IV"/>
    <x v="4"/>
    <x v="0"/>
    <n v="2012"/>
    <s v="2011/12"/>
    <n v="3"/>
    <n v="87"/>
    <n v="0"/>
    <n v="0"/>
    <n v="3"/>
    <n v="87"/>
    <n v="90"/>
    <n v="150"/>
    <n v="6"/>
    <n v="144"/>
    <n v="150"/>
    <n v="0"/>
    <n v="0"/>
    <n v="0"/>
    <n v="6"/>
    <n v="144"/>
    <n v="20949"/>
    <n v="0"/>
    <n v="20949"/>
    <m/>
    <n v="1"/>
    <m/>
    <m/>
    <m/>
    <n v="4.6399999999999997E-2"/>
    <m/>
    <m/>
    <m/>
    <m/>
  </r>
  <r>
    <x v="3"/>
    <s v="C-IV"/>
    <x v="4"/>
    <x v="0"/>
    <n v="2012"/>
    <s v="2011/12"/>
    <n v="225"/>
    <n v="1477"/>
    <n v="0"/>
    <n v="3"/>
    <n v="225"/>
    <n v="1480"/>
    <n v="1705"/>
    <n v="3264"/>
    <n v="569"/>
    <n v="2686"/>
    <n v="3255"/>
    <n v="0"/>
    <n v="9"/>
    <n v="9"/>
    <n v="569"/>
    <n v="2695"/>
    <n v="487199"/>
    <n v="664"/>
    <n v="487863"/>
    <m/>
    <n v="0.95379999999999998"/>
    <m/>
    <m/>
    <m/>
    <n v="4.6399999999999997E-2"/>
    <m/>
    <m/>
    <m/>
    <m/>
  </r>
  <r>
    <x v="4"/>
    <s v="C-IV"/>
    <x v="4"/>
    <x v="0"/>
    <n v="2012"/>
    <s v="2011/12"/>
    <n v="2166"/>
    <n v="11639"/>
    <n v="2"/>
    <n v="22"/>
    <n v="2168"/>
    <n v="11661"/>
    <n v="13829"/>
    <n v="28929"/>
    <n v="5447"/>
    <n v="23419"/>
    <n v="28866"/>
    <n v="6"/>
    <n v="57"/>
    <n v="63"/>
    <n v="5453"/>
    <n v="23476"/>
    <n v="4277012"/>
    <n v="7869"/>
    <n v="4284881"/>
    <m/>
    <n v="0.87409999999999999"/>
    <m/>
    <m/>
    <m/>
    <n v="4.6399999999999997E-2"/>
    <m/>
    <m/>
    <m/>
    <m/>
  </r>
  <r>
    <x v="5"/>
    <s v="C-IV"/>
    <x v="4"/>
    <x v="0"/>
    <n v="2012"/>
    <s v="2011/12"/>
    <n v="342"/>
    <n v="2184"/>
    <n v="0"/>
    <n v="1"/>
    <n v="342"/>
    <n v="2185"/>
    <n v="2527"/>
    <n v="5039"/>
    <n v="908"/>
    <n v="4127"/>
    <n v="5035"/>
    <n v="0"/>
    <n v="4"/>
    <n v="4"/>
    <n v="908"/>
    <n v="4131"/>
    <n v="750700"/>
    <n v="548"/>
    <n v="751248"/>
    <m/>
    <n v="0.99390000000000001"/>
    <m/>
    <m/>
    <m/>
    <n v="4.6399999999999997E-2"/>
    <m/>
    <m/>
    <m/>
    <m/>
  </r>
  <r>
    <x v="6"/>
    <s v="C-IV"/>
    <x v="4"/>
    <x v="0"/>
    <n v="2012"/>
    <s v="2011/12"/>
    <n v="123"/>
    <n v="601"/>
    <n v="0"/>
    <n v="1"/>
    <n v="123"/>
    <n v="602"/>
    <n v="725"/>
    <n v="1841"/>
    <n v="299"/>
    <n v="1536"/>
    <n v="1835"/>
    <n v="0"/>
    <n v="6"/>
    <n v="6"/>
    <n v="299"/>
    <n v="1542"/>
    <n v="246043"/>
    <n v="611"/>
    <n v="246654"/>
    <m/>
    <n v="1"/>
    <m/>
    <m/>
    <m/>
    <n v="4.6399999999999997E-2"/>
    <m/>
    <m/>
    <m/>
    <m/>
  </r>
  <r>
    <x v="7"/>
    <s v="CalWIN"/>
    <x v="4"/>
    <x v="0"/>
    <n v="2012"/>
    <s v="2011/12"/>
    <n v="6178"/>
    <n v="25928"/>
    <n v="27"/>
    <n v="186"/>
    <n v="6205"/>
    <n v="26114"/>
    <n v="32319"/>
    <n v="67808"/>
    <n v="14717"/>
    <n v="52506"/>
    <n v="67223"/>
    <n v="94"/>
    <n v="491"/>
    <n v="585"/>
    <n v="14811"/>
    <n v="52997"/>
    <n v="10334000.720000001"/>
    <n v="69597.75"/>
    <n v="10403598.470000001"/>
    <m/>
    <n v="0.96840000000000004"/>
    <m/>
    <m/>
    <m/>
    <n v="4.3299999999999998E-2"/>
    <m/>
    <m/>
    <m/>
    <m/>
  </r>
  <r>
    <x v="8"/>
    <s v="C-IV"/>
    <x v="4"/>
    <x v="0"/>
    <n v="2012"/>
    <s v="2011/12"/>
    <n v="479"/>
    <n v="2152"/>
    <n v="1"/>
    <n v="5"/>
    <n v="480"/>
    <n v="2157"/>
    <n v="2636"/>
    <n v="5496"/>
    <n v="1321"/>
    <n v="4165"/>
    <n v="5486"/>
    <n v="2"/>
    <n v="8"/>
    <n v="10"/>
    <n v="1323"/>
    <n v="4173"/>
    <n v="813060.63"/>
    <n v="1582"/>
    <n v="814642.63"/>
    <m/>
    <n v="1"/>
    <m/>
    <m/>
    <m/>
    <n v="4.6399999999999997E-2"/>
    <m/>
    <m/>
    <m/>
    <m/>
  </r>
  <r>
    <x v="9"/>
    <s v="C-IV"/>
    <x v="4"/>
    <x v="0"/>
    <n v="2012"/>
    <s v="2011/12"/>
    <n v="678"/>
    <n v="5408"/>
    <n v="2"/>
    <n v="19"/>
    <n v="680"/>
    <n v="5427"/>
    <n v="6107"/>
    <n v="11673"/>
    <n v="1694"/>
    <n v="9925"/>
    <n v="11619"/>
    <n v="6"/>
    <n v="48"/>
    <n v="54"/>
    <n v="1700"/>
    <n v="9973"/>
    <n v="1730866"/>
    <n v="7278"/>
    <n v="1738144"/>
    <m/>
    <n v="0.99609999999999999"/>
    <m/>
    <m/>
    <m/>
    <n v="4.6399999999999997E-2"/>
    <m/>
    <m/>
    <m/>
    <m/>
  </r>
  <r>
    <x v="10"/>
    <s v="CalWIN"/>
    <x v="4"/>
    <x v="0"/>
    <n v="2012"/>
    <s v="2011/12"/>
    <n v="16339"/>
    <n v="71617"/>
    <n v="32"/>
    <n v="262"/>
    <n v="16371"/>
    <n v="71879"/>
    <n v="88250"/>
    <n v="214598"/>
    <n v="43335"/>
    <n v="170420"/>
    <n v="213755"/>
    <n v="118"/>
    <n v="725"/>
    <n v="843"/>
    <n v="43453"/>
    <n v="171145"/>
    <n v="31814856"/>
    <n v="105385"/>
    <n v="31920241"/>
    <m/>
    <n v="1"/>
    <m/>
    <m/>
    <m/>
    <n v="1.6799999999999999E-2"/>
    <m/>
    <m/>
    <m/>
    <m/>
  </r>
  <r>
    <x v="11"/>
    <s v="C-IV"/>
    <x v="4"/>
    <x v="0"/>
    <n v="2012"/>
    <s v="2011/12"/>
    <n v="268"/>
    <n v="1112"/>
    <n v="0"/>
    <n v="4"/>
    <n v="268"/>
    <n v="1116"/>
    <n v="1384"/>
    <n v="3464"/>
    <n v="703"/>
    <n v="2746"/>
    <n v="3449"/>
    <n v="0"/>
    <n v="15"/>
    <n v="15"/>
    <n v="703"/>
    <n v="2761"/>
    <n v="472779"/>
    <n v="1670"/>
    <n v="474449"/>
    <m/>
    <n v="1"/>
    <m/>
    <m/>
    <m/>
    <n v="4.6399999999999997E-2"/>
    <m/>
    <m/>
    <m/>
    <m/>
  </r>
  <r>
    <x v="12"/>
    <s v="C-IV"/>
    <x v="4"/>
    <x v="0"/>
    <n v="2012"/>
    <s v="2011/12"/>
    <n v="1055"/>
    <n v="6936"/>
    <n v="1"/>
    <n v="6"/>
    <n v="1056"/>
    <n v="6942"/>
    <n v="7998"/>
    <n v="15256"/>
    <n v="2631"/>
    <n v="12608"/>
    <n v="15239"/>
    <n v="2"/>
    <n v="15"/>
    <n v="17"/>
    <n v="2633"/>
    <n v="12623"/>
    <n v="2276799"/>
    <n v="2678"/>
    <n v="2279477"/>
    <m/>
    <n v="0.96950000000000003"/>
    <m/>
    <m/>
    <m/>
    <n v="4.6399999999999997E-2"/>
    <m/>
    <m/>
    <m/>
    <m/>
  </r>
  <r>
    <x v="13"/>
    <s v="C-IV"/>
    <x v="4"/>
    <x v="0"/>
    <n v="2012"/>
    <s v="2011/12"/>
    <n v="2317"/>
    <n v="11395"/>
    <n v="12"/>
    <n v="111"/>
    <n v="2329"/>
    <n v="11506"/>
    <n v="13835"/>
    <n v="35440"/>
    <n v="6486"/>
    <n v="28589"/>
    <n v="35075"/>
    <n v="39"/>
    <n v="326"/>
    <n v="365"/>
    <n v="6525"/>
    <n v="28915"/>
    <n v="4839967"/>
    <n v="49447"/>
    <n v="4889414"/>
    <m/>
    <n v="1"/>
    <m/>
    <m/>
    <m/>
    <n v="4.6399999999999997E-2"/>
    <m/>
    <m/>
    <m/>
    <m/>
  </r>
  <r>
    <x v="14"/>
    <s v="C-IV"/>
    <x v="4"/>
    <x v="0"/>
    <n v="2012"/>
    <s v="2011/12"/>
    <n v="131"/>
    <n v="821"/>
    <n v="0"/>
    <n v="3"/>
    <n v="131"/>
    <n v="824"/>
    <n v="955"/>
    <n v="1962"/>
    <n v="360"/>
    <n v="1590"/>
    <n v="1950"/>
    <n v="1"/>
    <n v="11"/>
    <n v="12"/>
    <n v="361"/>
    <n v="1601"/>
    <n v="265324"/>
    <n v="1732"/>
    <n v="267056"/>
    <m/>
    <n v="1"/>
    <m/>
    <m/>
    <m/>
    <n v="4.6399999999999997E-2"/>
    <m/>
    <m/>
    <m/>
    <m/>
  </r>
  <r>
    <x v="15"/>
    <s v="C-IV"/>
    <x v="4"/>
    <x v="0"/>
    <n v="2012"/>
    <s v="2011/12"/>
    <n v="12155"/>
    <n v="44942"/>
    <n v="23"/>
    <n v="276"/>
    <n v="12178"/>
    <n v="45218"/>
    <n v="57396"/>
    <n v="140091"/>
    <n v="33070"/>
    <n v="106191"/>
    <n v="139261"/>
    <n v="86"/>
    <n v="744"/>
    <n v="830"/>
    <n v="33156"/>
    <n v="106935"/>
    <n v="20468833"/>
    <n v="110845"/>
    <n v="20579678"/>
    <m/>
    <n v="0.98919999999999997"/>
    <m/>
    <m/>
    <m/>
    <n v="4.6100000000000002E-2"/>
    <m/>
    <m/>
    <m/>
    <m/>
  </r>
  <r>
    <x v="16"/>
    <s v="C-IV"/>
    <x v="4"/>
    <x v="0"/>
    <n v="2012"/>
    <s v="2011/12"/>
    <n v="1720"/>
    <n v="7869"/>
    <n v="4"/>
    <n v="66"/>
    <n v="1724"/>
    <n v="7935"/>
    <n v="9659"/>
    <n v="23258"/>
    <n v="4565"/>
    <n v="18531"/>
    <n v="23096"/>
    <n v="10"/>
    <n v="152"/>
    <n v="162"/>
    <n v="4575"/>
    <n v="18683"/>
    <n v="3220423"/>
    <n v="20801"/>
    <n v="3241224"/>
    <m/>
    <n v="0.99809999999999999"/>
    <m/>
    <m/>
    <m/>
    <n v="4.6399999999999997E-2"/>
    <m/>
    <m/>
    <m/>
    <m/>
  </r>
  <r>
    <x v="17"/>
    <s v="C-IV"/>
    <x v="4"/>
    <x v="0"/>
    <n v="2012"/>
    <s v="2011/12"/>
    <n v="703"/>
    <n v="4311"/>
    <n v="1"/>
    <n v="12"/>
    <n v="704"/>
    <n v="4323"/>
    <n v="5027"/>
    <n v="10096"/>
    <n v="1811"/>
    <n v="8259"/>
    <n v="10070"/>
    <n v="2"/>
    <n v="24"/>
    <n v="26"/>
    <n v="1813"/>
    <n v="8283"/>
    <n v="1508434"/>
    <n v="3376"/>
    <n v="1511810"/>
    <m/>
    <n v="0.98819999999999997"/>
    <m/>
    <m/>
    <m/>
    <n v="4.6399999999999997E-2"/>
    <m/>
    <m/>
    <m/>
    <m/>
  </r>
  <r>
    <x v="18"/>
    <s v="C-IV"/>
    <x v="4"/>
    <x v="0"/>
    <n v="2012"/>
    <s v="2011/12"/>
    <n v="258"/>
    <n v="1152"/>
    <n v="0"/>
    <n v="1"/>
    <n v="258"/>
    <n v="1153"/>
    <n v="1410"/>
    <n v="2971"/>
    <n v="670"/>
    <n v="2300"/>
    <n v="2970"/>
    <n v="0"/>
    <n v="1"/>
    <n v="1"/>
    <n v="670"/>
    <n v="2301"/>
    <n v="445653"/>
    <n v="167"/>
    <n v="445820"/>
    <m/>
    <n v="1"/>
    <m/>
    <m/>
    <m/>
    <n v="4.6399999999999997E-2"/>
    <m/>
    <m/>
    <m/>
    <m/>
  </r>
  <r>
    <x v="19"/>
    <s v="LRS"/>
    <x v="4"/>
    <x v="0"/>
    <n v="2012"/>
    <s v="2011/12"/>
    <n v="92782"/>
    <n v="400291"/>
    <n v="854"/>
    <n v="4452"/>
    <n v="93636"/>
    <n v="404743"/>
    <n v="498379"/>
    <n v="1064706"/>
    <n v="213065"/>
    <n v="838954"/>
    <n v="1052019"/>
    <n v="2736"/>
    <n v="9951"/>
    <n v="12687"/>
    <n v="215801"/>
    <n v="848905"/>
    <n v="163675399"/>
    <n v="1725921"/>
    <n v="165401320"/>
    <m/>
    <n v="0.97729999999999995"/>
    <m/>
    <m/>
    <m/>
    <n v="4.6600000000000003E-2"/>
    <m/>
    <m/>
    <m/>
    <m/>
  </r>
  <r>
    <x v="20"/>
    <s v="C-IV"/>
    <x v="4"/>
    <x v="0"/>
    <n v="2012"/>
    <s v="2011/12"/>
    <n v="2206"/>
    <n v="8383"/>
    <n v="3"/>
    <n v="18"/>
    <n v="2209"/>
    <n v="8401"/>
    <n v="10610"/>
    <n v="27007"/>
    <n v="5845"/>
    <n v="21080"/>
    <n v="26925"/>
    <n v="8"/>
    <n v="74"/>
    <n v="82"/>
    <n v="5853"/>
    <n v="21154"/>
    <n v="3875863"/>
    <n v="10492"/>
    <n v="3886355"/>
    <m/>
    <n v="0.98199999999999998"/>
    <m/>
    <m/>
    <m/>
    <n v="4.6399999999999997E-2"/>
    <m/>
    <m/>
    <m/>
    <m/>
  </r>
  <r>
    <x v="21"/>
    <s v="C-IV"/>
    <x v="4"/>
    <x v="0"/>
    <n v="2012"/>
    <s v="2011/12"/>
    <n v="849"/>
    <n v="4541"/>
    <n v="16"/>
    <n v="74"/>
    <n v="865"/>
    <n v="4615"/>
    <n v="5480"/>
    <n v="9245"/>
    <n v="1847"/>
    <n v="7186"/>
    <n v="9033"/>
    <n v="45"/>
    <n v="167"/>
    <n v="212"/>
    <n v="1892"/>
    <n v="7353"/>
    <n v="1425072"/>
    <n v="30221"/>
    <n v="1455293"/>
    <m/>
    <n v="0.97889999999999999"/>
    <m/>
    <m/>
    <m/>
    <n v="4.6399999999999997E-2"/>
    <m/>
    <m/>
    <m/>
    <m/>
  </r>
  <r>
    <x v="22"/>
    <s v="C-IV"/>
    <x v="4"/>
    <x v="0"/>
    <n v="2012"/>
    <s v="2011/12"/>
    <n v="138"/>
    <n v="746"/>
    <n v="0"/>
    <n v="0"/>
    <n v="138"/>
    <n v="746"/>
    <n v="884"/>
    <n v="1815"/>
    <n v="373"/>
    <n v="1442"/>
    <n v="1815"/>
    <n v="0"/>
    <n v="0"/>
    <n v="0"/>
    <n v="373"/>
    <n v="1442"/>
    <n v="266462"/>
    <n v="0"/>
    <n v="266462"/>
    <m/>
    <n v="0.87719999999999998"/>
    <m/>
    <m/>
    <m/>
    <n v="4.6399999999999997E-2"/>
    <m/>
    <m/>
    <m/>
    <m/>
  </r>
  <r>
    <x v="23"/>
    <s v="C-IV"/>
    <x v="4"/>
    <x v="0"/>
    <n v="2012"/>
    <s v="2011/12"/>
    <n v="904"/>
    <n v="6160"/>
    <n v="1"/>
    <n v="19"/>
    <n v="905"/>
    <n v="6179"/>
    <n v="7084"/>
    <n v="13412"/>
    <n v="2265"/>
    <n v="11096"/>
    <n v="13361"/>
    <n v="4"/>
    <n v="47"/>
    <n v="51"/>
    <n v="2269"/>
    <n v="11143"/>
    <n v="2025207"/>
    <n v="6913"/>
    <n v="2032120"/>
    <m/>
    <n v="0.99439999999999995"/>
    <m/>
    <m/>
    <m/>
    <n v="4.6399999999999997E-2"/>
    <m/>
    <m/>
    <m/>
    <m/>
  </r>
  <r>
    <x v="24"/>
    <s v="C-IV"/>
    <x v="4"/>
    <x v="0"/>
    <n v="2012"/>
    <s v="2011/12"/>
    <n v="5014"/>
    <n v="16730"/>
    <n v="7"/>
    <n v="32"/>
    <n v="5021"/>
    <n v="16762"/>
    <n v="21783"/>
    <n v="53737"/>
    <n v="13705"/>
    <n v="39901"/>
    <n v="53606"/>
    <n v="24"/>
    <n v="107"/>
    <n v="131"/>
    <n v="13729"/>
    <n v="40008"/>
    <n v="7771369"/>
    <n v="15733"/>
    <n v="7787102"/>
    <m/>
    <n v="0.99380000000000002"/>
    <m/>
    <m/>
    <m/>
    <n v="2.6800000000000001E-2"/>
    <m/>
    <m/>
    <m/>
    <m/>
  </r>
  <r>
    <x v="25"/>
    <s v="C-IV"/>
    <x v="4"/>
    <x v="0"/>
    <n v="2012"/>
    <s v="2011/12"/>
    <n v="82"/>
    <n v="370"/>
    <n v="0"/>
    <n v="0"/>
    <n v="82"/>
    <n v="370"/>
    <n v="452"/>
    <n v="1059"/>
    <n v="213"/>
    <n v="846"/>
    <n v="1059"/>
    <n v="0"/>
    <n v="0"/>
    <n v="0"/>
    <n v="213"/>
    <n v="846"/>
    <n v="142514"/>
    <n v="0"/>
    <n v="142514"/>
    <m/>
    <n v="1"/>
    <m/>
    <m/>
    <m/>
    <n v="4.6399999999999997E-2"/>
    <m/>
    <m/>
    <m/>
    <m/>
  </r>
  <r>
    <x v="26"/>
    <s v="C-IV"/>
    <x v="4"/>
    <x v="0"/>
    <n v="2012"/>
    <s v="2011/12"/>
    <n v="15"/>
    <n v="447"/>
    <n v="0"/>
    <n v="0"/>
    <n v="15"/>
    <n v="447"/>
    <n v="462"/>
    <n v="723"/>
    <n v="35"/>
    <n v="687"/>
    <n v="722"/>
    <n v="0"/>
    <n v="1"/>
    <n v="1"/>
    <n v="35"/>
    <n v="688"/>
    <n v="109673"/>
    <n v="0"/>
    <n v="109673"/>
    <m/>
    <n v="0.98850000000000005"/>
    <m/>
    <m/>
    <m/>
    <n v="4.6399999999999997E-2"/>
    <m/>
    <m/>
    <m/>
    <m/>
  </r>
  <r>
    <x v="27"/>
    <s v="C-IV"/>
    <x v="4"/>
    <x v="0"/>
    <n v="2012"/>
    <s v="2011/12"/>
    <n v="4638"/>
    <n v="15477"/>
    <n v="6"/>
    <n v="59"/>
    <n v="4644"/>
    <n v="15536"/>
    <n v="20180"/>
    <n v="46749"/>
    <n v="11298"/>
    <n v="35239"/>
    <n v="46537"/>
    <n v="23"/>
    <n v="189"/>
    <n v="212"/>
    <n v="11321"/>
    <n v="35428"/>
    <n v="6756790"/>
    <n v="25279"/>
    <n v="6782069"/>
    <m/>
    <n v="1"/>
    <m/>
    <m/>
    <m/>
    <n v="1.24E-2"/>
    <m/>
    <m/>
    <m/>
    <m/>
  </r>
  <r>
    <x v="28"/>
    <s v="C-IV"/>
    <x v="4"/>
    <x v="0"/>
    <n v="2012"/>
    <s v="2011/12"/>
    <n v="492"/>
    <n v="2928"/>
    <n v="4"/>
    <n v="21"/>
    <n v="496"/>
    <n v="2949"/>
    <n v="3445"/>
    <n v="7320"/>
    <n v="1185"/>
    <n v="6061"/>
    <n v="7246"/>
    <n v="9"/>
    <n v="65"/>
    <n v="74"/>
    <n v="1194"/>
    <n v="6126"/>
    <n v="1083755"/>
    <n v="10483"/>
    <n v="1094238"/>
    <m/>
    <n v="0.99529999999999996"/>
    <m/>
    <m/>
    <m/>
    <n v="4.6399999999999997E-2"/>
    <m/>
    <m/>
    <m/>
    <m/>
  </r>
  <r>
    <x v="29"/>
    <s v="C-IV"/>
    <x v="4"/>
    <x v="0"/>
    <n v="2012"/>
    <s v="2011/12"/>
    <n v="469"/>
    <n v="3105"/>
    <n v="0"/>
    <n v="4"/>
    <n v="469"/>
    <n v="3109"/>
    <n v="3578"/>
    <n v="6955"/>
    <n v="1203"/>
    <n v="5740"/>
    <n v="6943"/>
    <n v="1"/>
    <n v="11"/>
    <n v="12"/>
    <n v="1204"/>
    <n v="5751"/>
    <n v="1055105"/>
    <n v="1505"/>
    <n v="1056610"/>
    <m/>
    <n v="1"/>
    <m/>
    <m/>
    <m/>
    <n v="4.6399999999999997E-2"/>
    <m/>
    <m/>
    <m/>
    <m/>
  </r>
  <r>
    <x v="30"/>
    <s v="CalWIN"/>
    <x v="4"/>
    <x v="0"/>
    <n v="2012"/>
    <s v="2011/12"/>
    <n v="13582"/>
    <n v="80747"/>
    <n v="63"/>
    <n v="1380"/>
    <n v="13645"/>
    <n v="82127"/>
    <n v="95772"/>
    <n v="215080"/>
    <n v="34445"/>
    <n v="177074"/>
    <n v="211519"/>
    <n v="225"/>
    <n v="3336"/>
    <n v="3561"/>
    <n v="34670"/>
    <n v="180410"/>
    <n v="30530523"/>
    <n v="397649"/>
    <n v="30928172"/>
    <m/>
    <n v="0.99909999999999999"/>
    <m/>
    <m/>
    <m/>
    <n v="1.5699999999999999E-2"/>
    <m/>
    <m/>
    <m/>
    <m/>
  </r>
  <r>
    <x v="31"/>
    <s v="CalWIN"/>
    <x v="4"/>
    <x v="0"/>
    <n v="2012"/>
    <s v="2011/12"/>
    <n v="1066"/>
    <n v="7060"/>
    <n v="3"/>
    <n v="36"/>
    <n v="1069"/>
    <n v="7096"/>
    <n v="8165"/>
    <n v="18031"/>
    <n v="2795"/>
    <n v="15142"/>
    <n v="17937"/>
    <n v="13"/>
    <n v="81"/>
    <n v="94"/>
    <n v="2808"/>
    <n v="15223"/>
    <n v="2561496.2799999998"/>
    <n v="11279"/>
    <n v="2572775.2799999998"/>
    <m/>
    <n v="0.99270000000000003"/>
    <m/>
    <m/>
    <m/>
    <n v="4.6399999999999997E-2"/>
    <m/>
    <m/>
    <m/>
    <m/>
  </r>
  <r>
    <x v="32"/>
    <s v="C-IV"/>
    <x v="4"/>
    <x v="0"/>
    <n v="2012"/>
    <s v="2011/12"/>
    <n v="115"/>
    <n v="630"/>
    <n v="0"/>
    <n v="0"/>
    <n v="115"/>
    <n v="630"/>
    <n v="745"/>
    <n v="1675"/>
    <n v="321"/>
    <n v="1354"/>
    <n v="1675"/>
    <n v="0"/>
    <n v="0"/>
    <n v="0"/>
    <n v="321"/>
    <n v="1354"/>
    <n v="241193"/>
    <n v="0"/>
    <n v="241193"/>
    <m/>
    <n v="0.87880000000000003"/>
    <m/>
    <m/>
    <m/>
    <n v="4.6399999999999997E-2"/>
    <m/>
    <m/>
    <m/>
    <m/>
  </r>
  <r>
    <x v="33"/>
    <s v="C-IV"/>
    <x v="4"/>
    <x v="0"/>
    <n v="2012"/>
    <s v="2011/12"/>
    <n v="19716"/>
    <n v="86132"/>
    <n v="61"/>
    <n v="612"/>
    <n v="19777"/>
    <n v="86744"/>
    <n v="106521"/>
    <n v="262634"/>
    <n v="54212"/>
    <n v="206454"/>
    <n v="260666"/>
    <n v="212"/>
    <n v="1756"/>
    <n v="1968"/>
    <n v="54424"/>
    <n v="208210"/>
    <n v="37319577"/>
    <n v="250440"/>
    <n v="37570017"/>
    <m/>
    <n v="0.99990000000000001"/>
    <m/>
    <m/>
    <m/>
    <n v="3.2000000000000001E-2"/>
    <m/>
    <m/>
    <m/>
    <m/>
  </r>
  <r>
    <x v="34"/>
    <s v="CalWIN"/>
    <x v="4"/>
    <x v="0"/>
    <n v="2012"/>
    <s v="2011/12"/>
    <n v="17843"/>
    <n v="70758"/>
    <n v="170"/>
    <n v="715"/>
    <n v="18013"/>
    <n v="71473"/>
    <n v="89486"/>
    <n v="202173"/>
    <n v="45510"/>
    <n v="154264"/>
    <n v="199774"/>
    <n v="621"/>
    <n v="1778"/>
    <n v="2399"/>
    <n v="46131"/>
    <n v="156042"/>
    <n v="30726871"/>
    <n v="308527"/>
    <n v="31035398"/>
    <m/>
    <n v="0.99"/>
    <m/>
    <m/>
    <m/>
    <n v="3.1699999999999999E-2"/>
    <m/>
    <m/>
    <m/>
    <m/>
  </r>
  <r>
    <x v="35"/>
    <s v="C-IV"/>
    <x v="4"/>
    <x v="0"/>
    <n v="2012"/>
    <s v="2011/12"/>
    <n v="455"/>
    <n v="2180"/>
    <n v="1"/>
    <n v="15"/>
    <n v="456"/>
    <n v="2195"/>
    <n v="2651"/>
    <n v="6186"/>
    <n v="1201"/>
    <n v="4937"/>
    <n v="6138"/>
    <n v="5"/>
    <n v="43"/>
    <n v="48"/>
    <n v="1206"/>
    <n v="4980"/>
    <n v="882408"/>
    <n v="6188"/>
    <n v="888596"/>
    <m/>
    <n v="1"/>
    <m/>
    <m/>
    <m/>
    <n v="4.6399999999999997E-2"/>
    <m/>
    <m/>
    <m/>
    <m/>
  </r>
  <r>
    <x v="36"/>
    <s v="C-IV"/>
    <x v="4"/>
    <x v="0"/>
    <n v="2012"/>
    <s v="2011/12"/>
    <n v="28511"/>
    <n v="118428"/>
    <n v="50"/>
    <n v="572"/>
    <n v="28561"/>
    <n v="119000"/>
    <n v="147561"/>
    <n v="353538"/>
    <n v="77221"/>
    <n v="274670"/>
    <n v="351891"/>
    <n v="178"/>
    <n v="1469"/>
    <n v="1647"/>
    <n v="77399"/>
    <n v="276139"/>
    <n v="51578437"/>
    <n v="211841"/>
    <n v="51790278"/>
    <m/>
    <n v="0.99929999999999997"/>
    <m/>
    <m/>
    <m/>
    <n v="2.12E-2"/>
    <m/>
    <m/>
    <m/>
    <m/>
  </r>
  <r>
    <x v="37"/>
    <s v="CalWIN"/>
    <x v="4"/>
    <x v="0"/>
    <n v="2012"/>
    <s v="2011/12"/>
    <n v="17961"/>
    <n v="90713"/>
    <n v="149"/>
    <n v="1258"/>
    <n v="18110"/>
    <n v="91971"/>
    <n v="110081"/>
    <n v="243693"/>
    <n v="49256"/>
    <n v="190908"/>
    <n v="240164"/>
    <n v="556"/>
    <n v="2973"/>
    <n v="3529"/>
    <n v="49812"/>
    <n v="193881"/>
    <n v="35916104"/>
    <n v="432066"/>
    <n v="36348170"/>
    <m/>
    <n v="0.98429999999999995"/>
    <m/>
    <m/>
    <m/>
    <n v="7.7600000000000002E-2"/>
    <m/>
    <m/>
    <m/>
    <m/>
  </r>
  <r>
    <x v="38"/>
    <s v="CalWIN"/>
    <x v="4"/>
    <x v="0"/>
    <n v="2012"/>
    <s v="2011/12"/>
    <n v="3058"/>
    <n v="29076"/>
    <n v="70"/>
    <n v="905"/>
    <n v="3128"/>
    <n v="29981"/>
    <n v="33109"/>
    <n v="51309"/>
    <n v="6729"/>
    <n v="42631"/>
    <n v="49360"/>
    <n v="204"/>
    <n v="1745"/>
    <n v="1949"/>
    <n v="6933"/>
    <n v="44376"/>
    <n v="7641928.7599999998"/>
    <n v="242387.24"/>
    <n v="7884316"/>
    <m/>
    <n v="0.99160000000000004"/>
    <m/>
    <m/>
    <m/>
    <n v="3.6700000000000003E-2"/>
    <m/>
    <m/>
    <m/>
    <m/>
  </r>
  <r>
    <x v="39"/>
    <s v="C-IV"/>
    <x v="4"/>
    <x v="0"/>
    <n v="2012"/>
    <s v="2011/12"/>
    <n v="9634"/>
    <n v="33565"/>
    <n v="22"/>
    <n v="239"/>
    <n v="9656"/>
    <n v="33804"/>
    <n v="43460"/>
    <n v="107138"/>
    <n v="24741"/>
    <n v="81595"/>
    <n v="106336"/>
    <n v="78"/>
    <n v="724"/>
    <n v="802"/>
    <n v="24819"/>
    <n v="82319"/>
    <n v="15795354"/>
    <n v="103482"/>
    <n v="15898836"/>
    <m/>
    <n v="0.97689999999999999"/>
    <m/>
    <m/>
    <m/>
    <n v="3.3700000000000001E-2"/>
    <m/>
    <m/>
    <m/>
    <m/>
  </r>
  <r>
    <x v="40"/>
    <s v="CalWIN"/>
    <x v="4"/>
    <x v="0"/>
    <n v="2012"/>
    <s v="2011/12"/>
    <n v="1258"/>
    <n v="7680"/>
    <n v="2"/>
    <n v="32"/>
    <n v="1260"/>
    <n v="7712"/>
    <n v="8972"/>
    <n v="17564"/>
    <n v="3127"/>
    <n v="14352"/>
    <n v="17479"/>
    <n v="7"/>
    <n v="78"/>
    <n v="85"/>
    <n v="3134"/>
    <n v="14430"/>
    <n v="2531756"/>
    <n v="8607"/>
    <n v="2540363"/>
    <m/>
    <n v="0.97840000000000005"/>
    <m/>
    <m/>
    <m/>
    <n v="4.6399999999999997E-2"/>
    <m/>
    <m/>
    <m/>
    <m/>
  </r>
  <r>
    <x v="41"/>
    <s v="CalWIN"/>
    <x v="4"/>
    <x v="0"/>
    <n v="2012"/>
    <s v="2011/12"/>
    <n v="1985"/>
    <n v="11107"/>
    <n v="22"/>
    <n v="242"/>
    <n v="2007"/>
    <n v="11349"/>
    <n v="13356"/>
    <n v="27740"/>
    <n v="5018"/>
    <n v="22071"/>
    <n v="27089"/>
    <n v="73"/>
    <n v="578"/>
    <n v="651"/>
    <n v="5091"/>
    <n v="22649"/>
    <n v="4026666"/>
    <n v="75386"/>
    <n v="4102052"/>
    <m/>
    <n v="0.94530000000000003"/>
    <m/>
    <m/>
    <m/>
    <n v="4.6399999999999997E-2"/>
    <m/>
    <m/>
    <m/>
    <m/>
  </r>
  <r>
    <x v="42"/>
    <s v="CalWIN"/>
    <x v="4"/>
    <x v="0"/>
    <n v="2012"/>
    <s v="2011/12"/>
    <n v="3258"/>
    <n v="11541"/>
    <n v="2"/>
    <n v="33"/>
    <n v="3260"/>
    <n v="11574"/>
    <n v="14834"/>
    <n v="33549"/>
    <n v="7923"/>
    <n v="25510"/>
    <n v="33433"/>
    <n v="9"/>
    <n v="107"/>
    <n v="116"/>
    <n v="7932"/>
    <n v="25617"/>
    <n v="4884382.83"/>
    <n v="11251.58"/>
    <n v="4895634.41"/>
    <m/>
    <n v="0.96319999999999995"/>
    <m/>
    <m/>
    <m/>
    <n v="4.6399999999999997E-2"/>
    <m/>
    <m/>
    <m/>
    <m/>
  </r>
  <r>
    <x v="43"/>
    <s v="CalWIN"/>
    <x v="4"/>
    <x v="0"/>
    <n v="2012"/>
    <s v="2011/12"/>
    <n v="7849"/>
    <n v="39470"/>
    <n v="48"/>
    <n v="994"/>
    <n v="7897"/>
    <n v="40464"/>
    <n v="48361"/>
    <n v="104260"/>
    <n v="19183"/>
    <n v="82833"/>
    <n v="102016"/>
    <n v="156"/>
    <n v="2088"/>
    <n v="2244"/>
    <n v="19339"/>
    <n v="84921"/>
    <n v="15368187"/>
    <n v="310746"/>
    <n v="15678933"/>
    <m/>
    <n v="0.77229999999999999"/>
    <m/>
    <m/>
    <m/>
    <n v="5.4999999999999997E-3"/>
    <m/>
    <m/>
    <m/>
    <m/>
  </r>
  <r>
    <x v="44"/>
    <s v="CalWIN"/>
    <x v="4"/>
    <x v="0"/>
    <n v="2012"/>
    <s v="2011/12"/>
    <n v="1469"/>
    <n v="9837"/>
    <n v="1"/>
    <n v="31"/>
    <n v="1470"/>
    <n v="9868"/>
    <n v="11338"/>
    <n v="22330"/>
    <n v="3591"/>
    <n v="18646"/>
    <n v="22237"/>
    <n v="4"/>
    <n v="89"/>
    <n v="93"/>
    <n v="3595"/>
    <n v="18735"/>
    <n v="3440727"/>
    <n v="10474"/>
    <n v="3451201"/>
    <m/>
    <n v="0.9375"/>
    <m/>
    <m/>
    <m/>
    <n v="4.6399999999999997E-2"/>
    <m/>
    <m/>
    <m/>
    <m/>
  </r>
  <r>
    <x v="45"/>
    <s v="C-IV"/>
    <x v="4"/>
    <x v="0"/>
    <n v="2012"/>
    <s v="2011/12"/>
    <n v="1849"/>
    <n v="10554"/>
    <n v="1"/>
    <n v="21"/>
    <n v="1850"/>
    <n v="10575"/>
    <n v="12425"/>
    <n v="24940"/>
    <n v="4649"/>
    <n v="20246"/>
    <n v="24895"/>
    <n v="3"/>
    <n v="42"/>
    <n v="45"/>
    <n v="4652"/>
    <n v="20288"/>
    <n v="3601814"/>
    <n v="6022"/>
    <n v="3607836"/>
    <m/>
    <n v="0.97250000000000003"/>
    <m/>
    <m/>
    <m/>
    <n v="4.6399999999999997E-2"/>
    <m/>
    <m/>
    <m/>
    <m/>
  </r>
  <r>
    <x v="46"/>
    <s v="C-IV"/>
    <x v="4"/>
    <x v="0"/>
    <n v="2012"/>
    <s v="2011/12"/>
    <n v="21"/>
    <n v="120"/>
    <n v="0"/>
    <n v="0"/>
    <n v="21"/>
    <n v="120"/>
    <n v="141"/>
    <n v="278"/>
    <n v="60"/>
    <n v="218"/>
    <n v="278"/>
    <n v="0"/>
    <n v="0"/>
    <n v="0"/>
    <n v="60"/>
    <n v="218"/>
    <n v="39819"/>
    <n v="0"/>
    <n v="39819"/>
    <m/>
    <n v="1"/>
    <m/>
    <m/>
    <m/>
    <n v="4.6399999999999997E-2"/>
    <m/>
    <m/>
    <m/>
    <m/>
  </r>
  <r>
    <x v="47"/>
    <s v="C-IV"/>
    <x v="4"/>
    <x v="0"/>
    <n v="2012"/>
    <s v="2011/12"/>
    <n v="476"/>
    <n v="2222"/>
    <n v="0"/>
    <n v="3"/>
    <n v="476"/>
    <n v="2225"/>
    <n v="2701"/>
    <n v="6124"/>
    <n v="1278"/>
    <n v="4839"/>
    <n v="6117"/>
    <n v="1"/>
    <n v="6"/>
    <n v="7"/>
    <n v="1279"/>
    <n v="4845"/>
    <n v="899676"/>
    <n v="634"/>
    <n v="900310"/>
    <m/>
    <n v="0.99339999999999995"/>
    <m/>
    <m/>
    <m/>
    <n v="4.6399999999999997E-2"/>
    <m/>
    <m/>
    <m/>
    <m/>
  </r>
  <r>
    <x v="48"/>
    <s v="CalWIN"/>
    <x v="4"/>
    <x v="0"/>
    <n v="2012"/>
    <s v="2011/12"/>
    <n v="3439"/>
    <n v="16115"/>
    <n v="10"/>
    <n v="81"/>
    <n v="3449"/>
    <n v="16196"/>
    <n v="19645"/>
    <n v="39814"/>
    <n v="8315"/>
    <n v="31245"/>
    <n v="39560"/>
    <n v="30"/>
    <n v="224"/>
    <n v="254"/>
    <n v="8345"/>
    <n v="31469"/>
    <n v="6102128.3099999996"/>
    <n v="30813.57"/>
    <n v="6132941.8799999999"/>
    <m/>
    <n v="0.94440000000000002"/>
    <m/>
    <m/>
    <m/>
    <n v="1.4999999999999999E-2"/>
    <m/>
    <m/>
    <m/>
    <m/>
  </r>
  <r>
    <x v="49"/>
    <s v="CalWIN"/>
    <x v="4"/>
    <x v="0"/>
    <n v="2012"/>
    <s v="2011/12"/>
    <n v="2463"/>
    <n v="15413"/>
    <n v="13"/>
    <n v="111"/>
    <n v="2476"/>
    <n v="15524"/>
    <n v="18000"/>
    <n v="33816"/>
    <n v="5922"/>
    <n v="27562"/>
    <n v="33484"/>
    <n v="43"/>
    <n v="289"/>
    <n v="332"/>
    <n v="5965"/>
    <n v="27851"/>
    <n v="5116875.88"/>
    <n v="36173.870000000003"/>
    <n v="5153049.75"/>
    <m/>
    <n v="0.91479999999999995"/>
    <m/>
    <m/>
    <m/>
    <n v="4.6399999999999997E-2"/>
    <m/>
    <m/>
    <m/>
    <m/>
  </r>
  <r>
    <x v="50"/>
    <s v="C-IV"/>
    <x v="4"/>
    <x v="0"/>
    <n v="2012"/>
    <s v="2011/12"/>
    <n v="7363"/>
    <n v="31833"/>
    <n v="12"/>
    <n v="60"/>
    <n v="7375"/>
    <n v="31893"/>
    <n v="39268"/>
    <n v="87664"/>
    <n v="19532"/>
    <n v="67920"/>
    <n v="87452"/>
    <n v="33"/>
    <n v="179"/>
    <n v="212"/>
    <n v="19565"/>
    <n v="68099"/>
    <n v="12663312"/>
    <n v="27997"/>
    <n v="12691309"/>
    <m/>
    <n v="1"/>
    <m/>
    <m/>
    <m/>
    <n v="2.9399999999999999E-2"/>
    <m/>
    <m/>
    <m/>
    <m/>
  </r>
  <r>
    <x v="51"/>
    <s v="C-IV"/>
    <x v="4"/>
    <x v="0"/>
    <n v="2012"/>
    <s v="2011/12"/>
    <n v="895"/>
    <n v="4036"/>
    <n v="5"/>
    <n v="17"/>
    <n v="900"/>
    <n v="4053"/>
    <n v="4953"/>
    <n v="12073"/>
    <n v="2466"/>
    <n v="9535"/>
    <n v="12001"/>
    <n v="17"/>
    <n v="55"/>
    <n v="72"/>
    <n v="2483"/>
    <n v="9590"/>
    <n v="1712184"/>
    <n v="8815"/>
    <n v="1720999"/>
    <m/>
    <n v="0.96809999999999996"/>
    <m/>
    <m/>
    <m/>
    <n v="4.6399999999999997E-2"/>
    <m/>
    <m/>
    <m/>
    <m/>
  </r>
  <r>
    <x v="52"/>
    <s v="C-IV"/>
    <x v="4"/>
    <x v="0"/>
    <n v="2012"/>
    <s v="2011/12"/>
    <n v="771"/>
    <n v="3368"/>
    <n v="2"/>
    <n v="8"/>
    <n v="773"/>
    <n v="3376"/>
    <n v="4149"/>
    <n v="9775"/>
    <n v="2090"/>
    <n v="7656"/>
    <n v="9746"/>
    <n v="5"/>
    <n v="24"/>
    <n v="29"/>
    <n v="2095"/>
    <n v="7680"/>
    <n v="1409869"/>
    <n v="3673"/>
    <n v="1413542"/>
    <m/>
    <n v="0.87929999999999997"/>
    <m/>
    <m/>
    <m/>
    <n v="4.6399999999999997E-2"/>
    <m/>
    <m/>
    <m/>
    <m/>
  </r>
  <r>
    <x v="53"/>
    <s v="C-IV"/>
    <x v="4"/>
    <x v="0"/>
    <n v="2012"/>
    <s v="2011/12"/>
    <n v="96"/>
    <n v="653"/>
    <n v="0"/>
    <n v="3"/>
    <n v="96"/>
    <n v="656"/>
    <n v="751"/>
    <n v="1526"/>
    <n v="236"/>
    <n v="1283"/>
    <n v="1519"/>
    <n v="0"/>
    <n v="7"/>
    <n v="7"/>
    <n v="236"/>
    <n v="1290"/>
    <n v="222198"/>
    <n v="1202"/>
    <n v="223400"/>
    <m/>
    <n v="0.98180000000000001"/>
    <m/>
    <m/>
    <m/>
    <n v="4.6399999999999997E-2"/>
    <m/>
    <m/>
    <m/>
    <m/>
  </r>
  <r>
    <x v="54"/>
    <s v="CalWIN"/>
    <x v="4"/>
    <x v="0"/>
    <n v="2012"/>
    <s v="2011/12"/>
    <n v="9346"/>
    <n v="34750"/>
    <n v="20"/>
    <n v="290"/>
    <n v="9366"/>
    <n v="35040"/>
    <n v="44406"/>
    <n v="110227"/>
    <n v="25301"/>
    <n v="84063"/>
    <n v="109364"/>
    <n v="67"/>
    <n v="796"/>
    <n v="863"/>
    <n v="25368"/>
    <n v="84859"/>
    <n v="15977517"/>
    <n v="100653"/>
    <n v="16078170"/>
    <m/>
    <n v="1"/>
    <m/>
    <m/>
    <m/>
    <n v="1.7500000000000002E-2"/>
    <m/>
    <m/>
    <m/>
    <m/>
  </r>
  <r>
    <x v="55"/>
    <s v="C-IV"/>
    <x v="4"/>
    <x v="0"/>
    <n v="2012"/>
    <s v="2011/12"/>
    <n v="373"/>
    <n v="2362"/>
    <n v="0"/>
    <n v="3"/>
    <n v="373"/>
    <n v="2365"/>
    <n v="2738"/>
    <n v="5124"/>
    <n v="950"/>
    <n v="4166"/>
    <n v="5116"/>
    <n v="1"/>
    <n v="7"/>
    <n v="8"/>
    <n v="951"/>
    <n v="4173"/>
    <n v="750003"/>
    <n v="1287"/>
    <n v="751290"/>
    <m/>
    <n v="0.98919999999999997"/>
    <m/>
    <m/>
    <m/>
    <n v="4.6399999999999997E-2"/>
    <m/>
    <m/>
    <m/>
    <m/>
  </r>
  <r>
    <x v="56"/>
    <s v="CalWIN"/>
    <x v="4"/>
    <x v="0"/>
    <n v="2012"/>
    <s v="2011/12"/>
    <n v="3800"/>
    <n v="27382"/>
    <n v="8"/>
    <n v="109"/>
    <n v="3808"/>
    <n v="27491"/>
    <n v="31299"/>
    <n v="64965"/>
    <n v="9549"/>
    <n v="55102"/>
    <n v="64651"/>
    <n v="25"/>
    <n v="289"/>
    <n v="314"/>
    <n v="9574"/>
    <n v="55391"/>
    <n v="9429345.0999999996"/>
    <n v="35874"/>
    <n v="9465219.0999999996"/>
    <m/>
    <n v="0.98729999999999996"/>
    <m/>
    <m/>
    <m/>
    <n v="1.9400000000000001E-2"/>
    <m/>
    <m/>
    <m/>
    <m/>
  </r>
  <r>
    <x v="57"/>
    <s v="CalWIN"/>
    <x v="4"/>
    <x v="0"/>
    <n v="2012"/>
    <s v="2011/12"/>
    <n v="1091"/>
    <n v="6502"/>
    <n v="19"/>
    <n v="106"/>
    <n v="1110"/>
    <n v="6608"/>
    <n v="7718"/>
    <n v="16948"/>
    <n v="2843"/>
    <n v="13798"/>
    <n v="16641"/>
    <n v="67"/>
    <n v="240"/>
    <n v="307"/>
    <n v="2910"/>
    <n v="14038"/>
    <n v="2440909"/>
    <n v="40695"/>
    <n v="2481604"/>
    <m/>
    <n v="0.92989999999999995"/>
    <m/>
    <m/>
    <m/>
    <n v="4.6399999999999997E-2"/>
    <m/>
    <m/>
    <m/>
    <m/>
  </r>
  <r>
    <x v="58"/>
    <s v="C-IV"/>
    <x v="4"/>
    <x v="0"/>
    <n v="2012"/>
    <s v="2011/12"/>
    <n v="1003"/>
    <n v="4718"/>
    <n v="1"/>
    <n v="16"/>
    <n v="1004"/>
    <n v="4734"/>
    <n v="5738"/>
    <n v="12967"/>
    <n v="2655"/>
    <n v="10266"/>
    <n v="12921"/>
    <n v="2"/>
    <n v="44"/>
    <n v="46"/>
    <n v="2657"/>
    <n v="10310"/>
    <n v="1925817"/>
    <n v="5280"/>
    <n v="1931097"/>
    <m/>
    <n v="1"/>
    <m/>
    <m/>
    <m/>
    <n v="4.6399999999999997E-2"/>
    <m/>
    <m/>
    <m/>
    <m/>
  </r>
  <r>
    <x v="0"/>
    <s v="n/a"/>
    <x v="5"/>
    <x v="0"/>
    <n v="2012"/>
    <s v="2011/12"/>
    <n v="321767"/>
    <n v="1482321"/>
    <n v="1836"/>
    <n v="14429"/>
    <n v="323603"/>
    <n v="1496750"/>
    <n v="1820349"/>
    <n v="4052056"/>
    <n v="810351"/>
    <n v="3201277"/>
    <n v="4011628"/>
    <n v="6110"/>
    <n v="34318"/>
    <n v="40428"/>
    <n v="816461"/>
    <n v="3235595"/>
    <n v="599781309.0999999"/>
    <n v="5176358.3600000003"/>
    <n v="604957667.46000004"/>
    <m/>
    <n v="0.97819999999999996"/>
    <m/>
    <m/>
    <m/>
    <n v="4.0300000000000002E-2"/>
    <m/>
    <m/>
    <m/>
    <m/>
  </r>
  <r>
    <x v="1"/>
    <s v="CalWIN"/>
    <x v="5"/>
    <x v="0"/>
    <n v="2012"/>
    <s v="2011/12"/>
    <n v="10910"/>
    <n v="49665"/>
    <n v="107"/>
    <n v="833"/>
    <n v="11017"/>
    <n v="50498"/>
    <n v="61515"/>
    <n v="123937"/>
    <n v="25597"/>
    <n v="96113"/>
    <n v="121710"/>
    <n v="342"/>
    <n v="1885"/>
    <n v="2227"/>
    <n v="25939"/>
    <n v="97998"/>
    <n v="18650135"/>
    <n v="289523"/>
    <n v="18939658"/>
    <m/>
    <n v="0.92789999999999995"/>
    <m/>
    <m/>
    <m/>
    <n v="1.34E-2"/>
    <m/>
    <m/>
    <m/>
    <m/>
  </r>
  <r>
    <x v="2"/>
    <s v="C-IV"/>
    <x v="5"/>
    <x v="0"/>
    <n v="2012"/>
    <s v="2011/12"/>
    <n v="1"/>
    <n v="82"/>
    <n v="0"/>
    <n v="0"/>
    <n v="1"/>
    <n v="82"/>
    <n v="83"/>
    <n v="147"/>
    <n v="2"/>
    <n v="145"/>
    <n v="147"/>
    <n v="0"/>
    <n v="0"/>
    <n v="0"/>
    <n v="2"/>
    <n v="145"/>
    <n v="20241"/>
    <n v="0"/>
    <n v="20241"/>
    <m/>
    <n v="1"/>
    <m/>
    <m/>
    <m/>
    <n v="4.82E-2"/>
    <m/>
    <m/>
    <m/>
    <m/>
  </r>
  <r>
    <x v="3"/>
    <s v="C-IV"/>
    <x v="5"/>
    <x v="0"/>
    <n v="2012"/>
    <s v="2011/12"/>
    <n v="220"/>
    <n v="1496"/>
    <n v="0"/>
    <n v="3"/>
    <n v="220"/>
    <n v="1499"/>
    <n v="1719"/>
    <n v="3282"/>
    <n v="562"/>
    <n v="2711"/>
    <n v="3273"/>
    <n v="1"/>
    <n v="8"/>
    <n v="9"/>
    <n v="563"/>
    <n v="2719"/>
    <n v="490629"/>
    <n v="647"/>
    <n v="491276"/>
    <m/>
    <n v="0.94440000000000002"/>
    <m/>
    <m/>
    <m/>
    <n v="4.82E-2"/>
    <m/>
    <m/>
    <m/>
    <m/>
  </r>
  <r>
    <x v="4"/>
    <s v="C-IV"/>
    <x v="5"/>
    <x v="0"/>
    <n v="2012"/>
    <s v="2011/12"/>
    <n v="2146"/>
    <n v="11768"/>
    <n v="3"/>
    <n v="21"/>
    <n v="2149"/>
    <n v="11789"/>
    <n v="13938"/>
    <n v="29104"/>
    <n v="5371"/>
    <n v="23669"/>
    <n v="29040"/>
    <n v="8"/>
    <n v="56"/>
    <n v="64"/>
    <n v="5379"/>
    <n v="23725"/>
    <n v="4278155"/>
    <n v="7822"/>
    <n v="4285977"/>
    <m/>
    <n v="0.87339999999999995"/>
    <m/>
    <m/>
    <m/>
    <n v="4.82E-2"/>
    <m/>
    <m/>
    <m/>
    <m/>
  </r>
  <r>
    <x v="5"/>
    <s v="C-IV"/>
    <x v="5"/>
    <x v="0"/>
    <n v="2012"/>
    <s v="2011/12"/>
    <n v="349"/>
    <n v="2192"/>
    <n v="0"/>
    <n v="1"/>
    <n v="349"/>
    <n v="2193"/>
    <n v="2542"/>
    <n v="5021"/>
    <n v="922"/>
    <n v="4095"/>
    <n v="5017"/>
    <n v="0"/>
    <n v="4"/>
    <n v="4"/>
    <n v="922"/>
    <n v="4099"/>
    <n v="748202"/>
    <n v="530"/>
    <n v="748732"/>
    <m/>
    <n v="1"/>
    <m/>
    <m/>
    <m/>
    <n v="4.82E-2"/>
    <m/>
    <m/>
    <m/>
    <m/>
  </r>
  <r>
    <x v="6"/>
    <s v="C-IV"/>
    <x v="5"/>
    <x v="0"/>
    <n v="2012"/>
    <s v="2011/12"/>
    <n v="110"/>
    <n v="600"/>
    <n v="0"/>
    <n v="3"/>
    <n v="110"/>
    <n v="603"/>
    <n v="712"/>
    <n v="1789"/>
    <n v="275"/>
    <n v="1506"/>
    <n v="1781"/>
    <n v="1"/>
    <n v="7"/>
    <n v="8"/>
    <n v="276"/>
    <n v="1513"/>
    <n v="241372"/>
    <n v="910"/>
    <n v="242282"/>
    <m/>
    <n v="0.95120000000000005"/>
    <m/>
    <m/>
    <m/>
    <n v="4.82E-2"/>
    <m/>
    <m/>
    <m/>
    <m/>
  </r>
  <r>
    <x v="7"/>
    <s v="CalWIN"/>
    <x v="5"/>
    <x v="0"/>
    <n v="2012"/>
    <s v="2011/12"/>
    <n v="6190"/>
    <n v="26392"/>
    <n v="24"/>
    <n v="185"/>
    <n v="6214"/>
    <n v="26577"/>
    <n v="32791"/>
    <n v="68786"/>
    <n v="14848"/>
    <n v="53363"/>
    <n v="68211"/>
    <n v="83"/>
    <n v="492"/>
    <n v="575"/>
    <n v="14931"/>
    <n v="53855"/>
    <n v="10468429"/>
    <n v="66756"/>
    <n v="10535185"/>
    <m/>
    <n v="0.97899999999999998"/>
    <m/>
    <m/>
    <m/>
    <n v="3.7600000000000001E-2"/>
    <m/>
    <m/>
    <m/>
    <m/>
  </r>
  <r>
    <x v="8"/>
    <s v="C-IV"/>
    <x v="5"/>
    <x v="0"/>
    <n v="2012"/>
    <s v="2011/12"/>
    <n v="487"/>
    <n v="2177"/>
    <n v="1"/>
    <n v="5"/>
    <n v="488"/>
    <n v="2182"/>
    <n v="2669"/>
    <n v="5533"/>
    <n v="1335"/>
    <n v="4188"/>
    <n v="5523"/>
    <n v="2"/>
    <n v="8"/>
    <n v="10"/>
    <n v="1337"/>
    <n v="4196"/>
    <n v="811115.16"/>
    <n v="1436"/>
    <n v="812551.16"/>
    <m/>
    <n v="1"/>
    <m/>
    <m/>
    <m/>
    <n v="4.82E-2"/>
    <m/>
    <m/>
    <m/>
    <m/>
  </r>
  <r>
    <x v="9"/>
    <s v="C-IV"/>
    <x v="5"/>
    <x v="0"/>
    <n v="2012"/>
    <s v="2011/12"/>
    <n v="669"/>
    <n v="5497"/>
    <n v="2"/>
    <n v="20"/>
    <n v="671"/>
    <n v="5517"/>
    <n v="6188"/>
    <n v="11814"/>
    <n v="1676"/>
    <n v="10083"/>
    <n v="11759"/>
    <n v="7"/>
    <n v="48"/>
    <n v="55"/>
    <n v="1683"/>
    <n v="10131"/>
    <n v="1742939"/>
    <n v="7634"/>
    <n v="1750573"/>
    <m/>
    <n v="1"/>
    <m/>
    <m/>
    <m/>
    <n v="4.82E-2"/>
    <m/>
    <m/>
    <m/>
    <m/>
  </r>
  <r>
    <x v="10"/>
    <s v="CalWIN"/>
    <x v="5"/>
    <x v="0"/>
    <n v="2012"/>
    <s v="2011/12"/>
    <n v="16284"/>
    <n v="72184"/>
    <n v="30"/>
    <n v="262"/>
    <n v="16314"/>
    <n v="72446"/>
    <n v="88760"/>
    <n v="215640"/>
    <n v="43322"/>
    <n v="171480"/>
    <n v="214802"/>
    <n v="111"/>
    <n v="727"/>
    <n v="838"/>
    <n v="43433"/>
    <n v="172207"/>
    <n v="31811670"/>
    <n v="109143"/>
    <n v="31920813"/>
    <m/>
    <n v="1"/>
    <m/>
    <m/>
    <m/>
    <n v="1.77E-2"/>
    <m/>
    <m/>
    <m/>
    <m/>
  </r>
  <r>
    <x v="11"/>
    <s v="C-IV"/>
    <x v="5"/>
    <x v="0"/>
    <n v="2012"/>
    <s v="2011/12"/>
    <n v="268"/>
    <n v="1117"/>
    <n v="0"/>
    <n v="5"/>
    <n v="268"/>
    <n v="1122"/>
    <n v="1390"/>
    <n v="3448"/>
    <n v="707"/>
    <n v="2726"/>
    <n v="3433"/>
    <n v="0"/>
    <n v="15"/>
    <n v="15"/>
    <n v="707"/>
    <n v="2741"/>
    <n v="470542"/>
    <n v="1428"/>
    <n v="471970"/>
    <m/>
    <n v="1"/>
    <m/>
    <m/>
    <m/>
    <n v="4.82E-2"/>
    <m/>
    <m/>
    <m/>
    <m/>
  </r>
  <r>
    <x v="12"/>
    <s v="C-IV"/>
    <x v="5"/>
    <x v="0"/>
    <n v="2012"/>
    <s v="2011/12"/>
    <n v="1079"/>
    <n v="6972"/>
    <n v="0"/>
    <n v="6"/>
    <n v="1079"/>
    <n v="6978"/>
    <n v="8057"/>
    <n v="15374"/>
    <n v="2703"/>
    <n v="12655"/>
    <n v="15358"/>
    <n v="1"/>
    <n v="15"/>
    <n v="16"/>
    <n v="2704"/>
    <n v="12670"/>
    <n v="2290308"/>
    <n v="2294"/>
    <n v="2292602"/>
    <m/>
    <n v="0.96140000000000003"/>
    <m/>
    <m/>
    <m/>
    <n v="4.82E-2"/>
    <m/>
    <m/>
    <m/>
    <m/>
  </r>
  <r>
    <x v="13"/>
    <s v="C-IV"/>
    <x v="5"/>
    <x v="0"/>
    <n v="2012"/>
    <s v="2011/12"/>
    <n v="2294"/>
    <n v="11576"/>
    <n v="11"/>
    <n v="112"/>
    <n v="2305"/>
    <n v="11688"/>
    <n v="13993"/>
    <n v="35889"/>
    <n v="6412"/>
    <n v="29103"/>
    <n v="35515"/>
    <n v="38"/>
    <n v="336"/>
    <n v="374"/>
    <n v="6450"/>
    <n v="29439"/>
    <n v="4893979"/>
    <n v="50176"/>
    <n v="4944155"/>
    <m/>
    <n v="1"/>
    <m/>
    <m/>
    <m/>
    <n v="4.82E-2"/>
    <m/>
    <m/>
    <m/>
    <m/>
  </r>
  <r>
    <x v="14"/>
    <s v="C-IV"/>
    <x v="5"/>
    <x v="0"/>
    <n v="2012"/>
    <s v="2011/12"/>
    <n v="130"/>
    <n v="821"/>
    <n v="1"/>
    <n v="2"/>
    <n v="131"/>
    <n v="823"/>
    <n v="953"/>
    <n v="1934"/>
    <n v="348"/>
    <n v="1574"/>
    <n v="1922"/>
    <n v="2"/>
    <n v="10"/>
    <n v="12"/>
    <n v="350"/>
    <n v="1584"/>
    <n v="261796"/>
    <n v="1530"/>
    <n v="263326"/>
    <m/>
    <n v="1"/>
    <m/>
    <m/>
    <m/>
    <n v="4.82E-2"/>
    <m/>
    <m/>
    <m/>
    <m/>
  </r>
  <r>
    <x v="15"/>
    <s v="C-IV"/>
    <x v="5"/>
    <x v="0"/>
    <n v="2012"/>
    <s v="2011/12"/>
    <n v="11907"/>
    <n v="45368"/>
    <n v="22"/>
    <n v="275"/>
    <n v="11929"/>
    <n v="45643"/>
    <n v="57572"/>
    <n v="140424"/>
    <n v="32322"/>
    <n v="107252"/>
    <n v="139574"/>
    <n v="81"/>
    <n v="769"/>
    <n v="850"/>
    <n v="32403"/>
    <n v="108021"/>
    <n v="20431713"/>
    <n v="109117"/>
    <n v="20540830"/>
    <m/>
    <n v="0.98909999999999998"/>
    <m/>
    <m/>
    <m/>
    <n v="3.8399999999999997E-2"/>
    <m/>
    <m/>
    <m/>
    <m/>
  </r>
  <r>
    <x v="16"/>
    <s v="C-IV"/>
    <x v="5"/>
    <x v="0"/>
    <n v="2012"/>
    <s v="2011/12"/>
    <n v="1691"/>
    <n v="7894"/>
    <n v="5"/>
    <n v="65"/>
    <n v="1696"/>
    <n v="7959"/>
    <n v="9655"/>
    <n v="23179"/>
    <n v="4481"/>
    <n v="18537"/>
    <n v="23018"/>
    <n v="12"/>
    <n v="149"/>
    <n v="161"/>
    <n v="4493"/>
    <n v="18686"/>
    <n v="3194397"/>
    <n v="20974"/>
    <n v="3215371"/>
    <m/>
    <n v="1"/>
    <m/>
    <m/>
    <m/>
    <n v="4.82E-2"/>
    <m/>
    <m/>
    <m/>
    <m/>
  </r>
  <r>
    <x v="17"/>
    <s v="C-IV"/>
    <x v="5"/>
    <x v="0"/>
    <n v="2012"/>
    <s v="2011/12"/>
    <n v="680"/>
    <n v="4386"/>
    <n v="1"/>
    <n v="14"/>
    <n v="681"/>
    <n v="4400"/>
    <n v="5081"/>
    <n v="10185"/>
    <n v="1782"/>
    <n v="8374"/>
    <n v="10156"/>
    <n v="2"/>
    <n v="27"/>
    <n v="29"/>
    <n v="1784"/>
    <n v="8401"/>
    <n v="1528697"/>
    <n v="3880"/>
    <n v="1532577"/>
    <m/>
    <n v="0.93700000000000006"/>
    <m/>
    <m/>
    <m/>
    <n v="4.82E-2"/>
    <m/>
    <m/>
    <m/>
    <m/>
  </r>
  <r>
    <x v="18"/>
    <s v="C-IV"/>
    <x v="5"/>
    <x v="0"/>
    <n v="2012"/>
    <s v="2011/12"/>
    <n v="257"/>
    <n v="1146"/>
    <n v="0"/>
    <n v="0"/>
    <n v="257"/>
    <n v="1146"/>
    <n v="1403"/>
    <n v="2976"/>
    <n v="675"/>
    <n v="2301"/>
    <n v="2976"/>
    <n v="0"/>
    <n v="0"/>
    <n v="0"/>
    <n v="675"/>
    <n v="2301"/>
    <n v="442137"/>
    <n v="0"/>
    <n v="442137"/>
    <m/>
    <n v="1"/>
    <m/>
    <m/>
    <m/>
    <n v="4.82E-2"/>
    <m/>
    <m/>
    <m/>
    <m/>
  </r>
  <r>
    <x v="19"/>
    <s v="LRS"/>
    <x v="5"/>
    <x v="0"/>
    <n v="2012"/>
    <s v="2011/12"/>
    <n v="92666"/>
    <n v="407739"/>
    <n v="854"/>
    <n v="4483"/>
    <n v="93520"/>
    <n v="412222"/>
    <n v="505742"/>
    <n v="1076806"/>
    <n v="212931"/>
    <n v="851107"/>
    <n v="1064038"/>
    <n v="2740"/>
    <n v="10028"/>
    <n v="12768"/>
    <n v="215671"/>
    <n v="861135"/>
    <n v="165042415"/>
    <n v="1721054"/>
    <n v="166763469"/>
    <m/>
    <n v="0.98170000000000002"/>
    <m/>
    <m/>
    <m/>
    <n v="5.2400000000000002E-2"/>
    <m/>
    <m/>
    <m/>
    <m/>
  </r>
  <r>
    <x v="20"/>
    <s v="C-IV"/>
    <x v="5"/>
    <x v="0"/>
    <n v="2012"/>
    <s v="2011/12"/>
    <n v="2135"/>
    <n v="8430"/>
    <n v="3"/>
    <n v="18"/>
    <n v="2138"/>
    <n v="8448"/>
    <n v="10586"/>
    <n v="26964"/>
    <n v="5687"/>
    <n v="21197"/>
    <n v="26884"/>
    <n v="8"/>
    <n v="72"/>
    <n v="80"/>
    <n v="5695"/>
    <n v="21269"/>
    <n v="3856904"/>
    <n v="10342"/>
    <n v="3867246"/>
    <m/>
    <n v="0.97350000000000003"/>
    <m/>
    <m/>
    <m/>
    <n v="4.82E-2"/>
    <m/>
    <m/>
    <m/>
    <m/>
  </r>
  <r>
    <x v="21"/>
    <s v="C-IV"/>
    <x v="5"/>
    <x v="0"/>
    <n v="2012"/>
    <s v="2011/12"/>
    <n v="849"/>
    <n v="4609"/>
    <n v="17"/>
    <n v="71"/>
    <n v="866"/>
    <n v="4680"/>
    <n v="5546"/>
    <n v="9354"/>
    <n v="1866"/>
    <n v="7271"/>
    <n v="9137"/>
    <n v="49"/>
    <n v="168"/>
    <n v="217"/>
    <n v="1915"/>
    <n v="7439"/>
    <n v="1428720"/>
    <n v="27812"/>
    <n v="1456532"/>
    <m/>
    <n v="0.99480000000000002"/>
    <m/>
    <m/>
    <m/>
    <n v="4.82E-2"/>
    <m/>
    <m/>
    <m/>
    <m/>
  </r>
  <r>
    <x v="22"/>
    <s v="C-IV"/>
    <x v="5"/>
    <x v="0"/>
    <n v="2012"/>
    <s v="2011/12"/>
    <n v="135"/>
    <n v="761"/>
    <n v="0"/>
    <n v="0"/>
    <n v="135"/>
    <n v="761"/>
    <n v="896"/>
    <n v="1832"/>
    <n v="349"/>
    <n v="1483"/>
    <n v="1832"/>
    <n v="0"/>
    <n v="0"/>
    <n v="0"/>
    <n v="349"/>
    <n v="1483"/>
    <n v="268903"/>
    <n v="0"/>
    <n v="268903"/>
    <m/>
    <n v="0.9375"/>
    <m/>
    <m/>
    <m/>
    <n v="4.82E-2"/>
    <m/>
    <m/>
    <m/>
    <m/>
  </r>
  <r>
    <x v="23"/>
    <s v="C-IV"/>
    <x v="5"/>
    <x v="0"/>
    <n v="2012"/>
    <s v="2011/12"/>
    <n v="918"/>
    <n v="6201"/>
    <n v="1"/>
    <n v="20"/>
    <n v="919"/>
    <n v="6221"/>
    <n v="7140"/>
    <n v="13501"/>
    <n v="2304"/>
    <n v="11142"/>
    <n v="13446"/>
    <n v="5"/>
    <n v="50"/>
    <n v="55"/>
    <n v="2309"/>
    <n v="11192"/>
    <n v="2022558"/>
    <n v="7764"/>
    <n v="2030322"/>
    <m/>
    <n v="0.99570000000000003"/>
    <m/>
    <m/>
    <m/>
    <n v="4.82E-2"/>
    <m/>
    <m/>
    <m/>
    <m/>
  </r>
  <r>
    <x v="24"/>
    <s v="C-IV"/>
    <x v="5"/>
    <x v="0"/>
    <n v="2012"/>
    <s v="2011/12"/>
    <n v="4973"/>
    <n v="17018"/>
    <n v="8"/>
    <n v="31"/>
    <n v="4981"/>
    <n v="17049"/>
    <n v="22030"/>
    <n v="54108"/>
    <n v="13616"/>
    <n v="40358"/>
    <n v="53974"/>
    <n v="28"/>
    <n v="106"/>
    <n v="134"/>
    <n v="13644"/>
    <n v="40464"/>
    <n v="7829954"/>
    <n v="15739"/>
    <n v="7845693"/>
    <m/>
    <n v="0.98970000000000002"/>
    <m/>
    <m/>
    <m/>
    <n v="2.3099999999999999E-2"/>
    <m/>
    <m/>
    <m/>
    <m/>
  </r>
  <r>
    <x v="25"/>
    <s v="C-IV"/>
    <x v="5"/>
    <x v="0"/>
    <n v="2012"/>
    <s v="2011/12"/>
    <n v="84"/>
    <n v="358"/>
    <n v="0"/>
    <n v="0"/>
    <n v="84"/>
    <n v="358"/>
    <n v="442"/>
    <n v="1030"/>
    <n v="218"/>
    <n v="812"/>
    <n v="1030"/>
    <n v="0"/>
    <n v="0"/>
    <n v="0"/>
    <n v="218"/>
    <n v="812"/>
    <n v="139770"/>
    <n v="0"/>
    <n v="139770"/>
    <m/>
    <n v="1"/>
    <m/>
    <m/>
    <m/>
    <n v="4.82E-2"/>
    <m/>
    <m/>
    <m/>
    <m/>
  </r>
  <r>
    <x v="26"/>
    <s v="C-IV"/>
    <x v="5"/>
    <x v="0"/>
    <n v="2012"/>
    <s v="2011/12"/>
    <n v="20"/>
    <n v="444"/>
    <n v="0"/>
    <n v="0"/>
    <n v="20"/>
    <n v="444"/>
    <n v="464"/>
    <n v="728"/>
    <n v="51"/>
    <n v="676"/>
    <n v="727"/>
    <n v="0"/>
    <n v="1"/>
    <n v="1"/>
    <n v="51"/>
    <n v="677"/>
    <n v="112302"/>
    <n v="142"/>
    <n v="112444"/>
    <m/>
    <n v="0.90629999999999999"/>
    <m/>
    <m/>
    <m/>
    <n v="4.82E-2"/>
    <m/>
    <m/>
    <m/>
    <m/>
  </r>
  <r>
    <x v="27"/>
    <s v="C-IV"/>
    <x v="5"/>
    <x v="0"/>
    <n v="2012"/>
    <s v="2011/12"/>
    <n v="4009"/>
    <n v="15730"/>
    <n v="7"/>
    <n v="62"/>
    <n v="4016"/>
    <n v="15792"/>
    <n v="19808"/>
    <n v="45809"/>
    <n v="10005"/>
    <n v="35584"/>
    <n v="45589"/>
    <n v="25"/>
    <n v="195"/>
    <n v="220"/>
    <n v="10030"/>
    <n v="35779"/>
    <n v="6568292"/>
    <n v="30303"/>
    <n v="6598595"/>
    <m/>
    <n v="1"/>
    <m/>
    <m/>
    <m/>
    <n v="1.15E-2"/>
    <m/>
    <m/>
    <m/>
    <m/>
  </r>
  <r>
    <x v="28"/>
    <s v="C-IV"/>
    <x v="5"/>
    <x v="0"/>
    <n v="2012"/>
    <s v="2011/12"/>
    <n v="485"/>
    <n v="2960"/>
    <n v="5"/>
    <n v="20"/>
    <n v="490"/>
    <n v="2980"/>
    <n v="3470"/>
    <n v="7362"/>
    <n v="1166"/>
    <n v="6120"/>
    <n v="7286"/>
    <n v="11"/>
    <n v="65"/>
    <n v="76"/>
    <n v="1177"/>
    <n v="6185"/>
    <n v="1069922"/>
    <n v="9562"/>
    <n v="1079484"/>
    <m/>
    <n v="0.9798"/>
    <m/>
    <m/>
    <m/>
    <n v="4.82E-2"/>
    <m/>
    <m/>
    <m/>
    <m/>
  </r>
  <r>
    <x v="29"/>
    <s v="C-IV"/>
    <x v="5"/>
    <x v="0"/>
    <n v="2012"/>
    <s v="2011/12"/>
    <n v="482"/>
    <n v="3150"/>
    <n v="0"/>
    <n v="5"/>
    <n v="482"/>
    <n v="3155"/>
    <n v="3637"/>
    <n v="7046"/>
    <n v="1243"/>
    <n v="5791"/>
    <n v="7034"/>
    <n v="1"/>
    <n v="11"/>
    <n v="12"/>
    <n v="1244"/>
    <n v="5802"/>
    <n v="1068929"/>
    <n v="1748"/>
    <n v="1070677"/>
    <m/>
    <n v="1"/>
    <m/>
    <m/>
    <m/>
    <n v="4.82E-2"/>
    <m/>
    <m/>
    <m/>
    <m/>
  </r>
  <r>
    <x v="30"/>
    <s v="CalWIN"/>
    <x v="5"/>
    <x v="0"/>
    <n v="2012"/>
    <s v="2011/12"/>
    <n v="13548"/>
    <n v="81688"/>
    <n v="66"/>
    <n v="1386"/>
    <n v="13614"/>
    <n v="83074"/>
    <n v="96688"/>
    <n v="217206"/>
    <n v="34334"/>
    <n v="179287"/>
    <n v="213621"/>
    <n v="236"/>
    <n v="3349"/>
    <n v="3585"/>
    <n v="34570"/>
    <n v="182636"/>
    <n v="30822347"/>
    <n v="404917"/>
    <n v="31227264"/>
    <m/>
    <n v="0.99829999999999997"/>
    <m/>
    <m/>
    <m/>
    <n v="1.47E-2"/>
    <m/>
    <m/>
    <m/>
    <m/>
  </r>
  <r>
    <x v="31"/>
    <s v="CalWIN"/>
    <x v="5"/>
    <x v="0"/>
    <n v="2012"/>
    <s v="2011/12"/>
    <n v="1041"/>
    <n v="7118"/>
    <n v="2"/>
    <n v="32"/>
    <n v="1043"/>
    <n v="7150"/>
    <n v="8193"/>
    <n v="17944"/>
    <n v="2614"/>
    <n v="15249"/>
    <n v="17863"/>
    <n v="10"/>
    <n v="71"/>
    <n v="81"/>
    <n v="2624"/>
    <n v="15320"/>
    <n v="2562262.33"/>
    <n v="9901"/>
    <n v="2572163.33"/>
    <m/>
    <n v="0.97609999999999997"/>
    <m/>
    <m/>
    <m/>
    <n v="4.82E-2"/>
    <m/>
    <m/>
    <m/>
    <m/>
  </r>
  <r>
    <x v="32"/>
    <s v="C-IV"/>
    <x v="5"/>
    <x v="0"/>
    <n v="2012"/>
    <s v="2011/12"/>
    <n v="115"/>
    <n v="638"/>
    <n v="0"/>
    <n v="0"/>
    <n v="115"/>
    <n v="638"/>
    <n v="753"/>
    <n v="1657"/>
    <n v="322"/>
    <n v="1335"/>
    <n v="1657"/>
    <n v="0"/>
    <n v="0"/>
    <n v="0"/>
    <n v="322"/>
    <n v="1335"/>
    <n v="238116"/>
    <n v="0"/>
    <n v="238116"/>
    <m/>
    <n v="0.91669999999999996"/>
    <m/>
    <m/>
    <m/>
    <n v="4.82E-2"/>
    <m/>
    <m/>
    <m/>
    <m/>
  </r>
  <r>
    <x v="33"/>
    <s v="C-IV"/>
    <x v="5"/>
    <x v="0"/>
    <n v="2012"/>
    <s v="2011/12"/>
    <n v="19615"/>
    <n v="87106"/>
    <n v="57"/>
    <n v="600"/>
    <n v="19672"/>
    <n v="87706"/>
    <n v="107378"/>
    <n v="264035"/>
    <n v="53913"/>
    <n v="208217"/>
    <n v="262130"/>
    <n v="199"/>
    <n v="1706"/>
    <n v="1905"/>
    <n v="54112"/>
    <n v="209923"/>
    <n v="37441367"/>
    <n v="244081"/>
    <n v="37685448"/>
    <m/>
    <n v="0.99919999999999998"/>
    <m/>
    <m/>
    <m/>
    <n v="2.98E-2"/>
    <m/>
    <m/>
    <m/>
    <m/>
  </r>
  <r>
    <x v="34"/>
    <s v="CalWIN"/>
    <x v="5"/>
    <x v="0"/>
    <n v="2012"/>
    <s v="2011/12"/>
    <n v="17910"/>
    <n v="71157"/>
    <n v="160"/>
    <n v="734"/>
    <n v="18070"/>
    <n v="71891"/>
    <n v="89961"/>
    <n v="203416"/>
    <n v="45679"/>
    <n v="155358"/>
    <n v="201037"/>
    <n v="576"/>
    <n v="1803"/>
    <n v="2379"/>
    <n v="46255"/>
    <n v="157161"/>
    <n v="30813840.07"/>
    <n v="308865.77"/>
    <n v="31122705.84"/>
    <m/>
    <n v="0.99209999999999998"/>
    <m/>
    <m/>
    <m/>
    <n v="2.75E-2"/>
    <m/>
    <m/>
    <m/>
    <m/>
  </r>
  <r>
    <x v="35"/>
    <s v="C-IV"/>
    <x v="5"/>
    <x v="0"/>
    <n v="2012"/>
    <s v="2011/12"/>
    <n v="428"/>
    <n v="2198"/>
    <n v="1"/>
    <n v="12"/>
    <n v="429"/>
    <n v="2210"/>
    <n v="2639"/>
    <n v="6202"/>
    <n v="1137"/>
    <n v="5024"/>
    <n v="6161"/>
    <n v="5"/>
    <n v="36"/>
    <n v="41"/>
    <n v="1142"/>
    <n v="5060"/>
    <n v="871260"/>
    <n v="4858"/>
    <n v="876118"/>
    <m/>
    <n v="0.99280000000000002"/>
    <m/>
    <m/>
    <m/>
    <n v="4.82E-2"/>
    <m/>
    <m/>
    <m/>
    <m/>
  </r>
  <r>
    <x v="36"/>
    <s v="C-IV"/>
    <x v="5"/>
    <x v="0"/>
    <n v="2012"/>
    <s v="2011/12"/>
    <n v="28434"/>
    <n v="120767"/>
    <n v="54"/>
    <n v="576"/>
    <n v="28488"/>
    <n v="121343"/>
    <n v="149831"/>
    <n v="358011"/>
    <n v="76881"/>
    <n v="279451"/>
    <n v="356332"/>
    <n v="188"/>
    <n v="1491"/>
    <n v="1679"/>
    <n v="77069"/>
    <n v="280942"/>
    <n v="52237879"/>
    <n v="217402"/>
    <n v="52455281"/>
    <m/>
    <n v="0.99929999999999997"/>
    <m/>
    <m/>
    <m/>
    <n v="2.18E-2"/>
    <m/>
    <m/>
    <m/>
    <m/>
  </r>
  <r>
    <x v="37"/>
    <s v="CalWIN"/>
    <x v="5"/>
    <x v="0"/>
    <n v="2012"/>
    <s v="2011/12"/>
    <n v="17930"/>
    <n v="91912"/>
    <n v="139"/>
    <n v="1260"/>
    <n v="18069"/>
    <n v="93172"/>
    <n v="111241"/>
    <n v="246109"/>
    <n v="49285"/>
    <n v="193322"/>
    <n v="242607"/>
    <n v="518"/>
    <n v="2984"/>
    <n v="3502"/>
    <n v="49803"/>
    <n v="196306"/>
    <n v="36255718"/>
    <n v="429787"/>
    <n v="36685505"/>
    <m/>
    <n v="0.9738"/>
    <m/>
    <m/>
    <m/>
    <n v="7.1800000000000003E-2"/>
    <m/>
    <m/>
    <m/>
    <m/>
  </r>
  <r>
    <x v="38"/>
    <s v="CalWIN"/>
    <x v="5"/>
    <x v="0"/>
    <n v="2012"/>
    <s v="2011/12"/>
    <n v="3009"/>
    <n v="29091"/>
    <n v="67"/>
    <n v="890"/>
    <n v="3076"/>
    <n v="29981"/>
    <n v="33057"/>
    <n v="51216"/>
    <n v="6640"/>
    <n v="42668"/>
    <n v="49308"/>
    <n v="200"/>
    <n v="1708"/>
    <n v="1908"/>
    <n v="6840"/>
    <n v="44376"/>
    <n v="7671958.3600000003"/>
    <n v="239924.55"/>
    <n v="7911882.9100000001"/>
    <m/>
    <n v="0.99360000000000004"/>
    <m/>
    <m/>
    <m/>
    <n v="3.7900000000000003E-2"/>
    <m/>
    <m/>
    <m/>
    <m/>
  </r>
  <r>
    <x v="39"/>
    <s v="C-IV"/>
    <x v="5"/>
    <x v="0"/>
    <n v="2012"/>
    <s v="2011/12"/>
    <n v="9578"/>
    <n v="33865"/>
    <n v="25"/>
    <n v="237"/>
    <n v="9603"/>
    <n v="34102"/>
    <n v="43705"/>
    <n v="107575"/>
    <n v="24634"/>
    <n v="82133"/>
    <n v="106767"/>
    <n v="86"/>
    <n v="722"/>
    <n v="808"/>
    <n v="24720"/>
    <n v="82855"/>
    <n v="15810256"/>
    <n v="104737"/>
    <n v="15914993"/>
    <m/>
    <n v="0.97760000000000002"/>
    <m/>
    <m/>
    <m/>
    <n v="3.7900000000000003E-2"/>
    <m/>
    <m/>
    <m/>
    <m/>
  </r>
  <r>
    <x v="40"/>
    <s v="CalWIN"/>
    <x v="5"/>
    <x v="0"/>
    <n v="2012"/>
    <s v="2011/12"/>
    <n v="1212"/>
    <n v="7733"/>
    <n v="3"/>
    <n v="28"/>
    <n v="1215"/>
    <n v="7761"/>
    <n v="8976"/>
    <n v="17552"/>
    <n v="2987"/>
    <n v="14485"/>
    <n v="17472"/>
    <n v="7"/>
    <n v="73"/>
    <n v="80"/>
    <n v="2994"/>
    <n v="14558"/>
    <n v="2536274"/>
    <n v="7530"/>
    <n v="2543804"/>
    <m/>
    <n v="0.97270000000000001"/>
    <m/>
    <m/>
    <m/>
    <n v="4.82E-2"/>
    <m/>
    <m/>
    <m/>
    <m/>
  </r>
  <r>
    <x v="41"/>
    <s v="CalWIN"/>
    <x v="5"/>
    <x v="0"/>
    <n v="2012"/>
    <s v="2011/12"/>
    <n v="1939"/>
    <n v="11280"/>
    <n v="20"/>
    <n v="240"/>
    <n v="1959"/>
    <n v="11520"/>
    <n v="13479"/>
    <n v="27963"/>
    <n v="4891"/>
    <n v="22412"/>
    <n v="27303"/>
    <n v="70"/>
    <n v="590"/>
    <n v="660"/>
    <n v="4961"/>
    <n v="23002"/>
    <n v="4025610.96"/>
    <n v="73849.039999999994"/>
    <n v="4099460"/>
    <m/>
    <n v="0.93440000000000001"/>
    <m/>
    <m/>
    <m/>
    <n v="4.82E-2"/>
    <m/>
    <m/>
    <m/>
    <m/>
  </r>
  <r>
    <x v="42"/>
    <s v="CalWIN"/>
    <x v="5"/>
    <x v="0"/>
    <n v="2012"/>
    <s v="2011/12"/>
    <n v="2952"/>
    <n v="11531"/>
    <n v="2"/>
    <n v="34"/>
    <n v="2954"/>
    <n v="11565"/>
    <n v="14519"/>
    <n v="32888"/>
    <n v="7265"/>
    <n v="25505"/>
    <n v="32770"/>
    <n v="7"/>
    <n v="111"/>
    <n v="118"/>
    <n v="7272"/>
    <n v="25616"/>
    <n v="4715152.8"/>
    <n v="11346.2"/>
    <n v="4726499"/>
    <m/>
    <n v="0.96499999999999997"/>
    <m/>
    <m/>
    <m/>
    <n v="4.82E-2"/>
    <m/>
    <m/>
    <m/>
    <m/>
  </r>
  <r>
    <x v="43"/>
    <s v="CalWIN"/>
    <x v="5"/>
    <x v="0"/>
    <n v="2012"/>
    <s v="2011/12"/>
    <n v="7749"/>
    <n v="40496"/>
    <n v="48"/>
    <n v="994"/>
    <n v="7797"/>
    <n v="41490"/>
    <n v="49287"/>
    <n v="106083"/>
    <n v="18896"/>
    <n v="84935"/>
    <n v="103831"/>
    <n v="152"/>
    <n v="2100"/>
    <n v="2252"/>
    <n v="19048"/>
    <n v="87035"/>
    <n v="15760505"/>
    <n v="310104"/>
    <n v="16070609"/>
    <m/>
    <n v="0.77929999999999999"/>
    <m/>
    <m/>
    <m/>
    <n v="6.7999999999999996E-3"/>
    <m/>
    <m/>
    <m/>
    <m/>
  </r>
  <r>
    <x v="44"/>
    <s v="CalWIN"/>
    <x v="5"/>
    <x v="0"/>
    <n v="2012"/>
    <s v="2011/12"/>
    <n v="1394"/>
    <n v="9887"/>
    <n v="1"/>
    <n v="29"/>
    <n v="1395"/>
    <n v="9916"/>
    <n v="11311"/>
    <n v="22431"/>
    <n v="3362"/>
    <n v="18981"/>
    <n v="22343"/>
    <n v="4"/>
    <n v="84"/>
    <n v="88"/>
    <n v="3366"/>
    <n v="19065"/>
    <n v="3364280"/>
    <n v="9053"/>
    <n v="3373333"/>
    <m/>
    <n v="0.95479999999999998"/>
    <m/>
    <m/>
    <m/>
    <n v="4.82E-2"/>
    <m/>
    <m/>
    <m/>
    <m/>
  </r>
  <r>
    <x v="45"/>
    <s v="C-IV"/>
    <x v="5"/>
    <x v="0"/>
    <n v="2012"/>
    <s v="2011/12"/>
    <n v="1807"/>
    <n v="10763"/>
    <n v="1"/>
    <n v="21"/>
    <n v="1808"/>
    <n v="10784"/>
    <n v="12592"/>
    <n v="25228"/>
    <n v="4567"/>
    <n v="20611"/>
    <n v="25178"/>
    <n v="5"/>
    <n v="45"/>
    <n v="50"/>
    <n v="4572"/>
    <n v="20656"/>
    <n v="3625248"/>
    <n v="6365"/>
    <n v="3631613"/>
    <m/>
    <n v="0.97199999999999998"/>
    <m/>
    <m/>
    <m/>
    <n v="4.82E-2"/>
    <m/>
    <m/>
    <m/>
    <m/>
  </r>
  <r>
    <x v="46"/>
    <s v="C-IV"/>
    <x v="5"/>
    <x v="0"/>
    <n v="2012"/>
    <s v="2011/12"/>
    <n v="22"/>
    <n v="132"/>
    <n v="0"/>
    <n v="0"/>
    <n v="22"/>
    <n v="132"/>
    <n v="154"/>
    <n v="293"/>
    <n v="65"/>
    <n v="228"/>
    <n v="293"/>
    <n v="0"/>
    <n v="0"/>
    <n v="0"/>
    <n v="65"/>
    <n v="228"/>
    <n v="40697"/>
    <n v="0"/>
    <n v="40697"/>
    <m/>
    <n v="1"/>
    <m/>
    <m/>
    <m/>
    <n v="4.82E-2"/>
    <m/>
    <m/>
    <m/>
    <m/>
  </r>
  <r>
    <x v="47"/>
    <s v="C-IV"/>
    <x v="5"/>
    <x v="0"/>
    <n v="2012"/>
    <s v="2011/12"/>
    <n v="458"/>
    <n v="2253"/>
    <n v="0"/>
    <n v="3"/>
    <n v="458"/>
    <n v="2256"/>
    <n v="2714"/>
    <n v="6116"/>
    <n v="1246"/>
    <n v="4863"/>
    <n v="6109"/>
    <n v="1"/>
    <n v="6"/>
    <n v="7"/>
    <n v="1247"/>
    <n v="4869"/>
    <n v="888092"/>
    <n v="729"/>
    <n v="888821"/>
    <m/>
    <n v="1"/>
    <m/>
    <m/>
    <m/>
    <n v="4.82E-2"/>
    <m/>
    <m/>
    <m/>
    <m/>
  </r>
  <r>
    <x v="48"/>
    <s v="CalWIN"/>
    <x v="5"/>
    <x v="0"/>
    <n v="2012"/>
    <s v="2011/12"/>
    <n v="3372"/>
    <n v="16298"/>
    <n v="11"/>
    <n v="77"/>
    <n v="3383"/>
    <n v="16375"/>
    <n v="19758"/>
    <n v="40092"/>
    <n v="8179"/>
    <n v="31673"/>
    <n v="39852"/>
    <n v="32"/>
    <n v="208"/>
    <n v="240"/>
    <n v="8211"/>
    <n v="31881"/>
    <n v="6104650.2400000002"/>
    <n v="29992.02"/>
    <n v="6134642.2599999998"/>
    <m/>
    <n v="0.94510000000000005"/>
    <m/>
    <m/>
    <m/>
    <n v="1.4800000000000001E-2"/>
    <m/>
    <m/>
    <m/>
    <m/>
  </r>
  <r>
    <x v="49"/>
    <s v="CalWIN"/>
    <x v="5"/>
    <x v="0"/>
    <n v="2012"/>
    <s v="2011/12"/>
    <n v="2402"/>
    <n v="15659"/>
    <n v="14"/>
    <n v="117"/>
    <n v="2416"/>
    <n v="15776"/>
    <n v="18192"/>
    <n v="34158"/>
    <n v="5764"/>
    <n v="28045"/>
    <n v="33809"/>
    <n v="44"/>
    <n v="305"/>
    <n v="349"/>
    <n v="5808"/>
    <n v="28350"/>
    <n v="5117651.0599999996"/>
    <n v="38121.94"/>
    <n v="5155773"/>
    <m/>
    <n v="0.91320000000000001"/>
    <m/>
    <m/>
    <m/>
    <n v="4.82E-2"/>
    <m/>
    <m/>
    <m/>
    <m/>
  </r>
  <r>
    <x v="50"/>
    <s v="C-IV"/>
    <x v="5"/>
    <x v="0"/>
    <n v="2012"/>
    <s v="2011/12"/>
    <n v="7286"/>
    <n v="32286"/>
    <n v="9"/>
    <n v="64"/>
    <n v="7295"/>
    <n v="32350"/>
    <n v="39645"/>
    <n v="88475"/>
    <n v="19288"/>
    <n v="68979"/>
    <n v="88267"/>
    <n v="29"/>
    <n v="179"/>
    <n v="208"/>
    <n v="19317"/>
    <n v="69158"/>
    <n v="12783622"/>
    <n v="26622"/>
    <n v="12810244"/>
    <m/>
    <n v="1"/>
    <m/>
    <m/>
    <m/>
    <n v="2.5700000000000001E-2"/>
    <m/>
    <m/>
    <m/>
    <m/>
  </r>
  <r>
    <x v="51"/>
    <s v="C-IV"/>
    <x v="5"/>
    <x v="0"/>
    <n v="2012"/>
    <s v="2011/12"/>
    <n v="867"/>
    <n v="4070"/>
    <n v="4"/>
    <n v="18"/>
    <n v="871"/>
    <n v="4088"/>
    <n v="4959"/>
    <n v="12043"/>
    <n v="2426"/>
    <n v="9545"/>
    <n v="11971"/>
    <n v="12"/>
    <n v="60"/>
    <n v="72"/>
    <n v="2438"/>
    <n v="9605"/>
    <n v="1701844.48"/>
    <n v="8806"/>
    <n v="1710650.48"/>
    <m/>
    <n v="0.95"/>
    <m/>
    <m/>
    <m/>
    <n v="4.82E-2"/>
    <m/>
    <m/>
    <m/>
    <m/>
  </r>
  <r>
    <x v="52"/>
    <s v="C-IV"/>
    <x v="5"/>
    <x v="0"/>
    <n v="2012"/>
    <s v="2011/12"/>
    <n v="787"/>
    <n v="3417"/>
    <n v="2"/>
    <n v="10"/>
    <n v="789"/>
    <n v="3427"/>
    <n v="4216"/>
    <n v="9912"/>
    <n v="2152"/>
    <n v="7724"/>
    <n v="9876"/>
    <n v="5"/>
    <n v="31"/>
    <n v="36"/>
    <n v="2157"/>
    <n v="7755"/>
    <n v="1427465"/>
    <n v="4008"/>
    <n v="1431473"/>
    <m/>
    <n v="0.90139999999999998"/>
    <m/>
    <m/>
    <m/>
    <n v="4.82E-2"/>
    <m/>
    <m/>
    <m/>
    <m/>
  </r>
  <r>
    <x v="53"/>
    <s v="C-IV"/>
    <x v="5"/>
    <x v="0"/>
    <n v="2012"/>
    <s v="2011/12"/>
    <n v="98"/>
    <n v="672"/>
    <n v="0"/>
    <n v="2"/>
    <n v="98"/>
    <n v="674"/>
    <n v="771"/>
    <n v="1558"/>
    <n v="243"/>
    <n v="1312"/>
    <n v="1555"/>
    <n v="0"/>
    <n v="3"/>
    <n v="3"/>
    <n v="243"/>
    <n v="1315"/>
    <n v="231013"/>
    <n v="534"/>
    <n v="231547"/>
    <m/>
    <n v="1"/>
    <m/>
    <m/>
    <m/>
    <n v="4.82E-2"/>
    <m/>
    <m/>
    <m/>
    <m/>
  </r>
  <r>
    <x v="54"/>
    <s v="CalWIN"/>
    <x v="5"/>
    <x v="0"/>
    <n v="2012"/>
    <s v="2011/12"/>
    <n v="9186"/>
    <n v="35109"/>
    <n v="21"/>
    <n v="293"/>
    <n v="9207"/>
    <n v="35402"/>
    <n v="44609"/>
    <n v="110829"/>
    <n v="25000"/>
    <n v="84957"/>
    <n v="109957"/>
    <n v="71"/>
    <n v="801"/>
    <n v="872"/>
    <n v="25071"/>
    <n v="85758"/>
    <n v="15985512"/>
    <n v="98539"/>
    <n v="16084051"/>
    <m/>
    <n v="1"/>
    <m/>
    <m/>
    <m/>
    <n v="1.6199999999999999E-2"/>
    <m/>
    <m/>
    <m/>
    <m/>
  </r>
  <r>
    <x v="55"/>
    <s v="C-IV"/>
    <x v="5"/>
    <x v="0"/>
    <n v="2012"/>
    <s v="2011/12"/>
    <n v="371"/>
    <n v="2393"/>
    <n v="0"/>
    <n v="3"/>
    <n v="371"/>
    <n v="2396"/>
    <n v="2767"/>
    <n v="5180"/>
    <n v="934"/>
    <n v="4237"/>
    <n v="5171"/>
    <n v="1"/>
    <n v="8"/>
    <n v="9"/>
    <n v="935"/>
    <n v="4245"/>
    <n v="761589"/>
    <n v="1365"/>
    <n v="762954"/>
    <m/>
    <n v="0.9647"/>
    <m/>
    <m/>
    <m/>
    <n v="4.82E-2"/>
    <m/>
    <m/>
    <m/>
    <m/>
  </r>
  <r>
    <x v="56"/>
    <s v="CalWIN"/>
    <x v="5"/>
    <x v="0"/>
    <n v="2012"/>
    <s v="2011/12"/>
    <n v="3717"/>
    <n v="22795"/>
    <n v="8"/>
    <n v="121"/>
    <n v="3725"/>
    <n v="22916"/>
    <n v="26641"/>
    <n v="64825"/>
    <n v="9337"/>
    <n v="55157"/>
    <n v="64494"/>
    <n v="26"/>
    <n v="305"/>
    <n v="331"/>
    <n v="9363"/>
    <n v="55462"/>
    <n v="9420128.6400000006"/>
    <n v="38671.839999999997"/>
    <n v="9458800.4800000004"/>
    <m/>
    <n v="0.99050000000000005"/>
    <m/>
    <m/>
    <m/>
    <n v="1.9199999999999998E-2"/>
    <m/>
    <m/>
    <m/>
    <m/>
  </r>
  <r>
    <x v="57"/>
    <s v="CalWIN"/>
    <x v="5"/>
    <x v="0"/>
    <n v="2012"/>
    <s v="2011/12"/>
    <n v="1085"/>
    <n v="6539"/>
    <n v="18"/>
    <n v="110"/>
    <n v="1103"/>
    <n v="6649"/>
    <n v="7752"/>
    <n v="16992"/>
    <n v="2833"/>
    <n v="13851"/>
    <n v="16684"/>
    <n v="63"/>
    <n v="245"/>
    <n v="308"/>
    <n v="2896"/>
    <n v="14096"/>
    <n v="2447267"/>
    <n v="41383"/>
    <n v="2488650"/>
    <m/>
    <n v="0.89029999999999998"/>
    <m/>
    <m/>
    <m/>
    <n v="4.82E-2"/>
    <m/>
    <m/>
    <m/>
    <m/>
  </r>
  <r>
    <x v="58"/>
    <s v="C-IV"/>
    <x v="5"/>
    <x v="0"/>
    <n v="2012"/>
    <s v="2011/12"/>
    <n v="1027"/>
    <n v="4735"/>
    <n v="1"/>
    <n v="16"/>
    <n v="1028"/>
    <n v="4751"/>
    <n v="5779"/>
    <n v="13065"/>
    <n v="2701"/>
    <n v="10317"/>
    <n v="13018"/>
    <n v="5"/>
    <n v="42"/>
    <n v="47"/>
    <n v="2706"/>
    <n v="10359"/>
    <n v="1934578"/>
    <n v="6600"/>
    <n v="1941178"/>
    <m/>
    <n v="1"/>
    <m/>
    <m/>
    <m/>
    <n v="4.82E-2"/>
    <m/>
    <m/>
    <m/>
    <m/>
  </r>
  <r>
    <x v="0"/>
    <s v="n/a"/>
    <x v="6"/>
    <x v="0"/>
    <n v="2012"/>
    <s v="2012/13"/>
    <n v="303435"/>
    <n v="1523573"/>
    <n v="1737"/>
    <n v="14606"/>
    <n v="305172"/>
    <n v="1538179"/>
    <n v="1843348"/>
    <n v="4074650"/>
    <n v="768018"/>
    <n v="3266242"/>
    <n v="4034260"/>
    <n v="5774"/>
    <n v="34616"/>
    <n v="40390"/>
    <n v="773792"/>
    <n v="3300858"/>
    <n v="604559195.91000009"/>
    <n v="5201048.9000000004"/>
    <n v="609760244.80999994"/>
    <m/>
    <n v="0.97660000000000002"/>
    <m/>
    <m/>
    <m/>
    <n v="3.6299999999999999E-2"/>
    <m/>
    <m/>
    <m/>
    <m/>
  </r>
  <r>
    <x v="1"/>
    <s v="CalWIN"/>
    <x v="6"/>
    <x v="0"/>
    <n v="2012"/>
    <s v="2012/13"/>
    <n v="10616"/>
    <n v="50483"/>
    <n v="107"/>
    <n v="839"/>
    <n v="10723"/>
    <n v="51322"/>
    <n v="62045"/>
    <n v="124622"/>
    <n v="24885"/>
    <n v="97485"/>
    <n v="122370"/>
    <n v="346"/>
    <n v="1906"/>
    <n v="2252"/>
    <n v="25231"/>
    <n v="99391"/>
    <n v="18852147"/>
    <n v="291918"/>
    <n v="19144065"/>
    <m/>
    <n v="0.91090000000000004"/>
    <m/>
    <m/>
    <m/>
    <n v="1.14E-2"/>
    <m/>
    <m/>
    <m/>
    <m/>
  </r>
  <r>
    <x v="2"/>
    <s v="C-IV"/>
    <x v="6"/>
    <x v="0"/>
    <n v="2012"/>
    <s v="2012/13"/>
    <n v="1"/>
    <n v="83"/>
    <n v="0"/>
    <n v="0"/>
    <n v="1"/>
    <n v="83"/>
    <n v="84"/>
    <n v="147"/>
    <n v="2"/>
    <n v="145"/>
    <n v="147"/>
    <n v="0"/>
    <n v="0"/>
    <n v="0"/>
    <n v="2"/>
    <n v="145"/>
    <n v="19475"/>
    <n v="0"/>
    <n v="19475"/>
    <m/>
    <n v="1"/>
    <m/>
    <m/>
    <m/>
    <n v="4.1399999999999999E-2"/>
    <m/>
    <m/>
    <m/>
    <m/>
  </r>
  <r>
    <x v="3"/>
    <s v="C-IV"/>
    <x v="6"/>
    <x v="0"/>
    <n v="2012"/>
    <s v="2012/13"/>
    <n v="215"/>
    <n v="1498"/>
    <n v="1"/>
    <n v="3"/>
    <n v="216"/>
    <n v="1501"/>
    <n v="1717"/>
    <n v="3287"/>
    <n v="554"/>
    <n v="2723"/>
    <n v="3277"/>
    <n v="2"/>
    <n v="8"/>
    <n v="10"/>
    <n v="556"/>
    <n v="2731"/>
    <n v="493571"/>
    <n v="774"/>
    <n v="494345"/>
    <m/>
    <n v="0.95620000000000005"/>
    <m/>
    <m/>
    <m/>
    <n v="4.1399999999999999E-2"/>
    <m/>
    <m/>
    <m/>
    <m/>
  </r>
  <r>
    <x v="4"/>
    <s v="C-IV"/>
    <x v="6"/>
    <x v="0"/>
    <n v="2012"/>
    <s v="2012/13"/>
    <n v="2120"/>
    <n v="11845"/>
    <n v="2"/>
    <n v="21"/>
    <n v="2122"/>
    <n v="11866"/>
    <n v="13988"/>
    <n v="29226"/>
    <n v="5286"/>
    <n v="23876"/>
    <n v="29162"/>
    <n v="8"/>
    <n v="56"/>
    <n v="64"/>
    <n v="5294"/>
    <n v="23932"/>
    <n v="4294133"/>
    <n v="7387"/>
    <n v="4301520"/>
    <m/>
    <n v="0.89480000000000004"/>
    <m/>
    <m/>
    <m/>
    <n v="4.1399999999999999E-2"/>
    <m/>
    <m/>
    <m/>
    <m/>
  </r>
  <r>
    <x v="5"/>
    <s v="C-IV"/>
    <x v="6"/>
    <x v="0"/>
    <n v="2012"/>
    <s v="2012/13"/>
    <n v="333"/>
    <n v="2187"/>
    <n v="0"/>
    <n v="2"/>
    <n v="333"/>
    <n v="2189"/>
    <n v="2522"/>
    <n v="4998"/>
    <n v="895"/>
    <n v="4098"/>
    <n v="4993"/>
    <n v="0"/>
    <n v="5"/>
    <n v="5"/>
    <n v="895"/>
    <n v="4103"/>
    <n v="744048"/>
    <n v="492"/>
    <n v="744540"/>
    <m/>
    <n v="1"/>
    <m/>
    <m/>
    <m/>
    <n v="4.1399999999999999E-2"/>
    <m/>
    <m/>
    <m/>
    <m/>
  </r>
  <r>
    <x v="6"/>
    <s v="C-IV"/>
    <x v="6"/>
    <x v="0"/>
    <n v="2012"/>
    <s v="2012/13"/>
    <n v="105"/>
    <n v="595"/>
    <n v="0"/>
    <n v="1"/>
    <n v="105"/>
    <n v="596"/>
    <n v="701"/>
    <n v="1728"/>
    <n v="263"/>
    <n v="1459"/>
    <n v="1722"/>
    <n v="1"/>
    <n v="5"/>
    <n v="6"/>
    <n v="264"/>
    <n v="1464"/>
    <n v="234110"/>
    <n v="577"/>
    <n v="234687"/>
    <m/>
    <n v="0.9375"/>
    <m/>
    <m/>
    <m/>
    <n v="4.1399999999999999E-2"/>
    <m/>
    <m/>
    <m/>
    <m/>
  </r>
  <r>
    <x v="7"/>
    <s v="CalWIN"/>
    <x v="6"/>
    <x v="0"/>
    <n v="2012"/>
    <s v="2012/13"/>
    <n v="6063"/>
    <n v="26717"/>
    <n v="21"/>
    <n v="176"/>
    <n v="6084"/>
    <n v="26893"/>
    <n v="32977"/>
    <n v="68789"/>
    <n v="14439"/>
    <n v="53807"/>
    <n v="68246"/>
    <n v="68"/>
    <n v="475"/>
    <n v="543"/>
    <n v="14507"/>
    <n v="54282"/>
    <n v="10493306.91"/>
    <n v="63466.12"/>
    <n v="10556773.029999999"/>
    <m/>
    <n v="0.96519999999999995"/>
    <m/>
    <m/>
    <m/>
    <n v="3.2300000000000002E-2"/>
    <m/>
    <m/>
    <m/>
    <m/>
  </r>
  <r>
    <x v="8"/>
    <s v="C-IV"/>
    <x v="6"/>
    <x v="0"/>
    <n v="2012"/>
    <s v="2012/13"/>
    <n v="460"/>
    <n v="2160"/>
    <n v="2"/>
    <n v="7"/>
    <n v="462"/>
    <n v="2167"/>
    <n v="2629"/>
    <n v="5445"/>
    <n v="1269"/>
    <n v="4162"/>
    <n v="5431"/>
    <n v="2"/>
    <n v="12"/>
    <n v="14"/>
    <n v="1271"/>
    <n v="4174"/>
    <n v="799799.46"/>
    <n v="1277"/>
    <n v="801076.46"/>
    <m/>
    <n v="1"/>
    <m/>
    <m/>
    <m/>
    <n v="4.1399999999999999E-2"/>
    <m/>
    <m/>
    <m/>
    <m/>
  </r>
  <r>
    <x v="9"/>
    <s v="C-IV"/>
    <x v="6"/>
    <x v="0"/>
    <n v="2012"/>
    <s v="2012/13"/>
    <n v="659"/>
    <n v="5401"/>
    <n v="2"/>
    <n v="19"/>
    <n v="661"/>
    <n v="5420"/>
    <n v="6081"/>
    <n v="11620"/>
    <n v="1671"/>
    <n v="9899"/>
    <n v="11570"/>
    <n v="8"/>
    <n v="42"/>
    <n v="50"/>
    <n v="1679"/>
    <n v="9941"/>
    <n v="1714869"/>
    <n v="6955"/>
    <n v="1721824"/>
    <m/>
    <n v="1"/>
    <m/>
    <m/>
    <m/>
    <n v="4.1399999999999999E-2"/>
    <m/>
    <m/>
    <m/>
    <m/>
  </r>
  <r>
    <x v="10"/>
    <s v="CalWIN"/>
    <x v="6"/>
    <x v="0"/>
    <n v="2012"/>
    <s v="2012/13"/>
    <n v="15733"/>
    <n v="72825"/>
    <n v="29"/>
    <n v="263"/>
    <n v="15762"/>
    <n v="73088"/>
    <n v="88850"/>
    <n v="215016"/>
    <n v="41868"/>
    <n v="172319"/>
    <n v="214187"/>
    <n v="106"/>
    <n v="723"/>
    <n v="829"/>
    <n v="41974"/>
    <n v="173042"/>
    <n v="31857945"/>
    <n v="111078"/>
    <n v="31969023"/>
    <m/>
    <n v="0.9677"/>
    <m/>
    <m/>
    <m/>
    <n v="1.6199999999999999E-2"/>
    <m/>
    <m/>
    <m/>
    <m/>
  </r>
  <r>
    <x v="11"/>
    <s v="C-IV"/>
    <x v="6"/>
    <x v="0"/>
    <n v="2012"/>
    <s v="2012/13"/>
    <n v="255"/>
    <n v="1130"/>
    <n v="0"/>
    <n v="4"/>
    <n v="255"/>
    <n v="1134"/>
    <n v="1389"/>
    <n v="3419"/>
    <n v="670"/>
    <n v="2735"/>
    <n v="3405"/>
    <n v="0"/>
    <n v="14"/>
    <n v="14"/>
    <n v="670"/>
    <n v="2749"/>
    <n v="468636"/>
    <n v="1525"/>
    <n v="470161"/>
    <m/>
    <n v="1"/>
    <m/>
    <m/>
    <m/>
    <n v="4.1399999999999999E-2"/>
    <m/>
    <m/>
    <m/>
    <m/>
  </r>
  <r>
    <x v="12"/>
    <s v="C-IV"/>
    <x v="6"/>
    <x v="0"/>
    <n v="2012"/>
    <s v="2012/13"/>
    <n v="1057"/>
    <n v="7048"/>
    <n v="1"/>
    <n v="8"/>
    <n v="1058"/>
    <n v="7056"/>
    <n v="8114"/>
    <n v="15495"/>
    <n v="2664"/>
    <n v="12811"/>
    <n v="15475"/>
    <n v="3"/>
    <n v="17"/>
    <n v="20"/>
    <n v="2667"/>
    <n v="12828"/>
    <n v="2295450"/>
    <n v="3442"/>
    <n v="2298892"/>
    <m/>
    <n v="0.9788"/>
    <m/>
    <m/>
    <m/>
    <n v="4.1399999999999999E-2"/>
    <m/>
    <m/>
    <m/>
    <m/>
  </r>
  <r>
    <x v="13"/>
    <s v="C-IV"/>
    <x v="6"/>
    <x v="0"/>
    <n v="2012"/>
    <s v="2012/13"/>
    <n v="2276"/>
    <n v="11640"/>
    <n v="11"/>
    <n v="110"/>
    <n v="2287"/>
    <n v="11750"/>
    <n v="14037"/>
    <n v="36091"/>
    <n v="6371"/>
    <n v="29359"/>
    <n v="35730"/>
    <n v="38"/>
    <n v="323"/>
    <n v="361"/>
    <n v="6409"/>
    <n v="29682"/>
    <n v="4939192"/>
    <n v="47851"/>
    <n v="4987043"/>
    <m/>
    <n v="1"/>
    <m/>
    <m/>
    <m/>
    <n v="4.1399999999999999E-2"/>
    <m/>
    <m/>
    <m/>
    <m/>
  </r>
  <r>
    <x v="14"/>
    <s v="C-IV"/>
    <x v="6"/>
    <x v="0"/>
    <n v="2012"/>
    <s v="2012/13"/>
    <n v="121"/>
    <n v="834"/>
    <n v="1"/>
    <n v="2"/>
    <n v="122"/>
    <n v="836"/>
    <n v="957"/>
    <n v="1951"/>
    <n v="317"/>
    <n v="1624"/>
    <n v="1941"/>
    <n v="2"/>
    <n v="8"/>
    <n v="10"/>
    <n v="319"/>
    <n v="1632"/>
    <n v="272441"/>
    <n v="1234"/>
    <n v="273675"/>
    <m/>
    <n v="1"/>
    <m/>
    <m/>
    <m/>
    <n v="4.1399999999999999E-2"/>
    <m/>
    <m/>
    <m/>
    <m/>
  </r>
  <r>
    <x v="15"/>
    <s v="C-IV"/>
    <x v="6"/>
    <x v="0"/>
    <n v="2012"/>
    <s v="2012/13"/>
    <n v="11717"/>
    <n v="45893"/>
    <n v="21"/>
    <n v="284"/>
    <n v="11738"/>
    <n v="46177"/>
    <n v="57915"/>
    <n v="140798"/>
    <n v="31879"/>
    <n v="108068"/>
    <n v="139947"/>
    <n v="73"/>
    <n v="778"/>
    <n v="851"/>
    <n v="31952"/>
    <n v="108846"/>
    <n v="20496669"/>
    <n v="111283"/>
    <n v="20607952"/>
    <m/>
    <n v="0.98950000000000005"/>
    <m/>
    <m/>
    <m/>
    <n v="3.5099999999999999E-2"/>
    <m/>
    <m/>
    <m/>
    <m/>
  </r>
  <r>
    <x v="16"/>
    <s v="C-IV"/>
    <x v="6"/>
    <x v="0"/>
    <n v="2012"/>
    <s v="2012/13"/>
    <n v="1663"/>
    <n v="7893"/>
    <n v="4"/>
    <n v="64"/>
    <n v="1667"/>
    <n v="7957"/>
    <n v="9624"/>
    <n v="22949"/>
    <n v="4421"/>
    <n v="18368"/>
    <n v="22789"/>
    <n v="11"/>
    <n v="149"/>
    <n v="160"/>
    <n v="4432"/>
    <n v="18517"/>
    <n v="3161780"/>
    <n v="21664"/>
    <n v="3183444"/>
    <m/>
    <n v="0.99619999999999997"/>
    <m/>
    <m/>
    <m/>
    <n v="4.1399999999999999E-2"/>
    <m/>
    <m/>
    <m/>
    <m/>
  </r>
  <r>
    <x v="17"/>
    <s v="C-IV"/>
    <x v="6"/>
    <x v="0"/>
    <n v="2012"/>
    <s v="2012/13"/>
    <n v="668"/>
    <n v="4358"/>
    <n v="1"/>
    <n v="14"/>
    <n v="669"/>
    <n v="4372"/>
    <n v="5041"/>
    <n v="10039"/>
    <n v="1762"/>
    <n v="8250"/>
    <n v="10012"/>
    <n v="3"/>
    <n v="24"/>
    <n v="27"/>
    <n v="1765"/>
    <n v="8274"/>
    <n v="1503469"/>
    <n v="3967"/>
    <n v="1507436"/>
    <m/>
    <n v="0.95540000000000003"/>
    <m/>
    <m/>
    <m/>
    <n v="4.1399999999999999E-2"/>
    <m/>
    <m/>
    <m/>
    <m/>
  </r>
  <r>
    <x v="18"/>
    <s v="C-IV"/>
    <x v="6"/>
    <x v="0"/>
    <n v="2012"/>
    <s v="2012/13"/>
    <n v="266"/>
    <n v="1120"/>
    <n v="0"/>
    <n v="0"/>
    <n v="266"/>
    <n v="1120"/>
    <n v="1386"/>
    <n v="2933"/>
    <n v="691"/>
    <n v="2242"/>
    <n v="2933"/>
    <n v="0"/>
    <n v="0"/>
    <n v="0"/>
    <n v="691"/>
    <n v="2242"/>
    <n v="440567"/>
    <n v="0"/>
    <n v="440567"/>
    <m/>
    <n v="0.95730000000000004"/>
    <m/>
    <m/>
    <m/>
    <n v="4.1399999999999999E-2"/>
    <m/>
    <m/>
    <m/>
    <m/>
  </r>
  <r>
    <x v="19"/>
    <s v="LRS"/>
    <x v="6"/>
    <x v="0"/>
    <n v="2012"/>
    <s v="2012/13"/>
    <n v="78986"/>
    <n v="432553"/>
    <n v="781"/>
    <n v="4664"/>
    <n v="79767"/>
    <n v="437217"/>
    <n v="516984"/>
    <n v="1093422"/>
    <n v="182917"/>
    <n v="897598"/>
    <n v="1080515"/>
    <n v="2516"/>
    <n v="10391"/>
    <n v="12907"/>
    <n v="185433"/>
    <n v="907989"/>
    <n v="168271977"/>
    <n v="1736514"/>
    <n v="170008491"/>
    <m/>
    <n v="0.97740000000000005"/>
    <m/>
    <m/>
    <m/>
    <n v="4.6199999999999998E-2"/>
    <m/>
    <m/>
    <m/>
    <m/>
  </r>
  <r>
    <x v="20"/>
    <s v="C-IV"/>
    <x v="6"/>
    <x v="0"/>
    <n v="2012"/>
    <s v="2012/13"/>
    <n v="2016"/>
    <n v="8401"/>
    <n v="3"/>
    <n v="17"/>
    <n v="2019"/>
    <n v="8418"/>
    <n v="10437"/>
    <n v="26670"/>
    <n v="5408"/>
    <n v="21185"/>
    <n v="26593"/>
    <n v="6"/>
    <n v="71"/>
    <n v="77"/>
    <n v="5414"/>
    <n v="21256"/>
    <n v="3804384"/>
    <n v="9986"/>
    <n v="3814370"/>
    <m/>
    <n v="0.99139999999999995"/>
    <m/>
    <m/>
    <m/>
    <n v="4.1399999999999999E-2"/>
    <m/>
    <m/>
    <m/>
    <m/>
  </r>
  <r>
    <x v="21"/>
    <s v="C-IV"/>
    <x v="6"/>
    <x v="0"/>
    <n v="2012"/>
    <s v="2012/13"/>
    <n v="815"/>
    <n v="4632"/>
    <n v="18"/>
    <n v="76"/>
    <n v="833"/>
    <n v="4708"/>
    <n v="5541"/>
    <n v="9408"/>
    <n v="1775"/>
    <n v="7399"/>
    <n v="9174"/>
    <n v="51"/>
    <n v="183"/>
    <n v="234"/>
    <n v="1826"/>
    <n v="7582"/>
    <n v="1443535"/>
    <n v="32027"/>
    <n v="1475562"/>
    <m/>
    <n v="0.99419999999999997"/>
    <m/>
    <m/>
    <m/>
    <n v="4.1399999999999999E-2"/>
    <m/>
    <m/>
    <m/>
    <m/>
  </r>
  <r>
    <x v="22"/>
    <s v="C-IV"/>
    <x v="6"/>
    <x v="0"/>
    <n v="2012"/>
    <s v="2012/13"/>
    <n v="128"/>
    <n v="747"/>
    <n v="0"/>
    <n v="0"/>
    <n v="128"/>
    <n v="747"/>
    <n v="875"/>
    <n v="1804"/>
    <n v="334"/>
    <n v="1470"/>
    <n v="1804"/>
    <n v="0"/>
    <n v="0"/>
    <n v="0"/>
    <n v="334"/>
    <n v="1470"/>
    <n v="264651"/>
    <n v="0"/>
    <n v="264651"/>
    <m/>
    <n v="1"/>
    <m/>
    <m/>
    <m/>
    <n v="4.1399999999999999E-2"/>
    <m/>
    <m/>
    <m/>
    <m/>
  </r>
  <r>
    <x v="23"/>
    <s v="C-IV"/>
    <x v="6"/>
    <x v="0"/>
    <n v="2012"/>
    <s v="2012/13"/>
    <n v="889"/>
    <n v="6330"/>
    <n v="3"/>
    <n v="20"/>
    <n v="892"/>
    <n v="6350"/>
    <n v="7242"/>
    <n v="13660"/>
    <n v="2242"/>
    <n v="11355"/>
    <n v="13597"/>
    <n v="8"/>
    <n v="55"/>
    <n v="63"/>
    <n v="2250"/>
    <n v="11410"/>
    <n v="2051789"/>
    <n v="7429"/>
    <n v="2059218"/>
    <m/>
    <n v="0.99119999999999997"/>
    <m/>
    <m/>
    <m/>
    <n v="4.1399999999999999E-2"/>
    <m/>
    <m/>
    <m/>
    <m/>
  </r>
  <r>
    <x v="24"/>
    <s v="C-IV"/>
    <x v="6"/>
    <x v="0"/>
    <n v="2012"/>
    <s v="2012/13"/>
    <n v="4800"/>
    <n v="17165"/>
    <n v="8"/>
    <n v="30"/>
    <n v="4808"/>
    <n v="17195"/>
    <n v="22003"/>
    <n v="53940"/>
    <n v="13129"/>
    <n v="40676"/>
    <n v="53805"/>
    <n v="28"/>
    <n v="107"/>
    <n v="135"/>
    <n v="13157"/>
    <n v="40783"/>
    <n v="7808104"/>
    <n v="16947"/>
    <n v="7825051"/>
    <m/>
    <n v="0.99739999999999995"/>
    <m/>
    <m/>
    <m/>
    <n v="2.07E-2"/>
    <m/>
    <m/>
    <m/>
    <m/>
  </r>
  <r>
    <x v="25"/>
    <s v="C-IV"/>
    <x v="6"/>
    <x v="0"/>
    <n v="2012"/>
    <s v="2012/13"/>
    <n v="76"/>
    <n v="362"/>
    <n v="0"/>
    <n v="0"/>
    <n v="76"/>
    <n v="362"/>
    <n v="438"/>
    <n v="997"/>
    <n v="196"/>
    <n v="801"/>
    <n v="997"/>
    <n v="0"/>
    <n v="0"/>
    <n v="0"/>
    <n v="196"/>
    <n v="801"/>
    <n v="131580"/>
    <n v="0"/>
    <n v="131580"/>
    <m/>
    <n v="0.95450000000000002"/>
    <m/>
    <m/>
    <m/>
    <n v="4.1399999999999999E-2"/>
    <m/>
    <m/>
    <m/>
    <m/>
  </r>
  <r>
    <x v="26"/>
    <s v="C-IV"/>
    <x v="6"/>
    <x v="0"/>
    <n v="2012"/>
    <s v="2012/13"/>
    <n v="23"/>
    <n v="424"/>
    <n v="0"/>
    <n v="0"/>
    <n v="23"/>
    <n v="424"/>
    <n v="447"/>
    <n v="709"/>
    <n v="53"/>
    <n v="655"/>
    <n v="708"/>
    <n v="0"/>
    <n v="1"/>
    <n v="1"/>
    <n v="53"/>
    <n v="656"/>
    <n v="110956"/>
    <n v="284"/>
    <n v="111240"/>
    <m/>
    <n v="0.90910000000000002"/>
    <m/>
    <m/>
    <m/>
    <n v="4.1399999999999999E-2"/>
    <m/>
    <m/>
    <m/>
    <m/>
  </r>
  <r>
    <x v="27"/>
    <s v="C-IV"/>
    <x v="6"/>
    <x v="0"/>
    <n v="2012"/>
    <s v="2012/13"/>
    <n v="3547"/>
    <n v="15718"/>
    <n v="6"/>
    <n v="54"/>
    <n v="3553"/>
    <n v="15772"/>
    <n v="19325"/>
    <n v="44518"/>
    <n v="8935"/>
    <n v="35391"/>
    <n v="44326"/>
    <n v="24"/>
    <n v="168"/>
    <n v="192"/>
    <n v="8959"/>
    <n v="35559"/>
    <n v="6386342"/>
    <n v="23158"/>
    <n v="6409500"/>
    <m/>
    <n v="1"/>
    <m/>
    <m/>
    <m/>
    <n v="1.29E-2"/>
    <m/>
    <m/>
    <m/>
    <m/>
  </r>
  <r>
    <x v="28"/>
    <s v="C-IV"/>
    <x v="6"/>
    <x v="0"/>
    <n v="2012"/>
    <s v="2012/13"/>
    <n v="465"/>
    <n v="2961"/>
    <n v="5"/>
    <n v="22"/>
    <n v="470"/>
    <n v="2983"/>
    <n v="3452"/>
    <n v="7287"/>
    <n v="1122"/>
    <n v="6091"/>
    <n v="7213"/>
    <n v="11"/>
    <n v="63"/>
    <n v="74"/>
    <n v="1133"/>
    <n v="6154"/>
    <n v="1044803"/>
    <n v="9586"/>
    <n v="1054389"/>
    <m/>
    <n v="0.99519999999999997"/>
    <m/>
    <m/>
    <m/>
    <n v="4.1399999999999999E-2"/>
    <m/>
    <m/>
    <m/>
    <m/>
  </r>
  <r>
    <x v="29"/>
    <s v="C-IV"/>
    <x v="6"/>
    <x v="0"/>
    <n v="2012"/>
    <s v="2012/13"/>
    <n v="462"/>
    <n v="3198"/>
    <n v="1"/>
    <n v="6"/>
    <n v="463"/>
    <n v="3204"/>
    <n v="3667"/>
    <n v="7105"/>
    <n v="1179"/>
    <n v="5910"/>
    <n v="7089"/>
    <n v="3"/>
    <n v="13"/>
    <n v="16"/>
    <n v="1182"/>
    <n v="5923"/>
    <n v="1077001"/>
    <n v="2091"/>
    <n v="1079092"/>
    <m/>
    <n v="1"/>
    <m/>
    <m/>
    <m/>
    <n v="4.1399999999999999E-2"/>
    <m/>
    <m/>
    <m/>
    <m/>
  </r>
  <r>
    <x v="30"/>
    <s v="CalWIN"/>
    <x v="6"/>
    <x v="0"/>
    <n v="2012"/>
    <s v="2012/13"/>
    <n v="13279"/>
    <n v="83221"/>
    <n v="63"/>
    <n v="1393"/>
    <n v="13342"/>
    <n v="84614"/>
    <n v="97956"/>
    <n v="218827"/>
    <n v="33606"/>
    <n v="181642"/>
    <n v="215248"/>
    <n v="221"/>
    <n v="3358"/>
    <n v="3579"/>
    <n v="33827"/>
    <n v="185000"/>
    <n v="31060241"/>
    <n v="426864"/>
    <n v="31487105"/>
    <m/>
    <n v="0.99850000000000005"/>
    <m/>
    <m/>
    <m/>
    <n v="1.67E-2"/>
    <m/>
    <m/>
    <m/>
    <m/>
  </r>
  <r>
    <x v="31"/>
    <s v="CalWIN"/>
    <x v="6"/>
    <x v="0"/>
    <n v="2012"/>
    <s v="2012/13"/>
    <n v="994"/>
    <n v="7199"/>
    <n v="2"/>
    <n v="32"/>
    <n v="996"/>
    <n v="7231"/>
    <n v="8227"/>
    <n v="17815"/>
    <n v="2537"/>
    <n v="15203"/>
    <n v="17740"/>
    <n v="9"/>
    <n v="66"/>
    <n v="75"/>
    <n v="2546"/>
    <n v="15269"/>
    <n v="2568407"/>
    <n v="9290"/>
    <n v="2577697"/>
    <m/>
    <n v="0.96640000000000004"/>
    <m/>
    <m/>
    <m/>
    <n v="4.1399999999999999E-2"/>
    <m/>
    <m/>
    <m/>
    <m/>
  </r>
  <r>
    <x v="32"/>
    <s v="C-IV"/>
    <x v="6"/>
    <x v="0"/>
    <n v="2012"/>
    <s v="2012/13"/>
    <n v="104"/>
    <n v="651"/>
    <n v="0"/>
    <n v="1"/>
    <n v="104"/>
    <n v="652"/>
    <n v="756"/>
    <n v="1654"/>
    <n v="283"/>
    <n v="1370"/>
    <n v="1653"/>
    <n v="0"/>
    <n v="1"/>
    <n v="1"/>
    <n v="283"/>
    <n v="1371"/>
    <n v="236744"/>
    <n v="400"/>
    <n v="237144"/>
    <m/>
    <n v="0.94740000000000002"/>
    <m/>
    <m/>
    <m/>
    <n v="4.1399999999999999E-2"/>
    <m/>
    <m/>
    <m/>
    <m/>
  </r>
  <r>
    <x v="33"/>
    <s v="C-IV"/>
    <x v="6"/>
    <x v="0"/>
    <n v="2012"/>
    <s v="2012/13"/>
    <n v="19516"/>
    <n v="89067"/>
    <n v="52"/>
    <n v="599"/>
    <n v="19568"/>
    <n v="89666"/>
    <n v="109234"/>
    <n v="267997"/>
    <n v="53622"/>
    <n v="212476"/>
    <n v="266098"/>
    <n v="184"/>
    <n v="1715"/>
    <n v="1899"/>
    <n v="53806"/>
    <n v="214191"/>
    <n v="38081951"/>
    <n v="246704"/>
    <n v="38328655"/>
    <m/>
    <n v="0.99960000000000004"/>
    <m/>
    <m/>
    <m/>
    <n v="0.03"/>
    <m/>
    <m/>
    <m/>
    <m/>
  </r>
  <r>
    <x v="34"/>
    <s v="CalWIN"/>
    <x v="6"/>
    <x v="0"/>
    <n v="2012"/>
    <s v="2012/13"/>
    <n v="17811"/>
    <n v="72173"/>
    <n v="151"/>
    <n v="721"/>
    <n v="17962"/>
    <n v="72894"/>
    <n v="90856"/>
    <n v="204104"/>
    <n v="45170"/>
    <n v="156587"/>
    <n v="201757"/>
    <n v="552"/>
    <n v="1795"/>
    <n v="2347"/>
    <n v="45722"/>
    <n v="158382"/>
    <n v="31088321"/>
    <n v="307013"/>
    <n v="31395334"/>
    <m/>
    <n v="0.9698"/>
    <m/>
    <m/>
    <m/>
    <n v="2.8400000000000002E-2"/>
    <m/>
    <m/>
    <m/>
    <m/>
  </r>
  <r>
    <x v="35"/>
    <s v="C-IV"/>
    <x v="6"/>
    <x v="0"/>
    <n v="2012"/>
    <s v="2012/13"/>
    <n v="392"/>
    <n v="2201"/>
    <n v="2"/>
    <n v="14"/>
    <n v="394"/>
    <n v="2215"/>
    <n v="2609"/>
    <n v="6114"/>
    <n v="1013"/>
    <n v="5056"/>
    <n v="6069"/>
    <n v="6"/>
    <n v="39"/>
    <n v="45"/>
    <n v="1019"/>
    <n v="5095"/>
    <n v="864200"/>
    <n v="4997"/>
    <n v="869197"/>
    <m/>
    <n v="0.98729999999999996"/>
    <m/>
    <m/>
    <m/>
    <n v="4.1399999999999999E-2"/>
    <m/>
    <m/>
    <m/>
    <m/>
  </r>
  <r>
    <x v="36"/>
    <s v="C-IV"/>
    <x v="6"/>
    <x v="0"/>
    <n v="2012"/>
    <s v="2012/13"/>
    <n v="28167"/>
    <n v="122846"/>
    <n v="55"/>
    <n v="569"/>
    <n v="28222"/>
    <n v="123415"/>
    <n v="151637"/>
    <n v="361404"/>
    <n v="76349"/>
    <n v="283388"/>
    <n v="359737"/>
    <n v="196"/>
    <n v="1471"/>
    <n v="1667"/>
    <n v="76545"/>
    <n v="284859"/>
    <n v="52909107"/>
    <n v="218304"/>
    <n v="53127411"/>
    <m/>
    <n v="0.99939999999999996"/>
    <m/>
    <m/>
    <m/>
    <n v="2.01E-2"/>
    <m/>
    <m/>
    <m/>
    <m/>
  </r>
  <r>
    <x v="37"/>
    <s v="CalWIN"/>
    <x v="6"/>
    <x v="0"/>
    <n v="2012"/>
    <s v="2012/13"/>
    <n v="17600"/>
    <n v="93384"/>
    <n v="139"/>
    <n v="1238"/>
    <n v="17739"/>
    <n v="94622"/>
    <n v="112361"/>
    <n v="246971"/>
    <n v="48059"/>
    <n v="195446"/>
    <n v="243505"/>
    <n v="513"/>
    <n v="2953"/>
    <n v="3466"/>
    <n v="48572"/>
    <n v="198399"/>
    <n v="36459708"/>
    <n v="423947"/>
    <n v="36883655"/>
    <m/>
    <n v="0.9718"/>
    <m/>
    <m/>
    <m/>
    <n v="7.2300000000000003E-2"/>
    <m/>
    <m/>
    <m/>
    <m/>
  </r>
  <r>
    <x v="38"/>
    <s v="CalWIN"/>
    <x v="6"/>
    <x v="0"/>
    <n v="2012"/>
    <s v="2012/13"/>
    <n v="2971"/>
    <n v="28988"/>
    <n v="65"/>
    <n v="886"/>
    <n v="3036"/>
    <n v="29874"/>
    <n v="32910"/>
    <n v="50894"/>
    <n v="6531"/>
    <n v="42487"/>
    <n v="49018"/>
    <n v="192"/>
    <n v="1684"/>
    <n v="1876"/>
    <n v="6723"/>
    <n v="44171"/>
    <n v="7625582.6900000004"/>
    <n v="235799.69"/>
    <n v="7861382.3800000008"/>
    <m/>
    <n v="0.97629999999999995"/>
    <m/>
    <m/>
    <m/>
    <n v="3.4099999999999998E-2"/>
    <m/>
    <m/>
    <m/>
    <m/>
  </r>
  <r>
    <x v="39"/>
    <s v="C-IV"/>
    <x v="6"/>
    <x v="0"/>
    <n v="2012"/>
    <s v="2012/13"/>
    <n v="9452"/>
    <n v="34076"/>
    <n v="26"/>
    <n v="236"/>
    <n v="9478"/>
    <n v="34312"/>
    <n v="43790"/>
    <n v="107532"/>
    <n v="24365"/>
    <n v="82377"/>
    <n v="106742"/>
    <n v="80"/>
    <n v="710"/>
    <n v="790"/>
    <n v="24445"/>
    <n v="83087"/>
    <n v="15795209"/>
    <n v="105088"/>
    <n v="15900297"/>
    <m/>
    <n v="0.98150000000000004"/>
    <m/>
    <m/>
    <m/>
    <n v="3.4700000000000002E-2"/>
    <m/>
    <m/>
    <m/>
    <m/>
  </r>
  <r>
    <x v="40"/>
    <s v="CalWIN"/>
    <x v="6"/>
    <x v="0"/>
    <n v="2012"/>
    <s v="2012/13"/>
    <n v="1230"/>
    <n v="7640"/>
    <n v="3"/>
    <n v="26"/>
    <n v="1233"/>
    <n v="7666"/>
    <n v="8899"/>
    <n v="17269"/>
    <n v="3028"/>
    <n v="14162"/>
    <n v="17190"/>
    <n v="9"/>
    <n v="70"/>
    <n v="79"/>
    <n v="3037"/>
    <n v="14232"/>
    <n v="2497093"/>
    <n v="7668"/>
    <n v="2504761"/>
    <m/>
    <n v="0.97450000000000003"/>
    <m/>
    <m/>
    <m/>
    <n v="4.1399999999999999E-2"/>
    <m/>
    <m/>
    <m/>
    <m/>
  </r>
  <r>
    <x v="41"/>
    <s v="CalWIN"/>
    <x v="6"/>
    <x v="0"/>
    <n v="2012"/>
    <s v="2012/13"/>
    <n v="1903"/>
    <n v="11436"/>
    <n v="20"/>
    <n v="253"/>
    <n v="1923"/>
    <n v="11689"/>
    <n v="13612"/>
    <n v="28106"/>
    <n v="4763"/>
    <n v="22659"/>
    <n v="27422"/>
    <n v="64"/>
    <n v="620"/>
    <n v="684"/>
    <n v="4827"/>
    <n v="23279"/>
    <n v="4051717.28"/>
    <n v="76239.92"/>
    <n v="4127957.1999999997"/>
    <m/>
    <n v="0.95230000000000004"/>
    <m/>
    <m/>
    <m/>
    <n v="4.1399999999999999E-2"/>
    <m/>
    <m/>
    <m/>
    <m/>
  </r>
  <r>
    <x v="42"/>
    <s v="CalWIN"/>
    <x v="6"/>
    <x v="0"/>
    <n v="2012"/>
    <s v="2012/13"/>
    <n v="2678"/>
    <n v="11485"/>
    <n v="2"/>
    <n v="32"/>
    <n v="2680"/>
    <n v="11517"/>
    <n v="14197"/>
    <n v="32030"/>
    <n v="6716"/>
    <n v="25206"/>
    <n v="31922"/>
    <n v="7"/>
    <n v="101"/>
    <n v="108"/>
    <n v="6723"/>
    <n v="25307"/>
    <n v="4563465.6500000004"/>
    <n v="10939.09"/>
    <n v="4574404.74"/>
    <m/>
    <n v="0.96009999999999995"/>
    <m/>
    <m/>
    <m/>
    <n v="4.1399999999999999E-2"/>
    <m/>
    <m/>
    <m/>
    <m/>
  </r>
  <r>
    <x v="43"/>
    <s v="CalWIN"/>
    <x v="6"/>
    <x v="0"/>
    <n v="2012"/>
    <s v="2012/13"/>
    <n v="7550"/>
    <n v="40446"/>
    <n v="44"/>
    <n v="998"/>
    <n v="7594"/>
    <n v="41444"/>
    <n v="49038"/>
    <n v="105676"/>
    <n v="18353"/>
    <n v="85069"/>
    <n v="103422"/>
    <n v="141"/>
    <n v="2113"/>
    <n v="2254"/>
    <n v="18494"/>
    <n v="87182"/>
    <n v="15411705"/>
    <n v="301466"/>
    <n v="15713171"/>
    <m/>
    <n v="0.80869999999999997"/>
    <m/>
    <m/>
    <m/>
    <n v="8.6E-3"/>
    <m/>
    <m/>
    <m/>
    <m/>
  </r>
  <r>
    <x v="44"/>
    <s v="CalWIN"/>
    <x v="6"/>
    <x v="0"/>
    <n v="2012"/>
    <s v="2012/13"/>
    <n v="1300"/>
    <n v="9656"/>
    <n v="1"/>
    <n v="27"/>
    <n v="1301"/>
    <n v="9683"/>
    <n v="10984"/>
    <n v="22390"/>
    <n v="3182"/>
    <n v="19129"/>
    <n v="22311"/>
    <n v="3"/>
    <n v="76"/>
    <n v="79"/>
    <n v="3185"/>
    <n v="19205"/>
    <n v="3344189"/>
    <n v="7970"/>
    <n v="3352159"/>
    <m/>
    <n v="0.96250000000000002"/>
    <m/>
    <m/>
    <m/>
    <n v="4.1399999999999999E-2"/>
    <m/>
    <m/>
    <m/>
    <m/>
  </r>
  <r>
    <x v="45"/>
    <s v="C-IV"/>
    <x v="6"/>
    <x v="0"/>
    <n v="2012"/>
    <s v="2012/13"/>
    <n v="1774"/>
    <n v="10649"/>
    <n v="2"/>
    <n v="20"/>
    <n v="1776"/>
    <n v="10669"/>
    <n v="12445"/>
    <n v="25025"/>
    <n v="4478"/>
    <n v="20502"/>
    <n v="24980"/>
    <n v="5"/>
    <n v="40"/>
    <n v="45"/>
    <n v="4483"/>
    <n v="20542"/>
    <n v="3590326"/>
    <n v="5669"/>
    <n v="3595995"/>
    <m/>
    <n v="0.9788"/>
    <m/>
    <m/>
    <m/>
    <n v="4.1399999999999999E-2"/>
    <m/>
    <m/>
    <m/>
    <m/>
  </r>
  <r>
    <x v="46"/>
    <s v="C-IV"/>
    <x v="6"/>
    <x v="0"/>
    <n v="2012"/>
    <s v="2012/13"/>
    <n v="23"/>
    <n v="133"/>
    <n v="0"/>
    <n v="0"/>
    <n v="23"/>
    <n v="133"/>
    <n v="156"/>
    <n v="302"/>
    <n v="67"/>
    <n v="235"/>
    <n v="302"/>
    <n v="0"/>
    <n v="0"/>
    <n v="0"/>
    <n v="67"/>
    <n v="235"/>
    <n v="41752"/>
    <n v="0"/>
    <n v="41752"/>
    <m/>
    <n v="1"/>
    <m/>
    <m/>
    <m/>
    <n v="4.1399999999999999E-2"/>
    <m/>
    <m/>
    <m/>
    <m/>
  </r>
  <r>
    <x v="47"/>
    <s v="C-IV"/>
    <x v="6"/>
    <x v="0"/>
    <n v="2012"/>
    <s v="2012/13"/>
    <n v="453"/>
    <n v="2264"/>
    <n v="0"/>
    <n v="2"/>
    <n v="453"/>
    <n v="2266"/>
    <n v="2719"/>
    <n v="6100"/>
    <n v="1262"/>
    <n v="4832"/>
    <n v="6094"/>
    <n v="1"/>
    <n v="5"/>
    <n v="6"/>
    <n v="1263"/>
    <n v="4837"/>
    <n v="886136"/>
    <n v="673"/>
    <n v="886809"/>
    <m/>
    <n v="1"/>
    <m/>
    <m/>
    <m/>
    <n v="4.1399999999999999E-2"/>
    <m/>
    <m/>
    <m/>
    <m/>
  </r>
  <r>
    <x v="48"/>
    <s v="CalWIN"/>
    <x v="6"/>
    <x v="0"/>
    <n v="2012"/>
    <s v="2012/13"/>
    <n v="3379"/>
    <n v="16489"/>
    <n v="10"/>
    <n v="76"/>
    <n v="3389"/>
    <n v="16565"/>
    <n v="19954"/>
    <n v="40161"/>
    <n v="8139"/>
    <n v="31785"/>
    <n v="39924"/>
    <n v="33"/>
    <n v="204"/>
    <n v="237"/>
    <n v="8172"/>
    <n v="31989"/>
    <n v="6139936"/>
    <n v="29278"/>
    <n v="6169214"/>
    <m/>
    <n v="0.93489999999999995"/>
    <m/>
    <m/>
    <m/>
    <n v="1.44E-2"/>
    <m/>
    <m/>
    <m/>
    <m/>
  </r>
  <r>
    <x v="49"/>
    <s v="CalWIN"/>
    <x v="6"/>
    <x v="0"/>
    <n v="2012"/>
    <s v="2012/13"/>
    <n v="2315"/>
    <n v="15942"/>
    <n v="13"/>
    <n v="120"/>
    <n v="2328"/>
    <n v="16062"/>
    <n v="18390"/>
    <n v="34447"/>
    <n v="5569"/>
    <n v="28524"/>
    <n v="34093"/>
    <n v="39"/>
    <n v="315"/>
    <n v="354"/>
    <n v="5608"/>
    <n v="28839"/>
    <n v="5197054.45"/>
    <n v="37834.410000000003"/>
    <n v="5234888.8600000003"/>
    <m/>
    <n v="0.8992"/>
    <m/>
    <m/>
    <m/>
    <n v="4.1399999999999999E-2"/>
    <m/>
    <m/>
    <m/>
    <m/>
  </r>
  <r>
    <x v="50"/>
    <s v="C-IV"/>
    <x v="6"/>
    <x v="0"/>
    <n v="2012"/>
    <s v="2012/13"/>
    <n v="7263"/>
    <n v="32697"/>
    <n v="10"/>
    <n v="66"/>
    <n v="7273"/>
    <n v="32763"/>
    <n v="40036"/>
    <n v="88848"/>
    <n v="19172"/>
    <n v="69468"/>
    <n v="88640"/>
    <n v="30"/>
    <n v="178"/>
    <n v="208"/>
    <n v="19202"/>
    <n v="69646"/>
    <n v="12866837"/>
    <n v="26469"/>
    <n v="12893306"/>
    <m/>
    <n v="0.99960000000000004"/>
    <m/>
    <m/>
    <m/>
    <n v="2.7300000000000001E-2"/>
    <m/>
    <m/>
    <m/>
    <m/>
  </r>
  <r>
    <x v="51"/>
    <s v="C-IV"/>
    <x v="6"/>
    <x v="0"/>
    <n v="2012"/>
    <s v="2012/13"/>
    <n v="838"/>
    <n v="4102"/>
    <n v="3"/>
    <n v="18"/>
    <n v="841"/>
    <n v="4120"/>
    <n v="4961"/>
    <n v="11946"/>
    <n v="2346"/>
    <n v="9533"/>
    <n v="11879"/>
    <n v="11"/>
    <n v="56"/>
    <n v="67"/>
    <n v="2357"/>
    <n v="9589"/>
    <n v="1695534"/>
    <n v="8825"/>
    <n v="1704359"/>
    <m/>
    <n v="0.95109999999999995"/>
    <m/>
    <m/>
    <m/>
    <n v="4.1399999999999999E-2"/>
    <m/>
    <m/>
    <m/>
    <m/>
  </r>
  <r>
    <x v="52"/>
    <s v="C-IV"/>
    <x v="6"/>
    <x v="0"/>
    <n v="2012"/>
    <s v="2012/13"/>
    <n v="777"/>
    <n v="3431"/>
    <n v="0"/>
    <n v="11"/>
    <n v="777"/>
    <n v="3442"/>
    <n v="4219"/>
    <n v="9899"/>
    <n v="2105"/>
    <n v="7764"/>
    <n v="9869"/>
    <n v="1"/>
    <n v="29"/>
    <n v="30"/>
    <n v="2106"/>
    <n v="7793"/>
    <n v="1430906"/>
    <n v="4002"/>
    <n v="1434908"/>
    <m/>
    <n v="0.91290000000000004"/>
    <m/>
    <m/>
    <m/>
    <n v="4.1399999999999999E-2"/>
    <m/>
    <m/>
    <m/>
    <m/>
  </r>
  <r>
    <x v="53"/>
    <s v="C-IV"/>
    <x v="6"/>
    <x v="0"/>
    <n v="2012"/>
    <s v="2012/13"/>
    <n v="81"/>
    <n v="694"/>
    <n v="0"/>
    <n v="2"/>
    <n v="81"/>
    <n v="696"/>
    <n v="776"/>
    <n v="1557"/>
    <n v="205"/>
    <n v="1349"/>
    <n v="1554"/>
    <n v="0"/>
    <n v="3"/>
    <n v="3"/>
    <n v="205"/>
    <n v="1352"/>
    <n v="231458"/>
    <n v="534"/>
    <n v="231992"/>
    <m/>
    <n v="0.97919999999999996"/>
    <m/>
    <m/>
    <m/>
    <n v="4.1399999999999999E-2"/>
    <m/>
    <m/>
    <m/>
    <m/>
  </r>
  <r>
    <x v="54"/>
    <s v="CalWIN"/>
    <x v="6"/>
    <x v="0"/>
    <n v="2012"/>
    <s v="2012/13"/>
    <n v="8971"/>
    <n v="35284"/>
    <n v="23"/>
    <n v="299"/>
    <n v="8994"/>
    <n v="35583"/>
    <n v="44577"/>
    <n v="110086"/>
    <n v="24445"/>
    <n v="84761"/>
    <n v="109206"/>
    <n v="72"/>
    <n v="808"/>
    <n v="880"/>
    <n v="24517"/>
    <n v="85569"/>
    <n v="15952688"/>
    <n v="102611"/>
    <n v="16055299"/>
    <m/>
    <n v="1"/>
    <m/>
    <m/>
    <m/>
    <n v="2.12E-2"/>
    <m/>
    <m/>
    <m/>
    <m/>
  </r>
  <r>
    <x v="55"/>
    <s v="C-IV"/>
    <x v="6"/>
    <x v="0"/>
    <n v="2012"/>
    <s v="2012/13"/>
    <n v="368"/>
    <n v="2384"/>
    <n v="0"/>
    <n v="3"/>
    <n v="368"/>
    <n v="2387"/>
    <n v="2755"/>
    <n v="5103"/>
    <n v="927"/>
    <n v="4167"/>
    <n v="5094"/>
    <n v="0"/>
    <n v="9"/>
    <n v="9"/>
    <n v="927"/>
    <n v="4176"/>
    <n v="750774"/>
    <n v="1279"/>
    <n v="752053"/>
    <m/>
    <n v="0.97840000000000005"/>
    <m/>
    <m/>
    <m/>
    <n v="4.1399999999999999E-2"/>
    <m/>
    <m/>
    <m/>
    <m/>
  </r>
  <r>
    <x v="56"/>
    <s v="CalWIN"/>
    <x v="6"/>
    <x v="0"/>
    <n v="2012"/>
    <s v="2012/13"/>
    <n v="3645"/>
    <n v="27503"/>
    <n v="7"/>
    <n v="129"/>
    <n v="3652"/>
    <n v="27632"/>
    <n v="31284"/>
    <n v="64382"/>
    <n v="9141"/>
    <n v="54909"/>
    <n v="64050"/>
    <n v="25"/>
    <n v="307"/>
    <n v="332"/>
    <n v="9166"/>
    <n v="55216"/>
    <n v="9365011.4700000007"/>
    <n v="40091.67"/>
    <n v="9405103.1400000006"/>
    <m/>
    <n v="0.98699999999999999"/>
    <m/>
    <m/>
    <m/>
    <n v="1.83E-2"/>
    <m/>
    <m/>
    <m/>
    <m/>
  </r>
  <r>
    <x v="57"/>
    <s v="CalWIN"/>
    <x v="6"/>
    <x v="0"/>
    <n v="2012"/>
    <s v="2012/13"/>
    <n v="1039"/>
    <n v="6597"/>
    <n v="15"/>
    <n v="115"/>
    <n v="1054"/>
    <n v="6712"/>
    <n v="7766"/>
    <n v="16880"/>
    <n v="2685"/>
    <n v="13885"/>
    <n v="16570"/>
    <n v="57"/>
    <n v="253"/>
    <n v="310"/>
    <n v="2742"/>
    <n v="14138"/>
    <n v="2443498"/>
    <n v="42438"/>
    <n v="2485936"/>
    <m/>
    <n v="0.87329999999999997"/>
    <m/>
    <m/>
    <m/>
    <n v="4.1399999999999999E-2"/>
    <m/>
    <m/>
    <m/>
    <m/>
  </r>
  <r>
    <x v="58"/>
    <s v="C-IV"/>
    <x v="6"/>
    <x v="0"/>
    <n v="2012"/>
    <s v="2012/13"/>
    <n v="1027"/>
    <n v="4734"/>
    <n v="1"/>
    <n v="14"/>
    <n v="1028"/>
    <n v="4748"/>
    <n v="5776"/>
    <n v="13058"/>
    <n v="2703"/>
    <n v="10310"/>
    <n v="13013"/>
    <n v="5"/>
    <n v="40"/>
    <n v="45"/>
    <n v="2708"/>
    <n v="10350"/>
    <n v="1932914"/>
    <n v="5743"/>
    <n v="1938657"/>
    <m/>
    <n v="1"/>
    <m/>
    <m/>
    <m/>
    <n v="4.1399999999999999E-2"/>
    <m/>
    <m/>
    <m/>
    <m/>
  </r>
  <r>
    <x v="0"/>
    <s v="n/a"/>
    <x v="7"/>
    <x v="0"/>
    <n v="2012"/>
    <s v="2012/13"/>
    <n v="314576"/>
    <n v="1529463"/>
    <n v="1756"/>
    <n v="14620"/>
    <n v="316332"/>
    <n v="1544083"/>
    <n v="1860414"/>
    <n v="4102934"/>
    <n v="793168"/>
    <n v="3269254"/>
    <n v="4062422"/>
    <n v="5833"/>
    <n v="34679"/>
    <n v="40512"/>
    <n v="799001"/>
    <n v="3303933"/>
    <n v="609307971.52999997"/>
    <n v="5237707.4999999991"/>
    <n v="614545679.02999985"/>
    <m/>
    <n v="0.97619999999999996"/>
    <m/>
    <m/>
    <m/>
    <n v="3.5999999999999997E-2"/>
    <m/>
    <m/>
    <m/>
    <m/>
  </r>
  <r>
    <x v="1"/>
    <s v="CalWIN"/>
    <x v="7"/>
    <x v="0"/>
    <n v="2012"/>
    <s v="2012/13"/>
    <n v="10591"/>
    <n v="51025"/>
    <n v="108"/>
    <n v="831"/>
    <n v="10699"/>
    <n v="51856"/>
    <n v="62555"/>
    <n v="125468"/>
    <n v="24821"/>
    <n v="98396"/>
    <n v="123217"/>
    <n v="361"/>
    <n v="1890"/>
    <n v="2251"/>
    <n v="25182"/>
    <n v="100286"/>
    <n v="18985990"/>
    <n v="289244"/>
    <n v="19275234"/>
    <m/>
    <n v="0.90659999999999996"/>
    <m/>
    <m/>
    <m/>
    <n v="1.37E-2"/>
    <m/>
    <m/>
    <m/>
    <m/>
  </r>
  <r>
    <x v="2"/>
    <s v="C-IV"/>
    <x v="7"/>
    <x v="0"/>
    <n v="2012"/>
    <s v="2012/13"/>
    <n v="1"/>
    <n v="79"/>
    <n v="0"/>
    <n v="0"/>
    <n v="1"/>
    <n v="79"/>
    <n v="80"/>
    <n v="142"/>
    <n v="2"/>
    <n v="140"/>
    <n v="142"/>
    <n v="0"/>
    <n v="0"/>
    <n v="0"/>
    <n v="2"/>
    <n v="140"/>
    <n v="18086"/>
    <n v="0"/>
    <n v="18086"/>
    <m/>
    <n v="1"/>
    <m/>
    <m/>
    <m/>
    <n v="5.2699999999999997E-2"/>
    <m/>
    <m/>
    <m/>
    <m/>
  </r>
  <r>
    <x v="3"/>
    <s v="C-IV"/>
    <x v="7"/>
    <x v="0"/>
    <n v="2012"/>
    <s v="2012/13"/>
    <n v="215"/>
    <n v="1498"/>
    <n v="1"/>
    <n v="3"/>
    <n v="216"/>
    <n v="1501"/>
    <n v="1717"/>
    <n v="3287"/>
    <n v="554"/>
    <n v="2723"/>
    <n v="3277"/>
    <n v="2"/>
    <n v="8"/>
    <n v="10"/>
    <n v="556"/>
    <n v="2731"/>
    <n v="500073"/>
    <n v="774"/>
    <n v="500847"/>
    <m/>
    <n v="0.97009999999999996"/>
    <m/>
    <m/>
    <m/>
    <n v="5.2699999999999997E-2"/>
    <m/>
    <m/>
    <m/>
    <m/>
  </r>
  <r>
    <x v="4"/>
    <s v="C-IV"/>
    <x v="7"/>
    <x v="0"/>
    <n v="2012"/>
    <s v="2012/13"/>
    <n v="2123"/>
    <n v="11991"/>
    <n v="2"/>
    <n v="22"/>
    <n v="2125"/>
    <n v="12013"/>
    <n v="14138"/>
    <n v="29551"/>
    <n v="5322"/>
    <n v="24163"/>
    <n v="29485"/>
    <n v="6"/>
    <n v="60"/>
    <n v="66"/>
    <n v="5328"/>
    <n v="24223"/>
    <n v="4343782"/>
    <n v="6778"/>
    <n v="4350560"/>
    <m/>
    <n v="0.90459999999999996"/>
    <m/>
    <m/>
    <m/>
    <n v="5.2699999999999997E-2"/>
    <m/>
    <m/>
    <m/>
    <m/>
  </r>
  <r>
    <x v="5"/>
    <s v="C-IV"/>
    <x v="7"/>
    <x v="0"/>
    <n v="2012"/>
    <s v="2012/13"/>
    <n v="322"/>
    <n v="2194"/>
    <n v="0"/>
    <n v="2"/>
    <n v="322"/>
    <n v="2196"/>
    <n v="2518"/>
    <n v="5007"/>
    <n v="850"/>
    <n v="4152"/>
    <n v="5002"/>
    <n v="0"/>
    <n v="5"/>
    <n v="5"/>
    <n v="850"/>
    <n v="4157"/>
    <n v="742898"/>
    <n v="474"/>
    <n v="743372"/>
    <m/>
    <n v="0.98089999999999999"/>
    <m/>
    <m/>
    <m/>
    <n v="5.2699999999999997E-2"/>
    <m/>
    <m/>
    <m/>
    <m/>
  </r>
  <r>
    <x v="6"/>
    <s v="C-IV"/>
    <x v="7"/>
    <x v="0"/>
    <n v="2012"/>
    <s v="2012/13"/>
    <n v="99"/>
    <n v="568"/>
    <n v="0"/>
    <n v="2"/>
    <n v="99"/>
    <n v="570"/>
    <n v="669"/>
    <n v="1661"/>
    <n v="249"/>
    <n v="1407"/>
    <n v="1656"/>
    <n v="0"/>
    <n v="5"/>
    <n v="5"/>
    <n v="249"/>
    <n v="1412"/>
    <n v="220175"/>
    <n v="885"/>
    <n v="221060"/>
    <m/>
    <n v="1"/>
    <m/>
    <m/>
    <m/>
    <n v="5.2699999999999997E-2"/>
    <m/>
    <m/>
    <m/>
    <m/>
  </r>
  <r>
    <x v="7"/>
    <s v="CalWIN"/>
    <x v="7"/>
    <x v="0"/>
    <n v="2012"/>
    <s v="2012/13"/>
    <n v="5977"/>
    <n v="27086"/>
    <n v="21"/>
    <n v="179"/>
    <n v="5998"/>
    <n v="27265"/>
    <n v="33263"/>
    <n v="69279"/>
    <n v="14283"/>
    <n v="54452"/>
    <n v="68735"/>
    <n v="68"/>
    <n v="476"/>
    <n v="544"/>
    <n v="14351"/>
    <n v="54928"/>
    <n v="10575202.460000001"/>
    <n v="65999.360000000001"/>
    <n v="10641201.82"/>
    <m/>
    <n v="0.9637"/>
    <m/>
    <m/>
    <m/>
    <n v="3.1199999999999999E-2"/>
    <m/>
    <m/>
    <m/>
    <m/>
  </r>
  <r>
    <x v="8"/>
    <s v="C-IV"/>
    <x v="7"/>
    <x v="0"/>
    <n v="2012"/>
    <s v="2012/13"/>
    <n v="451"/>
    <n v="2154"/>
    <n v="1"/>
    <n v="7"/>
    <n v="452"/>
    <n v="2161"/>
    <n v="2612"/>
    <n v="5394"/>
    <n v="1222"/>
    <n v="4158"/>
    <n v="5380"/>
    <n v="2"/>
    <n v="12"/>
    <n v="14"/>
    <n v="1224"/>
    <n v="4170"/>
    <n v="786057.76"/>
    <n v="1419"/>
    <n v="787476.76"/>
    <m/>
    <n v="1"/>
    <m/>
    <m/>
    <m/>
    <n v="5.2699999999999997E-2"/>
    <m/>
    <m/>
    <m/>
    <m/>
  </r>
  <r>
    <x v="9"/>
    <s v="C-IV"/>
    <x v="7"/>
    <x v="0"/>
    <n v="2012"/>
    <s v="2012/13"/>
    <n v="658"/>
    <n v="5444"/>
    <n v="3"/>
    <n v="19"/>
    <n v="661"/>
    <n v="5463"/>
    <n v="6124"/>
    <n v="11702"/>
    <n v="1674"/>
    <n v="9977"/>
    <n v="11651"/>
    <n v="9"/>
    <n v="42"/>
    <n v="51"/>
    <n v="1683"/>
    <n v="10019"/>
    <n v="1733948"/>
    <n v="7234"/>
    <n v="1741182"/>
    <m/>
    <n v="1"/>
    <m/>
    <m/>
    <m/>
    <n v="5.2699999999999997E-2"/>
    <m/>
    <m/>
    <m/>
    <m/>
  </r>
  <r>
    <x v="10"/>
    <s v="CalWIN"/>
    <x v="7"/>
    <x v="0"/>
    <n v="2012"/>
    <s v="2012/13"/>
    <n v="15572"/>
    <n v="73264"/>
    <n v="27"/>
    <n v="253"/>
    <n v="15599"/>
    <n v="73517"/>
    <n v="89116"/>
    <n v="215482"/>
    <n v="41561"/>
    <n v="173107"/>
    <n v="214668"/>
    <n v="101"/>
    <n v="713"/>
    <n v="814"/>
    <n v="41662"/>
    <n v="173820"/>
    <n v="31869191"/>
    <n v="104859"/>
    <n v="31974050"/>
    <m/>
    <n v="0.97570000000000001"/>
    <m/>
    <m/>
    <m/>
    <n v="1.49E-2"/>
    <m/>
    <m/>
    <m/>
    <m/>
  </r>
  <r>
    <x v="11"/>
    <s v="C-IV"/>
    <x v="7"/>
    <x v="0"/>
    <n v="2012"/>
    <s v="2012/13"/>
    <n v="257"/>
    <n v="1145"/>
    <n v="0"/>
    <n v="4"/>
    <n v="257"/>
    <n v="1149"/>
    <n v="1406"/>
    <n v="3464"/>
    <n v="681"/>
    <n v="2770"/>
    <n v="3451"/>
    <n v="0"/>
    <n v="13"/>
    <n v="13"/>
    <n v="681"/>
    <n v="2783"/>
    <n v="472078"/>
    <n v="1605"/>
    <n v="473683"/>
    <m/>
    <n v="1"/>
    <m/>
    <m/>
    <m/>
    <n v="5.2699999999999997E-2"/>
    <m/>
    <m/>
    <m/>
    <m/>
  </r>
  <r>
    <x v="12"/>
    <s v="C-IV"/>
    <x v="7"/>
    <x v="0"/>
    <n v="2012"/>
    <s v="2012/13"/>
    <n v="1058"/>
    <n v="7072"/>
    <n v="1"/>
    <n v="8"/>
    <n v="1059"/>
    <n v="7080"/>
    <n v="8139"/>
    <n v="15566"/>
    <n v="2635"/>
    <n v="12909"/>
    <n v="15544"/>
    <n v="3"/>
    <n v="19"/>
    <n v="22"/>
    <n v="2638"/>
    <n v="12928"/>
    <n v="2307315"/>
    <n v="3141"/>
    <n v="2310456"/>
    <m/>
    <n v="0.98089999999999999"/>
    <m/>
    <m/>
    <m/>
    <n v="5.2699999999999997E-2"/>
    <m/>
    <m/>
    <m/>
    <m/>
  </r>
  <r>
    <x v="13"/>
    <s v="C-IV"/>
    <x v="7"/>
    <x v="0"/>
    <n v="2012"/>
    <s v="2012/13"/>
    <n v="2263"/>
    <n v="11885"/>
    <n v="12"/>
    <n v="117"/>
    <n v="2275"/>
    <n v="12002"/>
    <n v="14277"/>
    <n v="36706"/>
    <n v="6373"/>
    <n v="29946"/>
    <n v="36319"/>
    <n v="40"/>
    <n v="347"/>
    <n v="387"/>
    <n v="6413"/>
    <n v="30293"/>
    <n v="5013055"/>
    <n v="51591"/>
    <n v="5064646"/>
    <m/>
    <n v="1"/>
    <m/>
    <m/>
    <m/>
    <n v="5.2699999999999997E-2"/>
    <m/>
    <m/>
    <m/>
    <m/>
  </r>
  <r>
    <x v="14"/>
    <s v="C-IV"/>
    <x v="7"/>
    <x v="0"/>
    <n v="2012"/>
    <s v="2012/13"/>
    <n v="119"/>
    <n v="852"/>
    <n v="0"/>
    <n v="2"/>
    <n v="119"/>
    <n v="854"/>
    <n v="973"/>
    <n v="1947"/>
    <n v="305"/>
    <n v="1635"/>
    <n v="1940"/>
    <n v="0"/>
    <n v="7"/>
    <n v="7"/>
    <n v="305"/>
    <n v="1642"/>
    <n v="264699"/>
    <n v="851"/>
    <n v="265550"/>
    <m/>
    <n v="1"/>
    <m/>
    <m/>
    <m/>
    <n v="5.2699999999999997E-2"/>
    <m/>
    <m/>
    <m/>
    <m/>
  </r>
  <r>
    <x v="15"/>
    <s v="C-IV"/>
    <x v="7"/>
    <x v="0"/>
    <n v="2012"/>
    <s v="2012/13"/>
    <n v="11717"/>
    <n v="46167"/>
    <n v="20"/>
    <n v="265"/>
    <n v="11737"/>
    <n v="46432"/>
    <n v="58169"/>
    <n v="140863"/>
    <n v="31965"/>
    <n v="108109"/>
    <n v="140074"/>
    <n v="70"/>
    <n v="719"/>
    <n v="789"/>
    <n v="32035"/>
    <n v="108828"/>
    <n v="20472697"/>
    <n v="98691"/>
    <n v="20571388"/>
    <m/>
    <n v="0.99109999999999998"/>
    <m/>
    <m/>
    <m/>
    <n v="3.3500000000000002E-2"/>
    <m/>
    <m/>
    <m/>
    <m/>
  </r>
  <r>
    <x v="16"/>
    <s v="C-IV"/>
    <x v="7"/>
    <x v="0"/>
    <n v="2012"/>
    <s v="2012/13"/>
    <n v="1635"/>
    <n v="7904"/>
    <n v="4"/>
    <n v="60"/>
    <n v="1639"/>
    <n v="7964"/>
    <n v="9603"/>
    <n v="22770"/>
    <n v="4344"/>
    <n v="18275"/>
    <n v="22619"/>
    <n v="10"/>
    <n v="141"/>
    <n v="151"/>
    <n v="4354"/>
    <n v="18416"/>
    <n v="3130128"/>
    <n v="20118"/>
    <n v="3150246"/>
    <m/>
    <n v="0.99839999999999995"/>
    <m/>
    <m/>
    <m/>
    <n v="5.2699999999999997E-2"/>
    <m/>
    <m/>
    <m/>
    <m/>
  </r>
  <r>
    <x v="17"/>
    <s v="C-IV"/>
    <x v="7"/>
    <x v="0"/>
    <n v="2012"/>
    <s v="2012/13"/>
    <n v="651"/>
    <n v="4440"/>
    <n v="0"/>
    <n v="14"/>
    <n v="651"/>
    <n v="4454"/>
    <n v="5105"/>
    <n v="10163"/>
    <n v="1701"/>
    <n v="8435"/>
    <n v="10136"/>
    <n v="0"/>
    <n v="27"/>
    <n v="27"/>
    <n v="1701"/>
    <n v="8462"/>
    <n v="1518152"/>
    <n v="3863"/>
    <n v="1522015"/>
    <m/>
    <n v="0.94430000000000003"/>
    <m/>
    <m/>
    <m/>
    <n v="5.2699999999999997E-2"/>
    <m/>
    <m/>
    <m/>
    <m/>
  </r>
  <r>
    <x v="18"/>
    <s v="C-IV"/>
    <x v="7"/>
    <x v="0"/>
    <n v="2012"/>
    <s v="2012/13"/>
    <n v="257"/>
    <n v="1161"/>
    <n v="0"/>
    <n v="0"/>
    <n v="257"/>
    <n v="1161"/>
    <n v="1418"/>
    <n v="2965"/>
    <n v="670"/>
    <n v="2295"/>
    <n v="2965"/>
    <n v="0"/>
    <n v="0"/>
    <n v="0"/>
    <n v="670"/>
    <n v="2295"/>
    <n v="446750"/>
    <n v="0"/>
    <n v="446750"/>
    <m/>
    <n v="0.96130000000000004"/>
    <m/>
    <m/>
    <m/>
    <n v="5.2699999999999997E-2"/>
    <m/>
    <m/>
    <m/>
    <m/>
  </r>
  <r>
    <x v="19"/>
    <s v="LRS"/>
    <x v="7"/>
    <x v="0"/>
    <n v="2012"/>
    <s v="2012/13"/>
    <n v="91904"/>
    <n v="426997"/>
    <n v="819"/>
    <n v="4690"/>
    <n v="92723"/>
    <n v="431687"/>
    <n v="524410"/>
    <n v="1104054"/>
    <n v="211135"/>
    <n v="879858"/>
    <n v="1090993"/>
    <n v="2644"/>
    <n v="10417"/>
    <n v="13061"/>
    <n v="213779"/>
    <n v="890275"/>
    <n v="170234030"/>
    <n v="1786378"/>
    <n v="172020408"/>
    <m/>
    <n v="0.97719999999999996"/>
    <m/>
    <m/>
    <m/>
    <n v="4.0399999999999998E-2"/>
    <m/>
    <m/>
    <m/>
    <m/>
  </r>
  <r>
    <x v="20"/>
    <s v="C-IV"/>
    <x v="7"/>
    <x v="0"/>
    <n v="2012"/>
    <s v="2012/13"/>
    <n v="1899"/>
    <n v="8456"/>
    <n v="2"/>
    <n v="16"/>
    <n v="1901"/>
    <n v="8472"/>
    <n v="10373"/>
    <n v="26485"/>
    <n v="5152"/>
    <n v="21263"/>
    <n v="26415"/>
    <n v="4"/>
    <n v="66"/>
    <n v="70"/>
    <n v="5156"/>
    <n v="21329"/>
    <n v="3757558"/>
    <n v="8631"/>
    <n v="3766189"/>
    <m/>
    <n v="0.99339999999999995"/>
    <m/>
    <m/>
    <m/>
    <n v="5.2699999999999997E-2"/>
    <m/>
    <m/>
    <m/>
    <m/>
  </r>
  <r>
    <x v="21"/>
    <s v="C-IV"/>
    <x v="7"/>
    <x v="0"/>
    <n v="2012"/>
    <s v="2012/13"/>
    <n v="805"/>
    <n v="4727"/>
    <n v="16"/>
    <n v="79"/>
    <n v="821"/>
    <n v="4806"/>
    <n v="5627"/>
    <n v="9516"/>
    <n v="1743"/>
    <n v="7538"/>
    <n v="9281"/>
    <n v="45"/>
    <n v="190"/>
    <n v="235"/>
    <n v="1788"/>
    <n v="7728"/>
    <n v="1466046"/>
    <n v="30654"/>
    <n v="1496700"/>
    <m/>
    <n v="0.99519999999999997"/>
    <m/>
    <m/>
    <m/>
    <n v="5.2699999999999997E-2"/>
    <m/>
    <m/>
    <m/>
    <m/>
  </r>
  <r>
    <x v="22"/>
    <s v="C-IV"/>
    <x v="7"/>
    <x v="0"/>
    <n v="2012"/>
    <s v="2012/13"/>
    <n v="116"/>
    <n v="750"/>
    <n v="0"/>
    <n v="0"/>
    <n v="116"/>
    <n v="750"/>
    <n v="866"/>
    <n v="1776"/>
    <n v="294"/>
    <n v="1482"/>
    <n v="1776"/>
    <n v="0"/>
    <n v="0"/>
    <n v="0"/>
    <n v="294"/>
    <n v="1482"/>
    <n v="262051"/>
    <n v="0"/>
    <n v="262051"/>
    <m/>
    <n v="0.90910000000000002"/>
    <m/>
    <m/>
    <m/>
    <n v="5.2699999999999997E-2"/>
    <m/>
    <m/>
    <m/>
    <m/>
  </r>
  <r>
    <x v="23"/>
    <s v="C-IV"/>
    <x v="7"/>
    <x v="0"/>
    <n v="2012"/>
    <s v="2012/13"/>
    <n v="872"/>
    <n v="6257"/>
    <n v="1"/>
    <n v="22"/>
    <n v="873"/>
    <n v="6279"/>
    <n v="7152"/>
    <n v="13585"/>
    <n v="2220"/>
    <n v="11305"/>
    <n v="13525"/>
    <n v="4"/>
    <n v="56"/>
    <n v="60"/>
    <n v="2224"/>
    <n v="11361"/>
    <n v="2041420"/>
    <n v="8940"/>
    <n v="2050360"/>
    <m/>
    <n v="0.99780000000000002"/>
    <m/>
    <m/>
    <m/>
    <n v="5.2699999999999997E-2"/>
    <m/>
    <m/>
    <m/>
    <m/>
  </r>
  <r>
    <x v="24"/>
    <s v="C-IV"/>
    <x v="7"/>
    <x v="0"/>
    <n v="2012"/>
    <s v="2012/13"/>
    <n v="4701"/>
    <n v="17207"/>
    <n v="8"/>
    <n v="30"/>
    <n v="4709"/>
    <n v="17237"/>
    <n v="21946"/>
    <n v="53768"/>
    <n v="12848"/>
    <n v="40792"/>
    <n v="53640"/>
    <n v="27"/>
    <n v="101"/>
    <n v="128"/>
    <n v="12875"/>
    <n v="40893"/>
    <n v="7744692"/>
    <n v="14881"/>
    <n v="7759573"/>
    <m/>
    <n v="0.99770000000000003"/>
    <m/>
    <m/>
    <m/>
    <n v="1.83E-2"/>
    <m/>
    <m/>
    <m/>
    <m/>
  </r>
  <r>
    <x v="25"/>
    <s v="C-IV"/>
    <x v="7"/>
    <x v="0"/>
    <n v="2012"/>
    <s v="2012/13"/>
    <n v="80"/>
    <n v="346"/>
    <n v="0"/>
    <n v="0"/>
    <n v="80"/>
    <n v="346"/>
    <n v="426"/>
    <n v="977"/>
    <n v="206"/>
    <n v="771"/>
    <n v="977"/>
    <n v="0"/>
    <n v="0"/>
    <n v="0"/>
    <n v="206"/>
    <n v="771"/>
    <n v="130461"/>
    <n v="0"/>
    <n v="130461"/>
    <m/>
    <n v="1"/>
    <m/>
    <m/>
    <m/>
    <n v="5.2699999999999997E-2"/>
    <m/>
    <m/>
    <m/>
    <m/>
  </r>
  <r>
    <x v="26"/>
    <s v="C-IV"/>
    <x v="7"/>
    <x v="0"/>
    <n v="2012"/>
    <s v="2012/13"/>
    <n v="23"/>
    <n v="375"/>
    <n v="0"/>
    <n v="0"/>
    <n v="23"/>
    <n v="375"/>
    <n v="398"/>
    <n v="649"/>
    <n v="55"/>
    <n v="593"/>
    <n v="648"/>
    <n v="0"/>
    <n v="1"/>
    <n v="1"/>
    <n v="55"/>
    <n v="594"/>
    <n v="96654"/>
    <n v="142"/>
    <n v="96796"/>
    <m/>
    <n v="0.95650000000000002"/>
    <m/>
    <m/>
    <m/>
    <n v="5.2699999999999997E-2"/>
    <m/>
    <m/>
    <m/>
    <m/>
  </r>
  <r>
    <x v="27"/>
    <s v="C-IV"/>
    <x v="7"/>
    <x v="0"/>
    <n v="2012"/>
    <s v="2012/13"/>
    <n v="3081"/>
    <n v="15742"/>
    <n v="6"/>
    <n v="55"/>
    <n v="3087"/>
    <n v="15797"/>
    <n v="18884"/>
    <n v="43212"/>
    <n v="7908"/>
    <n v="35113"/>
    <n v="43021"/>
    <n v="21"/>
    <n v="170"/>
    <n v="191"/>
    <n v="7929"/>
    <n v="35283"/>
    <n v="6193797"/>
    <n v="25231"/>
    <n v="6219028"/>
    <m/>
    <n v="1"/>
    <m/>
    <m/>
    <m/>
    <n v="1.77E-2"/>
    <m/>
    <m/>
    <m/>
    <m/>
  </r>
  <r>
    <x v="28"/>
    <s v="C-IV"/>
    <x v="7"/>
    <x v="0"/>
    <n v="2012"/>
    <s v="2012/13"/>
    <n v="462"/>
    <n v="2963"/>
    <n v="4"/>
    <n v="22"/>
    <n v="466"/>
    <n v="2985"/>
    <n v="3451"/>
    <n v="7306"/>
    <n v="1113"/>
    <n v="6118"/>
    <n v="7231"/>
    <n v="11"/>
    <n v="64"/>
    <n v="75"/>
    <n v="1124"/>
    <n v="6182"/>
    <n v="1059237"/>
    <n v="8639"/>
    <n v="1067876"/>
    <m/>
    <n v="1"/>
    <m/>
    <m/>
    <m/>
    <n v="5.2699999999999997E-2"/>
    <m/>
    <m/>
    <m/>
    <m/>
  </r>
  <r>
    <x v="29"/>
    <s v="C-IV"/>
    <x v="7"/>
    <x v="0"/>
    <n v="2012"/>
    <s v="2012/13"/>
    <n v="463"/>
    <n v="3271"/>
    <n v="1"/>
    <n v="5"/>
    <n v="464"/>
    <n v="3276"/>
    <n v="3740"/>
    <n v="7207"/>
    <n v="1170"/>
    <n v="6023"/>
    <n v="7193"/>
    <n v="3"/>
    <n v="11"/>
    <n v="14"/>
    <n v="1173"/>
    <n v="6034"/>
    <n v="1091569"/>
    <n v="1736"/>
    <n v="1093305"/>
    <m/>
    <n v="1"/>
    <m/>
    <m/>
    <m/>
    <n v="5.2699999999999997E-2"/>
    <m/>
    <m/>
    <m/>
    <m/>
  </r>
  <r>
    <x v="30"/>
    <s v="CalWIN"/>
    <x v="7"/>
    <x v="0"/>
    <n v="2012"/>
    <s v="2012/13"/>
    <n v="13220"/>
    <n v="84070"/>
    <n v="61"/>
    <n v="1395"/>
    <n v="13281"/>
    <n v="85465"/>
    <n v="98746"/>
    <n v="220769"/>
    <n v="33491"/>
    <n v="183676"/>
    <n v="217167"/>
    <n v="217"/>
    <n v="3385"/>
    <n v="3602"/>
    <n v="33708"/>
    <n v="187061"/>
    <n v="31443415"/>
    <n v="407065"/>
    <n v="31850480"/>
    <m/>
    <n v="0.99819999999999998"/>
    <m/>
    <m/>
    <m/>
    <n v="1.54E-2"/>
    <m/>
    <m/>
    <m/>
    <m/>
  </r>
  <r>
    <x v="31"/>
    <s v="CalWIN"/>
    <x v="7"/>
    <x v="0"/>
    <n v="2012"/>
    <s v="2012/13"/>
    <n v="967"/>
    <n v="7203"/>
    <n v="2"/>
    <n v="32"/>
    <n v="969"/>
    <n v="7235"/>
    <n v="8204"/>
    <n v="17909"/>
    <n v="2620"/>
    <n v="15211"/>
    <n v="17831"/>
    <n v="6"/>
    <n v="72"/>
    <n v="78"/>
    <n v="2626"/>
    <n v="15283"/>
    <n v="2548100"/>
    <n v="9857"/>
    <n v="2557957"/>
    <m/>
    <n v="0.99280000000000002"/>
    <m/>
    <m/>
    <m/>
    <n v="5.2699999999999997E-2"/>
    <m/>
    <m/>
    <m/>
    <m/>
  </r>
  <r>
    <x v="32"/>
    <s v="C-IV"/>
    <x v="7"/>
    <x v="0"/>
    <n v="2012"/>
    <s v="2012/13"/>
    <n v="98"/>
    <n v="643"/>
    <n v="0"/>
    <n v="0"/>
    <n v="98"/>
    <n v="643"/>
    <n v="741"/>
    <n v="1607"/>
    <n v="265"/>
    <n v="1342"/>
    <n v="1607"/>
    <n v="0"/>
    <n v="0"/>
    <n v="0"/>
    <n v="265"/>
    <n v="1342"/>
    <n v="230735"/>
    <n v="0"/>
    <n v="230735"/>
    <m/>
    <n v="0.8"/>
    <m/>
    <m/>
    <m/>
    <n v="5.2699999999999997E-2"/>
    <m/>
    <m/>
    <m/>
    <m/>
  </r>
  <r>
    <x v="33"/>
    <s v="C-IV"/>
    <x v="7"/>
    <x v="0"/>
    <n v="2012"/>
    <s v="2012/13"/>
    <n v="19618"/>
    <n v="90827"/>
    <n v="50"/>
    <n v="604"/>
    <n v="19668"/>
    <n v="91431"/>
    <n v="111099"/>
    <n v="272134"/>
    <n v="53871"/>
    <n v="216341"/>
    <n v="270212"/>
    <n v="178"/>
    <n v="1744"/>
    <n v="1922"/>
    <n v="54049"/>
    <n v="218085"/>
    <n v="38768872"/>
    <n v="244451"/>
    <n v="39013323"/>
    <m/>
    <n v="0.99950000000000006"/>
    <m/>
    <m/>
    <m/>
    <n v="3.2300000000000002E-2"/>
    <m/>
    <m/>
    <m/>
    <m/>
  </r>
  <r>
    <x v="34"/>
    <s v="CalWIN"/>
    <x v="7"/>
    <x v="0"/>
    <n v="2012"/>
    <s v="2012/13"/>
    <n v="17746"/>
    <n v="72950"/>
    <n v="151"/>
    <n v="733"/>
    <n v="17897"/>
    <n v="73683"/>
    <n v="91580"/>
    <n v="205500"/>
    <n v="45194"/>
    <n v="157935"/>
    <n v="203129"/>
    <n v="547"/>
    <n v="1824"/>
    <n v="2371"/>
    <n v="45741"/>
    <n v="159759"/>
    <n v="31234621"/>
    <n v="319366"/>
    <n v="31553987"/>
    <m/>
    <n v="0.98380000000000001"/>
    <m/>
    <m/>
    <m/>
    <n v="2.58E-2"/>
    <m/>
    <m/>
    <m/>
    <m/>
  </r>
  <r>
    <x v="35"/>
    <s v="C-IV"/>
    <x v="7"/>
    <x v="0"/>
    <n v="2012"/>
    <s v="2012/13"/>
    <n v="390"/>
    <n v="2190"/>
    <n v="2"/>
    <n v="13"/>
    <n v="392"/>
    <n v="2203"/>
    <n v="2595"/>
    <n v="6117"/>
    <n v="1024"/>
    <n v="5051"/>
    <n v="6075"/>
    <n v="5"/>
    <n v="37"/>
    <n v="42"/>
    <n v="1029"/>
    <n v="5088"/>
    <n v="865703"/>
    <n v="4693"/>
    <n v="870396"/>
    <m/>
    <n v="0.99399999999999999"/>
    <m/>
    <m/>
    <m/>
    <n v="5.2699999999999997E-2"/>
    <m/>
    <m/>
    <m/>
    <m/>
  </r>
  <r>
    <x v="36"/>
    <s v="C-IV"/>
    <x v="7"/>
    <x v="0"/>
    <n v="2012"/>
    <s v="2012/13"/>
    <n v="28284"/>
    <n v="124974"/>
    <n v="55"/>
    <n v="580"/>
    <n v="28339"/>
    <n v="125554"/>
    <n v="153893"/>
    <n v="365866"/>
    <n v="76785"/>
    <n v="287383"/>
    <n v="364168"/>
    <n v="185"/>
    <n v="1513"/>
    <n v="1698"/>
    <n v="76970"/>
    <n v="288896"/>
    <n v="53590589"/>
    <n v="224291"/>
    <n v="53814880"/>
    <m/>
    <n v="0.99890000000000001"/>
    <m/>
    <m/>
    <m/>
    <n v="1.8100000000000002E-2"/>
    <m/>
    <m/>
    <m/>
    <m/>
  </r>
  <r>
    <x v="37"/>
    <s v="CalWIN"/>
    <x v="7"/>
    <x v="0"/>
    <n v="2012"/>
    <s v="2012/13"/>
    <n v="17655"/>
    <n v="94457"/>
    <n v="139"/>
    <n v="1238"/>
    <n v="17794"/>
    <n v="95695"/>
    <n v="113489"/>
    <n v="249684"/>
    <n v="48302"/>
    <n v="197910"/>
    <n v="246212"/>
    <n v="505"/>
    <n v="2967"/>
    <n v="3472"/>
    <n v="48807"/>
    <n v="200877"/>
    <n v="36811216.649999999"/>
    <n v="425935.61"/>
    <n v="37237152.259999998"/>
    <m/>
    <n v="0.97550000000000003"/>
    <m/>
    <m/>
    <m/>
    <n v="7.0199999999999999E-2"/>
    <m/>
    <m/>
    <m/>
    <m/>
  </r>
  <r>
    <x v="38"/>
    <s v="CalWIN"/>
    <x v="7"/>
    <x v="0"/>
    <n v="2012"/>
    <s v="2012/13"/>
    <n v="3001"/>
    <n v="28897"/>
    <n v="71"/>
    <n v="872"/>
    <n v="3072"/>
    <n v="29769"/>
    <n v="32841"/>
    <n v="50933"/>
    <n v="6611"/>
    <n v="42440"/>
    <n v="49051"/>
    <n v="205"/>
    <n v="1677"/>
    <n v="1882"/>
    <n v="6816"/>
    <n v="44117"/>
    <n v="7619733.5099999998"/>
    <n v="235878.31"/>
    <n v="7855611.8199999994"/>
    <m/>
    <n v="0.98680000000000001"/>
    <m/>
    <m/>
    <m/>
    <n v="3.32E-2"/>
    <m/>
    <m/>
    <m/>
    <m/>
  </r>
  <r>
    <x v="39"/>
    <s v="C-IV"/>
    <x v="7"/>
    <x v="0"/>
    <n v="2012"/>
    <s v="2012/13"/>
    <n v="9436"/>
    <n v="34415"/>
    <n v="22"/>
    <n v="234"/>
    <n v="9458"/>
    <n v="34649"/>
    <n v="44107"/>
    <n v="108183"/>
    <n v="24361"/>
    <n v="83041"/>
    <n v="107402"/>
    <n v="76"/>
    <n v="705"/>
    <n v="781"/>
    <n v="24437"/>
    <n v="83746"/>
    <n v="15965073"/>
    <n v="106107"/>
    <n v="16071180"/>
    <m/>
    <n v="0.97819999999999996"/>
    <m/>
    <m/>
    <m/>
    <n v="3.2399999999999998E-2"/>
    <m/>
    <m/>
    <m/>
    <m/>
  </r>
  <r>
    <x v="40"/>
    <s v="CalWIN"/>
    <x v="7"/>
    <x v="0"/>
    <n v="2012"/>
    <s v="2012/13"/>
    <n v="1134"/>
    <n v="7765"/>
    <n v="2"/>
    <n v="26"/>
    <n v="1136"/>
    <n v="7791"/>
    <n v="8927"/>
    <n v="17347"/>
    <n v="2878"/>
    <n v="14395"/>
    <n v="17273"/>
    <n v="6"/>
    <n v="68"/>
    <n v="74"/>
    <n v="2884"/>
    <n v="14463"/>
    <n v="2520507"/>
    <n v="7462"/>
    <n v="2527969"/>
    <m/>
    <n v="0.95"/>
    <m/>
    <m/>
    <m/>
    <n v="5.2699999999999997E-2"/>
    <m/>
    <m/>
    <m/>
    <m/>
  </r>
  <r>
    <x v="41"/>
    <s v="CalWIN"/>
    <x v="7"/>
    <x v="0"/>
    <n v="2012"/>
    <s v="2012/13"/>
    <n v="1844"/>
    <n v="11643"/>
    <n v="20"/>
    <n v="256"/>
    <n v="1864"/>
    <n v="11899"/>
    <n v="13763"/>
    <n v="28401"/>
    <n v="4624"/>
    <n v="23090"/>
    <n v="27714"/>
    <n v="61"/>
    <n v="626"/>
    <n v="687"/>
    <n v="4685"/>
    <n v="23716"/>
    <n v="4093269.63"/>
    <n v="78630.06"/>
    <n v="4171899.69"/>
    <m/>
    <n v="0.96519999999999995"/>
    <m/>
    <m/>
    <m/>
    <n v="5.2699999999999997E-2"/>
    <m/>
    <m/>
    <m/>
    <m/>
  </r>
  <r>
    <x v="42"/>
    <s v="CalWIN"/>
    <x v="7"/>
    <x v="0"/>
    <n v="2012"/>
    <s v="2012/13"/>
    <n v="2483"/>
    <n v="11459"/>
    <n v="1"/>
    <n v="32"/>
    <n v="2484"/>
    <n v="11491"/>
    <n v="13975"/>
    <n v="31461"/>
    <n v="6242"/>
    <n v="25115"/>
    <n v="31357"/>
    <n v="5"/>
    <n v="99"/>
    <n v="104"/>
    <n v="6247"/>
    <n v="25214"/>
    <n v="4502164.78"/>
    <n v="11309.25"/>
    <n v="4513474.03"/>
    <m/>
    <n v="0.93979999999999997"/>
    <m/>
    <m/>
    <m/>
    <n v="5.2699999999999997E-2"/>
    <m/>
    <m/>
    <m/>
    <m/>
  </r>
  <r>
    <x v="43"/>
    <s v="CalWIN"/>
    <x v="7"/>
    <x v="0"/>
    <n v="2012"/>
    <s v="2012/13"/>
    <n v="7436"/>
    <n v="40959"/>
    <n v="39"/>
    <n v="1002"/>
    <n v="7475"/>
    <n v="41961"/>
    <n v="49436"/>
    <n v="106330"/>
    <n v="18097"/>
    <n v="85985"/>
    <n v="104082"/>
    <n v="126"/>
    <n v="2122"/>
    <n v="2248"/>
    <n v="18223"/>
    <n v="88107"/>
    <n v="15607691"/>
    <n v="303844"/>
    <n v="15911535"/>
    <m/>
    <n v="0.74229999999999996"/>
    <m/>
    <m/>
    <m/>
    <n v="7.9000000000000008E-3"/>
    <m/>
    <m/>
    <m/>
    <m/>
  </r>
  <r>
    <x v="44"/>
    <s v="CalWIN"/>
    <x v="7"/>
    <x v="0"/>
    <n v="2012"/>
    <s v="2012/13"/>
    <n v="1240"/>
    <n v="9817"/>
    <n v="1"/>
    <n v="27"/>
    <n v="1241"/>
    <n v="9844"/>
    <n v="11085"/>
    <n v="21747"/>
    <n v="3077"/>
    <n v="18593"/>
    <n v="21670"/>
    <n v="4"/>
    <n v="73"/>
    <n v="77"/>
    <n v="3081"/>
    <n v="18666"/>
    <n v="3289312"/>
    <n v="9734"/>
    <n v="3299046"/>
    <m/>
    <n v="0.95379999999999998"/>
    <m/>
    <m/>
    <m/>
    <n v="5.2699999999999997E-2"/>
    <m/>
    <m/>
    <m/>
    <m/>
  </r>
  <r>
    <x v="45"/>
    <s v="C-IV"/>
    <x v="7"/>
    <x v="0"/>
    <n v="2012"/>
    <s v="2012/13"/>
    <n v="1754"/>
    <n v="10713"/>
    <n v="2"/>
    <n v="19"/>
    <n v="1756"/>
    <n v="10732"/>
    <n v="12488"/>
    <n v="25041"/>
    <n v="4419"/>
    <n v="20579"/>
    <n v="24998"/>
    <n v="6"/>
    <n v="37"/>
    <n v="43"/>
    <n v="4425"/>
    <n v="20616"/>
    <n v="3608660"/>
    <n v="5630"/>
    <n v="3614290"/>
    <m/>
    <n v="0.98099999999999998"/>
    <m/>
    <m/>
    <m/>
    <n v="5.2699999999999997E-2"/>
    <m/>
    <m/>
    <m/>
    <m/>
  </r>
  <r>
    <x v="46"/>
    <s v="C-IV"/>
    <x v="7"/>
    <x v="0"/>
    <n v="2012"/>
    <s v="2012/13"/>
    <n v="21"/>
    <n v="140"/>
    <n v="0"/>
    <n v="0"/>
    <n v="21"/>
    <n v="140"/>
    <n v="161"/>
    <n v="320"/>
    <n v="63"/>
    <n v="257"/>
    <n v="320"/>
    <n v="0"/>
    <n v="0"/>
    <n v="0"/>
    <n v="63"/>
    <n v="257"/>
    <n v="44068"/>
    <n v="0"/>
    <n v="44068"/>
    <m/>
    <n v="1"/>
    <m/>
    <m/>
    <m/>
    <n v="5.2699999999999997E-2"/>
    <m/>
    <m/>
    <m/>
    <m/>
  </r>
  <r>
    <x v="47"/>
    <s v="C-IV"/>
    <x v="7"/>
    <x v="0"/>
    <n v="2012"/>
    <s v="2012/13"/>
    <n v="443"/>
    <n v="2316"/>
    <n v="0"/>
    <n v="1"/>
    <n v="443"/>
    <n v="2317"/>
    <n v="2760"/>
    <n v="6152"/>
    <n v="1253"/>
    <n v="4896"/>
    <n v="6149"/>
    <n v="1"/>
    <n v="2"/>
    <n v="3"/>
    <n v="1254"/>
    <n v="4898"/>
    <n v="888161"/>
    <n v="429"/>
    <n v="888590"/>
    <m/>
    <n v="1"/>
    <m/>
    <m/>
    <m/>
    <n v="5.2699999999999997E-2"/>
    <m/>
    <m/>
    <m/>
    <m/>
  </r>
  <r>
    <x v="48"/>
    <s v="CalWIN"/>
    <x v="7"/>
    <x v="0"/>
    <n v="2012"/>
    <s v="2012/13"/>
    <n v="3343"/>
    <n v="16805"/>
    <n v="10"/>
    <n v="76"/>
    <n v="3353"/>
    <n v="16881"/>
    <n v="20234"/>
    <n v="40547"/>
    <n v="8041"/>
    <n v="32270"/>
    <n v="40311"/>
    <n v="31"/>
    <n v="205"/>
    <n v="236"/>
    <n v="8072"/>
    <n v="32475"/>
    <n v="6227730.79"/>
    <n v="31122.6"/>
    <n v="6258853.3899999997"/>
    <m/>
    <n v="0.94599999999999995"/>
    <m/>
    <m/>
    <m/>
    <n v="1.38E-2"/>
    <m/>
    <m/>
    <m/>
    <m/>
  </r>
  <r>
    <x v="49"/>
    <s v="CalWIN"/>
    <x v="7"/>
    <x v="0"/>
    <n v="2012"/>
    <s v="2012/13"/>
    <n v="2269"/>
    <n v="16133"/>
    <n v="13"/>
    <n v="123"/>
    <n v="2282"/>
    <n v="16256"/>
    <n v="18538"/>
    <n v="34559"/>
    <n v="5500"/>
    <n v="28709"/>
    <n v="34209"/>
    <n v="38"/>
    <n v="312"/>
    <n v="350"/>
    <n v="5538"/>
    <n v="29021"/>
    <n v="5230981.74"/>
    <n v="39124.83"/>
    <n v="5270106.57"/>
    <m/>
    <n v="0.93969999999999998"/>
    <m/>
    <m/>
    <m/>
    <n v="5.2699999999999997E-2"/>
    <m/>
    <m/>
    <m/>
    <m/>
  </r>
  <r>
    <x v="50"/>
    <s v="C-IV"/>
    <x v="7"/>
    <x v="0"/>
    <n v="2012"/>
    <s v="2012/13"/>
    <n v="7210"/>
    <n v="32911"/>
    <n v="9"/>
    <n v="62"/>
    <n v="7219"/>
    <n v="32973"/>
    <n v="40192"/>
    <n v="89039"/>
    <n v="19030"/>
    <n v="69809"/>
    <n v="88839"/>
    <n v="29"/>
    <n v="171"/>
    <n v="200"/>
    <n v="19059"/>
    <n v="69980"/>
    <n v="12895260"/>
    <n v="25872"/>
    <n v="12921132"/>
    <m/>
    <n v="0.99960000000000004"/>
    <m/>
    <m/>
    <m/>
    <n v="2.4500000000000001E-2"/>
    <m/>
    <m/>
    <m/>
    <m/>
  </r>
  <r>
    <x v="51"/>
    <s v="C-IV"/>
    <x v="7"/>
    <x v="0"/>
    <n v="2012"/>
    <s v="2012/13"/>
    <n v="829"/>
    <n v="4095"/>
    <n v="4"/>
    <n v="16"/>
    <n v="833"/>
    <n v="4111"/>
    <n v="4944"/>
    <n v="11872"/>
    <n v="2332"/>
    <n v="9477"/>
    <n v="11809"/>
    <n v="13"/>
    <n v="50"/>
    <n v="63"/>
    <n v="2345"/>
    <n v="9527"/>
    <n v="1690688.27"/>
    <n v="8099"/>
    <n v="1698787.27"/>
    <m/>
    <n v="0.96850000000000003"/>
    <m/>
    <m/>
    <m/>
    <n v="5.2699999999999997E-2"/>
    <m/>
    <m/>
    <m/>
    <m/>
  </r>
  <r>
    <x v="52"/>
    <s v="C-IV"/>
    <x v="7"/>
    <x v="0"/>
    <n v="2012"/>
    <s v="2012/13"/>
    <n v="760"/>
    <n v="3461"/>
    <n v="0"/>
    <n v="11"/>
    <n v="760"/>
    <n v="3472"/>
    <n v="4232"/>
    <n v="9952"/>
    <n v="2032"/>
    <n v="7894"/>
    <n v="9926"/>
    <n v="1"/>
    <n v="25"/>
    <n v="26"/>
    <n v="2033"/>
    <n v="7919"/>
    <n v="1428964"/>
    <n v="3921"/>
    <n v="1432885"/>
    <m/>
    <n v="0.91820000000000002"/>
    <m/>
    <m/>
    <m/>
    <n v="5.2699999999999997E-2"/>
    <m/>
    <m/>
    <m/>
    <m/>
  </r>
  <r>
    <x v="53"/>
    <s v="C-IV"/>
    <x v="7"/>
    <x v="0"/>
    <n v="2012"/>
    <s v="2012/13"/>
    <n v="81"/>
    <n v="712"/>
    <n v="0"/>
    <n v="1"/>
    <n v="81"/>
    <n v="713"/>
    <n v="794"/>
    <n v="1577"/>
    <n v="202"/>
    <n v="1373"/>
    <n v="1575"/>
    <n v="0"/>
    <n v="2"/>
    <n v="2"/>
    <n v="202"/>
    <n v="1375"/>
    <n v="230374"/>
    <n v="367"/>
    <n v="230741"/>
    <m/>
    <n v="1"/>
    <m/>
    <m/>
    <m/>
    <n v="5.2699999999999997E-2"/>
    <m/>
    <m/>
    <m/>
    <m/>
  </r>
  <r>
    <x v="54"/>
    <s v="CalWIN"/>
    <x v="7"/>
    <x v="0"/>
    <n v="2012"/>
    <s v="2012/13"/>
    <n v="8875"/>
    <n v="35554"/>
    <n v="21"/>
    <n v="292"/>
    <n v="8896"/>
    <n v="35846"/>
    <n v="44742"/>
    <n v="110073"/>
    <n v="24291"/>
    <n v="84928"/>
    <n v="109219"/>
    <n v="70"/>
    <n v="784"/>
    <n v="854"/>
    <n v="24361"/>
    <n v="85712"/>
    <n v="15936196"/>
    <n v="101645"/>
    <n v="16037841"/>
    <m/>
    <n v="1"/>
    <m/>
    <m/>
    <m/>
    <n v="1.89E-2"/>
    <m/>
    <m/>
    <m/>
    <m/>
  </r>
  <r>
    <x v="55"/>
    <s v="C-IV"/>
    <x v="7"/>
    <x v="0"/>
    <n v="2012"/>
    <s v="2012/13"/>
    <n v="394"/>
    <n v="2343"/>
    <n v="0"/>
    <n v="3"/>
    <n v="394"/>
    <n v="2346"/>
    <n v="2740"/>
    <n v="5091"/>
    <n v="989"/>
    <n v="4092"/>
    <n v="5081"/>
    <n v="0"/>
    <n v="10"/>
    <n v="10"/>
    <n v="989"/>
    <n v="4102"/>
    <n v="748013"/>
    <n v="1449"/>
    <n v="749462"/>
    <m/>
    <n v="0.9677"/>
    <m/>
    <m/>
    <m/>
    <n v="5.2699999999999997E-2"/>
    <m/>
    <m/>
    <m/>
    <m/>
  </r>
  <r>
    <x v="56"/>
    <s v="CalWIN"/>
    <x v="7"/>
    <x v="0"/>
    <n v="2012"/>
    <s v="2012/13"/>
    <n v="3650"/>
    <n v="27597"/>
    <n v="8"/>
    <n v="137"/>
    <n v="3658"/>
    <n v="27734"/>
    <n v="31392"/>
    <n v="64911"/>
    <n v="9209"/>
    <n v="55351"/>
    <n v="64560"/>
    <n v="23"/>
    <n v="328"/>
    <n v="351"/>
    <n v="9232"/>
    <n v="55679"/>
    <n v="9447502.9399999995"/>
    <n v="42039.48"/>
    <n v="9489542.4199999999"/>
    <m/>
    <n v="0.98280000000000001"/>
    <m/>
    <m/>
    <m/>
    <n v="1.6500000000000001E-2"/>
    <m/>
    <m/>
    <m/>
    <m/>
  </r>
  <r>
    <x v="57"/>
    <s v="CalWIN"/>
    <x v="7"/>
    <x v="0"/>
    <n v="2012"/>
    <s v="2012/13"/>
    <n v="1039"/>
    <n v="6631"/>
    <n v="14"/>
    <n v="115"/>
    <n v="1053"/>
    <n v="6746"/>
    <n v="7799"/>
    <n v="16828"/>
    <n v="2670"/>
    <n v="13857"/>
    <n v="16527"/>
    <n v="58"/>
    <n v="243"/>
    <n v="301"/>
    <n v="2728"/>
    <n v="14100"/>
    <n v="2445019"/>
    <n v="40920"/>
    <n v="2485939"/>
    <m/>
    <n v="0.90690000000000004"/>
    <m/>
    <m/>
    <m/>
    <n v="5.2699999999999997E-2"/>
    <m/>
    <m/>
    <m/>
    <m/>
  </r>
  <r>
    <x v="58"/>
    <s v="C-IV"/>
    <x v="7"/>
    <x v="0"/>
    <n v="2012"/>
    <s v="2012/13"/>
    <n v="984"/>
    <n v="4763"/>
    <n v="2"/>
    <n v="13"/>
    <n v="986"/>
    <n v="4776"/>
    <n v="5762"/>
    <n v="13032"/>
    <n v="2639"/>
    <n v="10349"/>
    <n v="12988"/>
    <n v="6"/>
    <n v="38"/>
    <n v="44"/>
    <n v="2645"/>
    <n v="10387"/>
    <n v="1917558"/>
    <n v="5707"/>
    <n v="1923265"/>
    <m/>
    <n v="0.99439999999999995"/>
    <m/>
    <m/>
    <m/>
    <n v="5.2699999999999997E-2"/>
    <m/>
    <m/>
    <m/>
    <m/>
  </r>
  <r>
    <x v="0"/>
    <s v="n/a"/>
    <x v="8"/>
    <x v="0"/>
    <n v="2012"/>
    <s v="2012/13"/>
    <n v="313372"/>
    <n v="1536141"/>
    <n v="1753"/>
    <n v="14582"/>
    <n v="315125"/>
    <n v="1550723"/>
    <n v="1865844"/>
    <n v="4114954"/>
    <n v="791181"/>
    <n v="3283320"/>
    <n v="4074501"/>
    <n v="5821"/>
    <n v="34632"/>
    <n v="40453"/>
    <n v="797002"/>
    <n v="3317952"/>
    <n v="608269680.75"/>
    <n v="5180990.84"/>
    <n v="613450671.59000003"/>
    <m/>
    <n v="0.97770000000000001"/>
    <m/>
    <m/>
    <m/>
    <n v="3.6400000000000002E-2"/>
    <m/>
    <m/>
    <m/>
    <m/>
  </r>
  <r>
    <x v="1"/>
    <s v="CalWIN"/>
    <x v="8"/>
    <x v="0"/>
    <n v="2012"/>
    <s v="2012/13"/>
    <n v="10450"/>
    <n v="51036"/>
    <n v="112"/>
    <n v="821"/>
    <n v="10562"/>
    <n v="51857"/>
    <n v="62419"/>
    <n v="125584"/>
    <n v="24665"/>
    <n v="98663"/>
    <n v="123328"/>
    <n v="359"/>
    <n v="1897"/>
    <n v="2256"/>
    <n v="25024"/>
    <n v="100560"/>
    <n v="18990921"/>
    <n v="287981"/>
    <n v="19278902"/>
    <m/>
    <n v="0.90969999999999995"/>
    <m/>
    <m/>
    <m/>
    <n v="1.5800000000000002E-2"/>
    <m/>
    <m/>
    <m/>
    <m/>
  </r>
  <r>
    <x v="2"/>
    <s v="C-IV"/>
    <x v="8"/>
    <x v="0"/>
    <n v="2012"/>
    <s v="2012/13"/>
    <n v="2"/>
    <n v="75"/>
    <n v="0"/>
    <n v="0"/>
    <n v="2"/>
    <n v="75"/>
    <n v="77"/>
    <n v="142"/>
    <n v="5"/>
    <n v="137"/>
    <n v="142"/>
    <n v="0"/>
    <n v="0"/>
    <n v="0"/>
    <n v="5"/>
    <n v="137"/>
    <n v="18289"/>
    <n v="0"/>
    <n v="18289"/>
    <m/>
    <n v="1"/>
    <m/>
    <m/>
    <m/>
    <n v="5.45E-2"/>
    <m/>
    <m/>
    <m/>
    <m/>
  </r>
  <r>
    <x v="3"/>
    <s v="C-IV"/>
    <x v="8"/>
    <x v="0"/>
    <n v="2012"/>
    <s v="2012/13"/>
    <n v="208"/>
    <n v="1511"/>
    <n v="0"/>
    <n v="3"/>
    <n v="208"/>
    <n v="1514"/>
    <n v="1722"/>
    <n v="3329"/>
    <n v="543"/>
    <n v="2778"/>
    <n v="3321"/>
    <n v="1"/>
    <n v="7"/>
    <n v="8"/>
    <n v="544"/>
    <n v="2785"/>
    <n v="497575"/>
    <n v="1092"/>
    <n v="498667"/>
    <m/>
    <n v="0.94020000000000004"/>
    <m/>
    <m/>
    <m/>
    <n v="5.45E-2"/>
    <m/>
    <m/>
    <m/>
    <m/>
  </r>
  <r>
    <x v="4"/>
    <s v="C-IV"/>
    <x v="8"/>
    <x v="0"/>
    <n v="2012"/>
    <s v="2012/13"/>
    <n v="2110"/>
    <n v="12010"/>
    <n v="2"/>
    <n v="19"/>
    <n v="2112"/>
    <n v="12029"/>
    <n v="14141"/>
    <n v="29643"/>
    <n v="5285"/>
    <n v="24296"/>
    <n v="29581"/>
    <n v="7"/>
    <n v="55"/>
    <n v="62"/>
    <n v="5292"/>
    <n v="24351"/>
    <n v="4321488"/>
    <n v="7368"/>
    <n v="4328856"/>
    <m/>
    <n v="0.91539999999999999"/>
    <m/>
    <m/>
    <m/>
    <n v="5.45E-2"/>
    <m/>
    <m/>
    <m/>
    <m/>
  </r>
  <r>
    <x v="5"/>
    <s v="C-IV"/>
    <x v="8"/>
    <x v="0"/>
    <n v="2012"/>
    <s v="2012/13"/>
    <n v="318"/>
    <n v="2185"/>
    <n v="0"/>
    <n v="3"/>
    <n v="318"/>
    <n v="2188"/>
    <n v="2506"/>
    <n v="4989"/>
    <n v="833"/>
    <n v="4150"/>
    <n v="4983"/>
    <n v="0"/>
    <n v="6"/>
    <n v="6"/>
    <n v="833"/>
    <n v="4156"/>
    <n v="741033"/>
    <n v="607"/>
    <n v="741640"/>
    <m/>
    <n v="0.97789999999999999"/>
    <m/>
    <m/>
    <m/>
    <n v="5.45E-2"/>
    <m/>
    <m/>
    <m/>
    <m/>
  </r>
  <r>
    <x v="6"/>
    <s v="C-IV"/>
    <x v="8"/>
    <x v="0"/>
    <n v="2012"/>
    <s v="2012/13"/>
    <n v="108"/>
    <n v="544"/>
    <n v="0"/>
    <n v="2"/>
    <n v="108"/>
    <n v="546"/>
    <n v="654"/>
    <n v="1627"/>
    <n v="268"/>
    <n v="1353"/>
    <n v="1621"/>
    <n v="1"/>
    <n v="5"/>
    <n v="6"/>
    <n v="269"/>
    <n v="1358"/>
    <n v="217240"/>
    <n v="1083"/>
    <n v="218323"/>
    <m/>
    <n v="1"/>
    <m/>
    <m/>
    <m/>
    <n v="5.45E-2"/>
    <m/>
    <m/>
    <m/>
    <m/>
  </r>
  <r>
    <x v="7"/>
    <s v="CalWIN"/>
    <x v="8"/>
    <x v="0"/>
    <n v="2012"/>
    <s v="2012/13"/>
    <n v="5944"/>
    <n v="27198"/>
    <n v="18"/>
    <n v="182"/>
    <n v="5962"/>
    <n v="27380"/>
    <n v="33342"/>
    <n v="69471"/>
    <n v="14110"/>
    <n v="54821"/>
    <n v="68931"/>
    <n v="59"/>
    <n v="481"/>
    <n v="540"/>
    <n v="14169"/>
    <n v="55302"/>
    <n v="10603326.619999999"/>
    <n v="66345.119999999995"/>
    <n v="10669671.739999998"/>
    <m/>
    <n v="0.93820000000000003"/>
    <m/>
    <m/>
    <m/>
    <n v="3.56E-2"/>
    <m/>
    <m/>
    <m/>
    <m/>
  </r>
  <r>
    <x v="8"/>
    <s v="C-IV"/>
    <x v="8"/>
    <x v="0"/>
    <n v="2012"/>
    <s v="2012/13"/>
    <n v="447"/>
    <n v="2129"/>
    <n v="0"/>
    <n v="6"/>
    <n v="447"/>
    <n v="2135"/>
    <n v="2582"/>
    <n v="5320"/>
    <n v="1177"/>
    <n v="4132"/>
    <n v="5309"/>
    <n v="1"/>
    <n v="10"/>
    <n v="11"/>
    <n v="1178"/>
    <n v="4142"/>
    <n v="770945.74"/>
    <n v="1410"/>
    <n v="772355.74"/>
    <m/>
    <n v="1"/>
    <m/>
    <m/>
    <m/>
    <n v="5.45E-2"/>
    <m/>
    <m/>
    <m/>
    <m/>
  </r>
  <r>
    <x v="9"/>
    <s v="C-IV"/>
    <x v="8"/>
    <x v="0"/>
    <n v="2012"/>
    <s v="2012/13"/>
    <n v="650"/>
    <n v="5442"/>
    <n v="3"/>
    <n v="20"/>
    <n v="653"/>
    <n v="5462"/>
    <n v="6115"/>
    <n v="11631"/>
    <n v="1669"/>
    <n v="9913"/>
    <n v="11582"/>
    <n v="8"/>
    <n v="41"/>
    <n v="49"/>
    <n v="1677"/>
    <n v="9954"/>
    <n v="1717459"/>
    <n v="7047"/>
    <n v="1724506"/>
    <m/>
    <n v="1"/>
    <m/>
    <m/>
    <m/>
    <n v="5.45E-2"/>
    <m/>
    <m/>
    <m/>
    <m/>
  </r>
  <r>
    <x v="10"/>
    <s v="CalWIN"/>
    <x v="8"/>
    <x v="0"/>
    <n v="2012"/>
    <s v="2012/13"/>
    <n v="15493"/>
    <n v="73133"/>
    <n v="30"/>
    <n v="256"/>
    <n v="15523"/>
    <n v="73389"/>
    <n v="88912"/>
    <n v="215194"/>
    <n v="41423"/>
    <n v="172941"/>
    <n v="214364"/>
    <n v="109"/>
    <n v="721"/>
    <n v="830"/>
    <n v="41532"/>
    <n v="173662"/>
    <n v="31655101"/>
    <n v="105194.06"/>
    <n v="31760295.059999999"/>
    <m/>
    <n v="0.98099999999999998"/>
    <m/>
    <m/>
    <m/>
    <n v="1.4500000000000001E-2"/>
    <m/>
    <m/>
    <m/>
    <m/>
  </r>
  <r>
    <x v="11"/>
    <s v="C-IV"/>
    <x v="8"/>
    <x v="0"/>
    <n v="2012"/>
    <s v="2012/13"/>
    <n v="239"/>
    <n v="1142"/>
    <n v="0"/>
    <n v="4"/>
    <n v="239"/>
    <n v="1146"/>
    <n v="1385"/>
    <n v="3438"/>
    <n v="641"/>
    <n v="2784"/>
    <n v="3425"/>
    <n v="0"/>
    <n v="13"/>
    <n v="13"/>
    <n v="641"/>
    <n v="2797"/>
    <n v="467731"/>
    <n v="1699"/>
    <n v="469430"/>
    <m/>
    <n v="1"/>
    <m/>
    <m/>
    <m/>
    <n v="5.45E-2"/>
    <m/>
    <m/>
    <m/>
    <m/>
  </r>
  <r>
    <x v="12"/>
    <s v="C-IV"/>
    <x v="8"/>
    <x v="0"/>
    <n v="2012"/>
    <s v="2012/13"/>
    <n v="1033"/>
    <n v="7148"/>
    <n v="1"/>
    <n v="8"/>
    <n v="1034"/>
    <n v="7156"/>
    <n v="8190"/>
    <n v="15554"/>
    <n v="2566"/>
    <n v="12964"/>
    <n v="15530"/>
    <n v="2"/>
    <n v="22"/>
    <n v="24"/>
    <n v="2568"/>
    <n v="12986"/>
    <n v="2301650"/>
    <n v="2937"/>
    <n v="2304587"/>
    <m/>
    <n v="0.9738"/>
    <m/>
    <m/>
    <m/>
    <n v="5.45E-2"/>
    <m/>
    <m/>
    <m/>
    <m/>
  </r>
  <r>
    <x v="13"/>
    <s v="C-IV"/>
    <x v="8"/>
    <x v="0"/>
    <n v="2012"/>
    <s v="2012/13"/>
    <n v="2269"/>
    <n v="11935"/>
    <n v="11"/>
    <n v="119"/>
    <n v="2280"/>
    <n v="12054"/>
    <n v="14334"/>
    <n v="36946"/>
    <n v="6391"/>
    <n v="30157"/>
    <n v="36548"/>
    <n v="38"/>
    <n v="360"/>
    <n v="398"/>
    <n v="6429"/>
    <n v="30517"/>
    <n v="5035911"/>
    <n v="53582"/>
    <n v="5089493"/>
    <m/>
    <n v="0.99709999999999999"/>
    <m/>
    <m/>
    <m/>
    <n v="5.45E-2"/>
    <m/>
    <m/>
    <m/>
    <m/>
  </r>
  <r>
    <x v="14"/>
    <s v="C-IV"/>
    <x v="8"/>
    <x v="0"/>
    <n v="2012"/>
    <s v="2012/13"/>
    <n v="124"/>
    <n v="857"/>
    <n v="1"/>
    <n v="2"/>
    <n v="125"/>
    <n v="859"/>
    <n v="983"/>
    <n v="1985"/>
    <n v="322"/>
    <n v="1654"/>
    <n v="1976"/>
    <n v="2"/>
    <n v="7"/>
    <n v="9"/>
    <n v="324"/>
    <n v="1661"/>
    <n v="271208"/>
    <n v="1068"/>
    <n v="272276"/>
    <m/>
    <n v="0.97299999999999998"/>
    <m/>
    <m/>
    <m/>
    <n v="5.45E-2"/>
    <m/>
    <m/>
    <m/>
    <m/>
  </r>
  <r>
    <x v="15"/>
    <s v="C-IV"/>
    <x v="8"/>
    <x v="0"/>
    <n v="2012"/>
    <s v="2012/13"/>
    <n v="11607"/>
    <n v="46106"/>
    <n v="18"/>
    <n v="288"/>
    <n v="11625"/>
    <n v="46394"/>
    <n v="58019"/>
    <n v="141067"/>
    <n v="31971"/>
    <n v="108226"/>
    <n v="140197"/>
    <n v="64"/>
    <n v="806"/>
    <n v="870"/>
    <n v="32035"/>
    <n v="109032"/>
    <n v="20396841"/>
    <n v="103658"/>
    <n v="20500499"/>
    <m/>
    <n v="0.98570000000000002"/>
    <m/>
    <m/>
    <m/>
    <n v="3.1699999999999999E-2"/>
    <m/>
    <m/>
    <m/>
    <m/>
  </r>
  <r>
    <x v="16"/>
    <s v="C-IV"/>
    <x v="8"/>
    <x v="0"/>
    <n v="2012"/>
    <s v="2012/13"/>
    <n v="1636"/>
    <n v="7805"/>
    <n v="3"/>
    <n v="60"/>
    <n v="1639"/>
    <n v="7865"/>
    <n v="9504"/>
    <n v="22575"/>
    <n v="4398"/>
    <n v="18031"/>
    <n v="22429"/>
    <n v="10"/>
    <n v="136"/>
    <n v="146"/>
    <n v="4408"/>
    <n v="18167"/>
    <n v="3116966"/>
    <n v="19615"/>
    <n v="3136581"/>
    <m/>
    <n v="0.99770000000000003"/>
    <m/>
    <m/>
    <m/>
    <n v="5.45E-2"/>
    <m/>
    <m/>
    <m/>
    <m/>
  </r>
  <r>
    <x v="17"/>
    <s v="C-IV"/>
    <x v="8"/>
    <x v="0"/>
    <n v="2012"/>
    <s v="2012/13"/>
    <n v="630"/>
    <n v="4444"/>
    <n v="0"/>
    <n v="13"/>
    <n v="630"/>
    <n v="4457"/>
    <n v="5086"/>
    <n v="10125"/>
    <n v="1645"/>
    <n v="8455"/>
    <n v="10100"/>
    <n v="0"/>
    <n v="25"/>
    <n v="25"/>
    <n v="1645"/>
    <n v="8480"/>
    <n v="1525961"/>
    <n v="3961"/>
    <n v="1529922"/>
    <m/>
    <n v="0.95279999999999998"/>
    <m/>
    <m/>
    <m/>
    <n v="5.45E-2"/>
    <m/>
    <m/>
    <m/>
    <m/>
  </r>
  <r>
    <x v="18"/>
    <s v="C-IV"/>
    <x v="8"/>
    <x v="0"/>
    <n v="2012"/>
    <s v="2012/13"/>
    <n v="246"/>
    <n v="1156"/>
    <n v="0"/>
    <n v="0"/>
    <n v="246"/>
    <n v="1156"/>
    <n v="1402"/>
    <n v="2943"/>
    <n v="637"/>
    <n v="2306"/>
    <n v="2943"/>
    <n v="0"/>
    <n v="0"/>
    <n v="0"/>
    <n v="637"/>
    <n v="2306"/>
    <n v="440229"/>
    <n v="0"/>
    <n v="440229"/>
    <m/>
    <n v="0.97299999999999998"/>
    <m/>
    <m/>
    <m/>
    <n v="5.45E-2"/>
    <m/>
    <m/>
    <m/>
    <m/>
  </r>
  <r>
    <x v="19"/>
    <s v="LRS"/>
    <x v="8"/>
    <x v="0"/>
    <n v="2012"/>
    <s v="2012/13"/>
    <n v="91651"/>
    <n v="432176"/>
    <n v="827"/>
    <n v="4679"/>
    <n v="92478"/>
    <n v="436855"/>
    <n v="529333"/>
    <n v="1110832"/>
    <n v="210733"/>
    <n v="887075"/>
    <n v="1097808"/>
    <n v="2671"/>
    <n v="10353"/>
    <n v="13024"/>
    <n v="213404"/>
    <n v="897428"/>
    <n v="170204164"/>
    <n v="1755973"/>
    <n v="171960137"/>
    <m/>
    <n v="0.97509999999999997"/>
    <m/>
    <m/>
    <m/>
    <n v="3.6900000000000002E-2"/>
    <m/>
    <m/>
    <m/>
    <m/>
  </r>
  <r>
    <x v="20"/>
    <s v="C-IV"/>
    <x v="8"/>
    <x v="0"/>
    <n v="2012"/>
    <s v="2012/13"/>
    <n v="1837"/>
    <n v="8323"/>
    <n v="2"/>
    <n v="16"/>
    <n v="1839"/>
    <n v="8339"/>
    <n v="10178"/>
    <n v="25929"/>
    <n v="5007"/>
    <n v="20856"/>
    <n v="25863"/>
    <n v="4"/>
    <n v="62"/>
    <n v="66"/>
    <n v="5011"/>
    <n v="20918"/>
    <n v="3646871"/>
    <n v="8191"/>
    <n v="3655062"/>
    <m/>
    <n v="0.98470000000000002"/>
    <m/>
    <m/>
    <m/>
    <n v="5.45E-2"/>
    <m/>
    <m/>
    <m/>
    <m/>
  </r>
  <r>
    <x v="21"/>
    <s v="C-IV"/>
    <x v="8"/>
    <x v="0"/>
    <n v="2012"/>
    <s v="2012/13"/>
    <n v="814"/>
    <n v="4674"/>
    <n v="16"/>
    <n v="78"/>
    <n v="830"/>
    <n v="4752"/>
    <n v="5582"/>
    <n v="9472"/>
    <n v="1754"/>
    <n v="7488"/>
    <n v="9242"/>
    <n v="46"/>
    <n v="184"/>
    <n v="230"/>
    <n v="1800"/>
    <n v="7672"/>
    <n v="1447100"/>
    <n v="29904"/>
    <n v="1477004"/>
    <m/>
    <n v="0.97430000000000005"/>
    <m/>
    <m/>
    <m/>
    <n v="5.45E-2"/>
    <m/>
    <m/>
    <m/>
    <m/>
  </r>
  <r>
    <x v="22"/>
    <s v="C-IV"/>
    <x v="8"/>
    <x v="0"/>
    <n v="2012"/>
    <s v="2012/13"/>
    <n v="118"/>
    <n v="731"/>
    <n v="0"/>
    <n v="0"/>
    <n v="118"/>
    <n v="731"/>
    <n v="849"/>
    <n v="1735"/>
    <n v="296"/>
    <n v="1439"/>
    <n v="1735"/>
    <n v="0"/>
    <n v="0"/>
    <n v="0"/>
    <n v="296"/>
    <n v="1439"/>
    <n v="256667"/>
    <n v="0"/>
    <n v="256667"/>
    <m/>
    <n v="0.91110000000000002"/>
    <m/>
    <m/>
    <m/>
    <n v="5.45E-2"/>
    <m/>
    <m/>
    <m/>
    <m/>
  </r>
  <r>
    <x v="23"/>
    <s v="C-IV"/>
    <x v="8"/>
    <x v="0"/>
    <n v="2012"/>
    <s v="2012/13"/>
    <n v="876"/>
    <n v="6275"/>
    <n v="2"/>
    <n v="20"/>
    <n v="878"/>
    <n v="6295"/>
    <n v="7173"/>
    <n v="13532"/>
    <n v="2237"/>
    <n v="11238"/>
    <n v="13475"/>
    <n v="4"/>
    <n v="53"/>
    <n v="57"/>
    <n v="2241"/>
    <n v="11291"/>
    <n v="2030239"/>
    <n v="7905"/>
    <n v="2038144"/>
    <m/>
    <n v="0.98819999999999997"/>
    <m/>
    <m/>
    <m/>
    <n v="5.45E-2"/>
    <m/>
    <m/>
    <m/>
    <m/>
  </r>
  <r>
    <x v="24"/>
    <s v="C-IV"/>
    <x v="8"/>
    <x v="0"/>
    <n v="2012"/>
    <s v="2012/13"/>
    <n v="4664"/>
    <n v="17189"/>
    <n v="8"/>
    <n v="28"/>
    <n v="4672"/>
    <n v="17217"/>
    <n v="21889"/>
    <n v="53436"/>
    <n v="12722"/>
    <n v="40589"/>
    <n v="53311"/>
    <n v="28"/>
    <n v="97"/>
    <n v="125"/>
    <n v="12750"/>
    <n v="40686"/>
    <n v="7703391"/>
    <n v="14375"/>
    <n v="7717766"/>
    <m/>
    <n v="0.99650000000000005"/>
    <m/>
    <m/>
    <m/>
    <n v="1.95E-2"/>
    <m/>
    <m/>
    <m/>
    <m/>
  </r>
  <r>
    <x v="25"/>
    <s v="C-IV"/>
    <x v="8"/>
    <x v="0"/>
    <n v="2012"/>
    <s v="2012/13"/>
    <n v="64"/>
    <n v="363"/>
    <n v="0"/>
    <n v="0"/>
    <n v="64"/>
    <n v="363"/>
    <n v="427"/>
    <n v="977"/>
    <n v="156"/>
    <n v="821"/>
    <n v="977"/>
    <n v="0"/>
    <n v="0"/>
    <n v="0"/>
    <n v="156"/>
    <n v="821"/>
    <n v="132482"/>
    <n v="0"/>
    <n v="132482"/>
    <m/>
    <n v="1"/>
    <m/>
    <m/>
    <m/>
    <n v="5.45E-2"/>
    <m/>
    <m/>
    <m/>
    <m/>
  </r>
  <r>
    <x v="26"/>
    <s v="C-IV"/>
    <x v="8"/>
    <x v="0"/>
    <n v="2012"/>
    <s v="2012/13"/>
    <n v="26"/>
    <n v="353"/>
    <n v="0"/>
    <n v="0"/>
    <n v="26"/>
    <n v="353"/>
    <n v="379"/>
    <n v="624"/>
    <n v="60"/>
    <n v="563"/>
    <n v="623"/>
    <n v="0"/>
    <n v="1"/>
    <n v="1"/>
    <n v="60"/>
    <n v="564"/>
    <n v="91097"/>
    <n v="142"/>
    <n v="91239"/>
    <m/>
    <n v="0.97219999999999995"/>
    <m/>
    <m/>
    <m/>
    <n v="5.45E-2"/>
    <m/>
    <m/>
    <m/>
    <m/>
  </r>
  <r>
    <x v="27"/>
    <s v="C-IV"/>
    <x v="8"/>
    <x v="0"/>
    <n v="2012"/>
    <s v="2012/13"/>
    <n v="2884"/>
    <n v="15502"/>
    <n v="5"/>
    <n v="55"/>
    <n v="2889"/>
    <n v="15557"/>
    <n v="18446"/>
    <n v="42071"/>
    <n v="7442"/>
    <n v="34446"/>
    <n v="41888"/>
    <n v="19"/>
    <n v="164"/>
    <n v="183"/>
    <n v="7461"/>
    <n v="34610"/>
    <n v="6002923"/>
    <n v="22500"/>
    <n v="6025423"/>
    <m/>
    <n v="1"/>
    <m/>
    <m/>
    <m/>
    <n v="1.9300000000000001E-2"/>
    <m/>
    <m/>
    <m/>
    <m/>
  </r>
  <r>
    <x v="28"/>
    <s v="C-IV"/>
    <x v="8"/>
    <x v="0"/>
    <n v="2012"/>
    <s v="2012/13"/>
    <n v="436"/>
    <n v="2912"/>
    <n v="4"/>
    <n v="19"/>
    <n v="440"/>
    <n v="2931"/>
    <n v="3371"/>
    <n v="7161"/>
    <n v="1068"/>
    <n v="6023"/>
    <n v="7091"/>
    <n v="12"/>
    <n v="58"/>
    <n v="70"/>
    <n v="1080"/>
    <n v="6081"/>
    <n v="1012411"/>
    <n v="8317"/>
    <n v="1020728"/>
    <m/>
    <n v="0.98880000000000001"/>
    <m/>
    <m/>
    <m/>
    <n v="5.45E-2"/>
    <m/>
    <m/>
    <m/>
    <m/>
  </r>
  <r>
    <x v="29"/>
    <s v="C-IV"/>
    <x v="8"/>
    <x v="0"/>
    <n v="2012"/>
    <s v="2012/13"/>
    <n v="460"/>
    <n v="3239"/>
    <n v="1"/>
    <n v="5"/>
    <n v="461"/>
    <n v="3244"/>
    <n v="3704"/>
    <n v="7139"/>
    <n v="1158"/>
    <n v="5968"/>
    <n v="7126"/>
    <n v="2"/>
    <n v="11"/>
    <n v="13"/>
    <n v="1160"/>
    <n v="5979"/>
    <n v="1073264"/>
    <n v="1463"/>
    <n v="1074727"/>
    <m/>
    <n v="0.99580000000000002"/>
    <m/>
    <m/>
    <m/>
    <n v="5.45E-2"/>
    <m/>
    <m/>
    <m/>
    <m/>
  </r>
  <r>
    <x v="30"/>
    <s v="CalWIN"/>
    <x v="8"/>
    <x v="0"/>
    <n v="2012"/>
    <s v="2012/13"/>
    <n v="13197"/>
    <n v="84799"/>
    <n v="60"/>
    <n v="1415"/>
    <n v="13257"/>
    <n v="86214"/>
    <n v="99471"/>
    <n v="222579"/>
    <n v="33539"/>
    <n v="185382"/>
    <n v="218921"/>
    <n v="209"/>
    <n v="3449"/>
    <n v="3658"/>
    <n v="33748"/>
    <n v="188831"/>
    <n v="31599104"/>
    <n v="409713"/>
    <n v="32008817"/>
    <m/>
    <n v="0.998"/>
    <m/>
    <m/>
    <m/>
    <n v="1.8499999999999999E-2"/>
    <m/>
    <m/>
    <m/>
    <m/>
  </r>
  <r>
    <x v="31"/>
    <s v="CalWIN"/>
    <x v="8"/>
    <x v="0"/>
    <n v="2012"/>
    <s v="2012/13"/>
    <n v="999"/>
    <n v="7097"/>
    <n v="2"/>
    <n v="33"/>
    <n v="1001"/>
    <n v="7130"/>
    <n v="8131"/>
    <n v="17793"/>
    <n v="2633"/>
    <n v="15083"/>
    <n v="17716"/>
    <n v="6"/>
    <n v="71"/>
    <n v="77"/>
    <n v="2639"/>
    <n v="15154"/>
    <n v="2531172"/>
    <n v="8674"/>
    <n v="2539846"/>
    <m/>
    <n v="0.98809999999999998"/>
    <m/>
    <m/>
    <m/>
    <n v="5.45E-2"/>
    <m/>
    <m/>
    <m/>
    <m/>
  </r>
  <r>
    <x v="32"/>
    <s v="C-IV"/>
    <x v="8"/>
    <x v="0"/>
    <n v="2012"/>
    <s v="2012/13"/>
    <n v="104"/>
    <n v="626"/>
    <n v="0"/>
    <n v="1"/>
    <n v="104"/>
    <n v="627"/>
    <n v="731"/>
    <n v="1592"/>
    <n v="287"/>
    <n v="1303"/>
    <n v="1590"/>
    <n v="0"/>
    <n v="2"/>
    <n v="2"/>
    <n v="287"/>
    <n v="1305"/>
    <n v="227934"/>
    <n v="405"/>
    <n v="228339"/>
    <m/>
    <n v="1"/>
    <m/>
    <m/>
    <m/>
    <n v="5.45E-2"/>
    <m/>
    <m/>
    <m/>
    <m/>
  </r>
  <r>
    <x v="33"/>
    <s v="C-IV"/>
    <x v="8"/>
    <x v="0"/>
    <n v="2012"/>
    <s v="2012/13"/>
    <n v="19829"/>
    <n v="91309"/>
    <n v="51"/>
    <n v="601"/>
    <n v="19880"/>
    <n v="91910"/>
    <n v="111790"/>
    <n v="273290"/>
    <n v="54496"/>
    <n v="216898"/>
    <n v="271394"/>
    <n v="182"/>
    <n v="1714"/>
    <n v="1896"/>
    <n v="54678"/>
    <n v="218612"/>
    <n v="38838894"/>
    <n v="242916"/>
    <n v="39081810"/>
    <m/>
    <n v="0.99990000000000001"/>
    <m/>
    <m/>
    <m/>
    <n v="3.6600000000000001E-2"/>
    <m/>
    <m/>
    <m/>
    <m/>
  </r>
  <r>
    <x v="34"/>
    <s v="CalWIN"/>
    <x v="8"/>
    <x v="0"/>
    <n v="2012"/>
    <s v="2012/13"/>
    <n v="17895"/>
    <n v="73285"/>
    <n v="147"/>
    <n v="723"/>
    <n v="18042"/>
    <n v="74008"/>
    <n v="92050"/>
    <n v="207217"/>
    <n v="45689"/>
    <n v="159197"/>
    <n v="204886"/>
    <n v="531"/>
    <n v="1800"/>
    <n v="2331"/>
    <n v="46220"/>
    <n v="160997"/>
    <n v="31351461.23"/>
    <n v="305857.03000000003"/>
    <n v="31657318.260000002"/>
    <m/>
    <n v="0.98709999999999998"/>
    <m/>
    <m/>
    <m/>
    <n v="2.4899999999999999E-2"/>
    <m/>
    <m/>
    <m/>
    <m/>
  </r>
  <r>
    <x v="35"/>
    <s v="C-IV"/>
    <x v="8"/>
    <x v="0"/>
    <n v="2012"/>
    <s v="2012/13"/>
    <n v="395"/>
    <n v="2196"/>
    <n v="2"/>
    <n v="11"/>
    <n v="397"/>
    <n v="2207"/>
    <n v="2604"/>
    <n v="6120"/>
    <n v="1052"/>
    <n v="5029"/>
    <n v="6081"/>
    <n v="5"/>
    <n v="34"/>
    <n v="39"/>
    <n v="1057"/>
    <n v="5063"/>
    <n v="867738"/>
    <n v="4505"/>
    <n v="872243"/>
    <m/>
    <n v="0.98819999999999997"/>
    <m/>
    <m/>
    <m/>
    <n v="5.45E-2"/>
    <m/>
    <m/>
    <m/>
    <m/>
  </r>
  <r>
    <x v="36"/>
    <s v="C-IV"/>
    <x v="8"/>
    <x v="0"/>
    <n v="2012"/>
    <s v="2012/13"/>
    <n v="28280"/>
    <n v="125259"/>
    <n v="56"/>
    <n v="566"/>
    <n v="28336"/>
    <n v="125825"/>
    <n v="154161"/>
    <n v="366371"/>
    <n v="76672"/>
    <n v="288018"/>
    <n v="364690"/>
    <n v="194"/>
    <n v="1487"/>
    <n v="1681"/>
    <n v="76866"/>
    <n v="289505"/>
    <n v="53495430"/>
    <n v="221451"/>
    <n v="53716881"/>
    <m/>
    <n v="0.99919999999999998"/>
    <m/>
    <m/>
    <m/>
    <n v="1.7299999999999999E-2"/>
    <m/>
    <m/>
    <m/>
    <m/>
  </r>
  <r>
    <x v="37"/>
    <s v="CalWIN"/>
    <x v="8"/>
    <x v="0"/>
    <n v="2012"/>
    <s v="2012/13"/>
    <n v="17572"/>
    <n v="94600"/>
    <n v="138"/>
    <n v="1204"/>
    <n v="17710"/>
    <n v="95804"/>
    <n v="113514"/>
    <n v="251038"/>
    <n v="48220"/>
    <n v="199406"/>
    <n v="247626"/>
    <n v="503"/>
    <n v="2909"/>
    <n v="3412"/>
    <n v="48723"/>
    <n v="202315"/>
    <n v="36860706"/>
    <n v="417201"/>
    <n v="37277907"/>
    <m/>
    <n v="0.9788"/>
    <m/>
    <m/>
    <m/>
    <n v="7.2800000000000004E-2"/>
    <m/>
    <m/>
    <m/>
    <m/>
  </r>
  <r>
    <x v="38"/>
    <s v="CalWIN"/>
    <x v="8"/>
    <x v="0"/>
    <n v="2012"/>
    <s v="2012/13"/>
    <n v="3000"/>
    <n v="28724"/>
    <n v="74"/>
    <n v="842"/>
    <n v="3074"/>
    <n v="29566"/>
    <n v="32640"/>
    <n v="50991"/>
    <n v="6625"/>
    <n v="42527"/>
    <n v="49152"/>
    <n v="216"/>
    <n v="1623"/>
    <n v="1839"/>
    <n v="6841"/>
    <n v="44150"/>
    <n v="7589706.1299999999"/>
    <n v="228951.55"/>
    <n v="7818657.6799999997"/>
    <m/>
    <n v="0.9839"/>
    <m/>
    <m/>
    <m/>
    <n v="3.4299999999999997E-2"/>
    <m/>
    <m/>
    <m/>
    <m/>
  </r>
  <r>
    <x v="39"/>
    <s v="C-IV"/>
    <x v="8"/>
    <x v="0"/>
    <n v="2012"/>
    <s v="2012/13"/>
    <n v="9448"/>
    <n v="34575"/>
    <n v="22"/>
    <n v="244"/>
    <n v="9470"/>
    <n v="34819"/>
    <n v="44289"/>
    <n v="108441"/>
    <n v="24413"/>
    <n v="83225"/>
    <n v="107638"/>
    <n v="77"/>
    <n v="726"/>
    <n v="803"/>
    <n v="24490"/>
    <n v="83951"/>
    <n v="15922235"/>
    <n v="108792"/>
    <n v="16031027"/>
    <m/>
    <n v="0.98519999999999996"/>
    <m/>
    <m/>
    <m/>
    <n v="2.87E-2"/>
    <m/>
    <m/>
    <m/>
    <m/>
  </r>
  <r>
    <x v="40"/>
    <s v="CalWIN"/>
    <x v="8"/>
    <x v="0"/>
    <n v="2012"/>
    <s v="2012/13"/>
    <n v="1133"/>
    <n v="7660"/>
    <n v="2"/>
    <n v="27"/>
    <n v="1135"/>
    <n v="7687"/>
    <n v="8822"/>
    <n v="17266"/>
    <n v="2842"/>
    <n v="14350"/>
    <n v="17192"/>
    <n v="7"/>
    <n v="67"/>
    <n v="74"/>
    <n v="2849"/>
    <n v="14417"/>
    <n v="2476066"/>
    <n v="7586"/>
    <n v="2483652"/>
    <m/>
    <n v="0.94710000000000005"/>
    <m/>
    <m/>
    <m/>
    <n v="5.45E-2"/>
    <m/>
    <m/>
    <m/>
    <m/>
  </r>
  <r>
    <x v="41"/>
    <s v="CalWIN"/>
    <x v="8"/>
    <x v="0"/>
    <n v="2012"/>
    <s v="2012/13"/>
    <n v="1813"/>
    <n v="11672"/>
    <n v="18"/>
    <n v="257"/>
    <n v="1831"/>
    <n v="11929"/>
    <n v="13760"/>
    <n v="28677"/>
    <n v="4602"/>
    <n v="23390"/>
    <n v="27992"/>
    <n v="55"/>
    <n v="630"/>
    <n v="685"/>
    <n v="4657"/>
    <n v="24020"/>
    <n v="4074924.94"/>
    <n v="78812.570000000007"/>
    <n v="4153737.51"/>
    <m/>
    <n v="0.94359999999999999"/>
    <m/>
    <m/>
    <m/>
    <n v="5.45E-2"/>
    <m/>
    <m/>
    <m/>
    <m/>
  </r>
  <r>
    <x v="42"/>
    <s v="CalWIN"/>
    <x v="8"/>
    <x v="0"/>
    <n v="2012"/>
    <s v="2012/13"/>
    <n v="2457"/>
    <n v="11418"/>
    <n v="1"/>
    <n v="34"/>
    <n v="2458"/>
    <n v="11452"/>
    <n v="13910"/>
    <n v="31429"/>
    <n v="6188"/>
    <n v="25134"/>
    <n v="31322"/>
    <n v="5"/>
    <n v="102"/>
    <n v="107"/>
    <n v="6193"/>
    <n v="25236"/>
    <n v="4506524.8899999997"/>
    <n v="11612.62"/>
    <n v="4518137.51"/>
    <m/>
    <n v="0.94269999999999998"/>
    <m/>
    <m/>
    <m/>
    <n v="5.45E-2"/>
    <m/>
    <m/>
    <m/>
    <m/>
  </r>
  <r>
    <x v="43"/>
    <s v="CalWIN"/>
    <x v="8"/>
    <x v="0"/>
    <n v="2012"/>
    <s v="2012/13"/>
    <n v="7328"/>
    <n v="41337"/>
    <n v="39"/>
    <n v="1008"/>
    <n v="7367"/>
    <n v="42345"/>
    <n v="49712"/>
    <n v="106913"/>
    <n v="17753"/>
    <n v="86898"/>
    <n v="104651"/>
    <n v="116"/>
    <n v="2146"/>
    <n v="2262"/>
    <n v="17869"/>
    <n v="89044"/>
    <n v="15574588"/>
    <n v="304015"/>
    <n v="15878603"/>
    <m/>
    <n v="0.88680000000000003"/>
    <m/>
    <m/>
    <m/>
    <n v="8.0999999999999996E-3"/>
    <m/>
    <m/>
    <m/>
    <m/>
  </r>
  <r>
    <x v="44"/>
    <s v="CalWIN"/>
    <x v="8"/>
    <x v="0"/>
    <n v="2012"/>
    <s v="2012/13"/>
    <n v="1215"/>
    <n v="9681"/>
    <n v="1"/>
    <n v="22"/>
    <n v="1216"/>
    <n v="9703"/>
    <n v="10919"/>
    <n v="21311"/>
    <n v="2978"/>
    <n v="18266"/>
    <n v="21244"/>
    <n v="4"/>
    <n v="63"/>
    <n v="67"/>
    <n v="2982"/>
    <n v="18329"/>
    <n v="3179470"/>
    <n v="7447"/>
    <n v="3186917"/>
    <m/>
    <n v="0.95130000000000003"/>
    <m/>
    <m/>
    <m/>
    <n v="5.45E-2"/>
    <m/>
    <m/>
    <m/>
    <m/>
  </r>
  <r>
    <x v="45"/>
    <s v="C-IV"/>
    <x v="8"/>
    <x v="0"/>
    <n v="2012"/>
    <s v="2012/13"/>
    <n v="1776"/>
    <n v="10597"/>
    <n v="1"/>
    <n v="20"/>
    <n v="1777"/>
    <n v="10617"/>
    <n v="12394"/>
    <n v="24885"/>
    <n v="4497"/>
    <n v="20346"/>
    <n v="24843"/>
    <n v="3"/>
    <n v="39"/>
    <n v="42"/>
    <n v="4500"/>
    <n v="20385"/>
    <n v="3575112"/>
    <n v="5993"/>
    <n v="3581105"/>
    <m/>
    <n v="0.97409999999999997"/>
    <m/>
    <m/>
    <m/>
    <n v="5.45E-2"/>
    <m/>
    <m/>
    <m/>
    <m/>
  </r>
  <r>
    <x v="46"/>
    <s v="C-IV"/>
    <x v="8"/>
    <x v="0"/>
    <n v="2012"/>
    <s v="2012/13"/>
    <n v="17"/>
    <n v="136"/>
    <n v="0"/>
    <n v="0"/>
    <n v="17"/>
    <n v="136"/>
    <n v="153"/>
    <n v="280"/>
    <n v="46"/>
    <n v="234"/>
    <n v="280"/>
    <n v="0"/>
    <n v="0"/>
    <n v="0"/>
    <n v="46"/>
    <n v="234"/>
    <n v="41201"/>
    <n v="0"/>
    <n v="41201"/>
    <m/>
    <n v="1"/>
    <m/>
    <m/>
    <m/>
    <n v="5.45E-2"/>
    <m/>
    <m/>
    <m/>
    <m/>
  </r>
  <r>
    <x v="47"/>
    <s v="C-IV"/>
    <x v="8"/>
    <x v="0"/>
    <n v="2012"/>
    <s v="2012/13"/>
    <n v="437"/>
    <n v="2286"/>
    <n v="0"/>
    <n v="2"/>
    <n v="437"/>
    <n v="2288"/>
    <n v="2725"/>
    <n v="6094"/>
    <n v="1237"/>
    <n v="4852"/>
    <n v="6089"/>
    <n v="0"/>
    <n v="5"/>
    <n v="5"/>
    <n v="1237"/>
    <n v="4857"/>
    <n v="880036"/>
    <n v="640"/>
    <n v="880676"/>
    <m/>
    <n v="1"/>
    <m/>
    <m/>
    <m/>
    <n v="5.45E-2"/>
    <m/>
    <m/>
    <m/>
    <m/>
  </r>
  <r>
    <x v="48"/>
    <s v="CalWIN"/>
    <x v="8"/>
    <x v="0"/>
    <n v="2012"/>
    <s v="2012/13"/>
    <n v="3318"/>
    <n v="16702"/>
    <n v="9"/>
    <n v="77"/>
    <n v="3327"/>
    <n v="16779"/>
    <n v="20106"/>
    <n v="40560"/>
    <n v="7936"/>
    <n v="32391"/>
    <n v="40327"/>
    <n v="29"/>
    <n v="204"/>
    <n v="233"/>
    <n v="7965"/>
    <n v="32595"/>
    <n v="6135902.9500000002"/>
    <n v="28375.25"/>
    <n v="6164278.2000000002"/>
    <m/>
    <n v="0.94030000000000002"/>
    <m/>
    <m/>
    <m/>
    <n v="1.3299999999999999E-2"/>
    <m/>
    <m/>
    <m/>
    <m/>
  </r>
  <r>
    <x v="49"/>
    <s v="CalWIN"/>
    <x v="8"/>
    <x v="0"/>
    <n v="2012"/>
    <s v="2012/13"/>
    <n v="2228"/>
    <n v="16032"/>
    <n v="11"/>
    <n v="122"/>
    <n v="2239"/>
    <n v="16154"/>
    <n v="18393"/>
    <n v="34383"/>
    <n v="5437"/>
    <n v="28602"/>
    <n v="34039"/>
    <n v="38"/>
    <n v="306"/>
    <n v="344"/>
    <n v="5475"/>
    <n v="28908"/>
    <n v="5117414.78"/>
    <n v="38967.83"/>
    <n v="5156382.6100000003"/>
    <m/>
    <n v="0.94720000000000004"/>
    <m/>
    <m/>
    <m/>
    <n v="5.45E-2"/>
    <m/>
    <m/>
    <m/>
    <m/>
  </r>
  <r>
    <x v="50"/>
    <s v="C-IV"/>
    <x v="8"/>
    <x v="0"/>
    <n v="2012"/>
    <s v="2012/13"/>
    <n v="7232"/>
    <n v="33115"/>
    <n v="8"/>
    <n v="70"/>
    <n v="7240"/>
    <n v="33185"/>
    <n v="40425"/>
    <n v="89189"/>
    <n v="19057"/>
    <n v="69924"/>
    <n v="88981"/>
    <n v="27"/>
    <n v="181"/>
    <n v="208"/>
    <n v="19084"/>
    <n v="70105"/>
    <n v="12922472"/>
    <n v="27502"/>
    <n v="12949974"/>
    <m/>
    <n v="1"/>
    <m/>
    <m/>
    <m/>
    <n v="2.2800000000000001E-2"/>
    <m/>
    <m/>
    <m/>
    <m/>
  </r>
  <r>
    <x v="51"/>
    <s v="C-IV"/>
    <x v="8"/>
    <x v="0"/>
    <n v="2012"/>
    <s v="2012/13"/>
    <n v="824"/>
    <n v="4050"/>
    <n v="5"/>
    <n v="18"/>
    <n v="829"/>
    <n v="4068"/>
    <n v="4896"/>
    <n v="11771"/>
    <n v="2322"/>
    <n v="9381"/>
    <n v="11703"/>
    <n v="15"/>
    <n v="53"/>
    <n v="68"/>
    <n v="2337"/>
    <n v="9434"/>
    <n v="1667472"/>
    <n v="9323"/>
    <n v="1676795"/>
    <m/>
    <n v="0.94920000000000004"/>
    <m/>
    <m/>
    <m/>
    <n v="5.45E-2"/>
    <m/>
    <m/>
    <m/>
    <m/>
  </r>
  <r>
    <x v="52"/>
    <s v="C-IV"/>
    <x v="8"/>
    <x v="0"/>
    <n v="2012"/>
    <s v="2012/13"/>
    <n v="748"/>
    <n v="3449"/>
    <n v="0"/>
    <n v="10"/>
    <n v="748"/>
    <n v="3459"/>
    <n v="4207"/>
    <n v="9846"/>
    <n v="2045"/>
    <n v="7775"/>
    <n v="9820"/>
    <n v="1"/>
    <n v="25"/>
    <n v="26"/>
    <n v="2046"/>
    <n v="7800"/>
    <n v="1409155"/>
    <n v="3689"/>
    <n v="1412844"/>
    <m/>
    <n v="0.90910000000000002"/>
    <m/>
    <m/>
    <m/>
    <n v="5.45E-2"/>
    <m/>
    <m/>
    <m/>
    <m/>
  </r>
  <r>
    <x v="53"/>
    <s v="C-IV"/>
    <x v="8"/>
    <x v="0"/>
    <n v="2012"/>
    <s v="2012/13"/>
    <n v="80"/>
    <n v="737"/>
    <n v="0"/>
    <n v="1"/>
    <n v="80"/>
    <n v="738"/>
    <n v="818"/>
    <n v="1641"/>
    <n v="197"/>
    <n v="1442"/>
    <n v="1639"/>
    <n v="0"/>
    <n v="2"/>
    <n v="2"/>
    <n v="197"/>
    <n v="1444"/>
    <n v="239826"/>
    <n v="367"/>
    <n v="240193"/>
    <m/>
    <n v="1"/>
    <m/>
    <m/>
    <m/>
    <n v="5.45E-2"/>
    <m/>
    <m/>
    <m/>
    <m/>
  </r>
  <r>
    <x v="54"/>
    <s v="CalWIN"/>
    <x v="8"/>
    <x v="0"/>
    <n v="2012"/>
    <s v="2012/13"/>
    <n v="8721"/>
    <n v="35755"/>
    <n v="19"/>
    <n v="297"/>
    <n v="8740"/>
    <n v="36052"/>
    <n v="44792"/>
    <n v="110476"/>
    <n v="23961"/>
    <n v="85678"/>
    <n v="109639"/>
    <n v="66"/>
    <n v="771"/>
    <n v="837"/>
    <n v="24027"/>
    <n v="86449"/>
    <n v="15889203"/>
    <n v="102751"/>
    <n v="15991954"/>
    <m/>
    <n v="1"/>
    <m/>
    <m/>
    <m/>
    <n v="1.8100000000000002E-2"/>
    <m/>
    <m/>
    <m/>
    <m/>
  </r>
  <r>
    <x v="55"/>
    <s v="C-IV"/>
    <x v="8"/>
    <x v="0"/>
    <n v="2012"/>
    <s v="2012/13"/>
    <n v="387"/>
    <n v="2361"/>
    <n v="0"/>
    <n v="3"/>
    <n v="387"/>
    <n v="2364"/>
    <n v="2751"/>
    <n v="5122"/>
    <n v="979"/>
    <n v="4133"/>
    <n v="5112"/>
    <n v="0"/>
    <n v="10"/>
    <n v="10"/>
    <n v="979"/>
    <n v="4143"/>
    <n v="752567"/>
    <n v="1385"/>
    <n v="753952"/>
    <m/>
    <n v="0.97789999999999999"/>
    <m/>
    <m/>
    <m/>
    <n v="5.45E-2"/>
    <m/>
    <m/>
    <m/>
    <m/>
  </r>
  <r>
    <x v="56"/>
    <s v="CalWIN"/>
    <x v="8"/>
    <x v="0"/>
    <n v="2012"/>
    <s v="2012/13"/>
    <n v="3607"/>
    <n v="27731"/>
    <n v="8"/>
    <n v="144"/>
    <n v="3615"/>
    <n v="27875"/>
    <n v="31490"/>
    <n v="65458"/>
    <n v="9033"/>
    <n v="56037"/>
    <n v="65070"/>
    <n v="25"/>
    <n v="363"/>
    <n v="388"/>
    <n v="9058"/>
    <n v="56400"/>
    <n v="9517710.4700000007"/>
    <n v="45619.81"/>
    <n v="9563330.2800000012"/>
    <m/>
    <n v="0.98580000000000001"/>
    <m/>
    <m/>
    <m/>
    <n v="1.5699999999999999E-2"/>
    <m/>
    <m/>
    <m/>
    <m/>
  </r>
  <r>
    <x v="57"/>
    <s v="CalWIN"/>
    <x v="8"/>
    <x v="0"/>
    <n v="2012"/>
    <s v="2012/13"/>
    <n v="1011"/>
    <n v="6655"/>
    <n v="13"/>
    <n v="113"/>
    <n v="1024"/>
    <n v="6768"/>
    <n v="7792"/>
    <n v="16907"/>
    <n v="2638"/>
    <n v="13971"/>
    <n v="16609"/>
    <n v="55"/>
    <n v="243"/>
    <n v="298"/>
    <n v="2693"/>
    <n v="14214"/>
    <n v="2447653"/>
    <n v="39965"/>
    <n v="2487618"/>
    <m/>
    <n v="0.875"/>
    <m/>
    <m/>
    <m/>
    <n v="5.45E-2"/>
    <m/>
    <m/>
    <m/>
    <m/>
  </r>
  <r>
    <x v="58"/>
    <s v="C-IV"/>
    <x v="8"/>
    <x v="0"/>
    <n v="2012"/>
    <s v="2012/13"/>
    <n v="977"/>
    <n v="4704"/>
    <n v="2"/>
    <n v="11"/>
    <n v="979"/>
    <n v="4715"/>
    <n v="5694"/>
    <n v="12843"/>
    <n v="2625"/>
    <n v="10181"/>
    <n v="12806"/>
    <n v="5"/>
    <n v="32"/>
    <n v="37"/>
    <n v="2630"/>
    <n v="10213"/>
    <n v="1887517"/>
    <n v="5057"/>
    <n v="1892574"/>
    <m/>
    <n v="1"/>
    <m/>
    <m/>
    <m/>
    <n v="5.45E-2"/>
    <m/>
    <m/>
    <m/>
    <m/>
  </r>
  <r>
    <x v="0"/>
    <s v="n/a"/>
    <x v="9"/>
    <x v="0"/>
    <n v="2013"/>
    <s v="2012/13"/>
    <n v="313957"/>
    <n v="1557814"/>
    <n v="1737"/>
    <n v="14355"/>
    <n v="315694"/>
    <n v="1572169"/>
    <n v="1887860"/>
    <n v="4147355"/>
    <n v="791296"/>
    <n v="3316247"/>
    <n v="4107543"/>
    <n v="5790"/>
    <n v="34022"/>
    <n v="39812"/>
    <n v="797086"/>
    <n v="3350269"/>
    <n v="617432828.43999994"/>
    <n v="5196206.3100000005"/>
    <n v="622629034.75000012"/>
    <n v="7645254"/>
    <n v="0.97719999999999996"/>
    <m/>
    <m/>
    <m/>
    <n v="3.1600000000000003E-2"/>
    <m/>
    <m/>
    <m/>
    <m/>
  </r>
  <r>
    <x v="1"/>
    <s v="CalWIN"/>
    <x v="9"/>
    <x v="0"/>
    <n v="2013"/>
    <s v="2012/13"/>
    <n v="10403"/>
    <n v="51823"/>
    <n v="104"/>
    <n v="791"/>
    <n v="10507"/>
    <n v="52614"/>
    <n v="63121"/>
    <n v="126571"/>
    <n v="24433"/>
    <n v="99963"/>
    <n v="124396"/>
    <n v="341"/>
    <n v="1834"/>
    <n v="2175"/>
    <n v="24774"/>
    <n v="101797"/>
    <n v="19120268"/>
    <n v="274978"/>
    <n v="19395246"/>
    <n v="254233"/>
    <n v="0.92649999999999999"/>
    <m/>
    <m/>
    <m/>
    <n v="4.8300000000000003E-2"/>
    <m/>
    <m/>
    <m/>
    <m/>
  </r>
  <r>
    <x v="2"/>
    <s v="C-IV"/>
    <x v="9"/>
    <x v="0"/>
    <n v="2013"/>
    <s v="2012/13"/>
    <n v="2"/>
    <n v="78"/>
    <n v="0"/>
    <n v="0"/>
    <n v="2"/>
    <n v="78"/>
    <n v="80"/>
    <n v="137"/>
    <n v="5"/>
    <n v="132"/>
    <n v="137"/>
    <n v="0"/>
    <n v="0"/>
    <n v="0"/>
    <n v="5"/>
    <n v="132"/>
    <n v="18114"/>
    <n v="0"/>
    <n v="18114"/>
    <n v="194"/>
    <n v="1"/>
    <m/>
    <m/>
    <m/>
    <n v="6.7299999999999999E-2"/>
    <m/>
    <m/>
    <m/>
    <m/>
  </r>
  <r>
    <x v="3"/>
    <s v="C-IV"/>
    <x v="9"/>
    <x v="0"/>
    <n v="2013"/>
    <s v="2012/13"/>
    <n v="201"/>
    <n v="1529"/>
    <n v="0"/>
    <n v="3"/>
    <n v="201"/>
    <n v="1532"/>
    <n v="1733"/>
    <n v="3340"/>
    <n v="528"/>
    <n v="2806"/>
    <n v="3334"/>
    <n v="0"/>
    <n v="6"/>
    <n v="6"/>
    <n v="528"/>
    <n v="2812"/>
    <n v="499071"/>
    <n v="808"/>
    <n v="499879"/>
    <n v="4488"/>
    <n v="0.97299999999999998"/>
    <m/>
    <m/>
    <m/>
    <n v="6.7299999999999999E-2"/>
    <m/>
    <m/>
    <m/>
    <m/>
  </r>
  <r>
    <x v="4"/>
    <s v="C-IV"/>
    <x v="9"/>
    <x v="0"/>
    <n v="2013"/>
    <s v="2012/13"/>
    <n v="2120"/>
    <n v="12182"/>
    <n v="3"/>
    <n v="20"/>
    <n v="2123"/>
    <n v="12202"/>
    <n v="14325"/>
    <n v="29899"/>
    <n v="5295"/>
    <n v="24539"/>
    <n v="29834"/>
    <n v="9"/>
    <n v="56"/>
    <n v="65"/>
    <n v="5304"/>
    <n v="24595"/>
    <n v="4394372"/>
    <n v="8216"/>
    <n v="4402588"/>
    <n v="51428"/>
    <n v="0.91549999999999998"/>
    <m/>
    <m/>
    <m/>
    <n v="6.7299999999999999E-2"/>
    <m/>
    <m/>
    <m/>
    <m/>
  </r>
  <r>
    <x v="5"/>
    <s v="C-IV"/>
    <x v="9"/>
    <x v="0"/>
    <n v="2013"/>
    <s v="2012/13"/>
    <n v="321"/>
    <n v="2167"/>
    <n v="0"/>
    <n v="3"/>
    <n v="321"/>
    <n v="2170"/>
    <n v="2491"/>
    <n v="4951"/>
    <n v="846"/>
    <n v="4099"/>
    <n v="4945"/>
    <n v="0"/>
    <n v="6"/>
    <n v="6"/>
    <n v="846"/>
    <n v="4105"/>
    <n v="740273"/>
    <n v="675"/>
    <n v="740948"/>
    <n v="6728"/>
    <n v="0.98719999999999997"/>
    <m/>
    <m/>
    <m/>
    <n v="6.7299999999999999E-2"/>
    <m/>
    <m/>
    <m/>
    <m/>
  </r>
  <r>
    <x v="6"/>
    <s v="C-IV"/>
    <x v="9"/>
    <x v="0"/>
    <n v="2013"/>
    <s v="2012/13"/>
    <n v="102"/>
    <n v="544"/>
    <n v="0"/>
    <n v="2"/>
    <n v="102"/>
    <n v="546"/>
    <n v="648"/>
    <n v="1600"/>
    <n v="262"/>
    <n v="1332"/>
    <n v="1594"/>
    <n v="1"/>
    <n v="5"/>
    <n v="6"/>
    <n v="263"/>
    <n v="1337"/>
    <n v="214702"/>
    <n v="965"/>
    <n v="215667"/>
    <n v="4648"/>
    <n v="1"/>
    <m/>
    <m/>
    <m/>
    <n v="6.7299999999999999E-2"/>
    <m/>
    <m/>
    <m/>
    <m/>
  </r>
  <r>
    <x v="7"/>
    <s v="CalWIN"/>
    <x v="9"/>
    <x v="0"/>
    <n v="2013"/>
    <s v="2012/13"/>
    <n v="5900"/>
    <n v="27793"/>
    <n v="19"/>
    <n v="174"/>
    <n v="5919"/>
    <n v="27967"/>
    <n v="33886"/>
    <n v="70227"/>
    <n v="13980"/>
    <n v="55716"/>
    <n v="69696"/>
    <n v="66"/>
    <n v="465"/>
    <n v="531"/>
    <n v="14046"/>
    <n v="56181"/>
    <n v="10777128.369999999"/>
    <n v="63534.62"/>
    <n v="10840662.989999998"/>
    <n v="145033"/>
    <n v="0.94130000000000003"/>
    <m/>
    <m/>
    <m/>
    <n v="0"/>
    <m/>
    <m/>
    <m/>
    <m/>
  </r>
  <r>
    <x v="8"/>
    <s v="C-IV"/>
    <x v="9"/>
    <x v="0"/>
    <n v="2013"/>
    <s v="2012/13"/>
    <n v="450"/>
    <n v="2110"/>
    <n v="0"/>
    <n v="6"/>
    <n v="450"/>
    <n v="2116"/>
    <n v="2566"/>
    <n v="5247"/>
    <n v="1210"/>
    <n v="4026"/>
    <n v="5236"/>
    <n v="1"/>
    <n v="10"/>
    <n v="11"/>
    <n v="1211"/>
    <n v="4036"/>
    <n v="762872.35"/>
    <n v="1510"/>
    <n v="764382.35"/>
    <n v="7975"/>
    <n v="1"/>
    <m/>
    <m/>
    <m/>
    <n v="6.7299999999999999E-2"/>
    <m/>
    <m/>
    <m/>
    <m/>
  </r>
  <r>
    <x v="9"/>
    <s v="C-IV"/>
    <x v="9"/>
    <x v="0"/>
    <n v="2013"/>
    <s v="2012/13"/>
    <n v="669"/>
    <n v="5531"/>
    <n v="2"/>
    <n v="22"/>
    <n v="671"/>
    <n v="5553"/>
    <n v="6224"/>
    <n v="11772"/>
    <n v="1743"/>
    <n v="9976"/>
    <n v="11719"/>
    <n v="8"/>
    <n v="45"/>
    <n v="53"/>
    <n v="1751"/>
    <n v="10021"/>
    <n v="1738297"/>
    <n v="7390"/>
    <n v="1745687"/>
    <n v="19065"/>
    <n v="1"/>
    <m/>
    <m/>
    <m/>
    <n v="6.7299999999999999E-2"/>
    <m/>
    <m/>
    <m/>
    <m/>
  </r>
  <r>
    <x v="10"/>
    <s v="CalWIN"/>
    <x v="9"/>
    <x v="0"/>
    <n v="2013"/>
    <s v="2012/13"/>
    <n v="15296"/>
    <n v="73907"/>
    <n v="27"/>
    <n v="238"/>
    <n v="15323"/>
    <n v="74145"/>
    <n v="89468"/>
    <n v="215286"/>
    <n v="40890"/>
    <n v="173626"/>
    <n v="214516"/>
    <n v="101"/>
    <n v="669"/>
    <n v="770"/>
    <n v="40991"/>
    <n v="174295"/>
    <n v="31927428"/>
    <n v="106039.6"/>
    <n v="32033467.600000001"/>
    <n v="318070"/>
    <n v="0.98429999999999995"/>
    <m/>
    <m/>
    <m/>
    <n v="0"/>
    <m/>
    <m/>
    <m/>
    <m/>
  </r>
  <r>
    <x v="11"/>
    <s v="C-IV"/>
    <x v="9"/>
    <x v="0"/>
    <n v="2013"/>
    <s v="2012/13"/>
    <n v="250"/>
    <n v="1138"/>
    <n v="0"/>
    <n v="4"/>
    <n v="250"/>
    <n v="1142"/>
    <n v="1392"/>
    <n v="3436"/>
    <n v="658"/>
    <n v="2765"/>
    <n v="3423"/>
    <n v="1"/>
    <n v="12"/>
    <n v="13"/>
    <n v="659"/>
    <n v="2777"/>
    <n v="467864"/>
    <n v="1359"/>
    <n v="469223"/>
    <n v="7204"/>
    <n v="1"/>
    <m/>
    <m/>
    <m/>
    <n v="6.7299999999999999E-2"/>
    <m/>
    <m/>
    <m/>
    <m/>
  </r>
  <r>
    <x v="12"/>
    <s v="C-IV"/>
    <x v="9"/>
    <x v="0"/>
    <n v="2013"/>
    <s v="2012/13"/>
    <n v="1038"/>
    <n v="7150"/>
    <n v="0"/>
    <n v="9"/>
    <n v="1038"/>
    <n v="7159"/>
    <n v="8197"/>
    <n v="15547"/>
    <n v="2571"/>
    <n v="12951"/>
    <n v="15522"/>
    <n v="1"/>
    <n v="24"/>
    <n v="25"/>
    <n v="2572"/>
    <n v="12975"/>
    <n v="2323089"/>
    <n v="3325"/>
    <n v="2326414"/>
    <n v="27223"/>
    <n v="0.98799999999999999"/>
    <m/>
    <m/>
    <m/>
    <n v="6.7299999999999999E-2"/>
    <m/>
    <m/>
    <m/>
    <m/>
  </r>
  <r>
    <x v="13"/>
    <s v="C-IV"/>
    <x v="9"/>
    <x v="0"/>
    <n v="2013"/>
    <s v="2012/13"/>
    <n v="2255"/>
    <n v="12186"/>
    <n v="11"/>
    <n v="111"/>
    <n v="2266"/>
    <n v="12297"/>
    <n v="14563"/>
    <n v="37524"/>
    <n v="6359"/>
    <n v="30766"/>
    <n v="37125"/>
    <n v="40"/>
    <n v="359"/>
    <n v="399"/>
    <n v="6399"/>
    <n v="31125"/>
    <n v="5152420"/>
    <n v="53964"/>
    <n v="5206384"/>
    <n v="59303"/>
    <n v="0.99760000000000004"/>
    <m/>
    <m/>
    <m/>
    <n v="6.7299999999999999E-2"/>
    <m/>
    <m/>
    <m/>
    <m/>
  </r>
  <r>
    <x v="14"/>
    <s v="C-IV"/>
    <x v="9"/>
    <x v="0"/>
    <n v="2013"/>
    <s v="2012/13"/>
    <n v="131"/>
    <n v="842"/>
    <n v="1"/>
    <n v="2"/>
    <n v="132"/>
    <n v="844"/>
    <n v="974"/>
    <n v="1967"/>
    <n v="349"/>
    <n v="1610"/>
    <n v="1959"/>
    <n v="2"/>
    <n v="6"/>
    <n v="8"/>
    <n v="351"/>
    <n v="1616"/>
    <n v="272249"/>
    <n v="1104"/>
    <n v="273353"/>
    <n v="3527"/>
    <n v="0.98280000000000001"/>
    <m/>
    <m/>
    <m/>
    <n v="6.7299999999999999E-2"/>
    <m/>
    <m/>
    <m/>
    <m/>
  </r>
  <r>
    <x v="15"/>
    <s v="C-IV"/>
    <x v="9"/>
    <x v="0"/>
    <n v="2013"/>
    <s v="2012/13"/>
    <n v="11432"/>
    <n v="46540"/>
    <n v="17"/>
    <n v="246"/>
    <n v="11449"/>
    <n v="46786"/>
    <n v="58235"/>
    <n v="140403"/>
    <n v="31152"/>
    <n v="108603"/>
    <n v="139755"/>
    <n v="54"/>
    <n v="594"/>
    <n v="648"/>
    <n v="31206"/>
    <n v="109197"/>
    <n v="20541459"/>
    <n v="105761"/>
    <n v="20647220"/>
    <n v="240923"/>
    <n v="0.98570000000000002"/>
    <m/>
    <m/>
    <m/>
    <n v="0"/>
    <m/>
    <m/>
    <m/>
    <m/>
  </r>
  <r>
    <x v="16"/>
    <s v="C-IV"/>
    <x v="9"/>
    <x v="0"/>
    <n v="2013"/>
    <s v="2012/13"/>
    <n v="1636"/>
    <n v="7828"/>
    <n v="2"/>
    <n v="61"/>
    <n v="1638"/>
    <n v="7889"/>
    <n v="9527"/>
    <n v="22594"/>
    <n v="4421"/>
    <n v="18030"/>
    <n v="22451"/>
    <n v="8"/>
    <n v="135"/>
    <n v="143"/>
    <n v="4429"/>
    <n v="18165"/>
    <n v="3166855"/>
    <n v="20014"/>
    <n v="3186869"/>
    <n v="36106"/>
    <n v="0.99350000000000005"/>
    <m/>
    <m/>
    <m/>
    <n v="6.7299999999999999E-2"/>
    <m/>
    <m/>
    <m/>
    <m/>
  </r>
  <r>
    <x v="17"/>
    <s v="C-IV"/>
    <x v="9"/>
    <x v="0"/>
    <n v="2013"/>
    <s v="2012/13"/>
    <n v="641"/>
    <n v="4423"/>
    <n v="0"/>
    <n v="12"/>
    <n v="641"/>
    <n v="4435"/>
    <n v="5076"/>
    <n v="10118"/>
    <n v="1715"/>
    <n v="8375"/>
    <n v="10090"/>
    <n v="1"/>
    <n v="27"/>
    <n v="28"/>
    <n v="1716"/>
    <n v="8402"/>
    <n v="1543179"/>
    <n v="3848"/>
    <n v="1547027"/>
    <n v="17864"/>
    <n v="0.98260000000000003"/>
    <m/>
    <m/>
    <m/>
    <n v="6.7299999999999999E-2"/>
    <m/>
    <m/>
    <m/>
    <m/>
  </r>
  <r>
    <x v="18"/>
    <s v="C-IV"/>
    <x v="9"/>
    <x v="0"/>
    <n v="2013"/>
    <s v="2012/13"/>
    <n v="250"/>
    <n v="1158"/>
    <n v="0"/>
    <n v="0"/>
    <n v="250"/>
    <n v="1158"/>
    <n v="1408"/>
    <n v="2956"/>
    <n v="649"/>
    <n v="2306"/>
    <n v="2955"/>
    <n v="1"/>
    <n v="0"/>
    <n v="1"/>
    <n v="650"/>
    <n v="2306"/>
    <n v="449270"/>
    <n v="159"/>
    <n v="449429"/>
    <n v="4847"/>
    <n v="0.97789999999999999"/>
    <m/>
    <m/>
    <m/>
    <n v="6.7299999999999999E-2"/>
    <m/>
    <m/>
    <m/>
    <m/>
  </r>
  <r>
    <x v="19"/>
    <s v="LRS"/>
    <x v="9"/>
    <x v="0"/>
    <n v="2013"/>
    <s v="2012/13"/>
    <n v="92526"/>
    <n v="440102"/>
    <n v="837"/>
    <n v="4756"/>
    <n v="93363"/>
    <n v="444858"/>
    <n v="538221"/>
    <n v="1124832"/>
    <n v="212719"/>
    <n v="898881"/>
    <n v="1111600"/>
    <n v="2706"/>
    <n v="10526"/>
    <n v="13232"/>
    <n v="215425"/>
    <n v="909407"/>
    <n v="173996118"/>
    <n v="1810872"/>
    <n v="175806990"/>
    <n v="2407450"/>
    <n v="0.97170000000000001"/>
    <m/>
    <m/>
    <m/>
    <n v="0"/>
    <m/>
    <m/>
    <m/>
    <m/>
  </r>
  <r>
    <x v="20"/>
    <s v="C-IV"/>
    <x v="9"/>
    <x v="0"/>
    <n v="2013"/>
    <s v="2012/13"/>
    <n v="1841"/>
    <n v="8324"/>
    <n v="2"/>
    <n v="17"/>
    <n v="1843"/>
    <n v="8341"/>
    <n v="10184"/>
    <n v="25845"/>
    <n v="5034"/>
    <n v="20740"/>
    <n v="25774"/>
    <n v="4"/>
    <n v="67"/>
    <n v="71"/>
    <n v="5038"/>
    <n v="20807"/>
    <n v="3691490"/>
    <n v="8191"/>
    <n v="3699681"/>
    <n v="45470"/>
    <n v="0.98450000000000004"/>
    <m/>
    <m/>
    <m/>
    <n v="6.7299999999999999E-2"/>
    <m/>
    <m/>
    <m/>
    <m/>
  </r>
  <r>
    <x v="21"/>
    <s v="C-IV"/>
    <x v="9"/>
    <x v="0"/>
    <n v="2013"/>
    <s v="2012/13"/>
    <n v="801"/>
    <n v="4748"/>
    <n v="14"/>
    <n v="76"/>
    <n v="815"/>
    <n v="4824"/>
    <n v="5639"/>
    <n v="9538"/>
    <n v="1715"/>
    <n v="7602"/>
    <n v="9317"/>
    <n v="45"/>
    <n v="176"/>
    <n v="221"/>
    <n v="1760"/>
    <n v="7778"/>
    <n v="1470475"/>
    <n v="29762"/>
    <n v="1500237"/>
    <n v="22643"/>
    <n v="0.97070000000000001"/>
    <m/>
    <m/>
    <m/>
    <n v="6.7299999999999999E-2"/>
    <m/>
    <m/>
    <m/>
    <m/>
  </r>
  <r>
    <x v="22"/>
    <s v="C-IV"/>
    <x v="9"/>
    <x v="0"/>
    <n v="2013"/>
    <s v="2012/13"/>
    <n v="125"/>
    <n v="726"/>
    <n v="0"/>
    <n v="0"/>
    <n v="125"/>
    <n v="726"/>
    <n v="851"/>
    <n v="1746"/>
    <n v="327"/>
    <n v="1419"/>
    <n v="1746"/>
    <n v="0"/>
    <n v="0"/>
    <n v="0"/>
    <n v="327"/>
    <n v="1419"/>
    <n v="260713"/>
    <n v="0"/>
    <n v="260713"/>
    <n v="2835"/>
    <n v="0.87270000000000003"/>
    <m/>
    <m/>
    <m/>
    <n v="6.7299999999999999E-2"/>
    <m/>
    <m/>
    <m/>
    <m/>
  </r>
  <r>
    <x v="23"/>
    <s v="C-IV"/>
    <x v="9"/>
    <x v="0"/>
    <n v="2013"/>
    <s v="2012/13"/>
    <n v="843"/>
    <n v="6347"/>
    <n v="1"/>
    <n v="25"/>
    <n v="844"/>
    <n v="6372"/>
    <n v="7216"/>
    <n v="13612"/>
    <n v="2184"/>
    <n v="11366"/>
    <n v="13550"/>
    <n v="5"/>
    <n v="57"/>
    <n v="62"/>
    <n v="2189"/>
    <n v="11423"/>
    <n v="2069138"/>
    <n v="9539"/>
    <n v="2078677"/>
    <n v="23247"/>
    <n v="0.99439999999999995"/>
    <m/>
    <m/>
    <m/>
    <n v="6.7299999999999999E-2"/>
    <m/>
    <m/>
    <m/>
    <m/>
  </r>
  <r>
    <x v="24"/>
    <s v="C-IV"/>
    <x v="9"/>
    <x v="0"/>
    <n v="2013"/>
    <s v="2012/13"/>
    <n v="4708"/>
    <n v="17234"/>
    <n v="8"/>
    <n v="28"/>
    <n v="4716"/>
    <n v="17262"/>
    <n v="21978"/>
    <n v="53540"/>
    <n v="12894"/>
    <n v="40530"/>
    <n v="53424"/>
    <n v="27"/>
    <n v="89"/>
    <n v="116"/>
    <n v="12921"/>
    <n v="40619"/>
    <n v="7748717"/>
    <n v="14433"/>
    <n v="7763150"/>
    <n v="85164"/>
    <n v="0.996"/>
    <m/>
    <m/>
    <m/>
    <n v="1.5599999999999999E-2"/>
    <m/>
    <m/>
    <m/>
    <m/>
  </r>
  <r>
    <x v="25"/>
    <s v="C-IV"/>
    <x v="9"/>
    <x v="0"/>
    <n v="2013"/>
    <s v="2012/13"/>
    <n v="70"/>
    <n v="355"/>
    <n v="0"/>
    <n v="0"/>
    <n v="70"/>
    <n v="355"/>
    <n v="425"/>
    <n v="959"/>
    <n v="170"/>
    <n v="789"/>
    <n v="959"/>
    <n v="0"/>
    <n v="0"/>
    <n v="0"/>
    <n v="170"/>
    <n v="789"/>
    <n v="134105"/>
    <n v="0"/>
    <n v="134105"/>
    <n v="2045"/>
    <n v="1"/>
    <m/>
    <m/>
    <m/>
    <n v="6.7299999999999999E-2"/>
    <m/>
    <m/>
    <m/>
    <m/>
  </r>
  <r>
    <x v="26"/>
    <s v="C-IV"/>
    <x v="9"/>
    <x v="0"/>
    <n v="2013"/>
    <s v="2012/13"/>
    <n v="24"/>
    <n v="355"/>
    <n v="0"/>
    <n v="0"/>
    <n v="24"/>
    <n v="355"/>
    <n v="379"/>
    <n v="619"/>
    <n v="53"/>
    <n v="565"/>
    <n v="618"/>
    <n v="0"/>
    <n v="1"/>
    <n v="1"/>
    <n v="53"/>
    <n v="566"/>
    <n v="93568"/>
    <n v="142"/>
    <n v="93710"/>
    <n v="1410"/>
    <n v="0.96719999999999995"/>
    <m/>
    <m/>
    <m/>
    <n v="6.7299999999999999E-2"/>
    <m/>
    <m/>
    <m/>
    <m/>
  </r>
  <r>
    <x v="27"/>
    <s v="C-IV"/>
    <x v="9"/>
    <x v="0"/>
    <n v="2013"/>
    <s v="2012/13"/>
    <n v="2938"/>
    <n v="15478"/>
    <n v="7"/>
    <n v="45"/>
    <n v="2945"/>
    <n v="15523"/>
    <n v="18468"/>
    <n v="41994"/>
    <n v="7529"/>
    <n v="34302"/>
    <n v="41831"/>
    <n v="20"/>
    <n v="143"/>
    <n v="163"/>
    <n v="7549"/>
    <n v="34445"/>
    <n v="6006158"/>
    <n v="21399"/>
    <n v="6027557"/>
    <n v="95874"/>
    <n v="1"/>
    <m/>
    <m/>
    <m/>
    <n v="0"/>
    <m/>
    <m/>
    <m/>
    <m/>
  </r>
  <r>
    <x v="28"/>
    <s v="C-IV"/>
    <x v="9"/>
    <x v="0"/>
    <n v="2013"/>
    <s v="2012/13"/>
    <n v="429"/>
    <n v="2933"/>
    <n v="5"/>
    <n v="20"/>
    <n v="434"/>
    <n v="2953"/>
    <n v="3387"/>
    <n v="7181"/>
    <n v="1042"/>
    <n v="6062"/>
    <n v="7104"/>
    <n v="15"/>
    <n v="62"/>
    <n v="77"/>
    <n v="1057"/>
    <n v="6124"/>
    <n v="1027451"/>
    <n v="9734"/>
    <n v="1037185"/>
    <n v="16917"/>
    <n v="0.92979999999999996"/>
    <m/>
    <m/>
    <m/>
    <n v="6.7299999999999999E-2"/>
    <m/>
    <m/>
    <m/>
    <m/>
  </r>
  <r>
    <x v="29"/>
    <s v="C-IV"/>
    <x v="9"/>
    <x v="0"/>
    <n v="2013"/>
    <s v="2012/13"/>
    <n v="460"/>
    <n v="3364"/>
    <n v="1"/>
    <n v="6"/>
    <n v="461"/>
    <n v="3370"/>
    <n v="3830"/>
    <n v="7339"/>
    <n v="1160"/>
    <n v="6165"/>
    <n v="7325"/>
    <n v="2"/>
    <n v="12"/>
    <n v="14"/>
    <n v="1162"/>
    <n v="6177"/>
    <n v="1112445"/>
    <n v="1593"/>
    <n v="1114038"/>
    <n v="11625"/>
    <n v="1"/>
    <m/>
    <m/>
    <m/>
    <n v="6.7299999999999999E-2"/>
    <m/>
    <m/>
    <m/>
    <m/>
  </r>
  <r>
    <x v="30"/>
    <s v="CalWIN"/>
    <x v="9"/>
    <x v="0"/>
    <n v="2013"/>
    <s v="2012/13"/>
    <n v="13168"/>
    <n v="86605"/>
    <n v="60"/>
    <n v="1377"/>
    <n v="13228"/>
    <n v="87982"/>
    <n v="101210"/>
    <n v="225212"/>
    <n v="33476"/>
    <n v="188151"/>
    <n v="221627"/>
    <n v="213"/>
    <n v="3372"/>
    <n v="3585"/>
    <n v="33689"/>
    <n v="191523"/>
    <n v="32077468"/>
    <n v="406044"/>
    <n v="32483512"/>
    <n v="463424"/>
    <n v="0.99650000000000005"/>
    <m/>
    <m/>
    <m/>
    <n v="0"/>
    <m/>
    <m/>
    <m/>
    <m/>
  </r>
  <r>
    <x v="31"/>
    <s v="CalWIN"/>
    <x v="9"/>
    <x v="0"/>
    <n v="2013"/>
    <s v="2012/13"/>
    <n v="1009"/>
    <n v="7209"/>
    <n v="2"/>
    <n v="32"/>
    <n v="1011"/>
    <n v="7241"/>
    <n v="8252"/>
    <n v="17834"/>
    <n v="2630"/>
    <n v="15130"/>
    <n v="17760"/>
    <n v="6"/>
    <n v="68"/>
    <n v="74"/>
    <n v="2636"/>
    <n v="15198"/>
    <n v="2541323"/>
    <n v="8365"/>
    <n v="2549688"/>
    <n v="31370"/>
    <n v="0.98140000000000005"/>
    <m/>
    <m/>
    <m/>
    <n v="6.7299999999999999E-2"/>
    <m/>
    <m/>
    <m/>
    <m/>
  </r>
  <r>
    <x v="32"/>
    <s v="C-IV"/>
    <x v="9"/>
    <x v="0"/>
    <n v="2013"/>
    <s v="2012/13"/>
    <n v="107"/>
    <n v="664"/>
    <n v="0"/>
    <n v="1"/>
    <n v="107"/>
    <n v="665"/>
    <n v="772"/>
    <n v="1612"/>
    <n v="297"/>
    <n v="1314"/>
    <n v="1611"/>
    <n v="0"/>
    <n v="1"/>
    <n v="1"/>
    <n v="297"/>
    <n v="1315"/>
    <n v="229919"/>
    <n v="200"/>
    <n v="230119"/>
    <n v="3256"/>
    <n v="0.85899999999999999"/>
    <m/>
    <m/>
    <m/>
    <n v="6.7299999999999999E-2"/>
    <m/>
    <m/>
    <m/>
    <m/>
  </r>
  <r>
    <x v="33"/>
    <s v="C-IV"/>
    <x v="9"/>
    <x v="0"/>
    <n v="2013"/>
    <s v="2012/13"/>
    <n v="20032"/>
    <n v="92957"/>
    <n v="48"/>
    <n v="603"/>
    <n v="20080"/>
    <n v="93560"/>
    <n v="113640"/>
    <n v="276481"/>
    <n v="54877"/>
    <n v="219750"/>
    <n v="274627"/>
    <n v="171"/>
    <n v="1683"/>
    <n v="1854"/>
    <n v="55048"/>
    <n v="221433"/>
    <n v="39630110"/>
    <n v="242252"/>
    <n v="39872362"/>
    <n v="411248"/>
    <n v="0.99919999999999998"/>
    <m/>
    <m/>
    <m/>
    <n v="1.5800000000000002E-2"/>
    <m/>
    <m/>
    <m/>
    <m/>
  </r>
  <r>
    <x v="34"/>
    <s v="CalWIN"/>
    <x v="9"/>
    <x v="0"/>
    <n v="2013"/>
    <s v="2012/13"/>
    <n v="17545"/>
    <n v="74987"/>
    <n v="143"/>
    <n v="736"/>
    <n v="17688"/>
    <n v="75723"/>
    <n v="93411"/>
    <n v="208709"/>
    <n v="44464"/>
    <n v="161928"/>
    <n v="206392"/>
    <n v="512"/>
    <n v="1805"/>
    <n v="2317"/>
    <n v="44976"/>
    <n v="163733"/>
    <n v="31780532"/>
    <n v="310116"/>
    <n v="32090648"/>
    <n v="327831"/>
    <n v="0.98740000000000006"/>
    <m/>
    <m/>
    <m/>
    <n v="0"/>
    <m/>
    <m/>
    <m/>
    <m/>
  </r>
  <r>
    <x v="35"/>
    <s v="C-IV"/>
    <x v="9"/>
    <x v="0"/>
    <n v="2013"/>
    <s v="2012/13"/>
    <n v="408"/>
    <n v="2159"/>
    <n v="2"/>
    <n v="11"/>
    <n v="410"/>
    <n v="2170"/>
    <n v="2580"/>
    <n v="6053"/>
    <n v="1113"/>
    <n v="4898"/>
    <n v="6011"/>
    <n v="6"/>
    <n v="36"/>
    <n v="42"/>
    <n v="1119"/>
    <n v="4934"/>
    <n v="849482"/>
    <n v="4695"/>
    <n v="854177"/>
    <n v="10239"/>
    <n v="1"/>
    <m/>
    <m/>
    <m/>
    <n v="6.7299999999999999E-2"/>
    <m/>
    <m/>
    <m/>
    <m/>
  </r>
  <r>
    <x v="36"/>
    <s v="C-IV"/>
    <x v="9"/>
    <x v="0"/>
    <n v="2013"/>
    <s v="2012/13"/>
    <n v="28590"/>
    <n v="126666"/>
    <n v="56"/>
    <n v="547"/>
    <n v="28646"/>
    <n v="127213"/>
    <n v="155859"/>
    <n v="368935"/>
    <n v="77246"/>
    <n v="290015"/>
    <n v="367261"/>
    <n v="197"/>
    <n v="1477"/>
    <n v="1674"/>
    <n v="77443"/>
    <n v="291492"/>
    <n v="54219237"/>
    <n v="226361"/>
    <n v="54445598"/>
    <n v="489934"/>
    <n v="0.99890000000000001"/>
    <m/>
    <m/>
    <m/>
    <n v="2.4299999999999999E-2"/>
    <m/>
    <m/>
    <m/>
    <m/>
  </r>
  <r>
    <x v="37"/>
    <s v="CalWIN"/>
    <x v="9"/>
    <x v="0"/>
    <n v="2013"/>
    <s v="2012/13"/>
    <n v="17538"/>
    <n v="96559"/>
    <n v="134"/>
    <n v="1141"/>
    <n v="17672"/>
    <n v="97700"/>
    <n v="115372"/>
    <n v="253631"/>
    <n v="48207"/>
    <n v="202123"/>
    <n v="250330"/>
    <n v="489"/>
    <n v="2812"/>
    <n v="3301"/>
    <n v="48696"/>
    <n v="204935"/>
    <n v="37331797.409999996"/>
    <n v="405884.32"/>
    <n v="37737681.729999997"/>
    <n v="445965"/>
    <n v="0.97860000000000003"/>
    <m/>
    <m/>
    <m/>
    <n v="5.8799999999999998E-2"/>
    <m/>
    <m/>
    <m/>
    <m/>
  </r>
  <r>
    <x v="38"/>
    <s v="CalWIN"/>
    <x v="9"/>
    <x v="0"/>
    <n v="2013"/>
    <s v="2012/13"/>
    <n v="2929"/>
    <n v="29027"/>
    <n v="69"/>
    <n v="820"/>
    <n v="2998"/>
    <n v="29847"/>
    <n v="32845"/>
    <n v="50994"/>
    <n v="6448"/>
    <n v="42773"/>
    <n v="49221"/>
    <n v="202"/>
    <n v="1571"/>
    <n v="1773"/>
    <n v="6650"/>
    <n v="44344"/>
    <n v="7607707.4299999997"/>
    <n v="222066.55"/>
    <n v="7829773.9799999995"/>
    <n v="135294"/>
    <n v="0.98250000000000004"/>
    <m/>
    <m/>
    <m/>
    <n v="4.2299999999999997E-2"/>
    <m/>
    <m/>
    <m/>
    <m/>
  </r>
  <r>
    <x v="39"/>
    <s v="C-IV"/>
    <x v="9"/>
    <x v="0"/>
    <n v="2013"/>
    <s v="2012/13"/>
    <n v="9445"/>
    <n v="34844"/>
    <n v="23"/>
    <n v="236"/>
    <n v="9468"/>
    <n v="35080"/>
    <n v="44548"/>
    <n v="108719"/>
    <n v="24382"/>
    <n v="83536"/>
    <n v="107918"/>
    <n v="79"/>
    <n v="722"/>
    <n v="801"/>
    <n v="24461"/>
    <n v="84258"/>
    <n v="16104382"/>
    <n v="111871"/>
    <n v="16216253"/>
    <n v="181644"/>
    <n v="0.98619999999999997"/>
    <m/>
    <m/>
    <m/>
    <n v="1.41E-2"/>
    <m/>
    <m/>
    <m/>
    <m/>
  </r>
  <r>
    <x v="40"/>
    <s v="CalWIN"/>
    <x v="9"/>
    <x v="0"/>
    <n v="2013"/>
    <s v="2012/13"/>
    <n v="1149"/>
    <n v="7819"/>
    <n v="2"/>
    <n v="25"/>
    <n v="1151"/>
    <n v="7844"/>
    <n v="8995"/>
    <n v="17603"/>
    <n v="2927"/>
    <n v="14600"/>
    <n v="17527"/>
    <n v="6"/>
    <n v="70"/>
    <n v="76"/>
    <n v="2933"/>
    <n v="14670"/>
    <n v="2516466.4900000002"/>
    <n v="8541.86"/>
    <n v="2525008.35"/>
    <n v="33483"/>
    <n v="0.94630000000000003"/>
    <m/>
    <m/>
    <m/>
    <n v="6.7299999999999999E-2"/>
    <m/>
    <m/>
    <m/>
    <m/>
  </r>
  <r>
    <x v="41"/>
    <s v="CalWIN"/>
    <x v="9"/>
    <x v="0"/>
    <n v="2013"/>
    <s v="2012/13"/>
    <n v="1814"/>
    <n v="11851"/>
    <n v="19"/>
    <n v="261"/>
    <n v="1833"/>
    <n v="12112"/>
    <n v="13945"/>
    <n v="28900"/>
    <n v="4545"/>
    <n v="23663"/>
    <n v="28208"/>
    <n v="60"/>
    <n v="632"/>
    <n v="692"/>
    <n v="4605"/>
    <n v="24295"/>
    <n v="4153320.36"/>
    <n v="79914.83"/>
    <n v="4233235.1899999995"/>
    <n v="79228"/>
    <n v="0.9415"/>
    <m/>
    <m/>
    <m/>
    <n v="6.7299999999999999E-2"/>
    <m/>
    <m/>
    <m/>
    <m/>
  </r>
  <r>
    <x v="42"/>
    <s v="CalWIN"/>
    <x v="9"/>
    <x v="0"/>
    <n v="2013"/>
    <s v="2012/13"/>
    <n v="2416"/>
    <n v="11572"/>
    <n v="3"/>
    <n v="36"/>
    <n v="2419"/>
    <n v="11608"/>
    <n v="14027"/>
    <n v="31696"/>
    <n v="6099"/>
    <n v="25479"/>
    <n v="31578"/>
    <n v="8"/>
    <n v="110"/>
    <n v="118"/>
    <n v="6107"/>
    <n v="25589"/>
    <n v="4541024.37"/>
    <n v="13143.07"/>
    <n v="4554167.4400000004"/>
    <n v="81233"/>
    <n v="0.95079999999999998"/>
    <m/>
    <m/>
    <m/>
    <n v="6.7299999999999999E-2"/>
    <m/>
    <m/>
    <m/>
    <m/>
  </r>
  <r>
    <x v="43"/>
    <s v="CalWIN"/>
    <x v="9"/>
    <x v="0"/>
    <n v="2013"/>
    <s v="2012/13"/>
    <n v="7256"/>
    <n v="42086"/>
    <n v="37"/>
    <n v="951"/>
    <n v="7293"/>
    <n v="43037"/>
    <n v="50330"/>
    <n v="108071"/>
    <n v="17608"/>
    <n v="88311"/>
    <n v="105919"/>
    <n v="114"/>
    <n v="2038"/>
    <n v="2152"/>
    <n v="17722"/>
    <n v="90349"/>
    <n v="15819412"/>
    <n v="290501"/>
    <n v="16109913"/>
    <n v="264004"/>
    <n v="0.87480000000000002"/>
    <m/>
    <m/>
    <m/>
    <n v="0"/>
    <m/>
    <m/>
    <m/>
    <m/>
  </r>
  <r>
    <x v="44"/>
    <s v="CalWIN"/>
    <x v="9"/>
    <x v="0"/>
    <n v="2013"/>
    <s v="2012/13"/>
    <n v="1218"/>
    <n v="9615"/>
    <n v="1"/>
    <n v="22"/>
    <n v="1219"/>
    <n v="9637"/>
    <n v="10856"/>
    <n v="21161"/>
    <n v="3022"/>
    <n v="18075"/>
    <n v="21097"/>
    <n v="2"/>
    <n v="62"/>
    <n v="64"/>
    <n v="3024"/>
    <n v="18137"/>
    <n v="3168144"/>
    <n v="6677"/>
    <n v="3174821"/>
    <n v="42479"/>
    <n v="0.95440000000000003"/>
    <m/>
    <m/>
    <m/>
    <n v="6.7299999999999999E-2"/>
    <m/>
    <m/>
    <m/>
    <m/>
  </r>
  <r>
    <x v="45"/>
    <s v="C-IV"/>
    <x v="9"/>
    <x v="0"/>
    <n v="2013"/>
    <s v="2012/13"/>
    <n v="1797"/>
    <n v="10501"/>
    <n v="1"/>
    <n v="20"/>
    <n v="1798"/>
    <n v="10521"/>
    <n v="12319"/>
    <n v="24689"/>
    <n v="4528"/>
    <n v="20116"/>
    <n v="24644"/>
    <n v="3"/>
    <n v="42"/>
    <n v="45"/>
    <n v="4531"/>
    <n v="20158"/>
    <n v="3579133"/>
    <n v="6042"/>
    <n v="3585175"/>
    <n v="40807"/>
    <n v="0.9758"/>
    <m/>
    <m/>
    <m/>
    <n v="6.7299999999999999E-2"/>
    <m/>
    <m/>
    <m/>
    <m/>
  </r>
  <r>
    <x v="46"/>
    <s v="C-IV"/>
    <x v="9"/>
    <x v="0"/>
    <n v="2013"/>
    <s v="2012/13"/>
    <n v="14"/>
    <n v="141"/>
    <n v="0"/>
    <n v="0"/>
    <n v="14"/>
    <n v="141"/>
    <n v="155"/>
    <n v="292"/>
    <n v="32"/>
    <n v="260"/>
    <n v="292"/>
    <n v="0"/>
    <n v="0"/>
    <n v="0"/>
    <n v="32"/>
    <n v="260"/>
    <n v="44118"/>
    <n v="0"/>
    <n v="44118"/>
    <n v="507"/>
    <n v="1"/>
    <m/>
    <m/>
    <m/>
    <n v="6.7299999999999999E-2"/>
    <m/>
    <m/>
    <m/>
    <m/>
  </r>
  <r>
    <x v="47"/>
    <s v="C-IV"/>
    <x v="9"/>
    <x v="0"/>
    <n v="2013"/>
    <s v="2012/13"/>
    <n v="456"/>
    <n v="2289"/>
    <n v="0"/>
    <n v="2"/>
    <n v="456"/>
    <n v="2291"/>
    <n v="2747"/>
    <n v="6114"/>
    <n v="1271"/>
    <n v="4838"/>
    <n v="6109"/>
    <n v="0"/>
    <n v="5"/>
    <n v="5"/>
    <n v="1271"/>
    <n v="4843"/>
    <n v="891025"/>
    <n v="681"/>
    <n v="891706"/>
    <n v="10740"/>
    <n v="1"/>
    <m/>
    <m/>
    <m/>
    <n v="6.7299999999999999E-2"/>
    <m/>
    <m/>
    <m/>
    <m/>
  </r>
  <r>
    <x v="48"/>
    <s v="CalWIN"/>
    <x v="9"/>
    <x v="0"/>
    <n v="2013"/>
    <s v="2012/13"/>
    <n v="3297"/>
    <n v="17146"/>
    <n v="11"/>
    <n v="72"/>
    <n v="3308"/>
    <n v="17218"/>
    <n v="20526"/>
    <n v="41119"/>
    <n v="7893"/>
    <n v="33007"/>
    <n v="40900"/>
    <n v="35"/>
    <n v="184"/>
    <n v="219"/>
    <n v="7928"/>
    <n v="33191"/>
    <n v="6302001.9299999997"/>
    <n v="29008.07"/>
    <n v="6331010"/>
    <n v="69053"/>
    <n v="0.94950000000000001"/>
    <m/>
    <m/>
    <m/>
    <n v="0.10349999999999999"/>
    <m/>
    <m/>
    <m/>
    <m/>
  </r>
  <r>
    <x v="49"/>
    <s v="CalWIN"/>
    <x v="9"/>
    <x v="0"/>
    <n v="2013"/>
    <s v="2012/13"/>
    <n v="2257"/>
    <n v="16080"/>
    <n v="10"/>
    <n v="120"/>
    <n v="2267"/>
    <n v="16200"/>
    <n v="18467"/>
    <n v="34288"/>
    <n v="5381"/>
    <n v="28575"/>
    <n v="33956"/>
    <n v="36"/>
    <n v="296"/>
    <n v="332"/>
    <n v="5417"/>
    <n v="28871"/>
    <n v="5160611"/>
    <n v="37158"/>
    <n v="5197769"/>
    <n v="64678"/>
    <n v="0.94989999999999997"/>
    <m/>
    <m/>
    <m/>
    <n v="6.7299999999999999E-2"/>
    <m/>
    <m/>
    <m/>
    <m/>
  </r>
  <r>
    <x v="50"/>
    <s v="C-IV"/>
    <x v="9"/>
    <x v="0"/>
    <n v="2013"/>
    <s v="2012/13"/>
    <n v="7251"/>
    <n v="33323"/>
    <n v="8"/>
    <n v="69"/>
    <n v="7259"/>
    <n v="33392"/>
    <n v="40651"/>
    <n v="89458"/>
    <n v="19056"/>
    <n v="70190"/>
    <n v="89246"/>
    <n v="28"/>
    <n v="184"/>
    <n v="212"/>
    <n v="19084"/>
    <n v="70374"/>
    <n v="13063060"/>
    <n v="27505"/>
    <n v="13090565"/>
    <n v="138043"/>
    <n v="1"/>
    <m/>
    <m/>
    <m/>
    <n v="8.3999999999999995E-3"/>
    <m/>
    <m/>
    <m/>
    <m/>
  </r>
  <r>
    <x v="51"/>
    <s v="C-IV"/>
    <x v="9"/>
    <x v="0"/>
    <n v="2013"/>
    <s v="2012/13"/>
    <n v="808"/>
    <n v="4113"/>
    <n v="4"/>
    <n v="16"/>
    <n v="812"/>
    <n v="4129"/>
    <n v="4941"/>
    <n v="11901"/>
    <n v="2259"/>
    <n v="9578"/>
    <n v="11837"/>
    <n v="14"/>
    <n v="50"/>
    <n v="64"/>
    <n v="2273"/>
    <n v="9628"/>
    <n v="1696803.01"/>
    <n v="8456"/>
    <n v="1705259.01"/>
    <n v="23564"/>
    <n v="0.95169999999999999"/>
    <m/>
    <m/>
    <m/>
    <n v="6.7299999999999999E-2"/>
    <m/>
    <m/>
    <m/>
    <m/>
  </r>
  <r>
    <x v="52"/>
    <s v="C-IV"/>
    <x v="9"/>
    <x v="0"/>
    <n v="2013"/>
    <s v="2012/13"/>
    <n v="747"/>
    <n v="3411"/>
    <n v="0"/>
    <n v="10"/>
    <n v="747"/>
    <n v="3421"/>
    <n v="4168"/>
    <n v="9693"/>
    <n v="2104"/>
    <n v="7565"/>
    <n v="9669"/>
    <n v="0"/>
    <n v="24"/>
    <n v="24"/>
    <n v="2104"/>
    <n v="7589"/>
    <n v="1405178"/>
    <n v="3077"/>
    <n v="1408255"/>
    <n v="17288"/>
    <n v="0.93440000000000001"/>
    <m/>
    <m/>
    <m/>
    <n v="6.7299999999999999E-2"/>
    <m/>
    <m/>
    <m/>
    <m/>
  </r>
  <r>
    <x v="53"/>
    <s v="C-IV"/>
    <x v="9"/>
    <x v="0"/>
    <n v="2013"/>
    <s v="2012/13"/>
    <n v="80"/>
    <n v="744"/>
    <n v="0"/>
    <n v="1"/>
    <n v="80"/>
    <n v="745"/>
    <n v="825"/>
    <n v="1638"/>
    <n v="187"/>
    <n v="1449"/>
    <n v="1636"/>
    <n v="0"/>
    <n v="2"/>
    <n v="2"/>
    <n v="187"/>
    <n v="1451"/>
    <n v="242940"/>
    <n v="367"/>
    <n v="243307"/>
    <n v="2821"/>
    <n v="0.9153"/>
    <m/>
    <m/>
    <m/>
    <n v="6.7299999999999999E-2"/>
    <m/>
    <m/>
    <m/>
    <m/>
  </r>
  <r>
    <x v="54"/>
    <s v="CalWIN"/>
    <x v="9"/>
    <x v="0"/>
    <n v="2013"/>
    <s v="2012/13"/>
    <n v="8694"/>
    <n v="34615"/>
    <n v="19"/>
    <n v="281"/>
    <n v="8713"/>
    <n v="34896"/>
    <n v="43609"/>
    <n v="110559"/>
    <n v="23871"/>
    <n v="85890"/>
    <n v="109761"/>
    <n v="65"/>
    <n v="733"/>
    <n v="798"/>
    <n v="23936"/>
    <n v="86623"/>
    <n v="15987415"/>
    <n v="94275"/>
    <n v="16081690"/>
    <n v="170246"/>
    <n v="1"/>
    <m/>
    <m/>
    <m/>
    <n v="8.5000000000000006E-3"/>
    <m/>
    <m/>
    <m/>
    <m/>
  </r>
  <r>
    <x v="55"/>
    <s v="C-IV"/>
    <x v="9"/>
    <x v="0"/>
    <n v="2013"/>
    <s v="2012/13"/>
    <n v="392"/>
    <n v="2390"/>
    <n v="0"/>
    <n v="3"/>
    <n v="392"/>
    <n v="2393"/>
    <n v="2785"/>
    <n v="5153"/>
    <n v="995"/>
    <n v="4149"/>
    <n v="5144"/>
    <n v="0"/>
    <n v="9"/>
    <n v="9"/>
    <n v="995"/>
    <n v="4158"/>
    <n v="762897"/>
    <n v="1154"/>
    <n v="764051"/>
    <n v="8222"/>
    <n v="0.97030000000000005"/>
    <m/>
    <m/>
    <m/>
    <n v="6.7299999999999999E-2"/>
    <m/>
    <m/>
    <m/>
    <m/>
  </r>
  <r>
    <x v="56"/>
    <s v="CalWIN"/>
    <x v="9"/>
    <x v="0"/>
    <n v="2013"/>
    <s v="2012/13"/>
    <n v="3700"/>
    <n v="28031"/>
    <n v="9"/>
    <n v="162"/>
    <n v="3709"/>
    <n v="28193"/>
    <n v="31902"/>
    <n v="66179"/>
    <n v="9306"/>
    <n v="56467"/>
    <n v="65773"/>
    <n v="28"/>
    <n v="378"/>
    <n v="406"/>
    <n v="9334"/>
    <n v="56845"/>
    <n v="9631214.7200000007"/>
    <n v="47309.39"/>
    <n v="9678524.1100000013"/>
    <n v="123794"/>
    <n v="0.98670000000000002"/>
    <m/>
    <m/>
    <m/>
    <n v="1.29E-2"/>
    <m/>
    <m/>
    <m/>
    <m/>
  </r>
  <r>
    <x v="57"/>
    <s v="CalWIN"/>
    <x v="9"/>
    <x v="0"/>
    <n v="2013"/>
    <s v="2012/13"/>
    <n v="997"/>
    <n v="6739"/>
    <n v="13"/>
    <n v="112"/>
    <n v="1010"/>
    <n v="6851"/>
    <n v="7861"/>
    <n v="16929"/>
    <n v="2572"/>
    <n v="14065"/>
    <n v="16637"/>
    <n v="52"/>
    <n v="240"/>
    <n v="292"/>
    <n v="2624"/>
    <n v="14305"/>
    <n v="2453528"/>
    <n v="39950"/>
    <n v="2493478"/>
    <n v="31160"/>
    <n v="0.90639999999999998"/>
    <m/>
    <m/>
    <m/>
    <n v="6.7299999999999999E-2"/>
    <m/>
    <m/>
    <m/>
    <m/>
  </r>
  <r>
    <x v="58"/>
    <s v="C-IV"/>
    <x v="9"/>
    <x v="0"/>
    <n v="2013"/>
    <s v="2012/13"/>
    <n v="981"/>
    <n v="4776"/>
    <n v="2"/>
    <n v="11"/>
    <n v="983"/>
    <n v="4787"/>
    <n v="5770"/>
    <n v="12952"/>
    <n v="2607"/>
    <n v="10310"/>
    <n v="12917"/>
    <n v="5"/>
    <n v="30"/>
    <n v="35"/>
    <n v="2612"/>
    <n v="10340"/>
    <n v="1923290"/>
    <n v="5276"/>
    <n v="1928566"/>
    <n v="20160"/>
    <n v="1"/>
    <m/>
    <m/>
    <m/>
    <n v="6.7299999999999999E-2"/>
    <m/>
    <m/>
    <m/>
    <m/>
  </r>
  <r>
    <x v="0"/>
    <s v="n/a"/>
    <x v="10"/>
    <x v="0"/>
    <n v="2013"/>
    <s v="2012/13"/>
    <n v="314157"/>
    <n v="1556558"/>
    <n v="1736"/>
    <n v="14304"/>
    <n v="315893"/>
    <n v="1570862"/>
    <n v="1886752"/>
    <n v="4148516"/>
    <n v="791688"/>
    <n v="3316962"/>
    <n v="4108650"/>
    <n v="5792"/>
    <n v="34074"/>
    <n v="39866"/>
    <n v="797480"/>
    <n v="3351036"/>
    <n v="613984790.60000002"/>
    <n v="4849400.0000000009"/>
    <n v="618834190.60000002"/>
    <n v="7632676"/>
    <n v="0.97499999999999998"/>
    <m/>
    <m/>
    <m/>
    <n v="3.3300000000000003E-2"/>
    <m/>
    <m/>
    <m/>
    <m/>
  </r>
  <r>
    <x v="1"/>
    <s v="CalWIN"/>
    <x v="10"/>
    <x v="0"/>
    <n v="2013"/>
    <s v="2012/13"/>
    <n v="10533"/>
    <n v="51643"/>
    <n v="108"/>
    <n v="789"/>
    <n v="10641"/>
    <n v="52432"/>
    <n v="63073"/>
    <n v="126787"/>
    <n v="24753"/>
    <n v="99837"/>
    <n v="124590"/>
    <n v="353"/>
    <n v="1844"/>
    <n v="2197"/>
    <n v="25106"/>
    <n v="101681"/>
    <n v="19022564"/>
    <n v="274342"/>
    <n v="19296906"/>
    <n v="254072"/>
    <n v="0.91710000000000003"/>
    <m/>
    <m/>
    <m/>
    <n v="3.9199999999999999E-2"/>
    <m/>
    <m/>
    <m/>
    <m/>
  </r>
  <r>
    <x v="2"/>
    <s v="C-IV"/>
    <x v="10"/>
    <x v="0"/>
    <n v="2013"/>
    <s v="2012/13"/>
    <n v="2"/>
    <n v="77"/>
    <n v="0"/>
    <n v="0"/>
    <n v="2"/>
    <n v="77"/>
    <n v="79"/>
    <n v="143"/>
    <n v="6"/>
    <n v="137"/>
    <n v="143"/>
    <n v="0"/>
    <n v="0"/>
    <n v="0"/>
    <n v="6"/>
    <n v="137"/>
    <n v="19542"/>
    <n v="0"/>
    <n v="19542"/>
    <n v="210"/>
    <n v="1"/>
    <m/>
    <m/>
    <m/>
    <n v="6.3200000000000006E-2"/>
    <m/>
    <m/>
    <m/>
    <m/>
  </r>
  <r>
    <x v="3"/>
    <s v="C-IV"/>
    <x v="10"/>
    <x v="0"/>
    <n v="2013"/>
    <s v="2012/13"/>
    <n v="199"/>
    <n v="1530"/>
    <n v="0"/>
    <n v="3"/>
    <n v="199"/>
    <n v="1533"/>
    <n v="1732"/>
    <n v="3342"/>
    <n v="514"/>
    <n v="2822"/>
    <n v="3336"/>
    <n v="0"/>
    <n v="6"/>
    <n v="6"/>
    <n v="514"/>
    <n v="2828"/>
    <n v="500855"/>
    <n v="705"/>
    <n v="501560"/>
    <n v="4481"/>
    <n v="0.92979999999999996"/>
    <m/>
    <m/>
    <m/>
    <n v="6.3200000000000006E-2"/>
    <m/>
    <m/>
    <m/>
    <m/>
  </r>
  <r>
    <x v="4"/>
    <s v="C-IV"/>
    <x v="10"/>
    <x v="0"/>
    <n v="2013"/>
    <s v="2012/13"/>
    <n v="2068"/>
    <n v="12149"/>
    <n v="3"/>
    <n v="23"/>
    <n v="2071"/>
    <n v="12172"/>
    <n v="14243"/>
    <n v="29834"/>
    <n v="5142"/>
    <n v="24624"/>
    <n v="29766"/>
    <n v="9"/>
    <n v="59"/>
    <n v="68"/>
    <n v="5151"/>
    <n v="24683"/>
    <n v="4331213"/>
    <n v="7786"/>
    <n v="4338999"/>
    <n v="51075"/>
    <n v="0.91110000000000002"/>
    <m/>
    <m/>
    <m/>
    <n v="6.3200000000000006E-2"/>
    <m/>
    <m/>
    <m/>
    <m/>
  </r>
  <r>
    <x v="5"/>
    <s v="C-IV"/>
    <x v="10"/>
    <x v="0"/>
    <n v="2013"/>
    <s v="2012/13"/>
    <n v="326"/>
    <n v="2189"/>
    <n v="0"/>
    <n v="3"/>
    <n v="326"/>
    <n v="2192"/>
    <n v="2518"/>
    <n v="4971"/>
    <n v="865"/>
    <n v="4099"/>
    <n v="4964"/>
    <n v="0"/>
    <n v="7"/>
    <n v="7"/>
    <n v="865"/>
    <n v="4106"/>
    <n v="733128"/>
    <n v="902"/>
    <n v="734030"/>
    <n v="6731"/>
    <n v="0.97240000000000004"/>
    <m/>
    <m/>
    <m/>
    <n v="6.3200000000000006E-2"/>
    <m/>
    <m/>
    <m/>
    <m/>
  </r>
  <r>
    <x v="6"/>
    <s v="C-IV"/>
    <x v="10"/>
    <x v="0"/>
    <n v="2013"/>
    <s v="2012/13"/>
    <n v="99"/>
    <n v="568"/>
    <n v="0"/>
    <n v="2"/>
    <n v="99"/>
    <n v="570"/>
    <n v="669"/>
    <n v="1679"/>
    <n v="254"/>
    <n v="1418"/>
    <n v="1672"/>
    <n v="1"/>
    <n v="6"/>
    <n v="7"/>
    <n v="255"/>
    <n v="1424"/>
    <n v="223158"/>
    <n v="895"/>
    <n v="224053"/>
    <n v="4593"/>
    <n v="1"/>
    <m/>
    <m/>
    <m/>
    <n v="6.3200000000000006E-2"/>
    <m/>
    <m/>
    <m/>
    <m/>
  </r>
  <r>
    <x v="7"/>
    <s v="CalWIN"/>
    <x v="10"/>
    <x v="0"/>
    <n v="2013"/>
    <s v="2012/13"/>
    <n v="5941"/>
    <n v="27403"/>
    <n v="19"/>
    <n v="171"/>
    <n v="5960"/>
    <n v="27574"/>
    <n v="33534"/>
    <n v="69766"/>
    <n v="14156"/>
    <n v="55085"/>
    <n v="69241"/>
    <n v="67"/>
    <n v="458"/>
    <n v="525"/>
    <n v="14223"/>
    <n v="55543"/>
    <n v="10573662"/>
    <n v="64390"/>
    <n v="10638052"/>
    <n v="144780"/>
    <n v="0.94869999999999999"/>
    <m/>
    <m/>
    <m/>
    <n v="0"/>
    <m/>
    <m/>
    <m/>
    <m/>
  </r>
  <r>
    <x v="8"/>
    <s v="C-IV"/>
    <x v="10"/>
    <x v="0"/>
    <n v="2013"/>
    <s v="2012/13"/>
    <n v="440"/>
    <n v="2122"/>
    <n v="0"/>
    <n v="7"/>
    <n v="440"/>
    <n v="2129"/>
    <n v="2569"/>
    <n v="5245"/>
    <n v="1199"/>
    <n v="4035"/>
    <n v="5234"/>
    <n v="0"/>
    <n v="11"/>
    <n v="11"/>
    <n v="1199"/>
    <n v="4046"/>
    <n v="755590.9"/>
    <n v="1366"/>
    <n v="756956.9"/>
    <n v="7891"/>
    <n v="1"/>
    <m/>
    <m/>
    <m/>
    <n v="6.3200000000000006E-2"/>
    <m/>
    <m/>
    <m/>
    <m/>
  </r>
  <r>
    <x v="9"/>
    <s v="C-IV"/>
    <x v="10"/>
    <x v="0"/>
    <n v="2013"/>
    <s v="2012/13"/>
    <n v="642"/>
    <n v="5606"/>
    <n v="2"/>
    <n v="22"/>
    <n v="644"/>
    <n v="5628"/>
    <n v="6272"/>
    <n v="11775"/>
    <n v="1657"/>
    <n v="10064"/>
    <n v="11721"/>
    <n v="6"/>
    <n v="48"/>
    <n v="54"/>
    <n v="1663"/>
    <n v="10112"/>
    <n v="1745328"/>
    <n v="7565"/>
    <n v="1752893"/>
    <n v="19096"/>
    <n v="0.99460000000000004"/>
    <m/>
    <m/>
    <m/>
    <n v="6.3200000000000006E-2"/>
    <m/>
    <m/>
    <m/>
    <m/>
  </r>
  <r>
    <x v="10"/>
    <s v="CalWIN"/>
    <x v="10"/>
    <x v="0"/>
    <n v="2013"/>
    <s v="2012/13"/>
    <n v="15737"/>
    <n v="73430"/>
    <n v="32"/>
    <n v="240"/>
    <n v="15769"/>
    <n v="73670"/>
    <n v="89439"/>
    <n v="216548"/>
    <n v="42132"/>
    <n v="173610"/>
    <n v="215742"/>
    <n v="119"/>
    <n v="687"/>
    <n v="806"/>
    <n v="42251"/>
    <n v="174297"/>
    <n v="32004650.859999999"/>
    <n v="103596.99"/>
    <n v="32108247.849999998"/>
    <n v="318268"/>
    <n v="0.97170000000000001"/>
    <m/>
    <m/>
    <m/>
    <n v="0"/>
    <m/>
    <m/>
    <m/>
    <m/>
  </r>
  <r>
    <x v="11"/>
    <s v="C-IV"/>
    <x v="10"/>
    <x v="0"/>
    <n v="2013"/>
    <s v="2012/13"/>
    <n v="245"/>
    <n v="1150"/>
    <n v="0"/>
    <n v="3"/>
    <n v="245"/>
    <n v="1153"/>
    <n v="1398"/>
    <n v="3451"/>
    <n v="652"/>
    <n v="2787"/>
    <n v="3439"/>
    <n v="1"/>
    <n v="11"/>
    <n v="12"/>
    <n v="653"/>
    <n v="2798"/>
    <n v="464376"/>
    <n v="1034"/>
    <n v="465410"/>
    <n v="7195"/>
    <n v="1"/>
    <m/>
    <m/>
    <m/>
    <n v="6.3200000000000006E-2"/>
    <m/>
    <m/>
    <m/>
    <m/>
  </r>
  <r>
    <x v="12"/>
    <s v="C-IV"/>
    <x v="10"/>
    <x v="0"/>
    <n v="2013"/>
    <s v="2012/13"/>
    <n v="1025"/>
    <n v="7030"/>
    <n v="0"/>
    <n v="9"/>
    <n v="1025"/>
    <n v="7039"/>
    <n v="8064"/>
    <n v="15354"/>
    <n v="2535"/>
    <n v="12796"/>
    <n v="15331"/>
    <n v="1"/>
    <n v="22"/>
    <n v="23"/>
    <n v="2536"/>
    <n v="12818"/>
    <n v="2302221"/>
    <n v="2998"/>
    <n v="2305219"/>
    <n v="27156"/>
    <n v="0.97670000000000001"/>
    <m/>
    <m/>
    <m/>
    <n v="6.3200000000000006E-2"/>
    <m/>
    <m/>
    <m/>
    <m/>
  </r>
  <r>
    <x v="13"/>
    <s v="C-IV"/>
    <x v="10"/>
    <x v="0"/>
    <n v="2013"/>
    <s v="2012/13"/>
    <n v="2228"/>
    <n v="12239"/>
    <n v="11"/>
    <n v="106"/>
    <n v="2239"/>
    <n v="12345"/>
    <n v="14584"/>
    <n v="37431"/>
    <n v="6272"/>
    <n v="30773"/>
    <n v="37045"/>
    <n v="37"/>
    <n v="349"/>
    <n v="386"/>
    <n v="6309"/>
    <n v="31122"/>
    <n v="5114305"/>
    <n v="47964"/>
    <n v="5162269"/>
    <n v="59096"/>
    <n v="0.99850000000000005"/>
    <m/>
    <m/>
    <m/>
    <n v="6.3200000000000006E-2"/>
    <m/>
    <m/>
    <m/>
    <m/>
  </r>
  <r>
    <x v="14"/>
    <s v="C-IV"/>
    <x v="10"/>
    <x v="0"/>
    <n v="2013"/>
    <s v="2012/13"/>
    <n v="130"/>
    <n v="823"/>
    <n v="1"/>
    <n v="2"/>
    <n v="131"/>
    <n v="825"/>
    <n v="954"/>
    <n v="1927"/>
    <n v="348"/>
    <n v="1571"/>
    <n v="1919"/>
    <n v="2"/>
    <n v="6"/>
    <n v="8"/>
    <n v="350"/>
    <n v="1577"/>
    <n v="265072"/>
    <n v="1104"/>
    <n v="266176"/>
    <n v="3505"/>
    <n v="1"/>
    <m/>
    <m/>
    <m/>
    <n v="6.3200000000000006E-2"/>
    <m/>
    <m/>
    <m/>
    <m/>
  </r>
  <r>
    <x v="15"/>
    <s v="C-IV"/>
    <x v="10"/>
    <x v="0"/>
    <n v="2013"/>
    <s v="2012/13"/>
    <n v="11533"/>
    <n v="46506"/>
    <n v="18"/>
    <n v="262"/>
    <n v="11551"/>
    <n v="46768"/>
    <n v="58319"/>
    <n v="141068"/>
    <n v="31365"/>
    <n v="108937"/>
    <n v="140302"/>
    <n v="58"/>
    <n v="708"/>
    <n v="766"/>
    <n v="31423"/>
    <n v="109645"/>
    <n v="20531567"/>
    <n v="101066"/>
    <n v="20632633"/>
    <n v="240932"/>
    <n v="0.98429999999999995"/>
    <m/>
    <m/>
    <m/>
    <n v="6.7999999999999996E-3"/>
    <m/>
    <m/>
    <m/>
    <m/>
  </r>
  <r>
    <x v="16"/>
    <s v="C-IV"/>
    <x v="10"/>
    <x v="0"/>
    <n v="2013"/>
    <s v="2012/13"/>
    <n v="1635"/>
    <n v="7908"/>
    <n v="2"/>
    <n v="58"/>
    <n v="1637"/>
    <n v="7966"/>
    <n v="9603"/>
    <n v="22819"/>
    <n v="4423"/>
    <n v="18254"/>
    <n v="22677"/>
    <n v="9"/>
    <n v="133"/>
    <n v="142"/>
    <n v="4432"/>
    <n v="18387"/>
    <n v="3188443"/>
    <n v="19743"/>
    <n v="3208186"/>
    <n v="36049"/>
    <n v="0.99370000000000003"/>
    <m/>
    <m/>
    <m/>
    <n v="6.3200000000000006E-2"/>
    <m/>
    <m/>
    <m/>
    <m/>
  </r>
  <r>
    <x v="17"/>
    <s v="C-IV"/>
    <x v="10"/>
    <x v="0"/>
    <n v="2013"/>
    <s v="2012/13"/>
    <n v="663"/>
    <n v="4431"/>
    <n v="0"/>
    <n v="14"/>
    <n v="663"/>
    <n v="4445"/>
    <n v="5108"/>
    <n v="10220"/>
    <n v="1752"/>
    <n v="8438"/>
    <n v="10190"/>
    <n v="0"/>
    <n v="30"/>
    <n v="30"/>
    <n v="1752"/>
    <n v="8468"/>
    <n v="1545993"/>
    <n v="4275"/>
    <n v="1550268"/>
    <n v="17923"/>
    <n v="0.96860000000000002"/>
    <m/>
    <m/>
    <m/>
    <n v="6.3200000000000006E-2"/>
    <m/>
    <m/>
    <m/>
    <m/>
  </r>
  <r>
    <x v="18"/>
    <s v="C-IV"/>
    <x v="10"/>
    <x v="0"/>
    <n v="2013"/>
    <s v="2012/13"/>
    <n v="235"/>
    <n v="1173"/>
    <n v="0"/>
    <n v="0"/>
    <n v="235"/>
    <n v="1173"/>
    <n v="1408"/>
    <n v="2936"/>
    <n v="622"/>
    <n v="2313"/>
    <n v="2935"/>
    <n v="1"/>
    <n v="0"/>
    <n v="1"/>
    <n v="623"/>
    <n v="2313"/>
    <n v="443765"/>
    <n v="159"/>
    <n v="443924"/>
    <n v="4817"/>
    <n v="0.97440000000000004"/>
    <m/>
    <m/>
    <m/>
    <n v="6.3200000000000006E-2"/>
    <m/>
    <m/>
    <m/>
    <m/>
  </r>
  <r>
    <x v="19"/>
    <s v="LRS"/>
    <x v="10"/>
    <x v="0"/>
    <n v="2013"/>
    <s v="2012/13"/>
    <n v="91497"/>
    <n v="441639"/>
    <n v="820"/>
    <n v="4761"/>
    <n v="92317"/>
    <n v="446400"/>
    <n v="538717"/>
    <n v="1124010"/>
    <n v="209805"/>
    <n v="901005"/>
    <n v="1110810"/>
    <n v="2659"/>
    <n v="10541"/>
    <n v="13200"/>
    <n v="212464"/>
    <n v="911546"/>
    <n v="173097289"/>
    <n v="1793211"/>
    <n v="174890500"/>
    <n v="2399276"/>
    <n v="0.96919999999999995"/>
    <m/>
    <m/>
    <m/>
    <n v="0"/>
    <m/>
    <m/>
    <m/>
    <m/>
  </r>
  <r>
    <x v="20"/>
    <s v="C-IV"/>
    <x v="10"/>
    <x v="0"/>
    <n v="2013"/>
    <s v="2012/13"/>
    <n v="1830"/>
    <n v="8322"/>
    <n v="2"/>
    <n v="12"/>
    <n v="1832"/>
    <n v="8334"/>
    <n v="10166"/>
    <n v="25747"/>
    <n v="5001"/>
    <n v="20691"/>
    <n v="25692"/>
    <n v="5"/>
    <n v="50"/>
    <n v="55"/>
    <n v="5006"/>
    <n v="20741"/>
    <n v="3647690"/>
    <n v="6529"/>
    <n v="3654219"/>
    <n v="45526"/>
    <n v="0.98760000000000003"/>
    <m/>
    <m/>
    <m/>
    <n v="6.3200000000000006E-2"/>
    <m/>
    <m/>
    <m/>
    <m/>
  </r>
  <r>
    <x v="21"/>
    <s v="C-IV"/>
    <x v="10"/>
    <x v="0"/>
    <n v="2013"/>
    <s v="2012/13"/>
    <n v="795"/>
    <n v="4704"/>
    <n v="14"/>
    <n v="74"/>
    <n v="809"/>
    <n v="4778"/>
    <n v="5587"/>
    <n v="9463"/>
    <n v="1714"/>
    <n v="7534"/>
    <n v="9248"/>
    <n v="45"/>
    <n v="170"/>
    <n v="215"/>
    <n v="1759"/>
    <n v="7704"/>
    <n v="1454206"/>
    <n v="28774"/>
    <n v="1482980"/>
    <n v="22691"/>
    <n v="0.96519999999999995"/>
    <m/>
    <m/>
    <m/>
    <n v="6.3200000000000006E-2"/>
    <m/>
    <m/>
    <m/>
    <m/>
  </r>
  <r>
    <x v="22"/>
    <s v="C-IV"/>
    <x v="10"/>
    <x v="0"/>
    <n v="2013"/>
    <s v="2012/13"/>
    <n v="114"/>
    <n v="747"/>
    <n v="0"/>
    <n v="0"/>
    <n v="114"/>
    <n v="747"/>
    <n v="861"/>
    <n v="1770"/>
    <n v="300"/>
    <n v="1470"/>
    <n v="1770"/>
    <n v="0"/>
    <n v="0"/>
    <n v="0"/>
    <n v="300"/>
    <n v="1470"/>
    <n v="258893"/>
    <n v="0"/>
    <n v="258893"/>
    <n v="2850"/>
    <n v="0.94030000000000002"/>
    <m/>
    <m/>
    <m/>
    <n v="6.3200000000000006E-2"/>
    <m/>
    <m/>
    <m/>
    <m/>
  </r>
  <r>
    <x v="23"/>
    <s v="C-IV"/>
    <x v="10"/>
    <x v="0"/>
    <n v="2013"/>
    <s v="2012/13"/>
    <n v="810"/>
    <n v="6354"/>
    <n v="1"/>
    <n v="21"/>
    <n v="811"/>
    <n v="6375"/>
    <n v="7186"/>
    <n v="13527"/>
    <n v="2109"/>
    <n v="11361"/>
    <n v="13470"/>
    <n v="4"/>
    <n v="53"/>
    <n v="57"/>
    <n v="2113"/>
    <n v="11414"/>
    <n v="2046886"/>
    <n v="7978"/>
    <n v="2054864"/>
    <n v="23237"/>
    <n v="0.99119999999999997"/>
    <m/>
    <m/>
    <m/>
    <n v="6.3200000000000006E-2"/>
    <m/>
    <m/>
    <m/>
    <m/>
  </r>
  <r>
    <x v="24"/>
    <s v="C-IV"/>
    <x v="10"/>
    <x v="0"/>
    <n v="2013"/>
    <s v="2012/13"/>
    <n v="4723"/>
    <n v="17318"/>
    <n v="7"/>
    <n v="28"/>
    <n v="4730"/>
    <n v="17346"/>
    <n v="22076"/>
    <n v="53886"/>
    <n v="12958"/>
    <n v="40816"/>
    <n v="53774"/>
    <n v="26"/>
    <n v="86"/>
    <n v="112"/>
    <n v="12984"/>
    <n v="40902"/>
    <n v="7771318"/>
    <n v="12899"/>
    <n v="7784217"/>
    <n v="85067"/>
    <n v="1"/>
    <m/>
    <m/>
    <m/>
    <n v="6.4999999999999997E-3"/>
    <m/>
    <m/>
    <m/>
    <m/>
  </r>
  <r>
    <x v="25"/>
    <s v="C-IV"/>
    <x v="10"/>
    <x v="0"/>
    <n v="2013"/>
    <s v="2012/13"/>
    <n v="71"/>
    <n v="354"/>
    <n v="0"/>
    <n v="0"/>
    <n v="71"/>
    <n v="354"/>
    <n v="425"/>
    <n v="973"/>
    <n v="179"/>
    <n v="794"/>
    <n v="973"/>
    <n v="0"/>
    <n v="0"/>
    <n v="0"/>
    <n v="179"/>
    <n v="794"/>
    <n v="137438"/>
    <n v="0"/>
    <n v="137438"/>
    <n v="2049"/>
    <n v="1"/>
    <m/>
    <m/>
    <m/>
    <n v="6.3200000000000006E-2"/>
    <m/>
    <m/>
    <m/>
    <m/>
  </r>
  <r>
    <x v="26"/>
    <s v="C-IV"/>
    <x v="10"/>
    <x v="0"/>
    <n v="2013"/>
    <s v="2012/13"/>
    <n v="24"/>
    <n v="385"/>
    <n v="0"/>
    <n v="0"/>
    <n v="24"/>
    <n v="385"/>
    <n v="409"/>
    <n v="673"/>
    <n v="53"/>
    <n v="618"/>
    <n v="671"/>
    <n v="0"/>
    <n v="2"/>
    <n v="2"/>
    <n v="53"/>
    <n v="620"/>
    <n v="100097"/>
    <n v="242"/>
    <n v="100339"/>
    <n v="1422"/>
    <n v="1"/>
    <m/>
    <m/>
    <m/>
    <n v="6.3200000000000006E-2"/>
    <m/>
    <m/>
    <m/>
    <m/>
  </r>
  <r>
    <x v="27"/>
    <s v="C-IV"/>
    <x v="10"/>
    <x v="0"/>
    <n v="2013"/>
    <s v="2012/13"/>
    <n v="2982"/>
    <n v="15312"/>
    <n v="7"/>
    <n v="48"/>
    <n v="2989"/>
    <n v="15360"/>
    <n v="18349"/>
    <n v="42061"/>
    <n v="7624"/>
    <n v="34262"/>
    <n v="41886"/>
    <n v="22"/>
    <n v="153"/>
    <n v="175"/>
    <n v="7646"/>
    <n v="34415"/>
    <n v="5952228"/>
    <n v="22664"/>
    <n v="5974892"/>
    <n v="95707"/>
    <n v="1"/>
    <m/>
    <m/>
    <m/>
    <n v="0"/>
    <m/>
    <m/>
    <m/>
    <m/>
  </r>
  <r>
    <x v="28"/>
    <s v="C-IV"/>
    <x v="10"/>
    <x v="0"/>
    <n v="2013"/>
    <s v="2012/13"/>
    <n v="424"/>
    <n v="2905"/>
    <n v="6"/>
    <n v="17"/>
    <n v="430"/>
    <n v="2922"/>
    <n v="3352"/>
    <n v="7101"/>
    <n v="1023"/>
    <n v="6008"/>
    <n v="7031"/>
    <n v="17"/>
    <n v="53"/>
    <n v="70"/>
    <n v="1040"/>
    <n v="6061"/>
    <n v="1015709"/>
    <n v="7783"/>
    <n v="1023492"/>
    <n v="16930"/>
    <n v="0.75470000000000004"/>
    <m/>
    <m/>
    <m/>
    <n v="6.3200000000000006E-2"/>
    <m/>
    <m/>
    <m/>
    <m/>
  </r>
  <r>
    <x v="29"/>
    <s v="C-IV"/>
    <x v="10"/>
    <x v="0"/>
    <n v="2013"/>
    <s v="2012/13"/>
    <n v="451"/>
    <n v="3353"/>
    <n v="0"/>
    <n v="6"/>
    <n v="451"/>
    <n v="3359"/>
    <n v="3810"/>
    <n v="7313"/>
    <n v="1140"/>
    <n v="6160"/>
    <n v="7300"/>
    <n v="1"/>
    <n v="12"/>
    <n v="13"/>
    <n v="1141"/>
    <n v="6172"/>
    <n v="1109800"/>
    <n v="1666"/>
    <n v="1111466"/>
    <n v="11572"/>
    <n v="0.99219999999999997"/>
    <m/>
    <m/>
    <m/>
    <n v="6.3200000000000006E-2"/>
    <m/>
    <m/>
    <m/>
    <m/>
  </r>
  <r>
    <x v="30"/>
    <s v="CalWIN"/>
    <x v="10"/>
    <x v="0"/>
    <n v="2013"/>
    <s v="2012/13"/>
    <n v="13445"/>
    <n v="86544"/>
    <n v="62"/>
    <n v="1387"/>
    <n v="13507"/>
    <n v="87931"/>
    <n v="101438"/>
    <n v="226729"/>
    <n v="34225"/>
    <n v="188901"/>
    <n v="223126"/>
    <n v="213"/>
    <n v="3390"/>
    <n v="3603"/>
    <n v="34438"/>
    <n v="192291"/>
    <n v="32033914"/>
    <n v="412064"/>
    <n v="32445978"/>
    <n v="462783"/>
    <n v="0.99790000000000001"/>
    <m/>
    <m/>
    <m/>
    <n v="1.6199999999999999E-2"/>
    <m/>
    <m/>
    <m/>
    <m/>
  </r>
  <r>
    <x v="31"/>
    <s v="CalWIN"/>
    <x v="10"/>
    <x v="0"/>
    <n v="2013"/>
    <s v="2012/13"/>
    <n v="1000"/>
    <n v="7184"/>
    <n v="2"/>
    <n v="31"/>
    <n v="1002"/>
    <n v="7215"/>
    <n v="8217"/>
    <n v="17796"/>
    <n v="2698"/>
    <n v="15027"/>
    <n v="17725"/>
    <n v="5"/>
    <n v="66"/>
    <n v="71"/>
    <n v="2703"/>
    <n v="15093"/>
    <n v="2508057.91"/>
    <n v="9040"/>
    <n v="2517097.91"/>
    <n v="31232"/>
    <n v="0.99029999999999996"/>
    <m/>
    <m/>
    <m/>
    <n v="6.3200000000000006E-2"/>
    <m/>
    <m/>
    <m/>
    <m/>
  </r>
  <r>
    <x v="32"/>
    <s v="C-IV"/>
    <x v="10"/>
    <x v="0"/>
    <n v="2013"/>
    <s v="2012/13"/>
    <n v="117"/>
    <n v="667"/>
    <n v="0"/>
    <n v="1"/>
    <n v="117"/>
    <n v="668"/>
    <n v="785"/>
    <n v="1689"/>
    <n v="320"/>
    <n v="1368"/>
    <n v="1688"/>
    <n v="0"/>
    <n v="1"/>
    <n v="1"/>
    <n v="320"/>
    <n v="1369"/>
    <n v="242718"/>
    <n v="200"/>
    <n v="242918"/>
    <n v="3263"/>
    <n v="0.88729999999999998"/>
    <m/>
    <m/>
    <m/>
    <n v="6.3200000000000006E-2"/>
    <m/>
    <m/>
    <m/>
    <m/>
  </r>
  <r>
    <x v="33"/>
    <s v="C-IV"/>
    <x v="10"/>
    <x v="0"/>
    <n v="2013"/>
    <s v="2012/13"/>
    <n v="19927"/>
    <n v="92799"/>
    <n v="45"/>
    <n v="581"/>
    <n v="19972"/>
    <n v="93380"/>
    <n v="113352"/>
    <n v="275801"/>
    <n v="54554"/>
    <n v="219443"/>
    <n v="273997"/>
    <n v="166"/>
    <n v="1638"/>
    <n v="1804"/>
    <n v="54720"/>
    <n v="221081"/>
    <n v="39334219"/>
    <n v="232923"/>
    <n v="39567142"/>
    <n v="411351"/>
    <n v="0.99639999999999995"/>
    <m/>
    <m/>
    <m/>
    <n v="3.95E-2"/>
    <m/>
    <m/>
    <m/>
    <m/>
  </r>
  <r>
    <x v="34"/>
    <s v="CalWIN"/>
    <x v="10"/>
    <x v="0"/>
    <n v="2013"/>
    <s v="2012/13"/>
    <n v="17827"/>
    <n v="74272"/>
    <n v="143"/>
    <n v="724"/>
    <n v="17970"/>
    <n v="74996"/>
    <n v="92966"/>
    <n v="208927"/>
    <n v="45247"/>
    <n v="161356"/>
    <n v="206603"/>
    <n v="518"/>
    <n v="1806"/>
    <n v="2324"/>
    <n v="45765"/>
    <n v="163162"/>
    <n v="31543993"/>
    <n v="32638"/>
    <n v="31576631"/>
    <n v="327994"/>
    <n v="0.99250000000000005"/>
    <m/>
    <m/>
    <m/>
    <n v="5.3E-3"/>
    <m/>
    <m/>
    <m/>
    <m/>
  </r>
  <r>
    <x v="35"/>
    <s v="C-IV"/>
    <x v="10"/>
    <x v="0"/>
    <n v="2013"/>
    <s v="2012/13"/>
    <n v="410"/>
    <n v="2157"/>
    <n v="2"/>
    <n v="4"/>
    <n v="412"/>
    <n v="2161"/>
    <n v="2573"/>
    <n v="6051"/>
    <n v="1123"/>
    <n v="4917"/>
    <n v="6040"/>
    <n v="6"/>
    <n v="5"/>
    <n v="11"/>
    <n v="1129"/>
    <n v="4922"/>
    <n v="856782"/>
    <n v="4773"/>
    <n v="861555"/>
    <n v="10343"/>
    <n v="0.99429999999999996"/>
    <m/>
    <m/>
    <m/>
    <n v="6.3200000000000006E-2"/>
    <m/>
    <m/>
    <m/>
    <m/>
  </r>
  <r>
    <x v="36"/>
    <s v="C-IV"/>
    <x v="10"/>
    <x v="0"/>
    <n v="2013"/>
    <s v="2012/13"/>
    <n v="28256"/>
    <n v="126957"/>
    <n v="60"/>
    <n v="547"/>
    <n v="28316"/>
    <n v="127504"/>
    <n v="155820"/>
    <n v="368399"/>
    <n v="76439"/>
    <n v="290304"/>
    <n v="366743"/>
    <n v="205"/>
    <n v="1451"/>
    <n v="1656"/>
    <n v="76644"/>
    <n v="291755"/>
    <n v="53897695"/>
    <n v="213629"/>
    <n v="54111324"/>
    <n v="490020"/>
    <n v="0.99919999999999998"/>
    <m/>
    <m/>
    <m/>
    <n v="1.0800000000000001E-2"/>
    <m/>
    <m/>
    <m/>
    <m/>
  </r>
  <r>
    <x v="37"/>
    <s v="CalWIN"/>
    <x v="10"/>
    <x v="0"/>
    <n v="2013"/>
    <s v="2012/13"/>
    <n v="17606"/>
    <n v="95272"/>
    <n v="136"/>
    <n v="1131"/>
    <n v="17742"/>
    <n v="96403"/>
    <n v="114145"/>
    <n v="252958"/>
    <n v="48288"/>
    <n v="201406"/>
    <n v="249694"/>
    <n v="495"/>
    <n v="2769"/>
    <n v="3264"/>
    <n v="48783"/>
    <n v="204175"/>
    <n v="36802005.359999999"/>
    <n v="397428.69"/>
    <n v="37199434.049999997"/>
    <n v="446458"/>
    <n v="0.97570000000000001"/>
    <m/>
    <m/>
    <m/>
    <n v="6.4000000000000001E-2"/>
    <m/>
    <m/>
    <m/>
    <m/>
  </r>
  <r>
    <x v="38"/>
    <s v="CalWIN"/>
    <x v="10"/>
    <x v="0"/>
    <n v="2013"/>
    <s v="2012/13"/>
    <n v="2903"/>
    <n v="28641"/>
    <n v="70"/>
    <n v="781"/>
    <n v="2973"/>
    <n v="29422"/>
    <n v="32395"/>
    <n v="50657"/>
    <n v="6400"/>
    <n v="42522"/>
    <n v="48922"/>
    <n v="208"/>
    <n v="1527"/>
    <n v="1735"/>
    <n v="6608"/>
    <n v="44049"/>
    <n v="7496627.3200000003"/>
    <n v="210421.18"/>
    <n v="7707048.5"/>
    <n v="134837"/>
    <n v="0.97799999999999998"/>
    <m/>
    <m/>
    <m/>
    <n v="3.85E-2"/>
    <m/>
    <m/>
    <m/>
    <m/>
  </r>
  <r>
    <x v="39"/>
    <s v="C-IV"/>
    <x v="10"/>
    <x v="0"/>
    <n v="2013"/>
    <s v="2012/13"/>
    <n v="9437"/>
    <n v="35142"/>
    <n v="22"/>
    <n v="235"/>
    <n v="9459"/>
    <n v="35377"/>
    <n v="44836"/>
    <n v="109159"/>
    <n v="24310"/>
    <n v="84049"/>
    <n v="108359"/>
    <n v="76"/>
    <n v="724"/>
    <n v="800"/>
    <n v="24386"/>
    <n v="84773"/>
    <n v="16071660"/>
    <n v="105098"/>
    <n v="16176758"/>
    <n v="181603"/>
    <n v="0.98819999999999997"/>
    <m/>
    <m/>
    <m/>
    <n v="1.9800000000000002E-2"/>
    <m/>
    <m/>
    <m/>
    <m/>
  </r>
  <r>
    <x v="40"/>
    <s v="CalWIN"/>
    <x v="10"/>
    <x v="0"/>
    <n v="2013"/>
    <s v="2012/13"/>
    <n v="1181"/>
    <n v="7718"/>
    <n v="2"/>
    <n v="24"/>
    <n v="1183"/>
    <n v="7742"/>
    <n v="8925"/>
    <n v="17454"/>
    <n v="3000"/>
    <n v="14383"/>
    <n v="17383"/>
    <n v="6"/>
    <n v="65"/>
    <n v="71"/>
    <n v="3006"/>
    <n v="14448"/>
    <n v="2491422"/>
    <n v="6913"/>
    <n v="2498335"/>
    <n v="33444"/>
    <n v="0.95909999999999995"/>
    <m/>
    <m/>
    <m/>
    <n v="6.3200000000000006E-2"/>
    <m/>
    <m/>
    <m/>
    <m/>
  </r>
  <r>
    <x v="41"/>
    <s v="CalWIN"/>
    <x v="10"/>
    <x v="0"/>
    <n v="2013"/>
    <s v="2012/13"/>
    <n v="1796"/>
    <n v="11787"/>
    <n v="20"/>
    <n v="262"/>
    <n v="1816"/>
    <n v="12049"/>
    <n v="13865"/>
    <n v="28849"/>
    <n v="4497"/>
    <n v="23641"/>
    <n v="28138"/>
    <n v="61"/>
    <n v="650"/>
    <n v="711"/>
    <n v="4558"/>
    <n v="24291"/>
    <n v="4108499.47"/>
    <n v="80974.880000000005"/>
    <n v="4189474.35"/>
    <n v="79153"/>
    <n v="0.93079999999999996"/>
    <m/>
    <m/>
    <m/>
    <n v="6.3200000000000006E-2"/>
    <m/>
    <m/>
    <m/>
    <m/>
  </r>
  <r>
    <x v="42"/>
    <s v="CalWIN"/>
    <x v="10"/>
    <x v="0"/>
    <n v="2013"/>
    <s v="2012/13"/>
    <n v="2501"/>
    <n v="11265"/>
    <n v="3"/>
    <n v="34"/>
    <n v="2504"/>
    <n v="11299"/>
    <n v="13803"/>
    <n v="31308"/>
    <n v="6331"/>
    <n v="24864"/>
    <n v="31195"/>
    <n v="10"/>
    <n v="103"/>
    <n v="113"/>
    <n v="6341"/>
    <n v="24967"/>
    <n v="4415473.8600000003"/>
    <n v="13245.24"/>
    <n v="4428719.1000000006"/>
    <n v="80937"/>
    <n v="0.93089999999999995"/>
    <m/>
    <m/>
    <m/>
    <n v="6.3200000000000006E-2"/>
    <m/>
    <m/>
    <m/>
    <m/>
  </r>
  <r>
    <x v="43"/>
    <s v="CalWIN"/>
    <x v="10"/>
    <x v="0"/>
    <n v="2013"/>
    <s v="2012/13"/>
    <n v="7451"/>
    <n v="42029"/>
    <n v="43"/>
    <n v="992"/>
    <n v="7494"/>
    <n v="43021"/>
    <n v="50515"/>
    <n v="108486"/>
    <n v="18006"/>
    <n v="88231"/>
    <n v="106237"/>
    <n v="130"/>
    <n v="2119"/>
    <n v="2249"/>
    <n v="18136"/>
    <n v="90350"/>
    <n v="15773256"/>
    <n v="300140"/>
    <n v="16073396"/>
    <n v="263465"/>
    <n v="0.90620000000000001"/>
    <m/>
    <m/>
    <m/>
    <n v="0"/>
    <m/>
    <m/>
    <m/>
    <m/>
  </r>
  <r>
    <x v="44"/>
    <s v="CalWIN"/>
    <x v="10"/>
    <x v="0"/>
    <n v="2013"/>
    <s v="2012/13"/>
    <n v="1281"/>
    <n v="9718"/>
    <n v="1"/>
    <n v="24"/>
    <n v="1282"/>
    <n v="9742"/>
    <n v="11023"/>
    <n v="21579"/>
    <n v="3169"/>
    <n v="18340"/>
    <n v="21509"/>
    <n v="1"/>
    <n v="69"/>
    <n v="70"/>
    <n v="3170"/>
    <n v="18409"/>
    <n v="3197183"/>
    <n v="8449"/>
    <n v="3205632"/>
    <n v="42308"/>
    <n v="0.94159999999999999"/>
    <m/>
    <m/>
    <m/>
    <n v="6.3200000000000006E-2"/>
    <m/>
    <m/>
    <m/>
    <m/>
  </r>
  <r>
    <x v="45"/>
    <s v="C-IV"/>
    <x v="10"/>
    <x v="0"/>
    <n v="2013"/>
    <s v="2012/13"/>
    <n v="1774"/>
    <n v="10296"/>
    <n v="1"/>
    <n v="21"/>
    <n v="1775"/>
    <n v="10317"/>
    <n v="12092"/>
    <n v="24172"/>
    <n v="4458"/>
    <n v="19664"/>
    <n v="24122"/>
    <n v="4"/>
    <n v="46"/>
    <n v="50"/>
    <n v="4462"/>
    <n v="19710"/>
    <n v="3485046"/>
    <n v="7237"/>
    <n v="3492283"/>
    <n v="40461"/>
    <n v="0.94530000000000003"/>
    <m/>
    <m/>
    <m/>
    <n v="6.3200000000000006E-2"/>
    <m/>
    <m/>
    <m/>
    <m/>
  </r>
  <r>
    <x v="46"/>
    <s v="C-IV"/>
    <x v="10"/>
    <x v="0"/>
    <n v="2013"/>
    <s v="2012/13"/>
    <n v="12"/>
    <n v="142"/>
    <n v="0"/>
    <n v="0"/>
    <n v="12"/>
    <n v="142"/>
    <n v="154"/>
    <n v="288"/>
    <n v="31"/>
    <n v="257"/>
    <n v="288"/>
    <n v="0"/>
    <n v="0"/>
    <n v="0"/>
    <n v="31"/>
    <n v="257"/>
    <n v="43322"/>
    <n v="0"/>
    <n v="43322"/>
    <n v="510"/>
    <n v="1"/>
    <m/>
    <m/>
    <m/>
    <n v="6.3200000000000006E-2"/>
    <m/>
    <m/>
    <m/>
    <m/>
  </r>
  <r>
    <x v="47"/>
    <s v="C-IV"/>
    <x v="10"/>
    <x v="0"/>
    <n v="2013"/>
    <s v="2012/13"/>
    <n v="465"/>
    <n v="2320"/>
    <n v="0"/>
    <n v="2"/>
    <n v="465"/>
    <n v="2322"/>
    <n v="2787"/>
    <n v="6196"/>
    <n v="1300"/>
    <n v="4892"/>
    <n v="6192"/>
    <n v="0"/>
    <n v="4"/>
    <n v="4"/>
    <n v="1300"/>
    <n v="4896"/>
    <n v="896884"/>
    <n v="512"/>
    <n v="897396"/>
    <n v="10699"/>
    <n v="1"/>
    <m/>
    <m/>
    <m/>
    <n v="6.3200000000000006E-2"/>
    <m/>
    <m/>
    <m/>
    <m/>
  </r>
  <r>
    <x v="48"/>
    <s v="CalWIN"/>
    <x v="10"/>
    <x v="0"/>
    <n v="2013"/>
    <s v="2012/13"/>
    <n v="3350"/>
    <n v="17039"/>
    <n v="9"/>
    <n v="76"/>
    <n v="3359"/>
    <n v="17115"/>
    <n v="20474"/>
    <n v="41166"/>
    <n v="8011"/>
    <n v="32933"/>
    <n v="40944"/>
    <n v="30"/>
    <n v="192"/>
    <n v="222"/>
    <n v="8041"/>
    <n v="33125"/>
    <n v="6273933.4100000001"/>
    <n v="28736.45"/>
    <n v="6302669.8600000003"/>
    <n v="68997"/>
    <n v="0.95220000000000005"/>
    <m/>
    <m/>
    <m/>
    <n v="4.6399999999999997E-2"/>
    <m/>
    <m/>
    <m/>
    <m/>
  </r>
  <r>
    <x v="49"/>
    <s v="CalWIN"/>
    <x v="10"/>
    <x v="0"/>
    <n v="2013"/>
    <s v="2012/13"/>
    <n v="2238"/>
    <n v="16134"/>
    <n v="12"/>
    <n v="117"/>
    <n v="2250"/>
    <n v="16251"/>
    <n v="18501"/>
    <n v="34432"/>
    <n v="5436"/>
    <n v="28663"/>
    <n v="34099"/>
    <n v="40"/>
    <n v="293"/>
    <n v="333"/>
    <n v="5476"/>
    <n v="28956"/>
    <n v="5164250"/>
    <n v="37351"/>
    <n v="5201601"/>
    <n v="64623"/>
    <n v="0.94520000000000004"/>
    <m/>
    <m/>
    <m/>
    <n v="6.3200000000000006E-2"/>
    <m/>
    <m/>
    <m/>
    <m/>
  </r>
  <r>
    <x v="50"/>
    <s v="C-IV"/>
    <x v="10"/>
    <x v="0"/>
    <n v="2013"/>
    <s v="2012/13"/>
    <n v="7183"/>
    <n v="33383"/>
    <n v="7"/>
    <n v="65"/>
    <n v="7190"/>
    <n v="33448"/>
    <n v="40638"/>
    <n v="89590"/>
    <n v="18876"/>
    <n v="70506"/>
    <n v="89382"/>
    <n v="23"/>
    <n v="185"/>
    <n v="208"/>
    <n v="18899"/>
    <n v="70691"/>
    <n v="13032544"/>
    <n v="25850"/>
    <n v="13058394"/>
    <n v="137915"/>
    <n v="0.99050000000000005"/>
    <m/>
    <m/>
    <m/>
    <n v="9.1000000000000004E-3"/>
    <m/>
    <m/>
    <m/>
    <m/>
  </r>
  <r>
    <x v="51"/>
    <s v="C-IV"/>
    <x v="10"/>
    <x v="0"/>
    <n v="2013"/>
    <s v="2012/13"/>
    <n v="796"/>
    <n v="4115"/>
    <n v="3"/>
    <n v="12"/>
    <n v="799"/>
    <n v="4127"/>
    <n v="4926"/>
    <n v="11832"/>
    <n v="2199"/>
    <n v="9585"/>
    <n v="11784"/>
    <n v="12"/>
    <n v="36"/>
    <n v="48"/>
    <n v="2211"/>
    <n v="9621"/>
    <n v="1686764"/>
    <n v="5844"/>
    <n v="1692608"/>
    <n v="23377"/>
    <n v="0.9385"/>
    <m/>
    <m/>
    <m/>
    <n v="6.3200000000000006E-2"/>
    <m/>
    <m/>
    <m/>
    <m/>
  </r>
  <r>
    <x v="52"/>
    <s v="C-IV"/>
    <x v="10"/>
    <x v="0"/>
    <n v="2013"/>
    <s v="2012/13"/>
    <n v="724"/>
    <n v="3365"/>
    <n v="0"/>
    <n v="9"/>
    <n v="724"/>
    <n v="3374"/>
    <n v="4098"/>
    <n v="9605"/>
    <n v="2025"/>
    <n v="7558"/>
    <n v="9583"/>
    <n v="0"/>
    <n v="22"/>
    <n v="22"/>
    <n v="2025"/>
    <n v="7580"/>
    <n v="1375619"/>
    <n v="2762"/>
    <n v="1378381"/>
    <n v="17316"/>
    <n v="0.89770000000000005"/>
    <m/>
    <m/>
    <m/>
    <n v="6.3200000000000006E-2"/>
    <m/>
    <m/>
    <m/>
    <m/>
  </r>
  <r>
    <x v="53"/>
    <s v="C-IV"/>
    <x v="10"/>
    <x v="0"/>
    <n v="2013"/>
    <s v="2012/13"/>
    <n v="77"/>
    <n v="741"/>
    <n v="0"/>
    <n v="1"/>
    <n v="77"/>
    <n v="742"/>
    <n v="819"/>
    <n v="1608"/>
    <n v="172"/>
    <n v="1434"/>
    <n v="1606"/>
    <n v="0"/>
    <n v="2"/>
    <n v="2"/>
    <n v="172"/>
    <n v="1436"/>
    <n v="235438"/>
    <n v="367"/>
    <n v="235805"/>
    <n v="2793"/>
    <n v="0.98460000000000003"/>
    <m/>
    <m/>
    <m/>
    <n v="6.3200000000000006E-2"/>
    <m/>
    <m/>
    <m/>
    <m/>
  </r>
  <r>
    <x v="54"/>
    <s v="CalWIN"/>
    <x v="10"/>
    <x v="0"/>
    <n v="2013"/>
    <s v="2012/13"/>
    <n v="8856"/>
    <n v="35844"/>
    <n v="20"/>
    <n v="287"/>
    <n v="8876"/>
    <n v="36131"/>
    <n v="45007"/>
    <n v="110740"/>
    <n v="24387"/>
    <n v="85543"/>
    <n v="109930"/>
    <n v="65"/>
    <n v="745"/>
    <n v="810"/>
    <n v="24452"/>
    <n v="86288"/>
    <n v="15980078"/>
    <n v="99866"/>
    <n v="16079944"/>
    <n v="169920"/>
    <n v="1"/>
    <m/>
    <m/>
    <m/>
    <n v="6.1199999999999997E-2"/>
    <m/>
    <m/>
    <m/>
    <m/>
  </r>
  <r>
    <x v="55"/>
    <s v="C-IV"/>
    <x v="10"/>
    <x v="0"/>
    <n v="2013"/>
    <s v="2012/13"/>
    <n v="392"/>
    <n v="2385"/>
    <n v="0"/>
    <n v="3"/>
    <n v="392"/>
    <n v="2388"/>
    <n v="2780"/>
    <n v="5142"/>
    <n v="1006"/>
    <n v="4127"/>
    <n v="5133"/>
    <n v="0"/>
    <n v="9"/>
    <n v="9"/>
    <n v="1006"/>
    <n v="4136"/>
    <n v="757143"/>
    <n v="1296"/>
    <n v="758439"/>
    <n v="8196"/>
    <n v="0.98919999999999997"/>
    <m/>
    <m/>
    <m/>
    <n v="6.3200000000000006E-2"/>
    <m/>
    <m/>
    <m/>
    <m/>
  </r>
  <r>
    <x v="56"/>
    <s v="CalWIN"/>
    <x v="10"/>
    <x v="0"/>
    <n v="2013"/>
    <s v="2012/13"/>
    <n v="3775"/>
    <n v="27938"/>
    <n v="8"/>
    <n v="152"/>
    <n v="3783"/>
    <n v="28090"/>
    <n v="31873"/>
    <n v="66495"/>
    <n v="9516"/>
    <n v="56567"/>
    <n v="66083"/>
    <n v="28"/>
    <n v="384"/>
    <n v="412"/>
    <n v="9544"/>
    <n v="56951"/>
    <n v="9612082.5299999993"/>
    <n v="46860.4"/>
    <n v="9658942.9299999997"/>
    <n v="123452"/>
    <n v="0.9738"/>
    <m/>
    <m/>
    <m/>
    <n v="1.06E-2"/>
    <m/>
    <m/>
    <m/>
    <m/>
  </r>
  <r>
    <x v="57"/>
    <s v="CalWIN"/>
    <x v="10"/>
    <x v="0"/>
    <n v="2013"/>
    <s v="2012/13"/>
    <n v="1012"/>
    <n v="6660"/>
    <n v="10"/>
    <n v="109"/>
    <n v="1022"/>
    <n v="6769"/>
    <n v="7791"/>
    <n v="16887"/>
    <n v="2583"/>
    <n v="14024"/>
    <n v="16607"/>
    <n v="42"/>
    <n v="238"/>
    <n v="280"/>
    <n v="2625"/>
    <n v="14262"/>
    <n v="2437628.98"/>
    <n v="38112.17"/>
    <n v="2475741.15"/>
    <n v="31064"/>
    <n v="0.89039999999999997"/>
    <m/>
    <m/>
    <m/>
    <n v="6.3200000000000006E-2"/>
    <m/>
    <m/>
    <m/>
    <m/>
  </r>
  <r>
    <x v="58"/>
    <s v="C-IV"/>
    <x v="10"/>
    <x v="0"/>
    <n v="2013"/>
    <s v="2012/13"/>
    <n v="963"/>
    <n v="4674"/>
    <n v="2"/>
    <n v="11"/>
    <n v="965"/>
    <n v="4685"/>
    <n v="5650"/>
    <n v="12701"/>
    <n v="2528"/>
    <n v="10138"/>
    <n v="12666"/>
    <n v="5"/>
    <n v="30"/>
    <n v="35"/>
    <n v="2533"/>
    <n v="10168"/>
    <n v="1873564"/>
    <n v="5032"/>
    <n v="1878596"/>
    <n v="19965"/>
    <n v="0.99670000000000003"/>
    <m/>
    <m/>
    <m/>
    <n v="6.3200000000000006E-2"/>
    <m/>
    <m/>
    <m/>
    <m/>
  </r>
  <r>
    <x v="0"/>
    <s v="n/a"/>
    <x v="11"/>
    <x v="0"/>
    <n v="2013"/>
    <s v="2012/13"/>
    <n v="315681"/>
    <n v="1563834"/>
    <n v="1745"/>
    <n v="14375"/>
    <n v="317426"/>
    <n v="1578209"/>
    <n v="1892630"/>
    <n v="4167237"/>
    <n v="794570"/>
    <n v="3332503"/>
    <n v="4127073"/>
    <n v="5801"/>
    <n v="34363"/>
    <n v="40164"/>
    <n v="800371"/>
    <n v="3366866"/>
    <n v="616124688.44999981"/>
    <n v="5143359.2200000007"/>
    <n v="621268047.67000008"/>
    <n v="7609892"/>
    <n v="0.96850000000000003"/>
    <m/>
    <m/>
    <m/>
    <n v="3.15E-2"/>
    <m/>
    <m/>
    <m/>
    <m/>
  </r>
  <r>
    <x v="1"/>
    <s v="CalWIN"/>
    <x v="11"/>
    <x v="0"/>
    <n v="2013"/>
    <s v="2012/13"/>
    <n v="10415"/>
    <n v="51539"/>
    <n v="107"/>
    <n v="805"/>
    <n v="10522"/>
    <n v="52344"/>
    <n v="62866"/>
    <n v="126792"/>
    <n v="24514"/>
    <n v="100043"/>
    <n v="124557"/>
    <n v="351"/>
    <n v="1884"/>
    <n v="2235"/>
    <n v="24865"/>
    <n v="101927"/>
    <n v="19037196"/>
    <n v="280276"/>
    <n v="19317472"/>
    <n v="254121"/>
    <n v="0.90069999999999995"/>
    <m/>
    <m/>
    <m/>
    <n v="4.5900000000000003E-2"/>
    <m/>
    <m/>
    <m/>
    <m/>
  </r>
  <r>
    <x v="2"/>
    <s v="C-IV"/>
    <x v="11"/>
    <x v="0"/>
    <n v="2013"/>
    <s v="2012/13"/>
    <n v="3"/>
    <n v="75"/>
    <n v="0"/>
    <n v="0"/>
    <n v="3"/>
    <n v="75"/>
    <n v="78"/>
    <n v="143"/>
    <n v="8"/>
    <n v="135"/>
    <n v="143"/>
    <n v="0"/>
    <n v="0"/>
    <n v="0"/>
    <n v="8"/>
    <n v="135"/>
    <n v="18467"/>
    <n v="0"/>
    <n v="18467"/>
    <n v="210"/>
    <n v="1"/>
    <m/>
    <m/>
    <m/>
    <n v="4.7199999999999999E-2"/>
    <m/>
    <m/>
    <m/>
    <m/>
  </r>
  <r>
    <x v="3"/>
    <s v="C-IV"/>
    <x v="11"/>
    <x v="0"/>
    <n v="2013"/>
    <s v="2012/13"/>
    <n v="196"/>
    <n v="1523"/>
    <n v="0"/>
    <n v="3"/>
    <n v="196"/>
    <n v="1526"/>
    <n v="1722"/>
    <n v="3321"/>
    <n v="505"/>
    <n v="2810"/>
    <n v="3315"/>
    <n v="0"/>
    <n v="6"/>
    <n v="6"/>
    <n v="505"/>
    <n v="2816"/>
    <n v="496208"/>
    <n v="705"/>
    <n v="496913"/>
    <n v="4461"/>
    <n v="0.91839999999999999"/>
    <m/>
    <m/>
    <m/>
    <n v="4.7199999999999999E-2"/>
    <m/>
    <m/>
    <m/>
    <m/>
  </r>
  <r>
    <x v="4"/>
    <s v="C-IV"/>
    <x v="11"/>
    <x v="0"/>
    <n v="2013"/>
    <s v="2012/13"/>
    <n v="2055"/>
    <n v="12156"/>
    <n v="3"/>
    <n v="22"/>
    <n v="2058"/>
    <n v="12178"/>
    <n v="14236"/>
    <n v="29742"/>
    <n v="5134"/>
    <n v="24541"/>
    <n v="29675"/>
    <n v="9"/>
    <n v="58"/>
    <n v="67"/>
    <n v="5143"/>
    <n v="24599"/>
    <n v="4319365"/>
    <n v="8336"/>
    <n v="4327701"/>
    <n v="50862"/>
    <n v="0.95040000000000002"/>
    <m/>
    <m/>
    <m/>
    <n v="4.7199999999999999E-2"/>
    <m/>
    <m/>
    <m/>
    <m/>
  </r>
  <r>
    <x v="5"/>
    <s v="C-IV"/>
    <x v="11"/>
    <x v="0"/>
    <n v="2013"/>
    <s v="2012/13"/>
    <n v="322"/>
    <n v="2195"/>
    <n v="0"/>
    <n v="3"/>
    <n v="322"/>
    <n v="2198"/>
    <n v="2520"/>
    <n v="4950"/>
    <n v="850"/>
    <n v="4093"/>
    <n v="4943"/>
    <n v="0"/>
    <n v="7"/>
    <n v="7"/>
    <n v="850"/>
    <n v="4100"/>
    <n v="731121"/>
    <n v="818"/>
    <n v="731939"/>
    <n v="6727"/>
    <n v="0.99239999999999995"/>
    <m/>
    <m/>
    <m/>
    <n v="4.7199999999999999E-2"/>
    <m/>
    <m/>
    <m/>
    <m/>
  </r>
  <r>
    <x v="6"/>
    <s v="C-IV"/>
    <x v="11"/>
    <x v="0"/>
    <n v="2013"/>
    <s v="2012/13"/>
    <n v="107"/>
    <n v="567"/>
    <n v="0"/>
    <n v="2"/>
    <n v="107"/>
    <n v="569"/>
    <n v="676"/>
    <n v="1728"/>
    <n v="269"/>
    <n v="1452"/>
    <n v="1721"/>
    <n v="1"/>
    <n v="6"/>
    <n v="7"/>
    <n v="270"/>
    <n v="1458"/>
    <n v="231922"/>
    <n v="699"/>
    <n v="232621"/>
    <n v="4556"/>
    <n v="0.98109999999999997"/>
    <m/>
    <m/>
    <m/>
    <n v="4.7199999999999999E-2"/>
    <m/>
    <m/>
    <m/>
    <m/>
  </r>
  <r>
    <x v="7"/>
    <s v="CalWIN"/>
    <x v="11"/>
    <x v="0"/>
    <n v="2013"/>
    <s v="2012/13"/>
    <n v="5933"/>
    <n v="27164"/>
    <n v="22"/>
    <n v="159"/>
    <n v="5955"/>
    <n v="27323"/>
    <n v="33278"/>
    <n v="69271"/>
    <n v="14105"/>
    <n v="54655"/>
    <n v="68760"/>
    <n v="75"/>
    <n v="436"/>
    <n v="511"/>
    <n v="14180"/>
    <n v="55091"/>
    <n v="10499599.300000001"/>
    <n v="62573.89"/>
    <n v="10562173.190000001"/>
    <n v="144511"/>
    <n v="0.95850000000000002"/>
    <m/>
    <m/>
    <m/>
    <n v="5.7000000000000002E-3"/>
    <m/>
    <m/>
    <m/>
    <m/>
  </r>
  <r>
    <x v="8"/>
    <s v="C-IV"/>
    <x v="11"/>
    <x v="0"/>
    <n v="2013"/>
    <s v="2012/13"/>
    <n v="446"/>
    <n v="2124"/>
    <n v="0"/>
    <n v="7"/>
    <n v="446"/>
    <n v="2131"/>
    <n v="2577"/>
    <n v="5245"/>
    <n v="1218"/>
    <n v="4015"/>
    <n v="5233"/>
    <n v="0"/>
    <n v="12"/>
    <n v="12"/>
    <n v="1218"/>
    <n v="4027"/>
    <n v="755949.15"/>
    <n v="1663"/>
    <n v="757612.15"/>
    <n v="7834"/>
    <n v="1"/>
    <m/>
    <m/>
    <m/>
    <n v="4.7199999999999999E-2"/>
    <m/>
    <m/>
    <m/>
    <m/>
  </r>
  <r>
    <x v="9"/>
    <s v="C-IV"/>
    <x v="11"/>
    <x v="0"/>
    <n v="2013"/>
    <s v="2012/13"/>
    <n v="664"/>
    <n v="5604"/>
    <n v="1"/>
    <n v="22"/>
    <n v="665"/>
    <n v="5626"/>
    <n v="6291"/>
    <n v="11891"/>
    <n v="1717"/>
    <n v="10122"/>
    <n v="11839"/>
    <n v="5"/>
    <n v="47"/>
    <n v="52"/>
    <n v="1722"/>
    <n v="10169"/>
    <n v="1763757"/>
    <n v="7139"/>
    <n v="1770896"/>
    <n v="19084"/>
    <n v="0.99029999999999996"/>
    <m/>
    <m/>
    <m/>
    <n v="4.7199999999999999E-2"/>
    <m/>
    <m/>
    <m/>
    <m/>
  </r>
  <r>
    <x v="10"/>
    <s v="CalWIN"/>
    <x v="11"/>
    <x v="0"/>
    <n v="2013"/>
    <s v="2012/13"/>
    <n v="15999"/>
    <n v="74111"/>
    <n v="33"/>
    <n v="248"/>
    <n v="16032"/>
    <n v="74359"/>
    <n v="90391"/>
    <n v="218724"/>
    <n v="42687"/>
    <n v="175199"/>
    <n v="217886"/>
    <n v="123"/>
    <n v="715"/>
    <n v="838"/>
    <n v="42810"/>
    <n v="175914"/>
    <n v="32271840"/>
    <n v="109793"/>
    <n v="32381633"/>
    <n v="318099"/>
    <n v="0.97409999999999997"/>
    <m/>
    <m/>
    <m/>
    <n v="0"/>
    <m/>
    <m/>
    <m/>
    <m/>
  </r>
  <r>
    <x v="11"/>
    <s v="C-IV"/>
    <x v="11"/>
    <x v="0"/>
    <n v="2013"/>
    <s v="2012/13"/>
    <n v="237"/>
    <n v="1163"/>
    <n v="0"/>
    <n v="3"/>
    <n v="237"/>
    <n v="1166"/>
    <n v="1403"/>
    <n v="3501"/>
    <n v="629"/>
    <n v="2860"/>
    <n v="3489"/>
    <n v="1"/>
    <n v="11"/>
    <n v="12"/>
    <n v="630"/>
    <n v="2871"/>
    <n v="473304"/>
    <n v="1438"/>
    <n v="474742"/>
    <n v="7167"/>
    <n v="1"/>
    <m/>
    <m/>
    <m/>
    <n v="4.7199999999999999E-2"/>
    <m/>
    <m/>
    <m/>
    <m/>
  </r>
  <r>
    <x v="12"/>
    <s v="C-IV"/>
    <x v="11"/>
    <x v="0"/>
    <n v="2013"/>
    <s v="2012/13"/>
    <n v="1023"/>
    <n v="7127"/>
    <n v="1"/>
    <n v="11"/>
    <n v="1024"/>
    <n v="7138"/>
    <n v="8161"/>
    <n v="15568"/>
    <n v="2528"/>
    <n v="13011"/>
    <n v="15539"/>
    <n v="1"/>
    <n v="28"/>
    <n v="29"/>
    <n v="2529"/>
    <n v="13039"/>
    <n v="2351704"/>
    <n v="4221"/>
    <n v="2355925"/>
    <n v="27020"/>
    <n v="0.94040000000000001"/>
    <m/>
    <m/>
    <m/>
    <n v="4.7199999999999999E-2"/>
    <m/>
    <m/>
    <m/>
    <m/>
  </r>
  <r>
    <x v="13"/>
    <s v="C-IV"/>
    <x v="11"/>
    <x v="0"/>
    <n v="2013"/>
    <s v="2012/13"/>
    <n v="2196"/>
    <n v="12193"/>
    <n v="11"/>
    <n v="111"/>
    <n v="2207"/>
    <n v="12304"/>
    <n v="14511"/>
    <n v="37267"/>
    <n v="6186"/>
    <n v="30693"/>
    <n v="36879"/>
    <n v="33"/>
    <n v="355"/>
    <n v="388"/>
    <n v="6219"/>
    <n v="31048"/>
    <n v="5088888"/>
    <n v="48094"/>
    <n v="5136982"/>
    <n v="58745"/>
    <n v="1"/>
    <m/>
    <m/>
    <m/>
    <n v="4.7199999999999999E-2"/>
    <m/>
    <m/>
    <m/>
    <m/>
  </r>
  <r>
    <x v="14"/>
    <s v="C-IV"/>
    <x v="11"/>
    <x v="0"/>
    <n v="2013"/>
    <s v="2012/13"/>
    <n v="134"/>
    <n v="827"/>
    <n v="1"/>
    <n v="3"/>
    <n v="135"/>
    <n v="830"/>
    <n v="964"/>
    <n v="1952"/>
    <n v="366"/>
    <n v="1575"/>
    <n v="1941"/>
    <n v="2"/>
    <n v="9"/>
    <n v="11"/>
    <n v="368"/>
    <n v="1584"/>
    <n v="265817"/>
    <n v="1286"/>
    <n v="267103"/>
    <n v="3464"/>
    <n v="1"/>
    <m/>
    <m/>
    <m/>
    <n v="4.7199999999999999E-2"/>
    <m/>
    <m/>
    <m/>
    <m/>
  </r>
  <r>
    <x v="15"/>
    <s v="C-IV"/>
    <x v="11"/>
    <x v="0"/>
    <n v="2013"/>
    <s v="2012/13"/>
    <n v="11927"/>
    <n v="46524"/>
    <n v="20"/>
    <n v="253"/>
    <n v="11947"/>
    <n v="46777"/>
    <n v="58724"/>
    <n v="141440"/>
    <n v="32640"/>
    <n v="108000"/>
    <n v="140640"/>
    <n v="65"/>
    <n v="735"/>
    <n v="800"/>
    <n v="32705"/>
    <n v="108735"/>
    <n v="20721933"/>
    <n v="98300"/>
    <n v="20820233"/>
    <n v="239533"/>
    <n v="0.9869"/>
    <m/>
    <m/>
    <m/>
    <n v="4.1999999999999997E-3"/>
    <m/>
    <m/>
    <m/>
    <m/>
  </r>
  <r>
    <x v="16"/>
    <s v="C-IV"/>
    <x v="11"/>
    <x v="0"/>
    <n v="2013"/>
    <s v="2012/13"/>
    <n v="1642"/>
    <n v="7977"/>
    <n v="3"/>
    <n v="53"/>
    <n v="1645"/>
    <n v="8030"/>
    <n v="9675"/>
    <n v="23056"/>
    <n v="4452"/>
    <n v="18463"/>
    <n v="22915"/>
    <n v="10"/>
    <n v="131"/>
    <n v="141"/>
    <n v="4462"/>
    <n v="18594"/>
    <n v="3204087"/>
    <n v="18300"/>
    <n v="3222387"/>
    <n v="35732"/>
    <n v="0.99570000000000003"/>
    <m/>
    <m/>
    <m/>
    <n v="4.7199999999999999E-2"/>
    <m/>
    <m/>
    <m/>
    <m/>
  </r>
  <r>
    <x v="17"/>
    <s v="C-IV"/>
    <x v="11"/>
    <x v="0"/>
    <n v="2013"/>
    <s v="2012/13"/>
    <n v="683"/>
    <n v="4431"/>
    <n v="0"/>
    <n v="14"/>
    <n v="683"/>
    <n v="4445"/>
    <n v="5128"/>
    <n v="10280"/>
    <n v="1797"/>
    <n v="8451"/>
    <n v="10248"/>
    <n v="1"/>
    <n v="31"/>
    <n v="32"/>
    <n v="1798"/>
    <n v="8482"/>
    <n v="1546617"/>
    <n v="4430"/>
    <n v="1551047"/>
    <n v="17836"/>
    <n v="0.98229999999999995"/>
    <m/>
    <m/>
    <m/>
    <n v="4.7199999999999999E-2"/>
    <m/>
    <m/>
    <m/>
    <m/>
  </r>
  <r>
    <x v="18"/>
    <s v="C-IV"/>
    <x v="11"/>
    <x v="0"/>
    <n v="2013"/>
    <s v="2012/13"/>
    <n v="249"/>
    <n v="1134"/>
    <n v="0"/>
    <n v="0"/>
    <n v="249"/>
    <n v="1134"/>
    <n v="1383"/>
    <n v="2876"/>
    <n v="668"/>
    <n v="2207"/>
    <n v="2875"/>
    <n v="1"/>
    <n v="0"/>
    <n v="1"/>
    <n v="669"/>
    <n v="2207"/>
    <n v="436266"/>
    <n v="159"/>
    <n v="436425"/>
    <n v="4784"/>
    <n v="0.98780000000000001"/>
    <m/>
    <m/>
    <m/>
    <n v="4.7199999999999999E-2"/>
    <m/>
    <m/>
    <m/>
    <m/>
  </r>
  <r>
    <x v="19"/>
    <s v="LRS"/>
    <x v="11"/>
    <x v="0"/>
    <n v="2013"/>
    <s v="2012/13"/>
    <n v="91505"/>
    <n v="444843"/>
    <n v="825"/>
    <n v="4720"/>
    <n v="92330"/>
    <n v="449563"/>
    <n v="541893"/>
    <n v="1128353"/>
    <n v="209603"/>
    <n v="905621"/>
    <n v="1115224"/>
    <n v="2672"/>
    <n v="10457"/>
    <n v="13129"/>
    <n v="212275"/>
    <n v="916078"/>
    <n v="173044947"/>
    <n v="1771911"/>
    <n v="174816858"/>
    <n v="2390357"/>
    <n v="0.95750000000000002"/>
    <m/>
    <m/>
    <m/>
    <n v="2.4299999999999999E-2"/>
    <m/>
    <m/>
    <m/>
    <m/>
  </r>
  <r>
    <x v="20"/>
    <s v="C-IV"/>
    <x v="11"/>
    <x v="0"/>
    <n v="2013"/>
    <s v="2012/13"/>
    <n v="1923"/>
    <n v="8379"/>
    <n v="3"/>
    <n v="15"/>
    <n v="1926"/>
    <n v="8394"/>
    <n v="10319"/>
    <n v="26174"/>
    <n v="5176"/>
    <n v="20937"/>
    <n v="26113"/>
    <n v="7"/>
    <n v="54"/>
    <n v="61"/>
    <n v="5183"/>
    <n v="20991"/>
    <n v="3775749"/>
    <n v="7586"/>
    <n v="3783335"/>
    <n v="45581"/>
    <n v="0.9677"/>
    <m/>
    <m/>
    <m/>
    <n v="4.7199999999999999E-2"/>
    <m/>
    <m/>
    <m/>
    <m/>
  </r>
  <r>
    <x v="21"/>
    <s v="C-IV"/>
    <x v="11"/>
    <x v="0"/>
    <n v="2013"/>
    <s v="2012/13"/>
    <n v="799"/>
    <n v="4657"/>
    <n v="14"/>
    <n v="75"/>
    <n v="813"/>
    <n v="4732"/>
    <n v="5545"/>
    <n v="9399"/>
    <n v="1725"/>
    <n v="7460"/>
    <n v="9185"/>
    <n v="43"/>
    <n v="171"/>
    <n v="214"/>
    <n v="1768"/>
    <n v="7631"/>
    <n v="1438439"/>
    <n v="26773"/>
    <n v="1465212"/>
    <n v="22659"/>
    <n v="0.91439999999999999"/>
    <m/>
    <m/>
    <m/>
    <n v="4.7199999999999999E-2"/>
    <m/>
    <m/>
    <m/>
    <m/>
  </r>
  <r>
    <x v="22"/>
    <s v="C-IV"/>
    <x v="11"/>
    <x v="0"/>
    <n v="2013"/>
    <s v="2012/13"/>
    <n v="122"/>
    <n v="750"/>
    <n v="0"/>
    <n v="1"/>
    <n v="122"/>
    <n v="751"/>
    <n v="872"/>
    <n v="1799"/>
    <n v="323"/>
    <n v="1475"/>
    <n v="1798"/>
    <n v="0"/>
    <n v="1"/>
    <n v="1"/>
    <n v="323"/>
    <n v="1476"/>
    <n v="264744"/>
    <n v="151"/>
    <n v="264895"/>
    <n v="2841"/>
    <n v="0.91490000000000005"/>
    <m/>
    <m/>
    <m/>
    <n v="4.7199999999999999E-2"/>
    <m/>
    <m/>
    <m/>
    <m/>
  </r>
  <r>
    <x v="23"/>
    <s v="C-IV"/>
    <x v="11"/>
    <x v="0"/>
    <n v="2013"/>
    <s v="2012/13"/>
    <n v="830"/>
    <n v="6215"/>
    <n v="1"/>
    <n v="24"/>
    <n v="831"/>
    <n v="6239"/>
    <n v="7070"/>
    <n v="13352"/>
    <n v="2157"/>
    <n v="11138"/>
    <n v="13295"/>
    <n v="3"/>
    <n v="54"/>
    <n v="57"/>
    <n v="2160"/>
    <n v="11192"/>
    <n v="2017277"/>
    <n v="8166"/>
    <n v="2025443"/>
    <n v="23236"/>
    <n v="0.98440000000000005"/>
    <m/>
    <m/>
    <m/>
    <n v="4.7199999999999999E-2"/>
    <m/>
    <m/>
    <m/>
    <m/>
  </r>
  <r>
    <x v="24"/>
    <s v="C-IV"/>
    <x v="11"/>
    <x v="0"/>
    <n v="2013"/>
    <s v="2012/13"/>
    <n v="4821"/>
    <n v="17374"/>
    <n v="8"/>
    <n v="31"/>
    <n v="4829"/>
    <n v="17405"/>
    <n v="22234"/>
    <n v="54407"/>
    <n v="13198"/>
    <n v="41088"/>
    <n v="54286"/>
    <n v="26"/>
    <n v="95"/>
    <n v="121"/>
    <n v="13224"/>
    <n v="41183"/>
    <n v="7862081"/>
    <n v="15326"/>
    <n v="7877407"/>
    <n v="84816"/>
    <n v="0.99050000000000005"/>
    <m/>
    <m/>
    <m/>
    <n v="7.1999999999999998E-3"/>
    <m/>
    <m/>
    <m/>
    <m/>
  </r>
  <r>
    <x v="25"/>
    <s v="C-IV"/>
    <x v="11"/>
    <x v="0"/>
    <n v="2013"/>
    <s v="2012/13"/>
    <n v="80"/>
    <n v="345"/>
    <n v="0"/>
    <n v="0"/>
    <n v="80"/>
    <n v="345"/>
    <n v="425"/>
    <n v="975"/>
    <n v="203"/>
    <n v="772"/>
    <n v="975"/>
    <n v="0"/>
    <n v="0"/>
    <n v="0"/>
    <n v="203"/>
    <n v="772"/>
    <n v="137345"/>
    <n v="0"/>
    <n v="137345"/>
    <n v="2030"/>
    <n v="1"/>
    <m/>
    <m/>
    <m/>
    <n v="4.7199999999999999E-2"/>
    <m/>
    <m/>
    <m/>
    <m/>
  </r>
  <r>
    <x v="26"/>
    <s v="C-IV"/>
    <x v="11"/>
    <x v="0"/>
    <n v="2013"/>
    <s v="2012/13"/>
    <n v="21"/>
    <n v="416"/>
    <n v="0"/>
    <n v="0"/>
    <n v="21"/>
    <n v="416"/>
    <n v="437"/>
    <n v="732"/>
    <n v="46"/>
    <n v="685"/>
    <n v="731"/>
    <n v="0"/>
    <n v="1"/>
    <n v="1"/>
    <n v="46"/>
    <n v="686"/>
    <n v="107816"/>
    <n v="125"/>
    <n v="107941"/>
    <n v="1419"/>
    <n v="1"/>
    <m/>
    <m/>
    <m/>
    <n v="4.7199999999999999E-2"/>
    <m/>
    <m/>
    <m/>
    <m/>
  </r>
  <r>
    <x v="27"/>
    <s v="C-IV"/>
    <x v="11"/>
    <x v="0"/>
    <n v="2013"/>
    <s v="2012/13"/>
    <n v="3575"/>
    <n v="15910"/>
    <n v="8"/>
    <n v="55"/>
    <n v="3583"/>
    <n v="15965"/>
    <n v="19548"/>
    <n v="45106"/>
    <n v="8885"/>
    <n v="36014"/>
    <n v="44899"/>
    <n v="28"/>
    <n v="179"/>
    <n v="207"/>
    <n v="8913"/>
    <n v="36193"/>
    <n v="6624391"/>
    <n v="25104"/>
    <n v="6649495"/>
    <n v="96452"/>
    <n v="1"/>
    <m/>
    <m/>
    <m/>
    <n v="0"/>
    <m/>
    <m/>
    <m/>
    <m/>
  </r>
  <r>
    <x v="28"/>
    <s v="C-IV"/>
    <x v="11"/>
    <x v="0"/>
    <n v="2013"/>
    <s v="2012/13"/>
    <n v="429"/>
    <n v="2917"/>
    <n v="7"/>
    <n v="16"/>
    <n v="436"/>
    <n v="2933"/>
    <n v="3369"/>
    <n v="7187"/>
    <n v="1043"/>
    <n v="6071"/>
    <n v="7114"/>
    <n v="19"/>
    <n v="54"/>
    <n v="73"/>
    <n v="1062"/>
    <n v="6125"/>
    <n v="1043803"/>
    <n v="8102"/>
    <n v="1051905"/>
    <n v="16869"/>
    <n v="0.69189999999999996"/>
    <m/>
    <m/>
    <m/>
    <n v="4.7199999999999999E-2"/>
    <m/>
    <m/>
    <m/>
    <m/>
  </r>
  <r>
    <x v="29"/>
    <s v="C-IV"/>
    <x v="11"/>
    <x v="0"/>
    <n v="2013"/>
    <s v="2012/13"/>
    <n v="447"/>
    <n v="3389"/>
    <n v="0"/>
    <n v="6"/>
    <n v="447"/>
    <n v="3395"/>
    <n v="3842"/>
    <n v="7311"/>
    <n v="1120"/>
    <n v="6179"/>
    <n v="7299"/>
    <n v="1"/>
    <n v="11"/>
    <n v="12"/>
    <n v="1121"/>
    <n v="6190"/>
    <n v="1115358"/>
    <n v="1456"/>
    <n v="1116814"/>
    <n v="11496"/>
    <n v="0.99509999999999998"/>
    <m/>
    <m/>
    <m/>
    <n v="4.7199999999999999E-2"/>
    <m/>
    <m/>
    <m/>
    <m/>
  </r>
  <r>
    <x v="30"/>
    <s v="CalWIN"/>
    <x v="11"/>
    <x v="0"/>
    <n v="2013"/>
    <s v="2012/13"/>
    <n v="13496"/>
    <n v="87083"/>
    <n v="60"/>
    <n v="1414"/>
    <n v="13556"/>
    <n v="88497"/>
    <n v="102053"/>
    <n v="228098"/>
    <n v="34304"/>
    <n v="190151"/>
    <n v="224455"/>
    <n v="209"/>
    <n v="3434"/>
    <n v="3643"/>
    <n v="34513"/>
    <n v="193585"/>
    <n v="32196066"/>
    <n v="424062"/>
    <n v="32620128"/>
    <n v="462161"/>
    <n v="0.99819999999999998"/>
    <m/>
    <m/>
    <m/>
    <n v="1.4999999999999999E-2"/>
    <m/>
    <m/>
    <m/>
    <m/>
  </r>
  <r>
    <x v="31"/>
    <s v="CalWIN"/>
    <x v="11"/>
    <x v="0"/>
    <n v="2013"/>
    <s v="2012/13"/>
    <n v="1014"/>
    <n v="7158"/>
    <n v="2"/>
    <n v="31"/>
    <n v="1016"/>
    <n v="7189"/>
    <n v="8205"/>
    <n v="17730"/>
    <n v="2603"/>
    <n v="15049"/>
    <n v="17652"/>
    <n v="7"/>
    <n v="71"/>
    <n v="78"/>
    <n v="2610"/>
    <n v="15120"/>
    <n v="2510523.02"/>
    <n v="10177"/>
    <n v="2520700.02"/>
    <n v="31125"/>
    <n v="0.98909999999999998"/>
    <m/>
    <m/>
    <m/>
    <n v="4.7199999999999999E-2"/>
    <m/>
    <m/>
    <m/>
    <m/>
  </r>
  <r>
    <x v="32"/>
    <s v="C-IV"/>
    <x v="11"/>
    <x v="0"/>
    <n v="2013"/>
    <s v="2012/13"/>
    <n v="113"/>
    <n v="681"/>
    <n v="0"/>
    <n v="1"/>
    <n v="113"/>
    <n v="682"/>
    <n v="795"/>
    <n v="1694"/>
    <n v="306"/>
    <n v="1387"/>
    <n v="1693"/>
    <n v="0"/>
    <n v="1"/>
    <n v="1"/>
    <n v="306"/>
    <n v="1388"/>
    <n v="251554"/>
    <n v="200"/>
    <n v="251754"/>
    <n v="3268"/>
    <n v="0.91800000000000004"/>
    <m/>
    <m/>
    <m/>
    <n v="4.7199999999999999E-2"/>
    <m/>
    <m/>
    <m/>
    <m/>
  </r>
  <r>
    <x v="33"/>
    <s v="C-IV"/>
    <x v="11"/>
    <x v="0"/>
    <n v="2013"/>
    <s v="2012/13"/>
    <n v="19849"/>
    <n v="92882"/>
    <n v="44"/>
    <n v="583"/>
    <n v="19893"/>
    <n v="93465"/>
    <n v="113358"/>
    <n v="275332"/>
    <n v="54268"/>
    <n v="219260"/>
    <n v="273528"/>
    <n v="155"/>
    <n v="1649"/>
    <n v="1804"/>
    <n v="54423"/>
    <n v="220909"/>
    <n v="39141455"/>
    <n v="224400"/>
    <n v="39365855"/>
    <n v="408779"/>
    <n v="0.99609999999999999"/>
    <m/>
    <m/>
    <m/>
    <n v="2.7E-2"/>
    <m/>
    <m/>
    <m/>
    <m/>
  </r>
  <r>
    <x v="34"/>
    <s v="CalWIN"/>
    <x v="11"/>
    <x v="0"/>
    <n v="2013"/>
    <s v="2012/13"/>
    <n v="17841"/>
    <n v="74821"/>
    <n v="142"/>
    <n v="729"/>
    <n v="17983"/>
    <n v="75550"/>
    <n v="93533"/>
    <n v="210234"/>
    <n v="45388"/>
    <n v="162520"/>
    <n v="207908"/>
    <n v="516"/>
    <n v="1810"/>
    <n v="2326"/>
    <n v="45904"/>
    <n v="164330"/>
    <n v="31656802"/>
    <n v="305803"/>
    <n v="31962605"/>
    <n v="327095"/>
    <n v="0.98560000000000003"/>
    <m/>
    <m/>
    <m/>
    <n v="3.5999999999999999E-3"/>
    <m/>
    <m/>
    <m/>
    <m/>
  </r>
  <r>
    <x v="35"/>
    <s v="C-IV"/>
    <x v="11"/>
    <x v="0"/>
    <n v="2013"/>
    <s v="2012/13"/>
    <n v="429"/>
    <n v="2192"/>
    <n v="2"/>
    <n v="12"/>
    <n v="431"/>
    <n v="2204"/>
    <n v="2635"/>
    <n v="6215"/>
    <n v="1138"/>
    <n v="5034"/>
    <n v="6172"/>
    <n v="5"/>
    <n v="38"/>
    <n v="43"/>
    <n v="1143"/>
    <n v="5072"/>
    <n v="877492"/>
    <n v="5265"/>
    <n v="882757"/>
    <n v="10310"/>
    <n v="0.98260000000000003"/>
    <m/>
    <m/>
    <m/>
    <n v="4.7199999999999999E-2"/>
    <m/>
    <m/>
    <m/>
    <m/>
  </r>
  <r>
    <x v="36"/>
    <s v="C-IV"/>
    <x v="11"/>
    <x v="0"/>
    <n v="2013"/>
    <s v="2012/13"/>
    <n v="28233"/>
    <n v="127181"/>
    <n v="58"/>
    <n v="554"/>
    <n v="28291"/>
    <n v="127735"/>
    <n v="156026"/>
    <n v="368372"/>
    <n v="76293"/>
    <n v="290394"/>
    <n v="366687"/>
    <n v="199"/>
    <n v="1486"/>
    <n v="1685"/>
    <n v="76492"/>
    <n v="291880"/>
    <n v="53765897"/>
    <n v="212403"/>
    <n v="53978300"/>
    <n v="488294"/>
    <n v="0.99890000000000001"/>
    <m/>
    <m/>
    <m/>
    <n v="7.1000000000000004E-3"/>
    <m/>
    <m/>
    <m/>
    <m/>
  </r>
  <r>
    <x v="37"/>
    <s v="CalWIN"/>
    <x v="11"/>
    <x v="0"/>
    <n v="2013"/>
    <s v="2012/13"/>
    <n v="17474"/>
    <n v="95952"/>
    <n v="133"/>
    <n v="1130"/>
    <n v="17607"/>
    <n v="97082"/>
    <n v="114689"/>
    <n v="253974"/>
    <n v="47635"/>
    <n v="203071"/>
    <n v="250706"/>
    <n v="489"/>
    <n v="2779"/>
    <n v="3268"/>
    <n v="48124"/>
    <n v="205850"/>
    <n v="36978433.82"/>
    <n v="398040.1"/>
    <n v="37376473.920000002"/>
    <n v="444246"/>
    <n v="0.97540000000000004"/>
    <m/>
    <m/>
    <m/>
    <n v="4.8000000000000001E-2"/>
    <m/>
    <m/>
    <m/>
    <m/>
  </r>
  <r>
    <x v="38"/>
    <s v="CalWIN"/>
    <x v="11"/>
    <x v="0"/>
    <n v="2013"/>
    <s v="2012/13"/>
    <n v="2886"/>
    <n v="28757"/>
    <n v="66"/>
    <n v="796"/>
    <n v="2952"/>
    <n v="29553"/>
    <n v="32505"/>
    <n v="50896"/>
    <n v="6367"/>
    <n v="42793"/>
    <n v="49160"/>
    <n v="195"/>
    <n v="1541"/>
    <n v="1736"/>
    <n v="6562"/>
    <n v="44334"/>
    <n v="7548514.8799999999"/>
    <n v="213246.88"/>
    <n v="7761761.7599999998"/>
    <n v="134466"/>
    <n v="0.97650000000000003"/>
    <m/>
    <m/>
    <m/>
    <n v="2.6599999999999999E-2"/>
    <m/>
    <m/>
    <m/>
    <m/>
  </r>
  <r>
    <x v="39"/>
    <s v="C-IV"/>
    <x v="11"/>
    <x v="0"/>
    <n v="2013"/>
    <s v="2012/13"/>
    <n v="9544"/>
    <n v="35321"/>
    <n v="22"/>
    <n v="244"/>
    <n v="9566"/>
    <n v="35565"/>
    <n v="42131"/>
    <n v="110113"/>
    <n v="24650"/>
    <n v="84642"/>
    <n v="109292"/>
    <n v="77"/>
    <n v="744"/>
    <n v="821"/>
    <n v="24727"/>
    <n v="85386"/>
    <n v="16192792"/>
    <n v="107747"/>
    <n v="16300539"/>
    <n v="181680"/>
    <n v="0.98"/>
    <m/>
    <m/>
    <m/>
    <n v="3.0800000000000001E-2"/>
    <m/>
    <m/>
    <m/>
    <m/>
  </r>
  <r>
    <x v="40"/>
    <s v="CalWIN"/>
    <x v="11"/>
    <x v="0"/>
    <n v="2013"/>
    <s v="2012/13"/>
    <n v="1192"/>
    <n v="7741"/>
    <n v="2"/>
    <n v="23"/>
    <n v="1194"/>
    <n v="7764"/>
    <n v="8958"/>
    <n v="17638"/>
    <n v="3009"/>
    <n v="14554"/>
    <n v="17563"/>
    <n v="6"/>
    <n v="69"/>
    <n v="75"/>
    <n v="3015"/>
    <n v="14623"/>
    <n v="2527544"/>
    <n v="7138"/>
    <n v="2534682"/>
    <n v="33329"/>
    <n v="0.95209999999999995"/>
    <m/>
    <m/>
    <m/>
    <n v="4.7199999999999999E-2"/>
    <m/>
    <m/>
    <m/>
    <m/>
  </r>
  <r>
    <x v="41"/>
    <s v="CalWIN"/>
    <x v="11"/>
    <x v="0"/>
    <n v="2013"/>
    <s v="2012/13"/>
    <n v="1780"/>
    <n v="11717"/>
    <n v="21"/>
    <n v="261"/>
    <n v="1801"/>
    <n v="11978"/>
    <n v="13779"/>
    <n v="28815"/>
    <n v="4467"/>
    <n v="23636"/>
    <n v="28103"/>
    <n v="64"/>
    <n v="648"/>
    <n v="712"/>
    <n v="4531"/>
    <n v="24284"/>
    <n v="4073794.4"/>
    <n v="81575.23"/>
    <n v="4155369.63"/>
    <n v="79186"/>
    <n v="0.83799999999999997"/>
    <m/>
    <m/>
    <m/>
    <n v="4.7199999999999999E-2"/>
    <m/>
    <m/>
    <m/>
    <m/>
  </r>
  <r>
    <x v="42"/>
    <s v="CalWIN"/>
    <x v="11"/>
    <x v="0"/>
    <n v="2013"/>
    <s v="2012/13"/>
    <n v="2621"/>
    <n v="11359"/>
    <n v="3"/>
    <n v="38"/>
    <n v="2624"/>
    <n v="11397"/>
    <n v="14021"/>
    <n v="31890"/>
    <n v="6547"/>
    <n v="25220"/>
    <n v="31767"/>
    <n v="9"/>
    <n v="114"/>
    <n v="123"/>
    <n v="6556"/>
    <n v="25334"/>
    <n v="4525605.83"/>
    <n v="13735.84"/>
    <n v="4539341.67"/>
    <n v="80706"/>
    <n v="0.9244"/>
    <m/>
    <m/>
    <m/>
    <n v="4.7199999999999999E-2"/>
    <m/>
    <m/>
    <m/>
    <m/>
  </r>
  <r>
    <x v="43"/>
    <s v="CalWIN"/>
    <x v="11"/>
    <x v="0"/>
    <n v="2013"/>
    <s v="2012/13"/>
    <n v="7373"/>
    <n v="42100"/>
    <n v="41"/>
    <n v="993"/>
    <n v="7414"/>
    <n v="43093"/>
    <n v="50507"/>
    <n v="108365"/>
    <n v="17903"/>
    <n v="88213"/>
    <n v="106116"/>
    <n v="128"/>
    <n v="2121"/>
    <n v="2249"/>
    <n v="18031"/>
    <n v="90334"/>
    <n v="15752836"/>
    <n v="303384"/>
    <n v="16056220"/>
    <n v="262556"/>
    <n v="0.88939999999999997"/>
    <m/>
    <m/>
    <m/>
    <n v="1.17E-2"/>
    <m/>
    <m/>
    <m/>
    <m/>
  </r>
  <r>
    <x v="44"/>
    <s v="CalWIN"/>
    <x v="11"/>
    <x v="0"/>
    <n v="2013"/>
    <s v="2012/13"/>
    <n v="1372"/>
    <n v="9826"/>
    <n v="1"/>
    <n v="24"/>
    <n v="1373"/>
    <n v="9850"/>
    <n v="11222"/>
    <n v="22121"/>
    <n v="3325"/>
    <n v="18726"/>
    <n v="22051"/>
    <n v="1"/>
    <n v="69"/>
    <n v="70"/>
    <n v="3326"/>
    <n v="18795"/>
    <n v="3310586"/>
    <n v="8840"/>
    <n v="3319426"/>
    <n v="42292"/>
    <n v="0.91830000000000001"/>
    <m/>
    <m/>
    <m/>
    <n v="4.7199999999999999E-2"/>
    <m/>
    <m/>
    <m/>
    <m/>
  </r>
  <r>
    <x v="45"/>
    <s v="C-IV"/>
    <x v="11"/>
    <x v="0"/>
    <n v="2013"/>
    <s v="2012/13"/>
    <n v="1770"/>
    <n v="10254"/>
    <n v="1"/>
    <n v="20"/>
    <n v="1771"/>
    <n v="10274"/>
    <n v="12045"/>
    <n v="24050"/>
    <n v="4451"/>
    <n v="19551"/>
    <n v="24002"/>
    <n v="3"/>
    <n v="45"/>
    <n v="48"/>
    <n v="4454"/>
    <n v="19596"/>
    <n v="3493476"/>
    <n v="6795"/>
    <n v="3500271"/>
    <n v="40340"/>
    <n v="0.92710000000000004"/>
    <m/>
    <m/>
    <m/>
    <n v="4.7199999999999999E-2"/>
    <m/>
    <m/>
    <m/>
    <m/>
  </r>
  <r>
    <x v="46"/>
    <s v="C-IV"/>
    <x v="11"/>
    <x v="0"/>
    <n v="2013"/>
    <s v="2012/13"/>
    <n v="11"/>
    <n v="146"/>
    <n v="0"/>
    <n v="0"/>
    <n v="11"/>
    <n v="146"/>
    <n v="157"/>
    <n v="296"/>
    <n v="24"/>
    <n v="272"/>
    <n v="296"/>
    <n v="0"/>
    <n v="0"/>
    <n v="0"/>
    <n v="24"/>
    <n v="272"/>
    <n v="44086"/>
    <n v="0"/>
    <n v="44086"/>
    <n v="517"/>
    <n v="1"/>
    <m/>
    <m/>
    <m/>
    <n v="4.7199999999999999E-2"/>
    <m/>
    <m/>
    <m/>
    <m/>
  </r>
  <r>
    <x v="47"/>
    <s v="C-IV"/>
    <x v="11"/>
    <x v="0"/>
    <n v="2013"/>
    <s v="2012/13"/>
    <n v="483"/>
    <n v="2337"/>
    <n v="0"/>
    <n v="3"/>
    <n v="483"/>
    <n v="2340"/>
    <n v="2823"/>
    <n v="6342"/>
    <n v="1358"/>
    <n v="4977"/>
    <n v="6335"/>
    <n v="0"/>
    <n v="7"/>
    <n v="7"/>
    <n v="1358"/>
    <n v="4984"/>
    <n v="924716"/>
    <n v="988"/>
    <n v="925704"/>
    <n v="10748"/>
    <n v="1"/>
    <m/>
    <m/>
    <m/>
    <n v="4.7199999999999999E-2"/>
    <m/>
    <m/>
    <m/>
    <m/>
  </r>
  <r>
    <x v="48"/>
    <s v="CalWIN"/>
    <x v="11"/>
    <x v="0"/>
    <n v="2013"/>
    <s v="2012/13"/>
    <n v="3365"/>
    <n v="16988"/>
    <n v="10"/>
    <n v="76"/>
    <n v="3375"/>
    <n v="17064"/>
    <n v="20439"/>
    <n v="41156"/>
    <n v="8049"/>
    <n v="32883"/>
    <n v="40932"/>
    <n v="34"/>
    <n v="190"/>
    <n v="224"/>
    <n v="8083"/>
    <n v="33073"/>
    <n v="6269332.5199999996"/>
    <n v="30466.48"/>
    <n v="6299799"/>
    <n v="68904"/>
    <n v="0.93010000000000004"/>
    <m/>
    <m/>
    <m/>
    <n v="3.4500000000000003E-2"/>
    <m/>
    <m/>
    <m/>
    <m/>
  </r>
  <r>
    <x v="49"/>
    <s v="CalWIN"/>
    <x v="11"/>
    <x v="0"/>
    <n v="2013"/>
    <s v="2012/13"/>
    <n v="2232"/>
    <n v="16130"/>
    <n v="14"/>
    <n v="121"/>
    <n v="2246"/>
    <n v="16251"/>
    <n v="18497"/>
    <n v="34427"/>
    <n v="5433"/>
    <n v="28649"/>
    <n v="34082"/>
    <n v="44"/>
    <n v="301"/>
    <n v="345"/>
    <n v="5477"/>
    <n v="28950"/>
    <n v="5128114"/>
    <n v="41858"/>
    <n v="5169972"/>
    <n v="64633"/>
    <n v="0.94340000000000002"/>
    <m/>
    <m/>
    <m/>
    <n v="4.7199999999999999E-2"/>
    <m/>
    <m/>
    <m/>
    <m/>
  </r>
  <r>
    <x v="50"/>
    <s v="C-IV"/>
    <x v="11"/>
    <x v="0"/>
    <n v="2013"/>
    <s v="2012/13"/>
    <n v="7159"/>
    <n v="33286"/>
    <n v="9"/>
    <n v="61"/>
    <n v="7168"/>
    <n v="33347"/>
    <n v="40515"/>
    <n v="89452"/>
    <n v="18847"/>
    <n v="70409"/>
    <n v="89256"/>
    <n v="24"/>
    <n v="172"/>
    <n v="196"/>
    <n v="18871"/>
    <n v="70581"/>
    <n v="13008122"/>
    <n v="24831"/>
    <n v="13032953"/>
    <n v="137183"/>
    <n v="0.98729999999999996"/>
    <m/>
    <m/>
    <m/>
    <n v="9.7999999999999997E-3"/>
    <m/>
    <m/>
    <m/>
    <m/>
  </r>
  <r>
    <x v="51"/>
    <s v="C-IV"/>
    <x v="11"/>
    <x v="0"/>
    <n v="2013"/>
    <s v="2012/13"/>
    <n v="821"/>
    <n v="4188"/>
    <n v="4"/>
    <n v="15"/>
    <n v="825"/>
    <n v="4203"/>
    <n v="5028"/>
    <n v="12120"/>
    <n v="2255"/>
    <n v="9805"/>
    <n v="12060"/>
    <n v="14"/>
    <n v="46"/>
    <n v="60"/>
    <n v="2269"/>
    <n v="9851"/>
    <n v="1722037"/>
    <n v="7641"/>
    <n v="1729678"/>
    <n v="23378"/>
    <n v="0.96319999999999995"/>
    <m/>
    <m/>
    <m/>
    <n v="4.7199999999999999E-2"/>
    <m/>
    <m/>
    <m/>
    <m/>
  </r>
  <r>
    <x v="52"/>
    <s v="C-IV"/>
    <x v="11"/>
    <x v="0"/>
    <n v="2013"/>
    <s v="2012/13"/>
    <n v="748"/>
    <n v="3365"/>
    <n v="0"/>
    <n v="7"/>
    <n v="748"/>
    <n v="3372"/>
    <n v="4120"/>
    <n v="9628"/>
    <n v="2079"/>
    <n v="7534"/>
    <n v="9613"/>
    <n v="0"/>
    <n v="15"/>
    <n v="15"/>
    <n v="2079"/>
    <n v="7549"/>
    <n v="1377624"/>
    <n v="1557"/>
    <n v="1379181"/>
    <n v="17224"/>
    <n v="0.91469999999999996"/>
    <m/>
    <m/>
    <m/>
    <n v="4.7199999999999999E-2"/>
    <m/>
    <m/>
    <m/>
    <m/>
  </r>
  <r>
    <x v="53"/>
    <s v="C-IV"/>
    <x v="11"/>
    <x v="0"/>
    <n v="2013"/>
    <s v="2012/13"/>
    <n v="79"/>
    <n v="729"/>
    <n v="0"/>
    <n v="1"/>
    <n v="79"/>
    <n v="730"/>
    <n v="809"/>
    <n v="1594"/>
    <n v="175"/>
    <n v="1417"/>
    <n v="1592"/>
    <n v="0"/>
    <n v="2"/>
    <n v="2"/>
    <n v="175"/>
    <n v="1419"/>
    <n v="232054"/>
    <n v="367"/>
    <n v="232421"/>
    <n v="2786"/>
    <n v="0.9677"/>
    <m/>
    <m/>
    <m/>
    <n v="4.7199999999999999E-2"/>
    <m/>
    <m/>
    <m/>
    <m/>
  </r>
  <r>
    <x v="54"/>
    <s v="CalWIN"/>
    <x v="11"/>
    <x v="0"/>
    <n v="2013"/>
    <s v="2012/13"/>
    <n v="8903"/>
    <n v="36272"/>
    <n v="22"/>
    <n v="297"/>
    <n v="8925"/>
    <n v="36569"/>
    <n v="45494"/>
    <n v="112496"/>
    <n v="24385"/>
    <n v="87264"/>
    <n v="111649"/>
    <n v="69"/>
    <n v="778"/>
    <n v="847"/>
    <n v="24454"/>
    <n v="88042"/>
    <n v="16263540"/>
    <n v="105044"/>
    <n v="16368584"/>
    <n v="169802"/>
    <n v="1"/>
    <m/>
    <m/>
    <m/>
    <n v="9.1200000000000003E-2"/>
    <m/>
    <m/>
    <m/>
    <m/>
  </r>
  <r>
    <x v="55"/>
    <s v="C-IV"/>
    <x v="11"/>
    <x v="0"/>
    <n v="2013"/>
    <s v="2012/13"/>
    <n v="405"/>
    <n v="2384"/>
    <n v="0"/>
    <n v="3"/>
    <n v="405"/>
    <n v="2387"/>
    <n v="2792"/>
    <n v="5189"/>
    <n v="1055"/>
    <n v="4125"/>
    <n v="5180"/>
    <n v="0"/>
    <n v="9"/>
    <n v="9"/>
    <n v="1055"/>
    <n v="4134"/>
    <n v="765941"/>
    <n v="1290"/>
    <n v="767231"/>
    <n v="8197"/>
    <n v="0.98099999999999998"/>
    <m/>
    <m/>
    <m/>
    <n v="4.7199999999999999E-2"/>
    <m/>
    <m/>
    <m/>
    <m/>
  </r>
  <r>
    <x v="56"/>
    <s v="CalWIN"/>
    <x v="11"/>
    <x v="0"/>
    <n v="2013"/>
    <s v="2012/13"/>
    <n v="3726"/>
    <n v="28042"/>
    <n v="7"/>
    <n v="164"/>
    <n v="3733"/>
    <n v="28206"/>
    <n v="31939"/>
    <n v="66839"/>
    <n v="9343"/>
    <n v="57053"/>
    <n v="66396"/>
    <n v="25"/>
    <n v="418"/>
    <n v="443"/>
    <n v="9368"/>
    <n v="57471"/>
    <n v="9615720.5299999993"/>
    <n v="51800.800000000003"/>
    <n v="9667521.3300000001"/>
    <n v="123176"/>
    <n v="0.97609999999999997"/>
    <m/>
    <m/>
    <m/>
    <n v="7.3000000000000001E-3"/>
    <m/>
    <m/>
    <m/>
    <m/>
  </r>
  <r>
    <x v="57"/>
    <s v="CalWIN"/>
    <x v="11"/>
    <x v="0"/>
    <n v="2013"/>
    <s v="2012/13"/>
    <n v="1020"/>
    <n v="6640"/>
    <n v="11"/>
    <n v="103"/>
    <n v="1031"/>
    <n v="6743"/>
    <n v="7774"/>
    <n v="16894"/>
    <n v="2615"/>
    <n v="14001"/>
    <n v="16616"/>
    <n v="46"/>
    <n v="232"/>
    <n v="278"/>
    <n v="2661"/>
    <n v="14233"/>
    <n v="2449515"/>
    <n v="37686"/>
    <n v="2487201"/>
    <n v="31054"/>
    <n v="0.85289999999999999"/>
    <m/>
    <m/>
    <m/>
    <n v="4.7199999999999999E-2"/>
    <m/>
    <m/>
    <m/>
    <m/>
  </r>
  <r>
    <x v="58"/>
    <s v="C-IV"/>
    <x v="11"/>
    <x v="0"/>
    <n v="2013"/>
    <s v="2012/13"/>
    <n v="959"/>
    <n v="4673"/>
    <n v="2"/>
    <n v="9"/>
    <n v="961"/>
    <n v="4682"/>
    <n v="5643"/>
    <n v="12725"/>
    <n v="2546"/>
    <n v="10148"/>
    <n v="12694"/>
    <n v="5"/>
    <n v="26"/>
    <n v="31"/>
    <n v="2551"/>
    <n v="10174"/>
    <n v="1874524"/>
    <n v="4087"/>
    <n v="1878611"/>
    <n v="19955"/>
    <n v="1"/>
    <m/>
    <m/>
    <m/>
    <n v="4.7199999999999999E-2"/>
    <m/>
    <m/>
    <m/>
    <m/>
  </r>
  <r>
    <x v="0"/>
    <s v="n/a"/>
    <x v="0"/>
    <x v="1"/>
    <n v="2013"/>
    <s v="2012/13"/>
    <n v="318399"/>
    <n v="1584796"/>
    <n v="1729"/>
    <n v="14166"/>
    <n v="320128"/>
    <n v="1598962"/>
    <n v="1919085"/>
    <n v="4194682"/>
    <n v="798185"/>
    <n v="3356939"/>
    <n v="4155124"/>
    <n v="5717"/>
    <n v="33841"/>
    <n v="39558"/>
    <n v="803902"/>
    <n v="3390780"/>
    <n v="636948450.83000004"/>
    <n v="5153567.5700000012"/>
    <n v="642102018.4000001"/>
    <n v="7864965"/>
    <n v="0.96609999999999996"/>
    <m/>
    <m/>
    <m/>
    <n v="2.63E-2"/>
    <m/>
    <m/>
    <m/>
    <m/>
  </r>
  <r>
    <x v="1"/>
    <s v="CalWIN"/>
    <x v="0"/>
    <x v="1"/>
    <n v="2013"/>
    <s v="2012/13"/>
    <n v="10394"/>
    <n v="51902"/>
    <n v="107"/>
    <n v="765"/>
    <n v="10501"/>
    <n v="52667"/>
    <n v="63168"/>
    <n v="126482"/>
    <n v="24348"/>
    <n v="99974"/>
    <n v="124322"/>
    <n v="347"/>
    <n v="1813"/>
    <n v="2160"/>
    <n v="24695"/>
    <n v="101787"/>
    <n v="19652923"/>
    <n v="275254"/>
    <n v="19928177"/>
    <n v="264350"/>
    <n v="0.90010000000000001"/>
    <m/>
    <m/>
    <m/>
    <n v="4.2200000000000001E-2"/>
    <m/>
    <m/>
    <m/>
    <m/>
  </r>
  <r>
    <x v="2"/>
    <s v="C-IV"/>
    <x v="0"/>
    <x v="1"/>
    <n v="2013"/>
    <s v="2012/13"/>
    <n v="4"/>
    <n v="79"/>
    <n v="0"/>
    <n v="0"/>
    <n v="4"/>
    <n v="79"/>
    <n v="83"/>
    <n v="151"/>
    <n v="12"/>
    <n v="139"/>
    <n v="151"/>
    <n v="0"/>
    <n v="0"/>
    <n v="0"/>
    <n v="12"/>
    <n v="139"/>
    <n v="20031"/>
    <n v="0"/>
    <n v="20031"/>
    <n v="208"/>
    <n v="1"/>
    <m/>
    <m/>
    <m/>
    <n v="3.6600000000000001E-2"/>
    <m/>
    <m/>
    <m/>
    <m/>
  </r>
  <r>
    <x v="3"/>
    <s v="C-IV"/>
    <x v="0"/>
    <x v="1"/>
    <n v="2013"/>
    <s v="2012/13"/>
    <n v="201"/>
    <n v="1513"/>
    <n v="0"/>
    <n v="3"/>
    <n v="201"/>
    <n v="1516"/>
    <n v="1717"/>
    <n v="3319"/>
    <n v="527"/>
    <n v="2786"/>
    <n v="3313"/>
    <n v="0"/>
    <n v="6"/>
    <n v="6"/>
    <n v="527"/>
    <n v="2792"/>
    <n v="507239"/>
    <n v="604"/>
    <n v="507843"/>
    <n v="4474"/>
    <n v="0.9143"/>
    <m/>
    <m/>
    <m/>
    <n v="3.6600000000000001E-2"/>
    <m/>
    <m/>
    <m/>
    <m/>
  </r>
  <r>
    <x v="4"/>
    <s v="C-IV"/>
    <x v="0"/>
    <x v="1"/>
    <n v="2013"/>
    <s v="2012/13"/>
    <n v="2066"/>
    <n v="12186"/>
    <n v="4"/>
    <n v="22"/>
    <n v="2070"/>
    <n v="12208"/>
    <n v="14278"/>
    <n v="29807"/>
    <n v="5154"/>
    <n v="24583"/>
    <n v="29737"/>
    <n v="12"/>
    <n v="58"/>
    <n v="70"/>
    <n v="5166"/>
    <n v="24641"/>
    <n v="4436362"/>
    <n v="7877"/>
    <n v="4444239"/>
    <n v="51425"/>
    <n v="0.93910000000000005"/>
    <m/>
    <m/>
    <m/>
    <n v="3.6600000000000001E-2"/>
    <m/>
    <m/>
    <m/>
    <m/>
  </r>
  <r>
    <x v="5"/>
    <s v="C-IV"/>
    <x v="0"/>
    <x v="1"/>
    <n v="2013"/>
    <s v="2012/13"/>
    <n v="323"/>
    <n v="2245"/>
    <n v="0"/>
    <n v="2"/>
    <n v="323"/>
    <n v="2247"/>
    <n v="2570"/>
    <n v="5004"/>
    <n v="868"/>
    <n v="4131"/>
    <n v="4999"/>
    <n v="0"/>
    <n v="5"/>
    <n v="5"/>
    <n v="868"/>
    <n v="4136"/>
    <n v="757199"/>
    <n v="517"/>
    <n v="757716"/>
    <n v="6818"/>
    <n v="0.96989999999999998"/>
    <m/>
    <m/>
    <m/>
    <n v="3.6600000000000001E-2"/>
    <m/>
    <m/>
    <m/>
    <m/>
  </r>
  <r>
    <x v="6"/>
    <s v="C-IV"/>
    <x v="0"/>
    <x v="1"/>
    <n v="2013"/>
    <s v="2012/13"/>
    <n v="106"/>
    <n v="609"/>
    <n v="1"/>
    <n v="1"/>
    <n v="107"/>
    <n v="610"/>
    <n v="716"/>
    <n v="1820"/>
    <n v="263"/>
    <n v="1551"/>
    <n v="1814"/>
    <n v="2"/>
    <n v="4"/>
    <n v="6"/>
    <n v="265"/>
    <n v="1555"/>
    <n v="249929"/>
    <n v="774"/>
    <n v="250703"/>
    <n v="4704"/>
    <n v="0.93420000000000003"/>
    <m/>
    <m/>
    <m/>
    <n v="3.6600000000000001E-2"/>
    <m/>
    <m/>
    <m/>
    <m/>
  </r>
  <r>
    <x v="7"/>
    <s v="CalWIN"/>
    <x v="0"/>
    <x v="1"/>
    <n v="2013"/>
    <s v="2012/13"/>
    <n v="5797"/>
    <n v="27244"/>
    <n v="22"/>
    <n v="157"/>
    <n v="5819"/>
    <n v="27401"/>
    <n v="33220"/>
    <n v="68857"/>
    <n v="13824"/>
    <n v="54547"/>
    <n v="68371"/>
    <n v="78"/>
    <n v="408"/>
    <n v="486"/>
    <n v="13902"/>
    <n v="54955"/>
    <n v="10761941.66"/>
    <n v="61309.57"/>
    <n v="10823251.23"/>
    <n v="146861"/>
    <n v="0.94650000000000001"/>
    <m/>
    <m/>
    <m/>
    <n v="4.1000000000000003E-3"/>
    <m/>
    <m/>
    <m/>
    <m/>
  </r>
  <r>
    <x v="8"/>
    <s v="C-IV"/>
    <x v="0"/>
    <x v="1"/>
    <n v="2013"/>
    <s v="2012/13"/>
    <n v="457"/>
    <n v="2118"/>
    <n v="0"/>
    <n v="6"/>
    <n v="457"/>
    <n v="2124"/>
    <n v="2581"/>
    <n v="5251"/>
    <n v="1234"/>
    <n v="4007"/>
    <n v="5241"/>
    <n v="1"/>
    <n v="9"/>
    <n v="10"/>
    <n v="1235"/>
    <n v="4016"/>
    <n v="775918.44"/>
    <n v="1600"/>
    <n v="777518.44"/>
    <n v="7881"/>
    <n v="1"/>
    <m/>
    <m/>
    <m/>
    <n v="3.6600000000000001E-2"/>
    <m/>
    <m/>
    <m/>
    <m/>
  </r>
  <r>
    <x v="9"/>
    <s v="C-IV"/>
    <x v="0"/>
    <x v="1"/>
    <n v="2013"/>
    <s v="2012/13"/>
    <n v="660"/>
    <n v="5703"/>
    <n v="1"/>
    <n v="22"/>
    <n v="661"/>
    <n v="5725"/>
    <n v="6386"/>
    <n v="11975"/>
    <n v="1703"/>
    <n v="10218"/>
    <n v="11921"/>
    <n v="4"/>
    <n v="50"/>
    <n v="54"/>
    <n v="1707"/>
    <n v="10268"/>
    <n v="1812130"/>
    <n v="8126"/>
    <n v="1820256"/>
    <n v="19303"/>
    <n v="0.97950000000000004"/>
    <m/>
    <m/>
    <m/>
    <n v="3.6600000000000001E-2"/>
    <m/>
    <m/>
    <m/>
    <m/>
  </r>
  <r>
    <x v="10"/>
    <s v="CalWIN"/>
    <x v="0"/>
    <x v="1"/>
    <n v="2013"/>
    <s v="2012/13"/>
    <n v="15955"/>
    <n v="75160"/>
    <n v="35"/>
    <n v="243"/>
    <n v="15990"/>
    <n v="75403"/>
    <n v="91393"/>
    <n v="219915"/>
    <n v="42591"/>
    <n v="176481"/>
    <n v="219072"/>
    <n v="131"/>
    <n v="712"/>
    <n v="843"/>
    <n v="42722"/>
    <n v="177193"/>
    <n v="33076683.66"/>
    <n v="107322.66"/>
    <n v="33184006.32"/>
    <n v="319858"/>
    <n v="0.96940000000000004"/>
    <m/>
    <m/>
    <m/>
    <n v="9.4999999999999998E-3"/>
    <m/>
    <m/>
    <m/>
    <m/>
  </r>
  <r>
    <x v="11"/>
    <s v="C-IV"/>
    <x v="0"/>
    <x v="1"/>
    <n v="2013"/>
    <s v="2012/13"/>
    <n v="245"/>
    <n v="1161"/>
    <n v="0"/>
    <n v="4"/>
    <n v="245"/>
    <n v="1165"/>
    <n v="1410"/>
    <n v="3555"/>
    <n v="659"/>
    <n v="2883"/>
    <n v="3542"/>
    <n v="1"/>
    <n v="12"/>
    <n v="13"/>
    <n v="660"/>
    <n v="2895"/>
    <n v="486758"/>
    <n v="1289"/>
    <n v="488047"/>
    <n v="7394"/>
    <n v="1"/>
    <m/>
    <m/>
    <m/>
    <n v="3.6600000000000001E-2"/>
    <m/>
    <m/>
    <m/>
    <m/>
  </r>
  <r>
    <x v="12"/>
    <s v="C-IV"/>
    <x v="0"/>
    <x v="1"/>
    <n v="2013"/>
    <s v="2012/13"/>
    <n v="1033"/>
    <n v="7257"/>
    <n v="0"/>
    <n v="11"/>
    <n v="1033"/>
    <n v="7268"/>
    <n v="8301"/>
    <n v="15689"/>
    <n v="2531"/>
    <n v="13128"/>
    <n v="15659"/>
    <n v="1"/>
    <n v="29"/>
    <n v="30"/>
    <n v="2532"/>
    <n v="13157"/>
    <n v="2424660"/>
    <n v="4155"/>
    <n v="2428815"/>
    <n v="27364"/>
    <n v="0.96509999999999996"/>
    <m/>
    <m/>
    <m/>
    <n v="3.6600000000000001E-2"/>
    <m/>
    <m/>
    <m/>
    <m/>
  </r>
  <r>
    <x v="13"/>
    <s v="C-IV"/>
    <x v="0"/>
    <x v="1"/>
    <n v="2013"/>
    <s v="2012/13"/>
    <n v="2134"/>
    <n v="12167"/>
    <n v="10"/>
    <n v="113"/>
    <n v="2144"/>
    <n v="12280"/>
    <n v="14424"/>
    <n v="36983"/>
    <n v="5952"/>
    <n v="30644"/>
    <n v="36596"/>
    <n v="32"/>
    <n v="355"/>
    <n v="387"/>
    <n v="5984"/>
    <n v="30999"/>
    <n v="5142848"/>
    <n v="46922"/>
    <n v="5189770"/>
    <n v="59249"/>
    <n v="1"/>
    <m/>
    <m/>
    <m/>
    <n v="3.6600000000000001E-2"/>
    <m/>
    <m/>
    <m/>
    <m/>
  </r>
  <r>
    <x v="14"/>
    <s v="C-IV"/>
    <x v="0"/>
    <x v="1"/>
    <n v="2013"/>
    <s v="2012/13"/>
    <n v="134"/>
    <n v="857"/>
    <n v="1"/>
    <n v="3"/>
    <n v="135"/>
    <n v="860"/>
    <n v="994"/>
    <n v="1992"/>
    <n v="350"/>
    <n v="1630"/>
    <n v="1980"/>
    <n v="2"/>
    <n v="10"/>
    <n v="12"/>
    <n v="352"/>
    <n v="1640"/>
    <n v="278654"/>
    <n v="1194"/>
    <n v="279848"/>
    <n v="3496"/>
    <n v="0.98780000000000001"/>
    <m/>
    <m/>
    <m/>
    <n v="3.6600000000000001E-2"/>
    <m/>
    <m/>
    <m/>
    <m/>
  </r>
  <r>
    <x v="15"/>
    <s v="C-IV"/>
    <x v="0"/>
    <x v="1"/>
    <n v="2013"/>
    <s v="2012/13"/>
    <n v="12051"/>
    <n v="46898"/>
    <n v="17"/>
    <n v="267"/>
    <n v="12068"/>
    <n v="47165"/>
    <n v="59233"/>
    <n v="144045"/>
    <n v="32798"/>
    <n v="110482"/>
    <n v="143280"/>
    <n v="55"/>
    <n v="710"/>
    <n v="765"/>
    <n v="32853"/>
    <n v="111192"/>
    <n v="21383444"/>
    <n v="100131"/>
    <n v="21483575"/>
    <n v="242368"/>
    <n v="0.97470000000000001"/>
    <m/>
    <m/>
    <m/>
    <n v="2.3199999999999998E-2"/>
    <m/>
    <m/>
    <m/>
    <m/>
  </r>
  <r>
    <x v="16"/>
    <s v="C-IV"/>
    <x v="0"/>
    <x v="1"/>
    <n v="2013"/>
    <s v="2012/13"/>
    <n v="1653"/>
    <n v="8119"/>
    <n v="4"/>
    <n v="48"/>
    <n v="1657"/>
    <n v="8167"/>
    <n v="9824"/>
    <n v="23337"/>
    <n v="4453"/>
    <n v="18748"/>
    <n v="23201"/>
    <n v="12"/>
    <n v="124"/>
    <n v="136"/>
    <n v="4465"/>
    <n v="18872"/>
    <n v="3289944"/>
    <n v="17248"/>
    <n v="3307192"/>
    <n v="36323"/>
    <n v="0.98829999999999996"/>
    <m/>
    <m/>
    <m/>
    <n v="3.6600000000000001E-2"/>
    <m/>
    <m/>
    <m/>
    <m/>
  </r>
  <r>
    <x v="17"/>
    <s v="C-IV"/>
    <x v="0"/>
    <x v="1"/>
    <n v="2013"/>
    <s v="2012/13"/>
    <n v="689"/>
    <n v="4432"/>
    <n v="0"/>
    <n v="13"/>
    <n v="689"/>
    <n v="4445"/>
    <n v="5134"/>
    <n v="10232"/>
    <n v="1783"/>
    <n v="8420"/>
    <n v="10203"/>
    <n v="1"/>
    <n v="28"/>
    <n v="29"/>
    <n v="1784"/>
    <n v="8448"/>
    <n v="1563690"/>
    <n v="4597"/>
    <n v="1568287"/>
    <n v="17917"/>
    <n v="0.94140000000000001"/>
    <m/>
    <m/>
    <m/>
    <n v="3.6600000000000001E-2"/>
    <m/>
    <m/>
    <m/>
    <m/>
  </r>
  <r>
    <x v="18"/>
    <s v="C-IV"/>
    <x v="0"/>
    <x v="1"/>
    <n v="2013"/>
    <s v="2012/13"/>
    <n v="257"/>
    <n v="1153"/>
    <n v="0"/>
    <n v="0"/>
    <n v="257"/>
    <n v="1153"/>
    <n v="1410"/>
    <n v="2939"/>
    <n v="698"/>
    <n v="2240"/>
    <n v="2938"/>
    <n v="1"/>
    <n v="0"/>
    <n v="1"/>
    <n v="699"/>
    <n v="2240"/>
    <n v="453912"/>
    <n v="159"/>
    <n v="454071"/>
    <n v="4864"/>
    <n v="0.97060000000000002"/>
    <m/>
    <m/>
    <m/>
    <n v="3.6600000000000001E-2"/>
    <m/>
    <m/>
    <m/>
    <m/>
  </r>
  <r>
    <x v="19"/>
    <s v="LRS"/>
    <x v="0"/>
    <x v="1"/>
    <n v="2013"/>
    <s v="2012/13"/>
    <n v="91290"/>
    <n v="450110"/>
    <n v="818"/>
    <n v="4757"/>
    <n v="92108"/>
    <n v="454867"/>
    <n v="546975"/>
    <n v="1133944"/>
    <n v="208944"/>
    <n v="911878"/>
    <n v="1120822"/>
    <n v="2642"/>
    <n v="10480"/>
    <n v="13122"/>
    <n v="211586"/>
    <n v="922358"/>
    <n v="179481743"/>
    <n v="1818568"/>
    <n v="181300311"/>
    <n v="2417379"/>
    <n v="0.95730000000000004"/>
    <m/>
    <m/>
    <m/>
    <n v="1.67E-2"/>
    <m/>
    <m/>
    <m/>
    <m/>
  </r>
  <r>
    <x v="20"/>
    <s v="C-IV"/>
    <x v="0"/>
    <x v="1"/>
    <n v="2013"/>
    <s v="2012/13"/>
    <n v="2073"/>
    <n v="8410"/>
    <n v="3"/>
    <n v="17"/>
    <n v="2076"/>
    <n v="8427"/>
    <n v="10502"/>
    <n v="26692"/>
    <n v="5462"/>
    <n v="21157"/>
    <n v="26619"/>
    <n v="7"/>
    <n v="66"/>
    <n v="73"/>
    <n v="5469"/>
    <n v="21223"/>
    <n v="3949583"/>
    <n v="8589"/>
    <n v="3958172"/>
    <n v="46329"/>
    <n v="0.96140000000000003"/>
    <m/>
    <m/>
    <m/>
    <n v="3.6600000000000001E-2"/>
    <m/>
    <m/>
    <m/>
    <m/>
  </r>
  <r>
    <x v="21"/>
    <s v="C-IV"/>
    <x v="0"/>
    <x v="1"/>
    <n v="2013"/>
    <s v="2012/13"/>
    <n v="787"/>
    <n v="4690"/>
    <n v="12"/>
    <n v="73"/>
    <n v="799"/>
    <n v="4763"/>
    <n v="5562"/>
    <n v="9420"/>
    <n v="1707"/>
    <n v="7500"/>
    <n v="9207"/>
    <n v="39"/>
    <n v="174"/>
    <n v="213"/>
    <n v="1746"/>
    <n v="7674"/>
    <n v="1480590"/>
    <n v="26028"/>
    <n v="1506618"/>
    <n v="22845"/>
    <n v="0.9446"/>
    <m/>
    <m/>
    <m/>
    <n v="3.6600000000000001E-2"/>
    <m/>
    <m/>
    <m/>
    <m/>
  </r>
  <r>
    <x v="22"/>
    <s v="C-IV"/>
    <x v="0"/>
    <x v="1"/>
    <n v="2013"/>
    <s v="2012/13"/>
    <n v="128"/>
    <n v="765"/>
    <n v="0"/>
    <n v="1"/>
    <n v="128"/>
    <n v="766"/>
    <n v="893"/>
    <n v="1837"/>
    <n v="335"/>
    <n v="1501"/>
    <n v="1836"/>
    <n v="0"/>
    <n v="1"/>
    <n v="1"/>
    <n v="335"/>
    <n v="1502"/>
    <n v="277330"/>
    <n v="0"/>
    <n v="277330"/>
    <n v="2902"/>
    <n v="0.89659999999999995"/>
    <m/>
    <m/>
    <m/>
    <n v="3.6600000000000001E-2"/>
    <m/>
    <m/>
    <m/>
    <m/>
  </r>
  <r>
    <x v="23"/>
    <s v="C-IV"/>
    <x v="0"/>
    <x v="1"/>
    <n v="2013"/>
    <s v="2012/13"/>
    <n v="830"/>
    <n v="6263"/>
    <n v="1"/>
    <n v="23"/>
    <n v="831"/>
    <n v="6286"/>
    <n v="7117"/>
    <n v="13483"/>
    <n v="2155"/>
    <n v="11270"/>
    <n v="13425"/>
    <n v="3"/>
    <n v="55"/>
    <n v="58"/>
    <n v="2158"/>
    <n v="11325"/>
    <n v="2077065"/>
    <n v="8021"/>
    <n v="2085086"/>
    <n v="23445"/>
    <n v="0.99399999999999999"/>
    <m/>
    <m/>
    <m/>
    <n v="3.6600000000000001E-2"/>
    <m/>
    <m/>
    <m/>
    <m/>
  </r>
  <r>
    <x v="24"/>
    <s v="C-IV"/>
    <x v="0"/>
    <x v="1"/>
    <n v="2013"/>
    <s v="2012/13"/>
    <n v="4957"/>
    <n v="17577"/>
    <n v="6"/>
    <n v="30"/>
    <n v="4963"/>
    <n v="17607"/>
    <n v="22570"/>
    <n v="55147"/>
    <n v="13504"/>
    <n v="41527"/>
    <n v="55031"/>
    <n v="21"/>
    <n v="95"/>
    <n v="116"/>
    <n v="13525"/>
    <n v="41622"/>
    <n v="8124373"/>
    <n v="12966"/>
    <n v="8137339"/>
    <n v="86135"/>
    <n v="0.98640000000000005"/>
    <m/>
    <m/>
    <m/>
    <n v="5.3E-3"/>
    <m/>
    <m/>
    <m/>
    <m/>
  </r>
  <r>
    <x v="25"/>
    <s v="C-IV"/>
    <x v="0"/>
    <x v="1"/>
    <n v="2013"/>
    <s v="2012/13"/>
    <n v="84"/>
    <n v="341"/>
    <n v="0"/>
    <n v="0"/>
    <n v="84"/>
    <n v="341"/>
    <n v="425"/>
    <n v="965"/>
    <n v="216"/>
    <n v="749"/>
    <n v="965"/>
    <n v="0"/>
    <n v="0"/>
    <n v="0"/>
    <n v="216"/>
    <n v="749"/>
    <n v="138793"/>
    <n v="0"/>
    <n v="138793"/>
    <n v="2037"/>
    <n v="1"/>
    <m/>
    <m/>
    <m/>
    <n v="3.6600000000000001E-2"/>
    <m/>
    <m/>
    <m/>
    <m/>
  </r>
  <r>
    <x v="26"/>
    <s v="C-IV"/>
    <x v="0"/>
    <x v="1"/>
    <n v="2013"/>
    <s v="2012/13"/>
    <n v="20"/>
    <n v="394"/>
    <n v="0"/>
    <n v="0"/>
    <n v="20"/>
    <n v="394"/>
    <n v="414"/>
    <n v="703"/>
    <n v="48"/>
    <n v="654"/>
    <n v="702"/>
    <n v="0"/>
    <n v="1"/>
    <n v="1"/>
    <n v="48"/>
    <n v="655"/>
    <n v="107919"/>
    <n v="125"/>
    <n v="108044"/>
    <n v="1469"/>
    <n v="0.91180000000000005"/>
    <m/>
    <m/>
    <m/>
    <n v="3.6600000000000001E-2"/>
    <m/>
    <m/>
    <m/>
    <m/>
  </r>
  <r>
    <x v="27"/>
    <s v="C-IV"/>
    <x v="0"/>
    <x v="1"/>
    <n v="2013"/>
    <s v="2012/13"/>
    <n v="4346"/>
    <n v="16480"/>
    <n v="7"/>
    <n v="52"/>
    <n v="4353"/>
    <n v="16532"/>
    <n v="20885"/>
    <n v="48096"/>
    <n v="10464"/>
    <n v="37422"/>
    <n v="47886"/>
    <n v="25"/>
    <n v="185"/>
    <n v="210"/>
    <n v="10489"/>
    <n v="37607"/>
    <n v="7460325"/>
    <n v="22409"/>
    <n v="7482734"/>
    <n v="98375"/>
    <n v="0.99850000000000005"/>
    <m/>
    <m/>
    <m/>
    <n v="0"/>
    <m/>
    <m/>
    <m/>
    <m/>
  </r>
  <r>
    <x v="28"/>
    <s v="C-IV"/>
    <x v="0"/>
    <x v="1"/>
    <n v="2013"/>
    <s v="2012/13"/>
    <n v="442"/>
    <n v="2881"/>
    <n v="5"/>
    <n v="16"/>
    <n v="447"/>
    <n v="2897"/>
    <n v="3344"/>
    <n v="7165"/>
    <n v="1087"/>
    <n v="6009"/>
    <n v="7096"/>
    <n v="13"/>
    <n v="56"/>
    <n v="69"/>
    <n v="1100"/>
    <n v="6065"/>
    <n v="1064732"/>
    <n v="7383"/>
    <n v="1072115"/>
    <n v="17034"/>
    <n v="0.73270000000000002"/>
    <m/>
    <m/>
    <m/>
    <n v="3.6600000000000001E-2"/>
    <m/>
    <m/>
    <m/>
    <m/>
  </r>
  <r>
    <x v="29"/>
    <s v="C-IV"/>
    <x v="0"/>
    <x v="1"/>
    <n v="2013"/>
    <s v="2012/13"/>
    <n v="456"/>
    <n v="3411"/>
    <n v="0"/>
    <n v="5"/>
    <n v="456"/>
    <n v="3416"/>
    <n v="3872"/>
    <n v="7389"/>
    <n v="1143"/>
    <n v="6236"/>
    <n v="7379"/>
    <n v="1"/>
    <n v="9"/>
    <n v="10"/>
    <n v="1144"/>
    <n v="6245"/>
    <n v="1130247"/>
    <n v="1259"/>
    <n v="1131506"/>
    <n v="11695"/>
    <n v="0.99260000000000004"/>
    <m/>
    <m/>
    <m/>
    <n v="3.6600000000000001E-2"/>
    <m/>
    <m/>
    <m/>
    <m/>
  </r>
  <r>
    <x v="30"/>
    <s v="CalWIN"/>
    <x v="0"/>
    <x v="1"/>
    <n v="2013"/>
    <s v="2012/13"/>
    <n v="13635"/>
    <n v="87731"/>
    <n v="62"/>
    <n v="1357"/>
    <n v="13697"/>
    <n v="89088"/>
    <n v="102785"/>
    <n v="227792"/>
    <n v="34552"/>
    <n v="189729"/>
    <n v="224281"/>
    <n v="209"/>
    <n v="3302"/>
    <n v="3511"/>
    <n v="34761"/>
    <n v="193031"/>
    <n v="33463444"/>
    <n v="416726"/>
    <n v="33880170"/>
    <n v="499517"/>
    <n v="0.99780000000000002"/>
    <m/>
    <m/>
    <m/>
    <n v="1.1900000000000001E-2"/>
    <m/>
    <m/>
    <m/>
    <m/>
  </r>
  <r>
    <x v="31"/>
    <s v="CalWIN"/>
    <x v="0"/>
    <x v="1"/>
    <n v="2013"/>
    <s v="2012/13"/>
    <n v="985"/>
    <n v="7280"/>
    <n v="2"/>
    <n v="32"/>
    <n v="987"/>
    <n v="7312"/>
    <n v="8299"/>
    <n v="17706"/>
    <n v="2587"/>
    <n v="15034"/>
    <n v="17621"/>
    <n v="8"/>
    <n v="77"/>
    <n v="85"/>
    <n v="2595"/>
    <n v="15111"/>
    <n v="2569632"/>
    <n v="10165"/>
    <n v="2579797"/>
    <n v="31548"/>
    <n v="0.98899999999999999"/>
    <m/>
    <m/>
    <m/>
    <n v="3.6600000000000001E-2"/>
    <m/>
    <m/>
    <m/>
    <m/>
  </r>
  <r>
    <x v="32"/>
    <s v="C-IV"/>
    <x v="0"/>
    <x v="1"/>
    <n v="2013"/>
    <s v="2012/13"/>
    <n v="115"/>
    <n v="698"/>
    <n v="0"/>
    <n v="2"/>
    <n v="115"/>
    <n v="700"/>
    <n v="815"/>
    <n v="1759"/>
    <n v="320"/>
    <n v="1437"/>
    <n v="1757"/>
    <n v="0"/>
    <n v="2"/>
    <n v="2"/>
    <n v="320"/>
    <n v="1439"/>
    <n v="252176"/>
    <n v="354"/>
    <n v="252530"/>
    <n v="3314"/>
    <n v="0.91890000000000005"/>
    <m/>
    <m/>
    <m/>
    <n v="3.6600000000000001E-2"/>
    <m/>
    <m/>
    <m/>
    <m/>
  </r>
  <r>
    <x v="33"/>
    <s v="C-IV"/>
    <x v="0"/>
    <x v="1"/>
    <n v="2013"/>
    <s v="2012/13"/>
    <n v="19965"/>
    <n v="93747"/>
    <n v="49"/>
    <n v="580"/>
    <n v="20014"/>
    <n v="94327"/>
    <n v="114341"/>
    <n v="276891"/>
    <n v="54481"/>
    <n v="220607"/>
    <n v="275088"/>
    <n v="168"/>
    <n v="1635"/>
    <n v="1803"/>
    <n v="54649"/>
    <n v="222242"/>
    <n v="40381984"/>
    <n v="220831"/>
    <n v="40602815"/>
    <n v="445664"/>
    <n v="0.99690000000000001"/>
    <m/>
    <m/>
    <m/>
    <n v="2.1399999999999999E-2"/>
    <m/>
    <m/>
    <m/>
    <m/>
  </r>
  <r>
    <x v="34"/>
    <s v="CalWIN"/>
    <x v="0"/>
    <x v="1"/>
    <n v="2013"/>
    <s v="2012/13"/>
    <n v="17751"/>
    <n v="75225"/>
    <n v="136"/>
    <n v="731"/>
    <n v="17887"/>
    <n v="75956"/>
    <n v="93843"/>
    <n v="210145"/>
    <n v="44838"/>
    <n v="163029"/>
    <n v="207867"/>
    <n v="489"/>
    <n v="1789"/>
    <n v="2278"/>
    <n v="45327"/>
    <n v="164818"/>
    <n v="32189092"/>
    <n v="306343"/>
    <n v="32495435"/>
    <n v="329691"/>
    <n v="0.99"/>
    <m/>
    <m/>
    <m/>
    <n v="8.2000000000000007E-3"/>
    <m/>
    <m/>
    <m/>
    <m/>
  </r>
  <r>
    <x v="35"/>
    <s v="C-IV"/>
    <x v="0"/>
    <x v="1"/>
    <n v="2013"/>
    <s v="2012/13"/>
    <n v="450"/>
    <n v="2247"/>
    <n v="1"/>
    <n v="12"/>
    <n v="451"/>
    <n v="2259"/>
    <n v="2710"/>
    <n v="6390"/>
    <n v="1173"/>
    <n v="5173"/>
    <n v="6346"/>
    <n v="3"/>
    <n v="41"/>
    <n v="44"/>
    <n v="1176"/>
    <n v="5214"/>
    <n v="946709"/>
    <n v="4590"/>
    <n v="951299"/>
    <n v="10502"/>
    <n v="0.98419999999999996"/>
    <m/>
    <m/>
    <m/>
    <n v="3.6600000000000001E-2"/>
    <m/>
    <m/>
    <m/>
    <m/>
  </r>
  <r>
    <x v="36"/>
    <s v="C-IV"/>
    <x v="0"/>
    <x v="1"/>
    <n v="2013"/>
    <s v="2012/13"/>
    <n v="28502"/>
    <n v="127636"/>
    <n v="54"/>
    <n v="555"/>
    <n v="28556"/>
    <n v="128191"/>
    <n v="156747"/>
    <n v="368618"/>
    <n v="76797"/>
    <n v="290167"/>
    <n v="366964"/>
    <n v="186"/>
    <n v="1468"/>
    <n v="1654"/>
    <n v="76983"/>
    <n v="291635"/>
    <n v="55083518"/>
    <n v="214133"/>
    <n v="55297651"/>
    <n v="518014"/>
    <n v="0.99939999999999996"/>
    <m/>
    <m/>
    <m/>
    <n v="8.0000000000000002E-3"/>
    <m/>
    <m/>
    <m/>
    <m/>
  </r>
  <r>
    <x v="37"/>
    <s v="CalWIN"/>
    <x v="0"/>
    <x v="1"/>
    <n v="2013"/>
    <s v="2012/13"/>
    <n v="17691"/>
    <n v="97483"/>
    <n v="128"/>
    <n v="1087"/>
    <n v="17819"/>
    <n v="98570"/>
    <n v="116389"/>
    <n v="253991"/>
    <n v="48135"/>
    <n v="202690"/>
    <n v="250825"/>
    <n v="465"/>
    <n v="2701"/>
    <n v="3166"/>
    <n v="48600"/>
    <n v="205391"/>
    <n v="38106015"/>
    <n v="391791"/>
    <n v="38497806"/>
    <n v="490268"/>
    <n v="0.96879999999999999"/>
    <m/>
    <m/>
    <m/>
    <n v="3.7900000000000003E-2"/>
    <m/>
    <m/>
    <m/>
    <m/>
  </r>
  <r>
    <x v="38"/>
    <s v="CalWIN"/>
    <x v="0"/>
    <x v="1"/>
    <n v="2013"/>
    <s v="2012/13"/>
    <n v="2812"/>
    <n v="28559"/>
    <n v="74"/>
    <n v="745"/>
    <n v="2886"/>
    <n v="29304"/>
    <n v="32190"/>
    <n v="50440"/>
    <n v="6199"/>
    <n v="42573"/>
    <n v="48772"/>
    <n v="210"/>
    <n v="1458"/>
    <n v="1668"/>
    <n v="6409"/>
    <n v="44031"/>
    <n v="7880101.79"/>
    <n v="212920.75"/>
    <n v="8093022.54"/>
    <n v="142119"/>
    <n v="0.97599999999999998"/>
    <m/>
    <m/>
    <m/>
    <n v="2.58E-2"/>
    <m/>
    <m/>
    <m/>
    <m/>
  </r>
  <r>
    <x v="39"/>
    <s v="C-IV"/>
    <x v="0"/>
    <x v="1"/>
    <n v="2013"/>
    <s v="2012/13"/>
    <n v="9697"/>
    <n v="35624"/>
    <n v="22"/>
    <n v="248"/>
    <n v="9719"/>
    <n v="35872"/>
    <n v="45591"/>
    <n v="110995"/>
    <n v="25006"/>
    <n v="85156"/>
    <n v="110162"/>
    <n v="74"/>
    <n v="759"/>
    <n v="833"/>
    <n v="25080"/>
    <n v="85915"/>
    <n v="16595574"/>
    <n v="102843"/>
    <n v="16698417"/>
    <n v="183568"/>
    <n v="0.98729999999999996"/>
    <m/>
    <m/>
    <m/>
    <n v="2.3E-2"/>
    <m/>
    <m/>
    <m/>
    <m/>
  </r>
  <r>
    <x v="40"/>
    <s v="CalWIN"/>
    <x v="0"/>
    <x v="1"/>
    <n v="2013"/>
    <s v="2012/13"/>
    <n v="1229"/>
    <n v="7833"/>
    <n v="2"/>
    <n v="26"/>
    <n v="1231"/>
    <n v="7859"/>
    <n v="9090"/>
    <n v="17743"/>
    <n v="3017"/>
    <n v="14651"/>
    <n v="17668"/>
    <n v="5"/>
    <n v="70"/>
    <n v="75"/>
    <n v="3022"/>
    <n v="14721"/>
    <n v="2598250"/>
    <n v="8445"/>
    <n v="2606695"/>
    <n v="33922"/>
    <n v="0.98350000000000004"/>
    <m/>
    <m/>
    <m/>
    <n v="3.6600000000000001E-2"/>
    <m/>
    <m/>
    <m/>
    <m/>
  </r>
  <r>
    <x v="41"/>
    <s v="CalWIN"/>
    <x v="0"/>
    <x v="1"/>
    <n v="2013"/>
    <s v="2012/13"/>
    <n v="1773"/>
    <n v="11736"/>
    <n v="19"/>
    <n v="256"/>
    <n v="1792"/>
    <n v="11992"/>
    <n v="13784"/>
    <n v="28487"/>
    <n v="4400"/>
    <n v="23390"/>
    <n v="27790"/>
    <n v="62"/>
    <n v="635"/>
    <n v="697"/>
    <n v="4462"/>
    <n v="24025"/>
    <n v="4230327.3499999996"/>
    <n v="79613.649999999994"/>
    <n v="4309941"/>
    <n v="85513"/>
    <n v="0.62180000000000002"/>
    <m/>
    <m/>
    <m/>
    <n v="3.6600000000000001E-2"/>
    <m/>
    <m/>
    <m/>
    <m/>
  </r>
  <r>
    <x v="42"/>
    <s v="CalWIN"/>
    <x v="0"/>
    <x v="1"/>
    <n v="2013"/>
    <s v="2012/13"/>
    <n v="2868"/>
    <n v="11781"/>
    <n v="2"/>
    <n v="38"/>
    <n v="2870"/>
    <n v="11819"/>
    <n v="14689"/>
    <n v="33164"/>
    <n v="7019"/>
    <n v="26020"/>
    <n v="33039"/>
    <n v="6"/>
    <n v="119"/>
    <n v="125"/>
    <n v="7025"/>
    <n v="26139"/>
    <n v="5003741.58"/>
    <n v="14692.11"/>
    <n v="5018433.6900000004"/>
    <n v="82298"/>
    <n v="0.95379999999999998"/>
    <m/>
    <m/>
    <m/>
    <n v="3.6600000000000001E-2"/>
    <m/>
    <m/>
    <m/>
    <m/>
  </r>
  <r>
    <x v="43"/>
    <s v="CalWIN"/>
    <x v="0"/>
    <x v="1"/>
    <n v="2013"/>
    <s v="2012/13"/>
    <n v="7327"/>
    <n v="42535"/>
    <n v="39"/>
    <n v="951"/>
    <n v="7366"/>
    <n v="43486"/>
    <n v="50852"/>
    <n v="108748"/>
    <n v="17806"/>
    <n v="88779"/>
    <n v="106585"/>
    <n v="119"/>
    <n v="2044"/>
    <n v="2163"/>
    <n v="17925"/>
    <n v="90823"/>
    <n v="16345357"/>
    <n v="297743"/>
    <n v="16643100"/>
    <n v="283546"/>
    <n v="0.87829999999999997"/>
    <m/>
    <m/>
    <m/>
    <n v="1.6799999999999999E-2"/>
    <m/>
    <m/>
    <m/>
    <m/>
  </r>
  <r>
    <x v="44"/>
    <s v="CalWIN"/>
    <x v="0"/>
    <x v="1"/>
    <n v="2013"/>
    <s v="2012/13"/>
    <n v="1483"/>
    <n v="10120"/>
    <n v="2"/>
    <n v="27"/>
    <n v="1485"/>
    <n v="10147"/>
    <n v="11632"/>
    <n v="23021"/>
    <n v="3574"/>
    <n v="19366"/>
    <n v="22940"/>
    <n v="6"/>
    <n v="75"/>
    <n v="81"/>
    <n v="3580"/>
    <n v="19441"/>
    <n v="3609326"/>
    <n v="10565"/>
    <n v="3619891"/>
    <n v="43171"/>
    <n v="0.81530000000000002"/>
    <m/>
    <m/>
    <m/>
    <n v="3.6600000000000001E-2"/>
    <m/>
    <m/>
    <m/>
    <m/>
  </r>
  <r>
    <x v="45"/>
    <s v="C-IV"/>
    <x v="0"/>
    <x v="1"/>
    <n v="2013"/>
    <s v="2012/13"/>
    <n v="1743"/>
    <n v="10137"/>
    <n v="1"/>
    <n v="19"/>
    <n v="1744"/>
    <n v="10156"/>
    <n v="11900"/>
    <n v="23749"/>
    <n v="4354"/>
    <n v="19349"/>
    <n v="23703"/>
    <n v="3"/>
    <n v="43"/>
    <n v="46"/>
    <n v="4357"/>
    <n v="19392"/>
    <n v="3519796"/>
    <n v="6497"/>
    <n v="3526293"/>
    <n v="40776"/>
    <n v="0.93359999999999999"/>
    <m/>
    <m/>
    <m/>
    <n v="3.6600000000000001E-2"/>
    <m/>
    <m/>
    <m/>
    <m/>
  </r>
  <r>
    <x v="46"/>
    <s v="C-IV"/>
    <x v="0"/>
    <x v="1"/>
    <n v="2013"/>
    <s v="2012/13"/>
    <n v="10"/>
    <n v="155"/>
    <n v="0"/>
    <n v="0"/>
    <n v="10"/>
    <n v="155"/>
    <n v="165"/>
    <n v="314"/>
    <n v="25"/>
    <n v="289"/>
    <n v="314"/>
    <n v="0"/>
    <n v="0"/>
    <n v="0"/>
    <n v="25"/>
    <n v="289"/>
    <n v="46388"/>
    <n v="0"/>
    <n v="46388"/>
    <n v="521"/>
    <n v="0.91669999999999996"/>
    <m/>
    <m/>
    <m/>
    <n v="3.6600000000000001E-2"/>
    <m/>
    <m/>
    <m/>
    <m/>
  </r>
  <r>
    <x v="47"/>
    <s v="C-IV"/>
    <x v="0"/>
    <x v="1"/>
    <n v="2013"/>
    <s v="2012/13"/>
    <n v="492"/>
    <n v="2367"/>
    <n v="0"/>
    <n v="3"/>
    <n v="492"/>
    <n v="2370"/>
    <n v="2862"/>
    <n v="6426"/>
    <n v="1389"/>
    <n v="5030"/>
    <n v="6419"/>
    <n v="0"/>
    <n v="7"/>
    <n v="7"/>
    <n v="1389"/>
    <n v="5037"/>
    <n v="953106"/>
    <n v="1084"/>
    <n v="954190"/>
    <n v="10970"/>
    <n v="1"/>
    <m/>
    <m/>
    <m/>
    <n v="3.6600000000000001E-2"/>
    <m/>
    <m/>
    <m/>
    <m/>
  </r>
  <r>
    <x v="48"/>
    <s v="CalWIN"/>
    <x v="0"/>
    <x v="1"/>
    <n v="2013"/>
    <s v="2012/13"/>
    <n v="3280"/>
    <n v="17229"/>
    <n v="10"/>
    <n v="76"/>
    <n v="3290"/>
    <n v="17305"/>
    <n v="20595"/>
    <n v="41335"/>
    <n v="7822"/>
    <n v="33286"/>
    <n v="41108"/>
    <n v="34"/>
    <n v="193"/>
    <n v="227"/>
    <n v="7856"/>
    <n v="33479"/>
    <n v="6426690.8399999999"/>
    <n v="29985.16"/>
    <n v="6456676"/>
    <n v="70101"/>
    <n v="0.92610000000000003"/>
    <m/>
    <m/>
    <m/>
    <n v="3.6200000000000003E-2"/>
    <m/>
    <m/>
    <m/>
    <m/>
  </r>
  <r>
    <x v="49"/>
    <s v="CalWIN"/>
    <x v="0"/>
    <x v="1"/>
    <n v="2013"/>
    <s v="2012/13"/>
    <n v="2863"/>
    <n v="21189"/>
    <n v="14"/>
    <n v="110"/>
    <n v="2877"/>
    <n v="21299"/>
    <n v="24176"/>
    <n v="40348"/>
    <n v="6034"/>
    <n v="33996"/>
    <n v="40030"/>
    <n v="43"/>
    <n v="275"/>
    <n v="318"/>
    <n v="6077"/>
    <n v="34271"/>
    <n v="5385920"/>
    <n v="39786"/>
    <n v="5425706"/>
    <n v="65769"/>
    <n v="0.9405"/>
    <m/>
    <m/>
    <m/>
    <n v="3.6600000000000001E-2"/>
    <m/>
    <m/>
    <m/>
    <m/>
  </r>
  <r>
    <x v="50"/>
    <s v="C-IV"/>
    <x v="0"/>
    <x v="1"/>
    <n v="2013"/>
    <s v="2012/13"/>
    <n v="7156"/>
    <n v="33926"/>
    <n v="8"/>
    <n v="57"/>
    <n v="7164"/>
    <n v="33983"/>
    <n v="41147"/>
    <n v="90507"/>
    <n v="18760"/>
    <n v="71552"/>
    <n v="90312"/>
    <n v="23"/>
    <n v="172"/>
    <n v="195"/>
    <n v="18783"/>
    <n v="71724"/>
    <n v="13434595"/>
    <n v="23771"/>
    <n v="13458366"/>
    <n v="138552"/>
    <n v="0.98599999999999999"/>
    <m/>
    <m/>
    <m/>
    <n v="7.1999999999999998E-3"/>
    <m/>
    <m/>
    <m/>
    <m/>
  </r>
  <r>
    <x v="51"/>
    <s v="C-IV"/>
    <x v="0"/>
    <x v="1"/>
    <n v="2013"/>
    <s v="2012/13"/>
    <n v="843"/>
    <n v="4261"/>
    <n v="4"/>
    <n v="17"/>
    <n v="847"/>
    <n v="4278"/>
    <n v="5125"/>
    <n v="12365"/>
    <n v="2284"/>
    <n v="10018"/>
    <n v="12302"/>
    <n v="13"/>
    <n v="50"/>
    <n v="63"/>
    <n v="2297"/>
    <n v="10068"/>
    <n v="1792590.45"/>
    <n v="7863"/>
    <n v="1800453.45"/>
    <n v="23778"/>
    <n v="0.96389999999999998"/>
    <m/>
    <m/>
    <m/>
    <n v="3.6600000000000001E-2"/>
    <m/>
    <m/>
    <m/>
    <m/>
  </r>
  <r>
    <x v="52"/>
    <s v="C-IV"/>
    <x v="0"/>
    <x v="1"/>
    <n v="2013"/>
    <s v="2012/13"/>
    <n v="775"/>
    <n v="3422"/>
    <n v="0"/>
    <n v="8"/>
    <n v="775"/>
    <n v="3430"/>
    <n v="4205"/>
    <n v="9737"/>
    <n v="2142"/>
    <n v="7576"/>
    <n v="9718"/>
    <n v="0"/>
    <n v="19"/>
    <n v="19"/>
    <n v="2142"/>
    <n v="7595"/>
    <n v="1420443"/>
    <n v="3170"/>
    <n v="1423613"/>
    <n v="17463"/>
    <n v="0.96109999999999995"/>
    <m/>
    <m/>
    <m/>
    <n v="3.6600000000000001E-2"/>
    <m/>
    <m/>
    <m/>
    <m/>
  </r>
  <r>
    <x v="53"/>
    <s v="C-IV"/>
    <x v="0"/>
    <x v="1"/>
    <n v="2013"/>
    <s v="2012/13"/>
    <n v="84"/>
    <n v="718"/>
    <n v="0"/>
    <n v="1"/>
    <n v="84"/>
    <n v="719"/>
    <n v="803"/>
    <n v="1613"/>
    <n v="189"/>
    <n v="1422"/>
    <n v="1611"/>
    <n v="0"/>
    <n v="2"/>
    <n v="2"/>
    <n v="189"/>
    <n v="1424"/>
    <n v="239334"/>
    <n v="367"/>
    <n v="239701"/>
    <n v="2836"/>
    <n v="0.94230000000000003"/>
    <m/>
    <m/>
    <m/>
    <n v="3.6600000000000001E-2"/>
    <m/>
    <m/>
    <m/>
    <m/>
  </r>
  <r>
    <x v="54"/>
    <s v="CalWIN"/>
    <x v="0"/>
    <x v="1"/>
    <n v="2013"/>
    <s v="2012/13"/>
    <n v="9125"/>
    <n v="36870"/>
    <n v="25"/>
    <n v="298"/>
    <n v="9150"/>
    <n v="37168"/>
    <n v="46318"/>
    <n v="114115"/>
    <n v="24851"/>
    <n v="88407"/>
    <n v="113258"/>
    <n v="79"/>
    <n v="778"/>
    <n v="857"/>
    <n v="24930"/>
    <n v="89185"/>
    <n v="16828951"/>
    <n v="111198"/>
    <n v="16940149"/>
    <n v="171681"/>
    <n v="1"/>
    <m/>
    <m/>
    <m/>
    <n v="8.4199999999999997E-2"/>
    <m/>
    <m/>
    <m/>
    <m/>
  </r>
  <r>
    <x v="55"/>
    <s v="C-IV"/>
    <x v="0"/>
    <x v="1"/>
    <n v="2013"/>
    <s v="2012/13"/>
    <n v="420"/>
    <n v="2414"/>
    <n v="1"/>
    <n v="2"/>
    <n v="421"/>
    <n v="2416"/>
    <n v="2836"/>
    <n v="5253"/>
    <n v="1078"/>
    <n v="4167"/>
    <n v="5245"/>
    <n v="1"/>
    <n v="7"/>
    <n v="8"/>
    <n v="1079"/>
    <n v="4174"/>
    <n v="785141"/>
    <n v="1047"/>
    <n v="786188"/>
    <n v="8302"/>
    <n v="0.95430000000000004"/>
    <m/>
    <m/>
    <m/>
    <n v="3.6600000000000001E-2"/>
    <m/>
    <m/>
    <m/>
    <m/>
  </r>
  <r>
    <x v="56"/>
    <s v="CalWIN"/>
    <x v="0"/>
    <x v="1"/>
    <n v="2013"/>
    <s v="2012/13"/>
    <n v="3774"/>
    <n v="28286"/>
    <n v="8"/>
    <n v="162"/>
    <n v="3782"/>
    <n v="28448"/>
    <n v="32230"/>
    <n v="66999"/>
    <n v="9438"/>
    <n v="57131"/>
    <n v="66569"/>
    <n v="28"/>
    <n v="402"/>
    <n v="430"/>
    <n v="9466"/>
    <n v="57533"/>
    <n v="10065904.060000001"/>
    <n v="49753.67"/>
    <n v="10115657.73"/>
    <n v="125396"/>
    <n v="0.98080000000000001"/>
    <m/>
    <m/>
    <m/>
    <n v="7.4000000000000003E-3"/>
    <m/>
    <m/>
    <m/>
    <m/>
  </r>
  <r>
    <x v="57"/>
    <s v="CalWIN"/>
    <x v="0"/>
    <x v="1"/>
    <n v="2013"/>
    <s v="2012/13"/>
    <n v="995"/>
    <n v="6778"/>
    <n v="11"/>
    <n v="102"/>
    <n v="1006"/>
    <n v="6880"/>
    <n v="7886"/>
    <n v="16966"/>
    <n v="2525"/>
    <n v="14159"/>
    <n v="16684"/>
    <n v="48"/>
    <n v="234"/>
    <n v="282"/>
    <n v="2573"/>
    <n v="14393"/>
    <n v="2511813"/>
    <n v="38215"/>
    <n v="2550028"/>
    <n v="31349"/>
    <n v="0.7671"/>
    <m/>
    <m/>
    <m/>
    <n v="3.6600000000000001E-2"/>
    <m/>
    <m/>
    <m/>
    <m/>
  </r>
  <r>
    <x v="58"/>
    <s v="C-IV"/>
    <x v="0"/>
    <x v="1"/>
    <n v="2013"/>
    <s v="2012/13"/>
    <n v="984"/>
    <n v="4684"/>
    <n v="1"/>
    <n v="10"/>
    <n v="985"/>
    <n v="4694"/>
    <n v="5679"/>
    <n v="12871"/>
    <n v="2577"/>
    <n v="10261"/>
    <n v="12838"/>
    <n v="4"/>
    <n v="29"/>
    <n v="33"/>
    <n v="2581"/>
    <n v="10290"/>
    <n v="1915564"/>
    <n v="4648"/>
    <n v="1920212"/>
    <n v="20314"/>
    <n v="0.97009999999999996"/>
    <m/>
    <m/>
    <m/>
    <n v="3.6600000000000001E-2"/>
    <m/>
    <m/>
    <m/>
    <m/>
  </r>
  <r>
    <x v="0"/>
    <s v="n/a"/>
    <x v="1"/>
    <x v="1"/>
    <n v="2013"/>
    <s v="2012/13"/>
    <n v="318401"/>
    <n v="1572773"/>
    <n v="1731"/>
    <n v="14047"/>
    <n v="320132"/>
    <n v="1586820"/>
    <n v="1906946"/>
    <n v="4187279"/>
    <n v="799324"/>
    <n v="3348556"/>
    <n v="4147880"/>
    <n v="5721"/>
    <n v="33678"/>
    <n v="39399"/>
    <n v="805045"/>
    <n v="3382234"/>
    <n v="635590607.18000019"/>
    <n v="5124264.71"/>
    <n v="640714871.8900001"/>
    <n v="7917844"/>
    <n v="0.96260000000000001"/>
    <m/>
    <m/>
    <m/>
    <n v="2.93E-2"/>
    <m/>
    <m/>
    <m/>
    <m/>
  </r>
  <r>
    <x v="1"/>
    <s v="CalWIN"/>
    <x v="1"/>
    <x v="1"/>
    <n v="2013"/>
    <s v="2012/13"/>
    <n v="10376"/>
    <n v="51447"/>
    <n v="105"/>
    <n v="772"/>
    <n v="10481"/>
    <n v="52219"/>
    <n v="62700"/>
    <n v="126147"/>
    <n v="24391"/>
    <n v="99577"/>
    <n v="123968"/>
    <n v="348"/>
    <n v="1831"/>
    <n v="2179"/>
    <n v="24739"/>
    <n v="101408"/>
    <n v="19566306"/>
    <n v="277627"/>
    <n v="19843933"/>
    <n v="264827"/>
    <n v="0.89590000000000003"/>
    <m/>
    <m/>
    <m/>
    <n v="3.8800000000000001E-2"/>
    <m/>
    <m/>
    <m/>
    <m/>
  </r>
  <r>
    <x v="2"/>
    <s v="C-IV"/>
    <x v="1"/>
    <x v="1"/>
    <n v="2013"/>
    <s v="2012/13"/>
    <n v="3"/>
    <n v="78"/>
    <n v="0"/>
    <n v="0"/>
    <n v="3"/>
    <n v="78"/>
    <n v="81"/>
    <n v="145"/>
    <n v="8"/>
    <n v="137"/>
    <n v="145"/>
    <n v="0"/>
    <n v="0"/>
    <n v="0"/>
    <n v="8"/>
    <n v="137"/>
    <n v="20129"/>
    <n v="0"/>
    <n v="20129"/>
    <n v="200"/>
    <n v="1"/>
    <m/>
    <m/>
    <m/>
    <n v="4.7300000000000002E-2"/>
    <m/>
    <m/>
    <m/>
    <m/>
  </r>
  <r>
    <x v="3"/>
    <s v="C-IV"/>
    <x v="1"/>
    <x v="1"/>
    <n v="2013"/>
    <s v="2012/13"/>
    <n v="197"/>
    <n v="1511"/>
    <n v="0"/>
    <n v="3"/>
    <n v="197"/>
    <n v="1514"/>
    <n v="1711"/>
    <n v="3284"/>
    <n v="515"/>
    <n v="2762"/>
    <n v="3277"/>
    <n v="0"/>
    <n v="7"/>
    <n v="7"/>
    <n v="515"/>
    <n v="2769"/>
    <n v="499359"/>
    <n v="726"/>
    <n v="500085"/>
    <n v="4510"/>
    <n v="0.96740000000000004"/>
    <m/>
    <m/>
    <m/>
    <n v="4.7300000000000002E-2"/>
    <m/>
    <m/>
    <m/>
    <m/>
  </r>
  <r>
    <x v="4"/>
    <s v="C-IV"/>
    <x v="1"/>
    <x v="1"/>
    <n v="2013"/>
    <s v="2012/13"/>
    <n v="2055"/>
    <n v="12205"/>
    <n v="3"/>
    <n v="22"/>
    <n v="2058"/>
    <n v="12227"/>
    <n v="14285"/>
    <n v="29751"/>
    <n v="5135"/>
    <n v="24546"/>
    <n v="29681"/>
    <n v="10"/>
    <n v="60"/>
    <n v="70"/>
    <n v="5145"/>
    <n v="24606"/>
    <n v="4418716"/>
    <n v="7723"/>
    <n v="4426439"/>
    <n v="51438"/>
    <n v="0.93340000000000001"/>
    <m/>
    <m/>
    <m/>
    <n v="4.7300000000000002E-2"/>
    <m/>
    <m/>
    <m/>
    <m/>
  </r>
  <r>
    <x v="5"/>
    <s v="C-IV"/>
    <x v="1"/>
    <x v="1"/>
    <n v="2013"/>
    <s v="2012/13"/>
    <n v="325"/>
    <n v="2268"/>
    <n v="0"/>
    <n v="3"/>
    <n v="325"/>
    <n v="2271"/>
    <n v="2596"/>
    <n v="5065"/>
    <n v="864"/>
    <n v="4194"/>
    <n v="5058"/>
    <n v="0"/>
    <n v="7"/>
    <n v="7"/>
    <n v="864"/>
    <n v="4201"/>
    <n v="762574"/>
    <n v="630"/>
    <n v="763204"/>
    <n v="6847"/>
    <n v="0.97919999999999996"/>
    <m/>
    <m/>
    <m/>
    <n v="4.7300000000000002E-2"/>
    <m/>
    <m/>
    <m/>
    <m/>
  </r>
  <r>
    <x v="6"/>
    <s v="C-IV"/>
    <x v="1"/>
    <x v="1"/>
    <n v="2013"/>
    <s v="2012/13"/>
    <n v="110"/>
    <n v="611"/>
    <n v="1"/>
    <n v="1"/>
    <n v="111"/>
    <n v="612"/>
    <n v="722"/>
    <n v="1828"/>
    <n v="287"/>
    <n v="1534"/>
    <n v="1821"/>
    <n v="2"/>
    <n v="5"/>
    <n v="7"/>
    <n v="289"/>
    <n v="1539"/>
    <n v="246464"/>
    <n v="524"/>
    <n v="246988"/>
    <n v="4764"/>
    <n v="1"/>
    <m/>
    <m/>
    <m/>
    <n v="4.7300000000000002E-2"/>
    <m/>
    <m/>
    <m/>
    <m/>
  </r>
  <r>
    <x v="7"/>
    <s v="CalWIN"/>
    <x v="1"/>
    <x v="1"/>
    <n v="2013"/>
    <s v="2012/13"/>
    <n v="5862"/>
    <n v="26855"/>
    <n v="19"/>
    <n v="169"/>
    <n v="5881"/>
    <n v="27024"/>
    <n v="32905"/>
    <n v="68497"/>
    <n v="13962"/>
    <n v="54024"/>
    <n v="67986"/>
    <n v="66"/>
    <n v="445"/>
    <n v="511"/>
    <n v="14028"/>
    <n v="54469"/>
    <n v="10697075"/>
    <n v="66219"/>
    <n v="10763294"/>
    <n v="147471"/>
    <n v="0.94950000000000001"/>
    <m/>
    <m/>
    <m/>
    <n v="1.3599999999999999E-2"/>
    <m/>
    <m/>
    <m/>
    <m/>
  </r>
  <r>
    <x v="8"/>
    <s v="C-IV"/>
    <x v="1"/>
    <x v="1"/>
    <n v="2013"/>
    <s v="2012/13"/>
    <n v="436"/>
    <n v="2121"/>
    <n v="0"/>
    <n v="5"/>
    <n v="436"/>
    <n v="2126"/>
    <n v="2562"/>
    <n v="5196"/>
    <n v="1164"/>
    <n v="4024"/>
    <n v="5188"/>
    <n v="0"/>
    <n v="8"/>
    <n v="8"/>
    <n v="1164"/>
    <n v="4032"/>
    <n v="776112.75"/>
    <n v="1399"/>
    <n v="777511.75"/>
    <n v="7880"/>
    <n v="1"/>
    <m/>
    <m/>
    <m/>
    <n v="4.7300000000000002E-2"/>
    <m/>
    <m/>
    <m/>
    <m/>
  </r>
  <r>
    <x v="9"/>
    <s v="C-IV"/>
    <x v="1"/>
    <x v="1"/>
    <n v="2013"/>
    <s v="2012/13"/>
    <n v="677"/>
    <n v="5656"/>
    <n v="1"/>
    <n v="19"/>
    <n v="678"/>
    <n v="5675"/>
    <n v="6353"/>
    <n v="11985"/>
    <n v="1730"/>
    <n v="10208"/>
    <n v="11938"/>
    <n v="3"/>
    <n v="44"/>
    <n v="47"/>
    <n v="1733"/>
    <n v="10252"/>
    <n v="1820271"/>
    <n v="6789"/>
    <n v="1827060"/>
    <n v="19393"/>
    <n v="0.99319999999999997"/>
    <m/>
    <m/>
    <m/>
    <n v="4.7300000000000002E-2"/>
    <m/>
    <m/>
    <m/>
    <m/>
  </r>
  <r>
    <x v="10"/>
    <s v="CalWIN"/>
    <x v="1"/>
    <x v="1"/>
    <n v="2013"/>
    <s v="2012/13"/>
    <n v="16376"/>
    <n v="74616"/>
    <n v="35"/>
    <n v="250"/>
    <n v="16411"/>
    <n v="74866"/>
    <n v="91277"/>
    <n v="220920"/>
    <n v="43815"/>
    <n v="176243"/>
    <n v="220058"/>
    <n v="131"/>
    <n v="731"/>
    <n v="862"/>
    <n v="43946"/>
    <n v="176974"/>
    <n v="32970706"/>
    <n v="111515"/>
    <n v="33082221"/>
    <n v="320533"/>
    <n v="0.9647"/>
    <m/>
    <m/>
    <m/>
    <n v="7.7000000000000002E-3"/>
    <m/>
    <m/>
    <m/>
    <m/>
  </r>
  <r>
    <x v="11"/>
    <s v="C-IV"/>
    <x v="1"/>
    <x v="1"/>
    <n v="2013"/>
    <s v="2012/13"/>
    <n v="252"/>
    <n v="1163"/>
    <n v="0"/>
    <n v="3"/>
    <n v="252"/>
    <n v="1166"/>
    <n v="1418"/>
    <n v="3541"/>
    <n v="680"/>
    <n v="2849"/>
    <n v="3529"/>
    <n v="1"/>
    <n v="11"/>
    <n v="12"/>
    <n v="681"/>
    <n v="2860"/>
    <n v="492623"/>
    <n v="1320"/>
    <n v="493943"/>
    <n v="7476"/>
    <n v="1"/>
    <m/>
    <m/>
    <m/>
    <n v="4.7300000000000002E-2"/>
    <m/>
    <m/>
    <m/>
    <m/>
  </r>
  <r>
    <x v="12"/>
    <s v="C-IV"/>
    <x v="1"/>
    <x v="1"/>
    <n v="2013"/>
    <s v="2012/13"/>
    <n v="1000"/>
    <n v="7224"/>
    <n v="0"/>
    <n v="12"/>
    <n v="1000"/>
    <n v="7236"/>
    <n v="8236"/>
    <n v="15586"/>
    <n v="2448"/>
    <n v="13107"/>
    <n v="15555"/>
    <n v="1"/>
    <n v="30"/>
    <n v="31"/>
    <n v="2449"/>
    <n v="13137"/>
    <n v="2385777"/>
    <n v="4051"/>
    <n v="2389828"/>
    <n v="27341"/>
    <n v="0.97670000000000001"/>
    <m/>
    <m/>
    <m/>
    <n v="4.7300000000000002E-2"/>
    <m/>
    <m/>
    <m/>
    <m/>
  </r>
  <r>
    <x v="13"/>
    <s v="C-IV"/>
    <x v="1"/>
    <x v="1"/>
    <n v="2013"/>
    <s v="2012/13"/>
    <n v="2117"/>
    <n v="11967"/>
    <n v="8"/>
    <n v="109"/>
    <n v="2125"/>
    <n v="12076"/>
    <n v="14201"/>
    <n v="36510"/>
    <n v="5930"/>
    <n v="30206"/>
    <n v="36136"/>
    <n v="26"/>
    <n v="348"/>
    <n v="374"/>
    <n v="5956"/>
    <n v="30554"/>
    <n v="5101855"/>
    <n v="42782"/>
    <n v="5144637"/>
    <n v="59252"/>
    <n v="1"/>
    <m/>
    <m/>
    <m/>
    <n v="4.7300000000000002E-2"/>
    <m/>
    <m/>
    <m/>
    <m/>
  </r>
  <r>
    <x v="14"/>
    <s v="C-IV"/>
    <x v="1"/>
    <x v="1"/>
    <n v="2013"/>
    <s v="2012/13"/>
    <n v="132"/>
    <n v="852"/>
    <n v="1"/>
    <n v="3"/>
    <n v="133"/>
    <n v="855"/>
    <n v="987"/>
    <n v="1998"/>
    <n v="348"/>
    <n v="1637"/>
    <n v="1985"/>
    <n v="2"/>
    <n v="11"/>
    <n v="13"/>
    <n v="350"/>
    <n v="1648"/>
    <n v="279428"/>
    <n v="1167"/>
    <n v="280595"/>
    <n v="3513"/>
    <n v="0.97919999999999996"/>
    <m/>
    <m/>
    <m/>
    <n v="4.7300000000000002E-2"/>
    <m/>
    <m/>
    <m/>
    <m/>
  </r>
  <r>
    <x v="15"/>
    <s v="C-IV"/>
    <x v="1"/>
    <x v="1"/>
    <n v="2013"/>
    <s v="2012/13"/>
    <n v="12058"/>
    <n v="46847"/>
    <n v="18"/>
    <n v="258"/>
    <n v="12076"/>
    <n v="47105"/>
    <n v="59181"/>
    <n v="143973"/>
    <n v="32297"/>
    <n v="110964"/>
    <n v="143261"/>
    <n v="57"/>
    <n v="655"/>
    <n v="712"/>
    <n v="32354"/>
    <n v="111619"/>
    <n v="21553317"/>
    <n v="102468"/>
    <n v="21655785"/>
    <n v="243998"/>
    <n v="0.98209999999999997"/>
    <m/>
    <m/>
    <m/>
    <n v="1.8700000000000001E-2"/>
    <m/>
    <m/>
    <m/>
    <m/>
  </r>
  <r>
    <x v="16"/>
    <s v="C-IV"/>
    <x v="1"/>
    <x v="1"/>
    <n v="2013"/>
    <s v="2012/13"/>
    <n v="1668"/>
    <n v="8176"/>
    <n v="4"/>
    <n v="47"/>
    <n v="1672"/>
    <n v="8223"/>
    <n v="9895"/>
    <n v="23569"/>
    <n v="4476"/>
    <n v="18959"/>
    <n v="23435"/>
    <n v="11"/>
    <n v="123"/>
    <n v="134"/>
    <n v="4487"/>
    <n v="19082"/>
    <n v="3329156"/>
    <n v="16850"/>
    <n v="3346006"/>
    <n v="36607"/>
    <n v="0.98809999999999998"/>
    <m/>
    <m/>
    <m/>
    <n v="4.7300000000000002E-2"/>
    <m/>
    <m/>
    <m/>
    <m/>
  </r>
  <r>
    <x v="17"/>
    <s v="C-IV"/>
    <x v="1"/>
    <x v="1"/>
    <n v="2013"/>
    <s v="2012/13"/>
    <n v="698"/>
    <n v="4426"/>
    <n v="1"/>
    <n v="11"/>
    <n v="699"/>
    <n v="4437"/>
    <n v="5135"/>
    <n v="10261"/>
    <n v="1810"/>
    <n v="8425"/>
    <n v="10235"/>
    <n v="2"/>
    <n v="24"/>
    <n v="26"/>
    <n v="1812"/>
    <n v="8449"/>
    <n v="1575389"/>
    <n v="3512"/>
    <n v="1578901"/>
    <n v="18017"/>
    <n v="0.93059999999999998"/>
    <m/>
    <m/>
    <m/>
    <n v="4.7300000000000002E-2"/>
    <m/>
    <m/>
    <m/>
    <m/>
  </r>
  <r>
    <x v="18"/>
    <s v="C-IV"/>
    <x v="1"/>
    <x v="1"/>
    <n v="2013"/>
    <s v="2012/13"/>
    <n v="269"/>
    <n v="1138"/>
    <n v="0"/>
    <n v="0"/>
    <n v="269"/>
    <n v="1138"/>
    <n v="1407"/>
    <n v="2952"/>
    <n v="735"/>
    <n v="2216"/>
    <n v="2951"/>
    <n v="1"/>
    <n v="0"/>
    <n v="1"/>
    <n v="736"/>
    <n v="2216"/>
    <n v="457716"/>
    <n v="159"/>
    <n v="457875"/>
    <n v="4843"/>
    <n v="0.98799999999999999"/>
    <m/>
    <m/>
    <m/>
    <n v="4.7300000000000002E-2"/>
    <m/>
    <m/>
    <m/>
    <m/>
  </r>
  <r>
    <x v="19"/>
    <s v="LRS"/>
    <x v="1"/>
    <x v="1"/>
    <n v="2013"/>
    <s v="2012/13"/>
    <n v="90455"/>
    <n v="445800"/>
    <n v="821"/>
    <n v="4652"/>
    <n v="91276"/>
    <n v="450452"/>
    <n v="541728"/>
    <n v="1125938"/>
    <n v="206415"/>
    <n v="906534"/>
    <n v="1112949"/>
    <n v="2636"/>
    <n v="10353"/>
    <n v="12989"/>
    <n v="209051"/>
    <n v="916887"/>
    <n v="177985696"/>
    <n v="1798807"/>
    <n v="179784503"/>
    <n v="2440292"/>
    <n v="0.9597"/>
    <m/>
    <m/>
    <m/>
    <n v="2.1999999999999999E-2"/>
    <m/>
    <m/>
    <m/>
    <m/>
  </r>
  <r>
    <x v="20"/>
    <s v="C-IV"/>
    <x v="1"/>
    <x v="1"/>
    <n v="2013"/>
    <s v="2012/13"/>
    <n v="2138"/>
    <n v="8416"/>
    <n v="2"/>
    <n v="16"/>
    <n v="2140"/>
    <n v="8432"/>
    <n v="10572"/>
    <n v="26846"/>
    <n v="5617"/>
    <n v="21159"/>
    <n v="26776"/>
    <n v="7"/>
    <n v="63"/>
    <n v="70"/>
    <n v="5624"/>
    <n v="21222"/>
    <n v="3946489"/>
    <n v="7220"/>
    <n v="3953709"/>
    <n v="46577"/>
    <n v="0.96150000000000002"/>
    <m/>
    <m/>
    <m/>
    <n v="4.7300000000000002E-2"/>
    <m/>
    <m/>
    <m/>
    <m/>
  </r>
  <r>
    <x v="21"/>
    <s v="C-IV"/>
    <x v="1"/>
    <x v="1"/>
    <n v="2013"/>
    <s v="2012/13"/>
    <n v="779"/>
    <n v="4670"/>
    <n v="13"/>
    <n v="76"/>
    <n v="792"/>
    <n v="4746"/>
    <n v="5538"/>
    <n v="9391"/>
    <n v="1689"/>
    <n v="7479"/>
    <n v="9168"/>
    <n v="42"/>
    <n v="181"/>
    <n v="223"/>
    <n v="1731"/>
    <n v="7660"/>
    <n v="1467547"/>
    <n v="25663"/>
    <n v="1493210"/>
    <n v="22999"/>
    <n v="0.94789999999999996"/>
    <m/>
    <m/>
    <m/>
    <n v="4.7300000000000002E-2"/>
    <m/>
    <m/>
    <m/>
    <m/>
  </r>
  <r>
    <x v="22"/>
    <s v="C-IV"/>
    <x v="1"/>
    <x v="1"/>
    <n v="2013"/>
    <s v="2012/13"/>
    <n v="130"/>
    <n v="772"/>
    <n v="0"/>
    <n v="1"/>
    <n v="130"/>
    <n v="773"/>
    <n v="902"/>
    <n v="1838"/>
    <n v="347"/>
    <n v="1490"/>
    <n v="1837"/>
    <n v="0"/>
    <n v="1"/>
    <n v="1"/>
    <n v="347"/>
    <n v="1491"/>
    <n v="274737"/>
    <n v="167"/>
    <n v="274904"/>
    <n v="2874"/>
    <n v="0.87180000000000002"/>
    <m/>
    <m/>
    <m/>
    <n v="4.7300000000000002E-2"/>
    <m/>
    <m/>
    <m/>
    <m/>
  </r>
  <r>
    <x v="23"/>
    <s v="C-IV"/>
    <x v="1"/>
    <x v="1"/>
    <n v="2013"/>
    <s v="2012/13"/>
    <n v="837"/>
    <n v="6144"/>
    <n v="1"/>
    <n v="23"/>
    <n v="838"/>
    <n v="6167"/>
    <n v="7005"/>
    <n v="13283"/>
    <n v="2160"/>
    <n v="11067"/>
    <n v="13227"/>
    <n v="3"/>
    <n v="53"/>
    <n v="56"/>
    <n v="2163"/>
    <n v="11120"/>
    <n v="2048544"/>
    <n v="7798"/>
    <n v="2056342"/>
    <n v="23597"/>
    <n v="0.98729999999999996"/>
    <m/>
    <m/>
    <m/>
    <n v="4.7300000000000002E-2"/>
    <m/>
    <m/>
    <m/>
    <m/>
  </r>
  <r>
    <x v="24"/>
    <s v="C-IV"/>
    <x v="1"/>
    <x v="1"/>
    <n v="2013"/>
    <s v="2012/13"/>
    <n v="5053"/>
    <n v="17617"/>
    <n v="6"/>
    <n v="34"/>
    <n v="5059"/>
    <n v="17651"/>
    <n v="22710"/>
    <n v="55670"/>
    <n v="13791"/>
    <n v="41753"/>
    <n v="55544"/>
    <n v="20"/>
    <n v="106"/>
    <n v="126"/>
    <n v="13811"/>
    <n v="41859"/>
    <n v="8203193"/>
    <n v="14458"/>
    <n v="8217651"/>
    <n v="87003"/>
    <n v="0.99160000000000004"/>
    <m/>
    <m/>
    <m/>
    <n v="3.8999999999999998E-3"/>
    <m/>
    <m/>
    <m/>
    <m/>
  </r>
  <r>
    <x v="25"/>
    <s v="C-IV"/>
    <x v="1"/>
    <x v="1"/>
    <n v="2013"/>
    <s v="2012/13"/>
    <n v="85"/>
    <n v="353"/>
    <n v="0"/>
    <n v="1"/>
    <n v="85"/>
    <n v="354"/>
    <n v="439"/>
    <n v="985"/>
    <n v="220"/>
    <n v="764"/>
    <n v="984"/>
    <n v="0"/>
    <n v="1"/>
    <n v="1"/>
    <n v="220"/>
    <n v="765"/>
    <n v="140645"/>
    <n v="114"/>
    <n v="140759"/>
    <n v="1994"/>
    <n v="1"/>
    <m/>
    <m/>
    <m/>
    <n v="4.7300000000000002E-2"/>
    <m/>
    <m/>
    <m/>
    <m/>
  </r>
  <r>
    <x v="26"/>
    <s v="C-IV"/>
    <x v="1"/>
    <x v="1"/>
    <n v="2013"/>
    <s v="2012/13"/>
    <n v="24"/>
    <n v="335"/>
    <n v="0"/>
    <n v="0"/>
    <n v="24"/>
    <n v="335"/>
    <n v="359"/>
    <n v="625"/>
    <n v="59"/>
    <n v="564"/>
    <n v="623"/>
    <n v="0"/>
    <n v="2"/>
    <n v="2"/>
    <n v="59"/>
    <n v="566"/>
    <n v="92631"/>
    <n v="0"/>
    <n v="92631"/>
    <n v="1450"/>
    <n v="1"/>
    <m/>
    <m/>
    <m/>
    <n v="4.7300000000000002E-2"/>
    <m/>
    <m/>
    <m/>
    <m/>
  </r>
  <r>
    <x v="27"/>
    <s v="C-IV"/>
    <x v="1"/>
    <x v="1"/>
    <n v="2013"/>
    <s v="2012/13"/>
    <n v="4696"/>
    <n v="16754"/>
    <n v="6"/>
    <n v="59"/>
    <n v="4702"/>
    <n v="16813"/>
    <n v="21515"/>
    <n v="49670"/>
    <n v="11297"/>
    <n v="38145"/>
    <n v="49442"/>
    <n v="22"/>
    <n v="206"/>
    <n v="228"/>
    <n v="11319"/>
    <n v="38351"/>
    <n v="7583933"/>
    <n v="25557"/>
    <n v="7609490"/>
    <n v="99635"/>
    <n v="0.99919999999999998"/>
    <m/>
    <m/>
    <m/>
    <n v="4.3E-3"/>
    <m/>
    <m/>
    <m/>
    <m/>
  </r>
  <r>
    <x v="28"/>
    <s v="C-IV"/>
    <x v="1"/>
    <x v="1"/>
    <n v="2013"/>
    <s v="2012/13"/>
    <n v="435"/>
    <n v="2912"/>
    <n v="6"/>
    <n v="14"/>
    <n v="441"/>
    <n v="2926"/>
    <n v="3367"/>
    <n v="7194"/>
    <n v="1071"/>
    <n v="6054"/>
    <n v="7125"/>
    <n v="18"/>
    <n v="51"/>
    <n v="69"/>
    <n v="1089"/>
    <n v="6105"/>
    <n v="1079248"/>
    <n v="8144"/>
    <n v="1087392"/>
    <n v="17164"/>
    <n v="0.62009999999999998"/>
    <m/>
    <m/>
    <m/>
    <n v="4.7300000000000002E-2"/>
    <m/>
    <m/>
    <m/>
    <m/>
  </r>
  <r>
    <x v="29"/>
    <s v="C-IV"/>
    <x v="1"/>
    <x v="1"/>
    <n v="2013"/>
    <s v="2012/13"/>
    <n v="463"/>
    <n v="3360"/>
    <n v="0"/>
    <n v="6"/>
    <n v="463"/>
    <n v="3366"/>
    <n v="3829"/>
    <n v="7303"/>
    <n v="1163"/>
    <n v="6128"/>
    <n v="7291"/>
    <n v="1"/>
    <n v="11"/>
    <n v="12"/>
    <n v="1164"/>
    <n v="6139"/>
    <n v="1118012"/>
    <n v="1431"/>
    <n v="1119443"/>
    <n v="11748"/>
    <n v="1"/>
    <m/>
    <m/>
    <m/>
    <n v="4.7300000000000002E-2"/>
    <m/>
    <m/>
    <m/>
    <m/>
  </r>
  <r>
    <x v="30"/>
    <s v="CalWIN"/>
    <x v="1"/>
    <x v="1"/>
    <n v="2013"/>
    <s v="2012/13"/>
    <n v="13667"/>
    <n v="87516"/>
    <n v="60"/>
    <n v="1361"/>
    <n v="13727"/>
    <n v="88877"/>
    <n v="102604"/>
    <n v="228800"/>
    <n v="34645"/>
    <n v="190598"/>
    <n v="225243"/>
    <n v="210"/>
    <n v="3347"/>
    <n v="3557"/>
    <n v="34855"/>
    <n v="193945"/>
    <n v="33490334"/>
    <n v="420494"/>
    <n v="33910828"/>
    <n v="501628"/>
    <n v="0.997"/>
    <m/>
    <m/>
    <m/>
    <n v="1.3599999999999999E-2"/>
    <m/>
    <m/>
    <m/>
    <m/>
  </r>
  <r>
    <x v="31"/>
    <s v="CalWIN"/>
    <x v="1"/>
    <x v="1"/>
    <n v="2013"/>
    <s v="2012/13"/>
    <n v="979"/>
    <n v="7202"/>
    <n v="3"/>
    <n v="32"/>
    <n v="982"/>
    <n v="7234"/>
    <n v="8216"/>
    <n v="17727"/>
    <n v="2657"/>
    <n v="14985"/>
    <n v="17642"/>
    <n v="10"/>
    <n v="75"/>
    <n v="85"/>
    <n v="2667"/>
    <n v="15060"/>
    <n v="2561971.35"/>
    <n v="9774"/>
    <n v="2571745.35"/>
    <n v="31721"/>
    <n v="0.99470000000000003"/>
    <m/>
    <m/>
    <m/>
    <n v="4.7300000000000002E-2"/>
    <m/>
    <m/>
    <m/>
    <m/>
  </r>
  <r>
    <x v="32"/>
    <s v="C-IV"/>
    <x v="1"/>
    <x v="1"/>
    <n v="2013"/>
    <s v="2012/13"/>
    <n v="112"/>
    <n v="693"/>
    <n v="0"/>
    <n v="1"/>
    <n v="112"/>
    <n v="694"/>
    <n v="806"/>
    <n v="1722"/>
    <n v="311"/>
    <n v="1410"/>
    <n v="1721"/>
    <n v="0"/>
    <n v="1"/>
    <n v="1"/>
    <n v="311"/>
    <n v="1411"/>
    <n v="252495"/>
    <n v="200"/>
    <n v="252695"/>
    <n v="3274"/>
    <n v="0.98040000000000005"/>
    <m/>
    <m/>
    <m/>
    <n v="4.7300000000000002E-2"/>
    <m/>
    <m/>
    <m/>
    <m/>
  </r>
  <r>
    <x v="33"/>
    <s v="C-IV"/>
    <x v="1"/>
    <x v="1"/>
    <n v="2013"/>
    <s v="2012/13"/>
    <n v="19797"/>
    <n v="93124"/>
    <n v="49"/>
    <n v="581"/>
    <n v="19846"/>
    <n v="93705"/>
    <n v="113551"/>
    <n v="275073"/>
    <n v="54080"/>
    <n v="219223"/>
    <n v="273303"/>
    <n v="165"/>
    <n v="1605"/>
    <n v="1770"/>
    <n v="54245"/>
    <n v="220828"/>
    <n v="40273850"/>
    <n v="211856"/>
    <n v="40485706"/>
    <n v="449607"/>
    <n v="0.99790000000000001"/>
    <m/>
    <m/>
    <m/>
    <n v="2.47E-2"/>
    <m/>
    <m/>
    <m/>
    <m/>
  </r>
  <r>
    <x v="34"/>
    <s v="CalWIN"/>
    <x v="1"/>
    <x v="1"/>
    <n v="2013"/>
    <s v="2012/13"/>
    <n v="17822"/>
    <n v="74396"/>
    <n v="141"/>
    <n v="741"/>
    <n v="17963"/>
    <n v="75137"/>
    <n v="93100"/>
    <n v="209570"/>
    <n v="45183"/>
    <n v="162068"/>
    <n v="207251"/>
    <n v="511"/>
    <n v="1808"/>
    <n v="2319"/>
    <n v="45694"/>
    <n v="163876"/>
    <n v="31980227"/>
    <n v="312949"/>
    <n v="32293176"/>
    <n v="331052"/>
    <n v="0.97899999999999998"/>
    <m/>
    <m/>
    <m/>
    <n v="6.6E-3"/>
    <m/>
    <m/>
    <m/>
    <m/>
  </r>
  <r>
    <x v="35"/>
    <s v="C-IV"/>
    <x v="1"/>
    <x v="1"/>
    <n v="2013"/>
    <s v="2012/13"/>
    <n v="441"/>
    <n v="2267"/>
    <n v="1"/>
    <n v="12"/>
    <n v="442"/>
    <n v="2279"/>
    <n v="2721"/>
    <n v="6384"/>
    <n v="1144"/>
    <n v="5197"/>
    <n v="6341"/>
    <n v="3"/>
    <n v="40"/>
    <n v="43"/>
    <n v="1147"/>
    <n v="5237"/>
    <n v="940936"/>
    <n v="4042"/>
    <n v="944978"/>
    <n v="10665"/>
    <n v="0.92859999999999998"/>
    <m/>
    <m/>
    <m/>
    <n v="4.7300000000000002E-2"/>
    <m/>
    <m/>
    <m/>
    <m/>
  </r>
  <r>
    <x v="36"/>
    <s v="C-IV"/>
    <x v="1"/>
    <x v="1"/>
    <n v="2013"/>
    <s v="2012/13"/>
    <n v="28531"/>
    <n v="127720"/>
    <n v="53"/>
    <n v="518"/>
    <n v="28584"/>
    <n v="128238"/>
    <n v="156822"/>
    <n v="369096"/>
    <n v="77126"/>
    <n v="290380"/>
    <n v="367506"/>
    <n v="187"/>
    <n v="1403"/>
    <n v="1590"/>
    <n v="77313"/>
    <n v="291783"/>
    <n v="55279187"/>
    <n v="190018"/>
    <n v="55469205"/>
    <n v="522251"/>
    <n v="0.999"/>
    <m/>
    <m/>
    <m/>
    <n v="9.4999999999999998E-3"/>
    <m/>
    <m/>
    <m/>
    <m/>
  </r>
  <r>
    <x v="37"/>
    <s v="CalWIN"/>
    <x v="1"/>
    <x v="1"/>
    <n v="2013"/>
    <s v="2012/13"/>
    <n v="17527"/>
    <n v="97979"/>
    <n v="129"/>
    <n v="1096"/>
    <n v="17656"/>
    <n v="99075"/>
    <n v="116731"/>
    <n v="255302"/>
    <n v="47699"/>
    <n v="204440"/>
    <n v="252139"/>
    <n v="459"/>
    <n v="2704"/>
    <n v="3163"/>
    <n v="48158"/>
    <n v="207144"/>
    <n v="38040710.710000001"/>
    <n v="395162.21"/>
    <n v="38435872.920000002"/>
    <n v="493102"/>
    <n v="0.96909999999999996"/>
    <m/>
    <m/>
    <m/>
    <n v="3.4500000000000003E-2"/>
    <m/>
    <m/>
    <m/>
    <m/>
  </r>
  <r>
    <x v="38"/>
    <s v="CalWIN"/>
    <x v="1"/>
    <x v="1"/>
    <n v="2013"/>
    <s v="2012/13"/>
    <n v="2832"/>
    <n v="28633"/>
    <n v="72"/>
    <n v="742"/>
    <n v="2904"/>
    <n v="29375"/>
    <n v="32279"/>
    <n v="50454"/>
    <n v="6247"/>
    <n v="42557"/>
    <n v="48804"/>
    <n v="207"/>
    <n v="1443"/>
    <n v="1650"/>
    <n v="6454"/>
    <n v="44000"/>
    <n v="7912454.8499999996"/>
    <n v="212815.29"/>
    <n v="8125270.1399999997"/>
    <n v="142189"/>
    <n v="0.98080000000000001"/>
    <m/>
    <m/>
    <m/>
    <n v="4.2099999999999999E-2"/>
    <m/>
    <m/>
    <m/>
    <m/>
  </r>
  <r>
    <x v="39"/>
    <s v="C-IV"/>
    <x v="1"/>
    <x v="1"/>
    <n v="2013"/>
    <s v="2012/13"/>
    <n v="9736"/>
    <n v="35926"/>
    <n v="23"/>
    <n v="236"/>
    <n v="9759"/>
    <n v="36162"/>
    <n v="45921"/>
    <n v="111710"/>
    <n v="25138"/>
    <n v="85767"/>
    <n v="110905"/>
    <n v="78"/>
    <n v="727"/>
    <n v="805"/>
    <n v="25216"/>
    <n v="86494"/>
    <n v="16741676"/>
    <n v="98249"/>
    <n v="16839925"/>
    <n v="184599"/>
    <n v="0.98229999999999995"/>
    <m/>
    <m/>
    <m/>
    <n v="3.8699999999999998E-2"/>
    <m/>
    <m/>
    <m/>
    <m/>
  </r>
  <r>
    <x v="40"/>
    <s v="CalWIN"/>
    <x v="1"/>
    <x v="1"/>
    <n v="2013"/>
    <s v="2012/13"/>
    <n v="1227"/>
    <n v="7845"/>
    <n v="1"/>
    <n v="24"/>
    <n v="1228"/>
    <n v="7869"/>
    <n v="9097"/>
    <n v="17920"/>
    <n v="3043"/>
    <n v="14806"/>
    <n v="17849"/>
    <n v="4"/>
    <n v="67"/>
    <n v="71"/>
    <n v="3047"/>
    <n v="14873"/>
    <n v="2626413"/>
    <n v="7528"/>
    <n v="2633941"/>
    <n v="34213"/>
    <n v="0.96040000000000003"/>
    <m/>
    <m/>
    <m/>
    <n v="4.7300000000000002E-2"/>
    <m/>
    <m/>
    <m/>
    <m/>
  </r>
  <r>
    <x v="41"/>
    <s v="CalWIN"/>
    <x v="1"/>
    <x v="1"/>
    <n v="2013"/>
    <s v="2012/13"/>
    <n v="1751"/>
    <n v="11534"/>
    <n v="20"/>
    <n v="251"/>
    <n v="1771"/>
    <n v="11785"/>
    <n v="13556"/>
    <n v="28220"/>
    <n v="4309"/>
    <n v="23211"/>
    <n v="27520"/>
    <n v="63"/>
    <n v="637"/>
    <n v="700"/>
    <n v="4372"/>
    <n v="23848"/>
    <n v="4165638.7"/>
    <n v="83107.3"/>
    <n v="4248746"/>
    <n v="85955"/>
    <n v="0.6492"/>
    <m/>
    <m/>
    <m/>
    <n v="4.7300000000000002E-2"/>
    <m/>
    <m/>
    <m/>
    <m/>
  </r>
  <r>
    <x v="42"/>
    <s v="CalWIN"/>
    <x v="1"/>
    <x v="1"/>
    <n v="2013"/>
    <s v="2012/13"/>
    <n v="3103"/>
    <n v="11856"/>
    <n v="2"/>
    <n v="39"/>
    <n v="3105"/>
    <n v="11895"/>
    <n v="15000"/>
    <n v="33942"/>
    <n v="7529"/>
    <n v="26291"/>
    <n v="33820"/>
    <n v="8"/>
    <n v="114"/>
    <n v="122"/>
    <n v="7537"/>
    <n v="26405"/>
    <n v="5128388.45"/>
    <n v="14697.76"/>
    <n v="5143086.21"/>
    <n v="83190"/>
    <n v="0.69869999999999999"/>
    <m/>
    <m/>
    <m/>
    <n v="4.7300000000000002E-2"/>
    <m/>
    <m/>
    <m/>
    <m/>
  </r>
  <r>
    <x v="43"/>
    <s v="CalWIN"/>
    <x v="1"/>
    <x v="1"/>
    <n v="2013"/>
    <s v="2012/13"/>
    <n v="7408"/>
    <n v="42874"/>
    <n v="42"/>
    <n v="946"/>
    <n v="7450"/>
    <n v="43820"/>
    <n v="51270"/>
    <n v="109478"/>
    <n v="17969"/>
    <n v="89347"/>
    <n v="107316"/>
    <n v="131"/>
    <n v="2031"/>
    <n v="2162"/>
    <n v="18100"/>
    <n v="91378"/>
    <n v="16401429"/>
    <n v="296097"/>
    <n v="16697526"/>
    <n v="284953"/>
    <n v="0.95430000000000004"/>
    <m/>
    <m/>
    <m/>
    <n v="1.89E-2"/>
    <m/>
    <m/>
    <m/>
    <m/>
  </r>
  <r>
    <x v="44"/>
    <s v="CalWIN"/>
    <x v="1"/>
    <x v="1"/>
    <n v="2013"/>
    <s v="2012/13"/>
    <n v="1523"/>
    <n v="10354"/>
    <n v="1"/>
    <n v="27"/>
    <n v="1524"/>
    <n v="10381"/>
    <n v="11904"/>
    <n v="23504"/>
    <n v="3651"/>
    <n v="19777"/>
    <n v="23428"/>
    <n v="1"/>
    <n v="75"/>
    <n v="76"/>
    <n v="3652"/>
    <n v="19852"/>
    <n v="3616781"/>
    <n v="8916"/>
    <n v="3625697"/>
    <n v="43493"/>
    <n v="0.90239999999999998"/>
    <m/>
    <m/>
    <m/>
    <n v="4.7300000000000002E-2"/>
    <m/>
    <m/>
    <m/>
    <m/>
  </r>
  <r>
    <x v="45"/>
    <s v="C-IV"/>
    <x v="1"/>
    <x v="1"/>
    <n v="2013"/>
    <s v="2012/13"/>
    <n v="1741"/>
    <n v="10006"/>
    <n v="1"/>
    <n v="17"/>
    <n v="1742"/>
    <n v="10023"/>
    <n v="11765"/>
    <n v="23479"/>
    <n v="4392"/>
    <n v="19046"/>
    <n v="23438"/>
    <n v="3"/>
    <n v="38"/>
    <n v="41"/>
    <n v="4395"/>
    <n v="19084"/>
    <n v="3502995"/>
    <n v="5104"/>
    <n v="3508099"/>
    <n v="40714"/>
    <n v="0.92179999999999995"/>
    <m/>
    <m/>
    <m/>
    <n v="4.7300000000000002E-2"/>
    <m/>
    <m/>
    <m/>
    <m/>
  </r>
  <r>
    <x v="46"/>
    <s v="C-IV"/>
    <x v="1"/>
    <x v="1"/>
    <n v="2013"/>
    <s v="2012/13"/>
    <n v="12"/>
    <n v="151"/>
    <n v="0"/>
    <n v="0"/>
    <n v="12"/>
    <n v="151"/>
    <n v="163"/>
    <n v="319"/>
    <n v="34"/>
    <n v="285"/>
    <n v="319"/>
    <n v="0"/>
    <n v="0"/>
    <n v="0"/>
    <n v="34"/>
    <n v="285"/>
    <n v="46108"/>
    <n v="0"/>
    <n v="46108"/>
    <n v="534"/>
    <n v="1"/>
    <m/>
    <m/>
    <m/>
    <n v="4.7300000000000002E-2"/>
    <m/>
    <m/>
    <m/>
    <m/>
  </r>
  <r>
    <x v="47"/>
    <s v="C-IV"/>
    <x v="1"/>
    <x v="1"/>
    <n v="2013"/>
    <s v="2012/13"/>
    <n v="487"/>
    <n v="2409"/>
    <n v="0"/>
    <n v="3"/>
    <n v="487"/>
    <n v="2412"/>
    <n v="2899"/>
    <n v="6489"/>
    <n v="1370"/>
    <n v="5110"/>
    <n v="6480"/>
    <n v="0"/>
    <n v="9"/>
    <n v="9"/>
    <n v="1370"/>
    <n v="5119"/>
    <n v="964891"/>
    <n v="1799"/>
    <n v="966690"/>
    <n v="11018"/>
    <n v="1"/>
    <m/>
    <m/>
    <m/>
    <n v="4.7300000000000002E-2"/>
    <m/>
    <m/>
    <m/>
    <m/>
  </r>
  <r>
    <x v="48"/>
    <s v="CalWIN"/>
    <x v="1"/>
    <x v="1"/>
    <n v="2013"/>
    <s v="2012/13"/>
    <n v="3310"/>
    <n v="17021"/>
    <n v="7"/>
    <n v="81"/>
    <n v="3317"/>
    <n v="17102"/>
    <n v="20419"/>
    <n v="41296"/>
    <n v="7923"/>
    <n v="33134"/>
    <n v="41057"/>
    <n v="24"/>
    <n v="215"/>
    <n v="239"/>
    <n v="7947"/>
    <n v="33349"/>
    <n v="6365006.3700000001"/>
    <n v="31495.15"/>
    <n v="6396501.5200000005"/>
    <n v="70198"/>
    <n v="0.95020000000000004"/>
    <m/>
    <m/>
    <m/>
    <n v="3.6499999999999998E-2"/>
    <m/>
    <m/>
    <m/>
    <m/>
  </r>
  <r>
    <x v="49"/>
    <s v="CalWIN"/>
    <x v="1"/>
    <x v="1"/>
    <n v="2013"/>
    <s v="2012/13"/>
    <n v="2246"/>
    <n v="16296"/>
    <n v="15"/>
    <n v="110"/>
    <n v="2261"/>
    <n v="16406"/>
    <n v="18667"/>
    <n v="34862"/>
    <n v="5425"/>
    <n v="29120"/>
    <n v="34545"/>
    <n v="47"/>
    <n v="270"/>
    <n v="317"/>
    <n v="5472"/>
    <n v="29390"/>
    <n v="5336897"/>
    <n v="40164"/>
    <n v="5377061"/>
    <n v="66309"/>
    <n v="0.94569999999999999"/>
    <m/>
    <m/>
    <m/>
    <n v="4.7300000000000002E-2"/>
    <m/>
    <m/>
    <m/>
    <m/>
  </r>
  <r>
    <x v="50"/>
    <s v="C-IV"/>
    <x v="1"/>
    <x v="1"/>
    <n v="2013"/>
    <s v="2012/13"/>
    <n v="7220"/>
    <n v="33737"/>
    <n v="8"/>
    <n v="53"/>
    <n v="7228"/>
    <n v="33790"/>
    <n v="41018"/>
    <n v="90501"/>
    <n v="19042"/>
    <n v="71270"/>
    <n v="90312"/>
    <n v="26"/>
    <n v="163"/>
    <n v="189"/>
    <n v="19068"/>
    <n v="71433"/>
    <n v="13481484"/>
    <n v="23254"/>
    <n v="13504738"/>
    <n v="139295"/>
    <n v="0.97960000000000003"/>
    <m/>
    <m/>
    <m/>
    <n v="5.8999999999999999E-3"/>
    <m/>
    <m/>
    <m/>
    <m/>
  </r>
  <r>
    <x v="51"/>
    <s v="C-IV"/>
    <x v="1"/>
    <x v="1"/>
    <n v="2013"/>
    <s v="2012/13"/>
    <n v="855"/>
    <n v="4318"/>
    <n v="4"/>
    <n v="17"/>
    <n v="859"/>
    <n v="4335"/>
    <n v="5194"/>
    <n v="12520"/>
    <n v="2307"/>
    <n v="10145"/>
    <n v="12452"/>
    <n v="14"/>
    <n v="54"/>
    <n v="68"/>
    <n v="2321"/>
    <n v="10199"/>
    <n v="1821223"/>
    <n v="8123"/>
    <n v="1829346"/>
    <n v="23878"/>
    <n v="0.97860000000000003"/>
    <m/>
    <m/>
    <m/>
    <n v="4.7300000000000002E-2"/>
    <m/>
    <m/>
    <m/>
    <m/>
  </r>
  <r>
    <x v="52"/>
    <s v="C-IV"/>
    <x v="1"/>
    <x v="1"/>
    <n v="2013"/>
    <s v="2012/13"/>
    <n v="745"/>
    <n v="3420"/>
    <n v="1"/>
    <n v="7"/>
    <n v="746"/>
    <n v="3427"/>
    <n v="4173"/>
    <n v="9641"/>
    <n v="2052"/>
    <n v="7567"/>
    <n v="9619"/>
    <n v="2"/>
    <n v="20"/>
    <n v="22"/>
    <n v="2054"/>
    <n v="7587"/>
    <n v="1409779"/>
    <n v="3128"/>
    <n v="1412907"/>
    <n v="17541"/>
    <n v="0.93049999999999999"/>
    <m/>
    <m/>
    <m/>
    <n v="4.7300000000000002E-2"/>
    <m/>
    <m/>
    <m/>
    <m/>
  </r>
  <r>
    <x v="53"/>
    <s v="C-IV"/>
    <x v="1"/>
    <x v="1"/>
    <n v="2013"/>
    <s v="2012/13"/>
    <n v="83"/>
    <n v="693"/>
    <n v="0"/>
    <n v="0"/>
    <n v="83"/>
    <n v="693"/>
    <n v="776"/>
    <n v="1560"/>
    <n v="183"/>
    <n v="1377"/>
    <n v="1560"/>
    <n v="0"/>
    <n v="0"/>
    <n v="0"/>
    <n v="183"/>
    <n v="1377"/>
    <n v="231205"/>
    <n v="0"/>
    <n v="231205"/>
    <n v="2786"/>
    <n v="1"/>
    <m/>
    <m/>
    <m/>
    <n v="4.7300000000000002E-2"/>
    <m/>
    <m/>
    <m/>
    <m/>
  </r>
  <r>
    <x v="54"/>
    <s v="CalWIN"/>
    <x v="1"/>
    <x v="1"/>
    <n v="2013"/>
    <s v="2012/13"/>
    <n v="9276"/>
    <n v="36523"/>
    <n v="25"/>
    <n v="302"/>
    <n v="9301"/>
    <n v="36825"/>
    <n v="46126"/>
    <n v="115113"/>
    <n v="25527"/>
    <n v="88724"/>
    <n v="114251"/>
    <n v="83"/>
    <n v="779"/>
    <n v="862"/>
    <n v="25610"/>
    <n v="89503"/>
    <n v="16832968"/>
    <n v="109981"/>
    <n v="16942949"/>
    <n v="172601"/>
    <n v="1"/>
    <m/>
    <m/>
    <m/>
    <n v="6.9699999999999998E-2"/>
    <m/>
    <m/>
    <m/>
    <m/>
  </r>
  <r>
    <x v="55"/>
    <s v="C-IV"/>
    <x v="1"/>
    <x v="1"/>
    <n v="2013"/>
    <s v="2012/13"/>
    <n v="415"/>
    <n v="2451"/>
    <n v="1"/>
    <n v="2"/>
    <n v="416"/>
    <n v="2453"/>
    <n v="2868"/>
    <n v="5296"/>
    <n v="1074"/>
    <n v="4215"/>
    <n v="5289"/>
    <n v="1"/>
    <n v="6"/>
    <n v="7"/>
    <n v="1075"/>
    <n v="4221"/>
    <n v="795268"/>
    <n v="1041"/>
    <n v="796309"/>
    <n v="8343"/>
    <n v="0.96020000000000005"/>
    <m/>
    <m/>
    <m/>
    <n v="4.7300000000000002E-2"/>
    <m/>
    <m/>
    <m/>
    <m/>
  </r>
  <r>
    <x v="56"/>
    <s v="CalWIN"/>
    <x v="1"/>
    <x v="1"/>
    <n v="2013"/>
    <s v="2012/13"/>
    <n v="3828"/>
    <n v="28231"/>
    <n v="8"/>
    <n v="162"/>
    <n v="3836"/>
    <n v="28393"/>
    <n v="32229"/>
    <n v="67619"/>
    <n v="9593"/>
    <n v="57595"/>
    <n v="67188"/>
    <n v="26"/>
    <n v="405"/>
    <n v="431"/>
    <n v="9619"/>
    <n v="58000"/>
    <n v="10090492"/>
    <n v="55309"/>
    <n v="10145801"/>
    <n v="126665"/>
    <n v="0.9738"/>
    <m/>
    <m/>
    <m/>
    <n v="8.8000000000000005E-3"/>
    <m/>
    <m/>
    <m/>
    <m/>
  </r>
  <r>
    <x v="57"/>
    <s v="CalWIN"/>
    <x v="1"/>
    <x v="1"/>
    <n v="2013"/>
    <s v="2012/13"/>
    <n v="1026"/>
    <n v="6637"/>
    <n v="11"/>
    <n v="106"/>
    <n v="1037"/>
    <n v="6743"/>
    <n v="7780"/>
    <n v="16873"/>
    <n v="2624"/>
    <n v="13963"/>
    <n v="16587"/>
    <n v="42"/>
    <n v="244"/>
    <n v="286"/>
    <n v="2666"/>
    <n v="14207"/>
    <n v="2490102"/>
    <n v="38825"/>
    <n v="2528927"/>
    <n v="31533"/>
    <n v="0.26250000000000001"/>
    <m/>
    <m/>
    <m/>
    <n v="4.7300000000000002E-2"/>
    <m/>
    <m/>
    <m/>
    <m/>
  </r>
  <r>
    <x v="58"/>
    <s v="C-IV"/>
    <x v="1"/>
    <x v="1"/>
    <n v="2013"/>
    <s v="2012/13"/>
    <n v="995"/>
    <n v="4667"/>
    <n v="2"/>
    <n v="11"/>
    <n v="997"/>
    <n v="4678"/>
    <n v="5675"/>
    <n v="12858"/>
    <n v="2623"/>
    <n v="10199"/>
    <n v="12822"/>
    <n v="6"/>
    <n v="30"/>
    <n v="36"/>
    <n v="2629"/>
    <n v="10229"/>
    <n v="1916048"/>
    <n v="5316"/>
    <n v="1921364"/>
    <n v="20294"/>
    <n v="1"/>
    <m/>
    <m/>
    <m/>
    <n v="4.7300000000000002E-2"/>
    <m/>
    <m/>
    <m/>
    <m/>
  </r>
  <r>
    <x v="0"/>
    <s v="n/a"/>
    <x v="2"/>
    <x v="1"/>
    <n v="2013"/>
    <s v="2012/13"/>
    <n v="318560"/>
    <n v="1596042"/>
    <n v="1759"/>
    <n v="14198"/>
    <n v="320319"/>
    <n v="1610240"/>
    <n v="1930552"/>
    <n v="4219861"/>
    <n v="798931"/>
    <n v="3381304"/>
    <n v="4180235"/>
    <n v="5807"/>
    <n v="33819"/>
    <n v="39626"/>
    <n v="804738"/>
    <n v="3415123"/>
    <n v="643090488.39999998"/>
    <n v="5174135.78"/>
    <n v="648264624.17999995"/>
    <n v="8064682"/>
    <n v="0.96399999999999997"/>
    <m/>
    <m/>
    <m/>
    <n v="3.1099999999999999E-2"/>
    <m/>
    <m/>
    <m/>
    <m/>
  </r>
  <r>
    <x v="1"/>
    <s v="CalWIN"/>
    <x v="2"/>
    <x v="1"/>
    <n v="2013"/>
    <s v="2012/13"/>
    <n v="10354"/>
    <n v="51988"/>
    <n v="102"/>
    <n v="776"/>
    <n v="10456"/>
    <n v="52764"/>
    <n v="63220"/>
    <n v="126807"/>
    <n v="24311"/>
    <n v="100297"/>
    <n v="124608"/>
    <n v="332"/>
    <n v="1867"/>
    <n v="2199"/>
    <n v="24643"/>
    <n v="102164"/>
    <n v="19818624"/>
    <n v="279289"/>
    <n v="20097913"/>
    <n v="266597"/>
    <n v="0.89880000000000004"/>
    <m/>
    <m/>
    <m/>
    <n v="3.5999999999999997E-2"/>
    <m/>
    <m/>
    <m/>
    <m/>
  </r>
  <r>
    <x v="2"/>
    <s v="C-IV"/>
    <x v="2"/>
    <x v="1"/>
    <n v="2013"/>
    <s v="2012/13"/>
    <n v="2"/>
    <n v="80"/>
    <n v="0"/>
    <n v="0"/>
    <n v="2"/>
    <n v="80"/>
    <n v="82"/>
    <n v="138"/>
    <n v="6"/>
    <n v="132"/>
    <n v="138"/>
    <n v="0"/>
    <n v="0"/>
    <n v="0"/>
    <n v="6"/>
    <n v="132"/>
    <n v="19040"/>
    <n v="0"/>
    <n v="19040"/>
    <n v="192"/>
    <n v="1"/>
    <m/>
    <m/>
    <m/>
    <n v="5.9299999999999999E-2"/>
    <m/>
    <m/>
    <m/>
    <m/>
  </r>
  <r>
    <x v="3"/>
    <s v="C-IV"/>
    <x v="2"/>
    <x v="1"/>
    <n v="2013"/>
    <s v="2012/13"/>
    <n v="195"/>
    <n v="1525"/>
    <n v="0"/>
    <n v="3"/>
    <n v="195"/>
    <n v="1528"/>
    <n v="1723"/>
    <n v="3280"/>
    <n v="512"/>
    <n v="2762"/>
    <n v="3274"/>
    <n v="0"/>
    <n v="6"/>
    <n v="6"/>
    <n v="512"/>
    <n v="2768"/>
    <n v="502032"/>
    <n v="627"/>
    <n v="502659"/>
    <n v="4553"/>
    <n v="0.96909999999999996"/>
    <m/>
    <m/>
    <m/>
    <n v="5.9299999999999999E-2"/>
    <m/>
    <m/>
    <m/>
    <m/>
  </r>
  <r>
    <x v="4"/>
    <s v="C-IV"/>
    <x v="2"/>
    <x v="1"/>
    <n v="2013"/>
    <s v="2012/13"/>
    <n v="2080"/>
    <n v="12269"/>
    <n v="4"/>
    <n v="21"/>
    <n v="2084"/>
    <n v="12290"/>
    <n v="14374"/>
    <n v="29829"/>
    <n v="5199"/>
    <n v="24559"/>
    <n v="29758"/>
    <n v="13"/>
    <n v="58"/>
    <n v="71"/>
    <n v="5212"/>
    <n v="24617"/>
    <n v="4451211"/>
    <n v="8366"/>
    <n v="4459577"/>
    <n v="51614"/>
    <n v="0.95169999999999999"/>
    <m/>
    <m/>
    <m/>
    <n v="5.9299999999999999E-2"/>
    <m/>
    <m/>
    <m/>
    <m/>
  </r>
  <r>
    <x v="5"/>
    <s v="C-IV"/>
    <x v="2"/>
    <x v="1"/>
    <n v="2013"/>
    <s v="2012/13"/>
    <n v="325"/>
    <n v="2266"/>
    <n v="0"/>
    <n v="2"/>
    <n v="325"/>
    <n v="2268"/>
    <n v="2593"/>
    <n v="5054"/>
    <n v="852"/>
    <n v="4196"/>
    <n v="5048"/>
    <n v="0"/>
    <n v="6"/>
    <n v="6"/>
    <n v="852"/>
    <n v="4202"/>
    <n v="762998"/>
    <n v="462"/>
    <n v="763460"/>
    <n v="6870"/>
    <n v="0.98040000000000005"/>
    <m/>
    <m/>
    <m/>
    <n v="5.9299999999999999E-2"/>
    <m/>
    <m/>
    <m/>
    <m/>
  </r>
  <r>
    <x v="6"/>
    <s v="C-IV"/>
    <x v="2"/>
    <x v="1"/>
    <n v="2013"/>
    <s v="2012/13"/>
    <n v="108"/>
    <n v="626"/>
    <n v="1"/>
    <n v="2"/>
    <n v="109"/>
    <n v="628"/>
    <n v="736"/>
    <n v="1869"/>
    <n v="277"/>
    <n v="1584"/>
    <n v="1861"/>
    <n v="2"/>
    <n v="6"/>
    <n v="8"/>
    <n v="279"/>
    <n v="1590"/>
    <n v="250376"/>
    <n v="685"/>
    <n v="251061"/>
    <n v="4846"/>
    <n v="0.97919999999999996"/>
    <m/>
    <m/>
    <m/>
    <n v="5.9299999999999999E-2"/>
    <m/>
    <m/>
    <m/>
    <m/>
  </r>
  <r>
    <x v="7"/>
    <s v="CalWIN"/>
    <x v="2"/>
    <x v="1"/>
    <n v="2013"/>
    <s v="2012/13"/>
    <n v="5813"/>
    <n v="27293"/>
    <n v="20"/>
    <n v="182"/>
    <n v="5833"/>
    <n v="27475"/>
    <n v="33308"/>
    <n v="69070"/>
    <n v="13801"/>
    <n v="54720"/>
    <n v="68521"/>
    <n v="74"/>
    <n v="475"/>
    <n v="549"/>
    <n v="13875"/>
    <n v="55195"/>
    <n v="10890747"/>
    <n v="70760"/>
    <n v="10961507"/>
    <n v="152392"/>
    <n v="0.95569999999999999"/>
    <m/>
    <m/>
    <m/>
    <n v="2.2800000000000001E-2"/>
    <m/>
    <m/>
    <m/>
    <m/>
  </r>
  <r>
    <x v="8"/>
    <s v="C-IV"/>
    <x v="2"/>
    <x v="1"/>
    <n v="2013"/>
    <s v="2012/13"/>
    <n v="433"/>
    <n v="2124"/>
    <n v="0"/>
    <n v="5"/>
    <n v="433"/>
    <n v="2129"/>
    <n v="2562"/>
    <n v="5182"/>
    <n v="1137"/>
    <n v="4038"/>
    <n v="5175"/>
    <n v="0"/>
    <n v="7"/>
    <n v="7"/>
    <n v="1137"/>
    <n v="4045"/>
    <n v="775403.4"/>
    <n v="1225"/>
    <n v="776628.4"/>
    <n v="7943"/>
    <n v="1"/>
    <m/>
    <m/>
    <m/>
    <n v="5.9299999999999999E-2"/>
    <m/>
    <m/>
    <m/>
    <m/>
  </r>
  <r>
    <x v="9"/>
    <s v="C-IV"/>
    <x v="2"/>
    <x v="1"/>
    <n v="2013"/>
    <s v="2012/13"/>
    <n v="666"/>
    <n v="5777"/>
    <n v="1"/>
    <n v="18"/>
    <n v="667"/>
    <n v="5795"/>
    <n v="6462"/>
    <n v="12043"/>
    <n v="1675"/>
    <n v="10324"/>
    <n v="11999"/>
    <n v="2"/>
    <n v="42"/>
    <n v="44"/>
    <n v="1677"/>
    <n v="10366"/>
    <n v="1820199"/>
    <n v="5675"/>
    <n v="1825874"/>
    <n v="19513"/>
    <n v="0.995"/>
    <m/>
    <m/>
    <m/>
    <n v="5.9299999999999999E-2"/>
    <m/>
    <m/>
    <m/>
    <m/>
  </r>
  <r>
    <x v="10"/>
    <s v="CalWIN"/>
    <x v="2"/>
    <x v="1"/>
    <n v="2013"/>
    <s v="2012/13"/>
    <n v="16339"/>
    <n v="75479"/>
    <n v="37"/>
    <n v="254"/>
    <n v="16376"/>
    <n v="75733"/>
    <n v="92109"/>
    <n v="221930"/>
    <n v="43758"/>
    <n v="177318"/>
    <n v="221076"/>
    <n v="133"/>
    <n v="721"/>
    <n v="854"/>
    <n v="43891"/>
    <n v="178039"/>
    <n v="33270710"/>
    <n v="107227"/>
    <n v="33377937"/>
    <n v="323456"/>
    <n v="0.96750000000000003"/>
    <m/>
    <m/>
    <m/>
    <n v="6.3E-3"/>
    <m/>
    <m/>
    <m/>
    <m/>
  </r>
  <r>
    <x v="11"/>
    <s v="C-IV"/>
    <x v="2"/>
    <x v="1"/>
    <n v="2013"/>
    <s v="2012/13"/>
    <n v="259"/>
    <n v="1169"/>
    <n v="0"/>
    <n v="3"/>
    <n v="259"/>
    <n v="1172"/>
    <n v="1431"/>
    <n v="3605"/>
    <n v="705"/>
    <n v="2889"/>
    <n v="3594"/>
    <n v="0"/>
    <n v="11"/>
    <n v="11"/>
    <n v="705"/>
    <n v="2900"/>
    <n v="495869"/>
    <n v="1249"/>
    <n v="497118"/>
    <n v="7568"/>
    <n v="1"/>
    <m/>
    <m/>
    <m/>
    <n v="5.9299999999999999E-2"/>
    <m/>
    <m/>
    <m/>
    <m/>
  </r>
  <r>
    <x v="12"/>
    <s v="C-IV"/>
    <x v="2"/>
    <x v="1"/>
    <n v="2013"/>
    <s v="2012/13"/>
    <n v="999"/>
    <n v="7414"/>
    <n v="1"/>
    <n v="11"/>
    <n v="1000"/>
    <n v="7425"/>
    <n v="8425"/>
    <n v="15773"/>
    <n v="2433"/>
    <n v="13313"/>
    <n v="15746"/>
    <n v="3"/>
    <n v="24"/>
    <n v="27"/>
    <n v="2436"/>
    <n v="13337"/>
    <n v="2440639"/>
    <n v="3720"/>
    <n v="2444359"/>
    <n v="27597"/>
    <n v="0.98"/>
    <m/>
    <m/>
    <m/>
    <n v="5.9299999999999999E-2"/>
    <m/>
    <m/>
    <m/>
    <m/>
  </r>
  <r>
    <x v="13"/>
    <s v="C-IV"/>
    <x v="2"/>
    <x v="1"/>
    <n v="2013"/>
    <s v="2012/13"/>
    <n v="2116"/>
    <n v="11958"/>
    <n v="8"/>
    <n v="108"/>
    <n v="2124"/>
    <n v="12066"/>
    <n v="14190"/>
    <n v="36351"/>
    <n v="5925"/>
    <n v="30065"/>
    <n v="35990"/>
    <n v="23"/>
    <n v="338"/>
    <n v="361"/>
    <n v="5948"/>
    <n v="30403"/>
    <n v="5089750"/>
    <n v="39879"/>
    <n v="5129629"/>
    <n v="59138"/>
    <n v="1"/>
    <m/>
    <m/>
    <m/>
    <n v="5.9299999999999999E-2"/>
    <m/>
    <m/>
    <m/>
    <m/>
  </r>
  <r>
    <x v="14"/>
    <s v="C-IV"/>
    <x v="2"/>
    <x v="1"/>
    <n v="2013"/>
    <s v="2012/13"/>
    <n v="135"/>
    <n v="872"/>
    <n v="1"/>
    <n v="3"/>
    <n v="136"/>
    <n v="875"/>
    <n v="1010"/>
    <n v="2033"/>
    <n v="361"/>
    <n v="1660"/>
    <n v="2021"/>
    <n v="2"/>
    <n v="10"/>
    <n v="12"/>
    <n v="363"/>
    <n v="1670"/>
    <n v="286686"/>
    <n v="806"/>
    <n v="287492"/>
    <n v="3501"/>
    <n v="0.98680000000000001"/>
    <m/>
    <m/>
    <m/>
    <n v="5.9299999999999999E-2"/>
    <m/>
    <m/>
    <m/>
    <m/>
  </r>
  <r>
    <x v="15"/>
    <s v="C-IV"/>
    <x v="2"/>
    <x v="1"/>
    <n v="2013"/>
    <s v="2012/13"/>
    <n v="11996"/>
    <n v="47279"/>
    <n v="13"/>
    <n v="265"/>
    <n v="12009"/>
    <n v="47544"/>
    <n v="59553"/>
    <n v="144903"/>
    <n v="32574"/>
    <n v="111609"/>
    <n v="144183"/>
    <n v="45"/>
    <n v="675"/>
    <n v="720"/>
    <n v="32619"/>
    <n v="112284"/>
    <n v="21605103"/>
    <n v="104859"/>
    <n v="21709962"/>
    <n v="252920"/>
    <n v="0.98760000000000003"/>
    <m/>
    <m/>
    <m/>
    <n v="2.75E-2"/>
    <m/>
    <m/>
    <m/>
    <m/>
  </r>
  <r>
    <x v="16"/>
    <s v="C-IV"/>
    <x v="2"/>
    <x v="1"/>
    <n v="2013"/>
    <s v="2012/13"/>
    <n v="1681"/>
    <n v="8312"/>
    <n v="3"/>
    <n v="54"/>
    <n v="1684"/>
    <n v="8366"/>
    <n v="10050"/>
    <n v="23748"/>
    <n v="4507"/>
    <n v="19093"/>
    <n v="23600"/>
    <n v="10"/>
    <n v="138"/>
    <n v="148"/>
    <n v="4517"/>
    <n v="19231"/>
    <n v="3359524"/>
    <n v="18485"/>
    <n v="3378009"/>
    <n v="39065"/>
    <n v="0.99419999999999997"/>
    <m/>
    <m/>
    <m/>
    <n v="5.9299999999999999E-2"/>
    <m/>
    <m/>
    <m/>
    <m/>
  </r>
  <r>
    <x v="17"/>
    <s v="C-IV"/>
    <x v="2"/>
    <x v="1"/>
    <n v="2013"/>
    <s v="2012/13"/>
    <n v="674"/>
    <n v="4453"/>
    <n v="1"/>
    <n v="10"/>
    <n v="675"/>
    <n v="4463"/>
    <n v="5137"/>
    <n v="10267"/>
    <n v="1740"/>
    <n v="8503"/>
    <n v="10243"/>
    <n v="2"/>
    <n v="22"/>
    <n v="24"/>
    <n v="1742"/>
    <n v="8525"/>
    <n v="1569952"/>
    <n v="3359"/>
    <n v="1573311"/>
    <n v="18181"/>
    <n v="0.95909999999999995"/>
    <m/>
    <m/>
    <m/>
    <n v="5.9299999999999999E-2"/>
    <m/>
    <m/>
    <m/>
    <m/>
  </r>
  <r>
    <x v="18"/>
    <s v="C-IV"/>
    <x v="2"/>
    <x v="1"/>
    <n v="2013"/>
    <s v="2012/13"/>
    <n v="267"/>
    <n v="1155"/>
    <n v="0"/>
    <n v="0"/>
    <n v="267"/>
    <n v="1155"/>
    <n v="1422"/>
    <n v="2987"/>
    <n v="732"/>
    <n v="2254"/>
    <n v="2986"/>
    <n v="0"/>
    <n v="1"/>
    <n v="1"/>
    <n v="732"/>
    <n v="2255"/>
    <n v="460659"/>
    <n v="80"/>
    <n v="460739"/>
    <n v="4857"/>
    <n v="0.94620000000000004"/>
    <m/>
    <m/>
    <m/>
    <n v="5.9299999999999999E-2"/>
    <m/>
    <m/>
    <m/>
    <m/>
  </r>
  <r>
    <x v="19"/>
    <s v="LRS"/>
    <x v="2"/>
    <x v="1"/>
    <n v="2013"/>
    <s v="2012/13"/>
    <n v="90951"/>
    <n v="453391"/>
    <n v="854"/>
    <n v="4715"/>
    <n v="91805"/>
    <n v="458106"/>
    <n v="549911"/>
    <n v="1138034"/>
    <n v="207243"/>
    <n v="917614"/>
    <n v="1124857"/>
    <n v="2746"/>
    <n v="10431"/>
    <n v="13177"/>
    <n v="209989"/>
    <n v="928045"/>
    <n v="180453177"/>
    <n v="1838813"/>
    <n v="182291990"/>
    <n v="2473933"/>
    <n v="0.96230000000000004"/>
    <m/>
    <m/>
    <m/>
    <n v="2.4799999999999999E-2"/>
    <m/>
    <m/>
    <m/>
    <m/>
  </r>
  <r>
    <x v="20"/>
    <s v="C-IV"/>
    <x v="2"/>
    <x v="1"/>
    <n v="2013"/>
    <s v="2012/13"/>
    <n v="2143"/>
    <n v="8547"/>
    <n v="3"/>
    <n v="16"/>
    <n v="2146"/>
    <n v="8563"/>
    <n v="10709"/>
    <n v="27158"/>
    <n v="5652"/>
    <n v="21438"/>
    <n v="27090"/>
    <n v="7"/>
    <n v="61"/>
    <n v="68"/>
    <n v="5659"/>
    <n v="21499"/>
    <n v="4007477"/>
    <n v="8118"/>
    <n v="4015595"/>
    <n v="49140"/>
    <n v="0.97560000000000002"/>
    <m/>
    <m/>
    <m/>
    <n v="5.9299999999999999E-2"/>
    <m/>
    <m/>
    <m/>
    <m/>
  </r>
  <r>
    <x v="21"/>
    <s v="C-IV"/>
    <x v="2"/>
    <x v="1"/>
    <n v="2013"/>
    <s v="2012/13"/>
    <n v="779"/>
    <n v="4751"/>
    <n v="13"/>
    <n v="82"/>
    <n v="792"/>
    <n v="4833"/>
    <n v="5625"/>
    <n v="9507"/>
    <n v="1696"/>
    <n v="7574"/>
    <n v="9270"/>
    <n v="41"/>
    <n v="196"/>
    <n v="237"/>
    <n v="1737"/>
    <n v="7770"/>
    <n v="1493682"/>
    <n v="27837"/>
    <n v="1521519"/>
    <n v="23277"/>
    <n v="0.96950000000000003"/>
    <m/>
    <m/>
    <m/>
    <n v="5.9299999999999999E-2"/>
    <m/>
    <m/>
    <m/>
    <m/>
  </r>
  <r>
    <x v="22"/>
    <s v="C-IV"/>
    <x v="2"/>
    <x v="1"/>
    <n v="2013"/>
    <s v="2012/13"/>
    <n v="121"/>
    <n v="798"/>
    <n v="0"/>
    <n v="1"/>
    <n v="121"/>
    <n v="799"/>
    <n v="919"/>
    <n v="1857"/>
    <n v="321"/>
    <n v="1535"/>
    <n v="1856"/>
    <n v="0"/>
    <n v="1"/>
    <n v="1"/>
    <n v="321"/>
    <n v="1536"/>
    <n v="282116"/>
    <n v="167"/>
    <n v="282283"/>
    <n v="2906"/>
    <n v="0.87760000000000005"/>
    <m/>
    <m/>
    <m/>
    <n v="5.9299999999999999E-2"/>
    <m/>
    <m/>
    <m/>
    <m/>
  </r>
  <r>
    <x v="23"/>
    <s v="C-IV"/>
    <x v="2"/>
    <x v="1"/>
    <n v="2013"/>
    <s v="2012/13"/>
    <n v="833"/>
    <n v="6185"/>
    <n v="2"/>
    <n v="19"/>
    <n v="835"/>
    <n v="6204"/>
    <n v="7039"/>
    <n v="13340"/>
    <n v="2149"/>
    <n v="11134"/>
    <n v="13283"/>
    <n v="4"/>
    <n v="53"/>
    <n v="57"/>
    <n v="2153"/>
    <n v="11187"/>
    <n v="2069824"/>
    <n v="7238"/>
    <n v="2077062"/>
    <n v="23670"/>
    <n v="0.98829999999999996"/>
    <m/>
    <m/>
    <m/>
    <n v="5.9299999999999999E-2"/>
    <m/>
    <m/>
    <m/>
    <m/>
  </r>
  <r>
    <x v="24"/>
    <s v="C-IV"/>
    <x v="2"/>
    <x v="1"/>
    <n v="2013"/>
    <s v="2012/13"/>
    <n v="5056"/>
    <n v="17778"/>
    <n v="5"/>
    <n v="35"/>
    <n v="5061"/>
    <n v="17813"/>
    <n v="22874"/>
    <n v="55866"/>
    <n v="13778"/>
    <n v="41960"/>
    <n v="55738"/>
    <n v="17"/>
    <n v="111"/>
    <n v="128"/>
    <n v="13795"/>
    <n v="42071"/>
    <n v="8224494"/>
    <n v="14516"/>
    <n v="8239010"/>
    <n v="87452"/>
    <n v="0.9899"/>
    <m/>
    <m/>
    <m/>
    <n v="3.2000000000000002E-3"/>
    <m/>
    <m/>
    <m/>
    <m/>
  </r>
  <r>
    <x v="25"/>
    <s v="C-IV"/>
    <x v="2"/>
    <x v="1"/>
    <n v="2013"/>
    <s v="2012/13"/>
    <n v="81"/>
    <n v="360"/>
    <n v="0"/>
    <n v="1"/>
    <n v="81"/>
    <n v="361"/>
    <n v="442"/>
    <n v="983"/>
    <n v="206"/>
    <n v="776"/>
    <n v="982"/>
    <n v="0"/>
    <n v="1"/>
    <n v="1"/>
    <n v="206"/>
    <n v="777"/>
    <n v="139902"/>
    <n v="0"/>
    <n v="139902"/>
    <n v="2012"/>
    <n v="1"/>
    <m/>
    <m/>
    <m/>
    <n v="5.9299999999999999E-2"/>
    <m/>
    <m/>
    <m/>
    <m/>
  </r>
  <r>
    <x v="26"/>
    <s v="C-IV"/>
    <x v="2"/>
    <x v="1"/>
    <n v="2013"/>
    <s v="2012/13"/>
    <n v="25"/>
    <n v="330"/>
    <n v="0"/>
    <n v="1"/>
    <n v="25"/>
    <n v="331"/>
    <n v="355"/>
    <n v="650"/>
    <n v="60"/>
    <n v="588"/>
    <n v="648"/>
    <n v="0"/>
    <n v="2"/>
    <n v="2"/>
    <n v="60"/>
    <n v="590"/>
    <n v="97527"/>
    <n v="0"/>
    <n v="97527"/>
    <n v="1480"/>
    <n v="0.96879999999999999"/>
    <m/>
    <m/>
    <m/>
    <n v="5.9299999999999999E-2"/>
    <m/>
    <m/>
    <m/>
    <m/>
  </r>
  <r>
    <x v="27"/>
    <s v="C-IV"/>
    <x v="2"/>
    <x v="1"/>
    <n v="2013"/>
    <s v="2012/13"/>
    <n v="4892"/>
    <n v="16893"/>
    <n v="8"/>
    <n v="58"/>
    <n v="4900"/>
    <n v="16951"/>
    <n v="21851"/>
    <n v="50341"/>
    <n v="11748"/>
    <n v="38360"/>
    <n v="50108"/>
    <n v="29"/>
    <n v="204"/>
    <n v="233"/>
    <n v="11777"/>
    <n v="38564"/>
    <n v="7564844"/>
    <n v="25757"/>
    <n v="7590601"/>
    <n v="115673"/>
    <n v="1"/>
    <m/>
    <m/>
    <m/>
    <n v="9.7000000000000003E-3"/>
    <m/>
    <m/>
    <m/>
    <m/>
  </r>
  <r>
    <x v="28"/>
    <s v="C-IV"/>
    <x v="2"/>
    <x v="1"/>
    <n v="2013"/>
    <s v="2012/13"/>
    <n v="420"/>
    <n v="2945"/>
    <n v="6"/>
    <n v="15"/>
    <n v="426"/>
    <n v="2960"/>
    <n v="3386"/>
    <n v="7150"/>
    <n v="1039"/>
    <n v="6042"/>
    <n v="7081"/>
    <n v="17"/>
    <n v="52"/>
    <n v="69"/>
    <n v="1056"/>
    <n v="6094"/>
    <n v="1078297"/>
    <n v="7675"/>
    <n v="1085972"/>
    <n v="17488"/>
    <n v="0.67920000000000003"/>
    <m/>
    <m/>
    <m/>
    <n v="5.9299999999999999E-2"/>
    <m/>
    <m/>
    <m/>
    <m/>
  </r>
  <r>
    <x v="29"/>
    <s v="C-IV"/>
    <x v="2"/>
    <x v="1"/>
    <n v="2013"/>
    <s v="2012/13"/>
    <n v="474"/>
    <n v="3373"/>
    <n v="0"/>
    <n v="6"/>
    <n v="474"/>
    <n v="3379"/>
    <n v="3853"/>
    <n v="7303"/>
    <n v="1201"/>
    <n v="6092"/>
    <n v="7293"/>
    <n v="1"/>
    <n v="9"/>
    <n v="10"/>
    <n v="1202"/>
    <n v="6101"/>
    <n v="1120039"/>
    <n v="1284"/>
    <n v="1121323"/>
    <n v="11823"/>
    <n v="1"/>
    <m/>
    <m/>
    <m/>
    <n v="5.9299999999999999E-2"/>
    <m/>
    <m/>
    <m/>
    <m/>
  </r>
  <r>
    <x v="30"/>
    <s v="CalWIN"/>
    <x v="2"/>
    <x v="1"/>
    <n v="2013"/>
    <s v="2012/13"/>
    <n v="13621"/>
    <n v="88849"/>
    <n v="64"/>
    <n v="1393"/>
    <n v="13685"/>
    <n v="90242"/>
    <n v="103927"/>
    <n v="230763"/>
    <n v="34583"/>
    <n v="192612"/>
    <n v="227195"/>
    <n v="227"/>
    <n v="3341"/>
    <n v="3568"/>
    <n v="34810"/>
    <n v="195953"/>
    <n v="33978607"/>
    <n v="433594"/>
    <n v="34412201"/>
    <n v="508535"/>
    <n v="0.99550000000000005"/>
    <m/>
    <m/>
    <m/>
    <n v="1.55E-2"/>
    <m/>
    <m/>
    <m/>
    <m/>
  </r>
  <r>
    <x v="31"/>
    <s v="CalWIN"/>
    <x v="2"/>
    <x v="1"/>
    <n v="2013"/>
    <s v="2012/13"/>
    <n v="1013"/>
    <n v="7303"/>
    <n v="3"/>
    <n v="30"/>
    <n v="1016"/>
    <n v="7333"/>
    <n v="8349"/>
    <n v="17781"/>
    <n v="2602"/>
    <n v="15096"/>
    <n v="17698"/>
    <n v="10"/>
    <n v="73"/>
    <n v="83"/>
    <n v="2612"/>
    <n v="15169"/>
    <n v="2581821.7400000002"/>
    <n v="8971"/>
    <n v="2590792.7400000002"/>
    <n v="32124"/>
    <n v="0.99450000000000005"/>
    <m/>
    <m/>
    <m/>
    <n v="5.9299999999999999E-2"/>
    <m/>
    <m/>
    <m/>
    <m/>
  </r>
  <r>
    <x v="32"/>
    <s v="C-IV"/>
    <x v="2"/>
    <x v="1"/>
    <n v="2013"/>
    <s v="2012/13"/>
    <n v="107"/>
    <n v="697"/>
    <n v="0"/>
    <n v="1"/>
    <n v="107"/>
    <n v="698"/>
    <n v="805"/>
    <n v="1723"/>
    <n v="306"/>
    <n v="1416"/>
    <n v="1722"/>
    <n v="0"/>
    <n v="1"/>
    <n v="1"/>
    <n v="306"/>
    <n v="1417"/>
    <n v="248654"/>
    <n v="200"/>
    <n v="248854"/>
    <n v="3290"/>
    <n v="0.92159999999999997"/>
    <m/>
    <m/>
    <m/>
    <n v="5.9299999999999999E-2"/>
    <m/>
    <m/>
    <m/>
    <m/>
  </r>
  <r>
    <x v="33"/>
    <s v="C-IV"/>
    <x v="2"/>
    <x v="1"/>
    <n v="2013"/>
    <s v="2012/13"/>
    <n v="19604"/>
    <n v="94165"/>
    <n v="53"/>
    <n v="562"/>
    <n v="19657"/>
    <n v="94727"/>
    <n v="114384"/>
    <n v="275970"/>
    <n v="53347"/>
    <n v="220909"/>
    <n v="274256"/>
    <n v="168"/>
    <n v="1546"/>
    <n v="1714"/>
    <n v="53515"/>
    <n v="222455"/>
    <n v="40555270"/>
    <n v="205570"/>
    <n v="40760840"/>
    <n v="455439"/>
    <n v="0.99719999999999998"/>
    <m/>
    <m/>
    <m/>
    <n v="3.1E-2"/>
    <m/>
    <m/>
    <m/>
    <m/>
  </r>
  <r>
    <x v="34"/>
    <s v="CalWIN"/>
    <x v="2"/>
    <x v="1"/>
    <n v="2013"/>
    <s v="2012/13"/>
    <n v="17751"/>
    <n v="75427"/>
    <n v="139"/>
    <n v="735"/>
    <n v="17890"/>
    <n v="76162"/>
    <n v="94052"/>
    <n v="210459"/>
    <n v="45003"/>
    <n v="163165"/>
    <n v="208168"/>
    <n v="498"/>
    <n v="1793"/>
    <n v="2291"/>
    <n v="45501"/>
    <n v="164958"/>
    <n v="32224227"/>
    <n v="312336"/>
    <n v="32536563"/>
    <n v="345300"/>
    <n v="0.97370000000000001"/>
    <m/>
    <m/>
    <m/>
    <n v="5.4000000000000003E-3"/>
    <m/>
    <m/>
    <m/>
    <m/>
  </r>
  <r>
    <x v="35"/>
    <s v="C-IV"/>
    <x v="2"/>
    <x v="1"/>
    <n v="2013"/>
    <s v="2012/13"/>
    <n v="447"/>
    <n v="2313"/>
    <n v="1"/>
    <n v="10"/>
    <n v="448"/>
    <n v="2323"/>
    <n v="2771"/>
    <n v="6514"/>
    <n v="1165"/>
    <n v="5308"/>
    <n v="6473"/>
    <n v="5"/>
    <n v="36"/>
    <n v="41"/>
    <n v="1170"/>
    <n v="5344"/>
    <n v="981103"/>
    <n v="4628"/>
    <n v="985731"/>
    <n v="10615"/>
    <n v="0.8992"/>
    <m/>
    <m/>
    <m/>
    <n v="5.9299999999999999E-2"/>
    <m/>
    <m/>
    <m/>
    <m/>
  </r>
  <r>
    <x v="36"/>
    <s v="C-IV"/>
    <x v="2"/>
    <x v="1"/>
    <n v="2013"/>
    <s v="2012/13"/>
    <n v="28375"/>
    <n v="128841"/>
    <n v="51"/>
    <n v="533"/>
    <n v="28426"/>
    <n v="129374"/>
    <n v="157800"/>
    <n v="370457"/>
    <n v="76523"/>
    <n v="292332"/>
    <n v="368855"/>
    <n v="181"/>
    <n v="1421"/>
    <n v="1602"/>
    <n v="76704"/>
    <n v="293753"/>
    <n v="55484017"/>
    <n v="192308"/>
    <n v="55676325"/>
    <n v="527018"/>
    <n v="0.99980000000000002"/>
    <m/>
    <m/>
    <m/>
    <n v="1.15E-2"/>
    <m/>
    <m/>
    <m/>
    <m/>
  </r>
  <r>
    <x v="37"/>
    <s v="CalWIN"/>
    <x v="2"/>
    <x v="1"/>
    <n v="2013"/>
    <s v="2012/13"/>
    <n v="17630"/>
    <n v="100662"/>
    <n v="122"/>
    <n v="1101"/>
    <n v="17752"/>
    <n v="101763"/>
    <n v="119515"/>
    <n v="258393"/>
    <n v="48151"/>
    <n v="207082"/>
    <n v="255233"/>
    <n v="445"/>
    <n v="2715"/>
    <n v="3160"/>
    <n v="48596"/>
    <n v="209797"/>
    <n v="38924983.960000001"/>
    <n v="393505"/>
    <n v="39318488.960000001"/>
    <n v="497839"/>
    <n v="0.96909999999999996"/>
    <m/>
    <m/>
    <m/>
    <n v="3.0099999999999998E-2"/>
    <m/>
    <m/>
    <m/>
    <m/>
  </r>
  <r>
    <x v="38"/>
    <s v="CalWIN"/>
    <x v="2"/>
    <x v="1"/>
    <n v="2013"/>
    <s v="2012/13"/>
    <n v="2835"/>
    <n v="28726"/>
    <n v="74"/>
    <n v="728"/>
    <n v="2909"/>
    <n v="29454"/>
    <n v="32363"/>
    <n v="50640"/>
    <n v="6222"/>
    <n v="42778"/>
    <n v="49000"/>
    <n v="215"/>
    <n v="1425"/>
    <n v="1640"/>
    <n v="6437"/>
    <n v="44203"/>
    <n v="8011957.0499999998"/>
    <n v="210147.17"/>
    <n v="8222104.2199999997"/>
    <n v="142920"/>
    <n v="0.98050000000000004"/>
    <m/>
    <m/>
    <m/>
    <n v="3.5000000000000003E-2"/>
    <m/>
    <m/>
    <m/>
    <m/>
  </r>
  <r>
    <x v="39"/>
    <s v="C-IV"/>
    <x v="2"/>
    <x v="1"/>
    <n v="2013"/>
    <s v="2012/13"/>
    <n v="9707"/>
    <n v="36276"/>
    <n v="24"/>
    <n v="237"/>
    <n v="9731"/>
    <n v="36513"/>
    <n v="46244"/>
    <n v="112092"/>
    <n v="24982"/>
    <n v="86316"/>
    <n v="111298"/>
    <n v="80"/>
    <n v="714"/>
    <n v="794"/>
    <n v="25062"/>
    <n v="87030"/>
    <n v="16789288"/>
    <n v="94223"/>
    <n v="16883511"/>
    <n v="185676"/>
    <n v="0.97460000000000002"/>
    <m/>
    <m/>
    <m/>
    <n v="3.95E-2"/>
    <m/>
    <m/>
    <m/>
    <m/>
  </r>
  <r>
    <x v="40"/>
    <s v="CalWIN"/>
    <x v="2"/>
    <x v="1"/>
    <n v="2013"/>
    <s v="2012/13"/>
    <n v="1222"/>
    <n v="7958"/>
    <n v="2"/>
    <n v="24"/>
    <n v="1224"/>
    <n v="7982"/>
    <n v="9206"/>
    <n v="17974"/>
    <n v="2995"/>
    <n v="14905"/>
    <n v="17900"/>
    <n v="7"/>
    <n v="67"/>
    <n v="74"/>
    <n v="3002"/>
    <n v="14972"/>
    <n v="2670497"/>
    <n v="8458"/>
    <n v="2678955"/>
    <n v="35606"/>
    <n v="0.98560000000000003"/>
    <m/>
    <m/>
    <m/>
    <n v="5.9299999999999999E-2"/>
    <m/>
    <m/>
    <m/>
    <m/>
  </r>
  <r>
    <x v="41"/>
    <s v="CalWIN"/>
    <x v="2"/>
    <x v="1"/>
    <n v="2013"/>
    <s v="2012/13"/>
    <n v="1694"/>
    <n v="12137"/>
    <n v="20"/>
    <n v="258"/>
    <n v="1714"/>
    <n v="12395"/>
    <n v="14109"/>
    <n v="28928"/>
    <n v="4140"/>
    <n v="24082"/>
    <n v="28222"/>
    <n v="64"/>
    <n v="642"/>
    <n v="706"/>
    <n v="4204"/>
    <n v="24724"/>
    <n v="4418382.1500000004"/>
    <n v="84740.85"/>
    <n v="4503123"/>
    <n v="87137"/>
    <n v="0.54549999999999998"/>
    <m/>
    <m/>
    <m/>
    <n v="5.9299999999999999E-2"/>
    <m/>
    <m/>
    <m/>
    <m/>
  </r>
  <r>
    <x v="42"/>
    <s v="CalWIN"/>
    <x v="2"/>
    <x v="1"/>
    <n v="2013"/>
    <s v="2012/13"/>
    <n v="3141"/>
    <n v="12038"/>
    <n v="3"/>
    <n v="39"/>
    <n v="3144"/>
    <n v="12077"/>
    <n v="15221"/>
    <n v="34346"/>
    <n v="7639"/>
    <n v="26583"/>
    <n v="34222"/>
    <n v="8"/>
    <n v="116"/>
    <n v="124"/>
    <n v="7647"/>
    <n v="26699"/>
    <n v="5179881.07"/>
    <n v="14981.7"/>
    <n v="5194862.7700000005"/>
    <n v="92934"/>
    <n v="0.92889999999999995"/>
    <m/>
    <m/>
    <m/>
    <n v="5.9299999999999999E-2"/>
    <m/>
    <m/>
    <m/>
    <m/>
  </r>
  <r>
    <x v="43"/>
    <s v="CalWIN"/>
    <x v="2"/>
    <x v="1"/>
    <n v="2013"/>
    <s v="2012/13"/>
    <n v="7409"/>
    <n v="43454"/>
    <n v="36"/>
    <n v="951"/>
    <n v="7445"/>
    <n v="44405"/>
    <n v="51850"/>
    <n v="110468"/>
    <n v="17929"/>
    <n v="90386"/>
    <n v="108315"/>
    <n v="116"/>
    <n v="2037"/>
    <n v="2153"/>
    <n v="18045"/>
    <n v="92423"/>
    <n v="16575380"/>
    <n v="294842"/>
    <n v="16870222"/>
    <n v="286918"/>
    <n v="0.94520000000000004"/>
    <m/>
    <m/>
    <m/>
    <n v="1.54E-2"/>
    <m/>
    <m/>
    <m/>
    <m/>
  </r>
  <r>
    <x v="44"/>
    <s v="CalWIN"/>
    <x v="2"/>
    <x v="1"/>
    <n v="2013"/>
    <s v="2012/13"/>
    <n v="1512"/>
    <n v="10505"/>
    <n v="2"/>
    <n v="24"/>
    <n v="1514"/>
    <n v="10529"/>
    <n v="12043"/>
    <n v="23785"/>
    <n v="3621"/>
    <n v="20096"/>
    <n v="23717"/>
    <n v="5"/>
    <n v="63"/>
    <n v="68"/>
    <n v="3626"/>
    <n v="20159"/>
    <n v="3690524"/>
    <n v="8730"/>
    <n v="3699254"/>
    <n v="47733"/>
    <n v="0.93369999999999997"/>
    <m/>
    <m/>
    <m/>
    <n v="5.9299999999999999E-2"/>
    <m/>
    <m/>
    <m/>
    <m/>
  </r>
  <r>
    <x v="45"/>
    <s v="C-IV"/>
    <x v="2"/>
    <x v="1"/>
    <n v="2013"/>
    <s v="2012/13"/>
    <n v="1753"/>
    <n v="10257"/>
    <n v="1"/>
    <n v="20"/>
    <n v="1754"/>
    <n v="10277"/>
    <n v="12031"/>
    <n v="23786"/>
    <n v="4395"/>
    <n v="19345"/>
    <n v="23740"/>
    <n v="3"/>
    <n v="43"/>
    <n v="46"/>
    <n v="4398"/>
    <n v="19388"/>
    <n v="3576420.1"/>
    <n v="6566.9"/>
    <n v="3582987"/>
    <n v="41020"/>
    <n v="0.91339999999999999"/>
    <m/>
    <m/>
    <m/>
    <n v="5.9299999999999999E-2"/>
    <m/>
    <m/>
    <m/>
    <m/>
  </r>
  <r>
    <x v="46"/>
    <s v="C-IV"/>
    <x v="2"/>
    <x v="1"/>
    <n v="2013"/>
    <s v="2012/13"/>
    <n v="11"/>
    <n v="151"/>
    <n v="0"/>
    <n v="0"/>
    <n v="11"/>
    <n v="151"/>
    <n v="162"/>
    <n v="315"/>
    <n v="31"/>
    <n v="284"/>
    <n v="315"/>
    <n v="0"/>
    <n v="0"/>
    <n v="0"/>
    <n v="31"/>
    <n v="284"/>
    <n v="45680"/>
    <n v="0"/>
    <n v="45680"/>
    <n v="525"/>
    <n v="1"/>
    <m/>
    <m/>
    <m/>
    <n v="5.9299999999999999E-2"/>
    <m/>
    <m/>
    <m/>
    <m/>
  </r>
  <r>
    <x v="47"/>
    <s v="C-IV"/>
    <x v="2"/>
    <x v="1"/>
    <n v="2013"/>
    <s v="2012/13"/>
    <n v="488"/>
    <n v="2444"/>
    <n v="0"/>
    <n v="3"/>
    <n v="488"/>
    <n v="2447"/>
    <n v="2935"/>
    <n v="6569"/>
    <n v="1370"/>
    <n v="5191"/>
    <n v="6561"/>
    <n v="0"/>
    <n v="8"/>
    <n v="8"/>
    <n v="1370"/>
    <n v="5199"/>
    <n v="972680"/>
    <n v="1139"/>
    <n v="973819"/>
    <n v="11045"/>
    <n v="1"/>
    <m/>
    <m/>
    <m/>
    <n v="5.9299999999999999E-2"/>
    <m/>
    <m/>
    <m/>
    <m/>
  </r>
  <r>
    <x v="48"/>
    <s v="CalWIN"/>
    <x v="2"/>
    <x v="1"/>
    <n v="2013"/>
    <s v="2012/13"/>
    <n v="3350"/>
    <n v="17258"/>
    <n v="8"/>
    <n v="85"/>
    <n v="3358"/>
    <n v="17343"/>
    <n v="20701"/>
    <n v="41502"/>
    <n v="8008"/>
    <n v="33241"/>
    <n v="41249"/>
    <n v="27"/>
    <n v="226"/>
    <n v="253"/>
    <n v="8035"/>
    <n v="33467"/>
    <n v="6471869.9299999997"/>
    <n v="31852.16"/>
    <n v="6503722.0899999999"/>
    <n v="71412"/>
    <n v="0.95320000000000005"/>
    <m/>
    <m/>
    <m/>
    <n v="3.1800000000000002E-2"/>
    <m/>
    <m/>
    <m/>
    <m/>
  </r>
  <r>
    <x v="49"/>
    <s v="CalWIN"/>
    <x v="2"/>
    <x v="1"/>
    <n v="2013"/>
    <s v="2012/13"/>
    <n v="2213"/>
    <n v="16557"/>
    <n v="13"/>
    <n v="115"/>
    <n v="2226"/>
    <n v="16672"/>
    <n v="18898"/>
    <n v="35234"/>
    <n v="5325"/>
    <n v="29585"/>
    <n v="34910"/>
    <n v="44"/>
    <n v="280"/>
    <n v="324"/>
    <n v="5369"/>
    <n v="29865"/>
    <n v="5462263"/>
    <n v="40170"/>
    <n v="5502433"/>
    <n v="67455"/>
    <n v="0.9214"/>
    <m/>
    <m/>
    <m/>
    <n v="5.9299999999999999E-2"/>
    <m/>
    <m/>
    <m/>
    <m/>
  </r>
  <r>
    <x v="50"/>
    <s v="C-IV"/>
    <x v="2"/>
    <x v="1"/>
    <n v="2013"/>
    <s v="2012/13"/>
    <n v="7220"/>
    <n v="34210"/>
    <n v="8"/>
    <n v="53"/>
    <n v="7228"/>
    <n v="34263"/>
    <n v="41491"/>
    <n v="91308"/>
    <n v="19037"/>
    <n v="72087"/>
    <n v="91124"/>
    <n v="23"/>
    <n v="161"/>
    <n v="184"/>
    <n v="19060"/>
    <n v="72248"/>
    <n v="13589616"/>
    <n v="21896"/>
    <n v="13611512"/>
    <n v="139925"/>
    <n v="0.99380000000000002"/>
    <m/>
    <m/>
    <m/>
    <n v="8.0999999999999996E-3"/>
    <m/>
    <m/>
    <m/>
    <m/>
  </r>
  <r>
    <x v="51"/>
    <s v="C-IV"/>
    <x v="2"/>
    <x v="1"/>
    <n v="2013"/>
    <s v="2012/13"/>
    <n v="854"/>
    <n v="4328"/>
    <n v="4"/>
    <n v="15"/>
    <n v="858"/>
    <n v="4343"/>
    <n v="5201"/>
    <n v="12477"/>
    <n v="2276"/>
    <n v="10137"/>
    <n v="12413"/>
    <n v="14"/>
    <n v="50"/>
    <n v="64"/>
    <n v="2290"/>
    <n v="10187"/>
    <n v="1801639"/>
    <n v="7004"/>
    <n v="1808643"/>
    <n v="24112"/>
    <n v="0.94379999999999997"/>
    <m/>
    <m/>
    <m/>
    <n v="5.9299999999999999E-2"/>
    <m/>
    <m/>
    <m/>
    <m/>
  </r>
  <r>
    <x v="52"/>
    <s v="C-IV"/>
    <x v="2"/>
    <x v="1"/>
    <n v="2013"/>
    <s v="2012/13"/>
    <n v="728"/>
    <n v="3433"/>
    <n v="1"/>
    <n v="10"/>
    <n v="729"/>
    <n v="3443"/>
    <n v="4171"/>
    <n v="9632"/>
    <n v="2023"/>
    <n v="7587"/>
    <n v="9610"/>
    <n v="1"/>
    <n v="21"/>
    <n v="22"/>
    <n v="2024"/>
    <n v="7608"/>
    <n v="1410253"/>
    <n v="3400"/>
    <n v="1413653"/>
    <n v="17549"/>
    <n v="0.9385"/>
    <m/>
    <m/>
    <m/>
    <n v="5.9299999999999999E-2"/>
    <m/>
    <m/>
    <m/>
    <m/>
  </r>
  <r>
    <x v="53"/>
    <s v="C-IV"/>
    <x v="2"/>
    <x v="1"/>
    <n v="2013"/>
    <s v="2012/13"/>
    <n v="80"/>
    <n v="706"/>
    <n v="0"/>
    <n v="0"/>
    <n v="80"/>
    <n v="706"/>
    <n v="786"/>
    <n v="1587"/>
    <n v="176"/>
    <n v="1411"/>
    <n v="1587"/>
    <n v="0"/>
    <n v="0"/>
    <n v="0"/>
    <n v="176"/>
    <n v="1411"/>
    <n v="233074"/>
    <n v="0"/>
    <n v="233074"/>
    <n v="2780"/>
    <n v="0.97299999999999998"/>
    <m/>
    <m/>
    <m/>
    <n v="5.9299999999999999E-2"/>
    <m/>
    <m/>
    <m/>
    <m/>
  </r>
  <r>
    <x v="54"/>
    <s v="CalWIN"/>
    <x v="2"/>
    <x v="1"/>
    <n v="2013"/>
    <s v="2012/13"/>
    <n v="9270"/>
    <n v="37178"/>
    <n v="23"/>
    <n v="316"/>
    <n v="9293"/>
    <n v="37494"/>
    <n v="46787"/>
    <n v="116280"/>
    <n v="25436"/>
    <n v="89956"/>
    <n v="115392"/>
    <n v="78"/>
    <n v="810"/>
    <n v="888"/>
    <n v="25514"/>
    <n v="90766"/>
    <n v="17013856"/>
    <n v="112244"/>
    <n v="17126100"/>
    <n v="180558"/>
    <n v="1"/>
    <m/>
    <m/>
    <m/>
    <n v="5.9299999999999999E-2"/>
    <m/>
    <m/>
    <m/>
    <m/>
  </r>
  <r>
    <x v="55"/>
    <s v="C-IV"/>
    <x v="2"/>
    <x v="1"/>
    <n v="2013"/>
    <s v="2012/13"/>
    <n v="413"/>
    <n v="2465"/>
    <n v="1"/>
    <n v="2"/>
    <n v="414"/>
    <n v="2467"/>
    <n v="2880"/>
    <n v="5271"/>
    <n v="1075"/>
    <n v="4189"/>
    <n v="5264"/>
    <n v="1"/>
    <n v="6"/>
    <n v="7"/>
    <n v="1076"/>
    <n v="4195"/>
    <n v="792210"/>
    <n v="1177"/>
    <n v="793387"/>
    <n v="8437"/>
    <n v="0.92949999999999999"/>
    <m/>
    <m/>
    <m/>
    <n v="5.9299999999999999E-2"/>
    <m/>
    <m/>
    <m/>
    <m/>
  </r>
  <r>
    <x v="56"/>
    <s v="CalWIN"/>
    <x v="2"/>
    <x v="1"/>
    <n v="2013"/>
    <s v="2012/13"/>
    <n v="3880"/>
    <n v="28787"/>
    <n v="9"/>
    <n v="170"/>
    <n v="3889"/>
    <n v="28957"/>
    <n v="32846"/>
    <n v="68510"/>
    <n v="9699"/>
    <n v="58367"/>
    <n v="68066"/>
    <n v="31"/>
    <n v="413"/>
    <n v="444"/>
    <n v="9730"/>
    <n v="58780"/>
    <n v="10533787"/>
    <n v="57115"/>
    <n v="10590902"/>
    <n v="128121"/>
    <n v="0.99029999999999996"/>
    <m/>
    <m/>
    <m/>
    <n v="1.1599999999999999E-2"/>
    <m/>
    <m/>
    <m/>
    <m/>
  </r>
  <r>
    <x v="57"/>
    <s v="CalWIN"/>
    <x v="2"/>
    <x v="1"/>
    <n v="2013"/>
    <s v="2012/13"/>
    <n v="1030"/>
    <n v="6770"/>
    <n v="12"/>
    <n v="107"/>
    <n v="1042"/>
    <n v="6877"/>
    <n v="7919"/>
    <n v="17054"/>
    <n v="2663"/>
    <n v="14093"/>
    <n v="16756"/>
    <n v="48"/>
    <n v="250"/>
    <n v="298"/>
    <n v="2711"/>
    <n v="14343"/>
    <n v="2533032"/>
    <n v="41947"/>
    <n v="2574979"/>
    <n v="32614"/>
    <n v="0.20050000000000001"/>
    <m/>
    <m/>
    <m/>
    <n v="5.9299999999999999E-2"/>
    <m/>
    <m/>
    <m/>
    <m/>
  </r>
  <r>
    <x v="58"/>
    <s v="C-IV"/>
    <x v="2"/>
    <x v="1"/>
    <n v="2013"/>
    <s v="2012/13"/>
    <n v="985"/>
    <n v="4757"/>
    <n v="2"/>
    <n v="10"/>
    <n v="987"/>
    <n v="4767"/>
    <n v="5754"/>
    <n v="12985"/>
    <n v="2611"/>
    <n v="10336"/>
    <n v="12947"/>
    <n v="5"/>
    <n v="33"/>
    <n v="38"/>
    <n v="2616"/>
    <n v="10369"/>
    <n v="1938614"/>
    <n v="4232"/>
    <n v="1942846"/>
    <n v="20388"/>
    <n v="1"/>
    <m/>
    <m/>
    <m/>
    <n v="5.9299999999999999E-2"/>
    <m/>
    <m/>
    <m/>
    <m/>
  </r>
  <r>
    <x v="0"/>
    <s v="n/a"/>
    <x v="3"/>
    <x v="1"/>
    <n v="2013"/>
    <s v="2012/13"/>
    <n v="315252"/>
    <n v="1595765"/>
    <n v="1749"/>
    <n v="14155"/>
    <n v="317001"/>
    <n v="1609920"/>
    <n v="1926913"/>
    <n v="4202850"/>
    <n v="789122"/>
    <n v="3374440"/>
    <n v="4163562"/>
    <n v="5720"/>
    <n v="33568"/>
    <n v="39288"/>
    <n v="794842"/>
    <n v="3408008"/>
    <n v="638639482.58000016"/>
    <n v="5098120.2699999996"/>
    <n v="643737602.85000002"/>
    <n v="8381949"/>
    <n v="0.9708"/>
    <m/>
    <m/>
    <m/>
    <n v="2.9899999999999999E-2"/>
    <m/>
    <m/>
    <m/>
    <m/>
  </r>
  <r>
    <x v="1"/>
    <s v="CalWIN"/>
    <x v="3"/>
    <x v="1"/>
    <n v="2013"/>
    <s v="2012/13"/>
    <n v="10237"/>
    <n v="51888"/>
    <n v="99"/>
    <n v="756"/>
    <n v="10336"/>
    <n v="52644"/>
    <n v="62980"/>
    <n v="126214"/>
    <n v="23836"/>
    <n v="100241"/>
    <n v="124077"/>
    <n v="321"/>
    <n v="1816"/>
    <n v="2137"/>
    <n v="24157"/>
    <n v="102057"/>
    <n v="19529377"/>
    <n v="268646"/>
    <n v="19798023"/>
    <n v="276668"/>
    <n v="0.91410000000000002"/>
    <m/>
    <m/>
    <m/>
    <n v="4.1000000000000002E-2"/>
    <m/>
    <m/>
    <m/>
    <m/>
  </r>
  <r>
    <x v="2"/>
    <s v="C-IV"/>
    <x v="3"/>
    <x v="1"/>
    <n v="2013"/>
    <s v="2012/13"/>
    <n v="3"/>
    <n v="82"/>
    <n v="0"/>
    <n v="0"/>
    <n v="3"/>
    <n v="82"/>
    <n v="85"/>
    <n v="153"/>
    <n v="8"/>
    <n v="145"/>
    <n v="153"/>
    <n v="0"/>
    <n v="0"/>
    <n v="0"/>
    <n v="8"/>
    <n v="145"/>
    <n v="21992"/>
    <n v="0"/>
    <n v="21992"/>
    <n v="195"/>
    <n v="1"/>
    <m/>
    <m/>
    <m/>
    <n v="6.13E-2"/>
    <m/>
    <m/>
    <m/>
    <m/>
  </r>
  <r>
    <x v="3"/>
    <s v="C-IV"/>
    <x v="3"/>
    <x v="1"/>
    <n v="2013"/>
    <s v="2012/13"/>
    <n v="187"/>
    <n v="1527"/>
    <n v="0"/>
    <n v="4"/>
    <n v="187"/>
    <n v="1531"/>
    <n v="1717"/>
    <n v="3262"/>
    <n v="481"/>
    <n v="2774"/>
    <n v="3255"/>
    <n v="0"/>
    <n v="7"/>
    <n v="7"/>
    <n v="481"/>
    <n v="2781"/>
    <n v="493663"/>
    <n v="909"/>
    <n v="494572"/>
    <n v="4602"/>
    <n v="0.97319999999999995"/>
    <m/>
    <m/>
    <m/>
    <n v="6.13E-2"/>
    <m/>
    <m/>
    <m/>
    <m/>
  </r>
  <r>
    <x v="4"/>
    <s v="C-IV"/>
    <x v="3"/>
    <x v="1"/>
    <n v="2013"/>
    <s v="2012/13"/>
    <n v="2078"/>
    <n v="12304"/>
    <n v="4"/>
    <n v="23"/>
    <n v="2082"/>
    <n v="12327"/>
    <n v="14409"/>
    <n v="29770"/>
    <n v="5209"/>
    <n v="24491"/>
    <n v="29700"/>
    <n v="12"/>
    <n v="58"/>
    <n v="70"/>
    <n v="5221"/>
    <n v="24549"/>
    <n v="4437054"/>
    <n v="7702"/>
    <n v="4444756"/>
    <n v="52492"/>
    <n v="0.9415"/>
    <m/>
    <m/>
    <m/>
    <n v="6.13E-2"/>
    <m/>
    <m/>
    <m/>
    <m/>
  </r>
  <r>
    <x v="5"/>
    <s v="C-IV"/>
    <x v="3"/>
    <x v="1"/>
    <n v="2013"/>
    <s v="2012/13"/>
    <n v="330"/>
    <n v="2239"/>
    <n v="0"/>
    <n v="2"/>
    <n v="330"/>
    <n v="2241"/>
    <n v="2571"/>
    <n v="5023"/>
    <n v="860"/>
    <n v="4158"/>
    <n v="5018"/>
    <n v="0"/>
    <n v="5"/>
    <n v="5"/>
    <n v="860"/>
    <n v="4163"/>
    <n v="758197"/>
    <n v="526"/>
    <n v="758723"/>
    <n v="6967"/>
    <n v="0.98170000000000002"/>
    <m/>
    <m/>
    <m/>
    <n v="6.13E-2"/>
    <m/>
    <m/>
    <m/>
    <m/>
  </r>
  <r>
    <x v="6"/>
    <s v="C-IV"/>
    <x v="3"/>
    <x v="1"/>
    <n v="2013"/>
    <s v="2012/13"/>
    <n v="113"/>
    <n v="618"/>
    <n v="1"/>
    <n v="2"/>
    <n v="114"/>
    <n v="620"/>
    <n v="733"/>
    <n v="1840"/>
    <n v="291"/>
    <n v="1539"/>
    <n v="1830"/>
    <n v="2"/>
    <n v="8"/>
    <n v="10"/>
    <n v="293"/>
    <n v="1547"/>
    <n v="245131"/>
    <n v="1405"/>
    <n v="246536"/>
    <n v="4948"/>
    <n v="0.98040000000000005"/>
    <m/>
    <m/>
    <m/>
    <n v="6.13E-2"/>
    <m/>
    <m/>
    <m/>
    <m/>
  </r>
  <r>
    <x v="7"/>
    <s v="CalWIN"/>
    <x v="3"/>
    <x v="1"/>
    <n v="2013"/>
    <s v="2012/13"/>
    <n v="5758"/>
    <n v="27126"/>
    <n v="21"/>
    <n v="172"/>
    <n v="5779"/>
    <n v="27298"/>
    <n v="33077"/>
    <n v="68625"/>
    <n v="13610"/>
    <n v="54489"/>
    <n v="68099"/>
    <n v="74"/>
    <n v="452"/>
    <n v="526"/>
    <n v="13684"/>
    <n v="54941"/>
    <n v="10825250"/>
    <n v="64940"/>
    <n v="10890190"/>
    <n v="159938"/>
    <n v="0.9496"/>
    <m/>
    <m/>
    <m/>
    <n v="2.24E-2"/>
    <m/>
    <m/>
    <m/>
    <m/>
  </r>
  <r>
    <x v="8"/>
    <s v="C-IV"/>
    <x v="3"/>
    <x v="1"/>
    <n v="2013"/>
    <s v="2012/13"/>
    <n v="443"/>
    <n v="2093"/>
    <n v="0"/>
    <n v="6"/>
    <n v="443"/>
    <n v="2099"/>
    <n v="2542"/>
    <n v="5149"/>
    <n v="1175"/>
    <n v="3966"/>
    <n v="5141"/>
    <n v="0"/>
    <n v="8"/>
    <n v="8"/>
    <n v="1175"/>
    <n v="3974"/>
    <n v="764702.59"/>
    <n v="1420"/>
    <n v="766122.59"/>
    <n v="8002"/>
    <n v="1"/>
    <m/>
    <m/>
    <m/>
    <n v="6.13E-2"/>
    <m/>
    <m/>
    <m/>
    <m/>
  </r>
  <r>
    <x v="9"/>
    <s v="C-IV"/>
    <x v="3"/>
    <x v="1"/>
    <n v="2013"/>
    <s v="2012/13"/>
    <n v="641"/>
    <n v="5746"/>
    <n v="1"/>
    <n v="21"/>
    <n v="642"/>
    <n v="5767"/>
    <n v="6409"/>
    <n v="11947"/>
    <n v="1615"/>
    <n v="10288"/>
    <n v="11903"/>
    <n v="2"/>
    <n v="42"/>
    <n v="44"/>
    <n v="1617"/>
    <n v="10330"/>
    <n v="1800697"/>
    <n v="6948"/>
    <n v="1807645"/>
    <n v="19911"/>
    <n v="0.99239999999999995"/>
    <m/>
    <m/>
    <m/>
    <n v="6.13E-2"/>
    <m/>
    <m/>
    <m/>
    <m/>
  </r>
  <r>
    <x v="10"/>
    <s v="CalWIN"/>
    <x v="3"/>
    <x v="1"/>
    <n v="2013"/>
    <s v="2012/13"/>
    <n v="16041"/>
    <n v="75273"/>
    <n v="39"/>
    <n v="248"/>
    <n v="16080"/>
    <n v="75521"/>
    <n v="91601"/>
    <n v="220493"/>
    <n v="42866"/>
    <n v="176774"/>
    <n v="219640"/>
    <n v="136"/>
    <n v="717"/>
    <n v="853"/>
    <n v="43002"/>
    <n v="177491"/>
    <n v="32990901"/>
    <n v="110722"/>
    <n v="33101623"/>
    <n v="336953"/>
    <n v="0.95979999999999999"/>
    <m/>
    <m/>
    <m/>
    <n v="5.4999999999999997E-3"/>
    <m/>
    <m/>
    <m/>
    <m/>
  </r>
  <r>
    <x v="11"/>
    <s v="C-IV"/>
    <x v="3"/>
    <x v="1"/>
    <n v="2013"/>
    <s v="2012/13"/>
    <n v="260"/>
    <n v="1189"/>
    <n v="0"/>
    <n v="2"/>
    <n v="260"/>
    <n v="1191"/>
    <n v="1451"/>
    <n v="3606"/>
    <n v="703"/>
    <n v="2892"/>
    <n v="3595"/>
    <n v="1"/>
    <n v="10"/>
    <n v="11"/>
    <n v="704"/>
    <n v="2902"/>
    <n v="495252"/>
    <n v="1098"/>
    <n v="496350"/>
    <n v="7722"/>
    <n v="1"/>
    <m/>
    <m/>
    <m/>
    <n v="6.13E-2"/>
    <m/>
    <m/>
    <m/>
    <m/>
  </r>
  <r>
    <x v="12"/>
    <s v="C-IV"/>
    <x v="3"/>
    <x v="1"/>
    <n v="2013"/>
    <s v="2012/13"/>
    <n v="998"/>
    <n v="7414"/>
    <n v="1"/>
    <n v="13"/>
    <n v="999"/>
    <n v="7427"/>
    <n v="8426"/>
    <n v="15819"/>
    <n v="2440"/>
    <n v="13347"/>
    <n v="15787"/>
    <n v="3"/>
    <n v="29"/>
    <n v="32"/>
    <n v="2443"/>
    <n v="13376"/>
    <n v="2424178"/>
    <n v="4176"/>
    <n v="2428354"/>
    <n v="28165"/>
    <n v="0.98919999999999997"/>
    <m/>
    <m/>
    <m/>
    <n v="6.13E-2"/>
    <m/>
    <m/>
    <m/>
    <m/>
  </r>
  <r>
    <x v="13"/>
    <s v="C-IV"/>
    <x v="3"/>
    <x v="1"/>
    <n v="2013"/>
    <s v="2012/13"/>
    <n v="2118"/>
    <n v="11931"/>
    <n v="7"/>
    <n v="108"/>
    <n v="2125"/>
    <n v="12039"/>
    <n v="14164"/>
    <n v="36277"/>
    <n v="5943"/>
    <n v="29974"/>
    <n v="35917"/>
    <n v="22"/>
    <n v="338"/>
    <n v="360"/>
    <n v="5965"/>
    <n v="30312"/>
    <n v="5049720"/>
    <n v="39481"/>
    <n v="5089201"/>
    <n v="59955"/>
    <n v="1"/>
    <m/>
    <m/>
    <m/>
    <n v="6.13E-2"/>
    <m/>
    <m/>
    <m/>
    <m/>
  </r>
  <r>
    <x v="14"/>
    <s v="C-IV"/>
    <x v="3"/>
    <x v="1"/>
    <n v="2013"/>
    <s v="2012/13"/>
    <n v="125"/>
    <n v="910"/>
    <n v="1"/>
    <n v="3"/>
    <n v="126"/>
    <n v="913"/>
    <n v="1038"/>
    <n v="2058"/>
    <n v="335"/>
    <n v="1711"/>
    <n v="2046"/>
    <n v="2"/>
    <n v="10"/>
    <n v="12"/>
    <n v="337"/>
    <n v="1721"/>
    <n v="291876"/>
    <n v="1253"/>
    <n v="293129"/>
    <n v="3664"/>
    <n v="1"/>
    <m/>
    <m/>
    <m/>
    <n v="6.13E-2"/>
    <m/>
    <m/>
    <m/>
    <m/>
  </r>
  <r>
    <x v="15"/>
    <s v="C-IV"/>
    <x v="3"/>
    <x v="1"/>
    <n v="2013"/>
    <s v="2012/13"/>
    <n v="11962"/>
    <n v="47368"/>
    <n v="16"/>
    <n v="276"/>
    <n v="11978"/>
    <n v="47644"/>
    <n v="59622"/>
    <n v="144678"/>
    <n v="32309"/>
    <n v="111624"/>
    <n v="143933"/>
    <n v="52"/>
    <n v="693"/>
    <n v="745"/>
    <n v="32361"/>
    <n v="112317"/>
    <n v="21477944"/>
    <n v="98170"/>
    <n v="21576114"/>
    <n v="262147"/>
    <n v="0.99139999999999995"/>
    <m/>
    <m/>
    <m/>
    <n v="2.6599999999999999E-2"/>
    <m/>
    <m/>
    <m/>
    <m/>
  </r>
  <r>
    <x v="16"/>
    <s v="C-IV"/>
    <x v="3"/>
    <x v="1"/>
    <n v="2013"/>
    <s v="2012/13"/>
    <n v="1641"/>
    <n v="8315"/>
    <n v="3"/>
    <n v="53"/>
    <n v="1644"/>
    <n v="8368"/>
    <n v="10012"/>
    <n v="23729"/>
    <n v="4377"/>
    <n v="19199"/>
    <n v="23576"/>
    <n v="9"/>
    <n v="144"/>
    <n v="153"/>
    <n v="4386"/>
    <n v="19343"/>
    <n v="3351742"/>
    <n v="18343.900000000001"/>
    <n v="3370085.9"/>
    <n v="40269"/>
    <n v="0.98360000000000003"/>
    <m/>
    <m/>
    <m/>
    <n v="6.13E-2"/>
    <m/>
    <m/>
    <m/>
    <m/>
  </r>
  <r>
    <x v="17"/>
    <s v="C-IV"/>
    <x v="3"/>
    <x v="1"/>
    <n v="2013"/>
    <s v="2012/13"/>
    <n v="663"/>
    <n v="4490"/>
    <n v="1"/>
    <n v="11"/>
    <n v="664"/>
    <n v="4501"/>
    <n v="5165"/>
    <n v="10263"/>
    <n v="1711"/>
    <n v="8526"/>
    <n v="10237"/>
    <n v="3"/>
    <n v="23"/>
    <n v="26"/>
    <n v="1714"/>
    <n v="8549"/>
    <n v="1580319"/>
    <n v="3305"/>
    <n v="1583624"/>
    <n v="18382"/>
    <n v="0.96089999999999998"/>
    <m/>
    <m/>
    <m/>
    <n v="6.13E-2"/>
    <m/>
    <m/>
    <m/>
    <m/>
  </r>
  <r>
    <x v="18"/>
    <s v="C-IV"/>
    <x v="3"/>
    <x v="1"/>
    <n v="2013"/>
    <s v="2012/13"/>
    <n v="275"/>
    <n v="1143"/>
    <n v="0"/>
    <n v="1"/>
    <n v="275"/>
    <n v="1144"/>
    <n v="1419"/>
    <n v="2954"/>
    <n v="755"/>
    <n v="2197"/>
    <n v="2952"/>
    <n v="0"/>
    <n v="2"/>
    <n v="2"/>
    <n v="755"/>
    <n v="2199"/>
    <n v="454636"/>
    <n v="153"/>
    <n v="454789"/>
    <n v="4973"/>
    <n v="0.98919999999999997"/>
    <m/>
    <m/>
    <m/>
    <n v="6.13E-2"/>
    <m/>
    <m/>
    <m/>
    <m/>
  </r>
  <r>
    <x v="19"/>
    <s v="LRS"/>
    <x v="3"/>
    <x v="1"/>
    <n v="2013"/>
    <s v="2012/13"/>
    <n v="90490"/>
    <n v="453655"/>
    <n v="845"/>
    <n v="4707"/>
    <n v="91335"/>
    <n v="458362"/>
    <n v="549697"/>
    <n v="1134472"/>
    <n v="205882"/>
    <n v="915482"/>
    <n v="1121364"/>
    <n v="2718"/>
    <n v="10390"/>
    <n v="13108"/>
    <n v="208600"/>
    <n v="925872"/>
    <n v="180044143"/>
    <n v="1818560"/>
    <n v="181862703"/>
    <n v="2577194"/>
    <n v="0.96709999999999996"/>
    <m/>
    <m/>
    <m/>
    <n v="2.1100000000000001E-2"/>
    <m/>
    <m/>
    <m/>
    <m/>
  </r>
  <r>
    <x v="20"/>
    <s v="C-IV"/>
    <x v="3"/>
    <x v="1"/>
    <n v="2013"/>
    <s v="2012/13"/>
    <n v="2174"/>
    <n v="8529"/>
    <n v="4"/>
    <n v="15"/>
    <n v="2178"/>
    <n v="8544"/>
    <n v="10722"/>
    <n v="27189"/>
    <n v="5745"/>
    <n v="21378"/>
    <n v="27123"/>
    <n v="8"/>
    <n v="58"/>
    <n v="66"/>
    <n v="5753"/>
    <n v="21436"/>
    <n v="3976656"/>
    <n v="6574"/>
    <n v="3983230"/>
    <n v="50257"/>
    <n v="0.97819999999999996"/>
    <m/>
    <m/>
    <m/>
    <n v="6.13E-2"/>
    <m/>
    <m/>
    <m/>
    <m/>
  </r>
  <r>
    <x v="21"/>
    <s v="C-IV"/>
    <x v="3"/>
    <x v="1"/>
    <n v="2013"/>
    <s v="2012/13"/>
    <n v="794"/>
    <n v="4756"/>
    <n v="16"/>
    <n v="82"/>
    <n v="810"/>
    <n v="4838"/>
    <n v="5648"/>
    <n v="9542"/>
    <n v="1724"/>
    <n v="7572"/>
    <n v="9296"/>
    <n v="48"/>
    <n v="198"/>
    <n v="246"/>
    <n v="1772"/>
    <n v="7770"/>
    <n v="1488842"/>
    <n v="31139"/>
    <n v="1519981"/>
    <n v="24775"/>
    <n v="0.9506"/>
    <m/>
    <m/>
    <m/>
    <n v="6.13E-2"/>
    <m/>
    <m/>
    <m/>
    <m/>
  </r>
  <r>
    <x v="22"/>
    <s v="C-IV"/>
    <x v="3"/>
    <x v="1"/>
    <n v="2013"/>
    <s v="2012/13"/>
    <n v="121"/>
    <n v="792"/>
    <n v="0"/>
    <n v="1"/>
    <n v="121"/>
    <n v="793"/>
    <n v="913"/>
    <n v="1828"/>
    <n v="324"/>
    <n v="1503"/>
    <n v="1827"/>
    <n v="0"/>
    <n v="1"/>
    <n v="1"/>
    <n v="324"/>
    <n v="1504"/>
    <n v="278019"/>
    <n v="167"/>
    <n v="278186"/>
    <n v="2942"/>
    <n v="0.91110000000000002"/>
    <m/>
    <m/>
    <m/>
    <n v="6.13E-2"/>
    <m/>
    <m/>
    <m/>
    <m/>
  </r>
  <r>
    <x v="23"/>
    <s v="C-IV"/>
    <x v="3"/>
    <x v="1"/>
    <n v="2013"/>
    <s v="2012/13"/>
    <n v="827"/>
    <n v="6122"/>
    <n v="2"/>
    <n v="20"/>
    <n v="829"/>
    <n v="6142"/>
    <n v="6971"/>
    <n v="13205"/>
    <n v="2127"/>
    <n v="11021"/>
    <n v="13148"/>
    <n v="4"/>
    <n v="53"/>
    <n v="57"/>
    <n v="2131"/>
    <n v="11074"/>
    <n v="2033378"/>
    <n v="7594"/>
    <n v="2040972"/>
    <n v="24475"/>
    <n v="1"/>
    <m/>
    <m/>
    <m/>
    <n v="6.13E-2"/>
    <m/>
    <m/>
    <m/>
    <m/>
  </r>
  <r>
    <x v="24"/>
    <s v="C-IV"/>
    <x v="3"/>
    <x v="1"/>
    <n v="2013"/>
    <s v="2012/13"/>
    <n v="5018"/>
    <n v="17848"/>
    <n v="5"/>
    <n v="35"/>
    <n v="5023"/>
    <n v="17883"/>
    <n v="22906"/>
    <n v="55780"/>
    <n v="13602"/>
    <n v="42053"/>
    <n v="55655"/>
    <n v="15"/>
    <n v="110"/>
    <n v="125"/>
    <n v="13617"/>
    <n v="42163"/>
    <n v="8207863"/>
    <n v="14034"/>
    <n v="8221897"/>
    <n v="89158"/>
    <n v="0.99780000000000002"/>
    <m/>
    <m/>
    <m/>
    <n v="3.8E-3"/>
    <m/>
    <m/>
    <m/>
    <m/>
  </r>
  <r>
    <x v="25"/>
    <s v="C-IV"/>
    <x v="3"/>
    <x v="1"/>
    <n v="2013"/>
    <s v="2012/13"/>
    <n v="80"/>
    <n v="352"/>
    <n v="0"/>
    <n v="1"/>
    <n v="80"/>
    <n v="353"/>
    <n v="433"/>
    <n v="955"/>
    <n v="209"/>
    <n v="745"/>
    <n v="954"/>
    <n v="0"/>
    <n v="1"/>
    <n v="1"/>
    <n v="209"/>
    <n v="746"/>
    <n v="134687"/>
    <n v="200"/>
    <n v="134887"/>
    <n v="2065"/>
    <n v="1"/>
    <m/>
    <m/>
    <m/>
    <n v="6.13E-2"/>
    <m/>
    <m/>
    <m/>
    <m/>
  </r>
  <r>
    <x v="26"/>
    <s v="C-IV"/>
    <x v="3"/>
    <x v="1"/>
    <n v="2013"/>
    <s v="2012/13"/>
    <n v="21"/>
    <n v="314"/>
    <n v="0"/>
    <n v="1"/>
    <n v="21"/>
    <n v="315"/>
    <n v="335"/>
    <n v="606"/>
    <n v="54"/>
    <n v="550"/>
    <n v="604"/>
    <n v="0"/>
    <n v="2"/>
    <n v="2"/>
    <n v="54"/>
    <n v="552"/>
    <n v="87061"/>
    <n v="0"/>
    <n v="87061"/>
    <n v="1568"/>
    <n v="1"/>
    <m/>
    <m/>
    <m/>
    <n v="6.13E-2"/>
    <m/>
    <m/>
    <m/>
    <m/>
  </r>
  <r>
    <x v="27"/>
    <s v="C-IV"/>
    <x v="3"/>
    <x v="1"/>
    <n v="2013"/>
    <s v="2012/13"/>
    <n v="4726"/>
    <n v="16950"/>
    <n v="7"/>
    <n v="57"/>
    <n v="4733"/>
    <n v="17007"/>
    <n v="21740"/>
    <n v="50064"/>
    <n v="11318"/>
    <n v="38526"/>
    <n v="49844"/>
    <n v="25"/>
    <n v="195"/>
    <n v="220"/>
    <n v="11343"/>
    <n v="38721"/>
    <n v="7448472"/>
    <n v="21034"/>
    <n v="7469506"/>
    <n v="117627"/>
    <n v="1"/>
    <m/>
    <m/>
    <m/>
    <n v="1.5699999999999999E-2"/>
    <m/>
    <m/>
    <m/>
    <m/>
  </r>
  <r>
    <x v="28"/>
    <s v="C-IV"/>
    <x v="3"/>
    <x v="1"/>
    <n v="2013"/>
    <s v="2012/13"/>
    <n v="408"/>
    <n v="2930"/>
    <n v="5"/>
    <n v="15"/>
    <n v="413"/>
    <n v="2945"/>
    <n v="3358"/>
    <n v="7097"/>
    <n v="994"/>
    <n v="6036"/>
    <n v="7030"/>
    <n v="15"/>
    <n v="52"/>
    <n v="67"/>
    <n v="1009"/>
    <n v="6088"/>
    <n v="1062694"/>
    <n v="6443"/>
    <n v="1069137"/>
    <n v="18979"/>
    <n v="0.6341"/>
    <m/>
    <m/>
    <m/>
    <n v="6.13E-2"/>
    <m/>
    <m/>
    <m/>
    <m/>
  </r>
  <r>
    <x v="29"/>
    <s v="C-IV"/>
    <x v="3"/>
    <x v="1"/>
    <n v="2013"/>
    <s v="2012/13"/>
    <n v="442"/>
    <n v="3393"/>
    <n v="0"/>
    <n v="5"/>
    <n v="442"/>
    <n v="3398"/>
    <n v="3840"/>
    <n v="7327"/>
    <n v="1116"/>
    <n v="6202"/>
    <n v="7318"/>
    <n v="1"/>
    <n v="8"/>
    <n v="9"/>
    <n v="1117"/>
    <n v="6210"/>
    <n v="1121838"/>
    <n v="1258"/>
    <n v="1123096"/>
    <n v="12104"/>
    <n v="1"/>
    <m/>
    <m/>
    <m/>
    <n v="6.13E-2"/>
    <m/>
    <m/>
    <m/>
    <m/>
  </r>
  <r>
    <x v="30"/>
    <s v="CalWIN"/>
    <x v="3"/>
    <x v="1"/>
    <n v="2013"/>
    <s v="2012/13"/>
    <n v="13473"/>
    <n v="89271"/>
    <n v="62"/>
    <n v="1396"/>
    <n v="13535"/>
    <n v="90667"/>
    <n v="104202"/>
    <n v="230478"/>
    <n v="34172"/>
    <n v="192757"/>
    <n v="226929"/>
    <n v="211"/>
    <n v="3338"/>
    <n v="3549"/>
    <n v="34383"/>
    <n v="196095"/>
    <n v="33859990"/>
    <n v="428607"/>
    <n v="34288597"/>
    <n v="537815"/>
    <n v="0.99750000000000005"/>
    <m/>
    <m/>
    <m/>
    <n v="1.3100000000000001E-2"/>
    <m/>
    <m/>
    <m/>
    <m/>
  </r>
  <r>
    <x v="31"/>
    <s v="CalWIN"/>
    <x v="3"/>
    <x v="1"/>
    <n v="2013"/>
    <s v="2012/13"/>
    <n v="984"/>
    <n v="7358"/>
    <n v="3"/>
    <n v="27"/>
    <n v="987"/>
    <n v="7385"/>
    <n v="8372"/>
    <n v="17632"/>
    <n v="2691"/>
    <n v="14863"/>
    <n v="17554"/>
    <n v="10"/>
    <n v="68"/>
    <n v="78"/>
    <n v="2701"/>
    <n v="14931"/>
    <n v="2577725.17"/>
    <n v="7749"/>
    <n v="2585474.17"/>
    <n v="32662"/>
    <n v="0.99450000000000005"/>
    <m/>
    <m/>
    <m/>
    <n v="6.13E-2"/>
    <m/>
    <m/>
    <m/>
    <m/>
  </r>
  <r>
    <x v="32"/>
    <s v="C-IV"/>
    <x v="3"/>
    <x v="1"/>
    <n v="2013"/>
    <s v="2012/13"/>
    <n v="111"/>
    <n v="690"/>
    <n v="0"/>
    <n v="1"/>
    <n v="111"/>
    <n v="691"/>
    <n v="802"/>
    <n v="1729"/>
    <n v="307"/>
    <n v="1421"/>
    <n v="1728"/>
    <n v="0"/>
    <n v="1"/>
    <n v="1"/>
    <n v="307"/>
    <n v="1422"/>
    <n v="249596"/>
    <n v="200"/>
    <n v="249796"/>
    <n v="3330"/>
    <n v="1"/>
    <m/>
    <m/>
    <m/>
    <n v="6.13E-2"/>
    <m/>
    <m/>
    <m/>
    <m/>
  </r>
  <r>
    <x v="33"/>
    <s v="C-IV"/>
    <x v="3"/>
    <x v="1"/>
    <n v="2013"/>
    <s v="2012/13"/>
    <n v="19463"/>
    <n v="94162"/>
    <n v="48"/>
    <n v="570"/>
    <n v="19511"/>
    <n v="94732"/>
    <n v="114243"/>
    <n v="274951"/>
    <n v="52882"/>
    <n v="220374"/>
    <n v="273256"/>
    <n v="154"/>
    <n v="1541"/>
    <n v="1695"/>
    <n v="53036"/>
    <n v="221915"/>
    <n v="40361568"/>
    <n v="204520"/>
    <n v="40566088"/>
    <n v="483475"/>
    <n v="0.99860000000000004"/>
    <m/>
    <m/>
    <m/>
    <n v="3.0200000000000001E-2"/>
    <m/>
    <m/>
    <m/>
    <m/>
  </r>
  <r>
    <x v="34"/>
    <s v="CalWIN"/>
    <x v="3"/>
    <x v="1"/>
    <n v="2013"/>
    <s v="2012/13"/>
    <n v="17547"/>
    <n v="75101"/>
    <n v="148"/>
    <n v="718"/>
    <n v="17695"/>
    <n v="75819"/>
    <n v="93514"/>
    <n v="209287"/>
    <n v="44389"/>
    <n v="162644"/>
    <n v="207033"/>
    <n v="517"/>
    <n v="1737"/>
    <n v="2254"/>
    <n v="44906"/>
    <n v="164381"/>
    <n v="32032961"/>
    <n v="307527"/>
    <n v="32340488"/>
    <n v="357297"/>
    <n v="0.98860000000000003"/>
    <m/>
    <m/>
    <m/>
    <n v="4.5999999999999999E-3"/>
    <m/>
    <m/>
    <m/>
    <m/>
  </r>
  <r>
    <x v="35"/>
    <s v="C-IV"/>
    <x v="3"/>
    <x v="1"/>
    <n v="2013"/>
    <s v="2012/13"/>
    <n v="422"/>
    <n v="2283"/>
    <n v="1"/>
    <n v="10"/>
    <n v="423"/>
    <n v="2293"/>
    <n v="2715"/>
    <n v="6339"/>
    <n v="1089"/>
    <n v="5214"/>
    <n v="6303"/>
    <n v="2"/>
    <n v="34"/>
    <n v="36"/>
    <n v="1091"/>
    <n v="5248"/>
    <n v="940669"/>
    <n v="3950"/>
    <n v="944619"/>
    <n v="10925"/>
    <n v="0.94399999999999995"/>
    <m/>
    <m/>
    <m/>
    <n v="6.13E-2"/>
    <m/>
    <m/>
    <m/>
    <m/>
  </r>
  <r>
    <x v="36"/>
    <s v="C-IV"/>
    <x v="3"/>
    <x v="1"/>
    <n v="2013"/>
    <s v="2012/13"/>
    <n v="28169"/>
    <n v="128670"/>
    <n v="56"/>
    <n v="526"/>
    <n v="28225"/>
    <n v="129196"/>
    <n v="157421"/>
    <n v="369163"/>
    <n v="75969"/>
    <n v="291612"/>
    <n v="367581"/>
    <n v="188"/>
    <n v="1394"/>
    <n v="1582"/>
    <n v="76157"/>
    <n v="293006"/>
    <n v="55141946"/>
    <n v="187334"/>
    <n v="55329280"/>
    <n v="551212"/>
    <n v="0.99990000000000001"/>
    <m/>
    <m/>
    <m/>
    <n v="1.18E-2"/>
    <m/>
    <m/>
    <m/>
    <m/>
  </r>
  <r>
    <x v="37"/>
    <s v="CalWIN"/>
    <x v="3"/>
    <x v="1"/>
    <n v="2013"/>
    <s v="2012/13"/>
    <n v="17276"/>
    <n v="101076"/>
    <n v="117"/>
    <n v="1076"/>
    <n v="17393"/>
    <n v="102152"/>
    <n v="119545"/>
    <n v="256921"/>
    <n v="47081"/>
    <n v="206772"/>
    <n v="253853"/>
    <n v="424"/>
    <n v="2644"/>
    <n v="3068"/>
    <n v="47505"/>
    <n v="209416"/>
    <n v="38496877"/>
    <n v="386497"/>
    <n v="38883374"/>
    <n v="504230"/>
    <n v="0.96509999999999996"/>
    <m/>
    <m/>
    <m/>
    <n v="2.75E-2"/>
    <m/>
    <m/>
    <m/>
    <m/>
  </r>
  <r>
    <x v="38"/>
    <s v="CalWIN"/>
    <x v="3"/>
    <x v="1"/>
    <n v="2013"/>
    <s v="2012/13"/>
    <n v="2807"/>
    <n v="28714"/>
    <n v="78"/>
    <n v="719"/>
    <n v="2885"/>
    <n v="29433"/>
    <n v="32318"/>
    <n v="50482"/>
    <n v="6160"/>
    <n v="42710"/>
    <n v="48870"/>
    <n v="225"/>
    <n v="1387"/>
    <n v="1612"/>
    <n v="6385"/>
    <n v="44097"/>
    <n v="7933643.1299999999"/>
    <n v="211670.06"/>
    <n v="8145313.1899999995"/>
    <n v="144892"/>
    <n v="0.97709999999999997"/>
    <m/>
    <m/>
    <m/>
    <n v="3.9600000000000003E-2"/>
    <m/>
    <m/>
    <m/>
    <m/>
  </r>
  <r>
    <x v="39"/>
    <s v="C-IV"/>
    <x v="3"/>
    <x v="1"/>
    <n v="2013"/>
    <s v="2012/13"/>
    <n v="9603"/>
    <n v="36523"/>
    <n v="21"/>
    <n v="243"/>
    <n v="9624"/>
    <n v="36766"/>
    <n v="46390"/>
    <n v="112172"/>
    <n v="24587"/>
    <n v="86787"/>
    <n v="111374"/>
    <n v="72"/>
    <n v="726"/>
    <n v="798"/>
    <n v="24659"/>
    <n v="87513"/>
    <n v="16743754"/>
    <n v="95948"/>
    <n v="16839702"/>
    <n v="197037"/>
    <n v="0.98299999999999998"/>
    <m/>
    <m/>
    <m/>
    <n v="3.4599999999999999E-2"/>
    <m/>
    <m/>
    <m/>
    <m/>
  </r>
  <r>
    <x v="40"/>
    <s v="CalWIN"/>
    <x v="3"/>
    <x v="1"/>
    <n v="2013"/>
    <s v="2012/13"/>
    <n v="1163"/>
    <n v="7985"/>
    <n v="2"/>
    <n v="24"/>
    <n v="1165"/>
    <n v="8009"/>
    <n v="9174"/>
    <n v="17852"/>
    <n v="2842"/>
    <n v="14939"/>
    <n v="17781"/>
    <n v="7"/>
    <n v="64"/>
    <n v="71"/>
    <n v="2849"/>
    <n v="15003"/>
    <n v="2630217"/>
    <n v="8185"/>
    <n v="2638402"/>
    <n v="36245"/>
    <n v="0.96350000000000002"/>
    <m/>
    <m/>
    <m/>
    <n v="6.13E-2"/>
    <m/>
    <m/>
    <m/>
    <m/>
  </r>
  <r>
    <x v="41"/>
    <s v="CalWIN"/>
    <x v="3"/>
    <x v="1"/>
    <n v="2013"/>
    <s v="2012/13"/>
    <n v="1657"/>
    <n v="12194"/>
    <n v="17"/>
    <n v="259"/>
    <n v="1674"/>
    <n v="12453"/>
    <n v="14127"/>
    <n v="28842"/>
    <n v="4094"/>
    <n v="24046"/>
    <n v="28140"/>
    <n v="54"/>
    <n v="648"/>
    <n v="702"/>
    <n v="4148"/>
    <n v="24694"/>
    <n v="4349144.6900000004"/>
    <n v="83308.31"/>
    <n v="4432453"/>
    <n v="88705"/>
    <n v="0.77659999999999996"/>
    <m/>
    <m/>
    <m/>
    <n v="6.13E-2"/>
    <m/>
    <m/>
    <m/>
    <m/>
  </r>
  <r>
    <x v="42"/>
    <s v="CalWIN"/>
    <x v="3"/>
    <x v="1"/>
    <n v="2013"/>
    <s v="2012/13"/>
    <n v="3117"/>
    <n v="12066"/>
    <n v="2"/>
    <n v="42"/>
    <n v="3119"/>
    <n v="12108"/>
    <n v="15227"/>
    <n v="34310"/>
    <n v="7594"/>
    <n v="26581"/>
    <n v="34175"/>
    <n v="6"/>
    <n v="129"/>
    <n v="135"/>
    <n v="7600"/>
    <n v="26710"/>
    <n v="5133617"/>
    <n v="15929"/>
    <n v="5149546"/>
    <n v="94152"/>
    <n v="0.93020000000000003"/>
    <m/>
    <m/>
    <m/>
    <n v="6.13E-2"/>
    <m/>
    <m/>
    <m/>
    <m/>
  </r>
  <r>
    <x v="43"/>
    <s v="CalWIN"/>
    <x v="3"/>
    <x v="1"/>
    <n v="2013"/>
    <s v="2012/13"/>
    <n v="7201"/>
    <n v="43484"/>
    <n v="36"/>
    <n v="973"/>
    <n v="7237"/>
    <n v="44457"/>
    <n v="51694"/>
    <n v="110071"/>
    <n v="17340"/>
    <n v="90535"/>
    <n v="107875"/>
    <n v="115"/>
    <n v="2081"/>
    <n v="2196"/>
    <n v="17455"/>
    <n v="92616"/>
    <n v="16326400"/>
    <n v="296282"/>
    <n v="16622682"/>
    <n v="296818"/>
    <n v="0.97670000000000001"/>
    <m/>
    <m/>
    <m/>
    <n v="1.3299999999999999E-2"/>
    <m/>
    <m/>
    <m/>
    <m/>
  </r>
  <r>
    <x v="44"/>
    <s v="CalWIN"/>
    <x v="3"/>
    <x v="1"/>
    <n v="2013"/>
    <s v="2012/13"/>
    <n v="1472"/>
    <n v="10562"/>
    <n v="3"/>
    <n v="24"/>
    <n v="1475"/>
    <n v="10586"/>
    <n v="12061"/>
    <n v="24017"/>
    <n v="3556"/>
    <n v="20389"/>
    <n v="23945"/>
    <n v="7"/>
    <n v="65"/>
    <n v="72"/>
    <n v="3563"/>
    <n v="20454"/>
    <n v="3657422"/>
    <n v="8591"/>
    <n v="3666013"/>
    <n v="48398"/>
    <n v="0.95589999999999997"/>
    <m/>
    <m/>
    <m/>
    <n v="6.13E-2"/>
    <m/>
    <m/>
    <m/>
    <m/>
  </r>
  <r>
    <x v="45"/>
    <s v="C-IV"/>
    <x v="3"/>
    <x v="1"/>
    <n v="2013"/>
    <s v="2012/13"/>
    <n v="1733"/>
    <n v="10195"/>
    <n v="1"/>
    <n v="19"/>
    <n v="1734"/>
    <n v="10214"/>
    <n v="11948"/>
    <n v="23665"/>
    <n v="4354"/>
    <n v="19267"/>
    <n v="23621"/>
    <n v="3"/>
    <n v="41"/>
    <n v="44"/>
    <n v="4357"/>
    <n v="19308"/>
    <n v="3540596"/>
    <n v="6159"/>
    <n v="3546755"/>
    <n v="41728"/>
    <n v="0.95189999999999997"/>
    <m/>
    <m/>
    <m/>
    <n v="6.13E-2"/>
    <m/>
    <m/>
    <m/>
    <m/>
  </r>
  <r>
    <x v="46"/>
    <s v="C-IV"/>
    <x v="3"/>
    <x v="1"/>
    <n v="2013"/>
    <s v="2012/13"/>
    <n v="10"/>
    <n v="148"/>
    <n v="0"/>
    <n v="0"/>
    <n v="10"/>
    <n v="148"/>
    <n v="158"/>
    <n v="306"/>
    <n v="28"/>
    <n v="278"/>
    <n v="306"/>
    <n v="0"/>
    <n v="0"/>
    <n v="0"/>
    <n v="28"/>
    <n v="278"/>
    <n v="43692"/>
    <n v="0"/>
    <n v="43692"/>
    <n v="534"/>
    <n v="1"/>
    <m/>
    <m/>
    <m/>
    <n v="6.13E-2"/>
    <m/>
    <m/>
    <m/>
    <m/>
  </r>
  <r>
    <x v="47"/>
    <s v="C-IV"/>
    <x v="3"/>
    <x v="1"/>
    <n v="2013"/>
    <s v="2012/13"/>
    <n v="481"/>
    <n v="2437"/>
    <n v="0"/>
    <n v="3"/>
    <n v="481"/>
    <n v="2440"/>
    <n v="2921"/>
    <n v="6527"/>
    <n v="1354"/>
    <n v="5165"/>
    <n v="6519"/>
    <n v="0"/>
    <n v="8"/>
    <n v="8"/>
    <n v="1354"/>
    <n v="5173"/>
    <n v="955378"/>
    <n v="980"/>
    <n v="956358"/>
    <n v="11270"/>
    <n v="0.99199999999999999"/>
    <m/>
    <m/>
    <m/>
    <n v="6.13E-2"/>
    <m/>
    <m/>
    <m/>
    <m/>
  </r>
  <r>
    <x v="48"/>
    <s v="CalWIN"/>
    <x v="3"/>
    <x v="1"/>
    <n v="2013"/>
    <s v="2012/13"/>
    <n v="3301"/>
    <n v="17202"/>
    <n v="9"/>
    <n v="86"/>
    <n v="3310"/>
    <n v="17288"/>
    <n v="20598"/>
    <n v="41065"/>
    <n v="7842"/>
    <n v="32977"/>
    <n v="40819"/>
    <n v="30"/>
    <n v="216"/>
    <n v="246"/>
    <n v="7872"/>
    <n v="33193"/>
    <n v="6399565"/>
    <n v="29839"/>
    <n v="6429404"/>
    <n v="75404"/>
    <n v="0.93569999999999998"/>
    <m/>
    <m/>
    <m/>
    <n v="2.47E-2"/>
    <m/>
    <m/>
    <m/>
    <m/>
  </r>
  <r>
    <x v="49"/>
    <s v="CalWIN"/>
    <x v="3"/>
    <x v="1"/>
    <n v="2013"/>
    <s v="2012/13"/>
    <n v="2181"/>
    <n v="16460"/>
    <n v="12"/>
    <n v="112"/>
    <n v="2193"/>
    <n v="16572"/>
    <n v="18765"/>
    <n v="34800"/>
    <n v="5258"/>
    <n v="29226"/>
    <n v="34484"/>
    <n v="40"/>
    <n v="276"/>
    <n v="316"/>
    <n v="5298"/>
    <n v="29502"/>
    <n v="5362628"/>
    <n v="38594"/>
    <n v="5401222"/>
    <n v="73175"/>
    <n v="0.92259999999999998"/>
    <m/>
    <m/>
    <m/>
    <n v="6.13E-2"/>
    <m/>
    <m/>
    <m/>
    <m/>
  </r>
  <r>
    <x v="50"/>
    <s v="C-IV"/>
    <x v="3"/>
    <x v="1"/>
    <n v="2013"/>
    <s v="2012/13"/>
    <n v="7125"/>
    <n v="33963"/>
    <n v="8"/>
    <n v="54"/>
    <n v="7133"/>
    <n v="34017"/>
    <n v="41150"/>
    <n v="90467"/>
    <n v="18687"/>
    <n v="71599"/>
    <n v="90286"/>
    <n v="24"/>
    <n v="157"/>
    <n v="181"/>
    <n v="18711"/>
    <n v="71756"/>
    <n v="13416506"/>
    <n v="20678"/>
    <n v="13437184"/>
    <n v="150599"/>
    <n v="0.99360000000000004"/>
    <m/>
    <m/>
    <m/>
    <n v="0.94"/>
    <m/>
    <m/>
    <m/>
    <m/>
  </r>
  <r>
    <x v="51"/>
    <s v="C-IV"/>
    <x v="3"/>
    <x v="1"/>
    <n v="2013"/>
    <s v="2012/13"/>
    <n v="836"/>
    <n v="4341"/>
    <n v="2"/>
    <n v="16"/>
    <n v="838"/>
    <n v="4357"/>
    <n v="5195"/>
    <n v="12460"/>
    <n v="2199"/>
    <n v="10199"/>
    <n v="12398"/>
    <n v="6"/>
    <n v="56"/>
    <n v="62"/>
    <n v="2205"/>
    <n v="10255"/>
    <n v="1800213"/>
    <n v="6670"/>
    <n v="1806883"/>
    <n v="24843"/>
    <n v="0.95740000000000003"/>
    <m/>
    <m/>
    <m/>
    <n v="6.13E-2"/>
    <m/>
    <m/>
    <m/>
    <m/>
  </r>
  <r>
    <x v="52"/>
    <s v="C-IV"/>
    <x v="3"/>
    <x v="1"/>
    <n v="2013"/>
    <s v="2012/13"/>
    <n v="715"/>
    <n v="3488"/>
    <n v="1"/>
    <n v="8"/>
    <n v="716"/>
    <n v="3496"/>
    <n v="4211"/>
    <n v="9682"/>
    <n v="1965"/>
    <n v="7697"/>
    <n v="9662"/>
    <n v="1"/>
    <n v="19"/>
    <n v="20"/>
    <n v="1966"/>
    <n v="7716"/>
    <n v="1419064"/>
    <n v="3062"/>
    <n v="1422126"/>
    <n v="17872"/>
    <n v="0.95309999999999995"/>
    <m/>
    <m/>
    <m/>
    <n v="6.13E-2"/>
    <m/>
    <m/>
    <m/>
    <m/>
  </r>
  <r>
    <x v="53"/>
    <s v="C-IV"/>
    <x v="3"/>
    <x v="1"/>
    <n v="2013"/>
    <s v="2012/13"/>
    <n v="74"/>
    <n v="693"/>
    <n v="0"/>
    <n v="0"/>
    <n v="74"/>
    <n v="693"/>
    <n v="767"/>
    <n v="1548"/>
    <n v="164"/>
    <n v="1384"/>
    <n v="1548"/>
    <n v="0"/>
    <n v="0"/>
    <n v="0"/>
    <n v="164"/>
    <n v="1384"/>
    <n v="229499"/>
    <n v="0"/>
    <n v="229499"/>
    <n v="2817"/>
    <n v="0.97619999999999996"/>
    <m/>
    <m/>
    <m/>
    <n v="6.13E-2"/>
    <m/>
    <m/>
    <m/>
    <m/>
  </r>
  <r>
    <x v="54"/>
    <s v="CalWIN"/>
    <x v="3"/>
    <x v="1"/>
    <n v="2013"/>
    <s v="2012/13"/>
    <n v="9214"/>
    <n v="36913"/>
    <n v="22"/>
    <n v="309"/>
    <n v="9236"/>
    <n v="37222"/>
    <n v="46458"/>
    <n v="115236"/>
    <n v="25303"/>
    <n v="89069"/>
    <n v="114372"/>
    <n v="73"/>
    <n v="791"/>
    <n v="864"/>
    <n v="25376"/>
    <n v="89860"/>
    <n v="16811477"/>
    <n v="105667"/>
    <n v="16917144"/>
    <n v="185212"/>
    <n v="1"/>
    <m/>
    <m/>
    <m/>
    <n v="4.8899999999999999E-2"/>
    <m/>
    <m/>
    <m/>
    <m/>
  </r>
  <r>
    <x v="55"/>
    <s v="C-IV"/>
    <x v="3"/>
    <x v="1"/>
    <n v="2013"/>
    <s v="2012/13"/>
    <n v="409"/>
    <n v="2467"/>
    <n v="1"/>
    <n v="2"/>
    <n v="410"/>
    <n v="2469"/>
    <n v="2878"/>
    <n v="5227"/>
    <n v="1052"/>
    <n v="4167"/>
    <n v="5219"/>
    <n v="1"/>
    <n v="7"/>
    <n v="8"/>
    <n v="1053"/>
    <n v="4174"/>
    <n v="787972"/>
    <n v="1195"/>
    <n v="789167"/>
    <n v="8593"/>
    <n v="0.95099999999999996"/>
    <m/>
    <m/>
    <m/>
    <n v="6.13E-2"/>
    <m/>
    <m/>
    <m/>
    <m/>
  </r>
  <r>
    <x v="56"/>
    <s v="CalWIN"/>
    <x v="3"/>
    <x v="1"/>
    <n v="2013"/>
    <s v="2012/13"/>
    <n v="3778"/>
    <n v="28497"/>
    <n v="6"/>
    <n v="178"/>
    <n v="3784"/>
    <n v="28675"/>
    <n v="32459"/>
    <n v="67793"/>
    <n v="9402"/>
    <n v="57940"/>
    <n v="67342"/>
    <n v="22"/>
    <n v="429"/>
    <n v="451"/>
    <n v="9424"/>
    <n v="58369"/>
    <n v="10137546"/>
    <n v="58069"/>
    <n v="10195615"/>
    <n v="131828"/>
    <n v="0.99299999999999999"/>
    <m/>
    <m/>
    <m/>
    <n v="1.6899999999999998E-2"/>
    <m/>
    <m/>
    <m/>
    <m/>
  </r>
  <r>
    <x v="57"/>
    <s v="CalWIN"/>
    <x v="3"/>
    <x v="1"/>
    <n v="2013"/>
    <s v="2012/13"/>
    <n v="991"/>
    <n v="6788"/>
    <n v="12"/>
    <n v="110"/>
    <n v="1003"/>
    <n v="6898"/>
    <n v="7901"/>
    <n v="16990"/>
    <n v="2559"/>
    <n v="14129"/>
    <n v="16688"/>
    <n v="49"/>
    <n v="253"/>
    <n v="302"/>
    <n v="2608"/>
    <n v="14382"/>
    <n v="2495969"/>
    <n v="40271"/>
    <n v="2536240"/>
    <n v="33056"/>
    <n v="0.17330000000000001"/>
    <m/>
    <m/>
    <m/>
    <n v="6.13E-2"/>
    <m/>
    <m/>
    <m/>
    <m/>
  </r>
  <r>
    <x v="58"/>
    <s v="C-IV"/>
    <x v="3"/>
    <x v="1"/>
    <n v="2013"/>
    <s v="2012/13"/>
    <n v="965"/>
    <n v="4737"/>
    <n v="3"/>
    <n v="10"/>
    <n v="968"/>
    <n v="4747"/>
    <n v="5715"/>
    <n v="12913"/>
    <n v="2583"/>
    <n v="10296"/>
    <n v="12879"/>
    <n v="6"/>
    <n v="28"/>
    <n v="34"/>
    <n v="2589"/>
    <n v="10324"/>
    <n v="1927563"/>
    <n v="4438"/>
    <n v="1932001"/>
    <n v="20728"/>
    <n v="1"/>
    <m/>
    <m/>
    <m/>
    <n v="6.13E-2"/>
    <m/>
    <m/>
    <m/>
    <m/>
  </r>
  <r>
    <x v="0"/>
    <s v="n/a"/>
    <x v="4"/>
    <x v="1"/>
    <n v="2013"/>
    <s v="2012/13"/>
    <n v="314560"/>
    <n v="1600570"/>
    <n v="1742"/>
    <n v="14207"/>
    <n v="316302"/>
    <n v="1614777"/>
    <n v="1931074"/>
    <n v="4209125"/>
    <n v="787670"/>
    <n v="3382184"/>
    <n v="4169854"/>
    <n v="5680"/>
    <n v="33591"/>
    <n v="39271"/>
    <n v="793350"/>
    <n v="3415775"/>
    <n v="639981097.57000005"/>
    <n v="5112173.8"/>
    <n v="645093271.37"/>
    <n v="8447392"/>
    <n v="0.97170000000000001"/>
    <m/>
    <m/>
    <m/>
    <n v="2.98E-2"/>
    <m/>
    <m/>
    <m/>
    <m/>
  </r>
  <r>
    <x v="1"/>
    <s v="CalWIN"/>
    <x v="4"/>
    <x v="1"/>
    <n v="2013"/>
    <s v="2012/13"/>
    <n v="10248"/>
    <n v="52010"/>
    <n v="96"/>
    <n v="763"/>
    <n v="10344"/>
    <n v="52773"/>
    <n v="63117"/>
    <n v="126403"/>
    <n v="23847"/>
    <n v="100393"/>
    <n v="124240"/>
    <n v="312"/>
    <n v="1851"/>
    <n v="2163"/>
    <n v="24159"/>
    <n v="102244"/>
    <n v="19665292"/>
    <n v="271369"/>
    <n v="19936661"/>
    <n v="276458"/>
    <n v="0.90590000000000004"/>
    <m/>
    <m/>
    <m/>
    <n v="4.5999999999999999E-2"/>
    <m/>
    <m/>
    <m/>
    <m/>
  </r>
  <r>
    <x v="2"/>
    <s v="C-IV"/>
    <x v="4"/>
    <x v="1"/>
    <n v="2013"/>
    <s v="2012/13"/>
    <n v="3"/>
    <n v="81"/>
    <n v="0"/>
    <n v="0"/>
    <n v="3"/>
    <n v="81"/>
    <n v="84"/>
    <n v="153"/>
    <n v="8"/>
    <n v="145"/>
    <n v="153"/>
    <n v="0"/>
    <n v="0"/>
    <n v="0"/>
    <n v="8"/>
    <n v="145"/>
    <n v="21690"/>
    <n v="0"/>
    <n v="21690"/>
    <n v="197"/>
    <n v="1"/>
    <m/>
    <m/>
    <m/>
    <n v="6.1899999999999997E-2"/>
    <m/>
    <m/>
    <m/>
    <m/>
  </r>
  <r>
    <x v="3"/>
    <s v="C-IV"/>
    <x v="4"/>
    <x v="1"/>
    <n v="2013"/>
    <s v="2012/13"/>
    <n v="177"/>
    <n v="1531"/>
    <n v="0"/>
    <n v="3"/>
    <n v="177"/>
    <n v="1534"/>
    <n v="1711"/>
    <n v="3287"/>
    <n v="450"/>
    <n v="2832"/>
    <n v="3282"/>
    <n v="0"/>
    <n v="5"/>
    <n v="5"/>
    <n v="450"/>
    <n v="2837"/>
    <n v="496248"/>
    <n v="722"/>
    <n v="496970"/>
    <n v="4572"/>
    <n v="0.94899999999999995"/>
    <m/>
    <m/>
    <m/>
    <n v="6.1899999999999997E-2"/>
    <m/>
    <m/>
    <m/>
    <m/>
  </r>
  <r>
    <x v="4"/>
    <s v="C-IV"/>
    <x v="4"/>
    <x v="1"/>
    <n v="2013"/>
    <s v="2012/13"/>
    <n v="2093"/>
    <n v="12465"/>
    <n v="3"/>
    <n v="25"/>
    <n v="2096"/>
    <n v="12490"/>
    <n v="14586"/>
    <n v="30003"/>
    <n v="5199"/>
    <n v="24737"/>
    <n v="29936"/>
    <n v="11"/>
    <n v="56"/>
    <n v="67"/>
    <n v="5210"/>
    <n v="24793"/>
    <n v="4453539"/>
    <n v="8573"/>
    <n v="4462112"/>
    <n v="52414"/>
    <n v="0.95630000000000004"/>
    <m/>
    <m/>
    <m/>
    <n v="6.1899999999999997E-2"/>
    <m/>
    <m/>
    <m/>
    <m/>
  </r>
  <r>
    <x v="5"/>
    <s v="C-IV"/>
    <x v="4"/>
    <x v="1"/>
    <n v="2013"/>
    <s v="2012/13"/>
    <n v="310"/>
    <n v="2252"/>
    <n v="0"/>
    <n v="2"/>
    <n v="310"/>
    <n v="2254"/>
    <n v="2564"/>
    <n v="4978"/>
    <n v="812"/>
    <n v="4160"/>
    <n v="4972"/>
    <n v="0"/>
    <n v="6"/>
    <n v="6"/>
    <n v="812"/>
    <n v="4166"/>
    <n v="751380"/>
    <n v="532"/>
    <n v="751912"/>
    <n v="6946"/>
    <n v="1"/>
    <m/>
    <m/>
    <m/>
    <n v="6.1899999999999997E-2"/>
    <m/>
    <m/>
    <m/>
    <m/>
  </r>
  <r>
    <x v="6"/>
    <s v="C-IV"/>
    <x v="4"/>
    <x v="1"/>
    <n v="2013"/>
    <s v="2012/13"/>
    <n v="114"/>
    <n v="612"/>
    <n v="0"/>
    <n v="3"/>
    <n v="114"/>
    <n v="615"/>
    <n v="729"/>
    <n v="1815"/>
    <n v="299"/>
    <n v="1507"/>
    <n v="1806"/>
    <n v="1"/>
    <n v="8"/>
    <n v="9"/>
    <n v="300"/>
    <n v="1515"/>
    <n v="249393"/>
    <n v="901"/>
    <n v="250294"/>
    <n v="4979"/>
    <n v="1"/>
    <m/>
    <m/>
    <m/>
    <n v="6.1899999999999997E-2"/>
    <m/>
    <m/>
    <m/>
    <m/>
  </r>
  <r>
    <x v="7"/>
    <s v="CalWIN"/>
    <x v="4"/>
    <x v="1"/>
    <n v="2013"/>
    <s v="2012/13"/>
    <n v="5784"/>
    <n v="27183"/>
    <n v="20"/>
    <n v="178"/>
    <n v="5804"/>
    <n v="27361"/>
    <n v="33165"/>
    <n v="68770"/>
    <n v="13728"/>
    <n v="54514"/>
    <n v="68242"/>
    <n v="74"/>
    <n v="454"/>
    <n v="528"/>
    <n v="13802"/>
    <n v="54968"/>
    <n v="10790025"/>
    <n v="66601"/>
    <n v="10856626"/>
    <n v="160442"/>
    <n v="0.95579999999999998"/>
    <m/>
    <m/>
    <m/>
    <n v="2.8299999999999999E-2"/>
    <m/>
    <m/>
    <m/>
    <m/>
  </r>
  <r>
    <x v="8"/>
    <s v="C-IV"/>
    <x v="4"/>
    <x v="1"/>
    <n v="2013"/>
    <s v="2012/13"/>
    <n v="440"/>
    <n v="2110"/>
    <n v="0"/>
    <n v="7"/>
    <n v="440"/>
    <n v="2117"/>
    <n v="2557"/>
    <n v="5154"/>
    <n v="1139"/>
    <n v="4005"/>
    <n v="5144"/>
    <n v="0"/>
    <n v="10"/>
    <n v="10"/>
    <n v="1139"/>
    <n v="4015"/>
    <n v="763825.35"/>
    <n v="1690"/>
    <n v="765515.35"/>
    <n v="7924"/>
    <n v="1"/>
    <m/>
    <m/>
    <m/>
    <n v="6.1899999999999997E-2"/>
    <m/>
    <m/>
    <m/>
    <m/>
  </r>
  <r>
    <x v="9"/>
    <s v="C-IV"/>
    <x v="4"/>
    <x v="1"/>
    <n v="2013"/>
    <s v="2012/13"/>
    <n v="622"/>
    <n v="5838"/>
    <n v="1"/>
    <n v="19"/>
    <n v="623"/>
    <n v="5857"/>
    <n v="6479"/>
    <n v="11953"/>
    <n v="1579"/>
    <n v="10333"/>
    <n v="11912"/>
    <n v="1"/>
    <n v="40"/>
    <n v="41"/>
    <n v="1580"/>
    <n v="10373"/>
    <n v="1805555"/>
    <n v="5861"/>
    <n v="1811416"/>
    <n v="19856"/>
    <n v="0.99050000000000005"/>
    <m/>
    <m/>
    <m/>
    <n v="6.1899999999999997E-2"/>
    <m/>
    <m/>
    <m/>
    <m/>
  </r>
  <r>
    <x v="10"/>
    <s v="CalWIN"/>
    <x v="4"/>
    <x v="1"/>
    <n v="2013"/>
    <s v="2012/13"/>
    <n v="16062"/>
    <n v="75378"/>
    <n v="40"/>
    <n v="254"/>
    <n v="16102"/>
    <n v="75632"/>
    <n v="91734"/>
    <n v="220464"/>
    <n v="42971"/>
    <n v="176639"/>
    <n v="219610"/>
    <n v="134"/>
    <n v="720"/>
    <n v="854"/>
    <n v="43105"/>
    <n v="177359"/>
    <n v="33008418"/>
    <n v="112204"/>
    <n v="33120622"/>
    <n v="336558"/>
    <n v="0.94069999999999998"/>
    <m/>
    <m/>
    <m/>
    <n v="4.7000000000000002E-3"/>
    <m/>
    <m/>
    <m/>
    <m/>
  </r>
  <r>
    <x v="11"/>
    <s v="C-IV"/>
    <x v="4"/>
    <x v="1"/>
    <n v="2013"/>
    <s v="2012/13"/>
    <n v="259"/>
    <n v="1176"/>
    <n v="0"/>
    <n v="3"/>
    <n v="259"/>
    <n v="1179"/>
    <n v="1438"/>
    <n v="3579"/>
    <n v="728"/>
    <n v="2835"/>
    <n v="3563"/>
    <n v="1"/>
    <n v="15"/>
    <n v="16"/>
    <n v="729"/>
    <n v="2850"/>
    <n v="485055"/>
    <n v="1272"/>
    <n v="486327"/>
    <n v="7699"/>
    <n v="1"/>
    <m/>
    <m/>
    <m/>
    <n v="6.1899999999999997E-2"/>
    <m/>
    <m/>
    <m/>
    <m/>
  </r>
  <r>
    <x v="12"/>
    <s v="C-IV"/>
    <x v="4"/>
    <x v="1"/>
    <n v="2013"/>
    <s v="2012/13"/>
    <n v="993"/>
    <n v="7537"/>
    <n v="1"/>
    <n v="10"/>
    <n v="994"/>
    <n v="7547"/>
    <n v="8541"/>
    <n v="16034"/>
    <n v="2444"/>
    <n v="13564"/>
    <n v="16008"/>
    <n v="3"/>
    <n v="23"/>
    <n v="26"/>
    <n v="2447"/>
    <n v="13587"/>
    <n v="2451812"/>
    <n v="3436"/>
    <n v="2455248"/>
    <n v="28270"/>
    <n v="0.98950000000000005"/>
    <m/>
    <m/>
    <m/>
    <n v="6.1899999999999997E-2"/>
    <m/>
    <m/>
    <m/>
    <m/>
  </r>
  <r>
    <x v="13"/>
    <s v="C-IV"/>
    <x v="4"/>
    <x v="1"/>
    <n v="2013"/>
    <s v="2012/13"/>
    <n v="2154"/>
    <n v="12035"/>
    <n v="6"/>
    <n v="108"/>
    <n v="2160"/>
    <n v="12143"/>
    <n v="14303"/>
    <n v="36625"/>
    <n v="6057"/>
    <n v="30211"/>
    <n v="36268"/>
    <n v="19"/>
    <n v="338"/>
    <n v="357"/>
    <n v="6076"/>
    <n v="30549"/>
    <n v="5125156"/>
    <n v="37161"/>
    <n v="5162317"/>
    <n v="59949"/>
    <n v="1"/>
    <m/>
    <m/>
    <m/>
    <n v="6.1899999999999997E-2"/>
    <m/>
    <m/>
    <m/>
    <m/>
  </r>
  <r>
    <x v="14"/>
    <s v="C-IV"/>
    <x v="4"/>
    <x v="1"/>
    <n v="2013"/>
    <s v="2012/13"/>
    <n v="128"/>
    <n v="917"/>
    <n v="1"/>
    <n v="2"/>
    <n v="129"/>
    <n v="919"/>
    <n v="1047"/>
    <n v="2084"/>
    <n v="340"/>
    <n v="1733"/>
    <n v="2073"/>
    <n v="2"/>
    <n v="9"/>
    <n v="11"/>
    <n v="342"/>
    <n v="1742"/>
    <n v="293928"/>
    <n v="1408"/>
    <n v="295336"/>
    <n v="3677"/>
    <n v="1"/>
    <m/>
    <m/>
    <m/>
    <n v="6.1899999999999997E-2"/>
    <m/>
    <m/>
    <m/>
    <m/>
  </r>
  <r>
    <x v="15"/>
    <s v="C-IV"/>
    <x v="4"/>
    <x v="1"/>
    <n v="2013"/>
    <s v="2012/13"/>
    <n v="11918"/>
    <n v="47425"/>
    <n v="15"/>
    <n v="263"/>
    <n v="11933"/>
    <n v="47688"/>
    <n v="59621"/>
    <n v="145008"/>
    <n v="32248"/>
    <n v="112061"/>
    <n v="144309"/>
    <n v="44"/>
    <n v="655"/>
    <n v="699"/>
    <n v="32292"/>
    <n v="112716"/>
    <n v="21510940"/>
    <n v="96101"/>
    <n v="21607041"/>
    <n v="261885"/>
    <n v="0.99450000000000005"/>
    <m/>
    <m/>
    <m/>
    <n v="2.8199999999999999E-2"/>
    <m/>
    <m/>
    <m/>
    <m/>
  </r>
  <r>
    <x v="16"/>
    <s v="C-IV"/>
    <x v="4"/>
    <x v="1"/>
    <n v="2013"/>
    <s v="2012/13"/>
    <n v="1620"/>
    <n v="8360"/>
    <n v="3"/>
    <n v="52"/>
    <n v="1623"/>
    <n v="8412"/>
    <n v="10035"/>
    <n v="23811"/>
    <n v="4331"/>
    <n v="19333"/>
    <n v="23664"/>
    <n v="9"/>
    <n v="138"/>
    <n v="147"/>
    <n v="4340"/>
    <n v="19471"/>
    <n v="3356991"/>
    <n v="17013"/>
    <n v="3374004"/>
    <n v="40245"/>
    <n v="0.99780000000000002"/>
    <m/>
    <m/>
    <m/>
    <n v="6.1899999999999997E-2"/>
    <m/>
    <m/>
    <m/>
    <m/>
  </r>
  <r>
    <x v="17"/>
    <s v="C-IV"/>
    <x v="4"/>
    <x v="1"/>
    <n v="2013"/>
    <s v="2012/13"/>
    <n v="658"/>
    <n v="4502"/>
    <n v="1"/>
    <n v="12"/>
    <n v="659"/>
    <n v="4514"/>
    <n v="5173"/>
    <n v="10307"/>
    <n v="1684"/>
    <n v="8595"/>
    <n v="10279"/>
    <n v="2"/>
    <n v="26"/>
    <n v="28"/>
    <n v="1686"/>
    <n v="8621"/>
    <n v="1568180"/>
    <n v="3661"/>
    <n v="1571841"/>
    <n v="18464"/>
    <n v="0.93979999999999997"/>
    <m/>
    <m/>
    <m/>
    <n v="6.1899999999999997E-2"/>
    <m/>
    <m/>
    <m/>
    <m/>
  </r>
  <r>
    <x v="18"/>
    <s v="C-IV"/>
    <x v="4"/>
    <x v="1"/>
    <n v="2013"/>
    <s v="2012/13"/>
    <n v="275"/>
    <n v="1156"/>
    <n v="0"/>
    <n v="1"/>
    <n v="275"/>
    <n v="1157"/>
    <n v="1432"/>
    <n v="3010"/>
    <n v="757"/>
    <n v="2251"/>
    <n v="3008"/>
    <n v="0"/>
    <n v="2"/>
    <n v="2"/>
    <n v="757"/>
    <n v="2253"/>
    <n v="457659"/>
    <n v="200"/>
    <n v="457859"/>
    <n v="4937"/>
    <n v="0.93620000000000003"/>
    <m/>
    <m/>
    <m/>
    <n v="6.1899999999999997E-2"/>
    <m/>
    <m/>
    <m/>
    <m/>
  </r>
  <r>
    <x v="19"/>
    <s v="LRS"/>
    <x v="4"/>
    <x v="1"/>
    <n v="2013"/>
    <s v="2012/13"/>
    <n v="90218"/>
    <n v="453374"/>
    <n v="850"/>
    <n v="4689"/>
    <n v="91068"/>
    <n v="458063"/>
    <n v="549131"/>
    <n v="1133461"/>
    <n v="205081"/>
    <n v="915293"/>
    <n v="1120374"/>
    <n v="2724"/>
    <n v="10363"/>
    <n v="13087"/>
    <n v="207805"/>
    <n v="925656"/>
    <n v="180078302"/>
    <n v="1824945"/>
    <n v="181903247"/>
    <n v="2629897"/>
    <n v="0.97240000000000004"/>
    <m/>
    <m/>
    <m/>
    <n v="2.4400000000000002E-2"/>
    <m/>
    <m/>
    <m/>
    <m/>
  </r>
  <r>
    <x v="20"/>
    <s v="C-IV"/>
    <x v="4"/>
    <x v="1"/>
    <n v="2013"/>
    <s v="2012/13"/>
    <n v="2153"/>
    <n v="8546"/>
    <n v="3"/>
    <n v="16"/>
    <n v="2156"/>
    <n v="8562"/>
    <n v="10718"/>
    <n v="27214"/>
    <n v="5648"/>
    <n v="21505"/>
    <n v="27153"/>
    <n v="6"/>
    <n v="55"/>
    <n v="61"/>
    <n v="5654"/>
    <n v="21560"/>
    <n v="3980693"/>
    <n v="6650"/>
    <n v="3987343"/>
    <n v="50142"/>
    <n v="0.9929"/>
    <m/>
    <m/>
    <m/>
    <n v="6.1899999999999997E-2"/>
    <m/>
    <m/>
    <m/>
    <m/>
  </r>
  <r>
    <x v="21"/>
    <s v="C-IV"/>
    <x v="4"/>
    <x v="1"/>
    <n v="2013"/>
    <s v="2012/13"/>
    <n v="787"/>
    <n v="4803"/>
    <n v="16"/>
    <n v="87"/>
    <n v="803"/>
    <n v="4890"/>
    <n v="5693"/>
    <n v="9653"/>
    <n v="1712"/>
    <n v="7683"/>
    <n v="9395"/>
    <n v="50"/>
    <n v="208"/>
    <n v="258"/>
    <n v="1762"/>
    <n v="7891"/>
    <n v="1501648"/>
    <n v="28223"/>
    <n v="1529871"/>
    <n v="24907"/>
    <n v="0.95640000000000003"/>
    <m/>
    <m/>
    <m/>
    <n v="6.1899999999999997E-2"/>
    <m/>
    <m/>
    <m/>
    <m/>
  </r>
  <r>
    <x v="22"/>
    <s v="C-IV"/>
    <x v="4"/>
    <x v="1"/>
    <n v="2013"/>
    <s v="2012/13"/>
    <n v="123"/>
    <n v="796"/>
    <n v="0"/>
    <n v="1"/>
    <n v="123"/>
    <n v="797"/>
    <n v="920"/>
    <n v="1843"/>
    <n v="328"/>
    <n v="1513"/>
    <n v="1841"/>
    <n v="0"/>
    <n v="2"/>
    <n v="2"/>
    <n v="328"/>
    <n v="1515"/>
    <n v="281302"/>
    <n v="167"/>
    <n v="281469"/>
    <n v="2941"/>
    <n v="0.9778"/>
    <m/>
    <m/>
    <m/>
    <n v="6.1899999999999997E-2"/>
    <m/>
    <m/>
    <m/>
    <m/>
  </r>
  <r>
    <x v="23"/>
    <s v="C-IV"/>
    <x v="4"/>
    <x v="1"/>
    <n v="2013"/>
    <s v="2012/13"/>
    <n v="845"/>
    <n v="6049"/>
    <n v="3"/>
    <n v="19"/>
    <n v="848"/>
    <n v="6068"/>
    <n v="6915"/>
    <n v="13197"/>
    <n v="2142"/>
    <n v="11001"/>
    <n v="13143"/>
    <n v="4"/>
    <n v="50"/>
    <n v="54"/>
    <n v="2146"/>
    <n v="11051"/>
    <n v="2031928"/>
    <n v="6618"/>
    <n v="2038546"/>
    <n v="24515"/>
    <n v="0.99760000000000004"/>
    <m/>
    <m/>
    <m/>
    <n v="6.1899999999999997E-2"/>
    <m/>
    <m/>
    <m/>
    <m/>
  </r>
  <r>
    <x v="24"/>
    <s v="C-IV"/>
    <x v="4"/>
    <x v="1"/>
    <n v="2013"/>
    <s v="2012/13"/>
    <n v="4979"/>
    <n v="17941"/>
    <n v="6"/>
    <n v="36"/>
    <n v="4985"/>
    <n v="17977"/>
    <n v="22962"/>
    <n v="55858"/>
    <n v="13522"/>
    <n v="42206"/>
    <n v="55728"/>
    <n v="17"/>
    <n v="113"/>
    <n v="130"/>
    <n v="13539"/>
    <n v="42319"/>
    <n v="8215025"/>
    <n v="12641"/>
    <n v="8227666"/>
    <n v="89339"/>
    <n v="0.99460000000000004"/>
    <m/>
    <m/>
    <m/>
    <n v="6.6E-3"/>
    <m/>
    <m/>
    <m/>
    <m/>
  </r>
  <r>
    <x v="25"/>
    <s v="C-IV"/>
    <x v="4"/>
    <x v="1"/>
    <n v="2013"/>
    <s v="2012/13"/>
    <n v="77"/>
    <n v="346"/>
    <n v="0"/>
    <n v="0"/>
    <n v="77"/>
    <n v="346"/>
    <n v="423"/>
    <n v="938"/>
    <n v="202"/>
    <n v="735"/>
    <n v="937"/>
    <n v="0"/>
    <n v="1"/>
    <n v="1"/>
    <n v="202"/>
    <n v="736"/>
    <n v="132546"/>
    <n v="0"/>
    <n v="132546"/>
    <n v="2071"/>
    <n v="1"/>
    <m/>
    <m/>
    <m/>
    <n v="6.1899999999999997E-2"/>
    <m/>
    <m/>
    <m/>
    <m/>
  </r>
  <r>
    <x v="26"/>
    <s v="C-IV"/>
    <x v="4"/>
    <x v="1"/>
    <n v="2013"/>
    <s v="2012/13"/>
    <n v="21"/>
    <n v="366"/>
    <n v="0"/>
    <n v="0"/>
    <n v="21"/>
    <n v="366"/>
    <n v="387"/>
    <n v="644"/>
    <n v="51"/>
    <n v="592"/>
    <n v="643"/>
    <n v="0"/>
    <n v="1"/>
    <n v="1"/>
    <n v="51"/>
    <n v="593"/>
    <n v="98334"/>
    <n v="0"/>
    <n v="98334"/>
    <n v="1593"/>
    <n v="0.96699999999999997"/>
    <m/>
    <m/>
    <m/>
    <n v="6.1899999999999997E-2"/>
    <m/>
    <m/>
    <m/>
    <m/>
  </r>
  <r>
    <x v="27"/>
    <s v="C-IV"/>
    <x v="4"/>
    <x v="1"/>
    <n v="2013"/>
    <s v="2012/13"/>
    <n v="4379"/>
    <n v="17153"/>
    <n v="6"/>
    <n v="58"/>
    <n v="4385"/>
    <n v="17211"/>
    <n v="21596"/>
    <n v="49701"/>
    <n v="10500"/>
    <n v="38980"/>
    <n v="49480"/>
    <n v="23"/>
    <n v="198"/>
    <n v="221"/>
    <n v="10523"/>
    <n v="39178"/>
    <n v="7360480"/>
    <n v="18846"/>
    <n v="7379326"/>
    <n v="117748"/>
    <n v="0.99880000000000002"/>
    <m/>
    <m/>
    <m/>
    <n v="1.5299999999999999E-2"/>
    <m/>
    <m/>
    <m/>
    <m/>
  </r>
  <r>
    <x v="28"/>
    <s v="C-IV"/>
    <x v="4"/>
    <x v="1"/>
    <n v="2013"/>
    <s v="2012/13"/>
    <n v="386"/>
    <n v="2909"/>
    <n v="4"/>
    <n v="16"/>
    <n v="390"/>
    <n v="2925"/>
    <n v="3315"/>
    <n v="7022"/>
    <n v="928"/>
    <n v="6027"/>
    <n v="6955"/>
    <n v="11"/>
    <n v="56"/>
    <n v="67"/>
    <n v="939"/>
    <n v="6083"/>
    <n v="1025760"/>
    <n v="6450"/>
    <n v="1032210"/>
    <n v="18902"/>
    <n v="0.74509999999999998"/>
    <m/>
    <m/>
    <m/>
    <n v="6.1899999999999997E-2"/>
    <m/>
    <m/>
    <m/>
    <m/>
  </r>
  <r>
    <x v="29"/>
    <s v="C-IV"/>
    <x v="4"/>
    <x v="1"/>
    <n v="2013"/>
    <s v="2012/13"/>
    <n v="446"/>
    <n v="3417"/>
    <n v="0"/>
    <n v="5"/>
    <n v="446"/>
    <n v="3422"/>
    <n v="3868"/>
    <n v="7410"/>
    <n v="1123"/>
    <n v="6278"/>
    <n v="7401"/>
    <n v="1"/>
    <n v="8"/>
    <n v="9"/>
    <n v="1124"/>
    <n v="6286"/>
    <n v="1128299"/>
    <n v="1682"/>
    <n v="1129981"/>
    <n v="12173"/>
    <n v="1"/>
    <m/>
    <m/>
    <m/>
    <n v="6.1899999999999997E-2"/>
    <m/>
    <m/>
    <m/>
    <m/>
  </r>
  <r>
    <x v="30"/>
    <s v="CalWIN"/>
    <x v="4"/>
    <x v="1"/>
    <n v="2013"/>
    <s v="2012/13"/>
    <n v="13420"/>
    <n v="89708"/>
    <n v="63"/>
    <n v="1417"/>
    <n v="13483"/>
    <n v="91125"/>
    <n v="104608"/>
    <n v="230952"/>
    <n v="33988"/>
    <n v="193375"/>
    <n v="227363"/>
    <n v="217"/>
    <n v="3372"/>
    <n v="3589"/>
    <n v="34205"/>
    <n v="196747"/>
    <n v="33984497"/>
    <n v="437155"/>
    <n v="34421652"/>
    <n v="538096"/>
    <n v="0.99819999999999998"/>
    <m/>
    <m/>
    <m/>
    <n v="1.5699999999999999E-2"/>
    <m/>
    <m/>
    <m/>
    <m/>
  </r>
  <r>
    <x v="31"/>
    <s v="CalWIN"/>
    <x v="4"/>
    <x v="1"/>
    <n v="2013"/>
    <s v="2012/13"/>
    <n v="1006"/>
    <n v="7370"/>
    <n v="2"/>
    <n v="29"/>
    <n v="1008"/>
    <n v="7399"/>
    <n v="8407"/>
    <n v="17698"/>
    <n v="2645"/>
    <n v="14974"/>
    <n v="17619"/>
    <n v="8"/>
    <n v="71"/>
    <n v="79"/>
    <n v="2653"/>
    <n v="15045"/>
    <n v="2571245.0699999998"/>
    <n v="8448.93"/>
    <n v="2579694"/>
    <n v="32778"/>
    <n v="0.99070000000000003"/>
    <m/>
    <m/>
    <m/>
    <n v="6.1899999999999997E-2"/>
    <m/>
    <m/>
    <m/>
    <m/>
  </r>
  <r>
    <x v="32"/>
    <s v="C-IV"/>
    <x v="4"/>
    <x v="1"/>
    <n v="2013"/>
    <s v="2012/13"/>
    <n v="108"/>
    <n v="689"/>
    <n v="0"/>
    <n v="1"/>
    <n v="108"/>
    <n v="690"/>
    <n v="798"/>
    <n v="1693"/>
    <n v="304"/>
    <n v="1388"/>
    <n v="1692"/>
    <n v="0"/>
    <n v="1"/>
    <n v="1"/>
    <n v="304"/>
    <n v="1389"/>
    <n v="243472"/>
    <n v="200"/>
    <n v="243672"/>
    <n v="3295"/>
    <n v="0.9778"/>
    <m/>
    <m/>
    <m/>
    <n v="6.1899999999999997E-2"/>
    <m/>
    <m/>
    <m/>
    <m/>
  </r>
  <r>
    <x v="33"/>
    <s v="C-IV"/>
    <x v="4"/>
    <x v="1"/>
    <n v="2013"/>
    <s v="2012/13"/>
    <n v="19407"/>
    <n v="94778"/>
    <n v="51"/>
    <n v="569"/>
    <n v="19458"/>
    <n v="95347"/>
    <n v="114805"/>
    <n v="276078"/>
    <n v="52633"/>
    <n v="221760"/>
    <n v="274393"/>
    <n v="158"/>
    <n v="1527"/>
    <n v="1685"/>
    <n v="52791"/>
    <n v="223287"/>
    <n v="40563276"/>
    <n v="199011"/>
    <n v="40762287"/>
    <n v="484012"/>
    <n v="0.998"/>
    <m/>
    <m/>
    <m/>
    <n v="3.1800000000000002E-2"/>
    <m/>
    <m/>
    <m/>
    <m/>
  </r>
  <r>
    <x v="34"/>
    <s v="CalWIN"/>
    <x v="4"/>
    <x v="1"/>
    <n v="2013"/>
    <s v="2012/13"/>
    <n v="17732"/>
    <n v="75190"/>
    <n v="144"/>
    <n v="722"/>
    <n v="17876"/>
    <n v="75912"/>
    <n v="93788"/>
    <n v="209334"/>
    <n v="44881"/>
    <n v="162213"/>
    <n v="207094"/>
    <n v="499"/>
    <n v="1741"/>
    <n v="2240"/>
    <n v="45380"/>
    <n v="163954"/>
    <n v="32085364"/>
    <n v="311515"/>
    <n v="32396879"/>
    <n v="358410"/>
    <n v="0.98350000000000004"/>
    <m/>
    <m/>
    <m/>
    <n v="4.0000000000000001E-3"/>
    <m/>
    <m/>
    <m/>
    <m/>
  </r>
  <r>
    <x v="35"/>
    <s v="C-IV"/>
    <x v="4"/>
    <x v="1"/>
    <n v="2013"/>
    <s v="2012/13"/>
    <n v="410"/>
    <n v="2327"/>
    <n v="1"/>
    <n v="11"/>
    <n v="411"/>
    <n v="2338"/>
    <n v="2748"/>
    <n v="6429"/>
    <n v="1077"/>
    <n v="5314"/>
    <n v="6391"/>
    <n v="2"/>
    <n v="36"/>
    <n v="38"/>
    <n v="1079"/>
    <n v="5350"/>
    <n v="944238"/>
    <n v="3643"/>
    <n v="947881"/>
    <n v="10950"/>
    <n v="0.98640000000000005"/>
    <m/>
    <m/>
    <m/>
    <n v="6.1899999999999997E-2"/>
    <m/>
    <m/>
    <m/>
    <m/>
  </r>
  <r>
    <x v="36"/>
    <s v="C-IV"/>
    <x v="4"/>
    <x v="1"/>
    <n v="2013"/>
    <s v="2012/13"/>
    <n v="28105"/>
    <n v="129416"/>
    <n v="56"/>
    <n v="539"/>
    <n v="28161"/>
    <n v="129955"/>
    <n v="158116"/>
    <n v="370393"/>
    <n v="75760"/>
    <n v="293032"/>
    <n v="368792"/>
    <n v="188"/>
    <n v="1413"/>
    <n v="1601"/>
    <n v="75948"/>
    <n v="294445"/>
    <n v="55267781"/>
    <n v="189459"/>
    <n v="55457240"/>
    <n v="551068"/>
    <n v="0.99929999999999997"/>
    <m/>
    <m/>
    <m/>
    <n v="1.4E-2"/>
    <m/>
    <m/>
    <m/>
    <m/>
  </r>
  <r>
    <x v="37"/>
    <s v="CalWIN"/>
    <x v="4"/>
    <x v="1"/>
    <n v="2013"/>
    <s v="2012/13"/>
    <n v="17476"/>
    <n v="101853"/>
    <n v="119"/>
    <n v="1053"/>
    <n v="17595"/>
    <n v="102906"/>
    <n v="120501"/>
    <n v="258362"/>
    <n v="47792"/>
    <n v="207533"/>
    <n v="255325"/>
    <n v="436"/>
    <n v="2601"/>
    <n v="3037"/>
    <n v="48228"/>
    <n v="210134"/>
    <n v="38896934"/>
    <n v="379853"/>
    <n v="39276787"/>
    <n v="513397"/>
    <n v="0.9677"/>
    <m/>
    <m/>
    <m/>
    <n v="2.7400000000000001E-2"/>
    <m/>
    <m/>
    <m/>
    <m/>
  </r>
  <r>
    <x v="38"/>
    <s v="CalWIN"/>
    <x v="4"/>
    <x v="1"/>
    <n v="2013"/>
    <s v="2012/13"/>
    <n v="2836"/>
    <n v="28518"/>
    <n v="74"/>
    <n v="715"/>
    <n v="2910"/>
    <n v="29233"/>
    <n v="32143"/>
    <n v="50424"/>
    <n v="6290"/>
    <n v="42545"/>
    <n v="48835"/>
    <n v="214"/>
    <n v="1375"/>
    <n v="1589"/>
    <n v="6504"/>
    <n v="43920"/>
    <n v="7942914.5"/>
    <n v="209429.52"/>
    <n v="8152344.0199999996"/>
    <n v="144811"/>
    <n v="0.97840000000000005"/>
    <m/>
    <m/>
    <m/>
    <n v="3.44E-2"/>
    <m/>
    <m/>
    <m/>
    <m/>
  </r>
  <r>
    <x v="39"/>
    <s v="C-IV"/>
    <x v="4"/>
    <x v="1"/>
    <n v="2013"/>
    <s v="2012/13"/>
    <n v="9591"/>
    <n v="36824"/>
    <n v="18"/>
    <n v="239"/>
    <n v="9609"/>
    <n v="37063"/>
    <n v="46672"/>
    <n v="112690"/>
    <n v="24586"/>
    <n v="87328"/>
    <n v="111914"/>
    <n v="66"/>
    <n v="710"/>
    <n v="776"/>
    <n v="24652"/>
    <n v="88038"/>
    <n v="16800741"/>
    <n v="92515"/>
    <n v="16893256"/>
    <n v="197201"/>
    <n v="0.98499999999999999"/>
    <m/>
    <m/>
    <m/>
    <n v="3.1699999999999999E-2"/>
    <m/>
    <m/>
    <m/>
    <m/>
  </r>
  <r>
    <x v="40"/>
    <s v="CalWIN"/>
    <x v="4"/>
    <x v="1"/>
    <n v="2013"/>
    <s v="2012/13"/>
    <n v="1182"/>
    <n v="7867"/>
    <n v="2"/>
    <n v="24"/>
    <n v="1184"/>
    <n v="7891"/>
    <n v="9075"/>
    <n v="17655"/>
    <n v="2878"/>
    <n v="14705"/>
    <n v="17583"/>
    <n v="5"/>
    <n v="67"/>
    <n v="72"/>
    <n v="2883"/>
    <n v="14772"/>
    <n v="2611930"/>
    <n v="7986"/>
    <n v="2619916"/>
    <n v="36175"/>
    <n v="0.99170000000000003"/>
    <m/>
    <m/>
    <m/>
    <n v="6.1899999999999997E-2"/>
    <m/>
    <m/>
    <m/>
    <m/>
  </r>
  <r>
    <x v="41"/>
    <s v="CalWIN"/>
    <x v="4"/>
    <x v="1"/>
    <n v="2013"/>
    <s v="2012/13"/>
    <n v="1633"/>
    <n v="12224"/>
    <n v="23"/>
    <n v="250"/>
    <n v="1656"/>
    <n v="12474"/>
    <n v="14130"/>
    <n v="28918"/>
    <n v="4073"/>
    <n v="24147"/>
    <n v="28220"/>
    <n v="60"/>
    <n v="638"/>
    <n v="698"/>
    <n v="4133"/>
    <n v="24785"/>
    <n v="4322102.2300000004"/>
    <n v="80613.77"/>
    <n v="4402716"/>
    <n v="89260"/>
    <n v="0.69079999999999997"/>
    <m/>
    <m/>
    <m/>
    <n v="6.1899999999999997E-2"/>
    <m/>
    <m/>
    <m/>
    <m/>
  </r>
  <r>
    <x v="42"/>
    <s v="CalWIN"/>
    <x v="4"/>
    <x v="1"/>
    <n v="2013"/>
    <s v="2012/13"/>
    <n v="2955"/>
    <n v="12116"/>
    <n v="3"/>
    <n v="43"/>
    <n v="2958"/>
    <n v="12159"/>
    <n v="15117"/>
    <n v="34001"/>
    <n v="7259"/>
    <n v="26609"/>
    <n v="33868"/>
    <n v="8"/>
    <n v="125"/>
    <n v="133"/>
    <n v="7267"/>
    <n v="26734"/>
    <n v="5098031"/>
    <n v="16012"/>
    <n v="5114043"/>
    <n v="94071"/>
    <n v="0.94310000000000005"/>
    <m/>
    <m/>
    <m/>
    <n v="6.1899999999999997E-2"/>
    <m/>
    <m/>
    <m/>
    <m/>
  </r>
  <r>
    <x v="43"/>
    <s v="CalWIN"/>
    <x v="4"/>
    <x v="1"/>
    <n v="2013"/>
    <s v="2012/13"/>
    <n v="7166"/>
    <n v="43937"/>
    <n v="35"/>
    <n v="1000"/>
    <n v="7201"/>
    <n v="44937"/>
    <n v="52138"/>
    <n v="110778"/>
    <n v="17199"/>
    <n v="91341"/>
    <n v="108540"/>
    <n v="115"/>
    <n v="2123"/>
    <n v="2238"/>
    <n v="17314"/>
    <n v="93464"/>
    <n v="16469306"/>
    <n v="307672"/>
    <n v="16776978"/>
    <n v="296801"/>
    <n v="0.97160000000000002"/>
    <m/>
    <m/>
    <m/>
    <n v="1.41E-2"/>
    <m/>
    <m/>
    <m/>
    <m/>
  </r>
  <r>
    <x v="44"/>
    <s v="CalWIN"/>
    <x v="4"/>
    <x v="1"/>
    <n v="2013"/>
    <s v="2012/13"/>
    <n v="1428"/>
    <n v="10789"/>
    <n v="1"/>
    <n v="25"/>
    <n v="1429"/>
    <n v="10814"/>
    <n v="12243"/>
    <n v="23970"/>
    <n v="3428"/>
    <n v="20477"/>
    <n v="23905"/>
    <n v="2"/>
    <n v="63"/>
    <n v="65"/>
    <n v="3430"/>
    <n v="20540"/>
    <n v="3705990"/>
    <n v="8560"/>
    <n v="3714550"/>
    <n v="48514"/>
    <n v="0.95860000000000001"/>
    <m/>
    <m/>
    <m/>
    <n v="6.1899999999999997E-2"/>
    <m/>
    <m/>
    <m/>
    <m/>
  </r>
  <r>
    <x v="45"/>
    <s v="C-IV"/>
    <x v="4"/>
    <x v="1"/>
    <n v="2013"/>
    <s v="2012/13"/>
    <n v="1748"/>
    <n v="10272"/>
    <n v="2"/>
    <n v="18"/>
    <n v="1750"/>
    <n v="10290"/>
    <n v="12040"/>
    <n v="23856"/>
    <n v="4386"/>
    <n v="19427"/>
    <n v="23813"/>
    <n v="5"/>
    <n v="38"/>
    <n v="43"/>
    <n v="4391"/>
    <n v="19465"/>
    <n v="3559020"/>
    <n v="5726"/>
    <n v="3564746"/>
    <n v="41707"/>
    <n v="0.95730000000000004"/>
    <m/>
    <m/>
    <m/>
    <n v="6.1899999999999997E-2"/>
    <m/>
    <m/>
    <m/>
    <m/>
  </r>
  <r>
    <x v="46"/>
    <s v="C-IV"/>
    <x v="4"/>
    <x v="1"/>
    <n v="2013"/>
    <s v="2012/13"/>
    <n v="10"/>
    <n v="147"/>
    <n v="0"/>
    <n v="0"/>
    <n v="10"/>
    <n v="147"/>
    <n v="157"/>
    <n v="303"/>
    <n v="24"/>
    <n v="279"/>
    <n v="303"/>
    <n v="0"/>
    <n v="0"/>
    <n v="0"/>
    <n v="24"/>
    <n v="279"/>
    <n v="43382"/>
    <n v="0"/>
    <n v="43382"/>
    <n v="516"/>
    <n v="1"/>
    <m/>
    <m/>
    <m/>
    <n v="6.1899999999999997E-2"/>
    <m/>
    <m/>
    <m/>
    <m/>
  </r>
  <r>
    <x v="47"/>
    <s v="C-IV"/>
    <x v="4"/>
    <x v="1"/>
    <n v="2013"/>
    <s v="2012/13"/>
    <n v="480"/>
    <n v="2435"/>
    <n v="0"/>
    <n v="4"/>
    <n v="480"/>
    <n v="2439"/>
    <n v="2919"/>
    <n v="6523"/>
    <n v="1351"/>
    <n v="5164"/>
    <n v="6515"/>
    <n v="0"/>
    <n v="8"/>
    <n v="8"/>
    <n v="1351"/>
    <n v="5172"/>
    <n v="962259"/>
    <n v="1043"/>
    <n v="963302"/>
    <n v="11194"/>
    <n v="1"/>
    <m/>
    <m/>
    <m/>
    <n v="6.1899999999999997E-2"/>
    <m/>
    <m/>
    <m/>
    <m/>
  </r>
  <r>
    <x v="48"/>
    <s v="CalWIN"/>
    <x v="4"/>
    <x v="1"/>
    <n v="2013"/>
    <s v="2012/13"/>
    <n v="3370"/>
    <n v="17242"/>
    <n v="7"/>
    <n v="85"/>
    <n v="3377"/>
    <n v="17327"/>
    <n v="20704"/>
    <n v="41295"/>
    <n v="8132"/>
    <n v="32922"/>
    <n v="41054"/>
    <n v="25"/>
    <n v="216"/>
    <n v="241"/>
    <n v="8157"/>
    <n v="33138"/>
    <n v="6393578.4199999999"/>
    <n v="29509.58"/>
    <n v="6423088"/>
    <n v="75391"/>
    <n v="0.94269999999999998"/>
    <m/>
    <m/>
    <m/>
    <n v="2.1100000000000001E-2"/>
    <m/>
    <m/>
    <m/>
    <m/>
  </r>
  <r>
    <x v="49"/>
    <s v="CalWIN"/>
    <x v="4"/>
    <x v="1"/>
    <n v="2013"/>
    <s v="2012/13"/>
    <n v="2203"/>
    <n v="16467"/>
    <n v="13"/>
    <n v="108"/>
    <n v="2216"/>
    <n v="16575"/>
    <n v="18791"/>
    <n v="34749"/>
    <n v="5278"/>
    <n v="29155"/>
    <n v="34433"/>
    <n v="44"/>
    <n v="272"/>
    <n v="316"/>
    <n v="5322"/>
    <n v="29427"/>
    <n v="5376026"/>
    <n v="37779"/>
    <n v="5413805"/>
    <n v="73344"/>
    <n v="0.8861"/>
    <m/>
    <m/>
    <m/>
    <n v="6.1899999999999997E-2"/>
    <m/>
    <m/>
    <m/>
    <m/>
  </r>
  <r>
    <x v="50"/>
    <s v="C-IV"/>
    <x v="4"/>
    <x v="1"/>
    <n v="2013"/>
    <s v="2012/13"/>
    <n v="7077"/>
    <n v="34091"/>
    <n v="6"/>
    <n v="54"/>
    <n v="7083"/>
    <n v="34145"/>
    <n v="41228"/>
    <n v="90539"/>
    <n v="18610"/>
    <n v="71748"/>
    <n v="90358"/>
    <n v="20"/>
    <n v="161"/>
    <n v="181"/>
    <n v="18630"/>
    <n v="71909"/>
    <n v="13442103"/>
    <n v="20300"/>
    <n v="13462403"/>
    <n v="150559"/>
    <n v="0.9889"/>
    <m/>
    <m/>
    <m/>
    <n v="0.01"/>
    <m/>
    <m/>
    <m/>
    <m/>
  </r>
  <r>
    <x v="51"/>
    <s v="C-IV"/>
    <x v="4"/>
    <x v="1"/>
    <n v="2013"/>
    <s v="2012/13"/>
    <n v="826"/>
    <n v="4360"/>
    <n v="2"/>
    <n v="16"/>
    <n v="828"/>
    <n v="4376"/>
    <n v="5204"/>
    <n v="12425"/>
    <n v="2204"/>
    <n v="10163"/>
    <n v="12367"/>
    <n v="8"/>
    <n v="50"/>
    <n v="58"/>
    <n v="2212"/>
    <n v="10213"/>
    <n v="1800213"/>
    <n v="6670"/>
    <n v="1806883"/>
    <n v="24962"/>
    <n v="0.93020000000000003"/>
    <m/>
    <m/>
    <m/>
    <n v="6.1899999999999997E-2"/>
    <m/>
    <m/>
    <m/>
    <m/>
  </r>
  <r>
    <x v="52"/>
    <s v="C-IV"/>
    <x v="4"/>
    <x v="1"/>
    <n v="2013"/>
    <s v="2012/13"/>
    <n v="739"/>
    <n v="3518"/>
    <n v="0"/>
    <n v="11"/>
    <n v="739"/>
    <n v="3529"/>
    <n v="4268"/>
    <n v="9752"/>
    <n v="2034"/>
    <n v="7696"/>
    <n v="9730"/>
    <n v="1"/>
    <n v="21"/>
    <n v="22"/>
    <n v="2035"/>
    <n v="7717"/>
    <n v="1432151"/>
    <n v="3634"/>
    <n v="1435785"/>
    <n v="17868"/>
    <n v="0.97399999999999998"/>
    <m/>
    <m/>
    <m/>
    <n v="6.1899999999999997E-2"/>
    <m/>
    <m/>
    <m/>
    <m/>
  </r>
  <r>
    <x v="53"/>
    <s v="C-IV"/>
    <x v="4"/>
    <x v="1"/>
    <n v="2013"/>
    <s v="2012/13"/>
    <n v="76"/>
    <n v="667"/>
    <n v="0"/>
    <n v="0"/>
    <n v="76"/>
    <n v="667"/>
    <n v="743"/>
    <n v="1499"/>
    <n v="172"/>
    <n v="1327"/>
    <n v="1499"/>
    <n v="0"/>
    <n v="0"/>
    <n v="0"/>
    <n v="172"/>
    <n v="1327"/>
    <n v="221350"/>
    <n v="0"/>
    <n v="221350"/>
    <n v="2795"/>
    <n v="0.97219999999999995"/>
    <m/>
    <m/>
    <m/>
    <n v="6.1899999999999997E-2"/>
    <m/>
    <m/>
    <m/>
    <m/>
  </r>
  <r>
    <x v="54"/>
    <s v="CalWIN"/>
    <x v="4"/>
    <x v="1"/>
    <n v="2013"/>
    <s v="2012/13"/>
    <n v="9257"/>
    <n v="36901"/>
    <n v="25"/>
    <n v="321"/>
    <n v="9282"/>
    <n v="37222"/>
    <n v="46504"/>
    <n v="115579"/>
    <n v="25478"/>
    <n v="89213"/>
    <n v="114691"/>
    <n v="80"/>
    <n v="808"/>
    <n v="888"/>
    <n v="25558"/>
    <n v="90021"/>
    <n v="16816265"/>
    <n v="109270"/>
    <n v="16925535"/>
    <n v="185785"/>
    <n v="1"/>
    <m/>
    <m/>
    <m/>
    <n v="4.3499999999999997E-2"/>
    <m/>
    <m/>
    <m/>
    <m/>
  </r>
  <r>
    <x v="55"/>
    <s v="C-IV"/>
    <x v="4"/>
    <x v="1"/>
    <n v="2013"/>
    <s v="2012/13"/>
    <n v="394"/>
    <n v="2498"/>
    <n v="1"/>
    <n v="2"/>
    <n v="395"/>
    <n v="2500"/>
    <n v="2894"/>
    <n v="5295"/>
    <n v="1017"/>
    <n v="4271"/>
    <n v="5288"/>
    <n v="1"/>
    <n v="6"/>
    <n v="7"/>
    <n v="1018"/>
    <n v="4277"/>
    <n v="803890"/>
    <n v="996"/>
    <n v="804886"/>
    <n v="8580"/>
    <n v="0.93100000000000005"/>
    <m/>
    <m/>
    <m/>
    <n v="6.1899999999999997E-2"/>
    <m/>
    <m/>
    <m/>
    <m/>
  </r>
  <r>
    <x v="56"/>
    <s v="CalWIN"/>
    <x v="4"/>
    <x v="1"/>
    <n v="2013"/>
    <s v="2012/13"/>
    <n v="3682"/>
    <n v="28508"/>
    <n v="5"/>
    <n v="189"/>
    <n v="3687"/>
    <n v="28697"/>
    <n v="32384"/>
    <n v="67593"/>
    <n v="9127"/>
    <n v="58004"/>
    <n v="67131"/>
    <n v="18"/>
    <n v="444"/>
    <n v="462"/>
    <n v="9145"/>
    <n v="58448"/>
    <n v="10107898"/>
    <n v="61038"/>
    <n v="10168936"/>
    <n v="132327"/>
    <n v="0.99080000000000001"/>
    <m/>
    <m/>
    <m/>
    <n v="2.92E-2"/>
    <m/>
    <m/>
    <m/>
    <m/>
  </r>
  <r>
    <x v="57"/>
    <s v="CalWIN"/>
    <x v="4"/>
    <x v="1"/>
    <n v="2013"/>
    <s v="2012/13"/>
    <n v="1004"/>
    <n v="6798"/>
    <n v="11"/>
    <n v="119"/>
    <n v="1015"/>
    <n v="6917"/>
    <n v="7932"/>
    <n v="16987"/>
    <n v="2619"/>
    <n v="14061"/>
    <n v="16680"/>
    <n v="45"/>
    <n v="262"/>
    <n v="307"/>
    <n v="2664"/>
    <n v="14323"/>
    <n v="2485705"/>
    <n v="44824"/>
    <n v="2530529"/>
    <n v="33105"/>
    <n v="0.18179999999999999"/>
    <m/>
    <m/>
    <m/>
    <n v="6.1899999999999997E-2"/>
    <m/>
    <m/>
    <m/>
    <m/>
  </r>
  <r>
    <x v="58"/>
    <s v="C-IV"/>
    <x v="4"/>
    <x v="1"/>
    <n v="2013"/>
    <s v="2012/13"/>
    <n v="967"/>
    <n v="4792"/>
    <n v="3"/>
    <n v="11"/>
    <n v="970"/>
    <n v="4803"/>
    <n v="5773"/>
    <n v="12976"/>
    <n v="2587"/>
    <n v="10352"/>
    <n v="12939"/>
    <n v="6"/>
    <n v="31"/>
    <n v="37"/>
    <n v="2593"/>
    <n v="10383"/>
    <n v="1940032"/>
    <n v="4384"/>
    <n v="1944416"/>
    <n v="20720"/>
    <n v="1"/>
    <m/>
    <m/>
    <m/>
    <n v="6.1899999999999997E-2"/>
    <m/>
    <m/>
    <m/>
    <m/>
  </r>
  <r>
    <x v="0"/>
    <s v="n/a"/>
    <x v="5"/>
    <x v="1"/>
    <n v="2013"/>
    <s v="2012/13"/>
    <n v="310435"/>
    <n v="1604395"/>
    <n v="1699"/>
    <n v="14248"/>
    <n v="312134"/>
    <n v="1618643"/>
    <n v="1930773"/>
    <n v="4206669"/>
    <n v="776830"/>
    <n v="3390672"/>
    <n v="4167502"/>
    <n v="5600"/>
    <n v="33567"/>
    <n v="39167"/>
    <n v="782430"/>
    <n v="3424239"/>
    <n v="637095544.15999997"/>
    <n v="5096725.2799999993"/>
    <n v="642192269.44000006"/>
    <n v="8440833"/>
    <n v="0.97460000000000002"/>
    <m/>
    <m/>
    <m/>
    <n v="3.1899999999999998E-2"/>
    <m/>
    <m/>
    <m/>
    <m/>
  </r>
  <r>
    <x v="1"/>
    <s v="CalWIN"/>
    <x v="5"/>
    <x v="1"/>
    <n v="2013"/>
    <s v="2012/13"/>
    <n v="10105"/>
    <n v="51939"/>
    <n v="92"/>
    <n v="772"/>
    <n v="10197"/>
    <n v="52711"/>
    <n v="62908"/>
    <n v="126072"/>
    <n v="23508"/>
    <n v="100424"/>
    <n v="123932"/>
    <n v="300"/>
    <n v="1840"/>
    <n v="2140"/>
    <n v="23808"/>
    <n v="102264"/>
    <n v="19547328"/>
    <n v="272339"/>
    <n v="19819667"/>
    <n v="276577"/>
    <n v="0.90459999999999996"/>
    <m/>
    <m/>
    <m/>
    <n v="0.04"/>
    <m/>
    <m/>
    <m/>
    <m/>
  </r>
  <r>
    <x v="2"/>
    <s v="C-IV"/>
    <x v="5"/>
    <x v="1"/>
    <n v="2013"/>
    <s v="2012/13"/>
    <n v="5"/>
    <n v="87"/>
    <n v="0"/>
    <n v="0"/>
    <n v="5"/>
    <n v="87"/>
    <n v="92"/>
    <n v="170"/>
    <n v="13"/>
    <n v="157"/>
    <n v="170"/>
    <n v="0"/>
    <n v="0"/>
    <n v="0"/>
    <n v="13"/>
    <n v="157"/>
    <n v="24827"/>
    <n v="0"/>
    <n v="24827"/>
    <n v="205"/>
    <n v="1"/>
    <m/>
    <m/>
    <m/>
    <n v="5.8999999999999997E-2"/>
    <m/>
    <m/>
    <m/>
    <m/>
  </r>
  <r>
    <x v="3"/>
    <s v="C-IV"/>
    <x v="5"/>
    <x v="1"/>
    <n v="2013"/>
    <s v="2012/13"/>
    <n v="167"/>
    <n v="1550"/>
    <n v="0"/>
    <n v="4"/>
    <n v="167"/>
    <n v="1554"/>
    <n v="1720"/>
    <n v="3314"/>
    <n v="426"/>
    <n v="2881"/>
    <n v="3307"/>
    <n v="0"/>
    <n v="7"/>
    <n v="7"/>
    <n v="426"/>
    <n v="2888"/>
    <n v="496735"/>
    <n v="658"/>
    <n v="497393"/>
    <n v="4586"/>
    <n v="0.95879999999999999"/>
    <m/>
    <m/>
    <m/>
    <n v="5.8999999999999997E-2"/>
    <m/>
    <m/>
    <m/>
    <m/>
  </r>
  <r>
    <x v="4"/>
    <s v="C-IV"/>
    <x v="5"/>
    <x v="1"/>
    <n v="2013"/>
    <s v="2012/13"/>
    <n v="2071"/>
    <n v="12462"/>
    <n v="3"/>
    <n v="27"/>
    <n v="2074"/>
    <n v="12489"/>
    <n v="14563"/>
    <n v="29934"/>
    <n v="5172"/>
    <n v="24690"/>
    <n v="29862"/>
    <n v="10"/>
    <n v="62"/>
    <n v="72"/>
    <n v="5182"/>
    <n v="24752"/>
    <n v="4429227"/>
    <n v="8710"/>
    <n v="4437937"/>
    <n v="52507"/>
    <n v="0.95309999999999995"/>
    <m/>
    <m/>
    <m/>
    <n v="5.8999999999999997E-2"/>
    <m/>
    <m/>
    <m/>
    <m/>
  </r>
  <r>
    <x v="5"/>
    <s v="C-IV"/>
    <x v="5"/>
    <x v="1"/>
    <n v="2013"/>
    <s v="2012/13"/>
    <n v="302"/>
    <n v="2245"/>
    <n v="0"/>
    <n v="2"/>
    <n v="302"/>
    <n v="2247"/>
    <n v="2549"/>
    <n v="4948"/>
    <n v="791"/>
    <n v="4150"/>
    <n v="4941"/>
    <n v="0"/>
    <n v="7"/>
    <n v="7"/>
    <n v="791"/>
    <n v="4157"/>
    <n v="744653"/>
    <n v="623"/>
    <n v="745276"/>
    <n v="6934"/>
    <n v="0.99160000000000004"/>
    <m/>
    <m/>
    <m/>
    <n v="5.8999999999999997E-2"/>
    <m/>
    <m/>
    <m/>
    <m/>
  </r>
  <r>
    <x v="6"/>
    <s v="C-IV"/>
    <x v="5"/>
    <x v="1"/>
    <n v="2013"/>
    <s v="2012/13"/>
    <n v="108"/>
    <n v="602"/>
    <n v="0"/>
    <n v="5"/>
    <n v="108"/>
    <n v="607"/>
    <n v="715"/>
    <n v="1754"/>
    <n v="291"/>
    <n v="1450"/>
    <n v="1741"/>
    <n v="1"/>
    <n v="12"/>
    <n v="13"/>
    <n v="292"/>
    <n v="1462"/>
    <n v="235620"/>
    <n v="1591"/>
    <n v="237211"/>
    <n v="4949"/>
    <n v="1"/>
    <m/>
    <m/>
    <m/>
    <n v="5.8999999999999997E-2"/>
    <m/>
    <m/>
    <m/>
    <m/>
  </r>
  <r>
    <x v="7"/>
    <s v="CalWIN"/>
    <x v="5"/>
    <x v="1"/>
    <n v="2013"/>
    <s v="2012/13"/>
    <n v="5754"/>
    <n v="26880"/>
    <n v="21"/>
    <n v="180"/>
    <n v="5775"/>
    <n v="27060"/>
    <n v="32835"/>
    <n v="68246"/>
    <n v="13702"/>
    <n v="54019"/>
    <n v="67721"/>
    <n v="77"/>
    <n v="448"/>
    <n v="525"/>
    <n v="13779"/>
    <n v="54467"/>
    <n v="10648070"/>
    <n v="66054"/>
    <n v="10714124"/>
    <n v="160285"/>
    <n v="0.96450000000000002"/>
    <m/>
    <m/>
    <m/>
    <n v="3.0599999999999999E-2"/>
    <m/>
    <m/>
    <m/>
    <m/>
  </r>
  <r>
    <x v="8"/>
    <s v="C-IV"/>
    <x v="5"/>
    <x v="1"/>
    <n v="2013"/>
    <s v="2012/13"/>
    <n v="433"/>
    <n v="2076"/>
    <n v="0"/>
    <n v="6"/>
    <n v="433"/>
    <n v="2082"/>
    <n v="2515"/>
    <n v="5112"/>
    <n v="1120"/>
    <n v="3983"/>
    <n v="5103"/>
    <n v="0"/>
    <n v="9"/>
    <n v="9"/>
    <n v="1120"/>
    <n v="3992"/>
    <n v="760433.25"/>
    <n v="1623"/>
    <n v="762056.25"/>
    <n v="7879"/>
    <n v="1"/>
    <m/>
    <m/>
    <m/>
    <n v="5.8999999999999997E-2"/>
    <m/>
    <m/>
    <m/>
    <m/>
  </r>
  <r>
    <x v="9"/>
    <s v="C-IV"/>
    <x v="5"/>
    <x v="1"/>
    <n v="2013"/>
    <s v="2012/13"/>
    <n v="592"/>
    <n v="5789"/>
    <n v="0"/>
    <n v="20"/>
    <n v="592"/>
    <n v="5809"/>
    <n v="6401"/>
    <n v="11777"/>
    <n v="1490"/>
    <n v="10245"/>
    <n v="11735"/>
    <n v="0"/>
    <n v="42"/>
    <n v="42"/>
    <n v="1490"/>
    <n v="10287"/>
    <n v="1805555"/>
    <n v="5861"/>
    <n v="1811416"/>
    <n v="19878"/>
    <n v="0.98980000000000001"/>
    <m/>
    <m/>
    <m/>
    <n v="5.8999999999999997E-2"/>
    <m/>
    <m/>
    <m/>
    <m/>
  </r>
  <r>
    <x v="10"/>
    <s v="CalWIN"/>
    <x v="5"/>
    <x v="1"/>
    <n v="2013"/>
    <s v="2012/13"/>
    <n v="15820"/>
    <n v="74966"/>
    <n v="37"/>
    <n v="250"/>
    <n v="15857"/>
    <n v="75216"/>
    <n v="91073"/>
    <n v="218877"/>
    <n v="42396"/>
    <n v="175622"/>
    <n v="218018"/>
    <n v="132"/>
    <n v="727"/>
    <n v="859"/>
    <n v="42528"/>
    <n v="176349"/>
    <n v="32622588"/>
    <n v="107572"/>
    <n v="32730160"/>
    <n v="335953"/>
    <n v="0.94620000000000004"/>
    <m/>
    <m/>
    <m/>
    <n v="4.1000000000000003E-3"/>
    <m/>
    <m/>
    <m/>
    <m/>
  </r>
  <r>
    <x v="11"/>
    <s v="C-IV"/>
    <x v="5"/>
    <x v="1"/>
    <n v="2013"/>
    <s v="2012/13"/>
    <n v="246"/>
    <n v="1208"/>
    <n v="0"/>
    <n v="4"/>
    <n v="246"/>
    <n v="1212"/>
    <n v="1458"/>
    <n v="3594"/>
    <n v="673"/>
    <n v="2903"/>
    <n v="3576"/>
    <n v="2"/>
    <n v="16"/>
    <n v="18"/>
    <n v="675"/>
    <n v="2919"/>
    <n v="495291"/>
    <n v="1306"/>
    <n v="496597"/>
    <n v="7709"/>
    <n v="1"/>
    <m/>
    <m/>
    <m/>
    <n v="5.8999999999999997E-2"/>
    <m/>
    <m/>
    <m/>
    <m/>
  </r>
  <r>
    <x v="12"/>
    <s v="C-IV"/>
    <x v="5"/>
    <x v="1"/>
    <n v="2013"/>
    <s v="2012/13"/>
    <n v="1006"/>
    <n v="7592"/>
    <n v="1"/>
    <n v="11"/>
    <n v="1007"/>
    <n v="7603"/>
    <n v="8610"/>
    <n v="16152"/>
    <n v="2465"/>
    <n v="13659"/>
    <n v="16124"/>
    <n v="3"/>
    <n v="25"/>
    <n v="28"/>
    <n v="2468"/>
    <n v="13684"/>
    <n v="2461747"/>
    <n v="3191"/>
    <n v="2464938"/>
    <n v="28384"/>
    <n v="0.96060000000000001"/>
    <m/>
    <m/>
    <m/>
    <n v="5.8999999999999997E-2"/>
    <m/>
    <m/>
    <m/>
    <m/>
  </r>
  <r>
    <x v="13"/>
    <s v="C-IV"/>
    <x v="5"/>
    <x v="1"/>
    <n v="2013"/>
    <s v="2012/13"/>
    <n v="2106"/>
    <n v="12115"/>
    <n v="6"/>
    <n v="109"/>
    <n v="2112"/>
    <n v="12224"/>
    <n v="14336"/>
    <n v="36718"/>
    <n v="5893"/>
    <n v="30463"/>
    <n v="36356"/>
    <n v="19"/>
    <n v="343"/>
    <n v="362"/>
    <n v="5912"/>
    <n v="30806"/>
    <n v="5127940"/>
    <n v="38997"/>
    <n v="5166937"/>
    <n v="60051"/>
    <n v="0.95440000000000003"/>
    <m/>
    <m/>
    <m/>
    <n v="5.8999999999999997E-2"/>
    <m/>
    <m/>
    <m/>
    <m/>
  </r>
  <r>
    <x v="14"/>
    <s v="C-IV"/>
    <x v="5"/>
    <x v="1"/>
    <n v="2013"/>
    <s v="2012/13"/>
    <n v="125"/>
    <n v="926"/>
    <n v="1"/>
    <n v="3"/>
    <n v="126"/>
    <n v="929"/>
    <n v="1054"/>
    <n v="2114"/>
    <n v="342"/>
    <n v="1759"/>
    <n v="2101"/>
    <n v="2"/>
    <n v="11"/>
    <n v="13"/>
    <n v="344"/>
    <n v="1770"/>
    <n v="291678"/>
    <n v="1236"/>
    <n v="292914"/>
    <n v="3679"/>
    <n v="0.98780000000000001"/>
    <m/>
    <m/>
    <m/>
    <n v="5.8999999999999997E-2"/>
    <m/>
    <m/>
    <m/>
    <m/>
  </r>
  <r>
    <x v="15"/>
    <s v="C-IV"/>
    <x v="5"/>
    <x v="1"/>
    <n v="2013"/>
    <s v="2012/13"/>
    <n v="11636"/>
    <n v="47592"/>
    <n v="13"/>
    <n v="242"/>
    <n v="11649"/>
    <n v="47834"/>
    <n v="59483"/>
    <n v="144700"/>
    <n v="31589"/>
    <n v="112481"/>
    <n v="144070"/>
    <n v="38"/>
    <n v="592"/>
    <n v="630"/>
    <n v="31627"/>
    <n v="113073"/>
    <n v="21364567"/>
    <n v="92204"/>
    <n v="21456771"/>
    <n v="261427"/>
    <n v="0.99370000000000003"/>
    <m/>
    <m/>
    <m/>
    <n v="2.4799999999999999E-2"/>
    <m/>
    <m/>
    <m/>
    <m/>
  </r>
  <r>
    <x v="16"/>
    <s v="C-IV"/>
    <x v="5"/>
    <x v="1"/>
    <n v="2013"/>
    <s v="2012/13"/>
    <n v="1616"/>
    <n v="8332"/>
    <n v="2"/>
    <n v="52"/>
    <n v="1618"/>
    <n v="8384"/>
    <n v="10002"/>
    <n v="23727"/>
    <n v="4353"/>
    <n v="19233"/>
    <n v="23586"/>
    <n v="9"/>
    <n v="132"/>
    <n v="141"/>
    <n v="4362"/>
    <n v="19365"/>
    <n v="3330783"/>
    <n v="17303"/>
    <n v="3348086"/>
    <n v="39979"/>
    <n v="1"/>
    <m/>
    <m/>
    <m/>
    <n v="5.8999999999999997E-2"/>
    <m/>
    <m/>
    <m/>
    <m/>
  </r>
  <r>
    <x v="17"/>
    <s v="C-IV"/>
    <x v="5"/>
    <x v="1"/>
    <n v="2013"/>
    <s v="2012/13"/>
    <n v="640"/>
    <n v="4571"/>
    <n v="0"/>
    <n v="11"/>
    <n v="640"/>
    <n v="4582"/>
    <n v="5222"/>
    <n v="10428"/>
    <n v="1643"/>
    <n v="8762"/>
    <n v="10405"/>
    <n v="1"/>
    <n v="22"/>
    <n v="23"/>
    <n v="1644"/>
    <n v="8784"/>
    <n v="1588652"/>
    <n v="3370"/>
    <n v="1592022"/>
    <n v="18596"/>
    <n v="0.96140000000000003"/>
    <m/>
    <m/>
    <m/>
    <n v="5.8999999999999997E-2"/>
    <m/>
    <m/>
    <m/>
    <m/>
  </r>
  <r>
    <x v="18"/>
    <s v="C-IV"/>
    <x v="5"/>
    <x v="1"/>
    <n v="2013"/>
    <s v="2012/13"/>
    <n v="261"/>
    <n v="1172"/>
    <n v="0"/>
    <n v="0"/>
    <n v="261"/>
    <n v="1172"/>
    <n v="1433"/>
    <n v="2976"/>
    <n v="720"/>
    <n v="2255"/>
    <n v="2975"/>
    <n v="0"/>
    <n v="1"/>
    <n v="1"/>
    <n v="720"/>
    <n v="2256"/>
    <n v="453665"/>
    <n v="0"/>
    <n v="453665"/>
    <n v="4916"/>
    <n v="0.98629999999999995"/>
    <m/>
    <m/>
    <m/>
    <n v="5.8999999999999997E-2"/>
    <m/>
    <m/>
    <m/>
    <m/>
  </r>
  <r>
    <x v="19"/>
    <s v="LRS"/>
    <x v="5"/>
    <x v="1"/>
    <n v="2013"/>
    <s v="2012/13"/>
    <n v="89923"/>
    <n v="454620"/>
    <n v="835"/>
    <n v="4742"/>
    <n v="90758"/>
    <n v="459362"/>
    <n v="550120"/>
    <n v="1135684"/>
    <n v="204276"/>
    <n v="918249"/>
    <n v="1122525"/>
    <n v="2689"/>
    <n v="10470"/>
    <n v="13159"/>
    <n v="206965"/>
    <n v="928719"/>
    <n v="179472976"/>
    <n v="1828152"/>
    <n v="181301128"/>
    <n v="2628821"/>
    <n v="0.9718"/>
    <m/>
    <m/>
    <m/>
    <n v="3.1300000000000001E-2"/>
    <m/>
    <m/>
    <m/>
    <m/>
  </r>
  <r>
    <x v="20"/>
    <s v="C-IV"/>
    <x v="5"/>
    <x v="1"/>
    <n v="2013"/>
    <s v="2012/13"/>
    <n v="2122"/>
    <n v="8488"/>
    <n v="3"/>
    <n v="17"/>
    <n v="2125"/>
    <n v="8505"/>
    <n v="10630"/>
    <n v="26984"/>
    <n v="5556"/>
    <n v="21362"/>
    <n v="26918"/>
    <n v="7"/>
    <n v="59"/>
    <n v="66"/>
    <n v="5563"/>
    <n v="21421"/>
    <n v="3920190"/>
    <n v="6274"/>
    <n v="3926464"/>
    <n v="50156"/>
    <n v="0.98699999999999999"/>
    <m/>
    <m/>
    <m/>
    <n v="5.8999999999999997E-2"/>
    <m/>
    <m/>
    <m/>
    <m/>
  </r>
  <r>
    <x v="21"/>
    <s v="C-IV"/>
    <x v="5"/>
    <x v="1"/>
    <n v="2013"/>
    <s v="2012/13"/>
    <n v="783"/>
    <n v="4814"/>
    <n v="17"/>
    <n v="85"/>
    <n v="800"/>
    <n v="4899"/>
    <n v="5699"/>
    <n v="9674"/>
    <n v="1703"/>
    <n v="7707"/>
    <n v="9410"/>
    <n v="52"/>
    <n v="212"/>
    <n v="264"/>
    <n v="1755"/>
    <n v="7919"/>
    <n v="1498004"/>
    <n v="29217"/>
    <n v="1527221"/>
    <n v="24942"/>
    <n v="0.95409999999999995"/>
    <m/>
    <m/>
    <m/>
    <n v="5.8999999999999997E-2"/>
    <m/>
    <m/>
    <m/>
    <m/>
  </r>
  <r>
    <x v="22"/>
    <s v="C-IV"/>
    <x v="5"/>
    <x v="1"/>
    <n v="2013"/>
    <s v="2012/13"/>
    <n v="121"/>
    <n v="790"/>
    <n v="0"/>
    <n v="0"/>
    <n v="121"/>
    <n v="790"/>
    <n v="911"/>
    <n v="1829"/>
    <n v="326"/>
    <n v="1502"/>
    <n v="1828"/>
    <n v="0"/>
    <n v="1"/>
    <n v="1"/>
    <n v="326"/>
    <n v="1503"/>
    <n v="273771"/>
    <n v="0"/>
    <n v="273771"/>
    <n v="2950"/>
    <n v="0.93620000000000003"/>
    <m/>
    <m/>
    <m/>
    <n v="5.8999999999999997E-2"/>
    <m/>
    <m/>
    <m/>
    <m/>
  </r>
  <r>
    <x v="23"/>
    <s v="C-IV"/>
    <x v="5"/>
    <x v="1"/>
    <n v="2013"/>
    <s v="2012/13"/>
    <n v="869"/>
    <n v="6031"/>
    <n v="2"/>
    <n v="19"/>
    <n v="871"/>
    <n v="6050"/>
    <n v="6920"/>
    <n v="13198"/>
    <n v="2216"/>
    <n v="10931"/>
    <n v="13147"/>
    <n v="3"/>
    <n v="48"/>
    <n v="51"/>
    <n v="2219"/>
    <n v="10979"/>
    <n v="2028246"/>
    <n v="6596"/>
    <n v="2034842"/>
    <n v="24631"/>
    <n v="0.98799999999999999"/>
    <m/>
    <m/>
    <m/>
    <n v="5.8999999999999997E-2"/>
    <m/>
    <m/>
    <m/>
    <m/>
  </r>
  <r>
    <x v="24"/>
    <s v="C-IV"/>
    <x v="5"/>
    <x v="1"/>
    <n v="2013"/>
    <s v="2012/13"/>
    <n v="4932"/>
    <n v="17976"/>
    <n v="7"/>
    <n v="33"/>
    <n v="4939"/>
    <n v="18009"/>
    <n v="22948"/>
    <n v="55753"/>
    <n v="13383"/>
    <n v="42242"/>
    <n v="55625"/>
    <n v="20"/>
    <n v="108"/>
    <n v="128"/>
    <n v="13403"/>
    <n v="42350"/>
    <n v="8169040"/>
    <n v="13497"/>
    <n v="8182537"/>
    <n v="89424"/>
    <n v="0.99760000000000004"/>
    <m/>
    <m/>
    <m/>
    <n v="5.7000000000000002E-3"/>
    <m/>
    <m/>
    <m/>
    <m/>
  </r>
  <r>
    <x v="25"/>
    <s v="C-IV"/>
    <x v="5"/>
    <x v="1"/>
    <n v="2013"/>
    <s v="2012/13"/>
    <n v="73"/>
    <n v="338"/>
    <n v="0"/>
    <n v="0"/>
    <n v="73"/>
    <n v="338"/>
    <n v="411"/>
    <n v="923"/>
    <n v="197"/>
    <n v="726"/>
    <n v="923"/>
    <n v="0"/>
    <n v="0"/>
    <n v="0"/>
    <n v="197"/>
    <n v="726"/>
    <n v="129408"/>
    <n v="227"/>
    <n v="129635"/>
    <n v="2078"/>
    <n v="1"/>
    <m/>
    <m/>
    <m/>
    <n v="5.8999999999999997E-2"/>
    <m/>
    <m/>
    <m/>
    <m/>
  </r>
  <r>
    <x v="26"/>
    <s v="C-IV"/>
    <x v="5"/>
    <x v="1"/>
    <n v="2013"/>
    <s v="2012/13"/>
    <n v="21"/>
    <n v="383"/>
    <n v="0"/>
    <n v="0"/>
    <n v="21"/>
    <n v="383"/>
    <n v="404"/>
    <n v="660"/>
    <n v="53"/>
    <n v="606"/>
    <n v="659"/>
    <n v="0"/>
    <n v="1"/>
    <n v="1"/>
    <n v="53"/>
    <n v="607"/>
    <n v="103017"/>
    <n v="0"/>
    <n v="103017"/>
    <n v="1588"/>
    <n v="0.87270000000000003"/>
    <m/>
    <m/>
    <m/>
    <n v="5.8999999999999997E-2"/>
    <m/>
    <m/>
    <m/>
    <m/>
  </r>
  <r>
    <x v="27"/>
    <s v="C-IV"/>
    <x v="5"/>
    <x v="1"/>
    <n v="2013"/>
    <s v="2012/13"/>
    <n v="3893"/>
    <n v="17000"/>
    <n v="6"/>
    <n v="54"/>
    <n v="3899"/>
    <n v="17054"/>
    <n v="20952"/>
    <n v="48187"/>
    <n v="9380"/>
    <n v="38604"/>
    <n v="47984"/>
    <n v="20"/>
    <n v="183"/>
    <n v="203"/>
    <n v="9400"/>
    <n v="38787"/>
    <n v="7071021"/>
    <n v="17546"/>
    <n v="7088567"/>
    <n v="116991"/>
    <n v="1"/>
    <m/>
    <m/>
    <m/>
    <n v="1.78E-2"/>
    <m/>
    <m/>
    <m/>
    <m/>
  </r>
  <r>
    <x v="28"/>
    <s v="C-IV"/>
    <x v="5"/>
    <x v="1"/>
    <n v="2013"/>
    <s v="2012/13"/>
    <n v="388"/>
    <n v="2848"/>
    <n v="4"/>
    <n v="16"/>
    <n v="392"/>
    <n v="2864"/>
    <n v="3256"/>
    <n v="6860"/>
    <n v="927"/>
    <n v="5863"/>
    <n v="6790"/>
    <n v="13"/>
    <n v="57"/>
    <n v="70"/>
    <n v="940"/>
    <n v="5920"/>
    <n v="995847"/>
    <n v="6442"/>
    <n v="1002289"/>
    <n v="18948"/>
    <n v="0.80689999999999995"/>
    <m/>
    <m/>
    <m/>
    <n v="5.8999999999999997E-2"/>
    <m/>
    <m/>
    <m/>
    <m/>
  </r>
  <r>
    <x v="29"/>
    <s v="C-IV"/>
    <x v="5"/>
    <x v="1"/>
    <n v="2013"/>
    <s v="2012/13"/>
    <n v="439"/>
    <n v="3402"/>
    <n v="1"/>
    <n v="5"/>
    <n v="440"/>
    <n v="3407"/>
    <n v="3847"/>
    <n v="7362"/>
    <n v="1108"/>
    <n v="6243"/>
    <n v="7351"/>
    <n v="2"/>
    <n v="9"/>
    <n v="11"/>
    <n v="1110"/>
    <n v="6252"/>
    <n v="1116810"/>
    <n v="1583"/>
    <n v="1118393"/>
    <n v="12225"/>
    <n v="1"/>
    <m/>
    <m/>
    <m/>
    <n v="5.8999999999999997E-2"/>
    <m/>
    <m/>
    <m/>
    <m/>
  </r>
  <r>
    <x v="30"/>
    <s v="CalWIN"/>
    <x v="5"/>
    <x v="1"/>
    <n v="2013"/>
    <s v="2012/13"/>
    <n v="13319"/>
    <n v="90195"/>
    <n v="62"/>
    <n v="1455"/>
    <n v="13381"/>
    <n v="91650"/>
    <n v="105031"/>
    <n v="231766"/>
    <n v="33724"/>
    <n v="194398"/>
    <n v="228122"/>
    <n v="212"/>
    <n v="3432"/>
    <n v="3644"/>
    <n v="33936"/>
    <n v="197830"/>
    <n v="33999781"/>
    <n v="444329"/>
    <n v="34444110"/>
    <n v="538576"/>
    <n v="0.99660000000000004"/>
    <m/>
    <m/>
    <m/>
    <n v="2.4500000000000001E-2"/>
    <m/>
    <m/>
    <m/>
    <m/>
  </r>
  <r>
    <x v="31"/>
    <s v="CalWIN"/>
    <x v="5"/>
    <x v="1"/>
    <n v="2013"/>
    <s v="2012/13"/>
    <n v="1012"/>
    <n v="7397"/>
    <n v="3"/>
    <n v="27"/>
    <n v="1015"/>
    <n v="7424"/>
    <n v="8439"/>
    <n v="17684"/>
    <n v="2505"/>
    <n v="15096"/>
    <n v="17601"/>
    <n v="10"/>
    <n v="73"/>
    <n v="83"/>
    <n v="2515"/>
    <n v="15169"/>
    <n v="2571167.2599999998"/>
    <n v="7800.93"/>
    <n v="2578968.19"/>
    <n v="32921"/>
    <n v="0.99460000000000004"/>
    <m/>
    <m/>
    <m/>
    <n v="5.8999999999999997E-2"/>
    <m/>
    <m/>
    <m/>
    <m/>
  </r>
  <r>
    <x v="32"/>
    <s v="C-IV"/>
    <x v="5"/>
    <x v="1"/>
    <n v="2013"/>
    <s v="2012/13"/>
    <n v="98"/>
    <n v="696"/>
    <n v="0"/>
    <n v="1"/>
    <n v="98"/>
    <n v="697"/>
    <n v="795"/>
    <n v="1683"/>
    <n v="270"/>
    <n v="1412"/>
    <n v="1682"/>
    <n v="0"/>
    <n v="1"/>
    <n v="1"/>
    <n v="270"/>
    <n v="1413"/>
    <n v="241030"/>
    <n v="200"/>
    <n v="241230"/>
    <n v="3277"/>
    <n v="0.97370000000000001"/>
    <m/>
    <m/>
    <m/>
    <n v="5.8999999999999997E-2"/>
    <m/>
    <m/>
    <m/>
    <m/>
  </r>
  <r>
    <x v="33"/>
    <s v="C-IV"/>
    <x v="5"/>
    <x v="1"/>
    <n v="2013"/>
    <s v="2012/13"/>
    <n v="19290"/>
    <n v="95186"/>
    <n v="46"/>
    <n v="546"/>
    <n v="19336"/>
    <n v="95732"/>
    <n v="115068"/>
    <n v="276633"/>
    <n v="52271"/>
    <n v="222734"/>
    <n v="275005"/>
    <n v="155"/>
    <n v="1473"/>
    <n v="1628"/>
    <n v="52426"/>
    <n v="224207"/>
    <n v="40508099"/>
    <n v="193178"/>
    <n v="40701277"/>
    <n v="484028"/>
    <n v="0.99519999999999997"/>
    <m/>
    <m/>
    <m/>
    <n v="3.27E-2"/>
    <m/>
    <m/>
    <m/>
    <m/>
  </r>
  <r>
    <x v="34"/>
    <s v="CalWIN"/>
    <x v="5"/>
    <x v="1"/>
    <n v="2013"/>
    <s v="2012/13"/>
    <n v="17448"/>
    <n v="75643"/>
    <n v="143"/>
    <n v="719"/>
    <n v="17591"/>
    <n v="76362"/>
    <n v="93953"/>
    <n v="209344"/>
    <n v="44214"/>
    <n v="162899"/>
    <n v="207113"/>
    <n v="498"/>
    <n v="1733"/>
    <n v="2231"/>
    <n v="44712"/>
    <n v="164632"/>
    <n v="32008474"/>
    <n v="305757"/>
    <n v="32314231"/>
    <n v="357905"/>
    <n v="0.98750000000000004"/>
    <m/>
    <m/>
    <m/>
    <n v="4.8999999999999998E-3"/>
    <m/>
    <m/>
    <m/>
    <m/>
  </r>
  <r>
    <x v="35"/>
    <s v="C-IV"/>
    <x v="5"/>
    <x v="1"/>
    <n v="2013"/>
    <s v="2012/13"/>
    <n v="394"/>
    <n v="2297"/>
    <n v="1"/>
    <n v="10"/>
    <n v="395"/>
    <n v="2307"/>
    <n v="2702"/>
    <n v="6300"/>
    <n v="1038"/>
    <n v="5227"/>
    <n v="6265"/>
    <n v="3"/>
    <n v="32"/>
    <n v="35"/>
    <n v="1041"/>
    <n v="5259"/>
    <n v="916592"/>
    <n v="3647"/>
    <n v="920239"/>
    <n v="10955"/>
    <n v="0.99050000000000005"/>
    <m/>
    <m/>
    <m/>
    <n v="5.8999999999999997E-2"/>
    <m/>
    <m/>
    <m/>
    <m/>
  </r>
  <r>
    <x v="36"/>
    <s v="C-IV"/>
    <x v="5"/>
    <x v="1"/>
    <n v="2013"/>
    <s v="2012/13"/>
    <n v="27837"/>
    <n v="129845"/>
    <n v="54"/>
    <n v="539"/>
    <n v="27891"/>
    <n v="130384"/>
    <n v="158275"/>
    <n v="370855"/>
    <n v="74912"/>
    <n v="294352"/>
    <n v="369264"/>
    <n v="178"/>
    <n v="1413"/>
    <n v="1591"/>
    <n v="75090"/>
    <n v="295765"/>
    <n v="55164166"/>
    <n v="187541"/>
    <n v="55351707"/>
    <n v="550314"/>
    <n v="0.99839999999999995"/>
    <m/>
    <m/>
    <m/>
    <n v="1.35E-2"/>
    <m/>
    <m/>
    <m/>
    <m/>
  </r>
  <r>
    <x v="37"/>
    <s v="CalWIN"/>
    <x v="5"/>
    <x v="1"/>
    <n v="2013"/>
    <s v="2012/13"/>
    <n v="17278"/>
    <n v="102953"/>
    <n v="114"/>
    <n v="1053"/>
    <n v="17392"/>
    <n v="104006"/>
    <n v="121398"/>
    <n v="259725"/>
    <n v="47058"/>
    <n v="209652"/>
    <n v="256710"/>
    <n v="414"/>
    <n v="2601"/>
    <n v="3015"/>
    <n v="47472"/>
    <n v="212253"/>
    <n v="38988840"/>
    <n v="375546"/>
    <n v="39364386"/>
    <n v="511398"/>
    <n v="0.9667"/>
    <m/>
    <m/>
    <m/>
    <n v="2.5600000000000001E-2"/>
    <m/>
    <m/>
    <m/>
    <m/>
  </r>
  <r>
    <x v="38"/>
    <s v="CalWIN"/>
    <x v="5"/>
    <x v="1"/>
    <n v="2013"/>
    <s v="2012/13"/>
    <n v="2730"/>
    <n v="28467"/>
    <n v="71"/>
    <n v="720"/>
    <n v="2801"/>
    <n v="29187"/>
    <n v="31988"/>
    <n v="50267"/>
    <n v="6062"/>
    <n v="42597"/>
    <n v="48659"/>
    <n v="206"/>
    <n v="1402"/>
    <n v="1608"/>
    <n v="6268"/>
    <n v="43999"/>
    <n v="7910060.54"/>
    <n v="209366.87"/>
    <n v="8119427.4100000001"/>
    <n v="144543"/>
    <n v="0.97940000000000005"/>
    <m/>
    <m/>
    <m/>
    <n v="3.73E-2"/>
    <m/>
    <m/>
    <m/>
    <m/>
  </r>
  <r>
    <x v="39"/>
    <s v="C-IV"/>
    <x v="5"/>
    <x v="1"/>
    <n v="2013"/>
    <s v="2012/13"/>
    <n v="9533"/>
    <n v="37073"/>
    <n v="21"/>
    <n v="250"/>
    <n v="9554"/>
    <n v="37323"/>
    <n v="46877"/>
    <n v="113183"/>
    <n v="24447"/>
    <n v="87940"/>
    <n v="112387"/>
    <n v="72"/>
    <n v="724"/>
    <n v="796"/>
    <n v="24519"/>
    <n v="88664"/>
    <n v="16783635"/>
    <n v="96805"/>
    <n v="16880440"/>
    <n v="197190"/>
    <n v="0.98540000000000005"/>
    <m/>
    <m/>
    <m/>
    <n v="2.9700000000000001E-2"/>
    <m/>
    <m/>
    <m/>
    <m/>
  </r>
  <r>
    <x v="40"/>
    <s v="CalWIN"/>
    <x v="5"/>
    <x v="1"/>
    <n v="2013"/>
    <s v="2012/13"/>
    <n v="1175"/>
    <n v="7757"/>
    <n v="3"/>
    <n v="24"/>
    <n v="1178"/>
    <n v="7781"/>
    <n v="8959"/>
    <n v="17428"/>
    <n v="2896"/>
    <n v="14465"/>
    <n v="17361"/>
    <n v="8"/>
    <n v="59"/>
    <n v="67"/>
    <n v="2904"/>
    <n v="14524"/>
    <n v="2566361"/>
    <n v="7715"/>
    <n v="2574076"/>
    <n v="36192"/>
    <n v="0.97040000000000004"/>
    <m/>
    <m/>
    <m/>
    <n v="5.8999999999999997E-2"/>
    <m/>
    <m/>
    <m/>
    <m/>
  </r>
  <r>
    <x v="41"/>
    <s v="CalWIN"/>
    <x v="5"/>
    <x v="1"/>
    <n v="2013"/>
    <s v="2012/13"/>
    <n v="1592"/>
    <n v="12424"/>
    <n v="15"/>
    <n v="260"/>
    <n v="1607"/>
    <n v="12684"/>
    <n v="14291"/>
    <n v="29162"/>
    <n v="3945"/>
    <n v="24514"/>
    <n v="28459"/>
    <n v="48"/>
    <n v="655"/>
    <n v="703"/>
    <n v="3993"/>
    <n v="25169"/>
    <n v="4357390.32"/>
    <n v="84996.68"/>
    <n v="4442387"/>
    <n v="89478"/>
    <n v="0.78080000000000005"/>
    <m/>
    <m/>
    <m/>
    <n v="5.8999999999999997E-2"/>
    <m/>
    <m/>
    <m/>
    <m/>
  </r>
  <r>
    <x v="42"/>
    <s v="CalWIN"/>
    <x v="5"/>
    <x v="1"/>
    <n v="2013"/>
    <s v="2012/13"/>
    <n v="2698"/>
    <n v="11909"/>
    <n v="2"/>
    <n v="39"/>
    <n v="2700"/>
    <n v="11948"/>
    <n v="14648"/>
    <n v="32957"/>
    <n v="6663"/>
    <n v="26172"/>
    <n v="32835"/>
    <n v="7"/>
    <n v="115"/>
    <n v="122"/>
    <n v="6670"/>
    <n v="26287"/>
    <n v="4924769"/>
    <n v="14455"/>
    <n v="4939224"/>
    <n v="94091"/>
    <n v="0.95"/>
    <m/>
    <m/>
    <m/>
    <n v="5.8999999999999997E-2"/>
    <m/>
    <m/>
    <m/>
    <m/>
  </r>
  <r>
    <x v="43"/>
    <s v="CalWIN"/>
    <x v="5"/>
    <x v="1"/>
    <n v="2013"/>
    <s v="2012/13"/>
    <n v="7023"/>
    <n v="44004"/>
    <n v="36"/>
    <n v="1003"/>
    <n v="7059"/>
    <n v="45007"/>
    <n v="52066"/>
    <n v="110402"/>
    <n v="16810"/>
    <n v="91369"/>
    <n v="108179"/>
    <n v="120"/>
    <n v="2103"/>
    <n v="2223"/>
    <n v="16930"/>
    <n v="93472"/>
    <n v="16386821"/>
    <n v="309658"/>
    <n v="16696479"/>
    <n v="295442"/>
    <n v="0.97360000000000002"/>
    <m/>
    <m/>
    <m/>
    <n v="1.6500000000000001E-2"/>
    <m/>
    <m/>
    <m/>
    <m/>
  </r>
  <r>
    <x v="44"/>
    <s v="CalWIN"/>
    <x v="5"/>
    <x v="1"/>
    <n v="2013"/>
    <s v="2012/13"/>
    <n v="1343"/>
    <n v="10513"/>
    <n v="2"/>
    <n v="25"/>
    <n v="1345"/>
    <n v="10538"/>
    <n v="11883"/>
    <n v="23227"/>
    <n v="3245"/>
    <n v="19912"/>
    <n v="23157"/>
    <n v="5"/>
    <n v="65"/>
    <n v="70"/>
    <n v="3250"/>
    <n v="19977"/>
    <n v="3495752"/>
    <n v="8639"/>
    <n v="3504391"/>
    <n v="48422"/>
    <n v="0.97189999999999999"/>
    <m/>
    <m/>
    <m/>
    <n v="5.8999999999999997E-2"/>
    <m/>
    <m/>
    <m/>
    <m/>
  </r>
  <r>
    <x v="45"/>
    <s v="C-IV"/>
    <x v="5"/>
    <x v="1"/>
    <n v="2013"/>
    <s v="2012/13"/>
    <n v="1713"/>
    <n v="10250"/>
    <n v="1"/>
    <n v="18"/>
    <n v="1714"/>
    <n v="10268"/>
    <n v="11982"/>
    <n v="23786"/>
    <n v="4305"/>
    <n v="19441"/>
    <n v="23746"/>
    <n v="4"/>
    <n v="36"/>
    <n v="40"/>
    <n v="4309"/>
    <n v="19477"/>
    <n v="3534864"/>
    <n v="5274"/>
    <n v="3540138"/>
    <n v="41681"/>
    <n v="0.95009999999999994"/>
    <m/>
    <m/>
    <m/>
    <n v="5.8999999999999997E-2"/>
    <m/>
    <m/>
    <m/>
    <m/>
  </r>
  <r>
    <x v="46"/>
    <s v="C-IV"/>
    <x v="5"/>
    <x v="1"/>
    <n v="2013"/>
    <s v="2012/13"/>
    <n v="9"/>
    <n v="144"/>
    <n v="0"/>
    <n v="0"/>
    <n v="9"/>
    <n v="144"/>
    <n v="153"/>
    <n v="291"/>
    <n v="22"/>
    <n v="269"/>
    <n v="291"/>
    <n v="0"/>
    <n v="0"/>
    <n v="0"/>
    <n v="22"/>
    <n v="269"/>
    <n v="40860"/>
    <n v="0"/>
    <n v="40860"/>
    <n v="510"/>
    <n v="1"/>
    <m/>
    <m/>
    <m/>
    <n v="5.8999999999999997E-2"/>
    <m/>
    <m/>
    <m/>
    <m/>
  </r>
  <r>
    <x v="47"/>
    <s v="C-IV"/>
    <x v="5"/>
    <x v="1"/>
    <n v="2013"/>
    <s v="2012/13"/>
    <n v="469"/>
    <n v="2440"/>
    <n v="0"/>
    <n v="4"/>
    <n v="469"/>
    <n v="2444"/>
    <n v="2913"/>
    <n v="6532"/>
    <n v="1300"/>
    <n v="5224"/>
    <n v="6524"/>
    <n v="0"/>
    <n v="8"/>
    <n v="8"/>
    <n v="1300"/>
    <n v="5232"/>
    <n v="959465"/>
    <n v="990"/>
    <n v="960455"/>
    <n v="11138"/>
    <n v="1"/>
    <m/>
    <m/>
    <m/>
    <n v="5.8999999999999997E-2"/>
    <m/>
    <m/>
    <m/>
    <m/>
  </r>
  <r>
    <x v="48"/>
    <s v="CalWIN"/>
    <x v="5"/>
    <x v="1"/>
    <n v="2013"/>
    <s v="2012/13"/>
    <n v="3264"/>
    <n v="17338"/>
    <n v="7"/>
    <n v="84"/>
    <n v="3271"/>
    <n v="17422"/>
    <n v="20693"/>
    <n v="41204"/>
    <n v="7829"/>
    <n v="33140"/>
    <n v="40969"/>
    <n v="27"/>
    <n v="208"/>
    <n v="235"/>
    <n v="7856"/>
    <n v="33348"/>
    <n v="6360975.79"/>
    <n v="29993.8"/>
    <n v="6390969.5899999999"/>
    <n v="75438"/>
    <n v="0.95660000000000001"/>
    <m/>
    <m/>
    <m/>
    <n v="1.7299999999999999E-2"/>
    <m/>
    <m/>
    <m/>
    <m/>
  </r>
  <r>
    <x v="49"/>
    <s v="CalWIN"/>
    <x v="5"/>
    <x v="1"/>
    <n v="2013"/>
    <s v="2012/13"/>
    <n v="2126"/>
    <n v="16442"/>
    <n v="11"/>
    <n v="109"/>
    <n v="2137"/>
    <n v="16551"/>
    <n v="18688"/>
    <n v="34517"/>
    <n v="5111"/>
    <n v="29097"/>
    <n v="34208"/>
    <n v="38"/>
    <n v="271"/>
    <n v="309"/>
    <n v="5149"/>
    <n v="29368"/>
    <n v="5286994"/>
    <n v="38245"/>
    <n v="5325239"/>
    <n v="73277"/>
    <n v="0.92"/>
    <m/>
    <m/>
    <m/>
    <n v="5.8999999999999997E-2"/>
    <m/>
    <m/>
    <m/>
    <m/>
  </r>
  <r>
    <x v="50"/>
    <s v="C-IV"/>
    <x v="5"/>
    <x v="1"/>
    <n v="2013"/>
    <s v="2012/13"/>
    <n v="6902"/>
    <n v="34458"/>
    <n v="8"/>
    <n v="53"/>
    <n v="6910"/>
    <n v="34511"/>
    <n v="41421"/>
    <n v="90886"/>
    <n v="18189"/>
    <n v="72516"/>
    <n v="90705"/>
    <n v="27"/>
    <n v="154"/>
    <n v="181"/>
    <n v="18216"/>
    <n v="72670"/>
    <n v="13470097"/>
    <n v="22768"/>
    <n v="13492865"/>
    <n v="150456"/>
    <n v="0.98080000000000001"/>
    <m/>
    <m/>
    <m/>
    <n v="1.06E-2"/>
    <m/>
    <m/>
    <m/>
    <m/>
  </r>
  <r>
    <x v="51"/>
    <s v="C-IV"/>
    <x v="5"/>
    <x v="1"/>
    <n v="2013"/>
    <s v="2012/13"/>
    <n v="805"/>
    <n v="4410"/>
    <n v="2"/>
    <n v="15"/>
    <n v="807"/>
    <n v="4425"/>
    <n v="5232"/>
    <n v="12499"/>
    <n v="2128"/>
    <n v="10318"/>
    <n v="12446"/>
    <n v="7"/>
    <n v="46"/>
    <n v="53"/>
    <n v="2135"/>
    <n v="10364"/>
    <n v="1804963"/>
    <n v="6139"/>
    <n v="1811102"/>
    <n v="24943"/>
    <n v="0.97009999999999996"/>
    <m/>
    <m/>
    <m/>
    <n v="5.8999999999999997E-2"/>
    <m/>
    <m/>
    <m/>
    <m/>
  </r>
  <r>
    <x v="52"/>
    <s v="C-IV"/>
    <x v="5"/>
    <x v="1"/>
    <n v="2013"/>
    <s v="2012/13"/>
    <n v="731"/>
    <n v="3524"/>
    <n v="1"/>
    <n v="8"/>
    <n v="732"/>
    <n v="3532"/>
    <n v="4264"/>
    <n v="9785"/>
    <n v="2018"/>
    <n v="7747"/>
    <n v="9765"/>
    <n v="2"/>
    <n v="18"/>
    <n v="20"/>
    <n v="2020"/>
    <n v="7765"/>
    <n v="1437131"/>
    <n v="2853"/>
    <n v="1439984"/>
    <n v="17889"/>
    <n v="0.96940000000000004"/>
    <m/>
    <m/>
    <m/>
    <n v="5.8999999999999997E-2"/>
    <m/>
    <m/>
    <m/>
    <m/>
  </r>
  <r>
    <x v="53"/>
    <s v="C-IV"/>
    <x v="5"/>
    <x v="1"/>
    <n v="2013"/>
    <s v="2012/13"/>
    <n v="74"/>
    <n v="688"/>
    <n v="0"/>
    <n v="0"/>
    <n v="74"/>
    <n v="688"/>
    <n v="762"/>
    <n v="1512"/>
    <n v="159"/>
    <n v="1352"/>
    <n v="1511"/>
    <n v="0"/>
    <n v="1"/>
    <n v="1"/>
    <n v="159"/>
    <n v="1353"/>
    <n v="232958"/>
    <n v="0"/>
    <n v="232958"/>
    <n v="2799"/>
    <n v="0.84309999999999996"/>
    <m/>
    <m/>
    <m/>
    <n v="5.8999999999999997E-2"/>
    <m/>
    <m/>
    <m/>
    <m/>
  </r>
  <r>
    <x v="54"/>
    <s v="CalWIN"/>
    <x v="5"/>
    <x v="1"/>
    <n v="2013"/>
    <s v="2012/13"/>
    <n v="9081"/>
    <n v="37237"/>
    <n v="23"/>
    <n v="309"/>
    <n v="9104"/>
    <n v="37546"/>
    <n v="46650"/>
    <n v="115399"/>
    <n v="25019"/>
    <n v="89520"/>
    <n v="114539"/>
    <n v="79"/>
    <n v="781"/>
    <n v="860"/>
    <n v="25098"/>
    <n v="90301"/>
    <n v="16771761"/>
    <n v="103792"/>
    <n v="16875553"/>
    <n v="185545"/>
    <n v="1"/>
    <m/>
    <m/>
    <m/>
    <n v="3.7100000000000001E-2"/>
    <m/>
    <m/>
    <m/>
    <m/>
  </r>
  <r>
    <x v="55"/>
    <s v="C-IV"/>
    <x v="5"/>
    <x v="1"/>
    <n v="2013"/>
    <s v="2012/13"/>
    <n v="380"/>
    <n v="2494"/>
    <n v="0"/>
    <n v="3"/>
    <n v="380"/>
    <n v="2497"/>
    <n v="2877"/>
    <n v="5250"/>
    <n v="979"/>
    <n v="4264"/>
    <n v="5243"/>
    <n v="0"/>
    <n v="7"/>
    <n v="7"/>
    <n v="979"/>
    <n v="4271"/>
    <n v="794866"/>
    <n v="1079"/>
    <n v="795945"/>
    <n v="8583"/>
    <n v="0.96240000000000003"/>
    <m/>
    <m/>
    <m/>
    <n v="5.8999999999999997E-2"/>
    <m/>
    <m/>
    <m/>
    <m/>
  </r>
  <r>
    <x v="56"/>
    <s v="CalWIN"/>
    <x v="5"/>
    <x v="1"/>
    <n v="2013"/>
    <s v="2012/13"/>
    <n v="3576"/>
    <n v="28339"/>
    <n v="5"/>
    <n v="191"/>
    <n v="3581"/>
    <n v="28530"/>
    <n v="32111"/>
    <n v="66985"/>
    <n v="8829"/>
    <n v="57690"/>
    <n v="66519"/>
    <n v="20"/>
    <n v="446"/>
    <n v="466"/>
    <n v="8849"/>
    <n v="58136"/>
    <n v="9989088"/>
    <n v="59902"/>
    <n v="10048990"/>
    <n v="132647"/>
    <n v="0.98729999999999996"/>
    <m/>
    <m/>
    <m/>
    <n v="3.0200000000000001E-2"/>
    <m/>
    <m/>
    <m/>
    <m/>
  </r>
  <r>
    <x v="57"/>
    <s v="CalWIN"/>
    <x v="5"/>
    <x v="1"/>
    <n v="2013"/>
    <s v="2012/13"/>
    <n v="1003"/>
    <n v="6751"/>
    <n v="15"/>
    <n v="103"/>
    <n v="1018"/>
    <n v="6854"/>
    <n v="7872"/>
    <n v="16772"/>
    <n v="2580"/>
    <n v="13903"/>
    <n v="16483"/>
    <n v="55"/>
    <n v="234"/>
    <n v="289"/>
    <n v="2635"/>
    <n v="14137"/>
    <n v="2468771"/>
    <n v="39358"/>
    <n v="2508129"/>
    <n v="33262"/>
    <n v="0.83760000000000001"/>
    <m/>
    <m/>
    <m/>
    <n v="5.8999999999999997E-2"/>
    <m/>
    <m/>
    <m/>
    <m/>
  </r>
  <r>
    <x v="58"/>
    <s v="C-IV"/>
    <x v="5"/>
    <x v="1"/>
    <n v="2013"/>
    <s v="2012/13"/>
    <n v="975"/>
    <n v="4727"/>
    <n v="2"/>
    <n v="11"/>
    <n v="977"/>
    <n v="4738"/>
    <n v="5715"/>
    <n v="12908"/>
    <n v="2590"/>
    <n v="10281"/>
    <n v="12871"/>
    <n v="5"/>
    <n v="32"/>
    <n v="37"/>
    <n v="2595"/>
    <n v="10313"/>
    <n v="1912123"/>
    <n v="4525"/>
    <n v="1916648"/>
    <n v="20685"/>
    <n v="0.99260000000000004"/>
    <m/>
    <m/>
    <m/>
    <n v="5.8999999999999997E-2"/>
    <m/>
    <m/>
    <m/>
    <m/>
  </r>
  <r>
    <x v="0"/>
    <s v="n/a"/>
    <x v="6"/>
    <x v="1"/>
    <n v="2013"/>
    <s v="2013/14"/>
    <n v="305161"/>
    <n v="1621527"/>
    <n v="1676"/>
    <n v="14480"/>
    <n v="306837"/>
    <n v="1636007"/>
    <n v="1942841"/>
    <n v="4221057"/>
    <n v="761697"/>
    <n v="3419963"/>
    <n v="4181660"/>
    <n v="5471"/>
    <n v="33926"/>
    <n v="39397"/>
    <n v="767168"/>
    <n v="3453889"/>
    <n v="641056668.75999999"/>
    <n v="5165816.47"/>
    <n v="646222485.23000002"/>
    <n v="8468988"/>
    <n v="0.9728"/>
    <m/>
    <m/>
    <m/>
    <n v="2.9399999999999999E-2"/>
    <m/>
    <m/>
    <m/>
    <m/>
  </r>
  <r>
    <x v="1"/>
    <s v="CalWIN"/>
    <x v="6"/>
    <x v="1"/>
    <n v="2013"/>
    <s v="2013/14"/>
    <n v="9990"/>
    <n v="51994"/>
    <n v="93"/>
    <n v="798"/>
    <n v="10083"/>
    <n v="52792"/>
    <n v="62875"/>
    <n v="125835"/>
    <n v="23295"/>
    <n v="100358"/>
    <n v="123653"/>
    <n v="301"/>
    <n v="1881"/>
    <n v="2182"/>
    <n v="23596"/>
    <n v="102239"/>
    <n v="19542959"/>
    <n v="281014"/>
    <n v="19823973"/>
    <n v="276464"/>
    <n v="0.88700000000000001"/>
    <m/>
    <m/>
    <m/>
    <n v="3.9800000000000002E-2"/>
    <m/>
    <m/>
    <m/>
    <m/>
  </r>
  <r>
    <x v="2"/>
    <s v="C-IV"/>
    <x v="6"/>
    <x v="1"/>
    <n v="2013"/>
    <s v="2013/14"/>
    <n v="4"/>
    <n v="87"/>
    <n v="0"/>
    <n v="0"/>
    <n v="4"/>
    <n v="87"/>
    <n v="91"/>
    <n v="171"/>
    <n v="11"/>
    <n v="160"/>
    <n v="171"/>
    <n v="0"/>
    <n v="0"/>
    <n v="0"/>
    <n v="11"/>
    <n v="160"/>
    <n v="24567"/>
    <n v="0"/>
    <n v="24567"/>
    <n v="212"/>
    <n v="1"/>
    <m/>
    <m/>
    <m/>
    <n v="5.4800000000000001E-2"/>
    <m/>
    <m/>
    <m/>
    <m/>
  </r>
  <r>
    <x v="3"/>
    <s v="C-IV"/>
    <x v="6"/>
    <x v="1"/>
    <n v="2013"/>
    <s v="2013/14"/>
    <n v="159"/>
    <n v="1523"/>
    <n v="0"/>
    <n v="4"/>
    <n v="159"/>
    <n v="1527"/>
    <n v="1685"/>
    <n v="3280"/>
    <n v="407"/>
    <n v="2866"/>
    <n v="3273"/>
    <n v="0"/>
    <n v="7"/>
    <n v="7"/>
    <n v="407"/>
    <n v="2873"/>
    <n v="487477"/>
    <n v="666"/>
    <n v="488143"/>
    <n v="4640"/>
    <n v="0.97250000000000003"/>
    <m/>
    <m/>
    <m/>
    <n v="5.4800000000000001E-2"/>
    <m/>
    <m/>
    <m/>
    <m/>
  </r>
  <r>
    <x v="4"/>
    <s v="C-IV"/>
    <x v="6"/>
    <x v="1"/>
    <n v="2013"/>
    <s v="2013/14"/>
    <n v="2037"/>
    <n v="12662"/>
    <n v="3"/>
    <n v="31"/>
    <n v="2040"/>
    <n v="12693"/>
    <n v="14733"/>
    <n v="30211"/>
    <n v="5075"/>
    <n v="25059"/>
    <n v="30134"/>
    <n v="9"/>
    <n v="68"/>
    <n v="77"/>
    <n v="5084"/>
    <n v="25127"/>
    <n v="4491755"/>
    <n v="10296"/>
    <n v="4502051"/>
    <n v="52921"/>
    <n v="0.96020000000000005"/>
    <m/>
    <m/>
    <m/>
    <n v="5.4800000000000001E-2"/>
    <m/>
    <m/>
    <m/>
    <m/>
  </r>
  <r>
    <x v="5"/>
    <s v="C-IV"/>
    <x v="6"/>
    <x v="1"/>
    <n v="2013"/>
    <s v="2013/14"/>
    <n v="273"/>
    <n v="2300"/>
    <n v="0"/>
    <n v="3"/>
    <n v="273"/>
    <n v="2303"/>
    <n v="2576"/>
    <n v="4969"/>
    <n v="714"/>
    <n v="4247"/>
    <n v="4961"/>
    <n v="0"/>
    <n v="8"/>
    <n v="8"/>
    <n v="714"/>
    <n v="4255"/>
    <n v="748570"/>
    <n v="962"/>
    <n v="749532"/>
    <n v="6936"/>
    <n v="0.98"/>
    <m/>
    <m/>
    <m/>
    <n v="5.4800000000000001E-2"/>
    <m/>
    <m/>
    <m/>
    <m/>
  </r>
  <r>
    <x v="6"/>
    <s v="C-IV"/>
    <x v="6"/>
    <x v="1"/>
    <n v="2013"/>
    <s v="2013/14"/>
    <n v="103"/>
    <n v="606"/>
    <n v="0"/>
    <n v="4"/>
    <n v="103"/>
    <n v="610"/>
    <n v="713"/>
    <n v="1710"/>
    <n v="268"/>
    <n v="1432"/>
    <n v="1700"/>
    <n v="0"/>
    <n v="10"/>
    <n v="10"/>
    <n v="268"/>
    <n v="1442"/>
    <n v="235335"/>
    <n v="1485"/>
    <n v="236820"/>
    <n v="4995"/>
    <n v="1"/>
    <m/>
    <m/>
    <m/>
    <n v="5.4800000000000001E-2"/>
    <m/>
    <m/>
    <m/>
    <m/>
  </r>
  <r>
    <x v="7"/>
    <s v="CalWIN"/>
    <x v="6"/>
    <x v="1"/>
    <n v="2013"/>
    <s v="2013/14"/>
    <n v="5634"/>
    <n v="26904"/>
    <n v="20"/>
    <n v="172"/>
    <n v="5654"/>
    <n v="27076"/>
    <n v="32730"/>
    <n v="67763"/>
    <n v="13374"/>
    <n v="53894"/>
    <n v="67268"/>
    <n v="73"/>
    <n v="422"/>
    <n v="495"/>
    <n v="13447"/>
    <n v="54316"/>
    <n v="10651579"/>
    <n v="61909"/>
    <n v="10713488"/>
    <n v="161166"/>
    <n v="0.94989999999999997"/>
    <m/>
    <m/>
    <m/>
    <n v="3.0099999999999998E-2"/>
    <m/>
    <m/>
    <m/>
    <m/>
  </r>
  <r>
    <x v="8"/>
    <s v="C-IV"/>
    <x v="6"/>
    <x v="1"/>
    <n v="2013"/>
    <s v="2013/14"/>
    <n v="421"/>
    <n v="2099"/>
    <n v="1"/>
    <n v="5"/>
    <n v="422"/>
    <n v="2104"/>
    <n v="2525"/>
    <n v="5132"/>
    <n v="1097"/>
    <n v="4026"/>
    <n v="5123"/>
    <n v="1"/>
    <n v="8"/>
    <n v="9"/>
    <n v="1098"/>
    <n v="4034"/>
    <n v="758488.18"/>
    <n v="2660"/>
    <n v="761148.18"/>
    <n v="7935"/>
    <n v="1"/>
    <m/>
    <m/>
    <m/>
    <n v="5.4800000000000001E-2"/>
    <m/>
    <m/>
    <m/>
    <m/>
  </r>
  <r>
    <x v="9"/>
    <s v="C-IV"/>
    <x v="6"/>
    <x v="1"/>
    <n v="2013"/>
    <s v="2013/14"/>
    <n v="573"/>
    <n v="5802"/>
    <n v="0"/>
    <n v="22"/>
    <n v="573"/>
    <n v="5824"/>
    <n v="6397"/>
    <n v="11765"/>
    <n v="1424"/>
    <n v="10295"/>
    <n v="11719"/>
    <n v="0"/>
    <n v="46"/>
    <n v="46"/>
    <n v="1424"/>
    <n v="10341"/>
    <n v="1781274"/>
    <n v="6335"/>
    <n v="1787609"/>
    <n v="19999"/>
    <n v="0.99539999999999995"/>
    <m/>
    <m/>
    <m/>
    <n v="5.4800000000000001E-2"/>
    <m/>
    <m/>
    <m/>
    <m/>
  </r>
  <r>
    <x v="10"/>
    <s v="CalWIN"/>
    <x v="6"/>
    <x v="1"/>
    <n v="2013"/>
    <s v="2013/14"/>
    <n v="15467"/>
    <n v="75027"/>
    <n v="38"/>
    <n v="251"/>
    <n v="15505"/>
    <n v="75278"/>
    <n v="90783"/>
    <n v="217757"/>
    <n v="41348"/>
    <n v="175563"/>
    <n v="216911"/>
    <n v="130"/>
    <n v="716"/>
    <n v="846"/>
    <n v="41478"/>
    <n v="176279"/>
    <n v="32638692"/>
    <n v="112448"/>
    <n v="32751140"/>
    <n v="335474"/>
    <n v="0.91859999999999997"/>
    <m/>
    <m/>
    <m/>
    <n v="3.5999999999999999E-3"/>
    <m/>
    <m/>
    <m/>
    <m/>
  </r>
  <r>
    <x v="11"/>
    <s v="C-IV"/>
    <x v="6"/>
    <x v="1"/>
    <n v="2013"/>
    <s v="2013/14"/>
    <n v="233"/>
    <n v="1195"/>
    <n v="0"/>
    <n v="3"/>
    <n v="233"/>
    <n v="1198"/>
    <n v="1431"/>
    <n v="3549"/>
    <n v="640"/>
    <n v="2894"/>
    <n v="3534"/>
    <n v="0"/>
    <n v="15"/>
    <n v="15"/>
    <n v="640"/>
    <n v="2909"/>
    <n v="483550"/>
    <n v="1154"/>
    <n v="484704"/>
    <n v="7779"/>
    <n v="1"/>
    <m/>
    <m/>
    <m/>
    <n v="5.4800000000000001E-2"/>
    <m/>
    <m/>
    <m/>
    <m/>
  </r>
  <r>
    <x v="12"/>
    <s v="C-IV"/>
    <x v="6"/>
    <x v="1"/>
    <n v="2013"/>
    <s v="2013/14"/>
    <n v="988"/>
    <n v="7813"/>
    <n v="1"/>
    <n v="10"/>
    <n v="989"/>
    <n v="7823"/>
    <n v="8812"/>
    <n v="16507"/>
    <n v="2411"/>
    <n v="14069"/>
    <n v="16480"/>
    <n v="3"/>
    <n v="24"/>
    <n v="27"/>
    <n v="2414"/>
    <n v="14093"/>
    <n v="2526915"/>
    <n v="2716"/>
    <n v="2529631"/>
    <n v="28484"/>
    <n v="0.95069999999999999"/>
    <m/>
    <m/>
    <m/>
    <n v="5.4800000000000001E-2"/>
    <m/>
    <m/>
    <m/>
    <m/>
  </r>
  <r>
    <x v="13"/>
    <s v="C-IV"/>
    <x v="6"/>
    <x v="1"/>
    <n v="2013"/>
    <s v="2013/14"/>
    <n v="2041"/>
    <n v="12360"/>
    <n v="7"/>
    <n v="110"/>
    <n v="2048"/>
    <n v="12470"/>
    <n v="14518"/>
    <n v="37083"/>
    <n v="5635"/>
    <n v="31078"/>
    <n v="36713"/>
    <n v="23"/>
    <n v="347"/>
    <n v="370"/>
    <n v="5658"/>
    <n v="31425"/>
    <n v="5212155"/>
    <n v="42138"/>
    <n v="5254293"/>
    <n v="60446"/>
    <n v="0.93069999999999997"/>
    <m/>
    <m/>
    <m/>
    <n v="5.4800000000000001E-2"/>
    <m/>
    <m/>
    <m/>
    <m/>
  </r>
  <r>
    <x v="14"/>
    <s v="C-IV"/>
    <x v="6"/>
    <x v="1"/>
    <n v="2013"/>
    <s v="2013/14"/>
    <n v="117"/>
    <n v="939"/>
    <n v="1"/>
    <n v="2"/>
    <n v="118"/>
    <n v="941"/>
    <n v="1058"/>
    <n v="2132"/>
    <n v="314"/>
    <n v="1807"/>
    <n v="2121"/>
    <n v="2"/>
    <n v="9"/>
    <n v="11"/>
    <n v="316"/>
    <n v="1816"/>
    <n v="299436"/>
    <n v="1077"/>
    <n v="300513"/>
    <n v="3661"/>
    <n v="1"/>
    <m/>
    <m/>
    <m/>
    <n v="5.4800000000000001E-2"/>
    <m/>
    <m/>
    <m/>
    <m/>
  </r>
  <r>
    <x v="15"/>
    <s v="C-IV"/>
    <x v="6"/>
    <x v="1"/>
    <n v="2013"/>
    <s v="2013/14"/>
    <n v="11473"/>
    <n v="47886"/>
    <n v="14"/>
    <n v="250"/>
    <n v="11487"/>
    <n v="48136"/>
    <n v="59623"/>
    <n v="144653"/>
    <n v="31076"/>
    <n v="112953"/>
    <n v="144029"/>
    <n v="40"/>
    <n v="584"/>
    <n v="624"/>
    <n v="31116"/>
    <n v="113537"/>
    <n v="21379404"/>
    <n v="95083"/>
    <n v="21474487"/>
    <n v="262423"/>
    <n v="0.99219999999999997"/>
    <m/>
    <m/>
    <m/>
    <n v="2.46E-2"/>
    <m/>
    <m/>
    <m/>
    <m/>
  </r>
  <r>
    <x v="16"/>
    <s v="C-IV"/>
    <x v="6"/>
    <x v="1"/>
    <n v="2013"/>
    <s v="2013/14"/>
    <n v="1589"/>
    <n v="8312"/>
    <n v="3"/>
    <n v="52"/>
    <n v="1592"/>
    <n v="8364"/>
    <n v="9956"/>
    <n v="23543"/>
    <n v="4291"/>
    <n v="19113"/>
    <n v="23404"/>
    <n v="11"/>
    <n v="128"/>
    <n v="139"/>
    <n v="4302"/>
    <n v="19241"/>
    <n v="3299244"/>
    <n v="17246"/>
    <n v="3316490"/>
    <n v="40128"/>
    <n v="0.99590000000000001"/>
    <m/>
    <m/>
    <m/>
    <n v="5.4800000000000001E-2"/>
    <m/>
    <m/>
    <m/>
    <m/>
  </r>
  <r>
    <x v="17"/>
    <s v="C-IV"/>
    <x v="6"/>
    <x v="1"/>
    <n v="2013"/>
    <s v="2013/14"/>
    <n v="622"/>
    <n v="4595"/>
    <n v="0"/>
    <n v="10"/>
    <n v="622"/>
    <n v="4605"/>
    <n v="5227"/>
    <n v="10453"/>
    <n v="1586"/>
    <n v="8846"/>
    <n v="10432"/>
    <n v="2"/>
    <n v="19"/>
    <n v="21"/>
    <n v="1588"/>
    <n v="8865"/>
    <n v="1591363"/>
    <n v="0"/>
    <n v="1591363"/>
    <n v="18763"/>
    <n v="0.94740000000000002"/>
    <m/>
    <m/>
    <m/>
    <n v="5.4800000000000001E-2"/>
    <m/>
    <m/>
    <m/>
    <m/>
  </r>
  <r>
    <x v="18"/>
    <s v="C-IV"/>
    <x v="6"/>
    <x v="1"/>
    <n v="2013"/>
    <s v="2013/14"/>
    <n v="252"/>
    <n v="1174"/>
    <n v="0"/>
    <n v="0"/>
    <n v="252"/>
    <n v="1174"/>
    <n v="1426"/>
    <n v="2971"/>
    <n v="686"/>
    <n v="2284"/>
    <n v="2970"/>
    <n v="0"/>
    <n v="1"/>
    <n v="1"/>
    <n v="686"/>
    <n v="2285"/>
    <n v="453096"/>
    <n v="0"/>
    <n v="453096"/>
    <n v="4891"/>
    <n v="0.97889999999999999"/>
    <m/>
    <m/>
    <m/>
    <n v="5.4800000000000001E-2"/>
    <m/>
    <m/>
    <m/>
    <m/>
  </r>
  <r>
    <x v="19"/>
    <s v="LRS"/>
    <x v="6"/>
    <x v="1"/>
    <n v="2013"/>
    <s v="2013/14"/>
    <n v="89169"/>
    <n v="462697"/>
    <n v="832"/>
    <n v="4872"/>
    <n v="90001"/>
    <n v="467569"/>
    <n v="557570"/>
    <n v="1148512"/>
    <n v="202064"/>
    <n v="933021"/>
    <n v="1135085"/>
    <n v="2661"/>
    <n v="10766"/>
    <n v="13427"/>
    <n v="204725"/>
    <n v="943787"/>
    <n v="182385167"/>
    <n v="1868295"/>
    <n v="184253462"/>
    <n v="2635560"/>
    <n v="0.97519999999999996"/>
    <m/>
    <m/>
    <m/>
    <n v="2.8799999999999999E-2"/>
    <m/>
    <m/>
    <m/>
    <m/>
  </r>
  <r>
    <x v="20"/>
    <s v="C-IV"/>
    <x v="6"/>
    <x v="1"/>
    <n v="2013"/>
    <s v="2013/14"/>
    <n v="2049"/>
    <n v="8541"/>
    <n v="3"/>
    <n v="15"/>
    <n v="2052"/>
    <n v="8556"/>
    <n v="10608"/>
    <n v="26856"/>
    <n v="5360"/>
    <n v="21436"/>
    <n v="26796"/>
    <n v="8"/>
    <n v="52"/>
    <n v="60"/>
    <n v="5368"/>
    <n v="21488"/>
    <n v="3895919"/>
    <n v="4896"/>
    <n v="3900815"/>
    <n v="50174"/>
    <n v="0.97519999999999996"/>
    <m/>
    <m/>
    <m/>
    <n v="5.4800000000000001E-2"/>
    <m/>
    <m/>
    <m/>
    <m/>
  </r>
  <r>
    <x v="21"/>
    <s v="C-IV"/>
    <x v="6"/>
    <x v="1"/>
    <n v="2013"/>
    <s v="2013/14"/>
    <n v="765"/>
    <n v="4903"/>
    <n v="16"/>
    <n v="78"/>
    <n v="781"/>
    <n v="4981"/>
    <n v="5762"/>
    <n v="9774"/>
    <n v="1680"/>
    <n v="7850"/>
    <n v="9530"/>
    <n v="47"/>
    <n v="197"/>
    <n v="244"/>
    <n v="1727"/>
    <n v="8047"/>
    <n v="1518862"/>
    <n v="25124"/>
    <n v="1543986"/>
    <n v="25098"/>
    <n v="0.97550000000000003"/>
    <m/>
    <m/>
    <m/>
    <n v="5.4800000000000001E-2"/>
    <m/>
    <m/>
    <m/>
    <m/>
  </r>
  <r>
    <x v="22"/>
    <s v="C-IV"/>
    <x v="6"/>
    <x v="1"/>
    <n v="2013"/>
    <s v="2013/14"/>
    <n v="115"/>
    <n v="805"/>
    <n v="0"/>
    <n v="0"/>
    <n v="115"/>
    <n v="805"/>
    <n v="920"/>
    <n v="1855"/>
    <n v="311"/>
    <n v="1543"/>
    <n v="1854"/>
    <n v="0"/>
    <n v="1"/>
    <n v="1"/>
    <n v="311"/>
    <n v="1544"/>
    <n v="271820"/>
    <n v="0"/>
    <n v="271820"/>
    <n v="2953"/>
    <n v="0.93620000000000003"/>
    <m/>
    <m/>
    <m/>
    <n v="5.4800000000000001E-2"/>
    <m/>
    <m/>
    <m/>
    <m/>
  </r>
  <r>
    <x v="23"/>
    <s v="C-IV"/>
    <x v="6"/>
    <x v="1"/>
    <n v="2013"/>
    <s v="2013/14"/>
    <n v="870"/>
    <n v="6034"/>
    <n v="2"/>
    <n v="17"/>
    <n v="872"/>
    <n v="6051"/>
    <n v="6923"/>
    <n v="13202"/>
    <n v="2194"/>
    <n v="10963"/>
    <n v="13157"/>
    <n v="4"/>
    <n v="41"/>
    <n v="45"/>
    <n v="2198"/>
    <n v="11004"/>
    <n v="2016096.1"/>
    <n v="5580.9"/>
    <n v="2021677"/>
    <n v="24722"/>
    <n v="0.99560000000000004"/>
    <m/>
    <m/>
    <m/>
    <n v="5.4800000000000001E-2"/>
    <m/>
    <m/>
    <m/>
    <m/>
  </r>
  <r>
    <x v="24"/>
    <s v="C-IV"/>
    <x v="6"/>
    <x v="1"/>
    <n v="2013"/>
    <s v="2013/14"/>
    <n v="4775"/>
    <n v="18142"/>
    <n v="5"/>
    <n v="34"/>
    <n v="4780"/>
    <n v="18176"/>
    <n v="22956"/>
    <n v="55568"/>
    <n v="12991"/>
    <n v="42450"/>
    <n v="55441"/>
    <n v="15"/>
    <n v="112"/>
    <n v="127"/>
    <n v="13006"/>
    <n v="42562"/>
    <n v="8154691"/>
    <n v="14990"/>
    <n v="8169681"/>
    <n v="89811"/>
    <n v="0.99680000000000002"/>
    <m/>
    <m/>
    <m/>
    <n v="6.0000000000000001E-3"/>
    <m/>
    <m/>
    <m/>
    <m/>
  </r>
  <r>
    <x v="25"/>
    <s v="C-IV"/>
    <x v="6"/>
    <x v="1"/>
    <n v="2013"/>
    <s v="2013/14"/>
    <n v="71"/>
    <n v="343"/>
    <n v="0"/>
    <n v="1"/>
    <n v="71"/>
    <n v="344"/>
    <n v="415"/>
    <n v="935"/>
    <n v="190"/>
    <n v="742"/>
    <n v="932"/>
    <n v="0"/>
    <n v="3"/>
    <n v="3"/>
    <n v="190"/>
    <n v="745"/>
    <n v="131774"/>
    <n v="167"/>
    <n v="131941"/>
    <n v="2075"/>
    <n v="1"/>
    <m/>
    <m/>
    <m/>
    <n v="5.4800000000000001E-2"/>
    <m/>
    <m/>
    <m/>
    <m/>
  </r>
  <r>
    <x v="26"/>
    <s v="C-IV"/>
    <x v="6"/>
    <x v="1"/>
    <n v="2013"/>
    <s v="2013/14"/>
    <n v="21"/>
    <n v="379"/>
    <n v="0"/>
    <n v="0"/>
    <n v="21"/>
    <n v="379"/>
    <n v="400"/>
    <n v="656"/>
    <n v="52"/>
    <n v="603"/>
    <n v="655"/>
    <n v="0"/>
    <n v="1"/>
    <n v="1"/>
    <n v="52"/>
    <n v="604"/>
    <n v="99078"/>
    <n v="0"/>
    <n v="99078"/>
    <n v="1597"/>
    <n v="0.97140000000000004"/>
    <m/>
    <m/>
    <m/>
    <n v="5.4800000000000001E-2"/>
    <m/>
    <m/>
    <m/>
    <m/>
  </r>
  <r>
    <x v="27"/>
    <s v="C-IV"/>
    <x v="6"/>
    <x v="1"/>
    <n v="2013"/>
    <s v="2013/14"/>
    <n v="3449"/>
    <n v="16711"/>
    <n v="6"/>
    <n v="47"/>
    <n v="3455"/>
    <n v="16758"/>
    <n v="20213"/>
    <n v="46145"/>
    <n v="8410"/>
    <n v="37559"/>
    <n v="45969"/>
    <n v="17"/>
    <n v="159"/>
    <n v="176"/>
    <n v="8427"/>
    <n v="37718"/>
    <n v="6733136"/>
    <n v="17379"/>
    <n v="6750515"/>
    <n v="117075"/>
    <n v="1"/>
    <m/>
    <m/>
    <m/>
    <n v="1.9300000000000001E-2"/>
    <m/>
    <m/>
    <m/>
    <m/>
  </r>
  <r>
    <x v="28"/>
    <s v="C-IV"/>
    <x v="6"/>
    <x v="1"/>
    <n v="2013"/>
    <s v="2013/14"/>
    <n v="377"/>
    <n v="2794"/>
    <n v="3"/>
    <n v="19"/>
    <n v="380"/>
    <n v="2813"/>
    <n v="3193"/>
    <n v="6710"/>
    <n v="880"/>
    <n v="5756"/>
    <n v="6636"/>
    <n v="9"/>
    <n v="65"/>
    <n v="74"/>
    <n v="889"/>
    <n v="5821"/>
    <n v="980326"/>
    <n v="10179"/>
    <n v="990505"/>
    <n v="19022"/>
    <n v="0.75"/>
    <m/>
    <m/>
    <m/>
    <n v="5.4800000000000001E-2"/>
    <m/>
    <m/>
    <m/>
    <m/>
  </r>
  <r>
    <x v="29"/>
    <s v="C-IV"/>
    <x v="6"/>
    <x v="1"/>
    <n v="2013"/>
    <s v="2013/14"/>
    <n v="436"/>
    <n v="3457"/>
    <n v="0"/>
    <n v="5"/>
    <n v="436"/>
    <n v="3462"/>
    <n v="3898"/>
    <n v="7452"/>
    <n v="1119"/>
    <n v="6324"/>
    <n v="7443"/>
    <n v="0"/>
    <n v="9"/>
    <n v="9"/>
    <n v="1119"/>
    <n v="6333"/>
    <n v="1126277"/>
    <n v="1514"/>
    <n v="1127791"/>
    <n v="12408"/>
    <n v="0.99609999999999999"/>
    <m/>
    <m/>
    <m/>
    <n v="5.4800000000000001E-2"/>
    <m/>
    <m/>
    <m/>
    <m/>
  </r>
  <r>
    <x v="30"/>
    <s v="CalWIN"/>
    <x v="6"/>
    <x v="1"/>
    <n v="2013"/>
    <s v="2013/14"/>
    <n v="13130"/>
    <n v="91171"/>
    <n v="59"/>
    <n v="1463"/>
    <n v="13189"/>
    <n v="92634"/>
    <n v="105823"/>
    <n v="232862"/>
    <n v="33050"/>
    <n v="196165"/>
    <n v="229215"/>
    <n v="202"/>
    <n v="3445"/>
    <n v="3647"/>
    <n v="33252"/>
    <n v="199610"/>
    <n v="34096007"/>
    <n v="442087"/>
    <n v="34538094"/>
    <n v="540438"/>
    <n v="0.99760000000000004"/>
    <m/>
    <m/>
    <m/>
    <n v="2.12E-2"/>
    <m/>
    <m/>
    <m/>
    <m/>
  </r>
  <r>
    <x v="31"/>
    <s v="CalWIN"/>
    <x v="6"/>
    <x v="1"/>
    <n v="2013"/>
    <s v="2013/14"/>
    <n v="950"/>
    <n v="7496"/>
    <n v="3"/>
    <n v="31"/>
    <n v="953"/>
    <n v="7527"/>
    <n v="8480"/>
    <n v="17673"/>
    <n v="2505"/>
    <n v="15079"/>
    <n v="17584"/>
    <n v="11"/>
    <n v="78"/>
    <n v="89"/>
    <n v="2516"/>
    <n v="15157"/>
    <n v="2565952.02"/>
    <n v="9540.7199999999993"/>
    <n v="2575492.7400000002"/>
    <n v="33299"/>
    <n v="0.99719999999999998"/>
    <m/>
    <m/>
    <m/>
    <n v="5.4800000000000001E-2"/>
    <m/>
    <m/>
    <m/>
    <m/>
  </r>
  <r>
    <x v="32"/>
    <s v="C-IV"/>
    <x v="6"/>
    <x v="1"/>
    <n v="2013"/>
    <s v="2013/14"/>
    <n v="93"/>
    <n v="679"/>
    <n v="0"/>
    <n v="1"/>
    <n v="93"/>
    <n v="680"/>
    <n v="773"/>
    <n v="1604"/>
    <n v="252"/>
    <n v="1351"/>
    <n v="1603"/>
    <n v="0"/>
    <n v="1"/>
    <n v="1"/>
    <n v="252"/>
    <n v="1352"/>
    <n v="233227"/>
    <n v="200"/>
    <n v="233427"/>
    <n v="3264"/>
    <n v="1"/>
    <m/>
    <m/>
    <m/>
    <n v="5.4800000000000001E-2"/>
    <m/>
    <m/>
    <m/>
    <m/>
  </r>
  <r>
    <x v="33"/>
    <s v="C-IV"/>
    <x v="6"/>
    <x v="1"/>
    <n v="2013"/>
    <s v="2013/14"/>
    <n v="19150"/>
    <n v="96068"/>
    <n v="47"/>
    <n v="535"/>
    <n v="19197"/>
    <n v="96603"/>
    <n v="115800"/>
    <n v="278117"/>
    <n v="51866"/>
    <n v="224633"/>
    <n v="276499"/>
    <n v="155"/>
    <n v="1463"/>
    <n v="1618"/>
    <n v="52021"/>
    <n v="226096"/>
    <n v="40780177"/>
    <n v="191325"/>
    <n v="40971502"/>
    <n v="487497"/>
    <n v="0.99560000000000004"/>
    <m/>
    <m/>
    <m/>
    <n v="3.3500000000000002E-2"/>
    <m/>
    <m/>
    <m/>
    <m/>
  </r>
  <r>
    <x v="34"/>
    <s v="CalWIN"/>
    <x v="6"/>
    <x v="1"/>
    <n v="2013"/>
    <s v="2013/14"/>
    <n v="17085"/>
    <n v="76875"/>
    <n v="132"/>
    <n v="732"/>
    <n v="17217"/>
    <n v="77607"/>
    <n v="94824"/>
    <n v="210033"/>
    <n v="43055"/>
    <n v="164763"/>
    <n v="207818"/>
    <n v="463"/>
    <n v="1752"/>
    <n v="2215"/>
    <n v="43518"/>
    <n v="166515"/>
    <n v="32302329"/>
    <n v="308584"/>
    <n v="32610913"/>
    <n v="359197"/>
    <n v="0.98850000000000005"/>
    <m/>
    <m/>
    <m/>
    <n v="5.4000000000000003E-3"/>
    <m/>
    <m/>
    <m/>
    <m/>
  </r>
  <r>
    <x v="35"/>
    <s v="C-IV"/>
    <x v="6"/>
    <x v="1"/>
    <n v="2013"/>
    <s v="2013/14"/>
    <n v="371"/>
    <n v="2303"/>
    <n v="1"/>
    <n v="9"/>
    <n v="372"/>
    <n v="2312"/>
    <n v="2684"/>
    <n v="6232"/>
    <n v="966"/>
    <n v="5233"/>
    <n v="6199"/>
    <n v="3"/>
    <n v="30"/>
    <n v="33"/>
    <n v="969"/>
    <n v="5263"/>
    <n v="900423"/>
    <n v="3516"/>
    <n v="903939"/>
    <n v="10987"/>
    <n v="1"/>
    <m/>
    <m/>
    <m/>
    <n v="5.4800000000000001E-2"/>
    <m/>
    <m/>
    <m/>
    <m/>
  </r>
  <r>
    <x v="36"/>
    <s v="C-IV"/>
    <x v="6"/>
    <x v="1"/>
    <n v="2013"/>
    <s v="2013/14"/>
    <n v="27613"/>
    <n v="131505"/>
    <n v="57"/>
    <n v="562"/>
    <n v="27670"/>
    <n v="132067"/>
    <n v="159737"/>
    <n v="373620"/>
    <n v="74213"/>
    <n v="297754"/>
    <n v="371967"/>
    <n v="191"/>
    <n v="1462"/>
    <n v="1653"/>
    <n v="74404"/>
    <n v="299216"/>
    <n v="55697169"/>
    <n v="194320"/>
    <n v="55891489"/>
    <n v="553381"/>
    <n v="0.99750000000000005"/>
    <m/>
    <m/>
    <m/>
    <n v="1.6199999999999999E-2"/>
    <m/>
    <m/>
    <m/>
    <m/>
  </r>
  <r>
    <x v="37"/>
    <s v="CalWIN"/>
    <x v="6"/>
    <x v="1"/>
    <n v="2013"/>
    <s v="2013/14"/>
    <n v="16845"/>
    <n v="104559"/>
    <n v="108"/>
    <n v="1049"/>
    <n v="16953"/>
    <n v="105608"/>
    <n v="122561"/>
    <n v="260576"/>
    <n v="45628"/>
    <n v="211956"/>
    <n v="257584"/>
    <n v="392"/>
    <n v="2600"/>
    <n v="2992"/>
    <n v="46020"/>
    <n v="214556"/>
    <n v="39162615"/>
    <n v="376645"/>
    <n v="39539260"/>
    <n v="513718"/>
    <n v="0.96340000000000003"/>
    <m/>
    <m/>
    <m/>
    <n v="2.3800000000000002E-2"/>
    <m/>
    <m/>
    <m/>
    <m/>
  </r>
  <r>
    <x v="38"/>
    <s v="CalWIN"/>
    <x v="6"/>
    <x v="1"/>
    <n v="2013"/>
    <s v="2013/14"/>
    <n v="2730"/>
    <n v="28559"/>
    <n v="71"/>
    <n v="736"/>
    <n v="2801"/>
    <n v="29295"/>
    <n v="32096"/>
    <n v="50124"/>
    <n v="6067"/>
    <n v="42447"/>
    <n v="48514"/>
    <n v="204"/>
    <n v="1406"/>
    <n v="1610"/>
    <n v="6271"/>
    <n v="43853"/>
    <n v="7899111.4699999997"/>
    <n v="213960.84"/>
    <n v="8113072.3099999996"/>
    <n v="144859"/>
    <n v="0.97460000000000002"/>
    <m/>
    <m/>
    <m/>
    <n v="3.73E-2"/>
    <m/>
    <m/>
    <m/>
    <m/>
  </r>
  <r>
    <x v="39"/>
    <s v="C-IV"/>
    <x v="6"/>
    <x v="1"/>
    <n v="2013"/>
    <s v="2013/14"/>
    <n v="9307"/>
    <n v="37372"/>
    <n v="18"/>
    <n v="267"/>
    <n v="9325"/>
    <n v="37639"/>
    <n v="46964"/>
    <n v="113230"/>
    <n v="23820"/>
    <n v="88590"/>
    <n v="112410"/>
    <n v="62"/>
    <n v="758"/>
    <n v="820"/>
    <n v="23882"/>
    <n v="89348"/>
    <n v="16795301"/>
    <n v="100688"/>
    <n v="16895989"/>
    <n v="198048"/>
    <n v="0.97799999999999998"/>
    <m/>
    <m/>
    <m/>
    <n v="2.9100000000000001E-2"/>
    <m/>
    <m/>
    <m/>
    <m/>
  </r>
  <r>
    <x v="40"/>
    <s v="CalWIN"/>
    <x v="6"/>
    <x v="1"/>
    <n v="2013"/>
    <s v="2013/14"/>
    <n v="1155"/>
    <n v="7727"/>
    <n v="3"/>
    <n v="22"/>
    <n v="1158"/>
    <n v="7749"/>
    <n v="8907"/>
    <n v="17319"/>
    <n v="2829"/>
    <n v="14428"/>
    <n v="17257"/>
    <n v="9"/>
    <n v="53"/>
    <n v="62"/>
    <n v="2838"/>
    <n v="14481"/>
    <n v="2545170"/>
    <n v="6749"/>
    <n v="2551919"/>
    <n v="36364"/>
    <n v="0.96189999999999998"/>
    <m/>
    <m/>
    <m/>
    <n v="5.4800000000000001E-2"/>
    <m/>
    <m/>
    <m/>
    <m/>
  </r>
  <r>
    <x v="41"/>
    <s v="CalWIN"/>
    <x v="6"/>
    <x v="1"/>
    <n v="2013"/>
    <s v="2013/14"/>
    <n v="1548"/>
    <n v="12663"/>
    <n v="18"/>
    <n v="264"/>
    <n v="1566"/>
    <n v="12927"/>
    <n v="14493"/>
    <n v="29339"/>
    <n v="3769"/>
    <n v="24869"/>
    <n v="28638"/>
    <n v="51"/>
    <n v="650"/>
    <n v="701"/>
    <n v="3820"/>
    <n v="25519"/>
    <n v="4423988.99"/>
    <n v="83966.01"/>
    <n v="4507955"/>
    <n v="90578"/>
    <n v="0.83140000000000003"/>
    <m/>
    <m/>
    <m/>
    <n v="5.4800000000000001E-2"/>
    <m/>
    <m/>
    <m/>
    <m/>
  </r>
  <r>
    <x v="42"/>
    <s v="CalWIN"/>
    <x v="6"/>
    <x v="1"/>
    <n v="2013"/>
    <s v="2013/14"/>
    <n v="2492"/>
    <n v="11808"/>
    <n v="3"/>
    <n v="41"/>
    <n v="2495"/>
    <n v="11849"/>
    <n v="14344"/>
    <n v="32221"/>
    <n v="6131"/>
    <n v="25973"/>
    <n v="32104"/>
    <n v="7"/>
    <n v="110"/>
    <n v="117"/>
    <n v="6138"/>
    <n v="26083"/>
    <n v="4834086"/>
    <n v="14202"/>
    <n v="4848288"/>
    <n v="94356"/>
    <n v="0.94440000000000002"/>
    <m/>
    <m/>
    <m/>
    <n v="5.4800000000000001E-2"/>
    <m/>
    <m/>
    <m/>
    <m/>
  </r>
  <r>
    <x v="43"/>
    <s v="CalWIN"/>
    <x v="6"/>
    <x v="1"/>
    <n v="2013"/>
    <s v="2013/14"/>
    <n v="6907"/>
    <n v="44343"/>
    <n v="35"/>
    <n v="1011"/>
    <n v="6942"/>
    <n v="45354"/>
    <n v="52296"/>
    <n v="110622"/>
    <n v="16400"/>
    <n v="91987"/>
    <n v="108387"/>
    <n v="115"/>
    <n v="2120"/>
    <n v="2235"/>
    <n v="16515"/>
    <n v="94107"/>
    <n v="16357018"/>
    <n v="311968"/>
    <n v="16668986"/>
    <n v="295273"/>
    <n v="0.96040000000000003"/>
    <m/>
    <m/>
    <m/>
    <n v="1.4999999999999999E-2"/>
    <m/>
    <m/>
    <m/>
    <m/>
  </r>
  <r>
    <x v="44"/>
    <s v="CalWIN"/>
    <x v="6"/>
    <x v="1"/>
    <n v="2013"/>
    <s v="2013/14"/>
    <n v="1274"/>
    <n v="10341"/>
    <n v="2"/>
    <n v="24"/>
    <n v="1276"/>
    <n v="10365"/>
    <n v="11641"/>
    <n v="22732"/>
    <n v="3093"/>
    <n v="19569"/>
    <n v="22662"/>
    <n v="5"/>
    <n v="65"/>
    <n v="70"/>
    <n v="3098"/>
    <n v="19634"/>
    <n v="3436088"/>
    <n v="8181"/>
    <n v="3444269"/>
    <n v="48474"/>
    <n v="0.93300000000000005"/>
    <m/>
    <m/>
    <m/>
    <n v="5.4800000000000001E-2"/>
    <m/>
    <m/>
    <m/>
    <m/>
  </r>
  <r>
    <x v="45"/>
    <s v="C-IV"/>
    <x v="6"/>
    <x v="1"/>
    <n v="2013"/>
    <s v="2013/14"/>
    <n v="1668"/>
    <n v="10223"/>
    <n v="2"/>
    <n v="18"/>
    <n v="1670"/>
    <n v="10241"/>
    <n v="11911"/>
    <n v="23709"/>
    <n v="4237"/>
    <n v="19428"/>
    <n v="23665"/>
    <n v="5"/>
    <n v="39"/>
    <n v="44"/>
    <n v="4242"/>
    <n v="19467"/>
    <n v="3507316"/>
    <n v="6782"/>
    <n v="3514098"/>
    <n v="41841"/>
    <n v="0.93969999999999998"/>
    <m/>
    <m/>
    <m/>
    <n v="5.4800000000000001E-2"/>
    <m/>
    <m/>
    <m/>
    <m/>
  </r>
  <r>
    <x v="46"/>
    <s v="C-IV"/>
    <x v="6"/>
    <x v="1"/>
    <n v="2013"/>
    <s v="2013/14"/>
    <n v="12"/>
    <n v="144"/>
    <n v="0"/>
    <n v="0"/>
    <n v="12"/>
    <n v="144"/>
    <n v="156"/>
    <n v="305"/>
    <n v="32"/>
    <n v="273"/>
    <n v="305"/>
    <n v="0"/>
    <n v="0"/>
    <n v="0"/>
    <n v="32"/>
    <n v="273"/>
    <n v="44140"/>
    <n v="0"/>
    <n v="44140"/>
    <n v="539"/>
    <n v="1"/>
    <m/>
    <m/>
    <m/>
    <n v="5.4800000000000001E-2"/>
    <m/>
    <m/>
    <m/>
    <m/>
  </r>
  <r>
    <x v="47"/>
    <s v="C-IV"/>
    <x v="6"/>
    <x v="1"/>
    <n v="2013"/>
    <s v="2013/14"/>
    <n v="440"/>
    <n v="2456"/>
    <n v="0"/>
    <n v="4"/>
    <n v="440"/>
    <n v="2460"/>
    <n v="2900"/>
    <n v="6486"/>
    <n v="1225"/>
    <n v="5254"/>
    <n v="6479"/>
    <n v="0"/>
    <n v="7"/>
    <n v="7"/>
    <n v="1225"/>
    <n v="5261"/>
    <n v="949879"/>
    <n v="990"/>
    <n v="950869"/>
    <n v="11229"/>
    <n v="1"/>
    <m/>
    <m/>
    <m/>
    <n v="5.4800000000000001E-2"/>
    <m/>
    <m/>
    <m/>
    <m/>
  </r>
  <r>
    <x v="48"/>
    <s v="CalWIN"/>
    <x v="6"/>
    <x v="1"/>
    <n v="2013"/>
    <s v="2013/14"/>
    <n v="3239"/>
    <n v="17453"/>
    <n v="7"/>
    <n v="83"/>
    <n v="3246"/>
    <n v="17536"/>
    <n v="20782"/>
    <n v="41287"/>
    <n v="7732"/>
    <n v="33323"/>
    <n v="41055"/>
    <n v="21"/>
    <n v="211"/>
    <n v="232"/>
    <n v="7753"/>
    <n v="33534"/>
    <n v="6420650"/>
    <n v="29719"/>
    <n v="6450369"/>
    <n v="75637"/>
    <n v="0.94169999999999998"/>
    <m/>
    <m/>
    <m/>
    <n v="1.3899999999999999E-2"/>
    <m/>
    <m/>
    <m/>
    <m/>
  </r>
  <r>
    <x v="49"/>
    <s v="CalWIN"/>
    <x v="6"/>
    <x v="1"/>
    <n v="2013"/>
    <s v="2013/14"/>
    <n v="2058"/>
    <n v="16508"/>
    <n v="11"/>
    <n v="109"/>
    <n v="2069"/>
    <n v="16617"/>
    <n v="18686"/>
    <n v="34451"/>
    <n v="4936"/>
    <n v="29206"/>
    <n v="34142"/>
    <n v="38"/>
    <n v="271"/>
    <n v="309"/>
    <n v="4974"/>
    <n v="29477"/>
    <n v="5294636"/>
    <n v="37665"/>
    <n v="5332301"/>
    <n v="73691"/>
    <n v="0.86739999999999995"/>
    <m/>
    <m/>
    <m/>
    <n v="5.4800000000000001E-2"/>
    <m/>
    <m/>
    <m/>
    <m/>
  </r>
  <r>
    <x v="50"/>
    <s v="C-IV"/>
    <x v="6"/>
    <x v="1"/>
    <n v="2013"/>
    <s v="2013/14"/>
    <n v="6736"/>
    <n v="34736"/>
    <n v="7"/>
    <n v="60"/>
    <n v="6743"/>
    <n v="34796"/>
    <n v="41539"/>
    <n v="91048"/>
    <n v="17727"/>
    <n v="73130"/>
    <n v="90857"/>
    <n v="25"/>
    <n v="166"/>
    <n v="191"/>
    <n v="17752"/>
    <n v="73296"/>
    <n v="13478892"/>
    <n v="21510"/>
    <n v="13500402"/>
    <n v="150590"/>
    <n v="0.98419999999999996"/>
    <m/>
    <m/>
    <m/>
    <n v="9.4000000000000004E-3"/>
    <m/>
    <m/>
    <m/>
    <m/>
  </r>
  <r>
    <x v="51"/>
    <s v="C-IV"/>
    <x v="6"/>
    <x v="1"/>
    <n v="2013"/>
    <s v="2013/14"/>
    <n v="803"/>
    <n v="4394"/>
    <n v="3"/>
    <n v="15"/>
    <n v="806"/>
    <n v="4409"/>
    <n v="5215"/>
    <n v="12440"/>
    <n v="2116"/>
    <n v="10265"/>
    <n v="12381"/>
    <n v="10"/>
    <n v="49"/>
    <n v="59"/>
    <n v="2126"/>
    <n v="10314"/>
    <n v="1800508"/>
    <n v="6706"/>
    <n v="1807214"/>
    <n v="25091"/>
    <n v="0.98099999999999998"/>
    <m/>
    <m/>
    <m/>
    <n v="5.4800000000000001E-2"/>
    <m/>
    <m/>
    <m/>
    <m/>
  </r>
  <r>
    <x v="52"/>
    <s v="C-IV"/>
    <x v="6"/>
    <x v="1"/>
    <n v="2013"/>
    <s v="2013/14"/>
    <n v="727"/>
    <n v="3585"/>
    <n v="0"/>
    <n v="8"/>
    <n v="727"/>
    <n v="3593"/>
    <n v="4320"/>
    <n v="9916"/>
    <n v="1986"/>
    <n v="7910"/>
    <n v="9896"/>
    <n v="1"/>
    <n v="19"/>
    <n v="20"/>
    <n v="1987"/>
    <n v="7929"/>
    <n v="1446061"/>
    <n v="3022"/>
    <n v="1449083"/>
    <n v="18086"/>
    <n v="0.94289999999999996"/>
    <m/>
    <m/>
    <m/>
    <n v="5.4800000000000001E-2"/>
    <m/>
    <m/>
    <m/>
    <m/>
  </r>
  <r>
    <x v="53"/>
    <s v="C-IV"/>
    <x v="6"/>
    <x v="1"/>
    <n v="2013"/>
    <s v="2013/14"/>
    <n v="74"/>
    <n v="688"/>
    <n v="0"/>
    <n v="0"/>
    <n v="74"/>
    <n v="688"/>
    <n v="762"/>
    <n v="1516"/>
    <n v="170"/>
    <n v="1345"/>
    <n v="1515"/>
    <n v="0"/>
    <n v="1"/>
    <n v="1"/>
    <n v="170"/>
    <n v="1346"/>
    <n v="233317"/>
    <n v="0"/>
    <n v="233317"/>
    <n v="2821"/>
    <n v="1"/>
    <m/>
    <m/>
    <m/>
    <n v="5.4800000000000001E-2"/>
    <m/>
    <m/>
    <m/>
    <m/>
  </r>
  <r>
    <x v="54"/>
    <s v="CalWIN"/>
    <x v="6"/>
    <x v="1"/>
    <n v="2013"/>
    <s v="2013/14"/>
    <n v="8856"/>
    <n v="37287"/>
    <n v="21"/>
    <n v="307"/>
    <n v="8877"/>
    <n v="37594"/>
    <n v="46471"/>
    <n v="114774"/>
    <n v="24278"/>
    <n v="89666"/>
    <n v="113944"/>
    <n v="71"/>
    <n v="759"/>
    <n v="830"/>
    <n v="24349"/>
    <n v="90425"/>
    <n v="16737796"/>
    <n v="103835"/>
    <n v="16841631"/>
    <n v="186439"/>
    <n v="1"/>
    <m/>
    <m/>
    <m/>
    <n v="3.7900000000000003E-2"/>
    <m/>
    <m/>
    <m/>
    <m/>
  </r>
  <r>
    <x v="55"/>
    <s v="C-IV"/>
    <x v="6"/>
    <x v="1"/>
    <n v="2013"/>
    <s v="2013/14"/>
    <n v="366"/>
    <n v="2459"/>
    <n v="0"/>
    <n v="3"/>
    <n v="366"/>
    <n v="2462"/>
    <n v="2828"/>
    <n v="5153"/>
    <n v="948"/>
    <n v="4198"/>
    <n v="5146"/>
    <n v="0"/>
    <n v="7"/>
    <n v="7"/>
    <n v="948"/>
    <n v="4205"/>
    <n v="776550"/>
    <n v="873"/>
    <n v="777423"/>
    <n v="8574"/>
    <n v="0.92310000000000003"/>
    <m/>
    <m/>
    <m/>
    <n v="5.4800000000000001E-2"/>
    <m/>
    <m/>
    <m/>
    <m/>
  </r>
  <r>
    <x v="56"/>
    <s v="CalWIN"/>
    <x v="6"/>
    <x v="1"/>
    <n v="2013"/>
    <s v="2013/14"/>
    <n v="3507"/>
    <n v="28530"/>
    <n v="5"/>
    <n v="190"/>
    <n v="3512"/>
    <n v="28720"/>
    <n v="32232"/>
    <n v="66971"/>
    <n v="8671"/>
    <n v="57851"/>
    <n v="66522"/>
    <n v="18"/>
    <n v="431"/>
    <n v="449"/>
    <n v="8689"/>
    <n v="58282"/>
    <n v="10047151"/>
    <n v="59427"/>
    <n v="10106578"/>
    <n v="132631"/>
    <n v="0.98429999999999995"/>
    <m/>
    <m/>
    <m/>
    <n v="3.2000000000000001E-2"/>
    <m/>
    <m/>
    <m/>
    <m/>
  </r>
  <r>
    <x v="57"/>
    <s v="CalWIN"/>
    <x v="6"/>
    <x v="1"/>
    <n v="2013"/>
    <s v="2013/14"/>
    <n v="992"/>
    <n v="6736"/>
    <n v="13"/>
    <n v="109"/>
    <n v="1005"/>
    <n v="6845"/>
    <n v="7850"/>
    <n v="16629"/>
    <n v="2528"/>
    <n v="13809"/>
    <n v="16337"/>
    <n v="50"/>
    <n v="242"/>
    <n v="292"/>
    <n v="2578"/>
    <n v="14051"/>
    <n v="2446712"/>
    <n v="39621"/>
    <n v="2486333"/>
    <n v="33491"/>
    <n v="0.84289999999999998"/>
    <m/>
    <m/>
    <m/>
    <n v="5.4800000000000001E-2"/>
    <m/>
    <m/>
    <m/>
    <m/>
  </r>
  <r>
    <x v="58"/>
    <s v="C-IV"/>
    <x v="6"/>
    <x v="1"/>
    <n v="2013"/>
    <s v="2013/14"/>
    <n v="960"/>
    <n v="4775"/>
    <n v="2"/>
    <n v="12"/>
    <n v="962"/>
    <n v="4787"/>
    <n v="5749"/>
    <n v="12919"/>
    <n v="2564"/>
    <n v="10317"/>
    <n v="12881"/>
    <n v="6"/>
    <n v="32"/>
    <n v="38"/>
    <n v="2570"/>
    <n v="10349"/>
    <n v="1925393"/>
    <n v="4420"/>
    <n v="1929813"/>
    <n v="20783"/>
    <n v="0.98640000000000005"/>
    <m/>
    <m/>
    <m/>
    <n v="5.4800000000000001E-2"/>
    <m/>
    <m/>
    <m/>
    <m/>
  </r>
  <r>
    <x v="0"/>
    <s v="n/a"/>
    <x v="7"/>
    <x v="1"/>
    <n v="2013"/>
    <s v="2013/14"/>
    <n v="303717"/>
    <n v="1629963"/>
    <n v="1700"/>
    <n v="14655"/>
    <n v="305417"/>
    <n v="1644618"/>
    <n v="1950032"/>
    <n v="4238143"/>
    <n v="758936"/>
    <n v="3439433"/>
    <n v="4198369"/>
    <n v="5520"/>
    <n v="34254"/>
    <n v="39774"/>
    <n v="764456"/>
    <n v="3473687"/>
    <n v="642882699.25999999"/>
    <n v="5217318.0500000007"/>
    <n v="648100017.31000006"/>
    <n v="8602241"/>
    <n v="0.97340000000000004"/>
    <m/>
    <m/>
    <m/>
    <n v="2.9100000000000001E-2"/>
    <m/>
    <m/>
    <m/>
    <m/>
  </r>
  <r>
    <x v="1"/>
    <s v="CalWIN"/>
    <x v="7"/>
    <x v="1"/>
    <n v="2013"/>
    <s v="2013/14"/>
    <n v="10021"/>
    <n v="52432"/>
    <n v="96"/>
    <n v="802"/>
    <n v="10117"/>
    <n v="53234"/>
    <n v="63351"/>
    <n v="126909"/>
    <n v="23274"/>
    <n v="101438"/>
    <n v="124712"/>
    <n v="304"/>
    <n v="1893"/>
    <n v="2197"/>
    <n v="23578"/>
    <n v="103331"/>
    <n v="19779979"/>
    <n v="284418"/>
    <n v="20064397"/>
    <n v="277162"/>
    <n v="0.89829999999999999"/>
    <m/>
    <m/>
    <m/>
    <n v="3.4599999999999999E-2"/>
    <m/>
    <m/>
    <m/>
    <m/>
  </r>
  <r>
    <x v="2"/>
    <s v="C-IV"/>
    <x v="7"/>
    <x v="1"/>
    <n v="2013"/>
    <s v="2013/14"/>
    <n v="4"/>
    <n v="83"/>
    <n v="0"/>
    <n v="0"/>
    <n v="4"/>
    <n v="83"/>
    <n v="87"/>
    <n v="156"/>
    <n v="10"/>
    <n v="146"/>
    <n v="156"/>
    <n v="0"/>
    <n v="0"/>
    <n v="0"/>
    <n v="10"/>
    <n v="146"/>
    <n v="22745"/>
    <n v="0"/>
    <n v="22745"/>
    <n v="207"/>
    <n v="1"/>
    <m/>
    <m/>
    <m/>
    <n v="5.7000000000000002E-2"/>
    <m/>
    <m/>
    <m/>
    <m/>
  </r>
  <r>
    <x v="3"/>
    <s v="C-IV"/>
    <x v="7"/>
    <x v="1"/>
    <n v="2013"/>
    <s v="2013/14"/>
    <n v="161"/>
    <n v="1520"/>
    <n v="0"/>
    <n v="4"/>
    <n v="161"/>
    <n v="1524"/>
    <n v="1685"/>
    <n v="3310"/>
    <n v="411"/>
    <n v="2890"/>
    <n v="3301"/>
    <n v="0"/>
    <n v="9"/>
    <n v="9"/>
    <n v="411"/>
    <n v="2899"/>
    <n v="499218"/>
    <n v="992"/>
    <n v="500210"/>
    <n v="4686"/>
    <n v="0.92079999999999995"/>
    <m/>
    <m/>
    <m/>
    <n v="5.7000000000000002E-2"/>
    <m/>
    <m/>
    <m/>
    <m/>
  </r>
  <r>
    <x v="4"/>
    <s v="C-IV"/>
    <x v="7"/>
    <x v="1"/>
    <n v="2013"/>
    <s v="2013/14"/>
    <n v="2011"/>
    <n v="12750"/>
    <n v="2"/>
    <n v="30"/>
    <n v="2013"/>
    <n v="12780"/>
    <n v="14793"/>
    <n v="30324"/>
    <n v="5002"/>
    <n v="25250"/>
    <n v="30252"/>
    <n v="6"/>
    <n v="66"/>
    <n v="72"/>
    <n v="5008"/>
    <n v="25316"/>
    <n v="4495771"/>
    <n v="8080"/>
    <n v="4503851"/>
    <n v="52975"/>
    <n v="0.93859999999999999"/>
    <m/>
    <m/>
    <m/>
    <n v="5.7000000000000002E-2"/>
    <m/>
    <m/>
    <m/>
    <m/>
  </r>
  <r>
    <x v="5"/>
    <s v="C-IV"/>
    <x v="7"/>
    <x v="1"/>
    <n v="2013"/>
    <s v="2013/14"/>
    <n v="273"/>
    <n v="2275"/>
    <n v="0"/>
    <n v="3"/>
    <n v="273"/>
    <n v="2278"/>
    <n v="2551"/>
    <n v="4942"/>
    <n v="713"/>
    <n v="4221"/>
    <n v="4934"/>
    <n v="0"/>
    <n v="8"/>
    <n v="8"/>
    <n v="713"/>
    <n v="4229"/>
    <n v="737431"/>
    <n v="870"/>
    <n v="738301"/>
    <n v="6993"/>
    <n v="0.98609999999999998"/>
    <m/>
    <m/>
    <m/>
    <n v="5.7000000000000002E-2"/>
    <m/>
    <m/>
    <m/>
    <m/>
  </r>
  <r>
    <x v="6"/>
    <s v="C-IV"/>
    <x v="7"/>
    <x v="1"/>
    <n v="2013"/>
    <s v="2013/14"/>
    <n v="101"/>
    <n v="598"/>
    <n v="0"/>
    <n v="4"/>
    <n v="101"/>
    <n v="602"/>
    <n v="703"/>
    <n v="1681"/>
    <n v="247"/>
    <n v="1425"/>
    <n v="1672"/>
    <n v="0"/>
    <n v="9"/>
    <n v="9"/>
    <n v="247"/>
    <n v="1434"/>
    <n v="229610"/>
    <n v="1339"/>
    <n v="230949"/>
    <n v="5064"/>
    <n v="0.97370000000000001"/>
    <m/>
    <m/>
    <m/>
    <n v="5.7000000000000002E-2"/>
    <m/>
    <m/>
    <m/>
    <m/>
  </r>
  <r>
    <x v="7"/>
    <s v="CalWIN"/>
    <x v="7"/>
    <x v="1"/>
    <n v="2013"/>
    <s v="2013/14"/>
    <n v="5607"/>
    <n v="27149"/>
    <n v="21"/>
    <n v="177"/>
    <n v="5628"/>
    <n v="27326"/>
    <n v="32954"/>
    <n v="68331"/>
    <n v="13371"/>
    <n v="54456"/>
    <n v="67827"/>
    <n v="74"/>
    <n v="430"/>
    <n v="504"/>
    <n v="13445"/>
    <n v="54886"/>
    <n v="10759147"/>
    <n v="66807"/>
    <n v="10825954"/>
    <n v="162074"/>
    <n v="0.94950000000000001"/>
    <m/>
    <m/>
    <m/>
    <n v="4.3999999999999997E-2"/>
    <m/>
    <m/>
    <m/>
    <m/>
  </r>
  <r>
    <x v="8"/>
    <s v="C-IV"/>
    <x v="7"/>
    <x v="1"/>
    <n v="2013"/>
    <s v="2013/14"/>
    <n v="416"/>
    <n v="2082"/>
    <n v="1"/>
    <n v="5"/>
    <n v="417"/>
    <n v="2087"/>
    <n v="2503"/>
    <n v="5085"/>
    <n v="1087"/>
    <n v="3989"/>
    <n v="5076"/>
    <n v="1"/>
    <n v="8"/>
    <n v="9"/>
    <n v="1088"/>
    <n v="3997"/>
    <n v="756091.71"/>
    <n v="2636"/>
    <n v="758727.71"/>
    <n v="7960"/>
    <n v="1"/>
    <m/>
    <m/>
    <m/>
    <n v="5.7000000000000002E-2"/>
    <m/>
    <m/>
    <m/>
    <m/>
  </r>
  <r>
    <x v="9"/>
    <s v="C-IV"/>
    <x v="7"/>
    <x v="1"/>
    <n v="2013"/>
    <s v="2013/14"/>
    <n v="565"/>
    <n v="5737"/>
    <n v="0"/>
    <n v="19"/>
    <n v="565"/>
    <n v="5756"/>
    <n v="6321"/>
    <n v="11638"/>
    <n v="1414"/>
    <n v="10182"/>
    <n v="11596"/>
    <n v="0"/>
    <n v="42"/>
    <n v="42"/>
    <n v="1414"/>
    <n v="10224"/>
    <n v="1761978"/>
    <n v="5382"/>
    <n v="1767360"/>
    <n v="20117"/>
    <n v="0.99509999999999998"/>
    <m/>
    <m/>
    <m/>
    <n v="5.7000000000000002E-2"/>
    <m/>
    <m/>
    <m/>
    <m/>
  </r>
  <r>
    <x v="10"/>
    <s v="CalWIN"/>
    <x v="7"/>
    <x v="1"/>
    <n v="2013"/>
    <s v="2013/14"/>
    <n v="15358"/>
    <n v="75336"/>
    <n v="40"/>
    <n v="260"/>
    <n v="15398"/>
    <n v="75596"/>
    <n v="90994"/>
    <n v="218419"/>
    <n v="41192"/>
    <n v="176375"/>
    <n v="217567"/>
    <n v="131"/>
    <n v="721"/>
    <n v="852"/>
    <n v="41323"/>
    <n v="177096"/>
    <n v="32741792"/>
    <n v="117171"/>
    <n v="32858963"/>
    <n v="339345"/>
    <n v="0.92179999999999995"/>
    <m/>
    <m/>
    <m/>
    <n v="3.2000000000000002E-3"/>
    <m/>
    <m/>
    <m/>
    <m/>
  </r>
  <r>
    <x v="11"/>
    <s v="C-IV"/>
    <x v="7"/>
    <x v="1"/>
    <n v="2013"/>
    <s v="2013/14"/>
    <n v="225"/>
    <n v="1206"/>
    <n v="0"/>
    <n v="3"/>
    <n v="225"/>
    <n v="1209"/>
    <n v="1434"/>
    <n v="3538"/>
    <n v="615"/>
    <n v="2909"/>
    <n v="3524"/>
    <n v="3"/>
    <n v="11"/>
    <n v="14"/>
    <n v="618"/>
    <n v="2920"/>
    <n v="485537"/>
    <n v="1058"/>
    <n v="486595"/>
    <n v="7847"/>
    <n v="1"/>
    <m/>
    <m/>
    <m/>
    <n v="5.7000000000000002E-2"/>
    <m/>
    <m/>
    <m/>
    <m/>
  </r>
  <r>
    <x v="12"/>
    <s v="C-IV"/>
    <x v="7"/>
    <x v="1"/>
    <n v="2013"/>
    <s v="2013/14"/>
    <n v="986"/>
    <n v="7775"/>
    <n v="2"/>
    <n v="9"/>
    <n v="988"/>
    <n v="7784"/>
    <n v="8772"/>
    <n v="16473"/>
    <n v="2454"/>
    <n v="13996"/>
    <n v="16450"/>
    <n v="4"/>
    <n v="19"/>
    <n v="23"/>
    <n v="2458"/>
    <n v="14015"/>
    <n v="2530325"/>
    <n v="2835"/>
    <n v="2533160"/>
    <n v="28669"/>
    <n v="0.95550000000000002"/>
    <m/>
    <m/>
    <m/>
    <n v="5.7000000000000002E-2"/>
    <m/>
    <m/>
    <m/>
    <m/>
  </r>
  <r>
    <x v="13"/>
    <s v="C-IV"/>
    <x v="7"/>
    <x v="1"/>
    <n v="2013"/>
    <s v="2013/14"/>
    <n v="2063"/>
    <n v="12420"/>
    <n v="7"/>
    <n v="107"/>
    <n v="2070"/>
    <n v="12527"/>
    <n v="14597"/>
    <n v="37314"/>
    <n v="5640"/>
    <n v="31307"/>
    <n v="36947"/>
    <n v="23"/>
    <n v="344"/>
    <n v="367"/>
    <n v="5663"/>
    <n v="31651"/>
    <n v="5238240"/>
    <n v="43099"/>
    <n v="5281339"/>
    <n v="60938"/>
    <n v="0.93569999999999998"/>
    <m/>
    <m/>
    <m/>
    <n v="5.7000000000000002E-2"/>
    <m/>
    <m/>
    <m/>
    <m/>
  </r>
  <r>
    <x v="14"/>
    <s v="C-IV"/>
    <x v="7"/>
    <x v="1"/>
    <n v="2013"/>
    <s v="2013/14"/>
    <n v="118"/>
    <n v="907"/>
    <n v="1"/>
    <n v="3"/>
    <n v="119"/>
    <n v="910"/>
    <n v="1028"/>
    <n v="2107"/>
    <n v="321"/>
    <n v="1775"/>
    <n v="2096"/>
    <n v="2"/>
    <n v="9"/>
    <n v="11"/>
    <n v="323"/>
    <n v="1784"/>
    <n v="290872"/>
    <n v="995"/>
    <n v="291867"/>
    <n v="3665"/>
    <n v="1"/>
    <m/>
    <m/>
    <m/>
    <n v="5.7000000000000002E-2"/>
    <m/>
    <m/>
    <m/>
    <m/>
  </r>
  <r>
    <x v="15"/>
    <s v="C-IV"/>
    <x v="7"/>
    <x v="1"/>
    <n v="2013"/>
    <s v="2013/14"/>
    <n v="11365"/>
    <n v="48091"/>
    <n v="14"/>
    <n v="239"/>
    <n v="11379"/>
    <n v="48330"/>
    <n v="59709"/>
    <n v="144720"/>
    <n v="30889"/>
    <n v="113207"/>
    <n v="144096"/>
    <n v="44"/>
    <n v="580"/>
    <n v="624"/>
    <n v="30933"/>
    <n v="113787"/>
    <n v="21283925"/>
    <n v="91055"/>
    <n v="21374980"/>
    <n v="267699"/>
    <n v="0.98909999999999998"/>
    <m/>
    <m/>
    <m/>
    <n v="2.3699999999999999E-2"/>
    <m/>
    <m/>
    <m/>
    <m/>
  </r>
  <r>
    <x v="16"/>
    <s v="C-IV"/>
    <x v="7"/>
    <x v="1"/>
    <n v="2013"/>
    <s v="2013/14"/>
    <n v="1570"/>
    <n v="8305"/>
    <n v="3"/>
    <n v="50"/>
    <n v="1573"/>
    <n v="8355"/>
    <n v="9928"/>
    <n v="23515"/>
    <n v="4253"/>
    <n v="19129"/>
    <n v="23382"/>
    <n v="10"/>
    <n v="123"/>
    <n v="133"/>
    <n v="4263"/>
    <n v="19252"/>
    <n v="3293659"/>
    <n v="17359"/>
    <n v="3311018"/>
    <n v="40283"/>
    <n v="0.99560000000000004"/>
    <m/>
    <m/>
    <m/>
    <n v="5.7000000000000002E-2"/>
    <m/>
    <m/>
    <m/>
    <m/>
  </r>
  <r>
    <x v="17"/>
    <s v="C-IV"/>
    <x v="7"/>
    <x v="1"/>
    <n v="2013"/>
    <s v="2013/14"/>
    <n v="615"/>
    <n v="4559"/>
    <n v="1"/>
    <n v="12"/>
    <n v="616"/>
    <n v="4571"/>
    <n v="5187"/>
    <n v="10372"/>
    <n v="1549"/>
    <n v="8799"/>
    <n v="10348"/>
    <n v="3"/>
    <n v="21"/>
    <n v="24"/>
    <n v="1552"/>
    <n v="8820"/>
    <n v="1555932"/>
    <n v="2931"/>
    <n v="1558863"/>
    <n v="18867"/>
    <n v="0.93559999999999999"/>
    <m/>
    <m/>
    <m/>
    <n v="5.7000000000000002E-2"/>
    <m/>
    <m/>
    <m/>
    <m/>
  </r>
  <r>
    <x v="18"/>
    <s v="C-IV"/>
    <x v="7"/>
    <x v="1"/>
    <n v="2013"/>
    <s v="2013/14"/>
    <n v="254"/>
    <n v="1173"/>
    <n v="0"/>
    <n v="0"/>
    <n v="254"/>
    <n v="1173"/>
    <n v="1427"/>
    <n v="2973"/>
    <n v="671"/>
    <n v="2302"/>
    <n v="2973"/>
    <n v="0"/>
    <n v="0"/>
    <n v="0"/>
    <n v="671"/>
    <n v="2302"/>
    <n v="455169"/>
    <n v="0"/>
    <n v="455169"/>
    <n v="4977"/>
    <n v="1"/>
    <m/>
    <m/>
    <m/>
    <n v="5.7000000000000002E-2"/>
    <m/>
    <m/>
    <m/>
    <m/>
  </r>
  <r>
    <x v="19"/>
    <s v="LRS"/>
    <x v="7"/>
    <x v="1"/>
    <n v="2013"/>
    <s v="2013/14"/>
    <n v="88711"/>
    <n v="464172"/>
    <n v="851"/>
    <n v="4930"/>
    <n v="89562"/>
    <n v="469102"/>
    <n v="558664"/>
    <n v="1152602"/>
    <n v="201353"/>
    <n v="937646"/>
    <n v="1138999"/>
    <n v="2711"/>
    <n v="10892"/>
    <n v="13603"/>
    <n v="204064"/>
    <n v="948538"/>
    <n v="182597027"/>
    <n v="1888046"/>
    <n v="184485073"/>
    <n v="2654046"/>
    <n v="0.97550000000000003"/>
    <m/>
    <m/>
    <m/>
    <n v="2.5999999999999999E-2"/>
    <m/>
    <m/>
    <m/>
    <m/>
  </r>
  <r>
    <x v="20"/>
    <s v="C-IV"/>
    <x v="7"/>
    <x v="1"/>
    <n v="2013"/>
    <s v="2013/14"/>
    <n v="1999"/>
    <n v="8502"/>
    <n v="3"/>
    <n v="18"/>
    <n v="2002"/>
    <n v="8520"/>
    <n v="10522"/>
    <n v="26658"/>
    <n v="5244"/>
    <n v="21343"/>
    <n v="26587"/>
    <n v="7"/>
    <n v="64"/>
    <n v="71"/>
    <n v="5251"/>
    <n v="21407"/>
    <n v="3836592"/>
    <n v="6075"/>
    <n v="3842667"/>
    <n v="50706"/>
    <n v="0.99419999999999997"/>
    <m/>
    <m/>
    <m/>
    <n v="5.7000000000000002E-2"/>
    <m/>
    <m/>
    <m/>
    <m/>
  </r>
  <r>
    <x v="21"/>
    <s v="C-IV"/>
    <x v="7"/>
    <x v="1"/>
    <n v="2013"/>
    <s v="2013/14"/>
    <n v="758"/>
    <n v="4940"/>
    <n v="16"/>
    <n v="76"/>
    <n v="774"/>
    <n v="5016"/>
    <n v="5790"/>
    <n v="9781"/>
    <n v="1652"/>
    <n v="7891"/>
    <n v="9543"/>
    <n v="44"/>
    <n v="194"/>
    <n v="238"/>
    <n v="1696"/>
    <n v="8085"/>
    <n v="1522398"/>
    <n v="26431"/>
    <n v="1548829"/>
    <n v="26116"/>
    <n v="0.9677"/>
    <m/>
    <m/>
    <m/>
    <n v="5.7000000000000002E-2"/>
    <m/>
    <m/>
    <m/>
    <m/>
  </r>
  <r>
    <x v="22"/>
    <s v="C-IV"/>
    <x v="7"/>
    <x v="1"/>
    <n v="2013"/>
    <s v="2013/14"/>
    <n v="113"/>
    <n v="813"/>
    <n v="0"/>
    <n v="1"/>
    <n v="113"/>
    <n v="814"/>
    <n v="926"/>
    <n v="1840"/>
    <n v="301"/>
    <n v="1537"/>
    <n v="1838"/>
    <n v="0"/>
    <n v="2"/>
    <n v="2"/>
    <n v="301"/>
    <n v="1539"/>
    <n v="271465"/>
    <n v="159"/>
    <n v="271624"/>
    <n v="2968"/>
    <n v="0.91300000000000003"/>
    <m/>
    <m/>
    <m/>
    <n v="5.7000000000000002E-2"/>
    <m/>
    <m/>
    <m/>
    <m/>
  </r>
  <r>
    <x v="23"/>
    <s v="C-IV"/>
    <x v="7"/>
    <x v="1"/>
    <n v="2013"/>
    <s v="2013/14"/>
    <n v="872"/>
    <n v="6017"/>
    <n v="1"/>
    <n v="20"/>
    <n v="873"/>
    <n v="6037"/>
    <n v="6910"/>
    <n v="13207"/>
    <n v="2204"/>
    <n v="10953"/>
    <n v="13157"/>
    <n v="3"/>
    <n v="47"/>
    <n v="50"/>
    <n v="2207"/>
    <n v="11000"/>
    <n v="2005076"/>
    <n v="7320"/>
    <n v="2012396"/>
    <n v="26030"/>
    <n v="0.99019999999999997"/>
    <m/>
    <m/>
    <m/>
    <n v="5.7000000000000002E-2"/>
    <m/>
    <m/>
    <m/>
    <m/>
  </r>
  <r>
    <x v="24"/>
    <s v="C-IV"/>
    <x v="7"/>
    <x v="1"/>
    <n v="2013"/>
    <s v="2013/14"/>
    <n v="4743"/>
    <n v="18016"/>
    <n v="6"/>
    <n v="32"/>
    <n v="4749"/>
    <n v="18048"/>
    <n v="22797"/>
    <n v="55103"/>
    <n v="12868"/>
    <n v="42113"/>
    <n v="54981"/>
    <n v="20"/>
    <n v="102"/>
    <n v="122"/>
    <n v="12888"/>
    <n v="42215"/>
    <n v="8092927"/>
    <n v="12931"/>
    <n v="8105858"/>
    <n v="95526"/>
    <n v="0.99260000000000004"/>
    <m/>
    <m/>
    <m/>
    <n v="1.35E-2"/>
    <m/>
    <m/>
    <m/>
    <m/>
  </r>
  <r>
    <x v="25"/>
    <s v="C-IV"/>
    <x v="7"/>
    <x v="1"/>
    <n v="2013"/>
    <s v="2013/14"/>
    <n v="61"/>
    <n v="347"/>
    <n v="0"/>
    <n v="0"/>
    <n v="61"/>
    <n v="347"/>
    <n v="408"/>
    <n v="921"/>
    <n v="159"/>
    <n v="762"/>
    <n v="921"/>
    <n v="0"/>
    <n v="0"/>
    <n v="0"/>
    <n v="159"/>
    <n v="762"/>
    <n v="132291"/>
    <n v="0"/>
    <n v="132291"/>
    <n v="2067"/>
    <n v="1"/>
    <m/>
    <m/>
    <m/>
    <n v="5.7000000000000002E-2"/>
    <m/>
    <m/>
    <m/>
    <m/>
  </r>
  <r>
    <x v="26"/>
    <s v="C-IV"/>
    <x v="7"/>
    <x v="1"/>
    <n v="2013"/>
    <s v="2013/14"/>
    <n v="19"/>
    <n v="329"/>
    <n v="0"/>
    <n v="0"/>
    <n v="19"/>
    <n v="329"/>
    <n v="348"/>
    <n v="592"/>
    <n v="42"/>
    <n v="550"/>
    <n v="592"/>
    <n v="0"/>
    <n v="0"/>
    <n v="0"/>
    <n v="42"/>
    <n v="550"/>
    <n v="87629"/>
    <n v="0"/>
    <n v="87629"/>
    <n v="1646"/>
    <n v="0.88890000000000002"/>
    <m/>
    <m/>
    <m/>
    <n v="5.7000000000000002E-2"/>
    <m/>
    <m/>
    <m/>
    <m/>
  </r>
  <r>
    <x v="27"/>
    <s v="C-IV"/>
    <x v="7"/>
    <x v="1"/>
    <n v="2013"/>
    <s v="2013/14"/>
    <n v="3250"/>
    <n v="16409"/>
    <n v="6"/>
    <n v="44"/>
    <n v="3256"/>
    <n v="16453"/>
    <n v="19709"/>
    <n v="44851"/>
    <n v="7931"/>
    <n v="36757"/>
    <n v="44688"/>
    <n v="16"/>
    <n v="147"/>
    <n v="163"/>
    <n v="7947"/>
    <n v="36904"/>
    <n v="6521390"/>
    <n v="14991"/>
    <n v="6536381"/>
    <n v="118651"/>
    <n v="1"/>
    <m/>
    <m/>
    <m/>
    <n v="2.7300000000000001E-2"/>
    <m/>
    <m/>
    <m/>
    <m/>
  </r>
  <r>
    <x v="28"/>
    <s v="C-IV"/>
    <x v="7"/>
    <x v="1"/>
    <n v="2013"/>
    <s v="2013/14"/>
    <n v="369"/>
    <n v="2768"/>
    <n v="3"/>
    <n v="19"/>
    <n v="372"/>
    <n v="2787"/>
    <n v="3159"/>
    <n v="6682"/>
    <n v="881"/>
    <n v="5728"/>
    <n v="6609"/>
    <n v="8"/>
    <n v="65"/>
    <n v="73"/>
    <n v="889"/>
    <n v="5793"/>
    <n v="972106"/>
    <n v="8230"/>
    <n v="980336"/>
    <n v="20952"/>
    <n v="0.72729999999999995"/>
    <m/>
    <m/>
    <m/>
    <n v="5.7000000000000002E-2"/>
    <m/>
    <m/>
    <m/>
    <m/>
  </r>
  <r>
    <x v="29"/>
    <s v="C-IV"/>
    <x v="7"/>
    <x v="1"/>
    <n v="2013"/>
    <s v="2013/14"/>
    <n v="440"/>
    <n v="3465"/>
    <n v="0"/>
    <n v="5"/>
    <n v="440"/>
    <n v="3470"/>
    <n v="3910"/>
    <n v="7475"/>
    <n v="1135"/>
    <n v="6331"/>
    <n v="7466"/>
    <n v="0"/>
    <n v="9"/>
    <n v="9"/>
    <n v="1135"/>
    <n v="6340"/>
    <n v="1131960"/>
    <n v="1567"/>
    <n v="1133527"/>
    <n v="12540"/>
    <n v="1"/>
    <m/>
    <m/>
    <m/>
    <n v="5.7000000000000002E-2"/>
    <m/>
    <m/>
    <m/>
    <m/>
  </r>
  <r>
    <x v="30"/>
    <s v="CalWIN"/>
    <x v="7"/>
    <x v="1"/>
    <n v="2013"/>
    <s v="2013/14"/>
    <n v="13088"/>
    <n v="92315"/>
    <n v="61"/>
    <n v="1499"/>
    <n v="13149"/>
    <n v="93814"/>
    <n v="106963"/>
    <n v="235171"/>
    <n v="33101"/>
    <n v="198358"/>
    <n v="231459"/>
    <n v="206"/>
    <n v="3506"/>
    <n v="3712"/>
    <n v="33307"/>
    <n v="201864"/>
    <n v="34553872"/>
    <n v="455117"/>
    <n v="35008989"/>
    <n v="554067"/>
    <n v="0.99739999999999995"/>
    <m/>
    <m/>
    <m/>
    <n v="1.9199999999999998E-2"/>
    <m/>
    <m/>
    <m/>
    <m/>
  </r>
  <r>
    <x v="31"/>
    <s v="CalWIN"/>
    <x v="7"/>
    <x v="1"/>
    <n v="2013"/>
    <s v="2013/14"/>
    <n v="972"/>
    <n v="7532"/>
    <n v="5"/>
    <n v="25"/>
    <n v="977"/>
    <n v="7557"/>
    <n v="8534"/>
    <n v="17932"/>
    <n v="2521"/>
    <n v="15328"/>
    <n v="17849"/>
    <n v="16"/>
    <n v="67"/>
    <n v="83"/>
    <n v="2537"/>
    <n v="15395"/>
    <n v="2588485.7400000002"/>
    <n v="8117"/>
    <n v="2596602.7400000002"/>
    <n v="33446"/>
    <n v="0.99339999999999995"/>
    <m/>
    <m/>
    <m/>
    <n v="5.7000000000000002E-2"/>
    <m/>
    <m/>
    <m/>
    <m/>
  </r>
  <r>
    <x v="32"/>
    <s v="C-IV"/>
    <x v="7"/>
    <x v="1"/>
    <n v="2013"/>
    <s v="2013/14"/>
    <n v="91"/>
    <n v="682"/>
    <n v="0"/>
    <n v="1"/>
    <n v="91"/>
    <n v="683"/>
    <n v="774"/>
    <n v="1604"/>
    <n v="244"/>
    <n v="1359"/>
    <n v="1603"/>
    <n v="0"/>
    <n v="1"/>
    <n v="1"/>
    <n v="244"/>
    <n v="1360"/>
    <n v="229557"/>
    <n v="200"/>
    <n v="229757"/>
    <n v="3258"/>
    <n v="1"/>
    <m/>
    <m/>
    <m/>
    <n v="5.7000000000000002E-2"/>
    <m/>
    <m/>
    <m/>
    <m/>
  </r>
  <r>
    <x v="33"/>
    <s v="C-IV"/>
    <x v="7"/>
    <x v="1"/>
    <n v="2013"/>
    <s v="2013/14"/>
    <n v="19167"/>
    <n v="97369"/>
    <n v="46"/>
    <n v="554"/>
    <n v="19213"/>
    <n v="97923"/>
    <n v="117136"/>
    <n v="281349"/>
    <n v="51897"/>
    <n v="227814"/>
    <n v="279711"/>
    <n v="153"/>
    <n v="1485"/>
    <n v="1638"/>
    <n v="52050"/>
    <n v="229299"/>
    <n v="41161503"/>
    <n v="194406"/>
    <n v="41355909"/>
    <n v="500585"/>
    <n v="0.99750000000000005"/>
    <m/>
    <m/>
    <m/>
    <n v="3.3399999999999999E-2"/>
    <m/>
    <m/>
    <m/>
    <m/>
  </r>
  <r>
    <x v="34"/>
    <s v="CalWIN"/>
    <x v="7"/>
    <x v="1"/>
    <n v="2013"/>
    <s v="2013/14"/>
    <n v="17161"/>
    <n v="77181"/>
    <n v="134"/>
    <n v="745"/>
    <n v="17295"/>
    <n v="77926"/>
    <n v="95221"/>
    <n v="210849"/>
    <n v="43257"/>
    <n v="165371"/>
    <n v="208628"/>
    <n v="473"/>
    <n v="1748"/>
    <n v="2221"/>
    <n v="43730"/>
    <n v="167119"/>
    <n v="32335683"/>
    <n v="313388"/>
    <n v="32649071"/>
    <n v="361684"/>
    <n v="0.9879"/>
    <m/>
    <m/>
    <m/>
    <n v="4.8999999999999998E-3"/>
    <m/>
    <m/>
    <m/>
    <m/>
  </r>
  <r>
    <x v="35"/>
    <s v="C-IV"/>
    <x v="7"/>
    <x v="1"/>
    <n v="2013"/>
    <s v="2013/14"/>
    <n v="368"/>
    <n v="2224"/>
    <n v="1"/>
    <n v="8"/>
    <n v="369"/>
    <n v="2232"/>
    <n v="2601"/>
    <n v="6020"/>
    <n v="953"/>
    <n v="5039"/>
    <n v="5992"/>
    <n v="2"/>
    <n v="26"/>
    <n v="28"/>
    <n v="955"/>
    <n v="5065"/>
    <n v="865540"/>
    <n v="2490"/>
    <n v="868030"/>
    <n v="11172"/>
    <n v="1"/>
    <m/>
    <m/>
    <m/>
    <n v="5.7000000000000002E-2"/>
    <m/>
    <m/>
    <m/>
    <m/>
  </r>
  <r>
    <x v="36"/>
    <s v="C-IV"/>
    <x v="7"/>
    <x v="1"/>
    <n v="2013"/>
    <s v="2013/14"/>
    <n v="27599"/>
    <n v="132870"/>
    <n v="58"/>
    <n v="577"/>
    <n v="27657"/>
    <n v="133447"/>
    <n v="161104"/>
    <n v="376453"/>
    <n v="74260"/>
    <n v="300506"/>
    <n v="374766"/>
    <n v="188"/>
    <n v="1499"/>
    <n v="1687"/>
    <n v="74448"/>
    <n v="302005"/>
    <n v="56067242"/>
    <n v="197072"/>
    <n v="56264314"/>
    <n v="563425"/>
    <n v="0.99850000000000005"/>
    <m/>
    <m/>
    <m/>
    <n v="1.46E-2"/>
    <m/>
    <m/>
    <m/>
    <m/>
  </r>
  <r>
    <x v="37"/>
    <s v="CalWIN"/>
    <x v="7"/>
    <x v="1"/>
    <n v="2013"/>
    <s v="2013/14"/>
    <n v="16862"/>
    <n v="105810"/>
    <n v="105"/>
    <n v="1046"/>
    <n v="16967"/>
    <n v="106856"/>
    <n v="123823"/>
    <n v="262654"/>
    <n v="45658"/>
    <n v="213996"/>
    <n v="259654"/>
    <n v="381"/>
    <n v="2619"/>
    <n v="3000"/>
    <n v="46039"/>
    <n v="216615"/>
    <n v="39550565"/>
    <n v="372662"/>
    <n v="39923227"/>
    <n v="524620"/>
    <n v="0.98"/>
    <m/>
    <m/>
    <m/>
    <n v="2.29E-2"/>
    <m/>
    <m/>
    <m/>
    <m/>
  </r>
  <r>
    <x v="38"/>
    <s v="CalWIN"/>
    <x v="7"/>
    <x v="1"/>
    <n v="2013"/>
    <s v="2013/14"/>
    <n v="2724"/>
    <n v="28682"/>
    <n v="67"/>
    <n v="745"/>
    <n v="2791"/>
    <n v="29427"/>
    <n v="32218"/>
    <n v="50349"/>
    <n v="6061"/>
    <n v="42677"/>
    <n v="48738"/>
    <n v="189"/>
    <n v="1422"/>
    <n v="1611"/>
    <n v="6250"/>
    <n v="44099"/>
    <n v="7941963.6200000001"/>
    <n v="214533.33"/>
    <n v="8156496.9500000002"/>
    <n v="145611"/>
    <n v="0.97350000000000003"/>
    <m/>
    <m/>
    <m/>
    <n v="4.0599999999999997E-2"/>
    <m/>
    <m/>
    <m/>
    <m/>
  </r>
  <r>
    <x v="39"/>
    <s v="C-IV"/>
    <x v="7"/>
    <x v="1"/>
    <n v="2013"/>
    <s v="2013/14"/>
    <n v="9328"/>
    <n v="37562"/>
    <n v="19"/>
    <n v="268"/>
    <n v="9347"/>
    <n v="37830"/>
    <n v="47177"/>
    <n v="113733"/>
    <n v="23917"/>
    <n v="89008"/>
    <n v="112925"/>
    <n v="68"/>
    <n v="740"/>
    <n v="808"/>
    <n v="23985"/>
    <n v="89748"/>
    <n v="16840584"/>
    <n v="100098"/>
    <n v="16940682"/>
    <n v="204495"/>
    <n v="0.98099999999999998"/>
    <m/>
    <m/>
    <m/>
    <n v="2.8000000000000001E-2"/>
    <m/>
    <m/>
    <m/>
    <m/>
  </r>
  <r>
    <x v="40"/>
    <s v="CalWIN"/>
    <x v="7"/>
    <x v="1"/>
    <n v="2013"/>
    <s v="2013/14"/>
    <n v="1119"/>
    <n v="7748"/>
    <n v="2"/>
    <n v="27"/>
    <n v="1121"/>
    <n v="7775"/>
    <n v="8896"/>
    <n v="17232"/>
    <n v="2779"/>
    <n v="14384"/>
    <n v="17163"/>
    <n v="7"/>
    <n v="62"/>
    <n v="69"/>
    <n v="2786"/>
    <n v="14446"/>
    <n v="2554341"/>
    <n v="8736"/>
    <n v="2563077"/>
    <n v="38907"/>
    <n v="0.97840000000000005"/>
    <m/>
    <m/>
    <m/>
    <n v="5.7000000000000002E-2"/>
    <m/>
    <m/>
    <m/>
    <m/>
  </r>
  <r>
    <x v="41"/>
    <s v="CalWIN"/>
    <x v="7"/>
    <x v="1"/>
    <n v="2013"/>
    <s v="2013/14"/>
    <n v="1541"/>
    <n v="12907"/>
    <n v="16"/>
    <n v="288"/>
    <n v="1557"/>
    <n v="13195"/>
    <n v="14752"/>
    <n v="29859"/>
    <n v="3729"/>
    <n v="25384"/>
    <n v="29113"/>
    <n v="48"/>
    <n v="698"/>
    <n v="746"/>
    <n v="3777"/>
    <n v="26082"/>
    <n v="4511057.3099999996"/>
    <n v="88992.69"/>
    <n v="4600050"/>
    <n v="94017"/>
    <n v="0.83530000000000004"/>
    <m/>
    <m/>
    <m/>
    <n v="5.7000000000000002E-2"/>
    <m/>
    <m/>
    <m/>
    <m/>
  </r>
  <r>
    <x v="42"/>
    <s v="CalWIN"/>
    <x v="7"/>
    <x v="1"/>
    <n v="2013"/>
    <s v="2013/14"/>
    <n v="2440"/>
    <n v="11651"/>
    <n v="2"/>
    <n v="37"/>
    <n v="2442"/>
    <n v="11688"/>
    <n v="14130"/>
    <n v="31787"/>
    <n v="6033"/>
    <n v="25649"/>
    <n v="31682"/>
    <n v="6"/>
    <n v="99"/>
    <n v="105"/>
    <n v="6039"/>
    <n v="25748"/>
    <n v="4709357"/>
    <n v="13634"/>
    <n v="4722991"/>
    <n v="95043"/>
    <n v="0.92700000000000005"/>
    <m/>
    <m/>
    <m/>
    <n v="5.7000000000000002E-2"/>
    <m/>
    <m/>
    <m/>
    <m/>
  </r>
  <r>
    <x v="43"/>
    <s v="CalWIN"/>
    <x v="7"/>
    <x v="1"/>
    <n v="2013"/>
    <s v="2013/14"/>
    <n v="6789"/>
    <n v="44537"/>
    <n v="38"/>
    <n v="1019"/>
    <n v="6827"/>
    <n v="45556"/>
    <n v="52383"/>
    <n v="110797"/>
    <n v="16126"/>
    <n v="92400"/>
    <n v="108526"/>
    <n v="123"/>
    <n v="2148"/>
    <n v="2271"/>
    <n v="16249"/>
    <n v="94548"/>
    <n v="16439294"/>
    <n v="309766"/>
    <n v="16749060"/>
    <n v="296699"/>
    <n v="0.96240000000000003"/>
    <m/>
    <m/>
    <m/>
    <n v="1.4800000000000001E-2"/>
    <m/>
    <m/>
    <m/>
    <m/>
  </r>
  <r>
    <x v="44"/>
    <s v="CalWIN"/>
    <x v="7"/>
    <x v="1"/>
    <n v="2013"/>
    <s v="2013/14"/>
    <n v="1224"/>
    <n v="10257"/>
    <n v="2"/>
    <n v="25"/>
    <n v="1226"/>
    <n v="10282"/>
    <n v="11508"/>
    <n v="22333"/>
    <n v="2982"/>
    <n v="19279"/>
    <n v="22261"/>
    <n v="5"/>
    <n v="67"/>
    <n v="72"/>
    <n v="2987"/>
    <n v="19346"/>
    <n v="3349178"/>
    <n v="8527"/>
    <n v="3357705"/>
    <n v="49882"/>
    <n v="0.9214"/>
    <m/>
    <m/>
    <m/>
    <n v="5.7000000000000002E-2"/>
    <m/>
    <m/>
    <m/>
    <m/>
  </r>
  <r>
    <x v="45"/>
    <s v="C-IV"/>
    <x v="7"/>
    <x v="1"/>
    <n v="2013"/>
    <s v="2013/14"/>
    <n v="1672"/>
    <n v="10050"/>
    <n v="2"/>
    <n v="16"/>
    <n v="1674"/>
    <n v="10066"/>
    <n v="11740"/>
    <n v="23399"/>
    <n v="4224"/>
    <n v="19134"/>
    <n v="23358"/>
    <n v="6"/>
    <n v="35"/>
    <n v="41"/>
    <n v="4230"/>
    <n v="19169"/>
    <n v="3453956"/>
    <n v="5209"/>
    <n v="3459165"/>
    <n v="41851"/>
    <n v="0.87450000000000006"/>
    <m/>
    <m/>
    <m/>
    <n v="5.7000000000000002E-2"/>
    <m/>
    <m/>
    <m/>
    <m/>
  </r>
  <r>
    <x v="46"/>
    <s v="C-IV"/>
    <x v="7"/>
    <x v="1"/>
    <n v="2013"/>
    <s v="2013/14"/>
    <n v="11"/>
    <n v="142"/>
    <n v="0"/>
    <n v="0"/>
    <n v="11"/>
    <n v="142"/>
    <n v="153"/>
    <n v="301"/>
    <n v="31"/>
    <n v="270"/>
    <n v="301"/>
    <n v="0"/>
    <n v="0"/>
    <n v="0"/>
    <n v="31"/>
    <n v="270"/>
    <n v="43839"/>
    <n v="0"/>
    <n v="43839"/>
    <n v="536"/>
    <n v="0.875"/>
    <m/>
    <m/>
    <m/>
    <n v="5.7000000000000002E-2"/>
    <m/>
    <m/>
    <m/>
    <m/>
  </r>
  <r>
    <x v="47"/>
    <s v="C-IV"/>
    <x v="7"/>
    <x v="1"/>
    <n v="2013"/>
    <s v="2013/14"/>
    <n v="426"/>
    <n v="2488"/>
    <n v="0"/>
    <n v="4"/>
    <n v="426"/>
    <n v="2492"/>
    <n v="2918"/>
    <n v="6473"/>
    <n v="1172"/>
    <n v="5294"/>
    <n v="6466"/>
    <n v="0"/>
    <n v="7"/>
    <n v="7"/>
    <n v="1172"/>
    <n v="5301"/>
    <n v="946559"/>
    <n v="1019"/>
    <n v="947578"/>
    <n v="11280"/>
    <n v="1"/>
    <m/>
    <m/>
    <m/>
    <n v="5.7000000000000002E-2"/>
    <m/>
    <m/>
    <m/>
    <m/>
  </r>
  <r>
    <x v="48"/>
    <s v="CalWIN"/>
    <x v="7"/>
    <x v="1"/>
    <n v="2013"/>
    <s v="2013/14"/>
    <n v="3239"/>
    <n v="17472"/>
    <n v="7"/>
    <n v="85"/>
    <n v="3246"/>
    <n v="17557"/>
    <n v="20803"/>
    <n v="41454"/>
    <n v="7738"/>
    <n v="33485"/>
    <n v="41223"/>
    <n v="25"/>
    <n v="206"/>
    <n v="231"/>
    <n v="7763"/>
    <n v="33691"/>
    <n v="6401886.8799999999"/>
    <n v="29782.03"/>
    <n v="6431668.9100000001"/>
    <n v="76506"/>
    <n v="0.95169999999999999"/>
    <m/>
    <m/>
    <m/>
    <n v="1.2200000000000001E-2"/>
    <m/>
    <m/>
    <m/>
    <m/>
  </r>
  <r>
    <x v="49"/>
    <s v="CalWIN"/>
    <x v="7"/>
    <x v="1"/>
    <n v="2013"/>
    <s v="2013/14"/>
    <n v="2018"/>
    <n v="16536"/>
    <n v="9"/>
    <n v="111"/>
    <n v="2027"/>
    <n v="16647"/>
    <n v="18674"/>
    <n v="34437"/>
    <n v="4849"/>
    <n v="29274"/>
    <n v="34123"/>
    <n v="31"/>
    <n v="283"/>
    <n v="314"/>
    <n v="4880"/>
    <n v="29557"/>
    <n v="5248502"/>
    <n v="38383"/>
    <n v="5286885"/>
    <n v="77952"/>
    <n v="0.87680000000000002"/>
    <m/>
    <m/>
    <m/>
    <n v="5.7000000000000002E-2"/>
    <m/>
    <m/>
    <m/>
    <m/>
  </r>
  <r>
    <x v="50"/>
    <s v="C-IV"/>
    <x v="7"/>
    <x v="1"/>
    <n v="2013"/>
    <s v="2013/14"/>
    <n v="6630"/>
    <n v="35146"/>
    <n v="7"/>
    <n v="58"/>
    <n v="6637"/>
    <n v="35204"/>
    <n v="41841"/>
    <n v="91681"/>
    <n v="17455"/>
    <n v="74040"/>
    <n v="91495"/>
    <n v="24"/>
    <n v="162"/>
    <n v="186"/>
    <n v="17479"/>
    <n v="74202"/>
    <n v="13538231"/>
    <n v="22549"/>
    <n v="13560780"/>
    <n v="152348"/>
    <n v="0.97219999999999995"/>
    <m/>
    <m/>
    <m/>
    <n v="8.3999999999999995E-3"/>
    <m/>
    <m/>
    <m/>
    <m/>
  </r>
  <r>
    <x v="51"/>
    <s v="C-IV"/>
    <x v="7"/>
    <x v="1"/>
    <n v="2013"/>
    <s v="2013/14"/>
    <n v="795"/>
    <n v="4359"/>
    <n v="3"/>
    <n v="18"/>
    <n v="798"/>
    <n v="4377"/>
    <n v="5175"/>
    <n v="12320"/>
    <n v="2099"/>
    <n v="10158"/>
    <n v="12257"/>
    <n v="11"/>
    <n v="52"/>
    <n v="63"/>
    <n v="2110"/>
    <n v="10210"/>
    <n v="1777775"/>
    <n v="6320"/>
    <n v="1784095"/>
    <n v="25284"/>
    <n v="0.99609999999999999"/>
    <m/>
    <m/>
    <m/>
    <n v="5.7000000000000002E-2"/>
    <m/>
    <m/>
    <m/>
    <m/>
  </r>
  <r>
    <x v="52"/>
    <s v="C-IV"/>
    <x v="7"/>
    <x v="1"/>
    <n v="2013"/>
    <s v="2013/14"/>
    <n v="713"/>
    <n v="3617"/>
    <n v="1"/>
    <n v="7"/>
    <n v="714"/>
    <n v="3624"/>
    <n v="4338"/>
    <n v="9958"/>
    <n v="1921"/>
    <n v="8016"/>
    <n v="9937"/>
    <n v="2"/>
    <n v="19"/>
    <n v="21"/>
    <n v="1923"/>
    <n v="8035"/>
    <n v="1452283"/>
    <n v="2104"/>
    <n v="1454387"/>
    <n v="18222"/>
    <n v="0.88839999999999997"/>
    <m/>
    <m/>
    <m/>
    <n v="5.7000000000000002E-2"/>
    <m/>
    <m/>
    <m/>
    <m/>
  </r>
  <r>
    <x v="53"/>
    <s v="C-IV"/>
    <x v="7"/>
    <x v="1"/>
    <n v="2013"/>
    <s v="2013/14"/>
    <n v="76"/>
    <n v="707"/>
    <n v="0"/>
    <n v="0"/>
    <n v="76"/>
    <n v="707"/>
    <n v="783"/>
    <n v="1550"/>
    <n v="171"/>
    <n v="1378"/>
    <n v="1549"/>
    <n v="0"/>
    <n v="1"/>
    <n v="1"/>
    <n v="171"/>
    <n v="1379"/>
    <n v="237774"/>
    <n v="0"/>
    <n v="237774"/>
    <n v="2860"/>
    <n v="0.95650000000000002"/>
    <m/>
    <m/>
    <m/>
    <n v="5.7000000000000002E-2"/>
    <m/>
    <m/>
    <m/>
    <m/>
  </r>
  <r>
    <x v="54"/>
    <s v="CalWIN"/>
    <x v="7"/>
    <x v="1"/>
    <n v="2013"/>
    <s v="2013/14"/>
    <n v="8859"/>
    <n v="37385"/>
    <n v="20"/>
    <n v="301"/>
    <n v="8879"/>
    <n v="37686"/>
    <n v="46565"/>
    <n v="115014"/>
    <n v="24322"/>
    <n v="89874"/>
    <n v="114196"/>
    <n v="68"/>
    <n v="750"/>
    <n v="818"/>
    <n v="24390"/>
    <n v="90624"/>
    <n v="16788154"/>
    <n v="104234"/>
    <n v="16892388"/>
    <n v="187301"/>
    <n v="1"/>
    <m/>
    <m/>
    <m/>
    <n v="3.5700000000000003E-2"/>
    <m/>
    <m/>
    <m/>
    <m/>
  </r>
  <r>
    <x v="55"/>
    <s v="C-IV"/>
    <x v="7"/>
    <x v="1"/>
    <n v="2013"/>
    <s v="2013/14"/>
    <n v="362"/>
    <n v="2446"/>
    <n v="0"/>
    <n v="2"/>
    <n v="362"/>
    <n v="2448"/>
    <n v="2810"/>
    <n v="5152"/>
    <n v="932"/>
    <n v="4215"/>
    <n v="5147"/>
    <n v="0"/>
    <n v="5"/>
    <n v="5"/>
    <n v="932"/>
    <n v="4220"/>
    <n v="773671"/>
    <n v="1286"/>
    <n v="774957"/>
    <n v="8599"/>
    <n v="0.9103"/>
    <m/>
    <m/>
    <m/>
    <n v="5.7000000000000002E-2"/>
    <m/>
    <m/>
    <m/>
    <m/>
  </r>
  <r>
    <x v="56"/>
    <s v="CalWIN"/>
    <x v="7"/>
    <x v="1"/>
    <n v="2013"/>
    <s v="2013/14"/>
    <n v="3445"/>
    <n v="28622"/>
    <n v="5"/>
    <n v="194"/>
    <n v="3450"/>
    <n v="28816"/>
    <n v="32266"/>
    <n v="67240"/>
    <n v="8534"/>
    <n v="58250"/>
    <n v="66784"/>
    <n v="17"/>
    <n v="439"/>
    <n v="456"/>
    <n v="8551"/>
    <n v="58689"/>
    <n v="10067247"/>
    <n v="61968"/>
    <n v="10129215"/>
    <n v="144974"/>
    <n v="0.98450000000000004"/>
    <m/>
    <m/>
    <m/>
    <n v="2.8500000000000001E-2"/>
    <m/>
    <m/>
    <m/>
    <m/>
  </r>
  <r>
    <x v="57"/>
    <s v="CalWIN"/>
    <x v="7"/>
    <x v="1"/>
    <n v="2013"/>
    <s v="2013/14"/>
    <n v="999"/>
    <n v="6717"/>
    <n v="14"/>
    <n v="112"/>
    <n v="1013"/>
    <n v="6829"/>
    <n v="7842"/>
    <n v="16685"/>
    <n v="2550"/>
    <n v="13824"/>
    <n v="16374"/>
    <n v="52"/>
    <n v="259"/>
    <n v="311"/>
    <n v="2602"/>
    <n v="14083"/>
    <n v="2456080"/>
    <n v="39317"/>
    <n v="2495397"/>
    <n v="36003"/>
    <n v="0.83979999999999999"/>
    <m/>
    <m/>
    <m/>
    <n v="5.7000000000000002E-2"/>
    <m/>
    <m/>
    <m/>
    <m/>
  </r>
  <r>
    <x v="58"/>
    <s v="C-IV"/>
    <x v="7"/>
    <x v="1"/>
    <n v="2013"/>
    <s v="2013/14"/>
    <n v="951"/>
    <n v="4773"/>
    <n v="2"/>
    <n v="11"/>
    <n v="953"/>
    <n v="4784"/>
    <n v="5737"/>
    <n v="12838"/>
    <n v="2537"/>
    <n v="10262"/>
    <n v="12799"/>
    <n v="5"/>
    <n v="34"/>
    <n v="39"/>
    <n v="2542"/>
    <n v="10296"/>
    <n v="1910236"/>
    <n v="4631"/>
    <n v="1914867"/>
    <n v="20838"/>
    <n v="0.96440000000000003"/>
    <m/>
    <m/>
    <m/>
    <n v="5.7000000000000002E-2"/>
    <m/>
    <m/>
    <m/>
    <m/>
  </r>
  <r>
    <x v="0"/>
    <s v="n/a"/>
    <x v="8"/>
    <x v="1"/>
    <n v="2013"/>
    <s v="2013/14"/>
    <n v="302651"/>
    <n v="1635444"/>
    <n v="1699"/>
    <n v="14783"/>
    <n v="304350"/>
    <n v="1650227"/>
    <n v="1954575"/>
    <n v="4240897"/>
    <n v="753716"/>
    <n v="3447272"/>
    <n v="4200988"/>
    <n v="5542"/>
    <n v="34367"/>
    <n v="39909"/>
    <n v="759258"/>
    <n v="3481639"/>
    <n v="642319801.23000002"/>
    <n v="5249075.0199999996"/>
    <n v="647568876.24999988"/>
    <n v="8603896"/>
    <n v="0.96589999999999998"/>
    <m/>
    <m/>
    <m/>
    <n v="2.9600000000000001E-2"/>
    <m/>
    <m/>
    <m/>
    <m/>
  </r>
  <r>
    <x v="1"/>
    <s v="CalWIN"/>
    <x v="8"/>
    <x v="1"/>
    <n v="2013"/>
    <s v="2013/14"/>
    <n v="9875"/>
    <n v="52727"/>
    <n v="95"/>
    <n v="804"/>
    <n v="9970"/>
    <n v="53531"/>
    <n v="63501"/>
    <n v="127311"/>
    <n v="22908"/>
    <n v="102209"/>
    <n v="125117"/>
    <n v="302"/>
    <n v="1892"/>
    <n v="2194"/>
    <n v="23210"/>
    <n v="104101"/>
    <n v="19652465"/>
    <n v="282163"/>
    <n v="19934628"/>
    <n v="277621"/>
    <n v="0.89949999999999997"/>
    <m/>
    <m/>
    <m/>
    <n v="3.1600000000000003E-2"/>
    <m/>
    <m/>
    <m/>
    <m/>
  </r>
  <r>
    <x v="2"/>
    <s v="C-IV"/>
    <x v="8"/>
    <x v="1"/>
    <n v="2013"/>
    <s v="2013/14"/>
    <n v="4"/>
    <n v="87"/>
    <n v="0"/>
    <n v="0"/>
    <n v="4"/>
    <n v="87"/>
    <n v="91"/>
    <n v="160"/>
    <n v="10"/>
    <n v="150"/>
    <n v="160"/>
    <n v="0"/>
    <n v="0"/>
    <n v="0"/>
    <n v="10"/>
    <n v="150"/>
    <n v="23349"/>
    <n v="0"/>
    <n v="23349"/>
    <n v="204"/>
    <n v="1"/>
    <m/>
    <m/>
    <m/>
    <n v="5.2900000000000003E-2"/>
    <m/>
    <m/>
    <m/>
    <m/>
  </r>
  <r>
    <x v="3"/>
    <s v="C-IV"/>
    <x v="8"/>
    <x v="1"/>
    <n v="2013"/>
    <s v="2013/14"/>
    <n v="157"/>
    <n v="1527"/>
    <n v="1"/>
    <n v="4"/>
    <n v="158"/>
    <n v="1531"/>
    <n v="1688"/>
    <n v="3297"/>
    <n v="387"/>
    <n v="2901"/>
    <n v="3288"/>
    <n v="2"/>
    <n v="7"/>
    <n v="9"/>
    <n v="389"/>
    <n v="2908"/>
    <n v="491294"/>
    <n v="976"/>
    <n v="492270"/>
    <n v="4766"/>
    <n v="0.99060000000000004"/>
    <m/>
    <m/>
    <m/>
    <n v="5.2900000000000003E-2"/>
    <m/>
    <m/>
    <m/>
    <m/>
  </r>
  <r>
    <x v="4"/>
    <s v="C-IV"/>
    <x v="8"/>
    <x v="1"/>
    <n v="2013"/>
    <s v="2013/14"/>
    <n v="1998"/>
    <n v="12798"/>
    <n v="2"/>
    <n v="34"/>
    <n v="2000"/>
    <n v="12832"/>
    <n v="14832"/>
    <n v="30313"/>
    <n v="4960"/>
    <n v="25278"/>
    <n v="30238"/>
    <n v="6"/>
    <n v="69"/>
    <n v="75"/>
    <n v="4966"/>
    <n v="25347"/>
    <n v="4496387"/>
    <n v="9199"/>
    <n v="4505586"/>
    <n v="52921"/>
    <n v="0.92430000000000001"/>
    <m/>
    <m/>
    <m/>
    <n v="5.2900000000000003E-2"/>
    <m/>
    <m/>
    <m/>
    <m/>
  </r>
  <r>
    <x v="5"/>
    <s v="C-IV"/>
    <x v="8"/>
    <x v="1"/>
    <n v="2013"/>
    <s v="2013/14"/>
    <n v="267"/>
    <n v="2282"/>
    <n v="0"/>
    <n v="3"/>
    <n v="267"/>
    <n v="2285"/>
    <n v="2552"/>
    <n v="4890"/>
    <n v="693"/>
    <n v="4190"/>
    <n v="4883"/>
    <n v="0"/>
    <n v="7"/>
    <n v="7"/>
    <n v="693"/>
    <n v="4197"/>
    <n v="729793"/>
    <n v="1010"/>
    <n v="730803"/>
    <n v="6932"/>
    <n v="0.98399999999999999"/>
    <m/>
    <m/>
    <m/>
    <n v="5.2900000000000003E-2"/>
    <m/>
    <m/>
    <m/>
    <m/>
  </r>
  <r>
    <x v="6"/>
    <s v="C-IV"/>
    <x v="8"/>
    <x v="1"/>
    <n v="2013"/>
    <s v="2013/14"/>
    <n v="101"/>
    <n v="580"/>
    <n v="0"/>
    <n v="4"/>
    <n v="101"/>
    <n v="584"/>
    <n v="685"/>
    <n v="1608"/>
    <n v="254"/>
    <n v="1344"/>
    <n v="1598"/>
    <n v="0"/>
    <n v="10"/>
    <n v="10"/>
    <n v="254"/>
    <n v="1354"/>
    <n v="218910"/>
    <n v="1497"/>
    <n v="220407"/>
    <n v="5035"/>
    <n v="0.94120000000000004"/>
    <m/>
    <m/>
    <m/>
    <n v="5.2900000000000003E-2"/>
    <m/>
    <m/>
    <m/>
    <m/>
  </r>
  <r>
    <x v="7"/>
    <s v="CalWIN"/>
    <x v="8"/>
    <x v="1"/>
    <n v="2013"/>
    <s v="2013/14"/>
    <n v="5569"/>
    <n v="27389"/>
    <n v="22"/>
    <n v="188"/>
    <n v="5591"/>
    <n v="27577"/>
    <n v="33168"/>
    <n v="69032"/>
    <n v="13246"/>
    <n v="55253"/>
    <n v="68499"/>
    <n v="75"/>
    <n v="458"/>
    <n v="533"/>
    <n v="13321"/>
    <n v="55711"/>
    <n v="10839149"/>
    <n v="69077"/>
    <n v="10908226"/>
    <n v="163104"/>
    <n v="0.93120000000000003"/>
    <m/>
    <m/>
    <m/>
    <n v="4.02E-2"/>
    <m/>
    <m/>
    <m/>
    <m/>
  </r>
  <r>
    <x v="8"/>
    <s v="C-IV"/>
    <x v="8"/>
    <x v="1"/>
    <n v="2013"/>
    <s v="2013/14"/>
    <n v="423"/>
    <n v="2054"/>
    <n v="1"/>
    <n v="5"/>
    <n v="424"/>
    <n v="2059"/>
    <n v="2483"/>
    <n v="5041"/>
    <n v="1103"/>
    <n v="3928"/>
    <n v="5031"/>
    <n v="2"/>
    <n v="8"/>
    <n v="10"/>
    <n v="1105"/>
    <n v="3936"/>
    <n v="746940.38"/>
    <n v="1276"/>
    <n v="748216.38"/>
    <n v="8235"/>
    <n v="1"/>
    <m/>
    <m/>
    <m/>
    <n v="5.2900000000000003E-2"/>
    <m/>
    <m/>
    <m/>
    <m/>
  </r>
  <r>
    <x v="9"/>
    <s v="C-IV"/>
    <x v="8"/>
    <x v="1"/>
    <n v="2013"/>
    <s v="2013/14"/>
    <n v="553"/>
    <n v="5711"/>
    <n v="0"/>
    <n v="18"/>
    <n v="553"/>
    <n v="5729"/>
    <n v="6282"/>
    <n v="11591"/>
    <n v="1385"/>
    <n v="10165"/>
    <n v="11550"/>
    <n v="0"/>
    <n v="41"/>
    <n v="41"/>
    <n v="1385"/>
    <n v="10206"/>
    <n v="1745959"/>
    <n v="5093"/>
    <n v="1751052"/>
    <n v="20240"/>
    <n v="0.98480000000000001"/>
    <m/>
    <m/>
    <m/>
    <n v="5.2900000000000003E-2"/>
    <m/>
    <m/>
    <m/>
    <m/>
  </r>
  <r>
    <x v="10"/>
    <s v="CalWIN"/>
    <x v="8"/>
    <x v="1"/>
    <n v="2013"/>
    <s v="2013/14"/>
    <n v="15098"/>
    <n v="75290"/>
    <n v="43"/>
    <n v="262"/>
    <n v="15141"/>
    <n v="75552"/>
    <n v="90693"/>
    <n v="217651"/>
    <n v="40593"/>
    <n v="176198"/>
    <n v="216791"/>
    <n v="141"/>
    <n v="719"/>
    <n v="860"/>
    <n v="40734"/>
    <n v="176917"/>
    <n v="32446777"/>
    <n v="116751"/>
    <n v="32563528"/>
    <n v="339629"/>
    <n v="0.9143"/>
    <m/>
    <m/>
    <m/>
    <n v="3.5000000000000001E-3"/>
    <m/>
    <m/>
    <m/>
    <m/>
  </r>
  <r>
    <x v="11"/>
    <s v="C-IV"/>
    <x v="8"/>
    <x v="1"/>
    <n v="2013"/>
    <s v="2013/14"/>
    <n v="223"/>
    <n v="1171"/>
    <n v="0"/>
    <n v="3"/>
    <n v="223"/>
    <n v="1174"/>
    <n v="1397"/>
    <n v="3455"/>
    <n v="607"/>
    <n v="2832"/>
    <n v="3439"/>
    <n v="3"/>
    <n v="13"/>
    <n v="16"/>
    <n v="610"/>
    <n v="2845"/>
    <n v="470015"/>
    <n v="1309"/>
    <n v="471324"/>
    <n v="7844"/>
    <n v="1"/>
    <m/>
    <m/>
    <m/>
    <n v="5.2900000000000003E-2"/>
    <m/>
    <m/>
    <m/>
    <m/>
  </r>
  <r>
    <x v="12"/>
    <s v="C-IV"/>
    <x v="8"/>
    <x v="1"/>
    <n v="2013"/>
    <s v="2013/14"/>
    <n v="1003"/>
    <n v="7773"/>
    <n v="2"/>
    <n v="10"/>
    <n v="1005"/>
    <n v="7783"/>
    <n v="8788"/>
    <n v="16477"/>
    <n v="2476"/>
    <n v="13976"/>
    <n v="16452"/>
    <n v="4"/>
    <n v="21"/>
    <n v="25"/>
    <n v="2480"/>
    <n v="13997"/>
    <n v="2521386"/>
    <n v="2577"/>
    <n v="2523963"/>
    <n v="30232"/>
    <n v="0.9375"/>
    <m/>
    <m/>
    <m/>
    <n v="5.2900000000000003E-2"/>
    <m/>
    <m/>
    <m/>
    <m/>
  </r>
  <r>
    <x v="13"/>
    <s v="C-IV"/>
    <x v="8"/>
    <x v="1"/>
    <n v="2013"/>
    <s v="2013/14"/>
    <n v="2115"/>
    <n v="12564"/>
    <n v="7"/>
    <n v="113"/>
    <n v="2122"/>
    <n v="12677"/>
    <n v="14799"/>
    <n v="34870"/>
    <n v="2795"/>
    <n v="31698"/>
    <n v="34493"/>
    <n v="22"/>
    <n v="355"/>
    <n v="377"/>
    <n v="2817"/>
    <n v="32053"/>
    <n v="5287534"/>
    <n v="44477"/>
    <n v="5332011"/>
    <n v="61019"/>
    <n v="0.86860000000000004"/>
    <m/>
    <m/>
    <m/>
    <n v="5.2900000000000003E-2"/>
    <m/>
    <m/>
    <m/>
    <m/>
  </r>
  <r>
    <x v="14"/>
    <s v="C-IV"/>
    <x v="8"/>
    <x v="1"/>
    <n v="2013"/>
    <s v="2013/14"/>
    <n v="116"/>
    <n v="884"/>
    <n v="1"/>
    <n v="2"/>
    <n v="117"/>
    <n v="886"/>
    <n v="1002"/>
    <n v="2029"/>
    <n v="318"/>
    <n v="1702"/>
    <n v="2020"/>
    <n v="2"/>
    <n v="7"/>
    <n v="9"/>
    <n v="320"/>
    <n v="1709"/>
    <n v="275986"/>
    <n v="916"/>
    <n v="276902"/>
    <n v="3642"/>
    <n v="0.98440000000000005"/>
    <m/>
    <m/>
    <m/>
    <n v="5.2900000000000003E-2"/>
    <m/>
    <m/>
    <m/>
    <m/>
  </r>
  <r>
    <x v="15"/>
    <s v="C-IV"/>
    <x v="8"/>
    <x v="1"/>
    <n v="2013"/>
    <s v="2013/14"/>
    <n v="11303"/>
    <n v="47610"/>
    <n v="14"/>
    <n v="243"/>
    <n v="11317"/>
    <n v="47853"/>
    <n v="59170"/>
    <n v="142950"/>
    <n v="30614"/>
    <n v="111709"/>
    <n v="142323"/>
    <n v="45"/>
    <n v="582"/>
    <n v="627"/>
    <n v="30659"/>
    <n v="112291"/>
    <n v="20967161"/>
    <n v="88895"/>
    <n v="21056056"/>
    <n v="266043"/>
    <n v="0.98529999999999995"/>
    <m/>
    <m/>
    <m/>
    <n v="2.24E-2"/>
    <m/>
    <m/>
    <m/>
    <m/>
  </r>
  <r>
    <x v="16"/>
    <s v="C-IV"/>
    <x v="8"/>
    <x v="1"/>
    <n v="2013"/>
    <s v="2013/14"/>
    <n v="1558"/>
    <n v="8207"/>
    <n v="2"/>
    <n v="46"/>
    <n v="1560"/>
    <n v="8253"/>
    <n v="9813"/>
    <n v="23245"/>
    <n v="4163"/>
    <n v="18957"/>
    <n v="23120"/>
    <n v="8"/>
    <n v="117"/>
    <n v="125"/>
    <n v="4171"/>
    <n v="19074"/>
    <n v="3236761"/>
    <n v="16254"/>
    <n v="3253015"/>
    <n v="40057"/>
    <n v="0.99019999999999997"/>
    <m/>
    <m/>
    <m/>
    <n v="5.2900000000000003E-2"/>
    <m/>
    <m/>
    <m/>
    <m/>
  </r>
  <r>
    <x v="17"/>
    <s v="C-IV"/>
    <x v="8"/>
    <x v="1"/>
    <n v="2013"/>
    <s v="2013/14"/>
    <n v="610"/>
    <n v="4496"/>
    <n v="1"/>
    <n v="12"/>
    <n v="611"/>
    <n v="4508"/>
    <n v="5119"/>
    <n v="10267"/>
    <n v="1520"/>
    <n v="8722"/>
    <n v="10242"/>
    <n v="3"/>
    <n v="22"/>
    <n v="25"/>
    <n v="1523"/>
    <n v="8744"/>
    <n v="1542690"/>
    <n v="3396"/>
    <n v="1546086"/>
    <n v="19689"/>
    <n v="0.92659999999999998"/>
    <m/>
    <m/>
    <m/>
    <n v="5.2900000000000003E-2"/>
    <m/>
    <m/>
    <m/>
    <m/>
  </r>
  <r>
    <x v="18"/>
    <s v="C-IV"/>
    <x v="8"/>
    <x v="1"/>
    <n v="2013"/>
    <s v="2013/14"/>
    <n v="251"/>
    <n v="1169"/>
    <n v="0"/>
    <n v="0"/>
    <n v="251"/>
    <n v="1169"/>
    <n v="1420"/>
    <n v="2971"/>
    <n v="673"/>
    <n v="2297"/>
    <n v="2970"/>
    <n v="0"/>
    <n v="1"/>
    <n v="1"/>
    <n v="673"/>
    <n v="2298"/>
    <n v="455150"/>
    <n v="120"/>
    <n v="455270"/>
    <n v="5099"/>
    <n v="0.92930000000000001"/>
    <m/>
    <m/>
    <m/>
    <n v="5.2900000000000003E-2"/>
    <m/>
    <m/>
    <m/>
    <m/>
  </r>
  <r>
    <x v="19"/>
    <s v="LRS"/>
    <x v="8"/>
    <x v="1"/>
    <n v="2013"/>
    <s v="2013/14"/>
    <n v="88679"/>
    <n v="468002"/>
    <n v="851"/>
    <n v="5019"/>
    <n v="89530"/>
    <n v="473021"/>
    <n v="562551"/>
    <n v="1158732"/>
    <n v="201357"/>
    <n v="943676"/>
    <n v="1145033"/>
    <n v="2720"/>
    <n v="10979"/>
    <n v="13699"/>
    <n v="204077"/>
    <n v="954655"/>
    <n v="183364203"/>
    <n v="1924081"/>
    <n v="185288284"/>
    <n v="2651016"/>
    <n v="0.96699999999999997"/>
    <m/>
    <m/>
    <m/>
    <n v="2.7199999999999998E-2"/>
    <m/>
    <m/>
    <m/>
    <m/>
  </r>
  <r>
    <x v="20"/>
    <s v="C-IV"/>
    <x v="8"/>
    <x v="1"/>
    <n v="2013"/>
    <s v="2013/14"/>
    <n v="1981"/>
    <n v="8522"/>
    <n v="4"/>
    <n v="15"/>
    <n v="1985"/>
    <n v="8537"/>
    <n v="10522"/>
    <n v="26604"/>
    <n v="5242"/>
    <n v="21300"/>
    <n v="26542"/>
    <n v="8"/>
    <n v="54"/>
    <n v="62"/>
    <n v="5250"/>
    <n v="21354"/>
    <n v="3840753"/>
    <n v="6207"/>
    <n v="3846960"/>
    <n v="50733"/>
    <n v="0.98299999999999998"/>
    <m/>
    <m/>
    <m/>
    <n v="5.2900000000000003E-2"/>
    <m/>
    <m/>
    <m/>
    <m/>
  </r>
  <r>
    <x v="21"/>
    <s v="C-IV"/>
    <x v="8"/>
    <x v="1"/>
    <n v="2013"/>
    <s v="2013/14"/>
    <n v="753"/>
    <n v="4942"/>
    <n v="16"/>
    <n v="75"/>
    <n v="769"/>
    <n v="5017"/>
    <n v="5786"/>
    <n v="9747"/>
    <n v="1632"/>
    <n v="7874"/>
    <n v="9506"/>
    <n v="44"/>
    <n v="197"/>
    <n v="241"/>
    <n v="1676"/>
    <n v="8071"/>
    <n v="1513082"/>
    <n v="25279"/>
    <n v="1538361"/>
    <n v="26115"/>
    <n v="0.9607"/>
    <m/>
    <m/>
    <m/>
    <n v="5.2900000000000003E-2"/>
    <m/>
    <m/>
    <m/>
    <m/>
  </r>
  <r>
    <x v="22"/>
    <s v="C-IV"/>
    <x v="8"/>
    <x v="1"/>
    <n v="2013"/>
    <s v="2013/14"/>
    <n v="117"/>
    <n v="776"/>
    <n v="0"/>
    <n v="2"/>
    <n v="117"/>
    <n v="778"/>
    <n v="895"/>
    <n v="1794"/>
    <n v="318"/>
    <n v="1474"/>
    <n v="1792"/>
    <n v="0"/>
    <n v="2"/>
    <n v="2"/>
    <n v="318"/>
    <n v="1476"/>
    <n v="263497"/>
    <n v="159"/>
    <n v="263656"/>
    <n v="2963"/>
    <n v="0.8276"/>
    <m/>
    <m/>
    <m/>
    <n v="5.2900000000000003E-2"/>
    <m/>
    <m/>
    <m/>
    <m/>
  </r>
  <r>
    <x v="23"/>
    <s v="C-IV"/>
    <x v="8"/>
    <x v="1"/>
    <n v="2013"/>
    <s v="2013/14"/>
    <n v="880"/>
    <n v="5939"/>
    <n v="1"/>
    <n v="17"/>
    <n v="881"/>
    <n v="5956"/>
    <n v="6837"/>
    <n v="12954"/>
    <n v="2225"/>
    <n v="10683"/>
    <n v="12908"/>
    <n v="2"/>
    <n v="44"/>
    <n v="46"/>
    <n v="2227"/>
    <n v="10727"/>
    <n v="1970305"/>
    <n v="6264"/>
    <n v="1976569"/>
    <n v="26125"/>
    <n v="0.99460000000000004"/>
    <m/>
    <m/>
    <m/>
    <n v="5.2900000000000003E-2"/>
    <m/>
    <m/>
    <m/>
    <m/>
  </r>
  <r>
    <x v="24"/>
    <s v="C-IV"/>
    <x v="8"/>
    <x v="1"/>
    <n v="2013"/>
    <s v="2013/14"/>
    <n v="4668"/>
    <n v="18000"/>
    <n v="7"/>
    <n v="29"/>
    <n v="4675"/>
    <n v="18029"/>
    <n v="22704"/>
    <n v="54704"/>
    <n v="12622"/>
    <n v="41965"/>
    <n v="54587"/>
    <n v="22"/>
    <n v="95"/>
    <n v="117"/>
    <n v="12644"/>
    <n v="42060"/>
    <n v="8035515"/>
    <n v="13244"/>
    <n v="8048759"/>
    <n v="95284"/>
    <n v="0.97370000000000001"/>
    <m/>
    <m/>
    <m/>
    <n v="1.3100000000000001E-2"/>
    <m/>
    <m/>
    <m/>
    <m/>
  </r>
  <r>
    <x v="25"/>
    <s v="C-IV"/>
    <x v="8"/>
    <x v="1"/>
    <n v="2013"/>
    <s v="2013/14"/>
    <n v="57"/>
    <n v="347"/>
    <n v="0"/>
    <n v="0"/>
    <n v="57"/>
    <n v="347"/>
    <n v="404"/>
    <n v="918"/>
    <n v="149"/>
    <n v="767"/>
    <n v="916"/>
    <n v="0"/>
    <n v="2"/>
    <n v="2"/>
    <n v="149"/>
    <n v="769"/>
    <n v="129633"/>
    <n v="0"/>
    <n v="129633"/>
    <n v="2104"/>
    <n v="1"/>
    <m/>
    <m/>
    <m/>
    <n v="5.2900000000000003E-2"/>
    <m/>
    <m/>
    <m/>
    <m/>
  </r>
  <r>
    <x v="26"/>
    <s v="C-IV"/>
    <x v="8"/>
    <x v="1"/>
    <n v="2013"/>
    <s v="2013/14"/>
    <n v="18"/>
    <n v="325"/>
    <n v="0"/>
    <n v="0"/>
    <n v="18"/>
    <n v="325"/>
    <n v="343"/>
    <n v="579"/>
    <n v="41"/>
    <n v="538"/>
    <n v="579"/>
    <n v="0"/>
    <n v="0"/>
    <n v="0"/>
    <n v="41"/>
    <n v="538"/>
    <n v="85243"/>
    <n v="0"/>
    <n v="85243"/>
    <n v="1663"/>
    <n v="1"/>
    <m/>
    <m/>
    <m/>
    <n v="5.2900000000000003E-2"/>
    <m/>
    <m/>
    <m/>
    <m/>
  </r>
  <r>
    <x v="27"/>
    <s v="C-IV"/>
    <x v="8"/>
    <x v="1"/>
    <n v="2013"/>
    <s v="2013/14"/>
    <n v="3117"/>
    <n v="15999"/>
    <n v="8"/>
    <n v="47"/>
    <n v="3125"/>
    <n v="16046"/>
    <n v="19171"/>
    <n v="43496"/>
    <n v="7643"/>
    <n v="35676"/>
    <n v="43319"/>
    <n v="23"/>
    <n v="154"/>
    <n v="177"/>
    <n v="7666"/>
    <n v="35830"/>
    <n v="6299421"/>
    <n v="16268"/>
    <n v="6315689"/>
    <n v="118353"/>
    <n v="1"/>
    <m/>
    <m/>
    <m/>
    <n v="2.4199999999999999E-2"/>
    <m/>
    <m/>
    <m/>
    <m/>
  </r>
  <r>
    <x v="28"/>
    <s v="C-IV"/>
    <x v="8"/>
    <x v="1"/>
    <n v="2013"/>
    <s v="2013/14"/>
    <n v="373"/>
    <n v="2719"/>
    <n v="3"/>
    <n v="21"/>
    <n v="376"/>
    <n v="2740"/>
    <n v="3116"/>
    <n v="6596"/>
    <n v="895"/>
    <n v="5623"/>
    <n v="6518"/>
    <n v="8"/>
    <n v="70"/>
    <n v="78"/>
    <n v="903"/>
    <n v="5693"/>
    <n v="945966"/>
    <n v="7711"/>
    <n v="953677"/>
    <n v="21038"/>
    <n v="0.72330000000000005"/>
    <m/>
    <m/>
    <m/>
    <n v="5.2900000000000003E-2"/>
    <m/>
    <m/>
    <m/>
    <m/>
  </r>
  <r>
    <x v="29"/>
    <s v="C-IV"/>
    <x v="8"/>
    <x v="1"/>
    <n v="2013"/>
    <s v="2013/14"/>
    <n v="418"/>
    <n v="3456"/>
    <n v="0"/>
    <n v="6"/>
    <n v="418"/>
    <n v="3462"/>
    <n v="3880"/>
    <n v="7399"/>
    <n v="1077"/>
    <n v="6312"/>
    <n v="7389"/>
    <n v="0"/>
    <n v="10"/>
    <n v="10"/>
    <n v="1077"/>
    <n v="6322"/>
    <n v="1122022"/>
    <n v="1504"/>
    <n v="1123526"/>
    <n v="12636"/>
    <n v="0.99480000000000002"/>
    <m/>
    <m/>
    <m/>
    <n v="5.2900000000000003E-2"/>
    <m/>
    <m/>
    <m/>
    <m/>
  </r>
  <r>
    <x v="30"/>
    <s v="CalWIN"/>
    <x v="8"/>
    <x v="1"/>
    <n v="2013"/>
    <s v="2013/14"/>
    <n v="13090"/>
    <n v="93136"/>
    <n v="59"/>
    <n v="1514"/>
    <n v="13149"/>
    <n v="94650"/>
    <n v="107799"/>
    <n v="236820"/>
    <n v="33180"/>
    <n v="199899"/>
    <n v="233079"/>
    <n v="203"/>
    <n v="3538"/>
    <n v="3741"/>
    <n v="33383"/>
    <n v="203437"/>
    <n v="34675667"/>
    <n v="456721"/>
    <n v="35132388"/>
    <n v="555688"/>
    <n v="0.99409999999999998"/>
    <m/>
    <m/>
    <m/>
    <n v="2.1899999999999999E-2"/>
    <m/>
    <m/>
    <m/>
    <m/>
  </r>
  <r>
    <x v="31"/>
    <s v="CalWIN"/>
    <x v="8"/>
    <x v="1"/>
    <n v="2013"/>
    <s v="2013/14"/>
    <n v="948"/>
    <n v="7720"/>
    <n v="6"/>
    <n v="28"/>
    <n v="954"/>
    <n v="7748"/>
    <n v="8702"/>
    <n v="17929"/>
    <n v="2450"/>
    <n v="15398"/>
    <n v="17848"/>
    <n v="19"/>
    <n v="62"/>
    <n v="81"/>
    <n v="2469"/>
    <n v="15460"/>
    <n v="2605493.52"/>
    <n v="9590"/>
    <n v="2615083.52"/>
    <n v="33500"/>
    <n v="0.99280000000000002"/>
    <m/>
    <m/>
    <m/>
    <n v="5.2900000000000003E-2"/>
    <m/>
    <m/>
    <m/>
    <m/>
  </r>
  <r>
    <x v="32"/>
    <s v="C-IV"/>
    <x v="8"/>
    <x v="1"/>
    <n v="2013"/>
    <s v="2013/14"/>
    <n v="90"/>
    <n v="686"/>
    <n v="0"/>
    <n v="1"/>
    <n v="90"/>
    <n v="687"/>
    <n v="777"/>
    <n v="1580"/>
    <n v="236"/>
    <n v="1343"/>
    <n v="1579"/>
    <n v="0"/>
    <n v="1"/>
    <n v="1"/>
    <n v="236"/>
    <n v="1344"/>
    <n v="227908"/>
    <n v="200"/>
    <n v="228108"/>
    <n v="3298"/>
    <n v="1"/>
    <m/>
    <m/>
    <m/>
    <n v="5.2900000000000003E-2"/>
    <m/>
    <m/>
    <m/>
    <m/>
  </r>
  <r>
    <x v="33"/>
    <s v="C-IV"/>
    <x v="8"/>
    <x v="1"/>
    <n v="2013"/>
    <s v="2013/14"/>
    <n v="19233"/>
    <n v="98258"/>
    <n v="41"/>
    <n v="557"/>
    <n v="19274"/>
    <n v="98815"/>
    <n v="118089"/>
    <n v="282959"/>
    <n v="52174"/>
    <n v="229153"/>
    <n v="281327"/>
    <n v="137"/>
    <n v="1495"/>
    <n v="1632"/>
    <n v="52311"/>
    <n v="230648"/>
    <n v="41367076"/>
    <n v="192666"/>
    <n v="41559742"/>
    <n v="500147"/>
    <n v="0.99570000000000003"/>
    <m/>
    <m/>
    <m/>
    <n v="3.1699999999999999E-2"/>
    <m/>
    <m/>
    <m/>
    <m/>
  </r>
  <r>
    <x v="34"/>
    <s v="CalWIN"/>
    <x v="8"/>
    <x v="1"/>
    <n v="2013"/>
    <s v="2013/14"/>
    <n v="17032"/>
    <n v="77117"/>
    <n v="133"/>
    <n v="737"/>
    <n v="17165"/>
    <n v="77854"/>
    <n v="95019"/>
    <n v="210684"/>
    <n v="43002"/>
    <n v="165469"/>
    <n v="208471"/>
    <n v="476"/>
    <n v="1737"/>
    <n v="2213"/>
    <n v="43478"/>
    <n v="167206"/>
    <n v="32296735"/>
    <n v="315113"/>
    <n v="32611848"/>
    <n v="360938"/>
    <n v="0.98750000000000004"/>
    <m/>
    <m/>
    <m/>
    <n v="4.4000000000000003E-3"/>
    <m/>
    <m/>
    <m/>
    <m/>
  </r>
  <r>
    <x v="35"/>
    <s v="C-IV"/>
    <x v="8"/>
    <x v="1"/>
    <n v="2013"/>
    <s v="2013/14"/>
    <n v="350"/>
    <n v="2191"/>
    <n v="1"/>
    <n v="9"/>
    <n v="351"/>
    <n v="2200"/>
    <n v="2551"/>
    <n v="5934"/>
    <n v="920"/>
    <n v="4986"/>
    <n v="5906"/>
    <n v="2"/>
    <n v="26"/>
    <n v="28"/>
    <n v="922"/>
    <n v="5012"/>
    <n v="855328"/>
    <n v="2494"/>
    <n v="857822"/>
    <n v="11310"/>
    <n v="1"/>
    <m/>
    <m/>
    <m/>
    <n v="5.2900000000000003E-2"/>
    <m/>
    <m/>
    <m/>
    <m/>
  </r>
  <r>
    <x v="36"/>
    <s v="C-IV"/>
    <x v="8"/>
    <x v="1"/>
    <n v="2013"/>
    <s v="2013/14"/>
    <n v="27589"/>
    <n v="133506"/>
    <n v="58"/>
    <n v="579"/>
    <n v="27647"/>
    <n v="134085"/>
    <n v="161732"/>
    <n v="377412"/>
    <n v="74329"/>
    <n v="301368"/>
    <n v="375697"/>
    <n v="193"/>
    <n v="1522"/>
    <n v="1715"/>
    <n v="74522"/>
    <n v="302890"/>
    <n v="56172449"/>
    <n v="198870"/>
    <n v="56371319"/>
    <n v="562746"/>
    <n v="0.997"/>
    <m/>
    <m/>
    <m/>
    <n v="1.4200000000000001E-2"/>
    <m/>
    <m/>
    <m/>
    <m/>
  </r>
  <r>
    <x v="37"/>
    <s v="CalWIN"/>
    <x v="8"/>
    <x v="1"/>
    <n v="2013"/>
    <s v="2013/14"/>
    <n v="16811"/>
    <n v="106308"/>
    <n v="107"/>
    <n v="1043"/>
    <n v="16918"/>
    <n v="107351"/>
    <n v="124269"/>
    <n v="264103"/>
    <n v="45447"/>
    <n v="215689"/>
    <n v="261136"/>
    <n v="383"/>
    <n v="2584"/>
    <n v="2967"/>
    <n v="45830"/>
    <n v="218273"/>
    <n v="39485768"/>
    <n v="370487"/>
    <n v="39856255"/>
    <n v="524094"/>
    <n v="0.9708"/>
    <m/>
    <m/>
    <m/>
    <n v="2.5399999999999999E-2"/>
    <m/>
    <m/>
    <m/>
    <m/>
  </r>
  <r>
    <x v="38"/>
    <s v="CalWIN"/>
    <x v="8"/>
    <x v="1"/>
    <n v="2013"/>
    <s v="2013/14"/>
    <n v="2678"/>
    <n v="28364"/>
    <n v="65"/>
    <n v="749"/>
    <n v="2743"/>
    <n v="29113"/>
    <n v="31856"/>
    <n v="50177"/>
    <n v="5958"/>
    <n v="42600"/>
    <n v="48558"/>
    <n v="185"/>
    <n v="1434"/>
    <n v="1619"/>
    <n v="6143"/>
    <n v="44034"/>
    <n v="7816495"/>
    <n v="212967"/>
    <n v="8029462"/>
    <n v="145544"/>
    <n v="0.97019999999999995"/>
    <m/>
    <m/>
    <m/>
    <n v="3.78E-2"/>
    <m/>
    <m/>
    <m/>
    <m/>
  </r>
  <r>
    <x v="39"/>
    <s v="C-IV"/>
    <x v="8"/>
    <x v="1"/>
    <n v="2013"/>
    <s v="2013/14"/>
    <n v="9401"/>
    <n v="37396"/>
    <n v="19"/>
    <n v="269"/>
    <n v="9420"/>
    <n v="37665"/>
    <n v="47085"/>
    <n v="113234"/>
    <n v="24122"/>
    <n v="88307"/>
    <n v="112429"/>
    <n v="67"/>
    <n v="738"/>
    <n v="805"/>
    <n v="24189"/>
    <n v="89045"/>
    <n v="16739055"/>
    <n v="99986"/>
    <n v="16839041"/>
    <n v="204326"/>
    <n v="0.97529999999999994"/>
    <m/>
    <m/>
    <m/>
    <n v="2.6700000000000002E-2"/>
    <m/>
    <m/>
    <m/>
    <m/>
  </r>
  <r>
    <x v="40"/>
    <s v="CalWIN"/>
    <x v="8"/>
    <x v="1"/>
    <n v="2013"/>
    <s v="2013/14"/>
    <n v="1122"/>
    <n v="7636"/>
    <n v="2"/>
    <n v="23"/>
    <n v="1124"/>
    <n v="7659"/>
    <n v="8783"/>
    <n v="17028"/>
    <n v="2783"/>
    <n v="14183"/>
    <n v="16966"/>
    <n v="7"/>
    <n v="55"/>
    <n v="62"/>
    <n v="2790"/>
    <n v="14238"/>
    <n v="2503594"/>
    <n v="6508"/>
    <n v="2510102"/>
    <n v="38798"/>
    <n v="0.95750000000000002"/>
    <m/>
    <m/>
    <m/>
    <n v="5.2900000000000003E-2"/>
    <m/>
    <m/>
    <m/>
    <m/>
  </r>
  <r>
    <x v="41"/>
    <s v="CalWIN"/>
    <x v="8"/>
    <x v="1"/>
    <n v="2013"/>
    <s v="2013/14"/>
    <n v="1508"/>
    <n v="13162"/>
    <n v="18"/>
    <n v="293"/>
    <n v="1526"/>
    <n v="13455"/>
    <n v="14981"/>
    <n v="30296"/>
    <n v="3663"/>
    <n v="25875"/>
    <n v="29538"/>
    <n v="57"/>
    <n v="701"/>
    <n v="758"/>
    <n v="3720"/>
    <n v="26576"/>
    <n v="4481433.97"/>
    <n v="88952.03"/>
    <n v="4570386"/>
    <n v="94376"/>
    <n v="0.96619999999999995"/>
    <m/>
    <m/>
    <m/>
    <n v="5.2900000000000003E-2"/>
    <m/>
    <m/>
    <m/>
    <m/>
  </r>
  <r>
    <x v="42"/>
    <s v="CalWIN"/>
    <x v="8"/>
    <x v="1"/>
    <n v="2013"/>
    <s v="2013/14"/>
    <n v="2373"/>
    <n v="11598"/>
    <n v="2"/>
    <n v="40"/>
    <n v="2375"/>
    <n v="11638"/>
    <n v="14013"/>
    <n v="31502"/>
    <n v="5869"/>
    <n v="25525"/>
    <n v="31394"/>
    <n v="5"/>
    <n v="103"/>
    <n v="108"/>
    <n v="5874"/>
    <n v="25628"/>
    <n v="4634454"/>
    <n v="14039"/>
    <n v="4648493"/>
    <n v="95156"/>
    <n v="0.93189999999999995"/>
    <m/>
    <m/>
    <m/>
    <n v="5.2900000000000003E-2"/>
    <m/>
    <m/>
    <m/>
    <m/>
  </r>
  <r>
    <x v="43"/>
    <s v="CalWIN"/>
    <x v="8"/>
    <x v="1"/>
    <n v="2013"/>
    <s v="2013/14"/>
    <n v="6721"/>
    <n v="44662"/>
    <n v="37"/>
    <n v="1009"/>
    <n v="6758"/>
    <n v="45671"/>
    <n v="52429"/>
    <n v="110814"/>
    <n v="15996"/>
    <n v="92585"/>
    <n v="108581"/>
    <n v="123"/>
    <n v="2110"/>
    <n v="2233"/>
    <n v="16119"/>
    <n v="94695"/>
    <n v="16426008"/>
    <n v="309148"/>
    <n v="16735156"/>
    <n v="296341"/>
    <n v="0.91159999999999997"/>
    <m/>
    <m/>
    <m/>
    <n v="2.46E-2"/>
    <m/>
    <m/>
    <m/>
    <m/>
  </r>
  <r>
    <x v="44"/>
    <s v="CalWIN"/>
    <x v="8"/>
    <x v="1"/>
    <n v="2013"/>
    <s v="2013/14"/>
    <n v="1211"/>
    <n v="10147"/>
    <n v="2"/>
    <n v="23"/>
    <n v="1213"/>
    <n v="10170"/>
    <n v="11383"/>
    <n v="22023"/>
    <n v="2964"/>
    <n v="18993"/>
    <n v="21957"/>
    <n v="5"/>
    <n v="61"/>
    <n v="66"/>
    <n v="2969"/>
    <n v="19054"/>
    <n v="3322223"/>
    <n v="6826.63"/>
    <n v="3329049.63"/>
    <n v="49770"/>
    <n v="0.92610000000000003"/>
    <m/>
    <m/>
    <m/>
    <n v="5.2900000000000003E-2"/>
    <m/>
    <m/>
    <m/>
    <m/>
  </r>
  <r>
    <x v="45"/>
    <s v="C-IV"/>
    <x v="8"/>
    <x v="1"/>
    <n v="2013"/>
    <s v="2013/14"/>
    <n v="1629"/>
    <n v="9791"/>
    <n v="1"/>
    <n v="17"/>
    <n v="1630"/>
    <n v="9808"/>
    <n v="11438"/>
    <n v="22941"/>
    <n v="4116"/>
    <n v="18786"/>
    <n v="22902"/>
    <n v="3"/>
    <n v="36"/>
    <n v="39"/>
    <n v="4119"/>
    <n v="18822"/>
    <n v="3395173"/>
    <n v="4636"/>
    <n v="3399809"/>
    <n v="43592"/>
    <n v="0.80389999999999995"/>
    <m/>
    <m/>
    <m/>
    <n v="5.2900000000000003E-2"/>
    <m/>
    <m/>
    <m/>
    <m/>
  </r>
  <r>
    <x v="46"/>
    <s v="C-IV"/>
    <x v="8"/>
    <x v="1"/>
    <n v="2013"/>
    <s v="2013/14"/>
    <n v="14"/>
    <n v="145"/>
    <n v="0"/>
    <n v="0"/>
    <n v="14"/>
    <n v="145"/>
    <n v="159"/>
    <n v="300"/>
    <n v="39"/>
    <n v="261"/>
    <n v="300"/>
    <n v="0"/>
    <n v="0"/>
    <n v="0"/>
    <n v="39"/>
    <n v="261"/>
    <n v="43079"/>
    <n v="0"/>
    <n v="43079"/>
    <n v="526"/>
    <n v="0.88890000000000002"/>
    <m/>
    <m/>
    <m/>
    <n v="5.2900000000000003E-2"/>
    <m/>
    <m/>
    <m/>
    <m/>
  </r>
  <r>
    <x v="47"/>
    <s v="C-IV"/>
    <x v="8"/>
    <x v="1"/>
    <n v="2013"/>
    <s v="2013/14"/>
    <n v="423"/>
    <n v="2494"/>
    <n v="0"/>
    <n v="3"/>
    <n v="423"/>
    <n v="2497"/>
    <n v="2920"/>
    <n v="6470"/>
    <n v="1135"/>
    <n v="5330"/>
    <n v="6465"/>
    <n v="0"/>
    <n v="5"/>
    <n v="5"/>
    <n v="1135"/>
    <n v="5335"/>
    <n v="944812"/>
    <n v="827"/>
    <n v="945639"/>
    <n v="11571"/>
    <n v="1"/>
    <m/>
    <m/>
    <m/>
    <n v="5.2900000000000003E-2"/>
    <m/>
    <m/>
    <m/>
    <m/>
  </r>
  <r>
    <x v="48"/>
    <s v="CalWIN"/>
    <x v="8"/>
    <x v="1"/>
    <n v="2013"/>
    <s v="2013/14"/>
    <n v="3290"/>
    <n v="17448"/>
    <n v="7"/>
    <n v="84"/>
    <n v="3297"/>
    <n v="17532"/>
    <n v="20829"/>
    <n v="41431"/>
    <n v="7852"/>
    <n v="33351"/>
    <n v="41203"/>
    <n v="24"/>
    <n v="204"/>
    <n v="228"/>
    <n v="7876"/>
    <n v="33555"/>
    <n v="6391874.8300000001"/>
    <n v="30451.47"/>
    <n v="6422326.2999999998"/>
    <n v="76618"/>
    <n v="0.91900000000000004"/>
    <m/>
    <m/>
    <m/>
    <n v="1.2200000000000001E-2"/>
    <m/>
    <m/>
    <m/>
    <m/>
  </r>
  <r>
    <x v="49"/>
    <s v="CalWIN"/>
    <x v="8"/>
    <x v="1"/>
    <n v="2013"/>
    <s v="2013/14"/>
    <n v="2006"/>
    <n v="16463"/>
    <n v="9"/>
    <n v="109"/>
    <n v="2015"/>
    <n v="16572"/>
    <n v="18587"/>
    <n v="34325"/>
    <n v="4834"/>
    <n v="29178"/>
    <n v="34012"/>
    <n v="32"/>
    <n v="281"/>
    <n v="313"/>
    <n v="4866"/>
    <n v="29459"/>
    <n v="5218562"/>
    <n v="37147"/>
    <n v="5255709"/>
    <n v="78051"/>
    <n v="0.82289999999999996"/>
    <m/>
    <m/>
    <m/>
    <n v="5.2900000000000003E-2"/>
    <m/>
    <m/>
    <m/>
    <m/>
  </r>
  <r>
    <x v="50"/>
    <s v="C-IV"/>
    <x v="8"/>
    <x v="1"/>
    <n v="2013"/>
    <s v="2013/14"/>
    <n v="6745"/>
    <n v="35061"/>
    <n v="8"/>
    <n v="56"/>
    <n v="6753"/>
    <n v="35117"/>
    <n v="41870"/>
    <n v="91498"/>
    <n v="17824"/>
    <n v="73495"/>
    <n v="91319"/>
    <n v="28"/>
    <n v="151"/>
    <n v="179"/>
    <n v="17852"/>
    <n v="73646"/>
    <n v="13525238"/>
    <n v="22054"/>
    <n v="13547292"/>
    <n v="152394"/>
    <n v="0.95989999999999998"/>
    <m/>
    <m/>
    <m/>
    <n v="9.7000000000000003E-3"/>
    <m/>
    <m/>
    <m/>
    <m/>
  </r>
  <r>
    <x v="51"/>
    <s v="C-IV"/>
    <x v="8"/>
    <x v="1"/>
    <n v="2013"/>
    <s v="2013/14"/>
    <n v="789"/>
    <n v="4311"/>
    <n v="3"/>
    <n v="21"/>
    <n v="792"/>
    <n v="4332"/>
    <n v="5124"/>
    <n v="12177"/>
    <n v="2121"/>
    <n v="9986"/>
    <n v="12107"/>
    <n v="12"/>
    <n v="58"/>
    <n v="70"/>
    <n v="2133"/>
    <n v="10044"/>
    <n v="1750070"/>
    <n v="7501"/>
    <n v="1757571"/>
    <n v="25331"/>
    <n v="0.98099999999999998"/>
    <m/>
    <m/>
    <m/>
    <n v="5.2900000000000003E-2"/>
    <m/>
    <m/>
    <m/>
    <m/>
  </r>
  <r>
    <x v="52"/>
    <s v="C-IV"/>
    <x v="8"/>
    <x v="1"/>
    <n v="2013"/>
    <s v="2013/14"/>
    <n v="732"/>
    <n v="3636"/>
    <n v="1"/>
    <n v="7"/>
    <n v="733"/>
    <n v="3643"/>
    <n v="4376"/>
    <n v="10039"/>
    <n v="1955"/>
    <n v="8065"/>
    <n v="10020"/>
    <n v="2"/>
    <n v="17"/>
    <n v="19"/>
    <n v="1957"/>
    <n v="8082"/>
    <n v="1451402"/>
    <n v="2948"/>
    <n v="1454350"/>
    <n v="18205"/>
    <n v="0.93389999999999995"/>
    <m/>
    <m/>
    <m/>
    <n v="5.2900000000000003E-2"/>
    <m/>
    <m/>
    <m/>
    <m/>
  </r>
  <r>
    <x v="53"/>
    <s v="C-IV"/>
    <x v="8"/>
    <x v="1"/>
    <n v="2013"/>
    <s v="2013/14"/>
    <n v="80"/>
    <n v="721"/>
    <n v="0"/>
    <n v="1"/>
    <n v="80"/>
    <n v="722"/>
    <n v="802"/>
    <n v="1581"/>
    <n v="195"/>
    <n v="1385"/>
    <n v="1580"/>
    <n v="0"/>
    <n v="1"/>
    <n v="1"/>
    <n v="195"/>
    <n v="1386"/>
    <n v="240952"/>
    <n v="286"/>
    <n v="241238"/>
    <n v="2988"/>
    <n v="0.9667"/>
    <m/>
    <m/>
    <m/>
    <n v="5.2900000000000003E-2"/>
    <m/>
    <m/>
    <m/>
    <m/>
  </r>
  <r>
    <x v="54"/>
    <s v="CalWIN"/>
    <x v="8"/>
    <x v="1"/>
    <n v="2013"/>
    <s v="2013/14"/>
    <n v="8811"/>
    <n v="37429"/>
    <n v="20"/>
    <n v="297"/>
    <n v="8831"/>
    <n v="37726"/>
    <n v="46557"/>
    <n v="114906"/>
    <n v="24212"/>
    <n v="89886"/>
    <n v="114098"/>
    <n v="68"/>
    <n v="740"/>
    <n v="808"/>
    <n v="24280"/>
    <n v="90626"/>
    <n v="16782255"/>
    <n v="103908"/>
    <n v="16886163"/>
    <n v="187429"/>
    <n v="1"/>
    <m/>
    <m/>
    <m/>
    <n v="3.5799999999999998E-2"/>
    <m/>
    <m/>
    <m/>
    <m/>
  </r>
  <r>
    <x v="55"/>
    <s v="C-IV"/>
    <x v="8"/>
    <x v="1"/>
    <n v="2013"/>
    <s v="2013/14"/>
    <n v="369"/>
    <n v="2424"/>
    <n v="0"/>
    <n v="2"/>
    <n v="369"/>
    <n v="2426"/>
    <n v="2795"/>
    <n v="5150"/>
    <n v="970"/>
    <n v="4175"/>
    <n v="5145"/>
    <n v="0"/>
    <n v="5"/>
    <n v="5"/>
    <n v="970"/>
    <n v="4180"/>
    <n v="769263"/>
    <n v="594"/>
    <n v="769857"/>
    <n v="8593"/>
    <n v="0.9"/>
    <m/>
    <m/>
    <m/>
    <n v="5.2900000000000003E-2"/>
    <m/>
    <m/>
    <m/>
    <m/>
  </r>
  <r>
    <x v="56"/>
    <s v="CalWIN"/>
    <x v="8"/>
    <x v="1"/>
    <n v="2013"/>
    <s v="2013/14"/>
    <n v="3389"/>
    <n v="28753"/>
    <n v="5"/>
    <n v="197"/>
    <n v="3394"/>
    <n v="28950"/>
    <n v="32344"/>
    <n v="67349"/>
    <n v="8386"/>
    <n v="58495"/>
    <n v="66881"/>
    <n v="16"/>
    <n v="452"/>
    <n v="468"/>
    <n v="8402"/>
    <n v="58947"/>
    <n v="10107838"/>
    <n v="61197"/>
    <n v="10169035"/>
    <n v="145165"/>
    <n v="0.98319999999999996"/>
    <m/>
    <m/>
    <m/>
    <n v="2.6499999999999999E-2"/>
    <m/>
    <m/>
    <m/>
    <m/>
  </r>
  <r>
    <x v="57"/>
    <s v="CalWIN"/>
    <x v="8"/>
    <x v="1"/>
    <n v="2013"/>
    <s v="2013/14"/>
    <n v="970"/>
    <n v="6818"/>
    <n v="12"/>
    <n v="120"/>
    <n v="982"/>
    <n v="6938"/>
    <n v="7920"/>
    <n v="16845"/>
    <n v="2489"/>
    <n v="14033"/>
    <n v="16522"/>
    <n v="47"/>
    <n v="276"/>
    <n v="323"/>
    <n v="2536"/>
    <n v="14309"/>
    <n v="2477405.5299999998"/>
    <n v="42620.89"/>
    <n v="2520026.42"/>
    <n v="36147"/>
    <n v="0.74209999999999998"/>
    <m/>
    <m/>
    <m/>
    <n v="5.2900000000000003E-2"/>
    <m/>
    <m/>
    <m/>
    <m/>
  </r>
  <r>
    <x v="58"/>
    <s v="C-IV"/>
    <x v="8"/>
    <x v="1"/>
    <n v="2013"/>
    <s v="2013/14"/>
    <n v="962"/>
    <n v="4717"/>
    <n v="2"/>
    <n v="13"/>
    <n v="964"/>
    <n v="4730"/>
    <n v="5694"/>
    <n v="12709"/>
    <n v="2589"/>
    <n v="10076"/>
    <n v="12665"/>
    <n v="6"/>
    <n v="38"/>
    <n v="44"/>
    <n v="2595"/>
    <n v="10114"/>
    <n v="1894843"/>
    <n v="4634"/>
    <n v="1899477"/>
    <n v="20912"/>
    <n v="0.97719999999999996"/>
    <m/>
    <m/>
    <m/>
    <n v="5.2900000000000003E-2"/>
    <m/>
    <m/>
    <m/>
    <m/>
  </r>
  <r>
    <x v="0"/>
    <s v="n/a"/>
    <x v="9"/>
    <x v="1"/>
    <n v="2014"/>
    <s v="2013/14"/>
    <n v="303944"/>
    <n v="1657141"/>
    <n v="1752"/>
    <n v="14830"/>
    <n v="305696"/>
    <n v="1671971"/>
    <n v="1977662"/>
    <n v="4285622"/>
    <n v="761522"/>
    <n v="3483850"/>
    <n v="4245372"/>
    <n v="5697"/>
    <n v="34553"/>
    <n v="40250"/>
    <n v="767219"/>
    <n v="3518403"/>
    <n v="654606765.16999996"/>
    <n v="5331053.1500000004"/>
    <n v="659937818.32000005"/>
    <n v="8602269"/>
    <n v="0.96450000000000002"/>
    <m/>
    <m/>
    <m/>
    <n v="3.9E-2"/>
    <m/>
    <m/>
    <m/>
    <m/>
  </r>
  <r>
    <x v="1"/>
    <s v="CalWIN"/>
    <x v="9"/>
    <x v="1"/>
    <n v="2014"/>
    <s v="2013/14"/>
    <n v="9878"/>
    <n v="53760"/>
    <n v="92"/>
    <n v="810"/>
    <n v="9970"/>
    <n v="54570"/>
    <n v="64540"/>
    <n v="129167"/>
    <n v="22971"/>
    <n v="103975"/>
    <n v="126946"/>
    <n v="288"/>
    <n v="1933"/>
    <n v="2221"/>
    <n v="23259"/>
    <n v="105908"/>
    <n v="19988564"/>
    <n v="283284"/>
    <n v="20271848"/>
    <n v="277331"/>
    <n v="0.90569999999999995"/>
    <m/>
    <m/>
    <m/>
    <n v="0.02"/>
    <m/>
    <m/>
    <m/>
    <m/>
  </r>
  <r>
    <x v="2"/>
    <s v="C-IV"/>
    <x v="9"/>
    <x v="1"/>
    <n v="2014"/>
    <s v="2013/14"/>
    <n v="3"/>
    <n v="87"/>
    <n v="0"/>
    <n v="0"/>
    <n v="3"/>
    <n v="87"/>
    <n v="90"/>
    <n v="154"/>
    <n v="7"/>
    <n v="147"/>
    <n v="154"/>
    <n v="0"/>
    <n v="0"/>
    <n v="0"/>
    <n v="7"/>
    <n v="147"/>
    <n v="21545"/>
    <n v="0"/>
    <n v="21545"/>
    <n v="201"/>
    <n v="1"/>
    <m/>
    <m/>
    <m/>
    <n v="0.18709999999999999"/>
    <m/>
    <m/>
    <m/>
    <m/>
  </r>
  <r>
    <x v="3"/>
    <s v="C-IV"/>
    <x v="9"/>
    <x v="1"/>
    <n v="2014"/>
    <s v="2013/14"/>
    <n v="171"/>
    <n v="1495"/>
    <n v="1"/>
    <n v="3"/>
    <n v="172"/>
    <n v="1498"/>
    <n v="1669"/>
    <n v="3261"/>
    <n v="428"/>
    <n v="2826"/>
    <n v="3254"/>
    <n v="2"/>
    <n v="5"/>
    <n v="7"/>
    <n v="430"/>
    <n v="2831"/>
    <n v="497161"/>
    <n v="785"/>
    <n v="497946"/>
    <n v="4737"/>
    <n v="0.93140000000000001"/>
    <m/>
    <m/>
    <m/>
    <n v="0.18709999999999999"/>
    <m/>
    <m/>
    <m/>
    <m/>
  </r>
  <r>
    <x v="4"/>
    <s v="C-IV"/>
    <x v="9"/>
    <x v="1"/>
    <n v="2014"/>
    <s v="2013/14"/>
    <n v="1975"/>
    <n v="12908"/>
    <n v="3"/>
    <n v="33"/>
    <n v="1978"/>
    <n v="12941"/>
    <n v="14919"/>
    <n v="30365"/>
    <n v="4870"/>
    <n v="25414"/>
    <n v="30284"/>
    <n v="8"/>
    <n v="73"/>
    <n v="81"/>
    <n v="4878"/>
    <n v="25487"/>
    <n v="4600971"/>
    <n v="9237"/>
    <n v="4610208"/>
    <n v="53199"/>
    <n v="0.90610000000000002"/>
    <m/>
    <m/>
    <m/>
    <n v="0.18709999999999999"/>
    <m/>
    <m/>
    <m/>
    <m/>
  </r>
  <r>
    <x v="5"/>
    <s v="C-IV"/>
    <x v="9"/>
    <x v="1"/>
    <n v="2014"/>
    <s v="2013/14"/>
    <n v="267"/>
    <n v="2277"/>
    <n v="0"/>
    <n v="3"/>
    <n v="267"/>
    <n v="2280"/>
    <n v="2547"/>
    <n v="4866"/>
    <n v="681"/>
    <n v="4178"/>
    <n v="4859"/>
    <n v="0"/>
    <n v="7"/>
    <n v="7"/>
    <n v="681"/>
    <n v="4185"/>
    <n v="736385"/>
    <n v="558"/>
    <n v="736943"/>
    <n v="6972"/>
    <n v="1"/>
    <m/>
    <m/>
    <m/>
    <n v="0.18709999999999999"/>
    <m/>
    <m/>
    <m/>
    <m/>
  </r>
  <r>
    <x v="6"/>
    <s v="C-IV"/>
    <x v="9"/>
    <x v="1"/>
    <n v="2014"/>
    <s v="2013/14"/>
    <n v="98"/>
    <n v="590"/>
    <n v="0"/>
    <n v="2"/>
    <n v="98"/>
    <n v="592"/>
    <n v="690"/>
    <n v="1624"/>
    <n v="245"/>
    <n v="1373"/>
    <n v="1618"/>
    <n v="0"/>
    <n v="6"/>
    <n v="6"/>
    <n v="245"/>
    <n v="1379"/>
    <n v="229014"/>
    <n v="912"/>
    <n v="229926"/>
    <n v="5104"/>
    <n v="0.91669999999999996"/>
    <m/>
    <m/>
    <m/>
    <n v="0.18709999999999999"/>
    <m/>
    <m/>
    <m/>
    <m/>
  </r>
  <r>
    <x v="7"/>
    <s v="CalWIN"/>
    <x v="9"/>
    <x v="1"/>
    <n v="2014"/>
    <s v="2013/14"/>
    <n v="5567"/>
    <n v="28075"/>
    <n v="23"/>
    <n v="188"/>
    <n v="5590"/>
    <n v="28263"/>
    <n v="33853"/>
    <n v="70212"/>
    <n v="13244"/>
    <n v="56440"/>
    <n v="69684"/>
    <n v="79"/>
    <n v="449"/>
    <n v="528"/>
    <n v="13323"/>
    <n v="56889"/>
    <n v="11048518"/>
    <n v="68478"/>
    <n v="11116996"/>
    <n v="164227"/>
    <n v="0.92190000000000005"/>
    <m/>
    <m/>
    <m/>
    <n v="7.3000000000000001E-3"/>
    <m/>
    <m/>
    <m/>
    <m/>
  </r>
  <r>
    <x v="8"/>
    <s v="C-IV"/>
    <x v="9"/>
    <x v="1"/>
    <n v="2014"/>
    <s v="2013/14"/>
    <n v="421"/>
    <n v="2051"/>
    <n v="1"/>
    <n v="5"/>
    <n v="422"/>
    <n v="2056"/>
    <n v="2477"/>
    <n v="5032"/>
    <n v="1098"/>
    <n v="3925"/>
    <n v="5023"/>
    <n v="1"/>
    <n v="8"/>
    <n v="9"/>
    <n v="1099"/>
    <n v="3933"/>
    <n v="759583"/>
    <n v="914"/>
    <n v="760497"/>
    <n v="8285"/>
    <n v="1"/>
    <m/>
    <m/>
    <m/>
    <n v="0.18709999999999999"/>
    <m/>
    <m/>
    <m/>
    <m/>
  </r>
  <r>
    <x v="9"/>
    <s v="C-IV"/>
    <x v="9"/>
    <x v="1"/>
    <n v="2014"/>
    <s v="2013/14"/>
    <n v="542"/>
    <n v="5682"/>
    <n v="0"/>
    <n v="16"/>
    <n v="542"/>
    <n v="5698"/>
    <n v="6240"/>
    <n v="11497"/>
    <n v="1346"/>
    <n v="10113"/>
    <n v="11459"/>
    <n v="0"/>
    <n v="38"/>
    <n v="38"/>
    <n v="1346"/>
    <n v="10151"/>
    <n v="1762255"/>
    <n v="4949"/>
    <n v="1767204"/>
    <n v="20410"/>
    <n v="0.9879"/>
    <m/>
    <m/>
    <m/>
    <n v="0.18709999999999999"/>
    <m/>
    <m/>
    <m/>
    <m/>
  </r>
  <r>
    <x v="10"/>
    <s v="CalWIN"/>
    <x v="9"/>
    <x v="1"/>
    <n v="2014"/>
    <s v="2013/14"/>
    <n v="15224"/>
    <n v="76960"/>
    <n v="47"/>
    <n v="272"/>
    <n v="15271"/>
    <n v="77232"/>
    <n v="92503"/>
    <n v="220916"/>
    <n v="40960"/>
    <n v="179073"/>
    <n v="220033"/>
    <n v="159"/>
    <n v="724"/>
    <n v="883"/>
    <n v="41119"/>
    <n v="179797"/>
    <n v="33275663"/>
    <n v="123532"/>
    <n v="33399195"/>
    <n v="339064"/>
    <n v="0.92459999999999998"/>
    <m/>
    <m/>
    <m/>
    <n v="0"/>
    <m/>
    <m/>
    <m/>
    <m/>
  </r>
  <r>
    <x v="11"/>
    <s v="C-IV"/>
    <x v="9"/>
    <x v="1"/>
    <n v="2014"/>
    <s v="2013/14"/>
    <n v="221"/>
    <n v="1164"/>
    <n v="0"/>
    <n v="2"/>
    <n v="221"/>
    <n v="1166"/>
    <n v="1387"/>
    <n v="3412"/>
    <n v="612"/>
    <n v="2789"/>
    <n v="3401"/>
    <n v="2"/>
    <n v="9"/>
    <n v="11"/>
    <n v="614"/>
    <n v="2798"/>
    <n v="473126"/>
    <n v="888"/>
    <n v="474014"/>
    <n v="7838"/>
    <n v="1"/>
    <m/>
    <m/>
    <m/>
    <n v="0.18709999999999999"/>
    <m/>
    <m/>
    <m/>
    <m/>
  </r>
  <r>
    <x v="12"/>
    <s v="C-IV"/>
    <x v="9"/>
    <x v="1"/>
    <n v="2014"/>
    <s v="2013/14"/>
    <n v="984"/>
    <n v="7901"/>
    <n v="2"/>
    <n v="8"/>
    <n v="986"/>
    <n v="7909"/>
    <n v="8895"/>
    <n v="16624"/>
    <n v="2408"/>
    <n v="14196"/>
    <n v="16604"/>
    <n v="4"/>
    <n v="16"/>
    <n v="20"/>
    <n v="2412"/>
    <n v="14212"/>
    <n v="2607047"/>
    <n v="2438"/>
    <n v="2609485"/>
    <n v="30190"/>
    <n v="0.90410000000000001"/>
    <m/>
    <m/>
    <m/>
    <n v="0.18709999999999999"/>
    <m/>
    <m/>
    <m/>
    <m/>
  </r>
  <r>
    <x v="13"/>
    <s v="C-IV"/>
    <x v="9"/>
    <x v="1"/>
    <n v="2014"/>
    <s v="2013/14"/>
    <n v="2140"/>
    <n v="12714"/>
    <n v="7"/>
    <n v="117"/>
    <n v="2147"/>
    <n v="12831"/>
    <n v="14978"/>
    <n v="38207"/>
    <n v="5868"/>
    <n v="31950"/>
    <n v="37818"/>
    <n v="24"/>
    <n v="365"/>
    <n v="389"/>
    <n v="5892"/>
    <n v="32315"/>
    <n v="5462160"/>
    <n v="48164"/>
    <n v="5510324"/>
    <n v="61243"/>
    <n v="0.8821"/>
    <m/>
    <m/>
    <m/>
    <n v="0.18709999999999999"/>
    <m/>
    <m/>
    <m/>
    <m/>
  </r>
  <r>
    <x v="14"/>
    <s v="C-IV"/>
    <x v="9"/>
    <x v="1"/>
    <n v="2014"/>
    <s v="2013/14"/>
    <n v="118"/>
    <n v="888"/>
    <n v="0"/>
    <n v="3"/>
    <n v="118"/>
    <n v="891"/>
    <n v="1009"/>
    <n v="2028"/>
    <n v="335"/>
    <n v="1684"/>
    <n v="2019"/>
    <n v="0"/>
    <n v="9"/>
    <n v="9"/>
    <n v="335"/>
    <n v="1693"/>
    <n v="282507"/>
    <n v="725"/>
    <n v="283232"/>
    <n v="3606"/>
    <n v="1"/>
    <m/>
    <m/>
    <m/>
    <n v="0.18709999999999999"/>
    <m/>
    <m/>
    <m/>
    <m/>
  </r>
  <r>
    <x v="15"/>
    <s v="C-IV"/>
    <x v="9"/>
    <x v="1"/>
    <n v="2014"/>
    <s v="2013/14"/>
    <n v="11083"/>
    <n v="47956"/>
    <n v="16"/>
    <n v="245"/>
    <n v="11099"/>
    <n v="48201"/>
    <n v="59300"/>
    <n v="142748"/>
    <n v="29827"/>
    <n v="112286"/>
    <n v="142113"/>
    <n v="50"/>
    <n v="585"/>
    <n v="635"/>
    <n v="29877"/>
    <n v="112871"/>
    <n v="21355891"/>
    <n v="96575"/>
    <n v="21452466"/>
    <n v="266232"/>
    <n v="0.9839"/>
    <m/>
    <m/>
    <m/>
    <n v="0"/>
    <m/>
    <m/>
    <m/>
    <m/>
  </r>
  <r>
    <x v="16"/>
    <s v="C-IV"/>
    <x v="9"/>
    <x v="1"/>
    <n v="2014"/>
    <s v="2013/14"/>
    <n v="1499"/>
    <n v="8199"/>
    <n v="3"/>
    <n v="40"/>
    <n v="1502"/>
    <n v="8239"/>
    <n v="9741"/>
    <n v="22985"/>
    <n v="3981"/>
    <n v="18888"/>
    <n v="22869"/>
    <n v="11"/>
    <n v="105"/>
    <n v="116"/>
    <n v="3992"/>
    <n v="18993"/>
    <n v="3294501"/>
    <n v="15421"/>
    <n v="3309922"/>
    <n v="39780"/>
    <n v="0.98280000000000001"/>
    <m/>
    <m/>
    <m/>
    <n v="0.18709999999999999"/>
    <m/>
    <m/>
    <m/>
    <m/>
  </r>
  <r>
    <x v="17"/>
    <s v="C-IV"/>
    <x v="9"/>
    <x v="1"/>
    <n v="2014"/>
    <s v="2013/14"/>
    <n v="626"/>
    <n v="4516"/>
    <n v="1"/>
    <n v="11"/>
    <n v="627"/>
    <n v="4527"/>
    <n v="5154"/>
    <n v="10290"/>
    <n v="1575"/>
    <n v="8691"/>
    <n v="10266"/>
    <n v="3"/>
    <n v="21"/>
    <n v="24"/>
    <n v="1578"/>
    <n v="8712"/>
    <n v="1595836"/>
    <n v="3592"/>
    <n v="1599428"/>
    <n v="19709"/>
    <n v="0.76549999999999996"/>
    <m/>
    <m/>
    <m/>
    <n v="0.18709999999999999"/>
    <m/>
    <m/>
    <m/>
    <m/>
  </r>
  <r>
    <x v="18"/>
    <s v="C-IV"/>
    <x v="9"/>
    <x v="1"/>
    <n v="2014"/>
    <s v="2013/14"/>
    <n v="250"/>
    <n v="1191"/>
    <n v="0"/>
    <n v="0"/>
    <n v="250"/>
    <n v="1191"/>
    <n v="1441"/>
    <n v="3015"/>
    <n v="654"/>
    <n v="2360"/>
    <n v="3014"/>
    <n v="1"/>
    <n v="0"/>
    <n v="1"/>
    <n v="655"/>
    <n v="2360"/>
    <n v="463932"/>
    <n v="113"/>
    <n v="464045"/>
    <n v="5144"/>
    <n v="0.95740000000000003"/>
    <m/>
    <m/>
    <m/>
    <n v="0.18709999999999999"/>
    <m/>
    <m/>
    <m/>
    <m/>
  </r>
  <r>
    <x v="19"/>
    <s v="LRS"/>
    <x v="9"/>
    <x v="1"/>
    <n v="2014"/>
    <s v="2013/14"/>
    <n v="88936"/>
    <n v="472474"/>
    <n v="879"/>
    <n v="5120"/>
    <n v="89815"/>
    <n v="477594"/>
    <n v="567409"/>
    <n v="1169214"/>
    <n v="202931"/>
    <n v="952314"/>
    <n v="1155245"/>
    <n v="2800"/>
    <n v="11169"/>
    <n v="13969"/>
    <n v="205731"/>
    <n v="963483"/>
    <n v="185735405"/>
    <n v="1952375"/>
    <n v="187687780"/>
    <n v="2644502"/>
    <n v="0.96360000000000001"/>
    <m/>
    <m/>
    <m/>
    <n v="4.4900000000000002E-2"/>
    <m/>
    <m/>
    <m/>
    <m/>
  </r>
  <r>
    <x v="20"/>
    <s v="C-IV"/>
    <x v="9"/>
    <x v="1"/>
    <n v="2014"/>
    <s v="2013/14"/>
    <n v="1914"/>
    <n v="8629"/>
    <n v="4"/>
    <n v="16"/>
    <n v="1918"/>
    <n v="8645"/>
    <n v="10563"/>
    <n v="26658"/>
    <n v="5115"/>
    <n v="21475"/>
    <n v="26590"/>
    <n v="8"/>
    <n v="60"/>
    <n v="68"/>
    <n v="5123"/>
    <n v="21535"/>
    <n v="3922729"/>
    <n v="6273"/>
    <n v="3929002"/>
    <n v="50622"/>
    <n v="0.98319999999999996"/>
    <m/>
    <m/>
    <m/>
    <n v="0.18709999999999999"/>
    <m/>
    <m/>
    <m/>
    <m/>
  </r>
  <r>
    <x v="21"/>
    <s v="C-IV"/>
    <x v="9"/>
    <x v="1"/>
    <n v="2014"/>
    <s v="2013/14"/>
    <n v="738"/>
    <n v="5020"/>
    <n v="16"/>
    <n v="76"/>
    <n v="754"/>
    <n v="5096"/>
    <n v="5850"/>
    <n v="9846"/>
    <n v="1598"/>
    <n v="7998"/>
    <n v="9596"/>
    <n v="47"/>
    <n v="203"/>
    <n v="250"/>
    <n v="1645"/>
    <n v="8201"/>
    <n v="1564616"/>
    <n v="27509"/>
    <n v="1592125"/>
    <n v="26190"/>
    <n v="0.93769999999999998"/>
    <m/>
    <m/>
    <m/>
    <n v="0.18709999999999999"/>
    <m/>
    <m/>
    <m/>
    <m/>
  </r>
  <r>
    <x v="22"/>
    <s v="C-IV"/>
    <x v="9"/>
    <x v="1"/>
    <n v="2014"/>
    <s v="2013/14"/>
    <n v="121"/>
    <n v="828"/>
    <n v="0"/>
    <n v="1"/>
    <n v="121"/>
    <n v="829"/>
    <n v="949"/>
    <n v="1905"/>
    <n v="347"/>
    <n v="1556"/>
    <n v="1903"/>
    <n v="0"/>
    <n v="2"/>
    <n v="2"/>
    <n v="347"/>
    <n v="1558"/>
    <n v="281031"/>
    <n v="159"/>
    <n v="281190"/>
    <n v="3019"/>
    <n v="0.92649999999999999"/>
    <m/>
    <m/>
    <m/>
    <n v="0.18709999999999999"/>
    <m/>
    <m/>
    <m/>
    <m/>
  </r>
  <r>
    <x v="23"/>
    <s v="C-IV"/>
    <x v="9"/>
    <x v="1"/>
    <n v="2014"/>
    <s v="2013/14"/>
    <n v="849"/>
    <n v="6106"/>
    <n v="1"/>
    <n v="16"/>
    <n v="850"/>
    <n v="6122"/>
    <n v="6972"/>
    <n v="13061"/>
    <n v="2113"/>
    <n v="10907"/>
    <n v="13020"/>
    <n v="3"/>
    <n v="38"/>
    <n v="41"/>
    <n v="2116"/>
    <n v="10945"/>
    <n v="2038918"/>
    <n v="5616"/>
    <n v="2044534"/>
    <n v="26139"/>
    <n v="0.99109999999999998"/>
    <m/>
    <m/>
    <m/>
    <n v="0.18709999999999999"/>
    <m/>
    <m/>
    <m/>
    <m/>
  </r>
  <r>
    <x v="24"/>
    <s v="C-IV"/>
    <x v="9"/>
    <x v="1"/>
    <n v="2014"/>
    <s v="2013/14"/>
    <n v="4640"/>
    <n v="18000"/>
    <n v="5"/>
    <n v="29"/>
    <n v="4645"/>
    <n v="18029"/>
    <n v="22674"/>
    <n v="54349"/>
    <n v="12597"/>
    <n v="41640"/>
    <n v="54237"/>
    <n v="14"/>
    <n v="98"/>
    <n v="112"/>
    <n v="12611"/>
    <n v="41738"/>
    <n v="8101077"/>
    <n v="11261"/>
    <n v="8112338"/>
    <n v="95183"/>
    <n v="0.98440000000000005"/>
    <m/>
    <m/>
    <m/>
    <n v="0"/>
    <m/>
    <m/>
    <m/>
    <m/>
  </r>
  <r>
    <x v="25"/>
    <s v="C-IV"/>
    <x v="9"/>
    <x v="1"/>
    <n v="2014"/>
    <s v="2013/14"/>
    <n v="62"/>
    <n v="350"/>
    <n v="0"/>
    <n v="0"/>
    <n v="62"/>
    <n v="350"/>
    <n v="412"/>
    <n v="952"/>
    <n v="163"/>
    <n v="787"/>
    <n v="950"/>
    <n v="0"/>
    <n v="2"/>
    <n v="2"/>
    <n v="163"/>
    <n v="789"/>
    <n v="133435"/>
    <n v="331"/>
    <n v="133766"/>
    <n v="2167"/>
    <n v="1"/>
    <m/>
    <m/>
    <m/>
    <n v="0.18709999999999999"/>
    <m/>
    <m/>
    <m/>
    <m/>
  </r>
  <r>
    <x v="26"/>
    <s v="C-IV"/>
    <x v="9"/>
    <x v="1"/>
    <n v="2014"/>
    <s v="2013/14"/>
    <n v="18"/>
    <n v="367"/>
    <n v="0"/>
    <n v="0"/>
    <n v="18"/>
    <n v="367"/>
    <n v="385"/>
    <n v="644"/>
    <n v="42"/>
    <n v="602"/>
    <n v="644"/>
    <n v="0"/>
    <n v="0"/>
    <n v="0"/>
    <n v="42"/>
    <n v="602"/>
    <n v="95526"/>
    <n v="0"/>
    <n v="95526"/>
    <n v="1698"/>
    <n v="0.92059999999999997"/>
    <m/>
    <m/>
    <m/>
    <n v="0.18709999999999999"/>
    <m/>
    <m/>
    <m/>
    <m/>
  </r>
  <r>
    <x v="27"/>
    <s v="C-IV"/>
    <x v="9"/>
    <x v="1"/>
    <n v="2014"/>
    <s v="2013/14"/>
    <n v="2978"/>
    <n v="16063"/>
    <n v="7"/>
    <n v="46"/>
    <n v="2985"/>
    <n v="16109"/>
    <n v="19094"/>
    <n v="43325"/>
    <n v="7371"/>
    <n v="35786"/>
    <n v="43157"/>
    <n v="25"/>
    <n v="143"/>
    <n v="168"/>
    <n v="7396"/>
    <n v="35929"/>
    <n v="6396444"/>
    <n v="16889"/>
    <n v="6413333"/>
    <n v="117812"/>
    <n v="1"/>
    <m/>
    <m/>
    <m/>
    <n v="8.4400000000000003E-2"/>
    <m/>
    <m/>
    <m/>
    <m/>
  </r>
  <r>
    <x v="28"/>
    <s v="C-IV"/>
    <x v="9"/>
    <x v="1"/>
    <n v="2014"/>
    <s v="2013/14"/>
    <n v="372"/>
    <n v="2764"/>
    <n v="3"/>
    <n v="18"/>
    <n v="375"/>
    <n v="2782"/>
    <n v="3156"/>
    <n v="6599"/>
    <n v="893"/>
    <n v="5639"/>
    <n v="6532"/>
    <n v="7"/>
    <n v="60"/>
    <n v="67"/>
    <n v="900"/>
    <n v="5699"/>
    <n v="973817"/>
    <n v="6409"/>
    <n v="980226"/>
    <n v="21035"/>
    <n v="0.7671"/>
    <m/>
    <m/>
    <m/>
    <n v="0.18709999999999999"/>
    <m/>
    <m/>
    <m/>
    <m/>
  </r>
  <r>
    <x v="29"/>
    <s v="C-IV"/>
    <x v="9"/>
    <x v="1"/>
    <n v="2014"/>
    <s v="2013/14"/>
    <n v="399"/>
    <n v="3499"/>
    <n v="0"/>
    <n v="5"/>
    <n v="399"/>
    <n v="3504"/>
    <n v="3903"/>
    <n v="7422"/>
    <n v="1024"/>
    <n v="6388"/>
    <n v="7412"/>
    <n v="0"/>
    <n v="10"/>
    <n v="10"/>
    <n v="1024"/>
    <n v="6398"/>
    <n v="1153552"/>
    <n v="1531"/>
    <n v="1155083"/>
    <n v="12796"/>
    <n v="0.99619999999999997"/>
    <m/>
    <m/>
    <m/>
    <n v="0.18709999999999999"/>
    <m/>
    <m/>
    <m/>
    <m/>
  </r>
  <r>
    <x v="30"/>
    <s v="CalWIN"/>
    <x v="9"/>
    <x v="1"/>
    <n v="2014"/>
    <s v="2013/14"/>
    <n v="13157"/>
    <n v="95416"/>
    <n v="61"/>
    <n v="1508"/>
    <n v="13218"/>
    <n v="96924"/>
    <n v="110142"/>
    <n v="240817"/>
    <n v="33478"/>
    <n v="203597"/>
    <n v="237075"/>
    <n v="211"/>
    <n v="3531"/>
    <n v="3742"/>
    <n v="33689"/>
    <n v="207128"/>
    <n v="35466904"/>
    <n v="463502"/>
    <n v="35930406"/>
    <n v="555276"/>
    <n v="0.99480000000000002"/>
    <m/>
    <m/>
    <m/>
    <n v="0"/>
    <m/>
    <m/>
    <m/>
    <m/>
  </r>
  <r>
    <x v="31"/>
    <s v="CalWIN"/>
    <x v="9"/>
    <x v="1"/>
    <n v="2014"/>
    <s v="2013/14"/>
    <n v="957"/>
    <n v="7812"/>
    <n v="5"/>
    <n v="28"/>
    <n v="962"/>
    <n v="7840"/>
    <n v="8802"/>
    <n v="18178"/>
    <n v="2478"/>
    <n v="15618"/>
    <n v="18096"/>
    <n v="17"/>
    <n v="65"/>
    <n v="82"/>
    <n v="2495"/>
    <n v="15683"/>
    <n v="2650424"/>
    <n v="10498"/>
    <n v="2660922"/>
    <n v="33869"/>
    <n v="0.97689999999999999"/>
    <m/>
    <m/>
    <m/>
    <n v="0.18709999999999999"/>
    <m/>
    <m/>
    <m/>
    <m/>
  </r>
  <r>
    <x v="32"/>
    <s v="C-IV"/>
    <x v="9"/>
    <x v="1"/>
    <n v="2014"/>
    <s v="2013/14"/>
    <n v="94"/>
    <n v="734"/>
    <n v="0"/>
    <n v="1"/>
    <n v="94"/>
    <n v="735"/>
    <n v="829"/>
    <n v="1660"/>
    <n v="255"/>
    <n v="1404"/>
    <n v="1659"/>
    <n v="0"/>
    <n v="1"/>
    <n v="1"/>
    <n v="255"/>
    <n v="1405"/>
    <n v="244294"/>
    <n v="200"/>
    <n v="244494"/>
    <n v="3313"/>
    <n v="0.96340000000000003"/>
    <m/>
    <m/>
    <m/>
    <n v="0.18709999999999999"/>
    <m/>
    <m/>
    <m/>
    <m/>
  </r>
  <r>
    <x v="33"/>
    <s v="C-IV"/>
    <x v="9"/>
    <x v="1"/>
    <n v="2014"/>
    <s v="2013/14"/>
    <n v="19111"/>
    <n v="99431"/>
    <n v="45"/>
    <n v="537"/>
    <n v="19156"/>
    <n v="99968"/>
    <n v="119124"/>
    <n v="284797"/>
    <n v="51922"/>
    <n v="231264"/>
    <n v="283186"/>
    <n v="146"/>
    <n v="1465"/>
    <n v="1611"/>
    <n v="52068"/>
    <n v="232729"/>
    <n v="42271440"/>
    <n v="193979"/>
    <n v="42465419"/>
    <n v="501031"/>
    <n v="0.99670000000000003"/>
    <m/>
    <m/>
    <m/>
    <n v="3.9E-2"/>
    <m/>
    <m/>
    <m/>
    <m/>
  </r>
  <r>
    <x v="34"/>
    <s v="CalWIN"/>
    <x v="9"/>
    <x v="1"/>
    <n v="2014"/>
    <s v="2013/14"/>
    <n v="17714"/>
    <n v="78108"/>
    <n v="143"/>
    <n v="740"/>
    <n v="17857"/>
    <n v="78848"/>
    <n v="96705"/>
    <n v="213386"/>
    <n v="44944"/>
    <n v="166207"/>
    <n v="211151"/>
    <n v="502"/>
    <n v="1733"/>
    <n v="2235"/>
    <n v="45446"/>
    <n v="167940"/>
    <n v="32847046"/>
    <n v="319889"/>
    <n v="33166935"/>
    <n v="361235"/>
    <n v="0.9788"/>
    <m/>
    <m/>
    <m/>
    <n v="0"/>
    <m/>
    <m/>
    <m/>
    <m/>
  </r>
  <r>
    <x v="35"/>
    <s v="C-IV"/>
    <x v="9"/>
    <x v="1"/>
    <n v="2014"/>
    <s v="2013/14"/>
    <n v="348"/>
    <n v="2223"/>
    <n v="1"/>
    <n v="9"/>
    <n v="349"/>
    <n v="2232"/>
    <n v="2580"/>
    <n v="5979"/>
    <n v="907"/>
    <n v="5044"/>
    <n v="5951"/>
    <n v="2"/>
    <n v="26"/>
    <n v="28"/>
    <n v="909"/>
    <n v="5070"/>
    <n v="886982"/>
    <n v="2846"/>
    <n v="889828"/>
    <n v="11433"/>
    <n v="0.99439999999999995"/>
    <m/>
    <m/>
    <m/>
    <n v="0.18709999999999999"/>
    <m/>
    <m/>
    <m/>
    <m/>
  </r>
  <r>
    <x v="36"/>
    <s v="C-IV"/>
    <x v="9"/>
    <x v="1"/>
    <n v="2014"/>
    <s v="2013/14"/>
    <n v="27996"/>
    <n v="134006"/>
    <n v="57"/>
    <n v="581"/>
    <n v="28053"/>
    <n v="134587"/>
    <n v="162640"/>
    <n v="378592"/>
    <n v="75359"/>
    <n v="301501"/>
    <n v="376860"/>
    <n v="192"/>
    <n v="1540"/>
    <n v="1732"/>
    <n v="75551"/>
    <n v="303041"/>
    <n v="57208357"/>
    <n v="201435"/>
    <n v="57409792"/>
    <n v="564267"/>
    <n v="0.99770000000000003"/>
    <m/>
    <m/>
    <m/>
    <n v="0"/>
    <m/>
    <m/>
    <m/>
    <m/>
  </r>
  <r>
    <x v="37"/>
    <s v="CalWIN"/>
    <x v="9"/>
    <x v="1"/>
    <n v="2014"/>
    <s v="2013/14"/>
    <n v="17240"/>
    <n v="108564"/>
    <n v="107"/>
    <n v="1026"/>
    <n v="17347"/>
    <n v="109590"/>
    <n v="126937"/>
    <n v="270406"/>
    <n v="46795"/>
    <n v="220626"/>
    <n v="267421"/>
    <n v="395"/>
    <n v="2590"/>
    <n v="2985"/>
    <n v="47190"/>
    <n v="223216"/>
    <n v="40591516"/>
    <n v="373778"/>
    <n v="40965294"/>
    <n v="524035"/>
    <n v="0.97889999999999999"/>
    <m/>
    <m/>
    <m/>
    <n v="1.61E-2"/>
    <m/>
    <m/>
    <m/>
    <m/>
  </r>
  <r>
    <x v="38"/>
    <s v="CalWIN"/>
    <x v="9"/>
    <x v="1"/>
    <n v="2014"/>
    <s v="2013/14"/>
    <n v="2686"/>
    <n v="28730"/>
    <n v="66"/>
    <n v="752"/>
    <n v="2752"/>
    <n v="29482"/>
    <n v="32234"/>
    <n v="50731"/>
    <n v="6003"/>
    <n v="43095"/>
    <n v="49098"/>
    <n v="185"/>
    <n v="1448"/>
    <n v="1633"/>
    <n v="6188"/>
    <n v="44543"/>
    <n v="7962761"/>
    <n v="216841"/>
    <n v="8179602"/>
    <n v="145772"/>
    <n v="0.9698"/>
    <m/>
    <m/>
    <m/>
    <n v="6.9699999999999998E-2"/>
    <m/>
    <m/>
    <m/>
    <m/>
  </r>
  <r>
    <x v="39"/>
    <s v="C-IV"/>
    <x v="9"/>
    <x v="1"/>
    <n v="2014"/>
    <s v="2013/14"/>
    <n v="9305"/>
    <n v="37656"/>
    <n v="20"/>
    <n v="265"/>
    <n v="9325"/>
    <n v="37921"/>
    <n v="47246"/>
    <n v="113328"/>
    <n v="23820"/>
    <n v="88718"/>
    <n v="112538"/>
    <n v="68"/>
    <n v="722"/>
    <n v="790"/>
    <n v="23888"/>
    <n v="89440"/>
    <n v="17050072"/>
    <n v="99361"/>
    <n v="17149433"/>
    <n v="204243"/>
    <n v="0.98180000000000001"/>
    <m/>
    <m/>
    <m/>
    <n v="8.1900000000000001E-2"/>
    <m/>
    <m/>
    <m/>
    <m/>
  </r>
  <r>
    <x v="40"/>
    <s v="CalWIN"/>
    <x v="9"/>
    <x v="1"/>
    <n v="2014"/>
    <s v="2013/14"/>
    <n v="1129"/>
    <n v="7869"/>
    <n v="2"/>
    <n v="23"/>
    <n v="1131"/>
    <n v="7892"/>
    <n v="9023"/>
    <n v="17380"/>
    <n v="2742"/>
    <n v="14576"/>
    <n v="17318"/>
    <n v="5"/>
    <n v="57"/>
    <n v="62"/>
    <n v="2747"/>
    <n v="14633"/>
    <n v="2577464"/>
    <n v="6527"/>
    <n v="2583991"/>
    <n v="38709"/>
    <n v="0.93500000000000005"/>
    <m/>
    <m/>
    <m/>
    <n v="0.18709999999999999"/>
    <m/>
    <m/>
    <m/>
    <m/>
  </r>
  <r>
    <x v="41"/>
    <s v="CalWIN"/>
    <x v="9"/>
    <x v="1"/>
    <n v="2014"/>
    <s v="2013/14"/>
    <n v="1510"/>
    <n v="13589"/>
    <n v="20"/>
    <n v="317"/>
    <n v="1530"/>
    <n v="13906"/>
    <n v="15436"/>
    <n v="31071"/>
    <n v="3680"/>
    <n v="26582"/>
    <n v="30262"/>
    <n v="60"/>
    <n v="749"/>
    <n v="809"/>
    <n v="3740"/>
    <n v="27331"/>
    <n v="4622003"/>
    <n v="97958"/>
    <n v="4719961"/>
    <n v="94947"/>
    <n v="0.9677"/>
    <m/>
    <m/>
    <m/>
    <n v="0.18709999999999999"/>
    <m/>
    <m/>
    <m/>
    <m/>
  </r>
  <r>
    <x v="42"/>
    <s v="CalWIN"/>
    <x v="9"/>
    <x v="1"/>
    <n v="2014"/>
    <s v="2013/14"/>
    <n v="2359"/>
    <n v="11979"/>
    <n v="2"/>
    <n v="42"/>
    <n v="2361"/>
    <n v="12021"/>
    <n v="14382"/>
    <n v="32271"/>
    <n v="5852"/>
    <n v="26300"/>
    <n v="32152"/>
    <n v="6"/>
    <n v="113"/>
    <n v="119"/>
    <n v="5858"/>
    <n v="26413"/>
    <n v="4803061"/>
    <n v="14332"/>
    <n v="4817393"/>
    <n v="95141"/>
    <n v="0.9244"/>
    <m/>
    <m/>
    <m/>
    <n v="0.18709999999999999"/>
    <m/>
    <m/>
    <m/>
    <m/>
  </r>
  <r>
    <x v="43"/>
    <s v="CalWIN"/>
    <x v="9"/>
    <x v="1"/>
    <n v="2014"/>
    <s v="2013/14"/>
    <n v="6744"/>
    <n v="45512"/>
    <n v="41"/>
    <n v="966"/>
    <n v="6785"/>
    <n v="46478"/>
    <n v="53263"/>
    <n v="112280"/>
    <n v="16169"/>
    <n v="93955"/>
    <n v="110124"/>
    <n v="131"/>
    <n v="2025"/>
    <n v="2156"/>
    <n v="16300"/>
    <n v="95980"/>
    <n v="16823536"/>
    <n v="304315"/>
    <n v="17127851"/>
    <n v="295882"/>
    <n v="0.8861"/>
    <m/>
    <m/>
    <m/>
    <n v="5.5800000000000002E-2"/>
    <m/>
    <m/>
    <m/>
    <m/>
  </r>
  <r>
    <x v="44"/>
    <s v="CalWIN"/>
    <x v="9"/>
    <x v="1"/>
    <n v="2014"/>
    <s v="2013/14"/>
    <n v="1231"/>
    <n v="10277"/>
    <n v="2"/>
    <n v="23"/>
    <n v="1233"/>
    <n v="10300"/>
    <n v="11533"/>
    <n v="22237"/>
    <n v="2992"/>
    <n v="19178"/>
    <n v="22170"/>
    <n v="5"/>
    <n v="62"/>
    <n v="67"/>
    <n v="2997"/>
    <n v="19240"/>
    <n v="3354534.76"/>
    <n v="7453.24"/>
    <n v="3361988"/>
    <n v="49824"/>
    <n v="0.9294"/>
    <m/>
    <m/>
    <m/>
    <n v="0.18709999999999999"/>
    <m/>
    <m/>
    <m/>
    <m/>
  </r>
  <r>
    <x v="45"/>
    <s v="C-IV"/>
    <x v="9"/>
    <x v="1"/>
    <n v="2014"/>
    <s v="2013/14"/>
    <n v="1596"/>
    <n v="9842"/>
    <n v="1"/>
    <n v="19"/>
    <n v="1597"/>
    <n v="9861"/>
    <n v="11458"/>
    <n v="22949"/>
    <n v="4016"/>
    <n v="18890"/>
    <n v="22906"/>
    <n v="3"/>
    <n v="40"/>
    <n v="43"/>
    <n v="4019"/>
    <n v="18930"/>
    <n v="3468125"/>
    <n v="5075"/>
    <n v="3473200"/>
    <n v="43554"/>
    <n v="0.82"/>
    <m/>
    <m/>
    <m/>
    <n v="0.18709999999999999"/>
    <m/>
    <m/>
    <m/>
    <m/>
  </r>
  <r>
    <x v="46"/>
    <s v="C-IV"/>
    <x v="9"/>
    <x v="1"/>
    <n v="2014"/>
    <s v="2013/14"/>
    <n v="15"/>
    <n v="142"/>
    <n v="0"/>
    <n v="0"/>
    <n v="15"/>
    <n v="142"/>
    <n v="157"/>
    <n v="293"/>
    <n v="38"/>
    <n v="255"/>
    <n v="293"/>
    <n v="0"/>
    <n v="0"/>
    <n v="0"/>
    <n v="38"/>
    <n v="255"/>
    <n v="43437"/>
    <n v="0"/>
    <n v="43437"/>
    <n v="533"/>
    <n v="1"/>
    <m/>
    <m/>
    <m/>
    <n v="0.18709999999999999"/>
    <m/>
    <m/>
    <m/>
    <m/>
  </r>
  <r>
    <x v="47"/>
    <s v="C-IV"/>
    <x v="9"/>
    <x v="1"/>
    <n v="2014"/>
    <s v="2013/14"/>
    <n v="422"/>
    <n v="2521"/>
    <n v="0"/>
    <n v="2"/>
    <n v="422"/>
    <n v="2523"/>
    <n v="2945"/>
    <n v="6523"/>
    <n v="1154"/>
    <n v="5365"/>
    <n v="6519"/>
    <n v="0"/>
    <n v="4"/>
    <n v="4"/>
    <n v="1154"/>
    <n v="5369"/>
    <n v="965779"/>
    <n v="847"/>
    <n v="966626"/>
    <n v="11569"/>
    <n v="0.99390000000000001"/>
    <m/>
    <m/>
    <m/>
    <n v="0.18709999999999999"/>
    <m/>
    <m/>
    <m/>
    <m/>
  </r>
  <r>
    <x v="48"/>
    <s v="CalWIN"/>
    <x v="9"/>
    <x v="1"/>
    <n v="2014"/>
    <s v="2013/14"/>
    <n v="3357"/>
    <n v="17747"/>
    <n v="7"/>
    <n v="82"/>
    <n v="3364"/>
    <n v="17829"/>
    <n v="21193"/>
    <n v="41998"/>
    <n v="7986"/>
    <n v="33784"/>
    <n v="41770"/>
    <n v="23"/>
    <n v="205"/>
    <n v="228"/>
    <n v="8009"/>
    <n v="33989"/>
    <n v="6523416.4100000001"/>
    <n v="32249.91"/>
    <n v="6555666.3200000003"/>
    <n v="76832"/>
    <n v="0.91020000000000001"/>
    <m/>
    <m/>
    <m/>
    <n v="0"/>
    <m/>
    <m/>
    <m/>
    <m/>
  </r>
  <r>
    <x v="49"/>
    <s v="CalWIN"/>
    <x v="9"/>
    <x v="1"/>
    <n v="2014"/>
    <s v="2013/14"/>
    <n v="1980"/>
    <n v="16696"/>
    <n v="10"/>
    <n v="109"/>
    <n v="1990"/>
    <n v="16805"/>
    <n v="18795"/>
    <n v="34664"/>
    <n v="4778"/>
    <n v="29579"/>
    <n v="34357"/>
    <n v="33"/>
    <n v="274"/>
    <n v="307"/>
    <n v="4811"/>
    <n v="29853"/>
    <n v="5326042"/>
    <n v="39071"/>
    <n v="5365113"/>
    <n v="78272"/>
    <n v="0.86099999999999999"/>
    <m/>
    <m/>
    <m/>
    <n v="0.18709999999999999"/>
    <m/>
    <m/>
    <m/>
    <m/>
  </r>
  <r>
    <x v="50"/>
    <s v="C-IV"/>
    <x v="9"/>
    <x v="1"/>
    <n v="2014"/>
    <s v="2013/14"/>
    <n v="6724"/>
    <n v="34920"/>
    <n v="8"/>
    <n v="56"/>
    <n v="6732"/>
    <n v="34976"/>
    <n v="41708"/>
    <n v="90962"/>
    <n v="17783"/>
    <n v="73001"/>
    <n v="90784"/>
    <n v="27"/>
    <n v="151"/>
    <n v="178"/>
    <n v="17810"/>
    <n v="73152"/>
    <n v="13686608"/>
    <n v="21486"/>
    <n v="13708094"/>
    <n v="152699"/>
    <n v="0.96150000000000002"/>
    <m/>
    <m/>
    <m/>
    <n v="0"/>
    <m/>
    <m/>
    <m/>
    <m/>
  </r>
  <r>
    <x v="51"/>
    <s v="C-IV"/>
    <x v="9"/>
    <x v="1"/>
    <n v="2014"/>
    <s v="2013/14"/>
    <n v="794"/>
    <n v="4308"/>
    <n v="3"/>
    <n v="21"/>
    <n v="797"/>
    <n v="4329"/>
    <n v="5126"/>
    <n v="12119"/>
    <n v="2103"/>
    <n v="9945"/>
    <n v="12048"/>
    <n v="10"/>
    <n v="61"/>
    <n v="71"/>
    <n v="2113"/>
    <n v="10006"/>
    <n v="1789590"/>
    <n v="7023"/>
    <n v="1796613"/>
    <n v="25565"/>
    <n v="0.98939999999999995"/>
    <m/>
    <m/>
    <m/>
    <n v="0.18709999999999999"/>
    <m/>
    <m/>
    <m/>
    <m/>
  </r>
  <r>
    <x v="52"/>
    <s v="C-IV"/>
    <x v="9"/>
    <x v="1"/>
    <n v="2014"/>
    <s v="2013/14"/>
    <n v="718"/>
    <n v="3755"/>
    <n v="1"/>
    <n v="7"/>
    <n v="719"/>
    <n v="3762"/>
    <n v="4481"/>
    <n v="10181"/>
    <n v="1920"/>
    <n v="8239"/>
    <n v="10159"/>
    <n v="2"/>
    <n v="20"/>
    <n v="22"/>
    <n v="1922"/>
    <n v="8259"/>
    <n v="1499957"/>
    <n v="3197"/>
    <n v="1503154"/>
    <n v="18265"/>
    <n v="0.91700000000000004"/>
    <m/>
    <m/>
    <m/>
    <n v="0.18709999999999999"/>
    <m/>
    <m/>
    <m/>
    <m/>
  </r>
  <r>
    <x v="53"/>
    <s v="C-IV"/>
    <x v="9"/>
    <x v="1"/>
    <n v="2014"/>
    <s v="2013/14"/>
    <n v="74"/>
    <n v="733"/>
    <n v="0"/>
    <n v="0"/>
    <n v="74"/>
    <n v="733"/>
    <n v="807"/>
    <n v="1561"/>
    <n v="178"/>
    <n v="1383"/>
    <n v="1561"/>
    <n v="0"/>
    <n v="0"/>
    <n v="0"/>
    <n v="178"/>
    <n v="1383"/>
    <n v="243654"/>
    <n v="0"/>
    <n v="243654"/>
    <n v="3019"/>
    <n v="1"/>
    <m/>
    <m/>
    <m/>
    <n v="0.18709999999999999"/>
    <m/>
    <m/>
    <m/>
    <m/>
  </r>
  <r>
    <x v="54"/>
    <s v="CalWIN"/>
    <x v="9"/>
    <x v="1"/>
    <n v="2014"/>
    <s v="2013/14"/>
    <n v="8749"/>
    <n v="38355"/>
    <n v="19"/>
    <n v="300"/>
    <n v="8768"/>
    <n v="38655"/>
    <n v="47423"/>
    <n v="116505"/>
    <n v="24045"/>
    <n v="91642"/>
    <n v="115687"/>
    <n v="66"/>
    <n v="752"/>
    <n v="818"/>
    <n v="24111"/>
    <n v="92394"/>
    <n v="17096928"/>
    <n v="104255"/>
    <n v="17201183"/>
    <n v="187371"/>
    <n v="1"/>
    <m/>
    <m/>
    <m/>
    <n v="7.7999999999999996E-3"/>
    <m/>
    <m/>
    <m/>
    <m/>
  </r>
  <r>
    <x v="55"/>
    <s v="C-IV"/>
    <x v="9"/>
    <x v="1"/>
    <n v="2014"/>
    <s v="2013/14"/>
    <n v="371"/>
    <n v="2448"/>
    <n v="0"/>
    <n v="2"/>
    <n v="371"/>
    <n v="2450"/>
    <n v="2821"/>
    <n v="5192"/>
    <n v="973"/>
    <n v="4213"/>
    <n v="5186"/>
    <n v="0"/>
    <n v="6"/>
    <n v="6"/>
    <n v="973"/>
    <n v="4219"/>
    <n v="798772"/>
    <n v="831"/>
    <n v="799603"/>
    <n v="8660"/>
    <n v="0.88590000000000002"/>
    <m/>
    <m/>
    <m/>
    <n v="0.18709999999999999"/>
    <m/>
    <m/>
    <m/>
    <m/>
  </r>
  <r>
    <x v="56"/>
    <s v="CalWIN"/>
    <x v="9"/>
    <x v="1"/>
    <n v="2014"/>
    <s v="2013/14"/>
    <n v="3532"/>
    <n v="29457"/>
    <n v="6"/>
    <n v="199"/>
    <n v="3538"/>
    <n v="29656"/>
    <n v="33194"/>
    <n v="69194"/>
    <n v="8765"/>
    <n v="59941"/>
    <n v="68706"/>
    <n v="21"/>
    <n v="467"/>
    <n v="488"/>
    <n v="8786"/>
    <n v="60408"/>
    <n v="10448944"/>
    <n v="67303"/>
    <n v="10516247"/>
    <n v="145340"/>
    <n v="0.94510000000000005"/>
    <m/>
    <m/>
    <m/>
    <n v="1.3899999999999999E-2"/>
    <m/>
    <m/>
    <m/>
    <m/>
  </r>
  <r>
    <x v="57"/>
    <s v="CalWIN"/>
    <x v="9"/>
    <x v="1"/>
    <n v="2014"/>
    <s v="2013/14"/>
    <n v="985"/>
    <n v="7070"/>
    <n v="13"/>
    <n v="116"/>
    <n v="998"/>
    <n v="7186"/>
    <n v="8184"/>
    <n v="17295"/>
    <n v="2531"/>
    <n v="14447"/>
    <n v="16978"/>
    <n v="46"/>
    <n v="271"/>
    <n v="317"/>
    <n v="2577"/>
    <n v="14718"/>
    <n v="2562547"/>
    <n v="43461"/>
    <n v="2606008"/>
    <n v="36278"/>
    <n v="0.88"/>
    <m/>
    <m/>
    <m/>
    <n v="0.18709999999999999"/>
    <m/>
    <m/>
    <m/>
    <m/>
  </r>
  <r>
    <x v="58"/>
    <s v="C-IV"/>
    <x v="9"/>
    <x v="1"/>
    <n v="2014"/>
    <s v="2013/14"/>
    <n v="952"/>
    <n v="4727"/>
    <n v="1"/>
    <n v="14"/>
    <n v="953"/>
    <n v="4741"/>
    <n v="5694"/>
    <n v="12695"/>
    <n v="2552"/>
    <n v="10101"/>
    <n v="12653"/>
    <n v="5"/>
    <n v="37"/>
    <n v="42"/>
    <n v="2557"/>
    <n v="10138"/>
    <n v="1941362"/>
    <n v="4422"/>
    <n v="1945784"/>
    <n v="20900"/>
    <n v="0.96879999999999999"/>
    <m/>
    <m/>
    <m/>
    <n v="0.18709999999999999"/>
    <m/>
    <m/>
    <m/>
    <m/>
  </r>
  <r>
    <x v="0"/>
    <s v="n/a"/>
    <x v="10"/>
    <x v="1"/>
    <n v="2014"/>
    <s v="2013/14"/>
    <n v="305771"/>
    <n v="1660536"/>
    <n v="1790"/>
    <n v="14933"/>
    <n v="307561"/>
    <n v="1675469"/>
    <n v="1983029"/>
    <n v="4305556"/>
    <n v="768459"/>
    <n v="3496357"/>
    <n v="4264816"/>
    <n v="5812"/>
    <n v="34928"/>
    <n v="40740"/>
    <n v="774271"/>
    <n v="3531285"/>
    <n v="610820985.77999997"/>
    <n v="4998346.3099999996"/>
    <n v="615819332.09000003"/>
    <n v="8621944"/>
    <n v="0.96909999999999996"/>
    <m/>
    <m/>
    <m/>
    <n v="4.9200000000000001E-2"/>
    <m/>
    <m/>
    <m/>
    <m/>
  </r>
  <r>
    <x v="1"/>
    <s v="CalWIN"/>
    <x v="10"/>
    <x v="1"/>
    <n v="2014"/>
    <s v="2013/14"/>
    <n v="10018"/>
    <n v="53659"/>
    <n v="95"/>
    <n v="817"/>
    <n v="10113"/>
    <n v="54476"/>
    <n v="64589"/>
    <n v="129422"/>
    <n v="23317"/>
    <n v="103876"/>
    <n v="127193"/>
    <n v="299"/>
    <n v="1930"/>
    <n v="2229"/>
    <n v="23616"/>
    <n v="105806"/>
    <n v="18638231"/>
    <n v="267070"/>
    <n v="18905301"/>
    <n v="276832"/>
    <n v="0.89629999999999999"/>
    <m/>
    <m/>
    <m/>
    <n v="1.0500000000000001E-2"/>
    <m/>
    <m/>
    <m/>
    <m/>
  </r>
  <r>
    <x v="2"/>
    <s v="C-IV"/>
    <x v="10"/>
    <x v="1"/>
    <n v="2014"/>
    <s v="2013/14"/>
    <n v="3"/>
    <n v="92"/>
    <n v="0"/>
    <n v="0"/>
    <n v="3"/>
    <n v="92"/>
    <n v="95"/>
    <n v="160"/>
    <n v="7"/>
    <n v="153"/>
    <n v="160"/>
    <n v="0"/>
    <n v="0"/>
    <n v="0"/>
    <n v="7"/>
    <n v="153"/>
    <n v="21139"/>
    <n v="0"/>
    <n v="21139"/>
    <n v="202"/>
    <n v="1"/>
    <m/>
    <m/>
    <m/>
    <n v="0.19070000000000001"/>
    <m/>
    <m/>
    <m/>
    <m/>
  </r>
  <r>
    <x v="3"/>
    <s v="C-IV"/>
    <x v="10"/>
    <x v="1"/>
    <n v="2014"/>
    <s v="2013/14"/>
    <n v="182"/>
    <n v="1485"/>
    <n v="1"/>
    <n v="2"/>
    <n v="183"/>
    <n v="1487"/>
    <n v="1670"/>
    <n v="3243"/>
    <n v="461"/>
    <n v="2776"/>
    <n v="3237"/>
    <n v="2"/>
    <n v="4"/>
    <n v="6"/>
    <n v="463"/>
    <n v="2780"/>
    <n v="459382"/>
    <n v="533"/>
    <n v="459915"/>
    <n v="4932"/>
    <n v="0.96550000000000002"/>
    <m/>
    <m/>
    <m/>
    <n v="0.19070000000000001"/>
    <m/>
    <m/>
    <m/>
    <m/>
  </r>
  <r>
    <x v="4"/>
    <s v="C-IV"/>
    <x v="10"/>
    <x v="1"/>
    <n v="2014"/>
    <s v="2013/14"/>
    <n v="1979"/>
    <n v="12723"/>
    <n v="3"/>
    <n v="34"/>
    <n v="1982"/>
    <n v="12757"/>
    <n v="14739"/>
    <n v="30016"/>
    <n v="4902"/>
    <n v="25036"/>
    <n v="29938"/>
    <n v="9"/>
    <n v="69"/>
    <n v="78"/>
    <n v="4911"/>
    <n v="25105"/>
    <n v="4225939"/>
    <n v="8674"/>
    <n v="4234613"/>
    <n v="54453"/>
    <n v="0.91269999999999996"/>
    <m/>
    <m/>
    <m/>
    <n v="0.19070000000000001"/>
    <m/>
    <m/>
    <m/>
    <m/>
  </r>
  <r>
    <x v="5"/>
    <s v="C-IV"/>
    <x v="10"/>
    <x v="1"/>
    <n v="2014"/>
    <s v="2013/14"/>
    <n v="272"/>
    <n v="2319"/>
    <n v="0"/>
    <n v="3"/>
    <n v="272"/>
    <n v="2322"/>
    <n v="2594"/>
    <n v="4937"/>
    <n v="689"/>
    <n v="4239"/>
    <n v="4928"/>
    <n v="0"/>
    <n v="9"/>
    <n v="9"/>
    <n v="689"/>
    <n v="4248"/>
    <n v="690553"/>
    <n v="672"/>
    <n v="691225"/>
    <n v="7216"/>
    <n v="0.98580000000000001"/>
    <m/>
    <m/>
    <m/>
    <n v="0.19070000000000001"/>
    <m/>
    <m/>
    <m/>
    <m/>
  </r>
  <r>
    <x v="6"/>
    <s v="C-IV"/>
    <x v="10"/>
    <x v="1"/>
    <n v="2014"/>
    <s v="2013/14"/>
    <n v="97"/>
    <n v="604"/>
    <n v="0"/>
    <n v="2"/>
    <n v="97"/>
    <n v="606"/>
    <n v="703"/>
    <n v="1673"/>
    <n v="254"/>
    <n v="1413"/>
    <n v="1667"/>
    <n v="0"/>
    <n v="6"/>
    <n v="6"/>
    <n v="254"/>
    <n v="1419"/>
    <n v="223522"/>
    <n v="867"/>
    <n v="224389"/>
    <n v="6238"/>
    <n v="0.90910000000000002"/>
    <m/>
    <m/>
    <m/>
    <n v="0.19070000000000001"/>
    <m/>
    <m/>
    <m/>
    <m/>
  </r>
  <r>
    <x v="7"/>
    <s v="CalWIN"/>
    <x v="10"/>
    <x v="1"/>
    <n v="2014"/>
    <s v="2013/14"/>
    <n v="5561"/>
    <n v="28130"/>
    <n v="23"/>
    <n v="185"/>
    <n v="5584"/>
    <n v="28315"/>
    <n v="33899"/>
    <n v="70563"/>
    <n v="13293"/>
    <n v="56739"/>
    <n v="70032"/>
    <n v="78"/>
    <n v="453"/>
    <n v="531"/>
    <n v="13371"/>
    <n v="57192"/>
    <n v="10337880"/>
    <n v="66636"/>
    <n v="10404516"/>
    <n v="164465"/>
    <n v="0.8952"/>
    <m/>
    <m/>
    <m/>
    <n v="3.1199999999999999E-2"/>
    <m/>
    <m/>
    <m/>
    <m/>
  </r>
  <r>
    <x v="8"/>
    <s v="C-IV"/>
    <x v="10"/>
    <x v="1"/>
    <n v="2014"/>
    <s v="2013/14"/>
    <n v="425"/>
    <n v="2064"/>
    <n v="0"/>
    <n v="5"/>
    <n v="425"/>
    <n v="2069"/>
    <n v="2493"/>
    <n v="5083"/>
    <n v="1118"/>
    <n v="3954"/>
    <n v="5072"/>
    <n v="1"/>
    <n v="10"/>
    <n v="11"/>
    <n v="1119"/>
    <n v="3964"/>
    <n v="706970.9"/>
    <n v="952"/>
    <n v="707922.9"/>
    <n v="8227"/>
    <n v="1"/>
    <m/>
    <m/>
    <m/>
    <n v="0.19070000000000001"/>
    <m/>
    <m/>
    <m/>
    <m/>
  </r>
  <r>
    <x v="9"/>
    <s v="C-IV"/>
    <x v="10"/>
    <x v="1"/>
    <n v="2014"/>
    <s v="2013/14"/>
    <n v="563"/>
    <n v="5720"/>
    <n v="0"/>
    <n v="17"/>
    <n v="563"/>
    <n v="5737"/>
    <n v="6300"/>
    <n v="11565"/>
    <n v="1395"/>
    <n v="10130"/>
    <n v="11525"/>
    <n v="0"/>
    <n v="40"/>
    <n v="40"/>
    <n v="1395"/>
    <n v="10170"/>
    <n v="1664246"/>
    <n v="4599"/>
    <n v="1668845"/>
    <n v="21951"/>
    <n v="0.98929999999999996"/>
    <m/>
    <m/>
    <m/>
    <n v="0.19070000000000001"/>
    <m/>
    <m/>
    <m/>
    <m/>
  </r>
  <r>
    <x v="10"/>
    <s v="CalWIN"/>
    <x v="10"/>
    <x v="1"/>
    <n v="2014"/>
    <s v="2013/14"/>
    <n v="15264"/>
    <n v="77657"/>
    <n v="52"/>
    <n v="271"/>
    <n v="15316"/>
    <n v="77928"/>
    <n v="93244"/>
    <n v="223731"/>
    <n v="41242"/>
    <n v="181583"/>
    <n v="222825"/>
    <n v="178"/>
    <n v="728"/>
    <n v="906"/>
    <n v="41420"/>
    <n v="182311"/>
    <n v="31401932"/>
    <n v="118674"/>
    <n v="31520606"/>
    <n v="339030"/>
    <n v="0.93469999999999998"/>
    <m/>
    <m/>
    <m/>
    <n v="8.2000000000000007E-3"/>
    <m/>
    <m/>
    <m/>
    <m/>
  </r>
  <r>
    <x v="11"/>
    <s v="C-IV"/>
    <x v="10"/>
    <x v="1"/>
    <n v="2014"/>
    <s v="2013/14"/>
    <n v="221"/>
    <n v="1186"/>
    <n v="0"/>
    <n v="2"/>
    <n v="221"/>
    <n v="1188"/>
    <n v="1409"/>
    <n v="3459"/>
    <n v="599"/>
    <n v="2850"/>
    <n v="3449"/>
    <n v="2"/>
    <n v="8"/>
    <n v="10"/>
    <n v="601"/>
    <n v="2858"/>
    <n v="444878"/>
    <n v="563"/>
    <n v="445441"/>
    <n v="8564"/>
    <n v="1"/>
    <m/>
    <m/>
    <m/>
    <n v="0.19070000000000001"/>
    <m/>
    <m/>
    <m/>
    <m/>
  </r>
  <r>
    <x v="12"/>
    <s v="C-IV"/>
    <x v="10"/>
    <x v="1"/>
    <n v="2014"/>
    <s v="2013/14"/>
    <n v="1003"/>
    <n v="7938"/>
    <n v="2"/>
    <n v="7"/>
    <n v="1005"/>
    <n v="7945"/>
    <n v="8950"/>
    <n v="16667"/>
    <n v="2432"/>
    <n v="14215"/>
    <n v="16647"/>
    <n v="4"/>
    <n v="16"/>
    <n v="20"/>
    <n v="2436"/>
    <n v="14231"/>
    <n v="2422958"/>
    <n v="1973"/>
    <n v="2424931"/>
    <n v="29983"/>
    <n v="0.95799999999999996"/>
    <m/>
    <m/>
    <m/>
    <n v="0.19070000000000001"/>
    <m/>
    <m/>
    <m/>
    <m/>
  </r>
  <r>
    <x v="13"/>
    <s v="C-IV"/>
    <x v="10"/>
    <x v="1"/>
    <n v="2014"/>
    <s v="2013/14"/>
    <n v="2189"/>
    <n v="12772"/>
    <n v="7"/>
    <n v="122"/>
    <n v="2196"/>
    <n v="12894"/>
    <n v="15090"/>
    <n v="38530"/>
    <n v="6051"/>
    <n v="32079"/>
    <n v="38130"/>
    <n v="22"/>
    <n v="378"/>
    <n v="400"/>
    <n v="6073"/>
    <n v="32457"/>
    <n v="5109351"/>
    <n v="48122"/>
    <n v="5157473"/>
    <n v="63642"/>
    <n v="0.90969999999999995"/>
    <m/>
    <m/>
    <m/>
    <n v="0.19070000000000001"/>
    <m/>
    <m/>
    <m/>
    <m/>
  </r>
  <r>
    <x v="14"/>
    <s v="C-IV"/>
    <x v="10"/>
    <x v="1"/>
    <n v="2014"/>
    <s v="2013/14"/>
    <n v="108"/>
    <n v="899"/>
    <n v="0"/>
    <n v="3"/>
    <n v="108"/>
    <n v="902"/>
    <n v="1010"/>
    <n v="2045"/>
    <n v="306"/>
    <n v="1730"/>
    <n v="2036"/>
    <n v="0"/>
    <n v="9"/>
    <n v="9"/>
    <n v="306"/>
    <n v="1739"/>
    <n v="264490"/>
    <n v="823"/>
    <n v="265313"/>
    <n v="3763"/>
    <n v="1"/>
    <m/>
    <m/>
    <m/>
    <n v="0.19070000000000001"/>
    <m/>
    <m/>
    <m/>
    <m/>
  </r>
  <r>
    <x v="15"/>
    <s v="C-IV"/>
    <x v="10"/>
    <x v="1"/>
    <n v="2014"/>
    <s v="2013/14"/>
    <n v="11168"/>
    <n v="48016"/>
    <n v="16"/>
    <n v="243"/>
    <n v="11184"/>
    <n v="48259"/>
    <n v="59443"/>
    <n v="144200"/>
    <n v="30500"/>
    <n v="113069"/>
    <n v="143569"/>
    <n v="49"/>
    <n v="582"/>
    <n v="631"/>
    <n v="30549"/>
    <n v="113651"/>
    <n v="19959915"/>
    <n v="91836"/>
    <n v="20051751"/>
    <n v="266154"/>
    <n v="0.98460000000000003"/>
    <m/>
    <m/>
    <m/>
    <n v="4.0300000000000002E-2"/>
    <m/>
    <m/>
    <m/>
    <m/>
  </r>
  <r>
    <x v="16"/>
    <s v="C-IV"/>
    <x v="10"/>
    <x v="1"/>
    <n v="2014"/>
    <s v="2013/14"/>
    <n v="1547"/>
    <n v="8207"/>
    <n v="3"/>
    <n v="39"/>
    <n v="1550"/>
    <n v="8246"/>
    <n v="9796"/>
    <n v="23160"/>
    <n v="4153"/>
    <n v="18888"/>
    <n v="23041"/>
    <n v="11"/>
    <n v="108"/>
    <n v="119"/>
    <n v="4164"/>
    <n v="18996"/>
    <n v="3094888"/>
    <n v="15015"/>
    <n v="3109903"/>
    <n v="39831"/>
    <n v="0.98850000000000005"/>
    <m/>
    <m/>
    <m/>
    <n v="0.19070000000000001"/>
    <m/>
    <m/>
    <m/>
    <m/>
  </r>
  <r>
    <x v="17"/>
    <s v="C-IV"/>
    <x v="10"/>
    <x v="1"/>
    <n v="2014"/>
    <s v="2013/14"/>
    <n v="630"/>
    <n v="4518"/>
    <n v="1"/>
    <n v="15"/>
    <n v="631"/>
    <n v="4533"/>
    <n v="5164"/>
    <n v="10389"/>
    <n v="1601"/>
    <n v="8760"/>
    <n v="10361"/>
    <n v="4"/>
    <n v="24"/>
    <n v="28"/>
    <n v="1605"/>
    <n v="8784"/>
    <n v="1505525"/>
    <n v="3576"/>
    <n v="1509101"/>
    <n v="19670"/>
    <n v="0.7974"/>
    <m/>
    <m/>
    <m/>
    <n v="0.19070000000000001"/>
    <m/>
    <m/>
    <m/>
    <m/>
  </r>
  <r>
    <x v="18"/>
    <s v="C-IV"/>
    <x v="10"/>
    <x v="1"/>
    <n v="2014"/>
    <s v="2013/14"/>
    <n v="274"/>
    <n v="1180"/>
    <n v="0"/>
    <n v="0"/>
    <n v="274"/>
    <n v="1180"/>
    <n v="1454"/>
    <n v="3055"/>
    <n v="711"/>
    <n v="2343"/>
    <n v="3054"/>
    <n v="1"/>
    <n v="0"/>
    <n v="1"/>
    <n v="712"/>
    <n v="2343"/>
    <n v="445941"/>
    <n v="106"/>
    <n v="446047"/>
    <n v="5127"/>
    <n v="0.91669999999999996"/>
    <m/>
    <m/>
    <m/>
    <n v="0.19070000000000001"/>
    <m/>
    <m/>
    <m/>
    <m/>
  </r>
  <r>
    <x v="19"/>
    <s v="LRS"/>
    <x v="10"/>
    <x v="1"/>
    <n v="2014"/>
    <s v="2013/14"/>
    <n v="88773"/>
    <n v="470540"/>
    <n v="894"/>
    <n v="5131"/>
    <n v="89667"/>
    <n v="475671"/>
    <n v="565338"/>
    <n v="1168502"/>
    <n v="203031"/>
    <n v="951430"/>
    <n v="1154461"/>
    <n v="2857"/>
    <n v="11184"/>
    <n v="14041"/>
    <n v="205888"/>
    <n v="962614"/>
    <n v="172671079"/>
    <n v="1811492"/>
    <n v="174482571"/>
    <n v="2650281"/>
    <n v="0.97289999999999999"/>
    <m/>
    <m/>
    <m/>
    <n v="4.1300000000000003E-2"/>
    <m/>
    <m/>
    <m/>
    <m/>
  </r>
  <r>
    <x v="20"/>
    <s v="C-IV"/>
    <x v="10"/>
    <x v="1"/>
    <n v="2014"/>
    <s v="2013/14"/>
    <n v="1915"/>
    <n v="8753"/>
    <n v="3"/>
    <n v="17"/>
    <n v="1918"/>
    <n v="8770"/>
    <n v="10688"/>
    <n v="27023"/>
    <n v="5123"/>
    <n v="21829"/>
    <n v="26952"/>
    <n v="8"/>
    <n v="63"/>
    <n v="71"/>
    <n v="5131"/>
    <n v="21892"/>
    <n v="3687856"/>
    <n v="6426"/>
    <n v="3694282"/>
    <n v="50384"/>
    <n v="0.98380000000000001"/>
    <m/>
    <m/>
    <m/>
    <n v="0.19070000000000001"/>
    <m/>
    <m/>
    <m/>
    <m/>
  </r>
  <r>
    <x v="21"/>
    <s v="C-IV"/>
    <x v="10"/>
    <x v="1"/>
    <n v="2014"/>
    <s v="2013/14"/>
    <n v="745"/>
    <n v="4996"/>
    <n v="17"/>
    <n v="72"/>
    <n v="762"/>
    <n v="5068"/>
    <n v="5830"/>
    <n v="9853"/>
    <n v="1634"/>
    <n v="7973"/>
    <n v="9607"/>
    <n v="50"/>
    <n v="196"/>
    <n v="246"/>
    <n v="1684"/>
    <n v="8169"/>
    <n v="1446993"/>
    <n v="24365"/>
    <n v="1471358"/>
    <n v="26204"/>
    <n v="0.95040000000000002"/>
    <m/>
    <m/>
    <m/>
    <n v="0.19070000000000001"/>
    <m/>
    <m/>
    <m/>
    <m/>
  </r>
  <r>
    <x v="22"/>
    <s v="C-IV"/>
    <x v="10"/>
    <x v="1"/>
    <n v="2014"/>
    <s v="2013/14"/>
    <n v="132"/>
    <n v="853"/>
    <n v="0"/>
    <n v="1"/>
    <n v="132"/>
    <n v="854"/>
    <n v="986"/>
    <n v="1989"/>
    <n v="375"/>
    <n v="1611"/>
    <n v="1986"/>
    <n v="0"/>
    <n v="3"/>
    <n v="3"/>
    <n v="375"/>
    <n v="1614"/>
    <n v="275597"/>
    <n v="225"/>
    <n v="275822"/>
    <n v="3076"/>
    <n v="0.90910000000000002"/>
    <m/>
    <m/>
    <m/>
    <n v="0.19070000000000001"/>
    <m/>
    <m/>
    <m/>
    <m/>
  </r>
  <r>
    <x v="23"/>
    <s v="C-IV"/>
    <x v="10"/>
    <x v="1"/>
    <n v="2014"/>
    <s v="2013/14"/>
    <n v="862"/>
    <n v="6233"/>
    <n v="1"/>
    <n v="18"/>
    <n v="863"/>
    <n v="6251"/>
    <n v="7114"/>
    <n v="13167"/>
    <n v="2145"/>
    <n v="10978"/>
    <n v="13123"/>
    <n v="4"/>
    <n v="40"/>
    <n v="44"/>
    <n v="2149"/>
    <n v="11018"/>
    <n v="1919761"/>
    <n v="5970"/>
    <n v="1925731"/>
    <n v="26232"/>
    <n v="0.98280000000000001"/>
    <m/>
    <m/>
    <m/>
    <n v="0.19070000000000001"/>
    <m/>
    <m/>
    <m/>
    <m/>
  </r>
  <r>
    <x v="24"/>
    <s v="C-IV"/>
    <x v="10"/>
    <x v="1"/>
    <n v="2014"/>
    <s v="2013/14"/>
    <n v="4649"/>
    <n v="18106"/>
    <n v="6"/>
    <n v="28"/>
    <n v="4655"/>
    <n v="18134"/>
    <n v="22789"/>
    <n v="54635"/>
    <n v="12710"/>
    <n v="41813"/>
    <n v="54523"/>
    <n v="19"/>
    <n v="93"/>
    <n v="112"/>
    <n v="12729"/>
    <n v="41906"/>
    <n v="7597954"/>
    <n v="10473"/>
    <n v="7608427"/>
    <n v="95352"/>
    <n v="0.97350000000000003"/>
    <m/>
    <m/>
    <m/>
    <n v="0"/>
    <m/>
    <m/>
    <m/>
    <m/>
  </r>
  <r>
    <x v="25"/>
    <s v="C-IV"/>
    <x v="10"/>
    <x v="1"/>
    <n v="2014"/>
    <s v="2013/14"/>
    <n v="60"/>
    <n v="358"/>
    <n v="0"/>
    <n v="0"/>
    <n v="60"/>
    <n v="358"/>
    <n v="418"/>
    <n v="947"/>
    <n v="160"/>
    <n v="786"/>
    <n v="946"/>
    <n v="0"/>
    <n v="1"/>
    <n v="1"/>
    <n v="160"/>
    <n v="787"/>
    <n v="122439"/>
    <n v="158"/>
    <n v="122597"/>
    <n v="2109"/>
    <n v="1"/>
    <m/>
    <m/>
    <m/>
    <n v="0.19070000000000001"/>
    <m/>
    <m/>
    <m/>
    <m/>
  </r>
  <r>
    <x v="26"/>
    <s v="C-IV"/>
    <x v="10"/>
    <x v="1"/>
    <n v="2014"/>
    <s v="2013/14"/>
    <n v="20"/>
    <n v="388"/>
    <n v="0"/>
    <n v="0"/>
    <n v="20"/>
    <n v="388"/>
    <n v="408"/>
    <n v="667"/>
    <n v="46"/>
    <n v="621"/>
    <n v="667"/>
    <n v="0"/>
    <n v="0"/>
    <n v="0"/>
    <n v="46"/>
    <n v="621"/>
    <n v="96135"/>
    <n v="0"/>
    <n v="96135"/>
    <n v="1968"/>
    <n v="0.89059999999999995"/>
    <m/>
    <m/>
    <m/>
    <n v="0.19070000000000001"/>
    <m/>
    <m/>
    <m/>
    <m/>
  </r>
  <r>
    <x v="27"/>
    <s v="C-IV"/>
    <x v="10"/>
    <x v="1"/>
    <n v="2014"/>
    <s v="2013/14"/>
    <n v="3050"/>
    <n v="16400"/>
    <n v="6"/>
    <n v="48"/>
    <n v="3056"/>
    <n v="16448"/>
    <n v="19504"/>
    <n v="44190"/>
    <n v="7615"/>
    <n v="36393"/>
    <n v="44008"/>
    <n v="22"/>
    <n v="160"/>
    <n v="182"/>
    <n v="7637"/>
    <n v="36553"/>
    <n v="6011147"/>
    <n v="18251"/>
    <n v="6029398"/>
    <n v="117572"/>
    <n v="1"/>
    <m/>
    <m/>
    <m/>
    <n v="9.9299999999999999E-2"/>
    <m/>
    <m/>
    <m/>
    <m/>
  </r>
  <r>
    <x v="28"/>
    <s v="C-IV"/>
    <x v="10"/>
    <x v="1"/>
    <n v="2014"/>
    <s v="2013/14"/>
    <n v="380"/>
    <n v="2811"/>
    <n v="3"/>
    <n v="16"/>
    <n v="383"/>
    <n v="2827"/>
    <n v="3210"/>
    <n v="6702"/>
    <n v="934"/>
    <n v="5702"/>
    <n v="6636"/>
    <n v="9"/>
    <n v="57"/>
    <n v="66"/>
    <n v="943"/>
    <n v="5759"/>
    <n v="932454"/>
    <n v="7343"/>
    <n v="939797"/>
    <n v="21106"/>
    <n v="0.73499999999999999"/>
    <m/>
    <m/>
    <m/>
    <n v="0.19070000000000001"/>
    <m/>
    <m/>
    <m/>
    <m/>
  </r>
  <r>
    <x v="29"/>
    <s v="C-IV"/>
    <x v="10"/>
    <x v="1"/>
    <n v="2014"/>
    <s v="2013/14"/>
    <n v="416"/>
    <n v="3482"/>
    <n v="0"/>
    <n v="6"/>
    <n v="416"/>
    <n v="3488"/>
    <n v="3904"/>
    <n v="7428"/>
    <n v="1053"/>
    <n v="6363"/>
    <n v="7416"/>
    <n v="0"/>
    <n v="12"/>
    <n v="12"/>
    <n v="1053"/>
    <n v="6375"/>
    <n v="1078093"/>
    <n v="1666"/>
    <n v="1079759"/>
    <n v="14093"/>
    <n v="1"/>
    <m/>
    <m/>
    <m/>
    <n v="0.19070000000000001"/>
    <m/>
    <m/>
    <m/>
    <m/>
  </r>
  <r>
    <x v="30"/>
    <s v="CalWIN"/>
    <x v="10"/>
    <x v="1"/>
    <n v="2014"/>
    <s v="2013/14"/>
    <n v="13176"/>
    <n v="96246"/>
    <n v="59"/>
    <n v="1540"/>
    <n v="13235"/>
    <n v="97786"/>
    <n v="111021"/>
    <n v="243798"/>
    <n v="33668"/>
    <n v="206262"/>
    <n v="239930"/>
    <n v="196"/>
    <n v="3672"/>
    <n v="3868"/>
    <n v="33864"/>
    <n v="209934"/>
    <n v="33226256"/>
    <n v="441042"/>
    <n v="33667298"/>
    <n v="554858"/>
    <n v="0.99329999999999996"/>
    <m/>
    <m/>
    <m/>
    <n v="1.2999999999999999E-2"/>
    <m/>
    <m/>
    <m/>
    <m/>
  </r>
  <r>
    <x v="31"/>
    <s v="CalWIN"/>
    <x v="10"/>
    <x v="1"/>
    <n v="2014"/>
    <s v="2013/14"/>
    <n v="950"/>
    <n v="7943"/>
    <n v="5"/>
    <n v="30"/>
    <n v="955"/>
    <n v="7973"/>
    <n v="8928"/>
    <n v="18317"/>
    <n v="2462"/>
    <n v="15770"/>
    <n v="18232"/>
    <n v="17"/>
    <n v="68"/>
    <n v="85"/>
    <n v="2479"/>
    <n v="15838"/>
    <n v="2495489"/>
    <n v="10213"/>
    <n v="2505702"/>
    <n v="36630"/>
    <n v="0.99390000000000001"/>
    <m/>
    <m/>
    <m/>
    <n v="0.19070000000000001"/>
    <m/>
    <m/>
    <m/>
    <m/>
  </r>
  <r>
    <x v="32"/>
    <s v="C-IV"/>
    <x v="10"/>
    <x v="1"/>
    <n v="2014"/>
    <s v="2013/14"/>
    <n v="98"/>
    <n v="718"/>
    <n v="0"/>
    <n v="1"/>
    <n v="98"/>
    <n v="719"/>
    <n v="817"/>
    <n v="1662"/>
    <n v="271"/>
    <n v="1390"/>
    <n v="1661"/>
    <n v="0"/>
    <n v="1"/>
    <n v="1"/>
    <n v="271"/>
    <n v="1391"/>
    <n v="228452"/>
    <n v="189"/>
    <n v="228641"/>
    <n v="3424"/>
    <n v="1"/>
    <m/>
    <m/>
    <m/>
    <n v="0.19070000000000001"/>
    <m/>
    <m/>
    <m/>
    <m/>
  </r>
  <r>
    <x v="33"/>
    <s v="C-IV"/>
    <x v="10"/>
    <x v="1"/>
    <n v="2014"/>
    <s v="2013/14"/>
    <n v="19349"/>
    <n v="99829"/>
    <n v="47"/>
    <n v="538"/>
    <n v="19396"/>
    <n v="100367"/>
    <n v="119763"/>
    <n v="286035"/>
    <n v="52768"/>
    <n v="231651"/>
    <n v="284419"/>
    <n v="146"/>
    <n v="1470"/>
    <n v="1616"/>
    <n v="52914"/>
    <n v="233121"/>
    <n v="39420328"/>
    <n v="181326"/>
    <n v="39601654"/>
    <n v="501081"/>
    <n v="0.99570000000000003"/>
    <m/>
    <m/>
    <m/>
    <n v="3.6900000000000002E-2"/>
    <m/>
    <m/>
    <m/>
    <m/>
  </r>
  <r>
    <x v="34"/>
    <s v="CalWIN"/>
    <x v="10"/>
    <x v="1"/>
    <n v="2014"/>
    <s v="2013/14"/>
    <n v="17843"/>
    <n v="78301"/>
    <n v="148"/>
    <n v="748"/>
    <n v="17991"/>
    <n v="79049"/>
    <n v="97040"/>
    <n v="214372"/>
    <n v="45438"/>
    <n v="166678"/>
    <n v="212116"/>
    <n v="515"/>
    <n v="1741"/>
    <n v="2256"/>
    <n v="45953"/>
    <n v="168419"/>
    <n v="30670566"/>
    <n v="298270"/>
    <n v="30968836"/>
    <n v="361566"/>
    <n v="0.98199999999999998"/>
    <m/>
    <m/>
    <m/>
    <n v="5.0000000000000001E-3"/>
    <m/>
    <m/>
    <m/>
    <m/>
  </r>
  <r>
    <x v="35"/>
    <s v="C-IV"/>
    <x v="10"/>
    <x v="1"/>
    <n v="2014"/>
    <s v="2013/14"/>
    <n v="341"/>
    <n v="2233"/>
    <n v="1"/>
    <n v="8"/>
    <n v="342"/>
    <n v="2241"/>
    <n v="2583"/>
    <n v="6001"/>
    <n v="901"/>
    <n v="5074"/>
    <n v="5975"/>
    <n v="2"/>
    <n v="24"/>
    <n v="26"/>
    <n v="903"/>
    <n v="5098"/>
    <n v="840860"/>
    <n v="2369"/>
    <n v="843229"/>
    <n v="12519"/>
    <n v="0.97260000000000002"/>
    <m/>
    <m/>
    <m/>
    <n v="0.19070000000000001"/>
    <m/>
    <m/>
    <m/>
    <m/>
  </r>
  <r>
    <x v="36"/>
    <s v="C-IV"/>
    <x v="10"/>
    <x v="1"/>
    <n v="2014"/>
    <s v="2013/14"/>
    <n v="28230"/>
    <n v="134156"/>
    <n v="58"/>
    <n v="582"/>
    <n v="28288"/>
    <n v="134738"/>
    <n v="163026"/>
    <n v="378668"/>
    <n v="75963"/>
    <n v="300981"/>
    <n v="376944"/>
    <n v="195"/>
    <n v="1529"/>
    <n v="1724"/>
    <n v="76158"/>
    <n v="302510"/>
    <n v="53019923"/>
    <n v="185428"/>
    <n v="53205351"/>
    <n v="564475"/>
    <n v="0.99739999999999995"/>
    <m/>
    <m/>
    <m/>
    <n v="0"/>
    <m/>
    <m/>
    <m/>
    <m/>
  </r>
  <r>
    <x v="37"/>
    <s v="CalWIN"/>
    <x v="10"/>
    <x v="1"/>
    <n v="2014"/>
    <s v="2013/14"/>
    <n v="17509"/>
    <n v="108759"/>
    <n v="110"/>
    <n v="1029"/>
    <n v="17619"/>
    <n v="109788"/>
    <n v="127407"/>
    <n v="272631"/>
    <n v="47503"/>
    <n v="222101"/>
    <n v="269604"/>
    <n v="386"/>
    <n v="2641"/>
    <n v="3027"/>
    <n v="47889"/>
    <n v="224742"/>
    <n v="37823735"/>
    <n v="349904"/>
    <n v="38173639"/>
    <n v="524918"/>
    <n v="0.97760000000000002"/>
    <m/>
    <m/>
    <m/>
    <n v="0.01"/>
    <m/>
    <m/>
    <m/>
    <m/>
  </r>
  <r>
    <x v="38"/>
    <s v="CalWIN"/>
    <x v="10"/>
    <x v="1"/>
    <n v="2014"/>
    <s v="2013/14"/>
    <n v="2736"/>
    <n v="28869"/>
    <n v="66"/>
    <n v="760"/>
    <n v="2802"/>
    <n v="29629"/>
    <n v="32431"/>
    <n v="51005"/>
    <n v="6103"/>
    <n v="43226"/>
    <n v="49329"/>
    <n v="188"/>
    <n v="1488"/>
    <n v="1676"/>
    <n v="6291"/>
    <n v="44714"/>
    <n v="7520782"/>
    <n v="204991"/>
    <n v="7725773"/>
    <n v="145191"/>
    <n v="0.98029999999999995"/>
    <m/>
    <m/>
    <m/>
    <n v="5.62E-2"/>
    <m/>
    <m/>
    <m/>
    <m/>
  </r>
  <r>
    <x v="39"/>
    <s v="C-IV"/>
    <x v="10"/>
    <x v="1"/>
    <n v="2014"/>
    <s v="2013/14"/>
    <n v="9334"/>
    <n v="37746"/>
    <n v="23"/>
    <n v="265"/>
    <n v="9357"/>
    <n v="38011"/>
    <n v="47368"/>
    <n v="113378"/>
    <n v="23981"/>
    <n v="88607"/>
    <n v="112588"/>
    <n v="74"/>
    <n v="716"/>
    <n v="790"/>
    <n v="24055"/>
    <n v="89323"/>
    <n v="15862054"/>
    <n v="91341"/>
    <n v="15953395"/>
    <n v="203300"/>
    <n v="0.99470000000000003"/>
    <m/>
    <m/>
    <m/>
    <n v="7.4300000000000005E-2"/>
    <m/>
    <m/>
    <m/>
    <m/>
  </r>
  <r>
    <x v="40"/>
    <s v="CalWIN"/>
    <x v="10"/>
    <x v="1"/>
    <n v="2014"/>
    <s v="2013/14"/>
    <n v="1124"/>
    <n v="8016"/>
    <n v="2"/>
    <n v="22"/>
    <n v="1126"/>
    <n v="8038"/>
    <n v="9164"/>
    <n v="17757"/>
    <n v="2719"/>
    <n v="14976"/>
    <n v="17695"/>
    <n v="7"/>
    <n v="55"/>
    <n v="62"/>
    <n v="2726"/>
    <n v="15031"/>
    <n v="2443734"/>
    <n v="6085"/>
    <n v="2449819"/>
    <n v="38631"/>
    <n v="0.93059999999999998"/>
    <m/>
    <m/>
    <m/>
    <n v="0.19070000000000001"/>
    <m/>
    <m/>
    <m/>
    <m/>
  </r>
  <r>
    <x v="41"/>
    <s v="CalWIN"/>
    <x v="10"/>
    <x v="1"/>
    <n v="2014"/>
    <s v="2013/14"/>
    <n v="1502"/>
    <n v="13878"/>
    <n v="18"/>
    <n v="316"/>
    <n v="1520"/>
    <n v="14194"/>
    <n v="15714"/>
    <n v="31838"/>
    <n v="3679"/>
    <n v="27347"/>
    <n v="31026"/>
    <n v="54"/>
    <n v="758"/>
    <n v="812"/>
    <n v="3733"/>
    <n v="28105"/>
    <n v="4381636"/>
    <n v="90472"/>
    <n v="4472108"/>
    <n v="94657"/>
    <n v="0.97219999999999995"/>
    <m/>
    <m/>
    <m/>
    <n v="0.19070000000000001"/>
    <m/>
    <m/>
    <m/>
    <m/>
  </r>
  <r>
    <x v="42"/>
    <s v="CalWIN"/>
    <x v="10"/>
    <x v="1"/>
    <n v="2014"/>
    <s v="2013/14"/>
    <n v="2381"/>
    <n v="12066"/>
    <n v="3"/>
    <n v="47"/>
    <n v="2384"/>
    <n v="12113"/>
    <n v="14497"/>
    <n v="32664"/>
    <n v="5943"/>
    <n v="26583"/>
    <n v="32526"/>
    <n v="10"/>
    <n v="128"/>
    <n v="138"/>
    <n v="5953"/>
    <n v="26711"/>
    <n v="4435921"/>
    <n v="16323"/>
    <n v="4452244"/>
    <n v="95092"/>
    <n v="0.89900000000000002"/>
    <m/>
    <m/>
    <m/>
    <n v="0.19070000000000001"/>
    <m/>
    <m/>
    <m/>
    <m/>
  </r>
  <r>
    <x v="43"/>
    <s v="CalWIN"/>
    <x v="10"/>
    <x v="1"/>
    <n v="2014"/>
    <s v="2013/14"/>
    <n v="6785"/>
    <n v="45782"/>
    <n v="44"/>
    <n v="998"/>
    <n v="6829"/>
    <n v="46780"/>
    <n v="53609"/>
    <n v="112875"/>
    <n v="16221"/>
    <n v="94403"/>
    <n v="110624"/>
    <n v="140"/>
    <n v="2111"/>
    <n v="2251"/>
    <n v="16361"/>
    <n v="96514"/>
    <n v="15716690"/>
    <n v="296814"/>
    <n v="16013504"/>
    <n v="295920"/>
    <n v="0.93020000000000003"/>
    <m/>
    <m/>
    <m/>
    <n v="4.7399999999999998E-2"/>
    <m/>
    <m/>
    <m/>
    <m/>
  </r>
  <r>
    <x v="44"/>
    <s v="CalWIN"/>
    <x v="10"/>
    <x v="1"/>
    <n v="2014"/>
    <s v="2013/14"/>
    <n v="1299"/>
    <n v="10385"/>
    <n v="2"/>
    <n v="22"/>
    <n v="1301"/>
    <n v="10407"/>
    <n v="11708"/>
    <n v="22634"/>
    <n v="3174"/>
    <n v="19395"/>
    <n v="22569"/>
    <n v="5"/>
    <n v="60"/>
    <n v="65"/>
    <n v="3179"/>
    <n v="19455"/>
    <n v="3146422"/>
    <n v="7023"/>
    <n v="3153445"/>
    <n v="49808"/>
    <n v="0.92400000000000004"/>
    <m/>
    <m/>
    <m/>
    <n v="0.19070000000000001"/>
    <m/>
    <m/>
    <m/>
    <m/>
  </r>
  <r>
    <x v="45"/>
    <s v="C-IV"/>
    <x v="10"/>
    <x v="1"/>
    <n v="2014"/>
    <s v="2013/14"/>
    <n v="1594"/>
    <n v="9939"/>
    <n v="1"/>
    <n v="18"/>
    <n v="1595"/>
    <n v="9957"/>
    <n v="11552"/>
    <n v="23121"/>
    <n v="4034"/>
    <n v="19045"/>
    <n v="23079"/>
    <n v="2"/>
    <n v="40"/>
    <n v="42"/>
    <n v="4036"/>
    <n v="19085"/>
    <n v="3244754"/>
    <n v="4553"/>
    <n v="3249307"/>
    <n v="43485"/>
    <n v="0.86539999999999995"/>
    <m/>
    <m/>
    <m/>
    <n v="0.19070000000000001"/>
    <m/>
    <m/>
    <m/>
    <m/>
  </r>
  <r>
    <x v="46"/>
    <s v="C-IV"/>
    <x v="10"/>
    <x v="1"/>
    <n v="2014"/>
    <s v="2013/14"/>
    <n v="10"/>
    <n v="148"/>
    <n v="0"/>
    <n v="0"/>
    <n v="10"/>
    <n v="148"/>
    <n v="158"/>
    <n v="296"/>
    <n v="26"/>
    <n v="270"/>
    <n v="296"/>
    <n v="0"/>
    <n v="0"/>
    <n v="0"/>
    <n v="26"/>
    <n v="270"/>
    <n v="41515"/>
    <n v="0"/>
    <n v="41515"/>
    <n v="540"/>
    <n v="1"/>
    <m/>
    <m/>
    <m/>
    <n v="0.19070000000000001"/>
    <m/>
    <m/>
    <m/>
    <m/>
  </r>
  <r>
    <x v="47"/>
    <s v="C-IV"/>
    <x v="10"/>
    <x v="1"/>
    <n v="2014"/>
    <s v="2013/14"/>
    <n v="439"/>
    <n v="2585"/>
    <n v="0"/>
    <n v="2"/>
    <n v="439"/>
    <n v="2587"/>
    <n v="3026"/>
    <n v="6661"/>
    <n v="1199"/>
    <n v="5458"/>
    <n v="6657"/>
    <n v="0"/>
    <n v="4"/>
    <n v="4"/>
    <n v="1199"/>
    <n v="5462"/>
    <n v="916667"/>
    <n v="644"/>
    <n v="917311"/>
    <n v="11592"/>
    <n v="1"/>
    <m/>
    <m/>
    <m/>
    <n v="0.19070000000000001"/>
    <m/>
    <m/>
    <m/>
    <m/>
  </r>
  <r>
    <x v="48"/>
    <s v="CalWIN"/>
    <x v="10"/>
    <x v="1"/>
    <n v="2014"/>
    <s v="2013/14"/>
    <n v="3381"/>
    <n v="17779"/>
    <n v="9"/>
    <n v="85"/>
    <n v="3390"/>
    <n v="17864"/>
    <n v="21254"/>
    <n v="42296"/>
    <n v="8050"/>
    <n v="34011"/>
    <n v="42061"/>
    <n v="30"/>
    <n v="205"/>
    <n v="235"/>
    <n v="8080"/>
    <n v="34216"/>
    <n v="6099499.8799999999"/>
    <n v="28185.31"/>
    <n v="6127685.1899999995"/>
    <n v="76619"/>
    <n v="0.9163"/>
    <m/>
    <m/>
    <m/>
    <n v="0"/>
    <m/>
    <m/>
    <m/>
    <m/>
  </r>
  <r>
    <x v="49"/>
    <s v="CalWIN"/>
    <x v="10"/>
    <x v="1"/>
    <n v="2014"/>
    <s v="2013/14"/>
    <n v="1979"/>
    <n v="16794"/>
    <n v="10"/>
    <n v="105"/>
    <n v="1989"/>
    <n v="16899"/>
    <n v="18888"/>
    <n v="34947"/>
    <n v="4791"/>
    <n v="29858"/>
    <n v="34649"/>
    <n v="34"/>
    <n v="264"/>
    <n v="298"/>
    <n v="4825"/>
    <n v="30122"/>
    <n v="5021280"/>
    <n v="33723"/>
    <n v="5055003"/>
    <n v="78267"/>
    <n v="0.83289999999999997"/>
    <m/>
    <m/>
    <m/>
    <n v="0.19070000000000001"/>
    <m/>
    <m/>
    <m/>
    <m/>
  </r>
  <r>
    <x v="50"/>
    <s v="C-IV"/>
    <x v="10"/>
    <x v="1"/>
    <n v="2014"/>
    <s v="2013/14"/>
    <n v="6876"/>
    <n v="34725"/>
    <n v="7"/>
    <n v="57"/>
    <n v="6883"/>
    <n v="34782"/>
    <n v="41665"/>
    <n v="90987"/>
    <n v="18211"/>
    <n v="72596"/>
    <n v="90807"/>
    <n v="27"/>
    <n v="153"/>
    <n v="180"/>
    <n v="18238"/>
    <n v="72749"/>
    <n v="12728149"/>
    <n v="19863"/>
    <n v="12748012"/>
    <n v="152524"/>
    <n v="0.98080000000000001"/>
    <m/>
    <m/>
    <m/>
    <n v="5.2900000000000003E-2"/>
    <m/>
    <m/>
    <m/>
    <m/>
  </r>
  <r>
    <x v="51"/>
    <s v="C-IV"/>
    <x v="10"/>
    <x v="1"/>
    <n v="2014"/>
    <s v="2013/14"/>
    <n v="792"/>
    <n v="4371"/>
    <n v="2"/>
    <n v="23"/>
    <n v="794"/>
    <n v="4394"/>
    <n v="5188"/>
    <n v="12244"/>
    <n v="2092"/>
    <n v="10078"/>
    <n v="12170"/>
    <n v="9"/>
    <n v="65"/>
    <n v="74"/>
    <n v="2101"/>
    <n v="10143"/>
    <n v="1688332"/>
    <n v="7822"/>
    <n v="1696154"/>
    <n v="27526"/>
    <n v="0.98529999999999995"/>
    <m/>
    <m/>
    <m/>
    <n v="0.19070000000000001"/>
    <m/>
    <m/>
    <m/>
    <m/>
  </r>
  <r>
    <x v="52"/>
    <s v="C-IV"/>
    <x v="10"/>
    <x v="1"/>
    <n v="2014"/>
    <s v="2013/14"/>
    <n v="713"/>
    <n v="3803"/>
    <n v="1"/>
    <n v="7"/>
    <n v="714"/>
    <n v="3810"/>
    <n v="4524"/>
    <n v="10202"/>
    <n v="1936"/>
    <n v="8243"/>
    <n v="10179"/>
    <n v="3"/>
    <n v="20"/>
    <n v="23"/>
    <n v="1939"/>
    <n v="8263"/>
    <n v="1389689"/>
    <n v="3187"/>
    <n v="1392876"/>
    <n v="19072"/>
    <n v="0.97070000000000001"/>
    <m/>
    <m/>
    <m/>
    <n v="0.19070000000000001"/>
    <m/>
    <m/>
    <m/>
    <m/>
  </r>
  <r>
    <x v="53"/>
    <s v="C-IV"/>
    <x v="10"/>
    <x v="1"/>
    <n v="2014"/>
    <s v="2013/14"/>
    <n v="75"/>
    <n v="750"/>
    <n v="0"/>
    <n v="1"/>
    <n v="75"/>
    <n v="751"/>
    <n v="826"/>
    <n v="1585"/>
    <n v="174"/>
    <n v="1409"/>
    <n v="1583"/>
    <n v="0"/>
    <n v="2"/>
    <n v="2"/>
    <n v="174"/>
    <n v="1411"/>
    <n v="227988"/>
    <n v="301"/>
    <n v="228289"/>
    <n v="2994"/>
    <n v="0.96"/>
    <m/>
    <m/>
    <m/>
    <n v="0.19070000000000001"/>
    <m/>
    <m/>
    <m/>
    <m/>
  </r>
  <r>
    <x v="54"/>
    <s v="CalWIN"/>
    <x v="10"/>
    <x v="1"/>
    <n v="2014"/>
    <s v="2013/14"/>
    <n v="8859"/>
    <n v="38412"/>
    <n v="17"/>
    <n v="302"/>
    <n v="8876"/>
    <n v="38714"/>
    <n v="47590"/>
    <n v="117003"/>
    <n v="24362"/>
    <n v="91818"/>
    <n v="116180"/>
    <n v="64"/>
    <n v="759"/>
    <n v="823"/>
    <n v="24426"/>
    <n v="92577"/>
    <n v="15967025"/>
    <n v="95550"/>
    <n v="16062575"/>
    <n v="186926"/>
    <n v="1"/>
    <m/>
    <m/>
    <m/>
    <n v="2.2700000000000001E-2"/>
    <m/>
    <m/>
    <m/>
    <m/>
  </r>
  <r>
    <x v="55"/>
    <s v="C-IV"/>
    <x v="10"/>
    <x v="1"/>
    <n v="2014"/>
    <s v="2013/14"/>
    <n v="375"/>
    <n v="2453"/>
    <n v="0"/>
    <n v="2"/>
    <n v="375"/>
    <n v="2455"/>
    <n v="2830"/>
    <n v="5186"/>
    <n v="984"/>
    <n v="4195"/>
    <n v="5179"/>
    <n v="1"/>
    <n v="6"/>
    <n v="7"/>
    <n v="985"/>
    <n v="4201"/>
    <n v="728272"/>
    <n v="931"/>
    <n v="729203"/>
    <n v="9134"/>
    <n v="0.9859"/>
    <m/>
    <m/>
    <m/>
    <n v="0.19070000000000001"/>
    <m/>
    <m/>
    <m/>
    <m/>
  </r>
  <r>
    <x v="56"/>
    <s v="CalWIN"/>
    <x v="10"/>
    <x v="1"/>
    <n v="2014"/>
    <s v="2013/14"/>
    <n v="3550"/>
    <n v="29894"/>
    <n v="6"/>
    <n v="194"/>
    <n v="3556"/>
    <n v="30088"/>
    <n v="33644"/>
    <n v="70144"/>
    <n v="8798"/>
    <n v="60864"/>
    <n v="69662"/>
    <n v="22"/>
    <n v="460"/>
    <n v="482"/>
    <n v="8820"/>
    <n v="61324"/>
    <n v="9857831"/>
    <n v="61583"/>
    <n v="9919414"/>
    <n v="144715"/>
    <n v="0.94269999999999998"/>
    <m/>
    <m/>
    <m/>
    <n v="6.8999999999999999E-3"/>
    <m/>
    <m/>
    <m/>
    <m/>
  </r>
  <r>
    <x v="57"/>
    <s v="CalWIN"/>
    <x v="10"/>
    <x v="1"/>
    <n v="2014"/>
    <s v="2013/14"/>
    <n v="984"/>
    <n v="7145"/>
    <n v="15"/>
    <n v="113"/>
    <n v="999"/>
    <n v="7258"/>
    <n v="8257"/>
    <n v="17541"/>
    <n v="2513"/>
    <n v="14710"/>
    <n v="17223"/>
    <n v="49"/>
    <n v="269"/>
    <n v="318"/>
    <n v="2562"/>
    <n v="14979"/>
    <n v="2407989"/>
    <n v="38592"/>
    <n v="2446581"/>
    <n v="36145"/>
    <n v="0.91479999999999995"/>
    <m/>
    <m/>
    <m/>
    <n v="0.19070000000000001"/>
    <m/>
    <m/>
    <m/>
    <m/>
  </r>
  <r>
    <x v="58"/>
    <s v="C-IV"/>
    <x v="10"/>
    <x v="1"/>
    <n v="2014"/>
    <s v="2013/14"/>
    <n v="981"/>
    <n v="4722"/>
    <n v="3"/>
    <n v="14"/>
    <n v="984"/>
    <n v="4736"/>
    <n v="5720"/>
    <n v="12707"/>
    <n v="2638"/>
    <n v="10026"/>
    <n v="12664"/>
    <n v="7"/>
    <n v="36"/>
    <n v="43"/>
    <n v="2645"/>
    <n v="10062"/>
    <n v="1811898"/>
    <n v="4562"/>
    <n v="1816460"/>
    <n v="21678"/>
    <n v="0.96560000000000001"/>
    <m/>
    <m/>
    <m/>
    <n v="0.19070000000000001"/>
    <m/>
    <m/>
    <m/>
    <m/>
  </r>
  <r>
    <x v="0"/>
    <s v="n/a"/>
    <x v="11"/>
    <x v="1"/>
    <n v="2014"/>
    <s v="2013/14"/>
    <n v="308649"/>
    <n v="1676591"/>
    <n v="1838"/>
    <n v="15531"/>
    <n v="310487"/>
    <n v="1692122"/>
    <n v="2002609"/>
    <n v="4337508"/>
    <n v="775001"/>
    <n v="3520451"/>
    <n v="4295452"/>
    <n v="5978"/>
    <n v="36078"/>
    <n v="42056"/>
    <n v="780979"/>
    <n v="3556529"/>
    <n v="615056786.63"/>
    <n v="5195119.09"/>
    <n v="620251905.72000003"/>
    <n v="8605691"/>
    <n v="0.9667"/>
    <m/>
    <m/>
    <m/>
    <n v="4.8300000000000003E-2"/>
    <m/>
    <m/>
    <m/>
    <m/>
  </r>
  <r>
    <x v="1"/>
    <s v="CalWIN"/>
    <x v="11"/>
    <x v="1"/>
    <n v="2014"/>
    <s v="2013/14"/>
    <n v="9982"/>
    <n v="53699"/>
    <n v="96"/>
    <n v="845"/>
    <n v="10078"/>
    <n v="54544"/>
    <n v="64622"/>
    <n v="129195"/>
    <n v="23303"/>
    <n v="103591"/>
    <n v="126894"/>
    <n v="302"/>
    <n v="1999"/>
    <n v="2301"/>
    <n v="23605"/>
    <n v="105590"/>
    <n v="18607978"/>
    <n v="275033"/>
    <n v="18883011"/>
    <n v="277241"/>
    <n v="0.86429999999999996"/>
    <m/>
    <m/>
    <m/>
    <n v="2.0199999999999999E-2"/>
    <m/>
    <m/>
    <m/>
    <m/>
  </r>
  <r>
    <x v="2"/>
    <s v="C-IV"/>
    <x v="11"/>
    <x v="1"/>
    <n v="2014"/>
    <s v="2013/14"/>
    <n v="3"/>
    <n v="103"/>
    <n v="0"/>
    <n v="0"/>
    <n v="3"/>
    <n v="103"/>
    <n v="106"/>
    <n v="172"/>
    <n v="7"/>
    <n v="165"/>
    <n v="172"/>
    <n v="0"/>
    <n v="0"/>
    <n v="0"/>
    <n v="7"/>
    <n v="165"/>
    <n v="23217"/>
    <n v="0"/>
    <n v="23217"/>
    <n v="201"/>
    <n v="1"/>
    <m/>
    <m/>
    <m/>
    <n v="0.112"/>
    <m/>
    <m/>
    <m/>
    <m/>
  </r>
  <r>
    <x v="3"/>
    <s v="C-IV"/>
    <x v="11"/>
    <x v="1"/>
    <n v="2014"/>
    <s v="2013/14"/>
    <n v="181"/>
    <n v="1508"/>
    <n v="1"/>
    <n v="2"/>
    <n v="182"/>
    <n v="1510"/>
    <n v="1692"/>
    <n v="3292"/>
    <n v="462"/>
    <n v="2824"/>
    <n v="3286"/>
    <n v="2"/>
    <n v="4"/>
    <n v="6"/>
    <n v="464"/>
    <n v="2828"/>
    <n v="466525"/>
    <n v="533"/>
    <n v="467058"/>
    <n v="4915"/>
    <n v="0.92859999999999998"/>
    <m/>
    <m/>
    <m/>
    <n v="0.112"/>
    <m/>
    <m/>
    <m/>
    <m/>
  </r>
  <r>
    <x v="4"/>
    <s v="C-IV"/>
    <x v="11"/>
    <x v="1"/>
    <n v="2014"/>
    <s v="2013/14"/>
    <n v="2007"/>
    <n v="12821"/>
    <n v="2"/>
    <n v="28"/>
    <n v="2009"/>
    <n v="12849"/>
    <n v="14858"/>
    <n v="30175"/>
    <n v="4961"/>
    <n v="25145"/>
    <n v="30106"/>
    <n v="9"/>
    <n v="60"/>
    <n v="69"/>
    <n v="4970"/>
    <n v="25205"/>
    <n v="4254089"/>
    <n v="9569"/>
    <n v="4263658"/>
    <n v="54417"/>
    <n v="0.91610000000000003"/>
    <m/>
    <m/>
    <m/>
    <n v="0.112"/>
    <m/>
    <m/>
    <m/>
    <m/>
  </r>
  <r>
    <x v="5"/>
    <s v="C-IV"/>
    <x v="11"/>
    <x v="1"/>
    <n v="2014"/>
    <s v="2013/14"/>
    <n v="284"/>
    <n v="2342"/>
    <n v="0"/>
    <n v="5"/>
    <n v="284"/>
    <n v="2347"/>
    <n v="2631"/>
    <n v="5002"/>
    <n v="718"/>
    <n v="4273"/>
    <n v="4991"/>
    <n v="0"/>
    <n v="11"/>
    <n v="11"/>
    <n v="718"/>
    <n v="4284"/>
    <n v="703113"/>
    <n v="1208"/>
    <n v="704321"/>
    <n v="7210"/>
    <n v="0.97809999999999997"/>
    <m/>
    <m/>
    <m/>
    <n v="0.112"/>
    <m/>
    <m/>
    <m/>
    <m/>
  </r>
  <r>
    <x v="6"/>
    <s v="C-IV"/>
    <x v="11"/>
    <x v="1"/>
    <n v="2014"/>
    <s v="2013/14"/>
    <n v="104"/>
    <n v="598"/>
    <n v="0"/>
    <n v="2"/>
    <n v="104"/>
    <n v="600"/>
    <n v="704"/>
    <n v="1674"/>
    <n v="271"/>
    <n v="1395"/>
    <n v="1666"/>
    <n v="0"/>
    <n v="8"/>
    <n v="8"/>
    <n v="271"/>
    <n v="1403"/>
    <n v="219577"/>
    <n v="944"/>
    <n v="220521"/>
    <n v="6243"/>
    <n v="0.95740000000000003"/>
    <m/>
    <m/>
    <m/>
    <n v="0.112"/>
    <m/>
    <m/>
    <m/>
    <m/>
  </r>
  <r>
    <x v="7"/>
    <s v="CalWIN"/>
    <x v="11"/>
    <x v="1"/>
    <n v="2014"/>
    <s v="2013/14"/>
    <n v="5601"/>
    <n v="28374"/>
    <n v="23"/>
    <n v="194"/>
    <n v="5624"/>
    <n v="28568"/>
    <n v="34192"/>
    <n v="71044"/>
    <n v="13370"/>
    <n v="57120"/>
    <n v="70490"/>
    <n v="78"/>
    <n v="476"/>
    <n v="554"/>
    <n v="13448"/>
    <n v="57596"/>
    <n v="10382950"/>
    <n v="69091"/>
    <n v="10452041"/>
    <n v="165380"/>
    <n v="0.89590000000000003"/>
    <m/>
    <m/>
    <m/>
    <n v="3.2500000000000001E-2"/>
    <m/>
    <m/>
    <m/>
    <m/>
  </r>
  <r>
    <x v="8"/>
    <s v="C-IV"/>
    <x v="11"/>
    <x v="1"/>
    <n v="2014"/>
    <s v="2013/14"/>
    <n v="435"/>
    <n v="2073"/>
    <n v="0"/>
    <n v="6"/>
    <n v="435"/>
    <n v="2079"/>
    <n v="2514"/>
    <n v="5141"/>
    <n v="1152"/>
    <n v="3976"/>
    <n v="5128"/>
    <n v="1"/>
    <n v="12"/>
    <n v="13"/>
    <n v="1153"/>
    <n v="3988"/>
    <n v="713396"/>
    <n v="1261"/>
    <n v="714657"/>
    <n v="8214"/>
    <n v="1"/>
    <m/>
    <m/>
    <m/>
    <n v="0.112"/>
    <m/>
    <m/>
    <m/>
    <m/>
  </r>
  <r>
    <x v="9"/>
    <s v="C-IV"/>
    <x v="11"/>
    <x v="1"/>
    <n v="2014"/>
    <s v="2013/14"/>
    <n v="563"/>
    <n v="5825"/>
    <n v="0"/>
    <n v="18"/>
    <n v="563"/>
    <n v="5843"/>
    <n v="6406"/>
    <n v="11708"/>
    <n v="1394"/>
    <n v="10272"/>
    <n v="11666"/>
    <n v="0"/>
    <n v="42"/>
    <n v="42"/>
    <n v="1394"/>
    <n v="10314"/>
    <n v="1672447"/>
    <n v="4834"/>
    <n v="1677281"/>
    <n v="21977"/>
    <n v="0.99490000000000001"/>
    <m/>
    <m/>
    <m/>
    <n v="0.112"/>
    <m/>
    <m/>
    <m/>
    <m/>
  </r>
  <r>
    <x v="10"/>
    <s v="CalWIN"/>
    <x v="11"/>
    <x v="1"/>
    <n v="2014"/>
    <s v="2013/14"/>
    <n v="15702"/>
    <n v="78442"/>
    <n v="53"/>
    <n v="286"/>
    <n v="15755"/>
    <n v="78728"/>
    <n v="94483"/>
    <n v="226056"/>
    <n v="42424"/>
    <n v="182666"/>
    <n v="225090"/>
    <n v="186"/>
    <n v="780"/>
    <n v="966"/>
    <n v="42610"/>
    <n v="183446"/>
    <n v="31973157"/>
    <n v="126975"/>
    <n v="32100132"/>
    <n v="340003"/>
    <n v="0.92210000000000003"/>
    <m/>
    <m/>
    <m/>
    <n v="8.8000000000000005E-3"/>
    <m/>
    <m/>
    <m/>
    <m/>
  </r>
  <r>
    <x v="11"/>
    <s v="C-IV"/>
    <x v="11"/>
    <x v="1"/>
    <n v="2014"/>
    <s v="2013/14"/>
    <n v="225"/>
    <n v="1203"/>
    <n v="0"/>
    <n v="2"/>
    <n v="225"/>
    <n v="1205"/>
    <n v="1430"/>
    <n v="3516"/>
    <n v="609"/>
    <n v="2896"/>
    <n v="3505"/>
    <n v="2"/>
    <n v="9"/>
    <n v="11"/>
    <n v="611"/>
    <n v="2905"/>
    <n v="457575"/>
    <n v="948"/>
    <n v="458523"/>
    <n v="8603"/>
    <n v="1"/>
    <m/>
    <m/>
    <m/>
    <n v="0.112"/>
    <m/>
    <m/>
    <m/>
    <m/>
  </r>
  <r>
    <x v="12"/>
    <s v="C-IV"/>
    <x v="11"/>
    <x v="1"/>
    <n v="2014"/>
    <s v="2013/14"/>
    <n v="1032"/>
    <n v="8030"/>
    <n v="2"/>
    <n v="10"/>
    <n v="1034"/>
    <n v="8040"/>
    <n v="9074"/>
    <n v="16884"/>
    <n v="2522"/>
    <n v="14338"/>
    <n v="16860"/>
    <n v="4"/>
    <n v="20"/>
    <n v="24"/>
    <n v="2526"/>
    <n v="14358"/>
    <n v="2426529"/>
    <n v="2564"/>
    <n v="2429093"/>
    <n v="29851"/>
    <n v="0.95269999999999999"/>
    <m/>
    <m/>
    <m/>
    <n v="0.112"/>
    <m/>
    <m/>
    <m/>
    <m/>
  </r>
  <r>
    <x v="13"/>
    <s v="C-IV"/>
    <x v="11"/>
    <x v="1"/>
    <n v="2014"/>
    <s v="2013/14"/>
    <n v="2178"/>
    <n v="12891"/>
    <n v="7"/>
    <n v="127"/>
    <n v="2185"/>
    <n v="13018"/>
    <n v="15203"/>
    <n v="38726"/>
    <n v="5981"/>
    <n v="32337"/>
    <n v="38318"/>
    <n v="20"/>
    <n v="388"/>
    <n v="408"/>
    <n v="6001"/>
    <n v="32725"/>
    <n v="5092478"/>
    <n v="47929"/>
    <n v="5140407"/>
    <n v="63535"/>
    <n v="0.92169999999999996"/>
    <m/>
    <m/>
    <m/>
    <n v="0.112"/>
    <m/>
    <m/>
    <m/>
    <m/>
  </r>
  <r>
    <x v="14"/>
    <s v="C-IV"/>
    <x v="11"/>
    <x v="1"/>
    <n v="2014"/>
    <s v="2013/14"/>
    <n v="111"/>
    <n v="878"/>
    <n v="0"/>
    <n v="3"/>
    <n v="111"/>
    <n v="881"/>
    <n v="992"/>
    <n v="2008"/>
    <n v="316"/>
    <n v="1683"/>
    <n v="1999"/>
    <n v="0"/>
    <n v="9"/>
    <n v="9"/>
    <n v="316"/>
    <n v="1692"/>
    <n v="258714"/>
    <n v="725"/>
    <n v="259439"/>
    <n v="3748"/>
    <n v="1"/>
    <m/>
    <m/>
    <m/>
    <n v="0.112"/>
    <m/>
    <m/>
    <m/>
    <m/>
  </r>
  <r>
    <x v="15"/>
    <s v="C-IV"/>
    <x v="11"/>
    <x v="1"/>
    <n v="2014"/>
    <s v="2013/14"/>
    <n v="11170"/>
    <n v="48508"/>
    <n v="20"/>
    <n v="271"/>
    <n v="11190"/>
    <n v="48779"/>
    <n v="59969"/>
    <n v="144858"/>
    <n v="30257"/>
    <n v="113874"/>
    <n v="144131"/>
    <n v="62"/>
    <n v="665"/>
    <n v="727"/>
    <n v="30319"/>
    <n v="114539"/>
    <n v="20077253"/>
    <n v="99474"/>
    <n v="20176727"/>
    <n v="265463"/>
    <n v="0.99009999999999998"/>
    <m/>
    <m/>
    <m/>
    <n v="3.9199999999999999E-2"/>
    <m/>
    <m/>
    <m/>
    <m/>
  </r>
  <r>
    <x v="16"/>
    <s v="C-IV"/>
    <x v="11"/>
    <x v="1"/>
    <n v="2014"/>
    <s v="2013/14"/>
    <n v="1621"/>
    <n v="8250"/>
    <n v="4"/>
    <n v="41"/>
    <n v="1625"/>
    <n v="8291"/>
    <n v="9916"/>
    <n v="23504"/>
    <n v="4363"/>
    <n v="19005"/>
    <n v="23368"/>
    <n v="13"/>
    <n v="123"/>
    <n v="136"/>
    <n v="4376"/>
    <n v="19128"/>
    <n v="3133904"/>
    <n v="16941"/>
    <n v="3150845"/>
    <n v="39719"/>
    <n v="0.98699999999999999"/>
    <m/>
    <m/>
    <m/>
    <n v="0.112"/>
    <m/>
    <m/>
    <m/>
    <m/>
  </r>
  <r>
    <x v="17"/>
    <s v="C-IV"/>
    <x v="11"/>
    <x v="1"/>
    <n v="2014"/>
    <s v="2013/14"/>
    <n v="654"/>
    <n v="4545"/>
    <n v="1"/>
    <n v="15"/>
    <n v="655"/>
    <n v="4560"/>
    <n v="5215"/>
    <n v="10503"/>
    <n v="1664"/>
    <n v="8806"/>
    <n v="10470"/>
    <n v="4"/>
    <n v="29"/>
    <n v="33"/>
    <n v="1668"/>
    <n v="8835"/>
    <n v="1505085"/>
    <n v="4457"/>
    <n v="1509542"/>
    <n v="19751"/>
    <n v="0.80789999999999995"/>
    <m/>
    <m/>
    <m/>
    <n v="0.112"/>
    <m/>
    <m/>
    <m/>
    <m/>
  </r>
  <r>
    <x v="18"/>
    <s v="C-IV"/>
    <x v="11"/>
    <x v="1"/>
    <n v="2014"/>
    <s v="2013/14"/>
    <n v="281"/>
    <n v="1191"/>
    <n v="0"/>
    <n v="0"/>
    <n v="281"/>
    <n v="1191"/>
    <n v="1472"/>
    <n v="3093"/>
    <n v="737"/>
    <n v="2355"/>
    <n v="3092"/>
    <n v="1"/>
    <n v="0"/>
    <n v="1"/>
    <n v="738"/>
    <n v="2355"/>
    <n v="446556"/>
    <n v="56"/>
    <n v="446612"/>
    <n v="5166"/>
    <n v="0.97650000000000003"/>
    <m/>
    <m/>
    <m/>
    <n v="0.112"/>
    <m/>
    <m/>
    <m/>
    <m/>
  </r>
  <r>
    <x v="19"/>
    <s v="LRS"/>
    <x v="11"/>
    <x v="1"/>
    <n v="2014"/>
    <s v="2013/14"/>
    <n v="89138"/>
    <n v="475149"/>
    <n v="908"/>
    <n v="5253"/>
    <n v="90046"/>
    <n v="480402"/>
    <n v="570448"/>
    <n v="1176175"/>
    <n v="203515"/>
    <n v="958377"/>
    <n v="1161892"/>
    <n v="2897"/>
    <n v="11386"/>
    <n v="14283"/>
    <n v="206412"/>
    <n v="969763"/>
    <n v="173685542"/>
    <n v="1847001"/>
    <n v="175532543"/>
    <n v="2631886"/>
    <n v="0.97040000000000004"/>
    <m/>
    <m/>
    <m/>
    <n v="3.2300000000000002E-2"/>
    <m/>
    <m/>
    <m/>
    <m/>
  </r>
  <r>
    <x v="20"/>
    <s v="C-IV"/>
    <x v="11"/>
    <x v="1"/>
    <n v="2014"/>
    <s v="2013/14"/>
    <n v="1972"/>
    <n v="8936"/>
    <n v="4"/>
    <n v="22"/>
    <n v="1976"/>
    <n v="8958"/>
    <n v="10934"/>
    <n v="27645"/>
    <n v="5322"/>
    <n v="22233"/>
    <n v="27555"/>
    <n v="9"/>
    <n v="81"/>
    <n v="90"/>
    <n v="5331"/>
    <n v="22314"/>
    <n v="3791219"/>
    <n v="9214"/>
    <n v="3800433"/>
    <n v="50734"/>
    <n v="0.98409999999999997"/>
    <m/>
    <m/>
    <m/>
    <n v="0.112"/>
    <m/>
    <m/>
    <m/>
    <m/>
  </r>
  <r>
    <x v="21"/>
    <s v="C-IV"/>
    <x v="11"/>
    <x v="1"/>
    <n v="2014"/>
    <s v="2013/14"/>
    <n v="752"/>
    <n v="5024"/>
    <n v="16"/>
    <n v="76"/>
    <n v="768"/>
    <n v="5100"/>
    <n v="5868"/>
    <n v="9906"/>
    <n v="1645"/>
    <n v="8007"/>
    <n v="9652"/>
    <n v="51"/>
    <n v="203"/>
    <n v="254"/>
    <n v="1696"/>
    <n v="8210"/>
    <n v="1449876"/>
    <n v="25656"/>
    <n v="1475532"/>
    <n v="26166"/>
    <n v="0.94699999999999995"/>
    <m/>
    <m/>
    <m/>
    <n v="0.112"/>
    <m/>
    <m/>
    <m/>
    <m/>
  </r>
  <r>
    <x v="22"/>
    <s v="C-IV"/>
    <x v="11"/>
    <x v="1"/>
    <n v="2014"/>
    <s v="2013/14"/>
    <n v="132"/>
    <n v="851"/>
    <n v="0"/>
    <n v="1"/>
    <n v="132"/>
    <n v="852"/>
    <n v="984"/>
    <n v="2005"/>
    <n v="375"/>
    <n v="1627"/>
    <n v="2002"/>
    <n v="0"/>
    <n v="3"/>
    <n v="3"/>
    <n v="375"/>
    <n v="1630"/>
    <n v="277237"/>
    <n v="335"/>
    <n v="277572"/>
    <n v="3090"/>
    <n v="0.84619999999999995"/>
    <m/>
    <m/>
    <m/>
    <n v="0.112"/>
    <m/>
    <m/>
    <m/>
    <m/>
  </r>
  <r>
    <x v="23"/>
    <s v="C-IV"/>
    <x v="11"/>
    <x v="1"/>
    <n v="2014"/>
    <s v="2013/14"/>
    <n v="842"/>
    <n v="6216"/>
    <n v="2"/>
    <n v="17"/>
    <n v="844"/>
    <n v="6233"/>
    <n v="7077"/>
    <n v="13253"/>
    <n v="2081"/>
    <n v="11129"/>
    <n v="13210"/>
    <n v="5"/>
    <n v="38"/>
    <n v="43"/>
    <n v="2086"/>
    <n v="11167"/>
    <n v="1920737"/>
    <n v="5222"/>
    <n v="1925959"/>
    <n v="26328"/>
    <n v="0.98340000000000005"/>
    <m/>
    <m/>
    <m/>
    <n v="0.112"/>
    <m/>
    <m/>
    <m/>
    <m/>
  </r>
  <r>
    <x v="24"/>
    <s v="C-IV"/>
    <x v="11"/>
    <x v="1"/>
    <n v="2014"/>
    <s v="2013/14"/>
    <n v="4699"/>
    <n v="18291"/>
    <n v="5"/>
    <n v="26"/>
    <n v="4704"/>
    <n v="18317"/>
    <n v="23021"/>
    <n v="55171"/>
    <n v="12842"/>
    <n v="42224"/>
    <n v="55066"/>
    <n v="17"/>
    <n v="88"/>
    <n v="105"/>
    <n v="12859"/>
    <n v="42312"/>
    <n v="7669191"/>
    <n v="10556"/>
    <n v="7679747"/>
    <n v="95239"/>
    <n v="0.97829999999999995"/>
    <m/>
    <m/>
    <m/>
    <n v="7.6E-3"/>
    <m/>
    <m/>
    <m/>
    <m/>
  </r>
  <r>
    <x v="25"/>
    <s v="C-IV"/>
    <x v="11"/>
    <x v="1"/>
    <n v="2014"/>
    <s v="2013/14"/>
    <n v="63"/>
    <n v="359"/>
    <n v="0"/>
    <n v="0"/>
    <n v="63"/>
    <n v="359"/>
    <n v="422"/>
    <n v="944"/>
    <n v="167"/>
    <n v="776"/>
    <n v="943"/>
    <n v="0"/>
    <n v="1"/>
    <n v="1"/>
    <n v="167"/>
    <n v="777"/>
    <n v="122997"/>
    <n v="158"/>
    <n v="123155"/>
    <n v="2090"/>
    <n v="1"/>
    <m/>
    <m/>
    <m/>
    <n v="0.112"/>
    <m/>
    <m/>
    <m/>
    <m/>
  </r>
  <r>
    <x v="26"/>
    <s v="C-IV"/>
    <x v="11"/>
    <x v="1"/>
    <n v="2014"/>
    <s v="2013/14"/>
    <n v="19"/>
    <n v="467"/>
    <n v="0"/>
    <n v="0"/>
    <n v="19"/>
    <n v="467"/>
    <n v="486"/>
    <n v="776"/>
    <n v="45"/>
    <n v="731"/>
    <n v="776"/>
    <n v="0"/>
    <n v="0"/>
    <n v="0"/>
    <n v="45"/>
    <n v="731"/>
    <n v="115091"/>
    <n v="0"/>
    <n v="115091"/>
    <n v="1996"/>
    <n v="0.84950000000000003"/>
    <m/>
    <m/>
    <m/>
    <n v="0.112"/>
    <m/>
    <m/>
    <m/>
    <m/>
  </r>
  <r>
    <x v="27"/>
    <s v="C-IV"/>
    <x v="11"/>
    <x v="1"/>
    <n v="2014"/>
    <s v="2013/14"/>
    <n v="3606"/>
    <n v="17488"/>
    <n v="8"/>
    <n v="62"/>
    <n v="3614"/>
    <n v="17550"/>
    <n v="21164"/>
    <n v="48246"/>
    <n v="8966"/>
    <n v="39054"/>
    <n v="48020"/>
    <n v="25"/>
    <n v="201"/>
    <n v="226"/>
    <n v="8991"/>
    <n v="39255"/>
    <n v="6722385"/>
    <n v="22527"/>
    <n v="6744912"/>
    <n v="118612"/>
    <n v="1"/>
    <m/>
    <m/>
    <m/>
    <n v="8.6300000000000002E-2"/>
    <m/>
    <m/>
    <m/>
    <m/>
  </r>
  <r>
    <x v="28"/>
    <s v="C-IV"/>
    <x v="11"/>
    <x v="1"/>
    <n v="2014"/>
    <s v="2013/14"/>
    <n v="392"/>
    <n v="2904"/>
    <n v="3"/>
    <n v="19"/>
    <n v="395"/>
    <n v="2923"/>
    <n v="3318"/>
    <n v="6918"/>
    <n v="968"/>
    <n v="5879"/>
    <n v="6847"/>
    <n v="8"/>
    <n v="63"/>
    <n v="71"/>
    <n v="976"/>
    <n v="5942"/>
    <n v="957032"/>
    <n v="6940"/>
    <n v="963972"/>
    <n v="21071"/>
    <n v="0.79200000000000004"/>
    <m/>
    <m/>
    <m/>
    <n v="0.112"/>
    <m/>
    <m/>
    <m/>
    <m/>
  </r>
  <r>
    <x v="29"/>
    <s v="C-IV"/>
    <x v="11"/>
    <x v="1"/>
    <n v="2014"/>
    <s v="2013/14"/>
    <n v="417"/>
    <n v="3540"/>
    <n v="0"/>
    <n v="6"/>
    <n v="417"/>
    <n v="3546"/>
    <n v="3963"/>
    <n v="7566"/>
    <n v="1076"/>
    <n v="6478"/>
    <n v="7554"/>
    <n v="0"/>
    <n v="12"/>
    <n v="12"/>
    <n v="1076"/>
    <n v="6490"/>
    <n v="1091970"/>
    <n v="1809"/>
    <n v="1093779"/>
    <n v="14114"/>
    <n v="1"/>
    <m/>
    <m/>
    <m/>
    <n v="0.112"/>
    <m/>
    <m/>
    <m/>
    <m/>
  </r>
  <r>
    <x v="30"/>
    <s v="CalWIN"/>
    <x v="11"/>
    <x v="1"/>
    <n v="2014"/>
    <s v="2013/14"/>
    <n v="13163"/>
    <n v="97960"/>
    <n v="65"/>
    <n v="1646"/>
    <n v="13228"/>
    <n v="99606"/>
    <n v="112834"/>
    <n v="246234"/>
    <n v="33644"/>
    <n v="208564"/>
    <n v="242208"/>
    <n v="217"/>
    <n v="3809"/>
    <n v="4026"/>
    <n v="33861"/>
    <n v="212373"/>
    <n v="33544704"/>
    <n v="469394"/>
    <n v="34014098"/>
    <n v="556161"/>
    <n v="0.99329999999999996"/>
    <m/>
    <m/>
    <m/>
    <n v="4.7500000000000001E-2"/>
    <m/>
    <m/>
    <m/>
    <m/>
  </r>
  <r>
    <x v="31"/>
    <s v="CalWIN"/>
    <x v="11"/>
    <x v="1"/>
    <n v="2014"/>
    <s v="2013/14"/>
    <n v="955"/>
    <n v="8010"/>
    <n v="5"/>
    <n v="33"/>
    <n v="960"/>
    <n v="8043"/>
    <n v="9003"/>
    <n v="18407"/>
    <n v="2392"/>
    <n v="15927"/>
    <n v="18319"/>
    <n v="19"/>
    <n v="69"/>
    <n v="88"/>
    <n v="2411"/>
    <n v="15996"/>
    <n v="2498390"/>
    <n v="11368"/>
    <n v="2509758"/>
    <n v="36612"/>
    <n v="0.96819999999999995"/>
    <m/>
    <m/>
    <m/>
    <n v="0.112"/>
    <m/>
    <m/>
    <m/>
    <m/>
  </r>
  <r>
    <x v="32"/>
    <s v="C-IV"/>
    <x v="11"/>
    <x v="1"/>
    <n v="2014"/>
    <s v="2013/14"/>
    <n v="104"/>
    <n v="748"/>
    <n v="0"/>
    <n v="1"/>
    <n v="104"/>
    <n v="749"/>
    <n v="853"/>
    <n v="1729"/>
    <n v="292"/>
    <n v="1436"/>
    <n v="1728"/>
    <n v="0"/>
    <n v="1"/>
    <n v="1"/>
    <n v="292"/>
    <n v="1437"/>
    <n v="240608"/>
    <n v="189"/>
    <n v="240797"/>
    <n v="3463"/>
    <n v="1"/>
    <m/>
    <m/>
    <m/>
    <n v="0.112"/>
    <m/>
    <m/>
    <m/>
    <m/>
  </r>
  <r>
    <x v="33"/>
    <s v="C-IV"/>
    <x v="11"/>
    <x v="1"/>
    <n v="2014"/>
    <s v="2013/14"/>
    <n v="19527"/>
    <n v="100265"/>
    <n v="51"/>
    <n v="545"/>
    <n v="19578"/>
    <n v="100810"/>
    <n v="120388"/>
    <n v="286407"/>
    <n v="53242"/>
    <n v="231521"/>
    <n v="284763"/>
    <n v="167"/>
    <n v="1477"/>
    <n v="1644"/>
    <n v="53409"/>
    <n v="232998"/>
    <n v="39232475"/>
    <n v="180425"/>
    <n v="39412900"/>
    <n v="500214"/>
    <n v="0.99529999999999996"/>
    <m/>
    <m/>
    <m/>
    <n v="2.4899999999999999E-2"/>
    <m/>
    <m/>
    <m/>
    <m/>
  </r>
  <r>
    <x v="34"/>
    <s v="CalWIN"/>
    <x v="11"/>
    <x v="1"/>
    <n v="2014"/>
    <s v="2013/14"/>
    <n v="17994"/>
    <n v="78187"/>
    <n v="151"/>
    <n v="766"/>
    <n v="18145"/>
    <n v="78953"/>
    <n v="97098"/>
    <n v="214177"/>
    <n v="45695"/>
    <n v="166171"/>
    <n v="211866"/>
    <n v="526"/>
    <n v="1785"/>
    <n v="2311"/>
    <n v="46221"/>
    <n v="167956"/>
    <n v="30684983"/>
    <n v="320670"/>
    <n v="31005653"/>
    <n v="361662"/>
    <n v="0.97799999999999998"/>
    <m/>
    <m/>
    <m/>
    <n v="3.5000000000000001E-3"/>
    <m/>
    <m/>
    <m/>
    <m/>
  </r>
  <r>
    <x v="35"/>
    <s v="C-IV"/>
    <x v="11"/>
    <x v="1"/>
    <n v="2014"/>
    <s v="2013/14"/>
    <n v="375"/>
    <n v="2287"/>
    <n v="1"/>
    <n v="7"/>
    <n v="376"/>
    <n v="2294"/>
    <n v="2670"/>
    <n v="6189"/>
    <n v="984"/>
    <n v="5178"/>
    <n v="6162"/>
    <n v="2"/>
    <n v="25"/>
    <n v="27"/>
    <n v="986"/>
    <n v="5203"/>
    <n v="864375"/>
    <n v="2923"/>
    <n v="867298"/>
    <n v="12594"/>
    <n v="0.98980000000000001"/>
    <m/>
    <m/>
    <m/>
    <n v="0.112"/>
    <m/>
    <m/>
    <m/>
    <m/>
  </r>
  <r>
    <x v="36"/>
    <s v="C-IV"/>
    <x v="11"/>
    <x v="1"/>
    <n v="2014"/>
    <s v="2013/14"/>
    <n v="28293"/>
    <n v="135178"/>
    <n v="61"/>
    <n v="608"/>
    <n v="28354"/>
    <n v="135786"/>
    <n v="164140"/>
    <n v="379677"/>
    <n v="76050"/>
    <n v="301849"/>
    <n v="377899"/>
    <n v="203"/>
    <n v="1575"/>
    <n v="1778"/>
    <n v="76253"/>
    <n v="303424"/>
    <n v="53036782"/>
    <n v="195913"/>
    <n v="53232695"/>
    <n v="564081"/>
    <n v="0.99819999999999998"/>
    <m/>
    <m/>
    <m/>
    <n v="4.1000000000000003E-3"/>
    <m/>
    <m/>
    <m/>
    <m/>
  </r>
  <r>
    <x v="37"/>
    <s v="CalWIN"/>
    <x v="11"/>
    <x v="1"/>
    <n v="2014"/>
    <s v="2013/14"/>
    <n v="17635"/>
    <n v="110057"/>
    <n v="110"/>
    <n v="1094"/>
    <n v="17745"/>
    <n v="111151"/>
    <n v="128896"/>
    <n v="275109"/>
    <n v="47849"/>
    <n v="224107"/>
    <n v="271956"/>
    <n v="392"/>
    <n v="2761"/>
    <n v="3153"/>
    <n v="48241"/>
    <n v="226868"/>
    <n v="38121104"/>
    <n v="360523"/>
    <n v="38481627"/>
    <n v="523726"/>
    <n v="0.9718"/>
    <m/>
    <m/>
    <m/>
    <n v="1.4E-2"/>
    <m/>
    <m/>
    <m/>
    <m/>
  </r>
  <r>
    <x v="38"/>
    <s v="CalWIN"/>
    <x v="11"/>
    <x v="1"/>
    <n v="2014"/>
    <s v="2013/14"/>
    <n v="2748"/>
    <n v="29062"/>
    <n v="73"/>
    <n v="788"/>
    <n v="2821"/>
    <n v="29850"/>
    <n v="32671"/>
    <n v="51288"/>
    <n v="6146"/>
    <n v="43410"/>
    <n v="49556"/>
    <n v="200"/>
    <n v="1532"/>
    <n v="1732"/>
    <n v="6346"/>
    <n v="44942"/>
    <n v="7517931"/>
    <n v="212269"/>
    <n v="7730200"/>
    <n v="145081"/>
    <n v="0.96399999999999997"/>
    <m/>
    <m/>
    <m/>
    <n v="7.0099999999999996E-2"/>
    <m/>
    <m/>
    <m/>
    <m/>
  </r>
  <r>
    <x v="39"/>
    <s v="C-IV"/>
    <x v="11"/>
    <x v="1"/>
    <n v="2014"/>
    <s v="2013/14"/>
    <n v="9470"/>
    <n v="37959"/>
    <n v="25"/>
    <n v="279"/>
    <n v="9495"/>
    <n v="38238"/>
    <n v="47733"/>
    <n v="114053"/>
    <n v="24381"/>
    <n v="88848"/>
    <n v="113229"/>
    <n v="82"/>
    <n v="742"/>
    <n v="824"/>
    <n v="24463"/>
    <n v="89590"/>
    <n v="15975305"/>
    <n v="98096"/>
    <n v="16073401"/>
    <n v="203222"/>
    <n v="0.98309999999999997"/>
    <m/>
    <m/>
    <m/>
    <n v="6.4699999999999994E-2"/>
    <m/>
    <m/>
    <m/>
    <m/>
  </r>
  <r>
    <x v="40"/>
    <s v="CalWIN"/>
    <x v="11"/>
    <x v="1"/>
    <n v="2014"/>
    <s v="2013/14"/>
    <n v="1124"/>
    <n v="8178"/>
    <n v="2"/>
    <n v="21"/>
    <n v="1126"/>
    <n v="8199"/>
    <n v="9325"/>
    <n v="18025"/>
    <n v="2724"/>
    <n v="15239"/>
    <n v="17963"/>
    <n v="7"/>
    <n v="55"/>
    <n v="62"/>
    <n v="2731"/>
    <n v="15294"/>
    <n v="2478738"/>
    <n v="7332"/>
    <n v="2486070"/>
    <n v="38522"/>
    <n v="0.96040000000000003"/>
    <m/>
    <m/>
    <m/>
    <n v="0.112"/>
    <m/>
    <m/>
    <m/>
    <m/>
  </r>
  <r>
    <x v="41"/>
    <s v="CalWIN"/>
    <x v="11"/>
    <x v="1"/>
    <n v="2014"/>
    <s v="2013/14"/>
    <n v="1463"/>
    <n v="14080"/>
    <n v="19"/>
    <n v="319"/>
    <n v="1482"/>
    <n v="14399"/>
    <n v="15881"/>
    <n v="32067"/>
    <n v="3585"/>
    <n v="27657"/>
    <n v="31242"/>
    <n v="60"/>
    <n v="765"/>
    <n v="825"/>
    <n v="3645"/>
    <n v="28422"/>
    <n v="4373061"/>
    <n v="91228"/>
    <n v="4464289"/>
    <n v="94876"/>
    <n v="0.97809999999999997"/>
    <m/>
    <m/>
    <m/>
    <n v="0.112"/>
    <m/>
    <m/>
    <m/>
    <m/>
  </r>
  <r>
    <x v="42"/>
    <s v="CalWIN"/>
    <x v="11"/>
    <x v="1"/>
    <n v="2014"/>
    <s v="2013/14"/>
    <n v="2472"/>
    <n v="12377"/>
    <n v="4"/>
    <n v="50"/>
    <n v="2476"/>
    <n v="12427"/>
    <n v="14903"/>
    <n v="33474"/>
    <n v="6176"/>
    <n v="27151"/>
    <n v="33327"/>
    <n v="13"/>
    <n v="134"/>
    <n v="147"/>
    <n v="6189"/>
    <n v="27285"/>
    <n v="4544828"/>
    <n v="16645"/>
    <n v="4561473"/>
    <n v="95567"/>
    <n v="0.80089999999999995"/>
    <m/>
    <m/>
    <m/>
    <n v="0.112"/>
    <m/>
    <m/>
    <m/>
    <m/>
  </r>
  <r>
    <x v="43"/>
    <s v="CalWIN"/>
    <x v="11"/>
    <x v="1"/>
    <n v="2014"/>
    <s v="2013/14"/>
    <n v="6777"/>
    <n v="45931"/>
    <n v="43"/>
    <n v="1042"/>
    <n v="6820"/>
    <n v="46973"/>
    <n v="53793"/>
    <n v="113004"/>
    <n v="16161"/>
    <n v="94522"/>
    <n v="110683"/>
    <n v="137"/>
    <n v="2184"/>
    <n v="2321"/>
    <n v="16298"/>
    <n v="96706"/>
    <n v="15697388"/>
    <n v="306118"/>
    <n v="16003506"/>
    <n v="294684"/>
    <n v="0.94269999999999998"/>
    <m/>
    <m/>
    <m/>
    <n v="4.3400000000000001E-2"/>
    <m/>
    <m/>
    <m/>
    <m/>
  </r>
  <r>
    <x v="44"/>
    <s v="CalWIN"/>
    <x v="11"/>
    <x v="1"/>
    <n v="2014"/>
    <s v="2013/14"/>
    <n v="1353"/>
    <n v="10506"/>
    <n v="0"/>
    <n v="23"/>
    <n v="1353"/>
    <n v="10529"/>
    <n v="11882"/>
    <n v="23109"/>
    <n v="3312"/>
    <n v="19733"/>
    <n v="23045"/>
    <n v="1"/>
    <n v="63"/>
    <n v="64"/>
    <n v="3313"/>
    <n v="19796"/>
    <n v="3263994"/>
    <n v="7426"/>
    <n v="3271420"/>
    <n v="50004"/>
    <n v="0.89070000000000005"/>
    <m/>
    <m/>
    <m/>
    <n v="0.112"/>
    <m/>
    <m/>
    <m/>
    <m/>
  </r>
  <r>
    <x v="45"/>
    <s v="C-IV"/>
    <x v="11"/>
    <x v="1"/>
    <n v="2014"/>
    <s v="2013/14"/>
    <n v="1583"/>
    <n v="10116"/>
    <n v="1"/>
    <n v="19"/>
    <n v="1584"/>
    <n v="10135"/>
    <n v="11719"/>
    <n v="23430"/>
    <n v="3963"/>
    <n v="19421"/>
    <n v="23384"/>
    <n v="3"/>
    <n v="43"/>
    <n v="46"/>
    <n v="3966"/>
    <n v="19464"/>
    <n v="3258734"/>
    <n v="6909"/>
    <n v="3265643"/>
    <n v="43628"/>
    <n v="0.91790000000000005"/>
    <m/>
    <m/>
    <m/>
    <n v="0.112"/>
    <m/>
    <m/>
    <m/>
    <m/>
  </r>
  <r>
    <x v="46"/>
    <s v="C-IV"/>
    <x v="11"/>
    <x v="1"/>
    <n v="2014"/>
    <s v="2013/14"/>
    <n v="10"/>
    <n v="154"/>
    <n v="0"/>
    <n v="0"/>
    <n v="10"/>
    <n v="154"/>
    <n v="164"/>
    <n v="295"/>
    <n v="23"/>
    <n v="272"/>
    <n v="295"/>
    <n v="0"/>
    <n v="0"/>
    <n v="0"/>
    <n v="23"/>
    <n v="272"/>
    <n v="42212"/>
    <n v="0"/>
    <n v="42212"/>
    <n v="533"/>
    <n v="1"/>
    <m/>
    <m/>
    <m/>
    <n v="0.112"/>
    <m/>
    <m/>
    <m/>
    <m/>
  </r>
  <r>
    <x v="47"/>
    <s v="C-IV"/>
    <x v="11"/>
    <x v="1"/>
    <n v="2014"/>
    <s v="2013/14"/>
    <n v="469"/>
    <n v="2619"/>
    <n v="0"/>
    <n v="2"/>
    <n v="469"/>
    <n v="2621"/>
    <n v="3090"/>
    <n v="6778"/>
    <n v="1300"/>
    <n v="5474"/>
    <n v="6774"/>
    <n v="0"/>
    <n v="4"/>
    <n v="4"/>
    <n v="1300"/>
    <n v="5478"/>
    <n v="931727"/>
    <n v="644"/>
    <n v="932371"/>
    <n v="11587"/>
    <n v="1"/>
    <m/>
    <m/>
    <m/>
    <n v="0.112"/>
    <m/>
    <m/>
    <m/>
    <m/>
  </r>
  <r>
    <x v="48"/>
    <s v="CalWIN"/>
    <x v="11"/>
    <x v="1"/>
    <n v="2014"/>
    <s v="2013/14"/>
    <n v="3459"/>
    <n v="17997"/>
    <n v="8"/>
    <n v="85"/>
    <n v="3467"/>
    <n v="18082"/>
    <n v="21549"/>
    <n v="42727"/>
    <n v="8276"/>
    <n v="34221"/>
    <n v="42497"/>
    <n v="30"/>
    <n v="200"/>
    <n v="230"/>
    <n v="8306"/>
    <n v="34421"/>
    <n v="6172027.6299999999"/>
    <n v="29539.09"/>
    <n v="6201566.7199999997"/>
    <n v="76732"/>
    <n v="0.92200000000000004"/>
    <m/>
    <m/>
    <m/>
    <n v="0"/>
    <m/>
    <m/>
    <m/>
    <m/>
  </r>
  <r>
    <x v="49"/>
    <s v="CalWIN"/>
    <x v="11"/>
    <x v="1"/>
    <n v="2014"/>
    <s v="2013/14"/>
    <n v="2024"/>
    <n v="16737"/>
    <n v="9"/>
    <n v="113"/>
    <n v="2033"/>
    <n v="16850"/>
    <n v="18883"/>
    <n v="34916"/>
    <n v="4872"/>
    <n v="29733"/>
    <n v="34605"/>
    <n v="32"/>
    <n v="279"/>
    <n v="311"/>
    <n v="4904"/>
    <n v="30012"/>
    <n v="4993346"/>
    <n v="34879"/>
    <n v="5028225"/>
    <n v="78179"/>
    <n v="0.87109999999999999"/>
    <m/>
    <m/>
    <m/>
    <n v="0.112"/>
    <m/>
    <m/>
    <m/>
    <m/>
  </r>
  <r>
    <x v="50"/>
    <s v="C-IV"/>
    <x v="11"/>
    <x v="1"/>
    <n v="2014"/>
    <s v="2013/14"/>
    <n v="6894"/>
    <n v="34834"/>
    <n v="7"/>
    <n v="54"/>
    <n v="6901"/>
    <n v="34888"/>
    <n v="41789"/>
    <n v="91316"/>
    <n v="18237"/>
    <n v="72903"/>
    <n v="91140"/>
    <n v="27"/>
    <n v="149"/>
    <n v="176"/>
    <n v="18264"/>
    <n v="73052"/>
    <n v="12795987"/>
    <n v="18909"/>
    <n v="12814896"/>
    <n v="152273"/>
    <n v="0.97450000000000003"/>
    <m/>
    <m/>
    <m/>
    <n v="3.8800000000000001E-2"/>
    <m/>
    <m/>
    <m/>
    <m/>
  </r>
  <r>
    <x v="51"/>
    <s v="C-IV"/>
    <x v="11"/>
    <x v="1"/>
    <n v="2014"/>
    <s v="2013/14"/>
    <n v="803"/>
    <n v="4406"/>
    <n v="3"/>
    <n v="24"/>
    <n v="806"/>
    <n v="4430"/>
    <n v="5236"/>
    <n v="12344"/>
    <n v="2151"/>
    <n v="10113"/>
    <n v="12264"/>
    <n v="12"/>
    <n v="68"/>
    <n v="80"/>
    <n v="2163"/>
    <n v="10181"/>
    <n v="1698484"/>
    <n v="8642"/>
    <n v="1707126"/>
    <n v="27638"/>
    <n v="0.95979999999999999"/>
    <m/>
    <m/>
    <m/>
    <n v="0.112"/>
    <m/>
    <m/>
    <m/>
    <m/>
  </r>
  <r>
    <x v="52"/>
    <s v="C-IV"/>
    <x v="11"/>
    <x v="1"/>
    <n v="2014"/>
    <s v="2013/14"/>
    <n v="714"/>
    <n v="3899"/>
    <n v="1"/>
    <n v="8"/>
    <n v="715"/>
    <n v="3907"/>
    <n v="4622"/>
    <n v="10385"/>
    <n v="1928"/>
    <n v="8434"/>
    <n v="10362"/>
    <n v="2"/>
    <n v="21"/>
    <n v="23"/>
    <n v="1930"/>
    <n v="8455"/>
    <n v="1419673"/>
    <n v="3224"/>
    <n v="1422897"/>
    <n v="19216"/>
    <n v="0.99580000000000002"/>
    <m/>
    <m/>
    <m/>
    <n v="0.112"/>
    <m/>
    <m/>
    <m/>
    <m/>
  </r>
  <r>
    <x v="53"/>
    <s v="C-IV"/>
    <x v="11"/>
    <x v="1"/>
    <n v="2014"/>
    <s v="2013/14"/>
    <n v="76"/>
    <n v="768"/>
    <n v="0"/>
    <n v="2"/>
    <n v="76"/>
    <n v="770"/>
    <n v="846"/>
    <n v="1629"/>
    <n v="181"/>
    <n v="1445"/>
    <n v="1626"/>
    <n v="0"/>
    <n v="3"/>
    <n v="3"/>
    <n v="181"/>
    <n v="1448"/>
    <n v="235593"/>
    <n v="439"/>
    <n v="236032"/>
    <n v="2985"/>
    <n v="0.96360000000000001"/>
    <m/>
    <m/>
    <m/>
    <n v="0.112"/>
    <m/>
    <m/>
    <m/>
    <m/>
  </r>
  <r>
    <x v="54"/>
    <s v="CalWIN"/>
    <x v="11"/>
    <x v="1"/>
    <n v="2014"/>
    <s v="2013/14"/>
    <n v="9076"/>
    <n v="39112"/>
    <n v="22"/>
    <n v="316"/>
    <n v="9098"/>
    <n v="39428"/>
    <n v="48526"/>
    <n v="119082"/>
    <n v="24892"/>
    <n v="93307"/>
    <n v="118199"/>
    <n v="72"/>
    <n v="811"/>
    <n v="883"/>
    <n v="24964"/>
    <n v="94118"/>
    <n v="16330074"/>
    <n v="109579"/>
    <n v="16439653"/>
    <n v="187585"/>
    <n v="1"/>
    <m/>
    <m/>
    <m/>
    <n v="2.0899999999999998E-2"/>
    <m/>
    <m/>
    <m/>
    <m/>
  </r>
  <r>
    <x v="55"/>
    <s v="C-IV"/>
    <x v="11"/>
    <x v="1"/>
    <n v="2014"/>
    <s v="2013/14"/>
    <n v="387"/>
    <n v="2471"/>
    <n v="0"/>
    <n v="3"/>
    <n v="387"/>
    <n v="2474"/>
    <n v="2861"/>
    <n v="5276"/>
    <n v="1011"/>
    <n v="4258"/>
    <n v="5269"/>
    <n v="1"/>
    <n v="6"/>
    <n v="7"/>
    <n v="1012"/>
    <n v="4264"/>
    <n v="741234"/>
    <n v="849"/>
    <n v="742083"/>
    <n v="9143"/>
    <n v="0.95179999999999998"/>
    <m/>
    <m/>
    <m/>
    <n v="0.112"/>
    <m/>
    <m/>
    <m/>
    <m/>
  </r>
  <r>
    <x v="56"/>
    <s v="CalWIN"/>
    <x v="11"/>
    <x v="1"/>
    <n v="2014"/>
    <s v="2013/14"/>
    <n v="3548"/>
    <n v="30150"/>
    <n v="6"/>
    <n v="209"/>
    <n v="3554"/>
    <n v="30359"/>
    <n v="33913"/>
    <n v="70558"/>
    <n v="8802"/>
    <n v="61252"/>
    <n v="70054"/>
    <n v="20"/>
    <n v="484"/>
    <n v="504"/>
    <n v="8822"/>
    <n v="61736"/>
    <n v="9880075"/>
    <n v="62654"/>
    <n v="9942729"/>
    <n v="144874"/>
    <n v="0.9577"/>
    <m/>
    <m/>
    <m/>
    <n v="3.15E-2"/>
    <m/>
    <m/>
    <m/>
    <m/>
  </r>
  <r>
    <x v="57"/>
    <s v="CalWIN"/>
    <x v="11"/>
    <x v="1"/>
    <n v="2014"/>
    <s v="2013/14"/>
    <n v="983"/>
    <n v="7248"/>
    <n v="14"/>
    <n v="123"/>
    <n v="997"/>
    <n v="7371"/>
    <n v="8368"/>
    <n v="17758"/>
    <n v="2512"/>
    <n v="14913"/>
    <n v="17425"/>
    <n v="50"/>
    <n v="283"/>
    <n v="333"/>
    <n v="2562"/>
    <n v="15196"/>
    <n v="2425761"/>
    <n v="41556"/>
    <n v="2467317"/>
    <n v="36260"/>
    <n v="0.89890000000000003"/>
    <m/>
    <m/>
    <m/>
    <n v="0.112"/>
    <m/>
    <m/>
    <m/>
    <m/>
  </r>
  <r>
    <x v="58"/>
    <s v="C-IV"/>
    <x v="11"/>
    <x v="1"/>
    <n v="2014"/>
    <s v="2013/14"/>
    <n v="1004"/>
    <n v="4789"/>
    <n v="2"/>
    <n v="14"/>
    <n v="1006"/>
    <n v="4803"/>
    <n v="5809"/>
    <n v="12909"/>
    <n v="2707"/>
    <n v="10156"/>
    <n v="12863"/>
    <n v="7"/>
    <n v="39"/>
    <n v="46"/>
    <n v="2714"/>
    <n v="10195"/>
    <n v="1839373"/>
    <n v="4817"/>
    <n v="1844190"/>
    <n v="21626"/>
    <n v="0.96530000000000005"/>
    <m/>
    <m/>
    <m/>
    <n v="0.112"/>
    <m/>
    <m/>
    <m/>
    <m/>
  </r>
  <r>
    <x v="0"/>
    <s v="n/a"/>
    <x v="0"/>
    <x v="2"/>
    <n v="2014"/>
    <s v="2013/14"/>
    <n v="310591"/>
    <n v="1686837"/>
    <n v="1874"/>
    <n v="15703"/>
    <n v="312465"/>
    <n v="1702540"/>
    <n v="2015005"/>
    <n v="4351103"/>
    <n v="780803"/>
    <n v="3527949"/>
    <n v="4308752"/>
    <n v="6102"/>
    <n v="36249"/>
    <n v="42351"/>
    <n v="786905"/>
    <n v="3564198"/>
    <n v="617412444.96000004"/>
    <n v="5225459.5"/>
    <n v="622637904.46000004"/>
    <n v="9907757"/>
    <n v="0.96009999999999995"/>
    <m/>
    <m/>
    <m/>
    <n v="4.2000000000000003E-2"/>
    <m/>
    <m/>
    <n v="346087"/>
    <n v="718310"/>
  </r>
  <r>
    <x v="1"/>
    <s v="CalWIN"/>
    <x v="0"/>
    <x v="2"/>
    <n v="2014"/>
    <s v="2013/14"/>
    <n v="9914"/>
    <n v="53538"/>
    <n v="98"/>
    <n v="844"/>
    <n v="10012"/>
    <n v="54382"/>
    <n v="64394"/>
    <n v="128065"/>
    <n v="23149"/>
    <n v="102634"/>
    <n v="125783"/>
    <n v="312"/>
    <n v="1970"/>
    <n v="2282"/>
    <n v="23461"/>
    <n v="104604"/>
    <n v="18513758"/>
    <n v="274850"/>
    <n v="18788608"/>
    <n v="340549"/>
    <n v="0.84460000000000002"/>
    <m/>
    <m/>
    <m/>
    <n v="3.2199999999999999E-2"/>
    <m/>
    <m/>
    <n v="10013"/>
    <n v="18895"/>
  </r>
  <r>
    <x v="2"/>
    <s v="C-IV"/>
    <x v="0"/>
    <x v="2"/>
    <n v="2014"/>
    <s v="2013/14"/>
    <n v="3"/>
    <n v="106"/>
    <n v="0"/>
    <n v="0"/>
    <n v="3"/>
    <n v="106"/>
    <n v="109"/>
    <n v="176"/>
    <n v="7"/>
    <n v="169"/>
    <n v="176"/>
    <n v="0"/>
    <n v="0"/>
    <n v="0"/>
    <n v="7"/>
    <n v="169"/>
    <n v="23468"/>
    <n v="0"/>
    <n v="23468"/>
    <n v="301"/>
    <n v="1"/>
    <m/>
    <m/>
    <m/>
    <n v="9.2200000000000004E-2"/>
    <m/>
    <m/>
    <n v="0"/>
    <n v="0"/>
  </r>
  <r>
    <x v="3"/>
    <s v="C-IV"/>
    <x v="0"/>
    <x v="2"/>
    <n v="2014"/>
    <s v="2013/14"/>
    <n v="184"/>
    <n v="1565"/>
    <n v="0"/>
    <n v="3"/>
    <n v="184"/>
    <n v="1568"/>
    <n v="1752"/>
    <n v="3428"/>
    <n v="483"/>
    <n v="2939"/>
    <n v="3422"/>
    <n v="0"/>
    <n v="6"/>
    <n v="6"/>
    <n v="483"/>
    <n v="2945"/>
    <n v="481357"/>
    <n v="273"/>
    <n v="481630"/>
    <n v="6161"/>
    <n v="0.93700000000000006"/>
    <m/>
    <m/>
    <m/>
    <n v="9.2200000000000004E-2"/>
    <m/>
    <m/>
    <n v="62"/>
    <n v="105"/>
  </r>
  <r>
    <x v="4"/>
    <s v="C-IV"/>
    <x v="0"/>
    <x v="2"/>
    <n v="2014"/>
    <s v="2013/14"/>
    <n v="2028"/>
    <n v="12869"/>
    <n v="3"/>
    <n v="30"/>
    <n v="2031"/>
    <n v="12899"/>
    <n v="14930"/>
    <n v="30348"/>
    <n v="5018"/>
    <n v="25255"/>
    <n v="30273"/>
    <n v="9"/>
    <n v="66"/>
    <n v="75"/>
    <n v="5027"/>
    <n v="25321"/>
    <n v="4256474"/>
    <n v="8596"/>
    <n v="4265070"/>
    <n v="64377"/>
    <n v="0.93210000000000004"/>
    <m/>
    <m/>
    <m/>
    <n v="9.2200000000000004E-2"/>
    <m/>
    <m/>
    <n v="966"/>
    <n v="1667"/>
  </r>
  <r>
    <x v="5"/>
    <s v="C-IV"/>
    <x v="0"/>
    <x v="2"/>
    <n v="2014"/>
    <s v="2013/14"/>
    <n v="293"/>
    <n v="2356"/>
    <n v="0"/>
    <n v="5"/>
    <n v="293"/>
    <n v="2361"/>
    <n v="2654"/>
    <n v="5060"/>
    <n v="761"/>
    <n v="4288"/>
    <n v="5049"/>
    <n v="0"/>
    <n v="11"/>
    <n v="11"/>
    <n v="761"/>
    <n v="4299"/>
    <n v="709688"/>
    <n v="1177"/>
    <n v="710865"/>
    <n v="9002"/>
    <n v="0.99299999999999999"/>
    <m/>
    <m/>
    <m/>
    <n v="9.2200000000000004E-2"/>
    <m/>
    <m/>
    <n v="102"/>
    <n v="175"/>
  </r>
  <r>
    <x v="6"/>
    <s v="C-IV"/>
    <x v="0"/>
    <x v="2"/>
    <n v="2014"/>
    <s v="2013/14"/>
    <n v="110"/>
    <n v="621"/>
    <n v="0"/>
    <n v="2"/>
    <n v="110"/>
    <n v="623"/>
    <n v="733"/>
    <n v="1749"/>
    <n v="290"/>
    <n v="1452"/>
    <n v="1742"/>
    <n v="0"/>
    <n v="7"/>
    <n v="7"/>
    <n v="290"/>
    <n v="1459"/>
    <n v="227601"/>
    <n v="1002"/>
    <n v="228603"/>
    <n v="6820"/>
    <n v="0.95650000000000002"/>
    <m/>
    <m/>
    <m/>
    <n v="9.2200000000000004E-2"/>
    <m/>
    <m/>
    <n v="170"/>
    <n v="382"/>
  </r>
  <r>
    <x v="7"/>
    <s v="CalWIN"/>
    <x v="0"/>
    <x v="2"/>
    <n v="2014"/>
    <s v="2013/14"/>
    <n v="5645"/>
    <n v="28513"/>
    <n v="25"/>
    <n v="197"/>
    <n v="5670"/>
    <n v="28710"/>
    <n v="34380"/>
    <n v="71039"/>
    <n v="13481"/>
    <n v="56985"/>
    <n v="70466"/>
    <n v="87"/>
    <n v="486"/>
    <n v="573"/>
    <n v="13568"/>
    <n v="57471"/>
    <n v="10396920"/>
    <n v="68435"/>
    <n v="10465355"/>
    <n v="194836"/>
    <n v="0.91010000000000002"/>
    <m/>
    <m/>
    <m/>
    <n v="3.0200000000000001E-2"/>
    <m/>
    <m/>
    <n v="5672"/>
    <n v="11176"/>
  </r>
  <r>
    <x v="8"/>
    <s v="C-IV"/>
    <x v="0"/>
    <x v="2"/>
    <n v="2014"/>
    <s v="2013/14"/>
    <n v="433"/>
    <n v="2117"/>
    <n v="0"/>
    <n v="6"/>
    <n v="433"/>
    <n v="2123"/>
    <n v="2556"/>
    <n v="5205"/>
    <n v="1166"/>
    <n v="4026"/>
    <n v="5192"/>
    <n v="1"/>
    <n v="12"/>
    <n v="13"/>
    <n v="1167"/>
    <n v="4038"/>
    <n v="718846"/>
    <n v="1209"/>
    <n v="720055"/>
    <n v="9584"/>
    <n v="1"/>
    <m/>
    <m/>
    <m/>
    <n v="9.2200000000000004E-2"/>
    <m/>
    <m/>
    <n v="144"/>
    <n v="251"/>
  </r>
  <r>
    <x v="9"/>
    <s v="C-IV"/>
    <x v="0"/>
    <x v="2"/>
    <n v="2014"/>
    <s v="2013/14"/>
    <n v="559"/>
    <n v="5909"/>
    <n v="0"/>
    <n v="16"/>
    <n v="559"/>
    <n v="5925"/>
    <n v="6484"/>
    <n v="11899"/>
    <n v="1388"/>
    <n v="10470"/>
    <n v="11858"/>
    <n v="0"/>
    <n v="41"/>
    <n v="41"/>
    <n v="1388"/>
    <n v="10511"/>
    <n v="1689860"/>
    <n v="4246"/>
    <n v="1694106"/>
    <n v="27695"/>
    <n v="0.98799999999999999"/>
    <m/>
    <m/>
    <m/>
    <n v="9.2200000000000004E-2"/>
    <m/>
    <m/>
    <n v="411"/>
    <n v="808"/>
  </r>
  <r>
    <x v="10"/>
    <s v="CalWIN"/>
    <x v="0"/>
    <x v="2"/>
    <n v="2014"/>
    <s v="2013/14"/>
    <n v="15910"/>
    <n v="78710"/>
    <n v="55"/>
    <n v="306"/>
    <n v="15965"/>
    <n v="79016"/>
    <n v="94981"/>
    <n v="226573"/>
    <n v="43122"/>
    <n v="182428"/>
    <n v="225550"/>
    <n v="191"/>
    <n v="832"/>
    <n v="1023"/>
    <n v="43313"/>
    <n v="183260"/>
    <n v="32029276"/>
    <n v="131695"/>
    <n v="32160971"/>
    <n v="365618"/>
    <n v="0.90459999999999996"/>
    <m/>
    <m/>
    <m/>
    <n v="1.7000000000000001E-2"/>
    <m/>
    <m/>
    <n v="14621"/>
    <n v="31770"/>
  </r>
  <r>
    <x v="11"/>
    <s v="C-IV"/>
    <x v="0"/>
    <x v="2"/>
    <n v="2014"/>
    <s v="2013/14"/>
    <n v="237"/>
    <n v="1233"/>
    <n v="0"/>
    <n v="2"/>
    <n v="237"/>
    <n v="1235"/>
    <n v="1472"/>
    <n v="3606"/>
    <n v="655"/>
    <n v="2940"/>
    <n v="3595"/>
    <n v="2"/>
    <n v="9"/>
    <n v="11"/>
    <n v="657"/>
    <n v="2949"/>
    <n v="473821"/>
    <n v="1304"/>
    <n v="475125"/>
    <n v="9437"/>
    <n v="1"/>
    <m/>
    <m/>
    <m/>
    <n v="9.2200000000000004E-2"/>
    <m/>
    <m/>
    <n v="213"/>
    <n v="455"/>
  </r>
  <r>
    <x v="12"/>
    <s v="C-IV"/>
    <x v="0"/>
    <x v="2"/>
    <n v="2014"/>
    <s v="2013/14"/>
    <n v="1042"/>
    <n v="8213"/>
    <n v="2"/>
    <n v="9"/>
    <n v="1044"/>
    <n v="8222"/>
    <n v="9266"/>
    <n v="17196"/>
    <n v="2538"/>
    <n v="14635"/>
    <n v="17173"/>
    <n v="3"/>
    <n v="20"/>
    <n v="23"/>
    <n v="2541"/>
    <n v="14655"/>
    <n v="2476329"/>
    <n v="2529"/>
    <n v="2478858"/>
    <n v="36766"/>
    <n v="0.95689999999999997"/>
    <m/>
    <m/>
    <m/>
    <n v="9.2200000000000004E-2"/>
    <m/>
    <m/>
    <n v="694"/>
    <n v="1252"/>
  </r>
  <r>
    <x v="13"/>
    <s v="C-IV"/>
    <x v="0"/>
    <x v="2"/>
    <n v="2014"/>
    <s v="2013/14"/>
    <n v="2185"/>
    <n v="12941"/>
    <n v="7"/>
    <n v="130"/>
    <n v="2192"/>
    <n v="13071"/>
    <n v="15263"/>
    <n v="38782"/>
    <n v="5973"/>
    <n v="32389"/>
    <n v="38362"/>
    <n v="20"/>
    <n v="400"/>
    <n v="420"/>
    <n v="5993"/>
    <n v="32789"/>
    <n v="5049583"/>
    <n v="46642"/>
    <n v="5096225"/>
    <n v="70049"/>
    <n v="0.95350000000000001"/>
    <m/>
    <m/>
    <m/>
    <n v="9.2200000000000004E-2"/>
    <m/>
    <m/>
    <n v="1061"/>
    <n v="2149"/>
  </r>
  <r>
    <x v="14"/>
    <s v="C-IV"/>
    <x v="0"/>
    <x v="2"/>
    <n v="2014"/>
    <s v="2013/14"/>
    <n v="116"/>
    <n v="934"/>
    <n v="0"/>
    <n v="2"/>
    <n v="116"/>
    <n v="936"/>
    <n v="1052"/>
    <n v="2152"/>
    <n v="322"/>
    <n v="1823"/>
    <n v="2145"/>
    <n v="0"/>
    <n v="7"/>
    <n v="7"/>
    <n v="322"/>
    <n v="1830"/>
    <n v="276853"/>
    <n v="469"/>
    <n v="277322"/>
    <n v="4452"/>
    <n v="0.99139999999999995"/>
    <m/>
    <m/>
    <m/>
    <n v="9.2200000000000004E-2"/>
    <m/>
    <m/>
    <n v="110"/>
    <n v="231"/>
  </r>
  <r>
    <x v="15"/>
    <s v="C-IV"/>
    <x v="0"/>
    <x v="2"/>
    <n v="2014"/>
    <s v="2013/14"/>
    <n v="11385"/>
    <n v="49052"/>
    <n v="23"/>
    <n v="280"/>
    <n v="11408"/>
    <n v="49332"/>
    <n v="60740"/>
    <n v="147170"/>
    <n v="31177"/>
    <n v="115218"/>
    <n v="146395"/>
    <n v="73"/>
    <n v="702"/>
    <n v="775"/>
    <n v="31250"/>
    <n v="115920"/>
    <n v="20367353"/>
    <n v="102232"/>
    <n v="20469585"/>
    <n v="289289"/>
    <n v="0.9768"/>
    <m/>
    <m/>
    <m/>
    <n v="3.0800000000000001E-2"/>
    <m/>
    <m/>
    <n v="10650"/>
    <n v="23974"/>
  </r>
  <r>
    <x v="16"/>
    <s v="C-IV"/>
    <x v="0"/>
    <x v="2"/>
    <n v="2014"/>
    <s v="2013/14"/>
    <n v="1661"/>
    <n v="8341"/>
    <n v="4"/>
    <n v="45"/>
    <n v="1665"/>
    <n v="8386"/>
    <n v="10051"/>
    <n v="23815"/>
    <n v="4482"/>
    <n v="19189"/>
    <n v="23671"/>
    <n v="15"/>
    <n v="129"/>
    <n v="144"/>
    <n v="4497"/>
    <n v="19318"/>
    <n v="3158040"/>
    <n v="18873"/>
    <n v="3176913"/>
    <n v="43811"/>
    <n v="0.96850000000000003"/>
    <m/>
    <m/>
    <m/>
    <n v="9.2200000000000004E-2"/>
    <m/>
    <m/>
    <n v="1406"/>
    <n v="3059"/>
  </r>
  <r>
    <x v="17"/>
    <s v="C-IV"/>
    <x v="0"/>
    <x v="2"/>
    <n v="2014"/>
    <s v="2013/14"/>
    <n v="683"/>
    <n v="4563"/>
    <n v="0"/>
    <n v="16"/>
    <n v="683"/>
    <n v="4579"/>
    <n v="5262"/>
    <n v="10622"/>
    <n v="1763"/>
    <n v="8824"/>
    <n v="10587"/>
    <n v="2"/>
    <n v="33"/>
    <n v="35"/>
    <n v="1765"/>
    <n v="8857"/>
    <n v="1511648"/>
    <n v="4762"/>
    <n v="1516410"/>
    <n v="22699"/>
    <n v="0.86460000000000004"/>
    <m/>
    <m/>
    <m/>
    <n v="9.2200000000000004E-2"/>
    <m/>
    <m/>
    <n v="381"/>
    <n v="718"/>
  </r>
  <r>
    <x v="18"/>
    <s v="C-IV"/>
    <x v="0"/>
    <x v="2"/>
    <n v="2014"/>
    <s v="2013/14"/>
    <n v="291"/>
    <n v="1197"/>
    <n v="0"/>
    <n v="0"/>
    <n v="291"/>
    <n v="1197"/>
    <n v="1488"/>
    <n v="3149"/>
    <n v="761"/>
    <n v="2387"/>
    <n v="3148"/>
    <n v="1"/>
    <n v="0"/>
    <n v="1"/>
    <n v="762"/>
    <n v="2387"/>
    <n v="452087"/>
    <n v="56"/>
    <n v="452143"/>
    <n v="6023"/>
    <n v="0.90180000000000005"/>
    <m/>
    <m/>
    <m/>
    <n v="9.2200000000000004E-2"/>
    <m/>
    <m/>
    <n v="92"/>
    <n v="142"/>
  </r>
  <r>
    <x v="19"/>
    <s v="LRS"/>
    <x v="0"/>
    <x v="2"/>
    <n v="2014"/>
    <s v="2013/14"/>
    <n v="88644"/>
    <n v="478438"/>
    <n v="908"/>
    <n v="5335"/>
    <n v="89552"/>
    <n v="483773"/>
    <n v="573325"/>
    <n v="1177757"/>
    <n v="202122"/>
    <n v="961275"/>
    <n v="1163397"/>
    <n v="2900"/>
    <n v="11460"/>
    <n v="14360"/>
    <n v="205022"/>
    <n v="972735"/>
    <n v="174004929"/>
    <n v="1857189"/>
    <n v="175862118"/>
    <n v="3079489"/>
    <n v="0.96930000000000005"/>
    <m/>
    <m/>
    <m/>
    <n v="2.3699999999999999E-2"/>
    <m/>
    <m/>
    <n v="117446"/>
    <n v="239673"/>
  </r>
  <r>
    <x v="20"/>
    <s v="C-IV"/>
    <x v="0"/>
    <x v="2"/>
    <n v="2014"/>
    <s v="2013/14"/>
    <n v="2041"/>
    <n v="9157"/>
    <n v="3"/>
    <n v="20"/>
    <n v="2044"/>
    <n v="9177"/>
    <n v="11221"/>
    <n v="28263"/>
    <n v="5498"/>
    <n v="22681"/>
    <n v="28179"/>
    <n v="6"/>
    <n v="78"/>
    <n v="84"/>
    <n v="5504"/>
    <n v="22759"/>
    <n v="3871382"/>
    <n v="9251"/>
    <n v="3880633"/>
    <n v="55378"/>
    <n v="0.9708"/>
    <m/>
    <m/>
    <m/>
    <n v="9.2200000000000004E-2"/>
    <m/>
    <m/>
    <n v="2898"/>
    <n v="6602"/>
  </r>
  <r>
    <x v="21"/>
    <s v="C-IV"/>
    <x v="0"/>
    <x v="2"/>
    <n v="2014"/>
    <s v="2013/14"/>
    <n v="748"/>
    <n v="5075"/>
    <n v="16"/>
    <n v="81"/>
    <n v="764"/>
    <n v="5156"/>
    <n v="5920"/>
    <n v="9998"/>
    <n v="1639"/>
    <n v="8094"/>
    <n v="9733"/>
    <n v="51"/>
    <n v="214"/>
    <n v="265"/>
    <n v="1690"/>
    <n v="8308"/>
    <n v="1469462"/>
    <n v="26634"/>
    <n v="1496096"/>
    <n v="32290"/>
    <n v="0.94679999999999997"/>
    <m/>
    <m/>
    <m/>
    <n v="9.2200000000000004E-2"/>
    <m/>
    <m/>
    <n v="1293"/>
    <n v="2297"/>
  </r>
  <r>
    <x v="22"/>
    <s v="C-IV"/>
    <x v="0"/>
    <x v="2"/>
    <n v="2014"/>
    <s v="2013/14"/>
    <n v="133"/>
    <n v="883"/>
    <n v="0"/>
    <n v="1"/>
    <n v="133"/>
    <n v="884"/>
    <n v="1017"/>
    <n v="2034"/>
    <n v="371"/>
    <n v="1660"/>
    <n v="2031"/>
    <n v="0"/>
    <n v="3"/>
    <n v="3"/>
    <n v="371"/>
    <n v="1663"/>
    <n v="281158"/>
    <n v="335"/>
    <n v="281493"/>
    <n v="3833"/>
    <n v="0.91180000000000005"/>
    <m/>
    <m/>
    <m/>
    <n v="9.2200000000000004E-2"/>
    <m/>
    <m/>
    <n v="38"/>
    <n v="65"/>
  </r>
  <r>
    <x v="23"/>
    <s v="C-IV"/>
    <x v="0"/>
    <x v="2"/>
    <n v="2014"/>
    <s v="2013/14"/>
    <n v="869"/>
    <n v="6255"/>
    <n v="1"/>
    <n v="19"/>
    <n v="870"/>
    <n v="6274"/>
    <n v="7144"/>
    <n v="13415"/>
    <n v="2159"/>
    <n v="11208"/>
    <n v="13367"/>
    <n v="4"/>
    <n v="44"/>
    <n v="48"/>
    <n v="2163"/>
    <n v="11252"/>
    <n v="1932325"/>
    <n v="5716"/>
    <n v="1938041"/>
    <n v="30846"/>
    <n v="0.99409999999999998"/>
    <m/>
    <m/>
    <m/>
    <n v="9.2200000000000004E-2"/>
    <m/>
    <m/>
    <n v="656"/>
    <n v="1374"/>
  </r>
  <r>
    <x v="24"/>
    <s v="C-IV"/>
    <x v="0"/>
    <x v="2"/>
    <n v="2014"/>
    <s v="2013/14"/>
    <n v="4803"/>
    <n v="18530"/>
    <n v="6"/>
    <n v="25"/>
    <n v="4809"/>
    <n v="18555"/>
    <n v="23364"/>
    <n v="55842"/>
    <n v="13146"/>
    <n v="42595"/>
    <n v="55741"/>
    <n v="19"/>
    <n v="82"/>
    <n v="101"/>
    <n v="13165"/>
    <n v="42677"/>
    <n v="7764026"/>
    <n v="13290"/>
    <n v="7777316"/>
    <n v="103165"/>
    <n v="0.96140000000000003"/>
    <m/>
    <m/>
    <m/>
    <n v="5.8999999999999999E-3"/>
    <m/>
    <m/>
    <n v="4110"/>
    <n v="9197"/>
  </r>
  <r>
    <x v="25"/>
    <s v="C-IV"/>
    <x v="0"/>
    <x v="2"/>
    <n v="2014"/>
    <s v="2013/14"/>
    <n v="72"/>
    <n v="365"/>
    <n v="0"/>
    <n v="0"/>
    <n v="72"/>
    <n v="365"/>
    <n v="437"/>
    <n v="963"/>
    <n v="192"/>
    <n v="771"/>
    <n v="963"/>
    <n v="0"/>
    <n v="0"/>
    <n v="0"/>
    <n v="192"/>
    <n v="771"/>
    <n v="126976"/>
    <n v="0"/>
    <n v="126976"/>
    <n v="2391"/>
    <n v="0.9667"/>
    <m/>
    <m/>
    <m/>
    <n v="9.2200000000000004E-2"/>
    <m/>
    <m/>
    <n v="34"/>
    <n v="68"/>
  </r>
  <r>
    <x v="26"/>
    <s v="C-IV"/>
    <x v="0"/>
    <x v="2"/>
    <n v="2014"/>
    <s v="2013/14"/>
    <n v="17"/>
    <n v="505"/>
    <n v="0"/>
    <n v="0"/>
    <n v="17"/>
    <n v="505"/>
    <n v="522"/>
    <n v="823"/>
    <n v="40"/>
    <n v="783"/>
    <n v="823"/>
    <n v="0"/>
    <n v="0"/>
    <n v="0"/>
    <n v="40"/>
    <n v="783"/>
    <n v="120458"/>
    <n v="0"/>
    <n v="120458"/>
    <n v="2452"/>
    <n v="0.93440000000000001"/>
    <m/>
    <m/>
    <m/>
    <n v="9.2200000000000004E-2"/>
    <m/>
    <m/>
    <n v="83"/>
    <n v="162"/>
  </r>
  <r>
    <x v="27"/>
    <s v="C-IV"/>
    <x v="0"/>
    <x v="2"/>
    <n v="2014"/>
    <s v="2013/14"/>
    <n v="4160"/>
    <n v="18159"/>
    <n v="9"/>
    <n v="71"/>
    <n v="4169"/>
    <n v="18230"/>
    <n v="22399"/>
    <n v="51281"/>
    <n v="10206"/>
    <n v="40803"/>
    <n v="51009"/>
    <n v="29"/>
    <n v="243"/>
    <n v="272"/>
    <n v="10235"/>
    <n v="41046"/>
    <n v="7357170"/>
    <n v="26607"/>
    <n v="7383777"/>
    <n v="128366"/>
    <n v="1"/>
    <m/>
    <m/>
    <m/>
    <n v="6.9500000000000006E-2"/>
    <m/>
    <m/>
    <n v="8056"/>
    <n v="17061"/>
  </r>
  <r>
    <x v="28"/>
    <s v="C-IV"/>
    <x v="0"/>
    <x v="2"/>
    <n v="2014"/>
    <s v="2013/14"/>
    <n v="393"/>
    <n v="3004"/>
    <n v="3"/>
    <n v="20"/>
    <n v="396"/>
    <n v="3024"/>
    <n v="3420"/>
    <n v="7164"/>
    <n v="971"/>
    <n v="6120"/>
    <n v="7091"/>
    <n v="9"/>
    <n v="64"/>
    <n v="73"/>
    <n v="980"/>
    <n v="6184"/>
    <n v="1010843"/>
    <n v="7370"/>
    <n v="1018213"/>
    <n v="24287"/>
    <n v="0.72"/>
    <m/>
    <m/>
    <m/>
    <n v="9.2200000000000004E-2"/>
    <m/>
    <m/>
    <n v="894"/>
    <n v="1829"/>
  </r>
  <r>
    <x v="29"/>
    <s v="C-IV"/>
    <x v="0"/>
    <x v="2"/>
    <n v="2014"/>
    <s v="2013/14"/>
    <n v="419"/>
    <n v="3579"/>
    <n v="1"/>
    <n v="5"/>
    <n v="420"/>
    <n v="3584"/>
    <n v="4004"/>
    <n v="7593"/>
    <n v="1080"/>
    <n v="6500"/>
    <n v="7580"/>
    <n v="1"/>
    <n v="12"/>
    <n v="13"/>
    <n v="1081"/>
    <n v="6512"/>
    <n v="1092416"/>
    <n v="1787"/>
    <n v="1094203"/>
    <n v="17927"/>
    <n v="0.99570000000000003"/>
    <m/>
    <m/>
    <m/>
    <n v="9.2200000000000004E-2"/>
    <m/>
    <m/>
    <n v="180"/>
    <n v="344"/>
  </r>
  <r>
    <x v="30"/>
    <s v="CalWIN"/>
    <x v="0"/>
    <x v="2"/>
    <n v="2014"/>
    <s v="2013/14"/>
    <n v="13227"/>
    <n v="98559"/>
    <n v="68"/>
    <n v="1654"/>
    <n v="13295"/>
    <n v="100213"/>
    <n v="113508"/>
    <n v="245759"/>
    <n v="33775"/>
    <n v="207943"/>
    <n v="241718"/>
    <n v="222"/>
    <n v="3819"/>
    <n v="4041"/>
    <n v="33997"/>
    <n v="211762"/>
    <n v="33636036"/>
    <n v="467214"/>
    <n v="34103250"/>
    <n v="650834"/>
    <n v="0.98399999999999999"/>
    <m/>
    <m/>
    <m/>
    <n v="3.7100000000000001E-2"/>
    <m/>
    <m/>
    <n v="30276"/>
    <n v="65248"/>
  </r>
  <r>
    <x v="31"/>
    <s v="CalWIN"/>
    <x v="0"/>
    <x v="2"/>
    <n v="2014"/>
    <s v="2013/14"/>
    <n v="942"/>
    <n v="8045"/>
    <n v="8"/>
    <n v="29"/>
    <n v="950"/>
    <n v="8074"/>
    <n v="9024"/>
    <n v="18465"/>
    <n v="2472"/>
    <n v="15907"/>
    <n v="18379"/>
    <n v="25"/>
    <n v="61"/>
    <n v="86"/>
    <n v="2497"/>
    <n v="15968"/>
    <n v="2501352"/>
    <n v="11122"/>
    <n v="2512474"/>
    <n v="45557"/>
    <n v="0.99750000000000005"/>
    <m/>
    <m/>
    <m/>
    <n v="9.2200000000000004E-2"/>
    <m/>
    <m/>
    <n v="731"/>
    <n v="1449"/>
  </r>
  <r>
    <x v="32"/>
    <s v="C-IV"/>
    <x v="0"/>
    <x v="2"/>
    <n v="2014"/>
    <s v="2013/14"/>
    <n v="110"/>
    <n v="798"/>
    <n v="0"/>
    <n v="1"/>
    <n v="110"/>
    <n v="799"/>
    <n v="909"/>
    <n v="1844"/>
    <n v="298"/>
    <n v="1545"/>
    <n v="1843"/>
    <n v="0"/>
    <n v="1"/>
    <n v="1"/>
    <n v="298"/>
    <n v="1546"/>
    <n v="253322"/>
    <n v="189"/>
    <n v="253511"/>
    <n v="4245"/>
    <n v="0.98699999999999999"/>
    <m/>
    <m/>
    <m/>
    <n v="9.2200000000000004E-2"/>
    <m/>
    <m/>
    <n v="36"/>
    <n v="58"/>
  </r>
  <r>
    <x v="33"/>
    <s v="C-IV"/>
    <x v="0"/>
    <x v="2"/>
    <n v="2014"/>
    <s v="2013/14"/>
    <n v="19658"/>
    <n v="100799"/>
    <n v="56"/>
    <n v="547"/>
    <n v="19714"/>
    <n v="101346"/>
    <n v="121060"/>
    <n v="287272"/>
    <n v="53661"/>
    <n v="231950"/>
    <n v="285611"/>
    <n v="178"/>
    <n v="1483"/>
    <n v="1661"/>
    <n v="53839"/>
    <n v="233433"/>
    <n v="39134941"/>
    <n v="182896"/>
    <n v="39317837"/>
    <n v="569521"/>
    <n v="0.99709999999999999"/>
    <m/>
    <m/>
    <m/>
    <n v="2.8299999999999999E-2"/>
    <m/>
    <m/>
    <n v="17102"/>
    <n v="37526"/>
  </r>
  <r>
    <x v="34"/>
    <s v="CalWIN"/>
    <x v="0"/>
    <x v="2"/>
    <n v="2014"/>
    <s v="2013/14"/>
    <n v="18087"/>
    <n v="78082"/>
    <n v="151"/>
    <n v="778"/>
    <n v="18238"/>
    <n v="78860"/>
    <n v="97098"/>
    <n v="213072"/>
    <n v="45919"/>
    <n v="164824"/>
    <n v="210743"/>
    <n v="536"/>
    <n v="1793"/>
    <n v="2329"/>
    <n v="46455"/>
    <n v="166617"/>
    <n v="30605960"/>
    <n v="321233"/>
    <n v="30927193"/>
    <n v="406197"/>
    <n v="0.97589999999999999"/>
    <m/>
    <m/>
    <m/>
    <n v="5.7000000000000002E-3"/>
    <m/>
    <m/>
    <n v="10365"/>
    <n v="20133"/>
  </r>
  <r>
    <x v="35"/>
    <s v="C-IV"/>
    <x v="0"/>
    <x v="2"/>
    <n v="2014"/>
    <s v="2013/14"/>
    <n v="395"/>
    <n v="2351"/>
    <n v="1"/>
    <n v="10"/>
    <n v="396"/>
    <n v="2361"/>
    <n v="2757"/>
    <n v="6378"/>
    <n v="1043"/>
    <n v="5303"/>
    <n v="6346"/>
    <n v="3"/>
    <n v="29"/>
    <n v="32"/>
    <n v="1046"/>
    <n v="5332"/>
    <n v="898903"/>
    <n v="3818"/>
    <n v="902721"/>
    <n v="14044"/>
    <n v="1"/>
    <m/>
    <m/>
    <m/>
    <n v="9.2200000000000004E-2"/>
    <m/>
    <m/>
    <n v="483"/>
    <n v="1048"/>
  </r>
  <r>
    <x v="36"/>
    <s v="C-IV"/>
    <x v="0"/>
    <x v="2"/>
    <n v="2014"/>
    <s v="2013/14"/>
    <n v="28376"/>
    <n v="137079"/>
    <n v="61"/>
    <n v="611"/>
    <n v="28437"/>
    <n v="137690"/>
    <n v="166127"/>
    <n v="382585"/>
    <n v="76319"/>
    <n v="304469"/>
    <n v="380788"/>
    <n v="210"/>
    <n v="1587"/>
    <n v="1797"/>
    <n v="76529"/>
    <n v="306056"/>
    <n v="53421733"/>
    <n v="202927"/>
    <n v="53624660"/>
    <n v="636120"/>
    <n v="0.99739999999999995"/>
    <m/>
    <m/>
    <m/>
    <n v="5.8999999999999999E-3"/>
    <m/>
    <m/>
    <n v="21249"/>
    <n v="45436"/>
  </r>
  <r>
    <x v="37"/>
    <s v="CalWIN"/>
    <x v="0"/>
    <x v="2"/>
    <n v="2014"/>
    <s v="2013/14"/>
    <n v="17553"/>
    <n v="109719"/>
    <n v="110"/>
    <n v="1093"/>
    <n v="17663"/>
    <n v="110812"/>
    <n v="128475"/>
    <n v="272951"/>
    <n v="47751"/>
    <n v="222108"/>
    <n v="269859"/>
    <n v="392"/>
    <n v="2700"/>
    <n v="3092"/>
    <n v="48143"/>
    <n v="224808"/>
    <n v="37921397"/>
    <n v="358665"/>
    <n v="38280062"/>
    <n v="611132"/>
    <n v="0.97450000000000003"/>
    <m/>
    <m/>
    <m/>
    <n v="4.65E-2"/>
    <m/>
    <m/>
    <n v="16822"/>
    <n v="34401"/>
  </r>
  <r>
    <x v="38"/>
    <s v="CalWIN"/>
    <x v="0"/>
    <x v="2"/>
    <n v="2014"/>
    <s v="2013/14"/>
    <n v="2763"/>
    <n v="28649"/>
    <n v="71"/>
    <n v="799"/>
    <n v="2834"/>
    <n v="29448"/>
    <n v="32282"/>
    <n v="50484"/>
    <n v="6208"/>
    <n v="42539"/>
    <n v="48747"/>
    <n v="195"/>
    <n v="1542"/>
    <n v="1737"/>
    <n v="6403"/>
    <n v="44081"/>
    <n v="7395718"/>
    <n v="212288"/>
    <n v="7608006"/>
    <n v="178528"/>
    <n v="0.96630000000000005"/>
    <m/>
    <m/>
    <m/>
    <n v="5.2400000000000002E-2"/>
    <m/>
    <m/>
    <n v="4314"/>
    <n v="6859"/>
  </r>
  <r>
    <x v="39"/>
    <s v="C-IV"/>
    <x v="0"/>
    <x v="2"/>
    <n v="2014"/>
    <s v="2013/14"/>
    <n v="9502"/>
    <n v="38298"/>
    <n v="28"/>
    <n v="274"/>
    <n v="9530"/>
    <n v="38572"/>
    <n v="48102"/>
    <n v="114754"/>
    <n v="24506"/>
    <n v="89419"/>
    <n v="113925"/>
    <n v="92"/>
    <n v="737"/>
    <n v="829"/>
    <n v="24598"/>
    <n v="90156"/>
    <n v="16000996"/>
    <n v="97394"/>
    <n v="16098390"/>
    <n v="222275"/>
    <n v="0.99129999999999996"/>
    <m/>
    <m/>
    <m/>
    <n v="5.1999999999999998E-2"/>
    <m/>
    <m/>
    <n v="7109"/>
    <n v="15192"/>
  </r>
  <r>
    <x v="40"/>
    <s v="CalWIN"/>
    <x v="0"/>
    <x v="2"/>
    <n v="2014"/>
    <s v="2013/14"/>
    <n v="1145"/>
    <n v="8232"/>
    <n v="2"/>
    <n v="20"/>
    <n v="1147"/>
    <n v="8252"/>
    <n v="9399"/>
    <n v="17988"/>
    <n v="2786"/>
    <n v="15144"/>
    <n v="17930"/>
    <n v="6"/>
    <n v="52"/>
    <n v="58"/>
    <n v="2792"/>
    <n v="15196"/>
    <n v="2478683"/>
    <n v="5533"/>
    <n v="2484216"/>
    <n v="44462"/>
    <n v="0.93420000000000003"/>
    <m/>
    <m/>
    <m/>
    <n v="9.2200000000000004E-2"/>
    <m/>
    <m/>
    <n v="1221"/>
    <n v="2413"/>
  </r>
  <r>
    <x v="41"/>
    <s v="CalWIN"/>
    <x v="0"/>
    <x v="2"/>
    <n v="2014"/>
    <s v="2013/14"/>
    <n v="1483"/>
    <n v="13996"/>
    <n v="21"/>
    <n v="319"/>
    <n v="1504"/>
    <n v="14315"/>
    <n v="15819"/>
    <n v="32181"/>
    <n v="3683"/>
    <n v="27665"/>
    <n v="31348"/>
    <n v="65"/>
    <n v="768"/>
    <n v="833"/>
    <n v="3748"/>
    <n v="28433"/>
    <n v="4339600"/>
    <n v="89261"/>
    <n v="4428861"/>
    <n v="114564"/>
    <n v="0.98429999999999995"/>
    <m/>
    <m/>
    <m/>
    <n v="9.2200000000000004E-2"/>
    <m/>
    <m/>
    <n v="4097"/>
    <n v="7977"/>
  </r>
  <r>
    <x v="42"/>
    <s v="CalWIN"/>
    <x v="0"/>
    <x v="2"/>
    <n v="2014"/>
    <s v="2013/14"/>
    <n v="2740"/>
    <n v="12789"/>
    <n v="4"/>
    <n v="48"/>
    <n v="2744"/>
    <n v="12837"/>
    <n v="15581"/>
    <n v="34841"/>
    <n v="6821"/>
    <n v="27874"/>
    <n v="34695"/>
    <n v="13"/>
    <n v="133"/>
    <n v="146"/>
    <n v="6834"/>
    <n v="28007"/>
    <n v="4904604"/>
    <n v="16964"/>
    <n v="4921568"/>
    <n v="104891"/>
    <n v="0.62590000000000001"/>
    <m/>
    <m/>
    <m/>
    <n v="9.2200000000000004E-2"/>
    <m/>
    <m/>
    <n v="4968"/>
    <n v="10830"/>
  </r>
  <r>
    <x v="43"/>
    <s v="CalWIN"/>
    <x v="0"/>
    <x v="2"/>
    <n v="2014"/>
    <s v="2013/14"/>
    <n v="6764"/>
    <n v="45642"/>
    <n v="43"/>
    <n v="1040"/>
    <n v="6807"/>
    <n v="46682"/>
    <n v="53489"/>
    <n v="112246"/>
    <n v="16176"/>
    <n v="93790"/>
    <n v="109966"/>
    <n v="136"/>
    <n v="2144"/>
    <n v="2280"/>
    <n v="16312"/>
    <n v="95934"/>
    <n v="15555605"/>
    <n v="299048"/>
    <n v="15854653"/>
    <n v="340568"/>
    <n v="0.94489999999999996"/>
    <m/>
    <m/>
    <m/>
    <n v="3.1199999999999999E-2"/>
    <m/>
    <m/>
    <n v="11508"/>
    <n v="23020"/>
  </r>
  <r>
    <x v="44"/>
    <s v="CalWIN"/>
    <x v="0"/>
    <x v="2"/>
    <n v="2014"/>
    <s v="2013/14"/>
    <n v="1419"/>
    <n v="10611"/>
    <n v="0"/>
    <n v="24"/>
    <n v="1419"/>
    <n v="10635"/>
    <n v="12054"/>
    <n v="23647"/>
    <n v="3450"/>
    <n v="20130"/>
    <n v="23580"/>
    <n v="1"/>
    <n v="66"/>
    <n v="67"/>
    <n v="3451"/>
    <n v="20196"/>
    <n v="3367778"/>
    <n v="8739"/>
    <n v="3376517"/>
    <n v="56903"/>
    <n v="0.72050000000000003"/>
    <m/>
    <m/>
    <m/>
    <n v="9.2200000000000004E-2"/>
    <m/>
    <m/>
    <n v="2646"/>
    <n v="5372"/>
  </r>
  <r>
    <x v="45"/>
    <s v="C-IV"/>
    <x v="0"/>
    <x v="2"/>
    <n v="2014"/>
    <s v="2013/14"/>
    <n v="1589"/>
    <n v="10386"/>
    <n v="1"/>
    <n v="19"/>
    <n v="1590"/>
    <n v="10405"/>
    <n v="11995"/>
    <n v="23916"/>
    <n v="4002"/>
    <n v="19866"/>
    <n v="23868"/>
    <n v="3"/>
    <n v="45"/>
    <n v="48"/>
    <n v="4005"/>
    <n v="19911"/>
    <n v="3307450"/>
    <n v="5793"/>
    <n v="3313243"/>
    <n v="51392"/>
    <n v="0.96379999999999999"/>
    <m/>
    <m/>
    <m/>
    <n v="9.2200000000000004E-2"/>
    <m/>
    <m/>
    <n v="645"/>
    <n v="1066"/>
  </r>
  <r>
    <x v="46"/>
    <s v="C-IV"/>
    <x v="0"/>
    <x v="2"/>
    <n v="2014"/>
    <s v="2013/14"/>
    <n v="12"/>
    <n v="154"/>
    <n v="0"/>
    <n v="0"/>
    <n v="12"/>
    <n v="154"/>
    <n v="166"/>
    <n v="299"/>
    <n v="27"/>
    <n v="272"/>
    <n v="299"/>
    <n v="0"/>
    <n v="0"/>
    <n v="0"/>
    <n v="27"/>
    <n v="272"/>
    <n v="42512"/>
    <n v="0"/>
    <n v="42512"/>
    <n v="677"/>
    <n v="1"/>
    <m/>
    <m/>
    <m/>
    <n v="9.2200000000000004E-2"/>
    <m/>
    <m/>
    <n v="2"/>
    <n v="2"/>
  </r>
  <r>
    <x v="47"/>
    <s v="C-IV"/>
    <x v="0"/>
    <x v="2"/>
    <n v="2014"/>
    <s v="2013/14"/>
    <n v="485"/>
    <n v="2653"/>
    <n v="0"/>
    <n v="2"/>
    <n v="485"/>
    <n v="2655"/>
    <n v="3140"/>
    <n v="6927"/>
    <n v="1344"/>
    <n v="5578"/>
    <n v="6922"/>
    <n v="0"/>
    <n v="5"/>
    <n v="5"/>
    <n v="1344"/>
    <n v="5583"/>
    <n v="942820"/>
    <n v="644"/>
    <n v="943464"/>
    <n v="13569"/>
    <n v="1"/>
    <m/>
    <m/>
    <m/>
    <n v="9.2200000000000004E-2"/>
    <m/>
    <m/>
    <n v="148"/>
    <n v="266"/>
  </r>
  <r>
    <x v="48"/>
    <s v="CalWIN"/>
    <x v="0"/>
    <x v="2"/>
    <n v="2014"/>
    <s v="2013/14"/>
    <n v="3480"/>
    <n v="17919"/>
    <n v="8"/>
    <n v="87"/>
    <n v="3488"/>
    <n v="18006"/>
    <n v="21494"/>
    <n v="42499"/>
    <n v="8341"/>
    <n v="33924"/>
    <n v="42265"/>
    <n v="30"/>
    <n v="204"/>
    <n v="234"/>
    <n v="8371"/>
    <n v="34128"/>
    <n v="6138338.96"/>
    <n v="31332.5"/>
    <n v="6169671.46"/>
    <n v="89128"/>
    <n v="0.93969999999999998"/>
    <m/>
    <m/>
    <m/>
    <n v="0"/>
    <m/>
    <m/>
    <n v="2536"/>
    <n v="4961"/>
  </r>
  <r>
    <x v="49"/>
    <s v="CalWIN"/>
    <x v="0"/>
    <x v="2"/>
    <n v="2014"/>
    <s v="2013/14"/>
    <n v="2046"/>
    <n v="16655"/>
    <n v="13"/>
    <n v="106"/>
    <n v="2059"/>
    <n v="16761"/>
    <n v="18820"/>
    <n v="34735"/>
    <n v="4894"/>
    <n v="29542"/>
    <n v="34436"/>
    <n v="43"/>
    <n v="256"/>
    <n v="299"/>
    <n v="4937"/>
    <n v="29798"/>
    <n v="4966143"/>
    <n v="32538"/>
    <n v="4998681"/>
    <n v="94253"/>
    <n v="0.84079999999999999"/>
    <m/>
    <m/>
    <m/>
    <n v="9.2200000000000004E-2"/>
    <m/>
    <m/>
    <n v="3469"/>
    <n v="7065"/>
  </r>
  <r>
    <x v="50"/>
    <s v="C-IV"/>
    <x v="0"/>
    <x v="2"/>
    <n v="2014"/>
    <s v="2013/14"/>
    <n v="6868"/>
    <n v="35257"/>
    <n v="9"/>
    <n v="59"/>
    <n v="6877"/>
    <n v="35316"/>
    <n v="42193"/>
    <n v="92065"/>
    <n v="18173"/>
    <n v="73699"/>
    <n v="91872"/>
    <n v="34"/>
    <n v="159"/>
    <n v="193"/>
    <n v="18207"/>
    <n v="73858"/>
    <n v="12902307"/>
    <n v="21950"/>
    <n v="12924257"/>
    <n v="169234"/>
    <n v="0.95299999999999996"/>
    <m/>
    <m/>
    <m/>
    <n v="2.7799999999999998E-2"/>
    <m/>
    <m/>
    <n v="5558"/>
    <n v="11747"/>
  </r>
  <r>
    <x v="51"/>
    <s v="C-IV"/>
    <x v="0"/>
    <x v="2"/>
    <n v="2014"/>
    <s v="2013/14"/>
    <n v="835"/>
    <n v="4560"/>
    <n v="3"/>
    <n v="26"/>
    <n v="838"/>
    <n v="4586"/>
    <n v="5424"/>
    <n v="12740"/>
    <n v="2211"/>
    <n v="10447"/>
    <n v="12658"/>
    <n v="10"/>
    <n v="72"/>
    <n v="82"/>
    <n v="2221"/>
    <n v="10519"/>
    <n v="1754802"/>
    <n v="8855"/>
    <n v="1763657"/>
    <n v="31403"/>
    <n v="0.94389999999999996"/>
    <m/>
    <m/>
    <m/>
    <n v="9.2200000000000004E-2"/>
    <m/>
    <m/>
    <n v="687"/>
    <n v="1476"/>
  </r>
  <r>
    <x v="52"/>
    <s v="C-IV"/>
    <x v="0"/>
    <x v="2"/>
    <n v="2014"/>
    <s v="2013/14"/>
    <n v="713"/>
    <n v="3923"/>
    <n v="1"/>
    <n v="8"/>
    <n v="714"/>
    <n v="3931"/>
    <n v="4645"/>
    <n v="10409"/>
    <n v="1933"/>
    <n v="8450"/>
    <n v="10383"/>
    <n v="4"/>
    <n v="22"/>
    <n v="26"/>
    <n v="1937"/>
    <n v="8472"/>
    <n v="1419756"/>
    <n v="3858"/>
    <n v="1423614"/>
    <n v="21716"/>
    <n v="0.96709999999999996"/>
    <m/>
    <m/>
    <m/>
    <n v="9.2200000000000004E-2"/>
    <m/>
    <m/>
    <n v="426"/>
    <n v="903"/>
  </r>
  <r>
    <x v="53"/>
    <s v="C-IV"/>
    <x v="0"/>
    <x v="2"/>
    <n v="2014"/>
    <s v="2013/14"/>
    <n v="80"/>
    <n v="768"/>
    <n v="0"/>
    <n v="2"/>
    <n v="80"/>
    <n v="770"/>
    <n v="850"/>
    <n v="1609"/>
    <n v="188"/>
    <n v="1418"/>
    <n v="1606"/>
    <n v="0"/>
    <n v="3"/>
    <n v="3"/>
    <n v="188"/>
    <n v="1421"/>
    <n v="230849"/>
    <n v="468"/>
    <n v="231317"/>
    <n v="3640"/>
    <n v="0.95830000000000004"/>
    <m/>
    <m/>
    <m/>
    <n v="9.2200000000000004E-2"/>
    <m/>
    <m/>
    <n v="41"/>
    <n v="62"/>
  </r>
  <r>
    <x v="54"/>
    <s v="CalWIN"/>
    <x v="0"/>
    <x v="2"/>
    <n v="2014"/>
    <s v="2013/14"/>
    <n v="9367"/>
    <n v="39472"/>
    <n v="26"/>
    <n v="322"/>
    <n v="9393"/>
    <n v="39794"/>
    <n v="49187"/>
    <n v="120087"/>
    <n v="25671"/>
    <n v="93512"/>
    <n v="119183"/>
    <n v="85"/>
    <n v="819"/>
    <n v="904"/>
    <n v="25756"/>
    <n v="94331"/>
    <n v="16583779"/>
    <n v="114504"/>
    <n v="16698283"/>
    <n v="199851"/>
    <n v="1"/>
    <m/>
    <m/>
    <m/>
    <n v="2.3699999999999999E-2"/>
    <m/>
    <m/>
    <n v="8479"/>
    <n v="19421"/>
  </r>
  <r>
    <x v="55"/>
    <s v="C-IV"/>
    <x v="0"/>
    <x v="2"/>
    <n v="2014"/>
    <s v="2013/14"/>
    <n v="388"/>
    <n v="2552"/>
    <n v="0"/>
    <n v="3"/>
    <n v="388"/>
    <n v="2555"/>
    <n v="2943"/>
    <n v="5409"/>
    <n v="1001"/>
    <n v="4401"/>
    <n v="5402"/>
    <n v="1"/>
    <n v="6"/>
    <n v="7"/>
    <n v="1002"/>
    <n v="4407"/>
    <n v="752127"/>
    <n v="868"/>
    <n v="752995"/>
    <n v="11514"/>
    <n v="0.93400000000000005"/>
    <m/>
    <m/>
    <m/>
    <n v="9.2200000000000004E-2"/>
    <m/>
    <m/>
    <n v="126"/>
    <n v="202"/>
  </r>
  <r>
    <x v="56"/>
    <s v="CalWIN"/>
    <x v="0"/>
    <x v="2"/>
    <n v="2014"/>
    <s v="2013/14"/>
    <n v="3614"/>
    <n v="29919"/>
    <n v="5"/>
    <n v="213"/>
    <n v="3619"/>
    <n v="30132"/>
    <n v="33751"/>
    <n v="69753"/>
    <n v="8961"/>
    <n v="60285"/>
    <n v="69246"/>
    <n v="17"/>
    <n v="490"/>
    <n v="507"/>
    <n v="8978"/>
    <n v="60775"/>
    <n v="9796190"/>
    <n v="63121"/>
    <n v="9859311"/>
    <n v="167543"/>
    <n v="0.92530000000000001"/>
    <m/>
    <m/>
    <m/>
    <n v="2.92E-2"/>
    <m/>
    <m/>
    <n v="7090"/>
    <n v="15356"/>
  </r>
  <r>
    <x v="57"/>
    <s v="CalWIN"/>
    <x v="0"/>
    <x v="2"/>
    <n v="2014"/>
    <s v="2013/14"/>
    <n v="980"/>
    <n v="7371"/>
    <n v="16"/>
    <n v="123"/>
    <n v="996"/>
    <n v="7494"/>
    <n v="8490"/>
    <n v="17981"/>
    <n v="2547"/>
    <n v="15100"/>
    <n v="17647"/>
    <n v="55"/>
    <n v="279"/>
    <n v="334"/>
    <n v="2602"/>
    <n v="15379"/>
    <n v="2466045"/>
    <n v="42030"/>
    <n v="2508075"/>
    <n v="41751"/>
    <n v="0.8528"/>
    <m/>
    <m/>
    <m/>
    <n v="9.2200000000000004E-2"/>
    <m/>
    <m/>
    <n v="968"/>
    <n v="1896"/>
  </r>
  <r>
    <x v="58"/>
    <s v="C-IV"/>
    <x v="0"/>
    <x v="2"/>
    <n v="2014"/>
    <s v="2013/14"/>
    <n v="992"/>
    <n v="4871"/>
    <n v="4"/>
    <n v="16"/>
    <n v="996"/>
    <n v="4887"/>
    <n v="5883"/>
    <n v="13040"/>
    <n v="2682"/>
    <n v="10304"/>
    <n v="12986"/>
    <n v="11"/>
    <n v="43"/>
    <n v="54"/>
    <n v="2693"/>
    <n v="10347"/>
    <n v="1848591"/>
    <n v="5678"/>
    <n v="1854269"/>
    <n v="24352"/>
    <n v="0.99439999999999995"/>
    <m/>
    <m/>
    <m/>
    <n v="9.2200000000000004E-2"/>
    <m/>
    <m/>
    <n v="529"/>
    <n v="1044"/>
  </r>
  <r>
    <x v="0"/>
    <s v="n/a"/>
    <x v="1"/>
    <x v="2"/>
    <n v="2014"/>
    <s v="2013/14"/>
    <n v="311049"/>
    <n v="1684778"/>
    <n v="1891"/>
    <n v="15916"/>
    <n v="312940"/>
    <n v="1700694"/>
    <n v="2013634"/>
    <n v="4354213"/>
    <n v="783729"/>
    <n v="3527477"/>
    <n v="4311206"/>
    <n v="6148"/>
    <n v="36859"/>
    <n v="43007"/>
    <n v="789877"/>
    <n v="3564336"/>
    <n v="617880351.11000001"/>
    <n v="5316316.8"/>
    <n v="623196667.90999997"/>
    <n v="10246808"/>
    <n v="0.95069999999999999"/>
    <m/>
    <m/>
    <m/>
    <n v="4.0500000000000001E-2"/>
    <m/>
    <m/>
    <n v="344695"/>
    <n v="715826"/>
  </r>
  <r>
    <x v="1"/>
    <s v="CalWIN"/>
    <x v="1"/>
    <x v="2"/>
    <n v="2014"/>
    <s v="2013/14"/>
    <n v="9840"/>
    <n v="52893"/>
    <n v="105"/>
    <n v="836"/>
    <n v="9945"/>
    <n v="53729"/>
    <n v="63674"/>
    <n v="126898"/>
    <n v="23038"/>
    <n v="101558"/>
    <n v="124596"/>
    <n v="323"/>
    <n v="1979"/>
    <n v="2302"/>
    <n v="23361"/>
    <n v="103537"/>
    <n v="18308090"/>
    <n v="274421"/>
    <n v="18582511"/>
    <n v="349927"/>
    <n v="0.84460000000000002"/>
    <m/>
    <m/>
    <m/>
    <n v="2.6100000000000002E-2"/>
    <m/>
    <m/>
    <n v="9979"/>
    <n v="18843"/>
  </r>
  <r>
    <x v="2"/>
    <s v="C-IV"/>
    <x v="1"/>
    <x v="2"/>
    <n v="2014"/>
    <s v="2013/14"/>
    <n v="3"/>
    <n v="108"/>
    <n v="0"/>
    <n v="0"/>
    <n v="3"/>
    <n v="108"/>
    <n v="111"/>
    <n v="175"/>
    <n v="7"/>
    <n v="168"/>
    <n v="175"/>
    <n v="0"/>
    <n v="0"/>
    <n v="0"/>
    <n v="7"/>
    <n v="168"/>
    <n v="23556"/>
    <n v="0"/>
    <n v="23556"/>
    <n v="312"/>
    <n v="1"/>
    <m/>
    <m/>
    <m/>
    <n v="8.0399999999999999E-2"/>
    <m/>
    <m/>
    <n v="0"/>
    <n v="0"/>
  </r>
  <r>
    <x v="3"/>
    <s v="C-IV"/>
    <x v="1"/>
    <x v="2"/>
    <n v="2014"/>
    <s v="2013/14"/>
    <n v="185"/>
    <n v="1553"/>
    <n v="0"/>
    <n v="4"/>
    <n v="185"/>
    <n v="1557"/>
    <n v="1742"/>
    <n v="3406"/>
    <n v="479"/>
    <n v="2919"/>
    <n v="3398"/>
    <n v="0"/>
    <n v="8"/>
    <n v="8"/>
    <n v="479"/>
    <n v="2927"/>
    <n v="476295"/>
    <n v="324"/>
    <n v="476619"/>
    <n v="6363"/>
    <n v="0.98209999999999997"/>
    <m/>
    <m/>
    <m/>
    <n v="8.0399999999999999E-2"/>
    <m/>
    <m/>
    <n v="63"/>
    <n v="106"/>
  </r>
  <r>
    <x v="4"/>
    <s v="C-IV"/>
    <x v="1"/>
    <x v="2"/>
    <n v="2014"/>
    <s v="2013/14"/>
    <n v="2090"/>
    <n v="12872"/>
    <n v="3"/>
    <n v="29"/>
    <n v="2093"/>
    <n v="12901"/>
    <n v="14994"/>
    <n v="30431"/>
    <n v="5194"/>
    <n v="25163"/>
    <n v="30357"/>
    <n v="8"/>
    <n v="66"/>
    <n v="74"/>
    <n v="5202"/>
    <n v="25229"/>
    <n v="4296261"/>
    <n v="9062"/>
    <n v="4305323"/>
    <n v="66467"/>
    <n v="0.91710000000000003"/>
    <m/>
    <m/>
    <m/>
    <n v="8.0399999999999999E-2"/>
    <m/>
    <m/>
    <n v="946"/>
    <n v="1641"/>
  </r>
  <r>
    <x v="5"/>
    <s v="C-IV"/>
    <x v="1"/>
    <x v="2"/>
    <n v="2014"/>
    <s v="2013/14"/>
    <n v="295"/>
    <n v="2316"/>
    <n v="0"/>
    <n v="6"/>
    <n v="295"/>
    <n v="2322"/>
    <n v="2617"/>
    <n v="4961"/>
    <n v="770"/>
    <n v="4179"/>
    <n v="4949"/>
    <n v="0"/>
    <n v="12"/>
    <n v="12"/>
    <n v="770"/>
    <n v="4191"/>
    <n v="697385"/>
    <n v="1445"/>
    <n v="698830"/>
    <n v="9347"/>
    <n v="1"/>
    <m/>
    <m/>
    <m/>
    <n v="8.0399999999999999E-2"/>
    <m/>
    <m/>
    <n v="105"/>
    <n v="178"/>
  </r>
  <r>
    <x v="6"/>
    <s v="C-IV"/>
    <x v="1"/>
    <x v="2"/>
    <n v="2014"/>
    <s v="2013/14"/>
    <n v="116"/>
    <n v="619"/>
    <n v="0"/>
    <n v="2"/>
    <n v="116"/>
    <n v="621"/>
    <n v="737"/>
    <n v="1787"/>
    <n v="311"/>
    <n v="1469"/>
    <n v="1780"/>
    <n v="0"/>
    <n v="7"/>
    <n v="7"/>
    <n v="311"/>
    <n v="1476"/>
    <n v="235336"/>
    <n v="1148"/>
    <n v="236484"/>
    <n v="7021"/>
    <n v="0.82930000000000004"/>
    <m/>
    <m/>
    <m/>
    <n v="8.0399999999999999E-2"/>
    <m/>
    <m/>
    <n v="173"/>
    <n v="392"/>
  </r>
  <r>
    <x v="7"/>
    <s v="CalWIN"/>
    <x v="1"/>
    <x v="2"/>
    <n v="2014"/>
    <s v="2013/14"/>
    <n v="5665"/>
    <n v="28571"/>
    <n v="26"/>
    <n v="198"/>
    <n v="5691"/>
    <n v="28769"/>
    <n v="34460"/>
    <n v="71316"/>
    <n v="13568"/>
    <n v="57170"/>
    <n v="70738"/>
    <n v="86"/>
    <n v="492"/>
    <n v="578"/>
    <n v="13654"/>
    <n v="57662"/>
    <n v="10407589"/>
    <n v="69150"/>
    <n v="10476739"/>
    <n v="202295"/>
    <n v="0.92379999999999995"/>
    <m/>
    <m/>
    <m/>
    <n v="4.36E-2"/>
    <m/>
    <m/>
    <n v="5698"/>
    <n v="11198"/>
  </r>
  <r>
    <x v="8"/>
    <s v="C-IV"/>
    <x v="1"/>
    <x v="2"/>
    <n v="2014"/>
    <s v="2013/14"/>
    <n v="434"/>
    <n v="2090"/>
    <n v="0"/>
    <n v="7"/>
    <n v="434"/>
    <n v="2097"/>
    <n v="2531"/>
    <n v="5197"/>
    <n v="1181"/>
    <n v="4002"/>
    <n v="5183"/>
    <n v="1"/>
    <n v="13"/>
    <n v="14"/>
    <n v="1182"/>
    <n v="4015"/>
    <n v="720062.32"/>
    <n v="1495"/>
    <n v="721557.32"/>
    <n v="9822"/>
    <n v="1"/>
    <m/>
    <m/>
    <m/>
    <n v="8.0399999999999999E-2"/>
    <m/>
    <m/>
    <n v="145"/>
    <n v="251"/>
  </r>
  <r>
    <x v="9"/>
    <s v="C-IV"/>
    <x v="1"/>
    <x v="2"/>
    <n v="2014"/>
    <s v="2013/14"/>
    <n v="581"/>
    <n v="5968"/>
    <n v="0"/>
    <n v="18"/>
    <n v="581"/>
    <n v="5986"/>
    <n v="6567"/>
    <n v="12021"/>
    <n v="1446"/>
    <n v="10530"/>
    <n v="11976"/>
    <n v="0"/>
    <n v="45"/>
    <n v="45"/>
    <n v="1446"/>
    <n v="10575"/>
    <n v="1712736"/>
    <n v="4460"/>
    <n v="1717196"/>
    <n v="28942"/>
    <n v="0.98580000000000001"/>
    <m/>
    <m/>
    <m/>
    <n v="8.0399999999999999E-2"/>
    <m/>
    <m/>
    <n v="410"/>
    <n v="795"/>
  </r>
  <r>
    <x v="10"/>
    <s v="CalWIN"/>
    <x v="1"/>
    <x v="2"/>
    <n v="2014"/>
    <s v="2013/14"/>
    <n v="16066"/>
    <n v="79060"/>
    <n v="56"/>
    <n v="319"/>
    <n v="16122"/>
    <n v="79379"/>
    <n v="95501"/>
    <n v="228624"/>
    <n v="43655"/>
    <n v="183930"/>
    <n v="227585"/>
    <n v="198"/>
    <n v="841"/>
    <n v="1039"/>
    <n v="43853"/>
    <n v="184771"/>
    <n v="32213631"/>
    <n v="138072"/>
    <n v="32351703"/>
    <n v="382321"/>
    <n v="0.88439999999999996"/>
    <m/>
    <m/>
    <m/>
    <n v="2.2800000000000001E-2"/>
    <m/>
    <m/>
    <n v="14656"/>
    <n v="31851"/>
  </r>
  <r>
    <x v="11"/>
    <s v="C-IV"/>
    <x v="1"/>
    <x v="2"/>
    <n v="2014"/>
    <s v="2013/14"/>
    <n v="237"/>
    <n v="1238"/>
    <n v="0"/>
    <n v="3"/>
    <n v="237"/>
    <n v="1241"/>
    <n v="1478"/>
    <n v="3653"/>
    <n v="654"/>
    <n v="2985"/>
    <n v="3639"/>
    <n v="2"/>
    <n v="12"/>
    <n v="14"/>
    <n v="656"/>
    <n v="2997"/>
    <n v="472910"/>
    <n v="1186"/>
    <n v="474096"/>
    <n v="9653"/>
    <n v="1"/>
    <m/>
    <m/>
    <m/>
    <n v="8.0399999999999999E-2"/>
    <m/>
    <m/>
    <n v="218"/>
    <n v="465"/>
  </r>
  <r>
    <x v="12"/>
    <s v="C-IV"/>
    <x v="1"/>
    <x v="2"/>
    <n v="2014"/>
    <s v="2013/14"/>
    <n v="1029"/>
    <n v="8360"/>
    <n v="2"/>
    <n v="14"/>
    <n v="1031"/>
    <n v="8374"/>
    <n v="9405"/>
    <n v="17428"/>
    <n v="2519"/>
    <n v="14876"/>
    <n v="17395"/>
    <n v="4"/>
    <n v="29"/>
    <n v="33"/>
    <n v="2523"/>
    <n v="14905"/>
    <n v="2510242"/>
    <n v="5195"/>
    <n v="2515437"/>
    <n v="38295"/>
    <n v="0.9425"/>
    <m/>
    <m/>
    <m/>
    <n v="8.0399999999999999E-2"/>
    <m/>
    <m/>
    <n v="678"/>
    <n v="1232"/>
  </r>
  <r>
    <x v="13"/>
    <s v="C-IV"/>
    <x v="1"/>
    <x v="2"/>
    <n v="2014"/>
    <s v="2013/14"/>
    <n v="2153"/>
    <n v="12868"/>
    <n v="5"/>
    <n v="126"/>
    <n v="2158"/>
    <n v="12994"/>
    <n v="15152"/>
    <n v="38530"/>
    <n v="5924"/>
    <n v="32198"/>
    <n v="38122"/>
    <n v="16"/>
    <n v="392"/>
    <n v="408"/>
    <n v="5940"/>
    <n v="32590"/>
    <n v="5019388"/>
    <n v="44474"/>
    <n v="5063862"/>
    <n v="72214"/>
    <n v="0.93779999999999997"/>
    <m/>
    <m/>
    <m/>
    <n v="8.0399999999999999E-2"/>
    <m/>
    <m/>
    <n v="1055"/>
    <n v="2135"/>
  </r>
  <r>
    <x v="14"/>
    <s v="C-IV"/>
    <x v="1"/>
    <x v="2"/>
    <n v="2014"/>
    <s v="2013/14"/>
    <n v="114"/>
    <n v="947"/>
    <n v="0"/>
    <n v="1"/>
    <n v="114"/>
    <n v="948"/>
    <n v="1062"/>
    <n v="2169"/>
    <n v="324"/>
    <n v="1839"/>
    <n v="2163"/>
    <n v="0"/>
    <n v="6"/>
    <n v="6"/>
    <n v="324"/>
    <n v="1845"/>
    <n v="281079"/>
    <n v="307"/>
    <n v="281386"/>
    <n v="4608"/>
    <n v="1"/>
    <m/>
    <m/>
    <m/>
    <n v="8.0399999999999999E-2"/>
    <m/>
    <m/>
    <n v="114"/>
    <n v="237"/>
  </r>
  <r>
    <x v="15"/>
    <s v="C-IV"/>
    <x v="1"/>
    <x v="2"/>
    <n v="2014"/>
    <s v="2013/14"/>
    <n v="11432"/>
    <n v="49020"/>
    <n v="24"/>
    <n v="292"/>
    <n v="11456"/>
    <n v="49312"/>
    <n v="60768"/>
    <n v="148083"/>
    <n v="31363"/>
    <n v="115928"/>
    <n v="147291"/>
    <n v="75"/>
    <n v="717"/>
    <n v="792"/>
    <n v="31438"/>
    <n v="116645"/>
    <n v="20427630"/>
    <n v="107984"/>
    <n v="20535614"/>
    <n v="300097"/>
    <n v="0.9819"/>
    <m/>
    <m/>
    <m/>
    <n v="3.0700000000000002E-2"/>
    <m/>
    <m/>
    <n v="10548"/>
    <n v="23859"/>
  </r>
  <r>
    <x v="16"/>
    <s v="C-IV"/>
    <x v="1"/>
    <x v="2"/>
    <n v="2014"/>
    <s v="2013/14"/>
    <n v="1694"/>
    <n v="8335"/>
    <n v="4"/>
    <n v="52"/>
    <n v="1698"/>
    <n v="8387"/>
    <n v="10085"/>
    <n v="23963"/>
    <n v="4585"/>
    <n v="19219"/>
    <n v="23804"/>
    <n v="12"/>
    <n v="147"/>
    <n v="159"/>
    <n v="4597"/>
    <n v="19366"/>
    <n v="3173855"/>
    <n v="19719"/>
    <n v="3193574"/>
    <n v="44994"/>
    <n v="0.96540000000000004"/>
    <m/>
    <m/>
    <m/>
    <n v="8.0399999999999999E-2"/>
    <m/>
    <m/>
    <n v="1415"/>
    <n v="3086"/>
  </r>
  <r>
    <x v="17"/>
    <s v="C-IV"/>
    <x v="1"/>
    <x v="2"/>
    <n v="2014"/>
    <s v="2013/14"/>
    <n v="706"/>
    <n v="4516"/>
    <n v="0"/>
    <n v="16"/>
    <n v="706"/>
    <n v="4532"/>
    <n v="5238"/>
    <n v="10643"/>
    <n v="1820"/>
    <n v="8790"/>
    <n v="10610"/>
    <n v="2"/>
    <n v="31"/>
    <n v="33"/>
    <n v="1822"/>
    <n v="8821"/>
    <n v="1517879"/>
    <n v="4432"/>
    <n v="1522311"/>
    <n v="23406"/>
    <n v="0.83179999999999998"/>
    <m/>
    <m/>
    <m/>
    <n v="8.0399999999999999E-2"/>
    <m/>
    <m/>
    <n v="375"/>
    <n v="716"/>
  </r>
  <r>
    <x v="18"/>
    <s v="C-IV"/>
    <x v="1"/>
    <x v="2"/>
    <n v="2014"/>
    <s v="2013/14"/>
    <n v="290"/>
    <n v="1199"/>
    <n v="0"/>
    <n v="0"/>
    <n v="290"/>
    <n v="1199"/>
    <n v="1489"/>
    <n v="3145"/>
    <n v="758"/>
    <n v="2385"/>
    <n v="3143"/>
    <n v="1"/>
    <n v="1"/>
    <n v="2"/>
    <n v="759"/>
    <n v="2386"/>
    <n v="450945"/>
    <n v="106"/>
    <n v="451051"/>
    <n v="6234"/>
    <n v="0.89019999999999999"/>
    <m/>
    <m/>
    <m/>
    <n v="8.0399999999999999E-2"/>
    <m/>
    <m/>
    <n v="89"/>
    <n v="140"/>
  </r>
  <r>
    <x v="19"/>
    <s v="LRS"/>
    <x v="1"/>
    <x v="2"/>
    <n v="2014"/>
    <s v="2013/14"/>
    <n v="87680"/>
    <n v="475642"/>
    <n v="900"/>
    <n v="5335"/>
    <n v="88580"/>
    <n v="480977"/>
    <n v="569557"/>
    <n v="1171149"/>
    <n v="200004"/>
    <n v="956720"/>
    <n v="1156724"/>
    <n v="2883"/>
    <n v="11542"/>
    <n v="14425"/>
    <n v="202887"/>
    <n v="968262"/>
    <n v="173373639"/>
    <n v="1870502"/>
    <n v="175244141"/>
    <n v="3146953"/>
    <n v="0.95979999999999999"/>
    <m/>
    <m/>
    <m/>
    <n v="2.6700000000000002E-2"/>
    <m/>
    <m/>
    <n v="116800"/>
    <n v="238266"/>
  </r>
  <r>
    <x v="20"/>
    <s v="C-IV"/>
    <x v="1"/>
    <x v="2"/>
    <n v="2014"/>
    <s v="2013/14"/>
    <n v="2035"/>
    <n v="9255"/>
    <n v="3"/>
    <n v="20"/>
    <n v="2038"/>
    <n v="9275"/>
    <n v="11313"/>
    <n v="28439"/>
    <n v="5475"/>
    <n v="22882"/>
    <n v="28357"/>
    <n v="7"/>
    <n v="75"/>
    <n v="82"/>
    <n v="5482"/>
    <n v="22957"/>
    <n v="3901831"/>
    <n v="8138"/>
    <n v="3909969"/>
    <n v="56838"/>
    <n v="0.96489999999999998"/>
    <m/>
    <m/>
    <m/>
    <n v="8.0399999999999999E-2"/>
    <m/>
    <m/>
    <n v="2900"/>
    <n v="6631"/>
  </r>
  <r>
    <x v="21"/>
    <s v="C-IV"/>
    <x v="1"/>
    <x v="2"/>
    <n v="2014"/>
    <s v="2013/14"/>
    <n v="736"/>
    <n v="5129"/>
    <n v="16"/>
    <n v="89"/>
    <n v="752"/>
    <n v="5218"/>
    <n v="5970"/>
    <n v="10026"/>
    <n v="1616"/>
    <n v="8126"/>
    <n v="9742"/>
    <n v="51"/>
    <n v="233"/>
    <n v="284"/>
    <n v="1667"/>
    <n v="8359"/>
    <n v="1460210"/>
    <n v="28762"/>
    <n v="1488972"/>
    <n v="33593"/>
    <n v="0.93969999999999998"/>
    <m/>
    <m/>
    <m/>
    <n v="8.0399999999999999E-2"/>
    <m/>
    <m/>
    <n v="1300"/>
    <n v="2310"/>
  </r>
  <r>
    <x v="22"/>
    <s v="C-IV"/>
    <x v="1"/>
    <x v="2"/>
    <n v="2014"/>
    <s v="2013/14"/>
    <n v="139"/>
    <n v="888"/>
    <n v="0"/>
    <n v="1"/>
    <n v="139"/>
    <n v="889"/>
    <n v="1028"/>
    <n v="2065"/>
    <n v="390"/>
    <n v="1672"/>
    <n v="2062"/>
    <n v="0"/>
    <n v="3"/>
    <n v="3"/>
    <n v="390"/>
    <n v="1675"/>
    <n v="286814.59000000003"/>
    <n v="335"/>
    <n v="287149.59000000003"/>
    <n v="3995"/>
    <n v="0.96360000000000001"/>
    <m/>
    <m/>
    <m/>
    <n v="8.0399999999999999E-2"/>
    <m/>
    <m/>
    <n v="38"/>
    <n v="67"/>
  </r>
  <r>
    <x v="23"/>
    <s v="C-IV"/>
    <x v="1"/>
    <x v="2"/>
    <n v="2014"/>
    <s v="2013/14"/>
    <n v="871"/>
    <n v="6333"/>
    <n v="0"/>
    <n v="19"/>
    <n v="871"/>
    <n v="6352"/>
    <n v="7223"/>
    <n v="13571"/>
    <n v="2197"/>
    <n v="11330"/>
    <n v="13527"/>
    <n v="0"/>
    <n v="44"/>
    <n v="44"/>
    <n v="2197"/>
    <n v="11374"/>
    <n v="1962894"/>
    <n v="5847"/>
    <n v="1968741"/>
    <n v="31901"/>
    <n v="0.98880000000000001"/>
    <m/>
    <m/>
    <m/>
    <n v="8.0399999999999999E-2"/>
    <m/>
    <m/>
    <n v="654"/>
    <n v="1372"/>
  </r>
  <r>
    <x v="24"/>
    <s v="C-IV"/>
    <x v="1"/>
    <x v="2"/>
    <n v="2014"/>
    <s v="2013/14"/>
    <n v="4832"/>
    <n v="18635"/>
    <n v="6"/>
    <n v="25"/>
    <n v="4838"/>
    <n v="18660"/>
    <n v="23498"/>
    <n v="56298"/>
    <n v="13265"/>
    <n v="42933"/>
    <n v="56198"/>
    <n v="19"/>
    <n v="81"/>
    <n v="100"/>
    <n v="13284"/>
    <n v="43014"/>
    <n v="7815689"/>
    <n v="9872"/>
    <n v="7825561"/>
    <n v="107759"/>
    <n v="0.94969999999999999"/>
    <m/>
    <m/>
    <m/>
    <n v="4.5999999999999999E-3"/>
    <m/>
    <m/>
    <n v="4076"/>
    <n v="9142"/>
  </r>
  <r>
    <x v="25"/>
    <s v="C-IV"/>
    <x v="1"/>
    <x v="2"/>
    <n v="2014"/>
    <s v="2013/14"/>
    <n v="70"/>
    <n v="360"/>
    <n v="0"/>
    <n v="0"/>
    <n v="70"/>
    <n v="360"/>
    <n v="430"/>
    <n v="961"/>
    <n v="186"/>
    <n v="775"/>
    <n v="961"/>
    <n v="0"/>
    <n v="0"/>
    <n v="0"/>
    <n v="186"/>
    <n v="775"/>
    <n v="121412"/>
    <n v="0"/>
    <n v="121412"/>
    <n v="2443"/>
    <n v="1"/>
    <m/>
    <m/>
    <m/>
    <n v="8.0399999999999999E-2"/>
    <m/>
    <m/>
    <n v="33"/>
    <n v="64"/>
  </r>
  <r>
    <x v="26"/>
    <s v="C-IV"/>
    <x v="1"/>
    <x v="2"/>
    <n v="2014"/>
    <s v="2013/14"/>
    <n v="18"/>
    <n v="561"/>
    <n v="0"/>
    <n v="1"/>
    <n v="18"/>
    <n v="562"/>
    <n v="580"/>
    <n v="893"/>
    <n v="43"/>
    <n v="849"/>
    <n v="892"/>
    <n v="0"/>
    <n v="1"/>
    <n v="1"/>
    <n v="43"/>
    <n v="850"/>
    <n v="129246"/>
    <n v="224"/>
    <n v="129470"/>
    <n v="2564"/>
    <n v="0.90429999999999999"/>
    <m/>
    <m/>
    <m/>
    <n v="8.0399999999999999E-2"/>
    <m/>
    <m/>
    <n v="84"/>
    <n v="167"/>
  </r>
  <r>
    <x v="27"/>
    <s v="C-IV"/>
    <x v="1"/>
    <x v="2"/>
    <n v="2014"/>
    <s v="2013/14"/>
    <n v="4526"/>
    <n v="18307"/>
    <n v="11"/>
    <n v="74"/>
    <n v="4537"/>
    <n v="18381"/>
    <n v="22918"/>
    <n v="52512"/>
    <n v="11120"/>
    <n v="41104"/>
    <n v="52224"/>
    <n v="34"/>
    <n v="254"/>
    <n v="288"/>
    <n v="11154"/>
    <n v="41358"/>
    <n v="7439405"/>
    <n v="29523"/>
    <n v="7468928"/>
    <n v="133365"/>
    <n v="1"/>
    <m/>
    <m/>
    <m/>
    <n v="6.7699999999999996E-2"/>
    <m/>
    <m/>
    <n v="8129"/>
    <n v="17278"/>
  </r>
  <r>
    <x v="28"/>
    <s v="C-IV"/>
    <x v="1"/>
    <x v="2"/>
    <n v="2014"/>
    <s v="2013/14"/>
    <n v="404"/>
    <n v="3059"/>
    <n v="4"/>
    <n v="18"/>
    <n v="408"/>
    <n v="3077"/>
    <n v="3485"/>
    <n v="7304"/>
    <n v="993"/>
    <n v="6244"/>
    <n v="7237"/>
    <n v="13"/>
    <n v="54"/>
    <n v="67"/>
    <n v="1006"/>
    <n v="6298"/>
    <n v="1003101"/>
    <n v="7650"/>
    <n v="1010751"/>
    <n v="25132"/>
    <n v="0.74770000000000003"/>
    <m/>
    <m/>
    <m/>
    <n v="8.0399999999999999E-2"/>
    <m/>
    <m/>
    <n v="894"/>
    <n v="1836"/>
  </r>
  <r>
    <x v="29"/>
    <s v="C-IV"/>
    <x v="1"/>
    <x v="2"/>
    <n v="2014"/>
    <s v="2013/14"/>
    <n v="429"/>
    <n v="3584"/>
    <n v="2"/>
    <n v="6"/>
    <n v="431"/>
    <n v="3590"/>
    <n v="4021"/>
    <n v="7617"/>
    <n v="1111"/>
    <n v="6491"/>
    <n v="7602"/>
    <n v="2"/>
    <n v="13"/>
    <n v="15"/>
    <n v="1113"/>
    <n v="6504"/>
    <n v="1116128"/>
    <n v="1861"/>
    <n v="1117989"/>
    <n v="18526"/>
    <n v="0.996"/>
    <m/>
    <m/>
    <m/>
    <n v="8.0399999999999999E-2"/>
    <m/>
    <m/>
    <n v="183"/>
    <n v="354"/>
  </r>
  <r>
    <x v="30"/>
    <s v="CalWIN"/>
    <x v="1"/>
    <x v="2"/>
    <n v="2014"/>
    <s v="2013/14"/>
    <n v="13266"/>
    <n v="98199"/>
    <n v="71"/>
    <n v="1728"/>
    <n v="13337"/>
    <n v="99927"/>
    <n v="113264"/>
    <n v="246178"/>
    <n v="33995"/>
    <n v="207983"/>
    <n v="241978"/>
    <n v="235"/>
    <n v="3965"/>
    <n v="4200"/>
    <n v="34230"/>
    <n v="211948"/>
    <n v="33638441"/>
    <n v="491471"/>
    <n v="34129912"/>
    <n v="676597"/>
    <n v="0.9758"/>
    <m/>
    <m/>
    <m/>
    <n v="3.1800000000000002E-2"/>
    <m/>
    <m/>
    <n v="30166"/>
    <n v="65044"/>
  </r>
  <r>
    <x v="31"/>
    <s v="CalWIN"/>
    <x v="1"/>
    <x v="2"/>
    <n v="2014"/>
    <s v="2013/14"/>
    <n v="943"/>
    <n v="7967"/>
    <n v="8"/>
    <n v="30"/>
    <n v="951"/>
    <n v="7997"/>
    <n v="8948"/>
    <n v="18451"/>
    <n v="2544"/>
    <n v="15823"/>
    <n v="18367"/>
    <n v="25"/>
    <n v="59"/>
    <n v="84"/>
    <n v="2569"/>
    <n v="15882"/>
    <n v="2482332"/>
    <n v="10956"/>
    <n v="2493288"/>
    <n v="47466"/>
    <n v="0.97909999999999997"/>
    <m/>
    <m/>
    <m/>
    <n v="8.0399999999999999E-2"/>
    <m/>
    <m/>
    <n v="738"/>
    <n v="1461"/>
  </r>
  <r>
    <x v="32"/>
    <s v="C-IV"/>
    <x v="1"/>
    <x v="2"/>
    <n v="2014"/>
    <s v="2013/14"/>
    <n v="118"/>
    <n v="796"/>
    <n v="0"/>
    <n v="0"/>
    <n v="118"/>
    <n v="796"/>
    <n v="914"/>
    <n v="1843"/>
    <n v="322"/>
    <n v="1521"/>
    <n v="1843"/>
    <n v="0"/>
    <n v="0"/>
    <n v="0"/>
    <n v="322"/>
    <n v="1521"/>
    <n v="253081"/>
    <n v="0"/>
    <n v="253081"/>
    <n v="4367"/>
    <n v="1"/>
    <m/>
    <m/>
    <m/>
    <n v="8.0399999999999999E-2"/>
    <m/>
    <m/>
    <n v="34"/>
    <n v="54"/>
  </r>
  <r>
    <x v="33"/>
    <s v="C-IV"/>
    <x v="1"/>
    <x v="2"/>
    <n v="2014"/>
    <s v="2013/14"/>
    <n v="19688"/>
    <n v="100261"/>
    <n v="57"/>
    <n v="530"/>
    <n v="19745"/>
    <n v="100791"/>
    <n v="120536"/>
    <n v="285469"/>
    <n v="53816"/>
    <n v="230004"/>
    <n v="283820"/>
    <n v="179"/>
    <n v="1470"/>
    <n v="1649"/>
    <n v="53995"/>
    <n v="231474"/>
    <n v="39031777"/>
    <n v="177053"/>
    <n v="39208830"/>
    <n v="595759"/>
    <n v="0.99560000000000004"/>
    <m/>
    <m/>
    <m/>
    <n v="3.1399999999999997E-2"/>
    <m/>
    <m/>
    <n v="16884"/>
    <n v="37059"/>
  </r>
  <r>
    <x v="34"/>
    <s v="CalWIN"/>
    <x v="1"/>
    <x v="2"/>
    <n v="2014"/>
    <s v="2013/14"/>
    <n v="18181"/>
    <n v="78272"/>
    <n v="154"/>
    <n v="787"/>
    <n v="18335"/>
    <n v="79059"/>
    <n v="97394"/>
    <n v="213854"/>
    <n v="46438"/>
    <n v="165037"/>
    <n v="211475"/>
    <n v="553"/>
    <n v="1826"/>
    <n v="2379"/>
    <n v="46991"/>
    <n v="166863"/>
    <n v="30668638"/>
    <n v="325853"/>
    <n v="30994491"/>
    <n v="423219"/>
    <n v="0.97070000000000001"/>
    <m/>
    <m/>
    <m/>
    <n v="4.7999999999999996E-3"/>
    <m/>
    <m/>
    <n v="10345"/>
    <n v="20165"/>
  </r>
  <r>
    <x v="35"/>
    <s v="C-IV"/>
    <x v="1"/>
    <x v="2"/>
    <n v="2014"/>
    <s v="2013/14"/>
    <n v="405"/>
    <n v="2311"/>
    <n v="1"/>
    <n v="7"/>
    <n v="406"/>
    <n v="2318"/>
    <n v="2724"/>
    <n v="6328"/>
    <n v="1066"/>
    <n v="5235"/>
    <n v="6301"/>
    <n v="3"/>
    <n v="24"/>
    <n v="27"/>
    <n v="1069"/>
    <n v="5259"/>
    <n v="884237"/>
    <n v="2785"/>
    <n v="887022"/>
    <n v="14482"/>
    <n v="1"/>
    <m/>
    <m/>
    <m/>
    <n v="8.0399999999999999E-2"/>
    <m/>
    <m/>
    <n v="485"/>
    <n v="1055"/>
  </r>
  <r>
    <x v="36"/>
    <s v="C-IV"/>
    <x v="1"/>
    <x v="2"/>
    <n v="2014"/>
    <s v="2013/14"/>
    <n v="28448"/>
    <n v="137582"/>
    <n v="64"/>
    <n v="629"/>
    <n v="28512"/>
    <n v="138211"/>
    <n v="166723"/>
    <n v="383499"/>
    <n v="76629"/>
    <n v="305063"/>
    <n v="381692"/>
    <n v="221"/>
    <n v="1586"/>
    <n v="1807"/>
    <n v="76850"/>
    <n v="306649"/>
    <n v="53678568"/>
    <n v="205031"/>
    <n v="53883599"/>
    <n v="664492"/>
    <n v="0.997"/>
    <m/>
    <m/>
    <m/>
    <n v="8.0999999999999996E-3"/>
    <m/>
    <m/>
    <n v="21035"/>
    <n v="44951"/>
  </r>
  <r>
    <x v="37"/>
    <s v="CalWIN"/>
    <x v="1"/>
    <x v="2"/>
    <n v="2014"/>
    <s v="2013/14"/>
    <n v="17491"/>
    <n v="110010"/>
    <n v="115"/>
    <n v="1119"/>
    <n v="17606"/>
    <n v="111129"/>
    <n v="128735"/>
    <n v="273754"/>
    <n v="47488"/>
    <n v="223098"/>
    <n v="270586"/>
    <n v="399"/>
    <n v="2769"/>
    <n v="3168"/>
    <n v="47887"/>
    <n v="225867"/>
    <n v="37959654"/>
    <n v="368895"/>
    <n v="38328549"/>
    <n v="635419"/>
    <n v="0.92479999999999996"/>
    <m/>
    <m/>
    <m/>
    <n v="6.2100000000000002E-2"/>
    <m/>
    <m/>
    <n v="16678"/>
    <n v="34125"/>
  </r>
  <r>
    <x v="38"/>
    <s v="CalWIN"/>
    <x v="1"/>
    <x v="2"/>
    <n v="2014"/>
    <s v="2013/14"/>
    <n v="2767"/>
    <n v="28374"/>
    <n v="70"/>
    <n v="804"/>
    <n v="2837"/>
    <n v="29178"/>
    <n v="32015"/>
    <n v="50326"/>
    <n v="6150"/>
    <n v="42413"/>
    <n v="48563"/>
    <n v="191"/>
    <n v="1572"/>
    <n v="1763"/>
    <n v="6341"/>
    <n v="43985"/>
    <n v="7328690"/>
    <n v="212912"/>
    <n v="7541602"/>
    <n v="186127"/>
    <n v="0.96440000000000003"/>
    <m/>
    <m/>
    <m/>
    <n v="4.3299999999999998E-2"/>
    <m/>
    <m/>
    <n v="4314"/>
    <n v="6852"/>
  </r>
  <r>
    <x v="39"/>
    <s v="C-IV"/>
    <x v="1"/>
    <x v="2"/>
    <n v="2014"/>
    <s v="2013/14"/>
    <n v="9528"/>
    <n v="38529"/>
    <n v="27"/>
    <n v="282"/>
    <n v="9555"/>
    <n v="38811"/>
    <n v="48366"/>
    <n v="115203"/>
    <n v="24554"/>
    <n v="89802"/>
    <n v="114356"/>
    <n v="88"/>
    <n v="759"/>
    <n v="847"/>
    <n v="24642"/>
    <n v="90561"/>
    <n v="16069567"/>
    <n v="102727"/>
    <n v="16172294"/>
    <n v="231489"/>
    <n v="0.97389999999999999"/>
    <m/>
    <m/>
    <m/>
    <n v="4.7800000000000002E-2"/>
    <m/>
    <m/>
    <n v="7087"/>
    <n v="15152"/>
  </r>
  <r>
    <x v="40"/>
    <s v="CalWIN"/>
    <x v="1"/>
    <x v="2"/>
    <n v="2014"/>
    <s v="2013/14"/>
    <n v="1176"/>
    <n v="8234"/>
    <n v="2"/>
    <n v="20"/>
    <n v="1178"/>
    <n v="8254"/>
    <n v="9432"/>
    <n v="18163"/>
    <n v="2889"/>
    <n v="15213"/>
    <n v="18102"/>
    <n v="7"/>
    <n v="54"/>
    <n v="61"/>
    <n v="2896"/>
    <n v="15267"/>
    <n v="2505578"/>
    <n v="5684"/>
    <n v="2511262"/>
    <n v="46562"/>
    <n v="0.98119999999999996"/>
    <m/>
    <m/>
    <m/>
    <n v="8.0399999999999999E-2"/>
    <m/>
    <m/>
    <n v="1212"/>
    <n v="2416"/>
  </r>
  <r>
    <x v="41"/>
    <s v="CalWIN"/>
    <x v="1"/>
    <x v="2"/>
    <n v="2014"/>
    <s v="2013/14"/>
    <n v="1443"/>
    <n v="14022"/>
    <n v="20"/>
    <n v="319"/>
    <n v="1463"/>
    <n v="14341"/>
    <n v="15804"/>
    <n v="32099"/>
    <n v="3576"/>
    <n v="27685"/>
    <n v="31261"/>
    <n v="64"/>
    <n v="774"/>
    <n v="838"/>
    <n v="3640"/>
    <n v="28459"/>
    <n v="4323596"/>
    <n v="92738"/>
    <n v="4416334"/>
    <n v="118331"/>
    <n v="0.98440000000000005"/>
    <m/>
    <m/>
    <m/>
    <n v="8.0399999999999999E-2"/>
    <m/>
    <m/>
    <n v="4159"/>
    <n v="8091"/>
  </r>
  <r>
    <x v="42"/>
    <s v="CalWIN"/>
    <x v="1"/>
    <x v="2"/>
    <n v="2014"/>
    <s v="2013/14"/>
    <n v="2919"/>
    <n v="12903"/>
    <n v="3"/>
    <n v="49"/>
    <n v="2922"/>
    <n v="12952"/>
    <n v="15874"/>
    <n v="35522"/>
    <n v="7273"/>
    <n v="28100"/>
    <n v="35373"/>
    <n v="12"/>
    <n v="137"/>
    <n v="149"/>
    <n v="7285"/>
    <n v="28237"/>
    <n v="4962694"/>
    <n v="16230"/>
    <n v="4978924"/>
    <n v="108628"/>
    <n v="0.70779999999999998"/>
    <m/>
    <m/>
    <m/>
    <n v="8.0399999999999999E-2"/>
    <m/>
    <m/>
    <n v="5010"/>
    <n v="10918"/>
  </r>
  <r>
    <x v="43"/>
    <s v="CalWIN"/>
    <x v="1"/>
    <x v="2"/>
    <n v="2014"/>
    <s v="2013/14"/>
    <n v="6805"/>
    <n v="45633"/>
    <n v="44"/>
    <n v="1083"/>
    <n v="6849"/>
    <n v="46716"/>
    <n v="53565"/>
    <n v="111956"/>
    <n v="16277"/>
    <n v="93302"/>
    <n v="109579"/>
    <n v="139"/>
    <n v="2238"/>
    <n v="2377"/>
    <n v="16416"/>
    <n v="95540"/>
    <n v="15619624"/>
    <n v="315127"/>
    <n v="15934751"/>
    <n v="351459"/>
    <n v="0.90129999999999999"/>
    <m/>
    <m/>
    <m/>
    <n v="3.3399999999999999E-2"/>
    <m/>
    <m/>
    <n v="11424"/>
    <n v="22899"/>
  </r>
  <r>
    <x v="44"/>
    <s v="CalWIN"/>
    <x v="1"/>
    <x v="2"/>
    <n v="2014"/>
    <s v="2013/14"/>
    <n v="1436"/>
    <n v="10924"/>
    <n v="1"/>
    <n v="24"/>
    <n v="1437"/>
    <n v="10948"/>
    <n v="12385"/>
    <n v="24353"/>
    <n v="3490"/>
    <n v="20799"/>
    <n v="24289"/>
    <n v="2"/>
    <n v="62"/>
    <n v="64"/>
    <n v="3492"/>
    <n v="20861"/>
    <n v="3440516"/>
    <n v="8407"/>
    <n v="3448923"/>
    <n v="59580"/>
    <n v="0.73399999999999999"/>
    <m/>
    <m/>
    <m/>
    <n v="8.0399999999999999E-2"/>
    <m/>
    <m/>
    <n v="2675"/>
    <n v="5449"/>
  </r>
  <r>
    <x v="45"/>
    <s v="C-IV"/>
    <x v="1"/>
    <x v="2"/>
    <n v="2014"/>
    <s v="2013/14"/>
    <n v="1597"/>
    <n v="10416"/>
    <n v="1"/>
    <n v="22"/>
    <n v="1598"/>
    <n v="10438"/>
    <n v="12036"/>
    <n v="23950"/>
    <n v="4021"/>
    <n v="19876"/>
    <n v="23897"/>
    <n v="5"/>
    <n v="48"/>
    <n v="53"/>
    <n v="4026"/>
    <n v="19924"/>
    <n v="3295196"/>
    <n v="6758"/>
    <n v="3301954"/>
    <n v="52974"/>
    <n v="0.95520000000000005"/>
    <m/>
    <m/>
    <m/>
    <n v="8.0399999999999999E-2"/>
    <m/>
    <m/>
    <n v="659"/>
    <n v="1091"/>
  </r>
  <r>
    <x v="46"/>
    <s v="C-IV"/>
    <x v="1"/>
    <x v="2"/>
    <n v="2014"/>
    <s v="2013/14"/>
    <n v="13"/>
    <n v="153"/>
    <n v="0"/>
    <n v="0"/>
    <n v="13"/>
    <n v="153"/>
    <n v="166"/>
    <n v="290"/>
    <n v="31"/>
    <n v="259"/>
    <n v="290"/>
    <n v="0"/>
    <n v="0"/>
    <n v="0"/>
    <n v="31"/>
    <n v="259"/>
    <n v="41315"/>
    <n v="0"/>
    <n v="41315"/>
    <n v="684"/>
    <n v="1"/>
    <m/>
    <m/>
    <m/>
    <n v="8.0399999999999999E-2"/>
    <m/>
    <m/>
    <n v="2"/>
    <n v="2"/>
  </r>
  <r>
    <x v="47"/>
    <s v="C-IV"/>
    <x v="1"/>
    <x v="2"/>
    <n v="2014"/>
    <s v="2013/14"/>
    <n v="478"/>
    <n v="2681"/>
    <n v="0"/>
    <n v="2"/>
    <n v="478"/>
    <n v="2683"/>
    <n v="3161"/>
    <n v="6927"/>
    <n v="1316"/>
    <n v="5606"/>
    <n v="6922"/>
    <n v="0"/>
    <n v="5"/>
    <n v="5"/>
    <n v="1316"/>
    <n v="5611"/>
    <n v="945961"/>
    <n v="486"/>
    <n v="946447"/>
    <n v="14162"/>
    <n v="1"/>
    <m/>
    <m/>
    <m/>
    <n v="8.0399999999999999E-2"/>
    <m/>
    <m/>
    <n v="143"/>
    <n v="261"/>
  </r>
  <r>
    <x v="48"/>
    <s v="CalWIN"/>
    <x v="1"/>
    <x v="2"/>
    <n v="2014"/>
    <s v="2013/14"/>
    <n v="3489"/>
    <n v="17898"/>
    <n v="9"/>
    <n v="84"/>
    <n v="3498"/>
    <n v="17982"/>
    <n v="21480"/>
    <n v="42705"/>
    <n v="8427"/>
    <n v="34042"/>
    <n v="42469"/>
    <n v="32"/>
    <n v="204"/>
    <n v="236"/>
    <n v="8459"/>
    <n v="34246"/>
    <n v="6174836.2000000002"/>
    <n v="29914.799999999999"/>
    <n v="6204751"/>
    <n v="92626"/>
    <n v="0.94240000000000002"/>
    <m/>
    <m/>
    <m/>
    <n v="1.5E-3"/>
    <m/>
    <m/>
    <n v="2524"/>
    <n v="4964"/>
  </r>
  <r>
    <x v="49"/>
    <s v="CalWIN"/>
    <x v="1"/>
    <x v="2"/>
    <n v="2014"/>
    <s v="2013/14"/>
    <n v="2061"/>
    <n v="16557"/>
    <n v="12"/>
    <n v="104"/>
    <n v="2073"/>
    <n v="16661"/>
    <n v="18734"/>
    <n v="34685"/>
    <n v="4949"/>
    <n v="29429"/>
    <n v="34378"/>
    <n v="39"/>
    <n v="268"/>
    <n v="307"/>
    <n v="4988"/>
    <n v="29697"/>
    <n v="4965775"/>
    <n v="33605"/>
    <n v="4999380"/>
    <n v="97976"/>
    <n v="0.81079999999999997"/>
    <m/>
    <m/>
    <m/>
    <n v="8.0399999999999999E-2"/>
    <m/>
    <m/>
    <n v="3501"/>
    <n v="7120"/>
  </r>
  <r>
    <x v="50"/>
    <s v="C-IV"/>
    <x v="1"/>
    <x v="2"/>
    <n v="2014"/>
    <s v="2013/14"/>
    <n v="6946"/>
    <n v="35101"/>
    <n v="7"/>
    <n v="63"/>
    <n v="6953"/>
    <n v="35164"/>
    <n v="42117"/>
    <n v="92164"/>
    <n v="18427"/>
    <n v="73541"/>
    <n v="91968"/>
    <n v="26"/>
    <n v="170"/>
    <n v="196"/>
    <n v="18453"/>
    <n v="73711"/>
    <n v="12966749"/>
    <n v="22673"/>
    <n v="12989422"/>
    <n v="177226"/>
    <n v="0.91710000000000003"/>
    <m/>
    <m/>
    <m/>
    <n v="2.2700000000000001E-2"/>
    <m/>
    <m/>
    <n v="5529"/>
    <n v="11703"/>
  </r>
  <r>
    <x v="51"/>
    <s v="C-IV"/>
    <x v="1"/>
    <x v="2"/>
    <n v="2014"/>
    <s v="2013/14"/>
    <n v="836"/>
    <n v="4556"/>
    <n v="3"/>
    <n v="26"/>
    <n v="839"/>
    <n v="4582"/>
    <n v="5421"/>
    <n v="12742"/>
    <n v="2206"/>
    <n v="10453"/>
    <n v="12659"/>
    <n v="11"/>
    <n v="72"/>
    <n v="83"/>
    <n v="2217"/>
    <n v="10525"/>
    <n v="1756766"/>
    <n v="9658"/>
    <n v="1766424"/>
    <n v="32288"/>
    <n v="0.94399999999999995"/>
    <m/>
    <m/>
    <m/>
    <n v="8.0399999999999999E-2"/>
    <m/>
    <m/>
    <n v="689"/>
    <n v="1476"/>
  </r>
  <r>
    <x v="52"/>
    <s v="C-IV"/>
    <x v="1"/>
    <x v="2"/>
    <n v="2014"/>
    <s v="2013/14"/>
    <n v="711"/>
    <n v="3989"/>
    <n v="1"/>
    <n v="9"/>
    <n v="712"/>
    <n v="3998"/>
    <n v="4710"/>
    <n v="10515"/>
    <n v="1948"/>
    <n v="8545"/>
    <n v="10493"/>
    <n v="2"/>
    <n v="20"/>
    <n v="22"/>
    <n v="1950"/>
    <n v="8565"/>
    <n v="1441504"/>
    <n v="3264"/>
    <n v="1444768"/>
    <n v="22304"/>
    <n v="0.92520000000000002"/>
    <m/>
    <m/>
    <m/>
    <n v="8.0399999999999999E-2"/>
    <m/>
    <m/>
    <n v="432"/>
    <n v="921"/>
  </r>
  <r>
    <x v="53"/>
    <s v="C-IV"/>
    <x v="1"/>
    <x v="2"/>
    <n v="2014"/>
    <s v="2013/14"/>
    <n v="85"/>
    <n v="782"/>
    <n v="0"/>
    <n v="2"/>
    <n v="85"/>
    <n v="784"/>
    <n v="869"/>
    <n v="1651"/>
    <n v="201"/>
    <n v="1447"/>
    <n v="1648"/>
    <n v="0"/>
    <n v="3"/>
    <n v="3"/>
    <n v="201"/>
    <n v="1450"/>
    <n v="241045"/>
    <n v="468"/>
    <n v="241513"/>
    <n v="3772"/>
    <n v="0.9778"/>
    <m/>
    <m/>
    <m/>
    <n v="8.0399999999999999E-2"/>
    <m/>
    <m/>
    <n v="38"/>
    <n v="57"/>
  </r>
  <r>
    <x v="54"/>
    <s v="CalWIN"/>
    <x v="1"/>
    <x v="2"/>
    <n v="2014"/>
    <s v="2013/14"/>
    <n v="9506"/>
    <n v="39482"/>
    <n v="25"/>
    <n v="334"/>
    <n v="9531"/>
    <n v="39816"/>
    <n v="49347"/>
    <n v="121325"/>
    <n v="26254"/>
    <n v="94125"/>
    <n v="120379"/>
    <n v="84"/>
    <n v="862"/>
    <n v="946"/>
    <n v="26338"/>
    <n v="94987"/>
    <n v="16657697"/>
    <n v="114937"/>
    <n v="16772634"/>
    <n v="206755"/>
    <n v="1"/>
    <m/>
    <m/>
    <m/>
    <n v="2.93E-2"/>
    <m/>
    <m/>
    <n v="8450"/>
    <n v="19378"/>
  </r>
  <r>
    <x v="55"/>
    <s v="C-IV"/>
    <x v="1"/>
    <x v="2"/>
    <n v="2014"/>
    <s v="2013/14"/>
    <n v="386"/>
    <n v="2549"/>
    <n v="1"/>
    <n v="2"/>
    <n v="387"/>
    <n v="2551"/>
    <n v="2938"/>
    <n v="5388"/>
    <n v="1011"/>
    <n v="4370"/>
    <n v="5381"/>
    <n v="3"/>
    <n v="4"/>
    <n v="7"/>
    <n v="1014"/>
    <n v="4374"/>
    <n v="756106"/>
    <n v="878"/>
    <n v="756984"/>
    <n v="11948"/>
    <n v="0.94379999999999997"/>
    <m/>
    <m/>
    <m/>
    <n v="8.0399999999999999E-2"/>
    <m/>
    <m/>
    <n v="121"/>
    <n v="200"/>
  </r>
  <r>
    <x v="56"/>
    <s v="CalWIN"/>
    <x v="1"/>
    <x v="2"/>
    <n v="2014"/>
    <s v="2013/14"/>
    <n v="3633"/>
    <n v="30094"/>
    <n v="6"/>
    <n v="212"/>
    <n v="3639"/>
    <n v="30306"/>
    <n v="33945"/>
    <n v="70325"/>
    <n v="9033"/>
    <n v="60779"/>
    <n v="69812"/>
    <n v="19"/>
    <n v="494"/>
    <n v="513"/>
    <n v="9052"/>
    <n v="61273"/>
    <n v="9878135"/>
    <n v="63277"/>
    <n v="9941412"/>
    <n v="176327"/>
    <n v="0.90269999999999995"/>
    <m/>
    <m/>
    <m/>
    <n v="2.3E-2"/>
    <m/>
    <m/>
    <n v="7102"/>
    <n v="15393"/>
  </r>
  <r>
    <x v="57"/>
    <s v="CalWIN"/>
    <x v="1"/>
    <x v="2"/>
    <n v="2014"/>
    <s v="2013/14"/>
    <n v="1029"/>
    <n v="7353"/>
    <n v="18"/>
    <n v="120"/>
    <n v="1047"/>
    <n v="7473"/>
    <n v="8520"/>
    <n v="18131"/>
    <n v="2680"/>
    <n v="15112"/>
    <n v="17792"/>
    <n v="62"/>
    <n v="277"/>
    <n v="339"/>
    <n v="2742"/>
    <n v="15389"/>
    <n v="2498708"/>
    <n v="43964"/>
    <n v="2542672"/>
    <n v="43285"/>
    <n v="0.85840000000000005"/>
    <m/>
    <m/>
    <m/>
    <n v="8.0399999999999999E-2"/>
    <m/>
    <m/>
    <n v="977"/>
    <n v="1922"/>
  </r>
  <r>
    <x v="58"/>
    <s v="C-IV"/>
    <x v="1"/>
    <x v="2"/>
    <n v="2014"/>
    <s v="2013/14"/>
    <n v="995"/>
    <n v="4864"/>
    <n v="4"/>
    <n v="14"/>
    <n v="999"/>
    <n v="4878"/>
    <n v="5877"/>
    <n v="13152"/>
    <n v="2722"/>
    <n v="10381"/>
    <n v="13103"/>
    <n v="10"/>
    <n v="39"/>
    <n v="49"/>
    <n v="2732"/>
    <n v="10420"/>
    <n v="1858326"/>
    <n v="4871"/>
    <n v="1863197"/>
    <n v="25117"/>
    <n v="0.96540000000000004"/>
    <m/>
    <m/>
    <m/>
    <n v="8.0399999999999999E-2"/>
    <m/>
    <m/>
    <n v="524"/>
    <n v="1035"/>
  </r>
  <r>
    <x v="0"/>
    <s v="n/a"/>
    <x v="2"/>
    <x v="2"/>
    <n v="2014"/>
    <s v="2013/14"/>
    <n v="312932"/>
    <n v="1705425"/>
    <n v="1933"/>
    <n v="16415"/>
    <n v="314865"/>
    <n v="1721840"/>
    <n v="2036705"/>
    <n v="4380024"/>
    <n v="787684"/>
    <n v="3548382"/>
    <n v="4336066"/>
    <n v="6315"/>
    <n v="37643"/>
    <n v="43958"/>
    <n v="793999"/>
    <n v="3586025"/>
    <n v="620972707.59000003"/>
    <n v="5390896.4100000001"/>
    <n v="626363604"/>
    <n v="10782098"/>
    <n v="0.95620000000000005"/>
    <m/>
    <m/>
    <m/>
    <n v="4.2999999999999997E-2"/>
    <m/>
    <m/>
    <n v="344133"/>
    <n v="714586"/>
  </r>
  <r>
    <x v="1"/>
    <s v="CalWIN"/>
    <x v="2"/>
    <x v="2"/>
    <n v="2014"/>
    <s v="2013/14"/>
    <n v="9875"/>
    <n v="53437"/>
    <n v="107"/>
    <n v="878"/>
    <n v="9982"/>
    <n v="54315"/>
    <n v="64297"/>
    <n v="127533"/>
    <n v="23162"/>
    <n v="101997"/>
    <n v="125159"/>
    <n v="337"/>
    <n v="2037"/>
    <n v="2374"/>
    <n v="23499"/>
    <n v="104034"/>
    <n v="18469888"/>
    <n v="287245"/>
    <n v="18757133"/>
    <n v="365622"/>
    <n v="0.8548"/>
    <m/>
    <m/>
    <m/>
    <n v="2.1499999999999998E-2"/>
    <m/>
    <m/>
    <n v="9927"/>
    <n v="18800"/>
  </r>
  <r>
    <x v="2"/>
    <s v="C-IV"/>
    <x v="2"/>
    <x v="2"/>
    <n v="2014"/>
    <s v="2013/14"/>
    <n v="4"/>
    <n v="114"/>
    <n v="0"/>
    <n v="0"/>
    <n v="4"/>
    <n v="114"/>
    <n v="118"/>
    <n v="184"/>
    <n v="9"/>
    <n v="175"/>
    <n v="184"/>
    <n v="0"/>
    <n v="0"/>
    <n v="0"/>
    <n v="9"/>
    <n v="175"/>
    <n v="24736"/>
    <n v="0"/>
    <n v="24736"/>
    <n v="326"/>
    <n v="1"/>
    <m/>
    <m/>
    <m/>
    <n v="7.17E-2"/>
    <m/>
    <m/>
    <n v="0"/>
    <n v="0"/>
  </r>
  <r>
    <x v="3"/>
    <s v="C-IV"/>
    <x v="2"/>
    <x v="2"/>
    <n v="2014"/>
    <s v="2013/14"/>
    <n v="192"/>
    <n v="1578"/>
    <n v="0"/>
    <n v="3"/>
    <n v="192"/>
    <n v="1581"/>
    <n v="1773"/>
    <n v="3434"/>
    <n v="498"/>
    <n v="2929"/>
    <n v="3427"/>
    <n v="0"/>
    <n v="7"/>
    <n v="7"/>
    <n v="498"/>
    <n v="2936"/>
    <n v="484252"/>
    <n v="431"/>
    <n v="484683"/>
    <n v="6725"/>
    <n v="0.96909999999999996"/>
    <m/>
    <m/>
    <m/>
    <n v="7.17E-2"/>
    <m/>
    <m/>
    <n v="67"/>
    <n v="112"/>
  </r>
  <r>
    <x v="4"/>
    <s v="C-IV"/>
    <x v="2"/>
    <x v="2"/>
    <n v="2014"/>
    <s v="2013/14"/>
    <n v="2076"/>
    <n v="12963"/>
    <n v="3"/>
    <n v="31"/>
    <n v="2079"/>
    <n v="12994"/>
    <n v="15073"/>
    <n v="30491"/>
    <n v="5191"/>
    <n v="25224"/>
    <n v="30415"/>
    <n v="7"/>
    <n v="69"/>
    <n v="76"/>
    <n v="5198"/>
    <n v="25293"/>
    <n v="4286980"/>
    <n v="8681"/>
    <n v="4295661"/>
    <n v="69504"/>
    <n v="0.91539999999999999"/>
    <m/>
    <m/>
    <m/>
    <n v="7.17E-2"/>
    <m/>
    <m/>
    <n v="934"/>
    <n v="1608"/>
  </r>
  <r>
    <x v="5"/>
    <s v="C-IV"/>
    <x v="2"/>
    <x v="2"/>
    <n v="2014"/>
    <s v="2013/14"/>
    <n v="295"/>
    <n v="2336"/>
    <n v="0"/>
    <n v="6"/>
    <n v="295"/>
    <n v="2342"/>
    <n v="2637"/>
    <n v="4997"/>
    <n v="766"/>
    <n v="4220"/>
    <n v="4986"/>
    <n v="0"/>
    <n v="11"/>
    <n v="11"/>
    <n v="766"/>
    <n v="4231"/>
    <n v="699192"/>
    <n v="1318"/>
    <n v="700510"/>
    <n v="9862"/>
    <n v="0.98350000000000004"/>
    <m/>
    <m/>
    <m/>
    <n v="7.17E-2"/>
    <m/>
    <m/>
    <n v="103"/>
    <n v="180"/>
  </r>
  <r>
    <x v="6"/>
    <s v="C-IV"/>
    <x v="2"/>
    <x v="2"/>
    <n v="2014"/>
    <s v="2013/14"/>
    <n v="123"/>
    <n v="615"/>
    <n v="0"/>
    <n v="2"/>
    <n v="123"/>
    <n v="617"/>
    <n v="740"/>
    <n v="1800"/>
    <n v="332"/>
    <n v="1461"/>
    <n v="1793"/>
    <n v="0"/>
    <n v="7"/>
    <n v="7"/>
    <n v="332"/>
    <n v="1468"/>
    <n v="237195"/>
    <n v="1129"/>
    <n v="238324"/>
    <n v="7355"/>
    <n v="0.76470000000000005"/>
    <m/>
    <m/>
    <m/>
    <n v="7.17E-2"/>
    <m/>
    <m/>
    <n v="170"/>
    <n v="387"/>
  </r>
  <r>
    <x v="7"/>
    <s v="CalWIN"/>
    <x v="2"/>
    <x v="2"/>
    <n v="2014"/>
    <s v="2013/14"/>
    <n v="5716"/>
    <n v="28869"/>
    <n v="28"/>
    <n v="208"/>
    <n v="5744"/>
    <n v="29077"/>
    <n v="34821"/>
    <n v="71743"/>
    <n v="13623"/>
    <n v="57518"/>
    <n v="71141"/>
    <n v="90"/>
    <n v="512"/>
    <n v="602"/>
    <n v="13713"/>
    <n v="58030"/>
    <n v="10464279"/>
    <n v="72640"/>
    <n v="10536919"/>
    <n v="214400"/>
    <n v="0.92310000000000003"/>
    <m/>
    <m/>
    <m/>
    <n v="4.0399999999999998E-2"/>
    <m/>
    <m/>
    <n v="5635"/>
    <n v="11116"/>
  </r>
  <r>
    <x v="8"/>
    <s v="C-IV"/>
    <x v="2"/>
    <x v="2"/>
    <n v="2014"/>
    <s v="2013/14"/>
    <n v="439"/>
    <n v="2082"/>
    <n v="0"/>
    <n v="5"/>
    <n v="439"/>
    <n v="2087"/>
    <n v="2526"/>
    <n v="5198"/>
    <n v="1182"/>
    <n v="4003"/>
    <n v="5185"/>
    <n v="1"/>
    <n v="12"/>
    <n v="13"/>
    <n v="1183"/>
    <n v="4015"/>
    <n v="715415"/>
    <n v="1597"/>
    <n v="717012"/>
    <n v="10096"/>
    <n v="1"/>
    <m/>
    <m/>
    <m/>
    <n v="7.17E-2"/>
    <m/>
    <m/>
    <n v="149"/>
    <n v="258"/>
  </r>
  <r>
    <x v="9"/>
    <s v="C-IV"/>
    <x v="2"/>
    <x v="2"/>
    <n v="2014"/>
    <s v="2013/14"/>
    <n v="599"/>
    <n v="6134"/>
    <n v="1"/>
    <n v="17"/>
    <n v="600"/>
    <n v="6151"/>
    <n v="6751"/>
    <n v="12312"/>
    <n v="1468"/>
    <n v="10803"/>
    <n v="12271"/>
    <n v="1"/>
    <n v="40"/>
    <n v="41"/>
    <n v="1469"/>
    <n v="10843"/>
    <n v="1752762"/>
    <n v="4548"/>
    <n v="1757310"/>
    <n v="30770"/>
    <n v="0.98009999999999997"/>
    <m/>
    <m/>
    <m/>
    <n v="7.17E-2"/>
    <m/>
    <m/>
    <n v="403"/>
    <n v="794"/>
  </r>
  <r>
    <x v="10"/>
    <s v="CalWIN"/>
    <x v="2"/>
    <x v="2"/>
    <n v="2014"/>
    <s v="2013/14"/>
    <n v="16137"/>
    <n v="79846"/>
    <n v="56"/>
    <n v="321"/>
    <n v="16193"/>
    <n v="80167"/>
    <n v="96360"/>
    <n v="229389"/>
    <n v="43785"/>
    <n v="184535"/>
    <n v="228320"/>
    <n v="203"/>
    <n v="866"/>
    <n v="1069"/>
    <n v="43988"/>
    <n v="185401"/>
    <n v="32196008"/>
    <n v="136762"/>
    <n v="32332770"/>
    <n v="399052"/>
    <n v="0.93210000000000004"/>
    <m/>
    <m/>
    <m/>
    <n v="3.0700000000000002E-2"/>
    <m/>
    <m/>
    <n v="14648"/>
    <n v="31806"/>
  </r>
  <r>
    <x v="11"/>
    <s v="C-IV"/>
    <x v="2"/>
    <x v="2"/>
    <n v="2014"/>
    <s v="2013/14"/>
    <n v="245"/>
    <n v="1271"/>
    <n v="0"/>
    <n v="2"/>
    <n v="245"/>
    <n v="1273"/>
    <n v="1518"/>
    <n v="3746"/>
    <n v="665"/>
    <n v="3069"/>
    <n v="3734"/>
    <n v="2"/>
    <n v="10"/>
    <n v="12"/>
    <n v="667"/>
    <n v="3079"/>
    <n v="483142"/>
    <n v="850"/>
    <n v="483992"/>
    <n v="10070"/>
    <n v="1"/>
    <m/>
    <m/>
    <m/>
    <n v="7.17E-2"/>
    <m/>
    <m/>
    <n v="218"/>
    <n v="468"/>
  </r>
  <r>
    <x v="12"/>
    <s v="C-IV"/>
    <x v="2"/>
    <x v="2"/>
    <n v="2014"/>
    <s v="2013/14"/>
    <n v="1026"/>
    <n v="8626"/>
    <n v="1"/>
    <n v="17"/>
    <n v="1027"/>
    <n v="8643"/>
    <n v="9670"/>
    <n v="17819"/>
    <n v="2502"/>
    <n v="15282"/>
    <n v="17784"/>
    <n v="3"/>
    <n v="32"/>
    <n v="35"/>
    <n v="2505"/>
    <n v="15314"/>
    <n v="2552871"/>
    <n v="5061"/>
    <n v="2557932"/>
    <n v="40586"/>
    <n v="0.96919999999999995"/>
    <m/>
    <m/>
    <m/>
    <n v="7.17E-2"/>
    <m/>
    <m/>
    <n v="681"/>
    <n v="1243"/>
  </r>
  <r>
    <x v="13"/>
    <s v="C-IV"/>
    <x v="2"/>
    <x v="2"/>
    <n v="2014"/>
    <s v="2013/14"/>
    <n v="2163"/>
    <n v="12885"/>
    <n v="6"/>
    <n v="130"/>
    <n v="2169"/>
    <n v="13015"/>
    <n v="15184"/>
    <n v="38344"/>
    <n v="5976"/>
    <n v="31955"/>
    <n v="37931"/>
    <n v="16"/>
    <n v="397"/>
    <n v="413"/>
    <n v="5992"/>
    <n v="32352"/>
    <n v="4953799"/>
    <n v="46506"/>
    <n v="5000305"/>
    <n v="75918"/>
    <n v="0.94059999999999999"/>
    <m/>
    <m/>
    <m/>
    <n v="7.17E-2"/>
    <m/>
    <m/>
    <n v="1044"/>
    <n v="2134"/>
  </r>
  <r>
    <x v="14"/>
    <s v="C-IV"/>
    <x v="2"/>
    <x v="2"/>
    <n v="2014"/>
    <s v="2013/14"/>
    <n v="118"/>
    <n v="984"/>
    <n v="0"/>
    <n v="2"/>
    <n v="118"/>
    <n v="986"/>
    <n v="1104"/>
    <n v="2232"/>
    <n v="340"/>
    <n v="1885"/>
    <n v="2225"/>
    <n v="0"/>
    <n v="7"/>
    <n v="7"/>
    <n v="340"/>
    <n v="1892"/>
    <n v="292948"/>
    <n v="303"/>
    <n v="293251"/>
    <n v="4786"/>
    <n v="1"/>
    <m/>
    <m/>
    <m/>
    <n v="7.17E-2"/>
    <m/>
    <m/>
    <n v="118"/>
    <n v="246"/>
  </r>
  <r>
    <x v="15"/>
    <s v="C-IV"/>
    <x v="2"/>
    <x v="2"/>
    <n v="2014"/>
    <s v="2013/14"/>
    <n v="11378"/>
    <n v="49351"/>
    <n v="24"/>
    <n v="305"/>
    <n v="11402"/>
    <n v="49656"/>
    <n v="61058"/>
    <n v="147492"/>
    <n v="30872"/>
    <n v="115811"/>
    <n v="146683"/>
    <n v="76"/>
    <n v="733"/>
    <n v="809"/>
    <n v="30948"/>
    <n v="116544"/>
    <n v="20392964"/>
    <n v="111180"/>
    <n v="20504144"/>
    <n v="316588"/>
    <n v="0.99339999999999995"/>
    <m/>
    <m/>
    <m/>
    <n v="2.5999999999999999E-2"/>
    <m/>
    <m/>
    <n v="10577"/>
    <n v="23840"/>
  </r>
  <r>
    <x v="16"/>
    <s v="C-IV"/>
    <x v="2"/>
    <x v="2"/>
    <n v="2014"/>
    <s v="2013/14"/>
    <n v="1678"/>
    <n v="8407"/>
    <n v="4"/>
    <n v="53"/>
    <n v="1682"/>
    <n v="8460"/>
    <n v="10142"/>
    <n v="24091"/>
    <n v="4551"/>
    <n v="19377"/>
    <n v="23928"/>
    <n v="13"/>
    <n v="150"/>
    <n v="163"/>
    <n v="4564"/>
    <n v="19527"/>
    <n v="3179624"/>
    <n v="19872"/>
    <n v="3199496"/>
    <n v="47071"/>
    <n v="0.97419999999999995"/>
    <m/>
    <m/>
    <m/>
    <n v="7.17E-2"/>
    <m/>
    <m/>
    <n v="1403"/>
    <n v="3093"/>
  </r>
  <r>
    <x v="17"/>
    <s v="C-IV"/>
    <x v="2"/>
    <x v="2"/>
    <n v="2014"/>
    <s v="2013/14"/>
    <n v="709"/>
    <n v="4556"/>
    <n v="1"/>
    <n v="16"/>
    <n v="710"/>
    <n v="4572"/>
    <n v="5282"/>
    <n v="10700"/>
    <n v="1856"/>
    <n v="8808"/>
    <n v="10664"/>
    <n v="3"/>
    <n v="33"/>
    <n v="36"/>
    <n v="1859"/>
    <n v="8841"/>
    <n v="1530534"/>
    <n v="4801"/>
    <n v="1535335"/>
    <n v="24389"/>
    <n v="0.9415"/>
    <m/>
    <m/>
    <m/>
    <n v="7.17E-2"/>
    <m/>
    <m/>
    <n v="371"/>
    <n v="711"/>
  </r>
  <r>
    <x v="18"/>
    <s v="C-IV"/>
    <x v="2"/>
    <x v="2"/>
    <n v="2014"/>
    <s v="2013/14"/>
    <n v="303"/>
    <n v="1222"/>
    <n v="0"/>
    <n v="0"/>
    <n v="303"/>
    <n v="1222"/>
    <n v="1525"/>
    <n v="3178"/>
    <n v="781"/>
    <n v="2396"/>
    <n v="3177"/>
    <n v="1"/>
    <n v="0"/>
    <n v="1"/>
    <n v="782"/>
    <n v="2396"/>
    <n v="458533"/>
    <n v="53"/>
    <n v="458586"/>
    <n v="6435"/>
    <n v="0.89249999999999996"/>
    <m/>
    <m/>
    <m/>
    <n v="7.17E-2"/>
    <m/>
    <m/>
    <n v="96"/>
    <n v="151"/>
  </r>
  <r>
    <x v="19"/>
    <s v="LRS"/>
    <x v="2"/>
    <x v="2"/>
    <n v="2014"/>
    <s v="2013/14"/>
    <n v="88844"/>
    <n v="480059"/>
    <n v="926"/>
    <n v="5434"/>
    <n v="89770"/>
    <n v="485493"/>
    <n v="575263"/>
    <n v="1177722"/>
    <n v="203515"/>
    <n v="959567"/>
    <n v="1163082"/>
    <n v="2981"/>
    <n v="11659"/>
    <n v="14640"/>
    <n v="206496"/>
    <n v="971226"/>
    <n v="174365397"/>
    <n v="1880686"/>
    <n v="176246083"/>
    <n v="3294444"/>
    <n v="0.9597"/>
    <m/>
    <m/>
    <m/>
    <n v="3.2000000000000001E-2"/>
    <m/>
    <m/>
    <n v="116636"/>
    <n v="237842"/>
  </r>
  <r>
    <x v="20"/>
    <s v="C-IV"/>
    <x v="2"/>
    <x v="2"/>
    <n v="2014"/>
    <s v="2013/14"/>
    <n v="2062"/>
    <n v="9380"/>
    <n v="3"/>
    <n v="21"/>
    <n v="2065"/>
    <n v="9401"/>
    <n v="11466"/>
    <n v="28733"/>
    <n v="5512"/>
    <n v="23136"/>
    <n v="28648"/>
    <n v="7"/>
    <n v="78"/>
    <n v="85"/>
    <n v="5519"/>
    <n v="23214"/>
    <n v="3930756"/>
    <n v="9349"/>
    <n v="3940105"/>
    <n v="59289"/>
    <n v="0.98529999999999995"/>
    <m/>
    <m/>
    <m/>
    <n v="7.17E-2"/>
    <m/>
    <m/>
    <n v="2903"/>
    <n v="6643"/>
  </r>
  <r>
    <x v="21"/>
    <s v="C-IV"/>
    <x v="2"/>
    <x v="2"/>
    <n v="2014"/>
    <s v="2013/14"/>
    <n v="757"/>
    <n v="5177"/>
    <n v="16"/>
    <n v="95"/>
    <n v="773"/>
    <n v="5272"/>
    <n v="6045"/>
    <n v="10131"/>
    <n v="1671"/>
    <n v="8167"/>
    <n v="9838"/>
    <n v="50"/>
    <n v="243"/>
    <n v="293"/>
    <n v="1721"/>
    <n v="8410"/>
    <n v="1462198"/>
    <n v="29418"/>
    <n v="1491616"/>
    <n v="35555"/>
    <n v="0.94220000000000004"/>
    <m/>
    <m/>
    <m/>
    <n v="7.17E-2"/>
    <m/>
    <m/>
    <n v="1314"/>
    <n v="2328"/>
  </r>
  <r>
    <x v="22"/>
    <s v="C-IV"/>
    <x v="2"/>
    <x v="2"/>
    <n v="2014"/>
    <s v="2013/14"/>
    <n v="140"/>
    <n v="900"/>
    <n v="0"/>
    <n v="1"/>
    <n v="140"/>
    <n v="901"/>
    <n v="1041"/>
    <n v="2061"/>
    <n v="385"/>
    <n v="1673"/>
    <n v="2058"/>
    <n v="0"/>
    <n v="3"/>
    <n v="3"/>
    <n v="385"/>
    <n v="1676"/>
    <n v="288406"/>
    <n v="335"/>
    <n v="288741"/>
    <n v="4175"/>
    <n v="0.88100000000000001"/>
    <m/>
    <m/>
    <m/>
    <n v="7.17E-2"/>
    <m/>
    <m/>
    <n v="38"/>
    <n v="64"/>
  </r>
  <r>
    <x v="23"/>
    <s v="C-IV"/>
    <x v="2"/>
    <x v="2"/>
    <n v="2014"/>
    <s v="2013/14"/>
    <n v="863"/>
    <n v="6537"/>
    <n v="1"/>
    <n v="19"/>
    <n v="864"/>
    <n v="6556"/>
    <n v="7420"/>
    <n v="13793"/>
    <n v="2187"/>
    <n v="11559"/>
    <n v="13746"/>
    <n v="3"/>
    <n v="44"/>
    <n v="47"/>
    <n v="2190"/>
    <n v="11603"/>
    <n v="1995916"/>
    <n v="5834"/>
    <n v="2001750"/>
    <n v="33221"/>
    <n v="0.99260000000000004"/>
    <m/>
    <m/>
    <m/>
    <n v="7.17E-2"/>
    <m/>
    <m/>
    <n v="660"/>
    <n v="1391"/>
  </r>
  <r>
    <x v="24"/>
    <s v="C-IV"/>
    <x v="2"/>
    <x v="2"/>
    <n v="2014"/>
    <s v="2013/14"/>
    <n v="4945"/>
    <n v="18920"/>
    <n v="6"/>
    <n v="25"/>
    <n v="4951"/>
    <n v="18945"/>
    <n v="23896"/>
    <n v="57076"/>
    <n v="13563"/>
    <n v="43414"/>
    <n v="56977"/>
    <n v="22"/>
    <n v="77"/>
    <n v="99"/>
    <n v="13585"/>
    <n v="43491"/>
    <n v="7907622"/>
    <n v="9029"/>
    <n v="7916651"/>
    <n v="112977"/>
    <n v="0.95750000000000002"/>
    <m/>
    <m/>
    <m/>
    <n v="3.8999999999999998E-3"/>
    <m/>
    <m/>
    <n v="4083"/>
    <n v="9145"/>
  </r>
  <r>
    <x v="25"/>
    <s v="C-IV"/>
    <x v="2"/>
    <x v="2"/>
    <n v="2014"/>
    <s v="2013/14"/>
    <n v="71"/>
    <n v="376"/>
    <n v="0"/>
    <n v="0"/>
    <n v="71"/>
    <n v="376"/>
    <n v="447"/>
    <n v="987"/>
    <n v="182"/>
    <n v="805"/>
    <n v="987"/>
    <n v="0"/>
    <n v="0"/>
    <n v="0"/>
    <n v="182"/>
    <n v="805"/>
    <n v="126306"/>
    <n v="0"/>
    <n v="126306"/>
    <n v="2602"/>
    <n v="1"/>
    <m/>
    <m/>
    <m/>
    <n v="7.17E-2"/>
    <m/>
    <m/>
    <n v="33"/>
    <n v="65"/>
  </r>
  <r>
    <x v="26"/>
    <s v="C-IV"/>
    <x v="2"/>
    <x v="2"/>
    <n v="2014"/>
    <s v="2013/14"/>
    <n v="18"/>
    <n v="578"/>
    <n v="0"/>
    <n v="0"/>
    <n v="18"/>
    <n v="578"/>
    <n v="596"/>
    <n v="936"/>
    <n v="40"/>
    <n v="895"/>
    <n v="935"/>
    <n v="0"/>
    <n v="1"/>
    <n v="1"/>
    <n v="40"/>
    <n v="896"/>
    <n v="137200"/>
    <n v="118"/>
    <n v="137318"/>
    <n v="2745"/>
    <n v="0.89800000000000002"/>
    <m/>
    <m/>
    <m/>
    <n v="7.17E-2"/>
    <m/>
    <m/>
    <n v="84"/>
    <n v="167"/>
  </r>
  <r>
    <x v="27"/>
    <s v="C-IV"/>
    <x v="2"/>
    <x v="2"/>
    <n v="2014"/>
    <s v="2013/14"/>
    <n v="4684"/>
    <n v="18652"/>
    <n v="11"/>
    <n v="85"/>
    <n v="4695"/>
    <n v="18737"/>
    <n v="23432"/>
    <n v="53651"/>
    <n v="11457"/>
    <n v="41866"/>
    <n v="53323"/>
    <n v="38"/>
    <n v="290"/>
    <n v="328"/>
    <n v="11495"/>
    <n v="42156"/>
    <n v="7562162"/>
    <n v="32136"/>
    <n v="7594298"/>
    <n v="139458"/>
    <n v="0.999"/>
    <m/>
    <m/>
    <m/>
    <n v="7.9399999999999998E-2"/>
    <m/>
    <m/>
    <n v="8166"/>
    <n v="17393"/>
  </r>
  <r>
    <x v="28"/>
    <s v="C-IV"/>
    <x v="2"/>
    <x v="2"/>
    <n v="2014"/>
    <s v="2013/14"/>
    <n v="406"/>
    <n v="3120"/>
    <n v="3"/>
    <n v="22"/>
    <n v="409"/>
    <n v="3142"/>
    <n v="3551"/>
    <n v="7445"/>
    <n v="1003"/>
    <n v="6369"/>
    <n v="7372"/>
    <n v="9"/>
    <n v="64"/>
    <n v="73"/>
    <n v="1012"/>
    <n v="6433"/>
    <n v="1005695"/>
    <n v="7731"/>
    <n v="1013426"/>
    <n v="26680"/>
    <n v="0.95240000000000002"/>
    <m/>
    <m/>
    <m/>
    <n v="7.17E-2"/>
    <m/>
    <m/>
    <n v="895"/>
    <n v="1848"/>
  </r>
  <r>
    <x v="29"/>
    <s v="C-IV"/>
    <x v="2"/>
    <x v="2"/>
    <n v="2014"/>
    <s v="2013/14"/>
    <n v="426"/>
    <n v="3641"/>
    <n v="1"/>
    <n v="6"/>
    <n v="427"/>
    <n v="3647"/>
    <n v="4074"/>
    <n v="7664"/>
    <n v="1097"/>
    <n v="6554"/>
    <n v="7651"/>
    <n v="1"/>
    <n v="12"/>
    <n v="13"/>
    <n v="1098"/>
    <n v="6566"/>
    <n v="1097750"/>
    <n v="1592"/>
    <n v="1099342"/>
    <n v="19665"/>
    <n v="0.98860000000000003"/>
    <m/>
    <m/>
    <m/>
    <n v="7.17E-2"/>
    <m/>
    <m/>
    <n v="185"/>
    <n v="353"/>
  </r>
  <r>
    <x v="30"/>
    <s v="CalWIN"/>
    <x v="2"/>
    <x v="2"/>
    <n v="2014"/>
    <s v="2013/14"/>
    <n v="13276"/>
    <n v="99944"/>
    <n v="70"/>
    <n v="1788"/>
    <n v="13346"/>
    <n v="101732"/>
    <n v="115078"/>
    <n v="248254"/>
    <n v="33926"/>
    <n v="209985"/>
    <n v="243911"/>
    <n v="234"/>
    <n v="4109"/>
    <n v="4343"/>
    <n v="34160"/>
    <n v="214094"/>
    <n v="33966299"/>
    <n v="506754"/>
    <n v="34473053"/>
    <n v="718005"/>
    <n v="0.98299999999999998"/>
    <m/>
    <m/>
    <m/>
    <n v="3.3799999999999997E-2"/>
    <m/>
    <m/>
    <n v="30019"/>
    <n v="64695"/>
  </r>
  <r>
    <x v="31"/>
    <s v="CalWIN"/>
    <x v="2"/>
    <x v="2"/>
    <n v="2014"/>
    <s v="2013/14"/>
    <n v="990"/>
    <n v="8088"/>
    <n v="8"/>
    <n v="28"/>
    <n v="998"/>
    <n v="8116"/>
    <n v="9114"/>
    <n v="18497"/>
    <n v="2566"/>
    <n v="15850"/>
    <n v="18416"/>
    <n v="26"/>
    <n v="55"/>
    <n v="81"/>
    <n v="2592"/>
    <n v="15905"/>
    <n v="2509144"/>
    <n v="9622"/>
    <n v="2518766"/>
    <n v="50576"/>
    <n v="0.99750000000000005"/>
    <m/>
    <m/>
    <m/>
    <n v="7.17E-2"/>
    <m/>
    <m/>
    <n v="723"/>
    <n v="1422"/>
  </r>
  <r>
    <x v="32"/>
    <s v="C-IV"/>
    <x v="2"/>
    <x v="2"/>
    <n v="2014"/>
    <s v="2013/14"/>
    <n v="124"/>
    <n v="830"/>
    <n v="0"/>
    <n v="0"/>
    <n v="124"/>
    <n v="830"/>
    <n v="954"/>
    <n v="1844"/>
    <n v="340"/>
    <n v="1504"/>
    <n v="1844"/>
    <n v="0"/>
    <n v="0"/>
    <n v="0"/>
    <n v="340"/>
    <n v="1504"/>
    <n v="264017"/>
    <n v="0"/>
    <n v="264017"/>
    <n v="4655"/>
    <n v="1"/>
    <m/>
    <m/>
    <m/>
    <n v="7.17E-2"/>
    <m/>
    <m/>
    <n v="35"/>
    <n v="55"/>
  </r>
  <r>
    <x v="33"/>
    <s v="C-IV"/>
    <x v="2"/>
    <x v="2"/>
    <n v="2014"/>
    <s v="2013/14"/>
    <n v="19615"/>
    <n v="101155"/>
    <n v="58"/>
    <n v="524"/>
    <n v="19673"/>
    <n v="101679"/>
    <n v="121352"/>
    <n v="285783"/>
    <n v="53388"/>
    <n v="230773"/>
    <n v="284161"/>
    <n v="195"/>
    <n v="1427"/>
    <n v="1622"/>
    <n v="53583"/>
    <n v="232200"/>
    <n v="38972676"/>
    <n v="174522"/>
    <n v="39147198"/>
    <n v="634272"/>
    <n v="0.99580000000000002"/>
    <m/>
    <m/>
    <m/>
    <n v="3.5000000000000003E-2"/>
    <m/>
    <m/>
    <n v="16822"/>
    <n v="36876"/>
  </r>
  <r>
    <x v="34"/>
    <s v="CalWIN"/>
    <x v="2"/>
    <x v="2"/>
    <n v="2014"/>
    <s v="2013/14"/>
    <n v="18209"/>
    <n v="79228"/>
    <n v="150"/>
    <n v="829"/>
    <n v="18359"/>
    <n v="80057"/>
    <n v="98416"/>
    <n v="214817"/>
    <n v="46527"/>
    <n v="165871"/>
    <n v="212398"/>
    <n v="534"/>
    <n v="1885"/>
    <n v="2419"/>
    <n v="47061"/>
    <n v="167756"/>
    <n v="30789158"/>
    <n v="323807"/>
    <n v="31112965"/>
    <n v="445605"/>
    <n v="0.96530000000000005"/>
    <m/>
    <m/>
    <m/>
    <n v="7.0000000000000001E-3"/>
    <m/>
    <m/>
    <n v="10307"/>
    <n v="20056"/>
  </r>
  <r>
    <x v="35"/>
    <s v="C-IV"/>
    <x v="2"/>
    <x v="2"/>
    <n v="2014"/>
    <s v="2013/14"/>
    <n v="410"/>
    <n v="2327"/>
    <n v="1"/>
    <n v="9"/>
    <n v="411"/>
    <n v="2336"/>
    <n v="2747"/>
    <n v="6389"/>
    <n v="1080"/>
    <n v="5280"/>
    <n v="6360"/>
    <n v="3"/>
    <n v="26"/>
    <n v="29"/>
    <n v="1083"/>
    <n v="5306"/>
    <n v="886733"/>
    <n v="2985"/>
    <n v="889718"/>
    <n v="15217"/>
    <n v="0.98399999999999999"/>
    <m/>
    <m/>
    <m/>
    <n v="7.17E-2"/>
    <m/>
    <m/>
    <n v="482"/>
    <n v="1039"/>
  </r>
  <r>
    <x v="36"/>
    <s v="C-IV"/>
    <x v="2"/>
    <x v="2"/>
    <n v="2014"/>
    <s v="2013/14"/>
    <n v="28676"/>
    <n v="138678"/>
    <n v="68"/>
    <n v="632"/>
    <n v="28744"/>
    <n v="139310"/>
    <n v="168054"/>
    <n v="384782"/>
    <n v="77121"/>
    <n v="305822"/>
    <n v="382943"/>
    <n v="228"/>
    <n v="1611"/>
    <n v="1839"/>
    <n v="77349"/>
    <n v="307433"/>
    <n v="53659743"/>
    <n v="207801"/>
    <n v="53867544"/>
    <n v="704210"/>
    <n v="0.99809999999999999"/>
    <m/>
    <m/>
    <m/>
    <n v="9.9000000000000008E-3"/>
    <m/>
    <m/>
    <n v="21054"/>
    <n v="44896"/>
  </r>
  <r>
    <x v="37"/>
    <s v="CalWIN"/>
    <x v="2"/>
    <x v="2"/>
    <n v="2014"/>
    <s v="2013/14"/>
    <n v="17451"/>
    <n v="111640"/>
    <n v="114"/>
    <n v="1134"/>
    <n v="17565"/>
    <n v="112774"/>
    <n v="130339"/>
    <n v="275207"/>
    <n v="47232"/>
    <n v="224768"/>
    <n v="272000"/>
    <n v="395"/>
    <n v="2812"/>
    <n v="3207"/>
    <n v="47627"/>
    <n v="227580"/>
    <n v="38213607"/>
    <n v="368571"/>
    <n v="38582178"/>
    <n v="672104"/>
    <n v="0.92269999999999996"/>
    <m/>
    <m/>
    <m/>
    <n v="5.0099999999999999E-2"/>
    <m/>
    <m/>
    <n v="16657"/>
    <n v="34074"/>
  </r>
  <r>
    <x v="38"/>
    <s v="CalWIN"/>
    <x v="2"/>
    <x v="2"/>
    <n v="2014"/>
    <s v="2013/14"/>
    <n v="2759"/>
    <n v="29049"/>
    <n v="70"/>
    <n v="834"/>
    <n v="2829"/>
    <n v="29883"/>
    <n v="32712"/>
    <n v="50927"/>
    <n v="6143"/>
    <n v="42965"/>
    <n v="49108"/>
    <n v="193"/>
    <n v="1626"/>
    <n v="1819"/>
    <n v="6336"/>
    <n v="44591"/>
    <n v="7479523"/>
    <n v="221520"/>
    <n v="7701043"/>
    <n v="197450"/>
    <n v="0.97499999999999998"/>
    <m/>
    <m/>
    <m/>
    <n v="4.1700000000000001E-2"/>
    <m/>
    <m/>
    <n v="4254"/>
    <n v="6793"/>
  </r>
  <r>
    <x v="39"/>
    <s v="C-IV"/>
    <x v="2"/>
    <x v="2"/>
    <n v="2014"/>
    <s v="2013/14"/>
    <n v="9466"/>
    <n v="39115"/>
    <n v="26"/>
    <n v="285"/>
    <n v="9492"/>
    <n v="39400"/>
    <n v="48892"/>
    <n v="116005"/>
    <n v="24400"/>
    <n v="90761"/>
    <n v="115161"/>
    <n v="85"/>
    <n v="759"/>
    <n v="844"/>
    <n v="24485"/>
    <n v="91520"/>
    <n v="16158901"/>
    <n v="101160"/>
    <n v="16260061"/>
    <n v="243358"/>
    <n v="0.98350000000000004"/>
    <m/>
    <m/>
    <m/>
    <n v="4.8899999999999999E-2"/>
    <m/>
    <m/>
    <n v="7136"/>
    <n v="15253"/>
  </r>
  <r>
    <x v="40"/>
    <s v="CalWIN"/>
    <x v="2"/>
    <x v="2"/>
    <n v="2014"/>
    <s v="2013/14"/>
    <n v="1171"/>
    <n v="8469"/>
    <n v="2"/>
    <n v="23"/>
    <n v="1173"/>
    <n v="8492"/>
    <n v="9665"/>
    <n v="18472"/>
    <n v="2850"/>
    <n v="15554"/>
    <n v="18404"/>
    <n v="6"/>
    <n v="62"/>
    <n v="68"/>
    <n v="2856"/>
    <n v="15616"/>
    <n v="2557411"/>
    <n v="6452"/>
    <n v="2563863"/>
    <n v="49551"/>
    <n v="0.95309999999999995"/>
    <m/>
    <m/>
    <m/>
    <n v="7.17E-2"/>
    <m/>
    <m/>
    <n v="1210"/>
    <n v="2425"/>
  </r>
  <r>
    <x v="41"/>
    <s v="CalWIN"/>
    <x v="2"/>
    <x v="2"/>
    <n v="2014"/>
    <s v="2013/14"/>
    <n v="1455"/>
    <n v="14194"/>
    <n v="20"/>
    <n v="321"/>
    <n v="1475"/>
    <n v="14515"/>
    <n v="15990"/>
    <n v="32391"/>
    <n v="3631"/>
    <n v="27926"/>
    <n v="31557"/>
    <n v="66"/>
    <n v="768"/>
    <n v="834"/>
    <n v="3697"/>
    <n v="28694"/>
    <n v="4337099"/>
    <n v="89919"/>
    <n v="4427018"/>
    <n v="124863"/>
    <n v="0.98650000000000004"/>
    <m/>
    <m/>
    <m/>
    <n v="7.17E-2"/>
    <m/>
    <m/>
    <n v="4125"/>
    <n v="8039"/>
  </r>
  <r>
    <x v="42"/>
    <s v="CalWIN"/>
    <x v="2"/>
    <x v="2"/>
    <n v="2014"/>
    <s v="2013/14"/>
    <n v="2980"/>
    <n v="13113"/>
    <n v="5"/>
    <n v="55"/>
    <n v="2985"/>
    <n v="13168"/>
    <n v="16153"/>
    <n v="35999"/>
    <n v="7404"/>
    <n v="28433"/>
    <n v="35837"/>
    <n v="15"/>
    <n v="147"/>
    <n v="162"/>
    <n v="7419"/>
    <n v="28580"/>
    <n v="4986948"/>
    <n v="17401"/>
    <n v="5004349"/>
    <n v="113913"/>
    <n v="0.75560000000000005"/>
    <m/>
    <m/>
    <m/>
    <n v="7.17E-2"/>
    <m/>
    <m/>
    <n v="5004"/>
    <n v="10936"/>
  </r>
  <r>
    <x v="43"/>
    <s v="CalWIN"/>
    <x v="2"/>
    <x v="2"/>
    <n v="2014"/>
    <s v="2013/14"/>
    <n v="6788"/>
    <n v="46051"/>
    <n v="46"/>
    <n v="1115"/>
    <n v="6834"/>
    <n v="47166"/>
    <n v="54000"/>
    <n v="112548"/>
    <n v="16246"/>
    <n v="93852"/>
    <n v="110098"/>
    <n v="144"/>
    <n v="2306"/>
    <n v="2450"/>
    <n v="16390"/>
    <n v="96158"/>
    <n v="15641708"/>
    <n v="315841"/>
    <n v="15957549"/>
    <n v="369034"/>
    <n v="0.95369999999999999"/>
    <m/>
    <m/>
    <m/>
    <n v="3.4099999999999998E-2"/>
    <m/>
    <m/>
    <n v="11326"/>
    <n v="22721"/>
  </r>
  <r>
    <x v="44"/>
    <s v="CalWIN"/>
    <x v="2"/>
    <x v="2"/>
    <n v="2014"/>
    <s v="2013/14"/>
    <n v="1447"/>
    <n v="11107"/>
    <n v="1"/>
    <n v="25"/>
    <n v="1448"/>
    <n v="11132"/>
    <n v="12580"/>
    <n v="24656"/>
    <n v="3504"/>
    <n v="21085"/>
    <n v="24589"/>
    <n v="2"/>
    <n v="65"/>
    <n v="67"/>
    <n v="3506"/>
    <n v="21150"/>
    <n v="3442733"/>
    <n v="8075"/>
    <n v="3450808"/>
    <n v="62884"/>
    <n v="0.84409999999999996"/>
    <m/>
    <m/>
    <m/>
    <n v="7.17E-2"/>
    <m/>
    <m/>
    <n v="2683"/>
    <n v="5473"/>
  </r>
  <r>
    <x v="45"/>
    <s v="C-IV"/>
    <x v="2"/>
    <x v="2"/>
    <n v="2014"/>
    <s v="2013/14"/>
    <n v="1622"/>
    <n v="10587"/>
    <n v="1"/>
    <n v="23"/>
    <n v="1623"/>
    <n v="10610"/>
    <n v="12233"/>
    <n v="24177"/>
    <n v="4063"/>
    <n v="20056"/>
    <n v="24119"/>
    <n v="2"/>
    <n v="56"/>
    <n v="58"/>
    <n v="4065"/>
    <n v="20112"/>
    <n v="3325633"/>
    <n v="7063"/>
    <n v="3332696"/>
    <n v="55147"/>
    <n v="0.96450000000000002"/>
    <m/>
    <m/>
    <m/>
    <n v="7.17E-2"/>
    <m/>
    <m/>
    <n v="660"/>
    <n v="1081"/>
  </r>
  <r>
    <x v="46"/>
    <s v="C-IV"/>
    <x v="2"/>
    <x v="2"/>
    <n v="2014"/>
    <s v="2013/14"/>
    <n v="14"/>
    <n v="156"/>
    <n v="0"/>
    <n v="0"/>
    <n v="14"/>
    <n v="156"/>
    <n v="170"/>
    <n v="289"/>
    <n v="33"/>
    <n v="256"/>
    <n v="289"/>
    <n v="0"/>
    <n v="0"/>
    <n v="0"/>
    <n v="33"/>
    <n v="256"/>
    <n v="41702"/>
    <n v="0"/>
    <n v="41702"/>
    <n v="714"/>
    <n v="1"/>
    <m/>
    <m/>
    <m/>
    <n v="7.17E-2"/>
    <m/>
    <m/>
    <n v="3"/>
    <n v="3"/>
  </r>
  <r>
    <x v="47"/>
    <s v="C-IV"/>
    <x v="2"/>
    <x v="2"/>
    <n v="2014"/>
    <s v="2013/14"/>
    <n v="481"/>
    <n v="2676"/>
    <n v="0"/>
    <n v="3"/>
    <n v="481"/>
    <n v="2679"/>
    <n v="3160"/>
    <n v="6945"/>
    <n v="1320"/>
    <n v="5618"/>
    <n v="6938"/>
    <n v="0"/>
    <n v="7"/>
    <n v="7"/>
    <n v="1320"/>
    <n v="5625"/>
    <n v="947566"/>
    <n v="657"/>
    <n v="948223"/>
    <n v="14743"/>
    <n v="1"/>
    <m/>
    <m/>
    <m/>
    <n v="7.17E-2"/>
    <m/>
    <m/>
    <n v="146"/>
    <n v="265"/>
  </r>
  <r>
    <x v="48"/>
    <s v="CalWIN"/>
    <x v="2"/>
    <x v="2"/>
    <n v="2014"/>
    <s v="2013/14"/>
    <n v="3502"/>
    <n v="18335"/>
    <n v="9"/>
    <n v="87"/>
    <n v="3511"/>
    <n v="18422"/>
    <n v="21933"/>
    <n v="43308"/>
    <n v="8451"/>
    <n v="34614"/>
    <n v="43065"/>
    <n v="34"/>
    <n v="209"/>
    <n v="243"/>
    <n v="8485"/>
    <n v="34823"/>
    <n v="6254336.5899999999"/>
    <n v="31607.41"/>
    <n v="6285944"/>
    <n v="97319"/>
    <n v="0.93669999999999998"/>
    <m/>
    <m/>
    <m/>
    <n v="5.7999999999999996E-3"/>
    <m/>
    <m/>
    <n v="2517"/>
    <n v="4957"/>
  </r>
  <r>
    <x v="49"/>
    <s v="CalWIN"/>
    <x v="2"/>
    <x v="2"/>
    <n v="2014"/>
    <s v="2013/14"/>
    <n v="2054"/>
    <n v="16775"/>
    <n v="14"/>
    <n v="106"/>
    <n v="2068"/>
    <n v="16881"/>
    <n v="18949"/>
    <n v="35049"/>
    <n v="4995"/>
    <n v="29735"/>
    <n v="34730"/>
    <n v="45"/>
    <n v="274"/>
    <n v="319"/>
    <n v="5040"/>
    <n v="30009"/>
    <n v="5010223"/>
    <n v="35114"/>
    <n v="5045337"/>
    <n v="103063"/>
    <n v="0.78949999999999998"/>
    <m/>
    <m/>
    <m/>
    <n v="7.17E-2"/>
    <m/>
    <m/>
    <n v="3493"/>
    <n v="7106"/>
  </r>
  <r>
    <x v="50"/>
    <s v="C-IV"/>
    <x v="2"/>
    <x v="2"/>
    <n v="2014"/>
    <s v="2013/14"/>
    <n v="6886"/>
    <n v="35408"/>
    <n v="8"/>
    <n v="61"/>
    <n v="6894"/>
    <n v="35469"/>
    <n v="42363"/>
    <n v="92372"/>
    <n v="18215"/>
    <n v="73955"/>
    <n v="92170"/>
    <n v="28"/>
    <n v="174"/>
    <n v="202"/>
    <n v="18243"/>
    <n v="74129"/>
    <n v="13004832"/>
    <n v="22329"/>
    <n v="13027161"/>
    <n v="187080"/>
    <n v="0.89290000000000003"/>
    <m/>
    <m/>
    <m/>
    <n v="1.84E-2"/>
    <m/>
    <m/>
    <n v="5547"/>
    <n v="11751"/>
  </r>
  <r>
    <x v="51"/>
    <s v="C-IV"/>
    <x v="2"/>
    <x v="2"/>
    <n v="2014"/>
    <s v="2013/14"/>
    <n v="836"/>
    <n v="4673"/>
    <n v="4"/>
    <n v="28"/>
    <n v="840"/>
    <n v="4701"/>
    <n v="5541"/>
    <n v="12963"/>
    <n v="2201"/>
    <n v="10670"/>
    <n v="12871"/>
    <n v="14"/>
    <n v="78"/>
    <n v="92"/>
    <n v="2215"/>
    <n v="10748"/>
    <n v="1784125"/>
    <n v="10017"/>
    <n v="1794142"/>
    <n v="33811"/>
    <n v="0.97950000000000004"/>
    <m/>
    <m/>
    <m/>
    <n v="7.17E-2"/>
    <m/>
    <m/>
    <n v="683"/>
    <n v="1457"/>
  </r>
  <r>
    <x v="52"/>
    <s v="C-IV"/>
    <x v="2"/>
    <x v="2"/>
    <n v="2014"/>
    <s v="2013/14"/>
    <n v="737"/>
    <n v="4108"/>
    <n v="1"/>
    <n v="8"/>
    <n v="738"/>
    <n v="4116"/>
    <n v="4854"/>
    <n v="10799"/>
    <n v="1997"/>
    <n v="8776"/>
    <n v="10773"/>
    <n v="3"/>
    <n v="23"/>
    <n v="26"/>
    <n v="2000"/>
    <n v="8799"/>
    <n v="1478951"/>
    <n v="3269"/>
    <n v="1482220"/>
    <n v="23240"/>
    <n v="0.87450000000000006"/>
    <m/>
    <m/>
    <m/>
    <n v="7.17E-2"/>
    <m/>
    <m/>
    <n v="441"/>
    <n v="943"/>
  </r>
  <r>
    <x v="53"/>
    <s v="C-IV"/>
    <x v="2"/>
    <x v="2"/>
    <n v="2014"/>
    <s v="2013/14"/>
    <n v="85"/>
    <n v="824"/>
    <n v="0"/>
    <n v="2"/>
    <n v="85"/>
    <n v="826"/>
    <n v="911"/>
    <n v="1723"/>
    <n v="205"/>
    <n v="1515"/>
    <n v="1720"/>
    <n v="0"/>
    <n v="3"/>
    <n v="3"/>
    <n v="205"/>
    <n v="1518"/>
    <n v="250772"/>
    <n v="457"/>
    <n v="251229"/>
    <n v="4031"/>
    <n v="0.94920000000000004"/>
    <m/>
    <m/>
    <m/>
    <n v="7.17E-2"/>
    <m/>
    <m/>
    <n v="39"/>
    <n v="57"/>
  </r>
  <r>
    <x v="54"/>
    <s v="CalWIN"/>
    <x v="2"/>
    <x v="2"/>
    <n v="2014"/>
    <s v="2013/14"/>
    <n v="9540"/>
    <n v="40626"/>
    <n v="28"/>
    <n v="424"/>
    <n v="9568"/>
    <n v="41050"/>
    <n v="50618"/>
    <n v="122733"/>
    <n v="26229"/>
    <n v="95497"/>
    <n v="121726"/>
    <n v="93"/>
    <n v="914"/>
    <n v="1007"/>
    <n v="26322"/>
    <n v="96411"/>
    <n v="16798748"/>
    <n v="124977"/>
    <n v="16923725"/>
    <n v="215221"/>
    <n v="1"/>
    <m/>
    <m/>
    <m/>
    <n v="3.4000000000000002E-2"/>
    <m/>
    <m/>
    <n v="8478"/>
    <n v="19390"/>
  </r>
  <r>
    <x v="55"/>
    <s v="C-IV"/>
    <x v="2"/>
    <x v="2"/>
    <n v="2014"/>
    <s v="2013/14"/>
    <n v="379"/>
    <n v="2595"/>
    <n v="1"/>
    <n v="1"/>
    <n v="380"/>
    <n v="2596"/>
    <n v="2976"/>
    <n v="5430"/>
    <n v="970"/>
    <n v="4453"/>
    <n v="5423"/>
    <n v="3"/>
    <n v="4"/>
    <n v="7"/>
    <n v="973"/>
    <n v="4457"/>
    <n v="766305"/>
    <n v="894"/>
    <n v="767199"/>
    <n v="12559"/>
    <n v="0.93569999999999998"/>
    <m/>
    <m/>
    <m/>
    <n v="7.17E-2"/>
    <m/>
    <m/>
    <n v="125"/>
    <n v="204"/>
  </r>
  <r>
    <x v="56"/>
    <s v="CalWIN"/>
    <x v="2"/>
    <x v="2"/>
    <n v="2014"/>
    <s v="2013/14"/>
    <n v="3658"/>
    <n v="30664"/>
    <n v="6"/>
    <n v="223"/>
    <n v="3664"/>
    <n v="30887"/>
    <n v="34551"/>
    <n v="71213"/>
    <n v="9050"/>
    <n v="61620"/>
    <n v="70670"/>
    <n v="21"/>
    <n v="522"/>
    <n v="543"/>
    <n v="9071"/>
    <n v="62142"/>
    <n v="10020996"/>
    <n v="69894"/>
    <n v="10090890"/>
    <n v="187460"/>
    <n v="0.90600000000000003"/>
    <m/>
    <m/>
    <m/>
    <n v="2.3099999999999999E-2"/>
    <m/>
    <m/>
    <n v="7139"/>
    <n v="15511"/>
  </r>
  <r>
    <x v="57"/>
    <s v="CalWIN"/>
    <x v="2"/>
    <x v="2"/>
    <n v="2014"/>
    <s v="2013/14"/>
    <n v="1032"/>
    <n v="7479"/>
    <n v="21"/>
    <n v="125"/>
    <n v="1053"/>
    <n v="7604"/>
    <n v="8657"/>
    <n v="18344"/>
    <n v="2714"/>
    <n v="15276"/>
    <n v="17990"/>
    <n v="74"/>
    <n v="280"/>
    <n v="354"/>
    <n v="2788"/>
    <n v="15556"/>
    <n v="2515450"/>
    <n v="44772"/>
    <n v="2560222"/>
    <n v="45505"/>
    <n v="0.77170000000000005"/>
    <m/>
    <m/>
    <m/>
    <n v="7.17E-2"/>
    <m/>
    <m/>
    <n v="962"/>
    <n v="1891"/>
  </r>
  <r>
    <x v="58"/>
    <s v="C-IV"/>
    <x v="2"/>
    <x v="2"/>
    <n v="2014"/>
    <s v="2013/14"/>
    <n v="997"/>
    <n v="4915"/>
    <n v="3"/>
    <n v="18"/>
    <n v="1000"/>
    <n v="4933"/>
    <n v="5933"/>
    <n v="13226"/>
    <n v="2712"/>
    <n v="10459"/>
    <n v="13171"/>
    <n v="8"/>
    <n v="47"/>
    <n v="55"/>
    <n v="2720"/>
    <n v="10506"/>
    <n v="1852838"/>
    <n v="6211"/>
    <n v="1859049"/>
    <n v="26142"/>
    <n v="0.99629999999999996"/>
    <m/>
    <m/>
    <m/>
    <n v="7.17E-2"/>
    <m/>
    <m/>
    <n v="522"/>
    <n v="1031"/>
  </r>
  <r>
    <x v="0"/>
    <s v="n/a"/>
    <x v="3"/>
    <x v="2"/>
    <n v="2014"/>
    <s v="2013/14"/>
    <n v="311092"/>
    <n v="1716681"/>
    <n v="1968"/>
    <n v="16644"/>
    <n v="313060"/>
    <n v="1733325"/>
    <n v="2046385"/>
    <n v="4393812"/>
    <n v="783502"/>
    <n v="3565701"/>
    <n v="4349203"/>
    <n v="6415"/>
    <n v="38194"/>
    <n v="44609"/>
    <n v="789917"/>
    <n v="3603895"/>
    <n v="621137172"/>
    <n v="5413357"/>
    <n v="626550529"/>
    <n v="11059814"/>
    <n v="0.95879999999999999"/>
    <m/>
    <m/>
    <m/>
    <n v="4.19E-2"/>
    <m/>
    <m/>
    <n v="342430"/>
    <n v="711311"/>
  </r>
  <r>
    <x v="1"/>
    <s v="CalWIN"/>
    <x v="3"/>
    <x v="2"/>
    <n v="2014"/>
    <s v="2013/14"/>
    <n v="9927"/>
    <n v="53307"/>
    <n v="105"/>
    <n v="869"/>
    <n v="10032"/>
    <n v="54176"/>
    <n v="64208"/>
    <n v="127457"/>
    <n v="23278"/>
    <n v="101796"/>
    <n v="125074"/>
    <n v="333"/>
    <n v="2050"/>
    <n v="2383"/>
    <n v="23611"/>
    <n v="103846"/>
    <n v="18360748"/>
    <n v="282780"/>
    <n v="18643528"/>
    <n v="373571"/>
    <n v="0.85780000000000001"/>
    <m/>
    <m/>
    <m/>
    <n v="1.84E-2"/>
    <m/>
    <m/>
    <n v="9768"/>
    <n v="18502"/>
  </r>
  <r>
    <x v="2"/>
    <s v="C-IV"/>
    <x v="3"/>
    <x v="2"/>
    <n v="2014"/>
    <s v="2013/14"/>
    <n v="4"/>
    <n v="107"/>
    <n v="0"/>
    <n v="0"/>
    <n v="4"/>
    <n v="107"/>
    <n v="111"/>
    <n v="180"/>
    <n v="9"/>
    <n v="171"/>
    <n v="180"/>
    <n v="0"/>
    <n v="0"/>
    <n v="0"/>
    <n v="9"/>
    <n v="171"/>
    <n v="24115"/>
    <n v="0"/>
    <n v="24115"/>
    <n v="332"/>
    <n v="1"/>
    <m/>
    <m/>
    <m/>
    <n v="7.4099999999999999E-2"/>
    <m/>
    <m/>
    <n v="0"/>
    <n v="0"/>
  </r>
  <r>
    <x v="3"/>
    <s v="C-IV"/>
    <x v="3"/>
    <x v="2"/>
    <n v="2014"/>
    <s v="2013/14"/>
    <n v="183"/>
    <n v="1586"/>
    <n v="0"/>
    <n v="2"/>
    <n v="183"/>
    <n v="1588"/>
    <n v="1771"/>
    <n v="3411"/>
    <n v="465"/>
    <n v="2940"/>
    <n v="3405"/>
    <n v="0"/>
    <n v="6"/>
    <n v="6"/>
    <n v="465"/>
    <n v="2946"/>
    <n v="476822"/>
    <n v="242"/>
    <n v="477064"/>
    <n v="6939"/>
    <n v="0.96630000000000005"/>
    <m/>
    <m/>
    <m/>
    <n v="7.4099999999999999E-2"/>
    <m/>
    <m/>
    <n v="69"/>
    <n v="114"/>
  </r>
  <r>
    <x v="4"/>
    <s v="C-IV"/>
    <x v="3"/>
    <x v="2"/>
    <n v="2014"/>
    <s v="2013/14"/>
    <n v="2089"/>
    <n v="13085"/>
    <n v="3"/>
    <n v="35"/>
    <n v="2092"/>
    <n v="13120"/>
    <n v="15212"/>
    <n v="30559"/>
    <n v="5227"/>
    <n v="25245"/>
    <n v="30472"/>
    <n v="8"/>
    <n v="79"/>
    <n v="87"/>
    <n v="5235"/>
    <n v="25324"/>
    <n v="4295154"/>
    <n v="10452"/>
    <n v="4305606"/>
    <n v="71197"/>
    <n v="0.88570000000000004"/>
    <m/>
    <m/>
    <m/>
    <n v="7.4099999999999999E-2"/>
    <m/>
    <m/>
    <n v="940"/>
    <n v="1620"/>
  </r>
  <r>
    <x v="5"/>
    <s v="C-IV"/>
    <x v="3"/>
    <x v="2"/>
    <n v="2014"/>
    <s v="2013/14"/>
    <n v="289"/>
    <n v="2391"/>
    <n v="0"/>
    <n v="5"/>
    <n v="289"/>
    <n v="2396"/>
    <n v="2685"/>
    <n v="5094"/>
    <n v="760"/>
    <n v="4325"/>
    <n v="5085"/>
    <n v="0"/>
    <n v="9"/>
    <n v="9"/>
    <n v="760"/>
    <n v="4334"/>
    <n v="707216"/>
    <n v="1227"/>
    <n v="708443"/>
    <n v="10135"/>
    <n v="0.95830000000000004"/>
    <m/>
    <m/>
    <m/>
    <n v="7.4099999999999999E-2"/>
    <m/>
    <m/>
    <n v="102"/>
    <n v="178"/>
  </r>
  <r>
    <x v="6"/>
    <s v="C-IV"/>
    <x v="3"/>
    <x v="2"/>
    <n v="2014"/>
    <s v="2013/14"/>
    <n v="115"/>
    <n v="635"/>
    <n v="0"/>
    <n v="2"/>
    <n v="115"/>
    <n v="637"/>
    <n v="752"/>
    <n v="1810"/>
    <n v="306"/>
    <n v="1497"/>
    <n v="1803"/>
    <n v="0"/>
    <n v="7"/>
    <n v="7"/>
    <n v="306"/>
    <n v="1504"/>
    <n v="239405"/>
    <n v="1163"/>
    <n v="240568"/>
    <n v="7553"/>
    <n v="0.67649999999999999"/>
    <m/>
    <m/>
    <m/>
    <n v="7.4099999999999999E-2"/>
    <m/>
    <m/>
    <n v="171"/>
    <n v="386"/>
  </r>
  <r>
    <x v="7"/>
    <s v="CalWIN"/>
    <x v="3"/>
    <x v="2"/>
    <n v="2014"/>
    <s v="2013/14"/>
    <n v="5691"/>
    <n v="28992"/>
    <n v="29"/>
    <n v="209"/>
    <n v="5720"/>
    <n v="29201"/>
    <n v="34921"/>
    <n v="71884"/>
    <n v="13568"/>
    <n v="57719"/>
    <n v="71287"/>
    <n v="98"/>
    <n v="499"/>
    <n v="597"/>
    <n v="13666"/>
    <n v="58218"/>
    <n v="10419841"/>
    <n v="69519"/>
    <n v="10489360"/>
    <n v="221047"/>
    <n v="0.95199999999999996"/>
    <m/>
    <m/>
    <m/>
    <n v="3.95E-2"/>
    <m/>
    <m/>
    <n v="5610"/>
    <n v="11062"/>
  </r>
  <r>
    <x v="8"/>
    <s v="C-IV"/>
    <x v="3"/>
    <x v="2"/>
    <n v="2014"/>
    <s v="2013/14"/>
    <n v="444"/>
    <n v="2063"/>
    <n v="0"/>
    <n v="4"/>
    <n v="444"/>
    <n v="2067"/>
    <n v="2511"/>
    <n v="5175"/>
    <n v="1174"/>
    <n v="3989"/>
    <n v="5163"/>
    <n v="1"/>
    <n v="11"/>
    <n v="12"/>
    <n v="1175"/>
    <n v="4000"/>
    <n v="708216"/>
    <n v="1290"/>
    <n v="709506"/>
    <n v="10322"/>
    <n v="1"/>
    <m/>
    <m/>
    <m/>
    <n v="7.4099999999999999E-2"/>
    <m/>
    <m/>
    <n v="148"/>
    <n v="253"/>
  </r>
  <r>
    <x v="9"/>
    <s v="C-IV"/>
    <x v="3"/>
    <x v="2"/>
    <n v="2014"/>
    <s v="2013/14"/>
    <n v="609"/>
    <n v="6209"/>
    <n v="1"/>
    <n v="18"/>
    <n v="610"/>
    <n v="6227"/>
    <n v="6837"/>
    <n v="12431"/>
    <n v="1500"/>
    <n v="10887"/>
    <n v="12387"/>
    <n v="1"/>
    <n v="43"/>
    <n v="44"/>
    <n v="1501"/>
    <n v="10930"/>
    <n v="1754016"/>
    <n v="4883"/>
    <n v="1758899"/>
    <n v="31717"/>
    <n v="0.98850000000000005"/>
    <m/>
    <m/>
    <m/>
    <n v="7.4099999999999999E-2"/>
    <m/>
    <m/>
    <n v="403"/>
    <n v="800"/>
  </r>
  <r>
    <x v="10"/>
    <s v="CalWIN"/>
    <x v="3"/>
    <x v="2"/>
    <n v="2014"/>
    <s v="2013/14"/>
    <n v="16157"/>
    <n v="80637"/>
    <n v="58"/>
    <n v="332"/>
    <n v="16215"/>
    <n v="80969"/>
    <n v="97184"/>
    <n v="230446"/>
    <n v="43793"/>
    <n v="185566"/>
    <n v="229359"/>
    <n v="208"/>
    <n v="879"/>
    <n v="1087"/>
    <n v="44001"/>
    <n v="186445"/>
    <n v="32295327"/>
    <n v="134077"/>
    <n v="32429404"/>
    <n v="408792"/>
    <n v="0.91310000000000002"/>
    <m/>
    <m/>
    <m/>
    <n v="2.8799999999999999E-2"/>
    <m/>
    <m/>
    <n v="14629"/>
    <n v="31718"/>
  </r>
  <r>
    <x v="11"/>
    <s v="C-IV"/>
    <x v="3"/>
    <x v="2"/>
    <n v="2014"/>
    <s v="2013/14"/>
    <n v="247"/>
    <n v="1271"/>
    <n v="0"/>
    <n v="4"/>
    <n v="247"/>
    <n v="1275"/>
    <n v="1522"/>
    <n v="3735"/>
    <n v="665"/>
    <n v="3053"/>
    <n v="3718"/>
    <n v="2"/>
    <n v="15"/>
    <n v="17"/>
    <n v="667"/>
    <n v="3068"/>
    <n v="477577"/>
    <n v="984"/>
    <n v="478561"/>
    <n v="10235"/>
    <n v="0.98750000000000004"/>
    <m/>
    <m/>
    <m/>
    <n v="7.4099999999999999E-2"/>
    <m/>
    <m/>
    <n v="218"/>
    <n v="472"/>
  </r>
  <r>
    <x v="12"/>
    <s v="C-IV"/>
    <x v="3"/>
    <x v="2"/>
    <n v="2014"/>
    <s v="2013/14"/>
    <n v="1042"/>
    <n v="8926"/>
    <n v="1"/>
    <n v="18"/>
    <n v="1043"/>
    <n v="8944"/>
    <n v="9987"/>
    <n v="18257"/>
    <n v="2555"/>
    <n v="15664"/>
    <n v="18219"/>
    <n v="3"/>
    <n v="35"/>
    <n v="38"/>
    <n v="2558"/>
    <n v="15699"/>
    <n v="2602266"/>
    <n v="4455"/>
    <n v="2606721"/>
    <n v="41836"/>
    <n v="0.98650000000000004"/>
    <m/>
    <m/>
    <m/>
    <n v="7.4099999999999999E-2"/>
    <m/>
    <m/>
    <n v="691"/>
    <n v="1250"/>
  </r>
  <r>
    <x v="13"/>
    <s v="C-IV"/>
    <x v="3"/>
    <x v="2"/>
    <n v="2014"/>
    <s v="2013/14"/>
    <n v="2146"/>
    <n v="12862"/>
    <n v="6"/>
    <n v="132"/>
    <n v="2152"/>
    <n v="12994"/>
    <n v="15146"/>
    <n v="38209"/>
    <n v="5885"/>
    <n v="31909"/>
    <n v="37794"/>
    <n v="17"/>
    <n v="398"/>
    <n v="415"/>
    <n v="5902"/>
    <n v="32307"/>
    <n v="4929553"/>
    <n v="44744"/>
    <n v="4974297"/>
    <n v="77860"/>
    <n v="0.94469999999999998"/>
    <m/>
    <m/>
    <m/>
    <n v="7.4099999999999999E-2"/>
    <m/>
    <m/>
    <n v="1064"/>
    <n v="2181"/>
  </r>
  <r>
    <x v="14"/>
    <s v="C-IV"/>
    <x v="3"/>
    <x v="2"/>
    <n v="2014"/>
    <s v="2013/14"/>
    <n v="115"/>
    <n v="973"/>
    <n v="0"/>
    <n v="3"/>
    <n v="115"/>
    <n v="976"/>
    <n v="1091"/>
    <n v="2198"/>
    <n v="340"/>
    <n v="1851"/>
    <n v="2191"/>
    <n v="0"/>
    <n v="7"/>
    <n v="7"/>
    <n v="340"/>
    <n v="1858"/>
    <n v="284572"/>
    <n v="496"/>
    <n v="285068"/>
    <n v="4855"/>
    <n v="1"/>
    <m/>
    <m/>
    <m/>
    <n v="7.4099999999999999E-2"/>
    <m/>
    <m/>
    <n v="114"/>
    <n v="238"/>
  </r>
  <r>
    <x v="15"/>
    <s v="C-IV"/>
    <x v="3"/>
    <x v="2"/>
    <n v="2014"/>
    <s v="2013/14"/>
    <n v="11466"/>
    <n v="49349"/>
    <n v="26"/>
    <n v="311"/>
    <n v="11492"/>
    <n v="49660"/>
    <n v="61152"/>
    <n v="147731"/>
    <n v="31350"/>
    <n v="115552"/>
    <n v="146902"/>
    <n v="83"/>
    <n v="746"/>
    <n v="829"/>
    <n v="31433"/>
    <n v="116298"/>
    <n v="20396766"/>
    <n v="115845"/>
    <n v="20512611"/>
    <n v="323857"/>
    <n v="0.98360000000000003"/>
    <m/>
    <m/>
    <m/>
    <n v="2.3E-2"/>
    <m/>
    <m/>
    <n v="10539"/>
    <n v="23682"/>
  </r>
  <r>
    <x v="16"/>
    <s v="C-IV"/>
    <x v="3"/>
    <x v="2"/>
    <n v="2014"/>
    <s v="2013/14"/>
    <n v="1673"/>
    <n v="8532"/>
    <n v="5"/>
    <n v="57"/>
    <n v="1678"/>
    <n v="8589"/>
    <n v="10267"/>
    <n v="24396"/>
    <n v="4568"/>
    <n v="19650"/>
    <n v="24218"/>
    <n v="13"/>
    <n v="165"/>
    <n v="178"/>
    <n v="4581"/>
    <n v="19815"/>
    <n v="3207795"/>
    <n v="20276"/>
    <n v="3228071"/>
    <n v="47882"/>
    <n v="0.99119999999999997"/>
    <m/>
    <m/>
    <m/>
    <n v="7.4099999999999999E-2"/>
    <m/>
    <m/>
    <n v="1402"/>
    <n v="3099"/>
  </r>
  <r>
    <x v="17"/>
    <s v="C-IV"/>
    <x v="3"/>
    <x v="2"/>
    <n v="2014"/>
    <s v="2013/14"/>
    <n v="716"/>
    <n v="4651"/>
    <n v="0"/>
    <n v="16"/>
    <n v="716"/>
    <n v="4667"/>
    <n v="5383"/>
    <n v="10896"/>
    <n v="1869"/>
    <n v="8994"/>
    <n v="10863"/>
    <n v="2"/>
    <n v="31"/>
    <n v="33"/>
    <n v="1871"/>
    <n v="9025"/>
    <n v="1563879"/>
    <n v="4392"/>
    <n v="1568271"/>
    <n v="24999"/>
    <n v="0.87260000000000004"/>
    <m/>
    <m/>
    <m/>
    <n v="7.4099999999999999E-2"/>
    <m/>
    <m/>
    <n v="370"/>
    <n v="704"/>
  </r>
  <r>
    <x v="18"/>
    <s v="C-IV"/>
    <x v="3"/>
    <x v="2"/>
    <n v="2014"/>
    <s v="2013/14"/>
    <n v="305"/>
    <n v="1265"/>
    <n v="0"/>
    <n v="0"/>
    <n v="305"/>
    <n v="1265"/>
    <n v="1570"/>
    <n v="3235"/>
    <n v="775"/>
    <n v="2459"/>
    <n v="3234"/>
    <n v="1"/>
    <n v="0"/>
    <n v="1"/>
    <n v="776"/>
    <n v="2459"/>
    <n v="466332"/>
    <n v="53"/>
    <n v="466385"/>
    <n v="6551"/>
    <n v="0.96150000000000002"/>
    <m/>
    <m/>
    <m/>
    <n v="7.4099999999999999E-2"/>
    <m/>
    <m/>
    <n v="100"/>
    <n v="159"/>
  </r>
  <r>
    <x v="19"/>
    <s v="LRS"/>
    <x v="3"/>
    <x v="2"/>
    <n v="2014"/>
    <s v="2013/14"/>
    <n v="86981"/>
    <n v="483269"/>
    <n v="932"/>
    <n v="5500"/>
    <n v="87913"/>
    <n v="488769"/>
    <n v="576682"/>
    <n v="1180079"/>
    <n v="199254"/>
    <n v="966015"/>
    <n v="1165269"/>
    <n v="2997"/>
    <n v="11813"/>
    <n v="14810"/>
    <n v="202251"/>
    <n v="977828"/>
    <n v="174333762"/>
    <n v="1889812"/>
    <n v="176223574"/>
    <n v="3373845"/>
    <n v="0.96319999999999995"/>
    <m/>
    <m/>
    <m/>
    <n v="3.2899999999999999E-2"/>
    <m/>
    <m/>
    <n v="115679"/>
    <n v="236015"/>
  </r>
  <r>
    <x v="20"/>
    <s v="C-IV"/>
    <x v="3"/>
    <x v="2"/>
    <n v="2014"/>
    <s v="2013/14"/>
    <n v="2107"/>
    <n v="9463"/>
    <n v="3"/>
    <n v="20"/>
    <n v="2110"/>
    <n v="9483"/>
    <n v="11593"/>
    <n v="29027"/>
    <n v="5625"/>
    <n v="23323"/>
    <n v="28948"/>
    <n v="6"/>
    <n v="73"/>
    <n v="79"/>
    <n v="5631"/>
    <n v="23396"/>
    <n v="3962247"/>
    <n v="7858"/>
    <n v="3970105"/>
    <n v="60535"/>
    <n v="0.9788"/>
    <m/>
    <m/>
    <m/>
    <n v="7.4099999999999999E-2"/>
    <m/>
    <m/>
    <n v="2900"/>
    <n v="6644"/>
  </r>
  <r>
    <x v="21"/>
    <s v="C-IV"/>
    <x v="3"/>
    <x v="2"/>
    <n v="2014"/>
    <s v="2013/14"/>
    <n v="764"/>
    <n v="5222"/>
    <n v="16"/>
    <n v="105"/>
    <n v="780"/>
    <n v="5327"/>
    <n v="6107"/>
    <n v="10224"/>
    <n v="1673"/>
    <n v="8231"/>
    <n v="9904"/>
    <n v="49"/>
    <n v="271"/>
    <n v="320"/>
    <n v="1722"/>
    <n v="8502"/>
    <n v="1465868"/>
    <n v="31582"/>
    <n v="1497450"/>
    <n v="36481"/>
    <n v="0.96040000000000003"/>
    <m/>
    <m/>
    <m/>
    <n v="7.4099999999999999E-2"/>
    <m/>
    <m/>
    <n v="1302"/>
    <n v="2314"/>
  </r>
  <r>
    <x v="22"/>
    <s v="C-IV"/>
    <x v="3"/>
    <x v="2"/>
    <n v="2014"/>
    <s v="2013/14"/>
    <n v="137"/>
    <n v="894"/>
    <n v="0"/>
    <n v="1"/>
    <n v="137"/>
    <n v="895"/>
    <n v="1032"/>
    <n v="2059"/>
    <n v="371"/>
    <n v="1685"/>
    <n v="2056"/>
    <n v="0"/>
    <n v="3"/>
    <n v="3"/>
    <n v="371"/>
    <n v="1688"/>
    <n v="293172"/>
    <n v="335"/>
    <n v="293507"/>
    <n v="4244"/>
    <n v="0.87229999999999996"/>
    <m/>
    <m/>
    <m/>
    <n v="7.4099999999999999E-2"/>
    <m/>
    <m/>
    <n v="37"/>
    <n v="60"/>
  </r>
  <r>
    <x v="23"/>
    <s v="C-IV"/>
    <x v="3"/>
    <x v="2"/>
    <n v="2014"/>
    <s v="2013/14"/>
    <n v="869"/>
    <n v="6702"/>
    <n v="1"/>
    <n v="18"/>
    <n v="870"/>
    <n v="6720"/>
    <n v="7590"/>
    <n v="14074"/>
    <n v="2180"/>
    <n v="11845"/>
    <n v="14025"/>
    <n v="4"/>
    <n v="45"/>
    <n v="49"/>
    <n v="2184"/>
    <n v="11890"/>
    <n v="2025698"/>
    <n v="6592"/>
    <n v="2032290"/>
    <n v="33895"/>
    <n v="0.99719999999999998"/>
    <m/>
    <m/>
    <m/>
    <n v="7.4099999999999999E-2"/>
    <m/>
    <m/>
    <n v="663"/>
    <n v="1399"/>
  </r>
  <r>
    <x v="24"/>
    <s v="C-IV"/>
    <x v="3"/>
    <x v="2"/>
    <n v="2014"/>
    <s v="2013/14"/>
    <n v="4928"/>
    <n v="19051"/>
    <n v="5"/>
    <n v="25"/>
    <n v="4933"/>
    <n v="19076"/>
    <n v="24009"/>
    <n v="57288"/>
    <n v="13516"/>
    <n v="43674"/>
    <n v="57190"/>
    <n v="19"/>
    <n v="79"/>
    <n v="98"/>
    <n v="13535"/>
    <n v="43753"/>
    <n v="7892810"/>
    <n v="9896"/>
    <n v="7902706"/>
    <n v="115659"/>
    <n v="0.97199999999999998"/>
    <m/>
    <m/>
    <m/>
    <n v="6.0000000000000001E-3"/>
    <m/>
    <m/>
    <n v="4106"/>
    <n v="9180"/>
  </r>
  <r>
    <x v="25"/>
    <s v="C-IV"/>
    <x v="3"/>
    <x v="2"/>
    <n v="2014"/>
    <s v="2013/14"/>
    <n v="76"/>
    <n v="379"/>
    <n v="0"/>
    <n v="0"/>
    <n v="76"/>
    <n v="379"/>
    <n v="455"/>
    <n v="997"/>
    <n v="195"/>
    <n v="802"/>
    <n v="997"/>
    <n v="0"/>
    <n v="0"/>
    <n v="0"/>
    <n v="195"/>
    <n v="802"/>
    <n v="130108"/>
    <n v="0"/>
    <n v="130108"/>
    <n v="2673"/>
    <n v="1"/>
    <m/>
    <m/>
    <m/>
    <n v="7.4099999999999999E-2"/>
    <m/>
    <m/>
    <n v="38"/>
    <n v="76"/>
  </r>
  <r>
    <x v="26"/>
    <s v="C-IV"/>
    <x v="3"/>
    <x v="2"/>
    <n v="2014"/>
    <s v="2013/14"/>
    <n v="18"/>
    <n v="563"/>
    <n v="0"/>
    <n v="0"/>
    <n v="18"/>
    <n v="563"/>
    <n v="581"/>
    <n v="920"/>
    <n v="41"/>
    <n v="878"/>
    <n v="919"/>
    <n v="0"/>
    <n v="1"/>
    <n v="1"/>
    <n v="41"/>
    <n v="879"/>
    <n v="133100"/>
    <n v="118"/>
    <n v="133218"/>
    <n v="2854"/>
    <n v="1"/>
    <m/>
    <m/>
    <m/>
    <n v="7.4099999999999999E-2"/>
    <m/>
    <m/>
    <n v="83"/>
    <n v="163"/>
  </r>
  <r>
    <x v="27"/>
    <s v="C-IV"/>
    <x v="3"/>
    <x v="2"/>
    <n v="2014"/>
    <s v="2013/14"/>
    <n v="4544"/>
    <n v="18860"/>
    <n v="11"/>
    <n v="83"/>
    <n v="4555"/>
    <n v="18943"/>
    <n v="23498"/>
    <n v="53709"/>
    <n v="11138"/>
    <n v="42261"/>
    <n v="53399"/>
    <n v="35"/>
    <n v="275"/>
    <n v="310"/>
    <n v="11173"/>
    <n v="42536"/>
    <n v="7496275"/>
    <n v="30084"/>
    <n v="7526359"/>
    <n v="142236"/>
    <n v="1"/>
    <m/>
    <m/>
    <m/>
    <n v="7.1999999999999995E-2"/>
    <m/>
    <m/>
    <n v="8138"/>
    <n v="17411"/>
  </r>
  <r>
    <x v="28"/>
    <s v="C-IV"/>
    <x v="3"/>
    <x v="2"/>
    <n v="2014"/>
    <s v="2013/14"/>
    <n v="400"/>
    <n v="3132"/>
    <n v="3"/>
    <n v="26"/>
    <n v="403"/>
    <n v="3158"/>
    <n v="3561"/>
    <n v="7455"/>
    <n v="996"/>
    <n v="6374"/>
    <n v="7370"/>
    <n v="10"/>
    <n v="75"/>
    <n v="85"/>
    <n v="1006"/>
    <n v="6449"/>
    <n v="1000327"/>
    <n v="8708"/>
    <n v="1009035"/>
    <n v="27239"/>
    <n v="0.97219999999999995"/>
    <m/>
    <m/>
    <m/>
    <n v="7.4099999999999999E-2"/>
    <m/>
    <m/>
    <n v="876"/>
    <n v="1820"/>
  </r>
  <r>
    <x v="29"/>
    <s v="C-IV"/>
    <x v="3"/>
    <x v="2"/>
    <n v="2014"/>
    <s v="2013/14"/>
    <n v="448"/>
    <n v="3707"/>
    <n v="2"/>
    <n v="4"/>
    <n v="450"/>
    <n v="3711"/>
    <n v="4161"/>
    <n v="7813"/>
    <n v="1160"/>
    <n v="6642"/>
    <n v="7802"/>
    <n v="2"/>
    <n v="9"/>
    <n v="11"/>
    <n v="1162"/>
    <n v="6651"/>
    <n v="1137697"/>
    <n v="1536"/>
    <n v="1139233"/>
    <n v="20181"/>
    <n v="0.9758"/>
    <m/>
    <m/>
    <m/>
    <n v="7.4099999999999999E-2"/>
    <m/>
    <m/>
    <n v="181"/>
    <n v="354"/>
  </r>
  <r>
    <x v="30"/>
    <s v="CalWIN"/>
    <x v="3"/>
    <x v="2"/>
    <n v="2014"/>
    <s v="2013/14"/>
    <n v="13104"/>
    <n v="100198"/>
    <n v="71"/>
    <n v="1822"/>
    <n v="13175"/>
    <n v="102020"/>
    <n v="115195"/>
    <n v="248563"/>
    <n v="33501"/>
    <n v="210653"/>
    <n v="244154"/>
    <n v="233"/>
    <n v="4176"/>
    <n v="4409"/>
    <n v="33734"/>
    <n v="214829"/>
    <n v="33905273"/>
    <n v="505843"/>
    <n v="34411116"/>
    <n v="738284"/>
    <n v="0.97689999999999999"/>
    <m/>
    <m/>
    <m/>
    <n v="2.8799999999999999E-2"/>
    <m/>
    <m/>
    <n v="29865"/>
    <n v="64396"/>
  </r>
  <r>
    <x v="31"/>
    <s v="CalWIN"/>
    <x v="3"/>
    <x v="2"/>
    <n v="2014"/>
    <s v="2013/14"/>
    <n v="994"/>
    <n v="8068"/>
    <n v="9"/>
    <n v="28"/>
    <n v="1003"/>
    <n v="8096"/>
    <n v="9099"/>
    <n v="18437"/>
    <n v="2595"/>
    <n v="15758"/>
    <n v="18353"/>
    <n v="28"/>
    <n v="56"/>
    <n v="84"/>
    <n v="2623"/>
    <n v="15814"/>
    <n v="2480136"/>
    <n v="9568"/>
    <n v="2489704"/>
    <n v="52125"/>
    <n v="0.9879"/>
    <m/>
    <m/>
    <m/>
    <n v="7.4099999999999999E-2"/>
    <m/>
    <m/>
    <n v="694"/>
    <n v="1376"/>
  </r>
  <r>
    <x v="32"/>
    <s v="C-IV"/>
    <x v="3"/>
    <x v="2"/>
    <n v="2014"/>
    <s v="2013/14"/>
    <n v="134"/>
    <n v="857"/>
    <n v="0"/>
    <n v="0"/>
    <n v="134"/>
    <n v="857"/>
    <n v="991"/>
    <n v="1951"/>
    <n v="371"/>
    <n v="1580"/>
    <n v="1951"/>
    <n v="0"/>
    <n v="0"/>
    <n v="0"/>
    <n v="371"/>
    <n v="1580"/>
    <n v="268149"/>
    <n v="0"/>
    <n v="268149"/>
    <n v="4787"/>
    <n v="1"/>
    <m/>
    <m/>
    <m/>
    <n v="7.4099999999999999E-2"/>
    <m/>
    <m/>
    <n v="36"/>
    <n v="56"/>
  </r>
  <r>
    <x v="33"/>
    <s v="C-IV"/>
    <x v="3"/>
    <x v="2"/>
    <n v="2014"/>
    <s v="2013/14"/>
    <n v="19498"/>
    <n v="101551"/>
    <n v="58"/>
    <n v="515"/>
    <n v="19556"/>
    <n v="102066"/>
    <n v="121622"/>
    <n v="285410"/>
    <n v="53050"/>
    <n v="230780"/>
    <n v="283830"/>
    <n v="197"/>
    <n v="1383"/>
    <n v="1580"/>
    <n v="53247"/>
    <n v="232163"/>
    <n v="38794085"/>
    <n v="172152"/>
    <n v="38966237"/>
    <n v="653026"/>
    <n v="0.99560000000000004"/>
    <m/>
    <m/>
    <m/>
    <n v="3.4299999999999997E-2"/>
    <m/>
    <m/>
    <n v="16835"/>
    <n v="36896"/>
  </r>
  <r>
    <x v="34"/>
    <s v="CalWIN"/>
    <x v="3"/>
    <x v="2"/>
    <n v="2014"/>
    <s v="2013/14"/>
    <n v="18206"/>
    <n v="80226"/>
    <n v="158"/>
    <n v="858"/>
    <n v="18364"/>
    <n v="81084"/>
    <n v="99448"/>
    <n v="215919"/>
    <n v="46383"/>
    <n v="167052"/>
    <n v="213435"/>
    <n v="546"/>
    <n v="1938"/>
    <n v="2484"/>
    <n v="46929"/>
    <n v="168990"/>
    <n v="30977874"/>
    <n v="332613"/>
    <n v="31310487"/>
    <n v="457870"/>
    <n v="0.97540000000000004"/>
    <m/>
    <m/>
    <m/>
    <n v="3.0000000000000001E-3"/>
    <m/>
    <m/>
    <n v="10203"/>
    <n v="19869"/>
  </r>
  <r>
    <x v="35"/>
    <s v="C-IV"/>
    <x v="3"/>
    <x v="2"/>
    <n v="2014"/>
    <s v="2013/14"/>
    <n v="411"/>
    <n v="2330"/>
    <n v="2"/>
    <n v="9"/>
    <n v="413"/>
    <n v="2339"/>
    <n v="2752"/>
    <n v="6390"/>
    <n v="1083"/>
    <n v="5277"/>
    <n v="6360"/>
    <n v="5"/>
    <n v="25"/>
    <n v="30"/>
    <n v="1088"/>
    <n v="5302"/>
    <n v="881912"/>
    <n v="3147"/>
    <n v="885059"/>
    <n v="15540"/>
    <n v="1"/>
    <m/>
    <m/>
    <m/>
    <n v="7.4099999999999999E-2"/>
    <m/>
    <m/>
    <n v="474"/>
    <n v="1033"/>
  </r>
  <r>
    <x v="36"/>
    <s v="C-IV"/>
    <x v="3"/>
    <x v="2"/>
    <n v="2014"/>
    <s v="2013/14"/>
    <n v="28703"/>
    <n v="139484"/>
    <n v="70"/>
    <n v="640"/>
    <n v="28773"/>
    <n v="140124"/>
    <n v="168897"/>
    <n v="385964"/>
    <n v="77229"/>
    <n v="306873"/>
    <n v="384102"/>
    <n v="242"/>
    <n v="1620"/>
    <n v="1862"/>
    <n v="77471"/>
    <n v="308493"/>
    <n v="53798153"/>
    <n v="209480"/>
    <n v="54007633"/>
    <n v="722555"/>
    <n v="0.99929999999999997"/>
    <m/>
    <m/>
    <m/>
    <n v="1.0699999999999999E-2"/>
    <m/>
    <m/>
    <n v="21102"/>
    <n v="44976"/>
  </r>
  <r>
    <x v="37"/>
    <s v="CalWIN"/>
    <x v="3"/>
    <x v="2"/>
    <n v="2014"/>
    <s v="2013/14"/>
    <n v="17679"/>
    <n v="112685"/>
    <n v="121"/>
    <n v="1182"/>
    <n v="17800"/>
    <n v="113867"/>
    <n v="131667"/>
    <n v="276963"/>
    <n v="47779"/>
    <n v="225906"/>
    <n v="273685"/>
    <n v="411"/>
    <n v="2867"/>
    <n v="3278"/>
    <n v="48190"/>
    <n v="228773"/>
    <n v="38326110"/>
    <n v="379608"/>
    <n v="38705718"/>
    <n v="694608"/>
    <n v="0.90200000000000002"/>
    <m/>
    <m/>
    <m/>
    <n v="4.7100000000000003E-2"/>
    <m/>
    <m/>
    <n v="16512"/>
    <n v="33763"/>
  </r>
  <r>
    <x v="38"/>
    <s v="CalWIN"/>
    <x v="3"/>
    <x v="2"/>
    <n v="2014"/>
    <s v="2013/14"/>
    <n v="2779"/>
    <n v="29154"/>
    <n v="73"/>
    <n v="857"/>
    <n v="2852"/>
    <n v="30011"/>
    <n v="32863"/>
    <n v="51155"/>
    <n v="6205"/>
    <n v="43070"/>
    <n v="49275"/>
    <n v="202"/>
    <n v="1678"/>
    <n v="1880"/>
    <n v="6407"/>
    <n v="44748"/>
    <n v="7489443"/>
    <n v="225470"/>
    <n v="7714913"/>
    <n v="202426"/>
    <n v="0.97089999999999999"/>
    <m/>
    <m/>
    <m/>
    <n v="4.4999999999999998E-2"/>
    <m/>
    <m/>
    <n v="4245"/>
    <n v="6770"/>
  </r>
  <r>
    <x v="39"/>
    <s v="C-IV"/>
    <x v="3"/>
    <x v="2"/>
    <n v="2014"/>
    <s v="2013/14"/>
    <n v="9467"/>
    <n v="39544"/>
    <n v="26"/>
    <n v="287"/>
    <n v="9493"/>
    <n v="39831"/>
    <n v="49324"/>
    <n v="116685"/>
    <n v="24352"/>
    <n v="91488"/>
    <n v="115840"/>
    <n v="87"/>
    <n v="758"/>
    <n v="845"/>
    <n v="24439"/>
    <n v="92246"/>
    <n v="16192858"/>
    <n v="101070"/>
    <n v="16293928"/>
    <n v="249369"/>
    <n v="0.9829"/>
    <m/>
    <m/>
    <m/>
    <n v="5.6500000000000002E-2"/>
    <m/>
    <m/>
    <n v="7162"/>
    <n v="15320"/>
  </r>
  <r>
    <x v="40"/>
    <s v="CalWIN"/>
    <x v="3"/>
    <x v="2"/>
    <n v="2014"/>
    <s v="2013/14"/>
    <n v="1182"/>
    <n v="8468"/>
    <n v="2"/>
    <n v="23"/>
    <n v="1184"/>
    <n v="8491"/>
    <n v="9675"/>
    <n v="18502"/>
    <n v="2881"/>
    <n v="15553"/>
    <n v="18434"/>
    <n v="6"/>
    <n v="62"/>
    <n v="68"/>
    <n v="2887"/>
    <n v="15615"/>
    <n v="2545023"/>
    <n v="7290"/>
    <n v="2552313"/>
    <n v="51311"/>
    <n v="0.97160000000000002"/>
    <m/>
    <m/>
    <m/>
    <n v="7.4099999999999999E-2"/>
    <m/>
    <m/>
    <n v="1202"/>
    <n v="2419"/>
  </r>
  <r>
    <x v="41"/>
    <s v="CalWIN"/>
    <x v="3"/>
    <x v="2"/>
    <n v="2014"/>
    <s v="2013/14"/>
    <n v="1432"/>
    <n v="14180"/>
    <n v="20"/>
    <n v="331"/>
    <n v="1452"/>
    <n v="14511"/>
    <n v="15963"/>
    <n v="32354"/>
    <n v="3604"/>
    <n v="27890"/>
    <n v="31494"/>
    <n v="66"/>
    <n v="794"/>
    <n v="860"/>
    <n v="3670"/>
    <n v="28684"/>
    <n v="4311205"/>
    <n v="91183"/>
    <n v="4402388"/>
    <n v="128422"/>
    <n v="0.97689999999999999"/>
    <m/>
    <m/>
    <m/>
    <n v="7.4099999999999999E-2"/>
    <m/>
    <m/>
    <n v="4096"/>
    <n v="7965"/>
  </r>
  <r>
    <x v="42"/>
    <s v="CalWIN"/>
    <x v="3"/>
    <x v="2"/>
    <n v="2014"/>
    <s v="2013/14"/>
    <n v="2975"/>
    <n v="13177"/>
    <n v="6"/>
    <n v="59"/>
    <n v="2981"/>
    <n v="13236"/>
    <n v="16217"/>
    <n v="36132"/>
    <n v="7447"/>
    <n v="28514"/>
    <n v="35961"/>
    <n v="20"/>
    <n v="151"/>
    <n v="171"/>
    <n v="7467"/>
    <n v="28665"/>
    <n v="4944970"/>
    <n v="17457"/>
    <n v="4962427"/>
    <n v="116289"/>
    <n v="0.79590000000000005"/>
    <m/>
    <m/>
    <m/>
    <n v="7.4099999999999999E-2"/>
    <m/>
    <m/>
    <n v="4940"/>
    <n v="10828"/>
  </r>
  <r>
    <x v="43"/>
    <s v="CalWIN"/>
    <x v="3"/>
    <x v="2"/>
    <n v="2014"/>
    <s v="2013/14"/>
    <n v="6827"/>
    <n v="46480"/>
    <n v="49"/>
    <n v="1142"/>
    <n v="6876"/>
    <n v="47622"/>
    <n v="54498"/>
    <n v="113186"/>
    <n v="16413"/>
    <n v="94271"/>
    <n v="110684"/>
    <n v="152"/>
    <n v="2350"/>
    <n v="2502"/>
    <n v="16565"/>
    <n v="96621"/>
    <n v="15623509"/>
    <n v="314731"/>
    <n v="15938240"/>
    <n v="378270"/>
    <n v="0.96850000000000003"/>
    <m/>
    <m/>
    <m/>
    <n v="2.98E-2"/>
    <m/>
    <m/>
    <n v="11274"/>
    <n v="22635"/>
  </r>
  <r>
    <x v="44"/>
    <s v="CalWIN"/>
    <x v="3"/>
    <x v="2"/>
    <n v="2014"/>
    <s v="2013/14"/>
    <n v="1464"/>
    <n v="11307"/>
    <n v="1"/>
    <n v="24"/>
    <n v="1465"/>
    <n v="11331"/>
    <n v="12796"/>
    <n v="24910"/>
    <n v="3535"/>
    <n v="21304"/>
    <n v="24839"/>
    <n v="2"/>
    <n v="69"/>
    <n v="71"/>
    <n v="3537"/>
    <n v="21373"/>
    <n v="3484937"/>
    <n v="7033"/>
    <n v="3491970"/>
    <n v="64771"/>
    <n v="0.8075"/>
    <m/>
    <m/>
    <m/>
    <n v="7.4099999999999999E-2"/>
    <m/>
    <m/>
    <n v="2664"/>
    <n v="5443"/>
  </r>
  <r>
    <x v="45"/>
    <s v="C-IV"/>
    <x v="3"/>
    <x v="2"/>
    <n v="2014"/>
    <s v="2013/14"/>
    <n v="1621"/>
    <n v="10682"/>
    <n v="1"/>
    <n v="20"/>
    <n v="1622"/>
    <n v="10702"/>
    <n v="12324"/>
    <n v="24283"/>
    <n v="4046"/>
    <n v="20185"/>
    <n v="24231"/>
    <n v="2"/>
    <n v="50"/>
    <n v="52"/>
    <n v="4048"/>
    <n v="20235"/>
    <n v="3340542"/>
    <n v="6261"/>
    <n v="3346803"/>
    <n v="56203"/>
    <n v="0.95499999999999996"/>
    <m/>
    <m/>
    <m/>
    <n v="7.4099999999999999E-2"/>
    <m/>
    <m/>
    <n v="682"/>
    <n v="1131"/>
  </r>
  <r>
    <x v="46"/>
    <s v="C-IV"/>
    <x v="3"/>
    <x v="2"/>
    <n v="2014"/>
    <s v="2013/14"/>
    <n v="12"/>
    <n v="160"/>
    <n v="0"/>
    <n v="1"/>
    <n v="12"/>
    <n v="161"/>
    <n v="173"/>
    <n v="306"/>
    <n v="29"/>
    <n v="275"/>
    <n v="304"/>
    <n v="0"/>
    <n v="2"/>
    <n v="2"/>
    <n v="29"/>
    <n v="277"/>
    <n v="42048"/>
    <n v="327"/>
    <n v="42375"/>
    <n v="723"/>
    <n v="0.9"/>
    <m/>
    <m/>
    <m/>
    <n v="7.4099999999999999E-2"/>
    <m/>
    <m/>
    <n v="4"/>
    <n v="7"/>
  </r>
  <r>
    <x v="47"/>
    <s v="C-IV"/>
    <x v="3"/>
    <x v="2"/>
    <n v="2014"/>
    <s v="2013/14"/>
    <n v="474"/>
    <n v="2729"/>
    <n v="0"/>
    <n v="3"/>
    <n v="474"/>
    <n v="2732"/>
    <n v="3206"/>
    <n v="7024"/>
    <n v="1306"/>
    <n v="5711"/>
    <n v="7017"/>
    <n v="0"/>
    <n v="7"/>
    <n v="7"/>
    <n v="1306"/>
    <n v="5718"/>
    <n v="963819"/>
    <n v="636"/>
    <n v="964455"/>
    <n v="15000"/>
    <n v="1"/>
    <m/>
    <m/>
    <m/>
    <n v="7.4099999999999999E-2"/>
    <m/>
    <m/>
    <n v="150"/>
    <n v="264"/>
  </r>
  <r>
    <x v="48"/>
    <s v="CalWIN"/>
    <x v="3"/>
    <x v="2"/>
    <n v="2014"/>
    <s v="2013/14"/>
    <n v="3474"/>
    <n v="18430"/>
    <n v="8"/>
    <n v="83"/>
    <n v="3482"/>
    <n v="18513"/>
    <n v="21995"/>
    <n v="43407"/>
    <n v="8418"/>
    <n v="34748"/>
    <n v="43166"/>
    <n v="30"/>
    <n v="211"/>
    <n v="241"/>
    <n v="8448"/>
    <n v="34959"/>
    <n v="6241097"/>
    <n v="30335"/>
    <n v="6271432"/>
    <n v="100097"/>
    <n v="0.94540000000000002"/>
    <m/>
    <m/>
    <m/>
    <n v="5.0000000000000001E-3"/>
    <m/>
    <m/>
    <n v="2504"/>
    <n v="4944"/>
  </r>
  <r>
    <x v="49"/>
    <s v="CalWIN"/>
    <x v="3"/>
    <x v="2"/>
    <n v="2014"/>
    <s v="2013/14"/>
    <n v="2050"/>
    <n v="16985"/>
    <n v="13"/>
    <n v="114"/>
    <n v="2063"/>
    <n v="17099"/>
    <n v="19162"/>
    <n v="35221"/>
    <n v="4960"/>
    <n v="29932"/>
    <n v="34892"/>
    <n v="44"/>
    <n v="285"/>
    <n v="329"/>
    <n v="5004"/>
    <n v="30217"/>
    <n v="5028502"/>
    <n v="36004"/>
    <n v="5064506"/>
    <n v="105610"/>
    <n v="0.83819999999999995"/>
    <m/>
    <m/>
    <m/>
    <n v="7.4099999999999999E-2"/>
    <m/>
    <m/>
    <n v="3502"/>
    <n v="7092"/>
  </r>
  <r>
    <x v="50"/>
    <s v="C-IV"/>
    <x v="3"/>
    <x v="2"/>
    <n v="2014"/>
    <s v="2013/14"/>
    <n v="6797"/>
    <n v="35490"/>
    <n v="9"/>
    <n v="59"/>
    <n v="6806"/>
    <n v="35549"/>
    <n v="42355"/>
    <n v="92163"/>
    <n v="17902"/>
    <n v="74056"/>
    <n v="91958"/>
    <n v="32"/>
    <n v="173"/>
    <n v="205"/>
    <n v="17934"/>
    <n v="74229"/>
    <n v="12941672"/>
    <n v="22856"/>
    <n v="12964528"/>
    <n v="191993"/>
    <n v="0.91490000000000005"/>
    <m/>
    <m/>
    <m/>
    <n v="1.5599999999999999E-2"/>
    <m/>
    <m/>
    <n v="5564"/>
    <n v="11805"/>
  </r>
  <r>
    <x v="51"/>
    <s v="C-IV"/>
    <x v="3"/>
    <x v="2"/>
    <n v="2014"/>
    <s v="2013/14"/>
    <n v="815"/>
    <n v="4720"/>
    <n v="4"/>
    <n v="26"/>
    <n v="819"/>
    <n v="4746"/>
    <n v="5565"/>
    <n v="12986"/>
    <n v="2130"/>
    <n v="10768"/>
    <n v="12898"/>
    <n v="15"/>
    <n v="73"/>
    <n v="88"/>
    <n v="2145"/>
    <n v="10841"/>
    <n v="1779956"/>
    <n v="9991"/>
    <n v="1789947"/>
    <n v="34597"/>
    <n v="0.97199999999999998"/>
    <m/>
    <m/>
    <m/>
    <n v="7.4099999999999999E-2"/>
    <m/>
    <m/>
    <n v="691"/>
    <n v="1475"/>
  </r>
  <r>
    <x v="52"/>
    <s v="C-IV"/>
    <x v="3"/>
    <x v="2"/>
    <n v="2014"/>
    <s v="2013/14"/>
    <n v="745"/>
    <n v="4162"/>
    <n v="1"/>
    <n v="9"/>
    <n v="746"/>
    <n v="4171"/>
    <n v="4917"/>
    <n v="10963"/>
    <n v="1989"/>
    <n v="8944"/>
    <n v="10933"/>
    <n v="3"/>
    <n v="27"/>
    <n v="30"/>
    <n v="1992"/>
    <n v="8971"/>
    <n v="1490076"/>
    <n v="3270"/>
    <n v="1493346"/>
    <n v="23757"/>
    <n v="0.94399999999999995"/>
    <m/>
    <m/>
    <m/>
    <n v="7.4099999999999999E-2"/>
    <m/>
    <m/>
    <n v="443"/>
    <n v="945"/>
  </r>
  <r>
    <x v="53"/>
    <s v="C-IV"/>
    <x v="3"/>
    <x v="2"/>
    <n v="2014"/>
    <s v="2013/14"/>
    <n v="81"/>
    <n v="857"/>
    <n v="0"/>
    <n v="1"/>
    <n v="81"/>
    <n v="858"/>
    <n v="939"/>
    <n v="1775"/>
    <n v="195"/>
    <n v="1578"/>
    <n v="1773"/>
    <n v="0"/>
    <n v="2"/>
    <n v="2"/>
    <n v="195"/>
    <n v="1580"/>
    <n v="258044"/>
    <n v="408"/>
    <n v="258452"/>
    <n v="4147"/>
    <n v="1"/>
    <m/>
    <m/>
    <m/>
    <n v="7.4099999999999999E-2"/>
    <m/>
    <m/>
    <n v="39"/>
    <n v="61"/>
  </r>
  <r>
    <x v="54"/>
    <s v="CalWIN"/>
    <x v="3"/>
    <x v="2"/>
    <n v="2014"/>
    <s v="2013/14"/>
    <n v="9569"/>
    <n v="40716"/>
    <n v="27"/>
    <n v="376"/>
    <n v="9596"/>
    <n v="41092"/>
    <n v="50688"/>
    <n v="123505"/>
    <n v="26276"/>
    <n v="96199"/>
    <n v="122475"/>
    <n v="87"/>
    <n v="943"/>
    <n v="1030"/>
    <n v="26363"/>
    <n v="97142"/>
    <n v="16821380"/>
    <n v="123351"/>
    <n v="16944731"/>
    <n v="219431"/>
    <n v="1"/>
    <m/>
    <m/>
    <m/>
    <n v="4.1099999999999998E-2"/>
    <m/>
    <m/>
    <n v="8492"/>
    <n v="19456"/>
  </r>
  <r>
    <x v="55"/>
    <s v="C-IV"/>
    <x v="3"/>
    <x v="2"/>
    <n v="2014"/>
    <s v="2013/14"/>
    <n v="396"/>
    <n v="2636"/>
    <n v="1"/>
    <n v="3"/>
    <n v="397"/>
    <n v="2639"/>
    <n v="3036"/>
    <n v="5567"/>
    <n v="996"/>
    <n v="4561"/>
    <n v="5557"/>
    <n v="2"/>
    <n v="8"/>
    <n v="10"/>
    <n v="998"/>
    <n v="4569"/>
    <n v="777504"/>
    <n v="963"/>
    <n v="778467"/>
    <n v="12840"/>
    <n v="0.93869999999999998"/>
    <m/>
    <m/>
    <m/>
    <n v="7.4099999999999999E-2"/>
    <m/>
    <m/>
    <n v="121"/>
    <n v="200"/>
  </r>
  <r>
    <x v="56"/>
    <s v="CalWIN"/>
    <x v="3"/>
    <x v="2"/>
    <n v="2014"/>
    <s v="2013/14"/>
    <n v="3685"/>
    <n v="30936"/>
    <n v="7"/>
    <n v="229"/>
    <n v="3692"/>
    <n v="31165"/>
    <n v="34857"/>
    <n v="71740"/>
    <n v="9151"/>
    <n v="62037"/>
    <n v="71188"/>
    <n v="26"/>
    <n v="526"/>
    <n v="552"/>
    <n v="9177"/>
    <n v="62563"/>
    <n v="9983972"/>
    <n v="67562"/>
    <n v="10051534"/>
    <n v="192768"/>
    <n v="0.96460000000000001"/>
    <m/>
    <m/>
    <m/>
    <n v="2.0400000000000001E-2"/>
    <m/>
    <m/>
    <n v="7120"/>
    <n v="15444"/>
  </r>
  <r>
    <x v="57"/>
    <s v="CalWIN"/>
    <x v="3"/>
    <x v="2"/>
    <n v="2014"/>
    <s v="2013/14"/>
    <n v="1031"/>
    <n v="7467"/>
    <n v="21"/>
    <n v="128"/>
    <n v="1052"/>
    <n v="7595"/>
    <n v="8647"/>
    <n v="18353"/>
    <n v="2724"/>
    <n v="15262"/>
    <n v="17986"/>
    <n v="77"/>
    <n v="290"/>
    <n v="367"/>
    <n v="2801"/>
    <n v="15552"/>
    <n v="2503893"/>
    <n v="45546"/>
    <n v="2549439"/>
    <n v="46796"/>
    <n v="0.84230000000000005"/>
    <m/>
    <m/>
    <m/>
    <n v="7.4099999999999999E-2"/>
    <m/>
    <m/>
    <n v="955"/>
    <n v="1872"/>
  </r>
  <r>
    <x v="58"/>
    <s v="C-IV"/>
    <x v="3"/>
    <x v="2"/>
    <n v="2014"/>
    <s v="2013/14"/>
    <n v="997"/>
    <n v="4919"/>
    <n v="3"/>
    <n v="16"/>
    <n v="1000"/>
    <n v="4935"/>
    <n v="5935"/>
    <n v="13249"/>
    <n v="2716"/>
    <n v="10479"/>
    <n v="13195"/>
    <n v="8"/>
    <n v="46"/>
    <n v="54"/>
    <n v="2724"/>
    <n v="10525"/>
    <n v="1860366"/>
    <n v="5803"/>
    <n v="1866169"/>
    <n v="26677"/>
    <n v="1"/>
    <m/>
    <m/>
    <m/>
    <n v="7.4099999999999999E-2"/>
    <m/>
    <m/>
    <n v="518"/>
    <n v="1016"/>
  </r>
  <r>
    <x v="0"/>
    <s v="n/a"/>
    <x v="4"/>
    <x v="2"/>
    <n v="2014"/>
    <s v="2013/14"/>
    <n v="310067"/>
    <n v="1727268"/>
    <n v="1973"/>
    <n v="16880"/>
    <n v="312040"/>
    <n v="1744148"/>
    <n v="2056188"/>
    <n v="4407877"/>
    <n v="781688"/>
    <n v="3581186"/>
    <n v="4362874"/>
    <n v="6421"/>
    <n v="38582"/>
    <n v="45003"/>
    <n v="788109"/>
    <n v="3619768"/>
    <n v="621898392.46000004"/>
    <n v="5447462.54"/>
    <n v="627345855"/>
    <n v="11220253"/>
    <n v="0.9637"/>
    <m/>
    <m/>
    <m/>
    <n v="4.4499999999999998E-2"/>
    <m/>
    <m/>
    <n v="340770"/>
    <n v="707963"/>
  </r>
  <r>
    <x v="1"/>
    <s v="CalWIN"/>
    <x v="4"/>
    <x v="2"/>
    <n v="2014"/>
    <s v="2013/14"/>
    <n v="9871"/>
    <n v="53728"/>
    <n v="104"/>
    <n v="879"/>
    <n v="9975"/>
    <n v="54607"/>
    <n v="64582"/>
    <n v="127943"/>
    <n v="23201"/>
    <n v="102346"/>
    <n v="125547"/>
    <n v="331"/>
    <n v="2065"/>
    <n v="2396"/>
    <n v="23532"/>
    <n v="104411"/>
    <n v="18389980"/>
    <n v="284222"/>
    <n v="18674202"/>
    <n v="378218"/>
    <n v="0.86009999999999998"/>
    <m/>
    <m/>
    <m/>
    <n v="2.3800000000000002E-2"/>
    <m/>
    <m/>
    <n v="9706"/>
    <n v="18390"/>
  </r>
  <r>
    <x v="2"/>
    <s v="C-IV"/>
    <x v="4"/>
    <x v="2"/>
    <n v="2014"/>
    <s v="2013/14"/>
    <n v="4"/>
    <n v="107"/>
    <n v="0"/>
    <n v="0"/>
    <n v="4"/>
    <n v="107"/>
    <n v="111"/>
    <n v="182"/>
    <n v="10"/>
    <n v="172"/>
    <n v="182"/>
    <n v="0"/>
    <n v="0"/>
    <n v="0"/>
    <n v="10"/>
    <n v="172"/>
    <n v="23930"/>
    <n v="0"/>
    <n v="23930"/>
    <n v="348"/>
    <n v="1"/>
    <m/>
    <m/>
    <m/>
    <n v="9.2899999999999996E-2"/>
    <m/>
    <m/>
    <n v="0"/>
    <n v="0"/>
  </r>
  <r>
    <x v="3"/>
    <s v="C-IV"/>
    <x v="4"/>
    <x v="2"/>
    <n v="2014"/>
    <s v="2013/14"/>
    <n v="179"/>
    <n v="1610"/>
    <n v="0"/>
    <n v="2"/>
    <n v="179"/>
    <n v="1612"/>
    <n v="1791"/>
    <n v="3410"/>
    <n v="455"/>
    <n v="2951"/>
    <n v="3406"/>
    <n v="0"/>
    <n v="4"/>
    <n v="4"/>
    <n v="455"/>
    <n v="2955"/>
    <n v="477210"/>
    <n v="242"/>
    <n v="477452"/>
    <n v="7022"/>
    <n v="0.98850000000000005"/>
    <m/>
    <m/>
    <m/>
    <n v="9.2899999999999996E-2"/>
    <m/>
    <m/>
    <n v="70"/>
    <n v="115"/>
  </r>
  <r>
    <x v="4"/>
    <s v="C-IV"/>
    <x v="4"/>
    <x v="2"/>
    <n v="2014"/>
    <s v="2013/14"/>
    <n v="2124"/>
    <n v="13271"/>
    <n v="2"/>
    <n v="36"/>
    <n v="2126"/>
    <n v="13307"/>
    <n v="15433"/>
    <n v="30845"/>
    <n v="5298"/>
    <n v="25459"/>
    <n v="30757"/>
    <n v="7"/>
    <n v="81"/>
    <n v="88"/>
    <n v="5305"/>
    <n v="25540"/>
    <n v="4348526"/>
    <n v="9740"/>
    <n v="4358266"/>
    <n v="72109"/>
    <n v="0.90610000000000002"/>
    <m/>
    <m/>
    <m/>
    <n v="9.2899999999999996E-2"/>
    <m/>
    <m/>
    <n v="935"/>
    <n v="1592"/>
  </r>
  <r>
    <x v="5"/>
    <s v="C-IV"/>
    <x v="4"/>
    <x v="2"/>
    <n v="2014"/>
    <s v="2013/14"/>
    <n v="280"/>
    <n v="2435"/>
    <n v="0"/>
    <n v="5"/>
    <n v="280"/>
    <n v="2440"/>
    <n v="2720"/>
    <n v="5164"/>
    <n v="741"/>
    <n v="4413"/>
    <n v="5154"/>
    <n v="0"/>
    <n v="10"/>
    <n v="10"/>
    <n v="741"/>
    <n v="4423"/>
    <n v="716919"/>
    <n v="1385"/>
    <n v="718304"/>
    <n v="10270"/>
    <n v="1"/>
    <m/>
    <m/>
    <m/>
    <n v="9.2899999999999996E-2"/>
    <m/>
    <m/>
    <n v="99"/>
    <n v="170"/>
  </r>
  <r>
    <x v="6"/>
    <s v="C-IV"/>
    <x v="4"/>
    <x v="2"/>
    <n v="2014"/>
    <s v="2013/14"/>
    <n v="116"/>
    <n v="638"/>
    <n v="0"/>
    <n v="2"/>
    <n v="116"/>
    <n v="640"/>
    <n v="756"/>
    <n v="1804"/>
    <n v="303"/>
    <n v="1494"/>
    <n v="1797"/>
    <n v="0"/>
    <n v="7"/>
    <n v="7"/>
    <n v="303"/>
    <n v="1501"/>
    <n v="238061"/>
    <n v="1163"/>
    <n v="239224"/>
    <n v="7644"/>
    <n v="0.65710000000000002"/>
    <m/>
    <m/>
    <m/>
    <n v="9.2899999999999996E-2"/>
    <m/>
    <m/>
    <n v="166"/>
    <n v="372"/>
  </r>
  <r>
    <x v="7"/>
    <s v="CalWIN"/>
    <x v="4"/>
    <x v="2"/>
    <n v="2014"/>
    <s v="2013/14"/>
    <n v="5631"/>
    <n v="29231"/>
    <n v="32"/>
    <n v="216"/>
    <n v="5663"/>
    <n v="29447"/>
    <n v="35110"/>
    <n v="72256"/>
    <n v="13438"/>
    <n v="58199"/>
    <n v="71637"/>
    <n v="112"/>
    <n v="507"/>
    <n v="619"/>
    <n v="13550"/>
    <n v="58706"/>
    <n v="10433752"/>
    <n v="70055"/>
    <n v="10503807"/>
    <n v="224494"/>
    <n v="0.96260000000000001"/>
    <m/>
    <m/>
    <m/>
    <n v="3.7400000000000003E-2"/>
    <m/>
    <m/>
    <n v="5572"/>
    <n v="10979"/>
  </r>
  <r>
    <x v="8"/>
    <s v="C-IV"/>
    <x v="4"/>
    <x v="2"/>
    <n v="2014"/>
    <s v="2013/14"/>
    <n v="439"/>
    <n v="2067"/>
    <n v="0"/>
    <n v="4"/>
    <n v="439"/>
    <n v="2071"/>
    <n v="2510"/>
    <n v="5160"/>
    <n v="1165"/>
    <n v="3985"/>
    <n v="5150"/>
    <n v="1"/>
    <n v="9"/>
    <n v="10"/>
    <n v="1166"/>
    <n v="3994"/>
    <n v="710730"/>
    <n v="1251"/>
    <n v="711981"/>
    <n v="10456"/>
    <n v="1"/>
    <m/>
    <m/>
    <m/>
    <n v="9.2899999999999996E-2"/>
    <m/>
    <m/>
    <n v="146"/>
    <n v="251"/>
  </r>
  <r>
    <x v="9"/>
    <s v="C-IV"/>
    <x v="4"/>
    <x v="2"/>
    <n v="2014"/>
    <s v="2013/14"/>
    <n v="607"/>
    <n v="6240"/>
    <n v="1"/>
    <n v="13"/>
    <n v="608"/>
    <n v="6253"/>
    <n v="6861"/>
    <n v="12484"/>
    <n v="1504"/>
    <n v="10947"/>
    <n v="12451"/>
    <n v="1"/>
    <n v="32"/>
    <n v="33"/>
    <n v="1505"/>
    <n v="10979"/>
    <n v="1758891"/>
    <n v="3282"/>
    <n v="1762173"/>
    <n v="32258"/>
    <n v="0.99450000000000005"/>
    <m/>
    <m/>
    <m/>
    <n v="9.2899999999999996E-2"/>
    <m/>
    <m/>
    <n v="412"/>
    <n v="827"/>
  </r>
  <r>
    <x v="10"/>
    <s v="CalWIN"/>
    <x v="4"/>
    <x v="2"/>
    <n v="2014"/>
    <s v="2013/14"/>
    <n v="16149"/>
    <n v="81191"/>
    <n v="56"/>
    <n v="347"/>
    <n v="16205"/>
    <n v="81538"/>
    <n v="97743"/>
    <n v="231554"/>
    <n v="43847"/>
    <n v="186602"/>
    <n v="230449"/>
    <n v="201"/>
    <n v="904"/>
    <n v="1105"/>
    <n v="44048"/>
    <n v="187506"/>
    <n v="32368496"/>
    <n v="136631"/>
    <n v="32505127"/>
    <n v="413856"/>
    <n v="0.93500000000000005"/>
    <m/>
    <m/>
    <m/>
    <n v="2.64E-2"/>
    <m/>
    <m/>
    <n v="14519"/>
    <n v="31474"/>
  </r>
  <r>
    <x v="11"/>
    <s v="C-IV"/>
    <x v="4"/>
    <x v="2"/>
    <n v="2014"/>
    <s v="2013/14"/>
    <n v="249"/>
    <n v="1260"/>
    <n v="0"/>
    <n v="3"/>
    <n v="249"/>
    <n v="1263"/>
    <n v="1512"/>
    <n v="3701"/>
    <n v="667"/>
    <n v="3021"/>
    <n v="3688"/>
    <n v="2"/>
    <n v="11"/>
    <n v="13"/>
    <n v="669"/>
    <n v="3032"/>
    <n v="470902"/>
    <n v="803"/>
    <n v="471705"/>
    <n v="10382"/>
    <n v="1"/>
    <m/>
    <m/>
    <m/>
    <n v="9.2899999999999996E-2"/>
    <m/>
    <m/>
    <n v="221"/>
    <n v="478"/>
  </r>
  <r>
    <x v="12"/>
    <s v="C-IV"/>
    <x v="4"/>
    <x v="2"/>
    <n v="2014"/>
    <s v="2013/14"/>
    <n v="1069"/>
    <n v="9003"/>
    <n v="1"/>
    <n v="18"/>
    <n v="1070"/>
    <n v="9021"/>
    <n v="10091"/>
    <n v="18432"/>
    <n v="2612"/>
    <n v="15782"/>
    <n v="18394"/>
    <n v="3"/>
    <n v="35"/>
    <n v="38"/>
    <n v="2615"/>
    <n v="15817"/>
    <n v="2611450"/>
    <n v="4282"/>
    <n v="2615732"/>
    <n v="42630"/>
    <n v="0.99180000000000001"/>
    <m/>
    <m/>
    <m/>
    <n v="9.2899999999999996E-2"/>
    <m/>
    <m/>
    <n v="691"/>
    <n v="1257"/>
  </r>
  <r>
    <x v="13"/>
    <s v="C-IV"/>
    <x v="4"/>
    <x v="2"/>
    <n v="2014"/>
    <s v="2013/14"/>
    <n v="2183"/>
    <n v="13075"/>
    <n v="7"/>
    <n v="135"/>
    <n v="2190"/>
    <n v="13210"/>
    <n v="15400"/>
    <n v="38776"/>
    <n v="6022"/>
    <n v="32325"/>
    <n v="38347"/>
    <n v="19"/>
    <n v="410"/>
    <n v="429"/>
    <n v="6041"/>
    <n v="32735"/>
    <n v="5018267"/>
    <n v="46669"/>
    <n v="5064936"/>
    <n v="79137"/>
    <n v="0.92330000000000001"/>
    <m/>
    <m/>
    <m/>
    <n v="9.2899999999999996E-2"/>
    <m/>
    <m/>
    <n v="1068"/>
    <n v="2172"/>
  </r>
  <r>
    <x v="14"/>
    <s v="C-IV"/>
    <x v="4"/>
    <x v="2"/>
    <n v="2014"/>
    <s v="2013/14"/>
    <n v="112"/>
    <n v="970"/>
    <n v="0"/>
    <n v="3"/>
    <n v="112"/>
    <n v="973"/>
    <n v="1085"/>
    <n v="2185"/>
    <n v="338"/>
    <n v="1840"/>
    <n v="2178"/>
    <n v="0"/>
    <n v="7"/>
    <n v="7"/>
    <n v="338"/>
    <n v="1847"/>
    <n v="281619"/>
    <n v="472"/>
    <n v="282091"/>
    <n v="4946"/>
    <n v="0.97829999999999995"/>
    <m/>
    <m/>
    <m/>
    <n v="9.2899999999999996E-2"/>
    <m/>
    <m/>
    <n v="109"/>
    <n v="227"/>
  </r>
  <r>
    <x v="15"/>
    <s v="C-IV"/>
    <x v="4"/>
    <x v="2"/>
    <n v="2014"/>
    <s v="2013/14"/>
    <n v="11461"/>
    <n v="49712"/>
    <n v="25"/>
    <n v="329"/>
    <n v="11486"/>
    <n v="50041"/>
    <n v="61527"/>
    <n v="148181"/>
    <n v="31347"/>
    <n v="115985"/>
    <n v="147332"/>
    <n v="78"/>
    <n v="771"/>
    <n v="849"/>
    <n v="31425"/>
    <n v="116756"/>
    <n v="20380709"/>
    <n v="114169"/>
    <n v="20494878"/>
    <n v="328686"/>
    <n v="0.995"/>
    <m/>
    <m/>
    <m/>
    <n v="2.35E-2"/>
    <m/>
    <m/>
    <n v="10472"/>
    <n v="23490"/>
  </r>
  <r>
    <x v="16"/>
    <s v="C-IV"/>
    <x v="4"/>
    <x v="2"/>
    <n v="2014"/>
    <s v="2013/14"/>
    <n v="1665"/>
    <n v="8541"/>
    <n v="5"/>
    <n v="55"/>
    <n v="1670"/>
    <n v="8596"/>
    <n v="10266"/>
    <n v="24283"/>
    <n v="4533"/>
    <n v="19575"/>
    <n v="24108"/>
    <n v="14"/>
    <n v="161"/>
    <n v="175"/>
    <n v="4547"/>
    <n v="19736"/>
    <n v="3181884"/>
    <n v="19837"/>
    <n v="3201721"/>
    <n v="48425"/>
    <n v="0.99099999999999999"/>
    <m/>
    <m/>
    <m/>
    <n v="9.2899999999999996E-2"/>
    <m/>
    <m/>
    <n v="1391"/>
    <n v="3081"/>
  </r>
  <r>
    <x v="17"/>
    <s v="C-IV"/>
    <x v="4"/>
    <x v="2"/>
    <n v="2014"/>
    <s v="2013/14"/>
    <n v="699"/>
    <n v="4696"/>
    <n v="0"/>
    <n v="16"/>
    <n v="699"/>
    <n v="4712"/>
    <n v="5411"/>
    <n v="10808"/>
    <n v="1815"/>
    <n v="8962"/>
    <n v="10777"/>
    <n v="1"/>
    <n v="30"/>
    <n v="31"/>
    <n v="1816"/>
    <n v="8992"/>
    <n v="1546646"/>
    <n v="3779"/>
    <n v="1550425"/>
    <n v="25317"/>
    <n v="0.88929999999999998"/>
    <m/>
    <m/>
    <m/>
    <n v="9.2899999999999996E-2"/>
    <m/>
    <m/>
    <n v="357"/>
    <n v="685"/>
  </r>
  <r>
    <x v="18"/>
    <s v="C-IV"/>
    <x v="4"/>
    <x v="2"/>
    <n v="2014"/>
    <s v="2013/14"/>
    <n v="302"/>
    <n v="1271"/>
    <n v="0"/>
    <n v="0"/>
    <n v="302"/>
    <n v="1271"/>
    <n v="1573"/>
    <n v="3242"/>
    <n v="782"/>
    <n v="2459"/>
    <n v="3241"/>
    <n v="1"/>
    <n v="0"/>
    <n v="1"/>
    <n v="783"/>
    <n v="2459"/>
    <n v="463146"/>
    <n v="53"/>
    <n v="463199"/>
    <n v="6617"/>
    <n v="0.98409999999999997"/>
    <m/>
    <m/>
    <m/>
    <n v="9.2899999999999996E-2"/>
    <m/>
    <m/>
    <n v="102"/>
    <n v="164"/>
  </r>
  <r>
    <x v="19"/>
    <s v="LRS"/>
    <x v="4"/>
    <x v="2"/>
    <n v="2014"/>
    <s v="2013/14"/>
    <n v="86272"/>
    <n v="482539"/>
    <n v="930"/>
    <n v="5535"/>
    <n v="87202"/>
    <n v="488074"/>
    <n v="575276"/>
    <n v="1177608"/>
    <n v="197669"/>
    <n v="965103"/>
    <n v="1162772"/>
    <n v="2975"/>
    <n v="11861"/>
    <n v="14836"/>
    <n v="200644"/>
    <n v="976964"/>
    <n v="173813730"/>
    <n v="1905978"/>
    <n v="175719708"/>
    <n v="3418654"/>
    <n v="0.96930000000000005"/>
    <m/>
    <m/>
    <m/>
    <n v="2.9600000000000001E-2"/>
    <m/>
    <m/>
    <n v="115295"/>
    <n v="235057"/>
  </r>
  <r>
    <x v="20"/>
    <s v="C-IV"/>
    <x v="4"/>
    <x v="2"/>
    <n v="2014"/>
    <s v="2013/14"/>
    <n v="2096"/>
    <n v="9553"/>
    <n v="2"/>
    <n v="21"/>
    <n v="2098"/>
    <n v="9574"/>
    <n v="11672"/>
    <n v="29291"/>
    <n v="5647"/>
    <n v="23566"/>
    <n v="29213"/>
    <n v="5"/>
    <n v="73"/>
    <n v="78"/>
    <n v="5652"/>
    <n v="23639"/>
    <n v="3972705"/>
    <n v="8483"/>
    <n v="3981188"/>
    <n v="61425"/>
    <n v="0.98460000000000003"/>
    <m/>
    <m/>
    <m/>
    <n v="9.2899999999999996E-2"/>
    <m/>
    <m/>
    <n v="2879"/>
    <n v="6623"/>
  </r>
  <r>
    <x v="21"/>
    <s v="C-IV"/>
    <x v="4"/>
    <x v="2"/>
    <n v="2014"/>
    <s v="2013/14"/>
    <n v="758"/>
    <n v="5312"/>
    <n v="17"/>
    <n v="113"/>
    <n v="775"/>
    <n v="5425"/>
    <n v="6200"/>
    <n v="10357"/>
    <n v="1654"/>
    <n v="8369"/>
    <n v="10023"/>
    <n v="52"/>
    <n v="282"/>
    <n v="334"/>
    <n v="1706"/>
    <n v="8651"/>
    <n v="1487370"/>
    <n v="33231"/>
    <n v="1520601"/>
    <n v="37022"/>
    <n v="0.94899999999999995"/>
    <m/>
    <m/>
    <m/>
    <n v="9.2899999999999996E-2"/>
    <m/>
    <m/>
    <n v="1319"/>
    <n v="2358"/>
  </r>
  <r>
    <x v="22"/>
    <s v="C-IV"/>
    <x v="4"/>
    <x v="2"/>
    <n v="2014"/>
    <s v="2013/14"/>
    <n v="143"/>
    <n v="869"/>
    <n v="0"/>
    <n v="0"/>
    <n v="143"/>
    <n v="869"/>
    <n v="1012"/>
    <n v="2009"/>
    <n v="387"/>
    <n v="1621"/>
    <n v="2008"/>
    <n v="0"/>
    <n v="1"/>
    <n v="1"/>
    <n v="387"/>
    <n v="1622"/>
    <n v="281883"/>
    <n v="150"/>
    <n v="282033"/>
    <n v="4262"/>
    <n v="0.84619999999999995"/>
    <m/>
    <m/>
    <m/>
    <n v="9.2899999999999996E-2"/>
    <m/>
    <m/>
    <n v="38"/>
    <n v="60"/>
  </r>
  <r>
    <x v="23"/>
    <s v="C-IV"/>
    <x v="4"/>
    <x v="2"/>
    <n v="2014"/>
    <s v="2013/14"/>
    <n v="876"/>
    <n v="6788"/>
    <n v="1"/>
    <n v="17"/>
    <n v="877"/>
    <n v="6805"/>
    <n v="7682"/>
    <n v="14213"/>
    <n v="2188"/>
    <n v="11980"/>
    <n v="14168"/>
    <n v="3"/>
    <n v="42"/>
    <n v="45"/>
    <n v="2191"/>
    <n v="12022"/>
    <n v="2038129"/>
    <n v="5277"/>
    <n v="2043406"/>
    <n v="34394"/>
    <n v="0.98"/>
    <m/>
    <m/>
    <m/>
    <n v="9.2899999999999996E-2"/>
    <m/>
    <m/>
    <n v="669"/>
    <n v="1415"/>
  </r>
  <r>
    <x v="24"/>
    <s v="C-IV"/>
    <x v="4"/>
    <x v="2"/>
    <n v="2014"/>
    <s v="2013/14"/>
    <n v="4921"/>
    <n v="19269"/>
    <n v="6"/>
    <n v="26"/>
    <n v="4927"/>
    <n v="19295"/>
    <n v="24222"/>
    <n v="57589"/>
    <n v="13491"/>
    <n v="43994"/>
    <n v="57485"/>
    <n v="21"/>
    <n v="83"/>
    <n v="104"/>
    <n v="13512"/>
    <n v="44077"/>
    <n v="7898503"/>
    <n v="10708"/>
    <n v="7909211"/>
    <n v="117571"/>
    <n v="0.96260000000000001"/>
    <m/>
    <m/>
    <m/>
    <n v="1.14E-2"/>
    <m/>
    <m/>
    <n v="4083"/>
    <n v="9140"/>
  </r>
  <r>
    <x v="25"/>
    <s v="C-IV"/>
    <x v="4"/>
    <x v="2"/>
    <n v="2014"/>
    <s v="2013/14"/>
    <n v="75"/>
    <n v="386"/>
    <n v="0"/>
    <n v="0"/>
    <n v="75"/>
    <n v="386"/>
    <n v="461"/>
    <n v="997"/>
    <n v="191"/>
    <n v="806"/>
    <n v="997"/>
    <n v="0"/>
    <n v="0"/>
    <n v="0"/>
    <n v="191"/>
    <n v="806"/>
    <n v="131662"/>
    <n v="0"/>
    <n v="131662"/>
    <n v="2716"/>
    <n v="1"/>
    <m/>
    <m/>
    <m/>
    <n v="9.2899999999999996E-2"/>
    <m/>
    <m/>
    <n v="40"/>
    <n v="80"/>
  </r>
  <r>
    <x v="26"/>
    <s v="C-IV"/>
    <x v="4"/>
    <x v="2"/>
    <n v="2014"/>
    <s v="2013/14"/>
    <n v="17"/>
    <n v="587"/>
    <n v="0"/>
    <n v="0"/>
    <n v="17"/>
    <n v="587"/>
    <n v="604"/>
    <n v="954"/>
    <n v="40"/>
    <n v="913"/>
    <n v="953"/>
    <n v="0"/>
    <n v="1"/>
    <n v="1"/>
    <n v="40"/>
    <n v="914"/>
    <n v="140751"/>
    <n v="118"/>
    <n v="140869"/>
    <n v="2936"/>
    <n v="0.97140000000000004"/>
    <m/>
    <m/>
    <m/>
    <n v="9.2899999999999996E-2"/>
    <m/>
    <m/>
    <n v="81"/>
    <n v="158"/>
  </r>
  <r>
    <x v="27"/>
    <s v="C-IV"/>
    <x v="4"/>
    <x v="2"/>
    <n v="2014"/>
    <s v="2013/14"/>
    <n v="4107"/>
    <n v="19095"/>
    <n v="9"/>
    <n v="81"/>
    <n v="4116"/>
    <n v="19176"/>
    <n v="23292"/>
    <n v="53044"/>
    <n v="10106"/>
    <n v="42637"/>
    <n v="52743"/>
    <n v="31"/>
    <n v="270"/>
    <n v="301"/>
    <n v="10137"/>
    <n v="42907"/>
    <n v="7313007"/>
    <n v="23177"/>
    <n v="7336184"/>
    <n v="144338"/>
    <n v="1"/>
    <m/>
    <m/>
    <m/>
    <n v="7.1499999999999994E-2"/>
    <m/>
    <m/>
    <n v="7910"/>
    <n v="16986"/>
  </r>
  <r>
    <x v="28"/>
    <s v="C-IV"/>
    <x v="4"/>
    <x v="2"/>
    <n v="2014"/>
    <s v="2013/14"/>
    <n v="381"/>
    <n v="3155"/>
    <n v="3"/>
    <n v="27"/>
    <n v="384"/>
    <n v="3182"/>
    <n v="3566"/>
    <n v="7461"/>
    <n v="942"/>
    <n v="6437"/>
    <n v="7379"/>
    <n v="8"/>
    <n v="74"/>
    <n v="82"/>
    <n v="950"/>
    <n v="6511"/>
    <n v="998193"/>
    <n v="8198"/>
    <n v="1006391"/>
    <n v="27691"/>
    <n v="0.95950000000000002"/>
    <m/>
    <m/>
    <m/>
    <n v="9.2899999999999996E-2"/>
    <m/>
    <m/>
    <n v="849"/>
    <n v="1768"/>
  </r>
  <r>
    <x v="29"/>
    <s v="C-IV"/>
    <x v="4"/>
    <x v="2"/>
    <n v="2014"/>
    <s v="2013/14"/>
    <n v="445"/>
    <n v="3812"/>
    <n v="2"/>
    <n v="4"/>
    <n v="447"/>
    <n v="3816"/>
    <n v="4263"/>
    <n v="7919"/>
    <n v="1129"/>
    <n v="6780"/>
    <n v="7909"/>
    <n v="2"/>
    <n v="8"/>
    <n v="10"/>
    <n v="1131"/>
    <n v="6788"/>
    <n v="1155559"/>
    <n v="1134"/>
    <n v="1156693"/>
    <n v="20460"/>
    <n v="0.996"/>
    <m/>
    <m/>
    <m/>
    <n v="9.2899999999999996E-2"/>
    <m/>
    <m/>
    <n v="180"/>
    <n v="340"/>
  </r>
  <r>
    <x v="30"/>
    <s v="CalWIN"/>
    <x v="4"/>
    <x v="2"/>
    <n v="2014"/>
    <s v="2013/14"/>
    <n v="13173"/>
    <n v="101098"/>
    <n v="77"/>
    <n v="1867"/>
    <n v="13250"/>
    <n v="102965"/>
    <n v="116215"/>
    <n v="249938"/>
    <n v="33716"/>
    <n v="211724"/>
    <n v="245440"/>
    <n v="252"/>
    <n v="4246"/>
    <n v="4498"/>
    <n v="33968"/>
    <n v="215970"/>
    <n v="34068645"/>
    <n v="518812"/>
    <n v="34587457"/>
    <n v="748840"/>
    <n v="0.97070000000000001"/>
    <m/>
    <m/>
    <m/>
    <n v="3.1199999999999999E-2"/>
    <m/>
    <m/>
    <n v="29733"/>
    <n v="64047"/>
  </r>
  <r>
    <x v="31"/>
    <s v="CalWIN"/>
    <x v="4"/>
    <x v="2"/>
    <n v="2014"/>
    <s v="2013/14"/>
    <n v="991"/>
    <n v="8195"/>
    <n v="8"/>
    <n v="28"/>
    <n v="999"/>
    <n v="8223"/>
    <n v="9222"/>
    <n v="18488"/>
    <n v="2460"/>
    <n v="15948"/>
    <n v="18408"/>
    <n v="26"/>
    <n v="54"/>
    <n v="80"/>
    <n v="2486"/>
    <n v="16002"/>
    <n v="2483072"/>
    <n v="9249"/>
    <n v="2492321"/>
    <n v="53093"/>
    <n v="0.99739999999999995"/>
    <m/>
    <m/>
    <m/>
    <n v="9.2899999999999996E-2"/>
    <m/>
    <m/>
    <n v="701"/>
    <n v="1390"/>
  </r>
  <r>
    <x v="32"/>
    <s v="C-IV"/>
    <x v="4"/>
    <x v="2"/>
    <n v="2014"/>
    <s v="2013/14"/>
    <n v="128"/>
    <n v="858"/>
    <n v="0"/>
    <n v="0"/>
    <n v="128"/>
    <n v="858"/>
    <n v="986"/>
    <n v="1940"/>
    <n v="352"/>
    <n v="1588"/>
    <n v="1940"/>
    <n v="0"/>
    <n v="0"/>
    <n v="0"/>
    <n v="352"/>
    <n v="1588"/>
    <n v="227382"/>
    <n v="0"/>
    <n v="227382"/>
    <n v="4851"/>
    <n v="1"/>
    <m/>
    <m/>
    <m/>
    <n v="9.2899999999999996E-2"/>
    <m/>
    <m/>
    <n v="40"/>
    <n v="63"/>
  </r>
  <r>
    <x v="33"/>
    <s v="C-IV"/>
    <x v="4"/>
    <x v="2"/>
    <n v="2014"/>
    <s v="2013/14"/>
    <n v="19580"/>
    <n v="102376"/>
    <n v="53"/>
    <n v="512"/>
    <n v="19633"/>
    <n v="102888"/>
    <n v="122521"/>
    <n v="286785"/>
    <n v="53220"/>
    <n v="231992"/>
    <n v="285212"/>
    <n v="183"/>
    <n v="1390"/>
    <n v="1573"/>
    <n v="53403"/>
    <n v="233382"/>
    <n v="38951938"/>
    <n v="166815"/>
    <n v="39118753"/>
    <n v="664276"/>
    <n v="0.99670000000000003"/>
    <m/>
    <m/>
    <m/>
    <n v="3.3700000000000001E-2"/>
    <m/>
    <m/>
    <n v="16924"/>
    <n v="37089"/>
  </r>
  <r>
    <x v="34"/>
    <s v="CalWIN"/>
    <x v="4"/>
    <x v="2"/>
    <n v="2014"/>
    <s v="2013/14"/>
    <n v="18196"/>
    <n v="80964"/>
    <n v="166"/>
    <n v="879"/>
    <n v="18362"/>
    <n v="81843"/>
    <n v="100205"/>
    <n v="217170"/>
    <n v="46420"/>
    <n v="168203"/>
    <n v="214623"/>
    <n v="589"/>
    <n v="1958"/>
    <n v="2547"/>
    <n v="47009"/>
    <n v="170161"/>
    <n v="31094322"/>
    <n v="342043"/>
    <n v="31436365"/>
    <n v="465839"/>
    <n v="0.98260000000000003"/>
    <m/>
    <m/>
    <m/>
    <n v="2.5000000000000001E-3"/>
    <m/>
    <m/>
    <n v="10183"/>
    <n v="19864"/>
  </r>
  <r>
    <x v="35"/>
    <s v="C-IV"/>
    <x v="4"/>
    <x v="2"/>
    <n v="2014"/>
    <s v="2013/14"/>
    <n v="386"/>
    <n v="2341"/>
    <n v="2"/>
    <n v="10"/>
    <n v="388"/>
    <n v="2351"/>
    <n v="2739"/>
    <n v="6346"/>
    <n v="1034"/>
    <n v="5276"/>
    <n v="6310"/>
    <n v="6"/>
    <n v="30"/>
    <n v="36"/>
    <n v="1040"/>
    <n v="5306"/>
    <n v="874445"/>
    <n v="3426"/>
    <n v="877871"/>
    <n v="15711"/>
    <n v="1"/>
    <m/>
    <m/>
    <m/>
    <n v="9.2899999999999996E-2"/>
    <m/>
    <m/>
    <n v="476"/>
    <n v="1041"/>
  </r>
  <r>
    <x v="36"/>
    <s v="C-IV"/>
    <x v="4"/>
    <x v="2"/>
    <n v="2014"/>
    <s v="2013/14"/>
    <n v="28851"/>
    <n v="140769"/>
    <n v="69"/>
    <n v="642"/>
    <n v="28920"/>
    <n v="141411"/>
    <n v="170331"/>
    <n v="388362"/>
    <n v="77683"/>
    <n v="308824"/>
    <n v="386507"/>
    <n v="232"/>
    <n v="1623"/>
    <n v="1855"/>
    <n v="77915"/>
    <n v="310447"/>
    <n v="54099278"/>
    <n v="205436"/>
    <n v="54304714"/>
    <n v="733296"/>
    <n v="0.99950000000000006"/>
    <m/>
    <m/>
    <m/>
    <n v="1.29E-2"/>
    <m/>
    <m/>
    <n v="21149"/>
    <n v="45114"/>
  </r>
  <r>
    <x v="37"/>
    <s v="CalWIN"/>
    <x v="4"/>
    <x v="2"/>
    <n v="2014"/>
    <s v="2013/14"/>
    <n v="17947"/>
    <n v="113680"/>
    <n v="121"/>
    <n v="1169"/>
    <n v="18068"/>
    <n v="114849"/>
    <n v="132917"/>
    <n v="279176"/>
    <n v="48588"/>
    <n v="227344"/>
    <n v="275932"/>
    <n v="414"/>
    <n v="2830"/>
    <n v="3244"/>
    <n v="49002"/>
    <n v="230174"/>
    <n v="38653796"/>
    <n v="370113"/>
    <n v="39023909"/>
    <n v="705862"/>
    <n v="0.92910000000000004"/>
    <m/>
    <m/>
    <m/>
    <n v="4.7699999999999999E-2"/>
    <m/>
    <m/>
    <n v="16506"/>
    <n v="33775"/>
  </r>
  <r>
    <x v="38"/>
    <s v="CalWIN"/>
    <x v="4"/>
    <x v="2"/>
    <n v="2014"/>
    <s v="2013/14"/>
    <n v="2793"/>
    <n v="29169"/>
    <n v="73"/>
    <n v="900"/>
    <n v="2866"/>
    <n v="30069"/>
    <n v="32935"/>
    <n v="51319"/>
    <n v="6276"/>
    <n v="43105"/>
    <n v="49381"/>
    <n v="207"/>
    <n v="1731"/>
    <n v="1938"/>
    <n v="6483"/>
    <n v="44836"/>
    <n v="7478083"/>
    <n v="234895"/>
    <n v="7712978"/>
    <n v="204922"/>
    <n v="0.96689999999999998"/>
    <m/>
    <m/>
    <m/>
    <n v="4.0099999999999997E-2"/>
    <m/>
    <m/>
    <n v="4238"/>
    <n v="6728"/>
  </r>
  <r>
    <x v="39"/>
    <s v="C-IV"/>
    <x v="4"/>
    <x v="2"/>
    <n v="2014"/>
    <s v="2013/14"/>
    <n v="9431"/>
    <n v="40119"/>
    <n v="25"/>
    <n v="295"/>
    <n v="9456"/>
    <n v="40414"/>
    <n v="49870"/>
    <n v="117636"/>
    <n v="24272"/>
    <n v="92490"/>
    <n v="116762"/>
    <n v="81"/>
    <n v="793"/>
    <n v="874"/>
    <n v="24353"/>
    <n v="93283"/>
    <n v="16303128"/>
    <n v="103090"/>
    <n v="16406218"/>
    <n v="253146"/>
    <n v="0.9738"/>
    <m/>
    <m/>
    <m/>
    <n v="5.4399999999999997E-2"/>
    <m/>
    <m/>
    <n v="7181"/>
    <n v="15349"/>
  </r>
  <r>
    <x v="40"/>
    <s v="CalWIN"/>
    <x v="4"/>
    <x v="2"/>
    <n v="2014"/>
    <s v="2013/14"/>
    <n v="1160"/>
    <n v="8574"/>
    <n v="1"/>
    <n v="25"/>
    <n v="1161"/>
    <n v="8599"/>
    <n v="9760"/>
    <n v="18566"/>
    <n v="2842"/>
    <n v="15655"/>
    <n v="18497"/>
    <n v="5"/>
    <n v="64"/>
    <n v="69"/>
    <n v="2847"/>
    <n v="15719"/>
    <n v="2542611"/>
    <n v="7775"/>
    <n v="2550386"/>
    <n v="52252"/>
    <n v="0.97370000000000001"/>
    <m/>
    <m/>
    <m/>
    <n v="9.2899999999999996E-2"/>
    <m/>
    <m/>
    <n v="1182"/>
    <n v="2396"/>
  </r>
  <r>
    <x v="41"/>
    <s v="CalWIN"/>
    <x v="4"/>
    <x v="2"/>
    <n v="2014"/>
    <s v="2013/14"/>
    <n v="1400"/>
    <n v="14326"/>
    <n v="22"/>
    <n v="333"/>
    <n v="1422"/>
    <n v="14659"/>
    <n v="16081"/>
    <n v="32485"/>
    <n v="3488"/>
    <n v="28129"/>
    <n v="31617"/>
    <n v="72"/>
    <n v="796"/>
    <n v="868"/>
    <n v="3560"/>
    <n v="28925"/>
    <n v="4328566.46"/>
    <n v="91770.54"/>
    <n v="4420337"/>
    <n v="130896"/>
    <n v="0.96950000000000003"/>
    <m/>
    <m/>
    <m/>
    <n v="9.2899999999999996E-2"/>
    <m/>
    <m/>
    <n v="4067"/>
    <n v="7917"/>
  </r>
  <r>
    <x v="42"/>
    <s v="CalWIN"/>
    <x v="4"/>
    <x v="2"/>
    <n v="2014"/>
    <s v="2013/14"/>
    <n v="2790"/>
    <n v="13387"/>
    <n v="6"/>
    <n v="57"/>
    <n v="2796"/>
    <n v="13444"/>
    <n v="16240"/>
    <n v="35963"/>
    <n v="7090"/>
    <n v="28708"/>
    <n v="35798"/>
    <n v="18"/>
    <n v="147"/>
    <n v="165"/>
    <n v="7108"/>
    <n v="28855"/>
    <n v="4905539"/>
    <n v="16539"/>
    <n v="4922078"/>
    <n v="117775"/>
    <n v="0.78010000000000002"/>
    <m/>
    <m/>
    <m/>
    <n v="9.2899999999999996E-2"/>
    <m/>
    <m/>
    <n v="4741"/>
    <n v="10417"/>
  </r>
  <r>
    <x v="43"/>
    <s v="CalWIN"/>
    <x v="4"/>
    <x v="2"/>
    <n v="2014"/>
    <s v="2013/14"/>
    <n v="6891"/>
    <n v="46891"/>
    <n v="55"/>
    <n v="1158"/>
    <n v="6946"/>
    <n v="48049"/>
    <n v="54995"/>
    <n v="113989"/>
    <n v="16682"/>
    <n v="94773"/>
    <n v="111455"/>
    <n v="162"/>
    <n v="2372"/>
    <n v="2534"/>
    <n v="16844"/>
    <n v="97145"/>
    <n v="15691074"/>
    <n v="320057"/>
    <n v="16011131"/>
    <n v="383805"/>
    <n v="0.97689999999999999"/>
    <m/>
    <m/>
    <m/>
    <n v="2.6200000000000001E-2"/>
    <m/>
    <m/>
    <n v="11179"/>
    <n v="22484"/>
  </r>
  <r>
    <x v="44"/>
    <s v="CalWIN"/>
    <x v="4"/>
    <x v="2"/>
    <n v="2014"/>
    <s v="2013/14"/>
    <n v="1405"/>
    <n v="11383"/>
    <n v="1"/>
    <n v="23"/>
    <n v="1406"/>
    <n v="11406"/>
    <n v="12812"/>
    <n v="24802"/>
    <n v="3403"/>
    <n v="21330"/>
    <n v="24733"/>
    <n v="2"/>
    <n v="67"/>
    <n v="69"/>
    <n v="3405"/>
    <n v="21397"/>
    <n v="3456560"/>
    <n v="7382"/>
    <n v="3463942"/>
    <n v="65830"/>
    <n v="0.81950000000000001"/>
    <m/>
    <m/>
    <m/>
    <n v="9.2899999999999996E-2"/>
    <m/>
    <m/>
    <n v="2575"/>
    <n v="5277"/>
  </r>
  <r>
    <x v="45"/>
    <s v="C-IV"/>
    <x v="4"/>
    <x v="2"/>
    <n v="2014"/>
    <s v="2013/14"/>
    <n v="1630"/>
    <n v="10930"/>
    <n v="1"/>
    <n v="20"/>
    <n v="1631"/>
    <n v="10950"/>
    <n v="12581"/>
    <n v="24625"/>
    <n v="4027"/>
    <n v="20549"/>
    <n v="24576"/>
    <n v="2"/>
    <n v="47"/>
    <n v="49"/>
    <n v="4029"/>
    <n v="20596"/>
    <n v="3397828"/>
    <n v="5786"/>
    <n v="3403614"/>
    <n v="56944"/>
    <n v="0.9516"/>
    <m/>
    <m/>
    <m/>
    <n v="9.2899999999999996E-2"/>
    <m/>
    <m/>
    <n v="688"/>
    <n v="1156"/>
  </r>
  <r>
    <x v="46"/>
    <s v="C-IV"/>
    <x v="4"/>
    <x v="2"/>
    <n v="2014"/>
    <s v="2013/14"/>
    <n v="10"/>
    <n v="165"/>
    <n v="0"/>
    <n v="1"/>
    <n v="10"/>
    <n v="166"/>
    <n v="176"/>
    <n v="312"/>
    <n v="23"/>
    <n v="287"/>
    <n v="310"/>
    <n v="0"/>
    <n v="2"/>
    <n v="2"/>
    <n v="23"/>
    <n v="289"/>
    <n v="41938"/>
    <n v="327"/>
    <n v="42265"/>
    <n v="732"/>
    <n v="1"/>
    <m/>
    <m/>
    <m/>
    <n v="9.2899999999999996E-2"/>
    <m/>
    <m/>
    <n v="4"/>
    <n v="7"/>
  </r>
  <r>
    <x v="47"/>
    <s v="C-IV"/>
    <x v="4"/>
    <x v="2"/>
    <n v="2014"/>
    <s v="2013/14"/>
    <n v="471"/>
    <n v="2736"/>
    <n v="0"/>
    <n v="3"/>
    <n v="471"/>
    <n v="2739"/>
    <n v="3210"/>
    <n v="7030"/>
    <n v="1276"/>
    <n v="5746"/>
    <n v="7022"/>
    <n v="0"/>
    <n v="8"/>
    <n v="8"/>
    <n v="1276"/>
    <n v="5754"/>
    <n v="961901"/>
    <n v="546"/>
    <n v="962447"/>
    <n v="15227"/>
    <n v="1"/>
    <m/>
    <m/>
    <m/>
    <n v="9.2899999999999996E-2"/>
    <m/>
    <m/>
    <n v="157"/>
    <n v="274"/>
  </r>
  <r>
    <x v="48"/>
    <s v="CalWIN"/>
    <x v="4"/>
    <x v="2"/>
    <n v="2014"/>
    <s v="2013/14"/>
    <n v="3483"/>
    <n v="18624"/>
    <n v="7"/>
    <n v="86"/>
    <n v="3490"/>
    <n v="18710"/>
    <n v="22200"/>
    <n v="43723"/>
    <n v="8449"/>
    <n v="35030"/>
    <n v="43479"/>
    <n v="28"/>
    <n v="216"/>
    <n v="244"/>
    <n v="8477"/>
    <n v="35246"/>
    <n v="6269922"/>
    <n v="31474"/>
    <n v="6301396"/>
    <n v="101668"/>
    <n v="0.93220000000000003"/>
    <m/>
    <m/>
    <m/>
    <n v="4.4000000000000003E-3"/>
    <m/>
    <m/>
    <n v="2450"/>
    <n v="4860"/>
  </r>
  <r>
    <x v="49"/>
    <s v="CalWIN"/>
    <x v="4"/>
    <x v="2"/>
    <n v="2014"/>
    <s v="2013/14"/>
    <n v="2053"/>
    <n v="17179"/>
    <n v="13"/>
    <n v="117"/>
    <n v="2066"/>
    <n v="17296"/>
    <n v="19362"/>
    <n v="35457"/>
    <n v="4971"/>
    <n v="30148"/>
    <n v="35119"/>
    <n v="40"/>
    <n v="298"/>
    <n v="338"/>
    <n v="5011"/>
    <n v="30446"/>
    <n v="5016823"/>
    <n v="37006"/>
    <n v="5053829"/>
    <n v="107205"/>
    <n v="0.83720000000000006"/>
    <m/>
    <m/>
    <m/>
    <n v="9.2899999999999996E-2"/>
    <m/>
    <m/>
    <n v="3463"/>
    <n v="7042"/>
  </r>
  <r>
    <x v="50"/>
    <s v="C-IV"/>
    <x v="4"/>
    <x v="2"/>
    <n v="2014"/>
    <s v="2013/14"/>
    <n v="6778"/>
    <n v="35689"/>
    <n v="9"/>
    <n v="61"/>
    <n v="6787"/>
    <n v="35750"/>
    <n v="42537"/>
    <n v="92466"/>
    <n v="17841"/>
    <n v="74413"/>
    <n v="92254"/>
    <n v="31"/>
    <n v="181"/>
    <n v="212"/>
    <n v="17872"/>
    <n v="74594"/>
    <n v="12926833"/>
    <n v="23111"/>
    <n v="12949944"/>
    <n v="195201"/>
    <n v="0.9325"/>
    <m/>
    <m/>
    <m/>
    <n v="1.34E-2"/>
    <m/>
    <m/>
    <n v="5569"/>
    <n v="11866"/>
  </r>
  <r>
    <x v="51"/>
    <s v="C-IV"/>
    <x v="4"/>
    <x v="2"/>
    <n v="2014"/>
    <s v="2013/14"/>
    <n v="831"/>
    <n v="4802"/>
    <n v="4"/>
    <n v="28"/>
    <n v="835"/>
    <n v="4830"/>
    <n v="5665"/>
    <n v="13201"/>
    <n v="2187"/>
    <n v="10921"/>
    <n v="13108"/>
    <n v="18"/>
    <n v="75"/>
    <n v="93"/>
    <n v="2205"/>
    <n v="10996"/>
    <n v="1801738"/>
    <n v="11106"/>
    <n v="1812844"/>
    <n v="35176"/>
    <n v="0.97489999999999999"/>
    <m/>
    <m/>
    <m/>
    <n v="9.2899999999999996E-2"/>
    <m/>
    <m/>
    <n v="693"/>
    <n v="1471"/>
  </r>
  <r>
    <x v="52"/>
    <s v="C-IV"/>
    <x v="4"/>
    <x v="2"/>
    <n v="2014"/>
    <s v="2013/14"/>
    <n v="748"/>
    <n v="4214"/>
    <n v="1"/>
    <n v="8"/>
    <n v="749"/>
    <n v="4222"/>
    <n v="4971"/>
    <n v="11045"/>
    <n v="2013"/>
    <n v="9005"/>
    <n v="11018"/>
    <n v="3"/>
    <n v="24"/>
    <n v="27"/>
    <n v="2016"/>
    <n v="9029"/>
    <n v="1501283"/>
    <n v="3368"/>
    <n v="1504651"/>
    <n v="24218"/>
    <n v="0.96970000000000001"/>
    <m/>
    <m/>
    <m/>
    <n v="9.2899999999999996E-2"/>
    <m/>
    <m/>
    <n v="447"/>
    <n v="947"/>
  </r>
  <r>
    <x v="53"/>
    <s v="C-IV"/>
    <x v="4"/>
    <x v="2"/>
    <n v="2014"/>
    <s v="2013/14"/>
    <n v="84"/>
    <n v="874"/>
    <n v="0"/>
    <n v="1"/>
    <n v="84"/>
    <n v="875"/>
    <n v="959"/>
    <n v="1790"/>
    <n v="201"/>
    <n v="1587"/>
    <n v="1788"/>
    <n v="0"/>
    <n v="2"/>
    <n v="2"/>
    <n v="201"/>
    <n v="1589"/>
    <n v="257468"/>
    <n v="408"/>
    <n v="257876"/>
    <n v="4235"/>
    <n v="1"/>
    <m/>
    <m/>
    <m/>
    <n v="9.2899999999999996E-2"/>
    <m/>
    <m/>
    <n v="42"/>
    <n v="66"/>
  </r>
  <r>
    <x v="54"/>
    <s v="CalWIN"/>
    <x v="4"/>
    <x v="2"/>
    <n v="2014"/>
    <s v="2013/14"/>
    <n v="9500"/>
    <n v="41176"/>
    <n v="24"/>
    <n v="392"/>
    <n v="9524"/>
    <n v="41568"/>
    <n v="51092"/>
    <n v="123978"/>
    <n v="26042"/>
    <n v="96853"/>
    <n v="122895"/>
    <n v="78"/>
    <n v="1005"/>
    <n v="1083"/>
    <n v="26120"/>
    <n v="97858"/>
    <n v="16771094"/>
    <n v="121847"/>
    <n v="16892941"/>
    <n v="221876"/>
    <n v="1"/>
    <m/>
    <m/>
    <m/>
    <n v="4.6100000000000002E-2"/>
    <m/>
    <m/>
    <n v="8394"/>
    <n v="19267"/>
  </r>
  <r>
    <x v="55"/>
    <s v="C-IV"/>
    <x v="4"/>
    <x v="2"/>
    <n v="2014"/>
    <s v="2013/14"/>
    <n v="403"/>
    <n v="2643"/>
    <n v="1"/>
    <n v="3"/>
    <n v="404"/>
    <n v="2646"/>
    <n v="3050"/>
    <n v="5600"/>
    <n v="1022"/>
    <n v="4568"/>
    <n v="5590"/>
    <n v="2"/>
    <n v="8"/>
    <n v="10"/>
    <n v="1024"/>
    <n v="4576"/>
    <n v="775630"/>
    <n v="921"/>
    <n v="776551"/>
    <n v="13024"/>
    <n v="0.97760000000000002"/>
    <m/>
    <m/>
    <m/>
    <n v="9.2899999999999996E-2"/>
    <m/>
    <m/>
    <n v="127"/>
    <n v="202"/>
  </r>
  <r>
    <x v="56"/>
    <s v="CalWIN"/>
    <x v="4"/>
    <x v="2"/>
    <n v="2014"/>
    <s v="2013/14"/>
    <n v="3669"/>
    <n v="31114"/>
    <n v="7"/>
    <n v="226"/>
    <n v="3676"/>
    <n v="31340"/>
    <n v="35016"/>
    <n v="71846"/>
    <n v="9113"/>
    <n v="62181"/>
    <n v="71294"/>
    <n v="25"/>
    <n v="527"/>
    <n v="552"/>
    <n v="9138"/>
    <n v="62708"/>
    <n v="9963518"/>
    <n v="67569"/>
    <n v="10031087"/>
    <n v="195620"/>
    <n v="0.97450000000000003"/>
    <m/>
    <m/>
    <m/>
    <n v="1.9199999999999998E-2"/>
    <m/>
    <m/>
    <n v="7010"/>
    <n v="15246"/>
  </r>
  <r>
    <x v="57"/>
    <s v="CalWIN"/>
    <x v="4"/>
    <x v="2"/>
    <n v="2014"/>
    <s v="2013/14"/>
    <n v="1046"/>
    <n v="7616"/>
    <n v="21"/>
    <n v="133"/>
    <n v="1067"/>
    <n v="7749"/>
    <n v="8816"/>
    <n v="18624"/>
    <n v="2733"/>
    <n v="15519"/>
    <n v="18252"/>
    <n v="71"/>
    <n v="301"/>
    <n v="372"/>
    <n v="2804"/>
    <n v="15820"/>
    <n v="2522779"/>
    <n v="47169"/>
    <n v="2569948"/>
    <n v="47403"/>
    <n v="0.8"/>
    <m/>
    <m/>
    <m/>
    <n v="9.2899999999999996E-2"/>
    <m/>
    <m/>
    <n v="944"/>
    <n v="1865"/>
  </r>
  <r>
    <x v="58"/>
    <s v="C-IV"/>
    <x v="4"/>
    <x v="2"/>
    <n v="2014"/>
    <s v="2013/14"/>
    <n v="1008"/>
    <n v="4965"/>
    <n v="3"/>
    <n v="16"/>
    <n v="1011"/>
    <n v="4981"/>
    <n v="5992"/>
    <n v="13363"/>
    <n v="2742"/>
    <n v="10567"/>
    <n v="13309"/>
    <n v="6"/>
    <n v="48"/>
    <n v="54"/>
    <n v="2748"/>
    <n v="10615"/>
    <n v="1878588"/>
    <n v="4933"/>
    <n v="1883521"/>
    <n v="27046"/>
    <n v="1"/>
    <m/>
    <m/>
    <m/>
    <n v="9.2899999999999996E-2"/>
    <m/>
    <m/>
    <n v="528"/>
    <n v="1034"/>
  </r>
  <r>
    <x v="0"/>
    <s v="n/a"/>
    <x v="5"/>
    <x v="2"/>
    <n v="2014"/>
    <s v="2013/14"/>
    <n v="308258"/>
    <n v="1739716"/>
    <n v="1963"/>
    <n v="17090"/>
    <n v="310221"/>
    <n v="1756806"/>
    <n v="2067027"/>
    <n v="4465777"/>
    <n v="776382"/>
    <n v="3642736"/>
    <n v="4419118"/>
    <n v="6396"/>
    <n v="40263"/>
    <n v="46659"/>
    <n v="782778"/>
    <n v="3682999"/>
    <n v="621512877.14999998"/>
    <n v="5486126"/>
    <n v="626999003.14999998"/>
    <n v="11364252"/>
    <n v="0.96870000000000001"/>
    <m/>
    <m/>
    <m/>
    <n v="4.8599999999999997E-2"/>
    <m/>
    <m/>
    <n v="339503"/>
    <n v="704793"/>
  </r>
  <r>
    <x v="1"/>
    <s v="CalWIN"/>
    <x v="5"/>
    <x v="2"/>
    <n v="2014"/>
    <s v="2013/14"/>
    <n v="9793"/>
    <n v="53860"/>
    <n v="101"/>
    <n v="881"/>
    <n v="9894"/>
    <n v="54741"/>
    <n v="64635"/>
    <n v="127203"/>
    <n v="23020"/>
    <n v="101819"/>
    <n v="124839"/>
    <n v="334"/>
    <n v="2030"/>
    <n v="2364"/>
    <n v="23354"/>
    <n v="103849"/>
    <n v="18229348"/>
    <n v="281251"/>
    <n v="18510599"/>
    <n v="381831"/>
    <n v="0.88300000000000001"/>
    <m/>
    <m/>
    <m/>
    <n v="3.09E-2"/>
    <m/>
    <m/>
    <n v="9661"/>
    <n v="18301"/>
  </r>
  <r>
    <x v="2"/>
    <s v="C-IV"/>
    <x v="5"/>
    <x v="2"/>
    <n v="2014"/>
    <s v="2013/14"/>
    <n v="5"/>
    <n v="112"/>
    <n v="0"/>
    <n v="0"/>
    <n v="5"/>
    <n v="112"/>
    <n v="117"/>
    <n v="195"/>
    <n v="14"/>
    <n v="181"/>
    <n v="195"/>
    <n v="0"/>
    <n v="0"/>
    <n v="0"/>
    <n v="14"/>
    <n v="181"/>
    <n v="25611"/>
    <n v="0"/>
    <n v="25611"/>
    <n v="357"/>
    <n v="1"/>
    <m/>
    <m/>
    <m/>
    <n v="8.6400000000000005E-2"/>
    <m/>
    <m/>
    <n v="0"/>
    <n v="0"/>
  </r>
  <r>
    <x v="3"/>
    <s v="C-IV"/>
    <x v="5"/>
    <x v="2"/>
    <n v="2014"/>
    <s v="2013/14"/>
    <n v="178"/>
    <n v="1611"/>
    <n v="0"/>
    <n v="1"/>
    <n v="178"/>
    <n v="1612"/>
    <n v="1790"/>
    <n v="3402"/>
    <n v="446"/>
    <n v="2954"/>
    <n v="3400"/>
    <n v="0"/>
    <n v="2"/>
    <n v="2"/>
    <n v="446"/>
    <n v="2956"/>
    <n v="472320"/>
    <n v="242"/>
    <n v="472562"/>
    <n v="7090"/>
    <n v="0.97889999999999999"/>
    <m/>
    <m/>
    <m/>
    <n v="8.6400000000000005E-2"/>
    <m/>
    <m/>
    <n v="67"/>
    <n v="113"/>
  </r>
  <r>
    <x v="4"/>
    <s v="C-IV"/>
    <x v="5"/>
    <x v="2"/>
    <n v="2014"/>
    <s v="2013/14"/>
    <n v="2144"/>
    <n v="13407"/>
    <n v="2"/>
    <n v="39"/>
    <n v="2146"/>
    <n v="13446"/>
    <n v="15592"/>
    <n v="31078"/>
    <n v="5342"/>
    <n v="25640"/>
    <n v="30982"/>
    <n v="7"/>
    <n v="89"/>
    <n v="96"/>
    <n v="5349"/>
    <n v="25729"/>
    <n v="4336645"/>
    <n v="10180"/>
    <n v="4346825"/>
    <n v="72975"/>
    <n v="0.92149999999999999"/>
    <m/>
    <m/>
    <m/>
    <n v="8.6400000000000005E-2"/>
    <m/>
    <m/>
    <n v="940"/>
    <n v="1601"/>
  </r>
  <r>
    <x v="5"/>
    <s v="C-IV"/>
    <x v="5"/>
    <x v="2"/>
    <n v="2014"/>
    <s v="2013/14"/>
    <n v="286"/>
    <n v="2423"/>
    <n v="0"/>
    <n v="4"/>
    <n v="286"/>
    <n v="2427"/>
    <n v="2713"/>
    <n v="5139"/>
    <n v="758"/>
    <n v="4372"/>
    <n v="5130"/>
    <n v="0"/>
    <n v="9"/>
    <n v="9"/>
    <n v="758"/>
    <n v="4381"/>
    <n v="708544"/>
    <n v="196"/>
    <n v="708740"/>
    <n v="10416"/>
    <n v="0.99150000000000005"/>
    <m/>
    <m/>
    <m/>
    <n v="8.6400000000000005E-2"/>
    <m/>
    <m/>
    <n v="98"/>
    <n v="170"/>
  </r>
  <r>
    <x v="6"/>
    <s v="C-IV"/>
    <x v="5"/>
    <x v="2"/>
    <n v="2014"/>
    <s v="2013/14"/>
    <n v="111"/>
    <n v="631"/>
    <n v="0"/>
    <n v="2"/>
    <n v="111"/>
    <n v="633"/>
    <n v="744"/>
    <n v="1771"/>
    <n v="296"/>
    <n v="1470"/>
    <n v="1766"/>
    <n v="0"/>
    <n v="5"/>
    <n v="5"/>
    <n v="296"/>
    <n v="1475"/>
    <n v="232244"/>
    <n v="826"/>
    <n v="233070"/>
    <n v="7745"/>
    <n v="0.90239999999999998"/>
    <m/>
    <m/>
    <m/>
    <n v="8.6400000000000005E-2"/>
    <m/>
    <m/>
    <n v="156"/>
    <n v="349"/>
  </r>
  <r>
    <x v="7"/>
    <s v="CalWIN"/>
    <x v="5"/>
    <x v="2"/>
    <n v="2014"/>
    <s v="2013/14"/>
    <n v="5587"/>
    <n v="29435"/>
    <n v="32"/>
    <n v="217"/>
    <n v="5619"/>
    <n v="29652"/>
    <n v="35271"/>
    <n v="76135"/>
    <n v="13290"/>
    <n v="62158"/>
    <n v="75448"/>
    <n v="112"/>
    <n v="575"/>
    <n v="687"/>
    <n v="13402"/>
    <n v="62733"/>
    <n v="10467745"/>
    <n v="68718"/>
    <n v="10536463"/>
    <n v="227125"/>
    <n v="0.9647"/>
    <m/>
    <m/>
    <m/>
    <n v="4.07E-2"/>
    <m/>
    <m/>
    <n v="5565"/>
    <n v="10974"/>
  </r>
  <r>
    <x v="8"/>
    <s v="C-IV"/>
    <x v="5"/>
    <x v="2"/>
    <n v="2014"/>
    <s v="2013/14"/>
    <n v="452"/>
    <n v="2079"/>
    <n v="0"/>
    <n v="4"/>
    <n v="452"/>
    <n v="2083"/>
    <n v="2535"/>
    <n v="5196"/>
    <n v="1188"/>
    <n v="3997"/>
    <n v="5185"/>
    <n v="1"/>
    <n v="10"/>
    <n v="11"/>
    <n v="1189"/>
    <n v="4007"/>
    <n v="712816"/>
    <n v="1251"/>
    <n v="714067"/>
    <n v="10538"/>
    <n v="1"/>
    <m/>
    <m/>
    <m/>
    <n v="8.6400000000000005E-2"/>
    <m/>
    <m/>
    <n v="145"/>
    <n v="245"/>
  </r>
  <r>
    <x v="9"/>
    <s v="C-IV"/>
    <x v="5"/>
    <x v="2"/>
    <n v="2014"/>
    <s v="2013/14"/>
    <n v="606"/>
    <n v="6275"/>
    <n v="1"/>
    <n v="13"/>
    <n v="607"/>
    <n v="6288"/>
    <n v="6895"/>
    <n v="12516"/>
    <n v="1507"/>
    <n v="10975"/>
    <n v="12482"/>
    <n v="1"/>
    <n v="33"/>
    <n v="34"/>
    <n v="1508"/>
    <n v="11008"/>
    <n v="1764256"/>
    <n v="3247"/>
    <n v="1767503"/>
    <n v="32688"/>
    <n v="0.98150000000000004"/>
    <m/>
    <m/>
    <m/>
    <n v="8.6400000000000005E-2"/>
    <m/>
    <m/>
    <n v="419"/>
    <n v="829"/>
  </r>
  <r>
    <x v="10"/>
    <s v="CalWIN"/>
    <x v="5"/>
    <x v="2"/>
    <n v="2014"/>
    <s v="2013/14"/>
    <n v="16087"/>
    <n v="81677"/>
    <n v="53"/>
    <n v="344"/>
    <n v="16140"/>
    <n v="82021"/>
    <n v="98161"/>
    <n v="230299"/>
    <n v="43706"/>
    <n v="185515"/>
    <n v="229221"/>
    <n v="189"/>
    <n v="889"/>
    <n v="1078"/>
    <n v="43895"/>
    <n v="186404"/>
    <n v="32424685"/>
    <n v="135973"/>
    <n v="32560658"/>
    <n v="418906"/>
    <n v="0.96040000000000003"/>
    <m/>
    <m/>
    <m/>
    <n v="2.64E-2"/>
    <m/>
    <m/>
    <n v="14391"/>
    <n v="31262"/>
  </r>
  <r>
    <x v="11"/>
    <s v="C-IV"/>
    <x v="5"/>
    <x v="2"/>
    <n v="2014"/>
    <s v="2013/14"/>
    <n v="249"/>
    <n v="1262"/>
    <n v="0"/>
    <n v="5"/>
    <n v="249"/>
    <n v="1267"/>
    <n v="1516"/>
    <n v="3715"/>
    <n v="673"/>
    <n v="3024"/>
    <n v="3697"/>
    <n v="2"/>
    <n v="16"/>
    <n v="18"/>
    <n v="675"/>
    <n v="3040"/>
    <n v="468443"/>
    <n v="653"/>
    <n v="469096"/>
    <n v="10496"/>
    <n v="1"/>
    <m/>
    <m/>
    <m/>
    <n v="8.6400000000000005E-2"/>
    <m/>
    <m/>
    <n v="225"/>
    <n v="488"/>
  </r>
  <r>
    <x v="12"/>
    <s v="C-IV"/>
    <x v="5"/>
    <x v="2"/>
    <n v="2014"/>
    <s v="2013/14"/>
    <n v="1078"/>
    <n v="9223"/>
    <n v="1"/>
    <n v="18"/>
    <n v="1079"/>
    <n v="9241"/>
    <n v="10320"/>
    <n v="18766"/>
    <n v="2654"/>
    <n v="16073"/>
    <n v="18727"/>
    <n v="3"/>
    <n v="36"/>
    <n v="39"/>
    <n v="2657"/>
    <n v="16109"/>
    <n v="2634640"/>
    <n v="4403"/>
    <n v="2639043"/>
    <n v="43439"/>
    <n v="0.9929"/>
    <m/>
    <m/>
    <m/>
    <n v="8.6400000000000005E-2"/>
    <m/>
    <m/>
    <n v="701"/>
    <n v="1284"/>
  </r>
  <r>
    <x v="13"/>
    <s v="C-IV"/>
    <x v="5"/>
    <x v="2"/>
    <n v="2014"/>
    <s v="2013/14"/>
    <n v="2221"/>
    <n v="13301"/>
    <n v="7"/>
    <n v="138"/>
    <n v="2228"/>
    <n v="13439"/>
    <n v="15667"/>
    <n v="39609"/>
    <n v="6162"/>
    <n v="33003"/>
    <n v="39165"/>
    <n v="23"/>
    <n v="421"/>
    <n v="444"/>
    <n v="6185"/>
    <n v="33424"/>
    <n v="5116622"/>
    <n v="48009"/>
    <n v="5164631"/>
    <n v="80528"/>
    <n v="0.92979999999999996"/>
    <m/>
    <m/>
    <m/>
    <n v="8.6400000000000005E-2"/>
    <m/>
    <m/>
    <n v="1088"/>
    <n v="2224"/>
  </r>
  <r>
    <x v="14"/>
    <s v="C-IV"/>
    <x v="5"/>
    <x v="2"/>
    <n v="2014"/>
    <s v="2013/14"/>
    <n v="111"/>
    <n v="958"/>
    <n v="0"/>
    <n v="4"/>
    <n v="111"/>
    <n v="962"/>
    <n v="1073"/>
    <n v="2131"/>
    <n v="332"/>
    <n v="1791"/>
    <n v="2123"/>
    <n v="0"/>
    <n v="8"/>
    <n v="8"/>
    <n v="332"/>
    <n v="1799"/>
    <n v="273937"/>
    <n v="657"/>
    <n v="274594"/>
    <n v="5030"/>
    <n v="1"/>
    <m/>
    <m/>
    <m/>
    <n v="8.6400000000000005E-2"/>
    <m/>
    <m/>
    <n v="107"/>
    <n v="220"/>
  </r>
  <r>
    <x v="15"/>
    <s v="C-IV"/>
    <x v="5"/>
    <x v="2"/>
    <n v="2014"/>
    <s v="2013/14"/>
    <n v="11262"/>
    <n v="50014"/>
    <n v="23"/>
    <n v="326"/>
    <n v="11285"/>
    <n v="50340"/>
    <n v="61625"/>
    <n v="147925"/>
    <n v="30484"/>
    <n v="116608"/>
    <n v="147092"/>
    <n v="67"/>
    <n v="766"/>
    <n v="833"/>
    <n v="30551"/>
    <n v="117374"/>
    <n v="20188556"/>
    <n v="109866"/>
    <n v="20298422"/>
    <n v="333430"/>
    <n v="0.99370000000000003"/>
    <m/>
    <m/>
    <m/>
    <n v="2.2200000000000001E-2"/>
    <m/>
    <m/>
    <n v="10480"/>
    <n v="23542"/>
  </r>
  <r>
    <x v="16"/>
    <s v="C-IV"/>
    <x v="5"/>
    <x v="2"/>
    <n v="2014"/>
    <s v="2013/14"/>
    <n v="1651"/>
    <n v="8504"/>
    <n v="6"/>
    <n v="54"/>
    <n v="1657"/>
    <n v="8558"/>
    <n v="10215"/>
    <n v="24118"/>
    <n v="4512"/>
    <n v="19434"/>
    <n v="23946"/>
    <n v="16"/>
    <n v="156"/>
    <n v="172"/>
    <n v="4528"/>
    <n v="19590"/>
    <n v="3126980"/>
    <n v="19119"/>
    <n v="3146099"/>
    <n v="49037"/>
    <n v="0.98719999999999997"/>
    <m/>
    <m/>
    <m/>
    <n v="8.6400000000000005E-2"/>
    <m/>
    <m/>
    <n v="1366"/>
    <n v="3014"/>
  </r>
  <r>
    <x v="17"/>
    <s v="C-IV"/>
    <x v="5"/>
    <x v="2"/>
    <n v="2014"/>
    <s v="2013/14"/>
    <n v="696"/>
    <n v="4745"/>
    <n v="0"/>
    <n v="16"/>
    <n v="696"/>
    <n v="4761"/>
    <n v="5457"/>
    <n v="10958"/>
    <n v="1815"/>
    <n v="9111"/>
    <n v="10926"/>
    <n v="1"/>
    <n v="31"/>
    <n v="32"/>
    <n v="1816"/>
    <n v="9142"/>
    <n v="1571570"/>
    <n v="4048"/>
    <n v="1575618"/>
    <n v="25693"/>
    <n v="0.83919999999999995"/>
    <m/>
    <m/>
    <m/>
    <n v="8.6400000000000005E-2"/>
    <m/>
    <m/>
    <n v="358"/>
    <n v="686"/>
  </r>
  <r>
    <x v="18"/>
    <s v="C-IV"/>
    <x v="5"/>
    <x v="2"/>
    <n v="2014"/>
    <s v="2013/14"/>
    <n v="306"/>
    <n v="1253"/>
    <n v="0"/>
    <n v="0"/>
    <n v="306"/>
    <n v="1253"/>
    <n v="1559"/>
    <n v="3226"/>
    <n v="787"/>
    <n v="2438"/>
    <n v="3225"/>
    <n v="1"/>
    <n v="0"/>
    <n v="1"/>
    <n v="788"/>
    <n v="2438"/>
    <n v="456941"/>
    <n v="298"/>
    <n v="457239"/>
    <n v="6660"/>
    <n v="0.85140000000000005"/>
    <m/>
    <m/>
    <m/>
    <n v="8.6400000000000005E-2"/>
    <m/>
    <m/>
    <n v="102"/>
    <n v="172"/>
  </r>
  <r>
    <x v="19"/>
    <s v="LRS"/>
    <x v="5"/>
    <x v="2"/>
    <n v="2014"/>
    <s v="2013/14"/>
    <n v="86109"/>
    <n v="486796"/>
    <n v="939"/>
    <n v="5592"/>
    <n v="87048"/>
    <n v="492388"/>
    <n v="579436"/>
    <n v="1183724"/>
    <n v="197086"/>
    <n v="971660"/>
    <n v="1168746"/>
    <n v="3003"/>
    <n v="11975"/>
    <n v="14978"/>
    <n v="200089"/>
    <n v="983635"/>
    <n v="174649695"/>
    <n v="1908222"/>
    <n v="176557917"/>
    <n v="3456075"/>
    <n v="0.97209999999999996"/>
    <m/>
    <m/>
    <m/>
    <n v="4.9099999999999998E-2"/>
    <m/>
    <m/>
    <n v="115695"/>
    <n v="235500"/>
  </r>
  <r>
    <x v="20"/>
    <s v="C-IV"/>
    <x v="5"/>
    <x v="2"/>
    <n v="2014"/>
    <s v="2013/14"/>
    <n v="2066"/>
    <n v="9537"/>
    <n v="2"/>
    <n v="19"/>
    <n v="2068"/>
    <n v="9556"/>
    <n v="11624"/>
    <n v="29170"/>
    <n v="5581"/>
    <n v="23516"/>
    <n v="29097"/>
    <n v="6"/>
    <n v="67"/>
    <n v="73"/>
    <n v="5587"/>
    <n v="23583"/>
    <n v="3923774"/>
    <n v="6497"/>
    <n v="3930271"/>
    <n v="62225"/>
    <n v="0.99750000000000005"/>
    <m/>
    <m/>
    <m/>
    <n v="8.6400000000000005E-2"/>
    <m/>
    <m/>
    <n v="2865"/>
    <n v="6613"/>
  </r>
  <r>
    <x v="21"/>
    <s v="C-IV"/>
    <x v="5"/>
    <x v="2"/>
    <n v="2014"/>
    <s v="2013/14"/>
    <n v="762"/>
    <n v="5290"/>
    <n v="15"/>
    <n v="113"/>
    <n v="777"/>
    <n v="5403"/>
    <n v="6180"/>
    <n v="10286"/>
    <n v="1669"/>
    <n v="8291"/>
    <n v="9960"/>
    <n v="48"/>
    <n v="278"/>
    <n v="326"/>
    <n v="1717"/>
    <n v="8569"/>
    <n v="1477177"/>
    <n v="31102"/>
    <n v="1508279"/>
    <n v="37328"/>
    <n v="0.9839"/>
    <m/>
    <m/>
    <m/>
    <n v="8.6400000000000005E-2"/>
    <m/>
    <m/>
    <n v="1317"/>
    <n v="2341"/>
  </r>
  <r>
    <x v="22"/>
    <s v="C-IV"/>
    <x v="5"/>
    <x v="2"/>
    <n v="2014"/>
    <s v="2013/14"/>
    <n v="135"/>
    <n v="890"/>
    <n v="0"/>
    <n v="0"/>
    <n v="135"/>
    <n v="890"/>
    <n v="1025"/>
    <n v="2027"/>
    <n v="361"/>
    <n v="1665"/>
    <n v="2026"/>
    <n v="0"/>
    <n v="1"/>
    <n v="1"/>
    <n v="361"/>
    <n v="1666"/>
    <n v="285659"/>
    <n v="150"/>
    <n v="285809"/>
    <n v="4288"/>
    <n v="0.81130000000000002"/>
    <m/>
    <m/>
    <m/>
    <n v="8.6400000000000005E-2"/>
    <m/>
    <m/>
    <n v="33"/>
    <n v="52"/>
  </r>
  <r>
    <x v="23"/>
    <s v="C-IV"/>
    <x v="5"/>
    <x v="2"/>
    <n v="2014"/>
    <s v="2013/14"/>
    <n v="868"/>
    <n v="6759"/>
    <n v="1"/>
    <n v="19"/>
    <n v="869"/>
    <n v="6778"/>
    <n v="7647"/>
    <n v="14185"/>
    <n v="2161"/>
    <n v="11978"/>
    <n v="14139"/>
    <n v="2"/>
    <n v="44"/>
    <n v="46"/>
    <n v="2163"/>
    <n v="12022"/>
    <n v="2021566"/>
    <n v="5762"/>
    <n v="2027328"/>
    <n v="34680"/>
    <n v="0.99399999999999999"/>
    <m/>
    <m/>
    <m/>
    <n v="8.6400000000000005E-2"/>
    <m/>
    <m/>
    <n v="656"/>
    <n v="1394"/>
  </r>
  <r>
    <x v="24"/>
    <s v="C-IV"/>
    <x v="5"/>
    <x v="2"/>
    <n v="2014"/>
    <s v="2013/14"/>
    <n v="4830"/>
    <n v="19422"/>
    <n v="6"/>
    <n v="28"/>
    <n v="4836"/>
    <n v="19450"/>
    <n v="24286"/>
    <n v="57592"/>
    <n v="13266"/>
    <n v="44217"/>
    <n v="57483"/>
    <n v="23"/>
    <n v="86"/>
    <n v="109"/>
    <n v="13289"/>
    <n v="44303"/>
    <n v="7881450"/>
    <n v="10328"/>
    <n v="7891778"/>
    <n v="119316"/>
    <n v="0.97989999999999999"/>
    <m/>
    <m/>
    <m/>
    <n v="1.21E-2"/>
    <m/>
    <m/>
    <n v="4062"/>
    <n v="9100"/>
  </r>
  <r>
    <x v="25"/>
    <s v="C-IV"/>
    <x v="5"/>
    <x v="2"/>
    <n v="2014"/>
    <s v="2013/14"/>
    <n v="71"/>
    <n v="394"/>
    <n v="0"/>
    <n v="0"/>
    <n v="71"/>
    <n v="394"/>
    <n v="465"/>
    <n v="996"/>
    <n v="183"/>
    <n v="813"/>
    <n v="996"/>
    <n v="0"/>
    <n v="0"/>
    <n v="0"/>
    <n v="183"/>
    <n v="813"/>
    <n v="130094"/>
    <n v="0"/>
    <n v="130094"/>
    <n v="2765"/>
    <n v="0.92310000000000003"/>
    <m/>
    <m/>
    <m/>
    <n v="8.6400000000000005E-2"/>
    <m/>
    <m/>
    <n v="37"/>
    <n v="74"/>
  </r>
  <r>
    <x v="26"/>
    <s v="C-IV"/>
    <x v="5"/>
    <x v="2"/>
    <n v="2014"/>
    <s v="2013/14"/>
    <n v="18"/>
    <n v="536"/>
    <n v="0"/>
    <n v="1"/>
    <n v="18"/>
    <n v="537"/>
    <n v="555"/>
    <n v="898"/>
    <n v="42"/>
    <n v="854"/>
    <n v="896"/>
    <n v="0"/>
    <n v="2"/>
    <n v="2"/>
    <n v="42"/>
    <n v="856"/>
    <n v="127730"/>
    <n v="118"/>
    <n v="127848"/>
    <n v="3002"/>
    <n v="0.9778"/>
    <m/>
    <m/>
    <m/>
    <n v="8.6400000000000005E-2"/>
    <m/>
    <m/>
    <n v="76"/>
    <n v="149"/>
  </r>
  <r>
    <x v="27"/>
    <s v="C-IV"/>
    <x v="5"/>
    <x v="2"/>
    <n v="2014"/>
    <s v="2013/14"/>
    <n v="3401"/>
    <n v="18825"/>
    <n v="7"/>
    <n v="76"/>
    <n v="3408"/>
    <n v="18901"/>
    <n v="22309"/>
    <n v="50580"/>
    <n v="8477"/>
    <n v="41843"/>
    <n v="50320"/>
    <n v="23"/>
    <n v="237"/>
    <n v="260"/>
    <n v="8500"/>
    <n v="42080"/>
    <n v="6865414"/>
    <n v="23601"/>
    <n v="6889015"/>
    <n v="145783"/>
    <n v="1"/>
    <m/>
    <m/>
    <m/>
    <n v="7.9399999999999998E-2"/>
    <m/>
    <m/>
    <n v="7256"/>
    <n v="15661"/>
  </r>
  <r>
    <x v="28"/>
    <s v="C-IV"/>
    <x v="5"/>
    <x v="2"/>
    <n v="2014"/>
    <s v="2013/14"/>
    <n v="381"/>
    <n v="3119"/>
    <n v="3"/>
    <n v="27"/>
    <n v="384"/>
    <n v="3146"/>
    <n v="3530"/>
    <n v="7375"/>
    <n v="940"/>
    <n v="6349"/>
    <n v="7289"/>
    <n v="7"/>
    <n v="79"/>
    <n v="86"/>
    <n v="947"/>
    <n v="6428"/>
    <n v="963831"/>
    <n v="7889"/>
    <n v="971720"/>
    <n v="27974"/>
    <n v="0.98040000000000005"/>
    <m/>
    <m/>
    <m/>
    <n v="8.6400000000000005E-2"/>
    <m/>
    <m/>
    <n v="834"/>
    <n v="1728"/>
  </r>
  <r>
    <x v="29"/>
    <s v="C-IV"/>
    <x v="5"/>
    <x v="2"/>
    <n v="2014"/>
    <s v="2013/14"/>
    <n v="443"/>
    <n v="3828"/>
    <n v="2"/>
    <n v="5"/>
    <n v="445"/>
    <n v="3833"/>
    <n v="4278"/>
    <n v="7915"/>
    <n v="1123"/>
    <n v="6781"/>
    <n v="7904"/>
    <n v="2"/>
    <n v="9"/>
    <n v="11"/>
    <n v="1125"/>
    <n v="6790"/>
    <n v="1146132"/>
    <n v="1377"/>
    <n v="1147509"/>
    <n v="20663"/>
    <n v="0.99570000000000003"/>
    <m/>
    <m/>
    <m/>
    <n v="8.6400000000000005E-2"/>
    <m/>
    <m/>
    <n v="178"/>
    <n v="339"/>
  </r>
  <r>
    <x v="30"/>
    <s v="CalWIN"/>
    <x v="5"/>
    <x v="2"/>
    <n v="2014"/>
    <s v="2013/14"/>
    <n v="13233"/>
    <n v="101903"/>
    <n v="74"/>
    <n v="1875"/>
    <n v="13307"/>
    <n v="103778"/>
    <n v="117085"/>
    <n v="271022"/>
    <n v="33838"/>
    <n v="232034"/>
    <n v="265872"/>
    <n v="244"/>
    <n v="4906"/>
    <n v="5150"/>
    <n v="34082"/>
    <n v="236940"/>
    <n v="34023300"/>
    <n v="521628"/>
    <n v="34544928"/>
    <n v="759019"/>
    <n v="0.97019999999999995"/>
    <m/>
    <m/>
    <m/>
    <n v="3.2000000000000001E-2"/>
    <m/>
    <m/>
    <n v="29709"/>
    <n v="63920"/>
  </r>
  <r>
    <x v="31"/>
    <s v="CalWIN"/>
    <x v="5"/>
    <x v="2"/>
    <n v="2014"/>
    <s v="2013/14"/>
    <n v="962"/>
    <n v="8275"/>
    <n v="8"/>
    <n v="32"/>
    <n v="970"/>
    <n v="8307"/>
    <n v="9277"/>
    <n v="18543"/>
    <n v="2462"/>
    <n v="15994"/>
    <n v="18456"/>
    <n v="27"/>
    <n v="60"/>
    <n v="87"/>
    <n v="2489"/>
    <n v="16054"/>
    <n v="2483187"/>
    <n v="11135"/>
    <n v="2494322"/>
    <n v="53969"/>
    <n v="0.99180000000000001"/>
    <m/>
    <m/>
    <m/>
    <n v="8.6400000000000005E-2"/>
    <m/>
    <m/>
    <n v="692"/>
    <n v="1374"/>
  </r>
  <r>
    <x v="32"/>
    <s v="C-IV"/>
    <x v="5"/>
    <x v="2"/>
    <n v="2014"/>
    <s v="2013/14"/>
    <n v="120"/>
    <n v="850"/>
    <n v="0"/>
    <n v="0"/>
    <n v="120"/>
    <n v="850"/>
    <n v="970"/>
    <n v="1890"/>
    <n v="321"/>
    <n v="1569"/>
    <n v="1890"/>
    <n v="0"/>
    <n v="0"/>
    <n v="0"/>
    <n v="321"/>
    <n v="1569"/>
    <n v="263363"/>
    <n v="0"/>
    <n v="263363"/>
    <n v="4925"/>
    <n v="0.97499999999999998"/>
    <m/>
    <m/>
    <m/>
    <n v="8.6400000000000005E-2"/>
    <m/>
    <m/>
    <n v="39"/>
    <n v="61"/>
  </r>
  <r>
    <x v="33"/>
    <s v="C-IV"/>
    <x v="5"/>
    <x v="2"/>
    <n v="2014"/>
    <s v="2013/14"/>
    <n v="19414"/>
    <n v="103446"/>
    <n v="51"/>
    <n v="509"/>
    <n v="19465"/>
    <n v="103955"/>
    <n v="123420"/>
    <n v="288117"/>
    <n v="52755"/>
    <n v="233819"/>
    <n v="286574"/>
    <n v="177"/>
    <n v="1366"/>
    <n v="1543"/>
    <n v="52932"/>
    <n v="235185"/>
    <n v="39018747"/>
    <n v="160890"/>
    <n v="39179637"/>
    <n v="675019"/>
    <n v="0.99570000000000003"/>
    <m/>
    <m/>
    <m/>
    <n v="3.49E-2"/>
    <m/>
    <m/>
    <n v="16990"/>
    <n v="37191"/>
  </r>
  <r>
    <x v="34"/>
    <s v="CalWIN"/>
    <x v="5"/>
    <x v="2"/>
    <n v="2014"/>
    <s v="2013/14"/>
    <n v="18195"/>
    <n v="81826"/>
    <n v="165"/>
    <n v="888"/>
    <n v="18360"/>
    <n v="82714"/>
    <n v="101074"/>
    <n v="217298"/>
    <n v="46281"/>
    <n v="168482"/>
    <n v="214763"/>
    <n v="585"/>
    <n v="1950"/>
    <n v="2535"/>
    <n v="46866"/>
    <n v="170432"/>
    <n v="31215131"/>
    <n v="351120"/>
    <n v="31566251"/>
    <n v="473172"/>
    <n v="0.98519999999999996"/>
    <m/>
    <m/>
    <m/>
    <n v="3.0000000000000001E-3"/>
    <m/>
    <m/>
    <n v="10174"/>
    <n v="19807"/>
  </r>
  <r>
    <x v="35"/>
    <s v="C-IV"/>
    <x v="5"/>
    <x v="2"/>
    <n v="2014"/>
    <s v="2013/14"/>
    <n v="367"/>
    <n v="2328"/>
    <n v="2"/>
    <n v="10"/>
    <n v="369"/>
    <n v="2338"/>
    <n v="2707"/>
    <n v="6237"/>
    <n v="984"/>
    <n v="5215"/>
    <n v="6199"/>
    <n v="6"/>
    <n v="32"/>
    <n v="38"/>
    <n v="990"/>
    <n v="5247"/>
    <n v="850335"/>
    <n v="2970"/>
    <n v="853305"/>
    <n v="15891"/>
    <n v="1"/>
    <m/>
    <m/>
    <m/>
    <n v="8.6400000000000005E-2"/>
    <m/>
    <m/>
    <n v="475"/>
    <n v="1037"/>
  </r>
  <r>
    <x v="36"/>
    <s v="C-IV"/>
    <x v="5"/>
    <x v="2"/>
    <n v="2014"/>
    <s v="2013/14"/>
    <n v="28974"/>
    <n v="141635"/>
    <n v="68"/>
    <n v="649"/>
    <n v="29042"/>
    <n v="142284"/>
    <n v="171326"/>
    <n v="389933"/>
    <n v="77968"/>
    <n v="310094"/>
    <n v="388062"/>
    <n v="230"/>
    <n v="1641"/>
    <n v="1871"/>
    <n v="78198"/>
    <n v="311735"/>
    <n v="54166327"/>
    <n v="205690"/>
    <n v="54372017"/>
    <n v="744380"/>
    <n v="0.99950000000000006"/>
    <m/>
    <m/>
    <m/>
    <n v="1.72E-2"/>
    <m/>
    <m/>
    <n v="21159"/>
    <n v="45042"/>
  </r>
  <r>
    <x v="37"/>
    <s v="CalWIN"/>
    <x v="5"/>
    <x v="2"/>
    <n v="2014"/>
    <s v="2013/14"/>
    <n v="18115"/>
    <n v="115169"/>
    <n v="124"/>
    <n v="1184"/>
    <n v="18239"/>
    <n v="116353"/>
    <n v="134592"/>
    <n v="301343"/>
    <n v="48772"/>
    <n v="248931"/>
    <n v="297703"/>
    <n v="414"/>
    <n v="3226"/>
    <n v="3640"/>
    <n v="49186"/>
    <n v="252157"/>
    <n v="38757689"/>
    <n v="381424"/>
    <n v="39139113"/>
    <n v="716677"/>
    <n v="0.9264"/>
    <m/>
    <m/>
    <m/>
    <n v="4.36E-2"/>
    <m/>
    <m/>
    <n v="16586"/>
    <n v="33920"/>
  </r>
  <r>
    <x v="38"/>
    <s v="CalWIN"/>
    <x v="5"/>
    <x v="2"/>
    <n v="2014"/>
    <s v="2013/14"/>
    <n v="2761"/>
    <n v="29296"/>
    <n v="68"/>
    <n v="1020"/>
    <n v="2829"/>
    <n v="30316"/>
    <n v="33145"/>
    <n v="54198"/>
    <n v="6215"/>
    <n v="45853"/>
    <n v="52068"/>
    <n v="186"/>
    <n v="1944"/>
    <n v="2130"/>
    <n v="6401"/>
    <n v="47797"/>
    <n v="7445755"/>
    <n v="242511"/>
    <n v="7688266"/>
    <n v="207141"/>
    <n v="0.96209999999999996"/>
    <m/>
    <m/>
    <m/>
    <n v="4.9099999999999998E-2"/>
    <m/>
    <m/>
    <n v="4199"/>
    <n v="6700"/>
  </r>
  <r>
    <x v="39"/>
    <s v="C-IV"/>
    <x v="5"/>
    <x v="2"/>
    <n v="2014"/>
    <s v="2013/14"/>
    <n v="9418"/>
    <n v="40315"/>
    <n v="22"/>
    <n v="288"/>
    <n v="9440"/>
    <n v="40603"/>
    <n v="50043"/>
    <n v="117661"/>
    <n v="24233"/>
    <n v="92580"/>
    <n v="116813"/>
    <n v="76"/>
    <n v="772"/>
    <n v="848"/>
    <n v="24309"/>
    <n v="93352"/>
    <n v="16238093"/>
    <n v="98392"/>
    <n v="16336485"/>
    <n v="256760"/>
    <n v="0.98540000000000005"/>
    <m/>
    <m/>
    <m/>
    <n v="5.3800000000000001E-2"/>
    <m/>
    <m/>
    <n v="7177"/>
    <n v="15299"/>
  </r>
  <r>
    <x v="40"/>
    <s v="CalWIN"/>
    <x v="5"/>
    <x v="2"/>
    <n v="2014"/>
    <s v="2013/14"/>
    <n v="1134"/>
    <n v="8557"/>
    <n v="2"/>
    <n v="24"/>
    <n v="1136"/>
    <n v="8581"/>
    <n v="9717"/>
    <n v="18262"/>
    <n v="2789"/>
    <n v="15406"/>
    <n v="18195"/>
    <n v="6"/>
    <n v="61"/>
    <n v="67"/>
    <n v="2795"/>
    <n v="15467"/>
    <n v="2513362"/>
    <n v="8009"/>
    <n v="2521371"/>
    <n v="53135"/>
    <n v="0.96679999999999999"/>
    <m/>
    <m/>
    <m/>
    <n v="8.6400000000000005E-2"/>
    <m/>
    <m/>
    <n v="1175"/>
    <n v="2361"/>
  </r>
  <r>
    <x v="41"/>
    <s v="CalWIN"/>
    <x v="5"/>
    <x v="2"/>
    <n v="2014"/>
    <s v="2013/14"/>
    <n v="1366"/>
    <n v="14440"/>
    <n v="22"/>
    <n v="341"/>
    <n v="1388"/>
    <n v="14781"/>
    <n v="16169"/>
    <n v="32596"/>
    <n v="3407"/>
    <n v="28308"/>
    <n v="31715"/>
    <n v="75"/>
    <n v="806"/>
    <n v="881"/>
    <n v="3482"/>
    <n v="29114"/>
    <n v="4352391"/>
    <n v="94748"/>
    <n v="4447139"/>
    <n v="132975"/>
    <n v="0.97399999999999998"/>
    <m/>
    <m/>
    <m/>
    <n v="8.6400000000000005E-2"/>
    <m/>
    <m/>
    <n v="4065"/>
    <n v="7909"/>
  </r>
  <r>
    <x v="42"/>
    <s v="CalWIN"/>
    <x v="5"/>
    <x v="2"/>
    <n v="2014"/>
    <s v="2013/14"/>
    <n v="2655"/>
    <n v="13280"/>
    <n v="7"/>
    <n v="61"/>
    <n v="2662"/>
    <n v="13341"/>
    <n v="16003"/>
    <n v="35176"/>
    <n v="6837"/>
    <n v="28174"/>
    <n v="35011"/>
    <n v="21"/>
    <n v="144"/>
    <n v="165"/>
    <n v="6858"/>
    <n v="28318"/>
    <n v="4740265"/>
    <n v="17090"/>
    <n v="4757355"/>
    <n v="118893"/>
    <n v="0.91459999999999997"/>
    <m/>
    <m/>
    <m/>
    <n v="8.6400000000000005E-2"/>
    <m/>
    <m/>
    <n v="4331"/>
    <n v="9585"/>
  </r>
  <r>
    <x v="43"/>
    <s v="CalWIN"/>
    <x v="5"/>
    <x v="2"/>
    <n v="2014"/>
    <s v="2013/14"/>
    <n v="6969"/>
    <n v="47081"/>
    <n v="60"/>
    <n v="1160"/>
    <n v="7029"/>
    <n v="48241"/>
    <n v="55270"/>
    <n v="113657"/>
    <n v="16746"/>
    <n v="94382"/>
    <n v="111128"/>
    <n v="174"/>
    <n v="2355"/>
    <n v="2529"/>
    <n v="16920"/>
    <n v="96737"/>
    <n v="15562048"/>
    <n v="319855"/>
    <n v="15881903"/>
    <n v="388250"/>
    <n v="0.97650000000000003"/>
    <m/>
    <m/>
    <m/>
    <n v="2.7300000000000001E-2"/>
    <m/>
    <m/>
    <n v="11113"/>
    <n v="22369"/>
  </r>
  <r>
    <x v="44"/>
    <s v="CalWIN"/>
    <x v="5"/>
    <x v="2"/>
    <n v="2014"/>
    <s v="2013/14"/>
    <n v="1311"/>
    <n v="11297"/>
    <n v="1"/>
    <n v="21"/>
    <n v="1312"/>
    <n v="11318"/>
    <n v="12630"/>
    <n v="24295"/>
    <n v="3172"/>
    <n v="21065"/>
    <n v="24237"/>
    <n v="2"/>
    <n v="56"/>
    <n v="58"/>
    <n v="3174"/>
    <n v="21121"/>
    <n v="3348897.15"/>
    <n v="7590"/>
    <n v="3356487.15"/>
    <n v="66561"/>
    <n v="0.84789999999999999"/>
    <m/>
    <m/>
    <m/>
    <n v="8.6400000000000005E-2"/>
    <m/>
    <m/>
    <n v="2460"/>
    <n v="5023"/>
  </r>
  <r>
    <x v="45"/>
    <s v="C-IV"/>
    <x v="5"/>
    <x v="2"/>
    <n v="2014"/>
    <s v="2013/14"/>
    <n v="1616"/>
    <n v="11060"/>
    <n v="1"/>
    <n v="19"/>
    <n v="1617"/>
    <n v="11079"/>
    <n v="12696"/>
    <n v="24720"/>
    <n v="3994"/>
    <n v="20677"/>
    <n v="24671"/>
    <n v="2"/>
    <n v="47"/>
    <n v="49"/>
    <n v="3996"/>
    <n v="20724"/>
    <n v="3392274"/>
    <n v="6056"/>
    <n v="3398330"/>
    <n v="57738"/>
    <n v="0.98640000000000005"/>
    <m/>
    <m/>
    <m/>
    <n v="8.6400000000000005E-2"/>
    <m/>
    <m/>
    <n v="680"/>
    <n v="1137"/>
  </r>
  <r>
    <x v="46"/>
    <s v="C-IV"/>
    <x v="5"/>
    <x v="2"/>
    <n v="2014"/>
    <s v="2013/14"/>
    <n v="9"/>
    <n v="162"/>
    <n v="0"/>
    <n v="0"/>
    <n v="9"/>
    <n v="162"/>
    <n v="171"/>
    <n v="305"/>
    <n v="21"/>
    <n v="284"/>
    <n v="305"/>
    <n v="0"/>
    <n v="0"/>
    <n v="0"/>
    <n v="21"/>
    <n v="284"/>
    <n v="41747"/>
    <n v="396"/>
    <n v="42143"/>
    <n v="736"/>
    <n v="1"/>
    <m/>
    <m/>
    <m/>
    <n v="8.6400000000000005E-2"/>
    <m/>
    <m/>
    <n v="4"/>
    <n v="7"/>
  </r>
  <r>
    <x v="47"/>
    <s v="C-IV"/>
    <x v="5"/>
    <x v="2"/>
    <n v="2014"/>
    <s v="2013/14"/>
    <n v="463"/>
    <n v="2751"/>
    <n v="0"/>
    <n v="4"/>
    <n v="463"/>
    <n v="2755"/>
    <n v="3218"/>
    <n v="6993"/>
    <n v="1266"/>
    <n v="5717"/>
    <n v="6983"/>
    <n v="0"/>
    <n v="10"/>
    <n v="10"/>
    <n v="1266"/>
    <n v="5727"/>
    <n v="947573"/>
    <n v="640"/>
    <n v="948213"/>
    <n v="15403"/>
    <n v="1"/>
    <m/>
    <m/>
    <m/>
    <n v="8.6400000000000005E-2"/>
    <m/>
    <m/>
    <n v="156"/>
    <n v="265"/>
  </r>
  <r>
    <x v="48"/>
    <s v="CalWIN"/>
    <x v="5"/>
    <x v="2"/>
    <n v="2014"/>
    <s v="2013/14"/>
    <n v="3445"/>
    <n v="18784"/>
    <n v="8"/>
    <n v="84"/>
    <n v="3453"/>
    <n v="18868"/>
    <n v="22321"/>
    <n v="43621"/>
    <n v="8356"/>
    <n v="35036"/>
    <n v="43392"/>
    <n v="29"/>
    <n v="200"/>
    <n v="229"/>
    <n v="8385"/>
    <n v="35236"/>
    <n v="6281260"/>
    <n v="31754"/>
    <n v="6313014"/>
    <n v="103179"/>
    <n v="0.93659999999999999"/>
    <m/>
    <m/>
    <m/>
    <n v="9.7000000000000003E-3"/>
    <m/>
    <m/>
    <n v="2426"/>
    <n v="4809"/>
  </r>
  <r>
    <x v="49"/>
    <s v="CalWIN"/>
    <x v="5"/>
    <x v="2"/>
    <n v="2014"/>
    <s v="2013/14"/>
    <n v="2002"/>
    <n v="17182"/>
    <n v="11"/>
    <n v="117"/>
    <n v="2013"/>
    <n v="17299"/>
    <n v="19312"/>
    <n v="35290"/>
    <n v="4825"/>
    <n v="30096"/>
    <n v="34921"/>
    <n v="36"/>
    <n v="333"/>
    <n v="369"/>
    <n v="4861"/>
    <n v="30429"/>
    <n v="4953233"/>
    <n v="36392"/>
    <n v="4989625"/>
    <n v="108416"/>
    <n v="0.84130000000000005"/>
    <m/>
    <m/>
    <m/>
    <n v="8.6400000000000005E-2"/>
    <m/>
    <m/>
    <n v="3457"/>
    <n v="7023"/>
  </r>
  <r>
    <x v="50"/>
    <s v="C-IV"/>
    <x v="5"/>
    <x v="2"/>
    <n v="2014"/>
    <s v="2013/14"/>
    <n v="6757"/>
    <n v="36008"/>
    <n v="10"/>
    <n v="63"/>
    <n v="6767"/>
    <n v="36071"/>
    <n v="42838"/>
    <n v="92837"/>
    <n v="17789"/>
    <n v="74831"/>
    <n v="92620"/>
    <n v="34"/>
    <n v="183"/>
    <n v="217"/>
    <n v="17823"/>
    <n v="75014"/>
    <n v="12951079"/>
    <n v="23911"/>
    <n v="12974990"/>
    <n v="198100"/>
    <n v="0.93600000000000005"/>
    <m/>
    <m/>
    <m/>
    <n v="1.66E-2"/>
    <m/>
    <m/>
    <n v="5568"/>
    <n v="11813"/>
  </r>
  <r>
    <x v="51"/>
    <s v="C-IV"/>
    <x v="5"/>
    <x v="2"/>
    <n v="2014"/>
    <s v="2013/14"/>
    <n v="799"/>
    <n v="4829"/>
    <n v="4"/>
    <n v="28"/>
    <n v="803"/>
    <n v="4857"/>
    <n v="5660"/>
    <n v="13173"/>
    <n v="2132"/>
    <n v="10948"/>
    <n v="13080"/>
    <n v="17"/>
    <n v="76"/>
    <n v="93"/>
    <n v="2149"/>
    <n v="11024"/>
    <n v="1780045"/>
    <n v="10076"/>
    <n v="1790121"/>
    <n v="35457"/>
    <n v="0.98799999999999999"/>
    <m/>
    <m/>
    <m/>
    <n v="8.6400000000000005E-2"/>
    <m/>
    <m/>
    <n v="685"/>
    <n v="1469"/>
  </r>
  <r>
    <x v="52"/>
    <s v="C-IV"/>
    <x v="5"/>
    <x v="2"/>
    <n v="2014"/>
    <s v="2013/14"/>
    <n v="739"/>
    <n v="4247"/>
    <n v="1"/>
    <n v="9"/>
    <n v="740"/>
    <n v="4256"/>
    <n v="4996"/>
    <n v="11142"/>
    <n v="1968"/>
    <n v="9142"/>
    <n v="11110"/>
    <n v="4"/>
    <n v="28"/>
    <n v="32"/>
    <n v="1972"/>
    <n v="9170"/>
    <n v="1504078"/>
    <n v="4240"/>
    <n v="1508318"/>
    <n v="24651"/>
    <n v="0.98229999999999995"/>
    <m/>
    <m/>
    <m/>
    <n v="8.6400000000000005E-2"/>
    <m/>
    <m/>
    <n v="446"/>
    <n v="939"/>
  </r>
  <r>
    <x v="53"/>
    <s v="C-IV"/>
    <x v="5"/>
    <x v="2"/>
    <n v="2014"/>
    <s v="2013/14"/>
    <n v="87"/>
    <n v="881"/>
    <n v="0"/>
    <n v="1"/>
    <n v="87"/>
    <n v="882"/>
    <n v="969"/>
    <n v="1790"/>
    <n v="209"/>
    <n v="1579"/>
    <n v="1788"/>
    <n v="0"/>
    <n v="2"/>
    <n v="2"/>
    <n v="209"/>
    <n v="1581"/>
    <n v="255926"/>
    <n v="318"/>
    <n v="256244"/>
    <n v="4275"/>
    <n v="0.98250000000000004"/>
    <m/>
    <m/>
    <m/>
    <n v="8.6400000000000005E-2"/>
    <m/>
    <m/>
    <n v="41"/>
    <n v="60"/>
  </r>
  <r>
    <x v="54"/>
    <s v="CalWIN"/>
    <x v="5"/>
    <x v="2"/>
    <n v="2014"/>
    <s v="2013/14"/>
    <n v="9368"/>
    <n v="41449"/>
    <n v="22"/>
    <n v="390"/>
    <n v="9390"/>
    <n v="41839"/>
    <n v="51229"/>
    <n v="123111"/>
    <n v="25676"/>
    <n v="96090"/>
    <n v="121766"/>
    <n v="71"/>
    <n v="1274"/>
    <n v="1345"/>
    <n v="25747"/>
    <n v="97364"/>
    <n v="16663631"/>
    <n v="118306"/>
    <n v="16781937"/>
    <n v="224551"/>
    <n v="0.99539999999999995"/>
    <m/>
    <m/>
    <m/>
    <n v="4.65E-2"/>
    <m/>
    <m/>
    <n v="8344"/>
    <n v="19120"/>
  </r>
  <r>
    <x v="55"/>
    <s v="C-IV"/>
    <x v="5"/>
    <x v="2"/>
    <n v="2014"/>
    <s v="2013/14"/>
    <n v="403"/>
    <n v="2636"/>
    <n v="1"/>
    <n v="2"/>
    <n v="404"/>
    <n v="2638"/>
    <n v="3042"/>
    <n v="5591"/>
    <n v="1044"/>
    <n v="4538"/>
    <n v="5582"/>
    <n v="2"/>
    <n v="7"/>
    <n v="9"/>
    <n v="1046"/>
    <n v="4545"/>
    <n v="772607"/>
    <n v="921"/>
    <n v="773528"/>
    <n v="13157"/>
    <n v="0.92410000000000003"/>
    <m/>
    <m/>
    <m/>
    <n v="8.6400000000000005E-2"/>
    <m/>
    <m/>
    <n v="129"/>
    <n v="200"/>
  </r>
  <r>
    <x v="56"/>
    <s v="CalWIN"/>
    <x v="5"/>
    <x v="2"/>
    <n v="2014"/>
    <s v="2013/14"/>
    <n v="3598"/>
    <n v="31257"/>
    <n v="8"/>
    <n v="222"/>
    <n v="3606"/>
    <n v="31479"/>
    <n v="35085"/>
    <n v="76985"/>
    <n v="8909"/>
    <n v="67455"/>
    <n v="76364"/>
    <n v="30"/>
    <n v="591"/>
    <n v="621"/>
    <n v="8939"/>
    <n v="68046"/>
    <n v="9925754"/>
    <n v="96372"/>
    <n v="10022126"/>
    <n v="198359"/>
    <n v="0.97570000000000001"/>
    <m/>
    <m/>
    <m/>
    <n v="3.2099999999999997E-2"/>
    <m/>
    <m/>
    <n v="6864"/>
    <n v="15002"/>
  </r>
  <r>
    <x v="57"/>
    <s v="CalWIN"/>
    <x v="5"/>
    <x v="2"/>
    <n v="2014"/>
    <s v="2013/14"/>
    <n v="1046"/>
    <n v="7653"/>
    <n v="19"/>
    <n v="130"/>
    <n v="1065"/>
    <n v="7783"/>
    <n v="8848"/>
    <n v="18487"/>
    <n v="2738"/>
    <n v="15382"/>
    <n v="18120"/>
    <n v="69"/>
    <n v="298"/>
    <n v="367"/>
    <n v="2807"/>
    <n v="15680"/>
    <n v="2513235"/>
    <n v="45616"/>
    <n v="2558851"/>
    <n v="47989"/>
    <n v="0.88929999999999998"/>
    <m/>
    <m/>
    <m/>
    <n v="8.6400000000000005E-2"/>
    <m/>
    <m/>
    <n v="955"/>
    <n v="1888"/>
  </r>
  <r>
    <x v="58"/>
    <s v="C-IV"/>
    <x v="5"/>
    <x v="2"/>
    <n v="2014"/>
    <s v="2013/14"/>
    <n v="1025"/>
    <n v="4953"/>
    <n v="3"/>
    <n v="13"/>
    <n v="1028"/>
    <n v="4966"/>
    <n v="5994"/>
    <n v="13374"/>
    <n v="2800"/>
    <n v="10525"/>
    <n v="13325"/>
    <n v="8"/>
    <n v="41"/>
    <n v="49"/>
    <n v="2808"/>
    <n v="10566"/>
    <n v="1867120"/>
    <n v="4093"/>
    <n v="1871213"/>
    <n v="27391"/>
    <n v="1"/>
    <m/>
    <m/>
    <m/>
    <n v="8.6400000000000005E-2"/>
    <m/>
    <m/>
    <n v="526"/>
    <n v="1038"/>
  </r>
  <r>
    <x v="0"/>
    <s v="n/a"/>
    <x v="6"/>
    <x v="2"/>
    <n v="2014"/>
    <s v="2014/15"/>
    <n v="305663"/>
    <n v="1746001"/>
    <n v="1947"/>
    <n v="17193"/>
    <n v="307610"/>
    <n v="1763194"/>
    <n v="2070804"/>
    <n v="4476030"/>
    <n v="769605"/>
    <n v="3660027"/>
    <n v="4429632"/>
    <n v="6314"/>
    <n v="40084"/>
    <n v="46398"/>
    <n v="775919"/>
    <n v="3700111"/>
    <n v="621850378"/>
    <n v="5821672"/>
    <n v="627672050"/>
    <n v="11522700"/>
    <n v="0.97030000000000005"/>
    <m/>
    <m/>
    <m/>
    <n v="4.8899999999999999E-2"/>
    <m/>
    <m/>
    <n v="338333"/>
    <n v="703087"/>
  </r>
  <r>
    <x v="1"/>
    <s v="CalWIN"/>
    <x v="6"/>
    <x v="2"/>
    <n v="2014"/>
    <s v="2014/15"/>
    <n v="9679"/>
    <n v="53343"/>
    <n v="101"/>
    <n v="897"/>
    <n v="9780"/>
    <n v="54240"/>
    <n v="64020"/>
    <n v="125434"/>
    <n v="22748"/>
    <n v="100346"/>
    <n v="123094"/>
    <n v="327"/>
    <n v="2013"/>
    <n v="2340"/>
    <n v="23075"/>
    <n v="102359"/>
    <n v="18053403"/>
    <n v="285906"/>
    <n v="18339309"/>
    <n v="385839"/>
    <n v="0.88429999999999997"/>
    <m/>
    <m/>
    <m/>
    <n v="3.1099999999999999E-2"/>
    <m/>
    <m/>
    <n v="9582"/>
    <n v="18220"/>
  </r>
  <r>
    <x v="2"/>
    <s v="C-IV"/>
    <x v="6"/>
    <x v="2"/>
    <n v="2014"/>
    <s v="2014/15"/>
    <n v="5"/>
    <n v="109"/>
    <n v="0"/>
    <n v="0"/>
    <n v="5"/>
    <n v="109"/>
    <n v="114"/>
    <n v="194"/>
    <n v="14"/>
    <n v="180"/>
    <n v="194"/>
    <n v="0"/>
    <n v="0"/>
    <n v="0"/>
    <n v="14"/>
    <n v="180"/>
    <n v="24622"/>
    <n v="0"/>
    <n v="24622"/>
    <n v="373"/>
    <n v="1"/>
    <m/>
    <m/>
    <m/>
    <n v="8.3199999999999996E-2"/>
    <m/>
    <m/>
    <n v="0"/>
    <n v="0"/>
  </r>
  <r>
    <x v="3"/>
    <s v="C-IV"/>
    <x v="6"/>
    <x v="2"/>
    <n v="2014"/>
    <s v="2014/15"/>
    <n v="174"/>
    <n v="1595"/>
    <n v="0"/>
    <n v="1"/>
    <n v="174"/>
    <n v="1596"/>
    <n v="1770"/>
    <n v="3373"/>
    <n v="444"/>
    <n v="2926"/>
    <n v="3370"/>
    <n v="0"/>
    <n v="3"/>
    <n v="3"/>
    <n v="444"/>
    <n v="2929"/>
    <n v="464219"/>
    <n v="242"/>
    <n v="464461"/>
    <n v="7169"/>
    <n v="1"/>
    <m/>
    <m/>
    <m/>
    <n v="8.3199999999999996E-2"/>
    <m/>
    <m/>
    <n v="60"/>
    <n v="103"/>
  </r>
  <r>
    <x v="4"/>
    <s v="C-IV"/>
    <x v="6"/>
    <x v="2"/>
    <n v="2014"/>
    <s v="2014/15"/>
    <n v="2073"/>
    <n v="13458"/>
    <n v="3"/>
    <n v="37"/>
    <n v="2076"/>
    <n v="13495"/>
    <n v="15571"/>
    <n v="31036"/>
    <n v="5194"/>
    <n v="25747"/>
    <n v="30941"/>
    <n v="12"/>
    <n v="83"/>
    <n v="95"/>
    <n v="5206"/>
    <n v="25830"/>
    <n v="4304897"/>
    <n v="10292"/>
    <n v="4315189"/>
    <n v="74088"/>
    <n v="0.93730000000000002"/>
    <m/>
    <m/>
    <m/>
    <n v="8.3199999999999996E-2"/>
    <m/>
    <m/>
    <n v="957"/>
    <n v="1627"/>
  </r>
  <r>
    <x v="5"/>
    <s v="C-IV"/>
    <x v="6"/>
    <x v="2"/>
    <n v="2014"/>
    <s v="2014/15"/>
    <n v="282"/>
    <n v="2481"/>
    <n v="0"/>
    <n v="5"/>
    <n v="282"/>
    <n v="2486"/>
    <n v="2768"/>
    <n v="5231"/>
    <n v="762"/>
    <n v="4458"/>
    <n v="5220"/>
    <n v="0"/>
    <n v="11"/>
    <n v="11"/>
    <n v="762"/>
    <n v="4469"/>
    <n v="715248"/>
    <n v="1090"/>
    <n v="716338"/>
    <n v="10630"/>
    <n v="1"/>
    <m/>
    <m/>
    <m/>
    <n v="8.3199999999999996E-2"/>
    <m/>
    <m/>
    <n v="98"/>
    <n v="170"/>
  </r>
  <r>
    <x v="6"/>
    <s v="C-IV"/>
    <x v="6"/>
    <x v="2"/>
    <n v="2014"/>
    <s v="2014/15"/>
    <n v="112"/>
    <n v="612"/>
    <n v="0"/>
    <n v="1"/>
    <n v="112"/>
    <n v="613"/>
    <n v="725"/>
    <n v="1722"/>
    <n v="297"/>
    <n v="1421"/>
    <n v="1718"/>
    <n v="1"/>
    <n v="3"/>
    <n v="4"/>
    <n v="298"/>
    <n v="1424"/>
    <n v="224827"/>
    <n v="598"/>
    <n v="225425"/>
    <n v="7828"/>
    <n v="0.81820000000000004"/>
    <m/>
    <m/>
    <m/>
    <n v="8.3199999999999996E-2"/>
    <m/>
    <m/>
    <n v="148"/>
    <n v="336"/>
  </r>
  <r>
    <x v="7"/>
    <s v="CalWIN"/>
    <x v="6"/>
    <x v="2"/>
    <n v="2014"/>
    <s v="2014/15"/>
    <n v="5473"/>
    <n v="29563"/>
    <n v="27"/>
    <n v="217"/>
    <n v="5500"/>
    <n v="29780"/>
    <n v="35280"/>
    <n v="76061"/>
    <n v="13024"/>
    <n v="62366"/>
    <n v="75390"/>
    <n v="98"/>
    <n v="573"/>
    <n v="671"/>
    <n v="13122"/>
    <n v="62939"/>
    <n v="10479327"/>
    <n v="72599"/>
    <n v="10551926"/>
    <n v="230794"/>
    <n v="0.93459999999999999"/>
    <m/>
    <m/>
    <m/>
    <n v="3.8699999999999998E-2"/>
    <m/>
    <m/>
    <n v="5533"/>
    <n v="10956"/>
  </r>
  <r>
    <x v="8"/>
    <s v="C-IV"/>
    <x v="6"/>
    <x v="2"/>
    <n v="2014"/>
    <s v="2014/15"/>
    <n v="433"/>
    <n v="2108"/>
    <n v="0"/>
    <n v="4"/>
    <n v="433"/>
    <n v="2112"/>
    <n v="2545"/>
    <n v="5227"/>
    <n v="1157"/>
    <n v="4061"/>
    <n v="5218"/>
    <n v="0"/>
    <n v="9"/>
    <n v="9"/>
    <n v="1157"/>
    <n v="4070"/>
    <n v="710743"/>
    <n v="1001"/>
    <n v="711744"/>
    <n v="10685"/>
    <n v="0.99099999999999999"/>
    <m/>
    <m/>
    <m/>
    <n v="8.3199999999999996E-2"/>
    <m/>
    <m/>
    <n v="148"/>
    <n v="249"/>
  </r>
  <r>
    <x v="9"/>
    <s v="C-IV"/>
    <x v="6"/>
    <x v="2"/>
    <n v="2014"/>
    <s v="2014/15"/>
    <n v="610"/>
    <n v="6244"/>
    <n v="1"/>
    <n v="16"/>
    <n v="611"/>
    <n v="6260"/>
    <n v="6871"/>
    <n v="12479"/>
    <n v="1528"/>
    <n v="10912"/>
    <n v="12440"/>
    <n v="2"/>
    <n v="37"/>
    <n v="39"/>
    <n v="1530"/>
    <n v="10949"/>
    <n v="1742839"/>
    <n v="3247"/>
    <n v="1746086"/>
    <n v="33247"/>
    <n v="0.99509999999999998"/>
    <m/>
    <m/>
    <m/>
    <n v="8.3199999999999996E-2"/>
    <m/>
    <m/>
    <n v="424"/>
    <n v="838"/>
  </r>
  <r>
    <x v="10"/>
    <s v="CalWIN"/>
    <x v="6"/>
    <x v="2"/>
    <n v="2014"/>
    <s v="2014/15"/>
    <n v="15298"/>
    <n v="78577"/>
    <n v="54"/>
    <n v="356"/>
    <n v="15352"/>
    <n v="78933"/>
    <n v="94285"/>
    <n v="224430"/>
    <n v="41773"/>
    <n v="181584"/>
    <n v="223357"/>
    <n v="184"/>
    <n v="889"/>
    <n v="1073"/>
    <n v="41957"/>
    <n v="182473"/>
    <n v="32411402"/>
    <n v="131437"/>
    <n v="32542839"/>
    <n v="424179"/>
    <n v="0.94799999999999995"/>
    <m/>
    <m/>
    <m/>
    <n v="2.69E-2"/>
    <m/>
    <m/>
    <n v="14280"/>
    <n v="31138"/>
  </r>
  <r>
    <x v="11"/>
    <s v="C-IV"/>
    <x v="6"/>
    <x v="2"/>
    <n v="2014"/>
    <s v="2014/15"/>
    <n v="237"/>
    <n v="1273"/>
    <n v="0"/>
    <n v="4"/>
    <n v="237"/>
    <n v="1277"/>
    <n v="1514"/>
    <n v="3697"/>
    <n v="658"/>
    <n v="3025"/>
    <n v="3683"/>
    <n v="1"/>
    <n v="13"/>
    <n v="14"/>
    <n v="659"/>
    <n v="3038"/>
    <n v="463734"/>
    <n v="617"/>
    <n v="464351"/>
    <n v="10646"/>
    <n v="1"/>
    <m/>
    <m/>
    <m/>
    <n v="8.3199999999999996E-2"/>
    <m/>
    <m/>
    <n v="226"/>
    <n v="492"/>
  </r>
  <r>
    <x v="12"/>
    <s v="C-IV"/>
    <x v="6"/>
    <x v="2"/>
    <n v="2014"/>
    <s v="2014/15"/>
    <n v="1083"/>
    <n v="9445"/>
    <n v="1"/>
    <n v="18"/>
    <n v="1084"/>
    <n v="9463"/>
    <n v="10547"/>
    <n v="19098"/>
    <n v="2690"/>
    <n v="16370"/>
    <n v="19060"/>
    <n v="4"/>
    <n v="34"/>
    <n v="38"/>
    <n v="2694"/>
    <n v="16404"/>
    <n v="2650735"/>
    <n v="3756"/>
    <n v="2654491"/>
    <n v="44044"/>
    <n v="0.99339999999999995"/>
    <m/>
    <m/>
    <m/>
    <n v="8.3199999999999996E-2"/>
    <m/>
    <m/>
    <n v="707"/>
    <n v="1293"/>
  </r>
  <r>
    <x v="13"/>
    <s v="C-IV"/>
    <x v="6"/>
    <x v="2"/>
    <n v="2014"/>
    <s v="2014/15"/>
    <n v="2226"/>
    <n v="13563"/>
    <n v="8"/>
    <n v="139"/>
    <n v="2234"/>
    <n v="13702"/>
    <n v="15936"/>
    <n v="40394"/>
    <n v="6213"/>
    <n v="33728"/>
    <n v="39941"/>
    <n v="26"/>
    <n v="427"/>
    <n v="453"/>
    <n v="6239"/>
    <n v="34155"/>
    <n v="5200803"/>
    <n v="48636"/>
    <n v="5249439"/>
    <n v="81516"/>
    <n v="0.91479999999999995"/>
    <m/>
    <m/>
    <m/>
    <n v="8.3199999999999996E-2"/>
    <m/>
    <m/>
    <n v="1087"/>
    <n v="2225"/>
  </r>
  <r>
    <x v="14"/>
    <s v="C-IV"/>
    <x v="6"/>
    <x v="2"/>
    <n v="2014"/>
    <s v="2014/15"/>
    <n v="106"/>
    <n v="958"/>
    <n v="1"/>
    <n v="3"/>
    <n v="107"/>
    <n v="961"/>
    <n v="1068"/>
    <n v="2149"/>
    <n v="308"/>
    <n v="1833"/>
    <n v="2141"/>
    <n v="1"/>
    <n v="7"/>
    <n v="8"/>
    <n v="309"/>
    <n v="1840"/>
    <n v="278968"/>
    <n v="712"/>
    <n v="279680"/>
    <n v="5083"/>
    <n v="0.9839"/>
    <m/>
    <m/>
    <m/>
    <n v="8.3199999999999996E-2"/>
    <m/>
    <m/>
    <n v="105"/>
    <n v="214"/>
  </r>
  <r>
    <x v="15"/>
    <s v="C-IV"/>
    <x v="6"/>
    <x v="2"/>
    <n v="2014"/>
    <s v="2014/15"/>
    <n v="11215"/>
    <n v="50359"/>
    <n v="21"/>
    <n v="323"/>
    <n v="11236"/>
    <n v="50682"/>
    <n v="61918"/>
    <n v="148150"/>
    <n v="30423"/>
    <n v="116925"/>
    <n v="147348"/>
    <n v="63"/>
    <n v="739"/>
    <n v="802"/>
    <n v="30486"/>
    <n v="117664"/>
    <n v="20196457"/>
    <n v="108787"/>
    <n v="20305244"/>
    <n v="338323"/>
    <n v="0.99450000000000005"/>
    <m/>
    <m/>
    <m/>
    <n v="2.0199999999999999E-2"/>
    <m/>
    <m/>
    <n v="10420"/>
    <n v="23455"/>
  </r>
  <r>
    <x v="16"/>
    <s v="C-IV"/>
    <x v="6"/>
    <x v="2"/>
    <n v="2014"/>
    <s v="2014/15"/>
    <n v="1637"/>
    <n v="8514"/>
    <n v="6"/>
    <n v="53"/>
    <n v="1643"/>
    <n v="8567"/>
    <n v="10210"/>
    <n v="24002"/>
    <n v="4446"/>
    <n v="19383"/>
    <n v="23829"/>
    <n v="19"/>
    <n v="154"/>
    <n v="173"/>
    <n v="4465"/>
    <n v="19537"/>
    <n v="3106094"/>
    <n v="17495"/>
    <n v="3123589"/>
    <n v="49772"/>
    <n v="0.99399999999999999"/>
    <m/>
    <m/>
    <m/>
    <n v="8.3199999999999996E-2"/>
    <m/>
    <m/>
    <n v="1345"/>
    <n v="2977"/>
  </r>
  <r>
    <x v="17"/>
    <s v="C-IV"/>
    <x v="6"/>
    <x v="2"/>
    <n v="2014"/>
    <s v="2014/15"/>
    <n v="674"/>
    <n v="4836"/>
    <n v="0"/>
    <n v="15"/>
    <n v="674"/>
    <n v="4851"/>
    <n v="5525"/>
    <n v="11036"/>
    <n v="1761"/>
    <n v="9245"/>
    <n v="11006"/>
    <n v="1"/>
    <n v="29"/>
    <n v="30"/>
    <n v="1762"/>
    <n v="9274"/>
    <n v="1569470"/>
    <n v="3576"/>
    <n v="1573046"/>
    <n v="26143"/>
    <n v="0.88260000000000005"/>
    <m/>
    <m/>
    <m/>
    <n v="8.3199999999999996E-2"/>
    <m/>
    <m/>
    <n v="372"/>
    <n v="710"/>
  </r>
  <r>
    <x v="18"/>
    <s v="C-IV"/>
    <x v="6"/>
    <x v="2"/>
    <n v="2014"/>
    <s v="2014/15"/>
    <n v="319"/>
    <n v="1217"/>
    <n v="0"/>
    <n v="0"/>
    <n v="319"/>
    <n v="1217"/>
    <n v="1536"/>
    <n v="3168"/>
    <n v="814"/>
    <n v="2353"/>
    <n v="3167"/>
    <n v="1"/>
    <n v="0"/>
    <n v="1"/>
    <n v="815"/>
    <n v="2353"/>
    <n v="447149"/>
    <n v="53"/>
    <n v="447202"/>
    <n v="6751"/>
    <n v="0.93830000000000002"/>
    <m/>
    <m/>
    <m/>
    <n v="8.3199999999999996E-2"/>
    <m/>
    <m/>
    <n v="112"/>
    <n v="192"/>
  </r>
  <r>
    <x v="19"/>
    <s v="LRS"/>
    <x v="6"/>
    <x v="2"/>
    <n v="2014"/>
    <s v="2014/15"/>
    <n v="86003"/>
    <n v="493099"/>
    <n v="925"/>
    <n v="5669"/>
    <n v="86928"/>
    <n v="498768"/>
    <n v="585696"/>
    <n v="1193453"/>
    <n v="196868"/>
    <n v="981478"/>
    <n v="1178346"/>
    <n v="2957"/>
    <n v="12150"/>
    <n v="15107"/>
    <n v="199825"/>
    <n v="993628"/>
    <n v="176497690"/>
    <n v="2257238"/>
    <n v="178754928"/>
    <n v="3502479"/>
    <n v="0.97240000000000004"/>
    <m/>
    <m/>
    <m/>
    <n v="4.4600000000000001E-2"/>
    <m/>
    <m/>
    <n v="116184"/>
    <n v="236570"/>
  </r>
  <r>
    <x v="20"/>
    <s v="C-IV"/>
    <x v="6"/>
    <x v="2"/>
    <n v="2014"/>
    <s v="2014/15"/>
    <n v="1998"/>
    <n v="9490"/>
    <n v="2"/>
    <n v="17"/>
    <n v="2000"/>
    <n v="9507"/>
    <n v="11507"/>
    <n v="28885"/>
    <n v="5440"/>
    <n v="23379"/>
    <n v="28819"/>
    <n v="6"/>
    <n v="60"/>
    <n v="66"/>
    <n v="5446"/>
    <n v="23439"/>
    <n v="3855220"/>
    <n v="5649"/>
    <n v="3860869"/>
    <n v="62796"/>
    <n v="0.99560000000000004"/>
    <m/>
    <m/>
    <m/>
    <n v="8.3199999999999996E-2"/>
    <m/>
    <m/>
    <n v="2787"/>
    <n v="6455"/>
  </r>
  <r>
    <x v="21"/>
    <s v="C-IV"/>
    <x v="6"/>
    <x v="2"/>
    <n v="2014"/>
    <s v="2014/15"/>
    <n v="750"/>
    <n v="5334"/>
    <n v="14"/>
    <n v="118"/>
    <n v="764"/>
    <n v="5452"/>
    <n v="6216"/>
    <n v="10397"/>
    <n v="1637"/>
    <n v="8426"/>
    <n v="10063"/>
    <n v="42"/>
    <n v="292"/>
    <n v="334"/>
    <n v="1679"/>
    <n v="8718"/>
    <n v="1492909"/>
    <n v="30760"/>
    <n v="1523669"/>
    <n v="37870"/>
    <n v="0.9778"/>
    <m/>
    <m/>
    <m/>
    <n v="8.3199999999999996E-2"/>
    <m/>
    <m/>
    <n v="1323"/>
    <n v="2358"/>
  </r>
  <r>
    <x v="22"/>
    <s v="C-IV"/>
    <x v="6"/>
    <x v="2"/>
    <n v="2014"/>
    <s v="2014/15"/>
    <n v="134"/>
    <n v="871"/>
    <n v="0"/>
    <n v="0"/>
    <n v="134"/>
    <n v="871"/>
    <n v="1005"/>
    <n v="1974"/>
    <n v="351"/>
    <n v="1622"/>
    <n v="1973"/>
    <n v="0"/>
    <n v="1"/>
    <n v="1"/>
    <n v="351"/>
    <n v="1623"/>
    <n v="277432"/>
    <n v="150"/>
    <n v="277582"/>
    <n v="4350"/>
    <n v="0.8649"/>
    <m/>
    <m/>
    <m/>
    <n v="8.3199999999999996E-2"/>
    <m/>
    <m/>
    <n v="33"/>
    <n v="55"/>
  </r>
  <r>
    <x v="23"/>
    <s v="C-IV"/>
    <x v="6"/>
    <x v="2"/>
    <n v="2014"/>
    <s v="2014/15"/>
    <n v="849"/>
    <n v="6700"/>
    <n v="1"/>
    <n v="19"/>
    <n v="850"/>
    <n v="6719"/>
    <n v="7569"/>
    <n v="14007"/>
    <n v="2116"/>
    <n v="11843"/>
    <n v="13959"/>
    <n v="4"/>
    <n v="44"/>
    <n v="48"/>
    <n v="2120"/>
    <n v="11887"/>
    <n v="2002059"/>
    <n v="5853"/>
    <n v="2007912"/>
    <n v="35146"/>
    <n v="0.99460000000000004"/>
    <m/>
    <m/>
    <m/>
    <n v="8.3199999999999996E-2"/>
    <m/>
    <m/>
    <n v="651"/>
    <n v="1361"/>
  </r>
  <r>
    <x v="24"/>
    <s v="C-IV"/>
    <x v="6"/>
    <x v="2"/>
    <n v="2014"/>
    <s v="2014/15"/>
    <n v="4704"/>
    <n v="19632"/>
    <n v="7"/>
    <n v="27"/>
    <n v="4711"/>
    <n v="19659"/>
    <n v="24370"/>
    <n v="57733"/>
    <n v="12945"/>
    <n v="44680"/>
    <n v="57625"/>
    <n v="23"/>
    <n v="85"/>
    <n v="108"/>
    <n v="12968"/>
    <n v="44765"/>
    <n v="7854889"/>
    <n v="11824"/>
    <n v="7866713"/>
    <n v="121205"/>
    <n v="0.98280000000000001"/>
    <m/>
    <m/>
    <m/>
    <n v="1.14E-2"/>
    <m/>
    <m/>
    <n v="4026"/>
    <n v="9035"/>
  </r>
  <r>
    <x v="25"/>
    <s v="C-IV"/>
    <x v="6"/>
    <x v="2"/>
    <n v="2014"/>
    <s v="2014/15"/>
    <n v="69"/>
    <n v="398"/>
    <n v="0"/>
    <n v="0"/>
    <n v="69"/>
    <n v="398"/>
    <n v="467"/>
    <n v="1001"/>
    <n v="175"/>
    <n v="826"/>
    <n v="1001"/>
    <n v="0"/>
    <n v="0"/>
    <n v="0"/>
    <n v="175"/>
    <n v="826"/>
    <n v="129427"/>
    <n v="0"/>
    <n v="129427"/>
    <n v="2810"/>
    <n v="1"/>
    <m/>
    <m/>
    <m/>
    <n v="8.3199999999999996E-2"/>
    <m/>
    <m/>
    <n v="36"/>
    <n v="74"/>
  </r>
  <r>
    <x v="26"/>
    <s v="C-IV"/>
    <x v="6"/>
    <x v="2"/>
    <n v="2014"/>
    <s v="2014/15"/>
    <n v="15"/>
    <n v="506"/>
    <n v="0"/>
    <n v="1"/>
    <n v="15"/>
    <n v="507"/>
    <n v="522"/>
    <n v="855"/>
    <n v="35"/>
    <n v="817"/>
    <n v="852"/>
    <n v="0"/>
    <n v="3"/>
    <n v="3"/>
    <n v="35"/>
    <n v="820"/>
    <n v="120880"/>
    <n v="218"/>
    <n v="121098"/>
    <n v="3043"/>
    <n v="0.90629999999999999"/>
    <m/>
    <m/>
    <m/>
    <n v="8.3199999999999996E-2"/>
    <m/>
    <m/>
    <n v="73"/>
    <n v="149"/>
  </r>
  <r>
    <x v="27"/>
    <s v="C-IV"/>
    <x v="6"/>
    <x v="2"/>
    <n v="2014"/>
    <s v="2014/15"/>
    <n v="3092"/>
    <n v="18587"/>
    <n v="9"/>
    <n v="70"/>
    <n v="3101"/>
    <n v="18657"/>
    <n v="21758"/>
    <n v="49132"/>
    <n v="7817"/>
    <n v="41070"/>
    <n v="48887"/>
    <n v="31"/>
    <n v="214"/>
    <n v="245"/>
    <n v="7848"/>
    <n v="41284"/>
    <n v="6572658"/>
    <n v="21632"/>
    <n v="6594290"/>
    <n v="147840"/>
    <n v="1"/>
    <m/>
    <m/>
    <m/>
    <n v="7.8899999999999998E-2"/>
    <m/>
    <m/>
    <n v="6866"/>
    <n v="14881"/>
  </r>
  <r>
    <x v="28"/>
    <s v="C-IV"/>
    <x v="6"/>
    <x v="2"/>
    <n v="2014"/>
    <s v="2014/15"/>
    <n v="364"/>
    <n v="3130"/>
    <n v="4"/>
    <n v="27"/>
    <n v="368"/>
    <n v="3157"/>
    <n v="3525"/>
    <n v="7324"/>
    <n v="894"/>
    <n v="6341"/>
    <n v="7235"/>
    <n v="10"/>
    <n v="79"/>
    <n v="89"/>
    <n v="904"/>
    <n v="6420"/>
    <n v="954540"/>
    <n v="7729"/>
    <n v="962269"/>
    <n v="28296"/>
    <n v="0.98309999999999997"/>
    <m/>
    <m/>
    <m/>
    <n v="8.3199999999999996E-2"/>
    <m/>
    <m/>
    <n v="823"/>
    <n v="1689"/>
  </r>
  <r>
    <x v="29"/>
    <s v="C-IV"/>
    <x v="6"/>
    <x v="2"/>
    <n v="2014"/>
    <s v="2014/15"/>
    <n v="420"/>
    <n v="3796"/>
    <n v="2"/>
    <n v="4"/>
    <n v="422"/>
    <n v="3800"/>
    <n v="4222"/>
    <n v="7804"/>
    <n v="1074"/>
    <n v="6719"/>
    <n v="7793"/>
    <n v="2"/>
    <n v="9"/>
    <n v="11"/>
    <n v="1076"/>
    <n v="6728"/>
    <n v="1131327"/>
    <n v="1094"/>
    <n v="1132421"/>
    <n v="21021"/>
    <n v="0.99"/>
    <m/>
    <m/>
    <m/>
    <n v="8.3199999999999996E-2"/>
    <m/>
    <m/>
    <n v="180"/>
    <n v="334"/>
  </r>
  <r>
    <x v="30"/>
    <s v="CalWIN"/>
    <x v="6"/>
    <x v="2"/>
    <n v="2014"/>
    <s v="2014/15"/>
    <n v="13135"/>
    <n v="102142"/>
    <n v="69"/>
    <n v="1889"/>
    <n v="13204"/>
    <n v="104031"/>
    <n v="117235"/>
    <n v="270245"/>
    <n v="33563"/>
    <n v="231604"/>
    <n v="265167"/>
    <n v="227"/>
    <n v="4851"/>
    <n v="5078"/>
    <n v="33790"/>
    <n v="236455"/>
    <n v="34022456"/>
    <n v="528632"/>
    <n v="34551088"/>
    <n v="769984"/>
    <n v="0.98160000000000003"/>
    <m/>
    <m/>
    <m/>
    <n v="3.3099999999999997E-2"/>
    <m/>
    <m/>
    <n v="29602"/>
    <n v="63805"/>
  </r>
  <r>
    <x v="31"/>
    <s v="CalWIN"/>
    <x v="6"/>
    <x v="2"/>
    <n v="2014"/>
    <s v="2014/15"/>
    <n v="972"/>
    <n v="8196"/>
    <n v="8"/>
    <n v="30"/>
    <n v="980"/>
    <n v="8226"/>
    <n v="9206"/>
    <n v="18455"/>
    <n v="2688"/>
    <n v="15681"/>
    <n v="18369"/>
    <n v="25"/>
    <n v="61"/>
    <n v="86"/>
    <n v="2713"/>
    <n v="15742"/>
    <n v="2451962"/>
    <n v="10250"/>
    <n v="2462212"/>
    <n v="54883"/>
    <n v="0.98080000000000001"/>
    <m/>
    <m/>
    <m/>
    <n v="8.3199999999999996E-2"/>
    <m/>
    <m/>
    <n v="683"/>
    <n v="1349"/>
  </r>
  <r>
    <x v="32"/>
    <s v="C-IV"/>
    <x v="6"/>
    <x v="2"/>
    <n v="2014"/>
    <s v="2014/15"/>
    <n v="115"/>
    <n v="840"/>
    <n v="0"/>
    <n v="1"/>
    <n v="115"/>
    <n v="841"/>
    <n v="956"/>
    <n v="1793"/>
    <n v="303"/>
    <n v="1489"/>
    <n v="1792"/>
    <n v="0"/>
    <n v="1"/>
    <n v="1"/>
    <n v="303"/>
    <n v="1490"/>
    <n v="259831"/>
    <n v="114"/>
    <n v="259945"/>
    <n v="5012"/>
    <n v="1"/>
    <m/>
    <m/>
    <m/>
    <n v="8.3199999999999996E-2"/>
    <m/>
    <m/>
    <n v="40"/>
    <n v="62"/>
  </r>
  <r>
    <x v="33"/>
    <s v="C-IV"/>
    <x v="6"/>
    <x v="2"/>
    <n v="2014"/>
    <s v="2014/15"/>
    <n v="19099"/>
    <n v="104652"/>
    <n v="48"/>
    <n v="517"/>
    <n v="19147"/>
    <n v="105169"/>
    <n v="124316"/>
    <n v="289618"/>
    <n v="51703"/>
    <n v="236355"/>
    <n v="288058"/>
    <n v="172"/>
    <n v="1388"/>
    <n v="1560"/>
    <n v="51875"/>
    <n v="237743"/>
    <n v="38872848"/>
    <n v="163237"/>
    <n v="39036085"/>
    <n v="688240"/>
    <n v="0.99680000000000002"/>
    <m/>
    <m/>
    <m/>
    <n v="3.5099999999999999E-2"/>
    <m/>
    <m/>
    <n v="17100"/>
    <n v="37421"/>
  </r>
  <r>
    <x v="34"/>
    <s v="CalWIN"/>
    <x v="6"/>
    <x v="2"/>
    <n v="2014"/>
    <s v="2014/15"/>
    <n v="18101"/>
    <n v="82346"/>
    <n v="169"/>
    <n v="886"/>
    <n v="18270"/>
    <n v="83232"/>
    <n v="101502"/>
    <n v="217077"/>
    <n v="45879"/>
    <n v="168685"/>
    <n v="214564"/>
    <n v="585"/>
    <n v="1928"/>
    <n v="2513"/>
    <n v="46464"/>
    <n v="170613"/>
    <n v="31272835"/>
    <n v="349282"/>
    <n v="31622117"/>
    <n v="478025"/>
    <n v="0.98939999999999995"/>
    <m/>
    <m/>
    <m/>
    <n v="2.7000000000000001E-3"/>
    <m/>
    <m/>
    <n v="9985"/>
    <n v="19475"/>
  </r>
  <r>
    <x v="35"/>
    <s v="C-IV"/>
    <x v="6"/>
    <x v="2"/>
    <n v="2014"/>
    <s v="2014/15"/>
    <n v="363"/>
    <n v="2338"/>
    <n v="1"/>
    <n v="8"/>
    <n v="364"/>
    <n v="2346"/>
    <n v="2710"/>
    <n v="6169"/>
    <n v="963"/>
    <n v="5178"/>
    <n v="6141"/>
    <n v="4"/>
    <n v="24"/>
    <n v="28"/>
    <n v="967"/>
    <n v="5202"/>
    <n v="836732"/>
    <n v="2755"/>
    <n v="839487"/>
    <n v="16037"/>
    <n v="1"/>
    <m/>
    <m/>
    <m/>
    <n v="8.3199999999999996E-2"/>
    <m/>
    <m/>
    <n v="452"/>
    <n v="992"/>
  </r>
  <r>
    <x v="36"/>
    <s v="C-IV"/>
    <x v="6"/>
    <x v="2"/>
    <n v="2014"/>
    <s v="2014/15"/>
    <n v="28909"/>
    <n v="143074"/>
    <n v="69"/>
    <n v="669"/>
    <n v="28978"/>
    <n v="143743"/>
    <n v="172721"/>
    <n v="392265"/>
    <n v="77776"/>
    <n v="312552"/>
    <n v="390328"/>
    <n v="234"/>
    <n v="1703"/>
    <n v="1937"/>
    <n v="78010"/>
    <n v="314255"/>
    <n v="54317641"/>
    <n v="211204"/>
    <n v="54528845"/>
    <n v="753314"/>
    <n v="0.99980000000000002"/>
    <m/>
    <m/>
    <m/>
    <n v="1.66E-2"/>
    <m/>
    <m/>
    <n v="21237"/>
    <n v="45168"/>
  </r>
  <r>
    <x v="37"/>
    <s v="CalWIN"/>
    <x v="6"/>
    <x v="2"/>
    <n v="2014"/>
    <s v="2014/15"/>
    <n v="18313"/>
    <n v="115091"/>
    <n v="128"/>
    <n v="1162"/>
    <n v="18441"/>
    <n v="116253"/>
    <n v="134694"/>
    <n v="300896"/>
    <n v="48846"/>
    <n v="248408"/>
    <n v="297254"/>
    <n v="430"/>
    <n v="3212"/>
    <n v="3642"/>
    <n v="49276"/>
    <n v="251620"/>
    <n v="38719016"/>
    <n v="369603"/>
    <n v="39088619"/>
    <n v="729603"/>
    <n v="0.93530000000000002"/>
    <m/>
    <m/>
    <m/>
    <n v="4.36E-2"/>
    <m/>
    <m/>
    <n v="16577"/>
    <n v="33965"/>
  </r>
  <r>
    <x v="38"/>
    <s v="CalWIN"/>
    <x v="6"/>
    <x v="2"/>
    <n v="2014"/>
    <s v="2014/15"/>
    <n v="2749"/>
    <n v="29129"/>
    <n v="69"/>
    <n v="1014"/>
    <n v="2818"/>
    <n v="30143"/>
    <n v="32961"/>
    <n v="53900"/>
    <n v="6160"/>
    <n v="45610"/>
    <n v="51770"/>
    <n v="186"/>
    <n v="1944"/>
    <n v="2130"/>
    <n v="6346"/>
    <n v="47554"/>
    <n v="7378495"/>
    <n v="238267"/>
    <n v="7616762"/>
    <n v="209774"/>
    <n v="0.97719999999999996"/>
    <m/>
    <m/>
    <m/>
    <n v="6.7100000000000007E-2"/>
    <m/>
    <m/>
    <n v="4160"/>
    <n v="6661"/>
  </r>
  <r>
    <x v="39"/>
    <s v="C-IV"/>
    <x v="6"/>
    <x v="2"/>
    <n v="2014"/>
    <s v="2014/15"/>
    <n v="9354"/>
    <n v="40701"/>
    <n v="20"/>
    <n v="283"/>
    <n v="9374"/>
    <n v="40984"/>
    <n v="50358"/>
    <n v="118029"/>
    <n v="24111"/>
    <n v="93092"/>
    <n v="117203"/>
    <n v="70"/>
    <n v="756"/>
    <n v="826"/>
    <n v="24181"/>
    <n v="93848"/>
    <n v="16254973"/>
    <n v="93471"/>
    <n v="16348444"/>
    <n v="260342"/>
    <n v="0.97960000000000003"/>
    <m/>
    <m/>
    <m/>
    <n v="4.6300000000000001E-2"/>
    <m/>
    <m/>
    <n v="7207"/>
    <n v="15327"/>
  </r>
  <r>
    <x v="40"/>
    <s v="CalWIN"/>
    <x v="6"/>
    <x v="2"/>
    <n v="2014"/>
    <s v="2014/15"/>
    <n v="1120"/>
    <n v="8424"/>
    <n v="1"/>
    <n v="28"/>
    <n v="1121"/>
    <n v="8452"/>
    <n v="9573"/>
    <n v="17983"/>
    <n v="2768"/>
    <n v="15139"/>
    <n v="17907"/>
    <n v="4"/>
    <n v="72"/>
    <n v="76"/>
    <n v="2772"/>
    <n v="15211"/>
    <n v="2467333"/>
    <n v="8978"/>
    <n v="2476311"/>
    <n v="53777"/>
    <n v="0.97370000000000001"/>
    <m/>
    <m/>
    <m/>
    <n v="8.3199999999999996E-2"/>
    <m/>
    <m/>
    <n v="1146"/>
    <n v="2324"/>
  </r>
  <r>
    <x v="41"/>
    <s v="CalWIN"/>
    <x v="6"/>
    <x v="2"/>
    <n v="2014"/>
    <s v="2014/15"/>
    <n v="1355"/>
    <n v="14343"/>
    <n v="21"/>
    <n v="341"/>
    <n v="1376"/>
    <n v="14684"/>
    <n v="16060"/>
    <n v="32208"/>
    <n v="3407"/>
    <n v="27915"/>
    <n v="31322"/>
    <n v="71"/>
    <n v="815"/>
    <n v="886"/>
    <n v="3478"/>
    <n v="28730"/>
    <n v="4285591"/>
    <n v="94676"/>
    <n v="4380267"/>
    <n v="135634"/>
    <n v="0.97270000000000001"/>
    <m/>
    <m/>
    <m/>
    <n v="8.3199999999999996E-2"/>
    <m/>
    <m/>
    <n v="4023"/>
    <n v="7817"/>
  </r>
  <r>
    <x v="42"/>
    <s v="CalWIN"/>
    <x v="6"/>
    <x v="2"/>
    <n v="2014"/>
    <s v="2014/15"/>
    <n v="2618"/>
    <n v="12990"/>
    <n v="6"/>
    <n v="60"/>
    <n v="2624"/>
    <n v="13050"/>
    <n v="15674"/>
    <n v="34497"/>
    <n v="6752"/>
    <n v="27585"/>
    <n v="34337"/>
    <n v="19"/>
    <n v="141"/>
    <n v="160"/>
    <n v="6771"/>
    <n v="27726"/>
    <n v="4620291"/>
    <n v="18350"/>
    <n v="4638641"/>
    <n v="119699"/>
    <n v="0.87470000000000003"/>
    <m/>
    <m/>
    <m/>
    <n v="8.3199999999999996E-2"/>
    <m/>
    <m/>
    <n v="4157"/>
    <n v="9228"/>
  </r>
  <r>
    <x v="43"/>
    <s v="CalWIN"/>
    <x v="6"/>
    <x v="2"/>
    <n v="2014"/>
    <s v="2014/15"/>
    <n v="7038"/>
    <n v="47039"/>
    <n v="65"/>
    <n v="1165"/>
    <n v="7103"/>
    <n v="48204"/>
    <n v="55307"/>
    <n v="113439"/>
    <n v="16957"/>
    <n v="93944"/>
    <n v="110901"/>
    <n v="184"/>
    <n v="2354"/>
    <n v="2538"/>
    <n v="17141"/>
    <n v="96298"/>
    <n v="15564898"/>
    <n v="323577"/>
    <n v="15888475"/>
    <n v="393512"/>
    <n v="0.97219999999999995"/>
    <m/>
    <m/>
    <m/>
    <n v="2.76E-2"/>
    <m/>
    <m/>
    <n v="11028"/>
    <n v="22211"/>
  </r>
  <r>
    <x v="44"/>
    <s v="CalWIN"/>
    <x v="6"/>
    <x v="2"/>
    <n v="2014"/>
    <s v="2014/15"/>
    <n v="1255"/>
    <n v="11126"/>
    <n v="1"/>
    <n v="20"/>
    <n v="1256"/>
    <n v="11146"/>
    <n v="12402"/>
    <n v="23719"/>
    <n v="3026"/>
    <n v="20638"/>
    <n v="23664"/>
    <n v="2"/>
    <n v="53"/>
    <n v="55"/>
    <n v="3028"/>
    <n v="20691"/>
    <n v="3270159"/>
    <n v="5558"/>
    <n v="3275717"/>
    <n v="67380"/>
    <n v="0.87239999999999995"/>
    <m/>
    <m/>
    <m/>
    <n v="8.3199999999999996E-2"/>
    <m/>
    <m/>
    <n v="2328"/>
    <n v="4776"/>
  </r>
  <r>
    <x v="45"/>
    <s v="C-IV"/>
    <x v="6"/>
    <x v="2"/>
    <n v="2014"/>
    <s v="2014/15"/>
    <n v="1540"/>
    <n v="11160"/>
    <n v="1"/>
    <n v="19"/>
    <n v="1541"/>
    <n v="11179"/>
    <n v="12720"/>
    <n v="24671"/>
    <n v="3834"/>
    <n v="20788"/>
    <n v="24622"/>
    <n v="2"/>
    <n v="47"/>
    <n v="49"/>
    <n v="3836"/>
    <n v="20835"/>
    <n v="3353450"/>
    <n v="5748"/>
    <n v="3359198"/>
    <n v="58659"/>
    <n v="0.97199999999999998"/>
    <m/>
    <m/>
    <m/>
    <n v="8.3199999999999996E-2"/>
    <m/>
    <m/>
    <n v="681"/>
    <n v="1124"/>
  </r>
  <r>
    <x v="46"/>
    <s v="C-IV"/>
    <x v="6"/>
    <x v="2"/>
    <n v="2014"/>
    <s v="2014/15"/>
    <n v="9"/>
    <n v="154"/>
    <n v="0"/>
    <n v="0"/>
    <n v="9"/>
    <n v="154"/>
    <n v="163"/>
    <n v="294"/>
    <n v="22"/>
    <n v="272"/>
    <n v="294"/>
    <n v="0"/>
    <n v="0"/>
    <n v="0"/>
    <n v="22"/>
    <n v="272"/>
    <n v="41518"/>
    <n v="289"/>
    <n v="41807"/>
    <n v="738"/>
    <n v="1"/>
    <m/>
    <m/>
    <m/>
    <n v="8.3199999999999996E-2"/>
    <m/>
    <m/>
    <n v="3"/>
    <n v="6"/>
  </r>
  <r>
    <x v="47"/>
    <s v="C-IV"/>
    <x v="6"/>
    <x v="2"/>
    <n v="2014"/>
    <s v="2014/15"/>
    <n v="442"/>
    <n v="2740"/>
    <n v="0"/>
    <n v="2"/>
    <n v="442"/>
    <n v="2742"/>
    <n v="3184"/>
    <n v="6907"/>
    <n v="1213"/>
    <n v="5687"/>
    <n v="6900"/>
    <n v="0"/>
    <n v="7"/>
    <n v="7"/>
    <n v="1213"/>
    <n v="5694"/>
    <n v="935006"/>
    <n v="557"/>
    <n v="935563"/>
    <n v="15580"/>
    <n v="1"/>
    <m/>
    <m/>
    <m/>
    <n v="8.3199999999999996E-2"/>
    <m/>
    <m/>
    <n v="164"/>
    <n v="286"/>
  </r>
  <r>
    <x v="48"/>
    <s v="CalWIN"/>
    <x v="6"/>
    <x v="2"/>
    <n v="2014"/>
    <s v="2014/15"/>
    <n v="3459"/>
    <n v="18734"/>
    <n v="6"/>
    <n v="93"/>
    <n v="3465"/>
    <n v="18827"/>
    <n v="22292"/>
    <n v="43531"/>
    <n v="8325"/>
    <n v="34962"/>
    <n v="43287"/>
    <n v="21"/>
    <n v="223"/>
    <n v="244"/>
    <n v="8346"/>
    <n v="35185"/>
    <n v="6247191"/>
    <n v="31320"/>
    <n v="6278511"/>
    <n v="104846"/>
    <n v="0.9405"/>
    <m/>
    <m/>
    <m/>
    <n v="1.0699999999999999E-2"/>
    <m/>
    <m/>
    <n v="2401"/>
    <n v="4781"/>
  </r>
  <r>
    <x v="49"/>
    <s v="CalWIN"/>
    <x v="6"/>
    <x v="2"/>
    <n v="2014"/>
    <s v="2014/15"/>
    <n v="1981"/>
    <n v="17197"/>
    <n v="10"/>
    <n v="116"/>
    <n v="1991"/>
    <n v="17313"/>
    <n v="19304"/>
    <n v="34951"/>
    <n v="4738"/>
    <n v="29897"/>
    <n v="34635"/>
    <n v="35"/>
    <n v="281"/>
    <n v="316"/>
    <n v="4773"/>
    <n v="30178"/>
    <n v="4899873"/>
    <n v="34521"/>
    <n v="4934394"/>
    <n v="109966"/>
    <n v="0.89690000000000003"/>
    <m/>
    <m/>
    <m/>
    <n v="8.3199999999999996E-2"/>
    <m/>
    <m/>
    <n v="3384"/>
    <n v="6875"/>
  </r>
  <r>
    <x v="50"/>
    <s v="C-IV"/>
    <x v="6"/>
    <x v="2"/>
    <n v="2014"/>
    <s v="2014/15"/>
    <n v="6793"/>
    <n v="36008"/>
    <n v="11"/>
    <n v="61"/>
    <n v="6804"/>
    <n v="36069"/>
    <n v="42873"/>
    <n v="92778"/>
    <n v="17878"/>
    <n v="74685"/>
    <n v="92563"/>
    <n v="34"/>
    <n v="181"/>
    <n v="215"/>
    <n v="17912"/>
    <n v="74866"/>
    <n v="12822042"/>
    <n v="21937"/>
    <n v="12843979"/>
    <n v="201431"/>
    <n v="0.96489999999999998"/>
    <m/>
    <m/>
    <m/>
    <n v="1.78E-2"/>
    <m/>
    <m/>
    <n v="5596"/>
    <n v="11863"/>
  </r>
  <r>
    <x v="51"/>
    <s v="C-IV"/>
    <x v="6"/>
    <x v="2"/>
    <n v="2014"/>
    <s v="2014/15"/>
    <n v="786"/>
    <n v="4809"/>
    <n v="5"/>
    <n v="23"/>
    <n v="791"/>
    <n v="4832"/>
    <n v="5623"/>
    <n v="13083"/>
    <n v="2103"/>
    <n v="10892"/>
    <n v="12995"/>
    <n v="17"/>
    <n v="71"/>
    <n v="88"/>
    <n v="2120"/>
    <n v="10963"/>
    <n v="1764841"/>
    <n v="9350"/>
    <n v="1774191"/>
    <n v="36283"/>
    <n v="0.9889"/>
    <m/>
    <m/>
    <m/>
    <n v="8.3199999999999996E-2"/>
    <m/>
    <m/>
    <n v="673"/>
    <n v="1452"/>
  </r>
  <r>
    <x v="52"/>
    <s v="C-IV"/>
    <x v="6"/>
    <x v="2"/>
    <n v="2014"/>
    <s v="2014/15"/>
    <n v="736"/>
    <n v="4264"/>
    <n v="1"/>
    <n v="8"/>
    <n v="737"/>
    <n v="4272"/>
    <n v="5009"/>
    <n v="11155"/>
    <n v="1967"/>
    <n v="9163"/>
    <n v="11130"/>
    <n v="3"/>
    <n v="22"/>
    <n v="25"/>
    <n v="1970"/>
    <n v="9185"/>
    <n v="1494385"/>
    <n v="3247"/>
    <n v="1497632"/>
    <n v="24957"/>
    <n v="0.93610000000000004"/>
    <m/>
    <m/>
    <m/>
    <n v="8.3199999999999996E-2"/>
    <m/>
    <m/>
    <n v="458"/>
    <n v="944"/>
  </r>
  <r>
    <x v="53"/>
    <s v="C-IV"/>
    <x v="6"/>
    <x v="2"/>
    <n v="2014"/>
    <s v="2014/15"/>
    <n v="82"/>
    <n v="918"/>
    <n v="0"/>
    <n v="1"/>
    <n v="82"/>
    <n v="919"/>
    <n v="1001"/>
    <n v="1838"/>
    <n v="188"/>
    <n v="1649"/>
    <n v="1837"/>
    <n v="0"/>
    <n v="1"/>
    <n v="1"/>
    <n v="188"/>
    <n v="1650"/>
    <n v="260791"/>
    <n v="189"/>
    <n v="260980"/>
    <n v="4344"/>
    <n v="1"/>
    <m/>
    <m/>
    <m/>
    <n v="8.3199999999999996E-2"/>
    <m/>
    <m/>
    <n v="42"/>
    <n v="62"/>
  </r>
  <r>
    <x v="54"/>
    <s v="CalWIN"/>
    <x v="6"/>
    <x v="2"/>
    <n v="2014"/>
    <s v="2014/15"/>
    <n v="9237"/>
    <n v="41334"/>
    <n v="22"/>
    <n v="382"/>
    <n v="9259"/>
    <n v="41716"/>
    <n v="50975"/>
    <n v="132774"/>
    <n v="25344"/>
    <n v="106319"/>
    <n v="131663"/>
    <n v="71"/>
    <n v="1040"/>
    <n v="1111"/>
    <n v="25415"/>
    <n v="107359"/>
    <n v="16482521"/>
    <n v="114888"/>
    <n v="16597409"/>
    <n v="227229"/>
    <n v="0.99109999999999998"/>
    <m/>
    <m/>
    <m/>
    <n v="4.3400000000000001E-2"/>
    <m/>
    <m/>
    <n v="8238"/>
    <n v="18957"/>
  </r>
  <r>
    <x v="55"/>
    <s v="C-IV"/>
    <x v="6"/>
    <x v="2"/>
    <n v="2014"/>
    <s v="2014/15"/>
    <n v="393"/>
    <n v="2614"/>
    <n v="1"/>
    <n v="2"/>
    <n v="394"/>
    <n v="2616"/>
    <n v="3010"/>
    <n v="5556"/>
    <n v="1016"/>
    <n v="4531"/>
    <n v="5547"/>
    <n v="2"/>
    <n v="7"/>
    <n v="9"/>
    <n v="1018"/>
    <n v="4538"/>
    <n v="765220"/>
    <n v="931"/>
    <n v="766151"/>
    <n v="13332"/>
    <n v="0.95420000000000005"/>
    <m/>
    <m/>
    <m/>
    <n v="8.3199999999999996E-2"/>
    <m/>
    <m/>
    <n v="126"/>
    <n v="196"/>
  </r>
  <r>
    <x v="56"/>
    <s v="CalWIN"/>
    <x v="6"/>
    <x v="2"/>
    <n v="2014"/>
    <s v="2014/15"/>
    <n v="3566"/>
    <n v="31224"/>
    <n v="9"/>
    <n v="225"/>
    <n v="3575"/>
    <n v="31449"/>
    <n v="35024"/>
    <n v="77031"/>
    <n v="8931"/>
    <n v="67457"/>
    <n v="76388"/>
    <n v="33"/>
    <n v="610"/>
    <n v="643"/>
    <n v="8964"/>
    <n v="68067"/>
    <n v="9911146"/>
    <n v="98193"/>
    <n v="10009339"/>
    <n v="199668"/>
    <n v="0.97660000000000002"/>
    <m/>
    <m/>
    <m/>
    <n v="3.2099999999999997E-2"/>
    <m/>
    <m/>
    <n v="6790"/>
    <n v="14914"/>
  </r>
  <r>
    <x v="57"/>
    <s v="CalWIN"/>
    <x v="6"/>
    <x v="2"/>
    <n v="2014"/>
    <s v="2014/15"/>
    <n v="1074"/>
    <n v="7643"/>
    <n v="16"/>
    <n v="132"/>
    <n v="1090"/>
    <n v="7775"/>
    <n v="8865"/>
    <n v="18273"/>
    <n v="2731"/>
    <n v="15197"/>
    <n v="17928"/>
    <n v="60"/>
    <n v="285"/>
    <n v="345"/>
    <n v="2791"/>
    <n v="15482"/>
    <n v="2486436"/>
    <n v="45141"/>
    <n v="2531577"/>
    <n v="48764"/>
    <n v="0.81589999999999996"/>
    <m/>
    <m/>
    <m/>
    <n v="8.3199999999999996E-2"/>
    <m/>
    <m/>
    <n v="925"/>
    <n v="1826"/>
  </r>
  <r>
    <x v="58"/>
    <s v="C-IV"/>
    <x v="6"/>
    <x v="2"/>
    <n v="2014"/>
    <s v="2014/15"/>
    <n v="1035"/>
    <n v="4973"/>
    <n v="3"/>
    <n v="15"/>
    <n v="1038"/>
    <n v="4988"/>
    <n v="6026"/>
    <n v="13449"/>
    <n v="2807"/>
    <n v="10589"/>
    <n v="13396"/>
    <n v="8"/>
    <n v="45"/>
    <n v="53"/>
    <n v="2815"/>
    <n v="10634"/>
    <n v="1856929"/>
    <n v="5216"/>
    <n v="1862145"/>
    <n v="27721"/>
    <n v="1"/>
    <m/>
    <m/>
    <m/>
    <n v="8.3199999999999996E-2"/>
    <m/>
    <m/>
    <n v="541"/>
    <n v="1064"/>
  </r>
  <r>
    <x v="0"/>
    <s v="n/a"/>
    <x v="7"/>
    <x v="2"/>
    <n v="2014"/>
    <s v="2014/15"/>
    <n v="306262"/>
    <n v="1761516"/>
    <n v="1965"/>
    <n v="17320"/>
    <n v="308227"/>
    <n v="1778836"/>
    <n v="2087063"/>
    <n v="4485400"/>
    <n v="770589"/>
    <n v="3668501"/>
    <n v="4439090"/>
    <n v="6397"/>
    <n v="39913"/>
    <n v="46310"/>
    <n v="776986"/>
    <n v="3708414"/>
    <n v="622598621.13999999"/>
    <n v="5846552.9800000004"/>
    <n v="628445174.12"/>
    <n v="11670969"/>
    <n v="0.96960000000000002"/>
    <m/>
    <m/>
    <m/>
    <n v="4.8800000000000003E-2"/>
    <m/>
    <m/>
    <n v="338653"/>
    <n v="703447"/>
  </r>
  <r>
    <x v="1"/>
    <s v="CalWIN"/>
    <x v="7"/>
    <x v="2"/>
    <n v="2014"/>
    <s v="2014/15"/>
    <n v="9640"/>
    <n v="53205"/>
    <n v="99"/>
    <n v="891"/>
    <n v="9739"/>
    <n v="54096"/>
    <n v="63835"/>
    <n v="126032"/>
    <n v="22658"/>
    <n v="101016"/>
    <n v="123674"/>
    <n v="326"/>
    <n v="2032"/>
    <n v="2358"/>
    <n v="22984"/>
    <n v="103048"/>
    <n v="18065435"/>
    <n v="284536"/>
    <n v="18349971"/>
    <n v="389814"/>
    <n v="0.87390000000000001"/>
    <m/>
    <m/>
    <m/>
    <n v="3.5700000000000003E-2"/>
    <m/>
    <m/>
    <n v="9603"/>
    <n v="18238"/>
  </r>
  <r>
    <x v="2"/>
    <s v="C-IV"/>
    <x v="7"/>
    <x v="2"/>
    <n v="2014"/>
    <s v="2014/15"/>
    <n v="6"/>
    <n v="105"/>
    <n v="0"/>
    <n v="0"/>
    <n v="6"/>
    <n v="105"/>
    <n v="111"/>
    <n v="187"/>
    <n v="17"/>
    <n v="170"/>
    <n v="187"/>
    <n v="0"/>
    <n v="0"/>
    <n v="0"/>
    <n v="17"/>
    <n v="170"/>
    <n v="23276"/>
    <n v="0"/>
    <n v="23276"/>
    <n v="374"/>
    <n v="1"/>
    <m/>
    <m/>
    <m/>
    <n v="7.4700000000000003E-2"/>
    <m/>
    <m/>
    <n v="0"/>
    <n v="0"/>
  </r>
  <r>
    <x v="3"/>
    <s v="C-IV"/>
    <x v="7"/>
    <x v="2"/>
    <n v="2014"/>
    <s v="2014/15"/>
    <n v="170"/>
    <n v="1589"/>
    <n v="0"/>
    <n v="1"/>
    <n v="170"/>
    <n v="1590"/>
    <n v="1760"/>
    <n v="3360"/>
    <n v="440"/>
    <n v="2918"/>
    <n v="3358"/>
    <n v="0"/>
    <n v="2"/>
    <n v="2"/>
    <n v="440"/>
    <n v="2920"/>
    <n v="462478"/>
    <n v="158"/>
    <n v="462636"/>
    <n v="7237"/>
    <n v="0.9859"/>
    <m/>
    <m/>
    <m/>
    <n v="7.4700000000000003E-2"/>
    <m/>
    <m/>
    <n v="57"/>
    <n v="99"/>
  </r>
  <r>
    <x v="4"/>
    <s v="C-IV"/>
    <x v="7"/>
    <x v="2"/>
    <n v="2014"/>
    <s v="2014/15"/>
    <n v="2056"/>
    <n v="13595"/>
    <n v="3"/>
    <n v="40"/>
    <n v="2059"/>
    <n v="13635"/>
    <n v="15694"/>
    <n v="31161"/>
    <n v="5116"/>
    <n v="25953"/>
    <n v="31069"/>
    <n v="8"/>
    <n v="84"/>
    <n v="92"/>
    <n v="5124"/>
    <n v="26037"/>
    <n v="4279587"/>
    <n v="10490"/>
    <n v="4290077"/>
    <n v="75030"/>
    <n v="0.94420000000000004"/>
    <m/>
    <m/>
    <m/>
    <n v="7.4700000000000003E-2"/>
    <m/>
    <m/>
    <n v="966"/>
    <n v="1651"/>
  </r>
  <r>
    <x v="5"/>
    <s v="C-IV"/>
    <x v="7"/>
    <x v="2"/>
    <n v="2014"/>
    <s v="2014/15"/>
    <n v="286"/>
    <n v="2511"/>
    <n v="0"/>
    <n v="5"/>
    <n v="286"/>
    <n v="2516"/>
    <n v="2802"/>
    <n v="5277"/>
    <n v="787"/>
    <n v="4480"/>
    <n v="5267"/>
    <n v="0"/>
    <n v="10"/>
    <n v="10"/>
    <n v="787"/>
    <n v="4490"/>
    <n v="715225"/>
    <n v="1120"/>
    <n v="716345"/>
    <n v="10778"/>
    <n v="1"/>
    <m/>
    <m/>
    <m/>
    <n v="7.4700000000000003E-2"/>
    <m/>
    <m/>
    <n v="93"/>
    <n v="158"/>
  </r>
  <r>
    <x v="6"/>
    <s v="C-IV"/>
    <x v="7"/>
    <x v="2"/>
    <n v="2014"/>
    <s v="2014/15"/>
    <n v="107"/>
    <n v="601"/>
    <n v="0"/>
    <n v="1"/>
    <n v="107"/>
    <n v="602"/>
    <n v="709"/>
    <n v="1665"/>
    <n v="289"/>
    <n v="1373"/>
    <n v="1662"/>
    <n v="1"/>
    <n v="2"/>
    <n v="3"/>
    <n v="290"/>
    <n v="1375"/>
    <n v="215976"/>
    <n v="467"/>
    <n v="216443"/>
    <n v="7929"/>
    <n v="0.8"/>
    <m/>
    <m/>
    <m/>
    <n v="7.4700000000000003E-2"/>
    <m/>
    <m/>
    <n v="146"/>
    <n v="338"/>
  </r>
  <r>
    <x v="7"/>
    <s v="CalWIN"/>
    <x v="7"/>
    <x v="2"/>
    <n v="2014"/>
    <s v="2014/15"/>
    <n v="5444"/>
    <n v="29713"/>
    <n v="25"/>
    <n v="227"/>
    <n v="5469"/>
    <n v="29940"/>
    <n v="35409"/>
    <n v="76960"/>
    <n v="12922"/>
    <n v="63341"/>
    <n v="76263"/>
    <n v="96"/>
    <n v="601"/>
    <n v="697"/>
    <n v="13018"/>
    <n v="63942"/>
    <n v="10478069"/>
    <n v="74375"/>
    <n v="10552444"/>
    <n v="234462"/>
    <n v="0.95279999999999998"/>
    <m/>
    <m/>
    <m/>
    <n v="3.6999999999999998E-2"/>
    <m/>
    <m/>
    <n v="5545"/>
    <n v="10988"/>
  </r>
  <r>
    <x v="8"/>
    <s v="C-IV"/>
    <x v="7"/>
    <x v="2"/>
    <n v="2014"/>
    <s v="2014/15"/>
    <n v="428"/>
    <n v="2109"/>
    <n v="0"/>
    <n v="4"/>
    <n v="428"/>
    <n v="2113"/>
    <n v="2541"/>
    <n v="5229"/>
    <n v="1163"/>
    <n v="4057"/>
    <n v="5220"/>
    <n v="0"/>
    <n v="9"/>
    <n v="9"/>
    <n v="1163"/>
    <n v="4066"/>
    <n v="709510"/>
    <n v="1001"/>
    <n v="710511"/>
    <n v="10711"/>
    <n v="1"/>
    <m/>
    <m/>
    <m/>
    <n v="7.4700000000000003E-2"/>
    <m/>
    <m/>
    <n v="148"/>
    <n v="250"/>
  </r>
  <r>
    <x v="9"/>
    <s v="C-IV"/>
    <x v="7"/>
    <x v="2"/>
    <n v="2014"/>
    <s v="2014/15"/>
    <n v="588"/>
    <n v="6250"/>
    <n v="1"/>
    <n v="13"/>
    <n v="589"/>
    <n v="6263"/>
    <n v="6852"/>
    <n v="12440"/>
    <n v="1458"/>
    <n v="10945"/>
    <n v="12403"/>
    <n v="1"/>
    <n v="36"/>
    <n v="37"/>
    <n v="1459"/>
    <n v="10981"/>
    <n v="1715865"/>
    <n v="4041"/>
    <n v="1719906"/>
    <n v="33673"/>
    <n v="1"/>
    <m/>
    <m/>
    <m/>
    <n v="7.4700000000000003E-2"/>
    <m/>
    <m/>
    <n v="424"/>
    <n v="851"/>
  </r>
  <r>
    <x v="10"/>
    <s v="CalWIN"/>
    <x v="7"/>
    <x v="2"/>
    <n v="2014"/>
    <s v="2014/15"/>
    <n v="15272"/>
    <n v="78799"/>
    <n v="53"/>
    <n v="358"/>
    <n v="15325"/>
    <n v="79157"/>
    <n v="94482"/>
    <n v="224317"/>
    <n v="41750"/>
    <n v="181506"/>
    <n v="223256"/>
    <n v="185"/>
    <n v="876"/>
    <n v="1061"/>
    <n v="41935"/>
    <n v="182382"/>
    <n v="32347734"/>
    <n v="136113"/>
    <n v="32483847"/>
    <n v="428557"/>
    <n v="0.92179999999999995"/>
    <m/>
    <m/>
    <m/>
    <n v="2.3300000000000001E-2"/>
    <m/>
    <m/>
    <n v="14225"/>
    <n v="31049"/>
  </r>
  <r>
    <x v="11"/>
    <s v="C-IV"/>
    <x v="7"/>
    <x v="2"/>
    <n v="2014"/>
    <s v="2014/15"/>
    <n v="234"/>
    <n v="1257"/>
    <n v="0"/>
    <n v="4"/>
    <n v="234"/>
    <n v="1261"/>
    <n v="1495"/>
    <n v="3636"/>
    <n v="645"/>
    <n v="2981"/>
    <n v="3626"/>
    <n v="1"/>
    <n v="9"/>
    <n v="10"/>
    <n v="646"/>
    <n v="2990"/>
    <n v="456611"/>
    <n v="617"/>
    <n v="457228"/>
    <n v="10760"/>
    <n v="1"/>
    <m/>
    <m/>
    <m/>
    <n v="7.4700000000000003E-2"/>
    <m/>
    <m/>
    <n v="227"/>
    <n v="494"/>
  </r>
  <r>
    <x v="12"/>
    <s v="C-IV"/>
    <x v="7"/>
    <x v="2"/>
    <n v="2014"/>
    <s v="2014/15"/>
    <n v="1079"/>
    <n v="9598"/>
    <n v="2"/>
    <n v="19"/>
    <n v="1081"/>
    <n v="9617"/>
    <n v="10698"/>
    <n v="19231"/>
    <n v="2693"/>
    <n v="16496"/>
    <n v="19189"/>
    <n v="5"/>
    <n v="37"/>
    <n v="42"/>
    <n v="2698"/>
    <n v="16533"/>
    <n v="2662044"/>
    <n v="4957"/>
    <n v="2667001"/>
    <n v="44561"/>
    <n v="0.9909"/>
    <m/>
    <m/>
    <m/>
    <n v="7.4700000000000003E-2"/>
    <m/>
    <m/>
    <n v="726"/>
    <n v="1325"/>
  </r>
  <r>
    <x v="13"/>
    <s v="C-IV"/>
    <x v="7"/>
    <x v="2"/>
    <n v="2014"/>
    <s v="2014/15"/>
    <n v="2320"/>
    <n v="13646"/>
    <n v="8"/>
    <n v="145"/>
    <n v="2328"/>
    <n v="13791"/>
    <n v="16119"/>
    <n v="40874"/>
    <n v="6494"/>
    <n v="33912"/>
    <n v="40406"/>
    <n v="28"/>
    <n v="440"/>
    <n v="468"/>
    <n v="6522"/>
    <n v="34352"/>
    <n v="5217229"/>
    <n v="49448"/>
    <n v="5266677"/>
    <n v="82313"/>
    <n v="0.94299999999999995"/>
    <m/>
    <m/>
    <m/>
    <n v="7.4700000000000003E-2"/>
    <m/>
    <m/>
    <n v="1094"/>
    <n v="2237"/>
  </r>
  <r>
    <x v="14"/>
    <s v="C-IV"/>
    <x v="7"/>
    <x v="2"/>
    <n v="2014"/>
    <s v="2014/15"/>
    <n v="106"/>
    <n v="951"/>
    <n v="1"/>
    <n v="3"/>
    <n v="107"/>
    <n v="954"/>
    <n v="1061"/>
    <n v="2135"/>
    <n v="305"/>
    <n v="1822"/>
    <n v="2127"/>
    <n v="1"/>
    <n v="7"/>
    <n v="8"/>
    <n v="306"/>
    <n v="1829"/>
    <n v="273249"/>
    <n v="807"/>
    <n v="274056"/>
    <n v="5188"/>
    <n v="0.98180000000000001"/>
    <m/>
    <m/>
    <m/>
    <n v="7.4700000000000003E-2"/>
    <m/>
    <m/>
    <n v="108"/>
    <n v="226"/>
  </r>
  <r>
    <x v="15"/>
    <s v="C-IV"/>
    <x v="7"/>
    <x v="2"/>
    <n v="2014"/>
    <s v="2014/15"/>
    <n v="11204"/>
    <n v="50462"/>
    <n v="20"/>
    <n v="332"/>
    <n v="11224"/>
    <n v="50794"/>
    <n v="62018"/>
    <n v="148300"/>
    <n v="30430"/>
    <n v="117061"/>
    <n v="147491"/>
    <n v="60"/>
    <n v="749"/>
    <n v="809"/>
    <n v="30490"/>
    <n v="117810"/>
    <n v="20099318"/>
    <n v="110370"/>
    <n v="20209688"/>
    <n v="343087"/>
    <n v="0.99650000000000005"/>
    <m/>
    <m/>
    <m/>
    <n v="1.67E-2"/>
    <m/>
    <m/>
    <n v="10384"/>
    <n v="23376"/>
  </r>
  <r>
    <x v="16"/>
    <s v="C-IV"/>
    <x v="7"/>
    <x v="2"/>
    <n v="2014"/>
    <s v="2014/15"/>
    <n v="1632"/>
    <n v="8514"/>
    <n v="5"/>
    <n v="55"/>
    <n v="1637"/>
    <n v="8569"/>
    <n v="10206"/>
    <n v="23991"/>
    <n v="4443"/>
    <n v="19379"/>
    <n v="23822"/>
    <n v="18"/>
    <n v="151"/>
    <n v="169"/>
    <n v="4461"/>
    <n v="19530"/>
    <n v="3086656"/>
    <n v="18021"/>
    <n v="3104677"/>
    <n v="50289"/>
    <n v="1"/>
    <m/>
    <m/>
    <m/>
    <n v="7.4700000000000003E-2"/>
    <m/>
    <m/>
    <n v="1345"/>
    <n v="2969"/>
  </r>
  <r>
    <x v="17"/>
    <s v="C-IV"/>
    <x v="7"/>
    <x v="2"/>
    <n v="2014"/>
    <s v="2014/15"/>
    <n v="669"/>
    <n v="4912"/>
    <n v="1"/>
    <n v="14"/>
    <n v="670"/>
    <n v="4926"/>
    <n v="5596"/>
    <n v="11152"/>
    <n v="1732"/>
    <n v="9390"/>
    <n v="11122"/>
    <n v="1"/>
    <n v="29"/>
    <n v="30"/>
    <n v="1733"/>
    <n v="9419"/>
    <n v="1551802"/>
    <n v="3527"/>
    <n v="1555329"/>
    <n v="26600"/>
    <n v="0.94930000000000003"/>
    <m/>
    <m/>
    <m/>
    <n v="7.4700000000000003E-2"/>
    <m/>
    <m/>
    <n v="385"/>
    <n v="744"/>
  </r>
  <r>
    <x v="18"/>
    <s v="C-IV"/>
    <x v="7"/>
    <x v="2"/>
    <n v="2014"/>
    <s v="2014/15"/>
    <n v="298"/>
    <n v="1245"/>
    <n v="0"/>
    <n v="0"/>
    <n v="298"/>
    <n v="1245"/>
    <n v="1543"/>
    <n v="3179"/>
    <n v="758"/>
    <n v="2420"/>
    <n v="3178"/>
    <n v="1"/>
    <n v="0"/>
    <n v="1"/>
    <n v="759"/>
    <n v="2420"/>
    <n v="447867"/>
    <n v="53"/>
    <n v="447920"/>
    <n v="6841"/>
    <n v="0.86899999999999999"/>
    <m/>
    <m/>
    <m/>
    <n v="7.4700000000000003E-2"/>
    <m/>
    <m/>
    <n v="115"/>
    <n v="196"/>
  </r>
  <r>
    <x v="19"/>
    <s v="LRS"/>
    <x v="7"/>
    <x v="2"/>
    <n v="2014"/>
    <s v="2014/15"/>
    <n v="85800"/>
    <n v="502041"/>
    <n v="926"/>
    <n v="5772"/>
    <n v="86726"/>
    <n v="507813"/>
    <n v="594539"/>
    <n v="1206481"/>
    <n v="196415"/>
    <n v="994776"/>
    <n v="1191191"/>
    <n v="2973"/>
    <n v="12317"/>
    <n v="15290"/>
    <n v="199388"/>
    <n v="1007093"/>
    <n v="177486747"/>
    <n v="2286098"/>
    <n v="179772845"/>
    <n v="3551370"/>
    <n v="0.96709999999999996"/>
    <m/>
    <m/>
    <m/>
    <n v="4.7600000000000003E-2"/>
    <m/>
    <m/>
    <n v="116378"/>
    <n v="236749"/>
  </r>
  <r>
    <x v="20"/>
    <s v="C-IV"/>
    <x v="7"/>
    <x v="2"/>
    <n v="2014"/>
    <s v="2014/15"/>
    <n v="1968"/>
    <n v="9577"/>
    <n v="2"/>
    <n v="16"/>
    <n v="1970"/>
    <n v="9593"/>
    <n v="11563"/>
    <n v="28930"/>
    <n v="5338"/>
    <n v="23530"/>
    <n v="28868"/>
    <n v="5"/>
    <n v="57"/>
    <n v="62"/>
    <n v="5343"/>
    <n v="23587"/>
    <n v="3837957"/>
    <n v="5820"/>
    <n v="3843777"/>
    <n v="63820"/>
    <n v="0.98340000000000005"/>
    <m/>
    <m/>
    <m/>
    <n v="7.4700000000000003E-2"/>
    <m/>
    <m/>
    <n v="2815"/>
    <n v="6503"/>
  </r>
  <r>
    <x v="21"/>
    <s v="C-IV"/>
    <x v="7"/>
    <x v="2"/>
    <n v="2014"/>
    <s v="2014/15"/>
    <n v="747"/>
    <n v="5354"/>
    <n v="17"/>
    <n v="119"/>
    <n v="764"/>
    <n v="5473"/>
    <n v="6237"/>
    <n v="10393"/>
    <n v="1625"/>
    <n v="8423"/>
    <n v="10048"/>
    <n v="49"/>
    <n v="296"/>
    <n v="345"/>
    <n v="1674"/>
    <n v="8719"/>
    <n v="1478002"/>
    <n v="30893"/>
    <n v="1508895"/>
    <n v="38442"/>
    <n v="0.97060000000000002"/>
    <m/>
    <m/>
    <m/>
    <n v="7.4700000000000003E-2"/>
    <m/>
    <m/>
    <n v="1307"/>
    <n v="2318"/>
  </r>
  <r>
    <x v="22"/>
    <s v="C-IV"/>
    <x v="7"/>
    <x v="2"/>
    <n v="2014"/>
    <s v="2014/15"/>
    <n v="130"/>
    <n v="881"/>
    <n v="0"/>
    <n v="1"/>
    <n v="130"/>
    <n v="882"/>
    <n v="1012"/>
    <n v="1980"/>
    <n v="344"/>
    <n v="1634"/>
    <n v="1978"/>
    <n v="0"/>
    <n v="2"/>
    <n v="2"/>
    <n v="344"/>
    <n v="1636"/>
    <n v="271672"/>
    <n v="7"/>
    <n v="271679"/>
    <n v="4393"/>
    <n v="0.83330000000000004"/>
    <m/>
    <m/>
    <m/>
    <n v="7.4700000000000003E-2"/>
    <m/>
    <m/>
    <n v="33"/>
    <n v="54"/>
  </r>
  <r>
    <x v="23"/>
    <s v="C-IV"/>
    <x v="7"/>
    <x v="2"/>
    <n v="2014"/>
    <s v="2014/15"/>
    <n v="836"/>
    <n v="6602"/>
    <n v="1"/>
    <n v="20"/>
    <n v="837"/>
    <n v="6622"/>
    <n v="7459"/>
    <n v="13838"/>
    <n v="2094"/>
    <n v="11695"/>
    <n v="13789"/>
    <n v="5"/>
    <n v="44"/>
    <n v="49"/>
    <n v="2099"/>
    <n v="11739"/>
    <n v="1960513"/>
    <n v="5546"/>
    <n v="1966059"/>
    <n v="35677"/>
    <n v="0.98799999999999999"/>
    <m/>
    <m/>
    <m/>
    <n v="7.4700000000000003E-2"/>
    <m/>
    <m/>
    <n v="631"/>
    <n v="1314"/>
  </r>
  <r>
    <x v="24"/>
    <s v="C-IV"/>
    <x v="7"/>
    <x v="2"/>
    <n v="2014"/>
    <s v="2014/15"/>
    <n v="4718"/>
    <n v="19649"/>
    <n v="7"/>
    <n v="24"/>
    <n v="4725"/>
    <n v="19673"/>
    <n v="24398"/>
    <n v="57747"/>
    <n v="12937"/>
    <n v="44713"/>
    <n v="57650"/>
    <n v="22"/>
    <n v="75"/>
    <n v="97"/>
    <n v="12959"/>
    <n v="44788"/>
    <n v="7798851"/>
    <n v="8629"/>
    <n v="7807480"/>
    <n v="123068"/>
    <n v="0.98799999999999999"/>
    <m/>
    <m/>
    <m/>
    <n v="1.2500000000000001E-2"/>
    <m/>
    <m/>
    <n v="4021"/>
    <n v="9043"/>
  </r>
  <r>
    <x v="25"/>
    <s v="C-IV"/>
    <x v="7"/>
    <x v="2"/>
    <n v="2014"/>
    <s v="2014/15"/>
    <n v="72"/>
    <n v="409"/>
    <n v="0"/>
    <n v="1"/>
    <n v="72"/>
    <n v="410"/>
    <n v="482"/>
    <n v="1047"/>
    <n v="196"/>
    <n v="850"/>
    <n v="1046"/>
    <n v="0"/>
    <n v="1"/>
    <n v="1"/>
    <n v="196"/>
    <n v="851"/>
    <n v="137970"/>
    <n v="24"/>
    <n v="137994"/>
    <n v="2825"/>
    <n v="0.96430000000000005"/>
    <m/>
    <m/>
    <m/>
    <n v="7.4700000000000003E-2"/>
    <m/>
    <m/>
    <n v="34"/>
    <n v="68"/>
  </r>
  <r>
    <x v="26"/>
    <s v="C-IV"/>
    <x v="7"/>
    <x v="2"/>
    <n v="2014"/>
    <s v="2014/15"/>
    <n v="15"/>
    <n v="455"/>
    <n v="0"/>
    <n v="1"/>
    <n v="15"/>
    <n v="456"/>
    <n v="471"/>
    <n v="794"/>
    <n v="39"/>
    <n v="753"/>
    <n v="792"/>
    <n v="0"/>
    <n v="2"/>
    <n v="2"/>
    <n v="39"/>
    <n v="755"/>
    <n v="111041"/>
    <n v="118"/>
    <n v="111159"/>
    <n v="3068"/>
    <n v="0.95830000000000004"/>
    <m/>
    <m/>
    <m/>
    <n v="7.4700000000000003E-2"/>
    <m/>
    <m/>
    <n v="70"/>
    <n v="146"/>
  </r>
  <r>
    <x v="27"/>
    <s v="C-IV"/>
    <x v="7"/>
    <x v="2"/>
    <n v="2014"/>
    <s v="2014/15"/>
    <n v="2921"/>
    <n v="18226"/>
    <n v="8"/>
    <n v="72"/>
    <n v="2929"/>
    <n v="18298"/>
    <n v="21227"/>
    <n v="47761"/>
    <n v="7438"/>
    <n v="40085"/>
    <n v="47523"/>
    <n v="27"/>
    <n v="211"/>
    <n v="238"/>
    <n v="7465"/>
    <n v="40296"/>
    <n v="6303741"/>
    <n v="20463"/>
    <n v="6324204"/>
    <n v="150320"/>
    <n v="1"/>
    <m/>
    <m/>
    <m/>
    <n v="8.0600000000000005E-2"/>
    <m/>
    <m/>
    <n v="6638"/>
    <n v="14415"/>
  </r>
  <r>
    <x v="28"/>
    <s v="C-IV"/>
    <x v="7"/>
    <x v="2"/>
    <n v="2014"/>
    <s v="2014/15"/>
    <n v="352"/>
    <n v="3116"/>
    <n v="3"/>
    <n v="27"/>
    <n v="355"/>
    <n v="3143"/>
    <n v="3498"/>
    <n v="7286"/>
    <n v="866"/>
    <n v="6333"/>
    <n v="7199"/>
    <n v="9"/>
    <n v="78"/>
    <n v="87"/>
    <n v="875"/>
    <n v="6411"/>
    <n v="949977"/>
    <n v="6627"/>
    <n v="956604"/>
    <n v="28593"/>
    <n v="0.97009999999999996"/>
    <m/>
    <m/>
    <m/>
    <n v="7.4700000000000003E-2"/>
    <m/>
    <m/>
    <n v="816"/>
    <n v="1673"/>
  </r>
  <r>
    <x v="29"/>
    <s v="C-IV"/>
    <x v="7"/>
    <x v="2"/>
    <n v="2014"/>
    <s v="2014/15"/>
    <n v="419"/>
    <n v="3756"/>
    <n v="2"/>
    <n v="7"/>
    <n v="421"/>
    <n v="3763"/>
    <n v="4184"/>
    <n v="7692"/>
    <n v="1066"/>
    <n v="6611"/>
    <n v="7677"/>
    <n v="2"/>
    <n v="13"/>
    <n v="15"/>
    <n v="1068"/>
    <n v="6624"/>
    <n v="1105444"/>
    <n v="1634"/>
    <n v="1107078"/>
    <n v="21343"/>
    <n v="0.98470000000000002"/>
    <m/>
    <m/>
    <m/>
    <n v="7.4700000000000003E-2"/>
    <m/>
    <m/>
    <n v="180"/>
    <n v="331"/>
  </r>
  <r>
    <x v="30"/>
    <s v="CalWIN"/>
    <x v="7"/>
    <x v="2"/>
    <n v="2014"/>
    <s v="2014/15"/>
    <n v="13102"/>
    <n v="102418"/>
    <n v="74"/>
    <n v="1879"/>
    <n v="13176"/>
    <n v="104297"/>
    <n v="117473"/>
    <n v="271367"/>
    <n v="33469"/>
    <n v="232759"/>
    <n v="266228"/>
    <n v="251"/>
    <n v="4888"/>
    <n v="5139"/>
    <n v="33720"/>
    <n v="237647"/>
    <n v="34059881"/>
    <n v="529213"/>
    <n v="34589094"/>
    <n v="773744"/>
    <n v="0.98340000000000005"/>
    <m/>
    <m/>
    <m/>
    <n v="3.3300000000000003E-2"/>
    <m/>
    <m/>
    <n v="29561"/>
    <n v="63710"/>
  </r>
  <r>
    <x v="31"/>
    <s v="CalWIN"/>
    <x v="7"/>
    <x v="2"/>
    <n v="2014"/>
    <s v="2014/15"/>
    <n v="1050"/>
    <n v="8272"/>
    <n v="6"/>
    <n v="33"/>
    <n v="1056"/>
    <n v="8305"/>
    <n v="9361"/>
    <n v="18581"/>
    <n v="2779"/>
    <n v="15710"/>
    <n v="18489"/>
    <n v="22"/>
    <n v="70"/>
    <n v="92"/>
    <n v="2801"/>
    <n v="15780"/>
    <n v="2481401"/>
    <n v="10491"/>
    <n v="2491892"/>
    <n v="55827"/>
    <n v="0.99450000000000005"/>
    <m/>
    <m/>
    <m/>
    <n v="7.4700000000000003E-2"/>
    <m/>
    <m/>
    <n v="686"/>
    <n v="1370"/>
  </r>
  <r>
    <x v="32"/>
    <s v="C-IV"/>
    <x v="7"/>
    <x v="2"/>
    <n v="2014"/>
    <s v="2014/15"/>
    <n v="115"/>
    <n v="846"/>
    <n v="0"/>
    <n v="1"/>
    <n v="115"/>
    <n v="847"/>
    <n v="962"/>
    <n v="1884"/>
    <n v="301"/>
    <n v="1582"/>
    <n v="1883"/>
    <n v="0"/>
    <n v="1"/>
    <n v="1"/>
    <n v="301"/>
    <n v="1583"/>
    <n v="260126"/>
    <n v="101"/>
    <n v="260227"/>
    <n v="5088"/>
    <n v="0.98550000000000004"/>
    <m/>
    <m/>
    <m/>
    <n v="7.4700000000000003E-2"/>
    <m/>
    <m/>
    <n v="42"/>
    <n v="67"/>
  </r>
  <r>
    <x v="33"/>
    <s v="C-IV"/>
    <x v="7"/>
    <x v="2"/>
    <n v="2014"/>
    <s v="2014/15"/>
    <n v="19176"/>
    <n v="105792"/>
    <n v="49"/>
    <n v="511"/>
    <n v="19225"/>
    <n v="106303"/>
    <n v="125528"/>
    <n v="292114"/>
    <n v="51968"/>
    <n v="238591"/>
    <n v="290559"/>
    <n v="177"/>
    <n v="1378"/>
    <n v="1555"/>
    <n v="52145"/>
    <n v="239969"/>
    <n v="38851580"/>
    <n v="160478"/>
    <n v="39012058"/>
    <n v="701303"/>
    <n v="0.995"/>
    <m/>
    <m/>
    <m/>
    <n v="3.7999999999999999E-2"/>
    <m/>
    <m/>
    <n v="17175"/>
    <n v="37562"/>
  </r>
  <r>
    <x v="34"/>
    <s v="CalWIN"/>
    <x v="7"/>
    <x v="2"/>
    <n v="2014"/>
    <s v="2014/15"/>
    <n v="18204"/>
    <n v="83382"/>
    <n v="169"/>
    <n v="895"/>
    <n v="18373"/>
    <n v="84277"/>
    <n v="102650"/>
    <n v="219596"/>
    <n v="46186"/>
    <n v="170857"/>
    <n v="217043"/>
    <n v="595"/>
    <n v="1958"/>
    <n v="2553"/>
    <n v="46781"/>
    <n v="172815"/>
    <n v="31490630"/>
    <n v="345643"/>
    <n v="31836273"/>
    <n v="482309"/>
    <n v="0.99009999999999998"/>
    <m/>
    <m/>
    <m/>
    <n v="2.3E-3"/>
    <m/>
    <m/>
    <n v="10025"/>
    <n v="19574"/>
  </r>
  <r>
    <x v="35"/>
    <s v="C-IV"/>
    <x v="7"/>
    <x v="2"/>
    <n v="2014"/>
    <s v="2014/15"/>
    <n v="345"/>
    <n v="2363"/>
    <n v="1"/>
    <n v="9"/>
    <n v="346"/>
    <n v="2372"/>
    <n v="2718"/>
    <n v="6172"/>
    <n v="926"/>
    <n v="5213"/>
    <n v="6139"/>
    <n v="4"/>
    <n v="29"/>
    <n v="33"/>
    <n v="930"/>
    <n v="5242"/>
    <n v="814456"/>
    <n v="2432"/>
    <n v="816888"/>
    <n v="16278"/>
    <n v="1"/>
    <m/>
    <m/>
    <m/>
    <n v="7.4700000000000003E-2"/>
    <m/>
    <m/>
    <n v="447"/>
    <n v="975"/>
  </r>
  <r>
    <x v="36"/>
    <s v="C-IV"/>
    <x v="7"/>
    <x v="2"/>
    <n v="2014"/>
    <s v="2014/15"/>
    <n v="29170"/>
    <n v="144682"/>
    <n v="71"/>
    <n v="678"/>
    <n v="29241"/>
    <n v="145360"/>
    <n v="174601"/>
    <n v="396223"/>
    <n v="78419"/>
    <n v="315860"/>
    <n v="394279"/>
    <n v="233"/>
    <n v="1711"/>
    <n v="1944"/>
    <n v="78652"/>
    <n v="317571"/>
    <n v="54361186"/>
    <n v="209214"/>
    <n v="54570400"/>
    <n v="762138"/>
    <n v="0.99990000000000001"/>
    <m/>
    <m/>
    <m/>
    <n v="1.66E-2"/>
    <m/>
    <m/>
    <n v="21336"/>
    <n v="45344"/>
  </r>
  <r>
    <x v="37"/>
    <s v="CalWIN"/>
    <x v="7"/>
    <x v="2"/>
    <n v="2014"/>
    <s v="2014/15"/>
    <n v="18786"/>
    <n v="115536"/>
    <n v="140"/>
    <n v="1153"/>
    <n v="18926"/>
    <n v="116689"/>
    <n v="135615"/>
    <n v="281485"/>
    <n v="49894"/>
    <n v="228425"/>
    <n v="278319"/>
    <n v="457"/>
    <n v="2709"/>
    <n v="3166"/>
    <n v="50351"/>
    <n v="231134"/>
    <n v="38912250"/>
    <n v="364015"/>
    <n v="39276265"/>
    <n v="743379"/>
    <n v="0.93759999999999999"/>
    <m/>
    <m/>
    <m/>
    <n v="4.0899999999999999E-2"/>
    <m/>
    <m/>
    <n v="16715"/>
    <n v="34247"/>
  </r>
  <r>
    <x v="38"/>
    <s v="CalWIN"/>
    <x v="7"/>
    <x v="2"/>
    <n v="2014"/>
    <s v="2014/15"/>
    <n v="2722"/>
    <n v="29341"/>
    <n v="70"/>
    <n v="1027"/>
    <n v="2792"/>
    <n v="30368"/>
    <n v="33160"/>
    <n v="54386"/>
    <n v="6083"/>
    <n v="46112"/>
    <n v="52195"/>
    <n v="192"/>
    <n v="1999"/>
    <n v="2191"/>
    <n v="6275"/>
    <n v="48111"/>
    <n v="7457460"/>
    <n v="246161"/>
    <n v="7703621"/>
    <n v="210794"/>
    <n v="0.96660000000000001"/>
    <m/>
    <m/>
    <m/>
    <n v="7.1800000000000003E-2"/>
    <m/>
    <m/>
    <n v="4206"/>
    <n v="6712"/>
  </r>
  <r>
    <x v="39"/>
    <s v="C-IV"/>
    <x v="7"/>
    <x v="2"/>
    <n v="2014"/>
    <s v="2014/15"/>
    <n v="9298"/>
    <n v="40895"/>
    <n v="18"/>
    <n v="278"/>
    <n v="9316"/>
    <n v="41173"/>
    <n v="50489"/>
    <n v="118282"/>
    <n v="23833"/>
    <n v="93643"/>
    <n v="117476"/>
    <n v="60"/>
    <n v="746"/>
    <n v="806"/>
    <n v="23893"/>
    <n v="94389"/>
    <n v="16176855"/>
    <n v="91348"/>
    <n v="16268203"/>
    <n v="263380"/>
    <n v="0.97709999999999997"/>
    <m/>
    <m/>
    <m/>
    <n v="4.4400000000000002E-2"/>
    <m/>
    <m/>
    <n v="7216"/>
    <n v="15294"/>
  </r>
  <r>
    <x v="40"/>
    <s v="CalWIN"/>
    <x v="7"/>
    <x v="2"/>
    <n v="2014"/>
    <s v="2014/15"/>
    <n v="1095"/>
    <n v="8374"/>
    <n v="1"/>
    <n v="28"/>
    <n v="1096"/>
    <n v="8402"/>
    <n v="9498"/>
    <n v="17891"/>
    <n v="2721"/>
    <n v="15096"/>
    <n v="17817"/>
    <n v="4"/>
    <n v="70"/>
    <n v="74"/>
    <n v="2725"/>
    <n v="15166"/>
    <n v="2449178"/>
    <n v="8211"/>
    <n v="2457389"/>
    <n v="54375"/>
    <n v="0.96250000000000002"/>
    <m/>
    <m/>
    <m/>
    <n v="7.4700000000000003E-2"/>
    <m/>
    <m/>
    <n v="1150"/>
    <n v="2312"/>
  </r>
  <r>
    <x v="41"/>
    <s v="CalWIN"/>
    <x v="7"/>
    <x v="2"/>
    <n v="2014"/>
    <s v="2014/15"/>
    <n v="1369"/>
    <n v="14287"/>
    <n v="20"/>
    <n v="337"/>
    <n v="1389"/>
    <n v="14624"/>
    <n v="16013"/>
    <n v="32069"/>
    <n v="3359"/>
    <n v="27841"/>
    <n v="31200"/>
    <n v="67"/>
    <n v="802"/>
    <n v="869"/>
    <n v="3426"/>
    <n v="28643"/>
    <n v="4227519"/>
    <n v="91367"/>
    <n v="4318886"/>
    <n v="137438"/>
    <n v="0.97470000000000001"/>
    <m/>
    <m/>
    <m/>
    <n v="7.4700000000000003E-2"/>
    <m/>
    <m/>
    <n v="4053"/>
    <n v="7862"/>
  </r>
  <r>
    <x v="42"/>
    <s v="CalWIN"/>
    <x v="7"/>
    <x v="2"/>
    <n v="2014"/>
    <s v="2014/15"/>
    <n v="2716"/>
    <n v="13083"/>
    <n v="6"/>
    <n v="61"/>
    <n v="2722"/>
    <n v="13144"/>
    <n v="15866"/>
    <n v="34880"/>
    <n v="6992"/>
    <n v="27723"/>
    <n v="34715"/>
    <n v="20"/>
    <n v="145"/>
    <n v="165"/>
    <n v="7012"/>
    <n v="27868"/>
    <n v="4684673"/>
    <n v="17489"/>
    <n v="4702162"/>
    <n v="120690"/>
    <n v="0.9264"/>
    <m/>
    <m/>
    <m/>
    <n v="7.4700000000000003E-2"/>
    <m/>
    <m/>
    <n v="4124"/>
    <n v="9158"/>
  </r>
  <r>
    <x v="43"/>
    <s v="CalWIN"/>
    <x v="7"/>
    <x v="2"/>
    <n v="2014"/>
    <s v="2014/15"/>
    <n v="7127"/>
    <n v="47449"/>
    <n v="63"/>
    <n v="1151"/>
    <n v="7190"/>
    <n v="48600"/>
    <n v="55790"/>
    <n v="114549"/>
    <n v="17194"/>
    <n v="94845"/>
    <n v="112039"/>
    <n v="181"/>
    <n v="2329"/>
    <n v="2510"/>
    <n v="17375"/>
    <n v="97174"/>
    <n v="15620595"/>
    <n v="318299"/>
    <n v="15938894"/>
    <n v="398740"/>
    <n v="0.98060000000000003"/>
    <m/>
    <m/>
    <m/>
    <n v="2.64E-2"/>
    <m/>
    <m/>
    <n v="11043"/>
    <n v="22272"/>
  </r>
  <r>
    <x v="44"/>
    <s v="CalWIN"/>
    <x v="7"/>
    <x v="2"/>
    <n v="2014"/>
    <s v="2014/15"/>
    <n v="1237"/>
    <n v="10960"/>
    <n v="1"/>
    <n v="20"/>
    <n v="1238"/>
    <n v="10980"/>
    <n v="12218"/>
    <n v="23245"/>
    <n v="2966"/>
    <n v="20221"/>
    <n v="23187"/>
    <n v="3"/>
    <n v="55"/>
    <n v="58"/>
    <n v="2969"/>
    <n v="20276"/>
    <n v="3229769.14"/>
    <n v="6441.98"/>
    <n v="3236211.12"/>
    <n v="68520"/>
    <n v="0.8931"/>
    <m/>
    <m/>
    <m/>
    <n v="7.4700000000000003E-2"/>
    <m/>
    <m/>
    <n v="2312"/>
    <n v="4732"/>
  </r>
  <r>
    <x v="45"/>
    <s v="C-IV"/>
    <x v="7"/>
    <x v="2"/>
    <n v="2014"/>
    <s v="2014/15"/>
    <n v="1567"/>
    <n v="11277"/>
    <n v="1"/>
    <n v="19"/>
    <n v="1568"/>
    <n v="11296"/>
    <n v="12864"/>
    <n v="24920"/>
    <n v="3885"/>
    <n v="20984"/>
    <n v="24869"/>
    <n v="4"/>
    <n v="47"/>
    <n v="51"/>
    <n v="3889"/>
    <n v="21031"/>
    <n v="3368519"/>
    <n v="6444"/>
    <n v="3374963"/>
    <n v="59613"/>
    <n v="0.9698"/>
    <m/>
    <m/>
    <m/>
    <n v="7.4700000000000003E-2"/>
    <m/>
    <m/>
    <n v="681"/>
    <n v="1120"/>
  </r>
  <r>
    <x v="46"/>
    <s v="C-IV"/>
    <x v="7"/>
    <x v="2"/>
    <n v="2014"/>
    <s v="2014/15"/>
    <n v="10"/>
    <n v="153"/>
    <n v="0"/>
    <n v="1"/>
    <n v="10"/>
    <n v="154"/>
    <n v="164"/>
    <n v="292"/>
    <n v="24"/>
    <n v="266"/>
    <n v="290"/>
    <n v="0"/>
    <n v="2"/>
    <n v="2"/>
    <n v="24"/>
    <n v="268"/>
    <n v="40615"/>
    <n v="289"/>
    <n v="40904"/>
    <n v="740"/>
    <n v="1"/>
    <m/>
    <m/>
    <m/>
    <n v="7.4700000000000003E-2"/>
    <m/>
    <m/>
    <n v="4"/>
    <n v="7"/>
  </r>
  <r>
    <x v="47"/>
    <s v="C-IV"/>
    <x v="7"/>
    <x v="2"/>
    <n v="2014"/>
    <s v="2014/15"/>
    <n v="444"/>
    <n v="2742"/>
    <n v="0"/>
    <n v="3"/>
    <n v="444"/>
    <n v="2745"/>
    <n v="3189"/>
    <n v="6885"/>
    <n v="1206"/>
    <n v="5672"/>
    <n v="6878"/>
    <n v="0"/>
    <n v="7"/>
    <n v="7"/>
    <n v="1206"/>
    <n v="5679"/>
    <n v="921479"/>
    <n v="476"/>
    <n v="921955"/>
    <n v="15762"/>
    <n v="1"/>
    <m/>
    <m/>
    <m/>
    <n v="7.4700000000000003E-2"/>
    <m/>
    <m/>
    <n v="170"/>
    <n v="291"/>
  </r>
  <r>
    <x v="48"/>
    <s v="CalWIN"/>
    <x v="7"/>
    <x v="2"/>
    <n v="2014"/>
    <s v="2014/15"/>
    <n v="3524"/>
    <n v="18874"/>
    <n v="7"/>
    <n v="93"/>
    <n v="3531"/>
    <n v="18967"/>
    <n v="22498"/>
    <n v="44005"/>
    <n v="8393"/>
    <n v="35370"/>
    <n v="43763"/>
    <n v="22"/>
    <n v="220"/>
    <n v="242"/>
    <n v="8415"/>
    <n v="35590"/>
    <n v="6283422"/>
    <n v="30489"/>
    <n v="6313911"/>
    <n v="106472"/>
    <n v="0.92869999999999997"/>
    <m/>
    <m/>
    <m/>
    <n v="1.1599999999999999E-2"/>
    <m/>
    <m/>
    <n v="2430"/>
    <n v="4822"/>
  </r>
  <r>
    <x v="49"/>
    <s v="CalWIN"/>
    <x v="7"/>
    <x v="2"/>
    <n v="2014"/>
    <s v="2014/15"/>
    <n v="2009"/>
    <n v="17312"/>
    <n v="13"/>
    <n v="118"/>
    <n v="2022"/>
    <n v="17430"/>
    <n v="19452"/>
    <n v="35367"/>
    <n v="4785"/>
    <n v="30252"/>
    <n v="35037"/>
    <n v="40"/>
    <n v="290"/>
    <n v="330"/>
    <n v="4825"/>
    <n v="30542"/>
    <n v="4885447"/>
    <n v="33757"/>
    <n v="4919204"/>
    <n v="111825"/>
    <n v="0.92800000000000005"/>
    <m/>
    <m/>
    <m/>
    <n v="7.4700000000000003E-2"/>
    <m/>
    <m/>
    <n v="3387"/>
    <n v="6874"/>
  </r>
  <r>
    <x v="50"/>
    <s v="C-IV"/>
    <x v="7"/>
    <x v="2"/>
    <n v="2014"/>
    <s v="2014/15"/>
    <n v="6751"/>
    <n v="36064"/>
    <n v="10"/>
    <n v="61"/>
    <n v="6761"/>
    <n v="36125"/>
    <n v="42886"/>
    <n v="92707"/>
    <n v="17684"/>
    <n v="74806"/>
    <n v="92490"/>
    <n v="32"/>
    <n v="185"/>
    <n v="217"/>
    <n v="17716"/>
    <n v="74991"/>
    <n v="12650590"/>
    <n v="23242"/>
    <n v="12673832"/>
    <n v="204666"/>
    <n v="0.9768"/>
    <m/>
    <m/>
    <m/>
    <n v="1.5800000000000002E-2"/>
    <m/>
    <m/>
    <n v="5549"/>
    <n v="11786"/>
  </r>
  <r>
    <x v="51"/>
    <s v="C-IV"/>
    <x v="7"/>
    <x v="2"/>
    <n v="2014"/>
    <s v="2014/15"/>
    <n v="793"/>
    <n v="4830"/>
    <n v="5"/>
    <n v="25"/>
    <n v="798"/>
    <n v="4855"/>
    <n v="5653"/>
    <n v="13099"/>
    <n v="2146"/>
    <n v="10867"/>
    <n v="13013"/>
    <n v="15"/>
    <n v="71"/>
    <n v="86"/>
    <n v="2161"/>
    <n v="10938"/>
    <n v="1765966"/>
    <n v="9500"/>
    <n v="1775466"/>
    <n v="36722"/>
    <n v="0.98580000000000001"/>
    <m/>
    <m/>
    <m/>
    <n v="7.4700000000000003E-2"/>
    <m/>
    <m/>
    <n v="670"/>
    <n v="1439"/>
  </r>
  <r>
    <x v="52"/>
    <s v="C-IV"/>
    <x v="7"/>
    <x v="2"/>
    <n v="2014"/>
    <s v="2014/15"/>
    <n v="747"/>
    <n v="4219"/>
    <n v="1"/>
    <n v="8"/>
    <n v="748"/>
    <n v="4227"/>
    <n v="4975"/>
    <n v="11022"/>
    <n v="2010"/>
    <n v="8987"/>
    <n v="10997"/>
    <n v="3"/>
    <n v="22"/>
    <n v="25"/>
    <n v="2013"/>
    <n v="9009"/>
    <n v="1465910"/>
    <n v="3092"/>
    <n v="1469002"/>
    <n v="25192"/>
    <n v="0.96879999999999999"/>
    <m/>
    <m/>
    <m/>
    <n v="7.4700000000000003E-2"/>
    <m/>
    <m/>
    <n v="456"/>
    <n v="935"/>
  </r>
  <r>
    <x v="53"/>
    <s v="C-IV"/>
    <x v="7"/>
    <x v="2"/>
    <n v="2014"/>
    <s v="2014/15"/>
    <n v="73"/>
    <n v="941"/>
    <n v="0"/>
    <n v="1"/>
    <n v="73"/>
    <n v="942"/>
    <n v="1015"/>
    <n v="1854"/>
    <n v="164"/>
    <n v="1689"/>
    <n v="1853"/>
    <n v="0"/>
    <n v="1"/>
    <n v="1"/>
    <n v="164"/>
    <n v="1690"/>
    <n v="262046"/>
    <n v="189"/>
    <n v="262235"/>
    <n v="4404"/>
    <n v="0.98360000000000003"/>
    <m/>
    <m/>
    <m/>
    <n v="7.4700000000000003E-2"/>
    <m/>
    <m/>
    <n v="42"/>
    <n v="62"/>
  </r>
  <r>
    <x v="54"/>
    <s v="CalWIN"/>
    <x v="7"/>
    <x v="2"/>
    <n v="2014"/>
    <s v="2014/15"/>
    <n v="9256"/>
    <n v="41472"/>
    <n v="21"/>
    <n v="373"/>
    <n v="9277"/>
    <n v="41845"/>
    <n v="51122"/>
    <n v="134191"/>
    <n v="25338"/>
    <n v="107715"/>
    <n v="133053"/>
    <n v="71"/>
    <n v="1067"/>
    <n v="1138"/>
    <n v="25409"/>
    <n v="108782"/>
    <n v="16504909"/>
    <n v="115609"/>
    <n v="16620518"/>
    <n v="228123"/>
    <n v="0.98860000000000003"/>
    <m/>
    <m/>
    <m/>
    <n v="3.95E-2"/>
    <m/>
    <m/>
    <n v="8265"/>
    <n v="19015"/>
  </r>
  <r>
    <x v="55"/>
    <s v="C-IV"/>
    <x v="7"/>
    <x v="2"/>
    <n v="2014"/>
    <s v="2014/15"/>
    <n v="384"/>
    <n v="2619"/>
    <n v="0"/>
    <n v="3"/>
    <n v="384"/>
    <n v="2622"/>
    <n v="3006"/>
    <n v="5537"/>
    <n v="989"/>
    <n v="4538"/>
    <n v="5527"/>
    <n v="1"/>
    <n v="9"/>
    <n v="10"/>
    <n v="990"/>
    <n v="4547"/>
    <n v="760178"/>
    <n v="1060"/>
    <n v="761238"/>
    <n v="13391"/>
    <n v="0.93100000000000005"/>
    <m/>
    <m/>
    <m/>
    <n v="7.4700000000000003E-2"/>
    <m/>
    <m/>
    <n v="128"/>
    <n v="199"/>
  </r>
  <r>
    <x v="56"/>
    <s v="CalWIN"/>
    <x v="7"/>
    <x v="2"/>
    <n v="2014"/>
    <s v="2014/15"/>
    <n v="3539"/>
    <n v="31478"/>
    <n v="12"/>
    <n v="237"/>
    <n v="3551"/>
    <n v="31715"/>
    <n v="35266"/>
    <n v="77613"/>
    <n v="8805"/>
    <n v="68175"/>
    <n v="76980"/>
    <n v="38"/>
    <n v="595"/>
    <n v="633"/>
    <n v="8843"/>
    <n v="68770"/>
    <n v="9997379"/>
    <n v="104869"/>
    <n v="10102248"/>
    <n v="201348"/>
    <n v="0.98050000000000004"/>
    <m/>
    <m/>
    <m/>
    <n v="3.2300000000000002E-2"/>
    <m/>
    <m/>
    <n v="6779"/>
    <n v="14988"/>
  </r>
  <r>
    <x v="57"/>
    <s v="CalWIN"/>
    <x v="7"/>
    <x v="2"/>
    <n v="2014"/>
    <s v="2014/15"/>
    <n v="1113"/>
    <n v="7726"/>
    <n v="18"/>
    <n v="128"/>
    <n v="1131"/>
    <n v="7854"/>
    <n v="8985"/>
    <n v="18635"/>
    <n v="2851"/>
    <n v="15428"/>
    <n v="18279"/>
    <n v="73"/>
    <n v="283"/>
    <n v="356"/>
    <n v="2924"/>
    <n v="15711"/>
    <n v="2516806"/>
    <n v="44284"/>
    <n v="2561090"/>
    <n v="49662"/>
    <n v="0.90820000000000001"/>
    <m/>
    <m/>
    <m/>
    <n v="7.4700000000000003E-2"/>
    <m/>
    <m/>
    <n v="943"/>
    <n v="1853"/>
  </r>
  <r>
    <x v="58"/>
    <s v="C-IV"/>
    <x v="7"/>
    <x v="2"/>
    <n v="2014"/>
    <s v="2014/15"/>
    <n v="1023"/>
    <n v="5001"/>
    <n v="4"/>
    <n v="17"/>
    <n v="1027"/>
    <n v="5018"/>
    <n v="6045"/>
    <n v="13474"/>
    <n v="2761"/>
    <n v="10651"/>
    <n v="13412"/>
    <n v="8"/>
    <n v="54"/>
    <n v="62"/>
    <n v="2769"/>
    <n v="10705"/>
    <n v="1847950"/>
    <n v="6389"/>
    <n v="1854339"/>
    <n v="27923"/>
    <n v="1"/>
    <m/>
    <m/>
    <m/>
    <n v="7.4700000000000003E-2"/>
    <m/>
    <m/>
    <n v="544"/>
    <n v="1062"/>
  </r>
  <r>
    <x v="0"/>
    <s v="n/a"/>
    <x v="8"/>
    <x v="2"/>
    <n v="2014"/>
    <s v="2014/15"/>
    <n v="307591"/>
    <n v="1759067"/>
    <n v="2019"/>
    <n v="17267"/>
    <n v="309610"/>
    <n v="1776334"/>
    <n v="2085944"/>
    <n v="4475930"/>
    <n v="772697"/>
    <n v="3656984"/>
    <n v="4429681"/>
    <n v="6524"/>
    <n v="39725"/>
    <n v="46249"/>
    <n v="779221"/>
    <n v="3696709"/>
    <n v="618247548.96000004"/>
    <n v="5831688.3600000003"/>
    <n v="624079237.31999993"/>
    <n v="11777439"/>
    <n v="0.96640000000000004"/>
    <m/>
    <m/>
    <m/>
    <n v="5.11E-2"/>
    <m/>
    <m/>
    <n v="337583"/>
    <n v="701374"/>
  </r>
  <r>
    <x v="1"/>
    <s v="CalWIN"/>
    <x v="8"/>
    <x v="2"/>
    <n v="2014"/>
    <s v="2014/15"/>
    <n v="9410"/>
    <n v="52934"/>
    <n v="100"/>
    <n v="902"/>
    <n v="9510"/>
    <n v="53836"/>
    <n v="63346"/>
    <n v="124584"/>
    <n v="22058"/>
    <n v="100164"/>
    <n v="122222"/>
    <n v="334"/>
    <n v="2028"/>
    <n v="2362"/>
    <n v="22392"/>
    <n v="102192"/>
    <n v="17742446"/>
    <n v="285284"/>
    <n v="18027730"/>
    <n v="393082"/>
    <n v="0.87350000000000005"/>
    <m/>
    <m/>
    <m/>
    <n v="4.0099999999999997E-2"/>
    <m/>
    <m/>
    <n v="9484"/>
    <n v="17988"/>
  </r>
  <r>
    <x v="2"/>
    <s v="C-IV"/>
    <x v="8"/>
    <x v="2"/>
    <n v="2014"/>
    <s v="2014/15"/>
    <n v="4"/>
    <n v="110"/>
    <n v="0"/>
    <n v="0"/>
    <n v="4"/>
    <n v="110"/>
    <n v="114"/>
    <n v="187"/>
    <n v="10"/>
    <n v="177"/>
    <n v="187"/>
    <n v="0"/>
    <n v="0"/>
    <n v="0"/>
    <n v="10"/>
    <n v="177"/>
    <n v="23319"/>
    <n v="0"/>
    <n v="23319"/>
    <n v="368"/>
    <n v="1"/>
    <m/>
    <m/>
    <m/>
    <n v="7.85E-2"/>
    <m/>
    <m/>
    <n v="1"/>
    <n v="2"/>
  </r>
  <r>
    <x v="3"/>
    <s v="C-IV"/>
    <x v="8"/>
    <x v="2"/>
    <n v="2014"/>
    <s v="2014/15"/>
    <n v="173"/>
    <n v="1566"/>
    <n v="0"/>
    <n v="1"/>
    <n v="173"/>
    <n v="1567"/>
    <n v="1740"/>
    <n v="3334"/>
    <n v="453"/>
    <n v="2878"/>
    <n v="3331"/>
    <n v="0"/>
    <n v="3"/>
    <n v="3"/>
    <n v="453"/>
    <n v="2881"/>
    <n v="452293"/>
    <n v="928"/>
    <n v="453221"/>
    <n v="7291"/>
    <n v="0.94569999999999999"/>
    <m/>
    <m/>
    <m/>
    <n v="7.85E-2"/>
    <m/>
    <m/>
    <n v="58"/>
    <n v="101"/>
  </r>
  <r>
    <x v="4"/>
    <s v="C-IV"/>
    <x v="8"/>
    <x v="2"/>
    <n v="2014"/>
    <s v="2014/15"/>
    <n v="2064"/>
    <n v="13631"/>
    <n v="2"/>
    <n v="35"/>
    <n v="2066"/>
    <n v="13666"/>
    <n v="15732"/>
    <n v="31145"/>
    <n v="5144"/>
    <n v="25914"/>
    <n v="31058"/>
    <n v="9"/>
    <n v="78"/>
    <n v="87"/>
    <n v="5153"/>
    <n v="25992"/>
    <n v="4255359"/>
    <n v="8446"/>
    <n v="4263805"/>
    <n v="75909"/>
    <n v="0.89949999999999997"/>
    <m/>
    <m/>
    <m/>
    <n v="7.85E-2"/>
    <m/>
    <m/>
    <n v="950"/>
    <n v="1607"/>
  </r>
  <r>
    <x v="5"/>
    <s v="C-IV"/>
    <x v="8"/>
    <x v="2"/>
    <n v="2014"/>
    <s v="2014/15"/>
    <n v="284"/>
    <n v="2556"/>
    <n v="0"/>
    <n v="4"/>
    <n v="284"/>
    <n v="2560"/>
    <n v="2844"/>
    <n v="5349"/>
    <n v="771"/>
    <n v="4567"/>
    <n v="5338"/>
    <n v="0"/>
    <n v="11"/>
    <n v="11"/>
    <n v="771"/>
    <n v="4578"/>
    <n v="719219"/>
    <n v="1198"/>
    <n v="720417"/>
    <n v="10922"/>
    <n v="0.99239999999999995"/>
    <m/>
    <m/>
    <m/>
    <n v="7.85E-2"/>
    <m/>
    <m/>
    <n v="95"/>
    <n v="164"/>
  </r>
  <r>
    <x v="6"/>
    <s v="C-IV"/>
    <x v="8"/>
    <x v="2"/>
    <n v="2014"/>
    <s v="2014/15"/>
    <n v="99"/>
    <n v="593"/>
    <n v="1"/>
    <n v="1"/>
    <n v="100"/>
    <n v="594"/>
    <n v="694"/>
    <n v="1645"/>
    <n v="269"/>
    <n v="1372"/>
    <n v="1641"/>
    <n v="2"/>
    <n v="2"/>
    <n v="4"/>
    <n v="271"/>
    <n v="1374"/>
    <n v="218636"/>
    <n v="711"/>
    <n v="219347"/>
    <n v="7944"/>
    <n v="0.625"/>
    <m/>
    <m/>
    <m/>
    <n v="7.85E-2"/>
    <m/>
    <m/>
    <n v="137"/>
    <n v="318"/>
  </r>
  <r>
    <x v="7"/>
    <s v="CalWIN"/>
    <x v="8"/>
    <x v="2"/>
    <n v="2014"/>
    <s v="2014/15"/>
    <n v="5470"/>
    <n v="29740"/>
    <n v="30"/>
    <n v="230"/>
    <n v="5500"/>
    <n v="29970"/>
    <n v="35470"/>
    <n v="76636"/>
    <n v="13035"/>
    <n v="62889"/>
    <n v="75924"/>
    <n v="110"/>
    <n v="602"/>
    <n v="712"/>
    <n v="13145"/>
    <n v="63491"/>
    <n v="10460675"/>
    <n v="75206"/>
    <n v="10535881"/>
    <n v="238194"/>
    <n v="0.91710000000000003"/>
    <m/>
    <m/>
    <m/>
    <n v="3.8199999999999998E-2"/>
    <m/>
    <m/>
    <n v="5524"/>
    <n v="10975"/>
  </r>
  <r>
    <x v="8"/>
    <s v="C-IV"/>
    <x v="8"/>
    <x v="2"/>
    <n v="2014"/>
    <s v="2014/15"/>
    <n v="426"/>
    <n v="2101"/>
    <n v="0"/>
    <n v="5"/>
    <n v="426"/>
    <n v="2106"/>
    <n v="2532"/>
    <n v="5224"/>
    <n v="1159"/>
    <n v="4051"/>
    <n v="5210"/>
    <n v="1"/>
    <n v="13"/>
    <n v="14"/>
    <n v="1160"/>
    <n v="4064"/>
    <n v="707679.52"/>
    <n v="1156"/>
    <n v="708835.52"/>
    <n v="10744"/>
    <n v="1"/>
    <m/>
    <m/>
    <m/>
    <n v="7.85E-2"/>
    <m/>
    <m/>
    <n v="157"/>
    <n v="261"/>
  </r>
  <r>
    <x v="9"/>
    <s v="C-IV"/>
    <x v="8"/>
    <x v="2"/>
    <n v="2014"/>
    <s v="2014/15"/>
    <n v="592"/>
    <n v="6286"/>
    <n v="0"/>
    <n v="17"/>
    <n v="592"/>
    <n v="6303"/>
    <n v="6895"/>
    <n v="12486"/>
    <n v="1464"/>
    <n v="10981"/>
    <n v="12445"/>
    <n v="0"/>
    <n v="41"/>
    <n v="41"/>
    <n v="1464"/>
    <n v="11022"/>
    <n v="1701396"/>
    <n v="4211"/>
    <n v="1705607"/>
    <n v="33940"/>
    <n v="1"/>
    <m/>
    <m/>
    <m/>
    <n v="7.85E-2"/>
    <m/>
    <m/>
    <n v="427"/>
    <n v="853"/>
  </r>
  <r>
    <x v="10"/>
    <s v="CalWIN"/>
    <x v="8"/>
    <x v="2"/>
    <n v="2014"/>
    <s v="2014/15"/>
    <n v="15153"/>
    <n v="78799"/>
    <n v="50"/>
    <n v="348"/>
    <n v="15203"/>
    <n v="79147"/>
    <n v="94350"/>
    <n v="223815"/>
    <n v="41443"/>
    <n v="181340"/>
    <n v="222783"/>
    <n v="174"/>
    <n v="858"/>
    <n v="1032"/>
    <n v="41617"/>
    <n v="182198"/>
    <n v="32263521"/>
    <n v="135436"/>
    <n v="32398957"/>
    <n v="432046"/>
    <n v="0.96289999999999998"/>
    <m/>
    <m/>
    <m/>
    <n v="2.12E-2"/>
    <m/>
    <m/>
    <n v="14217"/>
    <n v="31061"/>
  </r>
  <r>
    <x v="11"/>
    <s v="C-IV"/>
    <x v="8"/>
    <x v="2"/>
    <n v="2014"/>
    <s v="2014/15"/>
    <n v="242"/>
    <n v="1251"/>
    <n v="0"/>
    <n v="2"/>
    <n v="242"/>
    <n v="1253"/>
    <n v="1495"/>
    <n v="3628"/>
    <n v="663"/>
    <n v="2957"/>
    <n v="3620"/>
    <n v="1"/>
    <n v="7"/>
    <n v="8"/>
    <n v="664"/>
    <n v="2964"/>
    <n v="450139"/>
    <n v="517"/>
    <n v="450656"/>
    <n v="10863"/>
    <n v="1"/>
    <m/>
    <m/>
    <m/>
    <n v="7.85E-2"/>
    <m/>
    <m/>
    <n v="226"/>
    <n v="492"/>
  </r>
  <r>
    <x v="12"/>
    <s v="C-IV"/>
    <x v="8"/>
    <x v="2"/>
    <n v="2014"/>
    <s v="2014/15"/>
    <n v="1077"/>
    <n v="9737"/>
    <n v="2"/>
    <n v="19"/>
    <n v="1079"/>
    <n v="9756"/>
    <n v="10835"/>
    <n v="19410"/>
    <n v="2676"/>
    <n v="16692"/>
    <n v="19368"/>
    <n v="6"/>
    <n v="36"/>
    <n v="42"/>
    <n v="2682"/>
    <n v="16728"/>
    <n v="2677101"/>
    <n v="4601"/>
    <n v="2681702"/>
    <n v="45076"/>
    <n v="0.99490000000000001"/>
    <m/>
    <m/>
    <m/>
    <n v="7.85E-2"/>
    <m/>
    <m/>
    <n v="731"/>
    <n v="1342"/>
  </r>
  <r>
    <x v="13"/>
    <s v="C-IV"/>
    <x v="8"/>
    <x v="2"/>
    <n v="2014"/>
    <s v="2014/15"/>
    <n v="2352"/>
    <n v="13808"/>
    <n v="8"/>
    <n v="151"/>
    <n v="2360"/>
    <n v="13959"/>
    <n v="16319"/>
    <n v="41364"/>
    <n v="6593"/>
    <n v="34298"/>
    <n v="40891"/>
    <n v="25"/>
    <n v="448"/>
    <n v="473"/>
    <n v="6618"/>
    <n v="34746"/>
    <n v="5246045"/>
    <n v="50127"/>
    <n v="5296172"/>
    <n v="82989"/>
    <n v="0.93520000000000003"/>
    <m/>
    <m/>
    <m/>
    <n v="7.85E-2"/>
    <m/>
    <m/>
    <n v="1088"/>
    <n v="2218"/>
  </r>
  <r>
    <x v="14"/>
    <s v="C-IV"/>
    <x v="8"/>
    <x v="2"/>
    <n v="2014"/>
    <s v="2014/15"/>
    <n v="103"/>
    <n v="945"/>
    <n v="1"/>
    <n v="3"/>
    <n v="104"/>
    <n v="948"/>
    <n v="1052"/>
    <n v="2126"/>
    <n v="295"/>
    <n v="1823"/>
    <n v="2118"/>
    <n v="1"/>
    <n v="7"/>
    <n v="8"/>
    <n v="296"/>
    <n v="1830"/>
    <n v="271684"/>
    <n v="775"/>
    <n v="272459"/>
    <n v="5239"/>
    <n v="1"/>
    <m/>
    <m/>
    <m/>
    <n v="7.85E-2"/>
    <m/>
    <m/>
    <n v="105"/>
    <n v="216"/>
  </r>
  <r>
    <x v="15"/>
    <s v="C-IV"/>
    <x v="8"/>
    <x v="2"/>
    <n v="2014"/>
    <s v="2014/15"/>
    <n v="11184"/>
    <n v="50661"/>
    <n v="21"/>
    <n v="324"/>
    <n v="11205"/>
    <n v="50985"/>
    <n v="62190"/>
    <n v="148216"/>
    <n v="30443"/>
    <n v="116977"/>
    <n v="147420"/>
    <n v="64"/>
    <n v="732"/>
    <n v="796"/>
    <n v="30507"/>
    <n v="117709"/>
    <n v="20021685"/>
    <n v="107258"/>
    <n v="20128943"/>
    <n v="345812"/>
    <n v="0.99080000000000001"/>
    <m/>
    <m/>
    <m/>
    <n v="1.6199999999999999E-2"/>
    <m/>
    <m/>
    <n v="10404"/>
    <n v="23411"/>
  </r>
  <r>
    <x v="16"/>
    <s v="C-IV"/>
    <x v="8"/>
    <x v="2"/>
    <n v="2014"/>
    <s v="2014/15"/>
    <n v="1625"/>
    <n v="8471"/>
    <n v="5"/>
    <n v="54"/>
    <n v="1630"/>
    <n v="8525"/>
    <n v="10155"/>
    <n v="23767"/>
    <n v="4418"/>
    <n v="19186"/>
    <n v="23604"/>
    <n v="16"/>
    <n v="147"/>
    <n v="163"/>
    <n v="4434"/>
    <n v="19333"/>
    <n v="3051989"/>
    <n v="17693"/>
    <n v="3069682"/>
    <n v="50621"/>
    <n v="1"/>
    <m/>
    <m/>
    <m/>
    <n v="7.85E-2"/>
    <m/>
    <m/>
    <n v="1332"/>
    <n v="2939"/>
  </r>
  <r>
    <x v="17"/>
    <s v="C-IV"/>
    <x v="8"/>
    <x v="2"/>
    <n v="2014"/>
    <s v="2014/15"/>
    <n v="656"/>
    <n v="4972"/>
    <n v="1"/>
    <n v="12"/>
    <n v="657"/>
    <n v="4984"/>
    <n v="5641"/>
    <n v="11212"/>
    <n v="1674"/>
    <n v="9510"/>
    <n v="11184"/>
    <n v="3"/>
    <n v="25"/>
    <n v="28"/>
    <n v="1677"/>
    <n v="9535"/>
    <n v="1544936"/>
    <n v="2987"/>
    <n v="1547923"/>
    <n v="27004"/>
    <n v="0.94979999999999998"/>
    <m/>
    <m/>
    <m/>
    <n v="7.85E-2"/>
    <m/>
    <m/>
    <n v="377"/>
    <n v="741"/>
  </r>
  <r>
    <x v="18"/>
    <s v="C-IV"/>
    <x v="8"/>
    <x v="2"/>
    <n v="2014"/>
    <s v="2014/15"/>
    <n v="299"/>
    <n v="1252"/>
    <n v="0"/>
    <n v="0"/>
    <n v="299"/>
    <n v="1252"/>
    <n v="1551"/>
    <n v="3195"/>
    <n v="769"/>
    <n v="2425"/>
    <n v="3194"/>
    <n v="0"/>
    <n v="1"/>
    <n v="1"/>
    <n v="769"/>
    <n v="2426"/>
    <n v="444568"/>
    <n v="127"/>
    <n v="444695"/>
    <n v="6898"/>
    <n v="0.8125"/>
    <m/>
    <m/>
    <m/>
    <n v="7.85E-2"/>
    <m/>
    <m/>
    <n v="114"/>
    <n v="195"/>
  </r>
  <r>
    <x v="19"/>
    <s v="LRS"/>
    <x v="8"/>
    <x v="2"/>
    <n v="2014"/>
    <s v="2014/15"/>
    <n v="85084"/>
    <n v="496694"/>
    <n v="928"/>
    <n v="5695"/>
    <n v="86012"/>
    <n v="502389"/>
    <n v="588401"/>
    <n v="1195488"/>
    <n v="194890"/>
    <n v="985413"/>
    <n v="1180303"/>
    <n v="2980"/>
    <n v="12205"/>
    <n v="15185"/>
    <n v="197870"/>
    <n v="997618"/>
    <n v="175304513"/>
    <n v="2292699"/>
    <n v="177597212"/>
    <n v="3585120"/>
    <n v="0.97140000000000004"/>
    <m/>
    <m/>
    <m/>
    <n v="4.7100000000000003E-2"/>
    <m/>
    <m/>
    <n v="115593"/>
    <n v="235145"/>
  </r>
  <r>
    <x v="20"/>
    <s v="C-IV"/>
    <x v="8"/>
    <x v="2"/>
    <n v="2014"/>
    <s v="2014/15"/>
    <n v="1939"/>
    <n v="9597"/>
    <n v="2"/>
    <n v="17"/>
    <n v="1941"/>
    <n v="9614"/>
    <n v="11555"/>
    <n v="28818"/>
    <n v="5294"/>
    <n v="23457"/>
    <n v="28751"/>
    <n v="6"/>
    <n v="61"/>
    <n v="67"/>
    <n v="5300"/>
    <n v="23518"/>
    <n v="3801368"/>
    <n v="4897"/>
    <n v="3806265"/>
    <n v="64275"/>
    <n v="0.98719999999999997"/>
    <m/>
    <m/>
    <m/>
    <n v="7.85E-2"/>
    <m/>
    <m/>
    <n v="2802"/>
    <n v="6460"/>
  </r>
  <r>
    <x v="21"/>
    <s v="C-IV"/>
    <x v="8"/>
    <x v="2"/>
    <n v="2014"/>
    <s v="2014/15"/>
    <n v="742"/>
    <n v="5370"/>
    <n v="18"/>
    <n v="125"/>
    <n v="760"/>
    <n v="5495"/>
    <n v="6255"/>
    <n v="10417"/>
    <n v="1622"/>
    <n v="8440"/>
    <n v="10062"/>
    <n v="54"/>
    <n v="301"/>
    <n v="355"/>
    <n v="1676"/>
    <n v="8741"/>
    <n v="1478814"/>
    <n v="32399"/>
    <n v="1511213"/>
    <n v="39085"/>
    <n v="0.98329999999999995"/>
    <m/>
    <m/>
    <m/>
    <n v="7.85E-2"/>
    <m/>
    <m/>
    <n v="1311"/>
    <n v="2341"/>
  </r>
  <r>
    <x v="22"/>
    <s v="C-IV"/>
    <x v="8"/>
    <x v="2"/>
    <n v="2014"/>
    <s v="2014/15"/>
    <n v="132"/>
    <n v="892"/>
    <n v="0"/>
    <n v="1"/>
    <n v="132"/>
    <n v="893"/>
    <n v="1025"/>
    <n v="1988"/>
    <n v="353"/>
    <n v="1632"/>
    <n v="1985"/>
    <n v="0"/>
    <n v="3"/>
    <n v="3"/>
    <n v="353"/>
    <n v="1635"/>
    <n v="271454"/>
    <n v="172"/>
    <n v="271626"/>
    <n v="4413"/>
    <n v="0.88239999999999996"/>
    <m/>
    <m/>
    <m/>
    <n v="7.85E-2"/>
    <m/>
    <m/>
    <n v="34"/>
    <n v="55"/>
  </r>
  <r>
    <x v="23"/>
    <s v="C-IV"/>
    <x v="8"/>
    <x v="2"/>
    <n v="2014"/>
    <s v="2014/15"/>
    <n v="847"/>
    <n v="6613"/>
    <n v="1"/>
    <n v="22"/>
    <n v="848"/>
    <n v="6635"/>
    <n v="7483"/>
    <n v="13870"/>
    <n v="2145"/>
    <n v="11675"/>
    <n v="13820"/>
    <n v="5"/>
    <n v="45"/>
    <n v="50"/>
    <n v="2150"/>
    <n v="11720"/>
    <n v="1979256"/>
    <n v="5388"/>
    <n v="1984644"/>
    <n v="36092"/>
    <n v="0.99019999999999997"/>
    <m/>
    <m/>
    <m/>
    <n v="7.85E-2"/>
    <m/>
    <m/>
    <n v="626"/>
    <n v="1304"/>
  </r>
  <r>
    <x v="24"/>
    <s v="C-IV"/>
    <x v="8"/>
    <x v="2"/>
    <n v="2014"/>
    <s v="2014/15"/>
    <n v="4722"/>
    <n v="19598"/>
    <n v="7"/>
    <n v="25"/>
    <n v="4729"/>
    <n v="19623"/>
    <n v="24352"/>
    <n v="57532"/>
    <n v="12923"/>
    <n v="44514"/>
    <n v="57437"/>
    <n v="22"/>
    <n v="73"/>
    <n v="95"/>
    <n v="12945"/>
    <n v="44587"/>
    <n v="7756020"/>
    <n v="8992"/>
    <n v="7765012"/>
    <n v="124782"/>
    <n v="0.99439999999999995"/>
    <m/>
    <m/>
    <m/>
    <n v="1.12E-2"/>
    <m/>
    <m/>
    <n v="4030"/>
    <n v="9063"/>
  </r>
  <r>
    <x v="25"/>
    <s v="C-IV"/>
    <x v="8"/>
    <x v="2"/>
    <n v="2014"/>
    <s v="2014/15"/>
    <n v="74"/>
    <n v="404"/>
    <n v="0"/>
    <n v="1"/>
    <n v="74"/>
    <n v="405"/>
    <n v="479"/>
    <n v="1027"/>
    <n v="192"/>
    <n v="834"/>
    <n v="1026"/>
    <n v="0"/>
    <n v="1"/>
    <n v="1"/>
    <n v="192"/>
    <n v="835"/>
    <n v="132619"/>
    <n v="0"/>
    <n v="132619"/>
    <n v="2899"/>
    <n v="1"/>
    <m/>
    <m/>
    <m/>
    <n v="7.85E-2"/>
    <m/>
    <m/>
    <n v="39"/>
    <n v="80"/>
  </r>
  <r>
    <x v="26"/>
    <s v="C-IV"/>
    <x v="8"/>
    <x v="2"/>
    <n v="2014"/>
    <s v="2014/15"/>
    <n v="12"/>
    <n v="443"/>
    <n v="0"/>
    <n v="1"/>
    <n v="12"/>
    <n v="444"/>
    <n v="456"/>
    <n v="768"/>
    <n v="31"/>
    <n v="735"/>
    <n v="766"/>
    <n v="0"/>
    <n v="2"/>
    <n v="2"/>
    <n v="31"/>
    <n v="737"/>
    <n v="106814"/>
    <n v="100"/>
    <n v="106914"/>
    <n v="3117"/>
    <n v="0.95450000000000002"/>
    <m/>
    <m/>
    <m/>
    <n v="7.85E-2"/>
    <m/>
    <m/>
    <n v="64"/>
    <n v="138"/>
  </r>
  <r>
    <x v="27"/>
    <s v="C-IV"/>
    <x v="8"/>
    <x v="2"/>
    <n v="2014"/>
    <s v="2014/15"/>
    <n v="2786"/>
    <n v="17971"/>
    <n v="8"/>
    <n v="69"/>
    <n v="2794"/>
    <n v="18040"/>
    <n v="20834"/>
    <n v="46724"/>
    <n v="7125"/>
    <n v="39370"/>
    <n v="46495"/>
    <n v="24"/>
    <n v="205"/>
    <n v="229"/>
    <n v="7149"/>
    <n v="39575"/>
    <n v="6086630"/>
    <n v="18650"/>
    <n v="6105280"/>
    <n v="151356"/>
    <n v="0.99890000000000001"/>
    <m/>
    <m/>
    <m/>
    <n v="7.5300000000000006E-2"/>
    <m/>
    <m/>
    <n v="6510"/>
    <n v="14139"/>
  </r>
  <r>
    <x v="28"/>
    <s v="C-IV"/>
    <x v="8"/>
    <x v="2"/>
    <n v="2014"/>
    <s v="2014/15"/>
    <n v="364"/>
    <n v="3065"/>
    <n v="3"/>
    <n v="29"/>
    <n v="367"/>
    <n v="3094"/>
    <n v="3461"/>
    <n v="7145"/>
    <n v="896"/>
    <n v="6159"/>
    <n v="7055"/>
    <n v="10"/>
    <n v="80"/>
    <n v="90"/>
    <n v="906"/>
    <n v="6239"/>
    <n v="920084"/>
    <n v="6508"/>
    <n v="926592"/>
    <n v="28746"/>
    <n v="0.88970000000000005"/>
    <m/>
    <m/>
    <m/>
    <n v="7.85E-2"/>
    <m/>
    <m/>
    <n v="810"/>
    <n v="1651"/>
  </r>
  <r>
    <x v="29"/>
    <s v="C-IV"/>
    <x v="8"/>
    <x v="2"/>
    <n v="2014"/>
    <s v="2014/15"/>
    <n v="410"/>
    <n v="3772"/>
    <n v="1"/>
    <n v="7"/>
    <n v="411"/>
    <n v="3779"/>
    <n v="4190"/>
    <n v="7698"/>
    <n v="1062"/>
    <n v="6622"/>
    <n v="7684"/>
    <n v="1"/>
    <n v="13"/>
    <n v="14"/>
    <n v="1063"/>
    <n v="6635"/>
    <n v="1098333"/>
    <n v="1554"/>
    <n v="1099887"/>
    <n v="21573"/>
    <n v="0.98709999999999998"/>
    <m/>
    <m/>
    <m/>
    <n v="7.85E-2"/>
    <m/>
    <m/>
    <n v="180"/>
    <n v="321"/>
  </r>
  <r>
    <x v="30"/>
    <s v="CalWIN"/>
    <x v="8"/>
    <x v="2"/>
    <n v="2014"/>
    <s v="2014/15"/>
    <n v="13242"/>
    <n v="102687"/>
    <n v="80"/>
    <n v="1877"/>
    <n v="13322"/>
    <n v="104564"/>
    <n v="117886"/>
    <n v="271789"/>
    <n v="33669"/>
    <n v="232987"/>
    <n v="266656"/>
    <n v="265"/>
    <n v="4868"/>
    <n v="5133"/>
    <n v="33934"/>
    <n v="237855"/>
    <n v="33839907"/>
    <n v="518817"/>
    <n v="34358724"/>
    <n v="784243"/>
    <n v="0.98080000000000001"/>
    <m/>
    <m/>
    <m/>
    <n v="3.5400000000000001E-2"/>
    <m/>
    <m/>
    <n v="29607"/>
    <n v="63827"/>
  </r>
  <r>
    <x v="31"/>
    <s v="CalWIN"/>
    <x v="8"/>
    <x v="2"/>
    <n v="2014"/>
    <s v="2014/15"/>
    <n v="1135"/>
    <n v="8192"/>
    <n v="7"/>
    <n v="32"/>
    <n v="1142"/>
    <n v="8224"/>
    <n v="9366"/>
    <n v="18662"/>
    <n v="2961"/>
    <n v="15607"/>
    <n v="18568"/>
    <n v="23"/>
    <n v="71"/>
    <n v="94"/>
    <n v="2984"/>
    <n v="15678"/>
    <n v="2462499"/>
    <n v="10445"/>
    <n v="2472944"/>
    <n v="56555"/>
    <n v="0.98560000000000003"/>
    <m/>
    <m/>
    <m/>
    <n v="7.85E-2"/>
    <m/>
    <m/>
    <n v="703"/>
    <n v="1408"/>
  </r>
  <r>
    <x v="32"/>
    <s v="C-IV"/>
    <x v="8"/>
    <x v="2"/>
    <n v="2014"/>
    <s v="2014/15"/>
    <n v="111"/>
    <n v="874"/>
    <n v="0"/>
    <n v="0"/>
    <n v="111"/>
    <n v="874"/>
    <n v="985"/>
    <n v="1917"/>
    <n v="288"/>
    <n v="1629"/>
    <n v="1917"/>
    <n v="0"/>
    <n v="0"/>
    <n v="0"/>
    <n v="288"/>
    <n v="1629"/>
    <n v="265407"/>
    <n v="0"/>
    <n v="265407"/>
    <n v="5120"/>
    <n v="0.98750000000000004"/>
    <m/>
    <m/>
    <m/>
    <n v="7.85E-2"/>
    <m/>
    <m/>
    <n v="42"/>
    <n v="67"/>
  </r>
  <r>
    <x v="33"/>
    <s v="C-IV"/>
    <x v="8"/>
    <x v="2"/>
    <n v="2014"/>
    <s v="2014/15"/>
    <n v="19301"/>
    <n v="107069"/>
    <n v="49"/>
    <n v="529"/>
    <n v="19350"/>
    <n v="107598"/>
    <n v="126948"/>
    <n v="294878"/>
    <n v="52296"/>
    <n v="240980"/>
    <n v="293276"/>
    <n v="175"/>
    <n v="1427"/>
    <n v="1602"/>
    <n v="52471"/>
    <n v="242407"/>
    <n v="38925936"/>
    <n v="163092"/>
    <n v="39089028"/>
    <n v="710630"/>
    <n v="0.99509999999999998"/>
    <m/>
    <m/>
    <m/>
    <n v="3.73E-2"/>
    <m/>
    <m/>
    <n v="17224"/>
    <n v="37716"/>
  </r>
  <r>
    <x v="34"/>
    <s v="CalWIN"/>
    <x v="8"/>
    <x v="2"/>
    <n v="2014"/>
    <s v="2014/15"/>
    <n v="18401"/>
    <n v="83897"/>
    <n v="177"/>
    <n v="913"/>
    <n v="18578"/>
    <n v="84810"/>
    <n v="103388"/>
    <n v="219662"/>
    <n v="46489"/>
    <n v="170571"/>
    <n v="217060"/>
    <n v="615"/>
    <n v="1987"/>
    <n v="2602"/>
    <n v="47104"/>
    <n v="172558"/>
    <n v="31468797"/>
    <n v="354053"/>
    <n v="31822850"/>
    <n v="488960"/>
    <n v="0.98880000000000001"/>
    <m/>
    <m/>
    <m/>
    <n v="2.0999999999999999E-3"/>
    <m/>
    <m/>
    <n v="10045"/>
    <n v="19619"/>
  </r>
  <r>
    <x v="35"/>
    <s v="C-IV"/>
    <x v="8"/>
    <x v="2"/>
    <n v="2014"/>
    <s v="2014/15"/>
    <n v="326"/>
    <n v="2371"/>
    <n v="1"/>
    <n v="9"/>
    <n v="327"/>
    <n v="2380"/>
    <n v="2707"/>
    <n v="6079"/>
    <n v="871"/>
    <n v="5176"/>
    <n v="6047"/>
    <n v="4"/>
    <n v="28"/>
    <n v="32"/>
    <n v="875"/>
    <n v="5204"/>
    <n v="794366"/>
    <n v="2455"/>
    <n v="796821"/>
    <n v="16152"/>
    <n v="0.99070000000000003"/>
    <m/>
    <m/>
    <m/>
    <n v="7.85E-2"/>
    <m/>
    <m/>
    <n v="428"/>
    <n v="934"/>
  </r>
  <r>
    <x v="36"/>
    <s v="C-IV"/>
    <x v="8"/>
    <x v="2"/>
    <n v="2014"/>
    <s v="2014/15"/>
    <n v="29386"/>
    <n v="146177"/>
    <n v="72"/>
    <n v="678"/>
    <n v="29458"/>
    <n v="146855"/>
    <n v="176313"/>
    <n v="398993"/>
    <n v="79057"/>
    <n v="317980"/>
    <n v="397037"/>
    <n v="241"/>
    <n v="1715"/>
    <n v="1956"/>
    <n v="79298"/>
    <n v="319695"/>
    <n v="54396649"/>
    <n v="209277"/>
    <n v="54605926"/>
    <n v="768914"/>
    <n v="0.99990000000000001"/>
    <m/>
    <m/>
    <m/>
    <n v="2.8000000000000001E-2"/>
    <m/>
    <m/>
    <n v="21370"/>
    <n v="45377"/>
  </r>
  <r>
    <x v="37"/>
    <s v="CalWIN"/>
    <x v="8"/>
    <x v="2"/>
    <n v="2014"/>
    <s v="2014/15"/>
    <n v="19962"/>
    <n v="115579"/>
    <n v="160"/>
    <n v="1132"/>
    <n v="20122"/>
    <n v="116711"/>
    <n v="136833"/>
    <n v="282917"/>
    <n v="51844"/>
    <n v="227946"/>
    <n v="279790"/>
    <n v="482"/>
    <n v="2645"/>
    <n v="3127"/>
    <n v="52326"/>
    <n v="230591"/>
    <n v="38817768"/>
    <n v="357137"/>
    <n v="39174905"/>
    <n v="746147"/>
    <n v="0.88109999999999999"/>
    <m/>
    <m/>
    <m/>
    <n v="3.8800000000000001E-2"/>
    <m/>
    <m/>
    <n v="16727"/>
    <n v="34301"/>
  </r>
  <r>
    <x v="38"/>
    <s v="CalWIN"/>
    <x v="8"/>
    <x v="2"/>
    <n v="2014"/>
    <s v="2014/15"/>
    <n v="2697"/>
    <n v="29208"/>
    <n v="65"/>
    <n v="1054"/>
    <n v="2762"/>
    <n v="30262"/>
    <n v="33024"/>
    <n v="53990"/>
    <n v="5993"/>
    <n v="45784"/>
    <n v="51777"/>
    <n v="182"/>
    <n v="2031"/>
    <n v="2213"/>
    <n v="6175"/>
    <n v="47815"/>
    <n v="7343482"/>
    <n v="243103"/>
    <n v="7586585"/>
    <n v="211853"/>
    <n v="0.97160000000000002"/>
    <m/>
    <m/>
    <m/>
    <n v="7.2300000000000003E-2"/>
    <m/>
    <m/>
    <n v="4140"/>
    <n v="6607"/>
  </r>
  <r>
    <x v="39"/>
    <s v="C-IV"/>
    <x v="8"/>
    <x v="2"/>
    <n v="2014"/>
    <s v="2014/15"/>
    <n v="9262"/>
    <n v="41350"/>
    <n v="17"/>
    <n v="284"/>
    <n v="9279"/>
    <n v="41634"/>
    <n v="50913"/>
    <n v="118832"/>
    <n v="23770"/>
    <n v="94247"/>
    <n v="118017"/>
    <n v="58"/>
    <n v="757"/>
    <n v="815"/>
    <n v="23828"/>
    <n v="95004"/>
    <n v="16161426"/>
    <n v="90869"/>
    <n v="16252295"/>
    <n v="266134"/>
    <n v="0.97470000000000001"/>
    <m/>
    <m/>
    <m/>
    <n v="4.5699999999999998E-2"/>
    <m/>
    <m/>
    <n v="7227"/>
    <n v="15315"/>
  </r>
  <r>
    <x v="40"/>
    <s v="CalWIN"/>
    <x v="8"/>
    <x v="2"/>
    <n v="2014"/>
    <s v="2014/15"/>
    <n v="1089"/>
    <n v="8386"/>
    <n v="1"/>
    <n v="29"/>
    <n v="1090"/>
    <n v="8415"/>
    <n v="9505"/>
    <n v="17784"/>
    <n v="2702"/>
    <n v="15005"/>
    <n v="17707"/>
    <n v="4"/>
    <n v="73"/>
    <n v="77"/>
    <n v="2706"/>
    <n v="15078"/>
    <n v="2432010"/>
    <n v="8590"/>
    <n v="2440600"/>
    <n v="54921"/>
    <n v="0.97389999999999999"/>
    <m/>
    <m/>
    <m/>
    <n v="7.85E-2"/>
    <m/>
    <m/>
    <n v="1135"/>
    <n v="2278"/>
  </r>
  <r>
    <x v="41"/>
    <s v="CalWIN"/>
    <x v="8"/>
    <x v="2"/>
    <n v="2014"/>
    <s v="2014/15"/>
    <n v="1476"/>
    <n v="14249"/>
    <n v="24"/>
    <n v="333"/>
    <n v="1500"/>
    <n v="14582"/>
    <n v="16082"/>
    <n v="32077"/>
    <n v="3603"/>
    <n v="27609"/>
    <n v="31212"/>
    <n v="70"/>
    <n v="795"/>
    <n v="865"/>
    <n v="3673"/>
    <n v="28404"/>
    <n v="4189901"/>
    <n v="90476"/>
    <n v="4280377"/>
    <n v="139275"/>
    <n v="0.96389999999999998"/>
    <m/>
    <m/>
    <m/>
    <n v="7.85E-2"/>
    <m/>
    <m/>
    <n v="4006"/>
    <n v="7797"/>
  </r>
  <r>
    <x v="42"/>
    <s v="CalWIN"/>
    <x v="8"/>
    <x v="2"/>
    <n v="2014"/>
    <s v="2014/15"/>
    <n v="2836"/>
    <n v="12943"/>
    <n v="7"/>
    <n v="58"/>
    <n v="2843"/>
    <n v="13001"/>
    <n v="15844"/>
    <n v="34777"/>
    <n v="7239"/>
    <n v="27381"/>
    <n v="34620"/>
    <n v="21"/>
    <n v="136"/>
    <n v="157"/>
    <n v="7260"/>
    <n v="27517"/>
    <n v="4581612"/>
    <n v="16421"/>
    <n v="4598033"/>
    <n v="121782"/>
    <n v="0.92490000000000006"/>
    <m/>
    <m/>
    <m/>
    <n v="7.85E-2"/>
    <m/>
    <m/>
    <n v="4094"/>
    <n v="9105"/>
  </r>
  <r>
    <x v="43"/>
    <s v="CalWIN"/>
    <x v="8"/>
    <x v="2"/>
    <n v="2014"/>
    <s v="2014/15"/>
    <n v="7314"/>
    <n v="47084"/>
    <n v="72"/>
    <n v="1153"/>
    <n v="7386"/>
    <n v="48237"/>
    <n v="55623"/>
    <n v="114046"/>
    <n v="17699"/>
    <n v="93834"/>
    <n v="111533"/>
    <n v="214"/>
    <n v="2299"/>
    <n v="2513"/>
    <n v="17913"/>
    <n v="96133"/>
    <n v="15439087"/>
    <n v="317829"/>
    <n v="15756916"/>
    <n v="395384"/>
    <n v="0.97940000000000005"/>
    <m/>
    <m/>
    <m/>
    <n v="2.8400000000000002E-2"/>
    <m/>
    <m/>
    <n v="11062"/>
    <n v="22273"/>
  </r>
  <r>
    <x v="44"/>
    <s v="CalWIN"/>
    <x v="8"/>
    <x v="2"/>
    <n v="2014"/>
    <s v="2014/15"/>
    <n v="1275"/>
    <n v="10883"/>
    <n v="1"/>
    <n v="19"/>
    <n v="1276"/>
    <n v="10902"/>
    <n v="12178"/>
    <n v="23189"/>
    <n v="3059"/>
    <n v="20080"/>
    <n v="23139"/>
    <n v="3"/>
    <n v="47"/>
    <n v="50"/>
    <n v="3062"/>
    <n v="20127"/>
    <n v="3182657.44"/>
    <n v="6082.36"/>
    <n v="3188739.8"/>
    <n v="69367"/>
    <n v="0.88549999999999995"/>
    <m/>
    <m/>
    <m/>
    <n v="7.85E-2"/>
    <m/>
    <m/>
    <n v="2267"/>
    <n v="4638"/>
  </r>
  <r>
    <x v="45"/>
    <s v="C-IV"/>
    <x v="8"/>
    <x v="2"/>
    <n v="2014"/>
    <s v="2014/15"/>
    <n v="1570"/>
    <n v="11222"/>
    <n v="2"/>
    <n v="21"/>
    <n v="1572"/>
    <n v="11243"/>
    <n v="12815"/>
    <n v="24800"/>
    <n v="3919"/>
    <n v="20827"/>
    <n v="24746"/>
    <n v="3"/>
    <n v="51"/>
    <n v="54"/>
    <n v="3922"/>
    <n v="20878"/>
    <n v="3327334"/>
    <n v="7057"/>
    <n v="3334391"/>
    <n v="60128"/>
    <n v="0.96109999999999995"/>
    <m/>
    <m/>
    <m/>
    <n v="7.85E-2"/>
    <m/>
    <m/>
    <n v="683"/>
    <n v="1118"/>
  </r>
  <r>
    <x v="46"/>
    <s v="C-IV"/>
    <x v="8"/>
    <x v="2"/>
    <n v="2014"/>
    <s v="2014/15"/>
    <n v="10"/>
    <n v="147"/>
    <n v="0"/>
    <n v="0"/>
    <n v="10"/>
    <n v="147"/>
    <n v="157"/>
    <n v="281"/>
    <n v="27"/>
    <n v="254"/>
    <n v="281"/>
    <n v="0"/>
    <n v="0"/>
    <n v="0"/>
    <n v="27"/>
    <n v="254"/>
    <n v="38285"/>
    <n v="0"/>
    <n v="38285"/>
    <n v="756"/>
    <n v="1"/>
    <m/>
    <m/>
    <m/>
    <n v="7.85E-2"/>
    <m/>
    <m/>
    <n v="2"/>
    <n v="5"/>
  </r>
  <r>
    <x v="47"/>
    <s v="C-IV"/>
    <x v="8"/>
    <x v="2"/>
    <n v="2014"/>
    <s v="2014/15"/>
    <n v="443"/>
    <n v="2756"/>
    <n v="0"/>
    <n v="2"/>
    <n v="443"/>
    <n v="2758"/>
    <n v="3201"/>
    <n v="6926"/>
    <n v="1210"/>
    <n v="5710"/>
    <n v="6920"/>
    <n v="0"/>
    <n v="6"/>
    <n v="6"/>
    <n v="1210"/>
    <n v="5716"/>
    <n v="948450"/>
    <n v="407"/>
    <n v="948857"/>
    <n v="15953"/>
    <n v="1"/>
    <m/>
    <m/>
    <m/>
    <n v="7.85E-2"/>
    <m/>
    <m/>
    <n v="165"/>
    <n v="280"/>
  </r>
  <r>
    <x v="48"/>
    <s v="CalWIN"/>
    <x v="8"/>
    <x v="2"/>
    <n v="2014"/>
    <s v="2014/15"/>
    <n v="3581"/>
    <n v="18635"/>
    <n v="7"/>
    <n v="86"/>
    <n v="3588"/>
    <n v="18721"/>
    <n v="22309"/>
    <n v="43464"/>
    <n v="8493"/>
    <n v="34740"/>
    <n v="43233"/>
    <n v="26"/>
    <n v="205"/>
    <n v="231"/>
    <n v="8519"/>
    <n v="34945"/>
    <n v="6162691"/>
    <n v="29675"/>
    <n v="6192366"/>
    <n v="107571"/>
    <n v="0.92830000000000001"/>
    <m/>
    <m/>
    <m/>
    <n v="1.2200000000000001E-2"/>
    <m/>
    <m/>
    <n v="2435"/>
    <n v="4811"/>
  </r>
  <r>
    <x v="49"/>
    <s v="CalWIN"/>
    <x v="8"/>
    <x v="2"/>
    <n v="2014"/>
    <s v="2014/15"/>
    <n v="2159"/>
    <n v="17196"/>
    <n v="14"/>
    <n v="117"/>
    <n v="2173"/>
    <n v="17313"/>
    <n v="19486"/>
    <n v="35283"/>
    <n v="5091"/>
    <n v="29861"/>
    <n v="34952"/>
    <n v="46"/>
    <n v="285"/>
    <n v="331"/>
    <n v="5137"/>
    <n v="30146"/>
    <n v="4863283"/>
    <n v="34010"/>
    <n v="4897293"/>
    <n v="113170"/>
    <n v="0.95699999999999996"/>
    <m/>
    <m/>
    <m/>
    <n v="7.85E-2"/>
    <m/>
    <m/>
    <n v="3384"/>
    <n v="6874"/>
  </r>
  <r>
    <x v="50"/>
    <s v="C-IV"/>
    <x v="8"/>
    <x v="2"/>
    <n v="2014"/>
    <s v="2014/15"/>
    <n v="6687"/>
    <n v="36075"/>
    <n v="10"/>
    <n v="64"/>
    <n v="6697"/>
    <n v="36139"/>
    <n v="42836"/>
    <n v="92354"/>
    <n v="17545"/>
    <n v="74586"/>
    <n v="92131"/>
    <n v="33"/>
    <n v="190"/>
    <n v="223"/>
    <n v="17578"/>
    <n v="74776"/>
    <n v="12504931"/>
    <n v="22472"/>
    <n v="12527403"/>
    <n v="207586"/>
    <n v="0.98219999999999996"/>
    <m/>
    <m/>
    <m/>
    <n v="1.35E-2"/>
    <m/>
    <m/>
    <n v="5553"/>
    <n v="11759"/>
  </r>
  <r>
    <x v="51"/>
    <s v="C-IV"/>
    <x v="8"/>
    <x v="2"/>
    <n v="2014"/>
    <s v="2014/15"/>
    <n v="773"/>
    <n v="4796"/>
    <n v="4"/>
    <n v="24"/>
    <n v="777"/>
    <n v="4820"/>
    <n v="5597"/>
    <n v="12953"/>
    <n v="2079"/>
    <n v="10795"/>
    <n v="12874"/>
    <n v="14"/>
    <n v="65"/>
    <n v="79"/>
    <n v="2093"/>
    <n v="10860"/>
    <n v="1728138"/>
    <n v="7910"/>
    <n v="1736048"/>
    <n v="36925"/>
    <n v="0.97899999999999998"/>
    <m/>
    <m/>
    <m/>
    <n v="7.85E-2"/>
    <m/>
    <m/>
    <n v="678"/>
    <n v="1451"/>
  </r>
  <r>
    <x v="52"/>
    <s v="C-IV"/>
    <x v="8"/>
    <x v="2"/>
    <n v="2014"/>
    <s v="2014/15"/>
    <n v="687"/>
    <n v="4202"/>
    <n v="1"/>
    <n v="8"/>
    <n v="688"/>
    <n v="4210"/>
    <n v="4898"/>
    <n v="10820"/>
    <n v="1837"/>
    <n v="8955"/>
    <n v="10792"/>
    <n v="3"/>
    <n v="25"/>
    <n v="28"/>
    <n v="1840"/>
    <n v="8980"/>
    <n v="1442647"/>
    <n v="3604"/>
    <n v="1446251"/>
    <n v="25345"/>
    <n v="0.96860000000000002"/>
    <m/>
    <m/>
    <m/>
    <n v="7.85E-2"/>
    <m/>
    <m/>
    <n v="443"/>
    <n v="896"/>
  </r>
  <r>
    <x v="53"/>
    <s v="C-IV"/>
    <x v="8"/>
    <x v="2"/>
    <n v="2014"/>
    <s v="2014/15"/>
    <n v="73"/>
    <n v="933"/>
    <n v="0"/>
    <n v="0"/>
    <n v="73"/>
    <n v="933"/>
    <n v="1006"/>
    <n v="1827"/>
    <n v="172"/>
    <n v="1655"/>
    <n v="1827"/>
    <n v="0"/>
    <n v="0"/>
    <n v="0"/>
    <n v="172"/>
    <n v="1655"/>
    <n v="253431"/>
    <n v="0"/>
    <n v="253431"/>
    <n v="4483"/>
    <n v="0.96150000000000002"/>
    <m/>
    <m/>
    <m/>
    <n v="7.85E-2"/>
    <m/>
    <m/>
    <n v="43"/>
    <n v="62"/>
  </r>
  <r>
    <x v="54"/>
    <s v="CalWIN"/>
    <x v="8"/>
    <x v="2"/>
    <n v="2014"/>
    <s v="2014/15"/>
    <n v="9350"/>
    <n v="41291"/>
    <n v="25"/>
    <n v="364"/>
    <n v="9375"/>
    <n v="41655"/>
    <n v="51030"/>
    <n v="133282"/>
    <n v="25314"/>
    <n v="106864"/>
    <n v="132178"/>
    <n v="77"/>
    <n v="1027"/>
    <n v="1104"/>
    <n v="25391"/>
    <n v="107891"/>
    <n v="16314532"/>
    <n v="113317"/>
    <n v="16427849"/>
    <n v="229352"/>
    <n v="0.9849"/>
    <m/>
    <m/>
    <m/>
    <n v="4.1099999999999998E-2"/>
    <m/>
    <m/>
    <n v="8232"/>
    <n v="18943"/>
  </r>
  <r>
    <x v="55"/>
    <s v="C-IV"/>
    <x v="8"/>
    <x v="2"/>
    <n v="2014"/>
    <s v="2014/15"/>
    <n v="372"/>
    <n v="2628"/>
    <n v="0"/>
    <n v="3"/>
    <n v="372"/>
    <n v="2631"/>
    <n v="3003"/>
    <n v="5536"/>
    <n v="951"/>
    <n v="4577"/>
    <n v="5528"/>
    <n v="1"/>
    <n v="7"/>
    <n v="8"/>
    <n v="952"/>
    <n v="4584"/>
    <n v="766093"/>
    <n v="939"/>
    <n v="767032"/>
    <n v="13440"/>
    <n v="0.92620000000000002"/>
    <m/>
    <m/>
    <m/>
    <n v="7.85E-2"/>
    <m/>
    <m/>
    <n v="123"/>
    <n v="192"/>
  </r>
  <r>
    <x v="56"/>
    <s v="CalWIN"/>
    <x v="8"/>
    <x v="2"/>
    <n v="2014"/>
    <s v="2014/15"/>
    <n v="3555"/>
    <n v="31631"/>
    <n v="12"/>
    <n v="239"/>
    <n v="3567"/>
    <n v="31870"/>
    <n v="35437"/>
    <n v="77875"/>
    <n v="8868"/>
    <n v="68347"/>
    <n v="77215"/>
    <n v="36"/>
    <n v="624"/>
    <n v="660"/>
    <n v="8904"/>
    <n v="68971"/>
    <n v="10068491"/>
    <n v="106696"/>
    <n v="10175187"/>
    <n v="202455"/>
    <n v="0.97440000000000004"/>
    <m/>
    <m/>
    <m/>
    <n v="3.6799999999999999E-2"/>
    <m/>
    <m/>
    <n v="6865"/>
    <n v="15217"/>
  </r>
  <r>
    <x v="57"/>
    <s v="CalWIN"/>
    <x v="8"/>
    <x v="2"/>
    <n v="2014"/>
    <s v="2014/15"/>
    <n v="1189"/>
    <n v="7787"/>
    <n v="19"/>
    <n v="121"/>
    <n v="1208"/>
    <n v="7908"/>
    <n v="9116"/>
    <n v="18709"/>
    <n v="3047"/>
    <n v="15312"/>
    <n v="18359"/>
    <n v="72"/>
    <n v="278"/>
    <n v="350"/>
    <n v="3119"/>
    <n v="15590"/>
    <n v="2512183"/>
    <n v="42897"/>
    <n v="2555080"/>
    <n v="50332"/>
    <n v="0.83050000000000002"/>
    <m/>
    <m/>
    <m/>
    <n v="7.85E-2"/>
    <m/>
    <m/>
    <n v="932"/>
    <n v="1850"/>
  </r>
  <r>
    <x v="58"/>
    <s v="C-IV"/>
    <x v="8"/>
    <x v="2"/>
    <n v="2014"/>
    <s v="2014/15"/>
    <n v="1004"/>
    <n v="4987"/>
    <n v="3"/>
    <n v="18"/>
    <n v="1007"/>
    <n v="5005"/>
    <n v="6012"/>
    <n v="13430"/>
    <n v="2734"/>
    <n v="10633"/>
    <n v="13367"/>
    <n v="8"/>
    <n v="55"/>
    <n v="63"/>
    <n v="2742"/>
    <n v="10688"/>
    <n v="1826960"/>
    <n v="6038"/>
    <n v="1832998"/>
    <n v="28106"/>
    <n v="1"/>
    <m/>
    <m/>
    <m/>
    <n v="7.85E-2"/>
    <m/>
    <m/>
    <n v="542"/>
    <n v="1073"/>
  </r>
  <r>
    <x v="0"/>
    <s v="n/a"/>
    <x v="9"/>
    <x v="2"/>
    <n v="2015"/>
    <s v="2014/15"/>
    <n v="310002"/>
    <n v="1760009"/>
    <n v="2079"/>
    <n v="16950"/>
    <n v="312081"/>
    <n v="1776959"/>
    <n v="2089040"/>
    <n v="4477428"/>
    <n v="777708"/>
    <n v="3653958"/>
    <n v="4431666"/>
    <n v="6651"/>
    <n v="39111"/>
    <n v="45762"/>
    <n v="784359"/>
    <n v="3693069"/>
    <n v="638391969.75999999"/>
    <n v="5931453"/>
    <n v="644323422.75999999"/>
    <n v="11900473"/>
    <n v="0.96740000000000004"/>
    <m/>
    <m/>
    <m/>
    <n v="0.1166"/>
    <m/>
    <m/>
    <n v="337644"/>
    <n v="701778"/>
  </r>
  <r>
    <x v="1"/>
    <s v="CalWIN"/>
    <x v="9"/>
    <x v="2"/>
    <n v="2015"/>
    <s v="2014/15"/>
    <n v="9213"/>
    <n v="52936"/>
    <n v="95"/>
    <n v="902"/>
    <n v="9308"/>
    <n v="53838"/>
    <n v="63146"/>
    <n v="123955"/>
    <n v="21512"/>
    <n v="100086"/>
    <n v="121598"/>
    <n v="310"/>
    <n v="2047"/>
    <n v="2357"/>
    <n v="21822"/>
    <n v="102133"/>
    <n v="18147043"/>
    <n v="290964"/>
    <n v="18438007"/>
    <n v="396515"/>
    <n v="0.86370000000000002"/>
    <m/>
    <m/>
    <m/>
    <n v="2.7199999999999998E-2"/>
    <m/>
    <m/>
    <n v="9473"/>
    <n v="17957"/>
  </r>
  <r>
    <x v="2"/>
    <s v="C-IV"/>
    <x v="9"/>
    <x v="2"/>
    <n v="2015"/>
    <s v="2014/15"/>
    <n v="3"/>
    <n v="111"/>
    <n v="0"/>
    <n v="0"/>
    <n v="3"/>
    <n v="111"/>
    <n v="114"/>
    <n v="185"/>
    <n v="6"/>
    <n v="179"/>
    <n v="185"/>
    <n v="0"/>
    <n v="0"/>
    <n v="0"/>
    <n v="6"/>
    <n v="179"/>
    <n v="24379"/>
    <n v="0"/>
    <n v="24379"/>
    <n v="370"/>
    <n v="1"/>
    <m/>
    <m/>
    <m/>
    <n v="0"/>
    <m/>
    <m/>
    <n v="1"/>
    <n v="2"/>
  </r>
  <r>
    <x v="3"/>
    <s v="C-IV"/>
    <x v="9"/>
    <x v="2"/>
    <n v="2015"/>
    <s v="2014/15"/>
    <n v="169"/>
    <n v="1555"/>
    <n v="0"/>
    <n v="3"/>
    <n v="169"/>
    <n v="1558"/>
    <n v="1727"/>
    <n v="3308"/>
    <n v="449"/>
    <n v="2856"/>
    <n v="3305"/>
    <n v="0"/>
    <n v="3"/>
    <n v="3"/>
    <n v="449"/>
    <n v="2859"/>
    <n v="472469"/>
    <n v="367"/>
    <n v="472836"/>
    <n v="7301"/>
    <n v="0.95650000000000002"/>
    <m/>
    <m/>
    <m/>
    <n v="0"/>
    <m/>
    <m/>
    <n v="59"/>
    <n v="103"/>
  </r>
  <r>
    <x v="4"/>
    <s v="C-IV"/>
    <x v="9"/>
    <x v="2"/>
    <n v="2015"/>
    <s v="2014/15"/>
    <n v="2042"/>
    <n v="13804"/>
    <n v="3"/>
    <n v="30"/>
    <n v="2045"/>
    <n v="13834"/>
    <n v="15879"/>
    <n v="31231"/>
    <n v="5085"/>
    <n v="26070"/>
    <n v="31155"/>
    <n v="10"/>
    <n v="66"/>
    <n v="76"/>
    <n v="5095"/>
    <n v="26136"/>
    <n v="4405556"/>
    <n v="8042"/>
    <n v="4413598"/>
    <n v="76433"/>
    <n v="0.94240000000000002"/>
    <m/>
    <m/>
    <m/>
    <n v="0"/>
    <m/>
    <m/>
    <n v="991"/>
    <n v="1670"/>
  </r>
  <r>
    <x v="5"/>
    <s v="C-IV"/>
    <x v="9"/>
    <x v="2"/>
    <n v="2015"/>
    <s v="2014/15"/>
    <n v="289"/>
    <n v="2574"/>
    <n v="0"/>
    <n v="4"/>
    <n v="289"/>
    <n v="2578"/>
    <n v="2867"/>
    <n v="5378"/>
    <n v="776"/>
    <n v="4591"/>
    <n v="5367"/>
    <n v="0"/>
    <n v="11"/>
    <n v="11"/>
    <n v="776"/>
    <n v="4602"/>
    <n v="745308"/>
    <n v="1253"/>
    <n v="746561"/>
    <n v="11026"/>
    <n v="1"/>
    <m/>
    <m/>
    <m/>
    <n v="0"/>
    <m/>
    <m/>
    <n v="96"/>
    <n v="167"/>
  </r>
  <r>
    <x v="6"/>
    <s v="C-IV"/>
    <x v="9"/>
    <x v="2"/>
    <n v="2015"/>
    <s v="2014/15"/>
    <n v="98"/>
    <n v="567"/>
    <n v="0"/>
    <n v="1"/>
    <n v="98"/>
    <n v="568"/>
    <n v="666"/>
    <n v="1540"/>
    <n v="259"/>
    <n v="1278"/>
    <n v="1537"/>
    <n v="1"/>
    <n v="2"/>
    <n v="3"/>
    <n v="260"/>
    <n v="1280"/>
    <n v="205628"/>
    <n v="485"/>
    <n v="206113"/>
    <n v="8031"/>
    <n v="0.60870000000000002"/>
    <m/>
    <m/>
    <m/>
    <n v="0"/>
    <m/>
    <m/>
    <n v="143"/>
    <n v="332"/>
  </r>
  <r>
    <x v="7"/>
    <s v="CalWIN"/>
    <x v="9"/>
    <x v="2"/>
    <n v="2015"/>
    <s v="2014/15"/>
    <n v="5592"/>
    <n v="29977"/>
    <n v="29"/>
    <n v="227"/>
    <n v="5621"/>
    <n v="30204"/>
    <n v="35825"/>
    <n v="77345"/>
    <n v="13142"/>
    <n v="63477"/>
    <n v="76619"/>
    <n v="103"/>
    <n v="623"/>
    <n v="726"/>
    <n v="13245"/>
    <n v="64100"/>
    <n v="10861049"/>
    <n v="77759"/>
    <n v="10938808"/>
    <n v="241412"/>
    <n v="0.92530000000000001"/>
    <m/>
    <m/>
    <m/>
    <n v="5.79E-2"/>
    <m/>
    <m/>
    <n v="5579"/>
    <n v="11085"/>
  </r>
  <r>
    <x v="8"/>
    <s v="C-IV"/>
    <x v="9"/>
    <x v="2"/>
    <n v="2015"/>
    <s v="2014/15"/>
    <n v="417"/>
    <n v="2094"/>
    <n v="0"/>
    <n v="5"/>
    <n v="417"/>
    <n v="2099"/>
    <n v="2516"/>
    <n v="5167"/>
    <n v="1131"/>
    <n v="4025"/>
    <n v="5156"/>
    <n v="1"/>
    <n v="10"/>
    <n v="11"/>
    <n v="1132"/>
    <n v="4035"/>
    <n v="729667"/>
    <n v="1085"/>
    <n v="730752"/>
    <n v="10909"/>
    <n v="1"/>
    <m/>
    <m/>
    <m/>
    <n v="0"/>
    <m/>
    <m/>
    <n v="148"/>
    <n v="254"/>
  </r>
  <r>
    <x v="9"/>
    <s v="C-IV"/>
    <x v="9"/>
    <x v="2"/>
    <n v="2015"/>
    <s v="2014/15"/>
    <n v="577"/>
    <n v="6339"/>
    <n v="0"/>
    <n v="16"/>
    <n v="577"/>
    <n v="6355"/>
    <n v="6932"/>
    <n v="12578"/>
    <n v="1440"/>
    <n v="11103"/>
    <n v="12543"/>
    <n v="0"/>
    <n v="35"/>
    <n v="35"/>
    <n v="1440"/>
    <n v="11138"/>
    <n v="1762716"/>
    <n v="3799"/>
    <n v="1766515"/>
    <n v="34147"/>
    <n v="1"/>
    <m/>
    <m/>
    <m/>
    <n v="0"/>
    <m/>
    <m/>
    <n v="432"/>
    <n v="859"/>
  </r>
  <r>
    <x v="10"/>
    <s v="CalWIN"/>
    <x v="9"/>
    <x v="2"/>
    <n v="2015"/>
    <s v="2014/15"/>
    <n v="15298"/>
    <n v="78798"/>
    <n v="52"/>
    <n v="335"/>
    <n v="15350"/>
    <n v="79133"/>
    <n v="94483"/>
    <n v="223686"/>
    <n v="41799"/>
    <n v="180875"/>
    <n v="222674"/>
    <n v="180"/>
    <n v="832"/>
    <n v="1012"/>
    <n v="41979"/>
    <n v="181707"/>
    <n v="33298750"/>
    <n v="133689"/>
    <n v="33432439"/>
    <n v="435499"/>
    <n v="0.95709999999999995"/>
    <m/>
    <m/>
    <m/>
    <n v="2.23E-2"/>
    <m/>
    <m/>
    <n v="14289"/>
    <n v="31202"/>
  </r>
  <r>
    <x v="11"/>
    <s v="C-IV"/>
    <x v="9"/>
    <x v="2"/>
    <n v="2015"/>
    <s v="2014/15"/>
    <n v="239"/>
    <n v="1244"/>
    <n v="0"/>
    <n v="2"/>
    <n v="239"/>
    <n v="1246"/>
    <n v="1485"/>
    <n v="3565"/>
    <n v="648"/>
    <n v="2910"/>
    <n v="3558"/>
    <n v="1"/>
    <n v="6"/>
    <n v="7"/>
    <n v="649"/>
    <n v="2916"/>
    <n v="459319"/>
    <n v="309"/>
    <n v="459628"/>
    <n v="10956"/>
    <n v="1"/>
    <m/>
    <m/>
    <m/>
    <n v="0"/>
    <m/>
    <m/>
    <n v="224"/>
    <n v="490"/>
  </r>
  <r>
    <x v="12"/>
    <s v="C-IV"/>
    <x v="9"/>
    <x v="2"/>
    <n v="2015"/>
    <s v="2014/15"/>
    <n v="1037"/>
    <n v="10062"/>
    <n v="2"/>
    <n v="18"/>
    <n v="1039"/>
    <n v="10080"/>
    <n v="11119"/>
    <n v="19813"/>
    <n v="2568"/>
    <n v="17202"/>
    <n v="19770"/>
    <n v="5"/>
    <n v="38"/>
    <n v="43"/>
    <n v="2573"/>
    <n v="17240"/>
    <n v="2833973"/>
    <n v="4316"/>
    <n v="2838289"/>
    <n v="45611"/>
    <n v="0.99399999999999999"/>
    <m/>
    <m/>
    <m/>
    <n v="0"/>
    <m/>
    <m/>
    <n v="713"/>
    <n v="1323"/>
  </r>
  <r>
    <x v="13"/>
    <s v="C-IV"/>
    <x v="9"/>
    <x v="2"/>
    <n v="2015"/>
    <s v="2014/15"/>
    <n v="2382"/>
    <n v="14112"/>
    <n v="9"/>
    <n v="154"/>
    <n v="2391"/>
    <n v="14266"/>
    <n v="16657"/>
    <n v="42202"/>
    <n v="6658"/>
    <n v="35060"/>
    <n v="41718"/>
    <n v="30"/>
    <n v="454"/>
    <n v="484"/>
    <n v="6688"/>
    <n v="35514"/>
    <n v="5518464"/>
    <n v="53248"/>
    <n v="5571712"/>
    <n v="83780"/>
    <n v="0.91510000000000002"/>
    <m/>
    <m/>
    <m/>
    <n v="0"/>
    <m/>
    <m/>
    <n v="1073"/>
    <n v="2172"/>
  </r>
  <r>
    <x v="14"/>
    <s v="C-IV"/>
    <x v="9"/>
    <x v="2"/>
    <n v="2015"/>
    <s v="2014/15"/>
    <n v="107"/>
    <n v="932"/>
    <n v="0"/>
    <n v="4"/>
    <n v="107"/>
    <n v="936"/>
    <n v="1043"/>
    <n v="2093"/>
    <n v="299"/>
    <n v="1787"/>
    <n v="2086"/>
    <n v="0"/>
    <n v="7"/>
    <n v="7"/>
    <n v="299"/>
    <n v="1794"/>
    <n v="277058"/>
    <n v="654"/>
    <n v="277712"/>
    <n v="5275"/>
    <n v="1"/>
    <m/>
    <m/>
    <m/>
    <n v="0"/>
    <m/>
    <m/>
    <n v="101"/>
    <n v="213"/>
  </r>
  <r>
    <x v="15"/>
    <s v="C-IV"/>
    <x v="9"/>
    <x v="2"/>
    <n v="2015"/>
    <s v="2014/15"/>
    <n v="10972"/>
    <n v="50745"/>
    <n v="24"/>
    <n v="318"/>
    <n v="10996"/>
    <n v="51063"/>
    <n v="62059"/>
    <n v="147285"/>
    <n v="29754"/>
    <n v="116713"/>
    <n v="146467"/>
    <n v="88"/>
    <n v="730"/>
    <n v="818"/>
    <n v="29842"/>
    <n v="117443"/>
    <n v="20536278"/>
    <n v="111936"/>
    <n v="20648214"/>
    <n v="348278"/>
    <n v="0.99509999999999998"/>
    <m/>
    <m/>
    <m/>
    <n v="4.7600000000000003E-2"/>
    <m/>
    <m/>
    <n v="10367"/>
    <n v="23339"/>
  </r>
  <r>
    <x v="16"/>
    <s v="C-IV"/>
    <x v="9"/>
    <x v="2"/>
    <n v="2015"/>
    <s v="2014/15"/>
    <n v="1613"/>
    <n v="8404"/>
    <n v="4"/>
    <n v="45"/>
    <n v="1617"/>
    <n v="8449"/>
    <n v="10066"/>
    <n v="23550"/>
    <n v="4322"/>
    <n v="19086"/>
    <n v="23408"/>
    <n v="14"/>
    <n v="128"/>
    <n v="142"/>
    <n v="4336"/>
    <n v="19214"/>
    <n v="3137999"/>
    <n v="16242"/>
    <n v="3154241"/>
    <n v="51117"/>
    <n v="0.99819999999999998"/>
    <m/>
    <m/>
    <m/>
    <n v="0"/>
    <m/>
    <m/>
    <n v="1361"/>
    <n v="3013"/>
  </r>
  <r>
    <x v="17"/>
    <s v="C-IV"/>
    <x v="9"/>
    <x v="2"/>
    <n v="2015"/>
    <s v="2014/15"/>
    <n v="668"/>
    <n v="5015"/>
    <n v="1"/>
    <n v="9"/>
    <n v="669"/>
    <n v="5024"/>
    <n v="5693"/>
    <n v="11283"/>
    <n v="1729"/>
    <n v="9529"/>
    <n v="11258"/>
    <n v="3"/>
    <n v="22"/>
    <n v="25"/>
    <n v="1732"/>
    <n v="9551"/>
    <n v="1606801"/>
    <n v="2934"/>
    <n v="1609735"/>
    <n v="27318"/>
    <n v="0.95140000000000002"/>
    <m/>
    <m/>
    <m/>
    <n v="0"/>
    <m/>
    <m/>
    <n v="384"/>
    <n v="748"/>
  </r>
  <r>
    <x v="18"/>
    <s v="C-IV"/>
    <x v="9"/>
    <x v="2"/>
    <n v="2015"/>
    <s v="2014/15"/>
    <n v="293"/>
    <n v="1281"/>
    <n v="0"/>
    <n v="0"/>
    <n v="293"/>
    <n v="1281"/>
    <n v="1574"/>
    <n v="3216"/>
    <n v="751"/>
    <n v="2464"/>
    <n v="3215"/>
    <n v="0"/>
    <n v="1"/>
    <n v="1"/>
    <n v="751"/>
    <n v="2465"/>
    <n v="458788"/>
    <n v="130"/>
    <n v="458918"/>
    <n v="6988"/>
    <n v="0.83160000000000001"/>
    <m/>
    <m/>
    <m/>
    <n v="0"/>
    <m/>
    <m/>
    <n v="101"/>
    <n v="182"/>
  </r>
  <r>
    <x v="19"/>
    <s v="LRS"/>
    <x v="9"/>
    <x v="2"/>
    <n v="2015"/>
    <s v="2014/15"/>
    <n v="85133"/>
    <n v="493867"/>
    <n v="942"/>
    <n v="5722"/>
    <n v="86075"/>
    <n v="499589"/>
    <n v="585664"/>
    <n v="1190842"/>
    <n v="195664"/>
    <n v="979921"/>
    <n v="1175585"/>
    <n v="3011"/>
    <n v="12246"/>
    <n v="15257"/>
    <n v="198675"/>
    <n v="992167"/>
    <n v="181078027"/>
    <n v="2383354"/>
    <n v="183461381"/>
    <n v="3622748"/>
    <n v="0.96479999999999999"/>
    <m/>
    <m/>
    <m/>
    <n v="0.12770000000000001"/>
    <m/>
    <m/>
    <n v="115284"/>
    <n v="234663"/>
  </r>
  <r>
    <x v="20"/>
    <s v="C-IV"/>
    <x v="9"/>
    <x v="2"/>
    <n v="2015"/>
    <s v="2014/15"/>
    <n v="1958"/>
    <n v="9541"/>
    <n v="2"/>
    <n v="14"/>
    <n v="1960"/>
    <n v="9555"/>
    <n v="11515"/>
    <n v="28701"/>
    <n v="5313"/>
    <n v="23331"/>
    <n v="28644"/>
    <n v="6"/>
    <n v="51"/>
    <n v="57"/>
    <n v="5319"/>
    <n v="23382"/>
    <n v="3915190"/>
    <n v="4584"/>
    <n v="3919774"/>
    <n v="64839"/>
    <n v="0.99809999999999999"/>
    <m/>
    <m/>
    <m/>
    <n v="0"/>
    <m/>
    <m/>
    <n v="2833"/>
    <n v="6569"/>
  </r>
  <r>
    <x v="21"/>
    <s v="C-IV"/>
    <x v="9"/>
    <x v="2"/>
    <n v="2015"/>
    <s v="2014/15"/>
    <n v="717"/>
    <n v="5449"/>
    <n v="16"/>
    <n v="129"/>
    <n v="733"/>
    <n v="5578"/>
    <n v="6311"/>
    <n v="10475"/>
    <n v="1582"/>
    <n v="8537"/>
    <n v="10119"/>
    <n v="45"/>
    <n v="311"/>
    <n v="356"/>
    <n v="1627"/>
    <n v="8848"/>
    <n v="1537211"/>
    <n v="32488"/>
    <n v="1569699"/>
    <n v="39464"/>
    <n v="0.96930000000000005"/>
    <m/>
    <m/>
    <m/>
    <n v="0"/>
    <m/>
    <m/>
    <n v="1320"/>
    <n v="2379"/>
  </r>
  <r>
    <x v="22"/>
    <s v="C-IV"/>
    <x v="9"/>
    <x v="2"/>
    <n v="2015"/>
    <s v="2014/15"/>
    <n v="137"/>
    <n v="879"/>
    <n v="0"/>
    <n v="1"/>
    <n v="137"/>
    <n v="880"/>
    <n v="1017"/>
    <n v="1972"/>
    <n v="368"/>
    <n v="1602"/>
    <n v="1970"/>
    <n v="0"/>
    <n v="2"/>
    <n v="2"/>
    <n v="368"/>
    <n v="1604"/>
    <n v="277130"/>
    <n v="16"/>
    <n v="277146"/>
    <n v="4499"/>
    <n v="0.80430000000000001"/>
    <m/>
    <m/>
    <m/>
    <n v="0"/>
    <m/>
    <m/>
    <n v="34"/>
    <n v="54"/>
  </r>
  <r>
    <x v="23"/>
    <s v="C-IV"/>
    <x v="9"/>
    <x v="2"/>
    <n v="2015"/>
    <s v="2014/15"/>
    <n v="837"/>
    <n v="6472"/>
    <n v="1"/>
    <n v="19"/>
    <n v="838"/>
    <n v="6491"/>
    <n v="7329"/>
    <n v="13591"/>
    <n v="2132"/>
    <n v="11411"/>
    <n v="13543"/>
    <n v="6"/>
    <n v="42"/>
    <n v="48"/>
    <n v="2138"/>
    <n v="11453"/>
    <n v="2002995"/>
    <n v="5769"/>
    <n v="2008764"/>
    <n v="36457"/>
    <n v="0.98080000000000001"/>
    <m/>
    <m/>
    <m/>
    <n v="0"/>
    <m/>
    <m/>
    <n v="625"/>
    <n v="1304"/>
  </r>
  <r>
    <x v="24"/>
    <s v="C-IV"/>
    <x v="9"/>
    <x v="2"/>
    <n v="2015"/>
    <s v="2014/15"/>
    <n v="4672"/>
    <n v="19533"/>
    <n v="7"/>
    <n v="23"/>
    <n v="4679"/>
    <n v="19556"/>
    <n v="24235"/>
    <n v="57128"/>
    <n v="12747"/>
    <n v="44291"/>
    <n v="57038"/>
    <n v="20"/>
    <n v="70"/>
    <n v="90"/>
    <n v="12767"/>
    <n v="44361"/>
    <n v="7930899"/>
    <n v="7649"/>
    <n v="7938548"/>
    <n v="126066"/>
    <n v="0.98899999999999999"/>
    <m/>
    <m/>
    <m/>
    <n v="5.5999999999999999E-3"/>
    <m/>
    <m/>
    <n v="4004"/>
    <n v="8997"/>
  </r>
  <r>
    <x v="25"/>
    <s v="C-IV"/>
    <x v="9"/>
    <x v="2"/>
    <n v="2015"/>
    <s v="2014/15"/>
    <n v="79"/>
    <n v="402"/>
    <n v="0"/>
    <n v="0"/>
    <n v="79"/>
    <n v="402"/>
    <n v="481"/>
    <n v="1033"/>
    <n v="202"/>
    <n v="831"/>
    <n v="1033"/>
    <n v="0"/>
    <n v="0"/>
    <n v="0"/>
    <n v="202"/>
    <n v="831"/>
    <n v="137732"/>
    <n v="0"/>
    <n v="137732"/>
    <n v="2925"/>
    <n v="1"/>
    <m/>
    <m/>
    <m/>
    <n v="0"/>
    <m/>
    <m/>
    <n v="39"/>
    <n v="75"/>
  </r>
  <r>
    <x v="26"/>
    <s v="C-IV"/>
    <x v="9"/>
    <x v="2"/>
    <n v="2015"/>
    <s v="2014/15"/>
    <n v="11"/>
    <n v="445"/>
    <n v="0"/>
    <n v="1"/>
    <n v="11"/>
    <n v="446"/>
    <n v="457"/>
    <n v="778"/>
    <n v="26"/>
    <n v="751"/>
    <n v="777"/>
    <n v="0"/>
    <n v="1"/>
    <n v="1"/>
    <n v="26"/>
    <n v="752"/>
    <n v="109859"/>
    <n v="18"/>
    <n v="109877"/>
    <n v="3157"/>
    <n v="1"/>
    <m/>
    <m/>
    <m/>
    <n v="0"/>
    <m/>
    <m/>
    <n v="65"/>
    <n v="135"/>
  </r>
  <r>
    <x v="27"/>
    <s v="C-IV"/>
    <x v="9"/>
    <x v="2"/>
    <n v="2015"/>
    <s v="2014/15"/>
    <n v="2723"/>
    <n v="17719"/>
    <n v="7"/>
    <n v="71"/>
    <n v="2730"/>
    <n v="17790"/>
    <n v="20520"/>
    <n v="45843"/>
    <n v="6981"/>
    <n v="38627"/>
    <n v="45608"/>
    <n v="26"/>
    <n v="209"/>
    <n v="235"/>
    <n v="7007"/>
    <n v="38836"/>
    <n v="6097995"/>
    <n v="19036"/>
    <n v="6117031"/>
    <n v="152866"/>
    <n v="1"/>
    <m/>
    <m/>
    <m/>
    <n v="3.0599999999999999E-2"/>
    <m/>
    <m/>
    <n v="6457"/>
    <n v="14021"/>
  </r>
  <r>
    <x v="28"/>
    <s v="C-IV"/>
    <x v="9"/>
    <x v="2"/>
    <n v="2015"/>
    <s v="2014/15"/>
    <n v="375"/>
    <n v="3039"/>
    <n v="3"/>
    <n v="27"/>
    <n v="378"/>
    <n v="3066"/>
    <n v="3444"/>
    <n v="7124"/>
    <n v="926"/>
    <n v="6111"/>
    <n v="7037"/>
    <n v="11"/>
    <n v="76"/>
    <n v="87"/>
    <n v="937"/>
    <n v="6187"/>
    <n v="945684"/>
    <n v="6828"/>
    <n v="952512"/>
    <n v="28953"/>
    <n v="0.88170000000000004"/>
    <m/>
    <m/>
    <m/>
    <n v="0"/>
    <m/>
    <m/>
    <n v="812"/>
    <n v="1661"/>
  </r>
  <r>
    <x v="29"/>
    <s v="C-IV"/>
    <x v="9"/>
    <x v="2"/>
    <n v="2015"/>
    <s v="2014/15"/>
    <n v="426"/>
    <n v="3770"/>
    <n v="1"/>
    <n v="6"/>
    <n v="427"/>
    <n v="3776"/>
    <n v="4203"/>
    <n v="7687"/>
    <n v="1116"/>
    <n v="6558"/>
    <n v="7674"/>
    <n v="1"/>
    <n v="12"/>
    <n v="13"/>
    <n v="1117"/>
    <n v="6570"/>
    <n v="1142360"/>
    <n v="1319"/>
    <n v="1143679"/>
    <n v="21897"/>
    <n v="1"/>
    <m/>
    <m/>
    <m/>
    <n v="0"/>
    <m/>
    <m/>
    <n v="179"/>
    <n v="317"/>
  </r>
  <r>
    <x v="30"/>
    <s v="CalWIN"/>
    <x v="9"/>
    <x v="2"/>
    <n v="2015"/>
    <s v="2014/15"/>
    <n v="13810"/>
    <n v="103204"/>
    <n v="97"/>
    <n v="1814"/>
    <n v="13907"/>
    <n v="105018"/>
    <n v="118925"/>
    <n v="273208"/>
    <n v="34309"/>
    <n v="233889"/>
    <n v="268198"/>
    <n v="287"/>
    <n v="4723"/>
    <n v="5010"/>
    <n v="34596"/>
    <n v="238612"/>
    <n v="35240269"/>
    <n v="522131"/>
    <n v="35762400"/>
    <n v="792309"/>
    <n v="0.98499999999999999"/>
    <m/>
    <m/>
    <m/>
    <n v="9.1999999999999998E-3"/>
    <m/>
    <m/>
    <n v="29589"/>
    <n v="63741"/>
  </r>
  <r>
    <x v="31"/>
    <s v="CalWIN"/>
    <x v="9"/>
    <x v="2"/>
    <n v="2015"/>
    <s v="2014/15"/>
    <n v="1192"/>
    <n v="8142"/>
    <n v="7"/>
    <n v="33"/>
    <n v="1199"/>
    <n v="8175"/>
    <n v="9374"/>
    <n v="18731"/>
    <n v="3130"/>
    <n v="15509"/>
    <n v="18639"/>
    <n v="19"/>
    <n v="73"/>
    <n v="92"/>
    <n v="3149"/>
    <n v="15582"/>
    <n v="2543334"/>
    <n v="11509"/>
    <n v="2554843"/>
    <n v="57081"/>
    <n v="0.99260000000000004"/>
    <m/>
    <m/>
    <m/>
    <n v="0"/>
    <m/>
    <m/>
    <n v="701"/>
    <n v="1403"/>
  </r>
  <r>
    <x v="32"/>
    <s v="C-IV"/>
    <x v="9"/>
    <x v="2"/>
    <n v="2015"/>
    <s v="2014/15"/>
    <n v="112"/>
    <n v="857"/>
    <n v="0"/>
    <n v="0"/>
    <n v="112"/>
    <n v="857"/>
    <n v="969"/>
    <n v="1888"/>
    <n v="293"/>
    <n v="1595"/>
    <n v="1888"/>
    <n v="0"/>
    <n v="0"/>
    <n v="0"/>
    <n v="293"/>
    <n v="1595"/>
    <n v="270461"/>
    <n v="0"/>
    <n v="270461"/>
    <n v="5232"/>
    <n v="0.96360000000000001"/>
    <m/>
    <m/>
    <m/>
    <n v="0"/>
    <m/>
    <m/>
    <n v="44"/>
    <n v="74"/>
  </r>
  <r>
    <x v="33"/>
    <s v="C-IV"/>
    <x v="9"/>
    <x v="2"/>
    <n v="2015"/>
    <s v="2014/15"/>
    <n v="19249"/>
    <n v="107786"/>
    <n v="49"/>
    <n v="510"/>
    <n v="19298"/>
    <n v="108296"/>
    <n v="127594"/>
    <n v="296194"/>
    <n v="52212"/>
    <n v="242422"/>
    <n v="294634"/>
    <n v="173"/>
    <n v="1387"/>
    <n v="1560"/>
    <n v="52385"/>
    <n v="243809"/>
    <n v="40176184"/>
    <n v="163082"/>
    <n v="40339266"/>
    <n v="720337"/>
    <n v="0.99409999999999998"/>
    <m/>
    <m/>
    <m/>
    <n v="1.4999999999999999E-2"/>
    <m/>
    <m/>
    <n v="17234"/>
    <n v="37763"/>
  </r>
  <r>
    <x v="34"/>
    <s v="CalWIN"/>
    <x v="9"/>
    <x v="2"/>
    <n v="2015"/>
    <s v="2014/15"/>
    <n v="18512"/>
    <n v="84277"/>
    <n v="181"/>
    <n v="873"/>
    <n v="18693"/>
    <n v="85150"/>
    <n v="103843"/>
    <n v="220147"/>
    <n v="46736"/>
    <n v="170855"/>
    <n v="217591"/>
    <n v="637"/>
    <n v="1919"/>
    <n v="2556"/>
    <n v="47373"/>
    <n v="172774"/>
    <n v="32427930"/>
    <n v="352155"/>
    <n v="32780085"/>
    <n v="494770"/>
    <n v="0.98619999999999997"/>
    <m/>
    <m/>
    <m/>
    <n v="0"/>
    <m/>
    <m/>
    <n v="10034"/>
    <n v="19608"/>
  </r>
  <r>
    <x v="35"/>
    <s v="C-IV"/>
    <x v="9"/>
    <x v="2"/>
    <n v="2015"/>
    <s v="2014/15"/>
    <n v="317"/>
    <n v="2331"/>
    <n v="2"/>
    <n v="8"/>
    <n v="319"/>
    <n v="2339"/>
    <n v="2658"/>
    <n v="5905"/>
    <n v="847"/>
    <n v="5028"/>
    <n v="5875"/>
    <n v="5"/>
    <n v="25"/>
    <n v="30"/>
    <n v="852"/>
    <n v="5053"/>
    <n v="796654"/>
    <n v="2382"/>
    <n v="799036"/>
    <n v="16279"/>
    <n v="0.9"/>
    <m/>
    <m/>
    <m/>
    <n v="0"/>
    <m/>
    <m/>
    <n v="422"/>
    <n v="940"/>
  </r>
  <r>
    <x v="36"/>
    <s v="C-IV"/>
    <x v="9"/>
    <x v="2"/>
    <n v="2015"/>
    <s v="2014/15"/>
    <n v="29421"/>
    <n v="146689"/>
    <n v="65"/>
    <n v="668"/>
    <n v="29486"/>
    <n v="147357"/>
    <n v="176843"/>
    <n v="399898"/>
    <n v="79365"/>
    <n v="318625"/>
    <n v="397990"/>
    <n v="217"/>
    <n v="1691"/>
    <n v="1908"/>
    <n v="79582"/>
    <n v="320316"/>
    <n v="55916561"/>
    <n v="207367"/>
    <n v="56123928"/>
    <n v="779821"/>
    <n v="0.99990000000000001"/>
    <m/>
    <m/>
    <m/>
    <n v="3.7600000000000001E-2"/>
    <m/>
    <m/>
    <n v="21377"/>
    <n v="45473"/>
  </r>
  <r>
    <x v="37"/>
    <s v="CalWIN"/>
    <x v="9"/>
    <x v="2"/>
    <n v="2015"/>
    <s v="2014/15"/>
    <n v="21061"/>
    <n v="116001"/>
    <n v="169"/>
    <n v="1096"/>
    <n v="21230"/>
    <n v="117097"/>
    <n v="138327"/>
    <n v="285499"/>
    <n v="54373"/>
    <n v="228044"/>
    <n v="282417"/>
    <n v="511"/>
    <n v="2571"/>
    <n v="3082"/>
    <n v="54884"/>
    <n v="230615"/>
    <n v="40332012"/>
    <n v="352810"/>
    <n v="40684822"/>
    <n v="758368"/>
    <n v="0.93369999999999997"/>
    <m/>
    <m/>
    <m/>
    <n v="1.11E-2"/>
    <m/>
    <m/>
    <n v="16840"/>
    <n v="34492"/>
  </r>
  <r>
    <x v="38"/>
    <s v="CalWIN"/>
    <x v="9"/>
    <x v="2"/>
    <n v="2015"/>
    <s v="2014/15"/>
    <n v="2678"/>
    <n v="29379"/>
    <n v="68"/>
    <n v="1048"/>
    <n v="2746"/>
    <n v="30427"/>
    <n v="33173"/>
    <n v="54246"/>
    <n v="5921"/>
    <n v="46177"/>
    <n v="52098"/>
    <n v="181"/>
    <n v="1967"/>
    <n v="2148"/>
    <n v="6102"/>
    <n v="48144"/>
    <n v="7575402"/>
    <n v="242601"/>
    <n v="7818003"/>
    <n v="213141"/>
    <n v="0.97319999999999995"/>
    <m/>
    <m/>
    <m/>
    <n v="9.1200000000000003E-2"/>
    <m/>
    <m/>
    <n v="4137"/>
    <n v="6583"/>
  </r>
  <r>
    <x v="39"/>
    <s v="C-IV"/>
    <x v="9"/>
    <x v="2"/>
    <n v="2015"/>
    <s v="2014/15"/>
    <n v="9172"/>
    <n v="41726"/>
    <n v="18"/>
    <n v="273"/>
    <n v="9190"/>
    <n v="41999"/>
    <n v="51189"/>
    <n v="119161"/>
    <n v="23495"/>
    <n v="94849"/>
    <n v="118344"/>
    <n v="61"/>
    <n v="756"/>
    <n v="817"/>
    <n v="23556"/>
    <n v="95605"/>
    <n v="16698894"/>
    <n v="92073"/>
    <n v="16790967"/>
    <n v="268032"/>
    <n v="0.97770000000000001"/>
    <m/>
    <m/>
    <m/>
    <n v="2.5600000000000001E-2"/>
    <m/>
    <m/>
    <n v="7235"/>
    <n v="15312"/>
  </r>
  <r>
    <x v="40"/>
    <s v="CalWIN"/>
    <x v="9"/>
    <x v="2"/>
    <n v="2015"/>
    <s v="2014/15"/>
    <n v="1102"/>
    <n v="8317"/>
    <n v="0"/>
    <n v="28"/>
    <n v="1102"/>
    <n v="8345"/>
    <n v="9447"/>
    <n v="17677"/>
    <n v="2752"/>
    <n v="14852"/>
    <n v="17604"/>
    <n v="1"/>
    <n v="72"/>
    <n v="73"/>
    <n v="2753"/>
    <n v="14924"/>
    <n v="2489342"/>
    <n v="7250"/>
    <n v="2496592"/>
    <n v="55278"/>
    <n v="0.98540000000000005"/>
    <m/>
    <m/>
    <m/>
    <n v="0"/>
    <m/>
    <m/>
    <n v="1121"/>
    <n v="2248"/>
  </r>
  <r>
    <x v="41"/>
    <s v="CalWIN"/>
    <x v="9"/>
    <x v="2"/>
    <n v="2015"/>
    <s v="2014/15"/>
    <n v="1578"/>
    <n v="14131"/>
    <n v="27"/>
    <n v="317"/>
    <n v="1605"/>
    <n v="14448"/>
    <n v="16053"/>
    <n v="32074"/>
    <n v="3824"/>
    <n v="27418"/>
    <n v="31242"/>
    <n v="85"/>
    <n v="747"/>
    <n v="832"/>
    <n v="3909"/>
    <n v="28165"/>
    <n v="4323008"/>
    <n v="89900"/>
    <n v="4412908"/>
    <n v="140459"/>
    <n v="0.96960000000000002"/>
    <m/>
    <m/>
    <m/>
    <n v="0"/>
    <m/>
    <m/>
    <n v="4006"/>
    <n v="7801"/>
  </r>
  <r>
    <x v="42"/>
    <s v="CalWIN"/>
    <x v="9"/>
    <x v="2"/>
    <n v="2015"/>
    <s v="2014/15"/>
    <n v="2937"/>
    <n v="12952"/>
    <n v="9"/>
    <n v="58"/>
    <n v="2946"/>
    <n v="13010"/>
    <n v="15956"/>
    <n v="34829"/>
    <n v="7431"/>
    <n v="27241"/>
    <n v="34672"/>
    <n v="27"/>
    <n v="130"/>
    <n v="157"/>
    <n v="7458"/>
    <n v="27371"/>
    <n v="4715881"/>
    <n v="17052"/>
    <n v="4732933"/>
    <n v="122397"/>
    <n v="0.88880000000000003"/>
    <m/>
    <m/>
    <m/>
    <n v="0"/>
    <m/>
    <m/>
    <n v="4190"/>
    <n v="9348"/>
  </r>
  <r>
    <x v="43"/>
    <s v="CalWIN"/>
    <x v="9"/>
    <x v="2"/>
    <n v="2015"/>
    <s v="2014/15"/>
    <n v="7424"/>
    <n v="46941"/>
    <n v="75"/>
    <n v="1075"/>
    <n v="7499"/>
    <n v="48016"/>
    <n v="55515"/>
    <n v="113741"/>
    <n v="17906"/>
    <n v="93461"/>
    <n v="111367"/>
    <n v="220"/>
    <n v="2154"/>
    <n v="2374"/>
    <n v="18126"/>
    <n v="95615"/>
    <n v="15913371"/>
    <n v="310980"/>
    <n v="16224351"/>
    <n v="396575"/>
    <n v="0.97219999999999995"/>
    <m/>
    <m/>
    <m/>
    <n v="0"/>
    <m/>
    <m/>
    <n v="11060"/>
    <n v="22236"/>
  </r>
  <r>
    <x v="44"/>
    <s v="CalWIN"/>
    <x v="9"/>
    <x v="2"/>
    <n v="2015"/>
    <s v="2014/15"/>
    <n v="1398"/>
    <n v="10944"/>
    <n v="2"/>
    <n v="16"/>
    <n v="1400"/>
    <n v="10960"/>
    <n v="12360"/>
    <n v="23430"/>
    <n v="3338"/>
    <n v="20048"/>
    <n v="23386"/>
    <n v="4"/>
    <n v="40"/>
    <n v="44"/>
    <n v="3342"/>
    <n v="20088"/>
    <n v="3334369.76"/>
    <n v="5818"/>
    <n v="3340187.76"/>
    <n v="69974"/>
    <n v="0.83050000000000002"/>
    <m/>
    <m/>
    <m/>
    <n v="0"/>
    <m/>
    <m/>
    <n v="2312"/>
    <n v="4753"/>
  </r>
  <r>
    <x v="45"/>
    <s v="C-IV"/>
    <x v="9"/>
    <x v="2"/>
    <n v="2015"/>
    <s v="2014/15"/>
    <n v="1551"/>
    <n v="11319"/>
    <n v="2"/>
    <n v="20"/>
    <n v="1553"/>
    <n v="11339"/>
    <n v="12892"/>
    <n v="24856"/>
    <n v="3853"/>
    <n v="20950"/>
    <n v="24803"/>
    <n v="5"/>
    <n v="48"/>
    <n v="53"/>
    <n v="3858"/>
    <n v="20998"/>
    <n v="3440534"/>
    <n v="6100"/>
    <n v="3446634"/>
    <n v="60869"/>
    <n v="0.93810000000000004"/>
    <m/>
    <m/>
    <m/>
    <n v="0"/>
    <m/>
    <m/>
    <n v="701"/>
    <n v="1157"/>
  </r>
  <r>
    <x v="46"/>
    <s v="C-IV"/>
    <x v="9"/>
    <x v="2"/>
    <n v="2015"/>
    <s v="2014/15"/>
    <n v="10"/>
    <n v="150"/>
    <n v="0"/>
    <n v="0"/>
    <n v="10"/>
    <n v="150"/>
    <n v="160"/>
    <n v="298"/>
    <n v="27"/>
    <n v="271"/>
    <n v="298"/>
    <n v="0"/>
    <n v="0"/>
    <n v="0"/>
    <n v="27"/>
    <n v="271"/>
    <n v="40761"/>
    <n v="0"/>
    <n v="40761"/>
    <n v="770"/>
    <n v="1"/>
    <m/>
    <m/>
    <m/>
    <n v="0"/>
    <m/>
    <m/>
    <n v="2"/>
    <n v="5"/>
  </r>
  <r>
    <x v="47"/>
    <s v="C-IV"/>
    <x v="9"/>
    <x v="2"/>
    <n v="2015"/>
    <s v="2014/15"/>
    <n v="447"/>
    <n v="2753"/>
    <n v="0"/>
    <n v="1"/>
    <n v="447"/>
    <n v="2754"/>
    <n v="3201"/>
    <n v="6911"/>
    <n v="1217"/>
    <n v="5691"/>
    <n v="6908"/>
    <n v="0"/>
    <n v="3"/>
    <n v="3"/>
    <n v="1217"/>
    <n v="5694"/>
    <n v="959346"/>
    <n v="163"/>
    <n v="959509"/>
    <n v="16118"/>
    <n v="1"/>
    <m/>
    <m/>
    <m/>
    <n v="0"/>
    <m/>
    <m/>
    <n v="148"/>
    <n v="249"/>
  </r>
  <r>
    <x v="48"/>
    <s v="CalWIN"/>
    <x v="9"/>
    <x v="2"/>
    <n v="2015"/>
    <s v="2014/15"/>
    <n v="3694"/>
    <n v="18589"/>
    <n v="10"/>
    <n v="85"/>
    <n v="3704"/>
    <n v="18674"/>
    <n v="22378"/>
    <n v="43554"/>
    <n v="8797"/>
    <n v="34523"/>
    <n v="43320"/>
    <n v="29"/>
    <n v="205"/>
    <n v="234"/>
    <n v="8826"/>
    <n v="34728"/>
    <n v="6375905"/>
    <n v="30223"/>
    <n v="6406128"/>
    <n v="108594"/>
    <n v="0.93189999999999995"/>
    <m/>
    <m/>
    <m/>
    <n v="0.1537"/>
    <m/>
    <m/>
    <n v="2438"/>
    <n v="4800"/>
  </r>
  <r>
    <x v="49"/>
    <s v="CalWIN"/>
    <x v="9"/>
    <x v="2"/>
    <n v="2015"/>
    <s v="2014/15"/>
    <n v="2258"/>
    <n v="17250"/>
    <n v="17"/>
    <n v="107"/>
    <n v="2275"/>
    <n v="17357"/>
    <n v="19632"/>
    <n v="35567"/>
    <n v="5334"/>
    <n v="29915"/>
    <n v="35249"/>
    <n v="53"/>
    <n v="265"/>
    <n v="318"/>
    <n v="5387"/>
    <n v="30180"/>
    <n v="5048547"/>
    <n v="33784"/>
    <n v="5082331"/>
    <n v="113764"/>
    <n v="0.95930000000000004"/>
    <m/>
    <m/>
    <m/>
    <n v="0"/>
    <m/>
    <m/>
    <n v="3385"/>
    <n v="6877"/>
  </r>
  <r>
    <x v="50"/>
    <s v="C-IV"/>
    <x v="9"/>
    <x v="2"/>
    <n v="2015"/>
    <s v="2014/15"/>
    <n v="6641"/>
    <n v="35810"/>
    <n v="9"/>
    <n v="64"/>
    <n v="6650"/>
    <n v="35874"/>
    <n v="42524"/>
    <n v="91500"/>
    <n v="17467"/>
    <n v="73810"/>
    <n v="91277"/>
    <n v="30"/>
    <n v="193"/>
    <n v="223"/>
    <n v="17497"/>
    <n v="74003"/>
    <n v="13012118"/>
    <n v="23097"/>
    <n v="13035215"/>
    <n v="210333"/>
    <n v="0.9849"/>
    <m/>
    <m/>
    <m/>
    <n v="0"/>
    <m/>
    <m/>
    <n v="5549"/>
    <n v="11754"/>
  </r>
  <r>
    <x v="51"/>
    <s v="C-IV"/>
    <x v="9"/>
    <x v="2"/>
    <n v="2015"/>
    <s v="2014/15"/>
    <n v="766"/>
    <n v="4769"/>
    <n v="4"/>
    <n v="28"/>
    <n v="770"/>
    <n v="4797"/>
    <n v="5567"/>
    <n v="12903"/>
    <n v="2064"/>
    <n v="10755"/>
    <n v="12819"/>
    <n v="12"/>
    <n v="72"/>
    <n v="84"/>
    <n v="2076"/>
    <n v="10827"/>
    <n v="1782976"/>
    <n v="8714"/>
    <n v="1791690"/>
    <n v="37415"/>
    <n v="0.9879"/>
    <m/>
    <m/>
    <m/>
    <n v="0"/>
    <m/>
    <m/>
    <n v="668"/>
    <n v="1426"/>
  </r>
  <r>
    <x v="52"/>
    <s v="C-IV"/>
    <x v="9"/>
    <x v="2"/>
    <n v="2015"/>
    <s v="2014/15"/>
    <n v="677"/>
    <n v="4160"/>
    <n v="2"/>
    <n v="9"/>
    <n v="679"/>
    <n v="4169"/>
    <n v="4848"/>
    <n v="10646"/>
    <n v="1826"/>
    <n v="8786"/>
    <n v="10612"/>
    <n v="6"/>
    <n v="28"/>
    <n v="34"/>
    <n v="1832"/>
    <n v="8814"/>
    <n v="1459632"/>
    <n v="4473"/>
    <n v="1464105"/>
    <n v="25452"/>
    <n v="0.97030000000000005"/>
    <m/>
    <m/>
    <m/>
    <n v="0"/>
    <m/>
    <m/>
    <n v="461"/>
    <n v="952"/>
  </r>
  <r>
    <x v="53"/>
    <s v="C-IV"/>
    <x v="9"/>
    <x v="2"/>
    <n v="2015"/>
    <s v="2014/15"/>
    <n v="75"/>
    <n v="956"/>
    <n v="0"/>
    <n v="1"/>
    <n v="75"/>
    <n v="957"/>
    <n v="1032"/>
    <n v="1880"/>
    <n v="175"/>
    <n v="1704"/>
    <n v="1879"/>
    <n v="0"/>
    <n v="1"/>
    <n v="1"/>
    <n v="175"/>
    <n v="1705"/>
    <n v="275828"/>
    <n v="194"/>
    <n v="276022"/>
    <n v="4546"/>
    <n v="0.96830000000000005"/>
    <m/>
    <m/>
    <m/>
    <n v="0"/>
    <m/>
    <m/>
    <n v="38"/>
    <n v="58"/>
  </r>
  <r>
    <x v="54"/>
    <s v="CalWIN"/>
    <x v="9"/>
    <x v="2"/>
    <n v="2015"/>
    <s v="2014/15"/>
    <n v="9619"/>
    <n v="41605"/>
    <n v="28"/>
    <n v="351"/>
    <n v="9647"/>
    <n v="41956"/>
    <n v="51603"/>
    <n v="133499"/>
    <n v="25818"/>
    <n v="106579"/>
    <n v="132397"/>
    <n v="83"/>
    <n v="1019"/>
    <n v="1102"/>
    <n v="25901"/>
    <n v="107598"/>
    <n v="16894185"/>
    <n v="113937"/>
    <n v="17008122"/>
    <n v="230932"/>
    <n v="0.98250000000000004"/>
    <m/>
    <m/>
    <m/>
    <n v="6.1699999999999998E-2"/>
    <m/>
    <m/>
    <n v="8261"/>
    <n v="19003"/>
  </r>
  <r>
    <x v="55"/>
    <s v="C-IV"/>
    <x v="9"/>
    <x v="2"/>
    <n v="2015"/>
    <s v="2014/15"/>
    <n v="376"/>
    <n v="2602"/>
    <n v="0"/>
    <n v="3"/>
    <n v="376"/>
    <n v="2605"/>
    <n v="2981"/>
    <n v="5465"/>
    <n v="968"/>
    <n v="4489"/>
    <n v="5457"/>
    <n v="2"/>
    <n v="6"/>
    <n v="8"/>
    <n v="970"/>
    <n v="4495"/>
    <n v="779036"/>
    <n v="945"/>
    <n v="779981"/>
    <n v="13474"/>
    <n v="0.96479999999999999"/>
    <m/>
    <m/>
    <m/>
    <n v="0"/>
    <m/>
    <m/>
    <n v="115"/>
    <n v="185"/>
  </r>
  <r>
    <x v="56"/>
    <s v="CalWIN"/>
    <x v="9"/>
    <x v="2"/>
    <n v="2015"/>
    <s v="2014/15"/>
    <n v="3625"/>
    <n v="31825"/>
    <n v="11"/>
    <n v="254"/>
    <n v="3636"/>
    <n v="32079"/>
    <n v="35715"/>
    <n v="78777"/>
    <n v="8965"/>
    <n v="69109"/>
    <n v="78074"/>
    <n v="35"/>
    <n v="668"/>
    <n v="703"/>
    <n v="9000"/>
    <n v="69777"/>
    <n v="10423359"/>
    <n v="114616"/>
    <n v="10537975"/>
    <n v="204026"/>
    <n v="0.9768"/>
    <m/>
    <m/>
    <m/>
    <n v="0"/>
    <m/>
    <m/>
    <n v="6906"/>
    <n v="15300"/>
  </r>
  <r>
    <x v="57"/>
    <s v="CalWIN"/>
    <x v="9"/>
    <x v="2"/>
    <n v="2015"/>
    <s v="2014/15"/>
    <n v="1242"/>
    <n v="7866"/>
    <n v="26"/>
    <n v="109"/>
    <n v="1268"/>
    <n v="7975"/>
    <n v="9243"/>
    <n v="18981"/>
    <n v="3209"/>
    <n v="15418"/>
    <n v="18627"/>
    <n v="88"/>
    <n v="266"/>
    <n v="354"/>
    <n v="3297"/>
    <n v="15684"/>
    <n v="2610759"/>
    <n v="44306"/>
    <n v="2655065"/>
    <n v="50933"/>
    <n v="0.89859999999999995"/>
    <m/>
    <m/>
    <m/>
    <n v="0"/>
    <m/>
    <m/>
    <n v="941"/>
    <n v="1861"/>
  </r>
  <r>
    <x v="58"/>
    <s v="C-IV"/>
    <x v="9"/>
    <x v="2"/>
    <n v="2015"/>
    <s v="2014/15"/>
    <n v="981"/>
    <n v="5012"/>
    <n v="3"/>
    <n v="15"/>
    <n v="984"/>
    <n v="5027"/>
    <n v="6011"/>
    <n v="13409"/>
    <n v="2671"/>
    <n v="10683"/>
    <n v="13354"/>
    <n v="8"/>
    <n v="47"/>
    <n v="55"/>
    <n v="2679"/>
    <n v="10730"/>
    <n v="1878984"/>
    <n v="5518"/>
    <n v="1884502"/>
    <n v="28357"/>
    <n v="1"/>
    <m/>
    <m/>
    <m/>
    <n v="0"/>
    <m/>
    <m/>
    <n v="542"/>
    <n v="1090"/>
  </r>
  <r>
    <x v="0"/>
    <s v="n/a"/>
    <x v="10"/>
    <x v="2"/>
    <n v="2015"/>
    <s v="2014/15"/>
    <n v="309243"/>
    <n v="1757549"/>
    <n v="2114"/>
    <n v="17138"/>
    <n v="311357"/>
    <n v="1774687"/>
    <n v="2086044"/>
    <n v="4426326"/>
    <n v="778129"/>
    <n v="3603435"/>
    <n v="4381564"/>
    <n v="6784"/>
    <n v="37978"/>
    <n v="44762"/>
    <n v="784913"/>
    <n v="3641413"/>
    <n v="635669002.99000001"/>
    <n v="5991688"/>
    <n v="641660690.99000001"/>
    <n v="12011742"/>
    <n v="0.96789999999999998"/>
    <m/>
    <n v="89"/>
    <n v="0.32600000000000001"/>
    <n v="9.7600000000000006E-2"/>
    <m/>
    <m/>
    <n v="337739"/>
    <n v="702321"/>
  </r>
  <r>
    <x v="1"/>
    <s v="CalWIN"/>
    <x v="10"/>
    <x v="2"/>
    <n v="2015"/>
    <s v="2014/15"/>
    <n v="9057"/>
    <n v="52472"/>
    <n v="103"/>
    <n v="912"/>
    <n v="9160"/>
    <n v="53384"/>
    <n v="62544"/>
    <n v="123357"/>
    <n v="21334"/>
    <n v="99595"/>
    <n v="120929"/>
    <n v="335"/>
    <n v="2093"/>
    <n v="2428"/>
    <n v="21669"/>
    <n v="101688"/>
    <n v="17895030"/>
    <n v="295110"/>
    <n v="18190140"/>
    <n v="399493"/>
    <n v="0.86280000000000001"/>
    <m/>
    <n v="2"/>
    <n v="1"/>
    <n v="0.1084"/>
    <m/>
    <m/>
    <n v="9483"/>
    <n v="17995"/>
  </r>
  <r>
    <x v="2"/>
    <s v="C-IV"/>
    <x v="10"/>
    <x v="2"/>
    <n v="2015"/>
    <s v="2014/15"/>
    <n v="2"/>
    <n v="104"/>
    <n v="0"/>
    <n v="0"/>
    <n v="2"/>
    <n v="104"/>
    <n v="106"/>
    <n v="173"/>
    <n v="3"/>
    <n v="170"/>
    <n v="173"/>
    <n v="0"/>
    <n v="0"/>
    <n v="0"/>
    <n v="3"/>
    <n v="170"/>
    <n v="22913"/>
    <n v="140"/>
    <n v="23053"/>
    <n v="370"/>
    <n v="1"/>
    <m/>
    <n v="9"/>
    <n v="0.222"/>
    <n v="9.7000000000000003E-3"/>
    <m/>
    <m/>
    <n v="0"/>
    <n v="0"/>
  </r>
  <r>
    <x v="3"/>
    <s v="C-IV"/>
    <x v="10"/>
    <x v="2"/>
    <n v="2015"/>
    <s v="2014/15"/>
    <n v="167"/>
    <n v="1542"/>
    <n v="0"/>
    <n v="1"/>
    <n v="167"/>
    <n v="1543"/>
    <n v="1710"/>
    <n v="3293"/>
    <n v="437"/>
    <n v="2853"/>
    <n v="3290"/>
    <n v="0"/>
    <n v="3"/>
    <n v="3"/>
    <n v="437"/>
    <n v="2856"/>
    <n v="460554"/>
    <n v="330"/>
    <n v="460884"/>
    <n v="7390"/>
    <n v="1"/>
    <m/>
    <n v="9"/>
    <n v="0.222"/>
    <n v="9.7000000000000003E-3"/>
    <m/>
    <m/>
    <n v="60"/>
    <n v="106"/>
  </r>
  <r>
    <x v="4"/>
    <s v="C-IV"/>
    <x v="10"/>
    <x v="2"/>
    <n v="2015"/>
    <s v="2014/15"/>
    <n v="2009"/>
    <n v="13866"/>
    <n v="4"/>
    <n v="34"/>
    <n v="2013"/>
    <n v="13900"/>
    <n v="15913"/>
    <n v="31182"/>
    <n v="4972"/>
    <n v="26125"/>
    <n v="31097"/>
    <n v="11"/>
    <n v="74"/>
    <n v="85"/>
    <n v="4983"/>
    <n v="26199"/>
    <n v="4418863"/>
    <n v="9878"/>
    <n v="4428741"/>
    <n v="76471"/>
    <n v="0.93110000000000004"/>
    <m/>
    <n v="9"/>
    <n v="0.222"/>
    <n v="9.7000000000000003E-3"/>
    <m/>
    <m/>
    <n v="988"/>
    <n v="1668"/>
  </r>
  <r>
    <x v="5"/>
    <s v="C-IV"/>
    <x v="10"/>
    <x v="2"/>
    <n v="2015"/>
    <s v="2014/15"/>
    <n v="279"/>
    <n v="2588"/>
    <n v="0"/>
    <n v="4"/>
    <n v="279"/>
    <n v="2592"/>
    <n v="2871"/>
    <n v="5405"/>
    <n v="746"/>
    <n v="4649"/>
    <n v="5395"/>
    <n v="0"/>
    <n v="10"/>
    <n v="10"/>
    <n v="746"/>
    <n v="4659"/>
    <n v="753379"/>
    <n v="1313"/>
    <n v="754692"/>
    <n v="11093"/>
    <n v="1"/>
    <m/>
    <n v="9"/>
    <n v="0.222"/>
    <n v="9.7000000000000003E-3"/>
    <m/>
    <m/>
    <n v="99"/>
    <n v="176"/>
  </r>
  <r>
    <x v="6"/>
    <s v="C-IV"/>
    <x v="10"/>
    <x v="2"/>
    <n v="2015"/>
    <s v="2014/15"/>
    <n v="95"/>
    <n v="561"/>
    <n v="0"/>
    <n v="1"/>
    <n v="95"/>
    <n v="562"/>
    <n v="657"/>
    <n v="1504"/>
    <n v="250"/>
    <n v="1251"/>
    <n v="1501"/>
    <n v="1"/>
    <n v="2"/>
    <n v="3"/>
    <n v="251"/>
    <n v="1253"/>
    <n v="205959"/>
    <n v="485"/>
    <n v="206444"/>
    <n v="8036"/>
    <n v="0.72089999999999999"/>
    <m/>
    <n v="9"/>
    <n v="0.222"/>
    <n v="9.7000000000000003E-3"/>
    <m/>
    <m/>
    <n v="140"/>
    <n v="321"/>
  </r>
  <r>
    <x v="7"/>
    <s v="CalWIN"/>
    <x v="10"/>
    <x v="2"/>
    <n v="2015"/>
    <s v="2014/15"/>
    <n v="5698"/>
    <n v="29681"/>
    <n v="31"/>
    <n v="226"/>
    <n v="5729"/>
    <n v="29907"/>
    <n v="35636"/>
    <n v="72574"/>
    <n v="13477"/>
    <n v="58457"/>
    <n v="71934"/>
    <n v="110"/>
    <n v="530"/>
    <n v="640"/>
    <n v="13587"/>
    <n v="58987"/>
    <n v="10704982"/>
    <n v="74802"/>
    <n v="10779784"/>
    <n v="244743"/>
    <n v="0.9486"/>
    <m/>
    <n v="2"/>
    <n v="0.5"/>
    <n v="3.2800000000000003E-2"/>
    <m/>
    <m/>
    <n v="5607"/>
    <n v="11157"/>
  </r>
  <r>
    <x v="8"/>
    <s v="C-IV"/>
    <x v="10"/>
    <x v="2"/>
    <n v="2015"/>
    <s v="2014/15"/>
    <n v="414"/>
    <n v="2096"/>
    <n v="0"/>
    <n v="5"/>
    <n v="414"/>
    <n v="2101"/>
    <n v="2515"/>
    <n v="5189"/>
    <n v="1118"/>
    <n v="4058"/>
    <n v="5176"/>
    <n v="1"/>
    <n v="12"/>
    <n v="13"/>
    <n v="1119"/>
    <n v="4070"/>
    <n v="741820"/>
    <n v="1085"/>
    <n v="742905"/>
    <n v="10987"/>
    <n v="1"/>
    <m/>
    <n v="9"/>
    <n v="0.222"/>
    <n v="9.7000000000000003E-3"/>
    <m/>
    <m/>
    <n v="149"/>
    <n v="256"/>
  </r>
  <r>
    <x v="9"/>
    <s v="C-IV"/>
    <x v="10"/>
    <x v="2"/>
    <n v="2015"/>
    <s v="2014/15"/>
    <n v="600"/>
    <n v="6393"/>
    <n v="0"/>
    <n v="19"/>
    <n v="600"/>
    <n v="6412"/>
    <n v="7012"/>
    <n v="12770"/>
    <n v="1502"/>
    <n v="11227"/>
    <n v="12729"/>
    <n v="0"/>
    <n v="41"/>
    <n v="41"/>
    <n v="1502"/>
    <n v="11268"/>
    <n v="1783991"/>
    <n v="4120"/>
    <n v="1788111"/>
    <n v="34468"/>
    <n v="1"/>
    <m/>
    <n v="9"/>
    <n v="0.222"/>
    <n v="9.7000000000000003E-3"/>
    <m/>
    <m/>
    <n v="437"/>
    <n v="871"/>
  </r>
  <r>
    <x v="10"/>
    <s v="CalWIN"/>
    <x v="10"/>
    <x v="2"/>
    <n v="2015"/>
    <s v="2014/15"/>
    <n v="15347"/>
    <n v="79099"/>
    <n v="54"/>
    <n v="340"/>
    <n v="15401"/>
    <n v="79439"/>
    <n v="94840"/>
    <n v="224037"/>
    <n v="41859"/>
    <n v="181155"/>
    <n v="223014"/>
    <n v="187"/>
    <n v="836"/>
    <n v="1023"/>
    <n v="42046"/>
    <n v="181991"/>
    <n v="33335908"/>
    <n v="136315"/>
    <n v="33472223"/>
    <n v="439206"/>
    <n v="0.9738"/>
    <m/>
    <n v="3"/>
    <n v="0.33300000000000002"/>
    <n v="1.3299999999999999E-2"/>
    <m/>
    <m/>
    <n v="14363"/>
    <n v="31398"/>
  </r>
  <r>
    <x v="11"/>
    <s v="C-IV"/>
    <x v="10"/>
    <x v="2"/>
    <n v="2015"/>
    <s v="2014/15"/>
    <n v="238"/>
    <n v="1236"/>
    <n v="0"/>
    <n v="2"/>
    <n v="238"/>
    <n v="1238"/>
    <n v="1476"/>
    <n v="3551"/>
    <n v="650"/>
    <n v="2895"/>
    <n v="3545"/>
    <n v="1"/>
    <n v="5"/>
    <n v="6"/>
    <n v="651"/>
    <n v="2900"/>
    <n v="461097"/>
    <n v="257"/>
    <n v="461354"/>
    <n v="11076"/>
    <n v="1"/>
    <m/>
    <n v="9"/>
    <n v="0.222"/>
    <n v="9.7000000000000003E-3"/>
    <m/>
    <m/>
    <n v="221"/>
    <n v="494"/>
  </r>
  <r>
    <x v="12"/>
    <s v="C-IV"/>
    <x v="10"/>
    <x v="2"/>
    <n v="2015"/>
    <s v="2014/15"/>
    <n v="1023"/>
    <n v="10179"/>
    <n v="2"/>
    <n v="17"/>
    <n v="1025"/>
    <n v="10196"/>
    <n v="11221"/>
    <n v="19926"/>
    <n v="2519"/>
    <n v="17366"/>
    <n v="19885"/>
    <n v="7"/>
    <n v="34"/>
    <n v="41"/>
    <n v="2526"/>
    <n v="17400"/>
    <n v="2848978"/>
    <n v="4220"/>
    <n v="2853198"/>
    <n v="46015"/>
    <n v="0.99250000000000005"/>
    <m/>
    <n v="9"/>
    <n v="0.222"/>
    <n v="9.7000000000000003E-3"/>
    <m/>
    <m/>
    <n v="697"/>
    <n v="1297"/>
  </r>
  <r>
    <x v="13"/>
    <s v="C-IV"/>
    <x v="10"/>
    <x v="2"/>
    <n v="2015"/>
    <s v="2014/15"/>
    <n v="2428"/>
    <n v="14075"/>
    <n v="9"/>
    <n v="148"/>
    <n v="2437"/>
    <n v="14223"/>
    <n v="16660"/>
    <n v="42071"/>
    <n v="6807"/>
    <n v="34797"/>
    <n v="41604"/>
    <n v="30"/>
    <n v="437"/>
    <n v="467"/>
    <n v="6837"/>
    <n v="35234"/>
    <n v="5532189"/>
    <n v="82571"/>
    <n v="5614760"/>
    <n v="84011"/>
    <n v="0.92949999999999999"/>
    <m/>
    <n v="9"/>
    <n v="0.222"/>
    <n v="9.7000000000000003E-3"/>
    <m/>
    <m/>
    <n v="1082"/>
    <n v="2177"/>
  </r>
  <r>
    <x v="14"/>
    <s v="C-IV"/>
    <x v="10"/>
    <x v="2"/>
    <n v="2015"/>
    <s v="2014/15"/>
    <n v="109"/>
    <n v="907"/>
    <n v="0"/>
    <n v="4"/>
    <n v="109"/>
    <n v="911"/>
    <n v="1020"/>
    <n v="2041"/>
    <n v="296"/>
    <n v="1737"/>
    <n v="2033"/>
    <n v="0"/>
    <n v="8"/>
    <n v="8"/>
    <n v="296"/>
    <n v="1745"/>
    <n v="270947"/>
    <n v="726"/>
    <n v="271673"/>
    <n v="5316"/>
    <n v="0.98"/>
    <m/>
    <n v="9"/>
    <n v="0.222"/>
    <n v="9.7000000000000003E-3"/>
    <m/>
    <m/>
    <n v="101"/>
    <n v="216"/>
  </r>
  <r>
    <x v="15"/>
    <s v="C-IV"/>
    <x v="10"/>
    <x v="2"/>
    <n v="2015"/>
    <s v="2014/15"/>
    <n v="10966"/>
    <n v="50900"/>
    <n v="21"/>
    <n v="314"/>
    <n v="10987"/>
    <n v="51214"/>
    <n v="62201"/>
    <n v="148351"/>
    <n v="29978"/>
    <n v="117580"/>
    <n v="147558"/>
    <n v="65"/>
    <n v="728"/>
    <n v="793"/>
    <n v="30043"/>
    <n v="118308"/>
    <n v="20673607"/>
    <n v="109965"/>
    <n v="20783572"/>
    <n v="349789"/>
    <n v="0.99639999999999995"/>
    <m/>
    <n v="7"/>
    <n v="0.14299999999999999"/>
    <n v="4.7000000000000002E-3"/>
    <m/>
    <m/>
    <n v="10413"/>
    <n v="23468"/>
  </r>
  <r>
    <x v="16"/>
    <s v="C-IV"/>
    <x v="10"/>
    <x v="2"/>
    <n v="2015"/>
    <s v="2014/15"/>
    <n v="1638"/>
    <n v="8439"/>
    <n v="4"/>
    <n v="45"/>
    <n v="1642"/>
    <n v="8484"/>
    <n v="10126"/>
    <n v="23622"/>
    <n v="4372"/>
    <n v="19107"/>
    <n v="23479"/>
    <n v="15"/>
    <n v="128"/>
    <n v="143"/>
    <n v="4387"/>
    <n v="19235"/>
    <n v="3198646"/>
    <n v="15238"/>
    <n v="3213884"/>
    <n v="51684"/>
    <n v="0.99580000000000002"/>
    <m/>
    <n v="9"/>
    <n v="0.222"/>
    <n v="9.7000000000000003E-3"/>
    <m/>
    <m/>
    <n v="1379"/>
    <n v="3040"/>
  </r>
  <r>
    <x v="17"/>
    <s v="C-IV"/>
    <x v="10"/>
    <x v="2"/>
    <n v="2015"/>
    <s v="2014/15"/>
    <n v="678"/>
    <n v="5046"/>
    <n v="1"/>
    <n v="11"/>
    <n v="679"/>
    <n v="5057"/>
    <n v="5736"/>
    <n v="11343"/>
    <n v="1765"/>
    <n v="9550"/>
    <n v="11315"/>
    <n v="3"/>
    <n v="25"/>
    <n v="28"/>
    <n v="1768"/>
    <n v="9575"/>
    <n v="1626862"/>
    <n v="3284"/>
    <n v="1630146"/>
    <n v="27590"/>
    <n v="0.95450000000000002"/>
    <m/>
    <n v="9"/>
    <n v="0.222"/>
    <n v="9.7000000000000003E-3"/>
    <m/>
    <m/>
    <n v="388"/>
    <n v="757"/>
  </r>
  <r>
    <x v="18"/>
    <s v="C-IV"/>
    <x v="10"/>
    <x v="2"/>
    <n v="2015"/>
    <s v="2014/15"/>
    <n v="292"/>
    <n v="1258"/>
    <n v="0"/>
    <n v="0"/>
    <n v="292"/>
    <n v="1258"/>
    <n v="1550"/>
    <n v="3176"/>
    <n v="769"/>
    <n v="2406"/>
    <n v="3175"/>
    <n v="0"/>
    <n v="1"/>
    <n v="1"/>
    <n v="769"/>
    <n v="2407"/>
    <n v="453275"/>
    <n v="115"/>
    <n v="453390"/>
    <n v="7059"/>
    <n v="0.8871"/>
    <m/>
    <n v="9"/>
    <n v="0.222"/>
    <n v="9.7000000000000003E-3"/>
    <m/>
    <m/>
    <n v="99"/>
    <n v="177"/>
  </r>
  <r>
    <x v="19"/>
    <s v="LRS"/>
    <x v="10"/>
    <x v="2"/>
    <n v="2015"/>
    <s v="2014/15"/>
    <n v="83572"/>
    <n v="492593"/>
    <n v="939"/>
    <n v="5682"/>
    <n v="84511"/>
    <n v="498275"/>
    <n v="582786"/>
    <n v="1183443"/>
    <n v="191759"/>
    <n v="976594"/>
    <n v="1168353"/>
    <n v="2994"/>
    <n v="12096"/>
    <n v="15090"/>
    <n v="194753"/>
    <n v="988690"/>
    <n v="178574136"/>
    <n v="2350232"/>
    <n v="180924368"/>
    <n v="3662750"/>
    <n v="0.95940000000000003"/>
    <m/>
    <n v="13"/>
    <n v="0.46200000000000002"/>
    <n v="0.1139"/>
    <m/>
    <m/>
    <n v="114294"/>
    <n v="232778"/>
  </r>
  <r>
    <x v="20"/>
    <s v="C-IV"/>
    <x v="10"/>
    <x v="2"/>
    <n v="2015"/>
    <s v="2014/15"/>
    <n v="1956"/>
    <n v="9536"/>
    <n v="4"/>
    <n v="14"/>
    <n v="1960"/>
    <n v="9550"/>
    <n v="11510"/>
    <n v="28658"/>
    <n v="5271"/>
    <n v="23324"/>
    <n v="28595"/>
    <n v="10"/>
    <n v="53"/>
    <n v="63"/>
    <n v="5281"/>
    <n v="23377"/>
    <n v="3975779"/>
    <n v="5082"/>
    <n v="3980861"/>
    <n v="65477"/>
    <n v="0.98870000000000002"/>
    <m/>
    <n v="9"/>
    <n v="0.222"/>
    <n v="9.7000000000000003E-3"/>
    <m/>
    <m/>
    <n v="2894"/>
    <n v="6690"/>
  </r>
  <r>
    <x v="21"/>
    <s v="C-IV"/>
    <x v="10"/>
    <x v="2"/>
    <n v="2015"/>
    <s v="2014/15"/>
    <n v="700"/>
    <n v="5472"/>
    <n v="16"/>
    <n v="128"/>
    <n v="716"/>
    <n v="5600"/>
    <n v="6316"/>
    <n v="10466"/>
    <n v="1547"/>
    <n v="8563"/>
    <n v="10110"/>
    <n v="47"/>
    <n v="309"/>
    <n v="356"/>
    <n v="1594"/>
    <n v="8872"/>
    <n v="1519551"/>
    <n v="37792"/>
    <n v="1557343"/>
    <n v="39739"/>
    <n v="0.96140000000000003"/>
    <m/>
    <n v="9"/>
    <n v="0.222"/>
    <n v="9.7000000000000003E-3"/>
    <m/>
    <m/>
    <n v="1306"/>
    <n v="2341"/>
  </r>
  <r>
    <x v="22"/>
    <s v="C-IV"/>
    <x v="10"/>
    <x v="2"/>
    <n v="2015"/>
    <s v="2014/15"/>
    <n v="137"/>
    <n v="914"/>
    <n v="0"/>
    <n v="1"/>
    <n v="137"/>
    <n v="915"/>
    <n v="1052"/>
    <n v="2022"/>
    <n v="368"/>
    <n v="1651"/>
    <n v="2019"/>
    <n v="0"/>
    <n v="3"/>
    <n v="3"/>
    <n v="368"/>
    <n v="1654"/>
    <n v="287124"/>
    <n v="1288"/>
    <n v="288412"/>
    <n v="4512"/>
    <n v="0.83640000000000003"/>
    <m/>
    <n v="9"/>
    <n v="0.222"/>
    <n v="9.7000000000000003E-3"/>
    <m/>
    <m/>
    <n v="30"/>
    <n v="49"/>
  </r>
  <r>
    <x v="23"/>
    <s v="C-IV"/>
    <x v="10"/>
    <x v="2"/>
    <n v="2015"/>
    <s v="2014/15"/>
    <n v="818"/>
    <n v="6437"/>
    <n v="1"/>
    <n v="21"/>
    <n v="819"/>
    <n v="6458"/>
    <n v="7277"/>
    <n v="13459"/>
    <n v="2083"/>
    <n v="11327"/>
    <n v="13410"/>
    <n v="5"/>
    <n v="44"/>
    <n v="49"/>
    <n v="2088"/>
    <n v="11371"/>
    <n v="1996764"/>
    <n v="6150"/>
    <n v="2002914"/>
    <n v="36747"/>
    <n v="0.9909"/>
    <m/>
    <n v="9"/>
    <n v="0.222"/>
    <n v="9.7000000000000003E-3"/>
    <m/>
    <m/>
    <n v="630"/>
    <n v="1322"/>
  </r>
  <r>
    <x v="24"/>
    <s v="C-IV"/>
    <x v="10"/>
    <x v="2"/>
    <n v="2015"/>
    <s v="2014/15"/>
    <n v="4622"/>
    <n v="19535"/>
    <n v="7"/>
    <n v="22"/>
    <n v="4629"/>
    <n v="19557"/>
    <n v="24186"/>
    <n v="56912"/>
    <n v="12632"/>
    <n v="44193"/>
    <n v="56825"/>
    <n v="19"/>
    <n v="68"/>
    <n v="87"/>
    <n v="12651"/>
    <n v="44261"/>
    <n v="7975577"/>
    <n v="6969"/>
    <n v="7982546"/>
    <n v="127394"/>
    <n v="0.99329999999999996"/>
    <m/>
    <n v="1"/>
    <n v="0"/>
    <n v="1.95E-2"/>
    <m/>
    <m/>
    <n v="4017"/>
    <n v="8984"/>
  </r>
  <r>
    <x v="25"/>
    <s v="C-IV"/>
    <x v="10"/>
    <x v="2"/>
    <n v="2015"/>
    <s v="2014/15"/>
    <n v="80"/>
    <n v="386"/>
    <n v="0"/>
    <n v="0"/>
    <n v="80"/>
    <n v="386"/>
    <n v="466"/>
    <n v="1012"/>
    <n v="210"/>
    <n v="802"/>
    <n v="1012"/>
    <n v="0"/>
    <n v="0"/>
    <n v="0"/>
    <n v="210"/>
    <n v="802"/>
    <n v="138385"/>
    <n v="0"/>
    <n v="138385"/>
    <n v="2941"/>
    <n v="1"/>
    <m/>
    <n v="9"/>
    <n v="0.222"/>
    <n v="9.7000000000000003E-3"/>
    <m/>
    <m/>
    <n v="34"/>
    <n v="63"/>
  </r>
  <r>
    <x v="26"/>
    <s v="C-IV"/>
    <x v="10"/>
    <x v="2"/>
    <n v="2015"/>
    <s v="2014/15"/>
    <n v="11"/>
    <n v="470"/>
    <n v="0"/>
    <n v="0"/>
    <n v="11"/>
    <n v="470"/>
    <n v="481"/>
    <n v="812"/>
    <n v="29"/>
    <n v="783"/>
    <n v="812"/>
    <n v="0"/>
    <n v="0"/>
    <n v="0"/>
    <n v="29"/>
    <n v="783"/>
    <n v="116929"/>
    <n v="0"/>
    <n v="116929"/>
    <n v="3232"/>
    <n v="1"/>
    <m/>
    <n v="9"/>
    <n v="0.222"/>
    <n v="9.7000000000000003E-3"/>
    <m/>
    <m/>
    <n v="73"/>
    <n v="149"/>
  </r>
  <r>
    <x v="27"/>
    <s v="C-IV"/>
    <x v="10"/>
    <x v="2"/>
    <n v="2015"/>
    <s v="2014/15"/>
    <n v="2808"/>
    <n v="17775"/>
    <n v="8"/>
    <n v="77"/>
    <n v="2816"/>
    <n v="17852"/>
    <n v="20668"/>
    <n v="46178"/>
    <n v="7143"/>
    <n v="38785"/>
    <n v="45928"/>
    <n v="30"/>
    <n v="220"/>
    <n v="250"/>
    <n v="7173"/>
    <n v="39005"/>
    <n v="6258579"/>
    <n v="23004"/>
    <n v="6281583"/>
    <n v="154801"/>
    <n v="0.99939999999999996"/>
    <m/>
    <n v="1"/>
    <n v="0"/>
    <n v="7.7200000000000005E-2"/>
    <m/>
    <m/>
    <n v="6951"/>
    <n v="15136"/>
  </r>
  <r>
    <x v="28"/>
    <s v="C-IV"/>
    <x v="10"/>
    <x v="2"/>
    <n v="2015"/>
    <s v="2014/15"/>
    <n v="379"/>
    <n v="3069"/>
    <n v="2"/>
    <n v="28"/>
    <n v="381"/>
    <n v="3097"/>
    <n v="3478"/>
    <n v="7207"/>
    <n v="940"/>
    <n v="6178"/>
    <n v="7118"/>
    <n v="8"/>
    <n v="81"/>
    <n v="89"/>
    <n v="948"/>
    <n v="6259"/>
    <n v="972088"/>
    <n v="7163"/>
    <n v="979251"/>
    <n v="29208"/>
    <n v="0.93989999999999996"/>
    <m/>
    <n v="9"/>
    <n v="0.222"/>
    <n v="9.7000000000000003E-3"/>
    <m/>
    <m/>
    <n v="818"/>
    <n v="1686"/>
  </r>
  <r>
    <x v="29"/>
    <s v="C-IV"/>
    <x v="10"/>
    <x v="2"/>
    <n v="2015"/>
    <s v="2014/15"/>
    <n v="415"/>
    <n v="3728"/>
    <n v="1"/>
    <n v="6"/>
    <n v="416"/>
    <n v="3734"/>
    <n v="4150"/>
    <n v="7568"/>
    <n v="1088"/>
    <n v="6469"/>
    <n v="7557"/>
    <n v="1"/>
    <n v="10"/>
    <n v="11"/>
    <n v="1089"/>
    <n v="6479"/>
    <n v="1124557"/>
    <n v="1230"/>
    <n v="1125787"/>
    <n v="21883"/>
    <n v="0.99480000000000002"/>
    <m/>
    <n v="9"/>
    <n v="0.222"/>
    <n v="9.7000000000000003E-3"/>
    <m/>
    <m/>
    <n v="179"/>
    <n v="321"/>
  </r>
  <r>
    <x v="30"/>
    <s v="CalWIN"/>
    <x v="10"/>
    <x v="2"/>
    <n v="2015"/>
    <s v="2014/15"/>
    <n v="13902"/>
    <n v="103212"/>
    <n v="101"/>
    <n v="1845"/>
    <n v="14003"/>
    <n v="105057"/>
    <n v="119060"/>
    <n v="252447"/>
    <n v="35293"/>
    <n v="212767"/>
    <n v="248060"/>
    <n v="316"/>
    <n v="4071"/>
    <n v="4387"/>
    <n v="35609"/>
    <n v="216838"/>
    <n v="35067015"/>
    <n v="526788"/>
    <n v="35593803"/>
    <n v="800667"/>
    <n v="0.98529999999999995"/>
    <m/>
    <n v="4"/>
    <n v="0.25"/>
    <n v="1.2800000000000001E-2"/>
    <m/>
    <m/>
    <n v="29489"/>
    <n v="63553"/>
  </r>
  <r>
    <x v="31"/>
    <s v="CalWIN"/>
    <x v="10"/>
    <x v="2"/>
    <n v="2015"/>
    <s v="2014/15"/>
    <n v="1216"/>
    <n v="7991"/>
    <n v="8"/>
    <n v="29"/>
    <n v="1224"/>
    <n v="8020"/>
    <n v="9244"/>
    <n v="18515"/>
    <n v="2503"/>
    <n v="15926"/>
    <n v="18429"/>
    <n v="20"/>
    <n v="66"/>
    <n v="86"/>
    <n v="2523"/>
    <n v="15992"/>
    <n v="2475246"/>
    <n v="9974"/>
    <n v="2485220"/>
    <n v="57827"/>
    <n v="0.99339999999999995"/>
    <m/>
    <n v="9"/>
    <n v="0.222"/>
    <n v="9.7000000000000003E-3"/>
    <m/>
    <m/>
    <n v="716"/>
    <n v="1424"/>
  </r>
  <r>
    <x v="32"/>
    <s v="C-IV"/>
    <x v="10"/>
    <x v="2"/>
    <n v="2015"/>
    <s v="2014/15"/>
    <n v="111"/>
    <n v="899"/>
    <n v="0"/>
    <n v="1"/>
    <n v="111"/>
    <n v="900"/>
    <n v="1011"/>
    <n v="1962"/>
    <n v="304"/>
    <n v="1657"/>
    <n v="1961"/>
    <n v="0"/>
    <n v="1"/>
    <n v="1"/>
    <n v="304"/>
    <n v="1658"/>
    <n v="282244"/>
    <n v="141"/>
    <n v="282385"/>
    <n v="5289"/>
    <n v="1"/>
    <m/>
    <n v="9"/>
    <n v="0.222"/>
    <n v="9.7000000000000003E-3"/>
    <m/>
    <m/>
    <n v="41"/>
    <n v="67"/>
  </r>
  <r>
    <x v="33"/>
    <s v="C-IV"/>
    <x v="10"/>
    <x v="2"/>
    <n v="2015"/>
    <s v="2014/15"/>
    <n v="19077"/>
    <n v="107956"/>
    <n v="48"/>
    <n v="519"/>
    <n v="19125"/>
    <n v="108475"/>
    <n v="127600"/>
    <n v="295843"/>
    <n v="51878"/>
    <n v="242396"/>
    <n v="294274"/>
    <n v="171"/>
    <n v="1398"/>
    <n v="1569"/>
    <n v="52049"/>
    <n v="243794"/>
    <n v="40561682"/>
    <n v="167290"/>
    <n v="40728972"/>
    <n v="730640"/>
    <n v="0.99650000000000005"/>
    <m/>
    <n v="9"/>
    <n v="0.111"/>
    <n v="3.3099999999999997E-2"/>
    <m/>
    <m/>
    <n v="17175"/>
    <n v="37638"/>
  </r>
  <r>
    <x v="34"/>
    <s v="CalWIN"/>
    <x v="10"/>
    <x v="2"/>
    <n v="2015"/>
    <s v="2014/15"/>
    <n v="18659"/>
    <n v="83964"/>
    <n v="185"/>
    <n v="871"/>
    <n v="18844"/>
    <n v="84835"/>
    <n v="103679"/>
    <n v="220704"/>
    <n v="47333"/>
    <n v="170765"/>
    <n v="218098"/>
    <n v="652"/>
    <n v="1954"/>
    <n v="2606"/>
    <n v="47985"/>
    <n v="172719"/>
    <n v="32252748"/>
    <n v="349523"/>
    <n v="32602271"/>
    <n v="500449"/>
    <n v="0.99"/>
    <m/>
    <n v="4"/>
    <n v="0.5"/>
    <n v="0"/>
    <m/>
    <m/>
    <n v="10032"/>
    <n v="19614"/>
  </r>
  <r>
    <x v="35"/>
    <s v="C-IV"/>
    <x v="10"/>
    <x v="2"/>
    <n v="2015"/>
    <s v="2014/15"/>
    <n v="327"/>
    <n v="2306"/>
    <n v="1"/>
    <n v="7"/>
    <n v="328"/>
    <n v="2313"/>
    <n v="2641"/>
    <n v="5894"/>
    <n v="872"/>
    <n v="4997"/>
    <n v="5869"/>
    <n v="4"/>
    <n v="21"/>
    <n v="25"/>
    <n v="876"/>
    <n v="5018"/>
    <n v="810389"/>
    <n v="2024"/>
    <n v="812413"/>
    <n v="16461"/>
    <n v="0.99250000000000005"/>
    <m/>
    <n v="9"/>
    <n v="0.222"/>
    <n v="9.7000000000000003E-3"/>
    <m/>
    <m/>
    <n v="419"/>
    <n v="936"/>
  </r>
  <r>
    <x v="36"/>
    <s v="C-IV"/>
    <x v="10"/>
    <x v="2"/>
    <n v="2015"/>
    <s v="2014/15"/>
    <n v="29278"/>
    <n v="146980"/>
    <n v="64"/>
    <n v="670"/>
    <n v="29342"/>
    <n v="147650"/>
    <n v="176992"/>
    <n v="399799"/>
    <n v="79125"/>
    <n v="318754"/>
    <n v="397879"/>
    <n v="216"/>
    <n v="1704"/>
    <n v="1920"/>
    <n v="79341"/>
    <n v="320458"/>
    <n v="56153431"/>
    <n v="208006"/>
    <n v="56361437"/>
    <n v="779455"/>
    <n v="0.99990000000000001"/>
    <m/>
    <n v="12"/>
    <n v="8.3000000000000004E-2"/>
    <n v="9.2299999999999993E-2"/>
    <m/>
    <m/>
    <n v="21406"/>
    <n v="45497"/>
  </r>
  <r>
    <x v="37"/>
    <s v="CalWIN"/>
    <x v="10"/>
    <x v="2"/>
    <n v="2015"/>
    <s v="2014/15"/>
    <n v="21539"/>
    <n v="115543"/>
    <n v="177"/>
    <n v="1106"/>
    <n v="21716"/>
    <n v="116649"/>
    <n v="138365"/>
    <n v="287133"/>
    <n v="56105"/>
    <n v="227903"/>
    <n v="284008"/>
    <n v="532"/>
    <n v="2593"/>
    <n v="3125"/>
    <n v="56637"/>
    <n v="230496"/>
    <n v="40128005"/>
    <n v="357427"/>
    <n v="40485432"/>
    <n v="769082"/>
    <n v="0.9284"/>
    <m/>
    <n v="7"/>
    <n v="0.42899999999999999"/>
    <n v="5.8999999999999999E-3"/>
    <m/>
    <m/>
    <n v="16850"/>
    <n v="34479"/>
  </r>
  <r>
    <x v="38"/>
    <s v="CalWIN"/>
    <x v="10"/>
    <x v="2"/>
    <n v="2015"/>
    <s v="2014/15"/>
    <n v="2670"/>
    <n v="29328"/>
    <n v="69"/>
    <n v="1193"/>
    <n v="2739"/>
    <n v="30521"/>
    <n v="33260"/>
    <n v="51372"/>
    <n v="5942"/>
    <n v="43450"/>
    <n v="49392"/>
    <n v="188"/>
    <n v="1792"/>
    <n v="1980"/>
    <n v="6130"/>
    <n v="45242"/>
    <n v="7545969"/>
    <n v="248708"/>
    <n v="7794677"/>
    <n v="214187"/>
    <n v="0.96819999999999995"/>
    <m/>
    <n v="2"/>
    <n v="1"/>
    <n v="8.8599999999999998E-2"/>
    <m/>
    <m/>
    <n v="4174"/>
    <n v="6658"/>
  </r>
  <r>
    <x v="39"/>
    <s v="C-IV"/>
    <x v="10"/>
    <x v="2"/>
    <n v="2015"/>
    <s v="2014/15"/>
    <n v="9190"/>
    <n v="41898"/>
    <n v="22"/>
    <n v="274"/>
    <n v="9212"/>
    <n v="42172"/>
    <n v="51384"/>
    <n v="119485"/>
    <n v="23580"/>
    <n v="95080"/>
    <n v="118660"/>
    <n v="70"/>
    <n v="755"/>
    <n v="825"/>
    <n v="23650"/>
    <n v="95835"/>
    <n v="16849165"/>
    <n v="96191"/>
    <n v="16945356"/>
    <n v="270170"/>
    <n v="0.97760000000000002"/>
    <m/>
    <n v="5"/>
    <n v="0"/>
    <n v="1.2200000000000001E-2"/>
    <m/>
    <m/>
    <n v="7277"/>
    <n v="15379"/>
  </r>
  <r>
    <x v="40"/>
    <s v="CalWIN"/>
    <x v="10"/>
    <x v="2"/>
    <n v="2015"/>
    <s v="2014/15"/>
    <n v="1101"/>
    <n v="8362"/>
    <n v="1"/>
    <n v="25"/>
    <n v="1102"/>
    <n v="8387"/>
    <n v="9489"/>
    <n v="17811"/>
    <n v="2776"/>
    <n v="14967"/>
    <n v="17743"/>
    <n v="2"/>
    <n v="66"/>
    <n v="68"/>
    <n v="2778"/>
    <n v="15033"/>
    <n v="2500903"/>
    <n v="6600"/>
    <n v="2507503"/>
    <n v="55626"/>
    <n v="0.97689999999999999"/>
    <m/>
    <n v="9"/>
    <n v="0.222"/>
    <n v="9.7000000000000003E-3"/>
    <m/>
    <m/>
    <n v="1134"/>
    <n v="2292"/>
  </r>
  <r>
    <x v="41"/>
    <s v="CalWIN"/>
    <x v="10"/>
    <x v="2"/>
    <n v="2015"/>
    <s v="2014/15"/>
    <n v="1643"/>
    <n v="14016"/>
    <n v="28"/>
    <n v="299"/>
    <n v="1671"/>
    <n v="14315"/>
    <n v="15986"/>
    <n v="31989"/>
    <n v="4070"/>
    <n v="27104"/>
    <n v="31174"/>
    <n v="88"/>
    <n v="727"/>
    <n v="815"/>
    <n v="4158"/>
    <n v="27831"/>
    <n v="4246362"/>
    <n v="86041"/>
    <n v="4332403"/>
    <n v="142020"/>
    <n v="0.98109999999999997"/>
    <m/>
    <n v="9"/>
    <n v="0.222"/>
    <n v="9.7000000000000003E-3"/>
    <m/>
    <m/>
    <n v="4069"/>
    <n v="7891"/>
  </r>
  <r>
    <x v="42"/>
    <s v="CalWIN"/>
    <x v="10"/>
    <x v="2"/>
    <n v="2015"/>
    <s v="2014/15"/>
    <n v="2979"/>
    <n v="12767"/>
    <n v="13"/>
    <n v="54"/>
    <n v="2992"/>
    <n v="12821"/>
    <n v="15813"/>
    <n v="34630"/>
    <n v="7604"/>
    <n v="26863"/>
    <n v="34467"/>
    <n v="36"/>
    <n v="127"/>
    <n v="163"/>
    <n v="7640"/>
    <n v="26990"/>
    <n v="4647043"/>
    <n v="17250"/>
    <n v="4664293"/>
    <n v="123530"/>
    <n v="0.9083"/>
    <m/>
    <n v="9"/>
    <n v="0.222"/>
    <n v="9.7000000000000003E-3"/>
    <m/>
    <m/>
    <n v="4410"/>
    <n v="9795"/>
  </r>
  <r>
    <x v="43"/>
    <s v="CalWIN"/>
    <x v="10"/>
    <x v="2"/>
    <n v="2015"/>
    <s v="2014/15"/>
    <n v="7483"/>
    <n v="46509"/>
    <n v="70"/>
    <n v="1106"/>
    <n v="7553"/>
    <n v="47615"/>
    <n v="55168"/>
    <n v="112863"/>
    <n v="18091"/>
    <n v="92324"/>
    <n v="110415"/>
    <n v="218"/>
    <n v="2230"/>
    <n v="2448"/>
    <n v="18309"/>
    <n v="94554"/>
    <n v="15713490"/>
    <n v="312757"/>
    <n v="16026247"/>
    <n v="398265"/>
    <n v="0.97709999999999997"/>
    <m/>
    <n v="2"/>
    <n v="0.5"/>
    <n v="4.3E-3"/>
    <m/>
    <m/>
    <n v="10985"/>
    <n v="22096"/>
  </r>
  <r>
    <x v="44"/>
    <s v="CalWIN"/>
    <x v="10"/>
    <x v="2"/>
    <n v="2015"/>
    <s v="2014/15"/>
    <n v="1302"/>
    <n v="11242"/>
    <n v="2"/>
    <n v="18"/>
    <n v="1304"/>
    <n v="11260"/>
    <n v="12564"/>
    <n v="23841"/>
    <n v="3181"/>
    <n v="20611"/>
    <n v="23792"/>
    <n v="5"/>
    <n v="44"/>
    <n v="49"/>
    <n v="3186"/>
    <n v="20655"/>
    <n v="3337635.99"/>
    <n v="6731"/>
    <n v="3344366.99"/>
    <n v="70685"/>
    <n v="0.88390000000000002"/>
    <m/>
    <n v="9"/>
    <n v="0.222"/>
    <n v="9.7000000000000003E-3"/>
    <m/>
    <m/>
    <n v="2427"/>
    <n v="5001"/>
  </r>
  <r>
    <x v="45"/>
    <s v="C-IV"/>
    <x v="10"/>
    <x v="2"/>
    <n v="2015"/>
    <s v="2014/15"/>
    <n v="1561"/>
    <n v="11197"/>
    <n v="2"/>
    <n v="18"/>
    <n v="1563"/>
    <n v="11215"/>
    <n v="12778"/>
    <n v="24691"/>
    <n v="3872"/>
    <n v="20771"/>
    <n v="24643"/>
    <n v="5"/>
    <n v="43"/>
    <n v="48"/>
    <n v="3877"/>
    <n v="20814"/>
    <n v="3412857"/>
    <n v="27187"/>
    <n v="3440044"/>
    <n v="61126"/>
    <n v="0.93920000000000003"/>
    <m/>
    <n v="9"/>
    <n v="0.222"/>
    <n v="9.7000000000000003E-3"/>
    <m/>
    <m/>
    <n v="697"/>
    <n v="1152"/>
  </r>
  <r>
    <x v="46"/>
    <s v="C-IV"/>
    <x v="10"/>
    <x v="2"/>
    <n v="2015"/>
    <s v="2014/15"/>
    <n v="8"/>
    <n v="161"/>
    <n v="0"/>
    <n v="0"/>
    <n v="8"/>
    <n v="161"/>
    <n v="169"/>
    <n v="315"/>
    <n v="25"/>
    <n v="290"/>
    <n v="315"/>
    <n v="0"/>
    <n v="0"/>
    <n v="0"/>
    <n v="25"/>
    <n v="290"/>
    <n v="42922"/>
    <n v="0"/>
    <n v="42922"/>
    <n v="768"/>
    <n v="1"/>
    <m/>
    <n v="9"/>
    <n v="0.222"/>
    <n v="9.7000000000000003E-3"/>
    <m/>
    <m/>
    <n v="2"/>
    <n v="5"/>
  </r>
  <r>
    <x v="47"/>
    <s v="C-IV"/>
    <x v="10"/>
    <x v="2"/>
    <n v="2015"/>
    <s v="2014/15"/>
    <n v="445"/>
    <n v="2744"/>
    <n v="0"/>
    <n v="2"/>
    <n v="445"/>
    <n v="2746"/>
    <n v="3191"/>
    <n v="6899"/>
    <n v="1218"/>
    <n v="5678"/>
    <n v="6896"/>
    <n v="0"/>
    <n v="3"/>
    <n v="3"/>
    <n v="1218"/>
    <n v="5681"/>
    <n v="953667"/>
    <n v="469"/>
    <n v="954136"/>
    <n v="16238"/>
    <n v="1"/>
    <m/>
    <n v="9"/>
    <n v="0.222"/>
    <n v="9.7000000000000003E-3"/>
    <m/>
    <m/>
    <n v="143"/>
    <n v="240"/>
  </r>
  <r>
    <x v="48"/>
    <s v="CalWIN"/>
    <x v="10"/>
    <x v="2"/>
    <n v="2015"/>
    <s v="2014/15"/>
    <n v="3680"/>
    <n v="18478"/>
    <n v="11"/>
    <n v="87"/>
    <n v="3691"/>
    <n v="18565"/>
    <n v="22256"/>
    <n v="43426"/>
    <n v="8783"/>
    <n v="34403"/>
    <n v="43186"/>
    <n v="36"/>
    <n v="204"/>
    <n v="240"/>
    <n v="8819"/>
    <n v="34607"/>
    <n v="6297841"/>
    <n v="30497"/>
    <n v="6328338"/>
    <n v="109433"/>
    <n v="0.90280000000000005"/>
    <m/>
    <n v="1"/>
    <n v="1"/>
    <n v="7.4300000000000005E-2"/>
    <m/>
    <m/>
    <n v="2435"/>
    <n v="4779"/>
  </r>
  <r>
    <x v="49"/>
    <s v="CalWIN"/>
    <x v="10"/>
    <x v="2"/>
    <n v="2015"/>
    <s v="2014/15"/>
    <n v="2351"/>
    <n v="17107"/>
    <n v="18"/>
    <n v="106"/>
    <n v="2369"/>
    <n v="17213"/>
    <n v="19582"/>
    <n v="35540"/>
    <n v="5581"/>
    <n v="29625"/>
    <n v="35206"/>
    <n v="60"/>
    <n v="274"/>
    <n v="334"/>
    <n v="5641"/>
    <n v="29899"/>
    <n v="4980237"/>
    <n v="34044"/>
    <n v="5014281"/>
    <n v="114888"/>
    <n v="0.97070000000000001"/>
    <m/>
    <n v="9"/>
    <n v="0.222"/>
    <n v="9.7000000000000003E-3"/>
    <m/>
    <m/>
    <n v="3400"/>
    <n v="6911"/>
  </r>
  <r>
    <x v="50"/>
    <s v="C-IV"/>
    <x v="10"/>
    <x v="2"/>
    <n v="2015"/>
    <s v="2014/15"/>
    <n v="6518"/>
    <n v="35856"/>
    <n v="10"/>
    <n v="69"/>
    <n v="6528"/>
    <n v="35925"/>
    <n v="42453"/>
    <n v="91333"/>
    <n v="17200"/>
    <n v="73907"/>
    <n v="91107"/>
    <n v="31"/>
    <n v="195"/>
    <n v="226"/>
    <n v="17231"/>
    <n v="74102"/>
    <n v="13064040"/>
    <n v="25145"/>
    <n v="13089185"/>
    <n v="212895"/>
    <n v="0.9738"/>
    <m/>
    <n v="2"/>
    <n v="0.5"/>
    <n v="0"/>
    <m/>
    <m/>
    <n v="5491"/>
    <n v="11672"/>
  </r>
  <r>
    <x v="51"/>
    <s v="C-IV"/>
    <x v="10"/>
    <x v="2"/>
    <n v="2015"/>
    <s v="2014/15"/>
    <n v="769"/>
    <n v="4786"/>
    <n v="3"/>
    <n v="27"/>
    <n v="772"/>
    <n v="4813"/>
    <n v="5585"/>
    <n v="12911"/>
    <n v="2084"/>
    <n v="10744"/>
    <n v="12828"/>
    <n v="12"/>
    <n v="71"/>
    <n v="83"/>
    <n v="2096"/>
    <n v="10815"/>
    <n v="1795780"/>
    <n v="9352"/>
    <n v="1805132"/>
    <n v="37474"/>
    <n v="1"/>
    <m/>
    <n v="9"/>
    <n v="0.222"/>
    <n v="9.7000000000000003E-3"/>
    <m/>
    <m/>
    <n v="691"/>
    <n v="1490"/>
  </r>
  <r>
    <x v="52"/>
    <s v="C-IV"/>
    <x v="10"/>
    <x v="2"/>
    <n v="2015"/>
    <s v="2014/15"/>
    <n v="680"/>
    <n v="4089"/>
    <n v="3"/>
    <n v="8"/>
    <n v="683"/>
    <n v="4097"/>
    <n v="4780"/>
    <n v="10477"/>
    <n v="1838"/>
    <n v="8606"/>
    <n v="10444"/>
    <n v="7"/>
    <n v="26"/>
    <n v="33"/>
    <n v="1845"/>
    <n v="8632"/>
    <n v="1447724"/>
    <n v="3885"/>
    <n v="1451609"/>
    <n v="25606"/>
    <n v="0.98499999999999999"/>
    <m/>
    <n v="9"/>
    <n v="0.222"/>
    <n v="9.7000000000000003E-3"/>
    <m/>
    <m/>
    <n v="450"/>
    <n v="921"/>
  </r>
  <r>
    <x v="53"/>
    <s v="C-IV"/>
    <x v="10"/>
    <x v="2"/>
    <n v="2015"/>
    <s v="2014/15"/>
    <n v="77"/>
    <n v="935"/>
    <n v="0"/>
    <n v="0"/>
    <n v="77"/>
    <n v="935"/>
    <n v="1012"/>
    <n v="1861"/>
    <n v="188"/>
    <n v="1673"/>
    <n v="1861"/>
    <n v="0"/>
    <n v="0"/>
    <n v="0"/>
    <n v="188"/>
    <n v="1673"/>
    <n v="273371"/>
    <n v="0"/>
    <n v="273371"/>
    <n v="4596"/>
    <n v="1"/>
    <m/>
    <n v="9"/>
    <n v="0.222"/>
    <n v="9.7000000000000003E-3"/>
    <m/>
    <m/>
    <n v="41"/>
    <n v="63"/>
  </r>
  <r>
    <x v="54"/>
    <s v="CalWIN"/>
    <x v="10"/>
    <x v="2"/>
    <n v="2015"/>
    <s v="2014/15"/>
    <n v="9797"/>
    <n v="41394"/>
    <n v="29"/>
    <n v="351"/>
    <n v="9826"/>
    <n v="41745"/>
    <n v="51571"/>
    <n v="122071"/>
    <n v="26617"/>
    <n v="94500"/>
    <n v="121117"/>
    <n v="90"/>
    <n v="864"/>
    <n v="954"/>
    <n v="26707"/>
    <n v="95364"/>
    <n v="16822598"/>
    <n v="120788"/>
    <n v="16943386"/>
    <n v="231269"/>
    <n v="0.9889"/>
    <m/>
    <n v="1"/>
    <n v="1"/>
    <n v="3.61E-2"/>
    <m/>
    <m/>
    <n v="8283"/>
    <n v="19038"/>
  </r>
  <r>
    <x v="55"/>
    <s v="C-IV"/>
    <x v="10"/>
    <x v="2"/>
    <n v="2015"/>
    <s v="2014/15"/>
    <n v="366"/>
    <n v="2594"/>
    <n v="0"/>
    <n v="3"/>
    <n v="366"/>
    <n v="2597"/>
    <n v="2963"/>
    <n v="5456"/>
    <n v="926"/>
    <n v="4521"/>
    <n v="5447"/>
    <n v="2"/>
    <n v="7"/>
    <n v="9"/>
    <n v="928"/>
    <n v="4528"/>
    <n v="788498"/>
    <n v="1050"/>
    <n v="789548"/>
    <n v="13493"/>
    <n v="0.87680000000000002"/>
    <m/>
    <n v="9"/>
    <n v="0.222"/>
    <n v="9.7000000000000003E-3"/>
    <m/>
    <m/>
    <n v="117"/>
    <n v="188"/>
  </r>
  <r>
    <x v="56"/>
    <s v="CalWIN"/>
    <x v="10"/>
    <x v="2"/>
    <n v="2015"/>
    <s v="2014/15"/>
    <n v="3747"/>
    <n v="31888"/>
    <n v="13"/>
    <n v="262"/>
    <n v="3760"/>
    <n v="32150"/>
    <n v="35910"/>
    <n v="73209"/>
    <n v="9335"/>
    <n v="63260"/>
    <n v="72595"/>
    <n v="44"/>
    <n v="570"/>
    <n v="614"/>
    <n v="9379"/>
    <n v="63830"/>
    <n v="10368162"/>
    <n v="115260"/>
    <n v="10483422"/>
    <n v="205926"/>
    <n v="0.98250000000000004"/>
    <m/>
    <n v="2"/>
    <n v="1"/>
    <n v="1.09E-2"/>
    <m/>
    <m/>
    <n v="6951"/>
    <n v="15453"/>
  </r>
  <r>
    <x v="57"/>
    <s v="CalWIN"/>
    <x v="10"/>
    <x v="2"/>
    <n v="2015"/>
    <s v="2014/15"/>
    <n v="1279"/>
    <n v="7989"/>
    <n v="25"/>
    <n v="108"/>
    <n v="1304"/>
    <n v="8097"/>
    <n v="9401"/>
    <n v="19278"/>
    <n v="3283"/>
    <n v="15637"/>
    <n v="18920"/>
    <n v="90"/>
    <n v="268"/>
    <n v="358"/>
    <n v="3373"/>
    <n v="15905"/>
    <n v="2638364"/>
    <n v="42924"/>
    <n v="2681288"/>
    <n v="51620"/>
    <n v="0.88300000000000001"/>
    <m/>
    <n v="9"/>
    <n v="0.222"/>
    <n v="9.7000000000000003E-3"/>
    <m/>
    <m/>
    <n v="967"/>
    <n v="1914"/>
  </r>
  <r>
    <x v="58"/>
    <s v="C-IV"/>
    <x v="10"/>
    <x v="2"/>
    <n v="2015"/>
    <s v="2014/15"/>
    <n v="950"/>
    <n v="5001"/>
    <n v="4"/>
    <n v="18"/>
    <n v="954"/>
    <n v="5019"/>
    <n v="5973"/>
    <n v="13269"/>
    <n v="2598"/>
    <n v="10609"/>
    <n v="13207"/>
    <n v="9"/>
    <n v="53"/>
    <n v="62"/>
    <n v="2607"/>
    <n v="10662"/>
    <n v="1883145"/>
    <n v="6772"/>
    <n v="1889917"/>
    <n v="28576"/>
    <n v="1"/>
    <m/>
    <n v="9"/>
    <n v="0.222"/>
    <n v="9.7000000000000003E-3"/>
    <m/>
    <m/>
    <n v="535"/>
    <n v="1082"/>
  </r>
  <r>
    <x v="0"/>
    <s v="n/a"/>
    <x v="11"/>
    <x v="2"/>
    <n v="2015"/>
    <s v="2014/15"/>
    <n v="299402"/>
    <n v="1785111"/>
    <n v="2020"/>
    <n v="17586"/>
    <n v="301422"/>
    <n v="1802697"/>
    <n v="2104119"/>
    <n v="4452530"/>
    <n v="755045"/>
    <n v="3652172"/>
    <n v="4407217"/>
    <n v="6560"/>
    <n v="38753"/>
    <n v="45313"/>
    <n v="761605"/>
    <n v="3690925"/>
    <n v="641606817.80999994"/>
    <n v="6060505"/>
    <n v="647667322.80999994"/>
    <n v="12172169"/>
    <n v="0.96699999999999997"/>
    <m/>
    <n v="124"/>
    <n v="0.32300000000000001"/>
    <n v="7.1999999999999995E-2"/>
    <m/>
    <m/>
    <n v="339226"/>
    <n v="705941"/>
  </r>
  <r>
    <x v="1"/>
    <s v="CalWIN"/>
    <x v="11"/>
    <x v="2"/>
    <n v="2015"/>
    <s v="2014/15"/>
    <n v="8985"/>
    <n v="52599"/>
    <n v="103"/>
    <n v="933"/>
    <n v="9088"/>
    <n v="53532"/>
    <n v="62620"/>
    <n v="123326"/>
    <n v="21164"/>
    <n v="99683"/>
    <n v="120847"/>
    <n v="337"/>
    <n v="2142"/>
    <n v="2479"/>
    <n v="21501"/>
    <n v="101825"/>
    <n v="18167011"/>
    <n v="305752"/>
    <n v="18472763"/>
    <n v="408267"/>
    <n v="0.86329999999999996"/>
    <m/>
    <n v="2"/>
    <n v="1"/>
    <n v="0.1124"/>
    <m/>
    <m/>
    <n v="9444"/>
    <n v="17967"/>
  </r>
  <r>
    <x v="2"/>
    <s v="C-IV"/>
    <x v="11"/>
    <x v="2"/>
    <n v="2015"/>
    <s v="2014/15"/>
    <n v="4"/>
    <n v="103"/>
    <n v="0"/>
    <n v="0"/>
    <n v="4"/>
    <n v="103"/>
    <n v="107"/>
    <n v="175"/>
    <n v="8"/>
    <n v="167"/>
    <n v="175"/>
    <n v="0"/>
    <n v="0"/>
    <n v="0"/>
    <n v="8"/>
    <n v="167"/>
    <n v="23071"/>
    <n v="0"/>
    <n v="23071"/>
    <n v="374"/>
    <n v="1"/>
    <m/>
    <n v="10"/>
    <n v="0.2"/>
    <n v="1.8700000000000001E-2"/>
    <m/>
    <m/>
    <n v="0"/>
    <n v="0"/>
  </r>
  <r>
    <x v="3"/>
    <s v="C-IV"/>
    <x v="11"/>
    <x v="2"/>
    <n v="2015"/>
    <s v="2014/15"/>
    <n v="173"/>
    <n v="1545"/>
    <n v="0"/>
    <n v="3"/>
    <n v="173"/>
    <n v="1548"/>
    <n v="1721"/>
    <n v="3254"/>
    <n v="446"/>
    <n v="2805"/>
    <n v="3251"/>
    <n v="0"/>
    <n v="3"/>
    <n v="3"/>
    <n v="446"/>
    <n v="2808"/>
    <n v="453211"/>
    <n v="330"/>
    <n v="453541"/>
    <n v="7485"/>
    <n v="0.96630000000000005"/>
    <m/>
    <n v="10"/>
    <n v="0.2"/>
    <n v="1.8700000000000001E-2"/>
    <m/>
    <m/>
    <n v="59"/>
    <n v="107"/>
  </r>
  <r>
    <x v="4"/>
    <s v="C-IV"/>
    <x v="11"/>
    <x v="2"/>
    <n v="2015"/>
    <s v="2014/15"/>
    <n v="2012"/>
    <n v="13915"/>
    <n v="4"/>
    <n v="36"/>
    <n v="2016"/>
    <n v="13951"/>
    <n v="15967"/>
    <n v="31187"/>
    <n v="4996"/>
    <n v="26104"/>
    <n v="31100"/>
    <n v="11"/>
    <n v="76"/>
    <n v="87"/>
    <n v="5007"/>
    <n v="26180"/>
    <n v="4422983"/>
    <n v="9920"/>
    <n v="4432903"/>
    <n v="77060"/>
    <n v="0.93359999999999999"/>
    <m/>
    <n v="10"/>
    <n v="0.2"/>
    <n v="1.8700000000000001E-2"/>
    <m/>
    <m/>
    <n v="981"/>
    <n v="1660"/>
  </r>
  <r>
    <x v="5"/>
    <s v="C-IV"/>
    <x v="11"/>
    <x v="2"/>
    <n v="2015"/>
    <s v="2014/15"/>
    <n v="281"/>
    <n v="2593"/>
    <n v="0"/>
    <n v="4"/>
    <n v="281"/>
    <n v="2597"/>
    <n v="2878"/>
    <n v="5399"/>
    <n v="743"/>
    <n v="4646"/>
    <n v="5389"/>
    <n v="1"/>
    <n v="9"/>
    <n v="10"/>
    <n v="744"/>
    <n v="4655"/>
    <n v="750468"/>
    <n v="1249"/>
    <n v="751717"/>
    <n v="11248"/>
    <n v="0.99119999999999997"/>
    <m/>
    <n v="10"/>
    <n v="0.2"/>
    <n v="1.8700000000000001E-2"/>
    <m/>
    <m/>
    <n v="107"/>
    <n v="188"/>
  </r>
  <r>
    <x v="6"/>
    <s v="C-IV"/>
    <x v="11"/>
    <x v="2"/>
    <n v="2015"/>
    <s v="2014/15"/>
    <n v="101"/>
    <n v="562"/>
    <n v="0"/>
    <n v="2"/>
    <n v="101"/>
    <n v="564"/>
    <n v="665"/>
    <n v="1537"/>
    <n v="264"/>
    <n v="1268"/>
    <n v="1532"/>
    <n v="1"/>
    <n v="4"/>
    <n v="5"/>
    <n v="265"/>
    <n v="1272"/>
    <n v="214922"/>
    <n v="853"/>
    <n v="215775"/>
    <n v="8136"/>
    <n v="0.80769999999999997"/>
    <m/>
    <n v="10"/>
    <n v="0.2"/>
    <n v="1.8700000000000001E-2"/>
    <m/>
    <m/>
    <n v="153"/>
    <n v="355"/>
  </r>
  <r>
    <x v="7"/>
    <s v="CalWIN"/>
    <x v="11"/>
    <x v="2"/>
    <n v="2015"/>
    <s v="2014/15"/>
    <n v="5325"/>
    <n v="30137"/>
    <n v="31"/>
    <n v="231"/>
    <n v="5356"/>
    <n v="30368"/>
    <n v="35724"/>
    <n v="72653"/>
    <n v="12682"/>
    <n v="59319"/>
    <n v="72001"/>
    <n v="117"/>
    <n v="535"/>
    <n v="652"/>
    <n v="12799"/>
    <n v="59854"/>
    <n v="10824833"/>
    <n v="77860"/>
    <n v="10902693"/>
    <n v="249757"/>
    <n v="0.93589999999999995"/>
    <m/>
    <n v="3"/>
    <n v="0.66700000000000004"/>
    <n v="4.2500000000000003E-2"/>
    <m/>
    <m/>
    <n v="5532"/>
    <n v="11060"/>
  </r>
  <r>
    <x v="8"/>
    <s v="C-IV"/>
    <x v="11"/>
    <x v="2"/>
    <n v="2015"/>
    <s v="2014/15"/>
    <n v="418"/>
    <n v="2080"/>
    <n v="0"/>
    <n v="5"/>
    <n v="418"/>
    <n v="2085"/>
    <n v="2503"/>
    <n v="5187"/>
    <n v="1126"/>
    <n v="4049"/>
    <n v="5175"/>
    <n v="1"/>
    <n v="11"/>
    <n v="12"/>
    <n v="1127"/>
    <n v="4060"/>
    <n v="737805"/>
    <n v="1085"/>
    <n v="738890"/>
    <n v="11082"/>
    <n v="1"/>
    <m/>
    <n v="10"/>
    <n v="0.2"/>
    <n v="1.8700000000000001E-2"/>
    <m/>
    <m/>
    <n v="146"/>
    <n v="249"/>
  </r>
  <r>
    <x v="9"/>
    <s v="C-IV"/>
    <x v="11"/>
    <x v="2"/>
    <n v="2015"/>
    <s v="2014/15"/>
    <n v="596"/>
    <n v="6518"/>
    <n v="0"/>
    <n v="20"/>
    <n v="596"/>
    <n v="6538"/>
    <n v="7134"/>
    <n v="12931"/>
    <n v="1502"/>
    <n v="11384"/>
    <n v="12886"/>
    <n v="0"/>
    <n v="45"/>
    <n v="45"/>
    <n v="1502"/>
    <n v="11429"/>
    <n v="1822198"/>
    <n v="4395"/>
    <n v="1826593"/>
    <n v="35200"/>
    <n v="0.99780000000000002"/>
    <m/>
    <n v="10"/>
    <n v="0.2"/>
    <n v="1.8700000000000001E-2"/>
    <m/>
    <m/>
    <n v="437"/>
    <n v="872"/>
  </r>
  <r>
    <x v="10"/>
    <s v="CalWIN"/>
    <x v="11"/>
    <x v="2"/>
    <n v="2015"/>
    <s v="2014/15"/>
    <n v="15431"/>
    <n v="80087"/>
    <n v="60"/>
    <n v="345"/>
    <n v="15491"/>
    <n v="80432"/>
    <n v="95923"/>
    <n v="226268"/>
    <n v="42040"/>
    <n v="183176"/>
    <n v="225216"/>
    <n v="206"/>
    <n v="846"/>
    <n v="1052"/>
    <n v="42246"/>
    <n v="184022"/>
    <n v="33718825"/>
    <n v="138732"/>
    <n v="33857557"/>
    <n v="445313"/>
    <n v="0.94430000000000003"/>
    <m/>
    <n v="4"/>
    <n v="0.25"/>
    <n v="8.5000000000000006E-3"/>
    <m/>
    <m/>
    <n v="14545"/>
    <n v="31811"/>
  </r>
  <r>
    <x v="11"/>
    <s v="C-IV"/>
    <x v="11"/>
    <x v="2"/>
    <n v="2015"/>
    <s v="2014/15"/>
    <n v="248"/>
    <n v="1259"/>
    <n v="0"/>
    <n v="1"/>
    <n v="248"/>
    <n v="1260"/>
    <n v="1508"/>
    <n v="3638"/>
    <n v="679"/>
    <n v="2954"/>
    <n v="3633"/>
    <n v="1"/>
    <n v="4"/>
    <n v="5"/>
    <n v="680"/>
    <n v="2958"/>
    <n v="473760"/>
    <n v="244"/>
    <n v="474004"/>
    <n v="11243"/>
    <n v="1"/>
    <m/>
    <n v="10"/>
    <n v="0.2"/>
    <n v="1.8700000000000001E-2"/>
    <m/>
    <m/>
    <n v="233"/>
    <n v="522"/>
  </r>
  <r>
    <x v="12"/>
    <s v="C-IV"/>
    <x v="11"/>
    <x v="2"/>
    <n v="2015"/>
    <s v="2014/15"/>
    <n v="1011"/>
    <n v="10322"/>
    <n v="2"/>
    <n v="18"/>
    <n v="1013"/>
    <n v="10340"/>
    <n v="11353"/>
    <n v="20120"/>
    <n v="2508"/>
    <n v="17570"/>
    <n v="20078"/>
    <n v="5"/>
    <n v="37"/>
    <n v="42"/>
    <n v="2513"/>
    <n v="17607"/>
    <n v="2860546"/>
    <n v="4004"/>
    <n v="2864550"/>
    <n v="46942"/>
    <n v="0.99150000000000005"/>
    <m/>
    <n v="10"/>
    <n v="0.2"/>
    <n v="1.8700000000000001E-2"/>
    <m/>
    <m/>
    <n v="693"/>
    <n v="1282"/>
  </r>
  <r>
    <x v="13"/>
    <s v="C-IV"/>
    <x v="11"/>
    <x v="2"/>
    <n v="2015"/>
    <s v="2014/15"/>
    <n v="2426"/>
    <n v="14200"/>
    <n v="10"/>
    <n v="150"/>
    <n v="2436"/>
    <n v="14350"/>
    <n v="16786"/>
    <n v="42319"/>
    <n v="6800"/>
    <n v="35047"/>
    <n v="41847"/>
    <n v="31"/>
    <n v="441"/>
    <n v="472"/>
    <n v="6831"/>
    <n v="35488"/>
    <n v="5575425"/>
    <n v="50928"/>
    <n v="5626353"/>
    <n v="84827"/>
    <n v="0.94930000000000003"/>
    <m/>
    <n v="10"/>
    <n v="0.2"/>
    <n v="1.8700000000000001E-2"/>
    <m/>
    <m/>
    <n v="1096"/>
    <n v="2185"/>
  </r>
  <r>
    <x v="14"/>
    <s v="C-IV"/>
    <x v="11"/>
    <x v="2"/>
    <n v="2015"/>
    <s v="2014/15"/>
    <n v="112"/>
    <n v="918"/>
    <n v="0"/>
    <n v="4"/>
    <n v="112"/>
    <n v="922"/>
    <n v="1034"/>
    <n v="2045"/>
    <n v="295"/>
    <n v="1742"/>
    <n v="2037"/>
    <n v="0"/>
    <n v="8"/>
    <n v="8"/>
    <n v="295"/>
    <n v="1750"/>
    <n v="272896"/>
    <n v="808"/>
    <n v="273704"/>
    <n v="5422"/>
    <n v="1"/>
    <m/>
    <n v="10"/>
    <n v="0.2"/>
    <n v="1.8700000000000001E-2"/>
    <m/>
    <m/>
    <n v="104"/>
    <n v="219"/>
  </r>
  <r>
    <x v="15"/>
    <s v="C-IV"/>
    <x v="11"/>
    <x v="2"/>
    <n v="2015"/>
    <s v="2014/15"/>
    <n v="10959"/>
    <n v="51548"/>
    <n v="21"/>
    <n v="333"/>
    <n v="10980"/>
    <n v="51881"/>
    <n v="62861"/>
    <n v="148806"/>
    <n v="29740"/>
    <n v="118227"/>
    <n v="147967"/>
    <n v="68"/>
    <n v="771"/>
    <n v="839"/>
    <n v="29808"/>
    <n v="118998"/>
    <n v="20863317"/>
    <n v="119161"/>
    <n v="20982478"/>
    <n v="353229"/>
    <n v="0.99219999999999997"/>
    <m/>
    <n v="9"/>
    <n v="0.222"/>
    <n v="7.1999999999999998E-3"/>
    <m/>
    <m/>
    <n v="10493"/>
    <n v="23619"/>
  </r>
  <r>
    <x v="16"/>
    <s v="C-IV"/>
    <x v="11"/>
    <x v="2"/>
    <n v="2015"/>
    <s v="2014/15"/>
    <n v="1640"/>
    <n v="8565"/>
    <n v="5"/>
    <n v="49"/>
    <n v="1645"/>
    <n v="8614"/>
    <n v="10259"/>
    <n v="23998"/>
    <n v="4386"/>
    <n v="19451"/>
    <n v="23837"/>
    <n v="16"/>
    <n v="145"/>
    <n v="161"/>
    <n v="4402"/>
    <n v="19596"/>
    <n v="3250445"/>
    <n v="18187"/>
    <n v="3268632"/>
    <n v="52354"/>
    <n v="0.9929"/>
    <m/>
    <n v="10"/>
    <n v="0.2"/>
    <n v="1.8700000000000001E-2"/>
    <m/>
    <m/>
    <n v="1389"/>
    <n v="3074"/>
  </r>
  <r>
    <x v="17"/>
    <s v="C-IV"/>
    <x v="11"/>
    <x v="2"/>
    <n v="2015"/>
    <s v="2014/15"/>
    <n v="688"/>
    <n v="5126"/>
    <n v="0"/>
    <n v="12"/>
    <n v="688"/>
    <n v="5138"/>
    <n v="5826"/>
    <n v="11521"/>
    <n v="1785"/>
    <n v="9708"/>
    <n v="11493"/>
    <n v="2"/>
    <n v="26"/>
    <n v="28"/>
    <n v="1787"/>
    <n v="9734"/>
    <n v="1653228"/>
    <n v="3301"/>
    <n v="1656529"/>
    <n v="28134"/>
    <n v="0.95989999999999998"/>
    <m/>
    <n v="10"/>
    <n v="0.2"/>
    <n v="1.8700000000000001E-2"/>
    <m/>
    <m/>
    <n v="392"/>
    <n v="771"/>
  </r>
  <r>
    <x v="18"/>
    <s v="C-IV"/>
    <x v="11"/>
    <x v="2"/>
    <n v="2015"/>
    <s v="2014/15"/>
    <n v="287"/>
    <n v="1259"/>
    <n v="0"/>
    <n v="0"/>
    <n v="287"/>
    <n v="1259"/>
    <n v="1546"/>
    <n v="3155"/>
    <n v="759"/>
    <n v="2395"/>
    <n v="3154"/>
    <n v="0"/>
    <n v="1"/>
    <n v="1"/>
    <n v="759"/>
    <n v="2396"/>
    <n v="452011"/>
    <n v="186"/>
    <n v="452197"/>
    <n v="7171"/>
    <n v="0.83530000000000004"/>
    <m/>
    <n v="10"/>
    <n v="0.2"/>
    <n v="1.8700000000000001E-2"/>
    <m/>
    <m/>
    <n v="106"/>
    <n v="186"/>
  </r>
  <r>
    <x v="19"/>
    <s v="LRS"/>
    <x v="11"/>
    <x v="2"/>
    <n v="2015"/>
    <s v="2014/15"/>
    <n v="83608"/>
    <n v="497079"/>
    <n v="944"/>
    <n v="5786"/>
    <n v="84552"/>
    <n v="502865"/>
    <n v="587417"/>
    <n v="1189576"/>
    <n v="191415"/>
    <n v="982938"/>
    <n v="1174353"/>
    <n v="3001"/>
    <n v="12222"/>
    <n v="15223"/>
    <n v="194416"/>
    <n v="995160"/>
    <n v="179439241"/>
    <n v="2384564"/>
    <n v="181823805"/>
    <n v="3671212"/>
    <n v="0.95840000000000003"/>
    <m/>
    <n v="18"/>
    <n v="0.44400000000000001"/>
    <n v="8.0799999999999997E-2"/>
    <m/>
    <m/>
    <n v="113694"/>
    <n v="231637"/>
  </r>
  <r>
    <x v="20"/>
    <s v="C-IV"/>
    <x v="11"/>
    <x v="2"/>
    <n v="2015"/>
    <s v="2014/15"/>
    <n v="2022"/>
    <n v="9705"/>
    <n v="4"/>
    <n v="16"/>
    <n v="2026"/>
    <n v="9721"/>
    <n v="11747"/>
    <n v="29106"/>
    <n v="5464"/>
    <n v="23576"/>
    <n v="29040"/>
    <n v="12"/>
    <n v="54"/>
    <n v="66"/>
    <n v="5476"/>
    <n v="23630"/>
    <n v="4113613"/>
    <n v="5713"/>
    <n v="4119326"/>
    <n v="66426"/>
    <n v="0.97399999999999998"/>
    <m/>
    <n v="10"/>
    <n v="0.2"/>
    <n v="1.8700000000000001E-2"/>
    <m/>
    <m/>
    <n v="2953"/>
    <n v="6793"/>
  </r>
  <r>
    <x v="21"/>
    <s v="C-IV"/>
    <x v="11"/>
    <x v="2"/>
    <n v="2015"/>
    <s v="2014/15"/>
    <n v="682"/>
    <n v="5537"/>
    <n v="17"/>
    <n v="127"/>
    <n v="699"/>
    <n v="5664"/>
    <n v="6363"/>
    <n v="10522"/>
    <n v="1506"/>
    <n v="8663"/>
    <n v="10169"/>
    <n v="47"/>
    <n v="306"/>
    <n v="353"/>
    <n v="1553"/>
    <n v="8969"/>
    <n v="1534447"/>
    <n v="32330"/>
    <n v="1566777"/>
    <n v="40061"/>
    <n v="0.99339999999999995"/>
    <m/>
    <n v="10"/>
    <n v="0.2"/>
    <n v="1.8700000000000001E-2"/>
    <m/>
    <m/>
    <n v="1310"/>
    <n v="2353"/>
  </r>
  <r>
    <x v="22"/>
    <s v="C-IV"/>
    <x v="11"/>
    <x v="2"/>
    <n v="2015"/>
    <s v="2014/15"/>
    <n v="144"/>
    <n v="914"/>
    <n v="0"/>
    <n v="1"/>
    <n v="144"/>
    <n v="915"/>
    <n v="1059"/>
    <n v="2010"/>
    <n v="389"/>
    <n v="1618"/>
    <n v="2007"/>
    <n v="0"/>
    <n v="3"/>
    <n v="3"/>
    <n v="389"/>
    <n v="1621"/>
    <n v="289875"/>
    <n v="308"/>
    <n v="290183"/>
    <n v="4533"/>
    <n v="0.92159999999999997"/>
    <m/>
    <n v="10"/>
    <n v="0.2"/>
    <n v="1.8700000000000001E-2"/>
    <m/>
    <m/>
    <n v="28"/>
    <n v="47"/>
  </r>
  <r>
    <x v="23"/>
    <s v="C-IV"/>
    <x v="11"/>
    <x v="2"/>
    <n v="2015"/>
    <s v="2014/15"/>
    <n v="797"/>
    <n v="6423"/>
    <n v="1"/>
    <n v="18"/>
    <n v="798"/>
    <n v="6441"/>
    <n v="7239"/>
    <n v="13377"/>
    <n v="2017"/>
    <n v="11309"/>
    <n v="13326"/>
    <n v="6"/>
    <n v="45"/>
    <n v="51"/>
    <n v="2023"/>
    <n v="11354"/>
    <n v="1984896"/>
    <n v="5995"/>
    <n v="1990891"/>
    <n v="37520"/>
    <n v="0.98599999999999999"/>
    <m/>
    <n v="10"/>
    <n v="0.2"/>
    <n v="1.8700000000000001E-2"/>
    <m/>
    <m/>
    <n v="624"/>
    <n v="1314"/>
  </r>
  <r>
    <x v="24"/>
    <s v="C-IV"/>
    <x v="11"/>
    <x v="2"/>
    <n v="2015"/>
    <s v="2014/15"/>
    <n v="4715"/>
    <n v="19753"/>
    <n v="7"/>
    <n v="24"/>
    <n v="4722"/>
    <n v="19777"/>
    <n v="24499"/>
    <n v="57520"/>
    <n v="12831"/>
    <n v="44589"/>
    <n v="57420"/>
    <n v="20"/>
    <n v="80"/>
    <n v="100"/>
    <n v="12851"/>
    <n v="44669"/>
    <n v="8078213"/>
    <n v="8996"/>
    <n v="8087209"/>
    <n v="129001"/>
    <n v="0.98640000000000005"/>
    <m/>
    <n v="1"/>
    <n v="0"/>
    <n v="3.2500000000000001E-2"/>
    <m/>
    <m/>
    <n v="4083"/>
    <n v="9129"/>
  </r>
  <r>
    <x v="25"/>
    <s v="C-IV"/>
    <x v="11"/>
    <x v="2"/>
    <n v="2015"/>
    <s v="2014/15"/>
    <n v="84"/>
    <n v="395"/>
    <n v="0"/>
    <n v="0"/>
    <n v="84"/>
    <n v="395"/>
    <n v="479"/>
    <n v="1040"/>
    <n v="219"/>
    <n v="821"/>
    <n v="1040"/>
    <n v="0"/>
    <n v="0"/>
    <n v="0"/>
    <n v="219"/>
    <n v="821"/>
    <n v="141270"/>
    <n v="0"/>
    <n v="141270"/>
    <n v="3012"/>
    <n v="1"/>
    <m/>
    <n v="10"/>
    <n v="0.2"/>
    <n v="1.8700000000000001E-2"/>
    <m/>
    <m/>
    <n v="36"/>
    <n v="65"/>
  </r>
  <r>
    <x v="26"/>
    <s v="C-IV"/>
    <x v="11"/>
    <x v="2"/>
    <n v="2015"/>
    <s v="2014/15"/>
    <n v="14"/>
    <n v="486"/>
    <n v="0"/>
    <n v="1"/>
    <n v="14"/>
    <n v="487"/>
    <n v="501"/>
    <n v="841"/>
    <n v="39"/>
    <n v="801"/>
    <n v="840"/>
    <n v="0"/>
    <n v="1"/>
    <n v="1"/>
    <n v="39"/>
    <n v="802"/>
    <n v="121873"/>
    <n v="90"/>
    <n v="121963"/>
    <n v="3292"/>
    <n v="1"/>
    <m/>
    <n v="10"/>
    <n v="0.2"/>
    <n v="1.8700000000000001E-2"/>
    <m/>
    <m/>
    <n v="69"/>
    <n v="140"/>
  </r>
  <r>
    <x v="27"/>
    <s v="C-IV"/>
    <x v="11"/>
    <x v="2"/>
    <n v="2015"/>
    <s v="2014/15"/>
    <n v="3274"/>
    <n v="19118"/>
    <n v="12"/>
    <n v="88"/>
    <n v="3286"/>
    <n v="19206"/>
    <n v="22492"/>
    <n v="50538"/>
    <n v="8241"/>
    <n v="41984"/>
    <n v="50225"/>
    <n v="45"/>
    <n v="268"/>
    <n v="313"/>
    <n v="8286"/>
    <n v="42252"/>
    <n v="7266994"/>
    <n v="31607"/>
    <n v="7298601"/>
    <n v="158065"/>
    <n v="0.99760000000000004"/>
    <m/>
    <n v="2"/>
    <n v="0.5"/>
    <n v="8.9300000000000004E-2"/>
    <m/>
    <m/>
    <n v="7866"/>
    <n v="17072"/>
  </r>
  <r>
    <x v="28"/>
    <s v="C-IV"/>
    <x v="11"/>
    <x v="2"/>
    <n v="2015"/>
    <s v="2014/15"/>
    <n v="372"/>
    <n v="3117"/>
    <n v="3"/>
    <n v="29"/>
    <n v="375"/>
    <n v="3146"/>
    <n v="3521"/>
    <n v="7319"/>
    <n v="905"/>
    <n v="6324"/>
    <n v="7229"/>
    <n v="10"/>
    <n v="80"/>
    <n v="90"/>
    <n v="915"/>
    <n v="6404"/>
    <n v="996893"/>
    <n v="6974"/>
    <n v="1003867"/>
    <n v="29683"/>
    <n v="0.95369999999999999"/>
    <m/>
    <n v="10"/>
    <n v="0.2"/>
    <n v="1.8700000000000001E-2"/>
    <m/>
    <m/>
    <n v="849"/>
    <n v="1765"/>
  </r>
  <r>
    <x v="29"/>
    <s v="C-IV"/>
    <x v="11"/>
    <x v="2"/>
    <n v="2015"/>
    <s v="2014/15"/>
    <n v="416"/>
    <n v="3810"/>
    <n v="1"/>
    <n v="6"/>
    <n v="417"/>
    <n v="3816"/>
    <n v="4233"/>
    <n v="7702"/>
    <n v="1087"/>
    <n v="6602"/>
    <n v="7689"/>
    <n v="1"/>
    <n v="12"/>
    <n v="13"/>
    <n v="1088"/>
    <n v="6614"/>
    <n v="1154864"/>
    <n v="1470"/>
    <n v="1156334"/>
    <n v="22414"/>
    <n v="0.97370000000000001"/>
    <m/>
    <n v="10"/>
    <n v="0.2"/>
    <n v="1.8700000000000001E-2"/>
    <m/>
    <m/>
    <n v="182"/>
    <n v="321"/>
  </r>
  <r>
    <x v="30"/>
    <s v="CalWIN"/>
    <x v="11"/>
    <x v="2"/>
    <n v="2015"/>
    <s v="2014/15"/>
    <n v="13279"/>
    <n v="105165"/>
    <n v="90"/>
    <n v="1895"/>
    <n v="13369"/>
    <n v="107060"/>
    <n v="120429"/>
    <n v="254466"/>
    <n v="33816"/>
    <n v="216204"/>
    <n v="250020"/>
    <n v="297"/>
    <n v="4149"/>
    <n v="4446"/>
    <n v="34113"/>
    <n v="220353"/>
    <n v="35575814"/>
    <n v="534432"/>
    <n v="36110246"/>
    <n v="818230"/>
    <n v="0.98240000000000005"/>
    <m/>
    <n v="6"/>
    <n v="0.33300000000000002"/>
    <n v="3.1600000000000003E-2"/>
    <m/>
    <m/>
    <n v="29445"/>
    <n v="63549"/>
  </r>
  <r>
    <x v="31"/>
    <s v="CalWIN"/>
    <x v="11"/>
    <x v="2"/>
    <n v="2015"/>
    <s v="2014/15"/>
    <n v="963"/>
    <n v="8380"/>
    <n v="6"/>
    <n v="34"/>
    <n v="969"/>
    <n v="8414"/>
    <n v="9383"/>
    <n v="18593"/>
    <n v="2443"/>
    <n v="16063"/>
    <n v="18506"/>
    <n v="19"/>
    <n v="68"/>
    <n v="87"/>
    <n v="2462"/>
    <n v="16131"/>
    <n v="2498759"/>
    <n v="11081"/>
    <n v="2509840"/>
    <n v="59099"/>
    <n v="0.99450000000000005"/>
    <m/>
    <n v="10"/>
    <n v="0.2"/>
    <n v="1.8700000000000001E-2"/>
    <m/>
    <m/>
    <n v="728"/>
    <n v="1455"/>
  </r>
  <r>
    <x v="32"/>
    <s v="C-IV"/>
    <x v="11"/>
    <x v="2"/>
    <n v="2015"/>
    <s v="2014/15"/>
    <n v="114"/>
    <n v="917"/>
    <n v="0"/>
    <n v="2"/>
    <n v="114"/>
    <n v="919"/>
    <n v="1033"/>
    <n v="1988"/>
    <n v="304"/>
    <n v="1681"/>
    <n v="1985"/>
    <n v="0"/>
    <n v="3"/>
    <n v="3"/>
    <n v="304"/>
    <n v="1684"/>
    <n v="281198"/>
    <n v="439"/>
    <n v="281637"/>
    <n v="5383"/>
    <n v="0.98250000000000004"/>
    <m/>
    <n v="10"/>
    <n v="0.2"/>
    <n v="1.8700000000000001E-2"/>
    <m/>
    <m/>
    <n v="45"/>
    <n v="74"/>
  </r>
  <r>
    <x v="33"/>
    <s v="C-IV"/>
    <x v="11"/>
    <x v="2"/>
    <n v="2015"/>
    <s v="2014/15"/>
    <n v="18819"/>
    <n v="108519"/>
    <n v="48"/>
    <n v="518"/>
    <n v="18867"/>
    <n v="109037"/>
    <n v="127904"/>
    <n v="295780"/>
    <n v="51007"/>
    <n v="243204"/>
    <n v="294211"/>
    <n v="171"/>
    <n v="1398"/>
    <n v="1569"/>
    <n v="51178"/>
    <n v="244602"/>
    <n v="40375996"/>
    <n v="165735"/>
    <n v="40541731"/>
    <n v="745037"/>
    <n v="0.99590000000000001"/>
    <m/>
    <n v="14"/>
    <n v="0.14299999999999999"/>
    <n v="6.8199999999999997E-2"/>
    <m/>
    <m/>
    <n v="17131"/>
    <n v="37485"/>
  </r>
  <r>
    <x v="34"/>
    <s v="CalWIN"/>
    <x v="11"/>
    <x v="2"/>
    <n v="2015"/>
    <s v="2014/15"/>
    <n v="17748"/>
    <n v="85421"/>
    <n v="178"/>
    <n v="893"/>
    <n v="17926"/>
    <n v="86314"/>
    <n v="104240"/>
    <n v="220796"/>
    <n v="45380"/>
    <n v="172813"/>
    <n v="218193"/>
    <n v="624"/>
    <n v="1979"/>
    <n v="2603"/>
    <n v="46004"/>
    <n v="174792"/>
    <n v="32489131"/>
    <n v="360594"/>
    <n v="32849725"/>
    <n v="509108"/>
    <n v="0.99070000000000003"/>
    <m/>
    <n v="7"/>
    <n v="0.57099999999999995"/>
    <n v="0"/>
    <m/>
    <m/>
    <n v="10003"/>
    <n v="19584"/>
  </r>
  <r>
    <x v="35"/>
    <s v="C-IV"/>
    <x v="11"/>
    <x v="2"/>
    <n v="2015"/>
    <s v="2014/15"/>
    <n v="323"/>
    <n v="2376"/>
    <n v="1"/>
    <n v="9"/>
    <n v="324"/>
    <n v="2385"/>
    <n v="2709"/>
    <n v="6091"/>
    <n v="876"/>
    <n v="5188"/>
    <n v="6064"/>
    <n v="3"/>
    <n v="24"/>
    <n v="27"/>
    <n v="879"/>
    <n v="5212"/>
    <n v="836599"/>
    <n v="2765"/>
    <n v="839364"/>
    <n v="16804"/>
    <n v="0.97619999999999996"/>
    <m/>
    <n v="10"/>
    <n v="0.2"/>
    <n v="1.8700000000000001E-2"/>
    <m/>
    <m/>
    <n v="445"/>
    <n v="998"/>
  </r>
  <r>
    <x v="36"/>
    <s v="C-IV"/>
    <x v="11"/>
    <x v="2"/>
    <n v="2015"/>
    <s v="2014/15"/>
    <n v="28836"/>
    <n v="147675"/>
    <n v="68"/>
    <n v="669"/>
    <n v="28904"/>
    <n v="148344"/>
    <n v="177248"/>
    <n v="399223"/>
    <n v="77733"/>
    <n v="319549"/>
    <n v="397282"/>
    <n v="232"/>
    <n v="1709"/>
    <n v="1941"/>
    <n v="77965"/>
    <n v="321258"/>
    <n v="55949444"/>
    <n v="209921"/>
    <n v="56159365"/>
    <n v="790688"/>
    <n v="1"/>
    <m/>
    <n v="17"/>
    <n v="5.8999999999999997E-2"/>
    <n v="7.3099999999999998E-2"/>
    <m/>
    <m/>
    <n v="21401"/>
    <n v="45431"/>
  </r>
  <r>
    <x v="37"/>
    <s v="CalWIN"/>
    <x v="11"/>
    <x v="2"/>
    <n v="2015"/>
    <s v="2014/15"/>
    <n v="18060"/>
    <n v="120631"/>
    <n v="136"/>
    <n v="1183"/>
    <n v="18196"/>
    <n v="121814"/>
    <n v="140010"/>
    <n v="289321"/>
    <n v="48430"/>
    <n v="237726"/>
    <n v="286156"/>
    <n v="440"/>
    <n v="2725"/>
    <n v="3165"/>
    <n v="48870"/>
    <n v="240451"/>
    <n v="40596706"/>
    <n v="370363"/>
    <n v="40967069"/>
    <n v="791677"/>
    <n v="0.93210000000000004"/>
    <m/>
    <n v="10"/>
    <n v="0.4"/>
    <n v="3.8999999999999998E-3"/>
    <m/>
    <m/>
    <n v="16908"/>
    <n v="34630"/>
  </r>
  <r>
    <x v="38"/>
    <s v="CalWIN"/>
    <x v="11"/>
    <x v="2"/>
    <n v="2015"/>
    <s v="2014/15"/>
    <n v="2607"/>
    <n v="29262"/>
    <n v="65"/>
    <n v="1219"/>
    <n v="2672"/>
    <n v="30481"/>
    <n v="33153"/>
    <n v="51199"/>
    <n v="5808"/>
    <n v="43374"/>
    <n v="49182"/>
    <n v="182"/>
    <n v="1835"/>
    <n v="2017"/>
    <n v="5990"/>
    <n v="45209"/>
    <n v="7554437"/>
    <n v="253360"/>
    <n v="7807797"/>
    <n v="217381"/>
    <n v="0.96679999999999999"/>
    <m/>
    <n v="3"/>
    <n v="1"/>
    <n v="9.4200000000000006E-2"/>
    <m/>
    <m/>
    <n v="4099"/>
    <n v="6543"/>
  </r>
  <r>
    <x v="39"/>
    <s v="C-IV"/>
    <x v="11"/>
    <x v="2"/>
    <n v="2015"/>
    <s v="2014/15"/>
    <n v="9147"/>
    <n v="42340"/>
    <n v="21"/>
    <n v="280"/>
    <n v="9168"/>
    <n v="42620"/>
    <n v="51788"/>
    <n v="120194"/>
    <n v="23505"/>
    <n v="95843"/>
    <n v="119348"/>
    <n v="69"/>
    <n v="777"/>
    <n v="846"/>
    <n v="23574"/>
    <n v="96620"/>
    <n v="16943700"/>
    <n v="97306"/>
    <n v="17041006"/>
    <n v="273435"/>
    <n v="0.98780000000000001"/>
    <m/>
    <n v="6"/>
    <n v="0"/>
    <n v="1.7899999999999999E-2"/>
    <m/>
    <m/>
    <n v="7331"/>
    <n v="15519"/>
  </r>
  <r>
    <x v="40"/>
    <s v="CalWIN"/>
    <x v="11"/>
    <x v="2"/>
    <n v="2015"/>
    <s v="2014/15"/>
    <n v="1121"/>
    <n v="8596"/>
    <n v="1"/>
    <n v="29"/>
    <n v="1122"/>
    <n v="8625"/>
    <n v="9747"/>
    <n v="18187"/>
    <n v="2799"/>
    <n v="15310"/>
    <n v="18109"/>
    <n v="3"/>
    <n v="75"/>
    <n v="78"/>
    <n v="2802"/>
    <n v="15385"/>
    <n v="2587701"/>
    <n v="7686"/>
    <n v="2595387"/>
    <n v="56962"/>
    <n v="0.99399999999999999"/>
    <m/>
    <n v="10"/>
    <n v="0.2"/>
    <n v="1.8700000000000001E-2"/>
    <m/>
    <m/>
    <n v="1194"/>
    <n v="2415"/>
  </r>
  <r>
    <x v="41"/>
    <s v="CalWIN"/>
    <x v="11"/>
    <x v="2"/>
    <n v="2015"/>
    <s v="2014/15"/>
    <n v="1285"/>
    <n v="14479"/>
    <n v="22"/>
    <n v="318"/>
    <n v="1307"/>
    <n v="14797"/>
    <n v="16104"/>
    <n v="32162"/>
    <n v="3140"/>
    <n v="28193"/>
    <n v="31333"/>
    <n v="71"/>
    <n v="758"/>
    <n v="829"/>
    <n v="3211"/>
    <n v="28951"/>
    <n v="4323376"/>
    <n v="87603"/>
    <n v="4410979"/>
    <n v="143803"/>
    <n v="0.97709999999999997"/>
    <m/>
    <n v="10"/>
    <n v="0.2"/>
    <n v="1.8700000000000001E-2"/>
    <m/>
    <m/>
    <n v="4038"/>
    <n v="7857"/>
  </r>
  <r>
    <x v="42"/>
    <s v="CalWIN"/>
    <x v="11"/>
    <x v="2"/>
    <n v="2015"/>
    <s v="2014/15"/>
    <n v="2591"/>
    <n v="14021"/>
    <n v="6"/>
    <n v="64"/>
    <n v="2597"/>
    <n v="14085"/>
    <n v="16682"/>
    <n v="36319"/>
    <n v="6607"/>
    <n v="29540"/>
    <n v="36147"/>
    <n v="16"/>
    <n v="156"/>
    <n v="172"/>
    <n v="6623"/>
    <n v="29696"/>
    <n v="5016171"/>
    <n v="20163"/>
    <n v="5036334"/>
    <n v="126040"/>
    <n v="0.94720000000000004"/>
    <m/>
    <n v="10"/>
    <n v="0.2"/>
    <n v="1.8700000000000001E-2"/>
    <m/>
    <m/>
    <n v="4830"/>
    <n v="10707"/>
  </r>
  <r>
    <x v="43"/>
    <s v="CalWIN"/>
    <x v="11"/>
    <x v="2"/>
    <n v="2015"/>
    <s v="2014/15"/>
    <n v="6259"/>
    <n v="47942"/>
    <n v="48"/>
    <n v="1117"/>
    <n v="6307"/>
    <n v="49059"/>
    <n v="55366"/>
    <n v="112822"/>
    <n v="15176"/>
    <n v="95264"/>
    <n v="110440"/>
    <n v="145"/>
    <n v="2237"/>
    <n v="2382"/>
    <n v="15321"/>
    <n v="97501"/>
    <n v="15826427"/>
    <n v="317196"/>
    <n v="16143623"/>
    <n v="406297"/>
    <n v="0.96889999999999998"/>
    <m/>
    <n v="4"/>
    <n v="0.25"/>
    <n v="1.83E-2"/>
    <m/>
    <m/>
    <n v="11041"/>
    <n v="22248"/>
  </r>
  <r>
    <x v="44"/>
    <s v="CalWIN"/>
    <x v="11"/>
    <x v="2"/>
    <n v="2015"/>
    <s v="2014/15"/>
    <n v="1321"/>
    <n v="11694"/>
    <n v="1"/>
    <n v="20"/>
    <n v="1322"/>
    <n v="11714"/>
    <n v="13036"/>
    <n v="24811"/>
    <n v="3242"/>
    <n v="21515"/>
    <n v="24757"/>
    <n v="4"/>
    <n v="50"/>
    <n v="54"/>
    <n v="3246"/>
    <n v="21565"/>
    <n v="3569068.92"/>
    <n v="6158.22"/>
    <n v="3575227.14"/>
    <n v="72016"/>
    <n v="0.90990000000000004"/>
    <m/>
    <n v="10"/>
    <n v="0.2"/>
    <n v="1.8700000000000001E-2"/>
    <m/>
    <m/>
    <n v="2549"/>
    <n v="5295"/>
  </r>
  <r>
    <x v="45"/>
    <s v="C-IV"/>
    <x v="11"/>
    <x v="2"/>
    <n v="2015"/>
    <s v="2014/15"/>
    <n v="1512"/>
    <n v="11308"/>
    <n v="3"/>
    <n v="21"/>
    <n v="1515"/>
    <n v="11329"/>
    <n v="12844"/>
    <n v="24772"/>
    <n v="3740"/>
    <n v="20976"/>
    <n v="24716"/>
    <n v="6"/>
    <n v="50"/>
    <n v="56"/>
    <n v="3746"/>
    <n v="21026"/>
    <n v="3423707"/>
    <n v="7770"/>
    <n v="3431477"/>
    <n v="61941"/>
    <n v="0.9476"/>
    <m/>
    <n v="10"/>
    <n v="0.2"/>
    <n v="1.8700000000000001E-2"/>
    <m/>
    <m/>
    <n v="690"/>
    <n v="1144"/>
  </r>
  <r>
    <x v="46"/>
    <s v="C-IV"/>
    <x v="11"/>
    <x v="2"/>
    <n v="2015"/>
    <s v="2014/15"/>
    <n v="8"/>
    <n v="165"/>
    <n v="0"/>
    <n v="0"/>
    <n v="8"/>
    <n v="165"/>
    <n v="173"/>
    <n v="325"/>
    <n v="22"/>
    <n v="303"/>
    <n v="325"/>
    <n v="0"/>
    <n v="0"/>
    <n v="0"/>
    <n v="22"/>
    <n v="303"/>
    <n v="43261"/>
    <n v="0"/>
    <n v="43261"/>
    <n v="773"/>
    <n v="1"/>
    <m/>
    <n v="10"/>
    <n v="0.2"/>
    <n v="1.8700000000000001E-2"/>
    <m/>
    <m/>
    <n v="3"/>
    <n v="6"/>
  </r>
  <r>
    <x v="47"/>
    <s v="C-IV"/>
    <x v="11"/>
    <x v="2"/>
    <n v="2015"/>
    <s v="2014/15"/>
    <n v="454"/>
    <n v="2769"/>
    <n v="0"/>
    <n v="2"/>
    <n v="454"/>
    <n v="2771"/>
    <n v="3225"/>
    <n v="6987"/>
    <n v="1242"/>
    <n v="5741"/>
    <n v="6983"/>
    <n v="0"/>
    <n v="4"/>
    <n v="4"/>
    <n v="1242"/>
    <n v="5745"/>
    <n v="973831"/>
    <n v="258"/>
    <n v="974089"/>
    <n v="16445"/>
    <n v="1"/>
    <m/>
    <n v="10"/>
    <n v="0.2"/>
    <n v="1.8700000000000001E-2"/>
    <m/>
    <m/>
    <n v="143"/>
    <n v="247"/>
  </r>
  <r>
    <x v="48"/>
    <s v="CalWIN"/>
    <x v="11"/>
    <x v="2"/>
    <n v="2015"/>
    <s v="2014/15"/>
    <n v="3175"/>
    <n v="19181"/>
    <n v="7"/>
    <n v="95"/>
    <n v="3182"/>
    <n v="19276"/>
    <n v="22458"/>
    <n v="43659"/>
    <n v="7694"/>
    <n v="35732"/>
    <n v="43426"/>
    <n v="26"/>
    <n v="207"/>
    <n v="233"/>
    <n v="7720"/>
    <n v="35939"/>
    <n v="6422402.8899999997"/>
    <n v="29757.78"/>
    <n v="6452160.6699999999"/>
    <n v="111639"/>
    <n v="0.91510000000000002"/>
    <m/>
    <n v="1"/>
    <n v="1"/>
    <n v="5.1700000000000003E-2"/>
    <m/>
    <m/>
    <n v="2451"/>
    <n v="4812"/>
  </r>
  <r>
    <x v="49"/>
    <s v="CalWIN"/>
    <x v="11"/>
    <x v="2"/>
    <n v="2015"/>
    <s v="2014/15"/>
    <n v="1957"/>
    <n v="17689"/>
    <n v="19"/>
    <n v="112"/>
    <n v="1976"/>
    <n v="17801"/>
    <n v="19777"/>
    <n v="35579"/>
    <n v="4767"/>
    <n v="30464"/>
    <n v="35231"/>
    <n v="62"/>
    <n v="286"/>
    <n v="348"/>
    <n v="4829"/>
    <n v="30750"/>
    <n v="5051531"/>
    <n v="36820"/>
    <n v="5088351"/>
    <n v="116936"/>
    <n v="0.96"/>
    <m/>
    <n v="10"/>
    <n v="0.2"/>
    <n v="1.8700000000000001E-2"/>
    <m/>
    <m/>
    <n v="3429"/>
    <n v="6965"/>
  </r>
  <r>
    <x v="50"/>
    <s v="C-IV"/>
    <x v="11"/>
    <x v="2"/>
    <n v="2015"/>
    <s v="2014/15"/>
    <n v="6477"/>
    <n v="36112"/>
    <n v="11"/>
    <n v="76"/>
    <n v="6488"/>
    <n v="36188"/>
    <n v="42676"/>
    <n v="91726"/>
    <n v="17115"/>
    <n v="74360"/>
    <n v="91475"/>
    <n v="35"/>
    <n v="216"/>
    <n v="251"/>
    <n v="17150"/>
    <n v="74576"/>
    <n v="13059212"/>
    <n v="28142"/>
    <n v="13087354"/>
    <n v="215735"/>
    <n v="0.97909999999999997"/>
    <m/>
    <n v="4"/>
    <n v="0.25"/>
    <n v="1.4200000000000001E-2"/>
    <m/>
    <m/>
    <n v="5518"/>
    <n v="11707"/>
  </r>
  <r>
    <x v="51"/>
    <s v="C-IV"/>
    <x v="11"/>
    <x v="2"/>
    <n v="2015"/>
    <s v="2014/15"/>
    <n v="774"/>
    <n v="4799"/>
    <n v="4"/>
    <n v="26"/>
    <n v="778"/>
    <n v="4825"/>
    <n v="5603"/>
    <n v="12981"/>
    <n v="2096"/>
    <n v="10804"/>
    <n v="12900"/>
    <n v="16"/>
    <n v="65"/>
    <n v="81"/>
    <n v="2112"/>
    <n v="10869"/>
    <n v="1819178"/>
    <n v="9345"/>
    <n v="1828523"/>
    <n v="38031"/>
    <n v="0.99639999999999995"/>
    <m/>
    <n v="10"/>
    <n v="0.2"/>
    <n v="1.8700000000000001E-2"/>
    <m/>
    <m/>
    <n v="699"/>
    <n v="1504"/>
  </r>
  <r>
    <x v="52"/>
    <s v="C-IV"/>
    <x v="11"/>
    <x v="2"/>
    <n v="2015"/>
    <s v="2014/15"/>
    <n v="673"/>
    <n v="4057"/>
    <n v="2"/>
    <n v="10"/>
    <n v="675"/>
    <n v="4067"/>
    <n v="4742"/>
    <n v="10381"/>
    <n v="1836"/>
    <n v="8508"/>
    <n v="10344"/>
    <n v="6"/>
    <n v="31"/>
    <n v="37"/>
    <n v="1842"/>
    <n v="8539"/>
    <n v="1444827"/>
    <n v="4595"/>
    <n v="1449422"/>
    <n v="25802"/>
    <n v="0.96330000000000005"/>
    <m/>
    <n v="10"/>
    <n v="0.2"/>
    <n v="1.8700000000000001E-2"/>
    <m/>
    <m/>
    <n v="446"/>
    <n v="930"/>
  </r>
  <r>
    <x v="53"/>
    <s v="C-IV"/>
    <x v="11"/>
    <x v="2"/>
    <n v="2015"/>
    <s v="2014/15"/>
    <n v="77"/>
    <n v="930"/>
    <n v="0"/>
    <n v="0"/>
    <n v="77"/>
    <n v="930"/>
    <n v="1007"/>
    <n v="1851"/>
    <n v="183"/>
    <n v="1668"/>
    <n v="1851"/>
    <n v="0"/>
    <n v="0"/>
    <n v="0"/>
    <n v="183"/>
    <n v="1668"/>
    <n v="274991"/>
    <n v="0"/>
    <n v="274991"/>
    <n v="4646"/>
    <n v="0.9143"/>
    <m/>
    <n v="10"/>
    <n v="0.2"/>
    <n v="1.8700000000000001E-2"/>
    <m/>
    <m/>
    <n v="43"/>
    <n v="63"/>
  </r>
  <r>
    <x v="54"/>
    <s v="CalWIN"/>
    <x v="11"/>
    <x v="2"/>
    <n v="2015"/>
    <s v="2014/15"/>
    <n v="9051"/>
    <n v="42498"/>
    <n v="25"/>
    <n v="356"/>
    <n v="9076"/>
    <n v="42854"/>
    <n v="51930"/>
    <n v="122765"/>
    <n v="24825"/>
    <n v="97004"/>
    <n v="121829"/>
    <n v="78"/>
    <n v="858"/>
    <n v="936"/>
    <n v="24903"/>
    <n v="97862"/>
    <n v="17105428"/>
    <n v="116510"/>
    <n v="17221938"/>
    <n v="233665"/>
    <n v="0.98750000000000004"/>
    <m/>
    <n v="1"/>
    <n v="1"/>
    <n v="3.2599999999999997E-2"/>
    <m/>
    <m/>
    <n v="8372"/>
    <n v="19212"/>
  </r>
  <r>
    <x v="55"/>
    <s v="C-IV"/>
    <x v="11"/>
    <x v="2"/>
    <n v="2015"/>
    <s v="2014/15"/>
    <n v="354"/>
    <n v="2667"/>
    <n v="0"/>
    <n v="4"/>
    <n v="354"/>
    <n v="2671"/>
    <n v="3025"/>
    <n v="5492"/>
    <n v="895"/>
    <n v="4586"/>
    <n v="5481"/>
    <n v="2"/>
    <n v="9"/>
    <n v="11"/>
    <n v="897"/>
    <n v="4595"/>
    <n v="787598"/>
    <n v="2042"/>
    <n v="789640"/>
    <n v="13619"/>
    <n v="0.8901"/>
    <m/>
    <n v="10"/>
    <n v="0.2"/>
    <n v="1.8700000000000001E-2"/>
    <m/>
    <m/>
    <n v="124"/>
    <n v="199"/>
  </r>
  <r>
    <x v="56"/>
    <s v="CalWIN"/>
    <x v="11"/>
    <x v="2"/>
    <n v="2015"/>
    <s v="2014/15"/>
    <n v="3591"/>
    <n v="32342"/>
    <n v="13"/>
    <n v="258"/>
    <n v="3604"/>
    <n v="32600"/>
    <n v="36204"/>
    <n v="73975"/>
    <n v="8989"/>
    <n v="64376"/>
    <n v="73365"/>
    <n v="44"/>
    <n v="566"/>
    <n v="610"/>
    <n v="9033"/>
    <n v="64942"/>
    <n v="10498010"/>
    <n v="116780"/>
    <n v="10614790"/>
    <n v="210826"/>
    <n v="0.96589999999999998"/>
    <m/>
    <n v="2"/>
    <n v="1"/>
    <n v="3.9899999999999998E-2"/>
    <m/>
    <m/>
    <n v="6992"/>
    <n v="15534"/>
  </r>
  <r>
    <x v="57"/>
    <s v="CalWIN"/>
    <x v="11"/>
    <x v="2"/>
    <n v="2015"/>
    <s v="2014/15"/>
    <n v="1068"/>
    <n v="8418"/>
    <n v="16"/>
    <n v="118"/>
    <n v="1084"/>
    <n v="8536"/>
    <n v="9620"/>
    <n v="19691"/>
    <n v="2775"/>
    <n v="16562"/>
    <n v="19337"/>
    <n v="60"/>
    <n v="294"/>
    <n v="354"/>
    <n v="2835"/>
    <n v="16856"/>
    <n v="2715714"/>
    <n v="43398"/>
    <n v="2759112"/>
    <n v="52583"/>
    <n v="0.94110000000000005"/>
    <m/>
    <n v="10"/>
    <n v="0.2"/>
    <n v="1.8700000000000001E-2"/>
    <m/>
    <m/>
    <n v="979"/>
    <n v="1963"/>
  </r>
  <r>
    <x v="58"/>
    <s v="C-IV"/>
    <x v="11"/>
    <x v="2"/>
    <n v="2015"/>
    <s v="2014/15"/>
    <n v="933"/>
    <n v="5085"/>
    <n v="4"/>
    <n v="16"/>
    <n v="937"/>
    <n v="5101"/>
    <n v="6038"/>
    <n v="13324"/>
    <n v="2564"/>
    <n v="10701"/>
    <n v="13265"/>
    <n v="10"/>
    <n v="49"/>
    <n v="59"/>
    <n v="2574"/>
    <n v="10750"/>
    <n v="1903465"/>
    <n v="5243"/>
    <n v="1908708"/>
    <n v="29105"/>
    <n v="1"/>
    <m/>
    <n v="10"/>
    <n v="0.2"/>
    <n v="1.8700000000000001E-2"/>
    <m/>
    <m/>
    <n v="545"/>
    <n v="1102"/>
  </r>
  <r>
    <x v="0"/>
    <s v="n/a"/>
    <x v="0"/>
    <x v="3"/>
    <n v="2015"/>
    <s v="2014/15"/>
    <n v="297416"/>
    <n v="1787138"/>
    <n v="2008"/>
    <n v="17659"/>
    <n v="299424"/>
    <n v="1804797"/>
    <n v="2104221"/>
    <n v="4445534"/>
    <n v="750440"/>
    <n v="3649620"/>
    <n v="4400060"/>
    <n v="6579"/>
    <n v="38895"/>
    <n v="45474"/>
    <n v="757019"/>
    <n v="3688515"/>
    <n v="636062350.98000002"/>
    <n v="6020181"/>
    <n v="642082531.98000002"/>
    <n v="12369426"/>
    <n v="0.96819999999999995"/>
    <m/>
    <n v="167"/>
    <n v="0.311"/>
    <n v="7.6499999999999999E-2"/>
    <m/>
    <m/>
    <n v="339422"/>
    <n v="706677"/>
  </r>
  <r>
    <x v="1"/>
    <s v="CalWIN"/>
    <x v="0"/>
    <x v="3"/>
    <n v="2015"/>
    <s v="2014/15"/>
    <n v="8932"/>
    <n v="51900"/>
    <n v="105"/>
    <n v="932"/>
    <n v="9037"/>
    <n v="52832"/>
    <n v="61869"/>
    <n v="121684"/>
    <n v="20958"/>
    <n v="98246"/>
    <n v="119204"/>
    <n v="342"/>
    <n v="2138"/>
    <n v="2480"/>
    <n v="21300"/>
    <n v="100384"/>
    <n v="17905417"/>
    <n v="305037"/>
    <n v="18210454"/>
    <n v="417075"/>
    <n v="0.85240000000000005"/>
    <m/>
    <n v="3"/>
    <n v="1"/>
    <n v="9.3100000000000002E-2"/>
    <m/>
    <m/>
    <n v="9388"/>
    <n v="17853"/>
  </r>
  <r>
    <x v="2"/>
    <s v="C-IV"/>
    <x v="0"/>
    <x v="3"/>
    <n v="2015"/>
    <s v="2014/15"/>
    <n v="4"/>
    <n v="103"/>
    <n v="0"/>
    <n v="0"/>
    <n v="4"/>
    <n v="103"/>
    <n v="107"/>
    <n v="171"/>
    <n v="8"/>
    <n v="163"/>
    <n v="171"/>
    <n v="0"/>
    <n v="0"/>
    <n v="0"/>
    <n v="8"/>
    <n v="163"/>
    <n v="23409"/>
    <n v="0"/>
    <n v="23409"/>
    <n v="384"/>
    <n v="1"/>
    <m/>
    <n v="17"/>
    <n v="0.17599999999999999"/>
    <n v="4.2200000000000001E-2"/>
    <m/>
    <m/>
    <n v="1"/>
    <n v="1"/>
  </r>
  <r>
    <x v="3"/>
    <s v="C-IV"/>
    <x v="0"/>
    <x v="3"/>
    <n v="2015"/>
    <s v="2014/15"/>
    <n v="176"/>
    <n v="1543"/>
    <n v="0"/>
    <n v="1"/>
    <n v="176"/>
    <n v="1544"/>
    <n v="1720"/>
    <n v="3278"/>
    <n v="448"/>
    <n v="2827"/>
    <n v="3275"/>
    <n v="0"/>
    <n v="3"/>
    <n v="3"/>
    <n v="448"/>
    <n v="2830"/>
    <n v="453740"/>
    <n v="434"/>
    <n v="454174"/>
    <n v="7695"/>
    <n v="0.96299999999999997"/>
    <m/>
    <n v="17"/>
    <n v="0.17599999999999999"/>
    <n v="4.2200000000000001E-2"/>
    <m/>
    <m/>
    <n v="61"/>
    <n v="109"/>
  </r>
  <r>
    <x v="4"/>
    <s v="C-IV"/>
    <x v="0"/>
    <x v="3"/>
    <n v="2015"/>
    <s v="2014/15"/>
    <n v="2006"/>
    <n v="13951"/>
    <n v="4"/>
    <n v="40"/>
    <n v="2010"/>
    <n v="13991"/>
    <n v="16001"/>
    <n v="31299"/>
    <n v="4977"/>
    <n v="26226"/>
    <n v="31203"/>
    <n v="13"/>
    <n v="83"/>
    <n v="96"/>
    <n v="4990"/>
    <n v="26309"/>
    <n v="4415567"/>
    <n v="11275"/>
    <n v="4426842"/>
    <n v="78166"/>
    <n v="0.91279999999999994"/>
    <m/>
    <n v="17"/>
    <n v="0.17599999999999999"/>
    <n v="4.2200000000000001E-2"/>
    <m/>
    <m/>
    <n v="994"/>
    <n v="1691"/>
  </r>
  <r>
    <x v="5"/>
    <s v="C-IV"/>
    <x v="0"/>
    <x v="3"/>
    <n v="2015"/>
    <s v="2014/15"/>
    <n v="276"/>
    <n v="2615"/>
    <n v="0"/>
    <n v="3"/>
    <n v="276"/>
    <n v="2618"/>
    <n v="2894"/>
    <n v="5421"/>
    <n v="732"/>
    <n v="4680"/>
    <n v="5412"/>
    <n v="1"/>
    <n v="8"/>
    <n v="9"/>
    <n v="733"/>
    <n v="4688"/>
    <n v="747193"/>
    <n v="1119"/>
    <n v="748312"/>
    <n v="11466"/>
    <n v="0.99329999999999996"/>
    <m/>
    <n v="17"/>
    <n v="0.17599999999999999"/>
    <n v="4.2200000000000001E-2"/>
    <m/>
    <m/>
    <n v="105"/>
    <n v="191"/>
  </r>
  <r>
    <x v="6"/>
    <s v="C-IV"/>
    <x v="0"/>
    <x v="3"/>
    <n v="2015"/>
    <s v="2014/15"/>
    <n v="112"/>
    <n v="574"/>
    <n v="0"/>
    <n v="2"/>
    <n v="112"/>
    <n v="576"/>
    <n v="688"/>
    <n v="1627"/>
    <n v="302"/>
    <n v="1317"/>
    <n v="1619"/>
    <n v="1"/>
    <n v="7"/>
    <n v="8"/>
    <n v="303"/>
    <n v="1324"/>
    <n v="226726"/>
    <n v="1050"/>
    <n v="227776"/>
    <n v="8311"/>
    <n v="0.8871"/>
    <m/>
    <n v="17"/>
    <n v="0.17599999999999999"/>
    <n v="4.2200000000000001E-2"/>
    <m/>
    <m/>
    <n v="155"/>
    <n v="365"/>
  </r>
  <r>
    <x v="7"/>
    <s v="CalWIN"/>
    <x v="0"/>
    <x v="3"/>
    <n v="2015"/>
    <s v="2014/15"/>
    <n v="5292"/>
    <n v="29883"/>
    <n v="31"/>
    <n v="239"/>
    <n v="5323"/>
    <n v="30122"/>
    <n v="35445"/>
    <n v="72012"/>
    <n v="12604"/>
    <n v="58740"/>
    <n v="71344"/>
    <n v="115"/>
    <n v="553"/>
    <n v="668"/>
    <n v="12719"/>
    <n v="59293"/>
    <n v="10635649"/>
    <n v="78305"/>
    <n v="10713954"/>
    <n v="255481"/>
    <n v="0.93440000000000001"/>
    <m/>
    <n v="4"/>
    <n v="0.5"/>
    <n v="0.04"/>
    <m/>
    <m/>
    <n v="5546"/>
    <n v="11090"/>
  </r>
  <r>
    <x v="8"/>
    <s v="C-IV"/>
    <x v="0"/>
    <x v="3"/>
    <n v="2015"/>
    <s v="2014/15"/>
    <n v="419"/>
    <n v="2047"/>
    <n v="0"/>
    <n v="3"/>
    <n v="419"/>
    <n v="2050"/>
    <n v="2469"/>
    <n v="5136"/>
    <n v="1113"/>
    <n v="4015"/>
    <n v="5128"/>
    <n v="1"/>
    <n v="7"/>
    <n v="8"/>
    <n v="1114"/>
    <n v="4022"/>
    <n v="732548.98"/>
    <n v="526"/>
    <n v="733074.98"/>
    <n v="11207"/>
    <n v="0.9889"/>
    <m/>
    <n v="17"/>
    <n v="0.17599999999999999"/>
    <n v="4.2200000000000001E-2"/>
    <m/>
    <m/>
    <n v="144"/>
    <n v="248"/>
  </r>
  <r>
    <x v="9"/>
    <s v="C-IV"/>
    <x v="0"/>
    <x v="3"/>
    <n v="2015"/>
    <s v="2014/15"/>
    <n v="605"/>
    <n v="6573"/>
    <n v="0"/>
    <n v="19"/>
    <n v="605"/>
    <n v="6592"/>
    <n v="7197"/>
    <n v="13063"/>
    <n v="1530"/>
    <n v="11488"/>
    <n v="13018"/>
    <n v="0"/>
    <n v="45"/>
    <n v="45"/>
    <n v="1530"/>
    <n v="11533"/>
    <n v="1808403"/>
    <n v="4382"/>
    <n v="1812785"/>
    <n v="36297"/>
    <n v="1"/>
    <m/>
    <n v="17"/>
    <n v="0.17599999999999999"/>
    <n v="4.2200000000000001E-2"/>
    <m/>
    <m/>
    <n v="451"/>
    <n v="900"/>
  </r>
  <r>
    <x v="10"/>
    <s v="CalWIN"/>
    <x v="0"/>
    <x v="3"/>
    <n v="2015"/>
    <s v="2014/15"/>
    <n v="15394"/>
    <n v="80902"/>
    <n v="59"/>
    <n v="360"/>
    <n v="15453"/>
    <n v="81262"/>
    <n v="96715"/>
    <n v="227846"/>
    <n v="41946"/>
    <n v="184823"/>
    <n v="226769"/>
    <n v="210"/>
    <n v="867"/>
    <n v="1077"/>
    <n v="42156"/>
    <n v="185690"/>
    <n v="33823631"/>
    <n v="140009"/>
    <n v="33963640"/>
    <n v="452482"/>
    <n v="0.95750000000000002"/>
    <m/>
    <n v="5"/>
    <n v="0.2"/>
    <n v="1.34E-2"/>
    <m/>
    <m/>
    <n v="14549"/>
    <n v="31913"/>
  </r>
  <r>
    <x v="11"/>
    <s v="C-IV"/>
    <x v="0"/>
    <x v="3"/>
    <n v="2015"/>
    <s v="2014/15"/>
    <n v="251"/>
    <n v="1268"/>
    <n v="0"/>
    <n v="1"/>
    <n v="251"/>
    <n v="1269"/>
    <n v="1520"/>
    <n v="3684"/>
    <n v="688"/>
    <n v="2988"/>
    <n v="3676"/>
    <n v="1"/>
    <n v="7"/>
    <n v="8"/>
    <n v="689"/>
    <n v="2995"/>
    <n v="474709"/>
    <n v="399"/>
    <n v="475108"/>
    <n v="11382"/>
    <n v="1"/>
    <m/>
    <n v="17"/>
    <n v="0.17599999999999999"/>
    <n v="4.2200000000000001E-2"/>
    <m/>
    <m/>
    <n v="224"/>
    <n v="504"/>
  </r>
  <r>
    <x v="12"/>
    <s v="C-IV"/>
    <x v="0"/>
    <x v="3"/>
    <n v="2015"/>
    <s v="2014/15"/>
    <n v="1042"/>
    <n v="10453"/>
    <n v="2"/>
    <n v="21"/>
    <n v="1044"/>
    <n v="10474"/>
    <n v="11518"/>
    <n v="20309"/>
    <n v="2577"/>
    <n v="17685"/>
    <n v="20262"/>
    <n v="6"/>
    <n v="41"/>
    <n v="47"/>
    <n v="2583"/>
    <n v="17726"/>
    <n v="2874055"/>
    <n v="5316"/>
    <n v="2879371"/>
    <n v="48121"/>
    <n v="0.997"/>
    <m/>
    <n v="17"/>
    <n v="0.17599999999999999"/>
    <n v="4.2200000000000001E-2"/>
    <m/>
    <m/>
    <n v="687"/>
    <n v="1267"/>
  </r>
  <r>
    <x v="13"/>
    <s v="C-IV"/>
    <x v="0"/>
    <x v="3"/>
    <n v="2015"/>
    <s v="2014/15"/>
    <n v="2428"/>
    <n v="14114"/>
    <n v="10"/>
    <n v="151"/>
    <n v="2438"/>
    <n v="14265"/>
    <n v="16703"/>
    <n v="42073"/>
    <n v="6842"/>
    <n v="34752"/>
    <n v="41594"/>
    <n v="35"/>
    <n v="444"/>
    <n v="479"/>
    <n v="6877"/>
    <n v="35196"/>
    <n v="5516589"/>
    <n v="52531"/>
    <n v="5569120"/>
    <n v="86680"/>
    <n v="0.93989999999999996"/>
    <m/>
    <n v="17"/>
    <n v="0.17599999999999999"/>
    <n v="4.2200000000000001E-2"/>
    <m/>
    <m/>
    <n v="1080"/>
    <n v="2162"/>
  </r>
  <r>
    <x v="14"/>
    <s v="C-IV"/>
    <x v="0"/>
    <x v="3"/>
    <n v="2015"/>
    <s v="2014/15"/>
    <n v="111"/>
    <n v="928"/>
    <n v="0"/>
    <n v="3"/>
    <n v="111"/>
    <n v="931"/>
    <n v="1042"/>
    <n v="2064"/>
    <n v="298"/>
    <n v="1759"/>
    <n v="2057"/>
    <n v="0"/>
    <n v="7"/>
    <n v="7"/>
    <n v="298"/>
    <n v="1766"/>
    <n v="276334"/>
    <n v="638"/>
    <n v="276972"/>
    <n v="5457"/>
    <n v="0.98550000000000004"/>
    <m/>
    <n v="17"/>
    <n v="0.17599999999999999"/>
    <n v="4.2200000000000001E-2"/>
    <m/>
    <m/>
    <n v="103"/>
    <n v="220"/>
  </r>
  <r>
    <x v="15"/>
    <s v="C-IV"/>
    <x v="0"/>
    <x v="3"/>
    <n v="2015"/>
    <s v="2014/15"/>
    <n v="11119"/>
    <n v="52410"/>
    <n v="24"/>
    <n v="340"/>
    <n v="11143"/>
    <n v="52750"/>
    <n v="63893"/>
    <n v="149749"/>
    <n v="30005"/>
    <n v="118867"/>
    <n v="148872"/>
    <n v="79"/>
    <n v="798"/>
    <n v="877"/>
    <n v="30084"/>
    <n v="119665"/>
    <n v="21141182"/>
    <n v="121810"/>
    <n v="21262992"/>
    <n v="360006"/>
    <n v="0.99350000000000005"/>
    <m/>
    <n v="11"/>
    <n v="0.182"/>
    <n v="5.1000000000000004E-3"/>
    <m/>
    <m/>
    <n v="10503"/>
    <n v="23566"/>
  </r>
  <r>
    <x v="16"/>
    <s v="C-IV"/>
    <x v="0"/>
    <x v="3"/>
    <n v="2015"/>
    <s v="2014/15"/>
    <n v="1632"/>
    <n v="8580"/>
    <n v="4"/>
    <n v="54"/>
    <n v="1636"/>
    <n v="8634"/>
    <n v="10270"/>
    <n v="24051"/>
    <n v="4373"/>
    <n v="19507"/>
    <n v="23880"/>
    <n v="13"/>
    <n v="158"/>
    <n v="171"/>
    <n v="4386"/>
    <n v="19665"/>
    <n v="3239488"/>
    <n v="18459"/>
    <n v="3257947"/>
    <n v="53374"/>
    <n v="0.99680000000000002"/>
    <m/>
    <n v="17"/>
    <n v="0.17599999999999999"/>
    <n v="4.2200000000000001E-2"/>
    <m/>
    <m/>
    <n v="1380"/>
    <n v="3071"/>
  </r>
  <r>
    <x v="17"/>
    <s v="C-IV"/>
    <x v="0"/>
    <x v="3"/>
    <n v="2015"/>
    <s v="2014/15"/>
    <n v="689"/>
    <n v="5233"/>
    <n v="0"/>
    <n v="14"/>
    <n v="689"/>
    <n v="5247"/>
    <n v="5936"/>
    <n v="11629"/>
    <n v="1792"/>
    <n v="9808"/>
    <n v="11600"/>
    <n v="0"/>
    <n v="29"/>
    <n v="29"/>
    <n v="1792"/>
    <n v="9837"/>
    <n v="1664498"/>
    <n v="3756"/>
    <n v="1668254"/>
    <n v="28806"/>
    <n v="0.97499999999999998"/>
    <m/>
    <n v="17"/>
    <n v="0.17599999999999999"/>
    <n v="4.2200000000000001E-2"/>
    <m/>
    <m/>
    <n v="395"/>
    <n v="773"/>
  </r>
  <r>
    <x v="18"/>
    <s v="C-IV"/>
    <x v="0"/>
    <x v="3"/>
    <n v="2015"/>
    <s v="2014/15"/>
    <n v="288"/>
    <n v="1257"/>
    <n v="0"/>
    <n v="0"/>
    <n v="288"/>
    <n v="1257"/>
    <n v="1545"/>
    <n v="3182"/>
    <n v="767"/>
    <n v="2414"/>
    <n v="3181"/>
    <n v="0"/>
    <n v="1"/>
    <n v="1"/>
    <n v="767"/>
    <n v="2415"/>
    <n v="454686"/>
    <n v="0"/>
    <n v="454686"/>
    <n v="7328"/>
    <n v="0.86750000000000005"/>
    <m/>
    <n v="17"/>
    <n v="0.17599999999999999"/>
    <n v="4.2200000000000001E-2"/>
    <m/>
    <m/>
    <n v="99"/>
    <n v="174"/>
  </r>
  <r>
    <x v="19"/>
    <s v="LRS"/>
    <x v="0"/>
    <x v="3"/>
    <n v="2015"/>
    <s v="2014/15"/>
    <n v="82317"/>
    <n v="496750"/>
    <n v="936"/>
    <n v="5713"/>
    <n v="83253"/>
    <n v="502463"/>
    <n v="585716"/>
    <n v="1185400"/>
    <n v="188408"/>
    <n v="981922"/>
    <n v="1170330"/>
    <n v="2979"/>
    <n v="12091"/>
    <n v="15070"/>
    <n v="191387"/>
    <n v="994013"/>
    <n v="176530646"/>
    <n v="2339531"/>
    <n v="178870177"/>
    <n v="3676688"/>
    <n v="0.96689999999999998"/>
    <m/>
    <n v="25"/>
    <n v="0.44"/>
    <n v="6.4600000000000005E-2"/>
    <m/>
    <m/>
    <n v="113527"/>
    <n v="231353"/>
  </r>
  <r>
    <x v="20"/>
    <s v="C-IV"/>
    <x v="0"/>
    <x v="3"/>
    <n v="2015"/>
    <s v="2014/15"/>
    <n v="2089"/>
    <n v="9770"/>
    <n v="5"/>
    <n v="14"/>
    <n v="2094"/>
    <n v="9784"/>
    <n v="11878"/>
    <n v="29310"/>
    <n v="5664"/>
    <n v="23580"/>
    <n v="29244"/>
    <n v="15"/>
    <n v="51"/>
    <n v="66"/>
    <n v="5679"/>
    <n v="23631"/>
    <n v="4120720"/>
    <n v="5799"/>
    <n v="4126519"/>
    <n v="67599"/>
    <n v="0.98680000000000001"/>
    <m/>
    <n v="17"/>
    <n v="0.17599999999999999"/>
    <n v="4.2200000000000001E-2"/>
    <m/>
    <m/>
    <n v="2983"/>
    <n v="6867"/>
  </r>
  <r>
    <x v="21"/>
    <s v="C-IV"/>
    <x v="0"/>
    <x v="3"/>
    <n v="2015"/>
    <s v="2014/15"/>
    <n v="668"/>
    <n v="5490"/>
    <n v="18"/>
    <n v="124"/>
    <n v="686"/>
    <n v="5614"/>
    <n v="6300"/>
    <n v="10403"/>
    <n v="1480"/>
    <n v="8574"/>
    <n v="10054"/>
    <n v="50"/>
    <n v="299"/>
    <n v="349"/>
    <n v="1530"/>
    <n v="8873"/>
    <n v="1512914"/>
    <n v="31881"/>
    <n v="1544795"/>
    <n v="41746"/>
    <n v="0.98229999999999995"/>
    <m/>
    <n v="17"/>
    <n v="0.17599999999999999"/>
    <n v="4.2200000000000001E-2"/>
    <m/>
    <m/>
    <n v="1301"/>
    <n v="2335"/>
  </r>
  <r>
    <x v="22"/>
    <s v="C-IV"/>
    <x v="0"/>
    <x v="3"/>
    <n v="2015"/>
    <s v="2014/15"/>
    <n v="152"/>
    <n v="920"/>
    <n v="0"/>
    <n v="1"/>
    <n v="152"/>
    <n v="921"/>
    <n v="1073"/>
    <n v="2033"/>
    <n v="405"/>
    <n v="1625"/>
    <n v="2030"/>
    <n v="0"/>
    <n v="3"/>
    <n v="3"/>
    <n v="405"/>
    <n v="1628"/>
    <n v="294207"/>
    <n v="446"/>
    <n v="294653"/>
    <n v="4652"/>
    <n v="0.8478"/>
    <m/>
    <n v="17"/>
    <n v="0.17599999999999999"/>
    <n v="4.2200000000000001E-2"/>
    <m/>
    <m/>
    <n v="27"/>
    <n v="47"/>
  </r>
  <r>
    <x v="23"/>
    <s v="C-IV"/>
    <x v="0"/>
    <x v="3"/>
    <n v="2015"/>
    <s v="2014/15"/>
    <n v="807"/>
    <n v="6302"/>
    <n v="1"/>
    <n v="21"/>
    <n v="808"/>
    <n v="6323"/>
    <n v="7131"/>
    <n v="13178"/>
    <n v="2041"/>
    <n v="11084"/>
    <n v="13125"/>
    <n v="5"/>
    <n v="48"/>
    <n v="53"/>
    <n v="2046"/>
    <n v="11132"/>
    <n v="1944181"/>
    <n v="6923"/>
    <n v="1951104"/>
    <n v="38218"/>
    <n v="0.98660000000000003"/>
    <m/>
    <n v="17"/>
    <n v="0.17599999999999999"/>
    <n v="4.2200000000000001E-2"/>
    <m/>
    <m/>
    <n v="620"/>
    <n v="1322"/>
  </r>
  <r>
    <x v="24"/>
    <s v="C-IV"/>
    <x v="0"/>
    <x v="3"/>
    <n v="2015"/>
    <s v="2014/15"/>
    <n v="4798"/>
    <n v="19822"/>
    <n v="7"/>
    <n v="22"/>
    <n v="4805"/>
    <n v="19844"/>
    <n v="24649"/>
    <n v="57836"/>
    <n v="13171"/>
    <n v="44571"/>
    <n v="57742"/>
    <n v="20"/>
    <n v="74"/>
    <n v="94"/>
    <n v="13191"/>
    <n v="44645"/>
    <n v="8085879"/>
    <n v="9186"/>
    <n v="8095065"/>
    <n v="131317"/>
    <n v="0.97689999999999999"/>
    <m/>
    <n v="1"/>
    <n v="0"/>
    <n v="2.6499999999999999E-2"/>
    <m/>
    <m/>
    <n v="4098"/>
    <n v="9136"/>
  </r>
  <r>
    <x v="25"/>
    <s v="C-IV"/>
    <x v="0"/>
    <x v="3"/>
    <n v="2015"/>
    <s v="2014/15"/>
    <n v="85"/>
    <n v="382"/>
    <n v="0"/>
    <n v="0"/>
    <n v="85"/>
    <n v="382"/>
    <n v="467"/>
    <n v="1023"/>
    <n v="228"/>
    <n v="795"/>
    <n v="1023"/>
    <n v="0"/>
    <n v="0"/>
    <n v="0"/>
    <n v="228"/>
    <n v="795"/>
    <n v="137143"/>
    <n v="0"/>
    <n v="137143"/>
    <n v="3099"/>
    <n v="1"/>
    <m/>
    <n v="17"/>
    <n v="0.17599999999999999"/>
    <n v="4.2200000000000001E-2"/>
    <m/>
    <m/>
    <n v="36"/>
    <n v="65"/>
  </r>
  <r>
    <x v="26"/>
    <s v="C-IV"/>
    <x v="0"/>
    <x v="3"/>
    <n v="2015"/>
    <s v="2014/15"/>
    <n v="16"/>
    <n v="481"/>
    <n v="0"/>
    <n v="2"/>
    <n v="16"/>
    <n v="483"/>
    <n v="499"/>
    <n v="849"/>
    <n v="43"/>
    <n v="803"/>
    <n v="846"/>
    <n v="0"/>
    <n v="3"/>
    <n v="3"/>
    <n v="43"/>
    <n v="806"/>
    <n v="117770"/>
    <n v="436"/>
    <n v="118206"/>
    <n v="3424"/>
    <n v="0.93940000000000001"/>
    <m/>
    <n v="17"/>
    <n v="0.17599999999999999"/>
    <n v="4.2200000000000001E-2"/>
    <m/>
    <m/>
    <n v="66"/>
    <n v="139"/>
  </r>
  <r>
    <x v="27"/>
    <s v="C-IV"/>
    <x v="0"/>
    <x v="3"/>
    <n v="2015"/>
    <s v="2014/15"/>
    <n v="3756"/>
    <n v="19401"/>
    <n v="14"/>
    <n v="95"/>
    <n v="3770"/>
    <n v="19496"/>
    <n v="23266"/>
    <n v="52560"/>
    <n v="9434"/>
    <n v="42779"/>
    <n v="52213"/>
    <n v="51"/>
    <n v="296"/>
    <n v="347"/>
    <n v="9485"/>
    <n v="43075"/>
    <n v="7676745"/>
    <n v="35993"/>
    <n v="7712738"/>
    <n v="162450"/>
    <n v="1"/>
    <m/>
    <n v="3"/>
    <n v="0.33300000000000002"/>
    <n v="6.3399999999999998E-2"/>
    <m/>
    <m/>
    <n v="8128"/>
    <n v="17627"/>
  </r>
  <r>
    <x v="28"/>
    <s v="C-IV"/>
    <x v="0"/>
    <x v="3"/>
    <n v="2015"/>
    <s v="2014/15"/>
    <n v="363"/>
    <n v="3181"/>
    <n v="2"/>
    <n v="29"/>
    <n v="365"/>
    <n v="3210"/>
    <n v="3575"/>
    <n v="7421"/>
    <n v="882"/>
    <n v="6450"/>
    <n v="7332"/>
    <n v="6"/>
    <n v="83"/>
    <n v="89"/>
    <n v="888"/>
    <n v="6533"/>
    <n v="1011237"/>
    <n v="7126"/>
    <n v="1018363"/>
    <n v="30498"/>
    <n v="0.94199999999999995"/>
    <m/>
    <n v="17"/>
    <n v="0.17599999999999999"/>
    <n v="4.2200000000000001E-2"/>
    <m/>
    <m/>
    <n v="857"/>
    <n v="1779"/>
  </r>
  <r>
    <x v="29"/>
    <s v="C-IV"/>
    <x v="0"/>
    <x v="3"/>
    <n v="2015"/>
    <s v="2014/15"/>
    <n v="400"/>
    <n v="3840"/>
    <n v="1"/>
    <n v="6"/>
    <n v="401"/>
    <n v="3846"/>
    <n v="4247"/>
    <n v="7705"/>
    <n v="1052"/>
    <n v="6640"/>
    <n v="7692"/>
    <n v="1"/>
    <n v="12"/>
    <n v="13"/>
    <n v="1053"/>
    <n v="6652"/>
    <n v="1134278"/>
    <n v="1481"/>
    <n v="1135759"/>
    <n v="23165"/>
    <n v="0.96519999999999995"/>
    <m/>
    <n v="17"/>
    <n v="0.17599999999999999"/>
    <n v="4.2200000000000001E-2"/>
    <m/>
    <m/>
    <n v="180"/>
    <n v="318"/>
  </r>
  <r>
    <x v="30"/>
    <s v="CalWIN"/>
    <x v="0"/>
    <x v="3"/>
    <n v="2015"/>
    <s v="2014/15"/>
    <n v="13158"/>
    <n v="105490"/>
    <n v="87"/>
    <n v="1917"/>
    <n v="13245"/>
    <n v="107407"/>
    <n v="120652"/>
    <n v="253714"/>
    <n v="33530"/>
    <n v="215724"/>
    <n v="249254"/>
    <n v="296"/>
    <n v="4164"/>
    <n v="4460"/>
    <n v="33826"/>
    <n v="219888"/>
    <n v="35267847"/>
    <n v="537074"/>
    <n v="35804921"/>
    <n v="838886"/>
    <n v="0.98640000000000005"/>
    <m/>
    <n v="8"/>
    <n v="0.25"/>
    <n v="2.9000000000000001E-2"/>
    <m/>
    <m/>
    <n v="29311"/>
    <n v="63391"/>
  </r>
  <r>
    <x v="31"/>
    <s v="CalWIN"/>
    <x v="0"/>
    <x v="3"/>
    <n v="2015"/>
    <s v="2014/15"/>
    <n v="927"/>
    <n v="8756"/>
    <n v="6"/>
    <n v="37"/>
    <n v="933"/>
    <n v="8793"/>
    <n v="9726"/>
    <n v="18407"/>
    <n v="2361"/>
    <n v="15947"/>
    <n v="18308"/>
    <n v="20"/>
    <n v="79"/>
    <n v="99"/>
    <n v="2381"/>
    <n v="16026"/>
    <n v="2453880"/>
    <n v="11616"/>
    <n v="2465496"/>
    <n v="60698"/>
    <n v="0.98199999999999998"/>
    <m/>
    <n v="17"/>
    <n v="0.17599999999999999"/>
    <n v="4.2200000000000001E-2"/>
    <m/>
    <m/>
    <n v="728"/>
    <n v="1453"/>
  </r>
  <r>
    <x v="32"/>
    <s v="C-IV"/>
    <x v="0"/>
    <x v="3"/>
    <n v="2015"/>
    <s v="2014/15"/>
    <n v="114"/>
    <n v="944"/>
    <n v="0"/>
    <n v="2"/>
    <n v="114"/>
    <n v="946"/>
    <n v="1060"/>
    <n v="2030"/>
    <n v="295"/>
    <n v="1731"/>
    <n v="2026"/>
    <n v="0"/>
    <n v="4"/>
    <n v="4"/>
    <n v="295"/>
    <n v="1735"/>
    <n v="293199"/>
    <n v="674"/>
    <n v="293873"/>
    <n v="5520"/>
    <n v="1"/>
    <m/>
    <n v="17"/>
    <n v="0.17599999999999999"/>
    <n v="4.2200000000000001E-2"/>
    <m/>
    <m/>
    <n v="51"/>
    <n v="93"/>
  </r>
  <r>
    <x v="33"/>
    <s v="C-IV"/>
    <x v="0"/>
    <x v="3"/>
    <n v="2015"/>
    <s v="2014/15"/>
    <n v="18571"/>
    <n v="107787"/>
    <n v="52"/>
    <n v="521"/>
    <n v="18623"/>
    <n v="108308"/>
    <n v="126931"/>
    <n v="292785"/>
    <n v="50100"/>
    <n v="241100"/>
    <n v="291200"/>
    <n v="186"/>
    <n v="1399"/>
    <n v="1585"/>
    <n v="50286"/>
    <n v="242499"/>
    <n v="39733919"/>
    <n v="164527"/>
    <n v="39898446"/>
    <n v="763615"/>
    <n v="0.99550000000000005"/>
    <m/>
    <n v="19"/>
    <n v="0.158"/>
    <n v="7.4899999999999994E-2"/>
    <m/>
    <m/>
    <n v="17030"/>
    <n v="37235"/>
  </r>
  <r>
    <x v="34"/>
    <s v="CalWIN"/>
    <x v="0"/>
    <x v="3"/>
    <n v="2015"/>
    <s v="2014/15"/>
    <n v="17676"/>
    <n v="85185"/>
    <n v="184"/>
    <n v="894"/>
    <n v="17860"/>
    <n v="86079"/>
    <n v="103939"/>
    <n v="219747"/>
    <n v="45315"/>
    <n v="171824"/>
    <n v="217139"/>
    <n v="654"/>
    <n v="1954"/>
    <n v="2608"/>
    <n v="45969"/>
    <n v="173778"/>
    <n v="32154860"/>
    <n v="359668"/>
    <n v="32514528"/>
    <n v="520071"/>
    <n v="0.98929999999999996"/>
    <m/>
    <n v="8"/>
    <n v="0.5"/>
    <n v="0"/>
    <m/>
    <m/>
    <n v="10007"/>
    <n v="19617"/>
  </r>
  <r>
    <x v="35"/>
    <s v="C-IV"/>
    <x v="0"/>
    <x v="3"/>
    <n v="2015"/>
    <s v="2014/15"/>
    <n v="333"/>
    <n v="2389"/>
    <n v="1"/>
    <n v="8"/>
    <n v="334"/>
    <n v="2397"/>
    <n v="2731"/>
    <n v="6193"/>
    <n v="900"/>
    <n v="5264"/>
    <n v="6164"/>
    <n v="3"/>
    <n v="26"/>
    <n v="29"/>
    <n v="903"/>
    <n v="5290"/>
    <n v="847193"/>
    <n v="2085"/>
    <n v="849278"/>
    <n v="17260"/>
    <n v="0.98109999999999997"/>
    <m/>
    <n v="17"/>
    <n v="0.17599999999999999"/>
    <n v="4.2200000000000001E-2"/>
    <m/>
    <m/>
    <n v="459"/>
    <n v="1032"/>
  </r>
  <r>
    <x v="36"/>
    <s v="C-IV"/>
    <x v="0"/>
    <x v="3"/>
    <n v="2015"/>
    <s v="2014/15"/>
    <n v="28476"/>
    <n v="148146"/>
    <n v="64"/>
    <n v="668"/>
    <n v="28540"/>
    <n v="148814"/>
    <n v="177354"/>
    <n v="398410"/>
    <n v="76788"/>
    <n v="319727"/>
    <n v="396515"/>
    <n v="211"/>
    <n v="1684"/>
    <n v="1895"/>
    <n v="76999"/>
    <n v="321411"/>
    <n v="55555386"/>
    <n v="206573"/>
    <n v="55761959"/>
    <n v="809316"/>
    <n v="0.99990000000000001"/>
    <m/>
    <n v="22"/>
    <n v="9.0999999999999998E-2"/>
    <n v="7.8E-2"/>
    <m/>
    <m/>
    <n v="21421"/>
    <n v="45386"/>
  </r>
  <r>
    <x v="37"/>
    <s v="CalWIN"/>
    <x v="0"/>
    <x v="3"/>
    <n v="2015"/>
    <s v="2014/15"/>
    <n v="17636"/>
    <n v="120152"/>
    <n v="129"/>
    <n v="1179"/>
    <n v="17765"/>
    <n v="121331"/>
    <n v="139096"/>
    <n v="287399"/>
    <n v="47513"/>
    <n v="236728"/>
    <n v="284241"/>
    <n v="428"/>
    <n v="2730"/>
    <n v="3158"/>
    <n v="47941"/>
    <n v="239458"/>
    <n v="39967005"/>
    <n v="360529"/>
    <n v="40327534"/>
    <n v="813049"/>
    <n v="0.93559999999999999"/>
    <m/>
    <n v="13"/>
    <n v="0.46200000000000002"/>
    <n v="1.06E-2"/>
    <m/>
    <m/>
    <n v="16876"/>
    <n v="34622"/>
  </r>
  <r>
    <x v="38"/>
    <s v="CalWIN"/>
    <x v="0"/>
    <x v="3"/>
    <n v="2015"/>
    <s v="2014/15"/>
    <n v="2529"/>
    <n v="29307"/>
    <n v="69"/>
    <n v="1248"/>
    <n v="2598"/>
    <n v="30555"/>
    <n v="33153"/>
    <n v="50987"/>
    <n v="5649"/>
    <n v="43286"/>
    <n v="48935"/>
    <n v="187"/>
    <n v="1865"/>
    <n v="2052"/>
    <n v="5836"/>
    <n v="45151"/>
    <n v="7483009"/>
    <n v="256101"/>
    <n v="7739110"/>
    <n v="220259"/>
    <n v="0.9728"/>
    <m/>
    <n v="4"/>
    <n v="0.75"/>
    <n v="9.9599999999999994E-2"/>
    <m/>
    <m/>
    <n v="4130"/>
    <n v="6569"/>
  </r>
  <r>
    <x v="39"/>
    <s v="C-IV"/>
    <x v="0"/>
    <x v="3"/>
    <n v="2015"/>
    <s v="2014/15"/>
    <n v="9147"/>
    <n v="42336"/>
    <n v="21"/>
    <n v="280"/>
    <n v="9168"/>
    <n v="42616"/>
    <n v="51784"/>
    <n v="120014"/>
    <n v="23548"/>
    <n v="95618"/>
    <n v="119166"/>
    <n v="68"/>
    <n v="780"/>
    <n v="848"/>
    <n v="23616"/>
    <n v="96398"/>
    <n v="16825783"/>
    <n v="94963"/>
    <n v="16920746"/>
    <n v="279094"/>
    <n v="0.98650000000000004"/>
    <m/>
    <n v="7"/>
    <n v="0"/>
    <n v="1.35E-2"/>
    <m/>
    <m/>
    <n v="7343"/>
    <n v="15572"/>
  </r>
  <r>
    <x v="40"/>
    <s v="CalWIN"/>
    <x v="0"/>
    <x v="3"/>
    <n v="2015"/>
    <s v="2014/15"/>
    <n v="1124"/>
    <n v="8681"/>
    <n v="1"/>
    <n v="28"/>
    <n v="1125"/>
    <n v="8709"/>
    <n v="9834"/>
    <n v="18402"/>
    <n v="2802"/>
    <n v="15520"/>
    <n v="18322"/>
    <n v="5"/>
    <n v="75"/>
    <n v="80"/>
    <n v="2807"/>
    <n v="15595"/>
    <n v="2544404"/>
    <n v="8001"/>
    <n v="2552405"/>
    <n v="58387"/>
    <n v="0.95289999999999997"/>
    <m/>
    <n v="17"/>
    <n v="0.17599999999999999"/>
    <n v="4.2200000000000001E-2"/>
    <m/>
    <m/>
    <n v="1191"/>
    <n v="2400"/>
  </r>
  <r>
    <x v="41"/>
    <s v="CalWIN"/>
    <x v="0"/>
    <x v="3"/>
    <n v="2015"/>
    <s v="2014/15"/>
    <n v="1257"/>
    <n v="14384"/>
    <n v="21"/>
    <n v="332"/>
    <n v="1278"/>
    <n v="14716"/>
    <n v="15994"/>
    <n v="31880"/>
    <n v="3046"/>
    <n v="27986"/>
    <n v="31032"/>
    <n v="69"/>
    <n v="779"/>
    <n v="848"/>
    <n v="3115"/>
    <n v="28765"/>
    <n v="4243522"/>
    <n v="88522"/>
    <n v="4332044"/>
    <n v="146192"/>
    <n v="0.97550000000000003"/>
    <m/>
    <n v="17"/>
    <n v="0.17599999999999999"/>
    <n v="4.2200000000000001E-2"/>
    <m/>
    <m/>
    <n v="4036"/>
    <n v="7854"/>
  </r>
  <r>
    <x v="42"/>
    <s v="CalWIN"/>
    <x v="0"/>
    <x v="3"/>
    <n v="2015"/>
    <s v="2014/15"/>
    <n v="2746"/>
    <n v="14171"/>
    <n v="6"/>
    <n v="68"/>
    <n v="2752"/>
    <n v="14239"/>
    <n v="16991"/>
    <n v="37090"/>
    <n v="7028"/>
    <n v="29881"/>
    <n v="36909"/>
    <n v="17"/>
    <n v="164"/>
    <n v="181"/>
    <n v="7045"/>
    <n v="30045"/>
    <n v="5155798"/>
    <n v="22103"/>
    <n v="5177901"/>
    <n v="129230"/>
    <n v="0.85509999999999997"/>
    <m/>
    <n v="17"/>
    <n v="0.17599999999999999"/>
    <n v="4.2200000000000001E-2"/>
    <m/>
    <m/>
    <n v="5004"/>
    <n v="11082"/>
  </r>
  <r>
    <x v="43"/>
    <s v="CalWIN"/>
    <x v="0"/>
    <x v="3"/>
    <n v="2015"/>
    <s v="2014/15"/>
    <n v="6121"/>
    <n v="48030"/>
    <n v="47"/>
    <n v="1122"/>
    <n v="6168"/>
    <n v="49152"/>
    <n v="55320"/>
    <n v="112449"/>
    <n v="14856"/>
    <n v="95186"/>
    <n v="110042"/>
    <n v="152"/>
    <n v="2255"/>
    <n v="2407"/>
    <n v="15008"/>
    <n v="97441"/>
    <n v="15661910"/>
    <n v="306873"/>
    <n v="15968783"/>
    <n v="416404"/>
    <n v="0.96040000000000003"/>
    <m/>
    <n v="5"/>
    <n v="0.4"/>
    <n v="1.35E-2"/>
    <m/>
    <m/>
    <n v="11021"/>
    <n v="22249"/>
  </r>
  <r>
    <x v="44"/>
    <s v="CalWIN"/>
    <x v="0"/>
    <x v="3"/>
    <n v="2015"/>
    <s v="2014/15"/>
    <n v="1335"/>
    <n v="11913"/>
    <n v="1"/>
    <n v="22"/>
    <n v="1336"/>
    <n v="11935"/>
    <n v="13271"/>
    <n v="25385"/>
    <n v="3245"/>
    <n v="22083"/>
    <n v="25328"/>
    <n v="4"/>
    <n v="53"/>
    <n v="57"/>
    <n v="3249"/>
    <n v="22136"/>
    <n v="3628860"/>
    <n v="6960"/>
    <n v="3635820"/>
    <n v="73855"/>
    <n v="0.92720000000000002"/>
    <m/>
    <n v="17"/>
    <n v="0.17599999999999999"/>
    <n v="4.2200000000000001E-2"/>
    <m/>
    <m/>
    <n v="2622"/>
    <n v="5448"/>
  </r>
  <r>
    <x v="45"/>
    <s v="C-IV"/>
    <x v="0"/>
    <x v="3"/>
    <n v="2015"/>
    <s v="2014/15"/>
    <n v="1489"/>
    <n v="11324"/>
    <n v="2"/>
    <n v="19"/>
    <n v="1491"/>
    <n v="11343"/>
    <n v="12834"/>
    <n v="24775"/>
    <n v="3683"/>
    <n v="21042"/>
    <n v="24725"/>
    <n v="4"/>
    <n v="46"/>
    <n v="50"/>
    <n v="3687"/>
    <n v="21088"/>
    <n v="3393731"/>
    <n v="5697"/>
    <n v="3399428"/>
    <n v="63042"/>
    <n v="0.96550000000000002"/>
    <m/>
    <n v="17"/>
    <n v="0.17599999999999999"/>
    <n v="4.2200000000000001E-2"/>
    <m/>
    <m/>
    <n v="691"/>
    <n v="1138"/>
  </r>
  <r>
    <x v="46"/>
    <s v="C-IV"/>
    <x v="0"/>
    <x v="3"/>
    <n v="2015"/>
    <s v="2014/15"/>
    <n v="7"/>
    <n v="171"/>
    <n v="0"/>
    <n v="0"/>
    <n v="7"/>
    <n v="171"/>
    <n v="178"/>
    <n v="320"/>
    <n v="19"/>
    <n v="301"/>
    <n v="320"/>
    <n v="0"/>
    <n v="0"/>
    <n v="0"/>
    <n v="19"/>
    <n v="301"/>
    <n v="42729"/>
    <n v="0"/>
    <n v="42729"/>
    <n v="805"/>
    <n v="1"/>
    <m/>
    <n v="17"/>
    <n v="0.17599999999999999"/>
    <n v="4.2200000000000001E-2"/>
    <m/>
    <m/>
    <n v="2"/>
    <n v="5"/>
  </r>
  <r>
    <x v="47"/>
    <s v="C-IV"/>
    <x v="0"/>
    <x v="3"/>
    <n v="2015"/>
    <s v="2014/15"/>
    <n v="457"/>
    <n v="2763"/>
    <n v="0"/>
    <n v="3"/>
    <n v="457"/>
    <n v="2766"/>
    <n v="3223"/>
    <n v="6993"/>
    <n v="1245"/>
    <n v="5742"/>
    <n v="6987"/>
    <n v="0"/>
    <n v="6"/>
    <n v="6"/>
    <n v="1245"/>
    <n v="5748"/>
    <n v="974657"/>
    <n v="638"/>
    <n v="975295"/>
    <n v="16569"/>
    <n v="1"/>
    <m/>
    <n v="17"/>
    <n v="0.17599999999999999"/>
    <n v="4.2200000000000001E-2"/>
    <m/>
    <m/>
    <n v="139"/>
    <n v="245"/>
  </r>
  <r>
    <x v="48"/>
    <s v="CalWIN"/>
    <x v="0"/>
    <x v="3"/>
    <n v="2015"/>
    <s v="2014/15"/>
    <n v="3160"/>
    <n v="19047"/>
    <n v="8"/>
    <n v="98"/>
    <n v="3168"/>
    <n v="19145"/>
    <n v="22313"/>
    <n v="43385"/>
    <n v="7646"/>
    <n v="35490"/>
    <n v="43136"/>
    <n v="26"/>
    <n v="223"/>
    <n v="249"/>
    <n v="7672"/>
    <n v="35713"/>
    <n v="6293181"/>
    <n v="29846"/>
    <n v="6323027"/>
    <n v="114399"/>
    <n v="0.93089999999999995"/>
    <m/>
    <n v="1"/>
    <n v="1"/>
    <n v="3.6999999999999998E-2"/>
    <m/>
    <m/>
    <n v="2460"/>
    <n v="4832"/>
  </r>
  <r>
    <x v="49"/>
    <s v="CalWIN"/>
    <x v="0"/>
    <x v="3"/>
    <n v="2015"/>
    <s v="2014/15"/>
    <n v="1903"/>
    <n v="17781"/>
    <n v="18"/>
    <n v="112"/>
    <n v="1921"/>
    <n v="17893"/>
    <n v="19814"/>
    <n v="35677"/>
    <n v="4633"/>
    <n v="30687"/>
    <n v="35320"/>
    <n v="63"/>
    <n v="294"/>
    <n v="357"/>
    <n v="4696"/>
    <n v="30981"/>
    <n v="5033744"/>
    <n v="37490"/>
    <n v="5071234"/>
    <n v="119855"/>
    <n v="0.95820000000000005"/>
    <m/>
    <n v="17"/>
    <n v="0.17599999999999999"/>
    <n v="4.2200000000000001E-2"/>
    <m/>
    <m/>
    <n v="3429"/>
    <n v="6945"/>
  </r>
  <r>
    <x v="50"/>
    <s v="C-IV"/>
    <x v="0"/>
    <x v="3"/>
    <n v="2015"/>
    <s v="2014/15"/>
    <n v="6410"/>
    <n v="36083"/>
    <n v="10"/>
    <n v="80"/>
    <n v="6420"/>
    <n v="36163"/>
    <n v="42583"/>
    <n v="91585"/>
    <n v="16898"/>
    <n v="74436"/>
    <n v="91334"/>
    <n v="34"/>
    <n v="217"/>
    <n v="251"/>
    <n v="16932"/>
    <n v="74653"/>
    <n v="12946054"/>
    <n v="29562"/>
    <n v="12975616"/>
    <n v="220335"/>
    <n v="0.9627"/>
    <m/>
    <n v="6"/>
    <n v="0.33300000000000002"/>
    <n v="1.55E-2"/>
    <m/>
    <m/>
    <n v="5495"/>
    <n v="11671"/>
  </r>
  <r>
    <x v="51"/>
    <s v="C-IV"/>
    <x v="0"/>
    <x v="3"/>
    <n v="2015"/>
    <s v="2014/15"/>
    <n v="805"/>
    <n v="4811"/>
    <n v="3"/>
    <n v="23"/>
    <n v="808"/>
    <n v="4834"/>
    <n v="5642"/>
    <n v="13047"/>
    <n v="2170"/>
    <n v="10811"/>
    <n v="12981"/>
    <n v="14"/>
    <n v="52"/>
    <n v="66"/>
    <n v="2184"/>
    <n v="10863"/>
    <n v="1818125"/>
    <n v="7734"/>
    <n v="1825859"/>
    <n v="38799"/>
    <n v="1"/>
    <m/>
    <n v="17"/>
    <n v="0.17599999999999999"/>
    <n v="4.2200000000000001E-2"/>
    <m/>
    <m/>
    <n v="702"/>
    <n v="1513"/>
  </r>
  <r>
    <x v="52"/>
    <s v="C-IV"/>
    <x v="0"/>
    <x v="3"/>
    <n v="2015"/>
    <s v="2014/15"/>
    <n v="672"/>
    <n v="4030"/>
    <n v="2"/>
    <n v="10"/>
    <n v="674"/>
    <n v="4040"/>
    <n v="4714"/>
    <n v="10255"/>
    <n v="1819"/>
    <n v="8401"/>
    <n v="10220"/>
    <n v="7"/>
    <n v="28"/>
    <n v="35"/>
    <n v="1826"/>
    <n v="8429"/>
    <n v="1418058"/>
    <n v="4444"/>
    <n v="1422502"/>
    <n v="26088"/>
    <n v="0.97929999999999995"/>
    <m/>
    <n v="17"/>
    <n v="0.17599999999999999"/>
    <n v="4.2200000000000001E-2"/>
    <m/>
    <m/>
    <n v="442"/>
    <n v="926"/>
  </r>
  <r>
    <x v="53"/>
    <s v="C-IV"/>
    <x v="0"/>
    <x v="3"/>
    <n v="2015"/>
    <s v="2014/15"/>
    <n v="77"/>
    <n v="919"/>
    <n v="0"/>
    <n v="0"/>
    <n v="77"/>
    <n v="919"/>
    <n v="996"/>
    <n v="1829"/>
    <n v="193"/>
    <n v="1636"/>
    <n v="1829"/>
    <n v="0"/>
    <n v="0"/>
    <n v="0"/>
    <n v="193"/>
    <n v="1636"/>
    <n v="267745"/>
    <n v="0"/>
    <n v="267745"/>
    <n v="4768"/>
    <n v="0.92449999999999999"/>
    <m/>
    <n v="17"/>
    <n v="0.17599999999999999"/>
    <n v="4.2200000000000001E-2"/>
    <m/>
    <m/>
    <n v="39"/>
    <n v="59"/>
  </r>
  <r>
    <x v="54"/>
    <s v="CalWIN"/>
    <x v="0"/>
    <x v="3"/>
    <n v="2015"/>
    <s v="2014/15"/>
    <n v="9198"/>
    <n v="42841"/>
    <n v="24"/>
    <n v="373"/>
    <n v="9222"/>
    <n v="43214"/>
    <n v="52436"/>
    <n v="123898"/>
    <n v="25329"/>
    <n v="97574"/>
    <n v="122903"/>
    <n v="77"/>
    <n v="918"/>
    <n v="995"/>
    <n v="25406"/>
    <n v="98492"/>
    <n v="17240943"/>
    <n v="123144"/>
    <n v="17364087"/>
    <n v="236950"/>
    <n v="0.97740000000000005"/>
    <m/>
    <n v="2"/>
    <n v="1"/>
    <n v="6.3600000000000004E-2"/>
    <m/>
    <m/>
    <n v="8369"/>
    <n v="19233"/>
  </r>
  <r>
    <x v="55"/>
    <s v="C-IV"/>
    <x v="0"/>
    <x v="3"/>
    <n v="2015"/>
    <s v="2014/15"/>
    <n v="338"/>
    <n v="2658"/>
    <n v="0"/>
    <n v="4"/>
    <n v="338"/>
    <n v="2662"/>
    <n v="3000"/>
    <n v="5414"/>
    <n v="844"/>
    <n v="4558"/>
    <n v="5402"/>
    <n v="2"/>
    <n v="10"/>
    <n v="12"/>
    <n v="846"/>
    <n v="4568"/>
    <n v="777694"/>
    <n v="1622"/>
    <n v="779316"/>
    <n v="13863"/>
    <n v="0.89259999999999995"/>
    <m/>
    <n v="17"/>
    <n v="0.17599999999999999"/>
    <n v="4.2200000000000001E-2"/>
    <m/>
    <m/>
    <n v="119"/>
    <n v="190"/>
  </r>
  <r>
    <x v="56"/>
    <s v="CalWIN"/>
    <x v="0"/>
    <x v="3"/>
    <n v="2015"/>
    <s v="2014/15"/>
    <n v="3534"/>
    <n v="32681"/>
    <n v="9"/>
    <n v="262"/>
    <n v="3543"/>
    <n v="32943"/>
    <n v="36486"/>
    <n v="74220"/>
    <n v="8906"/>
    <n v="64699"/>
    <n v="73605"/>
    <n v="33"/>
    <n v="582"/>
    <n v="615"/>
    <n v="8939"/>
    <n v="65281"/>
    <n v="10421781"/>
    <n v="116287"/>
    <n v="10538068"/>
    <n v="216023"/>
    <n v="0.94359999999999999"/>
    <m/>
    <n v="3"/>
    <n v="0.66700000000000004"/>
    <n v="3.85E-2"/>
    <m/>
    <m/>
    <n v="7074"/>
    <n v="15739"/>
  </r>
  <r>
    <x v="57"/>
    <s v="CalWIN"/>
    <x v="0"/>
    <x v="3"/>
    <n v="2015"/>
    <s v="2014/15"/>
    <n v="1059"/>
    <n v="8611"/>
    <n v="16"/>
    <n v="124"/>
    <n v="1075"/>
    <n v="8735"/>
    <n v="9810"/>
    <n v="20044"/>
    <n v="2753"/>
    <n v="16922"/>
    <n v="19675"/>
    <n v="65"/>
    <n v="304"/>
    <n v="369"/>
    <n v="2818"/>
    <n v="17226"/>
    <n v="2761290"/>
    <n v="48610"/>
    <n v="2809900"/>
    <n v="53825"/>
    <n v="0.91220000000000001"/>
    <m/>
    <n v="17"/>
    <n v="0.17599999999999999"/>
    <n v="4.2200000000000001E-2"/>
    <m/>
    <m/>
    <n v="986"/>
    <n v="1977"/>
  </r>
  <r>
    <x v="58"/>
    <s v="C-IV"/>
    <x v="0"/>
    <x v="3"/>
    <n v="2015"/>
    <s v="2014/15"/>
    <n v="930"/>
    <n v="5074"/>
    <n v="4"/>
    <n v="15"/>
    <n v="934"/>
    <n v="5089"/>
    <n v="6023"/>
    <n v="13204"/>
    <n v="2558"/>
    <n v="10588"/>
    <n v="13146"/>
    <n v="10"/>
    <n v="48"/>
    <n v="58"/>
    <n v="2568"/>
    <n v="10636"/>
    <n v="1876499"/>
    <n v="4990"/>
    <n v="1881489"/>
    <n v="29695"/>
    <n v="1"/>
    <m/>
    <n v="17"/>
    <n v="0.17599999999999999"/>
    <n v="4.2200000000000001E-2"/>
    <m/>
    <m/>
    <n v="557"/>
    <n v="1115"/>
  </r>
  <r>
    <x v="0"/>
    <s v="n/a"/>
    <x v="1"/>
    <x v="3"/>
    <n v="2015"/>
    <s v="2014/15"/>
    <n v="294482"/>
    <n v="1787093"/>
    <n v="2008"/>
    <n v="17799"/>
    <n v="296490"/>
    <n v="1804892"/>
    <n v="2101382"/>
    <n v="4443927"/>
    <n v="743447"/>
    <n v="3654545"/>
    <n v="4397992"/>
    <n v="6589"/>
    <n v="39346"/>
    <n v="45935"/>
    <n v="750036"/>
    <n v="3693891"/>
    <n v="633511464.82000005"/>
    <n v="6061134.0599999996"/>
    <n v="639572598.88"/>
    <n v="12494452"/>
    <n v="0.97030000000000005"/>
    <m/>
    <n v="202"/>
    <n v="0.32200000000000001"/>
    <n v="7.4300000000000005E-2"/>
    <m/>
    <m/>
    <n v="336942"/>
    <n v="702314"/>
  </r>
  <r>
    <x v="1"/>
    <s v="CalWIN"/>
    <x v="1"/>
    <x v="3"/>
    <n v="2015"/>
    <s v="2014/15"/>
    <n v="8742"/>
    <n v="51060"/>
    <n v="106"/>
    <n v="917"/>
    <n v="8848"/>
    <n v="51977"/>
    <n v="60825"/>
    <n v="120003"/>
    <n v="20599"/>
    <n v="96926"/>
    <n v="117525"/>
    <n v="350"/>
    <n v="2128"/>
    <n v="2478"/>
    <n v="20949"/>
    <n v="99054"/>
    <n v="17526136"/>
    <n v="299885"/>
    <n v="17826021"/>
    <n v="418769"/>
    <n v="0.83"/>
    <m/>
    <n v="4"/>
    <n v="1"/>
    <n v="6.9000000000000006E-2"/>
    <m/>
    <m/>
    <n v="9289"/>
    <n v="17679"/>
  </r>
  <r>
    <x v="2"/>
    <s v="C-IV"/>
    <x v="1"/>
    <x v="3"/>
    <n v="2015"/>
    <s v="2014/15"/>
    <n v="4"/>
    <n v="98"/>
    <n v="0"/>
    <n v="0"/>
    <n v="4"/>
    <n v="98"/>
    <n v="102"/>
    <n v="165"/>
    <n v="8"/>
    <n v="157"/>
    <n v="165"/>
    <n v="0"/>
    <n v="0"/>
    <n v="0"/>
    <n v="8"/>
    <n v="157"/>
    <n v="22418"/>
    <n v="0"/>
    <n v="22418"/>
    <n v="385"/>
    <n v="1"/>
    <m/>
    <n v="23"/>
    <n v="0.26100000000000001"/>
    <n v="4.8000000000000001E-2"/>
    <m/>
    <m/>
    <n v="1"/>
    <n v="1"/>
  </r>
  <r>
    <x v="3"/>
    <s v="C-IV"/>
    <x v="1"/>
    <x v="3"/>
    <n v="2015"/>
    <s v="2014/15"/>
    <n v="173"/>
    <n v="1573"/>
    <n v="0"/>
    <n v="0"/>
    <n v="173"/>
    <n v="1573"/>
    <n v="1746"/>
    <n v="3343"/>
    <n v="441"/>
    <n v="2900"/>
    <n v="3341"/>
    <n v="0"/>
    <n v="2"/>
    <n v="2"/>
    <n v="441"/>
    <n v="2902"/>
    <n v="458011"/>
    <n v="167"/>
    <n v="458178"/>
    <n v="7712"/>
    <n v="0.94230000000000003"/>
    <m/>
    <n v="23"/>
    <n v="0.26100000000000001"/>
    <n v="4.8000000000000001E-2"/>
    <m/>
    <m/>
    <n v="63"/>
    <n v="109"/>
  </r>
  <r>
    <x v="4"/>
    <s v="C-IV"/>
    <x v="1"/>
    <x v="3"/>
    <n v="2015"/>
    <s v="2014/15"/>
    <n v="1998"/>
    <n v="14061"/>
    <n v="4"/>
    <n v="38"/>
    <n v="2002"/>
    <n v="14099"/>
    <n v="16101"/>
    <n v="31351"/>
    <n v="4942"/>
    <n v="26321"/>
    <n v="31263"/>
    <n v="11"/>
    <n v="77"/>
    <n v="88"/>
    <n v="4953"/>
    <n v="26398"/>
    <n v="4432232"/>
    <n v="10207"/>
    <n v="4442439"/>
    <n v="79394"/>
    <n v="0.90039999999999998"/>
    <m/>
    <n v="23"/>
    <n v="0.26100000000000001"/>
    <n v="4.8000000000000001E-2"/>
    <m/>
    <m/>
    <n v="989"/>
    <n v="1690"/>
  </r>
  <r>
    <x v="5"/>
    <s v="C-IV"/>
    <x v="1"/>
    <x v="3"/>
    <n v="2015"/>
    <s v="2014/15"/>
    <n v="286"/>
    <n v="2626"/>
    <n v="0"/>
    <n v="5"/>
    <n v="286"/>
    <n v="2631"/>
    <n v="2917"/>
    <n v="5457"/>
    <n v="743"/>
    <n v="4701"/>
    <n v="5444"/>
    <n v="1"/>
    <n v="12"/>
    <n v="13"/>
    <n v="744"/>
    <n v="4713"/>
    <n v="745978"/>
    <n v="1299"/>
    <n v="747277"/>
    <n v="11651"/>
    <n v="1"/>
    <m/>
    <n v="23"/>
    <n v="0.26100000000000001"/>
    <n v="4.8000000000000001E-2"/>
    <m/>
    <m/>
    <n v="104"/>
    <n v="189"/>
  </r>
  <r>
    <x v="6"/>
    <s v="C-IV"/>
    <x v="1"/>
    <x v="3"/>
    <n v="2015"/>
    <s v="2014/15"/>
    <n v="109"/>
    <n v="583"/>
    <n v="1"/>
    <n v="2"/>
    <n v="110"/>
    <n v="585"/>
    <n v="695"/>
    <n v="1658"/>
    <n v="298"/>
    <n v="1352"/>
    <n v="1650"/>
    <n v="2"/>
    <n v="6"/>
    <n v="8"/>
    <n v="300"/>
    <n v="1358"/>
    <n v="232388"/>
    <n v="697"/>
    <n v="233085"/>
    <n v="8385"/>
    <n v="0.89470000000000005"/>
    <m/>
    <n v="23"/>
    <n v="0.26100000000000001"/>
    <n v="4.8000000000000001E-2"/>
    <m/>
    <m/>
    <n v="153"/>
    <n v="352"/>
  </r>
  <r>
    <x v="7"/>
    <s v="CalWIN"/>
    <x v="1"/>
    <x v="3"/>
    <n v="2015"/>
    <s v="2014/15"/>
    <n v="5228"/>
    <n v="29547"/>
    <n v="32"/>
    <n v="239"/>
    <n v="5260"/>
    <n v="29786"/>
    <n v="35046"/>
    <n v="71330"/>
    <n v="12530"/>
    <n v="58123"/>
    <n v="70653"/>
    <n v="120"/>
    <n v="557"/>
    <n v="677"/>
    <n v="12650"/>
    <n v="58680"/>
    <n v="10468813"/>
    <n v="78084"/>
    <n v="10546897"/>
    <n v="258418"/>
    <n v="0.95679999999999998"/>
    <m/>
    <n v="4"/>
    <n v="0.5"/>
    <n v="3.7699999999999997E-2"/>
    <m/>
    <m/>
    <n v="5463"/>
    <n v="10930"/>
  </r>
  <r>
    <x v="8"/>
    <s v="C-IV"/>
    <x v="1"/>
    <x v="3"/>
    <n v="2015"/>
    <s v="2014/15"/>
    <n v="405"/>
    <n v="2071"/>
    <n v="0"/>
    <n v="3"/>
    <n v="405"/>
    <n v="2074"/>
    <n v="2479"/>
    <n v="5126"/>
    <n v="1077"/>
    <n v="4044"/>
    <n v="5121"/>
    <n v="0"/>
    <n v="5"/>
    <n v="5"/>
    <n v="1077"/>
    <n v="4049"/>
    <n v="737377"/>
    <n v="420"/>
    <n v="737797"/>
    <n v="11224"/>
    <n v="1"/>
    <m/>
    <n v="23"/>
    <n v="0.26100000000000001"/>
    <n v="4.8000000000000001E-2"/>
    <m/>
    <m/>
    <n v="142"/>
    <n v="250"/>
  </r>
  <r>
    <x v="9"/>
    <s v="C-IV"/>
    <x v="1"/>
    <x v="3"/>
    <n v="2015"/>
    <s v="2014/15"/>
    <n v="606"/>
    <n v="6651"/>
    <n v="0"/>
    <n v="20"/>
    <n v="606"/>
    <n v="6671"/>
    <n v="7277"/>
    <n v="13186"/>
    <n v="1565"/>
    <n v="11576"/>
    <n v="13141"/>
    <n v="0"/>
    <n v="45"/>
    <n v="45"/>
    <n v="1565"/>
    <n v="11621"/>
    <n v="1826623"/>
    <n v="4521"/>
    <n v="1831144"/>
    <n v="36987"/>
    <n v="1"/>
    <m/>
    <n v="23"/>
    <n v="0.26100000000000001"/>
    <n v="4.8000000000000001E-2"/>
    <m/>
    <m/>
    <n v="440"/>
    <n v="878"/>
  </r>
  <r>
    <x v="10"/>
    <s v="CalWIN"/>
    <x v="1"/>
    <x v="3"/>
    <n v="2015"/>
    <s v="2014/15"/>
    <n v="15142"/>
    <n v="81548"/>
    <n v="56"/>
    <n v="364"/>
    <n v="15198"/>
    <n v="81912"/>
    <n v="97110"/>
    <n v="228307"/>
    <n v="41255"/>
    <n v="185953"/>
    <n v="227208"/>
    <n v="201"/>
    <n v="898"/>
    <n v="1099"/>
    <n v="41456"/>
    <n v="186851"/>
    <n v="33598956"/>
    <n v="142453"/>
    <n v="33741409"/>
    <n v="456093"/>
    <n v="0.96350000000000002"/>
    <m/>
    <n v="6"/>
    <n v="0.16700000000000001"/>
    <n v="1.41E-2"/>
    <m/>
    <m/>
    <n v="14430"/>
    <n v="31687"/>
  </r>
  <r>
    <x v="11"/>
    <s v="C-IV"/>
    <x v="1"/>
    <x v="3"/>
    <n v="2015"/>
    <s v="2014/15"/>
    <n v="254"/>
    <n v="1260"/>
    <n v="0"/>
    <n v="1"/>
    <n v="254"/>
    <n v="1261"/>
    <n v="1515"/>
    <n v="3663"/>
    <n v="712"/>
    <n v="2943"/>
    <n v="3655"/>
    <n v="1"/>
    <n v="7"/>
    <n v="8"/>
    <n v="713"/>
    <n v="2950"/>
    <n v="474466"/>
    <n v="487"/>
    <n v="474953"/>
    <n v="11528"/>
    <n v="1"/>
    <m/>
    <n v="23"/>
    <n v="0.26100000000000001"/>
    <n v="4.8000000000000001E-2"/>
    <m/>
    <m/>
    <n v="225"/>
    <n v="507"/>
  </r>
  <r>
    <x v="12"/>
    <s v="C-IV"/>
    <x v="1"/>
    <x v="3"/>
    <n v="2015"/>
    <s v="2014/15"/>
    <n v="1026"/>
    <n v="10537"/>
    <n v="2"/>
    <n v="24"/>
    <n v="1028"/>
    <n v="10561"/>
    <n v="11589"/>
    <n v="20402"/>
    <n v="2523"/>
    <n v="17825"/>
    <n v="20348"/>
    <n v="5"/>
    <n v="49"/>
    <n v="54"/>
    <n v="2528"/>
    <n v="17874"/>
    <n v="2899529"/>
    <n v="5985"/>
    <n v="2905514"/>
    <n v="49005"/>
    <n v="0.99809999999999999"/>
    <m/>
    <n v="23"/>
    <n v="0.26100000000000001"/>
    <n v="4.8000000000000001E-2"/>
    <m/>
    <m/>
    <n v="675"/>
    <n v="1254"/>
  </r>
  <r>
    <x v="13"/>
    <s v="C-IV"/>
    <x v="1"/>
    <x v="3"/>
    <n v="2015"/>
    <s v="2014/15"/>
    <n v="2413"/>
    <n v="14136"/>
    <n v="11"/>
    <n v="151"/>
    <n v="2424"/>
    <n v="14287"/>
    <n v="16711"/>
    <n v="41913"/>
    <n v="6776"/>
    <n v="34659"/>
    <n v="41435"/>
    <n v="34"/>
    <n v="444"/>
    <n v="478"/>
    <n v="6810"/>
    <n v="35103"/>
    <n v="5475175"/>
    <n v="51345"/>
    <n v="5526520"/>
    <n v="88489"/>
    <n v="0.95740000000000003"/>
    <m/>
    <n v="23"/>
    <n v="0.26100000000000001"/>
    <n v="4.8000000000000001E-2"/>
    <m/>
    <m/>
    <n v="1088"/>
    <n v="2165"/>
  </r>
  <r>
    <x v="14"/>
    <s v="C-IV"/>
    <x v="1"/>
    <x v="3"/>
    <n v="2015"/>
    <s v="2014/15"/>
    <n v="112"/>
    <n v="939"/>
    <n v="0"/>
    <n v="4"/>
    <n v="112"/>
    <n v="943"/>
    <n v="1055"/>
    <n v="2091"/>
    <n v="297"/>
    <n v="1786"/>
    <n v="2083"/>
    <n v="0"/>
    <n v="8"/>
    <n v="8"/>
    <n v="297"/>
    <n v="1794"/>
    <n v="279721"/>
    <n v="500"/>
    <n v="280221"/>
    <n v="5405"/>
    <n v="1"/>
    <m/>
    <n v="23"/>
    <n v="0.26100000000000001"/>
    <n v="4.8000000000000001E-2"/>
    <m/>
    <m/>
    <n v="102"/>
    <n v="217"/>
  </r>
  <r>
    <x v="15"/>
    <s v="C-IV"/>
    <x v="1"/>
    <x v="3"/>
    <n v="2015"/>
    <s v="2014/15"/>
    <n v="11164"/>
    <n v="52838"/>
    <n v="30"/>
    <n v="360"/>
    <n v="11194"/>
    <n v="53198"/>
    <n v="64392"/>
    <n v="152850"/>
    <n v="30203"/>
    <n v="121710"/>
    <n v="151913"/>
    <n v="85"/>
    <n v="852"/>
    <n v="937"/>
    <n v="30288"/>
    <n v="122562"/>
    <n v="21245938"/>
    <n v="125515"/>
    <n v="21371453"/>
    <n v="367041"/>
    <n v="0.99539999999999995"/>
    <m/>
    <n v="12"/>
    <n v="0.16700000000000001"/>
    <n v="8.0999999999999996E-3"/>
    <m/>
    <m/>
    <n v="10505"/>
    <n v="23547"/>
  </r>
  <r>
    <x v="16"/>
    <s v="C-IV"/>
    <x v="1"/>
    <x v="3"/>
    <n v="2015"/>
    <s v="2014/15"/>
    <n v="1635"/>
    <n v="8610"/>
    <n v="5"/>
    <n v="54"/>
    <n v="1640"/>
    <n v="8664"/>
    <n v="10304"/>
    <n v="24156"/>
    <n v="4394"/>
    <n v="19584"/>
    <n v="23978"/>
    <n v="18"/>
    <n v="160"/>
    <n v="178"/>
    <n v="4412"/>
    <n v="19744"/>
    <n v="3249007"/>
    <n v="19642"/>
    <n v="3268649"/>
    <n v="54246"/>
    <n v="0.99570000000000003"/>
    <m/>
    <n v="23"/>
    <n v="0.26100000000000001"/>
    <n v="4.8000000000000001E-2"/>
    <m/>
    <m/>
    <n v="1385"/>
    <n v="3083"/>
  </r>
  <r>
    <x v="17"/>
    <s v="C-IV"/>
    <x v="1"/>
    <x v="3"/>
    <n v="2015"/>
    <s v="2014/15"/>
    <n v="676"/>
    <n v="5271"/>
    <n v="0"/>
    <n v="13"/>
    <n v="676"/>
    <n v="5284"/>
    <n v="5960"/>
    <n v="11651"/>
    <n v="1770"/>
    <n v="9851"/>
    <n v="11621"/>
    <n v="0"/>
    <n v="30"/>
    <n v="30"/>
    <n v="1770"/>
    <n v="9881"/>
    <n v="1665354"/>
    <n v="3599"/>
    <n v="1668953"/>
    <n v="29216"/>
    <n v="0.95489999999999997"/>
    <m/>
    <n v="23"/>
    <n v="0.26100000000000001"/>
    <n v="4.8000000000000001E-2"/>
    <m/>
    <m/>
    <n v="395"/>
    <n v="768"/>
  </r>
  <r>
    <x v="18"/>
    <s v="C-IV"/>
    <x v="1"/>
    <x v="3"/>
    <n v="2015"/>
    <s v="2014/15"/>
    <n v="281"/>
    <n v="1239"/>
    <n v="0"/>
    <n v="0"/>
    <n v="281"/>
    <n v="1239"/>
    <n v="1520"/>
    <n v="3136"/>
    <n v="757"/>
    <n v="2377"/>
    <n v="3134"/>
    <n v="0"/>
    <n v="2"/>
    <n v="2"/>
    <n v="757"/>
    <n v="2379"/>
    <n v="448564"/>
    <n v="93"/>
    <n v="448657"/>
    <n v="7360"/>
    <n v="0.83779999999999999"/>
    <m/>
    <n v="23"/>
    <n v="0.26100000000000001"/>
    <n v="4.8000000000000001E-2"/>
    <m/>
    <m/>
    <n v="106"/>
    <n v="181"/>
  </r>
  <r>
    <x v="19"/>
    <s v="LRS"/>
    <x v="1"/>
    <x v="3"/>
    <n v="2015"/>
    <s v="2014/15"/>
    <n v="80798"/>
    <n v="496175"/>
    <n v="917"/>
    <n v="5834"/>
    <n v="81715"/>
    <n v="502009"/>
    <n v="583724"/>
    <n v="1181395"/>
    <n v="184809"/>
    <n v="981370"/>
    <n v="1166179"/>
    <n v="2929"/>
    <n v="12287"/>
    <n v="15216"/>
    <n v="187738"/>
    <n v="993657"/>
    <n v="175622225"/>
    <n v="2386802"/>
    <n v="178009027"/>
    <n v="3681531"/>
    <n v="0.96950000000000003"/>
    <m/>
    <n v="30"/>
    <n v="0.5"/>
    <n v="7.2599999999999998E-2"/>
    <m/>
    <m/>
    <n v="112234"/>
    <n v="228954"/>
  </r>
  <r>
    <x v="20"/>
    <s v="C-IV"/>
    <x v="1"/>
    <x v="3"/>
    <n v="2015"/>
    <s v="2014/15"/>
    <n v="2097"/>
    <n v="9798"/>
    <n v="5"/>
    <n v="19"/>
    <n v="2102"/>
    <n v="9817"/>
    <n v="11919"/>
    <n v="29368"/>
    <n v="5710"/>
    <n v="23579"/>
    <n v="29289"/>
    <n v="14"/>
    <n v="65"/>
    <n v="79"/>
    <n v="5724"/>
    <n v="23644"/>
    <n v="4122190"/>
    <n v="7543"/>
    <n v="4129733"/>
    <n v="68457"/>
    <n v="0.99529999999999996"/>
    <m/>
    <n v="23"/>
    <n v="0.26100000000000001"/>
    <n v="4.8000000000000001E-2"/>
    <m/>
    <m/>
    <n v="2996"/>
    <n v="6910"/>
  </r>
  <r>
    <x v="21"/>
    <s v="C-IV"/>
    <x v="1"/>
    <x v="3"/>
    <n v="2015"/>
    <s v="2014/15"/>
    <n v="670"/>
    <n v="5514"/>
    <n v="17"/>
    <n v="132"/>
    <n v="687"/>
    <n v="5646"/>
    <n v="6333"/>
    <n v="10466"/>
    <n v="1480"/>
    <n v="8615"/>
    <n v="10095"/>
    <n v="48"/>
    <n v="323"/>
    <n v="371"/>
    <n v="1528"/>
    <n v="8938"/>
    <n v="1510689"/>
    <n v="33453"/>
    <n v="1544142"/>
    <n v="42511"/>
    <n v="0.96719999999999995"/>
    <m/>
    <n v="23"/>
    <n v="0.26100000000000001"/>
    <n v="4.8000000000000001E-2"/>
    <m/>
    <m/>
    <n v="1294"/>
    <n v="2315"/>
  </r>
  <r>
    <x v="22"/>
    <s v="C-IV"/>
    <x v="1"/>
    <x v="3"/>
    <n v="2015"/>
    <s v="2014/15"/>
    <n v="149"/>
    <n v="935"/>
    <n v="0"/>
    <n v="1"/>
    <n v="149"/>
    <n v="936"/>
    <n v="1085"/>
    <n v="2054"/>
    <n v="404"/>
    <n v="1647"/>
    <n v="2051"/>
    <n v="0"/>
    <n v="3"/>
    <n v="3"/>
    <n v="404"/>
    <n v="1650"/>
    <n v="293207"/>
    <n v="334"/>
    <n v="293541"/>
    <n v="4748"/>
    <n v="0.8"/>
    <m/>
    <n v="23"/>
    <n v="0.26100000000000001"/>
    <n v="4.8000000000000001E-2"/>
    <m/>
    <m/>
    <n v="28"/>
    <n v="50"/>
  </r>
  <r>
    <x v="23"/>
    <s v="C-IV"/>
    <x v="1"/>
    <x v="3"/>
    <n v="2015"/>
    <s v="2014/15"/>
    <n v="799"/>
    <n v="6267"/>
    <n v="1"/>
    <n v="21"/>
    <n v="800"/>
    <n v="6288"/>
    <n v="7088"/>
    <n v="13148"/>
    <n v="1997"/>
    <n v="11099"/>
    <n v="13096"/>
    <n v="4"/>
    <n v="48"/>
    <n v="52"/>
    <n v="2001"/>
    <n v="11147"/>
    <n v="1948952"/>
    <n v="7190"/>
    <n v="1956142"/>
    <n v="38712"/>
    <n v="0.99429999999999996"/>
    <m/>
    <n v="23"/>
    <n v="0.26100000000000001"/>
    <n v="4.8000000000000001E-2"/>
    <m/>
    <m/>
    <n v="619"/>
    <n v="1314"/>
  </r>
  <r>
    <x v="24"/>
    <s v="C-IV"/>
    <x v="1"/>
    <x v="3"/>
    <n v="2015"/>
    <s v="2014/15"/>
    <n v="4800"/>
    <n v="20000"/>
    <n v="6"/>
    <n v="26"/>
    <n v="4806"/>
    <n v="20026"/>
    <n v="24832"/>
    <n v="58213"/>
    <n v="13170"/>
    <n v="44941"/>
    <n v="58111"/>
    <n v="20"/>
    <n v="82"/>
    <n v="102"/>
    <n v="13190"/>
    <n v="45023"/>
    <n v="8112326"/>
    <n v="9504"/>
    <n v="8121830"/>
    <n v="132949"/>
    <n v="0.9849"/>
    <m/>
    <n v="2"/>
    <n v="0.5"/>
    <n v="2.1100000000000001E-2"/>
    <m/>
    <m/>
    <n v="4094"/>
    <n v="9139"/>
  </r>
  <r>
    <x v="25"/>
    <s v="C-IV"/>
    <x v="1"/>
    <x v="3"/>
    <n v="2015"/>
    <s v="2014/15"/>
    <n v="85"/>
    <n v="388"/>
    <n v="0"/>
    <n v="0"/>
    <n v="85"/>
    <n v="388"/>
    <n v="473"/>
    <n v="1032"/>
    <n v="231"/>
    <n v="801"/>
    <n v="1032"/>
    <n v="0"/>
    <n v="0"/>
    <n v="0"/>
    <n v="231"/>
    <n v="801"/>
    <n v="140455"/>
    <n v="0"/>
    <n v="140455"/>
    <n v="3155"/>
    <n v="1"/>
    <m/>
    <n v="23"/>
    <n v="0.26100000000000001"/>
    <n v="4.8000000000000001E-2"/>
    <m/>
    <m/>
    <n v="37"/>
    <n v="65"/>
  </r>
  <r>
    <x v="26"/>
    <s v="C-IV"/>
    <x v="1"/>
    <x v="3"/>
    <n v="2015"/>
    <s v="2014/15"/>
    <n v="12"/>
    <n v="512"/>
    <n v="0"/>
    <n v="2"/>
    <n v="12"/>
    <n v="514"/>
    <n v="526"/>
    <n v="869"/>
    <n v="29"/>
    <n v="837"/>
    <n v="866"/>
    <n v="0"/>
    <n v="3"/>
    <n v="3"/>
    <n v="29"/>
    <n v="840"/>
    <n v="119190"/>
    <n v="326"/>
    <n v="119516"/>
    <n v="3500"/>
    <n v="0.97729999999999995"/>
    <m/>
    <n v="23"/>
    <n v="0.26100000000000001"/>
    <n v="4.8000000000000001E-2"/>
    <m/>
    <m/>
    <n v="66"/>
    <n v="138"/>
  </r>
  <r>
    <x v="27"/>
    <s v="C-IV"/>
    <x v="1"/>
    <x v="3"/>
    <n v="2015"/>
    <s v="2014/15"/>
    <n v="4120"/>
    <n v="19582"/>
    <n v="14"/>
    <n v="99"/>
    <n v="4134"/>
    <n v="19681"/>
    <n v="23815"/>
    <n v="53769"/>
    <n v="10298"/>
    <n v="43116"/>
    <n v="53414"/>
    <n v="52"/>
    <n v="303"/>
    <n v="355"/>
    <n v="10350"/>
    <n v="43419"/>
    <n v="7801997"/>
    <n v="36293"/>
    <n v="7838290"/>
    <n v="165463"/>
    <n v="0.99670000000000003"/>
    <m/>
    <n v="4"/>
    <n v="0.25"/>
    <n v="4.8500000000000001E-2"/>
    <m/>
    <m/>
    <n v="8210"/>
    <n v="17814"/>
  </r>
  <r>
    <x v="28"/>
    <s v="C-IV"/>
    <x v="1"/>
    <x v="3"/>
    <n v="2015"/>
    <s v="2014/15"/>
    <n v="375"/>
    <n v="3178"/>
    <n v="3"/>
    <n v="31"/>
    <n v="378"/>
    <n v="3209"/>
    <n v="3587"/>
    <n v="7489"/>
    <n v="915"/>
    <n v="6478"/>
    <n v="7393"/>
    <n v="9"/>
    <n v="87"/>
    <n v="96"/>
    <n v="924"/>
    <n v="6565"/>
    <n v="1010820"/>
    <n v="7609"/>
    <n v="1018429"/>
    <n v="31105"/>
    <n v="0.97750000000000004"/>
    <m/>
    <n v="23"/>
    <n v="0.26100000000000001"/>
    <n v="4.8000000000000001E-2"/>
    <m/>
    <m/>
    <n v="861"/>
    <n v="1797"/>
  </r>
  <r>
    <x v="29"/>
    <s v="C-IV"/>
    <x v="1"/>
    <x v="3"/>
    <n v="2015"/>
    <s v="2014/15"/>
    <n v="390"/>
    <n v="3850"/>
    <n v="1"/>
    <n v="7"/>
    <n v="391"/>
    <n v="3857"/>
    <n v="4248"/>
    <n v="7669"/>
    <n v="1018"/>
    <n v="6637"/>
    <n v="7655"/>
    <n v="1"/>
    <n v="13"/>
    <n v="14"/>
    <n v="1019"/>
    <n v="6650"/>
    <n v="1132796"/>
    <n v="1423"/>
    <n v="1134219"/>
    <n v="23663"/>
    <n v="0.95409999999999995"/>
    <m/>
    <n v="23"/>
    <n v="0.26100000000000001"/>
    <n v="4.8000000000000001E-2"/>
    <m/>
    <m/>
    <n v="178"/>
    <n v="319"/>
  </r>
  <r>
    <x v="30"/>
    <s v="CalWIN"/>
    <x v="1"/>
    <x v="3"/>
    <n v="2015"/>
    <s v="2014/15"/>
    <n v="13070"/>
    <n v="105262"/>
    <n v="90"/>
    <n v="1919"/>
    <n v="13160"/>
    <n v="107181"/>
    <n v="120341"/>
    <n v="254060"/>
    <n v="33461"/>
    <n v="216092"/>
    <n v="249553"/>
    <n v="303"/>
    <n v="4204"/>
    <n v="4507"/>
    <n v="33764"/>
    <n v="220296"/>
    <n v="34969342"/>
    <n v="532528"/>
    <n v="35501870"/>
    <n v="846977"/>
    <n v="0.99050000000000005"/>
    <m/>
    <n v="9"/>
    <n v="0.33300000000000002"/>
    <n v="3.85E-2"/>
    <m/>
    <m/>
    <n v="29330"/>
    <n v="63408"/>
  </r>
  <r>
    <x v="31"/>
    <s v="CalWIN"/>
    <x v="1"/>
    <x v="3"/>
    <n v="2015"/>
    <s v="2014/15"/>
    <n v="889"/>
    <n v="8311"/>
    <n v="6"/>
    <n v="34"/>
    <n v="895"/>
    <n v="8345"/>
    <n v="9240"/>
    <n v="18186"/>
    <n v="2274"/>
    <n v="15821"/>
    <n v="18095"/>
    <n v="20"/>
    <n v="71"/>
    <n v="91"/>
    <n v="2294"/>
    <n v="15892"/>
    <n v="2424119"/>
    <n v="9968"/>
    <n v="2434087"/>
    <n v="61204"/>
    <n v="0.98640000000000005"/>
    <m/>
    <n v="23"/>
    <n v="0.26100000000000001"/>
    <n v="4.8000000000000001E-2"/>
    <m/>
    <m/>
    <n v="716"/>
    <n v="1423"/>
  </r>
  <r>
    <x v="32"/>
    <s v="C-IV"/>
    <x v="1"/>
    <x v="3"/>
    <n v="2015"/>
    <s v="2014/15"/>
    <n v="115"/>
    <n v="948"/>
    <n v="0"/>
    <n v="2"/>
    <n v="115"/>
    <n v="950"/>
    <n v="1065"/>
    <n v="2006"/>
    <n v="293"/>
    <n v="1708"/>
    <n v="2001"/>
    <n v="0"/>
    <n v="5"/>
    <n v="5"/>
    <n v="293"/>
    <n v="1713"/>
    <n v="287960"/>
    <n v="698"/>
    <n v="288658"/>
    <n v="5565"/>
    <n v="0.98209999999999997"/>
    <m/>
    <n v="23"/>
    <n v="0.26100000000000001"/>
    <n v="4.8000000000000001E-2"/>
    <m/>
    <m/>
    <n v="55"/>
    <n v="95"/>
  </r>
  <r>
    <x v="33"/>
    <s v="C-IV"/>
    <x v="1"/>
    <x v="3"/>
    <n v="2015"/>
    <s v="2014/15"/>
    <n v="18333"/>
    <n v="107265"/>
    <n v="48"/>
    <n v="510"/>
    <n v="18381"/>
    <n v="107775"/>
    <n v="126156"/>
    <n v="290289"/>
    <n v="49418"/>
    <n v="239330"/>
    <n v="288748"/>
    <n v="172"/>
    <n v="1369"/>
    <n v="1541"/>
    <n v="49590"/>
    <n v="240699"/>
    <n v="39532985.729999997"/>
    <n v="162144"/>
    <n v="39695129.729999997"/>
    <n v="778530"/>
    <n v="0.99639999999999995"/>
    <m/>
    <n v="23"/>
    <n v="0.17399999999999999"/>
    <n v="7.17E-2"/>
    <m/>
    <m/>
    <n v="16866"/>
    <n v="36907"/>
  </r>
  <r>
    <x v="34"/>
    <s v="CalWIN"/>
    <x v="1"/>
    <x v="3"/>
    <n v="2015"/>
    <s v="2014/15"/>
    <n v="17510"/>
    <n v="84746"/>
    <n v="189"/>
    <n v="875"/>
    <n v="17699"/>
    <n v="85621"/>
    <n v="103320"/>
    <n v="219247"/>
    <n v="45046"/>
    <n v="171605"/>
    <n v="216651"/>
    <n v="675"/>
    <n v="1921"/>
    <n v="2596"/>
    <n v="45721"/>
    <n v="173526"/>
    <n v="31949578"/>
    <n v="353000"/>
    <n v="32302578"/>
    <n v="525476"/>
    <n v="0.99390000000000001"/>
    <m/>
    <n v="8"/>
    <n v="0.5"/>
    <n v="0"/>
    <m/>
    <m/>
    <n v="9945"/>
    <n v="19540"/>
  </r>
  <r>
    <x v="35"/>
    <s v="C-IV"/>
    <x v="1"/>
    <x v="3"/>
    <n v="2015"/>
    <s v="2014/15"/>
    <n v="339"/>
    <n v="2378"/>
    <n v="1"/>
    <n v="9"/>
    <n v="340"/>
    <n v="2387"/>
    <n v="2727"/>
    <n v="6200"/>
    <n v="923"/>
    <n v="5245"/>
    <n v="6168"/>
    <n v="2"/>
    <n v="30"/>
    <n v="32"/>
    <n v="925"/>
    <n v="5275"/>
    <n v="850410"/>
    <n v="1952"/>
    <n v="852362"/>
    <n v="17554"/>
    <n v="0.99229999999999996"/>
    <m/>
    <n v="23"/>
    <n v="0.26100000000000001"/>
    <n v="4.8000000000000001E-2"/>
    <m/>
    <m/>
    <n v="456"/>
    <n v="1030"/>
  </r>
  <r>
    <x v="36"/>
    <s v="C-IV"/>
    <x v="1"/>
    <x v="3"/>
    <n v="2015"/>
    <s v="2014/15"/>
    <n v="28346"/>
    <n v="148000"/>
    <n v="64"/>
    <n v="671"/>
    <n v="28410"/>
    <n v="148671"/>
    <n v="177081"/>
    <n v="397572"/>
    <n v="76362"/>
    <n v="319303"/>
    <n v="395665"/>
    <n v="214"/>
    <n v="1693"/>
    <n v="1907"/>
    <n v="76576"/>
    <n v="320996"/>
    <n v="55377787"/>
    <n v="210379"/>
    <n v="55588166"/>
    <n v="822918"/>
    <n v="1"/>
    <m/>
    <n v="29"/>
    <n v="0.10299999999999999"/>
    <n v="6.5299999999999997E-2"/>
    <m/>
    <m/>
    <n v="21343"/>
    <n v="45294"/>
  </r>
  <r>
    <x v="37"/>
    <s v="CalWIN"/>
    <x v="1"/>
    <x v="3"/>
    <n v="2015"/>
    <s v="2014/15"/>
    <n v="17254"/>
    <n v="120875"/>
    <n v="127"/>
    <n v="1173"/>
    <n v="17381"/>
    <n v="122048"/>
    <n v="139429"/>
    <n v="287735"/>
    <n v="46456"/>
    <n v="238141"/>
    <n v="284597"/>
    <n v="426"/>
    <n v="2712"/>
    <n v="3138"/>
    <n v="46882"/>
    <n v="240853"/>
    <n v="39838250"/>
    <n v="357377"/>
    <n v="40195627"/>
    <n v="828041"/>
    <n v="0.93869999999999998"/>
    <m/>
    <n v="15"/>
    <n v="0.46700000000000003"/>
    <n v="8.0000000000000002E-3"/>
    <m/>
    <m/>
    <n v="16598"/>
    <n v="34185"/>
  </r>
  <r>
    <x v="38"/>
    <s v="CalWIN"/>
    <x v="1"/>
    <x v="3"/>
    <n v="2015"/>
    <s v="2014/15"/>
    <n v="2490"/>
    <n v="29290"/>
    <n v="65"/>
    <n v="1225"/>
    <n v="2555"/>
    <n v="30515"/>
    <n v="33070"/>
    <n v="50964"/>
    <n v="5559"/>
    <n v="43341"/>
    <n v="48900"/>
    <n v="186"/>
    <n v="1878"/>
    <n v="2064"/>
    <n v="5745"/>
    <n v="45219"/>
    <n v="7424267"/>
    <n v="250677"/>
    <n v="7674944"/>
    <n v="221268"/>
    <n v="0.97109999999999996"/>
    <m/>
    <n v="4"/>
    <n v="0.75"/>
    <n v="8.48E-2"/>
    <m/>
    <m/>
    <n v="4104"/>
    <n v="6536"/>
  </r>
  <r>
    <x v="39"/>
    <s v="C-IV"/>
    <x v="1"/>
    <x v="3"/>
    <n v="2015"/>
    <s v="2014/15"/>
    <n v="9096"/>
    <n v="42525"/>
    <n v="23"/>
    <n v="283"/>
    <n v="9119"/>
    <n v="42808"/>
    <n v="51927"/>
    <n v="120134"/>
    <n v="23419"/>
    <n v="95859"/>
    <n v="119278"/>
    <n v="77"/>
    <n v="779"/>
    <n v="856"/>
    <n v="23496"/>
    <n v="96638"/>
    <n v="16817599"/>
    <n v="96760"/>
    <n v="16914359"/>
    <n v="283620"/>
    <n v="0.98429999999999995"/>
    <m/>
    <n v="9"/>
    <n v="0"/>
    <n v="1.7100000000000001E-2"/>
    <m/>
    <m/>
    <n v="7353"/>
    <n v="15621"/>
  </r>
  <r>
    <x v="40"/>
    <s v="CalWIN"/>
    <x v="1"/>
    <x v="3"/>
    <n v="2015"/>
    <s v="2014/15"/>
    <n v="1125"/>
    <n v="8725"/>
    <n v="1"/>
    <n v="29"/>
    <n v="1126"/>
    <n v="8754"/>
    <n v="9880"/>
    <n v="18430"/>
    <n v="2817"/>
    <n v="15532"/>
    <n v="18349"/>
    <n v="5"/>
    <n v="76"/>
    <n v="81"/>
    <n v="2822"/>
    <n v="15608"/>
    <n v="2559844"/>
    <n v="7631"/>
    <n v="2567475"/>
    <n v="59175"/>
    <n v="0.96950000000000003"/>
    <m/>
    <n v="23"/>
    <n v="0.26100000000000001"/>
    <n v="4.8000000000000001E-2"/>
    <m/>
    <m/>
    <n v="1177"/>
    <n v="2387"/>
  </r>
  <r>
    <x v="41"/>
    <s v="CalWIN"/>
    <x v="1"/>
    <x v="3"/>
    <n v="2015"/>
    <s v="2014/15"/>
    <n v="1222"/>
    <n v="14450"/>
    <n v="20"/>
    <n v="324"/>
    <n v="1242"/>
    <n v="14774"/>
    <n v="16016"/>
    <n v="31797"/>
    <n v="2963"/>
    <n v="28003"/>
    <n v="30966"/>
    <n v="61"/>
    <n v="770"/>
    <n v="831"/>
    <n v="3024"/>
    <n v="28773"/>
    <n v="4208982"/>
    <n v="84988"/>
    <n v="4293970"/>
    <n v="147927"/>
    <n v="0.98519999999999996"/>
    <m/>
    <n v="23"/>
    <n v="0.26100000000000001"/>
    <n v="4.8000000000000001E-2"/>
    <m/>
    <m/>
    <n v="3999"/>
    <n v="7777"/>
  </r>
  <r>
    <x v="42"/>
    <s v="CalWIN"/>
    <x v="1"/>
    <x v="3"/>
    <n v="2015"/>
    <s v="2014/15"/>
    <n v="2829"/>
    <n v="14354"/>
    <n v="6"/>
    <n v="70"/>
    <n v="2835"/>
    <n v="14424"/>
    <n v="17259"/>
    <n v="37757"/>
    <n v="7192"/>
    <n v="30375"/>
    <n v="37567"/>
    <n v="17"/>
    <n v="173"/>
    <n v="190"/>
    <n v="7209"/>
    <n v="30548"/>
    <n v="5192487"/>
    <n v="21076"/>
    <n v="5213563"/>
    <n v="130718"/>
    <n v="0.94699999999999995"/>
    <m/>
    <n v="23"/>
    <n v="0.26100000000000001"/>
    <n v="4.8000000000000001E-2"/>
    <m/>
    <m/>
    <n v="5025"/>
    <n v="11124"/>
  </r>
  <r>
    <x v="43"/>
    <s v="CalWIN"/>
    <x v="1"/>
    <x v="3"/>
    <n v="2015"/>
    <s v="2014/15"/>
    <n v="6017"/>
    <n v="48029"/>
    <n v="51"/>
    <n v="1135"/>
    <n v="6068"/>
    <n v="49164"/>
    <n v="55232"/>
    <n v="112016"/>
    <n v="14591"/>
    <n v="94976"/>
    <n v="109567"/>
    <n v="160"/>
    <n v="2289"/>
    <n v="2449"/>
    <n v="14751"/>
    <n v="97265"/>
    <n v="15575838"/>
    <n v="308984"/>
    <n v="15884822"/>
    <n v="422816"/>
    <n v="0.95550000000000002"/>
    <m/>
    <n v="5"/>
    <n v="0.4"/>
    <n v="2.2499999999999999E-2"/>
    <m/>
    <m/>
    <n v="10828"/>
    <n v="21890"/>
  </r>
  <r>
    <x v="44"/>
    <s v="CalWIN"/>
    <x v="1"/>
    <x v="3"/>
    <n v="2015"/>
    <s v="2014/15"/>
    <n v="1318"/>
    <n v="12047"/>
    <n v="1"/>
    <n v="23"/>
    <n v="1319"/>
    <n v="12070"/>
    <n v="13389"/>
    <n v="25684"/>
    <n v="3185"/>
    <n v="22434"/>
    <n v="25619"/>
    <n v="4"/>
    <n v="61"/>
    <n v="65"/>
    <n v="3189"/>
    <n v="22495"/>
    <n v="3628976"/>
    <n v="7358"/>
    <n v="3636334"/>
    <n v="74613"/>
    <n v="0.90739999999999998"/>
    <m/>
    <n v="23"/>
    <n v="0.26100000000000001"/>
    <n v="4.8000000000000001E-2"/>
    <m/>
    <m/>
    <n v="2634"/>
    <n v="5483"/>
  </r>
  <r>
    <x v="45"/>
    <s v="C-IV"/>
    <x v="1"/>
    <x v="3"/>
    <n v="2015"/>
    <s v="2014/15"/>
    <n v="1504"/>
    <n v="11297"/>
    <n v="2"/>
    <n v="23"/>
    <n v="1506"/>
    <n v="11320"/>
    <n v="12826"/>
    <n v="24745"/>
    <n v="3695"/>
    <n v="20994"/>
    <n v="24689"/>
    <n v="4"/>
    <n v="52"/>
    <n v="56"/>
    <n v="3699"/>
    <n v="21046"/>
    <n v="3390780"/>
    <n v="7617"/>
    <n v="3398397"/>
    <n v="63917"/>
    <n v="0.95350000000000001"/>
    <m/>
    <n v="23"/>
    <n v="0.26100000000000001"/>
    <n v="4.8000000000000001E-2"/>
    <m/>
    <m/>
    <n v="696"/>
    <n v="1152"/>
  </r>
  <r>
    <x v="46"/>
    <s v="C-IV"/>
    <x v="1"/>
    <x v="3"/>
    <n v="2015"/>
    <s v="2014/15"/>
    <n v="8"/>
    <n v="176"/>
    <n v="0"/>
    <n v="0"/>
    <n v="8"/>
    <n v="176"/>
    <n v="184"/>
    <n v="336"/>
    <n v="20"/>
    <n v="316"/>
    <n v="336"/>
    <n v="0"/>
    <n v="0"/>
    <n v="0"/>
    <n v="20"/>
    <n v="316"/>
    <n v="46126"/>
    <n v="0"/>
    <n v="46126"/>
    <n v="809"/>
    <n v="1"/>
    <m/>
    <n v="23"/>
    <n v="0.26100000000000001"/>
    <n v="4.8000000000000001E-2"/>
    <m/>
    <m/>
    <n v="2"/>
    <n v="5"/>
  </r>
  <r>
    <x v="47"/>
    <s v="C-IV"/>
    <x v="1"/>
    <x v="3"/>
    <n v="2015"/>
    <s v="2014/15"/>
    <n v="444"/>
    <n v="2799"/>
    <n v="0"/>
    <n v="3"/>
    <n v="444"/>
    <n v="2802"/>
    <n v="3246"/>
    <n v="7057"/>
    <n v="1222"/>
    <n v="5829"/>
    <n v="7051"/>
    <n v="0"/>
    <n v="6"/>
    <n v="6"/>
    <n v="1222"/>
    <n v="5835"/>
    <n v="980811"/>
    <n v="664"/>
    <n v="981475"/>
    <n v="16733"/>
    <n v="1"/>
    <m/>
    <n v="23"/>
    <n v="0.26100000000000001"/>
    <n v="4.8000000000000001E-2"/>
    <m/>
    <m/>
    <n v="141"/>
    <n v="247"/>
  </r>
  <r>
    <x v="48"/>
    <s v="CalWIN"/>
    <x v="1"/>
    <x v="3"/>
    <n v="2015"/>
    <s v="2014/15"/>
    <n v="3118"/>
    <n v="18990"/>
    <n v="8"/>
    <n v="95"/>
    <n v="3126"/>
    <n v="19085"/>
    <n v="22211"/>
    <n v="43195"/>
    <n v="7581"/>
    <n v="35367"/>
    <n v="42948"/>
    <n v="28"/>
    <n v="219"/>
    <n v="247"/>
    <n v="7609"/>
    <n v="35586"/>
    <n v="6266328.0899999999"/>
    <n v="28941.06"/>
    <n v="6295269.1499999994"/>
    <n v="115392"/>
    <n v="0.92400000000000004"/>
    <m/>
    <n v="1"/>
    <n v="1"/>
    <n v="3.0099999999999998E-2"/>
    <m/>
    <m/>
    <n v="2450"/>
    <n v="4819"/>
  </r>
  <r>
    <x v="49"/>
    <s v="CalWIN"/>
    <x v="1"/>
    <x v="3"/>
    <n v="2015"/>
    <s v="2014/15"/>
    <n v="1879"/>
    <n v="17846"/>
    <n v="20"/>
    <n v="114"/>
    <n v="1899"/>
    <n v="17960"/>
    <n v="19859"/>
    <n v="35932"/>
    <n v="4557"/>
    <n v="31011"/>
    <n v="35568"/>
    <n v="65"/>
    <n v="299"/>
    <n v="364"/>
    <n v="4622"/>
    <n v="31310"/>
    <n v="5020825"/>
    <n v="37221"/>
    <n v="5058046"/>
    <n v="121040"/>
    <n v="0.93130000000000002"/>
    <m/>
    <n v="23"/>
    <n v="0.26100000000000001"/>
    <n v="4.8000000000000001E-2"/>
    <m/>
    <m/>
    <n v="3415"/>
    <n v="6918"/>
  </r>
  <r>
    <x v="50"/>
    <s v="C-IV"/>
    <x v="1"/>
    <x v="3"/>
    <n v="2015"/>
    <s v="2014/15"/>
    <n v="6427"/>
    <n v="36027"/>
    <n v="13"/>
    <n v="79"/>
    <n v="6440"/>
    <n v="36106"/>
    <n v="42546"/>
    <n v="91476"/>
    <n v="16930"/>
    <n v="74286"/>
    <n v="91216"/>
    <n v="41"/>
    <n v="219"/>
    <n v="260"/>
    <n v="16971"/>
    <n v="74505"/>
    <n v="12913550"/>
    <n v="28801"/>
    <n v="12942351"/>
    <n v="223938"/>
    <n v="0.9647"/>
    <m/>
    <n v="7"/>
    <n v="0.28599999999999998"/>
    <n v="1.4200000000000001E-2"/>
    <m/>
    <m/>
    <n v="5467"/>
    <n v="11619"/>
  </r>
  <r>
    <x v="51"/>
    <s v="C-IV"/>
    <x v="1"/>
    <x v="3"/>
    <n v="2015"/>
    <s v="2014/15"/>
    <n v="802"/>
    <n v="4828"/>
    <n v="5"/>
    <n v="22"/>
    <n v="807"/>
    <n v="4850"/>
    <n v="5657"/>
    <n v="13130"/>
    <n v="2161"/>
    <n v="10897"/>
    <n v="13058"/>
    <n v="17"/>
    <n v="55"/>
    <n v="72"/>
    <n v="2178"/>
    <n v="10952"/>
    <n v="1838689"/>
    <n v="7962"/>
    <n v="1846651"/>
    <n v="39296"/>
    <n v="0.96850000000000003"/>
    <m/>
    <n v="23"/>
    <n v="0.26100000000000001"/>
    <n v="4.8000000000000001E-2"/>
    <m/>
    <m/>
    <n v="697"/>
    <n v="1505"/>
  </r>
  <r>
    <x v="52"/>
    <s v="C-IV"/>
    <x v="1"/>
    <x v="3"/>
    <n v="2015"/>
    <s v="2014/15"/>
    <n v="652"/>
    <n v="4056"/>
    <n v="1"/>
    <n v="11"/>
    <n v="653"/>
    <n v="4067"/>
    <n v="4720"/>
    <n v="10240"/>
    <n v="1750"/>
    <n v="8457"/>
    <n v="10207"/>
    <n v="5"/>
    <n v="28"/>
    <n v="33"/>
    <n v="1755"/>
    <n v="8485"/>
    <n v="1424518"/>
    <n v="4344"/>
    <n v="1428862"/>
    <n v="26496"/>
    <n v="0.99"/>
    <m/>
    <n v="23"/>
    <n v="0.26100000000000001"/>
    <n v="4.8000000000000001E-2"/>
    <m/>
    <m/>
    <n v="436"/>
    <n v="915"/>
  </r>
  <r>
    <x v="53"/>
    <s v="C-IV"/>
    <x v="1"/>
    <x v="3"/>
    <n v="2015"/>
    <s v="2014/15"/>
    <n v="74"/>
    <n v="904"/>
    <n v="0"/>
    <n v="0"/>
    <n v="74"/>
    <n v="904"/>
    <n v="978"/>
    <n v="1764"/>
    <n v="185"/>
    <n v="1579"/>
    <n v="1764"/>
    <n v="0"/>
    <n v="0"/>
    <n v="0"/>
    <n v="185"/>
    <n v="1579"/>
    <n v="265312"/>
    <n v="0"/>
    <n v="265312"/>
    <n v="4858"/>
    <n v="0.85960000000000003"/>
    <m/>
    <n v="23"/>
    <n v="0.26100000000000001"/>
    <n v="4.8000000000000001E-2"/>
    <m/>
    <m/>
    <n v="37"/>
    <n v="58"/>
  </r>
  <r>
    <x v="54"/>
    <s v="CalWIN"/>
    <x v="1"/>
    <x v="3"/>
    <n v="2015"/>
    <s v="2014/15"/>
    <n v="9239"/>
    <n v="42836"/>
    <n v="24"/>
    <n v="387"/>
    <n v="9263"/>
    <n v="43223"/>
    <n v="52486"/>
    <n v="124728"/>
    <n v="25395"/>
    <n v="98280"/>
    <n v="123675"/>
    <n v="78"/>
    <n v="975"/>
    <n v="1053"/>
    <n v="25473"/>
    <n v="99255"/>
    <n v="17253060"/>
    <n v="129530"/>
    <n v="17382590"/>
    <n v="239170"/>
    <n v="0.98480000000000001"/>
    <m/>
    <n v="3"/>
    <n v="0.66700000000000004"/>
    <n v="5.7799999999999997E-2"/>
    <m/>
    <m/>
    <n v="8316"/>
    <n v="19121"/>
  </r>
  <r>
    <x v="55"/>
    <s v="C-IV"/>
    <x v="1"/>
    <x v="3"/>
    <n v="2015"/>
    <s v="2014/15"/>
    <n v="340"/>
    <n v="2670"/>
    <n v="1"/>
    <n v="4"/>
    <n v="341"/>
    <n v="2674"/>
    <n v="3015"/>
    <n v="5397"/>
    <n v="852"/>
    <n v="4533"/>
    <n v="5385"/>
    <n v="3"/>
    <n v="9"/>
    <n v="12"/>
    <n v="855"/>
    <n v="4542"/>
    <n v="777981"/>
    <n v="1450"/>
    <n v="779431"/>
    <n v="14066"/>
    <n v="0.89439999999999997"/>
    <m/>
    <n v="23"/>
    <n v="0.26100000000000001"/>
    <n v="4.8000000000000001E-2"/>
    <m/>
    <m/>
    <n v="123"/>
    <n v="200"/>
  </r>
  <r>
    <x v="56"/>
    <s v="CalWIN"/>
    <x v="1"/>
    <x v="3"/>
    <n v="2015"/>
    <s v="2014/15"/>
    <n v="3510"/>
    <n v="32850"/>
    <n v="10"/>
    <n v="273"/>
    <n v="3520"/>
    <n v="33123"/>
    <n v="36643"/>
    <n v="75036"/>
    <n v="8902"/>
    <n v="65495"/>
    <n v="74397"/>
    <n v="35"/>
    <n v="604"/>
    <n v="639"/>
    <n v="8937"/>
    <n v="66099"/>
    <n v="10446958"/>
    <n v="118955"/>
    <n v="10565913"/>
    <n v="220154"/>
    <n v="0.96819999999999995"/>
    <m/>
    <n v="4"/>
    <n v="0.5"/>
    <n v="3.61E-2"/>
    <m/>
    <m/>
    <n v="7038"/>
    <n v="15698"/>
  </r>
  <r>
    <x v="57"/>
    <s v="CalWIN"/>
    <x v="1"/>
    <x v="3"/>
    <n v="2015"/>
    <s v="2014/15"/>
    <n v="1055"/>
    <n v="8648"/>
    <n v="18"/>
    <n v="125"/>
    <n v="1073"/>
    <n v="8773"/>
    <n v="9846"/>
    <n v="20249"/>
    <n v="2771"/>
    <n v="17096"/>
    <n v="19867"/>
    <n v="76"/>
    <n v="306"/>
    <n v="382"/>
    <n v="2847"/>
    <n v="17402"/>
    <n v="2753186"/>
    <n v="48897"/>
    <n v="2802083"/>
    <n v="54945"/>
    <n v="0.93069999999999997"/>
    <m/>
    <n v="23"/>
    <n v="0.26100000000000001"/>
    <n v="4.8000000000000001E-2"/>
    <m/>
    <m/>
    <n v="977"/>
    <n v="1961"/>
  </r>
  <r>
    <x v="58"/>
    <s v="C-IV"/>
    <x v="1"/>
    <x v="3"/>
    <n v="2015"/>
    <s v="2014/15"/>
    <n v="928"/>
    <n v="5114"/>
    <n v="3"/>
    <n v="14"/>
    <n v="931"/>
    <n v="5128"/>
    <n v="6059"/>
    <n v="13305"/>
    <n v="2516"/>
    <n v="10732"/>
    <n v="13248"/>
    <n v="10"/>
    <n v="47"/>
    <n v="57"/>
    <n v="2526"/>
    <n v="10779"/>
    <n v="1893383"/>
    <n v="5856"/>
    <n v="1899239"/>
    <n v="30134"/>
    <n v="1"/>
    <m/>
    <n v="23"/>
    <n v="0.26100000000000001"/>
    <n v="4.8000000000000001E-2"/>
    <m/>
    <m/>
    <n v="546"/>
    <n v="1094"/>
  </r>
  <r>
    <x v="0"/>
    <s v="n/a"/>
    <x v="2"/>
    <x v="3"/>
    <n v="2015"/>
    <s v="2014/15"/>
    <n v="292180"/>
    <n v="1803621"/>
    <n v="2020"/>
    <n v="18229"/>
    <n v="294200"/>
    <n v="1821850"/>
    <n v="2116050"/>
    <n v="4457512"/>
    <n v="736364"/>
    <n v="3674549"/>
    <n v="4410913"/>
    <n v="6633"/>
    <n v="39966"/>
    <n v="46599"/>
    <n v="742997"/>
    <n v="3714515"/>
    <n v="636139115.92999995"/>
    <n v="6292963.96"/>
    <n v="642432079.88999999"/>
    <n v="12565092"/>
    <n v="0.96719999999999995"/>
    <m/>
    <n v="298"/>
    <n v="0.31900000000000001"/>
    <n v="6.5000000000000002E-2"/>
    <m/>
    <m/>
    <n v="335333"/>
    <n v="699122"/>
  </r>
  <r>
    <x v="1"/>
    <s v="CalWIN"/>
    <x v="2"/>
    <x v="3"/>
    <n v="2015"/>
    <s v="2014/15"/>
    <n v="8637"/>
    <n v="51366"/>
    <n v="107"/>
    <n v="953"/>
    <n v="8744"/>
    <n v="52319"/>
    <n v="61063"/>
    <n v="119509"/>
    <n v="20289"/>
    <n v="96700"/>
    <n v="116989"/>
    <n v="354"/>
    <n v="2166"/>
    <n v="2520"/>
    <n v="20643"/>
    <n v="98866"/>
    <n v="17550932"/>
    <n v="309976"/>
    <n v="17860908"/>
    <n v="419444"/>
    <n v="0.81469999999999998"/>
    <m/>
    <n v="6"/>
    <n v="1"/>
    <n v="6.7500000000000004E-2"/>
    <m/>
    <m/>
    <n v="9130"/>
    <n v="17372"/>
  </r>
  <r>
    <x v="2"/>
    <s v="C-IV"/>
    <x v="2"/>
    <x v="3"/>
    <n v="2015"/>
    <s v="2014/15"/>
    <n v="4"/>
    <n v="95"/>
    <n v="0"/>
    <n v="0"/>
    <n v="4"/>
    <n v="95"/>
    <n v="99"/>
    <n v="165"/>
    <n v="8"/>
    <n v="157"/>
    <n v="165"/>
    <n v="0"/>
    <n v="0"/>
    <n v="0"/>
    <n v="8"/>
    <n v="157"/>
    <n v="22716"/>
    <n v="0"/>
    <n v="22716"/>
    <n v="377"/>
    <n v="1"/>
    <m/>
    <n v="40"/>
    <n v="0.27500000000000002"/>
    <n v="4.5699999999999998E-2"/>
    <m/>
    <m/>
    <n v="1"/>
    <n v="1"/>
  </r>
  <r>
    <x v="3"/>
    <s v="C-IV"/>
    <x v="2"/>
    <x v="3"/>
    <n v="2015"/>
    <s v="2014/15"/>
    <n v="174"/>
    <n v="1594"/>
    <n v="0"/>
    <n v="0"/>
    <n v="174"/>
    <n v="1594"/>
    <n v="1768"/>
    <n v="3380"/>
    <n v="440"/>
    <n v="2938"/>
    <n v="3378"/>
    <n v="0"/>
    <n v="2"/>
    <n v="2"/>
    <n v="440"/>
    <n v="2940"/>
    <n v="464623"/>
    <n v="167"/>
    <n v="464790"/>
    <n v="7763"/>
    <n v="0.93940000000000001"/>
    <m/>
    <n v="40"/>
    <n v="0.27500000000000002"/>
    <n v="4.5699999999999998E-2"/>
    <m/>
    <m/>
    <n v="62"/>
    <n v="108"/>
  </r>
  <r>
    <x v="4"/>
    <s v="C-IV"/>
    <x v="2"/>
    <x v="3"/>
    <n v="2015"/>
    <s v="2014/15"/>
    <n v="1990"/>
    <n v="14253"/>
    <n v="5"/>
    <n v="40"/>
    <n v="1995"/>
    <n v="14293"/>
    <n v="16288"/>
    <n v="31606"/>
    <n v="4926"/>
    <n v="26583"/>
    <n v="31509"/>
    <n v="15"/>
    <n v="82"/>
    <n v="97"/>
    <n v="4941"/>
    <n v="26665"/>
    <n v="4456653"/>
    <n v="11024"/>
    <n v="4467677"/>
    <n v="80051"/>
    <n v="0.89490000000000003"/>
    <m/>
    <n v="40"/>
    <n v="0.27500000000000002"/>
    <n v="4.5699999999999998E-2"/>
    <m/>
    <m/>
    <n v="983"/>
    <n v="1682"/>
  </r>
  <r>
    <x v="5"/>
    <s v="C-IV"/>
    <x v="2"/>
    <x v="3"/>
    <n v="2015"/>
    <s v="2014/15"/>
    <n v="278"/>
    <n v="2658"/>
    <n v="0"/>
    <n v="5"/>
    <n v="278"/>
    <n v="2663"/>
    <n v="2941"/>
    <n v="5504"/>
    <n v="715"/>
    <n v="4775"/>
    <n v="5490"/>
    <n v="1"/>
    <n v="13"/>
    <n v="14"/>
    <n v="716"/>
    <n v="4788"/>
    <n v="750506"/>
    <n v="1443"/>
    <n v="751949"/>
    <n v="11707"/>
    <n v="0.98399999999999999"/>
    <m/>
    <n v="40"/>
    <n v="0.27500000000000002"/>
    <n v="4.5699999999999998E-2"/>
    <m/>
    <m/>
    <n v="105"/>
    <n v="185"/>
  </r>
  <r>
    <x v="6"/>
    <s v="C-IV"/>
    <x v="2"/>
    <x v="3"/>
    <n v="2015"/>
    <s v="2014/15"/>
    <n v="105"/>
    <n v="632"/>
    <n v="0"/>
    <n v="2"/>
    <n v="105"/>
    <n v="634"/>
    <n v="739"/>
    <n v="1748"/>
    <n v="279"/>
    <n v="1461"/>
    <n v="1740"/>
    <n v="1"/>
    <n v="7"/>
    <n v="8"/>
    <n v="280"/>
    <n v="1468"/>
    <n v="233897"/>
    <n v="770"/>
    <n v="234667"/>
    <n v="8425"/>
    <n v="0.87880000000000003"/>
    <m/>
    <n v="40"/>
    <n v="0.27500000000000002"/>
    <n v="4.5699999999999998E-2"/>
    <m/>
    <m/>
    <n v="146"/>
    <n v="332"/>
  </r>
  <r>
    <x v="7"/>
    <s v="CalWIN"/>
    <x v="2"/>
    <x v="3"/>
    <n v="2015"/>
    <s v="2014/15"/>
    <n v="5207"/>
    <n v="29811"/>
    <n v="35"/>
    <n v="258"/>
    <n v="5242"/>
    <n v="30069"/>
    <n v="35311"/>
    <n v="71256"/>
    <n v="12376"/>
    <n v="58174"/>
    <n v="70550"/>
    <n v="124"/>
    <n v="582"/>
    <n v="706"/>
    <n v="12500"/>
    <n v="58756"/>
    <n v="10599718"/>
    <n v="83432"/>
    <n v="10683150"/>
    <n v="260009"/>
    <n v="0.95669999999999999"/>
    <m/>
    <n v="5"/>
    <n v="0.6"/>
    <n v="3.1199999999999999E-2"/>
    <m/>
    <m/>
    <n v="5461"/>
    <n v="10875"/>
  </r>
  <r>
    <x v="8"/>
    <s v="C-IV"/>
    <x v="2"/>
    <x v="3"/>
    <n v="2015"/>
    <s v="2014/15"/>
    <n v="394"/>
    <n v="2085"/>
    <n v="0"/>
    <n v="3"/>
    <n v="394"/>
    <n v="2088"/>
    <n v="2482"/>
    <n v="5144"/>
    <n v="1073"/>
    <n v="4066"/>
    <n v="5139"/>
    <n v="0"/>
    <n v="5"/>
    <n v="5"/>
    <n v="1073"/>
    <n v="4071"/>
    <n v="727671"/>
    <n v="420"/>
    <n v="728091"/>
    <n v="11256"/>
    <n v="1"/>
    <m/>
    <n v="40"/>
    <n v="0.27500000000000002"/>
    <n v="4.5699999999999998E-2"/>
    <m/>
    <m/>
    <n v="141"/>
    <n v="246"/>
  </r>
  <r>
    <x v="9"/>
    <s v="C-IV"/>
    <x v="2"/>
    <x v="3"/>
    <n v="2015"/>
    <s v="2014/15"/>
    <n v="612"/>
    <n v="6679"/>
    <n v="0"/>
    <n v="21"/>
    <n v="612"/>
    <n v="6700"/>
    <n v="7312"/>
    <n v="13223"/>
    <n v="1552"/>
    <n v="11623"/>
    <n v="13175"/>
    <n v="0"/>
    <n v="48"/>
    <n v="48"/>
    <n v="1552"/>
    <n v="11671"/>
    <n v="1843992"/>
    <n v="4459"/>
    <n v="1848451"/>
    <n v="37166"/>
    <n v="0.99470000000000003"/>
    <m/>
    <n v="40"/>
    <n v="0.27500000000000002"/>
    <n v="4.5699999999999998E-2"/>
    <m/>
    <m/>
    <n v="437"/>
    <n v="868"/>
  </r>
  <r>
    <x v="10"/>
    <s v="CalWIN"/>
    <x v="2"/>
    <x v="3"/>
    <n v="2015"/>
    <s v="2014/15"/>
    <n v="14978"/>
    <n v="82052"/>
    <n v="61"/>
    <n v="361"/>
    <n v="15039"/>
    <n v="82413"/>
    <n v="97452"/>
    <n v="228861"/>
    <n v="40862"/>
    <n v="186884"/>
    <n v="227746"/>
    <n v="216"/>
    <n v="899"/>
    <n v="1115"/>
    <n v="41078"/>
    <n v="187783"/>
    <n v="33763642"/>
    <n v="148419"/>
    <n v="33912061"/>
    <n v="458494"/>
    <n v="0.96550000000000002"/>
    <m/>
    <n v="7"/>
    <n v="0.14299999999999999"/>
    <n v="2.58E-2"/>
    <m/>
    <m/>
    <n v="14375"/>
    <n v="31620"/>
  </r>
  <r>
    <x v="11"/>
    <s v="C-IV"/>
    <x v="2"/>
    <x v="3"/>
    <n v="2015"/>
    <s v="2014/15"/>
    <n v="258"/>
    <n v="1238"/>
    <n v="0"/>
    <n v="1"/>
    <n v="258"/>
    <n v="1239"/>
    <n v="1497"/>
    <n v="3648"/>
    <n v="712"/>
    <n v="2928"/>
    <n v="3640"/>
    <n v="1"/>
    <n v="7"/>
    <n v="8"/>
    <n v="713"/>
    <n v="2935"/>
    <n v="471019"/>
    <n v="487"/>
    <n v="471506"/>
    <n v="11566"/>
    <n v="1"/>
    <m/>
    <n v="40"/>
    <n v="0.27500000000000002"/>
    <n v="4.5699999999999998E-2"/>
    <m/>
    <m/>
    <n v="216"/>
    <n v="491"/>
  </r>
  <r>
    <x v="12"/>
    <s v="C-IV"/>
    <x v="2"/>
    <x v="3"/>
    <n v="2015"/>
    <s v="2014/15"/>
    <n v="1029"/>
    <n v="10763"/>
    <n v="2"/>
    <n v="23"/>
    <n v="1031"/>
    <n v="10786"/>
    <n v="11817"/>
    <n v="20667"/>
    <n v="2515"/>
    <n v="18099"/>
    <n v="20614"/>
    <n v="6"/>
    <n v="47"/>
    <n v="53"/>
    <n v="2521"/>
    <n v="18146"/>
    <n v="2937128"/>
    <n v="5896"/>
    <n v="2943024"/>
    <n v="49462"/>
    <n v="0.99629999999999996"/>
    <m/>
    <n v="40"/>
    <n v="0.27500000000000002"/>
    <n v="4.5699999999999998E-2"/>
    <m/>
    <m/>
    <n v="678"/>
    <n v="1250"/>
  </r>
  <r>
    <x v="13"/>
    <s v="C-IV"/>
    <x v="2"/>
    <x v="3"/>
    <n v="2015"/>
    <s v="2014/15"/>
    <n v="2413"/>
    <n v="14265"/>
    <n v="14"/>
    <n v="157"/>
    <n v="2427"/>
    <n v="14422"/>
    <n v="16849"/>
    <n v="42032"/>
    <n v="6806"/>
    <n v="34731"/>
    <n v="41537"/>
    <n v="39"/>
    <n v="456"/>
    <n v="495"/>
    <n v="6845"/>
    <n v="35187"/>
    <n v="5483676"/>
    <n v="54759"/>
    <n v="5538435"/>
    <n v="89469"/>
    <n v="0.9486"/>
    <m/>
    <n v="40"/>
    <n v="0.27500000000000002"/>
    <n v="4.5699999999999998E-2"/>
    <m/>
    <m/>
    <n v="1082"/>
    <n v="2144"/>
  </r>
  <r>
    <x v="14"/>
    <s v="C-IV"/>
    <x v="2"/>
    <x v="3"/>
    <n v="2015"/>
    <s v="2014/15"/>
    <n v="112"/>
    <n v="938"/>
    <n v="0"/>
    <n v="3"/>
    <n v="112"/>
    <n v="941"/>
    <n v="1053"/>
    <n v="2084"/>
    <n v="294"/>
    <n v="1782"/>
    <n v="2076"/>
    <n v="0"/>
    <n v="8"/>
    <n v="8"/>
    <n v="294"/>
    <n v="1790"/>
    <n v="277512"/>
    <n v="500"/>
    <n v="278012"/>
    <n v="5440"/>
    <n v="0.97960000000000003"/>
    <m/>
    <n v="40"/>
    <n v="0.27500000000000002"/>
    <n v="4.5699999999999998E-2"/>
    <m/>
    <m/>
    <n v="91"/>
    <n v="195"/>
  </r>
  <r>
    <x v="15"/>
    <s v="C-IV"/>
    <x v="2"/>
    <x v="3"/>
    <n v="2015"/>
    <s v="2014/15"/>
    <n v="11015"/>
    <n v="53919"/>
    <n v="29"/>
    <n v="372"/>
    <n v="11044"/>
    <n v="54291"/>
    <n v="65335"/>
    <n v="154862"/>
    <n v="29664"/>
    <n v="124233"/>
    <n v="153897"/>
    <n v="91"/>
    <n v="874"/>
    <n v="965"/>
    <n v="29755"/>
    <n v="125107"/>
    <n v="21385427"/>
    <n v="132201"/>
    <n v="21517628"/>
    <n v="372153"/>
    <n v="0.99529999999999996"/>
    <m/>
    <n v="16"/>
    <n v="0.188"/>
    <n v="6.4000000000000003E-3"/>
    <m/>
    <m/>
    <n v="10551"/>
    <n v="23606"/>
  </r>
  <r>
    <x v="16"/>
    <s v="C-IV"/>
    <x v="2"/>
    <x v="3"/>
    <n v="2015"/>
    <s v="2014/15"/>
    <n v="1606"/>
    <n v="8837"/>
    <n v="5"/>
    <n v="57"/>
    <n v="1611"/>
    <n v="8894"/>
    <n v="10505"/>
    <n v="24532"/>
    <n v="4354"/>
    <n v="19994"/>
    <n v="24348"/>
    <n v="16"/>
    <n v="168"/>
    <n v="184"/>
    <n v="4370"/>
    <n v="20162"/>
    <n v="3279956"/>
    <n v="21271"/>
    <n v="3301227"/>
    <n v="54721"/>
    <n v="0.99609999999999999"/>
    <m/>
    <n v="40"/>
    <n v="0.27500000000000002"/>
    <n v="4.5699999999999998E-2"/>
    <m/>
    <m/>
    <n v="1390"/>
    <n v="3112"/>
  </r>
  <r>
    <x v="17"/>
    <s v="C-IV"/>
    <x v="2"/>
    <x v="3"/>
    <n v="2015"/>
    <s v="2014/15"/>
    <n v="678"/>
    <n v="5388"/>
    <n v="0"/>
    <n v="16"/>
    <n v="678"/>
    <n v="5404"/>
    <n v="6082"/>
    <n v="11837"/>
    <n v="1761"/>
    <n v="10043"/>
    <n v="11804"/>
    <n v="0"/>
    <n v="33"/>
    <n v="33"/>
    <n v="1761"/>
    <n v="10076"/>
    <n v="1682813"/>
    <n v="4170"/>
    <n v="1686983"/>
    <n v="29496"/>
    <n v="0.96579999999999999"/>
    <m/>
    <n v="40"/>
    <n v="0.27500000000000002"/>
    <n v="4.5699999999999998E-2"/>
    <m/>
    <m/>
    <n v="392"/>
    <n v="776"/>
  </r>
  <r>
    <x v="18"/>
    <s v="C-IV"/>
    <x v="2"/>
    <x v="3"/>
    <n v="2015"/>
    <s v="2014/15"/>
    <n v="279"/>
    <n v="1266"/>
    <n v="0"/>
    <n v="0"/>
    <n v="279"/>
    <n v="1266"/>
    <n v="1545"/>
    <n v="3179"/>
    <n v="739"/>
    <n v="2438"/>
    <n v="3177"/>
    <n v="0"/>
    <n v="2"/>
    <n v="2"/>
    <n v="739"/>
    <n v="2440"/>
    <n v="458770"/>
    <n v="59"/>
    <n v="458829"/>
    <n v="7403"/>
    <n v="0.91890000000000005"/>
    <m/>
    <n v="40"/>
    <n v="0.27500000000000002"/>
    <n v="4.5699999999999998E-2"/>
    <m/>
    <m/>
    <n v="109"/>
    <n v="191"/>
  </r>
  <r>
    <x v="19"/>
    <s v="LRS"/>
    <x v="2"/>
    <x v="3"/>
    <n v="2015"/>
    <s v="2014/15"/>
    <n v="80100"/>
    <n v="499331"/>
    <n v="925"/>
    <n v="5891"/>
    <n v="81025"/>
    <n v="505222"/>
    <n v="586247"/>
    <n v="1182492"/>
    <n v="182830"/>
    <n v="984321"/>
    <n v="1167151"/>
    <n v="2965"/>
    <n v="12376"/>
    <n v="15341"/>
    <n v="185795"/>
    <n v="996697"/>
    <n v="176006884"/>
    <n v="2486435"/>
    <n v="178493319"/>
    <n v="3693763"/>
    <n v="0.97019999999999995"/>
    <m/>
    <n v="44"/>
    <n v="0.432"/>
    <n v="5.8299999999999998E-2"/>
    <m/>
    <m/>
    <n v="111385"/>
    <n v="227130"/>
  </r>
  <r>
    <x v="20"/>
    <s v="C-IV"/>
    <x v="2"/>
    <x v="3"/>
    <n v="2015"/>
    <s v="2014/15"/>
    <n v="2115"/>
    <n v="9941"/>
    <n v="5"/>
    <n v="19"/>
    <n v="2120"/>
    <n v="9960"/>
    <n v="12080"/>
    <n v="29839"/>
    <n v="5728"/>
    <n v="24032"/>
    <n v="29760"/>
    <n v="16"/>
    <n v="63"/>
    <n v="79"/>
    <n v="5744"/>
    <n v="24095"/>
    <n v="4157369"/>
    <n v="7481"/>
    <n v="4164850"/>
    <n v="68801"/>
    <n v="0.98939999999999995"/>
    <m/>
    <n v="40"/>
    <n v="0.27500000000000002"/>
    <n v="4.5699999999999998E-2"/>
    <m/>
    <m/>
    <n v="2979"/>
    <n v="6903"/>
  </r>
  <r>
    <x v="21"/>
    <s v="C-IV"/>
    <x v="2"/>
    <x v="3"/>
    <n v="2015"/>
    <s v="2014/15"/>
    <n v="665"/>
    <n v="5601"/>
    <n v="14"/>
    <n v="127"/>
    <n v="679"/>
    <n v="5728"/>
    <n v="6407"/>
    <n v="10528"/>
    <n v="1451"/>
    <n v="8727"/>
    <n v="10178"/>
    <n v="40"/>
    <n v="310"/>
    <n v="350"/>
    <n v="1491"/>
    <n v="9037"/>
    <n v="1532633"/>
    <n v="33741"/>
    <n v="1566374"/>
    <n v="42703"/>
    <n v="0.9859"/>
    <m/>
    <n v="40"/>
    <n v="0.27500000000000002"/>
    <n v="4.5699999999999998E-2"/>
    <m/>
    <m/>
    <n v="1302"/>
    <n v="2338"/>
  </r>
  <r>
    <x v="22"/>
    <s v="C-IV"/>
    <x v="2"/>
    <x v="3"/>
    <n v="2015"/>
    <s v="2014/15"/>
    <n v="145"/>
    <n v="969"/>
    <n v="0"/>
    <n v="1"/>
    <n v="145"/>
    <n v="970"/>
    <n v="1115"/>
    <n v="2136"/>
    <n v="394"/>
    <n v="1739"/>
    <n v="2133"/>
    <n v="0"/>
    <n v="3"/>
    <n v="3"/>
    <n v="394"/>
    <n v="1742"/>
    <n v="300123"/>
    <n v="334"/>
    <n v="300457"/>
    <n v="4777"/>
    <n v="0.9778"/>
    <m/>
    <n v="40"/>
    <n v="0.27500000000000002"/>
    <n v="4.5699999999999998E-2"/>
    <m/>
    <m/>
    <n v="28"/>
    <n v="53"/>
  </r>
  <r>
    <x v="23"/>
    <s v="C-IV"/>
    <x v="2"/>
    <x v="3"/>
    <n v="2015"/>
    <s v="2014/15"/>
    <n v="781"/>
    <n v="6234"/>
    <n v="1"/>
    <n v="20"/>
    <n v="782"/>
    <n v="6254"/>
    <n v="7036"/>
    <n v="13070"/>
    <n v="1944"/>
    <n v="11074"/>
    <n v="13018"/>
    <n v="4"/>
    <n v="48"/>
    <n v="52"/>
    <n v="1948"/>
    <n v="11122"/>
    <n v="1923520"/>
    <n v="6405"/>
    <n v="1929925"/>
    <n v="39047"/>
    <n v="0.99450000000000005"/>
    <m/>
    <n v="40"/>
    <n v="0.27500000000000002"/>
    <n v="4.5699999999999998E-2"/>
    <m/>
    <m/>
    <n v="626"/>
    <n v="1304"/>
  </r>
  <r>
    <x v="24"/>
    <s v="C-IV"/>
    <x v="2"/>
    <x v="3"/>
    <n v="2015"/>
    <s v="2014/15"/>
    <n v="4817"/>
    <n v="20189"/>
    <n v="6"/>
    <n v="29"/>
    <n v="4823"/>
    <n v="20218"/>
    <n v="25041"/>
    <n v="58606"/>
    <n v="13208"/>
    <n v="45291"/>
    <n v="58499"/>
    <n v="19"/>
    <n v="88"/>
    <n v="107"/>
    <n v="13227"/>
    <n v="45379"/>
    <n v="8111676"/>
    <n v="11686"/>
    <n v="8123362"/>
    <n v="133829"/>
    <n v="0.97260000000000002"/>
    <m/>
    <n v="4"/>
    <n v="0.5"/>
    <n v="1.6500000000000001E-2"/>
    <m/>
    <m/>
    <n v="4090"/>
    <n v="9141"/>
  </r>
  <r>
    <x v="25"/>
    <s v="C-IV"/>
    <x v="2"/>
    <x v="3"/>
    <n v="2015"/>
    <s v="2014/15"/>
    <n v="80"/>
    <n v="393"/>
    <n v="0"/>
    <n v="0"/>
    <n v="80"/>
    <n v="393"/>
    <n v="473"/>
    <n v="1040"/>
    <n v="215"/>
    <n v="824"/>
    <n v="1039"/>
    <n v="0"/>
    <n v="1"/>
    <n v="1"/>
    <n v="215"/>
    <n v="825"/>
    <n v="138149"/>
    <n v="0"/>
    <n v="138149"/>
    <n v="3167"/>
    <n v="1"/>
    <m/>
    <n v="40"/>
    <n v="0.27500000000000002"/>
    <n v="4.5699999999999998E-2"/>
    <m/>
    <m/>
    <n v="37"/>
    <n v="65"/>
  </r>
  <r>
    <x v="26"/>
    <s v="C-IV"/>
    <x v="2"/>
    <x v="3"/>
    <n v="2015"/>
    <s v="2014/15"/>
    <n v="13"/>
    <n v="502"/>
    <n v="0"/>
    <n v="2"/>
    <n v="13"/>
    <n v="504"/>
    <n v="517"/>
    <n v="857"/>
    <n v="33"/>
    <n v="821"/>
    <n v="854"/>
    <n v="0"/>
    <n v="3"/>
    <n v="3"/>
    <n v="33"/>
    <n v="824"/>
    <n v="116607"/>
    <n v="351"/>
    <n v="116958"/>
    <n v="3546"/>
    <n v="1"/>
    <m/>
    <n v="40"/>
    <n v="0.27500000000000002"/>
    <n v="4.5699999999999998E-2"/>
    <m/>
    <m/>
    <n v="66"/>
    <n v="138"/>
  </r>
  <r>
    <x v="27"/>
    <s v="C-IV"/>
    <x v="2"/>
    <x v="3"/>
    <n v="2015"/>
    <s v="2014/15"/>
    <n v="4194"/>
    <n v="19982"/>
    <n v="13"/>
    <n v="106"/>
    <n v="4207"/>
    <n v="20088"/>
    <n v="24295"/>
    <n v="54840"/>
    <n v="10451"/>
    <n v="44024"/>
    <n v="54475"/>
    <n v="48"/>
    <n v="317"/>
    <n v="365"/>
    <n v="10499"/>
    <n v="44341"/>
    <n v="7874988"/>
    <n v="40022"/>
    <n v="7915010"/>
    <n v="167195"/>
    <n v="0.99909999999999999"/>
    <m/>
    <n v="7"/>
    <n v="0.14299999999999999"/>
    <n v="7.4800000000000005E-2"/>
    <m/>
    <m/>
    <n v="8232"/>
    <n v="17872"/>
  </r>
  <r>
    <x v="28"/>
    <s v="C-IV"/>
    <x v="2"/>
    <x v="3"/>
    <n v="2015"/>
    <s v="2014/15"/>
    <n v="371"/>
    <n v="3247"/>
    <n v="4"/>
    <n v="31"/>
    <n v="375"/>
    <n v="3278"/>
    <n v="3653"/>
    <n v="7614"/>
    <n v="908"/>
    <n v="6608"/>
    <n v="7516"/>
    <n v="11"/>
    <n v="87"/>
    <n v="98"/>
    <n v="919"/>
    <n v="6695"/>
    <n v="1024618"/>
    <n v="8079"/>
    <n v="1032697"/>
    <n v="31350"/>
    <n v="0.98870000000000002"/>
    <m/>
    <n v="40"/>
    <n v="0.27500000000000002"/>
    <n v="4.5699999999999998E-2"/>
    <m/>
    <m/>
    <n v="859"/>
    <n v="1792"/>
  </r>
  <r>
    <x v="29"/>
    <s v="C-IV"/>
    <x v="2"/>
    <x v="3"/>
    <n v="2015"/>
    <s v="2014/15"/>
    <n v="378"/>
    <n v="3864"/>
    <n v="1"/>
    <n v="6"/>
    <n v="379"/>
    <n v="3870"/>
    <n v="4249"/>
    <n v="7695"/>
    <n v="985"/>
    <n v="6697"/>
    <n v="7682"/>
    <n v="1"/>
    <n v="12"/>
    <n v="13"/>
    <n v="986"/>
    <n v="6709"/>
    <n v="1139193"/>
    <n v="1918"/>
    <n v="1141111"/>
    <n v="23782"/>
    <n v="0.96450000000000002"/>
    <m/>
    <n v="40"/>
    <n v="0.27500000000000002"/>
    <n v="4.5699999999999998E-2"/>
    <m/>
    <m/>
    <n v="174"/>
    <n v="309"/>
  </r>
  <r>
    <x v="30"/>
    <s v="CalWIN"/>
    <x v="2"/>
    <x v="3"/>
    <n v="2015"/>
    <s v="2014/15"/>
    <n v="12919"/>
    <n v="106191"/>
    <n v="93"/>
    <n v="1973"/>
    <n v="13012"/>
    <n v="108164"/>
    <n v="121176"/>
    <n v="254534"/>
    <n v="33036"/>
    <n v="216914"/>
    <n v="249950"/>
    <n v="314"/>
    <n v="4270"/>
    <n v="4584"/>
    <n v="33350"/>
    <n v="221184"/>
    <n v="35070941"/>
    <n v="552158"/>
    <n v="35623099"/>
    <n v="850399"/>
    <n v="0.98260000000000003"/>
    <m/>
    <n v="11"/>
    <n v="0.45500000000000002"/>
    <n v="3.3000000000000002E-2"/>
    <m/>
    <m/>
    <n v="29015"/>
    <n v="62794"/>
  </r>
  <r>
    <x v="31"/>
    <s v="CalWIN"/>
    <x v="2"/>
    <x v="3"/>
    <n v="2015"/>
    <s v="2014/15"/>
    <n v="897"/>
    <n v="8423"/>
    <n v="5"/>
    <n v="37"/>
    <n v="902"/>
    <n v="8460"/>
    <n v="9362"/>
    <n v="18421"/>
    <n v="2321"/>
    <n v="16008"/>
    <n v="18329"/>
    <n v="18"/>
    <n v="74"/>
    <n v="92"/>
    <n v="2339"/>
    <n v="16082"/>
    <n v="2456998"/>
    <n v="10312"/>
    <n v="2467310"/>
    <n v="61333"/>
    <n v="0.95499999999999996"/>
    <m/>
    <n v="40"/>
    <n v="0.27500000000000002"/>
    <n v="4.5699999999999998E-2"/>
    <m/>
    <m/>
    <n v="702"/>
    <n v="1393"/>
  </r>
  <r>
    <x v="32"/>
    <s v="C-IV"/>
    <x v="2"/>
    <x v="3"/>
    <n v="2015"/>
    <s v="2014/15"/>
    <n v="115"/>
    <n v="991"/>
    <n v="0"/>
    <n v="2"/>
    <n v="115"/>
    <n v="993"/>
    <n v="1108"/>
    <n v="2069"/>
    <n v="294"/>
    <n v="1771"/>
    <n v="2065"/>
    <n v="0"/>
    <n v="4"/>
    <n v="4"/>
    <n v="294"/>
    <n v="1775"/>
    <n v="299815"/>
    <n v="674"/>
    <n v="300489"/>
    <n v="5636"/>
    <n v="1"/>
    <m/>
    <n v="40"/>
    <n v="0.27500000000000002"/>
    <n v="4.5699999999999998E-2"/>
    <m/>
    <m/>
    <n v="58"/>
    <n v="102"/>
  </r>
  <r>
    <x v="33"/>
    <s v="C-IV"/>
    <x v="2"/>
    <x v="3"/>
    <n v="2015"/>
    <s v="2014/15"/>
    <n v="18184"/>
    <n v="107541"/>
    <n v="46"/>
    <n v="508"/>
    <n v="18230"/>
    <n v="108049"/>
    <n v="126279"/>
    <n v="289452"/>
    <n v="49031"/>
    <n v="238905"/>
    <n v="287936"/>
    <n v="165"/>
    <n v="1351"/>
    <n v="1516"/>
    <n v="49196"/>
    <n v="240256"/>
    <n v="39509923"/>
    <n v="162692"/>
    <n v="39672615"/>
    <n v="785035"/>
    <n v="0.998"/>
    <m/>
    <n v="37"/>
    <n v="0.16200000000000001"/>
    <n v="7.7399999999999997E-2"/>
    <m/>
    <m/>
    <n v="16814"/>
    <n v="36785"/>
  </r>
  <r>
    <x v="34"/>
    <s v="CalWIN"/>
    <x v="2"/>
    <x v="3"/>
    <n v="2015"/>
    <s v="2014/15"/>
    <n v="17383"/>
    <n v="85266"/>
    <n v="184"/>
    <n v="907"/>
    <n v="17567"/>
    <n v="86173"/>
    <n v="103740"/>
    <n v="218762"/>
    <n v="44704"/>
    <n v="171444"/>
    <n v="216148"/>
    <n v="670"/>
    <n v="1944"/>
    <n v="2614"/>
    <n v="45374"/>
    <n v="173388"/>
    <n v="32012493"/>
    <n v="362050"/>
    <n v="32374543"/>
    <n v="528186"/>
    <n v="0.99329999999999996"/>
    <m/>
    <n v="10"/>
    <n v="0.6"/>
    <n v="0"/>
    <m/>
    <m/>
    <n v="9890"/>
    <n v="19420"/>
  </r>
  <r>
    <x v="35"/>
    <s v="C-IV"/>
    <x v="2"/>
    <x v="3"/>
    <n v="2015"/>
    <s v="2014/15"/>
    <n v="336"/>
    <n v="2451"/>
    <n v="1"/>
    <n v="10"/>
    <n v="337"/>
    <n v="2461"/>
    <n v="2798"/>
    <n v="6296"/>
    <n v="912"/>
    <n v="5351"/>
    <n v="6263"/>
    <n v="4"/>
    <n v="29"/>
    <n v="33"/>
    <n v="916"/>
    <n v="5380"/>
    <n v="864677"/>
    <n v="2680"/>
    <n v="867357"/>
    <n v="17663"/>
    <n v="1"/>
    <m/>
    <n v="40"/>
    <n v="0.27500000000000002"/>
    <n v="4.5699999999999998E-2"/>
    <m/>
    <m/>
    <n v="460"/>
    <n v="1044"/>
  </r>
  <r>
    <x v="36"/>
    <s v="C-IV"/>
    <x v="2"/>
    <x v="3"/>
    <n v="2015"/>
    <s v="2014/15"/>
    <n v="28224"/>
    <n v="148749"/>
    <n v="65"/>
    <n v="678"/>
    <n v="28289"/>
    <n v="149427"/>
    <n v="177716"/>
    <n v="397914"/>
    <n v="75871"/>
    <n v="320138"/>
    <n v="396009"/>
    <n v="214"/>
    <n v="1691"/>
    <n v="1905"/>
    <n v="76085"/>
    <n v="321829"/>
    <n v="55447918"/>
    <n v="211368"/>
    <n v="55659286"/>
    <n v="831166"/>
    <n v="0.99990000000000001"/>
    <m/>
    <n v="44"/>
    <n v="9.0999999999999998E-2"/>
    <n v="5.5800000000000002E-2"/>
    <m/>
    <m/>
    <n v="21435"/>
    <n v="45505"/>
  </r>
  <r>
    <x v="37"/>
    <s v="CalWIN"/>
    <x v="2"/>
    <x v="3"/>
    <n v="2015"/>
    <s v="2014/15"/>
    <n v="16994"/>
    <n v="122678"/>
    <n v="133"/>
    <n v="1231"/>
    <n v="17127"/>
    <n v="123909"/>
    <n v="141036"/>
    <n v="288873"/>
    <n v="45736"/>
    <n v="239892"/>
    <n v="285628"/>
    <n v="435"/>
    <n v="2810"/>
    <n v="3245"/>
    <n v="46171"/>
    <n v="242702"/>
    <n v="40202587"/>
    <n v="378098"/>
    <n v="40580685"/>
    <n v="834440"/>
    <n v="0.91010000000000002"/>
    <m/>
    <n v="20"/>
    <n v="0.5"/>
    <n v="7.7000000000000002E-3"/>
    <m/>
    <m/>
    <n v="16475"/>
    <n v="33931"/>
  </r>
  <r>
    <x v="38"/>
    <s v="CalWIN"/>
    <x v="2"/>
    <x v="3"/>
    <n v="2015"/>
    <s v="2014/15"/>
    <n v="2469"/>
    <n v="29603"/>
    <n v="67"/>
    <n v="1283"/>
    <n v="2536"/>
    <n v="30886"/>
    <n v="33422"/>
    <n v="51166"/>
    <n v="5476"/>
    <n v="43555"/>
    <n v="49031"/>
    <n v="182"/>
    <n v="1953"/>
    <n v="2135"/>
    <n v="5658"/>
    <n v="45508"/>
    <n v="7486381"/>
    <n v="267600"/>
    <n v="7753981"/>
    <n v="221350"/>
    <n v="0.96730000000000005"/>
    <m/>
    <n v="5"/>
    <n v="0.8"/>
    <n v="8.48E-2"/>
    <m/>
    <m/>
    <n v="4063"/>
    <n v="6496"/>
  </r>
  <r>
    <x v="39"/>
    <s v="C-IV"/>
    <x v="2"/>
    <x v="3"/>
    <n v="2015"/>
    <s v="2014/15"/>
    <n v="8969"/>
    <n v="43541"/>
    <n v="22"/>
    <n v="302"/>
    <n v="8991"/>
    <n v="43843"/>
    <n v="52834"/>
    <n v="121802"/>
    <n v="23054"/>
    <n v="97843"/>
    <n v="120897"/>
    <n v="76"/>
    <n v="829"/>
    <n v="905"/>
    <n v="23130"/>
    <n v="98672"/>
    <n v="16934086"/>
    <n v="99242"/>
    <n v="17033328"/>
    <n v="285604"/>
    <n v="0.99250000000000005"/>
    <m/>
    <n v="13"/>
    <n v="0"/>
    <n v="1.78E-2"/>
    <m/>
    <m/>
    <n v="7369"/>
    <n v="15659"/>
  </r>
  <r>
    <x v="40"/>
    <s v="CalWIN"/>
    <x v="2"/>
    <x v="3"/>
    <n v="2015"/>
    <s v="2014/15"/>
    <n v="1095"/>
    <n v="8853"/>
    <n v="2"/>
    <n v="27"/>
    <n v="1097"/>
    <n v="8880"/>
    <n v="9977"/>
    <n v="18523"/>
    <n v="2687"/>
    <n v="15754"/>
    <n v="18441"/>
    <n v="7"/>
    <n v="75"/>
    <n v="82"/>
    <n v="2694"/>
    <n v="15829"/>
    <n v="2585943"/>
    <n v="7369"/>
    <n v="2593312"/>
    <n v="59547"/>
    <n v="0.98499999999999999"/>
    <m/>
    <n v="40"/>
    <n v="0.27500000000000002"/>
    <n v="4.5699999999999998E-2"/>
    <m/>
    <m/>
    <n v="1166"/>
    <n v="2376"/>
  </r>
  <r>
    <x v="41"/>
    <s v="CalWIN"/>
    <x v="2"/>
    <x v="3"/>
    <n v="2015"/>
    <s v="2014/15"/>
    <n v="1218"/>
    <n v="14562"/>
    <n v="19"/>
    <n v="337"/>
    <n v="1237"/>
    <n v="14899"/>
    <n v="16136"/>
    <n v="31984"/>
    <n v="2937"/>
    <n v="28198"/>
    <n v="31135"/>
    <n v="62"/>
    <n v="787"/>
    <n v="849"/>
    <n v="2999"/>
    <n v="28985"/>
    <n v="4266065"/>
    <n v="89173"/>
    <n v="4355238"/>
    <n v="148552"/>
    <n v="0.98509999999999998"/>
    <m/>
    <n v="40"/>
    <n v="0.27500000000000002"/>
    <n v="4.5699999999999998E-2"/>
    <m/>
    <m/>
    <n v="3998"/>
    <n v="7784"/>
  </r>
  <r>
    <x v="42"/>
    <s v="CalWIN"/>
    <x v="2"/>
    <x v="3"/>
    <n v="2015"/>
    <s v="2014/15"/>
    <n v="2869"/>
    <n v="14452"/>
    <n v="5"/>
    <n v="71"/>
    <n v="2874"/>
    <n v="14523"/>
    <n v="17397"/>
    <n v="37994"/>
    <n v="7277"/>
    <n v="30523"/>
    <n v="37800"/>
    <n v="16"/>
    <n v="178"/>
    <n v="194"/>
    <n v="7293"/>
    <n v="30701"/>
    <n v="5229491"/>
    <n v="21522"/>
    <n v="5251013"/>
    <n v="131306"/>
    <n v="0.87139999999999995"/>
    <m/>
    <n v="40"/>
    <n v="0.27500000000000002"/>
    <n v="4.5699999999999998E-2"/>
    <m/>
    <m/>
    <n v="5043"/>
    <n v="11193"/>
  </r>
  <r>
    <x v="43"/>
    <s v="CalWIN"/>
    <x v="2"/>
    <x v="3"/>
    <n v="2015"/>
    <s v="2014/15"/>
    <n v="5997"/>
    <n v="48419"/>
    <n v="52"/>
    <n v="1161"/>
    <n v="6049"/>
    <n v="49580"/>
    <n v="55629"/>
    <n v="112501"/>
    <n v="14540"/>
    <n v="95473"/>
    <n v="110013"/>
    <n v="162"/>
    <n v="2326"/>
    <n v="2488"/>
    <n v="14702"/>
    <n v="97799"/>
    <n v="15643937"/>
    <n v="312696"/>
    <n v="15956633"/>
    <n v="424842"/>
    <n v="0.96719999999999995"/>
    <m/>
    <n v="7"/>
    <n v="0.57099999999999995"/>
    <n v="1.9099999999999999E-2"/>
    <m/>
    <m/>
    <n v="10759"/>
    <n v="21827"/>
  </r>
  <r>
    <x v="44"/>
    <s v="CalWIN"/>
    <x v="2"/>
    <x v="3"/>
    <n v="2015"/>
    <s v="2014/15"/>
    <n v="1312"/>
    <n v="12291"/>
    <n v="1"/>
    <n v="24"/>
    <n v="1313"/>
    <n v="12315"/>
    <n v="13628"/>
    <n v="26056"/>
    <n v="3207"/>
    <n v="22781"/>
    <n v="25988"/>
    <n v="3"/>
    <n v="65"/>
    <n v="68"/>
    <n v="3210"/>
    <n v="22846"/>
    <n v="3665135"/>
    <n v="6318"/>
    <n v="3671453"/>
    <n v="75019"/>
    <n v="0.93130000000000002"/>
    <m/>
    <n v="40"/>
    <n v="0.27500000000000002"/>
    <n v="4.5699999999999998E-2"/>
    <m/>
    <m/>
    <n v="2637"/>
    <n v="5499"/>
  </r>
  <r>
    <x v="45"/>
    <s v="C-IV"/>
    <x v="2"/>
    <x v="3"/>
    <n v="2015"/>
    <s v="2014/15"/>
    <n v="1488"/>
    <n v="11504"/>
    <n v="2"/>
    <n v="23"/>
    <n v="1490"/>
    <n v="11527"/>
    <n v="13017"/>
    <n v="25029"/>
    <n v="3652"/>
    <n v="21323"/>
    <n v="24975"/>
    <n v="5"/>
    <n v="49"/>
    <n v="54"/>
    <n v="3657"/>
    <n v="21372"/>
    <n v="3419207"/>
    <n v="7008"/>
    <n v="3426215"/>
    <n v="64395"/>
    <n v="0.95079999999999998"/>
    <m/>
    <n v="40"/>
    <n v="0.27500000000000002"/>
    <n v="4.5699999999999998E-2"/>
    <m/>
    <m/>
    <n v="688"/>
    <n v="1148"/>
  </r>
  <r>
    <x v="46"/>
    <s v="C-IV"/>
    <x v="2"/>
    <x v="3"/>
    <n v="2015"/>
    <s v="2014/15"/>
    <n v="7"/>
    <n v="172"/>
    <n v="0"/>
    <n v="0"/>
    <n v="7"/>
    <n v="172"/>
    <n v="179"/>
    <n v="320"/>
    <n v="20"/>
    <n v="300"/>
    <n v="320"/>
    <n v="0"/>
    <n v="0"/>
    <n v="0"/>
    <n v="20"/>
    <n v="300"/>
    <n v="44074"/>
    <n v="0"/>
    <n v="44074"/>
    <n v="814"/>
    <n v="1"/>
    <m/>
    <n v="40"/>
    <n v="0.27500000000000002"/>
    <n v="4.5699999999999998E-2"/>
    <m/>
    <m/>
    <n v="1"/>
    <n v="4"/>
  </r>
  <r>
    <x v="47"/>
    <s v="C-IV"/>
    <x v="2"/>
    <x v="3"/>
    <n v="2015"/>
    <s v="2014/15"/>
    <n v="442"/>
    <n v="2809"/>
    <n v="0"/>
    <n v="4"/>
    <n v="442"/>
    <n v="2813"/>
    <n v="3255"/>
    <n v="7078"/>
    <n v="1228"/>
    <n v="5843"/>
    <n v="7071"/>
    <n v="0"/>
    <n v="7"/>
    <n v="7"/>
    <n v="1228"/>
    <n v="5850"/>
    <n v="976254"/>
    <n v="1126"/>
    <n v="977380"/>
    <n v="16773"/>
    <n v="1"/>
    <m/>
    <n v="40"/>
    <n v="0.27500000000000002"/>
    <n v="4.5699999999999998E-2"/>
    <m/>
    <m/>
    <n v="148"/>
    <n v="258"/>
  </r>
  <r>
    <x v="48"/>
    <s v="CalWIN"/>
    <x v="2"/>
    <x v="3"/>
    <n v="2015"/>
    <s v="2014/15"/>
    <n v="3093"/>
    <n v="19269"/>
    <n v="6"/>
    <n v="102"/>
    <n v="3099"/>
    <n v="19371"/>
    <n v="22470"/>
    <n v="43481"/>
    <n v="7451"/>
    <n v="35767"/>
    <n v="43218"/>
    <n v="25"/>
    <n v="238"/>
    <n v="263"/>
    <n v="7476"/>
    <n v="36005"/>
    <n v="6349351.9299999997"/>
    <n v="32767.96"/>
    <n v="6382119.8899999997"/>
    <n v="116013"/>
    <n v="0.94889999999999997"/>
    <m/>
    <n v="1"/>
    <n v="1"/>
    <n v="2.41E-2"/>
    <m/>
    <m/>
    <n v="2426"/>
    <n v="4785"/>
  </r>
  <r>
    <x v="49"/>
    <s v="CalWIN"/>
    <x v="2"/>
    <x v="3"/>
    <n v="2015"/>
    <s v="2014/15"/>
    <n v="1865"/>
    <n v="18081"/>
    <n v="14"/>
    <n v="123"/>
    <n v="1879"/>
    <n v="18204"/>
    <n v="20083"/>
    <n v="36101"/>
    <n v="4506"/>
    <n v="31241"/>
    <n v="35747"/>
    <n v="46"/>
    <n v="308"/>
    <n v="354"/>
    <n v="4552"/>
    <n v="31549"/>
    <n v="5087434"/>
    <n v="37256"/>
    <n v="5124690"/>
    <n v="121893"/>
    <n v="0.92320000000000002"/>
    <m/>
    <n v="40"/>
    <n v="0.27500000000000002"/>
    <n v="4.5699999999999998E-2"/>
    <m/>
    <m/>
    <n v="3416"/>
    <n v="6927"/>
  </r>
  <r>
    <x v="50"/>
    <s v="C-IV"/>
    <x v="2"/>
    <x v="3"/>
    <n v="2015"/>
    <s v="2014/15"/>
    <n v="6362"/>
    <n v="36524"/>
    <n v="12"/>
    <n v="81"/>
    <n v="6374"/>
    <n v="36605"/>
    <n v="42979"/>
    <n v="92061"/>
    <n v="16743"/>
    <n v="75058"/>
    <n v="91801"/>
    <n v="39"/>
    <n v="221"/>
    <n v="260"/>
    <n v="16782"/>
    <n v="75279"/>
    <n v="12985752"/>
    <n v="30202"/>
    <n v="13015954"/>
    <n v="225886"/>
    <n v="0.9556"/>
    <m/>
    <n v="10"/>
    <n v="0.2"/>
    <n v="1.2699999999999999E-2"/>
    <m/>
    <m/>
    <n v="5469"/>
    <n v="11579"/>
  </r>
  <r>
    <x v="51"/>
    <s v="C-IV"/>
    <x v="2"/>
    <x v="3"/>
    <n v="2015"/>
    <s v="2014/15"/>
    <n v="796"/>
    <n v="4774"/>
    <n v="6"/>
    <n v="21"/>
    <n v="802"/>
    <n v="4795"/>
    <n v="5597"/>
    <n v="12980"/>
    <n v="2158"/>
    <n v="10746"/>
    <n v="12904"/>
    <n v="20"/>
    <n v="56"/>
    <n v="76"/>
    <n v="2178"/>
    <n v="10802"/>
    <n v="1803642"/>
    <n v="8711"/>
    <n v="1812353"/>
    <n v="39540"/>
    <n v="0.97209999999999996"/>
    <m/>
    <n v="40"/>
    <n v="0.27500000000000002"/>
    <n v="4.5699999999999998E-2"/>
    <m/>
    <m/>
    <n v="700"/>
    <n v="1504"/>
  </r>
  <r>
    <x v="52"/>
    <s v="C-IV"/>
    <x v="2"/>
    <x v="3"/>
    <n v="2015"/>
    <s v="2014/15"/>
    <n v="646"/>
    <n v="4062"/>
    <n v="1"/>
    <n v="10"/>
    <n v="647"/>
    <n v="4072"/>
    <n v="4719"/>
    <n v="10276"/>
    <n v="1720"/>
    <n v="8520"/>
    <n v="10240"/>
    <n v="4"/>
    <n v="32"/>
    <n v="36"/>
    <n v="1724"/>
    <n v="8552"/>
    <n v="1426002"/>
    <n v="4708"/>
    <n v="1430710"/>
    <n v="26747"/>
    <n v="0.97350000000000003"/>
    <m/>
    <n v="40"/>
    <n v="0.27500000000000002"/>
    <n v="4.5699999999999998E-2"/>
    <m/>
    <m/>
    <n v="432"/>
    <n v="911"/>
  </r>
  <r>
    <x v="53"/>
    <s v="C-IV"/>
    <x v="2"/>
    <x v="3"/>
    <n v="2015"/>
    <s v="2014/15"/>
    <n v="77"/>
    <n v="923"/>
    <n v="0"/>
    <n v="0"/>
    <n v="77"/>
    <n v="923"/>
    <n v="1000"/>
    <n v="1794"/>
    <n v="189"/>
    <n v="1605"/>
    <n v="1794"/>
    <n v="0"/>
    <n v="0"/>
    <n v="0"/>
    <n v="189"/>
    <n v="1605"/>
    <n v="272181"/>
    <n v="0"/>
    <n v="272181"/>
    <n v="4886"/>
    <n v="0.94120000000000004"/>
    <m/>
    <n v="40"/>
    <n v="0.27500000000000002"/>
    <n v="4.5699999999999998E-2"/>
    <m/>
    <m/>
    <n v="38"/>
    <n v="59"/>
  </r>
  <r>
    <x v="54"/>
    <s v="CalWIN"/>
    <x v="2"/>
    <x v="3"/>
    <n v="2015"/>
    <s v="2014/15"/>
    <n v="9232"/>
    <n v="43234"/>
    <n v="23"/>
    <n v="395"/>
    <n v="9255"/>
    <n v="43629"/>
    <n v="52884"/>
    <n v="125255"/>
    <n v="25284"/>
    <n v="98900"/>
    <n v="124184"/>
    <n v="74"/>
    <n v="997"/>
    <n v="1071"/>
    <n v="25358"/>
    <n v="99897"/>
    <n v="17389512"/>
    <n v="133816"/>
    <n v="17523328"/>
    <n v="240257"/>
    <n v="0.98250000000000004"/>
    <m/>
    <n v="5"/>
    <n v="0.6"/>
    <n v="4.6100000000000002E-2"/>
    <m/>
    <m/>
    <n v="8308"/>
    <n v="19122"/>
  </r>
  <r>
    <x v="55"/>
    <s v="C-IV"/>
    <x v="2"/>
    <x v="3"/>
    <n v="2015"/>
    <s v="2014/15"/>
    <n v="328"/>
    <n v="2730"/>
    <n v="1"/>
    <n v="4"/>
    <n v="329"/>
    <n v="2734"/>
    <n v="3063"/>
    <n v="5453"/>
    <n v="840"/>
    <n v="4601"/>
    <n v="5441"/>
    <n v="3"/>
    <n v="9"/>
    <n v="12"/>
    <n v="843"/>
    <n v="4610"/>
    <n v="786864"/>
    <n v="1521"/>
    <n v="788385"/>
    <n v="14183"/>
    <n v="0.94379999999999997"/>
    <m/>
    <n v="40"/>
    <n v="0.27500000000000002"/>
    <n v="4.5699999999999998E-2"/>
    <m/>
    <m/>
    <n v="122"/>
    <n v="195"/>
  </r>
  <r>
    <x v="56"/>
    <s v="CalWIN"/>
    <x v="2"/>
    <x v="3"/>
    <n v="2015"/>
    <s v="2014/15"/>
    <n v="3469"/>
    <n v="33444"/>
    <n v="12"/>
    <n v="275"/>
    <n v="3481"/>
    <n v="33719"/>
    <n v="37200"/>
    <n v="75560"/>
    <n v="8754"/>
    <n v="66167"/>
    <n v="74921"/>
    <n v="41"/>
    <n v="598"/>
    <n v="639"/>
    <n v="8795"/>
    <n v="66765"/>
    <n v="10522413"/>
    <n v="121139"/>
    <n v="10643552"/>
    <n v="221528"/>
    <n v="0.98170000000000002"/>
    <m/>
    <n v="6"/>
    <n v="0.66700000000000004"/>
    <n v="4.2599999999999999E-2"/>
    <m/>
    <m/>
    <n v="7059"/>
    <n v="15708"/>
  </r>
  <r>
    <x v="57"/>
    <s v="CalWIN"/>
    <x v="2"/>
    <x v="3"/>
    <n v="2015"/>
    <s v="2014/15"/>
    <n v="1050"/>
    <n v="8794"/>
    <n v="19"/>
    <n v="123"/>
    <n v="1069"/>
    <n v="8917"/>
    <n v="9986"/>
    <n v="20413"/>
    <n v="2763"/>
    <n v="17267"/>
    <n v="20030"/>
    <n v="73"/>
    <n v="310"/>
    <n v="383"/>
    <n v="2836"/>
    <n v="17577"/>
    <n v="2772216"/>
    <n v="50561"/>
    <n v="2822777"/>
    <n v="55359"/>
    <n v="0.91310000000000002"/>
    <m/>
    <n v="40"/>
    <n v="0.27500000000000002"/>
    <n v="4.5699999999999998E-2"/>
    <m/>
    <m/>
    <n v="961"/>
    <n v="1922"/>
  </r>
  <r>
    <x v="58"/>
    <s v="C-IV"/>
    <x v="2"/>
    <x v="3"/>
    <n v="2015"/>
    <s v="2014/15"/>
    <n v="916"/>
    <n v="5198"/>
    <n v="2"/>
    <n v="13"/>
    <n v="918"/>
    <n v="5211"/>
    <n v="6129"/>
    <n v="13410"/>
    <n v="2461"/>
    <n v="10894"/>
    <n v="13355"/>
    <n v="7"/>
    <n v="48"/>
    <n v="55"/>
    <n v="2468"/>
    <n v="10942"/>
    <n v="1911412"/>
    <n v="4291"/>
    <n v="1915703"/>
    <n v="30378"/>
    <n v="1"/>
    <m/>
    <n v="40"/>
    <n v="0.27500000000000002"/>
    <n v="4.5699999999999998E-2"/>
    <m/>
    <m/>
    <n v="553"/>
    <n v="1093"/>
  </r>
  <r>
    <x v="0"/>
    <s v="n/a"/>
    <x v="3"/>
    <x v="3"/>
    <n v="2015"/>
    <s v="2014/15"/>
    <n v="289322"/>
    <n v="1809644"/>
    <n v="2002"/>
    <n v="18304"/>
    <n v="291324"/>
    <n v="1827948"/>
    <n v="2119272"/>
    <n v="4462799"/>
    <n v="733916"/>
    <n v="3682071"/>
    <n v="4415987"/>
    <n v="6587"/>
    <n v="40225"/>
    <n v="46812"/>
    <n v="740503"/>
    <n v="3722296"/>
    <n v="629762269"/>
    <n v="6284295"/>
    <n v="636046564"/>
    <n v="12671839"/>
    <n v="0.97209999999999996"/>
    <m/>
    <n v="393"/>
    <n v="0.31"/>
    <n v="5.7500000000000002E-2"/>
    <m/>
    <m/>
    <n v="328726"/>
    <n v="686798"/>
  </r>
  <r>
    <x v="1"/>
    <s v="CalWIN"/>
    <x v="3"/>
    <x v="3"/>
    <n v="2015"/>
    <s v="2014/15"/>
    <n v="8508"/>
    <n v="51539"/>
    <n v="99"/>
    <n v="975"/>
    <n v="8607"/>
    <n v="52514"/>
    <n v="61121"/>
    <n v="119790"/>
    <n v="20068"/>
    <n v="97139"/>
    <n v="117207"/>
    <n v="332"/>
    <n v="2251"/>
    <n v="2583"/>
    <n v="20400"/>
    <n v="99390"/>
    <n v="17397799"/>
    <n v="311001"/>
    <n v="17708800"/>
    <n v="422488"/>
    <n v="0.83509999999999995"/>
    <m/>
    <n v="7"/>
    <n v="0.85699999999999998"/>
    <n v="5.7000000000000002E-2"/>
    <m/>
    <m/>
    <n v="8989"/>
    <n v="17166"/>
  </r>
  <r>
    <x v="2"/>
    <s v="C-IV"/>
    <x v="3"/>
    <x v="3"/>
    <n v="2015"/>
    <s v="2014/15"/>
    <n v="3"/>
    <n v="99"/>
    <n v="0"/>
    <n v="0"/>
    <n v="3"/>
    <n v="99"/>
    <n v="102"/>
    <n v="163"/>
    <n v="6"/>
    <n v="157"/>
    <n v="163"/>
    <n v="0"/>
    <n v="0"/>
    <n v="0"/>
    <n v="6"/>
    <n v="157"/>
    <n v="21827"/>
    <n v="0"/>
    <n v="21827"/>
    <n v="358"/>
    <n v="1"/>
    <m/>
    <n v="55"/>
    <n v="0.309"/>
    <n v="3.9699999999999999E-2"/>
    <m/>
    <m/>
    <n v="1"/>
    <n v="1"/>
  </r>
  <r>
    <x v="3"/>
    <s v="C-IV"/>
    <x v="3"/>
    <x v="3"/>
    <n v="2015"/>
    <s v="2014/15"/>
    <n v="182"/>
    <n v="1632"/>
    <n v="0"/>
    <n v="0"/>
    <n v="182"/>
    <n v="1632"/>
    <n v="1814"/>
    <n v="3438"/>
    <n v="458"/>
    <n v="2978"/>
    <n v="3436"/>
    <n v="0"/>
    <n v="2"/>
    <n v="2"/>
    <n v="458"/>
    <n v="2980"/>
    <n v="466633"/>
    <n v="167"/>
    <n v="466800"/>
    <n v="7818"/>
    <n v="1"/>
    <m/>
    <n v="55"/>
    <n v="0.309"/>
    <n v="3.9699999999999999E-2"/>
    <m/>
    <m/>
    <n v="60"/>
    <n v="105"/>
  </r>
  <r>
    <x v="4"/>
    <s v="C-IV"/>
    <x v="3"/>
    <x v="3"/>
    <n v="2015"/>
    <s v="2014/15"/>
    <n v="1963"/>
    <n v="14422"/>
    <n v="5"/>
    <n v="40"/>
    <n v="1968"/>
    <n v="14462"/>
    <n v="16430"/>
    <n v="31927"/>
    <n v="4908"/>
    <n v="26922"/>
    <n v="31830"/>
    <n v="13"/>
    <n v="84"/>
    <n v="97"/>
    <n v="4921"/>
    <n v="27006"/>
    <n v="4462449"/>
    <n v="11771"/>
    <n v="4474220"/>
    <n v="80578"/>
    <n v="0.94569999999999999"/>
    <m/>
    <n v="55"/>
    <n v="0.309"/>
    <n v="3.9699999999999999E-2"/>
    <m/>
    <m/>
    <n v="912"/>
    <n v="1569"/>
  </r>
  <r>
    <x v="5"/>
    <s v="C-IV"/>
    <x v="3"/>
    <x v="3"/>
    <n v="2015"/>
    <s v="2014/15"/>
    <n v="269"/>
    <n v="2654"/>
    <n v="0"/>
    <n v="5"/>
    <n v="269"/>
    <n v="2659"/>
    <n v="2928"/>
    <n v="5509"/>
    <n v="710"/>
    <n v="4786"/>
    <n v="5496"/>
    <n v="1"/>
    <n v="12"/>
    <n v="13"/>
    <n v="711"/>
    <n v="4798"/>
    <n v="745531"/>
    <n v="1247"/>
    <n v="746778"/>
    <n v="11721"/>
    <n v="1"/>
    <m/>
    <n v="55"/>
    <n v="0.309"/>
    <n v="3.9699999999999999E-2"/>
    <m/>
    <m/>
    <n v="94"/>
    <n v="167"/>
  </r>
  <r>
    <x v="6"/>
    <s v="C-IV"/>
    <x v="3"/>
    <x v="3"/>
    <n v="2015"/>
    <s v="2014/15"/>
    <n v="106"/>
    <n v="618"/>
    <n v="0"/>
    <n v="2"/>
    <n v="106"/>
    <n v="620"/>
    <n v="726"/>
    <n v="1725"/>
    <n v="288"/>
    <n v="1431"/>
    <n v="1719"/>
    <n v="1"/>
    <n v="5"/>
    <n v="6"/>
    <n v="289"/>
    <n v="1436"/>
    <n v="222783"/>
    <n v="697"/>
    <n v="223480"/>
    <n v="8510"/>
    <n v="0.875"/>
    <m/>
    <n v="55"/>
    <n v="0.309"/>
    <n v="3.9699999999999999E-2"/>
    <m/>
    <m/>
    <n v="139"/>
    <n v="313"/>
  </r>
  <r>
    <x v="7"/>
    <s v="CalWIN"/>
    <x v="3"/>
    <x v="3"/>
    <n v="2015"/>
    <s v="2014/15"/>
    <n v="5100"/>
    <n v="29923"/>
    <n v="34"/>
    <n v="254"/>
    <n v="5134"/>
    <n v="30177"/>
    <n v="35311"/>
    <n v="71323"/>
    <n v="12166"/>
    <n v="58439"/>
    <n v="70605"/>
    <n v="121"/>
    <n v="597"/>
    <n v="718"/>
    <n v="12287"/>
    <n v="59036"/>
    <n v="10451468"/>
    <n v="79780"/>
    <n v="10531248"/>
    <n v="261629"/>
    <n v="0.96840000000000004"/>
    <m/>
    <n v="7"/>
    <n v="0.57099999999999995"/>
    <n v="2.7799999999999998E-2"/>
    <m/>
    <m/>
    <n v="5369"/>
    <n v="10735"/>
  </r>
  <r>
    <x v="8"/>
    <s v="C-IV"/>
    <x v="3"/>
    <x v="3"/>
    <n v="2015"/>
    <s v="2014/15"/>
    <n v="399"/>
    <n v="2093"/>
    <n v="0"/>
    <n v="1"/>
    <n v="399"/>
    <n v="2094"/>
    <n v="2493"/>
    <n v="5146"/>
    <n v="1107"/>
    <n v="4037"/>
    <n v="5144"/>
    <n v="0"/>
    <n v="2"/>
    <n v="2"/>
    <n v="1107"/>
    <n v="4039"/>
    <n v="720176"/>
    <n v="0"/>
    <n v="720176"/>
    <n v="11270"/>
    <n v="1"/>
    <m/>
    <n v="55"/>
    <n v="0.309"/>
    <n v="3.9699999999999999E-2"/>
    <m/>
    <m/>
    <n v="140"/>
    <n v="237"/>
  </r>
  <r>
    <x v="9"/>
    <s v="C-IV"/>
    <x v="3"/>
    <x v="3"/>
    <n v="2015"/>
    <s v="2014/15"/>
    <n v="604"/>
    <n v="6734"/>
    <n v="1"/>
    <n v="21"/>
    <n v="605"/>
    <n v="6755"/>
    <n v="7360"/>
    <n v="13261"/>
    <n v="1518"/>
    <n v="11694"/>
    <n v="13212"/>
    <n v="1"/>
    <n v="48"/>
    <n v="49"/>
    <n v="1519"/>
    <n v="11742"/>
    <n v="1831095"/>
    <n v="4554"/>
    <n v="1835649"/>
    <n v="37358"/>
    <n v="0.995"/>
    <m/>
    <n v="55"/>
    <n v="0.309"/>
    <n v="3.9699999999999999E-2"/>
    <m/>
    <m/>
    <n v="412"/>
    <n v="822"/>
  </r>
  <r>
    <x v="10"/>
    <s v="CalWIN"/>
    <x v="3"/>
    <x v="3"/>
    <n v="2015"/>
    <s v="2014/15"/>
    <n v="14873"/>
    <n v="82547"/>
    <n v="62"/>
    <n v="374"/>
    <n v="14935"/>
    <n v="82921"/>
    <n v="97856"/>
    <n v="229388"/>
    <n v="40708"/>
    <n v="187531"/>
    <n v="228239"/>
    <n v="219"/>
    <n v="930"/>
    <n v="1149"/>
    <n v="40927"/>
    <n v="188461"/>
    <n v="33377243"/>
    <n v="148672"/>
    <n v="33525915"/>
    <n v="461571"/>
    <n v="0.94099999999999995"/>
    <m/>
    <n v="9"/>
    <n v="0.111"/>
    <n v="2.2700000000000001E-2"/>
    <m/>
    <m/>
    <n v="14167"/>
    <n v="31233"/>
  </r>
  <r>
    <x v="11"/>
    <s v="C-IV"/>
    <x v="3"/>
    <x v="3"/>
    <n v="2015"/>
    <s v="2014/15"/>
    <n v="245"/>
    <n v="1273"/>
    <n v="0"/>
    <n v="3"/>
    <n v="245"/>
    <n v="1276"/>
    <n v="1521"/>
    <n v="3682"/>
    <n v="675"/>
    <n v="2997"/>
    <n v="3672"/>
    <n v="1"/>
    <n v="9"/>
    <n v="10"/>
    <n v="676"/>
    <n v="3006"/>
    <n v="471332"/>
    <n v="722"/>
    <n v="472054"/>
    <n v="11605"/>
    <n v="1"/>
    <m/>
    <n v="55"/>
    <n v="0.309"/>
    <n v="3.9699999999999999E-2"/>
    <m/>
    <m/>
    <n v="206"/>
    <n v="468"/>
  </r>
  <r>
    <x v="12"/>
    <s v="C-IV"/>
    <x v="3"/>
    <x v="3"/>
    <n v="2015"/>
    <s v="2014/15"/>
    <n v="1048"/>
    <n v="10868"/>
    <n v="2"/>
    <n v="24"/>
    <n v="1050"/>
    <n v="10892"/>
    <n v="11942"/>
    <n v="20875"/>
    <n v="2609"/>
    <n v="18211"/>
    <n v="20820"/>
    <n v="6"/>
    <n v="49"/>
    <n v="55"/>
    <n v="2615"/>
    <n v="18260"/>
    <n v="2951615"/>
    <n v="6396"/>
    <n v="2958011"/>
    <n v="49690"/>
    <n v="0.99829999999999997"/>
    <m/>
    <n v="55"/>
    <n v="0.309"/>
    <n v="3.9699999999999999E-2"/>
    <m/>
    <m/>
    <n v="666"/>
    <n v="1227"/>
  </r>
  <r>
    <x v="13"/>
    <s v="C-IV"/>
    <x v="3"/>
    <x v="3"/>
    <n v="2015"/>
    <s v="2014/15"/>
    <n v="2395"/>
    <n v="14350"/>
    <n v="14"/>
    <n v="155"/>
    <n v="2409"/>
    <n v="14505"/>
    <n v="16914"/>
    <n v="42432"/>
    <n v="6835"/>
    <n v="35090"/>
    <n v="41925"/>
    <n v="39"/>
    <n v="468"/>
    <n v="507"/>
    <n v="6874"/>
    <n v="35558"/>
    <n v="5468644"/>
    <n v="57200"/>
    <n v="5525844"/>
    <n v="90323"/>
    <n v="0.9486"/>
    <m/>
    <n v="55"/>
    <n v="0.309"/>
    <n v="3.9699999999999999E-2"/>
    <m/>
    <m/>
    <n v="984"/>
    <n v="1928"/>
  </r>
  <r>
    <x v="14"/>
    <s v="C-IV"/>
    <x v="3"/>
    <x v="3"/>
    <n v="2015"/>
    <s v="2014/15"/>
    <n v="102"/>
    <n v="937"/>
    <n v="0"/>
    <n v="3"/>
    <n v="102"/>
    <n v="940"/>
    <n v="1042"/>
    <n v="2073"/>
    <n v="277"/>
    <n v="1788"/>
    <n v="2065"/>
    <n v="0"/>
    <n v="8"/>
    <n v="8"/>
    <n v="277"/>
    <n v="1796"/>
    <n v="271126"/>
    <n v="493"/>
    <n v="271619"/>
    <n v="5403"/>
    <n v="1"/>
    <m/>
    <n v="55"/>
    <n v="0.309"/>
    <n v="3.9699999999999999E-2"/>
    <m/>
    <m/>
    <n v="88"/>
    <n v="194"/>
  </r>
  <r>
    <x v="15"/>
    <s v="C-IV"/>
    <x v="3"/>
    <x v="3"/>
    <n v="2015"/>
    <s v="2014/15"/>
    <n v="11080"/>
    <n v="54681"/>
    <n v="24"/>
    <n v="380"/>
    <n v="11104"/>
    <n v="55061"/>
    <n v="66165"/>
    <n v="157116"/>
    <n v="30029"/>
    <n v="126113"/>
    <n v="156142"/>
    <n v="76"/>
    <n v="898"/>
    <n v="974"/>
    <n v="30105"/>
    <n v="127011"/>
    <n v="21436936"/>
    <n v="128409"/>
    <n v="21565345"/>
    <n v="376924"/>
    <n v="0.99380000000000002"/>
    <m/>
    <n v="22"/>
    <n v="0.182"/>
    <n v="5.4000000000000003E-3"/>
    <m/>
    <m/>
    <n v="10357"/>
    <n v="23201"/>
  </r>
  <r>
    <x v="16"/>
    <s v="C-IV"/>
    <x v="3"/>
    <x v="3"/>
    <n v="2015"/>
    <s v="2014/15"/>
    <n v="1600"/>
    <n v="8910"/>
    <n v="5"/>
    <n v="55"/>
    <n v="1605"/>
    <n v="8965"/>
    <n v="10570"/>
    <n v="24693"/>
    <n v="4430"/>
    <n v="20082"/>
    <n v="24512"/>
    <n v="17"/>
    <n v="164"/>
    <n v="181"/>
    <n v="4447"/>
    <n v="20246"/>
    <n v="3247493"/>
    <n v="20350"/>
    <n v="3267843"/>
    <n v="55088"/>
    <n v="0.998"/>
    <m/>
    <n v="55"/>
    <n v="0.309"/>
    <n v="3.9699999999999999E-2"/>
    <m/>
    <m/>
    <n v="1340"/>
    <n v="2990"/>
  </r>
  <r>
    <x v="17"/>
    <s v="C-IV"/>
    <x v="3"/>
    <x v="3"/>
    <n v="2015"/>
    <s v="2014/15"/>
    <n v="651"/>
    <n v="5466"/>
    <n v="0"/>
    <n v="15"/>
    <n v="651"/>
    <n v="5481"/>
    <n v="6132"/>
    <n v="11957"/>
    <n v="1692"/>
    <n v="10229"/>
    <n v="11921"/>
    <n v="0"/>
    <n v="36"/>
    <n v="36"/>
    <n v="1692"/>
    <n v="10265"/>
    <n v="1680463"/>
    <n v="4266"/>
    <n v="1684729"/>
    <n v="29714"/>
    <n v="0.98029999999999995"/>
    <m/>
    <n v="55"/>
    <n v="0.309"/>
    <n v="3.9699999999999999E-2"/>
    <m/>
    <m/>
    <n v="365"/>
    <n v="713"/>
  </r>
  <r>
    <x v="18"/>
    <s v="C-IV"/>
    <x v="3"/>
    <x v="3"/>
    <n v="2015"/>
    <s v="2014/15"/>
    <n v="289"/>
    <n v="1255"/>
    <n v="0"/>
    <n v="0"/>
    <n v="289"/>
    <n v="1255"/>
    <n v="1544"/>
    <n v="3212"/>
    <n v="780"/>
    <n v="2430"/>
    <n v="3210"/>
    <n v="0"/>
    <n v="2"/>
    <n v="2"/>
    <n v="780"/>
    <n v="2432"/>
    <n v="450203"/>
    <n v="135"/>
    <n v="450338"/>
    <n v="7449"/>
    <n v="0.94369999999999998"/>
    <m/>
    <n v="55"/>
    <n v="0.309"/>
    <n v="3.9699999999999999E-2"/>
    <m/>
    <m/>
    <n v="101"/>
    <n v="173"/>
  </r>
  <r>
    <x v="19"/>
    <s v="LRS"/>
    <x v="3"/>
    <x v="3"/>
    <n v="2015"/>
    <s v="2014/15"/>
    <n v="79255"/>
    <n v="498925"/>
    <n v="934"/>
    <n v="5864"/>
    <n v="80189"/>
    <n v="504789"/>
    <n v="584978"/>
    <n v="1178282"/>
    <n v="181427"/>
    <n v="981524"/>
    <n v="1162951"/>
    <n v="3008"/>
    <n v="12323"/>
    <n v="15331"/>
    <n v="184435"/>
    <n v="993847"/>
    <n v="173930939"/>
    <n v="2394964"/>
    <n v="176325903"/>
    <n v="3728723"/>
    <n v="0.9708"/>
    <m/>
    <n v="59"/>
    <n v="0.45800000000000002"/>
    <n v="5.16E-2"/>
    <m/>
    <m/>
    <n v="109958"/>
    <n v="224525"/>
  </r>
  <r>
    <x v="20"/>
    <s v="C-IV"/>
    <x v="3"/>
    <x v="3"/>
    <n v="2015"/>
    <s v="2014/15"/>
    <n v="2110"/>
    <n v="9991"/>
    <n v="4"/>
    <n v="20"/>
    <n v="2114"/>
    <n v="10011"/>
    <n v="12125"/>
    <n v="29932"/>
    <n v="5748"/>
    <n v="24099"/>
    <n v="29847"/>
    <n v="13"/>
    <n v="72"/>
    <n v="85"/>
    <n v="5761"/>
    <n v="24171"/>
    <n v="4102418"/>
    <n v="8490"/>
    <n v="4110908"/>
    <n v="69136"/>
    <n v="1"/>
    <m/>
    <n v="55"/>
    <n v="0.309"/>
    <n v="3.9699999999999999E-2"/>
    <m/>
    <m/>
    <n v="2921"/>
    <n v="6785"/>
  </r>
  <r>
    <x v="21"/>
    <s v="C-IV"/>
    <x v="3"/>
    <x v="3"/>
    <n v="2015"/>
    <s v="2014/15"/>
    <n v="656"/>
    <n v="5627"/>
    <n v="15"/>
    <n v="128"/>
    <n v="671"/>
    <n v="5755"/>
    <n v="6426"/>
    <n v="10485"/>
    <n v="1435"/>
    <n v="8700"/>
    <n v="10135"/>
    <n v="41"/>
    <n v="309"/>
    <n v="350"/>
    <n v="1476"/>
    <n v="9009"/>
    <n v="1503222"/>
    <n v="33347"/>
    <n v="1536569"/>
    <n v="42881"/>
    <n v="0.96930000000000005"/>
    <m/>
    <n v="55"/>
    <n v="0.309"/>
    <n v="3.9699999999999999E-2"/>
    <m/>
    <m/>
    <n v="1291"/>
    <n v="2318"/>
  </r>
  <r>
    <x v="22"/>
    <s v="C-IV"/>
    <x v="3"/>
    <x v="3"/>
    <n v="2015"/>
    <s v="2014/15"/>
    <n v="143"/>
    <n v="969"/>
    <n v="0"/>
    <n v="1"/>
    <n v="143"/>
    <n v="970"/>
    <n v="1113"/>
    <n v="2127"/>
    <n v="387"/>
    <n v="1737"/>
    <n v="2124"/>
    <n v="0"/>
    <n v="3"/>
    <n v="3"/>
    <n v="387"/>
    <n v="1740"/>
    <n v="294061"/>
    <n v="206"/>
    <n v="294267"/>
    <n v="4755"/>
    <n v="1"/>
    <m/>
    <n v="55"/>
    <n v="0.309"/>
    <n v="3.9699999999999999E-2"/>
    <m/>
    <m/>
    <n v="25"/>
    <n v="46"/>
  </r>
  <r>
    <x v="23"/>
    <s v="C-IV"/>
    <x v="3"/>
    <x v="3"/>
    <n v="2015"/>
    <s v="2014/15"/>
    <n v="751"/>
    <n v="6188"/>
    <n v="1"/>
    <n v="25"/>
    <n v="752"/>
    <n v="6213"/>
    <n v="6965"/>
    <n v="13008"/>
    <n v="1876"/>
    <n v="11077"/>
    <n v="12953"/>
    <n v="5"/>
    <n v="50"/>
    <n v="55"/>
    <n v="1881"/>
    <n v="11127"/>
    <n v="1898168"/>
    <n v="7221"/>
    <n v="1905389"/>
    <n v="39289"/>
    <n v="1"/>
    <m/>
    <n v="55"/>
    <n v="0.309"/>
    <n v="3.9699999999999999E-2"/>
    <m/>
    <m/>
    <n v="600"/>
    <n v="1261"/>
  </r>
  <r>
    <x v="24"/>
    <s v="C-IV"/>
    <x v="3"/>
    <x v="3"/>
    <n v="2015"/>
    <s v="2014/15"/>
    <n v="4749"/>
    <n v="20429"/>
    <n v="5"/>
    <n v="33"/>
    <n v="4754"/>
    <n v="20462"/>
    <n v="25216"/>
    <n v="58981"/>
    <n v="13084"/>
    <n v="45782"/>
    <n v="58866"/>
    <n v="17"/>
    <n v="98"/>
    <n v="115"/>
    <n v="13101"/>
    <n v="45880"/>
    <n v="8044753"/>
    <n v="11896"/>
    <n v="8056649"/>
    <n v="134912"/>
    <n v="0.99660000000000004"/>
    <m/>
    <n v="6"/>
    <n v="0.33300000000000002"/>
    <n v="1.55E-2"/>
    <m/>
    <m/>
    <n v="4044"/>
    <n v="9044"/>
  </r>
  <r>
    <x v="25"/>
    <s v="C-IV"/>
    <x v="3"/>
    <x v="3"/>
    <n v="2015"/>
    <s v="2014/15"/>
    <n v="80"/>
    <n v="385"/>
    <n v="0"/>
    <n v="0"/>
    <n v="80"/>
    <n v="385"/>
    <n v="465"/>
    <n v="1012"/>
    <n v="206"/>
    <n v="805"/>
    <n v="1011"/>
    <n v="0"/>
    <n v="1"/>
    <n v="1"/>
    <n v="206"/>
    <n v="806"/>
    <n v="133581"/>
    <n v="0"/>
    <n v="133581"/>
    <n v="3159"/>
    <n v="0.89470000000000005"/>
    <m/>
    <n v="55"/>
    <n v="0.309"/>
    <n v="3.9699999999999999E-2"/>
    <m/>
    <m/>
    <n v="42"/>
    <n v="71"/>
  </r>
  <r>
    <x v="26"/>
    <s v="C-IV"/>
    <x v="3"/>
    <x v="3"/>
    <n v="2015"/>
    <s v="2014/15"/>
    <n v="10"/>
    <n v="510"/>
    <n v="0"/>
    <n v="2"/>
    <n v="10"/>
    <n v="512"/>
    <n v="522"/>
    <n v="852"/>
    <n v="23"/>
    <n v="826"/>
    <n v="849"/>
    <n v="0"/>
    <n v="3"/>
    <n v="3"/>
    <n v="23"/>
    <n v="829"/>
    <n v="118477"/>
    <n v="287"/>
    <n v="118764"/>
    <n v="3584"/>
    <n v="0.96299999999999997"/>
    <m/>
    <n v="55"/>
    <n v="0.309"/>
    <n v="3.9699999999999999E-2"/>
    <m/>
    <m/>
    <n v="67"/>
    <n v="143"/>
  </r>
  <r>
    <x v="27"/>
    <s v="C-IV"/>
    <x v="3"/>
    <x v="3"/>
    <n v="2015"/>
    <s v="2014/15"/>
    <n v="4004"/>
    <n v="20287"/>
    <n v="10"/>
    <n v="111"/>
    <n v="4014"/>
    <n v="20398"/>
    <n v="24412"/>
    <n v="54990"/>
    <n v="10045"/>
    <n v="44575"/>
    <n v="54620"/>
    <n v="39"/>
    <n v="331"/>
    <n v="370"/>
    <n v="10084"/>
    <n v="44906"/>
    <n v="7725958"/>
    <n v="37164"/>
    <n v="7763122"/>
    <n v="169139"/>
    <n v="1"/>
    <m/>
    <n v="10"/>
    <n v="0.1"/>
    <n v="6.0400000000000002E-2"/>
    <m/>
    <m/>
    <n v="8101"/>
    <n v="17663"/>
  </r>
  <r>
    <x v="28"/>
    <s v="C-IV"/>
    <x v="3"/>
    <x v="3"/>
    <n v="2015"/>
    <s v="2014/15"/>
    <n v="375"/>
    <n v="3297"/>
    <n v="4"/>
    <n v="30"/>
    <n v="379"/>
    <n v="3327"/>
    <n v="3706"/>
    <n v="7653"/>
    <n v="917"/>
    <n v="6645"/>
    <n v="7562"/>
    <n v="11"/>
    <n v="80"/>
    <n v="91"/>
    <n v="928"/>
    <n v="6725"/>
    <n v="1011467"/>
    <n v="6305"/>
    <n v="1017772"/>
    <n v="31531"/>
    <n v="0.98809999999999998"/>
    <m/>
    <n v="55"/>
    <n v="0.309"/>
    <n v="3.9699999999999999E-2"/>
    <m/>
    <m/>
    <n v="843"/>
    <n v="1760"/>
  </r>
  <r>
    <x v="29"/>
    <s v="C-IV"/>
    <x v="3"/>
    <x v="3"/>
    <n v="2015"/>
    <s v="2014/15"/>
    <n v="363"/>
    <n v="3865"/>
    <n v="1"/>
    <n v="7"/>
    <n v="364"/>
    <n v="3872"/>
    <n v="4236"/>
    <n v="7675"/>
    <n v="941"/>
    <n v="6716"/>
    <n v="7657"/>
    <n v="1"/>
    <n v="17"/>
    <n v="18"/>
    <n v="942"/>
    <n v="6733"/>
    <n v="1110441"/>
    <n v="3128"/>
    <n v="1113569"/>
    <n v="23926"/>
    <n v="0.9889"/>
    <m/>
    <n v="55"/>
    <n v="0.309"/>
    <n v="3.9699999999999999E-2"/>
    <m/>
    <m/>
    <n v="157"/>
    <n v="288"/>
  </r>
  <r>
    <x v="30"/>
    <s v="CalWIN"/>
    <x v="3"/>
    <x v="3"/>
    <n v="2015"/>
    <s v="2014/15"/>
    <n v="12803"/>
    <n v="106370"/>
    <n v="89"/>
    <n v="1948"/>
    <n v="12892"/>
    <n v="108318"/>
    <n v="121210"/>
    <n v="254662"/>
    <n v="33036"/>
    <n v="217084"/>
    <n v="250120"/>
    <n v="314"/>
    <n v="4228"/>
    <n v="4542"/>
    <n v="33350"/>
    <n v="221312"/>
    <n v="34580037"/>
    <n v="680529"/>
    <n v="35260566"/>
    <n v="857035"/>
    <n v="0.98780000000000001"/>
    <m/>
    <n v="15"/>
    <n v="0.4"/>
    <n v="3.04E-2"/>
    <m/>
    <m/>
    <n v="28595"/>
    <n v="61984"/>
  </r>
  <r>
    <x v="31"/>
    <s v="CalWIN"/>
    <x v="3"/>
    <x v="3"/>
    <n v="2015"/>
    <s v="2014/15"/>
    <n v="911"/>
    <n v="8389"/>
    <n v="5"/>
    <n v="37"/>
    <n v="916"/>
    <n v="8426"/>
    <n v="9342"/>
    <n v="18325"/>
    <n v="2377"/>
    <n v="15860"/>
    <n v="18237"/>
    <n v="17"/>
    <n v="71"/>
    <n v="88"/>
    <n v="2394"/>
    <n v="15931"/>
    <n v="2424520"/>
    <n v="10378"/>
    <n v="2434898"/>
    <n v="61789"/>
    <n v="0.98219999999999996"/>
    <m/>
    <n v="55"/>
    <n v="0.309"/>
    <n v="3.9699999999999999E-2"/>
    <m/>
    <m/>
    <n v="702"/>
    <n v="1394"/>
  </r>
  <r>
    <x v="32"/>
    <s v="C-IV"/>
    <x v="3"/>
    <x v="3"/>
    <n v="2015"/>
    <s v="2014/15"/>
    <n v="113"/>
    <n v="1011"/>
    <n v="0"/>
    <n v="2"/>
    <n v="113"/>
    <n v="1013"/>
    <n v="1126"/>
    <n v="2151"/>
    <n v="277"/>
    <n v="1870"/>
    <n v="2147"/>
    <n v="0"/>
    <n v="4"/>
    <n v="4"/>
    <n v="277"/>
    <n v="1874"/>
    <n v="304339"/>
    <n v="520"/>
    <n v="304859"/>
    <n v="5679"/>
    <n v="1"/>
    <m/>
    <n v="55"/>
    <n v="0.309"/>
    <n v="3.9699999999999999E-2"/>
    <m/>
    <m/>
    <n v="50"/>
    <n v="87"/>
  </r>
  <r>
    <x v="33"/>
    <s v="C-IV"/>
    <x v="3"/>
    <x v="3"/>
    <n v="2015"/>
    <s v="2014/15"/>
    <n v="17965"/>
    <n v="108026"/>
    <n v="45"/>
    <n v="500"/>
    <n v="18010"/>
    <n v="108526"/>
    <n v="126536"/>
    <n v="290231"/>
    <n v="48913"/>
    <n v="239814"/>
    <n v="288727"/>
    <n v="154"/>
    <n v="1350"/>
    <n v="1504"/>
    <n v="49067"/>
    <n v="241164"/>
    <n v="39266709"/>
    <n v="157861"/>
    <n v="39424570"/>
    <n v="791869"/>
    <n v="0.99690000000000001"/>
    <m/>
    <n v="49"/>
    <n v="0.14299999999999999"/>
    <n v="7.1800000000000003E-2"/>
    <m/>
    <m/>
    <n v="16380"/>
    <n v="36010"/>
  </r>
  <r>
    <x v="34"/>
    <s v="CalWIN"/>
    <x v="3"/>
    <x v="3"/>
    <n v="2015"/>
    <s v="2014/15"/>
    <n v="17131"/>
    <n v="85554"/>
    <n v="188"/>
    <n v="912"/>
    <n v="17319"/>
    <n v="86466"/>
    <n v="103785"/>
    <n v="219096"/>
    <n v="44393"/>
    <n v="172072"/>
    <n v="216465"/>
    <n v="673"/>
    <n v="1958"/>
    <n v="2631"/>
    <n v="45066"/>
    <n v="174030"/>
    <n v="31696026"/>
    <n v="354211"/>
    <n v="32050237"/>
    <n v="531208"/>
    <n v="0.9919"/>
    <m/>
    <n v="13"/>
    <n v="0.69199999999999995"/>
    <n v="0"/>
    <m/>
    <m/>
    <n v="9451"/>
    <n v="18696"/>
  </r>
  <r>
    <x v="35"/>
    <s v="C-IV"/>
    <x v="3"/>
    <x v="3"/>
    <n v="2015"/>
    <s v="2014/15"/>
    <n v="344"/>
    <n v="2426"/>
    <n v="1"/>
    <n v="10"/>
    <n v="345"/>
    <n v="2436"/>
    <n v="2781"/>
    <n v="6283"/>
    <n v="935"/>
    <n v="5314"/>
    <n v="6249"/>
    <n v="3"/>
    <n v="31"/>
    <n v="34"/>
    <n v="938"/>
    <n v="5345"/>
    <n v="849954"/>
    <n v="2883"/>
    <n v="852837"/>
    <n v="17814"/>
    <n v="0.99209999999999998"/>
    <m/>
    <n v="55"/>
    <n v="0.309"/>
    <n v="3.9699999999999999E-2"/>
    <m/>
    <m/>
    <n v="449"/>
    <n v="1024"/>
  </r>
  <r>
    <x v="36"/>
    <s v="C-IV"/>
    <x v="3"/>
    <x v="3"/>
    <n v="2015"/>
    <s v="2014/15"/>
    <n v="28157"/>
    <n v="149333"/>
    <n v="67"/>
    <n v="671"/>
    <n v="28224"/>
    <n v="150004"/>
    <n v="178228"/>
    <n v="398523"/>
    <n v="76099"/>
    <n v="320510"/>
    <n v="396609"/>
    <n v="223"/>
    <n v="1691"/>
    <n v="1914"/>
    <n v="76322"/>
    <n v="322201"/>
    <n v="55182350"/>
    <n v="211333"/>
    <n v="55393683"/>
    <n v="840942"/>
    <n v="0.99980000000000002"/>
    <m/>
    <n v="60"/>
    <n v="0.1"/>
    <n v="5.0500000000000003E-2"/>
    <m/>
    <m/>
    <n v="20767"/>
    <n v="44202"/>
  </r>
  <r>
    <x v="37"/>
    <s v="CalWIN"/>
    <x v="3"/>
    <x v="3"/>
    <n v="2015"/>
    <s v="2014/15"/>
    <n v="16748"/>
    <n v="123163"/>
    <n v="121"/>
    <n v="1271"/>
    <n v="16869"/>
    <n v="124434"/>
    <n v="141303"/>
    <n v="289089"/>
    <n v="45600"/>
    <n v="240194"/>
    <n v="285794"/>
    <n v="406"/>
    <n v="2889"/>
    <n v="3295"/>
    <n v="46006"/>
    <n v="243083"/>
    <n v="39629740"/>
    <n v="369332"/>
    <n v="39999072"/>
    <n v="842963"/>
    <n v="0.93830000000000002"/>
    <m/>
    <n v="24"/>
    <n v="0.5"/>
    <n v="1.5599999999999999E-2"/>
    <m/>
    <m/>
    <n v="15988"/>
    <n v="32892"/>
  </r>
  <r>
    <x v="38"/>
    <s v="CalWIN"/>
    <x v="3"/>
    <x v="3"/>
    <n v="2015"/>
    <s v="2014/15"/>
    <n v="2455"/>
    <n v="29781"/>
    <n v="68"/>
    <n v="1310"/>
    <n v="2523"/>
    <n v="31091"/>
    <n v="33614"/>
    <n v="51449"/>
    <n v="5465"/>
    <n v="43838"/>
    <n v="49303"/>
    <n v="181"/>
    <n v="1965"/>
    <n v="2146"/>
    <n v="5646"/>
    <n v="45803"/>
    <n v="7460024"/>
    <n v="266608"/>
    <n v="7726632"/>
    <n v="221558"/>
    <n v="0.96960000000000002"/>
    <m/>
    <n v="6"/>
    <n v="0.83299999999999996"/>
    <n v="7.7200000000000005E-2"/>
    <m/>
    <m/>
    <n v="3969"/>
    <n v="6351"/>
  </r>
  <r>
    <x v="39"/>
    <s v="C-IV"/>
    <x v="3"/>
    <x v="3"/>
    <n v="2015"/>
    <s v="2014/15"/>
    <n v="8907"/>
    <n v="43926"/>
    <n v="23"/>
    <n v="297"/>
    <n v="8930"/>
    <n v="44223"/>
    <n v="53153"/>
    <n v="122470"/>
    <n v="23082"/>
    <n v="98504"/>
    <n v="121586"/>
    <n v="79"/>
    <n v="805"/>
    <n v="884"/>
    <n v="23161"/>
    <n v="99309"/>
    <n v="16809980"/>
    <n v="97398"/>
    <n v="16907378"/>
    <n v="287287"/>
    <n v="0.99399999999999999"/>
    <m/>
    <n v="16"/>
    <n v="6.3E-2"/>
    <n v="1.8200000000000001E-2"/>
    <m/>
    <m/>
    <n v="7146"/>
    <n v="15261"/>
  </r>
  <r>
    <x v="40"/>
    <s v="CalWIN"/>
    <x v="3"/>
    <x v="3"/>
    <n v="2015"/>
    <s v="2014/15"/>
    <n v="1122"/>
    <n v="8842"/>
    <n v="1"/>
    <n v="28"/>
    <n v="1123"/>
    <n v="8870"/>
    <n v="9993"/>
    <n v="18578"/>
    <n v="2810"/>
    <n v="15685"/>
    <n v="18495"/>
    <n v="6"/>
    <n v="77"/>
    <n v="83"/>
    <n v="2816"/>
    <n v="15762"/>
    <n v="2549201"/>
    <n v="7560"/>
    <n v="2556761"/>
    <n v="59952"/>
    <n v="0.98050000000000004"/>
    <m/>
    <n v="55"/>
    <n v="0.309"/>
    <n v="3.9699999999999999E-2"/>
    <m/>
    <m/>
    <n v="1118"/>
    <n v="2298"/>
  </r>
  <r>
    <x v="41"/>
    <s v="CalWIN"/>
    <x v="3"/>
    <x v="3"/>
    <n v="2015"/>
    <s v="2014/15"/>
    <n v="1196"/>
    <n v="14648"/>
    <n v="16"/>
    <n v="340"/>
    <n v="1212"/>
    <n v="14988"/>
    <n v="16200"/>
    <n v="31947"/>
    <n v="2899"/>
    <n v="28214"/>
    <n v="31113"/>
    <n v="54"/>
    <n v="780"/>
    <n v="834"/>
    <n v="2953"/>
    <n v="28994"/>
    <n v="4223387"/>
    <n v="85918"/>
    <n v="4309305"/>
    <n v="149966"/>
    <n v="0.9728"/>
    <m/>
    <n v="55"/>
    <n v="0.309"/>
    <n v="3.9699999999999999E-2"/>
    <m/>
    <m/>
    <n v="3977"/>
    <n v="7740"/>
  </r>
  <r>
    <x v="42"/>
    <s v="CalWIN"/>
    <x v="3"/>
    <x v="3"/>
    <n v="2015"/>
    <s v="2014/15"/>
    <n v="2754"/>
    <n v="14567"/>
    <n v="7"/>
    <n v="75"/>
    <n v="2761"/>
    <n v="14642"/>
    <n v="17403"/>
    <n v="37966"/>
    <n v="7119"/>
    <n v="30643"/>
    <n v="37762"/>
    <n v="19"/>
    <n v="185"/>
    <n v="204"/>
    <n v="7138"/>
    <n v="30828"/>
    <n v="5162964"/>
    <n v="22549"/>
    <n v="5185513"/>
    <n v="132295"/>
    <n v="0.95289999999999997"/>
    <m/>
    <n v="55"/>
    <n v="0.309"/>
    <n v="3.9699999999999999E-2"/>
    <m/>
    <m/>
    <n v="4859"/>
    <n v="10830"/>
  </r>
  <r>
    <x v="43"/>
    <s v="CalWIN"/>
    <x v="3"/>
    <x v="3"/>
    <n v="2015"/>
    <s v="2014/15"/>
    <n v="5861"/>
    <n v="48453"/>
    <n v="53"/>
    <n v="1156"/>
    <n v="5914"/>
    <n v="49609"/>
    <n v="55523"/>
    <n v="111985"/>
    <n v="14188"/>
    <n v="95302"/>
    <n v="109490"/>
    <n v="167"/>
    <n v="2328"/>
    <n v="2495"/>
    <n v="14355"/>
    <n v="97630"/>
    <n v="15327478"/>
    <n v="306688"/>
    <n v="15634166"/>
    <n v="427997"/>
    <n v="0.96740000000000004"/>
    <m/>
    <n v="7"/>
    <n v="0.57099999999999995"/>
    <n v="1.6199999999999999E-2"/>
    <m/>
    <m/>
    <n v="10619"/>
    <n v="21550"/>
  </r>
  <r>
    <x v="44"/>
    <s v="CalWIN"/>
    <x v="3"/>
    <x v="3"/>
    <n v="2015"/>
    <s v="2014/15"/>
    <n v="1279"/>
    <n v="12482"/>
    <n v="1"/>
    <n v="25"/>
    <n v="1280"/>
    <n v="12507"/>
    <n v="13787"/>
    <n v="26274"/>
    <n v="3133"/>
    <n v="23070"/>
    <n v="26203"/>
    <n v="4"/>
    <n v="67"/>
    <n v="71"/>
    <n v="3137"/>
    <n v="23137"/>
    <n v="3669196"/>
    <n v="6489"/>
    <n v="3675685"/>
    <n v="75736"/>
    <n v="0.97040000000000004"/>
    <m/>
    <n v="55"/>
    <n v="0.309"/>
    <n v="3.9699999999999999E-2"/>
    <m/>
    <m/>
    <n v="2611"/>
    <n v="5450"/>
  </r>
  <r>
    <x v="45"/>
    <s v="C-IV"/>
    <x v="3"/>
    <x v="3"/>
    <n v="2015"/>
    <s v="2014/15"/>
    <n v="1497"/>
    <n v="11561"/>
    <n v="2"/>
    <n v="24"/>
    <n v="1499"/>
    <n v="11585"/>
    <n v="13084"/>
    <n v="25180"/>
    <n v="3702"/>
    <n v="21422"/>
    <n v="25124"/>
    <n v="4"/>
    <n v="52"/>
    <n v="56"/>
    <n v="3706"/>
    <n v="21474"/>
    <n v="3410969"/>
    <n v="7148"/>
    <n v="3418117"/>
    <n v="64533"/>
    <n v="0.96689999999999998"/>
    <m/>
    <n v="55"/>
    <n v="0.309"/>
    <n v="3.9699999999999999E-2"/>
    <m/>
    <m/>
    <n v="644"/>
    <n v="1062"/>
  </r>
  <r>
    <x v="46"/>
    <s v="C-IV"/>
    <x v="3"/>
    <x v="3"/>
    <n v="2015"/>
    <s v="2014/15"/>
    <n v="8"/>
    <n v="170"/>
    <n v="0"/>
    <n v="0"/>
    <n v="8"/>
    <n v="170"/>
    <n v="178"/>
    <n v="324"/>
    <n v="24"/>
    <n v="300"/>
    <n v="324"/>
    <n v="0"/>
    <n v="0"/>
    <n v="0"/>
    <n v="24"/>
    <n v="300"/>
    <n v="43692"/>
    <n v="0"/>
    <n v="43692"/>
    <n v="819"/>
    <n v="1"/>
    <m/>
    <n v="55"/>
    <n v="0.309"/>
    <n v="3.9699999999999999E-2"/>
    <m/>
    <m/>
    <n v="1"/>
    <n v="4"/>
  </r>
  <r>
    <x v="47"/>
    <s v="C-IV"/>
    <x v="3"/>
    <x v="3"/>
    <n v="2015"/>
    <s v="2014/15"/>
    <n v="432"/>
    <n v="2841"/>
    <n v="0"/>
    <n v="6"/>
    <n v="432"/>
    <n v="2847"/>
    <n v="3279"/>
    <n v="7132"/>
    <n v="1200"/>
    <n v="5922"/>
    <n v="7122"/>
    <n v="0"/>
    <n v="10"/>
    <n v="10"/>
    <n v="1200"/>
    <n v="5932"/>
    <n v="974780"/>
    <n v="1315"/>
    <n v="976095"/>
    <n v="16905"/>
    <n v="0.98480000000000001"/>
    <m/>
    <n v="55"/>
    <n v="0.309"/>
    <n v="3.9699999999999999E-2"/>
    <m/>
    <m/>
    <n v="142"/>
    <n v="248"/>
  </r>
  <r>
    <x v="48"/>
    <s v="CalWIN"/>
    <x v="3"/>
    <x v="3"/>
    <n v="2015"/>
    <s v="2014/15"/>
    <n v="3052"/>
    <n v="19481"/>
    <n v="6"/>
    <n v="111"/>
    <n v="3058"/>
    <n v="19592"/>
    <n v="22650"/>
    <n v="43830"/>
    <n v="7412"/>
    <n v="36140"/>
    <n v="43552"/>
    <n v="24"/>
    <n v="254"/>
    <n v="278"/>
    <n v="7436"/>
    <n v="36394"/>
    <n v="6300037"/>
    <n v="33500"/>
    <n v="6333537"/>
    <n v="116893"/>
    <n v="0.94510000000000005"/>
    <m/>
    <n v="2"/>
    <n v="0.5"/>
    <n v="2.1899999999999999E-2"/>
    <m/>
    <m/>
    <n v="2320"/>
    <n v="4600"/>
  </r>
  <r>
    <x v="49"/>
    <s v="CalWIN"/>
    <x v="3"/>
    <x v="3"/>
    <n v="2015"/>
    <s v="2014/15"/>
    <n v="1846"/>
    <n v="18106"/>
    <n v="14"/>
    <n v="132"/>
    <n v="1860"/>
    <n v="18238"/>
    <n v="20098"/>
    <n v="36090"/>
    <n v="4536"/>
    <n v="31194"/>
    <n v="35730"/>
    <n v="42"/>
    <n v="318"/>
    <n v="360"/>
    <n v="4578"/>
    <n v="31512"/>
    <n v="5044381"/>
    <n v="36868"/>
    <n v="5081249"/>
    <n v="122660"/>
    <n v="0.91830000000000001"/>
    <m/>
    <n v="55"/>
    <n v="0.309"/>
    <n v="3.9699999999999999E-2"/>
    <m/>
    <m/>
    <n v="3325"/>
    <n v="6773"/>
  </r>
  <r>
    <x v="50"/>
    <s v="C-IV"/>
    <x v="3"/>
    <x v="3"/>
    <n v="2015"/>
    <s v="2014/15"/>
    <n v="6380"/>
    <n v="36793"/>
    <n v="12"/>
    <n v="80"/>
    <n v="6392"/>
    <n v="36873"/>
    <n v="43265"/>
    <n v="92704"/>
    <n v="16981"/>
    <n v="75458"/>
    <n v="92439"/>
    <n v="39"/>
    <n v="226"/>
    <n v="265"/>
    <n v="17020"/>
    <n v="75684"/>
    <n v="12891136"/>
    <n v="27210"/>
    <n v="12918346"/>
    <n v="227832"/>
    <n v="0.9859"/>
    <m/>
    <n v="12"/>
    <n v="0.16700000000000001"/>
    <n v="1.7600000000000001E-2"/>
    <m/>
    <m/>
    <n v="5338"/>
    <n v="11367"/>
  </r>
  <r>
    <x v="51"/>
    <s v="C-IV"/>
    <x v="3"/>
    <x v="3"/>
    <n v="2015"/>
    <s v="2014/15"/>
    <n v="790"/>
    <n v="4830"/>
    <n v="5"/>
    <n v="21"/>
    <n v="795"/>
    <n v="4851"/>
    <n v="5646"/>
    <n v="13160"/>
    <n v="2188"/>
    <n v="10896"/>
    <n v="13084"/>
    <n v="16"/>
    <n v="60"/>
    <n v="76"/>
    <n v="2204"/>
    <n v="10956"/>
    <n v="1805213"/>
    <n v="7962"/>
    <n v="1813175"/>
    <n v="39941"/>
    <n v="0.96819999999999995"/>
    <m/>
    <n v="55"/>
    <n v="0.309"/>
    <n v="3.9699999999999999E-2"/>
    <m/>
    <m/>
    <n v="682"/>
    <n v="1458"/>
  </r>
  <r>
    <x v="52"/>
    <s v="C-IV"/>
    <x v="3"/>
    <x v="3"/>
    <n v="2015"/>
    <s v="2014/15"/>
    <n v="637"/>
    <n v="4107"/>
    <n v="1"/>
    <n v="9"/>
    <n v="638"/>
    <n v="4116"/>
    <n v="4754"/>
    <n v="10371"/>
    <n v="1734"/>
    <n v="8603"/>
    <n v="10337"/>
    <n v="4"/>
    <n v="30"/>
    <n v="34"/>
    <n v="1738"/>
    <n v="8633"/>
    <n v="1420991"/>
    <n v="4356"/>
    <n v="1425347"/>
    <n v="26881"/>
    <n v="0.96489999999999998"/>
    <m/>
    <n v="55"/>
    <n v="0.309"/>
    <n v="3.9699999999999999E-2"/>
    <m/>
    <m/>
    <n v="413"/>
    <n v="871"/>
  </r>
  <r>
    <x v="53"/>
    <s v="C-IV"/>
    <x v="3"/>
    <x v="3"/>
    <n v="2015"/>
    <s v="2014/15"/>
    <n v="67"/>
    <n v="937"/>
    <n v="0"/>
    <n v="0"/>
    <n v="67"/>
    <n v="937"/>
    <n v="1004"/>
    <n v="1808"/>
    <n v="164"/>
    <n v="1644"/>
    <n v="1808"/>
    <n v="0"/>
    <n v="0"/>
    <n v="0"/>
    <n v="164"/>
    <n v="1644"/>
    <n v="266876"/>
    <n v="0"/>
    <n v="266876"/>
    <n v="4939"/>
    <n v="0.93879999999999997"/>
    <m/>
    <n v="55"/>
    <n v="0.309"/>
    <n v="3.9699999999999999E-2"/>
    <m/>
    <m/>
    <n v="34"/>
    <n v="51"/>
  </r>
  <r>
    <x v="54"/>
    <s v="CalWIN"/>
    <x v="3"/>
    <x v="3"/>
    <n v="2015"/>
    <s v="2014/15"/>
    <n v="9190"/>
    <n v="43142"/>
    <n v="23"/>
    <n v="390"/>
    <n v="9213"/>
    <n v="43532"/>
    <n v="52745"/>
    <n v="125269"/>
    <n v="25252"/>
    <n v="98932"/>
    <n v="124184"/>
    <n v="71"/>
    <n v="1014"/>
    <n v="1085"/>
    <n v="25323"/>
    <n v="99946"/>
    <n v="17088839"/>
    <n v="131069"/>
    <n v="17219908"/>
    <n v="241689"/>
    <n v="0.98529999999999995"/>
    <m/>
    <n v="6"/>
    <n v="0.5"/>
    <n v="3.9800000000000002E-2"/>
    <m/>
    <m/>
    <n v="8169"/>
    <n v="18871"/>
  </r>
  <r>
    <x v="55"/>
    <s v="C-IV"/>
    <x v="3"/>
    <x v="3"/>
    <n v="2015"/>
    <s v="2014/15"/>
    <n v="357"/>
    <n v="2764"/>
    <n v="1"/>
    <n v="4"/>
    <n v="358"/>
    <n v="2768"/>
    <n v="3126"/>
    <n v="5559"/>
    <n v="939"/>
    <n v="4607"/>
    <n v="5546"/>
    <n v="3"/>
    <n v="10"/>
    <n v="13"/>
    <n v="942"/>
    <n v="4617"/>
    <n v="796307"/>
    <n v="1621"/>
    <n v="797928"/>
    <n v="14250"/>
    <n v="0.95089999999999997"/>
    <m/>
    <n v="55"/>
    <n v="0.309"/>
    <n v="3.9699999999999999E-2"/>
    <m/>
    <m/>
    <n v="106"/>
    <n v="175"/>
  </r>
  <r>
    <x v="56"/>
    <s v="CalWIN"/>
    <x v="3"/>
    <x v="3"/>
    <n v="2015"/>
    <s v="2014/15"/>
    <n v="3417"/>
    <n v="33377"/>
    <n v="11"/>
    <n v="275"/>
    <n v="3428"/>
    <n v="33652"/>
    <n v="37080"/>
    <n v="75528"/>
    <n v="8698"/>
    <n v="66193"/>
    <n v="74891"/>
    <n v="40"/>
    <n v="597"/>
    <n v="637"/>
    <n v="8738"/>
    <n v="66790"/>
    <n v="10361919"/>
    <n v="116092"/>
    <n v="10478011"/>
    <n v="223446"/>
    <n v="0.98419999999999996"/>
    <m/>
    <n v="8"/>
    <n v="0.5"/>
    <n v="4.24E-2"/>
    <m/>
    <m/>
    <n v="6981"/>
    <n v="15494"/>
  </r>
  <r>
    <x v="57"/>
    <s v="CalWIN"/>
    <x v="3"/>
    <x v="3"/>
    <n v="2015"/>
    <s v="2014/15"/>
    <n v="1063"/>
    <n v="8866"/>
    <n v="20"/>
    <n v="128"/>
    <n v="1083"/>
    <n v="8994"/>
    <n v="10077"/>
    <n v="20591"/>
    <n v="2850"/>
    <n v="17336"/>
    <n v="20186"/>
    <n v="75"/>
    <n v="330"/>
    <n v="405"/>
    <n v="2925"/>
    <n v="17666"/>
    <n v="2768341"/>
    <n v="52528"/>
    <n v="2820869"/>
    <n v="55910"/>
    <n v="0.9536"/>
    <m/>
    <n v="55"/>
    <n v="0.309"/>
    <n v="3.9699999999999999E-2"/>
    <m/>
    <m/>
    <n v="930"/>
    <n v="1863"/>
  </r>
  <r>
    <x v="58"/>
    <s v="C-IV"/>
    <x v="3"/>
    <x v="3"/>
    <n v="2015"/>
    <s v="2014/15"/>
    <n v="927"/>
    <n v="5224"/>
    <n v="2"/>
    <n v="14"/>
    <n v="929"/>
    <n v="5238"/>
    <n v="6167"/>
    <n v="13517"/>
    <n v="2557"/>
    <n v="10910"/>
    <n v="13467"/>
    <n v="7"/>
    <n v="43"/>
    <n v="50"/>
    <n v="2564"/>
    <n v="10953"/>
    <n v="1904582"/>
    <n v="5501"/>
    <n v="1910083"/>
    <n v="30519"/>
    <n v="1"/>
    <m/>
    <n v="55"/>
    <n v="0.309"/>
    <n v="3.9699999999999999E-2"/>
    <m/>
    <m/>
    <n v="521"/>
    <n v="1046"/>
  </r>
  <r>
    <x v="0"/>
    <s v="n/a"/>
    <x v="4"/>
    <x v="3"/>
    <n v="2015"/>
    <s v="2014/15"/>
    <n v="286882"/>
    <n v="1816524"/>
    <n v="2018"/>
    <n v="18517"/>
    <n v="288900"/>
    <n v="1835041"/>
    <n v="2123941"/>
    <n v="4467237"/>
    <n v="728153"/>
    <n v="3691930"/>
    <n v="4420083"/>
    <n v="6649"/>
    <n v="40505"/>
    <n v="47154"/>
    <n v="734802"/>
    <n v="3732435"/>
    <n v="627980268"/>
    <n v="6167861.3399999999"/>
    <n v="634148129.34000003"/>
    <n v="12714221"/>
    <n v="0.97670000000000001"/>
    <m/>
    <n v="486"/>
    <n v="0.29199999999999998"/>
    <n v="5.21E-2"/>
    <m/>
    <m/>
    <n v="327061"/>
    <n v="683315"/>
  </r>
  <r>
    <x v="1"/>
    <s v="CalWIN"/>
    <x v="4"/>
    <x v="3"/>
    <n v="2015"/>
    <s v="2014/15"/>
    <n v="8337"/>
    <n v="52029"/>
    <n v="104"/>
    <n v="995"/>
    <n v="8441"/>
    <n v="53024"/>
    <n v="61465"/>
    <n v="120287"/>
    <n v="19632"/>
    <n v="98025"/>
    <n v="117657"/>
    <n v="358"/>
    <n v="2272"/>
    <n v="2630"/>
    <n v="19990"/>
    <n v="100297"/>
    <n v="17441842"/>
    <n v="317417"/>
    <n v="17759259"/>
    <n v="421856"/>
    <n v="0.81069999999999998"/>
    <m/>
    <n v="8"/>
    <n v="0.875"/>
    <n v="5.0799999999999998E-2"/>
    <m/>
    <m/>
    <n v="9024"/>
    <n v="17237"/>
  </r>
  <r>
    <x v="2"/>
    <s v="C-IV"/>
    <x v="4"/>
    <x v="3"/>
    <n v="2015"/>
    <s v="2014/15"/>
    <n v="2"/>
    <n v="99"/>
    <n v="0"/>
    <n v="0"/>
    <n v="2"/>
    <n v="99"/>
    <n v="101"/>
    <n v="170"/>
    <n v="3"/>
    <n v="167"/>
    <n v="170"/>
    <n v="0"/>
    <n v="0"/>
    <n v="0"/>
    <n v="3"/>
    <n v="167"/>
    <n v="22302"/>
    <n v="0"/>
    <n v="22302"/>
    <n v="358"/>
    <n v="1"/>
    <m/>
    <n v="74"/>
    <n v="0.29699999999999999"/>
    <n v="3.7600000000000001E-2"/>
    <m/>
    <m/>
    <n v="1"/>
    <n v="1"/>
  </r>
  <r>
    <x v="3"/>
    <s v="C-IV"/>
    <x v="4"/>
    <x v="3"/>
    <n v="2015"/>
    <s v="2014/15"/>
    <n v="182"/>
    <n v="1636"/>
    <n v="0"/>
    <n v="0"/>
    <n v="182"/>
    <n v="1636"/>
    <n v="1818"/>
    <n v="3449"/>
    <n v="455"/>
    <n v="2993"/>
    <n v="3448"/>
    <n v="0"/>
    <n v="1"/>
    <n v="1"/>
    <n v="455"/>
    <n v="2994"/>
    <n v="465035"/>
    <n v="0"/>
    <n v="465035"/>
    <n v="7831"/>
    <n v="1"/>
    <m/>
    <n v="74"/>
    <n v="0.29699999999999999"/>
    <n v="3.7600000000000001E-2"/>
    <m/>
    <m/>
    <n v="60"/>
    <n v="106"/>
  </r>
  <r>
    <x v="4"/>
    <s v="C-IV"/>
    <x v="4"/>
    <x v="3"/>
    <n v="2015"/>
    <s v="2014/15"/>
    <n v="1993"/>
    <n v="14520"/>
    <n v="5"/>
    <n v="41"/>
    <n v="1998"/>
    <n v="14561"/>
    <n v="16559"/>
    <n v="31989"/>
    <n v="4962"/>
    <n v="26932"/>
    <n v="31894"/>
    <n v="13"/>
    <n v="82"/>
    <n v="95"/>
    <n v="4975"/>
    <n v="27014"/>
    <n v="4450771"/>
    <n v="10877"/>
    <n v="4461648"/>
    <n v="80876"/>
    <n v="0.94159999999999999"/>
    <m/>
    <n v="74"/>
    <n v="0.29699999999999999"/>
    <n v="3.7600000000000001E-2"/>
    <m/>
    <m/>
    <n v="923"/>
    <n v="1574"/>
  </r>
  <r>
    <x v="5"/>
    <s v="C-IV"/>
    <x v="4"/>
    <x v="3"/>
    <n v="2015"/>
    <s v="2014/15"/>
    <n v="273"/>
    <n v="2649"/>
    <n v="0"/>
    <n v="4"/>
    <n v="273"/>
    <n v="2653"/>
    <n v="2926"/>
    <n v="5513"/>
    <n v="733"/>
    <n v="4768"/>
    <n v="5501"/>
    <n v="1"/>
    <n v="11"/>
    <n v="12"/>
    <n v="734"/>
    <n v="4779"/>
    <n v="733792"/>
    <n v="1176"/>
    <n v="734968"/>
    <n v="11735"/>
    <n v="1"/>
    <m/>
    <n v="74"/>
    <n v="0.29699999999999999"/>
    <n v="3.7600000000000001E-2"/>
    <m/>
    <m/>
    <n v="92"/>
    <n v="161"/>
  </r>
  <r>
    <x v="6"/>
    <s v="C-IV"/>
    <x v="4"/>
    <x v="3"/>
    <n v="2015"/>
    <s v="2014/15"/>
    <n v="103"/>
    <n v="614"/>
    <n v="0"/>
    <n v="3"/>
    <n v="103"/>
    <n v="617"/>
    <n v="720"/>
    <n v="1710"/>
    <n v="286"/>
    <n v="1416"/>
    <n v="1702"/>
    <n v="0"/>
    <n v="8"/>
    <n v="8"/>
    <n v="286"/>
    <n v="1424"/>
    <n v="218553"/>
    <n v="2011"/>
    <n v="220564"/>
    <n v="8536"/>
    <n v="1"/>
    <m/>
    <n v="74"/>
    <n v="0.29699999999999999"/>
    <n v="3.7600000000000001E-2"/>
    <m/>
    <m/>
    <n v="133"/>
    <n v="300"/>
  </r>
  <r>
    <x v="7"/>
    <s v="CalWIN"/>
    <x v="4"/>
    <x v="3"/>
    <n v="2015"/>
    <s v="2014/15"/>
    <n v="5074"/>
    <n v="29943"/>
    <n v="34"/>
    <n v="266"/>
    <n v="5108"/>
    <n v="30209"/>
    <n v="35317"/>
    <n v="71701"/>
    <n v="12136"/>
    <n v="58825"/>
    <n v="70961"/>
    <n v="123"/>
    <n v="617"/>
    <n v="740"/>
    <n v="12259"/>
    <n v="59442"/>
    <n v="10402386"/>
    <n v="80505"/>
    <n v="10482891"/>
    <n v="261692"/>
    <n v="0.96589999999999998"/>
    <m/>
    <n v="8"/>
    <n v="0.5"/>
    <n v="2.5000000000000001E-2"/>
    <m/>
    <m/>
    <n v="5356"/>
    <n v="10729"/>
  </r>
  <r>
    <x v="8"/>
    <s v="C-IV"/>
    <x v="4"/>
    <x v="3"/>
    <n v="2015"/>
    <s v="2014/15"/>
    <n v="415"/>
    <n v="2067"/>
    <n v="0"/>
    <n v="0"/>
    <n v="415"/>
    <n v="2067"/>
    <n v="2482"/>
    <n v="5109"/>
    <n v="1153"/>
    <n v="3955"/>
    <n v="5108"/>
    <n v="0"/>
    <n v="1"/>
    <n v="1"/>
    <n v="1153"/>
    <n v="3956"/>
    <n v="704846"/>
    <n v="0"/>
    <n v="704846"/>
    <n v="11306"/>
    <n v="1"/>
    <m/>
    <n v="74"/>
    <n v="0.29699999999999999"/>
    <n v="3.7600000000000001E-2"/>
    <m/>
    <m/>
    <n v="142"/>
    <n v="236"/>
  </r>
  <r>
    <x v="9"/>
    <s v="C-IV"/>
    <x v="4"/>
    <x v="3"/>
    <n v="2015"/>
    <s v="2014/15"/>
    <n v="597"/>
    <n v="6770"/>
    <n v="1"/>
    <n v="20"/>
    <n v="598"/>
    <n v="6790"/>
    <n v="7388"/>
    <n v="13311"/>
    <n v="1486"/>
    <n v="11779"/>
    <n v="13265"/>
    <n v="1"/>
    <n v="45"/>
    <n v="46"/>
    <n v="1487"/>
    <n v="11824"/>
    <n v="1832886"/>
    <n v="4602"/>
    <n v="1837488"/>
    <n v="37358"/>
    <n v="0.99719999999999998"/>
    <m/>
    <n v="74"/>
    <n v="0.29699999999999999"/>
    <n v="3.7600000000000001E-2"/>
    <m/>
    <m/>
    <n v="414"/>
    <n v="834"/>
  </r>
  <r>
    <x v="10"/>
    <s v="CalWIN"/>
    <x v="4"/>
    <x v="3"/>
    <n v="2015"/>
    <s v="2014/15"/>
    <n v="14841"/>
    <n v="82696"/>
    <n v="63"/>
    <n v="421"/>
    <n v="14904"/>
    <n v="83117"/>
    <n v="98021"/>
    <n v="228879"/>
    <n v="40614"/>
    <n v="187066"/>
    <n v="227680"/>
    <n v="218"/>
    <n v="981"/>
    <n v="1199"/>
    <n v="40832"/>
    <n v="188047"/>
    <n v="33324620"/>
    <n v="150854"/>
    <n v="33475474"/>
    <n v="462781"/>
    <n v="0.9526"/>
    <m/>
    <n v="11"/>
    <n v="0.182"/>
    <n v="2.6599999999999999E-2"/>
    <m/>
    <m/>
    <n v="14014"/>
    <n v="30932"/>
  </r>
  <r>
    <x v="11"/>
    <s v="C-IV"/>
    <x v="4"/>
    <x v="3"/>
    <n v="2015"/>
    <s v="2014/15"/>
    <n v="240"/>
    <n v="1261"/>
    <n v="0"/>
    <n v="2"/>
    <n v="240"/>
    <n v="1263"/>
    <n v="1503"/>
    <n v="3612"/>
    <n v="656"/>
    <n v="2946"/>
    <n v="3602"/>
    <n v="1"/>
    <n v="9"/>
    <n v="10"/>
    <n v="657"/>
    <n v="2955"/>
    <n v="457051"/>
    <n v="641"/>
    <n v="457692"/>
    <n v="11635"/>
    <n v="1"/>
    <m/>
    <n v="74"/>
    <n v="0.29699999999999999"/>
    <n v="3.7600000000000001E-2"/>
    <m/>
    <m/>
    <n v="210"/>
    <n v="479"/>
  </r>
  <r>
    <x v="12"/>
    <s v="C-IV"/>
    <x v="4"/>
    <x v="3"/>
    <n v="2015"/>
    <s v="2014/15"/>
    <n v="1037"/>
    <n v="10961"/>
    <n v="2"/>
    <n v="23"/>
    <n v="1039"/>
    <n v="10984"/>
    <n v="12023"/>
    <n v="20952"/>
    <n v="2606"/>
    <n v="18293"/>
    <n v="20899"/>
    <n v="4"/>
    <n v="49"/>
    <n v="53"/>
    <n v="2610"/>
    <n v="18342"/>
    <n v="2953002"/>
    <n v="5804"/>
    <n v="2958806"/>
    <n v="49769"/>
    <n v="0.99790000000000001"/>
    <m/>
    <n v="74"/>
    <n v="0.29699999999999999"/>
    <n v="3.7600000000000001E-2"/>
    <m/>
    <m/>
    <n v="656"/>
    <n v="1202"/>
  </r>
  <r>
    <x v="13"/>
    <s v="C-IV"/>
    <x v="4"/>
    <x v="3"/>
    <n v="2015"/>
    <s v="2014/15"/>
    <n v="2420"/>
    <n v="14388"/>
    <n v="11"/>
    <n v="158"/>
    <n v="2431"/>
    <n v="14546"/>
    <n v="16977"/>
    <n v="42572"/>
    <n v="6942"/>
    <n v="35122"/>
    <n v="42064"/>
    <n v="35"/>
    <n v="473"/>
    <n v="508"/>
    <n v="6977"/>
    <n v="35595"/>
    <n v="5512303"/>
    <n v="55860"/>
    <n v="5568163"/>
    <n v="90622"/>
    <n v="0.96409999999999996"/>
    <m/>
    <n v="74"/>
    <n v="0.29699999999999999"/>
    <n v="3.7600000000000001E-2"/>
    <m/>
    <m/>
    <n v="976"/>
    <n v="1892"/>
  </r>
  <r>
    <x v="14"/>
    <s v="C-IV"/>
    <x v="4"/>
    <x v="3"/>
    <n v="2015"/>
    <s v="2014/15"/>
    <n v="106"/>
    <n v="931"/>
    <n v="0"/>
    <n v="3"/>
    <n v="106"/>
    <n v="934"/>
    <n v="1040"/>
    <n v="2050"/>
    <n v="289"/>
    <n v="1753"/>
    <n v="2042"/>
    <n v="0"/>
    <n v="8"/>
    <n v="8"/>
    <n v="289"/>
    <n v="1761"/>
    <n v="264698"/>
    <n v="493"/>
    <n v="265191"/>
    <n v="5376"/>
    <n v="1"/>
    <m/>
    <n v="74"/>
    <n v="0.29699999999999999"/>
    <n v="3.7600000000000001E-2"/>
    <m/>
    <m/>
    <n v="86"/>
    <n v="185"/>
  </r>
  <r>
    <x v="15"/>
    <s v="C-IV"/>
    <x v="4"/>
    <x v="3"/>
    <n v="2015"/>
    <s v="2014/15"/>
    <n v="11094"/>
    <n v="55273"/>
    <n v="20"/>
    <n v="384"/>
    <n v="11114"/>
    <n v="55657"/>
    <n v="66771"/>
    <n v="159123"/>
    <n v="30068"/>
    <n v="128097"/>
    <n v="158165"/>
    <n v="67"/>
    <n v="891"/>
    <n v="958"/>
    <n v="30135"/>
    <n v="128988"/>
    <n v="21499668"/>
    <n v="124841"/>
    <n v="21624509"/>
    <n v="379605"/>
    <n v="0.99419999999999997"/>
    <m/>
    <n v="28"/>
    <n v="0.17899999999999999"/>
    <n v="8.0000000000000002E-3"/>
    <m/>
    <m/>
    <n v="10343"/>
    <n v="23173"/>
  </r>
  <r>
    <x v="16"/>
    <s v="C-IV"/>
    <x v="4"/>
    <x v="3"/>
    <n v="2015"/>
    <s v="2014/15"/>
    <n v="1548"/>
    <n v="9010"/>
    <n v="5"/>
    <n v="58"/>
    <n v="1553"/>
    <n v="9068"/>
    <n v="10621"/>
    <n v="24789"/>
    <n v="4313"/>
    <n v="20293"/>
    <n v="24606"/>
    <n v="17"/>
    <n v="166"/>
    <n v="183"/>
    <n v="4330"/>
    <n v="20459"/>
    <n v="3227780"/>
    <n v="19732"/>
    <n v="3247512"/>
    <n v="55263"/>
    <n v="1"/>
    <m/>
    <n v="74"/>
    <n v="0.29699999999999999"/>
    <n v="3.7600000000000001E-2"/>
    <m/>
    <m/>
    <n v="1319"/>
    <n v="2953"/>
  </r>
  <r>
    <x v="17"/>
    <s v="C-IV"/>
    <x v="4"/>
    <x v="3"/>
    <n v="2015"/>
    <s v="2014/15"/>
    <n v="660"/>
    <n v="5500"/>
    <n v="0"/>
    <n v="17"/>
    <n v="660"/>
    <n v="5517"/>
    <n v="6177"/>
    <n v="12038"/>
    <n v="1725"/>
    <n v="10273"/>
    <n v="11998"/>
    <n v="0"/>
    <n v="40"/>
    <n v="40"/>
    <n v="1725"/>
    <n v="10313"/>
    <n v="1677662"/>
    <n v="5243"/>
    <n v="1682905"/>
    <n v="29800"/>
    <n v="0.9667"/>
    <m/>
    <n v="74"/>
    <n v="0.29699999999999999"/>
    <n v="3.7600000000000001E-2"/>
    <m/>
    <m/>
    <n v="372"/>
    <n v="723"/>
  </r>
  <r>
    <x v="18"/>
    <s v="C-IV"/>
    <x v="4"/>
    <x v="3"/>
    <n v="2015"/>
    <s v="2014/15"/>
    <n v="282"/>
    <n v="1286"/>
    <n v="0"/>
    <n v="1"/>
    <n v="282"/>
    <n v="1287"/>
    <n v="1569"/>
    <n v="3242"/>
    <n v="774"/>
    <n v="2465"/>
    <n v="3239"/>
    <n v="0"/>
    <n v="3"/>
    <n v="3"/>
    <n v="774"/>
    <n v="2468"/>
    <n v="458120"/>
    <n v="190"/>
    <n v="458310"/>
    <n v="7490"/>
    <n v="0.93330000000000002"/>
    <m/>
    <n v="74"/>
    <n v="0.29699999999999999"/>
    <n v="3.7600000000000001E-2"/>
    <m/>
    <m/>
    <n v="102"/>
    <n v="172"/>
  </r>
  <r>
    <x v="19"/>
    <s v="LRS"/>
    <x v="4"/>
    <x v="3"/>
    <n v="2015"/>
    <s v="2014/15"/>
    <n v="78379"/>
    <n v="499116"/>
    <n v="937"/>
    <n v="5872"/>
    <n v="79316"/>
    <n v="504988"/>
    <n v="584304"/>
    <n v="1176878"/>
    <n v="179458"/>
    <n v="982032"/>
    <n v="1161490"/>
    <n v="3023"/>
    <n v="12365"/>
    <n v="15388"/>
    <n v="182481"/>
    <n v="994397"/>
    <n v="172906627"/>
    <n v="2400337"/>
    <n v="175306964"/>
    <n v="3751791"/>
    <n v="0.97709999999999997"/>
    <m/>
    <n v="74"/>
    <n v="0.41899999999999998"/>
    <n v="4.6800000000000001E-2"/>
    <m/>
    <m/>
    <n v="109170"/>
    <n v="222977"/>
  </r>
  <r>
    <x v="20"/>
    <s v="C-IV"/>
    <x v="4"/>
    <x v="3"/>
    <n v="2015"/>
    <s v="2014/15"/>
    <n v="2106"/>
    <n v="10009"/>
    <n v="5"/>
    <n v="21"/>
    <n v="2111"/>
    <n v="10030"/>
    <n v="12141"/>
    <n v="29983"/>
    <n v="5787"/>
    <n v="24110"/>
    <n v="29897"/>
    <n v="13"/>
    <n v="73"/>
    <n v="86"/>
    <n v="5800"/>
    <n v="24183"/>
    <n v="4079858"/>
    <n v="7906"/>
    <n v="4087764"/>
    <n v="69280"/>
    <n v="0.99209999999999998"/>
    <m/>
    <n v="74"/>
    <n v="0.29699999999999999"/>
    <n v="3.7600000000000001E-2"/>
    <m/>
    <m/>
    <n v="2880"/>
    <n v="6711"/>
  </r>
  <r>
    <x v="21"/>
    <s v="C-IV"/>
    <x v="4"/>
    <x v="3"/>
    <n v="2015"/>
    <s v="2014/15"/>
    <n v="652"/>
    <n v="5698"/>
    <n v="18"/>
    <n v="133"/>
    <n v="670"/>
    <n v="5831"/>
    <n v="6501"/>
    <n v="10609"/>
    <n v="1432"/>
    <n v="8814"/>
    <n v="10246"/>
    <n v="46"/>
    <n v="317"/>
    <n v="363"/>
    <n v="1478"/>
    <n v="9131"/>
    <n v="1513858"/>
    <n v="34058"/>
    <n v="1547916"/>
    <n v="42973"/>
    <n v="0.97729999999999995"/>
    <m/>
    <n v="74"/>
    <n v="0.29699999999999999"/>
    <n v="3.7600000000000001E-2"/>
    <m/>
    <m/>
    <n v="1300"/>
    <n v="2330"/>
  </r>
  <r>
    <x v="22"/>
    <s v="C-IV"/>
    <x v="4"/>
    <x v="3"/>
    <n v="2015"/>
    <s v="2014/15"/>
    <n v="142"/>
    <n v="975"/>
    <n v="0"/>
    <n v="1"/>
    <n v="142"/>
    <n v="976"/>
    <n v="1118"/>
    <n v="2133"/>
    <n v="389"/>
    <n v="1741"/>
    <n v="2130"/>
    <n v="0"/>
    <n v="3"/>
    <n v="3"/>
    <n v="389"/>
    <n v="1744"/>
    <n v="295415"/>
    <n v="159"/>
    <n v="295574"/>
    <n v="4726"/>
    <n v="0.95240000000000002"/>
    <m/>
    <n v="74"/>
    <n v="0.29699999999999999"/>
    <n v="3.7600000000000001E-2"/>
    <m/>
    <m/>
    <n v="24"/>
    <n v="45"/>
  </r>
  <r>
    <x v="23"/>
    <s v="C-IV"/>
    <x v="4"/>
    <x v="3"/>
    <n v="2015"/>
    <s v="2014/15"/>
    <n v="767"/>
    <n v="6155"/>
    <n v="1"/>
    <n v="22"/>
    <n v="768"/>
    <n v="6177"/>
    <n v="6945"/>
    <n v="12963"/>
    <n v="1933"/>
    <n v="10979"/>
    <n v="12912"/>
    <n v="4"/>
    <n v="47"/>
    <n v="51"/>
    <n v="1937"/>
    <n v="11026"/>
    <n v="1873654"/>
    <n v="6655"/>
    <n v="1880309"/>
    <n v="39271"/>
    <n v="1"/>
    <m/>
    <n v="74"/>
    <n v="0.29699999999999999"/>
    <n v="3.7600000000000001E-2"/>
    <m/>
    <m/>
    <n v="595"/>
    <n v="1248"/>
  </r>
  <r>
    <x v="24"/>
    <s v="C-IV"/>
    <x v="4"/>
    <x v="3"/>
    <n v="2015"/>
    <s v="2014/15"/>
    <n v="4652"/>
    <n v="20570"/>
    <n v="5"/>
    <n v="32"/>
    <n v="4657"/>
    <n v="20602"/>
    <n v="25259"/>
    <n v="58915"/>
    <n v="12855"/>
    <n v="45950"/>
    <n v="58805"/>
    <n v="19"/>
    <n v="91"/>
    <n v="110"/>
    <n v="12874"/>
    <n v="46041"/>
    <n v="7996273"/>
    <n v="11163"/>
    <n v="8007436"/>
    <n v="135425"/>
    <n v="0.99750000000000005"/>
    <m/>
    <n v="7"/>
    <n v="0.28599999999999998"/>
    <n v="1.38E-2"/>
    <m/>
    <m/>
    <n v="4015"/>
    <n v="8994"/>
  </r>
  <r>
    <x v="25"/>
    <s v="C-IV"/>
    <x v="4"/>
    <x v="3"/>
    <n v="2015"/>
    <s v="2014/15"/>
    <n v="76"/>
    <n v="391"/>
    <n v="0"/>
    <n v="0"/>
    <n v="76"/>
    <n v="391"/>
    <n v="467"/>
    <n v="1011"/>
    <n v="203"/>
    <n v="807"/>
    <n v="1010"/>
    <n v="0"/>
    <n v="1"/>
    <n v="1"/>
    <n v="203"/>
    <n v="808"/>
    <n v="131564"/>
    <n v="0"/>
    <n v="131564"/>
    <n v="3132"/>
    <n v="1"/>
    <m/>
    <n v="74"/>
    <n v="0.29699999999999999"/>
    <n v="3.7600000000000001E-2"/>
    <m/>
    <m/>
    <n v="47"/>
    <n v="80"/>
  </r>
  <r>
    <x v="26"/>
    <s v="C-IV"/>
    <x v="4"/>
    <x v="3"/>
    <n v="2015"/>
    <s v="2014/15"/>
    <n v="13"/>
    <n v="510"/>
    <n v="0"/>
    <n v="2"/>
    <n v="13"/>
    <n v="512"/>
    <n v="525"/>
    <n v="854"/>
    <n v="30"/>
    <n v="821"/>
    <n v="851"/>
    <n v="0"/>
    <n v="3"/>
    <n v="3"/>
    <n v="30"/>
    <n v="824"/>
    <n v="116776"/>
    <n v="161"/>
    <n v="116937"/>
    <n v="3593"/>
    <n v="1"/>
    <m/>
    <n v="74"/>
    <n v="0.29699999999999999"/>
    <n v="3.7600000000000001E-2"/>
    <m/>
    <m/>
    <n v="66"/>
    <n v="150"/>
  </r>
  <r>
    <x v="27"/>
    <s v="C-IV"/>
    <x v="4"/>
    <x v="3"/>
    <n v="2015"/>
    <s v="2014/15"/>
    <n v="3417"/>
    <n v="20423"/>
    <n v="11"/>
    <n v="108"/>
    <n v="3428"/>
    <n v="20531"/>
    <n v="23959"/>
    <n v="53794"/>
    <n v="8652"/>
    <n v="44781"/>
    <n v="53433"/>
    <n v="39"/>
    <n v="322"/>
    <n v="361"/>
    <n v="8691"/>
    <n v="45103"/>
    <n v="7411100"/>
    <n v="37899"/>
    <n v="7448999"/>
    <n v="170437"/>
    <n v="1"/>
    <m/>
    <n v="14"/>
    <n v="0.28599999999999998"/>
    <n v="6.0499999999999998E-2"/>
    <m/>
    <m/>
    <n v="7722"/>
    <n v="16904"/>
  </r>
  <r>
    <x v="28"/>
    <s v="C-IV"/>
    <x v="4"/>
    <x v="3"/>
    <n v="2015"/>
    <s v="2014/15"/>
    <n v="369"/>
    <n v="3271"/>
    <n v="4"/>
    <n v="19"/>
    <n v="373"/>
    <n v="3290"/>
    <n v="3663"/>
    <n v="7576"/>
    <n v="896"/>
    <n v="6590"/>
    <n v="7486"/>
    <n v="13"/>
    <n v="77"/>
    <n v="90"/>
    <n v="909"/>
    <n v="6667"/>
    <n v="986113"/>
    <n v="6327"/>
    <n v="992440"/>
    <n v="31441"/>
    <n v="0.97389999999999999"/>
    <m/>
    <n v="74"/>
    <n v="0.29699999999999999"/>
    <n v="3.7600000000000001E-2"/>
    <m/>
    <m/>
    <n v="818"/>
    <n v="1708"/>
  </r>
  <r>
    <x v="29"/>
    <s v="C-IV"/>
    <x v="4"/>
    <x v="3"/>
    <n v="2015"/>
    <s v="2014/15"/>
    <n v="365"/>
    <n v="3873"/>
    <n v="1"/>
    <n v="6"/>
    <n v="366"/>
    <n v="3879"/>
    <n v="4245"/>
    <n v="7728"/>
    <n v="944"/>
    <n v="6770"/>
    <n v="7714"/>
    <n v="1"/>
    <n v="13"/>
    <n v="14"/>
    <n v="945"/>
    <n v="6783"/>
    <n v="1117019"/>
    <n v="1558"/>
    <n v="1118577"/>
    <n v="24006"/>
    <n v="0.96889999999999998"/>
    <m/>
    <n v="74"/>
    <n v="0.29699999999999999"/>
    <n v="3.7600000000000001E-2"/>
    <m/>
    <m/>
    <n v="159"/>
    <n v="287"/>
  </r>
  <r>
    <x v="30"/>
    <s v="CalWIN"/>
    <x v="4"/>
    <x v="3"/>
    <n v="2015"/>
    <s v="2014/15"/>
    <n v="12811"/>
    <n v="106681"/>
    <n v="97"/>
    <n v="1982"/>
    <n v="12908"/>
    <n v="108663"/>
    <n v="121571"/>
    <n v="255037"/>
    <n v="33052"/>
    <n v="217371"/>
    <n v="250423"/>
    <n v="329"/>
    <n v="4285"/>
    <n v="4614"/>
    <n v="33381"/>
    <n v="221656"/>
    <n v="34719927"/>
    <n v="543050"/>
    <n v="35262977"/>
    <n v="856972"/>
    <n v="0.98709999999999998"/>
    <m/>
    <n v="18"/>
    <n v="0.33300000000000002"/>
    <n v="3.5799999999999998E-2"/>
    <m/>
    <m/>
    <n v="28516"/>
    <n v="61794"/>
  </r>
  <r>
    <x v="31"/>
    <s v="CalWIN"/>
    <x v="4"/>
    <x v="3"/>
    <n v="2015"/>
    <s v="2014/15"/>
    <n v="907"/>
    <n v="8359"/>
    <n v="6"/>
    <n v="34"/>
    <n v="913"/>
    <n v="8393"/>
    <n v="9306"/>
    <n v="18279"/>
    <n v="2325"/>
    <n v="15861"/>
    <n v="18186"/>
    <n v="22"/>
    <n v="71"/>
    <n v="93"/>
    <n v="2347"/>
    <n v="15932"/>
    <n v="2421472"/>
    <n v="10494"/>
    <n v="2431966"/>
    <n v="61911"/>
    <n v="0.97330000000000005"/>
    <m/>
    <n v="74"/>
    <n v="0.29699999999999999"/>
    <n v="3.7600000000000001E-2"/>
    <m/>
    <m/>
    <n v="705"/>
    <n v="1400"/>
  </r>
  <r>
    <x v="32"/>
    <s v="C-IV"/>
    <x v="4"/>
    <x v="3"/>
    <n v="2015"/>
    <s v="2014/15"/>
    <n v="111"/>
    <n v="1018"/>
    <n v="0"/>
    <n v="2"/>
    <n v="111"/>
    <n v="1020"/>
    <n v="1131"/>
    <n v="2023"/>
    <n v="279"/>
    <n v="1740"/>
    <n v="2019"/>
    <n v="0"/>
    <n v="4"/>
    <n v="4"/>
    <n v="279"/>
    <n v="1744"/>
    <n v="301613"/>
    <n v="357"/>
    <n v="301970"/>
    <n v="5677"/>
    <n v="1"/>
    <m/>
    <n v="74"/>
    <n v="0.29699999999999999"/>
    <n v="3.7600000000000001E-2"/>
    <m/>
    <m/>
    <n v="53"/>
    <n v="90"/>
  </r>
  <r>
    <x v="33"/>
    <s v="C-IV"/>
    <x v="4"/>
    <x v="3"/>
    <n v="2015"/>
    <s v="2014/15"/>
    <n v="17972"/>
    <n v="108551"/>
    <n v="44"/>
    <n v="491"/>
    <n v="18016"/>
    <n v="109042"/>
    <n v="127058"/>
    <n v="290676"/>
    <n v="49053"/>
    <n v="240135"/>
    <n v="289188"/>
    <n v="155"/>
    <n v="1333"/>
    <n v="1488"/>
    <n v="49208"/>
    <n v="241468"/>
    <n v="39154491"/>
    <n v="159099"/>
    <n v="39313590"/>
    <n v="794370"/>
    <n v="0.99850000000000005"/>
    <m/>
    <n v="61"/>
    <n v="0.16400000000000001"/>
    <n v="6.1699999999999998E-2"/>
    <m/>
    <m/>
    <n v="16400"/>
    <n v="36021"/>
  </r>
  <r>
    <x v="34"/>
    <s v="CalWIN"/>
    <x v="4"/>
    <x v="3"/>
    <n v="2015"/>
    <s v="2014/15"/>
    <n v="17022"/>
    <n v="86223"/>
    <n v="189"/>
    <n v="932"/>
    <n v="17211"/>
    <n v="87155"/>
    <n v="104366"/>
    <n v="220122"/>
    <n v="44177"/>
    <n v="173261"/>
    <n v="217438"/>
    <n v="686"/>
    <n v="1998"/>
    <n v="2684"/>
    <n v="44863"/>
    <n v="175259"/>
    <n v="31694743"/>
    <n v="352178"/>
    <n v="32046921"/>
    <n v="530559"/>
    <n v="0.98929999999999996"/>
    <m/>
    <n v="16"/>
    <n v="0.625"/>
    <n v="1.1999999999999999E-3"/>
    <m/>
    <m/>
    <n v="9443"/>
    <n v="18666"/>
  </r>
  <r>
    <x v="35"/>
    <s v="C-IV"/>
    <x v="4"/>
    <x v="3"/>
    <n v="2015"/>
    <s v="2014/15"/>
    <n v="334"/>
    <n v="2433"/>
    <n v="1"/>
    <n v="11"/>
    <n v="335"/>
    <n v="2444"/>
    <n v="2779"/>
    <n v="6227"/>
    <n v="920"/>
    <n v="5272"/>
    <n v="6192"/>
    <n v="3"/>
    <n v="32"/>
    <n v="35"/>
    <n v="923"/>
    <n v="5304"/>
    <n v="836859"/>
    <n v="3561"/>
    <n v="840420"/>
    <n v="17789"/>
    <n v="1"/>
    <m/>
    <n v="74"/>
    <n v="0.29699999999999999"/>
    <n v="3.7600000000000001E-2"/>
    <m/>
    <m/>
    <n v="440"/>
    <n v="1004"/>
  </r>
  <r>
    <x v="36"/>
    <s v="C-IV"/>
    <x v="4"/>
    <x v="3"/>
    <n v="2015"/>
    <s v="2014/15"/>
    <n v="28193"/>
    <n v="149888"/>
    <n v="65"/>
    <n v="665"/>
    <n v="28258"/>
    <n v="150553"/>
    <n v="178811"/>
    <n v="399048"/>
    <n v="75973"/>
    <n v="321194"/>
    <n v="397167"/>
    <n v="213"/>
    <n v="1668"/>
    <n v="1881"/>
    <n v="76186"/>
    <n v="322862"/>
    <n v="55062866"/>
    <n v="210540"/>
    <n v="55273406"/>
    <n v="844157"/>
    <n v="0.99970000000000003"/>
    <m/>
    <n v="72"/>
    <n v="8.3000000000000004E-2"/>
    <n v="4.4600000000000001E-2"/>
    <m/>
    <m/>
    <n v="20881"/>
    <n v="44397"/>
  </r>
  <r>
    <x v="37"/>
    <s v="CalWIN"/>
    <x v="4"/>
    <x v="3"/>
    <n v="2015"/>
    <s v="2014/15"/>
    <n v="16665"/>
    <n v="124188"/>
    <n v="131"/>
    <n v="1276"/>
    <n v="16796"/>
    <n v="125464"/>
    <n v="142260"/>
    <n v="290993"/>
    <n v="45333"/>
    <n v="242325"/>
    <n v="287658"/>
    <n v="428"/>
    <n v="2907"/>
    <n v="3335"/>
    <n v="45761"/>
    <n v="245232"/>
    <n v="39943546"/>
    <n v="371643"/>
    <n v="40315189"/>
    <n v="842355"/>
    <n v="0.97099999999999997"/>
    <m/>
    <n v="28"/>
    <n v="0.42899999999999999"/>
    <n v="1.2200000000000001E-2"/>
    <m/>
    <m/>
    <n v="16048"/>
    <n v="32926"/>
  </r>
  <r>
    <x v="38"/>
    <s v="CalWIN"/>
    <x v="4"/>
    <x v="3"/>
    <n v="2015"/>
    <s v="2014/15"/>
    <n v="2482"/>
    <n v="29875"/>
    <n v="66"/>
    <n v="1370"/>
    <n v="2548"/>
    <n v="31245"/>
    <n v="33793"/>
    <n v="51839"/>
    <n v="5577"/>
    <n v="44049"/>
    <n v="49626"/>
    <n v="183"/>
    <n v="2030"/>
    <n v="2213"/>
    <n v="5760"/>
    <n v="46079"/>
    <n v="7482429"/>
    <n v="277417"/>
    <n v="7759846"/>
    <n v="221190"/>
    <n v="0.98089999999999999"/>
    <m/>
    <n v="6"/>
    <n v="0.83299999999999996"/>
    <n v="6.8500000000000005E-2"/>
    <m/>
    <m/>
    <n v="3962"/>
    <n v="6338"/>
  </r>
  <r>
    <x v="39"/>
    <s v="C-IV"/>
    <x v="4"/>
    <x v="3"/>
    <n v="2015"/>
    <s v="2014/15"/>
    <n v="8853"/>
    <n v="44036"/>
    <n v="25"/>
    <n v="293"/>
    <n v="8878"/>
    <n v="44329"/>
    <n v="53207"/>
    <n v="122293"/>
    <n v="22910"/>
    <n v="98510"/>
    <n v="121420"/>
    <n v="88"/>
    <n v="785"/>
    <n v="873"/>
    <n v="22998"/>
    <n v="99295"/>
    <n v="16665695"/>
    <n v="93062"/>
    <n v="16758757"/>
    <n v="288133"/>
    <n v="0.99560000000000004"/>
    <m/>
    <n v="21"/>
    <n v="9.5000000000000001E-2"/>
    <n v="2.23E-2"/>
    <m/>
    <m/>
    <n v="7130"/>
    <n v="15267"/>
  </r>
  <r>
    <x v="40"/>
    <s v="CalWIN"/>
    <x v="4"/>
    <x v="3"/>
    <n v="2015"/>
    <s v="2014/15"/>
    <n v="1138"/>
    <n v="8903"/>
    <n v="2"/>
    <n v="27"/>
    <n v="1140"/>
    <n v="8930"/>
    <n v="10070"/>
    <n v="18689"/>
    <n v="2842"/>
    <n v="15765"/>
    <n v="18607"/>
    <n v="7"/>
    <n v="75"/>
    <n v="82"/>
    <n v="2849"/>
    <n v="15840"/>
    <n v="2556343"/>
    <n v="7266"/>
    <n v="2563609"/>
    <n v="60096"/>
    <n v="0.97140000000000004"/>
    <m/>
    <n v="74"/>
    <n v="0.29699999999999999"/>
    <n v="3.7600000000000001E-2"/>
    <m/>
    <m/>
    <n v="1122"/>
    <n v="2318"/>
  </r>
  <r>
    <x v="41"/>
    <s v="CalWIN"/>
    <x v="4"/>
    <x v="3"/>
    <n v="2015"/>
    <s v="2014/15"/>
    <n v="1180"/>
    <n v="14703"/>
    <n v="17"/>
    <n v="345"/>
    <n v="1197"/>
    <n v="15048"/>
    <n v="16245"/>
    <n v="32034"/>
    <n v="2862"/>
    <n v="28318"/>
    <n v="31180"/>
    <n v="55"/>
    <n v="799"/>
    <n v="854"/>
    <n v="2917"/>
    <n v="29117"/>
    <n v="4203803"/>
    <n v="89901"/>
    <n v="4293704"/>
    <n v="150630"/>
    <n v="0.96809999999999996"/>
    <m/>
    <n v="74"/>
    <n v="0.29699999999999999"/>
    <n v="3.7600000000000001E-2"/>
    <m/>
    <m/>
    <n v="4004"/>
    <n v="7797"/>
  </r>
  <r>
    <x v="42"/>
    <s v="CalWIN"/>
    <x v="4"/>
    <x v="3"/>
    <n v="2015"/>
    <s v="2014/15"/>
    <n v="2533"/>
    <n v="14667"/>
    <n v="7"/>
    <n v="76"/>
    <n v="2540"/>
    <n v="14743"/>
    <n v="17283"/>
    <n v="37584"/>
    <n v="6572"/>
    <n v="30812"/>
    <n v="37384"/>
    <n v="19"/>
    <n v="181"/>
    <n v="200"/>
    <n v="6591"/>
    <n v="30993"/>
    <n v="5091798"/>
    <n v="23041"/>
    <n v="5114839"/>
    <n v="132972"/>
    <n v="0.93820000000000003"/>
    <m/>
    <n v="74"/>
    <n v="0.29699999999999999"/>
    <n v="3.7600000000000001E-2"/>
    <m/>
    <m/>
    <n v="4675"/>
    <n v="10479"/>
  </r>
  <r>
    <x v="43"/>
    <s v="CalWIN"/>
    <x v="4"/>
    <x v="3"/>
    <n v="2015"/>
    <s v="2014/15"/>
    <n v="5742"/>
    <n v="48587"/>
    <n v="48"/>
    <n v="1154"/>
    <n v="5790"/>
    <n v="49741"/>
    <n v="55531"/>
    <n v="111660"/>
    <n v="13913"/>
    <n v="95261"/>
    <n v="109174"/>
    <n v="148"/>
    <n v="2338"/>
    <n v="2486"/>
    <n v="14061"/>
    <n v="97599"/>
    <n v="15298583"/>
    <n v="304426"/>
    <n v="15603009"/>
    <n v="430244"/>
    <n v="0.97540000000000004"/>
    <m/>
    <n v="8"/>
    <n v="0.5"/>
    <n v="1.7500000000000002E-2"/>
    <m/>
    <m/>
    <n v="10532"/>
    <n v="21347"/>
  </r>
  <r>
    <x v="44"/>
    <s v="CalWIN"/>
    <x v="4"/>
    <x v="3"/>
    <n v="2015"/>
    <s v="2014/15"/>
    <n v="1300"/>
    <n v="12508"/>
    <n v="1"/>
    <n v="25"/>
    <n v="1301"/>
    <n v="12533"/>
    <n v="13834"/>
    <n v="26154"/>
    <n v="3173"/>
    <n v="22917"/>
    <n v="26090"/>
    <n v="5"/>
    <n v="59"/>
    <n v="64"/>
    <n v="3178"/>
    <n v="22976"/>
    <n v="3645752"/>
    <n v="6326"/>
    <n v="3652078"/>
    <n v="76204"/>
    <n v="0.98509999999999998"/>
    <m/>
    <n v="74"/>
    <n v="0.29699999999999999"/>
    <n v="3.7600000000000001E-2"/>
    <m/>
    <m/>
    <n v="2589"/>
    <n v="5393"/>
  </r>
  <r>
    <x v="45"/>
    <s v="C-IV"/>
    <x v="4"/>
    <x v="3"/>
    <n v="2015"/>
    <s v="2014/15"/>
    <n v="1498"/>
    <n v="11593"/>
    <n v="1"/>
    <n v="25"/>
    <n v="1499"/>
    <n v="11618"/>
    <n v="13117"/>
    <n v="25256"/>
    <n v="3753"/>
    <n v="21445"/>
    <n v="25198"/>
    <n v="3"/>
    <n v="55"/>
    <n v="58"/>
    <n v="3756"/>
    <n v="21500"/>
    <n v="3391224"/>
    <n v="7179"/>
    <n v="3398403"/>
    <n v="64639"/>
    <n v="0.97670000000000001"/>
    <m/>
    <n v="74"/>
    <n v="0.29699999999999999"/>
    <n v="3.7600000000000001E-2"/>
    <m/>
    <m/>
    <n v="631"/>
    <n v="1024"/>
  </r>
  <r>
    <x v="46"/>
    <s v="C-IV"/>
    <x v="4"/>
    <x v="3"/>
    <n v="2015"/>
    <s v="2014/15"/>
    <n v="7"/>
    <n v="169"/>
    <n v="0"/>
    <n v="0"/>
    <n v="7"/>
    <n v="169"/>
    <n v="176"/>
    <n v="326"/>
    <n v="23"/>
    <n v="303"/>
    <n v="326"/>
    <n v="0"/>
    <n v="0"/>
    <n v="0"/>
    <n v="23"/>
    <n v="303"/>
    <n v="44019"/>
    <n v="0"/>
    <n v="44019"/>
    <n v="830"/>
    <n v="1"/>
    <m/>
    <n v="74"/>
    <n v="0.29699999999999999"/>
    <n v="3.7600000000000001E-2"/>
    <m/>
    <m/>
    <n v="1"/>
    <n v="4"/>
  </r>
  <r>
    <x v="47"/>
    <s v="C-IV"/>
    <x v="4"/>
    <x v="3"/>
    <n v="2015"/>
    <s v="2014/15"/>
    <n v="436"/>
    <n v="2847"/>
    <n v="0"/>
    <n v="5"/>
    <n v="436"/>
    <n v="2852"/>
    <n v="3288"/>
    <n v="7109"/>
    <n v="1207"/>
    <n v="5893"/>
    <n v="7100"/>
    <n v="0"/>
    <n v="9"/>
    <n v="9"/>
    <n v="1207"/>
    <n v="5902"/>
    <n v="967635"/>
    <n v="1151"/>
    <n v="968786"/>
    <n v="16935"/>
    <n v="0.99099999999999999"/>
    <m/>
    <n v="74"/>
    <n v="0.29699999999999999"/>
    <n v="3.7600000000000001E-2"/>
    <m/>
    <m/>
    <n v="144"/>
    <n v="252"/>
  </r>
  <r>
    <x v="48"/>
    <s v="CalWIN"/>
    <x v="4"/>
    <x v="3"/>
    <n v="2015"/>
    <s v="2014/15"/>
    <n v="3057"/>
    <n v="19641"/>
    <n v="7"/>
    <n v="113"/>
    <n v="3064"/>
    <n v="19754"/>
    <n v="22818"/>
    <n v="43974"/>
    <n v="7442"/>
    <n v="36247"/>
    <n v="43689"/>
    <n v="26"/>
    <n v="259"/>
    <n v="285"/>
    <n v="7468"/>
    <n v="36506"/>
    <n v="6300154"/>
    <n v="34342.339999999997"/>
    <n v="6334496.3399999999"/>
    <n v="117086"/>
    <n v="0.96230000000000004"/>
    <m/>
    <n v="2"/>
    <n v="0.5"/>
    <n v="2.2499999999999999E-2"/>
    <m/>
    <m/>
    <n v="2340"/>
    <n v="4631"/>
  </r>
  <r>
    <x v="49"/>
    <s v="CalWIN"/>
    <x v="4"/>
    <x v="3"/>
    <n v="2015"/>
    <s v="2014/15"/>
    <n v="1835"/>
    <n v="18248"/>
    <n v="13"/>
    <n v="132"/>
    <n v="1848"/>
    <n v="18380"/>
    <n v="20228"/>
    <n v="36237"/>
    <n v="4474"/>
    <n v="31397"/>
    <n v="35871"/>
    <n v="40"/>
    <n v="326"/>
    <n v="366"/>
    <n v="4514"/>
    <n v="31723"/>
    <n v="5034705"/>
    <n v="36509"/>
    <n v="5071214"/>
    <n v="122823"/>
    <n v="0.94340000000000002"/>
    <m/>
    <n v="74"/>
    <n v="0.29699999999999999"/>
    <n v="3.7600000000000001E-2"/>
    <m/>
    <m/>
    <n v="3349"/>
    <n v="6816"/>
  </r>
  <r>
    <x v="50"/>
    <s v="C-IV"/>
    <x v="4"/>
    <x v="3"/>
    <n v="2015"/>
    <s v="2014/15"/>
    <n v="6326"/>
    <n v="37169"/>
    <n v="12"/>
    <n v="80"/>
    <n v="6338"/>
    <n v="37249"/>
    <n v="43587"/>
    <n v="92989"/>
    <n v="16756"/>
    <n v="75971"/>
    <n v="92727"/>
    <n v="39"/>
    <n v="223"/>
    <n v="262"/>
    <n v="16795"/>
    <n v="76194"/>
    <n v="12889987"/>
    <n v="27346"/>
    <n v="12917333"/>
    <n v="228928"/>
    <n v="0.98150000000000004"/>
    <m/>
    <n v="14"/>
    <n v="0.14299999999999999"/>
    <n v="1.67E-2"/>
    <m/>
    <m/>
    <n v="5324"/>
    <n v="11383"/>
  </r>
  <r>
    <x v="51"/>
    <s v="C-IV"/>
    <x v="4"/>
    <x v="3"/>
    <n v="2015"/>
    <s v="2014/15"/>
    <n v="775"/>
    <n v="4884"/>
    <n v="4"/>
    <n v="24"/>
    <n v="779"/>
    <n v="4908"/>
    <n v="5687"/>
    <n v="13207"/>
    <n v="2155"/>
    <n v="10972"/>
    <n v="13127"/>
    <n v="15"/>
    <n v="65"/>
    <n v="80"/>
    <n v="2170"/>
    <n v="11037"/>
    <n v="1800790"/>
    <n v="8609"/>
    <n v="1809399"/>
    <n v="40191"/>
    <n v="0.96279999999999999"/>
    <m/>
    <n v="74"/>
    <n v="0.29699999999999999"/>
    <n v="3.7600000000000001E-2"/>
    <m/>
    <m/>
    <n v="675"/>
    <n v="1430"/>
  </r>
  <r>
    <x v="52"/>
    <s v="C-IV"/>
    <x v="4"/>
    <x v="3"/>
    <n v="2015"/>
    <s v="2014/15"/>
    <n v="636"/>
    <n v="4134"/>
    <n v="1"/>
    <n v="9"/>
    <n v="637"/>
    <n v="4143"/>
    <n v="4780"/>
    <n v="10458"/>
    <n v="1709"/>
    <n v="8720"/>
    <n v="10429"/>
    <n v="2"/>
    <n v="27"/>
    <n v="29"/>
    <n v="1711"/>
    <n v="8747"/>
    <n v="1416044"/>
    <n v="3623"/>
    <n v="1419667"/>
    <n v="26943"/>
    <n v="0.98009999999999997"/>
    <m/>
    <n v="74"/>
    <n v="0.29699999999999999"/>
    <n v="3.7600000000000001E-2"/>
    <m/>
    <m/>
    <n v="410"/>
    <n v="861"/>
  </r>
  <r>
    <x v="53"/>
    <s v="C-IV"/>
    <x v="4"/>
    <x v="3"/>
    <n v="2015"/>
    <s v="2014/15"/>
    <n v="69"/>
    <n v="935"/>
    <n v="0"/>
    <n v="1"/>
    <n v="69"/>
    <n v="936"/>
    <n v="1005"/>
    <n v="1813"/>
    <n v="168"/>
    <n v="1644"/>
    <n v="1812"/>
    <n v="0"/>
    <n v="1"/>
    <n v="1"/>
    <n v="168"/>
    <n v="1645"/>
    <n v="265710"/>
    <n v="219"/>
    <n v="265929"/>
    <n v="4937"/>
    <n v="1"/>
    <m/>
    <n v="74"/>
    <n v="0.29699999999999999"/>
    <n v="3.7600000000000001E-2"/>
    <m/>
    <m/>
    <n v="33"/>
    <n v="49"/>
  </r>
  <r>
    <x v="54"/>
    <s v="CalWIN"/>
    <x v="4"/>
    <x v="3"/>
    <n v="2015"/>
    <s v="2014/15"/>
    <n v="9145"/>
    <n v="43186"/>
    <n v="19"/>
    <n v="395"/>
    <n v="9164"/>
    <n v="43581"/>
    <n v="52745"/>
    <n v="124980"/>
    <n v="25159"/>
    <n v="98755"/>
    <n v="123914"/>
    <n v="63"/>
    <n v="1003"/>
    <n v="1066"/>
    <n v="25222"/>
    <n v="99758"/>
    <n v="16936691"/>
    <n v="129052"/>
    <n v="17065743"/>
    <n v="242550"/>
    <n v="0.99060000000000004"/>
    <m/>
    <n v="7"/>
    <n v="0.42899999999999999"/>
    <n v="3.6999999999999998E-2"/>
    <m/>
    <m/>
    <n v="8211"/>
    <n v="18956"/>
  </r>
  <r>
    <x v="55"/>
    <s v="C-IV"/>
    <x v="4"/>
    <x v="3"/>
    <n v="2015"/>
    <s v="2014/15"/>
    <n v="358"/>
    <n v="2783"/>
    <n v="1"/>
    <n v="5"/>
    <n v="359"/>
    <n v="2788"/>
    <n v="3147"/>
    <n v="5576"/>
    <n v="943"/>
    <n v="4619"/>
    <n v="5562"/>
    <n v="3"/>
    <n v="11"/>
    <n v="14"/>
    <n v="946"/>
    <n v="4630"/>
    <n v="788346"/>
    <n v="1886"/>
    <n v="790232"/>
    <n v="14329"/>
    <n v="0.95279999999999998"/>
    <m/>
    <n v="74"/>
    <n v="0.29699999999999999"/>
    <n v="3.7600000000000001E-2"/>
    <m/>
    <m/>
    <n v="107"/>
    <n v="176"/>
  </r>
  <r>
    <x v="56"/>
    <s v="CalWIN"/>
    <x v="4"/>
    <x v="3"/>
    <n v="2015"/>
    <s v="2014/15"/>
    <n v="3404"/>
    <n v="33452"/>
    <n v="11"/>
    <n v="288"/>
    <n v="3415"/>
    <n v="33740"/>
    <n v="37155"/>
    <n v="75585"/>
    <n v="8716"/>
    <n v="66211"/>
    <n v="74927"/>
    <n v="40"/>
    <n v="618"/>
    <n v="658"/>
    <n v="8756"/>
    <n v="66829"/>
    <n v="10322661"/>
    <n v="119451"/>
    <n v="10442112"/>
    <n v="224466"/>
    <n v="0.97509999999999997"/>
    <m/>
    <n v="9"/>
    <n v="0.44400000000000001"/>
    <n v="4.9299999999999997E-2"/>
    <m/>
    <m/>
    <n v="6867"/>
    <n v="15262"/>
  </r>
  <r>
    <x v="57"/>
    <s v="CalWIN"/>
    <x v="4"/>
    <x v="3"/>
    <n v="2015"/>
    <s v="2014/15"/>
    <n v="1032"/>
    <n v="8968"/>
    <n v="21"/>
    <n v="132"/>
    <n v="1053"/>
    <n v="9100"/>
    <n v="10153"/>
    <n v="20602"/>
    <n v="2729"/>
    <n v="17467"/>
    <n v="20196"/>
    <n v="74"/>
    <n v="332"/>
    <n v="406"/>
    <n v="2803"/>
    <n v="17799"/>
    <n v="2770252"/>
    <n v="53265"/>
    <n v="2823517"/>
    <n v="55828"/>
    <n v="0.95520000000000005"/>
    <m/>
    <n v="74"/>
    <n v="0.29699999999999999"/>
    <n v="3.7600000000000001E-2"/>
    <m/>
    <m/>
    <n v="927"/>
    <n v="1862"/>
  </r>
  <r>
    <x v="58"/>
    <s v="C-IV"/>
    <x v="4"/>
    <x v="3"/>
    <n v="2015"/>
    <s v="2014/15"/>
    <n v="919"/>
    <n v="5271"/>
    <n v="2"/>
    <n v="13"/>
    <n v="921"/>
    <n v="5284"/>
    <n v="6205"/>
    <n v="13527"/>
    <n v="2546"/>
    <n v="10932"/>
    <n v="13478"/>
    <n v="7"/>
    <n v="42"/>
    <n v="49"/>
    <n v="2553"/>
    <n v="10974"/>
    <n v="1896556"/>
    <n v="6399"/>
    <n v="1902955"/>
    <n v="30513"/>
    <n v="1"/>
    <m/>
    <n v="74"/>
    <n v="0.29699999999999999"/>
    <n v="3.7600000000000001E-2"/>
    <m/>
    <m/>
    <n v="523"/>
    <n v="1049"/>
  </r>
  <r>
    <x v="0"/>
    <s v="n/a"/>
    <x v="5"/>
    <x v="3"/>
    <n v="2015"/>
    <s v="2014/15"/>
    <n v="284606"/>
    <n v="1830714"/>
    <n v="2024"/>
    <n v="18699"/>
    <n v="286630"/>
    <n v="1849413"/>
    <n v="2136043"/>
    <n v="4475536"/>
    <n v="721331"/>
    <n v="3706719"/>
    <n v="4428050"/>
    <n v="6687"/>
    <n v="40799"/>
    <n v="47486"/>
    <n v="728018"/>
    <n v="3747518"/>
    <n v="628343943.08000004"/>
    <n v="6364103.2999999998"/>
    <n v="634708046.38"/>
    <n v="12761623"/>
    <n v="0.97260000000000002"/>
    <m/>
    <n v="582"/>
    <n v="0.28399999999999997"/>
    <n v="4.6199999999999998E-2"/>
    <m/>
    <m/>
    <n v="325496"/>
    <n v="679861"/>
  </r>
  <r>
    <x v="1"/>
    <s v="CalWIN"/>
    <x v="5"/>
    <x v="3"/>
    <n v="2015"/>
    <s v="2014/15"/>
    <n v="8251"/>
    <n v="52801"/>
    <n v="108"/>
    <n v="1036"/>
    <n v="8359"/>
    <n v="53837"/>
    <n v="62196"/>
    <n v="121033"/>
    <n v="19323"/>
    <n v="98995"/>
    <n v="118318"/>
    <n v="375"/>
    <n v="2340"/>
    <n v="2715"/>
    <n v="19698"/>
    <n v="101335"/>
    <n v="17464388"/>
    <n v="327047"/>
    <n v="17791435"/>
    <n v="423922"/>
    <n v="0.79679999999999995"/>
    <m/>
    <n v="10"/>
    <n v="0.9"/>
    <n v="4.6100000000000002E-2"/>
    <m/>
    <m/>
    <n v="9109"/>
    <n v="17335"/>
  </r>
  <r>
    <x v="2"/>
    <s v="C-IV"/>
    <x v="5"/>
    <x v="3"/>
    <n v="2015"/>
    <s v="2014/15"/>
    <n v="3"/>
    <n v="98"/>
    <n v="0"/>
    <n v="0"/>
    <n v="3"/>
    <n v="98"/>
    <n v="101"/>
    <n v="178"/>
    <n v="5"/>
    <n v="173"/>
    <n v="178"/>
    <n v="0"/>
    <n v="0"/>
    <n v="0"/>
    <n v="5"/>
    <n v="173"/>
    <n v="22057"/>
    <n v="0"/>
    <n v="22057"/>
    <n v="356"/>
    <n v="1"/>
    <m/>
    <n v="87"/>
    <n v="0.29899999999999999"/>
    <n v="2.87E-2"/>
    <m/>
    <m/>
    <n v="1"/>
    <n v="1"/>
  </r>
  <r>
    <x v="3"/>
    <s v="C-IV"/>
    <x v="5"/>
    <x v="3"/>
    <n v="2015"/>
    <s v="2014/15"/>
    <n v="189"/>
    <n v="1642"/>
    <n v="0"/>
    <n v="0"/>
    <n v="189"/>
    <n v="1642"/>
    <n v="1831"/>
    <n v="3473"/>
    <n v="476"/>
    <n v="2996"/>
    <n v="3472"/>
    <n v="0"/>
    <n v="1"/>
    <n v="1"/>
    <n v="476"/>
    <n v="2997"/>
    <n v="467349"/>
    <n v="0"/>
    <n v="467349"/>
    <n v="7927"/>
    <n v="0.9889"/>
    <m/>
    <n v="87"/>
    <n v="0.29899999999999999"/>
    <n v="2.87E-2"/>
    <m/>
    <m/>
    <n v="64"/>
    <n v="113"/>
  </r>
  <r>
    <x v="4"/>
    <s v="C-IV"/>
    <x v="5"/>
    <x v="3"/>
    <n v="2015"/>
    <s v="2014/15"/>
    <n v="1975"/>
    <n v="14660"/>
    <n v="5"/>
    <n v="38"/>
    <n v="1980"/>
    <n v="14698"/>
    <n v="16678"/>
    <n v="32182"/>
    <n v="4935"/>
    <n v="27156"/>
    <n v="32091"/>
    <n v="13"/>
    <n v="78"/>
    <n v="91"/>
    <n v="4948"/>
    <n v="27234"/>
    <n v="4488498"/>
    <n v="11466"/>
    <n v="4499964"/>
    <n v="80853"/>
    <n v="0.91900000000000004"/>
    <m/>
    <n v="87"/>
    <n v="0.29899999999999999"/>
    <n v="2.87E-2"/>
    <m/>
    <m/>
    <n v="918"/>
    <n v="1570"/>
  </r>
  <r>
    <x v="5"/>
    <s v="C-IV"/>
    <x v="5"/>
    <x v="3"/>
    <n v="2015"/>
    <s v="2014/15"/>
    <n v="271"/>
    <n v="2633"/>
    <n v="0"/>
    <n v="5"/>
    <n v="271"/>
    <n v="2638"/>
    <n v="2909"/>
    <n v="5462"/>
    <n v="718"/>
    <n v="4731"/>
    <n v="5449"/>
    <n v="1"/>
    <n v="12"/>
    <n v="13"/>
    <n v="719"/>
    <n v="4743"/>
    <n v="727719"/>
    <n v="1370"/>
    <n v="729089"/>
    <n v="11702"/>
    <n v="1"/>
    <m/>
    <n v="87"/>
    <n v="0.29899999999999999"/>
    <n v="2.87E-2"/>
    <m/>
    <m/>
    <n v="90"/>
    <n v="160"/>
  </r>
  <r>
    <x v="6"/>
    <s v="C-IV"/>
    <x v="5"/>
    <x v="3"/>
    <n v="2015"/>
    <s v="2014/15"/>
    <n v="93"/>
    <n v="591"/>
    <n v="0"/>
    <n v="2"/>
    <n v="93"/>
    <n v="593"/>
    <n v="686"/>
    <n v="1618"/>
    <n v="256"/>
    <n v="1356"/>
    <n v="1612"/>
    <n v="0"/>
    <n v="6"/>
    <n v="6"/>
    <n v="256"/>
    <n v="1362"/>
    <n v="211805"/>
    <n v="583"/>
    <n v="212388"/>
    <n v="8551"/>
    <n v="1"/>
    <m/>
    <n v="87"/>
    <n v="0.29899999999999999"/>
    <n v="2.87E-2"/>
    <m/>
    <m/>
    <n v="121"/>
    <n v="263"/>
  </r>
  <r>
    <x v="7"/>
    <s v="CalWIN"/>
    <x v="5"/>
    <x v="3"/>
    <n v="2015"/>
    <s v="2014/15"/>
    <n v="5043"/>
    <n v="30288"/>
    <n v="37"/>
    <n v="263"/>
    <n v="5080"/>
    <n v="30551"/>
    <n v="35631"/>
    <n v="71768"/>
    <n v="12035"/>
    <n v="58981"/>
    <n v="71016"/>
    <n v="134"/>
    <n v="618"/>
    <n v="752"/>
    <n v="12169"/>
    <n v="59599"/>
    <n v="10482110"/>
    <n v="84454"/>
    <n v="10566564"/>
    <n v="262026"/>
    <n v="0.95469999999999999"/>
    <m/>
    <n v="9"/>
    <n v="0.44400000000000001"/>
    <n v="2.2800000000000001E-2"/>
    <m/>
    <m/>
    <n v="5308"/>
    <n v="10612"/>
  </r>
  <r>
    <x v="8"/>
    <s v="C-IV"/>
    <x v="5"/>
    <x v="3"/>
    <n v="2015"/>
    <s v="2014/15"/>
    <n v="419"/>
    <n v="2066"/>
    <n v="0"/>
    <n v="0"/>
    <n v="419"/>
    <n v="2066"/>
    <n v="2485"/>
    <n v="5124"/>
    <n v="1162"/>
    <n v="3961"/>
    <n v="5123"/>
    <n v="0"/>
    <n v="1"/>
    <n v="1"/>
    <n v="1162"/>
    <n v="3962"/>
    <n v="702226"/>
    <n v="0"/>
    <n v="702226"/>
    <n v="11345"/>
    <n v="1"/>
    <m/>
    <n v="87"/>
    <n v="0.29899999999999999"/>
    <n v="2.87E-2"/>
    <m/>
    <m/>
    <n v="139"/>
    <n v="232"/>
  </r>
  <r>
    <x v="9"/>
    <s v="C-IV"/>
    <x v="5"/>
    <x v="3"/>
    <n v="2015"/>
    <s v="2014/15"/>
    <n v="593"/>
    <n v="6785"/>
    <n v="1"/>
    <n v="19"/>
    <n v="594"/>
    <n v="6804"/>
    <n v="7398"/>
    <n v="13284"/>
    <n v="1472"/>
    <n v="11765"/>
    <n v="13237"/>
    <n v="2"/>
    <n v="45"/>
    <n v="47"/>
    <n v="1474"/>
    <n v="11810"/>
    <n v="1827792"/>
    <n v="3895"/>
    <n v="1831687"/>
    <n v="37259"/>
    <n v="1"/>
    <m/>
    <n v="87"/>
    <n v="0.29899999999999999"/>
    <n v="2.87E-2"/>
    <m/>
    <m/>
    <n v="402"/>
    <n v="809"/>
  </r>
  <r>
    <x v="10"/>
    <s v="CalWIN"/>
    <x v="5"/>
    <x v="3"/>
    <n v="2015"/>
    <s v="2014/15"/>
    <n v="14681"/>
    <n v="82862"/>
    <n v="70"/>
    <n v="385"/>
    <n v="14751"/>
    <n v="83247"/>
    <n v="97998"/>
    <n v="228327"/>
    <n v="40158"/>
    <n v="187010"/>
    <n v="227168"/>
    <n v="228"/>
    <n v="931"/>
    <n v="1159"/>
    <n v="40386"/>
    <n v="187941"/>
    <n v="33289716"/>
    <n v="151746"/>
    <n v="33441462"/>
    <n v="465332"/>
    <n v="0.94489999999999996"/>
    <m/>
    <n v="13"/>
    <n v="0.154"/>
    <n v="2.4500000000000001E-2"/>
    <m/>
    <m/>
    <n v="13951"/>
    <n v="30839"/>
  </r>
  <r>
    <x v="11"/>
    <s v="C-IV"/>
    <x v="5"/>
    <x v="3"/>
    <n v="2015"/>
    <s v="2014/15"/>
    <n v="249"/>
    <n v="1268"/>
    <n v="0"/>
    <n v="2"/>
    <n v="249"/>
    <n v="1270"/>
    <n v="1519"/>
    <n v="3644"/>
    <n v="692"/>
    <n v="2941"/>
    <n v="3633"/>
    <n v="1"/>
    <n v="10"/>
    <n v="11"/>
    <n v="693"/>
    <n v="2951"/>
    <n v="453181"/>
    <n v="859"/>
    <n v="454040"/>
    <n v="11690"/>
    <n v="1"/>
    <m/>
    <n v="87"/>
    <n v="0.29899999999999999"/>
    <n v="2.87E-2"/>
    <m/>
    <m/>
    <n v="209"/>
    <n v="475"/>
  </r>
  <r>
    <x v="12"/>
    <s v="C-IV"/>
    <x v="5"/>
    <x v="3"/>
    <n v="2015"/>
    <s v="2014/15"/>
    <n v="1032"/>
    <n v="11155"/>
    <n v="1"/>
    <n v="20"/>
    <n v="1033"/>
    <n v="11175"/>
    <n v="12208"/>
    <n v="21206"/>
    <n v="2577"/>
    <n v="18583"/>
    <n v="21160"/>
    <n v="2"/>
    <n v="44"/>
    <n v="46"/>
    <n v="2579"/>
    <n v="18627"/>
    <n v="2983564"/>
    <n v="5380"/>
    <n v="2988944"/>
    <n v="49871"/>
    <n v="1"/>
    <m/>
    <n v="87"/>
    <n v="0.29899999999999999"/>
    <n v="2.87E-2"/>
    <m/>
    <m/>
    <n v="663"/>
    <n v="1213"/>
  </r>
  <r>
    <x v="13"/>
    <s v="C-IV"/>
    <x v="5"/>
    <x v="3"/>
    <n v="2015"/>
    <s v="2014/15"/>
    <n v="2404"/>
    <n v="14565"/>
    <n v="12"/>
    <n v="153"/>
    <n v="2416"/>
    <n v="14718"/>
    <n v="17134"/>
    <n v="42903"/>
    <n v="6919"/>
    <n v="35487"/>
    <n v="42406"/>
    <n v="37"/>
    <n v="460"/>
    <n v="497"/>
    <n v="6956"/>
    <n v="35947"/>
    <n v="5524371"/>
    <n v="55002"/>
    <n v="5579373"/>
    <n v="90600"/>
    <n v="0.97560000000000002"/>
    <m/>
    <n v="87"/>
    <n v="0.29899999999999999"/>
    <n v="2.87E-2"/>
    <m/>
    <m/>
    <n v="969"/>
    <n v="1872"/>
  </r>
  <r>
    <x v="14"/>
    <s v="C-IV"/>
    <x v="5"/>
    <x v="3"/>
    <n v="2015"/>
    <s v="2014/15"/>
    <n v="105"/>
    <n v="938"/>
    <n v="0"/>
    <n v="3"/>
    <n v="105"/>
    <n v="941"/>
    <n v="1046"/>
    <n v="2070"/>
    <n v="288"/>
    <n v="1774"/>
    <n v="2062"/>
    <n v="0"/>
    <n v="8"/>
    <n v="8"/>
    <n v="288"/>
    <n v="1782"/>
    <n v="265293"/>
    <n v="499"/>
    <n v="265792"/>
    <n v="5426"/>
    <n v="1"/>
    <m/>
    <n v="87"/>
    <n v="0.29899999999999999"/>
    <n v="2.87E-2"/>
    <m/>
    <m/>
    <n v="82"/>
    <n v="174"/>
  </r>
  <r>
    <x v="15"/>
    <s v="C-IV"/>
    <x v="5"/>
    <x v="3"/>
    <n v="2015"/>
    <s v="2014/15"/>
    <n v="10979"/>
    <n v="56230"/>
    <n v="20"/>
    <n v="390"/>
    <n v="10999"/>
    <n v="56620"/>
    <n v="67619"/>
    <n v="159735"/>
    <n v="29779"/>
    <n v="129000"/>
    <n v="158779"/>
    <n v="69"/>
    <n v="887"/>
    <n v="956"/>
    <n v="29848"/>
    <n v="129887"/>
    <n v="21538503"/>
    <n v="124981"/>
    <n v="21663484"/>
    <n v="379173"/>
    <n v="0.99580000000000002"/>
    <m/>
    <n v="37"/>
    <n v="0.16200000000000001"/>
    <n v="7.7999999999999996E-3"/>
    <m/>
    <m/>
    <n v="10307"/>
    <n v="23061"/>
  </r>
  <r>
    <x v="16"/>
    <s v="C-IV"/>
    <x v="5"/>
    <x v="3"/>
    <n v="2015"/>
    <s v="2014/15"/>
    <n v="1527"/>
    <n v="9139"/>
    <n v="6"/>
    <n v="54"/>
    <n v="1533"/>
    <n v="9193"/>
    <n v="10726"/>
    <n v="24869"/>
    <n v="4247"/>
    <n v="20446"/>
    <n v="24693"/>
    <n v="22"/>
    <n v="154"/>
    <n v="176"/>
    <n v="4269"/>
    <n v="20600"/>
    <n v="3219966"/>
    <n v="17921"/>
    <n v="3237887"/>
    <n v="55023"/>
    <n v="0.99809999999999999"/>
    <m/>
    <n v="87"/>
    <n v="0.29899999999999999"/>
    <n v="2.87E-2"/>
    <m/>
    <m/>
    <n v="1299"/>
    <n v="2912"/>
  </r>
  <r>
    <x v="17"/>
    <s v="C-IV"/>
    <x v="5"/>
    <x v="3"/>
    <n v="2015"/>
    <s v="2014/15"/>
    <n v="657"/>
    <n v="5520"/>
    <n v="0"/>
    <n v="17"/>
    <n v="657"/>
    <n v="5537"/>
    <n v="6194"/>
    <n v="12029"/>
    <n v="1706"/>
    <n v="10283"/>
    <n v="11989"/>
    <n v="0"/>
    <n v="40"/>
    <n v="40"/>
    <n v="1706"/>
    <n v="10323"/>
    <n v="1668144"/>
    <n v="4781"/>
    <n v="1672925"/>
    <n v="29810"/>
    <n v="0.9758"/>
    <m/>
    <n v="87"/>
    <n v="0.29899999999999999"/>
    <n v="2.87E-2"/>
    <m/>
    <m/>
    <n v="383"/>
    <n v="733"/>
  </r>
  <r>
    <x v="18"/>
    <s v="C-IV"/>
    <x v="5"/>
    <x v="3"/>
    <n v="2015"/>
    <s v="2014/15"/>
    <n v="275"/>
    <n v="1294"/>
    <n v="0"/>
    <n v="1"/>
    <n v="275"/>
    <n v="1295"/>
    <n v="1570"/>
    <n v="3251"/>
    <n v="755"/>
    <n v="2493"/>
    <n v="3248"/>
    <n v="0"/>
    <n v="3"/>
    <n v="3"/>
    <n v="755"/>
    <n v="2496"/>
    <n v="459262"/>
    <n v="452"/>
    <n v="459714"/>
    <n v="7505"/>
    <n v="0.94920000000000004"/>
    <m/>
    <n v="87"/>
    <n v="0.29899999999999999"/>
    <n v="2.87E-2"/>
    <m/>
    <m/>
    <n v="105"/>
    <n v="175"/>
  </r>
  <r>
    <x v="19"/>
    <s v="LRS"/>
    <x v="5"/>
    <x v="3"/>
    <n v="2015"/>
    <s v="2014/15"/>
    <n v="78485"/>
    <n v="500814"/>
    <n v="941"/>
    <n v="5909"/>
    <n v="79426"/>
    <n v="506723"/>
    <n v="586149"/>
    <n v="1178369"/>
    <n v="179629"/>
    <n v="983275"/>
    <n v="1162904"/>
    <n v="3032"/>
    <n v="12433"/>
    <n v="15465"/>
    <n v="182661"/>
    <n v="995708"/>
    <n v="173313344"/>
    <n v="2430132"/>
    <n v="175743476"/>
    <n v="3779398"/>
    <n v="0.96879999999999999"/>
    <m/>
    <n v="87"/>
    <n v="0.42499999999999999"/>
    <n v="4.0500000000000001E-2"/>
    <m/>
    <m/>
    <n v="108649"/>
    <n v="222026"/>
  </r>
  <r>
    <x v="20"/>
    <s v="C-IV"/>
    <x v="5"/>
    <x v="3"/>
    <n v="2015"/>
    <s v="2014/15"/>
    <n v="2073"/>
    <n v="10074"/>
    <n v="4"/>
    <n v="21"/>
    <n v="2077"/>
    <n v="10095"/>
    <n v="12172"/>
    <n v="29950"/>
    <n v="5701"/>
    <n v="24163"/>
    <n v="29864"/>
    <n v="12"/>
    <n v="74"/>
    <n v="86"/>
    <n v="5713"/>
    <n v="24237"/>
    <n v="4046562"/>
    <n v="8132"/>
    <n v="4054694"/>
    <n v="69008"/>
    <n v="0.99739999999999995"/>
    <m/>
    <n v="87"/>
    <n v="0.29899999999999999"/>
    <n v="2.87E-2"/>
    <m/>
    <m/>
    <n v="2851"/>
    <n v="6635"/>
  </r>
  <r>
    <x v="21"/>
    <s v="C-IV"/>
    <x v="5"/>
    <x v="3"/>
    <n v="2015"/>
    <s v="2014/15"/>
    <n v="642"/>
    <n v="5719"/>
    <n v="16"/>
    <n v="127"/>
    <n v="658"/>
    <n v="5846"/>
    <n v="6504"/>
    <n v="10674"/>
    <n v="1420"/>
    <n v="8898"/>
    <n v="10318"/>
    <n v="41"/>
    <n v="315"/>
    <n v="356"/>
    <n v="1461"/>
    <n v="9213"/>
    <n v="1512996"/>
    <n v="32960"/>
    <n v="1545956"/>
    <n v="42825"/>
    <n v="0.97899999999999998"/>
    <m/>
    <n v="87"/>
    <n v="0.29899999999999999"/>
    <n v="2.87E-2"/>
    <m/>
    <m/>
    <n v="1303"/>
    <n v="2337"/>
  </r>
  <r>
    <x v="22"/>
    <s v="C-IV"/>
    <x v="5"/>
    <x v="3"/>
    <n v="2015"/>
    <s v="2014/15"/>
    <n v="155"/>
    <n v="970"/>
    <n v="0"/>
    <n v="3"/>
    <n v="155"/>
    <n v="973"/>
    <n v="1128"/>
    <n v="2144"/>
    <n v="422"/>
    <n v="1719"/>
    <n v="2141"/>
    <n v="0"/>
    <n v="3"/>
    <n v="3"/>
    <n v="422"/>
    <n v="1722"/>
    <n v="290478"/>
    <n v="159"/>
    <n v="290637"/>
    <n v="4689"/>
    <n v="1"/>
    <m/>
    <n v="87"/>
    <n v="0.29899999999999999"/>
    <n v="2.87E-2"/>
    <m/>
    <m/>
    <n v="27"/>
    <n v="50"/>
  </r>
  <r>
    <x v="23"/>
    <s v="C-IV"/>
    <x v="5"/>
    <x v="3"/>
    <n v="2015"/>
    <s v="2014/15"/>
    <n v="763"/>
    <n v="6228"/>
    <n v="1"/>
    <n v="22"/>
    <n v="764"/>
    <n v="6250"/>
    <n v="7014"/>
    <n v="13115"/>
    <n v="1925"/>
    <n v="11139"/>
    <n v="13064"/>
    <n v="3"/>
    <n v="48"/>
    <n v="51"/>
    <n v="1928"/>
    <n v="11187"/>
    <n v="1906793"/>
    <n v="5678"/>
    <n v="1912471"/>
    <n v="39398"/>
    <n v="1"/>
    <m/>
    <n v="87"/>
    <n v="0.29899999999999999"/>
    <n v="2.87E-2"/>
    <m/>
    <m/>
    <n v="594"/>
    <n v="1247"/>
  </r>
  <r>
    <x v="24"/>
    <s v="C-IV"/>
    <x v="5"/>
    <x v="3"/>
    <n v="2015"/>
    <s v="2014/15"/>
    <n v="4608"/>
    <n v="20760"/>
    <n v="7"/>
    <n v="32"/>
    <n v="4615"/>
    <n v="20792"/>
    <n v="25407"/>
    <n v="59053"/>
    <n v="12712"/>
    <n v="46228"/>
    <n v="58940"/>
    <n v="24"/>
    <n v="89"/>
    <n v="113"/>
    <n v="12736"/>
    <n v="46317"/>
    <n v="7979852"/>
    <n v="9922"/>
    <n v="7989774"/>
    <n v="135403"/>
    <n v="0.99670000000000003"/>
    <m/>
    <n v="9"/>
    <n v="0.222"/>
    <n v="1.2E-2"/>
    <m/>
    <m/>
    <n v="4030"/>
    <n v="9016"/>
  </r>
  <r>
    <x v="25"/>
    <s v="C-IV"/>
    <x v="5"/>
    <x v="3"/>
    <n v="2015"/>
    <s v="2014/15"/>
    <n v="78"/>
    <n v="383"/>
    <n v="0"/>
    <n v="0"/>
    <n v="78"/>
    <n v="383"/>
    <n v="461"/>
    <n v="985"/>
    <n v="207"/>
    <n v="777"/>
    <n v="984"/>
    <n v="0"/>
    <n v="1"/>
    <n v="1"/>
    <n v="207"/>
    <n v="778"/>
    <n v="128372"/>
    <n v="0"/>
    <n v="128372"/>
    <n v="3102"/>
    <n v="1"/>
    <m/>
    <n v="87"/>
    <n v="0.29899999999999999"/>
    <n v="2.87E-2"/>
    <m/>
    <m/>
    <n v="44"/>
    <n v="76"/>
  </r>
  <r>
    <x v="26"/>
    <s v="C-IV"/>
    <x v="5"/>
    <x v="3"/>
    <n v="2015"/>
    <s v="2014/15"/>
    <n v="13"/>
    <n v="513"/>
    <n v="0"/>
    <n v="1"/>
    <n v="13"/>
    <n v="514"/>
    <n v="527"/>
    <n v="867"/>
    <n v="30"/>
    <n v="835"/>
    <n v="865"/>
    <n v="0"/>
    <n v="2"/>
    <n v="2"/>
    <n v="30"/>
    <n v="837"/>
    <n v="120992"/>
    <n v="120"/>
    <n v="121112"/>
    <n v="3579"/>
    <n v="1"/>
    <m/>
    <n v="87"/>
    <n v="0.29899999999999999"/>
    <n v="2.87E-2"/>
    <m/>
    <m/>
    <n v="67"/>
    <n v="151"/>
  </r>
  <r>
    <x v="27"/>
    <s v="C-IV"/>
    <x v="5"/>
    <x v="3"/>
    <n v="2015"/>
    <s v="2014/15"/>
    <n v="2973"/>
    <n v="20046"/>
    <n v="9"/>
    <n v="104"/>
    <n v="2982"/>
    <n v="20150"/>
    <n v="23132"/>
    <n v="51671"/>
    <n v="7567"/>
    <n v="43769"/>
    <n v="51336"/>
    <n v="32"/>
    <n v="303"/>
    <n v="335"/>
    <n v="7599"/>
    <n v="44072"/>
    <n v="6941644"/>
    <n v="31519"/>
    <n v="6973163"/>
    <n v="170593"/>
    <n v="1"/>
    <m/>
    <n v="16"/>
    <n v="0.25"/>
    <n v="5.5199999999999999E-2"/>
    <m/>
    <m/>
    <n v="7137"/>
    <n v="15706"/>
  </r>
  <r>
    <x v="28"/>
    <s v="C-IV"/>
    <x v="5"/>
    <x v="3"/>
    <n v="2015"/>
    <s v="2014/15"/>
    <n v="370"/>
    <n v="3259"/>
    <n v="4"/>
    <n v="27"/>
    <n v="374"/>
    <n v="3286"/>
    <n v="3660"/>
    <n v="7496"/>
    <n v="883"/>
    <n v="6525"/>
    <n v="7408"/>
    <n v="14"/>
    <n v="74"/>
    <n v="88"/>
    <n v="897"/>
    <n v="6599"/>
    <n v="958789"/>
    <n v="5879"/>
    <n v="964668"/>
    <n v="31327"/>
    <n v="1"/>
    <m/>
    <n v="87"/>
    <n v="0.29899999999999999"/>
    <n v="2.87E-2"/>
    <m/>
    <m/>
    <n v="799"/>
    <n v="1656"/>
  </r>
  <r>
    <x v="29"/>
    <s v="C-IV"/>
    <x v="5"/>
    <x v="3"/>
    <n v="2015"/>
    <s v="2014/15"/>
    <n v="345"/>
    <n v="3944"/>
    <n v="1"/>
    <n v="5"/>
    <n v="346"/>
    <n v="3949"/>
    <n v="4295"/>
    <n v="7803"/>
    <n v="900"/>
    <n v="6888"/>
    <n v="7788"/>
    <n v="1"/>
    <n v="14"/>
    <n v="15"/>
    <n v="901"/>
    <n v="6902"/>
    <n v="1129305"/>
    <n v="1386"/>
    <n v="1130691"/>
    <n v="24110"/>
    <n v="0.99560000000000004"/>
    <m/>
    <n v="87"/>
    <n v="0.29899999999999999"/>
    <n v="2.87E-2"/>
    <m/>
    <m/>
    <n v="157"/>
    <n v="279"/>
  </r>
  <r>
    <x v="30"/>
    <s v="CalWIN"/>
    <x v="5"/>
    <x v="3"/>
    <n v="2015"/>
    <s v="2014/15"/>
    <n v="12788"/>
    <n v="107964"/>
    <n v="91"/>
    <n v="2010"/>
    <n v="12879"/>
    <n v="109974"/>
    <n v="122853"/>
    <n v="256383"/>
    <n v="32894"/>
    <n v="218835"/>
    <n v="251729"/>
    <n v="312"/>
    <n v="4342"/>
    <n v="4654"/>
    <n v="33206"/>
    <n v="223177"/>
    <n v="34661693"/>
    <n v="689345"/>
    <n v="35351038"/>
    <n v="860197"/>
    <n v="0.9819"/>
    <m/>
    <n v="21"/>
    <n v="0.38100000000000001"/>
    <n v="3.9800000000000002E-2"/>
    <m/>
    <m/>
    <n v="28579"/>
    <n v="61858"/>
  </r>
  <r>
    <x v="31"/>
    <s v="CalWIN"/>
    <x v="5"/>
    <x v="3"/>
    <n v="2015"/>
    <s v="2014/15"/>
    <n v="909"/>
    <n v="8425"/>
    <n v="4"/>
    <n v="38"/>
    <n v="913"/>
    <n v="8463"/>
    <n v="9376"/>
    <n v="18372"/>
    <n v="2304"/>
    <n v="15971"/>
    <n v="18275"/>
    <n v="13"/>
    <n v="84"/>
    <n v="97"/>
    <n v="2317"/>
    <n v="16055"/>
    <n v="2422716"/>
    <n v="11065"/>
    <n v="2433781"/>
    <n v="62077"/>
    <n v="0.96640000000000004"/>
    <m/>
    <n v="87"/>
    <n v="0.29899999999999999"/>
    <n v="2.87E-2"/>
    <m/>
    <m/>
    <n v="689"/>
    <n v="1362"/>
  </r>
  <r>
    <x v="32"/>
    <s v="C-IV"/>
    <x v="5"/>
    <x v="3"/>
    <n v="2015"/>
    <s v="2014/15"/>
    <n v="108"/>
    <n v="999"/>
    <n v="0"/>
    <n v="2"/>
    <n v="108"/>
    <n v="1001"/>
    <n v="1109"/>
    <n v="2073"/>
    <n v="261"/>
    <n v="1808"/>
    <n v="2069"/>
    <n v="0"/>
    <n v="4"/>
    <n v="4"/>
    <n v="261"/>
    <n v="1812"/>
    <n v="290004"/>
    <n v="357"/>
    <n v="290361"/>
    <n v="5684"/>
    <n v="1"/>
    <m/>
    <n v="87"/>
    <n v="0.29899999999999999"/>
    <n v="2.87E-2"/>
    <m/>
    <m/>
    <n v="54"/>
    <n v="90"/>
  </r>
  <r>
    <x v="33"/>
    <s v="C-IV"/>
    <x v="5"/>
    <x v="3"/>
    <n v="2015"/>
    <s v="2014/15"/>
    <n v="17928"/>
    <n v="110059"/>
    <n v="44"/>
    <n v="507"/>
    <n v="17972"/>
    <n v="110566"/>
    <n v="128538"/>
    <n v="293280"/>
    <n v="48938"/>
    <n v="242834"/>
    <n v="291772"/>
    <n v="149"/>
    <n v="1359"/>
    <n v="1508"/>
    <n v="49087"/>
    <n v="244193"/>
    <n v="39451248"/>
    <n v="159949"/>
    <n v="39611197"/>
    <n v="792000"/>
    <n v="0.99850000000000005"/>
    <m/>
    <n v="74"/>
    <n v="0.14899999999999999"/>
    <n v="5.62E-2"/>
    <m/>
    <m/>
    <n v="16428"/>
    <n v="36006"/>
  </r>
  <r>
    <x v="34"/>
    <s v="CalWIN"/>
    <x v="5"/>
    <x v="3"/>
    <n v="2015"/>
    <s v="2014/15"/>
    <n v="16959"/>
    <n v="86977"/>
    <n v="195"/>
    <n v="968"/>
    <n v="17154"/>
    <n v="87945"/>
    <n v="105099"/>
    <n v="220476"/>
    <n v="43843"/>
    <n v="173845"/>
    <n v="217688"/>
    <n v="708"/>
    <n v="2080"/>
    <n v="2788"/>
    <n v="44551"/>
    <n v="175925"/>
    <n v="31806238"/>
    <n v="366198"/>
    <n v="32172436"/>
    <n v="531563"/>
    <n v="0.98919999999999997"/>
    <m/>
    <n v="19"/>
    <n v="0.57899999999999996"/>
    <n v="2.8E-3"/>
    <m/>
    <m/>
    <n v="9422"/>
    <n v="18633"/>
  </r>
  <r>
    <x v="35"/>
    <s v="C-IV"/>
    <x v="5"/>
    <x v="3"/>
    <n v="2015"/>
    <s v="2014/15"/>
    <n v="312"/>
    <n v="2437"/>
    <n v="1"/>
    <n v="11"/>
    <n v="313"/>
    <n v="2448"/>
    <n v="2761"/>
    <n v="6123"/>
    <n v="858"/>
    <n v="5231"/>
    <n v="6089"/>
    <n v="2"/>
    <n v="32"/>
    <n v="34"/>
    <n v="860"/>
    <n v="5263"/>
    <n v="819313"/>
    <n v="2918"/>
    <n v="822231"/>
    <n v="17711"/>
    <n v="1"/>
    <m/>
    <n v="87"/>
    <n v="0.29899999999999999"/>
    <n v="2.87E-2"/>
    <m/>
    <m/>
    <n v="420"/>
    <n v="951"/>
  </r>
  <r>
    <x v="36"/>
    <s v="C-IV"/>
    <x v="5"/>
    <x v="3"/>
    <n v="2015"/>
    <s v="2014/15"/>
    <n v="28133"/>
    <n v="151771"/>
    <n v="62"/>
    <n v="670"/>
    <n v="28195"/>
    <n v="152441"/>
    <n v="180636"/>
    <n v="401562"/>
    <n v="75626"/>
    <n v="324052"/>
    <n v="399678"/>
    <n v="206"/>
    <n v="1678"/>
    <n v="1884"/>
    <n v="75832"/>
    <n v="325730"/>
    <n v="55428540"/>
    <n v="203768"/>
    <n v="55632308"/>
    <n v="843769"/>
    <n v="0.99990000000000001"/>
    <m/>
    <n v="85"/>
    <n v="8.2000000000000003E-2"/>
    <n v="3.7400000000000003E-2"/>
    <m/>
    <m/>
    <n v="21072"/>
    <n v="44746"/>
  </r>
  <r>
    <x v="37"/>
    <s v="CalWIN"/>
    <x v="5"/>
    <x v="3"/>
    <n v="2015"/>
    <s v="2014/15"/>
    <n v="16459"/>
    <n v="125809"/>
    <n v="128"/>
    <n v="1306"/>
    <n v="16587"/>
    <n v="127115"/>
    <n v="143702"/>
    <n v="292474"/>
    <n v="44764"/>
    <n v="244360"/>
    <n v="289124"/>
    <n v="429"/>
    <n v="2921"/>
    <n v="3350"/>
    <n v="45193"/>
    <n v="247281"/>
    <n v="40082473"/>
    <n v="382075"/>
    <n v="40464548"/>
    <n v="848389"/>
    <n v="0.96"/>
    <m/>
    <n v="33"/>
    <n v="0.45500000000000002"/>
    <n v="1.0200000000000001E-2"/>
    <m/>
    <m/>
    <n v="16062"/>
    <n v="32987"/>
  </r>
  <r>
    <x v="38"/>
    <s v="CalWIN"/>
    <x v="5"/>
    <x v="3"/>
    <n v="2015"/>
    <s v="2014/15"/>
    <n v="2469"/>
    <n v="30269"/>
    <n v="69"/>
    <n v="1393"/>
    <n v="2538"/>
    <n v="31662"/>
    <n v="34200"/>
    <n v="52121"/>
    <n v="5505"/>
    <n v="44372"/>
    <n v="49877"/>
    <n v="188"/>
    <n v="2056"/>
    <n v="2244"/>
    <n v="5693"/>
    <n v="46428"/>
    <n v="7499985"/>
    <n v="281013"/>
    <n v="7780998"/>
    <n v="221477"/>
    <n v="0.96689999999999998"/>
    <m/>
    <n v="7"/>
    <n v="0.71399999999999997"/>
    <n v="6.3E-2"/>
    <m/>
    <m/>
    <n v="3999"/>
    <n v="6405"/>
  </r>
  <r>
    <x v="39"/>
    <s v="C-IV"/>
    <x v="5"/>
    <x v="3"/>
    <n v="2015"/>
    <s v="2014/15"/>
    <n v="8675"/>
    <n v="44382"/>
    <n v="21"/>
    <n v="301"/>
    <n v="8696"/>
    <n v="44683"/>
    <n v="53379"/>
    <n v="122269"/>
    <n v="22410"/>
    <n v="98978"/>
    <n v="121388"/>
    <n v="76"/>
    <n v="805"/>
    <n v="881"/>
    <n v="22486"/>
    <n v="99783"/>
    <n v="16620948"/>
    <n v="92319"/>
    <n v="16713267"/>
    <n v="288628"/>
    <n v="0.99460000000000004"/>
    <m/>
    <n v="26"/>
    <n v="7.6999999999999999E-2"/>
    <n v="2.2200000000000001E-2"/>
    <m/>
    <m/>
    <n v="7117"/>
    <n v="15237"/>
  </r>
  <r>
    <x v="40"/>
    <s v="CalWIN"/>
    <x v="5"/>
    <x v="3"/>
    <n v="2015"/>
    <s v="2014/15"/>
    <n v="1129"/>
    <n v="8902"/>
    <n v="3"/>
    <n v="26"/>
    <n v="1132"/>
    <n v="8928"/>
    <n v="10060"/>
    <n v="18604"/>
    <n v="2833"/>
    <n v="15687"/>
    <n v="18520"/>
    <n v="10"/>
    <n v="74"/>
    <n v="84"/>
    <n v="2843"/>
    <n v="15761"/>
    <n v="2538375"/>
    <n v="7610"/>
    <n v="2545985"/>
    <n v="60208"/>
    <n v="0.99019999999999997"/>
    <m/>
    <n v="87"/>
    <n v="0.29899999999999999"/>
    <n v="2.87E-2"/>
    <m/>
    <m/>
    <n v="1083"/>
    <n v="2221"/>
  </r>
  <r>
    <x v="41"/>
    <s v="CalWIN"/>
    <x v="5"/>
    <x v="3"/>
    <n v="2015"/>
    <s v="2014/15"/>
    <n v="1161"/>
    <n v="14936"/>
    <n v="16"/>
    <n v="346"/>
    <n v="1177"/>
    <n v="15282"/>
    <n v="16459"/>
    <n v="32186"/>
    <n v="2815"/>
    <n v="28519"/>
    <n v="31334"/>
    <n v="53"/>
    <n v="799"/>
    <n v="852"/>
    <n v="2868"/>
    <n v="29318"/>
    <n v="4230696"/>
    <n v="89510"/>
    <n v="4320206"/>
    <n v="151724"/>
    <n v="0.98040000000000005"/>
    <m/>
    <n v="87"/>
    <n v="0.29899999999999999"/>
    <n v="2.87E-2"/>
    <m/>
    <m/>
    <n v="4023"/>
    <n v="7817"/>
  </r>
  <r>
    <x v="42"/>
    <s v="CalWIN"/>
    <x v="5"/>
    <x v="3"/>
    <n v="2015"/>
    <s v="2014/15"/>
    <n v="2399"/>
    <n v="14612"/>
    <n v="6"/>
    <n v="78"/>
    <n v="2405"/>
    <n v="14690"/>
    <n v="17095"/>
    <n v="36940"/>
    <n v="6252"/>
    <n v="30489"/>
    <n v="36741"/>
    <n v="17"/>
    <n v="182"/>
    <n v="199"/>
    <n v="6269"/>
    <n v="30671"/>
    <n v="4940834"/>
    <n v="22213"/>
    <n v="4963047"/>
    <n v="133792"/>
    <n v="0.96730000000000005"/>
    <m/>
    <n v="87"/>
    <n v="0.29899999999999999"/>
    <n v="2.87E-2"/>
    <m/>
    <m/>
    <n v="4416"/>
    <n v="9908"/>
  </r>
  <r>
    <x v="43"/>
    <s v="CalWIN"/>
    <x v="5"/>
    <x v="3"/>
    <n v="2015"/>
    <s v="2014/15"/>
    <n v="5631"/>
    <n v="48768"/>
    <n v="48"/>
    <n v="1152"/>
    <n v="5679"/>
    <n v="49920"/>
    <n v="55599"/>
    <n v="111394"/>
    <n v="13662"/>
    <n v="95232"/>
    <n v="108894"/>
    <n v="152"/>
    <n v="2348"/>
    <n v="2500"/>
    <n v="13814"/>
    <n v="97580"/>
    <n v="15179106"/>
    <n v="306003"/>
    <n v="15485109"/>
    <n v="432488"/>
    <n v="0.98140000000000005"/>
    <m/>
    <n v="10"/>
    <n v="0.5"/>
    <n v="2.0400000000000001E-2"/>
    <m/>
    <m/>
    <n v="10485"/>
    <n v="21269"/>
  </r>
  <r>
    <x v="44"/>
    <s v="CalWIN"/>
    <x v="5"/>
    <x v="3"/>
    <n v="2015"/>
    <s v="2014/15"/>
    <n v="1256"/>
    <n v="12596"/>
    <n v="1"/>
    <n v="27"/>
    <n v="1257"/>
    <n v="12623"/>
    <n v="13880"/>
    <n v="25985"/>
    <n v="3076"/>
    <n v="22833"/>
    <n v="25909"/>
    <n v="4"/>
    <n v="72"/>
    <n v="76"/>
    <n v="3080"/>
    <n v="22905"/>
    <n v="3595545"/>
    <n v="6210"/>
    <n v="3601755"/>
    <n v="76749"/>
    <n v="0.94789999999999996"/>
    <m/>
    <n v="87"/>
    <n v="0.29899999999999999"/>
    <n v="2.87E-2"/>
    <m/>
    <m/>
    <n v="2504"/>
    <n v="5220"/>
  </r>
  <r>
    <x v="45"/>
    <s v="C-IV"/>
    <x v="5"/>
    <x v="3"/>
    <n v="2015"/>
    <s v="2014/15"/>
    <n v="1491"/>
    <n v="11555"/>
    <n v="1"/>
    <n v="23"/>
    <n v="1492"/>
    <n v="11578"/>
    <n v="13070"/>
    <n v="25185"/>
    <n v="3717"/>
    <n v="21415"/>
    <n v="25132"/>
    <n v="4"/>
    <n v="49"/>
    <n v="53"/>
    <n v="3721"/>
    <n v="21464"/>
    <n v="3371884"/>
    <n v="6934"/>
    <n v="3378818"/>
    <n v="64671"/>
    <n v="0.95660000000000001"/>
    <m/>
    <n v="87"/>
    <n v="0.29899999999999999"/>
    <n v="2.87E-2"/>
    <m/>
    <m/>
    <n v="620"/>
    <n v="1020"/>
  </r>
  <r>
    <x v="46"/>
    <s v="C-IV"/>
    <x v="5"/>
    <x v="3"/>
    <n v="2015"/>
    <s v="2014/15"/>
    <n v="7"/>
    <n v="167"/>
    <n v="0"/>
    <n v="0"/>
    <n v="7"/>
    <n v="167"/>
    <n v="174"/>
    <n v="317"/>
    <n v="19"/>
    <n v="298"/>
    <n v="317"/>
    <n v="0"/>
    <n v="0"/>
    <n v="0"/>
    <n v="19"/>
    <n v="298"/>
    <n v="41262"/>
    <n v="0"/>
    <n v="41262"/>
    <n v="820"/>
    <n v="1"/>
    <m/>
    <n v="87"/>
    <n v="0.29899999999999999"/>
    <n v="2.87E-2"/>
    <m/>
    <m/>
    <n v="1"/>
    <n v="1"/>
  </r>
  <r>
    <x v="47"/>
    <s v="C-IV"/>
    <x v="5"/>
    <x v="3"/>
    <n v="2015"/>
    <s v="2014/15"/>
    <n v="434"/>
    <n v="2844"/>
    <n v="0"/>
    <n v="5"/>
    <n v="434"/>
    <n v="2849"/>
    <n v="3283"/>
    <n v="7039"/>
    <n v="1190"/>
    <n v="5839"/>
    <n v="7029"/>
    <n v="1"/>
    <n v="9"/>
    <n v="10"/>
    <n v="1191"/>
    <n v="5848"/>
    <n v="955562"/>
    <n v="1236"/>
    <n v="956798"/>
    <n v="16932"/>
    <n v="0.99260000000000004"/>
    <m/>
    <n v="87"/>
    <n v="0.29899999999999999"/>
    <n v="2.87E-2"/>
    <m/>
    <m/>
    <n v="148"/>
    <n v="252"/>
  </r>
  <r>
    <x v="48"/>
    <s v="CalWIN"/>
    <x v="5"/>
    <x v="3"/>
    <n v="2015"/>
    <s v="2014/15"/>
    <n v="3034"/>
    <n v="19921"/>
    <n v="6"/>
    <n v="109"/>
    <n v="3040"/>
    <n v="20030"/>
    <n v="23070"/>
    <n v="44061"/>
    <n v="7361"/>
    <n v="36419"/>
    <n v="43780"/>
    <n v="25"/>
    <n v="256"/>
    <n v="281"/>
    <n v="7386"/>
    <n v="36675"/>
    <n v="6318811.0800000001"/>
    <n v="32333.3"/>
    <n v="6351144.3799999999"/>
    <n v="117443"/>
    <n v="0.9667"/>
    <m/>
    <n v="3"/>
    <n v="0.66700000000000004"/>
    <n v="2.0199999999999999E-2"/>
    <m/>
    <m/>
    <n v="2330"/>
    <n v="4634"/>
  </r>
  <r>
    <x v="49"/>
    <s v="CalWIN"/>
    <x v="5"/>
    <x v="3"/>
    <n v="2015"/>
    <s v="2014/15"/>
    <n v="1808"/>
    <n v="18286"/>
    <n v="13"/>
    <n v="138"/>
    <n v="1821"/>
    <n v="18424"/>
    <n v="20245"/>
    <n v="36302"/>
    <n v="4429"/>
    <n v="31498"/>
    <n v="35927"/>
    <n v="43"/>
    <n v="332"/>
    <n v="375"/>
    <n v="4472"/>
    <n v="31830"/>
    <n v="5011923"/>
    <n v="38883"/>
    <n v="5050806"/>
    <n v="122938"/>
    <n v="0.9546"/>
    <m/>
    <n v="87"/>
    <n v="0.29899999999999999"/>
    <n v="2.87E-2"/>
    <m/>
    <m/>
    <n v="3324"/>
    <n v="6775"/>
  </r>
  <r>
    <x v="50"/>
    <s v="C-IV"/>
    <x v="5"/>
    <x v="3"/>
    <n v="2015"/>
    <s v="2014/15"/>
    <n v="6190"/>
    <n v="37392"/>
    <n v="12"/>
    <n v="82"/>
    <n v="6202"/>
    <n v="37474"/>
    <n v="43676"/>
    <n v="92933"/>
    <n v="16321"/>
    <n v="76345"/>
    <n v="92666"/>
    <n v="41"/>
    <n v="226"/>
    <n v="267"/>
    <n v="16362"/>
    <n v="76571"/>
    <n v="12831713"/>
    <n v="27254"/>
    <n v="12858967"/>
    <n v="228293"/>
    <n v="0.99209999999999998"/>
    <m/>
    <n v="18"/>
    <n v="0.111"/>
    <n v="1.4500000000000001E-2"/>
    <m/>
    <m/>
    <n v="5291"/>
    <n v="11334"/>
  </r>
  <r>
    <x v="51"/>
    <s v="C-IV"/>
    <x v="5"/>
    <x v="3"/>
    <n v="2015"/>
    <s v="2014/15"/>
    <n v="754"/>
    <n v="4924"/>
    <n v="4"/>
    <n v="25"/>
    <n v="758"/>
    <n v="4949"/>
    <n v="5707"/>
    <n v="13246"/>
    <n v="2112"/>
    <n v="11050"/>
    <n v="13162"/>
    <n v="16"/>
    <n v="68"/>
    <n v="84"/>
    <n v="2128"/>
    <n v="11118"/>
    <n v="1784520"/>
    <n v="10031"/>
    <n v="1794551"/>
    <n v="40199"/>
    <n v="0.96479999999999999"/>
    <m/>
    <n v="87"/>
    <n v="0.29899999999999999"/>
    <n v="2.87E-2"/>
    <m/>
    <m/>
    <n v="667"/>
    <n v="1410"/>
  </r>
  <r>
    <x v="52"/>
    <s v="C-IV"/>
    <x v="5"/>
    <x v="3"/>
    <n v="2015"/>
    <s v="2014/15"/>
    <n v="636"/>
    <n v="4166"/>
    <n v="1"/>
    <n v="9"/>
    <n v="637"/>
    <n v="4175"/>
    <n v="4812"/>
    <n v="10504"/>
    <n v="1717"/>
    <n v="8760"/>
    <n v="10477"/>
    <n v="2"/>
    <n v="25"/>
    <n v="27"/>
    <n v="1719"/>
    <n v="8785"/>
    <n v="1413481"/>
    <n v="3810"/>
    <n v="1417291"/>
    <n v="26825"/>
    <n v="0.98"/>
    <m/>
    <n v="87"/>
    <n v="0.29899999999999999"/>
    <n v="2.87E-2"/>
    <m/>
    <m/>
    <n v="425"/>
    <n v="884"/>
  </r>
  <r>
    <x v="53"/>
    <s v="C-IV"/>
    <x v="5"/>
    <x v="3"/>
    <n v="2015"/>
    <s v="2014/15"/>
    <n v="70"/>
    <n v="935"/>
    <n v="0"/>
    <n v="1"/>
    <n v="70"/>
    <n v="936"/>
    <n v="1006"/>
    <n v="1831"/>
    <n v="175"/>
    <n v="1655"/>
    <n v="1830"/>
    <n v="0"/>
    <n v="1"/>
    <n v="1"/>
    <n v="175"/>
    <n v="1656"/>
    <n v="273556"/>
    <n v="194"/>
    <n v="273750"/>
    <n v="4950"/>
    <n v="0.98150000000000004"/>
    <m/>
    <n v="87"/>
    <n v="0.29899999999999999"/>
    <n v="2.87E-2"/>
    <m/>
    <m/>
    <n v="36"/>
    <n v="52"/>
  </r>
  <r>
    <x v="54"/>
    <s v="CalWIN"/>
    <x v="5"/>
    <x v="3"/>
    <n v="2015"/>
    <s v="2014/15"/>
    <n v="8952"/>
    <n v="43495"/>
    <n v="21"/>
    <n v="391"/>
    <n v="8973"/>
    <n v="43886"/>
    <n v="52859"/>
    <n v="124359"/>
    <n v="24625"/>
    <n v="98672"/>
    <n v="123297"/>
    <n v="66"/>
    <n v="996"/>
    <n v="1062"/>
    <n v="24691"/>
    <n v="99668"/>
    <n v="16873551"/>
    <n v="126394"/>
    <n v="16999945"/>
    <n v="243873"/>
    <n v="0.99419999999999997"/>
    <m/>
    <n v="8"/>
    <n v="0.375"/>
    <n v="3.4000000000000002E-2"/>
    <m/>
    <m/>
    <n v="8155"/>
    <n v="18849"/>
  </r>
  <r>
    <x v="55"/>
    <s v="C-IV"/>
    <x v="5"/>
    <x v="3"/>
    <n v="2015"/>
    <s v="2014/15"/>
    <n v="353"/>
    <n v="2816"/>
    <n v="1"/>
    <n v="4"/>
    <n v="354"/>
    <n v="2820"/>
    <n v="3174"/>
    <n v="5596"/>
    <n v="921"/>
    <n v="4662"/>
    <n v="5583"/>
    <n v="3"/>
    <n v="10"/>
    <n v="13"/>
    <n v="924"/>
    <n v="4672"/>
    <n v="790700"/>
    <n v="1669"/>
    <n v="792369"/>
    <n v="14334"/>
    <n v="0.93130000000000002"/>
    <m/>
    <n v="87"/>
    <n v="0.29899999999999999"/>
    <n v="2.87E-2"/>
    <m/>
    <m/>
    <n v="112"/>
    <n v="181"/>
  </r>
  <r>
    <x v="56"/>
    <s v="CalWIN"/>
    <x v="5"/>
    <x v="3"/>
    <n v="2015"/>
    <s v="2014/15"/>
    <n v="3370"/>
    <n v="33665"/>
    <n v="10"/>
    <n v="290"/>
    <n v="3380"/>
    <n v="33955"/>
    <n v="37335"/>
    <n v="75343"/>
    <n v="8571"/>
    <n v="66118"/>
    <n v="74689"/>
    <n v="36"/>
    <n v="618"/>
    <n v="654"/>
    <n v="8607"/>
    <n v="66736"/>
    <n v="10331377"/>
    <n v="119968"/>
    <n v="10451345"/>
    <n v="225365"/>
    <n v="0.97660000000000002"/>
    <m/>
    <n v="10"/>
    <n v="0.4"/>
    <n v="6.7000000000000004E-2"/>
    <m/>
    <m/>
    <n v="6812"/>
    <n v="15138"/>
  </r>
  <r>
    <x v="57"/>
    <s v="CalWIN"/>
    <x v="5"/>
    <x v="3"/>
    <n v="2015"/>
    <s v="2014/15"/>
    <n v="1035"/>
    <n v="9017"/>
    <n v="21"/>
    <n v="136"/>
    <n v="1056"/>
    <n v="9153"/>
    <n v="10209"/>
    <n v="20645"/>
    <n v="2741"/>
    <n v="17485"/>
    <n v="20226"/>
    <n v="81"/>
    <n v="338"/>
    <n v="419"/>
    <n v="2822"/>
    <n v="17823"/>
    <n v="2748748"/>
    <n v="53433"/>
    <n v="2802181"/>
    <n v="56290"/>
    <n v="0.94640000000000002"/>
    <m/>
    <n v="87"/>
    <n v="0.29899999999999999"/>
    <n v="2.87E-2"/>
    <m/>
    <m/>
    <n v="914"/>
    <n v="1833"/>
  </r>
  <r>
    <x v="58"/>
    <s v="C-IV"/>
    <x v="5"/>
    <x v="3"/>
    <n v="2015"/>
    <s v="2014/15"/>
    <n v="905"/>
    <n v="5380"/>
    <n v="2"/>
    <n v="12"/>
    <n v="907"/>
    <n v="5392"/>
    <n v="6299"/>
    <n v="13650"/>
    <n v="2492"/>
    <n v="11110"/>
    <n v="13602"/>
    <n v="7"/>
    <n v="41"/>
    <n v="48"/>
    <n v="2499"/>
    <n v="11151"/>
    <n v="1904070"/>
    <n v="5088"/>
    <n v="1909158"/>
    <n v="30431"/>
    <n v="1"/>
    <m/>
    <n v="87"/>
    <n v="0.29899999999999999"/>
    <n v="2.87E-2"/>
    <m/>
    <m/>
    <n v="530"/>
    <n v="1060"/>
  </r>
  <r>
    <x v="0"/>
    <s v="n/a"/>
    <x v="6"/>
    <x v="3"/>
    <n v="2015"/>
    <s v="2015/16"/>
    <n v="280364"/>
    <n v="1844762"/>
    <n v="1984"/>
    <n v="18853"/>
    <n v="282348"/>
    <n v="1863615"/>
    <n v="2145963"/>
    <n v="4492726"/>
    <n v="710885"/>
    <n v="3734075"/>
    <n v="4444960"/>
    <n v="6528"/>
    <n v="41238"/>
    <n v="47766"/>
    <n v="717413"/>
    <n v="3775313"/>
    <n v="628547288.40999997"/>
    <n v="6365846.5099999998"/>
    <n v="634913134.91999996"/>
    <n v="12834234"/>
    <n v="0.96840000000000004"/>
    <m/>
    <n v="659"/>
    <n v="0.29699999999999999"/>
    <n v="4.3700000000000003E-2"/>
    <m/>
    <m/>
    <n v="324567"/>
    <n v="678373"/>
  </r>
  <r>
    <x v="1"/>
    <s v="CalWIN"/>
    <x v="6"/>
    <x v="3"/>
    <n v="2015"/>
    <s v="2015/16"/>
    <n v="7977"/>
    <n v="53513"/>
    <n v="101"/>
    <n v="1072"/>
    <n v="8078"/>
    <n v="54585"/>
    <n v="62663"/>
    <n v="121577"/>
    <n v="18636"/>
    <n v="100189"/>
    <n v="118825"/>
    <n v="345"/>
    <n v="2407"/>
    <n v="2752"/>
    <n v="18981"/>
    <n v="102596"/>
    <n v="17661771"/>
    <n v="337004"/>
    <n v="17998775"/>
    <n v="425013"/>
    <n v="0.78459999999999996"/>
    <m/>
    <n v="12"/>
    <n v="0.83299999999999996"/>
    <n v="4.1099999999999998E-2"/>
    <m/>
    <m/>
    <n v="9053"/>
    <n v="17211"/>
  </r>
  <r>
    <x v="2"/>
    <s v="C-IV"/>
    <x v="6"/>
    <x v="3"/>
    <n v="2015"/>
    <s v="2015/16"/>
    <n v="3"/>
    <n v="98"/>
    <n v="0"/>
    <n v="0"/>
    <n v="3"/>
    <n v="98"/>
    <n v="101"/>
    <n v="171"/>
    <n v="5"/>
    <n v="166"/>
    <n v="171"/>
    <n v="0"/>
    <n v="0"/>
    <n v="0"/>
    <n v="5"/>
    <n v="166"/>
    <n v="20916"/>
    <n v="0"/>
    <n v="20916"/>
    <n v="361"/>
    <n v="1"/>
    <m/>
    <n v="100"/>
    <n v="0.28000000000000003"/>
    <n v="2.63E-2"/>
    <m/>
    <m/>
    <n v="1"/>
    <n v="1"/>
  </r>
  <r>
    <x v="3"/>
    <s v="C-IV"/>
    <x v="6"/>
    <x v="3"/>
    <n v="2015"/>
    <s v="2015/16"/>
    <n v="183"/>
    <n v="1639"/>
    <n v="0"/>
    <n v="1"/>
    <n v="183"/>
    <n v="1640"/>
    <n v="1823"/>
    <n v="3445"/>
    <n v="459"/>
    <n v="2984"/>
    <n v="3443"/>
    <n v="0"/>
    <n v="2"/>
    <n v="2"/>
    <n v="459"/>
    <n v="2986"/>
    <n v="459968"/>
    <n v="46"/>
    <n v="460014"/>
    <n v="7980"/>
    <n v="1"/>
    <m/>
    <n v="100"/>
    <n v="0.28000000000000003"/>
    <n v="2.63E-2"/>
    <m/>
    <m/>
    <n v="61"/>
    <n v="112"/>
  </r>
  <r>
    <x v="4"/>
    <s v="C-IV"/>
    <x v="6"/>
    <x v="3"/>
    <n v="2015"/>
    <s v="2015/16"/>
    <n v="1905"/>
    <n v="14782"/>
    <n v="5"/>
    <n v="37"/>
    <n v="1910"/>
    <n v="14819"/>
    <n v="16729"/>
    <n v="32207"/>
    <n v="4734"/>
    <n v="27382"/>
    <n v="32116"/>
    <n v="12"/>
    <n v="79"/>
    <n v="91"/>
    <n v="4746"/>
    <n v="27461"/>
    <n v="4470696"/>
    <n v="10328"/>
    <n v="4481024"/>
    <n v="81470"/>
    <n v="0.92010000000000003"/>
    <m/>
    <n v="100"/>
    <n v="0.28000000000000003"/>
    <n v="2.63E-2"/>
    <m/>
    <m/>
    <n v="925"/>
    <n v="1581"/>
  </r>
  <r>
    <x v="5"/>
    <s v="C-IV"/>
    <x v="6"/>
    <x v="3"/>
    <n v="2015"/>
    <s v="2015/16"/>
    <n v="271"/>
    <n v="2646"/>
    <n v="0"/>
    <n v="7"/>
    <n v="271"/>
    <n v="2653"/>
    <n v="2924"/>
    <n v="5498"/>
    <n v="736"/>
    <n v="4748"/>
    <n v="5484"/>
    <n v="1"/>
    <n v="13"/>
    <n v="14"/>
    <n v="737"/>
    <n v="4761"/>
    <n v="733131"/>
    <n v="1824"/>
    <n v="734955"/>
    <n v="11710"/>
    <n v="1"/>
    <m/>
    <n v="100"/>
    <n v="0.28000000000000003"/>
    <n v="2.63E-2"/>
    <m/>
    <m/>
    <n v="90"/>
    <n v="159"/>
  </r>
  <r>
    <x v="6"/>
    <s v="C-IV"/>
    <x v="6"/>
    <x v="3"/>
    <n v="2015"/>
    <s v="2015/16"/>
    <n v="93"/>
    <n v="567"/>
    <n v="0"/>
    <n v="1"/>
    <n v="93"/>
    <n v="568"/>
    <n v="661"/>
    <n v="1563"/>
    <n v="241"/>
    <n v="1318"/>
    <n v="1559"/>
    <n v="0"/>
    <n v="4"/>
    <n v="4"/>
    <n v="241"/>
    <n v="1322"/>
    <n v="201160"/>
    <n v="429"/>
    <n v="201589"/>
    <n v="8600"/>
    <n v="1"/>
    <m/>
    <n v="100"/>
    <n v="0.28000000000000003"/>
    <n v="2.63E-2"/>
    <m/>
    <m/>
    <n v="119"/>
    <n v="260"/>
  </r>
  <r>
    <x v="7"/>
    <s v="CalWIN"/>
    <x v="6"/>
    <x v="3"/>
    <n v="2015"/>
    <s v="2015/16"/>
    <n v="4984"/>
    <n v="30784"/>
    <n v="38"/>
    <n v="269"/>
    <n v="5022"/>
    <n v="31053"/>
    <n v="36075"/>
    <n v="72362"/>
    <n v="11837"/>
    <n v="59770"/>
    <n v="71607"/>
    <n v="137"/>
    <n v="618"/>
    <n v="755"/>
    <n v="11974"/>
    <n v="60388"/>
    <n v="10556169"/>
    <n v="86304"/>
    <n v="10642473"/>
    <n v="262413"/>
    <n v="0.9657"/>
    <m/>
    <n v="10"/>
    <n v="0.5"/>
    <n v="2.58E-2"/>
    <m/>
    <m/>
    <n v="5334"/>
    <n v="10673"/>
  </r>
  <r>
    <x v="8"/>
    <s v="C-IV"/>
    <x v="6"/>
    <x v="3"/>
    <n v="2015"/>
    <s v="2015/16"/>
    <n v="417"/>
    <n v="2097"/>
    <n v="0"/>
    <n v="0"/>
    <n v="417"/>
    <n v="2097"/>
    <n v="2514"/>
    <n v="5205"/>
    <n v="1172"/>
    <n v="4032"/>
    <n v="5204"/>
    <n v="0"/>
    <n v="1"/>
    <n v="1"/>
    <n v="1172"/>
    <n v="4033"/>
    <n v="711822"/>
    <n v="0"/>
    <n v="711822"/>
    <n v="11407"/>
    <n v="1"/>
    <m/>
    <n v="100"/>
    <n v="0.28000000000000003"/>
    <n v="2.63E-2"/>
    <m/>
    <m/>
    <n v="135"/>
    <n v="228"/>
  </r>
  <r>
    <x v="9"/>
    <s v="C-IV"/>
    <x v="6"/>
    <x v="3"/>
    <n v="2015"/>
    <s v="2015/16"/>
    <n v="592"/>
    <n v="6793"/>
    <n v="1"/>
    <n v="20"/>
    <n v="593"/>
    <n v="6813"/>
    <n v="7406"/>
    <n v="13278"/>
    <n v="1440"/>
    <n v="11789"/>
    <n v="13229"/>
    <n v="1"/>
    <n v="48"/>
    <n v="49"/>
    <n v="1441"/>
    <n v="11837"/>
    <n v="1812670"/>
    <n v="4749"/>
    <n v="1817419"/>
    <n v="37403"/>
    <n v="1"/>
    <m/>
    <n v="100"/>
    <n v="0.28000000000000003"/>
    <n v="2.63E-2"/>
    <m/>
    <m/>
    <n v="407"/>
    <n v="814"/>
  </r>
  <r>
    <x v="10"/>
    <s v="CalWIN"/>
    <x v="6"/>
    <x v="3"/>
    <n v="2015"/>
    <s v="2015/16"/>
    <n v="14767"/>
    <n v="87952"/>
    <n v="69"/>
    <n v="413"/>
    <n v="14836"/>
    <n v="88365"/>
    <n v="103201"/>
    <n v="239926"/>
    <n v="40290"/>
    <n v="198379"/>
    <n v="238669"/>
    <n v="222"/>
    <n v="1035"/>
    <n v="1257"/>
    <n v="40512"/>
    <n v="199414"/>
    <n v="33183683"/>
    <n v="150453"/>
    <n v="33334136"/>
    <n v="468553"/>
    <n v="0.94420000000000004"/>
    <m/>
    <n v="15"/>
    <n v="0.26700000000000002"/>
    <n v="2.7099999999999999E-2"/>
    <m/>
    <m/>
    <n v="13874"/>
    <n v="30710"/>
  </r>
  <r>
    <x v="11"/>
    <s v="C-IV"/>
    <x v="6"/>
    <x v="3"/>
    <n v="2015"/>
    <s v="2015/16"/>
    <n v="233"/>
    <n v="1293"/>
    <n v="0"/>
    <n v="2"/>
    <n v="233"/>
    <n v="1295"/>
    <n v="1528"/>
    <n v="3645"/>
    <n v="641"/>
    <n v="2993"/>
    <n v="3634"/>
    <n v="1"/>
    <n v="10"/>
    <n v="11"/>
    <n v="642"/>
    <n v="3003"/>
    <n v="455724"/>
    <n v="779"/>
    <n v="456503"/>
    <n v="11768"/>
    <n v="1"/>
    <m/>
    <n v="100"/>
    <n v="0.28000000000000003"/>
    <n v="2.63E-2"/>
    <m/>
    <m/>
    <n v="207"/>
    <n v="462"/>
  </r>
  <r>
    <x v="12"/>
    <s v="C-IV"/>
    <x v="6"/>
    <x v="3"/>
    <n v="2015"/>
    <s v="2015/16"/>
    <n v="1019"/>
    <n v="11048"/>
    <n v="1"/>
    <n v="16"/>
    <n v="1020"/>
    <n v="11064"/>
    <n v="12084"/>
    <n v="21066"/>
    <n v="2541"/>
    <n v="18485"/>
    <n v="21026"/>
    <n v="4"/>
    <n v="36"/>
    <n v="40"/>
    <n v="2545"/>
    <n v="18521"/>
    <n v="2948703"/>
    <n v="4485"/>
    <n v="2953188"/>
    <n v="50161"/>
    <n v="1"/>
    <m/>
    <n v="100"/>
    <n v="0.28000000000000003"/>
    <n v="2.63E-2"/>
    <m/>
    <m/>
    <n v="654"/>
    <n v="1193"/>
  </r>
  <r>
    <x v="13"/>
    <s v="C-IV"/>
    <x v="6"/>
    <x v="3"/>
    <n v="2015"/>
    <s v="2015/16"/>
    <n v="2416"/>
    <n v="14782"/>
    <n v="12"/>
    <n v="157"/>
    <n v="2428"/>
    <n v="14939"/>
    <n v="17367"/>
    <n v="43485"/>
    <n v="6953"/>
    <n v="36020"/>
    <n v="42973"/>
    <n v="36"/>
    <n v="476"/>
    <n v="512"/>
    <n v="6989"/>
    <n v="36496"/>
    <n v="5588101"/>
    <n v="55690"/>
    <n v="5643791"/>
    <n v="91240"/>
    <n v="0.97629999999999995"/>
    <m/>
    <n v="100"/>
    <n v="0.28000000000000003"/>
    <n v="2.63E-2"/>
    <m/>
    <m/>
    <n v="958"/>
    <n v="1850"/>
  </r>
  <r>
    <x v="14"/>
    <s v="C-IV"/>
    <x v="6"/>
    <x v="3"/>
    <n v="2015"/>
    <s v="2015/16"/>
    <n v="102"/>
    <n v="944"/>
    <n v="0"/>
    <n v="3"/>
    <n v="102"/>
    <n v="947"/>
    <n v="1049"/>
    <n v="2076"/>
    <n v="281"/>
    <n v="1786"/>
    <n v="2067"/>
    <n v="0"/>
    <n v="9"/>
    <n v="9"/>
    <n v="281"/>
    <n v="1795"/>
    <n v="270227"/>
    <n v="733"/>
    <n v="270960"/>
    <n v="5500"/>
    <n v="1"/>
    <m/>
    <n v="100"/>
    <n v="0.28000000000000003"/>
    <n v="2.63E-2"/>
    <m/>
    <m/>
    <n v="81"/>
    <n v="170"/>
  </r>
  <r>
    <x v="15"/>
    <s v="C-IV"/>
    <x v="6"/>
    <x v="3"/>
    <n v="2015"/>
    <s v="2015/16"/>
    <n v="10965"/>
    <n v="56538"/>
    <n v="17"/>
    <n v="392"/>
    <n v="10982"/>
    <n v="56930"/>
    <n v="67912"/>
    <n v="160254"/>
    <n v="29948"/>
    <n v="129370"/>
    <n v="159318"/>
    <n v="57"/>
    <n v="879"/>
    <n v="936"/>
    <n v="30005"/>
    <n v="130249"/>
    <n v="21597006"/>
    <n v="120180"/>
    <n v="21717186"/>
    <n v="382279"/>
    <n v="0.99160000000000004"/>
    <m/>
    <n v="40"/>
    <n v="0.17499999999999999"/>
    <n v="6.7999999999999996E-3"/>
    <m/>
    <m/>
    <n v="10257"/>
    <n v="22920"/>
  </r>
  <r>
    <x v="16"/>
    <s v="C-IV"/>
    <x v="6"/>
    <x v="3"/>
    <n v="2015"/>
    <s v="2015/16"/>
    <n v="1515"/>
    <n v="9213"/>
    <n v="5"/>
    <n v="52"/>
    <n v="1520"/>
    <n v="9265"/>
    <n v="10785"/>
    <n v="24942"/>
    <n v="4216"/>
    <n v="20564"/>
    <n v="24780"/>
    <n v="19"/>
    <n v="143"/>
    <n v="162"/>
    <n v="4235"/>
    <n v="20707"/>
    <n v="3225758"/>
    <n v="14648"/>
    <n v="3240406"/>
    <n v="55440"/>
    <n v="0.99809999999999999"/>
    <m/>
    <n v="100"/>
    <n v="0.28000000000000003"/>
    <n v="2.63E-2"/>
    <m/>
    <m/>
    <n v="1299"/>
    <n v="2920"/>
  </r>
  <r>
    <x v="17"/>
    <s v="C-IV"/>
    <x v="6"/>
    <x v="3"/>
    <n v="2015"/>
    <s v="2015/16"/>
    <n v="630"/>
    <n v="5609"/>
    <n v="0"/>
    <n v="14"/>
    <n v="630"/>
    <n v="5623"/>
    <n v="6253"/>
    <n v="12127"/>
    <n v="1613"/>
    <n v="10482"/>
    <n v="12095"/>
    <n v="1"/>
    <n v="31"/>
    <n v="32"/>
    <n v="1614"/>
    <n v="10513"/>
    <n v="1673406"/>
    <n v="3364"/>
    <n v="1676770"/>
    <n v="30020"/>
    <n v="0.99019999999999997"/>
    <m/>
    <n v="100"/>
    <n v="0.28000000000000003"/>
    <n v="2.63E-2"/>
    <m/>
    <m/>
    <n v="386"/>
    <n v="735"/>
  </r>
  <r>
    <x v="18"/>
    <s v="C-IV"/>
    <x v="6"/>
    <x v="3"/>
    <n v="2015"/>
    <s v="2015/16"/>
    <n v="286"/>
    <n v="1253"/>
    <n v="0"/>
    <n v="1"/>
    <n v="286"/>
    <n v="1254"/>
    <n v="1540"/>
    <n v="3205"/>
    <n v="783"/>
    <n v="2420"/>
    <n v="3203"/>
    <n v="0"/>
    <n v="2"/>
    <n v="2"/>
    <n v="783"/>
    <n v="2422"/>
    <n v="444006"/>
    <n v="323"/>
    <n v="444329"/>
    <n v="7575"/>
    <n v="0.88519999999999999"/>
    <m/>
    <n v="100"/>
    <n v="0.28000000000000003"/>
    <n v="2.63E-2"/>
    <m/>
    <m/>
    <n v="105"/>
    <n v="183"/>
  </r>
  <r>
    <x v="19"/>
    <s v="LRS"/>
    <x v="6"/>
    <x v="3"/>
    <n v="2015"/>
    <s v="2015/16"/>
    <n v="77475"/>
    <n v="503712"/>
    <n v="935"/>
    <n v="5953"/>
    <n v="78410"/>
    <n v="509665"/>
    <n v="588075"/>
    <n v="1183107"/>
    <n v="177783"/>
    <n v="989708"/>
    <n v="1167491"/>
    <n v="3015"/>
    <n v="12601"/>
    <n v="15616"/>
    <n v="180798"/>
    <n v="1002309"/>
    <n v="173961772"/>
    <n v="2443196"/>
    <n v="176404968"/>
    <n v="3807563"/>
    <n v="0.95979999999999999"/>
    <m/>
    <n v="107"/>
    <n v="0.439"/>
    <n v="3.6200000000000003E-2"/>
    <m/>
    <m/>
    <n v="108606"/>
    <n v="222068"/>
  </r>
  <r>
    <x v="20"/>
    <s v="C-IV"/>
    <x v="6"/>
    <x v="3"/>
    <n v="2015"/>
    <s v="2015/16"/>
    <n v="1984"/>
    <n v="10052"/>
    <n v="4"/>
    <n v="23"/>
    <n v="1988"/>
    <n v="10075"/>
    <n v="12063"/>
    <n v="29699"/>
    <n v="5436"/>
    <n v="24174"/>
    <n v="29610"/>
    <n v="11"/>
    <n v="78"/>
    <n v="89"/>
    <n v="5447"/>
    <n v="24252"/>
    <n v="3984665"/>
    <n v="6476"/>
    <n v="3991141"/>
    <n v="68833"/>
    <n v="0.98809999999999998"/>
    <m/>
    <n v="100"/>
    <n v="0.28000000000000003"/>
    <n v="2.63E-2"/>
    <m/>
    <m/>
    <n v="2770"/>
    <n v="6451"/>
  </r>
  <r>
    <x v="21"/>
    <s v="C-IV"/>
    <x v="6"/>
    <x v="3"/>
    <n v="2015"/>
    <s v="2015/16"/>
    <n v="622"/>
    <n v="5739"/>
    <n v="16"/>
    <n v="134"/>
    <n v="638"/>
    <n v="5873"/>
    <n v="6511"/>
    <n v="10687"/>
    <n v="1381"/>
    <n v="8936"/>
    <n v="10317"/>
    <n v="42"/>
    <n v="328"/>
    <n v="370"/>
    <n v="1423"/>
    <n v="9264"/>
    <n v="1508416"/>
    <n v="35948"/>
    <n v="1544364"/>
    <n v="43077"/>
    <n v="0.99419999999999997"/>
    <m/>
    <n v="100"/>
    <n v="0.28000000000000003"/>
    <n v="2.63E-2"/>
    <m/>
    <m/>
    <n v="1310"/>
    <n v="2357"/>
  </r>
  <r>
    <x v="22"/>
    <s v="C-IV"/>
    <x v="6"/>
    <x v="3"/>
    <n v="2015"/>
    <s v="2015/16"/>
    <n v="152"/>
    <n v="969"/>
    <n v="0"/>
    <n v="1"/>
    <n v="152"/>
    <n v="970"/>
    <n v="1122"/>
    <n v="2152"/>
    <n v="422"/>
    <n v="1727"/>
    <n v="2149"/>
    <n v="0"/>
    <n v="3"/>
    <n v="3"/>
    <n v="422"/>
    <n v="1730"/>
    <n v="292345"/>
    <n v="159"/>
    <n v="292504"/>
    <n v="4705"/>
    <n v="1"/>
    <m/>
    <n v="100"/>
    <n v="0.28000000000000003"/>
    <n v="2.63E-2"/>
    <m/>
    <m/>
    <n v="28"/>
    <n v="50"/>
  </r>
  <r>
    <x v="23"/>
    <s v="C-IV"/>
    <x v="6"/>
    <x v="3"/>
    <n v="2015"/>
    <s v="2015/16"/>
    <n v="762"/>
    <n v="6289"/>
    <n v="2"/>
    <n v="24"/>
    <n v="764"/>
    <n v="6313"/>
    <n v="7077"/>
    <n v="13204"/>
    <n v="1915"/>
    <n v="11229"/>
    <n v="13144"/>
    <n v="5"/>
    <n v="55"/>
    <n v="60"/>
    <n v="1920"/>
    <n v="11284"/>
    <n v="1894700"/>
    <n v="8230"/>
    <n v="1902930"/>
    <n v="39634"/>
    <n v="0.99509999999999998"/>
    <m/>
    <n v="100"/>
    <n v="0.28000000000000003"/>
    <n v="2.63E-2"/>
    <m/>
    <m/>
    <n v="584"/>
    <n v="1237"/>
  </r>
  <r>
    <x v="24"/>
    <s v="C-IV"/>
    <x v="6"/>
    <x v="3"/>
    <n v="2015"/>
    <s v="2015/16"/>
    <n v="4480"/>
    <n v="20858"/>
    <n v="6"/>
    <n v="29"/>
    <n v="4486"/>
    <n v="20887"/>
    <n v="25373"/>
    <n v="58778"/>
    <n v="12330"/>
    <n v="46338"/>
    <n v="58668"/>
    <n v="21"/>
    <n v="89"/>
    <n v="110"/>
    <n v="12351"/>
    <n v="46427"/>
    <n v="7936816"/>
    <n v="9369"/>
    <n v="7946185"/>
    <n v="136013"/>
    <n v="0.99770000000000003"/>
    <m/>
    <n v="10"/>
    <n v="0.2"/>
    <n v="1.44E-2"/>
    <m/>
    <m/>
    <n v="4017"/>
    <n v="8963"/>
  </r>
  <r>
    <x v="25"/>
    <s v="C-IV"/>
    <x v="6"/>
    <x v="3"/>
    <n v="2015"/>
    <s v="2015/16"/>
    <n v="70"/>
    <n v="385"/>
    <n v="0"/>
    <n v="0"/>
    <n v="70"/>
    <n v="385"/>
    <n v="455"/>
    <n v="966"/>
    <n v="179"/>
    <n v="786"/>
    <n v="965"/>
    <n v="0"/>
    <n v="1"/>
    <n v="1"/>
    <n v="179"/>
    <n v="787"/>
    <n v="126742"/>
    <n v="0"/>
    <n v="126742"/>
    <n v="3103"/>
    <n v="1"/>
    <m/>
    <n v="100"/>
    <n v="0.28000000000000003"/>
    <n v="2.63E-2"/>
    <m/>
    <m/>
    <n v="45"/>
    <n v="78"/>
  </r>
  <r>
    <x v="26"/>
    <s v="C-IV"/>
    <x v="6"/>
    <x v="3"/>
    <n v="2015"/>
    <s v="2015/16"/>
    <n v="13"/>
    <n v="506"/>
    <n v="0"/>
    <n v="1"/>
    <n v="13"/>
    <n v="507"/>
    <n v="520"/>
    <n v="856"/>
    <n v="31"/>
    <n v="823"/>
    <n v="854"/>
    <n v="0"/>
    <n v="2"/>
    <n v="2"/>
    <n v="31"/>
    <n v="825"/>
    <n v="118398"/>
    <n v="168"/>
    <n v="118566"/>
    <n v="3596"/>
    <n v="0.96150000000000002"/>
    <m/>
    <n v="100"/>
    <n v="0.28000000000000003"/>
    <n v="2.63E-2"/>
    <m/>
    <m/>
    <n v="65"/>
    <n v="146"/>
  </r>
  <r>
    <x v="27"/>
    <s v="C-IV"/>
    <x v="6"/>
    <x v="3"/>
    <n v="2015"/>
    <s v="2015/16"/>
    <n v="2736"/>
    <n v="19895"/>
    <n v="9"/>
    <n v="105"/>
    <n v="2745"/>
    <n v="20000"/>
    <n v="22745"/>
    <n v="50601"/>
    <n v="6987"/>
    <n v="43279"/>
    <n v="50266"/>
    <n v="32"/>
    <n v="303"/>
    <n v="335"/>
    <n v="7019"/>
    <n v="43582"/>
    <n v="6687485"/>
    <n v="28199"/>
    <n v="6715684"/>
    <n v="171822"/>
    <n v="1"/>
    <m/>
    <n v="17"/>
    <n v="0.29399999999999998"/>
    <n v="5.3199999999999997E-2"/>
    <m/>
    <m/>
    <n v="6837"/>
    <n v="15073"/>
  </r>
  <r>
    <x v="28"/>
    <s v="C-IV"/>
    <x v="6"/>
    <x v="3"/>
    <n v="2015"/>
    <s v="2015/16"/>
    <n v="361"/>
    <n v="3239"/>
    <n v="5"/>
    <n v="27"/>
    <n v="366"/>
    <n v="3266"/>
    <n v="3632"/>
    <n v="7444"/>
    <n v="884"/>
    <n v="6470"/>
    <n v="7354"/>
    <n v="15"/>
    <n v="75"/>
    <n v="90"/>
    <n v="899"/>
    <n v="6545"/>
    <n v="932782"/>
    <n v="5665"/>
    <n v="938447"/>
    <n v="31510"/>
    <n v="0.96989999999999998"/>
    <m/>
    <n v="100"/>
    <n v="0.28000000000000003"/>
    <n v="2.63E-2"/>
    <m/>
    <m/>
    <n v="791"/>
    <n v="1649"/>
  </r>
  <r>
    <x v="29"/>
    <s v="C-IV"/>
    <x v="6"/>
    <x v="3"/>
    <n v="2015"/>
    <s v="2015/16"/>
    <n v="341"/>
    <n v="3925"/>
    <n v="1"/>
    <n v="6"/>
    <n v="342"/>
    <n v="3931"/>
    <n v="4273"/>
    <n v="7776"/>
    <n v="900"/>
    <n v="6858"/>
    <n v="7758"/>
    <n v="1"/>
    <n v="17"/>
    <n v="18"/>
    <n v="901"/>
    <n v="6875"/>
    <n v="1108287"/>
    <n v="1703"/>
    <n v="1109990"/>
    <n v="24184"/>
    <n v="1"/>
    <m/>
    <n v="100"/>
    <n v="0.28000000000000003"/>
    <n v="2.63E-2"/>
    <m/>
    <m/>
    <n v="150"/>
    <n v="264"/>
  </r>
  <r>
    <x v="30"/>
    <s v="CalWIN"/>
    <x v="6"/>
    <x v="3"/>
    <n v="2015"/>
    <s v="2015/16"/>
    <n v="12480"/>
    <n v="109125"/>
    <n v="85"/>
    <n v="2028"/>
    <n v="12565"/>
    <n v="111153"/>
    <n v="123718"/>
    <n v="257750"/>
    <n v="32079"/>
    <n v="221002"/>
    <n v="253081"/>
    <n v="291"/>
    <n v="4378"/>
    <n v="4669"/>
    <n v="32370"/>
    <n v="225380"/>
    <n v="34929303"/>
    <n v="698301"/>
    <n v="35627604"/>
    <n v="864479"/>
    <n v="0.98670000000000002"/>
    <m/>
    <n v="24"/>
    <n v="0.45800000000000002"/>
    <n v="4.0399999999999998E-2"/>
    <m/>
    <m/>
    <n v="28617"/>
    <n v="62037"/>
  </r>
  <r>
    <x v="31"/>
    <s v="CalWIN"/>
    <x v="6"/>
    <x v="3"/>
    <n v="2015"/>
    <s v="2015/16"/>
    <n v="876"/>
    <n v="8493"/>
    <n v="4"/>
    <n v="37"/>
    <n v="880"/>
    <n v="8530"/>
    <n v="9410"/>
    <n v="18190"/>
    <n v="2216"/>
    <n v="15884"/>
    <n v="18100"/>
    <n v="14"/>
    <n v="76"/>
    <n v="90"/>
    <n v="2230"/>
    <n v="15960"/>
    <n v="2390834"/>
    <n v="9700"/>
    <n v="2400534"/>
    <n v="62234"/>
    <n v="0.9466"/>
    <m/>
    <n v="100"/>
    <n v="0.28000000000000003"/>
    <n v="2.63E-2"/>
    <m/>
    <m/>
    <n v="691"/>
    <n v="1366"/>
  </r>
  <r>
    <x v="32"/>
    <s v="C-IV"/>
    <x v="6"/>
    <x v="3"/>
    <n v="2015"/>
    <s v="2015/16"/>
    <n v="97"/>
    <n v="963"/>
    <n v="0"/>
    <n v="1"/>
    <n v="97"/>
    <n v="964"/>
    <n v="1061"/>
    <n v="1993"/>
    <n v="237"/>
    <n v="1753"/>
    <n v="1990"/>
    <n v="0"/>
    <n v="3"/>
    <n v="3"/>
    <n v="237"/>
    <n v="1756"/>
    <n v="276012"/>
    <n v="357"/>
    <n v="276369"/>
    <n v="5723"/>
    <n v="1"/>
    <m/>
    <n v="100"/>
    <n v="0.28000000000000003"/>
    <n v="2.63E-2"/>
    <m/>
    <m/>
    <n v="53"/>
    <n v="90"/>
  </r>
  <r>
    <x v="33"/>
    <s v="C-IV"/>
    <x v="6"/>
    <x v="3"/>
    <n v="2015"/>
    <s v="2015/16"/>
    <n v="17715"/>
    <n v="111282"/>
    <n v="46"/>
    <n v="489"/>
    <n v="17761"/>
    <n v="111771"/>
    <n v="129532"/>
    <n v="295239"/>
    <n v="48412"/>
    <n v="245345"/>
    <n v="293757"/>
    <n v="146"/>
    <n v="1336"/>
    <n v="1482"/>
    <n v="48558"/>
    <n v="246681"/>
    <n v="39656780"/>
    <n v="154484"/>
    <n v="39811264"/>
    <n v="797759"/>
    <n v="0.99850000000000005"/>
    <m/>
    <n v="81"/>
    <n v="0.14799999999999999"/>
    <n v="5.6099999999999997E-2"/>
    <m/>
    <m/>
    <n v="16445"/>
    <n v="36151"/>
  </r>
  <r>
    <x v="34"/>
    <s v="CalWIN"/>
    <x v="6"/>
    <x v="3"/>
    <n v="2015"/>
    <s v="2015/16"/>
    <n v="16794"/>
    <n v="87045"/>
    <n v="183"/>
    <n v="1001"/>
    <n v="16977"/>
    <n v="88046"/>
    <n v="105023"/>
    <n v="219932"/>
    <n v="43456"/>
    <n v="173652"/>
    <n v="217108"/>
    <n v="666"/>
    <n v="2158"/>
    <n v="2824"/>
    <n v="44122"/>
    <n v="175810"/>
    <n v="31702846"/>
    <n v="366752"/>
    <n v="32069598"/>
    <n v="533138"/>
    <n v="0.98939999999999995"/>
    <m/>
    <n v="22"/>
    <n v="0.59099999999999997"/>
    <n v="2.5000000000000001E-3"/>
    <m/>
    <m/>
    <n v="9357"/>
    <n v="18522"/>
  </r>
  <r>
    <x v="35"/>
    <s v="C-IV"/>
    <x v="6"/>
    <x v="3"/>
    <n v="2015"/>
    <s v="2015/16"/>
    <n v="290"/>
    <n v="2402"/>
    <n v="0"/>
    <n v="10"/>
    <n v="290"/>
    <n v="2412"/>
    <n v="2702"/>
    <n v="5988"/>
    <n v="783"/>
    <n v="5179"/>
    <n v="5962"/>
    <n v="1"/>
    <n v="25"/>
    <n v="26"/>
    <n v="784"/>
    <n v="5204"/>
    <n v="812564"/>
    <n v="2965"/>
    <n v="815529"/>
    <n v="17842"/>
    <n v="0.99080000000000001"/>
    <m/>
    <n v="100"/>
    <n v="0.28000000000000003"/>
    <n v="2.63E-2"/>
    <m/>
    <m/>
    <n v="412"/>
    <n v="943"/>
  </r>
  <r>
    <x v="36"/>
    <s v="C-IV"/>
    <x v="6"/>
    <x v="3"/>
    <n v="2015"/>
    <s v="2015/16"/>
    <n v="27804"/>
    <n v="152832"/>
    <n v="62"/>
    <n v="664"/>
    <n v="27866"/>
    <n v="153496"/>
    <n v="181362"/>
    <n v="403228"/>
    <n v="74638"/>
    <n v="326720"/>
    <n v="401358"/>
    <n v="205"/>
    <n v="1665"/>
    <n v="1870"/>
    <n v="74843"/>
    <n v="328385"/>
    <n v="55629624"/>
    <n v="200907"/>
    <n v="55830531"/>
    <n v="845971"/>
    <n v="0.99950000000000006"/>
    <m/>
    <n v="92"/>
    <n v="9.8000000000000004E-2"/>
    <n v="3.39E-2"/>
    <m/>
    <m/>
    <n v="21019"/>
    <n v="44668"/>
  </r>
  <r>
    <x v="37"/>
    <s v="CalWIN"/>
    <x v="6"/>
    <x v="3"/>
    <n v="2015"/>
    <s v="2015/16"/>
    <n v="16134"/>
    <n v="125838"/>
    <n v="128"/>
    <n v="1340"/>
    <n v="16262"/>
    <n v="127178"/>
    <n v="143440"/>
    <n v="291188"/>
    <n v="43792"/>
    <n v="243984"/>
    <n v="287776"/>
    <n v="431"/>
    <n v="2981"/>
    <n v="3412"/>
    <n v="44223"/>
    <n v="246965"/>
    <n v="39928285"/>
    <n v="387106"/>
    <n v="40315391"/>
    <n v="851874"/>
    <n v="0.95150000000000001"/>
    <m/>
    <n v="39"/>
    <n v="0.46200000000000002"/>
    <n v="1.0800000000000001E-2"/>
    <m/>
    <m/>
    <n v="16056"/>
    <n v="32961"/>
  </r>
  <r>
    <x v="38"/>
    <s v="CalWIN"/>
    <x v="6"/>
    <x v="3"/>
    <n v="2015"/>
    <s v="2015/16"/>
    <n v="2441"/>
    <n v="30332"/>
    <n v="68"/>
    <n v="1403"/>
    <n v="2509"/>
    <n v="31735"/>
    <n v="34244"/>
    <n v="52180"/>
    <n v="5470"/>
    <n v="44420"/>
    <n v="49890"/>
    <n v="189"/>
    <n v="2101"/>
    <n v="2290"/>
    <n v="5659"/>
    <n v="46521"/>
    <n v="7480131"/>
    <n v="279147"/>
    <n v="7759278"/>
    <n v="222391"/>
    <n v="0.96679999999999999"/>
    <m/>
    <n v="8"/>
    <n v="0.75"/>
    <n v="7.5600000000000001E-2"/>
    <m/>
    <m/>
    <n v="3991"/>
    <n v="6402"/>
  </r>
  <r>
    <x v="39"/>
    <s v="C-IV"/>
    <x v="6"/>
    <x v="3"/>
    <n v="2015"/>
    <s v="2015/16"/>
    <n v="8533"/>
    <n v="44551"/>
    <n v="22"/>
    <n v="295"/>
    <n v="8555"/>
    <n v="44846"/>
    <n v="53401"/>
    <n v="122077"/>
    <n v="22055"/>
    <n v="99158"/>
    <n v="121213"/>
    <n v="79"/>
    <n v="785"/>
    <n v="864"/>
    <n v="22134"/>
    <n v="99943"/>
    <n v="16571396"/>
    <n v="93178"/>
    <n v="16664574"/>
    <n v="290129"/>
    <n v="0.99199999999999999"/>
    <m/>
    <n v="28"/>
    <n v="7.0999999999999994E-2"/>
    <n v="2.5899999999999999E-2"/>
    <m/>
    <m/>
    <n v="7113"/>
    <n v="15195"/>
  </r>
  <r>
    <x v="40"/>
    <s v="CalWIN"/>
    <x v="6"/>
    <x v="3"/>
    <n v="2015"/>
    <s v="2015/16"/>
    <n v="1107"/>
    <n v="8957"/>
    <n v="1"/>
    <n v="25"/>
    <n v="1108"/>
    <n v="8982"/>
    <n v="10090"/>
    <n v="18642"/>
    <n v="2764"/>
    <n v="15805"/>
    <n v="18569"/>
    <n v="7"/>
    <n v="66"/>
    <n v="73"/>
    <n v="2771"/>
    <n v="15871"/>
    <n v="2554032"/>
    <n v="6343"/>
    <n v="2560375"/>
    <n v="60449"/>
    <n v="0.96460000000000001"/>
    <m/>
    <n v="100"/>
    <n v="0.28000000000000003"/>
    <n v="2.63E-2"/>
    <m/>
    <m/>
    <n v="1071"/>
    <n v="2185"/>
  </r>
  <r>
    <x v="41"/>
    <s v="CalWIN"/>
    <x v="6"/>
    <x v="3"/>
    <n v="2015"/>
    <s v="2015/16"/>
    <n v="1121"/>
    <n v="14853"/>
    <n v="13"/>
    <n v="318"/>
    <n v="1134"/>
    <n v="15171"/>
    <n v="16305"/>
    <n v="31752"/>
    <n v="2729"/>
    <n v="28235"/>
    <n v="30964"/>
    <n v="44"/>
    <n v="744"/>
    <n v="788"/>
    <n v="2773"/>
    <n v="28979"/>
    <n v="4178539"/>
    <n v="79091"/>
    <n v="4257630"/>
    <n v="152671"/>
    <n v="0.98799999999999999"/>
    <m/>
    <n v="100"/>
    <n v="0.28000000000000003"/>
    <n v="2.63E-2"/>
    <m/>
    <m/>
    <n v="3996"/>
    <n v="7779"/>
  </r>
  <r>
    <x v="42"/>
    <s v="CalWIN"/>
    <x v="6"/>
    <x v="3"/>
    <n v="2015"/>
    <s v="2015/16"/>
    <n v="2289"/>
    <n v="14624"/>
    <n v="8"/>
    <n v="81"/>
    <n v="2297"/>
    <n v="14705"/>
    <n v="17002"/>
    <n v="36443"/>
    <n v="5943"/>
    <n v="30295"/>
    <n v="36238"/>
    <n v="20"/>
    <n v="185"/>
    <n v="205"/>
    <n v="5963"/>
    <n v="30480"/>
    <n v="4882579"/>
    <n v="22149"/>
    <n v="4904728"/>
    <n v="134769"/>
    <n v="0.96450000000000002"/>
    <m/>
    <n v="100"/>
    <n v="0.28000000000000003"/>
    <n v="2.63E-2"/>
    <m/>
    <m/>
    <n v="4307"/>
    <n v="9644"/>
  </r>
  <r>
    <x v="43"/>
    <s v="CalWIN"/>
    <x v="6"/>
    <x v="3"/>
    <n v="2015"/>
    <s v="2015/16"/>
    <n v="5550"/>
    <n v="48650"/>
    <n v="50"/>
    <n v="1149"/>
    <n v="5600"/>
    <n v="49799"/>
    <n v="55399"/>
    <n v="110974"/>
    <n v="13483"/>
    <n v="94966"/>
    <n v="108449"/>
    <n v="157"/>
    <n v="2368"/>
    <n v="2525"/>
    <n v="13640"/>
    <n v="97334"/>
    <n v="15140539"/>
    <n v="306249"/>
    <n v="15446788"/>
    <n v="434587"/>
    <n v="0.98"/>
    <m/>
    <n v="11"/>
    <n v="0.45500000000000002"/>
    <n v="1.7999999999999999E-2"/>
    <m/>
    <m/>
    <n v="10495"/>
    <n v="21315"/>
  </r>
  <r>
    <x v="44"/>
    <s v="CalWIN"/>
    <x v="6"/>
    <x v="3"/>
    <n v="2015"/>
    <s v="2015/16"/>
    <n v="1216"/>
    <n v="12637"/>
    <n v="1"/>
    <n v="26"/>
    <n v="1217"/>
    <n v="12663"/>
    <n v="13880"/>
    <n v="25934"/>
    <n v="3007"/>
    <n v="22858"/>
    <n v="25865"/>
    <n v="2"/>
    <n v="67"/>
    <n v="69"/>
    <n v="3009"/>
    <n v="22925"/>
    <n v="3510827"/>
    <n v="5161"/>
    <n v="3515988"/>
    <n v="77000"/>
    <n v="0.97309999999999997"/>
    <m/>
    <n v="100"/>
    <n v="0.28000000000000003"/>
    <n v="2.63E-2"/>
    <m/>
    <m/>
    <n v="2440"/>
    <n v="5107"/>
  </r>
  <r>
    <x v="45"/>
    <s v="C-IV"/>
    <x v="6"/>
    <x v="3"/>
    <n v="2015"/>
    <s v="2015/16"/>
    <n v="1507"/>
    <n v="11585"/>
    <n v="2"/>
    <n v="21"/>
    <n v="1509"/>
    <n v="11606"/>
    <n v="13115"/>
    <n v="25293"/>
    <n v="3789"/>
    <n v="21455"/>
    <n v="25244"/>
    <n v="5"/>
    <n v="44"/>
    <n v="49"/>
    <n v="3794"/>
    <n v="21499"/>
    <n v="3369221"/>
    <n v="6065"/>
    <n v="3375286"/>
    <n v="64849"/>
    <n v="0.96679999999999999"/>
    <m/>
    <n v="100"/>
    <n v="0.28000000000000003"/>
    <n v="2.63E-2"/>
    <m/>
    <m/>
    <n v="625"/>
    <n v="1023"/>
  </r>
  <r>
    <x v="46"/>
    <s v="C-IV"/>
    <x v="6"/>
    <x v="3"/>
    <n v="2015"/>
    <s v="2015/16"/>
    <n v="7"/>
    <n v="164"/>
    <n v="0"/>
    <n v="0"/>
    <n v="7"/>
    <n v="164"/>
    <n v="171"/>
    <n v="317"/>
    <n v="20"/>
    <n v="297"/>
    <n v="317"/>
    <n v="0"/>
    <n v="0"/>
    <n v="0"/>
    <n v="20"/>
    <n v="297"/>
    <n v="41086"/>
    <n v="0"/>
    <n v="41086"/>
    <n v="815"/>
    <n v="1"/>
    <m/>
    <n v="100"/>
    <n v="0.28000000000000003"/>
    <n v="2.63E-2"/>
    <m/>
    <m/>
    <n v="1"/>
    <n v="1"/>
  </r>
  <r>
    <x v="47"/>
    <s v="C-IV"/>
    <x v="6"/>
    <x v="3"/>
    <n v="2015"/>
    <s v="2015/16"/>
    <n v="430"/>
    <n v="2815"/>
    <n v="0"/>
    <n v="5"/>
    <n v="430"/>
    <n v="2820"/>
    <n v="3250"/>
    <n v="6992"/>
    <n v="1185"/>
    <n v="5798"/>
    <n v="6983"/>
    <n v="1"/>
    <n v="8"/>
    <n v="9"/>
    <n v="1186"/>
    <n v="5806"/>
    <n v="945416"/>
    <n v="1047"/>
    <n v="946463"/>
    <n v="17030"/>
    <n v="0.98540000000000005"/>
    <m/>
    <n v="100"/>
    <n v="0.28000000000000003"/>
    <n v="2.63E-2"/>
    <m/>
    <m/>
    <n v="147"/>
    <n v="242"/>
  </r>
  <r>
    <x v="48"/>
    <s v="CalWIN"/>
    <x v="6"/>
    <x v="3"/>
    <n v="2015"/>
    <s v="2015/16"/>
    <n v="2940"/>
    <n v="20086"/>
    <n v="7"/>
    <n v="116"/>
    <n v="2947"/>
    <n v="20202"/>
    <n v="23149"/>
    <n v="44119"/>
    <n v="7132"/>
    <n v="36701"/>
    <n v="43833"/>
    <n v="25"/>
    <n v="261"/>
    <n v="286"/>
    <n v="7157"/>
    <n v="36962"/>
    <n v="6325866.4100000001"/>
    <n v="33070.51"/>
    <n v="6358936.9199999999"/>
    <n v="118008"/>
    <n v="0.97519999999999996"/>
    <m/>
    <n v="4"/>
    <n v="0.75"/>
    <n v="2.07E-2"/>
    <m/>
    <m/>
    <n v="2318"/>
    <n v="4619"/>
  </r>
  <r>
    <x v="49"/>
    <s v="CalWIN"/>
    <x v="6"/>
    <x v="3"/>
    <n v="2015"/>
    <s v="2015/16"/>
    <n v="1773"/>
    <n v="18271"/>
    <n v="12"/>
    <n v="127"/>
    <n v="1785"/>
    <n v="18398"/>
    <n v="20183"/>
    <n v="36183"/>
    <n v="4360"/>
    <n v="31460"/>
    <n v="35820"/>
    <n v="42"/>
    <n v="321"/>
    <n v="363"/>
    <n v="4402"/>
    <n v="31781"/>
    <n v="4979079"/>
    <n v="35522"/>
    <n v="5014601"/>
    <n v="123126"/>
    <n v="0.92500000000000004"/>
    <m/>
    <n v="100"/>
    <n v="0.28000000000000003"/>
    <n v="2.63E-2"/>
    <m/>
    <m/>
    <n v="3289"/>
    <n v="6691"/>
  </r>
  <r>
    <x v="50"/>
    <s v="C-IV"/>
    <x v="6"/>
    <x v="3"/>
    <n v="2015"/>
    <s v="2015/16"/>
    <n v="6174"/>
    <n v="37290"/>
    <n v="9"/>
    <n v="80"/>
    <n v="6183"/>
    <n v="37370"/>
    <n v="43553"/>
    <n v="92572"/>
    <n v="16247"/>
    <n v="76071"/>
    <n v="92318"/>
    <n v="30"/>
    <n v="224"/>
    <n v="254"/>
    <n v="16277"/>
    <n v="76295"/>
    <n v="12704129"/>
    <n v="26038"/>
    <n v="12730167"/>
    <n v="230211"/>
    <n v="0.99170000000000003"/>
    <m/>
    <n v="20"/>
    <n v="0.1"/>
    <n v="1.54E-2"/>
    <m/>
    <m/>
    <n v="5315"/>
    <n v="11413"/>
  </r>
  <r>
    <x v="51"/>
    <s v="C-IV"/>
    <x v="6"/>
    <x v="3"/>
    <n v="2015"/>
    <s v="2015/16"/>
    <n v="748"/>
    <n v="4935"/>
    <n v="4"/>
    <n v="25"/>
    <n v="752"/>
    <n v="4960"/>
    <n v="5712"/>
    <n v="13236"/>
    <n v="2128"/>
    <n v="11024"/>
    <n v="13152"/>
    <n v="15"/>
    <n v="69"/>
    <n v="84"/>
    <n v="2143"/>
    <n v="11093"/>
    <n v="1772900"/>
    <n v="8932"/>
    <n v="1781832"/>
    <n v="40564"/>
    <n v="0.97870000000000001"/>
    <m/>
    <n v="100"/>
    <n v="0.28000000000000003"/>
    <n v="2.63E-2"/>
    <m/>
    <m/>
    <n v="668"/>
    <n v="1411"/>
  </r>
  <r>
    <x v="52"/>
    <s v="C-IV"/>
    <x v="6"/>
    <x v="3"/>
    <n v="2015"/>
    <s v="2015/16"/>
    <n v="624"/>
    <n v="4179"/>
    <n v="1"/>
    <n v="12"/>
    <n v="625"/>
    <n v="4191"/>
    <n v="4816"/>
    <n v="10543"/>
    <n v="1696"/>
    <n v="8810"/>
    <n v="10506"/>
    <n v="3"/>
    <n v="34"/>
    <n v="37"/>
    <n v="1699"/>
    <n v="8844"/>
    <n v="1399060"/>
    <n v="5002"/>
    <n v="1404062"/>
    <n v="26942"/>
    <n v="0.95479999999999998"/>
    <m/>
    <n v="100"/>
    <n v="0.28000000000000003"/>
    <n v="2.63E-2"/>
    <m/>
    <m/>
    <n v="422"/>
    <n v="886"/>
  </r>
  <r>
    <x v="53"/>
    <s v="C-IV"/>
    <x v="6"/>
    <x v="3"/>
    <n v="2015"/>
    <s v="2015/16"/>
    <n v="72"/>
    <n v="962"/>
    <n v="0"/>
    <n v="1"/>
    <n v="72"/>
    <n v="963"/>
    <n v="1035"/>
    <n v="1867"/>
    <n v="186"/>
    <n v="1680"/>
    <n v="1866"/>
    <n v="0"/>
    <n v="1"/>
    <n v="1"/>
    <n v="186"/>
    <n v="1681"/>
    <n v="273718"/>
    <n v="194"/>
    <n v="273912"/>
    <n v="5023"/>
    <n v="0.98360000000000003"/>
    <m/>
    <n v="100"/>
    <n v="0.28000000000000003"/>
    <n v="2.63E-2"/>
    <m/>
    <m/>
    <n v="34"/>
    <n v="50"/>
  </r>
  <r>
    <x v="54"/>
    <s v="CalWIN"/>
    <x v="6"/>
    <x v="3"/>
    <n v="2015"/>
    <s v="2015/16"/>
    <n v="8785"/>
    <n v="43703"/>
    <n v="19"/>
    <n v="393"/>
    <n v="8804"/>
    <n v="44096"/>
    <n v="52900"/>
    <n v="123955"/>
    <n v="24079"/>
    <n v="98838"/>
    <n v="122917"/>
    <n v="59"/>
    <n v="979"/>
    <n v="1038"/>
    <n v="24138"/>
    <n v="99817"/>
    <n v="16796207"/>
    <n v="127321"/>
    <n v="16923528"/>
    <n v="245243"/>
    <n v="0.99099999999999999"/>
    <m/>
    <n v="9"/>
    <n v="0.33300000000000002"/>
    <n v="3.1899999999999998E-2"/>
    <m/>
    <m/>
    <n v="8111"/>
    <n v="18779"/>
  </r>
  <r>
    <x v="55"/>
    <s v="C-IV"/>
    <x v="6"/>
    <x v="3"/>
    <n v="2015"/>
    <s v="2015/16"/>
    <n v="344"/>
    <n v="2805"/>
    <n v="0"/>
    <n v="7"/>
    <n v="344"/>
    <n v="2812"/>
    <n v="3156"/>
    <n v="5603"/>
    <n v="888"/>
    <n v="4699"/>
    <n v="5587"/>
    <n v="1"/>
    <n v="15"/>
    <n v="16"/>
    <n v="889"/>
    <n v="4714"/>
    <n v="781205"/>
    <n v="2393"/>
    <n v="783598"/>
    <n v="14409"/>
    <n v="0.87670000000000003"/>
    <m/>
    <n v="100"/>
    <n v="0.28000000000000003"/>
    <n v="2.63E-2"/>
    <m/>
    <m/>
    <n v="111"/>
    <n v="177"/>
  </r>
  <r>
    <x v="56"/>
    <s v="CalWIN"/>
    <x v="6"/>
    <x v="3"/>
    <n v="2015"/>
    <s v="2015/16"/>
    <n v="3232"/>
    <n v="33801"/>
    <n v="9"/>
    <n v="291"/>
    <n v="3241"/>
    <n v="34092"/>
    <n v="37333"/>
    <n v="75003"/>
    <n v="8195"/>
    <n v="66154"/>
    <n v="74349"/>
    <n v="32"/>
    <n v="622"/>
    <n v="654"/>
    <n v="8227"/>
    <n v="66776"/>
    <n v="10308285"/>
    <n v="120861"/>
    <n v="10429146"/>
    <n v="226602"/>
    <n v="0.97829999999999995"/>
    <m/>
    <n v="10"/>
    <n v="0.4"/>
    <n v="6.8099999999999994E-2"/>
    <m/>
    <m/>
    <n v="6868"/>
    <n v="15312"/>
  </r>
  <r>
    <x v="57"/>
    <s v="CalWIN"/>
    <x v="6"/>
    <x v="3"/>
    <n v="2015"/>
    <s v="2015/16"/>
    <n v="1043"/>
    <n v="9055"/>
    <n v="20"/>
    <n v="136"/>
    <n v="1063"/>
    <n v="9191"/>
    <n v="10254"/>
    <n v="20610"/>
    <n v="2737"/>
    <n v="17455"/>
    <n v="20192"/>
    <n v="78"/>
    <n v="340"/>
    <n v="418"/>
    <n v="2815"/>
    <n v="17795"/>
    <n v="2749524"/>
    <n v="52523"/>
    <n v="2802047"/>
    <n v="56786"/>
    <n v="0.9476"/>
    <m/>
    <n v="100"/>
    <n v="0.28000000000000003"/>
    <n v="2.63E-2"/>
    <m/>
    <m/>
    <n v="913"/>
    <n v="1821"/>
  </r>
  <r>
    <x v="58"/>
    <s v="C-IV"/>
    <x v="6"/>
    <x v="3"/>
    <n v="2015"/>
    <s v="2015/16"/>
    <n v="884"/>
    <n v="5407"/>
    <n v="3"/>
    <n v="12"/>
    <n v="887"/>
    <n v="5419"/>
    <n v="6306"/>
    <n v="13621"/>
    <n v="2405"/>
    <n v="11172"/>
    <n v="13577"/>
    <n v="7"/>
    <n v="37"/>
    <n v="44"/>
    <n v="2412"/>
    <n v="11209"/>
    <n v="1889976"/>
    <n v="4536"/>
    <n v="1894512"/>
    <n v="30677"/>
    <n v="1"/>
    <m/>
    <n v="100"/>
    <n v="0.28000000000000003"/>
    <n v="2.63E-2"/>
    <m/>
    <m/>
    <n v="533"/>
    <n v="1065"/>
  </r>
  <r>
    <x v="0"/>
    <s v="n/a"/>
    <x v="7"/>
    <x v="3"/>
    <n v="2015"/>
    <s v="2015/16"/>
    <n v="279108"/>
    <n v="1849737"/>
    <n v="1989"/>
    <n v="18895"/>
    <n v="281097"/>
    <n v="1868632"/>
    <n v="2149729"/>
    <n v="4501646"/>
    <n v="707662"/>
    <n v="3746025"/>
    <n v="4453687"/>
    <n v="6558"/>
    <n v="41401"/>
    <n v="47959"/>
    <n v="714220"/>
    <n v="3787426"/>
    <n v="627492787"/>
    <n v="6210421"/>
    <n v="633703208"/>
    <n v="12961488"/>
    <n v="0.97089999999999999"/>
    <m/>
    <n v="776"/>
    <n v="0.317"/>
    <n v="4.4600000000000001E-2"/>
    <m/>
    <m/>
    <n v="323883"/>
    <n v="677534"/>
  </r>
  <r>
    <x v="1"/>
    <s v="CalWIN"/>
    <x v="7"/>
    <x v="3"/>
    <n v="2015"/>
    <s v="2015/16"/>
    <n v="7822"/>
    <n v="53583"/>
    <n v="92"/>
    <n v="1060"/>
    <n v="7914"/>
    <n v="54643"/>
    <n v="62557"/>
    <n v="121947"/>
    <n v="18240"/>
    <n v="100957"/>
    <n v="119197"/>
    <n v="313"/>
    <n v="2437"/>
    <n v="2750"/>
    <n v="18553"/>
    <n v="103394"/>
    <n v="17303791"/>
    <n v="324627"/>
    <n v="17628418"/>
    <n v="429357"/>
    <n v="0.88519999999999999"/>
    <m/>
    <n v="16"/>
    <n v="0.81299999999999994"/>
    <n v="3.56E-2"/>
    <m/>
    <m/>
    <n v="9056"/>
    <n v="17219"/>
  </r>
  <r>
    <x v="2"/>
    <s v="C-IV"/>
    <x v="7"/>
    <x v="3"/>
    <n v="2015"/>
    <s v="2015/16"/>
    <n v="3"/>
    <n v="96"/>
    <n v="0"/>
    <n v="0"/>
    <n v="3"/>
    <n v="96"/>
    <n v="99"/>
    <n v="172"/>
    <n v="5"/>
    <n v="167"/>
    <n v="172"/>
    <n v="0"/>
    <n v="0"/>
    <n v="0"/>
    <n v="5"/>
    <n v="167"/>
    <n v="19807"/>
    <n v="0"/>
    <n v="19807"/>
    <n v="362"/>
    <n v="1"/>
    <m/>
    <n v="116"/>
    <n v="0.27600000000000002"/>
    <n v="2.3900000000000001E-2"/>
    <m/>
    <m/>
    <n v="1"/>
    <n v="1"/>
  </r>
  <r>
    <x v="3"/>
    <s v="C-IV"/>
    <x v="7"/>
    <x v="3"/>
    <n v="2015"/>
    <s v="2015/16"/>
    <n v="181"/>
    <n v="1599"/>
    <n v="0"/>
    <n v="2"/>
    <n v="181"/>
    <n v="1601"/>
    <n v="1782"/>
    <n v="3390"/>
    <n v="462"/>
    <n v="2925"/>
    <n v="3387"/>
    <n v="0"/>
    <n v="3"/>
    <n v="3"/>
    <n v="462"/>
    <n v="2928"/>
    <n v="456140"/>
    <n v="308"/>
    <n v="456448"/>
    <n v="8009"/>
    <n v="0.94440000000000002"/>
    <m/>
    <n v="116"/>
    <n v="0.27600000000000002"/>
    <n v="2.3900000000000001E-2"/>
    <m/>
    <m/>
    <n v="62"/>
    <n v="110"/>
  </r>
  <r>
    <x v="4"/>
    <s v="C-IV"/>
    <x v="7"/>
    <x v="3"/>
    <n v="2015"/>
    <s v="2015/16"/>
    <n v="1894"/>
    <n v="14695"/>
    <n v="4"/>
    <n v="41"/>
    <n v="1898"/>
    <n v="14736"/>
    <n v="16634"/>
    <n v="32123"/>
    <n v="4711"/>
    <n v="27315"/>
    <n v="32026"/>
    <n v="11"/>
    <n v="86"/>
    <n v="97"/>
    <n v="4722"/>
    <n v="27401"/>
    <n v="4445009"/>
    <n v="10762"/>
    <n v="4455771"/>
    <n v="82056"/>
    <n v="0.875"/>
    <m/>
    <n v="116"/>
    <n v="0.27600000000000002"/>
    <n v="2.3900000000000001E-2"/>
    <m/>
    <m/>
    <n v="921"/>
    <n v="1571"/>
  </r>
  <r>
    <x v="5"/>
    <s v="C-IV"/>
    <x v="7"/>
    <x v="3"/>
    <n v="2015"/>
    <s v="2015/16"/>
    <n v="264"/>
    <n v="2643"/>
    <n v="0"/>
    <n v="6"/>
    <n v="264"/>
    <n v="2649"/>
    <n v="2913"/>
    <n v="5462"/>
    <n v="711"/>
    <n v="4737"/>
    <n v="5448"/>
    <n v="1"/>
    <n v="13"/>
    <n v="14"/>
    <n v="712"/>
    <n v="4750"/>
    <n v="722787"/>
    <n v="1410"/>
    <n v="724197"/>
    <n v="11759"/>
    <n v="1"/>
    <m/>
    <n v="116"/>
    <n v="0.27600000000000002"/>
    <n v="2.3900000000000001E-2"/>
    <m/>
    <m/>
    <n v="89"/>
    <n v="159"/>
  </r>
  <r>
    <x v="6"/>
    <s v="C-IV"/>
    <x v="7"/>
    <x v="3"/>
    <n v="2015"/>
    <s v="2015/16"/>
    <n v="91"/>
    <n v="553"/>
    <n v="0"/>
    <n v="1"/>
    <n v="91"/>
    <n v="554"/>
    <n v="645"/>
    <n v="1506"/>
    <n v="240"/>
    <n v="1261"/>
    <n v="1501"/>
    <n v="1"/>
    <n v="4"/>
    <n v="5"/>
    <n v="241"/>
    <n v="1265"/>
    <n v="196105"/>
    <n v="429"/>
    <n v="196534"/>
    <n v="8609"/>
    <n v="0.95650000000000002"/>
    <m/>
    <n v="116"/>
    <n v="0.27600000000000002"/>
    <n v="2.3900000000000001E-2"/>
    <m/>
    <m/>
    <n v="116"/>
    <n v="252"/>
  </r>
  <r>
    <x v="7"/>
    <s v="CalWIN"/>
    <x v="7"/>
    <x v="3"/>
    <n v="2015"/>
    <s v="2015/16"/>
    <n v="4959"/>
    <n v="30661"/>
    <n v="36"/>
    <n v="268"/>
    <n v="4995"/>
    <n v="30929"/>
    <n v="35924"/>
    <n v="72366"/>
    <n v="11800"/>
    <n v="59804"/>
    <n v="71604"/>
    <n v="132"/>
    <n v="630"/>
    <n v="762"/>
    <n v="11932"/>
    <n v="60434"/>
    <n v="10469082"/>
    <n v="84406"/>
    <n v="10553488"/>
    <n v="264643"/>
    <n v="0.96850000000000003"/>
    <m/>
    <n v="13"/>
    <n v="0.46200000000000002"/>
    <n v="2.3400000000000001E-2"/>
    <m/>
    <m/>
    <n v="5304"/>
    <n v="10647"/>
  </r>
  <r>
    <x v="8"/>
    <s v="C-IV"/>
    <x v="7"/>
    <x v="3"/>
    <n v="2015"/>
    <s v="2015/16"/>
    <n v="402"/>
    <n v="2119"/>
    <n v="0"/>
    <n v="0"/>
    <n v="402"/>
    <n v="2119"/>
    <n v="2521"/>
    <n v="5191"/>
    <n v="1114"/>
    <n v="4075"/>
    <n v="5189"/>
    <n v="0"/>
    <n v="2"/>
    <n v="2"/>
    <n v="1114"/>
    <n v="4077"/>
    <n v="702842"/>
    <n v="0"/>
    <n v="702842"/>
    <n v="11526"/>
    <n v="0.9899"/>
    <m/>
    <n v="116"/>
    <n v="0.27600000000000002"/>
    <n v="2.3900000000000001E-2"/>
    <m/>
    <m/>
    <n v="134"/>
    <n v="229"/>
  </r>
  <r>
    <x v="9"/>
    <s v="C-IV"/>
    <x v="7"/>
    <x v="3"/>
    <n v="2015"/>
    <s v="2015/16"/>
    <n v="574"/>
    <n v="6706"/>
    <n v="2"/>
    <n v="20"/>
    <n v="576"/>
    <n v="6726"/>
    <n v="7302"/>
    <n v="13117"/>
    <n v="1405"/>
    <n v="11664"/>
    <n v="13069"/>
    <n v="2"/>
    <n v="46"/>
    <n v="48"/>
    <n v="1407"/>
    <n v="11710"/>
    <n v="1789377"/>
    <n v="4481"/>
    <n v="1793858"/>
    <n v="37682"/>
    <n v="1"/>
    <m/>
    <n v="116"/>
    <n v="0.27600000000000002"/>
    <n v="2.3900000000000001E-2"/>
    <m/>
    <m/>
    <n v="401"/>
    <n v="793"/>
  </r>
  <r>
    <x v="10"/>
    <s v="CalWIN"/>
    <x v="7"/>
    <x v="3"/>
    <n v="2015"/>
    <s v="2015/16"/>
    <n v="14664"/>
    <n v="88580"/>
    <n v="75"/>
    <n v="431"/>
    <n v="14739"/>
    <n v="89011"/>
    <n v="103750"/>
    <n v="241298"/>
    <n v="40117"/>
    <n v="199809"/>
    <n v="239926"/>
    <n v="233"/>
    <n v="1139"/>
    <n v="1372"/>
    <n v="40350"/>
    <n v="200948"/>
    <n v="33168749"/>
    <n v="151725"/>
    <n v="33320474"/>
    <n v="472610"/>
    <n v="0.95479999999999998"/>
    <m/>
    <n v="19"/>
    <n v="0.26300000000000001"/>
    <n v="2.5399999999999999E-2"/>
    <m/>
    <m/>
    <n v="13798"/>
    <n v="30666"/>
  </r>
  <r>
    <x v="11"/>
    <s v="C-IV"/>
    <x v="7"/>
    <x v="3"/>
    <n v="2015"/>
    <s v="2015/16"/>
    <n v="219"/>
    <n v="1282"/>
    <n v="1"/>
    <n v="3"/>
    <n v="220"/>
    <n v="1285"/>
    <n v="1505"/>
    <n v="3553"/>
    <n v="602"/>
    <n v="2936"/>
    <n v="3538"/>
    <n v="4"/>
    <n v="11"/>
    <n v="15"/>
    <n v="606"/>
    <n v="2947"/>
    <n v="449283"/>
    <n v="827"/>
    <n v="450110"/>
    <n v="11823"/>
    <n v="1"/>
    <m/>
    <n v="116"/>
    <n v="0.27600000000000002"/>
    <n v="2.3900000000000001E-2"/>
    <m/>
    <m/>
    <n v="204"/>
    <n v="457"/>
  </r>
  <r>
    <x v="12"/>
    <s v="C-IV"/>
    <x v="7"/>
    <x v="3"/>
    <n v="2015"/>
    <s v="2015/16"/>
    <n v="1010"/>
    <n v="11030"/>
    <n v="1"/>
    <n v="14"/>
    <n v="1011"/>
    <n v="11044"/>
    <n v="12055"/>
    <n v="21035"/>
    <n v="2506"/>
    <n v="18491"/>
    <n v="20997"/>
    <n v="3"/>
    <n v="35"/>
    <n v="38"/>
    <n v="2509"/>
    <n v="18526"/>
    <n v="2928607"/>
    <n v="3808"/>
    <n v="2932415"/>
    <n v="50631"/>
    <n v="0.998"/>
    <m/>
    <n v="116"/>
    <n v="0.27600000000000002"/>
    <n v="2.3900000000000001E-2"/>
    <m/>
    <m/>
    <n v="667"/>
    <n v="1223"/>
  </r>
  <r>
    <x v="13"/>
    <s v="C-IV"/>
    <x v="7"/>
    <x v="3"/>
    <n v="2015"/>
    <s v="2015/16"/>
    <n v="2411"/>
    <n v="14920"/>
    <n v="10"/>
    <n v="163"/>
    <n v="2421"/>
    <n v="15083"/>
    <n v="17504"/>
    <n v="43873"/>
    <n v="6903"/>
    <n v="36451"/>
    <n v="43354"/>
    <n v="31"/>
    <n v="488"/>
    <n v="519"/>
    <n v="6934"/>
    <n v="36939"/>
    <n v="5647539"/>
    <n v="56683"/>
    <n v="5704222"/>
    <n v="92165"/>
    <n v="0.97019999999999995"/>
    <m/>
    <n v="116"/>
    <n v="0.27600000000000002"/>
    <n v="2.3900000000000001E-2"/>
    <m/>
    <m/>
    <n v="968"/>
    <n v="1866"/>
  </r>
  <r>
    <x v="14"/>
    <s v="C-IV"/>
    <x v="7"/>
    <x v="3"/>
    <n v="2015"/>
    <s v="2015/16"/>
    <n v="102"/>
    <n v="942"/>
    <n v="0"/>
    <n v="4"/>
    <n v="102"/>
    <n v="946"/>
    <n v="1048"/>
    <n v="2049"/>
    <n v="289"/>
    <n v="1750"/>
    <n v="2039"/>
    <n v="0"/>
    <n v="10"/>
    <n v="10"/>
    <n v="289"/>
    <n v="1760"/>
    <n v="260024"/>
    <n v="864"/>
    <n v="260888"/>
    <n v="5568"/>
    <n v="1"/>
    <m/>
    <n v="116"/>
    <n v="0.27600000000000002"/>
    <n v="2.3900000000000001E-2"/>
    <m/>
    <m/>
    <n v="81"/>
    <n v="167"/>
  </r>
  <r>
    <x v="15"/>
    <s v="C-IV"/>
    <x v="7"/>
    <x v="3"/>
    <n v="2015"/>
    <s v="2015/16"/>
    <n v="10983"/>
    <n v="57173"/>
    <n v="18"/>
    <n v="386"/>
    <n v="11001"/>
    <n v="57559"/>
    <n v="68560"/>
    <n v="161466"/>
    <n v="29918"/>
    <n v="130611"/>
    <n v="160529"/>
    <n v="58"/>
    <n v="879"/>
    <n v="937"/>
    <n v="29976"/>
    <n v="131490"/>
    <n v="21654109"/>
    <n v="117457"/>
    <n v="21771566"/>
    <n v="386562"/>
    <n v="0.99570000000000003"/>
    <m/>
    <n v="44"/>
    <n v="0.159"/>
    <n v="7.7999999999999996E-3"/>
    <m/>
    <m/>
    <n v="10223"/>
    <n v="22863"/>
  </r>
  <r>
    <x v="16"/>
    <s v="C-IV"/>
    <x v="7"/>
    <x v="3"/>
    <n v="2015"/>
    <s v="2015/16"/>
    <n v="1513"/>
    <n v="9238"/>
    <n v="6"/>
    <n v="48"/>
    <n v="1519"/>
    <n v="9286"/>
    <n v="10805"/>
    <n v="24914"/>
    <n v="4221"/>
    <n v="20536"/>
    <n v="24757"/>
    <n v="23"/>
    <n v="134"/>
    <n v="157"/>
    <n v="4244"/>
    <n v="20670"/>
    <n v="3222212"/>
    <n v="15441"/>
    <n v="3237653"/>
    <n v="55951"/>
    <n v="0.99770000000000003"/>
    <m/>
    <n v="116"/>
    <n v="0.27600000000000002"/>
    <n v="2.3900000000000001E-2"/>
    <m/>
    <m/>
    <n v="1316"/>
    <n v="2955"/>
  </r>
  <r>
    <x v="17"/>
    <s v="C-IV"/>
    <x v="7"/>
    <x v="3"/>
    <n v="2015"/>
    <s v="2015/16"/>
    <n v="628"/>
    <n v="5644"/>
    <n v="0"/>
    <n v="15"/>
    <n v="628"/>
    <n v="5659"/>
    <n v="6287"/>
    <n v="12211"/>
    <n v="1603"/>
    <n v="10573"/>
    <n v="12176"/>
    <n v="1"/>
    <n v="34"/>
    <n v="35"/>
    <n v="1604"/>
    <n v="10607"/>
    <n v="1676114"/>
    <n v="3640"/>
    <n v="1679754"/>
    <n v="30291"/>
    <n v="0.99229999999999996"/>
    <m/>
    <n v="116"/>
    <n v="0.27600000000000002"/>
    <n v="2.3900000000000001E-2"/>
    <m/>
    <m/>
    <n v="382"/>
    <n v="731"/>
  </r>
  <r>
    <x v="18"/>
    <s v="C-IV"/>
    <x v="7"/>
    <x v="3"/>
    <n v="2015"/>
    <s v="2015/16"/>
    <n v="285"/>
    <n v="1266"/>
    <n v="0"/>
    <n v="2"/>
    <n v="285"/>
    <n v="1268"/>
    <n v="1553"/>
    <n v="3222"/>
    <n v="790"/>
    <n v="2427"/>
    <n v="3217"/>
    <n v="1"/>
    <n v="4"/>
    <n v="5"/>
    <n v="791"/>
    <n v="2431"/>
    <n v="452611"/>
    <n v="660"/>
    <n v="453271"/>
    <n v="7702"/>
    <n v="0.77110000000000001"/>
    <m/>
    <n v="116"/>
    <n v="0.27600000000000002"/>
    <n v="2.3900000000000001E-2"/>
    <m/>
    <m/>
    <n v="107"/>
    <n v="186"/>
  </r>
  <r>
    <x v="19"/>
    <s v="LRS"/>
    <x v="7"/>
    <x v="3"/>
    <n v="2015"/>
    <s v="2015/16"/>
    <n v="77370"/>
    <n v="502529"/>
    <n v="946"/>
    <n v="5903"/>
    <n v="78316"/>
    <n v="508432"/>
    <n v="586748"/>
    <n v="1179266"/>
    <n v="177386"/>
    <n v="986349"/>
    <n v="1163735"/>
    <n v="3058"/>
    <n v="12473"/>
    <n v="15531"/>
    <n v="180444"/>
    <n v="998822"/>
    <n v="173035755"/>
    <n v="2416475"/>
    <n v="175452230"/>
    <n v="3844329"/>
    <n v="0.95669999999999999"/>
    <m/>
    <n v="137"/>
    <n v="0.48199999999999998"/>
    <n v="3.8600000000000002E-2"/>
    <m/>
    <m/>
    <n v="108194"/>
    <n v="221368"/>
  </r>
  <r>
    <x v="20"/>
    <s v="C-IV"/>
    <x v="7"/>
    <x v="3"/>
    <n v="2015"/>
    <s v="2015/16"/>
    <n v="1964"/>
    <n v="10145"/>
    <n v="5"/>
    <n v="23"/>
    <n v="1969"/>
    <n v="10168"/>
    <n v="12137"/>
    <n v="29875"/>
    <n v="5406"/>
    <n v="24376"/>
    <n v="29782"/>
    <n v="13"/>
    <n v="80"/>
    <n v="93"/>
    <n v="5419"/>
    <n v="24456"/>
    <n v="3964752"/>
    <n v="9318"/>
    <n v="3974070"/>
    <n v="69306"/>
    <n v="0.99570000000000003"/>
    <m/>
    <n v="116"/>
    <n v="0.27600000000000002"/>
    <n v="2.3900000000000001E-2"/>
    <m/>
    <m/>
    <n v="2778"/>
    <n v="6469"/>
  </r>
  <r>
    <x v="21"/>
    <s v="C-IV"/>
    <x v="7"/>
    <x v="3"/>
    <n v="2015"/>
    <s v="2015/16"/>
    <n v="624"/>
    <n v="5708"/>
    <n v="19"/>
    <n v="126"/>
    <n v="643"/>
    <n v="5834"/>
    <n v="6477"/>
    <n v="10669"/>
    <n v="1382"/>
    <n v="8927"/>
    <n v="10309"/>
    <n v="49"/>
    <n v="311"/>
    <n v="360"/>
    <n v="1431"/>
    <n v="9238"/>
    <n v="1502449"/>
    <n v="32485"/>
    <n v="1534934"/>
    <n v="43350"/>
    <n v="0.98619999999999997"/>
    <m/>
    <n v="116"/>
    <n v="0.27600000000000002"/>
    <n v="2.3900000000000001E-2"/>
    <m/>
    <m/>
    <n v="1304"/>
    <n v="2354"/>
  </r>
  <r>
    <x v="22"/>
    <s v="C-IV"/>
    <x v="7"/>
    <x v="3"/>
    <n v="2015"/>
    <s v="2015/16"/>
    <n v="155"/>
    <n v="971"/>
    <n v="0"/>
    <n v="1"/>
    <n v="155"/>
    <n v="972"/>
    <n v="1127"/>
    <n v="2153"/>
    <n v="441"/>
    <n v="1710"/>
    <n v="2151"/>
    <n v="0"/>
    <n v="2"/>
    <n v="2"/>
    <n v="441"/>
    <n v="1712"/>
    <n v="289013"/>
    <n v="159"/>
    <n v="289172"/>
    <n v="4756"/>
    <n v="1"/>
    <m/>
    <n v="116"/>
    <n v="0.27600000000000002"/>
    <n v="2.3900000000000001E-2"/>
    <m/>
    <m/>
    <n v="32"/>
    <n v="54"/>
  </r>
  <r>
    <x v="23"/>
    <s v="C-IV"/>
    <x v="7"/>
    <x v="3"/>
    <n v="2015"/>
    <s v="2015/16"/>
    <n v="761"/>
    <n v="6305"/>
    <n v="2"/>
    <n v="24"/>
    <n v="763"/>
    <n v="6329"/>
    <n v="7092"/>
    <n v="13257"/>
    <n v="1930"/>
    <n v="11264"/>
    <n v="13194"/>
    <n v="4"/>
    <n v="59"/>
    <n v="63"/>
    <n v="1934"/>
    <n v="11323"/>
    <n v="1914618"/>
    <n v="7101"/>
    <n v="1921719"/>
    <n v="40008"/>
    <n v="0.99229999999999996"/>
    <m/>
    <n v="116"/>
    <n v="0.27600000000000002"/>
    <n v="2.3900000000000001E-2"/>
    <m/>
    <m/>
    <n v="588"/>
    <n v="1253"/>
  </r>
  <r>
    <x v="24"/>
    <s v="C-IV"/>
    <x v="7"/>
    <x v="3"/>
    <n v="2015"/>
    <s v="2015/16"/>
    <n v="4412"/>
    <n v="20888"/>
    <n v="7"/>
    <n v="31"/>
    <n v="4419"/>
    <n v="20919"/>
    <n v="25338"/>
    <n v="58614"/>
    <n v="12087"/>
    <n v="46415"/>
    <n v="58502"/>
    <n v="23"/>
    <n v="89"/>
    <n v="112"/>
    <n v="12110"/>
    <n v="46504"/>
    <n v="7906781"/>
    <n v="10082"/>
    <n v="7916863"/>
    <n v="136832"/>
    <n v="0.99319999999999997"/>
    <m/>
    <n v="11"/>
    <n v="0.182"/>
    <n v="1.2999999999999999E-2"/>
    <m/>
    <m/>
    <n v="4020"/>
    <n v="8968"/>
  </r>
  <r>
    <x v="25"/>
    <s v="C-IV"/>
    <x v="7"/>
    <x v="3"/>
    <n v="2015"/>
    <s v="2015/16"/>
    <n v="79"/>
    <n v="368"/>
    <n v="0"/>
    <n v="0"/>
    <n v="79"/>
    <n v="368"/>
    <n v="447"/>
    <n v="958"/>
    <n v="202"/>
    <n v="756"/>
    <n v="958"/>
    <n v="0"/>
    <n v="0"/>
    <n v="0"/>
    <n v="202"/>
    <n v="756"/>
    <n v="127415"/>
    <n v="0"/>
    <n v="127415"/>
    <n v="3105"/>
    <n v="1"/>
    <m/>
    <n v="116"/>
    <n v="0.27600000000000002"/>
    <n v="2.3900000000000001E-2"/>
    <m/>
    <m/>
    <n v="45"/>
    <n v="74"/>
  </r>
  <r>
    <x v="26"/>
    <s v="C-IV"/>
    <x v="7"/>
    <x v="3"/>
    <n v="2015"/>
    <s v="2015/16"/>
    <n v="12"/>
    <n v="483"/>
    <n v="0"/>
    <n v="1"/>
    <n v="12"/>
    <n v="484"/>
    <n v="496"/>
    <n v="820"/>
    <n v="33"/>
    <n v="785"/>
    <n v="818"/>
    <n v="0"/>
    <n v="2"/>
    <n v="2"/>
    <n v="33"/>
    <n v="787"/>
    <n v="114713"/>
    <n v="168"/>
    <n v="114881"/>
    <n v="3619"/>
    <n v="1"/>
    <m/>
    <n v="116"/>
    <n v="0.27600000000000002"/>
    <n v="2.3900000000000001E-2"/>
    <m/>
    <m/>
    <n v="66"/>
    <n v="145"/>
  </r>
  <r>
    <x v="27"/>
    <s v="C-IV"/>
    <x v="7"/>
    <x v="3"/>
    <n v="2015"/>
    <s v="2015/16"/>
    <n v="2667"/>
    <n v="19558"/>
    <n v="8"/>
    <n v="103"/>
    <n v="2675"/>
    <n v="19661"/>
    <n v="22336"/>
    <n v="49542"/>
    <n v="6833"/>
    <n v="42382"/>
    <n v="49215"/>
    <n v="29"/>
    <n v="298"/>
    <n v="327"/>
    <n v="6862"/>
    <n v="42680"/>
    <n v="6513135"/>
    <n v="29133"/>
    <n v="6542268"/>
    <n v="173262"/>
    <n v="1"/>
    <m/>
    <n v="18"/>
    <n v="0.27800000000000002"/>
    <n v="5.4699999999999999E-2"/>
    <m/>
    <m/>
    <n v="6670"/>
    <n v="14716"/>
  </r>
  <r>
    <x v="28"/>
    <s v="C-IV"/>
    <x v="7"/>
    <x v="3"/>
    <n v="2015"/>
    <s v="2015/16"/>
    <n v="354"/>
    <n v="3210"/>
    <n v="5"/>
    <n v="31"/>
    <n v="359"/>
    <n v="3241"/>
    <n v="3600"/>
    <n v="7378"/>
    <n v="874"/>
    <n v="6407"/>
    <n v="7281"/>
    <n v="16"/>
    <n v="81"/>
    <n v="97"/>
    <n v="890"/>
    <n v="6488"/>
    <n v="907563"/>
    <n v="6516"/>
    <n v="914079"/>
    <n v="31748"/>
    <n v="0.98709999999999998"/>
    <m/>
    <n v="116"/>
    <n v="0.27600000000000002"/>
    <n v="2.3900000000000001E-2"/>
    <m/>
    <m/>
    <n v="785"/>
    <n v="1638"/>
  </r>
  <r>
    <x v="29"/>
    <s v="C-IV"/>
    <x v="7"/>
    <x v="3"/>
    <n v="2015"/>
    <s v="2015/16"/>
    <n v="342"/>
    <n v="3925"/>
    <n v="1"/>
    <n v="6"/>
    <n v="343"/>
    <n v="3931"/>
    <n v="4274"/>
    <n v="7752"/>
    <n v="902"/>
    <n v="6833"/>
    <n v="7735"/>
    <n v="1"/>
    <n v="16"/>
    <n v="17"/>
    <n v="903"/>
    <n v="6849"/>
    <n v="1088854"/>
    <n v="1614"/>
    <n v="1090468"/>
    <n v="24342"/>
    <n v="0.99019999999999997"/>
    <m/>
    <n v="116"/>
    <n v="0.27600000000000002"/>
    <n v="2.3900000000000001E-2"/>
    <m/>
    <m/>
    <n v="149"/>
    <n v="253"/>
  </r>
  <r>
    <x v="30"/>
    <s v="CalWIN"/>
    <x v="7"/>
    <x v="3"/>
    <n v="2015"/>
    <s v="2015/16"/>
    <n v="12461"/>
    <n v="109515"/>
    <n v="84"/>
    <n v="2037"/>
    <n v="12545"/>
    <n v="111552"/>
    <n v="124097"/>
    <n v="258800"/>
    <n v="32014"/>
    <n v="222108"/>
    <n v="254122"/>
    <n v="282"/>
    <n v="4396"/>
    <n v="4678"/>
    <n v="32296"/>
    <n v="226504"/>
    <n v="35017189"/>
    <n v="547699"/>
    <n v="35564888"/>
    <n v="874721"/>
    <n v="0.9829"/>
    <m/>
    <n v="30"/>
    <n v="0.4"/>
    <n v="3.8300000000000001E-2"/>
    <m/>
    <m/>
    <n v="28566"/>
    <n v="62017"/>
  </r>
  <r>
    <x v="31"/>
    <s v="CalWIN"/>
    <x v="7"/>
    <x v="3"/>
    <n v="2015"/>
    <s v="2015/16"/>
    <n v="865"/>
    <n v="8476"/>
    <n v="4"/>
    <n v="36"/>
    <n v="869"/>
    <n v="8512"/>
    <n v="9381"/>
    <n v="18156"/>
    <n v="2245"/>
    <n v="15812"/>
    <n v="18057"/>
    <n v="16"/>
    <n v="83"/>
    <n v="99"/>
    <n v="2261"/>
    <n v="15895"/>
    <n v="2366882"/>
    <n v="18359"/>
    <n v="2385241"/>
    <n v="62786"/>
    <n v="0.96379999999999999"/>
    <m/>
    <n v="116"/>
    <n v="0.27600000000000002"/>
    <n v="2.3900000000000001E-2"/>
    <m/>
    <m/>
    <n v="693"/>
    <n v="1371"/>
  </r>
  <r>
    <x v="32"/>
    <s v="C-IV"/>
    <x v="7"/>
    <x v="3"/>
    <n v="2015"/>
    <s v="2015/16"/>
    <n v="100"/>
    <n v="962"/>
    <n v="0"/>
    <n v="1"/>
    <n v="100"/>
    <n v="963"/>
    <n v="1063"/>
    <n v="2017"/>
    <n v="242"/>
    <n v="1772"/>
    <n v="2014"/>
    <n v="0"/>
    <n v="3"/>
    <n v="3"/>
    <n v="242"/>
    <n v="1775"/>
    <n v="271593"/>
    <n v="357"/>
    <n v="271950"/>
    <n v="5760"/>
    <n v="1"/>
    <m/>
    <n v="116"/>
    <n v="0.27600000000000002"/>
    <n v="2.3900000000000001E-2"/>
    <m/>
    <m/>
    <n v="55"/>
    <n v="93"/>
  </r>
  <r>
    <x v="33"/>
    <s v="C-IV"/>
    <x v="7"/>
    <x v="3"/>
    <n v="2015"/>
    <s v="2015/16"/>
    <n v="17697"/>
    <n v="112678"/>
    <n v="44"/>
    <n v="504"/>
    <n v="17741"/>
    <n v="113182"/>
    <n v="130923"/>
    <n v="297717"/>
    <n v="48363"/>
    <n v="247861"/>
    <n v="296224"/>
    <n v="142"/>
    <n v="1351"/>
    <n v="1493"/>
    <n v="48505"/>
    <n v="249212"/>
    <n v="39917629"/>
    <n v="156282"/>
    <n v="40073911"/>
    <n v="806351"/>
    <n v="0.99809999999999999"/>
    <m/>
    <n v="85"/>
    <n v="0.17599999999999999"/>
    <n v="5.7599999999999998E-2"/>
    <m/>
    <m/>
    <n v="16590"/>
    <n v="36458"/>
  </r>
  <r>
    <x v="34"/>
    <s v="CalWIN"/>
    <x v="7"/>
    <x v="3"/>
    <n v="2015"/>
    <s v="2015/16"/>
    <n v="16836"/>
    <n v="87454"/>
    <n v="190"/>
    <n v="991"/>
    <n v="17026"/>
    <n v="88445"/>
    <n v="105471"/>
    <n v="221342"/>
    <n v="43571"/>
    <n v="174920"/>
    <n v="218491"/>
    <n v="703"/>
    <n v="2148"/>
    <n v="2851"/>
    <n v="44274"/>
    <n v="177068"/>
    <n v="31839144"/>
    <n v="371908"/>
    <n v="32211052"/>
    <n v="538226"/>
    <n v="0.97809999999999997"/>
    <m/>
    <n v="29"/>
    <n v="0.55200000000000005"/>
    <n v="2.2000000000000001E-3"/>
    <m/>
    <m/>
    <n v="9320"/>
    <n v="18505"/>
  </r>
  <r>
    <x v="35"/>
    <s v="C-IV"/>
    <x v="7"/>
    <x v="3"/>
    <n v="2015"/>
    <s v="2015/16"/>
    <n v="285"/>
    <n v="2406"/>
    <n v="1"/>
    <n v="8"/>
    <n v="286"/>
    <n v="2414"/>
    <n v="2700"/>
    <n v="5982"/>
    <n v="773"/>
    <n v="5186"/>
    <n v="5959"/>
    <n v="2"/>
    <n v="21"/>
    <n v="23"/>
    <n v="775"/>
    <n v="5207"/>
    <n v="799897"/>
    <n v="2064"/>
    <n v="801961"/>
    <n v="18027"/>
    <n v="1"/>
    <m/>
    <n v="116"/>
    <n v="0.27600000000000002"/>
    <n v="2.3900000000000001E-2"/>
    <m/>
    <m/>
    <n v="405"/>
    <n v="919"/>
  </r>
  <r>
    <x v="36"/>
    <s v="C-IV"/>
    <x v="7"/>
    <x v="3"/>
    <n v="2015"/>
    <s v="2015/16"/>
    <n v="27691"/>
    <n v="153685"/>
    <n v="60"/>
    <n v="679"/>
    <n v="27751"/>
    <n v="154364"/>
    <n v="182115"/>
    <n v="404596"/>
    <n v="74328"/>
    <n v="328387"/>
    <n v="402715"/>
    <n v="202"/>
    <n v="1679"/>
    <n v="1881"/>
    <n v="74530"/>
    <n v="330066"/>
    <n v="55645584"/>
    <n v="205565"/>
    <n v="55851149"/>
    <n v="855222"/>
    <n v="0.99980000000000002"/>
    <m/>
    <n v="99"/>
    <n v="0.111"/>
    <n v="3.1199999999999999E-2"/>
    <m/>
    <m/>
    <n v="21075"/>
    <n v="44779"/>
  </r>
  <r>
    <x v="37"/>
    <s v="CalWIN"/>
    <x v="7"/>
    <x v="3"/>
    <n v="2015"/>
    <s v="2015/16"/>
    <n v="15963"/>
    <n v="126468"/>
    <n v="125"/>
    <n v="1374"/>
    <n v="16088"/>
    <n v="127842"/>
    <n v="143930"/>
    <n v="292683"/>
    <n v="43412"/>
    <n v="245821"/>
    <n v="289233"/>
    <n v="420"/>
    <n v="3030"/>
    <n v="3450"/>
    <n v="43832"/>
    <n v="248851"/>
    <n v="40066483"/>
    <n v="388655"/>
    <n v="40455138"/>
    <n v="862670"/>
    <n v="0.96550000000000002"/>
    <m/>
    <n v="50"/>
    <n v="0.42"/>
    <n v="1.09E-2"/>
    <m/>
    <m/>
    <n v="16013"/>
    <n v="32862"/>
  </r>
  <r>
    <x v="38"/>
    <s v="CalWIN"/>
    <x v="7"/>
    <x v="3"/>
    <n v="2015"/>
    <s v="2015/16"/>
    <n v="2455"/>
    <n v="30418"/>
    <n v="66"/>
    <n v="1419"/>
    <n v="2521"/>
    <n v="31837"/>
    <n v="34358"/>
    <n v="52477"/>
    <n v="5509"/>
    <n v="44675"/>
    <n v="50184"/>
    <n v="187"/>
    <n v="2106"/>
    <n v="2293"/>
    <n v="5696"/>
    <n v="46781"/>
    <n v="7471448"/>
    <n v="278425"/>
    <n v="7749873"/>
    <n v="224429"/>
    <n v="0.97540000000000004"/>
    <m/>
    <n v="10"/>
    <n v="0.8"/>
    <n v="7.6399999999999996E-2"/>
    <m/>
    <m/>
    <n v="4013"/>
    <n v="6429"/>
  </r>
  <r>
    <x v="39"/>
    <s v="C-IV"/>
    <x v="7"/>
    <x v="3"/>
    <n v="2015"/>
    <s v="2015/16"/>
    <n v="8466"/>
    <n v="44768"/>
    <n v="22"/>
    <n v="288"/>
    <n v="8488"/>
    <n v="45056"/>
    <n v="53544"/>
    <n v="122090"/>
    <n v="21825"/>
    <n v="99410"/>
    <n v="121235"/>
    <n v="77"/>
    <n v="778"/>
    <n v="855"/>
    <n v="21902"/>
    <n v="100188"/>
    <n v="16509240"/>
    <n v="91276"/>
    <n v="16600516"/>
    <n v="292843"/>
    <n v="0.98950000000000005"/>
    <m/>
    <n v="31"/>
    <n v="0.129"/>
    <n v="2.76E-2"/>
    <m/>
    <m/>
    <n v="7136"/>
    <n v="15230"/>
  </r>
  <r>
    <x v="40"/>
    <s v="CalWIN"/>
    <x v="7"/>
    <x v="3"/>
    <n v="2015"/>
    <s v="2015/16"/>
    <n v="1087"/>
    <n v="8904"/>
    <n v="2"/>
    <n v="26"/>
    <n v="1089"/>
    <n v="8930"/>
    <n v="10019"/>
    <n v="18549"/>
    <n v="2742"/>
    <n v="15734"/>
    <n v="18476"/>
    <n v="8"/>
    <n v="65"/>
    <n v="73"/>
    <n v="2750"/>
    <n v="15799"/>
    <n v="2524000"/>
    <n v="6017"/>
    <n v="2530017"/>
    <n v="60795"/>
    <n v="0.97170000000000001"/>
    <m/>
    <n v="116"/>
    <n v="0.27600000000000002"/>
    <n v="2.3900000000000001E-2"/>
    <m/>
    <m/>
    <n v="1070"/>
    <n v="2199"/>
  </r>
  <r>
    <x v="41"/>
    <s v="CalWIN"/>
    <x v="7"/>
    <x v="3"/>
    <n v="2015"/>
    <s v="2015/16"/>
    <n v="1115"/>
    <n v="14879"/>
    <n v="14"/>
    <n v="343"/>
    <n v="1129"/>
    <n v="15222"/>
    <n v="16351"/>
    <n v="31960"/>
    <n v="2688"/>
    <n v="28419"/>
    <n v="31107"/>
    <n v="48"/>
    <n v="805"/>
    <n v="853"/>
    <n v="2736"/>
    <n v="29224"/>
    <n v="4170518"/>
    <n v="89619"/>
    <n v="4260137"/>
    <n v="154015"/>
    <n v="0.96360000000000001"/>
    <m/>
    <n v="116"/>
    <n v="0.27600000000000002"/>
    <n v="2.3900000000000001E-2"/>
    <m/>
    <m/>
    <n v="3932"/>
    <n v="7650"/>
  </r>
  <r>
    <x v="42"/>
    <s v="CalWIN"/>
    <x v="7"/>
    <x v="3"/>
    <n v="2015"/>
    <s v="2015/16"/>
    <n v="2225"/>
    <n v="14732"/>
    <n v="8"/>
    <n v="80"/>
    <n v="2233"/>
    <n v="14812"/>
    <n v="17045"/>
    <n v="36342"/>
    <n v="5740"/>
    <n v="30402"/>
    <n v="36142"/>
    <n v="19"/>
    <n v="181"/>
    <n v="200"/>
    <n v="5759"/>
    <n v="30583"/>
    <n v="4837097"/>
    <n v="22197"/>
    <n v="4859294"/>
    <n v="136237"/>
    <n v="0.96879999999999999"/>
    <m/>
    <n v="116"/>
    <n v="0.27600000000000002"/>
    <n v="2.3900000000000001E-2"/>
    <m/>
    <m/>
    <n v="4272"/>
    <n v="9595"/>
  </r>
  <r>
    <x v="43"/>
    <s v="CalWIN"/>
    <x v="7"/>
    <x v="3"/>
    <n v="2015"/>
    <s v="2015/16"/>
    <n v="5491"/>
    <n v="48639"/>
    <n v="50"/>
    <n v="1139"/>
    <n v="5541"/>
    <n v="49778"/>
    <n v="55319"/>
    <n v="110835"/>
    <n v="13399"/>
    <n v="94927"/>
    <n v="108326"/>
    <n v="159"/>
    <n v="2350"/>
    <n v="2509"/>
    <n v="13558"/>
    <n v="97277"/>
    <n v="15053919"/>
    <n v="308410"/>
    <n v="15362329"/>
    <n v="438573"/>
    <n v="0.97899999999999998"/>
    <m/>
    <n v="16"/>
    <n v="0.5"/>
    <n v="1.8599999999999998E-2"/>
    <m/>
    <m/>
    <n v="10489"/>
    <n v="21340"/>
  </r>
  <r>
    <x v="44"/>
    <s v="CalWIN"/>
    <x v="7"/>
    <x v="3"/>
    <n v="2015"/>
    <s v="2015/16"/>
    <n v="1204"/>
    <n v="12646"/>
    <n v="0"/>
    <n v="25"/>
    <n v="1204"/>
    <n v="12671"/>
    <n v="13875"/>
    <n v="25832"/>
    <n v="2991"/>
    <n v="22773"/>
    <n v="25764"/>
    <n v="1"/>
    <n v="67"/>
    <n v="68"/>
    <n v="2992"/>
    <n v="22840"/>
    <n v="3466225"/>
    <n v="5601"/>
    <n v="3471826"/>
    <n v="77626"/>
    <n v="0.9587"/>
    <m/>
    <n v="116"/>
    <n v="0.27600000000000002"/>
    <n v="2.3900000000000001E-2"/>
    <m/>
    <m/>
    <n v="2389"/>
    <n v="4991"/>
  </r>
  <r>
    <x v="45"/>
    <s v="C-IV"/>
    <x v="7"/>
    <x v="3"/>
    <n v="2015"/>
    <s v="2015/16"/>
    <n v="1483"/>
    <n v="11616"/>
    <n v="2"/>
    <n v="21"/>
    <n v="1485"/>
    <n v="11637"/>
    <n v="13122"/>
    <n v="25356"/>
    <n v="3748"/>
    <n v="21561"/>
    <n v="25309"/>
    <n v="4"/>
    <n v="43"/>
    <n v="47"/>
    <n v="3752"/>
    <n v="21604"/>
    <n v="3363555"/>
    <n v="6655"/>
    <n v="3370210"/>
    <n v="64872"/>
    <n v="0.96899999999999997"/>
    <m/>
    <n v="116"/>
    <n v="0.27600000000000002"/>
    <n v="2.3900000000000001E-2"/>
    <m/>
    <m/>
    <n v="620"/>
    <n v="1015"/>
  </r>
  <r>
    <x v="46"/>
    <s v="C-IV"/>
    <x v="7"/>
    <x v="3"/>
    <n v="2015"/>
    <s v="2015/16"/>
    <n v="8"/>
    <n v="154"/>
    <n v="0"/>
    <n v="0"/>
    <n v="8"/>
    <n v="154"/>
    <n v="162"/>
    <n v="297"/>
    <n v="23"/>
    <n v="274"/>
    <n v="297"/>
    <n v="0"/>
    <n v="0"/>
    <n v="0"/>
    <n v="23"/>
    <n v="274"/>
    <n v="38679"/>
    <n v="0"/>
    <n v="38679"/>
    <n v="810"/>
    <n v="1"/>
    <m/>
    <n v="116"/>
    <n v="0.27600000000000002"/>
    <n v="2.3900000000000001E-2"/>
    <m/>
    <m/>
    <n v="1"/>
    <n v="1"/>
  </r>
  <r>
    <x v="47"/>
    <s v="C-IV"/>
    <x v="7"/>
    <x v="3"/>
    <n v="2015"/>
    <s v="2015/16"/>
    <n v="436"/>
    <n v="2838"/>
    <n v="0"/>
    <n v="3"/>
    <n v="436"/>
    <n v="2841"/>
    <n v="3277"/>
    <n v="7018"/>
    <n v="1211"/>
    <n v="5800"/>
    <n v="7011"/>
    <n v="1"/>
    <n v="6"/>
    <n v="7"/>
    <n v="1212"/>
    <n v="5806"/>
    <n v="946720"/>
    <n v="597"/>
    <n v="947317"/>
    <n v="17201"/>
    <n v="0.98550000000000004"/>
    <m/>
    <n v="116"/>
    <n v="0.27600000000000002"/>
    <n v="2.3900000000000001E-2"/>
    <m/>
    <m/>
    <n v="146"/>
    <n v="242"/>
  </r>
  <r>
    <x v="48"/>
    <s v="CalWIN"/>
    <x v="7"/>
    <x v="3"/>
    <n v="2015"/>
    <s v="2015/16"/>
    <n v="2911"/>
    <n v="20357"/>
    <n v="6"/>
    <n v="122"/>
    <n v="2917"/>
    <n v="20479"/>
    <n v="23396"/>
    <n v="44475"/>
    <n v="7044"/>
    <n v="37138"/>
    <n v="44182"/>
    <n v="22"/>
    <n v="271"/>
    <n v="293"/>
    <n v="7066"/>
    <n v="37409"/>
    <n v="6373506"/>
    <n v="34650"/>
    <n v="6408156"/>
    <n v="119420"/>
    <n v="0.96940000000000004"/>
    <m/>
    <n v="5"/>
    <n v="0.8"/>
    <n v="1.8200000000000001E-2"/>
    <m/>
    <m/>
    <n v="2318"/>
    <n v="4614"/>
  </r>
  <r>
    <x v="49"/>
    <s v="CalWIN"/>
    <x v="7"/>
    <x v="3"/>
    <n v="2015"/>
    <s v="2015/16"/>
    <n v="1760"/>
    <n v="18185"/>
    <n v="11"/>
    <n v="124"/>
    <n v="1771"/>
    <n v="18309"/>
    <n v="20080"/>
    <n v="36122"/>
    <n v="4320"/>
    <n v="31455"/>
    <n v="35775"/>
    <n v="36"/>
    <n v="311"/>
    <n v="347"/>
    <n v="4356"/>
    <n v="31766"/>
    <n v="4905876"/>
    <n v="35083"/>
    <n v="4940959"/>
    <n v="124099"/>
    <n v="0.9355"/>
    <m/>
    <n v="116"/>
    <n v="0.27600000000000002"/>
    <n v="2.3900000000000001E-2"/>
    <m/>
    <m/>
    <n v="3287"/>
    <n v="6730"/>
  </r>
  <r>
    <x v="50"/>
    <s v="C-IV"/>
    <x v="7"/>
    <x v="3"/>
    <n v="2015"/>
    <s v="2015/16"/>
    <n v="6136"/>
    <n v="37534"/>
    <n v="9"/>
    <n v="86"/>
    <n v="6145"/>
    <n v="37620"/>
    <n v="43765"/>
    <n v="93228"/>
    <n v="16092"/>
    <n v="76871"/>
    <n v="92963"/>
    <n v="30"/>
    <n v="235"/>
    <n v="265"/>
    <n v="16122"/>
    <n v="77106"/>
    <n v="12756134"/>
    <n v="27476"/>
    <n v="12783610"/>
    <n v="232570"/>
    <n v="0.99309999999999998"/>
    <m/>
    <n v="22"/>
    <n v="9.0999999999999998E-2"/>
    <n v="1.55E-2"/>
    <m/>
    <m/>
    <n v="5334"/>
    <n v="11451"/>
  </r>
  <r>
    <x v="51"/>
    <s v="C-IV"/>
    <x v="7"/>
    <x v="3"/>
    <n v="2015"/>
    <s v="2015/16"/>
    <n v="737"/>
    <n v="4928"/>
    <n v="4"/>
    <n v="28"/>
    <n v="741"/>
    <n v="4956"/>
    <n v="5697"/>
    <n v="13149"/>
    <n v="2076"/>
    <n v="10990"/>
    <n v="13066"/>
    <n v="13"/>
    <n v="70"/>
    <n v="83"/>
    <n v="2089"/>
    <n v="11060"/>
    <n v="1746069"/>
    <n v="10506"/>
    <n v="1756575"/>
    <n v="40642"/>
    <n v="0.99009999999999998"/>
    <m/>
    <n v="116"/>
    <n v="0.27600000000000002"/>
    <n v="2.3900000000000001E-2"/>
    <m/>
    <m/>
    <n v="673"/>
    <n v="1412"/>
  </r>
  <r>
    <x v="52"/>
    <s v="C-IV"/>
    <x v="7"/>
    <x v="3"/>
    <n v="2015"/>
    <s v="2015/16"/>
    <n v="629"/>
    <n v="4211"/>
    <n v="1"/>
    <n v="12"/>
    <n v="630"/>
    <n v="4223"/>
    <n v="4853"/>
    <n v="10675"/>
    <n v="1727"/>
    <n v="8912"/>
    <n v="10639"/>
    <n v="5"/>
    <n v="31"/>
    <n v="36"/>
    <n v="1732"/>
    <n v="8943"/>
    <n v="1406147"/>
    <n v="5254"/>
    <n v="1411401"/>
    <n v="27074"/>
    <n v="0.96230000000000004"/>
    <m/>
    <n v="116"/>
    <n v="0.27600000000000002"/>
    <n v="2.3900000000000001E-2"/>
    <m/>
    <m/>
    <n v="415"/>
    <n v="874"/>
  </r>
  <r>
    <x v="53"/>
    <s v="C-IV"/>
    <x v="7"/>
    <x v="3"/>
    <n v="2015"/>
    <s v="2015/16"/>
    <n v="73"/>
    <n v="969"/>
    <n v="0"/>
    <n v="1"/>
    <n v="73"/>
    <n v="970"/>
    <n v="1043"/>
    <n v="1890"/>
    <n v="187"/>
    <n v="1702"/>
    <n v="1889"/>
    <n v="0"/>
    <n v="1"/>
    <n v="1"/>
    <n v="187"/>
    <n v="1703"/>
    <n v="276706"/>
    <n v="194"/>
    <n v="276900"/>
    <n v="5044"/>
    <n v="1"/>
    <m/>
    <n v="116"/>
    <n v="0.27600000000000002"/>
    <n v="2.3900000000000001E-2"/>
    <m/>
    <m/>
    <n v="34"/>
    <n v="48"/>
  </r>
  <r>
    <x v="54"/>
    <s v="CalWIN"/>
    <x v="7"/>
    <x v="3"/>
    <n v="2015"/>
    <s v="2015/16"/>
    <n v="8723"/>
    <n v="44164"/>
    <n v="21"/>
    <n v="386"/>
    <n v="8744"/>
    <n v="44550"/>
    <n v="53294"/>
    <n v="124868"/>
    <n v="23970"/>
    <n v="99857"/>
    <n v="123827"/>
    <n v="64"/>
    <n v="977"/>
    <n v="1041"/>
    <n v="24034"/>
    <n v="100834"/>
    <n v="16922059"/>
    <n v="127447"/>
    <n v="17049506"/>
    <n v="247715"/>
    <n v="0.9829"/>
    <m/>
    <n v="12"/>
    <n v="0.33300000000000002"/>
    <n v="2.93E-2"/>
    <m/>
    <m/>
    <n v="8110"/>
    <n v="18815"/>
  </r>
  <r>
    <x v="55"/>
    <s v="C-IV"/>
    <x v="7"/>
    <x v="3"/>
    <n v="2015"/>
    <s v="2015/16"/>
    <n v="331"/>
    <n v="2824"/>
    <n v="0"/>
    <n v="7"/>
    <n v="331"/>
    <n v="2831"/>
    <n v="3162"/>
    <n v="5635"/>
    <n v="837"/>
    <n v="4782"/>
    <n v="5619"/>
    <n v="1"/>
    <n v="15"/>
    <n v="16"/>
    <n v="838"/>
    <n v="4797"/>
    <n v="773724"/>
    <n v="2134"/>
    <n v="775858"/>
    <n v="14525"/>
    <n v="0.96399999999999997"/>
    <m/>
    <n v="116"/>
    <n v="0.27600000000000002"/>
    <n v="2.3900000000000001E-2"/>
    <m/>
    <m/>
    <n v="110"/>
    <n v="177"/>
  </r>
  <r>
    <x v="56"/>
    <s v="CalWIN"/>
    <x v="7"/>
    <x v="3"/>
    <n v="2015"/>
    <s v="2015/16"/>
    <n v="3276"/>
    <n v="33828"/>
    <n v="8"/>
    <n v="297"/>
    <n v="3284"/>
    <n v="34125"/>
    <n v="37409"/>
    <n v="75621"/>
    <n v="8330"/>
    <n v="66633"/>
    <n v="74963"/>
    <n v="30"/>
    <n v="628"/>
    <n v="658"/>
    <n v="8360"/>
    <n v="67261"/>
    <n v="10393230"/>
    <n v="122495"/>
    <n v="10515725"/>
    <n v="228883"/>
    <n v="0.97009999999999996"/>
    <m/>
    <n v="13"/>
    <n v="0.38500000000000001"/>
    <n v="6.2899999999999998E-2"/>
    <m/>
    <m/>
    <n v="6911"/>
    <n v="15459"/>
  </r>
  <r>
    <x v="57"/>
    <s v="CalWIN"/>
    <x v="7"/>
    <x v="3"/>
    <n v="2015"/>
    <s v="2015/16"/>
    <n v="1061"/>
    <n v="9202"/>
    <n v="17"/>
    <n v="133"/>
    <n v="1078"/>
    <n v="9335"/>
    <n v="10413"/>
    <n v="20971"/>
    <n v="2818"/>
    <n v="17734"/>
    <n v="20552"/>
    <n v="74"/>
    <n v="345"/>
    <n v="419"/>
    <n v="2892"/>
    <n v="18079"/>
    <n v="2782167"/>
    <n v="50435"/>
    <n v="2832602"/>
    <n v="57394"/>
    <n v="0.92630000000000001"/>
    <m/>
    <n v="116"/>
    <n v="0.27600000000000002"/>
    <n v="2.3900000000000001E-2"/>
    <m/>
    <m/>
    <n v="910"/>
    <n v="1802"/>
  </r>
  <r>
    <x v="58"/>
    <s v="C-IV"/>
    <x v="7"/>
    <x v="3"/>
    <n v="2015"/>
    <s v="2015/16"/>
    <n v="858"/>
    <n v="5477"/>
    <n v="2"/>
    <n v="12"/>
    <n v="860"/>
    <n v="5489"/>
    <n v="6349"/>
    <n v="13784"/>
    <n v="2324"/>
    <n v="11416"/>
    <n v="13740"/>
    <n v="5"/>
    <n v="39"/>
    <n v="44"/>
    <n v="2329"/>
    <n v="11455"/>
    <n v="1922131"/>
    <n v="4482"/>
    <n v="1926613"/>
    <n v="30995"/>
    <n v="1"/>
    <m/>
    <n v="116"/>
    <n v="0.27600000000000002"/>
    <n v="2.3900000000000001E-2"/>
    <m/>
    <m/>
    <n v="535"/>
    <n v="1069"/>
  </r>
  <r>
    <x v="0"/>
    <s v="n/a"/>
    <x v="8"/>
    <x v="3"/>
    <n v="2015"/>
    <s v="2015/16"/>
    <n v="278378"/>
    <n v="1854240"/>
    <n v="1998"/>
    <n v="18686"/>
    <n v="280376"/>
    <n v="1872926"/>
    <n v="2153302"/>
    <n v="4501358"/>
    <n v="705225"/>
    <n v="3748508"/>
    <n v="4453733"/>
    <n v="6593"/>
    <n v="41032"/>
    <n v="47625"/>
    <n v="711818"/>
    <n v="3789540"/>
    <n v="625117732.23000002"/>
    <n v="6133249.7999999998"/>
    <n v="631250982.02999997"/>
    <n v="13054801"/>
    <n v="0.96709999999999996"/>
    <m/>
    <n v="876"/>
    <n v="0.32500000000000001"/>
    <n v="4.5499999999999999E-2"/>
    <m/>
    <m/>
    <n v="322986"/>
    <n v="676001"/>
  </r>
  <r>
    <x v="1"/>
    <s v="CalWIN"/>
    <x v="8"/>
    <x v="3"/>
    <n v="2015"/>
    <s v="2015/16"/>
    <n v="7726"/>
    <n v="53663"/>
    <n v="87"/>
    <n v="1035"/>
    <n v="7813"/>
    <n v="54698"/>
    <n v="62511"/>
    <n v="121514"/>
    <n v="18079"/>
    <n v="100739"/>
    <n v="118818"/>
    <n v="300"/>
    <n v="2396"/>
    <n v="2696"/>
    <n v="18379"/>
    <n v="103135"/>
    <n v="17366774"/>
    <n v="317537"/>
    <n v="17684311"/>
    <n v="432134"/>
    <n v="0.85629999999999995"/>
    <m/>
    <n v="20"/>
    <n v="0.7"/>
    <n v="3.3399999999999999E-2"/>
    <m/>
    <m/>
    <n v="8976"/>
    <n v="17086"/>
  </r>
  <r>
    <x v="2"/>
    <s v="C-IV"/>
    <x v="8"/>
    <x v="3"/>
    <n v="2015"/>
    <s v="2015/16"/>
    <n v="3"/>
    <n v="95"/>
    <n v="0"/>
    <n v="0"/>
    <n v="3"/>
    <n v="95"/>
    <n v="98"/>
    <n v="166"/>
    <n v="5"/>
    <n v="161"/>
    <n v="166"/>
    <n v="0"/>
    <n v="0"/>
    <n v="0"/>
    <n v="5"/>
    <n v="161"/>
    <n v="19734"/>
    <n v="0"/>
    <n v="19734"/>
    <n v="360"/>
    <n v="1"/>
    <m/>
    <n v="130"/>
    <n v="0.254"/>
    <n v="2.3599999999999999E-2"/>
    <m/>
    <m/>
    <n v="2"/>
    <n v="2"/>
  </r>
  <r>
    <x v="3"/>
    <s v="C-IV"/>
    <x v="8"/>
    <x v="3"/>
    <n v="2015"/>
    <s v="2015/16"/>
    <n v="166"/>
    <n v="1608"/>
    <n v="0"/>
    <n v="1"/>
    <n v="166"/>
    <n v="1609"/>
    <n v="1775"/>
    <n v="3408"/>
    <n v="426"/>
    <n v="2980"/>
    <n v="3406"/>
    <n v="0"/>
    <n v="2"/>
    <n v="2"/>
    <n v="426"/>
    <n v="2982"/>
    <n v="458987"/>
    <n v="119"/>
    <n v="459106"/>
    <n v="8030"/>
    <n v="0.97470000000000001"/>
    <m/>
    <n v="130"/>
    <n v="0.254"/>
    <n v="2.3599999999999999E-2"/>
    <m/>
    <m/>
    <n v="60"/>
    <n v="105"/>
  </r>
  <r>
    <x v="4"/>
    <s v="C-IV"/>
    <x v="8"/>
    <x v="3"/>
    <n v="2015"/>
    <s v="2015/16"/>
    <n v="1858"/>
    <n v="14754"/>
    <n v="5"/>
    <n v="40"/>
    <n v="1863"/>
    <n v="14794"/>
    <n v="16657"/>
    <n v="32212"/>
    <n v="4591"/>
    <n v="27525"/>
    <n v="32116"/>
    <n v="12"/>
    <n v="84"/>
    <n v="96"/>
    <n v="4603"/>
    <n v="27609"/>
    <n v="4436406"/>
    <n v="11182"/>
    <n v="4447588"/>
    <n v="82652"/>
    <n v="0.88400000000000001"/>
    <m/>
    <n v="130"/>
    <n v="0.254"/>
    <n v="2.3599999999999999E-2"/>
    <m/>
    <m/>
    <n v="937"/>
    <n v="1592"/>
  </r>
  <r>
    <x v="5"/>
    <s v="C-IV"/>
    <x v="8"/>
    <x v="3"/>
    <n v="2015"/>
    <s v="2015/16"/>
    <n v="252"/>
    <n v="2636"/>
    <n v="0"/>
    <n v="7"/>
    <n v="252"/>
    <n v="2643"/>
    <n v="2895"/>
    <n v="5427"/>
    <n v="658"/>
    <n v="4753"/>
    <n v="5411"/>
    <n v="1"/>
    <n v="15"/>
    <n v="16"/>
    <n v="659"/>
    <n v="4768"/>
    <n v="737954"/>
    <n v="1733"/>
    <n v="739687"/>
    <n v="11862"/>
    <n v="0.99099999999999999"/>
    <m/>
    <n v="130"/>
    <n v="0.254"/>
    <n v="2.3599999999999999E-2"/>
    <m/>
    <m/>
    <n v="92"/>
    <n v="166"/>
  </r>
  <r>
    <x v="6"/>
    <s v="C-IV"/>
    <x v="8"/>
    <x v="3"/>
    <n v="2015"/>
    <s v="2015/16"/>
    <n v="84"/>
    <n v="538"/>
    <n v="1"/>
    <n v="1"/>
    <n v="85"/>
    <n v="539"/>
    <n v="624"/>
    <n v="1427"/>
    <n v="221"/>
    <n v="1202"/>
    <n v="1423"/>
    <n v="2"/>
    <n v="2"/>
    <n v="4"/>
    <n v="223"/>
    <n v="1204"/>
    <n v="181266"/>
    <n v="491"/>
    <n v="181757"/>
    <n v="8664"/>
    <n v="0.91300000000000003"/>
    <m/>
    <n v="130"/>
    <n v="0.254"/>
    <n v="2.3599999999999999E-2"/>
    <m/>
    <m/>
    <n v="108"/>
    <n v="239"/>
  </r>
  <r>
    <x v="7"/>
    <s v="CalWIN"/>
    <x v="8"/>
    <x v="3"/>
    <n v="2015"/>
    <s v="2015/16"/>
    <n v="4907"/>
    <n v="30585"/>
    <n v="36"/>
    <n v="272"/>
    <n v="4943"/>
    <n v="30857"/>
    <n v="35800"/>
    <n v="71994"/>
    <n v="11661"/>
    <n v="59573"/>
    <n v="71234"/>
    <n v="127"/>
    <n v="633"/>
    <n v="760"/>
    <n v="11788"/>
    <n v="60206"/>
    <n v="10430744"/>
    <n v="84403"/>
    <n v="10515147"/>
    <n v="266898"/>
    <n v="0.96619999999999995"/>
    <m/>
    <n v="16"/>
    <n v="0.56299999999999994"/>
    <n v="2.0899999999999998E-2"/>
    <m/>
    <m/>
    <n v="5300"/>
    <n v="10666"/>
  </r>
  <r>
    <x v="8"/>
    <s v="C-IV"/>
    <x v="8"/>
    <x v="3"/>
    <n v="2015"/>
    <s v="2015/16"/>
    <n v="413"/>
    <n v="2139"/>
    <n v="0"/>
    <n v="0"/>
    <n v="413"/>
    <n v="2139"/>
    <n v="2552"/>
    <n v="5276"/>
    <n v="1142"/>
    <n v="4132"/>
    <n v="5274"/>
    <n v="0"/>
    <n v="2"/>
    <n v="2"/>
    <n v="1142"/>
    <n v="4134"/>
    <n v="713443"/>
    <n v="0"/>
    <n v="713443"/>
    <n v="11693"/>
    <n v="1"/>
    <m/>
    <n v="130"/>
    <n v="0.254"/>
    <n v="2.3599999999999999E-2"/>
    <m/>
    <m/>
    <n v="135"/>
    <n v="239"/>
  </r>
  <r>
    <x v="9"/>
    <s v="C-IV"/>
    <x v="8"/>
    <x v="3"/>
    <n v="2015"/>
    <s v="2015/16"/>
    <n v="576"/>
    <n v="6666"/>
    <n v="2"/>
    <n v="20"/>
    <n v="578"/>
    <n v="6686"/>
    <n v="7264"/>
    <n v="13017"/>
    <n v="1413"/>
    <n v="11554"/>
    <n v="12967"/>
    <n v="2"/>
    <n v="48"/>
    <n v="50"/>
    <n v="1415"/>
    <n v="11602"/>
    <n v="1762598"/>
    <n v="4683"/>
    <n v="1767281"/>
    <n v="38011"/>
    <n v="1"/>
    <m/>
    <n v="130"/>
    <n v="0.254"/>
    <n v="2.3599999999999999E-2"/>
    <m/>
    <m/>
    <n v="400"/>
    <n v="790"/>
  </r>
  <r>
    <x v="10"/>
    <s v="CalWIN"/>
    <x v="8"/>
    <x v="3"/>
    <n v="2015"/>
    <s v="2015/16"/>
    <n v="14557"/>
    <n v="88717"/>
    <n v="75"/>
    <n v="402"/>
    <n v="14632"/>
    <n v="89119"/>
    <n v="103751"/>
    <n v="240834"/>
    <n v="39871"/>
    <n v="199715"/>
    <n v="239586"/>
    <n v="238"/>
    <n v="1010"/>
    <n v="1248"/>
    <n v="40109"/>
    <n v="200725"/>
    <n v="33051997"/>
    <n v="146184"/>
    <n v="33198181"/>
    <n v="474922"/>
    <n v="0.93110000000000004"/>
    <m/>
    <n v="24"/>
    <n v="0.33300000000000002"/>
    <n v="2.7099999999999999E-2"/>
    <m/>
    <m/>
    <n v="13727"/>
    <n v="30533"/>
  </r>
  <r>
    <x v="11"/>
    <s v="C-IV"/>
    <x v="8"/>
    <x v="3"/>
    <n v="2015"/>
    <s v="2015/16"/>
    <n v="220"/>
    <n v="1292"/>
    <n v="0"/>
    <n v="3"/>
    <n v="220"/>
    <n v="1295"/>
    <n v="1515"/>
    <n v="3571"/>
    <n v="595"/>
    <n v="2963"/>
    <n v="3558"/>
    <n v="2"/>
    <n v="11"/>
    <n v="13"/>
    <n v="597"/>
    <n v="2974"/>
    <n v="445305"/>
    <n v="932"/>
    <n v="446237"/>
    <n v="11830"/>
    <n v="1"/>
    <m/>
    <n v="130"/>
    <n v="0.254"/>
    <n v="2.3599999999999999E-2"/>
    <m/>
    <m/>
    <n v="209"/>
    <n v="461"/>
  </r>
  <r>
    <x v="12"/>
    <s v="C-IV"/>
    <x v="8"/>
    <x v="3"/>
    <n v="2015"/>
    <s v="2015/16"/>
    <n v="1021"/>
    <n v="11120"/>
    <n v="1"/>
    <n v="17"/>
    <n v="1022"/>
    <n v="11137"/>
    <n v="12159"/>
    <n v="21181"/>
    <n v="2556"/>
    <n v="18583"/>
    <n v="21139"/>
    <n v="4"/>
    <n v="38"/>
    <n v="42"/>
    <n v="2560"/>
    <n v="18621"/>
    <n v="2934518"/>
    <n v="4624"/>
    <n v="2939142"/>
    <n v="51255"/>
    <n v="0.99029999999999996"/>
    <m/>
    <n v="130"/>
    <n v="0.254"/>
    <n v="2.3599999999999999E-2"/>
    <m/>
    <m/>
    <n v="673"/>
    <n v="1240"/>
  </r>
  <r>
    <x v="13"/>
    <s v="C-IV"/>
    <x v="8"/>
    <x v="3"/>
    <n v="2015"/>
    <s v="2015/16"/>
    <n v="2431"/>
    <n v="15085"/>
    <n v="9"/>
    <n v="158"/>
    <n v="2440"/>
    <n v="15243"/>
    <n v="17683"/>
    <n v="44217"/>
    <n v="6991"/>
    <n v="36717"/>
    <n v="43708"/>
    <n v="31"/>
    <n v="478"/>
    <n v="509"/>
    <n v="7022"/>
    <n v="37195"/>
    <n v="5682818"/>
    <n v="51441"/>
    <n v="5734259"/>
    <n v="92986"/>
    <n v="0.96630000000000005"/>
    <m/>
    <n v="130"/>
    <n v="0.254"/>
    <n v="2.3599999999999999E-2"/>
    <m/>
    <m/>
    <n v="971"/>
    <n v="1862"/>
  </r>
  <r>
    <x v="14"/>
    <s v="C-IV"/>
    <x v="8"/>
    <x v="3"/>
    <n v="2015"/>
    <s v="2015/16"/>
    <n v="102"/>
    <n v="948"/>
    <n v="0"/>
    <n v="5"/>
    <n v="102"/>
    <n v="953"/>
    <n v="1055"/>
    <n v="2065"/>
    <n v="292"/>
    <n v="1762"/>
    <n v="2054"/>
    <n v="0"/>
    <n v="11"/>
    <n v="11"/>
    <n v="292"/>
    <n v="1773"/>
    <n v="262271"/>
    <n v="941"/>
    <n v="263212"/>
    <n v="5613"/>
    <n v="1"/>
    <m/>
    <n v="130"/>
    <n v="0.254"/>
    <n v="2.3599999999999999E-2"/>
    <m/>
    <m/>
    <n v="79"/>
    <n v="160"/>
  </r>
  <r>
    <x v="15"/>
    <s v="C-IV"/>
    <x v="8"/>
    <x v="3"/>
    <n v="2015"/>
    <s v="2015/16"/>
    <n v="10964"/>
    <n v="57652"/>
    <n v="20"/>
    <n v="376"/>
    <n v="10984"/>
    <n v="58028"/>
    <n v="69012"/>
    <n v="161775"/>
    <n v="29822"/>
    <n v="131042"/>
    <n v="160864"/>
    <n v="60"/>
    <n v="851"/>
    <n v="911"/>
    <n v="29882"/>
    <n v="131893"/>
    <n v="21618842"/>
    <n v="116195"/>
    <n v="21735037"/>
    <n v="390496"/>
    <n v="0.997"/>
    <m/>
    <n v="48"/>
    <n v="0.20799999999999999"/>
    <n v="8.2000000000000007E-3"/>
    <m/>
    <m/>
    <n v="10198"/>
    <n v="22791"/>
  </r>
  <r>
    <x v="16"/>
    <s v="C-IV"/>
    <x v="8"/>
    <x v="3"/>
    <n v="2015"/>
    <s v="2015/16"/>
    <n v="1513"/>
    <n v="9185"/>
    <n v="5"/>
    <n v="51"/>
    <n v="1518"/>
    <n v="9236"/>
    <n v="10754"/>
    <n v="24794"/>
    <n v="4184"/>
    <n v="20460"/>
    <n v="24644"/>
    <n v="18"/>
    <n v="132"/>
    <n v="150"/>
    <n v="4202"/>
    <n v="20592"/>
    <n v="3181284"/>
    <n v="14300"/>
    <n v="3195584"/>
    <n v="56167"/>
    <n v="1"/>
    <m/>
    <n v="130"/>
    <n v="0.254"/>
    <n v="2.3599999999999999E-2"/>
    <m/>
    <m/>
    <n v="1317"/>
    <n v="2956"/>
  </r>
  <r>
    <x v="17"/>
    <s v="C-IV"/>
    <x v="8"/>
    <x v="3"/>
    <n v="2015"/>
    <s v="2015/16"/>
    <n v="624"/>
    <n v="5849"/>
    <n v="0"/>
    <n v="14"/>
    <n v="624"/>
    <n v="5863"/>
    <n v="6487"/>
    <n v="12494"/>
    <n v="1590"/>
    <n v="10866"/>
    <n v="12456"/>
    <n v="0"/>
    <n v="38"/>
    <n v="38"/>
    <n v="1590"/>
    <n v="10904"/>
    <n v="1693421"/>
    <n v="3521"/>
    <n v="1696942"/>
    <n v="30528"/>
    <n v="0.99299999999999999"/>
    <m/>
    <n v="130"/>
    <n v="0.254"/>
    <n v="2.3599999999999999E-2"/>
    <m/>
    <m/>
    <n v="385"/>
    <n v="740"/>
  </r>
  <r>
    <x v="18"/>
    <s v="C-IV"/>
    <x v="8"/>
    <x v="3"/>
    <n v="2015"/>
    <s v="2015/16"/>
    <n v="264"/>
    <n v="1276"/>
    <n v="0"/>
    <n v="3"/>
    <n v="264"/>
    <n v="1279"/>
    <n v="1543"/>
    <n v="3187"/>
    <n v="738"/>
    <n v="2443"/>
    <n v="3181"/>
    <n v="1"/>
    <n v="5"/>
    <n v="6"/>
    <n v="739"/>
    <n v="2448"/>
    <n v="444136"/>
    <n v="577"/>
    <n v="444713"/>
    <n v="7749"/>
    <n v="0.86570000000000003"/>
    <m/>
    <n v="130"/>
    <n v="0.254"/>
    <n v="2.3599999999999999E-2"/>
    <m/>
    <m/>
    <n v="99"/>
    <n v="176"/>
  </r>
  <r>
    <x v="19"/>
    <s v="LRS"/>
    <x v="8"/>
    <x v="3"/>
    <n v="2015"/>
    <s v="2015/16"/>
    <n v="77749"/>
    <n v="503249"/>
    <n v="955"/>
    <n v="5936"/>
    <n v="78704"/>
    <n v="509185"/>
    <n v="587889"/>
    <n v="1180032"/>
    <n v="178260"/>
    <n v="986178"/>
    <n v="1164438"/>
    <n v="3070"/>
    <n v="12524"/>
    <n v="15594"/>
    <n v="181330"/>
    <n v="998702"/>
    <n v="172485219"/>
    <n v="2418458"/>
    <n v="174903677"/>
    <n v="3870846"/>
    <n v="0.95730000000000004"/>
    <m/>
    <n v="151"/>
    <n v="0.51"/>
    <n v="3.7400000000000003E-2"/>
    <m/>
    <m/>
    <n v="107942"/>
    <n v="220999"/>
  </r>
  <r>
    <x v="20"/>
    <s v="C-IV"/>
    <x v="8"/>
    <x v="3"/>
    <n v="2015"/>
    <s v="2015/16"/>
    <n v="1918"/>
    <n v="10160"/>
    <n v="4"/>
    <n v="21"/>
    <n v="1922"/>
    <n v="10181"/>
    <n v="12103"/>
    <n v="29748"/>
    <n v="5291"/>
    <n v="24374"/>
    <n v="29665"/>
    <n v="11"/>
    <n v="72"/>
    <n v="83"/>
    <n v="5302"/>
    <n v="24446"/>
    <n v="3918918"/>
    <n v="6600"/>
    <n v="3925518"/>
    <n v="69787"/>
    <n v="0.99519999999999997"/>
    <m/>
    <n v="130"/>
    <n v="0.254"/>
    <n v="2.3599999999999999E-2"/>
    <m/>
    <m/>
    <n v="2765"/>
    <n v="6452"/>
  </r>
  <r>
    <x v="21"/>
    <s v="C-IV"/>
    <x v="8"/>
    <x v="3"/>
    <n v="2015"/>
    <s v="2015/16"/>
    <n v="629"/>
    <n v="5689"/>
    <n v="21"/>
    <n v="127"/>
    <n v="650"/>
    <n v="5816"/>
    <n v="6466"/>
    <n v="10645"/>
    <n v="1368"/>
    <n v="8910"/>
    <n v="10278"/>
    <n v="54"/>
    <n v="313"/>
    <n v="367"/>
    <n v="1422"/>
    <n v="9223"/>
    <n v="1481361"/>
    <n v="33291"/>
    <n v="1514652"/>
    <n v="43654"/>
    <n v="0.99650000000000005"/>
    <m/>
    <n v="130"/>
    <n v="0.254"/>
    <n v="2.3599999999999999E-2"/>
    <m/>
    <m/>
    <n v="1326"/>
    <n v="2379"/>
  </r>
  <r>
    <x v="22"/>
    <s v="C-IV"/>
    <x v="8"/>
    <x v="3"/>
    <n v="2015"/>
    <s v="2015/16"/>
    <n v="148"/>
    <n v="961"/>
    <n v="0"/>
    <n v="0"/>
    <n v="148"/>
    <n v="961"/>
    <n v="1109"/>
    <n v="2094"/>
    <n v="429"/>
    <n v="1665"/>
    <n v="2094"/>
    <n v="0"/>
    <n v="0"/>
    <n v="0"/>
    <n v="429"/>
    <n v="1665"/>
    <n v="283313"/>
    <n v="0"/>
    <n v="283313"/>
    <n v="4796"/>
    <n v="1"/>
    <m/>
    <n v="130"/>
    <n v="0.254"/>
    <n v="2.3599999999999999E-2"/>
    <m/>
    <m/>
    <n v="29"/>
    <n v="52"/>
  </r>
  <r>
    <x v="23"/>
    <s v="C-IV"/>
    <x v="8"/>
    <x v="3"/>
    <n v="2015"/>
    <s v="2015/16"/>
    <n v="771"/>
    <n v="6329"/>
    <n v="1"/>
    <n v="24"/>
    <n v="772"/>
    <n v="6353"/>
    <n v="7125"/>
    <n v="13391"/>
    <n v="1978"/>
    <n v="11350"/>
    <n v="13328"/>
    <n v="3"/>
    <n v="60"/>
    <n v="63"/>
    <n v="1981"/>
    <n v="11410"/>
    <n v="1919012"/>
    <n v="6700"/>
    <n v="1925712"/>
    <n v="40269"/>
    <n v="1"/>
    <m/>
    <n v="130"/>
    <n v="0.254"/>
    <n v="2.3599999999999999E-2"/>
    <m/>
    <m/>
    <n v="581"/>
    <n v="1247"/>
  </r>
  <r>
    <x v="24"/>
    <s v="C-IV"/>
    <x v="8"/>
    <x v="3"/>
    <n v="2015"/>
    <s v="2015/16"/>
    <n v="4365"/>
    <n v="20842"/>
    <n v="8"/>
    <n v="29"/>
    <n v="4373"/>
    <n v="20871"/>
    <n v="25244"/>
    <n v="58213"/>
    <n v="11887"/>
    <n v="46213"/>
    <n v="58100"/>
    <n v="31"/>
    <n v="82"/>
    <n v="113"/>
    <n v="11918"/>
    <n v="46295"/>
    <n v="7788734"/>
    <n v="8359"/>
    <n v="7797093"/>
    <n v="137383"/>
    <n v="0.99880000000000002"/>
    <m/>
    <n v="12"/>
    <n v="0.16700000000000001"/>
    <n v="1.26E-2"/>
    <m/>
    <m/>
    <n v="4007"/>
    <n v="8948"/>
  </r>
  <r>
    <x v="25"/>
    <s v="C-IV"/>
    <x v="8"/>
    <x v="3"/>
    <n v="2015"/>
    <s v="2015/16"/>
    <n v="79"/>
    <n v="369"/>
    <n v="0"/>
    <n v="0"/>
    <n v="79"/>
    <n v="369"/>
    <n v="448"/>
    <n v="977"/>
    <n v="214"/>
    <n v="763"/>
    <n v="977"/>
    <n v="0"/>
    <n v="0"/>
    <n v="0"/>
    <n v="214"/>
    <n v="763"/>
    <n v="127606"/>
    <n v="0"/>
    <n v="127606"/>
    <n v="3106"/>
    <n v="0.92310000000000003"/>
    <m/>
    <n v="130"/>
    <n v="0.254"/>
    <n v="2.3599999999999999E-2"/>
    <m/>
    <m/>
    <n v="44"/>
    <n v="73"/>
  </r>
  <r>
    <x v="26"/>
    <s v="C-IV"/>
    <x v="8"/>
    <x v="3"/>
    <n v="2015"/>
    <s v="2015/16"/>
    <n v="17"/>
    <n v="454"/>
    <n v="0"/>
    <n v="1"/>
    <n v="17"/>
    <n v="455"/>
    <n v="472"/>
    <n v="792"/>
    <n v="41"/>
    <n v="749"/>
    <n v="790"/>
    <n v="0"/>
    <n v="2"/>
    <n v="2"/>
    <n v="41"/>
    <n v="751"/>
    <n v="110238"/>
    <n v="168"/>
    <n v="110406"/>
    <n v="3674"/>
    <n v="1"/>
    <m/>
    <n v="130"/>
    <n v="0.254"/>
    <n v="2.3599999999999999E-2"/>
    <m/>
    <m/>
    <n v="65"/>
    <n v="141"/>
  </r>
  <r>
    <x v="27"/>
    <s v="C-IV"/>
    <x v="8"/>
    <x v="3"/>
    <n v="2015"/>
    <s v="2015/16"/>
    <n v="2566"/>
    <n v="19415"/>
    <n v="8"/>
    <n v="106"/>
    <n v="2574"/>
    <n v="19521"/>
    <n v="22095"/>
    <n v="48884"/>
    <n v="6562"/>
    <n v="41986"/>
    <n v="48548"/>
    <n v="29"/>
    <n v="307"/>
    <n v="336"/>
    <n v="6591"/>
    <n v="42293"/>
    <n v="6328904"/>
    <n v="28883"/>
    <n v="6357787"/>
    <n v="174319"/>
    <n v="1"/>
    <m/>
    <n v="20"/>
    <n v="0.25"/>
    <n v="6.1800000000000001E-2"/>
    <m/>
    <m/>
    <n v="6657"/>
    <n v="14703"/>
  </r>
  <r>
    <x v="28"/>
    <s v="C-IV"/>
    <x v="8"/>
    <x v="3"/>
    <n v="2015"/>
    <s v="2015/16"/>
    <n v="355"/>
    <n v="3247"/>
    <n v="5"/>
    <n v="30"/>
    <n v="360"/>
    <n v="3277"/>
    <n v="3637"/>
    <n v="7493"/>
    <n v="863"/>
    <n v="6534"/>
    <n v="7397"/>
    <n v="16"/>
    <n v="80"/>
    <n v="96"/>
    <n v="879"/>
    <n v="6614"/>
    <n v="917899"/>
    <n v="6463"/>
    <n v="924362"/>
    <n v="31963"/>
    <n v="0.93079999999999996"/>
    <m/>
    <n v="130"/>
    <n v="0.254"/>
    <n v="2.3599999999999999E-2"/>
    <m/>
    <m/>
    <n v="789"/>
    <n v="1646"/>
  </r>
  <r>
    <x v="29"/>
    <s v="C-IV"/>
    <x v="8"/>
    <x v="3"/>
    <n v="2015"/>
    <s v="2015/16"/>
    <n v="327"/>
    <n v="3971"/>
    <n v="1"/>
    <n v="6"/>
    <n v="328"/>
    <n v="3977"/>
    <n v="4305"/>
    <n v="7801"/>
    <n v="856"/>
    <n v="6928"/>
    <n v="7784"/>
    <n v="1"/>
    <n v="16"/>
    <n v="17"/>
    <n v="857"/>
    <n v="6944"/>
    <n v="1080896"/>
    <n v="1520"/>
    <n v="1082416"/>
    <n v="24519"/>
    <n v="0.99550000000000005"/>
    <m/>
    <n v="130"/>
    <n v="0.254"/>
    <n v="2.3599999999999999E-2"/>
    <m/>
    <m/>
    <n v="147"/>
    <n v="254"/>
  </r>
  <r>
    <x v="30"/>
    <s v="CalWIN"/>
    <x v="8"/>
    <x v="3"/>
    <n v="2015"/>
    <s v="2015/16"/>
    <n v="12356"/>
    <n v="110055"/>
    <n v="85"/>
    <n v="1961"/>
    <n v="12441"/>
    <n v="112016"/>
    <n v="124457"/>
    <n v="259162"/>
    <n v="31804"/>
    <n v="222794"/>
    <n v="254598"/>
    <n v="300"/>
    <n v="4264"/>
    <n v="4564"/>
    <n v="32104"/>
    <n v="227058"/>
    <n v="34898902"/>
    <n v="527859"/>
    <n v="35426761"/>
    <n v="882370"/>
    <n v="0.98399999999999999"/>
    <m/>
    <n v="36"/>
    <n v="0.44400000000000001"/>
    <n v="3.6999999999999998E-2"/>
    <m/>
    <m/>
    <n v="28535"/>
    <n v="61919"/>
  </r>
  <r>
    <x v="31"/>
    <s v="CalWIN"/>
    <x v="8"/>
    <x v="3"/>
    <n v="2015"/>
    <s v="2015/16"/>
    <n v="857"/>
    <n v="8583"/>
    <n v="4"/>
    <n v="39"/>
    <n v="861"/>
    <n v="8622"/>
    <n v="9483"/>
    <n v="18205"/>
    <n v="2188"/>
    <n v="15919"/>
    <n v="18107"/>
    <n v="14"/>
    <n v="84"/>
    <n v="98"/>
    <n v="2202"/>
    <n v="16003"/>
    <n v="2370506"/>
    <n v="12297"/>
    <n v="2382803"/>
    <n v="63152"/>
    <n v="0.97399999999999998"/>
    <m/>
    <n v="130"/>
    <n v="0.254"/>
    <n v="2.3599999999999999E-2"/>
    <m/>
    <m/>
    <n v="679"/>
    <n v="1352"/>
  </r>
  <r>
    <x v="32"/>
    <s v="C-IV"/>
    <x v="8"/>
    <x v="3"/>
    <n v="2015"/>
    <s v="2015/16"/>
    <n v="101"/>
    <n v="977"/>
    <n v="0"/>
    <n v="1"/>
    <n v="101"/>
    <n v="978"/>
    <n v="1079"/>
    <n v="2027"/>
    <n v="245"/>
    <n v="1778"/>
    <n v="2023"/>
    <n v="0"/>
    <n v="4"/>
    <n v="4"/>
    <n v="245"/>
    <n v="1782"/>
    <n v="277179"/>
    <n v="357"/>
    <n v="277536"/>
    <n v="5859"/>
    <n v="0.98650000000000004"/>
    <m/>
    <n v="130"/>
    <n v="0.254"/>
    <n v="2.3599999999999999E-2"/>
    <m/>
    <m/>
    <n v="56"/>
    <n v="94"/>
  </r>
  <r>
    <x v="33"/>
    <s v="C-IV"/>
    <x v="8"/>
    <x v="3"/>
    <n v="2015"/>
    <s v="2015/16"/>
    <n v="17705"/>
    <n v="113604"/>
    <n v="48"/>
    <n v="505"/>
    <n v="17753"/>
    <n v="114109"/>
    <n v="131862"/>
    <n v="299627"/>
    <n v="48420"/>
    <n v="249709"/>
    <n v="298129"/>
    <n v="145"/>
    <n v="1353"/>
    <n v="1498"/>
    <n v="48565"/>
    <n v="251062"/>
    <n v="40054102"/>
    <n v="156772"/>
    <n v="40210874"/>
    <n v="813728"/>
    <n v="0.99399999999999999"/>
    <m/>
    <n v="92"/>
    <n v="0.19600000000000001"/>
    <n v="5.5800000000000002E-2"/>
    <m/>
    <m/>
    <n v="16616"/>
    <n v="36432"/>
  </r>
  <r>
    <x v="34"/>
    <s v="CalWIN"/>
    <x v="8"/>
    <x v="3"/>
    <n v="2015"/>
    <s v="2015/16"/>
    <n v="16708"/>
    <n v="87322"/>
    <n v="196"/>
    <n v="1007"/>
    <n v="16904"/>
    <n v="88329"/>
    <n v="105233"/>
    <n v="220624"/>
    <n v="43155"/>
    <n v="174562"/>
    <n v="217717"/>
    <n v="715"/>
    <n v="2192"/>
    <n v="2907"/>
    <n v="43870"/>
    <n v="176754"/>
    <n v="31602425"/>
    <n v="370306"/>
    <n v="31972731"/>
    <n v="541246"/>
    <n v="0.9839"/>
    <m/>
    <n v="36"/>
    <n v="0.5"/>
    <n v="4.3E-3"/>
    <m/>
    <m/>
    <n v="9280"/>
    <n v="18430"/>
  </r>
  <r>
    <x v="35"/>
    <s v="C-IV"/>
    <x v="8"/>
    <x v="3"/>
    <n v="2015"/>
    <s v="2015/16"/>
    <n v="289"/>
    <n v="2411"/>
    <n v="2"/>
    <n v="8"/>
    <n v="291"/>
    <n v="2419"/>
    <n v="2710"/>
    <n v="6015"/>
    <n v="788"/>
    <n v="5202"/>
    <n v="5990"/>
    <n v="5"/>
    <n v="20"/>
    <n v="25"/>
    <n v="793"/>
    <n v="5222"/>
    <n v="797365"/>
    <n v="2351"/>
    <n v="799716"/>
    <n v="18101"/>
    <n v="1"/>
    <m/>
    <n v="130"/>
    <n v="0.254"/>
    <n v="2.3599999999999999E-2"/>
    <m/>
    <m/>
    <n v="401"/>
    <n v="924"/>
  </r>
  <r>
    <x v="36"/>
    <s v="C-IV"/>
    <x v="8"/>
    <x v="3"/>
    <n v="2015"/>
    <s v="2015/16"/>
    <n v="27659"/>
    <n v="154546"/>
    <n v="64"/>
    <n v="681"/>
    <n v="27723"/>
    <n v="155227"/>
    <n v="182950"/>
    <n v="405772"/>
    <n v="74093"/>
    <n v="329780"/>
    <n v="403873"/>
    <n v="217"/>
    <n v="1682"/>
    <n v="1899"/>
    <n v="74310"/>
    <n v="331462"/>
    <n v="55635709"/>
    <n v="207487"/>
    <n v="55843196"/>
    <n v="862349"/>
    <n v="0.99960000000000004"/>
    <m/>
    <n v="105"/>
    <n v="0.13300000000000001"/>
    <n v="3.09E-2"/>
    <m/>
    <m/>
    <n v="21021"/>
    <n v="44620"/>
  </r>
  <r>
    <x v="37"/>
    <s v="CalWIN"/>
    <x v="8"/>
    <x v="3"/>
    <n v="2015"/>
    <s v="2015/16"/>
    <n v="15847"/>
    <n v="126724"/>
    <n v="119"/>
    <n v="1320"/>
    <n v="15966"/>
    <n v="128044"/>
    <n v="144010"/>
    <n v="292234"/>
    <n v="43109"/>
    <n v="245771"/>
    <n v="288880"/>
    <n v="404"/>
    <n v="2950"/>
    <n v="3354"/>
    <n v="43513"/>
    <n v="248721"/>
    <n v="39783377"/>
    <n v="374693"/>
    <n v="40158070"/>
    <n v="870409"/>
    <n v="0.9476"/>
    <m/>
    <n v="61"/>
    <n v="0.39300000000000002"/>
    <n v="1.2999999999999999E-2"/>
    <m/>
    <m/>
    <n v="15996"/>
    <n v="32854"/>
  </r>
  <r>
    <x v="38"/>
    <s v="CalWIN"/>
    <x v="8"/>
    <x v="3"/>
    <n v="2015"/>
    <s v="2015/16"/>
    <n v="2490"/>
    <n v="30337"/>
    <n v="65"/>
    <n v="1419"/>
    <n v="2555"/>
    <n v="31756"/>
    <n v="34311"/>
    <n v="52489"/>
    <n v="5568"/>
    <n v="44592"/>
    <n v="50160"/>
    <n v="178"/>
    <n v="2151"/>
    <n v="2329"/>
    <n v="5746"/>
    <n v="46743"/>
    <n v="7474195"/>
    <n v="278396"/>
    <n v="7752591"/>
    <n v="225932"/>
    <n v="0.97640000000000005"/>
    <m/>
    <n v="12"/>
    <n v="0.66700000000000004"/>
    <n v="6.7599999999999993E-2"/>
    <m/>
    <m/>
    <n v="3981"/>
    <n v="6382"/>
  </r>
  <r>
    <x v="39"/>
    <s v="C-IV"/>
    <x v="8"/>
    <x v="3"/>
    <n v="2015"/>
    <s v="2015/16"/>
    <n v="8345"/>
    <n v="44691"/>
    <n v="22"/>
    <n v="293"/>
    <n v="8367"/>
    <n v="44984"/>
    <n v="53351"/>
    <n v="121533"/>
    <n v="21421"/>
    <n v="99243"/>
    <n v="120664"/>
    <n v="78"/>
    <n v="791"/>
    <n v="869"/>
    <n v="21499"/>
    <n v="100034"/>
    <n v="16349997"/>
    <n v="93863"/>
    <n v="16443860"/>
    <n v="294583"/>
    <n v="0.98380000000000001"/>
    <m/>
    <n v="34"/>
    <n v="0.14699999999999999"/>
    <n v="3.1199999999999999E-2"/>
    <m/>
    <m/>
    <n v="7074"/>
    <n v="15123"/>
  </r>
  <r>
    <x v="40"/>
    <s v="CalWIN"/>
    <x v="8"/>
    <x v="3"/>
    <n v="2015"/>
    <s v="2015/16"/>
    <n v="1098"/>
    <n v="8954"/>
    <n v="2"/>
    <n v="23"/>
    <n v="1100"/>
    <n v="8977"/>
    <n v="10077"/>
    <n v="18636"/>
    <n v="2756"/>
    <n v="15807"/>
    <n v="18563"/>
    <n v="9"/>
    <n v="64"/>
    <n v="73"/>
    <n v="2765"/>
    <n v="15871"/>
    <n v="2539443"/>
    <n v="7148"/>
    <n v="2546591"/>
    <n v="60965"/>
    <n v="0.95909999999999995"/>
    <m/>
    <n v="130"/>
    <n v="0.254"/>
    <n v="2.3599999999999999E-2"/>
    <m/>
    <m/>
    <n v="1072"/>
    <n v="2187"/>
  </r>
  <r>
    <x v="41"/>
    <s v="CalWIN"/>
    <x v="8"/>
    <x v="3"/>
    <n v="2015"/>
    <s v="2015/16"/>
    <n v="1105"/>
    <n v="14829"/>
    <n v="12"/>
    <n v="330"/>
    <n v="1117"/>
    <n v="15159"/>
    <n v="16276"/>
    <n v="31755"/>
    <n v="2626"/>
    <n v="28311"/>
    <n v="30937"/>
    <n v="39"/>
    <n v="779"/>
    <n v="818"/>
    <n v="2665"/>
    <n v="29090"/>
    <n v="4118010"/>
    <n v="83201"/>
    <n v="4201211"/>
    <n v="155107"/>
    <n v="0.9718"/>
    <m/>
    <n v="130"/>
    <n v="0.254"/>
    <n v="2.3599999999999999E-2"/>
    <m/>
    <m/>
    <n v="3920"/>
    <n v="7620"/>
  </r>
  <r>
    <x v="42"/>
    <s v="CalWIN"/>
    <x v="8"/>
    <x v="3"/>
    <n v="2015"/>
    <s v="2015/16"/>
    <n v="2235"/>
    <n v="14886"/>
    <n v="7"/>
    <n v="80"/>
    <n v="2242"/>
    <n v="14966"/>
    <n v="17208"/>
    <n v="36422"/>
    <n v="5784"/>
    <n v="30447"/>
    <n v="36231"/>
    <n v="16"/>
    <n v="175"/>
    <n v="191"/>
    <n v="5800"/>
    <n v="30622"/>
    <n v="4781974"/>
    <n v="21481"/>
    <n v="4803455"/>
    <n v="137316"/>
    <n v="0.93759999999999999"/>
    <m/>
    <n v="130"/>
    <n v="0.254"/>
    <n v="2.3599999999999999E-2"/>
    <m/>
    <m/>
    <n v="4251"/>
    <n v="9584"/>
  </r>
  <r>
    <x v="43"/>
    <s v="CalWIN"/>
    <x v="8"/>
    <x v="3"/>
    <n v="2015"/>
    <s v="2015/16"/>
    <n v="5385"/>
    <n v="48781"/>
    <n v="48"/>
    <n v="1105"/>
    <n v="5433"/>
    <n v="49886"/>
    <n v="55319"/>
    <n v="109813"/>
    <n v="13093"/>
    <n v="94279"/>
    <n v="107372"/>
    <n v="156"/>
    <n v="2285"/>
    <n v="2441"/>
    <n v="13249"/>
    <n v="96564"/>
    <n v="14945508"/>
    <n v="295737"/>
    <n v="15241245"/>
    <n v="440645"/>
    <n v="0.97309999999999997"/>
    <m/>
    <n v="19"/>
    <n v="0.42099999999999999"/>
    <n v="2.7300000000000001E-2"/>
    <m/>
    <m/>
    <n v="10382"/>
    <n v="21178"/>
  </r>
  <r>
    <x v="44"/>
    <s v="CalWIN"/>
    <x v="8"/>
    <x v="3"/>
    <n v="2015"/>
    <s v="2015/16"/>
    <n v="1136"/>
    <n v="12696"/>
    <n v="1"/>
    <n v="21"/>
    <n v="1137"/>
    <n v="12717"/>
    <n v="13854"/>
    <n v="25698"/>
    <n v="2830"/>
    <n v="22804"/>
    <n v="25634"/>
    <n v="6"/>
    <n v="58"/>
    <n v="64"/>
    <n v="2836"/>
    <n v="22862"/>
    <n v="3416479"/>
    <n v="5250"/>
    <n v="3421729"/>
    <n v="78070"/>
    <n v="0.96860000000000002"/>
    <m/>
    <n v="130"/>
    <n v="0.254"/>
    <n v="2.3599999999999999E-2"/>
    <m/>
    <m/>
    <n v="2352"/>
    <n v="4922"/>
  </r>
  <r>
    <x v="45"/>
    <s v="C-IV"/>
    <x v="8"/>
    <x v="3"/>
    <n v="2015"/>
    <s v="2015/16"/>
    <n v="1449"/>
    <n v="11564"/>
    <n v="1"/>
    <n v="21"/>
    <n v="1450"/>
    <n v="11585"/>
    <n v="13035"/>
    <n v="25135"/>
    <n v="3633"/>
    <n v="21457"/>
    <n v="25090"/>
    <n v="3"/>
    <n v="42"/>
    <n v="45"/>
    <n v="3636"/>
    <n v="21499"/>
    <n v="3310254"/>
    <n v="5873"/>
    <n v="3316127"/>
    <n v="65071"/>
    <n v="0.97089999999999999"/>
    <m/>
    <n v="130"/>
    <n v="0.254"/>
    <n v="2.3599999999999999E-2"/>
    <m/>
    <m/>
    <n v="612"/>
    <n v="1003"/>
  </r>
  <r>
    <x v="46"/>
    <s v="C-IV"/>
    <x v="8"/>
    <x v="3"/>
    <n v="2015"/>
    <s v="2015/16"/>
    <n v="5"/>
    <n v="159"/>
    <n v="0"/>
    <n v="0"/>
    <n v="5"/>
    <n v="159"/>
    <n v="164"/>
    <n v="297"/>
    <n v="14"/>
    <n v="283"/>
    <n v="297"/>
    <n v="0"/>
    <n v="0"/>
    <n v="0"/>
    <n v="14"/>
    <n v="283"/>
    <n v="38806"/>
    <n v="0"/>
    <n v="38806"/>
    <n v="819"/>
    <n v="1"/>
    <m/>
    <n v="130"/>
    <n v="0.254"/>
    <n v="2.3599999999999999E-2"/>
    <m/>
    <m/>
    <n v="3"/>
    <n v="4"/>
  </r>
  <r>
    <x v="47"/>
    <s v="C-IV"/>
    <x v="8"/>
    <x v="3"/>
    <n v="2015"/>
    <s v="2015/16"/>
    <n v="432"/>
    <n v="2832"/>
    <n v="0"/>
    <n v="3"/>
    <n v="432"/>
    <n v="2835"/>
    <n v="3267"/>
    <n v="6982"/>
    <n v="1217"/>
    <n v="5758"/>
    <n v="6975"/>
    <n v="1"/>
    <n v="6"/>
    <n v="7"/>
    <n v="1218"/>
    <n v="5764"/>
    <n v="926910"/>
    <n v="616"/>
    <n v="927526"/>
    <n v="17445"/>
    <n v="1"/>
    <m/>
    <n v="130"/>
    <n v="0.254"/>
    <n v="2.3599999999999999E-2"/>
    <m/>
    <m/>
    <n v="152"/>
    <n v="254"/>
  </r>
  <r>
    <x v="48"/>
    <s v="CalWIN"/>
    <x v="8"/>
    <x v="3"/>
    <n v="2015"/>
    <s v="2015/16"/>
    <n v="2953"/>
    <n v="20260"/>
    <n v="4"/>
    <n v="115"/>
    <n v="2957"/>
    <n v="20375"/>
    <n v="23332"/>
    <n v="44434"/>
    <n v="7201"/>
    <n v="36958"/>
    <n v="44159"/>
    <n v="17"/>
    <n v="258"/>
    <n v="275"/>
    <n v="7218"/>
    <n v="37216"/>
    <n v="6316880.2300000004"/>
    <n v="33419.800000000003"/>
    <n v="6350300.0300000003"/>
    <n v="120289"/>
    <n v="0.96650000000000003"/>
    <m/>
    <n v="6"/>
    <n v="0.66700000000000004"/>
    <n v="2.1000000000000001E-2"/>
    <m/>
    <m/>
    <n v="2318"/>
    <n v="4599"/>
  </r>
  <r>
    <x v="49"/>
    <s v="CalWIN"/>
    <x v="8"/>
    <x v="3"/>
    <n v="2015"/>
    <s v="2015/16"/>
    <n v="1743"/>
    <n v="18179"/>
    <n v="10"/>
    <n v="119"/>
    <n v="1753"/>
    <n v="18298"/>
    <n v="20051"/>
    <n v="35934"/>
    <n v="4260"/>
    <n v="31332"/>
    <n v="35592"/>
    <n v="35"/>
    <n v="307"/>
    <n v="342"/>
    <n v="4295"/>
    <n v="31639"/>
    <n v="4888731"/>
    <n v="35081"/>
    <n v="4923812"/>
    <n v="125255"/>
    <n v="0.91849999999999998"/>
    <m/>
    <n v="130"/>
    <n v="0.254"/>
    <n v="2.3599999999999999E-2"/>
    <m/>
    <m/>
    <n v="3258"/>
    <n v="6703"/>
  </r>
  <r>
    <x v="50"/>
    <s v="C-IV"/>
    <x v="8"/>
    <x v="3"/>
    <n v="2015"/>
    <s v="2015/16"/>
    <n v="6064"/>
    <n v="37310"/>
    <n v="9"/>
    <n v="78"/>
    <n v="6073"/>
    <n v="37388"/>
    <n v="43461"/>
    <n v="92311"/>
    <n v="15850"/>
    <n v="76214"/>
    <n v="92064"/>
    <n v="32"/>
    <n v="215"/>
    <n v="247"/>
    <n v="15882"/>
    <n v="76429"/>
    <n v="12576455"/>
    <n v="25136"/>
    <n v="12601591"/>
    <n v="234296"/>
    <n v="0.99580000000000002"/>
    <m/>
    <n v="24"/>
    <n v="8.3000000000000004E-2"/>
    <n v="1.7299999999999999E-2"/>
    <m/>
    <m/>
    <n v="5324"/>
    <n v="11438"/>
  </r>
  <r>
    <x v="51"/>
    <s v="C-IV"/>
    <x v="8"/>
    <x v="3"/>
    <n v="2015"/>
    <s v="2015/16"/>
    <n v="766"/>
    <n v="4932"/>
    <n v="3"/>
    <n v="31"/>
    <n v="769"/>
    <n v="4963"/>
    <n v="5732"/>
    <n v="13196"/>
    <n v="2115"/>
    <n v="10990"/>
    <n v="13105"/>
    <n v="11"/>
    <n v="80"/>
    <n v="91"/>
    <n v="2126"/>
    <n v="11070"/>
    <n v="1756404"/>
    <n v="9887"/>
    <n v="1766291"/>
    <n v="40813"/>
    <n v="0.96640000000000004"/>
    <m/>
    <n v="130"/>
    <n v="0.254"/>
    <n v="2.3599999999999999E-2"/>
    <m/>
    <m/>
    <n v="669"/>
    <n v="1413"/>
  </r>
  <r>
    <x v="52"/>
    <s v="C-IV"/>
    <x v="8"/>
    <x v="3"/>
    <n v="2015"/>
    <s v="2015/16"/>
    <n v="634"/>
    <n v="4194"/>
    <n v="2"/>
    <n v="10"/>
    <n v="636"/>
    <n v="4204"/>
    <n v="4840"/>
    <n v="10610"/>
    <n v="1730"/>
    <n v="8846"/>
    <n v="10576"/>
    <n v="6"/>
    <n v="28"/>
    <n v="34"/>
    <n v="1736"/>
    <n v="8874"/>
    <n v="1381374"/>
    <n v="4598"/>
    <n v="1385972"/>
    <n v="27163"/>
    <n v="0.97330000000000005"/>
    <m/>
    <n v="130"/>
    <n v="0.254"/>
    <n v="2.3599999999999999E-2"/>
    <m/>
    <m/>
    <n v="414"/>
    <n v="860"/>
  </r>
  <r>
    <x v="53"/>
    <s v="C-IV"/>
    <x v="8"/>
    <x v="3"/>
    <n v="2015"/>
    <s v="2015/16"/>
    <n v="65"/>
    <n v="960"/>
    <n v="0"/>
    <n v="2"/>
    <n v="65"/>
    <n v="962"/>
    <n v="1027"/>
    <n v="1848"/>
    <n v="164"/>
    <n v="1682"/>
    <n v="1846"/>
    <n v="0"/>
    <n v="2"/>
    <n v="2"/>
    <n v="164"/>
    <n v="1684"/>
    <n v="270673"/>
    <n v="368"/>
    <n v="271041"/>
    <n v="5060"/>
    <n v="1"/>
    <m/>
    <n v="130"/>
    <n v="0.254"/>
    <n v="2.3599999999999999E-2"/>
    <m/>
    <m/>
    <n v="38"/>
    <n v="52"/>
  </r>
  <r>
    <x v="54"/>
    <s v="CalWIN"/>
    <x v="8"/>
    <x v="3"/>
    <n v="2015"/>
    <s v="2015/16"/>
    <n v="8783"/>
    <n v="44154"/>
    <n v="19"/>
    <n v="397"/>
    <n v="8802"/>
    <n v="44551"/>
    <n v="53353"/>
    <n v="125197"/>
    <n v="24178"/>
    <n v="99930"/>
    <n v="124108"/>
    <n v="67"/>
    <n v="1022"/>
    <n v="1089"/>
    <n v="24245"/>
    <n v="100952"/>
    <n v="16810710"/>
    <n v="129900"/>
    <n v="16940610"/>
    <n v="248741"/>
    <n v="0.98080000000000001"/>
    <m/>
    <n v="15"/>
    <n v="0.33300000000000002"/>
    <n v="3.39E-2"/>
    <m/>
    <m/>
    <n v="8059"/>
    <n v="18745"/>
  </r>
  <r>
    <x v="55"/>
    <s v="C-IV"/>
    <x v="8"/>
    <x v="3"/>
    <n v="2015"/>
    <s v="2015/16"/>
    <n v="348"/>
    <n v="2844"/>
    <n v="0"/>
    <n v="7"/>
    <n v="348"/>
    <n v="2851"/>
    <n v="3199"/>
    <n v="5734"/>
    <n v="890"/>
    <n v="4827"/>
    <n v="5717"/>
    <n v="1"/>
    <n v="16"/>
    <n v="17"/>
    <n v="891"/>
    <n v="4843"/>
    <n v="777812"/>
    <n v="2068"/>
    <n v="779880"/>
    <n v="14648"/>
    <n v="0.98819999999999997"/>
    <m/>
    <n v="130"/>
    <n v="0.254"/>
    <n v="2.3599999999999999E-2"/>
    <m/>
    <m/>
    <n v="118"/>
    <n v="182"/>
  </r>
  <r>
    <x v="56"/>
    <s v="CalWIN"/>
    <x v="8"/>
    <x v="3"/>
    <n v="2015"/>
    <s v="2015/16"/>
    <n v="3300"/>
    <n v="34152"/>
    <n v="9"/>
    <n v="287"/>
    <n v="3309"/>
    <n v="34439"/>
    <n v="37748"/>
    <n v="76256"/>
    <n v="8399"/>
    <n v="67208"/>
    <n v="75607"/>
    <n v="34"/>
    <n v="615"/>
    <n v="649"/>
    <n v="8433"/>
    <n v="67823"/>
    <n v="10445000"/>
    <n v="123213"/>
    <n v="10568213"/>
    <n v="230176"/>
    <n v="0.7077"/>
    <m/>
    <n v="15"/>
    <n v="0.33300000000000002"/>
    <n v="5.9400000000000001E-2"/>
    <m/>
    <m/>
    <n v="6938"/>
    <n v="15572"/>
  </r>
  <r>
    <x v="57"/>
    <s v="CalWIN"/>
    <x v="8"/>
    <x v="3"/>
    <n v="2015"/>
    <s v="2015/16"/>
    <n v="1085"/>
    <n v="9292"/>
    <n v="20"/>
    <n v="125"/>
    <n v="1105"/>
    <n v="9417"/>
    <n v="10522"/>
    <n v="20991"/>
    <n v="2860"/>
    <n v="17709"/>
    <n v="20569"/>
    <n v="86"/>
    <n v="336"/>
    <n v="422"/>
    <n v="2946"/>
    <n v="18045"/>
    <n v="2793950"/>
    <n v="51842"/>
    <n v="2845792"/>
    <n v="57657"/>
    <n v="0.93220000000000003"/>
    <m/>
    <n v="130"/>
    <n v="0.254"/>
    <n v="2.3599999999999999E-2"/>
    <m/>
    <m/>
    <n v="914"/>
    <n v="1813"/>
  </r>
  <r>
    <x v="58"/>
    <s v="C-IV"/>
    <x v="8"/>
    <x v="3"/>
    <n v="2015"/>
    <s v="2015/16"/>
    <n v="830"/>
    <n v="5518"/>
    <n v="2"/>
    <n v="13"/>
    <n v="832"/>
    <n v="5531"/>
    <n v="6363"/>
    <n v="13792"/>
    <n v="2250"/>
    <n v="11496"/>
    <n v="13746"/>
    <n v="5"/>
    <n v="41"/>
    <n v="46"/>
    <n v="2255"/>
    <n v="11537"/>
    <n v="1914004"/>
    <n v="4745"/>
    <n v="1918749"/>
    <n v="31370"/>
    <n v="0.99629999999999996"/>
    <m/>
    <n v="130"/>
    <n v="0.254"/>
    <n v="2.3599999999999999E-2"/>
    <m/>
    <m/>
    <n v="533"/>
    <n v="1044"/>
  </r>
  <r>
    <x v="0"/>
    <s v="n/a"/>
    <x v="9"/>
    <x v="3"/>
    <n v="2016"/>
    <s v="2015/16"/>
    <n v="276806"/>
    <n v="1857833"/>
    <n v="2008"/>
    <n v="18733"/>
    <n v="278814"/>
    <n v="1876566"/>
    <n v="2155380"/>
    <n v="4501050"/>
    <n v="701130"/>
    <n v="3752062"/>
    <n v="4453192"/>
    <n v="6609"/>
    <n v="41249"/>
    <n v="47858"/>
    <n v="707739"/>
    <n v="3793311"/>
    <n v="626061148.23000002"/>
    <n v="6146981.2800000003"/>
    <n v="632208129.50999999"/>
    <n v="13134343"/>
    <n v="0.97019999999999995"/>
    <m/>
    <n v="67"/>
    <n v="0.28399999999999997"/>
    <n v="4.9399999999999999E-2"/>
    <m/>
    <m/>
    <n v="321950"/>
    <n v="674586"/>
  </r>
  <r>
    <x v="1"/>
    <s v="CalWIN"/>
    <x v="9"/>
    <x v="3"/>
    <n v="2016"/>
    <s v="2015/16"/>
    <n v="7531"/>
    <n v="53964"/>
    <n v="83"/>
    <n v="1075"/>
    <n v="7614"/>
    <n v="55039"/>
    <n v="62653"/>
    <n v="121539"/>
    <n v="17541"/>
    <n v="101256"/>
    <n v="118797"/>
    <n v="285"/>
    <n v="2457"/>
    <n v="2742"/>
    <n v="17826"/>
    <n v="103713"/>
    <n v="17364851"/>
    <n v="327031"/>
    <n v="17691882"/>
    <n v="434830"/>
    <n v="0.85609999999999997"/>
    <m/>
    <n v="3"/>
    <n v="0.66700000000000004"/>
    <n v="0"/>
    <m/>
    <m/>
    <n v="8885"/>
    <n v="16910"/>
  </r>
  <r>
    <x v="2"/>
    <s v="C-IV"/>
    <x v="9"/>
    <x v="3"/>
    <n v="2016"/>
    <s v="2015/16"/>
    <n v="3"/>
    <n v="95"/>
    <n v="0"/>
    <n v="0"/>
    <n v="3"/>
    <n v="95"/>
    <n v="98"/>
    <n v="164"/>
    <n v="5"/>
    <n v="159"/>
    <n v="164"/>
    <n v="0"/>
    <n v="0"/>
    <n v="0"/>
    <n v="5"/>
    <n v="159"/>
    <n v="19657"/>
    <n v="0"/>
    <n v="19657"/>
    <n v="362"/>
    <n v="1"/>
    <m/>
    <n v="12"/>
    <n v="0.16700000000000001"/>
    <n v="0"/>
    <m/>
    <m/>
    <n v="2"/>
    <n v="2"/>
  </r>
  <r>
    <x v="3"/>
    <s v="C-IV"/>
    <x v="9"/>
    <x v="3"/>
    <n v="2016"/>
    <s v="2015/16"/>
    <n v="170"/>
    <n v="1609"/>
    <n v="0"/>
    <n v="1"/>
    <n v="170"/>
    <n v="1610"/>
    <n v="1780"/>
    <n v="3440"/>
    <n v="435"/>
    <n v="3003"/>
    <n v="3438"/>
    <n v="0"/>
    <n v="2"/>
    <n v="2"/>
    <n v="435"/>
    <n v="3005"/>
    <n v="465796"/>
    <n v="129"/>
    <n v="465925"/>
    <n v="8057"/>
    <n v="0.97650000000000003"/>
    <m/>
    <n v="12"/>
    <n v="0.16700000000000001"/>
    <n v="0"/>
    <m/>
    <m/>
    <n v="56"/>
    <n v="99"/>
  </r>
  <r>
    <x v="4"/>
    <s v="C-IV"/>
    <x v="9"/>
    <x v="3"/>
    <n v="2016"/>
    <s v="2015/16"/>
    <n v="1843"/>
    <n v="14914"/>
    <n v="5"/>
    <n v="38"/>
    <n v="1848"/>
    <n v="14952"/>
    <n v="16800"/>
    <n v="32287"/>
    <n v="4517"/>
    <n v="27678"/>
    <n v="32195"/>
    <n v="13"/>
    <n v="79"/>
    <n v="92"/>
    <n v="4530"/>
    <n v="27757"/>
    <n v="4502135"/>
    <n v="12957"/>
    <n v="4515092"/>
    <n v="82815"/>
    <n v="0.81979999999999997"/>
    <m/>
    <n v="12"/>
    <n v="0.16700000000000001"/>
    <n v="0"/>
    <m/>
    <m/>
    <n v="944"/>
    <n v="1596"/>
  </r>
  <r>
    <x v="5"/>
    <s v="C-IV"/>
    <x v="9"/>
    <x v="3"/>
    <n v="2016"/>
    <s v="2015/16"/>
    <n v="251"/>
    <n v="2651"/>
    <n v="0"/>
    <n v="7"/>
    <n v="251"/>
    <n v="2658"/>
    <n v="2909"/>
    <n v="5406"/>
    <n v="660"/>
    <n v="4730"/>
    <n v="5390"/>
    <n v="1"/>
    <n v="15"/>
    <n v="16"/>
    <n v="661"/>
    <n v="4745"/>
    <n v="826567"/>
    <n v="2020"/>
    <n v="828587"/>
    <n v="11905"/>
    <n v="1"/>
    <m/>
    <n v="12"/>
    <n v="0.16700000000000001"/>
    <n v="0"/>
    <m/>
    <m/>
    <n v="92"/>
    <n v="165"/>
  </r>
  <r>
    <x v="6"/>
    <s v="C-IV"/>
    <x v="9"/>
    <x v="3"/>
    <n v="2016"/>
    <s v="2015/16"/>
    <n v="83"/>
    <n v="504"/>
    <n v="0"/>
    <n v="2"/>
    <n v="83"/>
    <n v="506"/>
    <n v="589"/>
    <n v="1319"/>
    <n v="222"/>
    <n v="1091"/>
    <n v="1313"/>
    <n v="1"/>
    <n v="5"/>
    <n v="6"/>
    <n v="223"/>
    <n v="1096"/>
    <n v="172863"/>
    <n v="437"/>
    <n v="173300"/>
    <n v="8723"/>
    <n v="1"/>
    <m/>
    <n v="12"/>
    <n v="0.16700000000000001"/>
    <n v="0"/>
    <m/>
    <m/>
    <n v="101"/>
    <n v="221"/>
  </r>
  <r>
    <x v="7"/>
    <s v="CalWIN"/>
    <x v="9"/>
    <x v="3"/>
    <n v="2016"/>
    <s v="2015/16"/>
    <n v="4788"/>
    <n v="30735"/>
    <n v="34"/>
    <n v="291"/>
    <n v="4822"/>
    <n v="31026"/>
    <n v="35848"/>
    <n v="71977"/>
    <n v="11281"/>
    <n v="59906"/>
    <n v="71187"/>
    <n v="123"/>
    <n v="667"/>
    <n v="790"/>
    <n v="11404"/>
    <n v="60573"/>
    <n v="10507225"/>
    <n v="95417"/>
    <n v="10602642"/>
    <n v="268970"/>
    <n v="0.95430000000000004"/>
    <m/>
    <n v="1"/>
    <n v="1"/>
    <n v="2.0799999999999999E-2"/>
    <m/>
    <m/>
    <n v="5293"/>
    <n v="10619"/>
  </r>
  <r>
    <x v="8"/>
    <s v="C-IV"/>
    <x v="9"/>
    <x v="3"/>
    <n v="2016"/>
    <s v="2015/16"/>
    <n v="406"/>
    <n v="2167"/>
    <n v="0"/>
    <n v="0"/>
    <n v="406"/>
    <n v="2167"/>
    <n v="2573"/>
    <n v="5281"/>
    <n v="1127"/>
    <n v="4152"/>
    <n v="5279"/>
    <n v="0"/>
    <n v="2"/>
    <n v="2"/>
    <n v="1127"/>
    <n v="4154"/>
    <n v="715235"/>
    <n v="0"/>
    <n v="715235"/>
    <n v="11724"/>
    <n v="1"/>
    <m/>
    <n v="12"/>
    <n v="0.16700000000000001"/>
    <n v="0"/>
    <m/>
    <m/>
    <n v="136"/>
    <n v="239"/>
  </r>
  <r>
    <x v="9"/>
    <s v="C-IV"/>
    <x v="9"/>
    <x v="3"/>
    <n v="2016"/>
    <s v="2015/16"/>
    <n v="585"/>
    <n v="6683"/>
    <n v="2"/>
    <n v="18"/>
    <n v="587"/>
    <n v="6701"/>
    <n v="7288"/>
    <n v="13063"/>
    <n v="1438"/>
    <n v="11579"/>
    <n v="13017"/>
    <n v="2"/>
    <n v="44"/>
    <n v="46"/>
    <n v="1440"/>
    <n v="11623"/>
    <n v="1791954"/>
    <n v="4214"/>
    <n v="1796168"/>
    <n v="38204"/>
    <n v="0.99729999999999996"/>
    <m/>
    <n v="12"/>
    <n v="0.16700000000000001"/>
    <n v="0"/>
    <m/>
    <m/>
    <n v="410"/>
    <n v="808"/>
  </r>
  <r>
    <x v="10"/>
    <s v="CalWIN"/>
    <x v="9"/>
    <x v="3"/>
    <n v="2016"/>
    <s v="2015/16"/>
    <n v="14514"/>
    <n v="88631"/>
    <n v="75"/>
    <n v="387"/>
    <n v="14589"/>
    <n v="89018"/>
    <n v="103607"/>
    <n v="240395"/>
    <n v="39757"/>
    <n v="199397"/>
    <n v="239154"/>
    <n v="240"/>
    <n v="1001"/>
    <n v="1241"/>
    <n v="39997"/>
    <n v="200398"/>
    <n v="32994144"/>
    <n v="142617"/>
    <n v="33136761"/>
    <n v="478594"/>
    <n v="0.93500000000000005"/>
    <m/>
    <n v="3"/>
    <n v="0.66700000000000004"/>
    <n v="4.6399999999999997E-2"/>
    <m/>
    <m/>
    <n v="13754"/>
    <n v="30610"/>
  </r>
  <r>
    <x v="11"/>
    <s v="C-IV"/>
    <x v="9"/>
    <x v="3"/>
    <n v="2016"/>
    <s v="2015/16"/>
    <n v="217"/>
    <n v="1284"/>
    <n v="0"/>
    <n v="3"/>
    <n v="217"/>
    <n v="1287"/>
    <n v="1504"/>
    <n v="3551"/>
    <n v="600"/>
    <n v="2938"/>
    <n v="3538"/>
    <n v="1"/>
    <n v="12"/>
    <n v="13"/>
    <n v="601"/>
    <n v="2950"/>
    <n v="441289"/>
    <n v="662"/>
    <n v="441951"/>
    <n v="11845"/>
    <n v="1"/>
    <m/>
    <n v="12"/>
    <n v="0.16700000000000001"/>
    <n v="0"/>
    <m/>
    <m/>
    <n v="207"/>
    <n v="452"/>
  </r>
  <r>
    <x v="12"/>
    <s v="C-IV"/>
    <x v="9"/>
    <x v="3"/>
    <n v="2016"/>
    <s v="2015/16"/>
    <n v="1002"/>
    <n v="11360"/>
    <n v="1"/>
    <n v="17"/>
    <n v="1003"/>
    <n v="11377"/>
    <n v="12380"/>
    <n v="21435"/>
    <n v="2500"/>
    <n v="18898"/>
    <n v="21398"/>
    <n v="3"/>
    <n v="34"/>
    <n v="37"/>
    <n v="2503"/>
    <n v="18932"/>
    <n v="3007868"/>
    <n v="4100"/>
    <n v="3011968"/>
    <n v="51896"/>
    <n v="0.99860000000000004"/>
    <m/>
    <n v="12"/>
    <n v="0.16700000000000001"/>
    <n v="0"/>
    <m/>
    <m/>
    <n v="655"/>
    <n v="1193"/>
  </r>
  <r>
    <x v="13"/>
    <s v="C-IV"/>
    <x v="9"/>
    <x v="3"/>
    <n v="2016"/>
    <s v="2015/16"/>
    <n v="2448"/>
    <n v="15203"/>
    <n v="10"/>
    <n v="153"/>
    <n v="2458"/>
    <n v="15356"/>
    <n v="17814"/>
    <n v="44547"/>
    <n v="7057"/>
    <n v="36992"/>
    <n v="44049"/>
    <n v="32"/>
    <n v="466"/>
    <n v="498"/>
    <n v="7089"/>
    <n v="37458"/>
    <n v="5769295"/>
    <n v="55097"/>
    <n v="5824392"/>
    <n v="92777"/>
    <n v="0.97619999999999996"/>
    <m/>
    <n v="12"/>
    <n v="0.16700000000000001"/>
    <n v="0"/>
    <m/>
    <m/>
    <n v="966"/>
    <n v="1866"/>
  </r>
  <r>
    <x v="14"/>
    <s v="C-IV"/>
    <x v="9"/>
    <x v="3"/>
    <n v="2016"/>
    <s v="2015/16"/>
    <n v="111"/>
    <n v="964"/>
    <n v="0"/>
    <n v="5"/>
    <n v="111"/>
    <n v="969"/>
    <n v="1080"/>
    <n v="2138"/>
    <n v="324"/>
    <n v="1803"/>
    <n v="2127"/>
    <n v="0"/>
    <n v="11"/>
    <n v="11"/>
    <n v="324"/>
    <n v="1814"/>
    <n v="275457"/>
    <n v="1229"/>
    <n v="276686"/>
    <n v="5635"/>
    <n v="1"/>
    <m/>
    <n v="12"/>
    <n v="0.16700000000000001"/>
    <n v="0"/>
    <m/>
    <m/>
    <n v="75"/>
    <n v="152"/>
  </r>
  <r>
    <x v="15"/>
    <s v="C-IV"/>
    <x v="9"/>
    <x v="3"/>
    <n v="2016"/>
    <s v="2015/16"/>
    <n v="10952"/>
    <n v="58008"/>
    <n v="21"/>
    <n v="430"/>
    <n v="10973"/>
    <n v="58438"/>
    <n v="69411"/>
    <n v="161315"/>
    <n v="29598"/>
    <n v="130559"/>
    <n v="160157"/>
    <n v="64"/>
    <n v="1094"/>
    <n v="1158"/>
    <n v="29662"/>
    <n v="131653"/>
    <n v="21939741"/>
    <n v="124087"/>
    <n v="22063828"/>
    <n v="392161"/>
    <n v="0.99619999999999997"/>
    <m/>
    <n v="2"/>
    <n v="0.5"/>
    <n v="0"/>
    <m/>
    <m/>
    <n v="10156"/>
    <n v="22771"/>
  </r>
  <r>
    <x v="16"/>
    <s v="C-IV"/>
    <x v="9"/>
    <x v="3"/>
    <n v="2016"/>
    <s v="2015/16"/>
    <n v="1495"/>
    <n v="9186"/>
    <n v="4"/>
    <n v="48"/>
    <n v="1499"/>
    <n v="9234"/>
    <n v="10733"/>
    <n v="24665"/>
    <n v="4123"/>
    <n v="20392"/>
    <n v="24515"/>
    <n v="14"/>
    <n v="136"/>
    <n v="150"/>
    <n v="4137"/>
    <n v="20528"/>
    <n v="3190118"/>
    <n v="18319"/>
    <n v="3208437"/>
    <n v="56104"/>
    <n v="1"/>
    <m/>
    <n v="12"/>
    <n v="0.16700000000000001"/>
    <n v="0"/>
    <m/>
    <m/>
    <n v="1313"/>
    <n v="2959"/>
  </r>
  <r>
    <x v="17"/>
    <s v="C-IV"/>
    <x v="9"/>
    <x v="3"/>
    <n v="2016"/>
    <s v="2015/16"/>
    <n v="624"/>
    <n v="6682"/>
    <n v="0"/>
    <n v="13"/>
    <n v="624"/>
    <n v="6695"/>
    <n v="7319"/>
    <n v="14694"/>
    <n v="1597"/>
    <n v="13061"/>
    <n v="14658"/>
    <n v="0"/>
    <n v="36"/>
    <n v="36"/>
    <n v="1597"/>
    <n v="13097"/>
    <n v="1726329"/>
    <n v="3099"/>
    <n v="1729428"/>
    <n v="30612"/>
    <n v="0.9889"/>
    <m/>
    <n v="12"/>
    <n v="0.16700000000000001"/>
    <n v="0"/>
    <m/>
    <m/>
    <n v="389"/>
    <n v="754"/>
  </r>
  <r>
    <x v="18"/>
    <s v="C-IV"/>
    <x v="9"/>
    <x v="3"/>
    <n v="2016"/>
    <s v="2015/16"/>
    <n v="258"/>
    <n v="1260"/>
    <n v="0"/>
    <n v="2"/>
    <n v="258"/>
    <n v="1262"/>
    <n v="1520"/>
    <n v="3144"/>
    <n v="734"/>
    <n v="2405"/>
    <n v="3139"/>
    <n v="1"/>
    <n v="4"/>
    <n v="5"/>
    <n v="735"/>
    <n v="2409"/>
    <n v="446632"/>
    <n v="665"/>
    <n v="447297"/>
    <n v="7812"/>
    <n v="0.77049999999999996"/>
    <m/>
    <n v="12"/>
    <n v="0.16700000000000001"/>
    <n v="0"/>
    <m/>
    <m/>
    <n v="98"/>
    <n v="173"/>
  </r>
  <r>
    <x v="19"/>
    <s v="LRS"/>
    <x v="9"/>
    <x v="3"/>
    <n v="2016"/>
    <s v="2015/16"/>
    <n v="78554"/>
    <n v="500924"/>
    <n v="970"/>
    <n v="5934"/>
    <n v="79524"/>
    <n v="506858"/>
    <n v="586382"/>
    <n v="1176870"/>
    <n v="181175"/>
    <n v="980073"/>
    <n v="1161248"/>
    <n v="3133"/>
    <n v="12489"/>
    <n v="15622"/>
    <n v="184308"/>
    <n v="992562"/>
    <n v="171467358"/>
    <n v="2371775"/>
    <n v="173839133"/>
    <n v="3904313"/>
    <n v="0.96519999999999995"/>
    <m/>
    <n v="10"/>
    <n v="0.5"/>
    <n v="2.1999999999999999E-2"/>
    <m/>
    <m/>
    <n v="107518"/>
    <n v="220211"/>
  </r>
  <r>
    <x v="20"/>
    <s v="C-IV"/>
    <x v="9"/>
    <x v="3"/>
    <n v="2016"/>
    <s v="2015/16"/>
    <n v="1867"/>
    <n v="10188"/>
    <n v="5"/>
    <n v="21"/>
    <n v="1872"/>
    <n v="10209"/>
    <n v="12081"/>
    <n v="29653"/>
    <n v="5166"/>
    <n v="24401"/>
    <n v="29567"/>
    <n v="13"/>
    <n v="73"/>
    <n v="86"/>
    <n v="5179"/>
    <n v="24474"/>
    <n v="3949646"/>
    <n v="7901"/>
    <n v="3957547"/>
    <n v="69686"/>
    <n v="1"/>
    <m/>
    <n v="12"/>
    <n v="0.16700000000000001"/>
    <n v="0"/>
    <m/>
    <m/>
    <n v="2774"/>
    <n v="6506"/>
  </r>
  <r>
    <x v="21"/>
    <s v="C-IV"/>
    <x v="9"/>
    <x v="3"/>
    <n v="2016"/>
    <s v="2015/16"/>
    <n v="619"/>
    <n v="5747"/>
    <n v="20"/>
    <n v="122"/>
    <n v="639"/>
    <n v="5869"/>
    <n v="6508"/>
    <n v="10717"/>
    <n v="1350"/>
    <n v="9012"/>
    <n v="10362"/>
    <n v="49"/>
    <n v="306"/>
    <n v="355"/>
    <n v="1399"/>
    <n v="9318"/>
    <n v="1509904"/>
    <n v="34757"/>
    <n v="1544661"/>
    <n v="43873"/>
    <n v="1"/>
    <m/>
    <n v="12"/>
    <n v="0.16700000000000001"/>
    <n v="0"/>
    <m/>
    <m/>
    <n v="1316"/>
    <n v="2359"/>
  </r>
  <r>
    <x v="22"/>
    <s v="C-IV"/>
    <x v="9"/>
    <x v="3"/>
    <n v="2016"/>
    <s v="2015/16"/>
    <n v="140"/>
    <n v="963"/>
    <n v="0"/>
    <n v="0"/>
    <n v="140"/>
    <n v="963"/>
    <n v="1103"/>
    <n v="2075"/>
    <n v="410"/>
    <n v="1665"/>
    <n v="2075"/>
    <n v="0"/>
    <n v="0"/>
    <n v="0"/>
    <n v="410"/>
    <n v="1665"/>
    <n v="277437"/>
    <n v="0"/>
    <n v="277437"/>
    <n v="4771"/>
    <n v="0.97619999999999996"/>
    <m/>
    <n v="12"/>
    <n v="0.16700000000000001"/>
    <n v="0"/>
    <m/>
    <m/>
    <n v="30"/>
    <n v="54"/>
  </r>
  <r>
    <x v="23"/>
    <s v="C-IV"/>
    <x v="9"/>
    <x v="3"/>
    <n v="2016"/>
    <s v="2015/16"/>
    <n v="744"/>
    <n v="6360"/>
    <n v="1"/>
    <n v="22"/>
    <n v="745"/>
    <n v="6382"/>
    <n v="7127"/>
    <n v="13395"/>
    <n v="1890"/>
    <n v="11449"/>
    <n v="13339"/>
    <n v="2"/>
    <n v="54"/>
    <n v="56"/>
    <n v="1892"/>
    <n v="11503"/>
    <n v="1912855"/>
    <n v="6413"/>
    <n v="1919268"/>
    <n v="40460"/>
    <n v="0.99070000000000003"/>
    <m/>
    <n v="12"/>
    <n v="0.16700000000000001"/>
    <n v="0"/>
    <m/>
    <m/>
    <n v="578"/>
    <n v="1246"/>
  </r>
  <r>
    <x v="24"/>
    <s v="C-IV"/>
    <x v="9"/>
    <x v="3"/>
    <n v="2016"/>
    <s v="2015/16"/>
    <n v="4305"/>
    <n v="20778"/>
    <n v="7"/>
    <n v="31"/>
    <n v="4312"/>
    <n v="20809"/>
    <n v="25121"/>
    <n v="57934"/>
    <n v="11725"/>
    <n v="46094"/>
    <n v="57819"/>
    <n v="26"/>
    <n v="89"/>
    <n v="115"/>
    <n v="11751"/>
    <n v="46183"/>
    <n v="7786866"/>
    <n v="9049"/>
    <n v="7795915"/>
    <n v="137647"/>
    <n v="0.99629999999999996"/>
    <m/>
    <n v="1"/>
    <n v="0"/>
    <n v="0"/>
    <m/>
    <m/>
    <n v="3997"/>
    <n v="8964"/>
  </r>
  <r>
    <x v="25"/>
    <s v="C-IV"/>
    <x v="9"/>
    <x v="3"/>
    <n v="2016"/>
    <s v="2015/16"/>
    <n v="78"/>
    <n v="367"/>
    <n v="0"/>
    <n v="0"/>
    <n v="78"/>
    <n v="367"/>
    <n v="445"/>
    <n v="972"/>
    <n v="210"/>
    <n v="762"/>
    <n v="972"/>
    <n v="0"/>
    <n v="0"/>
    <n v="0"/>
    <n v="210"/>
    <n v="762"/>
    <n v="122782"/>
    <n v="0"/>
    <n v="122782"/>
    <n v="3119"/>
    <n v="0.92310000000000003"/>
    <m/>
    <n v="12"/>
    <n v="0.16700000000000001"/>
    <n v="0"/>
    <m/>
    <m/>
    <n v="45"/>
    <n v="76"/>
  </r>
  <r>
    <x v="26"/>
    <s v="C-IV"/>
    <x v="9"/>
    <x v="3"/>
    <n v="2016"/>
    <s v="2015/16"/>
    <n v="16"/>
    <n v="439"/>
    <n v="0"/>
    <n v="1"/>
    <n v="16"/>
    <n v="440"/>
    <n v="456"/>
    <n v="768"/>
    <n v="44"/>
    <n v="722"/>
    <n v="766"/>
    <n v="0"/>
    <n v="2"/>
    <n v="2"/>
    <n v="44"/>
    <n v="724"/>
    <n v="110264"/>
    <n v="178"/>
    <n v="110442"/>
    <n v="3659"/>
    <n v="1"/>
    <m/>
    <n v="12"/>
    <n v="0.16700000000000001"/>
    <n v="0"/>
    <m/>
    <m/>
    <n v="63"/>
    <n v="135"/>
  </r>
  <r>
    <x v="27"/>
    <s v="C-IV"/>
    <x v="9"/>
    <x v="3"/>
    <n v="2016"/>
    <s v="2015/16"/>
    <n v="2548"/>
    <n v="19084"/>
    <n v="8"/>
    <n v="98"/>
    <n v="2556"/>
    <n v="19182"/>
    <n v="21738"/>
    <n v="48021"/>
    <n v="6554"/>
    <n v="41152"/>
    <n v="47706"/>
    <n v="30"/>
    <n v="285"/>
    <n v="315"/>
    <n v="6584"/>
    <n v="41437"/>
    <n v="6148016"/>
    <n v="25772"/>
    <n v="6173788"/>
    <n v="174535"/>
    <n v="1"/>
    <m/>
    <n v="1"/>
    <n v="0"/>
    <n v="0.14080000000000001"/>
    <m/>
    <m/>
    <n v="6641"/>
    <n v="14724"/>
  </r>
  <r>
    <x v="28"/>
    <s v="C-IV"/>
    <x v="9"/>
    <x v="3"/>
    <n v="2016"/>
    <s v="2015/16"/>
    <n v="356"/>
    <n v="3212"/>
    <n v="5"/>
    <n v="27"/>
    <n v="361"/>
    <n v="3239"/>
    <n v="3600"/>
    <n v="7414"/>
    <n v="864"/>
    <n v="6458"/>
    <n v="7322"/>
    <n v="16"/>
    <n v="76"/>
    <n v="92"/>
    <n v="880"/>
    <n v="6534"/>
    <n v="913274"/>
    <n v="6702"/>
    <n v="919976"/>
    <n v="31837"/>
    <n v="0.97160000000000002"/>
    <m/>
    <n v="12"/>
    <n v="0.16700000000000001"/>
    <n v="0"/>
    <m/>
    <m/>
    <n v="791"/>
    <n v="1680"/>
  </r>
  <r>
    <x v="29"/>
    <s v="C-IV"/>
    <x v="9"/>
    <x v="3"/>
    <n v="2016"/>
    <s v="2015/16"/>
    <n v="324"/>
    <n v="4004"/>
    <n v="1"/>
    <n v="6"/>
    <n v="325"/>
    <n v="4010"/>
    <n v="4335"/>
    <n v="7833"/>
    <n v="846"/>
    <n v="6971"/>
    <n v="7817"/>
    <n v="1"/>
    <n v="15"/>
    <n v="16"/>
    <n v="847"/>
    <n v="6986"/>
    <n v="1086835"/>
    <n v="1690"/>
    <n v="1088525"/>
    <n v="24631"/>
    <n v="1"/>
    <m/>
    <n v="12"/>
    <n v="0.16700000000000001"/>
    <n v="0"/>
    <m/>
    <m/>
    <n v="149"/>
    <n v="261"/>
  </r>
  <r>
    <x v="30"/>
    <s v="CalWIN"/>
    <x v="9"/>
    <x v="3"/>
    <n v="2016"/>
    <s v="2015/16"/>
    <n v="12238"/>
    <n v="110721"/>
    <n v="86"/>
    <n v="1965"/>
    <n v="12324"/>
    <n v="112686"/>
    <n v="125010"/>
    <n v="260178"/>
    <n v="31585"/>
    <n v="224012"/>
    <n v="255597"/>
    <n v="292"/>
    <n v="4289"/>
    <n v="4581"/>
    <n v="31877"/>
    <n v="228301"/>
    <n v="35129008"/>
    <n v="534960"/>
    <n v="35663968"/>
    <n v="889602"/>
    <n v="0.98719999999999997"/>
    <m/>
    <n v="5"/>
    <n v="0.4"/>
    <n v="2.5899999999999999E-2"/>
    <m/>
    <m/>
    <n v="28472"/>
    <n v="61801"/>
  </r>
  <r>
    <x v="31"/>
    <s v="CalWIN"/>
    <x v="9"/>
    <x v="3"/>
    <n v="2016"/>
    <s v="2015/16"/>
    <n v="811"/>
    <n v="8511"/>
    <n v="5"/>
    <n v="39"/>
    <n v="816"/>
    <n v="8550"/>
    <n v="9366"/>
    <n v="18090"/>
    <n v="2091"/>
    <n v="15905"/>
    <n v="17996"/>
    <n v="15"/>
    <n v="79"/>
    <n v="94"/>
    <n v="2106"/>
    <n v="15984"/>
    <n v="2352496"/>
    <n v="11230"/>
    <n v="2363726"/>
    <n v="63581"/>
    <n v="0.96699999999999997"/>
    <m/>
    <n v="12"/>
    <n v="0.16700000000000001"/>
    <n v="0"/>
    <m/>
    <m/>
    <n v="670"/>
    <n v="1334"/>
  </r>
  <r>
    <x v="32"/>
    <s v="C-IV"/>
    <x v="9"/>
    <x v="3"/>
    <n v="2016"/>
    <s v="2015/16"/>
    <n v="101"/>
    <n v="976"/>
    <n v="0"/>
    <n v="1"/>
    <n v="101"/>
    <n v="977"/>
    <n v="1078"/>
    <n v="2010"/>
    <n v="242"/>
    <n v="1766"/>
    <n v="2008"/>
    <n v="0"/>
    <n v="2"/>
    <n v="2"/>
    <n v="242"/>
    <n v="1768"/>
    <n v="272877"/>
    <n v="357"/>
    <n v="273234"/>
    <n v="5864"/>
    <n v="0.97670000000000001"/>
    <m/>
    <n v="12"/>
    <n v="0.16700000000000001"/>
    <n v="0"/>
    <m/>
    <m/>
    <n v="55"/>
    <n v="93"/>
  </r>
  <r>
    <x v="33"/>
    <s v="C-IV"/>
    <x v="9"/>
    <x v="3"/>
    <n v="2016"/>
    <s v="2015/16"/>
    <n v="17489"/>
    <n v="114139"/>
    <n v="49"/>
    <n v="495"/>
    <n v="17538"/>
    <n v="114634"/>
    <n v="132172"/>
    <n v="299730"/>
    <n v="47556"/>
    <n v="250687"/>
    <n v="298243"/>
    <n v="148"/>
    <n v="1339"/>
    <n v="1487"/>
    <n v="47704"/>
    <n v="252026"/>
    <n v="40369479"/>
    <n v="163160"/>
    <n v="40532639"/>
    <n v="812475"/>
    <n v="0.99480000000000002"/>
    <m/>
    <n v="5"/>
    <n v="0.2"/>
    <n v="6.2E-2"/>
    <m/>
    <m/>
    <n v="16637"/>
    <n v="36467"/>
  </r>
  <r>
    <x v="34"/>
    <s v="CalWIN"/>
    <x v="9"/>
    <x v="3"/>
    <n v="2016"/>
    <s v="2015/16"/>
    <n v="16410"/>
    <n v="87641"/>
    <n v="191"/>
    <n v="1017"/>
    <n v="16601"/>
    <n v="88658"/>
    <n v="105259"/>
    <n v="220373"/>
    <n v="42321"/>
    <n v="175096"/>
    <n v="217417"/>
    <n v="699"/>
    <n v="2257"/>
    <n v="2956"/>
    <n v="43020"/>
    <n v="177353"/>
    <n v="31524525"/>
    <n v="372296"/>
    <n v="31896821"/>
    <n v="544532"/>
    <n v="0.98160000000000003"/>
    <m/>
    <n v="4"/>
    <n v="0"/>
    <n v="6.3600000000000004E-2"/>
    <m/>
    <m/>
    <n v="9183"/>
    <n v="18237"/>
  </r>
  <r>
    <x v="35"/>
    <s v="C-IV"/>
    <x v="9"/>
    <x v="3"/>
    <n v="2016"/>
    <s v="2015/16"/>
    <n v="290"/>
    <n v="2382"/>
    <n v="2"/>
    <n v="7"/>
    <n v="292"/>
    <n v="2389"/>
    <n v="2681"/>
    <n v="5936"/>
    <n v="779"/>
    <n v="5132"/>
    <n v="5911"/>
    <n v="6"/>
    <n v="19"/>
    <n v="25"/>
    <n v="785"/>
    <n v="5151"/>
    <n v="786191"/>
    <n v="1918"/>
    <n v="788109"/>
    <n v="18057"/>
    <n v="1"/>
    <m/>
    <n v="12"/>
    <n v="0.16700000000000001"/>
    <n v="0"/>
    <m/>
    <m/>
    <n v="398"/>
    <n v="919"/>
  </r>
  <r>
    <x v="36"/>
    <s v="C-IV"/>
    <x v="9"/>
    <x v="3"/>
    <n v="2016"/>
    <s v="2015/16"/>
    <n v="27569"/>
    <n v="154979"/>
    <n v="69"/>
    <n v="643"/>
    <n v="27638"/>
    <n v="155622"/>
    <n v="183260"/>
    <n v="405834"/>
    <n v="73854"/>
    <n v="330127"/>
    <n v="403981"/>
    <n v="228"/>
    <n v="1625"/>
    <n v="1853"/>
    <n v="74082"/>
    <n v="331752"/>
    <n v="55970038"/>
    <n v="205965"/>
    <n v="56176003"/>
    <n v="861154"/>
    <n v="0.99950000000000006"/>
    <m/>
    <n v="4"/>
    <n v="0"/>
    <n v="2.1499999999999998E-2"/>
    <m/>
    <m/>
    <n v="20904"/>
    <n v="44440"/>
  </r>
  <r>
    <x v="37"/>
    <s v="CalWIN"/>
    <x v="9"/>
    <x v="3"/>
    <n v="2016"/>
    <s v="2015/16"/>
    <n v="15597"/>
    <n v="127494"/>
    <n v="125"/>
    <n v="1358"/>
    <n v="15722"/>
    <n v="128852"/>
    <n v="144574"/>
    <n v="293435"/>
    <n v="42537"/>
    <n v="247484"/>
    <n v="290021"/>
    <n v="416"/>
    <n v="2998"/>
    <n v="3414"/>
    <n v="42953"/>
    <n v="250482"/>
    <n v="39960415"/>
    <n v="387691"/>
    <n v="40348106"/>
    <n v="879465"/>
    <n v="0.95930000000000004"/>
    <m/>
    <n v="6"/>
    <n v="0.16700000000000001"/>
    <n v="5.0000000000000001E-3"/>
    <m/>
    <m/>
    <n v="16016"/>
    <n v="32890"/>
  </r>
  <r>
    <x v="38"/>
    <s v="CalWIN"/>
    <x v="9"/>
    <x v="3"/>
    <n v="2016"/>
    <s v="2015/16"/>
    <n v="2485"/>
    <n v="30491"/>
    <n v="61"/>
    <n v="1424"/>
    <n v="2546"/>
    <n v="31915"/>
    <n v="34461"/>
    <n v="52684"/>
    <n v="5556"/>
    <n v="44805"/>
    <n v="50361"/>
    <n v="177"/>
    <n v="2146"/>
    <n v="2323"/>
    <n v="5733"/>
    <n v="46951"/>
    <n v="7515555"/>
    <n v="285924"/>
    <n v="7801479"/>
    <n v="228389"/>
    <n v="0.95409999999999995"/>
    <m/>
    <n v="1"/>
    <n v="1"/>
    <n v="3.7400000000000003E-2"/>
    <m/>
    <m/>
    <n v="3947"/>
    <n v="6361"/>
  </r>
  <r>
    <x v="39"/>
    <s v="C-IV"/>
    <x v="9"/>
    <x v="3"/>
    <n v="2016"/>
    <s v="2015/16"/>
    <n v="8170"/>
    <n v="44849"/>
    <n v="23"/>
    <n v="267"/>
    <n v="8193"/>
    <n v="45116"/>
    <n v="53309"/>
    <n v="121228"/>
    <n v="20892"/>
    <n v="99528"/>
    <n v="120420"/>
    <n v="80"/>
    <n v="728"/>
    <n v="808"/>
    <n v="20972"/>
    <n v="100256"/>
    <n v="16488589"/>
    <n v="88304"/>
    <n v="16576893"/>
    <n v="294682"/>
    <n v="0.99360000000000004"/>
    <m/>
    <n v="2"/>
    <n v="0"/>
    <n v="5.2299999999999999E-2"/>
    <m/>
    <m/>
    <n v="7066"/>
    <n v="15119"/>
  </r>
  <r>
    <x v="40"/>
    <s v="CalWIN"/>
    <x v="9"/>
    <x v="3"/>
    <n v="2016"/>
    <s v="2015/16"/>
    <n v="1057"/>
    <n v="9022"/>
    <n v="2"/>
    <n v="22"/>
    <n v="1059"/>
    <n v="9044"/>
    <n v="10103"/>
    <n v="18677"/>
    <n v="2631"/>
    <n v="15980"/>
    <n v="18611"/>
    <n v="9"/>
    <n v="57"/>
    <n v="66"/>
    <n v="2640"/>
    <n v="16037"/>
    <n v="2531589"/>
    <n v="5519"/>
    <n v="2537108"/>
    <n v="61445"/>
    <n v="0.95679999999999998"/>
    <m/>
    <n v="12"/>
    <n v="0.16700000000000001"/>
    <n v="0"/>
    <m/>
    <m/>
    <n v="1052"/>
    <n v="2184"/>
  </r>
  <r>
    <x v="41"/>
    <s v="CalWIN"/>
    <x v="9"/>
    <x v="3"/>
    <n v="2016"/>
    <s v="2015/16"/>
    <n v="1081"/>
    <n v="14697"/>
    <n v="10"/>
    <n v="328"/>
    <n v="1091"/>
    <n v="15025"/>
    <n v="16116"/>
    <n v="31527"/>
    <n v="2596"/>
    <n v="28120"/>
    <n v="30716"/>
    <n v="34"/>
    <n v="777"/>
    <n v="811"/>
    <n v="2630"/>
    <n v="28897"/>
    <n v="4062201"/>
    <n v="82113"/>
    <n v="4144314"/>
    <n v="155473"/>
    <n v="0.96530000000000005"/>
    <m/>
    <n v="12"/>
    <n v="0.16700000000000001"/>
    <n v="0"/>
    <m/>
    <m/>
    <n v="3908"/>
    <n v="7589"/>
  </r>
  <r>
    <x v="42"/>
    <s v="CalWIN"/>
    <x v="9"/>
    <x v="3"/>
    <n v="2016"/>
    <s v="2015/16"/>
    <n v="2211"/>
    <n v="15214"/>
    <n v="8"/>
    <n v="79"/>
    <n v="2219"/>
    <n v="15293"/>
    <n v="17512"/>
    <n v="36809"/>
    <n v="5739"/>
    <n v="30874"/>
    <n v="36613"/>
    <n v="18"/>
    <n v="178"/>
    <n v="196"/>
    <n v="5757"/>
    <n v="31052"/>
    <n v="4837709"/>
    <n v="23223"/>
    <n v="4860932"/>
    <n v="138970"/>
    <n v="0.95779999999999998"/>
    <m/>
    <n v="12"/>
    <n v="0.16700000000000001"/>
    <n v="0"/>
    <m/>
    <m/>
    <n v="4271"/>
    <n v="9690"/>
  </r>
  <r>
    <x v="43"/>
    <s v="CalWIN"/>
    <x v="9"/>
    <x v="3"/>
    <n v="2016"/>
    <s v="2015/16"/>
    <n v="5247"/>
    <n v="48749"/>
    <n v="44"/>
    <n v="1104"/>
    <n v="5291"/>
    <n v="49853"/>
    <n v="55144"/>
    <n v="109453"/>
    <n v="12655"/>
    <n v="94389"/>
    <n v="107044"/>
    <n v="144"/>
    <n v="2265"/>
    <n v="2409"/>
    <n v="12799"/>
    <n v="96654"/>
    <n v="14900230"/>
    <n v="293091"/>
    <n v="15193321"/>
    <n v="443244"/>
    <n v="0.98209999999999997"/>
    <m/>
    <n v="2"/>
    <n v="0.5"/>
    <n v="5.2900000000000003E-2"/>
    <m/>
    <m/>
    <n v="10286"/>
    <n v="20988"/>
  </r>
  <r>
    <x v="44"/>
    <s v="CalWIN"/>
    <x v="9"/>
    <x v="3"/>
    <n v="2016"/>
    <s v="2015/16"/>
    <n v="1119"/>
    <n v="12890"/>
    <n v="1"/>
    <n v="21"/>
    <n v="1120"/>
    <n v="12911"/>
    <n v="14031"/>
    <n v="25930"/>
    <n v="2753"/>
    <n v="23121"/>
    <n v="25874"/>
    <n v="2"/>
    <n v="54"/>
    <n v="56"/>
    <n v="2755"/>
    <n v="23175"/>
    <n v="3450403"/>
    <n v="5644"/>
    <n v="3456047"/>
    <n v="78516"/>
    <n v="0.95940000000000003"/>
    <m/>
    <n v="12"/>
    <n v="0.16700000000000001"/>
    <n v="0"/>
    <m/>
    <m/>
    <n v="2362"/>
    <n v="4948"/>
  </r>
  <r>
    <x v="45"/>
    <s v="C-IV"/>
    <x v="9"/>
    <x v="3"/>
    <n v="2016"/>
    <s v="2015/16"/>
    <n v="1421"/>
    <n v="11680"/>
    <n v="1"/>
    <n v="22"/>
    <n v="1422"/>
    <n v="11702"/>
    <n v="13124"/>
    <n v="25247"/>
    <n v="3541"/>
    <n v="21657"/>
    <n v="25198"/>
    <n v="2"/>
    <n v="47"/>
    <n v="49"/>
    <n v="3543"/>
    <n v="21704"/>
    <n v="3371665"/>
    <n v="6562"/>
    <n v="3378227"/>
    <n v="65050"/>
    <n v="0.98"/>
    <m/>
    <n v="12"/>
    <n v="0.16700000000000001"/>
    <n v="0"/>
    <m/>
    <m/>
    <n v="616"/>
    <n v="1006"/>
  </r>
  <r>
    <x v="46"/>
    <s v="C-IV"/>
    <x v="9"/>
    <x v="3"/>
    <n v="2016"/>
    <s v="2015/16"/>
    <n v="7"/>
    <n v="161"/>
    <n v="0"/>
    <n v="0"/>
    <n v="7"/>
    <n v="161"/>
    <n v="168"/>
    <n v="307"/>
    <n v="18"/>
    <n v="289"/>
    <n v="307"/>
    <n v="0"/>
    <n v="0"/>
    <n v="0"/>
    <n v="18"/>
    <n v="289"/>
    <n v="41527"/>
    <n v="0"/>
    <n v="41527"/>
    <n v="826"/>
    <n v="1"/>
    <m/>
    <n v="12"/>
    <n v="0.16700000000000001"/>
    <n v="0"/>
    <m/>
    <m/>
    <n v="1"/>
    <n v="1"/>
  </r>
  <r>
    <x v="47"/>
    <s v="C-IV"/>
    <x v="9"/>
    <x v="3"/>
    <n v="2016"/>
    <s v="2015/16"/>
    <n v="442"/>
    <n v="2857"/>
    <n v="0"/>
    <n v="5"/>
    <n v="442"/>
    <n v="2862"/>
    <n v="3304"/>
    <n v="7026"/>
    <n v="1240"/>
    <n v="5777"/>
    <n v="7017"/>
    <n v="1"/>
    <n v="8"/>
    <n v="9"/>
    <n v="1241"/>
    <n v="5785"/>
    <n v="941345"/>
    <n v="1211"/>
    <n v="942556"/>
    <n v="17607"/>
    <n v="1"/>
    <m/>
    <n v="12"/>
    <n v="0.16700000000000001"/>
    <n v="0"/>
    <m/>
    <m/>
    <n v="154"/>
    <n v="262"/>
  </r>
  <r>
    <x v="48"/>
    <s v="CalWIN"/>
    <x v="9"/>
    <x v="3"/>
    <n v="2016"/>
    <s v="2015/16"/>
    <n v="2886"/>
    <n v="20244"/>
    <n v="7"/>
    <n v="112"/>
    <n v="2893"/>
    <n v="20356"/>
    <n v="23249"/>
    <n v="44388"/>
    <n v="7004"/>
    <n v="37106"/>
    <n v="44110"/>
    <n v="24"/>
    <n v="254"/>
    <n v="278"/>
    <n v="7028"/>
    <n v="37360"/>
    <n v="6290529.2300000004"/>
    <n v="31455.279999999999"/>
    <n v="6321984.5100000007"/>
    <n v="121001"/>
    <n v="0.95840000000000003"/>
    <m/>
    <n v="1"/>
    <n v="0"/>
    <n v="0"/>
    <m/>
    <m/>
    <n v="2326"/>
    <n v="4631"/>
  </r>
  <r>
    <x v="49"/>
    <s v="CalWIN"/>
    <x v="9"/>
    <x v="3"/>
    <n v="2016"/>
    <s v="2015/16"/>
    <n v="1705"/>
    <n v="18190"/>
    <n v="9"/>
    <n v="118"/>
    <n v="1714"/>
    <n v="18308"/>
    <n v="20022"/>
    <n v="35691"/>
    <n v="4123"/>
    <n v="31232"/>
    <n v="35355"/>
    <n v="30"/>
    <n v="306"/>
    <n v="336"/>
    <n v="4153"/>
    <n v="31538"/>
    <n v="4835655"/>
    <n v="33687"/>
    <n v="4869342"/>
    <n v="126071"/>
    <n v="0.89049999999999996"/>
    <m/>
    <n v="12"/>
    <n v="0.16700000000000001"/>
    <n v="0"/>
    <m/>
    <m/>
    <n v="3255"/>
    <n v="6704"/>
  </r>
  <r>
    <x v="50"/>
    <s v="C-IV"/>
    <x v="9"/>
    <x v="3"/>
    <n v="2016"/>
    <s v="2015/16"/>
    <n v="6004"/>
    <n v="37380"/>
    <n v="7"/>
    <n v="83"/>
    <n v="6011"/>
    <n v="37463"/>
    <n v="43474"/>
    <n v="92379"/>
    <n v="15673"/>
    <n v="76451"/>
    <n v="92124"/>
    <n v="28"/>
    <n v="227"/>
    <n v="255"/>
    <n v="15701"/>
    <n v="76678"/>
    <n v="12718598"/>
    <n v="25782"/>
    <n v="12744380"/>
    <n v="235730"/>
    <n v="0.99050000000000005"/>
    <m/>
    <n v="1"/>
    <n v="0"/>
    <n v="3.4000000000000002E-2"/>
    <m/>
    <m/>
    <n v="5313"/>
    <n v="11419"/>
  </r>
  <r>
    <x v="51"/>
    <s v="C-IV"/>
    <x v="9"/>
    <x v="3"/>
    <n v="2016"/>
    <s v="2015/16"/>
    <n v="766"/>
    <n v="4939"/>
    <n v="2"/>
    <n v="32"/>
    <n v="768"/>
    <n v="4971"/>
    <n v="5739"/>
    <n v="13230"/>
    <n v="2102"/>
    <n v="11034"/>
    <n v="13136"/>
    <n v="9"/>
    <n v="85"/>
    <n v="94"/>
    <n v="2111"/>
    <n v="11119"/>
    <n v="1773319"/>
    <n v="9879"/>
    <n v="1783198"/>
    <n v="40943"/>
    <n v="0.99050000000000005"/>
    <m/>
    <n v="12"/>
    <n v="0.16700000000000001"/>
    <n v="0"/>
    <m/>
    <m/>
    <n v="673"/>
    <n v="1423"/>
  </r>
  <r>
    <x v="52"/>
    <s v="C-IV"/>
    <x v="9"/>
    <x v="3"/>
    <n v="2016"/>
    <s v="2015/16"/>
    <n v="621"/>
    <n v="4182"/>
    <n v="1"/>
    <n v="11"/>
    <n v="622"/>
    <n v="4193"/>
    <n v="4815"/>
    <n v="10600"/>
    <n v="1678"/>
    <n v="8881"/>
    <n v="10559"/>
    <n v="3"/>
    <n v="38"/>
    <n v="41"/>
    <n v="1681"/>
    <n v="8919"/>
    <n v="1390220"/>
    <n v="4799"/>
    <n v="1395019"/>
    <n v="27241"/>
    <n v="0.97519999999999996"/>
    <m/>
    <n v="12"/>
    <n v="0.16700000000000001"/>
    <n v="0"/>
    <m/>
    <m/>
    <n v="404"/>
    <n v="855"/>
  </r>
  <r>
    <x v="53"/>
    <s v="C-IV"/>
    <x v="9"/>
    <x v="3"/>
    <n v="2016"/>
    <s v="2015/16"/>
    <n v="67"/>
    <n v="985"/>
    <n v="0"/>
    <n v="0"/>
    <n v="67"/>
    <n v="985"/>
    <n v="1052"/>
    <n v="1862"/>
    <n v="164"/>
    <n v="1698"/>
    <n v="1862"/>
    <n v="0"/>
    <n v="0"/>
    <n v="0"/>
    <n v="164"/>
    <n v="1698"/>
    <n v="278089"/>
    <n v="0"/>
    <n v="278089"/>
    <n v="5048"/>
    <n v="0.92449999999999999"/>
    <m/>
    <n v="12"/>
    <n v="0.16700000000000001"/>
    <n v="0"/>
    <m/>
    <m/>
    <n v="41"/>
    <n v="55"/>
  </r>
  <r>
    <x v="54"/>
    <s v="CalWIN"/>
    <x v="9"/>
    <x v="3"/>
    <n v="2016"/>
    <s v="2015/16"/>
    <n v="8664"/>
    <n v="44273"/>
    <n v="23"/>
    <n v="396"/>
    <n v="8687"/>
    <n v="44669"/>
    <n v="53356"/>
    <n v="125031"/>
    <n v="23841"/>
    <n v="100091"/>
    <n v="123932"/>
    <n v="77"/>
    <n v="1022"/>
    <n v="1099"/>
    <n v="23918"/>
    <n v="101113"/>
    <n v="16838588"/>
    <n v="130119"/>
    <n v="16968707"/>
    <n v="251252"/>
    <n v="0.98209999999999997"/>
    <m/>
    <n v="2"/>
    <n v="0"/>
    <n v="0"/>
    <m/>
    <m/>
    <n v="7981"/>
    <n v="18741"/>
  </r>
  <r>
    <x v="55"/>
    <s v="C-IV"/>
    <x v="9"/>
    <x v="3"/>
    <n v="2016"/>
    <s v="2015/16"/>
    <n v="340"/>
    <n v="2832"/>
    <n v="0"/>
    <n v="7"/>
    <n v="340"/>
    <n v="2839"/>
    <n v="3179"/>
    <n v="5707"/>
    <n v="874"/>
    <n v="4817"/>
    <n v="5691"/>
    <n v="1"/>
    <n v="15"/>
    <n v="16"/>
    <n v="875"/>
    <n v="4832"/>
    <n v="772350"/>
    <n v="2387"/>
    <n v="774737"/>
    <n v="14711"/>
    <n v="0.97119999999999995"/>
    <m/>
    <n v="12"/>
    <n v="0.16700000000000001"/>
    <n v="0"/>
    <m/>
    <m/>
    <n v="114"/>
    <n v="177"/>
  </r>
  <r>
    <x v="56"/>
    <s v="CalWIN"/>
    <x v="9"/>
    <x v="3"/>
    <n v="2016"/>
    <s v="2015/16"/>
    <n v="3255"/>
    <n v="34428"/>
    <n v="8"/>
    <n v="290"/>
    <n v="3263"/>
    <n v="34718"/>
    <n v="37981"/>
    <n v="76720"/>
    <n v="8257"/>
    <n v="67810"/>
    <n v="76067"/>
    <n v="30"/>
    <n v="623"/>
    <n v="653"/>
    <n v="8287"/>
    <n v="68433"/>
    <n v="10481342"/>
    <n v="129614"/>
    <n v="10610956"/>
    <n v="232357"/>
    <n v="0.98609999999999998"/>
    <m/>
    <n v="1"/>
    <n v="0"/>
    <n v="0.1244"/>
    <m/>
    <m/>
    <n v="6952"/>
    <n v="15553"/>
  </r>
  <r>
    <x v="57"/>
    <s v="CalWIN"/>
    <x v="9"/>
    <x v="3"/>
    <n v="2016"/>
    <s v="2015/16"/>
    <n v="1071"/>
    <n v="9423"/>
    <n v="20"/>
    <n v="120"/>
    <n v="1091"/>
    <n v="9543"/>
    <n v="10634"/>
    <n v="21088"/>
    <n v="2805"/>
    <n v="17891"/>
    <n v="20696"/>
    <n v="79"/>
    <n v="313"/>
    <n v="392"/>
    <n v="2884"/>
    <n v="18204"/>
    <n v="2814538"/>
    <n v="48212"/>
    <n v="2862750"/>
    <n v="57979"/>
    <n v="0.94920000000000004"/>
    <m/>
    <n v="12"/>
    <n v="0.16700000000000001"/>
    <n v="0"/>
    <m/>
    <m/>
    <n v="917"/>
    <n v="1834"/>
  </r>
  <r>
    <x v="58"/>
    <s v="C-IV"/>
    <x v="9"/>
    <x v="3"/>
    <n v="2016"/>
    <s v="2015/16"/>
    <n v="850"/>
    <n v="5538"/>
    <n v="2"/>
    <n v="15"/>
    <n v="852"/>
    <n v="5553"/>
    <n v="6405"/>
    <n v="13868"/>
    <n v="2273"/>
    <n v="11544"/>
    <n v="13817"/>
    <n v="7"/>
    <n v="44"/>
    <n v="51"/>
    <n v="2280"/>
    <n v="11588"/>
    <n v="1919685"/>
    <n v="5562"/>
    <n v="1925247"/>
    <n v="31521"/>
    <n v="1"/>
    <m/>
    <n v="12"/>
    <n v="0.16700000000000001"/>
    <n v="0"/>
    <m/>
    <m/>
    <n v="542"/>
    <n v="1060"/>
  </r>
  <r>
    <x v="0"/>
    <s v="n/a"/>
    <x v="10"/>
    <x v="3"/>
    <n v="2016"/>
    <s v="2015/16"/>
    <n v="275509"/>
    <n v="1853618"/>
    <n v="2033"/>
    <n v="18678"/>
    <n v="277542"/>
    <n v="1872296"/>
    <n v="2149838"/>
    <n v="4483512"/>
    <n v="698307"/>
    <n v="3737435"/>
    <n v="4435742"/>
    <n v="6698"/>
    <n v="41072"/>
    <n v="47770"/>
    <n v="705005"/>
    <n v="3778507"/>
    <n v="620232739.39999998"/>
    <n v="6101626.8700000001"/>
    <n v="626334366.26999998"/>
    <n v="13229335"/>
    <n v="0.97189999999999999"/>
    <m/>
    <n v="128"/>
    <n v="0.313"/>
    <n v="5.1900000000000002E-2"/>
    <m/>
    <m/>
    <n v="318714"/>
    <n v="673101"/>
  </r>
  <r>
    <x v="1"/>
    <s v="CalWIN"/>
    <x v="10"/>
    <x v="3"/>
    <n v="2016"/>
    <s v="2015/16"/>
    <n v="7420"/>
    <n v="53540"/>
    <n v="81"/>
    <n v="1066"/>
    <n v="7501"/>
    <n v="54606"/>
    <n v="62107"/>
    <n v="121060"/>
    <n v="17327"/>
    <n v="100955"/>
    <n v="118282"/>
    <n v="284"/>
    <n v="2494"/>
    <n v="2778"/>
    <n v="17611"/>
    <n v="103449"/>
    <n v="16968172"/>
    <n v="319251"/>
    <n v="17287423"/>
    <n v="439836"/>
    <n v="0.89639999999999997"/>
    <m/>
    <n v="5"/>
    <n v="0.4"/>
    <n v="0"/>
    <m/>
    <m/>
    <n v="8600"/>
    <n v="16545"/>
  </r>
  <r>
    <x v="2"/>
    <s v="C-IV"/>
    <x v="10"/>
    <x v="3"/>
    <n v="2016"/>
    <s v="2015/16"/>
    <n v="3"/>
    <n v="97"/>
    <n v="0"/>
    <n v="0"/>
    <n v="3"/>
    <n v="97"/>
    <n v="100"/>
    <n v="167"/>
    <n v="5"/>
    <n v="162"/>
    <n v="167"/>
    <n v="0"/>
    <n v="0"/>
    <n v="0"/>
    <n v="5"/>
    <n v="162"/>
    <n v="19851"/>
    <n v="0"/>
    <n v="19851"/>
    <n v="359"/>
    <n v="1"/>
    <m/>
    <n v="21"/>
    <n v="0.19"/>
    <n v="1.52E-2"/>
    <m/>
    <m/>
    <n v="2"/>
    <n v="2"/>
  </r>
  <r>
    <x v="3"/>
    <s v="C-IV"/>
    <x v="10"/>
    <x v="3"/>
    <n v="2016"/>
    <s v="2015/16"/>
    <n v="169"/>
    <n v="1584"/>
    <n v="0"/>
    <n v="1"/>
    <n v="169"/>
    <n v="1585"/>
    <n v="1754"/>
    <n v="3342"/>
    <n v="439"/>
    <n v="2900"/>
    <n v="3339"/>
    <n v="0"/>
    <n v="3"/>
    <n v="3"/>
    <n v="439"/>
    <n v="2903"/>
    <n v="450913"/>
    <n v="124"/>
    <n v="451037"/>
    <n v="8109"/>
    <n v="0.98780000000000001"/>
    <m/>
    <n v="21"/>
    <n v="0.19"/>
    <n v="1.52E-2"/>
    <m/>
    <m/>
    <n v="56"/>
    <n v="102"/>
  </r>
  <r>
    <x v="4"/>
    <s v="C-IV"/>
    <x v="10"/>
    <x v="3"/>
    <n v="2016"/>
    <s v="2015/16"/>
    <n v="1794"/>
    <n v="15049"/>
    <n v="6"/>
    <n v="39"/>
    <n v="1800"/>
    <n v="15088"/>
    <n v="16888"/>
    <n v="32252"/>
    <n v="4404"/>
    <n v="27749"/>
    <n v="32153"/>
    <n v="14"/>
    <n v="85"/>
    <n v="99"/>
    <n v="4418"/>
    <n v="27834"/>
    <n v="4481527"/>
    <n v="12376"/>
    <n v="4493903"/>
    <n v="82811"/>
    <n v="0.85609999999999997"/>
    <m/>
    <n v="21"/>
    <n v="0.19"/>
    <n v="1.52E-2"/>
    <m/>
    <m/>
    <n v="950"/>
    <n v="1608"/>
  </r>
  <r>
    <x v="5"/>
    <s v="C-IV"/>
    <x v="10"/>
    <x v="3"/>
    <n v="2016"/>
    <s v="2015/16"/>
    <n v="243"/>
    <n v="2600"/>
    <n v="0"/>
    <n v="7"/>
    <n v="243"/>
    <n v="2607"/>
    <n v="2850"/>
    <n v="5291"/>
    <n v="636"/>
    <n v="4639"/>
    <n v="5275"/>
    <n v="1"/>
    <n v="15"/>
    <n v="16"/>
    <n v="637"/>
    <n v="4654"/>
    <n v="708116"/>
    <n v="1958"/>
    <n v="710074"/>
    <n v="11915"/>
    <n v="0.99119999999999997"/>
    <m/>
    <n v="21"/>
    <n v="0.19"/>
    <n v="1.52E-2"/>
    <m/>
    <m/>
    <n v="89"/>
    <n v="160"/>
  </r>
  <r>
    <x v="6"/>
    <s v="C-IV"/>
    <x v="10"/>
    <x v="3"/>
    <n v="2016"/>
    <s v="2015/16"/>
    <n v="89"/>
    <n v="499"/>
    <n v="1"/>
    <n v="2"/>
    <n v="90"/>
    <n v="501"/>
    <n v="591"/>
    <n v="1327"/>
    <n v="237"/>
    <n v="1083"/>
    <n v="1320"/>
    <n v="2"/>
    <n v="5"/>
    <n v="7"/>
    <n v="239"/>
    <n v="1088"/>
    <n v="177288"/>
    <n v="583"/>
    <n v="177871"/>
    <n v="8786"/>
    <n v="1"/>
    <m/>
    <n v="21"/>
    <n v="0.19"/>
    <n v="1.52E-2"/>
    <m/>
    <m/>
    <n v="106"/>
    <n v="230"/>
  </r>
  <r>
    <x v="7"/>
    <s v="CalWIN"/>
    <x v="10"/>
    <x v="3"/>
    <n v="2016"/>
    <s v="2015/16"/>
    <n v="4746"/>
    <n v="30648"/>
    <n v="34"/>
    <n v="295"/>
    <n v="4780"/>
    <n v="30943"/>
    <n v="35723"/>
    <n v="71729"/>
    <n v="11110"/>
    <n v="59812"/>
    <n v="70922"/>
    <n v="122"/>
    <n v="685"/>
    <n v="807"/>
    <n v="11232"/>
    <n v="60497"/>
    <n v="10294577"/>
    <n v="90790"/>
    <n v="10385367"/>
    <n v="272103"/>
    <n v="0.9466"/>
    <m/>
    <n v="2"/>
    <n v="0.5"/>
    <n v="4.8899999999999999E-2"/>
    <m/>
    <m/>
    <n v="5224"/>
    <n v="10579"/>
  </r>
  <r>
    <x v="8"/>
    <s v="C-IV"/>
    <x v="10"/>
    <x v="3"/>
    <n v="2016"/>
    <s v="2015/16"/>
    <n v="410"/>
    <n v="2170"/>
    <n v="0"/>
    <n v="1"/>
    <n v="410"/>
    <n v="2171"/>
    <n v="2581"/>
    <n v="5269"/>
    <n v="1140"/>
    <n v="4126"/>
    <n v="5266"/>
    <n v="0"/>
    <n v="3"/>
    <n v="3"/>
    <n v="1140"/>
    <n v="4129"/>
    <n v="712698"/>
    <n v="154"/>
    <n v="712852"/>
    <n v="11732"/>
    <n v="1"/>
    <m/>
    <n v="21"/>
    <n v="0.19"/>
    <n v="1.52E-2"/>
    <m/>
    <m/>
    <n v="137"/>
    <n v="240"/>
  </r>
  <r>
    <x v="9"/>
    <s v="C-IV"/>
    <x v="10"/>
    <x v="3"/>
    <n v="2016"/>
    <s v="2015/16"/>
    <n v="572"/>
    <n v="6586"/>
    <n v="1"/>
    <n v="19"/>
    <n v="573"/>
    <n v="6605"/>
    <n v="7178"/>
    <n v="12846"/>
    <n v="1411"/>
    <n v="11390"/>
    <n v="12801"/>
    <n v="1"/>
    <n v="44"/>
    <n v="45"/>
    <n v="1412"/>
    <n v="11434"/>
    <n v="1742709"/>
    <n v="5954"/>
    <n v="1748663"/>
    <n v="38057"/>
    <n v="0.99680000000000002"/>
    <m/>
    <n v="21"/>
    <n v="0.19"/>
    <n v="1.52E-2"/>
    <m/>
    <m/>
    <n v="414"/>
    <n v="824"/>
  </r>
  <r>
    <x v="10"/>
    <s v="CalWIN"/>
    <x v="10"/>
    <x v="3"/>
    <n v="2016"/>
    <s v="2015/16"/>
    <n v="14634"/>
    <n v="88526"/>
    <n v="82"/>
    <n v="384"/>
    <n v="14716"/>
    <n v="88910"/>
    <n v="103626"/>
    <n v="240516"/>
    <n v="40199"/>
    <n v="199063"/>
    <n v="239262"/>
    <n v="261"/>
    <n v="993"/>
    <n v="1254"/>
    <n v="40460"/>
    <n v="200056"/>
    <n v="32930041"/>
    <n v="147167"/>
    <n v="33077208"/>
    <n v="484650"/>
    <n v="0.95730000000000004"/>
    <m/>
    <n v="6"/>
    <n v="0.66700000000000004"/>
    <n v="3.8600000000000002E-2"/>
    <m/>
    <m/>
    <n v="13633"/>
    <n v="30632"/>
  </r>
  <r>
    <x v="11"/>
    <s v="C-IV"/>
    <x v="10"/>
    <x v="3"/>
    <n v="2016"/>
    <s v="2015/16"/>
    <n v="209"/>
    <n v="1273"/>
    <n v="0"/>
    <n v="4"/>
    <n v="209"/>
    <n v="1277"/>
    <n v="1486"/>
    <n v="3469"/>
    <n v="559"/>
    <n v="2896"/>
    <n v="3455"/>
    <n v="1"/>
    <n v="13"/>
    <n v="14"/>
    <n v="560"/>
    <n v="2909"/>
    <n v="426671"/>
    <n v="935"/>
    <n v="427606"/>
    <n v="11887"/>
    <n v="1"/>
    <m/>
    <n v="21"/>
    <n v="0.19"/>
    <n v="1.52E-2"/>
    <m/>
    <m/>
    <n v="209"/>
    <n v="457"/>
  </r>
  <r>
    <x v="12"/>
    <s v="C-IV"/>
    <x v="10"/>
    <x v="3"/>
    <n v="2016"/>
    <s v="2015/16"/>
    <n v="996"/>
    <n v="11313"/>
    <n v="2"/>
    <n v="15"/>
    <n v="998"/>
    <n v="11328"/>
    <n v="12326"/>
    <n v="21260"/>
    <n v="2471"/>
    <n v="18754"/>
    <n v="21225"/>
    <n v="4"/>
    <n v="31"/>
    <n v="35"/>
    <n v="2475"/>
    <n v="18785"/>
    <n v="2976059"/>
    <n v="3823"/>
    <n v="2979882"/>
    <n v="52240"/>
    <n v="0.99380000000000002"/>
    <m/>
    <n v="21"/>
    <n v="0.19"/>
    <n v="1.52E-2"/>
    <m/>
    <m/>
    <n v="645"/>
    <n v="1189"/>
  </r>
  <r>
    <x v="13"/>
    <s v="C-IV"/>
    <x v="10"/>
    <x v="3"/>
    <n v="2016"/>
    <s v="2015/16"/>
    <n v="2464"/>
    <n v="15131"/>
    <n v="9"/>
    <n v="145"/>
    <n v="2473"/>
    <n v="15276"/>
    <n v="17749"/>
    <n v="44232"/>
    <n v="7105"/>
    <n v="36661"/>
    <n v="43766"/>
    <n v="31"/>
    <n v="435"/>
    <n v="466"/>
    <n v="7136"/>
    <n v="37096"/>
    <n v="5692306"/>
    <n v="50121"/>
    <n v="5742427"/>
    <n v="92849"/>
    <n v="0.95379999999999998"/>
    <m/>
    <n v="21"/>
    <n v="0.19"/>
    <n v="1.52E-2"/>
    <m/>
    <m/>
    <n v="900"/>
    <n v="1779"/>
  </r>
  <r>
    <x v="14"/>
    <s v="C-IV"/>
    <x v="10"/>
    <x v="3"/>
    <n v="2016"/>
    <s v="2015/16"/>
    <n v="116"/>
    <n v="946"/>
    <n v="1"/>
    <n v="5"/>
    <n v="117"/>
    <n v="951"/>
    <n v="1068"/>
    <n v="2098"/>
    <n v="339"/>
    <n v="1747"/>
    <n v="2086"/>
    <n v="1"/>
    <n v="11"/>
    <n v="12"/>
    <n v="340"/>
    <n v="1758"/>
    <n v="267592"/>
    <n v="1055"/>
    <n v="268647"/>
    <n v="5602"/>
    <n v="1"/>
    <m/>
    <n v="21"/>
    <n v="0.19"/>
    <n v="1.52E-2"/>
    <m/>
    <m/>
    <n v="70"/>
    <n v="145"/>
  </r>
  <r>
    <x v="15"/>
    <s v="C-IV"/>
    <x v="10"/>
    <x v="3"/>
    <n v="2016"/>
    <s v="2015/16"/>
    <n v="11199"/>
    <n v="60938"/>
    <n v="19"/>
    <n v="393"/>
    <n v="11218"/>
    <n v="61331"/>
    <n v="72549"/>
    <n v="166008"/>
    <n v="29733"/>
    <n v="135323"/>
    <n v="165056"/>
    <n v="58"/>
    <n v="894"/>
    <n v="952"/>
    <n v="29791"/>
    <n v="136217"/>
    <n v="21763236"/>
    <n v="121457"/>
    <n v="21884693"/>
    <n v="393339"/>
    <n v="0.99690000000000001"/>
    <m/>
    <n v="5"/>
    <n v="0.2"/>
    <n v="0"/>
    <m/>
    <m/>
    <n v="10084"/>
    <n v="23018"/>
  </r>
  <r>
    <x v="16"/>
    <s v="C-IV"/>
    <x v="10"/>
    <x v="3"/>
    <n v="2016"/>
    <s v="2015/16"/>
    <n v="1475"/>
    <n v="9222"/>
    <n v="5"/>
    <n v="52"/>
    <n v="1480"/>
    <n v="9274"/>
    <n v="10754"/>
    <n v="24722"/>
    <n v="4067"/>
    <n v="20494"/>
    <n v="24561"/>
    <n v="16"/>
    <n v="145"/>
    <n v="161"/>
    <n v="4083"/>
    <n v="20639"/>
    <n v="3202240"/>
    <n v="16932"/>
    <n v="3219172"/>
    <n v="56034"/>
    <n v="0.99619999999999997"/>
    <m/>
    <n v="21"/>
    <n v="0.19"/>
    <n v="1.52E-2"/>
    <m/>
    <m/>
    <n v="1290"/>
    <n v="2962"/>
  </r>
  <r>
    <x v="17"/>
    <s v="C-IV"/>
    <x v="10"/>
    <x v="3"/>
    <n v="2016"/>
    <s v="2015/16"/>
    <n v="626"/>
    <n v="5934"/>
    <n v="0"/>
    <n v="16"/>
    <n v="626"/>
    <n v="5950"/>
    <n v="6576"/>
    <n v="12587"/>
    <n v="1608"/>
    <n v="10935"/>
    <n v="12543"/>
    <n v="1"/>
    <n v="43"/>
    <n v="44"/>
    <n v="1609"/>
    <n v="10978"/>
    <n v="1738955"/>
    <n v="4757"/>
    <n v="1743712"/>
    <n v="30743"/>
    <n v="0.9667"/>
    <m/>
    <n v="21"/>
    <n v="0.19"/>
    <n v="1.52E-2"/>
    <m/>
    <m/>
    <n v="386"/>
    <n v="762"/>
  </r>
  <r>
    <x v="18"/>
    <s v="C-IV"/>
    <x v="10"/>
    <x v="3"/>
    <n v="2016"/>
    <s v="2015/16"/>
    <n v="254"/>
    <n v="1275"/>
    <n v="0"/>
    <n v="1"/>
    <n v="254"/>
    <n v="1276"/>
    <n v="1530"/>
    <n v="3144"/>
    <n v="713"/>
    <n v="2427"/>
    <n v="3140"/>
    <n v="1"/>
    <n v="3"/>
    <n v="4"/>
    <n v="714"/>
    <n v="2430"/>
    <n v="445993"/>
    <n v="363"/>
    <n v="446356"/>
    <n v="7848"/>
    <n v="0.81079999999999997"/>
    <m/>
    <n v="21"/>
    <n v="0.19"/>
    <n v="1.52E-2"/>
    <m/>
    <m/>
    <n v="98"/>
    <n v="171"/>
  </r>
  <r>
    <x v="19"/>
    <s v="LRS"/>
    <x v="10"/>
    <x v="3"/>
    <n v="2016"/>
    <s v="2015/16"/>
    <n v="78525"/>
    <n v="497543"/>
    <n v="963"/>
    <n v="5889"/>
    <n v="79488"/>
    <n v="503432"/>
    <n v="582920"/>
    <n v="1166435"/>
    <n v="181918"/>
    <n v="969006"/>
    <n v="1150924"/>
    <n v="3109"/>
    <n v="12402"/>
    <n v="15511"/>
    <n v="185027"/>
    <n v="981408"/>
    <n v="170109896"/>
    <n v="2357668"/>
    <n v="172467564"/>
    <n v="3935786"/>
    <n v="0.96289999999999998"/>
    <m/>
    <n v="21"/>
    <n v="0.42899999999999999"/>
    <n v="3.5400000000000001E-2"/>
    <m/>
    <m/>
    <n v="106863"/>
    <n v="218800"/>
  </r>
  <r>
    <x v="20"/>
    <s v="C-IV"/>
    <x v="10"/>
    <x v="3"/>
    <n v="2016"/>
    <s v="2015/16"/>
    <n v="1855"/>
    <n v="10265"/>
    <n v="5"/>
    <n v="21"/>
    <n v="1860"/>
    <n v="10286"/>
    <n v="12146"/>
    <n v="29745"/>
    <n v="5138"/>
    <n v="24522"/>
    <n v="29660"/>
    <n v="13"/>
    <n v="72"/>
    <n v="85"/>
    <n v="5151"/>
    <n v="24594"/>
    <n v="3955899"/>
    <n v="8315"/>
    <n v="3964214"/>
    <n v="69495"/>
    <n v="0.99809999999999999"/>
    <m/>
    <n v="21"/>
    <n v="0.19"/>
    <n v="1.52E-2"/>
    <m/>
    <m/>
    <n v="2849"/>
    <n v="6700"/>
  </r>
  <r>
    <x v="21"/>
    <s v="C-IV"/>
    <x v="10"/>
    <x v="3"/>
    <n v="2016"/>
    <s v="2015/16"/>
    <n v="604"/>
    <n v="5690"/>
    <n v="18"/>
    <n v="123"/>
    <n v="622"/>
    <n v="5813"/>
    <n v="6435"/>
    <n v="10597"/>
    <n v="1334"/>
    <n v="8912"/>
    <n v="10246"/>
    <n v="47"/>
    <n v="304"/>
    <n v="351"/>
    <n v="1381"/>
    <n v="9216"/>
    <n v="1483749"/>
    <n v="31341"/>
    <n v="1515090"/>
    <n v="43921"/>
    <n v="0.99209999999999998"/>
    <m/>
    <n v="21"/>
    <n v="0.19"/>
    <n v="1.52E-2"/>
    <m/>
    <m/>
    <n v="1298"/>
    <n v="2349"/>
  </r>
  <r>
    <x v="22"/>
    <s v="C-IV"/>
    <x v="10"/>
    <x v="3"/>
    <n v="2016"/>
    <s v="2015/16"/>
    <n v="135"/>
    <n v="967"/>
    <n v="0"/>
    <n v="0"/>
    <n v="135"/>
    <n v="967"/>
    <n v="1102"/>
    <n v="2064"/>
    <n v="393"/>
    <n v="1671"/>
    <n v="2064"/>
    <n v="0"/>
    <n v="0"/>
    <n v="0"/>
    <n v="393"/>
    <n v="1671"/>
    <n v="274413"/>
    <n v="0"/>
    <n v="274413"/>
    <n v="4775"/>
    <n v="0.96879999999999999"/>
    <m/>
    <n v="21"/>
    <n v="0.19"/>
    <n v="1.52E-2"/>
    <m/>
    <m/>
    <n v="34"/>
    <n v="57"/>
  </r>
  <r>
    <x v="23"/>
    <s v="C-IV"/>
    <x v="10"/>
    <x v="3"/>
    <n v="2016"/>
    <s v="2015/16"/>
    <n v="717"/>
    <n v="6337"/>
    <n v="2"/>
    <n v="20"/>
    <n v="719"/>
    <n v="6357"/>
    <n v="7076"/>
    <n v="13323"/>
    <n v="1828"/>
    <n v="11439"/>
    <n v="13267"/>
    <n v="3"/>
    <n v="53"/>
    <n v="56"/>
    <n v="1831"/>
    <n v="11492"/>
    <n v="1888293"/>
    <n v="6719"/>
    <n v="1895012"/>
    <n v="40517"/>
    <n v="1"/>
    <m/>
    <n v="21"/>
    <n v="0.19"/>
    <n v="1.52E-2"/>
    <m/>
    <m/>
    <n v="586"/>
    <n v="1253"/>
  </r>
  <r>
    <x v="24"/>
    <s v="C-IV"/>
    <x v="10"/>
    <x v="3"/>
    <n v="2016"/>
    <s v="2015/16"/>
    <n v="4345"/>
    <n v="20634"/>
    <n v="7"/>
    <n v="31"/>
    <n v="4352"/>
    <n v="20665"/>
    <n v="25017"/>
    <n v="57814"/>
    <n v="11870"/>
    <n v="45828"/>
    <n v="57698"/>
    <n v="23"/>
    <n v="93"/>
    <n v="116"/>
    <n v="11893"/>
    <n v="45921"/>
    <n v="7766243"/>
    <n v="10085"/>
    <n v="7776328"/>
    <n v="138325"/>
    <n v="1"/>
    <m/>
    <n v="1"/>
    <n v="0"/>
    <n v="9.7000000000000003E-3"/>
    <m/>
    <m/>
    <n v="3903"/>
    <n v="8891"/>
  </r>
  <r>
    <x v="25"/>
    <s v="C-IV"/>
    <x v="10"/>
    <x v="3"/>
    <n v="2016"/>
    <s v="2015/16"/>
    <n v="71"/>
    <n v="387"/>
    <n v="0"/>
    <n v="0"/>
    <n v="71"/>
    <n v="387"/>
    <n v="458"/>
    <n v="998"/>
    <n v="176"/>
    <n v="822"/>
    <n v="998"/>
    <n v="0"/>
    <n v="0"/>
    <n v="0"/>
    <n v="176"/>
    <n v="822"/>
    <n v="131769"/>
    <n v="0"/>
    <n v="131769"/>
    <n v="3111"/>
    <n v="1"/>
    <m/>
    <n v="21"/>
    <n v="0.19"/>
    <n v="1.52E-2"/>
    <m/>
    <m/>
    <n v="44"/>
    <n v="79"/>
  </r>
  <r>
    <x v="26"/>
    <s v="C-IV"/>
    <x v="10"/>
    <x v="3"/>
    <n v="2016"/>
    <s v="2015/16"/>
    <n v="18"/>
    <n v="424"/>
    <n v="0"/>
    <n v="2"/>
    <n v="18"/>
    <n v="426"/>
    <n v="444"/>
    <n v="775"/>
    <n v="51"/>
    <n v="721"/>
    <n v="772"/>
    <n v="0"/>
    <n v="3"/>
    <n v="3"/>
    <n v="51"/>
    <n v="724"/>
    <n v="107474"/>
    <n v="341"/>
    <n v="107815"/>
    <n v="3653"/>
    <n v="1"/>
    <m/>
    <n v="21"/>
    <n v="0.19"/>
    <n v="1.52E-2"/>
    <m/>
    <m/>
    <n v="59"/>
    <n v="130"/>
  </r>
  <r>
    <x v="27"/>
    <s v="C-IV"/>
    <x v="10"/>
    <x v="3"/>
    <n v="2016"/>
    <s v="2015/16"/>
    <n v="2543"/>
    <n v="19223"/>
    <n v="10"/>
    <n v="106"/>
    <n v="2553"/>
    <n v="19329"/>
    <n v="21882"/>
    <n v="48437"/>
    <n v="6469"/>
    <n v="41627"/>
    <n v="48096"/>
    <n v="37"/>
    <n v="304"/>
    <n v="341"/>
    <n v="6506"/>
    <n v="41931"/>
    <n v="6199755"/>
    <n v="30696"/>
    <n v="6230451"/>
    <n v="175534"/>
    <n v="0.99870000000000003"/>
    <m/>
    <n v="2"/>
    <n v="0"/>
    <n v="9.1499999999999998E-2"/>
    <m/>
    <m/>
    <n v="6987"/>
    <n v="15677"/>
  </r>
  <r>
    <x v="28"/>
    <s v="C-IV"/>
    <x v="10"/>
    <x v="3"/>
    <n v="2016"/>
    <s v="2015/16"/>
    <n v="356"/>
    <n v="3257"/>
    <n v="5"/>
    <n v="27"/>
    <n v="361"/>
    <n v="3284"/>
    <n v="3645"/>
    <n v="7512"/>
    <n v="852"/>
    <n v="6567"/>
    <n v="7419"/>
    <n v="16"/>
    <n v="77"/>
    <n v="93"/>
    <n v="868"/>
    <n v="6644"/>
    <n v="929564"/>
    <n v="6402"/>
    <n v="935966"/>
    <n v="31832"/>
    <n v="0.94379999999999997"/>
    <m/>
    <n v="21"/>
    <n v="0.19"/>
    <n v="1.52E-2"/>
    <m/>
    <m/>
    <n v="795"/>
    <n v="1685"/>
  </r>
  <r>
    <x v="29"/>
    <s v="C-IV"/>
    <x v="10"/>
    <x v="3"/>
    <n v="2016"/>
    <s v="2015/16"/>
    <n v="313"/>
    <n v="3958"/>
    <n v="1"/>
    <n v="5"/>
    <n v="314"/>
    <n v="3963"/>
    <n v="4277"/>
    <n v="7728"/>
    <n v="814"/>
    <n v="6898"/>
    <n v="7712"/>
    <n v="2"/>
    <n v="14"/>
    <n v="16"/>
    <n v="816"/>
    <n v="6912"/>
    <n v="1070044"/>
    <n v="1388"/>
    <n v="1071432"/>
    <n v="24712"/>
    <n v="1"/>
    <m/>
    <n v="21"/>
    <n v="0.19"/>
    <n v="1.52E-2"/>
    <m/>
    <m/>
    <n v="151"/>
    <n v="263"/>
  </r>
  <r>
    <x v="30"/>
    <s v="CalWIN"/>
    <x v="10"/>
    <x v="3"/>
    <n v="2016"/>
    <s v="2015/16"/>
    <n v="12167"/>
    <n v="110593"/>
    <n v="90"/>
    <n v="1934"/>
    <n v="12257"/>
    <n v="112527"/>
    <n v="124784"/>
    <n v="260268"/>
    <n v="31496"/>
    <n v="224209"/>
    <n v="255705"/>
    <n v="311"/>
    <n v="4252"/>
    <n v="4563"/>
    <n v="31807"/>
    <n v="228461"/>
    <n v="34743180"/>
    <n v="532665"/>
    <n v="35275845"/>
    <n v="898965"/>
    <n v="0.98629999999999995"/>
    <m/>
    <n v="10"/>
    <n v="0.5"/>
    <n v="2.9600000000000001E-2"/>
    <m/>
    <m/>
    <n v="28142"/>
    <n v="61510"/>
  </r>
  <r>
    <x v="31"/>
    <s v="CalWIN"/>
    <x v="10"/>
    <x v="3"/>
    <n v="2016"/>
    <s v="2015/16"/>
    <n v="780"/>
    <n v="8498"/>
    <n v="6"/>
    <n v="37"/>
    <n v="786"/>
    <n v="8535"/>
    <n v="9321"/>
    <n v="17990"/>
    <n v="2043"/>
    <n v="15847"/>
    <n v="17890"/>
    <n v="20"/>
    <n v="80"/>
    <n v="100"/>
    <n v="2063"/>
    <n v="15927"/>
    <n v="2333250"/>
    <n v="11239"/>
    <n v="2344489"/>
    <n v="64216"/>
    <n v="0.94610000000000005"/>
    <m/>
    <n v="21"/>
    <n v="0.19"/>
    <n v="1.52E-2"/>
    <m/>
    <m/>
    <n v="629"/>
    <n v="1290"/>
  </r>
  <r>
    <x v="32"/>
    <s v="C-IV"/>
    <x v="10"/>
    <x v="3"/>
    <n v="2016"/>
    <s v="2015/16"/>
    <n v="103"/>
    <n v="1013"/>
    <n v="0"/>
    <n v="1"/>
    <n v="103"/>
    <n v="1014"/>
    <n v="1117"/>
    <n v="2070"/>
    <n v="256"/>
    <n v="1812"/>
    <n v="2068"/>
    <n v="0"/>
    <n v="2"/>
    <n v="2"/>
    <n v="256"/>
    <n v="1814"/>
    <n v="281641"/>
    <n v="212"/>
    <n v="281853"/>
    <n v="5906"/>
    <n v="1"/>
    <m/>
    <n v="21"/>
    <n v="0.19"/>
    <n v="1.52E-2"/>
    <m/>
    <m/>
    <n v="60"/>
    <n v="98"/>
  </r>
  <r>
    <x v="33"/>
    <s v="C-IV"/>
    <x v="10"/>
    <x v="3"/>
    <n v="2016"/>
    <s v="2015/16"/>
    <n v="17272"/>
    <n v="113886"/>
    <n v="50"/>
    <n v="484"/>
    <n v="17322"/>
    <n v="114370"/>
    <n v="131692"/>
    <n v="297486"/>
    <n v="47049"/>
    <n v="248962"/>
    <n v="296011"/>
    <n v="154"/>
    <n v="1321"/>
    <n v="1475"/>
    <n v="47203"/>
    <n v="250283"/>
    <n v="39916007"/>
    <n v="151871"/>
    <n v="40067878"/>
    <n v="814888"/>
    <n v="0.99490000000000001"/>
    <m/>
    <n v="10"/>
    <n v="0.3"/>
    <n v="6.0900000000000003E-2"/>
    <m/>
    <m/>
    <n v="16014"/>
    <n v="35850"/>
  </r>
  <r>
    <x v="34"/>
    <s v="CalWIN"/>
    <x v="10"/>
    <x v="3"/>
    <n v="2016"/>
    <s v="2015/16"/>
    <n v="16281"/>
    <n v="87307"/>
    <n v="204"/>
    <n v="1017"/>
    <n v="16485"/>
    <n v="88324"/>
    <n v="104809"/>
    <n v="219954"/>
    <n v="42106"/>
    <n v="174820"/>
    <n v="216926"/>
    <n v="755"/>
    <n v="2273"/>
    <n v="3028"/>
    <n v="42861"/>
    <n v="177093"/>
    <n v="31352357"/>
    <n v="379906"/>
    <n v="31732263"/>
    <n v="550835"/>
    <n v="0.98519999999999996"/>
    <m/>
    <n v="8"/>
    <n v="0.125"/>
    <n v="2.6800000000000001E-2"/>
    <m/>
    <m/>
    <n v="8856"/>
    <n v="17825"/>
  </r>
  <r>
    <x v="35"/>
    <s v="C-IV"/>
    <x v="10"/>
    <x v="3"/>
    <n v="2016"/>
    <s v="2015/16"/>
    <n v="269"/>
    <n v="2358"/>
    <n v="2"/>
    <n v="10"/>
    <n v="271"/>
    <n v="2368"/>
    <n v="2639"/>
    <n v="5892"/>
    <n v="729"/>
    <n v="5130"/>
    <n v="5859"/>
    <n v="7"/>
    <n v="26"/>
    <n v="33"/>
    <n v="736"/>
    <n v="5156"/>
    <n v="779065"/>
    <n v="3391"/>
    <n v="782456"/>
    <n v="18216"/>
    <n v="1"/>
    <m/>
    <n v="21"/>
    <n v="0.19"/>
    <n v="1.52E-2"/>
    <m/>
    <m/>
    <n v="384"/>
    <n v="898"/>
  </r>
  <r>
    <x v="36"/>
    <s v="C-IV"/>
    <x v="10"/>
    <x v="3"/>
    <n v="2016"/>
    <s v="2015/16"/>
    <n v="27254"/>
    <n v="154479"/>
    <n v="68"/>
    <n v="633"/>
    <n v="27322"/>
    <n v="155112"/>
    <n v="182434"/>
    <n v="403091"/>
    <n v="72860"/>
    <n v="328419"/>
    <n v="401279"/>
    <n v="224"/>
    <n v="1588"/>
    <n v="1812"/>
    <n v="73084"/>
    <n v="330007"/>
    <n v="55366782"/>
    <n v="197172"/>
    <n v="55563954"/>
    <n v="860968"/>
    <n v="0.99909999999999999"/>
    <m/>
    <n v="6"/>
    <n v="0"/>
    <n v="1.2E-2"/>
    <m/>
    <m/>
    <n v="20340"/>
    <n v="44178"/>
  </r>
  <r>
    <x v="37"/>
    <s v="CalWIN"/>
    <x v="10"/>
    <x v="3"/>
    <n v="2016"/>
    <s v="2015/16"/>
    <n v="15525"/>
    <n v="127325"/>
    <n v="131"/>
    <n v="1375"/>
    <n v="15656"/>
    <n v="128700"/>
    <n v="144356"/>
    <n v="293810"/>
    <n v="42355"/>
    <n v="247987"/>
    <n v="290342"/>
    <n v="433"/>
    <n v="3035"/>
    <n v="3468"/>
    <n v="42788"/>
    <n v="251022"/>
    <n v="39529822"/>
    <n v="390967"/>
    <n v="39920789"/>
    <n v="891042"/>
    <n v="0.95579999999999998"/>
    <m/>
    <n v="13"/>
    <n v="0.38500000000000001"/>
    <n v="2.8999999999999998E-3"/>
    <m/>
    <m/>
    <n v="15595"/>
    <n v="32452"/>
  </r>
  <r>
    <x v="38"/>
    <s v="CalWIN"/>
    <x v="10"/>
    <x v="3"/>
    <n v="2016"/>
    <s v="2015/16"/>
    <n v="2457"/>
    <n v="30515"/>
    <n v="66"/>
    <n v="1463"/>
    <n v="2523"/>
    <n v="31978"/>
    <n v="34501"/>
    <n v="52906"/>
    <n v="5469"/>
    <n v="45080"/>
    <n v="50549"/>
    <n v="182"/>
    <n v="2175"/>
    <n v="2357"/>
    <n v="5651"/>
    <n v="47255"/>
    <n v="7445445"/>
    <n v="284354"/>
    <n v="7729799"/>
    <n v="229096"/>
    <n v="0.96909999999999996"/>
    <m/>
    <n v="2"/>
    <n v="1"/>
    <n v="1.61E-2"/>
    <m/>
    <m/>
    <n v="3918"/>
    <n v="6305"/>
  </r>
  <r>
    <x v="39"/>
    <s v="C-IV"/>
    <x v="10"/>
    <x v="3"/>
    <n v="2016"/>
    <s v="2015/16"/>
    <n v="7964"/>
    <n v="44713"/>
    <n v="20"/>
    <n v="273"/>
    <n v="7984"/>
    <n v="44986"/>
    <n v="52970"/>
    <n v="120132"/>
    <n v="20278"/>
    <n v="99033"/>
    <n v="119311"/>
    <n v="73"/>
    <n v="748"/>
    <n v="821"/>
    <n v="20351"/>
    <n v="99781"/>
    <n v="16242320"/>
    <n v="89309"/>
    <n v="16331629"/>
    <n v="294534"/>
    <n v="0.98270000000000002"/>
    <m/>
    <n v="3"/>
    <n v="0"/>
    <n v="3.6499999999999998E-2"/>
    <m/>
    <m/>
    <n v="7088"/>
    <n v="15197"/>
  </r>
  <r>
    <x v="40"/>
    <s v="CalWIN"/>
    <x v="10"/>
    <x v="3"/>
    <n v="2016"/>
    <s v="2015/16"/>
    <n v="1058"/>
    <n v="9049"/>
    <n v="2"/>
    <n v="23"/>
    <n v="1060"/>
    <n v="9072"/>
    <n v="10132"/>
    <n v="18711"/>
    <n v="2655"/>
    <n v="15988"/>
    <n v="18643"/>
    <n v="8"/>
    <n v="60"/>
    <n v="68"/>
    <n v="2663"/>
    <n v="16048"/>
    <n v="2536617"/>
    <n v="6037"/>
    <n v="2542654"/>
    <n v="61690"/>
    <n v="0.96089999999999998"/>
    <m/>
    <n v="21"/>
    <n v="0.19"/>
    <n v="1.52E-2"/>
    <m/>
    <m/>
    <n v="1079"/>
    <n v="2238"/>
  </r>
  <r>
    <x v="41"/>
    <s v="CalWIN"/>
    <x v="10"/>
    <x v="3"/>
    <n v="2016"/>
    <s v="2015/16"/>
    <n v="1060"/>
    <n v="14659"/>
    <n v="11"/>
    <n v="336"/>
    <n v="1071"/>
    <n v="14995"/>
    <n v="16066"/>
    <n v="31425"/>
    <n v="2527"/>
    <n v="28062"/>
    <n v="30589"/>
    <n v="36"/>
    <n v="800"/>
    <n v="836"/>
    <n v="2563"/>
    <n v="28862"/>
    <n v="4032190"/>
    <n v="85343"/>
    <n v="4117533"/>
    <n v="156338"/>
    <n v="0.95879999999999999"/>
    <m/>
    <n v="21"/>
    <n v="0.19"/>
    <n v="1.52E-2"/>
    <m/>
    <m/>
    <n v="3744"/>
    <n v="7331"/>
  </r>
  <r>
    <x v="42"/>
    <s v="CalWIN"/>
    <x v="10"/>
    <x v="3"/>
    <n v="2016"/>
    <s v="2015/16"/>
    <n v="2244"/>
    <n v="15431"/>
    <n v="8"/>
    <n v="83"/>
    <n v="2252"/>
    <n v="15514"/>
    <n v="17766"/>
    <n v="37437"/>
    <n v="5825"/>
    <n v="31401"/>
    <n v="37226"/>
    <n v="19"/>
    <n v="192"/>
    <n v="211"/>
    <n v="5844"/>
    <n v="31593"/>
    <n v="4891081"/>
    <n v="22387"/>
    <n v="4913468"/>
    <n v="140175"/>
    <n v="0.9597"/>
    <m/>
    <n v="21"/>
    <n v="0.19"/>
    <n v="1.52E-2"/>
    <m/>
    <m/>
    <n v="4660"/>
    <n v="10616"/>
  </r>
  <r>
    <x v="43"/>
    <s v="CalWIN"/>
    <x v="10"/>
    <x v="3"/>
    <n v="2016"/>
    <s v="2015/16"/>
    <n v="5169"/>
    <n v="48363"/>
    <n v="44"/>
    <n v="1098"/>
    <n v="5213"/>
    <n v="49461"/>
    <n v="54674"/>
    <n v="108498"/>
    <n v="12545"/>
    <n v="93556"/>
    <n v="106101"/>
    <n v="150"/>
    <n v="2247"/>
    <n v="2397"/>
    <n v="12695"/>
    <n v="95803"/>
    <n v="14623101"/>
    <n v="289187"/>
    <n v="14912288"/>
    <n v="447431"/>
    <n v="0.98799999999999999"/>
    <m/>
    <n v="4"/>
    <n v="0.25"/>
    <n v="7.3499999999999996E-2"/>
    <m/>
    <m/>
    <n v="10090"/>
    <n v="20730"/>
  </r>
  <r>
    <x v="44"/>
    <s v="CalWIN"/>
    <x v="10"/>
    <x v="3"/>
    <n v="2016"/>
    <s v="2015/16"/>
    <n v="1128"/>
    <n v="13077"/>
    <n v="1"/>
    <n v="21"/>
    <n v="1129"/>
    <n v="13098"/>
    <n v="14227"/>
    <n v="26332"/>
    <n v="2786"/>
    <n v="23486"/>
    <n v="26272"/>
    <n v="1"/>
    <n v="59"/>
    <n v="60"/>
    <n v="2787"/>
    <n v="23545"/>
    <n v="3522275"/>
    <n v="5565"/>
    <n v="3527840"/>
    <n v="79441"/>
    <n v="0.96260000000000001"/>
    <m/>
    <n v="21"/>
    <n v="0.19"/>
    <n v="1.52E-2"/>
    <m/>
    <m/>
    <n v="2446"/>
    <n v="5181"/>
  </r>
  <r>
    <x v="45"/>
    <s v="C-IV"/>
    <x v="10"/>
    <x v="3"/>
    <n v="2016"/>
    <s v="2015/16"/>
    <n v="1397"/>
    <n v="11460"/>
    <n v="1"/>
    <n v="24"/>
    <n v="1398"/>
    <n v="11484"/>
    <n v="12882"/>
    <n v="24741"/>
    <n v="3495"/>
    <n v="21196"/>
    <n v="24691"/>
    <n v="2"/>
    <n v="48"/>
    <n v="50"/>
    <n v="3497"/>
    <n v="21244"/>
    <n v="3282189"/>
    <n v="6844"/>
    <n v="3289033"/>
    <n v="65046"/>
    <n v="0.98029999999999995"/>
    <m/>
    <n v="21"/>
    <n v="0.19"/>
    <n v="1.52E-2"/>
    <m/>
    <m/>
    <n v="609"/>
    <n v="975"/>
  </r>
  <r>
    <x v="46"/>
    <s v="C-IV"/>
    <x v="10"/>
    <x v="3"/>
    <n v="2016"/>
    <s v="2015/16"/>
    <n v="5"/>
    <n v="160"/>
    <n v="0"/>
    <n v="0"/>
    <n v="5"/>
    <n v="160"/>
    <n v="165"/>
    <n v="296"/>
    <n v="12"/>
    <n v="284"/>
    <n v="296"/>
    <n v="0"/>
    <n v="0"/>
    <n v="0"/>
    <n v="12"/>
    <n v="284"/>
    <n v="40733"/>
    <n v="0"/>
    <n v="40733"/>
    <n v="805"/>
    <n v="1"/>
    <m/>
    <n v="21"/>
    <n v="0.19"/>
    <n v="1.52E-2"/>
    <m/>
    <m/>
    <n v="1"/>
    <n v="1"/>
  </r>
  <r>
    <x v="47"/>
    <s v="C-IV"/>
    <x v="10"/>
    <x v="3"/>
    <n v="2016"/>
    <s v="2015/16"/>
    <n v="441"/>
    <n v="2866"/>
    <n v="0"/>
    <n v="6"/>
    <n v="441"/>
    <n v="2872"/>
    <n v="3313"/>
    <n v="7079"/>
    <n v="1226"/>
    <n v="5842"/>
    <n v="7068"/>
    <n v="1"/>
    <n v="10"/>
    <n v="11"/>
    <n v="1227"/>
    <n v="5852"/>
    <n v="943510"/>
    <n v="1545"/>
    <n v="945055"/>
    <n v="17660"/>
    <n v="1"/>
    <m/>
    <n v="21"/>
    <n v="0.19"/>
    <n v="1.52E-2"/>
    <m/>
    <m/>
    <n v="159"/>
    <n v="258"/>
  </r>
  <r>
    <x v="48"/>
    <s v="CalWIN"/>
    <x v="10"/>
    <x v="3"/>
    <n v="2016"/>
    <s v="2015/16"/>
    <n v="2878"/>
    <n v="20109"/>
    <n v="8"/>
    <n v="112"/>
    <n v="2886"/>
    <n v="20221"/>
    <n v="23107"/>
    <n v="44056"/>
    <n v="7006"/>
    <n v="36772"/>
    <n v="43778"/>
    <n v="28"/>
    <n v="250"/>
    <n v="278"/>
    <n v="7034"/>
    <n v="37022"/>
    <n v="6225102.4000000004"/>
    <n v="32347.87"/>
    <n v="6257450.2700000005"/>
    <n v="122557"/>
    <n v="0.94940000000000002"/>
    <m/>
    <n v="2"/>
    <n v="0.5"/>
    <n v="3.5000000000000001E-3"/>
    <m/>
    <m/>
    <n v="2255"/>
    <n v="4560"/>
  </r>
  <r>
    <x v="49"/>
    <s v="CalWIN"/>
    <x v="10"/>
    <x v="3"/>
    <n v="2016"/>
    <s v="2015/16"/>
    <n v="1709"/>
    <n v="18140"/>
    <n v="10"/>
    <n v="124"/>
    <n v="1719"/>
    <n v="18264"/>
    <n v="19983"/>
    <n v="35769"/>
    <n v="4124"/>
    <n v="31292"/>
    <n v="35416"/>
    <n v="32"/>
    <n v="321"/>
    <n v="353"/>
    <n v="4156"/>
    <n v="31613"/>
    <n v="4774246"/>
    <n v="34358"/>
    <n v="4808604"/>
    <n v="126966"/>
    <n v="0.89649999999999996"/>
    <m/>
    <n v="21"/>
    <n v="0.19"/>
    <n v="1.52E-2"/>
    <m/>
    <m/>
    <n v="3252"/>
    <n v="6762"/>
  </r>
  <r>
    <x v="50"/>
    <s v="C-IV"/>
    <x v="10"/>
    <x v="3"/>
    <n v="2016"/>
    <s v="2015/16"/>
    <n v="5914"/>
    <n v="36972"/>
    <n v="7"/>
    <n v="80"/>
    <n v="5921"/>
    <n v="37052"/>
    <n v="42973"/>
    <n v="91041"/>
    <n v="15431"/>
    <n v="75362"/>
    <n v="90793"/>
    <n v="26"/>
    <n v="222"/>
    <n v="248"/>
    <n v="15457"/>
    <n v="75584"/>
    <n v="12411203"/>
    <n v="23154"/>
    <n v="12434357"/>
    <n v="236698"/>
    <n v="0.99390000000000001"/>
    <m/>
    <n v="2"/>
    <n v="0"/>
    <n v="1.7399999999999999E-2"/>
    <m/>
    <m/>
    <n v="5219"/>
    <n v="11382"/>
  </r>
  <r>
    <x v="51"/>
    <s v="C-IV"/>
    <x v="10"/>
    <x v="3"/>
    <n v="2016"/>
    <s v="2015/16"/>
    <n v="749"/>
    <n v="4953"/>
    <n v="0"/>
    <n v="32"/>
    <n v="749"/>
    <n v="4985"/>
    <n v="5734"/>
    <n v="13200"/>
    <n v="2048"/>
    <n v="11071"/>
    <n v="13119"/>
    <n v="0"/>
    <n v="81"/>
    <n v="81"/>
    <n v="2048"/>
    <n v="11152"/>
    <n v="1754431"/>
    <n v="9222"/>
    <n v="1763653"/>
    <n v="40987"/>
    <n v="0.97689999999999999"/>
    <m/>
    <n v="21"/>
    <n v="0.19"/>
    <n v="1.52E-2"/>
    <m/>
    <m/>
    <n v="671"/>
    <n v="1434"/>
  </r>
  <r>
    <x v="52"/>
    <s v="C-IV"/>
    <x v="10"/>
    <x v="3"/>
    <n v="2016"/>
    <s v="2015/16"/>
    <n v="593"/>
    <n v="4116"/>
    <n v="1"/>
    <n v="11"/>
    <n v="594"/>
    <n v="4127"/>
    <n v="4721"/>
    <n v="10279"/>
    <n v="1578"/>
    <n v="8663"/>
    <n v="10241"/>
    <n v="2"/>
    <n v="36"/>
    <n v="38"/>
    <n v="1580"/>
    <n v="8699"/>
    <n v="1348876"/>
    <n v="4904"/>
    <n v="1353780"/>
    <n v="27166"/>
    <n v="0.97109999999999996"/>
    <m/>
    <n v="21"/>
    <n v="0.19"/>
    <n v="1.52E-2"/>
    <m/>
    <m/>
    <n v="404"/>
    <n v="866"/>
  </r>
  <r>
    <x v="53"/>
    <s v="C-IV"/>
    <x v="10"/>
    <x v="3"/>
    <n v="2016"/>
    <s v="2015/16"/>
    <n v="69"/>
    <n v="981"/>
    <n v="0"/>
    <n v="0"/>
    <n v="69"/>
    <n v="981"/>
    <n v="1050"/>
    <n v="1842"/>
    <n v="161"/>
    <n v="1681"/>
    <n v="1842"/>
    <n v="0"/>
    <n v="0"/>
    <n v="0"/>
    <n v="161"/>
    <n v="1681"/>
    <n v="268458"/>
    <n v="0"/>
    <n v="268458"/>
    <n v="4935"/>
    <n v="0.95120000000000005"/>
    <m/>
    <n v="21"/>
    <n v="0.19"/>
    <n v="1.52E-2"/>
    <m/>
    <m/>
    <n v="41"/>
    <n v="57"/>
  </r>
  <r>
    <x v="54"/>
    <s v="CalWIN"/>
    <x v="10"/>
    <x v="3"/>
    <n v="2016"/>
    <s v="2015/16"/>
    <n v="8571"/>
    <n v="44176"/>
    <n v="21"/>
    <n v="408"/>
    <n v="8592"/>
    <n v="44584"/>
    <n v="53176"/>
    <n v="124646"/>
    <n v="23628"/>
    <n v="99910"/>
    <n v="123538"/>
    <n v="68"/>
    <n v="1040"/>
    <n v="1108"/>
    <n v="23696"/>
    <n v="100950"/>
    <n v="16742194"/>
    <n v="131309"/>
    <n v="16873503"/>
    <n v="252270"/>
    <n v="0.99139999999999995"/>
    <m/>
    <n v="3"/>
    <n v="0"/>
    <n v="0"/>
    <m/>
    <m/>
    <n v="8025"/>
    <n v="18896"/>
  </r>
  <r>
    <x v="55"/>
    <s v="C-IV"/>
    <x v="10"/>
    <x v="3"/>
    <n v="2016"/>
    <s v="2015/16"/>
    <n v="330"/>
    <n v="2851"/>
    <n v="0"/>
    <n v="6"/>
    <n v="330"/>
    <n v="2857"/>
    <n v="3187"/>
    <n v="5682"/>
    <n v="853"/>
    <n v="4815"/>
    <n v="5668"/>
    <n v="1"/>
    <n v="13"/>
    <n v="14"/>
    <n v="854"/>
    <n v="4828"/>
    <n v="765108"/>
    <n v="2057"/>
    <n v="767165"/>
    <n v="14508"/>
    <n v="0.98470000000000002"/>
    <m/>
    <n v="21"/>
    <n v="0.19"/>
    <n v="1.52E-2"/>
    <m/>
    <m/>
    <n v="108"/>
    <n v="169"/>
  </r>
  <r>
    <x v="56"/>
    <s v="CalWIN"/>
    <x v="10"/>
    <x v="3"/>
    <n v="2016"/>
    <s v="2015/16"/>
    <n v="3245"/>
    <n v="34574"/>
    <n v="9"/>
    <n v="284"/>
    <n v="3254"/>
    <n v="34858"/>
    <n v="38112"/>
    <n v="77115"/>
    <n v="8235"/>
    <n v="68236"/>
    <n v="76471"/>
    <n v="33"/>
    <n v="611"/>
    <n v="644"/>
    <n v="8268"/>
    <n v="68847"/>
    <n v="10426461"/>
    <n v="123899"/>
    <n v="10550360"/>
    <n v="235062"/>
    <n v="0.97989999999999999"/>
    <m/>
    <n v="2"/>
    <n v="0.5"/>
    <n v="7.3899999999999993E-2"/>
    <m/>
    <m/>
    <n v="6989"/>
    <n v="15796"/>
  </r>
  <r>
    <x v="57"/>
    <s v="CalWIN"/>
    <x v="10"/>
    <x v="3"/>
    <n v="2016"/>
    <s v="2015/16"/>
    <n v="1094"/>
    <n v="9520"/>
    <n v="19"/>
    <n v="119"/>
    <n v="1113"/>
    <n v="9639"/>
    <n v="10752"/>
    <n v="21263"/>
    <n v="2817"/>
    <n v="18053"/>
    <n v="20870"/>
    <n v="79"/>
    <n v="314"/>
    <n v="393"/>
    <n v="2896"/>
    <n v="18367"/>
    <n v="2832186"/>
    <n v="46477"/>
    <n v="2878663"/>
    <n v="58848"/>
    <n v="0.9677"/>
    <m/>
    <n v="21"/>
    <n v="0.19"/>
    <n v="1.52E-2"/>
    <m/>
    <m/>
    <n v="931"/>
    <n v="1886"/>
  </r>
  <r>
    <x v="58"/>
    <s v="C-IV"/>
    <x v="10"/>
    <x v="3"/>
    <n v="2016"/>
    <s v="2015/16"/>
    <n v="882"/>
    <n v="5458"/>
    <n v="2"/>
    <n v="15"/>
    <n v="884"/>
    <n v="5473"/>
    <n v="6357"/>
    <n v="13754"/>
    <n v="2368"/>
    <n v="11337"/>
    <n v="13705"/>
    <n v="5"/>
    <n v="44"/>
    <n v="49"/>
    <n v="2373"/>
    <n v="11381"/>
    <n v="1906866"/>
    <n v="5150"/>
    <n v="1912016"/>
    <n v="31525"/>
    <n v="1"/>
    <m/>
    <n v="21"/>
    <n v="0.19"/>
    <n v="1.52E-2"/>
    <m/>
    <m/>
    <n v="543"/>
    <n v="1071"/>
  </r>
  <r>
    <x v="0"/>
    <s v="n/a"/>
    <x v="11"/>
    <x v="3"/>
    <n v="2016"/>
    <s v="2015/16"/>
    <n v="275072"/>
    <n v="1852635"/>
    <n v="2071"/>
    <n v="18973"/>
    <n v="277143"/>
    <n v="1871608"/>
    <n v="2148751"/>
    <n v="4477297"/>
    <n v="697512"/>
    <n v="3731420"/>
    <n v="4428932"/>
    <n v="6882"/>
    <n v="41483"/>
    <n v="48365"/>
    <n v="704394"/>
    <n v="3772903"/>
    <n v="620924188.35000002"/>
    <n v="6195464"/>
    <n v="627119652.35000002"/>
    <n v="13390504"/>
    <n v="0.97019999999999995"/>
    <m/>
    <n v="193"/>
    <n v="0.34699999999999998"/>
    <n v="4.9200000000000001E-2"/>
    <m/>
    <m/>
    <n v="317900"/>
    <n v="674600"/>
  </r>
  <r>
    <x v="1"/>
    <s v="CalWIN"/>
    <x v="11"/>
    <x v="3"/>
    <n v="2016"/>
    <s v="2015/16"/>
    <n v="7268"/>
    <n v="53405"/>
    <n v="85"/>
    <n v="1084"/>
    <n v="7353"/>
    <n v="54489"/>
    <n v="61842"/>
    <n v="119862"/>
    <n v="16938"/>
    <n v="100122"/>
    <n v="117060"/>
    <n v="295"/>
    <n v="2507"/>
    <n v="2802"/>
    <n v="17233"/>
    <n v="102629"/>
    <n v="16927177"/>
    <n v="326097"/>
    <n v="17253274"/>
    <n v="443416"/>
    <n v="0.88539999999999996"/>
    <m/>
    <n v="7"/>
    <n v="0.28599999999999998"/>
    <n v="6.7500000000000004E-2"/>
    <m/>
    <m/>
    <n v="8536"/>
    <n v="16448"/>
  </r>
  <r>
    <x v="2"/>
    <s v="C-IV"/>
    <x v="11"/>
    <x v="3"/>
    <n v="2016"/>
    <s v="2015/16"/>
    <n v="3"/>
    <n v="95"/>
    <n v="0"/>
    <n v="0"/>
    <n v="3"/>
    <n v="95"/>
    <n v="98"/>
    <n v="160"/>
    <n v="5"/>
    <n v="155"/>
    <n v="160"/>
    <n v="0"/>
    <n v="0"/>
    <n v="0"/>
    <n v="5"/>
    <n v="155"/>
    <n v="19944"/>
    <n v="0"/>
    <n v="19944"/>
    <n v="354"/>
    <n v="1"/>
    <m/>
    <n v="32"/>
    <n v="0.219"/>
    <n v="4.7699999999999999E-2"/>
    <m/>
    <m/>
    <n v="2"/>
    <n v="2"/>
  </r>
  <r>
    <x v="3"/>
    <s v="C-IV"/>
    <x v="11"/>
    <x v="3"/>
    <n v="2016"/>
    <s v="2015/16"/>
    <n v="172"/>
    <n v="1601"/>
    <n v="0"/>
    <n v="1"/>
    <n v="172"/>
    <n v="1602"/>
    <n v="1774"/>
    <n v="3373"/>
    <n v="455"/>
    <n v="2914"/>
    <n v="3369"/>
    <n v="0"/>
    <n v="4"/>
    <n v="4"/>
    <n v="455"/>
    <n v="2918"/>
    <n v="460973"/>
    <n v="124"/>
    <n v="461097"/>
    <n v="8184"/>
    <n v="0.9677"/>
    <m/>
    <n v="32"/>
    <n v="0.219"/>
    <n v="4.7699999999999999E-2"/>
    <m/>
    <m/>
    <n v="53"/>
    <n v="104"/>
  </r>
  <r>
    <x v="4"/>
    <s v="C-IV"/>
    <x v="11"/>
    <x v="3"/>
    <n v="2016"/>
    <s v="2015/16"/>
    <n v="1800"/>
    <n v="15122"/>
    <n v="6"/>
    <n v="41"/>
    <n v="1806"/>
    <n v="15163"/>
    <n v="16969"/>
    <n v="32303"/>
    <n v="4455"/>
    <n v="27747"/>
    <n v="32202"/>
    <n v="13"/>
    <n v="88"/>
    <n v="101"/>
    <n v="4468"/>
    <n v="27835"/>
    <n v="4446472"/>
    <n v="12600"/>
    <n v="4459072"/>
    <n v="83262"/>
    <n v="0.90280000000000005"/>
    <m/>
    <n v="32"/>
    <n v="0.219"/>
    <n v="4.7699999999999999E-2"/>
    <m/>
    <m/>
    <n v="904"/>
    <n v="1543"/>
  </r>
  <r>
    <x v="5"/>
    <s v="C-IV"/>
    <x v="11"/>
    <x v="3"/>
    <n v="2016"/>
    <s v="2015/16"/>
    <n v="249"/>
    <n v="2574"/>
    <n v="0"/>
    <n v="7"/>
    <n v="249"/>
    <n v="2581"/>
    <n v="2830"/>
    <n v="5246"/>
    <n v="648"/>
    <n v="4582"/>
    <n v="5230"/>
    <n v="1"/>
    <n v="15"/>
    <n v="16"/>
    <n v="649"/>
    <n v="4597"/>
    <n v="699551"/>
    <n v="1895"/>
    <n v="701446"/>
    <n v="11968"/>
    <n v="0.97389999999999999"/>
    <m/>
    <n v="32"/>
    <n v="0.219"/>
    <n v="4.7699999999999999E-2"/>
    <m/>
    <m/>
    <n v="81"/>
    <n v="152"/>
  </r>
  <r>
    <x v="6"/>
    <s v="C-IV"/>
    <x v="11"/>
    <x v="3"/>
    <n v="2016"/>
    <s v="2015/16"/>
    <n v="88"/>
    <n v="509"/>
    <n v="1"/>
    <n v="1"/>
    <n v="89"/>
    <n v="510"/>
    <n v="599"/>
    <n v="1348"/>
    <n v="229"/>
    <n v="1114"/>
    <n v="1343"/>
    <n v="2"/>
    <n v="3"/>
    <n v="5"/>
    <n v="231"/>
    <n v="1117"/>
    <n v="183977"/>
    <n v="367"/>
    <n v="184344"/>
    <n v="8797"/>
    <n v="1"/>
    <m/>
    <n v="32"/>
    <n v="0.219"/>
    <n v="4.7699999999999999E-2"/>
    <m/>
    <m/>
    <n v="111"/>
    <n v="242"/>
  </r>
  <r>
    <x v="7"/>
    <s v="CalWIN"/>
    <x v="11"/>
    <x v="3"/>
    <n v="2016"/>
    <s v="2015/16"/>
    <n v="4671"/>
    <n v="30679"/>
    <n v="34"/>
    <n v="313"/>
    <n v="4705"/>
    <n v="30992"/>
    <n v="35697"/>
    <n v="71547"/>
    <n v="10945"/>
    <n v="59744"/>
    <n v="70689"/>
    <n v="131"/>
    <n v="727"/>
    <n v="858"/>
    <n v="11076"/>
    <n v="60471"/>
    <n v="10258395"/>
    <n v="95792"/>
    <n v="10354187"/>
    <n v="275138"/>
    <n v="0.94489999999999996"/>
    <m/>
    <n v="4"/>
    <n v="0.5"/>
    <n v="4.5499999999999999E-2"/>
    <m/>
    <m/>
    <n v="5178"/>
    <n v="10497"/>
  </r>
  <r>
    <x v="8"/>
    <s v="C-IV"/>
    <x v="11"/>
    <x v="3"/>
    <n v="2016"/>
    <s v="2015/16"/>
    <n v="425"/>
    <n v="2174"/>
    <n v="0"/>
    <n v="1"/>
    <n v="425"/>
    <n v="2175"/>
    <n v="2600"/>
    <n v="5315"/>
    <n v="1174"/>
    <n v="4138"/>
    <n v="5312"/>
    <n v="0"/>
    <n v="3"/>
    <n v="3"/>
    <n v="1174"/>
    <n v="4141"/>
    <n v="721383"/>
    <n v="154"/>
    <n v="721537"/>
    <n v="11809"/>
    <n v="0.98099999999999998"/>
    <m/>
    <n v="32"/>
    <n v="0.219"/>
    <n v="4.7699999999999999E-2"/>
    <m/>
    <m/>
    <n v="130"/>
    <n v="235"/>
  </r>
  <r>
    <x v="9"/>
    <s v="C-IV"/>
    <x v="11"/>
    <x v="3"/>
    <n v="2016"/>
    <s v="2015/16"/>
    <n v="576"/>
    <n v="6662"/>
    <n v="1"/>
    <n v="18"/>
    <n v="577"/>
    <n v="6680"/>
    <n v="7257"/>
    <n v="12992"/>
    <n v="1414"/>
    <n v="11534"/>
    <n v="12948"/>
    <n v="1"/>
    <n v="43"/>
    <n v="44"/>
    <n v="1415"/>
    <n v="11577"/>
    <n v="1762916"/>
    <n v="4193"/>
    <n v="1767109"/>
    <n v="38346"/>
    <n v="0.99729999999999996"/>
    <m/>
    <n v="32"/>
    <n v="0.219"/>
    <n v="4.7699999999999999E-2"/>
    <m/>
    <m/>
    <n v="409"/>
    <n v="825"/>
  </r>
  <r>
    <x v="10"/>
    <s v="CalWIN"/>
    <x v="11"/>
    <x v="3"/>
    <n v="2016"/>
    <s v="2015/16"/>
    <n v="14721"/>
    <n v="88600"/>
    <n v="98"/>
    <n v="388"/>
    <n v="14819"/>
    <n v="88988"/>
    <n v="103807"/>
    <n v="240668"/>
    <n v="40461"/>
    <n v="198898"/>
    <n v="239359"/>
    <n v="297"/>
    <n v="1012"/>
    <n v="1309"/>
    <n v="40758"/>
    <n v="199910"/>
    <n v="33063644"/>
    <n v="154618"/>
    <n v="33218262"/>
    <n v="488268"/>
    <n v="0.92959999999999998"/>
    <m/>
    <n v="10"/>
    <n v="0.4"/>
    <n v="3.4700000000000002E-2"/>
    <m/>
    <m/>
    <n v="13700"/>
    <n v="30765"/>
  </r>
  <r>
    <x v="11"/>
    <s v="C-IV"/>
    <x v="11"/>
    <x v="3"/>
    <n v="2016"/>
    <s v="2015/16"/>
    <n v="215"/>
    <n v="1288"/>
    <n v="0"/>
    <n v="4"/>
    <n v="215"/>
    <n v="1292"/>
    <n v="1507"/>
    <n v="3560"/>
    <n v="593"/>
    <n v="2952"/>
    <n v="3545"/>
    <n v="1"/>
    <n v="14"/>
    <n v="15"/>
    <n v="594"/>
    <n v="2966"/>
    <n v="437777"/>
    <n v="1008"/>
    <n v="438785"/>
    <n v="11938"/>
    <n v="1"/>
    <m/>
    <n v="32"/>
    <n v="0.219"/>
    <n v="4.7699999999999999E-2"/>
    <m/>
    <m/>
    <n v="205"/>
    <n v="452"/>
  </r>
  <r>
    <x v="12"/>
    <s v="C-IV"/>
    <x v="11"/>
    <x v="3"/>
    <n v="2016"/>
    <s v="2015/16"/>
    <n v="998"/>
    <n v="11457"/>
    <n v="1"/>
    <n v="17"/>
    <n v="999"/>
    <n v="11474"/>
    <n v="12473"/>
    <n v="21404"/>
    <n v="2490"/>
    <n v="18877"/>
    <n v="21367"/>
    <n v="2"/>
    <n v="35"/>
    <n v="37"/>
    <n v="2492"/>
    <n v="18912"/>
    <n v="3007912"/>
    <n v="4563"/>
    <n v="3012475"/>
    <n v="52571"/>
    <n v="0.99129999999999996"/>
    <m/>
    <n v="32"/>
    <n v="0.219"/>
    <n v="4.7699999999999999E-2"/>
    <m/>
    <m/>
    <n v="633"/>
    <n v="1169"/>
  </r>
  <r>
    <x v="13"/>
    <s v="C-IV"/>
    <x v="11"/>
    <x v="3"/>
    <n v="2016"/>
    <s v="2015/16"/>
    <n v="2482"/>
    <n v="15053"/>
    <n v="10"/>
    <n v="145"/>
    <n v="2492"/>
    <n v="15198"/>
    <n v="17690"/>
    <n v="43941"/>
    <n v="7160"/>
    <n v="36321"/>
    <n v="43481"/>
    <n v="33"/>
    <n v="427"/>
    <n v="460"/>
    <n v="7193"/>
    <n v="36748"/>
    <n v="5620001"/>
    <n v="47729"/>
    <n v="5667730"/>
    <n v="92568"/>
    <n v="0.98019999999999996"/>
    <m/>
    <n v="32"/>
    <n v="0.219"/>
    <n v="4.7699999999999999E-2"/>
    <m/>
    <m/>
    <n v="897"/>
    <n v="1761"/>
  </r>
  <r>
    <x v="14"/>
    <s v="C-IV"/>
    <x v="11"/>
    <x v="3"/>
    <n v="2016"/>
    <s v="2015/16"/>
    <n v="120"/>
    <n v="964"/>
    <n v="0"/>
    <n v="6"/>
    <n v="120"/>
    <n v="970"/>
    <n v="1090"/>
    <n v="2116"/>
    <n v="345"/>
    <n v="1759"/>
    <n v="2104"/>
    <n v="0"/>
    <n v="12"/>
    <n v="12"/>
    <n v="345"/>
    <n v="1771"/>
    <n v="270244"/>
    <n v="1091"/>
    <n v="271335"/>
    <n v="5576"/>
    <n v="1"/>
    <m/>
    <n v="32"/>
    <n v="0.219"/>
    <n v="4.7699999999999999E-2"/>
    <m/>
    <m/>
    <n v="78"/>
    <n v="159"/>
  </r>
  <r>
    <x v="15"/>
    <s v="C-IV"/>
    <x v="11"/>
    <x v="3"/>
    <n v="2016"/>
    <s v="2015/16"/>
    <n v="10882"/>
    <n v="58591"/>
    <n v="18"/>
    <n v="390"/>
    <n v="10900"/>
    <n v="58981"/>
    <n v="69881"/>
    <n v="162931"/>
    <n v="29491"/>
    <n v="132470"/>
    <n v="161961"/>
    <n v="59"/>
    <n v="911"/>
    <n v="970"/>
    <n v="29550"/>
    <n v="133381"/>
    <n v="22046731"/>
    <n v="130507"/>
    <n v="22177238"/>
    <n v="394571"/>
    <n v="0.99690000000000001"/>
    <m/>
    <n v="8"/>
    <n v="0.375"/>
    <n v="0"/>
    <m/>
    <m/>
    <n v="10140"/>
    <n v="23127"/>
  </r>
  <r>
    <x v="16"/>
    <s v="C-IV"/>
    <x v="11"/>
    <x v="3"/>
    <n v="2016"/>
    <s v="2015/16"/>
    <n v="1492"/>
    <n v="9281"/>
    <n v="4"/>
    <n v="55"/>
    <n v="1496"/>
    <n v="9336"/>
    <n v="10832"/>
    <n v="24883"/>
    <n v="4093"/>
    <n v="20626"/>
    <n v="24719"/>
    <n v="15"/>
    <n v="149"/>
    <n v="164"/>
    <n v="4108"/>
    <n v="20775"/>
    <n v="3232403"/>
    <n v="17424"/>
    <n v="3249827"/>
    <n v="56141"/>
    <n v="0.99629999999999996"/>
    <m/>
    <n v="32"/>
    <n v="0.219"/>
    <n v="4.7699999999999999E-2"/>
    <m/>
    <m/>
    <n v="1295"/>
    <n v="2977"/>
  </r>
  <r>
    <x v="17"/>
    <s v="C-IV"/>
    <x v="11"/>
    <x v="3"/>
    <n v="2016"/>
    <s v="2015/16"/>
    <n v="630"/>
    <n v="5958"/>
    <n v="0"/>
    <n v="15"/>
    <n v="630"/>
    <n v="5973"/>
    <n v="6603"/>
    <n v="12620"/>
    <n v="1630"/>
    <n v="10948"/>
    <n v="12578"/>
    <n v="1"/>
    <n v="41"/>
    <n v="42"/>
    <n v="1631"/>
    <n v="10989"/>
    <n v="1754438"/>
    <n v="5212"/>
    <n v="1759650"/>
    <n v="30837"/>
    <n v="0.96579999999999999"/>
    <m/>
    <n v="32"/>
    <n v="0.219"/>
    <n v="4.7699999999999999E-2"/>
    <m/>
    <m/>
    <n v="372"/>
    <n v="752"/>
  </r>
  <r>
    <x v="18"/>
    <s v="C-IV"/>
    <x v="11"/>
    <x v="3"/>
    <n v="2016"/>
    <s v="2015/16"/>
    <n v="250"/>
    <n v="1299"/>
    <n v="0"/>
    <n v="1"/>
    <n v="250"/>
    <n v="1300"/>
    <n v="1550"/>
    <n v="3163"/>
    <n v="691"/>
    <n v="2466"/>
    <n v="3157"/>
    <n v="0"/>
    <n v="6"/>
    <n v="6"/>
    <n v="691"/>
    <n v="2472"/>
    <n v="446187"/>
    <n v="564"/>
    <n v="446751"/>
    <n v="7823"/>
    <n v="0.82669999999999999"/>
    <m/>
    <n v="32"/>
    <n v="0.219"/>
    <n v="4.7699999999999999E-2"/>
    <m/>
    <m/>
    <n v="82"/>
    <n v="153"/>
  </r>
  <r>
    <x v="19"/>
    <s v="LRS"/>
    <x v="11"/>
    <x v="3"/>
    <n v="2016"/>
    <s v="2015/16"/>
    <n v="79180"/>
    <n v="495686"/>
    <n v="976"/>
    <n v="5961"/>
    <n v="80156"/>
    <n v="501647"/>
    <n v="581803"/>
    <n v="1162749"/>
    <n v="183395"/>
    <n v="963717"/>
    <n v="1147112"/>
    <n v="3161"/>
    <n v="12476"/>
    <n v="15637"/>
    <n v="186556"/>
    <n v="976193"/>
    <n v="169459799"/>
    <n v="2373717"/>
    <n v="171833516"/>
    <n v="4043470"/>
    <n v="0.96189999999999998"/>
    <m/>
    <n v="33"/>
    <n v="0.57599999999999996"/>
    <n v="2.4500000000000001E-2"/>
    <m/>
    <m/>
    <n v="105675"/>
    <n v="218726"/>
  </r>
  <r>
    <x v="20"/>
    <s v="C-IV"/>
    <x v="11"/>
    <x v="3"/>
    <n v="2016"/>
    <s v="2015/16"/>
    <n v="1925"/>
    <n v="10322"/>
    <n v="4"/>
    <n v="22"/>
    <n v="1929"/>
    <n v="10344"/>
    <n v="12273"/>
    <n v="29988"/>
    <n v="5357"/>
    <n v="24544"/>
    <n v="29901"/>
    <n v="11"/>
    <n v="76"/>
    <n v="87"/>
    <n v="5368"/>
    <n v="24620"/>
    <n v="4017469"/>
    <n v="9735"/>
    <n v="4027204"/>
    <n v="69648"/>
    <n v="0.99809999999999999"/>
    <m/>
    <n v="32"/>
    <n v="0.219"/>
    <n v="4.7699999999999999E-2"/>
    <m/>
    <m/>
    <n v="2869"/>
    <n v="6838"/>
  </r>
  <r>
    <x v="21"/>
    <s v="C-IV"/>
    <x v="11"/>
    <x v="3"/>
    <n v="2016"/>
    <s v="2015/16"/>
    <n v="591"/>
    <n v="5672"/>
    <n v="17"/>
    <n v="130"/>
    <n v="608"/>
    <n v="5802"/>
    <n v="6410"/>
    <n v="10552"/>
    <n v="1298"/>
    <n v="8879"/>
    <n v="10177"/>
    <n v="46"/>
    <n v="329"/>
    <n v="375"/>
    <n v="1344"/>
    <n v="9208"/>
    <n v="1464109"/>
    <n v="32491"/>
    <n v="1496600"/>
    <n v="44112"/>
    <n v="0.98599999999999999"/>
    <m/>
    <n v="32"/>
    <n v="0.219"/>
    <n v="4.7699999999999999E-2"/>
    <m/>
    <m/>
    <n v="1278"/>
    <n v="2343"/>
  </r>
  <r>
    <x v="22"/>
    <s v="C-IV"/>
    <x v="11"/>
    <x v="3"/>
    <n v="2016"/>
    <s v="2015/16"/>
    <n v="130"/>
    <n v="983"/>
    <n v="0"/>
    <n v="0"/>
    <n v="130"/>
    <n v="983"/>
    <n v="1113"/>
    <n v="2089"/>
    <n v="370"/>
    <n v="1719"/>
    <n v="2089"/>
    <n v="0"/>
    <n v="0"/>
    <n v="0"/>
    <n v="370"/>
    <n v="1719"/>
    <n v="277465"/>
    <n v="0"/>
    <n v="277465"/>
    <n v="4845"/>
    <n v="0.96079999999999999"/>
    <m/>
    <n v="32"/>
    <n v="0.219"/>
    <n v="4.7699999999999999E-2"/>
    <m/>
    <m/>
    <n v="27"/>
    <n v="46"/>
  </r>
  <r>
    <x v="23"/>
    <s v="C-IV"/>
    <x v="11"/>
    <x v="3"/>
    <n v="2016"/>
    <s v="2015/16"/>
    <n v="708"/>
    <n v="6315"/>
    <n v="1"/>
    <n v="20"/>
    <n v="709"/>
    <n v="6335"/>
    <n v="7044"/>
    <n v="13249"/>
    <n v="1817"/>
    <n v="11379"/>
    <n v="13196"/>
    <n v="2"/>
    <n v="51"/>
    <n v="53"/>
    <n v="1819"/>
    <n v="11430"/>
    <n v="1907283"/>
    <n v="6371"/>
    <n v="1913654"/>
    <n v="40783"/>
    <n v="0.99419999999999997"/>
    <m/>
    <n v="32"/>
    <n v="0.219"/>
    <n v="4.7699999999999999E-2"/>
    <m/>
    <m/>
    <n v="557"/>
    <n v="1219"/>
  </r>
  <r>
    <x v="24"/>
    <s v="C-IV"/>
    <x v="11"/>
    <x v="3"/>
    <n v="2016"/>
    <s v="2015/16"/>
    <n v="4405"/>
    <n v="20607"/>
    <n v="6"/>
    <n v="35"/>
    <n v="4411"/>
    <n v="20642"/>
    <n v="25053"/>
    <n v="57942"/>
    <n v="12003"/>
    <n v="45813"/>
    <n v="57816"/>
    <n v="23"/>
    <n v="103"/>
    <n v="126"/>
    <n v="12026"/>
    <n v="45916"/>
    <n v="7829721"/>
    <n v="12316"/>
    <n v="7842037"/>
    <n v="138616"/>
    <n v="0.99680000000000002"/>
    <m/>
    <n v="1"/>
    <n v="0"/>
    <n v="8.9999999999999993E-3"/>
    <m/>
    <m/>
    <n v="3945"/>
    <n v="8993"/>
  </r>
  <r>
    <x v="25"/>
    <s v="C-IV"/>
    <x v="11"/>
    <x v="3"/>
    <n v="2016"/>
    <s v="2015/16"/>
    <n v="74"/>
    <n v="399"/>
    <n v="0"/>
    <n v="0"/>
    <n v="74"/>
    <n v="399"/>
    <n v="473"/>
    <n v="1026"/>
    <n v="188"/>
    <n v="838"/>
    <n v="1026"/>
    <n v="0"/>
    <n v="0"/>
    <n v="0"/>
    <n v="188"/>
    <n v="838"/>
    <n v="132033"/>
    <n v="0"/>
    <n v="132033"/>
    <n v="3122"/>
    <n v="1"/>
    <m/>
    <n v="32"/>
    <n v="0.219"/>
    <n v="4.7699999999999999E-2"/>
    <m/>
    <m/>
    <n v="45"/>
    <n v="78"/>
  </r>
  <r>
    <x v="26"/>
    <s v="C-IV"/>
    <x v="11"/>
    <x v="3"/>
    <n v="2016"/>
    <s v="2015/16"/>
    <n v="18"/>
    <n v="439"/>
    <n v="0"/>
    <n v="1"/>
    <n v="18"/>
    <n v="440"/>
    <n v="458"/>
    <n v="825"/>
    <n v="55"/>
    <n v="768"/>
    <n v="823"/>
    <n v="0"/>
    <n v="2"/>
    <n v="2"/>
    <n v="55"/>
    <n v="770"/>
    <n v="113668"/>
    <n v="154"/>
    <n v="113822"/>
    <n v="3670"/>
    <n v="0.97560000000000002"/>
    <m/>
    <n v="32"/>
    <n v="0.219"/>
    <n v="4.7699999999999999E-2"/>
    <m/>
    <m/>
    <n v="63"/>
    <n v="137"/>
  </r>
  <r>
    <x v="27"/>
    <s v="C-IV"/>
    <x v="11"/>
    <x v="3"/>
    <n v="2016"/>
    <s v="2015/16"/>
    <n v="2955"/>
    <n v="20480"/>
    <n v="9"/>
    <n v="115"/>
    <n v="2964"/>
    <n v="20595"/>
    <n v="23559"/>
    <n v="52629"/>
    <n v="7439"/>
    <n v="44818"/>
    <n v="52257"/>
    <n v="34"/>
    <n v="338"/>
    <n v="372"/>
    <n v="7473"/>
    <n v="45156"/>
    <n v="7267551"/>
    <n v="40391"/>
    <n v="7307942"/>
    <n v="176617"/>
    <n v="1"/>
    <m/>
    <n v="2"/>
    <n v="0"/>
    <n v="6.8900000000000003E-2"/>
    <m/>
    <m/>
    <n v="7870"/>
    <n v="17581"/>
  </r>
  <r>
    <x v="28"/>
    <s v="C-IV"/>
    <x v="11"/>
    <x v="3"/>
    <n v="2016"/>
    <s v="2015/16"/>
    <n v="340"/>
    <n v="3258"/>
    <n v="5"/>
    <n v="24"/>
    <n v="345"/>
    <n v="3282"/>
    <n v="3627"/>
    <n v="7528"/>
    <n v="821"/>
    <n v="6617"/>
    <n v="7438"/>
    <n v="15"/>
    <n v="75"/>
    <n v="90"/>
    <n v="836"/>
    <n v="6692"/>
    <n v="944598"/>
    <n v="5667"/>
    <n v="950265"/>
    <n v="32058"/>
    <n v="0.98440000000000005"/>
    <m/>
    <n v="32"/>
    <n v="0.219"/>
    <n v="4.7699999999999999E-2"/>
    <m/>
    <m/>
    <n v="799"/>
    <n v="1704"/>
  </r>
  <r>
    <x v="29"/>
    <s v="C-IV"/>
    <x v="11"/>
    <x v="3"/>
    <n v="2016"/>
    <s v="2015/16"/>
    <n v="300"/>
    <n v="3972"/>
    <n v="1"/>
    <n v="6"/>
    <n v="301"/>
    <n v="3978"/>
    <n v="4279"/>
    <n v="7674"/>
    <n v="770"/>
    <n v="6887"/>
    <n v="7657"/>
    <n v="1"/>
    <n v="16"/>
    <n v="17"/>
    <n v="771"/>
    <n v="6903"/>
    <n v="1070555"/>
    <n v="1732"/>
    <n v="1072287"/>
    <n v="24975"/>
    <n v="1"/>
    <m/>
    <n v="32"/>
    <n v="0.219"/>
    <n v="4.7699999999999999E-2"/>
    <m/>
    <m/>
    <n v="140"/>
    <n v="245"/>
  </r>
  <r>
    <x v="30"/>
    <s v="CalWIN"/>
    <x v="11"/>
    <x v="3"/>
    <n v="2016"/>
    <s v="2015/16"/>
    <n v="12101"/>
    <n v="110481"/>
    <n v="95"/>
    <n v="1936"/>
    <n v="12196"/>
    <n v="112417"/>
    <n v="124613"/>
    <n v="259391"/>
    <n v="31384"/>
    <n v="223435"/>
    <n v="254819"/>
    <n v="328"/>
    <n v="4244"/>
    <n v="4572"/>
    <n v="31712"/>
    <n v="227679"/>
    <n v="34621888"/>
    <n v="527237"/>
    <n v="35149125"/>
    <n v="906253"/>
    <n v="0.98729999999999996"/>
    <m/>
    <n v="14"/>
    <n v="0.42899999999999999"/>
    <n v="2.1999999999999999E-2"/>
    <m/>
    <m/>
    <n v="27958"/>
    <n v="61128"/>
  </r>
  <r>
    <x v="31"/>
    <s v="CalWIN"/>
    <x v="11"/>
    <x v="3"/>
    <n v="2016"/>
    <s v="2015/16"/>
    <n v="778"/>
    <n v="8593"/>
    <n v="5"/>
    <n v="40"/>
    <n v="783"/>
    <n v="8633"/>
    <n v="9416"/>
    <n v="18108"/>
    <n v="2008"/>
    <n v="15993"/>
    <n v="18001"/>
    <n v="18"/>
    <n v="89"/>
    <n v="107"/>
    <n v="2026"/>
    <n v="16082"/>
    <n v="2346709"/>
    <n v="12411"/>
    <n v="2359120"/>
    <n v="64907"/>
    <n v="0.94599999999999995"/>
    <m/>
    <n v="32"/>
    <n v="0.219"/>
    <n v="4.7699999999999999E-2"/>
    <m/>
    <m/>
    <n v="645"/>
    <n v="1315"/>
  </r>
  <r>
    <x v="32"/>
    <s v="C-IV"/>
    <x v="11"/>
    <x v="3"/>
    <n v="2016"/>
    <s v="2015/16"/>
    <n v="109"/>
    <n v="1032"/>
    <n v="0"/>
    <n v="1"/>
    <n v="109"/>
    <n v="1033"/>
    <n v="1142"/>
    <n v="2134"/>
    <n v="277"/>
    <n v="1854"/>
    <n v="2131"/>
    <n v="0"/>
    <n v="3"/>
    <n v="3"/>
    <n v="277"/>
    <n v="1857"/>
    <n v="292989"/>
    <n v="580"/>
    <n v="293569"/>
    <n v="5988"/>
    <n v="1"/>
    <m/>
    <n v="32"/>
    <n v="0.219"/>
    <n v="4.7699999999999999E-2"/>
    <m/>
    <m/>
    <n v="59"/>
    <n v="99"/>
  </r>
  <r>
    <x v="33"/>
    <s v="C-IV"/>
    <x v="11"/>
    <x v="3"/>
    <n v="2016"/>
    <s v="2015/16"/>
    <n v="17014"/>
    <n v="113937"/>
    <n v="50"/>
    <n v="487"/>
    <n v="17064"/>
    <n v="114424"/>
    <n v="131488"/>
    <n v="296686"/>
    <n v="46361"/>
    <n v="248857"/>
    <n v="295218"/>
    <n v="164"/>
    <n v="1304"/>
    <n v="1468"/>
    <n v="46525"/>
    <n v="250161"/>
    <n v="39723199"/>
    <n v="150693"/>
    <n v="39873892"/>
    <n v="816430"/>
    <n v="0.99339999999999995"/>
    <m/>
    <n v="15"/>
    <n v="0.33300000000000002"/>
    <n v="4.3700000000000003E-2"/>
    <m/>
    <m/>
    <n v="15773"/>
    <n v="35388"/>
  </r>
  <r>
    <x v="34"/>
    <s v="CalWIN"/>
    <x v="11"/>
    <x v="3"/>
    <n v="2016"/>
    <s v="2015/16"/>
    <n v="16071"/>
    <n v="87590"/>
    <n v="207"/>
    <n v="1061"/>
    <n v="16278"/>
    <n v="88651"/>
    <n v="104929"/>
    <n v="219638"/>
    <n v="41552"/>
    <n v="174978"/>
    <n v="216530"/>
    <n v="776"/>
    <n v="2332"/>
    <n v="3108"/>
    <n v="42328"/>
    <n v="177310"/>
    <n v="31250688"/>
    <n v="387105"/>
    <n v="31637793"/>
    <n v="555392"/>
    <n v="0.98509999999999998"/>
    <m/>
    <n v="12"/>
    <n v="0.33300000000000002"/>
    <n v="4.48E-2"/>
    <m/>
    <m/>
    <n v="8843"/>
    <n v="17783"/>
  </r>
  <r>
    <x v="35"/>
    <s v="C-IV"/>
    <x v="11"/>
    <x v="3"/>
    <n v="2016"/>
    <s v="2015/16"/>
    <n v="280"/>
    <n v="2372"/>
    <n v="2"/>
    <n v="8"/>
    <n v="282"/>
    <n v="2380"/>
    <n v="2662"/>
    <n v="5937"/>
    <n v="762"/>
    <n v="5144"/>
    <n v="5906"/>
    <n v="6"/>
    <n v="25"/>
    <n v="31"/>
    <n v="768"/>
    <n v="5169"/>
    <n v="785834"/>
    <n v="3202"/>
    <n v="789036"/>
    <n v="18244"/>
    <n v="1"/>
    <m/>
    <n v="32"/>
    <n v="0.219"/>
    <n v="4.7699999999999999E-2"/>
    <m/>
    <m/>
    <n v="404"/>
    <n v="942"/>
  </r>
  <r>
    <x v="36"/>
    <s v="C-IV"/>
    <x v="11"/>
    <x v="3"/>
    <n v="2016"/>
    <s v="2015/16"/>
    <n v="26841"/>
    <n v="153855"/>
    <n v="66"/>
    <n v="637"/>
    <n v="26907"/>
    <n v="154492"/>
    <n v="181399"/>
    <n v="399982"/>
    <n v="71801"/>
    <n v="326373"/>
    <n v="398174"/>
    <n v="219"/>
    <n v="1589"/>
    <n v="1808"/>
    <n v="72020"/>
    <n v="327962"/>
    <n v="54736991"/>
    <n v="201674"/>
    <n v="54938665"/>
    <n v="860549"/>
    <n v="0.99960000000000004"/>
    <m/>
    <n v="11"/>
    <n v="0.27300000000000002"/>
    <n v="1.7299999999999999E-2"/>
    <m/>
    <m/>
    <n v="20093"/>
    <n v="43634"/>
  </r>
  <r>
    <x v="37"/>
    <s v="CalWIN"/>
    <x v="11"/>
    <x v="3"/>
    <n v="2016"/>
    <s v="2015/16"/>
    <n v="15419"/>
    <n v="127678"/>
    <n v="136"/>
    <n v="1407"/>
    <n v="15555"/>
    <n v="129085"/>
    <n v="144640"/>
    <n v="294157"/>
    <n v="42073"/>
    <n v="248562"/>
    <n v="290635"/>
    <n v="454"/>
    <n v="3068"/>
    <n v="3522"/>
    <n v="42527"/>
    <n v="251630"/>
    <n v="39567206"/>
    <n v="396125"/>
    <n v="39963331"/>
    <n v="898862"/>
    <n v="0.95889999999999997"/>
    <m/>
    <n v="17"/>
    <n v="0.35299999999999998"/>
    <n v="8.5000000000000006E-3"/>
    <m/>
    <m/>
    <n v="15583"/>
    <n v="32449"/>
  </r>
  <r>
    <x v="38"/>
    <s v="CalWIN"/>
    <x v="11"/>
    <x v="3"/>
    <n v="2016"/>
    <s v="2015/16"/>
    <n v="2420"/>
    <n v="30850"/>
    <n v="62"/>
    <n v="1502"/>
    <n v="2482"/>
    <n v="32352"/>
    <n v="34834"/>
    <n v="53245"/>
    <n v="5399"/>
    <n v="45438"/>
    <n v="50837"/>
    <n v="180"/>
    <n v="2228"/>
    <n v="2408"/>
    <n v="5579"/>
    <n v="47666"/>
    <n v="7513918"/>
    <n v="293768"/>
    <n v="7807686"/>
    <n v="229952"/>
    <n v="0.96850000000000003"/>
    <m/>
    <n v="3"/>
    <n v="0.66700000000000004"/>
    <n v="2.6499999999999999E-2"/>
    <m/>
    <m/>
    <n v="3924"/>
    <n v="6327"/>
  </r>
  <r>
    <x v="39"/>
    <s v="C-IV"/>
    <x v="11"/>
    <x v="3"/>
    <n v="2016"/>
    <s v="2015/16"/>
    <n v="7909"/>
    <n v="44748"/>
    <n v="24"/>
    <n v="280"/>
    <n v="7933"/>
    <n v="45028"/>
    <n v="52961"/>
    <n v="119961"/>
    <n v="20084"/>
    <n v="99027"/>
    <n v="119111"/>
    <n v="84"/>
    <n v="766"/>
    <n v="850"/>
    <n v="20168"/>
    <n v="99793"/>
    <n v="16229627"/>
    <n v="95649"/>
    <n v="16325276"/>
    <n v="295530"/>
    <n v="0.99199999999999999"/>
    <m/>
    <n v="5"/>
    <n v="0.2"/>
    <n v="2.7099999999999999E-2"/>
    <m/>
    <m/>
    <n v="6905"/>
    <n v="15007"/>
  </r>
  <r>
    <x v="40"/>
    <s v="CalWIN"/>
    <x v="11"/>
    <x v="3"/>
    <n v="2016"/>
    <s v="2015/16"/>
    <n v="1033"/>
    <n v="9092"/>
    <n v="1"/>
    <n v="25"/>
    <n v="1034"/>
    <n v="9117"/>
    <n v="10151"/>
    <n v="18733"/>
    <n v="2606"/>
    <n v="16054"/>
    <n v="18660"/>
    <n v="6"/>
    <n v="67"/>
    <n v="73"/>
    <n v="2612"/>
    <n v="16121"/>
    <n v="2537207"/>
    <n v="6439"/>
    <n v="2543646"/>
    <n v="62054"/>
    <n v="0.96120000000000005"/>
    <m/>
    <n v="32"/>
    <n v="0.219"/>
    <n v="4.7699999999999999E-2"/>
    <m/>
    <m/>
    <n v="1087"/>
    <n v="2258"/>
  </r>
  <r>
    <x v="41"/>
    <s v="CalWIN"/>
    <x v="11"/>
    <x v="3"/>
    <n v="2016"/>
    <s v="2015/16"/>
    <n v="1044"/>
    <n v="14692"/>
    <n v="11"/>
    <n v="343"/>
    <n v="1055"/>
    <n v="15035"/>
    <n v="16090"/>
    <n v="31384"/>
    <n v="2479"/>
    <n v="28050"/>
    <n v="30529"/>
    <n v="38"/>
    <n v="817"/>
    <n v="855"/>
    <n v="2517"/>
    <n v="28867"/>
    <n v="4034948"/>
    <n v="85553"/>
    <n v="4120501"/>
    <n v="157494"/>
    <n v="0.97529999999999994"/>
    <m/>
    <n v="32"/>
    <n v="0.219"/>
    <n v="4.7699999999999999E-2"/>
    <m/>
    <m/>
    <n v="3716"/>
    <n v="7293"/>
  </r>
  <r>
    <x v="42"/>
    <s v="CalWIN"/>
    <x v="11"/>
    <x v="3"/>
    <n v="2016"/>
    <s v="2015/16"/>
    <n v="2437"/>
    <n v="16028"/>
    <n v="8"/>
    <n v="94"/>
    <n v="2445"/>
    <n v="16122"/>
    <n v="18567"/>
    <n v="38937"/>
    <n v="6276"/>
    <n v="32429"/>
    <n v="38705"/>
    <n v="23"/>
    <n v="209"/>
    <n v="232"/>
    <n v="6299"/>
    <n v="32638"/>
    <n v="5262217"/>
    <n v="26535"/>
    <n v="5288752"/>
    <n v="141666"/>
    <n v="0.92379999999999995"/>
    <m/>
    <n v="32"/>
    <n v="0.219"/>
    <n v="4.7699999999999999E-2"/>
    <m/>
    <m/>
    <n v="4994"/>
    <n v="11375"/>
  </r>
  <r>
    <x v="43"/>
    <s v="CalWIN"/>
    <x v="11"/>
    <x v="3"/>
    <n v="2016"/>
    <s v="2015/16"/>
    <n v="5088"/>
    <n v="48322"/>
    <n v="41"/>
    <n v="1082"/>
    <n v="5129"/>
    <n v="49404"/>
    <n v="54533"/>
    <n v="107724"/>
    <n v="12315"/>
    <n v="93081"/>
    <n v="105396"/>
    <n v="137"/>
    <n v="2191"/>
    <n v="2328"/>
    <n v="12452"/>
    <n v="95272"/>
    <n v="14584781"/>
    <n v="284132"/>
    <n v="14868913"/>
    <n v="450479"/>
    <n v="0.98180000000000001"/>
    <m/>
    <n v="6"/>
    <n v="0.16700000000000001"/>
    <n v="4.5999999999999999E-2"/>
    <m/>
    <m/>
    <n v="10060"/>
    <n v="20621"/>
  </r>
  <r>
    <x v="44"/>
    <s v="CalWIN"/>
    <x v="11"/>
    <x v="3"/>
    <n v="2016"/>
    <s v="2015/16"/>
    <n v="1145"/>
    <n v="13319"/>
    <n v="1"/>
    <n v="23"/>
    <n v="1146"/>
    <n v="13342"/>
    <n v="14488"/>
    <n v="26813"/>
    <n v="2788"/>
    <n v="23962"/>
    <n v="26750"/>
    <n v="4"/>
    <n v="59"/>
    <n v="63"/>
    <n v="2792"/>
    <n v="24021"/>
    <n v="3681644"/>
    <n v="7188"/>
    <n v="3688832"/>
    <n v="80266"/>
    <n v="0.95679999999999998"/>
    <m/>
    <n v="32"/>
    <n v="0.219"/>
    <n v="4.7699999999999999E-2"/>
    <m/>
    <m/>
    <n v="2552"/>
    <n v="5413"/>
  </r>
  <r>
    <x v="45"/>
    <s v="C-IV"/>
    <x v="11"/>
    <x v="3"/>
    <n v="2016"/>
    <s v="2015/16"/>
    <n v="1376"/>
    <n v="11538"/>
    <n v="2"/>
    <n v="20"/>
    <n v="1378"/>
    <n v="11558"/>
    <n v="12936"/>
    <n v="24800"/>
    <n v="3410"/>
    <n v="21344"/>
    <n v="24754"/>
    <n v="3"/>
    <n v="43"/>
    <n v="46"/>
    <n v="3413"/>
    <n v="21387"/>
    <n v="3299318"/>
    <n v="5952"/>
    <n v="3305270"/>
    <n v="65421"/>
    <n v="0.96309999999999996"/>
    <m/>
    <n v="32"/>
    <n v="0.219"/>
    <n v="4.7699999999999999E-2"/>
    <m/>
    <m/>
    <n v="587"/>
    <n v="957"/>
  </r>
  <r>
    <x v="46"/>
    <s v="C-IV"/>
    <x v="11"/>
    <x v="3"/>
    <n v="2016"/>
    <s v="2015/16"/>
    <n v="5"/>
    <n v="154"/>
    <n v="0"/>
    <n v="0"/>
    <n v="5"/>
    <n v="154"/>
    <n v="159"/>
    <n v="293"/>
    <n v="12"/>
    <n v="281"/>
    <n v="293"/>
    <n v="0"/>
    <n v="0"/>
    <n v="0"/>
    <n v="12"/>
    <n v="281"/>
    <n v="39274"/>
    <n v="0"/>
    <n v="39274"/>
    <n v="812"/>
    <n v="1"/>
    <m/>
    <n v="32"/>
    <n v="0.219"/>
    <n v="4.7699999999999999E-2"/>
    <m/>
    <m/>
    <n v="1"/>
    <n v="1"/>
  </r>
  <r>
    <x v="47"/>
    <s v="C-IV"/>
    <x v="11"/>
    <x v="3"/>
    <n v="2016"/>
    <s v="2015/16"/>
    <n v="449"/>
    <n v="2878"/>
    <n v="0"/>
    <n v="7"/>
    <n v="449"/>
    <n v="2885"/>
    <n v="3334"/>
    <n v="7132"/>
    <n v="1257"/>
    <n v="5861"/>
    <n v="7118"/>
    <n v="1"/>
    <n v="13"/>
    <n v="14"/>
    <n v="1258"/>
    <n v="5874"/>
    <n v="956598"/>
    <n v="1812"/>
    <n v="958410"/>
    <n v="17803"/>
    <n v="0.99280000000000002"/>
    <m/>
    <n v="32"/>
    <n v="0.219"/>
    <n v="4.7699999999999999E-2"/>
    <m/>
    <m/>
    <n v="156"/>
    <n v="264"/>
  </r>
  <r>
    <x v="48"/>
    <s v="CalWIN"/>
    <x v="11"/>
    <x v="3"/>
    <n v="2016"/>
    <s v="2015/16"/>
    <n v="2863"/>
    <n v="20103"/>
    <n v="8"/>
    <n v="108"/>
    <n v="2871"/>
    <n v="20211"/>
    <n v="23082"/>
    <n v="43923"/>
    <n v="6902"/>
    <n v="36750"/>
    <n v="43652"/>
    <n v="27"/>
    <n v="244"/>
    <n v="271"/>
    <n v="6929"/>
    <n v="36994"/>
    <n v="6238704.3499999996"/>
    <n v="35680"/>
    <n v="6274384.3499999996"/>
    <n v="123689"/>
    <n v="0.95740000000000003"/>
    <m/>
    <n v="3"/>
    <n v="0.33300000000000002"/>
    <n v="2.3400000000000001E-2"/>
    <m/>
    <m/>
    <n v="2257"/>
    <n v="4551"/>
  </r>
  <r>
    <x v="49"/>
    <s v="CalWIN"/>
    <x v="11"/>
    <x v="3"/>
    <n v="2016"/>
    <s v="2015/16"/>
    <n v="1709"/>
    <n v="18018"/>
    <n v="10"/>
    <n v="124"/>
    <n v="1719"/>
    <n v="18142"/>
    <n v="19861"/>
    <n v="35526"/>
    <n v="4138"/>
    <n v="31042"/>
    <n v="35180"/>
    <n v="32"/>
    <n v="314"/>
    <n v="346"/>
    <n v="4170"/>
    <n v="31356"/>
    <n v="4800586"/>
    <n v="33202"/>
    <n v="4833788"/>
    <n v="127718"/>
    <n v="0.89570000000000005"/>
    <m/>
    <n v="32"/>
    <n v="0.219"/>
    <n v="4.7699999999999999E-2"/>
    <m/>
    <m/>
    <n v="3255"/>
    <n v="6769"/>
  </r>
  <r>
    <x v="50"/>
    <s v="C-IV"/>
    <x v="11"/>
    <x v="3"/>
    <n v="2016"/>
    <s v="2015/16"/>
    <n v="5879"/>
    <n v="36983"/>
    <n v="7"/>
    <n v="87"/>
    <n v="5886"/>
    <n v="37070"/>
    <n v="42956"/>
    <n v="90856"/>
    <n v="15282"/>
    <n v="75310"/>
    <n v="90592"/>
    <n v="27"/>
    <n v="237"/>
    <n v="264"/>
    <n v="15309"/>
    <n v="75547"/>
    <n v="12381297"/>
    <n v="24761"/>
    <n v="12406058"/>
    <n v="237115"/>
    <n v="0.99450000000000005"/>
    <m/>
    <n v="2"/>
    <n v="0"/>
    <n v="1.06E-2"/>
    <m/>
    <m/>
    <n v="5196"/>
    <n v="11339"/>
  </r>
  <r>
    <x v="51"/>
    <s v="C-IV"/>
    <x v="11"/>
    <x v="3"/>
    <n v="2016"/>
    <s v="2015/16"/>
    <n v="760"/>
    <n v="4978"/>
    <n v="4"/>
    <n v="30"/>
    <n v="764"/>
    <n v="5008"/>
    <n v="5772"/>
    <n v="13288"/>
    <n v="2092"/>
    <n v="11105"/>
    <n v="13197"/>
    <n v="14"/>
    <n v="77"/>
    <n v="91"/>
    <n v="2106"/>
    <n v="11182"/>
    <n v="1778258"/>
    <n v="9812"/>
    <n v="1788070"/>
    <n v="41170"/>
    <n v="0.98670000000000002"/>
    <m/>
    <n v="32"/>
    <n v="0.219"/>
    <n v="4.7699999999999999E-2"/>
    <m/>
    <m/>
    <n v="651"/>
    <n v="1422"/>
  </r>
  <r>
    <x v="52"/>
    <s v="C-IV"/>
    <x v="11"/>
    <x v="3"/>
    <n v="2016"/>
    <s v="2015/16"/>
    <n v="577"/>
    <n v="4118"/>
    <n v="0"/>
    <n v="11"/>
    <n v="577"/>
    <n v="4129"/>
    <n v="4706"/>
    <n v="10236"/>
    <n v="1559"/>
    <n v="8640"/>
    <n v="10199"/>
    <n v="1"/>
    <n v="36"/>
    <n v="37"/>
    <n v="1560"/>
    <n v="8676"/>
    <n v="1344414"/>
    <n v="4672"/>
    <n v="1349086"/>
    <n v="27240"/>
    <n v="1"/>
    <m/>
    <n v="32"/>
    <n v="0.219"/>
    <n v="4.7699999999999999E-2"/>
    <m/>
    <m/>
    <n v="407"/>
    <n v="879"/>
  </r>
  <r>
    <x v="53"/>
    <s v="C-IV"/>
    <x v="11"/>
    <x v="3"/>
    <n v="2016"/>
    <s v="2015/16"/>
    <n v="70"/>
    <n v="977"/>
    <n v="0"/>
    <n v="0"/>
    <n v="70"/>
    <n v="977"/>
    <n v="1047"/>
    <n v="1839"/>
    <n v="166"/>
    <n v="1673"/>
    <n v="1839"/>
    <n v="0"/>
    <n v="0"/>
    <n v="0"/>
    <n v="166"/>
    <n v="1673"/>
    <n v="269450"/>
    <n v="0"/>
    <n v="269450"/>
    <n v="4932"/>
    <n v="1"/>
    <m/>
    <n v="32"/>
    <n v="0.219"/>
    <n v="4.7699999999999999E-2"/>
    <m/>
    <m/>
    <n v="36"/>
    <n v="50"/>
  </r>
  <r>
    <x v="54"/>
    <s v="CalWIN"/>
    <x v="11"/>
    <x v="3"/>
    <n v="2016"/>
    <s v="2015/16"/>
    <n v="8509"/>
    <n v="44382"/>
    <n v="24"/>
    <n v="418"/>
    <n v="8533"/>
    <n v="44800"/>
    <n v="53333"/>
    <n v="125125"/>
    <n v="23516"/>
    <n v="100459"/>
    <n v="123975"/>
    <n v="77"/>
    <n v="1073"/>
    <n v="1150"/>
    <n v="23593"/>
    <n v="101532"/>
    <n v="16890749"/>
    <n v="135096"/>
    <n v="17025845"/>
    <n v="253930"/>
    <n v="0.97589999999999999"/>
    <m/>
    <n v="5"/>
    <n v="0"/>
    <n v="1.4500000000000001E-2"/>
    <m/>
    <m/>
    <n v="8078"/>
    <n v="19003"/>
  </r>
  <r>
    <x v="55"/>
    <s v="C-IV"/>
    <x v="11"/>
    <x v="3"/>
    <n v="2016"/>
    <s v="2015/16"/>
    <n v="326"/>
    <n v="2879"/>
    <n v="0"/>
    <n v="5"/>
    <n v="326"/>
    <n v="2884"/>
    <n v="3210"/>
    <n v="5678"/>
    <n v="840"/>
    <n v="4825"/>
    <n v="5665"/>
    <n v="1"/>
    <n v="12"/>
    <n v="13"/>
    <n v="841"/>
    <n v="4837"/>
    <n v="765723"/>
    <n v="1520"/>
    <n v="767243"/>
    <n v="14554"/>
    <n v="0.97960000000000003"/>
    <m/>
    <n v="32"/>
    <n v="0.219"/>
    <n v="4.7699999999999999E-2"/>
    <m/>
    <m/>
    <n v="96"/>
    <n v="145"/>
  </r>
  <r>
    <x v="56"/>
    <s v="CalWIN"/>
    <x v="11"/>
    <x v="3"/>
    <n v="2016"/>
    <s v="2015/16"/>
    <n v="3237"/>
    <n v="34569"/>
    <n v="7"/>
    <n v="297"/>
    <n v="3244"/>
    <n v="34866"/>
    <n v="38110"/>
    <n v="77053"/>
    <n v="8289"/>
    <n v="68118"/>
    <n v="76407"/>
    <n v="29"/>
    <n v="617"/>
    <n v="646"/>
    <n v="8318"/>
    <n v="68735"/>
    <n v="10409028"/>
    <n v="125476"/>
    <n v="10534504"/>
    <n v="237655"/>
    <n v="0.98089999999999999"/>
    <m/>
    <n v="3"/>
    <n v="0.33300000000000002"/>
    <n v="5.4699999999999999E-2"/>
    <m/>
    <m/>
    <n v="7056"/>
    <n v="15956"/>
  </r>
  <r>
    <x v="57"/>
    <s v="CalWIN"/>
    <x v="11"/>
    <x v="3"/>
    <n v="2016"/>
    <s v="2015/16"/>
    <n v="1077"/>
    <n v="9575"/>
    <n v="21"/>
    <n v="123"/>
    <n v="1098"/>
    <n v="9698"/>
    <n v="10796"/>
    <n v="21378"/>
    <n v="2817"/>
    <n v="18161"/>
    <n v="20978"/>
    <n v="85"/>
    <n v="315"/>
    <n v="400"/>
    <n v="2902"/>
    <n v="18476"/>
    <n v="2847996"/>
    <n v="46925"/>
    <n v="2894921"/>
    <n v="59112"/>
    <n v="0.94599999999999995"/>
    <m/>
    <n v="32"/>
    <n v="0.219"/>
    <n v="4.7699999999999999E-2"/>
    <m/>
    <m/>
    <n v="935"/>
    <n v="1903"/>
  </r>
  <r>
    <x v="58"/>
    <s v="C-IV"/>
    <x v="11"/>
    <x v="3"/>
    <n v="2016"/>
    <s v="2015/16"/>
    <n v="878"/>
    <n v="5449"/>
    <n v="2"/>
    <n v="16"/>
    <n v="880"/>
    <n v="5465"/>
    <n v="6345"/>
    <n v="13657"/>
    <n v="2337"/>
    <n v="11268"/>
    <n v="13605"/>
    <n v="4"/>
    <n v="48"/>
    <n v="52"/>
    <n v="2341"/>
    <n v="11316"/>
    <n v="1888571"/>
    <n v="5753"/>
    <n v="1894324"/>
    <n v="31804"/>
    <n v="1"/>
    <m/>
    <n v="32"/>
    <n v="0.219"/>
    <n v="4.7699999999999999E-2"/>
    <m/>
    <m/>
    <n v="519"/>
    <n v="1056"/>
  </r>
  <r>
    <x v="0"/>
    <s v="n/a"/>
    <x v="0"/>
    <x v="4"/>
    <n v="2016"/>
    <s v="2015/16"/>
    <n v="272764"/>
    <n v="1840537"/>
    <n v="2084"/>
    <n v="18964"/>
    <n v="274848"/>
    <n v="1859501"/>
    <n v="2134349"/>
    <n v="4445360"/>
    <n v="691802"/>
    <n v="3705155"/>
    <n v="4396957"/>
    <n v="6915"/>
    <n v="41488"/>
    <n v="48403"/>
    <n v="698717"/>
    <n v="3746643"/>
    <n v="614401356.48000002"/>
    <n v="6166516.1600000001"/>
    <n v="620567872.63999999"/>
    <n v="13574302"/>
    <n v="0.97470000000000001"/>
    <m/>
    <n v="256"/>
    <n v="0.35499999999999998"/>
    <n v="5.0999999999999997E-2"/>
    <m/>
    <m/>
    <n v="317956"/>
    <n v="674237"/>
  </r>
  <r>
    <x v="1"/>
    <s v="CalWIN"/>
    <x v="0"/>
    <x v="4"/>
    <n v="2016"/>
    <s v="2015/16"/>
    <n v="7101"/>
    <n v="52948"/>
    <n v="88"/>
    <n v="1084"/>
    <n v="7189"/>
    <n v="54032"/>
    <n v="61221"/>
    <n v="118228"/>
    <n v="16539"/>
    <n v="98881"/>
    <n v="115420"/>
    <n v="302"/>
    <n v="2506"/>
    <n v="2808"/>
    <n v="16841"/>
    <n v="101387"/>
    <n v="16926039"/>
    <n v="330148"/>
    <n v="17256187"/>
    <n v="445324"/>
    <n v="0.92110000000000003"/>
    <m/>
    <n v="9"/>
    <n v="0.44400000000000001"/>
    <n v="5.0999999999999997E-2"/>
    <m/>
    <m/>
    <n v="8479"/>
    <n v="16345"/>
  </r>
  <r>
    <x v="2"/>
    <s v="C-IV"/>
    <x v="0"/>
    <x v="4"/>
    <n v="2016"/>
    <s v="2015/16"/>
    <n v="2"/>
    <n v="97"/>
    <n v="0"/>
    <n v="0"/>
    <n v="2"/>
    <n v="97"/>
    <n v="99"/>
    <n v="158"/>
    <n v="3"/>
    <n v="155"/>
    <n v="158"/>
    <n v="0"/>
    <n v="0"/>
    <n v="0"/>
    <n v="3"/>
    <n v="155"/>
    <n v="19628"/>
    <n v="0"/>
    <n v="19628"/>
    <n v="358"/>
    <n v="1"/>
    <m/>
    <n v="43"/>
    <n v="0.20899999999999999"/>
    <n v="4.3299999999999998E-2"/>
    <m/>
    <m/>
    <n v="1"/>
    <n v="1"/>
  </r>
  <r>
    <x v="3"/>
    <s v="C-IV"/>
    <x v="0"/>
    <x v="4"/>
    <n v="2016"/>
    <s v="2015/16"/>
    <n v="183"/>
    <n v="1598"/>
    <n v="0"/>
    <n v="1"/>
    <n v="183"/>
    <n v="1599"/>
    <n v="1782"/>
    <n v="3384"/>
    <n v="481"/>
    <n v="2900"/>
    <n v="3381"/>
    <n v="0"/>
    <n v="3"/>
    <n v="3"/>
    <n v="481"/>
    <n v="2903"/>
    <n v="461675"/>
    <n v="75"/>
    <n v="461750"/>
    <n v="8321"/>
    <n v="0.95830000000000004"/>
    <m/>
    <n v="43"/>
    <n v="0.20899999999999999"/>
    <n v="4.3299999999999998E-2"/>
    <m/>
    <m/>
    <n v="58"/>
    <n v="111"/>
  </r>
  <r>
    <x v="4"/>
    <s v="C-IV"/>
    <x v="0"/>
    <x v="4"/>
    <n v="2016"/>
    <s v="2015/16"/>
    <n v="1816"/>
    <n v="15028"/>
    <n v="5"/>
    <n v="41"/>
    <n v="1821"/>
    <n v="15069"/>
    <n v="16890"/>
    <n v="32167"/>
    <n v="4520"/>
    <n v="27548"/>
    <n v="32068"/>
    <n v="10"/>
    <n v="89"/>
    <n v="99"/>
    <n v="4530"/>
    <n v="27637"/>
    <n v="4418518"/>
    <n v="11627"/>
    <n v="4430145"/>
    <n v="84391"/>
    <n v="0.91279999999999994"/>
    <m/>
    <n v="43"/>
    <n v="0.20899999999999999"/>
    <n v="4.3299999999999998E-2"/>
    <m/>
    <m/>
    <n v="908"/>
    <n v="1551"/>
  </r>
  <r>
    <x v="5"/>
    <s v="C-IV"/>
    <x v="0"/>
    <x v="4"/>
    <n v="2016"/>
    <s v="2015/16"/>
    <n v="249"/>
    <n v="2568"/>
    <n v="0"/>
    <n v="5"/>
    <n v="249"/>
    <n v="2573"/>
    <n v="2822"/>
    <n v="5246"/>
    <n v="667"/>
    <n v="4566"/>
    <n v="5233"/>
    <n v="1"/>
    <n v="12"/>
    <n v="13"/>
    <n v="668"/>
    <n v="4578"/>
    <n v="700991"/>
    <n v="1069"/>
    <n v="702060"/>
    <n v="12221"/>
    <n v="0.99119999999999997"/>
    <m/>
    <n v="43"/>
    <n v="0.20899999999999999"/>
    <n v="4.3299999999999998E-2"/>
    <m/>
    <m/>
    <n v="78"/>
    <n v="150"/>
  </r>
  <r>
    <x v="6"/>
    <s v="C-IV"/>
    <x v="0"/>
    <x v="4"/>
    <n v="2016"/>
    <s v="2015/16"/>
    <n v="88"/>
    <n v="500"/>
    <n v="1"/>
    <n v="1"/>
    <n v="89"/>
    <n v="501"/>
    <n v="590"/>
    <n v="1325"/>
    <n v="232"/>
    <n v="1088"/>
    <n v="1320"/>
    <n v="2"/>
    <n v="3"/>
    <n v="5"/>
    <n v="234"/>
    <n v="1091"/>
    <n v="186179"/>
    <n v="367"/>
    <n v="186546"/>
    <n v="8968"/>
    <n v="0.9143"/>
    <m/>
    <n v="43"/>
    <n v="0.20899999999999999"/>
    <n v="4.3299999999999998E-2"/>
    <m/>
    <m/>
    <n v="114"/>
    <n v="253"/>
  </r>
  <r>
    <x v="7"/>
    <s v="CalWIN"/>
    <x v="0"/>
    <x v="4"/>
    <n v="2016"/>
    <s v="2015/16"/>
    <n v="4568"/>
    <n v="30283"/>
    <n v="38"/>
    <n v="298"/>
    <n v="4606"/>
    <n v="30581"/>
    <n v="35187"/>
    <n v="70493"/>
    <n v="10704"/>
    <n v="58936"/>
    <n v="69640"/>
    <n v="142"/>
    <n v="711"/>
    <n v="853"/>
    <n v="10846"/>
    <n v="59647"/>
    <n v="10049288"/>
    <n v="95100"/>
    <n v="10144388"/>
    <n v="277298"/>
    <n v="0.95799999999999996"/>
    <m/>
    <n v="5"/>
    <n v="0.4"/>
    <n v="3.8399999999999997E-2"/>
    <m/>
    <m/>
    <n v="5163"/>
    <n v="10488"/>
  </r>
  <r>
    <x v="8"/>
    <s v="C-IV"/>
    <x v="0"/>
    <x v="4"/>
    <n v="2016"/>
    <s v="2015/16"/>
    <n v="414"/>
    <n v="2208"/>
    <n v="0"/>
    <n v="1"/>
    <n v="414"/>
    <n v="2209"/>
    <n v="2623"/>
    <n v="5361"/>
    <n v="1137"/>
    <n v="4221"/>
    <n v="5358"/>
    <n v="0"/>
    <n v="3"/>
    <n v="3"/>
    <n v="1137"/>
    <n v="4224"/>
    <n v="726413.64"/>
    <n v="154"/>
    <n v="726567.64"/>
    <n v="11976"/>
    <n v="0.9909"/>
    <m/>
    <n v="43"/>
    <n v="0.20899999999999999"/>
    <n v="4.3299999999999998E-2"/>
    <m/>
    <m/>
    <n v="127"/>
    <n v="233"/>
  </r>
  <r>
    <x v="9"/>
    <s v="C-IV"/>
    <x v="0"/>
    <x v="4"/>
    <n v="2016"/>
    <s v="2015/16"/>
    <n v="575"/>
    <n v="6631"/>
    <n v="1"/>
    <n v="17"/>
    <n v="576"/>
    <n v="6648"/>
    <n v="7224"/>
    <n v="12975"/>
    <n v="1398"/>
    <n v="11533"/>
    <n v="12931"/>
    <n v="1"/>
    <n v="43"/>
    <n v="44"/>
    <n v="1399"/>
    <n v="11576"/>
    <n v="1757377"/>
    <n v="4109"/>
    <n v="1761486"/>
    <n v="39136"/>
    <n v="1"/>
    <m/>
    <n v="43"/>
    <n v="0.20899999999999999"/>
    <n v="4.3299999999999998E-2"/>
    <m/>
    <m/>
    <n v="414"/>
    <n v="842"/>
  </r>
  <r>
    <x v="10"/>
    <s v="CalWIN"/>
    <x v="0"/>
    <x v="4"/>
    <n v="2016"/>
    <s v="2015/16"/>
    <n v="14833"/>
    <n v="88304"/>
    <n v="87"/>
    <n v="404"/>
    <n v="14920"/>
    <n v="88708"/>
    <n v="103628"/>
    <n v="240537"/>
    <n v="40720"/>
    <n v="198473"/>
    <n v="239193"/>
    <n v="295"/>
    <n v="1049"/>
    <n v="1344"/>
    <n v="41015"/>
    <n v="199522"/>
    <n v="32926967"/>
    <n v="160981"/>
    <n v="33087948"/>
    <n v="491188"/>
    <n v="0.95909999999999995"/>
    <m/>
    <n v="14"/>
    <n v="0.28599999999999998"/>
    <n v="2.8500000000000001E-2"/>
    <m/>
    <m/>
    <n v="13828"/>
    <n v="30972"/>
  </r>
  <r>
    <x v="11"/>
    <s v="C-IV"/>
    <x v="0"/>
    <x v="4"/>
    <n v="2016"/>
    <s v="2015/16"/>
    <n v="222"/>
    <n v="1302"/>
    <n v="0"/>
    <n v="4"/>
    <n v="222"/>
    <n v="1306"/>
    <n v="1528"/>
    <n v="3581"/>
    <n v="612"/>
    <n v="2955"/>
    <n v="3567"/>
    <n v="1"/>
    <n v="13"/>
    <n v="14"/>
    <n v="613"/>
    <n v="2968"/>
    <n v="446648"/>
    <n v="1239"/>
    <n v="447887"/>
    <n v="12213"/>
    <n v="0.98850000000000005"/>
    <m/>
    <n v="43"/>
    <n v="0.20899999999999999"/>
    <n v="4.3299999999999998E-2"/>
    <m/>
    <m/>
    <n v="212"/>
    <n v="477"/>
  </r>
  <r>
    <x v="12"/>
    <s v="C-IV"/>
    <x v="0"/>
    <x v="4"/>
    <n v="2016"/>
    <s v="2015/16"/>
    <n v="985"/>
    <n v="11436"/>
    <n v="1"/>
    <n v="17"/>
    <n v="986"/>
    <n v="11453"/>
    <n v="12439"/>
    <n v="21226"/>
    <n v="2477"/>
    <n v="18712"/>
    <n v="21189"/>
    <n v="2"/>
    <n v="35"/>
    <n v="37"/>
    <n v="2479"/>
    <n v="18747"/>
    <n v="2959590"/>
    <n v="3900"/>
    <n v="2963490"/>
    <n v="53653"/>
    <n v="0.99639999999999995"/>
    <m/>
    <n v="43"/>
    <n v="0.20899999999999999"/>
    <n v="4.3299999999999998E-2"/>
    <m/>
    <m/>
    <n v="628"/>
    <n v="1158"/>
  </r>
  <r>
    <x v="13"/>
    <s v="C-IV"/>
    <x v="0"/>
    <x v="4"/>
    <n v="2016"/>
    <s v="2015/16"/>
    <n v="2457"/>
    <n v="14951"/>
    <n v="11"/>
    <n v="132"/>
    <n v="2468"/>
    <n v="15083"/>
    <n v="17551"/>
    <n v="43457"/>
    <n v="7074"/>
    <n v="35949"/>
    <n v="43023"/>
    <n v="38"/>
    <n v="396"/>
    <n v="434"/>
    <n v="7112"/>
    <n v="36345"/>
    <n v="5522812"/>
    <n v="44241"/>
    <n v="5567053"/>
    <n v="94010"/>
    <n v="0.97909999999999997"/>
    <m/>
    <n v="43"/>
    <n v="0.20899999999999999"/>
    <n v="4.3299999999999998E-2"/>
    <m/>
    <m/>
    <n v="896"/>
    <n v="1765"/>
  </r>
  <r>
    <x v="14"/>
    <s v="C-IV"/>
    <x v="0"/>
    <x v="4"/>
    <n v="2016"/>
    <s v="2015/16"/>
    <n v="118"/>
    <n v="960"/>
    <n v="0"/>
    <n v="5"/>
    <n v="118"/>
    <n v="965"/>
    <n v="1083"/>
    <n v="2104"/>
    <n v="330"/>
    <n v="1766"/>
    <n v="2096"/>
    <n v="0"/>
    <n v="8"/>
    <n v="8"/>
    <n v="330"/>
    <n v="1774"/>
    <n v="266053"/>
    <n v="836"/>
    <n v="266889"/>
    <n v="5614"/>
    <n v="1"/>
    <m/>
    <n v="43"/>
    <n v="0.20899999999999999"/>
    <n v="4.3299999999999998E-2"/>
    <m/>
    <m/>
    <n v="78"/>
    <n v="161"/>
  </r>
  <r>
    <x v="15"/>
    <s v="C-IV"/>
    <x v="0"/>
    <x v="4"/>
    <n v="2016"/>
    <s v="2015/16"/>
    <n v="10900"/>
    <n v="58751"/>
    <n v="22"/>
    <n v="399"/>
    <n v="10922"/>
    <n v="59150"/>
    <n v="70072"/>
    <n v="163371"/>
    <n v="29484"/>
    <n v="132890"/>
    <n v="162374"/>
    <n v="70"/>
    <n v="927"/>
    <n v="997"/>
    <n v="29554"/>
    <n v="133817"/>
    <n v="22055677"/>
    <n v="133667"/>
    <n v="22189344"/>
    <n v="399713"/>
    <n v="0.99460000000000004"/>
    <m/>
    <n v="9"/>
    <n v="0.33300000000000002"/>
    <n v="0"/>
    <m/>
    <m/>
    <n v="10234"/>
    <n v="23312"/>
  </r>
  <r>
    <x v="16"/>
    <s v="C-IV"/>
    <x v="0"/>
    <x v="4"/>
    <n v="2016"/>
    <s v="2015/16"/>
    <n v="1475"/>
    <n v="9412"/>
    <n v="4"/>
    <n v="59"/>
    <n v="1479"/>
    <n v="9471"/>
    <n v="10950"/>
    <n v="25133"/>
    <n v="4002"/>
    <n v="20958"/>
    <n v="24960"/>
    <n v="15"/>
    <n v="158"/>
    <n v="173"/>
    <n v="4017"/>
    <n v="21116"/>
    <n v="3230503"/>
    <n v="17915"/>
    <n v="3248418"/>
    <n v="57026"/>
    <n v="0.99690000000000001"/>
    <m/>
    <n v="43"/>
    <n v="0.20899999999999999"/>
    <n v="4.3299999999999998E-2"/>
    <m/>
    <m/>
    <n v="1312"/>
    <n v="2985"/>
  </r>
  <r>
    <x v="17"/>
    <s v="C-IV"/>
    <x v="0"/>
    <x v="4"/>
    <n v="2016"/>
    <s v="2015/16"/>
    <n v="607"/>
    <n v="5978"/>
    <n v="0"/>
    <n v="19"/>
    <n v="607"/>
    <n v="5997"/>
    <n v="6604"/>
    <n v="12618"/>
    <n v="1588"/>
    <n v="10983"/>
    <n v="12571"/>
    <n v="1"/>
    <n v="46"/>
    <n v="47"/>
    <n v="1589"/>
    <n v="11029"/>
    <n v="1746741"/>
    <n v="5818"/>
    <n v="1752559"/>
    <n v="31364"/>
    <n v="0.97099999999999997"/>
    <m/>
    <n v="43"/>
    <n v="0.20899999999999999"/>
    <n v="4.3299999999999998E-2"/>
    <m/>
    <m/>
    <n v="378"/>
    <n v="773"/>
  </r>
  <r>
    <x v="18"/>
    <s v="C-IV"/>
    <x v="0"/>
    <x v="4"/>
    <n v="2016"/>
    <s v="2015/16"/>
    <n v="252"/>
    <n v="1284"/>
    <n v="0"/>
    <n v="2"/>
    <n v="252"/>
    <n v="1286"/>
    <n v="1538"/>
    <n v="3164"/>
    <n v="691"/>
    <n v="2466"/>
    <n v="3157"/>
    <n v="0"/>
    <n v="7"/>
    <n v="7"/>
    <n v="691"/>
    <n v="2473"/>
    <n v="441907"/>
    <n v="578"/>
    <n v="442485"/>
    <n v="7835"/>
    <n v="0.83099999999999996"/>
    <m/>
    <n v="43"/>
    <n v="0.20899999999999999"/>
    <n v="4.3299999999999998E-2"/>
    <m/>
    <m/>
    <n v="84"/>
    <n v="156"/>
  </r>
  <r>
    <x v="19"/>
    <s v="LRS"/>
    <x v="0"/>
    <x v="4"/>
    <n v="2016"/>
    <s v="2015/16"/>
    <n v="77647"/>
    <n v="490171"/>
    <n v="976"/>
    <n v="5980"/>
    <n v="78623"/>
    <n v="496151"/>
    <n v="574774"/>
    <n v="1148302"/>
    <n v="179879"/>
    <n v="952776"/>
    <n v="1132655"/>
    <n v="3166"/>
    <n v="12481"/>
    <n v="15647"/>
    <n v="183045"/>
    <n v="965257"/>
    <n v="166431700"/>
    <n v="2351007"/>
    <n v="168782707"/>
    <n v="4127284"/>
    <n v="0.96819999999999995"/>
    <m/>
    <n v="42"/>
    <n v="0.64300000000000002"/>
    <n v="4.1099999999999998E-2"/>
    <m/>
    <m/>
    <n v="104917"/>
    <n v="216857"/>
  </r>
  <r>
    <x v="20"/>
    <s v="C-IV"/>
    <x v="0"/>
    <x v="4"/>
    <n v="2016"/>
    <s v="2015/16"/>
    <n v="2009"/>
    <n v="10315"/>
    <n v="4"/>
    <n v="20"/>
    <n v="2013"/>
    <n v="10335"/>
    <n v="12348"/>
    <n v="30164"/>
    <n v="5544"/>
    <n v="24541"/>
    <n v="30085"/>
    <n v="12"/>
    <n v="67"/>
    <n v="79"/>
    <n v="5556"/>
    <n v="24608"/>
    <n v="4026089"/>
    <n v="7416"/>
    <n v="4033505"/>
    <n v="70453"/>
    <n v="0.99790000000000001"/>
    <m/>
    <n v="43"/>
    <n v="0.20899999999999999"/>
    <n v="4.3299999999999998E-2"/>
    <m/>
    <m/>
    <n v="2904"/>
    <n v="6897"/>
  </r>
  <r>
    <x v="21"/>
    <s v="C-IV"/>
    <x v="0"/>
    <x v="4"/>
    <n v="2016"/>
    <s v="2015/16"/>
    <n v="572"/>
    <n v="5592"/>
    <n v="18"/>
    <n v="127"/>
    <n v="590"/>
    <n v="5719"/>
    <n v="6309"/>
    <n v="10420"/>
    <n v="1270"/>
    <n v="8777"/>
    <n v="10047"/>
    <n v="50"/>
    <n v="323"/>
    <n v="373"/>
    <n v="1320"/>
    <n v="9100"/>
    <n v="1444313"/>
    <n v="30918"/>
    <n v="1475231"/>
    <n v="44999"/>
    <n v="0.99260000000000004"/>
    <m/>
    <n v="43"/>
    <n v="0.20899999999999999"/>
    <n v="4.3299999999999998E-2"/>
    <m/>
    <m/>
    <n v="1270"/>
    <n v="2328"/>
  </r>
  <r>
    <x v="22"/>
    <s v="C-IV"/>
    <x v="0"/>
    <x v="4"/>
    <n v="2016"/>
    <s v="2015/16"/>
    <n v="126"/>
    <n v="1001"/>
    <n v="0"/>
    <n v="0"/>
    <n v="126"/>
    <n v="1001"/>
    <n v="1127"/>
    <n v="2098"/>
    <n v="356"/>
    <n v="1741"/>
    <n v="2097"/>
    <n v="0"/>
    <n v="1"/>
    <n v="1"/>
    <n v="356"/>
    <n v="1742"/>
    <n v="280099"/>
    <n v="75"/>
    <n v="280174"/>
    <n v="4879"/>
    <n v="0.97919999999999996"/>
    <m/>
    <n v="43"/>
    <n v="0.20899999999999999"/>
    <n v="4.3299999999999998E-2"/>
    <m/>
    <m/>
    <n v="26"/>
    <n v="43"/>
  </r>
  <r>
    <x v="23"/>
    <s v="C-IV"/>
    <x v="0"/>
    <x v="4"/>
    <n v="2016"/>
    <s v="2015/16"/>
    <n v="685"/>
    <n v="6242"/>
    <n v="1"/>
    <n v="21"/>
    <n v="686"/>
    <n v="6263"/>
    <n v="6949"/>
    <n v="13099"/>
    <n v="1769"/>
    <n v="11274"/>
    <n v="13043"/>
    <n v="3"/>
    <n v="53"/>
    <n v="56"/>
    <n v="1772"/>
    <n v="11327"/>
    <n v="1854264"/>
    <n v="6558"/>
    <n v="1860822"/>
    <n v="41558"/>
    <n v="0.99729999999999996"/>
    <m/>
    <n v="43"/>
    <n v="0.20899999999999999"/>
    <n v="4.3299999999999998E-2"/>
    <m/>
    <m/>
    <n v="571"/>
    <n v="1244"/>
  </r>
  <r>
    <x v="24"/>
    <s v="C-IV"/>
    <x v="0"/>
    <x v="4"/>
    <n v="2016"/>
    <s v="2015/16"/>
    <n v="4458"/>
    <n v="20586"/>
    <n v="8"/>
    <n v="37"/>
    <n v="4466"/>
    <n v="20623"/>
    <n v="25089"/>
    <n v="58122"/>
    <n v="12163"/>
    <n v="45828"/>
    <n v="57991"/>
    <n v="26"/>
    <n v="105"/>
    <n v="131"/>
    <n v="12189"/>
    <n v="45933"/>
    <n v="7857560"/>
    <n v="12077"/>
    <n v="7869637"/>
    <n v="139999"/>
    <n v="0.99550000000000005"/>
    <m/>
    <n v="2"/>
    <n v="0"/>
    <n v="1.9900000000000001E-2"/>
    <m/>
    <m/>
    <n v="4002"/>
    <n v="9149"/>
  </r>
  <r>
    <x v="25"/>
    <s v="C-IV"/>
    <x v="0"/>
    <x v="4"/>
    <n v="2016"/>
    <s v="2015/16"/>
    <n v="78"/>
    <n v="413"/>
    <n v="0"/>
    <n v="1"/>
    <n v="78"/>
    <n v="414"/>
    <n v="492"/>
    <n v="1061"/>
    <n v="198"/>
    <n v="861"/>
    <n v="1059"/>
    <n v="0"/>
    <n v="2"/>
    <n v="2"/>
    <n v="198"/>
    <n v="863"/>
    <n v="138114"/>
    <n v="275"/>
    <n v="138389"/>
    <n v="3121"/>
    <n v="0.94589999999999996"/>
    <m/>
    <n v="43"/>
    <n v="0.20899999999999999"/>
    <n v="4.3299999999999998E-2"/>
    <m/>
    <m/>
    <n v="50"/>
    <n v="93"/>
  </r>
  <r>
    <x v="26"/>
    <s v="C-IV"/>
    <x v="0"/>
    <x v="4"/>
    <n v="2016"/>
    <s v="2015/16"/>
    <n v="15"/>
    <n v="432"/>
    <n v="0"/>
    <n v="1"/>
    <n v="15"/>
    <n v="433"/>
    <n v="448"/>
    <n v="797"/>
    <n v="48"/>
    <n v="747"/>
    <n v="795"/>
    <n v="0"/>
    <n v="2"/>
    <n v="2"/>
    <n v="48"/>
    <n v="749"/>
    <n v="107163"/>
    <n v="154"/>
    <n v="107317"/>
    <n v="3750"/>
    <n v="1"/>
    <m/>
    <n v="43"/>
    <n v="0.20899999999999999"/>
    <n v="4.3299999999999998E-2"/>
    <m/>
    <m/>
    <n v="60"/>
    <n v="130"/>
  </r>
  <r>
    <x v="27"/>
    <s v="C-IV"/>
    <x v="0"/>
    <x v="4"/>
    <n v="2016"/>
    <s v="2015/16"/>
    <n v="3384"/>
    <n v="20788"/>
    <n v="10"/>
    <n v="123"/>
    <n v="3394"/>
    <n v="20911"/>
    <n v="24305"/>
    <n v="54487"/>
    <n v="8554"/>
    <n v="45544"/>
    <n v="54098"/>
    <n v="33"/>
    <n v="356"/>
    <n v="389"/>
    <n v="8587"/>
    <n v="45900"/>
    <n v="7643970"/>
    <n v="43871"/>
    <n v="7687841"/>
    <n v="179443"/>
    <n v="0.99829999999999997"/>
    <m/>
    <n v="3"/>
    <n v="0"/>
    <n v="5.2699999999999997E-2"/>
    <m/>
    <m/>
    <n v="8193"/>
    <n v="18272"/>
  </r>
  <r>
    <x v="28"/>
    <s v="C-IV"/>
    <x v="0"/>
    <x v="4"/>
    <n v="2016"/>
    <s v="2015/16"/>
    <n v="345"/>
    <n v="3260"/>
    <n v="4"/>
    <n v="24"/>
    <n v="349"/>
    <n v="3284"/>
    <n v="3633"/>
    <n v="7533"/>
    <n v="834"/>
    <n v="6611"/>
    <n v="7445"/>
    <n v="11"/>
    <n v="77"/>
    <n v="88"/>
    <n v="845"/>
    <n v="6688"/>
    <n v="949376"/>
    <n v="6801"/>
    <n v="956177"/>
    <n v="32749"/>
    <n v="0.97040000000000004"/>
    <m/>
    <n v="43"/>
    <n v="0.20899999999999999"/>
    <n v="4.3299999999999998E-2"/>
    <m/>
    <m/>
    <n v="796"/>
    <n v="1700"/>
  </r>
  <r>
    <x v="29"/>
    <s v="C-IV"/>
    <x v="0"/>
    <x v="4"/>
    <n v="2016"/>
    <s v="2015/16"/>
    <n v="307"/>
    <n v="3994"/>
    <n v="1"/>
    <n v="7"/>
    <n v="308"/>
    <n v="4001"/>
    <n v="4309"/>
    <n v="7694"/>
    <n v="790"/>
    <n v="6886"/>
    <n v="7676"/>
    <n v="1"/>
    <n v="17"/>
    <n v="18"/>
    <n v="791"/>
    <n v="6903"/>
    <n v="1063892"/>
    <n v="1582"/>
    <n v="1065474"/>
    <n v="25670"/>
    <n v="1"/>
    <m/>
    <n v="43"/>
    <n v="0.20899999999999999"/>
    <n v="4.3299999999999998E-2"/>
    <m/>
    <m/>
    <n v="146"/>
    <n v="254"/>
  </r>
  <r>
    <x v="30"/>
    <s v="CalWIN"/>
    <x v="0"/>
    <x v="4"/>
    <n v="2016"/>
    <s v="2015/16"/>
    <n v="12018"/>
    <n v="109995"/>
    <n v="90"/>
    <n v="1944"/>
    <n v="12108"/>
    <n v="111939"/>
    <n v="124047"/>
    <n v="257551"/>
    <n v="31053"/>
    <n v="221929"/>
    <n v="252982"/>
    <n v="310"/>
    <n v="4259"/>
    <n v="4569"/>
    <n v="31363"/>
    <n v="226188"/>
    <n v="34360832"/>
    <n v="533889"/>
    <n v="34894721"/>
    <n v="911109"/>
    <n v="0.97929999999999995"/>
    <m/>
    <n v="18"/>
    <n v="0.44400000000000001"/>
    <n v="2.3599999999999999E-2"/>
    <m/>
    <m/>
    <n v="27898"/>
    <n v="60951"/>
  </r>
  <r>
    <x v="31"/>
    <s v="CalWIN"/>
    <x v="0"/>
    <x v="4"/>
    <n v="2016"/>
    <s v="2015/16"/>
    <n v="775"/>
    <n v="8548"/>
    <n v="4"/>
    <n v="38"/>
    <n v="779"/>
    <n v="8586"/>
    <n v="9365"/>
    <n v="17969"/>
    <n v="1998"/>
    <n v="15868"/>
    <n v="17866"/>
    <n v="14"/>
    <n v="89"/>
    <n v="103"/>
    <n v="2012"/>
    <n v="15957"/>
    <n v="2323026"/>
    <n v="11559"/>
    <n v="2334585"/>
    <n v="65573"/>
    <n v="0.98099999999999998"/>
    <m/>
    <n v="43"/>
    <n v="0.20899999999999999"/>
    <n v="4.3299999999999998E-2"/>
    <m/>
    <m/>
    <n v="645"/>
    <n v="1314"/>
  </r>
  <r>
    <x v="32"/>
    <s v="C-IV"/>
    <x v="0"/>
    <x v="4"/>
    <n v="2016"/>
    <s v="2015/16"/>
    <n v="115"/>
    <n v="1070"/>
    <n v="0"/>
    <n v="1"/>
    <n v="115"/>
    <n v="1071"/>
    <n v="1186"/>
    <n v="2208"/>
    <n v="288"/>
    <n v="1917"/>
    <n v="2205"/>
    <n v="0"/>
    <n v="3"/>
    <n v="3"/>
    <n v="288"/>
    <n v="1920"/>
    <n v="305469"/>
    <n v="558"/>
    <n v="306027"/>
    <n v="6146"/>
    <n v="1"/>
    <m/>
    <n v="43"/>
    <n v="0.20899999999999999"/>
    <n v="4.3299999999999998E-2"/>
    <m/>
    <m/>
    <n v="56"/>
    <n v="92"/>
  </r>
  <r>
    <x v="33"/>
    <s v="C-IV"/>
    <x v="0"/>
    <x v="4"/>
    <n v="2016"/>
    <s v="2015/16"/>
    <n v="16690"/>
    <n v="113059"/>
    <n v="50"/>
    <n v="477"/>
    <n v="16740"/>
    <n v="113536"/>
    <n v="130276"/>
    <n v="293265"/>
    <n v="45493"/>
    <n v="246322"/>
    <n v="291815"/>
    <n v="159"/>
    <n v="1291"/>
    <n v="1450"/>
    <n v="45652"/>
    <n v="247613"/>
    <n v="39005782"/>
    <n v="149614"/>
    <n v="39155396"/>
    <n v="829484"/>
    <n v="0.99670000000000003"/>
    <m/>
    <n v="19"/>
    <n v="0.26300000000000001"/>
    <n v="3.9800000000000002E-2"/>
    <m/>
    <m/>
    <n v="15702"/>
    <n v="35143"/>
  </r>
  <r>
    <x v="34"/>
    <s v="CalWIN"/>
    <x v="0"/>
    <x v="4"/>
    <n v="2016"/>
    <s v="2015/16"/>
    <n v="15850"/>
    <n v="87332"/>
    <n v="212"/>
    <n v="1036"/>
    <n v="16062"/>
    <n v="88368"/>
    <n v="104430"/>
    <n v="218604"/>
    <n v="40964"/>
    <n v="174520"/>
    <n v="215484"/>
    <n v="789"/>
    <n v="2331"/>
    <n v="3120"/>
    <n v="41753"/>
    <n v="176851"/>
    <n v="30957955"/>
    <n v="377164"/>
    <n v="31335119"/>
    <n v="558485"/>
    <n v="0.99170000000000003"/>
    <m/>
    <n v="16"/>
    <n v="0.438"/>
    <n v="3.8399999999999997E-2"/>
    <m/>
    <m/>
    <n v="8853"/>
    <n v="17796"/>
  </r>
  <r>
    <x v="35"/>
    <s v="C-IV"/>
    <x v="0"/>
    <x v="4"/>
    <n v="2016"/>
    <s v="2015/16"/>
    <n v="283"/>
    <n v="2384"/>
    <n v="2"/>
    <n v="10"/>
    <n v="285"/>
    <n v="2394"/>
    <n v="2679"/>
    <n v="5967"/>
    <n v="778"/>
    <n v="5158"/>
    <n v="5936"/>
    <n v="5"/>
    <n v="26"/>
    <n v="31"/>
    <n v="783"/>
    <n v="5184"/>
    <n v="784995"/>
    <n v="3739"/>
    <n v="788734"/>
    <n v="18558"/>
    <n v="1"/>
    <m/>
    <n v="43"/>
    <n v="0.20899999999999999"/>
    <n v="4.3299999999999998E-2"/>
    <m/>
    <m/>
    <n v="417"/>
    <n v="967"/>
  </r>
  <r>
    <x v="36"/>
    <s v="C-IV"/>
    <x v="0"/>
    <x v="4"/>
    <n v="2016"/>
    <s v="2015/16"/>
    <n v="26584"/>
    <n v="152999"/>
    <n v="67"/>
    <n v="643"/>
    <n v="26651"/>
    <n v="153642"/>
    <n v="180293"/>
    <n v="396730"/>
    <n v="70943"/>
    <n v="323983"/>
    <n v="394926"/>
    <n v="227"/>
    <n v="1577"/>
    <n v="1804"/>
    <n v="71170"/>
    <n v="325560"/>
    <n v="54163051"/>
    <n v="198871"/>
    <n v="54361922"/>
    <n v="874382"/>
    <n v="0.99929999999999997"/>
    <m/>
    <n v="16"/>
    <n v="0.188"/>
    <n v="1.2999999999999999E-2"/>
    <m/>
    <m/>
    <n v="20152"/>
    <n v="43625"/>
  </r>
  <r>
    <x v="37"/>
    <s v="CalWIN"/>
    <x v="0"/>
    <x v="4"/>
    <n v="2016"/>
    <s v="2015/16"/>
    <n v="15263"/>
    <n v="126232"/>
    <n v="134"/>
    <n v="1397"/>
    <n v="15397"/>
    <n v="127629"/>
    <n v="143026"/>
    <n v="291088"/>
    <n v="41770"/>
    <n v="245831"/>
    <n v="287601"/>
    <n v="444"/>
    <n v="3043"/>
    <n v="3487"/>
    <n v="42214"/>
    <n v="248874"/>
    <n v="38954774"/>
    <n v="391148"/>
    <n v="39345922"/>
    <n v="909065"/>
    <n v="0.96109999999999995"/>
    <m/>
    <n v="23"/>
    <n v="0.435"/>
    <n v="2.23E-2"/>
    <m/>
    <m/>
    <n v="15491"/>
    <n v="32247"/>
  </r>
  <r>
    <x v="38"/>
    <s v="CalWIN"/>
    <x v="0"/>
    <x v="4"/>
    <n v="2016"/>
    <s v="2015/16"/>
    <n v="2388"/>
    <n v="30567"/>
    <n v="69"/>
    <n v="1497"/>
    <n v="2457"/>
    <n v="32064"/>
    <n v="34521"/>
    <n v="52672"/>
    <n v="5304"/>
    <n v="44978"/>
    <n v="50282"/>
    <n v="178"/>
    <n v="2212"/>
    <n v="2390"/>
    <n v="5482"/>
    <n v="47190"/>
    <n v="7398759"/>
    <n v="294253"/>
    <n v="7693012"/>
    <n v="230238"/>
    <n v="0.97299999999999998"/>
    <m/>
    <n v="4"/>
    <n v="0.75"/>
    <n v="5.04E-2"/>
    <m/>
    <m/>
    <n v="3902"/>
    <n v="6298"/>
  </r>
  <r>
    <x v="39"/>
    <s v="C-IV"/>
    <x v="0"/>
    <x v="4"/>
    <n v="2016"/>
    <s v="2015/16"/>
    <n v="7883"/>
    <n v="44479"/>
    <n v="22"/>
    <n v="282"/>
    <n v="7905"/>
    <n v="44761"/>
    <n v="52666"/>
    <n v="119261"/>
    <n v="20085"/>
    <n v="98318"/>
    <n v="118403"/>
    <n v="78"/>
    <n v="780"/>
    <n v="858"/>
    <n v="20163"/>
    <n v="99098"/>
    <n v="16048710"/>
    <n v="91233"/>
    <n v="16139943"/>
    <n v="299999"/>
    <n v="0.99660000000000004"/>
    <m/>
    <n v="7"/>
    <n v="0.14299999999999999"/>
    <n v="1.9900000000000001E-2"/>
    <m/>
    <m/>
    <n v="6902"/>
    <n v="14988"/>
  </r>
  <r>
    <x v="40"/>
    <s v="CalWIN"/>
    <x v="0"/>
    <x v="4"/>
    <n v="2016"/>
    <s v="2015/16"/>
    <n v="1040"/>
    <n v="9052"/>
    <n v="1"/>
    <n v="27"/>
    <n v="1041"/>
    <n v="9079"/>
    <n v="10120"/>
    <n v="18697"/>
    <n v="2622"/>
    <n v="15998"/>
    <n v="18620"/>
    <n v="7"/>
    <n v="70"/>
    <n v="77"/>
    <n v="2629"/>
    <n v="16068"/>
    <n v="2530559"/>
    <n v="7032"/>
    <n v="2537591"/>
    <n v="62699"/>
    <n v="0.95530000000000004"/>
    <m/>
    <n v="43"/>
    <n v="0.20899999999999999"/>
    <n v="4.3299999999999998E-2"/>
    <m/>
    <m/>
    <n v="1106"/>
    <n v="2324"/>
  </r>
  <r>
    <x v="41"/>
    <s v="CalWIN"/>
    <x v="0"/>
    <x v="4"/>
    <n v="2016"/>
    <s v="2015/16"/>
    <n v="1008"/>
    <n v="14464"/>
    <n v="15"/>
    <n v="338"/>
    <n v="1023"/>
    <n v="14802"/>
    <n v="15825"/>
    <n v="30873"/>
    <n v="2387"/>
    <n v="27633"/>
    <n v="30020"/>
    <n v="43"/>
    <n v="810"/>
    <n v="853"/>
    <n v="2430"/>
    <n v="28443"/>
    <n v="3949592"/>
    <n v="85966"/>
    <n v="4035558"/>
    <n v="158869"/>
    <n v="0.97150000000000003"/>
    <m/>
    <n v="43"/>
    <n v="0.20899999999999999"/>
    <n v="4.3299999999999998E-2"/>
    <m/>
    <m/>
    <n v="3710"/>
    <n v="7255"/>
  </r>
  <r>
    <x v="42"/>
    <s v="CalWIN"/>
    <x v="0"/>
    <x v="4"/>
    <n v="2016"/>
    <s v="2015/16"/>
    <n v="2577"/>
    <n v="16166"/>
    <n v="9"/>
    <n v="92"/>
    <n v="2586"/>
    <n v="16258"/>
    <n v="18844"/>
    <n v="39696"/>
    <n v="6555"/>
    <n v="32906"/>
    <n v="39461"/>
    <n v="27"/>
    <n v="208"/>
    <n v="235"/>
    <n v="6582"/>
    <n v="33114"/>
    <n v="5397725"/>
    <n v="26372"/>
    <n v="5424097"/>
    <n v="143655"/>
    <n v="0.89500000000000002"/>
    <m/>
    <n v="43"/>
    <n v="0.20899999999999999"/>
    <n v="4.3299999999999998E-2"/>
    <m/>
    <m/>
    <n v="5149"/>
    <n v="11751"/>
  </r>
  <r>
    <x v="43"/>
    <s v="CalWIN"/>
    <x v="0"/>
    <x v="4"/>
    <n v="2016"/>
    <s v="2015/16"/>
    <n v="5018"/>
    <n v="47977"/>
    <n v="38"/>
    <n v="1068"/>
    <n v="5056"/>
    <n v="49045"/>
    <n v="54101"/>
    <n v="106496"/>
    <n v="12108"/>
    <n v="92110"/>
    <n v="104218"/>
    <n v="126"/>
    <n v="2152"/>
    <n v="2278"/>
    <n v="12234"/>
    <n v="94262"/>
    <n v="14361193"/>
    <n v="274331"/>
    <n v="14635524"/>
    <n v="452486"/>
    <n v="0.98340000000000005"/>
    <m/>
    <n v="8"/>
    <n v="0.125"/>
    <n v="4.65E-2"/>
    <m/>
    <m/>
    <n v="10026"/>
    <n v="20538"/>
  </r>
  <r>
    <x v="44"/>
    <s v="CalWIN"/>
    <x v="0"/>
    <x v="4"/>
    <n v="2016"/>
    <s v="2015/16"/>
    <n v="1202"/>
    <n v="13544"/>
    <n v="2"/>
    <n v="23"/>
    <n v="1204"/>
    <n v="13567"/>
    <n v="14771"/>
    <n v="27374"/>
    <n v="2943"/>
    <n v="24364"/>
    <n v="27307"/>
    <n v="6"/>
    <n v="61"/>
    <n v="67"/>
    <n v="2949"/>
    <n v="24425"/>
    <n v="3749634"/>
    <n v="8008"/>
    <n v="3757642"/>
    <n v="81262"/>
    <n v="0.9617"/>
    <m/>
    <n v="43"/>
    <n v="0.20899999999999999"/>
    <n v="4.3299999999999998E-2"/>
    <m/>
    <m/>
    <n v="2621"/>
    <n v="5579"/>
  </r>
  <r>
    <x v="45"/>
    <s v="C-IV"/>
    <x v="0"/>
    <x v="4"/>
    <n v="2016"/>
    <s v="2015/16"/>
    <n v="1380"/>
    <n v="11512"/>
    <n v="2"/>
    <n v="22"/>
    <n v="1382"/>
    <n v="11534"/>
    <n v="12916"/>
    <n v="24753"/>
    <n v="3439"/>
    <n v="21264"/>
    <n v="24703"/>
    <n v="5"/>
    <n v="45"/>
    <n v="50"/>
    <n v="3444"/>
    <n v="21309"/>
    <n v="3239708"/>
    <n v="6220"/>
    <n v="3245928"/>
    <n v="66102"/>
    <n v="0.98129999999999995"/>
    <m/>
    <n v="43"/>
    <n v="0.20899999999999999"/>
    <n v="4.3299999999999998E-2"/>
    <m/>
    <m/>
    <n v="585"/>
    <n v="953"/>
  </r>
  <r>
    <x v="46"/>
    <s v="C-IV"/>
    <x v="0"/>
    <x v="4"/>
    <n v="2016"/>
    <s v="2015/16"/>
    <n v="5"/>
    <n v="159"/>
    <n v="0"/>
    <n v="0"/>
    <n v="5"/>
    <n v="159"/>
    <n v="164"/>
    <n v="297"/>
    <n v="13"/>
    <n v="284"/>
    <n v="297"/>
    <n v="0"/>
    <n v="0"/>
    <n v="0"/>
    <n v="13"/>
    <n v="284"/>
    <n v="41116"/>
    <n v="0"/>
    <n v="41116"/>
    <n v="821"/>
    <n v="1"/>
    <m/>
    <n v="43"/>
    <n v="0.20899999999999999"/>
    <n v="4.3299999999999998E-2"/>
    <m/>
    <m/>
    <n v="1"/>
    <n v="1"/>
  </r>
  <r>
    <x v="47"/>
    <s v="C-IV"/>
    <x v="0"/>
    <x v="4"/>
    <n v="2016"/>
    <s v="2015/16"/>
    <n v="459"/>
    <n v="2865"/>
    <n v="0"/>
    <n v="8"/>
    <n v="459"/>
    <n v="2873"/>
    <n v="3332"/>
    <n v="7116"/>
    <n v="1283"/>
    <n v="5818"/>
    <n v="7101"/>
    <n v="1"/>
    <n v="14"/>
    <n v="15"/>
    <n v="1284"/>
    <n v="5832"/>
    <n v="942191"/>
    <n v="2073"/>
    <n v="944264"/>
    <n v="17966"/>
    <n v="0.99209999999999998"/>
    <m/>
    <n v="43"/>
    <n v="0.20899999999999999"/>
    <n v="4.3299999999999998E-2"/>
    <m/>
    <m/>
    <n v="158"/>
    <n v="266"/>
  </r>
  <r>
    <x v="48"/>
    <s v="CalWIN"/>
    <x v="0"/>
    <x v="4"/>
    <n v="2016"/>
    <s v="2015/16"/>
    <n v="2858"/>
    <n v="19890"/>
    <n v="9"/>
    <n v="104"/>
    <n v="2867"/>
    <n v="19994"/>
    <n v="22861"/>
    <n v="43644"/>
    <n v="6909"/>
    <n v="36457"/>
    <n v="43366"/>
    <n v="31"/>
    <n v="247"/>
    <n v="278"/>
    <n v="6940"/>
    <n v="36704"/>
    <n v="6162818.8399999999"/>
    <n v="31862.16"/>
    <n v="6194681"/>
    <n v="125043"/>
    <n v="0.94840000000000002"/>
    <m/>
    <n v="4"/>
    <n v="0.25"/>
    <n v="2.2599999999999999E-2"/>
    <m/>
    <m/>
    <n v="2245"/>
    <n v="4539"/>
  </r>
  <r>
    <x v="49"/>
    <s v="CalWIN"/>
    <x v="0"/>
    <x v="4"/>
    <n v="2016"/>
    <s v="2015/16"/>
    <n v="1672"/>
    <n v="17788"/>
    <n v="9"/>
    <n v="133"/>
    <n v="1681"/>
    <n v="17921"/>
    <n v="19602"/>
    <n v="35037"/>
    <n v="4016"/>
    <n v="30659"/>
    <n v="34675"/>
    <n v="32"/>
    <n v="330"/>
    <n v="362"/>
    <n v="4048"/>
    <n v="30989"/>
    <n v="4729692"/>
    <n v="34243"/>
    <n v="4763935"/>
    <n v="129238"/>
    <n v="0.89249999999999996"/>
    <m/>
    <n v="43"/>
    <n v="0.20899999999999999"/>
    <n v="4.3299999999999998E-2"/>
    <m/>
    <m/>
    <n v="3256"/>
    <n v="6730"/>
  </r>
  <r>
    <x v="50"/>
    <s v="C-IV"/>
    <x v="0"/>
    <x v="4"/>
    <n v="2016"/>
    <s v="2015/16"/>
    <n v="5844"/>
    <n v="36705"/>
    <n v="8"/>
    <n v="82"/>
    <n v="5852"/>
    <n v="36787"/>
    <n v="42639"/>
    <n v="90153"/>
    <n v="15205"/>
    <n v="74684"/>
    <n v="89889"/>
    <n v="29"/>
    <n v="235"/>
    <n v="264"/>
    <n v="15234"/>
    <n v="74919"/>
    <n v="12210054"/>
    <n v="25609"/>
    <n v="12235663"/>
    <n v="240317"/>
    <n v="0.99780000000000002"/>
    <m/>
    <n v="3"/>
    <n v="0.33300000000000002"/>
    <n v="1.47E-2"/>
    <m/>
    <m/>
    <n v="5196"/>
    <n v="11337"/>
  </r>
  <r>
    <x v="51"/>
    <s v="C-IV"/>
    <x v="0"/>
    <x v="4"/>
    <n v="2016"/>
    <s v="2015/16"/>
    <n v="767"/>
    <n v="4944"/>
    <n v="4"/>
    <n v="27"/>
    <n v="771"/>
    <n v="4971"/>
    <n v="5742"/>
    <n v="13253"/>
    <n v="2136"/>
    <n v="11032"/>
    <n v="13168"/>
    <n v="16"/>
    <n v="69"/>
    <n v="85"/>
    <n v="2152"/>
    <n v="11101"/>
    <n v="1768066"/>
    <n v="9426"/>
    <n v="1777492"/>
    <n v="41812"/>
    <n v="0.97560000000000002"/>
    <m/>
    <n v="43"/>
    <n v="0.20899999999999999"/>
    <n v="4.3299999999999998E-2"/>
    <m/>
    <m/>
    <n v="661"/>
    <n v="1448"/>
  </r>
  <r>
    <x v="52"/>
    <s v="C-IV"/>
    <x v="0"/>
    <x v="4"/>
    <n v="2016"/>
    <s v="2015/16"/>
    <n v="548"/>
    <n v="4105"/>
    <n v="0"/>
    <n v="11"/>
    <n v="548"/>
    <n v="4116"/>
    <n v="4664"/>
    <n v="10136"/>
    <n v="1491"/>
    <n v="8608"/>
    <n v="10099"/>
    <n v="1"/>
    <n v="36"/>
    <n v="37"/>
    <n v="1492"/>
    <n v="8644"/>
    <n v="1323497"/>
    <n v="4672"/>
    <n v="1328169"/>
    <n v="27553"/>
    <n v="0.95240000000000002"/>
    <m/>
    <n v="43"/>
    <n v="0.20899999999999999"/>
    <n v="4.3299999999999998E-2"/>
    <m/>
    <m/>
    <n v="414"/>
    <n v="911"/>
  </r>
  <r>
    <x v="53"/>
    <s v="C-IV"/>
    <x v="0"/>
    <x v="4"/>
    <n v="2016"/>
    <s v="2015/16"/>
    <n v="68"/>
    <n v="957"/>
    <n v="0"/>
    <n v="0"/>
    <n v="68"/>
    <n v="957"/>
    <n v="1025"/>
    <n v="1796"/>
    <n v="164"/>
    <n v="1632"/>
    <n v="1796"/>
    <n v="0"/>
    <n v="0"/>
    <n v="0"/>
    <n v="164"/>
    <n v="1632"/>
    <n v="258703"/>
    <n v="0"/>
    <n v="258703"/>
    <n v="4960"/>
    <n v="0.93620000000000003"/>
    <m/>
    <n v="43"/>
    <n v="0.20899999999999999"/>
    <n v="4.3299999999999998E-2"/>
    <m/>
    <m/>
    <n v="28"/>
    <n v="40"/>
  </r>
  <r>
    <x v="54"/>
    <s v="CalWIN"/>
    <x v="0"/>
    <x v="4"/>
    <n v="2016"/>
    <s v="2015/16"/>
    <n v="8573"/>
    <n v="44553"/>
    <n v="24"/>
    <n v="437"/>
    <n v="8597"/>
    <n v="44990"/>
    <n v="53587"/>
    <n v="125618"/>
    <n v="23606"/>
    <n v="100803"/>
    <n v="124409"/>
    <n v="79"/>
    <n v="1130"/>
    <n v="1209"/>
    <n v="23685"/>
    <n v="101933"/>
    <n v="17070099"/>
    <n v="146060"/>
    <n v="17216159"/>
    <n v="256606"/>
    <n v="0.96630000000000005"/>
    <m/>
    <n v="6"/>
    <n v="0"/>
    <n v="2.7099999999999999E-2"/>
    <m/>
    <m/>
    <n v="8153"/>
    <n v="19156"/>
  </r>
  <r>
    <x v="55"/>
    <s v="C-IV"/>
    <x v="0"/>
    <x v="4"/>
    <n v="2016"/>
    <s v="2015/16"/>
    <n v="329"/>
    <n v="2862"/>
    <n v="0"/>
    <n v="5"/>
    <n v="329"/>
    <n v="2867"/>
    <n v="3196"/>
    <n v="5609"/>
    <n v="842"/>
    <n v="4753"/>
    <n v="5595"/>
    <n v="1"/>
    <n v="13"/>
    <n v="14"/>
    <n v="843"/>
    <n v="4766"/>
    <n v="751114"/>
    <n v="1727"/>
    <n v="752841"/>
    <n v="14831"/>
    <n v="0.99350000000000005"/>
    <m/>
    <n v="43"/>
    <n v="0.20899999999999999"/>
    <n v="4.3299999999999998E-2"/>
    <m/>
    <m/>
    <n v="98"/>
    <n v="147"/>
  </r>
  <r>
    <x v="56"/>
    <s v="CalWIN"/>
    <x v="0"/>
    <x v="4"/>
    <n v="2016"/>
    <s v="2015/16"/>
    <n v="3182"/>
    <n v="34250"/>
    <n v="10"/>
    <n v="293"/>
    <n v="3192"/>
    <n v="34543"/>
    <n v="37735"/>
    <n v="76144"/>
    <n v="8245"/>
    <n v="67269"/>
    <n v="75514"/>
    <n v="37"/>
    <n v="593"/>
    <n v="630"/>
    <n v="8282"/>
    <n v="67862"/>
    <n v="10253753"/>
    <n v="124870"/>
    <n v="10378623"/>
    <n v="240521"/>
    <n v="0.97570000000000001"/>
    <m/>
    <n v="5"/>
    <n v="0.4"/>
    <n v="6.25E-2"/>
    <m/>
    <m/>
    <n v="7125"/>
    <n v="16153"/>
  </r>
  <r>
    <x v="57"/>
    <s v="CalWIN"/>
    <x v="0"/>
    <x v="4"/>
    <n v="2016"/>
    <s v="2015/16"/>
    <n v="1040"/>
    <n v="9609"/>
    <n v="22"/>
    <n v="124"/>
    <n v="1062"/>
    <n v="9733"/>
    <n v="10795"/>
    <n v="21479"/>
    <n v="2756"/>
    <n v="18313"/>
    <n v="21069"/>
    <n v="83"/>
    <n v="327"/>
    <n v="410"/>
    <n v="2839"/>
    <n v="18640"/>
    <n v="2844033"/>
    <n v="48101"/>
    <n v="2892134"/>
    <n v="59778"/>
    <n v="0.9365"/>
    <m/>
    <n v="43"/>
    <n v="0.20899999999999999"/>
    <n v="4.3299999999999998E-2"/>
    <m/>
    <m/>
    <n v="964"/>
    <n v="1948"/>
  </r>
  <r>
    <x v="58"/>
    <s v="C-IV"/>
    <x v="0"/>
    <x v="4"/>
    <n v="2016"/>
    <s v="2015/16"/>
    <n v="874"/>
    <n v="5437"/>
    <n v="1"/>
    <n v="15"/>
    <n v="875"/>
    <n v="5452"/>
    <n v="6327"/>
    <n v="13569"/>
    <n v="2342"/>
    <n v="11178"/>
    <n v="13520"/>
    <n v="5"/>
    <n v="44"/>
    <n v="49"/>
    <n v="2347"/>
    <n v="11222"/>
    <n v="1874909"/>
    <n v="5358"/>
    <n v="1880267"/>
    <n v="32230"/>
    <n v="1"/>
    <m/>
    <n v="43"/>
    <n v="0.20899999999999999"/>
    <n v="4.3299999999999998E-2"/>
    <m/>
    <m/>
    <n v="515"/>
    <n v="1040"/>
  </r>
  <r>
    <x v="0"/>
    <s v="n/a"/>
    <x v="1"/>
    <x v="4"/>
    <n v="2016"/>
    <s v="2015/16"/>
    <n v="268057"/>
    <n v="1839669"/>
    <n v="2088"/>
    <n v="19146"/>
    <n v="270145"/>
    <n v="1858815"/>
    <n v="2128960"/>
    <n v="4426479"/>
    <n v="679494"/>
    <n v="3698189"/>
    <n v="4377683"/>
    <n v="6965"/>
    <n v="41831"/>
    <n v="48796"/>
    <n v="686459"/>
    <n v="3740020"/>
    <n v="613831878.17999995"/>
    <n v="6244466.1100000003"/>
    <n v="620076344.28999996"/>
    <n v="13606884"/>
    <n v="0.97370000000000001"/>
    <m/>
    <n v="317"/>
    <n v="0.36899999999999999"/>
    <n v="5.0200000000000002E-2"/>
    <m/>
    <m/>
    <n v="314823"/>
    <n v="668019"/>
  </r>
  <r>
    <x v="1"/>
    <s v="CalWIN"/>
    <x v="1"/>
    <x v="4"/>
    <n v="2016"/>
    <s v="2015/16"/>
    <n v="6964"/>
    <n v="52890"/>
    <n v="89"/>
    <n v="1113"/>
    <n v="7053"/>
    <n v="54003"/>
    <n v="61056"/>
    <n v="117663"/>
    <n v="16182"/>
    <n v="98598"/>
    <n v="114780"/>
    <n v="307"/>
    <n v="2576"/>
    <n v="2883"/>
    <n v="16489"/>
    <n v="101174"/>
    <n v="16609216"/>
    <n v="333587"/>
    <n v="16942803"/>
    <n v="443372"/>
    <n v="0.94769999999999999"/>
    <m/>
    <n v="11"/>
    <n v="0.45500000000000002"/>
    <n v="5.5800000000000002E-2"/>
    <m/>
    <m/>
    <n v="8416"/>
    <n v="16245"/>
  </r>
  <r>
    <x v="2"/>
    <s v="C-IV"/>
    <x v="1"/>
    <x v="4"/>
    <n v="2016"/>
    <s v="2015/16"/>
    <n v="2"/>
    <n v="95"/>
    <n v="0"/>
    <n v="0"/>
    <n v="2"/>
    <n v="95"/>
    <n v="97"/>
    <n v="162"/>
    <n v="3"/>
    <n v="159"/>
    <n v="162"/>
    <n v="0"/>
    <n v="0"/>
    <n v="0"/>
    <n v="3"/>
    <n v="159"/>
    <n v="19433"/>
    <n v="0"/>
    <n v="19433"/>
    <n v="357"/>
    <n v="1"/>
    <m/>
    <n v="48"/>
    <n v="0.20799999999999999"/>
    <n v="5.3999999999999999E-2"/>
    <m/>
    <m/>
    <n v="1"/>
    <n v="1"/>
  </r>
  <r>
    <x v="3"/>
    <s v="C-IV"/>
    <x v="1"/>
    <x v="4"/>
    <n v="2016"/>
    <s v="2015/16"/>
    <n v="178"/>
    <n v="1518"/>
    <n v="0"/>
    <n v="1"/>
    <n v="178"/>
    <n v="1519"/>
    <n v="1697"/>
    <n v="3393"/>
    <n v="463"/>
    <n v="2927"/>
    <n v="3390"/>
    <n v="0"/>
    <n v="3"/>
    <n v="3"/>
    <n v="463"/>
    <n v="2930"/>
    <n v="463342"/>
    <n v="138"/>
    <n v="463480"/>
    <n v="8333"/>
    <n v="0.95399999999999996"/>
    <m/>
    <n v="48"/>
    <n v="0.20799999999999999"/>
    <n v="5.3999999999999999E-2"/>
    <m/>
    <m/>
    <n v="55"/>
    <n v="105"/>
  </r>
  <r>
    <x v="4"/>
    <s v="C-IV"/>
    <x v="1"/>
    <x v="4"/>
    <n v="2016"/>
    <s v="2015/16"/>
    <n v="1819"/>
    <n v="15055"/>
    <n v="5"/>
    <n v="46"/>
    <n v="1824"/>
    <n v="15101"/>
    <n v="16925"/>
    <n v="32106"/>
    <n v="4512"/>
    <n v="27492"/>
    <n v="32004"/>
    <n v="10"/>
    <n v="92"/>
    <n v="102"/>
    <n v="4522"/>
    <n v="27584"/>
    <n v="4414924"/>
    <n v="12745"/>
    <n v="4427669"/>
    <n v="84169"/>
    <n v="0.93710000000000004"/>
    <m/>
    <n v="48"/>
    <n v="0.20799999999999999"/>
    <n v="5.3999999999999999E-2"/>
    <m/>
    <m/>
    <n v="904"/>
    <n v="1543"/>
  </r>
  <r>
    <x v="5"/>
    <s v="C-IV"/>
    <x v="1"/>
    <x v="4"/>
    <n v="2016"/>
    <s v="2015/16"/>
    <n v="239"/>
    <n v="2558"/>
    <n v="0"/>
    <n v="4"/>
    <n v="239"/>
    <n v="2562"/>
    <n v="2801"/>
    <n v="5207"/>
    <n v="635"/>
    <n v="4562"/>
    <n v="5197"/>
    <n v="0"/>
    <n v="10"/>
    <n v="10"/>
    <n v="635"/>
    <n v="4572"/>
    <n v="698280"/>
    <n v="538"/>
    <n v="698818"/>
    <n v="12223"/>
    <n v="0.96689999999999998"/>
    <m/>
    <n v="48"/>
    <n v="0.20799999999999999"/>
    <n v="5.3999999999999999E-2"/>
    <m/>
    <m/>
    <n v="74"/>
    <n v="143"/>
  </r>
  <r>
    <x v="6"/>
    <s v="C-IV"/>
    <x v="1"/>
    <x v="4"/>
    <n v="2016"/>
    <s v="2015/16"/>
    <n v="94"/>
    <n v="506"/>
    <n v="1"/>
    <n v="1"/>
    <n v="95"/>
    <n v="507"/>
    <n v="602"/>
    <n v="1375"/>
    <n v="246"/>
    <n v="1124"/>
    <n v="1370"/>
    <n v="2"/>
    <n v="3"/>
    <n v="5"/>
    <n v="248"/>
    <n v="1127"/>
    <n v="192681"/>
    <n v="367"/>
    <n v="193048"/>
    <n v="8998"/>
    <n v="0.81820000000000004"/>
    <m/>
    <n v="48"/>
    <n v="0.20799999999999999"/>
    <n v="5.3999999999999999E-2"/>
    <m/>
    <m/>
    <n v="111"/>
    <n v="241"/>
  </r>
  <r>
    <x v="7"/>
    <s v="CalWIN"/>
    <x v="1"/>
    <x v="4"/>
    <n v="2016"/>
    <s v="2015/16"/>
    <n v="4504"/>
    <n v="30228"/>
    <n v="38"/>
    <n v="303"/>
    <n v="4542"/>
    <n v="30531"/>
    <n v="35073"/>
    <n v="69942"/>
    <n v="10526"/>
    <n v="58553"/>
    <n v="69079"/>
    <n v="143"/>
    <n v="720"/>
    <n v="863"/>
    <n v="10669"/>
    <n v="59273"/>
    <n v="10036413"/>
    <n v="94476"/>
    <n v="10130889"/>
    <n v="277174"/>
    <n v="0.96379999999999999"/>
    <m/>
    <n v="7"/>
    <n v="0.42899999999999999"/>
    <n v="4.48E-2"/>
    <m/>
    <m/>
    <n v="5148"/>
    <n v="10482"/>
  </r>
  <r>
    <x v="8"/>
    <s v="C-IV"/>
    <x v="1"/>
    <x v="4"/>
    <n v="2016"/>
    <s v="2015/16"/>
    <n v="426"/>
    <n v="2206"/>
    <n v="0"/>
    <n v="1"/>
    <n v="426"/>
    <n v="2207"/>
    <n v="2633"/>
    <n v="5389"/>
    <n v="1176"/>
    <n v="4211"/>
    <n v="5387"/>
    <n v="0"/>
    <n v="2"/>
    <n v="2"/>
    <n v="1176"/>
    <n v="4213"/>
    <n v="722696"/>
    <n v="154"/>
    <n v="722850"/>
    <n v="12018"/>
    <n v="0.99039999999999995"/>
    <m/>
    <n v="48"/>
    <n v="0.20799999999999999"/>
    <n v="5.3999999999999999E-2"/>
    <m/>
    <m/>
    <n v="126"/>
    <n v="233"/>
  </r>
  <r>
    <x v="9"/>
    <s v="C-IV"/>
    <x v="1"/>
    <x v="4"/>
    <n v="2016"/>
    <s v="2015/16"/>
    <n v="574"/>
    <n v="6634"/>
    <n v="1"/>
    <n v="18"/>
    <n v="575"/>
    <n v="6652"/>
    <n v="7227"/>
    <n v="12916"/>
    <n v="1393"/>
    <n v="11477"/>
    <n v="12870"/>
    <n v="1"/>
    <n v="45"/>
    <n v="46"/>
    <n v="1394"/>
    <n v="11522"/>
    <n v="1760757"/>
    <n v="3874"/>
    <n v="1764631"/>
    <n v="39180"/>
    <n v="0.99470000000000003"/>
    <m/>
    <n v="48"/>
    <n v="0.20799999999999999"/>
    <n v="5.3999999999999999E-2"/>
    <m/>
    <m/>
    <n v="403"/>
    <n v="817"/>
  </r>
  <r>
    <x v="10"/>
    <s v="CalWIN"/>
    <x v="1"/>
    <x v="4"/>
    <n v="2016"/>
    <s v="2015/16"/>
    <n v="14675"/>
    <n v="88556"/>
    <n v="87"/>
    <n v="416"/>
    <n v="14762"/>
    <n v="88972"/>
    <n v="103734"/>
    <n v="240366"/>
    <n v="40176"/>
    <n v="198834"/>
    <n v="239010"/>
    <n v="291"/>
    <n v="1065"/>
    <n v="1356"/>
    <n v="40467"/>
    <n v="199899"/>
    <n v="32968477"/>
    <n v="162227"/>
    <n v="33130704"/>
    <n v="491237"/>
    <n v="0.93369999999999997"/>
    <m/>
    <n v="18"/>
    <n v="0.222"/>
    <n v="2.5100000000000001E-2"/>
    <m/>
    <m/>
    <n v="13819"/>
    <n v="30904"/>
  </r>
  <r>
    <x v="11"/>
    <s v="C-IV"/>
    <x v="1"/>
    <x v="4"/>
    <n v="2016"/>
    <s v="2015/16"/>
    <n v="229"/>
    <n v="1310"/>
    <n v="0"/>
    <n v="4"/>
    <n v="229"/>
    <n v="1314"/>
    <n v="1543"/>
    <n v="3624"/>
    <n v="623"/>
    <n v="2986"/>
    <n v="3609"/>
    <n v="2"/>
    <n v="13"/>
    <n v="15"/>
    <n v="625"/>
    <n v="2999"/>
    <n v="455217"/>
    <n v="1341"/>
    <n v="456558"/>
    <n v="12179"/>
    <n v="1"/>
    <m/>
    <n v="48"/>
    <n v="0.20799999999999999"/>
    <n v="5.3999999999999999E-2"/>
    <m/>
    <m/>
    <n v="217"/>
    <n v="482"/>
  </r>
  <r>
    <x v="12"/>
    <s v="C-IV"/>
    <x v="1"/>
    <x v="4"/>
    <n v="2016"/>
    <s v="2015/16"/>
    <n v="954"/>
    <n v="11572"/>
    <n v="1"/>
    <n v="17"/>
    <n v="955"/>
    <n v="11589"/>
    <n v="12544"/>
    <n v="21360"/>
    <n v="2380"/>
    <n v="18942"/>
    <n v="21322"/>
    <n v="2"/>
    <n v="36"/>
    <n v="38"/>
    <n v="2382"/>
    <n v="18978"/>
    <n v="3000408"/>
    <n v="4263"/>
    <n v="3004671"/>
    <n v="53765"/>
    <n v="0.99819999999999998"/>
    <m/>
    <n v="48"/>
    <n v="0.20799999999999999"/>
    <n v="5.3999999999999999E-2"/>
    <m/>
    <m/>
    <n v="621"/>
    <n v="1145"/>
  </r>
  <r>
    <x v="13"/>
    <s v="C-IV"/>
    <x v="1"/>
    <x v="4"/>
    <n v="2016"/>
    <s v="2015/16"/>
    <n v="2399"/>
    <n v="14865"/>
    <n v="11"/>
    <n v="134"/>
    <n v="2410"/>
    <n v="14999"/>
    <n v="17409"/>
    <n v="42936"/>
    <n v="6912"/>
    <n v="35589"/>
    <n v="42501"/>
    <n v="39"/>
    <n v="396"/>
    <n v="435"/>
    <n v="6951"/>
    <n v="35985"/>
    <n v="5446822"/>
    <n v="44508"/>
    <n v="5491330"/>
    <n v="94123"/>
    <n v="0.98929999999999996"/>
    <m/>
    <n v="48"/>
    <n v="0.20799999999999999"/>
    <n v="5.3999999999999999E-2"/>
    <m/>
    <m/>
    <n v="865"/>
    <n v="1720"/>
  </r>
  <r>
    <x v="14"/>
    <s v="C-IV"/>
    <x v="1"/>
    <x v="4"/>
    <n v="2016"/>
    <s v="2015/16"/>
    <n v="114"/>
    <n v="966"/>
    <n v="1"/>
    <n v="3"/>
    <n v="115"/>
    <n v="969"/>
    <n v="1084"/>
    <n v="2120"/>
    <n v="319"/>
    <n v="1792"/>
    <n v="2111"/>
    <n v="1"/>
    <n v="8"/>
    <n v="9"/>
    <n v="320"/>
    <n v="1800"/>
    <n v="267415"/>
    <n v="571"/>
    <n v="267986"/>
    <n v="5613"/>
    <n v="1"/>
    <m/>
    <n v="48"/>
    <n v="0.20799999999999999"/>
    <n v="5.3999999999999999E-2"/>
    <m/>
    <m/>
    <n v="73"/>
    <n v="147"/>
  </r>
  <r>
    <x v="15"/>
    <s v="C-IV"/>
    <x v="1"/>
    <x v="4"/>
    <n v="2016"/>
    <s v="2015/16"/>
    <n v="10873"/>
    <n v="59423"/>
    <n v="23"/>
    <n v="398"/>
    <n v="10896"/>
    <n v="59821"/>
    <n v="70717"/>
    <n v="164854"/>
    <n v="29421"/>
    <n v="134412"/>
    <n v="163833"/>
    <n v="78"/>
    <n v="943"/>
    <n v="1021"/>
    <n v="29499"/>
    <n v="135355"/>
    <n v="22309120"/>
    <n v="135382"/>
    <n v="22444502"/>
    <n v="403008"/>
    <n v="0.99739999999999995"/>
    <m/>
    <n v="12"/>
    <n v="0.25"/>
    <n v="2.8999999999999998E-3"/>
    <m/>
    <m/>
    <n v="10137"/>
    <n v="23188"/>
  </r>
  <r>
    <x v="16"/>
    <s v="C-IV"/>
    <x v="1"/>
    <x v="4"/>
    <n v="2016"/>
    <s v="2015/16"/>
    <n v="1469"/>
    <n v="9467"/>
    <n v="4"/>
    <n v="59"/>
    <n v="1473"/>
    <n v="9526"/>
    <n v="10999"/>
    <n v="25236"/>
    <n v="3999"/>
    <n v="21062"/>
    <n v="25061"/>
    <n v="15"/>
    <n v="160"/>
    <n v="175"/>
    <n v="4014"/>
    <n v="21222"/>
    <n v="3274471"/>
    <n v="18641"/>
    <n v="3293112"/>
    <n v="57247"/>
    <n v="1"/>
    <m/>
    <n v="48"/>
    <n v="0.20799999999999999"/>
    <n v="5.3999999999999999E-2"/>
    <m/>
    <m/>
    <n v="1320"/>
    <n v="3015"/>
  </r>
  <r>
    <x v="17"/>
    <s v="C-IV"/>
    <x v="1"/>
    <x v="4"/>
    <n v="2016"/>
    <s v="2015/16"/>
    <n v="609"/>
    <n v="6042"/>
    <n v="0"/>
    <n v="20"/>
    <n v="609"/>
    <n v="6062"/>
    <n v="6671"/>
    <n v="12684"/>
    <n v="1593"/>
    <n v="11045"/>
    <n v="12638"/>
    <n v="1"/>
    <n v="45"/>
    <n v="46"/>
    <n v="1594"/>
    <n v="11090"/>
    <n v="1755543"/>
    <n v="6604"/>
    <n v="1762147"/>
    <n v="31505"/>
    <n v="0.97729999999999995"/>
    <m/>
    <n v="48"/>
    <n v="0.20799999999999999"/>
    <n v="5.3999999999999999E-2"/>
    <m/>
    <m/>
    <n v="384"/>
    <n v="783"/>
  </r>
  <r>
    <x v="18"/>
    <s v="C-IV"/>
    <x v="1"/>
    <x v="4"/>
    <n v="2016"/>
    <s v="2015/16"/>
    <n v="244"/>
    <n v="1317"/>
    <n v="1"/>
    <n v="1"/>
    <n v="245"/>
    <n v="1318"/>
    <n v="1563"/>
    <n v="3182"/>
    <n v="653"/>
    <n v="2523"/>
    <n v="3176"/>
    <n v="2"/>
    <n v="4"/>
    <n v="6"/>
    <n v="655"/>
    <n v="2527"/>
    <n v="447029"/>
    <n v="635"/>
    <n v="447664"/>
    <n v="7834"/>
    <n v="0.88170000000000004"/>
    <m/>
    <n v="48"/>
    <n v="0.20799999999999999"/>
    <n v="5.3999999999999999E-2"/>
    <m/>
    <m/>
    <n v="88"/>
    <n v="163"/>
  </r>
  <r>
    <x v="19"/>
    <s v="LRS"/>
    <x v="1"/>
    <x v="4"/>
    <n v="2016"/>
    <s v="2015/16"/>
    <n v="74657"/>
    <n v="489003"/>
    <n v="967"/>
    <n v="6093"/>
    <n v="75624"/>
    <n v="495096"/>
    <n v="570720"/>
    <n v="1138126"/>
    <n v="172396"/>
    <n v="949919"/>
    <n v="1122315"/>
    <n v="3141"/>
    <n v="12670"/>
    <n v="15811"/>
    <n v="175537"/>
    <n v="962589"/>
    <n v="165742515"/>
    <n v="2400351"/>
    <n v="168142866"/>
    <n v="4151029"/>
    <n v="0.96619999999999995"/>
    <m/>
    <n v="52"/>
    <n v="0.71199999999999997"/>
    <n v="4.6899999999999997E-2"/>
    <m/>
    <m/>
    <n v="103590"/>
    <n v="213878"/>
  </r>
  <r>
    <x v="20"/>
    <s v="C-IV"/>
    <x v="1"/>
    <x v="4"/>
    <n v="2016"/>
    <s v="2015/16"/>
    <n v="2031"/>
    <n v="10280"/>
    <n v="4"/>
    <n v="22"/>
    <n v="2035"/>
    <n v="10302"/>
    <n v="12337"/>
    <n v="30085"/>
    <n v="5550"/>
    <n v="24452"/>
    <n v="30002"/>
    <n v="11"/>
    <n v="72"/>
    <n v="83"/>
    <n v="5561"/>
    <n v="24524"/>
    <n v="4022719"/>
    <n v="8117"/>
    <n v="4030836"/>
    <n v="70329"/>
    <n v="1"/>
    <m/>
    <n v="48"/>
    <n v="0.20799999999999999"/>
    <n v="5.3999999999999999E-2"/>
    <m/>
    <m/>
    <n v="2891"/>
    <n v="6859"/>
  </r>
  <r>
    <x v="21"/>
    <s v="C-IV"/>
    <x v="1"/>
    <x v="4"/>
    <n v="2016"/>
    <s v="2015/16"/>
    <n v="573"/>
    <n v="5576"/>
    <n v="15"/>
    <n v="129"/>
    <n v="588"/>
    <n v="5705"/>
    <n v="6293"/>
    <n v="10397"/>
    <n v="1285"/>
    <n v="8745"/>
    <n v="10030"/>
    <n v="46"/>
    <n v="321"/>
    <n v="367"/>
    <n v="1331"/>
    <n v="9066"/>
    <n v="1447013"/>
    <n v="30204"/>
    <n v="1477217"/>
    <n v="45128"/>
    <n v="0.99039999999999995"/>
    <m/>
    <n v="48"/>
    <n v="0.20799999999999999"/>
    <n v="5.3999999999999999E-2"/>
    <m/>
    <m/>
    <n v="1267"/>
    <n v="2332"/>
  </r>
  <r>
    <x v="22"/>
    <s v="C-IV"/>
    <x v="1"/>
    <x v="4"/>
    <n v="2016"/>
    <s v="2015/16"/>
    <n v="127"/>
    <n v="994"/>
    <n v="1"/>
    <n v="2"/>
    <n v="128"/>
    <n v="996"/>
    <n v="1124"/>
    <n v="2099"/>
    <n v="362"/>
    <n v="1733"/>
    <n v="2095"/>
    <n v="1"/>
    <n v="3"/>
    <n v="4"/>
    <n v="363"/>
    <n v="1736"/>
    <n v="281979"/>
    <n v="525"/>
    <n v="282504"/>
    <n v="4860"/>
    <n v="0.93479999999999996"/>
    <m/>
    <n v="48"/>
    <n v="0.20799999999999999"/>
    <n v="5.3999999999999999E-2"/>
    <m/>
    <m/>
    <n v="25"/>
    <n v="41"/>
  </r>
  <r>
    <x v="23"/>
    <s v="C-IV"/>
    <x v="1"/>
    <x v="4"/>
    <n v="2016"/>
    <s v="2015/16"/>
    <n v="658"/>
    <n v="6191"/>
    <n v="1"/>
    <n v="24"/>
    <n v="659"/>
    <n v="6215"/>
    <n v="6874"/>
    <n v="12975"/>
    <n v="1687"/>
    <n v="11229"/>
    <n v="12916"/>
    <n v="3"/>
    <n v="56"/>
    <n v="59"/>
    <n v="1690"/>
    <n v="11285"/>
    <n v="1847018"/>
    <n v="6788"/>
    <n v="1853806"/>
    <n v="41707"/>
    <n v="1"/>
    <m/>
    <n v="48"/>
    <n v="0.20799999999999999"/>
    <n v="5.3999999999999999E-2"/>
    <m/>
    <m/>
    <n v="565"/>
    <n v="1229"/>
  </r>
  <r>
    <x v="24"/>
    <s v="C-IV"/>
    <x v="1"/>
    <x v="4"/>
    <n v="2016"/>
    <s v="2015/16"/>
    <n v="4470"/>
    <n v="20545"/>
    <n v="8"/>
    <n v="40"/>
    <n v="4478"/>
    <n v="20585"/>
    <n v="25063"/>
    <n v="58061"/>
    <n v="12133"/>
    <n v="45792"/>
    <n v="57925"/>
    <n v="27"/>
    <n v="109"/>
    <n v="136"/>
    <n v="12160"/>
    <n v="45901"/>
    <n v="7856900"/>
    <n v="14150"/>
    <n v="7871050"/>
    <n v="140377"/>
    <n v="0.99609999999999999"/>
    <m/>
    <n v="3"/>
    <n v="0"/>
    <n v="3.5499999999999997E-2"/>
    <m/>
    <m/>
    <n v="3960"/>
    <n v="9070"/>
  </r>
  <r>
    <x v="25"/>
    <s v="C-IV"/>
    <x v="1"/>
    <x v="4"/>
    <n v="2016"/>
    <s v="2015/16"/>
    <n v="71"/>
    <n v="423"/>
    <n v="0"/>
    <n v="0"/>
    <n v="71"/>
    <n v="423"/>
    <n v="494"/>
    <n v="1073"/>
    <n v="177"/>
    <n v="895"/>
    <n v="1072"/>
    <n v="0"/>
    <n v="1"/>
    <n v="1"/>
    <n v="177"/>
    <n v="896"/>
    <n v="141144"/>
    <n v="0"/>
    <n v="141144"/>
    <n v="3089"/>
    <n v="0.97060000000000002"/>
    <m/>
    <n v="48"/>
    <n v="0.20799999999999999"/>
    <n v="5.3999999999999999E-2"/>
    <m/>
    <m/>
    <n v="45"/>
    <n v="81"/>
  </r>
  <r>
    <x v="26"/>
    <s v="C-IV"/>
    <x v="1"/>
    <x v="4"/>
    <n v="2016"/>
    <s v="2015/16"/>
    <n v="11"/>
    <n v="438"/>
    <n v="0"/>
    <n v="1"/>
    <n v="11"/>
    <n v="439"/>
    <n v="450"/>
    <n v="802"/>
    <n v="29"/>
    <n v="771"/>
    <n v="800"/>
    <n v="0"/>
    <n v="2"/>
    <n v="2"/>
    <n v="29"/>
    <n v="773"/>
    <n v="107875"/>
    <n v="154"/>
    <n v="108029"/>
    <n v="3757"/>
    <n v="1"/>
    <m/>
    <n v="48"/>
    <n v="0.20799999999999999"/>
    <n v="5.3999999999999999E-2"/>
    <m/>
    <m/>
    <n v="63"/>
    <n v="136"/>
  </r>
  <r>
    <x v="27"/>
    <s v="C-IV"/>
    <x v="1"/>
    <x v="4"/>
    <n v="2016"/>
    <s v="2015/16"/>
    <n v="3808"/>
    <n v="20810"/>
    <n v="10"/>
    <n v="127"/>
    <n v="3818"/>
    <n v="20937"/>
    <n v="24755"/>
    <n v="55614"/>
    <n v="9595"/>
    <n v="45607"/>
    <n v="55202"/>
    <n v="32"/>
    <n v="380"/>
    <n v="412"/>
    <n v="9627"/>
    <n v="45987"/>
    <n v="7774586"/>
    <n v="46279"/>
    <n v="7820865"/>
    <n v="180900"/>
    <n v="0.99919999999999998"/>
    <m/>
    <n v="4"/>
    <n v="0"/>
    <n v="5.2200000000000003E-2"/>
    <m/>
    <m/>
    <n v="8233"/>
    <n v="18401"/>
  </r>
  <r>
    <x v="28"/>
    <s v="C-IV"/>
    <x v="1"/>
    <x v="4"/>
    <n v="2016"/>
    <s v="2015/16"/>
    <n v="344"/>
    <n v="3262"/>
    <n v="3"/>
    <n v="28"/>
    <n v="347"/>
    <n v="3290"/>
    <n v="3637"/>
    <n v="7478"/>
    <n v="846"/>
    <n v="6537"/>
    <n v="7383"/>
    <n v="10"/>
    <n v="85"/>
    <n v="95"/>
    <n v="856"/>
    <n v="6622"/>
    <n v="947098"/>
    <n v="8052"/>
    <n v="955150"/>
    <n v="32770"/>
    <n v="0.98709999999999998"/>
    <m/>
    <n v="48"/>
    <n v="0.20799999999999999"/>
    <n v="5.3999999999999999E-2"/>
    <m/>
    <m/>
    <n v="785"/>
    <n v="1686"/>
  </r>
  <r>
    <x v="29"/>
    <s v="C-IV"/>
    <x v="1"/>
    <x v="4"/>
    <n v="2016"/>
    <s v="2015/16"/>
    <n v="298"/>
    <n v="4020"/>
    <n v="1"/>
    <n v="7"/>
    <n v="299"/>
    <n v="4027"/>
    <n v="4326"/>
    <n v="7744"/>
    <n v="765"/>
    <n v="6961"/>
    <n v="7726"/>
    <n v="1"/>
    <n v="17"/>
    <n v="18"/>
    <n v="766"/>
    <n v="6978"/>
    <n v="1074720"/>
    <n v="1819"/>
    <n v="1076539"/>
    <n v="25642"/>
    <n v="1"/>
    <m/>
    <n v="48"/>
    <n v="0.20799999999999999"/>
    <n v="5.3999999999999999E-2"/>
    <m/>
    <m/>
    <n v="148"/>
    <n v="258"/>
  </r>
  <r>
    <x v="30"/>
    <s v="CalWIN"/>
    <x v="1"/>
    <x v="4"/>
    <n v="2016"/>
    <s v="2015/16"/>
    <n v="11767"/>
    <n v="109852"/>
    <n v="93"/>
    <n v="1951"/>
    <n v="11860"/>
    <n v="111803"/>
    <n v="123663"/>
    <n v="256008"/>
    <n v="30353"/>
    <n v="221130"/>
    <n v="251483"/>
    <n v="324"/>
    <n v="4201"/>
    <n v="4525"/>
    <n v="30677"/>
    <n v="225331"/>
    <n v="34260331"/>
    <n v="532328"/>
    <n v="34792659"/>
    <n v="910014"/>
    <n v="0.98219999999999996"/>
    <m/>
    <n v="23"/>
    <n v="0.435"/>
    <n v="3.0099999999999998E-2"/>
    <m/>
    <m/>
    <n v="27709"/>
    <n v="60461"/>
  </r>
  <r>
    <x v="31"/>
    <s v="CalWIN"/>
    <x v="1"/>
    <x v="4"/>
    <n v="2016"/>
    <s v="2015/16"/>
    <n v="770"/>
    <n v="8451"/>
    <n v="5"/>
    <n v="39"/>
    <n v="775"/>
    <n v="8490"/>
    <n v="9265"/>
    <n v="17900"/>
    <n v="1991"/>
    <n v="15809"/>
    <n v="17800"/>
    <n v="16"/>
    <n v="84"/>
    <n v="100"/>
    <n v="2007"/>
    <n v="15893"/>
    <n v="2299535"/>
    <n v="11076"/>
    <n v="2310611"/>
    <n v="65059"/>
    <n v="0.97240000000000004"/>
    <m/>
    <n v="48"/>
    <n v="0.20799999999999999"/>
    <n v="5.3999999999999999E-2"/>
    <m/>
    <m/>
    <n v="627"/>
    <n v="1276"/>
  </r>
  <r>
    <x v="32"/>
    <s v="C-IV"/>
    <x v="1"/>
    <x v="4"/>
    <n v="2016"/>
    <s v="2015/16"/>
    <n v="117"/>
    <n v="1088"/>
    <n v="0"/>
    <n v="1"/>
    <n v="117"/>
    <n v="1089"/>
    <n v="1206"/>
    <n v="2264"/>
    <n v="292"/>
    <n v="1969"/>
    <n v="2261"/>
    <n v="0"/>
    <n v="3"/>
    <n v="3"/>
    <n v="292"/>
    <n v="1972"/>
    <n v="314879"/>
    <n v="558"/>
    <n v="315437"/>
    <n v="6204"/>
    <n v="1"/>
    <m/>
    <n v="48"/>
    <n v="0.20799999999999999"/>
    <n v="5.3999999999999999E-2"/>
    <m/>
    <m/>
    <n v="55"/>
    <n v="92"/>
  </r>
  <r>
    <x v="33"/>
    <s v="C-IV"/>
    <x v="1"/>
    <x v="4"/>
    <n v="2016"/>
    <s v="2015/16"/>
    <n v="16373"/>
    <n v="112551"/>
    <n v="49"/>
    <n v="467"/>
    <n v="16422"/>
    <n v="113018"/>
    <n v="129440"/>
    <n v="290613"/>
    <n v="44566"/>
    <n v="244628"/>
    <n v="289194"/>
    <n v="155"/>
    <n v="1264"/>
    <n v="1419"/>
    <n v="44721"/>
    <n v="245892"/>
    <n v="38842273"/>
    <n v="142438"/>
    <n v="38984711"/>
    <n v="832380"/>
    <n v="0.996"/>
    <m/>
    <n v="24"/>
    <n v="0.29199999999999998"/>
    <n v="3.6999999999999998E-2"/>
    <m/>
    <m/>
    <n v="15356"/>
    <n v="34556"/>
  </r>
  <r>
    <x v="34"/>
    <s v="CalWIN"/>
    <x v="1"/>
    <x v="4"/>
    <n v="2016"/>
    <s v="2015/16"/>
    <n v="15534"/>
    <n v="87278"/>
    <n v="216"/>
    <n v="1020"/>
    <n v="15750"/>
    <n v="88298"/>
    <n v="104048"/>
    <n v="217132"/>
    <n v="40276"/>
    <n v="173713"/>
    <n v="213989"/>
    <n v="801"/>
    <n v="2342"/>
    <n v="3143"/>
    <n v="41077"/>
    <n v="176055"/>
    <n v="30955955"/>
    <n v="379450"/>
    <n v="31335405"/>
    <n v="559229"/>
    <n v="0.99029999999999996"/>
    <m/>
    <n v="20"/>
    <n v="0.4"/>
    <n v="3.3399999999999999E-2"/>
    <m/>
    <m/>
    <n v="8747"/>
    <n v="17615"/>
  </r>
  <r>
    <x v="35"/>
    <s v="C-IV"/>
    <x v="1"/>
    <x v="4"/>
    <n v="2016"/>
    <s v="2015/16"/>
    <n v="288"/>
    <n v="2398"/>
    <n v="2"/>
    <n v="9"/>
    <n v="290"/>
    <n v="2407"/>
    <n v="2697"/>
    <n v="5996"/>
    <n v="774"/>
    <n v="5192"/>
    <n v="5966"/>
    <n v="5"/>
    <n v="25"/>
    <n v="30"/>
    <n v="779"/>
    <n v="5217"/>
    <n v="793227"/>
    <n v="3162"/>
    <n v="796389"/>
    <n v="18692"/>
    <n v="1"/>
    <m/>
    <n v="48"/>
    <n v="0.20799999999999999"/>
    <n v="5.3999999999999999E-2"/>
    <m/>
    <m/>
    <n v="413"/>
    <n v="962"/>
  </r>
  <r>
    <x v="36"/>
    <s v="C-IV"/>
    <x v="1"/>
    <x v="4"/>
    <n v="2016"/>
    <s v="2015/16"/>
    <n v="26367"/>
    <n v="152893"/>
    <n v="69"/>
    <n v="649"/>
    <n v="26436"/>
    <n v="153542"/>
    <n v="179978"/>
    <n v="395523"/>
    <n v="70457"/>
    <n v="323240"/>
    <n v="393697"/>
    <n v="236"/>
    <n v="1590"/>
    <n v="1826"/>
    <n v="70693"/>
    <n v="324830"/>
    <n v="54284500"/>
    <n v="202402"/>
    <n v="54486902"/>
    <n v="878166"/>
    <n v="0.99950000000000006"/>
    <m/>
    <n v="19"/>
    <n v="0.21099999999999999"/>
    <n v="2.12E-2"/>
    <m/>
    <m/>
    <n v="19705"/>
    <n v="42770"/>
  </r>
  <r>
    <x v="37"/>
    <s v="CalWIN"/>
    <x v="1"/>
    <x v="4"/>
    <n v="2016"/>
    <s v="2015/16"/>
    <n v="14923"/>
    <n v="126345"/>
    <n v="137"/>
    <n v="1392"/>
    <n v="15060"/>
    <n v="127737"/>
    <n v="142797"/>
    <n v="289206"/>
    <n v="40855"/>
    <n v="244906"/>
    <n v="285761"/>
    <n v="458"/>
    <n v="2987"/>
    <n v="3445"/>
    <n v="41313"/>
    <n v="247893"/>
    <n v="38788780"/>
    <n v="394768"/>
    <n v="39183548"/>
    <n v="908204"/>
    <n v="0.94710000000000005"/>
    <m/>
    <n v="28"/>
    <n v="0.42899999999999999"/>
    <n v="1.8800000000000001E-2"/>
    <m/>
    <m/>
    <n v="15330"/>
    <n v="31945"/>
  </r>
  <r>
    <x v="38"/>
    <s v="CalWIN"/>
    <x v="1"/>
    <x v="4"/>
    <n v="2016"/>
    <s v="2015/16"/>
    <n v="2309"/>
    <n v="30867"/>
    <n v="62"/>
    <n v="1479"/>
    <n v="2371"/>
    <n v="32346"/>
    <n v="34717"/>
    <n v="52762"/>
    <n v="5122"/>
    <n v="45244"/>
    <n v="50366"/>
    <n v="171"/>
    <n v="2225"/>
    <n v="2396"/>
    <n v="5293"/>
    <n v="47469"/>
    <n v="7465913"/>
    <n v="295639"/>
    <n v="7761552"/>
    <n v="228292"/>
    <n v="0.97260000000000002"/>
    <m/>
    <n v="6"/>
    <n v="0.66700000000000004"/>
    <n v="4.5499999999999999E-2"/>
    <m/>
    <m/>
    <n v="3907"/>
    <n v="6306"/>
  </r>
  <r>
    <x v="39"/>
    <s v="C-IV"/>
    <x v="1"/>
    <x v="4"/>
    <n v="2016"/>
    <s v="2015/16"/>
    <n v="7782"/>
    <n v="44446"/>
    <n v="21"/>
    <n v="287"/>
    <n v="7803"/>
    <n v="44733"/>
    <n v="52536"/>
    <n v="118821"/>
    <n v="19849"/>
    <n v="98107"/>
    <n v="117956"/>
    <n v="75"/>
    <n v="790"/>
    <n v="865"/>
    <n v="19924"/>
    <n v="98897"/>
    <n v="16026691"/>
    <n v="96893"/>
    <n v="16123584"/>
    <n v="299662"/>
    <n v="0.99339999999999995"/>
    <m/>
    <n v="8"/>
    <n v="0.125"/>
    <n v="2.0400000000000001E-2"/>
    <m/>
    <m/>
    <n v="6805"/>
    <n v="14821"/>
  </r>
  <r>
    <x v="40"/>
    <s v="CalWIN"/>
    <x v="1"/>
    <x v="4"/>
    <n v="2016"/>
    <s v="2015/16"/>
    <n v="1004"/>
    <n v="9084"/>
    <n v="2"/>
    <n v="26"/>
    <n v="1006"/>
    <n v="9110"/>
    <n v="10116"/>
    <n v="18605"/>
    <n v="2519"/>
    <n v="16005"/>
    <n v="18524"/>
    <n v="7"/>
    <n v="74"/>
    <n v="81"/>
    <n v="2526"/>
    <n v="16079"/>
    <n v="2529554"/>
    <n v="6684"/>
    <n v="2536238"/>
    <n v="62547"/>
    <n v="0.96650000000000003"/>
    <m/>
    <n v="48"/>
    <n v="0.20799999999999999"/>
    <n v="5.3999999999999999E-2"/>
    <m/>
    <m/>
    <n v="1098"/>
    <n v="2317"/>
  </r>
  <r>
    <x v="41"/>
    <s v="CalWIN"/>
    <x v="1"/>
    <x v="4"/>
    <n v="2016"/>
    <s v="2015/16"/>
    <n v="983"/>
    <n v="14263"/>
    <n v="14"/>
    <n v="338"/>
    <n v="997"/>
    <n v="14601"/>
    <n v="15598"/>
    <n v="30378"/>
    <n v="2326"/>
    <n v="27198"/>
    <n v="29524"/>
    <n v="44"/>
    <n v="810"/>
    <n v="854"/>
    <n v="2370"/>
    <n v="28008"/>
    <n v="3913903"/>
    <n v="82605"/>
    <n v="3996508"/>
    <n v="158922"/>
    <n v="0.96860000000000002"/>
    <m/>
    <n v="48"/>
    <n v="0.20799999999999999"/>
    <n v="5.3999999999999999E-2"/>
    <m/>
    <m/>
    <n v="3639"/>
    <n v="7121"/>
  </r>
  <r>
    <x v="42"/>
    <s v="CalWIN"/>
    <x v="1"/>
    <x v="4"/>
    <n v="2016"/>
    <s v="2015/16"/>
    <n v="2668"/>
    <n v="16366"/>
    <n v="7"/>
    <n v="102"/>
    <n v="2675"/>
    <n v="16468"/>
    <n v="19143"/>
    <n v="40326"/>
    <n v="6781"/>
    <n v="33296"/>
    <n v="40077"/>
    <n v="20"/>
    <n v="229"/>
    <n v="249"/>
    <n v="6801"/>
    <n v="33525"/>
    <n v="5503909"/>
    <n v="29125"/>
    <n v="5533034"/>
    <n v="144221"/>
    <n v="0.95250000000000001"/>
    <m/>
    <n v="48"/>
    <n v="0.20799999999999999"/>
    <n v="5.3999999999999999E-2"/>
    <m/>
    <m/>
    <n v="5189"/>
    <n v="11862"/>
  </r>
  <r>
    <x v="43"/>
    <s v="CalWIN"/>
    <x v="1"/>
    <x v="4"/>
    <n v="2016"/>
    <s v="2015/16"/>
    <n v="4963"/>
    <n v="47843"/>
    <n v="42"/>
    <n v="1074"/>
    <n v="5005"/>
    <n v="48917"/>
    <n v="53922"/>
    <n v="106603"/>
    <n v="12007"/>
    <n v="92293"/>
    <n v="104300"/>
    <n v="137"/>
    <n v="2166"/>
    <n v="2303"/>
    <n v="12144"/>
    <n v="94459"/>
    <n v="14306757"/>
    <n v="276583"/>
    <n v="14583340"/>
    <n v="452001"/>
    <n v="0.97829999999999995"/>
    <m/>
    <n v="10"/>
    <n v="0.3"/>
    <n v="4.2799999999999998E-2"/>
    <m/>
    <m/>
    <n v="9932"/>
    <n v="20388"/>
  </r>
  <r>
    <x v="44"/>
    <s v="CalWIN"/>
    <x v="1"/>
    <x v="4"/>
    <n v="2016"/>
    <s v="2015/16"/>
    <n v="1227"/>
    <n v="13671"/>
    <n v="2"/>
    <n v="25"/>
    <n v="1229"/>
    <n v="13696"/>
    <n v="14925"/>
    <n v="27563"/>
    <n v="2979"/>
    <n v="24508"/>
    <n v="27487"/>
    <n v="6"/>
    <n v="70"/>
    <n v="76"/>
    <n v="2985"/>
    <n v="24578"/>
    <n v="3766336"/>
    <n v="7744"/>
    <n v="3774080"/>
    <n v="81221"/>
    <n v="0.97089999999999999"/>
    <m/>
    <n v="48"/>
    <n v="0.20799999999999999"/>
    <n v="5.3999999999999999E-2"/>
    <m/>
    <m/>
    <n v="2660"/>
    <n v="5662"/>
  </r>
  <r>
    <x v="45"/>
    <s v="C-IV"/>
    <x v="1"/>
    <x v="4"/>
    <n v="2016"/>
    <s v="2015/16"/>
    <n v="1372"/>
    <n v="11531"/>
    <n v="2"/>
    <n v="24"/>
    <n v="1374"/>
    <n v="11555"/>
    <n v="12929"/>
    <n v="24679"/>
    <n v="3401"/>
    <n v="21225"/>
    <n v="24626"/>
    <n v="5"/>
    <n v="48"/>
    <n v="53"/>
    <n v="3406"/>
    <n v="21273"/>
    <n v="3256629"/>
    <n v="6247"/>
    <n v="3262876"/>
    <n v="66002"/>
    <n v="0.98650000000000004"/>
    <m/>
    <n v="48"/>
    <n v="0.20799999999999999"/>
    <n v="5.3999999999999999E-2"/>
    <m/>
    <m/>
    <n v="586"/>
    <n v="953"/>
  </r>
  <r>
    <x v="46"/>
    <s v="C-IV"/>
    <x v="1"/>
    <x v="4"/>
    <n v="2016"/>
    <s v="2015/16"/>
    <n v="8"/>
    <n v="158"/>
    <n v="0"/>
    <n v="0"/>
    <n v="8"/>
    <n v="158"/>
    <n v="166"/>
    <n v="295"/>
    <n v="24"/>
    <n v="271"/>
    <n v="295"/>
    <n v="0"/>
    <n v="0"/>
    <n v="0"/>
    <n v="24"/>
    <n v="271"/>
    <n v="40162"/>
    <n v="0"/>
    <n v="40162"/>
    <n v="807"/>
    <n v="1"/>
    <m/>
    <n v="48"/>
    <n v="0.20799999999999999"/>
    <n v="5.3999999999999999E-2"/>
    <m/>
    <m/>
    <n v="1"/>
    <n v="1"/>
  </r>
  <r>
    <x v="47"/>
    <s v="C-IV"/>
    <x v="1"/>
    <x v="4"/>
    <n v="2016"/>
    <s v="2015/16"/>
    <n v="460"/>
    <n v="2879"/>
    <n v="0"/>
    <n v="8"/>
    <n v="460"/>
    <n v="2887"/>
    <n v="3347"/>
    <n v="7104"/>
    <n v="1284"/>
    <n v="5803"/>
    <n v="7087"/>
    <n v="1"/>
    <n v="16"/>
    <n v="17"/>
    <n v="1285"/>
    <n v="5819"/>
    <n v="950180"/>
    <n v="2118"/>
    <n v="952298"/>
    <n v="18092"/>
    <n v="1"/>
    <m/>
    <n v="48"/>
    <n v="0.20799999999999999"/>
    <n v="5.3999999999999999E-2"/>
    <m/>
    <m/>
    <n v="158"/>
    <n v="265"/>
  </r>
  <r>
    <x v="48"/>
    <s v="CalWIN"/>
    <x v="1"/>
    <x v="4"/>
    <n v="2016"/>
    <s v="2015/16"/>
    <n v="2814"/>
    <n v="19856"/>
    <n v="9"/>
    <n v="104"/>
    <n v="2823"/>
    <n v="19960"/>
    <n v="22783"/>
    <n v="43283"/>
    <n v="6769"/>
    <n v="36242"/>
    <n v="43011"/>
    <n v="31"/>
    <n v="241"/>
    <n v="272"/>
    <n v="6800"/>
    <n v="36483"/>
    <n v="6182041.1799999997"/>
    <n v="34357.11"/>
    <n v="6216398.29"/>
    <n v="124827"/>
    <n v="0.95650000000000002"/>
    <m/>
    <n v="5"/>
    <n v="0.2"/>
    <n v="1.8100000000000002E-2"/>
    <m/>
    <m/>
    <n v="2234"/>
    <n v="4522"/>
  </r>
  <r>
    <x v="49"/>
    <s v="CalWIN"/>
    <x v="1"/>
    <x v="4"/>
    <n v="2016"/>
    <s v="2015/16"/>
    <n v="1647"/>
    <n v="17687"/>
    <n v="9"/>
    <n v="134"/>
    <n v="1656"/>
    <n v="17821"/>
    <n v="19477"/>
    <n v="34744"/>
    <n v="3972"/>
    <n v="30407"/>
    <n v="34379"/>
    <n v="32"/>
    <n v="333"/>
    <n v="365"/>
    <n v="4004"/>
    <n v="30740"/>
    <n v="4709615"/>
    <n v="33910"/>
    <n v="4743525"/>
    <n v="129090"/>
    <n v="0.87"/>
    <m/>
    <n v="48"/>
    <n v="0.20799999999999999"/>
    <n v="5.3999999999999999E-2"/>
    <m/>
    <m/>
    <n v="3235"/>
    <n v="6709"/>
  </r>
  <r>
    <x v="50"/>
    <s v="C-IV"/>
    <x v="1"/>
    <x v="4"/>
    <n v="2016"/>
    <s v="2015/16"/>
    <n v="5878"/>
    <n v="36658"/>
    <n v="10"/>
    <n v="86"/>
    <n v="5888"/>
    <n v="36744"/>
    <n v="42632"/>
    <n v="89906"/>
    <n v="15284"/>
    <n v="74347"/>
    <n v="89631"/>
    <n v="33"/>
    <n v="242"/>
    <n v="275"/>
    <n v="15317"/>
    <n v="74589"/>
    <n v="12235270"/>
    <n v="27536"/>
    <n v="12262806"/>
    <n v="241721"/>
    <n v="0.99409999999999998"/>
    <m/>
    <n v="4"/>
    <n v="0.25"/>
    <n v="1.9900000000000001E-2"/>
    <m/>
    <m/>
    <n v="5092"/>
    <n v="11140"/>
  </r>
  <r>
    <x v="51"/>
    <s v="C-IV"/>
    <x v="1"/>
    <x v="4"/>
    <n v="2016"/>
    <s v="2015/16"/>
    <n v="770"/>
    <n v="5030"/>
    <n v="6"/>
    <n v="29"/>
    <n v="776"/>
    <n v="5059"/>
    <n v="5835"/>
    <n v="13426"/>
    <n v="2119"/>
    <n v="11216"/>
    <n v="13335"/>
    <n v="19"/>
    <n v="72"/>
    <n v="91"/>
    <n v="2138"/>
    <n v="11288"/>
    <n v="1791838"/>
    <n v="10482"/>
    <n v="1802320"/>
    <n v="41970"/>
    <n v="0.95620000000000005"/>
    <m/>
    <n v="48"/>
    <n v="0.20799999999999999"/>
    <n v="5.3999999999999999E-2"/>
    <m/>
    <m/>
    <n v="666"/>
    <n v="1454"/>
  </r>
  <r>
    <x v="52"/>
    <s v="C-IV"/>
    <x v="1"/>
    <x v="4"/>
    <n v="2016"/>
    <s v="2015/16"/>
    <n v="565"/>
    <n v="4091"/>
    <n v="0"/>
    <n v="11"/>
    <n v="565"/>
    <n v="4102"/>
    <n v="4667"/>
    <n v="10185"/>
    <n v="1522"/>
    <n v="8623"/>
    <n v="10145"/>
    <n v="1"/>
    <n v="39"/>
    <n v="40"/>
    <n v="1523"/>
    <n v="8662"/>
    <n v="1338220"/>
    <n v="5055"/>
    <n v="1343275"/>
    <n v="27661"/>
    <n v="0.89180000000000004"/>
    <m/>
    <n v="48"/>
    <n v="0.20799999999999999"/>
    <n v="5.3999999999999999E-2"/>
    <m/>
    <m/>
    <n v="419"/>
    <n v="910"/>
  </r>
  <r>
    <x v="53"/>
    <s v="C-IV"/>
    <x v="1"/>
    <x v="4"/>
    <n v="2016"/>
    <s v="2015/16"/>
    <n v="66"/>
    <n v="973"/>
    <n v="0"/>
    <n v="0"/>
    <n v="66"/>
    <n v="973"/>
    <n v="1039"/>
    <n v="1818"/>
    <n v="160"/>
    <n v="1658"/>
    <n v="1818"/>
    <n v="0"/>
    <n v="0"/>
    <n v="0"/>
    <n v="160"/>
    <n v="1658"/>
    <n v="265420"/>
    <n v="0"/>
    <n v="265420"/>
    <n v="4963"/>
    <n v="0.90410000000000001"/>
    <m/>
    <n v="48"/>
    <n v="0.20799999999999999"/>
    <n v="5.3999999999999999E-2"/>
    <m/>
    <m/>
    <n v="28"/>
    <n v="40"/>
  </r>
  <r>
    <x v="54"/>
    <s v="CalWIN"/>
    <x v="1"/>
    <x v="4"/>
    <n v="2016"/>
    <s v="2015/16"/>
    <n v="8607"/>
    <n v="44341"/>
    <n v="23"/>
    <n v="433"/>
    <n v="8630"/>
    <n v="44774"/>
    <n v="53404"/>
    <n v="125621"/>
    <n v="23753"/>
    <n v="100630"/>
    <n v="124383"/>
    <n v="77"/>
    <n v="1161"/>
    <n v="1238"/>
    <n v="23830"/>
    <n v="101791"/>
    <n v="17040402"/>
    <n v="143560"/>
    <n v="17183962"/>
    <n v="257082"/>
    <n v="0.97960000000000003"/>
    <m/>
    <n v="8"/>
    <n v="0.125"/>
    <n v="2.5899999999999999E-2"/>
    <m/>
    <m/>
    <n v="8138"/>
    <n v="19141"/>
  </r>
  <r>
    <x v="55"/>
    <s v="C-IV"/>
    <x v="1"/>
    <x v="4"/>
    <n v="2016"/>
    <s v="2015/16"/>
    <n v="326"/>
    <n v="2844"/>
    <n v="0"/>
    <n v="5"/>
    <n v="326"/>
    <n v="2849"/>
    <n v="3175"/>
    <n v="5533"/>
    <n v="817"/>
    <n v="4703"/>
    <n v="5520"/>
    <n v="1"/>
    <n v="12"/>
    <n v="13"/>
    <n v="818"/>
    <n v="4715"/>
    <n v="752976"/>
    <n v="1288"/>
    <n v="754264"/>
    <n v="14846"/>
    <n v="0.98529999999999995"/>
    <m/>
    <n v="48"/>
    <n v="0.20799999999999999"/>
    <n v="5.3999999999999999E-2"/>
    <m/>
    <m/>
    <n v="99"/>
    <n v="150"/>
  </r>
  <r>
    <x v="56"/>
    <s v="CalWIN"/>
    <x v="1"/>
    <x v="4"/>
    <n v="2016"/>
    <s v="2015/16"/>
    <n v="3135"/>
    <n v="34357"/>
    <n v="11"/>
    <n v="296"/>
    <n v="3146"/>
    <n v="34653"/>
    <n v="37799"/>
    <n v="76119"/>
    <n v="8094"/>
    <n v="67382"/>
    <n v="75476"/>
    <n v="39"/>
    <n v="604"/>
    <n v="643"/>
    <n v="8133"/>
    <n v="67986"/>
    <n v="10373303"/>
    <n v="127354"/>
    <n v="10500657"/>
    <n v="240802"/>
    <n v="0.97740000000000005"/>
    <m/>
    <n v="7"/>
    <n v="0.42899999999999999"/>
    <n v="5.4100000000000002E-2"/>
    <m/>
    <m/>
    <n v="7177"/>
    <n v="16238"/>
  </r>
  <r>
    <x v="57"/>
    <s v="CalWIN"/>
    <x v="1"/>
    <x v="4"/>
    <n v="2016"/>
    <s v="2015/16"/>
    <n v="1046"/>
    <n v="9667"/>
    <n v="24"/>
    <n v="127"/>
    <n v="1070"/>
    <n v="9794"/>
    <n v="10864"/>
    <n v="21445"/>
    <n v="2747"/>
    <n v="18282"/>
    <n v="21029"/>
    <n v="100"/>
    <n v="316"/>
    <n v="416"/>
    <n v="2847"/>
    <n v="18598"/>
    <n v="2864250"/>
    <n v="48919"/>
    <n v="2913169"/>
    <n v="59889"/>
    <n v="0.96440000000000003"/>
    <m/>
    <n v="48"/>
    <n v="0.20799999999999999"/>
    <n v="5.3999999999999999E-2"/>
    <m/>
    <m/>
    <n v="964"/>
    <n v="1956"/>
  </r>
  <r>
    <x v="58"/>
    <s v="C-IV"/>
    <x v="1"/>
    <x v="4"/>
    <n v="2016"/>
    <s v="2015/16"/>
    <n v="874"/>
    <n v="5451"/>
    <n v="1"/>
    <n v="18"/>
    <n v="875"/>
    <n v="5469"/>
    <n v="6344"/>
    <n v="13652"/>
    <n v="2364"/>
    <n v="11233"/>
    <n v="13597"/>
    <n v="5"/>
    <n v="50"/>
    <n v="55"/>
    <n v="2369"/>
    <n v="11283"/>
    <n v="1893218"/>
    <n v="5695"/>
    <n v="1898913"/>
    <n v="32395"/>
    <n v="1"/>
    <m/>
    <n v="48"/>
    <n v="0.20799999999999999"/>
    <n v="5.3999999999999999E-2"/>
    <m/>
    <m/>
    <n v="520"/>
    <n v="1058"/>
  </r>
  <r>
    <x v="0"/>
    <s v="n/a"/>
    <x v="2"/>
    <x v="4"/>
    <n v="2016"/>
    <s v="2015/16"/>
    <n v="270979"/>
    <n v="1846668"/>
    <n v="2117"/>
    <n v="19346"/>
    <n v="273096"/>
    <n v="1866014"/>
    <n v="2139110"/>
    <n v="4430133"/>
    <n v="688062"/>
    <n v="3692900"/>
    <n v="4380962"/>
    <n v="7081"/>
    <n v="42090"/>
    <n v="49171"/>
    <n v="695143"/>
    <n v="3734990"/>
    <n v="613986694.87"/>
    <n v="6158319"/>
    <n v="620145013.87"/>
    <n v="13657971"/>
    <n v="0.97299999999999998"/>
    <m/>
    <n v="383"/>
    <n v="0.36299999999999999"/>
    <n v="5.2499999999999998E-2"/>
    <m/>
    <m/>
    <n v="313989"/>
    <n v="666435"/>
  </r>
  <r>
    <x v="1"/>
    <s v="CalWIN"/>
    <x v="2"/>
    <x v="4"/>
    <n v="2016"/>
    <s v="2015/16"/>
    <n v="6826"/>
    <n v="53135"/>
    <n v="93"/>
    <n v="1135"/>
    <n v="6919"/>
    <n v="54270"/>
    <n v="61189"/>
    <n v="117557"/>
    <n v="15800"/>
    <n v="98818"/>
    <n v="114618"/>
    <n v="323"/>
    <n v="2616"/>
    <n v="2939"/>
    <n v="16123"/>
    <n v="101434"/>
    <n v="16574901"/>
    <n v="339398"/>
    <n v="16914299"/>
    <n v="446065"/>
    <n v="0.96779999999999999"/>
    <m/>
    <n v="13"/>
    <n v="0.46200000000000002"/>
    <n v="5.8799999999999998E-2"/>
    <m/>
    <m/>
    <n v="8371"/>
    <n v="16244"/>
  </r>
  <r>
    <x v="2"/>
    <s v="C-IV"/>
    <x v="2"/>
    <x v="4"/>
    <n v="2016"/>
    <s v="2015/16"/>
    <n v="1"/>
    <n v="96"/>
    <n v="0"/>
    <n v="0"/>
    <n v="1"/>
    <n v="96"/>
    <n v="97"/>
    <n v="161"/>
    <n v="2"/>
    <n v="159"/>
    <n v="161"/>
    <n v="0"/>
    <n v="0"/>
    <n v="0"/>
    <n v="2"/>
    <n v="159"/>
    <n v="18095"/>
    <n v="0"/>
    <n v="18095"/>
    <n v="358"/>
    <n v="1"/>
    <m/>
    <n v="56"/>
    <n v="0.19600000000000001"/>
    <n v="5.74E-2"/>
    <m/>
    <m/>
    <n v="0"/>
    <n v="0"/>
  </r>
  <r>
    <x v="3"/>
    <s v="C-IV"/>
    <x v="2"/>
    <x v="4"/>
    <n v="2016"/>
    <s v="2015/16"/>
    <n v="180"/>
    <n v="1649"/>
    <n v="0"/>
    <n v="1"/>
    <n v="180"/>
    <n v="1650"/>
    <n v="1830"/>
    <n v="3458"/>
    <n v="469"/>
    <n v="2986"/>
    <n v="3455"/>
    <n v="0"/>
    <n v="3"/>
    <n v="3"/>
    <n v="469"/>
    <n v="2989"/>
    <n v="469552"/>
    <n v="138"/>
    <n v="469690"/>
    <n v="8307"/>
    <n v="0.95"/>
    <m/>
    <n v="56"/>
    <n v="0.19600000000000001"/>
    <n v="5.74E-2"/>
    <m/>
    <m/>
    <n v="56"/>
    <n v="106"/>
  </r>
  <r>
    <x v="4"/>
    <s v="C-IV"/>
    <x v="2"/>
    <x v="4"/>
    <n v="2016"/>
    <s v="2015/16"/>
    <n v="1805"/>
    <n v="15250"/>
    <n v="5"/>
    <n v="49"/>
    <n v="1810"/>
    <n v="15299"/>
    <n v="17109"/>
    <n v="32341"/>
    <n v="4501"/>
    <n v="27729"/>
    <n v="32230"/>
    <n v="11"/>
    <n v="100"/>
    <n v="111"/>
    <n v="4512"/>
    <n v="27829"/>
    <n v="4464442"/>
    <n v="13298"/>
    <n v="4477740"/>
    <n v="83575"/>
    <n v="0.88900000000000001"/>
    <m/>
    <n v="56"/>
    <n v="0.19600000000000001"/>
    <n v="5.74E-2"/>
    <m/>
    <m/>
    <n v="885"/>
    <n v="1516"/>
  </r>
  <r>
    <x v="5"/>
    <s v="C-IV"/>
    <x v="2"/>
    <x v="4"/>
    <n v="2016"/>
    <s v="2015/16"/>
    <n v="240"/>
    <n v="2548"/>
    <n v="0"/>
    <n v="3"/>
    <n v="240"/>
    <n v="2551"/>
    <n v="2791"/>
    <n v="5145"/>
    <n v="637"/>
    <n v="4499"/>
    <n v="5136"/>
    <n v="0"/>
    <n v="9"/>
    <n v="9"/>
    <n v="637"/>
    <n v="4508"/>
    <n v="688640"/>
    <n v="507"/>
    <n v="689147"/>
    <n v="12256"/>
    <n v="0.98019999999999996"/>
    <m/>
    <n v="56"/>
    <n v="0.19600000000000001"/>
    <n v="5.74E-2"/>
    <m/>
    <m/>
    <n v="73"/>
    <n v="141"/>
  </r>
  <r>
    <x v="6"/>
    <s v="C-IV"/>
    <x v="2"/>
    <x v="4"/>
    <n v="2016"/>
    <s v="2015/16"/>
    <n v="94"/>
    <n v="506"/>
    <n v="1"/>
    <n v="1"/>
    <n v="95"/>
    <n v="507"/>
    <n v="602"/>
    <n v="1375"/>
    <n v="246"/>
    <n v="1124"/>
    <n v="1370"/>
    <n v="2"/>
    <n v="3"/>
    <n v="5"/>
    <n v="248"/>
    <n v="1127"/>
    <n v="192085"/>
    <n v="367"/>
    <n v="192452"/>
    <n v="8989"/>
    <n v="0.7742"/>
    <m/>
    <n v="56"/>
    <n v="0.19600000000000001"/>
    <n v="5.74E-2"/>
    <m/>
    <m/>
    <n v="114"/>
    <n v="245"/>
  </r>
  <r>
    <x v="7"/>
    <s v="CalWIN"/>
    <x v="2"/>
    <x v="4"/>
    <n v="2016"/>
    <s v="2015/16"/>
    <n v="4394"/>
    <n v="30285"/>
    <n v="40"/>
    <n v="302"/>
    <n v="4434"/>
    <n v="30587"/>
    <n v="35021"/>
    <n v="69951"/>
    <n v="10257"/>
    <n v="58826"/>
    <n v="69083"/>
    <n v="152"/>
    <n v="716"/>
    <n v="868"/>
    <n v="10409"/>
    <n v="59542"/>
    <n v="9990280"/>
    <n v="95177"/>
    <n v="10085457"/>
    <n v="276950"/>
    <n v="0.95140000000000002"/>
    <m/>
    <n v="9"/>
    <n v="0.44400000000000001"/>
    <n v="3.6999999999999998E-2"/>
    <m/>
    <m/>
    <n v="5089"/>
    <n v="10347"/>
  </r>
  <r>
    <x v="8"/>
    <s v="C-IV"/>
    <x v="2"/>
    <x v="4"/>
    <n v="2016"/>
    <s v="2015/16"/>
    <n v="432"/>
    <n v="2222"/>
    <n v="0"/>
    <n v="1"/>
    <n v="432"/>
    <n v="2223"/>
    <n v="2655"/>
    <n v="5399"/>
    <n v="1198"/>
    <n v="4199"/>
    <n v="5397"/>
    <n v="0"/>
    <n v="2"/>
    <n v="2"/>
    <n v="1198"/>
    <n v="4201"/>
    <n v="728972"/>
    <n v="198"/>
    <n v="729170"/>
    <n v="12101"/>
    <n v="0.98850000000000005"/>
    <m/>
    <n v="56"/>
    <n v="0.19600000000000001"/>
    <n v="5.74E-2"/>
    <m/>
    <m/>
    <n v="120"/>
    <n v="222"/>
  </r>
  <r>
    <x v="9"/>
    <s v="C-IV"/>
    <x v="2"/>
    <x v="4"/>
    <n v="2016"/>
    <s v="2015/16"/>
    <n v="571"/>
    <n v="6660"/>
    <n v="1"/>
    <n v="18"/>
    <n v="572"/>
    <n v="6678"/>
    <n v="7250"/>
    <n v="12948"/>
    <n v="1395"/>
    <n v="11505"/>
    <n v="12900"/>
    <n v="2"/>
    <n v="46"/>
    <n v="48"/>
    <n v="1397"/>
    <n v="11551"/>
    <n v="1764479"/>
    <n v="4295"/>
    <n v="1768774"/>
    <n v="39153"/>
    <n v="0.99180000000000001"/>
    <m/>
    <n v="56"/>
    <n v="0.19600000000000001"/>
    <n v="5.74E-2"/>
    <m/>
    <m/>
    <n v="386"/>
    <n v="798"/>
  </r>
  <r>
    <x v="10"/>
    <s v="CalWIN"/>
    <x v="2"/>
    <x v="4"/>
    <n v="2016"/>
    <s v="2015/16"/>
    <n v="14512"/>
    <n v="88847"/>
    <n v="91"/>
    <n v="426"/>
    <n v="14603"/>
    <n v="89273"/>
    <n v="103876"/>
    <n v="240369"/>
    <n v="39634"/>
    <n v="199348"/>
    <n v="238982"/>
    <n v="303"/>
    <n v="1084"/>
    <n v="1387"/>
    <n v="39937"/>
    <n v="200432"/>
    <n v="32925354"/>
    <n v="164777"/>
    <n v="33090131"/>
    <n v="492058"/>
    <n v="0.93940000000000001"/>
    <m/>
    <n v="22"/>
    <n v="0.27300000000000002"/>
    <n v="2.6800000000000001E-2"/>
    <m/>
    <m/>
    <n v="13790"/>
    <n v="30973"/>
  </r>
  <r>
    <x v="11"/>
    <s v="C-IV"/>
    <x v="2"/>
    <x v="4"/>
    <n v="2016"/>
    <s v="2015/16"/>
    <n v="229"/>
    <n v="1323"/>
    <n v="0"/>
    <n v="3"/>
    <n v="229"/>
    <n v="1326"/>
    <n v="1555"/>
    <n v="3640"/>
    <n v="628"/>
    <n v="2998"/>
    <n v="3626"/>
    <n v="2"/>
    <n v="12"/>
    <n v="14"/>
    <n v="630"/>
    <n v="3010"/>
    <n v="453702"/>
    <n v="1305"/>
    <n v="455007"/>
    <n v="12280"/>
    <n v="1"/>
    <m/>
    <n v="56"/>
    <n v="0.19600000000000001"/>
    <n v="5.74E-2"/>
    <m/>
    <m/>
    <n v="222"/>
    <n v="493"/>
  </r>
  <r>
    <x v="12"/>
    <s v="C-IV"/>
    <x v="2"/>
    <x v="4"/>
    <n v="2016"/>
    <s v="2015/16"/>
    <n v="933"/>
    <n v="11648"/>
    <n v="0"/>
    <n v="19"/>
    <n v="933"/>
    <n v="11667"/>
    <n v="12600"/>
    <n v="21420"/>
    <n v="2316"/>
    <n v="19061"/>
    <n v="21377"/>
    <n v="0"/>
    <n v="43"/>
    <n v="43"/>
    <n v="2316"/>
    <n v="19104"/>
    <n v="3008974"/>
    <n v="5627"/>
    <n v="3014601"/>
    <n v="54156"/>
    <n v="0.99660000000000004"/>
    <m/>
    <n v="56"/>
    <n v="0.19600000000000001"/>
    <n v="5.74E-2"/>
    <m/>
    <m/>
    <n v="613"/>
    <n v="1139"/>
  </r>
  <r>
    <x v="13"/>
    <s v="C-IV"/>
    <x v="2"/>
    <x v="4"/>
    <n v="2016"/>
    <s v="2015/16"/>
    <n v="2337"/>
    <n v="14842"/>
    <n v="12"/>
    <n v="137"/>
    <n v="2349"/>
    <n v="14979"/>
    <n v="17328"/>
    <n v="42539"/>
    <n v="6654"/>
    <n v="35453"/>
    <n v="42107"/>
    <n v="40"/>
    <n v="392"/>
    <n v="432"/>
    <n v="6694"/>
    <n v="35845"/>
    <n v="5374430"/>
    <n v="44624"/>
    <n v="5419054"/>
    <n v="93722"/>
    <n v="0.97740000000000005"/>
    <m/>
    <n v="56"/>
    <n v="0.19600000000000001"/>
    <n v="5.74E-2"/>
    <m/>
    <m/>
    <n v="879"/>
    <n v="1723"/>
  </r>
  <r>
    <x v="14"/>
    <s v="C-IV"/>
    <x v="2"/>
    <x v="4"/>
    <n v="2016"/>
    <s v="2015/16"/>
    <n v="106"/>
    <n v="961"/>
    <n v="1"/>
    <n v="2"/>
    <n v="107"/>
    <n v="963"/>
    <n v="1070"/>
    <n v="2088"/>
    <n v="301"/>
    <n v="1779"/>
    <n v="2080"/>
    <n v="1"/>
    <n v="7"/>
    <n v="8"/>
    <n v="302"/>
    <n v="1786"/>
    <n v="265695"/>
    <n v="400"/>
    <n v="266095"/>
    <n v="5631"/>
    <n v="1"/>
    <m/>
    <n v="56"/>
    <n v="0.19600000000000001"/>
    <n v="5.74E-2"/>
    <m/>
    <m/>
    <n v="73"/>
    <n v="142"/>
  </r>
  <r>
    <x v="15"/>
    <s v="C-IV"/>
    <x v="2"/>
    <x v="4"/>
    <n v="2016"/>
    <s v="2015/16"/>
    <n v="10722"/>
    <n v="60113"/>
    <n v="23"/>
    <n v="399"/>
    <n v="10745"/>
    <n v="60512"/>
    <n v="71257"/>
    <n v="165897"/>
    <n v="28923"/>
    <n v="135965"/>
    <n v="164888"/>
    <n v="75"/>
    <n v="934"/>
    <n v="1009"/>
    <n v="28998"/>
    <n v="136899"/>
    <n v="22361821"/>
    <n v="138272"/>
    <n v="22500093"/>
    <n v="405346"/>
    <n v="0.99570000000000003"/>
    <m/>
    <n v="15"/>
    <n v="0.2"/>
    <n v="8.6999999999999994E-3"/>
    <m/>
    <m/>
    <n v="10152"/>
    <n v="23194"/>
  </r>
  <r>
    <x v="16"/>
    <s v="C-IV"/>
    <x v="2"/>
    <x v="4"/>
    <n v="2016"/>
    <s v="2015/16"/>
    <n v="1481"/>
    <n v="9490"/>
    <n v="4"/>
    <n v="60"/>
    <n v="1485"/>
    <n v="9550"/>
    <n v="11035"/>
    <n v="25270"/>
    <n v="4030"/>
    <n v="21059"/>
    <n v="25089"/>
    <n v="17"/>
    <n v="164"/>
    <n v="181"/>
    <n v="4047"/>
    <n v="21223"/>
    <n v="3265699"/>
    <n v="19144"/>
    <n v="3284843"/>
    <n v="57474"/>
    <n v="0.99539999999999995"/>
    <m/>
    <n v="56"/>
    <n v="0.19600000000000001"/>
    <n v="5.74E-2"/>
    <m/>
    <m/>
    <n v="1307"/>
    <n v="2975"/>
  </r>
  <r>
    <x v="17"/>
    <s v="C-IV"/>
    <x v="2"/>
    <x v="4"/>
    <n v="2016"/>
    <s v="2015/16"/>
    <n v="603"/>
    <n v="6031"/>
    <n v="0"/>
    <n v="20"/>
    <n v="603"/>
    <n v="6051"/>
    <n v="6654"/>
    <n v="12595"/>
    <n v="1585"/>
    <n v="10962"/>
    <n v="12547"/>
    <n v="1"/>
    <n v="47"/>
    <n v="48"/>
    <n v="1586"/>
    <n v="11009"/>
    <n v="1729437"/>
    <n v="6201"/>
    <n v="1735638"/>
    <n v="31690"/>
    <n v="0.9496"/>
    <m/>
    <n v="56"/>
    <n v="0.19600000000000001"/>
    <n v="5.74E-2"/>
    <m/>
    <m/>
    <n v="373"/>
    <n v="758"/>
  </r>
  <r>
    <x v="18"/>
    <s v="C-IV"/>
    <x v="2"/>
    <x v="4"/>
    <n v="2016"/>
    <s v="2015/16"/>
    <n v="230"/>
    <n v="1322"/>
    <n v="1"/>
    <n v="1"/>
    <n v="231"/>
    <n v="1323"/>
    <n v="1554"/>
    <n v="3155"/>
    <n v="616"/>
    <n v="2533"/>
    <n v="3149"/>
    <n v="2"/>
    <n v="4"/>
    <n v="6"/>
    <n v="618"/>
    <n v="2537"/>
    <n v="442186"/>
    <n v="419"/>
    <n v="442605"/>
    <n v="7846"/>
    <n v="0.90480000000000005"/>
    <m/>
    <n v="56"/>
    <n v="0.19600000000000001"/>
    <n v="5.74E-2"/>
    <m/>
    <m/>
    <n v="87"/>
    <n v="159"/>
  </r>
  <r>
    <x v="19"/>
    <s v="LRS"/>
    <x v="2"/>
    <x v="4"/>
    <n v="2016"/>
    <s v="2015/16"/>
    <n v="79657"/>
    <n v="491402"/>
    <n v="983"/>
    <n v="6195"/>
    <n v="80640"/>
    <n v="497597"/>
    <n v="578237"/>
    <n v="1145274"/>
    <n v="187512"/>
    <n v="941756"/>
    <n v="1129268"/>
    <n v="3209"/>
    <n v="12797"/>
    <n v="16006"/>
    <n v="190721"/>
    <n v="954553"/>
    <n v="166619184"/>
    <n v="2281625"/>
    <n v="168900809"/>
    <n v="4180044"/>
    <n v="0.96309999999999996"/>
    <m/>
    <n v="65"/>
    <n v="0.67700000000000005"/>
    <n v="4.7100000000000003E-2"/>
    <m/>
    <m/>
    <n v="103542"/>
    <n v="213549"/>
  </r>
  <r>
    <x v="20"/>
    <s v="C-IV"/>
    <x v="2"/>
    <x v="4"/>
    <n v="2016"/>
    <s v="2015/16"/>
    <n v="1971"/>
    <n v="10367"/>
    <n v="4"/>
    <n v="24"/>
    <n v="1975"/>
    <n v="10391"/>
    <n v="12366"/>
    <n v="30086"/>
    <n v="5347"/>
    <n v="24647"/>
    <n v="29994"/>
    <n v="12"/>
    <n v="80"/>
    <n v="92"/>
    <n v="5359"/>
    <n v="24727"/>
    <n v="4030252"/>
    <n v="13542"/>
    <n v="4043794"/>
    <n v="70364"/>
    <n v="0.99239999999999995"/>
    <m/>
    <n v="56"/>
    <n v="0.19600000000000001"/>
    <n v="5.74E-2"/>
    <m/>
    <m/>
    <n v="2898"/>
    <n v="6913"/>
  </r>
  <r>
    <x v="21"/>
    <s v="C-IV"/>
    <x v="2"/>
    <x v="4"/>
    <n v="2016"/>
    <s v="2015/16"/>
    <n v="564"/>
    <n v="5572"/>
    <n v="17"/>
    <n v="137"/>
    <n v="581"/>
    <n v="5709"/>
    <n v="6290"/>
    <n v="10396"/>
    <n v="1259"/>
    <n v="8753"/>
    <n v="10012"/>
    <n v="51"/>
    <n v="333"/>
    <n v="384"/>
    <n v="1310"/>
    <n v="9086"/>
    <n v="1440280"/>
    <n v="31664"/>
    <n v="1471944"/>
    <n v="45313"/>
    <n v="0.99170000000000003"/>
    <m/>
    <n v="56"/>
    <n v="0.19600000000000001"/>
    <n v="5.74E-2"/>
    <m/>
    <m/>
    <n v="1280"/>
    <n v="2361"/>
  </r>
  <r>
    <x v="22"/>
    <s v="C-IV"/>
    <x v="2"/>
    <x v="4"/>
    <n v="2016"/>
    <s v="2015/16"/>
    <n v="122"/>
    <n v="1011"/>
    <n v="1"/>
    <n v="2"/>
    <n v="123"/>
    <n v="1013"/>
    <n v="1136"/>
    <n v="2107"/>
    <n v="353"/>
    <n v="1750"/>
    <n v="2103"/>
    <n v="1"/>
    <n v="3"/>
    <n v="4"/>
    <n v="354"/>
    <n v="1753"/>
    <n v="284632"/>
    <n v="408"/>
    <n v="285040"/>
    <n v="4843"/>
    <n v="1"/>
    <m/>
    <n v="56"/>
    <n v="0.19600000000000001"/>
    <n v="5.74E-2"/>
    <m/>
    <m/>
    <n v="23"/>
    <n v="38"/>
  </r>
  <r>
    <x v="23"/>
    <s v="C-IV"/>
    <x v="2"/>
    <x v="4"/>
    <n v="2016"/>
    <s v="2015/16"/>
    <n v="649"/>
    <n v="6160"/>
    <n v="1"/>
    <n v="23"/>
    <n v="650"/>
    <n v="6183"/>
    <n v="6833"/>
    <n v="12795"/>
    <n v="1674"/>
    <n v="11063"/>
    <n v="12737"/>
    <n v="3"/>
    <n v="55"/>
    <n v="58"/>
    <n v="1677"/>
    <n v="11118"/>
    <n v="1826091"/>
    <n v="6975"/>
    <n v="1833066"/>
    <n v="41858"/>
    <n v="0.98450000000000004"/>
    <m/>
    <n v="56"/>
    <n v="0.19600000000000001"/>
    <n v="5.74E-2"/>
    <m/>
    <m/>
    <n v="564"/>
    <n v="1236"/>
  </r>
  <r>
    <x v="24"/>
    <s v="C-IV"/>
    <x v="2"/>
    <x v="4"/>
    <n v="2016"/>
    <s v="2015/16"/>
    <n v="4378"/>
    <n v="20683"/>
    <n v="8"/>
    <n v="39"/>
    <n v="4386"/>
    <n v="20722"/>
    <n v="25108"/>
    <n v="58084"/>
    <n v="11836"/>
    <n v="46111"/>
    <n v="57947"/>
    <n v="28"/>
    <n v="109"/>
    <n v="137"/>
    <n v="11864"/>
    <n v="46220"/>
    <n v="7823594"/>
    <n v="13082"/>
    <n v="7836676"/>
    <n v="140315"/>
    <n v="0.99639999999999995"/>
    <m/>
    <n v="4"/>
    <n v="0"/>
    <n v="3.5200000000000002E-2"/>
    <m/>
    <m/>
    <n v="3986"/>
    <n v="9135"/>
  </r>
  <r>
    <x v="25"/>
    <s v="C-IV"/>
    <x v="2"/>
    <x v="4"/>
    <n v="2016"/>
    <s v="2015/16"/>
    <n v="72"/>
    <n v="426"/>
    <n v="0"/>
    <n v="1"/>
    <n v="72"/>
    <n v="427"/>
    <n v="499"/>
    <n v="1063"/>
    <n v="180"/>
    <n v="880"/>
    <n v="1060"/>
    <n v="0"/>
    <n v="3"/>
    <n v="3"/>
    <n v="180"/>
    <n v="883"/>
    <n v="141796"/>
    <n v="217"/>
    <n v="142013"/>
    <n v="3084"/>
    <n v="1"/>
    <m/>
    <n v="56"/>
    <n v="0.19600000000000001"/>
    <n v="5.74E-2"/>
    <m/>
    <m/>
    <n v="46"/>
    <n v="81"/>
  </r>
  <r>
    <x v="26"/>
    <s v="C-IV"/>
    <x v="2"/>
    <x v="4"/>
    <n v="2016"/>
    <s v="2015/16"/>
    <n v="13"/>
    <n v="431"/>
    <n v="0"/>
    <n v="1"/>
    <n v="13"/>
    <n v="432"/>
    <n v="445"/>
    <n v="787"/>
    <n v="36"/>
    <n v="749"/>
    <n v="785"/>
    <n v="0"/>
    <n v="2"/>
    <n v="2"/>
    <n v="36"/>
    <n v="751"/>
    <n v="105250"/>
    <n v="154"/>
    <n v="105404"/>
    <n v="3783"/>
    <n v="1"/>
    <m/>
    <n v="56"/>
    <n v="0.19600000000000001"/>
    <n v="5.74E-2"/>
    <m/>
    <m/>
    <n v="64"/>
    <n v="135"/>
  </r>
  <r>
    <x v="27"/>
    <s v="C-IV"/>
    <x v="2"/>
    <x v="4"/>
    <n v="2016"/>
    <s v="2015/16"/>
    <n v="3962"/>
    <n v="20920"/>
    <n v="9"/>
    <n v="133"/>
    <n v="3971"/>
    <n v="21053"/>
    <n v="25024"/>
    <n v="56085"/>
    <n v="9942"/>
    <n v="45708"/>
    <n v="55650"/>
    <n v="30"/>
    <n v="405"/>
    <n v="435"/>
    <n v="9972"/>
    <n v="46113"/>
    <n v="7725748"/>
    <n v="47279"/>
    <n v="7773027"/>
    <n v="182002"/>
    <n v="1"/>
    <m/>
    <n v="5"/>
    <n v="0"/>
    <n v="4.4299999999999999E-2"/>
    <m/>
    <m/>
    <n v="8236"/>
    <n v="18427"/>
  </r>
  <r>
    <x v="28"/>
    <s v="C-IV"/>
    <x v="2"/>
    <x v="4"/>
    <n v="2016"/>
    <s v="2015/16"/>
    <n v="337"/>
    <n v="3285"/>
    <n v="4"/>
    <n v="27"/>
    <n v="341"/>
    <n v="3312"/>
    <n v="3653"/>
    <n v="7541"/>
    <n v="821"/>
    <n v="6624"/>
    <n v="7445"/>
    <n v="12"/>
    <n v="84"/>
    <n v="96"/>
    <n v="833"/>
    <n v="6708"/>
    <n v="953473"/>
    <n v="6489"/>
    <n v="959962"/>
    <n v="32910"/>
    <n v="0.97850000000000004"/>
    <m/>
    <n v="56"/>
    <n v="0.19600000000000001"/>
    <n v="5.74E-2"/>
    <m/>
    <m/>
    <n v="798"/>
    <n v="1705"/>
  </r>
  <r>
    <x v="29"/>
    <s v="C-IV"/>
    <x v="2"/>
    <x v="4"/>
    <n v="2016"/>
    <s v="2015/16"/>
    <n v="302"/>
    <n v="4035"/>
    <n v="0"/>
    <n v="8"/>
    <n v="302"/>
    <n v="4043"/>
    <n v="4345"/>
    <n v="7788"/>
    <n v="773"/>
    <n v="6997"/>
    <n v="7770"/>
    <n v="0"/>
    <n v="18"/>
    <n v="18"/>
    <n v="773"/>
    <n v="7015"/>
    <n v="1081908"/>
    <n v="1788"/>
    <n v="1083696"/>
    <n v="25757"/>
    <n v="0.99060000000000004"/>
    <m/>
    <n v="56"/>
    <n v="0.19600000000000001"/>
    <n v="5.74E-2"/>
    <m/>
    <m/>
    <n v="148"/>
    <n v="260"/>
  </r>
  <r>
    <x v="30"/>
    <s v="CalWIN"/>
    <x v="2"/>
    <x v="4"/>
    <n v="2016"/>
    <s v="2015/16"/>
    <n v="11709"/>
    <n v="110226"/>
    <n v="95"/>
    <n v="1960"/>
    <n v="11804"/>
    <n v="112186"/>
    <n v="123990"/>
    <n v="255642"/>
    <n v="30103"/>
    <n v="221038"/>
    <n v="251141"/>
    <n v="325"/>
    <n v="4176"/>
    <n v="4501"/>
    <n v="30428"/>
    <n v="225214"/>
    <n v="34260930"/>
    <n v="532337"/>
    <n v="34793267"/>
    <n v="917223"/>
    <n v="0.98580000000000001"/>
    <m/>
    <n v="28"/>
    <n v="0.39300000000000002"/>
    <n v="4.87E-2"/>
    <m/>
    <m/>
    <n v="27521"/>
    <n v="60281"/>
  </r>
  <r>
    <x v="31"/>
    <s v="CalWIN"/>
    <x v="2"/>
    <x v="4"/>
    <n v="2016"/>
    <s v="2015/16"/>
    <n v="773"/>
    <n v="8542"/>
    <n v="5"/>
    <n v="37"/>
    <n v="778"/>
    <n v="8579"/>
    <n v="9357"/>
    <n v="18012"/>
    <n v="1953"/>
    <n v="15956"/>
    <n v="17909"/>
    <n v="17"/>
    <n v="86"/>
    <n v="103"/>
    <n v="1970"/>
    <n v="16042"/>
    <n v="2333420"/>
    <n v="9874"/>
    <n v="2343294"/>
    <n v="65051"/>
    <n v="0.98099999999999998"/>
    <m/>
    <n v="56"/>
    <n v="0.19600000000000001"/>
    <n v="5.74E-2"/>
    <m/>
    <m/>
    <n v="632"/>
    <n v="1288"/>
  </r>
  <r>
    <x v="32"/>
    <s v="C-IV"/>
    <x v="2"/>
    <x v="4"/>
    <n v="2016"/>
    <s v="2015/16"/>
    <n v="116"/>
    <n v="1106"/>
    <n v="0"/>
    <n v="1"/>
    <n v="116"/>
    <n v="1107"/>
    <n v="1223"/>
    <n v="2269"/>
    <n v="290"/>
    <n v="1976"/>
    <n v="2266"/>
    <n v="0"/>
    <n v="3"/>
    <n v="3"/>
    <n v="290"/>
    <n v="1979"/>
    <n v="315887"/>
    <n v="558"/>
    <n v="316445"/>
    <n v="6196"/>
    <n v="1"/>
    <m/>
    <n v="56"/>
    <n v="0.19600000000000001"/>
    <n v="5.74E-2"/>
    <m/>
    <m/>
    <n v="53"/>
    <n v="86"/>
  </r>
  <r>
    <x v="33"/>
    <s v="C-IV"/>
    <x v="2"/>
    <x v="4"/>
    <n v="2016"/>
    <s v="2015/16"/>
    <n v="16237"/>
    <n v="112898"/>
    <n v="49"/>
    <n v="461"/>
    <n v="16286"/>
    <n v="113359"/>
    <n v="129645"/>
    <n v="290024"/>
    <n v="44081"/>
    <n v="244532"/>
    <n v="288613"/>
    <n v="157"/>
    <n v="1254"/>
    <n v="1411"/>
    <n v="44238"/>
    <n v="245786"/>
    <n v="38755389"/>
    <n v="148956"/>
    <n v="38904345"/>
    <n v="835272"/>
    <n v="0.99660000000000004"/>
    <m/>
    <n v="28"/>
    <n v="0.25"/>
    <n v="3.9100000000000003E-2"/>
    <m/>
    <m/>
    <n v="15281"/>
    <n v="34377"/>
  </r>
  <r>
    <x v="34"/>
    <s v="CalWIN"/>
    <x v="2"/>
    <x v="4"/>
    <n v="2016"/>
    <s v="2015/16"/>
    <n v="15286"/>
    <n v="87307"/>
    <n v="216"/>
    <n v="1032"/>
    <n v="15502"/>
    <n v="88339"/>
    <n v="103841"/>
    <n v="216589"/>
    <n v="39594"/>
    <n v="173850"/>
    <n v="213444"/>
    <n v="807"/>
    <n v="2338"/>
    <n v="3145"/>
    <n v="40401"/>
    <n v="176188"/>
    <n v="30820072"/>
    <n v="386340"/>
    <n v="31206412"/>
    <n v="561754"/>
    <n v="0.98599999999999999"/>
    <m/>
    <n v="24"/>
    <n v="0.41699999999999998"/>
    <n v="2.64E-2"/>
    <m/>
    <m/>
    <n v="8732"/>
    <n v="17590"/>
  </r>
  <r>
    <x v="35"/>
    <s v="C-IV"/>
    <x v="2"/>
    <x v="4"/>
    <n v="2016"/>
    <s v="2015/16"/>
    <n v="286"/>
    <n v="2404"/>
    <n v="1"/>
    <n v="11"/>
    <n v="287"/>
    <n v="2415"/>
    <n v="2702"/>
    <n v="6003"/>
    <n v="772"/>
    <n v="5198"/>
    <n v="5970"/>
    <n v="3"/>
    <n v="30"/>
    <n v="33"/>
    <n v="775"/>
    <n v="5228"/>
    <n v="794717"/>
    <n v="2849"/>
    <n v="797566"/>
    <n v="18702"/>
    <n v="1"/>
    <m/>
    <n v="56"/>
    <n v="0.19600000000000001"/>
    <n v="5.74E-2"/>
    <m/>
    <m/>
    <n v="409"/>
    <n v="948"/>
  </r>
  <r>
    <x v="36"/>
    <s v="C-IV"/>
    <x v="2"/>
    <x v="4"/>
    <n v="2016"/>
    <s v="2015/16"/>
    <n v="26198"/>
    <n v="152891"/>
    <n v="65"/>
    <n v="661"/>
    <n v="26263"/>
    <n v="153552"/>
    <n v="179815"/>
    <n v="393948"/>
    <n v="69743"/>
    <n v="322384"/>
    <n v="392127"/>
    <n v="218"/>
    <n v="1603"/>
    <n v="1821"/>
    <n v="69961"/>
    <n v="323987"/>
    <n v="53954257"/>
    <n v="202989"/>
    <n v="54157246"/>
    <n v="874919"/>
    <n v="0.99860000000000004"/>
    <m/>
    <n v="25"/>
    <n v="0.28000000000000003"/>
    <n v="1.8800000000000001E-2"/>
    <m/>
    <m/>
    <n v="19533"/>
    <n v="42345"/>
  </r>
  <r>
    <x v="37"/>
    <s v="CalWIN"/>
    <x v="2"/>
    <x v="4"/>
    <n v="2016"/>
    <s v="2015/16"/>
    <n v="14702"/>
    <n v="126929"/>
    <n v="136"/>
    <n v="1386"/>
    <n v="14838"/>
    <n v="128315"/>
    <n v="143153"/>
    <n v="288774"/>
    <n v="40268"/>
    <n v="245072"/>
    <n v="285340"/>
    <n v="458"/>
    <n v="2976"/>
    <n v="3434"/>
    <n v="40726"/>
    <n v="248048"/>
    <n v="38944833"/>
    <n v="391713"/>
    <n v="39336546"/>
    <n v="910935"/>
    <n v="0.95030000000000003"/>
    <m/>
    <n v="33"/>
    <n v="0.39400000000000002"/>
    <n v="1.7999999999999999E-2"/>
    <m/>
    <m/>
    <n v="15266"/>
    <n v="31769"/>
  </r>
  <r>
    <x v="38"/>
    <s v="CalWIN"/>
    <x v="2"/>
    <x v="4"/>
    <n v="2016"/>
    <s v="2015/16"/>
    <n v="2306"/>
    <n v="31085"/>
    <n v="69"/>
    <n v="1466"/>
    <n v="2375"/>
    <n v="32551"/>
    <n v="34926"/>
    <n v="52808"/>
    <n v="5125"/>
    <n v="45304"/>
    <n v="50429"/>
    <n v="190"/>
    <n v="2189"/>
    <n v="2379"/>
    <n v="5315"/>
    <n v="47493"/>
    <n v="7512586"/>
    <n v="290939"/>
    <n v="7803525"/>
    <n v="228465"/>
    <n v="0.97070000000000001"/>
    <m/>
    <n v="7"/>
    <n v="0.71399999999999997"/>
    <n v="5.6300000000000003E-2"/>
    <m/>
    <m/>
    <n v="3942"/>
    <n v="6357"/>
  </r>
  <r>
    <x v="39"/>
    <s v="C-IV"/>
    <x v="2"/>
    <x v="4"/>
    <n v="2016"/>
    <s v="2015/16"/>
    <n v="7700"/>
    <n v="44517"/>
    <n v="21"/>
    <n v="298"/>
    <n v="7721"/>
    <n v="44815"/>
    <n v="52536"/>
    <n v="118596"/>
    <n v="19603"/>
    <n v="98108"/>
    <n v="117711"/>
    <n v="75"/>
    <n v="810"/>
    <n v="885"/>
    <n v="19678"/>
    <n v="98918"/>
    <n v="15954444"/>
    <n v="97877"/>
    <n v="16052321"/>
    <n v="299084"/>
    <n v="0.99350000000000005"/>
    <m/>
    <n v="9"/>
    <n v="0.222"/>
    <n v="2.76E-2"/>
    <m/>
    <m/>
    <n v="6824"/>
    <n v="14912"/>
  </r>
  <r>
    <x v="40"/>
    <s v="CalWIN"/>
    <x v="2"/>
    <x v="4"/>
    <n v="2016"/>
    <s v="2015/16"/>
    <n v="999"/>
    <n v="9127"/>
    <n v="1"/>
    <n v="28"/>
    <n v="1000"/>
    <n v="9155"/>
    <n v="10155"/>
    <n v="18634"/>
    <n v="2490"/>
    <n v="16066"/>
    <n v="18556"/>
    <n v="6"/>
    <n v="72"/>
    <n v="78"/>
    <n v="2496"/>
    <n v="16138"/>
    <n v="2520271"/>
    <n v="6489"/>
    <n v="2526760"/>
    <n v="62460"/>
    <n v="0.95069999999999999"/>
    <m/>
    <n v="56"/>
    <n v="0.19600000000000001"/>
    <n v="5.74E-2"/>
    <m/>
    <m/>
    <n v="1105"/>
    <n v="2328"/>
  </r>
  <r>
    <x v="41"/>
    <s v="CalWIN"/>
    <x v="2"/>
    <x v="4"/>
    <n v="2016"/>
    <s v="2015/16"/>
    <n v="963"/>
    <n v="14216"/>
    <n v="13"/>
    <n v="337"/>
    <n v="976"/>
    <n v="14553"/>
    <n v="15529"/>
    <n v="30087"/>
    <n v="2290"/>
    <n v="26948"/>
    <n v="29238"/>
    <n v="41"/>
    <n v="808"/>
    <n v="849"/>
    <n v="2331"/>
    <n v="27756"/>
    <n v="3925243"/>
    <n v="82003"/>
    <n v="4007246"/>
    <n v="158686"/>
    <n v="0.96020000000000005"/>
    <m/>
    <n v="56"/>
    <n v="0.19600000000000001"/>
    <n v="5.74E-2"/>
    <m/>
    <m/>
    <n v="3608"/>
    <n v="7066"/>
  </r>
  <r>
    <x v="42"/>
    <s v="CalWIN"/>
    <x v="2"/>
    <x v="4"/>
    <n v="2016"/>
    <s v="2015/16"/>
    <n v="2690"/>
    <n v="16422"/>
    <n v="7"/>
    <n v="103"/>
    <n v="2697"/>
    <n v="16525"/>
    <n v="19222"/>
    <n v="40347"/>
    <n v="6866"/>
    <n v="33233"/>
    <n v="40099"/>
    <n v="22"/>
    <n v="226"/>
    <n v="248"/>
    <n v="6888"/>
    <n v="33459"/>
    <n v="5525558"/>
    <n v="30608"/>
    <n v="5556166"/>
    <n v="145188"/>
    <n v="0.96840000000000004"/>
    <m/>
    <n v="56"/>
    <n v="0.19600000000000001"/>
    <n v="5.74E-2"/>
    <m/>
    <m/>
    <n v="5146"/>
    <n v="11799"/>
  </r>
  <r>
    <x v="43"/>
    <s v="CalWIN"/>
    <x v="2"/>
    <x v="4"/>
    <n v="2016"/>
    <s v="2015/16"/>
    <n v="4871"/>
    <n v="47852"/>
    <n v="44"/>
    <n v="1074"/>
    <n v="4915"/>
    <n v="48926"/>
    <n v="53841"/>
    <n v="106111"/>
    <n v="11800"/>
    <n v="91993"/>
    <n v="103793"/>
    <n v="142"/>
    <n v="2176"/>
    <n v="2318"/>
    <n v="11942"/>
    <n v="94169"/>
    <n v="14300691"/>
    <n v="280947"/>
    <n v="14581638"/>
    <n v="454025"/>
    <n v="0.9859"/>
    <m/>
    <n v="12"/>
    <n v="0.33300000000000002"/>
    <n v="4.1500000000000002E-2"/>
    <m/>
    <m/>
    <n v="9900"/>
    <n v="20352"/>
  </r>
  <r>
    <x v="44"/>
    <s v="CalWIN"/>
    <x v="2"/>
    <x v="4"/>
    <n v="2016"/>
    <s v="2015/16"/>
    <n v="1240"/>
    <n v="13795"/>
    <n v="1"/>
    <n v="27"/>
    <n v="1241"/>
    <n v="13822"/>
    <n v="15063"/>
    <n v="27739"/>
    <n v="3030"/>
    <n v="24629"/>
    <n v="27659"/>
    <n v="3"/>
    <n v="77"/>
    <n v="80"/>
    <n v="3033"/>
    <n v="24706"/>
    <n v="3781244"/>
    <n v="9068"/>
    <n v="3790312"/>
    <n v="80663"/>
    <n v="0.96909999999999996"/>
    <m/>
    <n v="56"/>
    <n v="0.19600000000000001"/>
    <n v="5.74E-2"/>
    <m/>
    <m/>
    <n v="2671"/>
    <n v="5695"/>
  </r>
  <r>
    <x v="45"/>
    <s v="C-IV"/>
    <x v="2"/>
    <x v="4"/>
    <n v="2016"/>
    <s v="2015/16"/>
    <n v="1342"/>
    <n v="11621"/>
    <n v="3"/>
    <n v="24"/>
    <n v="1345"/>
    <n v="11645"/>
    <n v="12990"/>
    <n v="24651"/>
    <n v="3304"/>
    <n v="21297"/>
    <n v="24601"/>
    <n v="5"/>
    <n v="45"/>
    <n v="50"/>
    <n v="3309"/>
    <n v="21342"/>
    <n v="3250988"/>
    <n v="5914"/>
    <n v="3256902"/>
    <n v="66078"/>
    <n v="0.98580000000000001"/>
    <m/>
    <n v="56"/>
    <n v="0.19600000000000001"/>
    <n v="5.74E-2"/>
    <m/>
    <m/>
    <n v="579"/>
    <n v="944"/>
  </r>
  <r>
    <x v="46"/>
    <s v="C-IV"/>
    <x v="2"/>
    <x v="4"/>
    <n v="2016"/>
    <s v="2015/16"/>
    <n v="7"/>
    <n v="149"/>
    <n v="0"/>
    <n v="0"/>
    <n v="7"/>
    <n v="149"/>
    <n v="156"/>
    <n v="279"/>
    <n v="22"/>
    <n v="257"/>
    <n v="279"/>
    <n v="0"/>
    <n v="0"/>
    <n v="0"/>
    <n v="22"/>
    <n v="257"/>
    <n v="36367"/>
    <n v="0"/>
    <n v="36367"/>
    <n v="815"/>
    <n v="1"/>
    <m/>
    <n v="56"/>
    <n v="0.19600000000000001"/>
    <n v="5.74E-2"/>
    <m/>
    <m/>
    <n v="1"/>
    <n v="1"/>
  </r>
  <r>
    <x v="47"/>
    <s v="C-IV"/>
    <x v="2"/>
    <x v="4"/>
    <n v="2016"/>
    <s v="2015/16"/>
    <n v="461"/>
    <n v="2857"/>
    <n v="1"/>
    <n v="7"/>
    <n v="462"/>
    <n v="2864"/>
    <n v="3326"/>
    <n v="7055"/>
    <n v="1285"/>
    <n v="5752"/>
    <n v="7037"/>
    <n v="2"/>
    <n v="16"/>
    <n v="18"/>
    <n v="1287"/>
    <n v="5768"/>
    <n v="938764"/>
    <n v="2019"/>
    <n v="940783"/>
    <n v="18164"/>
    <n v="0.98909999999999998"/>
    <m/>
    <n v="56"/>
    <n v="0.19600000000000001"/>
    <n v="5.74E-2"/>
    <m/>
    <m/>
    <n v="154"/>
    <n v="262"/>
  </r>
  <r>
    <x v="48"/>
    <s v="CalWIN"/>
    <x v="2"/>
    <x v="4"/>
    <n v="2016"/>
    <s v="2015/16"/>
    <n v="2772"/>
    <n v="19932"/>
    <n v="9"/>
    <n v="105"/>
    <n v="2781"/>
    <n v="20037"/>
    <n v="22818"/>
    <n v="43229"/>
    <n v="6668"/>
    <n v="36275"/>
    <n v="42943"/>
    <n v="30"/>
    <n v="256"/>
    <n v="286"/>
    <n v="6698"/>
    <n v="36531"/>
    <n v="6164975.8700000001"/>
    <n v="33692"/>
    <n v="6198667.8700000001"/>
    <n v="124547"/>
    <n v="0.96870000000000001"/>
    <m/>
    <n v="6"/>
    <n v="0.16700000000000001"/>
    <n v="2.1399999999999999E-2"/>
    <m/>
    <m/>
    <n v="2230"/>
    <n v="4520"/>
  </r>
  <r>
    <x v="49"/>
    <s v="CalWIN"/>
    <x v="2"/>
    <x v="4"/>
    <n v="2016"/>
    <s v="2015/16"/>
    <n v="1613"/>
    <n v="17710"/>
    <n v="12"/>
    <n v="133"/>
    <n v="1625"/>
    <n v="17843"/>
    <n v="19468"/>
    <n v="34541"/>
    <n v="3888"/>
    <n v="30279"/>
    <n v="34167"/>
    <n v="41"/>
    <n v="333"/>
    <n v="374"/>
    <n v="3929"/>
    <n v="30612"/>
    <n v="4753929"/>
    <n v="34592"/>
    <n v="4788521"/>
    <n v="129037"/>
    <n v="0.81479999999999997"/>
    <m/>
    <n v="56"/>
    <n v="0.19600000000000001"/>
    <n v="5.74E-2"/>
    <m/>
    <m/>
    <n v="3203"/>
    <n v="6636"/>
  </r>
  <r>
    <x v="50"/>
    <s v="C-IV"/>
    <x v="2"/>
    <x v="4"/>
    <n v="2016"/>
    <s v="2015/16"/>
    <n v="5844"/>
    <n v="36647"/>
    <n v="9"/>
    <n v="86"/>
    <n v="5853"/>
    <n v="36733"/>
    <n v="42586"/>
    <n v="89738"/>
    <n v="15185"/>
    <n v="74277"/>
    <n v="89462"/>
    <n v="34"/>
    <n v="242"/>
    <n v="276"/>
    <n v="15219"/>
    <n v="74519"/>
    <n v="12159236"/>
    <n v="27582"/>
    <n v="12186818"/>
    <n v="241342"/>
    <n v="0.99160000000000004"/>
    <m/>
    <n v="4"/>
    <n v="0.25"/>
    <n v="2.75E-2"/>
    <m/>
    <m/>
    <n v="5086"/>
    <n v="11105"/>
  </r>
  <r>
    <x v="51"/>
    <s v="C-IV"/>
    <x v="2"/>
    <x v="4"/>
    <n v="2016"/>
    <s v="2015/16"/>
    <n v="769"/>
    <n v="5058"/>
    <n v="6"/>
    <n v="28"/>
    <n v="775"/>
    <n v="5086"/>
    <n v="5861"/>
    <n v="13457"/>
    <n v="2140"/>
    <n v="11226"/>
    <n v="13366"/>
    <n v="20"/>
    <n v="71"/>
    <n v="91"/>
    <n v="2160"/>
    <n v="11297"/>
    <n v="1798488"/>
    <n v="10055"/>
    <n v="1808543"/>
    <n v="42296"/>
    <n v="0.96079999999999999"/>
    <m/>
    <n v="56"/>
    <n v="0.19600000000000001"/>
    <n v="5.74E-2"/>
    <m/>
    <m/>
    <n v="664"/>
    <n v="1465"/>
  </r>
  <r>
    <x v="52"/>
    <s v="C-IV"/>
    <x v="2"/>
    <x v="4"/>
    <n v="2016"/>
    <s v="2015/16"/>
    <n v="561"/>
    <n v="4135"/>
    <n v="0"/>
    <n v="10"/>
    <n v="561"/>
    <n v="4145"/>
    <n v="4706"/>
    <n v="10221"/>
    <n v="1500"/>
    <n v="8682"/>
    <n v="10182"/>
    <n v="1"/>
    <n v="38"/>
    <n v="39"/>
    <n v="1501"/>
    <n v="8720"/>
    <n v="1335418"/>
    <n v="4821"/>
    <n v="1340239"/>
    <n v="27768"/>
    <n v="0.91180000000000005"/>
    <m/>
    <n v="56"/>
    <n v="0.19600000000000001"/>
    <n v="5.74E-2"/>
    <m/>
    <m/>
    <n v="420"/>
    <n v="908"/>
  </r>
  <r>
    <x v="53"/>
    <s v="C-IV"/>
    <x v="2"/>
    <x v="4"/>
    <n v="2016"/>
    <s v="2015/16"/>
    <n v="70"/>
    <n v="933"/>
    <n v="0"/>
    <n v="0"/>
    <n v="70"/>
    <n v="933"/>
    <n v="1003"/>
    <n v="1753"/>
    <n v="179"/>
    <n v="1574"/>
    <n v="1753"/>
    <n v="0"/>
    <n v="0"/>
    <n v="0"/>
    <n v="179"/>
    <n v="1574"/>
    <n v="253771"/>
    <n v="0"/>
    <n v="253771"/>
    <n v="4970"/>
    <n v="0.93020000000000003"/>
    <m/>
    <n v="56"/>
    <n v="0.19600000000000001"/>
    <n v="5.74E-2"/>
    <m/>
    <m/>
    <n v="26"/>
    <n v="41"/>
  </r>
  <r>
    <x v="54"/>
    <s v="CalWIN"/>
    <x v="2"/>
    <x v="4"/>
    <n v="2016"/>
    <s v="2015/16"/>
    <n v="8428"/>
    <n v="44653"/>
    <n v="22"/>
    <n v="451"/>
    <n v="8450"/>
    <n v="45104"/>
    <n v="53554"/>
    <n v="125686"/>
    <n v="23170"/>
    <n v="101246"/>
    <n v="124416"/>
    <n v="77"/>
    <n v="1193"/>
    <n v="1270"/>
    <n v="23247"/>
    <n v="102439"/>
    <n v="17038356"/>
    <n v="148482"/>
    <n v="17186838"/>
    <n v="258170"/>
    <n v="0.97770000000000001"/>
    <m/>
    <n v="9"/>
    <n v="0.111"/>
    <n v="2.29E-2"/>
    <m/>
    <m/>
    <n v="8131"/>
    <n v="19135"/>
  </r>
  <r>
    <x v="55"/>
    <s v="C-IV"/>
    <x v="2"/>
    <x v="4"/>
    <n v="2016"/>
    <s v="2015/16"/>
    <n v="315"/>
    <n v="2894"/>
    <n v="0"/>
    <n v="6"/>
    <n v="315"/>
    <n v="2900"/>
    <n v="3215"/>
    <n v="5596"/>
    <n v="786"/>
    <n v="4795"/>
    <n v="5581"/>
    <n v="1"/>
    <n v="14"/>
    <n v="15"/>
    <n v="787"/>
    <n v="4809"/>
    <n v="758427"/>
    <n v="1832"/>
    <n v="760259"/>
    <n v="14798"/>
    <n v="0.98770000000000002"/>
    <m/>
    <n v="56"/>
    <n v="0.19600000000000001"/>
    <n v="5.74E-2"/>
    <m/>
    <m/>
    <n v="109"/>
    <n v="166"/>
  </r>
  <r>
    <x v="56"/>
    <s v="CalWIN"/>
    <x v="2"/>
    <x v="4"/>
    <n v="2016"/>
    <s v="2015/16"/>
    <n v="3122"/>
    <n v="34372"/>
    <n v="10"/>
    <n v="301"/>
    <n v="3132"/>
    <n v="34673"/>
    <n v="37805"/>
    <n v="75936"/>
    <n v="8058"/>
    <n v="67225"/>
    <n v="75283"/>
    <n v="37"/>
    <n v="616"/>
    <n v="653"/>
    <n v="8095"/>
    <n v="67841"/>
    <n v="10331267"/>
    <n v="124575"/>
    <n v="10455842"/>
    <n v="240880"/>
    <n v="0.98929999999999996"/>
    <m/>
    <n v="9"/>
    <n v="0.33300000000000002"/>
    <n v="4.8000000000000001E-2"/>
    <m/>
    <m/>
    <n v="7109"/>
    <n v="16075"/>
  </r>
  <r>
    <x v="57"/>
    <s v="CalWIN"/>
    <x v="2"/>
    <x v="4"/>
    <n v="2016"/>
    <s v="2015/16"/>
    <n v="1013"/>
    <n v="9727"/>
    <n v="21"/>
    <n v="128"/>
    <n v="1034"/>
    <n v="9855"/>
    <n v="10889"/>
    <n v="21491"/>
    <n v="2619"/>
    <n v="18463"/>
    <n v="21082"/>
    <n v="86"/>
    <n v="323"/>
    <n v="409"/>
    <n v="2705"/>
    <n v="18786"/>
    <n v="2864593"/>
    <n v="47761"/>
    <n v="2912354"/>
    <n v="59817"/>
    <n v="0.98499999999999999"/>
    <m/>
    <n v="56"/>
    <n v="0.19600000000000001"/>
    <n v="5.74E-2"/>
    <m/>
    <m/>
    <n v="966"/>
    <n v="1944"/>
  </r>
  <r>
    <x v="58"/>
    <s v="C-IV"/>
    <x v="2"/>
    <x v="4"/>
    <n v="2016"/>
    <s v="2015/16"/>
    <n v="863"/>
    <n v="5443"/>
    <n v="2"/>
    <n v="18"/>
    <n v="865"/>
    <n v="5461"/>
    <n v="6326"/>
    <n v="13603"/>
    <n v="2325"/>
    <n v="11224"/>
    <n v="13549"/>
    <n v="6"/>
    <n v="48"/>
    <n v="54"/>
    <n v="2331"/>
    <n v="11272"/>
    <n v="1851621"/>
    <n v="6077"/>
    <n v="1857698"/>
    <n v="32436"/>
    <n v="1"/>
    <m/>
    <n v="56"/>
    <n v="0.19600000000000001"/>
    <n v="5.74E-2"/>
    <m/>
    <m/>
    <n v="513"/>
    <n v="1025"/>
  </r>
  <r>
    <x v="0"/>
    <s v="n/a"/>
    <x v="3"/>
    <x v="4"/>
    <n v="2016"/>
    <s v="2015/16"/>
    <n v="268544"/>
    <n v="1824766"/>
    <n v="2153"/>
    <n v="19121"/>
    <n v="270697"/>
    <n v="1843887"/>
    <n v="2114584"/>
    <n v="4383118"/>
    <n v="683840"/>
    <n v="3650327"/>
    <n v="4334167"/>
    <n v="7183"/>
    <n v="41768"/>
    <n v="48951"/>
    <n v="691023"/>
    <n v="3692095"/>
    <n v="605345291.21000004"/>
    <n v="6088283"/>
    <n v="611433574.21000004"/>
    <n v="13622939"/>
    <n v="0.97440000000000004"/>
    <m/>
    <n v="447"/>
    <n v="0.376"/>
    <n v="5.2299999999999999E-2"/>
    <m/>
    <m/>
    <n v="305084"/>
    <n v="643829"/>
  </r>
  <r>
    <x v="1"/>
    <s v="CalWIN"/>
    <x v="3"/>
    <x v="4"/>
    <n v="2016"/>
    <s v="2015/16"/>
    <n v="6711"/>
    <n v="53059"/>
    <n v="94"/>
    <n v="1147"/>
    <n v="6805"/>
    <n v="54206"/>
    <n v="61011"/>
    <n v="117298"/>
    <n v="15580"/>
    <n v="98742"/>
    <n v="114322"/>
    <n v="324"/>
    <n v="2652"/>
    <n v="2976"/>
    <n v="15904"/>
    <n v="101394"/>
    <n v="16449154"/>
    <n v="341441"/>
    <n v="16790595"/>
    <n v="441010"/>
    <n v="0.95960000000000001"/>
    <m/>
    <n v="15"/>
    <n v="0.4"/>
    <n v="5.0999999999999997E-2"/>
    <m/>
    <m/>
    <n v="8270"/>
    <n v="16034"/>
  </r>
  <r>
    <x v="2"/>
    <s v="C-IV"/>
    <x v="3"/>
    <x v="4"/>
    <n v="2016"/>
    <s v="2015/16"/>
    <n v="1"/>
    <n v="91"/>
    <n v="0"/>
    <n v="0"/>
    <n v="1"/>
    <n v="91"/>
    <n v="92"/>
    <n v="155"/>
    <n v="2"/>
    <n v="153"/>
    <n v="155"/>
    <n v="0"/>
    <n v="0"/>
    <n v="0"/>
    <n v="2"/>
    <n v="153"/>
    <n v="17982"/>
    <n v="0"/>
    <n v="17982"/>
    <n v="362"/>
    <n v="1"/>
    <m/>
    <n v="67"/>
    <n v="0.23899999999999999"/>
    <n v="5.3800000000000001E-2"/>
    <m/>
    <m/>
    <n v="0"/>
    <n v="0"/>
  </r>
  <r>
    <x v="3"/>
    <s v="C-IV"/>
    <x v="3"/>
    <x v="4"/>
    <n v="2016"/>
    <s v="2015/16"/>
    <n v="175"/>
    <n v="1632"/>
    <n v="0"/>
    <n v="1"/>
    <n v="175"/>
    <n v="1633"/>
    <n v="1808"/>
    <n v="3415"/>
    <n v="449"/>
    <n v="2963"/>
    <n v="3412"/>
    <n v="0"/>
    <n v="3"/>
    <n v="3"/>
    <n v="449"/>
    <n v="2966"/>
    <n v="463769"/>
    <n v="138"/>
    <n v="463907"/>
    <n v="8292"/>
    <n v="0.98860000000000003"/>
    <m/>
    <n v="67"/>
    <n v="0.23899999999999999"/>
    <n v="5.3800000000000001E-2"/>
    <m/>
    <m/>
    <n v="51"/>
    <n v="91"/>
  </r>
  <r>
    <x v="4"/>
    <s v="C-IV"/>
    <x v="3"/>
    <x v="4"/>
    <n v="2016"/>
    <s v="2015/16"/>
    <n v="1810"/>
    <n v="15226"/>
    <n v="4"/>
    <n v="47"/>
    <n v="1814"/>
    <n v="15273"/>
    <n v="17087"/>
    <n v="32218"/>
    <n v="4484"/>
    <n v="27633"/>
    <n v="32117"/>
    <n v="10"/>
    <n v="91"/>
    <n v="101"/>
    <n v="4494"/>
    <n v="27724"/>
    <n v="4416334"/>
    <n v="11459"/>
    <n v="4427793"/>
    <n v="83564"/>
    <n v="0.91169999999999995"/>
    <m/>
    <n v="67"/>
    <n v="0.23899999999999999"/>
    <n v="5.3800000000000001E-2"/>
    <m/>
    <m/>
    <n v="868"/>
    <n v="1499"/>
  </r>
  <r>
    <x v="5"/>
    <s v="C-IV"/>
    <x v="3"/>
    <x v="4"/>
    <n v="2016"/>
    <s v="2015/16"/>
    <n v="224"/>
    <n v="2552"/>
    <n v="0"/>
    <n v="4"/>
    <n v="224"/>
    <n v="2556"/>
    <n v="2780"/>
    <n v="5156"/>
    <n v="586"/>
    <n v="4559"/>
    <n v="5145"/>
    <n v="0"/>
    <n v="11"/>
    <n v="11"/>
    <n v="586"/>
    <n v="4570"/>
    <n v="681730"/>
    <n v="1272"/>
    <n v="683002"/>
    <n v="12252"/>
    <n v="0.99150000000000005"/>
    <m/>
    <n v="67"/>
    <n v="0.23899999999999999"/>
    <n v="5.3800000000000001E-2"/>
    <m/>
    <m/>
    <n v="68"/>
    <n v="132"/>
  </r>
  <r>
    <x v="6"/>
    <s v="C-IV"/>
    <x v="3"/>
    <x v="4"/>
    <n v="2016"/>
    <s v="2015/16"/>
    <n v="90"/>
    <n v="540"/>
    <n v="1"/>
    <n v="2"/>
    <n v="91"/>
    <n v="542"/>
    <n v="633"/>
    <n v="1434"/>
    <n v="241"/>
    <n v="1186"/>
    <n v="1427"/>
    <n v="3"/>
    <n v="4"/>
    <n v="7"/>
    <n v="244"/>
    <n v="1190"/>
    <n v="184871"/>
    <n v="572"/>
    <n v="185443"/>
    <n v="9057"/>
    <n v="0.83330000000000004"/>
    <m/>
    <n v="67"/>
    <n v="0.23899999999999999"/>
    <n v="5.3800000000000001E-2"/>
    <m/>
    <m/>
    <n v="119"/>
    <n v="260"/>
  </r>
  <r>
    <x v="7"/>
    <s v="CalWIN"/>
    <x v="3"/>
    <x v="4"/>
    <n v="2016"/>
    <s v="2015/16"/>
    <n v="4338"/>
    <n v="30261"/>
    <n v="43"/>
    <n v="299"/>
    <n v="4381"/>
    <n v="30560"/>
    <n v="34941"/>
    <n v="69736"/>
    <n v="10146"/>
    <n v="58700"/>
    <n v="68846"/>
    <n v="160"/>
    <n v="730"/>
    <n v="890"/>
    <n v="10306"/>
    <n v="59430"/>
    <n v="9884584"/>
    <n v="92160"/>
    <n v="9976744"/>
    <n v="277694"/>
    <n v="0.96479999999999999"/>
    <m/>
    <n v="10"/>
    <n v="0.4"/>
    <n v="3.6299999999999999E-2"/>
    <m/>
    <m/>
    <n v="5090"/>
    <n v="10344"/>
  </r>
  <r>
    <x v="8"/>
    <s v="C-IV"/>
    <x v="3"/>
    <x v="4"/>
    <n v="2016"/>
    <s v="2015/16"/>
    <n v="430"/>
    <n v="2209"/>
    <n v="0"/>
    <n v="1"/>
    <n v="430"/>
    <n v="2210"/>
    <n v="2640"/>
    <n v="5369"/>
    <n v="1195"/>
    <n v="4172"/>
    <n v="5367"/>
    <n v="0"/>
    <n v="2"/>
    <n v="2"/>
    <n v="1195"/>
    <n v="4174"/>
    <n v="726193"/>
    <n v="99"/>
    <n v="726292"/>
    <n v="12053"/>
    <n v="0.98860000000000003"/>
    <m/>
    <n v="67"/>
    <n v="0.23899999999999999"/>
    <n v="5.3800000000000001E-2"/>
    <m/>
    <m/>
    <n v="123"/>
    <n v="231"/>
  </r>
  <r>
    <x v="9"/>
    <s v="C-IV"/>
    <x v="3"/>
    <x v="4"/>
    <n v="2016"/>
    <s v="2015/16"/>
    <n v="552"/>
    <n v="6663"/>
    <n v="1"/>
    <n v="16"/>
    <n v="553"/>
    <n v="6679"/>
    <n v="7232"/>
    <n v="12850"/>
    <n v="1344"/>
    <n v="11462"/>
    <n v="12806"/>
    <n v="2"/>
    <n v="42"/>
    <n v="44"/>
    <n v="1346"/>
    <n v="11504"/>
    <n v="1744700"/>
    <n v="3535"/>
    <n v="1748235"/>
    <n v="38825"/>
    <n v="0.98519999999999996"/>
    <m/>
    <n v="67"/>
    <n v="0.23899999999999999"/>
    <n v="5.3800000000000001E-2"/>
    <m/>
    <m/>
    <n v="384"/>
    <n v="785"/>
  </r>
  <r>
    <x v="10"/>
    <s v="CalWIN"/>
    <x v="3"/>
    <x v="4"/>
    <n v="2016"/>
    <s v="2015/16"/>
    <n v="14199"/>
    <n v="88820"/>
    <n v="87"/>
    <n v="425"/>
    <n v="14286"/>
    <n v="89245"/>
    <n v="103531"/>
    <n v="239427"/>
    <n v="38761"/>
    <n v="199282"/>
    <n v="238043"/>
    <n v="307"/>
    <n v="1077"/>
    <n v="1384"/>
    <n v="39068"/>
    <n v="200359"/>
    <n v="32587616"/>
    <n v="163000"/>
    <n v="32750616"/>
    <n v="491666"/>
    <n v="0.94940000000000002"/>
    <m/>
    <n v="25"/>
    <n v="0.28000000000000003"/>
    <n v="2.4500000000000001E-2"/>
    <m/>
    <m/>
    <n v="13701"/>
    <n v="30837"/>
  </r>
  <r>
    <x v="11"/>
    <s v="C-IV"/>
    <x v="3"/>
    <x v="4"/>
    <n v="2016"/>
    <s v="2015/16"/>
    <n v="231"/>
    <n v="1335"/>
    <n v="0"/>
    <n v="2"/>
    <n v="231"/>
    <n v="1337"/>
    <n v="1568"/>
    <n v="3655"/>
    <n v="619"/>
    <n v="3023"/>
    <n v="3642"/>
    <n v="2"/>
    <n v="11"/>
    <n v="13"/>
    <n v="621"/>
    <n v="3034"/>
    <n v="452946"/>
    <n v="1110"/>
    <n v="454056"/>
    <n v="12220"/>
    <n v="1"/>
    <m/>
    <n v="67"/>
    <n v="0.23899999999999999"/>
    <n v="5.3800000000000001E-2"/>
    <m/>
    <m/>
    <n v="219"/>
    <n v="483"/>
  </r>
  <r>
    <x v="12"/>
    <s v="C-IV"/>
    <x v="3"/>
    <x v="4"/>
    <n v="2016"/>
    <s v="2015/16"/>
    <n v="948"/>
    <n v="11620"/>
    <n v="0"/>
    <n v="14"/>
    <n v="948"/>
    <n v="11634"/>
    <n v="12582"/>
    <n v="21361"/>
    <n v="2348"/>
    <n v="18980"/>
    <n v="21328"/>
    <n v="0"/>
    <n v="33"/>
    <n v="33"/>
    <n v="2348"/>
    <n v="19013"/>
    <n v="2977587"/>
    <n v="3644"/>
    <n v="2981231"/>
    <n v="54400"/>
    <n v="0.98760000000000003"/>
    <m/>
    <n v="67"/>
    <n v="0.23899999999999999"/>
    <n v="5.3800000000000001E-2"/>
    <m/>
    <m/>
    <n v="606"/>
    <n v="1134"/>
  </r>
  <r>
    <x v="13"/>
    <s v="C-IV"/>
    <x v="3"/>
    <x v="4"/>
    <n v="2016"/>
    <s v="2015/16"/>
    <n v="2326"/>
    <n v="14818"/>
    <n v="13"/>
    <n v="140"/>
    <n v="2339"/>
    <n v="14958"/>
    <n v="17297"/>
    <n v="42432"/>
    <n v="6621"/>
    <n v="35371"/>
    <n v="41992"/>
    <n v="39"/>
    <n v="401"/>
    <n v="440"/>
    <n v="6660"/>
    <n v="35772"/>
    <n v="5370526"/>
    <n v="45356"/>
    <n v="5415882"/>
    <n v="93577"/>
    <n v="0.97019999999999995"/>
    <m/>
    <n v="67"/>
    <n v="0.23899999999999999"/>
    <n v="5.3800000000000001E-2"/>
    <m/>
    <m/>
    <n v="867"/>
    <n v="1696"/>
  </r>
  <r>
    <x v="14"/>
    <s v="C-IV"/>
    <x v="3"/>
    <x v="4"/>
    <n v="2016"/>
    <s v="2015/16"/>
    <n v="102"/>
    <n v="958"/>
    <n v="1"/>
    <n v="2"/>
    <n v="103"/>
    <n v="960"/>
    <n v="1063"/>
    <n v="2089"/>
    <n v="283"/>
    <n v="1797"/>
    <n v="2080"/>
    <n v="1"/>
    <n v="8"/>
    <n v="9"/>
    <n v="284"/>
    <n v="1805"/>
    <n v="260394"/>
    <n v="291"/>
    <n v="260685"/>
    <n v="5599"/>
    <n v="0.98080000000000001"/>
    <m/>
    <n v="67"/>
    <n v="0.23899999999999999"/>
    <n v="5.3800000000000001E-2"/>
    <m/>
    <m/>
    <n v="71"/>
    <n v="138"/>
  </r>
  <r>
    <x v="15"/>
    <s v="C-IV"/>
    <x v="3"/>
    <x v="4"/>
    <n v="2016"/>
    <s v="2015/16"/>
    <n v="10514"/>
    <n v="60107"/>
    <n v="20"/>
    <n v="409"/>
    <n v="10534"/>
    <n v="60516"/>
    <n v="71050"/>
    <n v="165582"/>
    <n v="28318"/>
    <n v="136249"/>
    <n v="164567"/>
    <n v="67"/>
    <n v="948"/>
    <n v="1015"/>
    <n v="28385"/>
    <n v="137197"/>
    <n v="22229122"/>
    <n v="133424"/>
    <n v="22362546"/>
    <n v="406784"/>
    <n v="0.98560000000000003"/>
    <m/>
    <n v="17"/>
    <n v="0.17599999999999999"/>
    <n v="1.54E-2"/>
    <m/>
    <m/>
    <n v="10117"/>
    <n v="23125"/>
  </r>
  <r>
    <x v="16"/>
    <s v="C-IV"/>
    <x v="3"/>
    <x v="4"/>
    <n v="2016"/>
    <s v="2015/16"/>
    <n v="1459"/>
    <n v="9346"/>
    <n v="4"/>
    <n v="59"/>
    <n v="1463"/>
    <n v="9405"/>
    <n v="10868"/>
    <n v="24891"/>
    <n v="3991"/>
    <n v="20723"/>
    <n v="24714"/>
    <n v="16"/>
    <n v="161"/>
    <n v="177"/>
    <n v="4007"/>
    <n v="20884"/>
    <n v="3192604"/>
    <n v="18506"/>
    <n v="3211110"/>
    <n v="57173"/>
    <n v="0.98919999999999997"/>
    <m/>
    <n v="67"/>
    <n v="0.23899999999999999"/>
    <n v="5.3800000000000001E-2"/>
    <m/>
    <m/>
    <n v="1309"/>
    <n v="2944"/>
  </r>
  <r>
    <x v="17"/>
    <s v="C-IV"/>
    <x v="3"/>
    <x v="4"/>
    <n v="2016"/>
    <s v="2015/16"/>
    <n v="608"/>
    <n v="6068"/>
    <n v="1"/>
    <n v="18"/>
    <n v="609"/>
    <n v="6086"/>
    <n v="6695"/>
    <n v="12649"/>
    <n v="1586"/>
    <n v="11016"/>
    <n v="12602"/>
    <n v="2"/>
    <n v="45"/>
    <n v="47"/>
    <n v="1588"/>
    <n v="11061"/>
    <n v="1732984"/>
    <n v="5236"/>
    <n v="1738220"/>
    <n v="31732"/>
    <n v="0.95289999999999997"/>
    <m/>
    <n v="67"/>
    <n v="0.23899999999999999"/>
    <n v="5.3800000000000001E-2"/>
    <m/>
    <m/>
    <n v="378"/>
    <n v="766"/>
  </r>
  <r>
    <x v="18"/>
    <s v="C-IV"/>
    <x v="3"/>
    <x v="4"/>
    <n v="2016"/>
    <s v="2015/16"/>
    <n v="227"/>
    <n v="1325"/>
    <n v="1"/>
    <n v="1"/>
    <n v="228"/>
    <n v="1326"/>
    <n v="1554"/>
    <n v="3154"/>
    <n v="622"/>
    <n v="2526"/>
    <n v="3148"/>
    <n v="2"/>
    <n v="4"/>
    <n v="6"/>
    <n v="624"/>
    <n v="2530"/>
    <n v="434512"/>
    <n v="419"/>
    <n v="434931"/>
    <n v="7870"/>
    <n v="0.9385"/>
    <m/>
    <n v="67"/>
    <n v="0.23899999999999999"/>
    <n v="5.3800000000000001E-2"/>
    <m/>
    <m/>
    <n v="87"/>
    <n v="165"/>
  </r>
  <r>
    <x v="19"/>
    <s v="LRS"/>
    <x v="3"/>
    <x v="4"/>
    <n v="2016"/>
    <s v="2015/16"/>
    <n v="80522"/>
    <n v="472863"/>
    <n v="1000"/>
    <n v="6046"/>
    <n v="81522"/>
    <n v="478909"/>
    <n v="560431"/>
    <n v="1114522"/>
    <n v="192105"/>
    <n v="906674"/>
    <n v="1098779"/>
    <n v="3229"/>
    <n v="12514"/>
    <n v="15743"/>
    <n v="195334"/>
    <n v="919188"/>
    <n v="162594650"/>
    <n v="2259087"/>
    <n v="164853737"/>
    <n v="4179728"/>
    <n v="0.96440000000000003"/>
    <m/>
    <n v="81"/>
    <n v="0.67900000000000005"/>
    <n v="5.4199999999999998E-2"/>
    <m/>
    <m/>
    <n v="96189"/>
    <n v="194115"/>
  </r>
  <r>
    <x v="20"/>
    <s v="C-IV"/>
    <x v="3"/>
    <x v="4"/>
    <n v="2016"/>
    <s v="2015/16"/>
    <n v="1929"/>
    <n v="10230"/>
    <n v="4"/>
    <n v="24"/>
    <n v="1933"/>
    <n v="10254"/>
    <n v="12187"/>
    <n v="29647"/>
    <n v="5282"/>
    <n v="24274"/>
    <n v="29556"/>
    <n v="11"/>
    <n v="80"/>
    <n v="91"/>
    <n v="5293"/>
    <n v="24354"/>
    <n v="3967375"/>
    <n v="7744"/>
    <n v="3975119"/>
    <n v="69986"/>
    <n v="0.98580000000000001"/>
    <m/>
    <n v="67"/>
    <n v="0.23899999999999999"/>
    <n v="5.3800000000000001E-2"/>
    <m/>
    <m/>
    <n v="2856"/>
    <n v="6838"/>
  </r>
  <r>
    <x v="21"/>
    <s v="C-IV"/>
    <x v="3"/>
    <x v="4"/>
    <n v="2016"/>
    <s v="2015/16"/>
    <n v="584"/>
    <n v="5509"/>
    <n v="17"/>
    <n v="142"/>
    <n v="601"/>
    <n v="5651"/>
    <n v="6252"/>
    <n v="10351"/>
    <n v="1306"/>
    <n v="8655"/>
    <n v="9961"/>
    <n v="50"/>
    <n v="340"/>
    <n v="390"/>
    <n v="1356"/>
    <n v="8995"/>
    <n v="1428193"/>
    <n v="33312"/>
    <n v="1461505"/>
    <n v="45280"/>
    <n v="0.98560000000000003"/>
    <m/>
    <n v="67"/>
    <n v="0.23899999999999999"/>
    <n v="5.3800000000000001E-2"/>
    <m/>
    <m/>
    <n v="1277"/>
    <n v="2354"/>
  </r>
  <r>
    <x v="22"/>
    <s v="C-IV"/>
    <x v="3"/>
    <x v="4"/>
    <n v="2016"/>
    <s v="2015/16"/>
    <n v="118"/>
    <n v="1020"/>
    <n v="1"/>
    <n v="3"/>
    <n v="119"/>
    <n v="1023"/>
    <n v="1142"/>
    <n v="2101"/>
    <n v="349"/>
    <n v="1747"/>
    <n v="2096"/>
    <n v="1"/>
    <n v="4"/>
    <n v="5"/>
    <n v="350"/>
    <n v="1751"/>
    <n v="285464"/>
    <n v="796"/>
    <n v="286260"/>
    <n v="4836"/>
    <n v="0.97499999999999998"/>
    <m/>
    <n v="67"/>
    <n v="0.23899999999999999"/>
    <n v="5.3800000000000001E-2"/>
    <m/>
    <m/>
    <n v="24"/>
    <n v="39"/>
  </r>
  <r>
    <x v="23"/>
    <s v="C-IV"/>
    <x v="3"/>
    <x v="4"/>
    <n v="2016"/>
    <s v="2015/16"/>
    <n v="636"/>
    <n v="6157"/>
    <n v="1"/>
    <n v="22"/>
    <n v="637"/>
    <n v="6179"/>
    <n v="6816"/>
    <n v="12720"/>
    <n v="1631"/>
    <n v="11031"/>
    <n v="12662"/>
    <n v="3"/>
    <n v="55"/>
    <n v="58"/>
    <n v="1634"/>
    <n v="11086"/>
    <n v="1807305"/>
    <n v="6607"/>
    <n v="1813912"/>
    <n v="41852"/>
    <n v="0.92989999999999995"/>
    <m/>
    <n v="67"/>
    <n v="0.23899999999999999"/>
    <n v="5.3800000000000001E-2"/>
    <m/>
    <m/>
    <n v="552"/>
    <n v="1208"/>
  </r>
  <r>
    <x v="24"/>
    <s v="C-IV"/>
    <x v="3"/>
    <x v="4"/>
    <n v="2016"/>
    <s v="2015/16"/>
    <n v="4296"/>
    <n v="20644"/>
    <n v="9"/>
    <n v="39"/>
    <n v="4305"/>
    <n v="20683"/>
    <n v="24988"/>
    <n v="57715"/>
    <n v="11570"/>
    <n v="46007"/>
    <n v="57577"/>
    <n v="27"/>
    <n v="111"/>
    <n v="138"/>
    <n v="11597"/>
    <n v="46118"/>
    <n v="7704565"/>
    <n v="13160"/>
    <n v="7717725"/>
    <n v="140258"/>
    <n v="0.98560000000000003"/>
    <m/>
    <n v="5"/>
    <n v="0.2"/>
    <n v="3.0099999999999998E-2"/>
    <m/>
    <m/>
    <n v="3965"/>
    <n v="9091"/>
  </r>
  <r>
    <x v="25"/>
    <s v="C-IV"/>
    <x v="3"/>
    <x v="4"/>
    <n v="2016"/>
    <s v="2015/16"/>
    <n v="67"/>
    <n v="426"/>
    <n v="1"/>
    <n v="0"/>
    <n v="68"/>
    <n v="426"/>
    <n v="494"/>
    <n v="1050"/>
    <n v="169"/>
    <n v="878"/>
    <n v="1047"/>
    <n v="2"/>
    <n v="1"/>
    <n v="3"/>
    <n v="171"/>
    <n v="879"/>
    <n v="140875"/>
    <n v="242"/>
    <n v="141117"/>
    <n v="3114"/>
    <n v="1"/>
    <m/>
    <n v="67"/>
    <n v="0.23899999999999999"/>
    <n v="5.3800000000000001E-2"/>
    <m/>
    <m/>
    <n v="44"/>
    <n v="80"/>
  </r>
  <r>
    <x v="26"/>
    <s v="C-IV"/>
    <x v="3"/>
    <x v="4"/>
    <n v="2016"/>
    <s v="2015/16"/>
    <n v="12"/>
    <n v="426"/>
    <n v="0"/>
    <n v="1"/>
    <n v="12"/>
    <n v="427"/>
    <n v="439"/>
    <n v="790"/>
    <n v="33"/>
    <n v="755"/>
    <n v="788"/>
    <n v="0"/>
    <n v="2"/>
    <n v="2"/>
    <n v="33"/>
    <n v="757"/>
    <n v="107542"/>
    <n v="429"/>
    <n v="107971"/>
    <n v="3751"/>
    <n v="0.9667"/>
    <m/>
    <n v="67"/>
    <n v="0.23899999999999999"/>
    <n v="5.3800000000000001E-2"/>
    <m/>
    <m/>
    <n v="65"/>
    <n v="134"/>
  </r>
  <r>
    <x v="27"/>
    <s v="C-IV"/>
    <x v="3"/>
    <x v="4"/>
    <n v="2016"/>
    <s v="2015/16"/>
    <n v="3772"/>
    <n v="20901"/>
    <n v="9"/>
    <n v="127"/>
    <n v="3781"/>
    <n v="21028"/>
    <n v="24809"/>
    <n v="55488"/>
    <n v="9479"/>
    <n v="45597"/>
    <n v="55076"/>
    <n v="28"/>
    <n v="384"/>
    <n v="412"/>
    <n v="9507"/>
    <n v="45981"/>
    <n v="7553515"/>
    <n v="44598"/>
    <n v="7598113"/>
    <n v="182348"/>
    <n v="0.99790000000000001"/>
    <m/>
    <n v="6"/>
    <n v="0"/>
    <n v="4.9799999999999997E-2"/>
    <m/>
    <m/>
    <n v="8120"/>
    <n v="18199"/>
  </r>
  <r>
    <x v="28"/>
    <s v="C-IV"/>
    <x v="3"/>
    <x v="4"/>
    <n v="2016"/>
    <s v="2015/16"/>
    <n v="329"/>
    <n v="3305"/>
    <n v="4"/>
    <n v="27"/>
    <n v="333"/>
    <n v="3332"/>
    <n v="3665"/>
    <n v="7533"/>
    <n v="800"/>
    <n v="6641"/>
    <n v="7441"/>
    <n v="13"/>
    <n v="79"/>
    <n v="92"/>
    <n v="813"/>
    <n v="6720"/>
    <n v="946973"/>
    <n v="7971"/>
    <n v="954944"/>
    <n v="32887"/>
    <n v="0.9869"/>
    <m/>
    <n v="67"/>
    <n v="0.23899999999999999"/>
    <n v="5.3800000000000001E-2"/>
    <m/>
    <m/>
    <n v="783"/>
    <n v="1674"/>
  </r>
  <r>
    <x v="29"/>
    <s v="C-IV"/>
    <x v="3"/>
    <x v="4"/>
    <n v="2016"/>
    <s v="2015/16"/>
    <n v="301"/>
    <n v="4046"/>
    <n v="0"/>
    <n v="7"/>
    <n v="301"/>
    <n v="4053"/>
    <n v="4354"/>
    <n v="7768"/>
    <n v="755"/>
    <n v="6996"/>
    <n v="7751"/>
    <n v="0"/>
    <n v="17"/>
    <n v="17"/>
    <n v="755"/>
    <n v="7013"/>
    <n v="1071646"/>
    <n v="1731"/>
    <n v="1073377"/>
    <n v="25857"/>
    <n v="0.93810000000000004"/>
    <m/>
    <n v="67"/>
    <n v="0.23899999999999999"/>
    <n v="5.3800000000000001E-2"/>
    <m/>
    <m/>
    <n v="136"/>
    <n v="237"/>
  </r>
  <r>
    <x v="30"/>
    <s v="CalWIN"/>
    <x v="3"/>
    <x v="4"/>
    <n v="2016"/>
    <s v="2015/16"/>
    <n v="11482"/>
    <n v="109943"/>
    <n v="94"/>
    <n v="1919"/>
    <n v="11576"/>
    <n v="111862"/>
    <n v="123438"/>
    <n v="254598"/>
    <n v="29580"/>
    <n v="220553"/>
    <n v="250133"/>
    <n v="337"/>
    <n v="4128"/>
    <n v="4465"/>
    <n v="29917"/>
    <n v="224681"/>
    <n v="33942222"/>
    <n v="516887"/>
    <n v="34459109"/>
    <n v="910095"/>
    <n v="0.98670000000000002"/>
    <m/>
    <n v="32"/>
    <n v="0.40600000000000003"/>
    <n v="5.5599999999999997E-2"/>
    <m/>
    <m/>
    <n v="27333"/>
    <n v="59877"/>
  </r>
  <r>
    <x v="31"/>
    <s v="CalWIN"/>
    <x v="3"/>
    <x v="4"/>
    <n v="2016"/>
    <s v="2015/16"/>
    <n v="758"/>
    <n v="8481"/>
    <n v="5"/>
    <n v="37"/>
    <n v="763"/>
    <n v="8518"/>
    <n v="9281"/>
    <n v="17795"/>
    <n v="1878"/>
    <n v="15815"/>
    <n v="17693"/>
    <n v="18"/>
    <n v="84"/>
    <n v="102"/>
    <n v="1896"/>
    <n v="15899"/>
    <n v="2294760"/>
    <n v="9955"/>
    <n v="2304715"/>
    <n v="64266"/>
    <n v="0.97640000000000005"/>
    <m/>
    <n v="67"/>
    <n v="0.23899999999999999"/>
    <n v="5.3800000000000001E-2"/>
    <m/>
    <m/>
    <n v="623"/>
    <n v="1281"/>
  </r>
  <r>
    <x v="32"/>
    <s v="C-IV"/>
    <x v="3"/>
    <x v="4"/>
    <n v="2016"/>
    <s v="2015/16"/>
    <n v="114"/>
    <n v="1090"/>
    <n v="0"/>
    <n v="1"/>
    <n v="114"/>
    <n v="1091"/>
    <n v="1205"/>
    <n v="2239"/>
    <n v="288"/>
    <n v="1948"/>
    <n v="2236"/>
    <n v="0"/>
    <n v="3"/>
    <n v="3"/>
    <n v="288"/>
    <n v="1951"/>
    <n v="311739"/>
    <n v="558"/>
    <n v="312297"/>
    <n v="6204"/>
    <n v="1"/>
    <m/>
    <n v="67"/>
    <n v="0.23899999999999999"/>
    <n v="5.3800000000000001E-2"/>
    <m/>
    <m/>
    <n v="51"/>
    <n v="83"/>
  </r>
  <r>
    <x v="33"/>
    <s v="C-IV"/>
    <x v="3"/>
    <x v="4"/>
    <n v="2016"/>
    <s v="2015/16"/>
    <n v="15895"/>
    <n v="112490"/>
    <n v="54"/>
    <n v="454"/>
    <n v="15949"/>
    <n v="112944"/>
    <n v="128893"/>
    <n v="287669"/>
    <n v="43110"/>
    <n v="243164"/>
    <n v="286274"/>
    <n v="164"/>
    <n v="1231"/>
    <n v="1395"/>
    <n v="43274"/>
    <n v="244395"/>
    <n v="38254644"/>
    <n v="142406"/>
    <n v="38397050"/>
    <n v="835372"/>
    <n v="0.99419999999999997"/>
    <m/>
    <n v="30"/>
    <n v="0.23300000000000001"/>
    <n v="3.9199999999999999E-2"/>
    <m/>
    <m/>
    <n v="15164"/>
    <n v="34184"/>
  </r>
  <r>
    <x v="34"/>
    <s v="CalWIN"/>
    <x v="3"/>
    <x v="4"/>
    <n v="2016"/>
    <s v="2015/16"/>
    <n v="15098"/>
    <n v="87086"/>
    <n v="227"/>
    <n v="1017"/>
    <n v="15325"/>
    <n v="88103"/>
    <n v="103428"/>
    <n v="215894"/>
    <n v="39202"/>
    <n v="173497"/>
    <n v="212699"/>
    <n v="862"/>
    <n v="2333"/>
    <n v="3195"/>
    <n v="40064"/>
    <n v="175830"/>
    <n v="30575509"/>
    <n v="390213"/>
    <n v="30965722"/>
    <n v="557938"/>
    <n v="0.99260000000000004"/>
    <m/>
    <n v="28"/>
    <n v="0.42899999999999999"/>
    <n v="3.1899999999999998E-2"/>
    <m/>
    <m/>
    <n v="8695"/>
    <n v="17454"/>
  </r>
  <r>
    <x v="35"/>
    <s v="C-IV"/>
    <x v="3"/>
    <x v="4"/>
    <n v="2016"/>
    <s v="2015/16"/>
    <n v="284"/>
    <n v="2355"/>
    <n v="1"/>
    <n v="10"/>
    <n v="285"/>
    <n v="2365"/>
    <n v="2650"/>
    <n v="5850"/>
    <n v="762"/>
    <n v="5060"/>
    <n v="5822"/>
    <n v="3"/>
    <n v="25"/>
    <n v="28"/>
    <n v="765"/>
    <n v="5085"/>
    <n v="761435"/>
    <n v="2684"/>
    <n v="764119"/>
    <n v="18758"/>
    <n v="0.9667"/>
    <m/>
    <n v="67"/>
    <n v="0.23899999999999999"/>
    <n v="5.3800000000000001E-2"/>
    <m/>
    <m/>
    <n v="393"/>
    <n v="912"/>
  </r>
  <r>
    <x v="36"/>
    <s v="C-IV"/>
    <x v="3"/>
    <x v="4"/>
    <n v="2016"/>
    <s v="2015/16"/>
    <n v="25903"/>
    <n v="152495"/>
    <n v="68"/>
    <n v="653"/>
    <n v="25971"/>
    <n v="153148"/>
    <n v="179119"/>
    <n v="392070"/>
    <n v="68934"/>
    <n v="321330"/>
    <n v="390264"/>
    <n v="222"/>
    <n v="1584"/>
    <n v="1806"/>
    <n v="69156"/>
    <n v="322914"/>
    <n v="53539275"/>
    <n v="197756"/>
    <n v="53737031"/>
    <n v="870318"/>
    <n v="0.99470000000000003"/>
    <m/>
    <n v="29"/>
    <n v="0.31"/>
    <n v="1.66E-2"/>
    <m/>
    <m/>
    <n v="19376"/>
    <n v="41996"/>
  </r>
  <r>
    <x v="37"/>
    <s v="CalWIN"/>
    <x v="3"/>
    <x v="4"/>
    <n v="2016"/>
    <s v="2015/16"/>
    <n v="14422"/>
    <n v="126635"/>
    <n v="136"/>
    <n v="1384"/>
    <n v="14558"/>
    <n v="128019"/>
    <n v="142577"/>
    <n v="287392"/>
    <n v="39435"/>
    <n v="244488"/>
    <n v="283923"/>
    <n v="459"/>
    <n v="3010"/>
    <n v="3469"/>
    <n v="39894"/>
    <n v="247498"/>
    <n v="38459722"/>
    <n v="389543"/>
    <n v="38849265"/>
    <n v="902131"/>
    <n v="0.95579999999999998"/>
    <m/>
    <n v="38"/>
    <n v="0.42099999999999999"/>
    <n v="2.3900000000000001E-2"/>
    <m/>
    <m/>
    <n v="15212"/>
    <n v="31573"/>
  </r>
  <r>
    <x v="38"/>
    <s v="CalWIN"/>
    <x v="3"/>
    <x v="4"/>
    <n v="2016"/>
    <s v="2015/16"/>
    <n v="2307"/>
    <n v="30975"/>
    <n v="72"/>
    <n v="1471"/>
    <n v="2379"/>
    <n v="32446"/>
    <n v="34825"/>
    <n v="52749"/>
    <n v="5128"/>
    <n v="45243"/>
    <n v="50371"/>
    <n v="196"/>
    <n v="2182"/>
    <n v="2378"/>
    <n v="5324"/>
    <n v="47425"/>
    <n v="7455879"/>
    <n v="291789"/>
    <n v="7747668"/>
    <n v="225701"/>
    <n v="0.98219999999999996"/>
    <m/>
    <n v="8"/>
    <n v="0.75"/>
    <n v="5.3999999999999999E-2"/>
    <m/>
    <m/>
    <n v="3947"/>
    <n v="6367"/>
  </r>
  <r>
    <x v="39"/>
    <s v="C-IV"/>
    <x v="3"/>
    <x v="4"/>
    <n v="2016"/>
    <s v="2015/16"/>
    <n v="7566"/>
    <n v="44443"/>
    <n v="20"/>
    <n v="303"/>
    <n v="7586"/>
    <n v="44746"/>
    <n v="52332"/>
    <n v="118036"/>
    <n v="19283"/>
    <n v="97855"/>
    <n v="117138"/>
    <n v="77"/>
    <n v="821"/>
    <n v="898"/>
    <n v="19360"/>
    <n v="98676"/>
    <n v="15767706"/>
    <n v="98222"/>
    <n v="15865928"/>
    <n v="298704"/>
    <n v="0.98409999999999997"/>
    <m/>
    <n v="10"/>
    <n v="0.2"/>
    <n v="3.04E-2"/>
    <m/>
    <m/>
    <n v="6766"/>
    <n v="14800"/>
  </r>
  <r>
    <x v="40"/>
    <s v="CalWIN"/>
    <x v="3"/>
    <x v="4"/>
    <n v="2016"/>
    <s v="2015/16"/>
    <n v="980"/>
    <n v="9112"/>
    <n v="1"/>
    <n v="27"/>
    <n v="981"/>
    <n v="9139"/>
    <n v="10120"/>
    <n v="18513"/>
    <n v="2470"/>
    <n v="15964"/>
    <n v="18434"/>
    <n v="6"/>
    <n v="73"/>
    <n v="79"/>
    <n v="2476"/>
    <n v="16037"/>
    <n v="2506492"/>
    <n v="6296"/>
    <n v="2512788"/>
    <n v="62493"/>
    <n v="0.97489999999999999"/>
    <m/>
    <n v="67"/>
    <n v="0.23899999999999999"/>
    <n v="5.3800000000000001E-2"/>
    <m/>
    <m/>
    <n v="1103"/>
    <n v="2316"/>
  </r>
  <r>
    <x v="41"/>
    <s v="CalWIN"/>
    <x v="3"/>
    <x v="4"/>
    <n v="2016"/>
    <s v="2015/16"/>
    <n v="952"/>
    <n v="14185"/>
    <n v="10"/>
    <n v="346"/>
    <n v="962"/>
    <n v="14531"/>
    <n v="15493"/>
    <n v="30014"/>
    <n v="2252"/>
    <n v="26899"/>
    <n v="29151"/>
    <n v="32"/>
    <n v="831"/>
    <n v="863"/>
    <n v="2284"/>
    <n v="27730"/>
    <n v="3934128"/>
    <n v="85224"/>
    <n v="4019352"/>
    <n v="158738"/>
    <n v="0.98129999999999995"/>
    <m/>
    <n v="67"/>
    <n v="0.23899999999999999"/>
    <n v="5.3800000000000001E-2"/>
    <m/>
    <m/>
    <n v="3585"/>
    <n v="7037"/>
  </r>
  <r>
    <x v="42"/>
    <s v="CalWIN"/>
    <x v="3"/>
    <x v="4"/>
    <n v="2016"/>
    <s v="2015/16"/>
    <n v="2596"/>
    <n v="16435"/>
    <n v="8"/>
    <n v="100"/>
    <n v="2604"/>
    <n v="16535"/>
    <n v="19139"/>
    <n v="40218"/>
    <n v="6659"/>
    <n v="33308"/>
    <n v="39967"/>
    <n v="22"/>
    <n v="229"/>
    <n v="251"/>
    <n v="6681"/>
    <n v="33537"/>
    <n v="5495784"/>
    <n v="28469"/>
    <n v="5524253"/>
    <n v="145165"/>
    <n v="0.98780000000000001"/>
    <m/>
    <n v="67"/>
    <n v="0.23899999999999999"/>
    <n v="5.3800000000000001E-2"/>
    <m/>
    <m/>
    <n v="5052"/>
    <n v="11596"/>
  </r>
  <r>
    <x v="43"/>
    <s v="CalWIN"/>
    <x v="3"/>
    <x v="4"/>
    <n v="2016"/>
    <s v="2015/16"/>
    <n v="4745"/>
    <n v="47742"/>
    <n v="47"/>
    <n v="1040"/>
    <n v="4792"/>
    <n v="48782"/>
    <n v="53574"/>
    <n v="105301"/>
    <n v="11478"/>
    <n v="91542"/>
    <n v="103020"/>
    <n v="149"/>
    <n v="2132"/>
    <n v="2281"/>
    <n v="11627"/>
    <n v="93674"/>
    <n v="14097947"/>
    <n v="277836"/>
    <n v="14375783"/>
    <n v="449243"/>
    <n v="0.98640000000000005"/>
    <m/>
    <n v="14"/>
    <n v="0.28599999999999998"/>
    <n v="4.9000000000000002E-2"/>
    <m/>
    <m/>
    <n v="9818"/>
    <n v="20161"/>
  </r>
  <r>
    <x v="44"/>
    <s v="CalWIN"/>
    <x v="3"/>
    <x v="4"/>
    <n v="2016"/>
    <s v="2015/16"/>
    <n v="1223"/>
    <n v="13782"/>
    <n v="1"/>
    <n v="28"/>
    <n v="1224"/>
    <n v="13810"/>
    <n v="15034"/>
    <n v="27613"/>
    <n v="2986"/>
    <n v="24551"/>
    <n v="27537"/>
    <n v="4"/>
    <n v="72"/>
    <n v="76"/>
    <n v="2990"/>
    <n v="24623"/>
    <n v="3730618"/>
    <n v="8320"/>
    <n v="3738938"/>
    <n v="80788"/>
    <n v="0.95679999999999998"/>
    <m/>
    <n v="67"/>
    <n v="0.23899999999999999"/>
    <n v="5.3800000000000001E-2"/>
    <m/>
    <m/>
    <n v="2659"/>
    <n v="5691"/>
  </r>
  <r>
    <x v="45"/>
    <s v="C-IV"/>
    <x v="3"/>
    <x v="4"/>
    <n v="2016"/>
    <s v="2015/16"/>
    <n v="1351"/>
    <n v="11606"/>
    <n v="1"/>
    <n v="24"/>
    <n v="1352"/>
    <n v="11630"/>
    <n v="12982"/>
    <n v="24569"/>
    <n v="3265"/>
    <n v="21252"/>
    <n v="24517"/>
    <n v="3"/>
    <n v="49"/>
    <n v="52"/>
    <n v="3268"/>
    <n v="21301"/>
    <n v="3234743"/>
    <n v="6219"/>
    <n v="3240962"/>
    <n v="66064"/>
    <n v="0.96960000000000002"/>
    <m/>
    <n v="67"/>
    <n v="0.23899999999999999"/>
    <n v="5.3800000000000001E-2"/>
    <m/>
    <m/>
    <n v="571"/>
    <n v="930"/>
  </r>
  <r>
    <x v="46"/>
    <s v="C-IV"/>
    <x v="3"/>
    <x v="4"/>
    <n v="2016"/>
    <s v="2015/16"/>
    <n v="7"/>
    <n v="151"/>
    <n v="0"/>
    <n v="0"/>
    <n v="7"/>
    <n v="151"/>
    <n v="158"/>
    <n v="271"/>
    <n v="22"/>
    <n v="249"/>
    <n v="271"/>
    <n v="0"/>
    <n v="0"/>
    <n v="0"/>
    <n v="22"/>
    <n v="249"/>
    <n v="36693"/>
    <n v="0"/>
    <n v="36693"/>
    <n v="811"/>
    <n v="1"/>
    <m/>
    <n v="67"/>
    <n v="0.23899999999999999"/>
    <n v="5.3800000000000001E-2"/>
    <m/>
    <m/>
    <n v="1"/>
    <n v="1"/>
  </r>
  <r>
    <x v="47"/>
    <s v="C-IV"/>
    <x v="3"/>
    <x v="4"/>
    <n v="2016"/>
    <s v="2015/16"/>
    <n v="435"/>
    <n v="2849"/>
    <n v="0"/>
    <n v="6"/>
    <n v="435"/>
    <n v="2855"/>
    <n v="3290"/>
    <n v="6942"/>
    <n v="1202"/>
    <n v="5725"/>
    <n v="6927"/>
    <n v="1"/>
    <n v="14"/>
    <n v="15"/>
    <n v="1203"/>
    <n v="5739"/>
    <n v="920505"/>
    <n v="1904"/>
    <n v="922409"/>
    <n v="18306"/>
    <n v="0.92659999999999998"/>
    <m/>
    <n v="67"/>
    <n v="0.23899999999999999"/>
    <n v="5.3800000000000001E-2"/>
    <m/>
    <m/>
    <n v="149"/>
    <n v="252"/>
  </r>
  <r>
    <x v="48"/>
    <s v="CalWIN"/>
    <x v="3"/>
    <x v="4"/>
    <n v="2016"/>
    <s v="2015/16"/>
    <n v="2709"/>
    <n v="19827"/>
    <n v="8"/>
    <n v="112"/>
    <n v="2717"/>
    <n v="19939"/>
    <n v="22656"/>
    <n v="42828"/>
    <n v="6468"/>
    <n v="36067"/>
    <n v="42535"/>
    <n v="26"/>
    <n v="267"/>
    <n v="293"/>
    <n v="6494"/>
    <n v="36334"/>
    <n v="6056101.21"/>
    <n v="35770"/>
    <n v="6091871.21"/>
    <n v="125214"/>
    <n v="0.98770000000000002"/>
    <m/>
    <n v="7"/>
    <n v="0.14299999999999999"/>
    <n v="2.07E-2"/>
    <m/>
    <m/>
    <n v="2218"/>
    <n v="4503"/>
  </r>
  <r>
    <x v="49"/>
    <s v="CalWIN"/>
    <x v="3"/>
    <x v="4"/>
    <n v="2016"/>
    <s v="2015/16"/>
    <n v="1594"/>
    <n v="17646"/>
    <n v="12"/>
    <n v="134"/>
    <n v="1606"/>
    <n v="17780"/>
    <n v="19386"/>
    <n v="34425"/>
    <n v="3837"/>
    <n v="30214"/>
    <n v="34051"/>
    <n v="38"/>
    <n v="336"/>
    <n v="374"/>
    <n v="3875"/>
    <n v="30550"/>
    <n v="4680188"/>
    <n v="35955"/>
    <n v="4716143"/>
    <n v="129130"/>
    <n v="0.86219999999999997"/>
    <m/>
    <n v="67"/>
    <n v="0.23899999999999999"/>
    <n v="5.3800000000000001E-2"/>
    <m/>
    <m/>
    <n v="3182"/>
    <n v="6596"/>
  </r>
  <r>
    <x v="50"/>
    <s v="C-IV"/>
    <x v="3"/>
    <x v="4"/>
    <n v="2016"/>
    <s v="2015/16"/>
    <n v="5765"/>
    <n v="36502"/>
    <n v="10"/>
    <n v="90"/>
    <n v="5775"/>
    <n v="36592"/>
    <n v="42367"/>
    <n v="89096"/>
    <n v="14988"/>
    <n v="73824"/>
    <n v="88812"/>
    <n v="37"/>
    <n v="247"/>
    <n v="284"/>
    <n v="15025"/>
    <n v="74071"/>
    <n v="12038982"/>
    <n v="28003"/>
    <n v="12066985"/>
    <n v="241965"/>
    <n v="0.98980000000000001"/>
    <m/>
    <n v="5"/>
    <n v="0.2"/>
    <n v="2.53E-2"/>
    <m/>
    <m/>
    <n v="5067"/>
    <n v="11037"/>
  </r>
  <r>
    <x v="51"/>
    <s v="C-IV"/>
    <x v="3"/>
    <x v="4"/>
    <n v="2016"/>
    <s v="2015/16"/>
    <n v="759"/>
    <n v="5079"/>
    <n v="5"/>
    <n v="33"/>
    <n v="764"/>
    <n v="5112"/>
    <n v="5876"/>
    <n v="13467"/>
    <n v="2142"/>
    <n v="11227"/>
    <n v="13369"/>
    <n v="16"/>
    <n v="82"/>
    <n v="98"/>
    <n v="2158"/>
    <n v="11309"/>
    <n v="1781064"/>
    <n v="10405"/>
    <n v="1791469"/>
    <n v="42618"/>
    <n v="0.95809999999999995"/>
    <m/>
    <n v="67"/>
    <n v="0.23899999999999999"/>
    <n v="5.3800000000000001E-2"/>
    <m/>
    <m/>
    <n v="646"/>
    <n v="1434"/>
  </r>
  <r>
    <x v="52"/>
    <s v="C-IV"/>
    <x v="3"/>
    <x v="4"/>
    <n v="2016"/>
    <s v="2015/16"/>
    <n v="553"/>
    <n v="4117"/>
    <n v="0"/>
    <n v="13"/>
    <n v="553"/>
    <n v="4130"/>
    <n v="4683"/>
    <n v="10196"/>
    <n v="1469"/>
    <n v="8683"/>
    <n v="10152"/>
    <n v="0"/>
    <n v="44"/>
    <n v="44"/>
    <n v="1469"/>
    <n v="8727"/>
    <n v="1322956"/>
    <n v="5538"/>
    <n v="1328494"/>
    <n v="27649"/>
    <n v="0.97729999999999995"/>
    <m/>
    <n v="67"/>
    <n v="0.23899999999999999"/>
    <n v="5.3800000000000001E-2"/>
    <m/>
    <m/>
    <n v="416"/>
    <n v="899"/>
  </r>
  <r>
    <x v="53"/>
    <s v="C-IV"/>
    <x v="3"/>
    <x v="4"/>
    <n v="2016"/>
    <s v="2015/16"/>
    <n v="70"/>
    <n v="937"/>
    <n v="0"/>
    <n v="0"/>
    <n v="70"/>
    <n v="937"/>
    <n v="1007"/>
    <n v="1757"/>
    <n v="181"/>
    <n v="1576"/>
    <n v="1757"/>
    <n v="0"/>
    <n v="0"/>
    <n v="0"/>
    <n v="181"/>
    <n v="1576"/>
    <n v="251861"/>
    <n v="0"/>
    <n v="251861"/>
    <n v="4989"/>
    <n v="0.98309999999999997"/>
    <m/>
    <n v="67"/>
    <n v="0.23899999999999999"/>
    <n v="5.3800000000000001E-2"/>
    <m/>
    <m/>
    <n v="27"/>
    <n v="41"/>
  </r>
  <r>
    <x v="54"/>
    <s v="CalWIN"/>
    <x v="3"/>
    <x v="4"/>
    <n v="2016"/>
    <s v="2015/16"/>
    <n v="8277"/>
    <n v="44441"/>
    <n v="23"/>
    <n v="451"/>
    <n v="8300"/>
    <n v="44892"/>
    <n v="53192"/>
    <n v="125132"/>
    <n v="22715"/>
    <n v="101138"/>
    <n v="123853"/>
    <n v="81"/>
    <n v="1198"/>
    <n v="1279"/>
    <n v="22796"/>
    <n v="102336"/>
    <n v="16838381"/>
    <n v="142613"/>
    <n v="16980994"/>
    <n v="258160"/>
    <n v="0.99070000000000003"/>
    <m/>
    <n v="10"/>
    <n v="0.1"/>
    <n v="2.6800000000000001E-2"/>
    <m/>
    <m/>
    <n v="8082"/>
    <n v="19052"/>
  </r>
  <r>
    <x v="55"/>
    <s v="C-IV"/>
    <x v="3"/>
    <x v="4"/>
    <n v="2016"/>
    <s v="2015/16"/>
    <n v="307"/>
    <n v="2846"/>
    <n v="0"/>
    <n v="6"/>
    <n v="307"/>
    <n v="2852"/>
    <n v="3159"/>
    <n v="5493"/>
    <n v="759"/>
    <n v="4719"/>
    <n v="5478"/>
    <n v="1"/>
    <n v="14"/>
    <n v="15"/>
    <n v="760"/>
    <n v="4733"/>
    <n v="740698"/>
    <n v="1568"/>
    <n v="742266"/>
    <n v="14707"/>
    <n v="0.98399999999999999"/>
    <m/>
    <n v="67"/>
    <n v="0.23899999999999999"/>
    <n v="5.3800000000000001E-2"/>
    <m/>
    <m/>
    <n v="106"/>
    <n v="161"/>
  </r>
  <r>
    <x v="56"/>
    <s v="CalWIN"/>
    <x v="3"/>
    <x v="4"/>
    <n v="2016"/>
    <s v="2015/16"/>
    <n v="3050"/>
    <n v="34251"/>
    <n v="9"/>
    <n v="297"/>
    <n v="3059"/>
    <n v="34548"/>
    <n v="37607"/>
    <n v="75635"/>
    <n v="7856"/>
    <n v="67131"/>
    <n v="74987"/>
    <n v="33"/>
    <n v="615"/>
    <n v="648"/>
    <n v="7889"/>
    <n v="67746"/>
    <n v="10225975"/>
    <n v="122619"/>
    <n v="10348594"/>
    <n v="241123"/>
    <n v="0.9869"/>
    <m/>
    <n v="10"/>
    <n v="0.4"/>
    <n v="5.7500000000000002E-2"/>
    <m/>
    <m/>
    <n v="7055"/>
    <n v="16006"/>
  </r>
  <r>
    <x v="57"/>
    <s v="CalWIN"/>
    <x v="3"/>
    <x v="4"/>
    <n v="2016"/>
    <s v="2015/16"/>
    <n v="989"/>
    <n v="9696"/>
    <n v="24"/>
    <n v="123"/>
    <n v="1013"/>
    <n v="9819"/>
    <n v="10832"/>
    <n v="21293"/>
    <n v="2566"/>
    <n v="18330"/>
    <n v="20896"/>
    <n v="92"/>
    <n v="305"/>
    <n v="397"/>
    <n v="2658"/>
    <n v="18635"/>
    <n v="2834508"/>
    <n v="48930"/>
    <n v="2883438"/>
    <n v="59777"/>
    <n v="0.97"/>
    <m/>
    <n v="67"/>
    <n v="0.23899999999999999"/>
    <n v="5.3800000000000001E-2"/>
    <m/>
    <m/>
    <n v="950"/>
    <n v="1929"/>
  </r>
  <r>
    <x v="58"/>
    <s v="C-IV"/>
    <x v="3"/>
    <x v="4"/>
    <n v="2016"/>
    <s v="2015/16"/>
    <n v="842"/>
    <n v="5412"/>
    <n v="1"/>
    <n v="17"/>
    <n v="843"/>
    <n v="5429"/>
    <n v="6272"/>
    <n v="13507"/>
    <n v="2270"/>
    <n v="11183"/>
    <n v="13453"/>
    <n v="5"/>
    <n v="49"/>
    <n v="54"/>
    <n v="2275"/>
    <n v="11232"/>
    <n v="1839065"/>
    <n v="5262"/>
    <n v="1844327"/>
    <n v="32485"/>
    <n v="0.99560000000000004"/>
    <m/>
    <n v="67"/>
    <n v="0.23899999999999999"/>
    <n v="5.3800000000000001E-2"/>
    <m/>
    <m/>
    <n v="498"/>
    <n v="1027"/>
  </r>
  <r>
    <x v="0"/>
    <s v="n/a"/>
    <x v="4"/>
    <x v="4"/>
    <n v="2016"/>
    <s v="2015/16"/>
    <n v="266315"/>
    <n v="1825208"/>
    <n v="2116"/>
    <n v="19117"/>
    <n v="268431"/>
    <n v="1844325"/>
    <n v="2112756"/>
    <n v="4365975"/>
    <n v="679056"/>
    <n v="3638268"/>
    <n v="4317324"/>
    <n v="7122"/>
    <n v="41529"/>
    <n v="48651"/>
    <n v="686178"/>
    <n v="3679797"/>
    <n v="602606275.88"/>
    <n v="5993681.0199999996"/>
    <n v="608599956.89999998"/>
    <n v="13648918"/>
    <n v="0.97470000000000001"/>
    <m/>
    <n v="512"/>
    <n v="0.36499999999999999"/>
    <n v="5.8200000000000002E-2"/>
    <m/>
    <m/>
    <n v="302389"/>
    <n v="638703"/>
  </r>
  <r>
    <x v="1"/>
    <s v="CalWIN"/>
    <x v="4"/>
    <x v="4"/>
    <n v="2016"/>
    <s v="2015/16"/>
    <n v="6612"/>
    <n v="53309"/>
    <n v="91"/>
    <n v="1160"/>
    <n v="6703"/>
    <n v="54469"/>
    <n v="61172"/>
    <n v="117227"/>
    <n v="15339"/>
    <n v="98895"/>
    <n v="114234"/>
    <n v="314"/>
    <n v="2679"/>
    <n v="2993"/>
    <n v="15653"/>
    <n v="101574"/>
    <n v="16635848"/>
    <n v="347222"/>
    <n v="16983070"/>
    <n v="438953"/>
    <n v="0.96789999999999998"/>
    <m/>
    <n v="17"/>
    <n v="0.41199999999999998"/>
    <n v="6.3299999999999995E-2"/>
    <m/>
    <m/>
    <n v="8204"/>
    <n v="15922"/>
  </r>
  <r>
    <x v="2"/>
    <s v="C-IV"/>
    <x v="4"/>
    <x v="4"/>
    <n v="2016"/>
    <s v="2015/16"/>
    <n v="1"/>
    <n v="86"/>
    <n v="0"/>
    <n v="0"/>
    <n v="1"/>
    <n v="86"/>
    <n v="87"/>
    <n v="142"/>
    <n v="2"/>
    <n v="140"/>
    <n v="142"/>
    <n v="0"/>
    <n v="0"/>
    <n v="0"/>
    <n v="2"/>
    <n v="140"/>
    <n v="17976"/>
    <n v="0"/>
    <n v="17976"/>
    <n v="350"/>
    <n v="1"/>
    <m/>
    <n v="79"/>
    <n v="0.253"/>
    <n v="5.1999999999999998E-2"/>
    <m/>
    <m/>
    <n v="0"/>
    <n v="0"/>
  </r>
  <r>
    <x v="3"/>
    <s v="C-IV"/>
    <x v="4"/>
    <x v="4"/>
    <n v="2016"/>
    <s v="2015/16"/>
    <n v="157"/>
    <n v="1622"/>
    <n v="0"/>
    <n v="1"/>
    <n v="157"/>
    <n v="1623"/>
    <n v="1780"/>
    <n v="3380"/>
    <n v="408"/>
    <n v="2969"/>
    <n v="3377"/>
    <n v="0"/>
    <n v="3"/>
    <n v="3"/>
    <n v="408"/>
    <n v="2972"/>
    <n v="457815"/>
    <n v="138"/>
    <n v="457953"/>
    <n v="8293"/>
    <n v="0.98839999999999995"/>
    <m/>
    <n v="79"/>
    <n v="0.253"/>
    <n v="5.1999999999999998E-2"/>
    <m/>
    <m/>
    <n v="48"/>
    <n v="85"/>
  </r>
  <r>
    <x v="4"/>
    <s v="C-IV"/>
    <x v="4"/>
    <x v="4"/>
    <n v="2016"/>
    <s v="2015/16"/>
    <n v="1794"/>
    <n v="15359"/>
    <n v="5"/>
    <n v="48"/>
    <n v="1799"/>
    <n v="15407"/>
    <n v="17206"/>
    <n v="32422"/>
    <n v="4447"/>
    <n v="27873"/>
    <n v="32320"/>
    <n v="11"/>
    <n v="91"/>
    <n v="102"/>
    <n v="4458"/>
    <n v="27964"/>
    <n v="4449864"/>
    <n v="12471"/>
    <n v="4462335"/>
    <n v="83479"/>
    <n v="0.95220000000000005"/>
    <m/>
    <n v="79"/>
    <n v="0.253"/>
    <n v="5.1999999999999998E-2"/>
    <m/>
    <m/>
    <n v="856"/>
    <n v="1489"/>
  </r>
  <r>
    <x v="5"/>
    <s v="C-IV"/>
    <x v="4"/>
    <x v="4"/>
    <n v="2016"/>
    <s v="2015/16"/>
    <n v="224"/>
    <n v="2547"/>
    <n v="0"/>
    <n v="5"/>
    <n v="224"/>
    <n v="2552"/>
    <n v="2776"/>
    <n v="5146"/>
    <n v="580"/>
    <n v="4555"/>
    <n v="5135"/>
    <n v="0"/>
    <n v="11"/>
    <n v="11"/>
    <n v="580"/>
    <n v="4566"/>
    <n v="681343"/>
    <n v="1071"/>
    <n v="682414"/>
    <n v="12240"/>
    <n v="0.97389999999999999"/>
    <m/>
    <n v="79"/>
    <n v="0.253"/>
    <n v="5.1999999999999998E-2"/>
    <m/>
    <m/>
    <n v="71"/>
    <n v="134"/>
  </r>
  <r>
    <x v="6"/>
    <s v="C-IV"/>
    <x v="4"/>
    <x v="4"/>
    <n v="2016"/>
    <s v="2015/16"/>
    <n v="83"/>
    <n v="549"/>
    <n v="1"/>
    <n v="2"/>
    <n v="84"/>
    <n v="551"/>
    <n v="635"/>
    <n v="1444"/>
    <n v="217"/>
    <n v="1220"/>
    <n v="1437"/>
    <n v="3"/>
    <n v="4"/>
    <n v="7"/>
    <n v="220"/>
    <n v="1224"/>
    <n v="187075"/>
    <n v="650"/>
    <n v="187725"/>
    <n v="9101"/>
    <n v="0.94120000000000004"/>
    <m/>
    <n v="79"/>
    <n v="0.253"/>
    <n v="5.1999999999999998E-2"/>
    <m/>
    <m/>
    <n v="116"/>
    <n v="261"/>
  </r>
  <r>
    <x v="7"/>
    <s v="CalWIN"/>
    <x v="4"/>
    <x v="4"/>
    <n v="2016"/>
    <s v="2015/16"/>
    <n v="4261"/>
    <n v="30154"/>
    <n v="39"/>
    <n v="297"/>
    <n v="4300"/>
    <n v="30451"/>
    <n v="34751"/>
    <n v="69045"/>
    <n v="9938"/>
    <n v="58229"/>
    <n v="68167"/>
    <n v="153"/>
    <n v="725"/>
    <n v="878"/>
    <n v="10091"/>
    <n v="58954"/>
    <n v="9800190"/>
    <n v="92462"/>
    <n v="9892652"/>
    <n v="276847"/>
    <n v="0.9627"/>
    <m/>
    <n v="11"/>
    <n v="0.45500000000000002"/>
    <n v="3.3099999999999997E-2"/>
    <m/>
    <m/>
    <n v="5058"/>
    <n v="10275"/>
  </r>
  <r>
    <x v="8"/>
    <s v="C-IV"/>
    <x v="4"/>
    <x v="4"/>
    <n v="2016"/>
    <s v="2015/16"/>
    <n v="434"/>
    <n v="2214"/>
    <n v="0"/>
    <n v="1"/>
    <n v="434"/>
    <n v="2215"/>
    <n v="2649"/>
    <n v="5380"/>
    <n v="1217"/>
    <n v="4161"/>
    <n v="5378"/>
    <n v="0"/>
    <n v="2"/>
    <n v="2"/>
    <n v="1217"/>
    <n v="4163"/>
    <n v="729641"/>
    <n v="99"/>
    <n v="729740"/>
    <n v="12014"/>
    <n v="0.98719999999999997"/>
    <m/>
    <n v="79"/>
    <n v="0.253"/>
    <n v="5.1999999999999998E-2"/>
    <m/>
    <m/>
    <n v="123"/>
    <n v="231"/>
  </r>
  <r>
    <x v="9"/>
    <s v="C-IV"/>
    <x v="4"/>
    <x v="4"/>
    <n v="2016"/>
    <s v="2015/16"/>
    <n v="548"/>
    <n v="6690"/>
    <n v="1"/>
    <n v="17"/>
    <n v="549"/>
    <n v="6707"/>
    <n v="7256"/>
    <n v="12861"/>
    <n v="1293"/>
    <n v="11522"/>
    <n v="12815"/>
    <n v="2"/>
    <n v="44"/>
    <n v="46"/>
    <n v="1295"/>
    <n v="11566"/>
    <n v="1753218"/>
    <n v="4000"/>
    <n v="1757218"/>
    <n v="38635"/>
    <n v="0.97470000000000001"/>
    <m/>
    <n v="79"/>
    <n v="0.253"/>
    <n v="5.1999999999999998E-2"/>
    <m/>
    <m/>
    <n v="375"/>
    <n v="763"/>
  </r>
  <r>
    <x v="10"/>
    <s v="CalWIN"/>
    <x v="4"/>
    <x v="4"/>
    <n v="2016"/>
    <s v="2015/16"/>
    <n v="13923"/>
    <n v="88820"/>
    <n v="84"/>
    <n v="453"/>
    <n v="14007"/>
    <n v="89273"/>
    <n v="103280"/>
    <n v="238709"/>
    <n v="37967"/>
    <n v="199319"/>
    <n v="237286"/>
    <n v="285"/>
    <n v="1138"/>
    <n v="1423"/>
    <n v="38252"/>
    <n v="200457"/>
    <n v="32505883"/>
    <n v="170867"/>
    <n v="32676750"/>
    <n v="491443"/>
    <n v="0.96489999999999998"/>
    <m/>
    <n v="29"/>
    <n v="0.24099999999999999"/>
    <n v="2.3E-2"/>
    <m/>
    <m/>
    <n v="13572"/>
    <n v="30537"/>
  </r>
  <r>
    <x v="11"/>
    <s v="C-IV"/>
    <x v="4"/>
    <x v="4"/>
    <n v="2016"/>
    <s v="2015/16"/>
    <n v="217"/>
    <n v="1360"/>
    <n v="0"/>
    <n v="2"/>
    <n v="217"/>
    <n v="1362"/>
    <n v="1579"/>
    <n v="3658"/>
    <n v="570"/>
    <n v="3077"/>
    <n v="3647"/>
    <n v="2"/>
    <n v="9"/>
    <n v="11"/>
    <n v="572"/>
    <n v="3086"/>
    <n v="456386"/>
    <n v="1109"/>
    <n v="457495"/>
    <n v="12191"/>
    <n v="1"/>
    <m/>
    <n v="79"/>
    <n v="0.253"/>
    <n v="5.1999999999999998E-2"/>
    <m/>
    <m/>
    <n v="221"/>
    <n v="481"/>
  </r>
  <r>
    <x v="12"/>
    <s v="C-IV"/>
    <x v="4"/>
    <x v="4"/>
    <n v="2016"/>
    <s v="2015/16"/>
    <n v="954"/>
    <n v="11714"/>
    <n v="0"/>
    <n v="15"/>
    <n v="954"/>
    <n v="11729"/>
    <n v="12683"/>
    <n v="21509"/>
    <n v="2344"/>
    <n v="19128"/>
    <n v="21472"/>
    <n v="0"/>
    <n v="37"/>
    <n v="37"/>
    <n v="2344"/>
    <n v="19165"/>
    <n v="3005438"/>
    <n v="4265"/>
    <n v="3009703"/>
    <n v="54495"/>
    <n v="0.9819"/>
    <m/>
    <n v="79"/>
    <n v="0.253"/>
    <n v="5.1999999999999998E-2"/>
    <m/>
    <m/>
    <n v="600"/>
    <n v="1123"/>
  </r>
  <r>
    <x v="13"/>
    <s v="C-IV"/>
    <x v="4"/>
    <x v="4"/>
    <n v="2016"/>
    <s v="2015/16"/>
    <n v="2317"/>
    <n v="14872"/>
    <n v="14"/>
    <n v="140"/>
    <n v="2331"/>
    <n v="15012"/>
    <n v="17343"/>
    <n v="42478"/>
    <n v="6568"/>
    <n v="35475"/>
    <n v="42043"/>
    <n v="40"/>
    <n v="395"/>
    <n v="435"/>
    <n v="6608"/>
    <n v="35870"/>
    <n v="5382732"/>
    <n v="45568"/>
    <n v="5428300"/>
    <n v="93783"/>
    <n v="0.98629999999999995"/>
    <m/>
    <n v="79"/>
    <n v="0.253"/>
    <n v="5.1999999999999998E-2"/>
    <m/>
    <m/>
    <n v="855"/>
    <n v="1682"/>
  </r>
  <r>
    <x v="14"/>
    <s v="C-IV"/>
    <x v="4"/>
    <x v="4"/>
    <n v="2016"/>
    <s v="2015/16"/>
    <n v="105"/>
    <n v="956"/>
    <n v="1"/>
    <n v="2"/>
    <n v="106"/>
    <n v="958"/>
    <n v="1064"/>
    <n v="2097"/>
    <n v="290"/>
    <n v="1799"/>
    <n v="2089"/>
    <n v="1"/>
    <n v="7"/>
    <n v="8"/>
    <n v="291"/>
    <n v="1806"/>
    <n v="261589"/>
    <n v="230"/>
    <n v="261819"/>
    <n v="5631"/>
    <n v="1"/>
    <m/>
    <n v="79"/>
    <n v="0.253"/>
    <n v="5.1999999999999998E-2"/>
    <m/>
    <m/>
    <n v="71"/>
    <n v="141"/>
  </r>
  <r>
    <x v="15"/>
    <s v="C-IV"/>
    <x v="4"/>
    <x v="4"/>
    <n v="2016"/>
    <s v="2015/16"/>
    <n v="10306"/>
    <n v="60463"/>
    <n v="19"/>
    <n v="402"/>
    <n v="10325"/>
    <n v="60865"/>
    <n v="71190"/>
    <n v="165487"/>
    <n v="27653"/>
    <n v="136837"/>
    <n v="164490"/>
    <n v="64"/>
    <n v="933"/>
    <n v="997"/>
    <n v="27717"/>
    <n v="137770"/>
    <n v="22140393"/>
    <n v="133756"/>
    <n v="22274149"/>
    <n v="408029"/>
    <n v="0.98560000000000003"/>
    <m/>
    <n v="19"/>
    <n v="0.158"/>
    <n v="1.4500000000000001E-2"/>
    <m/>
    <m/>
    <n v="10052"/>
    <n v="23010"/>
  </r>
  <r>
    <x v="16"/>
    <s v="C-IV"/>
    <x v="4"/>
    <x v="4"/>
    <n v="2016"/>
    <s v="2015/16"/>
    <n v="1450"/>
    <n v="9318"/>
    <n v="4"/>
    <n v="61"/>
    <n v="1454"/>
    <n v="9379"/>
    <n v="10833"/>
    <n v="24632"/>
    <n v="3969"/>
    <n v="20480"/>
    <n v="24449"/>
    <n v="14"/>
    <n v="169"/>
    <n v="183"/>
    <n v="3983"/>
    <n v="20649"/>
    <n v="3156837"/>
    <n v="18023"/>
    <n v="3174860"/>
    <n v="57054"/>
    <n v="0.98760000000000003"/>
    <m/>
    <n v="79"/>
    <n v="0.253"/>
    <n v="5.1999999999999998E-2"/>
    <m/>
    <m/>
    <n v="1295"/>
    <n v="2919"/>
  </r>
  <r>
    <x v="17"/>
    <s v="C-IV"/>
    <x v="4"/>
    <x v="4"/>
    <n v="2016"/>
    <s v="2015/16"/>
    <n v="613"/>
    <n v="6048"/>
    <n v="2"/>
    <n v="17"/>
    <n v="615"/>
    <n v="6065"/>
    <n v="6680"/>
    <n v="12577"/>
    <n v="1582"/>
    <n v="10951"/>
    <n v="12533"/>
    <n v="3"/>
    <n v="41"/>
    <n v="44"/>
    <n v="1585"/>
    <n v="10992"/>
    <n v="1722270"/>
    <n v="4522"/>
    <n v="1726792"/>
    <n v="31580"/>
    <n v="0.96889999999999998"/>
    <m/>
    <n v="79"/>
    <n v="0.253"/>
    <n v="5.1999999999999998E-2"/>
    <m/>
    <m/>
    <n v="395"/>
    <n v="797"/>
  </r>
  <r>
    <x v="18"/>
    <s v="C-IV"/>
    <x v="4"/>
    <x v="4"/>
    <n v="2016"/>
    <s v="2015/16"/>
    <n v="232"/>
    <n v="1321"/>
    <n v="1"/>
    <n v="1"/>
    <n v="233"/>
    <n v="1322"/>
    <n v="1555"/>
    <n v="3160"/>
    <n v="635"/>
    <n v="2519"/>
    <n v="3154"/>
    <n v="2"/>
    <n v="4"/>
    <n v="6"/>
    <n v="637"/>
    <n v="2523"/>
    <n v="439393"/>
    <n v="419"/>
    <n v="439812"/>
    <n v="7789"/>
    <n v="0.92410000000000003"/>
    <m/>
    <n v="79"/>
    <n v="0.253"/>
    <n v="5.1999999999999998E-2"/>
    <m/>
    <m/>
    <n v="85"/>
    <n v="156"/>
  </r>
  <r>
    <x v="19"/>
    <s v="LRS"/>
    <x v="4"/>
    <x v="4"/>
    <n v="2016"/>
    <s v="2015/16"/>
    <n v="81872"/>
    <n v="470146"/>
    <n v="975"/>
    <n v="6002"/>
    <n v="82847"/>
    <n v="476148"/>
    <n v="558995"/>
    <n v="1108319"/>
    <n v="197669"/>
    <n v="895206"/>
    <n v="1092875"/>
    <n v="3216"/>
    <n v="12228"/>
    <n v="15444"/>
    <n v="200885"/>
    <n v="907434"/>
    <n v="161189073"/>
    <n v="2157713"/>
    <n v="163346786"/>
    <n v="4204673"/>
    <n v="0.96209999999999996"/>
    <m/>
    <n v="95"/>
    <n v="0.65300000000000002"/>
    <n v="6.13E-2"/>
    <m/>
    <m/>
    <n v="95673"/>
    <n v="193344"/>
  </r>
  <r>
    <x v="20"/>
    <s v="C-IV"/>
    <x v="4"/>
    <x v="4"/>
    <n v="2016"/>
    <s v="2015/16"/>
    <n v="1865"/>
    <n v="10203"/>
    <n v="4"/>
    <n v="23"/>
    <n v="1869"/>
    <n v="10226"/>
    <n v="12095"/>
    <n v="29458"/>
    <n v="5123"/>
    <n v="24249"/>
    <n v="29372"/>
    <n v="12"/>
    <n v="74"/>
    <n v="86"/>
    <n v="5135"/>
    <n v="24323"/>
    <n v="3909822"/>
    <n v="6835"/>
    <n v="3916657"/>
    <n v="69914"/>
    <n v="0.9899"/>
    <m/>
    <n v="79"/>
    <n v="0.253"/>
    <n v="5.1999999999999998E-2"/>
    <m/>
    <m/>
    <n v="2820"/>
    <n v="6773"/>
  </r>
  <r>
    <x v="21"/>
    <s v="C-IV"/>
    <x v="4"/>
    <x v="4"/>
    <n v="2016"/>
    <s v="2015/16"/>
    <n v="583"/>
    <n v="5558"/>
    <n v="17"/>
    <n v="142"/>
    <n v="600"/>
    <n v="5700"/>
    <n v="6300"/>
    <n v="10403"/>
    <n v="1311"/>
    <n v="8706"/>
    <n v="10017"/>
    <n v="51"/>
    <n v="335"/>
    <n v="386"/>
    <n v="1362"/>
    <n v="9041"/>
    <n v="1432240"/>
    <n v="34208"/>
    <n v="1466448"/>
    <n v="45256"/>
    <n v="0.97199999999999998"/>
    <m/>
    <n v="79"/>
    <n v="0.253"/>
    <n v="5.1999999999999998E-2"/>
    <m/>
    <m/>
    <n v="1279"/>
    <n v="2365"/>
  </r>
  <r>
    <x v="22"/>
    <s v="C-IV"/>
    <x v="4"/>
    <x v="4"/>
    <n v="2016"/>
    <s v="2015/16"/>
    <n v="117"/>
    <n v="1006"/>
    <n v="1"/>
    <n v="3"/>
    <n v="118"/>
    <n v="1009"/>
    <n v="1127"/>
    <n v="2075"/>
    <n v="336"/>
    <n v="1734"/>
    <n v="2070"/>
    <n v="1"/>
    <n v="4"/>
    <n v="5"/>
    <n v="337"/>
    <n v="1738"/>
    <n v="279162"/>
    <n v="1462"/>
    <n v="280624"/>
    <n v="4855"/>
    <n v="1"/>
    <m/>
    <n v="79"/>
    <n v="0.253"/>
    <n v="5.1999999999999998E-2"/>
    <m/>
    <m/>
    <n v="25"/>
    <n v="39"/>
  </r>
  <r>
    <x v="23"/>
    <s v="C-IV"/>
    <x v="4"/>
    <x v="4"/>
    <n v="2016"/>
    <s v="2015/16"/>
    <n v="621"/>
    <n v="6126"/>
    <n v="2"/>
    <n v="22"/>
    <n v="623"/>
    <n v="6148"/>
    <n v="6771"/>
    <n v="12626"/>
    <n v="1575"/>
    <n v="10991"/>
    <n v="12566"/>
    <n v="5"/>
    <n v="55"/>
    <n v="60"/>
    <n v="1580"/>
    <n v="11046"/>
    <n v="1777077"/>
    <n v="6639"/>
    <n v="1783716"/>
    <n v="41977"/>
    <n v="0.97230000000000005"/>
    <m/>
    <n v="79"/>
    <n v="0.253"/>
    <n v="5.1999999999999998E-2"/>
    <m/>
    <m/>
    <n v="548"/>
    <n v="1203"/>
  </r>
  <r>
    <x v="24"/>
    <s v="C-IV"/>
    <x v="4"/>
    <x v="4"/>
    <n v="2016"/>
    <s v="2015/16"/>
    <n v="4197"/>
    <n v="20548"/>
    <n v="9"/>
    <n v="37"/>
    <n v="4206"/>
    <n v="20585"/>
    <n v="24791"/>
    <n v="57318"/>
    <n v="11322"/>
    <n v="45862"/>
    <n v="57184"/>
    <n v="27"/>
    <n v="107"/>
    <n v="134"/>
    <n v="11349"/>
    <n v="45969"/>
    <n v="7645616"/>
    <n v="12434"/>
    <n v="7658050"/>
    <n v="140162"/>
    <n v="0.96340000000000003"/>
    <m/>
    <n v="6"/>
    <n v="0.33300000000000002"/>
    <n v="2.6499999999999999E-2"/>
    <m/>
    <m/>
    <n v="3902"/>
    <n v="9005"/>
  </r>
  <r>
    <x v="25"/>
    <s v="C-IV"/>
    <x v="4"/>
    <x v="4"/>
    <n v="2016"/>
    <s v="2015/16"/>
    <n v="68"/>
    <n v="443"/>
    <n v="1"/>
    <n v="0"/>
    <n v="69"/>
    <n v="443"/>
    <n v="512"/>
    <n v="1088"/>
    <n v="177"/>
    <n v="908"/>
    <n v="1085"/>
    <n v="2"/>
    <n v="1"/>
    <n v="3"/>
    <n v="179"/>
    <n v="909"/>
    <n v="146312"/>
    <n v="346"/>
    <n v="146658"/>
    <n v="3139"/>
    <n v="0.9677"/>
    <m/>
    <n v="79"/>
    <n v="0.253"/>
    <n v="5.1999999999999998E-2"/>
    <m/>
    <m/>
    <n v="47"/>
    <n v="89"/>
  </r>
  <r>
    <x v="26"/>
    <s v="C-IV"/>
    <x v="4"/>
    <x v="4"/>
    <n v="2016"/>
    <s v="2015/16"/>
    <n v="15"/>
    <n v="432"/>
    <n v="0"/>
    <n v="1"/>
    <n v="15"/>
    <n v="433"/>
    <n v="448"/>
    <n v="795"/>
    <n v="40"/>
    <n v="753"/>
    <n v="793"/>
    <n v="0"/>
    <n v="2"/>
    <n v="2"/>
    <n v="40"/>
    <n v="755"/>
    <n v="108925"/>
    <n v="429"/>
    <n v="109354"/>
    <n v="3747"/>
    <n v="1"/>
    <m/>
    <n v="79"/>
    <n v="0.253"/>
    <n v="5.1999999999999998E-2"/>
    <m/>
    <m/>
    <n v="62"/>
    <n v="129"/>
  </r>
  <r>
    <x v="27"/>
    <s v="C-IV"/>
    <x v="4"/>
    <x v="4"/>
    <n v="2016"/>
    <s v="2015/16"/>
    <n v="3120"/>
    <n v="20685"/>
    <n v="6"/>
    <n v="117"/>
    <n v="3126"/>
    <n v="20802"/>
    <n v="23928"/>
    <n v="53258"/>
    <n v="7859"/>
    <n v="45026"/>
    <n v="52885"/>
    <n v="23"/>
    <n v="350"/>
    <n v="373"/>
    <n v="7882"/>
    <n v="45376"/>
    <n v="7124284"/>
    <n v="35452"/>
    <n v="7159736"/>
    <n v="182440"/>
    <n v="0.99419999999999997"/>
    <m/>
    <n v="7"/>
    <n v="0"/>
    <n v="4.7800000000000002E-2"/>
    <m/>
    <m/>
    <n v="7620"/>
    <n v="17153"/>
  </r>
  <r>
    <x v="28"/>
    <s v="C-IV"/>
    <x v="4"/>
    <x v="4"/>
    <n v="2016"/>
    <s v="2015/16"/>
    <n v="319"/>
    <n v="3297"/>
    <n v="4"/>
    <n v="28"/>
    <n v="323"/>
    <n v="3325"/>
    <n v="3648"/>
    <n v="7479"/>
    <n v="766"/>
    <n v="6625"/>
    <n v="7391"/>
    <n v="11"/>
    <n v="77"/>
    <n v="88"/>
    <n v="777"/>
    <n v="6702"/>
    <n v="931764"/>
    <n v="7508"/>
    <n v="939272"/>
    <n v="32825"/>
    <n v="0.99170000000000003"/>
    <m/>
    <n v="79"/>
    <n v="0.253"/>
    <n v="5.1999999999999998E-2"/>
    <m/>
    <m/>
    <n v="773"/>
    <n v="1652"/>
  </r>
  <r>
    <x v="29"/>
    <s v="C-IV"/>
    <x v="4"/>
    <x v="4"/>
    <n v="2016"/>
    <s v="2015/16"/>
    <n v="291"/>
    <n v="4095"/>
    <n v="0"/>
    <n v="7"/>
    <n v="291"/>
    <n v="4102"/>
    <n v="4393"/>
    <n v="7801"/>
    <n v="716"/>
    <n v="7067"/>
    <n v="7783"/>
    <n v="0"/>
    <n v="18"/>
    <n v="18"/>
    <n v="716"/>
    <n v="7085"/>
    <n v="1071230"/>
    <n v="2046"/>
    <n v="1073276"/>
    <n v="25856"/>
    <n v="0.93330000000000002"/>
    <m/>
    <n v="79"/>
    <n v="0.253"/>
    <n v="5.1999999999999998E-2"/>
    <m/>
    <m/>
    <n v="133"/>
    <n v="236"/>
  </r>
  <r>
    <x v="30"/>
    <s v="CalWIN"/>
    <x v="4"/>
    <x v="4"/>
    <n v="2016"/>
    <s v="2015/16"/>
    <n v="11372"/>
    <n v="110419"/>
    <n v="91"/>
    <n v="1947"/>
    <n v="11463"/>
    <n v="112366"/>
    <n v="123829"/>
    <n v="254320"/>
    <n v="29191"/>
    <n v="220630"/>
    <n v="249821"/>
    <n v="323"/>
    <n v="4176"/>
    <n v="4499"/>
    <n v="29514"/>
    <n v="224806"/>
    <n v="33946999"/>
    <n v="520459"/>
    <n v="34467458"/>
    <n v="908670"/>
    <n v="0.98329999999999995"/>
    <m/>
    <n v="36"/>
    <n v="0.38900000000000001"/>
    <n v="5.7200000000000001E-2"/>
    <m/>
    <m/>
    <n v="27175"/>
    <n v="59537"/>
  </r>
  <r>
    <x v="31"/>
    <s v="CalWIN"/>
    <x v="4"/>
    <x v="4"/>
    <n v="2016"/>
    <s v="2015/16"/>
    <n v="753"/>
    <n v="8573"/>
    <n v="7"/>
    <n v="37"/>
    <n v="760"/>
    <n v="8610"/>
    <n v="9370"/>
    <n v="17689"/>
    <n v="1922"/>
    <n v="15663"/>
    <n v="17585"/>
    <n v="22"/>
    <n v="82"/>
    <n v="104"/>
    <n v="1944"/>
    <n v="15745"/>
    <n v="2285599"/>
    <n v="11483"/>
    <n v="2297082"/>
    <n v="64122"/>
    <n v="0.97789999999999999"/>
    <m/>
    <n v="79"/>
    <n v="0.253"/>
    <n v="5.1999999999999998E-2"/>
    <m/>
    <m/>
    <n v="621"/>
    <n v="1272"/>
  </r>
  <r>
    <x v="32"/>
    <s v="C-IV"/>
    <x v="4"/>
    <x v="4"/>
    <n v="2016"/>
    <s v="2015/16"/>
    <n v="103"/>
    <n v="1067"/>
    <n v="0"/>
    <n v="0"/>
    <n v="103"/>
    <n v="1067"/>
    <n v="1170"/>
    <n v="2165"/>
    <n v="262"/>
    <n v="1902"/>
    <n v="2164"/>
    <n v="0"/>
    <n v="1"/>
    <n v="1"/>
    <n v="262"/>
    <n v="1903"/>
    <n v="296394"/>
    <n v="0"/>
    <n v="296394"/>
    <n v="6218"/>
    <n v="1"/>
    <m/>
    <n v="79"/>
    <n v="0.253"/>
    <n v="5.1999999999999998E-2"/>
    <m/>
    <m/>
    <n v="51"/>
    <n v="83"/>
  </r>
  <r>
    <x v="33"/>
    <s v="C-IV"/>
    <x v="4"/>
    <x v="4"/>
    <n v="2016"/>
    <s v="2015/16"/>
    <n v="15723"/>
    <n v="112751"/>
    <n v="54"/>
    <n v="452"/>
    <n v="15777"/>
    <n v="113203"/>
    <n v="128980"/>
    <n v="286994"/>
    <n v="42598"/>
    <n v="243007"/>
    <n v="285605"/>
    <n v="161"/>
    <n v="1228"/>
    <n v="1389"/>
    <n v="42759"/>
    <n v="244235"/>
    <n v="38233746"/>
    <n v="135421"/>
    <n v="38369167"/>
    <n v="838576"/>
    <n v="0.996"/>
    <m/>
    <n v="33"/>
    <n v="0.21199999999999999"/>
    <n v="0.04"/>
    <m/>
    <m/>
    <n v="15025"/>
    <n v="33938"/>
  </r>
  <r>
    <x v="34"/>
    <s v="CalWIN"/>
    <x v="4"/>
    <x v="4"/>
    <n v="2016"/>
    <s v="2015/16"/>
    <n v="14914"/>
    <n v="87031"/>
    <n v="233"/>
    <n v="1027"/>
    <n v="15147"/>
    <n v="88058"/>
    <n v="103205"/>
    <n v="215024"/>
    <n v="38679"/>
    <n v="173115"/>
    <n v="211794"/>
    <n v="888"/>
    <n v="2342"/>
    <n v="3230"/>
    <n v="39567"/>
    <n v="175457"/>
    <n v="30527888"/>
    <n v="395925"/>
    <n v="30923813"/>
    <n v="558826"/>
    <n v="0.9909"/>
    <m/>
    <n v="32"/>
    <n v="0.438"/>
    <n v="3.6799999999999999E-2"/>
    <m/>
    <m/>
    <n v="8633"/>
    <n v="17354"/>
  </r>
  <r>
    <x v="35"/>
    <s v="C-IV"/>
    <x v="4"/>
    <x v="4"/>
    <n v="2016"/>
    <s v="2015/16"/>
    <n v="276"/>
    <n v="2346"/>
    <n v="1"/>
    <n v="8"/>
    <n v="277"/>
    <n v="2354"/>
    <n v="2631"/>
    <n v="5771"/>
    <n v="737"/>
    <n v="5009"/>
    <n v="5746"/>
    <n v="3"/>
    <n v="22"/>
    <n v="25"/>
    <n v="740"/>
    <n v="5031"/>
    <n v="749787"/>
    <n v="2287"/>
    <n v="752074"/>
    <n v="18873"/>
    <n v="0.91920000000000002"/>
    <m/>
    <n v="79"/>
    <n v="0.253"/>
    <n v="5.1999999999999998E-2"/>
    <m/>
    <m/>
    <n v="384"/>
    <n v="893"/>
  </r>
  <r>
    <x v="36"/>
    <s v="C-IV"/>
    <x v="4"/>
    <x v="4"/>
    <n v="2016"/>
    <s v="2015/16"/>
    <n v="25607"/>
    <n v="153075"/>
    <n v="64"/>
    <n v="666"/>
    <n v="25671"/>
    <n v="153741"/>
    <n v="179412"/>
    <n v="392057"/>
    <n v="68048"/>
    <n v="322185"/>
    <n v="390233"/>
    <n v="206"/>
    <n v="1618"/>
    <n v="1824"/>
    <n v="68254"/>
    <n v="323803"/>
    <n v="53602803"/>
    <n v="200510"/>
    <n v="53803313"/>
    <n v="871032"/>
    <n v="0.99590000000000001"/>
    <m/>
    <n v="33"/>
    <n v="0.27300000000000002"/>
    <n v="1.78E-2"/>
    <m/>
    <m/>
    <n v="19340"/>
    <n v="41971"/>
  </r>
  <r>
    <x v="37"/>
    <s v="CalWIN"/>
    <x v="4"/>
    <x v="4"/>
    <n v="2016"/>
    <s v="2015/16"/>
    <n v="14152"/>
    <n v="127547"/>
    <n v="139"/>
    <n v="1368"/>
    <n v="14291"/>
    <n v="128915"/>
    <n v="143206"/>
    <n v="287527"/>
    <n v="38557"/>
    <n v="245509"/>
    <n v="284066"/>
    <n v="472"/>
    <n v="2989"/>
    <n v="3461"/>
    <n v="39029"/>
    <n v="248498"/>
    <n v="38540185"/>
    <n v="385614"/>
    <n v="38925799"/>
    <n v="904281"/>
    <n v="0.9627"/>
    <m/>
    <n v="45"/>
    <n v="0.4"/>
    <n v="2.75E-2"/>
    <m/>
    <m/>
    <n v="15094"/>
    <n v="31386"/>
  </r>
  <r>
    <x v="38"/>
    <s v="CalWIN"/>
    <x v="4"/>
    <x v="4"/>
    <n v="2016"/>
    <s v="2015/16"/>
    <n v="2273"/>
    <n v="31282"/>
    <n v="69"/>
    <n v="1474"/>
    <n v="2342"/>
    <n v="32756"/>
    <n v="35098"/>
    <n v="52974"/>
    <n v="5021"/>
    <n v="45596"/>
    <n v="50617"/>
    <n v="192"/>
    <n v="2165"/>
    <n v="2357"/>
    <n v="5213"/>
    <n v="47761"/>
    <n v="7472536"/>
    <n v="295690"/>
    <n v="7768226"/>
    <n v="225126"/>
    <n v="0.97160000000000002"/>
    <m/>
    <n v="9"/>
    <n v="0.66700000000000004"/>
    <n v="5.7299999999999997E-2"/>
    <m/>
    <m/>
    <n v="3984"/>
    <n v="6416"/>
  </r>
  <r>
    <x v="39"/>
    <s v="C-IV"/>
    <x v="4"/>
    <x v="4"/>
    <n v="2016"/>
    <s v="2015/16"/>
    <n v="7497"/>
    <n v="44457"/>
    <n v="23"/>
    <n v="303"/>
    <n v="7520"/>
    <n v="44760"/>
    <n v="52280"/>
    <n v="117622"/>
    <n v="19027"/>
    <n v="97686"/>
    <n v="116713"/>
    <n v="83"/>
    <n v="826"/>
    <n v="909"/>
    <n v="19110"/>
    <n v="98512"/>
    <n v="15730253"/>
    <n v="100259"/>
    <n v="15830512"/>
    <n v="298435"/>
    <n v="0.98229999999999995"/>
    <m/>
    <n v="10"/>
    <n v="0.2"/>
    <n v="3.0200000000000001E-2"/>
    <m/>
    <m/>
    <n v="6765"/>
    <n v="14800"/>
  </r>
  <r>
    <x v="40"/>
    <s v="CalWIN"/>
    <x v="4"/>
    <x v="4"/>
    <n v="2016"/>
    <s v="2015/16"/>
    <n v="979"/>
    <n v="9121"/>
    <n v="1"/>
    <n v="25"/>
    <n v="980"/>
    <n v="9146"/>
    <n v="10126"/>
    <n v="18383"/>
    <n v="2460"/>
    <n v="15846"/>
    <n v="18306"/>
    <n v="6"/>
    <n v="71"/>
    <n v="77"/>
    <n v="2466"/>
    <n v="15917"/>
    <n v="2487725"/>
    <n v="6114"/>
    <n v="2493839"/>
    <n v="62278"/>
    <n v="0.96879999999999999"/>
    <m/>
    <n v="79"/>
    <n v="0.253"/>
    <n v="5.1999999999999998E-2"/>
    <m/>
    <m/>
    <n v="1083"/>
    <n v="2259"/>
  </r>
  <r>
    <x v="41"/>
    <s v="CalWIN"/>
    <x v="4"/>
    <x v="4"/>
    <n v="2016"/>
    <s v="2015/16"/>
    <n v="945"/>
    <n v="14130"/>
    <n v="9"/>
    <n v="334"/>
    <n v="954"/>
    <n v="14464"/>
    <n v="15418"/>
    <n v="29838"/>
    <n v="2192"/>
    <n v="26806"/>
    <n v="28998"/>
    <n v="30"/>
    <n v="810"/>
    <n v="840"/>
    <n v="2222"/>
    <n v="27616"/>
    <n v="3859451"/>
    <n v="82515"/>
    <n v="3941966"/>
    <n v="158026"/>
    <n v="0.96050000000000002"/>
    <m/>
    <n v="79"/>
    <n v="0.253"/>
    <n v="5.1999999999999998E-2"/>
    <m/>
    <m/>
    <n v="3608"/>
    <n v="7087"/>
  </r>
  <r>
    <x v="42"/>
    <s v="CalWIN"/>
    <x v="4"/>
    <x v="4"/>
    <n v="2016"/>
    <s v="2015/16"/>
    <n v="2317"/>
    <n v="16478"/>
    <n v="7"/>
    <n v="108"/>
    <n v="2324"/>
    <n v="16586"/>
    <n v="18910"/>
    <n v="39387"/>
    <n v="5998"/>
    <n v="33132"/>
    <n v="39130"/>
    <n v="20"/>
    <n v="237"/>
    <n v="257"/>
    <n v="6018"/>
    <n v="33369"/>
    <n v="5297664"/>
    <n v="30362"/>
    <n v="5328026"/>
    <n v="145428"/>
    <n v="0.97089999999999999"/>
    <m/>
    <n v="79"/>
    <n v="0.253"/>
    <n v="5.1999999999999998E-2"/>
    <m/>
    <m/>
    <n v="4749"/>
    <n v="10933"/>
  </r>
  <r>
    <x v="43"/>
    <s v="CalWIN"/>
    <x v="4"/>
    <x v="4"/>
    <n v="2016"/>
    <s v="2015/16"/>
    <n v="4644"/>
    <n v="47830"/>
    <n v="45"/>
    <n v="1030"/>
    <n v="4689"/>
    <n v="48860"/>
    <n v="53549"/>
    <n v="105027"/>
    <n v="11189"/>
    <n v="91563"/>
    <n v="102752"/>
    <n v="143"/>
    <n v="2132"/>
    <n v="2275"/>
    <n v="11332"/>
    <n v="93695"/>
    <n v="14013456"/>
    <n v="275333"/>
    <n v="14288789"/>
    <n v="449661"/>
    <n v="0.99399999999999999"/>
    <m/>
    <n v="16"/>
    <n v="0.25"/>
    <n v="4.4299999999999999E-2"/>
    <m/>
    <m/>
    <n v="9737"/>
    <n v="20056"/>
  </r>
  <r>
    <x v="44"/>
    <s v="CalWIN"/>
    <x v="4"/>
    <x v="4"/>
    <n v="2016"/>
    <s v="2015/16"/>
    <n v="1177"/>
    <n v="13725"/>
    <n v="1"/>
    <n v="26"/>
    <n v="1178"/>
    <n v="13751"/>
    <n v="14929"/>
    <n v="27325"/>
    <n v="2851"/>
    <n v="24400"/>
    <n v="27251"/>
    <n v="2"/>
    <n v="72"/>
    <n v="74"/>
    <n v="2853"/>
    <n v="24472"/>
    <n v="3664007"/>
    <n v="7759"/>
    <n v="3671766"/>
    <n v="80700"/>
    <n v="0.95279999999999998"/>
    <m/>
    <n v="79"/>
    <n v="0.253"/>
    <n v="5.1999999999999998E-2"/>
    <m/>
    <m/>
    <n v="2599"/>
    <n v="5535"/>
  </r>
  <r>
    <x v="45"/>
    <s v="C-IV"/>
    <x v="4"/>
    <x v="4"/>
    <n v="2016"/>
    <s v="2015/16"/>
    <n v="1360"/>
    <n v="11629"/>
    <n v="1"/>
    <n v="25"/>
    <n v="1361"/>
    <n v="11654"/>
    <n v="13015"/>
    <n v="24486"/>
    <n v="3291"/>
    <n v="21142"/>
    <n v="24433"/>
    <n v="3"/>
    <n v="50"/>
    <n v="53"/>
    <n v="3294"/>
    <n v="21192"/>
    <n v="3242582"/>
    <n v="6483"/>
    <n v="3249065"/>
    <n v="66012"/>
    <n v="0.96250000000000002"/>
    <m/>
    <n v="79"/>
    <n v="0.253"/>
    <n v="5.1999999999999998E-2"/>
    <m/>
    <m/>
    <n v="552"/>
    <n v="900"/>
  </r>
  <r>
    <x v="46"/>
    <s v="C-IV"/>
    <x v="4"/>
    <x v="4"/>
    <n v="2016"/>
    <s v="2015/16"/>
    <n v="6"/>
    <n v="153"/>
    <n v="0"/>
    <n v="0"/>
    <n v="6"/>
    <n v="153"/>
    <n v="159"/>
    <n v="270"/>
    <n v="16"/>
    <n v="254"/>
    <n v="270"/>
    <n v="0"/>
    <n v="0"/>
    <n v="0"/>
    <n v="16"/>
    <n v="254"/>
    <n v="36631"/>
    <n v="0"/>
    <n v="36631"/>
    <n v="805"/>
    <n v="1"/>
    <m/>
    <n v="79"/>
    <n v="0.253"/>
    <n v="5.1999999999999998E-2"/>
    <m/>
    <m/>
    <n v="2"/>
    <n v="4"/>
  </r>
  <r>
    <x v="47"/>
    <s v="C-IV"/>
    <x v="4"/>
    <x v="4"/>
    <n v="2016"/>
    <s v="2015/16"/>
    <n v="413"/>
    <n v="2808"/>
    <n v="1"/>
    <n v="5"/>
    <n v="414"/>
    <n v="2813"/>
    <n v="3227"/>
    <n v="6775"/>
    <n v="1146"/>
    <n v="5615"/>
    <n v="6761"/>
    <n v="2"/>
    <n v="12"/>
    <n v="14"/>
    <n v="1148"/>
    <n v="5627"/>
    <n v="901864"/>
    <n v="1672"/>
    <n v="903536"/>
    <n v="18352"/>
    <n v="0.91110000000000002"/>
    <m/>
    <n v="79"/>
    <n v="0.253"/>
    <n v="5.1999999999999998E-2"/>
    <m/>
    <m/>
    <n v="142"/>
    <n v="245"/>
  </r>
  <r>
    <x v="48"/>
    <s v="CalWIN"/>
    <x v="4"/>
    <x v="4"/>
    <n v="2016"/>
    <s v="2015/16"/>
    <n v="2689"/>
    <n v="19933"/>
    <n v="6"/>
    <n v="114"/>
    <n v="2695"/>
    <n v="20047"/>
    <n v="22742"/>
    <n v="42755"/>
    <n v="6409"/>
    <n v="36053"/>
    <n v="42462"/>
    <n v="20"/>
    <n v="273"/>
    <n v="293"/>
    <n v="6429"/>
    <n v="36326"/>
    <n v="6065966.8799999999"/>
    <n v="36045.019999999997"/>
    <n v="6102011.8999999994"/>
    <n v="124908"/>
    <n v="0.96879999999999999"/>
    <m/>
    <n v="7"/>
    <n v="0.14299999999999999"/>
    <n v="1.95E-2"/>
    <m/>
    <m/>
    <n v="2193"/>
    <n v="4460"/>
  </r>
  <r>
    <x v="49"/>
    <s v="CalWIN"/>
    <x v="4"/>
    <x v="4"/>
    <n v="2016"/>
    <s v="2015/16"/>
    <n v="1555"/>
    <n v="17641"/>
    <n v="12"/>
    <n v="132"/>
    <n v="1567"/>
    <n v="17773"/>
    <n v="19340"/>
    <n v="34281"/>
    <n v="3743"/>
    <n v="30165"/>
    <n v="33908"/>
    <n v="38"/>
    <n v="335"/>
    <n v="373"/>
    <n v="3781"/>
    <n v="30500"/>
    <n v="4626847"/>
    <n v="35529"/>
    <n v="4662376"/>
    <n v="128889"/>
    <n v="0.90300000000000002"/>
    <m/>
    <n v="79"/>
    <n v="0.253"/>
    <n v="5.1999999999999998E-2"/>
    <m/>
    <m/>
    <n v="3135"/>
    <n v="6502"/>
  </r>
  <r>
    <x v="50"/>
    <s v="C-IV"/>
    <x v="4"/>
    <x v="4"/>
    <n v="2016"/>
    <s v="2015/16"/>
    <n v="5745"/>
    <n v="36512"/>
    <n v="10"/>
    <n v="89"/>
    <n v="5755"/>
    <n v="36601"/>
    <n v="42356"/>
    <n v="88836"/>
    <n v="14905"/>
    <n v="73649"/>
    <n v="88554"/>
    <n v="39"/>
    <n v="243"/>
    <n v="282"/>
    <n v="14944"/>
    <n v="73892"/>
    <n v="12014073"/>
    <n v="27482"/>
    <n v="12041555"/>
    <n v="242615"/>
    <n v="0.98240000000000005"/>
    <m/>
    <n v="5"/>
    <n v="0.2"/>
    <n v="2.58E-2"/>
    <m/>
    <m/>
    <n v="5064"/>
    <n v="11023"/>
  </r>
  <r>
    <x v="51"/>
    <s v="C-IV"/>
    <x v="4"/>
    <x v="4"/>
    <n v="2016"/>
    <s v="2015/16"/>
    <n v="762"/>
    <n v="5078"/>
    <n v="6"/>
    <n v="33"/>
    <n v="768"/>
    <n v="5111"/>
    <n v="5879"/>
    <n v="13455"/>
    <n v="2152"/>
    <n v="11201"/>
    <n v="13353"/>
    <n v="21"/>
    <n v="81"/>
    <n v="102"/>
    <n v="2173"/>
    <n v="11282"/>
    <n v="1777158"/>
    <n v="9639"/>
    <n v="1786797"/>
    <n v="42336"/>
    <n v="0.98"/>
    <m/>
    <n v="79"/>
    <n v="0.253"/>
    <n v="5.1999999999999998E-2"/>
    <m/>
    <m/>
    <n v="630"/>
    <n v="1415"/>
  </r>
  <r>
    <x v="52"/>
    <s v="C-IV"/>
    <x v="4"/>
    <x v="4"/>
    <n v="2016"/>
    <s v="2015/16"/>
    <n v="550"/>
    <n v="4104"/>
    <n v="0"/>
    <n v="12"/>
    <n v="550"/>
    <n v="4116"/>
    <n v="4666"/>
    <n v="10176"/>
    <n v="1470"/>
    <n v="8661"/>
    <n v="10131"/>
    <n v="0"/>
    <n v="45"/>
    <n v="45"/>
    <n v="1470"/>
    <n v="8706"/>
    <n v="1314451"/>
    <n v="5955"/>
    <n v="1320406"/>
    <n v="27623"/>
    <n v="0.94689999999999996"/>
    <m/>
    <n v="79"/>
    <n v="0.253"/>
    <n v="5.1999999999999998E-2"/>
    <m/>
    <m/>
    <n v="419"/>
    <n v="899"/>
  </r>
  <r>
    <x v="53"/>
    <s v="C-IV"/>
    <x v="4"/>
    <x v="4"/>
    <n v="2016"/>
    <s v="2015/16"/>
    <n v="66"/>
    <n v="938"/>
    <n v="0"/>
    <n v="0"/>
    <n v="66"/>
    <n v="938"/>
    <n v="1004"/>
    <n v="1756"/>
    <n v="165"/>
    <n v="1591"/>
    <n v="1756"/>
    <n v="0"/>
    <n v="0"/>
    <n v="0"/>
    <n v="165"/>
    <n v="1591"/>
    <n v="253710"/>
    <n v="0"/>
    <n v="253710"/>
    <n v="4895"/>
    <n v="0.9778"/>
    <m/>
    <n v="79"/>
    <n v="0.253"/>
    <n v="5.1999999999999998E-2"/>
    <m/>
    <m/>
    <n v="27"/>
    <n v="39"/>
  </r>
  <r>
    <x v="54"/>
    <s v="CalWIN"/>
    <x v="4"/>
    <x v="4"/>
    <n v="2016"/>
    <s v="2015/16"/>
    <n v="8064"/>
    <n v="44268"/>
    <n v="21"/>
    <n v="447"/>
    <n v="8085"/>
    <n v="44715"/>
    <n v="52800"/>
    <n v="123625"/>
    <n v="21961"/>
    <n v="100413"/>
    <n v="122374"/>
    <n v="75"/>
    <n v="1176"/>
    <n v="1251"/>
    <n v="22036"/>
    <n v="101589"/>
    <n v="16635808"/>
    <n v="139567"/>
    <n v="16775375"/>
    <n v="258057"/>
    <n v="0.997"/>
    <m/>
    <n v="12"/>
    <n v="8.3000000000000004E-2"/>
    <n v="4.1200000000000001E-2"/>
    <m/>
    <m/>
    <n v="8024"/>
    <n v="18900"/>
  </r>
  <r>
    <x v="55"/>
    <s v="C-IV"/>
    <x v="4"/>
    <x v="4"/>
    <n v="2016"/>
    <s v="2015/16"/>
    <n v="302"/>
    <n v="2870"/>
    <n v="0"/>
    <n v="6"/>
    <n v="302"/>
    <n v="2876"/>
    <n v="3178"/>
    <n v="5458"/>
    <n v="736"/>
    <n v="4706"/>
    <n v="5442"/>
    <n v="1"/>
    <n v="15"/>
    <n v="16"/>
    <n v="737"/>
    <n v="4721"/>
    <n v="733606"/>
    <n v="1828"/>
    <n v="735434"/>
    <n v="14488"/>
    <n v="0.98609999999999998"/>
    <m/>
    <n v="79"/>
    <n v="0.253"/>
    <n v="5.1999999999999998E-2"/>
    <m/>
    <m/>
    <n v="105"/>
    <n v="159"/>
  </r>
  <r>
    <x v="56"/>
    <s v="CalWIN"/>
    <x v="4"/>
    <x v="4"/>
    <n v="2016"/>
    <s v="2015/16"/>
    <n v="2987"/>
    <n v="34324"/>
    <n v="9"/>
    <n v="302"/>
    <n v="2996"/>
    <n v="34626"/>
    <n v="37622"/>
    <n v="75291"/>
    <n v="7708"/>
    <n v="66928"/>
    <n v="74636"/>
    <n v="32"/>
    <n v="623"/>
    <n v="655"/>
    <n v="7740"/>
    <n v="67551"/>
    <n v="10217198"/>
    <n v="125556"/>
    <n v="10342754"/>
    <n v="240962"/>
    <n v="0.98829999999999996"/>
    <m/>
    <n v="11"/>
    <n v="0.36399999999999999"/>
    <n v="6.0999999999999999E-2"/>
    <m/>
    <m/>
    <n v="6947"/>
    <n v="15761"/>
  </r>
  <r>
    <x v="57"/>
    <s v="CalWIN"/>
    <x v="4"/>
    <x v="4"/>
    <n v="2016"/>
    <s v="2015/16"/>
    <n v="976"/>
    <n v="9733"/>
    <n v="24"/>
    <n v="123"/>
    <n v="1000"/>
    <n v="9856"/>
    <n v="10856"/>
    <n v="21205"/>
    <n v="2544"/>
    <n v="18259"/>
    <n v="20803"/>
    <n v="93"/>
    <n v="309"/>
    <n v="402"/>
    <n v="2637"/>
    <n v="18568"/>
    <n v="2825076"/>
    <n v="46564"/>
    <n v="2871640"/>
    <n v="59449"/>
    <n v="0.97130000000000005"/>
    <m/>
    <n v="79"/>
    <n v="0.253"/>
    <n v="5.1999999999999998E-2"/>
    <m/>
    <m/>
    <n v="940"/>
    <n v="1883"/>
  </r>
  <r>
    <x v="58"/>
    <s v="C-IV"/>
    <x v="4"/>
    <x v="4"/>
    <n v="2016"/>
    <s v="2015/16"/>
    <n v="809"/>
    <n v="5444"/>
    <n v="1"/>
    <n v="18"/>
    <n v="810"/>
    <n v="5462"/>
    <n v="6272"/>
    <n v="13529"/>
    <n v="2165"/>
    <n v="11306"/>
    <n v="13471"/>
    <n v="5"/>
    <n v="53"/>
    <n v="58"/>
    <n v="2170"/>
    <n v="11359"/>
    <n v="1853416"/>
    <n v="5686"/>
    <n v="1859102"/>
    <n v="32524"/>
    <n v="0.99590000000000001"/>
    <m/>
    <n v="79"/>
    <n v="0.253"/>
    <n v="5.1999999999999998E-2"/>
    <m/>
    <m/>
    <n v="482"/>
    <n v="999"/>
  </r>
  <r>
    <x v="0"/>
    <s v="n/a"/>
    <x v="5"/>
    <x v="4"/>
    <n v="2016"/>
    <s v="2015/16"/>
    <n v="263282"/>
    <n v="1814829"/>
    <n v="2101"/>
    <n v="18739"/>
    <n v="265383"/>
    <n v="1833568"/>
    <n v="2098951"/>
    <n v="4335666"/>
    <n v="673047"/>
    <n v="3614635"/>
    <n v="4287682"/>
    <n v="7122"/>
    <n v="40862"/>
    <n v="47984"/>
    <n v="680169"/>
    <n v="3655497"/>
    <n v="599103503"/>
    <n v="5847471"/>
    <n v="604950974"/>
    <n v="13646641"/>
    <n v="0.97319999999999995"/>
    <m/>
    <n v="589"/>
    <n v="0.372"/>
    <n v="6.1800000000000001E-2"/>
    <m/>
    <m/>
    <n v="300507"/>
    <n v="634973"/>
  </r>
  <r>
    <x v="1"/>
    <s v="CalWIN"/>
    <x v="5"/>
    <x v="4"/>
    <n v="2016"/>
    <s v="2015/16"/>
    <n v="6520"/>
    <n v="53246"/>
    <n v="94"/>
    <n v="1173"/>
    <n v="6614"/>
    <n v="54419"/>
    <n v="61033"/>
    <n v="116621"/>
    <n v="15165"/>
    <n v="98426"/>
    <n v="113591"/>
    <n v="331"/>
    <n v="2699"/>
    <n v="3030"/>
    <n v="15496"/>
    <n v="101125"/>
    <n v="16319261"/>
    <n v="346056"/>
    <n v="16665317"/>
    <n v="438222"/>
    <n v="0.97829999999999995"/>
    <m/>
    <n v="19"/>
    <n v="0.42099999999999999"/>
    <n v="6.08E-2"/>
    <m/>
    <m/>
    <n v="8134"/>
    <n v="15821"/>
  </r>
  <r>
    <x v="2"/>
    <s v="C-IV"/>
    <x v="5"/>
    <x v="4"/>
    <n v="2016"/>
    <s v="2015/16"/>
    <n v="1"/>
    <n v="90"/>
    <n v="0"/>
    <n v="0"/>
    <n v="1"/>
    <n v="90"/>
    <n v="91"/>
    <n v="147"/>
    <n v="2"/>
    <n v="145"/>
    <n v="147"/>
    <n v="0"/>
    <n v="0"/>
    <n v="0"/>
    <n v="2"/>
    <n v="145"/>
    <n v="17835"/>
    <n v="0"/>
    <n v="17835"/>
    <n v="347"/>
    <n v="1"/>
    <m/>
    <n v="89"/>
    <n v="0.25800000000000001"/>
    <n v="5.7299999999999997E-2"/>
    <m/>
    <m/>
    <n v="0"/>
    <n v="0"/>
  </r>
  <r>
    <x v="3"/>
    <s v="C-IV"/>
    <x v="5"/>
    <x v="4"/>
    <n v="2016"/>
    <s v="2015/16"/>
    <n v="151"/>
    <n v="1632"/>
    <n v="0"/>
    <n v="1"/>
    <n v="151"/>
    <n v="1633"/>
    <n v="1784"/>
    <n v="3372"/>
    <n v="384"/>
    <n v="2985"/>
    <n v="3369"/>
    <n v="0"/>
    <n v="3"/>
    <n v="3"/>
    <n v="384"/>
    <n v="2988"/>
    <n v="455323"/>
    <n v="138"/>
    <n v="455461"/>
    <n v="8311"/>
    <n v="0.98839999999999995"/>
    <m/>
    <n v="89"/>
    <n v="0.25800000000000001"/>
    <n v="5.7299999999999997E-2"/>
    <m/>
    <m/>
    <n v="46"/>
    <n v="80"/>
  </r>
  <r>
    <x v="4"/>
    <s v="C-IV"/>
    <x v="5"/>
    <x v="4"/>
    <n v="2016"/>
    <s v="2015/16"/>
    <n v="1762"/>
    <n v="15299"/>
    <n v="5"/>
    <n v="46"/>
    <n v="1767"/>
    <n v="15345"/>
    <n v="17112"/>
    <n v="32351"/>
    <n v="4366"/>
    <n v="27888"/>
    <n v="32254"/>
    <n v="12"/>
    <n v="85"/>
    <n v="97"/>
    <n v="4378"/>
    <n v="27973"/>
    <n v="4409049"/>
    <n v="12166"/>
    <n v="4421215"/>
    <n v="83220"/>
    <n v="0.95399999999999996"/>
    <m/>
    <n v="89"/>
    <n v="0.25800000000000001"/>
    <n v="5.7299999999999997E-2"/>
    <m/>
    <m/>
    <n v="853"/>
    <n v="1481"/>
  </r>
  <r>
    <x v="5"/>
    <s v="C-IV"/>
    <x v="5"/>
    <x v="4"/>
    <n v="2016"/>
    <s v="2015/16"/>
    <n v="217"/>
    <n v="2587"/>
    <n v="0"/>
    <n v="5"/>
    <n v="217"/>
    <n v="2592"/>
    <n v="2809"/>
    <n v="5194"/>
    <n v="570"/>
    <n v="4613"/>
    <n v="5183"/>
    <n v="0"/>
    <n v="11"/>
    <n v="11"/>
    <n v="570"/>
    <n v="4624"/>
    <n v="683335"/>
    <n v="1078"/>
    <n v="684413"/>
    <n v="12242"/>
    <n v="0.97760000000000002"/>
    <m/>
    <n v="89"/>
    <n v="0.25800000000000001"/>
    <n v="5.7299999999999997E-2"/>
    <m/>
    <m/>
    <n v="65"/>
    <n v="118"/>
  </r>
  <r>
    <x v="6"/>
    <s v="C-IV"/>
    <x v="5"/>
    <x v="4"/>
    <n v="2016"/>
    <s v="2015/16"/>
    <n v="80"/>
    <n v="555"/>
    <n v="1"/>
    <n v="2"/>
    <n v="81"/>
    <n v="557"/>
    <n v="638"/>
    <n v="1441"/>
    <n v="210"/>
    <n v="1224"/>
    <n v="1434"/>
    <n v="3"/>
    <n v="4"/>
    <n v="7"/>
    <n v="213"/>
    <n v="1228"/>
    <n v="185737"/>
    <n v="650"/>
    <n v="186387"/>
    <n v="9133"/>
    <n v="0.86670000000000003"/>
    <m/>
    <n v="89"/>
    <n v="0.25800000000000001"/>
    <n v="5.7299999999999997E-2"/>
    <m/>
    <m/>
    <n v="116"/>
    <n v="260"/>
  </r>
  <r>
    <x v="7"/>
    <s v="CalWIN"/>
    <x v="5"/>
    <x v="4"/>
    <n v="2016"/>
    <s v="2015/16"/>
    <n v="4229"/>
    <n v="29840"/>
    <n v="40"/>
    <n v="294"/>
    <n v="4269"/>
    <n v="30134"/>
    <n v="34403"/>
    <n v="68288"/>
    <n v="9832"/>
    <n v="57590"/>
    <n v="67422"/>
    <n v="152"/>
    <n v="714"/>
    <n v="866"/>
    <n v="9984"/>
    <n v="58304"/>
    <n v="9665652"/>
    <n v="96242"/>
    <n v="9761894"/>
    <n v="277057"/>
    <n v="0.96209999999999996"/>
    <m/>
    <n v="13"/>
    <n v="0.46200000000000002"/>
    <n v="3.73E-2"/>
    <m/>
    <m/>
    <n v="5007"/>
    <n v="10156"/>
  </r>
  <r>
    <x v="8"/>
    <s v="C-IV"/>
    <x v="5"/>
    <x v="4"/>
    <n v="2016"/>
    <s v="2015/16"/>
    <n v="422"/>
    <n v="2216"/>
    <n v="0"/>
    <n v="1"/>
    <n v="422"/>
    <n v="2217"/>
    <n v="2639"/>
    <n v="5380"/>
    <n v="1184"/>
    <n v="4194"/>
    <n v="5378"/>
    <n v="0"/>
    <n v="2"/>
    <n v="2"/>
    <n v="1184"/>
    <n v="4196"/>
    <n v="723597"/>
    <n v="99"/>
    <n v="723696"/>
    <n v="11964"/>
    <n v="0.99050000000000005"/>
    <m/>
    <n v="89"/>
    <n v="0.25800000000000001"/>
    <n v="5.7299999999999997E-2"/>
    <m/>
    <m/>
    <n v="120"/>
    <n v="228"/>
  </r>
  <r>
    <x v="9"/>
    <s v="C-IV"/>
    <x v="5"/>
    <x v="4"/>
    <n v="2016"/>
    <s v="2015/16"/>
    <n v="564"/>
    <n v="6679"/>
    <n v="1"/>
    <n v="18"/>
    <n v="565"/>
    <n v="6697"/>
    <n v="7262"/>
    <n v="12919"/>
    <n v="1351"/>
    <n v="11520"/>
    <n v="12871"/>
    <n v="2"/>
    <n v="46"/>
    <n v="48"/>
    <n v="1353"/>
    <n v="11566"/>
    <n v="1753236"/>
    <n v="4445"/>
    <n v="1757681"/>
    <n v="38520"/>
    <n v="0.9839"/>
    <m/>
    <n v="89"/>
    <n v="0.25800000000000001"/>
    <n v="5.7299999999999997E-2"/>
    <m/>
    <m/>
    <n v="371"/>
    <n v="750"/>
  </r>
  <r>
    <x v="10"/>
    <s v="CalWIN"/>
    <x v="5"/>
    <x v="4"/>
    <n v="2016"/>
    <s v="2015/16"/>
    <n v="12946"/>
    <n v="82280"/>
    <n v="79"/>
    <n v="394"/>
    <n v="13025"/>
    <n v="82674"/>
    <n v="95699"/>
    <n v="221330"/>
    <n v="35272"/>
    <n v="184787"/>
    <n v="220059"/>
    <n v="272"/>
    <n v="999"/>
    <n v="1271"/>
    <n v="35544"/>
    <n v="185786"/>
    <n v="32081048"/>
    <n v="166613"/>
    <n v="32247661"/>
    <n v="491732"/>
    <n v="0.96299999999999997"/>
    <m/>
    <n v="33"/>
    <n v="0.27300000000000002"/>
    <n v="2.2100000000000002E-2"/>
    <m/>
    <m/>
    <n v="13379"/>
    <n v="30208"/>
  </r>
  <r>
    <x v="11"/>
    <s v="C-IV"/>
    <x v="5"/>
    <x v="4"/>
    <n v="2016"/>
    <s v="2015/16"/>
    <n v="224"/>
    <n v="1362"/>
    <n v="0"/>
    <n v="2"/>
    <n v="224"/>
    <n v="1364"/>
    <n v="1588"/>
    <n v="3695"/>
    <n v="598"/>
    <n v="3086"/>
    <n v="3684"/>
    <n v="2"/>
    <n v="9"/>
    <n v="11"/>
    <n v="600"/>
    <n v="3095"/>
    <n v="458864"/>
    <n v="856"/>
    <n v="459720"/>
    <n v="12242"/>
    <n v="1"/>
    <m/>
    <n v="89"/>
    <n v="0.25800000000000001"/>
    <n v="5.7299999999999997E-2"/>
    <m/>
    <m/>
    <n v="219"/>
    <n v="477"/>
  </r>
  <r>
    <x v="12"/>
    <s v="C-IV"/>
    <x v="5"/>
    <x v="4"/>
    <n v="2016"/>
    <s v="2015/16"/>
    <n v="941"/>
    <n v="11631"/>
    <n v="0"/>
    <n v="16"/>
    <n v="941"/>
    <n v="11647"/>
    <n v="12588"/>
    <n v="21372"/>
    <n v="2323"/>
    <n v="19009"/>
    <n v="21332"/>
    <n v="0"/>
    <n v="40"/>
    <n v="40"/>
    <n v="2323"/>
    <n v="19049"/>
    <n v="2975224"/>
    <n v="4631"/>
    <n v="2979855"/>
    <n v="54643"/>
    <n v="0.99099999999999999"/>
    <m/>
    <n v="89"/>
    <n v="0.25800000000000001"/>
    <n v="5.7299999999999997E-2"/>
    <m/>
    <m/>
    <n v="582"/>
    <n v="1109"/>
  </r>
  <r>
    <x v="13"/>
    <s v="C-IV"/>
    <x v="5"/>
    <x v="4"/>
    <n v="2016"/>
    <s v="2015/16"/>
    <n v="2300"/>
    <n v="14977"/>
    <n v="13"/>
    <n v="145"/>
    <n v="2313"/>
    <n v="15122"/>
    <n v="17435"/>
    <n v="42598"/>
    <n v="6520"/>
    <n v="35638"/>
    <n v="42158"/>
    <n v="36"/>
    <n v="404"/>
    <n v="440"/>
    <n v="6556"/>
    <n v="36042"/>
    <n v="5395918"/>
    <n v="46208"/>
    <n v="5442126"/>
    <n v="93637"/>
    <n v="0.97970000000000002"/>
    <m/>
    <n v="89"/>
    <n v="0.25800000000000001"/>
    <n v="5.7299999999999997E-2"/>
    <m/>
    <m/>
    <n v="865"/>
    <n v="1710"/>
  </r>
  <r>
    <x v="14"/>
    <s v="C-IV"/>
    <x v="5"/>
    <x v="4"/>
    <n v="2016"/>
    <s v="2015/16"/>
    <n v="104"/>
    <n v="963"/>
    <n v="1"/>
    <n v="2"/>
    <n v="105"/>
    <n v="965"/>
    <n v="1070"/>
    <n v="2070"/>
    <n v="280"/>
    <n v="1782"/>
    <n v="2062"/>
    <n v="1"/>
    <n v="7"/>
    <n v="8"/>
    <n v="281"/>
    <n v="1789"/>
    <n v="257484"/>
    <n v="496"/>
    <n v="257980"/>
    <n v="5671"/>
    <n v="0.98509999999999998"/>
    <m/>
    <n v="89"/>
    <n v="0.25800000000000001"/>
    <n v="5.7299999999999997E-2"/>
    <m/>
    <m/>
    <n v="70"/>
    <n v="139"/>
  </r>
  <r>
    <x v="15"/>
    <s v="C-IV"/>
    <x v="5"/>
    <x v="4"/>
    <n v="2016"/>
    <s v="2015/16"/>
    <n v="10075"/>
    <n v="60520"/>
    <n v="20"/>
    <n v="404"/>
    <n v="10095"/>
    <n v="60924"/>
    <n v="71019"/>
    <n v="165185"/>
    <n v="26958"/>
    <n v="137237"/>
    <n v="164195"/>
    <n v="66"/>
    <n v="924"/>
    <n v="990"/>
    <n v="27024"/>
    <n v="138161"/>
    <n v="21986468"/>
    <n v="131098"/>
    <n v="22117566"/>
    <n v="408020"/>
    <n v="0.98870000000000002"/>
    <m/>
    <n v="21"/>
    <n v="0.14299999999999999"/>
    <n v="1.2999999999999999E-2"/>
    <m/>
    <m/>
    <n v="9931"/>
    <n v="22696"/>
  </r>
  <r>
    <x v="16"/>
    <s v="C-IV"/>
    <x v="5"/>
    <x v="4"/>
    <n v="2016"/>
    <s v="2015/16"/>
    <n v="1417"/>
    <n v="9356"/>
    <n v="5"/>
    <n v="59"/>
    <n v="1422"/>
    <n v="9415"/>
    <n v="10837"/>
    <n v="24646"/>
    <n v="3891"/>
    <n v="20577"/>
    <n v="24468"/>
    <n v="16"/>
    <n v="162"/>
    <n v="178"/>
    <n v="3907"/>
    <n v="20739"/>
    <n v="3128138"/>
    <n v="17893"/>
    <n v="3146031"/>
    <n v="57125"/>
    <n v="0.99070000000000003"/>
    <m/>
    <n v="89"/>
    <n v="0.25800000000000001"/>
    <n v="5.7299999999999997E-2"/>
    <m/>
    <m/>
    <n v="1284"/>
    <n v="2907"/>
  </r>
  <r>
    <x v="17"/>
    <s v="C-IV"/>
    <x v="5"/>
    <x v="4"/>
    <n v="2016"/>
    <s v="2015/16"/>
    <n v="603"/>
    <n v="6021"/>
    <n v="2"/>
    <n v="17"/>
    <n v="605"/>
    <n v="6038"/>
    <n v="6643"/>
    <n v="12472"/>
    <n v="1547"/>
    <n v="10881"/>
    <n v="12428"/>
    <n v="4"/>
    <n v="40"/>
    <n v="44"/>
    <n v="1551"/>
    <n v="10921"/>
    <n v="1695508"/>
    <n v="4050"/>
    <n v="1699558"/>
    <n v="31630"/>
    <n v="0.95960000000000001"/>
    <m/>
    <n v="89"/>
    <n v="0.25800000000000001"/>
    <n v="5.7299999999999997E-2"/>
    <m/>
    <m/>
    <n v="385"/>
    <n v="777"/>
  </r>
  <r>
    <x v="18"/>
    <s v="C-IV"/>
    <x v="5"/>
    <x v="4"/>
    <n v="2016"/>
    <s v="2015/16"/>
    <n v="229"/>
    <n v="1341"/>
    <n v="1"/>
    <n v="1"/>
    <n v="230"/>
    <n v="1342"/>
    <n v="1572"/>
    <n v="3143"/>
    <n v="643"/>
    <n v="2496"/>
    <n v="3139"/>
    <n v="1"/>
    <n v="3"/>
    <n v="4"/>
    <n v="644"/>
    <n v="2499"/>
    <n v="433521"/>
    <n v="519"/>
    <n v="434040"/>
    <n v="7800"/>
    <n v="0.88749999999999996"/>
    <m/>
    <n v="89"/>
    <n v="0.25800000000000001"/>
    <n v="5.7299999999999997E-2"/>
    <m/>
    <m/>
    <n v="88"/>
    <n v="163"/>
  </r>
  <r>
    <x v="19"/>
    <s v="LRS"/>
    <x v="5"/>
    <x v="4"/>
    <n v="2016"/>
    <s v="2015/16"/>
    <n v="83360"/>
    <n v="466642"/>
    <n v="971"/>
    <n v="5813"/>
    <n v="84331"/>
    <n v="472455"/>
    <n v="556786"/>
    <n v="1107299"/>
    <n v="203363"/>
    <n v="888824"/>
    <n v="1092187"/>
    <n v="3234"/>
    <n v="11878"/>
    <n v="15112"/>
    <n v="206597"/>
    <n v="900702"/>
    <n v="161433589"/>
    <n v="2067088"/>
    <n v="163500677"/>
    <n v="4200050"/>
    <n v="0.9556"/>
    <m/>
    <n v="116"/>
    <n v="0.63800000000000001"/>
    <n v="7.2900000000000006E-2"/>
    <m/>
    <m/>
    <n v="96329"/>
    <n v="194889"/>
  </r>
  <r>
    <x v="20"/>
    <s v="C-IV"/>
    <x v="5"/>
    <x v="4"/>
    <n v="2016"/>
    <s v="2015/16"/>
    <n v="1795"/>
    <n v="10148"/>
    <n v="2"/>
    <n v="22"/>
    <n v="1797"/>
    <n v="10170"/>
    <n v="11967"/>
    <n v="29182"/>
    <n v="4945"/>
    <n v="24159"/>
    <n v="29104"/>
    <n v="10"/>
    <n v="68"/>
    <n v="78"/>
    <n v="4955"/>
    <n v="24227"/>
    <n v="3840193"/>
    <n v="5767"/>
    <n v="3845960"/>
    <n v="70088"/>
    <n v="0.99770000000000003"/>
    <m/>
    <n v="89"/>
    <n v="0.25800000000000001"/>
    <n v="5.7299999999999997E-2"/>
    <m/>
    <m/>
    <n v="2793"/>
    <n v="6734"/>
  </r>
  <r>
    <x v="21"/>
    <s v="C-IV"/>
    <x v="5"/>
    <x v="4"/>
    <n v="2016"/>
    <s v="2015/16"/>
    <n v="579"/>
    <n v="5557"/>
    <n v="14"/>
    <n v="147"/>
    <n v="593"/>
    <n v="5704"/>
    <n v="6297"/>
    <n v="10380"/>
    <n v="1291"/>
    <n v="8695"/>
    <n v="9986"/>
    <n v="45"/>
    <n v="349"/>
    <n v="394"/>
    <n v="1336"/>
    <n v="9044"/>
    <n v="1427904"/>
    <n v="33703"/>
    <n v="1461607"/>
    <n v="45166"/>
    <n v="0.98819999999999997"/>
    <m/>
    <n v="89"/>
    <n v="0.25800000000000001"/>
    <n v="5.7299999999999997E-2"/>
    <m/>
    <m/>
    <n v="1269"/>
    <n v="2335"/>
  </r>
  <r>
    <x v="22"/>
    <s v="C-IV"/>
    <x v="5"/>
    <x v="4"/>
    <n v="2016"/>
    <s v="2015/16"/>
    <n v="115"/>
    <n v="993"/>
    <n v="1"/>
    <n v="3"/>
    <n v="116"/>
    <n v="996"/>
    <n v="1112"/>
    <n v="2035"/>
    <n v="323"/>
    <n v="1707"/>
    <n v="2030"/>
    <n v="1"/>
    <n v="4"/>
    <n v="5"/>
    <n v="324"/>
    <n v="1711"/>
    <n v="273635"/>
    <n v="794"/>
    <n v="274429"/>
    <n v="4874"/>
    <n v="0.97370000000000001"/>
    <m/>
    <n v="89"/>
    <n v="0.25800000000000001"/>
    <n v="5.7299999999999997E-2"/>
    <m/>
    <m/>
    <n v="28"/>
    <n v="46"/>
  </r>
  <r>
    <x v="23"/>
    <s v="C-IV"/>
    <x v="5"/>
    <x v="4"/>
    <n v="2016"/>
    <s v="2015/16"/>
    <n v="613"/>
    <n v="6158"/>
    <n v="2"/>
    <n v="22"/>
    <n v="615"/>
    <n v="6180"/>
    <n v="6795"/>
    <n v="12678"/>
    <n v="1577"/>
    <n v="11042"/>
    <n v="12619"/>
    <n v="4"/>
    <n v="55"/>
    <n v="59"/>
    <n v="1581"/>
    <n v="11097"/>
    <n v="1779491"/>
    <n v="6109"/>
    <n v="1785600"/>
    <n v="41980"/>
    <n v="0.94679999999999997"/>
    <m/>
    <n v="89"/>
    <n v="0.25800000000000001"/>
    <n v="5.7299999999999997E-2"/>
    <m/>
    <m/>
    <n v="530"/>
    <n v="1172"/>
  </r>
  <r>
    <x v="24"/>
    <s v="C-IV"/>
    <x v="5"/>
    <x v="4"/>
    <n v="2016"/>
    <s v="2015/16"/>
    <n v="4071"/>
    <n v="20686"/>
    <n v="9"/>
    <n v="36"/>
    <n v="4080"/>
    <n v="20722"/>
    <n v="24802"/>
    <n v="57187"/>
    <n v="10958"/>
    <n v="46100"/>
    <n v="57058"/>
    <n v="27"/>
    <n v="102"/>
    <n v="129"/>
    <n v="10985"/>
    <n v="46202"/>
    <n v="7602886"/>
    <n v="12246"/>
    <n v="7615132"/>
    <n v="140179"/>
    <n v="0.95420000000000005"/>
    <m/>
    <n v="7"/>
    <n v="0.28599999999999998"/>
    <n v="2.58E-2"/>
    <m/>
    <m/>
    <n v="3840"/>
    <n v="8852"/>
  </r>
  <r>
    <x v="25"/>
    <s v="C-IV"/>
    <x v="5"/>
    <x v="4"/>
    <n v="2016"/>
    <s v="2015/16"/>
    <n v="65"/>
    <n v="455"/>
    <n v="1"/>
    <n v="0"/>
    <n v="66"/>
    <n v="455"/>
    <n v="521"/>
    <n v="1095"/>
    <n v="158"/>
    <n v="935"/>
    <n v="1093"/>
    <n v="2"/>
    <n v="0"/>
    <n v="2"/>
    <n v="160"/>
    <n v="935"/>
    <n v="150133"/>
    <n v="225"/>
    <n v="150358"/>
    <n v="3132"/>
    <n v="0.96550000000000002"/>
    <m/>
    <n v="89"/>
    <n v="0.25800000000000001"/>
    <n v="5.7299999999999997E-2"/>
    <m/>
    <m/>
    <n v="45"/>
    <n v="84"/>
  </r>
  <r>
    <x v="26"/>
    <s v="C-IV"/>
    <x v="5"/>
    <x v="4"/>
    <n v="2016"/>
    <s v="2015/16"/>
    <n v="16"/>
    <n v="428"/>
    <n v="0"/>
    <n v="1"/>
    <n v="16"/>
    <n v="429"/>
    <n v="445"/>
    <n v="790"/>
    <n v="42"/>
    <n v="745"/>
    <n v="787"/>
    <n v="0"/>
    <n v="3"/>
    <n v="3"/>
    <n v="42"/>
    <n v="748"/>
    <n v="107203"/>
    <n v="308"/>
    <n v="107511"/>
    <n v="3740"/>
    <n v="1"/>
    <m/>
    <n v="89"/>
    <n v="0.25800000000000001"/>
    <n v="5.7299999999999997E-2"/>
    <m/>
    <m/>
    <n v="60"/>
    <n v="126"/>
  </r>
  <r>
    <x v="27"/>
    <s v="C-IV"/>
    <x v="5"/>
    <x v="4"/>
    <n v="2016"/>
    <s v="2015/16"/>
    <n v="2624"/>
    <n v="19887"/>
    <n v="6"/>
    <n v="111"/>
    <n v="2630"/>
    <n v="19998"/>
    <n v="22628"/>
    <n v="49954"/>
    <n v="6670"/>
    <n v="42940"/>
    <n v="49610"/>
    <n v="20"/>
    <n v="324"/>
    <n v="344"/>
    <n v="6690"/>
    <n v="43264"/>
    <n v="6509038"/>
    <n v="36243"/>
    <n v="6545281"/>
    <n v="182584"/>
    <n v="0.99490000000000001"/>
    <m/>
    <n v="9"/>
    <n v="0.111"/>
    <n v="4.6699999999999998E-2"/>
    <m/>
    <m/>
    <n v="6885"/>
    <n v="15611"/>
  </r>
  <r>
    <x v="28"/>
    <s v="C-IV"/>
    <x v="5"/>
    <x v="4"/>
    <n v="2016"/>
    <s v="2015/16"/>
    <n v="320"/>
    <n v="3254"/>
    <n v="3"/>
    <n v="26"/>
    <n v="323"/>
    <n v="3280"/>
    <n v="3603"/>
    <n v="7360"/>
    <n v="780"/>
    <n v="6499"/>
    <n v="7279"/>
    <n v="9"/>
    <n v="72"/>
    <n v="81"/>
    <n v="789"/>
    <n v="6571"/>
    <n v="904744"/>
    <n v="6332"/>
    <n v="911076"/>
    <n v="32801"/>
    <n v="0.98729999999999996"/>
    <m/>
    <n v="89"/>
    <n v="0.25800000000000001"/>
    <n v="5.7299999999999997E-2"/>
    <m/>
    <m/>
    <n v="746"/>
    <n v="1589"/>
  </r>
  <r>
    <x v="29"/>
    <s v="C-IV"/>
    <x v="5"/>
    <x v="4"/>
    <n v="2016"/>
    <s v="2015/16"/>
    <n v="289"/>
    <n v="4098"/>
    <n v="0"/>
    <n v="9"/>
    <n v="289"/>
    <n v="4107"/>
    <n v="4396"/>
    <n v="7760"/>
    <n v="719"/>
    <n v="7021"/>
    <n v="7740"/>
    <n v="0"/>
    <n v="20"/>
    <n v="20"/>
    <n v="719"/>
    <n v="7041"/>
    <n v="1066983"/>
    <n v="2556"/>
    <n v="1069539"/>
    <n v="25759"/>
    <n v="0.95020000000000004"/>
    <m/>
    <n v="89"/>
    <n v="0.25800000000000001"/>
    <n v="5.7299999999999997E-2"/>
    <m/>
    <m/>
    <n v="134"/>
    <n v="233"/>
  </r>
  <r>
    <x v="30"/>
    <s v="CalWIN"/>
    <x v="5"/>
    <x v="4"/>
    <n v="2016"/>
    <s v="2015/16"/>
    <n v="11219"/>
    <n v="110753"/>
    <n v="88"/>
    <n v="1911"/>
    <n v="11307"/>
    <n v="112664"/>
    <n v="123971"/>
    <n v="253688"/>
    <n v="28815"/>
    <n v="220425"/>
    <n v="249240"/>
    <n v="313"/>
    <n v="4135"/>
    <n v="4448"/>
    <n v="29128"/>
    <n v="224560"/>
    <n v="33781244"/>
    <n v="510954"/>
    <n v="34292198"/>
    <n v="910710"/>
    <n v="0.98619999999999997"/>
    <m/>
    <n v="41"/>
    <n v="0.39"/>
    <n v="4.6399999999999997E-2"/>
    <m/>
    <m/>
    <n v="27055"/>
    <n v="59415"/>
  </r>
  <r>
    <x v="31"/>
    <s v="CalWIN"/>
    <x v="5"/>
    <x v="4"/>
    <n v="2016"/>
    <s v="2015/16"/>
    <n v="746"/>
    <n v="8651"/>
    <n v="6"/>
    <n v="39"/>
    <n v="752"/>
    <n v="8690"/>
    <n v="9442"/>
    <n v="17854"/>
    <n v="1909"/>
    <n v="15843"/>
    <n v="17752"/>
    <n v="19"/>
    <n v="83"/>
    <n v="102"/>
    <n v="1928"/>
    <n v="15926"/>
    <n v="2308130"/>
    <n v="11759"/>
    <n v="2319889"/>
    <n v="64029"/>
    <n v="0.9728"/>
    <m/>
    <n v="89"/>
    <n v="0.25800000000000001"/>
    <n v="5.7299999999999997E-2"/>
    <m/>
    <m/>
    <n v="629"/>
    <n v="1290"/>
  </r>
  <r>
    <x v="32"/>
    <s v="C-IV"/>
    <x v="5"/>
    <x v="4"/>
    <n v="2016"/>
    <s v="2015/16"/>
    <n v="96"/>
    <n v="1045"/>
    <n v="0"/>
    <n v="0"/>
    <n v="96"/>
    <n v="1045"/>
    <n v="1141"/>
    <n v="2101"/>
    <n v="239"/>
    <n v="1861"/>
    <n v="2100"/>
    <n v="0"/>
    <n v="1"/>
    <n v="1"/>
    <n v="239"/>
    <n v="1862"/>
    <n v="288392"/>
    <n v="0"/>
    <n v="288392"/>
    <n v="6210"/>
    <n v="0.93440000000000001"/>
    <m/>
    <n v="89"/>
    <n v="0.25800000000000001"/>
    <n v="5.7299999999999997E-2"/>
    <m/>
    <m/>
    <n v="56"/>
    <n v="88"/>
  </r>
  <r>
    <x v="33"/>
    <s v="C-IV"/>
    <x v="5"/>
    <x v="4"/>
    <n v="2016"/>
    <s v="2015/16"/>
    <n v="15505"/>
    <n v="113082"/>
    <n v="58"/>
    <n v="455"/>
    <n v="15563"/>
    <n v="113537"/>
    <n v="129100"/>
    <n v="287238"/>
    <n v="42029"/>
    <n v="243824"/>
    <n v="285853"/>
    <n v="172"/>
    <n v="1213"/>
    <n v="1385"/>
    <n v="42201"/>
    <n v="245037"/>
    <n v="38164345"/>
    <n v="134935"/>
    <n v="38299280"/>
    <n v="840651"/>
    <n v="0.99590000000000001"/>
    <m/>
    <n v="37"/>
    <n v="0.189"/>
    <n v="3.6700000000000003E-2"/>
    <m/>
    <m/>
    <n v="14964"/>
    <n v="33812"/>
  </r>
  <r>
    <x v="34"/>
    <s v="CalWIN"/>
    <x v="5"/>
    <x v="4"/>
    <n v="2016"/>
    <s v="2015/16"/>
    <n v="14701"/>
    <n v="86914"/>
    <n v="245"/>
    <n v="1006"/>
    <n v="14946"/>
    <n v="87920"/>
    <n v="102866"/>
    <n v="214284"/>
    <n v="38100"/>
    <n v="172940"/>
    <n v="211040"/>
    <n v="930"/>
    <n v="2314"/>
    <n v="3244"/>
    <n v="39030"/>
    <n v="175254"/>
    <n v="30315244"/>
    <n v="397177"/>
    <n v="30712421"/>
    <n v="558264"/>
    <n v="0.99180000000000001"/>
    <m/>
    <n v="36"/>
    <n v="0.47199999999999998"/>
    <n v="3.7699999999999997E-2"/>
    <m/>
    <m/>
    <n v="8592"/>
    <n v="17218"/>
  </r>
  <r>
    <x v="35"/>
    <s v="C-IV"/>
    <x v="5"/>
    <x v="4"/>
    <n v="2016"/>
    <s v="2015/16"/>
    <n v="263"/>
    <n v="2312"/>
    <n v="1"/>
    <n v="8"/>
    <n v="264"/>
    <n v="2320"/>
    <n v="2584"/>
    <n v="5676"/>
    <n v="684"/>
    <n v="4965"/>
    <n v="5649"/>
    <n v="3"/>
    <n v="24"/>
    <n v="27"/>
    <n v="687"/>
    <n v="4989"/>
    <n v="727532"/>
    <n v="1919"/>
    <n v="729451"/>
    <n v="18875"/>
    <n v="0.89800000000000002"/>
    <m/>
    <n v="89"/>
    <n v="0.25800000000000001"/>
    <n v="5.7299999999999997E-2"/>
    <m/>
    <m/>
    <n v="359"/>
    <n v="836"/>
  </r>
  <r>
    <x v="36"/>
    <s v="C-IV"/>
    <x v="5"/>
    <x v="4"/>
    <n v="2016"/>
    <s v="2015/16"/>
    <n v="25274"/>
    <n v="153763"/>
    <n v="62"/>
    <n v="669"/>
    <n v="25336"/>
    <n v="154432"/>
    <n v="179768"/>
    <n v="392572"/>
    <n v="67115"/>
    <n v="323650"/>
    <n v="390765"/>
    <n v="202"/>
    <n v="1605"/>
    <n v="1807"/>
    <n v="67317"/>
    <n v="325255"/>
    <n v="53490062"/>
    <n v="194773"/>
    <n v="53684835"/>
    <n v="872031"/>
    <n v="0.99180000000000001"/>
    <m/>
    <n v="38"/>
    <n v="0.28899999999999998"/>
    <n v="2.24E-2"/>
    <m/>
    <m/>
    <n v="19374"/>
    <n v="42008"/>
  </r>
  <r>
    <x v="37"/>
    <s v="CalWIN"/>
    <x v="5"/>
    <x v="4"/>
    <n v="2016"/>
    <s v="2015/16"/>
    <n v="13911"/>
    <n v="127742"/>
    <n v="132"/>
    <n v="1355"/>
    <n v="14043"/>
    <n v="129097"/>
    <n v="143140"/>
    <n v="287279"/>
    <n v="38068"/>
    <n v="245753"/>
    <n v="283821"/>
    <n v="445"/>
    <n v="3013"/>
    <n v="3458"/>
    <n v="38513"/>
    <n v="248766"/>
    <n v="38424857"/>
    <n v="383671"/>
    <n v="38808528"/>
    <n v="904744"/>
    <n v="0.96709999999999996"/>
    <m/>
    <n v="51"/>
    <n v="0.373"/>
    <n v="3.27E-2"/>
    <m/>
    <m/>
    <n v="15068"/>
    <n v="31334"/>
  </r>
  <r>
    <x v="38"/>
    <s v="CalWIN"/>
    <x v="5"/>
    <x v="4"/>
    <n v="2016"/>
    <s v="2015/16"/>
    <n v="2245"/>
    <n v="31503"/>
    <n v="62"/>
    <n v="1463"/>
    <n v="2307"/>
    <n v="32966"/>
    <n v="35273"/>
    <n v="53262"/>
    <n v="4931"/>
    <n v="45954"/>
    <n v="50885"/>
    <n v="174"/>
    <n v="2203"/>
    <n v="2377"/>
    <n v="5105"/>
    <n v="48157"/>
    <n v="7476892"/>
    <n v="291335"/>
    <n v="7768227"/>
    <n v="225003"/>
    <n v="0.98450000000000004"/>
    <m/>
    <n v="11"/>
    <n v="0.54500000000000004"/>
    <n v="6.0299999999999999E-2"/>
    <m/>
    <m/>
    <n v="3980"/>
    <n v="6405"/>
  </r>
  <r>
    <x v="39"/>
    <s v="C-IV"/>
    <x v="5"/>
    <x v="4"/>
    <n v="2016"/>
    <s v="2015/16"/>
    <n v="7454"/>
    <n v="44493"/>
    <n v="25"/>
    <n v="303"/>
    <n v="7479"/>
    <n v="44796"/>
    <n v="52275"/>
    <n v="117315"/>
    <n v="18918"/>
    <n v="97502"/>
    <n v="116420"/>
    <n v="92"/>
    <n v="803"/>
    <n v="895"/>
    <n v="19010"/>
    <n v="98305"/>
    <n v="15676828"/>
    <n v="96663"/>
    <n v="15773491"/>
    <n v="299256"/>
    <n v="0.9798"/>
    <m/>
    <n v="11"/>
    <n v="0.27300000000000002"/>
    <n v="2.7900000000000001E-2"/>
    <m/>
    <m/>
    <n v="6691"/>
    <n v="14688"/>
  </r>
  <r>
    <x v="40"/>
    <s v="CalWIN"/>
    <x v="5"/>
    <x v="4"/>
    <n v="2016"/>
    <s v="2015/16"/>
    <n v="933"/>
    <n v="9084"/>
    <n v="1"/>
    <n v="21"/>
    <n v="934"/>
    <n v="9105"/>
    <n v="10039"/>
    <n v="18266"/>
    <n v="2358"/>
    <n v="15835"/>
    <n v="18193"/>
    <n v="6"/>
    <n v="67"/>
    <n v="73"/>
    <n v="2364"/>
    <n v="15902"/>
    <n v="2454562"/>
    <n v="4958"/>
    <n v="2459520"/>
    <n v="62167"/>
    <n v="0.97870000000000001"/>
    <m/>
    <n v="89"/>
    <n v="0.25800000000000001"/>
    <n v="5.7299999999999997E-2"/>
    <m/>
    <m/>
    <n v="1079"/>
    <n v="2264"/>
  </r>
  <r>
    <x v="41"/>
    <s v="CalWIN"/>
    <x v="5"/>
    <x v="4"/>
    <n v="2016"/>
    <s v="2015/16"/>
    <n v="920"/>
    <n v="14046"/>
    <n v="10"/>
    <n v="333"/>
    <n v="930"/>
    <n v="14379"/>
    <n v="15309"/>
    <n v="29694"/>
    <n v="2177"/>
    <n v="26692"/>
    <n v="28869"/>
    <n v="32"/>
    <n v="793"/>
    <n v="825"/>
    <n v="2209"/>
    <n v="27485"/>
    <n v="3817233"/>
    <n v="78499"/>
    <n v="3895732"/>
    <n v="157204"/>
    <n v="0.9617"/>
    <m/>
    <n v="89"/>
    <n v="0.25800000000000001"/>
    <n v="5.7299999999999997E-2"/>
    <m/>
    <m/>
    <n v="3588"/>
    <n v="7035"/>
  </r>
  <r>
    <x v="42"/>
    <s v="CalWIN"/>
    <x v="5"/>
    <x v="4"/>
    <n v="2016"/>
    <s v="2015/16"/>
    <n v="2137"/>
    <n v="16316"/>
    <n v="6"/>
    <n v="100"/>
    <n v="2143"/>
    <n v="16416"/>
    <n v="18559"/>
    <n v="38544"/>
    <n v="5583"/>
    <n v="32718"/>
    <n v="38301"/>
    <n v="19"/>
    <n v="224"/>
    <n v="243"/>
    <n v="5602"/>
    <n v="32942"/>
    <n v="5128939"/>
    <n v="27272"/>
    <n v="5156211"/>
    <n v="145757"/>
    <n v="0.9768"/>
    <m/>
    <n v="89"/>
    <n v="0.25800000000000001"/>
    <n v="5.7299999999999997E-2"/>
    <m/>
    <m/>
    <n v="4444"/>
    <n v="10237"/>
  </r>
  <r>
    <x v="43"/>
    <s v="CalWIN"/>
    <x v="5"/>
    <x v="4"/>
    <n v="2016"/>
    <s v="2015/16"/>
    <n v="4528"/>
    <n v="47702"/>
    <n v="43"/>
    <n v="995"/>
    <n v="4571"/>
    <n v="48697"/>
    <n v="53268"/>
    <n v="104414"/>
    <n v="10883"/>
    <n v="91308"/>
    <n v="102191"/>
    <n v="136"/>
    <n v="2087"/>
    <n v="2223"/>
    <n v="11019"/>
    <n v="93395"/>
    <n v="13907218"/>
    <n v="262756"/>
    <n v="14169974"/>
    <n v="448753"/>
    <n v="0.98780000000000001"/>
    <m/>
    <n v="18"/>
    <n v="0.27800000000000002"/>
    <n v="4.6699999999999998E-2"/>
    <m/>
    <m/>
    <n v="9687"/>
    <n v="19935"/>
  </r>
  <r>
    <x v="44"/>
    <s v="CalWIN"/>
    <x v="5"/>
    <x v="4"/>
    <n v="2016"/>
    <s v="2015/16"/>
    <n v="1110"/>
    <n v="13686"/>
    <n v="1"/>
    <n v="28"/>
    <n v="1111"/>
    <n v="13714"/>
    <n v="14825"/>
    <n v="27046"/>
    <n v="2707"/>
    <n v="24262"/>
    <n v="26969"/>
    <n v="3"/>
    <n v="74"/>
    <n v="77"/>
    <n v="2710"/>
    <n v="24336"/>
    <n v="3632559"/>
    <n v="8132"/>
    <n v="3640691"/>
    <n v="80430"/>
    <n v="0.96879999999999999"/>
    <m/>
    <n v="89"/>
    <n v="0.25800000000000001"/>
    <n v="5.7299999999999997E-2"/>
    <m/>
    <m/>
    <n v="2479"/>
    <n v="5270"/>
  </r>
  <r>
    <x v="45"/>
    <s v="C-IV"/>
    <x v="5"/>
    <x v="4"/>
    <n v="2016"/>
    <s v="2015/16"/>
    <n v="1318"/>
    <n v="11668"/>
    <n v="1"/>
    <n v="28"/>
    <n v="1319"/>
    <n v="11696"/>
    <n v="13015"/>
    <n v="24440"/>
    <n v="3183"/>
    <n v="21199"/>
    <n v="24382"/>
    <n v="3"/>
    <n v="55"/>
    <n v="58"/>
    <n v="3186"/>
    <n v="21254"/>
    <n v="3253114"/>
    <n v="6088"/>
    <n v="3259202"/>
    <n v="65703"/>
    <n v="0.94140000000000001"/>
    <m/>
    <n v="89"/>
    <n v="0.25800000000000001"/>
    <n v="5.7299999999999997E-2"/>
    <m/>
    <m/>
    <n v="560"/>
    <n v="904"/>
  </r>
  <r>
    <x v="46"/>
    <s v="C-IV"/>
    <x v="5"/>
    <x v="4"/>
    <n v="2016"/>
    <s v="2015/16"/>
    <n v="8"/>
    <n v="152"/>
    <n v="0"/>
    <n v="0"/>
    <n v="8"/>
    <n v="152"/>
    <n v="160"/>
    <n v="270"/>
    <n v="22"/>
    <n v="248"/>
    <n v="270"/>
    <n v="0"/>
    <n v="0"/>
    <n v="0"/>
    <n v="22"/>
    <n v="248"/>
    <n v="37088"/>
    <n v="0"/>
    <n v="37088"/>
    <n v="805"/>
    <n v="1"/>
    <m/>
    <n v="89"/>
    <n v="0.25800000000000001"/>
    <n v="5.7299999999999997E-2"/>
    <m/>
    <m/>
    <n v="3"/>
    <n v="5"/>
  </r>
  <r>
    <x v="47"/>
    <s v="C-IV"/>
    <x v="5"/>
    <x v="4"/>
    <n v="2016"/>
    <s v="2015/16"/>
    <n v="373"/>
    <n v="2830"/>
    <n v="1"/>
    <n v="5"/>
    <n v="374"/>
    <n v="2835"/>
    <n v="3209"/>
    <n v="6757"/>
    <n v="1024"/>
    <n v="5718"/>
    <n v="6742"/>
    <n v="2"/>
    <n v="13"/>
    <n v="15"/>
    <n v="1026"/>
    <n v="5731"/>
    <n v="901297"/>
    <n v="1664"/>
    <n v="902961"/>
    <n v="18373"/>
    <n v="0.9274"/>
    <m/>
    <n v="89"/>
    <n v="0.25800000000000001"/>
    <n v="5.7299999999999997E-2"/>
    <m/>
    <m/>
    <n v="135"/>
    <n v="238"/>
  </r>
  <r>
    <x v="48"/>
    <s v="CalWIN"/>
    <x v="5"/>
    <x v="4"/>
    <n v="2016"/>
    <s v="2015/16"/>
    <n v="2642"/>
    <n v="19832"/>
    <n v="8"/>
    <n v="116"/>
    <n v="2650"/>
    <n v="19948"/>
    <n v="22598"/>
    <n v="42564"/>
    <n v="6298"/>
    <n v="35963"/>
    <n v="42261"/>
    <n v="28"/>
    <n v="275"/>
    <n v="303"/>
    <n v="6326"/>
    <n v="36238"/>
    <n v="6024327"/>
    <n v="36825"/>
    <n v="6061152"/>
    <n v="124728"/>
    <n v="0.95740000000000003"/>
    <m/>
    <n v="8"/>
    <n v="0.25"/>
    <n v="1.7100000000000001E-2"/>
    <m/>
    <m/>
    <n v="2167"/>
    <n v="4362"/>
  </r>
  <r>
    <x v="49"/>
    <s v="CalWIN"/>
    <x v="5"/>
    <x v="4"/>
    <n v="2016"/>
    <s v="2015/16"/>
    <n v="1544"/>
    <n v="17634"/>
    <n v="12"/>
    <n v="131"/>
    <n v="1556"/>
    <n v="17765"/>
    <n v="19321"/>
    <n v="34206"/>
    <n v="3709"/>
    <n v="30125"/>
    <n v="33834"/>
    <n v="40"/>
    <n v="332"/>
    <n v="372"/>
    <n v="3749"/>
    <n v="30457"/>
    <n v="4581032"/>
    <n v="35529"/>
    <n v="4616561"/>
    <n v="128921"/>
    <n v="0.92559999999999998"/>
    <m/>
    <n v="89"/>
    <n v="0.25800000000000001"/>
    <n v="5.7299999999999997E-2"/>
    <m/>
    <m/>
    <n v="3086"/>
    <n v="6414"/>
  </r>
  <r>
    <x v="50"/>
    <s v="C-IV"/>
    <x v="5"/>
    <x v="4"/>
    <n v="2016"/>
    <s v="2015/16"/>
    <n v="5665"/>
    <n v="36404"/>
    <n v="10"/>
    <n v="88"/>
    <n v="5675"/>
    <n v="36492"/>
    <n v="42167"/>
    <n v="88324"/>
    <n v="14646"/>
    <n v="73390"/>
    <n v="88036"/>
    <n v="41"/>
    <n v="247"/>
    <n v="288"/>
    <n v="14687"/>
    <n v="73637"/>
    <n v="11925465"/>
    <n v="27004"/>
    <n v="11952469"/>
    <n v="242562"/>
    <n v="0.96109999999999995"/>
    <m/>
    <n v="5"/>
    <n v="0.2"/>
    <n v="2.6800000000000001E-2"/>
    <m/>
    <m/>
    <n v="5004"/>
    <n v="10871"/>
  </r>
  <r>
    <x v="51"/>
    <s v="C-IV"/>
    <x v="5"/>
    <x v="4"/>
    <n v="2016"/>
    <s v="2015/16"/>
    <n v="726"/>
    <n v="5044"/>
    <n v="6"/>
    <n v="29"/>
    <n v="732"/>
    <n v="5073"/>
    <n v="5805"/>
    <n v="13286"/>
    <n v="2074"/>
    <n v="11113"/>
    <n v="13187"/>
    <n v="21"/>
    <n v="78"/>
    <n v="99"/>
    <n v="2095"/>
    <n v="11191"/>
    <n v="1750737"/>
    <n v="9082"/>
    <n v="1759819"/>
    <n v="42403"/>
    <n v="0.97209999999999996"/>
    <m/>
    <n v="89"/>
    <n v="0.25800000000000001"/>
    <n v="5.7299999999999997E-2"/>
    <m/>
    <m/>
    <n v="613"/>
    <n v="1375"/>
  </r>
  <r>
    <x v="52"/>
    <s v="C-IV"/>
    <x v="5"/>
    <x v="4"/>
    <n v="2016"/>
    <s v="2015/16"/>
    <n v="542"/>
    <n v="4055"/>
    <n v="0"/>
    <n v="13"/>
    <n v="542"/>
    <n v="4068"/>
    <n v="4610"/>
    <n v="10050"/>
    <n v="1421"/>
    <n v="8581"/>
    <n v="10002"/>
    <n v="0"/>
    <n v="48"/>
    <n v="48"/>
    <n v="1421"/>
    <n v="8629"/>
    <n v="1289052"/>
    <n v="5981"/>
    <n v="1295033"/>
    <n v="27548"/>
    <n v="0.95689999999999997"/>
    <m/>
    <n v="89"/>
    <n v="0.25800000000000001"/>
    <n v="5.7299999999999997E-2"/>
    <m/>
    <m/>
    <n v="420"/>
    <n v="901"/>
  </r>
  <r>
    <x v="53"/>
    <s v="C-IV"/>
    <x v="5"/>
    <x v="4"/>
    <n v="2016"/>
    <s v="2015/16"/>
    <n v="67"/>
    <n v="927"/>
    <n v="0"/>
    <n v="0"/>
    <n v="67"/>
    <n v="927"/>
    <n v="994"/>
    <n v="1753"/>
    <n v="172"/>
    <n v="1581"/>
    <n v="1753"/>
    <n v="0"/>
    <n v="0"/>
    <n v="0"/>
    <n v="172"/>
    <n v="1581"/>
    <n v="250419"/>
    <n v="0"/>
    <n v="250419"/>
    <n v="4924"/>
    <n v="0.95240000000000002"/>
    <m/>
    <n v="89"/>
    <n v="0.25800000000000001"/>
    <n v="5.7299999999999997E-2"/>
    <m/>
    <m/>
    <n v="27"/>
    <n v="36"/>
  </r>
  <r>
    <x v="54"/>
    <s v="CalWIN"/>
    <x v="5"/>
    <x v="4"/>
    <n v="2016"/>
    <s v="2015/16"/>
    <n v="7784"/>
    <n v="44029"/>
    <n v="23"/>
    <n v="437"/>
    <n v="7807"/>
    <n v="44466"/>
    <n v="52273"/>
    <n v="121931"/>
    <n v="21234"/>
    <n v="99466"/>
    <n v="120700"/>
    <n v="76"/>
    <n v="1155"/>
    <n v="1231"/>
    <n v="21310"/>
    <n v="100621"/>
    <n v="16301755"/>
    <n v="136438"/>
    <n v="16438193"/>
    <n v="257844"/>
    <n v="0.99529999999999996"/>
    <m/>
    <n v="14"/>
    <n v="7.0999999999999994E-2"/>
    <n v="4.9399999999999999E-2"/>
    <m/>
    <m/>
    <n v="7930"/>
    <n v="18689"/>
  </r>
  <r>
    <x v="55"/>
    <s v="C-IV"/>
    <x v="5"/>
    <x v="4"/>
    <n v="2016"/>
    <s v="2015/16"/>
    <n v="293"/>
    <n v="2848"/>
    <n v="0"/>
    <n v="6"/>
    <n v="293"/>
    <n v="2854"/>
    <n v="3147"/>
    <n v="5439"/>
    <n v="733"/>
    <n v="4690"/>
    <n v="5423"/>
    <n v="1"/>
    <n v="15"/>
    <n v="16"/>
    <n v="734"/>
    <n v="4705"/>
    <n v="730568"/>
    <n v="1726"/>
    <n v="732294"/>
    <n v="14489"/>
    <n v="0.94489999999999996"/>
    <m/>
    <n v="89"/>
    <n v="0.25800000000000001"/>
    <n v="5.7299999999999997E-2"/>
    <m/>
    <m/>
    <n v="100"/>
    <n v="154"/>
  </r>
  <r>
    <x v="56"/>
    <s v="CalWIN"/>
    <x v="5"/>
    <x v="4"/>
    <n v="2016"/>
    <s v="2015/16"/>
    <n v="2903"/>
    <n v="34346"/>
    <n v="9"/>
    <n v="296"/>
    <n v="2912"/>
    <n v="34642"/>
    <n v="37554"/>
    <n v="75143"/>
    <n v="7518"/>
    <n v="66975"/>
    <n v="74493"/>
    <n v="34"/>
    <n v="616"/>
    <n v="650"/>
    <n v="7552"/>
    <n v="67591"/>
    <n v="10137229"/>
    <n v="123254"/>
    <n v="10260483"/>
    <n v="240798"/>
    <n v="0.98880000000000001"/>
    <m/>
    <n v="12"/>
    <n v="0.41699999999999998"/>
    <n v="7.3300000000000004E-2"/>
    <m/>
    <m/>
    <n v="6830"/>
    <n v="15569"/>
  </r>
  <r>
    <x v="57"/>
    <s v="CalWIN"/>
    <x v="5"/>
    <x v="4"/>
    <n v="2016"/>
    <s v="2015/16"/>
    <n v="958"/>
    <n v="9714"/>
    <n v="18"/>
    <n v="119"/>
    <n v="976"/>
    <n v="9833"/>
    <n v="10809"/>
    <n v="21071"/>
    <n v="2493"/>
    <n v="18189"/>
    <n v="20682"/>
    <n v="74"/>
    <n v="315"/>
    <n v="389"/>
    <n v="2567"/>
    <n v="18504"/>
    <n v="2803423"/>
    <n v="49502"/>
    <n v="2852925"/>
    <n v="59324"/>
    <n v="0.97240000000000004"/>
    <m/>
    <n v="89"/>
    <n v="0.25800000000000001"/>
    <n v="5.7299999999999997E-2"/>
    <m/>
    <m/>
    <n v="934"/>
    <n v="1875"/>
  </r>
  <r>
    <x v="58"/>
    <s v="C-IV"/>
    <x v="5"/>
    <x v="4"/>
    <n v="2016"/>
    <s v="2015/16"/>
    <n v="785"/>
    <n v="5353"/>
    <n v="2"/>
    <n v="15"/>
    <n v="787"/>
    <n v="5368"/>
    <n v="6155"/>
    <n v="13255"/>
    <n v="2082"/>
    <n v="11120"/>
    <n v="13202"/>
    <n v="6"/>
    <n v="47"/>
    <n v="53"/>
    <n v="2088"/>
    <n v="11167"/>
    <n v="1802963"/>
    <n v="4966"/>
    <n v="1807929"/>
    <n v="32266"/>
    <n v="0.99139999999999995"/>
    <m/>
    <n v="89"/>
    <n v="0.25800000000000001"/>
    <n v="5.7299999999999997E-2"/>
    <m/>
    <m/>
    <n v="479"/>
    <n v="994"/>
  </r>
  <r>
    <x v="0"/>
    <s v="n/a"/>
    <x v="6"/>
    <x v="4"/>
    <n v="2016"/>
    <s v="2016/17"/>
    <n v="260151"/>
    <n v="1808489"/>
    <n v="2051"/>
    <n v="18372"/>
    <n v="262202"/>
    <n v="1826861"/>
    <n v="2089063"/>
    <n v="4319989"/>
    <n v="666772"/>
    <n v="3606055"/>
    <n v="4272827"/>
    <n v="7000"/>
    <n v="40162"/>
    <n v="47162"/>
    <n v="673772"/>
    <n v="3646217"/>
    <n v="593619123"/>
    <n v="5739306"/>
    <n v="599358429"/>
    <n v="13550661"/>
    <n v="0.97399999999999998"/>
    <n v="0.90710000000000002"/>
    <n v="670"/>
    <n v="0.36399999999999999"/>
    <n v="7.0800000000000002E-2"/>
    <n v="141154"/>
    <n v="30661"/>
    <n v="297891"/>
    <n v="629569"/>
  </r>
  <r>
    <x v="1"/>
    <s v="CalWIN"/>
    <x v="6"/>
    <x v="4"/>
    <n v="2016"/>
    <s v="2016/17"/>
    <n v="6414"/>
    <n v="52659"/>
    <n v="94"/>
    <n v="1156"/>
    <n v="6508"/>
    <n v="53815"/>
    <n v="60323"/>
    <n v="115631"/>
    <n v="14927"/>
    <n v="97688"/>
    <n v="112615"/>
    <n v="328"/>
    <n v="2688"/>
    <n v="3016"/>
    <n v="15255"/>
    <n v="100376"/>
    <n v="16064163"/>
    <n v="339809"/>
    <n v="16403972"/>
    <n v="437360"/>
    <n v="0.98850000000000005"/>
    <n v="0.95860000000000001"/>
    <n v="22"/>
    <n v="0.40899999999999997"/>
    <n v="7.0499999999999993E-2"/>
    <n v="4285"/>
    <n v="1185"/>
    <n v="8024"/>
    <n v="15616"/>
  </r>
  <r>
    <x v="2"/>
    <s v="C-IV"/>
    <x v="6"/>
    <x v="4"/>
    <n v="2016"/>
    <s v="2016/17"/>
    <n v="0"/>
    <n v="93"/>
    <n v="0"/>
    <n v="0"/>
    <n v="0"/>
    <n v="93"/>
    <n v="93"/>
    <n v="154"/>
    <n v="0"/>
    <n v="154"/>
    <n v="154"/>
    <n v="0"/>
    <n v="0"/>
    <n v="0"/>
    <n v="0"/>
    <n v="154"/>
    <n v="19185"/>
    <n v="0"/>
    <n v="19185"/>
    <n v="352"/>
    <n v="1"/>
    <n v="1"/>
    <n v="99"/>
    <n v="0.313"/>
    <n v="5.8400000000000001E-2"/>
    <n v="5"/>
    <n v="0"/>
    <n v="1"/>
    <n v="1"/>
  </r>
  <r>
    <x v="3"/>
    <s v="C-IV"/>
    <x v="6"/>
    <x v="4"/>
    <n v="2016"/>
    <s v="2016/17"/>
    <n v="148"/>
    <n v="1617"/>
    <n v="0"/>
    <n v="0"/>
    <n v="148"/>
    <n v="1617"/>
    <n v="1765"/>
    <n v="3324"/>
    <n v="389"/>
    <n v="2934"/>
    <n v="3323"/>
    <n v="0"/>
    <n v="1"/>
    <n v="1"/>
    <n v="389"/>
    <n v="2935"/>
    <n v="447974"/>
    <n v="0"/>
    <n v="447974"/>
    <n v="8343"/>
    <n v="1"/>
    <n v="0"/>
    <n v="99"/>
    <n v="0.313"/>
    <n v="5.8400000000000001E-2"/>
    <n v="38"/>
    <n v="38"/>
    <n v="47"/>
    <n v="79"/>
  </r>
  <r>
    <x v="4"/>
    <s v="C-IV"/>
    <x v="6"/>
    <x v="4"/>
    <n v="2016"/>
    <s v="2016/17"/>
    <n v="1730"/>
    <n v="15198"/>
    <n v="5"/>
    <n v="41"/>
    <n v="1735"/>
    <n v="15239"/>
    <n v="16974"/>
    <n v="32165"/>
    <n v="4320"/>
    <n v="27757"/>
    <n v="32077"/>
    <n v="11"/>
    <n v="77"/>
    <n v="88"/>
    <n v="4331"/>
    <n v="27834"/>
    <n v="4362929"/>
    <n v="11324"/>
    <n v="4374253"/>
    <n v="83183"/>
    <n v="0.93440000000000001"/>
    <n v="0.93899999999999995"/>
    <n v="99"/>
    <n v="0.313"/>
    <n v="5.8400000000000001E-2"/>
    <n v="1245"/>
    <n v="312"/>
    <n v="862"/>
    <n v="1487"/>
  </r>
  <r>
    <x v="5"/>
    <s v="C-IV"/>
    <x v="6"/>
    <x v="4"/>
    <n v="2016"/>
    <s v="2016/17"/>
    <n v="208"/>
    <n v="2570"/>
    <n v="0"/>
    <n v="6"/>
    <n v="208"/>
    <n v="2576"/>
    <n v="2784"/>
    <n v="5147"/>
    <n v="554"/>
    <n v="4581"/>
    <n v="5135"/>
    <n v="0"/>
    <n v="12"/>
    <n v="12"/>
    <n v="554"/>
    <n v="4593"/>
    <n v="680707"/>
    <n v="1334"/>
    <n v="682041"/>
    <n v="12216"/>
    <n v="0.98570000000000002"/>
    <n v="0.88660000000000005"/>
    <n v="99"/>
    <n v="0.313"/>
    <n v="5.8400000000000001E-2"/>
    <n v="195"/>
    <n v="23"/>
    <n v="63"/>
    <n v="114"/>
  </r>
  <r>
    <x v="6"/>
    <s v="C-IV"/>
    <x v="6"/>
    <x v="4"/>
    <n v="2016"/>
    <s v="2016/17"/>
    <n v="78"/>
    <n v="550"/>
    <n v="0"/>
    <n v="1"/>
    <n v="78"/>
    <n v="551"/>
    <n v="629"/>
    <n v="1410"/>
    <n v="201"/>
    <n v="1205"/>
    <n v="1406"/>
    <n v="1"/>
    <n v="3"/>
    <n v="4"/>
    <n v="202"/>
    <n v="1208"/>
    <n v="178556"/>
    <n v="292"/>
    <n v="178848"/>
    <n v="9151"/>
    <n v="0.88460000000000005"/>
    <n v="0.89470000000000005"/>
    <n v="99"/>
    <n v="0.313"/>
    <n v="5.8400000000000001E-2"/>
    <n v="61"/>
    <n v="10"/>
    <n v="113"/>
    <n v="249"/>
  </r>
  <r>
    <x v="7"/>
    <s v="CalWIN"/>
    <x v="6"/>
    <x v="4"/>
    <n v="2016"/>
    <s v="2016/17"/>
    <n v="4157"/>
    <n v="29501"/>
    <n v="42"/>
    <n v="284"/>
    <n v="4199"/>
    <n v="29785"/>
    <n v="33984"/>
    <n v="67647"/>
    <n v="9689"/>
    <n v="57095"/>
    <n v="66784"/>
    <n v="160"/>
    <n v="703"/>
    <n v="863"/>
    <n v="9849"/>
    <n v="57798"/>
    <n v="9581672"/>
    <n v="92606"/>
    <n v="9674278"/>
    <n v="277063"/>
    <n v="0.96919999999999995"/>
    <n v="0.97850000000000004"/>
    <n v="15"/>
    <n v="0.46700000000000003"/>
    <n v="4.4600000000000001E-2"/>
    <n v="2162"/>
    <n v="599"/>
    <n v="4907"/>
    <n v="9975"/>
  </r>
  <r>
    <x v="8"/>
    <s v="C-IV"/>
    <x v="6"/>
    <x v="4"/>
    <n v="2016"/>
    <s v="2016/17"/>
    <n v="392"/>
    <n v="2216"/>
    <n v="0"/>
    <n v="0"/>
    <n v="392"/>
    <n v="2216"/>
    <n v="2608"/>
    <n v="5300"/>
    <n v="1117"/>
    <n v="4182"/>
    <n v="5299"/>
    <n v="0"/>
    <n v="1"/>
    <n v="1"/>
    <n v="1117"/>
    <n v="4183"/>
    <n v="716688"/>
    <n v="0"/>
    <n v="716688"/>
    <n v="11971"/>
    <s v="n/a"/>
    <s v="n/a"/>
    <n v="99"/>
    <n v="0.313"/>
    <n v="5.8400000000000001E-2"/>
    <n v="167"/>
    <n v="9"/>
    <n v="118"/>
    <n v="223"/>
  </r>
  <r>
    <x v="9"/>
    <s v="C-IV"/>
    <x v="6"/>
    <x v="4"/>
    <n v="2016"/>
    <s v="2016/17"/>
    <n v="565"/>
    <n v="6671"/>
    <n v="1"/>
    <n v="19"/>
    <n v="566"/>
    <n v="6690"/>
    <n v="7256"/>
    <n v="12890"/>
    <n v="1381"/>
    <n v="11459"/>
    <n v="12840"/>
    <n v="2"/>
    <n v="48"/>
    <n v="50"/>
    <n v="1383"/>
    <n v="11507"/>
    <n v="1750756"/>
    <n v="4610"/>
    <n v="1755366"/>
    <n v="38319"/>
    <n v="0.97099999999999997"/>
    <n v="0.98819999999999997"/>
    <n v="99"/>
    <n v="0.313"/>
    <n v="5.8400000000000001E-2"/>
    <n v="531"/>
    <n v="79"/>
    <n v="365"/>
    <n v="728"/>
  </r>
  <r>
    <x v="10"/>
    <s v="CalWIN"/>
    <x v="6"/>
    <x v="4"/>
    <n v="2016"/>
    <s v="2016/17"/>
    <n v="13131"/>
    <n v="87798"/>
    <n v="85"/>
    <n v="462"/>
    <n v="13216"/>
    <n v="88260"/>
    <n v="101476"/>
    <n v="234221"/>
    <n v="35581"/>
    <n v="197212"/>
    <n v="232793"/>
    <n v="276"/>
    <n v="1152"/>
    <n v="1428"/>
    <n v="35857"/>
    <n v="198364"/>
    <n v="31741529"/>
    <n v="169183"/>
    <n v="31910712"/>
    <n v="492036"/>
    <n v="0.9546"/>
    <n v="0.9577"/>
    <n v="38"/>
    <n v="0.34200000000000003"/>
    <n v="2.7199999999999998E-2"/>
    <n v="4861"/>
    <n v="1692"/>
    <n v="13244"/>
    <n v="29926"/>
  </r>
  <r>
    <x v="11"/>
    <s v="C-IV"/>
    <x v="6"/>
    <x v="4"/>
    <n v="2016"/>
    <s v="2016/17"/>
    <n v="224"/>
    <n v="1358"/>
    <n v="0"/>
    <n v="3"/>
    <n v="224"/>
    <n v="1361"/>
    <n v="1585"/>
    <n v="3699"/>
    <n v="592"/>
    <n v="3093"/>
    <n v="3685"/>
    <n v="2"/>
    <n v="12"/>
    <n v="14"/>
    <n v="594"/>
    <n v="3105"/>
    <n v="460865"/>
    <n v="856"/>
    <n v="461721"/>
    <n v="12226"/>
    <n v="1"/>
    <n v="1"/>
    <n v="99"/>
    <n v="0.313"/>
    <n v="5.8400000000000001E-2"/>
    <n v="97"/>
    <n v="6"/>
    <n v="218"/>
    <n v="474"/>
  </r>
  <r>
    <x v="12"/>
    <s v="C-IV"/>
    <x v="6"/>
    <x v="4"/>
    <n v="2016"/>
    <s v="2016/17"/>
    <n v="907"/>
    <n v="11532"/>
    <n v="0"/>
    <n v="17"/>
    <n v="907"/>
    <n v="11549"/>
    <n v="12456"/>
    <n v="21148"/>
    <n v="2276"/>
    <n v="18831"/>
    <n v="21107"/>
    <n v="0"/>
    <n v="41"/>
    <n v="41"/>
    <n v="2276"/>
    <n v="18872"/>
    <n v="2928358"/>
    <n v="4882"/>
    <n v="2933240"/>
    <n v="54766"/>
    <n v="0.99609999999999999"/>
    <n v="0.96230000000000004"/>
    <n v="99"/>
    <n v="0.313"/>
    <n v="5.8400000000000001E-2"/>
    <n v="1001"/>
    <n v="155"/>
    <n v="582"/>
    <n v="1112"/>
  </r>
  <r>
    <x v="13"/>
    <s v="C-IV"/>
    <x v="6"/>
    <x v="4"/>
    <n v="2016"/>
    <s v="2016/17"/>
    <n v="2280"/>
    <n v="14996"/>
    <n v="12"/>
    <n v="143"/>
    <n v="2292"/>
    <n v="15139"/>
    <n v="17431"/>
    <n v="42490"/>
    <n v="6458"/>
    <n v="35601"/>
    <n v="42059"/>
    <n v="35"/>
    <n v="396"/>
    <n v="431"/>
    <n v="6493"/>
    <n v="35997"/>
    <n v="5409178"/>
    <n v="45973"/>
    <n v="5455151"/>
    <n v="93901"/>
    <n v="0.98"/>
    <n v="0.9113"/>
    <n v="99"/>
    <n v="0.313"/>
    <n v="5.8400000000000001E-2"/>
    <n v="1159"/>
    <n v="113"/>
    <n v="887"/>
    <n v="1747"/>
  </r>
  <r>
    <x v="14"/>
    <s v="C-IV"/>
    <x v="6"/>
    <x v="4"/>
    <n v="2016"/>
    <s v="2016/17"/>
    <n v="96"/>
    <n v="970"/>
    <n v="1"/>
    <n v="2"/>
    <n v="97"/>
    <n v="972"/>
    <n v="1069"/>
    <n v="2072"/>
    <n v="263"/>
    <n v="1800"/>
    <n v="2063"/>
    <n v="1"/>
    <n v="8"/>
    <n v="9"/>
    <n v="264"/>
    <n v="1808"/>
    <n v="256725"/>
    <n v="380"/>
    <n v="257105"/>
    <n v="5684"/>
    <n v="1"/>
    <n v="0.90910000000000002"/>
    <n v="99"/>
    <n v="0.313"/>
    <n v="5.8400000000000001E-2"/>
    <n v="84"/>
    <n v="2"/>
    <n v="67"/>
    <n v="129"/>
  </r>
  <r>
    <x v="15"/>
    <s v="C-IV"/>
    <x v="6"/>
    <x v="4"/>
    <n v="2016"/>
    <s v="2016/17"/>
    <n v="9940"/>
    <n v="60116"/>
    <n v="19"/>
    <n v="391"/>
    <n v="9959"/>
    <n v="60507"/>
    <n v="70466"/>
    <n v="163720"/>
    <n v="26650"/>
    <n v="136102"/>
    <n v="162752"/>
    <n v="68"/>
    <n v="900"/>
    <n v="968"/>
    <n v="26718"/>
    <n v="137002"/>
    <n v="21770188"/>
    <n v="125236"/>
    <n v="21895424"/>
    <n v="408242"/>
    <n v="0.98"/>
    <n v="0.92620000000000002"/>
    <n v="23"/>
    <n v="0.13"/>
    <n v="1.37E-2"/>
    <n v="5310"/>
    <n v="1320"/>
    <n v="9765"/>
    <n v="22352"/>
  </r>
  <r>
    <x v="16"/>
    <s v="C-IV"/>
    <x v="6"/>
    <x v="4"/>
    <n v="2016"/>
    <s v="2016/17"/>
    <n v="1413"/>
    <n v="9257"/>
    <n v="7"/>
    <n v="49"/>
    <n v="1420"/>
    <n v="9306"/>
    <n v="10726"/>
    <n v="24414"/>
    <n v="3901"/>
    <n v="20356"/>
    <n v="24257"/>
    <n v="18"/>
    <n v="139"/>
    <n v="157"/>
    <n v="3919"/>
    <n v="20495"/>
    <n v="3094477"/>
    <n v="16720"/>
    <n v="3111197"/>
    <n v="57156"/>
    <n v="0.98640000000000005"/>
    <n v="0.9456"/>
    <n v="99"/>
    <n v="0.313"/>
    <n v="5.8400000000000001E-2"/>
    <n v="825"/>
    <n v="98"/>
    <n v="1268"/>
    <n v="2873"/>
  </r>
  <r>
    <x v="17"/>
    <s v="C-IV"/>
    <x v="6"/>
    <x v="4"/>
    <n v="2016"/>
    <s v="2016/17"/>
    <n v="605"/>
    <n v="5996"/>
    <n v="1"/>
    <n v="16"/>
    <n v="606"/>
    <n v="6012"/>
    <n v="6618"/>
    <n v="12378"/>
    <n v="1564"/>
    <n v="10774"/>
    <n v="12338"/>
    <n v="4"/>
    <n v="36"/>
    <n v="40"/>
    <n v="1568"/>
    <n v="10810"/>
    <n v="1682326"/>
    <n v="3208"/>
    <n v="1685534"/>
    <n v="31695"/>
    <n v="0.95899999999999996"/>
    <n v="0.94259999999999999"/>
    <n v="99"/>
    <n v="0.313"/>
    <n v="5.8400000000000001E-2"/>
    <n v="413"/>
    <n v="35"/>
    <n v="388"/>
    <n v="785"/>
  </r>
  <r>
    <x v="18"/>
    <s v="C-IV"/>
    <x v="6"/>
    <x v="4"/>
    <n v="2016"/>
    <s v="2016/17"/>
    <n v="218"/>
    <n v="1349"/>
    <n v="1"/>
    <n v="1"/>
    <n v="219"/>
    <n v="1350"/>
    <n v="1569"/>
    <n v="3147"/>
    <n v="618"/>
    <n v="2525"/>
    <n v="3143"/>
    <n v="1"/>
    <n v="3"/>
    <n v="4"/>
    <n v="619"/>
    <n v="2528"/>
    <n v="438066"/>
    <n v="194"/>
    <n v="438260"/>
    <n v="7798"/>
    <n v="0.90139999999999998"/>
    <n v="0.74509999999999998"/>
    <n v="99"/>
    <n v="0.313"/>
    <n v="5.8400000000000001E-2"/>
    <n v="101"/>
    <n v="16"/>
    <n v="84"/>
    <n v="157"/>
  </r>
  <r>
    <x v="19"/>
    <s v="LRS"/>
    <x v="6"/>
    <x v="4"/>
    <n v="2016"/>
    <s v="2016/17"/>
    <n v="83597"/>
    <n v="461424"/>
    <n v="945"/>
    <n v="5511"/>
    <n v="84542"/>
    <n v="466935"/>
    <n v="551477"/>
    <n v="1099674"/>
    <n v="205733"/>
    <n v="879403"/>
    <n v="1085136"/>
    <n v="3172"/>
    <n v="11366"/>
    <n v="14538"/>
    <n v="208905"/>
    <n v="890769"/>
    <n v="159838216"/>
    <n v="2022241"/>
    <n v="161860457"/>
    <n v="4106092"/>
    <n v="0.95320000000000005"/>
    <n v="0.82469999999999999"/>
    <n v="139"/>
    <n v="0.59"/>
    <n v="7.4899999999999994E-2"/>
    <n v="37337"/>
    <n v="5197"/>
    <n v="96053"/>
    <n v="194561"/>
  </r>
  <r>
    <x v="20"/>
    <s v="C-IV"/>
    <x v="6"/>
    <x v="4"/>
    <n v="2016"/>
    <s v="2016/17"/>
    <n v="1713"/>
    <n v="10158"/>
    <n v="4"/>
    <n v="21"/>
    <n v="1717"/>
    <n v="10179"/>
    <n v="11896"/>
    <n v="28999"/>
    <n v="4729"/>
    <n v="24192"/>
    <n v="28921"/>
    <n v="12"/>
    <n v="66"/>
    <n v="78"/>
    <n v="4741"/>
    <n v="24258"/>
    <n v="3805965"/>
    <n v="5872"/>
    <n v="3811837"/>
    <n v="70011"/>
    <n v="0.99139999999999995"/>
    <n v="0.97089999999999999"/>
    <n v="99"/>
    <n v="0.313"/>
    <n v="5.8400000000000001E-2"/>
    <n v="704"/>
    <n v="73"/>
    <n v="2697"/>
    <n v="6564"/>
  </r>
  <r>
    <x v="21"/>
    <s v="C-IV"/>
    <x v="6"/>
    <x v="4"/>
    <n v="2016"/>
    <s v="2016/17"/>
    <n v="568"/>
    <n v="5490"/>
    <n v="15"/>
    <n v="154"/>
    <n v="583"/>
    <n v="5644"/>
    <n v="6227"/>
    <n v="10235"/>
    <n v="1275"/>
    <n v="8569"/>
    <n v="9844"/>
    <n v="45"/>
    <n v="346"/>
    <n v="391"/>
    <n v="1320"/>
    <n v="8915"/>
    <n v="1402002"/>
    <n v="37033"/>
    <n v="1439035"/>
    <n v="45204"/>
    <n v="0.95220000000000005"/>
    <n v="0.89129999999999998"/>
    <n v="99"/>
    <n v="0.313"/>
    <n v="5.8400000000000001E-2"/>
    <n v="453"/>
    <n v="70"/>
    <n v="1255"/>
    <n v="2304"/>
  </r>
  <r>
    <x v="22"/>
    <s v="C-IV"/>
    <x v="6"/>
    <x v="4"/>
    <n v="2016"/>
    <s v="2016/17"/>
    <n v="115"/>
    <n v="966"/>
    <n v="1"/>
    <n v="3"/>
    <n v="116"/>
    <n v="969"/>
    <n v="1085"/>
    <n v="1997"/>
    <n v="310"/>
    <n v="1682"/>
    <n v="1992"/>
    <n v="1"/>
    <n v="4"/>
    <n v="5"/>
    <n v="311"/>
    <n v="1686"/>
    <n v="267449"/>
    <n v="794"/>
    <n v="268243"/>
    <n v="4860"/>
    <n v="1"/>
    <n v="0.94120000000000004"/>
    <n v="99"/>
    <n v="0.313"/>
    <n v="5.8400000000000001E-2"/>
    <n v="65"/>
    <n v="9"/>
    <n v="28"/>
    <n v="47"/>
  </r>
  <r>
    <x v="23"/>
    <s v="C-IV"/>
    <x v="6"/>
    <x v="4"/>
    <n v="2016"/>
    <s v="2016/17"/>
    <n v="600"/>
    <n v="6043"/>
    <n v="0"/>
    <n v="20"/>
    <n v="600"/>
    <n v="6063"/>
    <n v="6663"/>
    <n v="12443"/>
    <n v="1522"/>
    <n v="10869"/>
    <n v="12391"/>
    <n v="1"/>
    <n v="51"/>
    <n v="52"/>
    <n v="1523"/>
    <n v="10920"/>
    <n v="1732529"/>
    <n v="5403"/>
    <n v="1737932"/>
    <n v="41897"/>
    <n v="0.94059999999999999"/>
    <n v="0.9909"/>
    <n v="99"/>
    <n v="0.313"/>
    <n v="5.8400000000000001E-2"/>
    <n v="424"/>
    <n v="45"/>
    <n v="530"/>
    <n v="1172"/>
  </r>
  <r>
    <x v="24"/>
    <s v="C-IV"/>
    <x v="6"/>
    <x v="4"/>
    <n v="2016"/>
    <s v="2016/17"/>
    <n v="3973"/>
    <n v="20420"/>
    <n v="9"/>
    <n v="38"/>
    <n v="3982"/>
    <n v="20458"/>
    <n v="24440"/>
    <n v="56347"/>
    <n v="10645"/>
    <n v="45570"/>
    <n v="56215"/>
    <n v="26"/>
    <n v="106"/>
    <n v="132"/>
    <n v="10671"/>
    <n v="45676"/>
    <n v="7464662"/>
    <n v="11717"/>
    <n v="7476379"/>
    <n v="139950"/>
    <n v="0.97150000000000003"/>
    <n v="0.96679999999999999"/>
    <n v="7"/>
    <n v="0.28599999999999998"/>
    <n v="2.3199999999999998E-2"/>
    <n v="1433"/>
    <n v="254"/>
    <n v="3803"/>
    <n v="8745"/>
  </r>
  <r>
    <x v="25"/>
    <s v="C-IV"/>
    <x v="6"/>
    <x v="4"/>
    <n v="2016"/>
    <s v="2016/17"/>
    <n v="71"/>
    <n v="449"/>
    <n v="1"/>
    <n v="0"/>
    <n v="72"/>
    <n v="449"/>
    <n v="521"/>
    <n v="1088"/>
    <n v="173"/>
    <n v="914"/>
    <n v="1087"/>
    <n v="1"/>
    <n v="0"/>
    <n v="1"/>
    <n v="174"/>
    <n v="914"/>
    <n v="145812"/>
    <n v="121"/>
    <n v="145933"/>
    <n v="3165"/>
    <n v="1"/>
    <n v="0.94440000000000002"/>
    <n v="99"/>
    <n v="0.313"/>
    <n v="5.8400000000000001E-2"/>
    <n v="39"/>
    <n v="2"/>
    <n v="45"/>
    <n v="83"/>
  </r>
  <r>
    <x v="26"/>
    <s v="C-IV"/>
    <x v="6"/>
    <x v="4"/>
    <n v="2016"/>
    <s v="2016/17"/>
    <n v="15"/>
    <n v="432"/>
    <n v="0"/>
    <n v="1"/>
    <n v="15"/>
    <n v="433"/>
    <n v="448"/>
    <n v="784"/>
    <n v="41"/>
    <n v="740"/>
    <n v="781"/>
    <n v="0"/>
    <n v="3"/>
    <n v="3"/>
    <n v="41"/>
    <n v="743"/>
    <n v="107804"/>
    <n v="308"/>
    <n v="108112"/>
    <n v="3753"/>
    <n v="0.95"/>
    <n v="0.92310000000000003"/>
    <n v="99"/>
    <n v="0.313"/>
    <n v="5.8400000000000001E-2"/>
    <n v="44"/>
    <n v="5"/>
    <n v="62"/>
    <n v="129"/>
  </r>
  <r>
    <x v="27"/>
    <s v="C-IV"/>
    <x v="6"/>
    <x v="4"/>
    <n v="2016"/>
    <s v="2016/17"/>
    <n v="2361"/>
    <n v="19317"/>
    <n v="5"/>
    <n v="100"/>
    <n v="2366"/>
    <n v="19417"/>
    <n v="21783"/>
    <n v="47811"/>
    <n v="5984"/>
    <n v="41523"/>
    <n v="47507"/>
    <n v="19"/>
    <n v="285"/>
    <n v="304"/>
    <n v="6003"/>
    <n v="41808"/>
    <n v="6180933"/>
    <n v="26727"/>
    <n v="6207660"/>
    <n v="182797"/>
    <n v="0.99119999999999997"/>
    <n v="0.94750000000000001"/>
    <n v="10"/>
    <n v="0.1"/>
    <n v="4.1399999999999999E-2"/>
    <n v="1523"/>
    <n v="249"/>
    <n v="6493"/>
    <n v="14692"/>
  </r>
  <r>
    <x v="28"/>
    <s v="C-IV"/>
    <x v="6"/>
    <x v="4"/>
    <n v="2016"/>
    <s v="2016/17"/>
    <n v="306"/>
    <n v="3202"/>
    <n v="3"/>
    <n v="21"/>
    <n v="309"/>
    <n v="3223"/>
    <n v="3532"/>
    <n v="7246"/>
    <n v="749"/>
    <n v="6429"/>
    <n v="7178"/>
    <n v="11"/>
    <n v="57"/>
    <n v="68"/>
    <n v="760"/>
    <n v="6486"/>
    <n v="888095"/>
    <n v="5308"/>
    <n v="893403"/>
    <n v="32741"/>
    <n v="0.96689999999999998"/>
    <n v="0.90410000000000001"/>
    <n v="99"/>
    <n v="0.313"/>
    <n v="5.8400000000000001E-2"/>
    <n v="287"/>
    <n v="56"/>
    <n v="734"/>
    <n v="1558"/>
  </r>
  <r>
    <x v="29"/>
    <s v="C-IV"/>
    <x v="6"/>
    <x v="4"/>
    <n v="2016"/>
    <s v="2016/17"/>
    <n v="269"/>
    <n v="4098"/>
    <n v="0"/>
    <n v="6"/>
    <n v="269"/>
    <n v="4104"/>
    <n v="4373"/>
    <n v="7684"/>
    <n v="678"/>
    <n v="6989"/>
    <n v="7667"/>
    <n v="0"/>
    <n v="17"/>
    <n v="17"/>
    <n v="678"/>
    <n v="7006"/>
    <n v="1053650"/>
    <n v="1479"/>
    <n v="1055129"/>
    <n v="25799"/>
    <s v="n/a"/>
    <s v="n/a"/>
    <n v="99"/>
    <n v="0.313"/>
    <n v="5.8400000000000001E-2"/>
    <n v="317"/>
    <n v="56"/>
    <n v="134"/>
    <n v="241"/>
  </r>
  <r>
    <x v="30"/>
    <s v="CalWIN"/>
    <x v="6"/>
    <x v="4"/>
    <n v="2016"/>
    <s v="2016/17"/>
    <n v="10976"/>
    <n v="110603"/>
    <n v="91"/>
    <n v="1903"/>
    <n v="11067"/>
    <n v="112506"/>
    <n v="123573"/>
    <n v="252962"/>
    <n v="28210"/>
    <n v="220330"/>
    <n v="248540"/>
    <n v="325"/>
    <n v="4097"/>
    <n v="4422"/>
    <n v="28535"/>
    <n v="224427"/>
    <n v="33677027"/>
    <n v="505907"/>
    <n v="34182934"/>
    <n v="909002"/>
    <n v="0.9879"/>
    <n v="1"/>
    <n v="46"/>
    <n v="0.41299999999999998"/>
    <n v="4.7500000000000001E-2"/>
    <n v="7641"/>
    <n v="1908"/>
    <n v="26886"/>
    <n v="58941"/>
  </r>
  <r>
    <x v="31"/>
    <s v="CalWIN"/>
    <x v="6"/>
    <x v="4"/>
    <n v="2016"/>
    <s v="2016/17"/>
    <n v="715"/>
    <n v="8640"/>
    <n v="6"/>
    <n v="36"/>
    <n v="721"/>
    <n v="8676"/>
    <n v="9397"/>
    <n v="17692"/>
    <n v="1850"/>
    <n v="15745"/>
    <n v="17595"/>
    <n v="20"/>
    <n v="77"/>
    <n v="97"/>
    <n v="1870"/>
    <n v="15822"/>
    <n v="2274436"/>
    <n v="12236"/>
    <n v="2286672"/>
    <n v="63934"/>
    <s v="n/a"/>
    <s v="n/a"/>
    <n v="99"/>
    <n v="0.313"/>
    <n v="5.8400000000000001E-2"/>
    <n v="579"/>
    <n v="219"/>
    <n v="631"/>
    <n v="1290"/>
  </r>
  <r>
    <x v="32"/>
    <s v="C-IV"/>
    <x v="6"/>
    <x v="4"/>
    <n v="2016"/>
    <s v="2016/17"/>
    <n v="81"/>
    <n v="1020"/>
    <n v="0"/>
    <n v="0"/>
    <n v="81"/>
    <n v="1020"/>
    <n v="1101"/>
    <n v="2025"/>
    <n v="187"/>
    <n v="1837"/>
    <n v="2024"/>
    <n v="0"/>
    <n v="1"/>
    <n v="1"/>
    <n v="187"/>
    <n v="1838"/>
    <n v="278841"/>
    <n v="0"/>
    <n v="278841"/>
    <n v="6245"/>
    <n v="1"/>
    <n v="0.94440000000000002"/>
    <n v="99"/>
    <n v="0.313"/>
    <n v="5.8400000000000001E-2"/>
    <n v="66"/>
    <n v="11"/>
    <n v="57"/>
    <n v="91"/>
  </r>
  <r>
    <x v="33"/>
    <s v="C-IV"/>
    <x v="6"/>
    <x v="4"/>
    <n v="2016"/>
    <s v="2016/17"/>
    <n v="15287"/>
    <n v="112978"/>
    <n v="49"/>
    <n v="433"/>
    <n v="15336"/>
    <n v="113411"/>
    <n v="128747"/>
    <n v="286427"/>
    <n v="41492"/>
    <n v="243601"/>
    <n v="285093"/>
    <n v="148"/>
    <n v="1186"/>
    <n v="1334"/>
    <n v="41640"/>
    <n v="244787"/>
    <n v="38023757"/>
    <n v="128447"/>
    <n v="38152204"/>
    <n v="842174"/>
    <n v="0.99409999999999998"/>
    <n v="0.93369999999999997"/>
    <n v="40"/>
    <n v="0.17499999999999999"/>
    <n v="3.5200000000000002E-2"/>
    <n v="10353"/>
    <n v="2528"/>
    <n v="14967"/>
    <n v="33884"/>
  </r>
  <r>
    <x v="34"/>
    <s v="CalWIN"/>
    <x v="6"/>
    <x v="4"/>
    <n v="2016"/>
    <s v="2016/17"/>
    <n v="14558"/>
    <n v="86432"/>
    <n v="237"/>
    <n v="1007"/>
    <n v="14795"/>
    <n v="87439"/>
    <n v="102234"/>
    <n v="213173"/>
    <n v="37783"/>
    <n v="172171"/>
    <n v="209954"/>
    <n v="918"/>
    <n v="2301"/>
    <n v="3219"/>
    <n v="38701"/>
    <n v="174472"/>
    <n v="30108859"/>
    <n v="390544"/>
    <n v="30499403"/>
    <n v="556701"/>
    <n v="0.98970000000000002"/>
    <n v="0.99150000000000005"/>
    <n v="41"/>
    <n v="0.41499999999999998"/>
    <n v="3.9899999999999998E-2"/>
    <n v="7606"/>
    <n v="2105"/>
    <n v="8568"/>
    <n v="17114"/>
  </r>
  <r>
    <x v="35"/>
    <s v="C-IV"/>
    <x v="6"/>
    <x v="4"/>
    <n v="2016"/>
    <s v="2016/17"/>
    <n v="257"/>
    <n v="2249"/>
    <n v="1"/>
    <n v="7"/>
    <n v="258"/>
    <n v="2256"/>
    <n v="2514"/>
    <n v="5527"/>
    <n v="661"/>
    <n v="4841"/>
    <n v="5502"/>
    <n v="3"/>
    <n v="22"/>
    <n v="25"/>
    <n v="664"/>
    <n v="4863"/>
    <n v="704446"/>
    <n v="1606"/>
    <n v="706052"/>
    <n v="18973"/>
    <n v="0.98909999999999998"/>
    <n v="0.93940000000000001"/>
    <n v="99"/>
    <n v="0.313"/>
    <n v="5.8400000000000001E-2"/>
    <n v="166"/>
    <n v="29"/>
    <n v="345"/>
    <n v="805"/>
  </r>
  <r>
    <x v="36"/>
    <s v="C-IV"/>
    <x v="6"/>
    <x v="4"/>
    <n v="2016"/>
    <s v="2016/17"/>
    <n v="24909"/>
    <n v="153794"/>
    <n v="61"/>
    <n v="657"/>
    <n v="24970"/>
    <n v="154451"/>
    <n v="179421"/>
    <n v="391714"/>
    <n v="66276"/>
    <n v="323666"/>
    <n v="389942"/>
    <n v="201"/>
    <n v="1571"/>
    <n v="1772"/>
    <n v="66477"/>
    <n v="325237"/>
    <n v="53320746"/>
    <n v="190585"/>
    <n v="53511331"/>
    <n v="874209"/>
    <n v="0.99450000000000005"/>
    <n v="0.95569999999999999"/>
    <n v="42"/>
    <n v="0.26200000000000001"/>
    <n v="2.53E-2"/>
    <n v="12146"/>
    <n v="2819"/>
    <n v="19277"/>
    <n v="41798"/>
  </r>
  <r>
    <x v="37"/>
    <s v="CalWIN"/>
    <x v="6"/>
    <x v="4"/>
    <n v="2016"/>
    <s v="2016/17"/>
    <n v="13570"/>
    <n v="127486"/>
    <n v="132"/>
    <n v="1336"/>
    <n v="13702"/>
    <n v="128822"/>
    <n v="142524"/>
    <n v="286685"/>
    <n v="37106"/>
    <n v="246141"/>
    <n v="283247"/>
    <n v="453"/>
    <n v="2985"/>
    <n v="3438"/>
    <n v="37559"/>
    <n v="249126"/>
    <n v="38271583"/>
    <n v="375278"/>
    <n v="38646861"/>
    <n v="903980"/>
    <n v="0.98499999999999999"/>
    <n v="0.99050000000000005"/>
    <n v="58"/>
    <n v="0.32800000000000001"/>
    <n v="2.9499999999999998E-2"/>
    <n v="10308"/>
    <n v="3324"/>
    <n v="14985"/>
    <n v="31186"/>
  </r>
  <r>
    <x v="38"/>
    <s v="CalWIN"/>
    <x v="6"/>
    <x v="4"/>
    <n v="2016"/>
    <s v="2016/17"/>
    <n v="2177"/>
    <n v="31467"/>
    <n v="57"/>
    <n v="1492"/>
    <n v="2234"/>
    <n v="32959"/>
    <n v="35193"/>
    <n v="53215"/>
    <n v="4803"/>
    <n v="46032"/>
    <n v="50835"/>
    <n v="167"/>
    <n v="2213"/>
    <n v="2380"/>
    <n v="4970"/>
    <n v="48245"/>
    <n v="7479527"/>
    <n v="299998"/>
    <n v="7779525"/>
    <n v="224334"/>
    <s v="n/a"/>
    <s v="n/a"/>
    <n v="12"/>
    <n v="0.5"/>
    <n v="6.5799999999999997E-2"/>
    <n v="2616"/>
    <n v="684"/>
    <n v="4004"/>
    <n v="6438"/>
  </r>
  <r>
    <x v="39"/>
    <s v="C-IV"/>
    <x v="6"/>
    <x v="4"/>
    <n v="2016"/>
    <s v="2016/17"/>
    <n v="7294"/>
    <n v="43994"/>
    <n v="23"/>
    <n v="299"/>
    <n v="7317"/>
    <n v="44293"/>
    <n v="51610"/>
    <n v="115760"/>
    <n v="18437"/>
    <n v="96430"/>
    <n v="114867"/>
    <n v="86"/>
    <n v="807"/>
    <n v="893"/>
    <n v="18523"/>
    <n v="97237"/>
    <n v="15443664"/>
    <n v="95200"/>
    <n v="15538864"/>
    <n v="299703"/>
    <n v="0.96750000000000003"/>
    <n v="0.84819999999999995"/>
    <n v="13"/>
    <n v="0.23100000000000001"/>
    <n v="3.4599999999999999E-2"/>
    <n v="2857"/>
    <n v="864"/>
    <n v="6634"/>
    <n v="14535"/>
  </r>
  <r>
    <x v="40"/>
    <s v="CalWIN"/>
    <x v="6"/>
    <x v="4"/>
    <n v="2016"/>
    <s v="2016/17"/>
    <n v="888"/>
    <n v="9054"/>
    <n v="1"/>
    <n v="19"/>
    <n v="889"/>
    <n v="9073"/>
    <n v="9962"/>
    <n v="18104"/>
    <n v="2225"/>
    <n v="15816"/>
    <n v="18041"/>
    <n v="6"/>
    <n v="57"/>
    <n v="63"/>
    <n v="2231"/>
    <n v="15873"/>
    <n v="2438769"/>
    <n v="4379"/>
    <n v="2443148"/>
    <n v="62235"/>
    <s v="n/a"/>
    <s v="n/a"/>
    <n v="99"/>
    <n v="0.313"/>
    <n v="5.8400000000000001E-2"/>
    <n v="662"/>
    <n v="160"/>
    <n v="1062"/>
    <n v="2231"/>
  </r>
  <r>
    <x v="41"/>
    <s v="CalWIN"/>
    <x v="6"/>
    <x v="4"/>
    <n v="2016"/>
    <s v="2016/17"/>
    <n v="896"/>
    <n v="13855"/>
    <n v="9"/>
    <n v="336"/>
    <n v="905"/>
    <n v="14191"/>
    <n v="15096"/>
    <n v="29256"/>
    <n v="2126"/>
    <n v="26297"/>
    <n v="28423"/>
    <n v="32"/>
    <n v="801"/>
    <n v="833"/>
    <n v="2158"/>
    <n v="27098"/>
    <n v="3739768"/>
    <n v="82020"/>
    <n v="3821788"/>
    <n v="156590"/>
    <n v="0.95189999999999997"/>
    <n v="0.90269999999999995"/>
    <n v="99"/>
    <n v="0.313"/>
    <n v="5.8400000000000001E-2"/>
    <n v="1292"/>
    <n v="231"/>
    <n v="3519"/>
    <n v="6935"/>
  </r>
  <r>
    <x v="42"/>
    <s v="CalWIN"/>
    <x v="6"/>
    <x v="4"/>
    <n v="2016"/>
    <s v="2016/17"/>
    <n v="2051"/>
    <n v="16168"/>
    <n v="6"/>
    <n v="100"/>
    <n v="2057"/>
    <n v="16268"/>
    <n v="18325"/>
    <n v="37874"/>
    <n v="5293"/>
    <n v="32345"/>
    <n v="37638"/>
    <n v="18"/>
    <n v="218"/>
    <n v="236"/>
    <n v="5311"/>
    <n v="32563"/>
    <n v="5032135"/>
    <n v="26671"/>
    <n v="5058806"/>
    <n v="146144"/>
    <n v="0.96660000000000001"/>
    <n v="0.88400000000000001"/>
    <n v="99"/>
    <n v="0.313"/>
    <n v="5.8400000000000001E-2"/>
    <n v="1433"/>
    <n v="414"/>
    <n v="4236"/>
    <n v="9785"/>
  </r>
  <r>
    <x v="43"/>
    <s v="CalWIN"/>
    <x v="6"/>
    <x v="4"/>
    <n v="2016"/>
    <s v="2016/17"/>
    <n v="4408"/>
    <n v="47311"/>
    <n v="43"/>
    <n v="985"/>
    <n v="4451"/>
    <n v="48296"/>
    <n v="52747"/>
    <n v="103430"/>
    <n v="10613"/>
    <n v="90605"/>
    <n v="101218"/>
    <n v="138"/>
    <n v="2074"/>
    <n v="2212"/>
    <n v="10751"/>
    <n v="92679"/>
    <n v="13784476"/>
    <n v="262668"/>
    <n v="14047144"/>
    <n v="447799"/>
    <n v="0.98270000000000002"/>
    <n v="0.98760000000000003"/>
    <n v="21"/>
    <n v="0.23799999999999999"/>
    <n v="4.9200000000000001E-2"/>
    <n v="2677"/>
    <n v="647"/>
    <n v="9563"/>
    <n v="19658"/>
  </r>
  <r>
    <x v="44"/>
    <s v="CalWIN"/>
    <x v="6"/>
    <x v="4"/>
    <n v="2016"/>
    <s v="2016/17"/>
    <n v="1076"/>
    <n v="13397"/>
    <n v="1"/>
    <n v="26"/>
    <n v="1077"/>
    <n v="13423"/>
    <n v="14500"/>
    <n v="26340"/>
    <n v="2650"/>
    <n v="23616"/>
    <n v="26266"/>
    <n v="4"/>
    <n v="70"/>
    <n v="74"/>
    <n v="2654"/>
    <n v="23686"/>
    <n v="3519539"/>
    <n v="7113"/>
    <n v="3526652"/>
    <n v="80308"/>
    <n v="0.96589999999999998"/>
    <n v="0.98319999999999996"/>
    <n v="99"/>
    <n v="0.313"/>
    <n v="5.8400000000000001E-2"/>
    <n v="812"/>
    <n v="237"/>
    <n v="2374"/>
    <n v="5040"/>
  </r>
  <r>
    <x v="45"/>
    <s v="C-IV"/>
    <x v="6"/>
    <x v="4"/>
    <n v="2016"/>
    <s v="2016/17"/>
    <n v="1283"/>
    <n v="11651"/>
    <n v="1"/>
    <n v="25"/>
    <n v="1284"/>
    <n v="11676"/>
    <n v="12960"/>
    <n v="24222"/>
    <n v="3089"/>
    <n v="21080"/>
    <n v="24169"/>
    <n v="2"/>
    <n v="51"/>
    <n v="53"/>
    <n v="3091"/>
    <n v="21131"/>
    <n v="3201061"/>
    <n v="5959"/>
    <n v="3207020"/>
    <n v="65151"/>
    <n v="0.90690000000000004"/>
    <n v="0.95899999999999996"/>
    <n v="99"/>
    <n v="0.313"/>
    <n v="5.8400000000000001E-2"/>
    <n v="1026"/>
    <n v="211"/>
    <n v="568"/>
    <n v="910"/>
  </r>
  <r>
    <x v="46"/>
    <s v="C-IV"/>
    <x v="6"/>
    <x v="4"/>
    <n v="2016"/>
    <s v="2016/17"/>
    <n v="9"/>
    <n v="148"/>
    <n v="1"/>
    <n v="0"/>
    <n v="10"/>
    <n v="148"/>
    <n v="158"/>
    <n v="265"/>
    <n v="22"/>
    <n v="242"/>
    <n v="264"/>
    <n v="1"/>
    <n v="0"/>
    <n v="1"/>
    <n v="23"/>
    <n v="242"/>
    <n v="34828"/>
    <n v="53"/>
    <n v="34881"/>
    <n v="816"/>
    <n v="1"/>
    <n v="1"/>
    <n v="99"/>
    <n v="0.313"/>
    <n v="5.8400000000000001E-2"/>
    <n v="6"/>
    <n v="0"/>
    <n v="3"/>
    <n v="5"/>
  </r>
  <r>
    <x v="47"/>
    <s v="C-IV"/>
    <x v="6"/>
    <x v="4"/>
    <n v="2016"/>
    <s v="2016/17"/>
    <n v="373"/>
    <n v="2795"/>
    <n v="1"/>
    <n v="3"/>
    <n v="374"/>
    <n v="2798"/>
    <n v="3172"/>
    <n v="6702"/>
    <n v="1028"/>
    <n v="5662"/>
    <n v="6690"/>
    <n v="2"/>
    <n v="10"/>
    <n v="12"/>
    <n v="1030"/>
    <n v="5672"/>
    <n v="892245"/>
    <n v="1141"/>
    <n v="893386"/>
    <n v="18476"/>
    <n v="0.92169999999999996"/>
    <n v="0.8831"/>
    <n v="99"/>
    <n v="0.313"/>
    <n v="5.8400000000000001E-2"/>
    <n v="230"/>
    <n v="51"/>
    <n v="129"/>
    <n v="229"/>
  </r>
  <r>
    <x v="48"/>
    <s v="CalWIN"/>
    <x v="6"/>
    <x v="4"/>
    <n v="2016"/>
    <s v="2016/17"/>
    <n v="2555"/>
    <n v="19737"/>
    <n v="7"/>
    <n v="116"/>
    <n v="2562"/>
    <n v="19853"/>
    <n v="22415"/>
    <n v="42303"/>
    <n v="6038"/>
    <n v="35958"/>
    <n v="41996"/>
    <n v="26"/>
    <n v="281"/>
    <n v="307"/>
    <n v="6064"/>
    <n v="36239"/>
    <n v="5961712"/>
    <n v="37648"/>
    <n v="5999360"/>
    <n v="124381"/>
    <n v="0.97140000000000004"/>
    <n v="0.96379999999999999"/>
    <n v="9"/>
    <n v="0.222"/>
    <n v="1.5299999999999999E-2"/>
    <n v="1435"/>
    <n v="334"/>
    <n v="2128"/>
    <n v="4307"/>
  </r>
  <r>
    <x v="49"/>
    <s v="CalWIN"/>
    <x v="6"/>
    <x v="4"/>
    <n v="2016"/>
    <s v="2016/17"/>
    <n v="1482"/>
    <n v="17464"/>
    <n v="14"/>
    <n v="128"/>
    <n v="1496"/>
    <n v="17592"/>
    <n v="19088"/>
    <n v="33804"/>
    <n v="3531"/>
    <n v="29912"/>
    <n v="33443"/>
    <n v="46"/>
    <n v="315"/>
    <n v="361"/>
    <n v="3577"/>
    <n v="30227"/>
    <n v="4484114"/>
    <n v="33616"/>
    <n v="4517730"/>
    <n v="129066"/>
    <n v="0.94769999999999999"/>
    <n v="0.49630000000000002"/>
    <n v="99"/>
    <n v="0.313"/>
    <n v="5.8400000000000001E-2"/>
    <n v="1408"/>
    <n v="355"/>
    <n v="3040"/>
    <n v="6358"/>
  </r>
  <r>
    <x v="50"/>
    <s v="C-IV"/>
    <x v="6"/>
    <x v="4"/>
    <n v="2016"/>
    <s v="2016/17"/>
    <n v="5606"/>
    <n v="36200"/>
    <n v="9"/>
    <n v="82"/>
    <n v="5615"/>
    <n v="36282"/>
    <n v="41897"/>
    <n v="87686"/>
    <n v="14502"/>
    <n v="72914"/>
    <n v="87416"/>
    <n v="35"/>
    <n v="235"/>
    <n v="270"/>
    <n v="14537"/>
    <n v="73149"/>
    <n v="11826949"/>
    <n v="25893"/>
    <n v="11852842"/>
    <n v="243038"/>
    <n v="0.97599999999999998"/>
    <n v="0.90059999999999996"/>
    <n v="6"/>
    <n v="0.16700000000000001"/>
    <n v="2.92E-2"/>
    <n v="2825"/>
    <n v="571"/>
    <n v="4940"/>
    <n v="10717"/>
  </r>
  <r>
    <x v="51"/>
    <s v="C-IV"/>
    <x v="6"/>
    <x v="4"/>
    <n v="2016"/>
    <s v="2016/17"/>
    <n v="694"/>
    <n v="4998"/>
    <n v="5"/>
    <n v="28"/>
    <n v="699"/>
    <n v="5026"/>
    <n v="5725"/>
    <n v="13127"/>
    <n v="1946"/>
    <n v="11084"/>
    <n v="13030"/>
    <n v="18"/>
    <n v="79"/>
    <n v="97"/>
    <n v="1964"/>
    <n v="11163"/>
    <n v="1726612"/>
    <n v="9448"/>
    <n v="1736060"/>
    <n v="42243"/>
    <n v="0.99039999999999995"/>
    <n v="0.86229999999999996"/>
    <n v="99"/>
    <n v="0.313"/>
    <n v="5.8400000000000001E-2"/>
    <n v="372"/>
    <n v="104"/>
    <n v="600"/>
    <n v="1333"/>
  </r>
  <r>
    <x v="52"/>
    <s v="C-IV"/>
    <x v="6"/>
    <x v="4"/>
    <n v="2016"/>
    <s v="2016/17"/>
    <n v="530"/>
    <n v="4029"/>
    <n v="0"/>
    <n v="13"/>
    <n v="530"/>
    <n v="4042"/>
    <n v="4572"/>
    <n v="9981"/>
    <n v="1387"/>
    <n v="8546"/>
    <n v="9933"/>
    <n v="0"/>
    <n v="48"/>
    <n v="48"/>
    <n v="1387"/>
    <n v="8594"/>
    <n v="1274810"/>
    <n v="6246"/>
    <n v="1281056"/>
    <n v="27571"/>
    <n v="0.97560000000000002"/>
    <n v="0.95709999999999995"/>
    <n v="99"/>
    <n v="0.313"/>
    <n v="5.8400000000000001E-2"/>
    <n v="369"/>
    <n v="55"/>
    <n v="414"/>
    <n v="887"/>
  </r>
  <r>
    <x v="53"/>
    <s v="C-IV"/>
    <x v="6"/>
    <x v="4"/>
    <n v="2016"/>
    <s v="2016/17"/>
    <n v="62"/>
    <n v="912"/>
    <n v="0"/>
    <n v="0"/>
    <n v="62"/>
    <n v="912"/>
    <n v="974"/>
    <n v="1708"/>
    <n v="156"/>
    <n v="1552"/>
    <n v="1708"/>
    <n v="0"/>
    <n v="0"/>
    <n v="0"/>
    <n v="156"/>
    <n v="1552"/>
    <n v="240491"/>
    <n v="0"/>
    <n v="240491"/>
    <n v="4955"/>
    <n v="0.97140000000000004"/>
    <n v="0.5161"/>
    <n v="99"/>
    <n v="0.313"/>
    <n v="5.8400000000000001E-2"/>
    <n v="87"/>
    <n v="6"/>
    <n v="30"/>
    <n v="41"/>
  </r>
  <r>
    <x v="54"/>
    <s v="CalWIN"/>
    <x v="6"/>
    <x v="4"/>
    <n v="2016"/>
    <s v="2016/17"/>
    <n v="7522"/>
    <n v="43897"/>
    <n v="18"/>
    <n v="443"/>
    <n v="7540"/>
    <n v="44340"/>
    <n v="51880"/>
    <n v="120959"/>
    <n v="20495"/>
    <n v="99258"/>
    <n v="119753"/>
    <n v="54"/>
    <n v="1152"/>
    <n v="1206"/>
    <n v="20549"/>
    <n v="100410"/>
    <n v="16117457"/>
    <n v="132483"/>
    <n v="16249940"/>
    <n v="258185"/>
    <n v="0.99029999999999996"/>
    <n v="0.92859999999999998"/>
    <n v="16"/>
    <n v="6.3E-2"/>
    <n v="5.0900000000000001E-2"/>
    <n v="2740"/>
    <n v="410"/>
    <n v="7895"/>
    <n v="18657"/>
  </r>
  <r>
    <x v="55"/>
    <s v="C-IV"/>
    <x v="6"/>
    <x v="4"/>
    <n v="2016"/>
    <s v="2016/17"/>
    <n v="283"/>
    <n v="2840"/>
    <n v="0"/>
    <n v="5"/>
    <n v="283"/>
    <n v="2845"/>
    <n v="3128"/>
    <n v="5414"/>
    <n v="720"/>
    <n v="4683"/>
    <n v="5403"/>
    <n v="1"/>
    <n v="10"/>
    <n v="11"/>
    <n v="721"/>
    <n v="4693"/>
    <n v="725943"/>
    <n v="1385"/>
    <n v="727328"/>
    <n v="14465"/>
    <n v="0.99239999999999995"/>
    <n v="0.9859"/>
    <n v="99"/>
    <n v="0.313"/>
    <n v="5.8400000000000001E-2"/>
    <n v="234"/>
    <n v="0"/>
    <n v="101"/>
    <n v="157"/>
  </r>
  <r>
    <x v="56"/>
    <s v="CalWIN"/>
    <x v="6"/>
    <x v="4"/>
    <n v="2016"/>
    <s v="2016/17"/>
    <n v="2805"/>
    <n v="33982"/>
    <n v="7"/>
    <n v="296"/>
    <n v="2812"/>
    <n v="34278"/>
    <n v="37090"/>
    <n v="74297"/>
    <n v="7290"/>
    <n v="66359"/>
    <n v="73649"/>
    <n v="23"/>
    <n v="625"/>
    <n v="648"/>
    <n v="7313"/>
    <n v="66984"/>
    <n v="10016577"/>
    <n v="121136"/>
    <n v="10137713"/>
    <n v="240512"/>
    <s v="n/a"/>
    <s v="n/a"/>
    <n v="13"/>
    <n v="0.38500000000000001"/>
    <n v="8.2799999999999999E-2"/>
    <n v="2897"/>
    <n v="543"/>
    <n v="6725"/>
    <n v="15329"/>
  </r>
  <r>
    <x v="57"/>
    <s v="CalWIN"/>
    <x v="6"/>
    <x v="4"/>
    <n v="2016"/>
    <s v="2016/17"/>
    <n v="936"/>
    <n v="9591"/>
    <n v="18"/>
    <n v="117"/>
    <n v="954"/>
    <n v="9708"/>
    <n v="10662"/>
    <n v="20820"/>
    <n v="2450"/>
    <n v="17989"/>
    <n v="20439"/>
    <n v="72"/>
    <n v="309"/>
    <n v="381"/>
    <n v="2522"/>
    <n v="18298"/>
    <n v="2764735"/>
    <n v="43542"/>
    <n v="2808277"/>
    <n v="59279"/>
    <n v="0.96120000000000005"/>
    <n v="0.94069999999999998"/>
    <n v="99"/>
    <n v="0.313"/>
    <n v="5.8400000000000001E-2"/>
    <n v="696"/>
    <n v="33"/>
    <n v="902"/>
    <n v="1814"/>
  </r>
  <r>
    <x v="58"/>
    <s v="C-IV"/>
    <x v="6"/>
    <x v="4"/>
    <n v="2016"/>
    <s v="2016/17"/>
    <n v="774"/>
    <n v="5351"/>
    <n v="2"/>
    <n v="14"/>
    <n v="776"/>
    <n v="5365"/>
    <n v="6141"/>
    <n v="13252"/>
    <n v="2086"/>
    <n v="11114"/>
    <n v="13200"/>
    <n v="6"/>
    <n v="46"/>
    <n v="52"/>
    <n v="2092"/>
    <n v="11160"/>
    <n v="1782557"/>
    <n v="4494"/>
    <n v="1787051"/>
    <n v="32461"/>
    <n v="0.99180000000000001"/>
    <n v="0.96519999999999995"/>
    <n v="99"/>
    <n v="0.313"/>
    <n v="5.8400000000000001E-2"/>
    <n v="449"/>
    <n v="100"/>
    <n v="471"/>
    <n v="971"/>
  </r>
  <r>
    <x v="0"/>
    <s v="n/a"/>
    <x v="7"/>
    <x v="4"/>
    <n v="2016"/>
    <s v="2016/17"/>
    <n v="259856"/>
    <n v="1816079"/>
    <n v="1985"/>
    <n v="18370"/>
    <n v="261841"/>
    <n v="1834449"/>
    <n v="2096290"/>
    <n v="4330582"/>
    <n v="666697"/>
    <n v="3617035"/>
    <n v="4283732"/>
    <n v="6794"/>
    <n v="40056"/>
    <n v="46850"/>
    <n v="673491"/>
    <n v="3657091"/>
    <n v="596289539"/>
    <n v="5647677"/>
    <n v="601937216"/>
    <n v="13550972"/>
    <n v="0.97360000000000002"/>
    <n v="0.90859999999999996"/>
    <n v="760"/>
    <n v="0.36399999999999999"/>
    <n v="7.4899999999999994E-2"/>
    <n v="163402"/>
    <n v="41355"/>
    <n v="298048"/>
    <n v="629359"/>
  </r>
  <r>
    <x v="1"/>
    <s v="CalWIN"/>
    <x v="7"/>
    <x v="4"/>
    <n v="2016"/>
    <s v="2016/17"/>
    <n v="6241"/>
    <n v="52845"/>
    <n v="89"/>
    <n v="1182"/>
    <n v="6330"/>
    <n v="54027"/>
    <n v="60357"/>
    <n v="115341"/>
    <n v="14530"/>
    <n v="97776"/>
    <n v="112306"/>
    <n v="316"/>
    <n v="2719"/>
    <n v="3035"/>
    <n v="14846"/>
    <n v="100495"/>
    <n v="16137810"/>
    <n v="347183"/>
    <n v="16484993"/>
    <n v="437878"/>
    <n v="0.99150000000000005"/>
    <n v="0.95820000000000005"/>
    <n v="24"/>
    <n v="0.41699999999999998"/>
    <n v="7.6499999999999999E-2"/>
    <n v="5115"/>
    <n v="1617"/>
    <n v="7930"/>
    <n v="15450"/>
  </r>
  <r>
    <x v="2"/>
    <s v="C-IV"/>
    <x v="7"/>
    <x v="4"/>
    <n v="2016"/>
    <s v="2016/17"/>
    <n v="1"/>
    <n v="88"/>
    <n v="0"/>
    <n v="0"/>
    <n v="1"/>
    <n v="88"/>
    <n v="89"/>
    <n v="143"/>
    <n v="3"/>
    <n v="140"/>
    <n v="143"/>
    <n v="0"/>
    <n v="0"/>
    <n v="0"/>
    <n v="3"/>
    <n v="140"/>
    <n v="17092"/>
    <n v="0"/>
    <n v="17092"/>
    <n v="346"/>
    <n v="1"/>
    <n v="0"/>
    <n v="107"/>
    <n v="0.308"/>
    <n v="8.43E-2"/>
    <n v="3"/>
    <n v="0"/>
    <n v="0"/>
    <n v="0"/>
  </r>
  <r>
    <x v="3"/>
    <s v="C-IV"/>
    <x v="7"/>
    <x v="4"/>
    <n v="2016"/>
    <s v="2016/17"/>
    <n v="150"/>
    <n v="1599"/>
    <n v="0"/>
    <n v="1"/>
    <n v="150"/>
    <n v="1600"/>
    <n v="1750"/>
    <n v="3296"/>
    <n v="395"/>
    <n v="2899"/>
    <n v="3294"/>
    <n v="0"/>
    <n v="2"/>
    <n v="2"/>
    <n v="395"/>
    <n v="2901"/>
    <n v="444033"/>
    <n v="194"/>
    <n v="444227"/>
    <n v="8334"/>
    <n v="0.98629999999999995"/>
    <n v="0"/>
    <n v="107"/>
    <n v="0.308"/>
    <n v="8.43E-2"/>
    <n v="30"/>
    <n v="0"/>
    <n v="50"/>
    <n v="87"/>
  </r>
  <r>
    <x v="4"/>
    <s v="C-IV"/>
    <x v="7"/>
    <x v="4"/>
    <n v="2016"/>
    <s v="2016/17"/>
    <n v="1738"/>
    <n v="15197"/>
    <n v="4"/>
    <n v="42"/>
    <n v="1742"/>
    <n v="15239"/>
    <n v="16981"/>
    <n v="32126"/>
    <n v="4347"/>
    <n v="27688"/>
    <n v="32035"/>
    <n v="10"/>
    <n v="81"/>
    <n v="91"/>
    <n v="4357"/>
    <n v="27769"/>
    <n v="4381710"/>
    <n v="11652"/>
    <n v="4393362"/>
    <n v="83059"/>
    <n v="0.90259999999999996"/>
    <n v="0.9375"/>
    <n v="107"/>
    <n v="0.308"/>
    <n v="8.43E-2"/>
    <n v="1964"/>
    <n v="847"/>
    <n v="868"/>
    <n v="1519"/>
  </r>
  <r>
    <x v="5"/>
    <s v="C-IV"/>
    <x v="7"/>
    <x v="4"/>
    <n v="2016"/>
    <s v="2016/17"/>
    <n v="198"/>
    <n v="2617"/>
    <n v="0"/>
    <n v="6"/>
    <n v="198"/>
    <n v="2623"/>
    <n v="2821"/>
    <n v="5219"/>
    <n v="531"/>
    <n v="4674"/>
    <n v="5205"/>
    <n v="0"/>
    <n v="14"/>
    <n v="14"/>
    <n v="531"/>
    <n v="4688"/>
    <n v="695713"/>
    <n v="1962"/>
    <n v="697675"/>
    <n v="12255"/>
    <n v="0.98060000000000003"/>
    <n v="0.89910000000000001"/>
    <n v="107"/>
    <n v="0.308"/>
    <n v="8.43E-2"/>
    <n v="204"/>
    <n v="44"/>
    <n v="67"/>
    <n v="123"/>
  </r>
  <r>
    <x v="6"/>
    <s v="C-IV"/>
    <x v="7"/>
    <x v="4"/>
    <n v="2016"/>
    <s v="2016/17"/>
    <n v="71"/>
    <n v="575"/>
    <n v="0"/>
    <n v="1"/>
    <n v="71"/>
    <n v="576"/>
    <n v="647"/>
    <n v="1456"/>
    <n v="177"/>
    <n v="1275"/>
    <n v="1452"/>
    <n v="1"/>
    <n v="3"/>
    <n v="4"/>
    <n v="178"/>
    <n v="1278"/>
    <n v="192285"/>
    <n v="446"/>
    <n v="192731"/>
    <n v="9233"/>
    <n v="0.8286"/>
    <n v="0.95450000000000002"/>
    <n v="107"/>
    <n v="0.308"/>
    <n v="8.43E-2"/>
    <n v="73"/>
    <n v="13"/>
    <n v="114"/>
    <n v="247"/>
  </r>
  <r>
    <x v="7"/>
    <s v="CalWIN"/>
    <x v="7"/>
    <x v="4"/>
    <n v="2016"/>
    <s v="2016/17"/>
    <n v="4128"/>
    <n v="29456"/>
    <n v="42"/>
    <n v="285"/>
    <n v="4170"/>
    <n v="29741"/>
    <n v="33911"/>
    <n v="67128"/>
    <n v="9531"/>
    <n v="56757"/>
    <n v="66288"/>
    <n v="153"/>
    <n v="687"/>
    <n v="840"/>
    <n v="9684"/>
    <n v="57444"/>
    <n v="9615292"/>
    <n v="89008"/>
    <n v="9704300"/>
    <n v="277044"/>
    <n v="0.96970000000000001"/>
    <n v="0.98219999999999996"/>
    <n v="17"/>
    <n v="0.47099999999999997"/>
    <n v="3.8800000000000001E-2"/>
    <n v="2714"/>
    <n v="759"/>
    <n v="4915"/>
    <n v="9973"/>
  </r>
  <r>
    <x v="8"/>
    <s v="C-IV"/>
    <x v="7"/>
    <x v="4"/>
    <n v="2016"/>
    <s v="2016/17"/>
    <n v="387"/>
    <n v="2205"/>
    <n v="0"/>
    <n v="0"/>
    <n v="387"/>
    <n v="2205"/>
    <n v="2592"/>
    <n v="5284"/>
    <n v="1106"/>
    <n v="4177"/>
    <n v="5283"/>
    <n v="0"/>
    <n v="1"/>
    <n v="1"/>
    <n v="1106"/>
    <n v="4178"/>
    <n v="720680"/>
    <n v="0"/>
    <n v="720680"/>
    <n v="12001"/>
    <n v="0.98939999999999995"/>
    <n v="0.95520000000000005"/>
    <n v="107"/>
    <n v="0.308"/>
    <n v="8.43E-2"/>
    <n v="171"/>
    <n v="20"/>
    <n v="112"/>
    <n v="209"/>
  </r>
  <r>
    <x v="9"/>
    <s v="C-IV"/>
    <x v="7"/>
    <x v="4"/>
    <n v="2016"/>
    <s v="2016/17"/>
    <n v="539"/>
    <n v="6644"/>
    <n v="1"/>
    <n v="18"/>
    <n v="540"/>
    <n v="6662"/>
    <n v="7202"/>
    <n v="12835"/>
    <n v="1299"/>
    <n v="11487"/>
    <n v="12786"/>
    <n v="1"/>
    <n v="48"/>
    <n v="49"/>
    <n v="1300"/>
    <n v="11535"/>
    <n v="1736921"/>
    <n v="4536"/>
    <n v="1741457"/>
    <n v="38548"/>
    <n v="0.97419999999999995"/>
    <n v="0.98089999999999999"/>
    <n v="107"/>
    <n v="0.308"/>
    <n v="8.43E-2"/>
    <n v="559"/>
    <n v="97"/>
    <n v="365"/>
    <n v="732"/>
  </r>
  <r>
    <x v="10"/>
    <s v="CalWIN"/>
    <x v="7"/>
    <x v="4"/>
    <n v="2016"/>
    <s v="2016/17"/>
    <n v="13000"/>
    <n v="87732"/>
    <n v="78"/>
    <n v="479"/>
    <n v="13078"/>
    <n v="88211"/>
    <n v="101289"/>
    <n v="234133"/>
    <n v="35268"/>
    <n v="197415"/>
    <n v="232683"/>
    <n v="263"/>
    <n v="1187"/>
    <n v="1450"/>
    <n v="35531"/>
    <n v="198602"/>
    <n v="31782157"/>
    <n v="172199"/>
    <n v="31954356"/>
    <n v="493350"/>
    <n v="0.95709999999999995"/>
    <n v="0.96360000000000001"/>
    <n v="43"/>
    <n v="0.34899999999999998"/>
    <n v="2.6800000000000001E-2"/>
    <n v="5712"/>
    <n v="2010"/>
    <n v="13212"/>
    <n v="29760"/>
  </r>
  <r>
    <x v="11"/>
    <s v="C-IV"/>
    <x v="7"/>
    <x v="4"/>
    <n v="2016"/>
    <s v="2016/17"/>
    <n v="218"/>
    <n v="1342"/>
    <n v="0"/>
    <n v="3"/>
    <n v="218"/>
    <n v="1345"/>
    <n v="1563"/>
    <n v="3632"/>
    <n v="581"/>
    <n v="3039"/>
    <n v="3620"/>
    <n v="1"/>
    <n v="11"/>
    <n v="12"/>
    <n v="582"/>
    <n v="3050"/>
    <n v="447131"/>
    <n v="682"/>
    <n v="447813"/>
    <n v="12286"/>
    <n v="0.98480000000000001"/>
    <n v="0.85370000000000001"/>
    <n v="107"/>
    <n v="0.308"/>
    <n v="8.43E-2"/>
    <n v="109"/>
    <n v="16"/>
    <n v="210"/>
    <n v="458"/>
  </r>
  <r>
    <x v="12"/>
    <s v="C-IV"/>
    <x v="7"/>
    <x v="4"/>
    <n v="2016"/>
    <s v="2016/17"/>
    <n v="923"/>
    <n v="11565"/>
    <n v="0"/>
    <n v="19"/>
    <n v="923"/>
    <n v="11584"/>
    <n v="12507"/>
    <n v="21226"/>
    <n v="2273"/>
    <n v="18908"/>
    <n v="21181"/>
    <n v="0"/>
    <n v="45"/>
    <n v="45"/>
    <n v="2273"/>
    <n v="18953"/>
    <n v="2941675"/>
    <n v="5689"/>
    <n v="2947364"/>
    <n v="54854"/>
    <n v="0.99529999999999996"/>
    <n v="0.95940000000000003"/>
    <n v="107"/>
    <n v="0.308"/>
    <n v="8.43E-2"/>
    <n v="1323"/>
    <n v="303"/>
    <n v="597"/>
    <n v="1142"/>
  </r>
  <r>
    <x v="13"/>
    <s v="C-IV"/>
    <x v="7"/>
    <x v="4"/>
    <n v="2016"/>
    <s v="2016/17"/>
    <n v="2285"/>
    <n v="15186"/>
    <n v="12"/>
    <n v="149"/>
    <n v="2297"/>
    <n v="15335"/>
    <n v="17632"/>
    <n v="42922"/>
    <n v="6479"/>
    <n v="35995"/>
    <n v="42474"/>
    <n v="32"/>
    <n v="416"/>
    <n v="448"/>
    <n v="6511"/>
    <n v="36411"/>
    <n v="5478380"/>
    <n v="48950"/>
    <n v="5527330"/>
    <n v="94272"/>
    <n v="0.97019999999999995"/>
    <n v="0.91610000000000003"/>
    <n v="107"/>
    <n v="0.308"/>
    <n v="8.43E-2"/>
    <n v="1396"/>
    <n v="166"/>
    <n v="904"/>
    <n v="1773"/>
  </r>
  <r>
    <x v="14"/>
    <s v="C-IV"/>
    <x v="7"/>
    <x v="4"/>
    <n v="2016"/>
    <s v="2016/17"/>
    <n v="92"/>
    <n v="969"/>
    <n v="1"/>
    <n v="2"/>
    <n v="93"/>
    <n v="971"/>
    <n v="1064"/>
    <n v="2054"/>
    <n v="252"/>
    <n v="1794"/>
    <n v="2046"/>
    <n v="1"/>
    <n v="7"/>
    <n v="8"/>
    <n v="253"/>
    <n v="1801"/>
    <n v="260031"/>
    <n v="526"/>
    <n v="260557"/>
    <n v="5707"/>
    <n v="1"/>
    <n v="1"/>
    <n v="107"/>
    <n v="0.308"/>
    <n v="8.43E-2"/>
    <n v="64"/>
    <n v="7"/>
    <n v="69"/>
    <n v="134"/>
  </r>
  <r>
    <x v="15"/>
    <s v="C-IV"/>
    <x v="7"/>
    <x v="4"/>
    <n v="2016"/>
    <s v="2016/17"/>
    <n v="9868"/>
    <n v="60716"/>
    <n v="16"/>
    <n v="397"/>
    <n v="9884"/>
    <n v="61113"/>
    <n v="70997"/>
    <n v="164367"/>
    <n v="26409"/>
    <n v="137002"/>
    <n v="163411"/>
    <n v="56"/>
    <n v="900"/>
    <n v="956"/>
    <n v="26465"/>
    <n v="137902"/>
    <n v="21919434"/>
    <n v="124406"/>
    <n v="22043840"/>
    <n v="409745"/>
    <n v="0.98580000000000001"/>
    <n v="0.93110000000000004"/>
    <n v="25"/>
    <n v="0.2"/>
    <n v="1.3599999999999999E-2"/>
    <n v="6746"/>
    <n v="2016"/>
    <n v="9762"/>
    <n v="22335"/>
  </r>
  <r>
    <x v="16"/>
    <s v="C-IV"/>
    <x v="7"/>
    <x v="4"/>
    <n v="2016"/>
    <s v="2016/17"/>
    <n v="1423"/>
    <n v="9323"/>
    <n v="6"/>
    <n v="52"/>
    <n v="1429"/>
    <n v="9375"/>
    <n v="10804"/>
    <n v="24494"/>
    <n v="3918"/>
    <n v="20415"/>
    <n v="24333"/>
    <n v="16"/>
    <n v="145"/>
    <n v="161"/>
    <n v="3934"/>
    <n v="20560"/>
    <n v="2965659"/>
    <n v="16473"/>
    <n v="2982132"/>
    <n v="57242"/>
    <n v="0.99539999999999995"/>
    <n v="0.93979999999999997"/>
    <n v="107"/>
    <n v="0.308"/>
    <n v="8.43E-2"/>
    <n v="931"/>
    <n v="143"/>
    <n v="1265"/>
    <n v="2852"/>
  </r>
  <r>
    <x v="17"/>
    <s v="C-IV"/>
    <x v="7"/>
    <x v="4"/>
    <n v="2016"/>
    <s v="2016/17"/>
    <n v="588"/>
    <n v="5990"/>
    <n v="1"/>
    <n v="16"/>
    <n v="589"/>
    <n v="6006"/>
    <n v="6595"/>
    <n v="12382"/>
    <n v="1510"/>
    <n v="10830"/>
    <n v="12340"/>
    <n v="4"/>
    <n v="38"/>
    <n v="42"/>
    <n v="1514"/>
    <n v="10868"/>
    <n v="1673819"/>
    <n v="3821"/>
    <n v="1677640"/>
    <n v="31872"/>
    <n v="0.96030000000000004"/>
    <n v="0.85370000000000001"/>
    <n v="107"/>
    <n v="0.308"/>
    <n v="8.43E-2"/>
    <n v="471"/>
    <n v="74"/>
    <n v="392"/>
    <n v="793"/>
  </r>
  <r>
    <x v="18"/>
    <s v="C-IV"/>
    <x v="7"/>
    <x v="4"/>
    <n v="2016"/>
    <s v="2016/17"/>
    <n v="221"/>
    <n v="1346"/>
    <n v="0"/>
    <n v="1"/>
    <n v="221"/>
    <n v="1347"/>
    <n v="1568"/>
    <n v="3120"/>
    <n v="610"/>
    <n v="2506"/>
    <n v="3116"/>
    <n v="0"/>
    <n v="4"/>
    <n v="4"/>
    <n v="610"/>
    <n v="2510"/>
    <n v="437851"/>
    <n v="0"/>
    <n v="437851"/>
    <n v="7838"/>
    <n v="0.87339999999999995"/>
    <n v="0.71189999999999998"/>
    <n v="107"/>
    <n v="0.308"/>
    <n v="8.43E-2"/>
    <n v="155"/>
    <n v="26"/>
    <n v="87"/>
    <n v="161"/>
  </r>
  <r>
    <x v="19"/>
    <s v="LRS"/>
    <x v="7"/>
    <x v="4"/>
    <n v="2016"/>
    <s v="2016/17"/>
    <n v="84998"/>
    <n v="464256"/>
    <n v="912"/>
    <n v="5393"/>
    <n v="85910"/>
    <n v="469649"/>
    <n v="555559"/>
    <n v="1111039"/>
    <n v="210851"/>
    <n v="885926"/>
    <n v="1096777"/>
    <n v="3086"/>
    <n v="11176"/>
    <n v="14262"/>
    <n v="213937"/>
    <n v="897102"/>
    <n v="161696413"/>
    <n v="1878622"/>
    <n v="163575035"/>
    <n v="4082116"/>
    <n v="0.95269999999999999"/>
    <n v="0.83030000000000004"/>
    <n v="168"/>
    <n v="0.55400000000000005"/>
    <n v="8.6999999999999994E-2"/>
    <n v="37082"/>
    <n v="7011"/>
    <n v="96402"/>
    <n v="195383"/>
  </r>
  <r>
    <x v="20"/>
    <s v="C-IV"/>
    <x v="7"/>
    <x v="4"/>
    <n v="2016"/>
    <s v="2016/17"/>
    <n v="1679"/>
    <n v="10197"/>
    <n v="3"/>
    <n v="20"/>
    <n v="1682"/>
    <n v="10217"/>
    <n v="11899"/>
    <n v="28821"/>
    <n v="4626"/>
    <n v="24118"/>
    <n v="28744"/>
    <n v="10"/>
    <n v="67"/>
    <n v="77"/>
    <n v="4636"/>
    <n v="24185"/>
    <n v="3764197"/>
    <n v="6273"/>
    <n v="3770470"/>
    <n v="70100"/>
    <n v="0.98950000000000005"/>
    <n v="0.95809999999999995"/>
    <n v="107"/>
    <n v="0.308"/>
    <n v="8.43E-2"/>
    <n v="798"/>
    <n v="112"/>
    <n v="2687"/>
    <n v="6492"/>
  </r>
  <r>
    <x v="21"/>
    <s v="C-IV"/>
    <x v="7"/>
    <x v="4"/>
    <n v="2016"/>
    <s v="2016/17"/>
    <n v="561"/>
    <n v="5557"/>
    <n v="13"/>
    <n v="156"/>
    <n v="574"/>
    <n v="5713"/>
    <n v="6287"/>
    <n v="10315"/>
    <n v="1256"/>
    <n v="8667"/>
    <n v="9923"/>
    <n v="38"/>
    <n v="354"/>
    <n v="392"/>
    <n v="1294"/>
    <n v="9021"/>
    <n v="1416491"/>
    <n v="35765"/>
    <n v="1452256"/>
    <n v="45507"/>
    <n v="0.98309999999999997"/>
    <n v="0.90749999999999997"/>
    <n v="107"/>
    <n v="0.308"/>
    <n v="8.43E-2"/>
    <n v="538"/>
    <n v="128"/>
    <n v="1239"/>
    <n v="2275"/>
  </r>
  <r>
    <x v="22"/>
    <s v="C-IV"/>
    <x v="7"/>
    <x v="4"/>
    <n v="2016"/>
    <s v="2016/17"/>
    <n v="101"/>
    <n v="984"/>
    <n v="1"/>
    <n v="3"/>
    <n v="102"/>
    <n v="987"/>
    <n v="1089"/>
    <n v="2003"/>
    <n v="273"/>
    <n v="1725"/>
    <n v="1998"/>
    <n v="1"/>
    <n v="4"/>
    <n v="5"/>
    <n v="274"/>
    <n v="1729"/>
    <n v="269281"/>
    <n v="616"/>
    <n v="269897"/>
    <n v="4838"/>
    <n v="0.93179999999999996"/>
    <n v="0.9143"/>
    <n v="107"/>
    <n v="0.308"/>
    <n v="8.43E-2"/>
    <n v="72"/>
    <n v="11"/>
    <n v="29"/>
    <n v="49"/>
  </r>
  <r>
    <x v="23"/>
    <s v="C-IV"/>
    <x v="7"/>
    <x v="4"/>
    <n v="2016"/>
    <s v="2016/17"/>
    <n v="576"/>
    <n v="6142"/>
    <n v="1"/>
    <n v="21"/>
    <n v="577"/>
    <n v="6163"/>
    <n v="6740"/>
    <n v="12579"/>
    <n v="1476"/>
    <n v="11046"/>
    <n v="12522"/>
    <n v="4"/>
    <n v="53"/>
    <n v="57"/>
    <n v="1480"/>
    <n v="11099"/>
    <n v="1749370"/>
    <n v="6995"/>
    <n v="1756365"/>
    <n v="41022"/>
    <n v="0.93259999999999998"/>
    <n v="0.96840000000000004"/>
    <n v="107"/>
    <n v="0.308"/>
    <n v="8.43E-2"/>
    <n v="632"/>
    <n v="61"/>
    <n v="544"/>
    <n v="1196"/>
  </r>
  <r>
    <x v="24"/>
    <s v="C-IV"/>
    <x v="7"/>
    <x v="4"/>
    <n v="2016"/>
    <s v="2016/17"/>
    <n v="3874"/>
    <n v="20596"/>
    <n v="9"/>
    <n v="36"/>
    <n v="3883"/>
    <n v="20632"/>
    <n v="24515"/>
    <n v="56382"/>
    <n v="10334"/>
    <n v="45915"/>
    <n v="56249"/>
    <n v="27"/>
    <n v="106"/>
    <n v="133"/>
    <n v="10361"/>
    <n v="46021"/>
    <n v="7501058"/>
    <n v="13191"/>
    <n v="7514249"/>
    <n v="140272"/>
    <n v="0.91459999999999997"/>
    <n v="0.95920000000000005"/>
    <n v="8"/>
    <n v="0.375"/>
    <n v="2.3400000000000001E-2"/>
    <n v="1756"/>
    <n v="273"/>
    <n v="3767"/>
    <n v="8639"/>
  </r>
  <r>
    <x v="25"/>
    <s v="C-IV"/>
    <x v="7"/>
    <x v="4"/>
    <n v="2016"/>
    <s v="2016/17"/>
    <n v="73"/>
    <n v="447"/>
    <n v="1"/>
    <n v="0"/>
    <n v="74"/>
    <n v="447"/>
    <n v="521"/>
    <n v="1067"/>
    <n v="177"/>
    <n v="888"/>
    <n v="1065"/>
    <n v="2"/>
    <n v="0"/>
    <n v="2"/>
    <n v="179"/>
    <n v="888"/>
    <n v="141767"/>
    <n v="121"/>
    <n v="141888"/>
    <n v="3153"/>
    <n v="0.96150000000000002"/>
    <n v="0.90910000000000002"/>
    <n v="107"/>
    <n v="0.308"/>
    <n v="8.43E-2"/>
    <n v="43"/>
    <n v="2"/>
    <n v="42"/>
    <n v="78"/>
  </r>
  <r>
    <x v="26"/>
    <s v="C-IV"/>
    <x v="7"/>
    <x v="4"/>
    <n v="2016"/>
    <s v="2016/17"/>
    <n v="16"/>
    <n v="436"/>
    <n v="0"/>
    <n v="1"/>
    <n v="16"/>
    <n v="437"/>
    <n v="453"/>
    <n v="800"/>
    <n v="44"/>
    <n v="753"/>
    <n v="797"/>
    <n v="0"/>
    <n v="3"/>
    <n v="3"/>
    <n v="44"/>
    <n v="756"/>
    <n v="108612"/>
    <n v="308"/>
    <n v="108920"/>
    <n v="3770"/>
    <n v="1"/>
    <n v="1"/>
    <n v="107"/>
    <n v="0.308"/>
    <n v="8.43E-2"/>
    <n v="39"/>
    <n v="8"/>
    <n v="64"/>
    <n v="135"/>
  </r>
  <r>
    <x v="27"/>
    <s v="C-IV"/>
    <x v="7"/>
    <x v="4"/>
    <n v="2016"/>
    <s v="2016/17"/>
    <n v="2187"/>
    <n v="19206"/>
    <n v="5"/>
    <n v="94"/>
    <n v="2192"/>
    <n v="19300"/>
    <n v="21492"/>
    <n v="46916"/>
    <n v="5563"/>
    <n v="41068"/>
    <n v="46631"/>
    <n v="18"/>
    <n v="267"/>
    <n v="285"/>
    <n v="5581"/>
    <n v="41335"/>
    <n v="5996026"/>
    <n v="24136"/>
    <n v="6020162"/>
    <n v="183230"/>
    <n v="0.99199999999999999"/>
    <n v="0.97060000000000002"/>
    <n v="11"/>
    <n v="9.0999999999999998E-2"/>
    <n v="4.0099999999999997E-2"/>
    <n v="2022"/>
    <n v="471"/>
    <n v="6360"/>
    <n v="14365"/>
  </r>
  <r>
    <x v="28"/>
    <s v="C-IV"/>
    <x v="7"/>
    <x v="4"/>
    <n v="2016"/>
    <s v="2016/17"/>
    <n v="297"/>
    <n v="3187"/>
    <n v="3"/>
    <n v="20"/>
    <n v="300"/>
    <n v="3207"/>
    <n v="3507"/>
    <n v="7150"/>
    <n v="730"/>
    <n v="6354"/>
    <n v="7084"/>
    <n v="10"/>
    <n v="56"/>
    <n v="66"/>
    <n v="740"/>
    <n v="6410"/>
    <n v="871069"/>
    <n v="4831"/>
    <n v="875900"/>
    <n v="32886"/>
    <n v="0.98799999999999999"/>
    <n v="0.92220000000000002"/>
    <n v="107"/>
    <n v="0.308"/>
    <n v="8.43E-2"/>
    <n v="339"/>
    <n v="73"/>
    <n v="719"/>
    <n v="1521"/>
  </r>
  <r>
    <x v="29"/>
    <s v="C-IV"/>
    <x v="7"/>
    <x v="4"/>
    <n v="2016"/>
    <s v="2016/17"/>
    <n v="254"/>
    <n v="4111"/>
    <n v="0"/>
    <n v="7"/>
    <n v="254"/>
    <n v="4118"/>
    <n v="4372"/>
    <n v="7632"/>
    <n v="646"/>
    <n v="6968"/>
    <n v="7614"/>
    <n v="0"/>
    <n v="18"/>
    <n v="18"/>
    <n v="646"/>
    <n v="6986"/>
    <n v="1048728"/>
    <n v="1673"/>
    <n v="1050401"/>
    <n v="25698"/>
    <n v="0.94940000000000002"/>
    <n v="0.83930000000000005"/>
    <n v="107"/>
    <n v="0.308"/>
    <n v="8.43E-2"/>
    <n v="421"/>
    <n v="110"/>
    <n v="135"/>
    <n v="241"/>
  </r>
  <r>
    <x v="30"/>
    <s v="CalWIN"/>
    <x v="7"/>
    <x v="4"/>
    <n v="2016"/>
    <s v="2016/17"/>
    <n v="10766"/>
    <n v="111034"/>
    <n v="87"/>
    <n v="1906"/>
    <n v="10853"/>
    <n v="112940"/>
    <n v="123793"/>
    <n v="252589"/>
    <n v="27641"/>
    <n v="220538"/>
    <n v="248179"/>
    <n v="301"/>
    <n v="4109"/>
    <n v="4410"/>
    <n v="27942"/>
    <n v="224647"/>
    <n v="33690814"/>
    <n v="516531"/>
    <n v="34207345"/>
    <n v="912470"/>
    <n v="0.99019999999999997"/>
    <n v="1"/>
    <n v="51"/>
    <n v="0.43099999999999999"/>
    <n v="4.7100000000000003E-2"/>
    <n v="9258"/>
    <n v="2459"/>
    <n v="26851"/>
    <n v="58801"/>
  </r>
  <r>
    <x v="31"/>
    <s v="CalWIN"/>
    <x v="7"/>
    <x v="4"/>
    <n v="2016"/>
    <s v="2016/17"/>
    <n v="702"/>
    <n v="8592"/>
    <n v="4"/>
    <n v="41"/>
    <n v="706"/>
    <n v="8633"/>
    <n v="9339"/>
    <n v="17562"/>
    <n v="1800"/>
    <n v="15664"/>
    <n v="17464"/>
    <n v="14"/>
    <n v="84"/>
    <n v="98"/>
    <n v="1814"/>
    <n v="15748"/>
    <n v="2256617"/>
    <n v="11840"/>
    <n v="2268457"/>
    <n v="63832"/>
    <s v="n/a"/>
    <s v="n/a"/>
    <n v="107"/>
    <n v="0.308"/>
    <n v="8.43E-2"/>
    <n v="735"/>
    <n v="292"/>
    <n v="632"/>
    <n v="1281"/>
  </r>
  <r>
    <x v="32"/>
    <s v="C-IV"/>
    <x v="7"/>
    <x v="4"/>
    <n v="2016"/>
    <s v="2016/17"/>
    <n v="80"/>
    <n v="1059"/>
    <n v="0"/>
    <n v="0"/>
    <n v="80"/>
    <n v="1059"/>
    <n v="1139"/>
    <n v="2078"/>
    <n v="196"/>
    <n v="1881"/>
    <n v="2077"/>
    <n v="0"/>
    <n v="1"/>
    <n v="1"/>
    <n v="196"/>
    <n v="1882"/>
    <n v="281859"/>
    <n v="0"/>
    <n v="281859"/>
    <n v="6256"/>
    <n v="1"/>
    <n v="0.96299999999999997"/>
    <n v="107"/>
    <n v="0.308"/>
    <n v="8.43E-2"/>
    <n v="151"/>
    <n v="24"/>
    <n v="62"/>
    <n v="96"/>
  </r>
  <r>
    <x v="33"/>
    <s v="C-IV"/>
    <x v="7"/>
    <x v="4"/>
    <n v="2016"/>
    <s v="2016/17"/>
    <n v="15356"/>
    <n v="114456"/>
    <n v="50"/>
    <n v="431"/>
    <n v="15406"/>
    <n v="114887"/>
    <n v="130293"/>
    <n v="289177"/>
    <n v="41554"/>
    <n v="246291"/>
    <n v="287845"/>
    <n v="156"/>
    <n v="1176"/>
    <n v="1332"/>
    <n v="41710"/>
    <n v="247467"/>
    <n v="38509411"/>
    <n v="129705"/>
    <n v="38639116"/>
    <n v="845800"/>
    <n v="0.99539999999999995"/>
    <n v="0.94310000000000005"/>
    <n v="45"/>
    <n v="0.2"/>
    <n v="3.5900000000000001E-2"/>
    <n v="12411"/>
    <n v="3392"/>
    <n v="15053"/>
    <n v="33963"/>
  </r>
  <r>
    <x v="34"/>
    <s v="CalWIN"/>
    <x v="7"/>
    <x v="4"/>
    <n v="2016"/>
    <s v="2016/17"/>
    <n v="14551"/>
    <n v="86682"/>
    <n v="239"/>
    <n v="1020"/>
    <n v="14790"/>
    <n v="87702"/>
    <n v="102492"/>
    <n v="212948"/>
    <n v="37716"/>
    <n v="171998"/>
    <n v="209714"/>
    <n v="917"/>
    <n v="2317"/>
    <n v="3234"/>
    <n v="38633"/>
    <n v="174315"/>
    <n v="30214479"/>
    <n v="402810"/>
    <n v="30617289"/>
    <n v="557258"/>
    <n v="0.99339999999999995"/>
    <n v="0.99119999999999997"/>
    <n v="46"/>
    <n v="0.435"/>
    <n v="3.8600000000000002E-2"/>
    <n v="9172"/>
    <n v="2573"/>
    <n v="8580"/>
    <n v="17093"/>
  </r>
  <r>
    <x v="35"/>
    <s v="C-IV"/>
    <x v="7"/>
    <x v="4"/>
    <n v="2016"/>
    <s v="2016/17"/>
    <n v="256"/>
    <n v="2220"/>
    <n v="1"/>
    <n v="6"/>
    <n v="257"/>
    <n v="2226"/>
    <n v="2483"/>
    <n v="5466"/>
    <n v="666"/>
    <n v="4776"/>
    <n v="5442"/>
    <n v="3"/>
    <n v="21"/>
    <n v="24"/>
    <n v="669"/>
    <n v="4797"/>
    <n v="698044"/>
    <n v="1640"/>
    <n v="699684"/>
    <n v="18965"/>
    <n v="0.94950000000000001"/>
    <n v="0.95079999999999998"/>
    <n v="107"/>
    <n v="0.308"/>
    <n v="8.43E-2"/>
    <n v="192"/>
    <n v="44"/>
    <n v="338"/>
    <n v="779"/>
  </r>
  <r>
    <x v="36"/>
    <s v="C-IV"/>
    <x v="7"/>
    <x v="4"/>
    <n v="2016"/>
    <s v="2016/17"/>
    <n v="24716"/>
    <n v="155018"/>
    <n v="58"/>
    <n v="668"/>
    <n v="24774"/>
    <n v="155686"/>
    <n v="180460"/>
    <n v="393474"/>
    <n v="65574"/>
    <n v="326114"/>
    <n v="391688"/>
    <n v="194"/>
    <n v="1592"/>
    <n v="1786"/>
    <n v="65768"/>
    <n v="327706"/>
    <n v="53631604"/>
    <n v="191116"/>
    <n v="53822720"/>
    <n v="878613"/>
    <n v="0.99529999999999996"/>
    <n v="0.95369999999999999"/>
    <n v="47"/>
    <n v="0.23400000000000001"/>
    <n v="2.3199999999999998E-2"/>
    <n v="14400"/>
    <n v="3916"/>
    <n v="19360"/>
    <n v="41909"/>
  </r>
  <r>
    <x v="37"/>
    <s v="CalWIN"/>
    <x v="7"/>
    <x v="4"/>
    <n v="2016"/>
    <s v="2016/17"/>
    <n v="13387"/>
    <n v="127660"/>
    <n v="126"/>
    <n v="1356"/>
    <n v="13513"/>
    <n v="129016"/>
    <n v="142529"/>
    <n v="285700"/>
    <n v="36527"/>
    <n v="245717"/>
    <n v="282244"/>
    <n v="434"/>
    <n v="3022"/>
    <n v="3456"/>
    <n v="36961"/>
    <n v="248739"/>
    <n v="38145085"/>
    <n v="379645"/>
    <n v="38524730"/>
    <n v="905092"/>
    <n v="0.98550000000000004"/>
    <n v="0.98770000000000002"/>
    <n v="66"/>
    <n v="0.28799999999999998"/>
    <n v="2.92E-2"/>
    <n v="12825"/>
    <n v="4251"/>
    <n v="15010"/>
    <n v="31218"/>
  </r>
  <r>
    <x v="38"/>
    <s v="CalWIN"/>
    <x v="7"/>
    <x v="4"/>
    <n v="2016"/>
    <s v="2016/17"/>
    <n v="2166"/>
    <n v="31587"/>
    <n v="60"/>
    <n v="1513"/>
    <n v="2226"/>
    <n v="33100"/>
    <n v="35326"/>
    <n v="53214"/>
    <n v="4735"/>
    <n v="46099"/>
    <n v="50834"/>
    <n v="167"/>
    <n v="2213"/>
    <n v="2380"/>
    <n v="4902"/>
    <n v="48312"/>
    <n v="7466025"/>
    <n v="301776"/>
    <n v="7767801"/>
    <n v="224884"/>
    <s v="n/a"/>
    <s v="n/a"/>
    <n v="13"/>
    <n v="0.46200000000000002"/>
    <n v="6.6600000000000006E-2"/>
    <n v="3107"/>
    <n v="852"/>
    <n v="3999"/>
    <n v="6453"/>
  </r>
  <r>
    <x v="39"/>
    <s v="C-IV"/>
    <x v="7"/>
    <x v="4"/>
    <n v="2016"/>
    <s v="2016/17"/>
    <n v="7234"/>
    <n v="44248"/>
    <n v="20"/>
    <n v="300"/>
    <n v="7254"/>
    <n v="44548"/>
    <n v="51802"/>
    <n v="116010"/>
    <n v="18173"/>
    <n v="96957"/>
    <n v="115130"/>
    <n v="78"/>
    <n v="802"/>
    <n v="880"/>
    <n v="18251"/>
    <n v="97759"/>
    <n v="15517997"/>
    <n v="94641"/>
    <n v="15612638"/>
    <n v="301237"/>
    <n v="0.96960000000000002"/>
    <n v="0.85960000000000003"/>
    <n v="16"/>
    <n v="0.25"/>
    <n v="3.09E-2"/>
    <n v="3619"/>
    <n v="1264"/>
    <n v="6662"/>
    <n v="14557"/>
  </r>
  <r>
    <x v="40"/>
    <s v="CalWIN"/>
    <x v="7"/>
    <x v="4"/>
    <n v="2016"/>
    <s v="2016/17"/>
    <n v="872"/>
    <n v="9006"/>
    <n v="1"/>
    <n v="19"/>
    <n v="873"/>
    <n v="9025"/>
    <n v="9898"/>
    <n v="17929"/>
    <n v="2170"/>
    <n v="15697"/>
    <n v="17867"/>
    <n v="6"/>
    <n v="56"/>
    <n v="62"/>
    <n v="2176"/>
    <n v="15753"/>
    <n v="2411013"/>
    <n v="4339"/>
    <n v="2415352"/>
    <n v="62371"/>
    <s v="n/a"/>
    <s v="n/a"/>
    <n v="107"/>
    <n v="0.308"/>
    <n v="8.43E-2"/>
    <n v="769"/>
    <n v="188"/>
    <n v="1085"/>
    <n v="2271"/>
  </r>
  <r>
    <x v="41"/>
    <s v="CalWIN"/>
    <x v="7"/>
    <x v="4"/>
    <n v="2016"/>
    <s v="2016/17"/>
    <n v="876"/>
    <n v="13786"/>
    <n v="10"/>
    <n v="316"/>
    <n v="886"/>
    <n v="14102"/>
    <n v="14988"/>
    <n v="29060"/>
    <n v="2093"/>
    <n v="26181"/>
    <n v="28274"/>
    <n v="36"/>
    <n v="750"/>
    <n v="786"/>
    <n v="2129"/>
    <n v="26931"/>
    <n v="3733936"/>
    <n v="77785"/>
    <n v="3811721"/>
    <n v="156799"/>
    <n v="0.96189999999999998"/>
    <n v="0.90269999999999995"/>
    <n v="107"/>
    <n v="0.308"/>
    <n v="8.43E-2"/>
    <n v="1351"/>
    <n v="279"/>
    <n v="3516"/>
    <n v="6912"/>
  </r>
  <r>
    <x v="42"/>
    <s v="CalWIN"/>
    <x v="7"/>
    <x v="4"/>
    <n v="2016"/>
    <s v="2016/17"/>
    <n v="2013"/>
    <n v="16039"/>
    <n v="5"/>
    <n v="101"/>
    <n v="2018"/>
    <n v="16140"/>
    <n v="18158"/>
    <n v="37441"/>
    <n v="5202"/>
    <n v="32013"/>
    <n v="37215"/>
    <n v="17"/>
    <n v="209"/>
    <n v="226"/>
    <n v="5219"/>
    <n v="32222"/>
    <n v="4950472"/>
    <n v="27015"/>
    <n v="4977487"/>
    <n v="146585"/>
    <n v="0.95850000000000002"/>
    <n v="0.91190000000000004"/>
    <n v="107"/>
    <n v="0.308"/>
    <n v="8.43E-2"/>
    <n v="1589"/>
    <n v="422"/>
    <n v="4187"/>
    <n v="9667"/>
  </r>
  <r>
    <x v="43"/>
    <s v="CalWIN"/>
    <x v="7"/>
    <x v="4"/>
    <n v="2016"/>
    <s v="2016/17"/>
    <n v="4397"/>
    <n v="47077"/>
    <n v="41"/>
    <n v="989"/>
    <n v="4438"/>
    <n v="48066"/>
    <n v="52504"/>
    <n v="102959"/>
    <n v="10621"/>
    <n v="90125"/>
    <n v="100746"/>
    <n v="132"/>
    <n v="2081"/>
    <n v="2213"/>
    <n v="10753"/>
    <n v="92206"/>
    <n v="13703158"/>
    <n v="260593"/>
    <n v="13963751"/>
    <n v="448443"/>
    <n v="0.98619999999999997"/>
    <n v="0.98480000000000001"/>
    <n v="23"/>
    <n v="0.26100000000000001"/>
    <n v="5.2600000000000001E-2"/>
    <n v="3345"/>
    <n v="803"/>
    <n v="9521"/>
    <n v="19551"/>
  </r>
  <r>
    <x v="44"/>
    <s v="CalWIN"/>
    <x v="7"/>
    <x v="4"/>
    <n v="2016"/>
    <s v="2016/17"/>
    <n v="1058"/>
    <n v="13275"/>
    <n v="1"/>
    <n v="27"/>
    <n v="1059"/>
    <n v="13302"/>
    <n v="14361"/>
    <n v="25991"/>
    <n v="2595"/>
    <n v="23324"/>
    <n v="25919"/>
    <n v="3"/>
    <n v="69"/>
    <n v="72"/>
    <n v="2598"/>
    <n v="23393"/>
    <n v="3468947"/>
    <n v="8991"/>
    <n v="3477938"/>
    <n v="80280"/>
    <n v="0.96960000000000002"/>
    <n v="0.99099999999999999"/>
    <n v="107"/>
    <n v="0.308"/>
    <n v="8.43E-2"/>
    <n v="944"/>
    <n v="272"/>
    <n v="2309"/>
    <n v="4883"/>
  </r>
  <r>
    <x v="45"/>
    <s v="C-IV"/>
    <x v="7"/>
    <x v="4"/>
    <n v="2016"/>
    <s v="2016/17"/>
    <n v="1276"/>
    <n v="11784"/>
    <n v="1"/>
    <n v="26"/>
    <n v="1277"/>
    <n v="11810"/>
    <n v="13087"/>
    <n v="24425"/>
    <n v="3081"/>
    <n v="21293"/>
    <n v="24374"/>
    <n v="2"/>
    <n v="49"/>
    <n v="51"/>
    <n v="3083"/>
    <n v="21342"/>
    <n v="3230476"/>
    <n v="7134"/>
    <n v="3237610"/>
    <n v="64795"/>
    <n v="0.93840000000000001"/>
    <n v="0.95740000000000003"/>
    <n v="107"/>
    <n v="0.308"/>
    <n v="8.43E-2"/>
    <n v="1305"/>
    <n v="326"/>
    <n v="567"/>
    <n v="906"/>
  </r>
  <r>
    <x v="46"/>
    <s v="C-IV"/>
    <x v="7"/>
    <x v="4"/>
    <n v="2016"/>
    <s v="2016/17"/>
    <n v="9"/>
    <n v="153"/>
    <n v="1"/>
    <n v="0"/>
    <n v="10"/>
    <n v="153"/>
    <n v="163"/>
    <n v="275"/>
    <n v="23"/>
    <n v="251"/>
    <n v="274"/>
    <n v="1"/>
    <n v="0"/>
    <n v="1"/>
    <n v="24"/>
    <n v="251"/>
    <n v="36437"/>
    <n v="53"/>
    <n v="36490"/>
    <n v="811"/>
    <n v="1"/>
    <n v="1"/>
    <n v="107"/>
    <n v="0.308"/>
    <n v="8.43E-2"/>
    <n v="12"/>
    <n v="0"/>
    <n v="3"/>
    <n v="5"/>
  </r>
  <r>
    <x v="47"/>
    <s v="C-IV"/>
    <x v="7"/>
    <x v="4"/>
    <n v="2016"/>
    <s v="2016/17"/>
    <n v="358"/>
    <n v="2810"/>
    <n v="1"/>
    <n v="3"/>
    <n v="359"/>
    <n v="2813"/>
    <n v="3172"/>
    <n v="6659"/>
    <n v="974"/>
    <n v="5673"/>
    <n v="6647"/>
    <n v="2"/>
    <n v="10"/>
    <n v="12"/>
    <n v="976"/>
    <n v="5683"/>
    <n v="893399"/>
    <n v="1355"/>
    <n v="894754"/>
    <n v="18599"/>
    <n v="0.91369999999999996"/>
    <n v="0.87629999999999997"/>
    <n v="107"/>
    <n v="0.308"/>
    <n v="8.43E-2"/>
    <n v="256"/>
    <n v="58"/>
    <n v="131"/>
    <n v="239"/>
  </r>
  <r>
    <x v="48"/>
    <s v="CalWIN"/>
    <x v="7"/>
    <x v="4"/>
    <n v="2016"/>
    <s v="2016/17"/>
    <n v="2523"/>
    <n v="19746"/>
    <n v="7"/>
    <n v="126"/>
    <n v="2530"/>
    <n v="19872"/>
    <n v="22402"/>
    <n v="42066"/>
    <n v="5962"/>
    <n v="35790"/>
    <n v="41752"/>
    <n v="25"/>
    <n v="289"/>
    <n v="314"/>
    <n v="5987"/>
    <n v="36079"/>
    <n v="5946585"/>
    <n v="39389"/>
    <n v="5985974"/>
    <n v="124524"/>
    <s v="n/a"/>
    <s v="n/a"/>
    <n v="10"/>
    <n v="0.2"/>
    <n v="1.78E-2"/>
    <n v="1712"/>
    <n v="449"/>
    <n v="2134"/>
    <n v="4310"/>
  </r>
  <r>
    <x v="49"/>
    <s v="CalWIN"/>
    <x v="7"/>
    <x v="4"/>
    <n v="2016"/>
    <s v="2016/17"/>
    <n v="1466"/>
    <n v="17215"/>
    <n v="16"/>
    <n v="133"/>
    <n v="1482"/>
    <n v="17348"/>
    <n v="18830"/>
    <n v="33256"/>
    <n v="3519"/>
    <n v="29363"/>
    <n v="32882"/>
    <n v="53"/>
    <n v="321"/>
    <n v="374"/>
    <n v="3572"/>
    <n v="29684"/>
    <n v="4403444"/>
    <n v="36541"/>
    <n v="4439985"/>
    <n v="129204"/>
    <n v="0.94289999999999996"/>
    <n v="0.51219999999999999"/>
    <n v="107"/>
    <n v="0.308"/>
    <n v="8.43E-2"/>
    <n v="1583"/>
    <n v="424"/>
    <n v="3027"/>
    <n v="6321"/>
  </r>
  <r>
    <x v="50"/>
    <s v="C-IV"/>
    <x v="7"/>
    <x v="4"/>
    <n v="2016"/>
    <s v="2016/17"/>
    <n v="5544"/>
    <n v="36337"/>
    <n v="9"/>
    <n v="84"/>
    <n v="5553"/>
    <n v="36421"/>
    <n v="41974"/>
    <n v="87836"/>
    <n v="14271"/>
    <n v="73285"/>
    <n v="87556"/>
    <n v="34"/>
    <n v="246"/>
    <n v="280"/>
    <n v="14305"/>
    <n v="73531"/>
    <n v="11834785"/>
    <n v="26406"/>
    <n v="11861191"/>
    <n v="244181"/>
    <n v="0.97829999999999995"/>
    <n v="0.91490000000000005"/>
    <n v="7"/>
    <n v="0.28599999999999998"/>
    <n v="2.7300000000000001E-2"/>
    <n v="3533"/>
    <n v="908"/>
    <n v="4968"/>
    <n v="10761"/>
  </r>
  <r>
    <x v="51"/>
    <s v="C-IV"/>
    <x v="7"/>
    <x v="4"/>
    <n v="2016"/>
    <s v="2016/17"/>
    <n v="663"/>
    <n v="4983"/>
    <n v="5"/>
    <n v="29"/>
    <n v="668"/>
    <n v="5012"/>
    <n v="5680"/>
    <n v="13033"/>
    <n v="1869"/>
    <n v="11064"/>
    <n v="12933"/>
    <n v="17"/>
    <n v="83"/>
    <n v="100"/>
    <n v="1886"/>
    <n v="11147"/>
    <n v="1716197"/>
    <n v="10157"/>
    <n v="1726354"/>
    <n v="42478"/>
    <n v="0.97899999999999998"/>
    <n v="0.88270000000000004"/>
    <n v="107"/>
    <n v="0.308"/>
    <n v="8.43E-2"/>
    <n v="510"/>
    <n v="138"/>
    <n v="594"/>
    <n v="1318"/>
  </r>
  <r>
    <x v="52"/>
    <s v="C-IV"/>
    <x v="7"/>
    <x v="4"/>
    <n v="2016"/>
    <s v="2016/17"/>
    <n v="532"/>
    <n v="4015"/>
    <n v="0"/>
    <n v="12"/>
    <n v="532"/>
    <n v="4027"/>
    <n v="4559"/>
    <n v="9962"/>
    <n v="1404"/>
    <n v="8508"/>
    <n v="9912"/>
    <n v="1"/>
    <n v="49"/>
    <n v="50"/>
    <n v="1405"/>
    <n v="8557"/>
    <n v="1269510"/>
    <n v="6121"/>
    <n v="1275631"/>
    <n v="27486"/>
    <n v="0.96440000000000003"/>
    <n v="0.93589999999999995"/>
    <n v="107"/>
    <n v="0.308"/>
    <n v="8.43E-2"/>
    <n v="399"/>
    <n v="47"/>
    <n v="420"/>
    <n v="890"/>
  </r>
  <r>
    <x v="53"/>
    <s v="C-IV"/>
    <x v="7"/>
    <x v="4"/>
    <n v="2016"/>
    <s v="2016/17"/>
    <n v="60"/>
    <n v="936"/>
    <n v="0"/>
    <n v="0"/>
    <n v="60"/>
    <n v="936"/>
    <n v="996"/>
    <n v="1739"/>
    <n v="158"/>
    <n v="1581"/>
    <n v="1739"/>
    <n v="0"/>
    <n v="0"/>
    <n v="0"/>
    <n v="158"/>
    <n v="1581"/>
    <n v="247600"/>
    <n v="0"/>
    <n v="247600"/>
    <n v="5033"/>
    <n v="0.92310000000000003"/>
    <n v="0.33329999999999999"/>
    <n v="107"/>
    <n v="0.308"/>
    <n v="8.43E-2"/>
    <n v="102"/>
    <n v="14"/>
    <n v="28"/>
    <n v="39"/>
  </r>
  <r>
    <x v="54"/>
    <s v="CalWIN"/>
    <x v="7"/>
    <x v="4"/>
    <n v="2016"/>
    <s v="2016/17"/>
    <n v="7487"/>
    <n v="43913"/>
    <n v="16"/>
    <n v="433"/>
    <n v="7503"/>
    <n v="44346"/>
    <n v="51849"/>
    <n v="120370"/>
    <n v="20407"/>
    <n v="98781"/>
    <n v="119188"/>
    <n v="53"/>
    <n v="1129"/>
    <n v="1182"/>
    <n v="20460"/>
    <n v="99910"/>
    <n v="16198715"/>
    <n v="135958"/>
    <n v="16334673"/>
    <n v="258864"/>
    <n v="0.99229999999999996"/>
    <n v="0.93240000000000001"/>
    <n v="18"/>
    <n v="0.16700000000000001"/>
    <n v="4.9000000000000002E-2"/>
    <n v="3861"/>
    <n v="471"/>
    <n v="7886"/>
    <n v="18647"/>
  </r>
  <r>
    <x v="55"/>
    <s v="C-IV"/>
    <x v="7"/>
    <x v="4"/>
    <n v="2016"/>
    <s v="2016/17"/>
    <n v="291"/>
    <n v="2814"/>
    <n v="1"/>
    <n v="5"/>
    <n v="292"/>
    <n v="2819"/>
    <n v="3111"/>
    <n v="5387"/>
    <n v="728"/>
    <n v="4647"/>
    <n v="5375"/>
    <n v="2"/>
    <n v="10"/>
    <n v="12"/>
    <n v="730"/>
    <n v="4657"/>
    <n v="719022"/>
    <n v="1611"/>
    <n v="720633"/>
    <n v="14483"/>
    <n v="0.95630000000000004"/>
    <n v="0.9667"/>
    <n v="107"/>
    <n v="0.308"/>
    <n v="8.43E-2"/>
    <n v="284"/>
    <n v="46"/>
    <n v="97"/>
    <n v="150"/>
  </r>
  <r>
    <x v="56"/>
    <s v="CalWIN"/>
    <x v="7"/>
    <x v="4"/>
    <n v="2016"/>
    <s v="2016/17"/>
    <n v="2842"/>
    <n v="34132"/>
    <n v="8"/>
    <n v="296"/>
    <n v="2850"/>
    <n v="34428"/>
    <n v="37278"/>
    <n v="74243"/>
    <n v="7398"/>
    <n v="66201"/>
    <n v="73599"/>
    <n v="24"/>
    <n v="620"/>
    <n v="644"/>
    <n v="7422"/>
    <n v="66821"/>
    <n v="10148269"/>
    <n v="127381"/>
    <n v="10275650"/>
    <n v="241147"/>
    <s v="n/a"/>
    <s v="n/a"/>
    <n v="15"/>
    <n v="0.33300000000000002"/>
    <n v="8.2400000000000001E-2"/>
    <n v="3140"/>
    <n v="839"/>
    <n v="6761"/>
    <n v="15456"/>
  </r>
  <r>
    <x v="57"/>
    <s v="CalWIN"/>
    <x v="7"/>
    <x v="4"/>
    <n v="2016"/>
    <s v="2016/17"/>
    <n v="913"/>
    <n v="9564"/>
    <n v="17"/>
    <n v="112"/>
    <n v="930"/>
    <n v="9676"/>
    <n v="10606"/>
    <n v="20521"/>
    <n v="2382"/>
    <n v="17781"/>
    <n v="20163"/>
    <n v="65"/>
    <n v="293"/>
    <n v="358"/>
    <n v="2447"/>
    <n v="18074"/>
    <n v="2739437"/>
    <n v="41581"/>
    <n v="2781018"/>
    <n v="59425"/>
    <n v="0.95630000000000004"/>
    <n v="0.93210000000000004"/>
    <n v="107"/>
    <n v="0.308"/>
    <n v="8.43E-2"/>
    <n v="795"/>
    <n v="50"/>
    <n v="888"/>
    <n v="1789"/>
  </r>
  <r>
    <x v="58"/>
    <s v="C-IV"/>
    <x v="7"/>
    <x v="4"/>
    <n v="2016"/>
    <s v="2016/17"/>
    <n v="775"/>
    <n v="5424"/>
    <n v="2"/>
    <n v="14"/>
    <n v="777"/>
    <n v="5438"/>
    <n v="6215"/>
    <n v="13350"/>
    <n v="2063"/>
    <n v="11237"/>
    <n v="13300"/>
    <n v="7"/>
    <n v="43"/>
    <n v="50"/>
    <n v="2070"/>
    <n v="11280"/>
    <n v="1815517"/>
    <n v="5305"/>
    <n v="1820822"/>
    <n v="32601"/>
    <n v="0.99080000000000001"/>
    <n v="0.94620000000000004"/>
    <n v="107"/>
    <n v="0.308"/>
    <n v="8.43E-2"/>
    <n v="560"/>
    <n v="136"/>
    <n v="472"/>
    <n v="972"/>
  </r>
  <r>
    <x v="0"/>
    <s v="n/a"/>
    <x v="8"/>
    <x v="4"/>
    <n v="2016"/>
    <s v="2016/17"/>
    <n v="259740"/>
    <n v="1801617"/>
    <n v="1986"/>
    <n v="18255"/>
    <n v="261726"/>
    <n v="1819872"/>
    <n v="2081598"/>
    <n v="4315441"/>
    <n v="667568"/>
    <n v="3601274"/>
    <n v="4268842"/>
    <n v="6800"/>
    <n v="39799"/>
    <n v="46599"/>
    <n v="674368"/>
    <n v="3641073"/>
    <n v="591730311"/>
    <n v="5586518"/>
    <n v="597316829"/>
    <n v="13492229"/>
    <n v="0.97289999999999999"/>
    <n v="0.91800000000000004"/>
    <n v="866"/>
    <n v="0.35299999999999998"/>
    <n v="7.7100000000000002E-2"/>
    <n v="143794"/>
    <n v="35565"/>
    <n v="296356"/>
    <n v="626899"/>
  </r>
  <r>
    <x v="1"/>
    <s v="CalWIN"/>
    <x v="8"/>
    <x v="4"/>
    <n v="2016"/>
    <s v="2016/17"/>
    <n v="6173"/>
    <n v="52670"/>
    <n v="91"/>
    <n v="1190"/>
    <n v="6264"/>
    <n v="53860"/>
    <n v="60124"/>
    <n v="115295"/>
    <n v="14363"/>
    <n v="97886"/>
    <n v="112249"/>
    <n v="313"/>
    <n v="2733"/>
    <n v="3046"/>
    <n v="14676"/>
    <n v="100619"/>
    <n v="16068375"/>
    <n v="349754"/>
    <n v="16418129"/>
    <n v="439613"/>
    <n v="0.99009999999999998"/>
    <n v="0.97"/>
    <n v="27"/>
    <n v="0.37"/>
    <n v="7.5200000000000003E-2"/>
    <n v="4458"/>
    <n v="1277"/>
    <n v="7904"/>
    <n v="15390"/>
  </r>
  <r>
    <x v="2"/>
    <s v="C-IV"/>
    <x v="8"/>
    <x v="4"/>
    <n v="2016"/>
    <s v="2016/17"/>
    <n v="0"/>
    <n v="90"/>
    <n v="0"/>
    <n v="0"/>
    <n v="0"/>
    <n v="90"/>
    <n v="90"/>
    <n v="147"/>
    <n v="0"/>
    <n v="147"/>
    <n v="147"/>
    <n v="0"/>
    <n v="0"/>
    <n v="0"/>
    <n v="0"/>
    <n v="147"/>
    <n v="17447"/>
    <n v="0"/>
    <n v="17447"/>
    <n v="336"/>
    <n v="1"/>
    <n v="1"/>
    <n v="119"/>
    <n v="0.29399999999999998"/>
    <n v="8.3500000000000005E-2"/>
    <n v="3"/>
    <n v="0"/>
    <n v="0"/>
    <n v="0"/>
  </r>
  <r>
    <x v="3"/>
    <s v="C-IV"/>
    <x v="8"/>
    <x v="4"/>
    <n v="2016"/>
    <s v="2016/17"/>
    <n v="147"/>
    <n v="1587"/>
    <n v="0"/>
    <n v="2"/>
    <n v="147"/>
    <n v="1589"/>
    <n v="1736"/>
    <n v="3285"/>
    <n v="385"/>
    <n v="2897"/>
    <n v="3282"/>
    <n v="0"/>
    <n v="3"/>
    <n v="3"/>
    <n v="385"/>
    <n v="2900"/>
    <n v="436747"/>
    <n v="233"/>
    <n v="436980"/>
    <n v="8286"/>
    <n v="0.97529999999999994"/>
    <n v="0.87270000000000003"/>
    <n v="119"/>
    <n v="0.29399999999999998"/>
    <n v="8.3500000000000005E-2"/>
    <n v="134"/>
    <n v="20"/>
    <n v="51"/>
    <n v="90"/>
  </r>
  <r>
    <x v="4"/>
    <s v="C-IV"/>
    <x v="8"/>
    <x v="4"/>
    <n v="2016"/>
    <s v="2016/17"/>
    <n v="1736"/>
    <n v="15096"/>
    <n v="4"/>
    <n v="41"/>
    <n v="1740"/>
    <n v="15137"/>
    <n v="16877"/>
    <n v="31886"/>
    <n v="4350"/>
    <n v="27446"/>
    <n v="31796"/>
    <n v="10"/>
    <n v="80"/>
    <n v="90"/>
    <n v="4360"/>
    <n v="27526"/>
    <n v="4350335"/>
    <n v="10600"/>
    <n v="4360935"/>
    <n v="82913"/>
    <n v="0.81479999999999997"/>
    <n v="0.94320000000000004"/>
    <n v="119"/>
    <n v="0.29399999999999998"/>
    <n v="8.3500000000000005E-2"/>
    <n v="1655"/>
    <n v="656"/>
    <n v="854"/>
    <n v="1495"/>
  </r>
  <r>
    <x v="5"/>
    <s v="C-IV"/>
    <x v="8"/>
    <x v="4"/>
    <n v="2016"/>
    <s v="2016/17"/>
    <n v="195"/>
    <n v="2616"/>
    <n v="0"/>
    <n v="8"/>
    <n v="195"/>
    <n v="2624"/>
    <n v="2819"/>
    <n v="5209"/>
    <n v="523"/>
    <n v="4669"/>
    <n v="5192"/>
    <n v="0"/>
    <n v="17"/>
    <n v="17"/>
    <n v="523"/>
    <n v="4686"/>
    <n v="693460"/>
    <n v="2037"/>
    <n v="695497"/>
    <n v="12305"/>
    <n v="0.9748"/>
    <n v="0.86960000000000004"/>
    <n v="119"/>
    <n v="0.29399999999999998"/>
    <n v="8.3500000000000005E-2"/>
    <n v="175"/>
    <n v="29"/>
    <n v="60"/>
    <n v="112"/>
  </r>
  <r>
    <x v="6"/>
    <s v="C-IV"/>
    <x v="8"/>
    <x v="4"/>
    <n v="2016"/>
    <s v="2016/17"/>
    <n v="70"/>
    <n v="573"/>
    <n v="0"/>
    <n v="3"/>
    <n v="70"/>
    <n v="576"/>
    <n v="646"/>
    <n v="1477"/>
    <n v="173"/>
    <n v="1298"/>
    <n v="1471"/>
    <n v="1"/>
    <n v="5"/>
    <n v="6"/>
    <n v="174"/>
    <n v="1303"/>
    <n v="191997"/>
    <n v="592"/>
    <n v="192589"/>
    <n v="9154"/>
    <n v="0.81479999999999997"/>
    <n v="1"/>
    <n v="119"/>
    <n v="0.29399999999999998"/>
    <n v="8.3500000000000005E-2"/>
    <n v="52"/>
    <n v="4"/>
    <n v="112"/>
    <n v="244"/>
  </r>
  <r>
    <x v="7"/>
    <s v="CalWIN"/>
    <x v="8"/>
    <x v="4"/>
    <n v="2016"/>
    <s v="2016/17"/>
    <n v="4036"/>
    <n v="28979"/>
    <n v="37"/>
    <n v="274"/>
    <n v="4073"/>
    <n v="29253"/>
    <n v="33326"/>
    <n v="66496"/>
    <n v="9405"/>
    <n v="56275"/>
    <n v="65680"/>
    <n v="138"/>
    <n v="678"/>
    <n v="816"/>
    <n v="9543"/>
    <n v="56953"/>
    <n v="9382240"/>
    <n v="85132"/>
    <n v="9467372"/>
    <n v="277814"/>
    <n v="0.9657"/>
    <n v="0.98609999999999998"/>
    <n v="18"/>
    <n v="0.5"/>
    <n v="3.8800000000000001E-2"/>
    <n v="2362"/>
    <n v="684"/>
    <n v="4900"/>
    <n v="9944"/>
  </r>
  <r>
    <x v="8"/>
    <s v="C-IV"/>
    <x v="8"/>
    <x v="4"/>
    <n v="2016"/>
    <s v="2016/17"/>
    <n v="392"/>
    <n v="2182"/>
    <n v="0"/>
    <n v="0"/>
    <n v="392"/>
    <n v="2182"/>
    <n v="2574"/>
    <n v="5240"/>
    <n v="1115"/>
    <n v="4124"/>
    <n v="5239"/>
    <n v="0"/>
    <n v="1"/>
    <n v="1"/>
    <n v="1115"/>
    <n v="4125"/>
    <n v="705271"/>
    <n v="0"/>
    <n v="705271"/>
    <n v="11968"/>
    <n v="1"/>
    <n v="0.90910000000000002"/>
    <n v="119"/>
    <n v="0.29399999999999998"/>
    <n v="8.3500000000000005E-2"/>
    <n v="197"/>
    <n v="14"/>
    <n v="107"/>
    <n v="199"/>
  </r>
  <r>
    <x v="9"/>
    <s v="C-IV"/>
    <x v="8"/>
    <x v="4"/>
    <n v="2016"/>
    <s v="2016/17"/>
    <n v="539"/>
    <n v="6578"/>
    <n v="1"/>
    <n v="18"/>
    <n v="540"/>
    <n v="6596"/>
    <n v="7136"/>
    <n v="12674"/>
    <n v="1299"/>
    <n v="11325"/>
    <n v="12624"/>
    <n v="3"/>
    <n v="47"/>
    <n v="50"/>
    <n v="1302"/>
    <n v="11372"/>
    <n v="1705116"/>
    <n v="4638"/>
    <n v="1709754"/>
    <n v="38712"/>
    <n v="0.97419999999999995"/>
    <n v="0.98089999999999999"/>
    <n v="119"/>
    <n v="0.29399999999999998"/>
    <n v="8.3500000000000005E-2"/>
    <n v="559"/>
    <n v="97"/>
    <n v="360"/>
    <n v="725"/>
  </r>
  <r>
    <x v="10"/>
    <s v="CalWIN"/>
    <x v="8"/>
    <x v="4"/>
    <n v="2016"/>
    <s v="2016/17"/>
    <n v="12811"/>
    <n v="87268"/>
    <n v="79"/>
    <n v="477"/>
    <n v="12890"/>
    <n v="87745"/>
    <n v="100635"/>
    <n v="232719"/>
    <n v="34777"/>
    <n v="196486"/>
    <n v="231263"/>
    <n v="257"/>
    <n v="1199"/>
    <n v="1456"/>
    <n v="35034"/>
    <n v="197685"/>
    <n v="31349788"/>
    <n v="169783"/>
    <n v="31519571"/>
    <n v="495085"/>
    <n v="0.93910000000000005"/>
    <n v="0.95299999999999996"/>
    <n v="47"/>
    <n v="0.34"/>
    <n v="2.6599999999999999E-2"/>
    <n v="5116"/>
    <n v="1812"/>
    <n v="13090"/>
    <n v="29537"/>
  </r>
  <r>
    <x v="11"/>
    <s v="C-IV"/>
    <x v="8"/>
    <x v="4"/>
    <n v="2016"/>
    <s v="2016/17"/>
    <n v="222"/>
    <n v="1334"/>
    <n v="0"/>
    <n v="3"/>
    <n v="222"/>
    <n v="1337"/>
    <n v="1559"/>
    <n v="3611"/>
    <n v="587"/>
    <n v="3011"/>
    <n v="3598"/>
    <n v="1"/>
    <n v="12"/>
    <n v="13"/>
    <n v="588"/>
    <n v="3023"/>
    <n v="438675"/>
    <n v="662"/>
    <n v="439337"/>
    <n v="12312"/>
    <n v="0.96970000000000001"/>
    <n v="0.94440000000000002"/>
    <n v="119"/>
    <n v="0.29399999999999998"/>
    <n v="8.3500000000000005E-2"/>
    <n v="85"/>
    <n v="12"/>
    <n v="198"/>
    <n v="431"/>
  </r>
  <r>
    <x v="12"/>
    <s v="C-IV"/>
    <x v="8"/>
    <x v="4"/>
    <n v="2016"/>
    <s v="2016/17"/>
    <n v="910"/>
    <n v="11505"/>
    <n v="0"/>
    <n v="16"/>
    <n v="910"/>
    <n v="11521"/>
    <n v="12431"/>
    <n v="21106"/>
    <n v="2250"/>
    <n v="18815"/>
    <n v="21065"/>
    <n v="0"/>
    <n v="41"/>
    <n v="41"/>
    <n v="2250"/>
    <n v="18856"/>
    <n v="2924838"/>
    <n v="5385"/>
    <n v="2930223"/>
    <n v="54922"/>
    <n v="0.99139999999999995"/>
    <n v="0.95530000000000004"/>
    <n v="119"/>
    <n v="0.29399999999999998"/>
    <n v="8.3500000000000005E-2"/>
    <n v="1393"/>
    <n v="253"/>
    <n v="596"/>
    <n v="1135"/>
  </r>
  <r>
    <x v="13"/>
    <s v="C-IV"/>
    <x v="8"/>
    <x v="4"/>
    <n v="2016"/>
    <s v="2016/17"/>
    <n v="2293"/>
    <n v="15227"/>
    <n v="11"/>
    <n v="149"/>
    <n v="2304"/>
    <n v="15376"/>
    <n v="17680"/>
    <n v="43114"/>
    <n v="6509"/>
    <n v="36160"/>
    <n v="42669"/>
    <n v="33"/>
    <n v="412"/>
    <n v="445"/>
    <n v="6542"/>
    <n v="36572"/>
    <n v="5485286"/>
    <n v="47049"/>
    <n v="5532335"/>
    <n v="94476"/>
    <n v="0.96560000000000001"/>
    <n v="0.9284"/>
    <n v="119"/>
    <n v="0.29399999999999998"/>
    <n v="8.3500000000000005E-2"/>
    <n v="1197"/>
    <n v="153"/>
    <n v="888"/>
    <n v="1751"/>
  </r>
  <r>
    <x v="14"/>
    <s v="C-IV"/>
    <x v="8"/>
    <x v="4"/>
    <n v="2016"/>
    <s v="2016/17"/>
    <n v="95"/>
    <n v="942"/>
    <n v="0"/>
    <n v="4"/>
    <n v="95"/>
    <n v="946"/>
    <n v="1041"/>
    <n v="2013"/>
    <n v="255"/>
    <n v="1749"/>
    <n v="2004"/>
    <n v="0"/>
    <n v="9"/>
    <n v="9"/>
    <n v="255"/>
    <n v="1758"/>
    <n v="252971"/>
    <n v="671"/>
    <n v="253642"/>
    <n v="5698"/>
    <n v="1"/>
    <n v="0.94440000000000002"/>
    <n v="119"/>
    <n v="0.29399999999999998"/>
    <n v="8.3500000000000005E-2"/>
    <n v="88"/>
    <n v="5"/>
    <n v="63"/>
    <n v="127"/>
  </r>
  <r>
    <x v="15"/>
    <s v="C-IV"/>
    <x v="8"/>
    <x v="4"/>
    <n v="2016"/>
    <s v="2016/17"/>
    <n v="9867"/>
    <n v="60246"/>
    <n v="20"/>
    <n v="401"/>
    <n v="9887"/>
    <n v="60647"/>
    <n v="70534"/>
    <n v="163823"/>
    <n v="26678"/>
    <n v="136187"/>
    <n v="162865"/>
    <n v="64"/>
    <n v="894"/>
    <n v="958"/>
    <n v="26742"/>
    <n v="137081"/>
    <n v="21683640"/>
    <n v="123305"/>
    <n v="21806945"/>
    <n v="411460"/>
    <n v="0.98670000000000002"/>
    <n v="0.93979999999999997"/>
    <n v="28"/>
    <n v="0.25"/>
    <n v="1.35E-2"/>
    <n v="5764"/>
    <n v="1521"/>
    <n v="9659"/>
    <n v="22242"/>
  </r>
  <r>
    <x v="16"/>
    <s v="C-IV"/>
    <x v="8"/>
    <x v="4"/>
    <n v="2016"/>
    <s v="2016/17"/>
    <n v="1426"/>
    <n v="9238"/>
    <n v="7"/>
    <n v="49"/>
    <n v="1433"/>
    <n v="9287"/>
    <n v="10720"/>
    <n v="24345"/>
    <n v="3937"/>
    <n v="20253"/>
    <n v="24190"/>
    <n v="17"/>
    <n v="138"/>
    <n v="155"/>
    <n v="3954"/>
    <n v="20391"/>
    <n v="3080200"/>
    <n v="15151"/>
    <n v="3095351"/>
    <n v="56872"/>
    <n v="0.99009999999999998"/>
    <n v="0.94030000000000002"/>
    <n v="119"/>
    <n v="0.29399999999999998"/>
    <n v="8.3500000000000005E-2"/>
    <n v="793"/>
    <n v="123"/>
    <n v="1271"/>
    <n v="2873"/>
  </r>
  <r>
    <x v="17"/>
    <s v="C-IV"/>
    <x v="8"/>
    <x v="4"/>
    <n v="2016"/>
    <s v="2016/17"/>
    <n v="602"/>
    <n v="5977"/>
    <n v="1"/>
    <n v="12"/>
    <n v="603"/>
    <n v="5989"/>
    <n v="6592"/>
    <n v="12406"/>
    <n v="1521"/>
    <n v="10851"/>
    <n v="12372"/>
    <n v="3"/>
    <n v="31"/>
    <n v="34"/>
    <n v="1524"/>
    <n v="10882"/>
    <n v="1674218"/>
    <n v="3248"/>
    <n v="1677466"/>
    <n v="31923"/>
    <n v="0.92559999999999998"/>
    <n v="0.95379999999999998"/>
    <n v="119"/>
    <n v="0.29399999999999998"/>
    <n v="8.3500000000000005E-2"/>
    <n v="401"/>
    <n v="53"/>
    <n v="389"/>
    <n v="791"/>
  </r>
  <r>
    <x v="18"/>
    <s v="C-IV"/>
    <x v="8"/>
    <x v="4"/>
    <n v="2016"/>
    <s v="2016/17"/>
    <n v="223"/>
    <n v="1351"/>
    <n v="0"/>
    <n v="1"/>
    <n v="223"/>
    <n v="1352"/>
    <n v="1575"/>
    <n v="3133"/>
    <n v="621"/>
    <n v="2508"/>
    <n v="3129"/>
    <n v="0"/>
    <n v="4"/>
    <n v="4"/>
    <n v="621"/>
    <n v="2512"/>
    <n v="443156"/>
    <n v="0"/>
    <n v="443156"/>
    <n v="7848"/>
    <n v="0.87619999999999998"/>
    <n v="0.71619999999999995"/>
    <n v="119"/>
    <n v="0.29399999999999998"/>
    <n v="8.3500000000000005E-2"/>
    <n v="127"/>
    <n v="16"/>
    <n v="85"/>
    <n v="158"/>
  </r>
  <r>
    <x v="19"/>
    <s v="LRS"/>
    <x v="8"/>
    <x v="4"/>
    <n v="2016"/>
    <s v="2016/17"/>
    <n v="86493"/>
    <n v="460912"/>
    <n v="926"/>
    <n v="5263"/>
    <n v="87419"/>
    <n v="466175"/>
    <n v="553594"/>
    <n v="1112257"/>
    <n v="215168"/>
    <n v="883067"/>
    <n v="1098235"/>
    <n v="3109"/>
    <n v="10913"/>
    <n v="14022"/>
    <n v="218277"/>
    <n v="893980"/>
    <n v="161436132"/>
    <n v="1831334"/>
    <n v="163267466"/>
    <n v="4006397"/>
    <n v="0.96460000000000001"/>
    <n v="0.85740000000000005"/>
    <n v="206"/>
    <n v="0.5"/>
    <n v="9.0399999999999994E-2"/>
    <n v="33964"/>
    <n v="6162"/>
    <n v="96467"/>
    <n v="195542"/>
  </r>
  <r>
    <x v="20"/>
    <s v="C-IV"/>
    <x v="8"/>
    <x v="4"/>
    <n v="2016"/>
    <s v="2016/17"/>
    <n v="1637"/>
    <n v="10165"/>
    <n v="3"/>
    <n v="20"/>
    <n v="1640"/>
    <n v="10185"/>
    <n v="11825"/>
    <n v="28762"/>
    <n v="4496"/>
    <n v="24189"/>
    <n v="28685"/>
    <n v="10"/>
    <n v="67"/>
    <n v="77"/>
    <n v="4506"/>
    <n v="24256"/>
    <n v="3721078"/>
    <n v="7816"/>
    <n v="3728894"/>
    <n v="70233"/>
    <n v="0.99329999999999996"/>
    <n v="0.95369999999999999"/>
    <n v="119"/>
    <n v="0.29399999999999998"/>
    <n v="8.3500000000000005E-2"/>
    <n v="717"/>
    <n v="113"/>
    <n v="2675"/>
    <n v="6491"/>
  </r>
  <r>
    <x v="21"/>
    <s v="C-IV"/>
    <x v="8"/>
    <x v="4"/>
    <n v="2016"/>
    <s v="2016/17"/>
    <n v="550"/>
    <n v="5480"/>
    <n v="15"/>
    <n v="149"/>
    <n v="565"/>
    <n v="5629"/>
    <n v="6194"/>
    <n v="10182"/>
    <n v="1230"/>
    <n v="8561"/>
    <n v="9791"/>
    <n v="43"/>
    <n v="348"/>
    <n v="391"/>
    <n v="1273"/>
    <n v="8909"/>
    <n v="1393354"/>
    <n v="34159"/>
    <n v="1427513"/>
    <n v="45753"/>
    <n v="0.97719999999999996"/>
    <n v="0.96279999999999999"/>
    <n v="119"/>
    <n v="0.29399999999999998"/>
    <n v="8.3500000000000005E-2"/>
    <n v="490"/>
    <n v="117"/>
    <n v="1219"/>
    <n v="2252"/>
  </r>
  <r>
    <x v="22"/>
    <s v="C-IV"/>
    <x v="8"/>
    <x v="4"/>
    <n v="2016"/>
    <s v="2016/17"/>
    <n v="91"/>
    <n v="971"/>
    <n v="1"/>
    <n v="3"/>
    <n v="92"/>
    <n v="974"/>
    <n v="1066"/>
    <n v="1964"/>
    <n v="246"/>
    <n v="1714"/>
    <n v="1960"/>
    <n v="1"/>
    <n v="3"/>
    <n v="4"/>
    <n v="247"/>
    <n v="1717"/>
    <n v="258149"/>
    <n v="477"/>
    <n v="258626"/>
    <n v="4836"/>
    <n v="0.97060000000000002"/>
    <n v="0.96"/>
    <n v="119"/>
    <n v="0.29399999999999998"/>
    <n v="8.3500000000000005E-2"/>
    <n v="66"/>
    <n v="10"/>
    <n v="25"/>
    <n v="45"/>
  </r>
  <r>
    <x v="23"/>
    <s v="C-IV"/>
    <x v="8"/>
    <x v="4"/>
    <n v="2016"/>
    <s v="2016/17"/>
    <n v="584"/>
    <n v="6003"/>
    <n v="2"/>
    <n v="21"/>
    <n v="586"/>
    <n v="6024"/>
    <n v="6610"/>
    <n v="12391"/>
    <n v="1478"/>
    <n v="10854"/>
    <n v="12332"/>
    <n v="6"/>
    <n v="53"/>
    <n v="59"/>
    <n v="1484"/>
    <n v="10907"/>
    <n v="1718027"/>
    <n v="6670"/>
    <n v="1724697"/>
    <n v="40875"/>
    <n v="0.9304"/>
    <n v="0.96020000000000005"/>
    <n v="119"/>
    <n v="0.29399999999999998"/>
    <n v="8.3500000000000005E-2"/>
    <n v="463"/>
    <n v="43"/>
    <n v="526"/>
    <n v="1175"/>
  </r>
  <r>
    <x v="24"/>
    <s v="C-IV"/>
    <x v="8"/>
    <x v="4"/>
    <n v="2016"/>
    <s v="2016/17"/>
    <n v="3760"/>
    <n v="20335"/>
    <n v="7"/>
    <n v="33"/>
    <n v="3767"/>
    <n v="20368"/>
    <n v="24135"/>
    <n v="55743"/>
    <n v="10017"/>
    <n v="45605"/>
    <n v="55622"/>
    <n v="23"/>
    <n v="98"/>
    <n v="121"/>
    <n v="10040"/>
    <n v="45703"/>
    <n v="7340476"/>
    <n v="10332"/>
    <n v="7350808"/>
    <n v="140340"/>
    <n v="0.91849999999999998"/>
    <n v="0.97450000000000003"/>
    <n v="9"/>
    <n v="0.33300000000000002"/>
    <n v="2.1899999999999999E-2"/>
    <n v="1459"/>
    <n v="247"/>
    <n v="3705"/>
    <n v="8515"/>
  </r>
  <r>
    <x v="25"/>
    <s v="C-IV"/>
    <x v="8"/>
    <x v="4"/>
    <n v="2016"/>
    <s v="2016/17"/>
    <n v="69"/>
    <n v="463"/>
    <n v="1"/>
    <n v="0"/>
    <n v="70"/>
    <n v="463"/>
    <n v="533"/>
    <n v="1090"/>
    <n v="161"/>
    <n v="928"/>
    <n v="1089"/>
    <n v="1"/>
    <n v="0"/>
    <n v="1"/>
    <n v="162"/>
    <n v="928"/>
    <n v="144291"/>
    <n v="121"/>
    <n v="144412"/>
    <n v="3161"/>
    <n v="0.89290000000000003"/>
    <n v="0.86670000000000003"/>
    <n v="119"/>
    <n v="0.29399999999999998"/>
    <n v="8.3500000000000005E-2"/>
    <n v="42"/>
    <n v="4"/>
    <n v="41"/>
    <n v="74"/>
  </r>
  <r>
    <x v="26"/>
    <s v="C-IV"/>
    <x v="8"/>
    <x v="4"/>
    <n v="2016"/>
    <s v="2016/17"/>
    <n v="15"/>
    <n v="442"/>
    <n v="0"/>
    <n v="1"/>
    <n v="15"/>
    <n v="443"/>
    <n v="458"/>
    <n v="787"/>
    <n v="39"/>
    <n v="745"/>
    <n v="784"/>
    <n v="0"/>
    <n v="3"/>
    <n v="3"/>
    <n v="39"/>
    <n v="748"/>
    <n v="105752"/>
    <n v="308"/>
    <n v="106060"/>
    <n v="3803"/>
    <n v="0.96299999999999997"/>
    <n v="1"/>
    <n v="119"/>
    <n v="0.29399999999999998"/>
    <n v="8.3500000000000005E-2"/>
    <n v="55"/>
    <n v="13"/>
    <n v="65"/>
    <n v="137"/>
  </r>
  <r>
    <x v="27"/>
    <s v="C-IV"/>
    <x v="8"/>
    <x v="4"/>
    <n v="2016"/>
    <s v="2016/17"/>
    <n v="2077"/>
    <n v="18771"/>
    <n v="6"/>
    <n v="93"/>
    <n v="2083"/>
    <n v="18864"/>
    <n v="20947"/>
    <n v="45892"/>
    <n v="5364"/>
    <n v="40239"/>
    <n v="45603"/>
    <n v="23"/>
    <n v="266"/>
    <n v="289"/>
    <n v="5387"/>
    <n v="40505"/>
    <n v="5796455"/>
    <n v="24928"/>
    <n v="5821383"/>
    <n v="183694"/>
    <n v="0.99429999999999996"/>
    <n v="0.96389999999999998"/>
    <n v="12"/>
    <n v="8.3000000000000004E-2"/>
    <n v="4.0899999999999999E-2"/>
    <n v="1783"/>
    <n v="411"/>
    <n v="6106"/>
    <n v="13828"/>
  </r>
  <r>
    <x v="28"/>
    <s v="C-IV"/>
    <x v="8"/>
    <x v="4"/>
    <n v="2016"/>
    <s v="2016/17"/>
    <n v="312"/>
    <n v="3132"/>
    <n v="3"/>
    <n v="22"/>
    <n v="315"/>
    <n v="3154"/>
    <n v="3469"/>
    <n v="7082"/>
    <n v="762"/>
    <n v="6249"/>
    <n v="7011"/>
    <n v="10"/>
    <n v="61"/>
    <n v="71"/>
    <n v="772"/>
    <n v="6310"/>
    <n v="859787"/>
    <n v="5089"/>
    <n v="864876"/>
    <n v="32943"/>
    <n v="0.97889999999999999"/>
    <n v="0.87139999999999995"/>
    <n v="119"/>
    <n v="0.29399999999999998"/>
    <n v="8.3500000000000005E-2"/>
    <n v="300"/>
    <n v="80"/>
    <n v="716"/>
    <n v="1524"/>
  </r>
  <r>
    <x v="29"/>
    <s v="C-IV"/>
    <x v="8"/>
    <x v="4"/>
    <n v="2016"/>
    <s v="2016/17"/>
    <n v="240"/>
    <n v="4115"/>
    <n v="0"/>
    <n v="7"/>
    <n v="240"/>
    <n v="4122"/>
    <n v="4362"/>
    <n v="7611"/>
    <n v="607"/>
    <n v="6986"/>
    <n v="7593"/>
    <n v="0"/>
    <n v="18"/>
    <n v="18"/>
    <n v="607"/>
    <n v="7004"/>
    <n v="1039303"/>
    <n v="1665"/>
    <n v="1040968"/>
    <n v="25640"/>
    <s v="n/a"/>
    <s v="n/a"/>
    <n v="119"/>
    <n v="0.29399999999999998"/>
    <n v="8.3500000000000005E-2"/>
    <n v="370"/>
    <n v="96"/>
    <n v="125"/>
    <n v="224"/>
  </r>
  <r>
    <x v="30"/>
    <s v="CalWIN"/>
    <x v="8"/>
    <x v="4"/>
    <n v="2016"/>
    <s v="2016/17"/>
    <n v="10693"/>
    <n v="110368"/>
    <n v="85"/>
    <n v="1875"/>
    <n v="10778"/>
    <n v="112243"/>
    <n v="123021"/>
    <n v="251610"/>
    <n v="27442"/>
    <n v="219810"/>
    <n v="247252"/>
    <n v="299"/>
    <n v="4059"/>
    <n v="4358"/>
    <n v="27741"/>
    <n v="223869"/>
    <n v="33420064"/>
    <n v="498604"/>
    <n v="33918668"/>
    <n v="910347"/>
    <n v="0.98960000000000004"/>
    <n v="1"/>
    <n v="57"/>
    <n v="0.40400000000000003"/>
    <n v="4.6899999999999997E-2"/>
    <n v="8339"/>
    <n v="2132"/>
    <n v="26730"/>
    <n v="58723"/>
  </r>
  <r>
    <x v="31"/>
    <s v="CalWIN"/>
    <x v="8"/>
    <x v="4"/>
    <n v="2016"/>
    <s v="2016/17"/>
    <n v="700"/>
    <n v="8524"/>
    <n v="3"/>
    <n v="42"/>
    <n v="703"/>
    <n v="8566"/>
    <n v="9269"/>
    <n v="17399"/>
    <n v="1771"/>
    <n v="15525"/>
    <n v="17296"/>
    <n v="10"/>
    <n v="93"/>
    <n v="103"/>
    <n v="1781"/>
    <n v="15618"/>
    <n v="2238855"/>
    <n v="12351"/>
    <n v="2251206"/>
    <n v="64009"/>
    <s v="n/a"/>
    <s v="n/a"/>
    <n v="119"/>
    <n v="0.29399999999999998"/>
    <n v="8.3500000000000005E-2"/>
    <n v="630"/>
    <n v="253"/>
    <n v="649"/>
    <n v="1315"/>
  </r>
  <r>
    <x v="32"/>
    <s v="C-IV"/>
    <x v="8"/>
    <x v="4"/>
    <n v="2016"/>
    <s v="2016/17"/>
    <n v="73"/>
    <n v="1042"/>
    <n v="0"/>
    <n v="0"/>
    <n v="73"/>
    <n v="1042"/>
    <n v="1115"/>
    <n v="2023"/>
    <n v="178"/>
    <n v="1844"/>
    <n v="2022"/>
    <n v="0"/>
    <n v="1"/>
    <n v="1"/>
    <n v="178"/>
    <n v="1845"/>
    <n v="270997"/>
    <n v="0"/>
    <n v="270997"/>
    <n v="6246"/>
    <n v="1"/>
    <n v="0.88100000000000001"/>
    <n v="119"/>
    <n v="0.29399999999999998"/>
    <n v="8.3500000000000005E-2"/>
    <n v="100"/>
    <n v="21"/>
    <n v="60"/>
    <n v="94"/>
  </r>
  <r>
    <x v="33"/>
    <s v="C-IV"/>
    <x v="8"/>
    <x v="4"/>
    <n v="2016"/>
    <s v="2016/17"/>
    <n v="15361"/>
    <n v="113678"/>
    <n v="47"/>
    <n v="429"/>
    <n v="15408"/>
    <n v="114107"/>
    <n v="129515"/>
    <n v="288251"/>
    <n v="41604"/>
    <n v="245326"/>
    <n v="286930"/>
    <n v="146"/>
    <n v="1175"/>
    <n v="1321"/>
    <n v="41750"/>
    <n v="246501"/>
    <n v="38215446"/>
    <n v="127787"/>
    <n v="38343233"/>
    <n v="848292"/>
    <n v="0.997"/>
    <n v="0.93769999999999998"/>
    <n v="51"/>
    <n v="0.19600000000000001"/>
    <n v="3.7499999999999999E-2"/>
    <n v="10623"/>
    <n v="2914"/>
    <n v="14916"/>
    <n v="33742"/>
  </r>
  <r>
    <x v="34"/>
    <s v="CalWIN"/>
    <x v="8"/>
    <x v="4"/>
    <n v="2016"/>
    <s v="2016/17"/>
    <n v="14473"/>
    <n v="85797"/>
    <n v="243"/>
    <n v="1016"/>
    <n v="14716"/>
    <n v="86813"/>
    <n v="101529"/>
    <n v="212543"/>
    <n v="37641"/>
    <n v="171631"/>
    <n v="209272"/>
    <n v="949"/>
    <n v="2322"/>
    <n v="3271"/>
    <n v="38590"/>
    <n v="173953"/>
    <n v="29987846"/>
    <n v="393781"/>
    <n v="30381627"/>
    <n v="558078"/>
    <n v="0.98980000000000001"/>
    <n v="0.98660000000000003"/>
    <n v="51"/>
    <n v="0.43099999999999999"/>
    <n v="3.85E-2"/>
    <n v="7779"/>
    <n v="2172"/>
    <n v="8502"/>
    <n v="17011"/>
  </r>
  <r>
    <x v="35"/>
    <s v="C-IV"/>
    <x v="8"/>
    <x v="4"/>
    <n v="2016"/>
    <s v="2016/17"/>
    <n v="240"/>
    <n v="2200"/>
    <n v="1"/>
    <n v="6"/>
    <n v="241"/>
    <n v="2206"/>
    <n v="2447"/>
    <n v="5364"/>
    <n v="619"/>
    <n v="4720"/>
    <n v="5339"/>
    <n v="2"/>
    <n v="23"/>
    <n v="25"/>
    <n v="621"/>
    <n v="4743"/>
    <n v="683132"/>
    <n v="1861"/>
    <n v="684993"/>
    <n v="19073"/>
    <n v="0.90759999999999996"/>
    <n v="0.94440000000000002"/>
    <n v="119"/>
    <n v="0.29399999999999998"/>
    <n v="8.3500000000000005E-2"/>
    <n v="180"/>
    <n v="38"/>
    <n v="336"/>
    <n v="775"/>
  </r>
  <r>
    <x v="36"/>
    <s v="C-IV"/>
    <x v="8"/>
    <x v="4"/>
    <n v="2016"/>
    <s v="2016/17"/>
    <n v="24626"/>
    <n v="153382"/>
    <n v="55"/>
    <n v="660"/>
    <n v="24681"/>
    <n v="154042"/>
    <n v="178723"/>
    <n v="390765"/>
    <n v="65407"/>
    <n v="323584"/>
    <n v="388991"/>
    <n v="191"/>
    <n v="1583"/>
    <n v="1774"/>
    <n v="65598"/>
    <n v="325167"/>
    <n v="53193251"/>
    <n v="193253"/>
    <n v="53386504"/>
    <n v="883215"/>
    <n v="0.99399999999999999"/>
    <n v="0.95660000000000001"/>
    <n v="53"/>
    <n v="0.22600000000000001"/>
    <n v="2.29E-2"/>
    <n v="11922"/>
    <n v="3297"/>
    <n v="19182"/>
    <n v="41666"/>
  </r>
  <r>
    <x v="37"/>
    <s v="CalWIN"/>
    <x v="8"/>
    <x v="4"/>
    <n v="2016"/>
    <s v="2016/17"/>
    <n v="13085"/>
    <n v="127037"/>
    <n v="117"/>
    <n v="1382"/>
    <n v="13202"/>
    <n v="128419"/>
    <n v="141621"/>
    <n v="285226"/>
    <n v="35722"/>
    <n v="246050"/>
    <n v="281772"/>
    <n v="407"/>
    <n v="3047"/>
    <n v="3454"/>
    <n v="36129"/>
    <n v="249097"/>
    <n v="37915292"/>
    <n v="387355"/>
    <n v="38302647"/>
    <n v="909057"/>
    <n v="0.97870000000000001"/>
    <n v="0.98350000000000004"/>
    <n v="74"/>
    <n v="0.29699999999999999"/>
    <n v="2.76E-2"/>
    <n v="11537"/>
    <n v="3750"/>
    <n v="14886"/>
    <n v="31066"/>
  </r>
  <r>
    <x v="38"/>
    <s v="CalWIN"/>
    <x v="8"/>
    <x v="4"/>
    <n v="2016"/>
    <s v="2016/17"/>
    <n v="2168"/>
    <n v="31116"/>
    <n v="56"/>
    <n v="1556"/>
    <n v="2224"/>
    <n v="32672"/>
    <n v="34896"/>
    <n v="52857"/>
    <n v="4728"/>
    <n v="45694"/>
    <n v="50422"/>
    <n v="162"/>
    <n v="2273"/>
    <n v="2435"/>
    <n v="4890"/>
    <n v="47967"/>
    <n v="7378018"/>
    <n v="334124"/>
    <n v="7712142"/>
    <n v="225038"/>
    <s v="n/a"/>
    <s v="n/a"/>
    <n v="14"/>
    <n v="0.42899999999999999"/>
    <n v="6.6600000000000006E-2"/>
    <n v="2725"/>
    <n v="758"/>
    <n v="3955"/>
    <n v="6380"/>
  </r>
  <r>
    <x v="39"/>
    <s v="C-IV"/>
    <x v="8"/>
    <x v="4"/>
    <n v="2016"/>
    <s v="2016/17"/>
    <n v="7104"/>
    <n v="43800"/>
    <n v="22"/>
    <n v="299"/>
    <n v="7126"/>
    <n v="44099"/>
    <n v="51225"/>
    <n v="114858"/>
    <n v="17790"/>
    <n v="96186"/>
    <n v="113976"/>
    <n v="85"/>
    <n v="797"/>
    <n v="882"/>
    <n v="17875"/>
    <n v="96983"/>
    <n v="15259355"/>
    <n v="92059"/>
    <n v="15351414"/>
    <n v="301452"/>
    <n v="0.97599999999999998"/>
    <n v="0.87180000000000002"/>
    <n v="18"/>
    <n v="0.27800000000000002"/>
    <n v="3.5799999999999998E-2"/>
    <n v="3243"/>
    <n v="1153"/>
    <n v="6623"/>
    <n v="14516"/>
  </r>
  <r>
    <x v="40"/>
    <s v="CalWIN"/>
    <x v="8"/>
    <x v="4"/>
    <n v="2016"/>
    <s v="2016/17"/>
    <n v="859"/>
    <n v="8962"/>
    <n v="1"/>
    <n v="21"/>
    <n v="860"/>
    <n v="8983"/>
    <n v="9843"/>
    <n v="17834"/>
    <n v="2128"/>
    <n v="15641"/>
    <n v="17769"/>
    <n v="6"/>
    <n v="59"/>
    <n v="65"/>
    <n v="2134"/>
    <n v="15700"/>
    <n v="2391412"/>
    <n v="4682"/>
    <n v="2396094"/>
    <n v="62232"/>
    <s v="n/a"/>
    <s v="n/a"/>
    <n v="119"/>
    <n v="0.29399999999999998"/>
    <n v="8.3500000000000005E-2"/>
    <n v="693"/>
    <n v="194"/>
    <n v="1082"/>
    <n v="2275"/>
  </r>
  <r>
    <x v="41"/>
    <s v="CalWIN"/>
    <x v="8"/>
    <x v="4"/>
    <n v="2016"/>
    <s v="2016/17"/>
    <n v="840"/>
    <n v="13677"/>
    <n v="10"/>
    <n v="313"/>
    <n v="850"/>
    <n v="13990"/>
    <n v="14840"/>
    <n v="28778"/>
    <n v="2010"/>
    <n v="25982"/>
    <n v="27992"/>
    <n v="34"/>
    <n v="752"/>
    <n v="786"/>
    <n v="2044"/>
    <n v="26734"/>
    <n v="3728697"/>
    <n v="79695"/>
    <n v="3808392"/>
    <n v="156604"/>
    <n v="0.97360000000000002"/>
    <n v="0.90269999999999995"/>
    <n v="119"/>
    <n v="0.29399999999999998"/>
    <n v="8.3500000000000005E-2"/>
    <n v="1316"/>
    <n v="266"/>
    <n v="3468"/>
    <n v="6805"/>
  </r>
  <r>
    <x v="42"/>
    <s v="CalWIN"/>
    <x v="8"/>
    <x v="4"/>
    <n v="2016"/>
    <s v="2016/17"/>
    <n v="1961"/>
    <n v="15915"/>
    <n v="6"/>
    <n v="104"/>
    <n v="1967"/>
    <n v="16019"/>
    <n v="17986"/>
    <n v="37239"/>
    <n v="5098"/>
    <n v="31911"/>
    <n v="37009"/>
    <n v="19"/>
    <n v="211"/>
    <n v="230"/>
    <n v="5117"/>
    <n v="32122"/>
    <n v="4867440"/>
    <n v="26788"/>
    <n v="4894228"/>
    <n v="146870"/>
    <n v="0.95309999999999995"/>
    <n v="0.90529999999999999"/>
    <n v="119"/>
    <n v="0.29399999999999998"/>
    <n v="8.3500000000000005E-2"/>
    <n v="1423"/>
    <n v="410"/>
    <n v="4101"/>
    <n v="9466"/>
  </r>
  <r>
    <x v="43"/>
    <s v="CalWIN"/>
    <x v="8"/>
    <x v="4"/>
    <n v="2016"/>
    <s v="2016/17"/>
    <n v="4363"/>
    <n v="46735"/>
    <n v="45"/>
    <n v="990"/>
    <n v="4408"/>
    <n v="47725"/>
    <n v="52133"/>
    <n v="102328"/>
    <n v="10576"/>
    <n v="89526"/>
    <n v="100102"/>
    <n v="136"/>
    <n v="2090"/>
    <n v="2226"/>
    <n v="10712"/>
    <n v="91616"/>
    <n v="13580941"/>
    <n v="262019"/>
    <n v="13842960"/>
    <n v="447881"/>
    <n v="0.97929999999999995"/>
    <n v="0.97809999999999997"/>
    <n v="26"/>
    <n v="0.23100000000000001"/>
    <n v="5.5399999999999998E-2"/>
    <n v="2888"/>
    <n v="770"/>
    <n v="9423"/>
    <n v="19395"/>
  </r>
  <r>
    <x v="44"/>
    <s v="CalWIN"/>
    <x v="8"/>
    <x v="4"/>
    <n v="2016"/>
    <s v="2016/17"/>
    <n v="1017"/>
    <n v="13168"/>
    <n v="1"/>
    <n v="27"/>
    <n v="1018"/>
    <n v="13195"/>
    <n v="14213"/>
    <n v="25732"/>
    <n v="2502"/>
    <n v="23160"/>
    <n v="25662"/>
    <n v="4"/>
    <n v="66"/>
    <n v="70"/>
    <n v="2506"/>
    <n v="23226"/>
    <n v="3388845"/>
    <n v="6473"/>
    <n v="3395318"/>
    <n v="79989"/>
    <n v="0.97199999999999998"/>
    <n v="0.97350000000000003"/>
    <n v="119"/>
    <n v="0.29399999999999998"/>
    <n v="8.3500000000000005E-2"/>
    <n v="963"/>
    <n v="304"/>
    <n v="2269"/>
    <n v="4803"/>
  </r>
  <r>
    <x v="45"/>
    <s v="C-IV"/>
    <x v="8"/>
    <x v="4"/>
    <n v="2016"/>
    <s v="2016/17"/>
    <n v="1271"/>
    <n v="11668"/>
    <n v="1"/>
    <n v="26"/>
    <n v="1272"/>
    <n v="11694"/>
    <n v="12966"/>
    <n v="24221"/>
    <n v="3051"/>
    <n v="21120"/>
    <n v="24171"/>
    <n v="2"/>
    <n v="48"/>
    <n v="50"/>
    <n v="3053"/>
    <n v="21168"/>
    <n v="3184725"/>
    <n v="5792"/>
    <n v="3190517"/>
    <n v="64697"/>
    <n v="0.91930000000000001"/>
    <n v="0.96499999999999997"/>
    <n v="119"/>
    <n v="0.29399999999999998"/>
    <n v="8.3500000000000005E-2"/>
    <n v="1008"/>
    <n v="246"/>
    <n v="575"/>
    <n v="914"/>
  </r>
  <r>
    <x v="46"/>
    <s v="C-IV"/>
    <x v="8"/>
    <x v="4"/>
    <n v="2016"/>
    <s v="2016/17"/>
    <n v="11"/>
    <n v="147"/>
    <n v="0"/>
    <n v="0"/>
    <n v="11"/>
    <n v="147"/>
    <n v="158"/>
    <n v="271"/>
    <n v="32"/>
    <n v="239"/>
    <n v="271"/>
    <n v="0"/>
    <n v="0"/>
    <n v="0"/>
    <n v="32"/>
    <n v="239"/>
    <n v="34088"/>
    <n v="0"/>
    <n v="34088"/>
    <n v="809"/>
    <n v="1"/>
    <s v="n/a"/>
    <n v="119"/>
    <n v="0.29399999999999998"/>
    <n v="8.3500000000000005E-2"/>
    <n v="14"/>
    <n v="1"/>
    <n v="3"/>
    <n v="5"/>
  </r>
  <r>
    <x v="47"/>
    <s v="C-IV"/>
    <x v="8"/>
    <x v="4"/>
    <n v="2016"/>
    <s v="2016/17"/>
    <n v="351"/>
    <n v="2776"/>
    <n v="0"/>
    <n v="2"/>
    <n v="351"/>
    <n v="2778"/>
    <n v="3129"/>
    <n v="6581"/>
    <n v="953"/>
    <n v="5619"/>
    <n v="6572"/>
    <n v="1"/>
    <n v="8"/>
    <n v="9"/>
    <n v="954"/>
    <n v="5627"/>
    <n v="882562"/>
    <n v="796"/>
    <n v="883358"/>
    <n v="18678"/>
    <n v="0.88100000000000001"/>
    <n v="0.79010000000000002"/>
    <n v="119"/>
    <n v="0.29399999999999998"/>
    <n v="8.3500000000000005E-2"/>
    <n v="280"/>
    <n v="97"/>
    <n v="134"/>
    <n v="235"/>
  </r>
  <r>
    <x v="48"/>
    <s v="CalWIN"/>
    <x v="8"/>
    <x v="4"/>
    <n v="2016"/>
    <s v="2016/17"/>
    <n v="2536"/>
    <n v="19482"/>
    <n v="8"/>
    <n v="123"/>
    <n v="2544"/>
    <n v="19605"/>
    <n v="22149"/>
    <n v="41939"/>
    <n v="6037"/>
    <n v="35587"/>
    <n v="41624"/>
    <n v="31"/>
    <n v="284"/>
    <n v="315"/>
    <n v="6068"/>
    <n v="35871"/>
    <n v="5885395"/>
    <n v="40998"/>
    <n v="5926393"/>
    <n v="124832"/>
    <s v="n/a"/>
    <s v="n/a"/>
    <n v="11"/>
    <n v="0.27300000000000002"/>
    <n v="1.77E-2"/>
    <n v="1449"/>
    <n v="374"/>
    <n v="2119"/>
    <n v="4290"/>
  </r>
  <r>
    <x v="49"/>
    <s v="CalWIN"/>
    <x v="8"/>
    <x v="4"/>
    <n v="2016"/>
    <s v="2016/17"/>
    <n v="1419"/>
    <n v="16962"/>
    <n v="15"/>
    <n v="133"/>
    <n v="1434"/>
    <n v="17095"/>
    <n v="18529"/>
    <n v="32851"/>
    <n v="3376"/>
    <n v="29105"/>
    <n v="32481"/>
    <n v="47"/>
    <n v="323"/>
    <n v="370"/>
    <n v="3423"/>
    <n v="29428"/>
    <n v="4313175"/>
    <n v="34493"/>
    <n v="4347668"/>
    <n v="128995"/>
    <n v="0.94599999999999995"/>
    <n v="0.77400000000000002"/>
    <n v="119"/>
    <n v="0.29399999999999998"/>
    <n v="8.3500000000000005E-2"/>
    <n v="1425"/>
    <n v="384"/>
    <n v="3026"/>
    <n v="6325"/>
  </r>
  <r>
    <x v="50"/>
    <s v="C-IV"/>
    <x v="8"/>
    <x v="4"/>
    <n v="2016"/>
    <s v="2016/17"/>
    <n v="5514"/>
    <n v="35891"/>
    <n v="10"/>
    <n v="84"/>
    <n v="5524"/>
    <n v="35975"/>
    <n v="41499"/>
    <n v="87093"/>
    <n v="14248"/>
    <n v="72552"/>
    <n v="86800"/>
    <n v="37"/>
    <n v="256"/>
    <n v="293"/>
    <n v="14285"/>
    <n v="72808"/>
    <n v="11671615"/>
    <n v="25185"/>
    <n v="11696800"/>
    <n v="244963"/>
    <n v="0.97030000000000005"/>
    <n v="0.91600000000000004"/>
    <n v="9"/>
    <n v="0.222"/>
    <n v="2.81E-2"/>
    <n v="3085"/>
    <n v="740"/>
    <n v="4942"/>
    <n v="10775"/>
  </r>
  <r>
    <x v="51"/>
    <s v="C-IV"/>
    <x v="8"/>
    <x v="4"/>
    <n v="2016"/>
    <s v="2016/17"/>
    <n v="653"/>
    <n v="4931"/>
    <n v="4"/>
    <n v="27"/>
    <n v="657"/>
    <n v="4958"/>
    <n v="5615"/>
    <n v="12856"/>
    <n v="1820"/>
    <n v="10944"/>
    <n v="12764"/>
    <n v="15"/>
    <n v="77"/>
    <n v="92"/>
    <n v="1835"/>
    <n v="11021"/>
    <n v="1690417"/>
    <n v="7768"/>
    <n v="1698185"/>
    <n v="42380"/>
    <n v="0.96579999999999999"/>
    <n v="0.90590000000000004"/>
    <n v="119"/>
    <n v="0.29399999999999998"/>
    <n v="8.3500000000000005E-2"/>
    <n v="419"/>
    <n v="110"/>
    <n v="590"/>
    <n v="1311"/>
  </r>
  <r>
    <x v="52"/>
    <s v="C-IV"/>
    <x v="8"/>
    <x v="4"/>
    <n v="2016"/>
    <s v="2016/17"/>
    <n v="511"/>
    <n v="3971"/>
    <n v="1"/>
    <n v="14"/>
    <n v="512"/>
    <n v="3985"/>
    <n v="4497"/>
    <n v="9780"/>
    <n v="1348"/>
    <n v="8378"/>
    <n v="9726"/>
    <n v="2"/>
    <n v="52"/>
    <n v="54"/>
    <n v="1350"/>
    <n v="8430"/>
    <n v="1248815"/>
    <n v="6849"/>
    <n v="1255664"/>
    <n v="27468"/>
    <n v="0.95850000000000002"/>
    <n v="0.94120000000000004"/>
    <n v="119"/>
    <n v="0.29399999999999998"/>
    <n v="8.3500000000000005E-2"/>
    <n v="371"/>
    <n v="47"/>
    <n v="423"/>
    <n v="903"/>
  </r>
  <r>
    <x v="53"/>
    <s v="C-IV"/>
    <x v="8"/>
    <x v="4"/>
    <n v="2016"/>
    <s v="2016/17"/>
    <n v="58"/>
    <n v="965"/>
    <n v="0"/>
    <n v="0"/>
    <n v="58"/>
    <n v="965"/>
    <n v="1023"/>
    <n v="1782"/>
    <n v="151"/>
    <n v="1630"/>
    <n v="1781"/>
    <n v="0"/>
    <n v="1"/>
    <n v="1"/>
    <n v="151"/>
    <n v="1631"/>
    <n v="253149"/>
    <n v="383"/>
    <n v="253532"/>
    <n v="5083"/>
    <n v="0.90669999999999995"/>
    <n v="0.4677"/>
    <n v="119"/>
    <n v="0.29399999999999998"/>
    <n v="8.3500000000000005E-2"/>
    <n v="114"/>
    <n v="8"/>
    <n v="27"/>
    <n v="40"/>
  </r>
  <r>
    <x v="54"/>
    <s v="CalWIN"/>
    <x v="8"/>
    <x v="4"/>
    <n v="2016"/>
    <s v="2016/17"/>
    <n v="7442"/>
    <n v="43661"/>
    <n v="15"/>
    <n v="429"/>
    <n v="7457"/>
    <n v="44090"/>
    <n v="51547"/>
    <n v="120088"/>
    <n v="20414"/>
    <n v="98514"/>
    <n v="118928"/>
    <n v="52"/>
    <n v="1108"/>
    <n v="1160"/>
    <n v="20466"/>
    <n v="99622"/>
    <n v="16065340"/>
    <n v="128724"/>
    <n v="16194064"/>
    <n v="258709"/>
    <n v="0.96130000000000004"/>
    <n v="0.91269999999999996"/>
    <n v="19"/>
    <n v="0.21099999999999999"/>
    <n v="5.4300000000000001E-2"/>
    <n v="2386"/>
    <n v="317"/>
    <n v="7833"/>
    <n v="18576"/>
  </r>
  <r>
    <x v="55"/>
    <s v="C-IV"/>
    <x v="8"/>
    <x v="4"/>
    <n v="2016"/>
    <s v="2016/17"/>
    <n v="285"/>
    <n v="2844"/>
    <n v="0"/>
    <n v="4"/>
    <n v="285"/>
    <n v="2848"/>
    <n v="3133"/>
    <n v="5417"/>
    <n v="701"/>
    <n v="4710"/>
    <n v="5411"/>
    <n v="0"/>
    <n v="6"/>
    <n v="6"/>
    <n v="701"/>
    <n v="4716"/>
    <n v="725266"/>
    <n v="1114"/>
    <n v="726380"/>
    <n v="14457"/>
    <n v="0.98729999999999996"/>
    <n v="0.9355"/>
    <n v="119"/>
    <n v="0.29399999999999998"/>
    <n v="8.3500000000000005E-2"/>
    <n v="232"/>
    <n v="35"/>
    <n v="101"/>
    <n v="162"/>
  </r>
  <r>
    <x v="56"/>
    <s v="CalWIN"/>
    <x v="8"/>
    <x v="4"/>
    <n v="2016"/>
    <s v="2016/17"/>
    <n v="2859"/>
    <n v="33892"/>
    <n v="8"/>
    <n v="304"/>
    <n v="2867"/>
    <n v="34196"/>
    <n v="37063"/>
    <n v="74322"/>
    <n v="7401"/>
    <n v="66284"/>
    <n v="73685"/>
    <n v="26"/>
    <n v="611"/>
    <n v="637"/>
    <n v="7427"/>
    <n v="66895"/>
    <n v="10058692"/>
    <n v="124517"/>
    <n v="10183209"/>
    <n v="241215"/>
    <s v="n/a"/>
    <s v="n/a"/>
    <n v="17"/>
    <n v="0.41199999999999998"/>
    <n v="8.2199999999999995E-2"/>
    <n v="3053"/>
    <n v="572"/>
    <n v="6800"/>
    <n v="15550"/>
  </r>
  <r>
    <x v="57"/>
    <s v="CalWIN"/>
    <x v="8"/>
    <x v="4"/>
    <n v="2016"/>
    <s v="2016/17"/>
    <n v="917"/>
    <n v="9451"/>
    <n v="15"/>
    <n v="116"/>
    <n v="932"/>
    <n v="9567"/>
    <n v="10499"/>
    <n v="20418"/>
    <n v="2401"/>
    <n v="17652"/>
    <n v="20053"/>
    <n v="64"/>
    <n v="301"/>
    <n v="365"/>
    <n v="2465"/>
    <n v="17953"/>
    <n v="2710584"/>
    <n v="42532"/>
    <n v="2753116"/>
    <n v="59541"/>
    <n v="0.93679999999999997"/>
    <n v="0.90639999999999998"/>
    <n v="119"/>
    <n v="0.29399999999999998"/>
    <n v="8.3500000000000005E-2"/>
    <n v="869"/>
    <n v="59"/>
    <n v="879"/>
    <n v="1782"/>
  </r>
  <r>
    <x v="58"/>
    <s v="C-IV"/>
    <x v="8"/>
    <x v="4"/>
    <n v="2016"/>
    <s v="2016/17"/>
    <n v="785"/>
    <n v="5327"/>
    <n v="2"/>
    <n v="13"/>
    <n v="787"/>
    <n v="5340"/>
    <n v="6127"/>
    <n v="13275"/>
    <n v="2103"/>
    <n v="11126"/>
    <n v="13229"/>
    <n v="7"/>
    <n v="39"/>
    <n v="46"/>
    <n v="2110"/>
    <n v="11165"/>
    <n v="1790333"/>
    <n v="5396"/>
    <n v="1795729"/>
    <n v="32647"/>
    <n v="1"/>
    <n v="0.96540000000000004"/>
    <n v="119"/>
    <n v="0.29399999999999998"/>
    <n v="8.3500000000000005E-2"/>
    <n v="460"/>
    <n v="118"/>
    <n v="465"/>
    <n v="948"/>
  </r>
  <r>
    <x v="0"/>
    <s v="n/a"/>
    <x v="9"/>
    <x v="4"/>
    <n v="2017"/>
    <s v="2016/17"/>
    <n v="261360"/>
    <n v="1788009"/>
    <n v="2192"/>
    <n v="17722"/>
    <n v="263552"/>
    <n v="1805731"/>
    <n v="2069283"/>
    <n v="4293222"/>
    <n v="669316"/>
    <n v="3577849"/>
    <n v="4247165"/>
    <n v="7039"/>
    <n v="39018"/>
    <n v="46057"/>
    <n v="676355"/>
    <n v="3616867"/>
    <n v="588460076"/>
    <n v="5509743"/>
    <n v="593969819"/>
    <n v="13496196"/>
    <n v="0.97720863120613888"/>
    <n v="0.92514049619142724"/>
    <n v="82"/>
    <n v="0.378"/>
    <n v="5.6800000000000003E-2"/>
    <n v="138020"/>
    <n v="33375"/>
    <n v="294799"/>
    <n v="623987"/>
  </r>
  <r>
    <x v="1"/>
    <s v="CalWIN"/>
    <x v="9"/>
    <x v="4"/>
    <n v="2017"/>
    <s v="2016/17"/>
    <n v="6068"/>
    <n v="52669"/>
    <n v="93"/>
    <n v="1156"/>
    <n v="6161"/>
    <n v="53825"/>
    <n v="59986"/>
    <n v="114855"/>
    <n v="14055"/>
    <n v="97834"/>
    <n v="111889"/>
    <n v="318"/>
    <n v="2648"/>
    <n v="2966"/>
    <n v="14373"/>
    <n v="100482"/>
    <n v="15851718"/>
    <n v="337020"/>
    <n v="16188738"/>
    <n v="439407"/>
    <n v="0.99316239316239319"/>
    <n v="0.98809523809523814"/>
    <n v="2"/>
    <n v="0"/>
    <n v="6.3799999999999996E-2"/>
    <n v="4230"/>
    <n v="1255"/>
    <n v="7860"/>
    <n v="15244"/>
  </r>
  <r>
    <x v="2"/>
    <s v="C-IV"/>
    <x v="9"/>
    <x v="4"/>
    <n v="2017"/>
    <s v="2016/17"/>
    <n v="0"/>
    <n v="88"/>
    <n v="0"/>
    <n v="0"/>
    <n v="0"/>
    <n v="88"/>
    <n v="88"/>
    <n v="143"/>
    <n v="0"/>
    <n v="143"/>
    <n v="143"/>
    <n v="0"/>
    <n v="0"/>
    <n v="0"/>
    <n v="0"/>
    <n v="143"/>
    <n v="16576"/>
    <n v="0"/>
    <n v="16576"/>
    <n v="328"/>
    <n v="1"/>
    <s v="n/a"/>
    <n v="7"/>
    <n v="0.28599999999999998"/>
    <n v="0.1439"/>
    <n v="3"/>
    <n v="0"/>
    <n v="0"/>
    <n v="0"/>
  </r>
  <r>
    <x v="3"/>
    <s v="C-IV"/>
    <x v="9"/>
    <x v="4"/>
    <n v="2017"/>
    <s v="2016/17"/>
    <n v="137"/>
    <n v="1592"/>
    <n v="0"/>
    <n v="1"/>
    <n v="137"/>
    <n v="1593"/>
    <n v="1730"/>
    <n v="3268"/>
    <n v="352"/>
    <n v="2914"/>
    <n v="3266"/>
    <n v="0"/>
    <n v="2"/>
    <n v="2"/>
    <n v="352"/>
    <n v="2916"/>
    <n v="433228"/>
    <n v="41"/>
    <n v="433269"/>
    <n v="8281"/>
    <n v="0.98780487804878048"/>
    <n v="1"/>
    <n v="7"/>
    <n v="0.28599999999999998"/>
    <n v="0.1439"/>
    <n v="103"/>
    <n v="21"/>
    <n v="50"/>
    <n v="87"/>
  </r>
  <r>
    <x v="4"/>
    <s v="C-IV"/>
    <x v="9"/>
    <x v="4"/>
    <n v="2017"/>
    <s v="2016/17"/>
    <n v="1710"/>
    <n v="15113"/>
    <n v="4"/>
    <n v="42"/>
    <n v="1714"/>
    <n v="15155"/>
    <n v="16869"/>
    <n v="31819"/>
    <n v="4283"/>
    <n v="27449"/>
    <n v="31732"/>
    <n v="8"/>
    <n v="79"/>
    <n v="87"/>
    <n v="4291"/>
    <n v="27528"/>
    <n v="4363886"/>
    <n v="11342"/>
    <n v="4375228"/>
    <n v="82827"/>
    <n v="0.83825265643447455"/>
    <n v="0.94265232974910396"/>
    <n v="7"/>
    <n v="0.28599999999999998"/>
    <n v="0.1439"/>
    <n v="1535"/>
    <n v="563"/>
    <n v="833"/>
    <n v="1461"/>
  </r>
  <r>
    <x v="5"/>
    <s v="C-IV"/>
    <x v="9"/>
    <x v="4"/>
    <n v="2017"/>
    <s v="2016/17"/>
    <n v="188"/>
    <n v="2656"/>
    <n v="0"/>
    <n v="8"/>
    <n v="188"/>
    <n v="2664"/>
    <n v="2852"/>
    <n v="5216"/>
    <n v="505"/>
    <n v="4693"/>
    <n v="5198"/>
    <n v="0"/>
    <n v="18"/>
    <n v="18"/>
    <n v="505"/>
    <n v="4711"/>
    <n v="695896"/>
    <n v="1999"/>
    <n v="697895"/>
    <n v="12309"/>
    <n v="0.99236641221374045"/>
    <n v="0.91666666666666663"/>
    <n v="7"/>
    <n v="0.28599999999999998"/>
    <n v="0.1439"/>
    <n v="172"/>
    <n v="30"/>
    <n v="64"/>
    <n v="118"/>
  </r>
  <r>
    <x v="6"/>
    <s v="C-IV"/>
    <x v="9"/>
    <x v="4"/>
    <n v="2017"/>
    <s v="2016/17"/>
    <n v="71"/>
    <n v="558"/>
    <n v="0"/>
    <n v="3"/>
    <n v="71"/>
    <n v="561"/>
    <n v="632"/>
    <n v="1438"/>
    <n v="186"/>
    <n v="1246"/>
    <n v="1432"/>
    <n v="1"/>
    <n v="5"/>
    <n v="6"/>
    <n v="187"/>
    <n v="1251"/>
    <n v="181535"/>
    <n v="592"/>
    <n v="182127"/>
    <n v="9135"/>
    <n v="0.76190476190476186"/>
    <n v="0.92307692307692313"/>
    <n v="7"/>
    <n v="0.28599999999999998"/>
    <n v="0.1439"/>
    <n v="53"/>
    <n v="9"/>
    <n v="100"/>
    <n v="222"/>
  </r>
  <r>
    <x v="7"/>
    <s v="CalWIN"/>
    <x v="9"/>
    <x v="4"/>
    <n v="2017"/>
    <s v="2016/17"/>
    <n v="4011"/>
    <n v="28604"/>
    <n v="39"/>
    <n v="272"/>
    <n v="4050"/>
    <n v="28876"/>
    <n v="32926"/>
    <n v="65866"/>
    <n v="9341"/>
    <n v="55704"/>
    <n v="65045"/>
    <n v="141"/>
    <n v="680"/>
    <n v="821"/>
    <n v="9482"/>
    <n v="56384"/>
    <n v="9298633"/>
    <n v="85369"/>
    <n v="9384002"/>
    <n v="278333"/>
    <n v="0.96454326923076927"/>
    <n v="0.91534391534391535"/>
    <n v="1"/>
    <n v="1"/>
    <n v="9.2399999999999996E-2"/>
    <n v="2117"/>
    <n v="584"/>
    <n v="4879"/>
    <n v="9890"/>
  </r>
  <r>
    <x v="8"/>
    <s v="C-IV"/>
    <x v="9"/>
    <x v="4"/>
    <n v="2017"/>
    <s v="2016/17"/>
    <n v="371"/>
    <n v="2186"/>
    <n v="0"/>
    <n v="1"/>
    <n v="371"/>
    <n v="2187"/>
    <n v="2558"/>
    <n v="5226"/>
    <n v="1054"/>
    <n v="4170"/>
    <n v="5224"/>
    <n v="0"/>
    <n v="2"/>
    <n v="2"/>
    <n v="1054"/>
    <n v="4172"/>
    <n v="700906"/>
    <n v="134"/>
    <n v="701040"/>
    <n v="11983"/>
    <n v="1"/>
    <n v="0.9242424242424242"/>
    <n v="7"/>
    <n v="0.28599999999999998"/>
    <n v="0.1439"/>
    <n v="178"/>
    <n v="11"/>
    <n v="106"/>
    <n v="202"/>
  </r>
  <r>
    <x v="9"/>
    <s v="C-IV"/>
    <x v="9"/>
    <x v="4"/>
    <n v="2017"/>
    <s v="2016/17"/>
    <n v="522"/>
    <n v="6485"/>
    <n v="1"/>
    <n v="18"/>
    <n v="523"/>
    <n v="6503"/>
    <n v="7026"/>
    <n v="12467"/>
    <n v="1274"/>
    <n v="11144"/>
    <n v="12418"/>
    <n v="2"/>
    <n v="47"/>
    <n v="49"/>
    <n v="1276"/>
    <n v="11191"/>
    <n v="1679220"/>
    <n v="5426"/>
    <n v="1684646"/>
    <n v="38663"/>
    <n v="0.98542274052478129"/>
    <n v="0.98867924528301887"/>
    <n v="7"/>
    <n v="0.28599999999999998"/>
    <n v="0.1439"/>
    <n v="592"/>
    <n v="111"/>
    <n v="358"/>
    <n v="719"/>
  </r>
  <r>
    <x v="10"/>
    <s v="CalWIN"/>
    <x v="9"/>
    <x v="4"/>
    <n v="2017"/>
    <s v="2016/17"/>
    <n v="12637"/>
    <n v="86897"/>
    <n v="71"/>
    <n v="481"/>
    <n v="12708"/>
    <n v="87378"/>
    <n v="100086"/>
    <n v="231861"/>
    <n v="34366"/>
    <n v="196035"/>
    <n v="230401"/>
    <n v="236"/>
    <n v="1224"/>
    <n v="1460"/>
    <n v="34602"/>
    <n v="197259"/>
    <n v="31247000"/>
    <n v="168264"/>
    <n v="31415264"/>
    <n v="495518"/>
    <n v="0.95946866485013627"/>
    <n v="0.96523517382413093"/>
    <n v="4"/>
    <n v="0.5"/>
    <n v="1.0500000000000001E-2"/>
    <n v="5110"/>
    <n v="1685"/>
    <n v="13135"/>
    <n v="29663"/>
  </r>
  <r>
    <x v="11"/>
    <s v="C-IV"/>
    <x v="9"/>
    <x v="4"/>
    <n v="2017"/>
    <s v="2016/17"/>
    <n v="214"/>
    <n v="1312"/>
    <n v="1"/>
    <n v="2"/>
    <n v="215"/>
    <n v="1314"/>
    <n v="1529"/>
    <n v="3522"/>
    <n v="571"/>
    <n v="2940"/>
    <n v="3511"/>
    <n v="2"/>
    <n v="9"/>
    <n v="11"/>
    <n v="573"/>
    <n v="2949"/>
    <n v="428429"/>
    <n v="793"/>
    <n v="429222"/>
    <n v="12327"/>
    <n v="0.98113207547169812"/>
    <n v="0.92105263157894735"/>
    <n v="7"/>
    <n v="0.28599999999999998"/>
    <n v="0.1439"/>
    <n v="94"/>
    <n v="9"/>
    <n v="193"/>
    <n v="415"/>
  </r>
  <r>
    <x v="12"/>
    <s v="C-IV"/>
    <x v="9"/>
    <x v="4"/>
    <n v="2017"/>
    <s v="2016/17"/>
    <n v="880"/>
    <n v="11569"/>
    <n v="0"/>
    <n v="16"/>
    <n v="880"/>
    <n v="11585"/>
    <n v="12465"/>
    <n v="21049"/>
    <n v="2189"/>
    <n v="18821"/>
    <n v="21010"/>
    <n v="0"/>
    <n v="39"/>
    <n v="39"/>
    <n v="2189"/>
    <n v="18860"/>
    <n v="2967001"/>
    <n v="5399"/>
    <n v="2972400"/>
    <n v="54989"/>
    <n v="0.9614325068870524"/>
    <n v="0.9635974304068522"/>
    <n v="7"/>
    <n v="0.28599999999999998"/>
    <n v="0.1439"/>
    <n v="1222"/>
    <n v="252"/>
    <n v="581"/>
    <n v="1112"/>
  </r>
  <r>
    <x v="13"/>
    <s v="C-IV"/>
    <x v="9"/>
    <x v="4"/>
    <n v="2017"/>
    <s v="2016/17"/>
    <n v="2316"/>
    <n v="15215"/>
    <n v="12"/>
    <n v="151"/>
    <n v="2328"/>
    <n v="15366"/>
    <n v="17694"/>
    <n v="43062"/>
    <n v="6580"/>
    <n v="36020"/>
    <n v="42600"/>
    <n v="33"/>
    <n v="429"/>
    <n v="462"/>
    <n v="6613"/>
    <n v="36449"/>
    <n v="5479702"/>
    <n v="49748"/>
    <n v="5529450"/>
    <n v="94311"/>
    <n v="0.98044692737430172"/>
    <n v="0.92671394799054374"/>
    <n v="7"/>
    <n v="0.28599999999999998"/>
    <n v="0.1439"/>
    <n v="1043"/>
    <n v="130"/>
    <n v="906"/>
    <n v="1778"/>
  </r>
  <r>
    <x v="14"/>
    <s v="C-IV"/>
    <x v="9"/>
    <x v="4"/>
    <n v="2017"/>
    <s v="2016/17"/>
    <n v="93"/>
    <n v="932"/>
    <n v="0"/>
    <n v="4"/>
    <n v="93"/>
    <n v="936"/>
    <n v="1029"/>
    <n v="1956"/>
    <n v="249"/>
    <n v="1698"/>
    <n v="1947"/>
    <n v="1"/>
    <n v="8"/>
    <n v="9"/>
    <n v="250"/>
    <n v="1706"/>
    <n v="251483"/>
    <n v="703"/>
    <n v="252186"/>
    <n v="5670"/>
    <n v="1"/>
    <n v="0.8928571428571429"/>
    <n v="7"/>
    <n v="0.28599999999999998"/>
    <n v="0.1439"/>
    <n v="78"/>
    <n v="4"/>
    <n v="61"/>
    <n v="125"/>
  </r>
  <r>
    <x v="15"/>
    <s v="C-IV"/>
    <x v="9"/>
    <x v="4"/>
    <n v="2017"/>
    <s v="2016/17"/>
    <n v="9694"/>
    <n v="60080"/>
    <n v="14"/>
    <n v="399"/>
    <n v="9708"/>
    <n v="60479"/>
    <n v="70187"/>
    <n v="162909"/>
    <n v="26061"/>
    <n v="135901"/>
    <n v="161962"/>
    <n v="50"/>
    <n v="897"/>
    <n v="947"/>
    <n v="26111"/>
    <n v="136798"/>
    <n v="21616303"/>
    <n v="124747"/>
    <n v="21741050"/>
    <n v="411529"/>
    <n v="0.98746518105849579"/>
    <n v="0.9218071242397915"/>
    <n v="3"/>
    <n v="0.33300000000000002"/>
    <n v="1.95E-2"/>
    <n v="5832"/>
    <n v="1487"/>
    <n v="9708"/>
    <n v="22393"/>
  </r>
  <r>
    <x v="16"/>
    <s v="C-IV"/>
    <x v="9"/>
    <x v="4"/>
    <n v="2017"/>
    <s v="2016/17"/>
    <n v="1440"/>
    <n v="9201"/>
    <n v="8"/>
    <n v="47"/>
    <n v="1448"/>
    <n v="9248"/>
    <n v="10696"/>
    <n v="24267"/>
    <n v="3952"/>
    <n v="20159"/>
    <n v="24111"/>
    <n v="21"/>
    <n v="135"/>
    <n v="156"/>
    <n v="3973"/>
    <n v="20294"/>
    <n v="3084092"/>
    <n v="16124"/>
    <n v="3100216"/>
    <n v="56624"/>
    <n v="0.99677419354838714"/>
    <n v="0.97303921568627449"/>
    <n v="7"/>
    <n v="0.28599999999999998"/>
    <n v="0.1439"/>
    <n v="854"/>
    <n v="116"/>
    <n v="1282"/>
    <n v="2903"/>
  </r>
  <r>
    <x v="17"/>
    <s v="C-IV"/>
    <x v="9"/>
    <x v="4"/>
    <n v="2017"/>
    <s v="2016/17"/>
    <n v="574"/>
    <n v="5931"/>
    <n v="1"/>
    <n v="13"/>
    <n v="575"/>
    <n v="5944"/>
    <n v="6519"/>
    <n v="12267"/>
    <n v="1442"/>
    <n v="10789"/>
    <n v="12231"/>
    <n v="2"/>
    <n v="34"/>
    <n v="36"/>
    <n v="1444"/>
    <n v="10823"/>
    <n v="1652146"/>
    <n v="3159"/>
    <n v="1655305"/>
    <n v="31950"/>
    <n v="0.91575091575091572"/>
    <n v="0.94610778443113774"/>
    <n v="7"/>
    <n v="0.28599999999999998"/>
    <n v="0.1439"/>
    <n v="374"/>
    <n v="57"/>
    <n v="373"/>
    <n v="758"/>
  </r>
  <r>
    <x v="18"/>
    <s v="C-IV"/>
    <x v="9"/>
    <x v="4"/>
    <n v="2017"/>
    <s v="2016/17"/>
    <n v="226"/>
    <n v="1351"/>
    <n v="0"/>
    <n v="1"/>
    <n v="226"/>
    <n v="1352"/>
    <n v="1578"/>
    <n v="3120"/>
    <n v="624"/>
    <n v="2492"/>
    <n v="3116"/>
    <n v="0"/>
    <n v="4"/>
    <n v="4"/>
    <n v="624"/>
    <n v="2496"/>
    <n v="436425"/>
    <n v="0"/>
    <n v="436425"/>
    <n v="7865"/>
    <n v="0.87654320987654322"/>
    <n v="0.8571428571428571"/>
    <n v="7"/>
    <n v="0.28599999999999998"/>
    <n v="0.1439"/>
    <n v="112"/>
    <n v="15"/>
    <n v="86"/>
    <n v="156"/>
  </r>
  <r>
    <x v="19"/>
    <s v="LRS"/>
    <x v="9"/>
    <x v="4"/>
    <n v="2017"/>
    <s v="2016/17"/>
    <n v="90403"/>
    <n v="454257"/>
    <n v="1146"/>
    <n v="4962"/>
    <n v="91549"/>
    <n v="459219"/>
    <n v="550768"/>
    <n v="1108041"/>
    <n v="222357"/>
    <n v="871835"/>
    <n v="1094192"/>
    <n v="3423"/>
    <n v="10426"/>
    <n v="13849"/>
    <n v="225780"/>
    <n v="882261"/>
    <n v="160874403"/>
    <n v="1810268"/>
    <n v="162684671"/>
    <n v="4009504"/>
    <n v="0.97427785937558842"/>
    <n v="0.86520889785115629"/>
    <n v="31"/>
    <n v="0.45200000000000001"/>
    <n v="5.4100000000000002E-2"/>
    <n v="31440"/>
    <n v="5176"/>
    <n v="95804"/>
    <n v="194254"/>
  </r>
  <r>
    <x v="20"/>
    <s v="C-IV"/>
    <x v="9"/>
    <x v="4"/>
    <n v="2017"/>
    <s v="2016/17"/>
    <n v="1602"/>
    <n v="10146"/>
    <n v="4"/>
    <n v="19"/>
    <n v="1606"/>
    <n v="10165"/>
    <n v="11771"/>
    <n v="28637"/>
    <n v="4389"/>
    <n v="24173"/>
    <n v="28562"/>
    <n v="11"/>
    <n v="64"/>
    <n v="75"/>
    <n v="4400"/>
    <n v="24237"/>
    <n v="3714968"/>
    <n v="6285"/>
    <n v="3721253"/>
    <n v="70117"/>
    <n v="0.98"/>
    <n v="0.95583596214511046"/>
    <n v="7"/>
    <n v="0.28599999999999998"/>
    <n v="0.1439"/>
    <n v="767"/>
    <n v="94"/>
    <n v="2680"/>
    <n v="6489"/>
  </r>
  <r>
    <x v="21"/>
    <s v="C-IV"/>
    <x v="9"/>
    <x v="4"/>
    <n v="2017"/>
    <s v="2016/17"/>
    <n v="538"/>
    <n v="5472"/>
    <n v="14"/>
    <n v="145"/>
    <n v="552"/>
    <n v="5617"/>
    <n v="6169"/>
    <n v="10185"/>
    <n v="1190"/>
    <n v="8616"/>
    <n v="9806"/>
    <n v="39"/>
    <n v="340"/>
    <n v="379"/>
    <n v="1229"/>
    <n v="8956"/>
    <n v="1390096"/>
    <n v="32106"/>
    <n v="1422202"/>
    <n v="45891"/>
    <n v="0.98192771084337349"/>
    <n v="0.9508928571428571"/>
    <n v="7"/>
    <n v="0.28599999999999998"/>
    <n v="0.1439"/>
    <n v="511"/>
    <n v="129"/>
    <n v="1223"/>
    <n v="2267"/>
  </r>
  <r>
    <x v="22"/>
    <s v="C-IV"/>
    <x v="9"/>
    <x v="4"/>
    <n v="2017"/>
    <s v="2016/17"/>
    <n v="92"/>
    <n v="946"/>
    <n v="0"/>
    <n v="3"/>
    <n v="92"/>
    <n v="949"/>
    <n v="1041"/>
    <n v="1935"/>
    <n v="252"/>
    <n v="1678"/>
    <n v="1930"/>
    <n v="0"/>
    <n v="5"/>
    <n v="5"/>
    <n v="252"/>
    <n v="1683"/>
    <n v="259180"/>
    <n v="778"/>
    <n v="259958"/>
    <n v="4818"/>
    <n v="0.97142857142857142"/>
    <n v="0.82608695652173914"/>
    <n v="7"/>
    <n v="0.28599999999999998"/>
    <n v="0.1439"/>
    <n v="58"/>
    <n v="9"/>
    <n v="25"/>
    <n v="47"/>
  </r>
  <r>
    <x v="23"/>
    <s v="C-IV"/>
    <x v="9"/>
    <x v="4"/>
    <n v="2017"/>
    <s v="2016/17"/>
    <n v="585"/>
    <n v="5951"/>
    <n v="3"/>
    <n v="20"/>
    <n v="588"/>
    <n v="5971"/>
    <n v="6559"/>
    <n v="13249"/>
    <n v="2484"/>
    <n v="10711"/>
    <n v="13195"/>
    <n v="7"/>
    <n v="47"/>
    <n v="54"/>
    <n v="2491"/>
    <n v="10758"/>
    <n v="1717510"/>
    <n v="5981"/>
    <n v="1723491"/>
    <n v="40880"/>
    <n v="0.92897727272727271"/>
    <n v="0.95141700404858298"/>
    <n v="7"/>
    <n v="0.28599999999999998"/>
    <n v="0.1439"/>
    <n v="447"/>
    <n v="44"/>
    <n v="531"/>
    <n v="1181"/>
  </r>
  <r>
    <x v="24"/>
    <s v="C-IV"/>
    <x v="9"/>
    <x v="4"/>
    <n v="2017"/>
    <s v="2016/17"/>
    <n v="3638"/>
    <n v="20186"/>
    <n v="8"/>
    <n v="34"/>
    <n v="3646"/>
    <n v="20220"/>
    <n v="23866"/>
    <n v="55112"/>
    <n v="9648"/>
    <n v="45344"/>
    <n v="54992"/>
    <n v="21"/>
    <n v="99"/>
    <n v="120"/>
    <n v="9669"/>
    <n v="45443"/>
    <n v="7271561"/>
    <n v="10711"/>
    <n v="7282272"/>
    <n v="139898"/>
    <n v="0.95220125786163523"/>
    <n v="0.95855855855855854"/>
    <n v="1"/>
    <n v="0"/>
    <n v="1.3899999999999999E-2"/>
    <n v="1542"/>
    <n v="275"/>
    <n v="3653"/>
    <n v="8433"/>
  </r>
  <r>
    <x v="25"/>
    <s v="C-IV"/>
    <x v="9"/>
    <x v="4"/>
    <n v="2017"/>
    <s v="2016/17"/>
    <n v="71"/>
    <n v="468"/>
    <n v="1"/>
    <n v="0"/>
    <n v="72"/>
    <n v="468"/>
    <n v="540"/>
    <n v="1109"/>
    <n v="176"/>
    <n v="932"/>
    <n v="1108"/>
    <n v="1"/>
    <n v="0"/>
    <n v="1"/>
    <n v="177"/>
    <n v="932"/>
    <n v="146036"/>
    <n v="119"/>
    <n v="146155"/>
    <n v="3205"/>
    <n v="0.97058823529411764"/>
    <n v="0.8928571428571429"/>
    <n v="7"/>
    <n v="0.28599999999999998"/>
    <n v="0.1439"/>
    <n v="50"/>
    <n v="7"/>
    <n v="36"/>
    <n v="68"/>
  </r>
  <r>
    <x v="26"/>
    <s v="C-IV"/>
    <x v="9"/>
    <x v="4"/>
    <n v="2017"/>
    <s v="2016/17"/>
    <n v="14"/>
    <n v="458"/>
    <n v="0"/>
    <n v="1"/>
    <n v="14"/>
    <n v="459"/>
    <n v="473"/>
    <n v="818"/>
    <n v="37"/>
    <n v="777"/>
    <n v="814"/>
    <n v="0"/>
    <n v="4"/>
    <n v="4"/>
    <n v="37"/>
    <n v="781"/>
    <n v="108859"/>
    <n v="308"/>
    <n v="109167"/>
    <n v="3791"/>
    <n v="0.98113207547169812"/>
    <n v="1"/>
    <n v="7"/>
    <n v="0.28599999999999998"/>
    <n v="0.1439"/>
    <n v="62"/>
    <n v="19"/>
    <n v="63"/>
    <n v="135"/>
  </r>
  <r>
    <x v="27"/>
    <s v="C-IV"/>
    <x v="9"/>
    <x v="4"/>
    <n v="2017"/>
    <s v="2016/17"/>
    <n v="2053"/>
    <n v="18331"/>
    <n v="8"/>
    <n v="84"/>
    <n v="2061"/>
    <n v="18415"/>
    <n v="20476"/>
    <n v="44720"/>
    <n v="5276"/>
    <n v="39164"/>
    <n v="44440"/>
    <n v="28"/>
    <n v="252"/>
    <n v="280"/>
    <n v="5304"/>
    <n v="39416"/>
    <n v="5590374"/>
    <n v="23681"/>
    <n v="5614055"/>
    <n v="183530"/>
    <n v="0.96489859594383776"/>
    <n v="0.96899224806201545"/>
    <n v="0"/>
    <n v="0"/>
    <n v="4.9599999999999998E-2"/>
    <n v="2340"/>
    <n v="409"/>
    <n v="5862"/>
    <n v="13246"/>
  </r>
  <r>
    <x v="28"/>
    <s v="C-IV"/>
    <x v="9"/>
    <x v="4"/>
    <n v="2017"/>
    <s v="2016/17"/>
    <n v="306"/>
    <n v="3102"/>
    <n v="2"/>
    <n v="19"/>
    <n v="308"/>
    <n v="3121"/>
    <n v="3429"/>
    <n v="7049"/>
    <n v="751"/>
    <n v="6233"/>
    <n v="6984"/>
    <n v="9"/>
    <n v="56"/>
    <n v="65"/>
    <n v="760"/>
    <n v="6289"/>
    <n v="854479"/>
    <n v="5043"/>
    <n v="859522"/>
    <n v="32869"/>
    <n v="0.965034965034965"/>
    <n v="0.9263157894736842"/>
    <n v="7"/>
    <n v="0.28599999999999998"/>
    <n v="0.1439"/>
    <n v="249"/>
    <n v="54"/>
    <n v="710"/>
    <n v="1511"/>
  </r>
  <r>
    <x v="29"/>
    <s v="C-IV"/>
    <x v="9"/>
    <x v="4"/>
    <n v="2017"/>
    <s v="2016/17"/>
    <n v="227"/>
    <n v="4095"/>
    <n v="0"/>
    <n v="4"/>
    <n v="227"/>
    <n v="4099"/>
    <n v="4326"/>
    <n v="7543"/>
    <n v="565"/>
    <n v="6969"/>
    <n v="7534"/>
    <n v="0"/>
    <n v="9"/>
    <n v="9"/>
    <n v="565"/>
    <n v="6978"/>
    <n v="1033506"/>
    <n v="764"/>
    <n v="1034270"/>
    <n v="25539"/>
    <n v="0.83185840707964598"/>
    <n v="0.86"/>
    <n v="7"/>
    <n v="0.28599999999999998"/>
    <n v="0.1439"/>
    <n v="333"/>
    <n v="79"/>
    <n v="126"/>
    <n v="222"/>
  </r>
  <r>
    <x v="30"/>
    <s v="CalWIN"/>
    <x v="9"/>
    <x v="4"/>
    <n v="2017"/>
    <s v="2016/17"/>
    <n v="10569"/>
    <n v="109775"/>
    <n v="83"/>
    <n v="1854"/>
    <n v="10652"/>
    <n v="111629"/>
    <n v="122281"/>
    <n v="250730"/>
    <n v="27081"/>
    <n v="219274"/>
    <n v="246355"/>
    <n v="294"/>
    <n v="4081"/>
    <n v="4375"/>
    <n v="27375"/>
    <n v="223355"/>
    <n v="33218436"/>
    <n v="505865"/>
    <n v="33724301"/>
    <n v="910947"/>
    <n v="0.98992080633549318"/>
    <n v="1"/>
    <n v="4"/>
    <n v="0.5"/>
    <n v="1.66E-2"/>
    <n v="7792"/>
    <n v="2024"/>
    <n v="26692"/>
    <n v="58640"/>
  </r>
  <r>
    <x v="31"/>
    <s v="CalWIN"/>
    <x v="9"/>
    <x v="4"/>
    <n v="2017"/>
    <s v="2016/17"/>
    <n v="699"/>
    <n v="8461"/>
    <n v="5"/>
    <n v="48"/>
    <n v="704"/>
    <n v="8509"/>
    <n v="9213"/>
    <n v="17322"/>
    <n v="1783"/>
    <n v="15419"/>
    <n v="17202"/>
    <n v="19"/>
    <n v="101"/>
    <n v="120"/>
    <n v="1802"/>
    <n v="15520"/>
    <n v="2216971"/>
    <n v="13218"/>
    <n v="2230189"/>
    <n v="63976"/>
    <n v="1"/>
    <n v="0.95833333333333337"/>
    <n v="7"/>
    <n v="0.28599999999999998"/>
    <n v="0.1439"/>
    <n v="639"/>
    <n v="274"/>
    <n v="642"/>
    <n v="1299"/>
  </r>
  <r>
    <x v="32"/>
    <s v="C-IV"/>
    <x v="9"/>
    <x v="4"/>
    <n v="2017"/>
    <s v="2016/17"/>
    <n v="76"/>
    <n v="1056"/>
    <n v="0"/>
    <n v="0"/>
    <n v="76"/>
    <n v="1056"/>
    <n v="1132"/>
    <n v="2030"/>
    <n v="183"/>
    <n v="1847"/>
    <n v="2030"/>
    <n v="0"/>
    <n v="0"/>
    <n v="0"/>
    <n v="183"/>
    <n v="1847"/>
    <n v="272028"/>
    <n v="0"/>
    <n v="272028"/>
    <n v="6247"/>
    <n v="1"/>
    <n v="0.77500000000000002"/>
    <n v="7"/>
    <n v="0.28599999999999998"/>
    <n v="0.1439"/>
    <n v="89"/>
    <n v="23"/>
    <n v="55"/>
    <n v="84"/>
  </r>
  <r>
    <x v="33"/>
    <s v="C-IV"/>
    <x v="9"/>
    <x v="4"/>
    <n v="2017"/>
    <s v="2016/17"/>
    <n v="15163"/>
    <n v="113138"/>
    <n v="47"/>
    <n v="425"/>
    <n v="15210"/>
    <n v="113563"/>
    <n v="128773"/>
    <n v="286308"/>
    <n v="40942"/>
    <n v="244048"/>
    <n v="284990"/>
    <n v="148"/>
    <n v="1170"/>
    <n v="1318"/>
    <n v="41090"/>
    <n v="245218"/>
    <n v="38125011"/>
    <n v="129806"/>
    <n v="38254817"/>
    <n v="847562"/>
    <n v="0.99387923904052933"/>
    <n v="0.94361084220716362"/>
    <n v="4"/>
    <n v="0.25"/>
    <n v="4.3299999999999998E-2"/>
    <n v="9876"/>
    <n v="2637"/>
    <n v="14794"/>
    <n v="33422"/>
  </r>
  <r>
    <x v="34"/>
    <s v="CalWIN"/>
    <x v="9"/>
    <x v="4"/>
    <n v="2017"/>
    <s v="2016/17"/>
    <n v="14317"/>
    <n v="85440"/>
    <n v="243"/>
    <n v="1002"/>
    <n v="14560"/>
    <n v="86442"/>
    <n v="101002"/>
    <n v="211464"/>
    <n v="37116"/>
    <n v="171110"/>
    <n v="208226"/>
    <n v="938"/>
    <n v="2300"/>
    <n v="3238"/>
    <n v="38054"/>
    <n v="173410"/>
    <n v="29767477"/>
    <n v="395461"/>
    <n v="30162938"/>
    <n v="557291"/>
    <n v="0.99121639606068668"/>
    <n v="0.98664343786295006"/>
    <n v="4"/>
    <n v="0.25"/>
    <n v="4.8300000000000003E-2"/>
    <n v="7397"/>
    <n v="2067"/>
    <n v="8535"/>
    <n v="17072"/>
  </r>
  <r>
    <x v="35"/>
    <s v="C-IV"/>
    <x v="9"/>
    <x v="4"/>
    <n v="2017"/>
    <s v="2016/17"/>
    <n v="245"/>
    <n v="2144"/>
    <n v="1"/>
    <n v="5"/>
    <n v="246"/>
    <n v="2149"/>
    <n v="2395"/>
    <n v="5281"/>
    <n v="642"/>
    <n v="4615"/>
    <n v="5257"/>
    <n v="2"/>
    <n v="22"/>
    <n v="24"/>
    <n v="644"/>
    <n v="4637"/>
    <n v="679515"/>
    <n v="1836"/>
    <n v="681351"/>
    <n v="19063"/>
    <n v="0.94845360824742264"/>
    <n v="0.9464285714285714"/>
    <n v="7"/>
    <n v="0.28599999999999998"/>
    <n v="0.1439"/>
    <n v="176"/>
    <n v="30"/>
    <n v="325"/>
    <n v="760"/>
  </r>
  <r>
    <x v="36"/>
    <s v="C-IV"/>
    <x v="9"/>
    <x v="4"/>
    <n v="2017"/>
    <s v="2016/17"/>
    <n v="24449"/>
    <n v="151994"/>
    <n v="57"/>
    <n v="672"/>
    <n v="24506"/>
    <n v="152666"/>
    <n v="177172"/>
    <n v="387537"/>
    <n v="64935"/>
    <n v="320803"/>
    <n v="385738"/>
    <n v="197"/>
    <n v="1602"/>
    <n v="1799"/>
    <n v="65132"/>
    <n v="322405"/>
    <n v="52647787"/>
    <n v="195137"/>
    <n v="52842924"/>
    <n v="882923"/>
    <n v="0.99195777833626542"/>
    <n v="0.95956160241874533"/>
    <n v="5"/>
    <n v="0"/>
    <n v="2.3300000000000001E-2"/>
    <n v="11469"/>
    <n v="3030"/>
    <n v="19105"/>
    <n v="41497"/>
  </r>
  <r>
    <x v="37"/>
    <s v="CalWIN"/>
    <x v="9"/>
    <x v="4"/>
    <n v="2017"/>
    <s v="2016/17"/>
    <n v="12820"/>
    <n v="126744"/>
    <n v="110"/>
    <n v="1349"/>
    <n v="12930"/>
    <n v="128093"/>
    <n v="141023"/>
    <n v="284723"/>
    <n v="35045"/>
    <n v="246291"/>
    <n v="281336"/>
    <n v="373"/>
    <n v="3014"/>
    <n v="3387"/>
    <n v="35418"/>
    <n v="249305"/>
    <n v="37797297"/>
    <n v="380503"/>
    <n v="38177800"/>
    <n v="909911"/>
    <n v="0.98499361430395915"/>
    <n v="0.9826656394453005"/>
    <n v="7"/>
    <n v="0.71399999999999997"/>
    <n v="4.0399999999999998E-2"/>
    <n v="11113"/>
    <n v="3976"/>
    <n v="14799"/>
    <n v="30874"/>
  </r>
  <r>
    <x v="38"/>
    <s v="CalWIN"/>
    <x v="9"/>
    <x v="4"/>
    <n v="2017"/>
    <s v="2016/17"/>
    <n v="2126"/>
    <n v="31066"/>
    <n v="56"/>
    <n v="1517"/>
    <n v="2182"/>
    <n v="32583"/>
    <n v="34765"/>
    <n v="52717"/>
    <n v="4673"/>
    <n v="45636"/>
    <n v="50309"/>
    <n v="158"/>
    <n v="2250"/>
    <n v="2408"/>
    <n v="4831"/>
    <n v="47886"/>
    <n v="7346584"/>
    <n v="304230"/>
    <n v="7650814"/>
    <n v="225193"/>
    <n v="0.98204787234042556"/>
    <n v="0.94476744186046513"/>
    <n v="1"/>
    <n v="1"/>
    <n v="3.0499999999999999E-2"/>
    <n v="2753"/>
    <n v="795"/>
    <n v="3903"/>
    <n v="6310"/>
  </r>
  <r>
    <x v="39"/>
    <s v="C-IV"/>
    <x v="9"/>
    <x v="4"/>
    <n v="2017"/>
    <s v="2016/17"/>
    <n v="6916"/>
    <n v="43348"/>
    <n v="20"/>
    <n v="293"/>
    <n v="6936"/>
    <n v="43641"/>
    <n v="50577"/>
    <n v="113445"/>
    <n v="17253"/>
    <n v="95335"/>
    <n v="112588"/>
    <n v="74"/>
    <n v="783"/>
    <n v="857"/>
    <n v="17327"/>
    <n v="96118"/>
    <n v="15079924"/>
    <n v="90798"/>
    <n v="15170722"/>
    <n v="301153"/>
    <n v="0.97521551724137934"/>
    <n v="0.92040643522438614"/>
    <n v="2"/>
    <n v="0"/>
    <n v="2.5700000000000001E-2"/>
    <n v="2936"/>
    <n v="1000"/>
    <n v="6574"/>
    <n v="14452"/>
  </r>
  <r>
    <x v="40"/>
    <s v="CalWIN"/>
    <x v="9"/>
    <x v="4"/>
    <n v="2017"/>
    <s v="2016/17"/>
    <n v="855"/>
    <n v="8864"/>
    <n v="1"/>
    <n v="21"/>
    <n v="856"/>
    <n v="8885"/>
    <n v="9741"/>
    <n v="17687"/>
    <n v="2122"/>
    <n v="15502"/>
    <n v="17624"/>
    <n v="5"/>
    <n v="58"/>
    <n v="63"/>
    <n v="2127"/>
    <n v="15560"/>
    <n v="2358688"/>
    <n v="4635"/>
    <n v="2363323"/>
    <n v="62336"/>
    <n v="0.95945945945945943"/>
    <n v="0.96954314720812185"/>
    <n v="7"/>
    <n v="0.28599999999999998"/>
    <n v="0.1439"/>
    <n v="659"/>
    <n v="197"/>
    <n v="1073"/>
    <n v="2270"/>
  </r>
  <r>
    <x v="41"/>
    <s v="CalWIN"/>
    <x v="9"/>
    <x v="4"/>
    <n v="2017"/>
    <s v="2016/17"/>
    <n v="824"/>
    <n v="13558"/>
    <n v="9"/>
    <n v="304"/>
    <n v="833"/>
    <n v="13862"/>
    <n v="14695"/>
    <n v="28610"/>
    <n v="1998"/>
    <n v="25845"/>
    <n v="27843"/>
    <n v="32"/>
    <n v="735"/>
    <n v="767"/>
    <n v="2030"/>
    <n v="26580"/>
    <n v="3700158"/>
    <n v="77699"/>
    <n v="3777857"/>
    <n v="156509"/>
    <n v="0.97047970479704793"/>
    <n v="0.90273556231003038"/>
    <n v="7"/>
    <n v="0.28599999999999998"/>
    <n v="0.1439"/>
    <n v="1133"/>
    <n v="248"/>
    <n v="3418"/>
    <n v="6770"/>
  </r>
  <r>
    <x v="42"/>
    <s v="CalWIN"/>
    <x v="9"/>
    <x v="4"/>
    <n v="2017"/>
    <s v="2016/17"/>
    <n v="1958"/>
    <n v="15860"/>
    <n v="7"/>
    <n v="100"/>
    <n v="1965"/>
    <n v="15960"/>
    <n v="17925"/>
    <n v="37019"/>
    <n v="5090"/>
    <n v="31699"/>
    <n v="36789"/>
    <n v="21"/>
    <n v="209"/>
    <n v="230"/>
    <n v="5111"/>
    <n v="31908"/>
    <n v="4813524"/>
    <n v="26308"/>
    <n v="4839832"/>
    <n v="147286"/>
    <n v="0.96511627906976749"/>
    <n v="0.89308176100628933"/>
    <n v="7"/>
    <n v="0.28599999999999998"/>
    <n v="0.1439"/>
    <n v="1777"/>
    <n v="513"/>
    <n v="4121"/>
    <n v="9569"/>
  </r>
  <r>
    <x v="43"/>
    <s v="CalWIN"/>
    <x v="9"/>
    <x v="4"/>
    <n v="2017"/>
    <s v="2016/17"/>
    <n v="4335"/>
    <n v="46216"/>
    <n v="39"/>
    <n v="966"/>
    <n v="4374"/>
    <n v="47182"/>
    <n v="51556"/>
    <n v="101253"/>
    <n v="10544"/>
    <n v="88544"/>
    <n v="99088"/>
    <n v="129"/>
    <n v="2036"/>
    <n v="2165"/>
    <n v="10673"/>
    <n v="90580"/>
    <n v="13459741"/>
    <n v="253706"/>
    <n v="13713447"/>
    <n v="447483"/>
    <n v="0.9887640449438202"/>
    <n v="0.97033898305084743"/>
    <n v="1"/>
    <n v="1"/>
    <n v="4.9000000000000002E-2"/>
    <n v="2775"/>
    <n v="712"/>
    <n v="9336"/>
    <n v="19238"/>
  </r>
  <r>
    <x v="44"/>
    <s v="CalWIN"/>
    <x v="9"/>
    <x v="4"/>
    <n v="2017"/>
    <s v="2016/17"/>
    <n v="1026"/>
    <n v="13089"/>
    <n v="1"/>
    <n v="28"/>
    <n v="1027"/>
    <n v="13117"/>
    <n v="14144"/>
    <n v="25530"/>
    <n v="2554"/>
    <n v="22904"/>
    <n v="25458"/>
    <n v="4"/>
    <n v="68"/>
    <n v="72"/>
    <n v="2558"/>
    <n v="22972"/>
    <n v="3377012"/>
    <n v="7052"/>
    <n v="3384064"/>
    <n v="80059"/>
    <n v="0.94746716697936206"/>
    <n v="0.99047619047619051"/>
    <n v="7"/>
    <n v="0.28599999999999998"/>
    <n v="0.1439"/>
    <n v="945"/>
    <n v="310"/>
    <n v="2302"/>
    <n v="4898"/>
  </r>
  <r>
    <x v="45"/>
    <s v="C-IV"/>
    <x v="9"/>
    <x v="4"/>
    <n v="2017"/>
    <s v="2016/17"/>
    <n v="1260"/>
    <n v="11622"/>
    <n v="1"/>
    <n v="25"/>
    <n v="1261"/>
    <n v="11647"/>
    <n v="12908"/>
    <n v="24243"/>
    <n v="3032"/>
    <n v="21163"/>
    <n v="24195"/>
    <n v="2"/>
    <n v="46"/>
    <n v="48"/>
    <n v="3034"/>
    <n v="21209"/>
    <n v="3188488"/>
    <n v="5140"/>
    <n v="3193628"/>
    <n v="64829"/>
    <n v="0.94107452339688047"/>
    <n v="0.97709923664122134"/>
    <n v="7"/>
    <n v="0.28599999999999998"/>
    <n v="0.1439"/>
    <n v="1038"/>
    <n v="259"/>
    <n v="576"/>
    <n v="919"/>
  </r>
  <r>
    <x v="46"/>
    <s v="C-IV"/>
    <x v="9"/>
    <x v="4"/>
    <n v="2017"/>
    <s v="2016/17"/>
    <n v="9"/>
    <n v="155"/>
    <n v="0"/>
    <n v="0"/>
    <n v="9"/>
    <n v="155"/>
    <n v="164"/>
    <n v="279"/>
    <n v="24"/>
    <n v="255"/>
    <n v="279"/>
    <n v="0"/>
    <n v="0"/>
    <n v="0"/>
    <n v="24"/>
    <n v="255"/>
    <n v="35226"/>
    <n v="0"/>
    <n v="35226"/>
    <n v="820"/>
    <n v="1"/>
    <n v="0.7142857142857143"/>
    <n v="7"/>
    <n v="0.28599999999999998"/>
    <n v="0.1439"/>
    <n v="11"/>
    <n v="1"/>
    <n v="3"/>
    <n v="3"/>
  </r>
  <r>
    <x v="47"/>
    <s v="C-IV"/>
    <x v="9"/>
    <x v="4"/>
    <n v="2017"/>
    <s v="2016/17"/>
    <n v="368"/>
    <n v="2761"/>
    <n v="0"/>
    <n v="2"/>
    <n v="368"/>
    <n v="2763"/>
    <n v="3131"/>
    <n v="6544"/>
    <n v="1004"/>
    <n v="5531"/>
    <n v="6535"/>
    <n v="1"/>
    <n v="8"/>
    <n v="9"/>
    <n v="1005"/>
    <n v="5539"/>
    <n v="875002"/>
    <n v="661"/>
    <n v="875663"/>
    <n v="18809"/>
    <n v="0.92763157894736836"/>
    <n v="0.83636363636363631"/>
    <n v="7"/>
    <n v="0.28599999999999998"/>
    <n v="0.1439"/>
    <n v="262"/>
    <n v="72"/>
    <n v="142"/>
    <n v="249"/>
  </r>
  <r>
    <x v="48"/>
    <s v="CalWIN"/>
    <x v="9"/>
    <x v="4"/>
    <n v="2017"/>
    <s v="2016/17"/>
    <n v="2437"/>
    <n v="19430"/>
    <n v="7"/>
    <n v="118"/>
    <n v="2444"/>
    <n v="19548"/>
    <n v="21992"/>
    <n v="41617"/>
    <n v="5794"/>
    <n v="35523"/>
    <n v="41317"/>
    <n v="24"/>
    <n v="276"/>
    <n v="300"/>
    <n v="5818"/>
    <n v="35799"/>
    <n v="5815099"/>
    <n v="36472"/>
    <n v="5851571"/>
    <n v="125212"/>
    <n v="0.95448275862068965"/>
    <n v="0.97826086956521741"/>
    <n v="1"/>
    <n v="0"/>
    <n v="0"/>
    <n v="1450"/>
    <n v="370"/>
    <n v="2124"/>
    <n v="4293"/>
  </r>
  <r>
    <x v="49"/>
    <s v="CalWIN"/>
    <x v="9"/>
    <x v="4"/>
    <n v="2017"/>
    <s v="2016/17"/>
    <n v="1407"/>
    <n v="16710"/>
    <n v="12"/>
    <n v="127"/>
    <n v="1419"/>
    <n v="16837"/>
    <n v="18256"/>
    <n v="32490"/>
    <n v="3321"/>
    <n v="28812"/>
    <n v="32133"/>
    <n v="39"/>
    <n v="318"/>
    <n v="357"/>
    <n v="3360"/>
    <n v="29130"/>
    <n v="4268523"/>
    <n v="32460"/>
    <n v="4300983"/>
    <n v="129236"/>
    <n v="0.95629820051413883"/>
    <n v="0.69496855345911945"/>
    <n v="7"/>
    <n v="0.28599999999999998"/>
    <n v="0.1439"/>
    <n v="1385"/>
    <n v="309"/>
    <n v="3023"/>
    <n v="6333"/>
  </r>
  <r>
    <x v="50"/>
    <s v="C-IV"/>
    <x v="9"/>
    <x v="4"/>
    <n v="2017"/>
    <s v="2016/17"/>
    <n v="5491"/>
    <n v="35606"/>
    <n v="11"/>
    <n v="79"/>
    <n v="5502"/>
    <n v="35685"/>
    <n v="41187"/>
    <n v="86397"/>
    <n v="14199"/>
    <n v="71917"/>
    <n v="86116"/>
    <n v="42"/>
    <n v="239"/>
    <n v="281"/>
    <n v="14241"/>
    <n v="72156"/>
    <n v="11603005"/>
    <n v="26533"/>
    <n v="11629538"/>
    <n v="245698"/>
    <n v="0.97634961439588686"/>
    <n v="0.92063492063492058"/>
    <n v="1"/>
    <n v="0"/>
    <n v="4.1700000000000001E-2"/>
    <n v="2924"/>
    <n v="640"/>
    <n v="4869"/>
    <n v="10592"/>
  </r>
  <r>
    <x v="51"/>
    <s v="C-IV"/>
    <x v="9"/>
    <x v="4"/>
    <n v="2017"/>
    <s v="2016/17"/>
    <n v="633"/>
    <n v="4887"/>
    <n v="4"/>
    <n v="25"/>
    <n v="637"/>
    <n v="4912"/>
    <n v="5549"/>
    <n v="12653"/>
    <n v="1729"/>
    <n v="10837"/>
    <n v="12566"/>
    <n v="15"/>
    <n v="72"/>
    <n v="87"/>
    <n v="1744"/>
    <n v="10909"/>
    <n v="1677789"/>
    <n v="8810"/>
    <n v="1686599"/>
    <n v="42500"/>
    <n v="0.9726027397260274"/>
    <n v="0.90540540540540537"/>
    <n v="7"/>
    <n v="0.28599999999999998"/>
    <n v="0.1439"/>
    <n v="400"/>
    <n v="105"/>
    <n v="591"/>
    <n v="1312"/>
  </r>
  <r>
    <x v="52"/>
    <s v="C-IV"/>
    <x v="9"/>
    <x v="4"/>
    <n v="2017"/>
    <s v="2016/17"/>
    <n v="491"/>
    <n v="3928"/>
    <n v="0"/>
    <n v="11"/>
    <n v="491"/>
    <n v="3939"/>
    <n v="4430"/>
    <n v="9600"/>
    <n v="1288"/>
    <n v="8270"/>
    <n v="9558"/>
    <n v="0"/>
    <n v="42"/>
    <n v="42"/>
    <n v="1288"/>
    <n v="8312"/>
    <n v="1228675"/>
    <n v="5632"/>
    <n v="1234307"/>
    <n v="27292"/>
    <n v="0.9"/>
    <n v="0.97345132743362828"/>
    <n v="7"/>
    <n v="0.28599999999999998"/>
    <n v="0.1439"/>
    <n v="344"/>
    <n v="46"/>
    <n v="407"/>
    <n v="883"/>
  </r>
  <r>
    <x v="53"/>
    <s v="C-IV"/>
    <x v="9"/>
    <x v="4"/>
    <n v="2017"/>
    <s v="2016/17"/>
    <n v="55"/>
    <n v="944"/>
    <n v="0"/>
    <n v="0"/>
    <n v="55"/>
    <n v="944"/>
    <n v="999"/>
    <n v="1721"/>
    <n v="131"/>
    <n v="1589"/>
    <n v="1720"/>
    <n v="0"/>
    <n v="1"/>
    <n v="1"/>
    <n v="131"/>
    <n v="1590"/>
    <n v="242141"/>
    <n v="154"/>
    <n v="242295"/>
    <n v="5049"/>
    <n v="0.95522388059701491"/>
    <n v="0.43859649122807015"/>
    <n v="7"/>
    <n v="0.28599999999999998"/>
    <n v="0.1439"/>
    <n v="104"/>
    <n v="7"/>
    <n v="28"/>
    <n v="41"/>
  </r>
  <r>
    <x v="54"/>
    <s v="CalWIN"/>
    <x v="9"/>
    <x v="4"/>
    <n v="2017"/>
    <s v="2016/17"/>
    <n v="7346"/>
    <n v="43845"/>
    <n v="19"/>
    <n v="413"/>
    <n v="7365"/>
    <n v="44258"/>
    <n v="51623"/>
    <n v="119982"/>
    <n v="20126"/>
    <n v="98727"/>
    <n v="118853"/>
    <n v="62"/>
    <n v="1067"/>
    <n v="1129"/>
    <n v="20188"/>
    <n v="99794"/>
    <n v="16073131"/>
    <n v="125091"/>
    <n v="16198222"/>
    <n v="258804"/>
    <n v="0.96122778675282716"/>
    <n v="0.94670542635658916"/>
    <n v="2"/>
    <n v="0"/>
    <n v="2.4E-2"/>
    <n v="2527"/>
    <n v="351"/>
    <n v="7811"/>
    <n v="18552"/>
  </r>
  <r>
    <x v="55"/>
    <s v="C-IV"/>
    <x v="9"/>
    <x v="4"/>
    <n v="2017"/>
    <s v="2016/17"/>
    <n v="275"/>
    <n v="2814"/>
    <n v="0"/>
    <n v="4"/>
    <n v="275"/>
    <n v="2818"/>
    <n v="3093"/>
    <n v="5358"/>
    <n v="679"/>
    <n v="4667"/>
    <n v="5346"/>
    <n v="1"/>
    <n v="11"/>
    <n v="12"/>
    <n v="680"/>
    <n v="4678"/>
    <n v="711531"/>
    <n v="756"/>
    <n v="712287"/>
    <n v="14338"/>
    <n v="0.97872340425531912"/>
    <n v="0.98863636363636365"/>
    <n v="7"/>
    <n v="0.28599999999999998"/>
    <n v="0.1439"/>
    <n v="215"/>
    <n v="35"/>
    <n v="93"/>
    <n v="148"/>
  </r>
  <r>
    <x v="56"/>
    <s v="CalWIN"/>
    <x v="9"/>
    <x v="4"/>
    <n v="2017"/>
    <s v="2016/17"/>
    <n v="2835"/>
    <n v="34035"/>
    <n v="11"/>
    <n v="307"/>
    <n v="2846"/>
    <n v="34342"/>
    <n v="37188"/>
    <n v="74515"/>
    <n v="7330"/>
    <n v="66539"/>
    <n v="73869"/>
    <n v="34"/>
    <n v="612"/>
    <n v="646"/>
    <n v="7364"/>
    <n v="67151"/>
    <n v="10054631"/>
    <n v="127221"/>
    <n v="10181852"/>
    <n v="241426"/>
    <n v="0.99383753501400562"/>
    <n v="0.97660098522167482"/>
    <n v="1"/>
    <n v="0"/>
    <n v="0.15479999999999999"/>
    <n v="3087"/>
    <n v="552"/>
    <n v="6813"/>
    <n v="15640"/>
  </r>
  <r>
    <x v="57"/>
    <s v="CalWIN"/>
    <x v="9"/>
    <x v="4"/>
    <n v="2017"/>
    <s v="2016/17"/>
    <n v="899"/>
    <n v="9413"/>
    <n v="16"/>
    <n v="112"/>
    <n v="915"/>
    <n v="9525"/>
    <n v="10440"/>
    <n v="20333"/>
    <n v="2363"/>
    <n v="17606"/>
    <n v="19969"/>
    <n v="64"/>
    <n v="300"/>
    <n v="364"/>
    <n v="2427"/>
    <n v="17906"/>
    <n v="2696763"/>
    <n v="43150"/>
    <n v="2739913"/>
    <n v="59585"/>
    <n v="0.95238095238095233"/>
    <n v="0.96120689655172409"/>
    <n v="7"/>
    <n v="0.28599999999999998"/>
    <n v="0.1439"/>
    <n v="820"/>
    <n v="64"/>
    <n v="891"/>
    <n v="1809"/>
  </r>
  <r>
    <x v="58"/>
    <s v="C-IV"/>
    <x v="9"/>
    <x v="4"/>
    <n v="2017"/>
    <s v="2016/17"/>
    <n v="795"/>
    <n v="5255"/>
    <n v="2"/>
    <n v="9"/>
    <n v="797"/>
    <n v="5264"/>
    <n v="6061"/>
    <n v="13125"/>
    <n v="2126"/>
    <n v="10957"/>
    <n v="13083"/>
    <n v="7"/>
    <n v="35"/>
    <n v="42"/>
    <n v="2133"/>
    <n v="10992"/>
    <n v="1784768"/>
    <n v="4505"/>
    <n v="1789273"/>
    <n v="32568"/>
    <n v="0.99567099567099571"/>
    <n v="0.96756756756756757"/>
    <n v="7"/>
    <n v="0.28599999999999998"/>
    <n v="0.1439"/>
    <n v="423"/>
    <n v="94"/>
    <n v="466"/>
    <n v="959"/>
  </r>
  <r>
    <x v="0"/>
    <s v="n/a"/>
    <x v="10"/>
    <x v="4"/>
    <n v="2017"/>
    <s v="2016/17"/>
    <n v="258944"/>
    <n v="1779583"/>
    <n v="2225"/>
    <n v="17839"/>
    <n v="261169"/>
    <n v="1797422"/>
    <n v="2058591"/>
    <n v="4291829"/>
    <n v="680174"/>
    <n v="3565327"/>
    <n v="4245501"/>
    <n v="7128"/>
    <n v="39200"/>
    <n v="46328"/>
    <n v="687302"/>
    <n v="3604527"/>
    <n v="584355895"/>
    <n v="5533296"/>
    <n v="589889191"/>
    <n v="13517034"/>
    <n v="0.97710337802677172"/>
    <n v="0.92620202737348634"/>
    <n v="165"/>
    <n v="0.41799999999999998"/>
    <n v="8.4199999999999997E-2"/>
    <n v="132858"/>
    <n v="30525"/>
    <n v="296961"/>
    <n v="634285"/>
  </r>
  <r>
    <x v="1"/>
    <s v="CalWIN"/>
    <x v="10"/>
    <x v="4"/>
    <n v="2017"/>
    <s v="2016/17"/>
    <n v="5982"/>
    <n v="52233"/>
    <n v="96"/>
    <n v="1171"/>
    <n v="6078"/>
    <n v="53404"/>
    <n v="59482"/>
    <n v="114093"/>
    <n v="13902"/>
    <n v="97202"/>
    <n v="111104"/>
    <n v="337"/>
    <n v="2652"/>
    <n v="2989"/>
    <n v="14239"/>
    <n v="99854"/>
    <n v="15696711"/>
    <n v="341809"/>
    <n v="16038520"/>
    <n v="439064"/>
    <n v="0.99551166965888693"/>
    <n v="0.97435897435897434"/>
    <n v="4"/>
    <n v="0.5"/>
    <n v="7.9799999999999996E-2"/>
    <n v="3910"/>
    <n v="1101"/>
    <n v="7755"/>
    <n v="15050"/>
  </r>
  <r>
    <x v="2"/>
    <s v="C-IV"/>
    <x v="10"/>
    <x v="4"/>
    <n v="2017"/>
    <s v="2016/17"/>
    <n v="1"/>
    <n v="89"/>
    <n v="0"/>
    <n v="0"/>
    <n v="1"/>
    <n v="89"/>
    <n v="90"/>
    <n v="146"/>
    <n v="1"/>
    <n v="145"/>
    <n v="146"/>
    <n v="0"/>
    <n v="0"/>
    <n v="0"/>
    <n v="1"/>
    <n v="145"/>
    <n v="17327"/>
    <n v="0"/>
    <n v="17327"/>
    <n v="339"/>
    <n v="1"/>
    <n v="0.33333333333333331"/>
    <n v="13"/>
    <n v="0.308"/>
    <n v="9.6699999999999994E-2"/>
    <n v="6"/>
    <n v="0"/>
    <n v="3"/>
    <n v="3"/>
  </r>
  <r>
    <x v="3"/>
    <s v="C-IV"/>
    <x v="10"/>
    <x v="4"/>
    <n v="2017"/>
    <s v="2016/17"/>
    <n v="136"/>
    <n v="1599"/>
    <n v="0"/>
    <n v="1"/>
    <n v="136"/>
    <n v="1600"/>
    <n v="1736"/>
    <n v="3239"/>
    <n v="348"/>
    <n v="2889"/>
    <n v="3237"/>
    <n v="0"/>
    <n v="2"/>
    <n v="2"/>
    <n v="348"/>
    <n v="2891"/>
    <n v="424999"/>
    <n v="41"/>
    <n v="425040"/>
    <n v="8275"/>
    <n v="0.9550561797752809"/>
    <n v="0.98333333333333328"/>
    <n v="13"/>
    <n v="0.308"/>
    <n v="9.6699999999999994E-2"/>
    <n v="136"/>
    <n v="22"/>
    <n v="48"/>
    <n v="84"/>
  </r>
  <r>
    <x v="4"/>
    <s v="C-IV"/>
    <x v="10"/>
    <x v="4"/>
    <n v="2017"/>
    <s v="2016/17"/>
    <n v="1704"/>
    <n v="15103"/>
    <n v="4"/>
    <n v="43"/>
    <n v="1708"/>
    <n v="15146"/>
    <n v="16854"/>
    <n v="31626"/>
    <n v="4226"/>
    <n v="27313"/>
    <n v="31539"/>
    <n v="7"/>
    <n v="80"/>
    <n v="87"/>
    <n v="4233"/>
    <n v="27393"/>
    <n v="4306788"/>
    <n v="13581"/>
    <n v="4320369"/>
    <n v="82582"/>
    <n v="0.86189889025893962"/>
    <n v="0.95090909090909093"/>
    <n v="13"/>
    <n v="0.308"/>
    <n v="9.6699999999999994E-2"/>
    <n v="1285"/>
    <n v="446"/>
    <n v="835"/>
    <n v="1456"/>
  </r>
  <r>
    <x v="5"/>
    <s v="C-IV"/>
    <x v="10"/>
    <x v="4"/>
    <n v="2017"/>
    <s v="2016/17"/>
    <n v="185"/>
    <n v="2657"/>
    <n v="0"/>
    <n v="9"/>
    <n v="185"/>
    <n v="2666"/>
    <n v="2851"/>
    <n v="5182"/>
    <n v="490"/>
    <n v="4672"/>
    <n v="5162"/>
    <n v="0"/>
    <n v="20"/>
    <n v="20"/>
    <n v="490"/>
    <n v="4692"/>
    <n v="690766"/>
    <n v="2435"/>
    <n v="693201"/>
    <n v="12348"/>
    <n v="0.96551724137931039"/>
    <n v="0.93939393939393945"/>
    <n v="13"/>
    <n v="0.308"/>
    <n v="9.6699999999999994E-2"/>
    <n v="212"/>
    <n v="30"/>
    <n v="64"/>
    <n v="118"/>
  </r>
  <r>
    <x v="6"/>
    <s v="C-IV"/>
    <x v="10"/>
    <x v="4"/>
    <n v="2017"/>
    <s v="2016/17"/>
    <n v="71"/>
    <n v="559"/>
    <n v="0"/>
    <n v="2"/>
    <n v="71"/>
    <n v="561"/>
    <n v="632"/>
    <n v="1458"/>
    <n v="184"/>
    <n v="1270"/>
    <n v="1454"/>
    <n v="1"/>
    <n v="3"/>
    <n v="4"/>
    <n v="185"/>
    <n v="1273"/>
    <n v="183122"/>
    <n v="381"/>
    <n v="183503"/>
    <n v="9121"/>
    <n v="0.85714285714285721"/>
    <n v="0.90476190476190477"/>
    <n v="13"/>
    <n v="0.308"/>
    <n v="9.6699999999999994E-2"/>
    <n v="76"/>
    <n v="9"/>
    <n v="102"/>
    <n v="222"/>
  </r>
  <r>
    <x v="7"/>
    <s v="CalWIN"/>
    <x v="10"/>
    <x v="4"/>
    <n v="2017"/>
    <s v="2016/17"/>
    <n v="3955"/>
    <n v="28387"/>
    <n v="39"/>
    <n v="266"/>
    <n v="3994"/>
    <n v="28653"/>
    <n v="32647"/>
    <n v="65640"/>
    <n v="9209"/>
    <n v="55609"/>
    <n v="64818"/>
    <n v="143"/>
    <n v="679"/>
    <n v="822"/>
    <n v="9352"/>
    <n v="56288"/>
    <n v="9239906"/>
    <n v="83462"/>
    <n v="9323368"/>
    <n v="277405"/>
    <n v="0.96088435374149661"/>
    <n v="0.96709323583180984"/>
    <n v="2"/>
    <n v="0.5"/>
    <n v="6.25E-2"/>
    <n v="2028"/>
    <n v="515"/>
    <n v="4838"/>
    <n v="9818"/>
  </r>
  <r>
    <x v="8"/>
    <s v="C-IV"/>
    <x v="10"/>
    <x v="4"/>
    <n v="2017"/>
    <s v="2016/17"/>
    <n v="383"/>
    <n v="2164"/>
    <n v="0"/>
    <n v="1"/>
    <n v="383"/>
    <n v="2165"/>
    <n v="2548"/>
    <n v="5228"/>
    <n v="1098"/>
    <n v="4128"/>
    <n v="5226"/>
    <n v="0"/>
    <n v="2"/>
    <n v="2"/>
    <n v="1098"/>
    <n v="4130"/>
    <n v="695170"/>
    <n v="134"/>
    <n v="695304"/>
    <n v="12013"/>
    <n v="0.98958333333333337"/>
    <n v="0.8970588235294118"/>
    <n v="13"/>
    <n v="0.308"/>
    <n v="9.6699999999999994E-2"/>
    <n v="190"/>
    <n v="10"/>
    <n v="116"/>
    <n v="214"/>
  </r>
  <r>
    <x v="9"/>
    <s v="C-IV"/>
    <x v="10"/>
    <x v="4"/>
    <n v="2017"/>
    <s v="2016/17"/>
    <n v="519"/>
    <n v="6477"/>
    <n v="1"/>
    <n v="19"/>
    <n v="520"/>
    <n v="6496"/>
    <n v="7016"/>
    <n v="12464"/>
    <n v="1262"/>
    <n v="11149"/>
    <n v="12411"/>
    <n v="3"/>
    <n v="50"/>
    <n v="53"/>
    <n v="1265"/>
    <n v="11199"/>
    <n v="1684104"/>
    <n v="5289"/>
    <n v="1689393"/>
    <n v="38844"/>
    <n v="0.94871794871794868"/>
    <n v="0.96466431095406358"/>
    <n v="13"/>
    <n v="0.308"/>
    <n v="9.6699999999999994E-2"/>
    <n v="604"/>
    <n v="120"/>
    <n v="362"/>
    <n v="722"/>
  </r>
  <r>
    <x v="10"/>
    <s v="CalWIN"/>
    <x v="10"/>
    <x v="4"/>
    <n v="2017"/>
    <s v="2016/17"/>
    <n v="12639"/>
    <n v="86762"/>
    <n v="81"/>
    <n v="473"/>
    <n v="12720"/>
    <n v="87235"/>
    <n v="99955"/>
    <n v="231514"/>
    <n v="34251"/>
    <n v="195792"/>
    <n v="230043"/>
    <n v="265"/>
    <n v="1206"/>
    <n v="1471"/>
    <n v="34516"/>
    <n v="196998"/>
    <n v="31262002"/>
    <n v="168043"/>
    <n v="31430045"/>
    <n v="495592"/>
    <n v="0.95270479134466768"/>
    <n v="0.92620387742338961"/>
    <n v="8"/>
    <n v="0.375"/>
    <n v="5.7099999999999998E-2"/>
    <n v="4958"/>
    <n v="1654"/>
    <n v="13202"/>
    <n v="29850"/>
  </r>
  <r>
    <x v="11"/>
    <s v="C-IV"/>
    <x v="10"/>
    <x v="4"/>
    <n v="2017"/>
    <s v="2016/17"/>
    <n v="212"/>
    <n v="1313"/>
    <n v="1"/>
    <n v="2"/>
    <n v="213"/>
    <n v="1315"/>
    <n v="1528"/>
    <n v="3540"/>
    <n v="557"/>
    <n v="2973"/>
    <n v="3530"/>
    <n v="2"/>
    <n v="8"/>
    <n v="10"/>
    <n v="559"/>
    <n v="2981"/>
    <n v="429985"/>
    <n v="523"/>
    <n v="430508"/>
    <n v="12384"/>
    <n v="1"/>
    <n v="1"/>
    <n v="13"/>
    <n v="0.308"/>
    <n v="9.6699999999999994E-2"/>
    <n v="115"/>
    <n v="19"/>
    <n v="191"/>
    <n v="410"/>
  </r>
  <r>
    <x v="12"/>
    <s v="C-IV"/>
    <x v="10"/>
    <x v="4"/>
    <n v="2017"/>
    <s v="2016/17"/>
    <n v="874"/>
    <n v="11549"/>
    <n v="0"/>
    <n v="15"/>
    <n v="874"/>
    <n v="11564"/>
    <n v="12438"/>
    <n v="20906"/>
    <n v="2164"/>
    <n v="18704"/>
    <n v="20868"/>
    <n v="0"/>
    <n v="38"/>
    <n v="38"/>
    <n v="2164"/>
    <n v="18742"/>
    <n v="2918810"/>
    <n v="5488"/>
    <n v="2924298"/>
    <n v="55334"/>
    <n v="0.9850746268656716"/>
    <n v="0.96713615023474175"/>
    <n v="13"/>
    <n v="0.308"/>
    <n v="9.6699999999999994E-2"/>
    <n v="1108"/>
    <n v="236"/>
    <n v="574"/>
    <n v="1090"/>
  </r>
  <r>
    <x v="13"/>
    <s v="C-IV"/>
    <x v="10"/>
    <x v="4"/>
    <n v="2017"/>
    <s v="2016/17"/>
    <n v="2328"/>
    <n v="15218"/>
    <n v="14"/>
    <n v="150"/>
    <n v="2342"/>
    <n v="15368"/>
    <n v="17710"/>
    <n v="43011"/>
    <n v="6612"/>
    <n v="35932"/>
    <n v="42544"/>
    <n v="40"/>
    <n v="427"/>
    <n v="467"/>
    <n v="6652"/>
    <n v="36359"/>
    <n v="5442911"/>
    <n v="48015"/>
    <n v="5490926"/>
    <n v="94567"/>
    <n v="0.97777777777777775"/>
    <n v="0.92575406032482599"/>
    <n v="13"/>
    <n v="0.308"/>
    <n v="9.6699999999999994E-2"/>
    <n v="953"/>
    <n v="106"/>
    <n v="897"/>
    <n v="1739"/>
  </r>
  <r>
    <x v="14"/>
    <s v="C-IV"/>
    <x v="10"/>
    <x v="4"/>
    <n v="2017"/>
    <s v="2016/17"/>
    <n v="92"/>
    <n v="918"/>
    <n v="0"/>
    <n v="5"/>
    <n v="92"/>
    <n v="923"/>
    <n v="1015"/>
    <n v="1944"/>
    <n v="251"/>
    <n v="1683"/>
    <n v="1934"/>
    <n v="0"/>
    <n v="10"/>
    <n v="10"/>
    <n v="251"/>
    <n v="1693"/>
    <n v="243646"/>
    <n v="699"/>
    <n v="244345"/>
    <n v="5666"/>
    <n v="1"/>
    <n v="0.84615384615384615"/>
    <n v="13"/>
    <n v="0.308"/>
    <n v="9.6699999999999994E-2"/>
    <n v="82"/>
    <n v="4"/>
    <n v="60"/>
    <n v="124"/>
  </r>
  <r>
    <x v="15"/>
    <s v="C-IV"/>
    <x v="10"/>
    <x v="4"/>
    <n v="2017"/>
    <s v="2016/17"/>
    <n v="9840"/>
    <n v="59910"/>
    <n v="17"/>
    <n v="397"/>
    <n v="9857"/>
    <n v="60307"/>
    <n v="70164"/>
    <n v="162848"/>
    <n v="26455"/>
    <n v="135439"/>
    <n v="161894"/>
    <n v="57"/>
    <n v="897"/>
    <n v="954"/>
    <n v="26512"/>
    <n v="136336"/>
    <n v="21602253"/>
    <n v="123992"/>
    <n v="21726245"/>
    <n v="411965"/>
    <n v="0.98350515463917521"/>
    <n v="0.92874396135265702"/>
    <n v="6"/>
    <n v="0.33300000000000002"/>
    <n v="3.1399999999999997E-2"/>
    <n v="5863"/>
    <n v="1379"/>
    <n v="9848"/>
    <n v="22724"/>
  </r>
  <r>
    <x v="16"/>
    <s v="C-IV"/>
    <x v="10"/>
    <x v="4"/>
    <n v="2017"/>
    <s v="2016/17"/>
    <n v="1461"/>
    <n v="9147"/>
    <n v="7"/>
    <n v="54"/>
    <n v="1468"/>
    <n v="9201"/>
    <n v="10669"/>
    <n v="24215"/>
    <n v="3995"/>
    <n v="20055"/>
    <n v="24050"/>
    <n v="22"/>
    <n v="143"/>
    <n v="165"/>
    <n v="4017"/>
    <n v="20198"/>
    <n v="3082754"/>
    <n v="18514"/>
    <n v="3101268"/>
    <n v="56832"/>
    <n v="0.99656946826758153"/>
    <n v="0.97631578947368425"/>
    <n v="13"/>
    <n v="0.308"/>
    <n v="9.6699999999999994E-2"/>
    <n v="858"/>
    <n v="112"/>
    <n v="1293"/>
    <n v="2932"/>
  </r>
  <r>
    <x v="17"/>
    <s v="C-IV"/>
    <x v="10"/>
    <x v="4"/>
    <n v="2017"/>
    <s v="2016/17"/>
    <n v="568"/>
    <n v="5979"/>
    <n v="1"/>
    <n v="13"/>
    <n v="569"/>
    <n v="5992"/>
    <n v="6561"/>
    <n v="12433"/>
    <n v="1443"/>
    <n v="10953"/>
    <n v="12396"/>
    <n v="3"/>
    <n v="34"/>
    <n v="37"/>
    <n v="1446"/>
    <n v="10987"/>
    <n v="1664023"/>
    <n v="3516"/>
    <n v="1667539"/>
    <n v="32025"/>
    <n v="0.94212218649517687"/>
    <n v="0.94711538461538458"/>
    <n v="13"/>
    <n v="0.308"/>
    <n v="9.6699999999999994E-2"/>
    <n v="443"/>
    <n v="58"/>
    <n v="376"/>
    <n v="768"/>
  </r>
  <r>
    <x v="18"/>
    <s v="C-IV"/>
    <x v="10"/>
    <x v="4"/>
    <n v="2017"/>
    <s v="2016/17"/>
    <n v="234"/>
    <n v="1359"/>
    <n v="0"/>
    <n v="1"/>
    <n v="234"/>
    <n v="1360"/>
    <n v="1594"/>
    <n v="3156"/>
    <n v="641"/>
    <n v="2511"/>
    <n v="3152"/>
    <n v="0"/>
    <n v="4"/>
    <n v="4"/>
    <n v="641"/>
    <n v="2515"/>
    <n v="447037"/>
    <n v="1082"/>
    <n v="448119"/>
    <n v="7907"/>
    <n v="0.82352941176470584"/>
    <n v="0.8928571428571429"/>
    <n v="13"/>
    <n v="0.308"/>
    <n v="9.6699999999999994E-2"/>
    <n v="115"/>
    <n v="8"/>
    <n v="88"/>
    <n v="160"/>
  </r>
  <r>
    <x v="19"/>
    <s v="LRS"/>
    <x v="10"/>
    <x v="4"/>
    <n v="2017"/>
    <s v="2016/17"/>
    <n v="88722"/>
    <n v="454750"/>
    <n v="1140"/>
    <n v="5046"/>
    <n v="89862"/>
    <n v="459796"/>
    <n v="549658"/>
    <n v="1124458"/>
    <n v="235925"/>
    <n v="874553"/>
    <n v="1110478"/>
    <n v="3385"/>
    <n v="10595"/>
    <n v="13980"/>
    <n v="239310"/>
    <n v="885148"/>
    <n v="160053799"/>
    <n v="1822013"/>
    <n v="161875812"/>
    <n v="4030961"/>
    <n v="0.978766118446452"/>
    <n v="0.88238352069660142"/>
    <n v="63"/>
    <n v="0.49199999999999999"/>
    <n v="0.15490000000000001"/>
    <n v="29301"/>
    <n v="4924"/>
    <n v="97562"/>
    <n v="203194"/>
  </r>
  <r>
    <x v="20"/>
    <s v="C-IV"/>
    <x v="10"/>
    <x v="4"/>
    <n v="2017"/>
    <s v="2016/17"/>
    <n v="1623"/>
    <n v="10065"/>
    <n v="4"/>
    <n v="21"/>
    <n v="1627"/>
    <n v="10086"/>
    <n v="11713"/>
    <n v="28483"/>
    <n v="4448"/>
    <n v="23955"/>
    <n v="28403"/>
    <n v="11"/>
    <n v="69"/>
    <n v="80"/>
    <n v="4459"/>
    <n v="24024"/>
    <n v="3713513"/>
    <n v="5907"/>
    <n v="3719420"/>
    <n v="70303"/>
    <n v="0.97879858657243812"/>
    <n v="0.95156695156695159"/>
    <n v="13"/>
    <n v="0.308"/>
    <n v="9.6699999999999994E-2"/>
    <n v="855"/>
    <n v="95"/>
    <n v="2723"/>
    <n v="6571"/>
  </r>
  <r>
    <x v="21"/>
    <s v="C-IV"/>
    <x v="10"/>
    <x v="4"/>
    <n v="2017"/>
    <s v="2016/17"/>
    <n v="549"/>
    <n v="5442"/>
    <n v="16"/>
    <n v="145"/>
    <n v="565"/>
    <n v="5587"/>
    <n v="6152"/>
    <n v="10167"/>
    <n v="1206"/>
    <n v="8577"/>
    <n v="9783"/>
    <n v="43"/>
    <n v="341"/>
    <n v="384"/>
    <n v="1249"/>
    <n v="8918"/>
    <n v="1392456"/>
    <n v="33779"/>
    <n v="1426235"/>
    <n v="46162"/>
    <n v="0.98257839721254359"/>
    <n v="0.9027027027027027"/>
    <n v="13"/>
    <n v="0.308"/>
    <n v="9.6699999999999994E-2"/>
    <n v="424"/>
    <n v="115"/>
    <n v="1217"/>
    <n v="2232"/>
  </r>
  <r>
    <x v="22"/>
    <s v="C-IV"/>
    <x v="10"/>
    <x v="4"/>
    <n v="2017"/>
    <s v="2016/17"/>
    <n v="86"/>
    <n v="937"/>
    <n v="1"/>
    <n v="3"/>
    <n v="87"/>
    <n v="940"/>
    <n v="1027"/>
    <n v="1898"/>
    <n v="240"/>
    <n v="1651"/>
    <n v="1891"/>
    <n v="1"/>
    <n v="6"/>
    <n v="7"/>
    <n v="241"/>
    <n v="1657"/>
    <n v="253056"/>
    <n v="1272"/>
    <n v="254328"/>
    <n v="4800"/>
    <n v="0.97727272727272729"/>
    <n v="0.57499999999999996"/>
    <n v="13"/>
    <n v="0.308"/>
    <n v="9.6699999999999994E-2"/>
    <n v="86"/>
    <n v="18"/>
    <n v="26"/>
    <n v="49"/>
  </r>
  <r>
    <x v="23"/>
    <s v="C-IV"/>
    <x v="10"/>
    <x v="4"/>
    <n v="2017"/>
    <s v="2016/17"/>
    <n v="563"/>
    <n v="5911"/>
    <n v="3"/>
    <n v="17"/>
    <n v="566"/>
    <n v="5928"/>
    <n v="6494"/>
    <n v="12124"/>
    <n v="1423"/>
    <n v="10652"/>
    <n v="12075"/>
    <n v="8"/>
    <n v="41"/>
    <n v="49"/>
    <n v="1431"/>
    <n v="10693"/>
    <n v="1692319"/>
    <n v="5899"/>
    <n v="1698218"/>
    <n v="40990"/>
    <n v="0.93123209169054444"/>
    <n v="0.97489539748953979"/>
    <n v="13"/>
    <n v="0.308"/>
    <n v="9.6699999999999994E-2"/>
    <n v="456"/>
    <n v="55"/>
    <n v="531"/>
    <n v="1185"/>
  </r>
  <r>
    <x v="24"/>
    <s v="C-IV"/>
    <x v="10"/>
    <x v="4"/>
    <n v="2017"/>
    <s v="2016/17"/>
    <n v="3592"/>
    <n v="20099"/>
    <n v="7"/>
    <n v="33"/>
    <n v="3599"/>
    <n v="20132"/>
    <n v="23731"/>
    <n v="54914"/>
    <n v="9562"/>
    <n v="45231"/>
    <n v="54793"/>
    <n v="21"/>
    <n v="100"/>
    <n v="121"/>
    <n v="9583"/>
    <n v="45331"/>
    <n v="7247863"/>
    <n v="11679"/>
    <n v="7259542"/>
    <n v="139752"/>
    <n v="0.93320039880358929"/>
    <n v="0.96226415094339623"/>
    <n v="1"/>
    <n v="0"/>
    <n v="2.8899999999999999E-2"/>
    <n v="1714"/>
    <n v="237"/>
    <n v="3654"/>
    <n v="8489"/>
  </r>
  <r>
    <x v="25"/>
    <s v="C-IV"/>
    <x v="10"/>
    <x v="4"/>
    <n v="2017"/>
    <s v="2016/17"/>
    <n v="71"/>
    <n v="460"/>
    <n v="1"/>
    <n v="1"/>
    <n v="72"/>
    <n v="461"/>
    <n v="533"/>
    <n v="1102"/>
    <n v="184"/>
    <n v="916"/>
    <n v="1100"/>
    <n v="1"/>
    <n v="1"/>
    <n v="2"/>
    <n v="185"/>
    <n v="917"/>
    <n v="146006"/>
    <n v="325"/>
    <n v="146331"/>
    <n v="3217"/>
    <n v="0.96296296296296302"/>
    <n v="1"/>
    <n v="13"/>
    <n v="0.308"/>
    <n v="9.6699999999999994E-2"/>
    <n v="39"/>
    <n v="4"/>
    <n v="36"/>
    <n v="69"/>
  </r>
  <r>
    <x v="26"/>
    <s v="C-IV"/>
    <x v="10"/>
    <x v="4"/>
    <n v="2017"/>
    <s v="2016/17"/>
    <n v="14"/>
    <n v="437"/>
    <n v="0"/>
    <n v="1"/>
    <n v="14"/>
    <n v="438"/>
    <n v="452"/>
    <n v="779"/>
    <n v="37"/>
    <n v="738"/>
    <n v="775"/>
    <n v="0"/>
    <n v="4"/>
    <n v="4"/>
    <n v="37"/>
    <n v="742"/>
    <n v="108896"/>
    <n v="308"/>
    <n v="109204"/>
    <n v="3806"/>
    <n v="1"/>
    <n v="0.91304347826086951"/>
    <n v="13"/>
    <n v="0.308"/>
    <n v="9.6699999999999994E-2"/>
    <n v="56"/>
    <n v="15"/>
    <n v="66"/>
    <n v="147"/>
  </r>
  <r>
    <x v="27"/>
    <s v="C-IV"/>
    <x v="10"/>
    <x v="4"/>
    <n v="2017"/>
    <s v="2016/17"/>
    <n v="2124"/>
    <n v="18269"/>
    <n v="6"/>
    <n v="86"/>
    <n v="2130"/>
    <n v="18355"/>
    <n v="20485"/>
    <n v="44912"/>
    <n v="5489"/>
    <n v="39133"/>
    <n v="44622"/>
    <n v="24"/>
    <n v="266"/>
    <n v="290"/>
    <n v="5513"/>
    <n v="39399"/>
    <n v="5640794"/>
    <n v="26714"/>
    <n v="5667508"/>
    <n v="183984"/>
    <n v="0.99828962371721774"/>
    <n v="0.93064312736443888"/>
    <n v="1"/>
    <n v="0"/>
    <n v="2.6800000000000001E-2"/>
    <n v="3293"/>
    <n v="407"/>
    <n v="6376"/>
    <n v="14488"/>
  </r>
  <r>
    <x v="28"/>
    <s v="C-IV"/>
    <x v="10"/>
    <x v="4"/>
    <n v="2017"/>
    <s v="2016/17"/>
    <n v="304"/>
    <n v="3085"/>
    <n v="2"/>
    <n v="18"/>
    <n v="306"/>
    <n v="3103"/>
    <n v="3409"/>
    <n v="6936"/>
    <n v="769"/>
    <n v="6105"/>
    <n v="6874"/>
    <n v="8"/>
    <n v="54"/>
    <n v="62"/>
    <n v="777"/>
    <n v="6159"/>
    <n v="847347"/>
    <n v="4605"/>
    <n v="851952"/>
    <n v="33074"/>
    <n v="0.97222222222222221"/>
    <n v="0.94047619047619047"/>
    <n v="13"/>
    <n v="0.308"/>
    <n v="9.6699999999999994E-2"/>
    <n v="265"/>
    <n v="68"/>
    <n v="710"/>
    <n v="1503"/>
  </r>
  <r>
    <x v="29"/>
    <s v="C-IV"/>
    <x v="10"/>
    <x v="4"/>
    <n v="2017"/>
    <s v="2016/17"/>
    <n v="234"/>
    <n v="4100"/>
    <n v="0"/>
    <n v="4"/>
    <n v="234"/>
    <n v="4104"/>
    <n v="4338"/>
    <n v="7509"/>
    <n v="577"/>
    <n v="6923"/>
    <n v="7500"/>
    <n v="0"/>
    <n v="9"/>
    <n v="9"/>
    <n v="577"/>
    <n v="6932"/>
    <n v="1025391"/>
    <n v="764"/>
    <n v="1026155"/>
    <n v="25318"/>
    <n v="0.89565217391304353"/>
    <n v="0.81132075471698117"/>
    <n v="13"/>
    <n v="0.308"/>
    <n v="9.6699999999999994E-2"/>
    <n v="363"/>
    <n v="102"/>
    <n v="134"/>
    <n v="239"/>
  </r>
  <r>
    <x v="30"/>
    <s v="CalWIN"/>
    <x v="10"/>
    <x v="4"/>
    <n v="2017"/>
    <s v="2016/17"/>
    <n v="10442"/>
    <n v="109366"/>
    <n v="83"/>
    <n v="1866"/>
    <n v="10525"/>
    <n v="111232"/>
    <n v="121757"/>
    <n v="249747"/>
    <n v="26793"/>
    <n v="218592"/>
    <n v="245385"/>
    <n v="291"/>
    <n v="4071"/>
    <n v="4362"/>
    <n v="27084"/>
    <n v="222663"/>
    <n v="32983606"/>
    <n v="498889"/>
    <n v="33482495"/>
    <n v="911409"/>
    <n v="0.98923786514386114"/>
    <n v="0.99356568364611264"/>
    <n v="9"/>
    <n v="0.44400000000000001"/>
    <n v="7.3099999999999998E-2"/>
    <n v="6899"/>
    <n v="1714"/>
    <n v="26551"/>
    <n v="58336"/>
  </r>
  <r>
    <x v="31"/>
    <s v="CalWIN"/>
    <x v="10"/>
    <x v="4"/>
    <n v="2017"/>
    <s v="2016/17"/>
    <n v="678"/>
    <n v="8386"/>
    <n v="6"/>
    <n v="50"/>
    <n v="684"/>
    <n v="8436"/>
    <n v="9120"/>
    <n v="17269"/>
    <n v="1715"/>
    <n v="15429"/>
    <n v="17144"/>
    <n v="20"/>
    <n v="105"/>
    <n v="125"/>
    <n v="1735"/>
    <n v="15534"/>
    <n v="2201922"/>
    <n v="14486"/>
    <n v="2216408"/>
    <n v="63804"/>
    <n v="1"/>
    <n v="0.91082802547770703"/>
    <n v="13"/>
    <n v="0.308"/>
    <n v="9.6699999999999994E-2"/>
    <n v="560"/>
    <n v="222"/>
    <n v="648"/>
    <n v="1324"/>
  </r>
  <r>
    <x v="32"/>
    <s v="C-IV"/>
    <x v="10"/>
    <x v="4"/>
    <n v="2017"/>
    <s v="2016/17"/>
    <n v="83"/>
    <n v="1054"/>
    <n v="0"/>
    <n v="0"/>
    <n v="83"/>
    <n v="1054"/>
    <n v="1137"/>
    <n v="2084"/>
    <n v="195"/>
    <n v="1889"/>
    <n v="2084"/>
    <n v="0"/>
    <n v="0"/>
    <n v="0"/>
    <n v="195"/>
    <n v="1889"/>
    <n v="275198"/>
    <n v="6"/>
    <n v="275204"/>
    <n v="6254"/>
    <n v="0.98333333333333328"/>
    <n v="0.85"/>
    <n v="13"/>
    <n v="0.308"/>
    <n v="9.6699999999999994E-2"/>
    <n v="100"/>
    <n v="15"/>
    <n v="51"/>
    <n v="79"/>
  </r>
  <r>
    <x v="33"/>
    <s v="C-IV"/>
    <x v="10"/>
    <x v="4"/>
    <n v="2017"/>
    <s v="2016/17"/>
    <n v="15138"/>
    <n v="112345"/>
    <n v="47"/>
    <n v="423"/>
    <n v="15185"/>
    <n v="112768"/>
    <n v="127953"/>
    <n v="284468"/>
    <n v="40867"/>
    <n v="242289"/>
    <n v="283156"/>
    <n v="149"/>
    <n v="1163"/>
    <n v="1312"/>
    <n v="41016"/>
    <n v="243452"/>
    <n v="37724953"/>
    <n v="130119"/>
    <n v="37855072"/>
    <n v="847190"/>
    <n v="0.99672300793377022"/>
    <n v="0.95070070070070067"/>
    <n v="8"/>
    <n v="0.375"/>
    <n v="4.4200000000000003E-2"/>
    <n v="9404"/>
    <n v="2474"/>
    <n v="14760"/>
    <n v="33346"/>
  </r>
  <r>
    <x v="34"/>
    <s v="CalWIN"/>
    <x v="10"/>
    <x v="4"/>
    <n v="2017"/>
    <s v="2016/17"/>
    <n v="14199"/>
    <n v="84796"/>
    <n v="247"/>
    <n v="987"/>
    <n v="14446"/>
    <n v="85783"/>
    <n v="100229"/>
    <n v="210740"/>
    <n v="36906"/>
    <n v="170558"/>
    <n v="207464"/>
    <n v="953"/>
    <n v="2323"/>
    <n v="3276"/>
    <n v="37859"/>
    <n v="172881"/>
    <n v="29520996"/>
    <n v="394890"/>
    <n v="29915886"/>
    <n v="558632"/>
    <n v="0.99071207430340558"/>
    <n v="0.98664343786295006"/>
    <n v="9"/>
    <n v="0.111"/>
    <n v="4.0099999999999997E-2"/>
    <n v="7347"/>
    <n v="1973"/>
    <n v="8453"/>
    <n v="16973"/>
  </r>
  <r>
    <x v="35"/>
    <s v="C-IV"/>
    <x v="10"/>
    <x v="4"/>
    <n v="2017"/>
    <s v="2016/17"/>
    <n v="245"/>
    <n v="2111"/>
    <n v="1"/>
    <n v="6"/>
    <n v="246"/>
    <n v="2117"/>
    <n v="2363"/>
    <n v="5247"/>
    <n v="653"/>
    <n v="4568"/>
    <n v="5221"/>
    <n v="2"/>
    <n v="24"/>
    <n v="26"/>
    <n v="655"/>
    <n v="4592"/>
    <n v="671249"/>
    <n v="2379"/>
    <n v="673628"/>
    <n v="18925"/>
    <n v="0.92592592592592593"/>
    <n v="0.92063492063492058"/>
    <n v="13"/>
    <n v="0.308"/>
    <n v="9.6699999999999994E-2"/>
    <n v="184"/>
    <n v="31"/>
    <n v="336"/>
    <n v="799"/>
  </r>
  <r>
    <x v="36"/>
    <s v="C-IV"/>
    <x v="10"/>
    <x v="4"/>
    <n v="2017"/>
    <s v="2016/17"/>
    <n v="24228"/>
    <n v="149952"/>
    <n v="58"/>
    <n v="662"/>
    <n v="24286"/>
    <n v="150614"/>
    <n v="174900"/>
    <n v="382666"/>
    <n v="64283"/>
    <n v="316608"/>
    <n v="380891"/>
    <n v="191"/>
    <n v="1584"/>
    <n v="1775"/>
    <n v="64474"/>
    <n v="318192"/>
    <n v="51894234"/>
    <n v="194758"/>
    <n v="52088992"/>
    <n v="884541"/>
    <n v="0.99445733436452699"/>
    <n v="0.94752567693744161"/>
    <n v="10"/>
    <n v="0.3"/>
    <n v="1.23E-2"/>
    <n v="11080"/>
    <n v="2832"/>
    <n v="19044"/>
    <n v="41437"/>
  </r>
  <r>
    <x v="37"/>
    <s v="CalWIN"/>
    <x v="10"/>
    <x v="4"/>
    <n v="2017"/>
    <s v="2016/17"/>
    <n v="12770"/>
    <n v="125406"/>
    <n v="117"/>
    <n v="1339"/>
    <n v="12887"/>
    <n v="126745"/>
    <n v="139632"/>
    <n v="282845"/>
    <n v="35021"/>
    <n v="244423"/>
    <n v="279444"/>
    <n v="397"/>
    <n v="3004"/>
    <n v="3401"/>
    <n v="35418"/>
    <n v="247427"/>
    <n v="37366958"/>
    <n v="373476"/>
    <n v="37740434"/>
    <n v="910172"/>
    <n v="0.9782682512733446"/>
    <n v="0.98278622898318657"/>
    <n v="13"/>
    <n v="0.61499999999999999"/>
    <n v="2.1899999999999999E-2"/>
    <n v="10250"/>
    <n v="3506"/>
    <n v="14661"/>
    <n v="30695"/>
  </r>
  <r>
    <x v="38"/>
    <s v="CalWIN"/>
    <x v="10"/>
    <x v="4"/>
    <n v="2017"/>
    <s v="2016/17"/>
    <n v="2100"/>
    <n v="30893"/>
    <n v="62"/>
    <n v="1561"/>
    <n v="2162"/>
    <n v="32454"/>
    <n v="34616"/>
    <n v="52708"/>
    <n v="4657"/>
    <n v="45566"/>
    <n v="50223"/>
    <n v="178"/>
    <n v="2307"/>
    <n v="2485"/>
    <n v="4835"/>
    <n v="47873"/>
    <n v="7253177"/>
    <n v="317377"/>
    <n v="7570554"/>
    <n v="224617"/>
    <n v="0.98486932599724897"/>
    <n v="0.94893617021276599"/>
    <n v="2"/>
    <n v="0.5"/>
    <n v="7.9200000000000007E-2"/>
    <n v="2532"/>
    <n v="632"/>
    <n v="3867"/>
    <n v="6272"/>
  </r>
  <r>
    <x v="39"/>
    <s v="C-IV"/>
    <x v="10"/>
    <x v="4"/>
    <n v="2017"/>
    <s v="2016/17"/>
    <n v="6906"/>
    <n v="42966"/>
    <n v="20"/>
    <n v="301"/>
    <n v="6926"/>
    <n v="43267"/>
    <n v="50193"/>
    <n v="112537"/>
    <n v="17174"/>
    <n v="94495"/>
    <n v="111669"/>
    <n v="74"/>
    <n v="794"/>
    <n v="868"/>
    <n v="17248"/>
    <n v="95289"/>
    <n v="14945729"/>
    <n v="94746"/>
    <n v="15040475"/>
    <n v="301155"/>
    <n v="0.96568109820485748"/>
    <n v="0.91428571428571426"/>
    <n v="2"/>
    <n v="0"/>
    <n v="2.87E-2"/>
    <n v="2965"/>
    <n v="946"/>
    <n v="6598"/>
    <n v="14437"/>
  </r>
  <r>
    <x v="40"/>
    <s v="CalWIN"/>
    <x v="10"/>
    <x v="4"/>
    <n v="2017"/>
    <s v="2016/17"/>
    <n v="839"/>
    <n v="8819"/>
    <n v="2"/>
    <n v="21"/>
    <n v="841"/>
    <n v="8840"/>
    <n v="9681"/>
    <n v="17549"/>
    <n v="2079"/>
    <n v="15404"/>
    <n v="17483"/>
    <n v="8"/>
    <n v="58"/>
    <n v="66"/>
    <n v="2087"/>
    <n v="15462"/>
    <n v="2332622"/>
    <n v="5068"/>
    <n v="2337690"/>
    <n v="62173"/>
    <n v="0.98097826086956519"/>
    <n v="0.98395721925133695"/>
    <n v="13"/>
    <n v="0.308"/>
    <n v="9.6699999999999994E-2"/>
    <n v="678"/>
    <n v="153"/>
    <n v="1082"/>
    <n v="2262"/>
  </r>
  <r>
    <x v="41"/>
    <s v="CalWIN"/>
    <x v="10"/>
    <x v="4"/>
    <n v="2017"/>
    <s v="2016/17"/>
    <n v="800"/>
    <n v="13427"/>
    <n v="9"/>
    <n v="298"/>
    <n v="809"/>
    <n v="13725"/>
    <n v="14534"/>
    <n v="28260"/>
    <n v="1928"/>
    <n v="25585"/>
    <n v="27513"/>
    <n v="31"/>
    <n v="716"/>
    <n v="747"/>
    <n v="1959"/>
    <n v="26301"/>
    <n v="3623473"/>
    <n v="71662"/>
    <n v="3695135"/>
    <n v="155628"/>
    <n v="0.96816479400749067"/>
    <n v="0.90273556231003038"/>
    <n v="13"/>
    <n v="0.308"/>
    <n v="9.6699999999999994E-2"/>
    <n v="1001"/>
    <n v="209"/>
    <n v="3374"/>
    <n v="6674"/>
  </r>
  <r>
    <x v="42"/>
    <s v="CalWIN"/>
    <x v="10"/>
    <x v="4"/>
    <n v="2017"/>
    <s v="2016/17"/>
    <n v="1998"/>
    <n v="15966"/>
    <n v="6"/>
    <n v="103"/>
    <n v="2004"/>
    <n v="16069"/>
    <n v="18073"/>
    <n v="37268"/>
    <n v="5198"/>
    <n v="31837"/>
    <n v="37035"/>
    <n v="20"/>
    <n v="213"/>
    <n v="233"/>
    <n v="5218"/>
    <n v="32050"/>
    <n v="4872088"/>
    <n v="28514"/>
    <n v="4900602"/>
    <n v="147211"/>
    <n v="0.91360294117647056"/>
    <n v="0.87272727272727268"/>
    <n v="13"/>
    <n v="0.308"/>
    <n v="9.6699999999999994E-2"/>
    <n v="1949"/>
    <n v="433"/>
    <n v="4403"/>
    <n v="10192"/>
  </r>
  <r>
    <x v="43"/>
    <s v="CalWIN"/>
    <x v="10"/>
    <x v="4"/>
    <n v="2017"/>
    <s v="2016/17"/>
    <n v="4227"/>
    <n v="45729"/>
    <n v="40"/>
    <n v="966"/>
    <n v="4267"/>
    <n v="46695"/>
    <n v="50962"/>
    <n v="100149"/>
    <n v="10293"/>
    <n v="87694"/>
    <n v="97987"/>
    <n v="128"/>
    <n v="2034"/>
    <n v="2162"/>
    <n v="10421"/>
    <n v="89728"/>
    <n v="13271799"/>
    <n v="248723"/>
    <n v="13520522"/>
    <n v="446297"/>
    <n v="0.99191542288557211"/>
    <n v="0.9386363636363636"/>
    <n v="3"/>
    <n v="0.66700000000000004"/>
    <n v="4.53E-2"/>
    <n v="2693"/>
    <n v="626"/>
    <n v="9242"/>
    <n v="19036"/>
  </r>
  <r>
    <x v="44"/>
    <s v="CalWIN"/>
    <x v="10"/>
    <x v="4"/>
    <n v="2017"/>
    <s v="2016/17"/>
    <n v="1025"/>
    <n v="13217"/>
    <n v="0"/>
    <n v="25"/>
    <n v="1025"/>
    <n v="13242"/>
    <n v="14267"/>
    <n v="25866"/>
    <n v="2579"/>
    <n v="23224"/>
    <n v="25803"/>
    <n v="0"/>
    <n v="63"/>
    <n v="63"/>
    <n v="2579"/>
    <n v="23287"/>
    <n v="3486424"/>
    <n v="6683"/>
    <n v="3493107"/>
    <n v="79855"/>
    <n v="0.9668587896253602"/>
    <n v="0.96875"/>
    <n v="13"/>
    <n v="0.308"/>
    <n v="9.6699999999999994E-2"/>
    <n v="1091"/>
    <n v="300"/>
    <n v="2405"/>
    <n v="5169"/>
  </r>
  <r>
    <x v="45"/>
    <s v="C-IV"/>
    <x v="10"/>
    <x v="4"/>
    <n v="2017"/>
    <s v="2016/17"/>
    <n v="1266"/>
    <n v="11530"/>
    <n v="1"/>
    <n v="26"/>
    <n v="1267"/>
    <n v="11556"/>
    <n v="12823"/>
    <n v="24143"/>
    <n v="3076"/>
    <n v="21017"/>
    <n v="24093"/>
    <n v="2"/>
    <n v="48"/>
    <n v="50"/>
    <n v="3078"/>
    <n v="21065"/>
    <n v="3160315"/>
    <n v="5835"/>
    <n v="3166150"/>
    <n v="64539"/>
    <n v="0.95673076923076927"/>
    <n v="0.96897374701670647"/>
    <n v="13"/>
    <n v="0.308"/>
    <n v="9.6699999999999994E-2"/>
    <n v="970"/>
    <n v="209"/>
    <n v="567"/>
    <n v="895"/>
  </r>
  <r>
    <x v="46"/>
    <s v="C-IV"/>
    <x v="10"/>
    <x v="4"/>
    <n v="2017"/>
    <s v="2016/17"/>
    <n v="10"/>
    <n v="148"/>
    <n v="0"/>
    <n v="0"/>
    <n v="10"/>
    <n v="148"/>
    <n v="158"/>
    <n v="270"/>
    <n v="24"/>
    <n v="246"/>
    <n v="270"/>
    <n v="0"/>
    <n v="0"/>
    <n v="0"/>
    <n v="24"/>
    <n v="246"/>
    <n v="33861"/>
    <n v="0"/>
    <n v="33861"/>
    <n v="823"/>
    <n v="1"/>
    <n v="1"/>
    <n v="13"/>
    <n v="0.308"/>
    <n v="9.6699999999999994E-2"/>
    <n v="11"/>
    <n v="2"/>
    <n v="4"/>
    <n v="4"/>
  </r>
  <r>
    <x v="47"/>
    <s v="C-IV"/>
    <x v="10"/>
    <x v="4"/>
    <n v="2017"/>
    <s v="2016/17"/>
    <n v="368"/>
    <n v="2722"/>
    <n v="0"/>
    <n v="3"/>
    <n v="368"/>
    <n v="2725"/>
    <n v="3093"/>
    <n v="6465"/>
    <n v="997"/>
    <n v="5458"/>
    <n v="6455"/>
    <n v="1"/>
    <n v="9"/>
    <n v="10"/>
    <n v="998"/>
    <n v="5467"/>
    <n v="858563"/>
    <n v="831"/>
    <n v="859394"/>
    <n v="18838"/>
    <n v="0.87407407407407411"/>
    <n v="0.810126582278481"/>
    <n v="13"/>
    <n v="0.308"/>
    <n v="9.6699999999999994E-2"/>
    <n v="251"/>
    <n v="85"/>
    <n v="145"/>
    <n v="257"/>
  </r>
  <r>
    <x v="48"/>
    <s v="CalWIN"/>
    <x v="10"/>
    <x v="4"/>
    <n v="2017"/>
    <s v="2016/17"/>
    <n v="2420"/>
    <n v="19212"/>
    <n v="7"/>
    <n v="117"/>
    <n v="2427"/>
    <n v="19329"/>
    <n v="21756"/>
    <n v="41179"/>
    <n v="5768"/>
    <n v="35118"/>
    <n v="40886"/>
    <n v="24"/>
    <n v="269"/>
    <n v="293"/>
    <n v="5792"/>
    <n v="35387"/>
    <n v="5740818"/>
    <n v="34946"/>
    <n v="5775764"/>
    <n v="124648"/>
    <n v="0.96383866481223923"/>
    <n v="0.97790055248618779"/>
    <n v="2"/>
    <n v="0.5"/>
    <n v="5.3E-3"/>
    <n v="1364"/>
    <n v="367"/>
    <n v="2126"/>
    <n v="4283"/>
  </r>
  <r>
    <x v="49"/>
    <s v="CalWIN"/>
    <x v="10"/>
    <x v="4"/>
    <n v="2017"/>
    <s v="2016/17"/>
    <n v="1395"/>
    <n v="16468"/>
    <n v="12"/>
    <n v="123"/>
    <n v="1407"/>
    <n v="16591"/>
    <n v="17998"/>
    <n v="31995"/>
    <n v="3334"/>
    <n v="28309"/>
    <n v="31643"/>
    <n v="41"/>
    <n v="311"/>
    <n v="352"/>
    <n v="3375"/>
    <n v="28620"/>
    <n v="4177402"/>
    <n v="31320"/>
    <n v="4208722"/>
    <n v="129263"/>
    <n v="0.95696202531645569"/>
    <n v="0.56643356643356646"/>
    <n v="13"/>
    <n v="0.308"/>
    <n v="9.6699999999999994E-2"/>
    <n v="1378"/>
    <n v="270"/>
    <n v="2990"/>
    <n v="6265"/>
  </r>
  <r>
    <x v="50"/>
    <s v="C-IV"/>
    <x v="10"/>
    <x v="4"/>
    <n v="2017"/>
    <s v="2016/17"/>
    <n v="5467"/>
    <n v="35363"/>
    <n v="11"/>
    <n v="79"/>
    <n v="5478"/>
    <n v="35442"/>
    <n v="40920"/>
    <n v="85844"/>
    <n v="14139"/>
    <n v="71429"/>
    <n v="85568"/>
    <n v="41"/>
    <n v="235"/>
    <n v="276"/>
    <n v="14180"/>
    <n v="71664"/>
    <n v="11519543"/>
    <n v="29573"/>
    <n v="11549116"/>
    <n v="246412"/>
    <n v="0.97810218978102192"/>
    <n v="0.92654028436018954"/>
    <n v="3"/>
    <n v="0.66700000000000004"/>
    <n v="3.39E-2"/>
    <n v="2821"/>
    <n v="625"/>
    <n v="4851"/>
    <n v="10552"/>
  </r>
  <r>
    <x v="51"/>
    <s v="C-IV"/>
    <x v="10"/>
    <x v="4"/>
    <n v="2017"/>
    <s v="2016/17"/>
    <n v="650"/>
    <n v="4889"/>
    <n v="4"/>
    <n v="27"/>
    <n v="654"/>
    <n v="4916"/>
    <n v="5570"/>
    <n v="12709"/>
    <n v="1771"/>
    <n v="10848"/>
    <n v="12619"/>
    <n v="17"/>
    <n v="73"/>
    <n v="90"/>
    <n v="1788"/>
    <n v="10921"/>
    <n v="1681237"/>
    <n v="10018"/>
    <n v="1691255"/>
    <n v="42103"/>
    <n v="0.98523985239852396"/>
    <n v="0.94711538461538458"/>
    <n v="13"/>
    <n v="0.308"/>
    <n v="9.6699999999999994E-2"/>
    <n v="454"/>
    <n v="118"/>
    <n v="603"/>
    <n v="1357"/>
  </r>
  <r>
    <x v="52"/>
    <s v="C-IV"/>
    <x v="10"/>
    <x v="4"/>
    <n v="2017"/>
    <s v="2016/17"/>
    <n v="486"/>
    <n v="3904"/>
    <n v="0"/>
    <n v="9"/>
    <n v="486"/>
    <n v="3913"/>
    <n v="4399"/>
    <n v="9465"/>
    <n v="1254"/>
    <n v="8177"/>
    <n v="9431"/>
    <n v="0"/>
    <n v="34"/>
    <n v="34"/>
    <n v="1254"/>
    <n v="8211"/>
    <n v="1209541"/>
    <n v="4529"/>
    <n v="1214070"/>
    <n v="27189"/>
    <n v="0.96059113300492616"/>
    <n v="0.94557823129251706"/>
    <n v="13"/>
    <n v="0.308"/>
    <n v="9.6699999999999994E-2"/>
    <n v="363"/>
    <n v="37"/>
    <n v="399"/>
    <n v="865"/>
  </r>
  <r>
    <x v="53"/>
    <s v="C-IV"/>
    <x v="10"/>
    <x v="4"/>
    <n v="2017"/>
    <s v="2016/17"/>
    <n v="58"/>
    <n v="958"/>
    <n v="0"/>
    <n v="0"/>
    <n v="58"/>
    <n v="958"/>
    <n v="1016"/>
    <n v="1753"/>
    <n v="134"/>
    <n v="1618"/>
    <n v="1752"/>
    <n v="0"/>
    <n v="1"/>
    <n v="1"/>
    <n v="134"/>
    <n v="1619"/>
    <n v="250226"/>
    <n v="154"/>
    <n v="250380"/>
    <n v="5020"/>
    <n v="0.88157894736842102"/>
    <n v="0.5535714285714286"/>
    <n v="13"/>
    <n v="0.308"/>
    <n v="9.6699999999999994E-2"/>
    <n v="92"/>
    <n v="5"/>
    <n v="30"/>
    <n v="47"/>
  </r>
  <r>
    <x v="54"/>
    <s v="CalWIN"/>
    <x v="10"/>
    <x v="4"/>
    <n v="2017"/>
    <s v="2016/17"/>
    <n v="7309"/>
    <n v="43869"/>
    <n v="21"/>
    <n v="420"/>
    <n v="7330"/>
    <n v="44289"/>
    <n v="51619"/>
    <n v="119895"/>
    <n v="19985"/>
    <n v="98770"/>
    <n v="118755"/>
    <n v="69"/>
    <n v="1071"/>
    <n v="1140"/>
    <n v="20054"/>
    <n v="99841"/>
    <n v="16059925"/>
    <n v="131523"/>
    <n v="16191448"/>
    <n v="258462"/>
    <n v="0.93939393939393945"/>
    <n v="0.88694758478931146"/>
    <n v="4"/>
    <n v="0.25"/>
    <n v="1.49E-2"/>
    <n v="2498"/>
    <n v="323"/>
    <n v="7838"/>
    <n v="18574"/>
  </r>
  <r>
    <x v="55"/>
    <s v="C-IV"/>
    <x v="10"/>
    <x v="4"/>
    <n v="2017"/>
    <s v="2016/17"/>
    <n v="271"/>
    <n v="2801"/>
    <n v="0"/>
    <n v="4"/>
    <n v="271"/>
    <n v="2805"/>
    <n v="3076"/>
    <n v="5382"/>
    <n v="652"/>
    <n v="4718"/>
    <n v="5370"/>
    <n v="1"/>
    <n v="11"/>
    <n v="12"/>
    <n v="653"/>
    <n v="4729"/>
    <n v="711667"/>
    <n v="801"/>
    <n v="712468"/>
    <n v="14310"/>
    <n v="0.94488188976377951"/>
    <n v="0.94047619047619047"/>
    <n v="13"/>
    <n v="0.308"/>
    <n v="9.6699999999999994E-2"/>
    <n v="204"/>
    <n v="28"/>
    <n v="98"/>
    <n v="156"/>
  </r>
  <r>
    <x v="56"/>
    <s v="CalWIN"/>
    <x v="10"/>
    <x v="4"/>
    <n v="2017"/>
    <s v="2016/17"/>
    <n v="2832"/>
    <n v="33778"/>
    <n v="12"/>
    <n v="304"/>
    <n v="2844"/>
    <n v="34082"/>
    <n v="36926"/>
    <n v="74230"/>
    <n v="7296"/>
    <n v="66286"/>
    <n v="73582"/>
    <n v="38"/>
    <n v="610"/>
    <n v="648"/>
    <n v="7334"/>
    <n v="66896"/>
    <n v="9970745"/>
    <n v="125249"/>
    <n v="10095994"/>
    <n v="241021"/>
    <n v="0.98341074983410748"/>
    <n v="0.97308781869688388"/>
    <n v="2"/>
    <n v="0"/>
    <n v="7.6899999999999996E-2"/>
    <n v="2715"/>
    <n v="388"/>
    <n v="6785"/>
    <n v="15562"/>
  </r>
  <r>
    <x v="57"/>
    <s v="CalWIN"/>
    <x v="10"/>
    <x v="4"/>
    <n v="2017"/>
    <s v="2016/17"/>
    <n v="886"/>
    <n v="9299"/>
    <n v="16"/>
    <n v="111"/>
    <n v="902"/>
    <n v="9410"/>
    <n v="10312"/>
    <n v="20165"/>
    <n v="2356"/>
    <n v="17451"/>
    <n v="19807"/>
    <n v="63"/>
    <n v="295"/>
    <n v="358"/>
    <n v="2419"/>
    <n v="17746"/>
    <n v="2636138"/>
    <n v="41662"/>
    <n v="2677800"/>
    <n v="59418"/>
    <n v="0.92342342342342343"/>
    <n v="0.95111111111111113"/>
    <n v="13"/>
    <n v="0.308"/>
    <n v="9.6699999999999994E-2"/>
    <n v="777"/>
    <n v="45"/>
    <n v="897"/>
    <n v="1826"/>
  </r>
  <r>
    <x v="58"/>
    <s v="C-IV"/>
    <x v="10"/>
    <x v="4"/>
    <n v="2017"/>
    <s v="2016/17"/>
    <n v="782"/>
    <n v="5231"/>
    <n v="2"/>
    <n v="11"/>
    <n v="784"/>
    <n v="5242"/>
    <n v="6026"/>
    <n v="13006"/>
    <n v="2098"/>
    <n v="10868"/>
    <n v="12966"/>
    <n v="7"/>
    <n v="33"/>
    <n v="40"/>
    <n v="2105"/>
    <n v="10901"/>
    <n v="1767732"/>
    <n v="4810"/>
    <n v="1772542"/>
    <n v="32495"/>
    <n v="0.99625468164794007"/>
    <n v="0.9776785714285714"/>
    <n v="13"/>
    <n v="0.308"/>
    <n v="9.6699999999999994E-2"/>
    <n v="433"/>
    <n v="88"/>
    <n v="466"/>
    <n v="961"/>
  </r>
  <r>
    <x v="0"/>
    <s v="n/a"/>
    <x v="11"/>
    <x v="4"/>
    <n v="2017"/>
    <s v="2016/17"/>
    <n v="258144"/>
    <n v="1769982"/>
    <n v="2236"/>
    <n v="18003"/>
    <n v="260380"/>
    <n v="1787985"/>
    <n v="2048365"/>
    <n v="4259499"/>
    <n v="660849"/>
    <n v="3551698"/>
    <n v="4212547"/>
    <n v="7193"/>
    <n v="39759"/>
    <n v="46952"/>
    <n v="668042"/>
    <n v="3591457"/>
    <n v="582415435"/>
    <n v="5568023"/>
    <n v="587983458"/>
    <n v="13546020"/>
    <n v="0.97813755216666476"/>
    <n v="0.93561119293078054"/>
    <n v="246"/>
    <n v="0.42699999999999999"/>
    <n v="7.0999999999999994E-2"/>
    <n v="127767"/>
    <n v="28538"/>
    <n v="294604"/>
    <n v="629574"/>
  </r>
  <r>
    <x v="1"/>
    <s v="CalWIN"/>
    <x v="11"/>
    <x v="4"/>
    <n v="2017"/>
    <s v="2016/17"/>
    <n v="5871"/>
    <n v="51922"/>
    <n v="89"/>
    <n v="1190"/>
    <n v="5960"/>
    <n v="53112"/>
    <n v="59072"/>
    <n v="113430"/>
    <n v="13720"/>
    <n v="96665"/>
    <n v="110385"/>
    <n v="323"/>
    <n v="2722"/>
    <n v="3045"/>
    <n v="14043"/>
    <n v="99387"/>
    <n v="15642862"/>
    <n v="346179"/>
    <n v="15989041"/>
    <n v="441488"/>
    <n v="0.99644760213143868"/>
    <n v="0.99695121951219512"/>
    <n v="6"/>
    <n v="0.66700000000000004"/>
    <n v="8.0600000000000005E-2"/>
    <n v="4102"/>
    <n v="1154"/>
    <n v="7609"/>
    <n v="14785"/>
  </r>
  <r>
    <x v="2"/>
    <s v="C-IV"/>
    <x v="11"/>
    <x v="4"/>
    <n v="2017"/>
    <s v="2016/17"/>
    <n v="0"/>
    <n v="90"/>
    <n v="0"/>
    <n v="0"/>
    <n v="0"/>
    <n v="90"/>
    <n v="90"/>
    <n v="148"/>
    <n v="0"/>
    <n v="148"/>
    <n v="148"/>
    <n v="0"/>
    <n v="0"/>
    <n v="0"/>
    <n v="0"/>
    <n v="148"/>
    <n v="17269"/>
    <n v="0"/>
    <n v="17269"/>
    <n v="349"/>
    <n v="1"/>
    <n v="0.5"/>
    <n v="20"/>
    <n v="0.35"/>
    <n v="6.5000000000000002E-2"/>
    <n v="6"/>
    <n v="0"/>
    <n v="3"/>
    <n v="3"/>
  </r>
  <r>
    <x v="3"/>
    <s v="C-IV"/>
    <x v="11"/>
    <x v="4"/>
    <n v="2017"/>
    <s v="2016/17"/>
    <n v="145"/>
    <n v="1573"/>
    <n v="0"/>
    <n v="2"/>
    <n v="145"/>
    <n v="1575"/>
    <n v="1720"/>
    <n v="3212"/>
    <n v="377"/>
    <n v="2830"/>
    <n v="3207"/>
    <n v="0"/>
    <n v="5"/>
    <n v="5"/>
    <n v="377"/>
    <n v="2835"/>
    <n v="425512"/>
    <n v="780"/>
    <n v="426292"/>
    <n v="8292"/>
    <n v="0.98750000000000004"/>
    <n v="0.96491228070175439"/>
    <n v="20"/>
    <n v="0.35"/>
    <n v="6.5000000000000002E-2"/>
    <n v="125"/>
    <n v="30"/>
    <n v="48"/>
    <n v="87"/>
  </r>
  <r>
    <x v="4"/>
    <s v="C-IV"/>
    <x v="11"/>
    <x v="4"/>
    <n v="2017"/>
    <s v="2016/17"/>
    <n v="1708"/>
    <n v="15055"/>
    <n v="4"/>
    <n v="43"/>
    <n v="1712"/>
    <n v="15098"/>
    <n v="16810"/>
    <n v="31550"/>
    <n v="4198"/>
    <n v="27264"/>
    <n v="31462"/>
    <n v="7"/>
    <n v="81"/>
    <n v="88"/>
    <n v="4205"/>
    <n v="27345"/>
    <n v="4271656"/>
    <n v="12841"/>
    <n v="4284497"/>
    <n v="82822"/>
    <n v="0.88792029887920298"/>
    <n v="0.97508896797153022"/>
    <n v="20"/>
    <n v="0.35"/>
    <n v="6.5000000000000002E-2"/>
    <n v="1239"/>
    <n v="381"/>
    <n v="827"/>
    <n v="1446"/>
  </r>
  <r>
    <x v="5"/>
    <s v="C-IV"/>
    <x v="11"/>
    <x v="4"/>
    <n v="2017"/>
    <s v="2016/17"/>
    <n v="185"/>
    <n v="2645"/>
    <n v="0"/>
    <n v="9"/>
    <n v="185"/>
    <n v="2654"/>
    <n v="2839"/>
    <n v="5175"/>
    <n v="495"/>
    <n v="4660"/>
    <n v="5155"/>
    <n v="0"/>
    <n v="20"/>
    <n v="20"/>
    <n v="495"/>
    <n v="4680"/>
    <n v="676566"/>
    <n v="2358"/>
    <n v="678924"/>
    <n v="12440"/>
    <n v="0.95918367346938771"/>
    <n v="0.96296296296296291"/>
    <n v="20"/>
    <n v="0.35"/>
    <n v="6.5000000000000002E-2"/>
    <n v="173"/>
    <n v="26"/>
    <n v="63"/>
    <n v="116"/>
  </r>
  <r>
    <x v="6"/>
    <s v="C-IV"/>
    <x v="11"/>
    <x v="4"/>
    <n v="2017"/>
    <s v="2016/17"/>
    <n v="77"/>
    <n v="564"/>
    <n v="0"/>
    <n v="1"/>
    <n v="77"/>
    <n v="565"/>
    <n v="642"/>
    <n v="1499"/>
    <n v="201"/>
    <n v="1295"/>
    <n v="1496"/>
    <n v="1"/>
    <n v="2"/>
    <n v="3"/>
    <n v="202"/>
    <n v="1297"/>
    <n v="190893"/>
    <n v="194"/>
    <n v="191087"/>
    <n v="9155"/>
    <n v="0.83673469387755106"/>
    <n v="0.95652173913043481"/>
    <n v="20"/>
    <n v="0.35"/>
    <n v="6.5000000000000002E-2"/>
    <n v="72"/>
    <n v="13"/>
    <n v="108"/>
    <n v="237"/>
  </r>
  <r>
    <x v="7"/>
    <s v="CalWIN"/>
    <x v="11"/>
    <x v="4"/>
    <n v="2017"/>
    <s v="2016/17"/>
    <n v="3943"/>
    <n v="28048"/>
    <n v="38"/>
    <n v="278"/>
    <n v="3981"/>
    <n v="28326"/>
    <n v="32307"/>
    <n v="65007"/>
    <n v="9197"/>
    <n v="54953"/>
    <n v="64150"/>
    <n v="139"/>
    <n v="718"/>
    <n v="857"/>
    <n v="9336"/>
    <n v="55671"/>
    <n v="9131377"/>
    <n v="87370"/>
    <n v="9218747"/>
    <n v="277890"/>
    <n v="0.95499999999999996"/>
    <n v="0.97081712062256809"/>
    <n v="4"/>
    <n v="0.5"/>
    <n v="4.7699999999999999E-2"/>
    <n v="1954"/>
    <n v="514"/>
    <n v="4797"/>
    <n v="9738"/>
  </r>
  <r>
    <x v="8"/>
    <s v="C-IV"/>
    <x v="11"/>
    <x v="4"/>
    <n v="2017"/>
    <s v="2016/17"/>
    <n v="392"/>
    <n v="2160"/>
    <n v="0"/>
    <n v="1"/>
    <n v="392"/>
    <n v="2161"/>
    <n v="2553"/>
    <n v="5255"/>
    <n v="1149"/>
    <n v="4104"/>
    <n v="5253"/>
    <n v="0"/>
    <n v="2"/>
    <n v="2"/>
    <n v="1149"/>
    <n v="4106"/>
    <n v="695178"/>
    <n v="134"/>
    <n v="695312"/>
    <n v="12030"/>
    <n v="1"/>
    <n v="0.94594594594594594"/>
    <n v="20"/>
    <n v="0.35"/>
    <n v="6.5000000000000002E-2"/>
    <n v="170"/>
    <n v="17"/>
    <n v="117"/>
    <n v="216"/>
  </r>
  <r>
    <x v="9"/>
    <s v="C-IV"/>
    <x v="11"/>
    <x v="4"/>
    <n v="2017"/>
    <s v="2016/17"/>
    <n v="528"/>
    <n v="6467"/>
    <n v="1"/>
    <n v="19"/>
    <n v="529"/>
    <n v="6486"/>
    <n v="7015"/>
    <n v="12474"/>
    <n v="1293"/>
    <n v="11131"/>
    <n v="12424"/>
    <n v="2"/>
    <n v="48"/>
    <n v="50"/>
    <n v="1295"/>
    <n v="11179"/>
    <n v="1671894"/>
    <n v="4911"/>
    <n v="1676805"/>
    <n v="39076"/>
    <n v="0.96199524940617576"/>
    <n v="0.97635135135135132"/>
    <n v="20"/>
    <n v="0.35"/>
    <n v="6.5000000000000002E-2"/>
    <n v="550"/>
    <n v="105"/>
    <n v="362"/>
    <n v="723"/>
  </r>
  <r>
    <x v="10"/>
    <s v="CalWIN"/>
    <x v="11"/>
    <x v="4"/>
    <n v="2017"/>
    <s v="2016/17"/>
    <n v="12941"/>
    <n v="85882"/>
    <n v="86"/>
    <n v="471"/>
    <n v="13027"/>
    <n v="86353"/>
    <n v="99380"/>
    <n v="230548"/>
    <n v="35269"/>
    <n v="193813"/>
    <n v="229082"/>
    <n v="285"/>
    <n v="1181"/>
    <n v="1466"/>
    <n v="35554"/>
    <n v="194994"/>
    <n v="31182466"/>
    <n v="171620"/>
    <n v="31354086"/>
    <n v="497627"/>
    <n v="0.95098993833171053"/>
    <n v="0.95508586525759576"/>
    <n v="12"/>
    <n v="0.5"/>
    <n v="4.82E-2"/>
    <n v="4729"/>
    <n v="1471"/>
    <n v="13226"/>
    <n v="29960"/>
  </r>
  <r>
    <x v="11"/>
    <s v="C-IV"/>
    <x v="11"/>
    <x v="4"/>
    <n v="2017"/>
    <s v="2016/17"/>
    <n v="221"/>
    <n v="1308"/>
    <n v="0"/>
    <n v="2"/>
    <n v="221"/>
    <n v="1310"/>
    <n v="1531"/>
    <n v="3527"/>
    <n v="586"/>
    <n v="2934"/>
    <n v="3520"/>
    <n v="1"/>
    <n v="6"/>
    <n v="7"/>
    <n v="587"/>
    <n v="2940"/>
    <n v="427312"/>
    <n v="465"/>
    <n v="427777"/>
    <n v="12420"/>
    <n v="1"/>
    <n v="0.9285714285714286"/>
    <n v="20"/>
    <n v="0.35"/>
    <n v="6.5000000000000002E-2"/>
    <n v="123"/>
    <n v="12"/>
    <n v="193"/>
    <n v="417"/>
  </r>
  <r>
    <x v="12"/>
    <s v="C-IV"/>
    <x v="11"/>
    <x v="4"/>
    <n v="2017"/>
    <s v="2016/17"/>
    <n v="882"/>
    <n v="11571"/>
    <n v="1"/>
    <n v="14"/>
    <n v="883"/>
    <n v="11585"/>
    <n v="12468"/>
    <n v="20911"/>
    <n v="2192"/>
    <n v="18678"/>
    <n v="20870"/>
    <n v="2"/>
    <n v="39"/>
    <n v="41"/>
    <n v="2194"/>
    <n v="18717"/>
    <n v="2940242"/>
    <n v="5663"/>
    <n v="2945905"/>
    <n v="55705"/>
    <n v="0.9856459330143541"/>
    <n v="0.97123893805309736"/>
    <n v="20"/>
    <n v="0.35"/>
    <n v="6.5000000000000002E-2"/>
    <n v="990"/>
    <n v="209"/>
    <n v="561"/>
    <n v="1075"/>
  </r>
  <r>
    <x v="13"/>
    <s v="C-IV"/>
    <x v="11"/>
    <x v="4"/>
    <n v="2017"/>
    <s v="2016/17"/>
    <n v="2348"/>
    <n v="15078"/>
    <n v="13"/>
    <n v="146"/>
    <n v="2361"/>
    <n v="15224"/>
    <n v="17585"/>
    <n v="42705"/>
    <n v="6645"/>
    <n v="35598"/>
    <n v="42243"/>
    <n v="38"/>
    <n v="424"/>
    <n v="462"/>
    <n v="6683"/>
    <n v="36022"/>
    <n v="5373107"/>
    <n v="45384"/>
    <n v="5418491"/>
    <n v="94733"/>
    <n v="0.97472353870458139"/>
    <n v="0.94694960212201595"/>
    <n v="20"/>
    <n v="0.35"/>
    <n v="6.5000000000000002E-2"/>
    <n v="896"/>
    <n v="86"/>
    <n v="890"/>
    <n v="1739"/>
  </r>
  <r>
    <x v="14"/>
    <s v="C-IV"/>
    <x v="11"/>
    <x v="4"/>
    <n v="2017"/>
    <s v="2016/17"/>
    <n v="97"/>
    <n v="923"/>
    <n v="0"/>
    <n v="4"/>
    <n v="97"/>
    <n v="927"/>
    <n v="1024"/>
    <n v="1952"/>
    <n v="262"/>
    <n v="1681"/>
    <n v="1943"/>
    <n v="0"/>
    <n v="9"/>
    <n v="9"/>
    <n v="262"/>
    <n v="1690"/>
    <n v="246315"/>
    <n v="614"/>
    <n v="246929"/>
    <n v="5666"/>
    <n v="1"/>
    <n v="0.73076923076923073"/>
    <n v="20"/>
    <n v="0.35"/>
    <n v="6.5000000000000002E-2"/>
    <n v="95"/>
    <n v="8"/>
    <n v="61"/>
    <n v="125"/>
  </r>
  <r>
    <x v="15"/>
    <s v="C-IV"/>
    <x v="11"/>
    <x v="4"/>
    <n v="2017"/>
    <s v="2016/17"/>
    <n v="9892"/>
    <n v="59628"/>
    <n v="18"/>
    <n v="402"/>
    <n v="9910"/>
    <n v="60030"/>
    <n v="69940"/>
    <n v="162833"/>
    <n v="26585"/>
    <n v="135268"/>
    <n v="161853"/>
    <n v="63"/>
    <n v="917"/>
    <n v="980"/>
    <n v="26648"/>
    <n v="136185"/>
    <n v="21696840"/>
    <n v="131050"/>
    <n v="21827890"/>
    <n v="411083"/>
    <n v="0.98696978098142496"/>
    <n v="0.93277680140597541"/>
    <n v="8"/>
    <n v="0.5"/>
    <n v="3.04E-2"/>
    <n v="5321"/>
    <n v="1308"/>
    <n v="9910"/>
    <n v="22916"/>
  </r>
  <r>
    <x v="16"/>
    <s v="C-IV"/>
    <x v="11"/>
    <x v="4"/>
    <n v="2017"/>
    <s v="2016/17"/>
    <n v="1469"/>
    <n v="9168"/>
    <n v="7"/>
    <n v="53"/>
    <n v="1476"/>
    <n v="9221"/>
    <n v="10697"/>
    <n v="24327"/>
    <n v="4008"/>
    <n v="20153"/>
    <n v="24161"/>
    <n v="20"/>
    <n v="146"/>
    <n v="166"/>
    <n v="4028"/>
    <n v="20299"/>
    <n v="3104305"/>
    <n v="18539"/>
    <n v="3122844"/>
    <n v="56987"/>
    <n v="0.99476439790575921"/>
    <n v="0.97150997150997154"/>
    <n v="20"/>
    <n v="0.35"/>
    <n v="6.5000000000000002E-2"/>
    <n v="715"/>
    <n v="105"/>
    <n v="1303"/>
    <n v="2952"/>
  </r>
  <r>
    <x v="17"/>
    <s v="C-IV"/>
    <x v="11"/>
    <x v="4"/>
    <n v="2017"/>
    <s v="2016/17"/>
    <n v="576"/>
    <n v="5915"/>
    <n v="1"/>
    <n v="13"/>
    <n v="577"/>
    <n v="5928"/>
    <n v="6505"/>
    <n v="12329"/>
    <n v="1478"/>
    <n v="10815"/>
    <n v="12293"/>
    <n v="4"/>
    <n v="32"/>
    <n v="36"/>
    <n v="1482"/>
    <n v="10847"/>
    <n v="1649537"/>
    <n v="3056"/>
    <n v="1652593"/>
    <n v="32215"/>
    <n v="0.93870967741935485"/>
    <n v="0.92682926829268297"/>
    <n v="20"/>
    <n v="0.35"/>
    <n v="6.5000000000000002E-2"/>
    <n v="420"/>
    <n v="50"/>
    <n v="393"/>
    <n v="795"/>
  </r>
  <r>
    <x v="18"/>
    <s v="C-IV"/>
    <x v="11"/>
    <x v="4"/>
    <n v="2017"/>
    <s v="2016/17"/>
    <n v="232"/>
    <n v="1377"/>
    <n v="0"/>
    <n v="1"/>
    <n v="232"/>
    <n v="1378"/>
    <n v="1610"/>
    <n v="3158"/>
    <n v="634"/>
    <n v="2521"/>
    <n v="3155"/>
    <n v="0"/>
    <n v="3"/>
    <n v="3"/>
    <n v="634"/>
    <n v="2524"/>
    <n v="442617"/>
    <n v="268"/>
    <n v="442885"/>
    <n v="7897"/>
    <n v="0.83720930232558133"/>
    <n v="0.83606557377049184"/>
    <n v="20"/>
    <n v="0.35"/>
    <n v="6.5000000000000002E-2"/>
    <n v="100"/>
    <n v="13"/>
    <n v="88"/>
    <n v="160"/>
  </r>
  <r>
    <x v="19"/>
    <s v="LRS"/>
    <x v="11"/>
    <x v="4"/>
    <n v="2017"/>
    <s v="2016/17"/>
    <n v="87357"/>
    <n v="452447"/>
    <n v="1153"/>
    <n v="5110"/>
    <n v="88510"/>
    <n v="457557"/>
    <n v="546067"/>
    <n v="1102398"/>
    <n v="214659"/>
    <n v="873583"/>
    <n v="1088242"/>
    <n v="3417"/>
    <n v="10739"/>
    <n v="14156"/>
    <n v="218076"/>
    <n v="884322"/>
    <n v="159270810"/>
    <n v="1807012"/>
    <n v="161077822"/>
    <n v="4039281"/>
    <n v="0.98028946105869186"/>
    <n v="0.89862192165369403"/>
    <n v="92"/>
    <n v="0.47799999999999998"/>
    <n v="0.12959999999999999"/>
    <n v="28437"/>
    <n v="4571"/>
    <n v="94573"/>
    <n v="196535"/>
  </r>
  <r>
    <x v="20"/>
    <s v="C-IV"/>
    <x v="11"/>
    <x v="4"/>
    <n v="2017"/>
    <s v="2016/17"/>
    <n v="1707"/>
    <n v="10076"/>
    <n v="4"/>
    <n v="23"/>
    <n v="1711"/>
    <n v="10099"/>
    <n v="11810"/>
    <n v="28740"/>
    <n v="4669"/>
    <n v="23981"/>
    <n v="28650"/>
    <n v="12"/>
    <n v="78"/>
    <n v="90"/>
    <n v="4681"/>
    <n v="24059"/>
    <n v="3776342"/>
    <n v="7981"/>
    <n v="3784323"/>
    <n v="70590"/>
    <n v="0.97103918228279384"/>
    <n v="0.9671232876712329"/>
    <n v="20"/>
    <n v="0.35"/>
    <n v="6.5000000000000002E-2"/>
    <n v="761"/>
    <n v="86"/>
    <n v="2778"/>
    <n v="6708"/>
  </r>
  <r>
    <x v="21"/>
    <s v="C-IV"/>
    <x v="11"/>
    <x v="4"/>
    <n v="2017"/>
    <s v="2016/17"/>
    <n v="551"/>
    <n v="5463"/>
    <n v="16"/>
    <n v="151"/>
    <n v="567"/>
    <n v="5614"/>
    <n v="6181"/>
    <n v="10219"/>
    <n v="1208"/>
    <n v="8618"/>
    <n v="9826"/>
    <n v="42"/>
    <n v="351"/>
    <n v="393"/>
    <n v="1250"/>
    <n v="8969"/>
    <n v="1392995"/>
    <n v="33335"/>
    <n v="1426330"/>
    <n v="46763"/>
    <n v="0.98076923076923073"/>
    <n v="0.93203883495145634"/>
    <n v="20"/>
    <n v="0.35"/>
    <n v="6.5000000000000002E-2"/>
    <n v="438"/>
    <n v="103"/>
    <n v="1206"/>
    <n v="2219"/>
  </r>
  <r>
    <x v="22"/>
    <s v="C-IV"/>
    <x v="11"/>
    <x v="4"/>
    <n v="2017"/>
    <s v="2016/17"/>
    <n v="84"/>
    <n v="920"/>
    <n v="1"/>
    <n v="3"/>
    <n v="85"/>
    <n v="923"/>
    <n v="1008"/>
    <n v="1846"/>
    <n v="224"/>
    <n v="1616"/>
    <n v="1840"/>
    <n v="1"/>
    <n v="5"/>
    <n v="6"/>
    <n v="225"/>
    <n v="1621"/>
    <n v="247277"/>
    <n v="788"/>
    <n v="248065"/>
    <n v="4810"/>
    <n v="0.90476190476190477"/>
    <n v="0.65625"/>
    <n v="20"/>
    <n v="0.35"/>
    <n v="6.5000000000000002E-2"/>
    <n v="84"/>
    <n v="11"/>
    <n v="24"/>
    <n v="45"/>
  </r>
  <r>
    <x v="23"/>
    <s v="C-IV"/>
    <x v="11"/>
    <x v="4"/>
    <n v="2017"/>
    <s v="2016/17"/>
    <n v="554"/>
    <n v="5818"/>
    <n v="3"/>
    <n v="23"/>
    <n v="557"/>
    <n v="5841"/>
    <n v="6398"/>
    <n v="12051"/>
    <n v="1415"/>
    <n v="10536"/>
    <n v="11951"/>
    <n v="8"/>
    <n v="92"/>
    <n v="100"/>
    <n v="1423"/>
    <n v="10628"/>
    <n v="1662538"/>
    <n v="5479"/>
    <n v="1668017"/>
    <n v="41132"/>
    <n v="0.95176848874598075"/>
    <n v="0.94786729857819907"/>
    <n v="20"/>
    <n v="0.35"/>
    <n v="6.5000000000000002E-2"/>
    <n v="401"/>
    <n v="55"/>
    <n v="516"/>
    <n v="1175"/>
  </r>
  <r>
    <x v="24"/>
    <s v="C-IV"/>
    <x v="11"/>
    <x v="4"/>
    <n v="2017"/>
    <s v="2016/17"/>
    <n v="3622"/>
    <n v="20007"/>
    <n v="7"/>
    <n v="38"/>
    <n v="3629"/>
    <n v="20045"/>
    <n v="23674"/>
    <n v="54932"/>
    <n v="9690"/>
    <n v="45113"/>
    <n v="54803"/>
    <n v="19"/>
    <n v="110"/>
    <n v="129"/>
    <n v="9709"/>
    <n v="45223"/>
    <n v="7273616"/>
    <n v="12467"/>
    <n v="7286083"/>
    <n v="139945"/>
    <n v="0.95087001023541451"/>
    <n v="0.97222222222222221"/>
    <n v="1"/>
    <n v="0"/>
    <n v="2.24E-2"/>
    <n v="1602"/>
    <n v="192"/>
    <n v="3674"/>
    <n v="8502"/>
  </r>
  <r>
    <x v="25"/>
    <s v="C-IV"/>
    <x v="11"/>
    <x v="4"/>
    <n v="2017"/>
    <s v="2016/17"/>
    <n v="72"/>
    <n v="462"/>
    <n v="1"/>
    <n v="1"/>
    <n v="73"/>
    <n v="463"/>
    <n v="536"/>
    <n v="1132"/>
    <n v="197"/>
    <n v="932"/>
    <n v="1129"/>
    <n v="1"/>
    <n v="2"/>
    <n v="3"/>
    <n v="198"/>
    <n v="934"/>
    <n v="150459"/>
    <n v="293"/>
    <n v="150752"/>
    <n v="3217"/>
    <n v="1"/>
    <n v="1"/>
    <n v="20"/>
    <n v="0.35"/>
    <n v="6.5000000000000002E-2"/>
    <n v="47"/>
    <n v="4"/>
    <n v="34"/>
    <n v="66"/>
  </r>
  <r>
    <x v="26"/>
    <s v="C-IV"/>
    <x v="11"/>
    <x v="4"/>
    <n v="2017"/>
    <s v="2016/17"/>
    <n v="13"/>
    <n v="459"/>
    <n v="0"/>
    <n v="1"/>
    <n v="13"/>
    <n v="460"/>
    <n v="473"/>
    <n v="800"/>
    <n v="31"/>
    <n v="766"/>
    <n v="797"/>
    <n v="0"/>
    <n v="3"/>
    <n v="3"/>
    <n v="31"/>
    <n v="769"/>
    <n v="113436"/>
    <n v="460"/>
    <n v="113896"/>
    <n v="3814"/>
    <n v="0.97872340425531912"/>
    <n v="0.87096774193548387"/>
    <n v="20"/>
    <n v="0.35"/>
    <n v="6.5000000000000002E-2"/>
    <n v="51"/>
    <n v="15"/>
    <n v="67"/>
    <n v="149"/>
  </r>
  <r>
    <x v="27"/>
    <s v="C-IV"/>
    <x v="11"/>
    <x v="4"/>
    <n v="2017"/>
    <s v="2016/17"/>
    <n v="2440"/>
    <n v="19379"/>
    <n v="6"/>
    <n v="98"/>
    <n v="2446"/>
    <n v="19477"/>
    <n v="21923"/>
    <n v="48778"/>
    <n v="6296"/>
    <n v="42146"/>
    <n v="48442"/>
    <n v="23"/>
    <n v="313"/>
    <n v="336"/>
    <n v="6319"/>
    <n v="42459"/>
    <n v="6569642"/>
    <n v="34301"/>
    <n v="6603943"/>
    <n v="184679"/>
    <n v="0.98011363636363635"/>
    <n v="0.94232649071358754"/>
    <n v="2"/>
    <n v="0"/>
    <n v="2.3800000000000002E-2"/>
    <n v="3066"/>
    <n v="418"/>
    <n v="7166"/>
    <n v="16370"/>
  </r>
  <r>
    <x v="28"/>
    <s v="C-IV"/>
    <x v="11"/>
    <x v="4"/>
    <n v="2017"/>
    <s v="2016/17"/>
    <n v="303"/>
    <n v="3052"/>
    <n v="2"/>
    <n v="19"/>
    <n v="305"/>
    <n v="3071"/>
    <n v="3376"/>
    <n v="6904"/>
    <n v="756"/>
    <n v="6078"/>
    <n v="6834"/>
    <n v="9"/>
    <n v="61"/>
    <n v="70"/>
    <n v="765"/>
    <n v="6139"/>
    <n v="842035"/>
    <n v="6024"/>
    <n v="848059"/>
    <n v="33248"/>
    <n v="0.96969696969696972"/>
    <n v="0.82524271844660191"/>
    <n v="20"/>
    <n v="0.35"/>
    <n v="6.5000000000000002E-2"/>
    <n v="280"/>
    <n v="57"/>
    <n v="725"/>
    <n v="1542"/>
  </r>
  <r>
    <x v="29"/>
    <s v="C-IV"/>
    <x v="11"/>
    <x v="4"/>
    <n v="2017"/>
    <s v="2016/17"/>
    <n v="241"/>
    <n v="4021"/>
    <n v="0"/>
    <n v="4"/>
    <n v="241"/>
    <n v="4025"/>
    <n v="4266"/>
    <n v="7392"/>
    <n v="581"/>
    <n v="6801"/>
    <n v="7382"/>
    <n v="0"/>
    <n v="10"/>
    <n v="10"/>
    <n v="581"/>
    <n v="6811"/>
    <n v="1004107"/>
    <n v="925"/>
    <n v="1005032"/>
    <n v="24977"/>
    <n v="0.87894736842105259"/>
    <n v="0.74264705882352944"/>
    <n v="20"/>
    <n v="0.35"/>
    <n v="6.5000000000000002E-2"/>
    <n v="314"/>
    <n v="85"/>
    <n v="131"/>
    <n v="237"/>
  </r>
  <r>
    <x v="30"/>
    <s v="CalWIN"/>
    <x v="11"/>
    <x v="4"/>
    <n v="2017"/>
    <s v="2016/17"/>
    <n v="10345"/>
    <n v="108499"/>
    <n v="82"/>
    <n v="1899"/>
    <n v="10427"/>
    <n v="110398"/>
    <n v="120825"/>
    <n v="248297"/>
    <n v="26661"/>
    <n v="217183"/>
    <n v="243844"/>
    <n v="293"/>
    <n v="4160"/>
    <n v="4453"/>
    <n v="26954"/>
    <n v="221343"/>
    <n v="32763986"/>
    <n v="512457"/>
    <n v="33276443"/>
    <n v="916604"/>
    <n v="0.98593097384040451"/>
    <n v="0.99313621964097154"/>
    <n v="14"/>
    <n v="0.42899999999999999"/>
    <n v="6.4799999999999996E-2"/>
    <n v="6609"/>
    <n v="1468"/>
    <n v="26368"/>
    <n v="58002"/>
  </r>
  <r>
    <x v="31"/>
    <s v="CalWIN"/>
    <x v="11"/>
    <x v="4"/>
    <n v="2017"/>
    <s v="2016/17"/>
    <n v="679"/>
    <n v="8287"/>
    <n v="6"/>
    <n v="45"/>
    <n v="685"/>
    <n v="8332"/>
    <n v="9017"/>
    <n v="17044"/>
    <n v="1726"/>
    <n v="15199"/>
    <n v="16925"/>
    <n v="20"/>
    <n v="99"/>
    <n v="119"/>
    <n v="1746"/>
    <n v="15298"/>
    <n v="2164405"/>
    <n v="13557"/>
    <n v="2177962"/>
    <n v="64051"/>
    <n v="1"/>
    <n v="0.98089171974522293"/>
    <n v="20"/>
    <n v="0.35"/>
    <n v="6.5000000000000002E-2"/>
    <n v="510"/>
    <n v="214"/>
    <n v="658"/>
    <n v="1346"/>
  </r>
  <r>
    <x v="32"/>
    <s v="C-IV"/>
    <x v="11"/>
    <x v="4"/>
    <n v="2017"/>
    <s v="2016/17"/>
    <n v="85"/>
    <n v="1078"/>
    <n v="0"/>
    <n v="0"/>
    <n v="85"/>
    <n v="1078"/>
    <n v="1163"/>
    <n v="2100"/>
    <n v="214"/>
    <n v="1886"/>
    <n v="2100"/>
    <n v="0"/>
    <n v="0"/>
    <n v="0"/>
    <n v="214"/>
    <n v="1886"/>
    <n v="289004"/>
    <n v="0"/>
    <n v="289004"/>
    <n v="6323"/>
    <n v="0.95945945945945943"/>
    <n v="0.9375"/>
    <n v="20"/>
    <n v="0.35"/>
    <n v="6.5000000000000002E-2"/>
    <n v="103"/>
    <n v="19"/>
    <n v="49"/>
    <n v="83"/>
  </r>
  <r>
    <x v="33"/>
    <s v="C-IV"/>
    <x v="11"/>
    <x v="4"/>
    <n v="2017"/>
    <s v="2016/17"/>
    <n v="15009"/>
    <n v="111030"/>
    <n v="44"/>
    <n v="424"/>
    <n v="15053"/>
    <n v="111454"/>
    <n v="126507"/>
    <n v="281279"/>
    <n v="40509"/>
    <n v="239460"/>
    <n v="279969"/>
    <n v="142"/>
    <n v="1168"/>
    <n v="1310"/>
    <n v="40651"/>
    <n v="240628"/>
    <n v="37114309"/>
    <n v="127926"/>
    <n v="37242235"/>
    <n v="846297"/>
    <n v="0.99398688046647232"/>
    <n v="0.93362490352456906"/>
    <n v="12"/>
    <n v="0.41699999999999998"/>
    <n v="5.21E-2"/>
    <n v="8876"/>
    <n v="2293"/>
    <n v="14635"/>
    <n v="33122"/>
  </r>
  <r>
    <x v="34"/>
    <s v="CalWIN"/>
    <x v="11"/>
    <x v="4"/>
    <n v="2017"/>
    <s v="2016/17"/>
    <n v="14127"/>
    <n v="84583"/>
    <n v="252"/>
    <n v="1006"/>
    <n v="14379"/>
    <n v="85589"/>
    <n v="99968"/>
    <n v="210293"/>
    <n v="37128"/>
    <n v="169825"/>
    <n v="206953"/>
    <n v="991"/>
    <n v="2349"/>
    <n v="3340"/>
    <n v="38119"/>
    <n v="172174"/>
    <n v="29379408"/>
    <n v="404046"/>
    <n v="29783454"/>
    <n v="561120"/>
    <n v="0.99366780321480763"/>
    <n v="0.98664343786295006"/>
    <n v="13"/>
    <n v="0.308"/>
    <n v="5.6300000000000003E-2"/>
    <n v="7297"/>
    <n v="1882"/>
    <n v="8403"/>
    <n v="16858"/>
  </r>
  <r>
    <x v="35"/>
    <s v="C-IV"/>
    <x v="11"/>
    <x v="4"/>
    <n v="2017"/>
    <s v="2016/17"/>
    <n v="251"/>
    <n v="2123"/>
    <n v="0"/>
    <n v="7"/>
    <n v="251"/>
    <n v="2130"/>
    <n v="2381"/>
    <n v="5290"/>
    <n v="657"/>
    <n v="4608"/>
    <n v="5265"/>
    <n v="1"/>
    <n v="24"/>
    <n v="25"/>
    <n v="658"/>
    <n v="4632"/>
    <n v="677822"/>
    <n v="2088"/>
    <n v="679910"/>
    <n v="19000"/>
    <n v="0.98484848484848486"/>
    <n v="1"/>
    <n v="20"/>
    <n v="0.35"/>
    <n v="6.5000000000000002E-2"/>
    <n v="166"/>
    <n v="18"/>
    <n v="335"/>
    <n v="794"/>
  </r>
  <r>
    <x v="36"/>
    <s v="C-IV"/>
    <x v="11"/>
    <x v="4"/>
    <n v="2017"/>
    <s v="2016/17"/>
    <n v="24299"/>
    <n v="147870"/>
    <n v="55"/>
    <n v="652"/>
    <n v="24354"/>
    <n v="148522"/>
    <n v="172876"/>
    <n v="378023"/>
    <n v="64037"/>
    <n v="312234"/>
    <n v="376271"/>
    <n v="186"/>
    <n v="1566"/>
    <n v="1752"/>
    <n v="64223"/>
    <n v="313800"/>
    <n v="51124477"/>
    <n v="193162"/>
    <n v="51317639"/>
    <n v="883220"/>
    <n v="0.99565389174239427"/>
    <n v="0.96005351681957185"/>
    <n v="15"/>
    <n v="0.33300000000000002"/>
    <n v="2.8000000000000001E-2"/>
    <n v="10219"/>
    <n v="2588"/>
    <n v="19169"/>
    <n v="41685"/>
  </r>
  <r>
    <x v="37"/>
    <s v="CalWIN"/>
    <x v="11"/>
    <x v="4"/>
    <n v="2017"/>
    <s v="2016/17"/>
    <n v="12717"/>
    <n v="124652"/>
    <n v="124"/>
    <n v="1349"/>
    <n v="12841"/>
    <n v="126001"/>
    <n v="138842"/>
    <n v="281401"/>
    <n v="34995"/>
    <n v="242979"/>
    <n v="277974"/>
    <n v="412"/>
    <n v="3015"/>
    <n v="3427"/>
    <n v="35407"/>
    <n v="245994"/>
    <n v="37209176"/>
    <n v="381175"/>
    <n v="37590351"/>
    <n v="912038"/>
    <n v="0.9833963504849581"/>
    <n v="0.98697711128650356"/>
    <n v="19"/>
    <n v="0.52600000000000002"/>
    <n v="2.93E-2"/>
    <n v="10358"/>
    <n v="3253"/>
    <n v="14558"/>
    <n v="30489"/>
  </r>
  <r>
    <x v="38"/>
    <s v="CalWIN"/>
    <x v="11"/>
    <x v="4"/>
    <n v="2017"/>
    <s v="2016/17"/>
    <n v="2077"/>
    <n v="30689"/>
    <n v="60"/>
    <n v="1542"/>
    <n v="2137"/>
    <n v="32231"/>
    <n v="34368"/>
    <n v="52485"/>
    <n v="4573"/>
    <n v="45433"/>
    <n v="50006"/>
    <n v="168"/>
    <n v="2311"/>
    <n v="2479"/>
    <n v="4741"/>
    <n v="47744"/>
    <n v="7210756"/>
    <n v="315286"/>
    <n v="7526042"/>
    <n v="225720"/>
    <n v="0.98202247191011238"/>
    <n v="0.94293865905848784"/>
    <n v="3"/>
    <n v="0.33300000000000002"/>
    <n v="5.3699999999999998E-2"/>
    <n v="2464"/>
    <n v="700"/>
    <n v="3798"/>
    <n v="6172"/>
  </r>
  <r>
    <x v="39"/>
    <s v="C-IV"/>
    <x v="11"/>
    <x v="4"/>
    <n v="2017"/>
    <s v="2016/17"/>
    <n v="6847"/>
    <n v="42812"/>
    <n v="17"/>
    <n v="294"/>
    <n v="6864"/>
    <n v="43106"/>
    <n v="49970"/>
    <n v="112183"/>
    <n v="17007"/>
    <n v="94326"/>
    <n v="111333"/>
    <n v="64"/>
    <n v="786"/>
    <n v="850"/>
    <n v="17071"/>
    <n v="95112"/>
    <n v="14851441"/>
    <n v="91931"/>
    <n v="14943372"/>
    <n v="302039"/>
    <n v="0.97694524495677237"/>
    <n v="0.91947852760736193"/>
    <n v="4"/>
    <n v="0"/>
    <n v="2.3E-2"/>
    <n v="3036"/>
    <n v="1056"/>
    <n v="6554"/>
    <n v="14337"/>
  </r>
  <r>
    <x v="40"/>
    <s v="CalWIN"/>
    <x v="11"/>
    <x v="4"/>
    <n v="2017"/>
    <s v="2016/17"/>
    <n v="858"/>
    <n v="8817"/>
    <n v="2"/>
    <n v="20"/>
    <n v="860"/>
    <n v="8837"/>
    <n v="9697"/>
    <n v="17488"/>
    <n v="2154"/>
    <n v="15270"/>
    <n v="17424"/>
    <n v="8"/>
    <n v="56"/>
    <n v="64"/>
    <n v="2162"/>
    <n v="15326"/>
    <n v="2343497"/>
    <n v="5322"/>
    <n v="2348819"/>
    <n v="62414"/>
    <n v="0.98206278026905824"/>
    <n v="0.97599999999999998"/>
    <n v="20"/>
    <n v="0.35"/>
    <n v="6.5000000000000002E-2"/>
    <n v="712"/>
    <n v="157"/>
    <n v="1087"/>
    <n v="2280"/>
  </r>
  <r>
    <x v="41"/>
    <s v="CalWIN"/>
    <x v="11"/>
    <x v="4"/>
    <n v="2017"/>
    <s v="2016/17"/>
    <n v="801"/>
    <n v="13340"/>
    <n v="10"/>
    <n v="298"/>
    <n v="811"/>
    <n v="13638"/>
    <n v="14449"/>
    <n v="28057"/>
    <n v="1881"/>
    <n v="25441"/>
    <n v="27322"/>
    <n v="30"/>
    <n v="705"/>
    <n v="735"/>
    <n v="1911"/>
    <n v="26146"/>
    <n v="3589664"/>
    <n v="70750"/>
    <n v="3660414"/>
    <n v="155705"/>
    <n v="0.96590909090909094"/>
    <n v="0.90273556231003038"/>
    <n v="20"/>
    <n v="0.35"/>
    <n v="6.5000000000000002E-2"/>
    <n v="976"/>
    <n v="188"/>
    <n v="3339"/>
    <n v="6620"/>
  </r>
  <r>
    <x v="42"/>
    <s v="CalWIN"/>
    <x v="11"/>
    <x v="4"/>
    <n v="2017"/>
    <s v="2016/17"/>
    <n v="2161"/>
    <n v="16319"/>
    <n v="7"/>
    <n v="104"/>
    <n v="2168"/>
    <n v="16423"/>
    <n v="18591"/>
    <n v="38443"/>
    <n v="5611"/>
    <n v="32585"/>
    <n v="38196"/>
    <n v="24"/>
    <n v="223"/>
    <n v="247"/>
    <n v="5635"/>
    <n v="32808"/>
    <n v="5130614"/>
    <n v="31471"/>
    <n v="5162085"/>
    <n v="148079"/>
    <n v="0.87590711175616831"/>
    <n v="0.88563049853372433"/>
    <n v="20"/>
    <n v="0.35"/>
    <n v="6.5000000000000002E-2"/>
    <n v="1858"/>
    <n v="325"/>
    <n v="4758"/>
    <n v="10984"/>
  </r>
  <r>
    <x v="43"/>
    <s v="CalWIN"/>
    <x v="11"/>
    <x v="4"/>
    <n v="2017"/>
    <s v="2016/17"/>
    <n v="4159"/>
    <n v="45433"/>
    <n v="38"/>
    <n v="969"/>
    <n v="4197"/>
    <n v="46402"/>
    <n v="50599"/>
    <n v="99337"/>
    <n v="10147"/>
    <n v="87024"/>
    <n v="97171"/>
    <n v="123"/>
    <n v="2043"/>
    <n v="2166"/>
    <n v="10270"/>
    <n v="89067"/>
    <n v="13175382"/>
    <n v="245745"/>
    <n v="13421127"/>
    <n v="445497"/>
    <n v="0.99021526418786698"/>
    <n v="0.98190045248868774"/>
    <n v="5"/>
    <n v="0.4"/>
    <n v="5.6099999999999997E-2"/>
    <n v="2522"/>
    <n v="561"/>
    <n v="9152"/>
    <n v="18788"/>
  </r>
  <r>
    <x v="44"/>
    <s v="CalWIN"/>
    <x v="11"/>
    <x v="4"/>
    <n v="2017"/>
    <s v="2016/17"/>
    <n v="1066"/>
    <n v="13471"/>
    <n v="1"/>
    <n v="26"/>
    <n v="1067"/>
    <n v="13497"/>
    <n v="14564"/>
    <n v="26638"/>
    <n v="2672"/>
    <n v="23900"/>
    <n v="26572"/>
    <n v="3"/>
    <n v="63"/>
    <n v="66"/>
    <n v="2675"/>
    <n v="23963"/>
    <n v="3610370"/>
    <n v="6467"/>
    <n v="3616837"/>
    <n v="80283"/>
    <n v="0.96575342465753422"/>
    <n v="0.99563318777292575"/>
    <n v="20"/>
    <n v="0.35"/>
    <n v="6.5000000000000002E-2"/>
    <n v="1015"/>
    <n v="247"/>
    <n v="2501"/>
    <n v="5387"/>
  </r>
  <r>
    <x v="45"/>
    <s v="C-IV"/>
    <x v="11"/>
    <x v="4"/>
    <n v="2017"/>
    <s v="2016/17"/>
    <n v="1247"/>
    <n v="11457"/>
    <n v="1"/>
    <n v="25"/>
    <n v="1248"/>
    <n v="11482"/>
    <n v="12730"/>
    <n v="24056"/>
    <n v="3021"/>
    <n v="20984"/>
    <n v="24005"/>
    <n v="3"/>
    <n v="48"/>
    <n v="51"/>
    <n v="3024"/>
    <n v="21032"/>
    <n v="3129066"/>
    <n v="5254"/>
    <n v="3134320"/>
    <n v="64647"/>
    <n v="0.93728813559322033"/>
    <n v="0.94907407407407407"/>
    <n v="20"/>
    <n v="0.35"/>
    <n v="6.5000000000000002E-2"/>
    <n v="935"/>
    <n v="222"/>
    <n v="554"/>
    <n v="879"/>
  </r>
  <r>
    <x v="46"/>
    <s v="C-IV"/>
    <x v="11"/>
    <x v="4"/>
    <n v="2017"/>
    <s v="2016/17"/>
    <n v="13"/>
    <n v="151"/>
    <n v="0"/>
    <n v="0"/>
    <n v="13"/>
    <n v="151"/>
    <n v="164"/>
    <n v="286"/>
    <n v="34"/>
    <n v="252"/>
    <n v="286"/>
    <n v="0"/>
    <n v="0"/>
    <n v="0"/>
    <n v="34"/>
    <n v="252"/>
    <n v="36734"/>
    <n v="0"/>
    <n v="36734"/>
    <n v="832"/>
    <n v="1"/>
    <n v="1"/>
    <n v="20"/>
    <n v="0.35"/>
    <n v="6.5000000000000002E-2"/>
    <n v="7"/>
    <n v="0"/>
    <n v="3"/>
    <n v="3"/>
  </r>
  <r>
    <x v="47"/>
    <s v="C-IV"/>
    <x v="11"/>
    <x v="4"/>
    <n v="2017"/>
    <s v="2016/17"/>
    <n v="372"/>
    <n v="2755"/>
    <n v="0"/>
    <n v="3"/>
    <n v="372"/>
    <n v="2758"/>
    <n v="3130"/>
    <n v="6580"/>
    <n v="1008"/>
    <n v="5561"/>
    <n v="6569"/>
    <n v="1"/>
    <n v="10"/>
    <n v="11"/>
    <n v="1009"/>
    <n v="5571"/>
    <n v="877153"/>
    <n v="910"/>
    <n v="878063"/>
    <n v="18890"/>
    <n v="0.93006993006993011"/>
    <n v="0.85106382978723405"/>
    <n v="20"/>
    <n v="0.35"/>
    <n v="6.5000000000000002E-2"/>
    <n v="238"/>
    <n v="68"/>
    <n v="150"/>
    <n v="270"/>
  </r>
  <r>
    <x v="48"/>
    <s v="CalWIN"/>
    <x v="11"/>
    <x v="4"/>
    <n v="2017"/>
    <s v="2016/17"/>
    <n v="2435"/>
    <n v="19041"/>
    <n v="7"/>
    <n v="123"/>
    <n v="2442"/>
    <n v="19164"/>
    <n v="21606"/>
    <n v="40825"/>
    <n v="5799"/>
    <n v="34725"/>
    <n v="40524"/>
    <n v="23"/>
    <n v="278"/>
    <n v="301"/>
    <n v="5822"/>
    <n v="35003"/>
    <n v="5695357"/>
    <n v="37841"/>
    <n v="5733198"/>
    <n v="124749"/>
    <n v="0.95609756097560972"/>
    <n v="0.970873786407767"/>
    <n v="3"/>
    <n v="0.33300000000000002"/>
    <n v="3.5999999999999999E-3"/>
    <n v="1323"/>
    <n v="306"/>
    <n v="2100"/>
    <n v="4229"/>
  </r>
  <r>
    <x v="49"/>
    <s v="CalWIN"/>
    <x v="11"/>
    <x v="4"/>
    <n v="2017"/>
    <s v="2016/17"/>
    <n v="1407"/>
    <n v="16346"/>
    <n v="14"/>
    <n v="124"/>
    <n v="1421"/>
    <n v="16470"/>
    <n v="17891"/>
    <n v="31889"/>
    <n v="3370"/>
    <n v="28150"/>
    <n v="31520"/>
    <n v="47"/>
    <n v="322"/>
    <n v="369"/>
    <n v="3417"/>
    <n v="28472"/>
    <n v="4164607"/>
    <n v="33595"/>
    <n v="4198202"/>
    <n v="129639"/>
    <n v="0.95957446808510638"/>
    <n v="0.65306122448979587"/>
    <n v="20"/>
    <n v="0.35"/>
    <n v="6.5000000000000002E-2"/>
    <n v="1468"/>
    <n v="331"/>
    <n v="2958"/>
    <n v="6207"/>
  </r>
  <r>
    <x v="50"/>
    <s v="C-IV"/>
    <x v="11"/>
    <x v="4"/>
    <n v="2017"/>
    <s v="2016/17"/>
    <n v="5420"/>
    <n v="35090"/>
    <n v="12"/>
    <n v="77"/>
    <n v="5432"/>
    <n v="35167"/>
    <n v="40599"/>
    <n v="85272"/>
    <n v="14033"/>
    <n v="70962"/>
    <n v="84995"/>
    <n v="46"/>
    <n v="231"/>
    <n v="277"/>
    <n v="14079"/>
    <n v="71193"/>
    <n v="11420952"/>
    <n v="27249"/>
    <n v="11448201"/>
    <n v="247167"/>
    <n v="0.98522727272727273"/>
    <n v="0.93540268456375841"/>
    <n v="3"/>
    <n v="0.66700000000000004"/>
    <n v="2.8400000000000002E-2"/>
    <n v="2643"/>
    <n v="597"/>
    <n v="4845"/>
    <n v="10522"/>
  </r>
  <r>
    <x v="51"/>
    <s v="C-IV"/>
    <x v="11"/>
    <x v="4"/>
    <n v="2017"/>
    <s v="2016/17"/>
    <n v="676"/>
    <n v="4883"/>
    <n v="4"/>
    <n v="28"/>
    <n v="680"/>
    <n v="4911"/>
    <n v="5591"/>
    <n v="12823"/>
    <n v="1842"/>
    <n v="10885"/>
    <n v="12727"/>
    <n v="16"/>
    <n v="80"/>
    <n v="96"/>
    <n v="1858"/>
    <n v="10965"/>
    <n v="1699521"/>
    <n v="10596"/>
    <n v="1710117"/>
    <n v="42292"/>
    <n v="0.99629629629629635"/>
    <n v="0.97584541062801933"/>
    <n v="20"/>
    <n v="0.35"/>
    <n v="6.5000000000000002E-2"/>
    <n v="418"/>
    <n v="89"/>
    <n v="609"/>
    <n v="1376"/>
  </r>
  <r>
    <x v="52"/>
    <s v="C-IV"/>
    <x v="11"/>
    <x v="4"/>
    <n v="2017"/>
    <s v="2016/17"/>
    <n v="470"/>
    <n v="3879"/>
    <n v="0"/>
    <n v="10"/>
    <n v="470"/>
    <n v="3889"/>
    <n v="4359"/>
    <n v="9415"/>
    <n v="1229"/>
    <n v="8153"/>
    <n v="9382"/>
    <n v="0"/>
    <n v="33"/>
    <n v="33"/>
    <n v="1229"/>
    <n v="8186"/>
    <n v="1205544"/>
    <n v="4682"/>
    <n v="1210226"/>
    <n v="27224"/>
    <n v="0.96"/>
    <n v="0.96273291925465843"/>
    <n v="20"/>
    <n v="0.35"/>
    <n v="6.5000000000000002E-2"/>
    <n v="360"/>
    <n v="38"/>
    <n v="394"/>
    <n v="878"/>
  </r>
  <r>
    <x v="53"/>
    <s v="C-IV"/>
    <x v="11"/>
    <x v="4"/>
    <n v="2017"/>
    <s v="2016/17"/>
    <n v="58"/>
    <n v="956"/>
    <n v="0"/>
    <n v="0"/>
    <n v="58"/>
    <n v="956"/>
    <n v="1014"/>
    <n v="1753"/>
    <n v="137"/>
    <n v="1615"/>
    <n v="1752"/>
    <n v="0"/>
    <n v="1"/>
    <n v="1"/>
    <n v="137"/>
    <n v="1616"/>
    <n v="244916"/>
    <n v="154"/>
    <n v="245070"/>
    <n v="5011"/>
    <n v="0.96296296296296302"/>
    <n v="0.83673469387755106"/>
    <n v="20"/>
    <n v="0.35"/>
    <n v="6.5000000000000002E-2"/>
    <n v="77"/>
    <n v="1"/>
    <n v="28"/>
    <n v="44"/>
  </r>
  <r>
    <x v="54"/>
    <s v="CalWIN"/>
    <x v="11"/>
    <x v="4"/>
    <n v="2017"/>
    <s v="2016/17"/>
    <n v="7326"/>
    <n v="44134"/>
    <n v="22"/>
    <n v="417"/>
    <n v="7348"/>
    <n v="44551"/>
    <n v="51899"/>
    <n v="120694"/>
    <n v="19998"/>
    <n v="99531"/>
    <n v="119529"/>
    <n v="75"/>
    <n v="1090"/>
    <n v="1165"/>
    <n v="20073"/>
    <n v="100621"/>
    <n v="16248793"/>
    <n v="131957"/>
    <n v="16380750"/>
    <n v="258643"/>
    <n v="0.9523184601924759"/>
    <n v="0.91789473684210521"/>
    <n v="6"/>
    <n v="0.33300000000000002"/>
    <n v="2.1299999999999999E-2"/>
    <n v="2450"/>
    <n v="326"/>
    <n v="7881"/>
    <n v="18650"/>
  </r>
  <r>
    <x v="55"/>
    <s v="C-IV"/>
    <x v="11"/>
    <x v="4"/>
    <n v="2017"/>
    <s v="2016/17"/>
    <n v="277"/>
    <n v="2772"/>
    <n v="0"/>
    <n v="5"/>
    <n v="277"/>
    <n v="2777"/>
    <n v="3054"/>
    <n v="5336"/>
    <n v="666"/>
    <n v="4656"/>
    <n v="5322"/>
    <n v="1"/>
    <n v="13"/>
    <n v="14"/>
    <n v="667"/>
    <n v="4669"/>
    <n v="704613"/>
    <n v="1158"/>
    <n v="705771"/>
    <n v="14267"/>
    <n v="0.95454545454545459"/>
    <n v="0.93478260869565222"/>
    <n v="20"/>
    <n v="0.35"/>
    <n v="6.5000000000000002E-2"/>
    <n v="197"/>
    <n v="25"/>
    <n v="98"/>
    <n v="162"/>
  </r>
  <r>
    <x v="56"/>
    <s v="CalWIN"/>
    <x v="11"/>
    <x v="4"/>
    <n v="2017"/>
    <s v="2016/17"/>
    <n v="2844"/>
    <n v="33682"/>
    <n v="9"/>
    <n v="315"/>
    <n v="2853"/>
    <n v="33997"/>
    <n v="36850"/>
    <n v="74251"/>
    <n v="7316"/>
    <n v="66272"/>
    <n v="73588"/>
    <n v="32"/>
    <n v="631"/>
    <n v="663"/>
    <n v="7348"/>
    <n v="66903"/>
    <n v="9894866"/>
    <n v="126307"/>
    <n v="10021173"/>
    <n v="241838"/>
    <n v="0.9909443725743855"/>
    <n v="0.97857142857142854"/>
    <n v="4"/>
    <n v="0"/>
    <n v="5.1799999999999999E-2"/>
    <n v="2544"/>
    <n v="347"/>
    <n v="6791"/>
    <n v="15567"/>
  </r>
  <r>
    <x v="57"/>
    <s v="CalWIN"/>
    <x v="11"/>
    <x v="4"/>
    <n v="2017"/>
    <s v="2016/17"/>
    <n v="879"/>
    <n v="9172"/>
    <n v="15"/>
    <n v="112"/>
    <n v="894"/>
    <n v="9284"/>
    <n v="10178"/>
    <n v="19872"/>
    <n v="2309"/>
    <n v="17203"/>
    <n v="19512"/>
    <n v="59"/>
    <n v="301"/>
    <n v="360"/>
    <n v="2368"/>
    <n v="17504"/>
    <n v="2620125"/>
    <n v="42052"/>
    <n v="2662177"/>
    <n v="59583"/>
    <n v="0.95354523227383858"/>
    <n v="0.89903846153846156"/>
    <n v="20"/>
    <n v="0.35"/>
    <n v="6.5000000000000002E-2"/>
    <n v="657"/>
    <n v="38"/>
    <n v="905"/>
    <n v="1837"/>
  </r>
  <r>
    <x v="58"/>
    <s v="C-IV"/>
    <x v="11"/>
    <x v="4"/>
    <n v="2017"/>
    <s v="2016/17"/>
    <n v="788"/>
    <n v="5183"/>
    <n v="3"/>
    <n v="9"/>
    <n v="791"/>
    <n v="5192"/>
    <n v="5983"/>
    <n v="12857"/>
    <n v="2100"/>
    <n v="10715"/>
    <n v="12815"/>
    <n v="8"/>
    <n v="34"/>
    <n v="42"/>
    <n v="2108"/>
    <n v="10749"/>
    <n v="1749672"/>
    <n v="4394"/>
    <n v="1754066"/>
    <n v="32517"/>
    <n v="0.99657534246575341"/>
    <n v="0.95815899581589958"/>
    <n v="20"/>
    <n v="0.35"/>
    <n v="6.5000000000000002E-2"/>
    <n v="468"/>
    <n v="82"/>
    <n v="471"/>
    <n v="965"/>
  </r>
  <r>
    <x v="0"/>
    <s v="n/a"/>
    <x v="0"/>
    <x v="5"/>
    <n v="2017"/>
    <s v="2016/17"/>
    <n v="256891"/>
    <n v="1757720"/>
    <n v="2244"/>
    <n v="17822"/>
    <n v="259135"/>
    <n v="1775542"/>
    <n v="2034677"/>
    <n v="4230391"/>
    <n v="660573"/>
    <n v="3523191"/>
    <n v="4183764"/>
    <n v="7280"/>
    <n v="39347"/>
    <n v="46627"/>
    <n v="667853"/>
    <n v="3562538"/>
    <n v="573423357"/>
    <n v="5431858"/>
    <n v="578855215"/>
    <n v="13530540"/>
    <n v="0.97978730219745014"/>
    <n v="0.93212700815301519"/>
    <n v="334"/>
    <n v="0.39800000000000002"/>
    <n v="8.09E-2"/>
    <n v="154420"/>
    <n v="39398"/>
    <n v="295230"/>
    <n v="630815"/>
  </r>
  <r>
    <x v="1"/>
    <s v="CalWIN"/>
    <x v="0"/>
    <x v="5"/>
    <n v="2017"/>
    <s v="2016/17"/>
    <n v="5742"/>
    <n v="51693"/>
    <n v="87"/>
    <n v="1205"/>
    <n v="5829"/>
    <n v="52898"/>
    <n v="58727"/>
    <n v="111820"/>
    <n v="13285"/>
    <n v="95503"/>
    <n v="108788"/>
    <n v="308"/>
    <n v="2724"/>
    <n v="3032"/>
    <n v="13593"/>
    <n v="98227"/>
    <n v="15297316"/>
    <n v="343988"/>
    <n v="15641304"/>
    <n v="439934"/>
    <n v="0.99450549450549453"/>
    <n v="0.98818407960199006"/>
    <n v="8"/>
    <n v="0.5"/>
    <n v="7.0800000000000002E-2"/>
    <n v="5064"/>
    <n v="1598"/>
    <n v="7497"/>
    <n v="14531"/>
  </r>
  <r>
    <x v="2"/>
    <s v="C-IV"/>
    <x v="0"/>
    <x v="5"/>
    <n v="2017"/>
    <s v="2016/17"/>
    <n v="0"/>
    <n v="86"/>
    <n v="0"/>
    <n v="0"/>
    <n v="0"/>
    <n v="86"/>
    <n v="86"/>
    <n v="141"/>
    <n v="0"/>
    <n v="141"/>
    <n v="141"/>
    <n v="0"/>
    <n v="0"/>
    <n v="0"/>
    <n v="0"/>
    <n v="141"/>
    <n v="17426"/>
    <n v="0"/>
    <n v="17426"/>
    <n v="347"/>
    <n v="1"/>
    <n v="1"/>
    <n v="27"/>
    <n v="0.25900000000000001"/>
    <n v="9.3799999999999994E-2"/>
    <n v="4"/>
    <n v="1"/>
    <n v="3"/>
    <n v="3"/>
  </r>
  <r>
    <x v="3"/>
    <s v="C-IV"/>
    <x v="0"/>
    <x v="5"/>
    <n v="2017"/>
    <s v="2016/17"/>
    <n v="132"/>
    <n v="1567"/>
    <n v="0"/>
    <n v="4"/>
    <n v="132"/>
    <n v="1571"/>
    <n v="1703"/>
    <n v="3162"/>
    <n v="334"/>
    <n v="2824"/>
    <n v="3158"/>
    <n v="0"/>
    <n v="4"/>
    <n v="4"/>
    <n v="334"/>
    <n v="2828"/>
    <n v="411584"/>
    <n v="320"/>
    <n v="411904"/>
    <n v="8371"/>
    <n v="0.96202531645569622"/>
    <n v="1"/>
    <n v="27"/>
    <n v="0.25900000000000001"/>
    <n v="9.3799999999999994E-2"/>
    <n v="144"/>
    <n v="33"/>
    <n v="49"/>
    <n v="89"/>
  </r>
  <r>
    <x v="4"/>
    <s v="C-IV"/>
    <x v="0"/>
    <x v="5"/>
    <n v="2017"/>
    <s v="2016/17"/>
    <n v="1668"/>
    <n v="14870"/>
    <n v="2"/>
    <n v="39"/>
    <n v="1670"/>
    <n v="14909"/>
    <n v="16579"/>
    <n v="31092"/>
    <n v="4100"/>
    <n v="26911"/>
    <n v="31011"/>
    <n v="5"/>
    <n v="76"/>
    <n v="81"/>
    <n v="4105"/>
    <n v="26987"/>
    <n v="4198561"/>
    <n v="11967"/>
    <n v="4210528"/>
    <n v="83586"/>
    <n v="0.90243902439024393"/>
    <n v="0.9375"/>
    <n v="27"/>
    <n v="0.25900000000000001"/>
    <n v="9.3799999999999994E-2"/>
    <n v="1681"/>
    <n v="629"/>
    <n v="810"/>
    <n v="1417"/>
  </r>
  <r>
    <x v="5"/>
    <s v="C-IV"/>
    <x v="0"/>
    <x v="5"/>
    <n v="2017"/>
    <s v="2016/17"/>
    <n v="188"/>
    <n v="2635"/>
    <n v="0"/>
    <n v="7"/>
    <n v="188"/>
    <n v="2642"/>
    <n v="2830"/>
    <n v="5094"/>
    <n v="505"/>
    <n v="4574"/>
    <n v="5079"/>
    <n v="0"/>
    <n v="15"/>
    <n v="15"/>
    <n v="505"/>
    <n v="4589"/>
    <n v="666839"/>
    <n v="1954"/>
    <n v="668793"/>
    <n v="12464"/>
    <n v="0.96323529411764708"/>
    <n v="0.93939393939393945"/>
    <n v="27"/>
    <n v="0.25900000000000001"/>
    <n v="9.3799999999999994E-2"/>
    <n v="247"/>
    <n v="58"/>
    <n v="64"/>
    <n v="120"/>
  </r>
  <r>
    <x v="6"/>
    <s v="C-IV"/>
    <x v="0"/>
    <x v="5"/>
    <n v="2017"/>
    <s v="2016/17"/>
    <n v="82"/>
    <n v="594"/>
    <n v="0"/>
    <n v="2"/>
    <n v="82"/>
    <n v="596"/>
    <n v="678"/>
    <n v="1588"/>
    <n v="209"/>
    <n v="1375"/>
    <n v="1584"/>
    <n v="1"/>
    <n v="3"/>
    <n v="4"/>
    <n v="210"/>
    <n v="1378"/>
    <n v="199304"/>
    <n v="210"/>
    <n v="199514"/>
    <n v="9202"/>
    <n v="0.88709677419354838"/>
    <n v="0.97222222222222221"/>
    <n v="27"/>
    <n v="0.25900000000000001"/>
    <n v="9.3799999999999994E-2"/>
    <n v="96"/>
    <n v="6"/>
    <n v="113"/>
    <n v="251"/>
  </r>
  <r>
    <x v="7"/>
    <s v="CalWIN"/>
    <x v="0"/>
    <x v="5"/>
    <n v="2017"/>
    <s v="2016/17"/>
    <n v="3972"/>
    <n v="27568"/>
    <n v="42"/>
    <n v="272"/>
    <n v="4014"/>
    <n v="27840"/>
    <n v="31854"/>
    <n v="63918"/>
    <n v="9252"/>
    <n v="53822"/>
    <n v="63074"/>
    <n v="160"/>
    <n v="684"/>
    <n v="844"/>
    <n v="9412"/>
    <n v="54506"/>
    <n v="8949155"/>
    <n v="86014"/>
    <n v="9035169"/>
    <n v="277310"/>
    <n v="0.95804195804195802"/>
    <n v="0.96573208722741433"/>
    <n v="6"/>
    <n v="0.5"/>
    <n v="6.7299999999999999E-2"/>
    <n v="2520"/>
    <n v="679"/>
    <n v="4766"/>
    <n v="9713"/>
  </r>
  <r>
    <x v="8"/>
    <s v="C-IV"/>
    <x v="0"/>
    <x v="5"/>
    <n v="2017"/>
    <s v="2016/17"/>
    <n v="370"/>
    <n v="2147"/>
    <n v="0"/>
    <n v="1"/>
    <n v="370"/>
    <n v="2148"/>
    <n v="2518"/>
    <n v="5198"/>
    <n v="1076"/>
    <n v="4120"/>
    <n v="5196"/>
    <n v="0"/>
    <n v="2"/>
    <n v="2"/>
    <n v="1076"/>
    <n v="4122"/>
    <n v="680706"/>
    <n v="134"/>
    <n v="680840"/>
    <n v="12070"/>
    <n v="1"/>
    <n v="0.86764705882352944"/>
    <n v="27"/>
    <n v="0.25900000000000001"/>
    <n v="9.3799999999999994E-2"/>
    <n v="195"/>
    <n v="21"/>
    <n v="109"/>
    <n v="207"/>
  </r>
  <r>
    <x v="9"/>
    <s v="C-IV"/>
    <x v="0"/>
    <x v="5"/>
    <n v="2017"/>
    <s v="2016/17"/>
    <n v="536"/>
    <n v="6428"/>
    <n v="1"/>
    <n v="18"/>
    <n v="537"/>
    <n v="6446"/>
    <n v="6983"/>
    <n v="12387"/>
    <n v="1316"/>
    <n v="11022"/>
    <n v="12338"/>
    <n v="3"/>
    <n v="46"/>
    <n v="49"/>
    <n v="1319"/>
    <n v="11068"/>
    <n v="1644983"/>
    <n v="4770"/>
    <n v="1649753"/>
    <n v="39276"/>
    <n v="0.97619047619047616"/>
    <n v="0.98319327731092432"/>
    <n v="27"/>
    <n v="0.25900000000000001"/>
    <n v="9.3799999999999994E-2"/>
    <n v="568"/>
    <n v="124"/>
    <n v="360"/>
    <n v="728"/>
  </r>
  <r>
    <x v="10"/>
    <s v="CalWIN"/>
    <x v="0"/>
    <x v="5"/>
    <n v="2017"/>
    <s v="2016/17"/>
    <n v="13070"/>
    <n v="85252"/>
    <n v="85"/>
    <n v="472"/>
    <n v="13155"/>
    <n v="85724"/>
    <n v="98879"/>
    <n v="229747"/>
    <n v="35751"/>
    <n v="192521"/>
    <n v="228272"/>
    <n v="287"/>
    <n v="1188"/>
    <n v="1475"/>
    <n v="36038"/>
    <n v="193709"/>
    <n v="30738052"/>
    <n v="162705"/>
    <n v="30900757"/>
    <n v="497469"/>
    <n v="0.96691871455576561"/>
    <n v="0.95532266960838386"/>
    <n v="16"/>
    <n v="0.56299999999999994"/>
    <n v="3.3799999999999997E-2"/>
    <n v="5818"/>
    <n v="2017"/>
    <n v="13349"/>
    <n v="30194"/>
  </r>
  <r>
    <x v="11"/>
    <s v="C-IV"/>
    <x v="0"/>
    <x v="5"/>
    <n v="2017"/>
    <s v="2016/17"/>
    <n v="211"/>
    <n v="1319"/>
    <n v="0"/>
    <n v="2"/>
    <n v="211"/>
    <n v="1321"/>
    <n v="1532"/>
    <n v="3524"/>
    <n v="558"/>
    <n v="2958"/>
    <n v="3516"/>
    <n v="1"/>
    <n v="7"/>
    <n v="8"/>
    <n v="559"/>
    <n v="2965"/>
    <n v="438244"/>
    <n v="480"/>
    <n v="438724"/>
    <n v="12547"/>
    <n v="0.96202531645569622"/>
    <n v="0.87272727272727268"/>
    <n v="27"/>
    <n v="0.25900000000000001"/>
    <n v="9.3799999999999994E-2"/>
    <n v="134"/>
    <n v="17"/>
    <n v="186"/>
    <n v="403"/>
  </r>
  <r>
    <x v="12"/>
    <s v="C-IV"/>
    <x v="0"/>
    <x v="5"/>
    <n v="2017"/>
    <s v="2016/17"/>
    <n v="860"/>
    <n v="11561"/>
    <n v="1"/>
    <n v="14"/>
    <n v="861"/>
    <n v="11575"/>
    <n v="12436"/>
    <n v="20875"/>
    <n v="2138"/>
    <n v="18696"/>
    <n v="20834"/>
    <n v="3"/>
    <n v="38"/>
    <n v="41"/>
    <n v="2141"/>
    <n v="18734"/>
    <n v="2909450"/>
    <n v="5280"/>
    <n v="2914730"/>
    <n v="56115"/>
    <n v="0.99071207430340558"/>
    <n v="0.96923076923076923"/>
    <n v="27"/>
    <n v="0.25900000000000001"/>
    <n v="9.3799999999999994E-2"/>
    <n v="1317"/>
    <n v="302"/>
    <n v="545"/>
    <n v="1062"/>
  </r>
  <r>
    <x v="13"/>
    <s v="C-IV"/>
    <x v="0"/>
    <x v="5"/>
    <n v="2017"/>
    <s v="2016/17"/>
    <n v="2299"/>
    <n v="15033"/>
    <n v="12"/>
    <n v="142"/>
    <n v="2311"/>
    <n v="15175"/>
    <n v="17486"/>
    <n v="42423"/>
    <n v="6495"/>
    <n v="35471"/>
    <n v="41966"/>
    <n v="36"/>
    <n v="421"/>
    <n v="457"/>
    <n v="6531"/>
    <n v="35892"/>
    <n v="5275693"/>
    <n v="44479"/>
    <n v="5320172"/>
    <n v="95350"/>
    <n v="0.97956403269754766"/>
    <n v="0.92275574112734859"/>
    <n v="27"/>
    <n v="0.25900000000000001"/>
    <n v="9.3799999999999994E-2"/>
    <n v="1167"/>
    <n v="144"/>
    <n v="892"/>
    <n v="1744"/>
  </r>
  <r>
    <x v="14"/>
    <s v="C-IV"/>
    <x v="0"/>
    <x v="5"/>
    <n v="2017"/>
    <s v="2016/17"/>
    <n v="91"/>
    <n v="916"/>
    <n v="0"/>
    <n v="4"/>
    <n v="91"/>
    <n v="920"/>
    <n v="1011"/>
    <n v="1923"/>
    <n v="243"/>
    <n v="1672"/>
    <n v="1915"/>
    <n v="0"/>
    <n v="8"/>
    <n v="8"/>
    <n v="243"/>
    <n v="1680"/>
    <n v="244436"/>
    <n v="714"/>
    <n v="245150"/>
    <n v="5671"/>
    <n v="0.92727272727272725"/>
    <n v="0.88888888888888884"/>
    <n v="27"/>
    <n v="0.25900000000000001"/>
    <n v="9.3799999999999994E-2"/>
    <n v="82"/>
    <n v="8"/>
    <n v="63"/>
    <n v="129"/>
  </r>
  <r>
    <x v="15"/>
    <s v="C-IV"/>
    <x v="0"/>
    <x v="5"/>
    <n v="2017"/>
    <s v="2016/17"/>
    <n v="9964"/>
    <n v="59518"/>
    <n v="16"/>
    <n v="392"/>
    <n v="9980"/>
    <n v="59910"/>
    <n v="69890"/>
    <n v="162758"/>
    <n v="26632"/>
    <n v="135150"/>
    <n v="161782"/>
    <n v="61"/>
    <n v="915"/>
    <n v="976"/>
    <n v="26693"/>
    <n v="136065"/>
    <n v="21491855"/>
    <n v="132320"/>
    <n v="21624175"/>
    <n v="413676"/>
    <n v="0.97985207855139"/>
    <n v="0.89550518632347287"/>
    <n v="10"/>
    <n v="0.4"/>
    <n v="3.8300000000000001E-2"/>
    <n v="6887"/>
    <n v="1966"/>
    <n v="10111"/>
    <n v="23309"/>
  </r>
  <r>
    <x v="16"/>
    <s v="C-IV"/>
    <x v="0"/>
    <x v="5"/>
    <n v="2017"/>
    <s v="2016/17"/>
    <n v="1510"/>
    <n v="9237"/>
    <n v="6"/>
    <n v="60"/>
    <n v="1516"/>
    <n v="9297"/>
    <n v="10813"/>
    <n v="24565"/>
    <n v="4156"/>
    <n v="20225"/>
    <n v="24381"/>
    <n v="22"/>
    <n v="162"/>
    <n v="184"/>
    <n v="4178"/>
    <n v="20387"/>
    <n v="3098667"/>
    <n v="20465"/>
    <n v="3119132"/>
    <n v="57728"/>
    <n v="0.990450204638472"/>
    <n v="0.93581780538302273"/>
    <n v="27"/>
    <n v="0.25900000000000001"/>
    <n v="9.3799999999999994E-2"/>
    <n v="1087"/>
    <n v="151"/>
    <n v="1322"/>
    <n v="3027"/>
  </r>
  <r>
    <x v="17"/>
    <s v="C-IV"/>
    <x v="0"/>
    <x v="5"/>
    <n v="2017"/>
    <s v="2016/17"/>
    <n v="590"/>
    <n v="5875"/>
    <n v="2"/>
    <n v="14"/>
    <n v="592"/>
    <n v="5889"/>
    <n v="6481"/>
    <n v="12239"/>
    <n v="1539"/>
    <n v="10657"/>
    <n v="12196"/>
    <n v="6"/>
    <n v="37"/>
    <n v="43"/>
    <n v="1545"/>
    <n v="10694"/>
    <n v="1636553"/>
    <n v="4373"/>
    <n v="1640926"/>
    <n v="32499"/>
    <n v="0.93294460641399413"/>
    <n v="0.92660550458715596"/>
    <n v="27"/>
    <n v="0.25900000000000001"/>
    <n v="9.3799999999999994E-2"/>
    <n v="475"/>
    <n v="80"/>
    <n v="402"/>
    <n v="816"/>
  </r>
  <r>
    <x v="18"/>
    <s v="C-IV"/>
    <x v="0"/>
    <x v="5"/>
    <n v="2017"/>
    <s v="2016/17"/>
    <n v="236"/>
    <n v="1369"/>
    <n v="0"/>
    <n v="1"/>
    <n v="236"/>
    <n v="1370"/>
    <n v="1606"/>
    <n v="3148"/>
    <n v="650"/>
    <n v="2495"/>
    <n v="3145"/>
    <n v="0"/>
    <n v="3"/>
    <n v="3"/>
    <n v="650"/>
    <n v="2498"/>
    <n v="433470"/>
    <n v="268"/>
    <n v="433738"/>
    <n v="7993"/>
    <n v="0.95"/>
    <n v="0.88461538461538458"/>
    <n v="27"/>
    <n v="0.25900000000000001"/>
    <n v="9.3799999999999994E-2"/>
    <n v="126"/>
    <n v="10"/>
    <n v="85"/>
    <n v="163"/>
  </r>
  <r>
    <x v="19"/>
    <s v="LRS"/>
    <x v="0"/>
    <x v="5"/>
    <n v="2017"/>
    <s v="2016/17"/>
    <n v="86108"/>
    <n v="447786"/>
    <n v="1154"/>
    <n v="5096"/>
    <n v="87262"/>
    <n v="452882"/>
    <n v="540144"/>
    <n v="1091333"/>
    <n v="211583"/>
    <n v="865615"/>
    <n v="1077198"/>
    <n v="3428"/>
    <n v="10707"/>
    <n v="14135"/>
    <n v="215011"/>
    <n v="876322"/>
    <n v="155408530"/>
    <n v="1752895"/>
    <n v="157161425"/>
    <n v="4007621"/>
    <n v="0.98536731409752631"/>
    <n v="0.9062871371173109"/>
    <n v="124"/>
    <n v="0.46"/>
    <n v="0.1351"/>
    <n v="35088"/>
    <n v="6452"/>
    <n v="94904"/>
    <n v="196779"/>
  </r>
  <r>
    <x v="20"/>
    <s v="C-IV"/>
    <x v="0"/>
    <x v="5"/>
    <n v="2017"/>
    <s v="2016/17"/>
    <n v="1783"/>
    <n v="10017"/>
    <n v="4"/>
    <n v="26"/>
    <n v="1787"/>
    <n v="10043"/>
    <n v="11830"/>
    <n v="31792"/>
    <n v="7867"/>
    <n v="23827"/>
    <n v="31694"/>
    <n v="14"/>
    <n v="84"/>
    <n v="98"/>
    <n v="7881"/>
    <n v="23911"/>
    <n v="3770612"/>
    <n v="9375"/>
    <n v="3779987"/>
    <n v="70856"/>
    <n v="0.98698884758364314"/>
    <n v="0.9662921348314607"/>
    <n v="27"/>
    <n v="0.25900000000000001"/>
    <n v="9.3799999999999994E-2"/>
    <n v="855"/>
    <n v="116"/>
    <n v="2815"/>
    <n v="6812"/>
  </r>
  <r>
    <x v="21"/>
    <s v="C-IV"/>
    <x v="0"/>
    <x v="5"/>
    <n v="2017"/>
    <s v="2016/17"/>
    <n v="548"/>
    <n v="5416"/>
    <n v="16"/>
    <n v="150"/>
    <n v="564"/>
    <n v="5566"/>
    <n v="6130"/>
    <n v="10165"/>
    <n v="1192"/>
    <n v="8575"/>
    <n v="9767"/>
    <n v="44"/>
    <n v="354"/>
    <n v="398"/>
    <n v="1236"/>
    <n v="8929"/>
    <n v="1381505"/>
    <n v="32909"/>
    <n v="1414414"/>
    <n v="47337"/>
    <n v="1"/>
    <n v="0.92822966507177029"/>
    <n v="27"/>
    <n v="0.25900000000000001"/>
    <n v="9.3799999999999994E-2"/>
    <n v="466"/>
    <n v="114"/>
    <n v="1186"/>
    <n v="2179"/>
  </r>
  <r>
    <x v="22"/>
    <s v="C-IV"/>
    <x v="0"/>
    <x v="5"/>
    <n v="2017"/>
    <s v="2016/17"/>
    <n v="90"/>
    <n v="910"/>
    <n v="1"/>
    <n v="2"/>
    <n v="91"/>
    <n v="912"/>
    <n v="1003"/>
    <n v="1859"/>
    <n v="239"/>
    <n v="1615"/>
    <n v="1854"/>
    <n v="1"/>
    <n v="4"/>
    <n v="5"/>
    <n v="240"/>
    <n v="1619"/>
    <n v="252362"/>
    <n v="457"/>
    <n v="252819"/>
    <n v="4840"/>
    <n v="0.85106382978723405"/>
    <n v="0.4"/>
    <n v="27"/>
    <n v="0.25900000000000001"/>
    <n v="9.3799999999999994E-2"/>
    <n v="93"/>
    <n v="23"/>
    <n v="22"/>
    <n v="43"/>
  </r>
  <r>
    <x v="23"/>
    <s v="C-IV"/>
    <x v="0"/>
    <x v="5"/>
    <n v="2017"/>
    <s v="2016/17"/>
    <n v="554"/>
    <n v="5767"/>
    <n v="3"/>
    <n v="17"/>
    <n v="557"/>
    <n v="5784"/>
    <n v="6341"/>
    <n v="11916"/>
    <n v="1396"/>
    <n v="10469"/>
    <n v="11865"/>
    <n v="8"/>
    <n v="43"/>
    <n v="51"/>
    <n v="1404"/>
    <n v="10512"/>
    <n v="1657078"/>
    <n v="7281"/>
    <n v="1664359"/>
    <n v="41362"/>
    <n v="0.97179487179487178"/>
    <n v="0.94035087719298249"/>
    <n v="27"/>
    <n v="0.25900000000000001"/>
    <n v="9.3799999999999994E-2"/>
    <n v="539"/>
    <n v="77"/>
    <n v="535"/>
    <n v="1190"/>
  </r>
  <r>
    <x v="24"/>
    <s v="C-IV"/>
    <x v="0"/>
    <x v="5"/>
    <n v="2017"/>
    <s v="2016/17"/>
    <n v="3687"/>
    <n v="20062"/>
    <n v="6"/>
    <n v="34"/>
    <n v="3693"/>
    <n v="20096"/>
    <n v="23789"/>
    <n v="55292"/>
    <n v="9854"/>
    <n v="45314"/>
    <n v="55168"/>
    <n v="18"/>
    <n v="106"/>
    <n v="124"/>
    <n v="9872"/>
    <n v="45420"/>
    <n v="7295080"/>
    <n v="11525"/>
    <n v="7306605"/>
    <n v="140719"/>
    <n v="0.92204301075268813"/>
    <n v="0.96408839779005528"/>
    <n v="2"/>
    <n v="0"/>
    <n v="2.1899999999999999E-2"/>
    <n v="1787"/>
    <n v="278"/>
    <n v="3694"/>
    <n v="8569"/>
  </r>
  <r>
    <x v="25"/>
    <s v="C-IV"/>
    <x v="0"/>
    <x v="5"/>
    <n v="2017"/>
    <s v="2016/17"/>
    <n v="75"/>
    <n v="475"/>
    <n v="1"/>
    <n v="1"/>
    <n v="76"/>
    <n v="476"/>
    <n v="552"/>
    <n v="1172"/>
    <n v="200"/>
    <n v="969"/>
    <n v="1169"/>
    <n v="1"/>
    <n v="2"/>
    <n v="3"/>
    <n v="201"/>
    <n v="971"/>
    <n v="157105"/>
    <n v="493"/>
    <n v="157598"/>
    <n v="3240"/>
    <n v="0.97727272727272729"/>
    <n v="0.91891891891891897"/>
    <n v="27"/>
    <n v="0.25900000000000001"/>
    <n v="9.3799999999999994E-2"/>
    <n v="63"/>
    <n v="7"/>
    <n v="37"/>
    <n v="69"/>
  </r>
  <r>
    <x v="26"/>
    <s v="C-IV"/>
    <x v="0"/>
    <x v="5"/>
    <n v="2017"/>
    <s v="2016/17"/>
    <n v="12"/>
    <n v="451"/>
    <n v="0"/>
    <n v="1"/>
    <n v="12"/>
    <n v="452"/>
    <n v="464"/>
    <n v="774"/>
    <n v="28"/>
    <n v="743"/>
    <n v="771"/>
    <n v="0"/>
    <n v="3"/>
    <n v="3"/>
    <n v="28"/>
    <n v="746"/>
    <n v="109896"/>
    <n v="471"/>
    <n v="110367"/>
    <n v="3831"/>
    <n v="1"/>
    <n v="0.90909090909090906"/>
    <n v="27"/>
    <n v="0.25900000000000001"/>
    <n v="9.3799999999999994E-2"/>
    <n v="37"/>
    <n v="11"/>
    <n v="63"/>
    <n v="145"/>
  </r>
  <r>
    <x v="27"/>
    <s v="C-IV"/>
    <x v="0"/>
    <x v="5"/>
    <n v="2017"/>
    <s v="2016/17"/>
    <n v="2801"/>
    <n v="19956"/>
    <n v="10"/>
    <n v="102"/>
    <n v="2811"/>
    <n v="20058"/>
    <n v="22869"/>
    <n v="51274"/>
    <n v="7198"/>
    <n v="43712"/>
    <n v="50910"/>
    <n v="35"/>
    <n v="329"/>
    <n v="364"/>
    <n v="7233"/>
    <n v="44041"/>
    <n v="7069669"/>
    <n v="38454"/>
    <n v="7108123"/>
    <n v="186119"/>
    <n v="0.97734457323498414"/>
    <n v="0.95810363836824697"/>
    <n v="3"/>
    <n v="0.33300000000000002"/>
    <n v="1.6E-2"/>
    <n v="2449"/>
    <n v="391"/>
    <n v="7567"/>
    <n v="17262"/>
  </r>
  <r>
    <x v="28"/>
    <s v="C-IV"/>
    <x v="0"/>
    <x v="5"/>
    <n v="2017"/>
    <s v="2016/17"/>
    <n v="306"/>
    <n v="3053"/>
    <n v="3"/>
    <n v="18"/>
    <n v="309"/>
    <n v="3071"/>
    <n v="3380"/>
    <n v="6879"/>
    <n v="756"/>
    <n v="6058"/>
    <n v="6814"/>
    <n v="11"/>
    <n v="54"/>
    <n v="65"/>
    <n v="767"/>
    <n v="6112"/>
    <n v="846550"/>
    <n v="4395"/>
    <n v="850945"/>
    <n v="33258"/>
    <n v="0.9760479041916168"/>
    <n v="0.88461538461538458"/>
    <n v="27"/>
    <n v="0.25900000000000001"/>
    <n v="9.3799999999999994E-2"/>
    <n v="318"/>
    <n v="93"/>
    <n v="713"/>
    <n v="1521"/>
  </r>
  <r>
    <x v="29"/>
    <s v="C-IV"/>
    <x v="0"/>
    <x v="5"/>
    <n v="2017"/>
    <s v="2016/17"/>
    <n v="244"/>
    <n v="3969"/>
    <n v="0"/>
    <n v="2"/>
    <n v="244"/>
    <n v="3971"/>
    <n v="4215"/>
    <n v="7336"/>
    <n v="598"/>
    <n v="6728"/>
    <n v="7326"/>
    <n v="1"/>
    <n v="9"/>
    <n v="10"/>
    <n v="599"/>
    <n v="6737"/>
    <n v="990551"/>
    <n v="822"/>
    <n v="991373"/>
    <n v="25204"/>
    <n v="0.8835978835978836"/>
    <n v="0.70149253731343286"/>
    <n v="27"/>
    <n v="0.25900000000000001"/>
    <n v="9.3799999999999994E-2"/>
    <n v="372"/>
    <n v="94"/>
    <n v="124"/>
    <n v="229"/>
  </r>
  <r>
    <x v="30"/>
    <s v="CalWIN"/>
    <x v="0"/>
    <x v="5"/>
    <n v="2017"/>
    <s v="2016/17"/>
    <n v="10290"/>
    <n v="108123"/>
    <n v="88"/>
    <n v="1867"/>
    <n v="10378"/>
    <n v="109990"/>
    <n v="120368"/>
    <n v="245723"/>
    <n v="26581"/>
    <n v="214731"/>
    <n v="241312"/>
    <n v="309"/>
    <n v="4102"/>
    <n v="4411"/>
    <n v="26890"/>
    <n v="218833"/>
    <n v="32346690"/>
    <n v="499258"/>
    <n v="32845948"/>
    <n v="914504"/>
    <n v="0.98636271117443519"/>
    <n v="0.98963963963963963"/>
    <n v="19"/>
    <n v="0.42099999999999999"/>
    <n v="6.7699999999999996E-2"/>
    <n v="7723"/>
    <n v="2036"/>
    <n v="26244"/>
    <n v="57691"/>
  </r>
  <r>
    <x v="31"/>
    <s v="CalWIN"/>
    <x v="0"/>
    <x v="5"/>
    <n v="2017"/>
    <s v="2016/17"/>
    <n v="676"/>
    <n v="8155"/>
    <n v="5"/>
    <n v="41"/>
    <n v="681"/>
    <n v="8196"/>
    <n v="8877"/>
    <n v="16652"/>
    <n v="1718"/>
    <n v="14820"/>
    <n v="16538"/>
    <n v="18"/>
    <n v="96"/>
    <n v="114"/>
    <n v="1736"/>
    <n v="14916"/>
    <n v="2121692"/>
    <n v="12636"/>
    <n v="2134328"/>
    <n v="64053"/>
    <n v="1"/>
    <n v="0.93953488372093019"/>
    <n v="27"/>
    <n v="0.25900000000000001"/>
    <n v="9.3799999999999994E-2"/>
    <n v="710"/>
    <n v="310"/>
    <n v="647"/>
    <n v="1327"/>
  </r>
  <r>
    <x v="32"/>
    <s v="C-IV"/>
    <x v="0"/>
    <x v="5"/>
    <n v="2017"/>
    <s v="2016/17"/>
    <n v="86"/>
    <n v="1084"/>
    <n v="0"/>
    <n v="0"/>
    <n v="86"/>
    <n v="1084"/>
    <n v="1170"/>
    <n v="2143"/>
    <n v="225"/>
    <n v="1918"/>
    <n v="2143"/>
    <n v="0"/>
    <n v="0"/>
    <n v="0"/>
    <n v="225"/>
    <n v="1918"/>
    <n v="298033"/>
    <n v="138"/>
    <n v="298171"/>
    <n v="6384"/>
    <n v="1"/>
    <n v="0.84444444444444444"/>
    <n v="27"/>
    <n v="0.25900000000000001"/>
    <n v="9.3799999999999994E-2"/>
    <n v="101"/>
    <n v="24"/>
    <n v="45"/>
    <n v="75"/>
  </r>
  <r>
    <x v="33"/>
    <s v="C-IV"/>
    <x v="0"/>
    <x v="5"/>
    <n v="2017"/>
    <s v="2016/17"/>
    <n v="14828"/>
    <n v="110193"/>
    <n v="46"/>
    <n v="416"/>
    <n v="14874"/>
    <n v="110609"/>
    <n v="125483"/>
    <n v="278710"/>
    <n v="39943"/>
    <n v="237479"/>
    <n v="277422"/>
    <n v="146"/>
    <n v="1142"/>
    <n v="1288"/>
    <n v="40089"/>
    <n v="238621"/>
    <n v="36578794"/>
    <n v="129573"/>
    <n v="36708367"/>
    <n v="849724"/>
    <n v="0.99350443599493032"/>
    <n v="0.93915517618734956"/>
    <n v="17"/>
    <n v="0.35299999999999998"/>
    <n v="4.0500000000000001E-2"/>
    <n v="11249"/>
    <n v="3126"/>
    <n v="14565"/>
    <n v="32948"/>
  </r>
  <r>
    <x v="34"/>
    <s v="CalWIN"/>
    <x v="0"/>
    <x v="5"/>
    <n v="2017"/>
    <s v="2016/17"/>
    <n v="14239"/>
    <n v="84098"/>
    <n v="259"/>
    <n v="997"/>
    <n v="14498"/>
    <n v="85095"/>
    <n v="99593"/>
    <n v="208408"/>
    <n v="37182"/>
    <n v="167871"/>
    <n v="205053"/>
    <n v="1017"/>
    <n v="2338"/>
    <n v="3355"/>
    <n v="38199"/>
    <n v="170209"/>
    <n v="29029961"/>
    <n v="394434"/>
    <n v="29424395"/>
    <n v="561933"/>
    <n v="0.98606697628941575"/>
    <n v="0.99333650642551163"/>
    <n v="17"/>
    <n v="0.23499999999999999"/>
    <n v="4.6300000000000001E-2"/>
    <n v="7744"/>
    <n v="2420"/>
    <n v="8351"/>
    <n v="16793"/>
  </r>
  <r>
    <x v="35"/>
    <s v="C-IV"/>
    <x v="0"/>
    <x v="5"/>
    <n v="2017"/>
    <s v="2016/17"/>
    <n v="257"/>
    <n v="2066"/>
    <n v="0"/>
    <n v="7"/>
    <n v="257"/>
    <n v="2073"/>
    <n v="2330"/>
    <n v="5225"/>
    <n v="692"/>
    <n v="4509"/>
    <n v="5201"/>
    <n v="1"/>
    <n v="23"/>
    <n v="24"/>
    <n v="693"/>
    <n v="4532"/>
    <n v="674780"/>
    <n v="2247"/>
    <n v="677027"/>
    <n v="19146"/>
    <n v="0.89247311827956988"/>
    <n v="0.93548387096774188"/>
    <n v="27"/>
    <n v="0.25900000000000001"/>
    <n v="9.3799999999999994E-2"/>
    <n v="192"/>
    <n v="53"/>
    <n v="343"/>
    <n v="809"/>
  </r>
  <r>
    <x v="36"/>
    <s v="C-IV"/>
    <x v="0"/>
    <x v="5"/>
    <n v="2017"/>
    <s v="2016/17"/>
    <n v="23963"/>
    <n v="146556"/>
    <n v="54"/>
    <n v="641"/>
    <n v="24017"/>
    <n v="147197"/>
    <n v="171214"/>
    <n v="374387"/>
    <n v="63161"/>
    <n v="309495"/>
    <n v="372656"/>
    <n v="187"/>
    <n v="1544"/>
    <n v="1731"/>
    <n v="63348"/>
    <n v="311039"/>
    <n v="50193559"/>
    <n v="184769"/>
    <n v="50378328"/>
    <n v="887677"/>
    <n v="0.9934397550841898"/>
    <n v="0.93876301285976727"/>
    <n v="20"/>
    <n v="0.3"/>
    <n v="2.0799999999999999E-2"/>
    <n v="13957"/>
    <n v="3779"/>
    <n v="19068"/>
    <n v="41493"/>
  </r>
  <r>
    <x v="37"/>
    <s v="CalWIN"/>
    <x v="0"/>
    <x v="5"/>
    <n v="2017"/>
    <s v="2016/17"/>
    <n v="12519"/>
    <n v="122984"/>
    <n v="120"/>
    <n v="1324"/>
    <n v="12639"/>
    <n v="124308"/>
    <n v="136947"/>
    <n v="277364"/>
    <n v="34597"/>
    <n v="239392"/>
    <n v="273989"/>
    <n v="409"/>
    <n v="2966"/>
    <n v="3375"/>
    <n v="35006"/>
    <n v="242358"/>
    <n v="36195773"/>
    <n v="367442"/>
    <n v="36563215"/>
    <n v="911048"/>
    <n v="0.97712599151448076"/>
    <n v="0.97354497354497349"/>
    <n v="26"/>
    <n v="0.5"/>
    <n v="3.1800000000000002E-2"/>
    <n v="12220"/>
    <n v="4502"/>
    <n v="14449"/>
    <n v="30178"/>
  </r>
  <r>
    <x v="38"/>
    <s v="CalWIN"/>
    <x v="0"/>
    <x v="5"/>
    <n v="2017"/>
    <s v="2016/17"/>
    <n v="2034"/>
    <n v="30677"/>
    <n v="55"/>
    <n v="1512"/>
    <n v="2089"/>
    <n v="32189"/>
    <n v="34278"/>
    <n v="52106"/>
    <n v="4458"/>
    <n v="45212"/>
    <n v="49670"/>
    <n v="150"/>
    <n v="2286"/>
    <n v="2436"/>
    <n v="4608"/>
    <n v="47498"/>
    <n v="7096766"/>
    <n v="305739"/>
    <n v="7402505"/>
    <n v="225828"/>
    <n v="0.98155737704918034"/>
    <n v="0.93266832917705733"/>
    <n v="4"/>
    <n v="0.25"/>
    <n v="5.4899999999999997E-2"/>
    <n v="2935"/>
    <n v="905"/>
    <n v="3747"/>
    <n v="6103"/>
  </r>
  <r>
    <x v="39"/>
    <s v="C-IV"/>
    <x v="0"/>
    <x v="5"/>
    <n v="2017"/>
    <s v="2016/17"/>
    <n v="6792"/>
    <n v="42591"/>
    <n v="19"/>
    <n v="286"/>
    <n v="6811"/>
    <n v="42877"/>
    <n v="49688"/>
    <n v="111431"/>
    <n v="16893"/>
    <n v="93719"/>
    <n v="110612"/>
    <n v="70"/>
    <n v="749"/>
    <n v="819"/>
    <n v="16963"/>
    <n v="94468"/>
    <n v="14620613"/>
    <n v="90685"/>
    <n v="14711298"/>
    <n v="302094"/>
    <n v="0.96913864578535236"/>
    <n v="0.92175703500343176"/>
    <n v="6"/>
    <n v="0.16700000000000001"/>
    <n v="2.7E-2"/>
    <n v="3633"/>
    <n v="1292"/>
    <n v="6540"/>
    <n v="14315"/>
  </r>
  <r>
    <x v="40"/>
    <s v="CalWIN"/>
    <x v="0"/>
    <x v="5"/>
    <n v="2017"/>
    <s v="2016/17"/>
    <n v="872"/>
    <n v="8805"/>
    <n v="2"/>
    <n v="18"/>
    <n v="874"/>
    <n v="8823"/>
    <n v="9697"/>
    <n v="17379"/>
    <n v="2181"/>
    <n v="15137"/>
    <n v="17318"/>
    <n v="9"/>
    <n v="52"/>
    <n v="61"/>
    <n v="2190"/>
    <n v="15189"/>
    <n v="2325644"/>
    <n v="5059"/>
    <n v="2330703"/>
    <n v="62203"/>
    <n v="0.96134020618556704"/>
    <n v="0.98031496062992129"/>
    <n v="27"/>
    <n v="0.25900000000000001"/>
    <n v="9.3799999999999994E-2"/>
    <n v="795"/>
    <n v="161"/>
    <n v="1109"/>
    <n v="2328"/>
  </r>
  <r>
    <x v="41"/>
    <s v="CalWIN"/>
    <x v="0"/>
    <x v="5"/>
    <n v="2017"/>
    <s v="2016/17"/>
    <n v="776"/>
    <n v="13189"/>
    <n v="9"/>
    <n v="288"/>
    <n v="785"/>
    <n v="13477"/>
    <n v="14262"/>
    <n v="27623"/>
    <n v="1839"/>
    <n v="25062"/>
    <n v="26901"/>
    <n v="29"/>
    <n v="693"/>
    <n v="722"/>
    <n v="1868"/>
    <n v="25755"/>
    <n v="3527428"/>
    <n v="63157"/>
    <n v="3590585"/>
    <n v="154910"/>
    <n v="0.98345588235294112"/>
    <n v="0.90273556231003038"/>
    <n v="27"/>
    <n v="0.25900000000000001"/>
    <n v="9.3799999999999994E-2"/>
    <n v="1178"/>
    <n v="286"/>
    <n v="3321"/>
    <n v="6604"/>
  </r>
  <r>
    <x v="42"/>
    <s v="CalWIN"/>
    <x v="0"/>
    <x v="5"/>
    <n v="2017"/>
    <s v="2016/17"/>
    <n v="2381"/>
    <n v="16562"/>
    <n v="7"/>
    <n v="106"/>
    <n v="2388"/>
    <n v="16668"/>
    <n v="19056"/>
    <n v="39357"/>
    <n v="6147"/>
    <n v="32958"/>
    <n v="39105"/>
    <n v="24"/>
    <n v="228"/>
    <n v="252"/>
    <n v="6171"/>
    <n v="33186"/>
    <n v="5353042"/>
    <n v="29973"/>
    <n v="5383015"/>
    <n v="148463"/>
    <n v="0.90697674418604657"/>
    <n v="0.8960674157303371"/>
    <n v="27"/>
    <n v="0.25900000000000001"/>
    <n v="9.3799999999999994E-2"/>
    <n v="1996"/>
    <n v="475"/>
    <n v="5027"/>
    <n v="11572"/>
  </r>
  <r>
    <x v="43"/>
    <s v="CalWIN"/>
    <x v="0"/>
    <x v="5"/>
    <n v="2017"/>
    <s v="2016/17"/>
    <n v="4095"/>
    <n v="44993"/>
    <n v="37"/>
    <n v="946"/>
    <n v="4132"/>
    <n v="45939"/>
    <n v="50071"/>
    <n v="98291"/>
    <n v="9980"/>
    <n v="86202"/>
    <n v="96182"/>
    <n v="121"/>
    <n v="1988"/>
    <n v="2109"/>
    <n v="10101"/>
    <n v="88190"/>
    <n v="12907542"/>
    <n v="235240"/>
    <n v="13142782"/>
    <n v="444452"/>
    <n v="0.99412532637075723"/>
    <n v="0.97687861271676302"/>
    <n v="7"/>
    <n v="0.28599999999999998"/>
    <n v="5.6099999999999997E-2"/>
    <n v="2966"/>
    <n v="737"/>
    <n v="9049"/>
    <n v="18609"/>
  </r>
  <r>
    <x v="44"/>
    <s v="CalWIN"/>
    <x v="0"/>
    <x v="5"/>
    <n v="2017"/>
    <s v="2016/17"/>
    <n v="1094"/>
    <n v="13533"/>
    <n v="1"/>
    <n v="25"/>
    <n v="1095"/>
    <n v="13558"/>
    <n v="14653"/>
    <n v="26869"/>
    <n v="2743"/>
    <n v="24057"/>
    <n v="26800"/>
    <n v="5"/>
    <n v="64"/>
    <n v="69"/>
    <n v="2748"/>
    <n v="24121"/>
    <n v="3675319"/>
    <n v="6682"/>
    <n v="3682001"/>
    <n v="80201"/>
    <n v="0.9745627980922098"/>
    <n v="0.96739130434782605"/>
    <n v="27"/>
    <n v="0.25900000000000001"/>
    <n v="9.3799999999999994E-2"/>
    <n v="1122"/>
    <n v="346"/>
    <n v="2574"/>
    <n v="5535"/>
  </r>
  <r>
    <x v="45"/>
    <s v="C-IV"/>
    <x v="0"/>
    <x v="5"/>
    <n v="2017"/>
    <s v="2016/17"/>
    <n v="1226"/>
    <n v="11301"/>
    <n v="2"/>
    <n v="26"/>
    <n v="1228"/>
    <n v="11327"/>
    <n v="12555"/>
    <n v="23707"/>
    <n v="2968"/>
    <n v="20686"/>
    <n v="23654"/>
    <n v="6"/>
    <n v="47"/>
    <n v="53"/>
    <n v="2974"/>
    <n v="20733"/>
    <n v="3062884"/>
    <n v="5787"/>
    <n v="3068671"/>
    <n v="64497"/>
    <n v="0.95292207792207795"/>
    <n v="0.95329087048832273"/>
    <n v="27"/>
    <n v="0.25900000000000001"/>
    <n v="9.3799999999999994E-2"/>
    <n v="1289"/>
    <n v="337"/>
    <n v="546"/>
    <n v="862"/>
  </r>
  <r>
    <x v="46"/>
    <s v="C-IV"/>
    <x v="0"/>
    <x v="5"/>
    <n v="2017"/>
    <s v="2016/17"/>
    <n v="16"/>
    <n v="151"/>
    <n v="0"/>
    <n v="0"/>
    <n v="16"/>
    <n v="151"/>
    <n v="167"/>
    <n v="295"/>
    <n v="44"/>
    <n v="251"/>
    <n v="295"/>
    <n v="0"/>
    <n v="0"/>
    <n v="0"/>
    <n v="44"/>
    <n v="251"/>
    <n v="38652"/>
    <n v="0"/>
    <n v="38652"/>
    <n v="862"/>
    <n v="1"/>
    <n v="0.8"/>
    <n v="27"/>
    <n v="0.25900000000000001"/>
    <n v="9.3799999999999994E-2"/>
    <n v="7"/>
    <n v="3"/>
    <n v="3"/>
    <n v="3"/>
  </r>
  <r>
    <x v="47"/>
    <s v="C-IV"/>
    <x v="0"/>
    <x v="5"/>
    <n v="2017"/>
    <s v="2016/17"/>
    <n v="380"/>
    <n v="2738"/>
    <n v="0"/>
    <n v="4"/>
    <n v="380"/>
    <n v="2742"/>
    <n v="3122"/>
    <n v="6605"/>
    <n v="1018"/>
    <n v="5573"/>
    <n v="6591"/>
    <n v="1"/>
    <n v="13"/>
    <n v="14"/>
    <n v="1019"/>
    <n v="5586"/>
    <n v="874388"/>
    <n v="1900"/>
    <n v="876288"/>
    <n v="19125"/>
    <n v="0.90625"/>
    <n v="0.78749999999999998"/>
    <n v="27"/>
    <n v="0.25900000000000001"/>
    <n v="9.3799999999999994E-2"/>
    <n v="254"/>
    <n v="48"/>
    <n v="152"/>
    <n v="273"/>
  </r>
  <r>
    <x v="48"/>
    <s v="CalWIN"/>
    <x v="0"/>
    <x v="5"/>
    <n v="2017"/>
    <s v="2016/17"/>
    <n v="2449"/>
    <n v="18845"/>
    <n v="6"/>
    <n v="115"/>
    <n v="2455"/>
    <n v="18960"/>
    <n v="21415"/>
    <n v="40381"/>
    <n v="5826"/>
    <n v="34268"/>
    <n v="40094"/>
    <n v="23"/>
    <n v="264"/>
    <n v="287"/>
    <n v="5849"/>
    <n v="34532"/>
    <n v="5602837"/>
    <n v="34525"/>
    <n v="5637362"/>
    <n v="124957"/>
    <n v="0.97721179624664878"/>
    <n v="0.97520661157024791"/>
    <n v="4"/>
    <n v="0.5"/>
    <n v="6.4999999999999997E-3"/>
    <n v="1643"/>
    <n v="455"/>
    <n v="2077"/>
    <n v="4208"/>
  </r>
  <r>
    <x v="49"/>
    <s v="CalWIN"/>
    <x v="0"/>
    <x v="5"/>
    <n v="2017"/>
    <s v="2016/17"/>
    <n v="1395"/>
    <n v="16064"/>
    <n v="13"/>
    <n v="122"/>
    <n v="1408"/>
    <n v="16186"/>
    <n v="17594"/>
    <n v="31271"/>
    <n v="3375"/>
    <n v="27540"/>
    <n v="30915"/>
    <n v="44"/>
    <n v="312"/>
    <n v="356"/>
    <n v="3419"/>
    <n v="27852"/>
    <n v="4109171"/>
    <n v="33305"/>
    <n v="4142476"/>
    <n v="130178"/>
    <n v="0.96805896805896807"/>
    <n v="0.55873015873015874"/>
    <n v="27"/>
    <n v="0.25900000000000001"/>
    <n v="9.3799999999999994E-2"/>
    <n v="992"/>
    <n v="348"/>
    <n v="2944"/>
    <n v="6228"/>
  </r>
  <r>
    <x v="50"/>
    <s v="C-IV"/>
    <x v="0"/>
    <x v="5"/>
    <n v="2017"/>
    <s v="2016/17"/>
    <n v="5348"/>
    <n v="35029"/>
    <n v="12"/>
    <n v="74"/>
    <n v="5360"/>
    <n v="35103"/>
    <n v="40463"/>
    <n v="84966"/>
    <n v="13858"/>
    <n v="70830"/>
    <n v="84688"/>
    <n v="49"/>
    <n v="229"/>
    <n v="278"/>
    <n v="13907"/>
    <n v="71059"/>
    <n v="11307078"/>
    <n v="25906"/>
    <n v="11332984"/>
    <n v="248834"/>
    <n v="0.97493857493857494"/>
    <n v="0.9355072463768116"/>
    <n v="4"/>
    <n v="0.75"/>
    <n v="2.5100000000000001E-2"/>
    <n v="3247"/>
    <n v="828"/>
    <n v="4838"/>
    <n v="10511"/>
  </r>
  <r>
    <x v="51"/>
    <s v="C-IV"/>
    <x v="0"/>
    <x v="5"/>
    <n v="2017"/>
    <s v="2016/17"/>
    <n v="709"/>
    <n v="4894"/>
    <n v="5"/>
    <n v="29"/>
    <n v="714"/>
    <n v="4923"/>
    <n v="5637"/>
    <n v="12912"/>
    <n v="1897"/>
    <n v="10918"/>
    <n v="12815"/>
    <n v="18"/>
    <n v="79"/>
    <n v="97"/>
    <n v="1915"/>
    <n v="10997"/>
    <n v="1707437"/>
    <n v="11105"/>
    <n v="1718542"/>
    <n v="42606"/>
    <n v="0.99315068493150682"/>
    <n v="0.94805194805194803"/>
    <n v="27"/>
    <n v="0.25900000000000001"/>
    <n v="9.3799999999999994E-2"/>
    <n v="505"/>
    <n v="137"/>
    <n v="614"/>
    <n v="1376"/>
  </r>
  <r>
    <x v="52"/>
    <s v="C-IV"/>
    <x v="0"/>
    <x v="5"/>
    <n v="2017"/>
    <s v="2016/17"/>
    <n v="475"/>
    <n v="3849"/>
    <n v="0"/>
    <n v="9"/>
    <n v="475"/>
    <n v="3858"/>
    <n v="4333"/>
    <n v="9381"/>
    <n v="1250"/>
    <n v="8099"/>
    <n v="9349"/>
    <n v="0"/>
    <n v="32"/>
    <n v="32"/>
    <n v="1250"/>
    <n v="8131"/>
    <n v="1193343"/>
    <n v="4182"/>
    <n v="1197525"/>
    <n v="27404"/>
    <n v="0.94690265486725667"/>
    <n v="0.91329479768786126"/>
    <n v="27"/>
    <n v="0.25900000000000001"/>
    <n v="9.3799999999999994E-2"/>
    <n v="470"/>
    <n v="64"/>
    <n v="409"/>
    <n v="920"/>
  </r>
  <r>
    <x v="53"/>
    <s v="C-IV"/>
    <x v="0"/>
    <x v="5"/>
    <n v="2017"/>
    <s v="2016/17"/>
    <n v="60"/>
    <n v="926"/>
    <n v="0"/>
    <n v="0"/>
    <n v="60"/>
    <n v="926"/>
    <n v="986"/>
    <n v="1711"/>
    <n v="139"/>
    <n v="1571"/>
    <n v="1710"/>
    <n v="0"/>
    <n v="1"/>
    <n v="1"/>
    <n v="139"/>
    <n v="1572"/>
    <n v="240095"/>
    <n v="154"/>
    <n v="240249"/>
    <n v="5066"/>
    <n v="0.93181818181818188"/>
    <n v="0.82352941176470584"/>
    <n v="27"/>
    <n v="0.25900000000000001"/>
    <n v="9.3799999999999994E-2"/>
    <n v="73"/>
    <n v="13"/>
    <n v="26"/>
    <n v="42"/>
  </r>
  <r>
    <x v="54"/>
    <s v="CalWIN"/>
    <x v="0"/>
    <x v="5"/>
    <n v="2017"/>
    <s v="2016/17"/>
    <n v="7421"/>
    <n v="44260"/>
    <n v="24"/>
    <n v="423"/>
    <n v="7445"/>
    <n v="44683"/>
    <n v="52128"/>
    <n v="120968"/>
    <n v="20286"/>
    <n v="99502"/>
    <n v="119788"/>
    <n v="81"/>
    <n v="1099"/>
    <n v="1180"/>
    <n v="20367"/>
    <n v="100601"/>
    <n v="16272537"/>
    <n v="136597"/>
    <n v="16409134"/>
    <n v="259244"/>
    <n v="0.96411709159584513"/>
    <n v="0.90969581749049433"/>
    <n v="8"/>
    <n v="0.25"/>
    <n v="2.93E-2"/>
    <n v="2859"/>
    <n v="420"/>
    <n v="7900"/>
    <n v="18756"/>
  </r>
  <r>
    <x v="55"/>
    <s v="C-IV"/>
    <x v="0"/>
    <x v="5"/>
    <n v="2017"/>
    <s v="2016/17"/>
    <n v="274"/>
    <n v="2742"/>
    <n v="0"/>
    <n v="5"/>
    <n v="274"/>
    <n v="2747"/>
    <n v="3021"/>
    <n v="5276"/>
    <n v="681"/>
    <n v="4583"/>
    <n v="5264"/>
    <n v="1"/>
    <n v="11"/>
    <n v="12"/>
    <n v="682"/>
    <n v="4594"/>
    <n v="693686"/>
    <n v="989"/>
    <n v="694675"/>
    <n v="14338"/>
    <n v="0.93478260869565222"/>
    <n v="0.95604395604395609"/>
    <n v="27"/>
    <n v="0.25900000000000001"/>
    <n v="9.3799999999999994E-2"/>
    <n v="267"/>
    <n v="48"/>
    <n v="98"/>
    <n v="163"/>
  </r>
  <r>
    <x v="56"/>
    <s v="CalWIN"/>
    <x v="0"/>
    <x v="5"/>
    <n v="2017"/>
    <s v="2016/17"/>
    <n v="2851"/>
    <n v="33490"/>
    <n v="9"/>
    <n v="318"/>
    <n v="2860"/>
    <n v="33808"/>
    <n v="36668"/>
    <n v="73321"/>
    <n v="7328"/>
    <n v="65332"/>
    <n v="72660"/>
    <n v="30"/>
    <n v="631"/>
    <n v="661"/>
    <n v="7358"/>
    <n v="65963"/>
    <n v="9776870"/>
    <n v="122479"/>
    <n v="9899349"/>
    <n v="241912"/>
    <n v="0.99018232819074337"/>
    <n v="0.96563573883161513"/>
    <n v="6"/>
    <n v="0"/>
    <n v="6.3399999999999998E-2"/>
    <n v="3219"/>
    <n v="535"/>
    <n v="6764"/>
    <n v="15542"/>
  </r>
  <r>
    <x v="57"/>
    <s v="CalWIN"/>
    <x v="0"/>
    <x v="5"/>
    <n v="2017"/>
    <s v="2016/17"/>
    <n v="851"/>
    <n v="9102"/>
    <n v="17"/>
    <n v="113"/>
    <n v="868"/>
    <n v="9215"/>
    <n v="10083"/>
    <n v="19633"/>
    <n v="2235"/>
    <n v="17036"/>
    <n v="19271"/>
    <n v="71"/>
    <n v="291"/>
    <n v="362"/>
    <n v="2306"/>
    <n v="17327"/>
    <n v="2586074"/>
    <n v="42863"/>
    <n v="2628937"/>
    <n v="59984"/>
    <n v="0.88833746898263022"/>
    <n v="0.95180722891566261"/>
    <n v="27"/>
    <n v="0.25900000000000001"/>
    <n v="9.3799999999999994E-2"/>
    <n v="859"/>
    <n v="70"/>
    <n v="930"/>
    <n v="1885"/>
  </r>
  <r>
    <x v="58"/>
    <s v="C-IV"/>
    <x v="0"/>
    <x v="5"/>
    <n v="2017"/>
    <s v="2016/17"/>
    <n v="805"/>
    <n v="5190"/>
    <n v="2"/>
    <n v="12"/>
    <n v="807"/>
    <n v="5202"/>
    <n v="6009"/>
    <n v="12902"/>
    <n v="2178"/>
    <n v="10678"/>
    <n v="12856"/>
    <n v="7"/>
    <n v="39"/>
    <n v="46"/>
    <n v="2185"/>
    <n v="10717"/>
    <n v="1741437"/>
    <n v="5516"/>
    <n v="1746953"/>
    <n v="32918"/>
    <n v="0.9966216216216216"/>
    <n v="0.95473251028806583"/>
    <n v="27"/>
    <n v="0.25900000000000001"/>
    <n v="9.3799999999999994E-2"/>
    <n v="536"/>
    <n v="140"/>
    <n v="464"/>
    <n v="962"/>
  </r>
  <r>
    <x v="0"/>
    <s v="n/a"/>
    <x v="1"/>
    <x v="5"/>
    <n v="2017"/>
    <s v="2016/17"/>
    <n v="255351"/>
    <n v="1735463"/>
    <n v="2222"/>
    <n v="17650"/>
    <n v="257573"/>
    <n v="1753113"/>
    <n v="2010686"/>
    <n v="4191103"/>
    <n v="655072"/>
    <n v="3489572"/>
    <n v="4144644"/>
    <n v="7216"/>
    <n v="39243"/>
    <n v="46459"/>
    <n v="662288"/>
    <n v="3528815"/>
    <n v="567620029"/>
    <n v="5381873"/>
    <n v="573001902"/>
    <n v="13507825"/>
    <n v="0.97940873827939834"/>
    <n v="0.9301784173239408"/>
    <n v="421"/>
    <n v="0.40600000000000003"/>
    <n v="8.0299999999999996E-2"/>
    <n v="123241"/>
    <n v="30920"/>
    <n v="291718"/>
    <n v="623988"/>
  </r>
  <r>
    <x v="1"/>
    <s v="CalWIN"/>
    <x v="1"/>
    <x v="5"/>
    <n v="2017"/>
    <s v="2016/17"/>
    <n v="5629"/>
    <n v="50459"/>
    <n v="91"/>
    <n v="1174"/>
    <n v="5720"/>
    <n v="51633"/>
    <n v="57353"/>
    <n v="110176"/>
    <n v="13104"/>
    <n v="94045"/>
    <n v="107149"/>
    <n v="314"/>
    <n v="2713"/>
    <n v="3027"/>
    <n v="13418"/>
    <n v="96758"/>
    <n v="15004663"/>
    <n v="338366"/>
    <n v="15343029"/>
    <n v="437440"/>
    <n v="0.99511762094984468"/>
    <n v="0.99120703437250202"/>
    <n v="11"/>
    <n v="0.54500000000000004"/>
    <n v="5.6899999999999999E-2"/>
    <n v="4092"/>
    <n v="1326"/>
    <n v="7298"/>
    <n v="14183"/>
  </r>
  <r>
    <x v="2"/>
    <s v="C-IV"/>
    <x v="1"/>
    <x v="5"/>
    <n v="2017"/>
    <s v="2016/17"/>
    <n v="0"/>
    <n v="85"/>
    <n v="0"/>
    <n v="0"/>
    <n v="0"/>
    <n v="85"/>
    <n v="85"/>
    <n v="143"/>
    <n v="0"/>
    <n v="143"/>
    <n v="143"/>
    <n v="0"/>
    <n v="0"/>
    <n v="0"/>
    <n v="0"/>
    <n v="143"/>
    <n v="17720"/>
    <n v="0"/>
    <n v="17720"/>
    <n v="342"/>
    <n v="1"/>
    <n v="0.5"/>
    <n v="38"/>
    <n v="0.26300000000000001"/>
    <n v="0.10780000000000001"/>
    <n v="3"/>
    <n v="0"/>
    <n v="3"/>
    <n v="3"/>
  </r>
  <r>
    <x v="3"/>
    <s v="C-IV"/>
    <x v="1"/>
    <x v="5"/>
    <n v="2017"/>
    <s v="2016/17"/>
    <n v="132"/>
    <n v="1564"/>
    <n v="0"/>
    <n v="2"/>
    <n v="132"/>
    <n v="1566"/>
    <n v="1698"/>
    <n v="3153"/>
    <n v="335"/>
    <n v="2813"/>
    <n v="3148"/>
    <n v="0"/>
    <n v="5"/>
    <n v="5"/>
    <n v="335"/>
    <n v="2818"/>
    <n v="412891"/>
    <n v="474"/>
    <n v="413365"/>
    <n v="8346"/>
    <n v="1"/>
    <n v="0.98461538461538467"/>
    <n v="38"/>
    <n v="0.26300000000000001"/>
    <n v="0.10780000000000001"/>
    <n v="113"/>
    <n v="15"/>
    <n v="46"/>
    <n v="85"/>
  </r>
  <r>
    <x v="4"/>
    <s v="C-IV"/>
    <x v="1"/>
    <x v="5"/>
    <n v="2017"/>
    <s v="2016/17"/>
    <n v="1654"/>
    <n v="14734"/>
    <n v="3"/>
    <n v="35"/>
    <n v="1657"/>
    <n v="14769"/>
    <n v="16426"/>
    <n v="30825"/>
    <n v="4113"/>
    <n v="26635"/>
    <n v="30748"/>
    <n v="7"/>
    <n v="70"/>
    <n v="77"/>
    <n v="4120"/>
    <n v="26705"/>
    <n v="4190949"/>
    <n v="10625"/>
    <n v="4201574"/>
    <n v="83309"/>
    <n v="0.84808454425363278"/>
    <n v="0.91803278688524592"/>
    <n v="38"/>
    <n v="0.26300000000000001"/>
    <n v="0.10780000000000001"/>
    <n v="1236"/>
    <n v="472"/>
    <n v="798"/>
    <n v="1384"/>
  </r>
  <r>
    <x v="5"/>
    <s v="C-IV"/>
    <x v="1"/>
    <x v="5"/>
    <n v="2017"/>
    <s v="2016/17"/>
    <n v="192"/>
    <n v="2629"/>
    <n v="0"/>
    <n v="7"/>
    <n v="192"/>
    <n v="2636"/>
    <n v="2828"/>
    <n v="5103"/>
    <n v="515"/>
    <n v="4575"/>
    <n v="5090"/>
    <n v="0"/>
    <n v="13"/>
    <n v="13"/>
    <n v="515"/>
    <n v="4588"/>
    <n v="672046"/>
    <n v="1512"/>
    <n v="673558"/>
    <n v="12429"/>
    <n v="0.94545454545454544"/>
    <n v="0.84761904761904761"/>
    <n v="38"/>
    <n v="0.26300000000000001"/>
    <n v="0.10780000000000001"/>
    <n v="186"/>
    <n v="29"/>
    <n v="66"/>
    <n v="124"/>
  </r>
  <r>
    <x v="6"/>
    <s v="C-IV"/>
    <x v="1"/>
    <x v="5"/>
    <n v="2017"/>
    <s v="2016/17"/>
    <n v="82"/>
    <n v="596"/>
    <n v="0"/>
    <n v="2"/>
    <n v="82"/>
    <n v="598"/>
    <n v="680"/>
    <n v="1609"/>
    <n v="213"/>
    <n v="1392"/>
    <n v="1605"/>
    <n v="1"/>
    <n v="3"/>
    <n v="4"/>
    <n v="214"/>
    <n v="1395"/>
    <n v="200770"/>
    <n v="340"/>
    <n v="201110"/>
    <n v="9194"/>
    <n v="0.9555555555555556"/>
    <n v="0.92592592592592593"/>
    <n v="38"/>
    <n v="0.26300000000000001"/>
    <n v="0.10780000000000001"/>
    <n v="54"/>
    <n v="5"/>
    <n v="114"/>
    <n v="259"/>
  </r>
  <r>
    <x v="7"/>
    <s v="CalWIN"/>
    <x v="1"/>
    <x v="5"/>
    <n v="2017"/>
    <s v="2016/17"/>
    <n v="3933"/>
    <n v="27214"/>
    <n v="42"/>
    <n v="266"/>
    <n v="3975"/>
    <n v="27480"/>
    <n v="31455"/>
    <n v="63385"/>
    <n v="9223"/>
    <n v="53332"/>
    <n v="62555"/>
    <n v="162"/>
    <n v="668"/>
    <n v="830"/>
    <n v="9385"/>
    <n v="54000"/>
    <n v="8875815"/>
    <n v="84447"/>
    <n v="8960262"/>
    <n v="276339"/>
    <n v="0.97105508870214752"/>
    <n v="0.875"/>
    <n v="8"/>
    <n v="0.375"/>
    <n v="6.3600000000000004E-2"/>
    <n v="2053"/>
    <n v="492"/>
    <n v="4642"/>
    <n v="9462"/>
  </r>
  <r>
    <x v="8"/>
    <s v="C-IV"/>
    <x v="1"/>
    <x v="5"/>
    <n v="2017"/>
    <s v="2016/17"/>
    <n v="374"/>
    <n v="2174"/>
    <n v="0"/>
    <n v="1"/>
    <n v="374"/>
    <n v="2175"/>
    <n v="2549"/>
    <n v="5231"/>
    <n v="1098"/>
    <n v="4131"/>
    <n v="5229"/>
    <n v="1"/>
    <n v="1"/>
    <n v="2"/>
    <n v="1099"/>
    <n v="4132"/>
    <n v="687616"/>
    <n v="284"/>
    <n v="687900"/>
    <n v="12033"/>
    <n v="0.99056603773584906"/>
    <n v="0.90123456790123457"/>
    <n v="38"/>
    <n v="0.26300000000000001"/>
    <n v="0.10780000000000001"/>
    <n v="173"/>
    <n v="7"/>
    <n v="104"/>
    <n v="195"/>
  </r>
  <r>
    <x v="9"/>
    <s v="C-IV"/>
    <x v="1"/>
    <x v="5"/>
    <n v="2017"/>
    <s v="2016/17"/>
    <n v="526"/>
    <n v="6353"/>
    <n v="1"/>
    <n v="19"/>
    <n v="527"/>
    <n v="6372"/>
    <n v="6899"/>
    <n v="12324"/>
    <n v="1284"/>
    <n v="10989"/>
    <n v="12273"/>
    <n v="1"/>
    <n v="50"/>
    <n v="51"/>
    <n v="1285"/>
    <n v="11039"/>
    <n v="1634090"/>
    <n v="4379"/>
    <n v="1638469"/>
    <n v="39157"/>
    <n v="0.99088145896656532"/>
    <n v="0.9874476987447699"/>
    <n v="38"/>
    <n v="0.26300000000000001"/>
    <n v="0.10780000000000001"/>
    <n v="511"/>
    <n v="103"/>
    <n v="358"/>
    <n v="726"/>
  </r>
  <r>
    <x v="10"/>
    <s v="CalWIN"/>
    <x v="1"/>
    <x v="5"/>
    <n v="2017"/>
    <s v="2016/17"/>
    <n v="13042"/>
    <n v="85489"/>
    <n v="88"/>
    <n v="471"/>
    <n v="13130"/>
    <n v="85960"/>
    <n v="99090"/>
    <n v="229528"/>
    <n v="35611"/>
    <n v="192436"/>
    <n v="228047"/>
    <n v="293"/>
    <n v="1188"/>
    <n v="1481"/>
    <n v="35904"/>
    <n v="193624"/>
    <n v="30565821"/>
    <n v="163743"/>
    <n v="30729564"/>
    <n v="496358"/>
    <n v="0.95607763023493364"/>
    <n v="0.96197991391678628"/>
    <n v="20"/>
    <n v="0.55000000000000004"/>
    <n v="4.36E-2"/>
    <n v="4371"/>
    <n v="1531"/>
    <n v="13281"/>
    <n v="29993"/>
  </r>
  <r>
    <x v="11"/>
    <s v="C-IV"/>
    <x v="1"/>
    <x v="5"/>
    <n v="2017"/>
    <s v="2016/17"/>
    <n v="216"/>
    <n v="1315"/>
    <n v="0"/>
    <n v="2"/>
    <n v="216"/>
    <n v="1317"/>
    <n v="1533"/>
    <n v="3559"/>
    <n v="580"/>
    <n v="2970"/>
    <n v="3550"/>
    <n v="1"/>
    <n v="8"/>
    <n v="9"/>
    <n v="581"/>
    <n v="2978"/>
    <n v="438741"/>
    <n v="772"/>
    <n v="439513"/>
    <n v="12608"/>
    <n v="0.97101449275362317"/>
    <n v="0.98148148148148151"/>
    <n v="38"/>
    <n v="0.26300000000000001"/>
    <n v="0.10780000000000001"/>
    <n v="115"/>
    <n v="15"/>
    <n v="191"/>
    <n v="414"/>
  </r>
  <r>
    <x v="12"/>
    <s v="C-IV"/>
    <x v="1"/>
    <x v="5"/>
    <n v="2017"/>
    <s v="2016/17"/>
    <n v="858"/>
    <n v="11379"/>
    <n v="1"/>
    <n v="13"/>
    <n v="859"/>
    <n v="11392"/>
    <n v="12251"/>
    <n v="20676"/>
    <n v="2151"/>
    <n v="18485"/>
    <n v="20636"/>
    <n v="3"/>
    <n v="37"/>
    <n v="40"/>
    <n v="2154"/>
    <n v="18522"/>
    <n v="2886755"/>
    <n v="5094"/>
    <n v="2891849"/>
    <n v="56108"/>
    <n v="0.98492462311557794"/>
    <n v="0.98048780487804876"/>
    <n v="38"/>
    <n v="0.26300000000000001"/>
    <n v="0.10780000000000001"/>
    <n v="949"/>
    <n v="194"/>
    <n v="540"/>
    <n v="1049"/>
  </r>
  <r>
    <x v="13"/>
    <s v="C-IV"/>
    <x v="1"/>
    <x v="5"/>
    <n v="2017"/>
    <s v="2016/17"/>
    <n v="2276"/>
    <n v="14827"/>
    <n v="13"/>
    <n v="140"/>
    <n v="2289"/>
    <n v="14967"/>
    <n v="17256"/>
    <n v="41932"/>
    <n v="6438"/>
    <n v="35054"/>
    <n v="41492"/>
    <n v="36"/>
    <n v="404"/>
    <n v="440"/>
    <n v="6474"/>
    <n v="35458"/>
    <n v="5206365"/>
    <n v="43148"/>
    <n v="5249513"/>
    <n v="95363"/>
    <n v="0.98070739549839225"/>
    <n v="0.93150684931506844"/>
    <n v="38"/>
    <n v="0.26300000000000001"/>
    <n v="0.10780000000000001"/>
    <n v="905"/>
    <n v="106"/>
    <n v="878"/>
    <n v="1733"/>
  </r>
  <r>
    <x v="14"/>
    <s v="C-IV"/>
    <x v="1"/>
    <x v="5"/>
    <n v="2017"/>
    <s v="2016/17"/>
    <n v="92"/>
    <n v="919"/>
    <n v="0"/>
    <n v="4"/>
    <n v="92"/>
    <n v="923"/>
    <n v="1015"/>
    <n v="1911"/>
    <n v="244"/>
    <n v="1660"/>
    <n v="1904"/>
    <n v="0"/>
    <n v="7"/>
    <n v="7"/>
    <n v="244"/>
    <n v="1667"/>
    <n v="247403"/>
    <n v="518"/>
    <n v="247921"/>
    <n v="5694"/>
    <n v="1"/>
    <n v="0.9285714285714286"/>
    <n v="38"/>
    <n v="0.26300000000000001"/>
    <n v="0.10780000000000001"/>
    <n v="65"/>
    <n v="6"/>
    <n v="62"/>
    <n v="131"/>
  </r>
  <r>
    <x v="15"/>
    <s v="C-IV"/>
    <x v="1"/>
    <x v="5"/>
    <n v="2017"/>
    <s v="2016/17"/>
    <n v="10026"/>
    <n v="59057"/>
    <n v="15"/>
    <n v="401"/>
    <n v="10041"/>
    <n v="59458"/>
    <n v="69499"/>
    <n v="162214"/>
    <n v="26862"/>
    <n v="134351"/>
    <n v="161213"/>
    <n v="59"/>
    <n v="942"/>
    <n v="1001"/>
    <n v="26921"/>
    <n v="135293"/>
    <n v="21461304"/>
    <n v="132624"/>
    <n v="21593928"/>
    <n v="415983"/>
    <n v="0.97956959956415146"/>
    <n v="0.91021530004580853"/>
    <n v="12"/>
    <n v="0.33300000000000002"/>
    <n v="3.09E-2"/>
    <n v="4852"/>
    <n v="1282"/>
    <n v="10047"/>
    <n v="23268"/>
  </r>
  <r>
    <x v="16"/>
    <s v="C-IV"/>
    <x v="1"/>
    <x v="5"/>
    <n v="2017"/>
    <s v="2016/17"/>
    <n v="1538"/>
    <n v="9151"/>
    <n v="6"/>
    <n v="60"/>
    <n v="1544"/>
    <n v="9211"/>
    <n v="10755"/>
    <n v="24610"/>
    <n v="4237"/>
    <n v="20182"/>
    <n v="24419"/>
    <n v="21"/>
    <n v="170"/>
    <n v="191"/>
    <n v="4258"/>
    <n v="20352"/>
    <n v="3128065"/>
    <n v="19500"/>
    <n v="3147565"/>
    <n v="58173"/>
    <n v="0.99240986717267554"/>
    <n v="0.93290734824281152"/>
    <n v="38"/>
    <n v="0.26300000000000001"/>
    <n v="0.10780000000000001"/>
    <n v="726"/>
    <n v="122"/>
    <n v="1308"/>
    <n v="2993"/>
  </r>
  <r>
    <x v="17"/>
    <s v="C-IV"/>
    <x v="1"/>
    <x v="5"/>
    <n v="2017"/>
    <s v="2016/17"/>
    <n v="588"/>
    <n v="5847"/>
    <n v="2"/>
    <n v="13"/>
    <n v="590"/>
    <n v="5860"/>
    <n v="6450"/>
    <n v="12153"/>
    <n v="1524"/>
    <n v="10588"/>
    <n v="12112"/>
    <n v="7"/>
    <n v="34"/>
    <n v="41"/>
    <n v="1531"/>
    <n v="10622"/>
    <n v="1633104"/>
    <n v="4521"/>
    <n v="1637625"/>
    <n v="32606"/>
    <n v="0.96842105263157896"/>
    <n v="0.92893401015228427"/>
    <n v="38"/>
    <n v="0.26300000000000001"/>
    <n v="0.10780000000000001"/>
    <n v="395"/>
    <n v="59"/>
    <n v="394"/>
    <n v="806"/>
  </r>
  <r>
    <x v="18"/>
    <s v="C-IV"/>
    <x v="1"/>
    <x v="5"/>
    <n v="2017"/>
    <s v="2016/17"/>
    <n v="244"/>
    <n v="1333"/>
    <n v="0"/>
    <n v="1"/>
    <n v="244"/>
    <n v="1334"/>
    <n v="1578"/>
    <n v="3100"/>
    <n v="667"/>
    <n v="2428"/>
    <n v="3095"/>
    <n v="1"/>
    <n v="4"/>
    <n v="5"/>
    <n v="668"/>
    <n v="2432"/>
    <n v="430455"/>
    <n v="466"/>
    <n v="430921"/>
    <n v="8002"/>
    <n v="0.93548387096774199"/>
    <n v="0.84090909090909094"/>
    <n v="38"/>
    <n v="0.26300000000000001"/>
    <n v="0.10780000000000001"/>
    <n v="79"/>
    <n v="4"/>
    <n v="82"/>
    <n v="153"/>
  </r>
  <r>
    <x v="19"/>
    <s v="LRS"/>
    <x v="1"/>
    <x v="5"/>
    <n v="2017"/>
    <s v="2016/17"/>
    <n v="84706"/>
    <n v="442776"/>
    <n v="1137"/>
    <n v="5074"/>
    <n v="85843"/>
    <n v="447850"/>
    <n v="533693"/>
    <n v="1080363"/>
    <n v="208199"/>
    <n v="858070"/>
    <n v="1066269"/>
    <n v="3381"/>
    <n v="10713"/>
    <n v="14094"/>
    <n v="211580"/>
    <n v="868783"/>
    <n v="153567552"/>
    <n v="1757942"/>
    <n v="155325494"/>
    <n v="4001614"/>
    <n v="0.98329935706445037"/>
    <n v="0.89260246791095676"/>
    <n v="156"/>
    <n v="0.47399999999999998"/>
    <n v="0.1222"/>
    <n v="29023"/>
    <n v="5497"/>
    <n v="94342"/>
    <n v="195408"/>
  </r>
  <r>
    <x v="20"/>
    <s v="C-IV"/>
    <x v="1"/>
    <x v="5"/>
    <n v="2017"/>
    <s v="2016/17"/>
    <n v="1805"/>
    <n v="9921"/>
    <n v="5"/>
    <n v="25"/>
    <n v="1810"/>
    <n v="9946"/>
    <n v="11756"/>
    <n v="28700"/>
    <n v="4940"/>
    <n v="23662"/>
    <n v="28602"/>
    <n v="16"/>
    <n v="82"/>
    <n v="98"/>
    <n v="4956"/>
    <n v="23744"/>
    <n v="3747785"/>
    <n v="9438"/>
    <n v="3757223"/>
    <n v="70763"/>
    <n v="0.97663551401869164"/>
    <n v="0.94716981132075473"/>
    <n v="38"/>
    <n v="0.26300000000000001"/>
    <n v="0.10780000000000001"/>
    <n v="586"/>
    <n v="84"/>
    <n v="2812"/>
    <n v="6809"/>
  </r>
  <r>
    <x v="21"/>
    <s v="C-IV"/>
    <x v="1"/>
    <x v="5"/>
    <n v="2017"/>
    <s v="2016/17"/>
    <n v="549"/>
    <n v="5302"/>
    <n v="14"/>
    <n v="149"/>
    <n v="563"/>
    <n v="5451"/>
    <n v="6014"/>
    <n v="10003"/>
    <n v="1206"/>
    <n v="8410"/>
    <n v="9616"/>
    <n v="39"/>
    <n v="348"/>
    <n v="387"/>
    <n v="1245"/>
    <n v="8758"/>
    <n v="1363891"/>
    <n v="32818"/>
    <n v="1396709"/>
    <n v="47415"/>
    <n v="0.97785977859778594"/>
    <n v="0.946524064171123"/>
    <n v="38"/>
    <n v="0.26300000000000001"/>
    <n v="0.10780000000000001"/>
    <n v="402"/>
    <n v="98"/>
    <n v="1170"/>
    <n v="2162"/>
  </r>
  <r>
    <x v="22"/>
    <s v="C-IV"/>
    <x v="1"/>
    <x v="5"/>
    <n v="2017"/>
    <s v="2016/17"/>
    <n v="91"/>
    <n v="908"/>
    <n v="1"/>
    <n v="2"/>
    <n v="92"/>
    <n v="910"/>
    <n v="1002"/>
    <n v="1817"/>
    <n v="242"/>
    <n v="1570"/>
    <n v="1812"/>
    <n v="1"/>
    <n v="4"/>
    <n v="5"/>
    <n v="243"/>
    <n v="1574"/>
    <n v="246515"/>
    <n v="742"/>
    <n v="247257"/>
    <n v="4833"/>
    <n v="0.93877551020408168"/>
    <n v="0.33333333333333331"/>
    <n v="38"/>
    <n v="0.26300000000000001"/>
    <n v="0.10780000000000001"/>
    <n v="79"/>
    <n v="15"/>
    <n v="23"/>
    <n v="46"/>
  </r>
  <r>
    <x v="23"/>
    <s v="C-IV"/>
    <x v="1"/>
    <x v="5"/>
    <n v="2017"/>
    <s v="2016/17"/>
    <n v="565"/>
    <n v="5616"/>
    <n v="3"/>
    <n v="19"/>
    <n v="568"/>
    <n v="5635"/>
    <n v="6203"/>
    <n v="11721"/>
    <n v="1429"/>
    <n v="10237"/>
    <n v="11666"/>
    <n v="9"/>
    <n v="46"/>
    <n v="55"/>
    <n v="1438"/>
    <n v="10283"/>
    <n v="1646180"/>
    <n v="6865"/>
    <n v="1653045"/>
    <n v="41520"/>
    <n v="0.91017964071856283"/>
    <n v="0.95102040816326527"/>
    <n v="38"/>
    <n v="0.26300000000000001"/>
    <n v="0.10780000000000001"/>
    <n v="403"/>
    <n v="42"/>
    <n v="529"/>
    <n v="1175"/>
  </r>
  <r>
    <x v="24"/>
    <s v="C-IV"/>
    <x v="1"/>
    <x v="5"/>
    <n v="2017"/>
    <s v="2016/17"/>
    <n v="3658"/>
    <n v="19992"/>
    <n v="6"/>
    <n v="35"/>
    <n v="3664"/>
    <n v="20027"/>
    <n v="23691"/>
    <n v="55195"/>
    <n v="9850"/>
    <n v="45222"/>
    <n v="55072"/>
    <n v="17"/>
    <n v="106"/>
    <n v="123"/>
    <n v="9867"/>
    <n v="45328"/>
    <n v="7270831"/>
    <n v="10092"/>
    <n v="7280923"/>
    <n v="140892"/>
    <n v="0.93369565217391304"/>
    <n v="0.96101694915254232"/>
    <n v="2"/>
    <n v="0"/>
    <n v="2.35E-2"/>
    <n v="1340"/>
    <n v="210"/>
    <n v="3634"/>
    <n v="8467"/>
  </r>
  <r>
    <x v="25"/>
    <s v="C-IV"/>
    <x v="1"/>
    <x v="5"/>
    <n v="2017"/>
    <s v="2016/17"/>
    <n v="78"/>
    <n v="459"/>
    <n v="1"/>
    <n v="1"/>
    <n v="79"/>
    <n v="460"/>
    <n v="539"/>
    <n v="1162"/>
    <n v="211"/>
    <n v="948"/>
    <n v="1159"/>
    <n v="1"/>
    <n v="2"/>
    <n v="3"/>
    <n v="212"/>
    <n v="950"/>
    <n v="152721"/>
    <n v="493"/>
    <n v="153214"/>
    <n v="3215"/>
    <n v="0.96"/>
    <n v="1"/>
    <n v="38"/>
    <n v="0.26300000000000001"/>
    <n v="0.10780000000000001"/>
    <n v="31"/>
    <n v="4"/>
    <n v="38"/>
    <n v="73"/>
  </r>
  <r>
    <x v="26"/>
    <s v="C-IV"/>
    <x v="1"/>
    <x v="5"/>
    <n v="2017"/>
    <s v="2016/17"/>
    <n v="10"/>
    <n v="440"/>
    <n v="0"/>
    <n v="1"/>
    <n v="10"/>
    <n v="441"/>
    <n v="451"/>
    <n v="744"/>
    <n v="22"/>
    <n v="719"/>
    <n v="741"/>
    <n v="0"/>
    <n v="3"/>
    <n v="3"/>
    <n v="22"/>
    <n v="722"/>
    <n v="104493"/>
    <n v="471"/>
    <n v="104964"/>
    <n v="3801"/>
    <n v="0.93333333333333335"/>
    <n v="0.90909090909090906"/>
    <n v="38"/>
    <n v="0.26300000000000001"/>
    <n v="0.10780000000000001"/>
    <n v="22"/>
    <n v="5"/>
    <n v="59"/>
    <n v="133"/>
  </r>
  <r>
    <x v="27"/>
    <s v="C-IV"/>
    <x v="1"/>
    <x v="5"/>
    <n v="2017"/>
    <s v="2016/17"/>
    <n v="3221"/>
    <n v="19864"/>
    <n v="8"/>
    <n v="102"/>
    <n v="3229"/>
    <n v="19966"/>
    <n v="23195"/>
    <n v="52008"/>
    <n v="8231"/>
    <n v="43420"/>
    <n v="51651"/>
    <n v="29"/>
    <n v="328"/>
    <n v="357"/>
    <n v="8260"/>
    <n v="43748"/>
    <n v="7082389"/>
    <n v="34374"/>
    <n v="7116763"/>
    <n v="186728"/>
    <n v="0.98743126472898668"/>
    <n v="0.96202531645569622"/>
    <n v="3"/>
    <n v="0.33300000000000002"/>
    <n v="1.6299999999999999E-2"/>
    <n v="1585"/>
    <n v="348"/>
    <n v="7653"/>
    <n v="17475"/>
  </r>
  <r>
    <x v="28"/>
    <s v="C-IV"/>
    <x v="1"/>
    <x v="5"/>
    <n v="2017"/>
    <s v="2016/17"/>
    <n v="304"/>
    <n v="2990"/>
    <n v="3"/>
    <n v="18"/>
    <n v="307"/>
    <n v="3008"/>
    <n v="3315"/>
    <n v="6735"/>
    <n v="747"/>
    <n v="5925"/>
    <n v="6672"/>
    <n v="10"/>
    <n v="53"/>
    <n v="63"/>
    <n v="757"/>
    <n v="5978"/>
    <n v="829882"/>
    <n v="3485"/>
    <n v="833367"/>
    <n v="33069"/>
    <n v="0.93984962406015038"/>
    <n v="0.94318181818181823"/>
    <n v="38"/>
    <n v="0.26300000000000001"/>
    <n v="0.10780000000000001"/>
    <n v="279"/>
    <n v="76"/>
    <n v="696"/>
    <n v="1480"/>
  </r>
  <r>
    <x v="29"/>
    <s v="C-IV"/>
    <x v="1"/>
    <x v="5"/>
    <n v="2017"/>
    <s v="2016/17"/>
    <n v="244"/>
    <n v="3881"/>
    <n v="0"/>
    <n v="5"/>
    <n v="244"/>
    <n v="3886"/>
    <n v="4130"/>
    <n v="7227"/>
    <n v="606"/>
    <n v="6606"/>
    <n v="7212"/>
    <n v="1"/>
    <n v="14"/>
    <n v="15"/>
    <n v="607"/>
    <n v="6620"/>
    <n v="978154"/>
    <n v="1049"/>
    <n v="979203"/>
    <n v="25081"/>
    <n v="0.84651162790697676"/>
    <n v="0.8176100628930818"/>
    <n v="38"/>
    <n v="0.26300000000000001"/>
    <n v="0.10780000000000001"/>
    <n v="375"/>
    <n v="125"/>
    <n v="125"/>
    <n v="227"/>
  </r>
  <r>
    <x v="30"/>
    <s v="CalWIN"/>
    <x v="1"/>
    <x v="5"/>
    <n v="2017"/>
    <s v="2016/17"/>
    <n v="10096"/>
    <n v="106132"/>
    <n v="88"/>
    <n v="1870"/>
    <n v="10184"/>
    <n v="108002"/>
    <n v="118186"/>
    <n v="242852"/>
    <n v="26179"/>
    <n v="212241"/>
    <n v="238420"/>
    <n v="313"/>
    <n v="4119"/>
    <n v="4432"/>
    <n v="26492"/>
    <n v="216360"/>
    <n v="31762061"/>
    <n v="493510"/>
    <n v="32255571"/>
    <n v="908412"/>
    <n v="0.99011532125205926"/>
    <n v="0.99542857142857144"/>
    <n v="23"/>
    <n v="0.435"/>
    <n v="7.0300000000000001E-2"/>
    <n v="6186"/>
    <n v="1550"/>
    <n v="25778"/>
    <n v="56748"/>
  </r>
  <r>
    <x v="31"/>
    <s v="CalWIN"/>
    <x v="1"/>
    <x v="5"/>
    <n v="2017"/>
    <s v="2016/17"/>
    <n v="674"/>
    <n v="7969"/>
    <n v="6"/>
    <n v="47"/>
    <n v="680"/>
    <n v="8016"/>
    <n v="8696"/>
    <n v="16480"/>
    <n v="1701"/>
    <n v="14663"/>
    <n v="16364"/>
    <n v="18"/>
    <n v="98"/>
    <n v="116"/>
    <n v="1719"/>
    <n v="14761"/>
    <n v="2088230"/>
    <n v="13787"/>
    <n v="2102017"/>
    <n v="63763"/>
    <n v="1"/>
    <n v="0.96551724137931039"/>
    <n v="38"/>
    <n v="0.26300000000000001"/>
    <n v="0.10780000000000001"/>
    <n v="594"/>
    <n v="244"/>
    <n v="630"/>
    <n v="1302"/>
  </r>
  <r>
    <x v="32"/>
    <s v="C-IV"/>
    <x v="1"/>
    <x v="5"/>
    <n v="2017"/>
    <s v="2016/17"/>
    <n v="86"/>
    <n v="1056"/>
    <n v="0"/>
    <n v="0"/>
    <n v="86"/>
    <n v="1056"/>
    <n v="1142"/>
    <n v="2113"/>
    <n v="222"/>
    <n v="1890"/>
    <n v="2112"/>
    <n v="0"/>
    <n v="1"/>
    <n v="1"/>
    <n v="222"/>
    <n v="1891"/>
    <n v="287837"/>
    <n v="138"/>
    <n v="287975"/>
    <n v="6413"/>
    <n v="0.9285714285714286"/>
    <n v="0.90322580645161288"/>
    <n v="38"/>
    <n v="0.26300000000000001"/>
    <n v="0.10780000000000001"/>
    <n v="103"/>
    <n v="18"/>
    <n v="48"/>
    <n v="76"/>
  </r>
  <r>
    <x v="33"/>
    <s v="C-IV"/>
    <x v="1"/>
    <x v="5"/>
    <n v="2017"/>
    <s v="2016/17"/>
    <n v="14708"/>
    <n v="108210"/>
    <n v="45"/>
    <n v="410"/>
    <n v="14753"/>
    <n v="108620"/>
    <n v="123373"/>
    <n v="274276"/>
    <n v="39809"/>
    <n v="233193"/>
    <n v="273002"/>
    <n v="148"/>
    <n v="1126"/>
    <n v="1274"/>
    <n v="39957"/>
    <n v="234319"/>
    <n v="36152663"/>
    <n v="128127"/>
    <n v="36280790"/>
    <n v="848547"/>
    <n v="0.99448398576512453"/>
    <n v="0.94634506522274187"/>
    <n v="20"/>
    <n v="0.3"/>
    <n v="3.5499999999999997E-2"/>
    <n v="8800"/>
    <n v="2396"/>
    <n v="14221"/>
    <n v="32323"/>
  </r>
  <r>
    <x v="34"/>
    <s v="CalWIN"/>
    <x v="1"/>
    <x v="5"/>
    <n v="2017"/>
    <s v="2016/17"/>
    <n v="14237"/>
    <n v="82885"/>
    <n v="254"/>
    <n v="992"/>
    <n v="14491"/>
    <n v="83877"/>
    <n v="98368"/>
    <n v="207853"/>
    <n v="37573"/>
    <n v="166897"/>
    <n v="204470"/>
    <n v="1003"/>
    <n v="2380"/>
    <n v="3383"/>
    <n v="38576"/>
    <n v="169277"/>
    <n v="28688943"/>
    <n v="383947"/>
    <n v="29072890"/>
    <n v="561752"/>
    <n v="0.99062918340026773"/>
    <n v="0.99338942307692313"/>
    <n v="21"/>
    <n v="0.28599999999999998"/>
    <n v="6.1499999999999999E-2"/>
    <n v="6831"/>
    <n v="1943"/>
    <n v="8294"/>
    <n v="16715"/>
  </r>
  <r>
    <x v="35"/>
    <s v="C-IV"/>
    <x v="1"/>
    <x v="5"/>
    <n v="2017"/>
    <s v="2016/17"/>
    <n v="260"/>
    <n v="2080"/>
    <n v="0"/>
    <n v="7"/>
    <n v="260"/>
    <n v="2087"/>
    <n v="2347"/>
    <n v="5300"/>
    <n v="703"/>
    <n v="4573"/>
    <n v="5276"/>
    <n v="1"/>
    <n v="23"/>
    <n v="24"/>
    <n v="704"/>
    <n v="4596"/>
    <n v="698057"/>
    <n v="2392"/>
    <n v="700449"/>
    <n v="19150"/>
    <n v="0.92561983471074383"/>
    <n v="0.91803278688524592"/>
    <n v="38"/>
    <n v="0.26300000000000001"/>
    <n v="0.10780000000000001"/>
    <n v="137"/>
    <n v="29"/>
    <n v="340"/>
    <n v="799"/>
  </r>
  <r>
    <x v="36"/>
    <s v="C-IV"/>
    <x v="1"/>
    <x v="5"/>
    <n v="2017"/>
    <s v="2016/17"/>
    <n v="23744"/>
    <n v="143915"/>
    <n v="54"/>
    <n v="631"/>
    <n v="23798"/>
    <n v="144546"/>
    <n v="168344"/>
    <n v="369588"/>
    <n v="62824"/>
    <n v="305024"/>
    <n v="367848"/>
    <n v="182"/>
    <n v="1558"/>
    <n v="1740"/>
    <n v="63006"/>
    <n v="306582"/>
    <n v="49557977"/>
    <n v="188305"/>
    <n v="49746282"/>
    <n v="890524"/>
    <n v="0.99307653575025179"/>
    <n v="0.94840386043058644"/>
    <n v="26"/>
    <n v="0.26900000000000002"/>
    <n v="3.8199999999999998E-2"/>
    <n v="10864"/>
    <n v="2961"/>
    <n v="18736"/>
    <n v="40945"/>
  </r>
  <r>
    <x v="37"/>
    <s v="CalWIN"/>
    <x v="1"/>
    <x v="5"/>
    <n v="2017"/>
    <s v="2016/17"/>
    <n v="12482"/>
    <n v="121163"/>
    <n v="123"/>
    <n v="1309"/>
    <n v="12605"/>
    <n v="122472"/>
    <n v="135077"/>
    <n v="274517"/>
    <n v="34503"/>
    <n v="236661"/>
    <n v="271164"/>
    <n v="417"/>
    <n v="2936"/>
    <n v="3353"/>
    <n v="34920"/>
    <n v="239597"/>
    <n v="35842439"/>
    <n v="361579"/>
    <n v="36204018"/>
    <n v="906888"/>
    <n v="0.97606244579358192"/>
    <n v="0.97107800175284842"/>
    <n v="32"/>
    <n v="0.46899999999999997"/>
    <n v="2.9899999999999999E-2"/>
    <n v="10114"/>
    <n v="3534"/>
    <n v="14045"/>
    <n v="29342"/>
  </r>
  <r>
    <x v="38"/>
    <s v="CalWIN"/>
    <x v="1"/>
    <x v="5"/>
    <n v="2017"/>
    <s v="2016/17"/>
    <n v="2012"/>
    <n v="30286"/>
    <n v="54"/>
    <n v="1472"/>
    <n v="2066"/>
    <n v="31758"/>
    <n v="33824"/>
    <n v="51451"/>
    <n v="4343"/>
    <n v="44730"/>
    <n v="49073"/>
    <n v="148"/>
    <n v="2230"/>
    <n v="2378"/>
    <n v="4491"/>
    <n v="46960"/>
    <n v="6991956"/>
    <n v="297578"/>
    <n v="7289534"/>
    <n v="224706"/>
    <n v="0.97591973244147157"/>
    <n v="0.94468704512372637"/>
    <n v="6"/>
    <n v="0.33300000000000002"/>
    <n v="7.4499999999999997E-2"/>
    <n v="2595"/>
    <n v="843"/>
    <n v="3664"/>
    <n v="5975"/>
  </r>
  <r>
    <x v="39"/>
    <s v="C-IV"/>
    <x v="1"/>
    <x v="5"/>
    <n v="2017"/>
    <s v="2016/17"/>
    <n v="6817"/>
    <n v="42213"/>
    <n v="21"/>
    <n v="290"/>
    <n v="6838"/>
    <n v="42503"/>
    <n v="49341"/>
    <n v="110677"/>
    <n v="16853"/>
    <n v="92998"/>
    <n v="109851"/>
    <n v="75"/>
    <n v="751"/>
    <n v="826"/>
    <n v="16928"/>
    <n v="93749"/>
    <n v="14555229"/>
    <n v="93135"/>
    <n v="14648364"/>
    <n v="301060"/>
    <n v="0.98061076102762967"/>
    <n v="0.92245199409158052"/>
    <n v="7"/>
    <n v="0.14299999999999999"/>
    <n v="2.2599999999999999E-2"/>
    <n v="2952"/>
    <n v="992"/>
    <n v="6525"/>
    <n v="14232"/>
  </r>
  <r>
    <x v="40"/>
    <s v="CalWIN"/>
    <x v="1"/>
    <x v="5"/>
    <n v="2017"/>
    <s v="2016/17"/>
    <n v="887"/>
    <n v="8711"/>
    <n v="2"/>
    <n v="17"/>
    <n v="889"/>
    <n v="8728"/>
    <n v="9617"/>
    <n v="17303"/>
    <n v="2172"/>
    <n v="15072"/>
    <n v="17244"/>
    <n v="8"/>
    <n v="51"/>
    <n v="59"/>
    <n v="2180"/>
    <n v="15123"/>
    <n v="2313724"/>
    <n v="4685"/>
    <n v="2318409"/>
    <n v="61999"/>
    <n v="0.98694516971279378"/>
    <n v="0.98723404255319147"/>
    <n v="38"/>
    <n v="0.26300000000000001"/>
    <n v="0.10780000000000001"/>
    <n v="635"/>
    <n v="138"/>
    <n v="1088"/>
    <n v="2277"/>
  </r>
  <r>
    <x v="41"/>
    <s v="CalWIN"/>
    <x v="1"/>
    <x v="5"/>
    <n v="2017"/>
    <s v="2016/17"/>
    <n v="751"/>
    <n v="13036"/>
    <n v="8"/>
    <n v="284"/>
    <n v="759"/>
    <n v="13320"/>
    <n v="14079"/>
    <n v="27211"/>
    <n v="1778"/>
    <n v="24725"/>
    <n v="26503"/>
    <n v="27"/>
    <n v="681"/>
    <n v="708"/>
    <n v="1805"/>
    <n v="25406"/>
    <n v="3446866"/>
    <n v="64712"/>
    <n v="3511578"/>
    <n v="154199"/>
    <n v="0.98357664233576647"/>
    <n v="0.90273556231003038"/>
    <n v="38"/>
    <n v="0.26300000000000001"/>
    <n v="0.10780000000000001"/>
    <n v="1194"/>
    <n v="225"/>
    <n v="3229"/>
    <n v="6439"/>
  </r>
  <r>
    <x v="42"/>
    <s v="CalWIN"/>
    <x v="1"/>
    <x v="5"/>
    <n v="2017"/>
    <s v="2016/17"/>
    <n v="2513"/>
    <n v="16564"/>
    <n v="6"/>
    <n v="98"/>
    <n v="2519"/>
    <n v="16662"/>
    <n v="19181"/>
    <n v="39916"/>
    <n v="6504"/>
    <n v="33178"/>
    <n v="39682"/>
    <n v="21"/>
    <n v="213"/>
    <n v="234"/>
    <n v="6525"/>
    <n v="33391"/>
    <n v="5416457"/>
    <n v="27150"/>
    <n v="5443607"/>
    <n v="148410"/>
    <n v="0.94910179640718562"/>
    <n v="0.91258741258741261"/>
    <n v="38"/>
    <n v="0.26300000000000001"/>
    <n v="0.10780000000000001"/>
    <n v="1223"/>
    <n v="432"/>
    <n v="5003"/>
    <n v="11536"/>
  </r>
  <r>
    <x v="43"/>
    <s v="CalWIN"/>
    <x v="1"/>
    <x v="5"/>
    <n v="2017"/>
    <s v="2016/17"/>
    <n v="4003"/>
    <n v="43928"/>
    <n v="37"/>
    <n v="922"/>
    <n v="4040"/>
    <n v="44850"/>
    <n v="48890"/>
    <n v="95926"/>
    <n v="9745"/>
    <n v="84117"/>
    <n v="93862"/>
    <n v="122"/>
    <n v="1942"/>
    <n v="2064"/>
    <n v="9867"/>
    <n v="86059"/>
    <n v="12582936"/>
    <n v="228209"/>
    <n v="12811145"/>
    <n v="442727"/>
    <n v="0.98662913441238564"/>
    <n v="0.98222222222222222"/>
    <n v="9"/>
    <n v="0.33300000000000002"/>
    <n v="4.8099999999999997E-2"/>
    <n v="2286"/>
    <n v="549"/>
    <n v="8827"/>
    <n v="18202"/>
  </r>
  <r>
    <x v="44"/>
    <s v="CalWIN"/>
    <x v="1"/>
    <x v="5"/>
    <n v="2017"/>
    <s v="2016/17"/>
    <n v="1114"/>
    <n v="13689"/>
    <n v="1"/>
    <n v="26"/>
    <n v="1115"/>
    <n v="13715"/>
    <n v="14830"/>
    <n v="27079"/>
    <n v="2810"/>
    <n v="24199"/>
    <n v="27009"/>
    <n v="5"/>
    <n v="65"/>
    <n v="70"/>
    <n v="2815"/>
    <n v="24264"/>
    <n v="3690603"/>
    <n v="7502"/>
    <n v="3698105"/>
    <n v="80083"/>
    <n v="0.96901893287435459"/>
    <n v="0.96916299559471364"/>
    <n v="38"/>
    <n v="0.26300000000000001"/>
    <n v="0.10780000000000001"/>
    <n v="880"/>
    <n v="228"/>
    <n v="2571"/>
    <n v="5528"/>
  </r>
  <r>
    <x v="45"/>
    <s v="C-IV"/>
    <x v="1"/>
    <x v="5"/>
    <n v="2017"/>
    <s v="2016/17"/>
    <n v="1233"/>
    <n v="11190"/>
    <n v="2"/>
    <n v="25"/>
    <n v="1235"/>
    <n v="11215"/>
    <n v="12450"/>
    <n v="23480"/>
    <n v="2972"/>
    <n v="20457"/>
    <n v="23429"/>
    <n v="6"/>
    <n v="45"/>
    <n v="51"/>
    <n v="2978"/>
    <n v="20502"/>
    <n v="3057794"/>
    <n v="5559"/>
    <n v="3063353"/>
    <n v="64339"/>
    <n v="0.94285714285714284"/>
    <n v="0.97902097902097907"/>
    <n v="38"/>
    <n v="0.26300000000000001"/>
    <n v="0.10780000000000001"/>
    <n v="998"/>
    <n v="217"/>
    <n v="536"/>
    <n v="841"/>
  </r>
  <r>
    <x v="46"/>
    <s v="C-IV"/>
    <x v="1"/>
    <x v="5"/>
    <n v="2017"/>
    <s v="2016/17"/>
    <n v="12"/>
    <n v="153"/>
    <n v="0"/>
    <n v="0"/>
    <n v="12"/>
    <n v="153"/>
    <n v="165"/>
    <n v="282"/>
    <n v="32"/>
    <n v="250"/>
    <n v="282"/>
    <n v="0"/>
    <n v="0"/>
    <n v="0"/>
    <n v="32"/>
    <n v="250"/>
    <n v="37227"/>
    <n v="0"/>
    <n v="37227"/>
    <n v="857"/>
    <n v="1"/>
    <n v="1"/>
    <n v="38"/>
    <n v="0.26300000000000001"/>
    <n v="0.10780000000000001"/>
    <n v="11"/>
    <n v="0"/>
    <n v="3"/>
    <n v="3"/>
  </r>
  <r>
    <x v="47"/>
    <s v="C-IV"/>
    <x v="1"/>
    <x v="5"/>
    <n v="2017"/>
    <s v="2016/17"/>
    <n v="378"/>
    <n v="2765"/>
    <n v="0"/>
    <n v="5"/>
    <n v="378"/>
    <n v="2770"/>
    <n v="3148"/>
    <n v="6664"/>
    <n v="1014"/>
    <n v="5634"/>
    <n v="6648"/>
    <n v="1"/>
    <n v="15"/>
    <n v="16"/>
    <n v="1015"/>
    <n v="5649"/>
    <n v="892844"/>
    <n v="1757"/>
    <n v="894601"/>
    <n v="19078"/>
    <n v="0.95"/>
    <n v="0.82178217821782173"/>
    <n v="38"/>
    <n v="0.26300000000000001"/>
    <n v="0.10780000000000001"/>
    <n v="235"/>
    <n v="46"/>
    <n v="151"/>
    <n v="271"/>
  </r>
  <r>
    <x v="48"/>
    <s v="CalWIN"/>
    <x v="1"/>
    <x v="5"/>
    <n v="2017"/>
    <s v="2016/17"/>
    <n v="2459"/>
    <n v="18568"/>
    <n v="5"/>
    <n v="117"/>
    <n v="2464"/>
    <n v="18685"/>
    <n v="21149"/>
    <n v="40026"/>
    <n v="5864"/>
    <n v="33870"/>
    <n v="39734"/>
    <n v="21"/>
    <n v="271"/>
    <n v="292"/>
    <n v="5885"/>
    <n v="34141"/>
    <n v="5516733"/>
    <n v="34356"/>
    <n v="5551089"/>
    <n v="124505"/>
    <n v="0.97276264591439687"/>
    <n v="0.97597597597597596"/>
    <n v="5"/>
    <n v="0.6"/>
    <n v="7.4000000000000003E-3"/>
    <n v="1312"/>
    <n v="325"/>
    <n v="2049"/>
    <n v="4157"/>
  </r>
  <r>
    <x v="49"/>
    <s v="CalWIN"/>
    <x v="1"/>
    <x v="5"/>
    <n v="2017"/>
    <s v="2016/17"/>
    <n v="1373"/>
    <n v="15885"/>
    <n v="12"/>
    <n v="120"/>
    <n v="1385"/>
    <n v="16005"/>
    <n v="17390"/>
    <n v="31056"/>
    <n v="3355"/>
    <n v="27342"/>
    <n v="30697"/>
    <n v="44"/>
    <n v="315"/>
    <n v="359"/>
    <n v="3399"/>
    <n v="27657"/>
    <n v="4074573"/>
    <n v="31985"/>
    <n v="4106558"/>
    <n v="129999"/>
    <n v="0.94843049327354256"/>
    <n v="0.71604938271604934"/>
    <n v="38"/>
    <n v="0.26300000000000001"/>
    <n v="0.10780000000000001"/>
    <n v="825"/>
    <n v="335"/>
    <n v="2895"/>
    <n v="6125"/>
  </r>
  <r>
    <x v="50"/>
    <s v="C-IV"/>
    <x v="1"/>
    <x v="5"/>
    <n v="2017"/>
    <s v="2016/17"/>
    <n v="5361"/>
    <n v="34602"/>
    <n v="12"/>
    <n v="74"/>
    <n v="5373"/>
    <n v="34676"/>
    <n v="40049"/>
    <n v="84462"/>
    <n v="13918"/>
    <n v="70271"/>
    <n v="84189"/>
    <n v="47"/>
    <n v="226"/>
    <n v="273"/>
    <n v="13965"/>
    <n v="70497"/>
    <n v="11254552"/>
    <n v="28043"/>
    <n v="11282595"/>
    <n v="249971"/>
    <n v="0.96534921494315107"/>
    <n v="0.93035993740219092"/>
    <n v="5"/>
    <n v="0.8"/>
    <n v="3.2099999999999997E-2"/>
    <n v="2774"/>
    <n v="645"/>
    <n v="4784"/>
    <n v="10476"/>
  </r>
  <r>
    <x v="51"/>
    <s v="C-IV"/>
    <x v="1"/>
    <x v="5"/>
    <n v="2017"/>
    <s v="2016/17"/>
    <n v="704"/>
    <n v="4864"/>
    <n v="4"/>
    <n v="27"/>
    <n v="708"/>
    <n v="4891"/>
    <n v="5599"/>
    <n v="12877"/>
    <n v="1923"/>
    <n v="10865"/>
    <n v="12788"/>
    <n v="14"/>
    <n v="75"/>
    <n v="89"/>
    <n v="1937"/>
    <n v="10940"/>
    <n v="1699261"/>
    <n v="9161"/>
    <n v="1708422"/>
    <n v="42834"/>
    <n v="0.99514563106796117"/>
    <n v="0.91139240506329111"/>
    <n v="38"/>
    <n v="0.26300000000000001"/>
    <n v="0.10780000000000001"/>
    <n v="353"/>
    <n v="102"/>
    <n v="610"/>
    <n v="1381"/>
  </r>
  <r>
    <x v="52"/>
    <s v="C-IV"/>
    <x v="1"/>
    <x v="5"/>
    <n v="2017"/>
    <s v="2016/17"/>
    <n v="479"/>
    <n v="3812"/>
    <n v="0"/>
    <n v="9"/>
    <n v="479"/>
    <n v="3821"/>
    <n v="4300"/>
    <n v="9316"/>
    <n v="1257"/>
    <n v="8031"/>
    <n v="9288"/>
    <n v="0"/>
    <n v="28"/>
    <n v="28"/>
    <n v="1257"/>
    <n v="8059"/>
    <n v="1201906"/>
    <n v="4346"/>
    <n v="1206252"/>
    <n v="27382"/>
    <n v="0.88262910798122063"/>
    <n v="0.9452054794520548"/>
    <n v="38"/>
    <n v="0.26300000000000001"/>
    <n v="0.10780000000000001"/>
    <n v="342"/>
    <n v="43"/>
    <n v="411"/>
    <n v="932"/>
  </r>
  <r>
    <x v="53"/>
    <s v="C-IV"/>
    <x v="1"/>
    <x v="5"/>
    <n v="2017"/>
    <s v="2016/17"/>
    <n v="54"/>
    <n v="917"/>
    <n v="0"/>
    <n v="0"/>
    <n v="54"/>
    <n v="917"/>
    <n v="971"/>
    <n v="1701"/>
    <n v="128"/>
    <n v="1572"/>
    <n v="1700"/>
    <n v="0"/>
    <n v="1"/>
    <n v="1"/>
    <n v="128"/>
    <n v="1573"/>
    <n v="241791"/>
    <n v="53"/>
    <n v="241844"/>
    <n v="5004"/>
    <n v="0.98076923076923073"/>
    <n v="0.66666666666666663"/>
    <n v="38"/>
    <n v="0.26300000000000001"/>
    <n v="0.10780000000000001"/>
    <n v="95"/>
    <n v="9"/>
    <n v="27"/>
    <n v="42"/>
  </r>
  <r>
    <x v="54"/>
    <s v="CalWIN"/>
    <x v="1"/>
    <x v="5"/>
    <n v="2017"/>
    <s v="2016/17"/>
    <n v="7540"/>
    <n v="43799"/>
    <n v="22"/>
    <n v="425"/>
    <n v="7562"/>
    <n v="44224"/>
    <n v="51786"/>
    <n v="121167"/>
    <n v="20690"/>
    <n v="99277"/>
    <n v="119967"/>
    <n v="78"/>
    <n v="1122"/>
    <n v="1200"/>
    <n v="20768"/>
    <n v="100399"/>
    <n v="16267076"/>
    <n v="135829"/>
    <n v="16402905"/>
    <n v="259005"/>
    <n v="0.97801608579088473"/>
    <n v="0.93841642228739008"/>
    <n v="9"/>
    <n v="0.33300000000000002"/>
    <n v="3.7600000000000001E-2"/>
    <n v="2128"/>
    <n v="288"/>
    <n v="7825"/>
    <n v="18602"/>
  </r>
  <r>
    <x v="55"/>
    <s v="C-IV"/>
    <x v="1"/>
    <x v="5"/>
    <n v="2017"/>
    <s v="2016/17"/>
    <n v="279"/>
    <n v="2686"/>
    <n v="0"/>
    <n v="4"/>
    <n v="279"/>
    <n v="2690"/>
    <n v="2969"/>
    <n v="5218"/>
    <n v="697"/>
    <n v="4512"/>
    <n v="5209"/>
    <n v="1"/>
    <n v="8"/>
    <n v="9"/>
    <n v="698"/>
    <n v="4520"/>
    <n v="685925"/>
    <n v="735"/>
    <n v="686660"/>
    <n v="14263"/>
    <n v="0.97727272727272729"/>
    <n v="0.98888888888888893"/>
    <n v="38"/>
    <n v="0.26300000000000001"/>
    <n v="0.10780000000000001"/>
    <n v="197"/>
    <n v="30"/>
    <n v="100"/>
    <n v="164"/>
  </r>
  <r>
    <x v="56"/>
    <s v="CalWIN"/>
    <x v="1"/>
    <x v="5"/>
    <n v="2017"/>
    <s v="2016/17"/>
    <n v="2832"/>
    <n v="32973"/>
    <n v="7"/>
    <n v="309"/>
    <n v="2839"/>
    <n v="33282"/>
    <n v="36121"/>
    <n v="72777"/>
    <n v="7266"/>
    <n v="64855"/>
    <n v="72121"/>
    <n v="26"/>
    <n v="630"/>
    <n v="656"/>
    <n v="7292"/>
    <n v="65485"/>
    <n v="9628915"/>
    <n v="119997"/>
    <n v="9748912"/>
    <n v="240769"/>
    <n v="0.98994252873563215"/>
    <n v="0.97167138810198306"/>
    <n v="8"/>
    <n v="0.25"/>
    <n v="6.08E-2"/>
    <n v="2475"/>
    <n v="405"/>
    <n v="6659"/>
    <n v="15325"/>
  </r>
  <r>
    <x v="57"/>
    <s v="CalWIN"/>
    <x v="1"/>
    <x v="5"/>
    <n v="2017"/>
    <s v="2016/17"/>
    <n v="838"/>
    <n v="9047"/>
    <n v="17"/>
    <n v="106"/>
    <n v="855"/>
    <n v="9153"/>
    <n v="10008"/>
    <n v="19496"/>
    <n v="2228"/>
    <n v="16919"/>
    <n v="19147"/>
    <n v="72"/>
    <n v="277"/>
    <n v="349"/>
    <n v="2300"/>
    <n v="17196"/>
    <n v="2582717"/>
    <n v="41692"/>
    <n v="2624409"/>
    <n v="59931"/>
    <n v="0.905829596412556"/>
    <n v="0.96244131455399062"/>
    <n v="38"/>
    <n v="0.26300000000000001"/>
    <n v="0.10780000000000001"/>
    <n v="723"/>
    <n v="59"/>
    <n v="916"/>
    <n v="1863"/>
  </r>
  <r>
    <x v="58"/>
    <s v="C-IV"/>
    <x v="1"/>
    <x v="5"/>
    <n v="2017"/>
    <s v="2016/17"/>
    <n v="792"/>
    <n v="5091"/>
    <n v="2"/>
    <n v="12"/>
    <n v="794"/>
    <n v="5103"/>
    <n v="5897"/>
    <n v="12732"/>
    <n v="2127"/>
    <n v="10558"/>
    <n v="12685"/>
    <n v="7"/>
    <n v="40"/>
    <n v="47"/>
    <n v="2134"/>
    <n v="10598"/>
    <n v="1717771"/>
    <n v="5022"/>
    <n v="1722793"/>
    <n v="32840"/>
    <n v="0.99649122807017543"/>
    <n v="0.89451476793248941"/>
    <n v="38"/>
    <n v="0.26300000000000001"/>
    <n v="0.10780000000000001"/>
    <n v="376"/>
    <n v="62"/>
    <n v="460"/>
    <n v="951"/>
  </r>
  <r>
    <x v="0"/>
    <s v="n/a"/>
    <x v="2"/>
    <x v="5"/>
    <n v="2017"/>
    <s v="2016/17"/>
    <n v="254658"/>
    <n v="1743284"/>
    <n v="2216"/>
    <n v="17676"/>
    <n v="256874"/>
    <n v="1760960"/>
    <n v="2017834"/>
    <n v="4182666"/>
    <n v="653345"/>
    <n v="3482894"/>
    <n v="4136239"/>
    <n v="7225"/>
    <n v="39202"/>
    <n v="46427"/>
    <n v="660570"/>
    <n v="3522096"/>
    <n v="569107007"/>
    <n v="5426882"/>
    <n v="574533889"/>
    <n v="13491018"/>
    <n v="0.98048198680221155"/>
    <n v="0.94238892660481255"/>
    <n v="504"/>
    <n v="0.39500000000000002"/>
    <n v="7.2999999999999995E-2"/>
    <n v="131605"/>
    <n v="31798"/>
    <n v="287063"/>
    <n v="614278"/>
  </r>
  <r>
    <x v="1"/>
    <s v="CalWIN"/>
    <x v="2"/>
    <x v="5"/>
    <n v="2017"/>
    <s v="2016/17"/>
    <n v="5572"/>
    <n v="50919"/>
    <n v="87"/>
    <n v="1186"/>
    <n v="5659"/>
    <n v="52105"/>
    <n v="57764"/>
    <n v="109769"/>
    <n v="12924"/>
    <n v="93831"/>
    <n v="106755"/>
    <n v="297"/>
    <n v="2717"/>
    <n v="3014"/>
    <n v="13221"/>
    <n v="96548"/>
    <n v="15142474"/>
    <n v="341164"/>
    <n v="15483638"/>
    <n v="439721"/>
    <n v="0.9945440374123149"/>
    <n v="0.9889033942558747"/>
    <n v="13"/>
    <n v="0.53800000000000003"/>
    <n v="4.7300000000000002E-2"/>
    <n v="4893"/>
    <n v="1407"/>
    <n v="7063"/>
    <n v="13792"/>
  </r>
  <r>
    <x v="2"/>
    <s v="C-IV"/>
    <x v="2"/>
    <x v="5"/>
    <n v="2017"/>
    <s v="2016/17"/>
    <n v="1"/>
    <n v="86"/>
    <n v="0"/>
    <n v="0"/>
    <n v="1"/>
    <n v="86"/>
    <n v="87"/>
    <n v="146"/>
    <n v="1"/>
    <n v="145"/>
    <n v="146"/>
    <n v="0"/>
    <n v="0"/>
    <n v="0"/>
    <n v="1"/>
    <n v="145"/>
    <n v="18319"/>
    <n v="0"/>
    <n v="18319"/>
    <n v="340"/>
    <n v="1"/>
    <n v="0.66666666666666663"/>
    <n v="44"/>
    <n v="0.27300000000000002"/>
    <n v="0.1"/>
    <n v="5"/>
    <n v="0"/>
    <n v="3"/>
    <n v="3"/>
  </r>
  <r>
    <x v="3"/>
    <s v="C-IV"/>
    <x v="2"/>
    <x v="5"/>
    <n v="2017"/>
    <s v="2016/17"/>
    <n v="132"/>
    <n v="1571"/>
    <n v="0"/>
    <n v="2"/>
    <n v="132"/>
    <n v="1573"/>
    <n v="1705"/>
    <n v="3129"/>
    <n v="331"/>
    <n v="2792"/>
    <n v="3123"/>
    <n v="0"/>
    <n v="6"/>
    <n v="6"/>
    <n v="331"/>
    <n v="2798"/>
    <n v="412670"/>
    <n v="320"/>
    <n v="412990"/>
    <n v="8375"/>
    <n v="0.96250000000000002"/>
    <n v="0.9642857142857143"/>
    <n v="44"/>
    <n v="0.27300000000000002"/>
    <n v="0.1"/>
    <n v="106"/>
    <n v="23"/>
    <n v="43"/>
    <n v="76"/>
  </r>
  <r>
    <x v="4"/>
    <s v="C-IV"/>
    <x v="2"/>
    <x v="5"/>
    <n v="2017"/>
    <s v="2016/17"/>
    <n v="1592"/>
    <n v="15033"/>
    <n v="3"/>
    <n v="36"/>
    <n v="1595"/>
    <n v="15069"/>
    <n v="16664"/>
    <n v="31098"/>
    <n v="3913"/>
    <n v="27103"/>
    <n v="31016"/>
    <n v="8"/>
    <n v="74"/>
    <n v="82"/>
    <n v="3921"/>
    <n v="27177"/>
    <n v="4276462"/>
    <n v="10689"/>
    <n v="4287151"/>
    <n v="83175"/>
    <n v="0.83844339622641506"/>
    <n v="0.94304857621440541"/>
    <n v="44"/>
    <n v="0.27300000000000002"/>
    <n v="0.1"/>
    <n v="1360"/>
    <n v="441"/>
    <n v="784"/>
    <n v="1350"/>
  </r>
  <r>
    <x v="5"/>
    <s v="C-IV"/>
    <x v="2"/>
    <x v="5"/>
    <n v="2017"/>
    <s v="2016/17"/>
    <n v="193"/>
    <n v="2625"/>
    <n v="0"/>
    <n v="7"/>
    <n v="193"/>
    <n v="2632"/>
    <n v="2825"/>
    <n v="5097"/>
    <n v="508"/>
    <n v="4576"/>
    <n v="5084"/>
    <n v="0"/>
    <n v="13"/>
    <n v="13"/>
    <n v="508"/>
    <n v="4589"/>
    <n v="679927"/>
    <n v="1411"/>
    <n v="681338"/>
    <n v="12363"/>
    <n v="0.97777777777777775"/>
    <n v="0.93333333333333335"/>
    <n v="44"/>
    <n v="0.27300000000000002"/>
    <n v="0.1"/>
    <n v="171"/>
    <n v="37"/>
    <n v="64"/>
    <n v="122"/>
  </r>
  <r>
    <x v="6"/>
    <s v="C-IV"/>
    <x v="2"/>
    <x v="5"/>
    <n v="2017"/>
    <s v="2016/17"/>
    <n v="88"/>
    <n v="602"/>
    <n v="1"/>
    <n v="2"/>
    <n v="89"/>
    <n v="604"/>
    <n v="693"/>
    <n v="1638"/>
    <n v="227"/>
    <n v="1406"/>
    <n v="1633"/>
    <n v="2"/>
    <n v="3"/>
    <n v="5"/>
    <n v="229"/>
    <n v="1409"/>
    <n v="203062"/>
    <n v="943"/>
    <n v="204005"/>
    <n v="9223"/>
    <n v="1"/>
    <n v="1"/>
    <n v="44"/>
    <n v="0.27300000000000002"/>
    <n v="0.1"/>
    <n v="50"/>
    <n v="3"/>
    <n v="110"/>
    <n v="253"/>
  </r>
  <r>
    <x v="7"/>
    <s v="CalWIN"/>
    <x v="2"/>
    <x v="5"/>
    <n v="2017"/>
    <s v="2016/17"/>
    <n v="3907"/>
    <n v="27418"/>
    <n v="42"/>
    <n v="270"/>
    <n v="3949"/>
    <n v="27688"/>
    <n v="31637"/>
    <n v="63174"/>
    <n v="9157"/>
    <n v="53183"/>
    <n v="62340"/>
    <n v="156"/>
    <n v="678"/>
    <n v="834"/>
    <n v="9313"/>
    <n v="53861"/>
    <n v="8898280"/>
    <n v="85437"/>
    <n v="8983717"/>
    <n v="275499"/>
    <n v="0.97217235188509876"/>
    <n v="0.97880539499036612"/>
    <n v="10"/>
    <n v="0.3"/>
    <n v="6.9000000000000006E-2"/>
    <n v="2215"/>
    <n v="618"/>
    <n v="4517"/>
    <n v="9234"/>
  </r>
  <r>
    <x v="8"/>
    <s v="C-IV"/>
    <x v="2"/>
    <x v="5"/>
    <n v="2017"/>
    <s v="2016/17"/>
    <n v="379"/>
    <n v="2164"/>
    <n v="0"/>
    <n v="1"/>
    <n v="379"/>
    <n v="2165"/>
    <n v="2544"/>
    <n v="5224"/>
    <n v="1088"/>
    <n v="4134"/>
    <n v="5222"/>
    <n v="0"/>
    <n v="2"/>
    <n v="2"/>
    <n v="1088"/>
    <n v="4136"/>
    <n v="685591"/>
    <n v="207"/>
    <n v="685798"/>
    <n v="11964"/>
    <n v="0.98837209302325579"/>
    <n v="0.93442622950819676"/>
    <n v="44"/>
    <n v="0.27300000000000002"/>
    <n v="0.1"/>
    <n v="189"/>
    <n v="20"/>
    <n v="110"/>
    <n v="204"/>
  </r>
  <r>
    <x v="9"/>
    <s v="C-IV"/>
    <x v="2"/>
    <x v="5"/>
    <n v="2017"/>
    <s v="2016/17"/>
    <n v="523"/>
    <n v="6395"/>
    <n v="1"/>
    <n v="18"/>
    <n v="524"/>
    <n v="6413"/>
    <n v="6937"/>
    <n v="12339"/>
    <n v="1278"/>
    <n v="11012"/>
    <n v="12290"/>
    <n v="1"/>
    <n v="48"/>
    <n v="49"/>
    <n v="1279"/>
    <n v="11060"/>
    <n v="1632055"/>
    <n v="3872"/>
    <n v="1635927"/>
    <n v="39136"/>
    <n v="0.99150141643059486"/>
    <n v="0.9923371647509579"/>
    <n v="44"/>
    <n v="0.27300000000000002"/>
    <n v="0.1"/>
    <n v="582"/>
    <n v="124"/>
    <n v="354"/>
    <n v="721"/>
  </r>
  <r>
    <x v="10"/>
    <s v="CalWIN"/>
    <x v="2"/>
    <x v="5"/>
    <n v="2017"/>
    <s v="2016/17"/>
    <n v="12955"/>
    <n v="85231"/>
    <n v="86"/>
    <n v="467"/>
    <n v="13041"/>
    <n v="85698"/>
    <n v="98739"/>
    <n v="228457"/>
    <n v="35319"/>
    <n v="191662"/>
    <n v="226981"/>
    <n v="288"/>
    <n v="1188"/>
    <n v="1476"/>
    <n v="35607"/>
    <n v="192850"/>
    <n v="30683994"/>
    <n v="162043"/>
    <n v="30846037"/>
    <n v="496490"/>
    <n v="0.95021037868162694"/>
    <n v="0.9712918660287081"/>
    <n v="24"/>
    <n v="0.5"/>
    <n v="4.0800000000000003E-2"/>
    <n v="4373"/>
    <n v="1472"/>
    <n v="13184"/>
    <n v="29855"/>
  </r>
  <r>
    <x v="11"/>
    <s v="C-IV"/>
    <x v="2"/>
    <x v="5"/>
    <n v="2017"/>
    <s v="2016/17"/>
    <n v="209"/>
    <n v="1330"/>
    <n v="0"/>
    <n v="2"/>
    <n v="209"/>
    <n v="1332"/>
    <n v="1541"/>
    <n v="3549"/>
    <n v="557"/>
    <n v="2984"/>
    <n v="3541"/>
    <n v="1"/>
    <n v="7"/>
    <n v="8"/>
    <n v="558"/>
    <n v="2991"/>
    <n v="440735"/>
    <n v="629"/>
    <n v="441364"/>
    <n v="12589"/>
    <n v="0.97222222222222221"/>
    <n v="0.96153846153846156"/>
    <n v="44"/>
    <n v="0.27300000000000002"/>
    <n v="0.1"/>
    <n v="101"/>
    <n v="11"/>
    <n v="181"/>
    <n v="393"/>
  </r>
  <r>
    <x v="12"/>
    <s v="C-IV"/>
    <x v="2"/>
    <x v="5"/>
    <n v="2017"/>
    <s v="2016/17"/>
    <n v="854"/>
    <n v="11418"/>
    <n v="1"/>
    <n v="13"/>
    <n v="855"/>
    <n v="11431"/>
    <n v="12286"/>
    <n v="20701"/>
    <n v="2149"/>
    <n v="18513"/>
    <n v="20662"/>
    <n v="4"/>
    <n v="35"/>
    <n v="39"/>
    <n v="2153"/>
    <n v="18548"/>
    <n v="2895131"/>
    <n v="4751"/>
    <n v="2899882"/>
    <n v="56252"/>
    <n v="0.99335548172757471"/>
    <n v="0.98839907192575405"/>
    <n v="44"/>
    <n v="0.27300000000000002"/>
    <n v="0.1"/>
    <n v="1062"/>
    <n v="200"/>
    <n v="527"/>
    <n v="1023"/>
  </r>
  <r>
    <x v="13"/>
    <s v="C-IV"/>
    <x v="2"/>
    <x v="5"/>
    <n v="2017"/>
    <s v="2016/17"/>
    <n v="2253"/>
    <n v="14847"/>
    <n v="12"/>
    <n v="140"/>
    <n v="2265"/>
    <n v="14987"/>
    <n v="17252"/>
    <n v="41719"/>
    <n v="6386"/>
    <n v="34901"/>
    <n v="41287"/>
    <n v="35"/>
    <n v="397"/>
    <n v="432"/>
    <n v="6421"/>
    <n v="35298"/>
    <n v="5186823"/>
    <n v="40588"/>
    <n v="5227411"/>
    <n v="95199"/>
    <n v="0.98099415204678364"/>
    <n v="0.93779904306220097"/>
    <n v="44"/>
    <n v="0.27300000000000002"/>
    <n v="0.1"/>
    <n v="1058"/>
    <n v="138"/>
    <n v="873"/>
    <n v="1739"/>
  </r>
  <r>
    <x v="14"/>
    <s v="C-IV"/>
    <x v="2"/>
    <x v="5"/>
    <n v="2017"/>
    <s v="2016/17"/>
    <n v="86"/>
    <n v="931"/>
    <n v="0"/>
    <n v="3"/>
    <n v="86"/>
    <n v="934"/>
    <n v="1020"/>
    <n v="1922"/>
    <n v="233"/>
    <n v="1681"/>
    <n v="1914"/>
    <n v="1"/>
    <n v="7"/>
    <n v="8"/>
    <n v="234"/>
    <n v="1688"/>
    <n v="247334"/>
    <n v="540"/>
    <n v="247874"/>
    <n v="5699"/>
    <n v="1"/>
    <n v="0.88235294117647056"/>
    <n v="44"/>
    <n v="0.27300000000000002"/>
    <n v="0.1"/>
    <n v="83"/>
    <n v="8"/>
    <n v="59"/>
    <n v="124"/>
  </r>
  <r>
    <x v="15"/>
    <s v="C-IV"/>
    <x v="2"/>
    <x v="5"/>
    <n v="2017"/>
    <s v="2016/17"/>
    <n v="9976"/>
    <n v="59300"/>
    <n v="20"/>
    <n v="390"/>
    <n v="9996"/>
    <n v="59690"/>
    <n v="69686"/>
    <n v="162134"/>
    <n v="26772"/>
    <n v="134387"/>
    <n v="161159"/>
    <n v="67"/>
    <n v="908"/>
    <n v="975"/>
    <n v="26839"/>
    <n v="135295"/>
    <n v="21381140"/>
    <n v="131329"/>
    <n v="21512469"/>
    <n v="416084"/>
    <n v="0.98822209758833424"/>
    <n v="0.94363716424482602"/>
    <n v="13"/>
    <n v="0.308"/>
    <n v="2.4500000000000001E-2"/>
    <n v="5216"/>
    <n v="1384"/>
    <n v="9908"/>
    <n v="22922"/>
  </r>
  <r>
    <x v="16"/>
    <s v="C-IV"/>
    <x v="2"/>
    <x v="5"/>
    <n v="2017"/>
    <s v="2016/17"/>
    <n v="1539"/>
    <n v="9209"/>
    <n v="4"/>
    <n v="66"/>
    <n v="1543"/>
    <n v="9275"/>
    <n v="10818"/>
    <n v="24644"/>
    <n v="4204"/>
    <n v="20241"/>
    <n v="24445"/>
    <n v="16"/>
    <n v="183"/>
    <n v="199"/>
    <n v="4220"/>
    <n v="20424"/>
    <n v="3108402"/>
    <n v="21553"/>
    <n v="3129955"/>
    <n v="58135"/>
    <n v="1"/>
    <n v="0.96368715083798884"/>
    <n v="44"/>
    <n v="0.27300000000000002"/>
    <n v="0.1"/>
    <n v="747"/>
    <n v="116"/>
    <n v="1288"/>
    <n v="2961"/>
  </r>
  <r>
    <x v="17"/>
    <s v="C-IV"/>
    <x v="2"/>
    <x v="5"/>
    <n v="2017"/>
    <s v="2016/17"/>
    <n v="572"/>
    <n v="5864"/>
    <n v="2"/>
    <n v="14"/>
    <n v="574"/>
    <n v="5878"/>
    <n v="6452"/>
    <n v="12118"/>
    <n v="1495"/>
    <n v="10578"/>
    <n v="12073"/>
    <n v="7"/>
    <n v="38"/>
    <n v="45"/>
    <n v="1502"/>
    <n v="10616"/>
    <n v="1635827"/>
    <n v="5140"/>
    <n v="1640967"/>
    <n v="32680"/>
    <n v="0.94357366771159878"/>
    <n v="0.91928251121076232"/>
    <n v="44"/>
    <n v="0.27300000000000002"/>
    <n v="0.1"/>
    <n v="441"/>
    <n v="50"/>
    <n v="384"/>
    <n v="781"/>
  </r>
  <r>
    <x v="18"/>
    <s v="C-IV"/>
    <x v="2"/>
    <x v="5"/>
    <n v="2017"/>
    <s v="2016/17"/>
    <n v="238"/>
    <n v="1334"/>
    <n v="0"/>
    <n v="1"/>
    <n v="238"/>
    <n v="1335"/>
    <n v="1573"/>
    <n v="3083"/>
    <n v="648"/>
    <n v="2432"/>
    <n v="3080"/>
    <n v="0"/>
    <n v="3"/>
    <n v="3"/>
    <n v="648"/>
    <n v="2435"/>
    <n v="431220"/>
    <n v="268"/>
    <n v="431488"/>
    <n v="8024"/>
    <n v="0.91549295774647887"/>
    <n v="0.89130434782608692"/>
    <n v="44"/>
    <n v="0.27300000000000002"/>
    <n v="0.1"/>
    <n v="109"/>
    <n v="6"/>
    <n v="84"/>
    <n v="154"/>
  </r>
  <r>
    <x v="19"/>
    <s v="LRS"/>
    <x v="2"/>
    <x v="5"/>
    <n v="2017"/>
    <s v="2016/17"/>
    <n v="84543"/>
    <n v="445134"/>
    <n v="1137"/>
    <n v="5111"/>
    <n v="85680"/>
    <n v="450245"/>
    <n v="535925"/>
    <n v="1079610"/>
    <n v="207894"/>
    <n v="857586"/>
    <n v="1065480"/>
    <n v="3398"/>
    <n v="10732"/>
    <n v="14130"/>
    <n v="211292"/>
    <n v="868318"/>
    <n v="153794759"/>
    <n v="1773865"/>
    <n v="155568624"/>
    <n v="4001484"/>
    <n v="0.98555195439103438"/>
    <n v="0.90651959576041408"/>
    <n v="189"/>
    <n v="0.44400000000000001"/>
    <n v="0.11550000000000001"/>
    <n v="29766"/>
    <n v="5526"/>
    <n v="93622"/>
    <n v="193727"/>
  </r>
  <r>
    <x v="20"/>
    <s v="C-IV"/>
    <x v="2"/>
    <x v="5"/>
    <n v="2017"/>
    <s v="2016/17"/>
    <n v="1788"/>
    <n v="9976"/>
    <n v="5"/>
    <n v="27"/>
    <n v="1793"/>
    <n v="10003"/>
    <n v="11796"/>
    <n v="28673"/>
    <n v="4880"/>
    <n v="23690"/>
    <n v="28570"/>
    <n v="17"/>
    <n v="86"/>
    <n v="103"/>
    <n v="4897"/>
    <n v="23776"/>
    <n v="3762530"/>
    <n v="10377"/>
    <n v="3772907"/>
    <n v="70969"/>
    <n v="0.99750623441396513"/>
    <n v="0.95488721804511278"/>
    <n v="44"/>
    <n v="0.27300000000000002"/>
    <n v="0.1"/>
    <n v="643"/>
    <n v="70"/>
    <n v="2775"/>
    <n v="6726"/>
  </r>
  <r>
    <x v="21"/>
    <s v="C-IV"/>
    <x v="2"/>
    <x v="5"/>
    <n v="2017"/>
    <s v="2016/17"/>
    <n v="555"/>
    <n v="5271"/>
    <n v="14"/>
    <n v="151"/>
    <n v="569"/>
    <n v="5422"/>
    <n v="5991"/>
    <n v="9913"/>
    <n v="1221"/>
    <n v="8294"/>
    <n v="9515"/>
    <n v="39"/>
    <n v="359"/>
    <n v="398"/>
    <n v="1260"/>
    <n v="8653"/>
    <n v="1357235"/>
    <n v="33981"/>
    <n v="1391216"/>
    <n v="47548"/>
    <n v="0.98083067092651754"/>
    <n v="0.93867924528301883"/>
    <n v="44"/>
    <n v="0.27300000000000002"/>
    <n v="0.1"/>
    <n v="483"/>
    <n v="120"/>
    <n v="1134"/>
    <n v="2089"/>
  </r>
  <r>
    <x v="22"/>
    <s v="C-IV"/>
    <x v="2"/>
    <x v="5"/>
    <n v="2017"/>
    <s v="2016/17"/>
    <n v="92"/>
    <n v="912"/>
    <n v="1"/>
    <n v="3"/>
    <n v="93"/>
    <n v="915"/>
    <n v="1008"/>
    <n v="1833"/>
    <n v="246"/>
    <n v="1582"/>
    <n v="1828"/>
    <n v="1"/>
    <n v="4"/>
    <n v="5"/>
    <n v="247"/>
    <n v="1586"/>
    <n v="248511"/>
    <n v="472"/>
    <n v="248983"/>
    <n v="4815"/>
    <n v="0.86046511627906974"/>
    <n v="0.6"/>
    <n v="44"/>
    <n v="0.27300000000000002"/>
    <n v="0.1"/>
    <n v="73"/>
    <n v="18"/>
    <n v="19"/>
    <n v="37"/>
  </r>
  <r>
    <x v="23"/>
    <s v="C-IV"/>
    <x v="2"/>
    <x v="5"/>
    <n v="2017"/>
    <s v="2016/17"/>
    <n v="554"/>
    <n v="5694"/>
    <n v="2"/>
    <n v="22"/>
    <n v="556"/>
    <n v="5716"/>
    <n v="6272"/>
    <n v="11853"/>
    <n v="1403"/>
    <n v="10387"/>
    <n v="11790"/>
    <n v="6"/>
    <n v="57"/>
    <n v="63"/>
    <n v="1409"/>
    <n v="10444"/>
    <n v="1663137"/>
    <n v="7510"/>
    <n v="1670647"/>
    <n v="41797"/>
    <n v="0.9240837696335078"/>
    <n v="0.93927125506072873"/>
    <n v="44"/>
    <n v="0.27300000000000002"/>
    <n v="0.1"/>
    <n v="511"/>
    <n v="57"/>
    <n v="514"/>
    <n v="1148"/>
  </r>
  <r>
    <x v="24"/>
    <s v="C-IV"/>
    <x v="2"/>
    <x v="5"/>
    <n v="2017"/>
    <s v="2016/17"/>
    <n v="3663"/>
    <n v="20193"/>
    <n v="5"/>
    <n v="35"/>
    <n v="3668"/>
    <n v="20228"/>
    <n v="23896"/>
    <n v="55480"/>
    <n v="9918"/>
    <n v="45439"/>
    <n v="55357"/>
    <n v="16"/>
    <n v="107"/>
    <n v="123"/>
    <n v="9934"/>
    <n v="45546"/>
    <n v="7277632"/>
    <n v="11195"/>
    <n v="7288827"/>
    <n v="140523"/>
    <n v="0.96699029126213587"/>
    <n v="0.97667638483965014"/>
    <n v="3"/>
    <n v="0"/>
    <n v="2.07E-2"/>
    <n v="1444"/>
    <n v="254"/>
    <n v="3564"/>
    <n v="8301"/>
  </r>
  <r>
    <x v="25"/>
    <s v="C-IV"/>
    <x v="2"/>
    <x v="5"/>
    <n v="2017"/>
    <s v="2016/17"/>
    <n v="82"/>
    <n v="471"/>
    <n v="1"/>
    <n v="1"/>
    <n v="83"/>
    <n v="472"/>
    <n v="555"/>
    <n v="1186"/>
    <n v="214"/>
    <n v="969"/>
    <n v="1183"/>
    <n v="1"/>
    <n v="2"/>
    <n v="3"/>
    <n v="215"/>
    <n v="971"/>
    <n v="161090"/>
    <n v="493"/>
    <n v="161583"/>
    <n v="3198"/>
    <n v="0.93333333333333335"/>
    <n v="1"/>
    <n v="44"/>
    <n v="0.27300000000000002"/>
    <n v="0.1"/>
    <n v="46"/>
    <n v="5"/>
    <n v="39"/>
    <n v="73"/>
  </r>
  <r>
    <x v="26"/>
    <s v="C-IV"/>
    <x v="2"/>
    <x v="5"/>
    <n v="2017"/>
    <s v="2016/17"/>
    <n v="9"/>
    <n v="430"/>
    <n v="0"/>
    <n v="1"/>
    <n v="9"/>
    <n v="431"/>
    <n v="440"/>
    <n v="714"/>
    <n v="22"/>
    <n v="689"/>
    <n v="711"/>
    <n v="0"/>
    <n v="3"/>
    <n v="3"/>
    <n v="22"/>
    <n v="692"/>
    <n v="102771"/>
    <n v="471"/>
    <n v="103242"/>
    <n v="3820"/>
    <n v="1"/>
    <n v="0.9375"/>
    <n v="44"/>
    <n v="0.27300000000000002"/>
    <n v="0.1"/>
    <n v="44"/>
    <n v="8"/>
    <n v="55"/>
    <n v="126"/>
  </r>
  <r>
    <x v="27"/>
    <s v="C-IV"/>
    <x v="2"/>
    <x v="5"/>
    <n v="2017"/>
    <s v="2016/17"/>
    <n v="3417"/>
    <n v="19925"/>
    <n v="7"/>
    <n v="102"/>
    <n v="3424"/>
    <n v="20027"/>
    <n v="23451"/>
    <n v="52475"/>
    <n v="8721"/>
    <n v="43409"/>
    <n v="52130"/>
    <n v="27"/>
    <n v="318"/>
    <n v="345"/>
    <n v="8748"/>
    <n v="43727"/>
    <n v="7118371"/>
    <n v="34786"/>
    <n v="7153157"/>
    <n v="186959"/>
    <n v="0.99794026776519051"/>
    <n v="0.97845601436265706"/>
    <n v="3"/>
    <n v="0.33300000000000002"/>
    <n v="1.7100000000000001E-2"/>
    <n v="1427"/>
    <n v="306"/>
    <n v="7597"/>
    <n v="17399"/>
  </r>
  <r>
    <x v="28"/>
    <s v="C-IV"/>
    <x v="2"/>
    <x v="5"/>
    <n v="2017"/>
    <s v="2016/17"/>
    <n v="299"/>
    <n v="3018"/>
    <n v="2"/>
    <n v="18"/>
    <n v="301"/>
    <n v="3036"/>
    <n v="3337"/>
    <n v="6744"/>
    <n v="744"/>
    <n v="5937"/>
    <n v="6681"/>
    <n v="9"/>
    <n v="54"/>
    <n v="63"/>
    <n v="753"/>
    <n v="5991"/>
    <n v="838598"/>
    <n v="4035"/>
    <n v="842633"/>
    <n v="33004"/>
    <n v="0.98051948051948057"/>
    <n v="0.93069306930693074"/>
    <n v="44"/>
    <n v="0.27300000000000002"/>
    <n v="0.1"/>
    <n v="273"/>
    <n v="65"/>
    <n v="693"/>
    <n v="1477"/>
  </r>
  <r>
    <x v="29"/>
    <s v="C-IV"/>
    <x v="2"/>
    <x v="5"/>
    <n v="2017"/>
    <s v="2016/17"/>
    <n v="250"/>
    <n v="3914"/>
    <n v="1"/>
    <n v="4"/>
    <n v="251"/>
    <n v="3918"/>
    <n v="4169"/>
    <n v="7247"/>
    <n v="630"/>
    <n v="6603"/>
    <n v="7233"/>
    <n v="2"/>
    <n v="12"/>
    <n v="14"/>
    <n v="632"/>
    <n v="6615"/>
    <n v="990869"/>
    <n v="1004"/>
    <n v="991873"/>
    <n v="25006"/>
    <n v="0.80408163265306121"/>
    <n v="0.82417582417582413"/>
    <n v="44"/>
    <n v="0.27300000000000002"/>
    <n v="0.1"/>
    <n v="382"/>
    <n v="128"/>
    <n v="123"/>
    <n v="230"/>
  </r>
  <r>
    <x v="30"/>
    <s v="CalWIN"/>
    <x v="2"/>
    <x v="5"/>
    <n v="2017"/>
    <s v="2016/17"/>
    <n v="10084"/>
    <n v="106117"/>
    <n v="89"/>
    <n v="1868"/>
    <n v="10173"/>
    <n v="107985"/>
    <n v="118158"/>
    <n v="240771"/>
    <n v="26123"/>
    <n v="210243"/>
    <n v="236366"/>
    <n v="313"/>
    <n v="4092"/>
    <n v="4405"/>
    <n v="26436"/>
    <n v="214335"/>
    <n v="31796025"/>
    <n v="500598"/>
    <n v="32296623"/>
    <n v="906271"/>
    <n v="0.98998475941650332"/>
    <n v="0.99579439252336444"/>
    <n v="28"/>
    <n v="0.42899999999999999"/>
    <n v="6.4899999999999999E-2"/>
    <n v="6790"/>
    <n v="1623"/>
    <n v="25072"/>
    <n v="55294"/>
  </r>
  <r>
    <x v="31"/>
    <s v="CalWIN"/>
    <x v="2"/>
    <x v="5"/>
    <n v="2017"/>
    <s v="2016/17"/>
    <n v="679"/>
    <n v="8122"/>
    <n v="5"/>
    <n v="44"/>
    <n v="684"/>
    <n v="8166"/>
    <n v="8850"/>
    <n v="16472"/>
    <n v="1755"/>
    <n v="14607"/>
    <n v="16362"/>
    <n v="17"/>
    <n v="93"/>
    <n v="110"/>
    <n v="1772"/>
    <n v="14700"/>
    <n v="2106788"/>
    <n v="12413"/>
    <n v="2119201"/>
    <n v="63570"/>
    <n v="1"/>
    <n v="0.92820512820512824"/>
    <n v="44"/>
    <n v="0.27300000000000002"/>
    <n v="0.1"/>
    <n v="622"/>
    <n v="218"/>
    <n v="630"/>
    <n v="1289"/>
  </r>
  <r>
    <x v="32"/>
    <s v="C-IV"/>
    <x v="2"/>
    <x v="5"/>
    <n v="2017"/>
    <s v="2016/17"/>
    <n v="85"/>
    <n v="1084"/>
    <n v="0"/>
    <n v="1"/>
    <n v="85"/>
    <n v="1085"/>
    <n v="1170"/>
    <n v="2050"/>
    <n v="216"/>
    <n v="1833"/>
    <n v="2049"/>
    <n v="0"/>
    <n v="1"/>
    <n v="1"/>
    <n v="216"/>
    <n v="1834"/>
    <n v="293577"/>
    <n v="138"/>
    <n v="293715"/>
    <n v="6462"/>
    <n v="0.9838709677419355"/>
    <n v="0.92307692307692313"/>
    <n v="44"/>
    <n v="0.27300000000000002"/>
    <n v="0.1"/>
    <n v="93"/>
    <n v="15"/>
    <n v="50"/>
    <n v="87"/>
  </r>
  <r>
    <x v="33"/>
    <s v="C-IV"/>
    <x v="2"/>
    <x v="5"/>
    <n v="2017"/>
    <s v="2016/17"/>
    <n v="14643"/>
    <n v="108176"/>
    <n v="40"/>
    <n v="403"/>
    <n v="14683"/>
    <n v="108579"/>
    <n v="123262"/>
    <n v="273018"/>
    <n v="39608"/>
    <n v="232158"/>
    <n v="271766"/>
    <n v="139"/>
    <n v="1113"/>
    <n v="1252"/>
    <n v="39747"/>
    <n v="233271"/>
    <n v="36057093"/>
    <n v="130738"/>
    <n v="36187831"/>
    <n v="845704"/>
    <n v="0.99262055946456151"/>
    <n v="0.95206325673338277"/>
    <n v="24"/>
    <n v="0.29199999999999998"/>
    <n v="4.6399999999999997E-2"/>
    <n v="9341"/>
    <n v="2391"/>
    <n v="13951"/>
    <n v="31733"/>
  </r>
  <r>
    <x v="34"/>
    <s v="CalWIN"/>
    <x v="2"/>
    <x v="5"/>
    <n v="2017"/>
    <s v="2016/17"/>
    <n v="14277"/>
    <n v="83956"/>
    <n v="260"/>
    <n v="1013"/>
    <n v="14537"/>
    <n v="84969"/>
    <n v="99506"/>
    <n v="208592"/>
    <n v="37756"/>
    <n v="167392"/>
    <n v="205148"/>
    <n v="1037"/>
    <n v="2407"/>
    <n v="3444"/>
    <n v="38793"/>
    <n v="169799"/>
    <n v="28963442"/>
    <n v="394749"/>
    <n v="29358191"/>
    <n v="561869"/>
    <n v="0.98772064466615506"/>
    <n v="0.99445284921835597"/>
    <n v="25"/>
    <n v="0.4"/>
    <n v="5.0599999999999999E-2"/>
    <n v="7541"/>
    <n v="2108"/>
    <n v="8152"/>
    <n v="16485"/>
  </r>
  <r>
    <x v="35"/>
    <s v="C-IV"/>
    <x v="2"/>
    <x v="5"/>
    <n v="2017"/>
    <s v="2016/17"/>
    <n v="266"/>
    <n v="2084"/>
    <n v="0"/>
    <n v="6"/>
    <n v="266"/>
    <n v="2090"/>
    <n v="2356"/>
    <n v="5280"/>
    <n v="736"/>
    <n v="4521"/>
    <n v="5257"/>
    <n v="1"/>
    <n v="22"/>
    <n v="23"/>
    <n v="737"/>
    <n v="4543"/>
    <n v="680323"/>
    <n v="2007"/>
    <n v="682330"/>
    <n v="19140"/>
    <n v="1"/>
    <n v="0.93939393939393945"/>
    <n v="44"/>
    <n v="0.27300000000000002"/>
    <n v="0.1"/>
    <n v="162"/>
    <n v="37"/>
    <n v="337"/>
    <n v="791"/>
  </r>
  <r>
    <x v="36"/>
    <s v="C-IV"/>
    <x v="2"/>
    <x v="5"/>
    <n v="2017"/>
    <s v="2016/17"/>
    <n v="23577"/>
    <n v="144190"/>
    <n v="52"/>
    <n v="618"/>
    <n v="23629"/>
    <n v="144808"/>
    <n v="168437"/>
    <n v="367853"/>
    <n v="62335"/>
    <n v="303815"/>
    <n v="366150"/>
    <n v="176"/>
    <n v="1527"/>
    <n v="1703"/>
    <n v="62511"/>
    <n v="305342"/>
    <n v="49578309"/>
    <n v="185142"/>
    <n v="49763451"/>
    <n v="888056"/>
    <n v="0.99263045287055751"/>
    <n v="0.95864920744314264"/>
    <n v="31"/>
    <n v="0.28999999999999998"/>
    <n v="3.2199999999999999E-2"/>
    <n v="11665"/>
    <n v="3025"/>
    <n v="18383"/>
    <n v="40049"/>
  </r>
  <r>
    <x v="37"/>
    <s v="CalWIN"/>
    <x v="2"/>
    <x v="5"/>
    <n v="2017"/>
    <s v="2016/17"/>
    <n v="12327"/>
    <n v="121694"/>
    <n v="124"/>
    <n v="1301"/>
    <n v="12451"/>
    <n v="122995"/>
    <n v="135446"/>
    <n v="273084"/>
    <n v="34150"/>
    <n v="235586"/>
    <n v="269736"/>
    <n v="427"/>
    <n v="2921"/>
    <n v="3348"/>
    <n v="34577"/>
    <n v="238507"/>
    <n v="35960037"/>
    <n v="359143"/>
    <n v="36319180"/>
    <n v="902682"/>
    <n v="0.97988020273383503"/>
    <n v="0.96928460342146194"/>
    <n v="39"/>
    <n v="0.436"/>
    <n v="2.4799999999999999E-2"/>
    <n v="10802"/>
    <n v="3665"/>
    <n v="13637"/>
    <n v="28527"/>
  </r>
  <r>
    <x v="38"/>
    <s v="CalWIN"/>
    <x v="2"/>
    <x v="5"/>
    <n v="2017"/>
    <s v="2016/17"/>
    <n v="1996"/>
    <n v="30550"/>
    <n v="49"/>
    <n v="1449"/>
    <n v="2045"/>
    <n v="31999"/>
    <n v="34044"/>
    <n v="51149"/>
    <n v="4304"/>
    <n v="44530"/>
    <n v="48834"/>
    <n v="137"/>
    <n v="2178"/>
    <n v="2315"/>
    <n v="4441"/>
    <n v="46708"/>
    <n v="7024131"/>
    <n v="295580"/>
    <n v="7319711"/>
    <n v="223867"/>
    <n v="0.98076923076923073"/>
    <n v="0.93266832917705733"/>
    <n v="7"/>
    <n v="0.28599999999999998"/>
    <n v="8.5099999999999995E-2"/>
    <n v="2848"/>
    <n v="872"/>
    <n v="3587"/>
    <n v="5870"/>
  </r>
  <r>
    <x v="39"/>
    <s v="C-IV"/>
    <x v="2"/>
    <x v="5"/>
    <n v="2017"/>
    <s v="2016/17"/>
    <n v="6849"/>
    <n v="42111"/>
    <n v="20"/>
    <n v="279"/>
    <n v="6869"/>
    <n v="42390"/>
    <n v="49259"/>
    <n v="109785"/>
    <n v="16902"/>
    <n v="92080"/>
    <n v="108982"/>
    <n v="70"/>
    <n v="733"/>
    <n v="803"/>
    <n v="16972"/>
    <n v="92813"/>
    <n v="14436513"/>
    <n v="90726"/>
    <n v="14527239"/>
    <n v="300419"/>
    <n v="0.97897310513447433"/>
    <n v="0.93288084464555054"/>
    <n v="9"/>
    <n v="0.111"/>
    <n v="2.0299999999999999E-2"/>
    <n v="3125"/>
    <n v="1036"/>
    <n v="6468"/>
    <n v="14089"/>
  </r>
  <r>
    <x v="40"/>
    <s v="CalWIN"/>
    <x v="2"/>
    <x v="5"/>
    <n v="2017"/>
    <s v="2016/17"/>
    <n v="875"/>
    <n v="8800"/>
    <n v="2"/>
    <n v="17"/>
    <n v="877"/>
    <n v="8817"/>
    <n v="9694"/>
    <n v="17352"/>
    <n v="2152"/>
    <n v="15143"/>
    <n v="17295"/>
    <n v="6"/>
    <n v="51"/>
    <n v="57"/>
    <n v="2158"/>
    <n v="15194"/>
    <n v="2339023"/>
    <n v="4702"/>
    <n v="2343725"/>
    <n v="61657"/>
    <n v="0.98081534772182255"/>
    <n v="0.98347107438016534"/>
    <n v="44"/>
    <n v="0.27300000000000002"/>
    <n v="0.1"/>
    <n v="690"/>
    <n v="140"/>
    <n v="1053"/>
    <n v="2206"/>
  </r>
  <r>
    <x v="41"/>
    <s v="CalWIN"/>
    <x v="2"/>
    <x v="5"/>
    <n v="2017"/>
    <s v="2016/17"/>
    <n v="737"/>
    <n v="12994"/>
    <n v="8"/>
    <n v="288"/>
    <n v="745"/>
    <n v="13282"/>
    <n v="14027"/>
    <n v="27063"/>
    <n v="1747"/>
    <n v="24595"/>
    <n v="26342"/>
    <n v="26"/>
    <n v="695"/>
    <n v="721"/>
    <n v="1773"/>
    <n v="25290"/>
    <n v="3438984"/>
    <n v="64033"/>
    <n v="3503017"/>
    <n v="153676"/>
    <n v="0.97927461139896377"/>
    <n v="0.90273556231003038"/>
    <n v="44"/>
    <n v="0.27300000000000002"/>
    <n v="0.1"/>
    <n v="1160"/>
    <n v="274"/>
    <n v="3127"/>
    <n v="6261"/>
  </r>
  <r>
    <x v="42"/>
    <s v="CalWIN"/>
    <x v="2"/>
    <x v="5"/>
    <n v="2017"/>
    <s v="2016/17"/>
    <n v="2542"/>
    <n v="16857"/>
    <n v="6"/>
    <n v="97"/>
    <n v="2548"/>
    <n v="16954"/>
    <n v="19502"/>
    <n v="40275"/>
    <n v="6525"/>
    <n v="33512"/>
    <n v="40037"/>
    <n v="22"/>
    <n v="216"/>
    <n v="238"/>
    <n v="6547"/>
    <n v="33728"/>
    <n v="5523776"/>
    <n v="27004"/>
    <n v="5550780"/>
    <n v="148477"/>
    <n v="0.96236012207527977"/>
    <n v="0.93413173652694614"/>
    <n v="44"/>
    <n v="0.27300000000000002"/>
    <n v="0.1"/>
    <n v="1387"/>
    <n v="393"/>
    <n v="4937"/>
    <n v="11399"/>
  </r>
  <r>
    <x v="43"/>
    <s v="CalWIN"/>
    <x v="2"/>
    <x v="5"/>
    <n v="2017"/>
    <s v="2016/17"/>
    <n v="4035"/>
    <n v="43715"/>
    <n v="39"/>
    <n v="915"/>
    <n v="4074"/>
    <n v="44630"/>
    <n v="48704"/>
    <n v="95162"/>
    <n v="9786"/>
    <n v="83315"/>
    <n v="93101"/>
    <n v="130"/>
    <n v="1931"/>
    <n v="2061"/>
    <n v="9916"/>
    <n v="85246"/>
    <n v="12576746"/>
    <n v="228927"/>
    <n v="12805673"/>
    <n v="440538"/>
    <n v="0.97985781990521326"/>
    <n v="0.99463327370304111"/>
    <n v="11"/>
    <n v="0.45500000000000002"/>
    <n v="4.2700000000000002E-2"/>
    <n v="2858"/>
    <n v="623"/>
    <n v="8548"/>
    <n v="17674"/>
  </r>
  <r>
    <x v="44"/>
    <s v="CalWIN"/>
    <x v="2"/>
    <x v="5"/>
    <n v="2017"/>
    <s v="2016/17"/>
    <n v="1114"/>
    <n v="13799"/>
    <n v="1"/>
    <n v="25"/>
    <n v="1115"/>
    <n v="13824"/>
    <n v="14939"/>
    <n v="27177"/>
    <n v="2778"/>
    <n v="24330"/>
    <n v="27108"/>
    <n v="5"/>
    <n v="64"/>
    <n v="69"/>
    <n v="2783"/>
    <n v="24394"/>
    <n v="3731769"/>
    <n v="7082"/>
    <n v="3738851"/>
    <n v="79683"/>
    <n v="0.97283531409168078"/>
    <n v="0.99541284403669728"/>
    <n v="44"/>
    <n v="0.27300000000000002"/>
    <n v="0.1"/>
    <n v="852"/>
    <n v="247"/>
    <n v="2555"/>
    <n v="5503"/>
  </r>
  <r>
    <x v="45"/>
    <s v="C-IV"/>
    <x v="2"/>
    <x v="5"/>
    <n v="2017"/>
    <s v="2016/17"/>
    <n v="1219"/>
    <n v="11327"/>
    <n v="1"/>
    <n v="26"/>
    <n v="1220"/>
    <n v="11353"/>
    <n v="12573"/>
    <n v="23564"/>
    <n v="2930"/>
    <n v="20583"/>
    <n v="23513"/>
    <n v="4"/>
    <n v="47"/>
    <n v="51"/>
    <n v="2934"/>
    <n v="20630"/>
    <n v="3109943"/>
    <n v="5475"/>
    <n v="3115418"/>
    <n v="64351"/>
    <n v="0.94222222222222218"/>
    <n v="0.96900826446280997"/>
    <n v="44"/>
    <n v="0.27300000000000002"/>
    <n v="0.1"/>
    <n v="1072"/>
    <n v="227"/>
    <n v="544"/>
    <n v="853"/>
  </r>
  <r>
    <x v="46"/>
    <s v="C-IV"/>
    <x v="2"/>
    <x v="5"/>
    <n v="2017"/>
    <s v="2016/17"/>
    <n v="11"/>
    <n v="154"/>
    <n v="0"/>
    <n v="0"/>
    <n v="11"/>
    <n v="154"/>
    <n v="165"/>
    <n v="284"/>
    <n v="30"/>
    <n v="254"/>
    <n v="284"/>
    <n v="0"/>
    <n v="0"/>
    <n v="0"/>
    <n v="30"/>
    <n v="254"/>
    <n v="37227"/>
    <n v="0"/>
    <n v="37227"/>
    <n v="858"/>
    <n v="1"/>
    <n v="1"/>
    <n v="44"/>
    <n v="0.27300000000000002"/>
    <n v="0.1"/>
    <n v="7"/>
    <n v="0"/>
    <n v="3"/>
    <n v="3"/>
  </r>
  <r>
    <x v="47"/>
    <s v="C-IV"/>
    <x v="2"/>
    <x v="5"/>
    <n v="2017"/>
    <s v="2016/17"/>
    <n v="374"/>
    <n v="2788"/>
    <n v="0"/>
    <n v="4"/>
    <n v="374"/>
    <n v="2792"/>
    <n v="3166"/>
    <n v="6659"/>
    <n v="990"/>
    <n v="5654"/>
    <n v="6644"/>
    <n v="1"/>
    <n v="14"/>
    <n v="15"/>
    <n v="991"/>
    <n v="5668"/>
    <n v="890348"/>
    <n v="1222"/>
    <n v="891570"/>
    <n v="19085"/>
    <n v="0.95199999999999996"/>
    <n v="0.87368421052631584"/>
    <n v="44"/>
    <n v="0.27300000000000002"/>
    <n v="0.1"/>
    <n v="232"/>
    <n v="74"/>
    <n v="146"/>
    <n v="263"/>
  </r>
  <r>
    <x v="48"/>
    <s v="CalWIN"/>
    <x v="2"/>
    <x v="5"/>
    <n v="2017"/>
    <s v="2016/17"/>
    <n v="2469"/>
    <n v="18796"/>
    <n v="7"/>
    <n v="112"/>
    <n v="2476"/>
    <n v="18908"/>
    <n v="21384"/>
    <n v="40235"/>
    <n v="5911"/>
    <n v="34039"/>
    <n v="39950"/>
    <n v="25"/>
    <n v="260"/>
    <n v="285"/>
    <n v="5936"/>
    <n v="34299"/>
    <n v="5598884"/>
    <n v="33447"/>
    <n v="5632331"/>
    <n v="124161"/>
    <n v="0.96940024479804165"/>
    <n v="0.97014925373134331"/>
    <n v="6"/>
    <n v="0.5"/>
    <n v="6.1000000000000004E-3"/>
    <n v="1499"/>
    <n v="359"/>
    <n v="2007"/>
    <n v="4054"/>
  </r>
  <r>
    <x v="49"/>
    <s v="CalWIN"/>
    <x v="2"/>
    <x v="5"/>
    <n v="2017"/>
    <s v="2016/17"/>
    <n v="1363"/>
    <n v="16080"/>
    <n v="13"/>
    <n v="118"/>
    <n v="1376"/>
    <n v="16198"/>
    <n v="17574"/>
    <n v="31052"/>
    <n v="3331"/>
    <n v="27361"/>
    <n v="30692"/>
    <n v="47"/>
    <n v="313"/>
    <n v="360"/>
    <n v="3378"/>
    <n v="27674"/>
    <n v="4112348"/>
    <n v="32861"/>
    <n v="4145209"/>
    <n v="129810"/>
    <n v="0.95069033530571989"/>
    <n v="0.84596577017114916"/>
    <n v="44"/>
    <n v="0.27300000000000002"/>
    <n v="0.1"/>
    <n v="944"/>
    <n v="315"/>
    <n v="2816"/>
    <n v="5960"/>
  </r>
  <r>
    <x v="50"/>
    <s v="C-IV"/>
    <x v="2"/>
    <x v="5"/>
    <n v="2017"/>
    <s v="2016/17"/>
    <n v="5328"/>
    <n v="34711"/>
    <n v="12"/>
    <n v="75"/>
    <n v="5340"/>
    <n v="34786"/>
    <n v="40126"/>
    <n v="84285"/>
    <n v="13890"/>
    <n v="70118"/>
    <n v="84008"/>
    <n v="47"/>
    <n v="230"/>
    <n v="277"/>
    <n v="13937"/>
    <n v="70348"/>
    <n v="11276099"/>
    <n v="26497"/>
    <n v="11302596"/>
    <n v="250072"/>
    <n v="0.95390070921985815"/>
    <n v="0.93278566094100079"/>
    <n v="6"/>
    <n v="0.66700000000000004"/>
    <n v="6.0699999999999997E-2"/>
    <n v="2871"/>
    <n v="597"/>
    <n v="4676"/>
    <n v="10224"/>
  </r>
  <r>
    <x v="51"/>
    <s v="C-IV"/>
    <x v="2"/>
    <x v="5"/>
    <n v="2017"/>
    <s v="2016/17"/>
    <n v="700"/>
    <n v="4960"/>
    <n v="5"/>
    <n v="28"/>
    <n v="705"/>
    <n v="4988"/>
    <n v="5693"/>
    <n v="13063"/>
    <n v="1941"/>
    <n v="11029"/>
    <n v="12970"/>
    <n v="15"/>
    <n v="78"/>
    <n v="93"/>
    <n v="1956"/>
    <n v="11107"/>
    <n v="1731177"/>
    <n v="9490"/>
    <n v="1740667"/>
    <n v="42989"/>
    <n v="0.9543568464730291"/>
    <n v="0.89130434782608692"/>
    <n v="44"/>
    <n v="0.27300000000000002"/>
    <n v="0.1"/>
    <n v="412"/>
    <n v="88"/>
    <n v="602"/>
    <n v="1367"/>
  </r>
  <r>
    <x v="52"/>
    <s v="C-IV"/>
    <x v="2"/>
    <x v="5"/>
    <n v="2017"/>
    <s v="2016/17"/>
    <n v="469"/>
    <n v="3866"/>
    <n v="1"/>
    <n v="8"/>
    <n v="470"/>
    <n v="3874"/>
    <n v="4344"/>
    <n v="9368"/>
    <n v="1226"/>
    <n v="8119"/>
    <n v="9345"/>
    <n v="2"/>
    <n v="21"/>
    <n v="23"/>
    <n v="1228"/>
    <n v="8140"/>
    <n v="1207966"/>
    <n v="3394"/>
    <n v="1211360"/>
    <n v="27394"/>
    <n v="0.94117647058823528"/>
    <n v="0.92771084337349397"/>
    <n v="44"/>
    <n v="0.27300000000000002"/>
    <n v="0.1"/>
    <n v="397"/>
    <n v="46"/>
    <n v="401"/>
    <n v="908"/>
  </r>
  <r>
    <x v="53"/>
    <s v="C-IV"/>
    <x v="2"/>
    <x v="5"/>
    <n v="2017"/>
    <s v="2016/17"/>
    <n v="59"/>
    <n v="905"/>
    <n v="0"/>
    <n v="0"/>
    <n v="59"/>
    <n v="905"/>
    <n v="964"/>
    <n v="1703"/>
    <n v="146"/>
    <n v="1556"/>
    <n v="1702"/>
    <n v="0"/>
    <n v="1"/>
    <n v="1"/>
    <n v="146"/>
    <n v="1557"/>
    <n v="240374"/>
    <n v="53"/>
    <n v="240427"/>
    <n v="4978"/>
    <n v="0.92063492063492069"/>
    <n v="0.52083333333333337"/>
    <n v="44"/>
    <n v="0.27300000000000002"/>
    <n v="0.1"/>
    <n v="80"/>
    <n v="8"/>
    <n v="28"/>
    <n v="43"/>
  </r>
  <r>
    <x v="54"/>
    <s v="CalWIN"/>
    <x v="2"/>
    <x v="5"/>
    <n v="2017"/>
    <s v="2016/17"/>
    <n v="7533"/>
    <n v="44129"/>
    <n v="20"/>
    <n v="432"/>
    <n v="7553"/>
    <n v="44561"/>
    <n v="52114"/>
    <n v="121374"/>
    <n v="20679"/>
    <n v="99486"/>
    <n v="120165"/>
    <n v="69"/>
    <n v="1140"/>
    <n v="1209"/>
    <n v="20748"/>
    <n v="100626"/>
    <n v="16414849"/>
    <n v="146870"/>
    <n v="16561719"/>
    <n v="258495"/>
    <n v="0.9839424141749723"/>
    <n v="0.95020188425302832"/>
    <n v="10"/>
    <n v="0.4"/>
    <n v="3.6799999999999999E-2"/>
    <n v="2209"/>
    <n v="298"/>
    <n v="7742"/>
    <n v="18437"/>
  </r>
  <r>
    <x v="55"/>
    <s v="C-IV"/>
    <x v="2"/>
    <x v="5"/>
    <n v="2017"/>
    <s v="2016/17"/>
    <n v="278"/>
    <n v="2678"/>
    <n v="0"/>
    <n v="3"/>
    <n v="278"/>
    <n v="2681"/>
    <n v="2959"/>
    <n v="5187"/>
    <n v="716"/>
    <n v="4462"/>
    <n v="5178"/>
    <n v="2"/>
    <n v="7"/>
    <n v="9"/>
    <n v="718"/>
    <n v="4469"/>
    <n v="680292"/>
    <n v="735"/>
    <n v="681027"/>
    <n v="14313"/>
    <n v="0.96026490066225167"/>
    <n v="0.99019607843137258"/>
    <n v="44"/>
    <n v="0.27300000000000002"/>
    <n v="0.1"/>
    <n v="231"/>
    <n v="36"/>
    <n v="90"/>
    <n v="152"/>
  </r>
  <r>
    <x v="56"/>
    <s v="CalWIN"/>
    <x v="2"/>
    <x v="5"/>
    <n v="2017"/>
    <s v="2016/17"/>
    <n v="2835"/>
    <n v="33143"/>
    <n v="7"/>
    <n v="319"/>
    <n v="2842"/>
    <n v="33462"/>
    <n v="36304"/>
    <n v="72699"/>
    <n v="7295"/>
    <n v="64727"/>
    <n v="72022"/>
    <n v="26"/>
    <n v="651"/>
    <n v="677"/>
    <n v="7321"/>
    <n v="65378"/>
    <n v="9677820"/>
    <n v="122415"/>
    <n v="9800235"/>
    <n v="239474"/>
    <n v="0.98737727910238426"/>
    <n v="0.95953757225433522"/>
    <n v="9"/>
    <n v="0.222"/>
    <n v="6.2700000000000006E-2"/>
    <n v="2684"/>
    <n v="378"/>
    <n v="6491"/>
    <n v="14953"/>
  </r>
  <r>
    <x v="57"/>
    <s v="CalWIN"/>
    <x v="2"/>
    <x v="5"/>
    <n v="2017"/>
    <s v="2016/17"/>
    <n v="825"/>
    <n v="9157"/>
    <n v="19"/>
    <n v="118"/>
    <n v="844"/>
    <n v="9275"/>
    <n v="10119"/>
    <n v="19606"/>
    <n v="2169"/>
    <n v="17054"/>
    <n v="19223"/>
    <n v="75"/>
    <n v="308"/>
    <n v="383"/>
    <n v="2244"/>
    <n v="17362"/>
    <n v="2613477"/>
    <n v="46467"/>
    <n v="2659944"/>
    <n v="59927"/>
    <n v="0.90606653620352251"/>
    <n v="0.94468085106382982"/>
    <n v="44"/>
    <n v="0.27300000000000002"/>
    <n v="0.1"/>
    <n v="723"/>
    <n v="21"/>
    <n v="905"/>
    <n v="1822"/>
  </r>
  <r>
    <x v="58"/>
    <s v="C-IV"/>
    <x v="2"/>
    <x v="5"/>
    <n v="2017"/>
    <s v="2016/17"/>
    <n v="788"/>
    <n v="5126"/>
    <n v="2"/>
    <n v="16"/>
    <n v="790"/>
    <n v="5142"/>
    <n v="5932"/>
    <n v="12835"/>
    <n v="2135"/>
    <n v="10646"/>
    <n v="12781"/>
    <n v="7"/>
    <n v="47"/>
    <n v="54"/>
    <n v="2142"/>
    <n v="10693"/>
    <n v="1734718"/>
    <n v="5901"/>
    <n v="1740619"/>
    <n v="32969"/>
    <n v="0.99344262295081964"/>
    <n v="0.98393574297188757"/>
    <n v="44"/>
    <n v="0.27300000000000002"/>
    <n v="0.1"/>
    <n v="455"/>
    <n v="69"/>
    <n v="454"/>
    <n v="942"/>
  </r>
  <r>
    <x v="0"/>
    <s v="n/a"/>
    <x v="3"/>
    <x v="5"/>
    <n v="2017"/>
    <s v="2016/17"/>
    <n v="251341"/>
    <n v="1724846"/>
    <n v="2171"/>
    <n v="17480"/>
    <n v="253512"/>
    <n v="1742326"/>
    <n v="1995838"/>
    <n v="4136072"/>
    <n v="645135"/>
    <n v="3445031"/>
    <n v="4090166"/>
    <n v="7124"/>
    <n v="38782"/>
    <n v="45906"/>
    <n v="652259"/>
    <n v="3483813"/>
    <n v="559715080"/>
    <n v="5287255"/>
    <n v="565002335"/>
    <n v="13459616"/>
    <n v="0.98531592043007976"/>
    <n v="0.94036340720512546"/>
    <n v="581"/>
    <n v="0.39200000000000002"/>
    <n v="6.93E-2"/>
    <n v="121684"/>
    <n v="29270"/>
    <n v="279159"/>
    <n v="600740"/>
  </r>
  <r>
    <x v="1"/>
    <s v="CalWIN"/>
    <x v="3"/>
    <x v="5"/>
    <n v="2017"/>
    <s v="2016/17"/>
    <n v="5471"/>
    <n v="50066"/>
    <n v="87"/>
    <n v="1180"/>
    <n v="5558"/>
    <n v="51246"/>
    <n v="56804"/>
    <n v="108049"/>
    <n v="12690"/>
    <n v="92359"/>
    <n v="105049"/>
    <n v="303"/>
    <n v="2697"/>
    <n v="3000"/>
    <n v="12993"/>
    <n v="95056"/>
    <n v="14801218"/>
    <n v="337656"/>
    <n v="15138874"/>
    <n v="436888"/>
    <s v="n/a"/>
    <s v="n/a"/>
    <n v="15"/>
    <n v="0.53300000000000003"/>
    <n v="4.3200000000000002E-2"/>
    <n v="4304"/>
    <n v="1232"/>
    <n v="6914"/>
    <n v="13514"/>
  </r>
  <r>
    <x v="2"/>
    <s v="C-IV"/>
    <x v="3"/>
    <x v="5"/>
    <n v="2017"/>
    <s v="2016/17"/>
    <n v="1"/>
    <n v="83"/>
    <n v="0"/>
    <n v="0"/>
    <n v="1"/>
    <n v="83"/>
    <n v="84"/>
    <n v="143"/>
    <n v="1"/>
    <n v="142"/>
    <n v="143"/>
    <n v="0"/>
    <n v="0"/>
    <n v="0"/>
    <n v="1"/>
    <n v="142"/>
    <n v="16171"/>
    <n v="0"/>
    <n v="16171"/>
    <n v="343"/>
    <n v="1"/>
    <n v="1"/>
    <n v="50"/>
    <n v="0.3"/>
    <n v="9.3899999999999997E-2"/>
    <n v="2"/>
    <n v="1"/>
    <n v="2"/>
    <n v="2"/>
  </r>
  <r>
    <x v="3"/>
    <s v="C-IV"/>
    <x v="3"/>
    <x v="5"/>
    <n v="2017"/>
    <s v="2016/17"/>
    <n v="119"/>
    <n v="1552"/>
    <n v="0"/>
    <n v="2"/>
    <n v="119"/>
    <n v="1554"/>
    <n v="1673"/>
    <n v="3078"/>
    <n v="302"/>
    <n v="2771"/>
    <n v="3073"/>
    <n v="0"/>
    <n v="5"/>
    <n v="5"/>
    <n v="302"/>
    <n v="2776"/>
    <n v="405238"/>
    <n v="455"/>
    <n v="405693"/>
    <n v="8361"/>
    <n v="1"/>
    <n v="0.97222222222222221"/>
    <n v="50"/>
    <n v="0.3"/>
    <n v="9.3899999999999997E-2"/>
    <n v="112"/>
    <n v="20"/>
    <n v="41"/>
    <n v="75"/>
  </r>
  <r>
    <x v="4"/>
    <s v="C-IV"/>
    <x v="3"/>
    <x v="5"/>
    <n v="2017"/>
    <s v="2016/17"/>
    <n v="1545"/>
    <n v="15054"/>
    <n v="3"/>
    <n v="34"/>
    <n v="1548"/>
    <n v="15088"/>
    <n v="16636"/>
    <n v="30944"/>
    <n v="3817"/>
    <n v="27046"/>
    <n v="30863"/>
    <n v="8"/>
    <n v="73"/>
    <n v="81"/>
    <n v="3825"/>
    <n v="27119"/>
    <n v="4235139"/>
    <n v="10903"/>
    <n v="4246042"/>
    <n v="83355"/>
    <n v="0.8743386243386243"/>
    <n v="0.95194085027726427"/>
    <n v="50"/>
    <n v="0.3"/>
    <n v="9.3899999999999997E-2"/>
    <n v="1339"/>
    <n v="449"/>
    <n v="765"/>
    <n v="1325"/>
  </r>
  <r>
    <x v="5"/>
    <s v="C-IV"/>
    <x v="3"/>
    <x v="5"/>
    <n v="2017"/>
    <s v="2016/17"/>
    <n v="191"/>
    <n v="2611"/>
    <n v="0"/>
    <n v="6"/>
    <n v="191"/>
    <n v="2617"/>
    <n v="2808"/>
    <n v="5089"/>
    <n v="494"/>
    <n v="4583"/>
    <n v="5077"/>
    <n v="0"/>
    <n v="12"/>
    <n v="12"/>
    <n v="494"/>
    <n v="4595"/>
    <n v="669517"/>
    <n v="1452"/>
    <n v="670969"/>
    <n v="12264"/>
    <n v="1"/>
    <n v="0.94047619047619047"/>
    <n v="50"/>
    <n v="0.3"/>
    <n v="9.3899999999999997E-2"/>
    <n v="174"/>
    <n v="27"/>
    <n v="62"/>
    <n v="118"/>
  </r>
  <r>
    <x v="6"/>
    <s v="C-IV"/>
    <x v="3"/>
    <x v="5"/>
    <n v="2017"/>
    <s v="2016/17"/>
    <n v="91"/>
    <n v="609"/>
    <n v="1"/>
    <n v="2"/>
    <n v="92"/>
    <n v="611"/>
    <n v="703"/>
    <n v="1649"/>
    <n v="230"/>
    <n v="1412"/>
    <n v="1642"/>
    <n v="3"/>
    <n v="4"/>
    <n v="7"/>
    <n v="233"/>
    <n v="1416"/>
    <n v="204408"/>
    <n v="592"/>
    <n v="205000"/>
    <n v="9147"/>
    <n v="1"/>
    <n v="0.94444444444444442"/>
    <n v="50"/>
    <n v="0.3"/>
    <n v="9.3899999999999997E-2"/>
    <n v="53"/>
    <n v="8"/>
    <n v="115"/>
    <n v="265"/>
  </r>
  <r>
    <x v="7"/>
    <s v="CalWIN"/>
    <x v="3"/>
    <x v="5"/>
    <n v="2017"/>
    <s v="2016/17"/>
    <n v="3842"/>
    <n v="27140"/>
    <n v="44"/>
    <n v="255"/>
    <n v="3886"/>
    <n v="27395"/>
    <n v="31281"/>
    <n v="62475"/>
    <n v="8990"/>
    <n v="52666"/>
    <n v="61656"/>
    <n v="164"/>
    <n v="655"/>
    <n v="819"/>
    <n v="9154"/>
    <n v="53321"/>
    <n v="8737565"/>
    <n v="80747"/>
    <n v="8818312"/>
    <n v="274146"/>
    <n v="0.96963123644251625"/>
    <n v="0.99128540305010893"/>
    <n v="11"/>
    <n v="0.27300000000000002"/>
    <n v="6.1800000000000001E-2"/>
    <n v="1915"/>
    <n v="508"/>
    <n v="4444"/>
    <n v="9069"/>
  </r>
  <r>
    <x v="8"/>
    <s v="C-IV"/>
    <x v="3"/>
    <x v="5"/>
    <n v="2017"/>
    <s v="2016/17"/>
    <n v="377"/>
    <n v="2185"/>
    <n v="0"/>
    <n v="1"/>
    <n v="377"/>
    <n v="2186"/>
    <n v="2563"/>
    <n v="5269"/>
    <n v="1084"/>
    <n v="4183"/>
    <n v="5267"/>
    <n v="0"/>
    <n v="2"/>
    <n v="2"/>
    <n v="1084"/>
    <n v="4185"/>
    <n v="689781"/>
    <n v="357"/>
    <n v="690138"/>
    <n v="11977"/>
    <n v="0.97979797979797978"/>
    <n v="0.88235294117647056"/>
    <n v="50"/>
    <n v="0.3"/>
    <n v="9.3899999999999997E-2"/>
    <n v="170"/>
    <n v="5"/>
    <n v="109"/>
    <n v="202"/>
  </r>
  <r>
    <x v="9"/>
    <s v="C-IV"/>
    <x v="3"/>
    <x v="5"/>
    <n v="2017"/>
    <s v="2016/17"/>
    <n v="522"/>
    <n v="6299"/>
    <n v="1"/>
    <n v="19"/>
    <n v="523"/>
    <n v="6318"/>
    <n v="6841"/>
    <n v="12170"/>
    <n v="1268"/>
    <n v="10851"/>
    <n v="12119"/>
    <n v="2"/>
    <n v="49"/>
    <n v="51"/>
    <n v="1270"/>
    <n v="10900"/>
    <n v="1594957"/>
    <n v="4186"/>
    <n v="1599143"/>
    <n v="38967"/>
    <n v="1"/>
    <n v="0.98734177215189878"/>
    <n v="50"/>
    <n v="0.3"/>
    <n v="9.3899999999999997E-2"/>
    <n v="526"/>
    <n v="92"/>
    <n v="354"/>
    <n v="723"/>
  </r>
  <r>
    <x v="10"/>
    <s v="CalWIN"/>
    <x v="3"/>
    <x v="5"/>
    <n v="2017"/>
    <s v="2016/17"/>
    <n v="12850"/>
    <n v="84530"/>
    <n v="81"/>
    <n v="466"/>
    <n v="12931"/>
    <n v="84996"/>
    <n v="97927"/>
    <n v="226442"/>
    <n v="35011"/>
    <n v="189956"/>
    <n v="224967"/>
    <n v="277"/>
    <n v="1198"/>
    <n v="1475"/>
    <n v="35288"/>
    <n v="191154"/>
    <n v="30196401"/>
    <n v="160417"/>
    <n v="30356818"/>
    <n v="494939"/>
    <n v="0.97843665768194066"/>
    <n v="0.96780965710286915"/>
    <n v="28"/>
    <n v="0.46400000000000002"/>
    <n v="3.8699999999999998E-2"/>
    <n v="4183"/>
    <n v="1436"/>
    <n v="13026"/>
    <n v="29451"/>
  </r>
  <r>
    <x v="11"/>
    <s v="C-IV"/>
    <x v="3"/>
    <x v="5"/>
    <n v="2017"/>
    <s v="2016/17"/>
    <n v="193"/>
    <n v="1312"/>
    <n v="0"/>
    <n v="2"/>
    <n v="193"/>
    <n v="1314"/>
    <n v="1507"/>
    <n v="3459"/>
    <n v="505"/>
    <n v="2945"/>
    <n v="3450"/>
    <n v="0"/>
    <n v="9"/>
    <n v="9"/>
    <n v="505"/>
    <n v="2954"/>
    <n v="428269"/>
    <n v="641"/>
    <n v="428910"/>
    <n v="12505"/>
    <n v="0.94736842105263164"/>
    <n v="0.93333333333333335"/>
    <n v="50"/>
    <n v="0.3"/>
    <n v="9.3899999999999997E-2"/>
    <n v="106"/>
    <n v="14"/>
    <n v="178"/>
    <n v="391"/>
  </r>
  <r>
    <x v="12"/>
    <s v="C-IV"/>
    <x v="3"/>
    <x v="5"/>
    <n v="2017"/>
    <s v="2016/17"/>
    <n v="876"/>
    <n v="11274"/>
    <n v="2"/>
    <n v="15"/>
    <n v="878"/>
    <n v="11289"/>
    <n v="12167"/>
    <n v="20525"/>
    <n v="2210"/>
    <n v="18273"/>
    <n v="20483"/>
    <n v="4"/>
    <n v="38"/>
    <n v="42"/>
    <n v="2214"/>
    <n v="18311"/>
    <n v="2860167"/>
    <n v="5908"/>
    <n v="2866075"/>
    <n v="56142"/>
    <n v="0.99821109123434704"/>
    <n v="0.97080291970802923"/>
    <n v="50"/>
    <n v="0.3"/>
    <n v="9.3899999999999997E-2"/>
    <n v="1016"/>
    <n v="183"/>
    <n v="521"/>
    <n v="1009"/>
  </r>
  <r>
    <x v="13"/>
    <s v="C-IV"/>
    <x v="3"/>
    <x v="5"/>
    <n v="2017"/>
    <s v="2016/17"/>
    <n v="2248"/>
    <n v="14677"/>
    <n v="10"/>
    <n v="146"/>
    <n v="2258"/>
    <n v="14823"/>
    <n v="17081"/>
    <n v="41323"/>
    <n v="6366"/>
    <n v="34514"/>
    <n v="40880"/>
    <n v="33"/>
    <n v="410"/>
    <n v="443"/>
    <n v="6399"/>
    <n v="34924"/>
    <n v="5119239"/>
    <n v="41494"/>
    <n v="5160733"/>
    <n v="95207"/>
    <n v="0.98561151079136688"/>
    <n v="0.94209354120267264"/>
    <n v="50"/>
    <n v="0.3"/>
    <n v="9.3899999999999997E-2"/>
    <n v="1005"/>
    <n v="127"/>
    <n v="854"/>
    <n v="1694"/>
  </r>
  <r>
    <x v="14"/>
    <s v="C-IV"/>
    <x v="3"/>
    <x v="5"/>
    <n v="2017"/>
    <s v="2016/17"/>
    <n v="86"/>
    <n v="950"/>
    <n v="0"/>
    <n v="4"/>
    <n v="86"/>
    <n v="954"/>
    <n v="1040"/>
    <n v="1988"/>
    <n v="234"/>
    <n v="1746"/>
    <n v="1980"/>
    <n v="1"/>
    <n v="7"/>
    <n v="8"/>
    <n v="235"/>
    <n v="1753"/>
    <n v="257511"/>
    <n v="758"/>
    <n v="258269"/>
    <n v="5671"/>
    <n v="0.98360655737704916"/>
    <n v="0.92682926829268297"/>
    <n v="50"/>
    <n v="0.3"/>
    <n v="9.3899999999999997E-2"/>
    <n v="68"/>
    <n v="5"/>
    <n v="59"/>
    <n v="126"/>
  </r>
  <r>
    <x v="15"/>
    <s v="C-IV"/>
    <x v="3"/>
    <x v="5"/>
    <n v="2017"/>
    <s v="2016/17"/>
    <n v="9771"/>
    <n v="58935"/>
    <n v="20"/>
    <n v="385"/>
    <n v="9791"/>
    <n v="59320"/>
    <n v="69111"/>
    <n v="160813"/>
    <n v="26111"/>
    <n v="133721"/>
    <n v="159832"/>
    <n v="69"/>
    <n v="912"/>
    <n v="981"/>
    <n v="26180"/>
    <n v="134633"/>
    <n v="21110384"/>
    <n v="125425"/>
    <n v="21235809"/>
    <n v="416184"/>
    <n v="0.98847167325428198"/>
    <n v="0.93027791321306674"/>
    <n v="15"/>
    <n v="0.26700000000000002"/>
    <n v="2.1899999999999999E-2"/>
    <n v="4730"/>
    <n v="1295"/>
    <n v="9727"/>
    <n v="22456"/>
  </r>
  <r>
    <x v="16"/>
    <s v="C-IV"/>
    <x v="3"/>
    <x v="5"/>
    <n v="2017"/>
    <s v="2016/17"/>
    <n v="1479"/>
    <n v="9143"/>
    <n v="4"/>
    <n v="64"/>
    <n v="1483"/>
    <n v="9207"/>
    <n v="10690"/>
    <n v="24293"/>
    <n v="4050"/>
    <n v="20053"/>
    <n v="24103"/>
    <n v="15"/>
    <n v="175"/>
    <n v="190"/>
    <n v="4065"/>
    <n v="20228"/>
    <n v="3050135"/>
    <n v="20355"/>
    <n v="3070490"/>
    <n v="57741"/>
    <n v="0.99389002036659879"/>
    <n v="0.95870206489675514"/>
    <n v="50"/>
    <n v="0.3"/>
    <n v="9.3899999999999997E-2"/>
    <n v="731"/>
    <n v="108"/>
    <n v="1258"/>
    <n v="2899"/>
  </r>
  <r>
    <x v="17"/>
    <s v="C-IV"/>
    <x v="3"/>
    <x v="5"/>
    <n v="2017"/>
    <s v="2016/17"/>
    <n v="554"/>
    <n v="5861"/>
    <n v="1"/>
    <n v="12"/>
    <n v="555"/>
    <n v="5873"/>
    <n v="6428"/>
    <n v="12001"/>
    <n v="1439"/>
    <n v="10526"/>
    <n v="11965"/>
    <n v="4"/>
    <n v="32"/>
    <n v="36"/>
    <n v="1443"/>
    <n v="10558"/>
    <n v="1613856"/>
    <n v="3629"/>
    <n v="1617485"/>
    <n v="32664"/>
    <n v="0.95364238410596025"/>
    <n v="0.93367346938775508"/>
    <n v="50"/>
    <n v="0.3"/>
    <n v="9.3899999999999997E-2"/>
    <n v="382"/>
    <n v="45"/>
    <n v="374"/>
    <n v="761"/>
  </r>
  <r>
    <x v="18"/>
    <s v="C-IV"/>
    <x v="3"/>
    <x v="5"/>
    <n v="2017"/>
    <s v="2016/17"/>
    <n v="230"/>
    <n v="1345"/>
    <n v="0"/>
    <n v="1"/>
    <n v="230"/>
    <n v="1346"/>
    <n v="1576"/>
    <n v="3123"/>
    <n v="625"/>
    <n v="2493"/>
    <n v="3118"/>
    <n v="0"/>
    <n v="5"/>
    <n v="5"/>
    <n v="625"/>
    <n v="2498"/>
    <n v="428582"/>
    <n v="398"/>
    <n v="428980"/>
    <n v="8084"/>
    <n v="0.91139240506329111"/>
    <n v="0.89473684210526316"/>
    <n v="50"/>
    <n v="0.3"/>
    <n v="9.3899999999999997E-2"/>
    <n v="109"/>
    <n v="13"/>
    <n v="84"/>
    <n v="161"/>
  </r>
  <r>
    <x v="19"/>
    <s v="LRS"/>
    <x v="3"/>
    <x v="5"/>
    <n v="2017"/>
    <s v="2016/17"/>
    <n v="83811"/>
    <n v="440615"/>
    <n v="1126"/>
    <n v="5027"/>
    <n v="84937"/>
    <n v="445642"/>
    <n v="530579"/>
    <n v="1067896"/>
    <n v="206258"/>
    <n v="847716"/>
    <n v="1053974"/>
    <n v="3379"/>
    <n v="10543"/>
    <n v="13922"/>
    <n v="209637"/>
    <n v="858259"/>
    <n v="151254916"/>
    <n v="1713486"/>
    <n v="152968402"/>
    <n v="4008069"/>
    <n v="0.98908360868292278"/>
    <n v="0.906644454411482"/>
    <n v="218"/>
    <n v="0.44500000000000001"/>
    <n v="0.1192"/>
    <n v="28631"/>
    <n v="5164"/>
    <n v="89579"/>
    <n v="188088"/>
  </r>
  <r>
    <x v="20"/>
    <s v="C-IV"/>
    <x v="3"/>
    <x v="5"/>
    <n v="2017"/>
    <s v="2016/17"/>
    <n v="1784"/>
    <n v="9852"/>
    <n v="5"/>
    <n v="24"/>
    <n v="1789"/>
    <n v="9876"/>
    <n v="11665"/>
    <n v="28309"/>
    <n v="4888"/>
    <n v="23323"/>
    <n v="28211"/>
    <n v="17"/>
    <n v="81"/>
    <n v="98"/>
    <n v="4905"/>
    <n v="23404"/>
    <n v="3720468"/>
    <n v="10766"/>
    <n v="3731234"/>
    <n v="70776"/>
    <n v="0.99679487179487181"/>
    <n v="0.99534883720930234"/>
    <n v="50"/>
    <n v="0.3"/>
    <n v="9.3899999999999997E-2"/>
    <n v="552"/>
    <n v="61"/>
    <n v="2740"/>
    <n v="6653"/>
  </r>
  <r>
    <x v="21"/>
    <s v="C-IV"/>
    <x v="3"/>
    <x v="5"/>
    <n v="2017"/>
    <s v="2016/17"/>
    <n v="549"/>
    <n v="5227"/>
    <n v="14"/>
    <n v="155"/>
    <n v="563"/>
    <n v="5382"/>
    <n v="5945"/>
    <n v="9827"/>
    <n v="1206"/>
    <n v="8213"/>
    <n v="9419"/>
    <n v="39"/>
    <n v="369"/>
    <n v="408"/>
    <n v="1245"/>
    <n v="8582"/>
    <n v="1336015"/>
    <n v="35412"/>
    <n v="1371427"/>
    <n v="47522"/>
    <n v="0.98920863309352514"/>
    <n v="0.95428571428571429"/>
    <n v="50"/>
    <n v="0.3"/>
    <n v="9.3899999999999997E-2"/>
    <n v="432"/>
    <n v="118"/>
    <n v="1134"/>
    <n v="2077"/>
  </r>
  <r>
    <x v="22"/>
    <s v="C-IV"/>
    <x v="3"/>
    <x v="5"/>
    <n v="2017"/>
    <s v="2016/17"/>
    <n v="77"/>
    <n v="935"/>
    <n v="0"/>
    <n v="2"/>
    <n v="77"/>
    <n v="937"/>
    <n v="1014"/>
    <n v="1834"/>
    <n v="209"/>
    <n v="1621"/>
    <n v="1830"/>
    <n v="0"/>
    <n v="4"/>
    <n v="4"/>
    <n v="209"/>
    <n v="1625"/>
    <n v="247020"/>
    <n v="375"/>
    <n v="247395"/>
    <n v="4791"/>
    <n v="0.79545454545454541"/>
    <n v="0.6071428571428571"/>
    <n v="50"/>
    <n v="0.3"/>
    <n v="9.3899999999999997E-2"/>
    <n v="63"/>
    <n v="10"/>
    <n v="17"/>
    <n v="34"/>
  </r>
  <r>
    <x v="23"/>
    <s v="C-IV"/>
    <x v="3"/>
    <x v="5"/>
    <n v="2017"/>
    <s v="2016/17"/>
    <n v="524"/>
    <n v="5635"/>
    <n v="1"/>
    <n v="24"/>
    <n v="525"/>
    <n v="5659"/>
    <n v="6184"/>
    <n v="11667"/>
    <n v="1320"/>
    <n v="10286"/>
    <n v="11606"/>
    <n v="5"/>
    <n v="56"/>
    <n v="61"/>
    <n v="1325"/>
    <n v="10342"/>
    <n v="1623505"/>
    <n v="6559"/>
    <n v="1630064"/>
    <n v="41822"/>
    <n v="0.92307692307692313"/>
    <n v="0.93913043478260871"/>
    <n v="50"/>
    <n v="0.3"/>
    <n v="9.3899999999999997E-2"/>
    <n v="441"/>
    <n v="68"/>
    <n v="488"/>
    <n v="1091"/>
  </r>
  <r>
    <x v="24"/>
    <s v="C-IV"/>
    <x v="3"/>
    <x v="5"/>
    <n v="2017"/>
    <s v="2016/17"/>
    <n v="3590"/>
    <n v="20120"/>
    <n v="5"/>
    <n v="39"/>
    <n v="3595"/>
    <n v="20159"/>
    <n v="23754"/>
    <n v="54979"/>
    <n v="9698"/>
    <n v="45158"/>
    <n v="54856"/>
    <n v="19"/>
    <n v="104"/>
    <n v="123"/>
    <n v="9717"/>
    <n v="45262"/>
    <n v="7178401"/>
    <n v="11918"/>
    <n v="7190319"/>
    <n v="140323"/>
    <n v="0.98429319371727753"/>
    <n v="0.95880149812734083"/>
    <n v="4"/>
    <n v="0"/>
    <n v="1.7999999999999999E-2"/>
    <n v="1267"/>
    <n v="184"/>
    <n v="3530"/>
    <n v="8220"/>
  </r>
  <r>
    <x v="25"/>
    <s v="C-IV"/>
    <x v="3"/>
    <x v="5"/>
    <n v="2017"/>
    <s v="2016/17"/>
    <n v="82"/>
    <n v="467"/>
    <n v="1"/>
    <n v="1"/>
    <n v="83"/>
    <n v="468"/>
    <n v="551"/>
    <n v="1180"/>
    <n v="217"/>
    <n v="960"/>
    <n v="1177"/>
    <n v="1"/>
    <n v="2"/>
    <n v="3"/>
    <n v="218"/>
    <n v="962"/>
    <n v="156077"/>
    <n v="493"/>
    <n v="156570"/>
    <n v="3218"/>
    <n v="0.96"/>
    <n v="1"/>
    <n v="50"/>
    <n v="0.3"/>
    <n v="9.3899999999999997E-2"/>
    <n v="29"/>
    <n v="3"/>
    <n v="38"/>
    <n v="71"/>
  </r>
  <r>
    <x v="26"/>
    <s v="C-IV"/>
    <x v="3"/>
    <x v="5"/>
    <n v="2017"/>
    <s v="2016/17"/>
    <n v="8"/>
    <n v="397"/>
    <n v="0"/>
    <n v="1"/>
    <n v="8"/>
    <n v="398"/>
    <n v="406"/>
    <n v="668"/>
    <n v="20"/>
    <n v="645"/>
    <n v="665"/>
    <n v="0"/>
    <n v="3"/>
    <n v="3"/>
    <n v="20"/>
    <n v="648"/>
    <n v="92555"/>
    <n v="308"/>
    <n v="92863"/>
    <n v="3798"/>
    <n v="1"/>
    <n v="1"/>
    <n v="50"/>
    <n v="0.3"/>
    <n v="9.3899999999999997E-2"/>
    <n v="35"/>
    <n v="8"/>
    <n v="54"/>
    <n v="125"/>
  </r>
  <r>
    <x v="27"/>
    <s v="C-IV"/>
    <x v="3"/>
    <x v="5"/>
    <n v="2017"/>
    <s v="2016/17"/>
    <n v="3254"/>
    <n v="19595"/>
    <n v="6"/>
    <n v="104"/>
    <n v="3260"/>
    <n v="19699"/>
    <n v="22959"/>
    <n v="51364"/>
    <n v="8358"/>
    <n v="42669"/>
    <n v="51027"/>
    <n v="22"/>
    <n v="315"/>
    <n v="337"/>
    <n v="8380"/>
    <n v="42984"/>
    <n v="6892841"/>
    <n v="31738"/>
    <n v="6924579"/>
    <n v="187161"/>
    <n v="0.99861495844875348"/>
    <n v="0.96853932584269664"/>
    <n v="4"/>
    <n v="0.25"/>
    <n v="1.3899999999999999E-2"/>
    <n v="1208"/>
    <n v="285"/>
    <n v="7421"/>
    <n v="17052"/>
  </r>
  <r>
    <x v="28"/>
    <s v="C-IV"/>
    <x v="3"/>
    <x v="5"/>
    <n v="2017"/>
    <s v="2016/17"/>
    <n v="290"/>
    <n v="2990"/>
    <n v="2"/>
    <n v="21"/>
    <n v="292"/>
    <n v="3011"/>
    <n v="3303"/>
    <n v="6648"/>
    <n v="720"/>
    <n v="5859"/>
    <n v="6579"/>
    <n v="8"/>
    <n v="61"/>
    <n v="69"/>
    <n v="728"/>
    <n v="5920"/>
    <n v="813235"/>
    <n v="4009"/>
    <n v="817244"/>
    <n v="32909"/>
    <n v="0.94776119402985071"/>
    <n v="0.98765432098765427"/>
    <n v="50"/>
    <n v="0.3"/>
    <n v="9.3899999999999997E-2"/>
    <n v="234"/>
    <n v="66"/>
    <n v="677"/>
    <n v="1455"/>
  </r>
  <r>
    <x v="29"/>
    <s v="C-IV"/>
    <x v="3"/>
    <x v="5"/>
    <n v="2017"/>
    <s v="2016/17"/>
    <n v="258"/>
    <n v="3867"/>
    <n v="0"/>
    <n v="4"/>
    <n v="258"/>
    <n v="3871"/>
    <n v="4129"/>
    <n v="7204"/>
    <n v="660"/>
    <n v="6530"/>
    <n v="7190"/>
    <n v="2"/>
    <n v="12"/>
    <n v="14"/>
    <n v="662"/>
    <n v="6542"/>
    <n v="990869"/>
    <n v="1004"/>
    <n v="991873"/>
    <n v="25074"/>
    <n v="0.75609756097560976"/>
    <n v="0.83823529411764708"/>
    <n v="50"/>
    <n v="0.3"/>
    <n v="9.3899999999999997E-2"/>
    <n v="318"/>
    <n v="92"/>
    <n v="121"/>
    <n v="231"/>
  </r>
  <r>
    <x v="30"/>
    <s v="CalWIN"/>
    <x v="3"/>
    <x v="5"/>
    <n v="2017"/>
    <s v="2016/17"/>
    <n v="9774"/>
    <n v="104504"/>
    <n v="83"/>
    <n v="1841"/>
    <n v="9857"/>
    <n v="106345"/>
    <n v="116202"/>
    <n v="237017"/>
    <n v="25368"/>
    <n v="207309"/>
    <n v="232677"/>
    <n v="298"/>
    <n v="4042"/>
    <n v="4340"/>
    <n v="25666"/>
    <n v="211351"/>
    <n v="31233396"/>
    <n v="491740"/>
    <n v="31725136"/>
    <n v="900684"/>
    <n v="0.99169921875"/>
    <n v="0.9925571504518873"/>
    <n v="32"/>
    <n v="0.375"/>
    <n v="7.4499999999999997E-2"/>
    <n v="6153"/>
    <n v="1447"/>
    <n v="24463"/>
    <n v="54017"/>
  </r>
  <r>
    <x v="31"/>
    <s v="CalWIN"/>
    <x v="3"/>
    <x v="5"/>
    <n v="2017"/>
    <s v="2016/17"/>
    <n v="715"/>
    <n v="8356"/>
    <n v="6"/>
    <n v="50"/>
    <n v="721"/>
    <n v="8406"/>
    <n v="9127"/>
    <n v="16262"/>
    <n v="1739"/>
    <n v="14404"/>
    <n v="16143"/>
    <n v="20"/>
    <n v="99"/>
    <n v="119"/>
    <n v="1759"/>
    <n v="14503"/>
    <n v="2077791"/>
    <n v="15330"/>
    <n v="2093121"/>
    <n v="63255"/>
    <n v="1"/>
    <n v="0.91256830601092898"/>
    <n v="50"/>
    <n v="0.3"/>
    <n v="9.3899999999999997E-2"/>
    <n v="586"/>
    <n v="229"/>
    <n v="607"/>
    <n v="1254"/>
  </r>
  <r>
    <x v="32"/>
    <s v="C-IV"/>
    <x v="3"/>
    <x v="5"/>
    <n v="2017"/>
    <s v="2016/17"/>
    <n v="84"/>
    <n v="1076"/>
    <n v="0"/>
    <n v="1"/>
    <n v="84"/>
    <n v="1077"/>
    <n v="1161"/>
    <n v="2111"/>
    <n v="215"/>
    <n v="1895"/>
    <n v="2110"/>
    <n v="0"/>
    <n v="1"/>
    <n v="1"/>
    <n v="215"/>
    <n v="1896"/>
    <n v="289590"/>
    <n v="138"/>
    <n v="289728"/>
    <n v="6455"/>
    <n v="0.95918367346938771"/>
    <n v="0.7857142857142857"/>
    <n v="50"/>
    <n v="0.3"/>
    <n v="9.3899999999999997E-2"/>
    <n v="83"/>
    <n v="14"/>
    <n v="49"/>
    <n v="85"/>
  </r>
  <r>
    <x v="33"/>
    <s v="C-IV"/>
    <x v="3"/>
    <x v="5"/>
    <n v="2017"/>
    <s v="2016/17"/>
    <n v="14414"/>
    <n v="107063"/>
    <n v="39"/>
    <n v="390"/>
    <n v="14453"/>
    <n v="107453"/>
    <n v="121906"/>
    <n v="269828"/>
    <n v="39113"/>
    <n v="229500"/>
    <n v="268613"/>
    <n v="129"/>
    <n v="1086"/>
    <n v="1215"/>
    <n v="39242"/>
    <n v="230586"/>
    <n v="35454026"/>
    <n v="117954"/>
    <n v="35571980"/>
    <n v="841303"/>
    <n v="0.99618029029793731"/>
    <n v="0.95569116476518967"/>
    <n v="28"/>
    <n v="0.28599999999999998"/>
    <n v="4.6600000000000003E-2"/>
    <n v="8762"/>
    <n v="2232"/>
    <n v="13621"/>
    <n v="31067"/>
  </r>
  <r>
    <x v="34"/>
    <s v="CalWIN"/>
    <x v="3"/>
    <x v="5"/>
    <n v="2017"/>
    <s v="2016/17"/>
    <n v="14162"/>
    <n v="83299"/>
    <n v="250"/>
    <n v="1005"/>
    <n v="14412"/>
    <n v="84304"/>
    <n v="98716"/>
    <n v="207187"/>
    <n v="37603"/>
    <n v="166146"/>
    <n v="203749"/>
    <n v="1019"/>
    <n v="2419"/>
    <n v="3438"/>
    <n v="38622"/>
    <n v="168565"/>
    <n v="28695840"/>
    <n v="393111"/>
    <n v="29088951"/>
    <n v="558933"/>
    <n v="0.99289811526905214"/>
    <n v="0.99617695248498084"/>
    <n v="29"/>
    <n v="0.44800000000000001"/>
    <n v="5.8200000000000002E-2"/>
    <n v="7298"/>
    <n v="2010"/>
    <n v="8006"/>
    <n v="16141"/>
  </r>
  <r>
    <x v="35"/>
    <s v="C-IV"/>
    <x v="3"/>
    <x v="5"/>
    <n v="2017"/>
    <s v="2016/17"/>
    <n v="262"/>
    <n v="2059"/>
    <n v="0"/>
    <n v="7"/>
    <n v="262"/>
    <n v="2066"/>
    <n v="2328"/>
    <n v="5186"/>
    <n v="722"/>
    <n v="4441"/>
    <n v="5163"/>
    <n v="1"/>
    <n v="22"/>
    <n v="23"/>
    <n v="723"/>
    <n v="4463"/>
    <n v="671135"/>
    <n v="2006"/>
    <n v="673141"/>
    <n v="19047"/>
    <n v="0.98958333333333337"/>
    <n v="0.94444444444444442"/>
    <n v="50"/>
    <n v="0.3"/>
    <n v="9.3899999999999997E-2"/>
    <n v="157"/>
    <n v="31"/>
    <n v="331"/>
    <n v="783"/>
  </r>
  <r>
    <x v="36"/>
    <s v="C-IV"/>
    <x v="3"/>
    <x v="5"/>
    <n v="2017"/>
    <s v="2016/17"/>
    <n v="23269"/>
    <n v="142766"/>
    <n v="55"/>
    <n v="599"/>
    <n v="23324"/>
    <n v="143365"/>
    <n v="166689"/>
    <n v="363995"/>
    <n v="61423"/>
    <n v="300899"/>
    <n v="362322"/>
    <n v="180"/>
    <n v="1493"/>
    <n v="1673"/>
    <n v="61603"/>
    <n v="302392"/>
    <n v="48882890"/>
    <n v="182182"/>
    <n v="49065072"/>
    <n v="886355"/>
    <n v="0.99461538461538457"/>
    <n v="0.95651372765800624"/>
    <n v="36"/>
    <n v="0.30599999999999999"/>
    <n v="3.2899999999999999E-2"/>
    <n v="11014"/>
    <n v="2928"/>
    <n v="17989"/>
    <n v="39131"/>
  </r>
  <r>
    <x v="37"/>
    <s v="CalWIN"/>
    <x v="3"/>
    <x v="5"/>
    <n v="2017"/>
    <s v="2016/17"/>
    <n v="12289"/>
    <n v="119700"/>
    <n v="124"/>
    <n v="1309"/>
    <n v="12413"/>
    <n v="121009"/>
    <n v="133422"/>
    <n v="269370"/>
    <n v="34074"/>
    <n v="231922"/>
    <n v="265996"/>
    <n v="420"/>
    <n v="2954"/>
    <n v="3374"/>
    <n v="34494"/>
    <n v="234876"/>
    <n v="35226721"/>
    <n v="361587"/>
    <n v="35588308"/>
    <n v="897246"/>
    <n v="0.98116374487131663"/>
    <n v="0.96994773519163768"/>
    <n v="45"/>
    <n v="0.44400000000000001"/>
    <n v="2.1100000000000001E-2"/>
    <n v="9753"/>
    <n v="3281"/>
    <n v="13396"/>
    <n v="28020"/>
  </r>
  <r>
    <x v="38"/>
    <s v="CalWIN"/>
    <x v="3"/>
    <x v="5"/>
    <n v="2017"/>
    <s v="2016/17"/>
    <n v="2003"/>
    <n v="30268"/>
    <n v="47"/>
    <n v="1424"/>
    <n v="2050"/>
    <n v="31692"/>
    <n v="33742"/>
    <n v="50721"/>
    <n v="4321"/>
    <n v="44160"/>
    <n v="48481"/>
    <n v="134"/>
    <n v="2106"/>
    <n v="2240"/>
    <n v="4455"/>
    <n v="46266"/>
    <n v="6943761"/>
    <n v="286152"/>
    <n v="7229913"/>
    <n v="223203"/>
    <n v="0.98404993065187241"/>
    <n v="0.95197740112994356"/>
    <n v="8"/>
    <n v="0.25"/>
    <n v="7.6799999999999993E-2"/>
    <n v="2498"/>
    <n v="721"/>
    <n v="3532"/>
    <n v="5812"/>
  </r>
  <r>
    <x v="39"/>
    <s v="C-IV"/>
    <x v="3"/>
    <x v="5"/>
    <n v="2017"/>
    <s v="2016/17"/>
    <n v="6701"/>
    <n v="41857"/>
    <n v="18"/>
    <n v="278"/>
    <n v="6719"/>
    <n v="42135"/>
    <n v="48854"/>
    <n v="108793"/>
    <n v="16521"/>
    <n v="91472"/>
    <n v="107993"/>
    <n v="64"/>
    <n v="736"/>
    <n v="800"/>
    <n v="16585"/>
    <n v="92208"/>
    <n v="14276916"/>
    <n v="86496"/>
    <n v="14363412"/>
    <n v="299415"/>
    <n v="0.97859154929577463"/>
    <n v="0.92980935875216641"/>
    <n v="9"/>
    <n v="0.111"/>
    <n v="4.6399999999999997E-2"/>
    <n v="2736"/>
    <n v="914"/>
    <n v="6325"/>
    <n v="13796"/>
  </r>
  <r>
    <x v="40"/>
    <s v="CalWIN"/>
    <x v="3"/>
    <x v="5"/>
    <n v="2017"/>
    <s v="2016/17"/>
    <n v="879"/>
    <n v="8741"/>
    <n v="1"/>
    <n v="19"/>
    <n v="880"/>
    <n v="8760"/>
    <n v="9640"/>
    <n v="17301"/>
    <n v="2163"/>
    <n v="15085"/>
    <n v="17248"/>
    <n v="6"/>
    <n v="47"/>
    <n v="53"/>
    <n v="2169"/>
    <n v="15132"/>
    <n v="2310725"/>
    <n v="4817"/>
    <n v="2315542"/>
    <n v="61293"/>
    <n v="0.97513812154696133"/>
    <n v="0.98636363636363633"/>
    <n v="50"/>
    <n v="0.3"/>
    <n v="9.3899999999999997E-2"/>
    <n v="615"/>
    <n v="131"/>
    <n v="1037"/>
    <n v="2186"/>
  </r>
  <r>
    <x v="41"/>
    <s v="CalWIN"/>
    <x v="3"/>
    <x v="5"/>
    <n v="2017"/>
    <s v="2016/17"/>
    <n v="709"/>
    <n v="12737"/>
    <n v="6"/>
    <n v="278"/>
    <n v="715"/>
    <n v="13015"/>
    <n v="13730"/>
    <n v="26516"/>
    <n v="1668"/>
    <n v="24159"/>
    <n v="25827"/>
    <n v="18"/>
    <n v="671"/>
    <n v="689"/>
    <n v="1686"/>
    <n v="24830"/>
    <n v="3362877"/>
    <n v="61505"/>
    <n v="3424382"/>
    <n v="152797"/>
    <n v="0.98562628336755642"/>
    <n v="0.87687687687687688"/>
    <n v="50"/>
    <n v="0.3"/>
    <n v="9.3899999999999997E-2"/>
    <n v="923"/>
    <n v="184"/>
    <n v="3066"/>
    <n v="6183"/>
  </r>
  <r>
    <x v="42"/>
    <s v="CalWIN"/>
    <x v="3"/>
    <x v="5"/>
    <n v="2017"/>
    <s v="2016/17"/>
    <n v="2454"/>
    <n v="16601"/>
    <n v="6"/>
    <n v="101"/>
    <n v="2460"/>
    <n v="16702"/>
    <n v="19162"/>
    <n v="39691"/>
    <n v="6382"/>
    <n v="33071"/>
    <n v="39453"/>
    <n v="21"/>
    <n v="217"/>
    <n v="238"/>
    <n v="6403"/>
    <n v="33288"/>
    <n v="5385143"/>
    <n v="27196"/>
    <n v="5412339"/>
    <n v="148318"/>
    <n v="0.98901098901098905"/>
    <n v="0.93559322033898307"/>
    <n v="50"/>
    <n v="0.3"/>
    <n v="9.3899999999999997E-2"/>
    <n v="1248"/>
    <n v="368"/>
    <n v="4770"/>
    <n v="11036"/>
  </r>
  <r>
    <x v="43"/>
    <s v="CalWIN"/>
    <x v="3"/>
    <x v="5"/>
    <n v="2017"/>
    <s v="2016/17"/>
    <n v="3976"/>
    <n v="42992"/>
    <n v="37"/>
    <n v="906"/>
    <n v="4013"/>
    <n v="43898"/>
    <n v="47911"/>
    <n v="93540"/>
    <n v="9712"/>
    <n v="81789"/>
    <n v="91501"/>
    <n v="122"/>
    <n v="1917"/>
    <n v="2039"/>
    <n v="9834"/>
    <n v="83706"/>
    <n v="12310606"/>
    <n v="225510"/>
    <n v="12536116"/>
    <n v="437946"/>
    <n v="0.98987854251012142"/>
    <n v="0.963963963963964"/>
    <n v="13"/>
    <n v="0.38500000000000001"/>
    <n v="4.19E-2"/>
    <n v="2650"/>
    <n v="539"/>
    <n v="8341"/>
    <n v="17316"/>
  </r>
  <r>
    <x v="44"/>
    <s v="CalWIN"/>
    <x v="3"/>
    <x v="5"/>
    <n v="2017"/>
    <s v="2016/17"/>
    <n v="1103"/>
    <n v="13734"/>
    <n v="1"/>
    <n v="23"/>
    <n v="1104"/>
    <n v="13757"/>
    <n v="14861"/>
    <n v="26905"/>
    <n v="2743"/>
    <n v="24090"/>
    <n v="26833"/>
    <n v="4"/>
    <n v="68"/>
    <n v="72"/>
    <n v="2747"/>
    <n v="24158"/>
    <n v="3665687"/>
    <n v="7054"/>
    <n v="3672741"/>
    <n v="79330"/>
    <n v="0.96981891348088534"/>
    <n v="0.99078341013824889"/>
    <n v="50"/>
    <n v="0.3"/>
    <n v="9.3899999999999997E-2"/>
    <n v="776"/>
    <n v="238"/>
    <n v="2505"/>
    <n v="5390"/>
  </r>
  <r>
    <x v="45"/>
    <s v="C-IV"/>
    <x v="3"/>
    <x v="5"/>
    <n v="2017"/>
    <s v="2016/17"/>
    <n v="1207"/>
    <n v="11195"/>
    <n v="1"/>
    <n v="24"/>
    <n v="1208"/>
    <n v="11219"/>
    <n v="12427"/>
    <n v="23176"/>
    <n v="2906"/>
    <n v="20222"/>
    <n v="23128"/>
    <n v="4"/>
    <n v="44"/>
    <n v="48"/>
    <n v="2910"/>
    <n v="20266"/>
    <n v="3064675"/>
    <n v="5843"/>
    <n v="3070518"/>
    <n v="63942"/>
    <n v="0.95652173913043481"/>
    <n v="0.97709923664122134"/>
    <n v="50"/>
    <n v="0.3"/>
    <n v="9.3899999999999997E-2"/>
    <n v="929"/>
    <n v="184"/>
    <n v="523"/>
    <n v="835"/>
  </r>
  <r>
    <x v="46"/>
    <s v="C-IV"/>
    <x v="3"/>
    <x v="5"/>
    <n v="2017"/>
    <s v="2016/17"/>
    <n v="11"/>
    <n v="153"/>
    <n v="0"/>
    <n v="0"/>
    <n v="11"/>
    <n v="153"/>
    <n v="164"/>
    <n v="275"/>
    <n v="28"/>
    <n v="247"/>
    <n v="275"/>
    <n v="0"/>
    <n v="0"/>
    <n v="0"/>
    <n v="28"/>
    <n v="247"/>
    <n v="36196"/>
    <n v="0"/>
    <n v="36196"/>
    <n v="846"/>
    <n v="1"/>
    <n v="1"/>
    <n v="50"/>
    <n v="0.3"/>
    <n v="9.3899999999999997E-2"/>
    <n v="5"/>
    <n v="1"/>
    <n v="3"/>
    <n v="3"/>
  </r>
  <r>
    <x v="47"/>
    <s v="C-IV"/>
    <x v="3"/>
    <x v="5"/>
    <n v="2017"/>
    <s v="2016/17"/>
    <n v="380"/>
    <n v="2754"/>
    <n v="0"/>
    <n v="4"/>
    <n v="380"/>
    <n v="2758"/>
    <n v="3138"/>
    <n v="6553"/>
    <n v="1007"/>
    <n v="5532"/>
    <n v="6539"/>
    <n v="1"/>
    <n v="13"/>
    <n v="14"/>
    <n v="1008"/>
    <n v="5545"/>
    <n v="865099"/>
    <n v="1190"/>
    <n v="866289"/>
    <n v="19112"/>
    <n v="0.99038461538461542"/>
    <n v="0.8214285714285714"/>
    <n v="50"/>
    <n v="0.3"/>
    <n v="9.3899999999999997E-2"/>
    <n v="218"/>
    <n v="75"/>
    <n v="158"/>
    <n v="287"/>
  </r>
  <r>
    <x v="48"/>
    <s v="CalWIN"/>
    <x v="3"/>
    <x v="5"/>
    <n v="2017"/>
    <s v="2016/17"/>
    <n v="2421"/>
    <n v="18526"/>
    <n v="7"/>
    <n v="106"/>
    <n v="2428"/>
    <n v="18632"/>
    <n v="21060"/>
    <n v="39724"/>
    <n v="5810"/>
    <n v="33636"/>
    <n v="39446"/>
    <n v="27"/>
    <n v="251"/>
    <n v="278"/>
    <n v="5837"/>
    <n v="33887"/>
    <n v="5472959"/>
    <n v="29320"/>
    <n v="5502279"/>
    <n v="123311"/>
    <n v="0.97901049475262369"/>
    <n v="0.98351648351648346"/>
    <n v="7"/>
    <n v="0.57099999999999995"/>
    <n v="6.4999999999999997E-3"/>
    <n v="1310"/>
    <n v="342"/>
    <n v="1981"/>
    <n v="3999"/>
  </r>
  <r>
    <x v="49"/>
    <s v="CalWIN"/>
    <x v="3"/>
    <x v="5"/>
    <n v="2017"/>
    <s v="2016/17"/>
    <n v="1345"/>
    <n v="15898"/>
    <n v="13"/>
    <n v="119"/>
    <n v="1358"/>
    <n v="16017"/>
    <n v="17375"/>
    <n v="30719"/>
    <n v="3289"/>
    <n v="27071"/>
    <n v="30360"/>
    <n v="48"/>
    <n v="311"/>
    <n v="359"/>
    <n v="3337"/>
    <n v="27382"/>
    <n v="4042382"/>
    <n v="32346"/>
    <n v="4074728"/>
    <n v="129666"/>
    <n v="0.98473282442748089"/>
    <n v="0.89444444444444449"/>
    <n v="50"/>
    <n v="0.3"/>
    <n v="9.3899999999999997E-2"/>
    <n v="876"/>
    <n v="316"/>
    <n v="2761"/>
    <n v="5862"/>
  </r>
  <r>
    <x v="50"/>
    <s v="C-IV"/>
    <x v="3"/>
    <x v="5"/>
    <n v="2017"/>
    <s v="2016/17"/>
    <n v="5257"/>
    <n v="34450"/>
    <n v="9"/>
    <n v="82"/>
    <n v="5266"/>
    <n v="34532"/>
    <n v="39798"/>
    <n v="83375"/>
    <n v="13702"/>
    <n v="69394"/>
    <n v="83096"/>
    <n v="37"/>
    <n v="242"/>
    <n v="279"/>
    <n v="13739"/>
    <n v="69636"/>
    <n v="11121430"/>
    <n v="27096"/>
    <n v="11148526"/>
    <n v="249487"/>
    <n v="0.96557759626604434"/>
    <n v="0.94781144781144777"/>
    <n v="7"/>
    <n v="0.71399999999999997"/>
    <n v="5.0500000000000003E-2"/>
    <n v="2586"/>
    <n v="528"/>
    <n v="4593"/>
    <n v="10079"/>
  </r>
  <r>
    <x v="51"/>
    <s v="C-IV"/>
    <x v="3"/>
    <x v="5"/>
    <n v="2017"/>
    <s v="2016/17"/>
    <n v="706"/>
    <n v="4921"/>
    <n v="5"/>
    <n v="28"/>
    <n v="711"/>
    <n v="4949"/>
    <n v="5660"/>
    <n v="12998"/>
    <n v="1983"/>
    <n v="10921"/>
    <n v="12904"/>
    <n v="16"/>
    <n v="78"/>
    <n v="94"/>
    <n v="1999"/>
    <n v="10999"/>
    <n v="1696090"/>
    <n v="9267"/>
    <n v="1705357"/>
    <n v="43118"/>
    <n v="0.99555555555555553"/>
    <n v="0.95652173913043481"/>
    <n v="50"/>
    <n v="0.3"/>
    <n v="9.3899999999999997E-2"/>
    <n v="423"/>
    <n v="100"/>
    <n v="598"/>
    <n v="1372"/>
  </r>
  <r>
    <x v="52"/>
    <s v="C-IV"/>
    <x v="3"/>
    <x v="5"/>
    <n v="2017"/>
    <s v="2016/17"/>
    <n v="464"/>
    <n v="3837"/>
    <n v="1"/>
    <n v="6"/>
    <n v="465"/>
    <n v="3843"/>
    <n v="4308"/>
    <n v="9341"/>
    <n v="1230"/>
    <n v="8093"/>
    <n v="9323"/>
    <n v="1"/>
    <n v="17"/>
    <n v="18"/>
    <n v="1231"/>
    <n v="8110"/>
    <n v="1188023"/>
    <n v="2671"/>
    <n v="1190694"/>
    <n v="27407"/>
    <n v="0.96"/>
    <n v="0.96153846153846156"/>
    <n v="50"/>
    <n v="0.3"/>
    <n v="9.3899999999999997E-2"/>
    <n v="340"/>
    <n v="45"/>
    <n v="395"/>
    <n v="897"/>
  </r>
  <r>
    <x v="53"/>
    <s v="C-IV"/>
    <x v="3"/>
    <x v="5"/>
    <n v="2017"/>
    <s v="2016/17"/>
    <n v="53"/>
    <n v="926"/>
    <n v="0"/>
    <n v="0"/>
    <n v="53"/>
    <n v="926"/>
    <n v="979"/>
    <n v="1742"/>
    <n v="123"/>
    <n v="1618"/>
    <n v="1741"/>
    <n v="0"/>
    <n v="1"/>
    <n v="1"/>
    <n v="123"/>
    <n v="1619"/>
    <n v="245017"/>
    <n v="53"/>
    <n v="245070"/>
    <n v="4976"/>
    <n v="0.92727272727272725"/>
    <n v="0.65116279069767447"/>
    <n v="50"/>
    <n v="0.3"/>
    <n v="9.3899999999999997E-2"/>
    <n v="65"/>
    <n v="3"/>
    <n v="26"/>
    <n v="41"/>
  </r>
  <r>
    <x v="54"/>
    <s v="CalWIN"/>
    <x v="3"/>
    <x v="5"/>
    <n v="2017"/>
    <s v="2016/17"/>
    <n v="7398"/>
    <n v="43672"/>
    <n v="21"/>
    <n v="429"/>
    <n v="7419"/>
    <n v="44101"/>
    <n v="51520"/>
    <n v="120321"/>
    <n v="20303"/>
    <n v="98830"/>
    <n v="119133"/>
    <n v="74"/>
    <n v="1114"/>
    <n v="1188"/>
    <n v="20377"/>
    <n v="99944"/>
    <n v="16035963"/>
    <n v="135153"/>
    <n v="16171116"/>
    <n v="257966"/>
    <n v="0.98872445384073293"/>
    <n v="0.92735703245749612"/>
    <n v="11"/>
    <n v="0.36399999999999999"/>
    <n v="4.2900000000000001E-2"/>
    <n v="1965"/>
    <n v="267"/>
    <n v="7700"/>
    <n v="18382"/>
  </r>
  <r>
    <x v="55"/>
    <s v="C-IV"/>
    <x v="3"/>
    <x v="5"/>
    <n v="2017"/>
    <s v="2016/17"/>
    <n v="277"/>
    <n v="2630"/>
    <n v="0"/>
    <n v="2"/>
    <n v="277"/>
    <n v="2632"/>
    <n v="2909"/>
    <n v="5112"/>
    <n v="714"/>
    <n v="4392"/>
    <n v="5106"/>
    <n v="2"/>
    <n v="4"/>
    <n v="6"/>
    <n v="716"/>
    <n v="4396"/>
    <n v="669096"/>
    <n v="520"/>
    <n v="669616"/>
    <n v="14333"/>
    <n v="0.96875"/>
    <n v="0.94505494505494503"/>
    <n v="50"/>
    <n v="0.3"/>
    <n v="9.3899999999999997E-2"/>
    <n v="197"/>
    <n v="26"/>
    <n v="86"/>
    <n v="144"/>
  </r>
  <r>
    <x v="56"/>
    <s v="CalWIN"/>
    <x v="3"/>
    <x v="5"/>
    <n v="2017"/>
    <s v="2016/17"/>
    <n v="2763"/>
    <n v="32548"/>
    <n v="8"/>
    <n v="331"/>
    <n v="2771"/>
    <n v="32879"/>
    <n v="35650"/>
    <n v="71562"/>
    <n v="7084"/>
    <n v="63778"/>
    <n v="70862"/>
    <n v="29"/>
    <n v="671"/>
    <n v="700"/>
    <n v="7113"/>
    <n v="64449"/>
    <n v="9461473"/>
    <n v="122887"/>
    <n v="9584360"/>
    <n v="237281"/>
    <n v="0.98910310142497904"/>
    <n v="0.96825396825396826"/>
    <n v="11"/>
    <n v="0.182"/>
    <n v="6.0499999999999998E-2"/>
    <n v="2342"/>
    <n v="404"/>
    <n v="6269"/>
    <n v="14542"/>
  </r>
  <r>
    <x v="57"/>
    <s v="CalWIN"/>
    <x v="3"/>
    <x v="5"/>
    <n v="2017"/>
    <s v="2016/17"/>
    <n v="824"/>
    <n v="9094"/>
    <n v="17"/>
    <n v="108"/>
    <n v="841"/>
    <n v="9202"/>
    <n v="10043"/>
    <n v="19513"/>
    <n v="2147"/>
    <n v="17017"/>
    <n v="19164"/>
    <n v="67"/>
    <n v="282"/>
    <n v="349"/>
    <n v="2214"/>
    <n v="17299"/>
    <n v="2587489"/>
    <n v="40287"/>
    <n v="2627776"/>
    <n v="59622"/>
    <n v="0.94324324324324327"/>
    <n v="0.9285714285714286"/>
    <n v="50"/>
    <n v="0.3"/>
    <n v="9.3899999999999997E-2"/>
    <n v="633"/>
    <n v="37"/>
    <n v="892"/>
    <n v="1808"/>
  </r>
  <r>
    <x v="58"/>
    <s v="C-IV"/>
    <x v="3"/>
    <x v="5"/>
    <n v="2017"/>
    <s v="2016/17"/>
    <n v="768"/>
    <n v="5163"/>
    <n v="2"/>
    <n v="14"/>
    <n v="770"/>
    <n v="5177"/>
    <n v="5947"/>
    <n v="12829"/>
    <n v="2061"/>
    <n v="10718"/>
    <n v="12779"/>
    <n v="7"/>
    <n v="43"/>
    <n v="50"/>
    <n v="2068"/>
    <n v="10761"/>
    <n v="1717644"/>
    <n v="6403"/>
    <n v="1724047"/>
    <n v="32921"/>
    <n v="0.98913043478260865"/>
    <n v="0.97297297297297303"/>
    <n v="50"/>
    <n v="0.3"/>
    <n v="9.3899999999999997E-2"/>
    <n v="408"/>
    <n v="48"/>
    <n v="450"/>
    <n v="934"/>
  </r>
  <r>
    <x v="0"/>
    <s v="n/a"/>
    <x v="4"/>
    <x v="5"/>
    <n v="2017"/>
    <s v="2016/17"/>
    <n v="247856"/>
    <n v="1728181"/>
    <n v="2142"/>
    <n v="17391"/>
    <n v="249998"/>
    <n v="1745572"/>
    <n v="1995570"/>
    <n v="4122598"/>
    <n v="635997"/>
    <n v="3441027"/>
    <n v="4077024"/>
    <n v="7058"/>
    <n v="38516"/>
    <n v="45574"/>
    <n v="643055"/>
    <n v="3479543"/>
    <n v="558534987"/>
    <n v="5283329"/>
    <n v="563818316"/>
    <n v="13420566"/>
    <n v="0.98703568328231372"/>
    <n v="0.94105784743028342"/>
    <n v="659"/>
    <n v="0.39"/>
    <n v="6.8599999999999994E-2"/>
    <n v="138201"/>
    <n v="34454"/>
    <n v="274208"/>
    <n v="590144"/>
  </r>
  <r>
    <x v="1"/>
    <s v="CalWIN"/>
    <x v="4"/>
    <x v="5"/>
    <n v="2017"/>
    <s v="2016/17"/>
    <n v="5427"/>
    <n v="50437"/>
    <n v="89"/>
    <n v="1191"/>
    <n v="5516"/>
    <n v="51628"/>
    <n v="57144"/>
    <n v="107958"/>
    <n v="12669"/>
    <n v="92283"/>
    <n v="104952"/>
    <n v="308"/>
    <n v="2698"/>
    <n v="3006"/>
    <n v="12977"/>
    <n v="94981"/>
    <n v="14815887"/>
    <n v="339422"/>
    <n v="15155309"/>
    <n v="434884"/>
    <s v="n/a"/>
    <s v="n/a"/>
    <n v="17"/>
    <n v="0.47099999999999997"/>
    <n v="3.8199999999999998E-2"/>
    <n v="4820"/>
    <n v="1381"/>
    <n v="6816"/>
    <n v="13293"/>
  </r>
  <r>
    <x v="2"/>
    <s v="C-IV"/>
    <x v="4"/>
    <x v="5"/>
    <n v="2017"/>
    <s v="2016/17"/>
    <n v="1"/>
    <n v="78"/>
    <n v="0"/>
    <n v="0"/>
    <n v="1"/>
    <n v="78"/>
    <n v="79"/>
    <n v="143"/>
    <n v="1"/>
    <n v="142"/>
    <n v="143"/>
    <n v="0"/>
    <n v="0"/>
    <n v="0"/>
    <n v="1"/>
    <n v="142"/>
    <n v="17624"/>
    <n v="0"/>
    <n v="17624"/>
    <n v="329"/>
    <n v="1"/>
    <n v="1"/>
    <n v="62"/>
    <n v="0.32300000000000001"/>
    <n v="8.0199999999999994E-2"/>
    <n v="2"/>
    <n v="1"/>
    <n v="2"/>
    <n v="2"/>
  </r>
  <r>
    <x v="3"/>
    <s v="C-IV"/>
    <x v="4"/>
    <x v="5"/>
    <n v="2017"/>
    <s v="2016/17"/>
    <n v="121"/>
    <n v="1545"/>
    <n v="0"/>
    <n v="1"/>
    <n v="121"/>
    <n v="1546"/>
    <n v="1667"/>
    <n v="3047"/>
    <n v="309"/>
    <n v="2735"/>
    <n v="3044"/>
    <n v="0"/>
    <n v="3"/>
    <n v="3"/>
    <n v="309"/>
    <n v="2738"/>
    <n v="399841"/>
    <n v="16"/>
    <n v="399857"/>
    <n v="8222"/>
    <n v="0.97530864197530864"/>
    <n v="0.96226415094339623"/>
    <n v="62"/>
    <n v="0.32300000000000001"/>
    <n v="8.0199999999999994E-2"/>
    <n v="109"/>
    <n v="14"/>
    <n v="40"/>
    <n v="72"/>
  </r>
  <r>
    <x v="4"/>
    <s v="C-IV"/>
    <x v="4"/>
    <x v="5"/>
    <n v="2017"/>
    <s v="2016/17"/>
    <n v="1545"/>
    <n v="15175"/>
    <n v="3"/>
    <n v="36"/>
    <n v="1548"/>
    <n v="15211"/>
    <n v="16759"/>
    <n v="31054"/>
    <n v="3832"/>
    <n v="27138"/>
    <n v="30970"/>
    <n v="8"/>
    <n v="76"/>
    <n v="84"/>
    <n v="3840"/>
    <n v="27214"/>
    <n v="4251706"/>
    <n v="10585"/>
    <n v="4262291"/>
    <n v="83089"/>
    <n v="0.92258883248730961"/>
    <n v="0.95429616087751368"/>
    <n v="62"/>
    <n v="0.32300000000000001"/>
    <n v="8.0199999999999994E-2"/>
    <n v="1304"/>
    <n v="439"/>
    <n v="760"/>
    <n v="1307"/>
  </r>
  <r>
    <x v="5"/>
    <s v="C-IV"/>
    <x v="4"/>
    <x v="5"/>
    <n v="2017"/>
    <s v="2016/17"/>
    <n v="196"/>
    <n v="2589"/>
    <n v="0"/>
    <n v="6"/>
    <n v="196"/>
    <n v="2595"/>
    <n v="2791"/>
    <n v="5034"/>
    <n v="519"/>
    <n v="4505"/>
    <n v="5024"/>
    <n v="0"/>
    <n v="10"/>
    <n v="10"/>
    <n v="519"/>
    <n v="4515"/>
    <n v="668880"/>
    <n v="1308"/>
    <n v="670188"/>
    <n v="12143"/>
    <n v="0.99248120300751874"/>
    <n v="0.93103448275862066"/>
    <n v="62"/>
    <n v="0.32300000000000001"/>
    <n v="8.0199999999999994E-2"/>
    <n v="175"/>
    <n v="31"/>
    <n v="65"/>
    <n v="121"/>
  </r>
  <r>
    <x v="6"/>
    <s v="C-IV"/>
    <x v="4"/>
    <x v="5"/>
    <n v="2017"/>
    <s v="2016/17"/>
    <n v="84"/>
    <n v="620"/>
    <n v="1"/>
    <n v="2"/>
    <n v="85"/>
    <n v="622"/>
    <n v="707"/>
    <n v="1627"/>
    <n v="205"/>
    <n v="1415"/>
    <n v="1620"/>
    <n v="3"/>
    <n v="4"/>
    <n v="7"/>
    <n v="208"/>
    <n v="1419"/>
    <n v="202169"/>
    <n v="592"/>
    <n v="202761"/>
    <n v="9130"/>
    <n v="0.93939393939393945"/>
    <n v="0.96"/>
    <n v="62"/>
    <n v="0.32300000000000001"/>
    <n v="8.0199999999999994E-2"/>
    <n v="67"/>
    <n v="5"/>
    <n v="119"/>
    <n v="273"/>
  </r>
  <r>
    <x v="7"/>
    <s v="CalWIN"/>
    <x v="4"/>
    <x v="5"/>
    <n v="2017"/>
    <s v="2016/17"/>
    <n v="3827"/>
    <n v="27223"/>
    <n v="42"/>
    <n v="266"/>
    <n v="3869"/>
    <n v="27489"/>
    <n v="31358"/>
    <n v="62579"/>
    <n v="8988"/>
    <n v="52745"/>
    <n v="61733"/>
    <n v="165"/>
    <n v="681"/>
    <n v="846"/>
    <n v="9153"/>
    <n v="53426"/>
    <n v="8751353"/>
    <n v="82877"/>
    <n v="8834230"/>
    <n v="273810"/>
    <n v="0.96484736355226641"/>
    <n v="0.99005964214711728"/>
    <n v="12"/>
    <n v="0.33300000000000002"/>
    <n v="5.2699999999999997E-2"/>
    <n v="2222"/>
    <n v="592"/>
    <n v="4414"/>
    <n v="9027"/>
  </r>
  <r>
    <x v="8"/>
    <s v="C-IV"/>
    <x v="4"/>
    <x v="5"/>
    <n v="2017"/>
    <s v="2016/17"/>
    <n v="378"/>
    <n v="2187"/>
    <n v="0"/>
    <n v="1"/>
    <n v="378"/>
    <n v="2188"/>
    <n v="2566"/>
    <n v="5291"/>
    <n v="1090"/>
    <n v="4199"/>
    <n v="5289"/>
    <n v="0"/>
    <n v="2"/>
    <n v="2"/>
    <n v="1090"/>
    <n v="4201"/>
    <n v="689791"/>
    <n v="357"/>
    <n v="690148"/>
    <n v="11990"/>
    <n v="0.9887640449438202"/>
    <n v="0.94915254237288138"/>
    <n v="62"/>
    <n v="0.32300000000000001"/>
    <n v="8.0199999999999994E-2"/>
    <n v="161"/>
    <n v="6"/>
    <n v="103"/>
    <n v="191"/>
  </r>
  <r>
    <x v="9"/>
    <s v="C-IV"/>
    <x v="4"/>
    <x v="5"/>
    <n v="2017"/>
    <s v="2016/17"/>
    <n v="515"/>
    <n v="6342"/>
    <n v="1"/>
    <n v="16"/>
    <n v="516"/>
    <n v="6358"/>
    <n v="6874"/>
    <n v="12212"/>
    <n v="1237"/>
    <n v="10932"/>
    <n v="12169"/>
    <n v="2"/>
    <n v="41"/>
    <n v="43"/>
    <n v="1239"/>
    <n v="10973"/>
    <n v="1610420"/>
    <n v="3486"/>
    <n v="1613906"/>
    <n v="38960"/>
    <n v="1"/>
    <n v="0.99307958477508651"/>
    <n v="62"/>
    <n v="0.32300000000000001"/>
    <n v="8.0199999999999994E-2"/>
    <n v="600"/>
    <n v="122"/>
    <n v="352"/>
    <n v="706"/>
  </r>
  <r>
    <x v="10"/>
    <s v="CalWIN"/>
    <x v="4"/>
    <x v="5"/>
    <n v="2017"/>
    <s v="2016/17"/>
    <n v="12703"/>
    <n v="84045"/>
    <n v="79"/>
    <n v="459"/>
    <n v="12782"/>
    <n v="84504"/>
    <n v="97286"/>
    <n v="224858"/>
    <n v="34540"/>
    <n v="188880"/>
    <n v="223420"/>
    <n v="270"/>
    <n v="1168"/>
    <n v="1438"/>
    <n v="34810"/>
    <n v="190048"/>
    <n v="30044841"/>
    <n v="156353"/>
    <n v="30201194"/>
    <n v="494151"/>
    <n v="0.96432356057930058"/>
    <n v="0.96967654986522911"/>
    <n v="31"/>
    <n v="0.41899999999999998"/>
    <n v="3.61E-2"/>
    <n v="4689"/>
    <n v="1590"/>
    <n v="12888"/>
    <n v="29129"/>
  </r>
  <r>
    <x v="11"/>
    <s v="C-IV"/>
    <x v="4"/>
    <x v="5"/>
    <n v="2017"/>
    <s v="2016/17"/>
    <n v="198"/>
    <n v="1294"/>
    <n v="0"/>
    <n v="2"/>
    <n v="198"/>
    <n v="1296"/>
    <n v="1494"/>
    <n v="3421"/>
    <n v="520"/>
    <n v="2893"/>
    <n v="3413"/>
    <n v="0"/>
    <n v="8"/>
    <n v="8"/>
    <n v="520"/>
    <n v="2901"/>
    <n v="414950"/>
    <n v="619"/>
    <n v="415569"/>
    <n v="12396"/>
    <n v="0.9821428571428571"/>
    <n v="1"/>
    <n v="62"/>
    <n v="0.32300000000000001"/>
    <n v="8.0199999999999994E-2"/>
    <n v="111"/>
    <n v="14"/>
    <n v="174"/>
    <n v="373"/>
  </r>
  <r>
    <x v="12"/>
    <s v="C-IV"/>
    <x v="4"/>
    <x v="5"/>
    <n v="2017"/>
    <s v="2016/17"/>
    <n v="860"/>
    <n v="11304"/>
    <n v="2"/>
    <n v="15"/>
    <n v="862"/>
    <n v="11319"/>
    <n v="12181"/>
    <n v="20534"/>
    <n v="2143"/>
    <n v="18352"/>
    <n v="20495"/>
    <n v="4"/>
    <n v="35"/>
    <n v="39"/>
    <n v="2147"/>
    <n v="18387"/>
    <n v="2872641"/>
    <n v="4938"/>
    <n v="2877579"/>
    <n v="55775"/>
    <n v="0.99313893653516294"/>
    <n v="0.96976744186046515"/>
    <n v="62"/>
    <n v="0.32300000000000001"/>
    <n v="8.0199999999999994E-2"/>
    <n v="1004"/>
    <n v="192"/>
    <n v="524"/>
    <n v="1016"/>
  </r>
  <r>
    <x v="13"/>
    <s v="C-IV"/>
    <x v="4"/>
    <x v="5"/>
    <n v="2017"/>
    <s v="2016/17"/>
    <n v="2247"/>
    <n v="14683"/>
    <n v="10"/>
    <n v="139"/>
    <n v="2257"/>
    <n v="14822"/>
    <n v="17079"/>
    <n v="41403"/>
    <n v="6370"/>
    <n v="34602"/>
    <n v="40972"/>
    <n v="33"/>
    <n v="398"/>
    <n v="431"/>
    <n v="6403"/>
    <n v="35000"/>
    <n v="5161519"/>
    <n v="40912"/>
    <n v="5202431"/>
    <n v="95044"/>
    <n v="0.97071129707112969"/>
    <n v="0.94750000000000001"/>
    <n v="62"/>
    <n v="0.32300000000000001"/>
    <n v="8.0199999999999994E-2"/>
    <n v="1085"/>
    <n v="139"/>
    <n v="849"/>
    <n v="1692"/>
  </r>
  <r>
    <x v="14"/>
    <s v="C-IV"/>
    <x v="4"/>
    <x v="5"/>
    <n v="2017"/>
    <s v="2016/17"/>
    <n v="81"/>
    <n v="956"/>
    <n v="0"/>
    <n v="5"/>
    <n v="81"/>
    <n v="961"/>
    <n v="1042"/>
    <n v="1984"/>
    <n v="216"/>
    <n v="1759"/>
    <n v="1975"/>
    <n v="0"/>
    <n v="9"/>
    <n v="9"/>
    <n v="216"/>
    <n v="1768"/>
    <n v="257590"/>
    <n v="1027"/>
    <n v="258617"/>
    <n v="5597"/>
    <n v="1"/>
    <n v="0.87804878048780488"/>
    <n v="62"/>
    <n v="0.32300000000000001"/>
    <n v="8.0199999999999994E-2"/>
    <n v="84"/>
    <n v="5"/>
    <n v="60"/>
    <n v="123"/>
  </r>
  <r>
    <x v="15"/>
    <s v="C-IV"/>
    <x v="4"/>
    <x v="5"/>
    <n v="2017"/>
    <s v="2016/17"/>
    <n v="9716"/>
    <n v="58857"/>
    <n v="19"/>
    <n v="384"/>
    <n v="9735"/>
    <n v="59241"/>
    <n v="68976"/>
    <n v="160000"/>
    <n v="26048"/>
    <n v="132987"/>
    <n v="159035"/>
    <n v="66"/>
    <n v="899"/>
    <n v="965"/>
    <n v="26114"/>
    <n v="133886"/>
    <n v="20984083"/>
    <n v="123083"/>
    <n v="21107166"/>
    <n v="416728"/>
    <n v="0.99230769230769234"/>
    <n v="0.92515230635335077"/>
    <n v="17"/>
    <n v="0.23499999999999999"/>
    <n v="1.9599999999999999E-2"/>
    <n v="5402"/>
    <n v="1535"/>
    <n v="9644"/>
    <n v="22345"/>
  </r>
  <r>
    <x v="16"/>
    <s v="C-IV"/>
    <x v="4"/>
    <x v="5"/>
    <n v="2017"/>
    <s v="2016/17"/>
    <n v="1480"/>
    <n v="9035"/>
    <n v="4"/>
    <n v="59"/>
    <n v="1484"/>
    <n v="9094"/>
    <n v="10578"/>
    <n v="24005"/>
    <n v="4051"/>
    <n v="19777"/>
    <n v="23828"/>
    <n v="15"/>
    <n v="162"/>
    <n v="177"/>
    <n v="4066"/>
    <n v="19939"/>
    <n v="3019842"/>
    <n v="19678"/>
    <n v="3039520"/>
    <n v="57676"/>
    <n v="0.99609375"/>
    <n v="0.9576271186440678"/>
    <n v="62"/>
    <n v="0.32300000000000001"/>
    <n v="8.0199999999999994E-2"/>
    <n v="779"/>
    <n v="145"/>
    <n v="1241"/>
    <n v="2874"/>
  </r>
  <r>
    <x v="17"/>
    <s v="C-IV"/>
    <x v="4"/>
    <x v="5"/>
    <n v="2017"/>
    <s v="2016/17"/>
    <n v="531"/>
    <n v="5885"/>
    <n v="1"/>
    <n v="13"/>
    <n v="532"/>
    <n v="5898"/>
    <n v="6430"/>
    <n v="11944"/>
    <n v="1344"/>
    <n v="10564"/>
    <n v="11908"/>
    <n v="2"/>
    <n v="34"/>
    <n v="36"/>
    <n v="1346"/>
    <n v="10598"/>
    <n v="1604800"/>
    <n v="3159"/>
    <n v="1607959"/>
    <n v="32616"/>
    <n v="0.94612794612794615"/>
    <n v="0.96875"/>
    <n v="62"/>
    <n v="0.32300000000000001"/>
    <n v="8.0199999999999994E-2"/>
    <n v="415"/>
    <n v="65"/>
    <n v="366"/>
    <n v="735"/>
  </r>
  <r>
    <x v="18"/>
    <s v="C-IV"/>
    <x v="4"/>
    <x v="5"/>
    <n v="2017"/>
    <s v="2016/17"/>
    <n v="221"/>
    <n v="1358"/>
    <n v="0"/>
    <n v="1"/>
    <n v="221"/>
    <n v="1359"/>
    <n v="1580"/>
    <n v="3127"/>
    <n v="608"/>
    <n v="2517"/>
    <n v="3125"/>
    <n v="0"/>
    <n v="2"/>
    <n v="2"/>
    <n v="608"/>
    <n v="2519"/>
    <n v="428817"/>
    <n v="276"/>
    <n v="429093"/>
    <n v="8070"/>
    <n v="0.93506493506493504"/>
    <n v="0.80434782608695654"/>
    <n v="62"/>
    <n v="0.32300000000000001"/>
    <n v="8.0199999999999994E-2"/>
    <n v="112"/>
    <n v="10"/>
    <n v="81"/>
    <n v="158"/>
  </r>
  <r>
    <x v="19"/>
    <s v="LRS"/>
    <x v="4"/>
    <x v="5"/>
    <n v="2017"/>
    <s v="2016/17"/>
    <n v="82735"/>
    <n v="442754"/>
    <n v="1110"/>
    <n v="5035"/>
    <n v="83845"/>
    <n v="447789"/>
    <n v="531634"/>
    <n v="1067719"/>
    <n v="203414"/>
    <n v="850393"/>
    <n v="1053807"/>
    <n v="3373"/>
    <n v="10539"/>
    <n v="13912"/>
    <n v="206787"/>
    <n v="860932"/>
    <n v="151571798"/>
    <n v="1740805"/>
    <n v="153312603"/>
    <n v="3990439"/>
    <n v="0.99041297935103245"/>
    <n v="0.91714614499424629"/>
    <n v="244"/>
    <n v="0.45500000000000002"/>
    <n v="0.1206"/>
    <n v="33455"/>
    <n v="6584"/>
    <n v="87690"/>
    <n v="183795"/>
  </r>
  <r>
    <x v="20"/>
    <s v="C-IV"/>
    <x v="4"/>
    <x v="5"/>
    <n v="2017"/>
    <s v="2016/17"/>
    <n v="1703"/>
    <n v="9913"/>
    <n v="5"/>
    <n v="24"/>
    <n v="1708"/>
    <n v="9937"/>
    <n v="11645"/>
    <n v="28249"/>
    <n v="4642"/>
    <n v="23512"/>
    <n v="28154"/>
    <n v="16"/>
    <n v="79"/>
    <n v="95"/>
    <n v="4658"/>
    <n v="23591"/>
    <n v="3701227"/>
    <n v="8755"/>
    <n v="3709982"/>
    <n v="70513"/>
    <n v="0.9926108374384236"/>
    <n v="0.94841269841269837"/>
    <n v="62"/>
    <n v="0.32300000000000001"/>
    <n v="8.0199999999999994E-2"/>
    <n v="592"/>
    <n v="81"/>
    <n v="2680"/>
    <n v="6519"/>
  </r>
  <r>
    <x v="21"/>
    <s v="C-IV"/>
    <x v="4"/>
    <x v="5"/>
    <n v="2017"/>
    <s v="2016/17"/>
    <n v="548"/>
    <n v="5262"/>
    <n v="14"/>
    <n v="156"/>
    <n v="562"/>
    <n v="5418"/>
    <n v="5980"/>
    <n v="9845"/>
    <n v="1224"/>
    <n v="8213"/>
    <n v="9437"/>
    <n v="42"/>
    <n v="366"/>
    <n v="408"/>
    <n v="1266"/>
    <n v="8579"/>
    <n v="1339620"/>
    <n v="36096"/>
    <n v="1375716"/>
    <n v="47484"/>
    <n v="0.98153846153846158"/>
    <n v="0.91928251121076232"/>
    <n v="62"/>
    <n v="0.32300000000000001"/>
    <n v="8.0199999999999994E-2"/>
    <n v="481"/>
    <n v="123"/>
    <n v="1124"/>
    <n v="2052"/>
  </r>
  <r>
    <x v="22"/>
    <s v="C-IV"/>
    <x v="4"/>
    <x v="5"/>
    <n v="2017"/>
    <s v="2016/17"/>
    <n v="79"/>
    <n v="925"/>
    <n v="0"/>
    <n v="2"/>
    <n v="79"/>
    <n v="927"/>
    <n v="1006"/>
    <n v="1795"/>
    <n v="209"/>
    <n v="1582"/>
    <n v="1791"/>
    <n v="0"/>
    <n v="4"/>
    <n v="4"/>
    <n v="209"/>
    <n v="1586"/>
    <n v="240429"/>
    <n v="404"/>
    <n v="240833"/>
    <n v="4803"/>
    <n v="0.87804878048780488"/>
    <n v="0.53846153846153844"/>
    <n v="62"/>
    <n v="0.32300000000000001"/>
    <n v="8.0199999999999994E-2"/>
    <n v="86"/>
    <n v="19"/>
    <n v="19"/>
    <n v="38"/>
  </r>
  <r>
    <x v="23"/>
    <s v="C-IV"/>
    <x v="4"/>
    <x v="5"/>
    <n v="2017"/>
    <s v="2016/17"/>
    <n v="518"/>
    <n v="5721"/>
    <n v="1"/>
    <n v="24"/>
    <n v="519"/>
    <n v="5745"/>
    <n v="6264"/>
    <n v="11807"/>
    <n v="1308"/>
    <n v="10437"/>
    <n v="11745"/>
    <n v="5"/>
    <n v="57"/>
    <n v="62"/>
    <n v="1313"/>
    <n v="10494"/>
    <n v="1648981"/>
    <n v="6734"/>
    <n v="1655715"/>
    <n v="41624"/>
    <n v="0.93872549019607843"/>
    <n v="0.93014705882352944"/>
    <n v="62"/>
    <n v="0.32300000000000001"/>
    <n v="8.0199999999999994E-2"/>
    <n v="526"/>
    <n v="68"/>
    <n v="490"/>
    <n v="1091"/>
  </r>
  <r>
    <x v="24"/>
    <s v="C-IV"/>
    <x v="4"/>
    <x v="5"/>
    <n v="2017"/>
    <s v="2016/17"/>
    <n v="3544"/>
    <n v="20162"/>
    <n v="6"/>
    <n v="40"/>
    <n v="3550"/>
    <n v="20202"/>
    <n v="23752"/>
    <n v="55013"/>
    <n v="9570"/>
    <n v="45312"/>
    <n v="54882"/>
    <n v="19"/>
    <n v="112"/>
    <n v="131"/>
    <n v="9589"/>
    <n v="45424"/>
    <n v="7151223"/>
    <n v="11776"/>
    <n v="7162999"/>
    <n v="140380"/>
    <n v="0.99322033898305084"/>
    <n v="0.96528925619834716"/>
    <n v="5"/>
    <n v="0"/>
    <n v="1.9400000000000001E-2"/>
    <n v="1491"/>
    <n v="250"/>
    <n v="3445"/>
    <n v="8072"/>
  </r>
  <r>
    <x v="25"/>
    <s v="C-IV"/>
    <x v="4"/>
    <x v="5"/>
    <n v="2017"/>
    <s v="2016/17"/>
    <n v="84"/>
    <n v="462"/>
    <n v="1"/>
    <n v="1"/>
    <n v="85"/>
    <n v="463"/>
    <n v="548"/>
    <n v="1156"/>
    <n v="219"/>
    <n v="934"/>
    <n v="1153"/>
    <n v="1"/>
    <n v="2"/>
    <n v="3"/>
    <n v="220"/>
    <n v="936"/>
    <n v="156169"/>
    <n v="493"/>
    <n v="156662"/>
    <n v="3202"/>
    <n v="0.96153846153846156"/>
    <n v="0.89473684210526316"/>
    <n v="62"/>
    <n v="0.32300000000000001"/>
    <n v="8.0199999999999994E-2"/>
    <n v="35"/>
    <n v="2"/>
    <n v="36"/>
    <n v="68"/>
  </r>
  <r>
    <x v="26"/>
    <s v="C-IV"/>
    <x v="4"/>
    <x v="5"/>
    <n v="2017"/>
    <s v="2016/17"/>
    <n v="7"/>
    <n v="392"/>
    <n v="0"/>
    <n v="1"/>
    <n v="7"/>
    <n v="393"/>
    <n v="400"/>
    <n v="676"/>
    <n v="17"/>
    <n v="656"/>
    <n v="673"/>
    <n v="0"/>
    <n v="3"/>
    <n v="3"/>
    <n v="17"/>
    <n v="659"/>
    <n v="95087"/>
    <n v="308"/>
    <n v="95395"/>
    <n v="3762"/>
    <n v="1"/>
    <n v="0.92592592592592593"/>
    <n v="62"/>
    <n v="0.32300000000000001"/>
    <n v="8.0199999999999994E-2"/>
    <n v="54"/>
    <n v="9"/>
    <n v="54"/>
    <n v="121"/>
  </r>
  <r>
    <x v="27"/>
    <s v="C-IV"/>
    <x v="4"/>
    <x v="5"/>
    <n v="2017"/>
    <s v="2016/17"/>
    <n v="2808"/>
    <n v="19316"/>
    <n v="7"/>
    <n v="93"/>
    <n v="2815"/>
    <n v="19409"/>
    <n v="22224"/>
    <n v="49320"/>
    <n v="7275"/>
    <n v="41737"/>
    <n v="49012"/>
    <n v="25"/>
    <n v="283"/>
    <n v="308"/>
    <n v="7300"/>
    <n v="42020"/>
    <n v="6521156"/>
    <n v="28886"/>
    <n v="6550042"/>
    <n v="187233"/>
    <n v="0.9965397923875432"/>
    <n v="0.97222222222222221"/>
    <n v="5"/>
    <n v="0.2"/>
    <n v="2.3699999999999999E-2"/>
    <n v="1381"/>
    <n v="300"/>
    <n v="6954"/>
    <n v="16042"/>
  </r>
  <r>
    <x v="28"/>
    <s v="C-IV"/>
    <x v="4"/>
    <x v="5"/>
    <n v="2017"/>
    <s v="2016/17"/>
    <n v="295"/>
    <n v="2954"/>
    <n v="1"/>
    <n v="24"/>
    <n v="296"/>
    <n v="2978"/>
    <n v="3274"/>
    <n v="6535"/>
    <n v="711"/>
    <n v="5753"/>
    <n v="6464"/>
    <n v="5"/>
    <n v="66"/>
    <n v="71"/>
    <n v="716"/>
    <n v="5819"/>
    <n v="806107"/>
    <n v="4237"/>
    <n v="810344"/>
    <n v="32717"/>
    <n v="0.94174757281553401"/>
    <n v="0.93939393939393945"/>
    <n v="62"/>
    <n v="0.32300000000000001"/>
    <n v="8.0199999999999994E-2"/>
    <n v="227"/>
    <n v="71"/>
    <n v="649"/>
    <n v="1397"/>
  </r>
  <r>
    <x v="29"/>
    <s v="C-IV"/>
    <x v="4"/>
    <x v="5"/>
    <n v="2017"/>
    <s v="2016/17"/>
    <n v="260"/>
    <n v="3892"/>
    <n v="0"/>
    <n v="5"/>
    <n v="260"/>
    <n v="3897"/>
    <n v="4157"/>
    <n v="7198"/>
    <n v="666"/>
    <n v="6517"/>
    <n v="7183"/>
    <n v="1"/>
    <n v="14"/>
    <n v="15"/>
    <n v="667"/>
    <n v="6531"/>
    <n v="979016"/>
    <n v="1089"/>
    <n v="980105"/>
    <n v="25081"/>
    <n v="0.892018779342723"/>
    <n v="0.82692307692307687"/>
    <n v="62"/>
    <n v="0.32300000000000001"/>
    <n v="8.0199999999999994E-2"/>
    <n v="320"/>
    <n v="92"/>
    <n v="116"/>
    <n v="221"/>
  </r>
  <r>
    <x v="30"/>
    <s v="CalWIN"/>
    <x v="4"/>
    <x v="5"/>
    <n v="2017"/>
    <s v="2016/17"/>
    <n v="9749"/>
    <n v="104628"/>
    <n v="90"/>
    <n v="1849"/>
    <n v="9839"/>
    <n v="106477"/>
    <n v="116316"/>
    <n v="235714"/>
    <n v="25256"/>
    <n v="206120"/>
    <n v="231376"/>
    <n v="319"/>
    <n v="4019"/>
    <n v="4338"/>
    <n v="25575"/>
    <n v="210139"/>
    <n v="31057867"/>
    <n v="498592"/>
    <n v="31556459"/>
    <n v="897474"/>
    <n v="0.99555367351259794"/>
    <n v="0.99041095890410957"/>
    <n v="36"/>
    <n v="0.36099999999999999"/>
    <n v="6.8000000000000005E-2"/>
    <n v="7085"/>
    <n v="1669"/>
    <n v="24144"/>
    <n v="53335"/>
  </r>
  <r>
    <x v="31"/>
    <s v="CalWIN"/>
    <x v="4"/>
    <x v="5"/>
    <n v="2017"/>
    <s v="2016/17"/>
    <n v="658"/>
    <n v="8005"/>
    <n v="7"/>
    <n v="49"/>
    <n v="665"/>
    <n v="8054"/>
    <n v="8719"/>
    <n v="16171"/>
    <n v="1678"/>
    <n v="14379"/>
    <n v="16057"/>
    <n v="23"/>
    <n v="91"/>
    <n v="114"/>
    <n v="1701"/>
    <n v="14470"/>
    <n v="2053113"/>
    <n v="8904"/>
    <n v="2062017"/>
    <n v="62993"/>
    <n v="1"/>
    <n v="0.9128205128205128"/>
    <n v="62"/>
    <n v="0.32300000000000001"/>
    <n v="8.0199999999999994E-2"/>
    <n v="610"/>
    <n v="254"/>
    <n v="590"/>
    <n v="1215"/>
  </r>
  <r>
    <x v="32"/>
    <s v="C-IV"/>
    <x v="4"/>
    <x v="5"/>
    <n v="2017"/>
    <s v="2016/17"/>
    <n v="86"/>
    <n v="1082"/>
    <n v="0"/>
    <n v="0"/>
    <n v="86"/>
    <n v="1082"/>
    <n v="1168"/>
    <n v="2184"/>
    <n v="214"/>
    <n v="1970"/>
    <n v="2184"/>
    <n v="0"/>
    <n v="0"/>
    <n v="0"/>
    <n v="214"/>
    <n v="1970"/>
    <n v="286841"/>
    <n v="138"/>
    <n v="286979"/>
    <n v="6445"/>
    <n v="0.95918367346938771"/>
    <n v="0.87096774193548387"/>
    <n v="62"/>
    <n v="0.32300000000000001"/>
    <n v="8.0199999999999994E-2"/>
    <n v="76"/>
    <n v="7"/>
    <n v="46"/>
    <n v="79"/>
  </r>
  <r>
    <x v="33"/>
    <s v="C-IV"/>
    <x v="4"/>
    <x v="5"/>
    <n v="2017"/>
    <s v="2016/17"/>
    <n v="14287"/>
    <n v="107528"/>
    <n v="37"/>
    <n v="390"/>
    <n v="14324"/>
    <n v="107918"/>
    <n v="122242"/>
    <n v="269902"/>
    <n v="38666"/>
    <n v="230023"/>
    <n v="268689"/>
    <n v="128"/>
    <n v="1085"/>
    <n v="1213"/>
    <n v="38794"/>
    <n v="231108"/>
    <n v="35505510"/>
    <n v="117230"/>
    <n v="35622740"/>
    <n v="839709"/>
    <n v="0.99690755208333337"/>
    <n v="0.94512750455373407"/>
    <n v="31"/>
    <n v="0.32300000000000001"/>
    <n v="5.5399999999999998E-2"/>
    <n v="10426"/>
    <n v="2851"/>
    <n v="13425"/>
    <n v="30660"/>
  </r>
  <r>
    <x v="34"/>
    <s v="CalWIN"/>
    <x v="4"/>
    <x v="5"/>
    <n v="2017"/>
    <s v="2016/17"/>
    <n v="14093"/>
    <n v="83428"/>
    <n v="242"/>
    <n v="1014"/>
    <n v="14335"/>
    <n v="84442"/>
    <n v="98777"/>
    <n v="206532"/>
    <n v="37517"/>
    <n v="165594"/>
    <n v="203111"/>
    <n v="968"/>
    <n v="2453"/>
    <n v="3421"/>
    <n v="38485"/>
    <n v="168047"/>
    <n v="28694414"/>
    <n v="396510"/>
    <n v="29090924"/>
    <n v="557853"/>
    <n v="0.99350649350649356"/>
    <n v="0.99231163505894415"/>
    <n v="32"/>
    <n v="0.46899999999999997"/>
    <n v="5.2499999999999998E-2"/>
    <n v="7898"/>
    <n v="2148"/>
    <n v="7879"/>
    <n v="15915"/>
  </r>
  <r>
    <x v="35"/>
    <s v="C-IV"/>
    <x v="4"/>
    <x v="5"/>
    <n v="2017"/>
    <s v="2016/17"/>
    <n v="241"/>
    <n v="2042"/>
    <n v="0"/>
    <n v="6"/>
    <n v="241"/>
    <n v="2048"/>
    <n v="2289"/>
    <n v="5113"/>
    <n v="640"/>
    <n v="4449"/>
    <n v="5089"/>
    <n v="1"/>
    <n v="23"/>
    <n v="24"/>
    <n v="641"/>
    <n v="4472"/>
    <n v="661571"/>
    <n v="1692"/>
    <n v="663263"/>
    <n v="18961"/>
    <n v="0.98863636363636365"/>
    <n v="0.95"/>
    <n v="62"/>
    <n v="0.32300000000000001"/>
    <n v="8.0199999999999994E-2"/>
    <n v="146"/>
    <n v="28"/>
    <n v="309"/>
    <n v="743"/>
  </r>
  <r>
    <x v="36"/>
    <s v="C-IV"/>
    <x v="4"/>
    <x v="5"/>
    <n v="2017"/>
    <s v="2016/17"/>
    <n v="23016"/>
    <n v="142972"/>
    <n v="51"/>
    <n v="605"/>
    <n v="23067"/>
    <n v="143577"/>
    <n v="166644"/>
    <n v="363035"/>
    <n v="60675"/>
    <n v="300698"/>
    <n v="361373"/>
    <n v="166"/>
    <n v="1496"/>
    <n v="1662"/>
    <n v="60841"/>
    <n v="302194"/>
    <n v="48853950"/>
    <n v="178544"/>
    <n v="49032494"/>
    <n v="886959"/>
    <n v="0.99560896695169865"/>
    <n v="0.95157752657330863"/>
    <n v="40"/>
    <n v="0.27500000000000002"/>
    <n v="3.3300000000000003E-2"/>
    <n v="12413"/>
    <n v="3329"/>
    <n v="17871"/>
    <n v="38951"/>
  </r>
  <r>
    <x v="37"/>
    <s v="CalWIN"/>
    <x v="4"/>
    <x v="5"/>
    <n v="2017"/>
    <s v="2016/17"/>
    <n v="12089"/>
    <n v="120062"/>
    <n v="126"/>
    <n v="1285"/>
    <n v="12215"/>
    <n v="121347"/>
    <n v="133562"/>
    <n v="268428"/>
    <n v="33466"/>
    <n v="231648"/>
    <n v="265114"/>
    <n v="420"/>
    <n v="2894"/>
    <n v="3314"/>
    <n v="33886"/>
    <n v="234542"/>
    <n v="35206863"/>
    <n v="362115"/>
    <n v="35568978"/>
    <n v="896994"/>
    <n v="0.98067954696868753"/>
    <n v="0.97086031452358923"/>
    <n v="51"/>
    <n v="0.43099999999999999"/>
    <n v="2.18E-2"/>
    <n v="10863"/>
    <n v="3777"/>
    <n v="13253"/>
    <n v="27727"/>
  </r>
  <r>
    <x v="38"/>
    <s v="CalWIN"/>
    <x v="4"/>
    <x v="5"/>
    <n v="2017"/>
    <s v="2016/17"/>
    <n v="1990"/>
    <n v="30665"/>
    <n v="47"/>
    <n v="1367"/>
    <n v="2037"/>
    <n v="32032"/>
    <n v="34069"/>
    <n v="50907"/>
    <n v="4305"/>
    <n v="44431"/>
    <n v="48736"/>
    <n v="139"/>
    <n v="2032"/>
    <n v="2171"/>
    <n v="4444"/>
    <n v="46463"/>
    <n v="6983769"/>
    <n v="275104"/>
    <n v="7258873"/>
    <n v="222616"/>
    <n v="0.990112063282795"/>
    <n v="0.93315858453473133"/>
    <n v="9"/>
    <n v="0.33300000000000002"/>
    <n v="7.5700000000000003E-2"/>
    <n v="2793"/>
    <n v="833"/>
    <n v="3530"/>
    <n v="5794"/>
  </r>
  <r>
    <x v="39"/>
    <s v="C-IV"/>
    <x v="4"/>
    <x v="5"/>
    <n v="2017"/>
    <s v="2016/17"/>
    <n v="6612"/>
    <n v="41863"/>
    <n v="19"/>
    <n v="288"/>
    <n v="6631"/>
    <n v="42151"/>
    <n v="48782"/>
    <n v="108347"/>
    <n v="16275"/>
    <n v="91251"/>
    <n v="107526"/>
    <n v="66"/>
    <n v="755"/>
    <n v="821"/>
    <n v="16341"/>
    <n v="92006"/>
    <n v="14197870"/>
    <n v="94159"/>
    <n v="14292029"/>
    <n v="298668"/>
    <n v="0.98408751864743904"/>
    <n v="0.92636579572446553"/>
    <n v="11"/>
    <n v="9.0999999999999998E-2"/>
    <n v="4.1300000000000003E-2"/>
    <n v="3072"/>
    <n v="1099"/>
    <n v="6276"/>
    <n v="13685"/>
  </r>
  <r>
    <x v="40"/>
    <s v="CalWIN"/>
    <x v="4"/>
    <x v="5"/>
    <n v="2017"/>
    <s v="2016/17"/>
    <n v="851"/>
    <n v="8802"/>
    <n v="1"/>
    <n v="17"/>
    <n v="852"/>
    <n v="8819"/>
    <n v="9671"/>
    <n v="17216"/>
    <n v="2116"/>
    <n v="15050"/>
    <n v="17166"/>
    <n v="6"/>
    <n v="44"/>
    <n v="50"/>
    <n v="2122"/>
    <n v="15094"/>
    <n v="2299223"/>
    <n v="4215"/>
    <n v="2303438"/>
    <n v="60987"/>
    <n v="0.97674418604651159"/>
    <n v="0.97265625"/>
    <n v="62"/>
    <n v="0.32300000000000001"/>
    <n v="8.0199999999999994E-2"/>
    <n v="794"/>
    <n v="199"/>
    <n v="1016"/>
    <n v="2151"/>
  </r>
  <r>
    <x v="41"/>
    <s v="CalWIN"/>
    <x v="4"/>
    <x v="5"/>
    <n v="2017"/>
    <s v="2016/17"/>
    <n v="710"/>
    <n v="12725"/>
    <n v="5"/>
    <n v="274"/>
    <n v="715"/>
    <n v="12999"/>
    <n v="13714"/>
    <n v="26382"/>
    <n v="1697"/>
    <n v="23999"/>
    <n v="25696"/>
    <n v="17"/>
    <n v="669"/>
    <n v="686"/>
    <n v="1714"/>
    <n v="24668"/>
    <n v="3339456"/>
    <n v="60252"/>
    <n v="3399708"/>
    <n v="152117"/>
    <n v="0.97523809523809524"/>
    <n v="0.87687687687687688"/>
    <n v="62"/>
    <n v="0.32300000000000001"/>
    <n v="8.0199999999999994E-2"/>
    <n v="1077"/>
    <n v="216"/>
    <n v="3006"/>
    <n v="6073"/>
  </r>
  <r>
    <x v="42"/>
    <s v="CalWIN"/>
    <x v="4"/>
    <x v="5"/>
    <n v="2017"/>
    <s v="2016/17"/>
    <n v="2208"/>
    <n v="16595"/>
    <n v="5"/>
    <n v="97"/>
    <n v="2213"/>
    <n v="16692"/>
    <n v="18905"/>
    <n v="38800"/>
    <n v="5766"/>
    <n v="32797"/>
    <n v="38563"/>
    <n v="18"/>
    <n v="219"/>
    <n v="237"/>
    <n v="5784"/>
    <n v="33016"/>
    <n v="5257610"/>
    <n v="25196"/>
    <n v="5282806"/>
    <n v="148167"/>
    <n v="0.97524752475247523"/>
    <n v="0.94533762057877813"/>
    <n v="62"/>
    <n v="0.32300000000000001"/>
    <n v="8.0199999999999994E-2"/>
    <n v="1365"/>
    <n v="370"/>
    <n v="4465"/>
    <n v="10394"/>
  </r>
  <r>
    <x v="43"/>
    <s v="CalWIN"/>
    <x v="4"/>
    <x v="5"/>
    <n v="2017"/>
    <s v="2016/17"/>
    <n v="3917"/>
    <n v="42744"/>
    <n v="34"/>
    <n v="874"/>
    <n v="3951"/>
    <n v="43618"/>
    <n v="47569"/>
    <n v="92733"/>
    <n v="9576"/>
    <n v="81206"/>
    <n v="90782"/>
    <n v="112"/>
    <n v="1839"/>
    <n v="1951"/>
    <n v="9688"/>
    <n v="83045"/>
    <n v="12215402"/>
    <n v="218596"/>
    <n v="12433998"/>
    <n v="433431"/>
    <n v="0.99266951740989617"/>
    <n v="0.98381294964028776"/>
    <n v="14"/>
    <n v="0.35699999999999998"/>
    <n v="3.9399999999999998E-2"/>
    <n v="2854"/>
    <n v="613"/>
    <n v="8216"/>
    <n v="17046"/>
  </r>
  <r>
    <x v="44"/>
    <s v="CalWIN"/>
    <x v="4"/>
    <x v="5"/>
    <n v="2017"/>
    <s v="2016/17"/>
    <n v="1076"/>
    <n v="13738"/>
    <n v="1"/>
    <n v="24"/>
    <n v="1077"/>
    <n v="13762"/>
    <n v="14839"/>
    <n v="26721"/>
    <n v="2691"/>
    <n v="23958"/>
    <n v="26649"/>
    <n v="3"/>
    <n v="69"/>
    <n v="72"/>
    <n v="2694"/>
    <n v="24027"/>
    <n v="3642656"/>
    <n v="7908"/>
    <n v="3650564"/>
    <n v="79276"/>
    <n v="0.97709923664122134"/>
    <n v="0.98268398268398272"/>
    <n v="62"/>
    <n v="0.32300000000000001"/>
    <n v="8.0199999999999994E-2"/>
    <n v="904"/>
    <n v="308"/>
    <n v="2416"/>
    <n v="5184"/>
  </r>
  <r>
    <x v="45"/>
    <s v="C-IV"/>
    <x v="4"/>
    <x v="5"/>
    <n v="2017"/>
    <s v="2016/17"/>
    <n v="1187"/>
    <n v="11207"/>
    <n v="1"/>
    <n v="24"/>
    <n v="1188"/>
    <n v="11231"/>
    <n v="12419"/>
    <n v="23195"/>
    <n v="2869"/>
    <n v="20278"/>
    <n v="23147"/>
    <n v="4"/>
    <n v="44"/>
    <n v="48"/>
    <n v="2873"/>
    <n v="20322"/>
    <n v="3066892"/>
    <n v="6496"/>
    <n v="3073388"/>
    <n v="63724"/>
    <n v="0.94415357766143104"/>
    <n v="0.98039215686274506"/>
    <n v="62"/>
    <n v="0.32300000000000001"/>
    <n v="8.0199999999999994E-2"/>
    <n v="1079"/>
    <n v="246"/>
    <n v="520"/>
    <n v="831"/>
  </r>
  <r>
    <x v="46"/>
    <s v="C-IV"/>
    <x v="4"/>
    <x v="5"/>
    <n v="2017"/>
    <s v="2016/17"/>
    <n v="12"/>
    <n v="150"/>
    <n v="0"/>
    <n v="0"/>
    <n v="12"/>
    <n v="150"/>
    <n v="162"/>
    <n v="266"/>
    <n v="30"/>
    <n v="236"/>
    <n v="266"/>
    <n v="0"/>
    <n v="0"/>
    <n v="0"/>
    <n v="30"/>
    <n v="236"/>
    <n v="36225"/>
    <n v="0"/>
    <n v="36225"/>
    <n v="832"/>
    <n v="1"/>
    <n v="1"/>
    <n v="62"/>
    <n v="0.32300000000000001"/>
    <n v="8.0199999999999994E-2"/>
    <n v="2"/>
    <n v="0"/>
    <n v="3"/>
    <n v="3"/>
  </r>
  <r>
    <x v="47"/>
    <s v="C-IV"/>
    <x v="4"/>
    <x v="5"/>
    <n v="2017"/>
    <s v="2016/17"/>
    <n v="373"/>
    <n v="2738"/>
    <n v="0"/>
    <n v="5"/>
    <n v="373"/>
    <n v="2743"/>
    <n v="3116"/>
    <n v="6490"/>
    <n v="1001"/>
    <n v="5475"/>
    <n v="6476"/>
    <n v="0"/>
    <n v="14"/>
    <n v="14"/>
    <n v="1001"/>
    <n v="5489"/>
    <n v="849202"/>
    <n v="1575"/>
    <n v="850777"/>
    <n v="19066"/>
    <n v="0.99270072992700731"/>
    <n v="0.88775510204081631"/>
    <n v="62"/>
    <n v="0.32300000000000001"/>
    <n v="8.0199999999999994E-2"/>
    <n v="230"/>
    <n v="63"/>
    <n v="154"/>
    <n v="281"/>
  </r>
  <r>
    <x v="48"/>
    <s v="CalWIN"/>
    <x v="4"/>
    <x v="5"/>
    <n v="2017"/>
    <s v="2016/17"/>
    <n v="2393"/>
    <n v="18629"/>
    <n v="7"/>
    <n v="107"/>
    <n v="2400"/>
    <n v="18736"/>
    <n v="21136"/>
    <n v="39676"/>
    <n v="5732"/>
    <n v="33665"/>
    <n v="39397"/>
    <n v="26"/>
    <n v="253"/>
    <n v="279"/>
    <n v="5758"/>
    <n v="33918"/>
    <n v="5491585"/>
    <n v="28528"/>
    <n v="5520113"/>
    <n v="122446"/>
    <n v="0.96511627906976749"/>
    <n v="0.95890410958904104"/>
    <n v="8"/>
    <n v="0.5"/>
    <n v="5.7000000000000002E-3"/>
    <n v="1558"/>
    <n v="417"/>
    <n v="1967"/>
    <n v="3977"/>
  </r>
  <r>
    <x v="49"/>
    <s v="CalWIN"/>
    <x v="4"/>
    <x v="5"/>
    <n v="2017"/>
    <s v="2016/17"/>
    <n v="1324"/>
    <n v="15892"/>
    <n v="13"/>
    <n v="119"/>
    <n v="1337"/>
    <n v="16011"/>
    <n v="17348"/>
    <n v="30594"/>
    <n v="3235"/>
    <n v="27000"/>
    <n v="30235"/>
    <n v="48"/>
    <n v="311"/>
    <n v="359"/>
    <n v="3283"/>
    <n v="27311"/>
    <n v="4026104"/>
    <n v="32807"/>
    <n v="4058911"/>
    <n v="129438"/>
    <n v="0.9795454545454545"/>
    <n v="0.88508557457212711"/>
    <n v="62"/>
    <n v="0.32300000000000001"/>
    <n v="8.0199999999999994E-2"/>
    <n v="951"/>
    <n v="344"/>
    <n v="2713"/>
    <n v="5761"/>
  </r>
  <r>
    <x v="50"/>
    <s v="C-IV"/>
    <x v="4"/>
    <x v="5"/>
    <n v="2017"/>
    <s v="2016/17"/>
    <n v="5203"/>
    <n v="34440"/>
    <n v="9"/>
    <n v="80"/>
    <n v="5212"/>
    <n v="34520"/>
    <n v="39732"/>
    <n v="83137"/>
    <n v="13588"/>
    <n v="69267"/>
    <n v="82855"/>
    <n v="37"/>
    <n v="245"/>
    <n v="282"/>
    <n v="13625"/>
    <n v="69512"/>
    <n v="11050529"/>
    <n v="24807"/>
    <n v="11075336"/>
    <n v="249817"/>
    <n v="0.98712446351931327"/>
    <n v="0.94251901944209637"/>
    <n v="9"/>
    <n v="0.55600000000000005"/>
    <n v="4.87E-2"/>
    <n v="2837"/>
    <n v="670"/>
    <n v="4522"/>
    <n v="10002"/>
  </r>
  <r>
    <x v="51"/>
    <s v="C-IV"/>
    <x v="4"/>
    <x v="5"/>
    <n v="2017"/>
    <s v="2016/17"/>
    <n v="710"/>
    <n v="4867"/>
    <n v="4"/>
    <n v="28"/>
    <n v="714"/>
    <n v="4895"/>
    <n v="5609"/>
    <n v="12819"/>
    <n v="1996"/>
    <n v="10733"/>
    <n v="12729"/>
    <n v="13"/>
    <n v="77"/>
    <n v="90"/>
    <n v="2009"/>
    <n v="10810"/>
    <n v="1677956"/>
    <n v="9372"/>
    <n v="1687328"/>
    <n v="43026"/>
    <n v="0.98469387755102045"/>
    <n v="0.96575342465753422"/>
    <n v="62"/>
    <n v="0.32300000000000001"/>
    <n v="8.0199999999999994E-2"/>
    <n v="385"/>
    <n v="131"/>
    <n v="589"/>
    <n v="1348"/>
  </r>
  <r>
    <x v="52"/>
    <s v="C-IV"/>
    <x v="4"/>
    <x v="5"/>
    <n v="2017"/>
    <s v="2016/17"/>
    <n v="461"/>
    <n v="3876"/>
    <n v="0"/>
    <n v="4"/>
    <n v="461"/>
    <n v="3880"/>
    <n v="4341"/>
    <n v="9396"/>
    <n v="1205"/>
    <n v="8177"/>
    <n v="9382"/>
    <n v="0"/>
    <n v="14"/>
    <n v="14"/>
    <n v="1205"/>
    <n v="8191"/>
    <n v="1205050"/>
    <n v="1999"/>
    <n v="1207049"/>
    <n v="27330"/>
    <n v="0.94623655913978499"/>
    <n v="0.93706293706293708"/>
    <n v="62"/>
    <n v="0.32300000000000001"/>
    <n v="8.0199999999999994E-2"/>
    <n v="358"/>
    <n v="40"/>
    <n v="399"/>
    <n v="897"/>
  </r>
  <r>
    <x v="53"/>
    <s v="C-IV"/>
    <x v="4"/>
    <x v="5"/>
    <n v="2017"/>
    <s v="2016/17"/>
    <n v="56"/>
    <n v="911"/>
    <n v="0"/>
    <n v="1"/>
    <n v="56"/>
    <n v="912"/>
    <n v="968"/>
    <n v="1716"/>
    <n v="131"/>
    <n v="1583"/>
    <n v="1714"/>
    <n v="0"/>
    <n v="2"/>
    <n v="2"/>
    <n v="131"/>
    <n v="1585"/>
    <n v="241570"/>
    <n v="228"/>
    <n v="241798"/>
    <n v="4939"/>
    <n v="0.98113207547169812"/>
    <n v="0.75"/>
    <n v="62"/>
    <n v="0.32300000000000001"/>
    <n v="8.0199999999999994E-2"/>
    <n v="81"/>
    <n v="5"/>
    <n v="27"/>
    <n v="43"/>
  </r>
  <r>
    <x v="54"/>
    <s v="CalWIN"/>
    <x v="4"/>
    <x v="5"/>
    <n v="2017"/>
    <s v="2016/17"/>
    <n v="7271"/>
    <n v="43657"/>
    <n v="21"/>
    <n v="420"/>
    <n v="7292"/>
    <n v="44077"/>
    <n v="51369"/>
    <n v="119304"/>
    <n v="19941"/>
    <n v="98195"/>
    <n v="118136"/>
    <n v="75"/>
    <n v="1093"/>
    <n v="1168"/>
    <n v="20016"/>
    <n v="99288"/>
    <n v="15824765"/>
    <n v="129680"/>
    <n v="15954445"/>
    <n v="257450"/>
    <n v="0.99053129931614936"/>
    <n v="0.92339261285909713"/>
    <n v="13"/>
    <n v="0.38500000000000001"/>
    <n v="4.5699999999999998E-2"/>
    <n v="2465"/>
    <n v="324"/>
    <n v="7632"/>
    <n v="18242"/>
  </r>
  <r>
    <x v="55"/>
    <s v="C-IV"/>
    <x v="4"/>
    <x v="5"/>
    <n v="2017"/>
    <s v="2016/17"/>
    <n v="270"/>
    <n v="2648"/>
    <n v="0"/>
    <n v="3"/>
    <n v="270"/>
    <n v="2651"/>
    <n v="2921"/>
    <n v="5122"/>
    <n v="688"/>
    <n v="4426"/>
    <n v="5114"/>
    <n v="2"/>
    <n v="6"/>
    <n v="8"/>
    <n v="690"/>
    <n v="4432"/>
    <n v="675352"/>
    <n v="552"/>
    <n v="675904"/>
    <n v="14247"/>
    <n v="0.99342105263157898"/>
    <n v="0.91346153846153844"/>
    <n v="62"/>
    <n v="0.32300000000000001"/>
    <n v="8.0199999999999994E-2"/>
    <n v="197"/>
    <n v="43"/>
    <n v="87"/>
    <n v="146"/>
  </r>
  <r>
    <x v="56"/>
    <s v="CalWIN"/>
    <x v="4"/>
    <x v="5"/>
    <n v="2017"/>
    <s v="2016/17"/>
    <n v="2674"/>
    <n v="32655"/>
    <n v="7"/>
    <n v="330"/>
    <n v="2681"/>
    <n v="32985"/>
    <n v="35666"/>
    <n v="70912"/>
    <n v="6813"/>
    <n v="63407"/>
    <n v="70220"/>
    <n v="26"/>
    <n v="666"/>
    <n v="692"/>
    <n v="6839"/>
    <n v="64073"/>
    <n v="9427808"/>
    <n v="120045"/>
    <n v="9547853"/>
    <n v="235622"/>
    <n v="0.99330855018587361"/>
    <n v="0.95959595959595956"/>
    <n v="12"/>
    <n v="0.16700000000000001"/>
    <n v="6.5799999999999997E-2"/>
    <n v="2738"/>
    <n v="439"/>
    <n v="6075"/>
    <n v="14090"/>
  </r>
  <r>
    <x v="57"/>
    <s v="CalWIN"/>
    <x v="4"/>
    <x v="5"/>
    <n v="2017"/>
    <s v="2016/17"/>
    <n v="840"/>
    <n v="9120"/>
    <n v="17"/>
    <n v="114"/>
    <n v="857"/>
    <n v="9234"/>
    <n v="10091"/>
    <n v="19311"/>
    <n v="2193"/>
    <n v="16747"/>
    <n v="18940"/>
    <n v="71"/>
    <n v="300"/>
    <n v="371"/>
    <n v="2264"/>
    <n v="17047"/>
    <n v="2575872"/>
    <n v="44047"/>
    <n v="2619919"/>
    <n v="59386"/>
    <n v="0.90238095238095239"/>
    <n v="0.97244094488188981"/>
    <n v="62"/>
    <n v="0.32300000000000001"/>
    <n v="8.0199999999999994E-2"/>
    <n v="721"/>
    <n v="58"/>
    <n v="874"/>
    <n v="1776"/>
  </r>
  <r>
    <x v="58"/>
    <s v="C-IV"/>
    <x v="4"/>
    <x v="5"/>
    <n v="2017"/>
    <s v="2016/17"/>
    <n v="787"/>
    <n v="5146"/>
    <n v="2"/>
    <n v="16"/>
    <n v="789"/>
    <n v="5162"/>
    <n v="5951"/>
    <n v="12941"/>
    <n v="2092"/>
    <n v="10794"/>
    <n v="12886"/>
    <n v="7"/>
    <n v="48"/>
    <n v="55"/>
    <n v="2099"/>
    <n v="10842"/>
    <n v="1722395"/>
    <n v="5767"/>
    <n v="1728162"/>
    <n v="32745"/>
    <n v="0.9965397923875432"/>
    <n v="0.95391705069124422"/>
    <n v="62"/>
    <n v="0.32300000000000001"/>
    <n v="8.0199999999999994E-2"/>
    <n v="434"/>
    <n v="88"/>
    <n v="449"/>
    <n v="942"/>
  </r>
  <r>
    <x v="0"/>
    <s v="n/a"/>
    <x v="5"/>
    <x v="5"/>
    <n v="2017"/>
    <s v="2016/17"/>
    <n v="244566"/>
    <n v="1727483"/>
    <n v="2095"/>
    <n v="17343"/>
    <n v="246661"/>
    <n v="1744826"/>
    <n v="1991487"/>
    <n v="4112043"/>
    <n v="627795"/>
    <n v="3438948"/>
    <n v="4066743"/>
    <n v="6949"/>
    <n v="38351"/>
    <n v="45300"/>
    <n v="634744"/>
    <n v="3477299"/>
    <n v="555970033"/>
    <n v="5232368"/>
    <n v="561202401"/>
    <n v="13384108"/>
    <n v="0.98706954158684901"/>
    <n v="0.94277797407620922"/>
    <n v="696"/>
    <n v="0.39500000000000002"/>
    <n v="6.4600000000000005E-2"/>
    <n v="143718"/>
    <n v="37229"/>
    <n v="271374"/>
    <n v="583629"/>
  </r>
  <r>
    <x v="1"/>
    <s v="CalWIN"/>
    <x v="5"/>
    <x v="5"/>
    <n v="2017"/>
    <s v="2016/17"/>
    <n v="5298"/>
    <n v="50564"/>
    <n v="86"/>
    <n v="1193"/>
    <n v="5384"/>
    <n v="51757"/>
    <n v="57141"/>
    <n v="108000"/>
    <n v="12375"/>
    <n v="92608"/>
    <n v="104983"/>
    <n v="308"/>
    <n v="2709"/>
    <n v="3017"/>
    <n v="12683"/>
    <n v="95317"/>
    <n v="14826419"/>
    <n v="339572"/>
    <n v="15165991"/>
    <n v="434578"/>
    <s v="n/a"/>
    <s v="n/a"/>
    <n v="18"/>
    <n v="0.44400000000000001"/>
    <n v="3.3500000000000002E-2"/>
    <n v="4980"/>
    <n v="1448"/>
    <n v="6754"/>
    <n v="13231"/>
  </r>
  <r>
    <x v="2"/>
    <s v="C-IV"/>
    <x v="5"/>
    <x v="5"/>
    <n v="2017"/>
    <s v="2016/17"/>
    <n v="1"/>
    <n v="78"/>
    <n v="0"/>
    <n v="0"/>
    <n v="1"/>
    <n v="78"/>
    <n v="79"/>
    <n v="139"/>
    <n v="1"/>
    <n v="138"/>
    <n v="139"/>
    <n v="0"/>
    <n v="0"/>
    <n v="0"/>
    <n v="1"/>
    <n v="138"/>
    <n v="16678"/>
    <n v="0"/>
    <n v="16678"/>
    <n v="323"/>
    <n v="1"/>
    <n v="1"/>
    <n v="66"/>
    <n v="0.318"/>
    <n v="6.4600000000000005E-2"/>
    <n v="4"/>
    <n v="1"/>
    <n v="3"/>
    <n v="3"/>
  </r>
  <r>
    <x v="3"/>
    <s v="C-IV"/>
    <x v="5"/>
    <x v="5"/>
    <n v="2017"/>
    <s v="2016/17"/>
    <n v="116"/>
    <n v="1537"/>
    <n v="0"/>
    <n v="0"/>
    <n v="116"/>
    <n v="1537"/>
    <n v="1653"/>
    <n v="3006"/>
    <n v="303"/>
    <n v="2701"/>
    <n v="3004"/>
    <n v="0"/>
    <n v="2"/>
    <n v="2"/>
    <n v="303"/>
    <n v="2703"/>
    <n v="396063"/>
    <n v="0"/>
    <n v="396063"/>
    <n v="8205"/>
    <n v="0.93506493506493504"/>
    <n v="0.9642857142857143"/>
    <n v="66"/>
    <n v="0.318"/>
    <n v="6.4600000000000005E-2"/>
    <n v="113"/>
    <n v="17"/>
    <n v="40"/>
    <n v="71"/>
  </r>
  <r>
    <x v="4"/>
    <s v="C-IV"/>
    <x v="5"/>
    <x v="5"/>
    <n v="2017"/>
    <s v="2016/17"/>
    <n v="1587"/>
    <n v="15219"/>
    <n v="3"/>
    <n v="34"/>
    <n v="1590"/>
    <n v="15253"/>
    <n v="16843"/>
    <n v="31147"/>
    <n v="3942"/>
    <n v="27124"/>
    <n v="31066"/>
    <n v="10"/>
    <n v="71"/>
    <n v="81"/>
    <n v="3952"/>
    <n v="27195"/>
    <n v="4229746"/>
    <n v="10307"/>
    <n v="4240053"/>
    <n v="83026"/>
    <n v="0.94086021505376349"/>
    <n v="0.96851851851851856"/>
    <n v="66"/>
    <n v="0.318"/>
    <n v="6.4600000000000005E-2"/>
    <n v="1294"/>
    <n v="466"/>
    <n v="765"/>
    <n v="1318"/>
  </r>
  <r>
    <x v="5"/>
    <s v="C-IV"/>
    <x v="5"/>
    <x v="5"/>
    <n v="2017"/>
    <s v="2016/17"/>
    <n v="187"/>
    <n v="2614"/>
    <n v="0"/>
    <n v="6"/>
    <n v="187"/>
    <n v="2620"/>
    <n v="2807"/>
    <n v="5046"/>
    <n v="486"/>
    <n v="4550"/>
    <n v="5036"/>
    <n v="0"/>
    <n v="10"/>
    <n v="10"/>
    <n v="486"/>
    <n v="4560"/>
    <n v="674140"/>
    <n v="1340"/>
    <n v="675480"/>
    <n v="12141"/>
    <n v="1"/>
    <n v="0.93269230769230771"/>
    <n v="66"/>
    <n v="0.318"/>
    <n v="6.4600000000000005E-2"/>
    <n v="197"/>
    <n v="35"/>
    <n v="62"/>
    <n v="115"/>
  </r>
  <r>
    <x v="6"/>
    <s v="C-IV"/>
    <x v="5"/>
    <x v="5"/>
    <n v="2017"/>
    <s v="2016/17"/>
    <n v="85"/>
    <n v="614"/>
    <n v="1"/>
    <n v="2"/>
    <n v="86"/>
    <n v="616"/>
    <n v="702"/>
    <n v="1586"/>
    <n v="205"/>
    <n v="1375"/>
    <n v="1580"/>
    <n v="3"/>
    <n v="3"/>
    <n v="6"/>
    <n v="208"/>
    <n v="1378"/>
    <n v="191573"/>
    <n v="576"/>
    <n v="192149"/>
    <n v="9084"/>
    <n v="0.95833333333333337"/>
    <n v="0.93333333333333335"/>
    <n v="66"/>
    <n v="0.318"/>
    <n v="6.4600000000000005E-2"/>
    <n v="60"/>
    <n v="6"/>
    <n v="115"/>
    <n v="260"/>
  </r>
  <r>
    <x v="7"/>
    <s v="CalWIN"/>
    <x v="5"/>
    <x v="5"/>
    <n v="2017"/>
    <s v="2016/17"/>
    <n v="3759"/>
    <n v="27330"/>
    <n v="43"/>
    <n v="266"/>
    <n v="3802"/>
    <n v="27596"/>
    <n v="31398"/>
    <n v="62682"/>
    <n v="8896"/>
    <n v="52935"/>
    <n v="61831"/>
    <n v="161"/>
    <n v="690"/>
    <n v="851"/>
    <n v="9057"/>
    <n v="53625"/>
    <n v="8691353"/>
    <n v="83165"/>
    <n v="8774518"/>
    <n v="272436"/>
    <n v="0.98048327137546465"/>
    <n v="0.99198396793587174"/>
    <n v="12"/>
    <n v="0.33300000000000002"/>
    <n v="5.8400000000000001E-2"/>
    <n v="2197"/>
    <n v="579"/>
    <n v="4402"/>
    <n v="8992"/>
  </r>
  <r>
    <x v="8"/>
    <s v="C-IV"/>
    <x v="5"/>
    <x v="5"/>
    <n v="2017"/>
    <s v="2016/17"/>
    <n v="365"/>
    <n v="2220"/>
    <n v="0"/>
    <n v="1"/>
    <n v="365"/>
    <n v="2221"/>
    <n v="2586"/>
    <n v="5313"/>
    <n v="1038"/>
    <n v="4272"/>
    <n v="5310"/>
    <n v="0"/>
    <n v="3"/>
    <n v="3"/>
    <n v="1038"/>
    <n v="4275"/>
    <n v="694920"/>
    <n v="521"/>
    <n v="695441"/>
    <n v="11972"/>
    <n v="1"/>
    <n v="0.95588235294117652"/>
    <n v="66"/>
    <n v="0.318"/>
    <n v="6.4600000000000005E-2"/>
    <n v="178"/>
    <n v="12"/>
    <n v="103"/>
    <n v="191"/>
  </r>
  <r>
    <x v="9"/>
    <s v="C-IV"/>
    <x v="5"/>
    <x v="5"/>
    <n v="2017"/>
    <s v="2016/17"/>
    <n v="520"/>
    <n v="6377"/>
    <n v="1"/>
    <n v="16"/>
    <n v="521"/>
    <n v="6393"/>
    <n v="6914"/>
    <n v="12254"/>
    <n v="1243"/>
    <n v="10967"/>
    <n v="12210"/>
    <n v="2"/>
    <n v="42"/>
    <n v="44"/>
    <n v="1245"/>
    <n v="11009"/>
    <n v="1620961"/>
    <n v="3240"/>
    <n v="1624201"/>
    <n v="39106"/>
    <n v="0.9948320413436692"/>
    <n v="0.98913043478260865"/>
    <n v="66"/>
    <n v="0.318"/>
    <n v="6.4600000000000005E-2"/>
    <n v="573"/>
    <n v="103"/>
    <n v="348"/>
    <n v="704"/>
  </r>
  <r>
    <x v="10"/>
    <s v="CalWIN"/>
    <x v="5"/>
    <x v="5"/>
    <n v="2017"/>
    <s v="2016/17"/>
    <n v="12489"/>
    <n v="83812"/>
    <n v="78"/>
    <n v="469"/>
    <n v="12567"/>
    <n v="84281"/>
    <n v="96848"/>
    <n v="223824"/>
    <n v="34045"/>
    <n v="188336"/>
    <n v="222381"/>
    <n v="267"/>
    <n v="1176"/>
    <n v="1443"/>
    <n v="34312"/>
    <n v="189512"/>
    <n v="29789542"/>
    <n v="159768"/>
    <n v="29949310"/>
    <n v="493455"/>
    <n v="0.95543731293648149"/>
    <n v="0.967741935483871"/>
    <n v="33"/>
    <n v="0.42399999999999999"/>
    <n v="3.5799999999999998E-2"/>
    <n v="4972"/>
    <n v="1752"/>
    <n v="12684"/>
    <n v="28796"/>
  </r>
  <r>
    <x v="11"/>
    <s v="C-IV"/>
    <x v="5"/>
    <x v="5"/>
    <n v="2017"/>
    <s v="2016/17"/>
    <n v="197"/>
    <n v="1303"/>
    <n v="0"/>
    <n v="2"/>
    <n v="197"/>
    <n v="1305"/>
    <n v="1502"/>
    <n v="3424"/>
    <n v="518"/>
    <n v="2898"/>
    <n v="3416"/>
    <n v="0"/>
    <n v="8"/>
    <n v="8"/>
    <n v="518"/>
    <n v="2906"/>
    <n v="414194"/>
    <n v="619"/>
    <n v="414813"/>
    <n v="12401"/>
    <n v="0.97872340425531912"/>
    <n v="0.95890410958904104"/>
    <n v="66"/>
    <n v="0.318"/>
    <n v="6.4600000000000005E-2"/>
    <n v="150"/>
    <n v="24"/>
    <n v="178"/>
    <n v="376"/>
  </r>
  <r>
    <x v="12"/>
    <s v="C-IV"/>
    <x v="5"/>
    <x v="5"/>
    <n v="2017"/>
    <s v="2016/17"/>
    <n v="863"/>
    <n v="11274"/>
    <n v="2"/>
    <n v="17"/>
    <n v="865"/>
    <n v="11291"/>
    <n v="12156"/>
    <n v="20524"/>
    <n v="2157"/>
    <n v="18326"/>
    <n v="20483"/>
    <n v="4"/>
    <n v="37"/>
    <n v="41"/>
    <n v="2161"/>
    <n v="18363"/>
    <n v="2842478"/>
    <n v="4942"/>
    <n v="2847420"/>
    <n v="55582"/>
    <n v="0.99642857142857144"/>
    <n v="0.96889952153110048"/>
    <n v="66"/>
    <n v="0.318"/>
    <n v="6.4600000000000005E-2"/>
    <n v="1020"/>
    <n v="230"/>
    <n v="519"/>
    <n v="1007"/>
  </r>
  <r>
    <x v="13"/>
    <s v="C-IV"/>
    <x v="5"/>
    <x v="5"/>
    <n v="2017"/>
    <s v="2016/17"/>
    <n v="2222"/>
    <n v="14801"/>
    <n v="8"/>
    <n v="144"/>
    <n v="2230"/>
    <n v="14945"/>
    <n v="17175"/>
    <n v="41625"/>
    <n v="6314"/>
    <n v="34885"/>
    <n v="41199"/>
    <n v="25"/>
    <n v="401"/>
    <n v="426"/>
    <n v="6339"/>
    <n v="35286"/>
    <n v="5174972"/>
    <n v="43593"/>
    <n v="5218565"/>
    <n v="94945"/>
    <n v="0.97573435504469985"/>
    <n v="0.95319148936170217"/>
    <n v="66"/>
    <n v="0.318"/>
    <n v="6.4600000000000005E-2"/>
    <n v="1215"/>
    <n v="150"/>
    <n v="858"/>
    <n v="1707"/>
  </r>
  <r>
    <x v="14"/>
    <s v="C-IV"/>
    <x v="5"/>
    <x v="5"/>
    <n v="2017"/>
    <s v="2016/17"/>
    <n v="81"/>
    <n v="932"/>
    <n v="0"/>
    <n v="5"/>
    <n v="81"/>
    <n v="937"/>
    <n v="1018"/>
    <n v="1942"/>
    <n v="212"/>
    <n v="1722"/>
    <n v="1934"/>
    <n v="0"/>
    <n v="8"/>
    <n v="8"/>
    <n v="212"/>
    <n v="1730"/>
    <n v="250723"/>
    <n v="793"/>
    <n v="251516"/>
    <n v="5521"/>
    <n v="1"/>
    <n v="0.78787878787878785"/>
    <n v="66"/>
    <n v="0.318"/>
    <n v="6.4600000000000005E-2"/>
    <n v="60"/>
    <n v="1"/>
    <n v="55"/>
    <n v="118"/>
  </r>
  <r>
    <x v="15"/>
    <s v="C-IV"/>
    <x v="5"/>
    <x v="5"/>
    <n v="2017"/>
    <s v="2016/17"/>
    <n v="9487"/>
    <n v="59121"/>
    <n v="17"/>
    <n v="387"/>
    <n v="9504"/>
    <n v="59508"/>
    <n v="69012"/>
    <n v="160089"/>
    <n v="25406"/>
    <n v="133736"/>
    <n v="159142"/>
    <n v="55"/>
    <n v="892"/>
    <n v="947"/>
    <n v="25461"/>
    <n v="134628"/>
    <n v="20943617"/>
    <n v="121214"/>
    <n v="21064831"/>
    <n v="415275"/>
    <n v="0.99053452115812912"/>
    <n v="0.93905093600348277"/>
    <n v="17"/>
    <n v="0.23499999999999999"/>
    <n v="1.7399999999999999E-2"/>
    <n v="5729"/>
    <n v="1781"/>
    <n v="9564"/>
    <n v="22208"/>
  </r>
  <r>
    <x v="16"/>
    <s v="C-IV"/>
    <x v="5"/>
    <x v="5"/>
    <n v="2017"/>
    <s v="2016/17"/>
    <n v="1464"/>
    <n v="9085"/>
    <n v="4"/>
    <n v="57"/>
    <n v="1468"/>
    <n v="9142"/>
    <n v="10610"/>
    <n v="23969"/>
    <n v="3998"/>
    <n v="19799"/>
    <n v="23797"/>
    <n v="13"/>
    <n v="159"/>
    <n v="172"/>
    <n v="4011"/>
    <n v="19958"/>
    <n v="3004222"/>
    <n v="17967"/>
    <n v="3022189"/>
    <n v="57614"/>
    <n v="0.99473684210526314"/>
    <n v="0.95419847328244278"/>
    <n v="66"/>
    <n v="0.318"/>
    <n v="6.4600000000000005E-2"/>
    <n v="865"/>
    <n v="152"/>
    <n v="1212"/>
    <n v="2821"/>
  </r>
  <r>
    <x v="17"/>
    <s v="C-IV"/>
    <x v="5"/>
    <x v="5"/>
    <n v="2017"/>
    <s v="2016/17"/>
    <n v="531"/>
    <n v="5846"/>
    <n v="1"/>
    <n v="10"/>
    <n v="532"/>
    <n v="5856"/>
    <n v="6388"/>
    <n v="11854"/>
    <n v="1360"/>
    <n v="10462"/>
    <n v="11822"/>
    <n v="3"/>
    <n v="29"/>
    <n v="32"/>
    <n v="1363"/>
    <n v="10491"/>
    <n v="1583743"/>
    <n v="2877"/>
    <n v="1586620"/>
    <n v="32726"/>
    <n v="0.92883895131086147"/>
    <n v="0.89204545454545459"/>
    <n v="66"/>
    <n v="0.318"/>
    <n v="6.4600000000000005E-2"/>
    <n v="411"/>
    <n v="46"/>
    <n v="350"/>
    <n v="711"/>
  </r>
  <r>
    <x v="18"/>
    <s v="C-IV"/>
    <x v="5"/>
    <x v="5"/>
    <n v="2017"/>
    <s v="2016/17"/>
    <n v="221"/>
    <n v="1376"/>
    <n v="0"/>
    <n v="1"/>
    <n v="221"/>
    <n v="1377"/>
    <n v="1598"/>
    <n v="3162"/>
    <n v="617"/>
    <n v="2542"/>
    <n v="3159"/>
    <n v="0"/>
    <n v="3"/>
    <n v="3"/>
    <n v="617"/>
    <n v="2545"/>
    <n v="433225"/>
    <n v="722"/>
    <n v="433947"/>
    <n v="8066"/>
    <n v="0.85714285714285721"/>
    <n v="0.78873239436619713"/>
    <n v="66"/>
    <n v="0.318"/>
    <n v="6.4600000000000005E-2"/>
    <n v="110"/>
    <n v="8"/>
    <n v="80"/>
    <n v="153"/>
  </r>
  <r>
    <x v="19"/>
    <s v="LRS"/>
    <x v="5"/>
    <x v="5"/>
    <n v="2017"/>
    <s v="2016/17"/>
    <n v="81908"/>
    <n v="443725"/>
    <n v="1076"/>
    <n v="5085"/>
    <n v="82984"/>
    <n v="448810"/>
    <n v="531794"/>
    <n v="1068841"/>
    <n v="201168"/>
    <n v="853723"/>
    <n v="1054891"/>
    <n v="3314"/>
    <n v="10636"/>
    <n v="13950"/>
    <n v="204482"/>
    <n v="864359"/>
    <n v="151529990"/>
    <n v="1731187"/>
    <n v="153261177"/>
    <n v="3980822"/>
    <n v="0.99107911686701344"/>
    <n v="0.91699902985879056"/>
    <n v="259"/>
    <n v="0.46300000000000002"/>
    <n v="0.115"/>
    <n v="35694"/>
    <n v="7514"/>
    <n v="87895"/>
    <n v="183776"/>
  </r>
  <r>
    <x v="20"/>
    <s v="C-IV"/>
    <x v="5"/>
    <x v="5"/>
    <n v="2017"/>
    <s v="2016/17"/>
    <n v="1664"/>
    <n v="9853"/>
    <n v="5"/>
    <n v="22"/>
    <n v="1669"/>
    <n v="9875"/>
    <n v="11544"/>
    <n v="27982"/>
    <n v="4566"/>
    <n v="23320"/>
    <n v="27886"/>
    <n v="16"/>
    <n v="80"/>
    <n v="96"/>
    <n v="4582"/>
    <n v="23400"/>
    <n v="3666707"/>
    <n v="7318"/>
    <n v="3674025"/>
    <n v="70487"/>
    <n v="0.99485861182519275"/>
    <n v="0.97925311203319498"/>
    <n v="66"/>
    <n v="0.318"/>
    <n v="6.4600000000000005E-2"/>
    <n v="593"/>
    <n v="110"/>
    <n v="2618"/>
    <n v="6366"/>
  </r>
  <r>
    <x v="21"/>
    <s v="C-IV"/>
    <x v="5"/>
    <x v="5"/>
    <n v="2017"/>
    <s v="2016/17"/>
    <n v="544"/>
    <n v="5230"/>
    <n v="14"/>
    <n v="154"/>
    <n v="558"/>
    <n v="5384"/>
    <n v="5942"/>
    <n v="9819"/>
    <n v="1230"/>
    <n v="8182"/>
    <n v="9412"/>
    <n v="42"/>
    <n v="365"/>
    <n v="407"/>
    <n v="1272"/>
    <n v="8547"/>
    <n v="1330783"/>
    <n v="33903"/>
    <n v="1364686"/>
    <n v="47648"/>
    <n v="0.97445255474452552"/>
    <n v="0.96648044692737434"/>
    <n v="66"/>
    <n v="0.318"/>
    <n v="6.4600000000000005E-2"/>
    <n v="429"/>
    <n v="119"/>
    <n v="1110"/>
    <n v="2020"/>
  </r>
  <r>
    <x v="22"/>
    <s v="C-IV"/>
    <x v="5"/>
    <x v="5"/>
    <n v="2017"/>
    <s v="2016/17"/>
    <n v="78"/>
    <n v="946"/>
    <n v="1"/>
    <n v="2"/>
    <n v="79"/>
    <n v="948"/>
    <n v="1027"/>
    <n v="1835"/>
    <n v="205"/>
    <n v="1626"/>
    <n v="1831"/>
    <n v="1"/>
    <n v="3"/>
    <n v="4"/>
    <n v="206"/>
    <n v="1629"/>
    <n v="245217"/>
    <n v="383"/>
    <n v="245600"/>
    <n v="4804"/>
    <n v="0.8"/>
    <n v="0.75862068965517238"/>
    <n v="66"/>
    <n v="0.318"/>
    <n v="6.4600000000000005E-2"/>
    <n v="79"/>
    <n v="11"/>
    <n v="19"/>
    <n v="39"/>
  </r>
  <r>
    <x v="23"/>
    <s v="C-IV"/>
    <x v="5"/>
    <x v="5"/>
    <n v="2017"/>
    <s v="2016/17"/>
    <n v="522"/>
    <n v="5781"/>
    <n v="1"/>
    <n v="25"/>
    <n v="523"/>
    <n v="5806"/>
    <n v="6329"/>
    <n v="11777"/>
    <n v="1308"/>
    <n v="10407"/>
    <n v="11715"/>
    <n v="3"/>
    <n v="59"/>
    <n v="62"/>
    <n v="1311"/>
    <n v="10466"/>
    <n v="1633060"/>
    <n v="6825"/>
    <n v="1639885"/>
    <n v="41780"/>
    <n v="0.94505494505494503"/>
    <n v="0.93725490196078431"/>
    <n v="66"/>
    <n v="0.318"/>
    <n v="6.4600000000000005E-2"/>
    <n v="488"/>
    <n v="62"/>
    <n v="492"/>
    <n v="1093"/>
  </r>
  <r>
    <x v="24"/>
    <s v="C-IV"/>
    <x v="5"/>
    <x v="5"/>
    <n v="2017"/>
    <s v="2016/17"/>
    <n v="3513"/>
    <n v="20105"/>
    <n v="6"/>
    <n v="36"/>
    <n v="3519"/>
    <n v="20141"/>
    <n v="23660"/>
    <n v="54748"/>
    <n v="9505"/>
    <n v="45123"/>
    <n v="54628"/>
    <n v="21"/>
    <n v="99"/>
    <n v="120"/>
    <n v="9526"/>
    <n v="45222"/>
    <n v="7102160"/>
    <n v="11229"/>
    <n v="7113389"/>
    <n v="140371"/>
    <n v="0.99209039548022604"/>
    <n v="0.9839486356340289"/>
    <n v="5"/>
    <n v="0"/>
    <n v="3.2199999999999999E-2"/>
    <n v="1613"/>
    <n v="289"/>
    <n v="3393"/>
    <n v="7966"/>
  </r>
  <r>
    <x v="25"/>
    <s v="C-IV"/>
    <x v="5"/>
    <x v="5"/>
    <n v="2017"/>
    <s v="2016/17"/>
    <n v="77"/>
    <n v="459"/>
    <n v="1"/>
    <n v="1"/>
    <n v="78"/>
    <n v="460"/>
    <n v="538"/>
    <n v="1137"/>
    <n v="200"/>
    <n v="934"/>
    <n v="1134"/>
    <n v="1"/>
    <n v="2"/>
    <n v="3"/>
    <n v="201"/>
    <n v="936"/>
    <n v="152668"/>
    <n v="493"/>
    <n v="153161"/>
    <n v="3177"/>
    <n v="1"/>
    <n v="1"/>
    <n v="66"/>
    <n v="0.318"/>
    <n v="6.4600000000000005E-2"/>
    <n v="36"/>
    <n v="3"/>
    <n v="34"/>
    <n v="66"/>
  </r>
  <r>
    <x v="26"/>
    <s v="C-IV"/>
    <x v="5"/>
    <x v="5"/>
    <n v="2017"/>
    <s v="2016/17"/>
    <n v="9"/>
    <n v="389"/>
    <n v="0"/>
    <n v="1"/>
    <n v="9"/>
    <n v="390"/>
    <n v="399"/>
    <n v="679"/>
    <n v="21"/>
    <n v="655"/>
    <n v="676"/>
    <n v="0"/>
    <n v="3"/>
    <n v="3"/>
    <n v="21"/>
    <n v="658"/>
    <n v="95714"/>
    <n v="317"/>
    <n v="96031"/>
    <n v="3733"/>
    <n v="0.97872340425531912"/>
    <n v="0.967741935483871"/>
    <n v="66"/>
    <n v="0.318"/>
    <n v="6.4600000000000005E-2"/>
    <n v="56"/>
    <n v="17"/>
    <n v="53"/>
    <n v="112"/>
  </r>
  <r>
    <x v="27"/>
    <s v="C-IV"/>
    <x v="5"/>
    <x v="5"/>
    <n v="2017"/>
    <s v="2016/17"/>
    <n v="2332"/>
    <n v="18647"/>
    <n v="7"/>
    <n v="87"/>
    <n v="2339"/>
    <n v="18734"/>
    <n v="21073"/>
    <n v="46439"/>
    <n v="6018"/>
    <n v="40137"/>
    <n v="46155"/>
    <n v="25"/>
    <n v="259"/>
    <n v="284"/>
    <n v="6043"/>
    <n v="40396"/>
    <n v="6011169"/>
    <n v="25212"/>
    <n v="6036381"/>
    <n v="186395"/>
    <n v="0.99651162790697678"/>
    <n v="0.95372233400402417"/>
    <n v="6"/>
    <n v="0.33300000000000002"/>
    <n v="0.03"/>
    <n v="1482"/>
    <n v="390"/>
    <n v="6257"/>
    <n v="14414"/>
  </r>
  <r>
    <x v="28"/>
    <s v="C-IV"/>
    <x v="5"/>
    <x v="5"/>
    <n v="2017"/>
    <s v="2016/17"/>
    <n v="285"/>
    <n v="2911"/>
    <n v="2"/>
    <n v="24"/>
    <n v="287"/>
    <n v="2935"/>
    <n v="3222"/>
    <n v="6398"/>
    <n v="679"/>
    <n v="5647"/>
    <n v="6326"/>
    <n v="6"/>
    <n v="66"/>
    <n v="72"/>
    <n v="685"/>
    <n v="5713"/>
    <n v="783892"/>
    <n v="4299"/>
    <n v="788191"/>
    <n v="32575"/>
    <n v="0.9765625"/>
    <n v="0.95604395604395609"/>
    <n v="66"/>
    <n v="0.318"/>
    <n v="6.4600000000000005E-2"/>
    <n v="282"/>
    <n v="80"/>
    <n v="635"/>
    <n v="1370"/>
  </r>
  <r>
    <x v="29"/>
    <s v="C-IV"/>
    <x v="5"/>
    <x v="5"/>
    <n v="2017"/>
    <s v="2016/17"/>
    <n v="251"/>
    <n v="3893"/>
    <n v="0"/>
    <n v="4"/>
    <n v="251"/>
    <n v="3897"/>
    <n v="4148"/>
    <n v="7119"/>
    <n v="637"/>
    <n v="6469"/>
    <n v="7106"/>
    <n v="1"/>
    <n v="12"/>
    <n v="13"/>
    <n v="638"/>
    <n v="6481"/>
    <n v="974623"/>
    <n v="1024"/>
    <n v="975647"/>
    <n v="25088"/>
    <n v="0.86224489795918369"/>
    <n v="0.85401459854014594"/>
    <n v="66"/>
    <n v="0.318"/>
    <n v="6.4600000000000005E-2"/>
    <n v="314"/>
    <n v="96"/>
    <n v="114"/>
    <n v="207"/>
  </r>
  <r>
    <x v="30"/>
    <s v="CalWIN"/>
    <x v="5"/>
    <x v="5"/>
    <n v="2017"/>
    <s v="2016/17"/>
    <n v="9617"/>
    <n v="104495"/>
    <n v="80"/>
    <n v="1845"/>
    <n v="9697"/>
    <n v="106340"/>
    <n v="116037"/>
    <n v="234962"/>
    <n v="24880"/>
    <n v="205762"/>
    <n v="230642"/>
    <n v="284"/>
    <n v="4036"/>
    <n v="4320"/>
    <n v="25164"/>
    <n v="209798"/>
    <n v="30987678"/>
    <n v="487871"/>
    <n v="31475549"/>
    <n v="895545"/>
    <n v="0.99780482937537418"/>
    <n v="0.99809451219512191"/>
    <n v="38"/>
    <n v="0.36799999999999999"/>
    <n v="6.2899999999999998E-2"/>
    <n v="7310"/>
    <n v="1767"/>
    <n v="23900"/>
    <n v="52849"/>
  </r>
  <r>
    <x v="31"/>
    <s v="CalWIN"/>
    <x v="5"/>
    <x v="5"/>
    <n v="2017"/>
    <s v="2016/17"/>
    <n v="630"/>
    <n v="8043"/>
    <n v="7"/>
    <n v="46"/>
    <n v="637"/>
    <n v="8089"/>
    <n v="8726"/>
    <n v="16164"/>
    <n v="1597"/>
    <n v="14460"/>
    <n v="16057"/>
    <n v="20"/>
    <n v="87"/>
    <n v="107"/>
    <n v="1617"/>
    <n v="14547"/>
    <n v="2047482"/>
    <n v="13577"/>
    <n v="2061059"/>
    <n v="62608"/>
    <n v="1"/>
    <n v="0.90954773869346739"/>
    <n v="66"/>
    <n v="0.318"/>
    <n v="6.4600000000000005E-2"/>
    <n v="652"/>
    <n v="269"/>
    <n v="584"/>
    <n v="1211"/>
  </r>
  <r>
    <x v="32"/>
    <s v="C-IV"/>
    <x v="5"/>
    <x v="5"/>
    <n v="2017"/>
    <s v="2016/17"/>
    <n v="80"/>
    <n v="1055"/>
    <n v="0"/>
    <n v="0"/>
    <n v="80"/>
    <n v="1055"/>
    <n v="1135"/>
    <n v="2071"/>
    <n v="201"/>
    <n v="1870"/>
    <n v="2071"/>
    <n v="0"/>
    <n v="0"/>
    <n v="0"/>
    <n v="201"/>
    <n v="1870"/>
    <n v="276439"/>
    <n v="0"/>
    <n v="276439"/>
    <n v="6476"/>
    <n v="0.9285714285714286"/>
    <n v="0.88461538461538458"/>
    <n v="66"/>
    <n v="0.318"/>
    <n v="6.4600000000000005E-2"/>
    <n v="72"/>
    <n v="12"/>
    <n v="43"/>
    <n v="73"/>
  </r>
  <r>
    <x v="33"/>
    <s v="C-IV"/>
    <x v="5"/>
    <x v="5"/>
    <n v="2017"/>
    <s v="2016/17"/>
    <n v="14263"/>
    <n v="107602"/>
    <n v="36"/>
    <n v="374"/>
    <n v="14299"/>
    <n v="107976"/>
    <n v="122275"/>
    <n v="269873"/>
    <n v="38717"/>
    <n v="229975"/>
    <n v="268692"/>
    <n v="130"/>
    <n v="1051"/>
    <n v="1181"/>
    <n v="38847"/>
    <n v="231026"/>
    <n v="35388609"/>
    <n v="116615"/>
    <n v="35505224"/>
    <n v="836921"/>
    <n v="0.99610960757780787"/>
    <n v="0.93061128156714656"/>
    <n v="32"/>
    <n v="0.34399999999999997"/>
    <n v="4.9500000000000002E-2"/>
    <n v="10753"/>
    <n v="2969"/>
    <n v="13273"/>
    <n v="30312"/>
  </r>
  <r>
    <x v="34"/>
    <s v="CalWIN"/>
    <x v="5"/>
    <x v="5"/>
    <n v="2017"/>
    <s v="2016/17"/>
    <n v="14046"/>
    <n v="83309"/>
    <n v="234"/>
    <n v="993"/>
    <n v="14280"/>
    <n v="84302"/>
    <n v="98582"/>
    <n v="206394"/>
    <n v="37504"/>
    <n v="165537"/>
    <n v="203041"/>
    <n v="953"/>
    <n v="2400"/>
    <n v="3353"/>
    <n v="38457"/>
    <n v="167937"/>
    <n v="28594136"/>
    <n v="383120"/>
    <n v="28977256"/>
    <n v="554486"/>
    <n v="0.99323671497584543"/>
    <n v="0.99349349349349347"/>
    <n v="34"/>
    <n v="0.47099999999999997"/>
    <n v="4.65E-2"/>
    <n v="8179"/>
    <n v="2254"/>
    <n v="7867"/>
    <n v="15881"/>
  </r>
  <r>
    <x v="35"/>
    <s v="C-IV"/>
    <x v="5"/>
    <x v="5"/>
    <n v="2017"/>
    <s v="2016/17"/>
    <n v="244"/>
    <n v="1993"/>
    <n v="0"/>
    <n v="7"/>
    <n v="244"/>
    <n v="2000"/>
    <n v="2244"/>
    <n v="5021"/>
    <n v="643"/>
    <n v="4353"/>
    <n v="4996"/>
    <n v="1"/>
    <n v="24"/>
    <n v="25"/>
    <n v="644"/>
    <n v="4377"/>
    <n v="642589"/>
    <n v="1530"/>
    <n v="644119"/>
    <n v="18844"/>
    <n v="0.97435897435897434"/>
    <n v="0.98148148148148151"/>
    <n v="66"/>
    <n v="0.318"/>
    <n v="6.4600000000000005E-2"/>
    <n v="147"/>
    <n v="33"/>
    <n v="299"/>
    <n v="710"/>
  </r>
  <r>
    <x v="36"/>
    <s v="C-IV"/>
    <x v="5"/>
    <x v="5"/>
    <n v="2017"/>
    <s v="2016/17"/>
    <n v="22909"/>
    <n v="143145"/>
    <n v="50"/>
    <n v="590"/>
    <n v="22959"/>
    <n v="143735"/>
    <n v="166694"/>
    <n v="363138"/>
    <n v="60546"/>
    <n v="300945"/>
    <n v="361491"/>
    <n v="168"/>
    <n v="1479"/>
    <n v="1647"/>
    <n v="60714"/>
    <n v="302424"/>
    <n v="48848580"/>
    <n v="172660"/>
    <n v="49021240"/>
    <n v="884413"/>
    <n v="0.99291439191543729"/>
    <n v="0.95762282627047102"/>
    <n v="42"/>
    <n v="0.28599999999999998"/>
    <n v="3.6400000000000002E-2"/>
    <n v="12569"/>
    <n v="3423"/>
    <n v="17704"/>
    <n v="38619"/>
  </r>
  <r>
    <x v="37"/>
    <s v="CalWIN"/>
    <x v="5"/>
    <x v="5"/>
    <n v="2017"/>
    <s v="2016/17"/>
    <n v="12045"/>
    <n v="119870"/>
    <n v="126"/>
    <n v="1263"/>
    <n v="12171"/>
    <n v="121133"/>
    <n v="133304"/>
    <n v="267684"/>
    <n v="33288"/>
    <n v="231126"/>
    <n v="264414"/>
    <n v="421"/>
    <n v="2849"/>
    <n v="3270"/>
    <n v="33709"/>
    <n v="233975"/>
    <n v="35068868"/>
    <n v="354534"/>
    <n v="35423402"/>
    <n v="895591"/>
    <n v="0.98021760633036603"/>
    <n v="0.97419052088221492"/>
    <n v="53"/>
    <n v="0.41499999999999998"/>
    <n v="2.7199999999999998E-2"/>
    <n v="11554"/>
    <n v="4345"/>
    <n v="13138"/>
    <n v="27472"/>
  </r>
  <r>
    <x v="38"/>
    <s v="CalWIN"/>
    <x v="5"/>
    <x v="5"/>
    <n v="2017"/>
    <s v="2016/17"/>
    <n v="1979"/>
    <n v="30676"/>
    <n v="54"/>
    <n v="1379"/>
    <n v="2033"/>
    <n v="32055"/>
    <n v="34088"/>
    <n v="50807"/>
    <n v="4281"/>
    <n v="44354"/>
    <n v="48635"/>
    <n v="146"/>
    <n v="2026"/>
    <n v="2172"/>
    <n v="4427"/>
    <n v="46380"/>
    <n v="7002343"/>
    <n v="283486"/>
    <n v="7285829"/>
    <n v="221786"/>
    <n v="0.98164513936097897"/>
    <n v="0.91547464239271781"/>
    <n v="10"/>
    <n v="0.3"/>
    <n v="7.4700000000000003E-2"/>
    <n v="2799"/>
    <n v="899"/>
    <n v="3468"/>
    <n v="5685"/>
  </r>
  <r>
    <x v="39"/>
    <s v="C-IV"/>
    <x v="5"/>
    <x v="5"/>
    <n v="2017"/>
    <s v="2016/17"/>
    <n v="6531"/>
    <n v="41781"/>
    <n v="18"/>
    <n v="280"/>
    <n v="6549"/>
    <n v="42061"/>
    <n v="48610"/>
    <n v="107840"/>
    <n v="16113"/>
    <n v="90920"/>
    <n v="107033"/>
    <n v="67"/>
    <n v="740"/>
    <n v="807"/>
    <n v="16180"/>
    <n v="91660"/>
    <n v="14096456"/>
    <n v="87376"/>
    <n v="14183832"/>
    <n v="298583"/>
    <n v="0.98104738154613469"/>
    <n v="0.93707354056103109"/>
    <n v="12"/>
    <n v="8.3000000000000004E-2"/>
    <n v="3.8100000000000002E-2"/>
    <n v="3225"/>
    <n v="1140"/>
    <n v="6185"/>
    <n v="13515"/>
  </r>
  <r>
    <x v="40"/>
    <s v="CalWIN"/>
    <x v="5"/>
    <x v="5"/>
    <n v="2017"/>
    <s v="2016/17"/>
    <n v="827"/>
    <n v="8763"/>
    <n v="2"/>
    <n v="16"/>
    <n v="829"/>
    <n v="8779"/>
    <n v="9608"/>
    <n v="17037"/>
    <n v="2051"/>
    <n v="14939"/>
    <n v="16990"/>
    <n v="7"/>
    <n v="40"/>
    <n v="47"/>
    <n v="2058"/>
    <n v="14979"/>
    <n v="2280572"/>
    <n v="3934"/>
    <n v="2284506"/>
    <n v="60723"/>
    <n v="0.97542997542997545"/>
    <n v="0.99604743083003955"/>
    <n v="66"/>
    <n v="0.318"/>
    <n v="6.4600000000000005E-2"/>
    <n v="694"/>
    <n v="135"/>
    <n v="1001"/>
    <n v="2104"/>
  </r>
  <r>
    <x v="41"/>
    <s v="CalWIN"/>
    <x v="5"/>
    <x v="5"/>
    <n v="2017"/>
    <s v="2016/17"/>
    <n v="693"/>
    <n v="12669"/>
    <n v="6"/>
    <n v="268"/>
    <n v="699"/>
    <n v="12937"/>
    <n v="13636"/>
    <n v="26186"/>
    <n v="1675"/>
    <n v="23835"/>
    <n v="25510"/>
    <n v="20"/>
    <n v="656"/>
    <n v="676"/>
    <n v="1695"/>
    <n v="24491"/>
    <n v="3297763"/>
    <n v="61015"/>
    <n v="3358778"/>
    <n v="151645"/>
    <n v="0.98333333333333328"/>
    <n v="0.87687687687687688"/>
    <n v="66"/>
    <n v="0.318"/>
    <n v="6.4600000000000005E-2"/>
    <n v="1034"/>
    <n v="218"/>
    <n v="2963"/>
    <n v="5974"/>
  </r>
  <r>
    <x v="42"/>
    <s v="CalWIN"/>
    <x v="5"/>
    <x v="5"/>
    <n v="2017"/>
    <s v="2016/17"/>
    <n v="2018"/>
    <n v="16388"/>
    <n v="5"/>
    <n v="92"/>
    <n v="2023"/>
    <n v="16480"/>
    <n v="18503"/>
    <n v="37821"/>
    <n v="5323"/>
    <n v="32273"/>
    <n v="37596"/>
    <n v="17"/>
    <n v="208"/>
    <n v="225"/>
    <n v="5340"/>
    <n v="32481"/>
    <n v="5089938"/>
    <n v="23321"/>
    <n v="5113259"/>
    <n v="147651"/>
    <n v="0.98471337579617835"/>
    <n v="0.93771626297577859"/>
    <n v="66"/>
    <n v="0.318"/>
    <n v="6.4600000000000005E-2"/>
    <n v="1310"/>
    <n v="380"/>
    <n v="4131"/>
    <n v="9600"/>
  </r>
  <r>
    <x v="43"/>
    <s v="CalWIN"/>
    <x v="5"/>
    <x v="5"/>
    <n v="2017"/>
    <s v="2016/17"/>
    <n v="3836"/>
    <n v="42539"/>
    <n v="35"/>
    <n v="874"/>
    <n v="3871"/>
    <n v="43413"/>
    <n v="47284"/>
    <n v="92106"/>
    <n v="9337"/>
    <n v="80815"/>
    <n v="90152"/>
    <n v="108"/>
    <n v="1846"/>
    <n v="1954"/>
    <n v="9445"/>
    <n v="82661"/>
    <n v="12064182"/>
    <n v="223516"/>
    <n v="12287698"/>
    <n v="430830"/>
    <n v="0.9916666666666667"/>
    <n v="0.98357664233576647"/>
    <n v="15"/>
    <n v="0.4"/>
    <n v="4.1700000000000001E-2"/>
    <n v="2972"/>
    <n v="724"/>
    <n v="8152"/>
    <n v="16982"/>
  </r>
  <r>
    <x v="44"/>
    <s v="CalWIN"/>
    <x v="5"/>
    <x v="5"/>
    <n v="2017"/>
    <s v="2016/17"/>
    <n v="1040"/>
    <n v="13585"/>
    <n v="1"/>
    <n v="27"/>
    <n v="1041"/>
    <n v="13612"/>
    <n v="14653"/>
    <n v="26228"/>
    <n v="2601"/>
    <n v="23552"/>
    <n v="26153"/>
    <n v="4"/>
    <n v="71"/>
    <n v="75"/>
    <n v="2605"/>
    <n v="23623"/>
    <n v="3524154"/>
    <n v="8096"/>
    <n v="3532250"/>
    <n v="78918"/>
    <n v="0.9761336515513126"/>
    <n v="0.98378378378378384"/>
    <n v="66"/>
    <n v="0.318"/>
    <n v="6.4600000000000005E-2"/>
    <n v="717"/>
    <n v="213"/>
    <n v="2273"/>
    <n v="4873"/>
  </r>
  <r>
    <x v="45"/>
    <s v="C-IV"/>
    <x v="5"/>
    <x v="5"/>
    <n v="2017"/>
    <s v="2016/17"/>
    <n v="1157"/>
    <n v="11278"/>
    <n v="1"/>
    <n v="21"/>
    <n v="1158"/>
    <n v="11299"/>
    <n v="12457"/>
    <n v="23286"/>
    <n v="2798"/>
    <n v="20444"/>
    <n v="23242"/>
    <n v="3"/>
    <n v="41"/>
    <n v="44"/>
    <n v="2801"/>
    <n v="20485"/>
    <n v="3076775"/>
    <n v="5797"/>
    <n v="3082572"/>
    <n v="63429"/>
    <n v="0.95292207792207795"/>
    <n v="0.97350993377483441"/>
    <n v="66"/>
    <n v="0.318"/>
    <n v="6.4600000000000005E-2"/>
    <n v="1093"/>
    <n v="246"/>
    <n v="520"/>
    <n v="838"/>
  </r>
  <r>
    <x v="46"/>
    <s v="C-IV"/>
    <x v="5"/>
    <x v="5"/>
    <n v="2017"/>
    <s v="2016/17"/>
    <n v="13"/>
    <n v="154"/>
    <n v="0"/>
    <n v="0"/>
    <n v="13"/>
    <n v="154"/>
    <n v="167"/>
    <n v="275"/>
    <n v="31"/>
    <n v="244"/>
    <n v="275"/>
    <n v="0"/>
    <n v="0"/>
    <n v="0"/>
    <n v="31"/>
    <n v="244"/>
    <n v="38709"/>
    <n v="0"/>
    <n v="38709"/>
    <n v="839"/>
    <n v="1"/>
    <n v="1"/>
    <n v="66"/>
    <n v="0.318"/>
    <n v="6.4600000000000005E-2"/>
    <n v="15"/>
    <n v="1"/>
    <n v="3"/>
    <n v="3"/>
  </r>
  <r>
    <x v="47"/>
    <s v="C-IV"/>
    <x v="5"/>
    <x v="5"/>
    <n v="2017"/>
    <s v="2016/17"/>
    <n v="356"/>
    <n v="2736"/>
    <n v="0"/>
    <n v="4"/>
    <n v="356"/>
    <n v="2740"/>
    <n v="3096"/>
    <n v="6406"/>
    <n v="942"/>
    <n v="5453"/>
    <n v="6395"/>
    <n v="1"/>
    <n v="10"/>
    <n v="11"/>
    <n v="943"/>
    <n v="5463"/>
    <n v="837055"/>
    <n v="863"/>
    <n v="837918"/>
    <n v="18963"/>
    <n v="0.99173553719008267"/>
    <n v="0.86419753086419748"/>
    <n v="66"/>
    <n v="0.318"/>
    <n v="6.4600000000000005E-2"/>
    <n v="236"/>
    <n v="68"/>
    <n v="155"/>
    <n v="284"/>
  </r>
  <r>
    <x v="48"/>
    <s v="CalWIN"/>
    <x v="5"/>
    <x v="5"/>
    <n v="2017"/>
    <s v="2016/17"/>
    <n v="2345"/>
    <n v="18560"/>
    <n v="7"/>
    <n v="113"/>
    <n v="2352"/>
    <n v="18673"/>
    <n v="21025"/>
    <n v="39458"/>
    <n v="5603"/>
    <n v="33577"/>
    <n v="39180"/>
    <n v="27"/>
    <n v="251"/>
    <n v="278"/>
    <n v="5630"/>
    <n v="33828"/>
    <n v="5443331"/>
    <n v="30939"/>
    <n v="5474270"/>
    <n v="121544"/>
    <n v="0.98358585858585856"/>
    <n v="0.97641509433962259"/>
    <n v="8"/>
    <n v="0.5"/>
    <n v="5.0000000000000001E-3"/>
    <n v="1496"/>
    <n v="394"/>
    <n v="1949"/>
    <n v="3933"/>
  </r>
  <r>
    <x v="49"/>
    <s v="CalWIN"/>
    <x v="5"/>
    <x v="5"/>
    <n v="2017"/>
    <s v="2016/17"/>
    <n v="1287"/>
    <n v="15912"/>
    <n v="10"/>
    <n v="117"/>
    <n v="1297"/>
    <n v="16029"/>
    <n v="17326"/>
    <n v="30450"/>
    <n v="3181"/>
    <n v="26920"/>
    <n v="30101"/>
    <n v="38"/>
    <n v="311"/>
    <n v="349"/>
    <n v="3219"/>
    <n v="27231"/>
    <n v="4005180"/>
    <n v="30333"/>
    <n v="4035513"/>
    <n v="128788"/>
    <n v="0.99141630901287559"/>
    <n v="0.90769230769230769"/>
    <n v="66"/>
    <n v="0.318"/>
    <n v="6.4600000000000005E-2"/>
    <n v="950"/>
    <n v="342"/>
    <n v="2673"/>
    <n v="5664"/>
  </r>
  <r>
    <x v="50"/>
    <s v="C-IV"/>
    <x v="5"/>
    <x v="5"/>
    <n v="2017"/>
    <s v="2016/17"/>
    <n v="5152"/>
    <n v="34607"/>
    <n v="10"/>
    <n v="75"/>
    <n v="5162"/>
    <n v="34682"/>
    <n v="39844"/>
    <n v="83142"/>
    <n v="13397"/>
    <n v="69475"/>
    <n v="82872"/>
    <n v="40"/>
    <n v="230"/>
    <n v="270"/>
    <n v="13437"/>
    <n v="69705"/>
    <n v="11052635"/>
    <n v="24912"/>
    <n v="11077547"/>
    <n v="249693"/>
    <n v="0.97940267765190525"/>
    <n v="0.95482388973966315"/>
    <n v="9"/>
    <n v="0.55600000000000005"/>
    <n v="4.3200000000000002E-2"/>
    <n v="3085"/>
    <n v="728"/>
    <n v="4497"/>
    <n v="9941"/>
  </r>
  <r>
    <x v="51"/>
    <s v="C-IV"/>
    <x v="5"/>
    <x v="5"/>
    <n v="2017"/>
    <s v="2016/17"/>
    <n v="692"/>
    <n v="4836"/>
    <n v="6"/>
    <n v="24"/>
    <n v="698"/>
    <n v="4860"/>
    <n v="5558"/>
    <n v="12737"/>
    <n v="1954"/>
    <n v="10699"/>
    <n v="12653"/>
    <n v="16"/>
    <n v="68"/>
    <n v="84"/>
    <n v="1970"/>
    <n v="10767"/>
    <n v="1672684"/>
    <n v="9007"/>
    <n v="1681691"/>
    <n v="42826"/>
    <n v="0.98165137614678899"/>
    <n v="0.90184049079754602"/>
    <n v="66"/>
    <n v="0.318"/>
    <n v="6.4600000000000005E-2"/>
    <n v="384"/>
    <n v="120"/>
    <n v="577"/>
    <n v="1318"/>
  </r>
  <r>
    <x v="52"/>
    <s v="C-IV"/>
    <x v="5"/>
    <x v="5"/>
    <n v="2017"/>
    <s v="2016/17"/>
    <n v="458"/>
    <n v="3857"/>
    <n v="0"/>
    <n v="4"/>
    <n v="458"/>
    <n v="3861"/>
    <n v="4319"/>
    <n v="9386"/>
    <n v="1205"/>
    <n v="8167"/>
    <n v="9372"/>
    <n v="0"/>
    <n v="14"/>
    <n v="14"/>
    <n v="1205"/>
    <n v="8181"/>
    <n v="1198847"/>
    <n v="1940"/>
    <n v="1200787"/>
    <n v="27318"/>
    <n v="0.94475138121546964"/>
    <n v="0.94736842105263153"/>
    <n v="66"/>
    <n v="0.318"/>
    <n v="6.4600000000000005E-2"/>
    <n v="365"/>
    <n v="44"/>
    <n v="400"/>
    <n v="884"/>
  </r>
  <r>
    <x v="53"/>
    <s v="C-IV"/>
    <x v="5"/>
    <x v="5"/>
    <n v="2017"/>
    <s v="2016/17"/>
    <n v="60"/>
    <n v="913"/>
    <n v="0"/>
    <n v="1"/>
    <n v="60"/>
    <n v="914"/>
    <n v="974"/>
    <n v="1706"/>
    <n v="138"/>
    <n v="1566"/>
    <n v="1704"/>
    <n v="0"/>
    <n v="2"/>
    <n v="2"/>
    <n v="138"/>
    <n v="1568"/>
    <n v="239246"/>
    <n v="207"/>
    <n v="239453"/>
    <n v="4839"/>
    <n v="0.92982456140350878"/>
    <n v="0.75609756097560976"/>
    <n v="66"/>
    <n v="0.318"/>
    <n v="6.4600000000000005E-2"/>
    <n v="85"/>
    <n v="10"/>
    <n v="28"/>
    <n v="38"/>
  </r>
  <r>
    <x v="54"/>
    <s v="CalWIN"/>
    <x v="5"/>
    <x v="5"/>
    <n v="2017"/>
    <s v="2016/17"/>
    <n v="7127"/>
    <n v="43438"/>
    <n v="21"/>
    <n v="409"/>
    <n v="7148"/>
    <n v="43847"/>
    <n v="50995"/>
    <n v="118132"/>
    <n v="19571"/>
    <n v="97431"/>
    <n v="117002"/>
    <n v="77"/>
    <n v="1053"/>
    <n v="1130"/>
    <n v="19648"/>
    <n v="98484"/>
    <n v="15676032"/>
    <n v="122769"/>
    <n v="15798801"/>
    <n v="256943"/>
    <n v="0.99111807732497392"/>
    <n v="0.93571428571428572"/>
    <n v="14"/>
    <n v="0.42899999999999999"/>
    <n v="4.2999999999999997E-2"/>
    <n v="2662"/>
    <n v="372"/>
    <n v="7579"/>
    <n v="18126"/>
  </r>
  <r>
    <x v="55"/>
    <s v="C-IV"/>
    <x v="5"/>
    <x v="5"/>
    <n v="2017"/>
    <s v="2016/17"/>
    <n v="266"/>
    <n v="2595"/>
    <n v="0"/>
    <n v="3"/>
    <n v="266"/>
    <n v="2598"/>
    <n v="2864"/>
    <n v="5039"/>
    <n v="675"/>
    <n v="4357"/>
    <n v="5032"/>
    <n v="2"/>
    <n v="5"/>
    <n v="7"/>
    <n v="677"/>
    <n v="4362"/>
    <n v="660328"/>
    <n v="632"/>
    <n v="660960"/>
    <n v="14129"/>
    <n v="0.98347107438016534"/>
    <n v="0.9135802469135802"/>
    <n v="66"/>
    <n v="0.318"/>
    <n v="6.4600000000000005E-2"/>
    <n v="213"/>
    <n v="30"/>
    <n v="83"/>
    <n v="141"/>
  </r>
  <r>
    <x v="56"/>
    <s v="CalWIN"/>
    <x v="5"/>
    <x v="5"/>
    <n v="2017"/>
    <s v="2016/17"/>
    <n v="2631"/>
    <n v="32367"/>
    <n v="8"/>
    <n v="334"/>
    <n v="2639"/>
    <n v="32701"/>
    <n v="35340"/>
    <n v="70075"/>
    <n v="6653"/>
    <n v="62727"/>
    <n v="69380"/>
    <n v="28"/>
    <n v="667"/>
    <n v="695"/>
    <n v="6681"/>
    <n v="63394"/>
    <n v="9270705"/>
    <n v="121075"/>
    <n v="9391780"/>
    <n v="234520"/>
    <n v="0.99146625290923196"/>
    <n v="0.96296296296296291"/>
    <n v="13"/>
    <n v="0.154"/>
    <n v="8.9499999999999996E-2"/>
    <n v="2704"/>
    <n v="449"/>
    <n v="5922"/>
    <n v="13723"/>
  </r>
  <r>
    <x v="57"/>
    <s v="CalWIN"/>
    <x v="5"/>
    <x v="5"/>
    <n v="2017"/>
    <s v="2016/17"/>
    <n v="836"/>
    <n v="9082"/>
    <n v="19"/>
    <n v="117"/>
    <n v="855"/>
    <n v="9199"/>
    <n v="10054"/>
    <n v="19272"/>
    <n v="2186"/>
    <n v="16691"/>
    <n v="18877"/>
    <n v="83"/>
    <n v="312"/>
    <n v="395"/>
    <n v="2269"/>
    <n v="17003"/>
    <n v="2558243"/>
    <n v="44644"/>
    <n v="2602887"/>
    <n v="59165"/>
    <n v="0.95414847161572047"/>
    <n v="0.96916299559471364"/>
    <n v="66"/>
    <n v="0.318"/>
    <n v="6.4600000000000005E-2"/>
    <n v="755"/>
    <n v="42"/>
    <n v="846"/>
    <n v="1727"/>
  </r>
  <r>
    <x v="58"/>
    <s v="C-IV"/>
    <x v="5"/>
    <x v="5"/>
    <n v="2017"/>
    <s v="2016/17"/>
    <n v="772"/>
    <n v="5193"/>
    <n v="2"/>
    <n v="16"/>
    <n v="774"/>
    <n v="5209"/>
    <n v="5983"/>
    <n v="12987"/>
    <n v="2051"/>
    <n v="10882"/>
    <n v="12933"/>
    <n v="7"/>
    <n v="47"/>
    <n v="54"/>
    <n v="2058"/>
    <n v="10929"/>
    <n v="1725922"/>
    <n v="5193"/>
    <n v="1731115"/>
    <n v="32756"/>
    <n v="1"/>
    <n v="0.97211155378486058"/>
    <n v="66"/>
    <n v="0.318"/>
    <n v="6.4600000000000005E-2"/>
    <n v="494"/>
    <n v="100"/>
    <n v="449"/>
    <n v="938"/>
  </r>
  <r>
    <x v="0"/>
    <s v="n/a"/>
    <x v="6"/>
    <x v="5"/>
    <n v="2017"/>
    <s v="2017/18"/>
    <n v="239543"/>
    <n v="1720000"/>
    <n v="2041"/>
    <n v="17214"/>
    <n v="241584"/>
    <n v="1737214"/>
    <n v="1978798"/>
    <n v="4083862"/>
    <n v="614296"/>
    <n v="3424697"/>
    <n v="4038993"/>
    <n v="6771"/>
    <n v="38098"/>
    <n v="44869"/>
    <n v="621067"/>
    <n v="3462795"/>
    <n v="551629904"/>
    <n v="5168520"/>
    <n v="556798424"/>
    <n v="13353227"/>
    <n v="0.98644102942192935"/>
    <n v="0.93133280786698192"/>
    <n v="730"/>
    <n v="0.38500000000000001"/>
    <n v="6.2700000000000006E-2"/>
    <n v="150198"/>
    <n v="43589"/>
    <n v="268407"/>
    <n v="578152"/>
  </r>
  <r>
    <x v="1"/>
    <s v="CalWIN"/>
    <x v="6"/>
    <x v="5"/>
    <n v="2017"/>
    <s v="2017/18"/>
    <n v="5038"/>
    <n v="50537"/>
    <n v="77"/>
    <n v="1212"/>
    <n v="5115"/>
    <n v="51749"/>
    <n v="56864"/>
    <n v="107183"/>
    <n v="11719"/>
    <n v="92429"/>
    <n v="104148"/>
    <n v="269"/>
    <n v="2766"/>
    <n v="3035"/>
    <n v="11988"/>
    <n v="95195"/>
    <n v="14790381"/>
    <n v="342905"/>
    <n v="15133286"/>
    <n v="434483"/>
    <s v="n/a"/>
    <s v="n/a"/>
    <n v="19"/>
    <n v="0.42099999999999999"/>
    <n v="3.3799999999999997E-2"/>
    <n v="5174"/>
    <n v="1732"/>
    <n v="6657"/>
    <n v="13082"/>
  </r>
  <r>
    <x v="2"/>
    <s v="C-IV"/>
    <x v="6"/>
    <x v="5"/>
    <n v="2017"/>
    <s v="2017/18"/>
    <n v="1"/>
    <n v="75"/>
    <n v="0"/>
    <n v="0"/>
    <n v="1"/>
    <n v="75"/>
    <n v="76"/>
    <n v="138"/>
    <n v="1"/>
    <n v="137"/>
    <n v="138"/>
    <n v="0"/>
    <n v="0"/>
    <n v="0"/>
    <n v="1"/>
    <n v="137"/>
    <n v="16899"/>
    <n v="0"/>
    <n v="16899"/>
    <n v="316"/>
    <n v="1"/>
    <n v="1"/>
    <n v="71"/>
    <n v="0.29599999999999999"/>
    <n v="6.3500000000000001E-2"/>
    <n v="2"/>
    <n v="0"/>
    <n v="3"/>
    <n v="3"/>
  </r>
  <r>
    <x v="3"/>
    <s v="C-IV"/>
    <x v="6"/>
    <x v="5"/>
    <n v="2017"/>
    <s v="2017/18"/>
    <n v="118"/>
    <n v="1531"/>
    <n v="0"/>
    <n v="0"/>
    <n v="118"/>
    <n v="1531"/>
    <n v="1649"/>
    <n v="2999"/>
    <n v="300"/>
    <n v="2697"/>
    <n v="2997"/>
    <n v="0"/>
    <n v="2"/>
    <n v="2"/>
    <n v="300"/>
    <n v="2699"/>
    <n v="392151"/>
    <n v="0"/>
    <n v="392151"/>
    <n v="8196"/>
    <n v="0.9438202247191011"/>
    <n v="0.98181818181818181"/>
    <n v="71"/>
    <n v="0.29599999999999999"/>
    <n v="6.3500000000000001E-2"/>
    <n v="122"/>
    <n v="25"/>
    <n v="41"/>
    <n v="70"/>
  </r>
  <r>
    <x v="4"/>
    <s v="C-IV"/>
    <x v="6"/>
    <x v="5"/>
    <n v="2017"/>
    <s v="2017/18"/>
    <n v="1531"/>
    <n v="15082"/>
    <n v="2"/>
    <n v="36"/>
    <n v="1533"/>
    <n v="15118"/>
    <n v="16651"/>
    <n v="30937"/>
    <n v="3805"/>
    <n v="27050"/>
    <n v="30855"/>
    <n v="9"/>
    <n v="73"/>
    <n v="82"/>
    <n v="3814"/>
    <n v="27123"/>
    <n v="4179670"/>
    <n v="9799"/>
    <n v="4189469"/>
    <n v="83142"/>
    <n v="0.92170329670329676"/>
    <n v="0.95777351247600773"/>
    <n v="71"/>
    <n v="0.29599999999999999"/>
    <n v="6.3500000000000001E-2"/>
    <n v="1345"/>
    <n v="486"/>
    <n v="751"/>
    <n v="1291"/>
  </r>
  <r>
    <x v="5"/>
    <s v="C-IV"/>
    <x v="6"/>
    <x v="5"/>
    <n v="2017"/>
    <s v="2017/18"/>
    <n v="192"/>
    <n v="2587"/>
    <n v="0"/>
    <n v="6"/>
    <n v="192"/>
    <n v="2593"/>
    <n v="2785"/>
    <n v="4980"/>
    <n v="511"/>
    <n v="4459"/>
    <n v="4970"/>
    <n v="0"/>
    <n v="10"/>
    <n v="10"/>
    <n v="511"/>
    <n v="4469"/>
    <n v="665392"/>
    <n v="1340"/>
    <n v="666732"/>
    <n v="12096"/>
    <n v="0.96946564885496178"/>
    <n v="0.94047619047619047"/>
    <n v="71"/>
    <n v="0.29599999999999999"/>
    <n v="6.3500000000000001E-2"/>
    <n v="181"/>
    <n v="30"/>
    <n v="57"/>
    <n v="103"/>
  </r>
  <r>
    <x v="6"/>
    <s v="C-IV"/>
    <x v="6"/>
    <x v="5"/>
    <n v="2017"/>
    <s v="2017/18"/>
    <n v="80"/>
    <n v="605"/>
    <n v="1"/>
    <n v="2"/>
    <n v="81"/>
    <n v="607"/>
    <n v="688"/>
    <n v="1527"/>
    <n v="196"/>
    <n v="1326"/>
    <n v="1522"/>
    <n v="2"/>
    <n v="3"/>
    <n v="5"/>
    <n v="198"/>
    <n v="1329"/>
    <n v="185279"/>
    <n v="446"/>
    <n v="185725"/>
    <n v="9095"/>
    <n v="1"/>
    <n v="1"/>
    <n v="71"/>
    <n v="0.29599999999999999"/>
    <n v="6.3500000000000001E-2"/>
    <n v="60"/>
    <n v="10"/>
    <n v="115"/>
    <n v="257"/>
  </r>
  <r>
    <x v="7"/>
    <s v="CalWIN"/>
    <x v="6"/>
    <x v="5"/>
    <n v="2017"/>
    <s v="2017/18"/>
    <n v="3669"/>
    <n v="27268"/>
    <n v="40"/>
    <n v="265"/>
    <n v="3709"/>
    <n v="27533"/>
    <n v="31242"/>
    <n v="62388"/>
    <n v="8638"/>
    <n v="52901"/>
    <n v="61539"/>
    <n v="150"/>
    <n v="699"/>
    <n v="849"/>
    <n v="8788"/>
    <n v="53600"/>
    <n v="8666989"/>
    <n v="83689"/>
    <n v="8750678"/>
    <n v="271825"/>
    <n v="0.97601668404588116"/>
    <n v="0.97815533980582525"/>
    <n v="12"/>
    <n v="0.33300000000000002"/>
    <n v="5.9499999999999997E-2"/>
    <n v="2284"/>
    <n v="614"/>
    <n v="4319"/>
    <n v="8837"/>
  </r>
  <r>
    <x v="8"/>
    <s v="C-IV"/>
    <x v="6"/>
    <x v="5"/>
    <n v="2017"/>
    <s v="2017/18"/>
    <n v="358"/>
    <n v="2204"/>
    <n v="0"/>
    <n v="2"/>
    <n v="358"/>
    <n v="2206"/>
    <n v="2564"/>
    <n v="5249"/>
    <n v="1023"/>
    <n v="4220"/>
    <n v="5243"/>
    <n v="0"/>
    <n v="6"/>
    <n v="6"/>
    <n v="1023"/>
    <n v="4226"/>
    <n v="687250"/>
    <n v="511"/>
    <n v="687761"/>
    <n v="12038"/>
    <n v="0.98863636363636365"/>
    <n v="0.92537313432835822"/>
    <n v="71"/>
    <n v="0.29599999999999999"/>
    <n v="6.3500000000000001E-2"/>
    <n v="167"/>
    <n v="12"/>
    <n v="102"/>
    <n v="188"/>
  </r>
  <r>
    <x v="9"/>
    <s v="C-IV"/>
    <x v="6"/>
    <x v="5"/>
    <n v="2017"/>
    <s v="2017/18"/>
    <n v="503"/>
    <n v="6298"/>
    <n v="1"/>
    <n v="15"/>
    <n v="504"/>
    <n v="6313"/>
    <n v="6817"/>
    <n v="12046"/>
    <n v="1200"/>
    <n v="10805"/>
    <n v="12005"/>
    <n v="2"/>
    <n v="39"/>
    <n v="41"/>
    <n v="1202"/>
    <n v="10844"/>
    <n v="1601623"/>
    <n v="2996"/>
    <n v="1604619"/>
    <n v="38886"/>
    <n v="0.99680511182108622"/>
    <n v="0.98706896551724133"/>
    <n v="71"/>
    <n v="0.29599999999999999"/>
    <n v="6.3500000000000001E-2"/>
    <n v="522"/>
    <n v="95"/>
    <n v="340"/>
    <n v="690"/>
  </r>
  <r>
    <x v="10"/>
    <s v="CalWIN"/>
    <x v="6"/>
    <x v="5"/>
    <n v="2017"/>
    <s v="2017/18"/>
    <n v="12185"/>
    <n v="83272"/>
    <n v="69"/>
    <n v="476"/>
    <n v="12254"/>
    <n v="83748"/>
    <n v="96002"/>
    <n v="221983"/>
    <n v="33173"/>
    <n v="187379"/>
    <n v="220552"/>
    <n v="235"/>
    <n v="1196"/>
    <n v="1431"/>
    <n v="33408"/>
    <n v="188575"/>
    <n v="29574957"/>
    <n v="160888"/>
    <n v="29735845"/>
    <n v="492467"/>
    <n v="0.97408829174664102"/>
    <n v="0.94849023090586149"/>
    <n v="35"/>
    <n v="0.4"/>
    <n v="3.6700000000000003E-2"/>
    <n v="4949"/>
    <n v="1702"/>
    <n v="12544"/>
    <n v="28512"/>
  </r>
  <r>
    <x v="11"/>
    <s v="C-IV"/>
    <x v="6"/>
    <x v="5"/>
    <n v="2017"/>
    <s v="2017/18"/>
    <n v="191"/>
    <n v="1276"/>
    <n v="0"/>
    <n v="2"/>
    <n v="191"/>
    <n v="1278"/>
    <n v="1469"/>
    <n v="3359"/>
    <n v="491"/>
    <n v="2860"/>
    <n v="3351"/>
    <n v="0"/>
    <n v="8"/>
    <n v="8"/>
    <n v="491"/>
    <n v="2868"/>
    <n v="405346"/>
    <n v="783"/>
    <n v="406129"/>
    <n v="12485"/>
    <n v="1"/>
    <n v="0.92105263157894735"/>
    <n v="71"/>
    <n v="0.29599999999999999"/>
    <n v="6.3500000000000001E-2"/>
    <n v="115"/>
    <n v="18"/>
    <n v="176"/>
    <n v="372"/>
  </r>
  <r>
    <x v="12"/>
    <s v="C-IV"/>
    <x v="6"/>
    <x v="5"/>
    <n v="2017"/>
    <s v="2017/18"/>
    <n v="831"/>
    <n v="11163"/>
    <n v="2"/>
    <n v="18"/>
    <n v="833"/>
    <n v="11181"/>
    <n v="12014"/>
    <n v="20316"/>
    <n v="2063"/>
    <n v="18208"/>
    <n v="20271"/>
    <n v="4"/>
    <n v="41"/>
    <n v="45"/>
    <n v="2067"/>
    <n v="18249"/>
    <n v="2810681"/>
    <n v="5355"/>
    <n v="2816036"/>
    <n v="55454"/>
    <n v="0.99293286219081267"/>
    <n v="0.98280098280098283"/>
    <n v="71"/>
    <n v="0.29599999999999999"/>
    <n v="6.3500000000000001E-2"/>
    <n v="1134"/>
    <n v="272"/>
    <n v="505"/>
    <n v="976"/>
  </r>
  <r>
    <x v="13"/>
    <s v="C-IV"/>
    <x v="6"/>
    <x v="5"/>
    <n v="2017"/>
    <s v="2017/18"/>
    <n v="2205"/>
    <n v="14827"/>
    <n v="8"/>
    <n v="151"/>
    <n v="2213"/>
    <n v="14978"/>
    <n v="17191"/>
    <n v="41667"/>
    <n v="6264"/>
    <n v="34967"/>
    <n v="41231"/>
    <n v="24"/>
    <n v="412"/>
    <n v="436"/>
    <n v="6288"/>
    <n v="35379"/>
    <n v="5174061"/>
    <n v="44087"/>
    <n v="5218148"/>
    <n v="95020"/>
    <n v="0.97153465346534651"/>
    <n v="0.94479830148619959"/>
    <n v="71"/>
    <n v="0.29599999999999999"/>
    <n v="6.3500000000000001E-2"/>
    <n v="1235"/>
    <n v="169"/>
    <n v="863"/>
    <n v="1713"/>
  </r>
  <r>
    <x v="14"/>
    <s v="C-IV"/>
    <x v="6"/>
    <x v="5"/>
    <n v="2017"/>
    <s v="2017/18"/>
    <n v="77"/>
    <n v="931"/>
    <n v="0"/>
    <n v="4"/>
    <n v="77"/>
    <n v="935"/>
    <n v="1012"/>
    <n v="1936"/>
    <n v="201"/>
    <n v="1726"/>
    <n v="1927"/>
    <n v="0"/>
    <n v="9"/>
    <n v="9"/>
    <n v="201"/>
    <n v="1735"/>
    <n v="247530"/>
    <n v="720"/>
    <n v="248250"/>
    <n v="5513"/>
    <n v="0.98360655737704916"/>
    <n v="0.95652173913043481"/>
    <n v="71"/>
    <n v="0.29599999999999999"/>
    <n v="6.3500000000000001E-2"/>
    <n v="75"/>
    <n v="4"/>
    <n v="54"/>
    <n v="116"/>
  </r>
  <r>
    <x v="15"/>
    <s v="C-IV"/>
    <x v="6"/>
    <x v="5"/>
    <n v="2017"/>
    <s v="2017/18"/>
    <n v="9350"/>
    <n v="58950"/>
    <n v="13"/>
    <n v="388"/>
    <n v="9363"/>
    <n v="59338"/>
    <n v="68701"/>
    <n v="159585"/>
    <n v="24972"/>
    <n v="133691"/>
    <n v="158663"/>
    <n v="39"/>
    <n v="883"/>
    <n v="922"/>
    <n v="25011"/>
    <n v="134574"/>
    <n v="20912484"/>
    <n v="119304"/>
    <n v="21031788"/>
    <n v="413087"/>
    <n v="0.98810214741729541"/>
    <n v="0.92284085927224901"/>
    <n v="18"/>
    <n v="0.222"/>
    <n v="1.6299999999999999E-2"/>
    <n v="5564"/>
    <n v="1760"/>
    <n v="9472"/>
    <n v="22038"/>
  </r>
  <r>
    <x v="16"/>
    <s v="C-IV"/>
    <x v="6"/>
    <x v="5"/>
    <n v="2017"/>
    <s v="2017/18"/>
    <n v="1416"/>
    <n v="9018"/>
    <n v="4"/>
    <n v="55"/>
    <n v="1420"/>
    <n v="9073"/>
    <n v="10493"/>
    <n v="23734"/>
    <n v="3908"/>
    <n v="19665"/>
    <n v="23573"/>
    <n v="15"/>
    <n v="146"/>
    <n v="161"/>
    <n v="3923"/>
    <n v="19811"/>
    <n v="2963708"/>
    <n v="16662"/>
    <n v="2980370"/>
    <n v="57544"/>
    <n v="1"/>
    <n v="0.93582887700534756"/>
    <n v="71"/>
    <n v="0.29599999999999999"/>
    <n v="6.3500000000000001E-2"/>
    <n v="909"/>
    <n v="169"/>
    <n v="1185"/>
    <n v="2783"/>
  </r>
  <r>
    <x v="17"/>
    <s v="C-IV"/>
    <x v="6"/>
    <x v="5"/>
    <n v="2017"/>
    <s v="2017/18"/>
    <n v="540"/>
    <n v="5801"/>
    <n v="1"/>
    <n v="9"/>
    <n v="541"/>
    <n v="5810"/>
    <n v="6351"/>
    <n v="11765"/>
    <n v="1388"/>
    <n v="10345"/>
    <n v="11733"/>
    <n v="3"/>
    <n v="29"/>
    <n v="32"/>
    <n v="1391"/>
    <n v="10374"/>
    <n v="1562282"/>
    <n v="2417"/>
    <n v="1564699"/>
    <n v="32796"/>
    <n v="0.93846153846153846"/>
    <n v="0.91764705882352937"/>
    <n v="71"/>
    <n v="0.29599999999999999"/>
    <n v="6.3500000000000001E-2"/>
    <n v="379"/>
    <n v="58"/>
    <n v="346"/>
    <n v="707"/>
  </r>
  <r>
    <x v="18"/>
    <s v="C-IV"/>
    <x v="6"/>
    <x v="5"/>
    <n v="2017"/>
    <s v="2017/18"/>
    <n v="222"/>
    <n v="1362"/>
    <n v="0"/>
    <n v="0"/>
    <n v="222"/>
    <n v="1362"/>
    <n v="1584"/>
    <n v="3164"/>
    <n v="618"/>
    <n v="2545"/>
    <n v="3163"/>
    <n v="0"/>
    <n v="1"/>
    <n v="1"/>
    <n v="618"/>
    <n v="2546"/>
    <n v="438358"/>
    <n v="138"/>
    <n v="438496"/>
    <n v="8089"/>
    <n v="0.91891891891891886"/>
    <n v="0.88888888888888884"/>
    <n v="71"/>
    <n v="0.29599999999999999"/>
    <n v="6.3500000000000001E-2"/>
    <n v="103"/>
    <n v="19"/>
    <n v="80"/>
    <n v="151"/>
  </r>
  <r>
    <x v="19"/>
    <s v="LRS"/>
    <x v="6"/>
    <x v="5"/>
    <n v="2017"/>
    <s v="2017/18"/>
    <n v="80448"/>
    <n v="444426"/>
    <n v="1056"/>
    <n v="5085"/>
    <n v="81504"/>
    <n v="449511"/>
    <n v="531015"/>
    <n v="1066219"/>
    <n v="197340"/>
    <n v="855014"/>
    <n v="1052354"/>
    <n v="3249"/>
    <n v="10616"/>
    <n v="13865"/>
    <n v="200589"/>
    <n v="865630"/>
    <n v="150219998"/>
    <n v="1708322"/>
    <n v="151928320"/>
    <n v="3972155"/>
    <n v="0.99006645438183583"/>
    <n v="0.90822669104204756"/>
    <n v="269"/>
    <n v="0.46100000000000002"/>
    <n v="0.113"/>
    <n v="42457"/>
    <n v="11819"/>
    <n v="88025"/>
    <n v="184819"/>
  </r>
  <r>
    <x v="20"/>
    <s v="C-IV"/>
    <x v="6"/>
    <x v="5"/>
    <n v="2017"/>
    <s v="2017/18"/>
    <n v="1602"/>
    <n v="9779"/>
    <n v="5"/>
    <n v="22"/>
    <n v="1607"/>
    <n v="9801"/>
    <n v="11408"/>
    <n v="27701"/>
    <n v="4389"/>
    <n v="23217"/>
    <n v="27606"/>
    <n v="16"/>
    <n v="79"/>
    <n v="95"/>
    <n v="4405"/>
    <n v="23296"/>
    <n v="3630844"/>
    <n v="8215"/>
    <n v="3639059"/>
    <n v="70328"/>
    <n v="0.99173553719008267"/>
    <n v="0.94117647058823528"/>
    <n v="71"/>
    <n v="0.29599999999999999"/>
    <n v="6.3500000000000001E-2"/>
    <n v="626"/>
    <n v="116"/>
    <n v="2542"/>
    <n v="6213"/>
  </r>
  <r>
    <x v="21"/>
    <s v="C-IV"/>
    <x v="6"/>
    <x v="5"/>
    <n v="2017"/>
    <s v="2017/18"/>
    <n v="526"/>
    <n v="5240"/>
    <n v="15"/>
    <n v="158"/>
    <n v="541"/>
    <n v="5398"/>
    <n v="5939"/>
    <n v="9844"/>
    <n v="1188"/>
    <n v="8244"/>
    <n v="9432"/>
    <n v="44"/>
    <n v="368"/>
    <n v="412"/>
    <n v="1232"/>
    <n v="8612"/>
    <n v="1336703"/>
    <n v="36618"/>
    <n v="1373321"/>
    <n v="47554"/>
    <n v="0.97945205479452058"/>
    <n v="0.94054054054054059"/>
    <n v="71"/>
    <n v="0.29599999999999999"/>
    <n v="6.3500000000000001E-2"/>
    <n v="458"/>
    <n v="135"/>
    <n v="1106"/>
    <n v="2016"/>
  </r>
  <r>
    <x v="22"/>
    <s v="C-IV"/>
    <x v="6"/>
    <x v="5"/>
    <n v="2017"/>
    <s v="2017/18"/>
    <n v="79"/>
    <n v="934"/>
    <n v="1"/>
    <n v="1"/>
    <n v="80"/>
    <n v="935"/>
    <n v="1015"/>
    <n v="1826"/>
    <n v="205"/>
    <n v="1618"/>
    <n v="1823"/>
    <n v="1"/>
    <n v="2"/>
    <n v="3"/>
    <n v="206"/>
    <n v="1620"/>
    <n v="271736"/>
    <n v="302"/>
    <n v="272038"/>
    <n v="4859"/>
    <n v="0.8666666666666667"/>
    <n v="0.81081081081081086"/>
    <n v="71"/>
    <n v="0.29599999999999999"/>
    <n v="6.3500000000000001E-2"/>
    <n v="91"/>
    <n v="15"/>
    <n v="17"/>
    <n v="33"/>
  </r>
  <r>
    <x v="23"/>
    <s v="C-IV"/>
    <x v="6"/>
    <x v="5"/>
    <n v="2017"/>
    <s v="2017/18"/>
    <n v="522"/>
    <n v="5714"/>
    <n v="1"/>
    <n v="23"/>
    <n v="523"/>
    <n v="5737"/>
    <n v="6260"/>
    <n v="11716"/>
    <n v="1304"/>
    <n v="10352"/>
    <n v="11656"/>
    <n v="3"/>
    <n v="57"/>
    <n v="60"/>
    <n v="1307"/>
    <n v="10409"/>
    <n v="1620996"/>
    <n v="6465"/>
    <n v="1627461"/>
    <n v="41869"/>
    <n v="0.96276595744680848"/>
    <n v="0.92996108949416345"/>
    <n v="71"/>
    <n v="0.29599999999999999"/>
    <n v="6.3500000000000001E-2"/>
    <n v="521"/>
    <n v="70"/>
    <n v="482"/>
    <n v="1084"/>
  </r>
  <r>
    <x v="24"/>
    <s v="C-IV"/>
    <x v="6"/>
    <x v="5"/>
    <n v="2017"/>
    <s v="2017/18"/>
    <n v="3440"/>
    <n v="20022"/>
    <n v="6"/>
    <n v="39"/>
    <n v="3446"/>
    <n v="20061"/>
    <n v="23507"/>
    <n v="54447"/>
    <n v="9358"/>
    <n v="44963"/>
    <n v="54321"/>
    <n v="20"/>
    <n v="106"/>
    <n v="126"/>
    <n v="9378"/>
    <n v="45069"/>
    <n v="7083527"/>
    <n v="11047"/>
    <n v="7094574"/>
    <n v="140043"/>
    <n v="0.98083427282976321"/>
    <n v="0.97936507936507933"/>
    <n v="6"/>
    <n v="0"/>
    <n v="3.3700000000000001E-2"/>
    <n v="1668"/>
    <n v="336"/>
    <n v="3326"/>
    <n v="7819"/>
  </r>
  <r>
    <x v="25"/>
    <s v="C-IV"/>
    <x v="6"/>
    <x v="5"/>
    <n v="2017"/>
    <s v="2017/18"/>
    <n v="78"/>
    <n v="461"/>
    <n v="1"/>
    <n v="1"/>
    <n v="79"/>
    <n v="462"/>
    <n v="541"/>
    <n v="1152"/>
    <n v="207"/>
    <n v="942"/>
    <n v="1149"/>
    <n v="1"/>
    <n v="2"/>
    <n v="3"/>
    <n v="208"/>
    <n v="944"/>
    <n v="153954"/>
    <n v="493"/>
    <n v="154447"/>
    <n v="3194"/>
    <n v="0.96551724137931039"/>
    <n v="0.95652173913043481"/>
    <n v="71"/>
    <n v="0.29599999999999999"/>
    <n v="6.3500000000000001E-2"/>
    <n v="49"/>
    <n v="6"/>
    <n v="31"/>
    <n v="60"/>
  </r>
  <r>
    <x v="26"/>
    <s v="C-IV"/>
    <x v="6"/>
    <x v="5"/>
    <n v="2017"/>
    <s v="2017/18"/>
    <n v="9"/>
    <n v="383"/>
    <n v="0"/>
    <n v="1"/>
    <n v="9"/>
    <n v="384"/>
    <n v="393"/>
    <n v="676"/>
    <n v="30"/>
    <n v="643"/>
    <n v="673"/>
    <n v="0"/>
    <n v="3"/>
    <n v="3"/>
    <n v="30"/>
    <n v="646"/>
    <n v="93909"/>
    <n v="317"/>
    <n v="94226"/>
    <n v="3742"/>
    <n v="1"/>
    <n v="1"/>
    <n v="71"/>
    <n v="0.29599999999999999"/>
    <n v="6.3500000000000001E-2"/>
    <n v="32"/>
    <n v="10"/>
    <n v="49"/>
    <n v="104"/>
  </r>
  <r>
    <x v="27"/>
    <s v="C-IV"/>
    <x v="6"/>
    <x v="5"/>
    <n v="2017"/>
    <s v="2017/18"/>
    <n v="2087"/>
    <n v="17962"/>
    <n v="7"/>
    <n v="81"/>
    <n v="2094"/>
    <n v="18043"/>
    <n v="20137"/>
    <n v="43982"/>
    <n v="5344"/>
    <n v="38372"/>
    <n v="43716"/>
    <n v="25"/>
    <n v="241"/>
    <n v="266"/>
    <n v="5369"/>
    <n v="38613"/>
    <n v="5626198"/>
    <n v="22912"/>
    <n v="5649110"/>
    <n v="186325"/>
    <n v="0.99519230769230771"/>
    <n v="0.96146044624746452"/>
    <n v="6"/>
    <n v="0.33300000000000002"/>
    <n v="2.98E-2"/>
    <n v="1443"/>
    <n v="366"/>
    <n v="5729"/>
    <n v="13234"/>
  </r>
  <r>
    <x v="28"/>
    <s v="C-IV"/>
    <x v="6"/>
    <x v="5"/>
    <n v="2017"/>
    <s v="2017/18"/>
    <n v="262"/>
    <n v="2836"/>
    <n v="1"/>
    <n v="24"/>
    <n v="263"/>
    <n v="2860"/>
    <n v="3123"/>
    <n v="6168"/>
    <n v="616"/>
    <n v="5480"/>
    <n v="6096"/>
    <n v="3"/>
    <n v="69"/>
    <n v="72"/>
    <n v="619"/>
    <n v="5549"/>
    <n v="752217"/>
    <n v="4796"/>
    <n v="757013"/>
    <n v="32477"/>
    <n v="0.96116504854368934"/>
    <n v="0.93421052631578949"/>
    <n v="71"/>
    <n v="0.29599999999999999"/>
    <n v="6.3500000000000001E-2"/>
    <n v="271"/>
    <n v="73"/>
    <n v="622"/>
    <n v="1332"/>
  </r>
  <r>
    <x v="29"/>
    <s v="C-IV"/>
    <x v="6"/>
    <x v="5"/>
    <n v="2017"/>
    <s v="2017/18"/>
    <n v="242"/>
    <n v="3865"/>
    <n v="0"/>
    <n v="4"/>
    <n v="242"/>
    <n v="3869"/>
    <n v="4111"/>
    <n v="7099"/>
    <n v="611"/>
    <n v="6477"/>
    <n v="7088"/>
    <n v="1"/>
    <n v="10"/>
    <n v="11"/>
    <n v="612"/>
    <n v="6487"/>
    <n v="967227"/>
    <n v="767"/>
    <n v="967994"/>
    <n v="25185"/>
    <n v="0.86602870813397126"/>
    <n v="0.86792452830188682"/>
    <n v="71"/>
    <n v="0.29599999999999999"/>
    <n v="6.3500000000000001E-2"/>
    <n v="341"/>
    <n v="93"/>
    <n v="115"/>
    <n v="206"/>
  </r>
  <r>
    <x v="30"/>
    <s v="CalWIN"/>
    <x v="6"/>
    <x v="5"/>
    <n v="2017"/>
    <s v="2017/18"/>
    <n v="9500"/>
    <n v="103740"/>
    <n v="76"/>
    <n v="1833"/>
    <n v="9576"/>
    <n v="105573"/>
    <n v="115149"/>
    <n v="233056"/>
    <n v="24484"/>
    <n v="204272"/>
    <n v="228756"/>
    <n v="271"/>
    <n v="4029"/>
    <n v="4300"/>
    <n v="24755"/>
    <n v="208301"/>
    <n v="30685715"/>
    <n v="486283"/>
    <n v="31171998"/>
    <n v="893816"/>
    <n v="0.99607329842931935"/>
    <n v="0.99780509218612823"/>
    <n v="40"/>
    <n v="0.35"/>
    <n v="6.3799999999999996E-2"/>
    <n v="7062"/>
    <n v="1729"/>
    <n v="23673"/>
    <n v="52337"/>
  </r>
  <r>
    <x v="31"/>
    <s v="CalWIN"/>
    <x v="6"/>
    <x v="5"/>
    <n v="2017"/>
    <s v="2017/18"/>
    <n v="628"/>
    <n v="7998"/>
    <n v="6"/>
    <n v="52"/>
    <n v="634"/>
    <n v="8050"/>
    <n v="8684"/>
    <n v="16142"/>
    <n v="1590"/>
    <n v="14433"/>
    <n v="16023"/>
    <n v="20"/>
    <n v="99"/>
    <n v="119"/>
    <n v="1610"/>
    <n v="14532"/>
    <n v="2042247"/>
    <n v="15102"/>
    <n v="2057349"/>
    <n v="62264"/>
    <n v="1"/>
    <n v="0.9285714285714286"/>
    <n v="71"/>
    <n v="0.29599999999999999"/>
    <n v="6.3500000000000001E-2"/>
    <n v="589"/>
    <n v="273"/>
    <n v="561"/>
    <n v="1172"/>
  </r>
  <r>
    <x v="32"/>
    <s v="C-IV"/>
    <x v="6"/>
    <x v="5"/>
    <n v="2017"/>
    <s v="2017/18"/>
    <n v="67"/>
    <n v="1041"/>
    <n v="0"/>
    <n v="0"/>
    <n v="67"/>
    <n v="1041"/>
    <n v="1108"/>
    <n v="1950"/>
    <n v="164"/>
    <n v="1786"/>
    <n v="1950"/>
    <n v="0"/>
    <n v="0"/>
    <n v="0"/>
    <n v="164"/>
    <n v="1786"/>
    <n v="271813"/>
    <n v="0"/>
    <n v="271813"/>
    <n v="6502"/>
    <n v="1"/>
    <n v="0.83333333333333337"/>
    <n v="71"/>
    <n v="0.29599999999999999"/>
    <n v="6.3500000000000001E-2"/>
    <n v="71"/>
    <n v="13"/>
    <n v="46"/>
    <n v="80"/>
  </r>
  <r>
    <x v="33"/>
    <s v="C-IV"/>
    <x v="6"/>
    <x v="5"/>
    <n v="2017"/>
    <s v="2017/18"/>
    <n v="14066"/>
    <n v="107285"/>
    <n v="33"/>
    <n v="369"/>
    <n v="14099"/>
    <n v="107654"/>
    <n v="121753"/>
    <n v="268703"/>
    <n v="38261"/>
    <n v="229295"/>
    <n v="267556"/>
    <n v="125"/>
    <n v="1022"/>
    <n v="1147"/>
    <n v="38386"/>
    <n v="230317"/>
    <n v="35249686"/>
    <n v="116211"/>
    <n v="35365897"/>
    <n v="836344"/>
    <n v="0.9942117807286347"/>
    <n v="0.91702228544333808"/>
    <n v="34"/>
    <n v="0.32400000000000001"/>
    <n v="5.04E-2"/>
    <n v="10776"/>
    <n v="3119"/>
    <n v="13168"/>
    <n v="30123"/>
  </r>
  <r>
    <x v="34"/>
    <s v="CalWIN"/>
    <x v="6"/>
    <x v="5"/>
    <n v="2017"/>
    <s v="2017/18"/>
    <n v="13700"/>
    <n v="83083"/>
    <n v="231"/>
    <n v="983"/>
    <n v="13931"/>
    <n v="84066"/>
    <n v="97997"/>
    <n v="204946"/>
    <n v="36636"/>
    <n v="164983"/>
    <n v="201619"/>
    <n v="949"/>
    <n v="2378"/>
    <n v="3327"/>
    <n v="37585"/>
    <n v="167361"/>
    <n v="28489106"/>
    <n v="375677"/>
    <n v="28864783"/>
    <n v="550558"/>
    <n v="0.99522292993630568"/>
    <n v="0.99180327868852458"/>
    <n v="36"/>
    <n v="0.47199999999999998"/>
    <n v="4.2599999999999999E-2"/>
    <n v="7760"/>
    <n v="2247"/>
    <n v="7799"/>
    <n v="15670"/>
  </r>
  <r>
    <x v="35"/>
    <s v="C-IV"/>
    <x v="6"/>
    <x v="5"/>
    <n v="2017"/>
    <s v="2017/18"/>
    <n v="230"/>
    <n v="1943"/>
    <n v="0"/>
    <n v="7"/>
    <n v="230"/>
    <n v="1950"/>
    <n v="2180"/>
    <n v="4853"/>
    <n v="617"/>
    <n v="4212"/>
    <n v="4829"/>
    <n v="1"/>
    <n v="23"/>
    <n v="24"/>
    <n v="618"/>
    <n v="4235"/>
    <n v="620337"/>
    <n v="1705"/>
    <n v="622042"/>
    <n v="18731"/>
    <n v="1"/>
    <n v="0.97499999999999998"/>
    <n v="71"/>
    <n v="0.29599999999999999"/>
    <n v="6.3500000000000001E-2"/>
    <n v="142"/>
    <n v="39"/>
    <n v="283"/>
    <n v="680"/>
  </r>
  <r>
    <x v="36"/>
    <s v="C-IV"/>
    <x v="6"/>
    <x v="5"/>
    <n v="2017"/>
    <s v="2017/18"/>
    <n v="22576"/>
    <n v="142404"/>
    <n v="49"/>
    <n v="580"/>
    <n v="22625"/>
    <n v="142984"/>
    <n v="165609"/>
    <n v="361132"/>
    <n v="59632"/>
    <n v="299874"/>
    <n v="359506"/>
    <n v="161"/>
    <n v="1465"/>
    <n v="1626"/>
    <n v="59793"/>
    <n v="301339"/>
    <n v="48601153"/>
    <n v="170005"/>
    <n v="48771158"/>
    <n v="882926"/>
    <n v="0.99234507897934388"/>
    <n v="0.93748899454129253"/>
    <n v="44"/>
    <n v="0.27300000000000002"/>
    <n v="3.7100000000000001E-2"/>
    <n v="12250"/>
    <n v="3380"/>
    <n v="17581"/>
    <n v="38340"/>
  </r>
  <r>
    <x v="37"/>
    <s v="CalWIN"/>
    <x v="6"/>
    <x v="5"/>
    <n v="2017"/>
    <s v="2017/18"/>
    <n v="11766"/>
    <n v="119570"/>
    <n v="124"/>
    <n v="1220"/>
    <n v="11890"/>
    <n v="120790"/>
    <n v="132680"/>
    <n v="266491"/>
    <n v="32421"/>
    <n v="230841"/>
    <n v="263262"/>
    <n v="429"/>
    <n v="2800"/>
    <n v="3229"/>
    <n v="32850"/>
    <n v="233641"/>
    <n v="35022159"/>
    <n v="345875"/>
    <n v="35368034"/>
    <n v="894966"/>
    <n v="0.97605200136845705"/>
    <n v="0.95559425337396608"/>
    <n v="56"/>
    <n v="0.41099999999999998"/>
    <n v="2.81E-2"/>
    <n v="11807"/>
    <n v="4874"/>
    <n v="13009"/>
    <n v="27188"/>
  </r>
  <r>
    <x v="38"/>
    <s v="CalWIN"/>
    <x v="6"/>
    <x v="5"/>
    <n v="2017"/>
    <s v="2017/18"/>
    <n v="1969"/>
    <n v="30631"/>
    <n v="58"/>
    <n v="1350"/>
    <n v="2027"/>
    <n v="31981"/>
    <n v="34008"/>
    <n v="50759"/>
    <n v="4253"/>
    <n v="44368"/>
    <n v="48621"/>
    <n v="158"/>
    <n v="1980"/>
    <n v="2138"/>
    <n v="4411"/>
    <n v="46348"/>
    <n v="6984501"/>
    <n v="279620"/>
    <n v="7264121"/>
    <n v="221484"/>
    <n v="0.99129852744310576"/>
    <n v="0.89503546099290776"/>
    <n v="10"/>
    <n v="0.3"/>
    <n v="8.0199999999999994E-2"/>
    <n v="2975"/>
    <n v="1024"/>
    <n v="3477"/>
    <n v="5707"/>
  </r>
  <r>
    <x v="39"/>
    <s v="C-IV"/>
    <x v="6"/>
    <x v="5"/>
    <n v="2017"/>
    <s v="2017/18"/>
    <n v="6444"/>
    <n v="41386"/>
    <n v="20"/>
    <n v="273"/>
    <n v="6464"/>
    <n v="41659"/>
    <n v="48123"/>
    <n v="106642"/>
    <n v="15906"/>
    <n v="89945"/>
    <n v="105851"/>
    <n v="68"/>
    <n v="723"/>
    <n v="791"/>
    <n v="15974"/>
    <n v="90668"/>
    <n v="13934765"/>
    <n v="85922"/>
    <n v="14020687"/>
    <n v="298837"/>
    <n v="0.98465608465608467"/>
    <n v="0.90307328605200943"/>
    <n v="13"/>
    <n v="7.6999999999999999E-2"/>
    <n v="3.8600000000000002E-2"/>
    <n v="3138"/>
    <n v="1181"/>
    <n v="6061"/>
    <n v="13237"/>
  </r>
  <r>
    <x v="40"/>
    <s v="CalWIN"/>
    <x v="6"/>
    <x v="5"/>
    <n v="2017"/>
    <s v="2017/18"/>
    <n v="798"/>
    <n v="8669"/>
    <n v="2"/>
    <n v="16"/>
    <n v="800"/>
    <n v="8685"/>
    <n v="9485"/>
    <n v="16840"/>
    <n v="1986"/>
    <n v="14808"/>
    <n v="16794"/>
    <n v="8"/>
    <n v="38"/>
    <n v="46"/>
    <n v="1994"/>
    <n v="14846"/>
    <n v="2237329"/>
    <n v="3583"/>
    <n v="2240912"/>
    <n v="60328"/>
    <n v="0.99162011173184361"/>
    <n v="0.97499999999999998"/>
    <n v="71"/>
    <n v="0.29599999999999999"/>
    <n v="6.3500000000000001E-2"/>
    <n v="633"/>
    <n v="134"/>
    <n v="968"/>
    <n v="2039"/>
  </r>
  <r>
    <x v="41"/>
    <s v="CalWIN"/>
    <x v="6"/>
    <x v="5"/>
    <n v="2017"/>
    <s v="2017/18"/>
    <n v="667"/>
    <n v="12575"/>
    <n v="6"/>
    <n v="264"/>
    <n v="673"/>
    <n v="12839"/>
    <n v="13512"/>
    <n v="25954"/>
    <n v="1611"/>
    <n v="23673"/>
    <n v="25284"/>
    <n v="20"/>
    <n v="650"/>
    <n v="670"/>
    <n v="1631"/>
    <n v="24323"/>
    <n v="3288092"/>
    <n v="59747"/>
    <n v="3347839"/>
    <n v="150924"/>
    <n v="0.97556008146639517"/>
    <n v="0.87687687687687688"/>
    <n v="71"/>
    <n v="0.29599999999999999"/>
    <n v="6.3500000000000001E-2"/>
    <n v="1103"/>
    <n v="333"/>
    <n v="2914"/>
    <n v="5871"/>
  </r>
  <r>
    <x v="42"/>
    <s v="CalWIN"/>
    <x v="6"/>
    <x v="5"/>
    <n v="2017"/>
    <s v="2017/18"/>
    <n v="1872"/>
    <n v="16179"/>
    <n v="5"/>
    <n v="94"/>
    <n v="1877"/>
    <n v="16273"/>
    <n v="18150"/>
    <n v="36933"/>
    <n v="4956"/>
    <n v="31747"/>
    <n v="36703"/>
    <n v="16"/>
    <n v="214"/>
    <n v="230"/>
    <n v="4972"/>
    <n v="31961"/>
    <n v="4929891"/>
    <n v="23520"/>
    <n v="4953411"/>
    <n v="147718"/>
    <n v="0.98153034300791553"/>
    <n v="0.91275167785234901"/>
    <n v="71"/>
    <n v="0.29599999999999999"/>
    <n v="6.3500000000000001E-2"/>
    <n v="1486"/>
    <n v="851"/>
    <n v="3903"/>
    <n v="9104"/>
  </r>
  <r>
    <x v="43"/>
    <s v="CalWIN"/>
    <x v="6"/>
    <x v="5"/>
    <n v="2017"/>
    <s v="2017/18"/>
    <n v="3712"/>
    <n v="41979"/>
    <n v="34"/>
    <n v="843"/>
    <n v="3746"/>
    <n v="42822"/>
    <n v="46568"/>
    <n v="90705"/>
    <n v="9033"/>
    <n v="79785"/>
    <n v="88818"/>
    <n v="109"/>
    <n v="1778"/>
    <n v="1887"/>
    <n v="9142"/>
    <n v="81563"/>
    <n v="11881862"/>
    <n v="213483"/>
    <n v="12095345"/>
    <n v="424635"/>
    <n v="0.9905977165883143"/>
    <n v="0.984375"/>
    <n v="15"/>
    <n v="0.4"/>
    <n v="4.2700000000000002E-2"/>
    <n v="3157"/>
    <n v="962"/>
    <n v="7979"/>
    <n v="16621"/>
  </r>
  <r>
    <x v="44"/>
    <s v="CalWIN"/>
    <x v="6"/>
    <x v="5"/>
    <n v="2017"/>
    <s v="2017/18"/>
    <n v="989"/>
    <n v="13236"/>
    <n v="1"/>
    <n v="26"/>
    <n v="990"/>
    <n v="13262"/>
    <n v="14252"/>
    <n v="25362"/>
    <n v="2459"/>
    <n v="22829"/>
    <n v="25288"/>
    <n v="2"/>
    <n v="72"/>
    <n v="74"/>
    <n v="2461"/>
    <n v="22901"/>
    <n v="3397670"/>
    <n v="7380"/>
    <n v="3405050"/>
    <n v="78591"/>
    <n v="0.97783251231527091"/>
    <n v="0.98378378378378384"/>
    <n v="71"/>
    <n v="0.29599999999999999"/>
    <n v="6.3500000000000001E-2"/>
    <n v="737"/>
    <n v="213"/>
    <n v="2115"/>
    <n v="4527"/>
  </r>
  <r>
    <x v="45"/>
    <s v="C-IV"/>
    <x v="6"/>
    <x v="5"/>
    <n v="2017"/>
    <s v="2017/18"/>
    <n v="1162"/>
    <n v="11146"/>
    <n v="1"/>
    <n v="24"/>
    <n v="1163"/>
    <n v="11170"/>
    <n v="12333"/>
    <n v="23135"/>
    <n v="2816"/>
    <n v="20268"/>
    <n v="23084"/>
    <n v="4"/>
    <n v="47"/>
    <n v="51"/>
    <n v="2820"/>
    <n v="20315"/>
    <n v="3041797"/>
    <n v="6909"/>
    <n v="3048706"/>
    <n v="63263"/>
    <n v="0.94138543516873885"/>
    <n v="0.95750000000000002"/>
    <n v="71"/>
    <n v="0.29599999999999999"/>
    <n v="6.3500000000000001E-2"/>
    <n v="1041"/>
    <n v="260"/>
    <n v="520"/>
    <n v="856"/>
  </r>
  <r>
    <x v="46"/>
    <s v="C-IV"/>
    <x v="6"/>
    <x v="5"/>
    <n v="2017"/>
    <s v="2017/18"/>
    <n v="11"/>
    <n v="144"/>
    <n v="0"/>
    <n v="0"/>
    <n v="11"/>
    <n v="144"/>
    <n v="155"/>
    <n v="259"/>
    <n v="27"/>
    <n v="232"/>
    <n v="259"/>
    <n v="0"/>
    <n v="0"/>
    <n v="0"/>
    <n v="27"/>
    <n v="232"/>
    <n v="36559"/>
    <n v="0"/>
    <n v="36559"/>
    <n v="853"/>
    <n v="0.875"/>
    <n v="1"/>
    <n v="71"/>
    <n v="0.29599999999999999"/>
    <n v="6.3500000000000001E-2"/>
    <n v="11"/>
    <n v="0"/>
    <n v="3"/>
    <n v="3"/>
  </r>
  <r>
    <x v="47"/>
    <s v="C-IV"/>
    <x v="6"/>
    <x v="5"/>
    <n v="2017"/>
    <s v="2017/18"/>
    <n v="345"/>
    <n v="2722"/>
    <n v="0"/>
    <n v="4"/>
    <n v="345"/>
    <n v="2726"/>
    <n v="3071"/>
    <n v="6325"/>
    <n v="910"/>
    <n v="5403"/>
    <n v="6313"/>
    <n v="0"/>
    <n v="12"/>
    <n v="12"/>
    <n v="910"/>
    <n v="5415"/>
    <n v="834580"/>
    <n v="821"/>
    <n v="835401"/>
    <n v="18964"/>
    <n v="0.99065420560747663"/>
    <n v="0.81927710843373491"/>
    <n v="71"/>
    <n v="0.29599999999999999"/>
    <n v="6.3500000000000001E-2"/>
    <n v="239"/>
    <n v="63"/>
    <n v="155"/>
    <n v="289"/>
  </r>
  <r>
    <x v="48"/>
    <s v="CalWIN"/>
    <x v="6"/>
    <x v="5"/>
    <n v="2017"/>
    <s v="2017/18"/>
    <n v="2309"/>
    <n v="18489"/>
    <n v="6"/>
    <n v="114"/>
    <n v="2315"/>
    <n v="18603"/>
    <n v="20918"/>
    <n v="39289"/>
    <n v="5530"/>
    <n v="33474"/>
    <n v="39004"/>
    <n v="23"/>
    <n v="262"/>
    <n v="285"/>
    <n v="5553"/>
    <n v="33736"/>
    <n v="5440829"/>
    <n v="30041"/>
    <n v="5470870"/>
    <n v="120941"/>
    <n v="0.97564276048714482"/>
    <n v="0.97862232779097391"/>
    <n v="8"/>
    <n v="0.5"/>
    <n v="5.1999999999999998E-3"/>
    <n v="1499"/>
    <n v="477"/>
    <n v="1910"/>
    <n v="3863"/>
  </r>
  <r>
    <x v="49"/>
    <s v="CalWIN"/>
    <x v="6"/>
    <x v="5"/>
    <n v="2017"/>
    <s v="2017/18"/>
    <n v="1219"/>
    <n v="15771"/>
    <n v="11"/>
    <n v="113"/>
    <n v="1230"/>
    <n v="15884"/>
    <n v="17114"/>
    <n v="30018"/>
    <n v="2997"/>
    <n v="26678"/>
    <n v="29675"/>
    <n v="41"/>
    <n v="302"/>
    <n v="343"/>
    <n v="3038"/>
    <n v="26980"/>
    <n v="3933247"/>
    <n v="30290"/>
    <n v="3963537"/>
    <n v="128376"/>
    <n v="0.98815165876777256"/>
    <n v="0.92583732057416268"/>
    <n v="71"/>
    <n v="0.29599999999999999"/>
    <n v="6.3500000000000001E-2"/>
    <n v="964"/>
    <n v="375"/>
    <n v="2563"/>
    <n v="5417"/>
  </r>
  <r>
    <x v="50"/>
    <s v="C-IV"/>
    <x v="6"/>
    <x v="5"/>
    <n v="2017"/>
    <s v="2017/18"/>
    <n v="5072"/>
    <n v="34483"/>
    <n v="10"/>
    <n v="75"/>
    <n v="5082"/>
    <n v="34558"/>
    <n v="39640"/>
    <n v="82629"/>
    <n v="13196"/>
    <n v="69166"/>
    <n v="82362"/>
    <n v="38"/>
    <n v="229"/>
    <n v="267"/>
    <n v="13234"/>
    <n v="69395"/>
    <n v="10970623"/>
    <n v="23893"/>
    <n v="10994516"/>
    <n v="250133"/>
    <n v="0.98466780238500851"/>
    <n v="0.95292207792207795"/>
    <n v="9"/>
    <n v="0.55600000000000005"/>
    <n v="4.1700000000000001E-2"/>
    <n v="2804"/>
    <n v="697"/>
    <n v="4440"/>
    <n v="9799"/>
  </r>
  <r>
    <x v="51"/>
    <s v="C-IV"/>
    <x v="6"/>
    <x v="5"/>
    <n v="2017"/>
    <s v="2017/18"/>
    <n v="683"/>
    <n v="4741"/>
    <n v="5"/>
    <n v="23"/>
    <n v="688"/>
    <n v="4764"/>
    <n v="5452"/>
    <n v="12529"/>
    <n v="1937"/>
    <n v="10514"/>
    <n v="12451"/>
    <n v="15"/>
    <n v="63"/>
    <n v="78"/>
    <n v="1952"/>
    <n v="10577"/>
    <n v="1631305"/>
    <n v="8128"/>
    <n v="1639433"/>
    <n v="42527"/>
    <n v="0.989247311827957"/>
    <n v="0.92253521126760563"/>
    <n v="71"/>
    <n v="0.29599999999999999"/>
    <n v="6.3500000000000001E-2"/>
    <n v="345"/>
    <n v="95"/>
    <n v="555"/>
    <n v="1275"/>
  </r>
  <r>
    <x v="52"/>
    <s v="C-IV"/>
    <x v="6"/>
    <x v="5"/>
    <n v="2017"/>
    <s v="2017/18"/>
    <n v="439"/>
    <n v="3826"/>
    <n v="0"/>
    <n v="4"/>
    <n v="439"/>
    <n v="3830"/>
    <n v="4269"/>
    <n v="9227"/>
    <n v="1145"/>
    <n v="8071"/>
    <n v="9216"/>
    <n v="0"/>
    <n v="11"/>
    <n v="11"/>
    <n v="1145"/>
    <n v="8082"/>
    <n v="1170420"/>
    <n v="1599"/>
    <n v="1172019"/>
    <n v="27200"/>
    <n v="0.91836734693877553"/>
    <n v="0.95774647887323938"/>
    <n v="71"/>
    <n v="0.29599999999999999"/>
    <n v="6.3500000000000001E-2"/>
    <n v="408"/>
    <n v="70"/>
    <n v="399"/>
    <n v="885"/>
  </r>
  <r>
    <x v="53"/>
    <s v="C-IV"/>
    <x v="6"/>
    <x v="5"/>
    <n v="2017"/>
    <s v="2017/18"/>
    <n v="62"/>
    <n v="874"/>
    <n v="0"/>
    <n v="1"/>
    <n v="62"/>
    <n v="875"/>
    <n v="937"/>
    <n v="1645"/>
    <n v="147"/>
    <n v="1496"/>
    <n v="1643"/>
    <n v="0"/>
    <n v="2"/>
    <n v="2"/>
    <n v="147"/>
    <n v="1498"/>
    <n v="227335"/>
    <n v="207"/>
    <n v="227542"/>
    <n v="4840"/>
    <n v="0.95"/>
    <n v="0.6071428571428571"/>
    <n v="71"/>
    <n v="0.29599999999999999"/>
    <n v="6.3500000000000001E-2"/>
    <n v="75"/>
    <n v="7"/>
    <n v="27"/>
    <n v="37"/>
  </r>
  <r>
    <x v="54"/>
    <s v="CalWIN"/>
    <x v="6"/>
    <x v="5"/>
    <n v="2017"/>
    <s v="2017/18"/>
    <n v="7026"/>
    <n v="43154"/>
    <n v="22"/>
    <n v="410"/>
    <n v="7048"/>
    <n v="43564"/>
    <n v="50612"/>
    <n v="117038"/>
    <n v="19168"/>
    <n v="96752"/>
    <n v="115920"/>
    <n v="77"/>
    <n v="1041"/>
    <n v="1118"/>
    <n v="19245"/>
    <n v="97793"/>
    <n v="15690356"/>
    <n v="124040"/>
    <n v="15814396"/>
    <n v="257477"/>
    <n v="0.98274932614555255"/>
    <n v="0.92019950124688277"/>
    <n v="15"/>
    <n v="0.4"/>
    <n v="3.9600000000000003E-2"/>
    <n v="2676"/>
    <n v="384"/>
    <n v="7495"/>
    <n v="17923"/>
  </r>
  <r>
    <x v="55"/>
    <s v="C-IV"/>
    <x v="6"/>
    <x v="5"/>
    <n v="2017"/>
    <s v="2017/18"/>
    <n v="246"/>
    <n v="2559"/>
    <n v="0"/>
    <n v="3"/>
    <n v="246"/>
    <n v="2562"/>
    <n v="2808"/>
    <n v="4955"/>
    <n v="618"/>
    <n v="4331"/>
    <n v="4949"/>
    <n v="2"/>
    <n v="4"/>
    <n v="6"/>
    <n v="620"/>
    <n v="4335"/>
    <n v="641341"/>
    <n v="551"/>
    <n v="641892"/>
    <n v="14116"/>
    <n v="0.97478991596638653"/>
    <n v="0.96"/>
    <n v="71"/>
    <n v="0.29599999999999999"/>
    <n v="6.3500000000000001E-2"/>
    <n v="222"/>
    <n v="22"/>
    <n v="85"/>
    <n v="141"/>
  </r>
  <r>
    <x v="56"/>
    <s v="CalWIN"/>
    <x v="6"/>
    <x v="5"/>
    <n v="2017"/>
    <s v="2017/18"/>
    <n v="2589"/>
    <n v="31788"/>
    <n v="9"/>
    <n v="325"/>
    <n v="2598"/>
    <n v="32113"/>
    <n v="34711"/>
    <n v="68560"/>
    <n v="6509"/>
    <n v="61384"/>
    <n v="67893"/>
    <n v="32"/>
    <n v="635"/>
    <n v="667"/>
    <n v="6541"/>
    <n v="62019"/>
    <n v="9119348"/>
    <n v="116593"/>
    <n v="9235941"/>
    <n v="233758"/>
    <n v="0.98535394629780304"/>
    <n v="0.96626506024096381"/>
    <n v="14"/>
    <n v="0.14299999999999999"/>
    <n v="7.3099999999999998E-2"/>
    <n v="2796"/>
    <n v="421"/>
    <n v="5786"/>
    <n v="13505"/>
  </r>
  <r>
    <x v="57"/>
    <s v="CalWIN"/>
    <x v="6"/>
    <x v="5"/>
    <n v="2017"/>
    <s v="2017/18"/>
    <n v="794"/>
    <n v="8962"/>
    <n v="20"/>
    <n v="111"/>
    <n v="814"/>
    <n v="9073"/>
    <n v="9887"/>
    <n v="18924"/>
    <n v="2067"/>
    <n v="16477"/>
    <n v="18544"/>
    <n v="81"/>
    <n v="299"/>
    <n v="380"/>
    <n v="2148"/>
    <n v="16776"/>
    <n v="2486666"/>
    <n v="43619"/>
    <n v="2530285"/>
    <n v="59062"/>
    <n v="0.94871794871794868"/>
    <n v="0.9375"/>
    <n v="71"/>
    <n v="0.29599999999999999"/>
    <n v="6.3500000000000001E-2"/>
    <n v="689"/>
    <n v="53"/>
    <n v="834"/>
    <n v="1724"/>
  </r>
  <r>
    <x v="58"/>
    <s v="C-IV"/>
    <x v="6"/>
    <x v="5"/>
    <n v="2017"/>
    <s v="2017/18"/>
    <n v="800"/>
    <n v="5213"/>
    <n v="1"/>
    <n v="17"/>
    <n v="801"/>
    <n v="5230"/>
    <n v="6031"/>
    <n v="13075"/>
    <n v="2157"/>
    <n v="10868"/>
    <n v="13025"/>
    <n v="6"/>
    <n v="44"/>
    <n v="50"/>
    <n v="2163"/>
    <n v="10912"/>
    <n v="1736822"/>
    <n v="5422"/>
    <n v="1742244"/>
    <n v="32830"/>
    <n v="0.99691358024691357"/>
    <n v="0.9543568464730291"/>
    <n v="71"/>
    <n v="0.29599999999999999"/>
    <n v="6.3500000000000001E-2"/>
    <n v="466"/>
    <n v="79"/>
    <n v="444"/>
    <n v="930"/>
  </r>
  <r>
    <x v="0"/>
    <s v="n/a"/>
    <x v="7"/>
    <x v="5"/>
    <n v="2017"/>
    <s v="2017/18"/>
    <n v="238703"/>
    <n v="1734938"/>
    <n v="2044"/>
    <n v="17334"/>
    <n v="240747"/>
    <n v="1752272"/>
    <n v="1993019"/>
    <n v="4102999"/>
    <n v="612547"/>
    <n v="3445389"/>
    <n v="4057936"/>
    <n v="6780"/>
    <n v="38283"/>
    <n v="45063"/>
    <n v="619327"/>
    <n v="3483672"/>
    <n v="555182835"/>
    <n v="5231520"/>
    <n v="560414355"/>
    <n v="13383563"/>
    <n v="0.9841604048755046"/>
    <n v="0.93026985001133822"/>
    <n v="763"/>
    <n v="0.39100000000000001"/>
    <n v="6.1899999999999997E-2"/>
    <n v="179129"/>
    <n v="55303"/>
    <n v="267556"/>
    <n v="575667"/>
  </r>
  <r>
    <x v="1"/>
    <s v="CalWIN"/>
    <x v="7"/>
    <x v="5"/>
    <n v="2017"/>
    <s v="2017/18"/>
    <n v="5086"/>
    <n v="50992"/>
    <n v="80"/>
    <n v="1224"/>
    <n v="5166"/>
    <n v="52216"/>
    <n v="57382"/>
    <n v="107694"/>
    <n v="11870"/>
    <n v="92769"/>
    <n v="104639"/>
    <n v="285"/>
    <n v="2770"/>
    <n v="3055"/>
    <n v="12155"/>
    <n v="95539"/>
    <n v="14855580"/>
    <n v="345370"/>
    <n v="15200950"/>
    <n v="438030"/>
    <s v="n/a"/>
    <s v="n/a"/>
    <n v="20"/>
    <n v="0.45"/>
    <n v="3.1E-2"/>
    <n v="6024"/>
    <n v="2313"/>
    <n v="6645"/>
    <n v="13038"/>
  </r>
  <r>
    <x v="2"/>
    <s v="C-IV"/>
    <x v="7"/>
    <x v="5"/>
    <n v="2017"/>
    <s v="2017/18"/>
    <n v="3"/>
    <n v="75"/>
    <n v="0"/>
    <n v="0"/>
    <n v="3"/>
    <n v="75"/>
    <n v="78"/>
    <n v="137"/>
    <n v="3"/>
    <n v="134"/>
    <n v="137"/>
    <n v="0"/>
    <n v="0"/>
    <n v="0"/>
    <n v="3"/>
    <n v="134"/>
    <n v="17084"/>
    <n v="0"/>
    <n v="17084"/>
    <n v="323"/>
    <n v="1"/>
    <n v="0.66666666666666663"/>
    <n v="78"/>
    <n v="0.29499999999999998"/>
    <n v="8.4599999999999995E-2"/>
    <n v="6"/>
    <n v="0"/>
    <n v="4"/>
    <n v="4"/>
  </r>
  <r>
    <x v="3"/>
    <s v="C-IV"/>
    <x v="7"/>
    <x v="5"/>
    <n v="2017"/>
    <s v="2017/18"/>
    <n v="118"/>
    <n v="1548"/>
    <n v="0"/>
    <n v="0"/>
    <n v="118"/>
    <n v="1548"/>
    <n v="1666"/>
    <n v="3013"/>
    <n v="298"/>
    <n v="2714"/>
    <n v="3012"/>
    <n v="0"/>
    <n v="1"/>
    <n v="1"/>
    <n v="298"/>
    <n v="2715"/>
    <n v="396478"/>
    <n v="308"/>
    <n v="396786"/>
    <n v="8214"/>
    <n v="1"/>
    <n v="0.98181818181818181"/>
    <n v="78"/>
    <n v="0.29499999999999998"/>
    <n v="8.4599999999999995E-2"/>
    <n v="128"/>
    <n v="23"/>
    <n v="43"/>
    <n v="74"/>
  </r>
  <r>
    <x v="4"/>
    <s v="C-IV"/>
    <x v="7"/>
    <x v="5"/>
    <n v="2017"/>
    <s v="2017/18"/>
    <n v="1545"/>
    <n v="14961"/>
    <n v="2"/>
    <n v="36"/>
    <n v="1547"/>
    <n v="14997"/>
    <n v="16544"/>
    <n v="30858"/>
    <n v="3870"/>
    <n v="26911"/>
    <n v="30781"/>
    <n v="8"/>
    <n v="69"/>
    <n v="77"/>
    <n v="3878"/>
    <n v="26980"/>
    <n v="4176162"/>
    <n v="10355"/>
    <n v="4186517"/>
    <n v="83174"/>
    <n v="0.9255079006772009"/>
    <n v="0.91233283803863297"/>
    <n v="78"/>
    <n v="0.29499999999999998"/>
    <n v="8.4599999999999995E-2"/>
    <n v="1955"/>
    <n v="949"/>
    <n v="758"/>
    <n v="1299"/>
  </r>
  <r>
    <x v="5"/>
    <s v="C-IV"/>
    <x v="7"/>
    <x v="5"/>
    <n v="2017"/>
    <s v="2017/18"/>
    <n v="205"/>
    <n v="2594"/>
    <n v="0"/>
    <n v="5"/>
    <n v="205"/>
    <n v="2599"/>
    <n v="2804"/>
    <n v="5025"/>
    <n v="536"/>
    <n v="4480"/>
    <n v="5016"/>
    <n v="0"/>
    <n v="9"/>
    <n v="9"/>
    <n v="536"/>
    <n v="4489"/>
    <n v="665330"/>
    <n v="1146"/>
    <n v="666476"/>
    <n v="12047"/>
    <n v="0.99411764705882355"/>
    <n v="0.89380530973451322"/>
    <n v="78"/>
    <n v="0.29499999999999998"/>
    <n v="8.4599999999999995E-2"/>
    <n v="254"/>
    <n v="59"/>
    <n v="59"/>
    <n v="107"/>
  </r>
  <r>
    <x v="6"/>
    <s v="C-IV"/>
    <x v="7"/>
    <x v="5"/>
    <n v="2017"/>
    <s v="2017/18"/>
    <n v="76"/>
    <n v="612"/>
    <n v="1"/>
    <n v="3"/>
    <n v="77"/>
    <n v="615"/>
    <n v="692"/>
    <n v="1535"/>
    <n v="184"/>
    <n v="1343"/>
    <n v="1527"/>
    <n v="2"/>
    <n v="6"/>
    <n v="8"/>
    <n v="186"/>
    <n v="1349"/>
    <n v="186792"/>
    <n v="589"/>
    <n v="187381"/>
    <n v="9099"/>
    <n v="1"/>
    <n v="1"/>
    <n v="78"/>
    <n v="0.29499999999999998"/>
    <n v="8.4599999999999995E-2"/>
    <n v="69"/>
    <n v="5"/>
    <n v="112"/>
    <n v="252"/>
  </r>
  <r>
    <x v="7"/>
    <s v="CalWIN"/>
    <x v="7"/>
    <x v="5"/>
    <n v="2017"/>
    <s v="2017/18"/>
    <n v="3599"/>
    <n v="27687"/>
    <n v="44"/>
    <n v="276"/>
    <n v="3643"/>
    <n v="27963"/>
    <n v="31606"/>
    <n v="62627"/>
    <n v="8518"/>
    <n v="53229"/>
    <n v="61747"/>
    <n v="167"/>
    <n v="713"/>
    <n v="880"/>
    <n v="8685"/>
    <n v="53942"/>
    <n v="8742634"/>
    <n v="88318"/>
    <n v="8830952"/>
    <n v="273537"/>
    <n v="0.97023809523809523"/>
    <n v="0.9836601307189542"/>
    <n v="12"/>
    <n v="0.33300000000000002"/>
    <n v="5.8500000000000003E-2"/>
    <n v="2892"/>
    <n v="1161"/>
    <n v="4320"/>
    <n v="8817"/>
  </r>
  <r>
    <x v="8"/>
    <s v="C-IV"/>
    <x v="7"/>
    <x v="5"/>
    <n v="2017"/>
    <s v="2017/18"/>
    <n v="356"/>
    <n v="2219"/>
    <n v="0"/>
    <n v="2"/>
    <n v="356"/>
    <n v="2221"/>
    <n v="2577"/>
    <n v="5280"/>
    <n v="1001"/>
    <n v="4273"/>
    <n v="5274"/>
    <n v="0"/>
    <n v="6"/>
    <n v="6"/>
    <n v="1001"/>
    <n v="4279"/>
    <n v="692545"/>
    <n v="511"/>
    <n v="693056"/>
    <n v="12089"/>
    <n v="1"/>
    <n v="0.97701149425287359"/>
    <n v="78"/>
    <n v="0.29499999999999998"/>
    <n v="8.4599999999999995E-2"/>
    <n v="211"/>
    <n v="8"/>
    <n v="97"/>
    <n v="178"/>
  </r>
  <r>
    <x v="9"/>
    <s v="C-IV"/>
    <x v="7"/>
    <x v="5"/>
    <n v="2017"/>
    <s v="2017/18"/>
    <n v="496"/>
    <n v="6278"/>
    <n v="1"/>
    <n v="14"/>
    <n v="497"/>
    <n v="6292"/>
    <n v="6789"/>
    <n v="11966"/>
    <n v="1172"/>
    <n v="10755"/>
    <n v="11927"/>
    <n v="2"/>
    <n v="37"/>
    <n v="39"/>
    <n v="1174"/>
    <n v="10792"/>
    <n v="1573888"/>
    <n v="3010"/>
    <n v="1576898"/>
    <n v="38733"/>
    <n v="0.99704142011834318"/>
    <n v="0.98367346938775513"/>
    <n v="78"/>
    <n v="0.29499999999999998"/>
    <n v="8.4599999999999995E-2"/>
    <n v="596"/>
    <n v="102"/>
    <n v="338"/>
    <n v="685"/>
  </r>
  <r>
    <x v="10"/>
    <s v="CalWIN"/>
    <x v="7"/>
    <x v="5"/>
    <n v="2017"/>
    <s v="2017/18"/>
    <n v="12125"/>
    <n v="83573"/>
    <n v="68"/>
    <n v="482"/>
    <n v="12193"/>
    <n v="84055"/>
    <n v="96248"/>
    <n v="222126"/>
    <n v="33002"/>
    <n v="187697"/>
    <n v="220699"/>
    <n v="236"/>
    <n v="1191"/>
    <n v="1427"/>
    <n v="33238"/>
    <n v="188888"/>
    <n v="29662115"/>
    <n v="157508"/>
    <n v="29819623"/>
    <n v="492341"/>
    <n v="0.95606750602732382"/>
    <n v="0.94394971189104238"/>
    <n v="36"/>
    <n v="0.41699999999999998"/>
    <n v="3.9E-2"/>
    <n v="5513"/>
    <n v="1856"/>
    <n v="12432"/>
    <n v="28262"/>
  </r>
  <r>
    <x v="11"/>
    <s v="C-IV"/>
    <x v="7"/>
    <x v="5"/>
    <n v="2017"/>
    <s v="2017/18"/>
    <n v="187"/>
    <n v="1319"/>
    <n v="0"/>
    <n v="2"/>
    <n v="187"/>
    <n v="1321"/>
    <n v="1508"/>
    <n v="3456"/>
    <n v="478"/>
    <n v="2969"/>
    <n v="3447"/>
    <n v="1"/>
    <n v="8"/>
    <n v="9"/>
    <n v="479"/>
    <n v="2977"/>
    <n v="414206"/>
    <n v="454"/>
    <n v="414660"/>
    <n v="12497"/>
    <n v="0.97727272727272729"/>
    <n v="1"/>
    <n v="78"/>
    <n v="0.29499999999999998"/>
    <n v="8.4599999999999995E-2"/>
    <n v="126"/>
    <n v="22"/>
    <n v="184"/>
    <n v="390"/>
  </r>
  <r>
    <x v="12"/>
    <s v="C-IV"/>
    <x v="7"/>
    <x v="5"/>
    <n v="2017"/>
    <s v="2017/18"/>
    <n v="825"/>
    <n v="11146"/>
    <n v="1"/>
    <n v="20"/>
    <n v="826"/>
    <n v="11166"/>
    <n v="11992"/>
    <n v="20350"/>
    <n v="2050"/>
    <n v="18249"/>
    <n v="20299"/>
    <n v="1"/>
    <n v="50"/>
    <n v="51"/>
    <n v="2051"/>
    <n v="18299"/>
    <n v="2808312"/>
    <n v="5165"/>
    <n v="2813477"/>
    <n v="55415"/>
    <n v="0.99380804953560375"/>
    <n v="0.97876857749469215"/>
    <n v="78"/>
    <n v="0.29499999999999998"/>
    <n v="8.4599999999999995E-2"/>
    <n v="1496"/>
    <n v="377"/>
    <n v="504"/>
    <n v="973"/>
  </r>
  <r>
    <x v="13"/>
    <s v="C-IV"/>
    <x v="7"/>
    <x v="5"/>
    <n v="2017"/>
    <s v="2017/18"/>
    <n v="2200"/>
    <n v="15032"/>
    <n v="7"/>
    <n v="149"/>
    <n v="2207"/>
    <n v="15181"/>
    <n v="17388"/>
    <n v="42136"/>
    <n v="6277"/>
    <n v="35436"/>
    <n v="41713"/>
    <n v="23"/>
    <n v="400"/>
    <n v="423"/>
    <n v="6300"/>
    <n v="35836"/>
    <n v="5263933"/>
    <n v="43934"/>
    <n v="5307867"/>
    <n v="95358"/>
    <n v="0.97406639004149376"/>
    <n v="0.92482517482517479"/>
    <n v="78"/>
    <n v="0.29499999999999998"/>
    <n v="8.4599999999999995E-2"/>
    <n v="1406"/>
    <n v="197"/>
    <n v="862"/>
    <n v="1729"/>
  </r>
  <r>
    <x v="14"/>
    <s v="C-IV"/>
    <x v="7"/>
    <x v="5"/>
    <n v="2017"/>
    <s v="2017/18"/>
    <n v="83"/>
    <n v="931"/>
    <n v="0"/>
    <n v="3"/>
    <n v="83"/>
    <n v="934"/>
    <n v="1017"/>
    <n v="1965"/>
    <n v="232"/>
    <n v="1726"/>
    <n v="1958"/>
    <n v="0"/>
    <n v="7"/>
    <n v="7"/>
    <n v="232"/>
    <n v="1733"/>
    <n v="247129"/>
    <n v="504"/>
    <n v="247633"/>
    <n v="5533"/>
    <n v="1"/>
    <n v="0.83870967741935487"/>
    <n v="78"/>
    <n v="0.29499999999999998"/>
    <n v="8.4599999999999995E-2"/>
    <n v="65"/>
    <n v="6"/>
    <n v="54"/>
    <n v="119"/>
  </r>
  <r>
    <x v="15"/>
    <s v="C-IV"/>
    <x v="7"/>
    <x v="5"/>
    <n v="2017"/>
    <s v="2017/18"/>
    <n v="9360"/>
    <n v="59177"/>
    <n v="13"/>
    <n v="391"/>
    <n v="9373"/>
    <n v="59568"/>
    <n v="68941"/>
    <n v="159703"/>
    <n v="24983"/>
    <n v="133794"/>
    <n v="158777"/>
    <n v="37"/>
    <n v="889"/>
    <n v="926"/>
    <n v="25020"/>
    <n v="134683"/>
    <n v="20932718"/>
    <n v="122340"/>
    <n v="21055058"/>
    <n v="413113"/>
    <n v="0.99063962558502339"/>
    <n v="0.92347548824232761"/>
    <n v="18"/>
    <n v="0.222"/>
    <n v="1.6199999999999999E-2"/>
    <n v="6466"/>
    <n v="2043"/>
    <n v="9463"/>
    <n v="22009"/>
  </r>
  <r>
    <x v="16"/>
    <s v="C-IV"/>
    <x v="7"/>
    <x v="5"/>
    <n v="2017"/>
    <s v="2017/18"/>
    <n v="1417"/>
    <n v="9106"/>
    <n v="4"/>
    <n v="58"/>
    <n v="1421"/>
    <n v="9164"/>
    <n v="10585"/>
    <n v="23866"/>
    <n v="3843"/>
    <n v="19851"/>
    <n v="23694"/>
    <n v="16"/>
    <n v="156"/>
    <n v="172"/>
    <n v="3859"/>
    <n v="20007"/>
    <n v="2981925"/>
    <n v="17682"/>
    <n v="2999607"/>
    <n v="57863"/>
    <n v="0.99672131147540988"/>
    <n v="0.91911764705882348"/>
    <n v="78"/>
    <n v="0.29499999999999998"/>
    <n v="8.4599999999999995E-2"/>
    <n v="926"/>
    <n v="154"/>
    <n v="1173"/>
    <n v="2770"/>
  </r>
  <r>
    <x v="17"/>
    <s v="C-IV"/>
    <x v="7"/>
    <x v="5"/>
    <n v="2017"/>
    <s v="2017/18"/>
    <n v="552"/>
    <n v="5843"/>
    <n v="1"/>
    <n v="10"/>
    <n v="553"/>
    <n v="5853"/>
    <n v="6406"/>
    <n v="11846"/>
    <n v="1402"/>
    <n v="10408"/>
    <n v="11810"/>
    <n v="5"/>
    <n v="31"/>
    <n v="36"/>
    <n v="1407"/>
    <n v="10439"/>
    <n v="1585722"/>
    <n v="3318"/>
    <n v="1589040"/>
    <n v="32932"/>
    <n v="0.930379746835443"/>
    <n v="0.87735849056603776"/>
    <n v="78"/>
    <n v="0.29499999999999998"/>
    <n v="8.4599999999999995E-2"/>
    <n v="493"/>
    <n v="52"/>
    <n v="348"/>
    <n v="692"/>
  </r>
  <r>
    <x v="18"/>
    <s v="C-IV"/>
    <x v="7"/>
    <x v="5"/>
    <n v="2017"/>
    <s v="2017/18"/>
    <n v="229"/>
    <n v="1352"/>
    <n v="0"/>
    <n v="1"/>
    <n v="229"/>
    <n v="1353"/>
    <n v="1582"/>
    <n v="3172"/>
    <n v="628"/>
    <n v="2542"/>
    <n v="3170"/>
    <n v="0"/>
    <n v="2"/>
    <n v="2"/>
    <n v="628"/>
    <n v="2544"/>
    <n v="434609"/>
    <n v="68"/>
    <n v="434677"/>
    <n v="8089"/>
    <n v="0.96052631578947367"/>
    <n v="0.8936170212765957"/>
    <n v="78"/>
    <n v="0.29499999999999998"/>
    <n v="8.4599999999999995E-2"/>
    <n v="102"/>
    <n v="9"/>
    <n v="83"/>
    <n v="157"/>
  </r>
  <r>
    <x v="19"/>
    <s v="LRS"/>
    <x v="7"/>
    <x v="5"/>
    <n v="2017"/>
    <s v="2017/18"/>
    <n v="80199"/>
    <n v="453191"/>
    <n v="1056"/>
    <n v="5212"/>
    <n v="81255"/>
    <n v="458403"/>
    <n v="539658"/>
    <n v="1080306"/>
    <n v="196767"/>
    <n v="869395"/>
    <n v="1066162"/>
    <n v="3272"/>
    <n v="10872"/>
    <n v="14144"/>
    <n v="200039"/>
    <n v="880267"/>
    <n v="152442576"/>
    <n v="1754892"/>
    <n v="154197468"/>
    <n v="3974460"/>
    <n v="0.9858131880603791"/>
    <n v="0.90716078798451261"/>
    <n v="280"/>
    <n v="0.47099999999999997"/>
    <n v="0.10100000000000001"/>
    <n v="54604"/>
    <n v="16955"/>
    <n v="88071"/>
    <n v="184165"/>
  </r>
  <r>
    <x v="20"/>
    <s v="C-IV"/>
    <x v="7"/>
    <x v="5"/>
    <n v="2017"/>
    <s v="2017/18"/>
    <n v="1573"/>
    <n v="9712"/>
    <n v="4"/>
    <n v="23"/>
    <n v="1577"/>
    <n v="9735"/>
    <n v="11312"/>
    <n v="27445"/>
    <n v="4320"/>
    <n v="23033"/>
    <n v="27353"/>
    <n v="13"/>
    <n v="79"/>
    <n v="92"/>
    <n v="4333"/>
    <n v="23112"/>
    <n v="3576320"/>
    <n v="8026"/>
    <n v="3584346"/>
    <n v="70469"/>
    <n v="0.99285714285714288"/>
    <n v="0.99186991869918695"/>
    <n v="78"/>
    <n v="0.29499999999999998"/>
    <n v="8.4599999999999995E-2"/>
    <n v="670"/>
    <n v="103"/>
    <n v="2502"/>
    <n v="6090"/>
  </r>
  <r>
    <x v="21"/>
    <s v="C-IV"/>
    <x v="7"/>
    <x v="5"/>
    <n v="2017"/>
    <s v="2017/18"/>
    <n v="531"/>
    <n v="5273"/>
    <n v="15"/>
    <n v="153"/>
    <n v="546"/>
    <n v="5426"/>
    <n v="5972"/>
    <n v="9897"/>
    <n v="1224"/>
    <n v="8275"/>
    <n v="9499"/>
    <n v="44"/>
    <n v="354"/>
    <n v="398"/>
    <n v="1268"/>
    <n v="8629"/>
    <n v="1343759"/>
    <n v="33550"/>
    <n v="1377309"/>
    <n v="47583"/>
    <n v="0.98422712933753942"/>
    <n v="0.93896713615023475"/>
    <n v="78"/>
    <n v="0.29499999999999998"/>
    <n v="8.4599999999999995E-2"/>
    <n v="531"/>
    <n v="177"/>
    <n v="1115"/>
    <n v="2040"/>
  </r>
  <r>
    <x v="22"/>
    <s v="C-IV"/>
    <x v="7"/>
    <x v="5"/>
    <n v="2017"/>
    <s v="2017/18"/>
    <n v="81"/>
    <n v="941"/>
    <n v="1"/>
    <n v="1"/>
    <n v="82"/>
    <n v="942"/>
    <n v="1024"/>
    <n v="1856"/>
    <n v="212"/>
    <n v="1641"/>
    <n v="1853"/>
    <n v="1"/>
    <n v="2"/>
    <n v="3"/>
    <n v="213"/>
    <n v="1643"/>
    <n v="315432"/>
    <n v="386"/>
    <n v="315818"/>
    <n v="4854"/>
    <n v="0.89583333333333337"/>
    <n v="0.66666666666666663"/>
    <n v="78"/>
    <n v="0.29499999999999998"/>
    <n v="8.4599999999999995E-2"/>
    <n v="96"/>
    <n v="15"/>
    <n v="17"/>
    <n v="32"/>
  </r>
  <r>
    <x v="23"/>
    <s v="C-IV"/>
    <x v="7"/>
    <x v="5"/>
    <n v="2017"/>
    <s v="2017/18"/>
    <n v="508"/>
    <n v="5788"/>
    <n v="1"/>
    <n v="23"/>
    <n v="509"/>
    <n v="5811"/>
    <n v="6320"/>
    <n v="11736"/>
    <n v="1267"/>
    <n v="10413"/>
    <n v="11680"/>
    <n v="3"/>
    <n v="53"/>
    <n v="56"/>
    <n v="1270"/>
    <n v="10466"/>
    <n v="1631818"/>
    <n v="6286"/>
    <n v="1638104"/>
    <n v="42021"/>
    <n v="0.93603411513859269"/>
    <n v="0.94551282051282048"/>
    <n v="78"/>
    <n v="0.29499999999999998"/>
    <n v="8.4599999999999995E-2"/>
    <n v="664"/>
    <n v="77"/>
    <n v="486"/>
    <n v="1087"/>
  </r>
  <r>
    <x v="24"/>
    <s v="C-IV"/>
    <x v="7"/>
    <x v="5"/>
    <n v="2017"/>
    <s v="2017/18"/>
    <n v="3394"/>
    <n v="20001"/>
    <n v="6"/>
    <n v="38"/>
    <n v="3400"/>
    <n v="20039"/>
    <n v="23439"/>
    <n v="54193"/>
    <n v="9231"/>
    <n v="44832"/>
    <n v="54063"/>
    <n v="20"/>
    <n v="110"/>
    <n v="130"/>
    <n v="9251"/>
    <n v="44942"/>
    <n v="7050003"/>
    <n v="10870"/>
    <n v="7060873"/>
    <n v="139705"/>
    <n v="0.97633744855967075"/>
    <n v="0.95594713656387664"/>
    <n v="6"/>
    <n v="0"/>
    <n v="3.2300000000000002E-2"/>
    <n v="1808"/>
    <n v="390"/>
    <n v="3317"/>
    <n v="7814"/>
  </r>
  <r>
    <x v="25"/>
    <s v="C-IV"/>
    <x v="7"/>
    <x v="5"/>
    <n v="2017"/>
    <s v="2017/18"/>
    <n v="77"/>
    <n v="466"/>
    <n v="1"/>
    <n v="1"/>
    <n v="78"/>
    <n v="467"/>
    <n v="545"/>
    <n v="1172"/>
    <n v="197"/>
    <n v="972"/>
    <n v="1169"/>
    <n v="1"/>
    <n v="2"/>
    <n v="3"/>
    <n v="198"/>
    <n v="974"/>
    <n v="155675"/>
    <n v="493"/>
    <n v="156168"/>
    <n v="3204"/>
    <n v="0.91891891891891886"/>
    <n v="0.96"/>
    <n v="78"/>
    <n v="0.29499999999999998"/>
    <n v="8.4599999999999995E-2"/>
    <n v="43"/>
    <n v="8"/>
    <n v="31"/>
    <n v="61"/>
  </r>
  <r>
    <x v="26"/>
    <s v="C-IV"/>
    <x v="7"/>
    <x v="5"/>
    <n v="2017"/>
    <s v="2017/18"/>
    <n v="10"/>
    <n v="381"/>
    <n v="0"/>
    <n v="1"/>
    <n v="10"/>
    <n v="382"/>
    <n v="392"/>
    <n v="675"/>
    <n v="35"/>
    <n v="637"/>
    <n v="672"/>
    <n v="0"/>
    <n v="3"/>
    <n v="3"/>
    <n v="35"/>
    <n v="640"/>
    <n v="95579"/>
    <n v="317"/>
    <n v="95896"/>
    <n v="3707"/>
    <n v="1"/>
    <n v="1"/>
    <n v="78"/>
    <n v="0.29499999999999998"/>
    <n v="8.4599999999999995E-2"/>
    <n v="34"/>
    <n v="10"/>
    <n v="49"/>
    <n v="103"/>
  </r>
  <r>
    <x v="27"/>
    <s v="C-IV"/>
    <x v="7"/>
    <x v="5"/>
    <n v="2017"/>
    <s v="2017/18"/>
    <n v="1995"/>
    <n v="17745"/>
    <n v="6"/>
    <n v="76"/>
    <n v="2001"/>
    <n v="17821"/>
    <n v="19822"/>
    <n v="43219"/>
    <n v="5141"/>
    <n v="37834"/>
    <n v="42975"/>
    <n v="21"/>
    <n v="223"/>
    <n v="244"/>
    <n v="5162"/>
    <n v="38057"/>
    <n v="5486364"/>
    <n v="20838"/>
    <n v="5507202"/>
    <n v="186651"/>
    <n v="0.99701789264413521"/>
    <n v="0.94763513513513509"/>
    <n v="7"/>
    <n v="0.28599999999999998"/>
    <n v="2.98E-2"/>
    <n v="1841"/>
    <n v="528"/>
    <n v="5556"/>
    <n v="12871"/>
  </r>
  <r>
    <x v="28"/>
    <s v="C-IV"/>
    <x v="7"/>
    <x v="5"/>
    <n v="2017"/>
    <s v="2017/18"/>
    <n v="250"/>
    <n v="2856"/>
    <n v="1"/>
    <n v="20"/>
    <n v="251"/>
    <n v="2876"/>
    <n v="3127"/>
    <n v="6224"/>
    <n v="599"/>
    <n v="5561"/>
    <n v="6160"/>
    <n v="3"/>
    <n v="61"/>
    <n v="64"/>
    <n v="602"/>
    <n v="5622"/>
    <n v="771411"/>
    <n v="4289"/>
    <n v="775700"/>
    <n v="32368"/>
    <n v="0.93233082706766912"/>
    <n v="0.9101123595505618"/>
    <n v="78"/>
    <n v="0.29499999999999998"/>
    <n v="8.4599999999999995E-2"/>
    <n v="308"/>
    <n v="82"/>
    <n v="604"/>
    <n v="1297"/>
  </r>
  <r>
    <x v="29"/>
    <s v="C-IV"/>
    <x v="7"/>
    <x v="5"/>
    <n v="2017"/>
    <s v="2017/18"/>
    <n v="242"/>
    <n v="3855"/>
    <n v="0"/>
    <n v="4"/>
    <n v="242"/>
    <n v="3859"/>
    <n v="4101"/>
    <n v="7086"/>
    <n v="620"/>
    <n v="6453"/>
    <n v="7073"/>
    <n v="1"/>
    <n v="12"/>
    <n v="13"/>
    <n v="621"/>
    <n v="6465"/>
    <n v="967242"/>
    <n v="801"/>
    <n v="968043"/>
    <n v="25291"/>
    <n v="0.89639639639639634"/>
    <n v="0.85620915032679734"/>
    <n v="78"/>
    <n v="0.29499999999999998"/>
    <n v="8.4599999999999995E-2"/>
    <n v="363"/>
    <n v="101"/>
    <n v="118"/>
    <n v="212"/>
  </r>
  <r>
    <x v="30"/>
    <s v="CalWIN"/>
    <x v="7"/>
    <x v="5"/>
    <n v="2017"/>
    <s v="2017/18"/>
    <n v="9396"/>
    <n v="104288"/>
    <n v="76"/>
    <n v="1867"/>
    <n v="9472"/>
    <n v="106155"/>
    <n v="115627"/>
    <n v="233036"/>
    <n v="24234"/>
    <n v="204455"/>
    <n v="228689"/>
    <n v="266"/>
    <n v="4081"/>
    <n v="4347"/>
    <n v="24500"/>
    <n v="208536"/>
    <n v="30802399"/>
    <n v="494491"/>
    <n v="31296890"/>
    <n v="897578"/>
    <n v="0.99591305963217536"/>
    <n v="0.99412751677852351"/>
    <n v="42"/>
    <n v="0.35699999999999998"/>
    <n v="6.3700000000000007E-2"/>
    <n v="7995"/>
    <n v="1961"/>
    <n v="23512"/>
    <n v="51927"/>
  </r>
  <r>
    <x v="31"/>
    <s v="CalWIN"/>
    <x v="7"/>
    <x v="5"/>
    <n v="2017"/>
    <s v="2017/18"/>
    <n v="633"/>
    <n v="7999"/>
    <n v="6"/>
    <n v="48"/>
    <n v="639"/>
    <n v="8047"/>
    <n v="8686"/>
    <n v="16186"/>
    <n v="1640"/>
    <n v="14426"/>
    <n v="16066"/>
    <n v="22"/>
    <n v="98"/>
    <n v="120"/>
    <n v="1662"/>
    <n v="14524"/>
    <n v="2049019"/>
    <n v="15461"/>
    <n v="2064480"/>
    <n v="62162"/>
    <n v="1"/>
    <n v="0.8839285714285714"/>
    <n v="78"/>
    <n v="0.29499999999999998"/>
    <n v="8.4599999999999995E-2"/>
    <n v="779"/>
    <n v="425"/>
    <n v="554"/>
    <n v="1176"/>
  </r>
  <r>
    <x v="32"/>
    <s v="C-IV"/>
    <x v="7"/>
    <x v="5"/>
    <n v="2017"/>
    <s v="2017/18"/>
    <n v="62"/>
    <n v="1020"/>
    <n v="0"/>
    <n v="0"/>
    <n v="62"/>
    <n v="1020"/>
    <n v="1082"/>
    <n v="1960"/>
    <n v="149"/>
    <n v="1810"/>
    <n v="1959"/>
    <n v="0"/>
    <n v="1"/>
    <n v="1"/>
    <n v="149"/>
    <n v="1811"/>
    <n v="264911"/>
    <n v="0"/>
    <n v="264911"/>
    <n v="6493"/>
    <n v="0.98809523809523814"/>
    <n v="0.93939393939393945"/>
    <n v="78"/>
    <n v="0.29499999999999998"/>
    <n v="8.4599999999999995E-2"/>
    <n v="142"/>
    <n v="21"/>
    <n v="45"/>
    <n v="74"/>
  </r>
  <r>
    <x v="33"/>
    <s v="C-IV"/>
    <x v="7"/>
    <x v="5"/>
    <n v="2017"/>
    <s v="2017/18"/>
    <n v="14276"/>
    <n v="108459"/>
    <n v="35"/>
    <n v="380"/>
    <n v="14311"/>
    <n v="108839"/>
    <n v="123150"/>
    <n v="271909"/>
    <n v="38956"/>
    <n v="231790"/>
    <n v="270746"/>
    <n v="131"/>
    <n v="1032"/>
    <n v="1163"/>
    <n v="39087"/>
    <n v="232822"/>
    <n v="35762579"/>
    <n v="118816"/>
    <n v="35881395"/>
    <n v="838810"/>
    <n v="0.99561961283029532"/>
    <n v="0.93817878028404345"/>
    <n v="35"/>
    <n v="0.314"/>
    <n v="4.7800000000000002E-2"/>
    <n v="12191"/>
    <n v="3601"/>
    <n v="13199"/>
    <n v="30239"/>
  </r>
  <r>
    <x v="34"/>
    <s v="CalWIN"/>
    <x v="7"/>
    <x v="5"/>
    <n v="2017"/>
    <s v="2017/18"/>
    <n v="13783"/>
    <n v="83690"/>
    <n v="229"/>
    <n v="964"/>
    <n v="14012"/>
    <n v="84654"/>
    <n v="98666"/>
    <n v="205778"/>
    <n v="36838"/>
    <n v="165646"/>
    <n v="202484"/>
    <n v="922"/>
    <n v="2372"/>
    <n v="3294"/>
    <n v="37760"/>
    <n v="168018"/>
    <n v="28648364"/>
    <n v="375050"/>
    <n v="29023414"/>
    <n v="552277"/>
    <n v="0.99525638129658911"/>
    <n v="0.98845598845598848"/>
    <n v="38"/>
    <n v="0.5"/>
    <n v="4.2099999999999999E-2"/>
    <n v="8716"/>
    <n v="2558"/>
    <n v="7718"/>
    <n v="15554"/>
  </r>
  <r>
    <x v="35"/>
    <s v="C-IV"/>
    <x v="7"/>
    <x v="5"/>
    <n v="2017"/>
    <s v="2017/18"/>
    <n v="220"/>
    <n v="1919"/>
    <n v="1"/>
    <n v="6"/>
    <n v="221"/>
    <n v="1925"/>
    <n v="2146"/>
    <n v="4763"/>
    <n v="582"/>
    <n v="4158"/>
    <n v="4740"/>
    <n v="2"/>
    <n v="21"/>
    <n v="23"/>
    <n v="584"/>
    <n v="4179"/>
    <n v="605221"/>
    <n v="1817"/>
    <n v="607038"/>
    <n v="18668"/>
    <n v="0.98958333333333337"/>
    <n v="0.95454545454545459"/>
    <n v="78"/>
    <n v="0.29499999999999998"/>
    <n v="8.4599999999999995E-2"/>
    <n v="185"/>
    <n v="46"/>
    <n v="273"/>
    <n v="662"/>
  </r>
  <r>
    <x v="36"/>
    <s v="C-IV"/>
    <x v="7"/>
    <x v="5"/>
    <n v="2017"/>
    <s v="2017/18"/>
    <n v="22487"/>
    <n v="142948"/>
    <n v="48"/>
    <n v="570"/>
    <n v="22535"/>
    <n v="143518"/>
    <n v="166053"/>
    <n v="361938"/>
    <n v="59279"/>
    <n v="301056"/>
    <n v="360335"/>
    <n v="152"/>
    <n v="1451"/>
    <n v="1603"/>
    <n v="59431"/>
    <n v="302507"/>
    <n v="48760922"/>
    <n v="171608"/>
    <n v="48932530"/>
    <n v="884917"/>
    <n v="0.99482084346263611"/>
    <n v="0.94178565824572413"/>
    <n v="46"/>
    <n v="0.26100000000000001"/>
    <n v="3.6999999999999998E-2"/>
    <n v="13766"/>
    <n v="3850"/>
    <n v="17547"/>
    <n v="38230"/>
  </r>
  <r>
    <x v="37"/>
    <s v="CalWIN"/>
    <x v="7"/>
    <x v="5"/>
    <n v="2017"/>
    <s v="2017/18"/>
    <n v="11630"/>
    <n v="120636"/>
    <n v="123"/>
    <n v="1183"/>
    <n v="11753"/>
    <n v="121819"/>
    <n v="133572"/>
    <n v="267512"/>
    <n v="32119"/>
    <n v="232219"/>
    <n v="264338"/>
    <n v="416"/>
    <n v="2758"/>
    <n v="3174"/>
    <n v="32535"/>
    <n v="234977"/>
    <n v="35163500"/>
    <n v="339811"/>
    <n v="35503311"/>
    <n v="900962"/>
    <n v="0.98243846264574641"/>
    <n v="0.95470249520153549"/>
    <n v="59"/>
    <n v="0.42399999999999999"/>
    <n v="2.76E-2"/>
    <n v="14024"/>
    <n v="5965"/>
    <n v="12959"/>
    <n v="27114"/>
  </r>
  <r>
    <x v="38"/>
    <s v="CalWIN"/>
    <x v="7"/>
    <x v="5"/>
    <n v="2017"/>
    <s v="2017/18"/>
    <n v="1963"/>
    <n v="30756"/>
    <n v="60"/>
    <n v="1373"/>
    <n v="2023"/>
    <n v="32129"/>
    <n v="34152"/>
    <n v="50937"/>
    <n v="4235"/>
    <n v="44554"/>
    <n v="48789"/>
    <n v="157"/>
    <n v="1991"/>
    <n v="2148"/>
    <n v="4392"/>
    <n v="46545"/>
    <n v="7045694"/>
    <n v="290049"/>
    <n v="7335743"/>
    <n v="222150"/>
    <n v="0.98618618618618614"/>
    <n v="0.90364277320799058"/>
    <n v="10"/>
    <n v="0.3"/>
    <n v="8.3000000000000004E-2"/>
    <n v="3270"/>
    <n v="1172"/>
    <n v="3481"/>
    <n v="5699"/>
  </r>
  <r>
    <x v="39"/>
    <s v="C-IV"/>
    <x v="7"/>
    <x v="5"/>
    <n v="2017"/>
    <s v="2017/18"/>
    <n v="6396"/>
    <n v="41429"/>
    <n v="19"/>
    <n v="270"/>
    <n v="6415"/>
    <n v="41699"/>
    <n v="48114"/>
    <n v="106429"/>
    <n v="15717"/>
    <n v="89928"/>
    <n v="105645"/>
    <n v="64"/>
    <n v="720"/>
    <n v="784"/>
    <n v="15781"/>
    <n v="90648"/>
    <n v="13922280"/>
    <n v="82714"/>
    <n v="14004994"/>
    <n v="298319"/>
    <n v="0.98521505376344087"/>
    <n v="0.92159559834938098"/>
    <n v="14"/>
    <n v="7.0999999999999994E-2"/>
    <n v="3.6499999999999998E-2"/>
    <n v="3641"/>
    <n v="1351"/>
    <n v="6022"/>
    <n v="13142"/>
  </r>
  <r>
    <x v="40"/>
    <s v="CalWIN"/>
    <x v="7"/>
    <x v="5"/>
    <n v="2017"/>
    <s v="2017/18"/>
    <n v="780"/>
    <n v="8659"/>
    <n v="1"/>
    <n v="16"/>
    <n v="781"/>
    <n v="8675"/>
    <n v="9456"/>
    <n v="16645"/>
    <n v="1916"/>
    <n v="14685"/>
    <n v="16601"/>
    <n v="6"/>
    <n v="38"/>
    <n v="44"/>
    <n v="1922"/>
    <n v="14723"/>
    <n v="2224929"/>
    <n v="3462"/>
    <n v="2228391"/>
    <n v="60346"/>
    <n v="0.9860788863109049"/>
    <n v="0.98340248962655596"/>
    <n v="78"/>
    <n v="0.29499999999999998"/>
    <n v="8.4599999999999995E-2"/>
    <n v="885"/>
    <n v="240"/>
    <n v="968"/>
    <n v="2041"/>
  </r>
  <r>
    <x v="41"/>
    <s v="CalWIN"/>
    <x v="7"/>
    <x v="5"/>
    <n v="2017"/>
    <s v="2017/18"/>
    <n v="653"/>
    <n v="12475"/>
    <n v="5"/>
    <n v="268"/>
    <n v="658"/>
    <n v="12743"/>
    <n v="13401"/>
    <n v="25662"/>
    <n v="1603"/>
    <n v="23391"/>
    <n v="24994"/>
    <n v="16"/>
    <n v="652"/>
    <n v="668"/>
    <n v="1619"/>
    <n v="24043"/>
    <n v="3260321"/>
    <n v="59448"/>
    <n v="3319769"/>
    <n v="151067"/>
    <n v="0.98185117967332125"/>
    <n v="0.87687687687687688"/>
    <n v="78"/>
    <n v="0.29499999999999998"/>
    <n v="8.4599999999999995E-2"/>
    <n v="1330"/>
    <n v="444"/>
    <n v="2883"/>
    <n v="5803"/>
  </r>
  <r>
    <x v="42"/>
    <s v="CalWIN"/>
    <x v="7"/>
    <x v="5"/>
    <n v="2017"/>
    <s v="2017/18"/>
    <n v="1833"/>
    <n v="16191"/>
    <n v="5"/>
    <n v="91"/>
    <n v="1838"/>
    <n v="16282"/>
    <n v="18120"/>
    <n v="36519"/>
    <n v="4868"/>
    <n v="31436"/>
    <n v="36304"/>
    <n v="16"/>
    <n v="199"/>
    <n v="215"/>
    <n v="4884"/>
    <n v="31635"/>
    <n v="4858121"/>
    <n v="22061"/>
    <n v="4880182"/>
    <n v="148598"/>
    <n v="0.97329376854599403"/>
    <n v="0.91884057971014488"/>
    <n v="78"/>
    <n v="0.29499999999999998"/>
    <n v="8.4599999999999995E-2"/>
    <n v="1902"/>
    <n v="734"/>
    <n v="3858"/>
    <n v="8984"/>
  </r>
  <r>
    <x v="43"/>
    <s v="CalWIN"/>
    <x v="7"/>
    <x v="5"/>
    <n v="2017"/>
    <s v="2017/18"/>
    <n v="3645"/>
    <n v="42290"/>
    <n v="35"/>
    <n v="837"/>
    <n v="3680"/>
    <n v="43127"/>
    <n v="46807"/>
    <n v="90804"/>
    <n v="8864"/>
    <n v="80073"/>
    <n v="88937"/>
    <n v="109"/>
    <n v="1758"/>
    <n v="1867"/>
    <n v="8973"/>
    <n v="81831"/>
    <n v="11913178"/>
    <n v="214228"/>
    <n v="12127406"/>
    <n v="426401"/>
    <n v="0.9795501022494888"/>
    <n v="0.97360248447204967"/>
    <n v="15"/>
    <n v="0.4"/>
    <n v="5.4199999999999998E-2"/>
    <n v="3756"/>
    <n v="1154"/>
    <n v="7971"/>
    <n v="16617"/>
  </r>
  <r>
    <x v="44"/>
    <s v="CalWIN"/>
    <x v="7"/>
    <x v="5"/>
    <n v="2017"/>
    <s v="2017/18"/>
    <n v="978"/>
    <n v="13153"/>
    <n v="1"/>
    <n v="24"/>
    <n v="979"/>
    <n v="13177"/>
    <n v="14156"/>
    <n v="25125"/>
    <n v="2439"/>
    <n v="22615"/>
    <n v="25054"/>
    <n v="2"/>
    <n v="69"/>
    <n v="71"/>
    <n v="2441"/>
    <n v="22684"/>
    <n v="3351226"/>
    <n v="7109"/>
    <n v="3358335"/>
    <n v="78707"/>
    <n v="0.98619329388560162"/>
    <n v="0.99537037037037035"/>
    <n v="78"/>
    <n v="0.29499999999999998"/>
    <n v="8.4599999999999995E-2"/>
    <n v="737"/>
    <n v="334"/>
    <n v="2081"/>
    <n v="4466"/>
  </r>
  <r>
    <x v="45"/>
    <s v="C-IV"/>
    <x v="7"/>
    <x v="5"/>
    <n v="2017"/>
    <s v="2017/18"/>
    <n v="1141"/>
    <n v="11210"/>
    <n v="1"/>
    <n v="23"/>
    <n v="1142"/>
    <n v="11233"/>
    <n v="12375"/>
    <n v="23244"/>
    <n v="2754"/>
    <n v="20440"/>
    <n v="23194"/>
    <n v="4"/>
    <n v="46"/>
    <n v="50"/>
    <n v="2758"/>
    <n v="20486"/>
    <n v="3055210"/>
    <n v="6218"/>
    <n v="3061428"/>
    <n v="63276"/>
    <n v="0.96423248882265278"/>
    <n v="0.96047430830039526"/>
    <n v="78"/>
    <n v="0.29499999999999998"/>
    <n v="8.4599999999999995E-2"/>
    <n v="1340"/>
    <n v="330"/>
    <n v="519"/>
    <n v="851"/>
  </r>
  <r>
    <x v="46"/>
    <s v="C-IV"/>
    <x v="7"/>
    <x v="5"/>
    <n v="2017"/>
    <s v="2017/18"/>
    <n v="10"/>
    <n v="150"/>
    <n v="0"/>
    <n v="0"/>
    <n v="10"/>
    <n v="150"/>
    <n v="160"/>
    <n v="268"/>
    <n v="25"/>
    <n v="243"/>
    <n v="268"/>
    <n v="0"/>
    <n v="0"/>
    <n v="0"/>
    <n v="25"/>
    <n v="243"/>
    <n v="38172"/>
    <n v="0"/>
    <n v="38172"/>
    <n v="858"/>
    <n v="1"/>
    <n v="0.83333333333333337"/>
    <n v="78"/>
    <n v="0.29499999999999998"/>
    <n v="8.4599999999999995E-2"/>
    <n v="18"/>
    <n v="3"/>
    <n v="3"/>
    <n v="3"/>
  </r>
  <r>
    <x v="47"/>
    <s v="C-IV"/>
    <x v="7"/>
    <x v="5"/>
    <n v="2017"/>
    <s v="2017/18"/>
    <n v="338"/>
    <n v="2708"/>
    <n v="0"/>
    <n v="4"/>
    <n v="338"/>
    <n v="2712"/>
    <n v="3050"/>
    <n v="6241"/>
    <n v="894"/>
    <n v="5335"/>
    <n v="6229"/>
    <n v="0"/>
    <n v="12"/>
    <n v="12"/>
    <n v="894"/>
    <n v="5347"/>
    <n v="818420"/>
    <n v="810"/>
    <n v="819230"/>
    <n v="18776"/>
    <n v="0.98684210526315785"/>
    <n v="0.85950413223140498"/>
    <n v="78"/>
    <n v="0.29499999999999998"/>
    <n v="8.4599999999999995E-2"/>
    <n v="308"/>
    <n v="89"/>
    <n v="157"/>
    <n v="289"/>
  </r>
  <r>
    <x v="48"/>
    <s v="CalWIN"/>
    <x v="7"/>
    <x v="5"/>
    <n v="2017"/>
    <s v="2017/18"/>
    <n v="2297"/>
    <n v="18619"/>
    <n v="6"/>
    <n v="109"/>
    <n v="2303"/>
    <n v="18728"/>
    <n v="21031"/>
    <n v="39333"/>
    <n v="5450"/>
    <n v="33610"/>
    <n v="39060"/>
    <n v="22"/>
    <n v="251"/>
    <n v="273"/>
    <n v="5472"/>
    <n v="33861"/>
    <n v="5483707"/>
    <n v="30949"/>
    <n v="5514656"/>
    <n v="121342"/>
    <n v="0.97444444444444445"/>
    <n v="0.97023809523809523"/>
    <n v="8"/>
    <n v="0.5"/>
    <n v="5.7000000000000002E-3"/>
    <n v="1182"/>
    <n v="634"/>
    <n v="1912"/>
    <n v="3875"/>
  </r>
  <r>
    <x v="49"/>
    <s v="CalWIN"/>
    <x v="7"/>
    <x v="5"/>
    <n v="2017"/>
    <s v="2017/18"/>
    <n v="1215"/>
    <n v="15902"/>
    <n v="11"/>
    <n v="114"/>
    <n v="1226"/>
    <n v="16016"/>
    <n v="17242"/>
    <n v="30059"/>
    <n v="2993"/>
    <n v="26719"/>
    <n v="29712"/>
    <n v="41"/>
    <n v="306"/>
    <n v="347"/>
    <n v="3034"/>
    <n v="27025"/>
    <n v="3948892"/>
    <n v="29366"/>
    <n v="3978258"/>
    <n v="128754"/>
    <n v="0.97302904564315351"/>
    <n v="0.90829694323144106"/>
    <n v="78"/>
    <n v="0.29499999999999998"/>
    <n v="8.4599999999999995E-2"/>
    <n v="1234"/>
    <n v="530"/>
    <n v="2578"/>
    <n v="5466"/>
  </r>
  <r>
    <x v="50"/>
    <s v="C-IV"/>
    <x v="7"/>
    <x v="5"/>
    <n v="2017"/>
    <s v="2017/18"/>
    <n v="5021"/>
    <n v="34460"/>
    <n v="11"/>
    <n v="76"/>
    <n v="5032"/>
    <n v="34536"/>
    <n v="39568"/>
    <n v="82528"/>
    <n v="13158"/>
    <n v="69109"/>
    <n v="82267"/>
    <n v="40"/>
    <n v="221"/>
    <n v="261"/>
    <n v="13198"/>
    <n v="69330"/>
    <n v="10939695"/>
    <n v="23868"/>
    <n v="10963563"/>
    <n v="251325"/>
    <n v="0.98519980266403551"/>
    <n v="0.95195195195195192"/>
    <n v="9"/>
    <n v="0.55600000000000005"/>
    <n v="4.2900000000000001E-2"/>
    <n v="3293"/>
    <n v="841"/>
    <n v="4379"/>
    <n v="9713"/>
  </r>
  <r>
    <x v="51"/>
    <s v="C-IV"/>
    <x v="7"/>
    <x v="5"/>
    <n v="2017"/>
    <s v="2017/18"/>
    <n v="650"/>
    <n v="4733"/>
    <n v="4"/>
    <n v="26"/>
    <n v="654"/>
    <n v="4759"/>
    <n v="5413"/>
    <n v="12391"/>
    <n v="1849"/>
    <n v="10464"/>
    <n v="12313"/>
    <n v="12"/>
    <n v="66"/>
    <n v="78"/>
    <n v="1861"/>
    <n v="10530"/>
    <n v="1604106"/>
    <n v="9017"/>
    <n v="1613123"/>
    <n v="42106"/>
    <n v="0.99567099567099571"/>
    <n v="0.90816326530612246"/>
    <n v="78"/>
    <n v="0.29499999999999998"/>
    <n v="8.4599999999999995E-2"/>
    <n v="464"/>
    <n v="136"/>
    <n v="538"/>
    <n v="1241"/>
  </r>
  <r>
    <x v="52"/>
    <s v="C-IV"/>
    <x v="7"/>
    <x v="5"/>
    <n v="2017"/>
    <s v="2017/18"/>
    <n v="430"/>
    <n v="3862"/>
    <n v="0"/>
    <n v="4"/>
    <n v="430"/>
    <n v="3866"/>
    <n v="4296"/>
    <n v="9342"/>
    <n v="1118"/>
    <n v="8213"/>
    <n v="9331"/>
    <n v="0"/>
    <n v="11"/>
    <n v="11"/>
    <n v="1118"/>
    <n v="8224"/>
    <n v="1190292"/>
    <n v="1531"/>
    <n v="1191823"/>
    <n v="27204"/>
    <n v="0.93518518518518523"/>
    <n v="0.91549295774647887"/>
    <n v="78"/>
    <n v="0.29499999999999998"/>
    <n v="8.4599999999999995E-2"/>
    <n v="399"/>
    <n v="58"/>
    <n v="395"/>
    <n v="854"/>
  </r>
  <r>
    <x v="53"/>
    <s v="C-IV"/>
    <x v="7"/>
    <x v="5"/>
    <n v="2017"/>
    <s v="2017/18"/>
    <n v="61"/>
    <n v="910"/>
    <n v="0"/>
    <n v="1"/>
    <n v="61"/>
    <n v="911"/>
    <n v="972"/>
    <n v="1707"/>
    <n v="139"/>
    <n v="1566"/>
    <n v="1705"/>
    <n v="0"/>
    <n v="2"/>
    <n v="2"/>
    <n v="139"/>
    <n v="1568"/>
    <n v="237675"/>
    <n v="281"/>
    <n v="237956"/>
    <n v="4800"/>
    <n v="1"/>
    <n v="0.63636363636363635"/>
    <n v="78"/>
    <n v="0.29499999999999998"/>
    <n v="8.4599999999999995E-2"/>
    <n v="104"/>
    <n v="9"/>
    <n v="26"/>
    <n v="36"/>
  </r>
  <r>
    <x v="54"/>
    <s v="CalWIN"/>
    <x v="7"/>
    <x v="5"/>
    <n v="2017"/>
    <s v="2017/18"/>
    <n v="7047"/>
    <n v="43301"/>
    <n v="21"/>
    <n v="400"/>
    <n v="7068"/>
    <n v="43701"/>
    <n v="50769"/>
    <n v="117031"/>
    <n v="19352"/>
    <n v="96573"/>
    <n v="115925"/>
    <n v="76"/>
    <n v="1030"/>
    <n v="1106"/>
    <n v="19428"/>
    <n v="97603"/>
    <n v="15748809"/>
    <n v="123604"/>
    <n v="15872413"/>
    <n v="258643"/>
    <n v="0.94336202990484819"/>
    <n v="0.75496688741721851"/>
    <n v="15"/>
    <n v="0.4"/>
    <n v="4.2799999999999998E-2"/>
    <n v="2924"/>
    <n v="392"/>
    <n v="7478"/>
    <n v="17914"/>
  </r>
  <r>
    <x v="55"/>
    <s v="C-IV"/>
    <x v="7"/>
    <x v="5"/>
    <n v="2017"/>
    <s v="2017/18"/>
    <n v="245"/>
    <n v="2513"/>
    <n v="0"/>
    <n v="4"/>
    <n v="245"/>
    <n v="2517"/>
    <n v="2762"/>
    <n v="4839"/>
    <n v="598"/>
    <n v="4234"/>
    <n v="4832"/>
    <n v="0"/>
    <n v="7"/>
    <n v="7"/>
    <n v="598"/>
    <n v="4241"/>
    <n v="629469"/>
    <n v="738"/>
    <n v="630207"/>
    <n v="14012"/>
    <n v="0.97810218978102192"/>
    <n v="0.93396226415094341"/>
    <n v="78"/>
    <n v="0.29499999999999998"/>
    <n v="8.4599999999999995E-2"/>
    <n v="254"/>
    <n v="1"/>
    <n v="84"/>
    <n v="139"/>
  </r>
  <r>
    <x v="56"/>
    <s v="CalWIN"/>
    <x v="7"/>
    <x v="5"/>
    <n v="2017"/>
    <s v="2017/18"/>
    <n v="2583"/>
    <n v="31910"/>
    <n v="9"/>
    <n v="323"/>
    <n v="2592"/>
    <n v="32233"/>
    <n v="34825"/>
    <n v="68412"/>
    <n v="6485"/>
    <n v="61268"/>
    <n v="67753"/>
    <n v="34"/>
    <n v="625"/>
    <n v="659"/>
    <n v="6519"/>
    <n v="61893"/>
    <n v="9157536"/>
    <n v="117382"/>
    <n v="9274918"/>
    <n v="234187"/>
    <n v="0.98614150255288113"/>
    <n v="0.97043832823649334"/>
    <n v="15"/>
    <n v="0.13300000000000001"/>
    <n v="6.13E-2"/>
    <n v="3172"/>
    <n v="423"/>
    <n v="5838"/>
    <n v="13666"/>
  </r>
  <r>
    <x v="57"/>
    <s v="CalWIN"/>
    <x v="7"/>
    <x v="5"/>
    <n v="2017"/>
    <s v="2017/18"/>
    <n v="815"/>
    <n v="8870"/>
    <n v="22"/>
    <n v="108"/>
    <n v="837"/>
    <n v="8978"/>
    <n v="9815"/>
    <n v="18777"/>
    <n v="2181"/>
    <n v="16191"/>
    <n v="18372"/>
    <n v="101"/>
    <n v="304"/>
    <n v="405"/>
    <n v="2282"/>
    <n v="16495"/>
    <n v="2488234"/>
    <n v="45309"/>
    <n v="2533543"/>
    <n v="59266"/>
    <n v="0.9460093896713615"/>
    <n v="0.96812749003984067"/>
    <n v="78"/>
    <n v="0.29499999999999998"/>
    <n v="8.4599999999999995E-2"/>
    <n v="929"/>
    <n v="137"/>
    <n v="800"/>
    <n v="1645"/>
  </r>
  <r>
    <x v="58"/>
    <s v="C-IV"/>
    <x v="7"/>
    <x v="5"/>
    <n v="2017"/>
    <s v="2017/18"/>
    <n v="793"/>
    <n v="5224"/>
    <n v="2"/>
    <n v="17"/>
    <n v="795"/>
    <n v="5241"/>
    <n v="6036"/>
    <n v="13060"/>
    <n v="2152"/>
    <n v="10856"/>
    <n v="13008"/>
    <n v="7"/>
    <n v="45"/>
    <n v="52"/>
    <n v="2159"/>
    <n v="10901"/>
    <n v="1736613"/>
    <n v="4994"/>
    <n v="1741607"/>
    <n v="32859"/>
    <n v="1"/>
    <n v="0.95726495726495731"/>
    <n v="78"/>
    <n v="0.29499999999999998"/>
    <n v="8.4599999999999995E-2"/>
    <n v="499"/>
    <n v="82"/>
    <n v="433"/>
    <n v="920"/>
  </r>
  <r>
    <x v="0"/>
    <s v="n/a"/>
    <x v="8"/>
    <x v="5"/>
    <n v="2017"/>
    <s v="2017/18"/>
    <n v="237122"/>
    <n v="1734763"/>
    <n v="2016"/>
    <n v="17302"/>
    <n v="239138"/>
    <n v="1752065"/>
    <n v="1991203"/>
    <n v="4101568"/>
    <n v="609146"/>
    <n v="3447425"/>
    <n v="4056571"/>
    <n v="6725"/>
    <n v="38272"/>
    <n v="44997"/>
    <n v="615871"/>
    <n v="3485697"/>
    <n v="551003332"/>
    <n v="5128839"/>
    <n v="556132171"/>
    <n v="13345060"/>
    <n v="0.98035119355228872"/>
    <n v="0.92840581349318552"/>
    <n v="795"/>
    <n v="0.39"/>
    <n v="6.6400000000000001E-2"/>
    <n v="156889"/>
    <n v="51497"/>
    <n v="266589"/>
    <n v="573439"/>
  </r>
  <r>
    <x v="1"/>
    <s v="CalWIN"/>
    <x v="8"/>
    <x v="5"/>
    <n v="2017"/>
    <s v="2017/18"/>
    <n v="5068"/>
    <n v="50832"/>
    <n v="78"/>
    <n v="1211"/>
    <n v="5146"/>
    <n v="52043"/>
    <n v="57189"/>
    <n v="107586"/>
    <n v="11765"/>
    <n v="92760"/>
    <n v="104525"/>
    <n v="285"/>
    <n v="2776"/>
    <n v="3061"/>
    <n v="12050"/>
    <n v="95536"/>
    <n v="14764084"/>
    <n v="340608"/>
    <n v="15104692"/>
    <n v="437699"/>
    <s v="n/a"/>
    <s v="n/a"/>
    <n v="21"/>
    <n v="0.42899999999999999"/>
    <n v="2.8799999999999999E-2"/>
    <n v="5367"/>
    <n v="2201"/>
    <n v="6566"/>
    <n v="12908"/>
  </r>
  <r>
    <x v="2"/>
    <s v="C-IV"/>
    <x v="8"/>
    <x v="5"/>
    <n v="2017"/>
    <s v="2017/18"/>
    <n v="4"/>
    <n v="72"/>
    <n v="0"/>
    <n v="0"/>
    <n v="4"/>
    <n v="72"/>
    <n v="76"/>
    <n v="136"/>
    <n v="5"/>
    <n v="131"/>
    <n v="136"/>
    <n v="0"/>
    <n v="0"/>
    <n v="0"/>
    <n v="5"/>
    <n v="131"/>
    <n v="15909"/>
    <n v="0"/>
    <n v="15909"/>
    <n v="330"/>
    <n v="1"/>
    <n v="0.25"/>
    <n v="81"/>
    <n v="0.29599999999999999"/>
    <n v="9.0300000000000005E-2"/>
    <n v="8"/>
    <n v="0"/>
    <n v="4"/>
    <n v="4"/>
  </r>
  <r>
    <x v="3"/>
    <s v="C-IV"/>
    <x v="8"/>
    <x v="5"/>
    <n v="2017"/>
    <s v="2017/18"/>
    <n v="114"/>
    <n v="1537"/>
    <n v="0"/>
    <n v="0"/>
    <n v="114"/>
    <n v="1537"/>
    <n v="1651"/>
    <n v="2996"/>
    <n v="291"/>
    <n v="2704"/>
    <n v="2995"/>
    <n v="0"/>
    <n v="1"/>
    <n v="1"/>
    <n v="291"/>
    <n v="2705"/>
    <n v="386169"/>
    <n v="154"/>
    <n v="386323"/>
    <n v="8236"/>
    <n v="0.97802197802197799"/>
    <n v="0.98113207547169812"/>
    <n v="81"/>
    <n v="0.29599999999999999"/>
    <n v="9.0300000000000005E-2"/>
    <n v="133"/>
    <n v="19"/>
    <n v="36"/>
    <n v="61"/>
  </r>
  <r>
    <x v="4"/>
    <s v="C-IV"/>
    <x v="8"/>
    <x v="5"/>
    <n v="2017"/>
    <s v="2017/18"/>
    <n v="1538"/>
    <n v="14970"/>
    <n v="2"/>
    <n v="37"/>
    <n v="1540"/>
    <n v="15007"/>
    <n v="16547"/>
    <n v="30767"/>
    <n v="3865"/>
    <n v="26821"/>
    <n v="30686"/>
    <n v="6"/>
    <n v="75"/>
    <n v="81"/>
    <n v="3871"/>
    <n v="26896"/>
    <n v="4162020"/>
    <n v="9380"/>
    <n v="4171400"/>
    <n v="82942"/>
    <n v="0.87278761061946897"/>
    <n v="0.93620178041543023"/>
    <n v="81"/>
    <n v="0.29599999999999999"/>
    <n v="9.0300000000000005E-2"/>
    <n v="1615"/>
    <n v="756"/>
    <n v="752"/>
    <n v="1292"/>
  </r>
  <r>
    <x v="5"/>
    <s v="C-IV"/>
    <x v="8"/>
    <x v="5"/>
    <n v="2017"/>
    <s v="2017/18"/>
    <n v="216"/>
    <n v="2575"/>
    <n v="0"/>
    <n v="5"/>
    <n v="216"/>
    <n v="2580"/>
    <n v="2796"/>
    <n v="5024"/>
    <n v="573"/>
    <n v="4441"/>
    <n v="5014"/>
    <n v="0"/>
    <n v="10"/>
    <n v="10"/>
    <n v="573"/>
    <n v="4451"/>
    <n v="656332"/>
    <n v="1139"/>
    <n v="657471"/>
    <n v="12038"/>
    <n v="0.97457627118644063"/>
    <n v="0.91025641025641024"/>
    <n v="81"/>
    <n v="0.29599999999999999"/>
    <n v="9.0300000000000005E-2"/>
    <n v="165"/>
    <n v="39"/>
    <n v="55"/>
    <n v="101"/>
  </r>
  <r>
    <x v="6"/>
    <s v="C-IV"/>
    <x v="8"/>
    <x v="5"/>
    <n v="2017"/>
    <s v="2017/18"/>
    <n v="72"/>
    <n v="616"/>
    <n v="0"/>
    <n v="2"/>
    <n v="72"/>
    <n v="618"/>
    <n v="690"/>
    <n v="1509"/>
    <n v="175"/>
    <n v="1327"/>
    <n v="1502"/>
    <n v="1"/>
    <n v="6"/>
    <n v="7"/>
    <n v="176"/>
    <n v="1333"/>
    <n v="184189"/>
    <n v="316"/>
    <n v="184505"/>
    <n v="9122"/>
    <n v="1"/>
    <n v="0.90476190476190477"/>
    <n v="81"/>
    <n v="0.29599999999999999"/>
    <n v="9.0300000000000005E-2"/>
    <n v="58"/>
    <n v="7"/>
    <n v="106"/>
    <n v="241"/>
  </r>
  <r>
    <x v="7"/>
    <s v="CalWIN"/>
    <x v="8"/>
    <x v="5"/>
    <n v="2017"/>
    <s v="2017/18"/>
    <n v="3588"/>
    <n v="27559"/>
    <n v="42"/>
    <n v="277"/>
    <n v="3630"/>
    <n v="27836"/>
    <n v="31466"/>
    <n v="62968"/>
    <n v="8465"/>
    <n v="53622"/>
    <n v="62087"/>
    <n v="151"/>
    <n v="730"/>
    <n v="881"/>
    <n v="8616"/>
    <n v="54352"/>
    <n v="8682411"/>
    <n v="83741"/>
    <n v="8766152"/>
    <n v="273033"/>
    <n v="0.97740112994350281"/>
    <n v="0.97413793103448276"/>
    <n v="13"/>
    <n v="0.308"/>
    <n v="6.0699999999999997E-2"/>
    <n v="2482"/>
    <n v="1033"/>
    <n v="4345"/>
    <n v="8849"/>
  </r>
  <r>
    <x v="8"/>
    <s v="C-IV"/>
    <x v="8"/>
    <x v="5"/>
    <n v="2017"/>
    <s v="2017/18"/>
    <n v="356"/>
    <n v="2227"/>
    <n v="0"/>
    <n v="1"/>
    <n v="356"/>
    <n v="2228"/>
    <n v="2584"/>
    <n v="5259"/>
    <n v="992"/>
    <n v="4263"/>
    <n v="5255"/>
    <n v="0"/>
    <n v="4"/>
    <n v="4"/>
    <n v="992"/>
    <n v="4267"/>
    <n v="684390"/>
    <n v="154"/>
    <n v="684544"/>
    <n v="12053"/>
    <n v="0.98113207547169812"/>
    <n v="0.93506493506493504"/>
    <n v="81"/>
    <n v="0.29599999999999999"/>
    <n v="9.0300000000000005E-2"/>
    <n v="167"/>
    <n v="23"/>
    <n v="103"/>
    <n v="184"/>
  </r>
  <r>
    <x v="9"/>
    <s v="C-IV"/>
    <x v="8"/>
    <x v="5"/>
    <n v="2017"/>
    <s v="2017/18"/>
    <n v="494"/>
    <n v="6227"/>
    <n v="1"/>
    <n v="14"/>
    <n v="495"/>
    <n v="6241"/>
    <n v="6736"/>
    <n v="11873"/>
    <n v="1181"/>
    <n v="10651"/>
    <n v="11832"/>
    <n v="2"/>
    <n v="39"/>
    <n v="41"/>
    <n v="1183"/>
    <n v="10690"/>
    <n v="1571285"/>
    <n v="3176"/>
    <n v="1574461"/>
    <n v="38745"/>
    <n v="0.99003322259136217"/>
    <n v="0.98734177215189878"/>
    <n v="81"/>
    <n v="0.29599999999999999"/>
    <n v="9.0300000000000005E-2"/>
    <n v="523"/>
    <n v="91"/>
    <n v="323"/>
    <n v="668"/>
  </r>
  <r>
    <x v="10"/>
    <s v="CalWIN"/>
    <x v="8"/>
    <x v="5"/>
    <n v="2017"/>
    <s v="2017/18"/>
    <n v="12071"/>
    <n v="83144"/>
    <n v="71"/>
    <n v="461"/>
    <n v="12142"/>
    <n v="83605"/>
    <n v="95747"/>
    <n v="220937"/>
    <n v="32860"/>
    <n v="186689"/>
    <n v="219549"/>
    <n v="238"/>
    <n v="1150"/>
    <n v="1388"/>
    <n v="33098"/>
    <n v="187839"/>
    <n v="29305188"/>
    <n v="154461"/>
    <n v="29459649"/>
    <n v="491444"/>
    <n v="0.95230574857864814"/>
    <n v="0.93431553100061382"/>
    <n v="37"/>
    <n v="0.432"/>
    <n v="4.1300000000000003E-2"/>
    <n v="4722"/>
    <n v="1582"/>
    <n v="12343"/>
    <n v="28125"/>
  </r>
  <r>
    <x v="11"/>
    <s v="C-IV"/>
    <x v="8"/>
    <x v="5"/>
    <n v="2017"/>
    <s v="2017/18"/>
    <n v="181"/>
    <n v="1305"/>
    <n v="0"/>
    <n v="2"/>
    <n v="181"/>
    <n v="1307"/>
    <n v="1488"/>
    <n v="3427"/>
    <n v="454"/>
    <n v="2965"/>
    <n v="3419"/>
    <n v="1"/>
    <n v="7"/>
    <n v="8"/>
    <n v="455"/>
    <n v="2972"/>
    <n v="412824"/>
    <n v="505"/>
    <n v="413329"/>
    <n v="12542"/>
    <n v="0.96491228070175439"/>
    <n v="0.96969696969696972"/>
    <n v="81"/>
    <n v="0.29599999999999999"/>
    <n v="9.0300000000000005E-2"/>
    <n v="109"/>
    <n v="14"/>
    <n v="180"/>
    <n v="389"/>
  </r>
  <r>
    <x v="12"/>
    <s v="C-IV"/>
    <x v="8"/>
    <x v="5"/>
    <n v="2017"/>
    <s v="2017/18"/>
    <n v="840"/>
    <n v="11101"/>
    <n v="0"/>
    <n v="19"/>
    <n v="840"/>
    <n v="11120"/>
    <n v="11960"/>
    <n v="20262"/>
    <n v="2082"/>
    <n v="18134"/>
    <n v="20216"/>
    <n v="0"/>
    <n v="46"/>
    <n v="46"/>
    <n v="2082"/>
    <n v="18180"/>
    <n v="2789830"/>
    <n v="4959"/>
    <n v="2794789"/>
    <n v="55260"/>
    <n v="0.99530516431924887"/>
    <n v="0.98181818181818181"/>
    <n v="81"/>
    <n v="0.29599999999999999"/>
    <n v="9.0300000000000005E-2"/>
    <n v="1409"/>
    <n v="340"/>
    <n v="511"/>
    <n v="980"/>
  </r>
  <r>
    <x v="13"/>
    <s v="C-IV"/>
    <x v="8"/>
    <x v="5"/>
    <n v="2017"/>
    <s v="2017/18"/>
    <n v="2206"/>
    <n v="14998"/>
    <n v="7"/>
    <n v="150"/>
    <n v="2213"/>
    <n v="15148"/>
    <n v="17361"/>
    <n v="42162"/>
    <n v="6295"/>
    <n v="35448"/>
    <n v="41743"/>
    <n v="22"/>
    <n v="397"/>
    <n v="419"/>
    <n v="6317"/>
    <n v="35845"/>
    <n v="5254854"/>
    <n v="44526"/>
    <n v="5299380"/>
    <n v="95172"/>
    <n v="0.9604221635883905"/>
    <n v="0.92129629629629628"/>
    <n v="81"/>
    <n v="0.29599999999999999"/>
    <n v="9.0300000000000005E-2"/>
    <n v="1083"/>
    <n v="159"/>
    <n v="873"/>
    <n v="1756"/>
  </r>
  <r>
    <x v="14"/>
    <s v="C-IV"/>
    <x v="8"/>
    <x v="5"/>
    <n v="2017"/>
    <s v="2017/18"/>
    <n v="81"/>
    <n v="929"/>
    <n v="0"/>
    <n v="3"/>
    <n v="81"/>
    <n v="932"/>
    <n v="1013"/>
    <n v="1952"/>
    <n v="229"/>
    <n v="1716"/>
    <n v="1945"/>
    <n v="0"/>
    <n v="7"/>
    <n v="7"/>
    <n v="229"/>
    <n v="1723"/>
    <n v="244331"/>
    <n v="777"/>
    <n v="245108"/>
    <n v="5548"/>
    <n v="1"/>
    <n v="0.97499999999999998"/>
    <n v="81"/>
    <n v="0.29599999999999999"/>
    <n v="9.0300000000000005E-2"/>
    <n v="78"/>
    <n v="5"/>
    <n v="52"/>
    <n v="115"/>
  </r>
  <r>
    <x v="15"/>
    <s v="C-IV"/>
    <x v="8"/>
    <x v="5"/>
    <n v="2017"/>
    <s v="2017/18"/>
    <n v="9402"/>
    <n v="58916"/>
    <n v="16"/>
    <n v="381"/>
    <n v="9418"/>
    <n v="59297"/>
    <n v="68715"/>
    <n v="158997"/>
    <n v="25191"/>
    <n v="132903"/>
    <n v="158094"/>
    <n v="44"/>
    <n v="859"/>
    <n v="903"/>
    <n v="25235"/>
    <n v="133762"/>
    <n v="20768445"/>
    <n v="116698"/>
    <n v="20885143"/>
    <n v="410742"/>
    <n v="0.98411243507485491"/>
    <n v="0.93222818137493901"/>
    <n v="19"/>
    <n v="0.21099999999999999"/>
    <n v="1.9400000000000001E-2"/>
    <n v="5191"/>
    <n v="1617"/>
    <n v="9394"/>
    <n v="21897"/>
  </r>
  <r>
    <x v="16"/>
    <s v="C-IV"/>
    <x v="8"/>
    <x v="5"/>
    <n v="2017"/>
    <s v="2017/18"/>
    <n v="1413"/>
    <n v="9063"/>
    <n v="4"/>
    <n v="60"/>
    <n v="1417"/>
    <n v="9123"/>
    <n v="10540"/>
    <n v="23600"/>
    <n v="3838"/>
    <n v="19593"/>
    <n v="23431"/>
    <n v="15"/>
    <n v="154"/>
    <n v="169"/>
    <n v="3853"/>
    <n v="19747"/>
    <n v="2962290"/>
    <n v="14773"/>
    <n v="2977063"/>
    <n v="57753"/>
    <n v="0.99625468164794007"/>
    <n v="0.94100294985250732"/>
    <n v="81"/>
    <n v="0.29599999999999999"/>
    <n v="9.0300000000000005E-2"/>
    <n v="822"/>
    <n v="126"/>
    <n v="1161"/>
    <n v="2706"/>
  </r>
  <r>
    <x v="17"/>
    <s v="C-IV"/>
    <x v="8"/>
    <x v="5"/>
    <n v="2017"/>
    <s v="2017/18"/>
    <n v="544"/>
    <n v="5831"/>
    <n v="1"/>
    <n v="9"/>
    <n v="545"/>
    <n v="5840"/>
    <n v="6385"/>
    <n v="11824"/>
    <n v="1396"/>
    <n v="10395"/>
    <n v="11791"/>
    <n v="5"/>
    <n v="28"/>
    <n v="33"/>
    <n v="1401"/>
    <n v="10423"/>
    <n v="1559647"/>
    <n v="2997"/>
    <n v="1562644"/>
    <n v="33033"/>
    <n v="0.93174061433447097"/>
    <n v="0.90173410404624277"/>
    <n v="81"/>
    <n v="0.29599999999999999"/>
    <n v="9.0300000000000005E-2"/>
    <n v="392"/>
    <n v="52"/>
    <n v="351"/>
    <n v="692"/>
  </r>
  <r>
    <x v="18"/>
    <s v="C-IV"/>
    <x v="8"/>
    <x v="5"/>
    <n v="2017"/>
    <s v="2017/18"/>
    <n v="225"/>
    <n v="1341"/>
    <n v="0"/>
    <n v="0"/>
    <n v="225"/>
    <n v="1341"/>
    <n v="1566"/>
    <n v="3139"/>
    <n v="633"/>
    <n v="2505"/>
    <n v="3138"/>
    <n v="0"/>
    <n v="1"/>
    <n v="1"/>
    <n v="633"/>
    <n v="2506"/>
    <n v="425394"/>
    <n v="0"/>
    <n v="425394"/>
    <n v="8096"/>
    <n v="0.96296296296296302"/>
    <n v="0.8928571428571429"/>
    <n v="81"/>
    <n v="0.29599999999999999"/>
    <n v="9.0300000000000005E-2"/>
    <n v="112"/>
    <n v="11"/>
    <n v="81"/>
    <n v="154"/>
  </r>
  <r>
    <x v="19"/>
    <s v="LRS"/>
    <x v="8"/>
    <x v="5"/>
    <n v="2017"/>
    <s v="2017/18"/>
    <n v="79464"/>
    <n v="458204"/>
    <n v="1044"/>
    <n v="5254"/>
    <n v="80508"/>
    <n v="463458"/>
    <n v="543966"/>
    <n v="1087433"/>
    <n v="194898"/>
    <n v="878277"/>
    <n v="1073175"/>
    <n v="3280"/>
    <n v="10978"/>
    <n v="14258"/>
    <n v="198178"/>
    <n v="889255"/>
    <n v="151760563"/>
    <n v="1713692"/>
    <n v="153474255"/>
    <n v="3963323"/>
    <n v="0.98449855654575125"/>
    <n v="0.90756426671919632"/>
    <n v="290"/>
    <n v="0.46899999999999997"/>
    <n v="0.1045"/>
    <n v="48406"/>
    <n v="16881"/>
    <n v="88578"/>
    <n v="184802"/>
  </r>
  <r>
    <x v="20"/>
    <s v="C-IV"/>
    <x v="8"/>
    <x v="5"/>
    <n v="2017"/>
    <s v="2017/18"/>
    <n v="1519"/>
    <n v="9724"/>
    <n v="4"/>
    <n v="23"/>
    <n v="1523"/>
    <n v="9747"/>
    <n v="11270"/>
    <n v="27348"/>
    <n v="4158"/>
    <n v="23100"/>
    <n v="27258"/>
    <n v="13"/>
    <n v="77"/>
    <n v="90"/>
    <n v="4171"/>
    <n v="23177"/>
    <n v="3534520"/>
    <n v="8119"/>
    <n v="3542639"/>
    <n v="70588"/>
    <n v="0.99744897959183676"/>
    <n v="0.99583333333333335"/>
    <n v="81"/>
    <n v="0.29599999999999999"/>
    <n v="9.0300000000000005E-2"/>
    <n v="595"/>
    <n v="105"/>
    <n v="2494"/>
    <n v="6071"/>
  </r>
  <r>
    <x v="21"/>
    <s v="C-IV"/>
    <x v="8"/>
    <x v="5"/>
    <n v="2017"/>
    <s v="2017/18"/>
    <n v="535"/>
    <n v="5209"/>
    <n v="15"/>
    <n v="157"/>
    <n v="550"/>
    <n v="5366"/>
    <n v="5916"/>
    <n v="9809"/>
    <n v="1244"/>
    <n v="8160"/>
    <n v="9404"/>
    <n v="45"/>
    <n v="360"/>
    <n v="405"/>
    <n v="1289"/>
    <n v="8520"/>
    <n v="1319489"/>
    <n v="35976"/>
    <n v="1355465"/>
    <n v="47641"/>
    <n v="0.9859154929577465"/>
    <n v="0.91847826086956519"/>
    <n v="81"/>
    <n v="0.29599999999999999"/>
    <n v="9.0300000000000005E-2"/>
    <n v="460"/>
    <n v="162"/>
    <n v="1088"/>
    <n v="1995"/>
  </r>
  <r>
    <x v="22"/>
    <s v="C-IV"/>
    <x v="8"/>
    <x v="5"/>
    <n v="2017"/>
    <s v="2017/18"/>
    <n v="86"/>
    <n v="944"/>
    <n v="1"/>
    <n v="1"/>
    <n v="87"/>
    <n v="945"/>
    <n v="1032"/>
    <n v="1909"/>
    <n v="225"/>
    <n v="1681"/>
    <n v="1906"/>
    <n v="1"/>
    <n v="2"/>
    <n v="3"/>
    <n v="226"/>
    <n v="1683"/>
    <n v="244624"/>
    <n v="379"/>
    <n v="245003"/>
    <n v="4858"/>
    <n v="0.97777777777777775"/>
    <n v="0.88461538461538458"/>
    <n v="81"/>
    <n v="0.29599999999999999"/>
    <n v="9.0300000000000005E-2"/>
    <n v="66"/>
    <n v="14"/>
    <n v="19"/>
    <n v="34"/>
  </r>
  <r>
    <x v="23"/>
    <s v="C-IV"/>
    <x v="8"/>
    <x v="5"/>
    <n v="2017"/>
    <s v="2017/18"/>
    <n v="503"/>
    <n v="5779"/>
    <n v="0"/>
    <n v="25"/>
    <n v="503"/>
    <n v="5804"/>
    <n v="6307"/>
    <n v="11672"/>
    <n v="1251"/>
    <n v="10364"/>
    <n v="11615"/>
    <n v="1"/>
    <n v="56"/>
    <n v="57"/>
    <n v="1252"/>
    <n v="10420"/>
    <n v="1609288"/>
    <n v="6179"/>
    <n v="1615467"/>
    <n v="42223"/>
    <n v="0.9578651685393258"/>
    <n v="0.94422310756972117"/>
    <n v="81"/>
    <n v="0.29599999999999999"/>
    <n v="9.0300000000000005E-2"/>
    <n v="479"/>
    <n v="75"/>
    <n v="481"/>
    <n v="1078"/>
  </r>
  <r>
    <x v="24"/>
    <s v="C-IV"/>
    <x v="8"/>
    <x v="5"/>
    <n v="2017"/>
    <s v="2017/18"/>
    <n v="3324"/>
    <n v="19906"/>
    <n v="5"/>
    <n v="37"/>
    <n v="3329"/>
    <n v="19943"/>
    <n v="23272"/>
    <n v="53792"/>
    <n v="9024"/>
    <n v="44642"/>
    <n v="53666"/>
    <n v="17"/>
    <n v="109"/>
    <n v="126"/>
    <n v="9041"/>
    <n v="44751"/>
    <n v="6957459"/>
    <n v="9772"/>
    <n v="6967231"/>
    <n v="139107"/>
    <n v="0.95561357702349869"/>
    <n v="0.97175141242937857"/>
    <n v="7"/>
    <n v="0"/>
    <n v="4.1500000000000002E-2"/>
    <n v="1411"/>
    <n v="288"/>
    <n v="3271"/>
    <n v="7747"/>
  </r>
  <r>
    <x v="25"/>
    <s v="C-IV"/>
    <x v="8"/>
    <x v="5"/>
    <n v="2017"/>
    <s v="2017/18"/>
    <n v="83"/>
    <n v="457"/>
    <n v="1"/>
    <n v="1"/>
    <n v="84"/>
    <n v="458"/>
    <n v="542"/>
    <n v="1160"/>
    <n v="215"/>
    <n v="942"/>
    <n v="1157"/>
    <n v="1"/>
    <n v="2"/>
    <n v="3"/>
    <n v="216"/>
    <n v="944"/>
    <n v="152160"/>
    <n v="493"/>
    <n v="152653"/>
    <n v="3202"/>
    <n v="1"/>
    <n v="0.9375"/>
    <n v="81"/>
    <n v="0.29599999999999999"/>
    <n v="9.0300000000000005E-2"/>
    <n v="40"/>
    <n v="4"/>
    <n v="33"/>
    <n v="62"/>
  </r>
  <r>
    <x v="26"/>
    <s v="C-IV"/>
    <x v="8"/>
    <x v="5"/>
    <n v="2017"/>
    <s v="2017/18"/>
    <n v="13"/>
    <n v="384"/>
    <n v="0"/>
    <n v="1"/>
    <n v="13"/>
    <n v="385"/>
    <n v="398"/>
    <n v="693"/>
    <n v="42"/>
    <n v="648"/>
    <n v="690"/>
    <n v="0"/>
    <n v="3"/>
    <n v="3"/>
    <n v="42"/>
    <n v="651"/>
    <n v="97317"/>
    <n v="317"/>
    <n v="97634"/>
    <n v="3663"/>
    <n v="1"/>
    <n v="0.95"/>
    <n v="81"/>
    <n v="0.29599999999999999"/>
    <n v="9.0300000000000005E-2"/>
    <n v="47"/>
    <n v="11"/>
    <n v="47"/>
    <n v="98"/>
  </r>
  <r>
    <x v="27"/>
    <s v="C-IV"/>
    <x v="8"/>
    <x v="5"/>
    <n v="2017"/>
    <s v="2017/18"/>
    <n v="1877"/>
    <n v="17487"/>
    <n v="7"/>
    <n v="76"/>
    <n v="1884"/>
    <n v="17563"/>
    <n v="19447"/>
    <n v="42443"/>
    <n v="4849"/>
    <n v="37356"/>
    <n v="42205"/>
    <n v="24"/>
    <n v="214"/>
    <n v="238"/>
    <n v="4873"/>
    <n v="37570"/>
    <n v="5345687"/>
    <n v="19838"/>
    <n v="5365525"/>
    <n v="185828"/>
    <n v="0.99267015706806283"/>
    <n v="0.94117647058823528"/>
    <n v="7"/>
    <n v="0.28599999999999998"/>
    <n v="3.5700000000000003E-2"/>
    <n v="1645"/>
    <n v="454"/>
    <n v="5379"/>
    <n v="12472"/>
  </r>
  <r>
    <x v="28"/>
    <s v="C-IV"/>
    <x v="8"/>
    <x v="5"/>
    <n v="2017"/>
    <s v="2017/18"/>
    <n v="235"/>
    <n v="2810"/>
    <n v="1"/>
    <n v="21"/>
    <n v="236"/>
    <n v="2831"/>
    <n v="3067"/>
    <n v="6080"/>
    <n v="564"/>
    <n v="5450"/>
    <n v="6014"/>
    <n v="3"/>
    <n v="63"/>
    <n v="66"/>
    <n v="567"/>
    <n v="5513"/>
    <n v="745081"/>
    <n v="3552"/>
    <n v="748633"/>
    <n v="32294"/>
    <n v="0.90833333333333333"/>
    <n v="0.92500000000000004"/>
    <n v="81"/>
    <n v="0.29599999999999999"/>
    <n v="9.0300000000000005E-2"/>
    <n v="297"/>
    <n v="86"/>
    <n v="592"/>
    <n v="1275"/>
  </r>
  <r>
    <x v="29"/>
    <s v="C-IV"/>
    <x v="8"/>
    <x v="5"/>
    <n v="2017"/>
    <s v="2017/18"/>
    <n v="237"/>
    <n v="3864"/>
    <n v="0"/>
    <n v="4"/>
    <n v="237"/>
    <n v="3868"/>
    <n v="4105"/>
    <n v="7090"/>
    <n v="595"/>
    <n v="6482"/>
    <n v="7077"/>
    <n v="1"/>
    <n v="12"/>
    <n v="13"/>
    <n v="596"/>
    <n v="6494"/>
    <n v="962127"/>
    <n v="896"/>
    <n v="963023"/>
    <n v="25395"/>
    <n v="0.93243243243243246"/>
    <n v="0.82634730538922152"/>
    <n v="81"/>
    <n v="0.29599999999999999"/>
    <n v="9.0300000000000005E-2"/>
    <n v="357"/>
    <n v="88"/>
    <n v="115"/>
    <n v="207"/>
  </r>
  <r>
    <x v="30"/>
    <s v="CalWIN"/>
    <x v="8"/>
    <x v="5"/>
    <n v="2017"/>
    <s v="2017/18"/>
    <n v="9310"/>
    <n v="103870"/>
    <n v="75"/>
    <n v="1834"/>
    <n v="9385"/>
    <n v="105704"/>
    <n v="115089"/>
    <n v="232951"/>
    <n v="24077"/>
    <n v="204534"/>
    <n v="228611"/>
    <n v="271"/>
    <n v="4069"/>
    <n v="4340"/>
    <n v="24348"/>
    <n v="208603"/>
    <n v="30591428"/>
    <n v="484789"/>
    <n v="31076217"/>
    <n v="895672"/>
    <n v="0.99363192528125666"/>
    <n v="0.99772001823985412"/>
    <n v="44"/>
    <n v="0.36399999999999999"/>
    <n v="6.5699999999999995E-2"/>
    <n v="7135"/>
    <n v="1715"/>
    <n v="23308"/>
    <n v="51559"/>
  </r>
  <r>
    <x v="31"/>
    <s v="CalWIN"/>
    <x v="8"/>
    <x v="5"/>
    <n v="2017"/>
    <s v="2017/18"/>
    <n v="637"/>
    <n v="7980"/>
    <n v="6"/>
    <n v="47"/>
    <n v="643"/>
    <n v="8027"/>
    <n v="8670"/>
    <n v="16179"/>
    <n v="1652"/>
    <n v="14406"/>
    <n v="16058"/>
    <n v="20"/>
    <n v="101"/>
    <n v="121"/>
    <n v="1672"/>
    <n v="14507"/>
    <n v="2034653"/>
    <n v="15392"/>
    <n v="2050045"/>
    <n v="62030"/>
    <n v="1"/>
    <n v="0.88584474885844744"/>
    <n v="81"/>
    <n v="0.29599999999999999"/>
    <n v="9.0300000000000005E-2"/>
    <n v="643"/>
    <n v="312"/>
    <n v="566"/>
    <n v="1187"/>
  </r>
  <r>
    <x v="32"/>
    <s v="C-IV"/>
    <x v="8"/>
    <x v="5"/>
    <n v="2017"/>
    <s v="2017/18"/>
    <n v="60"/>
    <n v="1037"/>
    <n v="0"/>
    <n v="0"/>
    <n v="60"/>
    <n v="1037"/>
    <n v="1097"/>
    <n v="2007"/>
    <n v="149"/>
    <n v="1857"/>
    <n v="2006"/>
    <n v="0"/>
    <n v="1"/>
    <n v="1"/>
    <n v="149"/>
    <n v="1858"/>
    <n v="264269"/>
    <n v="0"/>
    <n v="264269"/>
    <n v="6425"/>
    <n v="0.96842105263157896"/>
    <n v="0.9242424242424242"/>
    <n v="81"/>
    <n v="0.29599999999999999"/>
    <n v="9.0300000000000005E-2"/>
    <n v="105"/>
    <n v="25"/>
    <n v="40"/>
    <n v="65"/>
  </r>
  <r>
    <x v="33"/>
    <s v="C-IV"/>
    <x v="8"/>
    <x v="5"/>
    <n v="2017"/>
    <s v="2017/18"/>
    <n v="14262"/>
    <n v="108065"/>
    <n v="35"/>
    <n v="378"/>
    <n v="14297"/>
    <n v="108443"/>
    <n v="122740"/>
    <n v="271114"/>
    <n v="38990"/>
    <n v="230996"/>
    <n v="269986"/>
    <n v="128"/>
    <n v="1000"/>
    <n v="1128"/>
    <n v="39118"/>
    <n v="231996"/>
    <n v="35455687"/>
    <n v="115985"/>
    <n v="35571672"/>
    <n v="836229"/>
    <n v="0.99532289980212263"/>
    <n v="0.91362467866323904"/>
    <n v="36"/>
    <n v="0.30599999999999999"/>
    <n v="4.3499999999999997E-2"/>
    <n v="10213"/>
    <n v="3128"/>
    <n v="13134"/>
    <n v="30181"/>
  </r>
  <r>
    <x v="34"/>
    <s v="CalWIN"/>
    <x v="8"/>
    <x v="5"/>
    <n v="2017"/>
    <s v="2017/18"/>
    <n v="13728"/>
    <n v="83291"/>
    <n v="219"/>
    <n v="970"/>
    <n v="13947"/>
    <n v="84261"/>
    <n v="98208"/>
    <n v="205556"/>
    <n v="36837"/>
    <n v="165435"/>
    <n v="202272"/>
    <n v="884"/>
    <n v="2400"/>
    <n v="3284"/>
    <n v="37721"/>
    <n v="167835"/>
    <n v="28468838"/>
    <n v="369896"/>
    <n v="28838734"/>
    <n v="549685"/>
    <n v="0.99407979407979408"/>
    <n v="0.99211770888071471"/>
    <n v="40"/>
    <n v="0.47499999999999998"/>
    <n v="3.8600000000000002E-2"/>
    <n v="7532"/>
    <n v="2199"/>
    <n v="7660"/>
    <n v="15395"/>
  </r>
  <r>
    <x v="35"/>
    <s v="C-IV"/>
    <x v="8"/>
    <x v="5"/>
    <n v="2017"/>
    <s v="2017/18"/>
    <n v="231"/>
    <n v="1882"/>
    <n v="1"/>
    <n v="8"/>
    <n v="232"/>
    <n v="1890"/>
    <n v="2122"/>
    <n v="4700"/>
    <n v="608"/>
    <n v="4069"/>
    <n v="4677"/>
    <n v="2"/>
    <n v="21"/>
    <n v="23"/>
    <n v="610"/>
    <n v="4090"/>
    <n v="594085"/>
    <n v="2117"/>
    <n v="596202"/>
    <n v="18638"/>
    <n v="0.978494623655914"/>
    <n v="0.95522388059701491"/>
    <n v="81"/>
    <n v="0.29599999999999999"/>
    <n v="9.0300000000000005E-2"/>
    <n v="169"/>
    <n v="35"/>
    <n v="276"/>
    <n v="674"/>
  </r>
  <r>
    <x v="36"/>
    <s v="C-IV"/>
    <x v="8"/>
    <x v="5"/>
    <n v="2017"/>
    <s v="2017/18"/>
    <n v="22341"/>
    <n v="142698"/>
    <n v="48"/>
    <n v="561"/>
    <n v="22389"/>
    <n v="143259"/>
    <n v="165648"/>
    <n v="361295"/>
    <n v="58902"/>
    <n v="300814"/>
    <n v="359716"/>
    <n v="156"/>
    <n v="1423"/>
    <n v="1579"/>
    <n v="59058"/>
    <n v="302237"/>
    <n v="48409861"/>
    <n v="164368"/>
    <n v="48574229"/>
    <n v="881408"/>
    <n v="0.9892054725743693"/>
    <n v="0.93710691823899372"/>
    <n v="48"/>
    <n v="0.25"/>
    <n v="3.78E-2"/>
    <n v="11706"/>
    <n v="3386"/>
    <n v="17389"/>
    <n v="37928"/>
  </r>
  <r>
    <x v="37"/>
    <s v="CalWIN"/>
    <x v="8"/>
    <x v="5"/>
    <n v="2017"/>
    <s v="2017/18"/>
    <n v="11486"/>
    <n v="120839"/>
    <n v="122"/>
    <n v="1199"/>
    <n v="11608"/>
    <n v="122038"/>
    <n v="133646"/>
    <n v="268127"/>
    <n v="31893"/>
    <n v="233048"/>
    <n v="264941"/>
    <n v="410"/>
    <n v="2776"/>
    <n v="3186"/>
    <n v="32303"/>
    <n v="235824"/>
    <n v="35074145"/>
    <n v="340114"/>
    <n v="35414259"/>
    <n v="898802"/>
    <n v="0.97422844416162901"/>
    <n v="0.95580808080808077"/>
    <n v="62"/>
    <n v="0.435"/>
    <n v="2.8899999999999999E-2"/>
    <n v="12508"/>
    <n v="5845"/>
    <n v="12885"/>
    <n v="27000"/>
  </r>
  <r>
    <x v="38"/>
    <s v="CalWIN"/>
    <x v="8"/>
    <x v="5"/>
    <n v="2017"/>
    <s v="2017/18"/>
    <n v="1957"/>
    <n v="30547"/>
    <n v="57"/>
    <n v="1362"/>
    <n v="2014"/>
    <n v="31909"/>
    <n v="33923"/>
    <n v="50864"/>
    <n v="4242"/>
    <n v="44478"/>
    <n v="48720"/>
    <n v="154"/>
    <n v="1990"/>
    <n v="2144"/>
    <n v="4396"/>
    <n v="46468"/>
    <n v="6986605"/>
    <n v="281747"/>
    <n v="7268352"/>
    <n v="220597"/>
    <n v="0.98502139800285304"/>
    <n v="0.86911764705882355"/>
    <n v="11"/>
    <n v="0.36399999999999999"/>
    <n v="7.9299999999999995E-2"/>
    <n v="3106"/>
    <n v="1201"/>
    <n v="3475"/>
    <n v="5673"/>
  </r>
  <r>
    <x v="39"/>
    <s v="C-IV"/>
    <x v="8"/>
    <x v="5"/>
    <n v="2017"/>
    <s v="2017/18"/>
    <n v="6374"/>
    <n v="41120"/>
    <n v="18"/>
    <n v="269"/>
    <n v="6392"/>
    <n v="41389"/>
    <n v="47781"/>
    <n v="105787"/>
    <n v="15679"/>
    <n v="89316"/>
    <n v="104995"/>
    <n v="62"/>
    <n v="730"/>
    <n v="792"/>
    <n v="15741"/>
    <n v="90046"/>
    <n v="13763741"/>
    <n v="84997"/>
    <n v="13848738"/>
    <n v="298431"/>
    <n v="0.97793326157158234"/>
    <n v="0.91082251082251087"/>
    <n v="14"/>
    <n v="7.0999999999999994E-2"/>
    <n v="3.7400000000000003E-2"/>
    <n v="3073"/>
    <n v="1209"/>
    <n v="5972"/>
    <n v="13050"/>
  </r>
  <r>
    <x v="40"/>
    <s v="CalWIN"/>
    <x v="8"/>
    <x v="5"/>
    <n v="2017"/>
    <s v="2017/18"/>
    <n v="791"/>
    <n v="8588"/>
    <n v="1"/>
    <n v="16"/>
    <n v="792"/>
    <n v="8604"/>
    <n v="9396"/>
    <n v="16600"/>
    <n v="1969"/>
    <n v="14586"/>
    <n v="16555"/>
    <n v="6"/>
    <n v="39"/>
    <n v="45"/>
    <n v="1975"/>
    <n v="14625"/>
    <n v="2209247"/>
    <n v="3750"/>
    <n v="2212997"/>
    <n v="60201"/>
    <n v="0.98399999999999999"/>
    <n v="0.96595744680851059"/>
    <n v="81"/>
    <n v="0.29599999999999999"/>
    <n v="9.0300000000000005E-2"/>
    <n v="769"/>
    <n v="251"/>
    <n v="955"/>
    <n v="2018"/>
  </r>
  <r>
    <x v="41"/>
    <s v="CalWIN"/>
    <x v="8"/>
    <x v="5"/>
    <n v="2017"/>
    <s v="2017/18"/>
    <n v="652"/>
    <n v="12367"/>
    <n v="6"/>
    <n v="266"/>
    <n v="658"/>
    <n v="12633"/>
    <n v="13291"/>
    <n v="25375"/>
    <n v="1590"/>
    <n v="23112"/>
    <n v="24702"/>
    <n v="21"/>
    <n v="652"/>
    <n v="673"/>
    <n v="1611"/>
    <n v="23764"/>
    <n v="3208349"/>
    <n v="62062"/>
    <n v="3270411"/>
    <n v="150311"/>
    <n v="0.97687861271676302"/>
    <n v="0.87687687687687688"/>
    <n v="81"/>
    <n v="0.29599999999999999"/>
    <n v="9.0300000000000005E-2"/>
    <n v="1165"/>
    <n v="389"/>
    <n v="2841"/>
    <n v="5711"/>
  </r>
  <r>
    <x v="42"/>
    <s v="CalWIN"/>
    <x v="8"/>
    <x v="5"/>
    <n v="2017"/>
    <s v="2017/18"/>
    <n v="1801"/>
    <n v="16162"/>
    <n v="5"/>
    <n v="93"/>
    <n v="1806"/>
    <n v="16255"/>
    <n v="18061"/>
    <n v="36432"/>
    <n v="4752"/>
    <n v="31459"/>
    <n v="36211"/>
    <n v="16"/>
    <n v="205"/>
    <n v="221"/>
    <n v="4768"/>
    <n v="31664"/>
    <n v="4813416"/>
    <n v="21287"/>
    <n v="4834703"/>
    <n v="148518"/>
    <n v="0.95864262990455995"/>
    <n v="0.91772151898734178"/>
    <n v="81"/>
    <n v="0.29599999999999999"/>
    <n v="9.0300000000000005E-2"/>
    <n v="1758"/>
    <n v="782"/>
    <n v="3829"/>
    <n v="8906"/>
  </r>
  <r>
    <x v="43"/>
    <s v="CalWIN"/>
    <x v="8"/>
    <x v="5"/>
    <n v="2017"/>
    <s v="2017/18"/>
    <n v="3662"/>
    <n v="41912"/>
    <n v="37"/>
    <n v="829"/>
    <n v="3699"/>
    <n v="42741"/>
    <n v="46440"/>
    <n v="90030"/>
    <n v="8939"/>
    <n v="79237"/>
    <n v="88176"/>
    <n v="120"/>
    <n v="1734"/>
    <n v="1854"/>
    <n v="9059"/>
    <n v="80971"/>
    <n v="11817135"/>
    <n v="207602"/>
    <n v="12024737"/>
    <n v="424401"/>
    <n v="0.98598654708520184"/>
    <n v="0.97938144329896903"/>
    <n v="16"/>
    <n v="0.375"/>
    <n v="5.11E-2"/>
    <n v="3163"/>
    <n v="1090"/>
    <n v="7887"/>
    <n v="16437"/>
  </r>
  <r>
    <x v="44"/>
    <s v="CalWIN"/>
    <x v="8"/>
    <x v="5"/>
    <n v="2017"/>
    <s v="2017/18"/>
    <n v="976"/>
    <n v="13024"/>
    <n v="1"/>
    <n v="22"/>
    <n v="977"/>
    <n v="13046"/>
    <n v="14023"/>
    <n v="24863"/>
    <n v="2432"/>
    <n v="22365"/>
    <n v="24797"/>
    <n v="2"/>
    <n v="64"/>
    <n v="66"/>
    <n v="2434"/>
    <n v="22429"/>
    <n v="3298865"/>
    <n v="5745"/>
    <n v="3304610"/>
    <n v="78362"/>
    <n v="0.982421875"/>
    <n v="0.97674418604651159"/>
    <n v="81"/>
    <n v="0.29599999999999999"/>
    <n v="9.0300000000000005E-2"/>
    <n v="1029"/>
    <n v="434"/>
    <n v="2033"/>
    <n v="4344"/>
  </r>
  <r>
    <x v="45"/>
    <s v="C-IV"/>
    <x v="8"/>
    <x v="5"/>
    <n v="2017"/>
    <s v="2017/18"/>
    <n v="1126"/>
    <n v="11182"/>
    <n v="1"/>
    <n v="23"/>
    <n v="1127"/>
    <n v="11205"/>
    <n v="12332"/>
    <n v="23186"/>
    <n v="2699"/>
    <n v="20440"/>
    <n v="23139"/>
    <n v="4"/>
    <n v="43"/>
    <n v="47"/>
    <n v="2703"/>
    <n v="20483"/>
    <n v="3028439"/>
    <n v="6449"/>
    <n v="3034888"/>
    <n v="63306"/>
    <n v="0.94921190893169882"/>
    <n v="0.95781637717121593"/>
    <n v="81"/>
    <n v="0.29599999999999999"/>
    <n v="9.0300000000000005E-2"/>
    <n v="1085"/>
    <n v="283"/>
    <n v="516"/>
    <n v="850"/>
  </r>
  <r>
    <x v="46"/>
    <s v="C-IV"/>
    <x v="8"/>
    <x v="5"/>
    <n v="2017"/>
    <s v="2017/18"/>
    <n v="8"/>
    <n v="146"/>
    <n v="0"/>
    <n v="0"/>
    <n v="8"/>
    <n v="146"/>
    <n v="154"/>
    <n v="259"/>
    <n v="22"/>
    <n v="237"/>
    <n v="259"/>
    <n v="0"/>
    <n v="0"/>
    <n v="0"/>
    <n v="22"/>
    <n v="237"/>
    <n v="36379"/>
    <n v="0"/>
    <n v="36379"/>
    <n v="860"/>
    <n v="1"/>
    <n v="1"/>
    <n v="81"/>
    <n v="0.29599999999999999"/>
    <n v="9.0300000000000005E-2"/>
    <n v="13"/>
    <n v="2"/>
    <n v="2"/>
    <n v="2"/>
  </r>
  <r>
    <x v="47"/>
    <s v="C-IV"/>
    <x v="8"/>
    <x v="5"/>
    <n v="2017"/>
    <s v="2017/18"/>
    <n v="342"/>
    <n v="2703"/>
    <n v="0"/>
    <n v="5"/>
    <n v="342"/>
    <n v="2708"/>
    <n v="3050"/>
    <n v="6256"/>
    <n v="921"/>
    <n v="5324"/>
    <n v="6245"/>
    <n v="0"/>
    <n v="11"/>
    <n v="11"/>
    <n v="921"/>
    <n v="5335"/>
    <n v="819343"/>
    <n v="807"/>
    <n v="820150"/>
    <n v="18741"/>
    <n v="0.97619047619047616"/>
    <n v="0.86315789473684212"/>
    <n v="81"/>
    <n v="0.29599999999999999"/>
    <n v="9.0300000000000005E-2"/>
    <n v="246"/>
    <n v="94"/>
    <n v="163"/>
    <n v="299"/>
  </r>
  <r>
    <x v="48"/>
    <s v="CalWIN"/>
    <x v="8"/>
    <x v="5"/>
    <n v="2017"/>
    <s v="2017/18"/>
    <n v="2256"/>
    <n v="18577"/>
    <n v="7"/>
    <n v="109"/>
    <n v="2263"/>
    <n v="18686"/>
    <n v="20949"/>
    <n v="39407"/>
    <n v="5424"/>
    <n v="33710"/>
    <n v="39134"/>
    <n v="24"/>
    <n v="249"/>
    <n v="273"/>
    <n v="5448"/>
    <n v="33959"/>
    <n v="5423694"/>
    <n v="30734"/>
    <n v="5454428"/>
    <n v="121011"/>
    <n v="0.97636815920398012"/>
    <n v="0.9688249400479616"/>
    <n v="8"/>
    <n v="0.5"/>
    <n v="5.7999999999999996E-3"/>
    <n v="1559"/>
    <n v="494"/>
    <n v="1921"/>
    <n v="3903"/>
  </r>
  <r>
    <x v="49"/>
    <s v="CalWIN"/>
    <x v="8"/>
    <x v="5"/>
    <n v="2017"/>
    <s v="2017/18"/>
    <n v="1230"/>
    <n v="15808"/>
    <n v="11"/>
    <n v="118"/>
    <n v="1241"/>
    <n v="15926"/>
    <n v="17167"/>
    <n v="30001"/>
    <n v="3002"/>
    <n v="26658"/>
    <n v="29660"/>
    <n v="41"/>
    <n v="300"/>
    <n v="341"/>
    <n v="3043"/>
    <n v="26958"/>
    <n v="3902514"/>
    <n v="30991"/>
    <n v="3933505"/>
    <n v="128073"/>
    <n v="0.98064516129032253"/>
    <n v="0.87267904509283822"/>
    <n v="81"/>
    <n v="0.29599999999999999"/>
    <n v="9.0300000000000005E-2"/>
    <n v="1035"/>
    <n v="427"/>
    <n v="2560"/>
    <n v="5426"/>
  </r>
  <r>
    <x v="50"/>
    <s v="C-IV"/>
    <x v="8"/>
    <x v="5"/>
    <n v="2017"/>
    <s v="2017/18"/>
    <n v="4972"/>
    <n v="34179"/>
    <n v="12"/>
    <n v="76"/>
    <n v="4984"/>
    <n v="34255"/>
    <n v="39239"/>
    <n v="81885"/>
    <n v="13097"/>
    <n v="68524"/>
    <n v="81621"/>
    <n v="41"/>
    <n v="223"/>
    <n v="264"/>
    <n v="13138"/>
    <n v="68747"/>
    <n v="10775213"/>
    <n v="24435"/>
    <n v="10799648"/>
    <n v="250950"/>
    <n v="0.97997711670480547"/>
    <n v="0.93644067796610164"/>
    <n v="10"/>
    <n v="0.6"/>
    <n v="4.2700000000000002E-2"/>
    <n v="2779"/>
    <n v="644"/>
    <n v="4321"/>
    <n v="9605"/>
  </r>
  <r>
    <x v="51"/>
    <s v="C-IV"/>
    <x v="8"/>
    <x v="5"/>
    <n v="2017"/>
    <s v="2017/18"/>
    <n v="637"/>
    <n v="4691"/>
    <n v="3"/>
    <n v="30"/>
    <n v="640"/>
    <n v="4721"/>
    <n v="5361"/>
    <n v="12250"/>
    <n v="1780"/>
    <n v="10386"/>
    <n v="12166"/>
    <n v="10"/>
    <n v="74"/>
    <n v="84"/>
    <n v="1790"/>
    <n v="10460"/>
    <n v="1580183"/>
    <n v="8962"/>
    <n v="1589145"/>
    <n v="41589"/>
    <n v="0.97101449275362317"/>
    <n v="0.92814371257485029"/>
    <n v="81"/>
    <n v="0.29599999999999999"/>
    <n v="9.0300000000000005E-2"/>
    <n v="382"/>
    <n v="135"/>
    <n v="540"/>
    <n v="1242"/>
  </r>
  <r>
    <x v="52"/>
    <s v="C-IV"/>
    <x v="8"/>
    <x v="5"/>
    <n v="2017"/>
    <s v="2017/18"/>
    <n v="444"/>
    <n v="3798"/>
    <n v="0"/>
    <n v="4"/>
    <n v="444"/>
    <n v="3802"/>
    <n v="4246"/>
    <n v="8963"/>
    <n v="1138"/>
    <n v="7814"/>
    <n v="8952"/>
    <n v="1"/>
    <n v="10"/>
    <n v="11"/>
    <n v="1139"/>
    <n v="7824"/>
    <n v="1159138"/>
    <n v="1455"/>
    <n v="1160593"/>
    <n v="27146"/>
    <n v="0.96153846153846156"/>
    <n v="0.94696969696969702"/>
    <n v="81"/>
    <n v="0.29599999999999999"/>
    <n v="9.0300000000000005E-2"/>
    <n v="343"/>
    <n v="53"/>
    <n v="393"/>
    <n v="849"/>
  </r>
  <r>
    <x v="53"/>
    <s v="C-IV"/>
    <x v="8"/>
    <x v="5"/>
    <n v="2017"/>
    <s v="2017/18"/>
    <n v="67"/>
    <n v="903"/>
    <n v="0"/>
    <n v="1"/>
    <n v="67"/>
    <n v="904"/>
    <n v="971"/>
    <n v="1691"/>
    <n v="153"/>
    <n v="1536"/>
    <n v="1689"/>
    <n v="0"/>
    <n v="2"/>
    <n v="2"/>
    <n v="153"/>
    <n v="1538"/>
    <n v="236630"/>
    <n v="294"/>
    <n v="236924"/>
    <n v="4775"/>
    <n v="0.98181818181818181"/>
    <n v="0.71739130434782605"/>
    <n v="81"/>
    <n v="0.29599999999999999"/>
    <n v="9.0300000000000005E-2"/>
    <n v="97"/>
    <n v="14"/>
    <n v="26"/>
    <n v="37"/>
  </r>
  <r>
    <x v="54"/>
    <s v="CalWIN"/>
    <x v="8"/>
    <x v="5"/>
    <n v="2017"/>
    <s v="2017/18"/>
    <n v="7050"/>
    <n v="43183"/>
    <n v="22"/>
    <n v="400"/>
    <n v="7072"/>
    <n v="43583"/>
    <n v="50655"/>
    <n v="117113"/>
    <n v="19395"/>
    <n v="96630"/>
    <n v="116025"/>
    <n v="74"/>
    <n v="1014"/>
    <n v="1088"/>
    <n v="19469"/>
    <n v="97644"/>
    <n v="15609488"/>
    <n v="121260"/>
    <n v="15730748"/>
    <n v="257724"/>
    <n v="0.92569832402234642"/>
    <n v="0.84"/>
    <n v="16"/>
    <n v="0.438"/>
    <n v="4.2500000000000003E-2"/>
    <n v="2426"/>
    <n v="222"/>
    <n v="7446"/>
    <n v="17838"/>
  </r>
  <r>
    <x v="55"/>
    <s v="C-IV"/>
    <x v="8"/>
    <x v="5"/>
    <n v="2017"/>
    <s v="2017/18"/>
    <n v="242"/>
    <n v="2490"/>
    <n v="0"/>
    <n v="2"/>
    <n v="242"/>
    <n v="2492"/>
    <n v="2734"/>
    <n v="4770"/>
    <n v="586"/>
    <n v="4179"/>
    <n v="4765"/>
    <n v="0"/>
    <n v="5"/>
    <n v="5"/>
    <n v="586"/>
    <n v="4184"/>
    <n v="622176"/>
    <n v="551"/>
    <n v="622727"/>
    <n v="13912"/>
    <n v="0.95774647887323949"/>
    <n v="0.97727272727272729"/>
    <n v="81"/>
    <n v="0.29599999999999999"/>
    <n v="9.0300000000000005E-2"/>
    <n v="222"/>
    <n v="0"/>
    <n v="84"/>
    <n v="135"/>
  </r>
  <r>
    <x v="56"/>
    <s v="CalWIN"/>
    <x v="8"/>
    <x v="5"/>
    <n v="2017"/>
    <s v="2017/18"/>
    <n v="2627"/>
    <n v="31690"/>
    <n v="8"/>
    <n v="325"/>
    <n v="2635"/>
    <n v="32015"/>
    <n v="34650"/>
    <n v="68571"/>
    <n v="6663"/>
    <n v="61248"/>
    <n v="67911"/>
    <n v="31"/>
    <n v="629"/>
    <n v="660"/>
    <n v="6694"/>
    <n v="61877"/>
    <n v="9108470"/>
    <n v="117829"/>
    <n v="9226299"/>
    <n v="233435"/>
    <n v="0.9838709677419355"/>
    <n v="0.9632183908045977"/>
    <n v="15"/>
    <n v="0.13300000000000001"/>
    <n v="5.7599999999999998E-2"/>
    <n v="2719"/>
    <n v="380"/>
    <n v="5815"/>
    <n v="13627"/>
  </r>
  <r>
    <x v="57"/>
    <s v="CalWIN"/>
    <x v="8"/>
    <x v="5"/>
    <n v="2017"/>
    <s v="2017/18"/>
    <n v="792"/>
    <n v="8806"/>
    <n v="19"/>
    <n v="109"/>
    <n v="811"/>
    <n v="8915"/>
    <n v="9726"/>
    <n v="18467"/>
    <n v="2082"/>
    <n v="16004"/>
    <n v="18086"/>
    <n v="82"/>
    <n v="299"/>
    <n v="381"/>
    <n v="2164"/>
    <n v="16303"/>
    <n v="2432654"/>
    <n v="43297"/>
    <n v="2475951"/>
    <n v="59059"/>
    <n v="0.92307692307692313"/>
    <n v="0.94716981132075473"/>
    <n v="81"/>
    <n v="0.29599999999999999"/>
    <n v="9.0300000000000005E-2"/>
    <n v="1238"/>
    <n v="431"/>
    <n v="796"/>
    <n v="1637"/>
  </r>
  <r>
    <x v="58"/>
    <s v="C-IV"/>
    <x v="8"/>
    <x v="5"/>
    <n v="2017"/>
    <s v="2017/18"/>
    <n v="772"/>
    <n v="5214"/>
    <n v="2"/>
    <n v="14"/>
    <n v="774"/>
    <n v="5228"/>
    <n v="6002"/>
    <n v="13022"/>
    <n v="2118"/>
    <n v="10853"/>
    <n v="12971"/>
    <n v="9"/>
    <n v="42"/>
    <n v="51"/>
    <n v="2127"/>
    <n v="10895"/>
    <n v="1720780"/>
    <n v="4347"/>
    <n v="1725127"/>
    <n v="32859"/>
    <n v="0.98648648648648651"/>
    <n v="0.98222222222222222"/>
    <n v="81"/>
    <n v="0.29599999999999999"/>
    <n v="9.0300000000000005E-2"/>
    <n v="432"/>
    <n v="74"/>
    <n v="423"/>
    <n v="898"/>
  </r>
  <r>
    <x v="0"/>
    <s v="n/a"/>
    <x v="9"/>
    <x v="5"/>
    <n v="2018"/>
    <s v="2017/18"/>
    <n v="236119"/>
    <n v="1743833"/>
    <n v="2036"/>
    <n v="16816"/>
    <n v="238155"/>
    <n v="1760649"/>
    <n v="1998804"/>
    <n v="4101204"/>
    <n v="605618"/>
    <n v="3451476"/>
    <n v="4057094"/>
    <n v="6732"/>
    <n v="37378"/>
    <n v="44110"/>
    <n v="612350"/>
    <n v="3488854"/>
    <n v="546652396"/>
    <n v="4949862"/>
    <n v="551602258"/>
    <n v="13327109"/>
    <n v="0.97983968399046084"/>
    <n v="0.92775324069086862"/>
    <n v="56"/>
    <n v="0.375"/>
    <n v="0.1077"/>
    <n v="167254"/>
    <n v="55760"/>
    <n v="266339"/>
    <n v="573393"/>
  </r>
  <r>
    <x v="1"/>
    <s v="CalWIN"/>
    <x v="9"/>
    <x v="5"/>
    <n v="2018"/>
    <s v="2017/18"/>
    <n v="5057"/>
    <n v="51177"/>
    <n v="86"/>
    <n v="1182"/>
    <n v="5143"/>
    <n v="52359"/>
    <n v="57502"/>
    <n v="107669"/>
    <n v="11731"/>
    <n v="92914"/>
    <n v="104645"/>
    <n v="292"/>
    <n v="2732"/>
    <n v="3024"/>
    <n v="12023"/>
    <n v="95646"/>
    <n v="14530861"/>
    <n v="327561"/>
    <n v="14858422"/>
    <n v="437114"/>
    <s v="n/a"/>
    <s v="n/a"/>
    <n v="1"/>
    <n v="1"/>
    <n v="7.7999999999999996E-3"/>
    <n v="5532"/>
    <n v="2266"/>
    <n v="6491"/>
    <n v="12787"/>
  </r>
  <r>
    <x v="2"/>
    <s v="C-IV"/>
    <x v="9"/>
    <x v="5"/>
    <n v="2018"/>
    <s v="2017/18"/>
    <n v="3"/>
    <n v="76"/>
    <n v="0"/>
    <n v="0"/>
    <n v="3"/>
    <n v="76"/>
    <n v="79"/>
    <n v="144"/>
    <n v="3"/>
    <n v="141"/>
    <n v="144"/>
    <n v="0"/>
    <n v="0"/>
    <n v="0"/>
    <n v="3"/>
    <n v="141"/>
    <n v="16717"/>
    <n v="0"/>
    <n v="16717"/>
    <n v="329"/>
    <n v="1"/>
    <s v="n/a"/>
    <n v="3"/>
    <n v="0.66700000000000004"/>
    <n v="0.40620000000000001"/>
    <n v="5"/>
    <n v="1"/>
    <n v="3"/>
    <n v="3"/>
  </r>
  <r>
    <x v="3"/>
    <s v="C-IV"/>
    <x v="9"/>
    <x v="5"/>
    <n v="2018"/>
    <s v="2017/18"/>
    <n v="114"/>
    <n v="1534"/>
    <n v="0"/>
    <n v="0"/>
    <n v="114"/>
    <n v="1534"/>
    <n v="1648"/>
    <n v="3003"/>
    <n v="294"/>
    <n v="2708"/>
    <n v="3002"/>
    <n v="0"/>
    <n v="1"/>
    <n v="1"/>
    <n v="294"/>
    <n v="2709"/>
    <n v="382579"/>
    <n v="153"/>
    <n v="382732"/>
    <n v="8155"/>
    <n v="0.97333333333333338"/>
    <n v="1"/>
    <n v="3"/>
    <n v="0.66700000000000004"/>
    <n v="0.40620000000000001"/>
    <n v="108"/>
    <n v="12"/>
    <n v="38"/>
    <n v="68"/>
  </r>
  <r>
    <x v="4"/>
    <s v="C-IV"/>
    <x v="9"/>
    <x v="5"/>
    <n v="2018"/>
    <s v="2017/18"/>
    <n v="1498"/>
    <n v="15123"/>
    <n v="1"/>
    <n v="38"/>
    <n v="1499"/>
    <n v="15161"/>
    <n v="16660"/>
    <n v="30804"/>
    <n v="3739"/>
    <n v="26981"/>
    <n v="30720"/>
    <n v="4"/>
    <n v="80"/>
    <n v="84"/>
    <n v="3743"/>
    <n v="27061"/>
    <n v="4174496"/>
    <n v="11095"/>
    <n v="4185591"/>
    <n v="83033"/>
    <n v="0.8738839285714286"/>
    <n v="0.92172523961661346"/>
    <n v="3"/>
    <n v="0.66700000000000004"/>
    <n v="0.40620000000000001"/>
    <n v="1715"/>
    <n v="745"/>
    <n v="753"/>
    <n v="1295"/>
  </r>
  <r>
    <x v="5"/>
    <s v="C-IV"/>
    <x v="9"/>
    <x v="5"/>
    <n v="2018"/>
    <s v="2017/18"/>
    <n v="208"/>
    <n v="2572"/>
    <n v="0"/>
    <n v="3"/>
    <n v="208"/>
    <n v="2575"/>
    <n v="2783"/>
    <n v="4982"/>
    <n v="541"/>
    <n v="4435"/>
    <n v="4976"/>
    <n v="0"/>
    <n v="6"/>
    <n v="6"/>
    <n v="541"/>
    <n v="4441"/>
    <n v="648520"/>
    <n v="747"/>
    <n v="649267"/>
    <n v="12041"/>
    <n v="0.98230088495575218"/>
    <n v="0.92307692307692313"/>
    <n v="3"/>
    <n v="0.66700000000000004"/>
    <n v="0.40620000000000001"/>
    <n v="197"/>
    <n v="33"/>
    <n v="53"/>
    <n v="96"/>
  </r>
  <r>
    <x v="6"/>
    <s v="C-IV"/>
    <x v="9"/>
    <x v="5"/>
    <n v="2018"/>
    <s v="2017/18"/>
    <n v="64"/>
    <n v="619"/>
    <n v="0"/>
    <n v="2"/>
    <n v="64"/>
    <n v="621"/>
    <n v="685"/>
    <n v="1492"/>
    <n v="149"/>
    <n v="1338"/>
    <n v="1487"/>
    <n v="0"/>
    <n v="5"/>
    <n v="5"/>
    <n v="149"/>
    <n v="1343"/>
    <n v="177123"/>
    <n v="192"/>
    <n v="177315"/>
    <n v="9153"/>
    <n v="0.94285714285714284"/>
    <n v="0.875"/>
    <n v="3"/>
    <n v="0.66700000000000004"/>
    <n v="0.40620000000000001"/>
    <n v="65"/>
    <n v="7"/>
    <n v="101"/>
    <n v="232"/>
  </r>
  <r>
    <x v="7"/>
    <s v="CalWIN"/>
    <x v="9"/>
    <x v="5"/>
    <n v="2018"/>
    <s v="2017/18"/>
    <n v="3612"/>
    <n v="27922"/>
    <n v="42"/>
    <n v="276"/>
    <n v="3654"/>
    <n v="28198"/>
    <n v="31852"/>
    <n v="63270"/>
    <n v="8490"/>
    <n v="53907"/>
    <n v="62397"/>
    <n v="153"/>
    <n v="720"/>
    <n v="873"/>
    <n v="8643"/>
    <n v="54627"/>
    <n v="8700677"/>
    <n v="85073"/>
    <n v="8785750"/>
    <n v="272682"/>
    <n v="0.97813288477712368"/>
    <n v="0.97755102040816322"/>
    <n v="1"/>
    <n v="0"/>
    <n v="3.1800000000000002E-2"/>
    <n v="2679"/>
    <n v="1193"/>
    <n v="4360"/>
    <n v="8908"/>
  </r>
  <r>
    <x v="8"/>
    <s v="C-IV"/>
    <x v="9"/>
    <x v="5"/>
    <n v="2018"/>
    <s v="2017/18"/>
    <n v="353"/>
    <n v="2249"/>
    <n v="0"/>
    <n v="0"/>
    <n v="353"/>
    <n v="2249"/>
    <n v="2602"/>
    <n v="5268"/>
    <n v="968"/>
    <n v="4299"/>
    <n v="5267"/>
    <n v="0"/>
    <n v="1"/>
    <n v="1"/>
    <n v="968"/>
    <n v="4300"/>
    <n v="681786"/>
    <n v="152"/>
    <n v="681938"/>
    <n v="12066"/>
    <n v="1"/>
    <n v="0.95348837209302328"/>
    <n v="3"/>
    <n v="0.66700000000000004"/>
    <n v="0.40620000000000001"/>
    <n v="170"/>
    <n v="11"/>
    <n v="104"/>
    <n v="182"/>
  </r>
  <r>
    <x v="9"/>
    <s v="C-IV"/>
    <x v="9"/>
    <x v="5"/>
    <n v="2018"/>
    <s v="2017/18"/>
    <n v="497"/>
    <n v="6172"/>
    <n v="1"/>
    <n v="15"/>
    <n v="498"/>
    <n v="6187"/>
    <n v="6685"/>
    <n v="11742"/>
    <n v="1187"/>
    <n v="10514"/>
    <n v="11701"/>
    <n v="2"/>
    <n v="39"/>
    <n v="41"/>
    <n v="1189"/>
    <n v="10553"/>
    <n v="1537884"/>
    <n v="3423"/>
    <n v="1541307"/>
    <n v="38611"/>
    <n v="0.97740112994350281"/>
    <n v="0.98523985239852396"/>
    <n v="3"/>
    <n v="0.66700000000000004"/>
    <n v="0.40620000000000001"/>
    <n v="641"/>
    <n v="117"/>
    <n v="330"/>
    <n v="673"/>
  </r>
  <r>
    <x v="10"/>
    <s v="CalWIN"/>
    <x v="9"/>
    <x v="5"/>
    <n v="2018"/>
    <s v="2017/18"/>
    <n v="11973"/>
    <n v="82974"/>
    <n v="75"/>
    <n v="461"/>
    <n v="12048"/>
    <n v="83435"/>
    <n v="95483"/>
    <n v="220258"/>
    <n v="32554"/>
    <n v="186312"/>
    <n v="218866"/>
    <n v="237"/>
    <n v="1155"/>
    <n v="1392"/>
    <n v="32791"/>
    <n v="187467"/>
    <n v="28931924"/>
    <n v="154222"/>
    <n v="29086146"/>
    <n v="490736"/>
    <n v="0.96466721446179127"/>
    <n v="0.95012987012987016"/>
    <n v="3"/>
    <n v="0"/>
    <n v="5.7299999999999997E-2"/>
    <n v="5771"/>
    <n v="2330"/>
    <n v="12316"/>
    <n v="28059"/>
  </r>
  <r>
    <x v="11"/>
    <s v="C-IV"/>
    <x v="9"/>
    <x v="5"/>
    <n v="2018"/>
    <s v="2017/18"/>
    <n v="194"/>
    <n v="1292"/>
    <n v="0"/>
    <n v="2"/>
    <n v="194"/>
    <n v="1294"/>
    <n v="1488"/>
    <n v="3404"/>
    <n v="487"/>
    <n v="2911"/>
    <n v="3398"/>
    <n v="0"/>
    <n v="6"/>
    <n v="6"/>
    <n v="487"/>
    <n v="2917"/>
    <n v="403610"/>
    <n v="183"/>
    <n v="403793"/>
    <n v="12492"/>
    <n v="0.98571428571428577"/>
    <n v="1"/>
    <n v="3"/>
    <n v="0.66700000000000004"/>
    <n v="0.40620000000000001"/>
    <n v="106"/>
    <n v="13"/>
    <n v="181"/>
    <n v="391"/>
  </r>
  <r>
    <x v="12"/>
    <s v="C-IV"/>
    <x v="9"/>
    <x v="5"/>
    <n v="2018"/>
    <s v="2017/18"/>
    <n v="814"/>
    <n v="11119"/>
    <n v="0"/>
    <n v="16"/>
    <n v="814"/>
    <n v="11135"/>
    <n v="11949"/>
    <n v="20116"/>
    <n v="2019"/>
    <n v="18055"/>
    <n v="20074"/>
    <n v="0"/>
    <n v="42"/>
    <n v="42"/>
    <n v="2019"/>
    <n v="18097"/>
    <n v="2762638"/>
    <n v="3912"/>
    <n v="2766550"/>
    <n v="55385"/>
    <n v="0.95652173913043481"/>
    <n v="0.96860986547085204"/>
    <n v="3"/>
    <n v="0.66700000000000004"/>
    <n v="0.40620000000000001"/>
    <n v="1325"/>
    <n v="316"/>
    <n v="512"/>
    <n v="981"/>
  </r>
  <r>
    <x v="13"/>
    <s v="C-IV"/>
    <x v="9"/>
    <x v="5"/>
    <n v="2018"/>
    <s v="2017/18"/>
    <n v="2239"/>
    <n v="15018"/>
    <n v="7"/>
    <n v="138"/>
    <n v="2246"/>
    <n v="15156"/>
    <n v="17402"/>
    <n v="42152"/>
    <n v="6381"/>
    <n v="35370"/>
    <n v="41751"/>
    <n v="24"/>
    <n v="377"/>
    <n v="401"/>
    <n v="6405"/>
    <n v="35747"/>
    <n v="5184831"/>
    <n v="42712"/>
    <n v="5227543"/>
    <n v="95067"/>
    <n v="0.9813829787234043"/>
    <n v="0.95424836601307195"/>
    <n v="3"/>
    <n v="0.66700000000000004"/>
    <n v="0.40620000000000001"/>
    <n v="1136"/>
    <n v="135"/>
    <n v="864"/>
    <n v="1720"/>
  </r>
  <r>
    <x v="14"/>
    <s v="C-IV"/>
    <x v="9"/>
    <x v="5"/>
    <n v="2018"/>
    <s v="2017/18"/>
    <n v="81"/>
    <n v="914"/>
    <n v="0"/>
    <n v="3"/>
    <n v="81"/>
    <n v="917"/>
    <n v="998"/>
    <n v="1915"/>
    <n v="225"/>
    <n v="1683"/>
    <n v="1908"/>
    <n v="0"/>
    <n v="7"/>
    <n v="7"/>
    <n v="225"/>
    <n v="1690"/>
    <n v="240935"/>
    <n v="798"/>
    <n v="241733"/>
    <n v="5571"/>
    <n v="0.97560975609756095"/>
    <n v="0.94444444444444442"/>
    <n v="3"/>
    <n v="0.66700000000000004"/>
    <n v="0.40620000000000001"/>
    <n v="67"/>
    <n v="5"/>
    <n v="47"/>
    <n v="106"/>
  </r>
  <r>
    <x v="15"/>
    <s v="C-IV"/>
    <x v="9"/>
    <x v="5"/>
    <n v="2018"/>
    <s v="2017/18"/>
    <n v="9253"/>
    <n v="58980"/>
    <n v="14"/>
    <n v="370"/>
    <n v="9267"/>
    <n v="59350"/>
    <n v="68617"/>
    <n v="157975"/>
    <n v="24771"/>
    <n v="132347"/>
    <n v="157118"/>
    <n v="46"/>
    <n v="811"/>
    <n v="857"/>
    <n v="24817"/>
    <n v="133158"/>
    <n v="20500370"/>
    <n v="114532"/>
    <n v="20614902"/>
    <n v="411031"/>
    <n v="0.9884710403513588"/>
    <n v="0.93956953642384111"/>
    <n v="2"/>
    <n v="0.5"/>
    <n v="5.0200000000000002E-2"/>
    <n v="5846"/>
    <n v="1568"/>
    <n v="9445"/>
    <n v="21964"/>
  </r>
  <r>
    <x v="16"/>
    <s v="C-IV"/>
    <x v="9"/>
    <x v="5"/>
    <n v="2018"/>
    <s v="2017/18"/>
    <n v="1419"/>
    <n v="9043"/>
    <n v="4"/>
    <n v="57"/>
    <n v="1423"/>
    <n v="9100"/>
    <n v="10523"/>
    <n v="23482"/>
    <n v="3824"/>
    <n v="19492"/>
    <n v="23316"/>
    <n v="14"/>
    <n v="152"/>
    <n v="166"/>
    <n v="3838"/>
    <n v="19644"/>
    <n v="2908402"/>
    <n v="17392"/>
    <n v="2925794"/>
    <n v="57784"/>
    <n v="0.99464285714285716"/>
    <n v="0.9338422391857506"/>
    <n v="3"/>
    <n v="0.66700000000000004"/>
    <n v="0.40620000000000001"/>
    <n v="926"/>
    <n v="189"/>
    <n v="1184"/>
    <n v="2769"/>
  </r>
  <r>
    <x v="17"/>
    <s v="C-IV"/>
    <x v="9"/>
    <x v="5"/>
    <n v="2018"/>
    <s v="2017/18"/>
    <n v="514"/>
    <n v="6054"/>
    <n v="2"/>
    <n v="8"/>
    <n v="516"/>
    <n v="6062"/>
    <n v="6578"/>
    <n v="12174"/>
    <n v="1306"/>
    <n v="10838"/>
    <n v="12144"/>
    <n v="6"/>
    <n v="24"/>
    <n v="30"/>
    <n v="1312"/>
    <n v="10862"/>
    <n v="1548171"/>
    <n v="3300"/>
    <n v="1551471"/>
    <n v="33158"/>
    <n v="0.91481481481481486"/>
    <n v="0.85093167701863359"/>
    <n v="3"/>
    <n v="0.66700000000000004"/>
    <n v="0.40620000000000001"/>
    <n v="441"/>
    <n v="60"/>
    <n v="353"/>
    <n v="701"/>
  </r>
  <r>
    <x v="18"/>
    <s v="C-IV"/>
    <x v="9"/>
    <x v="5"/>
    <n v="2018"/>
    <s v="2017/18"/>
    <n v="222"/>
    <n v="1288"/>
    <n v="0"/>
    <n v="1"/>
    <n v="222"/>
    <n v="1289"/>
    <n v="1511"/>
    <n v="3043"/>
    <n v="614"/>
    <n v="2427"/>
    <n v="3041"/>
    <n v="0"/>
    <n v="2"/>
    <n v="2"/>
    <n v="614"/>
    <n v="2429"/>
    <n v="409489"/>
    <n v="47"/>
    <n v="409536"/>
    <n v="8021"/>
    <n v="0.93243243243243246"/>
    <n v="0.81132075471698117"/>
    <n v="3"/>
    <n v="0.66700000000000004"/>
    <n v="0.40620000000000001"/>
    <n v="124"/>
    <n v="11"/>
    <n v="80"/>
    <n v="146"/>
  </r>
  <r>
    <x v="19"/>
    <s v="LRS"/>
    <x v="9"/>
    <x v="5"/>
    <n v="2018"/>
    <s v="2017/18"/>
    <n v="80088"/>
    <n v="463952"/>
    <n v="1066"/>
    <n v="5091"/>
    <n v="81154"/>
    <n v="469043"/>
    <n v="550197"/>
    <n v="1095403"/>
    <n v="196387"/>
    <n v="884977"/>
    <n v="1081364"/>
    <n v="3315"/>
    <n v="10724"/>
    <n v="14039"/>
    <n v="199702"/>
    <n v="895701"/>
    <n v="151918261"/>
    <n v="1609659"/>
    <n v="153527920"/>
    <n v="3963815"/>
    <n v="0.98732853540013532"/>
    <n v="0.90461919033347604"/>
    <n v="18"/>
    <n v="0.44400000000000001"/>
    <n v="6.3E-2"/>
    <n v="50714"/>
    <n v="18159"/>
    <n v="89179"/>
    <n v="186475"/>
  </r>
  <r>
    <x v="20"/>
    <s v="C-IV"/>
    <x v="9"/>
    <x v="5"/>
    <n v="2018"/>
    <s v="2017/18"/>
    <n v="1515"/>
    <n v="9667"/>
    <n v="6"/>
    <n v="23"/>
    <n v="1521"/>
    <n v="9690"/>
    <n v="11211"/>
    <n v="27187"/>
    <n v="4175"/>
    <n v="22920"/>
    <n v="27095"/>
    <n v="19"/>
    <n v="73"/>
    <n v="92"/>
    <n v="4194"/>
    <n v="22993"/>
    <n v="3474262"/>
    <n v="8069"/>
    <n v="3482331"/>
    <n v="70526"/>
    <n v="0.99530516431924887"/>
    <n v="0.98007968127490042"/>
    <n v="3"/>
    <n v="0.66700000000000004"/>
    <n v="0.40620000000000001"/>
    <n v="658"/>
    <n v="102"/>
    <n v="2515"/>
    <n v="6134"/>
  </r>
  <r>
    <x v="21"/>
    <s v="C-IV"/>
    <x v="9"/>
    <x v="5"/>
    <n v="2018"/>
    <s v="2017/18"/>
    <n v="510"/>
    <n v="5272"/>
    <n v="16"/>
    <n v="145"/>
    <n v="526"/>
    <n v="5417"/>
    <n v="5943"/>
    <n v="9818"/>
    <n v="1165"/>
    <n v="8266"/>
    <n v="9431"/>
    <n v="48"/>
    <n v="339"/>
    <n v="387"/>
    <n v="1213"/>
    <n v="8605"/>
    <n v="1319607"/>
    <n v="32928"/>
    <n v="1352535"/>
    <n v="47538"/>
    <n v="0.96644295302013428"/>
    <n v="0.93048128342245995"/>
    <n v="3"/>
    <n v="0.66700000000000004"/>
    <n v="0.40620000000000001"/>
    <n v="452"/>
    <n v="145"/>
    <n v="1077"/>
    <n v="1984"/>
  </r>
  <r>
    <x v="22"/>
    <s v="C-IV"/>
    <x v="9"/>
    <x v="5"/>
    <n v="2018"/>
    <s v="2017/18"/>
    <n v="88"/>
    <n v="934"/>
    <n v="1"/>
    <n v="1"/>
    <n v="89"/>
    <n v="935"/>
    <n v="1024"/>
    <n v="1887"/>
    <n v="228"/>
    <n v="1656"/>
    <n v="1884"/>
    <n v="1"/>
    <n v="2"/>
    <n v="3"/>
    <n v="229"/>
    <n v="1658"/>
    <n v="239314"/>
    <n v="375"/>
    <n v="239689"/>
    <n v="4904"/>
    <n v="0.97142857142857142"/>
    <n v="0.95"/>
    <n v="3"/>
    <n v="0.66700000000000004"/>
    <n v="0.40620000000000001"/>
    <n v="74"/>
    <n v="24"/>
    <n v="20"/>
    <n v="36"/>
  </r>
  <r>
    <x v="23"/>
    <s v="C-IV"/>
    <x v="9"/>
    <x v="5"/>
    <n v="2018"/>
    <s v="2017/18"/>
    <n v="495"/>
    <n v="5878"/>
    <n v="0"/>
    <n v="27"/>
    <n v="495"/>
    <n v="5905"/>
    <n v="6400"/>
    <n v="11831"/>
    <n v="1224"/>
    <n v="10542"/>
    <n v="11766"/>
    <n v="1"/>
    <n v="64"/>
    <n v="65"/>
    <n v="1225"/>
    <n v="10606"/>
    <n v="1605381"/>
    <n v="8301"/>
    <n v="1613682"/>
    <n v="42266"/>
    <n v="0.95216400911161736"/>
    <n v="0.91228070175438591"/>
    <n v="3"/>
    <n v="0.66700000000000004"/>
    <n v="0.40620000000000001"/>
    <n v="605"/>
    <n v="84"/>
    <n v="478"/>
    <n v="1074"/>
  </r>
  <r>
    <x v="24"/>
    <s v="C-IV"/>
    <x v="9"/>
    <x v="5"/>
    <n v="2018"/>
    <s v="2017/18"/>
    <n v="3250"/>
    <n v="19902"/>
    <n v="5"/>
    <n v="39"/>
    <n v="3255"/>
    <n v="19941"/>
    <n v="23196"/>
    <n v="53463"/>
    <n v="8782"/>
    <n v="44552"/>
    <n v="53334"/>
    <n v="17"/>
    <n v="112"/>
    <n v="129"/>
    <n v="8799"/>
    <n v="44664"/>
    <n v="6852445"/>
    <n v="9816"/>
    <n v="6862261"/>
    <n v="138513"/>
    <n v="0.97008547008547008"/>
    <n v="0.96417445482866049"/>
    <n v="1"/>
    <n v="1"/>
    <n v="2.9100000000000001E-2"/>
    <n v="1614"/>
    <n v="332"/>
    <n v="3247"/>
    <n v="7668"/>
  </r>
  <r>
    <x v="25"/>
    <s v="C-IV"/>
    <x v="9"/>
    <x v="5"/>
    <n v="2018"/>
    <s v="2017/18"/>
    <n v="84"/>
    <n v="472"/>
    <n v="0"/>
    <n v="1"/>
    <n v="84"/>
    <n v="473"/>
    <n v="557"/>
    <n v="1169"/>
    <n v="227"/>
    <n v="941"/>
    <n v="1168"/>
    <n v="0"/>
    <n v="1"/>
    <n v="1"/>
    <n v="227"/>
    <n v="942"/>
    <n v="154312"/>
    <n v="0"/>
    <n v="154312"/>
    <n v="3217"/>
    <n v="0.97297297297297303"/>
    <n v="0.93103448275862066"/>
    <n v="3"/>
    <n v="0.66700000000000004"/>
    <n v="0.40620000000000001"/>
    <n v="59"/>
    <n v="13"/>
    <n v="34"/>
    <n v="66"/>
  </r>
  <r>
    <x v="26"/>
    <s v="C-IV"/>
    <x v="9"/>
    <x v="5"/>
    <n v="2018"/>
    <s v="2017/18"/>
    <n v="11"/>
    <n v="401"/>
    <n v="0"/>
    <n v="1"/>
    <n v="11"/>
    <n v="402"/>
    <n v="413"/>
    <n v="703"/>
    <n v="34"/>
    <n v="666"/>
    <n v="700"/>
    <n v="0"/>
    <n v="3"/>
    <n v="3"/>
    <n v="34"/>
    <n v="669"/>
    <n v="97321"/>
    <n v="410"/>
    <n v="97731"/>
    <n v="3598"/>
    <n v="1"/>
    <n v="0.93548387096774188"/>
    <n v="3"/>
    <n v="0.66700000000000004"/>
    <n v="0.40620000000000001"/>
    <n v="65"/>
    <n v="17"/>
    <n v="49"/>
    <n v="102"/>
  </r>
  <r>
    <x v="27"/>
    <s v="C-IV"/>
    <x v="9"/>
    <x v="5"/>
    <n v="2018"/>
    <s v="2017/18"/>
    <n v="1833"/>
    <n v="17242"/>
    <n v="6"/>
    <n v="74"/>
    <n v="1839"/>
    <n v="17316"/>
    <n v="19155"/>
    <n v="41620"/>
    <n v="4724"/>
    <n v="36661"/>
    <n v="41385"/>
    <n v="20"/>
    <n v="215"/>
    <n v="235"/>
    <n v="4744"/>
    <n v="36876"/>
    <n v="5141297"/>
    <n v="19490"/>
    <n v="5160787"/>
    <n v="184986"/>
    <n v="0.98764342453662846"/>
    <n v="0.95245901639344266"/>
    <n v="1"/>
    <n v="0"/>
    <n v="3.6600000000000001E-2"/>
    <n v="2145"/>
    <n v="577"/>
    <n v="5214"/>
    <n v="12069"/>
  </r>
  <r>
    <x v="28"/>
    <s v="C-IV"/>
    <x v="9"/>
    <x v="5"/>
    <n v="2018"/>
    <s v="2017/18"/>
    <n v="230"/>
    <n v="2839"/>
    <n v="1"/>
    <n v="20"/>
    <n v="231"/>
    <n v="2859"/>
    <n v="3090"/>
    <n v="6222"/>
    <n v="550"/>
    <n v="5608"/>
    <n v="6158"/>
    <n v="4"/>
    <n v="60"/>
    <n v="64"/>
    <n v="554"/>
    <n v="5668"/>
    <n v="723323"/>
    <n v="6169"/>
    <n v="729492"/>
    <n v="32151"/>
    <n v="0.90677966101694918"/>
    <n v="0.89552238805970152"/>
    <n v="3"/>
    <n v="0.66700000000000004"/>
    <n v="0.40620000000000001"/>
    <n v="454"/>
    <n v="113"/>
    <n v="585"/>
    <n v="1252"/>
  </r>
  <r>
    <x v="29"/>
    <s v="C-IV"/>
    <x v="9"/>
    <x v="5"/>
    <n v="2018"/>
    <s v="2017/18"/>
    <n v="245"/>
    <n v="3858"/>
    <n v="0"/>
    <n v="4"/>
    <n v="245"/>
    <n v="3862"/>
    <n v="4107"/>
    <n v="7079"/>
    <n v="608"/>
    <n v="6460"/>
    <n v="7068"/>
    <n v="1"/>
    <n v="10"/>
    <n v="11"/>
    <n v="609"/>
    <n v="6470"/>
    <n v="1010723"/>
    <n v="814"/>
    <n v="1011537"/>
    <n v="25519"/>
    <n v="0.89047619047619042"/>
    <n v="0.81690140845070425"/>
    <n v="3"/>
    <n v="0.66700000000000004"/>
    <n v="0.40620000000000001"/>
    <n v="391"/>
    <n v="114"/>
    <n v="117"/>
    <n v="212"/>
  </r>
  <r>
    <x v="30"/>
    <s v="CalWIN"/>
    <x v="9"/>
    <x v="5"/>
    <n v="2018"/>
    <s v="2017/18"/>
    <n v="9204"/>
    <n v="104251"/>
    <n v="74"/>
    <n v="1773"/>
    <n v="9278"/>
    <n v="106024"/>
    <n v="115302"/>
    <n v="231950"/>
    <n v="23777"/>
    <n v="203975"/>
    <n v="227752"/>
    <n v="266"/>
    <n v="3932"/>
    <n v="4198"/>
    <n v="24043"/>
    <n v="207907"/>
    <n v="30220613"/>
    <n v="466443"/>
    <n v="30687056"/>
    <n v="892700"/>
    <n v="0.99254526091586792"/>
    <n v="0.99911738746690204"/>
    <n v="3"/>
    <n v="0.33300000000000002"/>
    <n v="3.8600000000000002E-2"/>
    <n v="7290"/>
    <n v="1856"/>
    <n v="23229"/>
    <n v="51447"/>
  </r>
  <r>
    <x v="31"/>
    <s v="CalWIN"/>
    <x v="9"/>
    <x v="5"/>
    <n v="2018"/>
    <s v="2017/18"/>
    <n v="631"/>
    <n v="7914"/>
    <n v="5"/>
    <n v="43"/>
    <n v="636"/>
    <n v="7957"/>
    <n v="8593"/>
    <n v="17608"/>
    <n v="1326"/>
    <n v="16168"/>
    <n v="17494"/>
    <n v="20"/>
    <n v="94"/>
    <n v="114"/>
    <n v="1346"/>
    <n v="16262"/>
    <n v="2003017"/>
    <n v="12183"/>
    <n v="2015200"/>
    <n v="61762"/>
    <n v="1"/>
    <n v="0.90256410256410258"/>
    <n v="3"/>
    <n v="0.66700000000000004"/>
    <n v="0.40620000000000001"/>
    <n v="695"/>
    <n v="347"/>
    <n v="558"/>
    <n v="1189"/>
  </r>
  <r>
    <x v="32"/>
    <s v="C-IV"/>
    <x v="9"/>
    <x v="5"/>
    <n v="2018"/>
    <s v="2017/18"/>
    <n v="67"/>
    <n v="1072"/>
    <n v="0"/>
    <n v="0"/>
    <n v="67"/>
    <n v="1072"/>
    <n v="1139"/>
    <n v="2030"/>
    <n v="166"/>
    <n v="1863"/>
    <n v="2029"/>
    <n v="0"/>
    <n v="1"/>
    <n v="1"/>
    <n v="166"/>
    <n v="1864"/>
    <n v="270803"/>
    <n v="136"/>
    <n v="270939"/>
    <n v="6426"/>
    <n v="0.97297297297297303"/>
    <n v="1"/>
    <n v="3"/>
    <n v="0.66700000000000004"/>
    <n v="0.40620000000000001"/>
    <n v="105"/>
    <n v="19"/>
    <n v="36"/>
    <n v="61"/>
  </r>
  <r>
    <x v="33"/>
    <s v="C-IV"/>
    <x v="9"/>
    <x v="5"/>
    <n v="2018"/>
    <s v="2017/18"/>
    <n v="14238"/>
    <n v="108162"/>
    <n v="38"/>
    <n v="368"/>
    <n v="14276"/>
    <n v="108530"/>
    <n v="122806"/>
    <n v="270567"/>
    <n v="38929"/>
    <n v="230526"/>
    <n v="269455"/>
    <n v="141"/>
    <n v="971"/>
    <n v="1112"/>
    <n v="39070"/>
    <n v="231497"/>
    <n v="35205967"/>
    <n v="115018"/>
    <n v="35320985"/>
    <n v="833928"/>
    <n v="0.98828394210889037"/>
    <n v="0.89963280293757653"/>
    <n v="3"/>
    <n v="0.33300000000000002"/>
    <n v="5.33E-2"/>
    <n v="10305"/>
    <n v="3027"/>
    <n v="13085"/>
    <n v="30083"/>
  </r>
  <r>
    <x v="34"/>
    <s v="CalWIN"/>
    <x v="9"/>
    <x v="5"/>
    <n v="2018"/>
    <s v="2017/18"/>
    <n v="13646"/>
    <n v="83139"/>
    <n v="208"/>
    <n v="943"/>
    <n v="13854"/>
    <n v="84082"/>
    <n v="97936"/>
    <n v="204329"/>
    <n v="36574"/>
    <n v="164559"/>
    <n v="201133"/>
    <n v="853"/>
    <n v="2343"/>
    <n v="3196"/>
    <n v="37427"/>
    <n v="166902"/>
    <n v="28078988"/>
    <n v="356741"/>
    <n v="28435729"/>
    <n v="548761"/>
    <n v="0.99543869063590018"/>
    <n v="0.99299191374663076"/>
    <n v="3"/>
    <n v="0.33300000000000002"/>
    <n v="3.73E-2"/>
    <n v="7748"/>
    <n v="2294"/>
    <n v="7599"/>
    <n v="15291"/>
  </r>
  <r>
    <x v="35"/>
    <s v="C-IV"/>
    <x v="9"/>
    <x v="5"/>
    <n v="2018"/>
    <s v="2017/18"/>
    <n v="250"/>
    <n v="1872"/>
    <n v="1"/>
    <n v="7"/>
    <n v="251"/>
    <n v="1879"/>
    <n v="2130"/>
    <n v="4710"/>
    <n v="666"/>
    <n v="4021"/>
    <n v="4687"/>
    <n v="2"/>
    <n v="21"/>
    <n v="23"/>
    <n v="668"/>
    <n v="4042"/>
    <n v="588937"/>
    <n v="1477"/>
    <n v="590414"/>
    <n v="18651"/>
    <n v="0.91269841269841268"/>
    <n v="0.9285714285714286"/>
    <n v="3"/>
    <n v="0.66700000000000004"/>
    <n v="0.40620000000000001"/>
    <n v="178"/>
    <n v="27"/>
    <n v="279"/>
    <n v="671"/>
  </r>
  <r>
    <x v="36"/>
    <s v="C-IV"/>
    <x v="9"/>
    <x v="5"/>
    <n v="2018"/>
    <s v="2017/18"/>
    <n v="22079"/>
    <n v="142664"/>
    <n v="45"/>
    <n v="565"/>
    <n v="22124"/>
    <n v="143229"/>
    <n v="165353"/>
    <n v="359372"/>
    <n v="58197"/>
    <n v="299602"/>
    <n v="357799"/>
    <n v="153"/>
    <n v="1420"/>
    <n v="1573"/>
    <n v="58350"/>
    <n v="301022"/>
    <n v="47697368"/>
    <n v="164997"/>
    <n v="47862365"/>
    <n v="878449"/>
    <n v="0.99355839198377671"/>
    <n v="0.9447819871336669"/>
    <n v="4"/>
    <n v="0.25"/>
    <n v="2.69E-2"/>
    <n v="12202"/>
    <n v="3564"/>
    <n v="17313"/>
    <n v="37706"/>
  </r>
  <r>
    <x v="37"/>
    <s v="CalWIN"/>
    <x v="9"/>
    <x v="5"/>
    <n v="2018"/>
    <s v="2017/18"/>
    <n v="11266"/>
    <n v="121897"/>
    <n v="122"/>
    <n v="1164"/>
    <n v="11388"/>
    <n v="123061"/>
    <n v="134449"/>
    <n v="268458"/>
    <n v="31307"/>
    <n v="234021"/>
    <n v="265328"/>
    <n v="409"/>
    <n v="2721"/>
    <n v="3130"/>
    <n v="31716"/>
    <n v="236742"/>
    <n v="34753527"/>
    <n v="330963"/>
    <n v="35084490"/>
    <n v="898309"/>
    <n v="0.97419741974197416"/>
    <n v="0.95592823712948516"/>
    <n v="5"/>
    <n v="0.2"/>
    <n v="1.47E-2"/>
    <n v="13206"/>
    <n v="5992"/>
    <n v="12883"/>
    <n v="26956"/>
  </r>
  <r>
    <x v="38"/>
    <s v="CalWIN"/>
    <x v="9"/>
    <x v="5"/>
    <n v="2018"/>
    <s v="2017/18"/>
    <n v="1923"/>
    <n v="30756"/>
    <n v="59"/>
    <n v="1323"/>
    <n v="1982"/>
    <n v="32079"/>
    <n v="34061"/>
    <n v="50846"/>
    <n v="4170"/>
    <n v="44579"/>
    <n v="48749"/>
    <n v="156"/>
    <n v="1941"/>
    <n v="2097"/>
    <n v="4326"/>
    <n v="46520"/>
    <n v="6954451"/>
    <n v="271979"/>
    <n v="7226430"/>
    <n v="219692"/>
    <n v="0.97461589846359387"/>
    <n v="0.86899563318777295"/>
    <n v="0"/>
    <n v="0"/>
    <n v="8.0399999999999999E-2"/>
    <n v="3226"/>
    <n v="1286"/>
    <n v="3415"/>
    <n v="5604"/>
  </r>
  <r>
    <x v="39"/>
    <s v="C-IV"/>
    <x v="9"/>
    <x v="5"/>
    <n v="2018"/>
    <s v="2017/18"/>
    <n v="6234"/>
    <n v="40995"/>
    <n v="21"/>
    <n v="251"/>
    <n v="6255"/>
    <n v="41246"/>
    <n v="47501"/>
    <n v="104759"/>
    <n v="15364"/>
    <n v="88639"/>
    <n v="104003"/>
    <n v="69"/>
    <n v="687"/>
    <n v="756"/>
    <n v="15433"/>
    <n v="89326"/>
    <n v="13470671"/>
    <n v="76514"/>
    <n v="13547185"/>
    <n v="297545"/>
    <n v="0.98239254272397725"/>
    <n v="0.92067307692307687"/>
    <n v="2"/>
    <n v="0.5"/>
    <n v="0"/>
    <n v="3213"/>
    <n v="1166"/>
    <n v="5919"/>
    <n v="12958"/>
  </r>
  <r>
    <x v="40"/>
    <s v="CalWIN"/>
    <x v="9"/>
    <x v="5"/>
    <n v="2018"/>
    <s v="2017/18"/>
    <n v="758"/>
    <n v="8645"/>
    <n v="1"/>
    <n v="19"/>
    <n v="759"/>
    <n v="8664"/>
    <n v="9423"/>
    <n v="16564"/>
    <n v="1886"/>
    <n v="14629"/>
    <n v="16515"/>
    <n v="7"/>
    <n v="42"/>
    <n v="49"/>
    <n v="1893"/>
    <n v="14671"/>
    <n v="2185822"/>
    <n v="4524"/>
    <n v="2190346"/>
    <n v="60029"/>
    <n v="0.97692307692307689"/>
    <n v="0.94871794871794868"/>
    <n v="3"/>
    <n v="0.66700000000000004"/>
    <n v="0.40620000000000001"/>
    <n v="837"/>
    <n v="285"/>
    <n v="939"/>
    <n v="1991"/>
  </r>
  <r>
    <x v="41"/>
    <s v="CalWIN"/>
    <x v="9"/>
    <x v="5"/>
    <n v="2018"/>
    <s v="2017/18"/>
    <n v="641"/>
    <n v="12400"/>
    <n v="6"/>
    <n v="259"/>
    <n v="647"/>
    <n v="12659"/>
    <n v="13306"/>
    <n v="25396"/>
    <n v="1554"/>
    <n v="23176"/>
    <n v="24730"/>
    <n v="20"/>
    <n v="646"/>
    <n v="666"/>
    <n v="1574"/>
    <n v="23822"/>
    <n v="3192477"/>
    <n v="60953"/>
    <n v="3253430"/>
    <n v="149678"/>
    <n v="0.99439252336448603"/>
    <n v="0.87687687687687688"/>
    <n v="3"/>
    <n v="0.66700000000000004"/>
    <n v="0.40620000000000001"/>
    <n v="1229"/>
    <n v="427"/>
    <n v="2813"/>
    <n v="5674"/>
  </r>
  <r>
    <x v="42"/>
    <s v="CalWIN"/>
    <x v="9"/>
    <x v="5"/>
    <n v="2018"/>
    <s v="2017/18"/>
    <n v="1798"/>
    <n v="16518"/>
    <n v="4"/>
    <n v="90"/>
    <n v="1802"/>
    <n v="16608"/>
    <n v="18410"/>
    <n v="36620"/>
    <n v="4733"/>
    <n v="31676"/>
    <n v="36409"/>
    <n v="14"/>
    <n v="197"/>
    <n v="211"/>
    <n v="4747"/>
    <n v="31873"/>
    <n v="4755788"/>
    <n v="21477"/>
    <n v="4777265"/>
    <n v="148718"/>
    <n v="0.94405043341213557"/>
    <n v="0.88854489164086692"/>
    <n v="3"/>
    <n v="0.66700000000000004"/>
    <n v="0.40620000000000001"/>
    <n v="2453"/>
    <n v="1304"/>
    <n v="3860"/>
    <n v="8997"/>
  </r>
  <r>
    <x v="43"/>
    <s v="CalWIN"/>
    <x v="9"/>
    <x v="5"/>
    <n v="2018"/>
    <s v="2017/18"/>
    <n v="3603"/>
    <n v="41905"/>
    <n v="36"/>
    <n v="770"/>
    <n v="3639"/>
    <n v="42675"/>
    <n v="46314"/>
    <n v="89521"/>
    <n v="8725"/>
    <n v="79043"/>
    <n v="87768"/>
    <n v="115"/>
    <n v="1638"/>
    <n v="1753"/>
    <n v="8840"/>
    <n v="80681"/>
    <n v="11576751"/>
    <n v="195670"/>
    <n v="11772421"/>
    <n v="423298"/>
    <n v="0.99179366940211022"/>
    <n v="0.97431192660550459"/>
    <n v="1"/>
    <n v="1"/>
    <n v="0.1055"/>
    <n v="3364"/>
    <n v="1073"/>
    <n v="7849"/>
    <n v="16349"/>
  </r>
  <r>
    <x v="44"/>
    <s v="CalWIN"/>
    <x v="9"/>
    <x v="5"/>
    <n v="2018"/>
    <s v="2017/18"/>
    <n v="951"/>
    <n v="13008"/>
    <n v="0"/>
    <n v="23"/>
    <n v="951"/>
    <n v="13031"/>
    <n v="13982"/>
    <n v="24693"/>
    <n v="2345"/>
    <n v="22286"/>
    <n v="24631"/>
    <n v="0"/>
    <n v="62"/>
    <n v="62"/>
    <n v="2345"/>
    <n v="22348"/>
    <n v="3241167"/>
    <n v="6156"/>
    <n v="3247323"/>
    <n v="78093"/>
    <n v="0.98141891891891897"/>
    <n v="0.93939393939393945"/>
    <n v="3"/>
    <n v="0.66700000000000004"/>
    <n v="0.40620000000000001"/>
    <n v="1259"/>
    <n v="645"/>
    <n v="2024"/>
    <n v="4325"/>
  </r>
  <r>
    <x v="45"/>
    <s v="C-IV"/>
    <x v="9"/>
    <x v="5"/>
    <n v="2018"/>
    <s v="2017/18"/>
    <n v="1117"/>
    <n v="11159"/>
    <n v="1"/>
    <n v="21"/>
    <n v="1118"/>
    <n v="11180"/>
    <n v="12298"/>
    <n v="23035"/>
    <n v="2650"/>
    <n v="20345"/>
    <n v="22995"/>
    <n v="1"/>
    <n v="39"/>
    <n v="40"/>
    <n v="2651"/>
    <n v="20384"/>
    <n v="3007941"/>
    <n v="5455"/>
    <n v="3013396"/>
    <n v="63228"/>
    <n v="0.94233937397034595"/>
    <n v="0.96803652968036524"/>
    <n v="3"/>
    <n v="0.66700000000000004"/>
    <n v="0.40620000000000001"/>
    <n v="1058"/>
    <n v="237"/>
    <n v="513"/>
    <n v="846"/>
  </r>
  <r>
    <x v="46"/>
    <s v="C-IV"/>
    <x v="9"/>
    <x v="5"/>
    <n v="2018"/>
    <s v="2017/18"/>
    <n v="8"/>
    <n v="151"/>
    <n v="0"/>
    <n v="0"/>
    <n v="8"/>
    <n v="151"/>
    <n v="159"/>
    <n v="273"/>
    <n v="28"/>
    <n v="245"/>
    <n v="273"/>
    <n v="0"/>
    <n v="0"/>
    <n v="0"/>
    <n v="28"/>
    <n v="245"/>
    <n v="38007"/>
    <n v="125"/>
    <n v="38132"/>
    <n v="872"/>
    <n v="1"/>
    <n v="0.4"/>
    <n v="3"/>
    <n v="0.66700000000000004"/>
    <n v="0.40620000000000001"/>
    <n v="8"/>
    <n v="1"/>
    <n v="2"/>
    <n v="2"/>
  </r>
  <r>
    <x v="47"/>
    <s v="C-IV"/>
    <x v="9"/>
    <x v="5"/>
    <n v="2018"/>
    <s v="2017/18"/>
    <n v="346"/>
    <n v="2719"/>
    <n v="0"/>
    <n v="5"/>
    <n v="346"/>
    <n v="2724"/>
    <n v="3070"/>
    <n v="6252"/>
    <n v="920"/>
    <n v="5323"/>
    <n v="6243"/>
    <n v="0"/>
    <n v="9"/>
    <n v="9"/>
    <n v="920"/>
    <n v="5332"/>
    <n v="818516"/>
    <n v="1039"/>
    <n v="819555"/>
    <n v="18758"/>
    <n v="0.97590361445783136"/>
    <n v="0.88495575221238942"/>
    <n v="3"/>
    <n v="0.66700000000000004"/>
    <n v="0.40620000000000001"/>
    <n v="269"/>
    <n v="90"/>
    <n v="157"/>
    <n v="288"/>
  </r>
  <r>
    <x v="48"/>
    <s v="CalWIN"/>
    <x v="9"/>
    <x v="5"/>
    <n v="2018"/>
    <s v="2017/18"/>
    <n v="2238"/>
    <n v="18613"/>
    <n v="6"/>
    <n v="115"/>
    <n v="2244"/>
    <n v="18728"/>
    <n v="20972"/>
    <n v="39184"/>
    <n v="5344"/>
    <n v="33560"/>
    <n v="38904"/>
    <n v="23"/>
    <n v="257"/>
    <n v="280"/>
    <n v="5367"/>
    <n v="33817"/>
    <n v="5341602"/>
    <n v="32976"/>
    <n v="5374578"/>
    <n v="120821"/>
    <n v="0.97503285151116947"/>
    <n v="0.96186440677966101"/>
    <n v="1"/>
    <n v="0"/>
    <n v="0"/>
    <n v="1593"/>
    <n v="562"/>
    <n v="1898"/>
    <n v="3856"/>
  </r>
  <r>
    <x v="49"/>
    <s v="CalWIN"/>
    <x v="9"/>
    <x v="5"/>
    <n v="2018"/>
    <s v="2017/18"/>
    <n v="1132"/>
    <n v="15699"/>
    <n v="9"/>
    <n v="120"/>
    <n v="1141"/>
    <n v="15819"/>
    <n v="16960"/>
    <n v="29511"/>
    <n v="2803"/>
    <n v="26383"/>
    <n v="29186"/>
    <n v="37"/>
    <n v="288"/>
    <n v="325"/>
    <n v="2840"/>
    <n v="26671"/>
    <n v="3840438"/>
    <n v="32355"/>
    <n v="3872793"/>
    <n v="127272"/>
    <n v="0.96666666666666667"/>
    <n v="0.734006734006734"/>
    <n v="3"/>
    <n v="0.66700000000000004"/>
    <n v="0.40620000000000001"/>
    <n v="1339"/>
    <n v="670"/>
    <n v="2536"/>
    <n v="5378"/>
  </r>
  <r>
    <x v="50"/>
    <s v="C-IV"/>
    <x v="9"/>
    <x v="5"/>
    <n v="2018"/>
    <s v="2017/18"/>
    <n v="4986"/>
    <n v="33987"/>
    <n v="11"/>
    <n v="80"/>
    <n v="4997"/>
    <n v="34067"/>
    <n v="39064"/>
    <n v="81180"/>
    <n v="13127"/>
    <n v="67787"/>
    <n v="80914"/>
    <n v="38"/>
    <n v="228"/>
    <n v="266"/>
    <n v="13165"/>
    <n v="68015"/>
    <n v="10650349"/>
    <n v="23651"/>
    <n v="10674000"/>
    <n v="250623"/>
    <n v="0.97713663581927057"/>
    <n v="0.9513776337115073"/>
    <n v="1"/>
    <n v="1"/>
    <n v="1.6E-2"/>
    <n v="2935"/>
    <n v="688"/>
    <n v="4285"/>
    <n v="9492"/>
  </r>
  <r>
    <x v="51"/>
    <s v="C-IV"/>
    <x v="9"/>
    <x v="5"/>
    <n v="2018"/>
    <s v="2017/18"/>
    <n v="645"/>
    <n v="4622"/>
    <n v="4"/>
    <n v="32"/>
    <n v="649"/>
    <n v="4654"/>
    <n v="5303"/>
    <n v="12101"/>
    <n v="1804"/>
    <n v="10202"/>
    <n v="12006"/>
    <n v="14"/>
    <n v="81"/>
    <n v="95"/>
    <n v="1818"/>
    <n v="10283"/>
    <n v="1547243"/>
    <n v="11476"/>
    <n v="1558719"/>
    <n v="41410"/>
    <n v="0.98445595854922274"/>
    <n v="0.91719745222929938"/>
    <n v="3"/>
    <n v="0.66700000000000004"/>
    <n v="0.40620000000000001"/>
    <n v="422"/>
    <n v="140"/>
    <n v="530"/>
    <n v="1226"/>
  </r>
  <r>
    <x v="52"/>
    <s v="C-IV"/>
    <x v="9"/>
    <x v="5"/>
    <n v="2018"/>
    <s v="2017/18"/>
    <n v="430"/>
    <n v="3774"/>
    <n v="0"/>
    <n v="4"/>
    <n v="430"/>
    <n v="3778"/>
    <n v="4208"/>
    <n v="9010"/>
    <n v="1083"/>
    <n v="7918"/>
    <n v="9001"/>
    <n v="0"/>
    <n v="9"/>
    <n v="9"/>
    <n v="1083"/>
    <n v="7927"/>
    <n v="1143100"/>
    <n v="1279"/>
    <n v="1144379"/>
    <n v="27122"/>
    <n v="0.97701149425287359"/>
    <n v="0.97457627118644063"/>
    <n v="3"/>
    <n v="0.66700000000000004"/>
    <n v="0.40620000000000001"/>
    <n v="336"/>
    <n v="38"/>
    <n v="380"/>
    <n v="825"/>
  </r>
  <r>
    <x v="53"/>
    <s v="C-IV"/>
    <x v="9"/>
    <x v="5"/>
    <n v="2018"/>
    <s v="2017/18"/>
    <n v="71"/>
    <n v="903"/>
    <n v="0"/>
    <n v="0"/>
    <n v="71"/>
    <n v="903"/>
    <n v="974"/>
    <n v="1705"/>
    <n v="166"/>
    <n v="1538"/>
    <n v="1704"/>
    <n v="0"/>
    <n v="1"/>
    <n v="1"/>
    <n v="166"/>
    <n v="1539"/>
    <n v="235991"/>
    <n v="144"/>
    <n v="236135"/>
    <n v="4769"/>
    <n v="1"/>
    <n v="0.72093023255813948"/>
    <n v="3"/>
    <n v="0.66700000000000004"/>
    <n v="0.40620000000000001"/>
    <n v="81"/>
    <n v="11"/>
    <n v="25"/>
    <n v="39"/>
  </r>
  <r>
    <x v="54"/>
    <s v="CalWIN"/>
    <x v="9"/>
    <x v="5"/>
    <n v="2018"/>
    <s v="2017/18"/>
    <n v="6985"/>
    <n v="43828"/>
    <n v="25"/>
    <n v="399"/>
    <n v="7010"/>
    <n v="44227"/>
    <n v="51237"/>
    <n v="117227"/>
    <n v="19218"/>
    <n v="96924"/>
    <n v="116142"/>
    <n v="77"/>
    <n v="1008"/>
    <n v="1085"/>
    <n v="19295"/>
    <n v="97932"/>
    <n v="15653873"/>
    <n v="126956"/>
    <n v="15780829"/>
    <n v="257732"/>
    <n v="0.9051610057344508"/>
    <n v="0.875"/>
    <n v="2"/>
    <n v="0"/>
    <n v="3.56E-2"/>
    <n v="2673"/>
    <n v="201"/>
    <n v="7363"/>
    <n v="17644"/>
  </r>
  <r>
    <x v="55"/>
    <s v="C-IV"/>
    <x v="9"/>
    <x v="5"/>
    <n v="2018"/>
    <s v="2017/18"/>
    <n v="235"/>
    <n v="2499"/>
    <n v="0"/>
    <n v="4"/>
    <n v="235"/>
    <n v="2503"/>
    <n v="2738"/>
    <n v="4800"/>
    <n v="573"/>
    <n v="4220"/>
    <n v="4793"/>
    <n v="0"/>
    <n v="7"/>
    <n v="7"/>
    <n v="573"/>
    <n v="4227"/>
    <n v="628998"/>
    <n v="559"/>
    <n v="629557"/>
    <n v="13910"/>
    <n v="0.971830985915493"/>
    <n v="0.94680851063829785"/>
    <n v="3"/>
    <n v="0.66700000000000004"/>
    <n v="0.40620000000000001"/>
    <n v="232"/>
    <n v="1"/>
    <n v="82"/>
    <n v="127"/>
  </r>
  <r>
    <x v="56"/>
    <s v="CalWIN"/>
    <x v="9"/>
    <x v="5"/>
    <n v="2018"/>
    <s v="2017/18"/>
    <n v="2623"/>
    <n v="31893"/>
    <n v="10"/>
    <n v="320"/>
    <n v="2633"/>
    <n v="32213"/>
    <n v="34846"/>
    <n v="68759"/>
    <n v="6629"/>
    <n v="61472"/>
    <n v="68101"/>
    <n v="33"/>
    <n v="625"/>
    <n v="658"/>
    <n v="6662"/>
    <n v="62097"/>
    <n v="9073544"/>
    <n v="119632"/>
    <n v="9193176"/>
    <n v="233348"/>
    <n v="0.98827208756841278"/>
    <n v="0.96953210010881397"/>
    <n v="1"/>
    <n v="0"/>
    <n v="5.0500000000000003E-2"/>
    <n v="3030"/>
    <n v="460"/>
    <n v="5843"/>
    <n v="13719"/>
  </r>
  <r>
    <x v="57"/>
    <s v="CalWIN"/>
    <x v="9"/>
    <x v="5"/>
    <n v="2018"/>
    <s v="2017/18"/>
    <n v="777"/>
    <n v="9020"/>
    <n v="15"/>
    <n v="106"/>
    <n v="792"/>
    <n v="9126"/>
    <n v="9918"/>
    <n v="18541"/>
    <n v="2040"/>
    <n v="16127"/>
    <n v="18167"/>
    <n v="71"/>
    <n v="303"/>
    <n v="374"/>
    <n v="2111"/>
    <n v="16430"/>
    <n v="2452769"/>
    <n v="42238"/>
    <n v="2495007"/>
    <n v="58890"/>
    <n v="0.84379785604900459"/>
    <n v="0.95041322314049592"/>
    <n v="3"/>
    <n v="0.66700000000000004"/>
    <n v="0.40620000000000001"/>
    <n v="1409"/>
    <n v="579"/>
    <n v="780"/>
    <n v="1613"/>
  </r>
  <r>
    <x v="58"/>
    <s v="C-IV"/>
    <x v="9"/>
    <x v="5"/>
    <n v="2018"/>
    <s v="2017/18"/>
    <n v="773"/>
    <n v="5225"/>
    <n v="2"/>
    <n v="14"/>
    <n v="775"/>
    <n v="5239"/>
    <n v="6014"/>
    <n v="12928"/>
    <n v="2127"/>
    <n v="10748"/>
    <n v="12875"/>
    <n v="9"/>
    <n v="44"/>
    <n v="53"/>
    <n v="2136"/>
    <n v="10792"/>
    <n v="1746419"/>
    <n v="5221"/>
    <n v="1751640"/>
    <n v="32853"/>
    <n v="0.99344262295081964"/>
    <n v="0.98689956331877726"/>
    <n v="3"/>
    <n v="0.66700000000000004"/>
    <n v="0.40620000000000001"/>
    <n v="474"/>
    <n v="78"/>
    <n v="414"/>
    <n v="883"/>
  </r>
  <r>
    <x v="0"/>
    <s v="n/a"/>
    <x v="10"/>
    <x v="5"/>
    <n v="2018"/>
    <s v="2017/18"/>
    <n v="234184"/>
    <n v="1737462"/>
    <n v="2015"/>
    <n v="16813"/>
    <n v="236199"/>
    <n v="1754275"/>
    <n v="1990474"/>
    <n v="4083591"/>
    <n v="601827"/>
    <n v="3437734"/>
    <n v="4039561"/>
    <n v="6707"/>
    <n v="37323"/>
    <n v="44030"/>
    <n v="608534"/>
    <n v="3475057"/>
    <n v="541432698"/>
    <n v="4911745"/>
    <n v="546344443"/>
    <n v="13306408"/>
    <n v="0.97550913496169211"/>
    <n v="0.92604160751131048"/>
    <n v="110"/>
    <n v="0.38200000000000001"/>
    <n v="6.4699999999999994E-2"/>
    <n v="155584"/>
    <n v="50118"/>
    <n v="266179"/>
    <n v="573279"/>
  </r>
  <r>
    <x v="1"/>
    <s v="CalWIN"/>
    <x v="10"/>
    <x v="5"/>
    <n v="2018"/>
    <s v="2017/18"/>
    <n v="4993"/>
    <n v="50635"/>
    <n v="79"/>
    <n v="1175"/>
    <n v="5072"/>
    <n v="51810"/>
    <n v="56882"/>
    <n v="106861"/>
    <n v="11676"/>
    <n v="92214"/>
    <n v="103890"/>
    <n v="276"/>
    <n v="2695"/>
    <n v="2971"/>
    <n v="11952"/>
    <n v="94909"/>
    <n v="14344903"/>
    <n v="323291"/>
    <n v="14668194"/>
    <n v="435858"/>
    <s v="n/a"/>
    <s v="n/a"/>
    <n v="3"/>
    <n v="0.66700000000000004"/>
    <n v="0.05"/>
    <n v="4870"/>
    <n v="2013"/>
    <n v="6414"/>
    <n v="12660"/>
  </r>
  <r>
    <x v="2"/>
    <s v="C-IV"/>
    <x v="10"/>
    <x v="5"/>
    <n v="2018"/>
    <s v="2017/18"/>
    <n v="3"/>
    <n v="78"/>
    <n v="0"/>
    <n v="0"/>
    <n v="3"/>
    <n v="78"/>
    <n v="81"/>
    <n v="144"/>
    <n v="3"/>
    <n v="141"/>
    <n v="144"/>
    <n v="0"/>
    <n v="0"/>
    <n v="0"/>
    <n v="3"/>
    <n v="141"/>
    <n v="15803"/>
    <n v="0"/>
    <n v="15803"/>
    <n v="332"/>
    <n v="1"/>
    <n v="1"/>
    <n v="8"/>
    <n v="0.375"/>
    <n v="0.1105"/>
    <n v="2"/>
    <n v="0"/>
    <n v="3"/>
    <n v="3"/>
  </r>
  <r>
    <x v="3"/>
    <s v="C-IV"/>
    <x v="10"/>
    <x v="5"/>
    <n v="2018"/>
    <s v="2017/18"/>
    <n v="112"/>
    <n v="1496"/>
    <n v="0"/>
    <n v="0"/>
    <n v="112"/>
    <n v="1496"/>
    <n v="1608"/>
    <n v="2931"/>
    <n v="294"/>
    <n v="2636"/>
    <n v="2930"/>
    <n v="0"/>
    <n v="1"/>
    <n v="1"/>
    <n v="294"/>
    <n v="2637"/>
    <n v="371229"/>
    <n v="153"/>
    <n v="371382"/>
    <n v="8192"/>
    <n v="0.98461538461538467"/>
    <n v="0.95652173913043481"/>
    <n v="8"/>
    <n v="0.375"/>
    <n v="0.1105"/>
    <n v="115"/>
    <n v="31"/>
    <n v="37"/>
    <n v="66"/>
  </r>
  <r>
    <x v="4"/>
    <s v="C-IV"/>
    <x v="10"/>
    <x v="5"/>
    <n v="2018"/>
    <s v="2017/18"/>
    <n v="1496"/>
    <n v="15228"/>
    <n v="1"/>
    <n v="35"/>
    <n v="1497"/>
    <n v="15263"/>
    <n v="16760"/>
    <n v="30879"/>
    <n v="3731"/>
    <n v="27067"/>
    <n v="30798"/>
    <n v="4"/>
    <n v="77"/>
    <n v="81"/>
    <n v="3735"/>
    <n v="27144"/>
    <n v="4168681"/>
    <n v="9449"/>
    <n v="4178130"/>
    <n v="83029"/>
    <n v="0.85465116279069764"/>
    <n v="0.95049504950495045"/>
    <n v="8"/>
    <n v="0.375"/>
    <n v="0.1105"/>
    <n v="1556"/>
    <n v="717"/>
    <n v="765"/>
    <n v="1314"/>
  </r>
  <r>
    <x v="5"/>
    <s v="C-IV"/>
    <x v="10"/>
    <x v="5"/>
    <n v="2018"/>
    <s v="2017/18"/>
    <n v="208"/>
    <n v="2532"/>
    <n v="0"/>
    <n v="2"/>
    <n v="208"/>
    <n v="2534"/>
    <n v="2742"/>
    <n v="4961"/>
    <n v="556"/>
    <n v="4400"/>
    <n v="4956"/>
    <n v="0"/>
    <n v="5"/>
    <n v="5"/>
    <n v="556"/>
    <n v="4405"/>
    <n v="650538"/>
    <n v="408"/>
    <n v="650946"/>
    <n v="11984"/>
    <n v="0.97619047619047616"/>
    <n v="0.95402298850574707"/>
    <n v="8"/>
    <n v="0.375"/>
    <n v="0.1105"/>
    <n v="187"/>
    <n v="37"/>
    <n v="55"/>
    <n v="100"/>
  </r>
  <r>
    <x v="6"/>
    <s v="C-IV"/>
    <x v="10"/>
    <x v="5"/>
    <n v="2018"/>
    <s v="2017/18"/>
    <n v="55"/>
    <n v="604"/>
    <n v="0"/>
    <n v="2"/>
    <n v="55"/>
    <n v="606"/>
    <n v="661"/>
    <n v="1437"/>
    <n v="128"/>
    <n v="1304"/>
    <n v="1432"/>
    <n v="0"/>
    <n v="5"/>
    <n v="5"/>
    <n v="128"/>
    <n v="1309"/>
    <n v="172986"/>
    <n v="192"/>
    <n v="173178"/>
    <n v="9208"/>
    <n v="0.8928571428571429"/>
    <n v="0.84"/>
    <n v="8"/>
    <n v="0.375"/>
    <n v="0.1105"/>
    <n v="70"/>
    <n v="10"/>
    <n v="100"/>
    <n v="236"/>
  </r>
  <r>
    <x v="7"/>
    <s v="CalWIN"/>
    <x v="10"/>
    <x v="5"/>
    <n v="2018"/>
    <s v="2017/18"/>
    <n v="3582"/>
    <n v="27697"/>
    <n v="41"/>
    <n v="279"/>
    <n v="3623"/>
    <n v="27976"/>
    <n v="31599"/>
    <n v="63001"/>
    <n v="8462"/>
    <n v="53663"/>
    <n v="62125"/>
    <n v="148"/>
    <n v="728"/>
    <n v="876"/>
    <n v="8610"/>
    <n v="54391"/>
    <n v="8554073"/>
    <n v="84779"/>
    <n v="8638852"/>
    <n v="271466"/>
    <n v="0.97779922779922779"/>
    <n v="0.95546558704453444"/>
    <n v="2"/>
    <n v="0.5"/>
    <n v="3.7499999999999999E-2"/>
    <n v="2403"/>
    <n v="1022"/>
    <n v="4350"/>
    <n v="8863"/>
  </r>
  <r>
    <x v="8"/>
    <s v="C-IV"/>
    <x v="10"/>
    <x v="5"/>
    <n v="2018"/>
    <s v="2017/18"/>
    <n v="359"/>
    <n v="2236"/>
    <n v="0"/>
    <n v="0"/>
    <n v="359"/>
    <n v="2236"/>
    <n v="2595"/>
    <n v="5241"/>
    <n v="978"/>
    <n v="4262"/>
    <n v="5240"/>
    <n v="0"/>
    <n v="1"/>
    <n v="1"/>
    <n v="978"/>
    <n v="4263"/>
    <n v="678822"/>
    <n v="152"/>
    <n v="678974"/>
    <n v="12070"/>
    <n v="1"/>
    <n v="0.96"/>
    <n v="8"/>
    <n v="0.375"/>
    <n v="0.1105"/>
    <n v="150"/>
    <n v="9"/>
    <n v="106"/>
    <n v="186"/>
  </r>
  <r>
    <x v="9"/>
    <s v="C-IV"/>
    <x v="10"/>
    <x v="5"/>
    <n v="2018"/>
    <s v="2017/18"/>
    <n v="494"/>
    <n v="6025"/>
    <n v="1"/>
    <n v="17"/>
    <n v="495"/>
    <n v="6042"/>
    <n v="6537"/>
    <n v="11472"/>
    <n v="1164"/>
    <n v="10265"/>
    <n v="11429"/>
    <n v="2"/>
    <n v="41"/>
    <n v="43"/>
    <n v="1166"/>
    <n v="10306"/>
    <n v="1496138"/>
    <n v="3566"/>
    <n v="1499704"/>
    <n v="38456"/>
    <n v="0.97587131367292224"/>
    <n v="0.97454545454545449"/>
    <n v="8"/>
    <n v="0.375"/>
    <n v="0.1105"/>
    <n v="600"/>
    <n v="124"/>
    <n v="326"/>
    <n v="665"/>
  </r>
  <r>
    <x v="10"/>
    <s v="CalWIN"/>
    <x v="10"/>
    <x v="5"/>
    <n v="2018"/>
    <s v="2017/18"/>
    <n v="12071"/>
    <n v="82800"/>
    <n v="72"/>
    <n v="469"/>
    <n v="12143"/>
    <n v="83269"/>
    <n v="95412"/>
    <n v="219822"/>
    <n v="32829"/>
    <n v="185594"/>
    <n v="218423"/>
    <n v="240"/>
    <n v="1159"/>
    <n v="1399"/>
    <n v="33069"/>
    <n v="186753"/>
    <n v="28738654"/>
    <n v="153948"/>
    <n v="28892602"/>
    <n v="490282"/>
    <n v="0.93252688172043008"/>
    <n v="0.93739612188365651"/>
    <n v="6"/>
    <n v="0.33300000000000002"/>
    <n v="5.0799999999999998E-2"/>
    <n v="5748"/>
    <n v="2463"/>
    <n v="12354"/>
    <n v="28226"/>
  </r>
  <r>
    <x v="11"/>
    <s v="C-IV"/>
    <x v="10"/>
    <x v="5"/>
    <n v="2018"/>
    <s v="2017/18"/>
    <n v="195"/>
    <n v="1277"/>
    <n v="0"/>
    <n v="2"/>
    <n v="195"/>
    <n v="1279"/>
    <n v="1474"/>
    <n v="3392"/>
    <n v="488"/>
    <n v="2897"/>
    <n v="3385"/>
    <n v="0"/>
    <n v="7"/>
    <n v="7"/>
    <n v="488"/>
    <n v="2904"/>
    <n v="395605"/>
    <n v="243"/>
    <n v="395848"/>
    <n v="12506"/>
    <n v="1"/>
    <n v="0.96969696969696972"/>
    <n v="8"/>
    <n v="0.375"/>
    <n v="0.1105"/>
    <n v="104"/>
    <n v="13"/>
    <n v="181"/>
    <n v="386"/>
  </r>
  <r>
    <x v="12"/>
    <s v="C-IV"/>
    <x v="10"/>
    <x v="5"/>
    <n v="2018"/>
    <s v="2017/18"/>
    <n v="798"/>
    <n v="11162"/>
    <n v="1"/>
    <n v="14"/>
    <n v="799"/>
    <n v="11176"/>
    <n v="11975"/>
    <n v="20052"/>
    <n v="1967"/>
    <n v="18043"/>
    <n v="20010"/>
    <n v="2"/>
    <n v="40"/>
    <n v="42"/>
    <n v="1969"/>
    <n v="18083"/>
    <n v="2758643"/>
    <n v="3945"/>
    <n v="2762588"/>
    <n v="55567"/>
    <n v="0.95604395604395609"/>
    <n v="0.9712918660287081"/>
    <n v="8"/>
    <n v="0.375"/>
    <n v="0.1105"/>
    <n v="1117"/>
    <n v="307"/>
    <n v="500"/>
    <n v="960"/>
  </r>
  <r>
    <x v="13"/>
    <s v="C-IV"/>
    <x v="10"/>
    <x v="5"/>
    <n v="2018"/>
    <s v="2017/18"/>
    <n v="2227"/>
    <n v="14975"/>
    <n v="7"/>
    <n v="138"/>
    <n v="2234"/>
    <n v="15113"/>
    <n v="17347"/>
    <n v="41831"/>
    <n v="6327"/>
    <n v="35114"/>
    <n v="41441"/>
    <n v="25"/>
    <n v="365"/>
    <n v="390"/>
    <n v="6352"/>
    <n v="35479"/>
    <n v="5152480"/>
    <n v="41618"/>
    <n v="5194098"/>
    <n v="95042"/>
    <n v="0.98640483383685795"/>
    <n v="0.93394077448747148"/>
    <n v="8"/>
    <n v="0.375"/>
    <n v="0.1105"/>
    <n v="1034"/>
    <n v="141"/>
    <n v="853"/>
    <n v="1694"/>
  </r>
  <r>
    <x v="14"/>
    <s v="C-IV"/>
    <x v="10"/>
    <x v="5"/>
    <n v="2018"/>
    <s v="2017/18"/>
    <n v="80"/>
    <n v="912"/>
    <n v="0"/>
    <n v="4"/>
    <n v="80"/>
    <n v="916"/>
    <n v="996"/>
    <n v="1928"/>
    <n v="227"/>
    <n v="1693"/>
    <n v="1920"/>
    <n v="0"/>
    <n v="8"/>
    <n v="8"/>
    <n v="227"/>
    <n v="1701"/>
    <n v="240503"/>
    <n v="637"/>
    <n v="241140"/>
    <n v="5560"/>
    <n v="1"/>
    <n v="0.73333333333333328"/>
    <n v="8"/>
    <n v="0.375"/>
    <n v="0.1105"/>
    <n v="74"/>
    <n v="3"/>
    <n v="45"/>
    <n v="98"/>
  </r>
  <r>
    <x v="15"/>
    <s v="C-IV"/>
    <x v="10"/>
    <x v="5"/>
    <n v="2018"/>
    <s v="2017/18"/>
    <n v="9294"/>
    <n v="58616"/>
    <n v="14"/>
    <n v="371"/>
    <n v="9308"/>
    <n v="58987"/>
    <n v="68295"/>
    <n v="157260"/>
    <n v="24861"/>
    <n v="131558"/>
    <n v="156419"/>
    <n v="46"/>
    <n v="795"/>
    <n v="841"/>
    <n v="24907"/>
    <n v="132353"/>
    <n v="20371395"/>
    <n v="112217"/>
    <n v="20483612"/>
    <n v="411790"/>
    <n v="0.9883300916921367"/>
    <n v="0.93522093522093519"/>
    <n v="4"/>
    <n v="0.25"/>
    <n v="4.1399999999999999E-2"/>
    <n v="5860"/>
    <n v="1418"/>
    <n v="9544"/>
    <n v="22258"/>
  </r>
  <r>
    <x v="16"/>
    <s v="C-IV"/>
    <x v="10"/>
    <x v="5"/>
    <n v="2018"/>
    <s v="2017/18"/>
    <n v="1424"/>
    <n v="9076"/>
    <n v="3"/>
    <n v="64"/>
    <n v="1427"/>
    <n v="9140"/>
    <n v="10567"/>
    <n v="23576"/>
    <n v="3840"/>
    <n v="19554"/>
    <n v="23394"/>
    <n v="12"/>
    <n v="170"/>
    <n v="182"/>
    <n v="3852"/>
    <n v="19724"/>
    <n v="2944301"/>
    <n v="15083"/>
    <n v="2959384"/>
    <n v="58095"/>
    <n v="0.9932659932659933"/>
    <n v="0.92079207920792083"/>
    <n v="8"/>
    <n v="0.375"/>
    <n v="0.1105"/>
    <n v="900"/>
    <n v="141"/>
    <n v="1195"/>
    <n v="2813"/>
  </r>
  <r>
    <x v="17"/>
    <s v="C-IV"/>
    <x v="10"/>
    <x v="5"/>
    <n v="2018"/>
    <s v="2017/18"/>
    <n v="502"/>
    <n v="5842"/>
    <n v="2"/>
    <n v="9"/>
    <n v="504"/>
    <n v="5851"/>
    <n v="6355"/>
    <n v="11708"/>
    <n v="1286"/>
    <n v="10391"/>
    <n v="11677"/>
    <n v="6"/>
    <n v="25"/>
    <n v="31"/>
    <n v="1292"/>
    <n v="10416"/>
    <n v="1531675"/>
    <n v="3320"/>
    <n v="1534995"/>
    <n v="33236"/>
    <n v="0.93569131832797425"/>
    <n v="0.82954545454545459"/>
    <n v="8"/>
    <n v="0.375"/>
    <n v="0.1105"/>
    <n v="460"/>
    <n v="76"/>
    <n v="348"/>
    <n v="682"/>
  </r>
  <r>
    <x v="18"/>
    <s v="C-IV"/>
    <x v="10"/>
    <x v="5"/>
    <n v="2018"/>
    <s v="2017/18"/>
    <n v="222"/>
    <n v="1294"/>
    <n v="0"/>
    <n v="1"/>
    <n v="222"/>
    <n v="1295"/>
    <n v="1517"/>
    <n v="3078"/>
    <n v="612"/>
    <n v="2464"/>
    <n v="3076"/>
    <n v="0"/>
    <n v="2"/>
    <n v="2"/>
    <n v="612"/>
    <n v="2466"/>
    <n v="409073"/>
    <n v="160"/>
    <n v="409233"/>
    <n v="8030"/>
    <n v="0.93827160493827155"/>
    <n v="0.92307692307692313"/>
    <n v="8"/>
    <n v="0.375"/>
    <n v="0.1105"/>
    <n v="116"/>
    <n v="11"/>
    <n v="79"/>
    <n v="150"/>
  </r>
  <r>
    <x v="19"/>
    <s v="LRS"/>
    <x v="10"/>
    <x v="5"/>
    <n v="2018"/>
    <s v="2017/18"/>
    <n v="78741"/>
    <n v="465910"/>
    <n v="1053"/>
    <n v="5162"/>
    <n v="79794"/>
    <n v="471072"/>
    <n v="550866"/>
    <n v="1095209"/>
    <n v="193084"/>
    <n v="888007"/>
    <n v="1081091"/>
    <n v="3282"/>
    <n v="10836"/>
    <n v="14118"/>
    <n v="196366"/>
    <n v="898843"/>
    <n v="150589654"/>
    <n v="1616192"/>
    <n v="152205846"/>
    <n v="3960188"/>
    <n v="0.98733224222585925"/>
    <n v="0.91171253357660531"/>
    <n v="35"/>
    <n v="0.42899999999999999"/>
    <n v="6.7400000000000002E-2"/>
    <n v="45252"/>
    <n v="16231"/>
    <n v="89003"/>
    <n v="185503"/>
  </r>
  <r>
    <x v="20"/>
    <s v="C-IV"/>
    <x v="10"/>
    <x v="5"/>
    <n v="2018"/>
    <s v="2017/18"/>
    <n v="1522"/>
    <n v="9683"/>
    <n v="8"/>
    <n v="22"/>
    <n v="1530"/>
    <n v="9705"/>
    <n v="11235"/>
    <n v="27232"/>
    <n v="4215"/>
    <n v="22919"/>
    <n v="27134"/>
    <n v="27"/>
    <n v="71"/>
    <n v="98"/>
    <n v="4242"/>
    <n v="22990"/>
    <n v="3476560"/>
    <n v="9179"/>
    <n v="3485739"/>
    <n v="70725"/>
    <n v="0.99027237354085607"/>
    <n v="0.98442367601246106"/>
    <n v="8"/>
    <n v="0.375"/>
    <n v="0.1105"/>
    <n v="744"/>
    <n v="116"/>
    <n v="2554"/>
    <n v="6242"/>
  </r>
  <r>
    <x v="21"/>
    <s v="C-IV"/>
    <x v="10"/>
    <x v="5"/>
    <n v="2018"/>
    <s v="2017/18"/>
    <n v="504"/>
    <n v="5272"/>
    <n v="15"/>
    <n v="145"/>
    <n v="519"/>
    <n v="5417"/>
    <n v="5936"/>
    <n v="9785"/>
    <n v="1148"/>
    <n v="8252"/>
    <n v="9400"/>
    <n v="46"/>
    <n v="339"/>
    <n v="385"/>
    <n v="1194"/>
    <n v="8591"/>
    <n v="1315571"/>
    <n v="33447"/>
    <n v="1349018"/>
    <n v="47540"/>
    <n v="0.9563636363636363"/>
    <n v="0.91443850267379678"/>
    <n v="8"/>
    <n v="0.375"/>
    <n v="0.1105"/>
    <n v="437"/>
    <n v="140"/>
    <n v="1076"/>
    <n v="1973"/>
  </r>
  <r>
    <x v="22"/>
    <s v="C-IV"/>
    <x v="10"/>
    <x v="5"/>
    <n v="2018"/>
    <s v="2017/18"/>
    <n v="92"/>
    <n v="922"/>
    <n v="1"/>
    <n v="3"/>
    <n v="93"/>
    <n v="925"/>
    <n v="1018"/>
    <n v="1878"/>
    <n v="245"/>
    <n v="1628"/>
    <n v="1873"/>
    <n v="1"/>
    <n v="4"/>
    <n v="5"/>
    <n v="246"/>
    <n v="1632"/>
    <n v="238541"/>
    <n v="663"/>
    <n v="239204"/>
    <n v="4842"/>
    <n v="0.97727272727272729"/>
    <n v="0.96875"/>
    <n v="8"/>
    <n v="0.375"/>
    <n v="0.1105"/>
    <n v="61"/>
    <n v="4"/>
    <n v="21"/>
    <n v="37"/>
  </r>
  <r>
    <x v="23"/>
    <s v="C-IV"/>
    <x v="10"/>
    <x v="5"/>
    <n v="2018"/>
    <s v="2017/18"/>
    <n v="484"/>
    <n v="5777"/>
    <n v="1"/>
    <n v="23"/>
    <n v="485"/>
    <n v="5800"/>
    <n v="6285"/>
    <n v="11584"/>
    <n v="1179"/>
    <n v="10344"/>
    <n v="11523"/>
    <n v="1"/>
    <n v="60"/>
    <n v="61"/>
    <n v="1180"/>
    <n v="10404"/>
    <n v="1575917"/>
    <n v="6505"/>
    <n v="1582422"/>
    <n v="42402"/>
    <n v="0.93279569892473124"/>
    <n v="0.89451476793248941"/>
    <n v="8"/>
    <n v="0.375"/>
    <n v="0.1105"/>
    <n v="495"/>
    <n v="67"/>
    <n v="478"/>
    <n v="1074"/>
  </r>
  <r>
    <x v="24"/>
    <s v="C-IV"/>
    <x v="10"/>
    <x v="5"/>
    <n v="2018"/>
    <s v="2017/18"/>
    <n v="3215"/>
    <n v="19784"/>
    <n v="5"/>
    <n v="38"/>
    <n v="3220"/>
    <n v="19822"/>
    <n v="23042"/>
    <n v="53010"/>
    <n v="8708"/>
    <n v="44183"/>
    <n v="52891"/>
    <n v="16"/>
    <n v="103"/>
    <n v="119"/>
    <n v="8724"/>
    <n v="44286"/>
    <n v="6808853"/>
    <n v="10162"/>
    <n v="6819015"/>
    <n v="138376"/>
    <n v="0.98543184183142563"/>
    <n v="0.97372262773722629"/>
    <n v="1"/>
    <n v="1"/>
    <n v="1.47E-2"/>
    <n v="1697"/>
    <n v="293"/>
    <n v="3244"/>
    <n v="7624"/>
  </r>
  <r>
    <x v="25"/>
    <s v="C-IV"/>
    <x v="10"/>
    <x v="5"/>
    <n v="2018"/>
    <s v="2017/18"/>
    <n v="86"/>
    <n v="483"/>
    <n v="0"/>
    <n v="1"/>
    <n v="86"/>
    <n v="484"/>
    <n v="570"/>
    <n v="1208"/>
    <n v="235"/>
    <n v="972"/>
    <n v="1207"/>
    <n v="0"/>
    <n v="1"/>
    <n v="1"/>
    <n v="235"/>
    <n v="973"/>
    <n v="156494"/>
    <n v="0"/>
    <n v="156494"/>
    <n v="3223"/>
    <n v="0.95454545454545459"/>
    <n v="0.9285714285714286"/>
    <n v="8"/>
    <n v="0.375"/>
    <n v="0.1105"/>
    <n v="37"/>
    <n v="6"/>
    <n v="36"/>
    <n v="66"/>
  </r>
  <r>
    <x v="26"/>
    <s v="C-IV"/>
    <x v="10"/>
    <x v="5"/>
    <n v="2018"/>
    <s v="2017/18"/>
    <n v="9"/>
    <n v="388"/>
    <n v="0"/>
    <n v="1"/>
    <n v="9"/>
    <n v="389"/>
    <n v="398"/>
    <n v="681"/>
    <n v="29"/>
    <n v="649"/>
    <n v="678"/>
    <n v="0"/>
    <n v="3"/>
    <n v="3"/>
    <n v="29"/>
    <n v="652"/>
    <n v="91342"/>
    <n v="410"/>
    <n v="91752"/>
    <n v="3533"/>
    <n v="1"/>
    <n v="0.91304347826086951"/>
    <n v="8"/>
    <n v="0.375"/>
    <n v="0.1105"/>
    <n v="60"/>
    <n v="13"/>
    <n v="48"/>
    <n v="101"/>
  </r>
  <r>
    <x v="27"/>
    <s v="C-IV"/>
    <x v="10"/>
    <x v="5"/>
    <n v="2018"/>
    <s v="2017/18"/>
    <n v="1845"/>
    <n v="17035"/>
    <n v="6"/>
    <n v="81"/>
    <n v="1851"/>
    <n v="17116"/>
    <n v="18967"/>
    <n v="41385"/>
    <n v="4828"/>
    <n v="36300"/>
    <n v="41128"/>
    <n v="23"/>
    <n v="234"/>
    <n v="257"/>
    <n v="4851"/>
    <n v="36534"/>
    <n v="5162495"/>
    <n v="24005"/>
    <n v="5186500"/>
    <n v="184711"/>
    <n v="0.97607655502392343"/>
    <n v="0.93886462882096067"/>
    <n v="2"/>
    <n v="0.5"/>
    <n v="3.5999999999999997E-2"/>
    <n v="3306"/>
    <n v="679"/>
    <n v="5655"/>
    <n v="13164"/>
  </r>
  <r>
    <x v="28"/>
    <s v="C-IV"/>
    <x v="10"/>
    <x v="5"/>
    <n v="2018"/>
    <s v="2017/18"/>
    <n v="240"/>
    <n v="2771"/>
    <n v="1"/>
    <n v="20"/>
    <n v="241"/>
    <n v="2791"/>
    <n v="3032"/>
    <n v="6083"/>
    <n v="581"/>
    <n v="5434"/>
    <n v="6015"/>
    <n v="5"/>
    <n v="63"/>
    <n v="68"/>
    <n v="586"/>
    <n v="5497"/>
    <n v="716443"/>
    <n v="5013"/>
    <n v="721456"/>
    <n v="32253"/>
    <n v="0.94067796610169496"/>
    <n v="0.92045454545454541"/>
    <n v="8"/>
    <n v="0.375"/>
    <n v="0.1105"/>
    <n v="489"/>
    <n v="104"/>
    <n v="605"/>
    <n v="1307"/>
  </r>
  <r>
    <x v="29"/>
    <s v="C-IV"/>
    <x v="10"/>
    <x v="5"/>
    <n v="2018"/>
    <s v="2017/18"/>
    <n v="236"/>
    <n v="3788"/>
    <n v="0"/>
    <n v="4"/>
    <n v="236"/>
    <n v="3792"/>
    <n v="4028"/>
    <n v="6959"/>
    <n v="574"/>
    <n v="6374"/>
    <n v="6948"/>
    <n v="1"/>
    <n v="10"/>
    <n v="11"/>
    <n v="575"/>
    <n v="6384"/>
    <n v="943583"/>
    <n v="661"/>
    <n v="944244"/>
    <n v="25639"/>
    <n v="0.82802547770700641"/>
    <n v="0.79166666666666663"/>
    <n v="8"/>
    <n v="0.375"/>
    <n v="0.1105"/>
    <n v="335"/>
    <n v="108"/>
    <n v="114"/>
    <n v="209"/>
  </r>
  <r>
    <x v="30"/>
    <s v="CalWIN"/>
    <x v="10"/>
    <x v="5"/>
    <n v="2018"/>
    <s v="2017/18"/>
    <n v="9145"/>
    <n v="103330"/>
    <n v="72"/>
    <n v="1762"/>
    <n v="9217"/>
    <n v="105092"/>
    <n v="114309"/>
    <n v="230662"/>
    <n v="23710"/>
    <n v="202762"/>
    <n v="226472"/>
    <n v="261"/>
    <n v="3929"/>
    <n v="4190"/>
    <n v="23971"/>
    <n v="206691"/>
    <n v="29850003"/>
    <n v="460723"/>
    <n v="30310726"/>
    <n v="888745"/>
    <n v="0.99272571673085153"/>
    <n v="0.99763593380614657"/>
    <n v="6"/>
    <n v="0.33300000000000002"/>
    <n v="8.9399999999999993E-2"/>
    <n v="6899"/>
    <n v="1650"/>
    <n v="23086"/>
    <n v="51102"/>
  </r>
  <r>
    <x v="31"/>
    <s v="CalWIN"/>
    <x v="10"/>
    <x v="5"/>
    <n v="2018"/>
    <s v="2017/18"/>
    <n v="604"/>
    <n v="7902"/>
    <n v="7"/>
    <n v="43"/>
    <n v="611"/>
    <n v="7945"/>
    <n v="8556"/>
    <n v="15948"/>
    <n v="1575"/>
    <n v="14253"/>
    <n v="15828"/>
    <n v="23"/>
    <n v="97"/>
    <n v="120"/>
    <n v="1598"/>
    <n v="14350"/>
    <n v="1975500"/>
    <n v="13064"/>
    <n v="1988564"/>
    <n v="61747"/>
    <n v="0.98939929328621912"/>
    <n v="0.87614678899082565"/>
    <n v="8"/>
    <n v="0.375"/>
    <n v="0.1105"/>
    <n v="638"/>
    <n v="346"/>
    <n v="562"/>
    <n v="1192"/>
  </r>
  <r>
    <x v="32"/>
    <s v="C-IV"/>
    <x v="10"/>
    <x v="5"/>
    <n v="2018"/>
    <s v="2017/18"/>
    <n v="63"/>
    <n v="1079"/>
    <n v="0"/>
    <n v="1"/>
    <n v="63"/>
    <n v="1080"/>
    <n v="1143"/>
    <n v="2044"/>
    <n v="153"/>
    <n v="1890"/>
    <n v="2043"/>
    <n v="0"/>
    <n v="1"/>
    <n v="1"/>
    <n v="153"/>
    <n v="1891"/>
    <n v="267539"/>
    <n v="147"/>
    <n v="267686"/>
    <n v="6457"/>
    <n v="0.97499999999999998"/>
    <n v="0.90196078431372551"/>
    <n v="8"/>
    <n v="0.375"/>
    <n v="0.1105"/>
    <n v="111"/>
    <n v="32"/>
    <n v="36"/>
    <n v="63"/>
  </r>
  <r>
    <x v="33"/>
    <s v="C-IV"/>
    <x v="10"/>
    <x v="5"/>
    <n v="2018"/>
    <s v="2017/18"/>
    <n v="14263"/>
    <n v="107364"/>
    <n v="38"/>
    <n v="364"/>
    <n v="14301"/>
    <n v="107728"/>
    <n v="122029"/>
    <n v="269026"/>
    <n v="39080"/>
    <n v="228832"/>
    <n v="267912"/>
    <n v="140"/>
    <n v="974"/>
    <n v="1114"/>
    <n v="39220"/>
    <n v="229806"/>
    <n v="34883227"/>
    <n v="116713"/>
    <n v="34999940"/>
    <n v="835315"/>
    <n v="0.98976691301876063"/>
    <n v="0.91644771413557535"/>
    <n v="6"/>
    <n v="0.33300000000000002"/>
    <n v="3.8600000000000002E-2"/>
    <n v="9515"/>
    <n v="2869"/>
    <n v="12953"/>
    <n v="29891"/>
  </r>
  <r>
    <x v="34"/>
    <s v="CalWIN"/>
    <x v="10"/>
    <x v="5"/>
    <n v="2018"/>
    <s v="2017/18"/>
    <n v="13468"/>
    <n v="82260"/>
    <n v="206"/>
    <n v="926"/>
    <n v="13674"/>
    <n v="83186"/>
    <n v="96860"/>
    <n v="203309"/>
    <n v="36290"/>
    <n v="163846"/>
    <n v="200136"/>
    <n v="847"/>
    <n v="2326"/>
    <n v="3173"/>
    <n v="37137"/>
    <n v="166172"/>
    <n v="27801186"/>
    <n v="347183"/>
    <n v="28148369"/>
    <n v="546091"/>
    <n v="0.99256410256410255"/>
    <n v="0.9830409356725146"/>
    <n v="5"/>
    <n v="0.4"/>
    <n v="7.3300000000000004E-2"/>
    <n v="7695"/>
    <n v="2506"/>
    <n v="7522"/>
    <n v="15233"/>
  </r>
  <r>
    <x v="35"/>
    <s v="C-IV"/>
    <x v="10"/>
    <x v="5"/>
    <n v="2018"/>
    <s v="2017/18"/>
    <n v="247"/>
    <n v="1869"/>
    <n v="1"/>
    <n v="6"/>
    <n v="248"/>
    <n v="1875"/>
    <n v="2123"/>
    <n v="4653"/>
    <n v="649"/>
    <n v="3984"/>
    <n v="4633"/>
    <n v="1"/>
    <n v="19"/>
    <n v="20"/>
    <n v="650"/>
    <n v="4003"/>
    <n v="585694"/>
    <n v="2146"/>
    <n v="587840"/>
    <n v="18585"/>
    <n v="0.98076923076923073"/>
    <n v="0.96"/>
    <n v="8"/>
    <n v="0.375"/>
    <n v="0.1105"/>
    <n v="190"/>
    <n v="37"/>
    <n v="291"/>
    <n v="691"/>
  </r>
  <r>
    <x v="36"/>
    <s v="C-IV"/>
    <x v="10"/>
    <x v="5"/>
    <n v="2018"/>
    <s v="2017/18"/>
    <n v="21932"/>
    <n v="141128"/>
    <n v="42"/>
    <n v="558"/>
    <n v="21974"/>
    <n v="141686"/>
    <n v="163660"/>
    <n v="355714"/>
    <n v="57792"/>
    <n v="296374"/>
    <n v="354166"/>
    <n v="143"/>
    <n v="1405"/>
    <n v="1548"/>
    <n v="57935"/>
    <n v="297779"/>
    <n v="47071133"/>
    <n v="160653"/>
    <n v="47231786"/>
    <n v="878832"/>
    <n v="0.99196428571428574"/>
    <n v="0.94368079419625817"/>
    <n v="7"/>
    <n v="0.14299999999999999"/>
    <n v="1.0800000000000001E-2"/>
    <n v="11368"/>
    <n v="3177"/>
    <n v="17249"/>
    <n v="37588"/>
  </r>
  <r>
    <x v="37"/>
    <s v="CalWIN"/>
    <x v="10"/>
    <x v="5"/>
    <n v="2018"/>
    <s v="2017/18"/>
    <n v="11207"/>
    <n v="121188"/>
    <n v="122"/>
    <n v="1126"/>
    <n v="11329"/>
    <n v="122314"/>
    <n v="133643"/>
    <n v="267634"/>
    <n v="31093"/>
    <n v="233454"/>
    <n v="264547"/>
    <n v="414"/>
    <n v="2673"/>
    <n v="3087"/>
    <n v="31507"/>
    <n v="236127"/>
    <n v="34371110"/>
    <n v="320609"/>
    <n v="34691719"/>
    <n v="893223"/>
    <n v="0.97622171203673336"/>
    <n v="0.95381715362865227"/>
    <n v="10"/>
    <n v="0.3"/>
    <n v="1.47E-2"/>
    <n v="11870"/>
    <n v="5232"/>
    <n v="12772"/>
    <n v="26763"/>
  </r>
  <r>
    <x v="38"/>
    <s v="CalWIN"/>
    <x v="10"/>
    <x v="5"/>
    <n v="2018"/>
    <s v="2017/18"/>
    <n v="1892"/>
    <n v="30444"/>
    <n v="62"/>
    <n v="1318"/>
    <n v="1954"/>
    <n v="31762"/>
    <n v="33716"/>
    <n v="50406"/>
    <n v="4079"/>
    <n v="44235"/>
    <n v="48314"/>
    <n v="165"/>
    <n v="1927"/>
    <n v="2092"/>
    <n v="4244"/>
    <n v="46162"/>
    <n v="6818128"/>
    <n v="270544"/>
    <n v="7088672"/>
    <n v="218419"/>
    <n v="0.97395079594790157"/>
    <n v="0.77488514548238896"/>
    <n v="1"/>
    <n v="0"/>
    <n v="9.2499999999999999E-2"/>
    <n v="2849"/>
    <n v="1005"/>
    <n v="3375"/>
    <n v="5542"/>
  </r>
  <r>
    <x v="39"/>
    <s v="C-IV"/>
    <x v="10"/>
    <x v="5"/>
    <n v="2018"/>
    <s v="2017/18"/>
    <n v="6233"/>
    <n v="40698"/>
    <n v="19"/>
    <n v="253"/>
    <n v="6252"/>
    <n v="40951"/>
    <n v="47203"/>
    <n v="104133"/>
    <n v="15383"/>
    <n v="87999"/>
    <n v="103382"/>
    <n v="62"/>
    <n v="689"/>
    <n v="751"/>
    <n v="15445"/>
    <n v="88688"/>
    <n v="13365778"/>
    <n v="78575"/>
    <n v="13444353"/>
    <n v="297285"/>
    <n v="0.98077922077922075"/>
    <n v="0.92282696994313562"/>
    <n v="3"/>
    <n v="0.66700000000000004"/>
    <n v="0"/>
    <n v="3120"/>
    <n v="1065"/>
    <n v="5925"/>
    <n v="12950"/>
  </r>
  <r>
    <x v="40"/>
    <s v="CalWIN"/>
    <x v="10"/>
    <x v="5"/>
    <n v="2018"/>
    <s v="2017/18"/>
    <n v="776"/>
    <n v="8590"/>
    <n v="1"/>
    <n v="17"/>
    <n v="777"/>
    <n v="8607"/>
    <n v="9384"/>
    <n v="16589"/>
    <n v="1938"/>
    <n v="14608"/>
    <n v="16546"/>
    <n v="6"/>
    <n v="37"/>
    <n v="43"/>
    <n v="1944"/>
    <n v="14645"/>
    <n v="2157279"/>
    <n v="3993"/>
    <n v="2161272"/>
    <n v="59943"/>
    <n v="0.95354523227383858"/>
    <n v="0.95670995670995673"/>
    <n v="8"/>
    <n v="0.375"/>
    <n v="0.1105"/>
    <n v="775"/>
    <n v="275"/>
    <n v="950"/>
    <n v="2026"/>
  </r>
  <r>
    <x v="41"/>
    <s v="CalWIN"/>
    <x v="10"/>
    <x v="5"/>
    <n v="2018"/>
    <s v="2017/18"/>
    <n v="625"/>
    <n v="12274"/>
    <n v="8"/>
    <n v="252"/>
    <n v="633"/>
    <n v="12526"/>
    <n v="13159"/>
    <n v="25032"/>
    <n v="1487"/>
    <n v="22891"/>
    <n v="24378"/>
    <n v="24"/>
    <n v="630"/>
    <n v="654"/>
    <n v="1511"/>
    <n v="23521"/>
    <n v="3120935"/>
    <n v="60079"/>
    <n v="3181014"/>
    <n v="148969"/>
    <n v="0.96129032258064517"/>
    <n v="0.87687687687687688"/>
    <n v="8"/>
    <n v="0.375"/>
    <n v="0.1105"/>
    <n v="1024"/>
    <n v="329"/>
    <n v="2766"/>
    <n v="5560"/>
  </r>
  <r>
    <x v="42"/>
    <s v="CalWIN"/>
    <x v="10"/>
    <x v="5"/>
    <n v="2018"/>
    <s v="2017/18"/>
    <n v="1873"/>
    <n v="16777"/>
    <n v="4"/>
    <n v="92"/>
    <n v="1877"/>
    <n v="16869"/>
    <n v="18746"/>
    <n v="36938"/>
    <n v="4890"/>
    <n v="31841"/>
    <n v="36731"/>
    <n v="16"/>
    <n v="191"/>
    <n v="207"/>
    <n v="4906"/>
    <n v="32032"/>
    <n v="4811568"/>
    <n v="21745"/>
    <n v="4833313"/>
    <n v="148788"/>
    <n v="0.92307692307692313"/>
    <n v="0.86402266288951846"/>
    <n v="8"/>
    <n v="0.375"/>
    <n v="0.1105"/>
    <n v="2304"/>
    <n v="914"/>
    <n v="4143"/>
    <n v="9674"/>
  </r>
  <r>
    <x v="43"/>
    <s v="CalWIN"/>
    <x v="10"/>
    <x v="5"/>
    <n v="2018"/>
    <s v="2017/18"/>
    <n v="3605"/>
    <n v="41440"/>
    <n v="37"/>
    <n v="784"/>
    <n v="3642"/>
    <n v="42224"/>
    <n v="45866"/>
    <n v="88372"/>
    <n v="8807"/>
    <n v="77817"/>
    <n v="86624"/>
    <n v="118"/>
    <n v="1630"/>
    <n v="1748"/>
    <n v="8925"/>
    <n v="79447"/>
    <n v="11406290"/>
    <n v="198230"/>
    <n v="11604520"/>
    <n v="423005"/>
    <n v="0.98588957055214721"/>
    <n v="0.9536842105263158"/>
    <n v="2"/>
    <n v="1"/>
    <n v="6.3E-2"/>
    <n v="2769"/>
    <n v="686"/>
    <n v="7768"/>
    <n v="16206"/>
  </r>
  <r>
    <x v="44"/>
    <s v="CalWIN"/>
    <x v="10"/>
    <x v="5"/>
    <n v="2018"/>
    <s v="2017/18"/>
    <n v="939"/>
    <n v="13143"/>
    <n v="1"/>
    <n v="26"/>
    <n v="940"/>
    <n v="13169"/>
    <n v="14109"/>
    <n v="24996"/>
    <n v="2315"/>
    <n v="22610"/>
    <n v="24925"/>
    <n v="3"/>
    <n v="68"/>
    <n v="71"/>
    <n v="2318"/>
    <n v="22678"/>
    <n v="3307253"/>
    <n v="7197"/>
    <n v="3314450"/>
    <n v="77592"/>
    <n v="0.94713656387665202"/>
    <n v="0.92543859649122806"/>
    <n v="8"/>
    <n v="0.375"/>
    <n v="0.1105"/>
    <n v="1139"/>
    <n v="507"/>
    <n v="2117"/>
    <n v="4549"/>
  </r>
  <r>
    <x v="45"/>
    <s v="C-IV"/>
    <x v="10"/>
    <x v="5"/>
    <n v="2018"/>
    <s v="2017/18"/>
    <n v="1126"/>
    <n v="11109"/>
    <n v="1"/>
    <n v="20"/>
    <n v="1127"/>
    <n v="11129"/>
    <n v="12256"/>
    <n v="22878"/>
    <n v="2685"/>
    <n v="20152"/>
    <n v="22837"/>
    <n v="3"/>
    <n v="38"/>
    <n v="41"/>
    <n v="2688"/>
    <n v="20190"/>
    <n v="2968781"/>
    <n v="5749"/>
    <n v="2974530"/>
    <n v="63125"/>
    <n v="0.94385964912280707"/>
    <n v="0.95283018867924529"/>
    <n v="8"/>
    <n v="0.375"/>
    <n v="0.1105"/>
    <n v="1032"/>
    <n v="225"/>
    <n v="504"/>
    <n v="832"/>
  </r>
  <r>
    <x v="46"/>
    <s v="C-IV"/>
    <x v="10"/>
    <x v="5"/>
    <n v="2018"/>
    <s v="2017/18"/>
    <n v="9"/>
    <n v="149"/>
    <n v="0"/>
    <n v="0"/>
    <n v="9"/>
    <n v="149"/>
    <n v="158"/>
    <n v="271"/>
    <n v="29"/>
    <n v="242"/>
    <n v="271"/>
    <n v="0"/>
    <n v="0"/>
    <n v="0"/>
    <n v="29"/>
    <n v="242"/>
    <n v="37153"/>
    <n v="0"/>
    <n v="37153"/>
    <n v="850"/>
    <n v="1"/>
    <n v="0.75"/>
    <n v="8"/>
    <n v="0.375"/>
    <n v="0.1105"/>
    <n v="7"/>
    <n v="0"/>
    <n v="2"/>
    <n v="2"/>
  </r>
  <r>
    <x v="47"/>
    <s v="C-IV"/>
    <x v="10"/>
    <x v="5"/>
    <n v="2018"/>
    <s v="2017/18"/>
    <n v="346"/>
    <n v="2698"/>
    <n v="0"/>
    <n v="4"/>
    <n v="346"/>
    <n v="2702"/>
    <n v="3048"/>
    <n v="6221"/>
    <n v="922"/>
    <n v="5290"/>
    <n v="6212"/>
    <n v="0"/>
    <n v="9"/>
    <n v="9"/>
    <n v="922"/>
    <n v="5299"/>
    <n v="803148"/>
    <n v="920"/>
    <n v="804068"/>
    <n v="18746"/>
    <n v="0.96899224806201545"/>
    <n v="0.86458333333333337"/>
    <n v="8"/>
    <n v="0.375"/>
    <n v="0.1105"/>
    <n v="291"/>
    <n v="98"/>
    <n v="154"/>
    <n v="282"/>
  </r>
  <r>
    <x v="48"/>
    <s v="CalWIN"/>
    <x v="10"/>
    <x v="5"/>
    <n v="2018"/>
    <s v="2017/18"/>
    <n v="2190"/>
    <n v="18554"/>
    <n v="6"/>
    <n v="118"/>
    <n v="2196"/>
    <n v="18672"/>
    <n v="20868"/>
    <n v="38995"/>
    <n v="5256"/>
    <n v="33450"/>
    <n v="38706"/>
    <n v="25"/>
    <n v="264"/>
    <n v="289"/>
    <n v="5281"/>
    <n v="33714"/>
    <n v="5317510"/>
    <n v="33880"/>
    <n v="5351390"/>
    <n v="120366"/>
    <n v="0.98294762484774667"/>
    <n v="0.96420581655480986"/>
    <n v="2"/>
    <n v="0"/>
    <n v="1.2699999999999999E-2"/>
    <n v="1490"/>
    <n v="527"/>
    <n v="1893"/>
    <n v="3868"/>
  </r>
  <r>
    <x v="49"/>
    <s v="CalWIN"/>
    <x v="10"/>
    <x v="5"/>
    <n v="2018"/>
    <s v="2017/18"/>
    <n v="1177"/>
    <n v="16111"/>
    <n v="9"/>
    <n v="117"/>
    <n v="1186"/>
    <n v="16228"/>
    <n v="17414"/>
    <n v="30149"/>
    <n v="2790"/>
    <n v="27030"/>
    <n v="29820"/>
    <n v="34"/>
    <n v="295"/>
    <n v="329"/>
    <n v="2824"/>
    <n v="27325"/>
    <n v="3806759"/>
    <n v="29356"/>
    <n v="3836115"/>
    <n v="126454"/>
    <n v="0.93075356415478616"/>
    <n v="0.52291105121293802"/>
    <n v="8"/>
    <n v="0.375"/>
    <n v="0.1105"/>
    <n v="1056"/>
    <n v="366"/>
    <n v="2535"/>
    <n v="5392"/>
  </r>
  <r>
    <x v="50"/>
    <s v="C-IV"/>
    <x v="10"/>
    <x v="5"/>
    <n v="2018"/>
    <s v="2017/18"/>
    <n v="4874"/>
    <n v="33817"/>
    <n v="10"/>
    <n v="81"/>
    <n v="4884"/>
    <n v="33898"/>
    <n v="38782"/>
    <n v="80667"/>
    <n v="12944"/>
    <n v="67451"/>
    <n v="80395"/>
    <n v="37"/>
    <n v="235"/>
    <n v="272"/>
    <n v="12981"/>
    <n v="67686"/>
    <n v="10588765"/>
    <n v="25837"/>
    <n v="10614602"/>
    <n v="250501"/>
    <n v="0.96389496717724288"/>
    <n v="0.94417862838915467"/>
    <n v="1"/>
    <n v="1"/>
    <n v="2.5700000000000001E-2"/>
    <n v="2844"/>
    <n v="698"/>
    <n v="3964"/>
    <n v="8929"/>
  </r>
  <r>
    <x v="51"/>
    <s v="C-IV"/>
    <x v="10"/>
    <x v="5"/>
    <n v="2018"/>
    <s v="2017/18"/>
    <n v="654"/>
    <n v="4614"/>
    <n v="5"/>
    <n v="28"/>
    <n v="659"/>
    <n v="4642"/>
    <n v="5301"/>
    <n v="12071"/>
    <n v="1833"/>
    <n v="10146"/>
    <n v="11979"/>
    <n v="16"/>
    <n v="76"/>
    <n v="92"/>
    <n v="1849"/>
    <n v="10222"/>
    <n v="1541916"/>
    <n v="9543"/>
    <n v="1551459"/>
    <n v="41388"/>
    <n v="0.95726495726495731"/>
    <n v="0.92737430167597767"/>
    <n v="8"/>
    <n v="0.375"/>
    <n v="0.1105"/>
    <n v="485"/>
    <n v="152"/>
    <n v="544"/>
    <n v="1250"/>
  </r>
  <r>
    <x v="52"/>
    <s v="C-IV"/>
    <x v="10"/>
    <x v="5"/>
    <n v="2018"/>
    <s v="2017/18"/>
    <n v="430"/>
    <n v="3705"/>
    <n v="0"/>
    <n v="3"/>
    <n v="430"/>
    <n v="3708"/>
    <n v="4138"/>
    <n v="8887"/>
    <n v="1068"/>
    <n v="7812"/>
    <n v="8880"/>
    <n v="0"/>
    <n v="7"/>
    <n v="7"/>
    <n v="1068"/>
    <n v="7819"/>
    <n v="1116901"/>
    <n v="1155"/>
    <n v="1118056"/>
    <n v="27148"/>
    <n v="0.91752577319587625"/>
    <n v="0.97014925373134331"/>
    <n v="8"/>
    <n v="0.375"/>
    <n v="0.1105"/>
    <n v="376"/>
    <n v="46"/>
    <n v="386"/>
    <n v="831"/>
  </r>
  <r>
    <x v="53"/>
    <s v="C-IV"/>
    <x v="10"/>
    <x v="5"/>
    <n v="2018"/>
    <s v="2017/18"/>
    <n v="73"/>
    <n v="900"/>
    <n v="0"/>
    <n v="0"/>
    <n v="73"/>
    <n v="900"/>
    <n v="973"/>
    <n v="1680"/>
    <n v="169"/>
    <n v="1510"/>
    <n v="1679"/>
    <n v="0"/>
    <n v="1"/>
    <n v="1"/>
    <n v="169"/>
    <n v="1511"/>
    <n v="235203"/>
    <n v="144"/>
    <n v="235347"/>
    <n v="4791"/>
    <n v="1"/>
    <n v="0.78048780487804881"/>
    <n v="8"/>
    <n v="0.375"/>
    <n v="0.1105"/>
    <n v="97"/>
    <n v="11"/>
    <n v="30"/>
    <n v="45"/>
  </r>
  <r>
    <x v="54"/>
    <s v="CalWIN"/>
    <x v="10"/>
    <x v="5"/>
    <n v="2018"/>
    <s v="2017/18"/>
    <n v="6941"/>
    <n v="43550"/>
    <n v="24"/>
    <n v="391"/>
    <n v="6965"/>
    <n v="43941"/>
    <n v="50906"/>
    <n v="117022"/>
    <n v="19199"/>
    <n v="96755"/>
    <n v="115954"/>
    <n v="79"/>
    <n v="989"/>
    <n v="1068"/>
    <n v="19278"/>
    <n v="97744"/>
    <n v="15409393"/>
    <n v="125016"/>
    <n v="15534409"/>
    <n v="257671"/>
    <n v="0.88252862120457942"/>
    <n v="0.84262295081967209"/>
    <n v="4"/>
    <n v="0.25"/>
    <n v="2.93E-2"/>
    <n v="2769"/>
    <n v="196"/>
    <n v="7388"/>
    <n v="17743"/>
  </r>
  <r>
    <x v="55"/>
    <s v="C-IV"/>
    <x v="10"/>
    <x v="5"/>
    <n v="2018"/>
    <s v="2017/18"/>
    <n v="249"/>
    <n v="2458"/>
    <n v="0"/>
    <n v="4"/>
    <n v="249"/>
    <n v="2462"/>
    <n v="2711"/>
    <n v="4773"/>
    <n v="606"/>
    <n v="4160"/>
    <n v="4766"/>
    <n v="0"/>
    <n v="7"/>
    <n v="7"/>
    <n v="606"/>
    <n v="4167"/>
    <n v="625993"/>
    <n v="559"/>
    <n v="626552"/>
    <n v="13883"/>
    <n v="0.98360655737704916"/>
    <n v="0.97752808988764039"/>
    <n v="8"/>
    <n v="0.375"/>
    <n v="0.1105"/>
    <n v="237"/>
    <n v="3"/>
    <n v="83"/>
    <n v="130"/>
  </r>
  <r>
    <x v="56"/>
    <s v="CalWIN"/>
    <x v="10"/>
    <x v="5"/>
    <n v="2018"/>
    <s v="2017/18"/>
    <n v="2626"/>
    <n v="31676"/>
    <n v="9"/>
    <n v="320"/>
    <n v="2635"/>
    <n v="31996"/>
    <n v="34631"/>
    <n v="68495"/>
    <n v="6696"/>
    <n v="61134"/>
    <n v="67830"/>
    <n v="33"/>
    <n v="632"/>
    <n v="665"/>
    <n v="6729"/>
    <n v="61766"/>
    <n v="8958176"/>
    <n v="113145"/>
    <n v="9071321"/>
    <n v="232632"/>
    <n v="0.97707979626485564"/>
    <n v="0.97"/>
    <n v="2"/>
    <n v="0"/>
    <n v="7.3899999999999993E-2"/>
    <n v="2899"/>
    <n v="483"/>
    <n v="5888"/>
    <n v="13793"/>
  </r>
  <r>
    <x v="57"/>
    <s v="CalWIN"/>
    <x v="10"/>
    <x v="5"/>
    <n v="2018"/>
    <s v="2017/18"/>
    <n v="759"/>
    <n v="9165"/>
    <n v="18"/>
    <n v="102"/>
    <n v="777"/>
    <n v="9267"/>
    <n v="10044"/>
    <n v="18604"/>
    <n v="2011"/>
    <n v="16230"/>
    <n v="18241"/>
    <n v="86"/>
    <n v="277"/>
    <n v="363"/>
    <n v="2097"/>
    <n v="16507"/>
    <n v="2479688"/>
    <n v="41034"/>
    <n v="2520722"/>
    <n v="58881"/>
    <n v="0.77086494688922613"/>
    <n v="0.96648044692737434"/>
    <n v="8"/>
    <n v="0.375"/>
    <n v="0.1105"/>
    <n v="1005"/>
    <n v="314"/>
    <n v="787"/>
    <n v="1601"/>
  </r>
  <r>
    <x v="58"/>
    <s v="C-IV"/>
    <x v="10"/>
    <x v="5"/>
    <n v="2018"/>
    <s v="2017/18"/>
    <n v="769"/>
    <n v="5172"/>
    <n v="2"/>
    <n v="15"/>
    <n v="771"/>
    <n v="5187"/>
    <n v="5958"/>
    <n v="12834"/>
    <n v="2123"/>
    <n v="10654"/>
    <n v="12777"/>
    <n v="8"/>
    <n v="49"/>
    <n v="57"/>
    <n v="2131"/>
    <n v="10703"/>
    <n v="1679734"/>
    <n v="4408"/>
    <n v="1684142"/>
    <n v="32841"/>
    <n v="0.984375"/>
    <n v="0.96694214876033058"/>
    <n v="8"/>
    <n v="0.375"/>
    <n v="0.1105"/>
    <n v="451"/>
    <n v="72"/>
    <n v="417"/>
    <n v="891"/>
  </r>
  <r>
    <x v="0"/>
    <s v="n/a"/>
    <x v="11"/>
    <x v="5"/>
    <n v="2018"/>
    <s v="2017/18"/>
    <n v="233450"/>
    <n v="1739497"/>
    <n v="2000"/>
    <n v="16943"/>
    <n v="235450"/>
    <n v="1756440"/>
    <n v="1991890"/>
    <n v="4083710"/>
    <n v="600296"/>
    <n v="3439039"/>
    <n v="4039335"/>
    <n v="6665"/>
    <n v="37710"/>
    <n v="44375"/>
    <n v="606961"/>
    <n v="3476749"/>
    <n v="541703033"/>
    <n v="4914952"/>
    <n v="546617985"/>
    <n v="13319415"/>
    <n v="0.97875539877439344"/>
    <n v="0.92992337546024484"/>
    <n v="165"/>
    <n v="0.52100000000000002"/>
    <n v="6.4500000000000002E-2"/>
    <n v="138297"/>
    <n v="42559"/>
    <n v="266167"/>
    <n v="573445"/>
  </r>
  <r>
    <x v="1"/>
    <s v="CalWIN"/>
    <x v="11"/>
    <x v="5"/>
    <n v="2018"/>
    <s v="2017/18"/>
    <n v="4959"/>
    <n v="50373"/>
    <n v="88"/>
    <n v="1167"/>
    <n v="5047"/>
    <n v="51540"/>
    <n v="56587"/>
    <n v="106310"/>
    <n v="11636"/>
    <n v="91689"/>
    <n v="103325"/>
    <n v="306"/>
    <n v="2679"/>
    <n v="2985"/>
    <n v="11942"/>
    <n v="94368"/>
    <n v="14278949"/>
    <n v="324112"/>
    <n v="14603061"/>
    <n v="438788"/>
    <s v="n/a"/>
    <s v="n/a"/>
    <n v="5"/>
    <n v="0.8"/>
    <n v="5.3900000000000003E-2"/>
    <n v="4270"/>
    <n v="1448"/>
    <n v="6334"/>
    <n v="12548"/>
  </r>
  <r>
    <x v="2"/>
    <s v="C-IV"/>
    <x v="11"/>
    <x v="5"/>
    <n v="2018"/>
    <s v="2017/18"/>
    <n v="2"/>
    <n v="75"/>
    <n v="0"/>
    <n v="0"/>
    <n v="2"/>
    <n v="75"/>
    <n v="77"/>
    <n v="136"/>
    <n v="2"/>
    <n v="134"/>
    <n v="136"/>
    <n v="0"/>
    <n v="0"/>
    <n v="0"/>
    <n v="2"/>
    <n v="134"/>
    <n v="14599"/>
    <n v="0"/>
    <n v="14599"/>
    <n v="330"/>
    <n v="1"/>
    <s v="n/a"/>
    <n v="13"/>
    <n v="0.53800000000000003"/>
    <n v="5.9200000000000003E-2"/>
    <n v="3"/>
    <n v="0"/>
    <n v="2"/>
    <n v="2"/>
  </r>
  <r>
    <x v="3"/>
    <s v="C-IV"/>
    <x v="11"/>
    <x v="5"/>
    <n v="2018"/>
    <s v="2017/18"/>
    <n v="115"/>
    <n v="1494"/>
    <n v="0"/>
    <n v="0"/>
    <n v="115"/>
    <n v="1494"/>
    <n v="1609"/>
    <n v="2939"/>
    <n v="294"/>
    <n v="2645"/>
    <n v="2939"/>
    <n v="0"/>
    <n v="0"/>
    <n v="0"/>
    <n v="294"/>
    <n v="2645"/>
    <n v="375791"/>
    <n v="0"/>
    <n v="375791"/>
    <n v="8209"/>
    <n v="1"/>
    <n v="0.96491228070175439"/>
    <n v="13"/>
    <n v="0.53800000000000003"/>
    <n v="5.9200000000000003E-2"/>
    <n v="111"/>
    <n v="27"/>
    <n v="35"/>
    <n v="63"/>
  </r>
  <r>
    <x v="4"/>
    <s v="C-IV"/>
    <x v="11"/>
    <x v="5"/>
    <n v="2018"/>
    <s v="2017/18"/>
    <n v="1493"/>
    <n v="15315"/>
    <n v="1"/>
    <n v="36"/>
    <n v="1494"/>
    <n v="15351"/>
    <n v="16845"/>
    <n v="30881"/>
    <n v="3720"/>
    <n v="27081"/>
    <n v="30801"/>
    <n v="2"/>
    <n v="78"/>
    <n v="80"/>
    <n v="3722"/>
    <n v="27159"/>
    <n v="4162473"/>
    <n v="9328"/>
    <n v="4171801"/>
    <n v="82978"/>
    <n v="0.89987484355444303"/>
    <n v="0.93835616438356162"/>
    <n v="13"/>
    <n v="0.53800000000000003"/>
    <n v="5.9200000000000003E-2"/>
    <n v="1291"/>
    <n v="514"/>
    <n v="761"/>
    <n v="1311"/>
  </r>
  <r>
    <x v="5"/>
    <s v="C-IV"/>
    <x v="11"/>
    <x v="5"/>
    <n v="2018"/>
    <s v="2017/18"/>
    <n v="206"/>
    <n v="2559"/>
    <n v="0"/>
    <n v="3"/>
    <n v="206"/>
    <n v="2562"/>
    <n v="2768"/>
    <n v="4999"/>
    <n v="558"/>
    <n v="4435"/>
    <n v="4993"/>
    <n v="0"/>
    <n v="6"/>
    <n v="6"/>
    <n v="558"/>
    <n v="4441"/>
    <n v="654644"/>
    <n v="664"/>
    <n v="655308"/>
    <n v="12009"/>
    <n v="0.98347107438016534"/>
    <n v="0.95774647887323938"/>
    <n v="13"/>
    <n v="0.53800000000000003"/>
    <n v="5.9200000000000003E-2"/>
    <n v="182"/>
    <n v="37"/>
    <n v="52"/>
    <n v="98"/>
  </r>
  <r>
    <x v="6"/>
    <s v="C-IV"/>
    <x v="11"/>
    <x v="5"/>
    <n v="2018"/>
    <s v="2017/18"/>
    <n v="57"/>
    <n v="611"/>
    <n v="0"/>
    <n v="2"/>
    <n v="57"/>
    <n v="613"/>
    <n v="670"/>
    <n v="1442"/>
    <n v="137"/>
    <n v="1300"/>
    <n v="1437"/>
    <n v="0"/>
    <n v="5"/>
    <n v="5"/>
    <n v="137"/>
    <n v="1305"/>
    <n v="179052"/>
    <n v="232"/>
    <n v="179284"/>
    <n v="9253"/>
    <n v="0.95652173913043481"/>
    <n v="0.93939393939393945"/>
    <n v="13"/>
    <n v="0.53800000000000003"/>
    <n v="5.9200000000000003E-2"/>
    <n v="86"/>
    <n v="8"/>
    <n v="100"/>
    <n v="231"/>
  </r>
  <r>
    <x v="7"/>
    <s v="CalWIN"/>
    <x v="11"/>
    <x v="5"/>
    <n v="2018"/>
    <s v="2017/18"/>
    <n v="3539"/>
    <n v="27657"/>
    <n v="39"/>
    <n v="271"/>
    <n v="3578"/>
    <n v="27928"/>
    <n v="31506"/>
    <n v="62958"/>
    <n v="8376"/>
    <n v="53714"/>
    <n v="62090"/>
    <n v="139"/>
    <n v="729"/>
    <n v="868"/>
    <n v="8515"/>
    <n v="54443"/>
    <n v="8530699"/>
    <n v="84234"/>
    <n v="8614933"/>
    <n v="273173"/>
    <n v="0.97942386831275718"/>
    <n v="0.97852028639618138"/>
    <n v="3"/>
    <n v="0.66700000000000004"/>
    <n v="5.3900000000000003E-2"/>
    <n v="2068"/>
    <n v="783"/>
    <n v="4253"/>
    <n v="8665"/>
  </r>
  <r>
    <x v="8"/>
    <s v="C-IV"/>
    <x v="11"/>
    <x v="5"/>
    <n v="2018"/>
    <s v="2017/18"/>
    <n v="360"/>
    <n v="2228"/>
    <n v="0"/>
    <n v="0"/>
    <n v="360"/>
    <n v="2228"/>
    <n v="2588"/>
    <n v="5215"/>
    <n v="978"/>
    <n v="4236"/>
    <n v="5214"/>
    <n v="0"/>
    <n v="1"/>
    <n v="1"/>
    <n v="978"/>
    <n v="4237"/>
    <n v="680591"/>
    <n v="152"/>
    <n v="680743"/>
    <n v="12065"/>
    <n v="0.99019607843137258"/>
    <n v="0.92957746478873238"/>
    <n v="13"/>
    <n v="0.53800000000000003"/>
    <n v="5.9200000000000003E-2"/>
    <n v="133"/>
    <n v="14"/>
    <n v="101"/>
    <n v="177"/>
  </r>
  <r>
    <x v="9"/>
    <s v="C-IV"/>
    <x v="11"/>
    <x v="5"/>
    <n v="2018"/>
    <s v="2017/18"/>
    <n v="483"/>
    <n v="6044"/>
    <n v="1"/>
    <n v="16"/>
    <n v="484"/>
    <n v="6060"/>
    <n v="6544"/>
    <n v="11440"/>
    <n v="1114"/>
    <n v="10285"/>
    <n v="11399"/>
    <n v="2"/>
    <n v="39"/>
    <n v="41"/>
    <n v="1116"/>
    <n v="10324"/>
    <n v="1508983"/>
    <n v="3566"/>
    <n v="1512549"/>
    <n v="38522"/>
    <n v="0.98203592814371254"/>
    <n v="0.98795180722891562"/>
    <n v="13"/>
    <n v="0.53800000000000003"/>
    <n v="5.9200000000000003E-2"/>
    <n v="541"/>
    <n v="104"/>
    <n v="332"/>
    <n v="688"/>
  </r>
  <r>
    <x v="10"/>
    <s v="CalWIN"/>
    <x v="11"/>
    <x v="5"/>
    <n v="2018"/>
    <s v="2017/18"/>
    <n v="12063"/>
    <n v="83051"/>
    <n v="72"/>
    <n v="466"/>
    <n v="12135"/>
    <n v="83517"/>
    <n v="95652"/>
    <n v="220286"/>
    <n v="32778"/>
    <n v="186108"/>
    <n v="218886"/>
    <n v="246"/>
    <n v="1154"/>
    <n v="1400"/>
    <n v="33024"/>
    <n v="187262"/>
    <n v="28961458"/>
    <n v="159100"/>
    <n v="29120558"/>
    <n v="490983"/>
    <n v="0.93533913961467408"/>
    <n v="0.94406779661016949"/>
    <n v="9"/>
    <n v="0.44400000000000001"/>
    <n v="6.4899999999999999E-2"/>
    <n v="5126"/>
    <n v="1920"/>
    <n v="12341"/>
    <n v="28238"/>
  </r>
  <r>
    <x v="11"/>
    <s v="C-IV"/>
    <x v="11"/>
    <x v="5"/>
    <n v="2018"/>
    <s v="2017/18"/>
    <n v="196"/>
    <n v="1276"/>
    <n v="0"/>
    <n v="2"/>
    <n v="196"/>
    <n v="1278"/>
    <n v="1474"/>
    <n v="2385"/>
    <n v="506"/>
    <n v="1872"/>
    <n v="2378"/>
    <n v="0"/>
    <n v="7"/>
    <n v="7"/>
    <n v="506"/>
    <n v="1879"/>
    <n v="401950"/>
    <n v="476"/>
    <n v="402426"/>
    <n v="12506"/>
    <n v="0.95588235294117652"/>
    <n v="0.97826086956521741"/>
    <n v="13"/>
    <n v="0.53800000000000003"/>
    <n v="5.9200000000000003E-2"/>
    <n v="108"/>
    <n v="13"/>
    <n v="177"/>
    <n v="369"/>
  </r>
  <r>
    <x v="12"/>
    <s v="C-IV"/>
    <x v="11"/>
    <x v="5"/>
    <n v="2018"/>
    <s v="2017/18"/>
    <n v="796"/>
    <n v="11196"/>
    <n v="1"/>
    <n v="16"/>
    <n v="797"/>
    <n v="11212"/>
    <n v="12009"/>
    <n v="20034"/>
    <n v="1966"/>
    <n v="18024"/>
    <n v="19990"/>
    <n v="1"/>
    <n v="43"/>
    <n v="44"/>
    <n v="1967"/>
    <n v="18067"/>
    <n v="2743893"/>
    <n v="3992"/>
    <n v="2747885"/>
    <n v="55688"/>
    <n v="0.95741056218057918"/>
    <n v="0.96601941747572817"/>
    <n v="13"/>
    <n v="0.53800000000000003"/>
    <n v="5.9200000000000003E-2"/>
    <n v="1000"/>
    <n v="187"/>
    <n v="497"/>
    <n v="933"/>
  </r>
  <r>
    <x v="13"/>
    <s v="C-IV"/>
    <x v="11"/>
    <x v="5"/>
    <n v="2018"/>
    <s v="2017/18"/>
    <n v="2234"/>
    <n v="14800"/>
    <n v="7"/>
    <n v="139"/>
    <n v="2241"/>
    <n v="14939"/>
    <n v="17180"/>
    <n v="41423"/>
    <n v="6322"/>
    <n v="34714"/>
    <n v="41036"/>
    <n v="25"/>
    <n v="362"/>
    <n v="387"/>
    <n v="6347"/>
    <n v="35076"/>
    <n v="5080118"/>
    <n v="40575"/>
    <n v="5120693"/>
    <n v="94984"/>
    <n v="0.98809523809523814"/>
    <n v="0.92351274787535409"/>
    <n v="13"/>
    <n v="0.53800000000000003"/>
    <n v="5.9200000000000003E-2"/>
    <n v="863"/>
    <n v="117"/>
    <n v="849"/>
    <n v="1681"/>
  </r>
  <r>
    <x v="14"/>
    <s v="C-IV"/>
    <x v="11"/>
    <x v="5"/>
    <n v="2018"/>
    <s v="2017/18"/>
    <n v="81"/>
    <n v="915"/>
    <n v="0"/>
    <n v="3"/>
    <n v="81"/>
    <n v="918"/>
    <n v="999"/>
    <n v="1925"/>
    <n v="235"/>
    <n v="1684"/>
    <n v="1919"/>
    <n v="1"/>
    <n v="5"/>
    <n v="6"/>
    <n v="236"/>
    <n v="1689"/>
    <n v="242002"/>
    <n v="397"/>
    <n v="242399"/>
    <n v="5579"/>
    <n v="1"/>
    <n v="0.8529411764705882"/>
    <n v="13"/>
    <n v="0.53800000000000003"/>
    <n v="5.9200000000000003E-2"/>
    <n v="80"/>
    <n v="3"/>
    <n v="46"/>
    <n v="97"/>
  </r>
  <r>
    <x v="15"/>
    <s v="C-IV"/>
    <x v="11"/>
    <x v="5"/>
    <n v="2018"/>
    <s v="2017/18"/>
    <n v="9320"/>
    <n v="58554"/>
    <n v="15"/>
    <n v="379"/>
    <n v="9335"/>
    <n v="58933"/>
    <n v="68268"/>
    <n v="157266"/>
    <n v="24852"/>
    <n v="131535"/>
    <n v="156387"/>
    <n v="48"/>
    <n v="831"/>
    <n v="879"/>
    <n v="24900"/>
    <n v="132366"/>
    <n v="20536784"/>
    <n v="117213"/>
    <n v="20653997"/>
    <n v="411748"/>
    <n v="0.98506588579795018"/>
    <n v="0.93650068524440389"/>
    <n v="5"/>
    <n v="0.4"/>
    <n v="2.6700000000000002E-2"/>
    <n v="4762"/>
    <n v="1332"/>
    <n v="9497"/>
    <n v="22130"/>
  </r>
  <r>
    <x v="16"/>
    <s v="C-IV"/>
    <x v="11"/>
    <x v="5"/>
    <n v="2018"/>
    <s v="2017/18"/>
    <n v="1449"/>
    <n v="9087"/>
    <n v="3"/>
    <n v="67"/>
    <n v="1452"/>
    <n v="9154"/>
    <n v="10606"/>
    <n v="23692"/>
    <n v="3931"/>
    <n v="19577"/>
    <n v="23508"/>
    <n v="12"/>
    <n v="172"/>
    <n v="184"/>
    <n v="3943"/>
    <n v="19749"/>
    <n v="2939421"/>
    <n v="18179"/>
    <n v="2957600"/>
    <n v="58077"/>
    <n v="1"/>
    <n v="0.95975232198142413"/>
    <n v="13"/>
    <n v="0.53800000000000003"/>
    <n v="5.9200000000000003E-2"/>
    <n v="706"/>
    <n v="109"/>
    <n v="1202"/>
    <n v="2854"/>
  </r>
  <r>
    <x v="17"/>
    <s v="C-IV"/>
    <x v="11"/>
    <x v="5"/>
    <n v="2018"/>
    <s v="2017/18"/>
    <n v="520"/>
    <n v="5789"/>
    <n v="1"/>
    <n v="10"/>
    <n v="521"/>
    <n v="5799"/>
    <n v="6320"/>
    <n v="11620"/>
    <n v="1324"/>
    <n v="10262"/>
    <n v="11586"/>
    <n v="5"/>
    <n v="29"/>
    <n v="34"/>
    <n v="1329"/>
    <n v="10291"/>
    <n v="1543295"/>
    <n v="3807"/>
    <n v="1547102"/>
    <n v="33351"/>
    <n v="0.87132352941176472"/>
    <n v="0.91228070175438591"/>
    <n v="13"/>
    <n v="0.53800000000000003"/>
    <n v="5.9200000000000003E-2"/>
    <n v="363"/>
    <n v="51"/>
    <n v="348"/>
    <n v="675"/>
  </r>
  <r>
    <x v="18"/>
    <s v="C-IV"/>
    <x v="11"/>
    <x v="5"/>
    <n v="2018"/>
    <s v="2017/18"/>
    <n v="212"/>
    <n v="1284"/>
    <n v="0"/>
    <n v="1"/>
    <n v="212"/>
    <n v="1285"/>
    <n v="1497"/>
    <n v="3025"/>
    <n v="588"/>
    <n v="2434"/>
    <n v="3022"/>
    <n v="0"/>
    <n v="3"/>
    <n v="3"/>
    <n v="588"/>
    <n v="2437"/>
    <n v="404450"/>
    <n v="320"/>
    <n v="404770"/>
    <n v="7966"/>
    <n v="0.93333333333333335"/>
    <n v="0.94871794871794868"/>
    <n v="13"/>
    <n v="0.53800000000000003"/>
    <n v="5.9200000000000003E-2"/>
    <n v="84"/>
    <n v="9"/>
    <n v="78"/>
    <n v="145"/>
  </r>
  <r>
    <x v="19"/>
    <s v="LRS"/>
    <x v="11"/>
    <x v="5"/>
    <n v="2018"/>
    <s v="2017/18"/>
    <n v="78148"/>
    <n v="469896"/>
    <n v="1039"/>
    <n v="5265"/>
    <n v="79187"/>
    <n v="475161"/>
    <n v="554348"/>
    <n v="1099100"/>
    <n v="191439"/>
    <n v="893333"/>
    <n v="1084772"/>
    <n v="3261"/>
    <n v="11067"/>
    <n v="14328"/>
    <n v="194700"/>
    <n v="904400"/>
    <n v="150443951"/>
    <n v="1632378"/>
    <n v="152076329"/>
    <n v="3955869"/>
    <n v="0.98864628820960698"/>
    <n v="0.91670242437245231"/>
    <n v="53"/>
    <n v="0.623"/>
    <n v="0.10390000000000001"/>
    <n v="40259"/>
    <n v="14241"/>
    <n v="88981"/>
    <n v="185063"/>
  </r>
  <r>
    <x v="20"/>
    <s v="C-IV"/>
    <x v="11"/>
    <x v="5"/>
    <n v="2018"/>
    <s v="2017/18"/>
    <n v="1580"/>
    <n v="9690"/>
    <n v="8"/>
    <n v="24"/>
    <n v="1588"/>
    <n v="9714"/>
    <n v="11302"/>
    <n v="27315"/>
    <n v="4395"/>
    <n v="22818"/>
    <n v="27213"/>
    <n v="27"/>
    <n v="75"/>
    <n v="102"/>
    <n v="4422"/>
    <n v="22893"/>
    <n v="3531348"/>
    <n v="11684"/>
    <n v="3543032"/>
    <n v="70856"/>
    <n v="0.98326359832635979"/>
    <n v="0.98"/>
    <n v="13"/>
    <n v="0.53800000000000003"/>
    <n v="5.9200000000000003E-2"/>
    <n v="652"/>
    <n v="80"/>
    <n v="2567"/>
    <n v="6292"/>
  </r>
  <r>
    <x v="21"/>
    <s v="C-IV"/>
    <x v="11"/>
    <x v="5"/>
    <n v="2018"/>
    <s v="2017/18"/>
    <n v="506"/>
    <n v="5253"/>
    <n v="16"/>
    <n v="148"/>
    <n v="522"/>
    <n v="5401"/>
    <n v="5923"/>
    <n v="9775"/>
    <n v="1155"/>
    <n v="8228"/>
    <n v="9383"/>
    <n v="48"/>
    <n v="344"/>
    <n v="392"/>
    <n v="1203"/>
    <n v="8572"/>
    <n v="1310342"/>
    <n v="35839"/>
    <n v="1346181"/>
    <n v="47510"/>
    <n v="0.97378277153558057"/>
    <n v="0.9526627218934911"/>
    <n v="13"/>
    <n v="0.53800000000000003"/>
    <n v="5.9200000000000003E-2"/>
    <n v="387"/>
    <n v="120"/>
    <n v="1069"/>
    <n v="1956"/>
  </r>
  <r>
    <x v="22"/>
    <s v="C-IV"/>
    <x v="11"/>
    <x v="5"/>
    <n v="2018"/>
    <s v="2017/18"/>
    <n v="96"/>
    <n v="933"/>
    <n v="1"/>
    <n v="2"/>
    <n v="97"/>
    <n v="935"/>
    <n v="1032"/>
    <n v="1910"/>
    <n v="255"/>
    <n v="1651"/>
    <n v="1906"/>
    <n v="1"/>
    <n v="3"/>
    <n v="4"/>
    <n v="256"/>
    <n v="1654"/>
    <n v="246166"/>
    <n v="376"/>
    <n v="246542"/>
    <n v="4839"/>
    <n v="1"/>
    <n v="1"/>
    <n v="13"/>
    <n v="0.53800000000000003"/>
    <n v="5.9200000000000003E-2"/>
    <n v="78"/>
    <n v="8"/>
    <n v="22"/>
    <n v="39"/>
  </r>
  <r>
    <x v="23"/>
    <s v="C-IV"/>
    <x v="11"/>
    <x v="5"/>
    <n v="2018"/>
    <s v="2017/18"/>
    <n v="470"/>
    <n v="5776"/>
    <n v="1"/>
    <n v="26"/>
    <n v="471"/>
    <n v="5802"/>
    <n v="6273"/>
    <n v="11569"/>
    <n v="1162"/>
    <n v="10343"/>
    <n v="11505"/>
    <n v="1"/>
    <n v="63"/>
    <n v="64"/>
    <n v="1163"/>
    <n v="10406"/>
    <n v="1581700"/>
    <n v="8467"/>
    <n v="1590167"/>
    <n v="42472"/>
    <n v="0.92211838006230529"/>
    <n v="0.87606837606837606"/>
    <n v="13"/>
    <n v="0.53800000000000003"/>
    <n v="5.9200000000000003E-2"/>
    <n v="410"/>
    <n v="53"/>
    <n v="475"/>
    <n v="1075"/>
  </r>
  <r>
    <x v="24"/>
    <s v="C-IV"/>
    <x v="11"/>
    <x v="5"/>
    <n v="2018"/>
    <s v="2017/18"/>
    <n v="3280"/>
    <n v="19757"/>
    <n v="5"/>
    <n v="42"/>
    <n v="3285"/>
    <n v="19799"/>
    <n v="23084"/>
    <n v="53088"/>
    <n v="8916"/>
    <n v="44044"/>
    <n v="52960"/>
    <n v="17"/>
    <n v="111"/>
    <n v="128"/>
    <n v="8933"/>
    <n v="44155"/>
    <n v="6861353"/>
    <n v="10383"/>
    <n v="6871736"/>
    <n v="138190"/>
    <n v="0.98527865404837012"/>
    <n v="0.97380585516178741"/>
    <n v="2"/>
    <n v="1"/>
    <n v="1.18E-2"/>
    <n v="1461"/>
    <n v="260"/>
    <n v="3256"/>
    <n v="7630"/>
  </r>
  <r>
    <x v="25"/>
    <s v="C-IV"/>
    <x v="11"/>
    <x v="5"/>
    <n v="2018"/>
    <s v="2017/18"/>
    <n v="84"/>
    <n v="497"/>
    <n v="0"/>
    <n v="1"/>
    <n v="84"/>
    <n v="498"/>
    <n v="582"/>
    <n v="1216"/>
    <n v="227"/>
    <n v="988"/>
    <n v="1215"/>
    <n v="0"/>
    <n v="1"/>
    <n v="1"/>
    <n v="227"/>
    <n v="989"/>
    <n v="158270"/>
    <n v="0"/>
    <n v="158270"/>
    <n v="3215"/>
    <n v="0.88571428571428568"/>
    <n v="0.92"/>
    <n v="13"/>
    <n v="0.53800000000000003"/>
    <n v="5.9200000000000003E-2"/>
    <n v="39"/>
    <n v="7"/>
    <n v="38"/>
    <n v="69"/>
  </r>
  <r>
    <x v="26"/>
    <s v="C-IV"/>
    <x v="11"/>
    <x v="5"/>
    <n v="2018"/>
    <s v="2017/18"/>
    <n v="9"/>
    <n v="403"/>
    <n v="0"/>
    <n v="1"/>
    <n v="9"/>
    <n v="404"/>
    <n v="413"/>
    <n v="709"/>
    <n v="30"/>
    <n v="676"/>
    <n v="706"/>
    <n v="0"/>
    <n v="3"/>
    <n v="3"/>
    <n v="30"/>
    <n v="679"/>
    <n v="98022"/>
    <n v="356"/>
    <n v="98378"/>
    <n v="3610"/>
    <n v="0.92500000000000004"/>
    <n v="0.92"/>
    <n v="13"/>
    <n v="0.53800000000000003"/>
    <n v="5.9200000000000003E-2"/>
    <n v="52"/>
    <n v="12"/>
    <n v="54"/>
    <n v="117"/>
  </r>
  <r>
    <x v="27"/>
    <s v="C-IV"/>
    <x v="11"/>
    <x v="5"/>
    <n v="2018"/>
    <s v="2017/18"/>
    <n v="2088"/>
    <n v="18207"/>
    <n v="7"/>
    <n v="92"/>
    <n v="2095"/>
    <n v="18299"/>
    <n v="20394"/>
    <n v="45078"/>
    <n v="5448"/>
    <n v="39337"/>
    <n v="44785"/>
    <n v="26"/>
    <n v="267"/>
    <n v="293"/>
    <n v="5474"/>
    <n v="39604"/>
    <n v="5986279"/>
    <n v="30685"/>
    <n v="6016964"/>
    <n v="184570"/>
    <n v="0.9781115879828326"/>
    <n v="0.92895015906680811"/>
    <n v="2"/>
    <n v="0.5"/>
    <n v="4.7199999999999999E-2"/>
    <n v="2940"/>
    <n v="615"/>
    <n v="6473"/>
    <n v="15123"/>
  </r>
  <r>
    <x v="28"/>
    <s v="C-IV"/>
    <x v="11"/>
    <x v="5"/>
    <n v="2018"/>
    <s v="2017/18"/>
    <n v="241"/>
    <n v="2769"/>
    <n v="1"/>
    <n v="19"/>
    <n v="242"/>
    <n v="2788"/>
    <n v="3030"/>
    <n v="6038"/>
    <n v="586"/>
    <n v="5387"/>
    <n v="5973"/>
    <n v="5"/>
    <n v="60"/>
    <n v="65"/>
    <n v="591"/>
    <n v="5447"/>
    <n v="744322"/>
    <n v="5014"/>
    <n v="749336"/>
    <n v="32274"/>
    <n v="0.89444444444444449"/>
    <n v="0.89622641509433965"/>
    <n v="13"/>
    <n v="0.53800000000000003"/>
    <n v="5.9200000000000003E-2"/>
    <n v="289"/>
    <n v="58"/>
    <n v="599"/>
    <n v="1300"/>
  </r>
  <r>
    <x v="29"/>
    <s v="C-IV"/>
    <x v="11"/>
    <x v="5"/>
    <n v="2018"/>
    <s v="2017/18"/>
    <n v="229"/>
    <n v="3798"/>
    <n v="0"/>
    <n v="4"/>
    <n v="229"/>
    <n v="3802"/>
    <n v="4031"/>
    <n v="6939"/>
    <n v="552"/>
    <n v="6377"/>
    <n v="6929"/>
    <n v="1"/>
    <n v="9"/>
    <n v="10"/>
    <n v="553"/>
    <n v="6386"/>
    <n v="954545"/>
    <n v="804"/>
    <n v="955349"/>
    <n v="25751"/>
    <n v="0.78888888888888886"/>
    <n v="0.76119402985074625"/>
    <n v="13"/>
    <n v="0.53800000000000003"/>
    <n v="5.9200000000000003E-2"/>
    <n v="402"/>
    <n v="163"/>
    <n v="109"/>
    <n v="202"/>
  </r>
  <r>
    <x v="30"/>
    <s v="CalWIN"/>
    <x v="11"/>
    <x v="5"/>
    <n v="2018"/>
    <s v="2017/18"/>
    <n v="9064"/>
    <n v="102889"/>
    <n v="70"/>
    <n v="1762"/>
    <n v="9134"/>
    <n v="104651"/>
    <n v="113785"/>
    <n v="230130"/>
    <n v="23472"/>
    <n v="202476"/>
    <n v="225948"/>
    <n v="260"/>
    <n v="3922"/>
    <n v="4182"/>
    <n v="23732"/>
    <n v="206398"/>
    <n v="29725328"/>
    <n v="455734"/>
    <n v="30181062"/>
    <n v="895238"/>
    <n v="0.99566704675028506"/>
    <n v="0.99705159705159707"/>
    <n v="9"/>
    <n v="0.33300000000000002"/>
    <n v="7.5499999999999998E-2"/>
    <n v="6340"/>
    <n v="1437"/>
    <n v="22830"/>
    <n v="50539"/>
  </r>
  <r>
    <x v="31"/>
    <s v="CalWIN"/>
    <x v="11"/>
    <x v="5"/>
    <n v="2018"/>
    <s v="2017/18"/>
    <n v="599"/>
    <n v="7873"/>
    <n v="7"/>
    <n v="43"/>
    <n v="606"/>
    <n v="7916"/>
    <n v="8522"/>
    <n v="15863"/>
    <n v="1575"/>
    <n v="14173"/>
    <n v="15748"/>
    <n v="20"/>
    <n v="95"/>
    <n v="115"/>
    <n v="1595"/>
    <n v="14268"/>
    <n v="1980567"/>
    <n v="12178"/>
    <n v="1992745"/>
    <n v="61933"/>
    <n v="0.9884615384615385"/>
    <n v="0.90686274509803921"/>
    <n v="13"/>
    <n v="0.53800000000000003"/>
    <n v="5.9200000000000003E-2"/>
    <n v="539"/>
    <n v="242"/>
    <n v="563"/>
    <n v="1200"/>
  </r>
  <r>
    <x v="32"/>
    <s v="C-IV"/>
    <x v="11"/>
    <x v="5"/>
    <n v="2018"/>
    <s v="2017/18"/>
    <n v="66"/>
    <n v="1107"/>
    <n v="0"/>
    <n v="1"/>
    <n v="66"/>
    <n v="1108"/>
    <n v="1174"/>
    <n v="2108"/>
    <n v="159"/>
    <n v="1948"/>
    <n v="2107"/>
    <n v="0"/>
    <n v="1"/>
    <n v="1"/>
    <n v="159"/>
    <n v="1949"/>
    <n v="279016"/>
    <n v="177"/>
    <n v="279193"/>
    <n v="6497"/>
    <n v="0.95081967213114749"/>
    <n v="0.97142857142857142"/>
    <n v="13"/>
    <n v="0.53800000000000003"/>
    <n v="5.9200000000000003E-2"/>
    <n v="80"/>
    <n v="14"/>
    <n v="39"/>
    <n v="72"/>
  </r>
  <r>
    <x v="33"/>
    <s v="C-IV"/>
    <x v="11"/>
    <x v="5"/>
    <n v="2018"/>
    <s v="2017/18"/>
    <n v="14115"/>
    <n v="106379"/>
    <n v="41"/>
    <n v="356"/>
    <n v="14156"/>
    <n v="106735"/>
    <n v="120891"/>
    <n v="265986"/>
    <n v="38674"/>
    <n v="226217"/>
    <n v="264891"/>
    <n v="150"/>
    <n v="945"/>
    <n v="1095"/>
    <n v="38824"/>
    <n v="227162"/>
    <n v="34413011"/>
    <n v="109253"/>
    <n v="34522264"/>
    <n v="833931"/>
    <n v="0.99308705984013823"/>
    <n v="0.92058735391069824"/>
    <n v="9"/>
    <n v="0.55600000000000005"/>
    <n v="3.1600000000000003E-2"/>
    <n v="8429"/>
    <n v="2512"/>
    <n v="12844"/>
    <n v="29697"/>
  </r>
  <r>
    <x v="34"/>
    <s v="CalWIN"/>
    <x v="11"/>
    <x v="5"/>
    <n v="2018"/>
    <s v="2017/18"/>
    <n v="13365"/>
    <n v="82018"/>
    <n v="193"/>
    <n v="940"/>
    <n v="13558"/>
    <n v="82958"/>
    <n v="96516"/>
    <n v="202910"/>
    <n v="36308"/>
    <n v="163470"/>
    <n v="199778"/>
    <n v="788"/>
    <n v="2344"/>
    <n v="3132"/>
    <n v="37096"/>
    <n v="165814"/>
    <n v="27627675"/>
    <n v="346358"/>
    <n v="27974033"/>
    <n v="548912"/>
    <n v="0.99281644785731982"/>
    <n v="0.98481308411214952"/>
    <n v="8"/>
    <n v="0.625"/>
    <n v="6.8900000000000003E-2"/>
    <n v="7154"/>
    <n v="2353"/>
    <n v="7433"/>
    <n v="15073"/>
  </r>
  <r>
    <x v="35"/>
    <s v="C-IV"/>
    <x v="11"/>
    <x v="5"/>
    <n v="2018"/>
    <s v="2017/18"/>
    <n v="260"/>
    <n v="1851"/>
    <n v="1"/>
    <n v="7"/>
    <n v="261"/>
    <n v="1858"/>
    <n v="2119"/>
    <n v="4652"/>
    <n v="698"/>
    <n v="3931"/>
    <n v="4629"/>
    <n v="1"/>
    <n v="22"/>
    <n v="23"/>
    <n v="699"/>
    <n v="3953"/>
    <n v="600158"/>
    <n v="2441"/>
    <n v="602599"/>
    <n v="18471"/>
    <n v="0.9652173913043478"/>
    <n v="0.97368421052631582"/>
    <n v="13"/>
    <n v="0.53800000000000003"/>
    <n v="5.9200000000000003E-2"/>
    <n v="174"/>
    <n v="31"/>
    <n v="287"/>
    <n v="688"/>
  </r>
  <r>
    <x v="36"/>
    <s v="C-IV"/>
    <x v="11"/>
    <x v="5"/>
    <n v="2018"/>
    <s v="2017/18"/>
    <n v="21693"/>
    <n v="140182"/>
    <n v="40"/>
    <n v="567"/>
    <n v="21733"/>
    <n v="140749"/>
    <n v="162482"/>
    <n v="352795"/>
    <n v="57110"/>
    <n v="294134"/>
    <n v="351244"/>
    <n v="138"/>
    <n v="1413"/>
    <n v="1551"/>
    <n v="57248"/>
    <n v="295547"/>
    <n v="46768256"/>
    <n v="163613"/>
    <n v="46931869"/>
    <n v="873501"/>
    <n v="0.99403275048570638"/>
    <n v="0.94490131578947367"/>
    <n v="10"/>
    <n v="0.3"/>
    <n v="4.4200000000000003E-2"/>
    <n v="10060"/>
    <n v="2786"/>
    <n v="17033"/>
    <n v="37208"/>
  </r>
  <r>
    <x v="37"/>
    <s v="CalWIN"/>
    <x v="11"/>
    <x v="5"/>
    <n v="2018"/>
    <s v="2017/18"/>
    <n v="11128"/>
    <n v="121327"/>
    <n v="119"/>
    <n v="1140"/>
    <n v="11247"/>
    <n v="122467"/>
    <n v="133714"/>
    <n v="268565"/>
    <n v="31026"/>
    <n v="234436"/>
    <n v="265462"/>
    <n v="406"/>
    <n v="2697"/>
    <n v="3103"/>
    <n v="31432"/>
    <n v="237133"/>
    <n v="34338402"/>
    <n v="319499"/>
    <n v="34657901"/>
    <n v="898226"/>
    <n v="0.97560160427807485"/>
    <n v="0.95692025664527958"/>
    <n v="15"/>
    <n v="0.53300000000000003"/>
    <n v="1.38E-2"/>
    <n v="10584"/>
    <n v="4254"/>
    <n v="12668"/>
    <n v="26525"/>
  </r>
  <r>
    <x v="38"/>
    <s v="CalWIN"/>
    <x v="11"/>
    <x v="5"/>
    <n v="2018"/>
    <s v="2017/18"/>
    <n v="1900"/>
    <n v="30356"/>
    <n v="63"/>
    <n v="1282"/>
    <n v="1963"/>
    <n v="31638"/>
    <n v="33601"/>
    <n v="50348"/>
    <n v="4119"/>
    <n v="44178"/>
    <n v="48297"/>
    <n v="170"/>
    <n v="1881"/>
    <n v="2051"/>
    <n v="4289"/>
    <n v="46059"/>
    <n v="6836419"/>
    <n v="266903"/>
    <n v="7103322"/>
    <n v="218990"/>
    <n v="0.96715049656226126"/>
    <n v="0.78333333333333333"/>
    <n v="2"/>
    <n v="0"/>
    <n v="6.7000000000000004E-2"/>
    <n v="2526"/>
    <n v="819"/>
    <n v="3340"/>
    <n v="5494"/>
  </r>
  <r>
    <x v="39"/>
    <s v="C-IV"/>
    <x v="11"/>
    <x v="5"/>
    <n v="2018"/>
    <s v="2017/18"/>
    <n v="6219"/>
    <n v="40419"/>
    <n v="20"/>
    <n v="254"/>
    <n v="6239"/>
    <n v="40673"/>
    <n v="46912"/>
    <n v="103344"/>
    <n v="15286"/>
    <n v="87296"/>
    <n v="102582"/>
    <n v="65"/>
    <n v="697"/>
    <n v="762"/>
    <n v="15351"/>
    <n v="87993"/>
    <n v="13254483"/>
    <n v="79902"/>
    <n v="13334385"/>
    <n v="297318"/>
    <n v="0.98250128667009784"/>
    <n v="0.92518101367658889"/>
    <n v="4"/>
    <n v="0.5"/>
    <n v="1.29E-2"/>
    <n v="2968"/>
    <n v="998"/>
    <n v="5876"/>
    <n v="12852"/>
  </r>
  <r>
    <x v="40"/>
    <s v="CalWIN"/>
    <x v="11"/>
    <x v="5"/>
    <n v="2018"/>
    <s v="2017/18"/>
    <n v="788"/>
    <n v="8581"/>
    <n v="1"/>
    <n v="18"/>
    <n v="789"/>
    <n v="8599"/>
    <n v="9388"/>
    <n v="16451"/>
    <n v="1981"/>
    <n v="14423"/>
    <n v="16404"/>
    <n v="6"/>
    <n v="41"/>
    <n v="47"/>
    <n v="1987"/>
    <n v="14464"/>
    <n v="2158269"/>
    <n v="4656"/>
    <n v="2162925"/>
    <n v="60412"/>
    <n v="0.97841726618705038"/>
    <n v="0.97247706422018354"/>
    <n v="13"/>
    <n v="0.53800000000000003"/>
    <n v="5.9200000000000003E-2"/>
    <n v="722"/>
    <n v="181"/>
    <n v="951"/>
    <n v="2051"/>
  </r>
  <r>
    <x v="41"/>
    <s v="CalWIN"/>
    <x v="11"/>
    <x v="5"/>
    <n v="2018"/>
    <s v="2017/18"/>
    <n v="611"/>
    <n v="12169"/>
    <n v="9"/>
    <n v="251"/>
    <n v="620"/>
    <n v="12420"/>
    <n v="13040"/>
    <n v="24925"/>
    <n v="1432"/>
    <n v="22834"/>
    <n v="24266"/>
    <n v="26"/>
    <n v="633"/>
    <n v="659"/>
    <n v="1458"/>
    <n v="23467"/>
    <n v="3077477"/>
    <n v="59618"/>
    <n v="3137095"/>
    <n v="149237"/>
    <n v="0.97239915074309979"/>
    <n v="0.93103448275862066"/>
    <n v="13"/>
    <n v="0.53800000000000003"/>
    <n v="5.9200000000000003E-2"/>
    <n v="1004"/>
    <n v="273"/>
    <n v="2745"/>
    <n v="5500"/>
  </r>
  <r>
    <x v="42"/>
    <s v="CalWIN"/>
    <x v="11"/>
    <x v="5"/>
    <n v="2018"/>
    <s v="2017/18"/>
    <n v="2023"/>
    <n v="17105"/>
    <n v="4"/>
    <n v="100"/>
    <n v="2027"/>
    <n v="17205"/>
    <n v="19232"/>
    <n v="37984"/>
    <n v="5343"/>
    <n v="32414"/>
    <n v="37757"/>
    <n v="14"/>
    <n v="213"/>
    <n v="227"/>
    <n v="5357"/>
    <n v="32627"/>
    <n v="5041452"/>
    <n v="23104"/>
    <n v="5064556"/>
    <n v="149340"/>
    <n v="0.87682832948421863"/>
    <n v="0.91003460207612452"/>
    <n v="13"/>
    <n v="0.53800000000000003"/>
    <n v="5.9200000000000003E-2"/>
    <n v="1775"/>
    <n v="535"/>
    <n v="4397"/>
    <n v="10302"/>
  </r>
  <r>
    <x v="43"/>
    <s v="CalWIN"/>
    <x v="11"/>
    <x v="5"/>
    <n v="2018"/>
    <s v="2017/18"/>
    <n v="3498"/>
    <n v="41340"/>
    <n v="37"/>
    <n v="777"/>
    <n v="3535"/>
    <n v="42117"/>
    <n v="45652"/>
    <n v="87809"/>
    <n v="8555"/>
    <n v="77484"/>
    <n v="86039"/>
    <n v="119"/>
    <n v="1651"/>
    <n v="1770"/>
    <n v="8674"/>
    <n v="79135"/>
    <n v="11325838"/>
    <n v="196443"/>
    <n v="11522281"/>
    <n v="423750"/>
    <n v="0.98702983138780809"/>
    <n v="0.96226415094339623"/>
    <n v="4"/>
    <n v="0.75"/>
    <n v="4.5999999999999999E-2"/>
    <n v="2560"/>
    <n v="593"/>
    <n v="7675"/>
    <n v="16022"/>
  </r>
  <r>
    <x v="44"/>
    <s v="CalWIN"/>
    <x v="11"/>
    <x v="5"/>
    <n v="2018"/>
    <s v="2017/18"/>
    <n v="947"/>
    <n v="13385"/>
    <n v="1"/>
    <n v="29"/>
    <n v="948"/>
    <n v="13414"/>
    <n v="14362"/>
    <n v="25568"/>
    <n v="2340"/>
    <n v="23144"/>
    <n v="25484"/>
    <n v="3"/>
    <n v="81"/>
    <n v="84"/>
    <n v="2343"/>
    <n v="23225"/>
    <n v="3429501"/>
    <n v="8515"/>
    <n v="3438016"/>
    <n v="77813"/>
    <n v="0.96788321167883207"/>
    <n v="0.970873786407767"/>
    <n v="13"/>
    <n v="0.53800000000000003"/>
    <n v="5.9200000000000003E-2"/>
    <n v="1003"/>
    <n v="344"/>
    <n v="2245"/>
    <n v="4852"/>
  </r>
  <r>
    <x v="45"/>
    <s v="C-IV"/>
    <x v="11"/>
    <x v="5"/>
    <n v="2018"/>
    <s v="2017/18"/>
    <n v="1140"/>
    <n v="11168"/>
    <n v="1"/>
    <n v="22"/>
    <n v="1141"/>
    <n v="11190"/>
    <n v="12331"/>
    <n v="23085"/>
    <n v="2716"/>
    <n v="20325"/>
    <n v="23041"/>
    <n v="4"/>
    <n v="40"/>
    <n v="44"/>
    <n v="2720"/>
    <n v="20365"/>
    <n v="2995958"/>
    <n v="6240"/>
    <n v="3002198"/>
    <n v="63005"/>
    <n v="0.93717277486910999"/>
    <n v="0.95717884130982367"/>
    <n v="13"/>
    <n v="0.53800000000000003"/>
    <n v="5.9200000000000003E-2"/>
    <n v="961"/>
    <n v="231"/>
    <n v="500"/>
    <n v="823"/>
  </r>
  <r>
    <x v="46"/>
    <s v="C-IV"/>
    <x v="11"/>
    <x v="5"/>
    <n v="2018"/>
    <s v="2017/18"/>
    <n v="10"/>
    <n v="146"/>
    <n v="0"/>
    <n v="0"/>
    <n v="10"/>
    <n v="146"/>
    <n v="156"/>
    <n v="262"/>
    <n v="30"/>
    <n v="232"/>
    <n v="262"/>
    <n v="0"/>
    <n v="0"/>
    <n v="0"/>
    <n v="30"/>
    <n v="232"/>
    <n v="36304"/>
    <n v="0"/>
    <n v="36304"/>
    <n v="842"/>
    <n v="1"/>
    <n v="1"/>
    <n v="13"/>
    <n v="0.53800000000000003"/>
    <n v="5.9200000000000003E-2"/>
    <n v="9"/>
    <n v="0"/>
    <n v="2"/>
    <n v="2"/>
  </r>
  <r>
    <x v="47"/>
    <s v="C-IV"/>
    <x v="11"/>
    <x v="5"/>
    <n v="2018"/>
    <s v="2017/18"/>
    <n v="344"/>
    <n v="2730"/>
    <n v="0"/>
    <n v="4"/>
    <n v="344"/>
    <n v="2734"/>
    <n v="3078"/>
    <n v="6353"/>
    <n v="908"/>
    <n v="5433"/>
    <n v="6341"/>
    <n v="0"/>
    <n v="12"/>
    <n v="12"/>
    <n v="908"/>
    <n v="5445"/>
    <n v="816727"/>
    <n v="1161"/>
    <n v="817888"/>
    <n v="18753"/>
    <n v="0.95348837209302328"/>
    <n v="0.88135593220338981"/>
    <n v="13"/>
    <n v="0.53800000000000003"/>
    <n v="5.9200000000000003E-2"/>
    <n v="278"/>
    <n v="95"/>
    <n v="156"/>
    <n v="287"/>
  </r>
  <r>
    <x v="48"/>
    <s v="CalWIN"/>
    <x v="11"/>
    <x v="5"/>
    <n v="2018"/>
    <s v="2017/18"/>
    <n v="2190"/>
    <n v="18657"/>
    <n v="7"/>
    <n v="120"/>
    <n v="2197"/>
    <n v="18777"/>
    <n v="20974"/>
    <n v="39153"/>
    <n v="5254"/>
    <n v="33614"/>
    <n v="38868"/>
    <n v="25"/>
    <n v="260"/>
    <n v="285"/>
    <n v="5279"/>
    <n v="33874"/>
    <n v="5336535"/>
    <n v="34211"/>
    <n v="5370746"/>
    <n v="121121"/>
    <n v="0.96977329974811088"/>
    <n v="0.96082474226804127"/>
    <n v="3"/>
    <n v="0"/>
    <n v="2.4899999999999999E-2"/>
    <n v="1372"/>
    <n v="437"/>
    <n v="1909"/>
    <n v="3884"/>
  </r>
  <r>
    <x v="49"/>
    <s v="CalWIN"/>
    <x v="11"/>
    <x v="5"/>
    <n v="2018"/>
    <s v="2017/18"/>
    <n v="1199"/>
    <n v="15553"/>
    <n v="10"/>
    <n v="119"/>
    <n v="1209"/>
    <n v="15672"/>
    <n v="16881"/>
    <n v="29682"/>
    <n v="2957"/>
    <n v="26395"/>
    <n v="29352"/>
    <n v="36"/>
    <n v="294"/>
    <n v="330"/>
    <n v="2993"/>
    <n v="26689"/>
    <n v="3833510"/>
    <n v="31431"/>
    <n v="3864941"/>
    <n v="126667"/>
    <n v="0.86422413793103448"/>
    <n v="0.51038575667655783"/>
    <n v="13"/>
    <n v="0.53800000000000003"/>
    <n v="5.9200000000000003E-2"/>
    <n v="931"/>
    <n v="371"/>
    <n v="2520"/>
    <n v="5355"/>
  </r>
  <r>
    <x v="50"/>
    <s v="C-IV"/>
    <x v="11"/>
    <x v="5"/>
    <n v="2018"/>
    <s v="2017/18"/>
    <n v="4767"/>
    <n v="33810"/>
    <n v="11"/>
    <n v="83"/>
    <n v="4778"/>
    <n v="33893"/>
    <n v="38671"/>
    <n v="80673"/>
    <n v="12690"/>
    <n v="67702"/>
    <n v="80392"/>
    <n v="40"/>
    <n v="241"/>
    <n v="281"/>
    <n v="12730"/>
    <n v="67943"/>
    <n v="10577054"/>
    <n v="26291"/>
    <n v="10603345"/>
    <n v="250237"/>
    <n v="0.98370197904540158"/>
    <n v="0.94096916299559474"/>
    <n v="1"/>
    <n v="1"/>
    <n v="2.0299999999999999E-2"/>
    <n v="2578"/>
    <n v="585"/>
    <n v="3940"/>
    <n v="8884"/>
  </r>
  <r>
    <x v="51"/>
    <s v="C-IV"/>
    <x v="11"/>
    <x v="5"/>
    <n v="2018"/>
    <s v="2017/18"/>
    <n v="665"/>
    <n v="4657"/>
    <n v="6"/>
    <n v="31"/>
    <n v="671"/>
    <n v="4688"/>
    <n v="5359"/>
    <n v="12232"/>
    <n v="1862"/>
    <n v="10271"/>
    <n v="12133"/>
    <n v="18"/>
    <n v="81"/>
    <n v="99"/>
    <n v="1880"/>
    <n v="10352"/>
    <n v="1572492"/>
    <n v="10675"/>
    <n v="1583167"/>
    <n v="41402"/>
    <n v="0.97397769516728627"/>
    <n v="0.95169082125603865"/>
    <n v="13"/>
    <n v="0.53800000000000003"/>
    <n v="5.9200000000000003E-2"/>
    <n v="409"/>
    <n v="112"/>
    <n v="549"/>
    <n v="1262"/>
  </r>
  <r>
    <x v="52"/>
    <s v="C-IV"/>
    <x v="11"/>
    <x v="5"/>
    <n v="2018"/>
    <s v="2017/18"/>
    <n v="417"/>
    <n v="3738"/>
    <n v="0"/>
    <n v="4"/>
    <n v="417"/>
    <n v="3742"/>
    <n v="4159"/>
    <n v="9011"/>
    <n v="1049"/>
    <n v="7953"/>
    <n v="9002"/>
    <n v="0"/>
    <n v="9"/>
    <n v="9"/>
    <n v="1049"/>
    <n v="7962"/>
    <n v="1131463"/>
    <n v="1472"/>
    <n v="1132935"/>
    <n v="27206"/>
    <n v="0.89671361502347413"/>
    <n v="0.94557823129251706"/>
    <n v="13"/>
    <n v="0.53800000000000003"/>
    <n v="5.9200000000000003E-2"/>
    <n v="367"/>
    <n v="45"/>
    <n v="384"/>
    <n v="841"/>
  </r>
  <r>
    <x v="53"/>
    <s v="C-IV"/>
    <x v="11"/>
    <x v="5"/>
    <n v="2018"/>
    <s v="2017/18"/>
    <n v="71"/>
    <n v="915"/>
    <n v="0"/>
    <n v="0"/>
    <n v="71"/>
    <n v="915"/>
    <n v="986"/>
    <n v="1685"/>
    <n v="172"/>
    <n v="1512"/>
    <n v="1684"/>
    <n v="0"/>
    <n v="1"/>
    <n v="1"/>
    <n v="172"/>
    <n v="1513"/>
    <n v="234725"/>
    <n v="144"/>
    <n v="234869"/>
    <n v="4823"/>
    <n v="0.984375"/>
    <n v="0.63636363636363635"/>
    <n v="13"/>
    <n v="0.53800000000000003"/>
    <n v="5.9200000000000003E-2"/>
    <n v="76"/>
    <n v="15"/>
    <n v="29"/>
    <n v="42"/>
  </r>
  <r>
    <x v="54"/>
    <s v="CalWIN"/>
    <x v="11"/>
    <x v="5"/>
    <n v="2018"/>
    <s v="2017/18"/>
    <n v="7025"/>
    <n v="43593"/>
    <n v="24"/>
    <n v="384"/>
    <n v="7049"/>
    <n v="43977"/>
    <n v="51026"/>
    <n v="117544"/>
    <n v="19462"/>
    <n v="97002"/>
    <n v="116464"/>
    <n v="79"/>
    <n v="1001"/>
    <n v="1080"/>
    <n v="19541"/>
    <n v="98003"/>
    <n v="15467509"/>
    <n v="122166"/>
    <n v="15589675"/>
    <n v="257570"/>
    <n v="0.99417475728155336"/>
    <n v="0.82352941176470584"/>
    <n v="5"/>
    <n v="0.2"/>
    <n v="2.3400000000000001E-2"/>
    <n v="2627"/>
    <n v="199"/>
    <n v="7442"/>
    <n v="17861"/>
  </r>
  <r>
    <x v="55"/>
    <s v="C-IV"/>
    <x v="11"/>
    <x v="5"/>
    <n v="2018"/>
    <s v="2017/18"/>
    <n v="248"/>
    <n v="2433"/>
    <n v="0"/>
    <n v="4"/>
    <n v="248"/>
    <n v="2437"/>
    <n v="2685"/>
    <n v="4725"/>
    <n v="595"/>
    <n v="4123"/>
    <n v="4718"/>
    <n v="0"/>
    <n v="7"/>
    <n v="7"/>
    <n v="595"/>
    <n v="4130"/>
    <n v="617124"/>
    <n v="559"/>
    <n v="617683"/>
    <n v="13831"/>
    <n v="0.97457627118644063"/>
    <n v="0.97222222222222221"/>
    <n v="13"/>
    <n v="0.53800000000000003"/>
    <n v="5.9200000000000003E-2"/>
    <n v="192"/>
    <n v="2"/>
    <n v="84"/>
    <n v="130"/>
  </r>
  <r>
    <x v="56"/>
    <s v="CalWIN"/>
    <x v="11"/>
    <x v="5"/>
    <n v="2018"/>
    <s v="2017/18"/>
    <n v="2758"/>
    <n v="31361"/>
    <n v="10"/>
    <n v="319"/>
    <n v="2768"/>
    <n v="31680"/>
    <n v="34448"/>
    <n v="67604"/>
    <n v="6893"/>
    <n v="60036"/>
    <n v="66929"/>
    <n v="34"/>
    <n v="641"/>
    <n v="675"/>
    <n v="6927"/>
    <n v="60677"/>
    <n v="8878653"/>
    <n v="82321"/>
    <n v="8960974"/>
    <n v="233425"/>
    <n v="0.98945286750164796"/>
    <n v="0.95342465753424654"/>
    <n v="3"/>
    <n v="0"/>
    <n v="6.9099999999999995E-2"/>
    <n v="2541"/>
    <n v="490"/>
    <n v="5870"/>
    <n v="13722"/>
  </r>
  <r>
    <x v="57"/>
    <s v="CalWIN"/>
    <x v="11"/>
    <x v="5"/>
    <n v="2018"/>
    <s v="2017/18"/>
    <n v="758"/>
    <n v="9263"/>
    <n v="18"/>
    <n v="107"/>
    <n v="776"/>
    <n v="9370"/>
    <n v="10146"/>
    <n v="18712"/>
    <n v="2025"/>
    <n v="16315"/>
    <n v="18340"/>
    <n v="84"/>
    <n v="288"/>
    <n v="372"/>
    <n v="2109"/>
    <n v="16603"/>
    <n v="2512373"/>
    <n v="42721"/>
    <n v="2555094"/>
    <n v="58907"/>
    <n v="0.81632653061224492"/>
    <n v="0.86448598130841126"/>
    <n v="13"/>
    <n v="0.53800000000000003"/>
    <n v="5.9200000000000003E-2"/>
    <n v="833"/>
    <n v="235"/>
    <n v="785"/>
    <n v="1605"/>
  </r>
  <r>
    <x v="58"/>
    <s v="C-IV"/>
    <x v="11"/>
    <x v="5"/>
    <n v="2018"/>
    <s v="2017/18"/>
    <n v="766"/>
    <n v="5205"/>
    <n v="1"/>
    <n v="17"/>
    <n v="767"/>
    <n v="5222"/>
    <n v="5989"/>
    <n v="12838"/>
    <n v="2123"/>
    <n v="10657"/>
    <n v="12780"/>
    <n v="5"/>
    <n v="53"/>
    <n v="58"/>
    <n v="2128"/>
    <n v="10710"/>
    <n v="1681304"/>
    <n v="4833"/>
    <n v="1686137"/>
    <n v="32692"/>
    <n v="0.98559077809798268"/>
    <n v="0.97265625"/>
    <n v="13"/>
    <n v="0.53800000000000003"/>
    <n v="5.9200000000000003E-2"/>
    <n v="459"/>
    <n v="77"/>
    <n v="423"/>
    <n v="901"/>
  </r>
  <r>
    <x v="0"/>
    <s v="n/a"/>
    <x v="0"/>
    <x v="6"/>
    <n v="2018"/>
    <s v="2017/18"/>
    <n v="231845"/>
    <n v="1740342"/>
    <n v="1974"/>
    <n v="16808"/>
    <n v="233819"/>
    <n v="1757150"/>
    <n v="1990969"/>
    <n v="4060982"/>
    <n v="595166"/>
    <n v="3421826"/>
    <n v="4016992"/>
    <n v="6608"/>
    <n v="37382"/>
    <n v="43990"/>
    <n v="601774"/>
    <n v="3459208"/>
    <n v="540728340"/>
    <n v="4869428"/>
    <n v="545597768"/>
    <n v="13334886"/>
    <n v="0.97950903442073423"/>
    <n v="0.90960405489912122"/>
    <n v="220"/>
    <n v="0.59499999999999997"/>
    <n v="6.2700000000000006E-2"/>
    <n v="178297"/>
    <n v="61921"/>
    <n v="266648"/>
    <n v="574799"/>
  </r>
  <r>
    <x v="1"/>
    <s v="CalWIN"/>
    <x v="0"/>
    <x v="6"/>
    <n v="2018"/>
    <s v="2017/18"/>
    <n v="4904"/>
    <n v="50362"/>
    <n v="83"/>
    <n v="1148"/>
    <n v="4987"/>
    <n v="51510"/>
    <n v="56497"/>
    <n v="104937"/>
    <n v="11422"/>
    <n v="90612"/>
    <n v="102034"/>
    <n v="285"/>
    <n v="2618"/>
    <n v="2903"/>
    <n v="11707"/>
    <n v="93230"/>
    <n v="14332669"/>
    <n v="316912"/>
    <n v="14649581"/>
    <n v="436852"/>
    <n v="0.98519999999999996"/>
    <n v="0.9829"/>
    <n v="7"/>
    <n v="0.85699999999999998"/>
    <n v="4.5199999999999997E-2"/>
    <n v="5746"/>
    <n v="2151"/>
    <n v="6311"/>
    <n v="12444"/>
  </r>
  <r>
    <x v="2"/>
    <s v="C-IV"/>
    <x v="0"/>
    <x v="6"/>
    <n v="2018"/>
    <s v="2017/18"/>
    <n v="2"/>
    <n v="77"/>
    <n v="0"/>
    <n v="0"/>
    <n v="2"/>
    <n v="77"/>
    <n v="79"/>
    <n v="139"/>
    <n v="2"/>
    <n v="137"/>
    <n v="139"/>
    <n v="0"/>
    <n v="0"/>
    <n v="0"/>
    <n v="2"/>
    <n v="137"/>
    <n v="16226"/>
    <n v="0"/>
    <n v="16226"/>
    <n v="327"/>
    <n v="1"/>
    <n v="1"/>
    <n v="22"/>
    <n v="0.54500000000000004"/>
    <n v="7.22E-2"/>
    <n v="7"/>
    <n v="1"/>
    <n v="2"/>
    <n v="2"/>
  </r>
  <r>
    <x v="3"/>
    <s v="C-IV"/>
    <x v="0"/>
    <x v="6"/>
    <n v="2018"/>
    <s v="2017/18"/>
    <n v="120"/>
    <n v="1489"/>
    <n v="0"/>
    <n v="0"/>
    <n v="120"/>
    <n v="1489"/>
    <n v="1609"/>
    <n v="2915"/>
    <n v="313"/>
    <n v="2602"/>
    <n v="2915"/>
    <n v="0"/>
    <n v="0"/>
    <n v="0"/>
    <n v="313"/>
    <n v="2602"/>
    <n v="378707"/>
    <n v="0"/>
    <n v="378707"/>
    <n v="8202"/>
    <n v="1"/>
    <n v="0.98461538461538467"/>
    <n v="22"/>
    <n v="0.54500000000000004"/>
    <n v="7.22E-2"/>
    <n v="144"/>
    <n v="37"/>
    <n v="33"/>
    <n v="59"/>
  </r>
  <r>
    <x v="4"/>
    <s v="C-IV"/>
    <x v="0"/>
    <x v="6"/>
    <n v="2018"/>
    <s v="2017/18"/>
    <n v="1507"/>
    <n v="15466"/>
    <n v="1"/>
    <n v="38"/>
    <n v="1508"/>
    <n v="15504"/>
    <n v="17012"/>
    <n v="31060"/>
    <n v="3750"/>
    <n v="27224"/>
    <n v="30974"/>
    <n v="3"/>
    <n v="83"/>
    <n v="86"/>
    <n v="3753"/>
    <n v="27307"/>
    <n v="4194496"/>
    <n v="10360"/>
    <n v="4204856"/>
    <n v="83754"/>
    <n v="0.93989071038251371"/>
    <n v="0.94459459459459461"/>
    <n v="22"/>
    <n v="0.54500000000000004"/>
    <n v="7.22E-2"/>
    <n v="1967"/>
    <n v="916"/>
    <n v="748"/>
    <n v="1296"/>
  </r>
  <r>
    <x v="5"/>
    <s v="C-IV"/>
    <x v="0"/>
    <x v="6"/>
    <n v="2018"/>
    <s v="2017/18"/>
    <n v="210"/>
    <n v="2585"/>
    <n v="0"/>
    <n v="3"/>
    <n v="210"/>
    <n v="2588"/>
    <n v="2798"/>
    <n v="5042"/>
    <n v="561"/>
    <n v="4474"/>
    <n v="5035"/>
    <n v="0"/>
    <n v="7"/>
    <n v="7"/>
    <n v="561"/>
    <n v="4481"/>
    <n v="654456"/>
    <n v="512"/>
    <n v="654968"/>
    <n v="12114"/>
    <n v="0.9726027397260274"/>
    <n v="0.95652173913043481"/>
    <n v="22"/>
    <n v="0.54500000000000004"/>
    <n v="7.22E-2"/>
    <n v="252"/>
    <n v="41"/>
    <n v="62"/>
    <n v="116"/>
  </r>
  <r>
    <x v="6"/>
    <s v="C-IV"/>
    <x v="0"/>
    <x v="6"/>
    <n v="2018"/>
    <s v="2017/18"/>
    <n v="60"/>
    <n v="620"/>
    <n v="0"/>
    <n v="2"/>
    <n v="60"/>
    <n v="622"/>
    <n v="682"/>
    <n v="1486"/>
    <n v="140"/>
    <n v="1341"/>
    <n v="1481"/>
    <n v="0"/>
    <n v="5"/>
    <n v="5"/>
    <n v="140"/>
    <n v="1346"/>
    <n v="189279"/>
    <n v="232"/>
    <n v="189511"/>
    <n v="9335"/>
    <n v="0.90476190476190477"/>
    <n v="0.96875"/>
    <n v="22"/>
    <n v="0.54500000000000004"/>
    <n v="7.22E-2"/>
    <n v="90"/>
    <n v="15"/>
    <n v="101"/>
    <n v="238"/>
  </r>
  <r>
    <x v="7"/>
    <s v="CalWIN"/>
    <x v="0"/>
    <x v="6"/>
    <n v="2018"/>
    <s v="2017/18"/>
    <n v="3515"/>
    <n v="27622"/>
    <n v="38"/>
    <n v="261"/>
    <n v="3553"/>
    <n v="27883"/>
    <n v="31436"/>
    <n v="62160"/>
    <n v="8259"/>
    <n v="53061"/>
    <n v="61320"/>
    <n v="138"/>
    <n v="702"/>
    <n v="840"/>
    <n v="8397"/>
    <n v="53763"/>
    <n v="8513198"/>
    <n v="79754"/>
    <n v="8592952"/>
    <n v="272323"/>
    <n v="0.97906755470980023"/>
    <n v="0.97919999999999996"/>
    <n v="4"/>
    <n v="0.75"/>
    <n v="4.0800000000000003E-2"/>
    <n v="2750"/>
    <n v="1091"/>
    <n v="4239"/>
    <n v="8610"/>
  </r>
  <r>
    <x v="8"/>
    <s v="C-IV"/>
    <x v="0"/>
    <x v="6"/>
    <n v="2018"/>
    <s v="2017/18"/>
    <n v="355"/>
    <n v="2247"/>
    <n v="0"/>
    <n v="0"/>
    <n v="355"/>
    <n v="2247"/>
    <n v="2602"/>
    <n v="5196"/>
    <n v="971"/>
    <n v="4224"/>
    <n v="5195"/>
    <n v="0"/>
    <n v="1"/>
    <n v="1"/>
    <n v="971"/>
    <n v="4225"/>
    <n v="679718"/>
    <n v="152"/>
    <n v="679870"/>
    <n v="12089"/>
    <n v="1"/>
    <n v="0.85333333333333339"/>
    <n v="22"/>
    <n v="0.54500000000000004"/>
    <n v="7.22E-2"/>
    <n v="194"/>
    <n v="24"/>
    <n v="107"/>
    <n v="182"/>
  </r>
  <r>
    <x v="9"/>
    <s v="C-IV"/>
    <x v="0"/>
    <x v="6"/>
    <n v="2018"/>
    <s v="2017/18"/>
    <n v="488"/>
    <n v="6027"/>
    <n v="1"/>
    <n v="13"/>
    <n v="489"/>
    <n v="6040"/>
    <n v="6529"/>
    <n v="11339"/>
    <n v="1132"/>
    <n v="10173"/>
    <n v="11305"/>
    <n v="2"/>
    <n v="32"/>
    <n v="34"/>
    <n v="1134"/>
    <n v="10205"/>
    <n v="1496780"/>
    <n v="2504"/>
    <n v="1499284"/>
    <n v="38769"/>
    <n v="0.99085365853658536"/>
    <n v="1"/>
    <n v="22"/>
    <n v="0.54500000000000004"/>
    <n v="7.22E-2"/>
    <n v="613"/>
    <n v="104"/>
    <n v="332"/>
    <n v="680"/>
  </r>
  <r>
    <x v="10"/>
    <s v="CalWIN"/>
    <x v="0"/>
    <x v="6"/>
    <n v="2018"/>
    <s v="2017/18"/>
    <n v="12064"/>
    <n v="82476"/>
    <n v="73"/>
    <n v="464"/>
    <n v="12137"/>
    <n v="82940"/>
    <n v="95077"/>
    <n v="219123"/>
    <n v="32700"/>
    <n v="185023"/>
    <n v="217723"/>
    <n v="241"/>
    <n v="1159"/>
    <n v="1400"/>
    <n v="32941"/>
    <n v="186182"/>
    <n v="28757501"/>
    <n v="160841"/>
    <n v="28918342"/>
    <n v="490995"/>
    <n v="0.94232331437855399"/>
    <n v="0.69015544041450783"/>
    <n v="12"/>
    <n v="0.58299999999999996"/>
    <n v="7.17E-2"/>
    <n v="6327"/>
    <n v="2621"/>
    <n v="12551"/>
    <n v="28709"/>
  </r>
  <r>
    <x v="11"/>
    <s v="C-IV"/>
    <x v="0"/>
    <x v="6"/>
    <n v="2018"/>
    <s v="2017/18"/>
    <n v="193"/>
    <n v="1298"/>
    <n v="0"/>
    <n v="2"/>
    <n v="193"/>
    <n v="1300"/>
    <n v="1493"/>
    <n v="3425"/>
    <n v="504"/>
    <n v="2914"/>
    <n v="3418"/>
    <n v="0"/>
    <n v="7"/>
    <n v="7"/>
    <n v="504"/>
    <n v="2921"/>
    <n v="409547"/>
    <n v="651"/>
    <n v="410198"/>
    <n v="12466"/>
    <n v="0.92405063291139244"/>
    <n v="0.98039215686274506"/>
    <n v="22"/>
    <n v="0.54500000000000004"/>
    <n v="7.22E-2"/>
    <n v="127"/>
    <n v="21"/>
    <n v="176"/>
    <n v="364"/>
  </r>
  <r>
    <x v="12"/>
    <s v="C-IV"/>
    <x v="0"/>
    <x v="6"/>
    <n v="2018"/>
    <s v="2017/18"/>
    <n v="804"/>
    <n v="11206"/>
    <n v="1"/>
    <n v="15"/>
    <n v="805"/>
    <n v="11221"/>
    <n v="12026"/>
    <n v="20071"/>
    <n v="1986"/>
    <n v="18044"/>
    <n v="20030"/>
    <n v="1"/>
    <n v="40"/>
    <n v="41"/>
    <n v="1987"/>
    <n v="18084"/>
    <n v="2765493"/>
    <n v="3571"/>
    <n v="2769064"/>
    <n v="56039"/>
    <n v="0.98493975903614461"/>
    <n v="0.9854469854469855"/>
    <n v="22"/>
    <n v="0.54500000000000004"/>
    <n v="7.22E-2"/>
    <n v="1425"/>
    <n v="343"/>
    <n v="474"/>
    <n v="893"/>
  </r>
  <r>
    <x v="13"/>
    <s v="C-IV"/>
    <x v="0"/>
    <x v="6"/>
    <n v="2018"/>
    <s v="2017/18"/>
    <n v="2210"/>
    <n v="14793"/>
    <n v="7"/>
    <n v="139"/>
    <n v="2217"/>
    <n v="14932"/>
    <n v="17149"/>
    <n v="41050"/>
    <n v="6225"/>
    <n v="34438"/>
    <n v="40663"/>
    <n v="25"/>
    <n v="362"/>
    <n v="387"/>
    <n v="6250"/>
    <n v="34800"/>
    <n v="5041964"/>
    <n v="40628"/>
    <n v="5082592"/>
    <n v="95433"/>
    <n v="0.97236842105263155"/>
    <n v="0.92750533049040507"/>
    <n v="22"/>
    <n v="0.54500000000000004"/>
    <n v="7.22E-2"/>
    <n v="1156"/>
    <n v="160"/>
    <n v="846"/>
    <n v="1680"/>
  </r>
  <r>
    <x v="14"/>
    <s v="C-IV"/>
    <x v="0"/>
    <x v="6"/>
    <n v="2018"/>
    <s v="2017/18"/>
    <n v="81"/>
    <n v="949"/>
    <n v="0"/>
    <n v="3"/>
    <n v="81"/>
    <n v="952"/>
    <n v="1033"/>
    <n v="2002"/>
    <n v="230"/>
    <n v="1766"/>
    <n v="1996"/>
    <n v="1"/>
    <n v="5"/>
    <n v="6"/>
    <n v="231"/>
    <n v="1771"/>
    <n v="250031"/>
    <n v="552"/>
    <n v="250583"/>
    <n v="5652"/>
    <n v="1"/>
    <n v="0.87234042553191493"/>
    <n v="22"/>
    <n v="0.54500000000000004"/>
    <n v="7.22E-2"/>
    <n v="93"/>
    <n v="7"/>
    <n v="45"/>
    <n v="91"/>
  </r>
  <r>
    <x v="15"/>
    <s v="C-IV"/>
    <x v="0"/>
    <x v="6"/>
    <n v="2018"/>
    <s v="2017/18"/>
    <n v="9482"/>
    <n v="58415"/>
    <n v="16"/>
    <n v="386"/>
    <n v="9498"/>
    <n v="58801"/>
    <n v="68299"/>
    <n v="157208"/>
    <n v="25270"/>
    <n v="131016"/>
    <n v="156286"/>
    <n v="54"/>
    <n v="868"/>
    <n v="922"/>
    <n v="25324"/>
    <n v="131884"/>
    <n v="20622025"/>
    <n v="123892"/>
    <n v="20745917"/>
    <n v="415879"/>
    <n v="0.98085053469286243"/>
    <n v="0.90787019768743005"/>
    <n v="6"/>
    <n v="0.5"/>
    <n v="2.1600000000000001E-2"/>
    <n v="7258"/>
    <n v="2034"/>
    <n v="9608"/>
    <n v="22324"/>
  </r>
  <r>
    <x v="16"/>
    <s v="C-IV"/>
    <x v="0"/>
    <x v="6"/>
    <n v="2018"/>
    <s v="2017/18"/>
    <n v="1459"/>
    <n v="9237"/>
    <n v="4"/>
    <n v="70"/>
    <n v="1463"/>
    <n v="9307"/>
    <n v="10770"/>
    <n v="23971"/>
    <n v="3933"/>
    <n v="19845"/>
    <n v="23778"/>
    <n v="15"/>
    <n v="178"/>
    <n v="193"/>
    <n v="3948"/>
    <n v="20023"/>
    <n v="2987273"/>
    <n v="18331"/>
    <n v="3005604"/>
    <n v="58529"/>
    <n v="0.99294781382228492"/>
    <n v="0.94541910331384016"/>
    <n v="22"/>
    <n v="0.54500000000000004"/>
    <n v="7.22E-2"/>
    <n v="1122"/>
    <n v="191"/>
    <n v="1208"/>
    <n v="2867"/>
  </r>
  <r>
    <x v="17"/>
    <s v="C-IV"/>
    <x v="0"/>
    <x v="6"/>
    <n v="2018"/>
    <s v="2017/18"/>
    <n v="523"/>
    <n v="5861"/>
    <n v="1"/>
    <n v="11"/>
    <n v="524"/>
    <n v="5872"/>
    <n v="6396"/>
    <n v="11684"/>
    <n v="1330"/>
    <n v="10321"/>
    <n v="11651"/>
    <n v="5"/>
    <n v="28"/>
    <n v="33"/>
    <n v="1335"/>
    <n v="10349"/>
    <n v="1548021"/>
    <n v="2846"/>
    <n v="1550867"/>
    <n v="33590"/>
    <n v="0.90490797546012269"/>
    <n v="0.92050209205020916"/>
    <n v="22"/>
    <n v="0.54500000000000004"/>
    <n v="7.22E-2"/>
    <n v="482"/>
    <n v="80"/>
    <n v="360"/>
    <n v="695"/>
  </r>
  <r>
    <x v="18"/>
    <s v="C-IV"/>
    <x v="0"/>
    <x v="6"/>
    <n v="2018"/>
    <s v="2017/18"/>
    <n v="206"/>
    <n v="1308"/>
    <n v="0"/>
    <n v="1"/>
    <n v="206"/>
    <n v="1309"/>
    <n v="1515"/>
    <n v="3044"/>
    <n v="574"/>
    <n v="2468"/>
    <n v="3042"/>
    <n v="0"/>
    <n v="2"/>
    <n v="2"/>
    <n v="574"/>
    <n v="2470"/>
    <n v="405408"/>
    <n v="320"/>
    <n v="405728"/>
    <n v="8025"/>
    <n v="0.93975903614457834"/>
    <n v="0.73913043478260865"/>
    <n v="22"/>
    <n v="0.54500000000000004"/>
    <n v="7.22E-2"/>
    <n v="146"/>
    <n v="24"/>
    <n v="77"/>
    <n v="140"/>
  </r>
  <r>
    <x v="19"/>
    <s v="LRS"/>
    <x v="0"/>
    <x v="6"/>
    <n v="2018"/>
    <s v="2017/18"/>
    <n v="77181"/>
    <n v="472117"/>
    <n v="1030"/>
    <n v="5296"/>
    <n v="78211"/>
    <n v="477413"/>
    <n v="555624"/>
    <n v="1097151"/>
    <n v="189006"/>
    <n v="893785"/>
    <n v="1082791"/>
    <n v="3218"/>
    <n v="11142"/>
    <n v="14360"/>
    <n v="192224"/>
    <n v="904927"/>
    <n v="150271560"/>
    <n v="1624018"/>
    <n v="151895578"/>
    <n v="3968282"/>
    <n v="0.99184549356223173"/>
    <n v="0.91588909034626098"/>
    <n v="70"/>
    <n v="0.71399999999999997"/>
    <n v="0.1033"/>
    <n v="50642"/>
    <n v="19589"/>
    <n v="88291"/>
    <n v="184292"/>
  </r>
  <r>
    <x v="20"/>
    <s v="C-IV"/>
    <x v="0"/>
    <x v="6"/>
    <n v="2018"/>
    <s v="2017/18"/>
    <n v="1654"/>
    <n v="9682"/>
    <n v="7"/>
    <n v="27"/>
    <n v="1661"/>
    <n v="9709"/>
    <n v="11370"/>
    <n v="27424"/>
    <n v="4603"/>
    <n v="22717"/>
    <n v="27320"/>
    <n v="24"/>
    <n v="80"/>
    <n v="104"/>
    <n v="4627"/>
    <n v="22797"/>
    <n v="3551973"/>
    <n v="12593"/>
    <n v="3564566"/>
    <n v="71134"/>
    <n v="0.99411764705882355"/>
    <n v="0.97826086956521741"/>
    <n v="22"/>
    <n v="0.54500000000000004"/>
    <n v="7.22E-2"/>
    <n v="769"/>
    <n v="92"/>
    <n v="2554"/>
    <n v="6262"/>
  </r>
  <r>
    <x v="21"/>
    <s v="C-IV"/>
    <x v="0"/>
    <x v="6"/>
    <n v="2018"/>
    <s v="2017/18"/>
    <n v="518"/>
    <n v="5328"/>
    <n v="14"/>
    <n v="147"/>
    <n v="532"/>
    <n v="5475"/>
    <n v="6007"/>
    <n v="9872"/>
    <n v="1189"/>
    <n v="8294"/>
    <n v="9483"/>
    <n v="43"/>
    <n v="346"/>
    <n v="389"/>
    <n v="1232"/>
    <n v="8640"/>
    <n v="1324254"/>
    <n v="33851"/>
    <n v="1358105"/>
    <n v="47777"/>
    <n v="0.991044776119403"/>
    <n v="0.90783410138248843"/>
    <n v="22"/>
    <n v="0.54500000000000004"/>
    <n v="7.22E-2"/>
    <n v="532"/>
    <n v="149"/>
    <n v="1073"/>
    <n v="1973"/>
  </r>
  <r>
    <x v="22"/>
    <s v="C-IV"/>
    <x v="0"/>
    <x v="6"/>
    <n v="2018"/>
    <s v="2017/18"/>
    <n v="104"/>
    <n v="932"/>
    <n v="1"/>
    <n v="3"/>
    <n v="105"/>
    <n v="935"/>
    <n v="1040"/>
    <n v="1926"/>
    <n v="272"/>
    <n v="1649"/>
    <n v="1921"/>
    <n v="1"/>
    <n v="4"/>
    <n v="5"/>
    <n v="273"/>
    <n v="1653"/>
    <n v="248237"/>
    <n v="567"/>
    <n v="248804"/>
    <n v="4910"/>
    <n v="0.98039215686274506"/>
    <n v="0.97368421052631582"/>
    <n v="22"/>
    <n v="0.54500000000000004"/>
    <n v="7.22E-2"/>
    <n v="85"/>
    <n v="21"/>
    <n v="25"/>
    <n v="43"/>
  </r>
  <r>
    <x v="23"/>
    <s v="C-IV"/>
    <x v="0"/>
    <x v="6"/>
    <n v="2018"/>
    <s v="2017/18"/>
    <n v="456"/>
    <n v="5801"/>
    <n v="1"/>
    <n v="29"/>
    <n v="457"/>
    <n v="5830"/>
    <n v="6287"/>
    <n v="11559"/>
    <n v="1146"/>
    <n v="10340"/>
    <n v="11486"/>
    <n v="2"/>
    <n v="71"/>
    <n v="73"/>
    <n v="1148"/>
    <n v="10411"/>
    <n v="1592679"/>
    <n v="8699"/>
    <n v="1601378"/>
    <n v="42816"/>
    <n v="0.93939393939393945"/>
    <n v="0.88102893890675238"/>
    <n v="22"/>
    <n v="0.54500000000000004"/>
    <n v="7.22E-2"/>
    <n v="616"/>
    <n v="103"/>
    <n v="484"/>
    <n v="1092"/>
  </r>
  <r>
    <x v="24"/>
    <s v="C-IV"/>
    <x v="0"/>
    <x v="6"/>
    <n v="2018"/>
    <s v="2017/18"/>
    <n v="3320"/>
    <n v="19793"/>
    <n v="6"/>
    <n v="44"/>
    <n v="3326"/>
    <n v="19837"/>
    <n v="23163"/>
    <n v="53153"/>
    <n v="9039"/>
    <n v="43975"/>
    <n v="53014"/>
    <n v="24"/>
    <n v="115"/>
    <n v="139"/>
    <n v="9063"/>
    <n v="44090"/>
    <n v="6885081"/>
    <n v="13084"/>
    <n v="6898165"/>
    <n v="138552"/>
    <n v="0.97720797720797725"/>
    <n v="0.97278911564625847"/>
    <n v="2"/>
    <n v="1"/>
    <n v="4.2999999999999997E-2"/>
    <n v="1879"/>
    <n v="408"/>
    <n v="3262"/>
    <n v="7659"/>
  </r>
  <r>
    <x v="25"/>
    <s v="C-IV"/>
    <x v="0"/>
    <x v="6"/>
    <n v="2018"/>
    <s v="2017/18"/>
    <n v="81"/>
    <n v="513"/>
    <n v="0"/>
    <n v="0"/>
    <n v="81"/>
    <n v="513"/>
    <n v="594"/>
    <n v="1244"/>
    <n v="220"/>
    <n v="1024"/>
    <n v="1244"/>
    <n v="0"/>
    <n v="0"/>
    <n v="0"/>
    <n v="220"/>
    <n v="1024"/>
    <n v="163153"/>
    <n v="0"/>
    <n v="163153"/>
    <n v="3283"/>
    <n v="0.97222222222222221"/>
    <n v="0.96296296296296291"/>
    <n v="22"/>
    <n v="0.54500000000000004"/>
    <n v="7.22E-2"/>
    <n v="47"/>
    <n v="4"/>
    <n v="38"/>
    <n v="71"/>
  </r>
  <r>
    <x v="26"/>
    <s v="C-IV"/>
    <x v="0"/>
    <x v="6"/>
    <n v="2018"/>
    <s v="2017/18"/>
    <n v="8"/>
    <n v="392"/>
    <n v="0"/>
    <n v="1"/>
    <n v="8"/>
    <n v="393"/>
    <n v="401"/>
    <n v="697"/>
    <n v="24"/>
    <n v="670"/>
    <n v="694"/>
    <n v="0"/>
    <n v="3"/>
    <n v="3"/>
    <n v="24"/>
    <n v="673"/>
    <n v="98944"/>
    <n v="356"/>
    <n v="99300"/>
    <n v="3623"/>
    <n v="0.95238095238095233"/>
    <n v="0.9375"/>
    <n v="22"/>
    <n v="0.54500000000000004"/>
    <n v="7.22E-2"/>
    <n v="37"/>
    <n v="9"/>
    <n v="54"/>
    <n v="115"/>
  </r>
  <r>
    <x v="27"/>
    <s v="C-IV"/>
    <x v="0"/>
    <x v="6"/>
    <n v="2018"/>
    <s v="2017/18"/>
    <n v="2378"/>
    <n v="18719"/>
    <n v="6"/>
    <n v="101"/>
    <n v="2384"/>
    <n v="18820"/>
    <n v="21204"/>
    <n v="47217"/>
    <n v="6209"/>
    <n v="40683"/>
    <n v="46892"/>
    <n v="24"/>
    <n v="301"/>
    <n v="325"/>
    <n v="6233"/>
    <n v="40984"/>
    <n v="6492446"/>
    <n v="31911"/>
    <n v="6524357"/>
    <n v="186104"/>
    <n v="0.969896004378763"/>
    <n v="0.9247787610619469"/>
    <n v="2"/>
    <n v="0.5"/>
    <n v="4.8099999999999997E-2"/>
    <n v="2522"/>
    <n v="669"/>
    <n v="6818"/>
    <n v="15917"/>
  </r>
  <r>
    <x v="28"/>
    <s v="C-IV"/>
    <x v="0"/>
    <x v="6"/>
    <n v="2018"/>
    <s v="2017/18"/>
    <n v="258"/>
    <n v="2783"/>
    <n v="1"/>
    <n v="20"/>
    <n v="259"/>
    <n v="2803"/>
    <n v="3062"/>
    <n v="6110"/>
    <n v="626"/>
    <n v="5421"/>
    <n v="6047"/>
    <n v="5"/>
    <n v="58"/>
    <n v="63"/>
    <n v="631"/>
    <n v="5479"/>
    <n v="759471"/>
    <n v="4526"/>
    <n v="763997"/>
    <n v="32336"/>
    <n v="0.89655172413793105"/>
    <n v="0.86238532110091748"/>
    <n v="22"/>
    <n v="0.54500000000000004"/>
    <n v="7.22E-2"/>
    <n v="385"/>
    <n v="88"/>
    <n v="618"/>
    <n v="1347"/>
  </r>
  <r>
    <x v="29"/>
    <s v="C-IV"/>
    <x v="0"/>
    <x v="6"/>
    <n v="2018"/>
    <s v="2017/18"/>
    <n v="238"/>
    <n v="3774"/>
    <n v="1"/>
    <n v="6"/>
    <n v="239"/>
    <n v="3780"/>
    <n v="4019"/>
    <n v="6901"/>
    <n v="580"/>
    <n v="6306"/>
    <n v="6886"/>
    <n v="3"/>
    <n v="12"/>
    <n v="15"/>
    <n v="583"/>
    <n v="6318"/>
    <n v="939986"/>
    <n v="1648"/>
    <n v="941634"/>
    <n v="26131"/>
    <n v="0.73684210526315796"/>
    <n v="0.76162790697674421"/>
    <n v="22"/>
    <n v="0.54500000000000004"/>
    <n v="7.22E-2"/>
    <n v="426"/>
    <n v="160"/>
    <n v="112"/>
    <n v="199"/>
  </r>
  <r>
    <x v="30"/>
    <s v="CalWIN"/>
    <x v="0"/>
    <x v="6"/>
    <n v="2018"/>
    <s v="2017/18"/>
    <n v="9047"/>
    <n v="102736"/>
    <n v="76"/>
    <n v="1725"/>
    <n v="9123"/>
    <n v="104461"/>
    <n v="113584"/>
    <n v="226935"/>
    <n v="23354"/>
    <n v="199467"/>
    <n v="222821"/>
    <n v="273"/>
    <n v="3841"/>
    <n v="4114"/>
    <n v="23627"/>
    <n v="203308"/>
    <n v="29570073"/>
    <n v="453354"/>
    <n v="30023427"/>
    <n v="894271"/>
    <n v="0.98945019273686341"/>
    <n v="0.99809741248097417"/>
    <n v="12"/>
    <n v="0.5"/>
    <n v="9.1300000000000006E-2"/>
    <n v="8691"/>
    <n v="2947"/>
    <n v="22818"/>
    <n v="50355"/>
  </r>
  <r>
    <x v="31"/>
    <s v="CalWIN"/>
    <x v="0"/>
    <x v="6"/>
    <n v="2018"/>
    <s v="2017/18"/>
    <n v="583"/>
    <n v="7949"/>
    <n v="5"/>
    <n v="39"/>
    <n v="588"/>
    <n v="7988"/>
    <n v="8576"/>
    <n v="15802"/>
    <n v="1535"/>
    <n v="14163"/>
    <n v="15698"/>
    <n v="20"/>
    <n v="84"/>
    <n v="104"/>
    <n v="1555"/>
    <n v="14247"/>
    <n v="1969573"/>
    <n v="11620"/>
    <n v="1981193"/>
    <n v="62516"/>
    <n v="1"/>
    <n v="0.91221374045801529"/>
    <n v="22"/>
    <n v="0.54500000000000004"/>
    <n v="7.22E-2"/>
    <n v="753"/>
    <n v="365"/>
    <n v="560"/>
    <n v="1191"/>
  </r>
  <r>
    <x v="32"/>
    <s v="C-IV"/>
    <x v="0"/>
    <x v="6"/>
    <n v="2018"/>
    <s v="2017/18"/>
    <n v="69"/>
    <n v="1150"/>
    <n v="0"/>
    <n v="1"/>
    <n v="69"/>
    <n v="1151"/>
    <n v="1220"/>
    <n v="2202"/>
    <n v="165"/>
    <n v="2036"/>
    <n v="2201"/>
    <n v="0"/>
    <n v="1"/>
    <n v="1"/>
    <n v="165"/>
    <n v="2037"/>
    <n v="289283"/>
    <n v="177"/>
    <n v="289460"/>
    <n v="6570"/>
    <n v="0.97701149425287359"/>
    <n v="0.921875"/>
    <n v="22"/>
    <n v="0.54500000000000004"/>
    <n v="7.22E-2"/>
    <n v="130"/>
    <n v="34"/>
    <n v="40"/>
    <n v="76"/>
  </r>
  <r>
    <x v="33"/>
    <s v="C-IV"/>
    <x v="0"/>
    <x v="6"/>
    <n v="2018"/>
    <s v="2017/18"/>
    <n v="13894"/>
    <n v="105781"/>
    <n v="38"/>
    <n v="348"/>
    <n v="13932"/>
    <n v="106129"/>
    <n v="120061"/>
    <n v="263086"/>
    <n v="37888"/>
    <n v="224137"/>
    <n v="262025"/>
    <n v="143"/>
    <n v="918"/>
    <n v="1061"/>
    <n v="38031"/>
    <n v="225055"/>
    <n v="34158230"/>
    <n v="104220"/>
    <n v="34262450"/>
    <n v="837348"/>
    <n v="0.99038461538461542"/>
    <n v="0.90085312427945585"/>
    <n v="11"/>
    <n v="0.63600000000000001"/>
    <n v="4.5999999999999999E-2"/>
    <n v="11559"/>
    <n v="3672"/>
    <n v="12808"/>
    <n v="29547"/>
  </r>
  <r>
    <x v="34"/>
    <s v="CalWIN"/>
    <x v="0"/>
    <x v="6"/>
    <n v="2018"/>
    <s v="2017/18"/>
    <n v="13109"/>
    <n v="82136"/>
    <n v="194"/>
    <n v="923"/>
    <n v="13303"/>
    <n v="83059"/>
    <n v="96362"/>
    <n v="200821"/>
    <n v="35528"/>
    <n v="162149"/>
    <n v="197677"/>
    <n v="806"/>
    <n v="2338"/>
    <n v="3144"/>
    <n v="36334"/>
    <n v="164487"/>
    <n v="27530492"/>
    <n v="344696"/>
    <n v="27875188"/>
    <n v="546594"/>
    <n v="0.99390243902439024"/>
    <n v="0.90947148090005236"/>
    <n v="12"/>
    <n v="0.66700000000000004"/>
    <n v="6.9000000000000006E-2"/>
    <n v="9470"/>
    <n v="3591"/>
    <n v="7565"/>
    <n v="15336"/>
  </r>
  <r>
    <x v="35"/>
    <s v="C-IV"/>
    <x v="0"/>
    <x v="6"/>
    <n v="2018"/>
    <s v="2017/18"/>
    <n v="254"/>
    <n v="1866"/>
    <n v="1"/>
    <n v="7"/>
    <n v="255"/>
    <n v="1873"/>
    <n v="2128"/>
    <n v="4659"/>
    <n v="699"/>
    <n v="3938"/>
    <n v="4637"/>
    <n v="1"/>
    <n v="21"/>
    <n v="22"/>
    <n v="700"/>
    <n v="3959"/>
    <n v="597329"/>
    <n v="2214"/>
    <n v="599543"/>
    <n v="18528"/>
    <n v="0.94308943089430897"/>
    <n v="0.9"/>
    <n v="22"/>
    <n v="0.54500000000000004"/>
    <n v="7.22E-2"/>
    <n v="175"/>
    <n v="35"/>
    <n v="287"/>
    <n v="704"/>
  </r>
  <r>
    <x v="36"/>
    <s v="C-IV"/>
    <x v="0"/>
    <x v="6"/>
    <n v="2018"/>
    <s v="2017/18"/>
    <n v="21383"/>
    <n v="139035"/>
    <n v="40"/>
    <n v="553"/>
    <n v="21423"/>
    <n v="139588"/>
    <n v="161011"/>
    <n v="348552"/>
    <n v="56198"/>
    <n v="290819"/>
    <n v="347017"/>
    <n v="144"/>
    <n v="1391"/>
    <n v="1535"/>
    <n v="56342"/>
    <n v="292210"/>
    <n v="46326056"/>
    <n v="157334"/>
    <n v="46483390"/>
    <n v="876162"/>
    <n v="0.98870588235294121"/>
    <n v="0.88744372186093046"/>
    <n v="13"/>
    <n v="0.46200000000000002"/>
    <n v="4.19E-2"/>
    <n v="13783"/>
    <n v="4124"/>
    <n v="16957"/>
    <n v="37003"/>
  </r>
  <r>
    <x v="37"/>
    <s v="CalWIN"/>
    <x v="0"/>
    <x v="6"/>
    <n v="2018"/>
    <s v="2017/18"/>
    <n v="10847"/>
    <n v="120769"/>
    <n v="120"/>
    <n v="1123"/>
    <n v="10967"/>
    <n v="121892"/>
    <n v="132859"/>
    <n v="262987"/>
    <n v="29998"/>
    <n v="229951"/>
    <n v="259949"/>
    <n v="408"/>
    <n v="2630"/>
    <n v="3038"/>
    <n v="30406"/>
    <n v="232581"/>
    <n v="33834872"/>
    <n v="315196"/>
    <n v="34150068"/>
    <n v="895986"/>
    <n v="0.97724550898203588"/>
    <n v="0.96171874999999996"/>
    <n v="20"/>
    <n v="0.55000000000000004"/>
    <n v="1.21E-2"/>
    <n v="13721"/>
    <n v="6264"/>
    <n v="12794"/>
    <n v="26704"/>
  </r>
  <r>
    <x v="38"/>
    <s v="CalWIN"/>
    <x v="0"/>
    <x v="6"/>
    <n v="2018"/>
    <s v="2017/18"/>
    <n v="1901"/>
    <n v="30273"/>
    <n v="55"/>
    <n v="1269"/>
    <n v="1956"/>
    <n v="31542"/>
    <n v="33498"/>
    <n v="49803"/>
    <n v="4100"/>
    <n v="43699"/>
    <n v="47799"/>
    <n v="153"/>
    <n v="1851"/>
    <n v="2004"/>
    <n v="4253"/>
    <n v="45550"/>
    <n v="6735200"/>
    <n v="260544"/>
    <n v="6995744"/>
    <n v="217831"/>
    <n v="0.97081306462821404"/>
    <n v="0.66864784546805345"/>
    <n v="3"/>
    <n v="0.33300000000000002"/>
    <n v="8.43E-2"/>
    <n v="2331"/>
    <n v="1202"/>
    <n v="3332"/>
    <n v="5500"/>
  </r>
  <r>
    <x v="39"/>
    <s v="C-IV"/>
    <x v="0"/>
    <x v="6"/>
    <n v="2018"/>
    <s v="2017/18"/>
    <n v="6188"/>
    <n v="40210"/>
    <n v="19"/>
    <n v="247"/>
    <n v="6207"/>
    <n v="40457"/>
    <n v="46664"/>
    <n v="102602"/>
    <n v="15127"/>
    <n v="86738"/>
    <n v="101865"/>
    <n v="65"/>
    <n v="672"/>
    <n v="737"/>
    <n v="15192"/>
    <n v="87410"/>
    <n v="13191375"/>
    <n v="76498"/>
    <n v="13267873"/>
    <n v="297793"/>
    <n v="0.98107714701601167"/>
    <n v="0.90444930707512761"/>
    <n v="5"/>
    <n v="0.6"/>
    <n v="1.8499999999999999E-2"/>
    <n v="3543"/>
    <n v="1316"/>
    <n v="5840"/>
    <n v="12803"/>
  </r>
  <r>
    <x v="40"/>
    <s v="CalWIN"/>
    <x v="0"/>
    <x v="6"/>
    <n v="2018"/>
    <s v="2017/18"/>
    <n v="806"/>
    <n v="8642"/>
    <n v="1"/>
    <n v="20"/>
    <n v="807"/>
    <n v="8662"/>
    <n v="9469"/>
    <n v="16415"/>
    <n v="2025"/>
    <n v="14339"/>
    <n v="16364"/>
    <n v="6"/>
    <n v="45"/>
    <n v="51"/>
    <n v="2031"/>
    <n v="14384"/>
    <n v="2162518"/>
    <n v="4887"/>
    <n v="2167405"/>
    <n v="60262"/>
    <n v="0.96008869179600886"/>
    <n v="0.95406360424028269"/>
    <n v="22"/>
    <n v="0.54500000000000004"/>
    <n v="7.22E-2"/>
    <n v="864"/>
    <n v="268"/>
    <n v="970"/>
    <n v="2110"/>
  </r>
  <r>
    <x v="41"/>
    <s v="CalWIN"/>
    <x v="0"/>
    <x v="6"/>
    <n v="2018"/>
    <s v="2017/18"/>
    <n v="605"/>
    <n v="12219"/>
    <n v="6"/>
    <n v="242"/>
    <n v="611"/>
    <n v="12461"/>
    <n v="13072"/>
    <n v="24923"/>
    <n v="1434"/>
    <n v="22844"/>
    <n v="24278"/>
    <n v="19"/>
    <n v="626"/>
    <n v="645"/>
    <n v="1453"/>
    <n v="23470"/>
    <n v="3093761"/>
    <n v="59531"/>
    <n v="3153292"/>
    <n v="150318"/>
    <n v="0.97588126159554733"/>
    <n v="0.9353932584269663"/>
    <n v="22"/>
    <n v="0.54500000000000004"/>
    <n v="7.22E-2"/>
    <n v="1247"/>
    <n v="402"/>
    <n v="2754"/>
    <n v="5548"/>
  </r>
  <r>
    <x v="42"/>
    <s v="CalWIN"/>
    <x v="0"/>
    <x v="6"/>
    <n v="2018"/>
    <s v="2017/18"/>
    <n v="2189"/>
    <n v="17594"/>
    <n v="5"/>
    <n v="102"/>
    <n v="2194"/>
    <n v="17696"/>
    <n v="19890"/>
    <n v="39123"/>
    <n v="5648"/>
    <n v="33239"/>
    <n v="38887"/>
    <n v="17"/>
    <n v="219"/>
    <n v="236"/>
    <n v="5665"/>
    <n v="33458"/>
    <n v="5294909"/>
    <n v="25716"/>
    <n v="5320625"/>
    <n v="149006"/>
    <n v="0.81601731601731609"/>
    <n v="0.89189189189189189"/>
    <n v="22"/>
    <n v="0.54500000000000004"/>
    <n v="7.22E-2"/>
    <n v="2477"/>
    <n v="1038"/>
    <n v="4643"/>
    <n v="10837"/>
  </r>
  <r>
    <x v="43"/>
    <s v="CalWIN"/>
    <x v="0"/>
    <x v="6"/>
    <n v="2018"/>
    <s v="2017/18"/>
    <n v="3415"/>
    <n v="41164"/>
    <n v="40"/>
    <n v="746"/>
    <n v="3455"/>
    <n v="41910"/>
    <n v="45365"/>
    <n v="87007"/>
    <n v="8373"/>
    <n v="76935"/>
    <n v="85308"/>
    <n v="133"/>
    <n v="1566"/>
    <n v="1699"/>
    <n v="8506"/>
    <n v="78501"/>
    <n v="11196892"/>
    <n v="186918"/>
    <n v="11383810"/>
    <n v="420064"/>
    <n v="0.99261538461538457"/>
    <n v="0.97373358348968109"/>
    <n v="5"/>
    <n v="0.6"/>
    <n v="5.1499999999999997E-2"/>
    <n v="3196"/>
    <n v="873"/>
    <n v="7622"/>
    <n v="15900"/>
  </r>
  <r>
    <x v="44"/>
    <s v="CalWIN"/>
    <x v="0"/>
    <x v="6"/>
    <n v="2018"/>
    <s v="2017/18"/>
    <n v="982"/>
    <n v="13572"/>
    <n v="1"/>
    <n v="28"/>
    <n v="983"/>
    <n v="13600"/>
    <n v="14583"/>
    <n v="26016"/>
    <n v="2451"/>
    <n v="23489"/>
    <n v="25940"/>
    <n v="3"/>
    <n v="73"/>
    <n v="76"/>
    <n v="2454"/>
    <n v="23562"/>
    <n v="3558984"/>
    <n v="8006"/>
    <n v="3566990"/>
    <n v="77671"/>
    <n v="0.96562032884902838"/>
    <n v="0.96539792387543255"/>
    <n v="22"/>
    <n v="0.54500000000000004"/>
    <n v="7.22E-2"/>
    <n v="1160"/>
    <n v="488"/>
    <n v="2297"/>
    <n v="4981"/>
  </r>
  <r>
    <x v="45"/>
    <s v="C-IV"/>
    <x v="0"/>
    <x v="6"/>
    <n v="2018"/>
    <s v="2017/18"/>
    <n v="1116"/>
    <n v="11226"/>
    <n v="1"/>
    <n v="24"/>
    <n v="1117"/>
    <n v="11250"/>
    <n v="12367"/>
    <n v="23062"/>
    <n v="2681"/>
    <n v="20334"/>
    <n v="23015"/>
    <n v="3"/>
    <n v="44"/>
    <n v="47"/>
    <n v="2684"/>
    <n v="20378"/>
    <n v="2993423"/>
    <n v="6093"/>
    <n v="2999516"/>
    <n v="63173"/>
    <n v="0.93834586466165415"/>
    <n v="0.95029821073558651"/>
    <n v="22"/>
    <n v="0.54500000000000004"/>
    <n v="7.22E-2"/>
    <n v="1317"/>
    <n v="353"/>
    <n v="492"/>
    <n v="802"/>
  </r>
  <r>
    <x v="46"/>
    <s v="C-IV"/>
    <x v="0"/>
    <x v="6"/>
    <n v="2018"/>
    <s v="2017/18"/>
    <n v="8"/>
    <n v="145"/>
    <n v="0"/>
    <n v="0"/>
    <n v="8"/>
    <n v="145"/>
    <n v="153"/>
    <n v="259"/>
    <n v="18"/>
    <n v="241"/>
    <n v="259"/>
    <n v="0"/>
    <n v="0"/>
    <n v="0"/>
    <n v="18"/>
    <n v="241"/>
    <n v="37354"/>
    <n v="0"/>
    <n v="37354"/>
    <n v="847"/>
    <n v="1"/>
    <n v="1"/>
    <n v="22"/>
    <n v="0.54500000000000004"/>
    <n v="7.22E-2"/>
    <n v="7"/>
    <n v="1"/>
    <n v="3"/>
    <n v="3"/>
  </r>
  <r>
    <x v="47"/>
    <s v="C-IV"/>
    <x v="0"/>
    <x v="6"/>
    <n v="2018"/>
    <s v="2017/18"/>
    <n v="357"/>
    <n v="2764"/>
    <n v="0"/>
    <n v="6"/>
    <n v="357"/>
    <n v="2770"/>
    <n v="3127"/>
    <n v="6419"/>
    <n v="942"/>
    <n v="5463"/>
    <n v="6405"/>
    <n v="0"/>
    <n v="14"/>
    <n v="14"/>
    <n v="942"/>
    <n v="5477"/>
    <n v="830467"/>
    <n v="1380"/>
    <n v="831847"/>
    <n v="18959"/>
    <n v="0.93121693121693117"/>
    <n v="0.88524590163934425"/>
    <n v="22"/>
    <n v="0.54500000000000004"/>
    <n v="7.22E-2"/>
    <n v="341"/>
    <n v="117"/>
    <n v="161"/>
    <n v="303"/>
  </r>
  <r>
    <x v="48"/>
    <s v="CalWIN"/>
    <x v="0"/>
    <x v="6"/>
    <n v="2018"/>
    <s v="2017/18"/>
    <n v="2179"/>
    <n v="18462"/>
    <n v="7"/>
    <n v="113"/>
    <n v="2186"/>
    <n v="18575"/>
    <n v="20761"/>
    <n v="38145"/>
    <n v="5169"/>
    <n v="32704"/>
    <n v="37873"/>
    <n v="25"/>
    <n v="247"/>
    <n v="272"/>
    <n v="5194"/>
    <n v="32951"/>
    <n v="5250489"/>
    <n v="31938"/>
    <n v="5282427"/>
    <n v="120618"/>
    <n v="0.9719626168224299"/>
    <n v="0.95833333333333337"/>
    <n v="3"/>
    <n v="0"/>
    <n v="4.58E-2"/>
    <n v="1774"/>
    <n v="505"/>
    <n v="1911"/>
    <n v="3887"/>
  </r>
  <r>
    <x v="49"/>
    <s v="CalWIN"/>
    <x v="0"/>
    <x v="6"/>
    <n v="2018"/>
    <s v="2017/18"/>
    <n v="1181"/>
    <n v="15467"/>
    <n v="9"/>
    <n v="121"/>
    <n v="1190"/>
    <n v="15588"/>
    <n v="16778"/>
    <n v="29264"/>
    <n v="2880"/>
    <n v="26054"/>
    <n v="28934"/>
    <n v="35"/>
    <n v="295"/>
    <n v="330"/>
    <n v="2915"/>
    <n v="26349"/>
    <n v="3789190"/>
    <n v="31447"/>
    <n v="3820637"/>
    <n v="125573"/>
    <n v="0.9401408450704225"/>
    <n v="0.5461538461538461"/>
    <n v="22"/>
    <n v="0.54500000000000004"/>
    <n v="7.22E-2"/>
    <n v="1163"/>
    <n v="509"/>
    <n v="2560"/>
    <n v="5408"/>
  </r>
  <r>
    <x v="50"/>
    <s v="C-IV"/>
    <x v="0"/>
    <x v="6"/>
    <n v="2018"/>
    <s v="2017/18"/>
    <n v="4600"/>
    <n v="33627"/>
    <n v="10"/>
    <n v="81"/>
    <n v="4610"/>
    <n v="33708"/>
    <n v="38318"/>
    <n v="80036"/>
    <n v="12339"/>
    <n v="67426"/>
    <n v="79765"/>
    <n v="34"/>
    <n v="237"/>
    <n v="271"/>
    <n v="12373"/>
    <n v="67663"/>
    <n v="10541344"/>
    <n v="25148"/>
    <n v="10566492"/>
    <n v="250088"/>
    <n v="0.97318007662835249"/>
    <n v="0.9395562356541699"/>
    <n v="2"/>
    <n v="0.5"/>
    <n v="5.8400000000000001E-2"/>
    <n v="3116"/>
    <n v="848"/>
    <n v="3905"/>
    <n v="8794"/>
  </r>
  <r>
    <x v="51"/>
    <s v="C-IV"/>
    <x v="0"/>
    <x v="6"/>
    <n v="2018"/>
    <s v="2017/18"/>
    <n v="674"/>
    <n v="4666"/>
    <n v="5"/>
    <n v="29"/>
    <n v="679"/>
    <n v="4695"/>
    <n v="5374"/>
    <n v="12262"/>
    <n v="1899"/>
    <n v="10267"/>
    <n v="12166"/>
    <n v="18"/>
    <n v="78"/>
    <n v="96"/>
    <n v="1917"/>
    <n v="10345"/>
    <n v="1579604"/>
    <n v="9673"/>
    <n v="1589277"/>
    <n v="41756"/>
    <n v="0.98207885304659504"/>
    <n v="0.94690265486725667"/>
    <n v="22"/>
    <n v="0.54500000000000004"/>
    <n v="7.22E-2"/>
    <n v="493"/>
    <n v="163"/>
    <n v="547"/>
    <n v="1250"/>
  </r>
  <r>
    <x v="52"/>
    <s v="C-IV"/>
    <x v="0"/>
    <x v="6"/>
    <n v="2018"/>
    <s v="2017/18"/>
    <n v="424"/>
    <n v="3758"/>
    <n v="0"/>
    <n v="2"/>
    <n v="424"/>
    <n v="3760"/>
    <n v="4184"/>
    <n v="8982"/>
    <n v="1080"/>
    <n v="7897"/>
    <n v="8977"/>
    <n v="1"/>
    <n v="4"/>
    <n v="5"/>
    <n v="1081"/>
    <n v="7901"/>
    <n v="1128789"/>
    <n v="1245"/>
    <n v="1130034"/>
    <n v="27419"/>
    <n v="0.92405063291139244"/>
    <n v="0.94565217391304346"/>
    <n v="22"/>
    <n v="0.54500000000000004"/>
    <n v="7.22E-2"/>
    <n v="470"/>
    <n v="95"/>
    <n v="390"/>
    <n v="858"/>
  </r>
  <r>
    <x v="53"/>
    <s v="C-IV"/>
    <x v="0"/>
    <x v="6"/>
    <n v="2018"/>
    <s v="2017/18"/>
    <n v="72"/>
    <n v="918"/>
    <n v="0"/>
    <n v="0"/>
    <n v="72"/>
    <n v="918"/>
    <n v="990"/>
    <n v="1673"/>
    <n v="178"/>
    <n v="1494"/>
    <n v="1672"/>
    <n v="0"/>
    <n v="1"/>
    <n v="1"/>
    <n v="178"/>
    <n v="1495"/>
    <n v="236561"/>
    <n v="144"/>
    <n v="236705"/>
    <n v="4853"/>
    <n v="0.9137931034482758"/>
    <n v="0.86"/>
    <n v="22"/>
    <n v="0.54500000000000004"/>
    <n v="7.22E-2"/>
    <n v="89"/>
    <n v="13"/>
    <n v="30"/>
    <n v="44"/>
  </r>
  <r>
    <x v="54"/>
    <s v="CalWIN"/>
    <x v="0"/>
    <x v="6"/>
    <n v="2018"/>
    <s v="2017/18"/>
    <n v="7214"/>
    <n v="43749"/>
    <n v="21"/>
    <n v="392"/>
    <n v="7235"/>
    <n v="44141"/>
    <n v="51376"/>
    <n v="117240"/>
    <n v="19911"/>
    <n v="96262"/>
    <n v="116173"/>
    <n v="71"/>
    <n v="996"/>
    <n v="1067"/>
    <n v="19982"/>
    <n v="97258"/>
    <n v="15583112"/>
    <n v="127372"/>
    <n v="15710484"/>
    <n v="257089"/>
    <n v="0.98858146684233639"/>
    <n v="0.78510028653295127"/>
    <n v="5"/>
    <n v="0.2"/>
    <n v="3.3599999999999998E-2"/>
    <n v="2985"/>
    <n v="186"/>
    <n v="7587"/>
    <n v="18152"/>
  </r>
  <r>
    <x v="55"/>
    <s v="C-IV"/>
    <x v="0"/>
    <x v="6"/>
    <n v="2018"/>
    <s v="2017/18"/>
    <n v="247"/>
    <n v="2430"/>
    <n v="0"/>
    <n v="3"/>
    <n v="247"/>
    <n v="2433"/>
    <n v="2680"/>
    <n v="4702"/>
    <n v="597"/>
    <n v="4099"/>
    <n v="4696"/>
    <n v="0"/>
    <n v="6"/>
    <n v="6"/>
    <n v="597"/>
    <n v="4105"/>
    <n v="619119"/>
    <n v="544"/>
    <n v="619663"/>
    <n v="13857"/>
    <n v="0.97315436241610742"/>
    <n v="0.9553571428571429"/>
    <n v="22"/>
    <n v="0.54500000000000004"/>
    <n v="7.22E-2"/>
    <n v="297"/>
    <n v="4"/>
    <n v="83"/>
    <n v="130"/>
  </r>
  <r>
    <x v="56"/>
    <s v="CalWIN"/>
    <x v="0"/>
    <x v="6"/>
    <n v="2018"/>
    <s v="2017/18"/>
    <n v="2626"/>
    <n v="31597"/>
    <n v="9"/>
    <n v="316"/>
    <n v="2635"/>
    <n v="31913"/>
    <n v="34548"/>
    <n v="67471"/>
    <n v="6690"/>
    <n v="60125"/>
    <n v="66815"/>
    <n v="32"/>
    <n v="624"/>
    <n v="656"/>
    <n v="6722"/>
    <n v="60749"/>
    <n v="8901772"/>
    <n v="82259"/>
    <n v="8984031"/>
    <n v="232280"/>
    <n v="0.98361650485436891"/>
    <n v="0.97121535181236673"/>
    <n v="4"/>
    <n v="0"/>
    <n v="6.6500000000000004E-2"/>
    <n v="3433"/>
    <n v="792"/>
    <n v="5888"/>
    <n v="13719"/>
  </r>
  <r>
    <x v="57"/>
    <s v="CalWIN"/>
    <x v="0"/>
    <x v="6"/>
    <n v="2018"/>
    <s v="2017/18"/>
    <n v="741"/>
    <n v="9284"/>
    <n v="18"/>
    <n v="102"/>
    <n v="759"/>
    <n v="9386"/>
    <n v="10145"/>
    <n v="18544"/>
    <n v="1950"/>
    <n v="16240"/>
    <n v="18190"/>
    <n v="80"/>
    <n v="274"/>
    <n v="354"/>
    <n v="2030"/>
    <n v="16514"/>
    <n v="2466272"/>
    <n v="42721"/>
    <n v="2508993"/>
    <n v="59205"/>
    <n v="0.85263157894736841"/>
    <n v="0.90821256038647347"/>
    <n v="22"/>
    <n v="0.54500000000000004"/>
    <n v="7.22E-2"/>
    <n v="1266"/>
    <n v="446"/>
    <n v="770"/>
    <n v="1586"/>
  </r>
  <r>
    <x v="58"/>
    <s v="C-IV"/>
    <x v="0"/>
    <x v="6"/>
    <n v="2018"/>
    <s v="2017/18"/>
    <n v="755"/>
    <n v="5281"/>
    <n v="1"/>
    <n v="16"/>
    <n v="756"/>
    <n v="5297"/>
    <n v="6053"/>
    <n v="12884"/>
    <n v="2093"/>
    <n v="10730"/>
    <n v="12823"/>
    <n v="4"/>
    <n v="57"/>
    <n v="61"/>
    <n v="2097"/>
    <n v="10787"/>
    <n v="1690721"/>
    <n v="5242"/>
    <n v="1695963"/>
    <n v="32928"/>
    <n v="0.98774509803921573"/>
    <n v="0.97222222222222221"/>
    <n v="22"/>
    <n v="0.54500000000000004"/>
    <n v="7.22E-2"/>
    <n v="607"/>
    <n v="117"/>
    <n v="425"/>
    <n v="908"/>
  </r>
  <r>
    <x v="0"/>
    <s v="n/a"/>
    <x v="1"/>
    <x v="6"/>
    <n v="2018"/>
    <s v="2017/18"/>
    <n v="229090"/>
    <n v="1717385"/>
    <n v="1968"/>
    <n v="16615"/>
    <n v="231058"/>
    <n v="1734000"/>
    <n v="1965058"/>
    <n v="4020977"/>
    <n v="588807"/>
    <n v="3388545"/>
    <n v="3977352"/>
    <n v="6589"/>
    <n v="37036"/>
    <n v="43625"/>
    <n v="595396"/>
    <n v="3425581"/>
    <n v="534051660"/>
    <n v="4808994"/>
    <n v="538860654"/>
    <n v="13302798"/>
    <n v="0.98094222022572852"/>
    <n v="0.90998728960443709"/>
    <n v="272"/>
    <n v="0.64"/>
    <n v="6.3299999999999995E-2"/>
    <n v="139483"/>
    <n v="49448"/>
    <n v="263990"/>
    <n v="569279"/>
  </r>
  <r>
    <x v="1"/>
    <s v="CalWIN"/>
    <x v="1"/>
    <x v="6"/>
    <n v="2018"/>
    <s v="2017/18"/>
    <n v="4678"/>
    <n v="49131"/>
    <n v="72"/>
    <n v="1138"/>
    <n v="4750"/>
    <n v="50269"/>
    <n v="55019"/>
    <n v="103106"/>
    <n v="10920"/>
    <n v="89322"/>
    <n v="100242"/>
    <n v="254"/>
    <n v="2610"/>
    <n v="2864"/>
    <n v="11174"/>
    <n v="91932"/>
    <n v="13853436"/>
    <n v="311574"/>
    <n v="14165010"/>
    <n v="435330"/>
    <n v="0.98415374241402565"/>
    <n v="0.970873786407767"/>
    <n v="9"/>
    <n v="0.88900000000000001"/>
    <n v="0.04"/>
    <n v="4710"/>
    <n v="1789"/>
    <n v="6154"/>
    <n v="12153"/>
  </r>
  <r>
    <x v="2"/>
    <s v="C-IV"/>
    <x v="1"/>
    <x v="6"/>
    <n v="2018"/>
    <s v="2017/18"/>
    <n v="3"/>
    <n v="76"/>
    <n v="0"/>
    <n v="0"/>
    <n v="3"/>
    <n v="76"/>
    <n v="79"/>
    <n v="141"/>
    <n v="3"/>
    <n v="138"/>
    <n v="141"/>
    <n v="0"/>
    <n v="0"/>
    <n v="0"/>
    <n v="3"/>
    <n v="138"/>
    <n v="17024"/>
    <n v="0"/>
    <n v="17024"/>
    <n v="324"/>
    <n v="1"/>
    <n v="0.66666666666666663"/>
    <n v="25"/>
    <n v="0.6"/>
    <n v="0.13"/>
    <n v="4"/>
    <n v="2"/>
    <n v="2"/>
    <n v="2"/>
  </r>
  <r>
    <x v="3"/>
    <s v="C-IV"/>
    <x v="1"/>
    <x v="6"/>
    <n v="2018"/>
    <s v="2017/18"/>
    <n v="118"/>
    <n v="1453"/>
    <n v="0"/>
    <n v="0"/>
    <n v="118"/>
    <n v="1453"/>
    <n v="1571"/>
    <n v="2838"/>
    <n v="309"/>
    <n v="2528"/>
    <n v="2837"/>
    <n v="0"/>
    <n v="1"/>
    <n v="1"/>
    <n v="309"/>
    <n v="2529"/>
    <n v="363755"/>
    <n v="167"/>
    <n v="363922"/>
    <n v="8204"/>
    <n v="0.98648648648648651"/>
    <n v="0.97959183673469385"/>
    <n v="25"/>
    <n v="0.6"/>
    <n v="0.13"/>
    <n v="112"/>
    <n v="23"/>
    <n v="36"/>
    <n v="66"/>
  </r>
  <r>
    <x v="4"/>
    <s v="C-IV"/>
    <x v="1"/>
    <x v="6"/>
    <n v="2018"/>
    <s v="2017/18"/>
    <n v="1514"/>
    <n v="15346"/>
    <n v="2"/>
    <n v="41"/>
    <n v="1516"/>
    <n v="15387"/>
    <n v="16903"/>
    <n v="30858"/>
    <n v="3746"/>
    <n v="27022"/>
    <n v="30768"/>
    <n v="6"/>
    <n v="84"/>
    <n v="90"/>
    <n v="3752"/>
    <n v="27106"/>
    <n v="4148256"/>
    <n v="10540"/>
    <n v="4158796"/>
    <n v="83551"/>
    <n v="0.89900249376558605"/>
    <n v="0.97044334975369462"/>
    <n v="25"/>
    <n v="0.6"/>
    <n v="0.13"/>
    <n v="1377"/>
    <n v="681"/>
    <n v="751"/>
    <n v="1313"/>
  </r>
  <r>
    <x v="5"/>
    <s v="C-IV"/>
    <x v="1"/>
    <x v="6"/>
    <n v="2018"/>
    <s v="2017/18"/>
    <n v="206"/>
    <n v="2574"/>
    <n v="0"/>
    <n v="3"/>
    <n v="206"/>
    <n v="2577"/>
    <n v="2783"/>
    <n v="5042"/>
    <n v="559"/>
    <n v="4476"/>
    <n v="5035"/>
    <n v="0"/>
    <n v="7"/>
    <n v="7"/>
    <n v="559"/>
    <n v="4483"/>
    <n v="646889"/>
    <n v="512"/>
    <n v="647401"/>
    <n v="12058"/>
    <n v="0.97560975609756095"/>
    <n v="0.97333333333333338"/>
    <n v="25"/>
    <n v="0.6"/>
    <n v="0.13"/>
    <n v="167"/>
    <n v="30"/>
    <n v="57"/>
    <n v="105"/>
  </r>
  <r>
    <x v="6"/>
    <s v="C-IV"/>
    <x v="1"/>
    <x v="6"/>
    <n v="2018"/>
    <s v="2017/18"/>
    <n v="58"/>
    <n v="612"/>
    <n v="0"/>
    <n v="2"/>
    <n v="58"/>
    <n v="614"/>
    <n v="672"/>
    <n v="1475"/>
    <n v="139"/>
    <n v="1331"/>
    <n v="1470"/>
    <n v="0"/>
    <n v="5"/>
    <n v="5"/>
    <n v="139"/>
    <n v="1336"/>
    <n v="187450"/>
    <n v="232"/>
    <n v="187682"/>
    <n v="9378"/>
    <n v="0.94117647058823528"/>
    <n v="0.80952380952380953"/>
    <n v="25"/>
    <n v="0.6"/>
    <n v="0.13"/>
    <n v="49"/>
    <n v="8"/>
    <n v="98"/>
    <n v="232"/>
  </r>
  <r>
    <x v="7"/>
    <s v="CalWIN"/>
    <x v="1"/>
    <x v="6"/>
    <n v="2018"/>
    <s v="2017/18"/>
    <n v="3450"/>
    <n v="27132"/>
    <n v="35"/>
    <n v="262"/>
    <n v="3485"/>
    <n v="27394"/>
    <n v="30879"/>
    <n v="61557"/>
    <n v="8147"/>
    <n v="52564"/>
    <n v="60711"/>
    <n v="133"/>
    <n v="713"/>
    <n v="846"/>
    <n v="8280"/>
    <n v="53277"/>
    <n v="8313251"/>
    <n v="81961"/>
    <n v="8395212"/>
    <n v="271038"/>
    <n v="0.97599164926931103"/>
    <n v="0.97228144989339016"/>
    <n v="5"/>
    <n v="0.8"/>
    <n v="3.3000000000000002E-2"/>
    <n v="2113"/>
    <n v="927"/>
    <n v="4176"/>
    <n v="8466"/>
  </r>
  <r>
    <x v="8"/>
    <s v="C-IV"/>
    <x v="1"/>
    <x v="6"/>
    <n v="2018"/>
    <s v="2017/18"/>
    <n v="346"/>
    <n v="2225"/>
    <n v="0"/>
    <n v="0"/>
    <n v="346"/>
    <n v="2225"/>
    <n v="2571"/>
    <n v="5134"/>
    <n v="950"/>
    <n v="4183"/>
    <n v="5133"/>
    <n v="0"/>
    <n v="1"/>
    <n v="1"/>
    <n v="950"/>
    <n v="4184"/>
    <n v="666537"/>
    <n v="456"/>
    <n v="666993"/>
    <n v="12094"/>
    <n v="1"/>
    <n v="0.91578947368421049"/>
    <n v="25"/>
    <n v="0.6"/>
    <n v="0.13"/>
    <n v="163"/>
    <n v="12"/>
    <n v="107"/>
    <n v="187"/>
  </r>
  <r>
    <x v="9"/>
    <s v="C-IV"/>
    <x v="1"/>
    <x v="6"/>
    <n v="2018"/>
    <s v="2017/18"/>
    <n v="476"/>
    <n v="5968"/>
    <n v="1"/>
    <n v="14"/>
    <n v="477"/>
    <n v="5982"/>
    <n v="6459"/>
    <n v="11192"/>
    <n v="1099"/>
    <n v="10057"/>
    <n v="11156"/>
    <n v="2"/>
    <n v="34"/>
    <n v="36"/>
    <n v="1101"/>
    <n v="10091"/>
    <n v="1484375"/>
    <n v="2913"/>
    <n v="1487288"/>
    <n v="38658"/>
    <n v="0.97435897435897434"/>
    <n v="1"/>
    <n v="25"/>
    <n v="0.6"/>
    <n v="0.13"/>
    <n v="535"/>
    <n v="95"/>
    <n v="342"/>
    <n v="705"/>
  </r>
  <r>
    <x v="10"/>
    <s v="CalWIN"/>
    <x v="1"/>
    <x v="6"/>
    <n v="2018"/>
    <s v="2017/18"/>
    <n v="12066"/>
    <n v="82513"/>
    <n v="77"/>
    <n v="461"/>
    <n v="12143"/>
    <n v="82974"/>
    <n v="95117"/>
    <n v="218752"/>
    <n v="32693"/>
    <n v="184657"/>
    <n v="217350"/>
    <n v="247"/>
    <n v="1155"/>
    <n v="1402"/>
    <n v="32940"/>
    <n v="185812"/>
    <n v="28572017"/>
    <n v="159036"/>
    <n v="28731053"/>
    <n v="489010"/>
    <n v="0.93538913362701903"/>
    <n v="0.64233576642335766"/>
    <n v="15"/>
    <n v="0.53300000000000003"/>
    <n v="5.9200000000000003E-2"/>
    <n v="4574"/>
    <n v="1912"/>
    <n v="12429"/>
    <n v="28446"/>
  </r>
  <r>
    <x v="11"/>
    <s v="C-IV"/>
    <x v="1"/>
    <x v="6"/>
    <n v="2018"/>
    <s v="2017/18"/>
    <n v="199"/>
    <n v="1286"/>
    <n v="0"/>
    <n v="2"/>
    <n v="199"/>
    <n v="1288"/>
    <n v="1487"/>
    <n v="3411"/>
    <n v="535"/>
    <n v="2870"/>
    <n v="3405"/>
    <n v="0"/>
    <n v="6"/>
    <n v="6"/>
    <n v="535"/>
    <n v="2876"/>
    <n v="401137"/>
    <n v="670"/>
    <n v="401807"/>
    <n v="12451"/>
    <n v="0.98550724637681164"/>
    <n v="0.95121951219512191"/>
    <n v="25"/>
    <n v="0.6"/>
    <n v="0.13"/>
    <n v="110"/>
    <n v="15"/>
    <n v="165"/>
    <n v="341"/>
  </r>
  <r>
    <x v="12"/>
    <s v="C-IV"/>
    <x v="1"/>
    <x v="6"/>
    <n v="2018"/>
    <s v="2017/18"/>
    <n v="794"/>
    <n v="10993"/>
    <n v="1"/>
    <n v="14"/>
    <n v="795"/>
    <n v="11007"/>
    <n v="11802"/>
    <n v="19743"/>
    <n v="1957"/>
    <n v="17748"/>
    <n v="19705"/>
    <n v="1"/>
    <n v="37"/>
    <n v="38"/>
    <n v="1958"/>
    <n v="17785"/>
    <n v="2697427"/>
    <n v="3511"/>
    <n v="2700938"/>
    <n v="55906"/>
    <n v="0.9765625"/>
    <n v="0.9703504043126685"/>
    <n v="25"/>
    <n v="0.6"/>
    <n v="0.13"/>
    <n v="1097"/>
    <n v="301"/>
    <n v="478"/>
    <n v="905"/>
  </r>
  <r>
    <x v="13"/>
    <s v="C-IV"/>
    <x v="1"/>
    <x v="6"/>
    <n v="2018"/>
    <s v="2017/18"/>
    <n v="2182"/>
    <n v="14607"/>
    <n v="7"/>
    <n v="136"/>
    <n v="2189"/>
    <n v="14743"/>
    <n v="16932"/>
    <n v="40404"/>
    <n v="6128"/>
    <n v="33896"/>
    <n v="40024"/>
    <n v="23"/>
    <n v="357"/>
    <n v="380"/>
    <n v="6151"/>
    <n v="34253"/>
    <n v="4943562"/>
    <n v="39817"/>
    <n v="4983379"/>
    <n v="95335"/>
    <n v="0.99039999999999995"/>
    <n v="0.92225201072386054"/>
    <n v="25"/>
    <n v="0.6"/>
    <n v="0.13"/>
    <n v="867"/>
    <n v="127"/>
    <n v="835"/>
    <n v="1697"/>
  </r>
  <r>
    <x v="14"/>
    <s v="C-IV"/>
    <x v="1"/>
    <x v="6"/>
    <n v="2018"/>
    <s v="2017/18"/>
    <n v="77"/>
    <n v="962"/>
    <n v="0"/>
    <n v="3"/>
    <n v="77"/>
    <n v="965"/>
    <n v="1042"/>
    <n v="1996"/>
    <n v="226"/>
    <n v="1765"/>
    <n v="1991"/>
    <n v="1"/>
    <n v="4"/>
    <n v="5"/>
    <n v="227"/>
    <n v="1769"/>
    <n v="250502"/>
    <n v="520"/>
    <n v="251022"/>
    <n v="5687"/>
    <n v="1"/>
    <n v="0.94444444444444442"/>
    <n v="25"/>
    <n v="0.6"/>
    <n v="0.13"/>
    <n v="71"/>
    <n v="5"/>
    <n v="52"/>
    <n v="109"/>
  </r>
  <r>
    <x v="15"/>
    <s v="C-IV"/>
    <x v="1"/>
    <x v="6"/>
    <n v="2018"/>
    <s v="2017/18"/>
    <n v="9471"/>
    <n v="58024"/>
    <n v="18"/>
    <n v="387"/>
    <n v="9489"/>
    <n v="58411"/>
    <n v="67900"/>
    <n v="156899"/>
    <n v="25258"/>
    <n v="130702"/>
    <n v="155960"/>
    <n v="59"/>
    <n v="880"/>
    <n v="939"/>
    <n v="25317"/>
    <n v="131582"/>
    <n v="20545892"/>
    <n v="123959"/>
    <n v="20669851"/>
    <n v="418362"/>
    <n v="0.98148148148148151"/>
    <n v="0.92317939609236233"/>
    <n v="8"/>
    <n v="0.5"/>
    <n v="2.07E-2"/>
    <n v="5106"/>
    <n v="1678"/>
    <n v="9485"/>
    <n v="22146"/>
  </r>
  <r>
    <x v="16"/>
    <s v="C-IV"/>
    <x v="1"/>
    <x v="6"/>
    <n v="2018"/>
    <s v="2017/18"/>
    <n v="1447"/>
    <n v="9112"/>
    <n v="4"/>
    <n v="72"/>
    <n v="1451"/>
    <n v="9184"/>
    <n v="10635"/>
    <n v="23910"/>
    <n v="3955"/>
    <n v="19755"/>
    <n v="23710"/>
    <n v="15"/>
    <n v="185"/>
    <n v="200"/>
    <n v="3970"/>
    <n v="19940"/>
    <n v="2955277"/>
    <n v="19697"/>
    <n v="2974974"/>
    <n v="58688"/>
    <n v="1"/>
    <n v="0.96242774566473988"/>
    <n v="25"/>
    <n v="0.6"/>
    <n v="0.13"/>
    <n v="725"/>
    <n v="129"/>
    <n v="1202"/>
    <n v="2859"/>
  </r>
  <r>
    <x v="17"/>
    <s v="C-IV"/>
    <x v="1"/>
    <x v="6"/>
    <n v="2018"/>
    <s v="2017/18"/>
    <n v="502"/>
    <n v="5790"/>
    <n v="1"/>
    <n v="10"/>
    <n v="503"/>
    <n v="5800"/>
    <n v="6303"/>
    <n v="11576"/>
    <n v="1282"/>
    <n v="10261"/>
    <n v="11543"/>
    <n v="6"/>
    <n v="27"/>
    <n v="33"/>
    <n v="1288"/>
    <n v="10288"/>
    <n v="1510779"/>
    <n v="2953"/>
    <n v="1513732"/>
    <n v="33661"/>
    <n v="0.94776119402985071"/>
    <n v="0.91443850267379678"/>
    <n v="25"/>
    <n v="0.6"/>
    <n v="0.13"/>
    <n v="380"/>
    <n v="57"/>
    <n v="349"/>
    <n v="680"/>
  </r>
  <r>
    <x v="18"/>
    <s v="C-IV"/>
    <x v="1"/>
    <x v="6"/>
    <n v="2018"/>
    <s v="2017/18"/>
    <n v="208"/>
    <n v="1312"/>
    <n v="0"/>
    <n v="1"/>
    <n v="208"/>
    <n v="1313"/>
    <n v="1521"/>
    <n v="3025"/>
    <n v="564"/>
    <n v="2459"/>
    <n v="3023"/>
    <n v="0"/>
    <n v="2"/>
    <n v="2"/>
    <n v="564"/>
    <n v="2461"/>
    <n v="407143"/>
    <n v="616"/>
    <n v="407759"/>
    <n v="7983"/>
    <n v="0.94871794871794868"/>
    <n v="0.76271186440677963"/>
    <n v="25"/>
    <n v="0.6"/>
    <n v="0.13"/>
    <n v="93"/>
    <n v="8"/>
    <n v="77"/>
    <n v="147"/>
  </r>
  <r>
    <x v="19"/>
    <s v="LRS"/>
    <x v="1"/>
    <x v="6"/>
    <n v="2018"/>
    <s v="2017/18"/>
    <n v="75553"/>
    <n v="466082"/>
    <n v="1016"/>
    <n v="5216"/>
    <n v="76569"/>
    <n v="471298"/>
    <n v="547867"/>
    <n v="1083101"/>
    <n v="184809"/>
    <n v="884100"/>
    <n v="1068909"/>
    <n v="3177"/>
    <n v="11015"/>
    <n v="14192"/>
    <n v="187986"/>
    <n v="895115"/>
    <n v="148335257"/>
    <n v="1596054"/>
    <n v="149931311"/>
    <n v="3957148"/>
    <n v="0.99228791773778924"/>
    <n v="0.91552887424958829"/>
    <n v="84"/>
    <n v="0.76200000000000001"/>
    <n v="8.2500000000000004E-2"/>
    <n v="40793"/>
    <n v="16086"/>
    <n v="88039"/>
    <n v="183327"/>
  </r>
  <r>
    <x v="20"/>
    <s v="C-IV"/>
    <x v="1"/>
    <x v="6"/>
    <n v="2018"/>
    <s v="2017/18"/>
    <n v="1677"/>
    <n v="9636"/>
    <n v="6"/>
    <n v="29"/>
    <n v="1683"/>
    <n v="9665"/>
    <n v="11348"/>
    <n v="27455"/>
    <n v="4659"/>
    <n v="22688"/>
    <n v="27347"/>
    <n v="22"/>
    <n v="86"/>
    <n v="108"/>
    <n v="4681"/>
    <n v="22774"/>
    <n v="3524214"/>
    <n v="9332"/>
    <n v="3533546"/>
    <n v="71294"/>
    <n v="0.99214659685863871"/>
    <n v="0.98734177215189878"/>
    <n v="25"/>
    <n v="0.6"/>
    <n v="0.13"/>
    <n v="551"/>
    <n v="63"/>
    <n v="2532"/>
    <n v="6204"/>
  </r>
  <r>
    <x v="21"/>
    <s v="C-IV"/>
    <x v="1"/>
    <x v="6"/>
    <n v="2018"/>
    <s v="2017/18"/>
    <n v="523"/>
    <n v="5299"/>
    <n v="15"/>
    <n v="150"/>
    <n v="538"/>
    <n v="5449"/>
    <n v="5987"/>
    <n v="9836"/>
    <n v="1186"/>
    <n v="8255"/>
    <n v="9441"/>
    <n v="46"/>
    <n v="349"/>
    <n v="395"/>
    <n v="1232"/>
    <n v="8604"/>
    <n v="1312226"/>
    <n v="34263"/>
    <n v="1346489"/>
    <n v="47403"/>
    <n v="0.98566308243727596"/>
    <n v="0.92655367231638419"/>
    <n v="25"/>
    <n v="0.6"/>
    <n v="0.13"/>
    <n v="421"/>
    <n v="121"/>
    <n v="1073"/>
    <n v="1971"/>
  </r>
  <r>
    <x v="22"/>
    <s v="C-IV"/>
    <x v="1"/>
    <x v="6"/>
    <n v="2018"/>
    <s v="2017/18"/>
    <n v="110"/>
    <n v="928"/>
    <n v="1"/>
    <n v="3"/>
    <n v="111"/>
    <n v="931"/>
    <n v="1042"/>
    <n v="1930"/>
    <n v="295"/>
    <n v="1630"/>
    <n v="1925"/>
    <n v="1"/>
    <n v="4"/>
    <n v="5"/>
    <n v="296"/>
    <n v="1634"/>
    <n v="250839"/>
    <n v="399"/>
    <n v="251238"/>
    <n v="4908"/>
    <n v="0.94444444444444442"/>
    <n v="0.96"/>
    <n v="25"/>
    <n v="0.6"/>
    <n v="0.13"/>
    <n v="49"/>
    <n v="14"/>
    <n v="25"/>
    <n v="43"/>
  </r>
  <r>
    <x v="23"/>
    <s v="C-IV"/>
    <x v="1"/>
    <x v="6"/>
    <n v="2018"/>
    <s v="2017/18"/>
    <n v="467"/>
    <n v="5675"/>
    <n v="1"/>
    <n v="27"/>
    <n v="468"/>
    <n v="5702"/>
    <n v="6170"/>
    <n v="11424"/>
    <n v="1191"/>
    <n v="10162"/>
    <n v="11353"/>
    <n v="3"/>
    <n v="68"/>
    <n v="71"/>
    <n v="1194"/>
    <n v="10230"/>
    <n v="1562507"/>
    <n v="7826"/>
    <n v="1570333"/>
    <n v="42881"/>
    <n v="0.92328767123287669"/>
    <n v="0.90036900369003692"/>
    <n v="25"/>
    <n v="0.6"/>
    <n v="0.13"/>
    <n v="442"/>
    <n v="60"/>
    <n v="473"/>
    <n v="1069"/>
  </r>
  <r>
    <x v="24"/>
    <s v="C-IV"/>
    <x v="1"/>
    <x v="6"/>
    <n v="2018"/>
    <s v="2017/18"/>
    <n v="3338"/>
    <n v="19590"/>
    <n v="7"/>
    <n v="42"/>
    <n v="3345"/>
    <n v="19632"/>
    <n v="22977"/>
    <n v="52829"/>
    <n v="9065"/>
    <n v="43624"/>
    <n v="52689"/>
    <n v="28"/>
    <n v="112"/>
    <n v="140"/>
    <n v="9093"/>
    <n v="43736"/>
    <n v="6849196"/>
    <n v="13074"/>
    <n v="6862270"/>
    <n v="138125"/>
    <n v="0.98982188295165396"/>
    <n v="0.96969696969696972"/>
    <n v="3"/>
    <n v="1"/>
    <n v="3.3799999999999997E-2"/>
    <n v="1309"/>
    <n v="321"/>
    <n v="3222"/>
    <n v="7586"/>
  </r>
  <r>
    <x v="25"/>
    <s v="C-IV"/>
    <x v="1"/>
    <x v="6"/>
    <n v="2018"/>
    <s v="2017/18"/>
    <n v="85"/>
    <n v="510"/>
    <n v="0"/>
    <n v="0"/>
    <n v="85"/>
    <n v="510"/>
    <n v="595"/>
    <n v="1224"/>
    <n v="228"/>
    <n v="996"/>
    <n v="1224"/>
    <n v="0"/>
    <n v="0"/>
    <n v="0"/>
    <n v="228"/>
    <n v="996"/>
    <n v="161014"/>
    <n v="0"/>
    <n v="161014"/>
    <n v="3284"/>
    <n v="1"/>
    <n v="0.94736842105263153"/>
    <n v="25"/>
    <n v="0.6"/>
    <n v="0.13"/>
    <n v="41"/>
    <n v="8"/>
    <n v="38"/>
    <n v="67"/>
  </r>
  <r>
    <x v="26"/>
    <s v="C-IV"/>
    <x v="1"/>
    <x v="6"/>
    <n v="2018"/>
    <s v="2017/18"/>
    <n v="9"/>
    <n v="393"/>
    <n v="0"/>
    <n v="1"/>
    <n v="9"/>
    <n v="394"/>
    <n v="403"/>
    <n v="698"/>
    <n v="30"/>
    <n v="665"/>
    <n v="695"/>
    <n v="0"/>
    <n v="3"/>
    <n v="3"/>
    <n v="30"/>
    <n v="668"/>
    <n v="95736"/>
    <n v="356"/>
    <n v="96092"/>
    <n v="3593"/>
    <n v="1"/>
    <n v="0.94117647058823528"/>
    <n v="25"/>
    <n v="0.6"/>
    <n v="0.13"/>
    <n v="32"/>
    <n v="9"/>
    <n v="50"/>
    <n v="107"/>
  </r>
  <r>
    <x v="27"/>
    <s v="C-IV"/>
    <x v="1"/>
    <x v="6"/>
    <n v="2018"/>
    <s v="2017/18"/>
    <n v="2729"/>
    <n v="18503"/>
    <n v="6"/>
    <n v="111"/>
    <n v="2735"/>
    <n v="18614"/>
    <n v="21349"/>
    <n v="47635"/>
    <n v="7109"/>
    <n v="40176"/>
    <n v="47285"/>
    <n v="23"/>
    <n v="327"/>
    <n v="350"/>
    <n v="7132"/>
    <n v="40503"/>
    <n v="6446248"/>
    <n v="34889"/>
    <n v="6481137"/>
    <n v="187157"/>
    <n v="0.99575911789652249"/>
    <n v="0.93610223642172519"/>
    <n v="2"/>
    <n v="0.5"/>
    <n v="5.28E-2"/>
    <n v="1725"/>
    <n v="487"/>
    <n v="6880"/>
    <n v="16058"/>
  </r>
  <r>
    <x v="28"/>
    <s v="C-IV"/>
    <x v="1"/>
    <x v="6"/>
    <n v="2018"/>
    <s v="2017/18"/>
    <n v="248"/>
    <n v="2781"/>
    <n v="1"/>
    <n v="22"/>
    <n v="249"/>
    <n v="2803"/>
    <n v="3052"/>
    <n v="6077"/>
    <n v="618"/>
    <n v="5396"/>
    <n v="6014"/>
    <n v="3"/>
    <n v="60"/>
    <n v="63"/>
    <n v="621"/>
    <n v="5456"/>
    <n v="748537"/>
    <n v="5199"/>
    <n v="753736"/>
    <n v="32270"/>
    <n v="0.93865030674846628"/>
    <n v="0.89622641509433965"/>
    <n v="25"/>
    <n v="0.6"/>
    <n v="0.13"/>
    <n v="284"/>
    <n v="87"/>
    <n v="609"/>
    <n v="1338"/>
  </r>
  <r>
    <x v="29"/>
    <s v="C-IV"/>
    <x v="1"/>
    <x v="6"/>
    <n v="2018"/>
    <s v="2017/18"/>
    <n v="239"/>
    <n v="3722"/>
    <n v="1"/>
    <n v="3"/>
    <n v="240"/>
    <n v="3725"/>
    <n v="3965"/>
    <n v="6748"/>
    <n v="583"/>
    <n v="6156"/>
    <n v="6739"/>
    <n v="1"/>
    <n v="8"/>
    <n v="9"/>
    <n v="584"/>
    <n v="6164"/>
    <n v="922974"/>
    <n v="939"/>
    <n v="923913"/>
    <n v="26075"/>
    <n v="0.77653631284916202"/>
    <n v="0.72916666666666663"/>
    <n v="25"/>
    <n v="0.6"/>
    <n v="0.13"/>
    <n v="313"/>
    <n v="113"/>
    <n v="108"/>
    <n v="190"/>
  </r>
  <r>
    <x v="30"/>
    <s v="CalWIN"/>
    <x v="1"/>
    <x v="6"/>
    <n v="2018"/>
    <s v="2017/18"/>
    <n v="8956"/>
    <n v="100577"/>
    <n v="71"/>
    <n v="1717"/>
    <n v="9027"/>
    <n v="102294"/>
    <n v="111321"/>
    <n v="224263"/>
    <n v="23293"/>
    <n v="196880"/>
    <n v="220173"/>
    <n v="268"/>
    <n v="3822"/>
    <n v="4090"/>
    <n v="23561"/>
    <n v="200702"/>
    <n v="28947032"/>
    <n v="443802"/>
    <n v="29390834"/>
    <n v="890943"/>
    <n v="0.99197145405887599"/>
    <n v="0.99799196787148592"/>
    <n v="16"/>
    <n v="0.56299999999999994"/>
    <n v="8.7999999999999995E-2"/>
    <n v="6978"/>
    <n v="2427"/>
    <n v="22421"/>
    <n v="49574"/>
  </r>
  <r>
    <x v="31"/>
    <s v="CalWIN"/>
    <x v="1"/>
    <x v="6"/>
    <n v="2018"/>
    <s v="2017/18"/>
    <n v="567"/>
    <n v="7776"/>
    <n v="5"/>
    <n v="39"/>
    <n v="572"/>
    <n v="7815"/>
    <n v="8387"/>
    <n v="15593"/>
    <n v="1459"/>
    <n v="14026"/>
    <n v="15485"/>
    <n v="18"/>
    <n v="90"/>
    <n v="108"/>
    <n v="1477"/>
    <n v="14116"/>
    <n v="1896512"/>
    <n v="12109"/>
    <n v="1908621"/>
    <n v="62177"/>
    <n v="1"/>
    <n v="0.8867924528301887"/>
    <n v="25"/>
    <n v="0.6"/>
    <n v="0.13"/>
    <n v="561"/>
    <n v="284"/>
    <n v="541"/>
    <n v="1143"/>
  </r>
  <r>
    <x v="32"/>
    <s v="C-IV"/>
    <x v="1"/>
    <x v="6"/>
    <n v="2018"/>
    <s v="2017/18"/>
    <n v="72"/>
    <n v="1118"/>
    <n v="0"/>
    <n v="1"/>
    <n v="72"/>
    <n v="1119"/>
    <n v="1191"/>
    <n v="2189"/>
    <n v="162"/>
    <n v="2026"/>
    <n v="2188"/>
    <n v="0"/>
    <n v="1"/>
    <n v="1"/>
    <n v="162"/>
    <n v="2027"/>
    <n v="285022"/>
    <n v="169"/>
    <n v="285191"/>
    <n v="6560"/>
    <n v="0.984375"/>
    <n v="0.83783783783783783"/>
    <n v="25"/>
    <n v="0.6"/>
    <n v="0.13"/>
    <n v="65"/>
    <n v="13"/>
    <n v="43"/>
    <n v="79"/>
  </r>
  <r>
    <x v="33"/>
    <s v="C-IV"/>
    <x v="1"/>
    <x v="6"/>
    <n v="2018"/>
    <s v="2017/18"/>
    <n v="13677"/>
    <n v="103675"/>
    <n v="40"/>
    <n v="336"/>
    <n v="13717"/>
    <n v="104011"/>
    <n v="117728"/>
    <n v="258144"/>
    <n v="37334"/>
    <n v="219776"/>
    <n v="257110"/>
    <n v="143"/>
    <n v="891"/>
    <n v="1034"/>
    <n v="37477"/>
    <n v="220667"/>
    <n v="33468564"/>
    <n v="102739"/>
    <n v="33571303"/>
    <n v="836144"/>
    <n v="0.98698299391140043"/>
    <n v="0.89484240687679084"/>
    <n v="14"/>
    <n v="0.64300000000000002"/>
    <n v="3.9300000000000002E-2"/>
    <n v="8746"/>
    <n v="2886"/>
    <n v="12598"/>
    <n v="29208"/>
  </r>
  <r>
    <x v="34"/>
    <s v="CalWIN"/>
    <x v="1"/>
    <x v="6"/>
    <n v="2018"/>
    <s v="2017/18"/>
    <n v="12931"/>
    <n v="80701"/>
    <n v="209"/>
    <n v="908"/>
    <n v="13140"/>
    <n v="81609"/>
    <n v="94749"/>
    <n v="199442"/>
    <n v="35258"/>
    <n v="161036"/>
    <n v="196294"/>
    <n v="860"/>
    <n v="2288"/>
    <n v="3148"/>
    <n v="36118"/>
    <n v="163324"/>
    <n v="27128213"/>
    <n v="346713"/>
    <n v="27474926"/>
    <n v="545602"/>
    <n v="0.99282678002125402"/>
    <n v="0.79260543038705955"/>
    <n v="15"/>
    <n v="0.66700000000000004"/>
    <n v="6.4100000000000004E-2"/>
    <n v="7240"/>
    <n v="2775"/>
    <n v="7426"/>
    <n v="15108"/>
  </r>
  <r>
    <x v="35"/>
    <s v="C-IV"/>
    <x v="1"/>
    <x v="6"/>
    <n v="2018"/>
    <s v="2017/18"/>
    <n v="260"/>
    <n v="1860"/>
    <n v="1"/>
    <n v="6"/>
    <n v="261"/>
    <n v="1866"/>
    <n v="2127"/>
    <n v="4655"/>
    <n v="714"/>
    <n v="3919"/>
    <n v="4633"/>
    <n v="1"/>
    <n v="21"/>
    <n v="22"/>
    <n v="715"/>
    <n v="3940"/>
    <n v="596275"/>
    <n v="1763"/>
    <n v="598038"/>
    <n v="18428"/>
    <n v="1"/>
    <n v="0.97014925373134331"/>
    <n v="25"/>
    <n v="0.6"/>
    <n v="0.13"/>
    <n v="154"/>
    <n v="32"/>
    <n v="287"/>
    <n v="702"/>
  </r>
  <r>
    <x v="36"/>
    <s v="C-IV"/>
    <x v="1"/>
    <x v="6"/>
    <n v="2018"/>
    <s v="2017/18"/>
    <n v="21279"/>
    <n v="137102"/>
    <n v="41"/>
    <n v="534"/>
    <n v="21320"/>
    <n v="137636"/>
    <n v="158956"/>
    <n v="344997"/>
    <n v="55984"/>
    <n v="287509"/>
    <n v="343493"/>
    <n v="145"/>
    <n v="1359"/>
    <n v="1504"/>
    <n v="56129"/>
    <n v="288868"/>
    <n v="45884936"/>
    <n v="153781"/>
    <n v="46038717"/>
    <n v="878043"/>
    <n v="0.99007148530579825"/>
    <n v="0.92475014697236924"/>
    <n v="17"/>
    <n v="0.52900000000000003"/>
    <n v="3.5799999999999998E-2"/>
    <n v="10230"/>
    <n v="2849"/>
    <n v="16681"/>
    <n v="36491"/>
  </r>
  <r>
    <x v="37"/>
    <s v="CalWIN"/>
    <x v="1"/>
    <x v="6"/>
    <n v="2018"/>
    <s v="2017/18"/>
    <n v="10681"/>
    <n v="119668"/>
    <n v="121"/>
    <n v="1114"/>
    <n v="10802"/>
    <n v="120782"/>
    <n v="131584"/>
    <n v="260795"/>
    <n v="29419"/>
    <n v="228389"/>
    <n v="257808"/>
    <n v="411"/>
    <n v="2576"/>
    <n v="2987"/>
    <n v="29830"/>
    <n v="230965"/>
    <n v="33949999"/>
    <n v="314952"/>
    <n v="34264951"/>
    <n v="892359"/>
    <n v="0.97836266752785406"/>
    <n v="0.96685971685971683"/>
    <n v="25"/>
    <n v="0.64"/>
    <n v="3.4700000000000002E-2"/>
    <n v="11626"/>
    <n v="5267"/>
    <n v="12576"/>
    <n v="26284"/>
  </r>
  <r>
    <x v="38"/>
    <s v="CalWIN"/>
    <x v="1"/>
    <x v="6"/>
    <n v="2018"/>
    <s v="2017/18"/>
    <n v="1881"/>
    <n v="29635"/>
    <n v="56"/>
    <n v="1250"/>
    <n v="1937"/>
    <n v="30885"/>
    <n v="32822"/>
    <n v="49160"/>
    <n v="4123"/>
    <n v="43071"/>
    <n v="47194"/>
    <n v="157"/>
    <n v="1809"/>
    <n v="1966"/>
    <n v="4280"/>
    <n v="44880"/>
    <n v="6600740"/>
    <n v="257973"/>
    <n v="6858713"/>
    <n v="216563"/>
    <n v="0.96145124716553287"/>
    <n v="0.62618595825426948"/>
    <n v="4"/>
    <n v="0.25"/>
    <n v="7.7299999999999994E-2"/>
    <n v="2609"/>
    <n v="955"/>
    <n v="3285"/>
    <n v="5435"/>
  </r>
  <r>
    <x v="39"/>
    <s v="C-IV"/>
    <x v="1"/>
    <x v="6"/>
    <n v="2018"/>
    <s v="2017/18"/>
    <n v="6058"/>
    <n v="39931"/>
    <n v="18"/>
    <n v="243"/>
    <n v="6076"/>
    <n v="40174"/>
    <n v="46250"/>
    <n v="101739"/>
    <n v="14888"/>
    <n v="86134"/>
    <n v="101022"/>
    <n v="59"/>
    <n v="658"/>
    <n v="717"/>
    <n v="14947"/>
    <n v="86792"/>
    <n v="13043702"/>
    <n v="70697"/>
    <n v="13114399"/>
    <n v="296624"/>
    <n v="0.97490452809601746"/>
    <n v="0.89606035205364631"/>
    <n v="6"/>
    <n v="0.66700000000000004"/>
    <n v="1.8100000000000002E-2"/>
    <n v="2865"/>
    <n v="1039"/>
    <n v="5740"/>
    <n v="12537"/>
  </r>
  <r>
    <x v="40"/>
    <s v="CalWIN"/>
    <x v="1"/>
    <x v="6"/>
    <n v="2018"/>
    <s v="2017/18"/>
    <n v="791"/>
    <n v="8544"/>
    <n v="1"/>
    <n v="22"/>
    <n v="792"/>
    <n v="8566"/>
    <n v="9358"/>
    <n v="16330"/>
    <n v="1985"/>
    <n v="14292"/>
    <n v="16277"/>
    <n v="7"/>
    <n v="46"/>
    <n v="53"/>
    <n v="1992"/>
    <n v="14338"/>
    <n v="2128222"/>
    <n v="5316"/>
    <n v="2133538"/>
    <n v="59837"/>
    <n v="0.97698209718670082"/>
    <n v="0.9641255605381166"/>
    <n v="25"/>
    <n v="0.6"/>
    <n v="0.13"/>
    <n v="692"/>
    <n v="196"/>
    <n v="960"/>
    <n v="2085"/>
  </r>
  <r>
    <x v="41"/>
    <s v="CalWIN"/>
    <x v="1"/>
    <x v="6"/>
    <n v="2018"/>
    <s v="2017/18"/>
    <n v="592"/>
    <n v="11928"/>
    <n v="6"/>
    <n v="245"/>
    <n v="598"/>
    <n v="12173"/>
    <n v="12771"/>
    <n v="24271"/>
    <n v="1425"/>
    <n v="22203"/>
    <n v="23628"/>
    <n v="19"/>
    <n v="624"/>
    <n v="643"/>
    <n v="1444"/>
    <n v="22827"/>
    <n v="2985029"/>
    <n v="62360"/>
    <n v="3047389"/>
    <n v="148942"/>
    <n v="0.99356223175965663"/>
    <n v="0.90169491525423728"/>
    <n v="25"/>
    <n v="0.6"/>
    <n v="0.13"/>
    <n v="1071"/>
    <n v="314"/>
    <n v="2694"/>
    <n v="5447"/>
  </r>
  <r>
    <x v="42"/>
    <s v="CalWIN"/>
    <x v="1"/>
    <x v="6"/>
    <n v="2018"/>
    <s v="2017/18"/>
    <n v="2276"/>
    <n v="17885"/>
    <n v="6"/>
    <n v="102"/>
    <n v="2282"/>
    <n v="17987"/>
    <n v="20269"/>
    <n v="39690"/>
    <n v="5847"/>
    <n v="33601"/>
    <n v="39448"/>
    <n v="19"/>
    <n v="223"/>
    <n v="242"/>
    <n v="5866"/>
    <n v="33824"/>
    <n v="5609572"/>
    <n v="25803"/>
    <n v="5635375"/>
    <n v="148775"/>
    <n v="0.88064516129032255"/>
    <n v="0.88732394366197187"/>
    <n v="25"/>
    <n v="0.6"/>
    <n v="0.13"/>
    <n v="1743"/>
    <n v="827"/>
    <n v="4660"/>
    <n v="10898"/>
  </r>
  <r>
    <x v="43"/>
    <s v="CalWIN"/>
    <x v="1"/>
    <x v="6"/>
    <n v="2018"/>
    <s v="2017/18"/>
    <n v="3346"/>
    <n v="40216"/>
    <n v="37"/>
    <n v="720"/>
    <n v="3383"/>
    <n v="40936"/>
    <n v="44319"/>
    <n v="84952"/>
    <n v="8151"/>
    <n v="75165"/>
    <n v="83316"/>
    <n v="120"/>
    <n v="1516"/>
    <n v="1636"/>
    <n v="8271"/>
    <n v="76681"/>
    <n v="10903285"/>
    <n v="178866"/>
    <n v="11082151"/>
    <n v="417561"/>
    <n v="0.99398395721925137"/>
    <n v="0.97040169133192389"/>
    <n v="6"/>
    <n v="0.66700000000000004"/>
    <n v="0.05"/>
    <n v="2517"/>
    <n v="673"/>
    <n v="7430"/>
    <n v="15510"/>
  </r>
  <r>
    <x v="44"/>
    <s v="CalWIN"/>
    <x v="1"/>
    <x v="6"/>
    <n v="2018"/>
    <s v="2017/18"/>
    <n v="982"/>
    <n v="13760"/>
    <n v="1"/>
    <n v="28"/>
    <n v="983"/>
    <n v="13788"/>
    <n v="14771"/>
    <n v="26244"/>
    <n v="2473"/>
    <n v="23693"/>
    <n v="26166"/>
    <n v="3"/>
    <n v="75"/>
    <n v="78"/>
    <n v="2476"/>
    <n v="23768"/>
    <n v="3523429"/>
    <n v="7570"/>
    <n v="3530999"/>
    <n v="77543"/>
    <n v="0.96768707482993199"/>
    <n v="0.99065420560747663"/>
    <n v="25"/>
    <n v="0.6"/>
    <n v="0.13"/>
    <n v="1119"/>
    <n v="605"/>
    <n v="2300"/>
    <n v="4979"/>
  </r>
  <r>
    <x v="45"/>
    <s v="C-IV"/>
    <x v="1"/>
    <x v="6"/>
    <n v="2018"/>
    <s v="2017/18"/>
    <n v="1097"/>
    <n v="11113"/>
    <n v="1"/>
    <n v="24"/>
    <n v="1098"/>
    <n v="11137"/>
    <n v="12235"/>
    <n v="22870"/>
    <n v="2612"/>
    <n v="20209"/>
    <n v="22821"/>
    <n v="4"/>
    <n v="45"/>
    <n v="49"/>
    <n v="2616"/>
    <n v="20254"/>
    <n v="2965540"/>
    <n v="5694"/>
    <n v="2971234"/>
    <n v="62879"/>
    <n v="0.9373848987108655"/>
    <n v="0.93398533007334961"/>
    <n v="25"/>
    <n v="0.6"/>
    <n v="0.13"/>
    <n v="910"/>
    <n v="207"/>
    <n v="489"/>
    <n v="789"/>
  </r>
  <r>
    <x v="46"/>
    <s v="C-IV"/>
    <x v="1"/>
    <x v="6"/>
    <n v="2018"/>
    <s v="2017/18"/>
    <n v="9"/>
    <n v="137"/>
    <n v="0"/>
    <n v="0"/>
    <n v="9"/>
    <n v="137"/>
    <n v="146"/>
    <n v="236"/>
    <n v="20"/>
    <n v="216"/>
    <n v="236"/>
    <n v="0"/>
    <n v="0"/>
    <n v="0"/>
    <n v="20"/>
    <n v="216"/>
    <n v="31784"/>
    <n v="0"/>
    <n v="31784"/>
    <n v="828"/>
    <n v="1"/>
    <n v="0.75"/>
    <n v="25"/>
    <n v="0.6"/>
    <n v="0.13"/>
    <n v="10"/>
    <n v="1"/>
    <n v="3"/>
    <n v="3"/>
  </r>
  <r>
    <x v="47"/>
    <s v="C-IV"/>
    <x v="1"/>
    <x v="6"/>
    <n v="2018"/>
    <s v="2017/18"/>
    <n v="371"/>
    <n v="2788"/>
    <n v="0"/>
    <n v="6"/>
    <n v="371"/>
    <n v="2794"/>
    <n v="3165"/>
    <n v="6506"/>
    <n v="978"/>
    <n v="5514"/>
    <n v="6492"/>
    <n v="0"/>
    <n v="14"/>
    <n v="14"/>
    <n v="978"/>
    <n v="5528"/>
    <n v="838584"/>
    <n v="1547"/>
    <n v="840131"/>
    <n v="19052"/>
    <n v="0.9375"/>
    <n v="0.92920353982300885"/>
    <n v="25"/>
    <n v="0.6"/>
    <n v="0.13"/>
    <n v="250"/>
    <n v="88"/>
    <n v="161"/>
    <n v="300"/>
  </r>
  <r>
    <x v="48"/>
    <s v="CalWIN"/>
    <x v="1"/>
    <x v="6"/>
    <n v="2018"/>
    <s v="2017/18"/>
    <n v="2152"/>
    <n v="18109"/>
    <n v="8"/>
    <n v="118"/>
    <n v="2160"/>
    <n v="18227"/>
    <n v="20387"/>
    <n v="37788"/>
    <n v="5099"/>
    <n v="32409"/>
    <n v="37508"/>
    <n v="26"/>
    <n v="254"/>
    <n v="280"/>
    <n v="5125"/>
    <n v="32663"/>
    <n v="5152799"/>
    <n v="34015"/>
    <n v="5186814"/>
    <n v="120048"/>
    <n v="0.97880299251870329"/>
    <n v="0.96"/>
    <n v="4"/>
    <n v="0.25"/>
    <n v="3.4700000000000002E-2"/>
    <n v="1294"/>
    <n v="462"/>
    <n v="1888"/>
    <n v="3833"/>
  </r>
  <r>
    <x v="49"/>
    <s v="CalWIN"/>
    <x v="1"/>
    <x v="6"/>
    <n v="2018"/>
    <s v="2017/18"/>
    <n v="1133"/>
    <n v="15231"/>
    <n v="9"/>
    <n v="115"/>
    <n v="1142"/>
    <n v="15346"/>
    <n v="16488"/>
    <n v="28908"/>
    <n v="2780"/>
    <n v="25814"/>
    <n v="28594"/>
    <n v="33"/>
    <n v="281"/>
    <n v="314"/>
    <n v="2813"/>
    <n v="26095"/>
    <n v="3717129"/>
    <n v="29619"/>
    <n v="3746748"/>
    <n v="124433"/>
    <n v="0.96502057613168724"/>
    <n v="0.48958333333333331"/>
    <n v="25"/>
    <n v="0.6"/>
    <n v="0.13"/>
    <n v="865"/>
    <n v="375"/>
    <n v="2516"/>
    <n v="5297"/>
  </r>
  <r>
    <x v="50"/>
    <s v="C-IV"/>
    <x v="1"/>
    <x v="6"/>
    <n v="2018"/>
    <s v="2017/18"/>
    <n v="4565"/>
    <n v="33105"/>
    <n v="10"/>
    <n v="79"/>
    <n v="4575"/>
    <n v="33184"/>
    <n v="37759"/>
    <n v="79077"/>
    <n v="12345"/>
    <n v="66464"/>
    <n v="78809"/>
    <n v="34"/>
    <n v="234"/>
    <n v="268"/>
    <n v="12379"/>
    <n v="66698"/>
    <n v="10372151"/>
    <n v="25868"/>
    <n v="10398019"/>
    <n v="249979"/>
    <n v="0.97846332945285219"/>
    <n v="0.9303525365434222"/>
    <n v="3"/>
    <n v="0.66700000000000004"/>
    <n v="6.25E-2"/>
    <n v="2647"/>
    <n v="648"/>
    <n v="3846"/>
    <n v="8694"/>
  </r>
  <r>
    <x v="51"/>
    <s v="C-IV"/>
    <x v="1"/>
    <x v="6"/>
    <n v="2018"/>
    <s v="2017/18"/>
    <n v="664"/>
    <n v="4650"/>
    <n v="5"/>
    <n v="29"/>
    <n v="669"/>
    <n v="4679"/>
    <n v="5348"/>
    <n v="12267"/>
    <n v="1863"/>
    <n v="10310"/>
    <n v="12173"/>
    <n v="18"/>
    <n v="76"/>
    <n v="94"/>
    <n v="1881"/>
    <n v="10386"/>
    <n v="1570290"/>
    <n v="9535"/>
    <n v="1579825"/>
    <n v="41713"/>
    <n v="0.9946236559139785"/>
    <n v="0.96350364963503654"/>
    <n v="25"/>
    <n v="0.6"/>
    <n v="0.13"/>
    <n v="319"/>
    <n v="90"/>
    <n v="540"/>
    <n v="1229"/>
  </r>
  <r>
    <x v="52"/>
    <s v="C-IV"/>
    <x v="1"/>
    <x v="6"/>
    <n v="2018"/>
    <s v="2017/18"/>
    <n v="409"/>
    <n v="3712"/>
    <n v="0"/>
    <n v="5"/>
    <n v="409"/>
    <n v="3717"/>
    <n v="4126"/>
    <n v="8944"/>
    <n v="1044"/>
    <n v="7893"/>
    <n v="8937"/>
    <n v="1"/>
    <n v="6"/>
    <n v="7"/>
    <n v="1045"/>
    <n v="7899"/>
    <n v="1112543"/>
    <n v="1127"/>
    <n v="1113670"/>
    <n v="27283"/>
    <n v="0.87719298245614041"/>
    <n v="0.97247706422018354"/>
    <n v="25"/>
    <n v="0.6"/>
    <n v="0.13"/>
    <n v="339"/>
    <n v="64"/>
    <n v="387"/>
    <n v="862"/>
  </r>
  <r>
    <x v="53"/>
    <s v="C-IV"/>
    <x v="1"/>
    <x v="6"/>
    <n v="2018"/>
    <s v="2017/18"/>
    <n v="77"/>
    <n v="892"/>
    <n v="0"/>
    <n v="0"/>
    <n v="77"/>
    <n v="892"/>
    <n v="969"/>
    <n v="1655"/>
    <n v="193"/>
    <n v="1461"/>
    <n v="1654"/>
    <n v="0"/>
    <n v="1"/>
    <n v="1"/>
    <n v="193"/>
    <n v="1462"/>
    <n v="229241"/>
    <n v="152"/>
    <n v="229393"/>
    <n v="4836"/>
    <n v="1"/>
    <n v="0.87096774193548387"/>
    <n v="25"/>
    <n v="0.6"/>
    <n v="0.13"/>
    <n v="88"/>
    <n v="9"/>
    <n v="30"/>
    <n v="44"/>
  </r>
  <r>
    <x v="54"/>
    <s v="CalWIN"/>
    <x v="1"/>
    <x v="6"/>
    <n v="2018"/>
    <s v="2017/18"/>
    <n v="7161"/>
    <n v="43083"/>
    <n v="22"/>
    <n v="385"/>
    <n v="7183"/>
    <n v="43468"/>
    <n v="50651"/>
    <n v="117219"/>
    <n v="19869"/>
    <n v="96266"/>
    <n v="116135"/>
    <n v="73"/>
    <n v="1011"/>
    <n v="1084"/>
    <n v="19942"/>
    <n v="97277"/>
    <n v="15436620"/>
    <n v="126841"/>
    <n v="15563461"/>
    <n v="256417"/>
    <n v="0.99171597633136099"/>
    <n v="0.80288461538461542"/>
    <n v="6"/>
    <n v="0.16700000000000001"/>
    <n v="3.7999999999999999E-2"/>
    <n v="2128"/>
    <n v="189"/>
    <n v="7529"/>
    <n v="17991"/>
  </r>
  <r>
    <x v="55"/>
    <s v="C-IV"/>
    <x v="1"/>
    <x v="6"/>
    <n v="2018"/>
    <s v="2017/18"/>
    <n v="244"/>
    <n v="2415"/>
    <n v="0"/>
    <n v="3"/>
    <n v="244"/>
    <n v="2418"/>
    <n v="2662"/>
    <n v="4669"/>
    <n v="587"/>
    <n v="4076"/>
    <n v="4663"/>
    <n v="0"/>
    <n v="6"/>
    <n v="6"/>
    <n v="587"/>
    <n v="4082"/>
    <n v="610974"/>
    <n v="544"/>
    <n v="611518"/>
    <n v="13772"/>
    <n v="1"/>
    <n v="0.95238095238095233"/>
    <n v="25"/>
    <n v="0.6"/>
    <n v="0.13"/>
    <n v="234"/>
    <n v="1"/>
    <n v="78"/>
    <n v="120"/>
  </r>
  <r>
    <x v="56"/>
    <s v="CalWIN"/>
    <x v="1"/>
    <x v="6"/>
    <n v="2018"/>
    <s v="2017/18"/>
    <n v="2602"/>
    <n v="31117"/>
    <n v="10"/>
    <n v="315"/>
    <n v="2612"/>
    <n v="31432"/>
    <n v="34044"/>
    <n v="67156"/>
    <n v="6677"/>
    <n v="59816"/>
    <n v="66493"/>
    <n v="34"/>
    <n v="629"/>
    <n v="663"/>
    <n v="6711"/>
    <n v="60445"/>
    <n v="8779048"/>
    <n v="82352"/>
    <n v="8861400"/>
    <n v="231728"/>
    <n v="0.97786720321931586"/>
    <n v="0.95780590717299574"/>
    <n v="5"/>
    <n v="0.2"/>
    <n v="6.0400000000000002E-2"/>
    <n v="2663"/>
    <n v="627"/>
    <n v="5841"/>
    <n v="13638"/>
  </r>
  <r>
    <x v="57"/>
    <s v="CalWIN"/>
    <x v="1"/>
    <x v="6"/>
    <n v="2018"/>
    <s v="2017/18"/>
    <n v="728"/>
    <n v="9216"/>
    <n v="17"/>
    <n v="103"/>
    <n v="745"/>
    <n v="9319"/>
    <n v="10064"/>
    <n v="18382"/>
    <n v="1900"/>
    <n v="16121"/>
    <n v="18021"/>
    <n v="83"/>
    <n v="278"/>
    <n v="361"/>
    <n v="1983"/>
    <n v="16399"/>
    <n v="2441056"/>
    <n v="40417"/>
    <n v="2481473"/>
    <n v="59018"/>
    <n v="0.83300198807157055"/>
    <n v="0.85606060606060608"/>
    <n v="25"/>
    <n v="0.6"/>
    <n v="0.13"/>
    <n v="918"/>
    <n v="312"/>
    <n v="765"/>
    <n v="1562"/>
  </r>
  <r>
    <x v="58"/>
    <s v="C-IV"/>
    <x v="1"/>
    <x v="6"/>
    <n v="2018"/>
    <s v="2017/18"/>
    <n v="756"/>
    <n v="5206"/>
    <n v="1"/>
    <n v="18"/>
    <n v="757"/>
    <n v="5224"/>
    <n v="5981"/>
    <n v="12820"/>
    <n v="2082"/>
    <n v="10674"/>
    <n v="12756"/>
    <n v="2"/>
    <n v="62"/>
    <n v="64"/>
    <n v="2084"/>
    <n v="10736"/>
    <n v="1669912"/>
    <n v="5205"/>
    <n v="1675117"/>
    <n v="32855"/>
    <n v="0.99270072992700731"/>
    <n v="0.95833333333333337"/>
    <n v="25"/>
    <n v="0.6"/>
    <n v="0.13"/>
    <n v="389"/>
    <n v="65"/>
    <n v="431"/>
    <n v="918"/>
  </r>
  <r>
    <x v="0"/>
    <s v="n/a"/>
    <x v="2"/>
    <x v="6"/>
    <n v="2018"/>
    <s v="2017/18"/>
    <n v="227987"/>
    <n v="1731263"/>
    <n v="1988"/>
    <n v="16864"/>
    <n v="229975"/>
    <n v="1748127"/>
    <n v="1978102"/>
    <n v="4024067"/>
    <n v="584935"/>
    <n v="3395170"/>
    <n v="3980105"/>
    <n v="6627"/>
    <n v="37335"/>
    <n v="43962"/>
    <n v="591562"/>
    <n v="3432505"/>
    <n v="535739484"/>
    <n v="4811847"/>
    <n v="540551331"/>
    <n v="13267103"/>
    <n v="0.98295726793570593"/>
    <n v="0.92426494102597867"/>
    <n v="326"/>
    <n v="0.66900000000000004"/>
    <n v="7.0499999999999993E-2"/>
    <n v="144570"/>
    <n v="50419"/>
    <n v="262196"/>
    <n v="565291"/>
  </r>
  <r>
    <x v="1"/>
    <s v="CalWIN"/>
    <x v="2"/>
    <x v="6"/>
    <n v="2018"/>
    <s v="2017/18"/>
    <n v="4698"/>
    <n v="49712"/>
    <n v="68"/>
    <n v="1154"/>
    <n v="4766"/>
    <n v="50866"/>
    <n v="55632"/>
    <n v="103157"/>
    <n v="10973"/>
    <n v="89290"/>
    <n v="100263"/>
    <n v="251"/>
    <n v="2643"/>
    <n v="2894"/>
    <n v="11224"/>
    <n v="91933"/>
    <n v="14000231"/>
    <n v="314475"/>
    <n v="14314706"/>
    <n v="433610"/>
    <n v="0.98415374241402565"/>
    <n v="0.970873786407767"/>
    <n v="11"/>
    <n v="0.90900000000000003"/>
    <n v="4.2900000000000001E-2"/>
    <n v="5220"/>
    <n v="1935"/>
    <n v="6042"/>
    <n v="11925"/>
  </r>
  <r>
    <x v="2"/>
    <s v="C-IV"/>
    <x v="2"/>
    <x v="6"/>
    <n v="2018"/>
    <s v="2017/18"/>
    <n v="3"/>
    <n v="77"/>
    <n v="0"/>
    <n v="0"/>
    <n v="3"/>
    <n v="77"/>
    <n v="80"/>
    <n v="147"/>
    <n v="3"/>
    <n v="144"/>
    <n v="147"/>
    <n v="0"/>
    <n v="0"/>
    <n v="0"/>
    <n v="3"/>
    <n v="144"/>
    <n v="16675"/>
    <n v="0"/>
    <n v="16675"/>
    <n v="323"/>
    <n v="1"/>
    <n v="1"/>
    <n v="32"/>
    <n v="0.65600000000000003"/>
    <n v="0.17280000000000001"/>
    <n v="3"/>
    <n v="0"/>
    <n v="3"/>
    <n v="3"/>
  </r>
  <r>
    <x v="3"/>
    <s v="C-IV"/>
    <x v="2"/>
    <x v="6"/>
    <n v="2018"/>
    <s v="2017/18"/>
    <n v="115"/>
    <n v="1443"/>
    <n v="0"/>
    <n v="0"/>
    <n v="115"/>
    <n v="1443"/>
    <n v="1558"/>
    <n v="2817"/>
    <n v="303"/>
    <n v="2513"/>
    <n v="2816"/>
    <n v="0"/>
    <n v="1"/>
    <n v="1"/>
    <n v="303"/>
    <n v="2514"/>
    <n v="362556"/>
    <n v="139"/>
    <n v="362695"/>
    <n v="8182"/>
    <n v="0.98630136986301364"/>
    <n v="0.9821428571428571"/>
    <n v="32"/>
    <n v="0.65600000000000003"/>
    <n v="0.17280000000000001"/>
    <n v="117"/>
    <n v="19"/>
    <n v="34"/>
    <n v="64"/>
  </r>
  <r>
    <x v="4"/>
    <s v="C-IV"/>
    <x v="2"/>
    <x v="6"/>
    <n v="2018"/>
    <s v="2017/18"/>
    <n v="1518"/>
    <n v="15504"/>
    <n v="3"/>
    <n v="42"/>
    <n v="1521"/>
    <n v="15546"/>
    <n v="17067"/>
    <n v="30964"/>
    <n v="3759"/>
    <n v="27111"/>
    <n v="30870"/>
    <n v="8"/>
    <n v="86"/>
    <n v="94"/>
    <n v="3767"/>
    <n v="27197"/>
    <n v="4183748"/>
    <n v="11881"/>
    <n v="4195629"/>
    <n v="83459"/>
    <n v="0.9094594594594595"/>
    <n v="0.95210727969348663"/>
    <n v="32"/>
    <n v="0.65600000000000003"/>
    <n v="0.17280000000000001"/>
    <n v="1401"/>
    <n v="640"/>
    <n v="761"/>
    <n v="1334"/>
  </r>
  <r>
    <x v="5"/>
    <s v="C-IV"/>
    <x v="2"/>
    <x v="6"/>
    <n v="2018"/>
    <s v="2017/18"/>
    <n v="201"/>
    <n v="2579"/>
    <n v="0"/>
    <n v="3"/>
    <n v="201"/>
    <n v="2582"/>
    <n v="2783"/>
    <n v="5035"/>
    <n v="550"/>
    <n v="4478"/>
    <n v="5028"/>
    <n v="0"/>
    <n v="7"/>
    <n v="7"/>
    <n v="550"/>
    <n v="4485"/>
    <n v="655422"/>
    <n v="512"/>
    <n v="655934"/>
    <n v="12048"/>
    <n v="0.97727272727272729"/>
    <n v="0.95652173913043481"/>
    <n v="32"/>
    <n v="0.65600000000000003"/>
    <n v="0.17280000000000001"/>
    <n v="193"/>
    <n v="51"/>
    <n v="56"/>
    <n v="103"/>
  </r>
  <r>
    <x v="6"/>
    <s v="C-IV"/>
    <x v="2"/>
    <x v="6"/>
    <n v="2018"/>
    <s v="2017/18"/>
    <n v="67"/>
    <n v="628"/>
    <n v="0"/>
    <n v="2"/>
    <n v="67"/>
    <n v="630"/>
    <n v="697"/>
    <n v="1498"/>
    <n v="157"/>
    <n v="1336"/>
    <n v="1493"/>
    <n v="0"/>
    <n v="5"/>
    <n v="5"/>
    <n v="157"/>
    <n v="1341"/>
    <n v="188516"/>
    <n v="232"/>
    <n v="188748"/>
    <n v="9453"/>
    <n v="0.97058823529411764"/>
    <n v="0.96153846153846156"/>
    <n v="32"/>
    <n v="0.65600000000000003"/>
    <n v="0.17280000000000001"/>
    <n v="56"/>
    <n v="10"/>
    <n v="102"/>
    <n v="244"/>
  </r>
  <r>
    <x v="7"/>
    <s v="CalWIN"/>
    <x v="2"/>
    <x v="6"/>
    <n v="2018"/>
    <s v="2017/18"/>
    <n v="3417"/>
    <n v="27211"/>
    <n v="40"/>
    <n v="251"/>
    <n v="3457"/>
    <n v="27462"/>
    <n v="30919"/>
    <n v="61341"/>
    <n v="8055"/>
    <n v="52445"/>
    <n v="60500"/>
    <n v="147"/>
    <n v="694"/>
    <n v="841"/>
    <n v="8202"/>
    <n v="53139"/>
    <n v="8340516"/>
    <n v="78563"/>
    <n v="8419079"/>
    <n v="269813"/>
    <n v="0.98305084745762716"/>
    <n v="0.97908745247148288"/>
    <n v="6"/>
    <n v="0.83299999999999996"/>
    <n v="3.2599999999999997E-2"/>
    <n v="2370"/>
    <n v="981"/>
    <n v="4102"/>
    <n v="8326"/>
  </r>
  <r>
    <x v="8"/>
    <s v="C-IV"/>
    <x v="2"/>
    <x v="6"/>
    <n v="2018"/>
    <s v="2017/18"/>
    <n v="344"/>
    <n v="2232"/>
    <n v="0"/>
    <n v="0"/>
    <n v="344"/>
    <n v="2232"/>
    <n v="2576"/>
    <n v="5137"/>
    <n v="968"/>
    <n v="4168"/>
    <n v="5136"/>
    <n v="0"/>
    <n v="1"/>
    <n v="1"/>
    <n v="968"/>
    <n v="4169"/>
    <n v="668220"/>
    <n v="152"/>
    <n v="668372"/>
    <n v="12100"/>
    <n v="0.99"/>
    <n v="0.92105263157894735"/>
    <n v="32"/>
    <n v="0.65600000000000003"/>
    <n v="0.17280000000000001"/>
    <n v="169"/>
    <n v="24"/>
    <n v="102"/>
    <n v="179"/>
  </r>
  <r>
    <x v="9"/>
    <s v="C-IV"/>
    <x v="2"/>
    <x v="6"/>
    <n v="2018"/>
    <s v="2017/18"/>
    <n v="477"/>
    <n v="6039"/>
    <n v="1"/>
    <n v="14"/>
    <n v="478"/>
    <n v="6053"/>
    <n v="6531"/>
    <n v="11288"/>
    <n v="1106"/>
    <n v="10145"/>
    <n v="11251"/>
    <n v="1"/>
    <n v="36"/>
    <n v="37"/>
    <n v="1107"/>
    <n v="10181"/>
    <n v="1500204"/>
    <n v="3065"/>
    <n v="1503269"/>
    <n v="38337"/>
    <n v="0.97560975609756095"/>
    <n v="0.98523985239852396"/>
    <n v="32"/>
    <n v="0.65600000000000003"/>
    <n v="0.17280000000000001"/>
    <n v="601"/>
    <n v="130"/>
    <n v="338"/>
    <n v="690"/>
  </r>
  <r>
    <x v="10"/>
    <s v="CalWIN"/>
    <x v="2"/>
    <x v="6"/>
    <n v="2018"/>
    <s v="2017/18"/>
    <n v="11913"/>
    <n v="82460"/>
    <n v="76"/>
    <n v="438"/>
    <n v="11989"/>
    <n v="82898"/>
    <n v="94887"/>
    <n v="217902"/>
    <n v="32204"/>
    <n v="184315"/>
    <n v="216519"/>
    <n v="244"/>
    <n v="1139"/>
    <n v="1383"/>
    <n v="32448"/>
    <n v="185454"/>
    <n v="28559810"/>
    <n v="161382"/>
    <n v="28721192"/>
    <n v="487368"/>
    <n v="0.93170589944783488"/>
    <n v="0.64255319148936174"/>
    <n v="17"/>
    <n v="0.58799999999999997"/>
    <n v="5.1999999999999998E-2"/>
    <n v="4877"/>
    <n v="2038"/>
    <n v="12437"/>
    <n v="28403"/>
  </r>
  <r>
    <x v="11"/>
    <s v="C-IV"/>
    <x v="2"/>
    <x v="6"/>
    <n v="2018"/>
    <s v="2017/18"/>
    <n v="193"/>
    <n v="1290"/>
    <n v="0"/>
    <n v="4"/>
    <n v="193"/>
    <n v="1294"/>
    <n v="1487"/>
    <n v="3379"/>
    <n v="519"/>
    <n v="2850"/>
    <n v="3369"/>
    <n v="0"/>
    <n v="10"/>
    <n v="10"/>
    <n v="519"/>
    <n v="2860"/>
    <n v="407642"/>
    <n v="1363"/>
    <n v="409005"/>
    <n v="12378"/>
    <n v="1"/>
    <n v="0.98039215686274506"/>
    <n v="32"/>
    <n v="0.65600000000000003"/>
    <n v="0.17280000000000001"/>
    <n v="109"/>
    <n v="22"/>
    <n v="163"/>
    <n v="336"/>
  </r>
  <r>
    <x v="12"/>
    <s v="C-IV"/>
    <x v="2"/>
    <x v="6"/>
    <n v="2018"/>
    <s v="2017/18"/>
    <n v="797"/>
    <n v="11146"/>
    <n v="1"/>
    <n v="12"/>
    <n v="798"/>
    <n v="11158"/>
    <n v="11956"/>
    <n v="19931"/>
    <n v="2017"/>
    <n v="17878"/>
    <n v="19895"/>
    <n v="2"/>
    <n v="34"/>
    <n v="36"/>
    <n v="2019"/>
    <n v="17912"/>
    <n v="2739801"/>
    <n v="3700"/>
    <n v="2743501"/>
    <n v="55798"/>
    <n v="0.97754491017964074"/>
    <n v="0.97453703703703709"/>
    <n v="32"/>
    <n v="0.65600000000000003"/>
    <n v="0.17280000000000001"/>
    <n v="1146"/>
    <n v="283"/>
    <n v="473"/>
    <n v="902"/>
  </r>
  <r>
    <x v="13"/>
    <s v="C-IV"/>
    <x v="2"/>
    <x v="6"/>
    <n v="2018"/>
    <s v="2017/18"/>
    <n v="2154"/>
    <n v="14587"/>
    <n v="7"/>
    <n v="133"/>
    <n v="2161"/>
    <n v="14720"/>
    <n v="16881"/>
    <n v="40017"/>
    <n v="6020"/>
    <n v="33630"/>
    <n v="39650"/>
    <n v="24"/>
    <n v="343"/>
    <n v="367"/>
    <n v="6044"/>
    <n v="33973"/>
    <n v="4902914"/>
    <n v="37696"/>
    <n v="4940610"/>
    <n v="94793"/>
    <n v="0.97451274362818596"/>
    <n v="0.92986425339366519"/>
    <n v="32"/>
    <n v="0.65600000000000003"/>
    <n v="0.17280000000000001"/>
    <n v="1018"/>
    <n v="126"/>
    <n v="833"/>
    <n v="1686"/>
  </r>
  <r>
    <x v="14"/>
    <s v="C-IV"/>
    <x v="2"/>
    <x v="6"/>
    <n v="2018"/>
    <s v="2017/18"/>
    <n v="78"/>
    <n v="955"/>
    <n v="0"/>
    <n v="3"/>
    <n v="78"/>
    <n v="958"/>
    <n v="1036"/>
    <n v="1981"/>
    <n v="220"/>
    <n v="1756"/>
    <n v="1976"/>
    <n v="0"/>
    <n v="5"/>
    <n v="5"/>
    <n v="220"/>
    <n v="1761"/>
    <n v="249410"/>
    <n v="520"/>
    <n v="249930"/>
    <n v="5685"/>
    <n v="1"/>
    <n v="0.90322580645161288"/>
    <n v="32"/>
    <n v="0.65600000000000003"/>
    <n v="0.17280000000000001"/>
    <n v="59"/>
    <n v="1"/>
    <n v="53"/>
    <n v="111"/>
  </r>
  <r>
    <x v="15"/>
    <s v="C-IV"/>
    <x v="2"/>
    <x v="6"/>
    <n v="2018"/>
    <s v="2017/18"/>
    <n v="9457"/>
    <n v="58253"/>
    <n v="18"/>
    <n v="404"/>
    <n v="9475"/>
    <n v="58657"/>
    <n v="68132"/>
    <n v="156958"/>
    <n v="25144"/>
    <n v="130856"/>
    <n v="156000"/>
    <n v="64"/>
    <n v="894"/>
    <n v="958"/>
    <n v="25208"/>
    <n v="131750"/>
    <n v="20444028"/>
    <n v="124945"/>
    <n v="20568973"/>
    <n v="418471"/>
    <n v="0.98507017020005971"/>
    <n v="0.9417344173441734"/>
    <n v="10"/>
    <n v="0.4"/>
    <n v="2.3699999999999999E-2"/>
    <n v="5186"/>
    <n v="1493"/>
    <n v="9496"/>
    <n v="22133"/>
  </r>
  <r>
    <x v="16"/>
    <s v="C-IV"/>
    <x v="2"/>
    <x v="6"/>
    <n v="2018"/>
    <s v="2017/18"/>
    <n v="1448"/>
    <n v="9181"/>
    <n v="3"/>
    <n v="68"/>
    <n v="1451"/>
    <n v="9249"/>
    <n v="10700"/>
    <n v="23929"/>
    <n v="3973"/>
    <n v="19762"/>
    <n v="23735"/>
    <n v="14"/>
    <n v="180"/>
    <n v="194"/>
    <n v="3987"/>
    <n v="19942"/>
    <n v="2980564"/>
    <n v="17783"/>
    <n v="2998347"/>
    <n v="58539"/>
    <n v="0.99795081967213117"/>
    <n v="0.94721407624633436"/>
    <n v="32"/>
    <n v="0.65600000000000003"/>
    <n v="0.17280000000000001"/>
    <n v="756"/>
    <n v="127"/>
    <n v="1195"/>
    <n v="2867"/>
  </r>
  <r>
    <x v="17"/>
    <s v="C-IV"/>
    <x v="2"/>
    <x v="6"/>
    <n v="2018"/>
    <s v="2017/18"/>
    <n v="505"/>
    <n v="5795"/>
    <n v="2"/>
    <n v="11"/>
    <n v="507"/>
    <n v="5806"/>
    <n v="6313"/>
    <n v="11533"/>
    <n v="1305"/>
    <n v="10193"/>
    <n v="11498"/>
    <n v="8"/>
    <n v="27"/>
    <n v="35"/>
    <n v="1313"/>
    <n v="10220"/>
    <n v="1543250"/>
    <n v="2958"/>
    <n v="1546208"/>
    <n v="33754"/>
    <n v="0.91335740072202165"/>
    <n v="0.84864864864864864"/>
    <n v="32"/>
    <n v="0.65600000000000003"/>
    <n v="0.17280000000000001"/>
    <n v="411"/>
    <n v="68"/>
    <n v="350"/>
    <n v="682"/>
  </r>
  <r>
    <x v="18"/>
    <s v="C-IV"/>
    <x v="2"/>
    <x v="6"/>
    <n v="2018"/>
    <s v="2017/18"/>
    <n v="217"/>
    <n v="1326"/>
    <n v="0"/>
    <n v="1"/>
    <n v="217"/>
    <n v="1327"/>
    <n v="1544"/>
    <n v="3053"/>
    <n v="591"/>
    <n v="2460"/>
    <n v="3051"/>
    <n v="0"/>
    <n v="2"/>
    <n v="2"/>
    <n v="591"/>
    <n v="2462"/>
    <n v="409814"/>
    <n v="312"/>
    <n v="410126"/>
    <n v="7942"/>
    <n v="0.90588235294117647"/>
    <n v="0.86274509803921573"/>
    <n v="32"/>
    <n v="0.65600000000000003"/>
    <n v="0.17280000000000001"/>
    <n v="128"/>
    <n v="24"/>
    <n v="75"/>
    <n v="143"/>
  </r>
  <r>
    <x v="19"/>
    <s v="LRS"/>
    <x v="2"/>
    <x v="6"/>
    <n v="2018"/>
    <s v="2017/18"/>
    <n v="75372"/>
    <n v="471668"/>
    <n v="1035"/>
    <n v="5391"/>
    <n v="76407"/>
    <n v="477059"/>
    <n v="553466"/>
    <n v="1086313"/>
    <n v="184157"/>
    <n v="887717"/>
    <n v="1071874"/>
    <n v="3218"/>
    <n v="11221"/>
    <n v="14439"/>
    <n v="187375"/>
    <n v="898938"/>
    <n v="149052278"/>
    <n v="1585307"/>
    <n v="150637585"/>
    <n v="3957046"/>
    <n v="0.99220217630170493"/>
    <n v="0.92718908629441621"/>
    <n v="100"/>
    <n v="0.78"/>
    <n v="9.5000000000000001E-2"/>
    <n v="39780"/>
    <n v="16864"/>
    <n v="87846"/>
    <n v="182708"/>
  </r>
  <r>
    <x v="20"/>
    <s v="C-IV"/>
    <x v="2"/>
    <x v="6"/>
    <n v="2018"/>
    <s v="2017/18"/>
    <n v="1670"/>
    <n v="9694"/>
    <n v="8"/>
    <n v="32"/>
    <n v="1678"/>
    <n v="9726"/>
    <n v="11404"/>
    <n v="27446"/>
    <n v="4600"/>
    <n v="22728"/>
    <n v="27328"/>
    <n v="26"/>
    <n v="92"/>
    <n v="118"/>
    <n v="4626"/>
    <n v="22820"/>
    <n v="3503134"/>
    <n v="12820"/>
    <n v="3515954"/>
    <n v="71055"/>
    <n v="0.99507389162561577"/>
    <n v="0.98880597014925375"/>
    <n v="32"/>
    <n v="0.65600000000000003"/>
    <n v="0.17280000000000001"/>
    <n v="588"/>
    <n v="75"/>
    <n v="2534"/>
    <n v="6224"/>
  </r>
  <r>
    <x v="21"/>
    <s v="C-IV"/>
    <x v="2"/>
    <x v="6"/>
    <n v="2018"/>
    <s v="2017/18"/>
    <n v="516"/>
    <n v="5352"/>
    <n v="12"/>
    <n v="150"/>
    <n v="528"/>
    <n v="5502"/>
    <n v="6030"/>
    <n v="9849"/>
    <n v="1153"/>
    <n v="8308"/>
    <n v="9461"/>
    <n v="38"/>
    <n v="350"/>
    <n v="388"/>
    <n v="1191"/>
    <n v="8658"/>
    <n v="1324410"/>
    <n v="33148"/>
    <n v="1357558"/>
    <n v="47029"/>
    <n v="0.97463768115942029"/>
    <n v="0.88826815642458101"/>
    <n v="32"/>
    <n v="0.65600000000000003"/>
    <n v="0.17280000000000001"/>
    <n v="439"/>
    <n v="130"/>
    <n v="1066"/>
    <n v="1956"/>
  </r>
  <r>
    <x v="22"/>
    <s v="C-IV"/>
    <x v="2"/>
    <x v="6"/>
    <n v="2018"/>
    <s v="2017/18"/>
    <n v="103"/>
    <n v="934"/>
    <n v="1"/>
    <n v="3"/>
    <n v="104"/>
    <n v="937"/>
    <n v="1041"/>
    <n v="1903"/>
    <n v="278"/>
    <n v="1620"/>
    <n v="1898"/>
    <n v="1"/>
    <n v="4"/>
    <n v="5"/>
    <n v="279"/>
    <n v="1624"/>
    <n v="249178"/>
    <n v="399"/>
    <n v="249577"/>
    <n v="4894"/>
    <n v="0.94117647058823528"/>
    <n v="1"/>
    <n v="32"/>
    <n v="0.65600000000000003"/>
    <n v="0.17280000000000001"/>
    <n v="55"/>
    <n v="13"/>
    <n v="24"/>
    <n v="42"/>
  </r>
  <r>
    <x v="23"/>
    <s v="C-IV"/>
    <x v="2"/>
    <x v="6"/>
    <n v="2018"/>
    <s v="2017/18"/>
    <n v="480"/>
    <n v="5730"/>
    <n v="2"/>
    <n v="28"/>
    <n v="482"/>
    <n v="5758"/>
    <n v="6240"/>
    <n v="11568"/>
    <n v="1227"/>
    <n v="10269"/>
    <n v="11496"/>
    <n v="5"/>
    <n v="67"/>
    <n v="72"/>
    <n v="1232"/>
    <n v="10336"/>
    <n v="1582330"/>
    <n v="7381"/>
    <n v="1589711"/>
    <n v="43018"/>
    <n v="0.91466666666666663"/>
    <n v="0.90671641791044777"/>
    <n v="32"/>
    <n v="0.65600000000000003"/>
    <n v="0.17280000000000001"/>
    <n v="482"/>
    <n v="64"/>
    <n v="468"/>
    <n v="1056"/>
  </r>
  <r>
    <x v="24"/>
    <s v="C-IV"/>
    <x v="2"/>
    <x v="6"/>
    <n v="2018"/>
    <s v="2017/18"/>
    <n v="3317"/>
    <n v="19905"/>
    <n v="8"/>
    <n v="38"/>
    <n v="3325"/>
    <n v="19943"/>
    <n v="23268"/>
    <n v="53212"/>
    <n v="8991"/>
    <n v="44086"/>
    <n v="53077"/>
    <n v="29"/>
    <n v="106"/>
    <n v="135"/>
    <n v="9020"/>
    <n v="44192"/>
    <n v="6885316"/>
    <n v="13236"/>
    <n v="6898552"/>
    <n v="137239"/>
    <n v="0.99433106575963714"/>
    <n v="0.98291925465838514"/>
    <n v="3"/>
    <n v="1"/>
    <n v="2.9700000000000001E-2"/>
    <n v="1417"/>
    <n v="292"/>
    <n v="3204"/>
    <n v="7550"/>
  </r>
  <r>
    <x v="25"/>
    <s v="C-IV"/>
    <x v="2"/>
    <x v="6"/>
    <n v="2018"/>
    <s v="2017/18"/>
    <n v="84"/>
    <n v="513"/>
    <n v="0"/>
    <n v="0"/>
    <n v="84"/>
    <n v="513"/>
    <n v="597"/>
    <n v="1214"/>
    <n v="213"/>
    <n v="1001"/>
    <n v="1214"/>
    <n v="0"/>
    <n v="0"/>
    <n v="0"/>
    <n v="213"/>
    <n v="1001"/>
    <n v="160749"/>
    <n v="0"/>
    <n v="160749"/>
    <n v="3261"/>
    <n v="0.96875"/>
    <n v="0.95"/>
    <n v="32"/>
    <n v="0.65600000000000003"/>
    <n v="0.17280000000000001"/>
    <n v="37"/>
    <n v="3"/>
    <n v="36"/>
    <n v="62"/>
  </r>
  <r>
    <x v="26"/>
    <s v="C-IV"/>
    <x v="2"/>
    <x v="6"/>
    <n v="2018"/>
    <s v="2017/18"/>
    <n v="9"/>
    <n v="385"/>
    <n v="0"/>
    <n v="1"/>
    <n v="9"/>
    <n v="386"/>
    <n v="395"/>
    <n v="686"/>
    <n v="30"/>
    <n v="653"/>
    <n v="683"/>
    <n v="0"/>
    <n v="3"/>
    <n v="3"/>
    <n v="30"/>
    <n v="656"/>
    <n v="92525"/>
    <n v="356"/>
    <n v="92881"/>
    <n v="3535"/>
    <n v="1"/>
    <n v="1"/>
    <n v="32"/>
    <n v="0.65600000000000003"/>
    <n v="0.17280000000000001"/>
    <n v="34"/>
    <n v="6"/>
    <n v="51"/>
    <n v="108"/>
  </r>
  <r>
    <x v="27"/>
    <s v="C-IV"/>
    <x v="2"/>
    <x v="6"/>
    <n v="2018"/>
    <s v="2017/18"/>
    <n v="2849"/>
    <n v="18646"/>
    <n v="6"/>
    <n v="114"/>
    <n v="2855"/>
    <n v="18760"/>
    <n v="21615"/>
    <n v="48150"/>
    <n v="7382"/>
    <n v="40415"/>
    <n v="47797"/>
    <n v="20"/>
    <n v="333"/>
    <n v="353"/>
    <n v="7402"/>
    <n v="40748"/>
    <n v="6459661"/>
    <n v="33406"/>
    <n v="6493067"/>
    <n v="186886"/>
    <n v="0.99140401146131807"/>
    <n v="0.95344827586206893"/>
    <n v="3"/>
    <n v="0.33300000000000002"/>
    <n v="4.8599999999999997E-2"/>
    <n v="1631"/>
    <n v="490"/>
    <n v="6882"/>
    <n v="16130"/>
  </r>
  <r>
    <x v="28"/>
    <s v="C-IV"/>
    <x v="2"/>
    <x v="6"/>
    <n v="2018"/>
    <s v="2017/18"/>
    <n v="244"/>
    <n v="2788"/>
    <n v="1"/>
    <n v="19"/>
    <n v="245"/>
    <n v="2807"/>
    <n v="3052"/>
    <n v="6089"/>
    <n v="604"/>
    <n v="5428"/>
    <n v="6032"/>
    <n v="3"/>
    <n v="54"/>
    <n v="57"/>
    <n v="607"/>
    <n v="5482"/>
    <n v="750476"/>
    <n v="4303"/>
    <n v="754779"/>
    <n v="32018"/>
    <n v="0.97457627118644063"/>
    <n v="0.8970588235294118"/>
    <n v="32"/>
    <n v="0.65600000000000003"/>
    <n v="0.17280000000000001"/>
    <n v="251"/>
    <n v="63"/>
    <n v="606"/>
    <n v="1334"/>
  </r>
  <r>
    <x v="29"/>
    <s v="C-IV"/>
    <x v="2"/>
    <x v="6"/>
    <n v="2018"/>
    <s v="2017/18"/>
    <n v="262"/>
    <n v="3819"/>
    <n v="2"/>
    <n v="4"/>
    <n v="264"/>
    <n v="3823"/>
    <n v="4087"/>
    <n v="6988"/>
    <n v="642"/>
    <n v="6331"/>
    <n v="6973"/>
    <n v="4"/>
    <n v="11"/>
    <n v="15"/>
    <n v="646"/>
    <n v="6342"/>
    <n v="968655"/>
    <n v="1769"/>
    <n v="970424"/>
    <n v="26042"/>
    <n v="0.8876811594202898"/>
    <n v="0.74594594594594599"/>
    <n v="32"/>
    <n v="0.65600000000000003"/>
    <n v="0.17280000000000001"/>
    <n v="434"/>
    <n v="167"/>
    <n v="113"/>
    <n v="197"/>
  </r>
  <r>
    <x v="30"/>
    <s v="CalWIN"/>
    <x v="2"/>
    <x v="6"/>
    <n v="2018"/>
    <s v="2017/18"/>
    <n v="8890"/>
    <n v="101355"/>
    <n v="76"/>
    <n v="1723"/>
    <n v="8966"/>
    <n v="103078"/>
    <n v="112044"/>
    <n v="224545"/>
    <n v="23022"/>
    <n v="197434"/>
    <n v="220456"/>
    <n v="274"/>
    <n v="3815"/>
    <n v="4089"/>
    <n v="23296"/>
    <n v="201249"/>
    <n v="29290494"/>
    <n v="440011"/>
    <n v="29730505"/>
    <n v="888825"/>
    <n v="0.99206017551190973"/>
    <n v="0.99375557537912573"/>
    <n v="19"/>
    <n v="0.63200000000000001"/>
    <n v="7.9500000000000001E-2"/>
    <n v="7473"/>
    <n v="2462"/>
    <n v="22084"/>
    <n v="48909"/>
  </r>
  <r>
    <x v="31"/>
    <s v="CalWIN"/>
    <x v="2"/>
    <x v="6"/>
    <n v="2018"/>
    <s v="2017/18"/>
    <n v="543"/>
    <n v="7897"/>
    <n v="3"/>
    <n v="43"/>
    <n v="546"/>
    <n v="7940"/>
    <n v="8486"/>
    <n v="15477"/>
    <n v="1433"/>
    <n v="13929"/>
    <n v="15362"/>
    <n v="13"/>
    <n v="102"/>
    <n v="115"/>
    <n v="1446"/>
    <n v="14031"/>
    <n v="1928666"/>
    <n v="13215"/>
    <n v="1941881"/>
    <n v="61769"/>
    <n v="1"/>
    <n v="0.90598290598290598"/>
    <n v="32"/>
    <n v="0.65600000000000003"/>
    <n v="0.17280000000000001"/>
    <n v="599"/>
    <n v="302"/>
    <n v="531"/>
    <n v="1129"/>
  </r>
  <r>
    <x v="32"/>
    <s v="C-IV"/>
    <x v="2"/>
    <x v="6"/>
    <n v="2018"/>
    <s v="2017/18"/>
    <n v="65"/>
    <n v="1143"/>
    <n v="0"/>
    <n v="1"/>
    <n v="65"/>
    <n v="1144"/>
    <n v="1209"/>
    <n v="2206"/>
    <n v="151"/>
    <n v="2054"/>
    <n v="2205"/>
    <n v="0"/>
    <n v="1"/>
    <n v="1"/>
    <n v="151"/>
    <n v="2055"/>
    <n v="288190"/>
    <n v="169"/>
    <n v="288359"/>
    <n v="6493"/>
    <n v="1"/>
    <n v="0.86111111111111116"/>
    <n v="32"/>
    <n v="0.65600000000000003"/>
    <n v="0.17280000000000001"/>
    <n v="86"/>
    <n v="18"/>
    <n v="41"/>
    <n v="77"/>
  </r>
  <r>
    <x v="33"/>
    <s v="C-IV"/>
    <x v="2"/>
    <x v="6"/>
    <n v="2018"/>
    <s v="2017/18"/>
    <n v="13553"/>
    <n v="103909"/>
    <n v="38"/>
    <n v="332"/>
    <n v="13591"/>
    <n v="104241"/>
    <n v="117832"/>
    <n v="256978"/>
    <n v="36852"/>
    <n v="219112"/>
    <n v="255964"/>
    <n v="131"/>
    <n v="883"/>
    <n v="1014"/>
    <n v="36983"/>
    <n v="219995"/>
    <n v="33484416"/>
    <n v="100634"/>
    <n v="33585050"/>
    <n v="833494"/>
    <n v="0.99191577364166195"/>
    <n v="0.92242703533026116"/>
    <n v="16"/>
    <n v="0.68799999999999994"/>
    <n v="3.4000000000000002E-2"/>
    <n v="9365"/>
    <n v="2862"/>
    <n v="12424"/>
    <n v="28737"/>
  </r>
  <r>
    <x v="34"/>
    <s v="CalWIN"/>
    <x v="2"/>
    <x v="6"/>
    <n v="2018"/>
    <s v="2017/18"/>
    <n v="12767"/>
    <n v="81679"/>
    <n v="209"/>
    <n v="947"/>
    <n v="12976"/>
    <n v="82626"/>
    <n v="95602"/>
    <n v="199742"/>
    <n v="34762"/>
    <n v="161786"/>
    <n v="196548"/>
    <n v="859"/>
    <n v="2335"/>
    <n v="3194"/>
    <n v="35621"/>
    <n v="164121"/>
    <n v="27315871"/>
    <n v="350720"/>
    <n v="27666591"/>
    <n v="543346"/>
    <n v="0.99361963190184044"/>
    <n v="0.88736118455843471"/>
    <n v="18"/>
    <n v="0.66700000000000004"/>
    <n v="6.6400000000000001E-2"/>
    <n v="7735"/>
    <n v="2701"/>
    <n v="7342"/>
    <n v="14929"/>
  </r>
  <r>
    <x v="35"/>
    <s v="C-IV"/>
    <x v="2"/>
    <x v="6"/>
    <n v="2018"/>
    <s v="2017/18"/>
    <n v="260"/>
    <n v="1888"/>
    <n v="1"/>
    <n v="6"/>
    <n v="261"/>
    <n v="1894"/>
    <n v="2155"/>
    <n v="4716"/>
    <n v="710"/>
    <n v="3986"/>
    <n v="4696"/>
    <n v="1"/>
    <n v="19"/>
    <n v="20"/>
    <n v="711"/>
    <n v="4005"/>
    <n v="603718"/>
    <n v="1401"/>
    <n v="605119"/>
    <n v="18473"/>
    <n v="0.98969072164948457"/>
    <n v="0.94029850746268662"/>
    <n v="32"/>
    <n v="0.65600000000000003"/>
    <n v="0.17280000000000001"/>
    <n v="147"/>
    <n v="39"/>
    <n v="287"/>
    <n v="697"/>
  </r>
  <r>
    <x v="36"/>
    <s v="C-IV"/>
    <x v="2"/>
    <x v="6"/>
    <n v="2018"/>
    <s v="2017/18"/>
    <n v="21165"/>
    <n v="137093"/>
    <n v="40"/>
    <n v="539"/>
    <n v="21205"/>
    <n v="137632"/>
    <n v="158837"/>
    <n v="343226"/>
    <n v="55620"/>
    <n v="286096"/>
    <n v="341716"/>
    <n v="140"/>
    <n v="1370"/>
    <n v="1510"/>
    <n v="55760"/>
    <n v="287466"/>
    <n v="45759764"/>
    <n v="156272"/>
    <n v="45916036"/>
    <n v="873399"/>
    <n v="0.99215993727949825"/>
    <n v="0.94793291731669271"/>
    <n v="21"/>
    <n v="0.57099999999999995"/>
    <n v="3.9300000000000002E-2"/>
    <n v="10851"/>
    <n v="3099"/>
    <n v="16494"/>
    <n v="36159"/>
  </r>
  <r>
    <x v="37"/>
    <s v="CalWIN"/>
    <x v="2"/>
    <x v="6"/>
    <n v="2018"/>
    <s v="2017/18"/>
    <n v="10549"/>
    <n v="120936"/>
    <n v="119"/>
    <n v="1119"/>
    <n v="10668"/>
    <n v="122055"/>
    <n v="132723"/>
    <n v="261612"/>
    <n v="29064"/>
    <n v="229561"/>
    <n v="258625"/>
    <n v="406"/>
    <n v="2581"/>
    <n v="2987"/>
    <n v="29470"/>
    <n v="232142"/>
    <n v="33804121"/>
    <n v="318275"/>
    <n v="34122396"/>
    <n v="889693"/>
    <n v="0.98479654195856314"/>
    <n v="0.96321353065539117"/>
    <n v="29"/>
    <n v="0.69"/>
    <n v="4.6600000000000003E-2"/>
    <n v="11576"/>
    <n v="5058"/>
    <n v="12444"/>
    <n v="25976"/>
  </r>
  <r>
    <x v="38"/>
    <s v="CalWIN"/>
    <x v="2"/>
    <x v="6"/>
    <n v="2018"/>
    <s v="2017/18"/>
    <n v="1890"/>
    <n v="29940"/>
    <n v="56"/>
    <n v="1259"/>
    <n v="1946"/>
    <n v="31199"/>
    <n v="33145"/>
    <n v="49118"/>
    <n v="4105"/>
    <n v="43025"/>
    <n v="47130"/>
    <n v="161"/>
    <n v="1827"/>
    <n v="1988"/>
    <n v="4266"/>
    <n v="44852"/>
    <n v="6705708"/>
    <n v="264301"/>
    <n v="6970009"/>
    <n v="214421"/>
    <n v="0.98008991650610144"/>
    <n v="0.70562130177514792"/>
    <n v="5"/>
    <n v="0.4"/>
    <n v="6.7299999999999999E-2"/>
    <n v="3019"/>
    <n v="1105"/>
    <n v="3257"/>
    <n v="5400"/>
  </r>
  <r>
    <x v="39"/>
    <s v="C-IV"/>
    <x v="2"/>
    <x v="6"/>
    <n v="2018"/>
    <s v="2017/18"/>
    <n v="6017"/>
    <n v="40073"/>
    <n v="17"/>
    <n v="241"/>
    <n v="6034"/>
    <n v="40314"/>
    <n v="46348"/>
    <n v="101545"/>
    <n v="14749"/>
    <n v="86085"/>
    <n v="100834"/>
    <n v="59"/>
    <n v="652"/>
    <n v="711"/>
    <n v="14808"/>
    <n v="86737"/>
    <n v="13041348"/>
    <n v="69849"/>
    <n v="13111197"/>
    <n v="295553"/>
    <n v="0.98255515649050795"/>
    <n v="0.91857707509881426"/>
    <n v="7"/>
    <n v="0.57099999999999995"/>
    <n v="1.5699999999999999E-2"/>
    <n v="3039"/>
    <n v="1089"/>
    <n v="5660"/>
    <n v="12418"/>
  </r>
  <r>
    <x v="40"/>
    <s v="CalWIN"/>
    <x v="2"/>
    <x v="6"/>
    <n v="2018"/>
    <s v="2017/18"/>
    <n v="778"/>
    <n v="8676"/>
    <n v="2"/>
    <n v="20"/>
    <n v="780"/>
    <n v="8696"/>
    <n v="9476"/>
    <n v="16328"/>
    <n v="1945"/>
    <n v="14332"/>
    <n v="16277"/>
    <n v="8"/>
    <n v="43"/>
    <n v="51"/>
    <n v="1953"/>
    <n v="14375"/>
    <n v="2146725"/>
    <n v="5377"/>
    <n v="2152102"/>
    <n v="59282"/>
    <n v="0.97701149425287359"/>
    <n v="0.95061728395061729"/>
    <n v="32"/>
    <n v="0.65600000000000003"/>
    <n v="0.17280000000000001"/>
    <n v="748"/>
    <n v="206"/>
    <n v="955"/>
    <n v="2073"/>
  </r>
  <r>
    <x v="41"/>
    <s v="CalWIN"/>
    <x v="2"/>
    <x v="6"/>
    <n v="2018"/>
    <s v="2017/18"/>
    <n v="592"/>
    <n v="12036"/>
    <n v="7"/>
    <n v="244"/>
    <n v="599"/>
    <n v="12280"/>
    <n v="12879"/>
    <n v="24322"/>
    <n v="1427"/>
    <n v="22265"/>
    <n v="23692"/>
    <n v="22"/>
    <n v="608"/>
    <n v="630"/>
    <n v="1449"/>
    <n v="22873"/>
    <n v="3020983"/>
    <n v="60450"/>
    <n v="3081433"/>
    <n v="148307"/>
    <n v="0.98235294117647054"/>
    <n v="0.92032967032967028"/>
    <n v="32"/>
    <n v="0.65600000000000003"/>
    <n v="0.17280000000000001"/>
    <n v="1041"/>
    <n v="326"/>
    <n v="2639"/>
    <n v="5345"/>
  </r>
  <r>
    <x v="42"/>
    <s v="CalWIN"/>
    <x v="2"/>
    <x v="6"/>
    <n v="2018"/>
    <s v="2017/18"/>
    <n v="2313"/>
    <n v="18164"/>
    <n v="6"/>
    <n v="112"/>
    <n v="2319"/>
    <n v="18276"/>
    <n v="20595"/>
    <n v="40497"/>
    <n v="5967"/>
    <n v="34265"/>
    <n v="40232"/>
    <n v="20"/>
    <n v="245"/>
    <n v="265"/>
    <n v="5987"/>
    <n v="34510"/>
    <n v="5486599"/>
    <n v="29133"/>
    <n v="5515732"/>
    <n v="148424"/>
    <n v="0.91411564625850339"/>
    <n v="0.92971246006389774"/>
    <n v="32"/>
    <n v="0.65600000000000003"/>
    <n v="0.17280000000000001"/>
    <n v="1691"/>
    <n v="758"/>
    <n v="4675"/>
    <n v="10923"/>
  </r>
  <r>
    <x v="43"/>
    <s v="CalWIN"/>
    <x v="2"/>
    <x v="6"/>
    <n v="2018"/>
    <s v="2017/18"/>
    <n v="3336"/>
    <n v="40206"/>
    <n v="37"/>
    <n v="724"/>
    <n v="3373"/>
    <n v="40930"/>
    <n v="44303"/>
    <n v="84476"/>
    <n v="8081"/>
    <n v="74758"/>
    <n v="82839"/>
    <n v="120"/>
    <n v="1517"/>
    <n v="1637"/>
    <n v="8201"/>
    <n v="76275"/>
    <n v="10926360"/>
    <n v="179787"/>
    <n v="11106147"/>
    <n v="414409"/>
    <n v="0.99303356554781508"/>
    <n v="0.96885813148788924"/>
    <n v="7"/>
    <n v="0.71399999999999997"/>
    <n v="7.6999999999999999E-2"/>
    <n v="2881"/>
    <n v="801"/>
    <n v="7279"/>
    <n v="15187"/>
  </r>
  <r>
    <x v="44"/>
    <s v="CalWIN"/>
    <x v="2"/>
    <x v="6"/>
    <n v="2018"/>
    <s v="2017/18"/>
    <n v="982"/>
    <n v="13842"/>
    <n v="1"/>
    <n v="33"/>
    <n v="983"/>
    <n v="13875"/>
    <n v="14858"/>
    <n v="26186"/>
    <n v="2477"/>
    <n v="23626"/>
    <n v="26103"/>
    <n v="3"/>
    <n v="80"/>
    <n v="83"/>
    <n v="2480"/>
    <n v="23706"/>
    <n v="3564347"/>
    <n v="8491"/>
    <n v="3572838"/>
    <n v="77096"/>
    <n v="0.9714714714714715"/>
    <n v="0.98775510204081629"/>
    <n v="32"/>
    <n v="0.65600000000000003"/>
    <n v="0.17280000000000001"/>
    <n v="1136"/>
    <n v="494"/>
    <n v="2282"/>
    <n v="4944"/>
  </r>
  <r>
    <x v="45"/>
    <s v="C-IV"/>
    <x v="2"/>
    <x v="6"/>
    <n v="2018"/>
    <s v="2017/18"/>
    <n v="1060"/>
    <n v="11242"/>
    <n v="1"/>
    <n v="19"/>
    <n v="1061"/>
    <n v="11261"/>
    <n v="12322"/>
    <n v="22929"/>
    <n v="2551"/>
    <n v="20335"/>
    <n v="22886"/>
    <n v="5"/>
    <n v="38"/>
    <n v="43"/>
    <n v="2556"/>
    <n v="20373"/>
    <n v="2963964"/>
    <n v="4925"/>
    <n v="2968889"/>
    <n v="62824"/>
    <n v="0.93155258764607685"/>
    <n v="0.96120689655172409"/>
    <n v="32"/>
    <n v="0.65600000000000003"/>
    <n v="0.17280000000000001"/>
    <n v="1103"/>
    <n v="257"/>
    <n v="498"/>
    <n v="818"/>
  </r>
  <r>
    <x v="46"/>
    <s v="C-IV"/>
    <x v="2"/>
    <x v="6"/>
    <n v="2018"/>
    <s v="2017/18"/>
    <n v="10"/>
    <n v="137"/>
    <n v="0"/>
    <n v="0"/>
    <n v="10"/>
    <n v="137"/>
    <n v="147"/>
    <n v="241"/>
    <n v="24"/>
    <n v="217"/>
    <n v="241"/>
    <n v="0"/>
    <n v="0"/>
    <n v="0"/>
    <n v="24"/>
    <n v="217"/>
    <n v="32220"/>
    <n v="0"/>
    <n v="32220"/>
    <n v="823"/>
    <n v="1"/>
    <n v="1"/>
    <n v="32"/>
    <n v="0.65600000000000003"/>
    <n v="0.17280000000000001"/>
    <n v="11"/>
    <n v="1"/>
    <n v="3"/>
    <n v="3"/>
  </r>
  <r>
    <x v="47"/>
    <s v="C-IV"/>
    <x v="2"/>
    <x v="6"/>
    <n v="2018"/>
    <s v="2017/18"/>
    <n v="358"/>
    <n v="2828"/>
    <n v="0"/>
    <n v="6"/>
    <n v="358"/>
    <n v="2834"/>
    <n v="3192"/>
    <n v="6514"/>
    <n v="948"/>
    <n v="5552"/>
    <n v="6500"/>
    <n v="0"/>
    <n v="14"/>
    <n v="14"/>
    <n v="948"/>
    <n v="5566"/>
    <n v="839215"/>
    <n v="1526"/>
    <n v="840741"/>
    <n v="18961"/>
    <n v="0.96478873239436624"/>
    <n v="0.92660550458715596"/>
    <n v="32"/>
    <n v="0.65600000000000003"/>
    <n v="0.17280000000000001"/>
    <n v="224"/>
    <n v="63"/>
    <n v="161"/>
    <n v="297"/>
  </r>
  <r>
    <x v="48"/>
    <s v="CalWIN"/>
    <x v="2"/>
    <x v="6"/>
    <n v="2018"/>
    <s v="2017/18"/>
    <n v="2136"/>
    <n v="18276"/>
    <n v="8"/>
    <n v="119"/>
    <n v="2144"/>
    <n v="18395"/>
    <n v="20539"/>
    <n v="37878"/>
    <n v="5080"/>
    <n v="32513"/>
    <n v="37593"/>
    <n v="27"/>
    <n v="258"/>
    <n v="285"/>
    <n v="5107"/>
    <n v="32771"/>
    <n v="5198151"/>
    <n v="33337"/>
    <n v="5231488"/>
    <n v="119553"/>
    <n v="0.97506561679790027"/>
    <n v="0.94942528735632181"/>
    <n v="5"/>
    <n v="0.4"/>
    <n v="3.0099999999999998E-2"/>
    <n v="1475"/>
    <n v="438"/>
    <n v="1847"/>
    <n v="3757"/>
  </r>
  <r>
    <x v="49"/>
    <s v="CalWIN"/>
    <x v="2"/>
    <x v="6"/>
    <n v="2018"/>
    <s v="2017/18"/>
    <n v="1126"/>
    <n v="15413"/>
    <n v="7"/>
    <n v="116"/>
    <n v="1133"/>
    <n v="15529"/>
    <n v="16662"/>
    <n v="28991"/>
    <n v="2737"/>
    <n v="25942"/>
    <n v="28679"/>
    <n v="27"/>
    <n v="285"/>
    <n v="312"/>
    <n v="2764"/>
    <n v="26227"/>
    <n v="3743331"/>
    <n v="28032"/>
    <n v="3771363"/>
    <n v="123470"/>
    <n v="0.95169082125603865"/>
    <n v="0.53205128205128205"/>
    <n v="32"/>
    <n v="0.65600000000000003"/>
    <n v="0.17280000000000001"/>
    <n v="1041"/>
    <n v="121"/>
    <n v="2506"/>
    <n v="5268"/>
  </r>
  <r>
    <x v="50"/>
    <s v="C-IV"/>
    <x v="2"/>
    <x v="6"/>
    <n v="2018"/>
    <s v="2017/18"/>
    <n v="4576"/>
    <n v="33235"/>
    <n v="9"/>
    <n v="85"/>
    <n v="4585"/>
    <n v="33320"/>
    <n v="37905"/>
    <n v="79038"/>
    <n v="12363"/>
    <n v="66408"/>
    <n v="78771"/>
    <n v="30"/>
    <n v="237"/>
    <n v="267"/>
    <n v="12393"/>
    <n v="66645"/>
    <n v="10353734"/>
    <n v="26155"/>
    <n v="10379889"/>
    <n v="249175"/>
    <n v="0.97159699892818863"/>
    <n v="0.95542949756888174"/>
    <n v="3"/>
    <n v="0.66700000000000004"/>
    <n v="5.45E-2"/>
    <n v="2803"/>
    <n v="653"/>
    <n v="3796"/>
    <n v="8548"/>
  </r>
  <r>
    <x v="51"/>
    <s v="C-IV"/>
    <x v="2"/>
    <x v="6"/>
    <n v="2018"/>
    <s v="2017/18"/>
    <n v="648"/>
    <n v="4631"/>
    <n v="5"/>
    <n v="31"/>
    <n v="653"/>
    <n v="4662"/>
    <n v="5315"/>
    <n v="12152"/>
    <n v="1797"/>
    <n v="10250"/>
    <n v="12047"/>
    <n v="20"/>
    <n v="85"/>
    <n v="105"/>
    <n v="1817"/>
    <n v="10335"/>
    <n v="1556777"/>
    <n v="11577"/>
    <n v="1568354"/>
    <n v="41530"/>
    <n v="0.99487179487179489"/>
    <n v="0.98192771084337349"/>
    <n v="32"/>
    <n v="0.65600000000000003"/>
    <n v="0.17280000000000001"/>
    <n v="346"/>
    <n v="100"/>
    <n v="533"/>
    <n v="1209"/>
  </r>
  <r>
    <x v="52"/>
    <s v="C-IV"/>
    <x v="2"/>
    <x v="6"/>
    <n v="2018"/>
    <s v="2017/18"/>
    <n v="424"/>
    <n v="3760"/>
    <n v="0"/>
    <n v="3"/>
    <n v="424"/>
    <n v="3763"/>
    <n v="4187"/>
    <n v="9032"/>
    <n v="1082"/>
    <n v="7943"/>
    <n v="9025"/>
    <n v="1"/>
    <n v="6"/>
    <n v="7"/>
    <n v="1083"/>
    <n v="7949"/>
    <n v="1118459"/>
    <n v="927"/>
    <n v="1119386"/>
    <n v="27162"/>
    <n v="0.9425837320574163"/>
    <n v="0.96052631578947367"/>
    <n v="32"/>
    <n v="0.65600000000000003"/>
    <n v="0.17280000000000001"/>
    <n v="433"/>
    <n v="71"/>
    <n v="391"/>
    <n v="867"/>
  </r>
  <r>
    <x v="53"/>
    <s v="C-IV"/>
    <x v="2"/>
    <x v="6"/>
    <n v="2018"/>
    <s v="2017/18"/>
    <n v="76"/>
    <n v="919"/>
    <n v="0"/>
    <n v="0"/>
    <n v="76"/>
    <n v="919"/>
    <n v="995"/>
    <n v="1687"/>
    <n v="191"/>
    <n v="1495"/>
    <n v="1686"/>
    <n v="0"/>
    <n v="1"/>
    <n v="1"/>
    <n v="191"/>
    <n v="1496"/>
    <n v="234903"/>
    <n v="152"/>
    <n v="235055"/>
    <n v="4819"/>
    <n v="1"/>
    <n v="0.84782608695652173"/>
    <n v="32"/>
    <n v="0.65600000000000003"/>
    <n v="0.17280000000000001"/>
    <n v="81"/>
    <n v="16"/>
    <n v="29"/>
    <n v="47"/>
  </r>
  <r>
    <x v="54"/>
    <s v="CalWIN"/>
    <x v="2"/>
    <x v="6"/>
    <n v="2018"/>
    <s v="2017/18"/>
    <n v="7088"/>
    <n v="43422"/>
    <n v="22"/>
    <n v="394"/>
    <n v="7110"/>
    <n v="43816"/>
    <n v="50926"/>
    <n v="117454"/>
    <n v="19583"/>
    <n v="96771"/>
    <n v="116354"/>
    <n v="72"/>
    <n v="1028"/>
    <n v="1100"/>
    <n v="19655"/>
    <n v="97799"/>
    <n v="15481757"/>
    <n v="127139"/>
    <n v="15608896"/>
    <n v="255718"/>
    <n v="0.9919724770642202"/>
    <n v="0.74568965517241381"/>
    <n v="7"/>
    <n v="0.28599999999999998"/>
    <n v="4.2200000000000001E-2"/>
    <n v="2301"/>
    <n v="206"/>
    <n v="7498"/>
    <n v="17897"/>
  </r>
  <r>
    <x v="55"/>
    <s v="C-IV"/>
    <x v="2"/>
    <x v="6"/>
    <n v="2018"/>
    <s v="2017/18"/>
    <n v="253"/>
    <n v="2415"/>
    <n v="0"/>
    <n v="3"/>
    <n v="253"/>
    <n v="2418"/>
    <n v="2671"/>
    <n v="4676"/>
    <n v="606"/>
    <n v="4064"/>
    <n v="4670"/>
    <n v="0"/>
    <n v="6"/>
    <n v="6"/>
    <n v="606"/>
    <n v="4070"/>
    <n v="608175"/>
    <n v="318"/>
    <n v="608493"/>
    <n v="13684"/>
    <n v="1"/>
    <n v="0.96341463414634143"/>
    <n v="32"/>
    <n v="0.65600000000000003"/>
    <n v="0.17280000000000001"/>
    <n v="185"/>
    <n v="1"/>
    <n v="79"/>
    <n v="127"/>
  </r>
  <r>
    <x v="56"/>
    <s v="CalWIN"/>
    <x v="2"/>
    <x v="6"/>
    <n v="2018"/>
    <s v="2017/18"/>
    <n v="2540"/>
    <n v="31672"/>
    <n v="11"/>
    <n v="309"/>
    <n v="2551"/>
    <n v="31981"/>
    <n v="34532"/>
    <n v="67699"/>
    <n v="6491"/>
    <n v="60554"/>
    <n v="67045"/>
    <n v="37"/>
    <n v="617"/>
    <n v="654"/>
    <n v="6528"/>
    <n v="61171"/>
    <n v="8885010"/>
    <n v="82321"/>
    <n v="8967331"/>
    <n v="230940"/>
    <n v="0.98540145985401462"/>
    <n v="0.96843434343434343"/>
    <n v="7"/>
    <n v="0.28599999999999998"/>
    <n v="6.2799999999999995E-2"/>
    <n v="2789"/>
    <n v="591"/>
    <n v="5821"/>
    <n v="13569"/>
  </r>
  <r>
    <x v="57"/>
    <s v="CalWIN"/>
    <x v="2"/>
    <x v="6"/>
    <n v="2018"/>
    <s v="2017/18"/>
    <n v="730"/>
    <n v="9288"/>
    <n v="18"/>
    <n v="100"/>
    <n v="748"/>
    <n v="9388"/>
    <n v="10136"/>
    <n v="18290"/>
    <n v="1912"/>
    <n v="16023"/>
    <n v="17935"/>
    <n v="79"/>
    <n v="276"/>
    <n v="355"/>
    <n v="1991"/>
    <n v="16299"/>
    <n v="2464404"/>
    <n v="40203"/>
    <n v="2504607"/>
    <n v="58591"/>
    <n v="0.87188612099644125"/>
    <n v="0.8896551724137931"/>
    <n v="32"/>
    <n v="0.65600000000000003"/>
    <n v="0.17280000000000001"/>
    <n v="983"/>
    <n v="355"/>
    <n v="757"/>
    <n v="1545"/>
  </r>
  <r>
    <x v="58"/>
    <s v="C-IV"/>
    <x v="2"/>
    <x v="6"/>
    <n v="2018"/>
    <s v="2017/18"/>
    <n v="754"/>
    <n v="5336"/>
    <n v="1"/>
    <n v="16"/>
    <n v="755"/>
    <n v="5352"/>
    <n v="6107"/>
    <n v="13027"/>
    <n v="2061"/>
    <n v="10903"/>
    <n v="12964"/>
    <n v="5"/>
    <n v="58"/>
    <n v="63"/>
    <n v="2066"/>
    <n v="10961"/>
    <n v="1710041"/>
    <n v="5347"/>
    <n v="1715388"/>
    <n v="32793"/>
    <n v="0.99669966996699666"/>
    <n v="0.96551724137931039"/>
    <n v="32"/>
    <n v="0.65600000000000003"/>
    <n v="0.17280000000000001"/>
    <n v="440"/>
    <n v="87"/>
    <n v="438"/>
    <n v="938"/>
  </r>
  <r>
    <x v="0"/>
    <s v="n/a"/>
    <x v="3"/>
    <x v="6"/>
    <n v="2018"/>
    <s v="2017/18"/>
    <n v="224225"/>
    <n v="1719404"/>
    <n v="1972"/>
    <n v="16429"/>
    <n v="226197"/>
    <n v="1735833"/>
    <n v="1962030"/>
    <n v="3982186"/>
    <n v="573944"/>
    <n v="3365037"/>
    <n v="3938981"/>
    <n v="6561"/>
    <n v="36644"/>
    <n v="43205"/>
    <n v="580505"/>
    <n v="3401681"/>
    <n v="529078253"/>
    <n v="4719761"/>
    <n v="533798014"/>
    <n v="13209772"/>
    <n v="0.98601785837890221"/>
    <n v="0.93247032612453429"/>
    <n v="375"/>
    <n v="0.68500000000000005"/>
    <n v="7.0999999999999994E-2"/>
    <n v="144540"/>
    <n v="54427"/>
    <n v="257324"/>
    <n v="555943"/>
  </r>
  <r>
    <x v="1"/>
    <s v="CalWIN"/>
    <x v="3"/>
    <x v="6"/>
    <n v="2018"/>
    <s v="2017/18"/>
    <n v="4636"/>
    <n v="49298"/>
    <n v="75"/>
    <n v="1123"/>
    <n v="4711"/>
    <n v="50421"/>
    <n v="55132"/>
    <n v="102099"/>
    <n v="10759"/>
    <n v="88470"/>
    <n v="99229"/>
    <n v="273"/>
    <n v="2597"/>
    <n v="2870"/>
    <n v="11032"/>
    <n v="91067"/>
    <n v="13812451"/>
    <n v="306942"/>
    <n v="14119393"/>
    <n v="431826"/>
    <n v="0.99542184434270764"/>
    <n v="0.98797896318557477"/>
    <n v="12"/>
    <n v="0.91700000000000004"/>
    <n v="4.9799999999999997E-2"/>
    <n v="4935"/>
    <n v="1819"/>
    <n v="5943"/>
    <n v="11702"/>
  </r>
  <r>
    <x v="2"/>
    <s v="C-IV"/>
    <x v="3"/>
    <x v="6"/>
    <n v="2018"/>
    <s v="2017/18"/>
    <n v="4"/>
    <n v="72"/>
    <n v="0"/>
    <n v="0"/>
    <n v="4"/>
    <n v="72"/>
    <n v="76"/>
    <n v="133"/>
    <n v="5"/>
    <n v="128"/>
    <n v="133"/>
    <n v="0"/>
    <n v="0"/>
    <n v="0"/>
    <n v="5"/>
    <n v="128"/>
    <n v="15296"/>
    <n v="0"/>
    <n v="15296"/>
    <n v="319"/>
    <s v="n/a"/>
    <s v="n/a"/>
    <n v="36"/>
    <n v="0.66700000000000004"/>
    <n v="0.191"/>
    <n v="1"/>
    <n v="0"/>
    <n v="3"/>
    <n v="3"/>
  </r>
  <r>
    <x v="3"/>
    <s v="C-IV"/>
    <x v="3"/>
    <x v="6"/>
    <n v="2018"/>
    <s v="2017/18"/>
    <n v="103"/>
    <n v="1445"/>
    <n v="0"/>
    <n v="0"/>
    <n v="103"/>
    <n v="1445"/>
    <n v="1548"/>
    <n v="2780"/>
    <n v="264"/>
    <n v="2515"/>
    <n v="2779"/>
    <n v="0"/>
    <n v="1"/>
    <n v="1"/>
    <n v="264"/>
    <n v="2516"/>
    <n v="352607"/>
    <n v="139"/>
    <n v="352746"/>
    <n v="8068"/>
    <n v="1"/>
    <n v="0.97777777777777775"/>
    <n v="36"/>
    <n v="0.66700000000000004"/>
    <n v="0.191"/>
    <n v="126"/>
    <n v="24"/>
    <n v="34"/>
    <n v="61"/>
  </r>
  <r>
    <x v="4"/>
    <s v="C-IV"/>
    <x v="3"/>
    <x v="6"/>
    <n v="2018"/>
    <s v="2017/18"/>
    <n v="1471"/>
    <n v="15577"/>
    <n v="2"/>
    <n v="43"/>
    <n v="1473"/>
    <n v="15620"/>
    <n v="17093"/>
    <n v="30912"/>
    <n v="3606"/>
    <n v="27207"/>
    <n v="30813"/>
    <n v="7"/>
    <n v="92"/>
    <n v="99"/>
    <n v="3613"/>
    <n v="27299"/>
    <n v="4159094"/>
    <n v="11765"/>
    <n v="4170859"/>
    <n v="83345"/>
    <n v="0.95244215938303345"/>
    <n v="0.94974874371859297"/>
    <n v="36"/>
    <n v="0.66700000000000004"/>
    <n v="0.191"/>
    <n v="1520"/>
    <n v="722"/>
    <n v="761"/>
    <n v="1339"/>
  </r>
  <r>
    <x v="5"/>
    <s v="C-IV"/>
    <x v="3"/>
    <x v="6"/>
    <n v="2018"/>
    <s v="2017/18"/>
    <n v="207"/>
    <n v="2576"/>
    <n v="0"/>
    <n v="3"/>
    <n v="207"/>
    <n v="2579"/>
    <n v="2786"/>
    <n v="5003"/>
    <n v="558"/>
    <n v="4438"/>
    <n v="4996"/>
    <n v="0"/>
    <n v="7"/>
    <n v="7"/>
    <n v="558"/>
    <n v="4445"/>
    <n v="648357"/>
    <n v="352"/>
    <n v="648709"/>
    <n v="12025"/>
    <n v="0.99099099099099097"/>
    <n v="0.94666666666666666"/>
    <n v="36"/>
    <n v="0.66700000000000004"/>
    <n v="0.191"/>
    <n v="190"/>
    <n v="39"/>
    <n v="56"/>
    <n v="98"/>
  </r>
  <r>
    <x v="6"/>
    <s v="C-IV"/>
    <x v="3"/>
    <x v="6"/>
    <n v="2018"/>
    <s v="2017/18"/>
    <n v="64"/>
    <n v="623"/>
    <n v="0"/>
    <n v="2"/>
    <n v="64"/>
    <n v="625"/>
    <n v="689"/>
    <n v="1486"/>
    <n v="146"/>
    <n v="1333"/>
    <n v="1479"/>
    <n v="1"/>
    <n v="6"/>
    <n v="7"/>
    <n v="147"/>
    <n v="1339"/>
    <n v="188671"/>
    <n v="508"/>
    <n v="189179"/>
    <n v="9499"/>
    <n v="1"/>
    <n v="0.86956521739130432"/>
    <n v="36"/>
    <n v="0.66700000000000004"/>
    <n v="0.191"/>
    <n v="62"/>
    <n v="15"/>
    <n v="109"/>
    <n v="258"/>
  </r>
  <r>
    <x v="7"/>
    <s v="CalWIN"/>
    <x v="3"/>
    <x v="6"/>
    <n v="2018"/>
    <s v="2017/18"/>
    <n v="3340"/>
    <n v="27032"/>
    <n v="37"/>
    <n v="256"/>
    <n v="3377"/>
    <n v="27288"/>
    <n v="30665"/>
    <n v="60618"/>
    <n v="7844"/>
    <n v="51953"/>
    <n v="59797"/>
    <n v="135"/>
    <n v="686"/>
    <n v="821"/>
    <n v="7979"/>
    <n v="52639"/>
    <n v="8271602"/>
    <n v="83305"/>
    <n v="8354907"/>
    <n v="269095"/>
    <n v="0.96266397578203833"/>
    <n v="0.98430493273542596"/>
    <n v="7"/>
    <n v="0.85699999999999998"/>
    <n v="3.39E-2"/>
    <n v="2334"/>
    <n v="980"/>
    <n v="3988"/>
    <n v="8106"/>
  </r>
  <r>
    <x v="8"/>
    <s v="C-IV"/>
    <x v="3"/>
    <x v="6"/>
    <n v="2018"/>
    <s v="2017/18"/>
    <n v="333"/>
    <n v="2193"/>
    <n v="0"/>
    <n v="0"/>
    <n v="333"/>
    <n v="2193"/>
    <n v="2526"/>
    <n v="5038"/>
    <n v="919"/>
    <n v="4118"/>
    <n v="5037"/>
    <n v="0"/>
    <n v="1"/>
    <n v="1"/>
    <n v="919"/>
    <n v="4119"/>
    <n v="655213"/>
    <n v="152"/>
    <n v="655365"/>
    <n v="12034"/>
    <n v="1"/>
    <n v="0.92592592592592593"/>
    <n v="36"/>
    <n v="0.66700000000000004"/>
    <n v="0.191"/>
    <n v="163"/>
    <n v="19"/>
    <n v="104"/>
    <n v="178"/>
  </r>
  <r>
    <x v="9"/>
    <s v="C-IV"/>
    <x v="3"/>
    <x v="6"/>
    <n v="2018"/>
    <s v="2017/18"/>
    <n v="457"/>
    <n v="5983"/>
    <n v="1"/>
    <n v="15"/>
    <n v="458"/>
    <n v="5998"/>
    <n v="6456"/>
    <n v="11163"/>
    <n v="1064"/>
    <n v="10059"/>
    <n v="11123"/>
    <n v="1"/>
    <n v="39"/>
    <n v="40"/>
    <n v="1065"/>
    <n v="10098"/>
    <n v="1482401"/>
    <n v="4120"/>
    <n v="1486521"/>
    <n v="38051"/>
    <n v="0.99687499999999996"/>
    <n v="0.99186991869918695"/>
    <n v="36"/>
    <n v="0.66700000000000004"/>
    <n v="0.191"/>
    <n v="577"/>
    <n v="124"/>
    <n v="328"/>
    <n v="668"/>
  </r>
  <r>
    <x v="10"/>
    <s v="CalWIN"/>
    <x v="3"/>
    <x v="6"/>
    <n v="2018"/>
    <s v="2017/18"/>
    <n v="11792"/>
    <n v="81957"/>
    <n v="76"/>
    <n v="444"/>
    <n v="11868"/>
    <n v="82401"/>
    <n v="94269"/>
    <n v="216111"/>
    <n v="31792"/>
    <n v="182947"/>
    <n v="214739"/>
    <n v="243"/>
    <n v="1129"/>
    <n v="1372"/>
    <n v="32035"/>
    <n v="184076"/>
    <n v="28294550"/>
    <n v="157636"/>
    <n v="28452186"/>
    <n v="486048"/>
    <n v="0.96257485029940115"/>
    <n v="0.84230982787340369"/>
    <n v="20"/>
    <n v="0.65"/>
    <n v="5.0500000000000003E-2"/>
    <n v="5195"/>
    <n v="2230"/>
    <n v="12301"/>
    <n v="28121"/>
  </r>
  <r>
    <x v="11"/>
    <s v="C-IV"/>
    <x v="3"/>
    <x v="6"/>
    <n v="2018"/>
    <s v="2017/18"/>
    <n v="196"/>
    <n v="1292"/>
    <n v="0"/>
    <n v="4"/>
    <n v="196"/>
    <n v="1296"/>
    <n v="1492"/>
    <n v="3391"/>
    <n v="526"/>
    <n v="2854"/>
    <n v="3380"/>
    <n v="0"/>
    <n v="11"/>
    <n v="11"/>
    <n v="526"/>
    <n v="2865"/>
    <n v="409059"/>
    <n v="1025"/>
    <n v="410084"/>
    <n v="12398"/>
    <n v="0.98666666666666669"/>
    <n v="0.9555555555555556"/>
    <n v="36"/>
    <n v="0.66700000000000004"/>
    <n v="0.191"/>
    <n v="122"/>
    <n v="15"/>
    <n v="161"/>
    <n v="338"/>
  </r>
  <r>
    <x v="12"/>
    <s v="C-IV"/>
    <x v="3"/>
    <x v="6"/>
    <n v="2018"/>
    <s v="2017/18"/>
    <n v="807"/>
    <n v="11091"/>
    <n v="1"/>
    <n v="13"/>
    <n v="808"/>
    <n v="11104"/>
    <n v="11912"/>
    <n v="19754"/>
    <n v="2063"/>
    <n v="17653"/>
    <n v="19716"/>
    <n v="1"/>
    <n v="37"/>
    <n v="38"/>
    <n v="2064"/>
    <n v="17690"/>
    <n v="2723157"/>
    <n v="3577"/>
    <n v="2726734"/>
    <n v="55649"/>
    <n v="0.97889610389610393"/>
    <n v="0.97447795823665895"/>
    <n v="36"/>
    <n v="0.66700000000000004"/>
    <n v="0.191"/>
    <n v="1217"/>
    <n v="319"/>
    <n v="461"/>
    <n v="866"/>
  </r>
  <r>
    <x v="13"/>
    <s v="C-IV"/>
    <x v="3"/>
    <x v="6"/>
    <n v="2018"/>
    <s v="2017/18"/>
    <n v="2120"/>
    <n v="14470"/>
    <n v="7"/>
    <n v="132"/>
    <n v="2127"/>
    <n v="14602"/>
    <n v="16729"/>
    <n v="39591"/>
    <n v="5887"/>
    <n v="33341"/>
    <n v="39228"/>
    <n v="22"/>
    <n v="341"/>
    <n v="363"/>
    <n v="5909"/>
    <n v="33682"/>
    <n v="4849808"/>
    <n v="41246"/>
    <n v="4891054"/>
    <n v="94470"/>
    <n v="0.99026425591098743"/>
    <n v="0.94769874476987448"/>
    <n v="36"/>
    <n v="0.66700000000000004"/>
    <n v="0.191"/>
    <n v="1120"/>
    <n v="143"/>
    <n v="824"/>
    <n v="1659"/>
  </r>
  <r>
    <x v="14"/>
    <s v="C-IV"/>
    <x v="3"/>
    <x v="6"/>
    <n v="2018"/>
    <s v="2017/18"/>
    <n v="74"/>
    <n v="976"/>
    <n v="0"/>
    <n v="2"/>
    <n v="74"/>
    <n v="978"/>
    <n v="1052"/>
    <n v="2011"/>
    <n v="205"/>
    <n v="1802"/>
    <n v="2007"/>
    <n v="0"/>
    <n v="4"/>
    <n v="4"/>
    <n v="205"/>
    <n v="1806"/>
    <n v="253087"/>
    <n v="328"/>
    <n v="253415"/>
    <n v="5671"/>
    <n v="1"/>
    <n v="0.90697674418604646"/>
    <n v="36"/>
    <n v="0.66700000000000004"/>
    <n v="0.191"/>
    <n v="77"/>
    <n v="0"/>
    <n v="54"/>
    <n v="115"/>
  </r>
  <r>
    <x v="15"/>
    <s v="C-IV"/>
    <x v="3"/>
    <x v="6"/>
    <n v="2018"/>
    <s v="2017/18"/>
    <n v="9368"/>
    <n v="57870"/>
    <n v="18"/>
    <n v="403"/>
    <n v="9386"/>
    <n v="58273"/>
    <n v="67659"/>
    <n v="155710"/>
    <n v="24807"/>
    <n v="129959"/>
    <n v="154766"/>
    <n v="59"/>
    <n v="885"/>
    <n v="944"/>
    <n v="24866"/>
    <n v="130844"/>
    <n v="20269804"/>
    <n v="126008"/>
    <n v="20395812"/>
    <n v="418456"/>
    <n v="0.98555850279988211"/>
    <n v="0.93242049469964661"/>
    <n v="12"/>
    <n v="0.41699999999999998"/>
    <n v="2.4E-2"/>
    <n v="5232"/>
    <n v="1633"/>
    <n v="9478"/>
    <n v="22117"/>
  </r>
  <r>
    <x v="16"/>
    <s v="C-IV"/>
    <x v="3"/>
    <x v="6"/>
    <n v="2018"/>
    <s v="2017/18"/>
    <n v="1413"/>
    <n v="9163"/>
    <n v="3"/>
    <n v="70"/>
    <n v="1416"/>
    <n v="9233"/>
    <n v="10649"/>
    <n v="23750"/>
    <n v="3853"/>
    <n v="19700"/>
    <n v="23553"/>
    <n v="14"/>
    <n v="183"/>
    <n v="197"/>
    <n v="3867"/>
    <n v="19883"/>
    <n v="2942678"/>
    <n v="19486"/>
    <n v="2962164"/>
    <n v="58367"/>
    <n v="1"/>
    <n v="0.95702005730659023"/>
    <n v="36"/>
    <n v="0.66700000000000004"/>
    <n v="0.191"/>
    <n v="765"/>
    <n v="147"/>
    <n v="1171"/>
    <n v="2806"/>
  </r>
  <r>
    <x v="17"/>
    <s v="C-IV"/>
    <x v="3"/>
    <x v="6"/>
    <n v="2018"/>
    <s v="2017/18"/>
    <n v="505"/>
    <n v="5805"/>
    <n v="2"/>
    <n v="11"/>
    <n v="507"/>
    <n v="5816"/>
    <n v="6323"/>
    <n v="11547"/>
    <n v="1276"/>
    <n v="10237"/>
    <n v="11513"/>
    <n v="7"/>
    <n v="27"/>
    <n v="34"/>
    <n v="1283"/>
    <n v="10264"/>
    <n v="1523650"/>
    <n v="2413"/>
    <n v="1526063"/>
    <n v="33517"/>
    <n v="0.92203389830508475"/>
    <n v="0.86294416243654826"/>
    <n v="36"/>
    <n v="0.66700000000000004"/>
    <n v="0.191"/>
    <n v="422"/>
    <n v="67"/>
    <n v="356"/>
    <n v="693"/>
  </r>
  <r>
    <x v="18"/>
    <s v="C-IV"/>
    <x v="3"/>
    <x v="6"/>
    <n v="2018"/>
    <s v="2017/18"/>
    <n v="222"/>
    <n v="1282"/>
    <n v="0"/>
    <n v="1"/>
    <n v="222"/>
    <n v="1283"/>
    <n v="1505"/>
    <n v="2944"/>
    <n v="591"/>
    <n v="2351"/>
    <n v="2942"/>
    <n v="0"/>
    <n v="2"/>
    <n v="2"/>
    <n v="591"/>
    <n v="2353"/>
    <n v="394068"/>
    <n v="312"/>
    <n v="394380"/>
    <n v="7953"/>
    <n v="0.98550724637681164"/>
    <n v="0.88372093023255816"/>
    <n v="36"/>
    <n v="0.66700000000000004"/>
    <n v="0.191"/>
    <n v="86"/>
    <n v="13"/>
    <n v="73"/>
    <n v="142"/>
  </r>
  <r>
    <x v="19"/>
    <s v="LRS"/>
    <x v="3"/>
    <x v="6"/>
    <n v="2018"/>
    <s v="2017/18"/>
    <n v="74268"/>
    <n v="469471"/>
    <n v="1037"/>
    <n v="5192"/>
    <n v="75305"/>
    <n v="474663"/>
    <n v="549968"/>
    <n v="1075868"/>
    <n v="181125"/>
    <n v="880615"/>
    <n v="1061740"/>
    <n v="3211"/>
    <n v="10917"/>
    <n v="14128"/>
    <n v="184336"/>
    <n v="891532"/>
    <n v="147212466"/>
    <n v="1568319"/>
    <n v="148780785"/>
    <n v="3936283"/>
    <n v="0.99248373345299534"/>
    <n v="0.91869169017140373"/>
    <n v="114"/>
    <n v="0.78900000000000003"/>
    <n v="8.3599999999999994E-2"/>
    <n v="40116"/>
    <n v="19446"/>
    <n v="85316"/>
    <n v="178330"/>
  </r>
  <r>
    <x v="20"/>
    <s v="C-IV"/>
    <x v="3"/>
    <x v="6"/>
    <n v="2018"/>
    <s v="2017/18"/>
    <n v="1621"/>
    <n v="9682"/>
    <n v="8"/>
    <n v="32"/>
    <n v="1629"/>
    <n v="9714"/>
    <n v="11343"/>
    <n v="27316"/>
    <n v="4421"/>
    <n v="22776"/>
    <n v="27197"/>
    <n v="26"/>
    <n v="93"/>
    <n v="119"/>
    <n v="4447"/>
    <n v="22869"/>
    <n v="3483483"/>
    <n v="12539"/>
    <n v="3496022"/>
    <n v="70927"/>
    <n v="0.98947368421052628"/>
    <n v="0.99586776859504134"/>
    <n v="36"/>
    <n v="0.66700000000000004"/>
    <n v="0.191"/>
    <n v="554"/>
    <n v="28"/>
    <n v="2505"/>
    <n v="6147"/>
  </r>
  <r>
    <x v="21"/>
    <s v="C-IV"/>
    <x v="3"/>
    <x v="6"/>
    <n v="2018"/>
    <s v="2017/18"/>
    <n v="509"/>
    <n v="5354"/>
    <n v="13"/>
    <n v="147"/>
    <n v="522"/>
    <n v="5501"/>
    <n v="6023"/>
    <n v="9803"/>
    <n v="1142"/>
    <n v="8274"/>
    <n v="9416"/>
    <n v="41"/>
    <n v="346"/>
    <n v="387"/>
    <n v="1183"/>
    <n v="8620"/>
    <n v="1315126"/>
    <n v="32506"/>
    <n v="1347632"/>
    <n v="46508"/>
    <n v="0.97286821705426352"/>
    <n v="0.94674556213017746"/>
    <n v="36"/>
    <n v="0.66700000000000004"/>
    <n v="0.191"/>
    <n v="446"/>
    <n v="143"/>
    <n v="1047"/>
    <n v="1927"/>
  </r>
  <r>
    <x v="22"/>
    <s v="C-IV"/>
    <x v="3"/>
    <x v="6"/>
    <n v="2018"/>
    <s v="2017/18"/>
    <n v="107"/>
    <n v="925"/>
    <n v="1"/>
    <n v="2"/>
    <n v="108"/>
    <n v="927"/>
    <n v="1035"/>
    <n v="1904"/>
    <n v="289"/>
    <n v="1611"/>
    <n v="1900"/>
    <n v="1"/>
    <n v="3"/>
    <n v="4"/>
    <n v="290"/>
    <n v="1614"/>
    <n v="251648"/>
    <n v="399"/>
    <n v="252047"/>
    <n v="4830"/>
    <n v="1"/>
    <n v="1"/>
    <n v="36"/>
    <n v="0.66700000000000004"/>
    <n v="0.191"/>
    <n v="54"/>
    <n v="12"/>
    <n v="24"/>
    <n v="42"/>
  </r>
  <r>
    <x v="23"/>
    <s v="C-IV"/>
    <x v="3"/>
    <x v="6"/>
    <n v="2018"/>
    <s v="2017/18"/>
    <n v="452"/>
    <n v="5783"/>
    <n v="2"/>
    <n v="24"/>
    <n v="454"/>
    <n v="5807"/>
    <n v="6261"/>
    <n v="11601"/>
    <n v="1128"/>
    <n v="10406"/>
    <n v="11534"/>
    <n v="5"/>
    <n v="62"/>
    <n v="67"/>
    <n v="1133"/>
    <n v="10468"/>
    <n v="1587794"/>
    <n v="7191"/>
    <n v="1594985"/>
    <n v="43031"/>
    <n v="0.96163682864450128"/>
    <n v="0.87096774193548387"/>
    <n v="36"/>
    <n v="0.66700000000000004"/>
    <n v="0.191"/>
    <n v="514"/>
    <n v="66"/>
    <n v="469"/>
    <n v="1057"/>
  </r>
  <r>
    <x v="24"/>
    <s v="C-IV"/>
    <x v="3"/>
    <x v="6"/>
    <n v="2018"/>
    <s v="2017/18"/>
    <n v="3225"/>
    <n v="19749"/>
    <n v="7"/>
    <n v="38"/>
    <n v="3232"/>
    <n v="19787"/>
    <n v="23019"/>
    <n v="52609"/>
    <n v="8709"/>
    <n v="43766"/>
    <n v="52475"/>
    <n v="23"/>
    <n v="111"/>
    <n v="134"/>
    <n v="8732"/>
    <n v="43877"/>
    <n v="6773597"/>
    <n v="12080"/>
    <n v="6785677"/>
    <n v="136214"/>
    <n v="0.99250936329588013"/>
    <n v="0.98083623693379796"/>
    <n v="3"/>
    <n v="1"/>
    <n v="3.1899999999999998E-2"/>
    <n v="1433"/>
    <n v="337"/>
    <n v="3186"/>
    <n v="7514"/>
  </r>
  <r>
    <x v="25"/>
    <s v="C-IV"/>
    <x v="3"/>
    <x v="6"/>
    <n v="2018"/>
    <s v="2017/18"/>
    <n v="80"/>
    <n v="512"/>
    <n v="0"/>
    <n v="0"/>
    <n v="80"/>
    <n v="512"/>
    <n v="592"/>
    <n v="1188"/>
    <n v="192"/>
    <n v="996"/>
    <n v="1188"/>
    <n v="0"/>
    <n v="0"/>
    <n v="0"/>
    <n v="192"/>
    <n v="996"/>
    <n v="158911"/>
    <n v="0"/>
    <n v="158911"/>
    <n v="3250"/>
    <n v="1"/>
    <n v="0.91666666666666663"/>
    <n v="36"/>
    <n v="0.66700000000000004"/>
    <n v="0.191"/>
    <n v="46"/>
    <n v="14"/>
    <n v="36"/>
    <n v="62"/>
  </r>
  <r>
    <x v="26"/>
    <s v="C-IV"/>
    <x v="3"/>
    <x v="6"/>
    <n v="2018"/>
    <s v="2017/18"/>
    <n v="12"/>
    <n v="360"/>
    <n v="0"/>
    <n v="1"/>
    <n v="12"/>
    <n v="361"/>
    <n v="373"/>
    <n v="665"/>
    <n v="41"/>
    <n v="620"/>
    <n v="661"/>
    <n v="0"/>
    <n v="4"/>
    <n v="4"/>
    <n v="41"/>
    <n v="624"/>
    <n v="86595"/>
    <n v="493"/>
    <n v="87088"/>
    <n v="3496"/>
    <n v="1"/>
    <n v="0.90909090909090906"/>
    <n v="36"/>
    <n v="0.66700000000000004"/>
    <n v="0.191"/>
    <n v="34"/>
    <n v="5"/>
    <n v="44"/>
    <n v="94"/>
  </r>
  <r>
    <x v="27"/>
    <s v="C-IV"/>
    <x v="3"/>
    <x v="6"/>
    <n v="2018"/>
    <s v="2017/18"/>
    <n v="2770"/>
    <n v="18442"/>
    <n v="6"/>
    <n v="108"/>
    <n v="2776"/>
    <n v="18550"/>
    <n v="21326"/>
    <n v="47521"/>
    <n v="7206"/>
    <n v="39979"/>
    <n v="47185"/>
    <n v="19"/>
    <n v="317"/>
    <n v="336"/>
    <n v="7225"/>
    <n v="40296"/>
    <n v="6311231"/>
    <n v="29865"/>
    <n v="6341096"/>
    <n v="187174"/>
    <n v="0.99523809523809526"/>
    <n v="0.94573643410852715"/>
    <n v="4"/>
    <n v="0.25"/>
    <n v="4.4299999999999999E-2"/>
    <n v="1474"/>
    <n v="466"/>
    <n v="6731"/>
    <n v="15830"/>
  </r>
  <r>
    <x v="28"/>
    <s v="C-IV"/>
    <x v="3"/>
    <x v="6"/>
    <n v="2018"/>
    <s v="2017/18"/>
    <n v="236"/>
    <n v="2800"/>
    <n v="1"/>
    <n v="16"/>
    <n v="237"/>
    <n v="2816"/>
    <n v="3053"/>
    <n v="6066"/>
    <n v="584"/>
    <n v="5430"/>
    <n v="6014"/>
    <n v="2"/>
    <n v="50"/>
    <n v="52"/>
    <n v="586"/>
    <n v="5480"/>
    <n v="746232"/>
    <n v="2395"/>
    <n v="748627"/>
    <n v="31911"/>
    <n v="0.98113207547169812"/>
    <n v="0.90769230769230769"/>
    <n v="36"/>
    <n v="0.66700000000000004"/>
    <n v="0.191"/>
    <n v="241"/>
    <n v="64"/>
    <n v="598"/>
    <n v="1305"/>
  </r>
  <r>
    <x v="29"/>
    <s v="C-IV"/>
    <x v="3"/>
    <x v="6"/>
    <n v="2018"/>
    <s v="2017/18"/>
    <n v="252"/>
    <n v="3806"/>
    <n v="2"/>
    <n v="4"/>
    <n v="254"/>
    <n v="3810"/>
    <n v="4064"/>
    <n v="6976"/>
    <n v="609"/>
    <n v="6351"/>
    <n v="6960"/>
    <n v="4"/>
    <n v="12"/>
    <n v="16"/>
    <n v="613"/>
    <n v="6363"/>
    <n v="945197"/>
    <n v="2425"/>
    <n v="947622"/>
    <n v="26108"/>
    <n v="0.875"/>
    <n v="0.76428571428571423"/>
    <n v="36"/>
    <n v="0.66700000000000004"/>
    <n v="0.191"/>
    <n v="350"/>
    <n v="137"/>
    <n v="115"/>
    <n v="204"/>
  </r>
  <r>
    <x v="30"/>
    <s v="CalWIN"/>
    <x v="3"/>
    <x v="6"/>
    <n v="2018"/>
    <s v="2017/18"/>
    <n v="8684"/>
    <n v="100324"/>
    <n v="73"/>
    <n v="1671"/>
    <n v="8757"/>
    <n v="101995"/>
    <n v="110752"/>
    <n v="221451"/>
    <n v="22459"/>
    <n v="195020"/>
    <n v="217479"/>
    <n v="269"/>
    <n v="3703"/>
    <n v="3972"/>
    <n v="22728"/>
    <n v="198723"/>
    <n v="28782686"/>
    <n v="426453"/>
    <n v="29209139"/>
    <n v="888820"/>
    <n v="0.99236994219653174"/>
    <n v="0.99770431588613406"/>
    <n v="22"/>
    <n v="0.63600000000000001"/>
    <n v="8.3699999999999997E-2"/>
    <n v="7311"/>
    <n v="2615"/>
    <n v="21722"/>
    <n v="48153"/>
  </r>
  <r>
    <x v="31"/>
    <s v="CalWIN"/>
    <x v="3"/>
    <x v="6"/>
    <n v="2018"/>
    <s v="2017/18"/>
    <n v="544"/>
    <n v="7735"/>
    <n v="3"/>
    <n v="46"/>
    <n v="547"/>
    <n v="7781"/>
    <n v="8328"/>
    <n v="15110"/>
    <n v="1382"/>
    <n v="13615"/>
    <n v="14997"/>
    <n v="11"/>
    <n v="102"/>
    <n v="113"/>
    <n v="1393"/>
    <n v="13717"/>
    <n v="1883162"/>
    <n v="12993"/>
    <n v="1896155"/>
    <n v="61553"/>
    <n v="0.99137931034482762"/>
    <n v="0.95857988165680474"/>
    <n v="36"/>
    <n v="0.66700000000000004"/>
    <n v="0.191"/>
    <n v="617"/>
    <n v="288"/>
    <n v="526"/>
    <n v="1127"/>
  </r>
  <r>
    <x v="32"/>
    <s v="C-IV"/>
    <x v="3"/>
    <x v="6"/>
    <n v="2018"/>
    <s v="2017/18"/>
    <n v="65"/>
    <n v="1127"/>
    <n v="0"/>
    <n v="1"/>
    <n v="65"/>
    <n v="1128"/>
    <n v="1193"/>
    <n v="2174"/>
    <n v="151"/>
    <n v="2022"/>
    <n v="2173"/>
    <n v="0"/>
    <n v="1"/>
    <n v="1"/>
    <n v="151"/>
    <n v="2023"/>
    <n v="284075"/>
    <n v="169"/>
    <n v="284244"/>
    <n v="6420"/>
    <n v="1"/>
    <n v="0.9"/>
    <n v="36"/>
    <n v="0.66700000000000004"/>
    <n v="0.191"/>
    <n v="58"/>
    <n v="18"/>
    <n v="43"/>
    <n v="80"/>
  </r>
  <r>
    <x v="33"/>
    <s v="C-IV"/>
    <x v="3"/>
    <x v="6"/>
    <n v="2018"/>
    <s v="2017/18"/>
    <n v="13272"/>
    <n v="102818"/>
    <n v="36"/>
    <n v="319"/>
    <n v="13308"/>
    <n v="103137"/>
    <n v="116445"/>
    <n v="253355"/>
    <n v="36038"/>
    <n v="216337"/>
    <n v="252375"/>
    <n v="128"/>
    <n v="852"/>
    <n v="980"/>
    <n v="36166"/>
    <n v="217189"/>
    <n v="33017171"/>
    <n v="92949"/>
    <n v="33110120"/>
    <n v="830188"/>
    <n v="0.99431009957325744"/>
    <n v="0.92977605750622061"/>
    <n v="18"/>
    <n v="0.66700000000000004"/>
    <n v="4.2500000000000003E-2"/>
    <n v="9279"/>
    <n v="3034"/>
    <n v="12313"/>
    <n v="28459"/>
  </r>
  <r>
    <x v="34"/>
    <s v="CalWIN"/>
    <x v="3"/>
    <x v="6"/>
    <n v="2018"/>
    <s v="2017/18"/>
    <n v="12525"/>
    <n v="81366"/>
    <n v="199"/>
    <n v="930"/>
    <n v="12724"/>
    <n v="82296"/>
    <n v="95020"/>
    <n v="198328"/>
    <n v="34037"/>
    <n v="161116"/>
    <n v="195153"/>
    <n v="846"/>
    <n v="2329"/>
    <n v="3175"/>
    <n v="34883"/>
    <n v="163445"/>
    <n v="27200558"/>
    <n v="349013"/>
    <n v="27549571"/>
    <n v="540854"/>
    <n v="0.99210794297352345"/>
    <n v="0.91422482685135853"/>
    <n v="20"/>
    <n v="0.7"/>
    <n v="6.7000000000000004E-2"/>
    <n v="8056"/>
    <n v="2924"/>
    <n v="7274"/>
    <n v="14794"/>
  </r>
  <r>
    <x v="35"/>
    <s v="C-IV"/>
    <x v="3"/>
    <x v="6"/>
    <n v="2018"/>
    <s v="2017/18"/>
    <n v="254"/>
    <n v="1866"/>
    <n v="1"/>
    <n v="7"/>
    <n v="255"/>
    <n v="1873"/>
    <n v="2128"/>
    <n v="4652"/>
    <n v="694"/>
    <n v="3934"/>
    <n v="4628"/>
    <n v="1"/>
    <n v="23"/>
    <n v="24"/>
    <n v="695"/>
    <n v="3957"/>
    <n v="590343"/>
    <n v="1503"/>
    <n v="591846"/>
    <n v="18445"/>
    <n v="0.98958333333333337"/>
    <n v="0.93939393939393945"/>
    <n v="36"/>
    <n v="0.66700000000000004"/>
    <n v="0.191"/>
    <n v="136"/>
    <n v="30"/>
    <n v="287"/>
    <n v="704"/>
  </r>
  <r>
    <x v="36"/>
    <s v="C-IV"/>
    <x v="3"/>
    <x v="6"/>
    <n v="2018"/>
    <s v="2017/18"/>
    <n v="20780"/>
    <n v="135825"/>
    <n v="41"/>
    <n v="531"/>
    <n v="20821"/>
    <n v="136356"/>
    <n v="157177"/>
    <n v="339363"/>
    <n v="54500"/>
    <n v="283371"/>
    <n v="337871"/>
    <n v="141"/>
    <n v="1351"/>
    <n v="1492"/>
    <n v="54641"/>
    <n v="284722"/>
    <n v="45231676"/>
    <n v="153428"/>
    <n v="45385104"/>
    <n v="869291"/>
    <n v="0.9924543288324067"/>
    <n v="0.94956554590102005"/>
    <n v="25"/>
    <n v="0.6"/>
    <n v="4.99E-2"/>
    <n v="11295"/>
    <n v="3073"/>
    <n v="16309"/>
    <n v="35697"/>
  </r>
  <r>
    <x v="37"/>
    <s v="CalWIN"/>
    <x v="3"/>
    <x v="6"/>
    <n v="2018"/>
    <s v="2017/18"/>
    <n v="10388"/>
    <n v="120213"/>
    <n v="114"/>
    <n v="1113"/>
    <n v="10502"/>
    <n v="121326"/>
    <n v="131828"/>
    <n v="259098"/>
    <n v="28535"/>
    <n v="227558"/>
    <n v="256093"/>
    <n v="393"/>
    <n v="2612"/>
    <n v="3005"/>
    <n v="28928"/>
    <n v="230170"/>
    <n v="33330277"/>
    <n v="313687"/>
    <n v="33643964"/>
    <n v="885449"/>
    <n v="0.9813284864507601"/>
    <n v="0.96798336798336804"/>
    <n v="33"/>
    <n v="0.72699999999999998"/>
    <n v="4.41E-2"/>
    <n v="11829"/>
    <n v="5290"/>
    <n v="12275"/>
    <n v="25618"/>
  </r>
  <r>
    <x v="38"/>
    <s v="CalWIN"/>
    <x v="3"/>
    <x v="6"/>
    <n v="2018"/>
    <s v="2017/18"/>
    <n v="1886"/>
    <n v="29727"/>
    <n v="57"/>
    <n v="1219"/>
    <n v="1943"/>
    <n v="30946"/>
    <n v="32889"/>
    <n v="48648"/>
    <n v="4089"/>
    <n v="42615"/>
    <n v="46704"/>
    <n v="156"/>
    <n v="1788"/>
    <n v="1944"/>
    <n v="4245"/>
    <n v="44403"/>
    <n v="6586764"/>
    <n v="249291"/>
    <n v="6836055"/>
    <n v="213049"/>
    <n v="0.975103734439834"/>
    <n v="0.88524590163934425"/>
    <n v="6"/>
    <n v="0.5"/>
    <n v="6.6199999999999995E-2"/>
    <n v="2923"/>
    <n v="1124"/>
    <n v="3199"/>
    <n v="5322"/>
  </r>
  <r>
    <x v="39"/>
    <s v="C-IV"/>
    <x v="3"/>
    <x v="6"/>
    <n v="2018"/>
    <s v="2017/18"/>
    <n v="5939"/>
    <n v="39717"/>
    <n v="15"/>
    <n v="234"/>
    <n v="5954"/>
    <n v="39951"/>
    <n v="45905"/>
    <n v="100490"/>
    <n v="14623"/>
    <n v="85163"/>
    <n v="99786"/>
    <n v="52"/>
    <n v="652"/>
    <n v="704"/>
    <n v="14675"/>
    <n v="85815"/>
    <n v="12904724"/>
    <n v="69739"/>
    <n v="12974463"/>
    <n v="294016"/>
    <n v="0.98753387533875336"/>
    <n v="0.92091836734693877"/>
    <n v="8"/>
    <n v="0.625"/>
    <n v="2.9000000000000001E-2"/>
    <n v="2867"/>
    <n v="991"/>
    <n v="5603"/>
    <n v="12305"/>
  </r>
  <r>
    <x v="40"/>
    <s v="CalWIN"/>
    <x v="3"/>
    <x v="6"/>
    <n v="2018"/>
    <s v="2017/18"/>
    <n v="777"/>
    <n v="8552"/>
    <n v="2"/>
    <n v="19"/>
    <n v="779"/>
    <n v="8571"/>
    <n v="9350"/>
    <n v="16106"/>
    <n v="1956"/>
    <n v="14101"/>
    <n v="16057"/>
    <n v="8"/>
    <n v="41"/>
    <n v="49"/>
    <n v="1964"/>
    <n v="14142"/>
    <n v="2124863"/>
    <n v="5072"/>
    <n v="2129935"/>
    <n v="59140"/>
    <n v="0.97329376854599403"/>
    <n v="0.95726495726495731"/>
    <n v="36"/>
    <n v="0.66700000000000004"/>
    <n v="0.191"/>
    <n v="706"/>
    <n v="238"/>
    <n v="930"/>
    <n v="2014"/>
  </r>
  <r>
    <x v="41"/>
    <s v="CalWIN"/>
    <x v="3"/>
    <x v="6"/>
    <n v="2018"/>
    <s v="2017/18"/>
    <n v="577"/>
    <n v="11834"/>
    <n v="7"/>
    <n v="243"/>
    <n v="584"/>
    <n v="12077"/>
    <n v="12661"/>
    <n v="23928"/>
    <n v="1405"/>
    <n v="21895"/>
    <n v="23300"/>
    <n v="20"/>
    <n v="608"/>
    <n v="628"/>
    <n v="1425"/>
    <n v="22503"/>
    <n v="2970602"/>
    <n v="59436"/>
    <n v="3030038"/>
    <n v="147965"/>
    <n v="0.98019801980198018"/>
    <n v="0.93548387096774188"/>
    <n v="36"/>
    <n v="0.66700000000000004"/>
    <n v="0.191"/>
    <n v="946"/>
    <n v="311"/>
    <n v="2589"/>
    <n v="5227"/>
  </r>
  <r>
    <x v="42"/>
    <s v="CalWIN"/>
    <x v="3"/>
    <x v="6"/>
    <n v="2018"/>
    <s v="2017/18"/>
    <n v="2246"/>
    <n v="18059"/>
    <n v="5"/>
    <n v="116"/>
    <n v="2251"/>
    <n v="18175"/>
    <n v="20426"/>
    <n v="40135"/>
    <n v="5825"/>
    <n v="34041"/>
    <n v="39866"/>
    <n v="18"/>
    <n v="251"/>
    <n v="269"/>
    <n v="5843"/>
    <n v="34292"/>
    <n v="5365929"/>
    <n v="28732"/>
    <n v="5394661"/>
    <n v="148208"/>
    <n v="0.94468546637744033"/>
    <n v="0.93137254901960786"/>
    <n v="36"/>
    <n v="0.66700000000000004"/>
    <n v="0.191"/>
    <n v="1732"/>
    <n v="921"/>
    <n v="4583"/>
    <n v="10735"/>
  </r>
  <r>
    <x v="43"/>
    <s v="CalWIN"/>
    <x v="3"/>
    <x v="6"/>
    <n v="2018"/>
    <s v="2017/18"/>
    <n v="3212"/>
    <n v="39775"/>
    <n v="37"/>
    <n v="699"/>
    <n v="3249"/>
    <n v="40474"/>
    <n v="43723"/>
    <n v="82792"/>
    <n v="7726"/>
    <n v="73496"/>
    <n v="81222"/>
    <n v="116"/>
    <n v="1454"/>
    <n v="1570"/>
    <n v="7842"/>
    <n v="74950"/>
    <n v="10658069"/>
    <n v="171092"/>
    <n v="10829161"/>
    <n v="410823"/>
    <n v="0.99597315436241607"/>
    <n v="0.98292220113851991"/>
    <n v="8"/>
    <n v="0.75"/>
    <n v="6.6699999999999995E-2"/>
    <n v="2822"/>
    <n v="805"/>
    <n v="7164"/>
    <n v="14932"/>
  </r>
  <r>
    <x v="44"/>
    <s v="CalWIN"/>
    <x v="3"/>
    <x v="6"/>
    <n v="2018"/>
    <s v="2017/18"/>
    <n v="972"/>
    <n v="13819"/>
    <n v="1"/>
    <n v="34"/>
    <n v="973"/>
    <n v="13853"/>
    <n v="14826"/>
    <n v="26060"/>
    <n v="2458"/>
    <n v="23516"/>
    <n v="25974"/>
    <n v="3"/>
    <n v="83"/>
    <n v="86"/>
    <n v="2461"/>
    <n v="23599"/>
    <n v="3519719"/>
    <n v="8327"/>
    <n v="3528046"/>
    <n v="76896"/>
    <n v="0.96831683168316829"/>
    <n v="0.984375"/>
    <n v="36"/>
    <n v="0.66700000000000004"/>
    <n v="0.191"/>
    <n v="867"/>
    <n v="403"/>
    <n v="2250"/>
    <n v="4905"/>
  </r>
  <r>
    <x v="45"/>
    <s v="C-IV"/>
    <x v="3"/>
    <x v="6"/>
    <n v="2018"/>
    <s v="2017/18"/>
    <n v="1058"/>
    <n v="11174"/>
    <n v="2"/>
    <n v="20"/>
    <n v="1060"/>
    <n v="11194"/>
    <n v="12254"/>
    <n v="22729"/>
    <n v="2515"/>
    <n v="20171"/>
    <n v="22686"/>
    <n v="6"/>
    <n v="37"/>
    <n v="43"/>
    <n v="2521"/>
    <n v="20208"/>
    <n v="2968276"/>
    <n v="5198"/>
    <n v="2973474"/>
    <n v="63002"/>
    <n v="0.93023255813953487"/>
    <n v="0.94915254237288138"/>
    <n v="36"/>
    <n v="0.66700000000000004"/>
    <n v="0.191"/>
    <n v="1017"/>
    <n v="226"/>
    <n v="493"/>
    <n v="813"/>
  </r>
  <r>
    <x v="46"/>
    <s v="C-IV"/>
    <x v="3"/>
    <x v="6"/>
    <n v="2018"/>
    <s v="2017/18"/>
    <n v="10"/>
    <n v="136"/>
    <n v="0"/>
    <n v="0"/>
    <n v="10"/>
    <n v="136"/>
    <n v="146"/>
    <n v="243"/>
    <n v="25"/>
    <n v="218"/>
    <n v="243"/>
    <n v="0"/>
    <n v="0"/>
    <n v="0"/>
    <n v="25"/>
    <n v="218"/>
    <n v="32192"/>
    <n v="0"/>
    <n v="32192"/>
    <n v="817"/>
    <n v="1"/>
    <n v="0.5"/>
    <n v="36"/>
    <n v="0.66700000000000004"/>
    <n v="0.191"/>
    <n v="6"/>
    <n v="0"/>
    <n v="3"/>
    <n v="3"/>
  </r>
  <r>
    <x v="47"/>
    <s v="C-IV"/>
    <x v="3"/>
    <x v="6"/>
    <n v="2018"/>
    <s v="2017/18"/>
    <n v="354"/>
    <n v="2831"/>
    <n v="0"/>
    <n v="6"/>
    <n v="354"/>
    <n v="2837"/>
    <n v="3191"/>
    <n v="6502"/>
    <n v="933"/>
    <n v="5556"/>
    <n v="6489"/>
    <n v="0"/>
    <n v="13"/>
    <n v="13"/>
    <n v="933"/>
    <n v="5569"/>
    <n v="845890"/>
    <n v="1315"/>
    <n v="847205"/>
    <n v="18953"/>
    <n v="0.96460176991150437"/>
    <n v="0.92592592592592593"/>
    <n v="36"/>
    <n v="0.66700000000000004"/>
    <n v="0.191"/>
    <n v="249"/>
    <n v="84"/>
    <n v="161"/>
    <n v="294"/>
  </r>
  <r>
    <x v="48"/>
    <s v="CalWIN"/>
    <x v="3"/>
    <x v="6"/>
    <n v="2018"/>
    <s v="2017/18"/>
    <n v="2144"/>
    <n v="18056"/>
    <n v="9"/>
    <n v="113"/>
    <n v="2153"/>
    <n v="18169"/>
    <n v="20322"/>
    <n v="37493"/>
    <n v="5081"/>
    <n v="32138"/>
    <n v="37219"/>
    <n v="30"/>
    <n v="244"/>
    <n v="274"/>
    <n v="5111"/>
    <n v="32382"/>
    <n v="5141838"/>
    <n v="31412"/>
    <n v="5173250"/>
    <n v="118809"/>
    <n v="0.99217731421121247"/>
    <n v="0.96124031007751942"/>
    <n v="6"/>
    <n v="0.33300000000000002"/>
    <n v="2.8299999999999999E-2"/>
    <n v="1483"/>
    <n v="532"/>
    <n v="1833"/>
    <n v="3729"/>
  </r>
  <r>
    <x v="49"/>
    <s v="CalWIN"/>
    <x v="3"/>
    <x v="6"/>
    <n v="2018"/>
    <s v="2017/18"/>
    <n v="1098"/>
    <n v="15222"/>
    <n v="8"/>
    <n v="109"/>
    <n v="1106"/>
    <n v="15331"/>
    <n v="16437"/>
    <n v="28471"/>
    <n v="2698"/>
    <n v="25472"/>
    <n v="28170"/>
    <n v="30"/>
    <n v="271"/>
    <n v="301"/>
    <n v="2728"/>
    <n v="25743"/>
    <n v="3686493"/>
    <n v="27002"/>
    <n v="3713495"/>
    <n v="122649"/>
    <n v="0.96121416526138281"/>
    <n v="0.83043478260869563"/>
    <n v="36"/>
    <n v="0.66700000000000004"/>
    <n v="0.191"/>
    <n v="964"/>
    <n v="416"/>
    <n v="2433"/>
    <n v="5123"/>
  </r>
  <r>
    <x v="50"/>
    <s v="C-IV"/>
    <x v="3"/>
    <x v="6"/>
    <n v="2018"/>
    <s v="2017/18"/>
    <n v="4443"/>
    <n v="32941"/>
    <n v="8"/>
    <n v="81"/>
    <n v="4451"/>
    <n v="33022"/>
    <n v="37473"/>
    <n v="78058"/>
    <n v="11971"/>
    <n v="65831"/>
    <n v="77802"/>
    <n v="30"/>
    <n v="226"/>
    <n v="256"/>
    <n v="12001"/>
    <n v="66057"/>
    <n v="10210625"/>
    <n v="25591"/>
    <n v="10236216"/>
    <n v="245566"/>
    <n v="0.97404202719406674"/>
    <n v="0.93057996485061512"/>
    <n v="4"/>
    <n v="0.75"/>
    <n v="5.2400000000000002E-2"/>
    <n v="2644"/>
    <n v="634"/>
    <n v="3745"/>
    <n v="8422"/>
  </r>
  <r>
    <x v="51"/>
    <s v="C-IV"/>
    <x v="3"/>
    <x v="6"/>
    <n v="2018"/>
    <s v="2017/18"/>
    <n v="640"/>
    <n v="4599"/>
    <n v="5"/>
    <n v="27"/>
    <n v="645"/>
    <n v="4626"/>
    <n v="5271"/>
    <n v="11982"/>
    <n v="1771"/>
    <n v="10118"/>
    <n v="11889"/>
    <n v="19"/>
    <n v="74"/>
    <n v="93"/>
    <n v="1790"/>
    <n v="10192"/>
    <n v="1535560"/>
    <n v="9841"/>
    <n v="1545401"/>
    <n v="41434"/>
    <n v="0.98765432098765427"/>
    <n v="0.98598130841121501"/>
    <n v="36"/>
    <n v="0.66700000000000004"/>
    <n v="0.191"/>
    <n v="424"/>
    <n v="136"/>
    <n v="518"/>
    <n v="1178"/>
  </r>
  <r>
    <x v="52"/>
    <s v="C-IV"/>
    <x v="3"/>
    <x v="6"/>
    <n v="2018"/>
    <s v="2017/18"/>
    <n v="416"/>
    <n v="3751"/>
    <n v="0"/>
    <n v="3"/>
    <n v="416"/>
    <n v="3754"/>
    <n v="4170"/>
    <n v="8959"/>
    <n v="1054"/>
    <n v="7898"/>
    <n v="8952"/>
    <n v="1"/>
    <n v="6"/>
    <n v="7"/>
    <n v="1055"/>
    <n v="7904"/>
    <n v="1106727"/>
    <n v="1018"/>
    <n v="1107745"/>
    <n v="27023"/>
    <n v="0.90769230769230769"/>
    <n v="0.91970802919708028"/>
    <n v="36"/>
    <n v="0.66700000000000004"/>
    <n v="0.191"/>
    <n v="359"/>
    <n v="66"/>
    <n v="399"/>
    <n v="878"/>
  </r>
  <r>
    <x v="53"/>
    <s v="C-IV"/>
    <x v="3"/>
    <x v="6"/>
    <n v="2018"/>
    <s v="2017/18"/>
    <n v="83"/>
    <n v="902"/>
    <n v="0"/>
    <n v="1"/>
    <n v="83"/>
    <n v="903"/>
    <n v="986"/>
    <n v="1655"/>
    <n v="195"/>
    <n v="1459"/>
    <n v="1654"/>
    <n v="0"/>
    <n v="1"/>
    <n v="1"/>
    <n v="195"/>
    <n v="1460"/>
    <n v="229531"/>
    <n v="160"/>
    <n v="229691"/>
    <n v="4790"/>
    <n v="1"/>
    <n v="0.72413793103448276"/>
    <n v="36"/>
    <n v="0.66700000000000004"/>
    <n v="0.191"/>
    <n v="75"/>
    <n v="16"/>
    <n v="35"/>
    <n v="54"/>
  </r>
  <r>
    <x v="54"/>
    <s v="CalWIN"/>
    <x v="3"/>
    <x v="6"/>
    <n v="2018"/>
    <s v="2017/18"/>
    <n v="7045"/>
    <n v="43163"/>
    <n v="20"/>
    <n v="387"/>
    <n v="7065"/>
    <n v="43550"/>
    <n v="50615"/>
    <n v="116388"/>
    <n v="19409"/>
    <n v="95888"/>
    <n v="115297"/>
    <n v="68"/>
    <n v="1023"/>
    <n v="1091"/>
    <n v="19477"/>
    <n v="96911"/>
    <n v="15341627"/>
    <n v="124579"/>
    <n v="15466206"/>
    <n v="255071"/>
    <n v="0.98975903614457827"/>
    <n v="0.80099502487562191"/>
    <n v="9"/>
    <n v="0.33300000000000002"/>
    <n v="4.2000000000000003E-2"/>
    <n v="2280"/>
    <n v="279"/>
    <n v="7417"/>
    <n v="17705"/>
  </r>
  <r>
    <x v="55"/>
    <s v="C-IV"/>
    <x v="3"/>
    <x v="6"/>
    <n v="2018"/>
    <s v="2017/18"/>
    <n v="246"/>
    <n v="2408"/>
    <n v="0"/>
    <n v="3"/>
    <n v="246"/>
    <n v="2411"/>
    <n v="2657"/>
    <n v="4618"/>
    <n v="587"/>
    <n v="4025"/>
    <n v="4612"/>
    <n v="0"/>
    <n v="6"/>
    <n v="6"/>
    <n v="587"/>
    <n v="4031"/>
    <n v="606006"/>
    <n v="318"/>
    <n v="606324"/>
    <n v="13603"/>
    <n v="1"/>
    <n v="0.9726027397260274"/>
    <n v="36"/>
    <n v="0.66700000000000004"/>
    <n v="0.191"/>
    <n v="196"/>
    <n v="1"/>
    <n v="76"/>
    <n v="123"/>
  </r>
  <r>
    <x v="56"/>
    <s v="CalWIN"/>
    <x v="3"/>
    <x v="6"/>
    <n v="2018"/>
    <s v="2017/18"/>
    <n v="2480"/>
    <n v="31376"/>
    <n v="10"/>
    <n v="299"/>
    <n v="2490"/>
    <n v="31675"/>
    <n v="34165"/>
    <n v="66830"/>
    <n v="6334"/>
    <n v="59860"/>
    <n v="66194"/>
    <n v="36"/>
    <n v="600"/>
    <n v="636"/>
    <n v="6370"/>
    <n v="60460"/>
    <n v="8711454"/>
    <n v="80426"/>
    <n v="8791880"/>
    <n v="229223"/>
    <n v="0.98905109489051091"/>
    <n v="0.96423841059602644"/>
    <n v="8"/>
    <n v="0.375"/>
    <n v="5.5300000000000002E-2"/>
    <n v="2649"/>
    <n v="589"/>
    <n v="5695"/>
    <n v="13340"/>
  </r>
  <r>
    <x v="57"/>
    <s v="CalWIN"/>
    <x v="3"/>
    <x v="6"/>
    <n v="2018"/>
    <s v="2017/18"/>
    <n v="709"/>
    <n v="9202"/>
    <n v="19"/>
    <n v="99"/>
    <n v="728"/>
    <n v="9301"/>
    <n v="10029"/>
    <n v="18072"/>
    <n v="1870"/>
    <n v="15841"/>
    <n v="17711"/>
    <n v="79"/>
    <n v="282"/>
    <n v="361"/>
    <n v="1949"/>
    <n v="16123"/>
    <n v="2394594"/>
    <n v="39029"/>
    <n v="2433623"/>
    <n v="58317"/>
    <n v="0.8861607142857143"/>
    <n v="0.90853658536585369"/>
    <n v="36"/>
    <n v="0.66700000000000004"/>
    <n v="0.191"/>
    <n v="954"/>
    <n v="297"/>
    <n v="740"/>
    <n v="1516"/>
  </r>
  <r>
    <x v="58"/>
    <s v="C-IV"/>
    <x v="3"/>
    <x v="6"/>
    <n v="2018"/>
    <s v="2017/18"/>
    <n v="734"/>
    <n v="5297"/>
    <n v="1"/>
    <n v="13"/>
    <n v="735"/>
    <n v="5310"/>
    <n v="6045"/>
    <n v="12938"/>
    <n v="2012"/>
    <n v="10873"/>
    <n v="12885"/>
    <n v="5"/>
    <n v="48"/>
    <n v="53"/>
    <n v="2017"/>
    <n v="10921"/>
    <n v="1698989"/>
    <n v="4462"/>
    <n v="1703451"/>
    <n v="32875"/>
    <n v="0.98561151079136688"/>
    <n v="0.93269230769230771"/>
    <n v="36"/>
    <n v="0.66700000000000004"/>
    <n v="0.191"/>
    <n v="390"/>
    <n v="59"/>
    <n v="433"/>
    <n v="911"/>
  </r>
  <r>
    <x v="0"/>
    <s v="n/a"/>
    <x v="4"/>
    <x v="6"/>
    <n v="2018"/>
    <s v="2017/18"/>
    <n v="221184"/>
    <n v="1719683"/>
    <n v="1952"/>
    <n v="16363"/>
    <n v="223136"/>
    <n v="1736046"/>
    <n v="1959182"/>
    <n v="3965263"/>
    <n v="565919"/>
    <n v="3356505"/>
    <n v="3922424"/>
    <n v="6487"/>
    <n v="36352"/>
    <n v="42839"/>
    <n v="572406"/>
    <n v="3392857"/>
    <n v="527585758"/>
    <n v="4668612"/>
    <n v="532254370"/>
    <n v="13171041"/>
    <n v="0.98571444150009269"/>
    <n v="0.92869379409435038"/>
    <n v="427"/>
    <n v="0.64900000000000002"/>
    <n v="6.6799999999999998E-2"/>
    <n v="148115"/>
    <n v="56465"/>
    <n v="253655"/>
    <n v="547748"/>
  </r>
  <r>
    <x v="1"/>
    <s v="CalWIN"/>
    <x v="4"/>
    <x v="6"/>
    <n v="2018"/>
    <s v="2017/18"/>
    <n v="4531"/>
    <n v="49459"/>
    <n v="70"/>
    <n v="1094"/>
    <n v="4601"/>
    <n v="50553"/>
    <n v="55154"/>
    <n v="101559"/>
    <n v="10538"/>
    <n v="88234"/>
    <n v="98772"/>
    <n v="253"/>
    <n v="2534"/>
    <n v="2787"/>
    <n v="10791"/>
    <n v="90768"/>
    <n v="13817816"/>
    <n v="297959"/>
    <n v="14115775"/>
    <n v="430028"/>
    <n v="0.99400819930621254"/>
    <n v="0.98752922837100543"/>
    <n v="14"/>
    <n v="0.85699999999999998"/>
    <n v="4.3200000000000002E-2"/>
    <n v="5269"/>
    <n v="1790"/>
    <n v="5871"/>
    <n v="11502"/>
  </r>
  <r>
    <x v="2"/>
    <s v="C-IV"/>
    <x v="4"/>
    <x v="6"/>
    <n v="2018"/>
    <s v="2017/18"/>
    <n v="4"/>
    <n v="76"/>
    <n v="0"/>
    <n v="0"/>
    <n v="4"/>
    <n v="76"/>
    <n v="80"/>
    <n v="147"/>
    <n v="4"/>
    <n v="143"/>
    <n v="147"/>
    <n v="0"/>
    <n v="0"/>
    <n v="0"/>
    <n v="4"/>
    <n v="143"/>
    <n v="17080"/>
    <n v="0"/>
    <n v="17080"/>
    <n v="319"/>
    <n v="1"/>
    <n v="1"/>
    <n v="40"/>
    <n v="0.625"/>
    <n v="0.16930000000000001"/>
    <n v="5"/>
    <n v="1"/>
    <n v="3"/>
    <n v="3"/>
  </r>
  <r>
    <x v="3"/>
    <s v="C-IV"/>
    <x v="4"/>
    <x v="6"/>
    <n v="2018"/>
    <s v="2017/18"/>
    <n v="104"/>
    <n v="1477"/>
    <n v="0"/>
    <n v="1"/>
    <n v="104"/>
    <n v="1478"/>
    <n v="1582"/>
    <n v="2843"/>
    <n v="273"/>
    <n v="2569"/>
    <n v="2842"/>
    <n v="0"/>
    <n v="1"/>
    <n v="1"/>
    <n v="273"/>
    <n v="2570"/>
    <n v="365017"/>
    <n v="139"/>
    <n v="365156"/>
    <n v="8054"/>
    <n v="1"/>
    <n v="1"/>
    <n v="40"/>
    <n v="0.625"/>
    <n v="0.16930000000000001"/>
    <n v="112"/>
    <n v="24"/>
    <n v="32"/>
    <n v="59"/>
  </r>
  <r>
    <x v="4"/>
    <s v="C-IV"/>
    <x v="4"/>
    <x v="6"/>
    <n v="2018"/>
    <s v="2017/18"/>
    <n v="1453"/>
    <n v="15617"/>
    <n v="2"/>
    <n v="41"/>
    <n v="1455"/>
    <n v="15658"/>
    <n v="17113"/>
    <n v="30967"/>
    <n v="3564"/>
    <n v="27308"/>
    <n v="30872"/>
    <n v="6"/>
    <n v="89"/>
    <n v="95"/>
    <n v="3570"/>
    <n v="27397"/>
    <n v="4166635"/>
    <n v="12546"/>
    <n v="4179181"/>
    <n v="82719"/>
    <n v="0.93002544529262088"/>
    <n v="0.96125461254612543"/>
    <n v="40"/>
    <n v="0.625"/>
    <n v="0.16930000000000001"/>
    <n v="1408"/>
    <n v="610"/>
    <n v="758"/>
    <n v="1344"/>
  </r>
  <r>
    <x v="5"/>
    <s v="C-IV"/>
    <x v="4"/>
    <x v="6"/>
    <n v="2018"/>
    <s v="2017/18"/>
    <n v="205"/>
    <n v="2572"/>
    <n v="0"/>
    <n v="3"/>
    <n v="205"/>
    <n v="2575"/>
    <n v="2780"/>
    <n v="4970"/>
    <n v="565"/>
    <n v="4400"/>
    <n v="4965"/>
    <n v="0"/>
    <n v="5"/>
    <n v="5"/>
    <n v="565"/>
    <n v="4405"/>
    <n v="647794"/>
    <n v="352"/>
    <n v="648146"/>
    <n v="11960"/>
    <n v="0.98290598290598286"/>
    <n v="0.94666666666666666"/>
    <n v="40"/>
    <n v="0.625"/>
    <n v="0.16930000000000001"/>
    <n v="174"/>
    <n v="38"/>
    <n v="50"/>
    <n v="91"/>
  </r>
  <r>
    <x v="6"/>
    <s v="C-IV"/>
    <x v="4"/>
    <x v="6"/>
    <n v="2018"/>
    <s v="2017/18"/>
    <n v="60"/>
    <n v="624"/>
    <n v="0"/>
    <n v="2"/>
    <n v="60"/>
    <n v="626"/>
    <n v="686"/>
    <n v="1451"/>
    <n v="137"/>
    <n v="1309"/>
    <n v="1446"/>
    <n v="0"/>
    <n v="5"/>
    <n v="5"/>
    <n v="137"/>
    <n v="1314"/>
    <n v="180782"/>
    <n v="192"/>
    <n v="180974"/>
    <n v="9540"/>
    <n v="0.97297297297297303"/>
    <n v="1"/>
    <n v="40"/>
    <n v="0.625"/>
    <n v="0.16930000000000001"/>
    <n v="75"/>
    <n v="17"/>
    <n v="105"/>
    <n v="245"/>
  </r>
  <r>
    <x v="7"/>
    <s v="CalWIN"/>
    <x v="4"/>
    <x v="6"/>
    <n v="2018"/>
    <s v="2017/18"/>
    <n v="3341"/>
    <n v="26975"/>
    <n v="37"/>
    <n v="245"/>
    <n v="3378"/>
    <n v="27220"/>
    <n v="30598"/>
    <n v="60331"/>
    <n v="7863"/>
    <n v="51658"/>
    <n v="59521"/>
    <n v="133"/>
    <n v="677"/>
    <n v="810"/>
    <n v="7996"/>
    <n v="52335"/>
    <n v="8196787"/>
    <n v="77283"/>
    <n v="8274070"/>
    <n v="268678"/>
    <n v="0.96535580524344566"/>
    <n v="0.97488584474885842"/>
    <n v="8"/>
    <n v="0.75"/>
    <n v="2.9100000000000001E-2"/>
    <n v="2482"/>
    <n v="1097"/>
    <n v="3927"/>
    <n v="8003"/>
  </r>
  <r>
    <x v="8"/>
    <s v="C-IV"/>
    <x v="4"/>
    <x v="6"/>
    <n v="2018"/>
    <s v="2017/18"/>
    <n v="334"/>
    <n v="2197"/>
    <n v="0"/>
    <n v="1"/>
    <n v="334"/>
    <n v="2198"/>
    <n v="2532"/>
    <n v="5021"/>
    <n v="945"/>
    <n v="4074"/>
    <n v="5019"/>
    <n v="0"/>
    <n v="2"/>
    <n v="2"/>
    <n v="945"/>
    <n v="4076"/>
    <n v="651064"/>
    <n v="258"/>
    <n v="651322"/>
    <n v="11943"/>
    <n v="1"/>
    <n v="0.94505494505494503"/>
    <n v="40"/>
    <n v="0.625"/>
    <n v="0.16930000000000001"/>
    <n v="218"/>
    <n v="27"/>
    <n v="100"/>
    <n v="174"/>
  </r>
  <r>
    <x v="9"/>
    <s v="C-IV"/>
    <x v="4"/>
    <x v="6"/>
    <n v="2018"/>
    <s v="2017/18"/>
    <n v="453"/>
    <n v="5967"/>
    <n v="1"/>
    <n v="14"/>
    <n v="454"/>
    <n v="5981"/>
    <n v="6435"/>
    <n v="11070"/>
    <n v="1036"/>
    <n v="9998"/>
    <n v="11034"/>
    <n v="1"/>
    <n v="35"/>
    <n v="36"/>
    <n v="1037"/>
    <n v="10033"/>
    <n v="1478351"/>
    <n v="2928"/>
    <n v="1481279"/>
    <n v="37717"/>
    <n v="1"/>
    <n v="0.99256505576208176"/>
    <n v="40"/>
    <n v="0.625"/>
    <n v="0.16930000000000001"/>
    <n v="620"/>
    <n v="156"/>
    <n v="321"/>
    <n v="647"/>
  </r>
  <r>
    <x v="10"/>
    <s v="CalWIN"/>
    <x v="4"/>
    <x v="6"/>
    <n v="2018"/>
    <s v="2017/18"/>
    <n v="11736"/>
    <n v="81882"/>
    <n v="73"/>
    <n v="448"/>
    <n v="11809"/>
    <n v="82330"/>
    <n v="94139"/>
    <n v="215553"/>
    <n v="31798"/>
    <n v="182388"/>
    <n v="214186"/>
    <n v="237"/>
    <n v="1130"/>
    <n v="1367"/>
    <n v="32035"/>
    <n v="183518"/>
    <n v="28219739"/>
    <n v="154508"/>
    <n v="28374247"/>
    <n v="485107"/>
    <n v="0.93881068658431488"/>
    <n v="0.92936596218020018"/>
    <n v="23"/>
    <n v="0.60899999999999999"/>
    <n v="4.53E-2"/>
    <n v="5089"/>
    <n v="2316"/>
    <n v="12143"/>
    <n v="27789"/>
  </r>
  <r>
    <x v="11"/>
    <s v="C-IV"/>
    <x v="4"/>
    <x v="6"/>
    <n v="2018"/>
    <s v="2017/18"/>
    <n v="186"/>
    <n v="1315"/>
    <n v="0"/>
    <n v="3"/>
    <n v="186"/>
    <n v="1318"/>
    <n v="1504"/>
    <n v="3372"/>
    <n v="490"/>
    <n v="2871"/>
    <n v="3361"/>
    <n v="1"/>
    <n v="10"/>
    <n v="11"/>
    <n v="491"/>
    <n v="2881"/>
    <n v="411862"/>
    <n v="1207"/>
    <n v="413069"/>
    <n v="12384"/>
    <n v="0.94736842105263164"/>
    <n v="0.94444444444444442"/>
    <n v="40"/>
    <n v="0.625"/>
    <n v="0.16930000000000001"/>
    <n v="116"/>
    <n v="25"/>
    <n v="153"/>
    <n v="330"/>
  </r>
  <r>
    <x v="12"/>
    <s v="C-IV"/>
    <x v="4"/>
    <x v="6"/>
    <n v="2018"/>
    <s v="2017/18"/>
    <n v="831"/>
    <n v="11046"/>
    <n v="1"/>
    <n v="14"/>
    <n v="832"/>
    <n v="11060"/>
    <n v="11892"/>
    <n v="19706"/>
    <n v="2115"/>
    <n v="17549"/>
    <n v="19664"/>
    <n v="2"/>
    <n v="40"/>
    <n v="42"/>
    <n v="2117"/>
    <n v="17589"/>
    <n v="2706733"/>
    <n v="4702"/>
    <n v="2711435"/>
    <n v="55641"/>
    <n v="0.99149659863945583"/>
    <n v="0.98086124401913877"/>
    <n v="40"/>
    <n v="0.625"/>
    <n v="0.16930000000000001"/>
    <n v="1238"/>
    <n v="346"/>
    <n v="460"/>
    <n v="877"/>
  </r>
  <r>
    <x v="13"/>
    <s v="C-IV"/>
    <x v="4"/>
    <x v="6"/>
    <n v="2018"/>
    <s v="2017/18"/>
    <n v="2118"/>
    <n v="14471"/>
    <n v="9"/>
    <n v="131"/>
    <n v="2127"/>
    <n v="14602"/>
    <n v="16729"/>
    <n v="39549"/>
    <n v="5897"/>
    <n v="33284"/>
    <n v="39181"/>
    <n v="26"/>
    <n v="342"/>
    <n v="368"/>
    <n v="5923"/>
    <n v="33626"/>
    <n v="4880030"/>
    <n v="38419"/>
    <n v="4918449"/>
    <n v="94573"/>
    <n v="0.97919556171983357"/>
    <n v="0.93473193473193472"/>
    <n v="40"/>
    <n v="0.625"/>
    <n v="0.16930000000000001"/>
    <n v="1034"/>
    <n v="153"/>
    <n v="840"/>
    <n v="1680"/>
  </r>
  <r>
    <x v="14"/>
    <s v="C-IV"/>
    <x v="4"/>
    <x v="6"/>
    <n v="2018"/>
    <s v="2017/18"/>
    <n v="78"/>
    <n v="959"/>
    <n v="0"/>
    <n v="1"/>
    <n v="78"/>
    <n v="960"/>
    <n v="1038"/>
    <n v="1980"/>
    <n v="221"/>
    <n v="1757"/>
    <n v="1978"/>
    <n v="0"/>
    <n v="2"/>
    <n v="2"/>
    <n v="221"/>
    <n v="1759"/>
    <n v="254963"/>
    <n v="192"/>
    <n v="255155"/>
    <n v="5680"/>
    <n v="1"/>
    <n v="0.83870967741935487"/>
    <n v="40"/>
    <n v="0.625"/>
    <n v="0.16930000000000001"/>
    <n v="60"/>
    <n v="4"/>
    <n v="50"/>
    <n v="109"/>
  </r>
  <r>
    <x v="15"/>
    <s v="C-IV"/>
    <x v="4"/>
    <x v="6"/>
    <n v="2018"/>
    <s v="2017/18"/>
    <n v="9274"/>
    <n v="57903"/>
    <n v="16"/>
    <n v="402"/>
    <n v="9290"/>
    <n v="58305"/>
    <n v="67595"/>
    <n v="155375"/>
    <n v="24523"/>
    <n v="129924"/>
    <n v="154447"/>
    <n v="53"/>
    <n v="875"/>
    <n v="928"/>
    <n v="24576"/>
    <n v="130799"/>
    <n v="20189441"/>
    <n v="123148"/>
    <n v="20312589"/>
    <n v="418840"/>
    <n v="0.99089356858281163"/>
    <n v="0.9415077989601387"/>
    <n v="14"/>
    <n v="0.42899999999999999"/>
    <n v="2.5899999999999999E-2"/>
    <n v="5286"/>
    <n v="1721"/>
    <n v="9420"/>
    <n v="22079"/>
  </r>
  <r>
    <x v="16"/>
    <s v="C-IV"/>
    <x v="4"/>
    <x v="6"/>
    <n v="2018"/>
    <s v="2017/18"/>
    <n v="1410"/>
    <n v="9111"/>
    <n v="4"/>
    <n v="70"/>
    <n v="1414"/>
    <n v="9181"/>
    <n v="10595"/>
    <n v="23551"/>
    <n v="3869"/>
    <n v="19489"/>
    <n v="23358"/>
    <n v="15"/>
    <n v="178"/>
    <n v="193"/>
    <n v="3884"/>
    <n v="19667"/>
    <n v="2907447"/>
    <n v="19857"/>
    <n v="2927304"/>
    <n v="58388"/>
    <n v="0.99786324786324787"/>
    <n v="0.95625000000000004"/>
    <n v="40"/>
    <n v="0.625"/>
    <n v="0.16930000000000001"/>
    <n v="750"/>
    <n v="149"/>
    <n v="1146"/>
    <n v="2762"/>
  </r>
  <r>
    <x v="17"/>
    <s v="C-IV"/>
    <x v="4"/>
    <x v="6"/>
    <n v="2018"/>
    <s v="2017/18"/>
    <n v="490"/>
    <n v="5791"/>
    <n v="2"/>
    <n v="11"/>
    <n v="492"/>
    <n v="5802"/>
    <n v="6294"/>
    <n v="11448"/>
    <n v="1239"/>
    <n v="10172"/>
    <n v="11411"/>
    <n v="8"/>
    <n v="29"/>
    <n v="37"/>
    <n v="1247"/>
    <n v="10201"/>
    <n v="1517755"/>
    <n v="2831"/>
    <n v="1520586"/>
    <n v="33338"/>
    <n v="0.93309859154929575"/>
    <n v="0.89637305699481862"/>
    <n v="40"/>
    <n v="0.625"/>
    <n v="0.16930000000000001"/>
    <n v="429"/>
    <n v="54"/>
    <n v="342"/>
    <n v="664"/>
  </r>
  <r>
    <x v="18"/>
    <s v="C-IV"/>
    <x v="4"/>
    <x v="6"/>
    <n v="2018"/>
    <s v="2017/18"/>
    <n v="216"/>
    <n v="1277"/>
    <n v="0"/>
    <n v="1"/>
    <n v="216"/>
    <n v="1278"/>
    <n v="1494"/>
    <n v="2898"/>
    <n v="581"/>
    <n v="2315"/>
    <n v="2896"/>
    <n v="1"/>
    <n v="1"/>
    <n v="2"/>
    <n v="582"/>
    <n v="2316"/>
    <n v="394130"/>
    <n v="273"/>
    <n v="394403"/>
    <n v="7935"/>
    <n v="0.94545454545454544"/>
    <n v="0.91891891891891897"/>
    <n v="40"/>
    <n v="0.625"/>
    <n v="0.16930000000000001"/>
    <n v="98"/>
    <n v="17"/>
    <n v="70"/>
    <n v="135"/>
  </r>
  <r>
    <x v="19"/>
    <s v="LRS"/>
    <x v="4"/>
    <x v="6"/>
    <n v="2018"/>
    <s v="2017/18"/>
    <n v="73661"/>
    <n v="470565"/>
    <n v="1035"/>
    <n v="5163"/>
    <n v="74696"/>
    <n v="475728"/>
    <n v="550424"/>
    <n v="1073474"/>
    <n v="179751"/>
    <n v="879701"/>
    <n v="1059452"/>
    <n v="3201"/>
    <n v="10821"/>
    <n v="14022"/>
    <n v="182952"/>
    <n v="890522"/>
    <n v="147290780"/>
    <n v="1556696"/>
    <n v="148847476"/>
    <n v="3925482"/>
    <n v="0.99189263782515702"/>
    <n v="0.90475230559895181"/>
    <n v="128"/>
    <n v="0.73399999999999999"/>
    <n v="8.0299999999999996E-2"/>
    <n v="41026"/>
    <n v="20179"/>
    <n v="84553"/>
    <n v="176286"/>
  </r>
  <r>
    <x v="20"/>
    <s v="C-IV"/>
    <x v="4"/>
    <x v="6"/>
    <n v="2018"/>
    <s v="2017/18"/>
    <n v="1598"/>
    <n v="9603"/>
    <n v="6"/>
    <n v="32"/>
    <n v="1604"/>
    <n v="9635"/>
    <n v="11239"/>
    <n v="27054"/>
    <n v="4353"/>
    <n v="22586"/>
    <n v="26939"/>
    <n v="24"/>
    <n v="91"/>
    <n v="115"/>
    <n v="4377"/>
    <n v="22677"/>
    <n v="3471672"/>
    <n v="10948"/>
    <n v="3482620"/>
    <n v="70832"/>
    <n v="1"/>
    <n v="0.98672566371681414"/>
    <n v="40"/>
    <n v="0.625"/>
    <n v="0.16930000000000001"/>
    <n v="563"/>
    <n v="58"/>
    <n v="2461"/>
    <n v="6058"/>
  </r>
  <r>
    <x v="21"/>
    <s v="C-IV"/>
    <x v="4"/>
    <x v="6"/>
    <n v="2018"/>
    <s v="2017/18"/>
    <n v="497"/>
    <n v="5377"/>
    <n v="13"/>
    <n v="152"/>
    <n v="510"/>
    <n v="5529"/>
    <n v="6039"/>
    <n v="9795"/>
    <n v="1109"/>
    <n v="8293"/>
    <n v="9402"/>
    <n v="41"/>
    <n v="352"/>
    <n v="393"/>
    <n v="1150"/>
    <n v="8645"/>
    <n v="1316385"/>
    <n v="33132"/>
    <n v="1349517"/>
    <n v="46011"/>
    <n v="0.98888888888888893"/>
    <n v="0.94252873563218387"/>
    <n v="40"/>
    <n v="0.625"/>
    <n v="0.16930000000000001"/>
    <n v="441"/>
    <n v="132"/>
    <n v="1051"/>
    <n v="1930"/>
  </r>
  <r>
    <x v="22"/>
    <s v="C-IV"/>
    <x v="4"/>
    <x v="6"/>
    <n v="2018"/>
    <s v="2017/18"/>
    <n v="100"/>
    <n v="928"/>
    <n v="1"/>
    <n v="2"/>
    <n v="101"/>
    <n v="930"/>
    <n v="1031"/>
    <n v="1879"/>
    <n v="271"/>
    <n v="1604"/>
    <n v="1875"/>
    <n v="1"/>
    <n v="3"/>
    <n v="4"/>
    <n v="272"/>
    <n v="1607"/>
    <n v="247252"/>
    <n v="374"/>
    <n v="247626"/>
    <n v="4791"/>
    <n v="0.97619047619047616"/>
    <n v="1"/>
    <n v="40"/>
    <n v="0.625"/>
    <n v="0.16930000000000001"/>
    <n v="54"/>
    <n v="14"/>
    <n v="25"/>
    <n v="43"/>
  </r>
  <r>
    <x v="23"/>
    <s v="C-IV"/>
    <x v="4"/>
    <x v="6"/>
    <n v="2018"/>
    <s v="2017/18"/>
    <n v="449"/>
    <n v="5766"/>
    <n v="2"/>
    <n v="27"/>
    <n v="451"/>
    <n v="5793"/>
    <n v="6244"/>
    <n v="11546"/>
    <n v="1130"/>
    <n v="10347"/>
    <n v="11477"/>
    <n v="6"/>
    <n v="63"/>
    <n v="69"/>
    <n v="1136"/>
    <n v="10410"/>
    <n v="1573818"/>
    <n v="10627"/>
    <n v="1584445"/>
    <n v="42709"/>
    <n v="0.95441595441595439"/>
    <n v="0.87449392712550611"/>
    <n v="40"/>
    <n v="0.625"/>
    <n v="0.16930000000000001"/>
    <n v="482"/>
    <n v="77"/>
    <n v="452"/>
    <n v="1029"/>
  </r>
  <r>
    <x v="24"/>
    <s v="C-IV"/>
    <x v="4"/>
    <x v="6"/>
    <n v="2018"/>
    <s v="2017/18"/>
    <n v="3172"/>
    <n v="19735"/>
    <n v="7"/>
    <n v="38"/>
    <n v="3179"/>
    <n v="19773"/>
    <n v="22952"/>
    <n v="52362"/>
    <n v="8537"/>
    <n v="43693"/>
    <n v="52230"/>
    <n v="25"/>
    <n v="107"/>
    <n v="132"/>
    <n v="8562"/>
    <n v="43800"/>
    <n v="6734750"/>
    <n v="10933"/>
    <n v="6745683"/>
    <n v="136062"/>
    <n v="0.99633251833740832"/>
    <n v="0.98014440433213001"/>
    <n v="4"/>
    <n v="0.75"/>
    <n v="3.1099999999999999E-2"/>
    <n v="1433"/>
    <n v="302"/>
    <n v="3139"/>
    <n v="7405"/>
  </r>
  <r>
    <x v="25"/>
    <s v="C-IV"/>
    <x v="4"/>
    <x v="6"/>
    <n v="2018"/>
    <s v="2017/18"/>
    <n v="81"/>
    <n v="515"/>
    <n v="0"/>
    <n v="0"/>
    <n v="81"/>
    <n v="515"/>
    <n v="596"/>
    <n v="1203"/>
    <n v="197"/>
    <n v="1006"/>
    <n v="1203"/>
    <n v="0"/>
    <n v="0"/>
    <n v="0"/>
    <n v="197"/>
    <n v="1006"/>
    <n v="161326"/>
    <n v="0"/>
    <n v="161326"/>
    <n v="3208"/>
    <n v="1"/>
    <n v="0.82352941176470584"/>
    <n v="40"/>
    <n v="0.625"/>
    <n v="0.16930000000000001"/>
    <n v="35"/>
    <n v="7"/>
    <n v="34"/>
    <n v="56"/>
  </r>
  <r>
    <x v="26"/>
    <s v="C-IV"/>
    <x v="4"/>
    <x v="6"/>
    <n v="2018"/>
    <s v="2017/18"/>
    <n v="12"/>
    <n v="359"/>
    <n v="0"/>
    <n v="1"/>
    <n v="12"/>
    <n v="360"/>
    <n v="372"/>
    <n v="657"/>
    <n v="37"/>
    <n v="617"/>
    <n v="654"/>
    <n v="0"/>
    <n v="3"/>
    <n v="3"/>
    <n v="37"/>
    <n v="620"/>
    <n v="87022"/>
    <n v="258"/>
    <n v="87280"/>
    <n v="3523"/>
    <n v="1"/>
    <n v="1"/>
    <n v="40"/>
    <n v="0.625"/>
    <n v="0.16930000000000001"/>
    <n v="46"/>
    <n v="8"/>
    <n v="43"/>
    <n v="93"/>
  </r>
  <r>
    <x v="27"/>
    <s v="C-IV"/>
    <x v="4"/>
    <x v="6"/>
    <n v="2018"/>
    <s v="2017/18"/>
    <n v="2338"/>
    <n v="18156"/>
    <n v="6"/>
    <n v="103"/>
    <n v="2344"/>
    <n v="18259"/>
    <n v="20603"/>
    <n v="45654"/>
    <n v="6070"/>
    <n v="39260"/>
    <n v="45330"/>
    <n v="22"/>
    <n v="302"/>
    <n v="324"/>
    <n v="6092"/>
    <n v="39562"/>
    <n v="5945377"/>
    <n v="27697"/>
    <n v="5973074"/>
    <n v="187075"/>
    <n v="0.99769053117782913"/>
    <n v="0.94695481335952847"/>
    <n v="5"/>
    <n v="0.2"/>
    <n v="6.2600000000000003E-2"/>
    <n v="1452"/>
    <n v="444"/>
    <n v="6266"/>
    <n v="14781"/>
  </r>
  <r>
    <x v="28"/>
    <s v="C-IV"/>
    <x v="4"/>
    <x v="6"/>
    <n v="2018"/>
    <s v="2017/18"/>
    <n v="230"/>
    <n v="2776"/>
    <n v="1"/>
    <n v="17"/>
    <n v="231"/>
    <n v="2793"/>
    <n v="3024"/>
    <n v="5949"/>
    <n v="557"/>
    <n v="5335"/>
    <n v="5892"/>
    <n v="3"/>
    <n v="54"/>
    <n v="57"/>
    <n v="560"/>
    <n v="5389"/>
    <n v="732049"/>
    <n v="2662"/>
    <n v="734711"/>
    <n v="31749"/>
    <n v="0.97619047619047616"/>
    <n v="0.94805194805194803"/>
    <n v="40"/>
    <n v="0.625"/>
    <n v="0.16930000000000001"/>
    <n v="255"/>
    <n v="78"/>
    <n v="578"/>
    <n v="1258"/>
  </r>
  <r>
    <x v="29"/>
    <s v="C-IV"/>
    <x v="4"/>
    <x v="6"/>
    <n v="2018"/>
    <s v="2017/18"/>
    <n v="250"/>
    <n v="3812"/>
    <n v="2"/>
    <n v="6"/>
    <n v="252"/>
    <n v="3818"/>
    <n v="4070"/>
    <n v="6946"/>
    <n v="601"/>
    <n v="6327"/>
    <n v="6928"/>
    <n v="4"/>
    <n v="14"/>
    <n v="18"/>
    <n v="605"/>
    <n v="6341"/>
    <n v="941412"/>
    <n v="1607"/>
    <n v="943019"/>
    <n v="26012"/>
    <n v="0.86075949367088611"/>
    <n v="0.77419354838709675"/>
    <n v="40"/>
    <n v="0.625"/>
    <n v="0.16930000000000001"/>
    <n v="400"/>
    <n v="142"/>
    <n v="106"/>
    <n v="180"/>
  </r>
  <r>
    <x v="30"/>
    <s v="CalWIN"/>
    <x v="4"/>
    <x v="6"/>
    <n v="2018"/>
    <s v="2017/18"/>
    <n v="8571"/>
    <n v="99902"/>
    <n v="72"/>
    <n v="1658"/>
    <n v="8643"/>
    <n v="101560"/>
    <n v="110203"/>
    <n v="219587"/>
    <n v="22232"/>
    <n v="193423"/>
    <n v="215655"/>
    <n v="267"/>
    <n v="3665"/>
    <n v="3932"/>
    <n v="22499"/>
    <n v="197088"/>
    <n v="28588265"/>
    <n v="420629"/>
    <n v="29008894"/>
    <n v="882107"/>
    <n v="0.99436985708098746"/>
    <n v="0.99086977414704469"/>
    <n v="25"/>
    <n v="0.6"/>
    <n v="8.8300000000000003E-2"/>
    <n v="7335"/>
    <n v="2584"/>
    <n v="21387"/>
    <n v="47429"/>
  </r>
  <r>
    <x v="31"/>
    <s v="CalWIN"/>
    <x v="4"/>
    <x v="6"/>
    <n v="2018"/>
    <s v="2017/18"/>
    <n v="550"/>
    <n v="7648"/>
    <n v="3"/>
    <n v="46"/>
    <n v="553"/>
    <n v="7694"/>
    <n v="8247"/>
    <n v="14901"/>
    <n v="1426"/>
    <n v="13359"/>
    <n v="14785"/>
    <n v="10"/>
    <n v="106"/>
    <n v="116"/>
    <n v="1436"/>
    <n v="13465"/>
    <n v="1873997"/>
    <n v="12753"/>
    <n v="1886750"/>
    <n v="61183"/>
    <n v="0.99568965517241381"/>
    <n v="0.90952380952380951"/>
    <n v="40"/>
    <n v="0.625"/>
    <n v="0.16930000000000001"/>
    <n v="614"/>
    <n v="315"/>
    <n v="518"/>
    <n v="1109"/>
  </r>
  <r>
    <x v="32"/>
    <s v="C-IV"/>
    <x v="4"/>
    <x v="6"/>
    <n v="2018"/>
    <s v="2017/18"/>
    <n v="64"/>
    <n v="1116"/>
    <n v="0"/>
    <n v="0"/>
    <n v="64"/>
    <n v="1116"/>
    <n v="1180"/>
    <n v="2148"/>
    <n v="150"/>
    <n v="1998"/>
    <n v="2148"/>
    <n v="0"/>
    <n v="0"/>
    <n v="0"/>
    <n v="150"/>
    <n v="1998"/>
    <n v="283103"/>
    <n v="0"/>
    <n v="283103"/>
    <n v="6367"/>
    <n v="1"/>
    <n v="0.95"/>
    <n v="40"/>
    <n v="0.625"/>
    <n v="0.16930000000000001"/>
    <n v="60"/>
    <n v="18"/>
    <n v="38"/>
    <n v="71"/>
  </r>
  <r>
    <x v="33"/>
    <s v="C-IV"/>
    <x v="4"/>
    <x v="6"/>
    <n v="2018"/>
    <s v="2017/18"/>
    <n v="13141"/>
    <n v="102703"/>
    <n v="32"/>
    <n v="322"/>
    <n v="13173"/>
    <n v="103025"/>
    <n v="116198"/>
    <n v="252464"/>
    <n v="35572"/>
    <n v="215914"/>
    <n v="251486"/>
    <n v="120"/>
    <n v="858"/>
    <n v="978"/>
    <n v="35692"/>
    <n v="216772"/>
    <n v="32920331"/>
    <n v="91928"/>
    <n v="33012259"/>
    <n v="830986"/>
    <n v="0.99416635302973277"/>
    <n v="0.92013440165417415"/>
    <n v="21"/>
    <n v="0.66700000000000004"/>
    <n v="4.3400000000000001E-2"/>
    <n v="10142"/>
    <n v="3323"/>
    <n v="12167"/>
    <n v="28153"/>
  </r>
  <r>
    <x v="34"/>
    <s v="CalWIN"/>
    <x v="4"/>
    <x v="6"/>
    <n v="2018"/>
    <s v="2017/18"/>
    <n v="12276"/>
    <n v="81529"/>
    <n v="194"/>
    <n v="934"/>
    <n v="12470"/>
    <n v="82463"/>
    <n v="94933"/>
    <n v="197630"/>
    <n v="33292"/>
    <n v="161204"/>
    <n v="194496"/>
    <n v="816"/>
    <n v="2318"/>
    <n v="3134"/>
    <n v="34108"/>
    <n v="163522"/>
    <n v="27100735"/>
    <n v="340774"/>
    <n v="27441509"/>
    <n v="540051"/>
    <n v="0.99689218264403534"/>
    <n v="0.91811023622047239"/>
    <n v="23"/>
    <n v="0.65200000000000002"/>
    <n v="6.4699999999999994E-2"/>
    <n v="8330"/>
    <n v="3078"/>
    <n v="7164"/>
    <n v="14599"/>
  </r>
  <r>
    <x v="35"/>
    <s v="C-IV"/>
    <x v="4"/>
    <x v="6"/>
    <n v="2018"/>
    <s v="2017/18"/>
    <n v="251"/>
    <n v="1860"/>
    <n v="1"/>
    <n v="8"/>
    <n v="252"/>
    <n v="1868"/>
    <n v="2120"/>
    <n v="4600"/>
    <n v="671"/>
    <n v="3905"/>
    <n v="4576"/>
    <n v="1"/>
    <n v="23"/>
    <n v="24"/>
    <n v="672"/>
    <n v="3928"/>
    <n v="590759"/>
    <n v="1681"/>
    <n v="592440"/>
    <n v="18368"/>
    <n v="1"/>
    <n v="0.98684210526315785"/>
    <n v="40"/>
    <n v="0.625"/>
    <n v="0.16930000000000001"/>
    <n v="159"/>
    <n v="40"/>
    <n v="285"/>
    <n v="699"/>
  </r>
  <r>
    <x v="36"/>
    <s v="C-IV"/>
    <x v="4"/>
    <x v="6"/>
    <n v="2018"/>
    <s v="2017/18"/>
    <n v="20561"/>
    <n v="135707"/>
    <n v="42"/>
    <n v="518"/>
    <n v="20603"/>
    <n v="136225"/>
    <n v="156828"/>
    <n v="338411"/>
    <n v="53822"/>
    <n v="283127"/>
    <n v="336949"/>
    <n v="146"/>
    <n v="1316"/>
    <n v="1462"/>
    <n v="53968"/>
    <n v="284443"/>
    <n v="45154854"/>
    <n v="151580"/>
    <n v="45306434"/>
    <n v="868187"/>
    <n v="0.99445649554109428"/>
    <n v="0.94323221571758031"/>
    <n v="28"/>
    <n v="0.57099999999999995"/>
    <n v="4.8099999999999997E-2"/>
    <n v="11811"/>
    <n v="3568"/>
    <n v="16108"/>
    <n v="35359"/>
  </r>
  <r>
    <x v="37"/>
    <s v="CalWIN"/>
    <x v="4"/>
    <x v="6"/>
    <n v="2018"/>
    <s v="2017/18"/>
    <n v="10222"/>
    <n v="121114"/>
    <n v="113"/>
    <n v="1153"/>
    <n v="10335"/>
    <n v="122267"/>
    <n v="132602"/>
    <n v="259599"/>
    <n v="27931"/>
    <n v="228627"/>
    <n v="256558"/>
    <n v="387"/>
    <n v="2654"/>
    <n v="3041"/>
    <n v="28318"/>
    <n v="231281"/>
    <n v="33545109"/>
    <n v="320358"/>
    <n v="33865467"/>
    <n v="883575"/>
    <n v="0.98035547240411602"/>
    <n v="0.95729250604351335"/>
    <n v="38"/>
    <n v="0.71099999999999997"/>
    <n v="4.4499999999999998E-2"/>
    <n v="11590"/>
    <n v="5254"/>
    <n v="12152"/>
    <n v="25351"/>
  </r>
  <r>
    <x v="38"/>
    <s v="CalWIN"/>
    <x v="4"/>
    <x v="6"/>
    <n v="2018"/>
    <s v="2017/18"/>
    <n v="1857"/>
    <n v="29817"/>
    <n v="61"/>
    <n v="1213"/>
    <n v="1918"/>
    <n v="31030"/>
    <n v="32948"/>
    <n v="48619"/>
    <n v="4042"/>
    <n v="42649"/>
    <n v="46691"/>
    <n v="164"/>
    <n v="1764"/>
    <n v="1928"/>
    <n v="4206"/>
    <n v="44413"/>
    <n v="6578224"/>
    <n v="250686"/>
    <n v="6828910"/>
    <n v="211834"/>
    <n v="0.98383541513592943"/>
    <n v="0.90820584144645344"/>
    <n v="7"/>
    <n v="0.57099999999999995"/>
    <n v="0.08"/>
    <n v="2772"/>
    <n v="898"/>
    <n v="3163"/>
    <n v="5264"/>
  </r>
  <r>
    <x v="39"/>
    <s v="C-IV"/>
    <x v="4"/>
    <x v="6"/>
    <n v="2018"/>
    <s v="2017/18"/>
    <n v="5857"/>
    <n v="39706"/>
    <n v="13"/>
    <n v="248"/>
    <n v="5870"/>
    <n v="39954"/>
    <n v="45824"/>
    <n v="100058"/>
    <n v="14350"/>
    <n v="84981"/>
    <n v="99331"/>
    <n v="47"/>
    <n v="680"/>
    <n v="727"/>
    <n v="14397"/>
    <n v="85661"/>
    <n v="12847735"/>
    <n v="73282"/>
    <n v="12921017"/>
    <n v="293704"/>
    <n v="0.99118257261410792"/>
    <n v="0.93755004003202558"/>
    <n v="9"/>
    <n v="0.55600000000000005"/>
    <n v="3.3300000000000003E-2"/>
    <n v="3110"/>
    <n v="1181"/>
    <n v="5537"/>
    <n v="12157"/>
  </r>
  <r>
    <x v="40"/>
    <s v="CalWIN"/>
    <x v="4"/>
    <x v="6"/>
    <n v="2018"/>
    <s v="2017/18"/>
    <n v="742"/>
    <n v="8539"/>
    <n v="3"/>
    <n v="20"/>
    <n v="745"/>
    <n v="8559"/>
    <n v="9304"/>
    <n v="16011"/>
    <n v="1865"/>
    <n v="14090"/>
    <n v="15955"/>
    <n v="10"/>
    <n v="46"/>
    <n v="56"/>
    <n v="1875"/>
    <n v="14136"/>
    <n v="2106047"/>
    <n v="5450"/>
    <n v="2111497"/>
    <n v="58702"/>
    <n v="0.9920844327176781"/>
    <n v="0.9760956175298805"/>
    <n v="40"/>
    <n v="0.625"/>
    <n v="0.16930000000000001"/>
    <n v="765"/>
    <n v="234"/>
    <n v="899"/>
    <n v="1943"/>
  </r>
  <r>
    <x v="41"/>
    <s v="CalWIN"/>
    <x v="4"/>
    <x v="6"/>
    <n v="2018"/>
    <s v="2017/18"/>
    <n v="561"/>
    <n v="11727"/>
    <n v="7"/>
    <n v="240"/>
    <n v="568"/>
    <n v="11967"/>
    <n v="12535"/>
    <n v="23614"/>
    <n v="1365"/>
    <n v="21630"/>
    <n v="22995"/>
    <n v="21"/>
    <n v="598"/>
    <n v="619"/>
    <n v="1386"/>
    <n v="22228"/>
    <n v="2948076"/>
    <n v="58409"/>
    <n v="3006485"/>
    <n v="146746"/>
    <n v="0.98956158663883087"/>
    <n v="0.90936555891238668"/>
    <n v="40"/>
    <n v="0.625"/>
    <n v="0.16930000000000001"/>
    <n v="1066"/>
    <n v="374"/>
    <n v="2545"/>
    <n v="5145"/>
  </r>
  <r>
    <x v="42"/>
    <s v="CalWIN"/>
    <x v="4"/>
    <x v="6"/>
    <n v="2018"/>
    <s v="2017/18"/>
    <n v="2063"/>
    <n v="18105"/>
    <n v="4"/>
    <n v="112"/>
    <n v="2067"/>
    <n v="18217"/>
    <n v="20284"/>
    <n v="39504"/>
    <n v="5366"/>
    <n v="33884"/>
    <n v="39250"/>
    <n v="16"/>
    <n v="238"/>
    <n v="254"/>
    <n v="5382"/>
    <n v="34122"/>
    <n v="5314842"/>
    <n v="27054"/>
    <n v="5341896"/>
    <n v="147926"/>
    <n v="0.92767295597484278"/>
    <n v="0.90476190476190477"/>
    <n v="40"/>
    <n v="0.625"/>
    <n v="0.16930000000000001"/>
    <n v="1742"/>
    <n v="909"/>
    <n v="4355"/>
    <n v="10224"/>
  </r>
  <r>
    <x v="43"/>
    <s v="CalWIN"/>
    <x v="4"/>
    <x v="6"/>
    <n v="2018"/>
    <s v="2017/18"/>
    <n v="3142"/>
    <n v="39453"/>
    <n v="37"/>
    <n v="694"/>
    <n v="3179"/>
    <n v="40147"/>
    <n v="43326"/>
    <n v="81722"/>
    <n v="7570"/>
    <n v="72602"/>
    <n v="80172"/>
    <n v="118"/>
    <n v="1432"/>
    <n v="1550"/>
    <n v="7688"/>
    <n v="74034"/>
    <n v="10563869"/>
    <n v="168540"/>
    <n v="10732409"/>
    <n v="407009"/>
    <n v="0.99675955930006477"/>
    <n v="0.98381294964028776"/>
    <n v="9"/>
    <n v="0.77800000000000002"/>
    <n v="6.7500000000000004E-2"/>
    <n v="2978"/>
    <n v="982"/>
    <n v="6986"/>
    <n v="14562"/>
  </r>
  <r>
    <x v="44"/>
    <s v="CalWIN"/>
    <x v="4"/>
    <x v="6"/>
    <n v="2018"/>
    <s v="2017/18"/>
    <n v="951"/>
    <n v="13805"/>
    <n v="1"/>
    <n v="32"/>
    <n v="952"/>
    <n v="13837"/>
    <n v="14789"/>
    <n v="25816"/>
    <n v="2390"/>
    <n v="23339"/>
    <n v="25729"/>
    <n v="3"/>
    <n v="84"/>
    <n v="87"/>
    <n v="2393"/>
    <n v="23423"/>
    <n v="3475138"/>
    <n v="7543"/>
    <n v="3482681"/>
    <n v="76816"/>
    <n v="0.97715289982425313"/>
    <n v="0.99586776859504134"/>
    <n v="40"/>
    <n v="0.625"/>
    <n v="0.16930000000000001"/>
    <n v="892"/>
    <n v="410"/>
    <n v="2189"/>
    <n v="4759"/>
  </r>
  <r>
    <x v="45"/>
    <s v="C-IV"/>
    <x v="4"/>
    <x v="6"/>
    <n v="2018"/>
    <s v="2017/18"/>
    <n v="1070"/>
    <n v="11237"/>
    <n v="1"/>
    <n v="22"/>
    <n v="1071"/>
    <n v="11259"/>
    <n v="12330"/>
    <n v="22776"/>
    <n v="2546"/>
    <n v="20182"/>
    <n v="22728"/>
    <n v="4"/>
    <n v="44"/>
    <n v="48"/>
    <n v="2550"/>
    <n v="20226"/>
    <n v="2967549"/>
    <n v="5530"/>
    <n v="2973079"/>
    <n v="62956"/>
    <n v="0.95667870036101088"/>
    <n v="0.94266055045871555"/>
    <n v="40"/>
    <n v="0.625"/>
    <n v="0.16930000000000001"/>
    <n v="1018"/>
    <n v="215"/>
    <n v="499"/>
    <n v="811"/>
  </r>
  <r>
    <x v="46"/>
    <s v="C-IV"/>
    <x v="4"/>
    <x v="6"/>
    <n v="2018"/>
    <s v="2017/18"/>
    <n v="10"/>
    <n v="138"/>
    <n v="0"/>
    <n v="0"/>
    <n v="10"/>
    <n v="138"/>
    <n v="148"/>
    <n v="246"/>
    <n v="25"/>
    <n v="221"/>
    <n v="246"/>
    <n v="0"/>
    <n v="0"/>
    <n v="0"/>
    <n v="25"/>
    <n v="221"/>
    <n v="31699"/>
    <n v="0"/>
    <n v="31699"/>
    <n v="807"/>
    <n v="1"/>
    <n v="0.4"/>
    <n v="40"/>
    <n v="0.625"/>
    <n v="0.16930000000000001"/>
    <n v="12"/>
    <n v="0"/>
    <n v="3"/>
    <n v="3"/>
  </r>
  <r>
    <x v="47"/>
    <s v="C-IV"/>
    <x v="4"/>
    <x v="6"/>
    <n v="2018"/>
    <s v="2017/18"/>
    <n v="360"/>
    <n v="2833"/>
    <n v="0"/>
    <n v="4"/>
    <n v="360"/>
    <n v="2837"/>
    <n v="3197"/>
    <n v="6476"/>
    <n v="944"/>
    <n v="5522"/>
    <n v="6466"/>
    <n v="0"/>
    <n v="10"/>
    <n v="10"/>
    <n v="944"/>
    <n v="5532"/>
    <n v="834236"/>
    <n v="1061"/>
    <n v="835297"/>
    <n v="18900"/>
    <n v="0.96666666666666667"/>
    <n v="0.86324786324786329"/>
    <n v="40"/>
    <n v="0.625"/>
    <n v="0.16930000000000001"/>
    <n v="271"/>
    <n v="98"/>
    <n v="162"/>
    <n v="300"/>
  </r>
  <r>
    <x v="48"/>
    <s v="CalWIN"/>
    <x v="4"/>
    <x v="6"/>
    <n v="2018"/>
    <s v="2017/18"/>
    <n v="2114"/>
    <n v="18117"/>
    <n v="10"/>
    <n v="113"/>
    <n v="2124"/>
    <n v="18230"/>
    <n v="20354"/>
    <n v="37463"/>
    <n v="5033"/>
    <n v="32146"/>
    <n v="37179"/>
    <n v="32"/>
    <n v="252"/>
    <n v="284"/>
    <n v="5065"/>
    <n v="32398"/>
    <n v="5118832"/>
    <n v="34290"/>
    <n v="5153122"/>
    <n v="118471"/>
    <n v="0.98007968127490042"/>
    <n v="0.95942720763723155"/>
    <n v="7"/>
    <n v="0.28599999999999998"/>
    <n v="3.3700000000000001E-2"/>
    <n v="1547"/>
    <n v="575"/>
    <n v="1799"/>
    <n v="3655"/>
  </r>
  <r>
    <x v="49"/>
    <s v="CalWIN"/>
    <x v="4"/>
    <x v="6"/>
    <n v="2018"/>
    <s v="2017/18"/>
    <n v="1076"/>
    <n v="15190"/>
    <n v="8"/>
    <n v="105"/>
    <n v="1084"/>
    <n v="15295"/>
    <n v="16379"/>
    <n v="28308"/>
    <n v="2610"/>
    <n v="25400"/>
    <n v="28010"/>
    <n v="29"/>
    <n v="269"/>
    <n v="298"/>
    <n v="2639"/>
    <n v="25669"/>
    <n v="3653125"/>
    <n v="24424"/>
    <n v="3677549"/>
    <n v="121964"/>
    <n v="0.97947761194029848"/>
    <n v="0.87341772151898733"/>
    <n v="40"/>
    <n v="0.625"/>
    <n v="0.16930000000000001"/>
    <n v="980"/>
    <n v="401"/>
    <n v="2399"/>
    <n v="5060"/>
  </r>
  <r>
    <x v="50"/>
    <s v="C-IV"/>
    <x v="4"/>
    <x v="6"/>
    <n v="2018"/>
    <s v="2017/18"/>
    <n v="4352"/>
    <n v="32942"/>
    <n v="9"/>
    <n v="83"/>
    <n v="4361"/>
    <n v="33025"/>
    <n v="37386"/>
    <n v="77678"/>
    <n v="11692"/>
    <n v="65726"/>
    <n v="77418"/>
    <n v="30"/>
    <n v="230"/>
    <n v="260"/>
    <n v="11722"/>
    <n v="65956"/>
    <n v="10181777"/>
    <n v="24727"/>
    <n v="10206504"/>
    <n v="244080"/>
    <n v="0.96062992125984248"/>
    <n v="0.92392223161453935"/>
    <n v="5"/>
    <n v="0.6"/>
    <n v="5.3199999999999997E-2"/>
    <n v="2820"/>
    <n v="635"/>
    <n v="3730"/>
    <n v="8364"/>
  </r>
  <r>
    <x v="51"/>
    <s v="C-IV"/>
    <x v="4"/>
    <x v="6"/>
    <n v="2018"/>
    <s v="2017/18"/>
    <n v="631"/>
    <n v="4518"/>
    <n v="4"/>
    <n v="29"/>
    <n v="635"/>
    <n v="4547"/>
    <n v="5182"/>
    <n v="11796"/>
    <n v="1765"/>
    <n v="9935"/>
    <n v="11700"/>
    <n v="16"/>
    <n v="80"/>
    <n v="96"/>
    <n v="1781"/>
    <n v="10015"/>
    <n v="1504838"/>
    <n v="10433"/>
    <n v="1515271"/>
    <n v="41384"/>
    <n v="1"/>
    <n v="0.96323529411764708"/>
    <n v="40"/>
    <n v="0.625"/>
    <n v="0.16930000000000001"/>
    <n v="343"/>
    <n v="63"/>
    <n v="505"/>
    <n v="1138"/>
  </r>
  <r>
    <x v="52"/>
    <s v="C-IV"/>
    <x v="4"/>
    <x v="6"/>
    <n v="2018"/>
    <s v="2017/18"/>
    <n v="411"/>
    <n v="3750"/>
    <n v="1"/>
    <n v="4"/>
    <n v="412"/>
    <n v="3754"/>
    <n v="4166"/>
    <n v="8907"/>
    <n v="1035"/>
    <n v="7861"/>
    <n v="8896"/>
    <n v="2"/>
    <n v="9"/>
    <n v="11"/>
    <n v="1037"/>
    <n v="7870"/>
    <n v="1108635"/>
    <n v="1909"/>
    <n v="1110544"/>
    <n v="26867"/>
    <n v="0.9375"/>
    <n v="0.93959731543624159"/>
    <n v="40"/>
    <n v="0.625"/>
    <n v="0.16930000000000001"/>
    <n v="402"/>
    <n v="72"/>
    <n v="391"/>
    <n v="863"/>
  </r>
  <r>
    <x v="53"/>
    <s v="C-IV"/>
    <x v="4"/>
    <x v="6"/>
    <n v="2018"/>
    <s v="2017/18"/>
    <n v="82"/>
    <n v="919"/>
    <n v="0"/>
    <n v="1"/>
    <n v="82"/>
    <n v="920"/>
    <n v="1002"/>
    <n v="1675"/>
    <n v="188"/>
    <n v="1486"/>
    <n v="1674"/>
    <n v="0"/>
    <n v="1"/>
    <n v="1"/>
    <n v="188"/>
    <n v="1487"/>
    <n v="236686"/>
    <n v="160"/>
    <n v="236846"/>
    <n v="4764"/>
    <n v="0.98181818181818181"/>
    <n v="0.7441860465116279"/>
    <n v="40"/>
    <n v="0.625"/>
    <n v="0.16930000000000001"/>
    <n v="83"/>
    <n v="26"/>
    <n v="33"/>
    <n v="49"/>
  </r>
  <r>
    <x v="54"/>
    <s v="CalWIN"/>
    <x v="4"/>
    <x v="6"/>
    <n v="2018"/>
    <s v="2017/18"/>
    <n v="7005"/>
    <n v="42833"/>
    <n v="20"/>
    <n v="378"/>
    <n v="7025"/>
    <n v="43211"/>
    <n v="50236"/>
    <n v="115261"/>
    <n v="19252"/>
    <n v="94938"/>
    <n v="114190"/>
    <n v="67"/>
    <n v="1004"/>
    <n v="1071"/>
    <n v="19319"/>
    <n v="95942"/>
    <n v="15225492"/>
    <n v="123723"/>
    <n v="15349215"/>
    <n v="254440"/>
    <n v="0.98466981132075471"/>
    <n v="0.75897435897435894"/>
    <n v="10"/>
    <n v="0.4"/>
    <n v="4.7600000000000003E-2"/>
    <n v="2373"/>
    <n v="273"/>
    <n v="7345"/>
    <n v="17526"/>
  </r>
  <r>
    <x v="55"/>
    <s v="C-IV"/>
    <x v="4"/>
    <x v="6"/>
    <n v="2018"/>
    <s v="2017/18"/>
    <n v="236"/>
    <n v="2437"/>
    <n v="0"/>
    <n v="3"/>
    <n v="236"/>
    <n v="2440"/>
    <n v="2676"/>
    <n v="4637"/>
    <n v="565"/>
    <n v="4066"/>
    <n v="4631"/>
    <n v="0"/>
    <n v="6"/>
    <n v="6"/>
    <n v="565"/>
    <n v="4072"/>
    <n v="603977"/>
    <n v="318"/>
    <n v="604295"/>
    <n v="13630"/>
    <n v="1"/>
    <n v="1"/>
    <n v="40"/>
    <n v="0.625"/>
    <n v="0.16930000000000001"/>
    <n v="247"/>
    <n v="0"/>
    <n v="76"/>
    <n v="120"/>
  </r>
  <r>
    <x v="56"/>
    <s v="CalWIN"/>
    <x v="4"/>
    <x v="6"/>
    <n v="2018"/>
    <s v="2017/18"/>
    <n v="2405"/>
    <n v="31269"/>
    <n v="8"/>
    <n v="293"/>
    <n v="2413"/>
    <n v="31562"/>
    <n v="33975"/>
    <n v="66208"/>
    <n v="6154"/>
    <n v="59436"/>
    <n v="65590"/>
    <n v="33"/>
    <n v="585"/>
    <n v="618"/>
    <n v="6187"/>
    <n v="60021"/>
    <n v="8646757"/>
    <n v="78360"/>
    <n v="8725117"/>
    <n v="228046"/>
    <n v="0.99521203830369354"/>
    <n v="0.96484375"/>
    <n v="9"/>
    <n v="0.44400000000000001"/>
    <n v="5.3800000000000001E-2"/>
    <n v="2649"/>
    <n v="611"/>
    <n v="5558"/>
    <n v="13025"/>
  </r>
  <r>
    <x v="57"/>
    <s v="CalWIN"/>
    <x v="4"/>
    <x v="6"/>
    <n v="2018"/>
    <s v="2017/18"/>
    <n v="692"/>
    <n v="9214"/>
    <n v="19"/>
    <n v="93"/>
    <n v="711"/>
    <n v="9307"/>
    <n v="10018"/>
    <n v="18034"/>
    <n v="1835"/>
    <n v="15853"/>
    <n v="17688"/>
    <n v="80"/>
    <n v="266"/>
    <n v="346"/>
    <n v="1915"/>
    <n v="16119"/>
    <n v="2399278"/>
    <n v="37197"/>
    <n v="2436475"/>
    <n v="58004"/>
    <n v="0.87045454545454548"/>
    <n v="0.91139240506329111"/>
    <n v="40"/>
    <n v="0.625"/>
    <n v="0.16930000000000001"/>
    <n v="938"/>
    <n v="262"/>
    <n v="735"/>
    <n v="1497"/>
  </r>
  <r>
    <x v="58"/>
    <s v="C-IV"/>
    <x v="4"/>
    <x v="6"/>
    <n v="2018"/>
    <s v="2017/18"/>
    <n v="719"/>
    <n v="5244"/>
    <n v="1"/>
    <n v="14"/>
    <n v="720"/>
    <n v="5258"/>
    <n v="5978"/>
    <n v="12804"/>
    <n v="1960"/>
    <n v="10790"/>
    <n v="12750"/>
    <n v="5"/>
    <n v="49"/>
    <n v="54"/>
    <n v="1965"/>
    <n v="10839"/>
    <n v="1676524"/>
    <n v="4085"/>
    <n v="1680609"/>
    <n v="32869"/>
    <n v="0.98916967509025266"/>
    <n v="0.93236714975845414"/>
    <n v="40"/>
    <n v="0.625"/>
    <n v="0.16930000000000001"/>
    <n v="416"/>
    <n v="80"/>
    <n v="428"/>
    <n v="901"/>
  </r>
  <r>
    <x v="0"/>
    <s v="n/a"/>
    <x v="5"/>
    <x v="6"/>
    <n v="2018"/>
    <s v="2017/18"/>
    <n v="218381"/>
    <n v="1718389"/>
    <n v="1955"/>
    <n v="16123"/>
    <n v="220336"/>
    <n v="1734512"/>
    <n v="1954848"/>
    <n v="3948196"/>
    <n v="558174"/>
    <n v="3347727"/>
    <n v="3905901"/>
    <n v="6443"/>
    <n v="35852"/>
    <n v="42295"/>
    <n v="564617"/>
    <n v="3383579"/>
    <n v="524284770"/>
    <n v="4606293"/>
    <n v="528891063"/>
    <m/>
    <n v="0.98386986613241056"/>
    <n v="0.93080064583531197"/>
    <n v="503"/>
    <n v="0.60599999999999998"/>
    <n v="7.17E-2"/>
    <n v="145869"/>
    <n v="55942"/>
    <n v="250138"/>
    <n v="539644"/>
  </r>
  <r>
    <x v="1"/>
    <s v="CalWIN"/>
    <x v="5"/>
    <x v="6"/>
    <n v="2018"/>
    <s v="2017/18"/>
    <n v="4505"/>
    <n v="49586"/>
    <n v="75"/>
    <n v="1075"/>
    <n v="4580"/>
    <n v="50661"/>
    <n v="55241"/>
    <n v="101859"/>
    <n v="10485"/>
    <n v="88588"/>
    <n v="99073"/>
    <n v="263"/>
    <n v="2523"/>
    <n v="2786"/>
    <n v="10748"/>
    <n v="91111"/>
    <n v="13854182"/>
    <n v="294475"/>
    <n v="14148657"/>
    <m/>
    <n v="0.99181725196045001"/>
    <n v="0.99142634450506628"/>
    <n v="17"/>
    <n v="0.82399999999999995"/>
    <n v="4.5400000000000003E-2"/>
    <n v="4948"/>
    <n v="1786"/>
    <n v="5765"/>
    <n v="11339"/>
  </r>
  <r>
    <x v="2"/>
    <s v="C-IV"/>
    <x v="5"/>
    <x v="6"/>
    <n v="2018"/>
    <s v="2017/18"/>
    <n v="3"/>
    <n v="75"/>
    <n v="0"/>
    <n v="0"/>
    <n v="3"/>
    <n v="75"/>
    <n v="78"/>
    <n v="138"/>
    <n v="3"/>
    <n v="135"/>
    <n v="138"/>
    <n v="0"/>
    <n v="0"/>
    <n v="0"/>
    <n v="3"/>
    <n v="135"/>
    <n v="16338"/>
    <n v="0"/>
    <n v="16338"/>
    <m/>
    <n v="1"/>
    <n v="0"/>
    <n v="50"/>
    <n v="0.54"/>
    <n v="0.16489999999999999"/>
    <n v="3"/>
    <n v="0"/>
    <n v="3"/>
    <n v="3"/>
  </r>
  <r>
    <x v="3"/>
    <s v="C-IV"/>
    <x v="5"/>
    <x v="6"/>
    <n v="2018"/>
    <s v="2017/18"/>
    <n v="105"/>
    <n v="1420"/>
    <n v="0"/>
    <n v="0"/>
    <n v="105"/>
    <n v="1420"/>
    <n v="1525"/>
    <n v="2751"/>
    <n v="275"/>
    <n v="2475"/>
    <n v="2750"/>
    <n v="0"/>
    <n v="1"/>
    <n v="1"/>
    <n v="275"/>
    <n v="2476"/>
    <n v="352398"/>
    <n v="139"/>
    <n v="352537"/>
    <m/>
    <n v="0.967741935483871"/>
    <n v="0.97674418604651159"/>
    <n v="50"/>
    <n v="0.54"/>
    <n v="0.16489999999999999"/>
    <n v="122"/>
    <n v="29"/>
    <n v="32"/>
    <n v="60"/>
  </r>
  <r>
    <x v="4"/>
    <s v="C-IV"/>
    <x v="5"/>
    <x v="6"/>
    <n v="2018"/>
    <s v="2017/18"/>
    <n v="1450"/>
    <n v="15675"/>
    <n v="4"/>
    <n v="42"/>
    <n v="1454"/>
    <n v="15717"/>
    <n v="17171"/>
    <n v="31082"/>
    <n v="3557"/>
    <n v="27427"/>
    <n v="30984"/>
    <n v="9"/>
    <n v="89"/>
    <n v="98"/>
    <n v="3566"/>
    <n v="27516"/>
    <n v="4144375"/>
    <n v="11338"/>
    <n v="4155713"/>
    <m/>
    <n v="0.9600591715976331"/>
    <n v="0.95617529880478092"/>
    <n v="50"/>
    <n v="0.54"/>
    <n v="0.16489999999999999"/>
    <n v="1386"/>
    <n v="585"/>
    <n v="750"/>
    <n v="1324"/>
  </r>
  <r>
    <x v="5"/>
    <s v="C-IV"/>
    <x v="5"/>
    <x v="6"/>
    <n v="2018"/>
    <s v="2017/18"/>
    <n v="193"/>
    <n v="2599"/>
    <n v="0"/>
    <n v="3"/>
    <n v="193"/>
    <n v="2602"/>
    <n v="2795"/>
    <n v="4984"/>
    <n v="525"/>
    <n v="4452"/>
    <n v="4977"/>
    <n v="0"/>
    <n v="7"/>
    <n v="7"/>
    <n v="525"/>
    <n v="4459"/>
    <n v="648028"/>
    <n v="896"/>
    <n v="648924"/>
    <m/>
    <n v="0.98484848484848486"/>
    <n v="0.92391304347826086"/>
    <n v="50"/>
    <n v="0.54"/>
    <n v="0.16489999999999999"/>
    <n v="204"/>
    <n v="42"/>
    <n v="48"/>
    <n v="87"/>
  </r>
  <r>
    <x v="6"/>
    <s v="C-IV"/>
    <x v="5"/>
    <x v="6"/>
    <n v="2018"/>
    <s v="2017/18"/>
    <n v="61"/>
    <n v="591"/>
    <n v="0"/>
    <n v="2"/>
    <n v="61"/>
    <n v="593"/>
    <n v="654"/>
    <n v="1413"/>
    <n v="144"/>
    <n v="1264"/>
    <n v="1408"/>
    <n v="0"/>
    <n v="5"/>
    <n v="5"/>
    <n v="144"/>
    <n v="1269"/>
    <n v="171796"/>
    <n v="192"/>
    <n v="171988"/>
    <m/>
    <n v="0.90322580645161288"/>
    <n v="0.94736842105263153"/>
    <n v="50"/>
    <n v="0.54"/>
    <n v="0.16489999999999999"/>
    <n v="65"/>
    <n v="21"/>
    <n v="98"/>
    <n v="226"/>
  </r>
  <r>
    <x v="7"/>
    <s v="CalWIN"/>
    <x v="5"/>
    <x v="6"/>
    <n v="2018"/>
    <s v="2017/18"/>
    <n v="3312"/>
    <n v="26918"/>
    <n v="35"/>
    <n v="252"/>
    <n v="3347"/>
    <n v="27170"/>
    <n v="30517"/>
    <n v="60065"/>
    <n v="7825"/>
    <n v="51441"/>
    <n v="59266"/>
    <n v="125"/>
    <n v="674"/>
    <n v="799"/>
    <n v="7950"/>
    <n v="52115"/>
    <n v="8116545"/>
    <n v="79183"/>
    <n v="8195728"/>
    <m/>
    <n v="0.95791583166332661"/>
    <n v="0.98124999999999996"/>
    <n v="10"/>
    <n v="0.8"/>
    <n v="2.4299999999999999E-2"/>
    <n v="2476"/>
    <n v="1124"/>
    <n v="3872"/>
    <n v="7893"/>
  </r>
  <r>
    <x v="8"/>
    <s v="C-IV"/>
    <x v="5"/>
    <x v="6"/>
    <n v="2018"/>
    <s v="2017/18"/>
    <n v="338"/>
    <n v="2161"/>
    <n v="0"/>
    <n v="1"/>
    <n v="338"/>
    <n v="2162"/>
    <n v="2500"/>
    <n v="4960"/>
    <n v="942"/>
    <n v="4016"/>
    <n v="4958"/>
    <n v="0"/>
    <n v="2"/>
    <n v="2"/>
    <n v="942"/>
    <n v="4018"/>
    <n v="647631"/>
    <n v="288"/>
    <n v="647919"/>
    <m/>
    <n v="0.99065420560747663"/>
    <n v="0.96103896103896103"/>
    <n v="50"/>
    <n v="0.54"/>
    <n v="0.16489999999999999"/>
    <n v="178"/>
    <n v="36"/>
    <n v="99"/>
    <n v="177"/>
  </r>
  <r>
    <x v="9"/>
    <s v="C-IV"/>
    <x v="5"/>
    <x v="6"/>
    <n v="2018"/>
    <s v="2017/18"/>
    <n v="452"/>
    <n v="5971"/>
    <n v="1"/>
    <n v="14"/>
    <n v="453"/>
    <n v="5985"/>
    <n v="6438"/>
    <n v="11048"/>
    <n v="1051"/>
    <n v="9958"/>
    <n v="11009"/>
    <n v="1"/>
    <n v="38"/>
    <n v="39"/>
    <n v="1052"/>
    <n v="9996"/>
    <n v="1467949"/>
    <n v="2871"/>
    <n v="1470820"/>
    <m/>
    <n v="0.98408488063660482"/>
    <n v="0.99261992619926198"/>
    <n v="50"/>
    <n v="0.54"/>
    <n v="0.16489999999999999"/>
    <n v="649"/>
    <n v="153"/>
    <n v="321"/>
    <n v="641"/>
  </r>
  <r>
    <x v="10"/>
    <s v="CalWIN"/>
    <x v="5"/>
    <x v="6"/>
    <n v="2018"/>
    <s v="2017/18"/>
    <n v="11601"/>
    <n v="81574"/>
    <n v="76"/>
    <n v="435"/>
    <n v="11677"/>
    <n v="82009"/>
    <n v="93686"/>
    <n v="214282"/>
    <n v="31448"/>
    <n v="181492"/>
    <n v="212940"/>
    <n v="241"/>
    <n v="1101"/>
    <n v="1342"/>
    <n v="31689"/>
    <n v="182593"/>
    <n v="27998742"/>
    <n v="155262"/>
    <n v="28154004"/>
    <m/>
    <n v="0.94982078853046592"/>
    <n v="0.94727381665668065"/>
    <n v="27"/>
    <n v="0.55600000000000005"/>
    <n v="0.05"/>
    <n v="5100"/>
    <n v="2236"/>
    <n v="11883"/>
    <n v="27262"/>
  </r>
  <r>
    <x v="11"/>
    <s v="C-IV"/>
    <x v="5"/>
    <x v="6"/>
    <n v="2018"/>
    <s v="2017/18"/>
    <n v="186"/>
    <n v="1300"/>
    <n v="0"/>
    <n v="3"/>
    <n v="186"/>
    <n v="1303"/>
    <n v="1489"/>
    <n v="3332"/>
    <n v="492"/>
    <n v="2828"/>
    <n v="3320"/>
    <n v="1"/>
    <n v="11"/>
    <n v="12"/>
    <n v="493"/>
    <n v="2839"/>
    <n v="402512"/>
    <n v="1008"/>
    <n v="403520"/>
    <m/>
    <n v="0.95522388059701491"/>
    <n v="1"/>
    <n v="50"/>
    <n v="0.54"/>
    <n v="0.16489999999999999"/>
    <n v="112"/>
    <n v="24"/>
    <n v="149"/>
    <n v="321"/>
  </r>
  <r>
    <x v="12"/>
    <s v="C-IV"/>
    <x v="5"/>
    <x v="6"/>
    <n v="2018"/>
    <s v="2017/18"/>
    <n v="834"/>
    <n v="11130"/>
    <n v="1"/>
    <n v="18"/>
    <n v="835"/>
    <n v="11148"/>
    <n v="11983"/>
    <n v="19779"/>
    <n v="2085"/>
    <n v="17648"/>
    <n v="19733"/>
    <n v="2"/>
    <n v="44"/>
    <n v="46"/>
    <n v="2087"/>
    <n v="17692"/>
    <n v="2718919"/>
    <n v="5969"/>
    <n v="2724888"/>
    <m/>
    <n v="0.98109965635738827"/>
    <n v="0.98053527980535282"/>
    <n v="50"/>
    <n v="0.54"/>
    <n v="0.16489999999999999"/>
    <n v="1100"/>
    <n v="294"/>
    <n v="453"/>
    <n v="870"/>
  </r>
  <r>
    <x v="13"/>
    <s v="C-IV"/>
    <x v="5"/>
    <x v="6"/>
    <n v="2018"/>
    <s v="2017/18"/>
    <n v="2098"/>
    <n v="14511"/>
    <n v="10"/>
    <n v="124"/>
    <n v="2108"/>
    <n v="14635"/>
    <n v="16743"/>
    <n v="39425"/>
    <n v="5801"/>
    <n v="33273"/>
    <n v="39074"/>
    <n v="31"/>
    <n v="320"/>
    <n v="351"/>
    <n v="5832"/>
    <n v="33593"/>
    <n v="4862489"/>
    <n v="38318"/>
    <n v="4900807"/>
    <m/>
    <n v="0.97626112759643913"/>
    <n v="0.92343387470997684"/>
    <n v="50"/>
    <n v="0.54"/>
    <n v="0.16489999999999999"/>
    <n v="1038"/>
    <n v="130"/>
    <n v="846"/>
    <n v="1698"/>
  </r>
  <r>
    <x v="14"/>
    <s v="C-IV"/>
    <x v="5"/>
    <x v="6"/>
    <n v="2018"/>
    <s v="2017/18"/>
    <n v="80"/>
    <n v="949"/>
    <n v="0"/>
    <n v="1"/>
    <n v="80"/>
    <n v="950"/>
    <n v="1030"/>
    <n v="1943"/>
    <n v="223"/>
    <n v="1718"/>
    <n v="1941"/>
    <n v="0"/>
    <n v="2"/>
    <n v="2"/>
    <n v="223"/>
    <n v="1720"/>
    <n v="250146"/>
    <n v="192"/>
    <n v="250338"/>
    <m/>
    <n v="1"/>
    <n v="0.94871794871794868"/>
    <n v="50"/>
    <n v="0.54"/>
    <n v="0.16489999999999999"/>
    <n v="70"/>
    <n v="2"/>
    <n v="50"/>
    <n v="108"/>
  </r>
  <r>
    <x v="15"/>
    <s v="C-IV"/>
    <x v="5"/>
    <x v="6"/>
    <n v="2018"/>
    <s v="2017/18"/>
    <n v="9147"/>
    <n v="57918"/>
    <n v="14"/>
    <n v="399"/>
    <n v="9161"/>
    <n v="58317"/>
    <n v="67478"/>
    <n v="154691"/>
    <n v="24170"/>
    <n v="129598"/>
    <n v="153768"/>
    <n v="47"/>
    <n v="876"/>
    <n v="923"/>
    <n v="24217"/>
    <n v="130474"/>
    <n v="20054690"/>
    <n v="121960"/>
    <n v="20176650"/>
    <m/>
    <n v="0.99175572519083965"/>
    <n v="0.94645373414748712"/>
    <n v="16"/>
    <n v="0.375"/>
    <n v="2.35E-2"/>
    <n v="5425"/>
    <n v="1709"/>
    <n v="9316"/>
    <n v="21761"/>
  </r>
  <r>
    <x v="16"/>
    <s v="C-IV"/>
    <x v="5"/>
    <x v="6"/>
    <n v="2018"/>
    <s v="2017/18"/>
    <n v="1381"/>
    <n v="9157"/>
    <n v="4"/>
    <n v="68"/>
    <n v="1385"/>
    <n v="9225"/>
    <n v="10610"/>
    <n v="23488"/>
    <n v="3838"/>
    <n v="19463"/>
    <n v="23301"/>
    <n v="15"/>
    <n v="172"/>
    <n v="187"/>
    <n v="3853"/>
    <n v="19635"/>
    <n v="2919386"/>
    <n v="18681"/>
    <n v="2938067"/>
    <m/>
    <n v="1"/>
    <n v="0.95530726256983245"/>
    <n v="50"/>
    <n v="0.54"/>
    <n v="0.16489999999999999"/>
    <n v="803"/>
    <n v="173"/>
    <n v="1143"/>
    <n v="2752"/>
  </r>
  <r>
    <x v="17"/>
    <s v="C-IV"/>
    <x v="5"/>
    <x v="6"/>
    <n v="2018"/>
    <s v="2017/18"/>
    <n v="478"/>
    <n v="5821"/>
    <n v="1"/>
    <n v="10"/>
    <n v="479"/>
    <n v="5831"/>
    <n v="6310"/>
    <n v="11487"/>
    <n v="1197"/>
    <n v="10255"/>
    <n v="11452"/>
    <n v="5"/>
    <n v="30"/>
    <n v="35"/>
    <n v="1202"/>
    <n v="10285"/>
    <n v="1512809"/>
    <n v="2554"/>
    <n v="1515363"/>
    <m/>
    <n v="0.95205479452054798"/>
    <n v="0.93532338308457708"/>
    <n v="50"/>
    <n v="0.54"/>
    <n v="0.16489999999999999"/>
    <n v="451"/>
    <n v="62"/>
    <n v="341"/>
    <n v="653"/>
  </r>
  <r>
    <x v="18"/>
    <s v="C-IV"/>
    <x v="5"/>
    <x v="6"/>
    <n v="2018"/>
    <s v="2017/18"/>
    <n v="211"/>
    <n v="1253"/>
    <n v="0"/>
    <n v="1"/>
    <n v="211"/>
    <n v="1254"/>
    <n v="1465"/>
    <n v="2850"/>
    <n v="559"/>
    <n v="2289"/>
    <n v="2848"/>
    <n v="1"/>
    <n v="1"/>
    <n v="2"/>
    <n v="560"/>
    <n v="2290"/>
    <n v="388969"/>
    <n v="312"/>
    <n v="389281"/>
    <m/>
    <n v="1"/>
    <n v="0.74193548387096775"/>
    <n v="50"/>
    <n v="0.54"/>
    <n v="0.16489999999999999"/>
    <n v="89"/>
    <n v="19"/>
    <n v="75"/>
    <n v="146"/>
  </r>
  <r>
    <x v="19"/>
    <s v="LRS"/>
    <x v="5"/>
    <x v="6"/>
    <n v="2018"/>
    <s v="2017/18"/>
    <n v="73189"/>
    <n v="472118"/>
    <n v="1036"/>
    <n v="5125"/>
    <n v="74225"/>
    <n v="477243"/>
    <n v="551468"/>
    <n v="1073224"/>
    <n v="178503"/>
    <n v="880837"/>
    <n v="1059340"/>
    <n v="3182"/>
    <n v="10702"/>
    <n v="13884"/>
    <n v="181685"/>
    <n v="891539"/>
    <n v="146863219"/>
    <n v="1541386"/>
    <n v="148404605"/>
    <m/>
    <n v="0.99029845480843859"/>
    <n v="0.9055506970523175"/>
    <n v="149"/>
    <n v="0.67800000000000005"/>
    <n v="8.8200000000000001E-2"/>
    <n v="40649"/>
    <n v="20794"/>
    <n v="84544"/>
    <n v="176048"/>
  </r>
  <r>
    <x v="20"/>
    <s v="C-IV"/>
    <x v="5"/>
    <x v="6"/>
    <n v="2018"/>
    <s v="2017/18"/>
    <n v="1574"/>
    <n v="9598"/>
    <n v="6"/>
    <n v="31"/>
    <n v="1580"/>
    <n v="9629"/>
    <n v="11209"/>
    <n v="26919"/>
    <n v="4273"/>
    <n v="22530"/>
    <n v="26803"/>
    <n v="24"/>
    <n v="92"/>
    <n v="116"/>
    <n v="4297"/>
    <n v="22622"/>
    <n v="3441778"/>
    <n v="8861"/>
    <n v="3450639"/>
    <m/>
    <n v="0.99173553719008267"/>
    <n v="0.96943231441048039"/>
    <n v="50"/>
    <n v="0.54"/>
    <n v="0.16489999999999999"/>
    <n v="560"/>
    <n v="21"/>
    <n v="2412"/>
    <n v="5958"/>
  </r>
  <r>
    <x v="21"/>
    <s v="C-IV"/>
    <x v="5"/>
    <x v="6"/>
    <n v="2018"/>
    <s v="2017/18"/>
    <n v="490"/>
    <n v="5428"/>
    <n v="12"/>
    <n v="150"/>
    <n v="502"/>
    <n v="5578"/>
    <n v="6080"/>
    <n v="9842"/>
    <n v="1094"/>
    <n v="8355"/>
    <n v="9449"/>
    <n v="38"/>
    <n v="355"/>
    <n v="393"/>
    <n v="1132"/>
    <n v="8710"/>
    <n v="1326975"/>
    <n v="32452"/>
    <n v="1359427"/>
    <m/>
    <n v="0.99633699633699635"/>
    <n v="0.9606741573033708"/>
    <n v="50"/>
    <n v="0.54"/>
    <n v="0.16489999999999999"/>
    <n v="427"/>
    <n v="137"/>
    <n v="1045"/>
    <n v="1923"/>
  </r>
  <r>
    <x v="22"/>
    <s v="C-IV"/>
    <x v="5"/>
    <x v="6"/>
    <n v="2018"/>
    <s v="2017/18"/>
    <n v="102"/>
    <n v="911"/>
    <n v="1"/>
    <n v="3"/>
    <n v="103"/>
    <n v="914"/>
    <n v="1017"/>
    <n v="1840"/>
    <n v="289"/>
    <n v="1546"/>
    <n v="1835"/>
    <n v="1"/>
    <n v="4"/>
    <n v="5"/>
    <n v="290"/>
    <n v="1550"/>
    <n v="238630"/>
    <n v="573"/>
    <n v="239203"/>
    <m/>
    <n v="0.98039215686274506"/>
    <n v="0.94444444444444442"/>
    <n v="50"/>
    <n v="0.54"/>
    <n v="0.16489999999999999"/>
    <n v="75"/>
    <n v="8"/>
    <n v="22"/>
    <n v="39"/>
  </r>
  <r>
    <x v="23"/>
    <s v="C-IV"/>
    <x v="5"/>
    <x v="6"/>
    <n v="2018"/>
    <s v="2017/18"/>
    <n v="423"/>
    <n v="5679"/>
    <n v="1"/>
    <n v="25"/>
    <n v="424"/>
    <n v="5704"/>
    <n v="6128"/>
    <n v="11288"/>
    <n v="1070"/>
    <n v="10153"/>
    <n v="11223"/>
    <n v="4"/>
    <n v="61"/>
    <n v="65"/>
    <n v="1074"/>
    <n v="10214"/>
    <n v="1537579"/>
    <n v="6872"/>
    <n v="1544451"/>
    <m/>
    <n v="0.95189003436426112"/>
    <n v="0.90566037735849059"/>
    <n v="50"/>
    <n v="0.54"/>
    <n v="0.16489999999999999"/>
    <n v="388"/>
    <n v="52"/>
    <n v="448"/>
    <n v="1015"/>
  </r>
  <r>
    <x v="24"/>
    <s v="C-IV"/>
    <x v="5"/>
    <x v="6"/>
    <n v="2018"/>
    <s v="2017/18"/>
    <n v="3111"/>
    <n v="19693"/>
    <n v="6"/>
    <n v="37"/>
    <n v="3117"/>
    <n v="19730"/>
    <n v="22847"/>
    <n v="51930"/>
    <n v="8321"/>
    <n v="43487"/>
    <n v="51808"/>
    <n v="21"/>
    <n v="101"/>
    <n v="122"/>
    <n v="8342"/>
    <n v="43588"/>
    <n v="6676588"/>
    <n v="11262"/>
    <n v="6687850"/>
    <m/>
    <n v="0.99615384615384617"/>
    <n v="0.97207678883071558"/>
    <n v="5"/>
    <n v="0.6"/>
    <n v="2.86E-2"/>
    <n v="1440"/>
    <n v="337"/>
    <n v="3106"/>
    <n v="7311"/>
  </r>
  <r>
    <x v="25"/>
    <s v="C-IV"/>
    <x v="5"/>
    <x v="6"/>
    <n v="2018"/>
    <s v="2017/18"/>
    <n v="81"/>
    <n v="523"/>
    <n v="0"/>
    <n v="0"/>
    <n v="81"/>
    <n v="523"/>
    <n v="604"/>
    <n v="1214"/>
    <n v="191"/>
    <n v="1023"/>
    <n v="1214"/>
    <n v="0"/>
    <n v="0"/>
    <n v="0"/>
    <n v="191"/>
    <n v="1023"/>
    <n v="165845"/>
    <n v="0"/>
    <n v="165845"/>
    <m/>
    <n v="1"/>
    <n v="0.95454545454545459"/>
    <n v="50"/>
    <n v="0.54"/>
    <n v="0.16489999999999999"/>
    <n v="43"/>
    <n v="5"/>
    <n v="36"/>
    <n v="63"/>
  </r>
  <r>
    <x v="26"/>
    <s v="C-IV"/>
    <x v="5"/>
    <x v="6"/>
    <n v="2018"/>
    <s v="2017/18"/>
    <n v="14"/>
    <n v="360"/>
    <n v="0"/>
    <n v="1"/>
    <n v="14"/>
    <n v="361"/>
    <n v="375"/>
    <n v="653"/>
    <n v="41"/>
    <n v="610"/>
    <n v="651"/>
    <n v="0"/>
    <n v="2"/>
    <n v="2"/>
    <n v="41"/>
    <n v="612"/>
    <n v="87960"/>
    <n v="312"/>
    <n v="88272"/>
    <m/>
    <n v="0.97142857142857142"/>
    <n v="1"/>
    <n v="50"/>
    <n v="0.54"/>
    <n v="0.16489999999999999"/>
    <n v="43"/>
    <n v="4"/>
    <n v="38"/>
    <n v="81"/>
  </r>
  <r>
    <x v="27"/>
    <s v="C-IV"/>
    <x v="5"/>
    <x v="6"/>
    <n v="2018"/>
    <s v="2017/18"/>
    <n v="1895"/>
    <n v="17511"/>
    <n v="7"/>
    <n v="88"/>
    <n v="1902"/>
    <n v="17599"/>
    <n v="19501"/>
    <n v="42718"/>
    <n v="4934"/>
    <n v="37505"/>
    <n v="42439"/>
    <n v="22"/>
    <n v="257"/>
    <n v="279"/>
    <n v="4956"/>
    <n v="37762"/>
    <n v="5465915"/>
    <n v="27160"/>
    <n v="5493075"/>
    <m/>
    <n v="0.99737876802096981"/>
    <n v="0.97550111358574609"/>
    <n v="6"/>
    <n v="0.16700000000000001"/>
    <n v="6.8199999999999997E-2"/>
    <n v="1392"/>
    <n v="445"/>
    <n v="5545"/>
    <n v="13117"/>
  </r>
  <r>
    <x v="28"/>
    <s v="C-IV"/>
    <x v="5"/>
    <x v="6"/>
    <n v="2018"/>
    <s v="2017/18"/>
    <n v="219"/>
    <n v="2714"/>
    <n v="1"/>
    <n v="14"/>
    <n v="220"/>
    <n v="2728"/>
    <n v="2948"/>
    <n v="5796"/>
    <n v="527"/>
    <n v="5221"/>
    <n v="5748"/>
    <n v="3"/>
    <n v="45"/>
    <n v="48"/>
    <n v="530"/>
    <n v="5266"/>
    <n v="713741"/>
    <n v="2032"/>
    <n v="715773"/>
    <m/>
    <n v="0.98863636363636365"/>
    <n v="0.82758620689655171"/>
    <n v="50"/>
    <n v="0.54"/>
    <n v="0.16489999999999999"/>
    <n v="235"/>
    <n v="47"/>
    <n v="559"/>
    <n v="1209"/>
  </r>
  <r>
    <x v="29"/>
    <s v="C-IV"/>
    <x v="5"/>
    <x v="6"/>
    <n v="2018"/>
    <s v="2017/18"/>
    <n v="255"/>
    <n v="3834"/>
    <n v="2"/>
    <n v="5"/>
    <n v="257"/>
    <n v="3839"/>
    <n v="4096"/>
    <n v="6987"/>
    <n v="610"/>
    <n v="6361"/>
    <n v="6971"/>
    <n v="3"/>
    <n v="13"/>
    <n v="16"/>
    <n v="613"/>
    <n v="6374"/>
    <n v="938341"/>
    <n v="1708"/>
    <n v="940049"/>
    <m/>
    <n v="0.88770053475935828"/>
    <n v="0.84246575342465757"/>
    <n v="50"/>
    <n v="0.54"/>
    <n v="0.16489999999999999"/>
    <n v="373"/>
    <n v="122"/>
    <n v="104"/>
    <n v="176"/>
  </r>
  <r>
    <x v="30"/>
    <s v="CalWIN"/>
    <x v="5"/>
    <x v="6"/>
    <n v="2018"/>
    <s v="2017/18"/>
    <n v="8336"/>
    <n v="99724"/>
    <n v="75"/>
    <n v="1609"/>
    <n v="8411"/>
    <n v="101333"/>
    <n v="109744"/>
    <n v="218039"/>
    <n v="21656"/>
    <n v="192527"/>
    <n v="214183"/>
    <n v="278"/>
    <n v="3578"/>
    <n v="3856"/>
    <n v="21934"/>
    <n v="196105"/>
    <n v="28388733"/>
    <n v="411848"/>
    <n v="28800581"/>
    <m/>
    <n v="0.99094827586206902"/>
    <n v="0.99804973183812773"/>
    <n v="29"/>
    <n v="0.65500000000000003"/>
    <n v="8.1699999999999995E-2"/>
    <n v="7501"/>
    <n v="2572"/>
    <n v="21042"/>
    <n v="46762"/>
  </r>
  <r>
    <x v="31"/>
    <s v="CalWIN"/>
    <x v="5"/>
    <x v="6"/>
    <n v="2018"/>
    <s v="2017/18"/>
    <n v="550"/>
    <n v="7628"/>
    <n v="5"/>
    <n v="46"/>
    <n v="555"/>
    <n v="7674"/>
    <n v="8229"/>
    <n v="14836"/>
    <n v="1384"/>
    <n v="13333"/>
    <n v="14717"/>
    <n v="14"/>
    <n v="105"/>
    <n v="119"/>
    <n v="1398"/>
    <n v="13438"/>
    <n v="1853773"/>
    <n v="12242"/>
    <n v="1866015"/>
    <m/>
    <n v="0.99588477366255146"/>
    <n v="0.91428571428571426"/>
    <n v="50"/>
    <n v="0.54"/>
    <n v="0.16489999999999999"/>
    <n v="591"/>
    <n v="309"/>
    <n v="507"/>
    <n v="1072"/>
  </r>
  <r>
    <x v="32"/>
    <s v="C-IV"/>
    <x v="5"/>
    <x v="6"/>
    <n v="2018"/>
    <s v="2017/18"/>
    <n v="61"/>
    <n v="1122"/>
    <n v="0"/>
    <n v="0"/>
    <n v="61"/>
    <n v="1122"/>
    <n v="1183"/>
    <n v="2140"/>
    <n v="145"/>
    <n v="1995"/>
    <n v="2140"/>
    <n v="0"/>
    <n v="0"/>
    <n v="0"/>
    <n v="145"/>
    <n v="1995"/>
    <n v="282316"/>
    <n v="0"/>
    <n v="282316"/>
    <m/>
    <n v="0.97872340425531912"/>
    <n v="0.90909090909090906"/>
    <n v="50"/>
    <n v="0.54"/>
    <n v="0.16489999999999999"/>
    <n v="64"/>
    <n v="15"/>
    <n v="40"/>
    <n v="75"/>
  </r>
  <r>
    <x v="33"/>
    <s v="C-IV"/>
    <x v="5"/>
    <x v="6"/>
    <n v="2018"/>
    <s v="2017/18"/>
    <n v="13039"/>
    <n v="102672"/>
    <n v="31"/>
    <n v="318"/>
    <n v="13070"/>
    <n v="102990"/>
    <n v="116060"/>
    <n v="251657"/>
    <n v="35214"/>
    <n v="215492"/>
    <n v="250706"/>
    <n v="114"/>
    <n v="837"/>
    <n v="951"/>
    <n v="35328"/>
    <n v="216329"/>
    <n v="32825450"/>
    <n v="91008"/>
    <n v="32916458"/>
    <m/>
    <n v="0.99534071054164241"/>
    <n v="0.91269220745373991"/>
    <n v="25"/>
    <n v="0.64"/>
    <n v="4.5600000000000002E-2"/>
    <n v="10211"/>
    <n v="3380"/>
    <n v="12066"/>
    <n v="27903"/>
  </r>
  <r>
    <x v="34"/>
    <s v="CalWIN"/>
    <x v="5"/>
    <x v="6"/>
    <n v="2018"/>
    <s v="2017/18"/>
    <n v="12121"/>
    <n v="81538"/>
    <n v="188"/>
    <n v="933"/>
    <n v="12309"/>
    <n v="82471"/>
    <n v="94780"/>
    <n v="197383"/>
    <n v="32811"/>
    <n v="161403"/>
    <n v="194214"/>
    <n v="794"/>
    <n v="2375"/>
    <n v="3169"/>
    <n v="33605"/>
    <n v="163778"/>
    <n v="26922311"/>
    <n v="342833"/>
    <n v="27265144"/>
    <m/>
    <n v="0.99344758064516125"/>
    <n v="0.95409645554909939"/>
    <n v="27"/>
    <n v="0.63"/>
    <n v="6.9400000000000003E-2"/>
    <n v="8090"/>
    <n v="3092"/>
    <n v="7062"/>
    <n v="14367"/>
  </r>
  <r>
    <x v="35"/>
    <s v="C-IV"/>
    <x v="5"/>
    <x v="6"/>
    <n v="2018"/>
    <s v="2017/18"/>
    <n v="247"/>
    <n v="1844"/>
    <n v="1"/>
    <n v="8"/>
    <n v="248"/>
    <n v="1852"/>
    <n v="2100"/>
    <n v="4545"/>
    <n v="651"/>
    <n v="3872"/>
    <n v="4523"/>
    <n v="1"/>
    <n v="21"/>
    <n v="22"/>
    <n v="652"/>
    <n v="3893"/>
    <n v="581352"/>
    <n v="1589"/>
    <n v="582941"/>
    <m/>
    <n v="0.9882352941176471"/>
    <n v="0.98412698412698407"/>
    <n v="50"/>
    <n v="0.54"/>
    <n v="0.16489999999999999"/>
    <n v="145"/>
    <n v="33"/>
    <n v="277"/>
    <n v="682"/>
  </r>
  <r>
    <x v="36"/>
    <s v="C-IV"/>
    <x v="5"/>
    <x v="6"/>
    <n v="2018"/>
    <s v="2017/18"/>
    <n v="20322"/>
    <n v="135611"/>
    <n v="41"/>
    <n v="510"/>
    <n v="20363"/>
    <n v="136121"/>
    <n v="156484"/>
    <n v="337399"/>
    <n v="53112"/>
    <n v="282866"/>
    <n v="335978"/>
    <n v="139"/>
    <n v="1282"/>
    <n v="1421"/>
    <n v="53251"/>
    <n v="284148"/>
    <n v="44973315"/>
    <n v="150292"/>
    <n v="45123607"/>
    <m/>
    <n v="0.99108872530027126"/>
    <n v="0.93825528700906347"/>
    <n v="32"/>
    <n v="0.5"/>
    <n v="4.9799999999999997E-2"/>
    <n v="11777"/>
    <n v="3559"/>
    <n v="16042"/>
    <n v="35132"/>
  </r>
  <r>
    <x v="37"/>
    <s v="CalWIN"/>
    <x v="5"/>
    <x v="6"/>
    <n v="2018"/>
    <s v="2017/18"/>
    <n v="10179"/>
    <n v="121294"/>
    <n v="111"/>
    <n v="1130"/>
    <n v="10290"/>
    <n v="122424"/>
    <n v="132714"/>
    <n v="259784"/>
    <n v="27907"/>
    <n v="228864"/>
    <n v="256771"/>
    <n v="385"/>
    <n v="2628"/>
    <n v="3013"/>
    <n v="28292"/>
    <n v="231492"/>
    <n v="33456810"/>
    <n v="313608"/>
    <n v="33770418"/>
    <m/>
    <n v="0.97651122625215891"/>
    <n v="0.96339975599837335"/>
    <n v="44"/>
    <n v="0.63600000000000001"/>
    <n v="3.8699999999999998E-2"/>
    <n v="10824"/>
    <n v="4803"/>
    <n v="12003"/>
    <n v="25053"/>
  </r>
  <r>
    <x v="38"/>
    <s v="CalWIN"/>
    <x v="5"/>
    <x v="6"/>
    <n v="2018"/>
    <s v="2017/18"/>
    <n v="1841"/>
    <n v="29741"/>
    <n v="66"/>
    <n v="1202"/>
    <n v="1907"/>
    <n v="30943"/>
    <n v="32850"/>
    <n v="48414"/>
    <n v="3979"/>
    <n v="42511"/>
    <n v="46490"/>
    <n v="174"/>
    <n v="1750"/>
    <n v="1924"/>
    <n v="4153"/>
    <n v="44261"/>
    <n v="6556174"/>
    <n v="246612"/>
    <n v="6802786"/>
    <m/>
    <n v="0.98309178743961356"/>
    <n v="0.89799072642967548"/>
    <n v="9"/>
    <n v="0.55600000000000005"/>
    <n v="7.5300000000000006E-2"/>
    <n v="2585"/>
    <n v="884"/>
    <n v="3131"/>
    <n v="5220"/>
  </r>
  <r>
    <x v="39"/>
    <s v="C-IV"/>
    <x v="5"/>
    <x v="6"/>
    <n v="2018"/>
    <s v="2017/18"/>
    <n v="5765"/>
    <n v="39542"/>
    <n v="13"/>
    <n v="249"/>
    <n v="5778"/>
    <n v="39791"/>
    <n v="45569"/>
    <n v="99379"/>
    <n v="14086"/>
    <n v="84562"/>
    <n v="98648"/>
    <n v="47"/>
    <n v="684"/>
    <n v="731"/>
    <n v="14133"/>
    <n v="85246"/>
    <n v="12769911"/>
    <n v="74225"/>
    <n v="12844136"/>
    <m/>
    <n v="0.98870967741935489"/>
    <n v="0.93451899757477774"/>
    <n v="10"/>
    <n v="0.5"/>
    <n v="3.7900000000000003E-2"/>
    <n v="3080"/>
    <n v="1089"/>
    <n v="5450"/>
    <n v="11994"/>
  </r>
  <r>
    <x v="40"/>
    <s v="CalWIN"/>
    <x v="5"/>
    <x v="6"/>
    <n v="2018"/>
    <s v="2017/18"/>
    <n v="721"/>
    <n v="8496"/>
    <n v="2"/>
    <n v="21"/>
    <n v="723"/>
    <n v="8517"/>
    <n v="9240"/>
    <n v="15908"/>
    <n v="1791"/>
    <n v="14061"/>
    <n v="15852"/>
    <n v="8"/>
    <n v="48"/>
    <n v="56"/>
    <n v="1799"/>
    <n v="14109"/>
    <n v="2084079"/>
    <n v="5658"/>
    <n v="2089737"/>
    <m/>
    <n v="0.99189189189189186"/>
    <n v="0.984375"/>
    <n v="50"/>
    <n v="0.54"/>
    <n v="0.16489999999999999"/>
    <n v="733"/>
    <n v="183"/>
    <n v="888"/>
    <n v="1916"/>
  </r>
  <r>
    <x v="41"/>
    <s v="CalWIN"/>
    <x v="5"/>
    <x v="6"/>
    <n v="2018"/>
    <s v="2017/18"/>
    <n v="548"/>
    <n v="11617"/>
    <n v="7"/>
    <n v="233"/>
    <n v="555"/>
    <n v="11850"/>
    <n v="12405"/>
    <n v="23338"/>
    <n v="1295"/>
    <n v="21435"/>
    <n v="22730"/>
    <n v="21"/>
    <n v="587"/>
    <n v="608"/>
    <n v="1316"/>
    <n v="22022"/>
    <n v="2910496"/>
    <n v="57638"/>
    <n v="2968134"/>
    <m/>
    <n v="0.98636363636363633"/>
    <n v="0.8929889298892989"/>
    <n v="50"/>
    <n v="0.54"/>
    <n v="0.16489999999999999"/>
    <n v="990"/>
    <n v="299"/>
    <n v="2493"/>
    <n v="5031"/>
  </r>
  <r>
    <x v="42"/>
    <s v="CalWIN"/>
    <x v="5"/>
    <x v="6"/>
    <n v="2018"/>
    <s v="2017/18"/>
    <n v="1874"/>
    <n v="18046"/>
    <n v="4"/>
    <n v="110"/>
    <n v="1878"/>
    <n v="18156"/>
    <n v="20034"/>
    <n v="38640"/>
    <n v="4825"/>
    <n v="33564"/>
    <n v="38389"/>
    <n v="15"/>
    <n v="236"/>
    <n v="251"/>
    <n v="4840"/>
    <n v="33800"/>
    <n v="5182601"/>
    <n v="26768"/>
    <n v="5209369"/>
    <m/>
    <n v="0.9162946428571429"/>
    <n v="0.91984732824427484"/>
    <n v="50"/>
    <n v="0.54"/>
    <n v="0.16489999999999999"/>
    <n v="1531"/>
    <n v="768"/>
    <n v="4003"/>
    <n v="9383"/>
  </r>
  <r>
    <x v="43"/>
    <s v="CalWIN"/>
    <x v="5"/>
    <x v="6"/>
    <n v="2018"/>
    <s v="2017/18"/>
    <n v="3132"/>
    <n v="39029"/>
    <n v="38"/>
    <n v="672"/>
    <n v="3170"/>
    <n v="39701"/>
    <n v="42871"/>
    <n v="80663"/>
    <n v="7623"/>
    <n v="71531"/>
    <n v="79154"/>
    <n v="117"/>
    <n v="1392"/>
    <n v="1509"/>
    <n v="7740"/>
    <n v="72923"/>
    <n v="10401412"/>
    <n v="162368"/>
    <n v="10563780"/>
    <m/>
    <n v="0.99457994579945797"/>
    <n v="0.9821428571428571"/>
    <n v="11"/>
    <n v="0.81799999999999995"/>
    <n v="5.6099999999999997E-2"/>
    <n v="2852"/>
    <n v="816"/>
    <n v="6811"/>
    <n v="14192"/>
  </r>
  <r>
    <x v="44"/>
    <s v="CalWIN"/>
    <x v="5"/>
    <x v="6"/>
    <n v="2018"/>
    <s v="2017/18"/>
    <n v="931"/>
    <n v="13589"/>
    <n v="2"/>
    <n v="31"/>
    <n v="933"/>
    <n v="13620"/>
    <n v="14553"/>
    <n v="25200"/>
    <n v="2320"/>
    <n v="22798"/>
    <n v="25118"/>
    <n v="5"/>
    <n v="77"/>
    <n v="82"/>
    <n v="2325"/>
    <n v="22875"/>
    <n v="3360768"/>
    <n v="7999"/>
    <n v="3368767"/>
    <m/>
    <n v="0.97601918465227822"/>
    <n v="0.99024390243902438"/>
    <n v="50"/>
    <n v="0.54"/>
    <n v="0.16489999999999999"/>
    <n v="754"/>
    <n v="326"/>
    <n v="2035"/>
    <n v="4438"/>
  </r>
  <r>
    <x v="45"/>
    <s v="C-IV"/>
    <x v="5"/>
    <x v="6"/>
    <n v="2018"/>
    <s v="2017/18"/>
    <n v="1045"/>
    <n v="11206"/>
    <n v="1"/>
    <n v="19"/>
    <n v="1046"/>
    <n v="11225"/>
    <n v="12271"/>
    <n v="22687"/>
    <n v="2442"/>
    <n v="20200"/>
    <n v="22642"/>
    <n v="4"/>
    <n v="41"/>
    <n v="45"/>
    <n v="2446"/>
    <n v="20241"/>
    <n v="2938420"/>
    <n v="5071"/>
    <n v="2943491"/>
    <m/>
    <n v="0.97009345794392521"/>
    <n v="0.95081967213114749"/>
    <n v="50"/>
    <n v="0.54"/>
    <n v="0.16489999999999999"/>
    <n v="1133"/>
    <n v="267"/>
    <n v="502"/>
    <n v="823"/>
  </r>
  <r>
    <x v="46"/>
    <s v="C-IV"/>
    <x v="5"/>
    <x v="6"/>
    <n v="2018"/>
    <s v="2017/18"/>
    <n v="6"/>
    <n v="137"/>
    <n v="0"/>
    <n v="0"/>
    <n v="6"/>
    <n v="137"/>
    <n v="143"/>
    <n v="251"/>
    <n v="24"/>
    <n v="227"/>
    <n v="251"/>
    <n v="0"/>
    <n v="0"/>
    <n v="0"/>
    <n v="24"/>
    <n v="227"/>
    <n v="29634"/>
    <n v="0"/>
    <n v="29634"/>
    <m/>
    <n v="1"/>
    <n v="1"/>
    <n v="50"/>
    <n v="0.54"/>
    <n v="0.16489999999999999"/>
    <n v="4"/>
    <n v="0"/>
    <n v="2"/>
    <n v="2"/>
  </r>
  <r>
    <x v="47"/>
    <s v="C-IV"/>
    <x v="5"/>
    <x v="6"/>
    <n v="2018"/>
    <s v="2017/18"/>
    <n v="356"/>
    <n v="2815"/>
    <n v="0"/>
    <n v="2"/>
    <n v="356"/>
    <n v="2817"/>
    <n v="3173"/>
    <n v="6384"/>
    <n v="940"/>
    <n v="5436"/>
    <n v="6376"/>
    <n v="0"/>
    <n v="8"/>
    <n v="8"/>
    <n v="940"/>
    <n v="5444"/>
    <n v="824588"/>
    <n v="667"/>
    <n v="825255"/>
    <m/>
    <n v="0.95833333333333337"/>
    <n v="0.92079207920792083"/>
    <n v="50"/>
    <n v="0.54"/>
    <n v="0.16489999999999999"/>
    <n v="256"/>
    <n v="94"/>
    <n v="155"/>
    <n v="285"/>
  </r>
  <r>
    <x v="48"/>
    <s v="CalWIN"/>
    <x v="5"/>
    <x v="6"/>
    <n v="2018"/>
    <s v="2017/18"/>
    <n v="2124"/>
    <n v="18053"/>
    <n v="11"/>
    <n v="113"/>
    <n v="2135"/>
    <n v="18166"/>
    <n v="20301"/>
    <n v="37331"/>
    <n v="5041"/>
    <n v="32007"/>
    <n v="37048"/>
    <n v="32"/>
    <n v="251"/>
    <n v="283"/>
    <n v="5073"/>
    <n v="32258"/>
    <n v="5113453"/>
    <n v="32359"/>
    <n v="5145812"/>
    <m/>
    <n v="0.97385620915032678"/>
    <n v="0.96583143507972669"/>
    <n v="8"/>
    <n v="0.375"/>
    <n v="3.6400000000000002E-2"/>
    <n v="1480"/>
    <n v="468"/>
    <n v="1754"/>
    <n v="3579"/>
  </r>
  <r>
    <x v="49"/>
    <s v="CalWIN"/>
    <x v="5"/>
    <x v="6"/>
    <n v="2018"/>
    <s v="2017/18"/>
    <n v="1069"/>
    <n v="15130"/>
    <n v="7"/>
    <n v="113"/>
    <n v="1076"/>
    <n v="15243"/>
    <n v="16319"/>
    <n v="28135"/>
    <n v="2595"/>
    <n v="25230"/>
    <n v="27825"/>
    <n v="29"/>
    <n v="281"/>
    <n v="310"/>
    <n v="2624"/>
    <n v="25511"/>
    <n v="3621439"/>
    <n v="26563"/>
    <n v="3648002"/>
    <m/>
    <n v="0.96579476861167002"/>
    <n v="0.8308457711442786"/>
    <n v="50"/>
    <n v="0.54"/>
    <n v="0.16489999999999999"/>
    <n v="943"/>
    <n v="407"/>
    <n v="2347"/>
    <n v="4925"/>
  </r>
  <r>
    <x v="50"/>
    <s v="C-IV"/>
    <x v="5"/>
    <x v="6"/>
    <n v="2018"/>
    <s v="2017/18"/>
    <n v="4308"/>
    <n v="32814"/>
    <n v="10"/>
    <n v="79"/>
    <n v="4318"/>
    <n v="32893"/>
    <n v="37211"/>
    <n v="76976"/>
    <n v="11529"/>
    <n v="65193"/>
    <n v="76722"/>
    <n v="37"/>
    <n v="217"/>
    <n v="254"/>
    <n v="11566"/>
    <n v="65410"/>
    <n v="10119651"/>
    <n v="23804"/>
    <n v="10143455"/>
    <m/>
    <n v="0.94512551079976648"/>
    <n v="0.91202090592334495"/>
    <n v="6"/>
    <n v="0.5"/>
    <n v="5.7299999999999997E-2"/>
    <n v="2779"/>
    <n v="743"/>
    <n v="3665"/>
    <n v="8189"/>
  </r>
  <r>
    <x v="51"/>
    <s v="C-IV"/>
    <x v="5"/>
    <x v="6"/>
    <n v="2018"/>
    <s v="2017/18"/>
    <n v="606"/>
    <n v="4448"/>
    <n v="4"/>
    <n v="25"/>
    <n v="610"/>
    <n v="4473"/>
    <n v="5083"/>
    <n v="11542"/>
    <n v="1716"/>
    <n v="9742"/>
    <n v="11458"/>
    <n v="15"/>
    <n v="69"/>
    <n v="84"/>
    <n v="1731"/>
    <n v="9811"/>
    <n v="1483218"/>
    <n v="9405"/>
    <n v="1492623"/>
    <m/>
    <n v="0.97905759162303663"/>
    <n v="0.9375"/>
    <n v="50"/>
    <n v="0.54"/>
    <n v="0.16489999999999999"/>
    <n v="394"/>
    <n v="13"/>
    <n v="493"/>
    <n v="1116"/>
  </r>
  <r>
    <x v="52"/>
    <s v="C-IV"/>
    <x v="5"/>
    <x v="6"/>
    <n v="2018"/>
    <s v="2017/18"/>
    <n v="416"/>
    <n v="3731"/>
    <n v="1"/>
    <n v="2"/>
    <n v="417"/>
    <n v="3733"/>
    <n v="4150"/>
    <n v="8831"/>
    <n v="1037"/>
    <n v="7786"/>
    <n v="8823"/>
    <n v="2"/>
    <n v="6"/>
    <n v="8"/>
    <n v="1039"/>
    <n v="7792"/>
    <n v="1104328"/>
    <n v="1032"/>
    <n v="1105360"/>
    <m/>
    <n v="0.88144329896907214"/>
    <n v="0.96183206106870234"/>
    <n v="50"/>
    <n v="0.54"/>
    <n v="0.16489999999999999"/>
    <n v="385"/>
    <n v="98"/>
    <n v="385"/>
    <n v="851"/>
  </r>
  <r>
    <x v="53"/>
    <s v="C-IV"/>
    <x v="5"/>
    <x v="6"/>
    <n v="2018"/>
    <s v="2017/18"/>
    <n v="78"/>
    <n v="912"/>
    <n v="0"/>
    <n v="1"/>
    <n v="78"/>
    <n v="913"/>
    <n v="991"/>
    <n v="1639"/>
    <n v="179"/>
    <n v="1459"/>
    <n v="1638"/>
    <n v="0"/>
    <n v="1"/>
    <n v="1"/>
    <n v="179"/>
    <n v="1460"/>
    <n v="227841"/>
    <n v="160"/>
    <n v="228001"/>
    <m/>
    <n v="0.91836734693877553"/>
    <n v="0.97222222222222221"/>
    <n v="50"/>
    <n v="0.54"/>
    <n v="0.16489999999999999"/>
    <n v="93"/>
    <n v="18"/>
    <n v="32"/>
    <n v="46"/>
  </r>
  <r>
    <x v="54"/>
    <s v="CalWIN"/>
    <x v="5"/>
    <x v="6"/>
    <n v="2018"/>
    <s v="2017/18"/>
    <n v="6955"/>
    <n v="42589"/>
    <n v="16"/>
    <n v="374"/>
    <n v="6971"/>
    <n v="42963"/>
    <n v="49934"/>
    <n v="114152"/>
    <n v="19144"/>
    <n v="93981"/>
    <n v="113125"/>
    <n v="59"/>
    <n v="968"/>
    <n v="1027"/>
    <n v="19203"/>
    <n v="94949"/>
    <n v="15105557"/>
    <n v="119188"/>
    <n v="15224745"/>
    <m/>
    <n v="0.9755671902268761"/>
    <n v="0.8380281690140845"/>
    <n v="11"/>
    <n v="0.36399999999999999"/>
    <n v="5.8900000000000001E-2"/>
    <n v="2480"/>
    <n v="327"/>
    <n v="7247"/>
    <n v="17263"/>
  </r>
  <r>
    <x v="55"/>
    <s v="C-IV"/>
    <x v="5"/>
    <x v="6"/>
    <n v="2018"/>
    <s v="2017/18"/>
    <n v="226"/>
    <n v="2461"/>
    <n v="0"/>
    <n v="4"/>
    <n v="226"/>
    <n v="2465"/>
    <n v="2691"/>
    <n v="4622"/>
    <n v="543"/>
    <n v="4071"/>
    <n v="4614"/>
    <n v="0"/>
    <n v="8"/>
    <n v="8"/>
    <n v="543"/>
    <n v="4079"/>
    <n v="599891"/>
    <n v="599"/>
    <n v="600490"/>
    <m/>
    <n v="1"/>
    <n v="0.97826086956521741"/>
    <n v="50"/>
    <n v="0.54"/>
    <n v="0.16489999999999999"/>
    <n v="213"/>
    <n v="5"/>
    <n v="77"/>
    <n v="123"/>
  </r>
  <r>
    <x v="56"/>
    <s v="CalWIN"/>
    <x v="5"/>
    <x v="6"/>
    <n v="2018"/>
    <s v="2017/18"/>
    <n v="2342"/>
    <n v="31146"/>
    <n v="7"/>
    <n v="282"/>
    <n v="2349"/>
    <n v="31428"/>
    <n v="33777"/>
    <n v="65507"/>
    <n v="6002"/>
    <n v="58918"/>
    <n v="64920"/>
    <n v="28"/>
    <n v="559"/>
    <n v="587"/>
    <n v="6030"/>
    <n v="59477"/>
    <n v="8528041"/>
    <n v="73673"/>
    <n v="8601714"/>
    <m/>
    <n v="0.99720475192173308"/>
    <n v="0.96555965559655599"/>
    <n v="11"/>
    <n v="0.45500000000000002"/>
    <n v="5.6000000000000001E-2"/>
    <n v="2705"/>
    <n v="622"/>
    <n v="5378"/>
    <n v="12608"/>
  </r>
  <r>
    <x v="57"/>
    <s v="CalWIN"/>
    <x v="5"/>
    <x v="6"/>
    <n v="2018"/>
    <s v="2017/18"/>
    <n v="665"/>
    <n v="9241"/>
    <n v="20"/>
    <n v="96"/>
    <n v="685"/>
    <n v="9337"/>
    <n v="10022"/>
    <n v="18001"/>
    <n v="1738"/>
    <n v="15915"/>
    <n v="17653"/>
    <n v="81"/>
    <n v="267"/>
    <n v="348"/>
    <n v="1819"/>
    <n v="16182"/>
    <n v="2389628"/>
    <n v="39266"/>
    <n v="2428894"/>
    <m/>
    <n v="0.84353741496598644"/>
    <n v="0.90625"/>
    <n v="50"/>
    <n v="0.54"/>
    <n v="0.16489999999999999"/>
    <n v="992"/>
    <n v="270"/>
    <n v="720"/>
    <n v="1468"/>
  </r>
  <r>
    <x v="58"/>
    <s v="C-IV"/>
    <x v="5"/>
    <x v="6"/>
    <n v="2018"/>
    <s v="2017/18"/>
    <n v="730"/>
    <n v="5235"/>
    <n v="1"/>
    <n v="14"/>
    <n v="731"/>
    <n v="5249"/>
    <n v="5980"/>
    <n v="12825"/>
    <n v="1972"/>
    <n v="10800"/>
    <n v="12772"/>
    <n v="5"/>
    <n v="48"/>
    <n v="53"/>
    <n v="1977"/>
    <n v="10848"/>
    <n v="1665105"/>
    <n v="3562"/>
    <n v="1668667"/>
    <m/>
    <n v="0.98083067092651754"/>
    <n v="0.91402714932126694"/>
    <n v="50"/>
    <n v="0.54"/>
    <n v="0.16489999999999999"/>
    <n v="440"/>
    <n v="85"/>
    <n v="428"/>
    <n v="885"/>
  </r>
  <r>
    <x v="0"/>
    <s v="n/a"/>
    <x v="6"/>
    <x v="6"/>
    <n v="2018"/>
    <s v="2018/19"/>
    <n v="213751"/>
    <n v="1709543"/>
    <n v="1905"/>
    <n v="15952"/>
    <n v="215656"/>
    <n v="1725495"/>
    <n v="1941151"/>
    <n v="3912770"/>
    <n v="544697"/>
    <n v="3326361"/>
    <n v="3871058"/>
    <n v="6300"/>
    <n v="35412"/>
    <n v="41712"/>
    <n v="550997"/>
    <n v="3361773"/>
    <n v="522995099"/>
    <n v="4569106"/>
    <n v="527564205"/>
    <m/>
    <n v="0.98405481907301562"/>
    <n v="0.91694696915479856"/>
    <n v="574"/>
    <n v="0.57799999999999996"/>
    <n v="6.8900000000000003E-2"/>
    <n v="155641"/>
    <n v="60157"/>
    <n v="245322"/>
    <n v="529990"/>
  </r>
  <r>
    <x v="1"/>
    <s v="CalWIN"/>
    <x v="6"/>
    <x v="6"/>
    <n v="2018"/>
    <s v="2018/19"/>
    <n v="4358"/>
    <n v="49244"/>
    <n v="64"/>
    <n v="1068"/>
    <n v="4422"/>
    <n v="50312"/>
    <n v="54734"/>
    <n v="100430"/>
    <n v="10073"/>
    <n v="87628"/>
    <n v="97701"/>
    <n v="231"/>
    <n v="2498"/>
    <n v="2729"/>
    <n v="10304"/>
    <n v="90126"/>
    <n v="13679425"/>
    <n v="288860"/>
    <n v="13968285"/>
    <m/>
    <n v="0.98621121905358822"/>
    <n v="0.98611111111111116"/>
    <n v="19"/>
    <n v="0.73699999999999999"/>
    <n v="4.2599999999999999E-2"/>
    <n v="5379"/>
    <n v="2011"/>
    <n v="5644"/>
    <n v="11132"/>
  </r>
  <r>
    <x v="2"/>
    <s v="C-IV"/>
    <x v="6"/>
    <x v="6"/>
    <n v="2018"/>
    <s v="2018/19"/>
    <n v="4"/>
    <n v="68"/>
    <n v="0"/>
    <n v="0"/>
    <n v="4"/>
    <n v="68"/>
    <n v="72"/>
    <n v="122"/>
    <n v="4"/>
    <n v="118"/>
    <n v="122"/>
    <n v="0"/>
    <n v="0"/>
    <n v="0"/>
    <n v="4"/>
    <n v="118"/>
    <n v="14937"/>
    <n v="0"/>
    <n v="14937"/>
    <m/>
    <n v="1"/>
    <n v="0"/>
    <n v="59"/>
    <n v="0.50800000000000001"/>
    <n v="0.14929999999999999"/>
    <n v="2"/>
    <n v="0"/>
    <n v="2"/>
    <n v="2"/>
  </r>
  <r>
    <x v="3"/>
    <s v="C-IV"/>
    <x v="6"/>
    <x v="6"/>
    <n v="2018"/>
    <s v="2018/19"/>
    <n v="105"/>
    <n v="1400"/>
    <n v="0"/>
    <n v="0"/>
    <n v="105"/>
    <n v="1400"/>
    <n v="1505"/>
    <n v="2695"/>
    <n v="278"/>
    <n v="2416"/>
    <n v="2694"/>
    <n v="0"/>
    <n v="1"/>
    <n v="1"/>
    <n v="278"/>
    <n v="2417"/>
    <n v="351801"/>
    <n v="49"/>
    <n v="351850"/>
    <m/>
    <n v="0.98630136986301364"/>
    <n v="0.95918367346938771"/>
    <n v="59"/>
    <n v="0.50800000000000001"/>
    <n v="0.14929999999999999"/>
    <n v="115"/>
    <n v="27"/>
    <n v="35"/>
    <n v="65"/>
  </r>
  <r>
    <x v="4"/>
    <s v="C-IV"/>
    <x v="6"/>
    <x v="6"/>
    <n v="2018"/>
    <s v="2018/19"/>
    <n v="1416"/>
    <n v="15303"/>
    <n v="2"/>
    <n v="36"/>
    <n v="1418"/>
    <n v="15339"/>
    <n v="16757"/>
    <n v="30508"/>
    <n v="3484"/>
    <n v="26940"/>
    <n v="30424"/>
    <n v="8"/>
    <n v="76"/>
    <n v="84"/>
    <n v="3492"/>
    <n v="27016"/>
    <n v="4056159"/>
    <n v="9904"/>
    <n v="4066063"/>
    <m/>
    <n v="0.95161290322580649"/>
    <n v="0.971830985915493"/>
    <n v="59"/>
    <n v="0.50800000000000001"/>
    <n v="0.14929999999999999"/>
    <n v="1543"/>
    <n v="716"/>
    <n v="750"/>
    <n v="1312"/>
  </r>
  <r>
    <x v="5"/>
    <s v="C-IV"/>
    <x v="6"/>
    <x v="6"/>
    <n v="2018"/>
    <s v="2018/19"/>
    <n v="176"/>
    <n v="2568"/>
    <n v="0"/>
    <n v="3"/>
    <n v="176"/>
    <n v="2571"/>
    <n v="2747"/>
    <n v="4885"/>
    <n v="476"/>
    <n v="4402"/>
    <n v="4878"/>
    <n v="0"/>
    <n v="7"/>
    <n v="7"/>
    <n v="476"/>
    <n v="4409"/>
    <n v="633159"/>
    <n v="931"/>
    <n v="634090"/>
    <m/>
    <n v="0.97368421052631582"/>
    <n v="0.92500000000000004"/>
    <n v="59"/>
    <n v="0.50800000000000001"/>
    <n v="0.14929999999999999"/>
    <n v="167"/>
    <n v="31"/>
    <n v="51"/>
    <n v="92"/>
  </r>
  <r>
    <x v="6"/>
    <s v="C-IV"/>
    <x v="6"/>
    <x v="6"/>
    <n v="2018"/>
    <s v="2018/19"/>
    <n v="59"/>
    <n v="597"/>
    <n v="0"/>
    <n v="2"/>
    <n v="59"/>
    <n v="599"/>
    <n v="658"/>
    <n v="1414"/>
    <n v="138"/>
    <n v="1271"/>
    <n v="1409"/>
    <n v="0"/>
    <n v="5"/>
    <n v="5"/>
    <n v="138"/>
    <n v="1276"/>
    <n v="173320"/>
    <n v="192"/>
    <n v="173512"/>
    <m/>
    <n v="1"/>
    <n v="0.70833333333333337"/>
    <n v="59"/>
    <n v="0.50800000000000001"/>
    <n v="0.14929999999999999"/>
    <n v="85"/>
    <n v="21"/>
    <n v="93"/>
    <n v="208"/>
  </r>
  <r>
    <x v="7"/>
    <s v="CalWIN"/>
    <x v="6"/>
    <x v="6"/>
    <n v="2018"/>
    <s v="2018/19"/>
    <n v="3196"/>
    <n v="26885"/>
    <n v="35"/>
    <n v="248"/>
    <n v="3231"/>
    <n v="27133"/>
    <n v="30364"/>
    <n v="59407"/>
    <n v="7527"/>
    <n v="51093"/>
    <n v="58620"/>
    <n v="128"/>
    <n v="659"/>
    <n v="787"/>
    <n v="7655"/>
    <n v="51752"/>
    <n v="8112332"/>
    <n v="75720"/>
    <n v="8188052"/>
    <m/>
    <n v="0.93517635843660629"/>
    <n v="0.97421731123388577"/>
    <n v="11"/>
    <n v="0.72699999999999998"/>
    <n v="2.2700000000000001E-2"/>
    <n v="2829"/>
    <n v="1328"/>
    <n v="3809"/>
    <n v="7781"/>
  </r>
  <r>
    <x v="8"/>
    <s v="C-IV"/>
    <x v="6"/>
    <x v="6"/>
    <n v="2018"/>
    <s v="2018/19"/>
    <n v="331"/>
    <n v="2169"/>
    <n v="0"/>
    <n v="1"/>
    <n v="331"/>
    <n v="2170"/>
    <n v="2501"/>
    <n v="4946"/>
    <n v="914"/>
    <n v="4030"/>
    <n v="4944"/>
    <n v="0"/>
    <n v="2"/>
    <n v="2"/>
    <n v="914"/>
    <n v="4032"/>
    <n v="645668"/>
    <n v="288"/>
    <n v="645956"/>
    <m/>
    <n v="0.99099099099099097"/>
    <n v="0.92"/>
    <n v="59"/>
    <n v="0.50800000000000001"/>
    <n v="0.14929999999999999"/>
    <n v="184"/>
    <n v="22"/>
    <n v="99"/>
    <n v="178"/>
  </r>
  <r>
    <x v="9"/>
    <s v="C-IV"/>
    <x v="6"/>
    <x v="6"/>
    <n v="2018"/>
    <s v="2018/19"/>
    <n v="445"/>
    <n v="5922"/>
    <n v="1"/>
    <n v="13"/>
    <n v="446"/>
    <n v="5935"/>
    <n v="6381"/>
    <n v="10940"/>
    <n v="1028"/>
    <n v="9874"/>
    <n v="10902"/>
    <n v="1"/>
    <n v="37"/>
    <n v="38"/>
    <n v="1029"/>
    <n v="9911"/>
    <n v="1454756"/>
    <n v="3323"/>
    <n v="1458079"/>
    <m/>
    <n v="0.99082568807339455"/>
    <n v="0.98837209302325579"/>
    <n v="59"/>
    <n v="0.50800000000000001"/>
    <n v="0.14929999999999999"/>
    <n v="591"/>
    <n v="120"/>
    <n v="328"/>
    <n v="660"/>
  </r>
  <r>
    <x v="10"/>
    <s v="CalWIN"/>
    <x v="6"/>
    <x v="6"/>
    <n v="2018"/>
    <s v="2018/19"/>
    <n v="11218"/>
    <n v="80769"/>
    <n v="64"/>
    <n v="450"/>
    <n v="11282"/>
    <n v="81219"/>
    <n v="92501"/>
    <n v="211750"/>
    <n v="30326"/>
    <n v="180100"/>
    <n v="210426"/>
    <n v="210"/>
    <n v="1114"/>
    <n v="1324"/>
    <n v="30536"/>
    <n v="181214"/>
    <n v="27809413"/>
    <n v="151021"/>
    <n v="27960434"/>
    <m/>
    <n v="0.9679327521793275"/>
    <n v="0.93633633633633628"/>
    <n v="30"/>
    <n v="0.53300000000000003"/>
    <n v="4.6899999999999997E-2"/>
    <n v="5087"/>
    <n v="2080"/>
    <n v="11587"/>
    <n v="26601"/>
  </r>
  <r>
    <x v="11"/>
    <s v="C-IV"/>
    <x v="6"/>
    <x v="6"/>
    <n v="2018"/>
    <s v="2018/19"/>
    <n v="190"/>
    <n v="1313"/>
    <n v="0"/>
    <n v="3"/>
    <n v="190"/>
    <n v="1316"/>
    <n v="1506"/>
    <n v="3335"/>
    <n v="509"/>
    <n v="2814"/>
    <n v="3323"/>
    <n v="1"/>
    <n v="11"/>
    <n v="12"/>
    <n v="510"/>
    <n v="2825"/>
    <n v="405532"/>
    <n v="1039"/>
    <n v="406571"/>
    <m/>
    <n v="0.98701298701298701"/>
    <n v="0.92063492063492058"/>
    <n v="59"/>
    <n v="0.50800000000000001"/>
    <n v="0.14929999999999999"/>
    <n v="158"/>
    <n v="37"/>
    <n v="151"/>
    <n v="325"/>
  </r>
  <r>
    <x v="12"/>
    <s v="C-IV"/>
    <x v="6"/>
    <x v="6"/>
    <n v="2018"/>
    <s v="2018/19"/>
    <n v="813"/>
    <n v="10993"/>
    <n v="1"/>
    <n v="17"/>
    <n v="814"/>
    <n v="11010"/>
    <n v="11824"/>
    <n v="19507"/>
    <n v="2009"/>
    <n v="17453"/>
    <n v="19462"/>
    <n v="2"/>
    <n v="43"/>
    <n v="45"/>
    <n v="2011"/>
    <n v="17496"/>
    <n v="2672643"/>
    <n v="5794"/>
    <n v="2678437"/>
    <m/>
    <n v="0.98911070780399279"/>
    <n v="0.99222797927461137"/>
    <n v="59"/>
    <n v="0.50800000000000001"/>
    <n v="0.14929999999999999"/>
    <n v="1181"/>
    <n v="336"/>
    <n v="448"/>
    <n v="858"/>
  </r>
  <r>
    <x v="13"/>
    <s v="C-IV"/>
    <x v="6"/>
    <x v="6"/>
    <n v="2018"/>
    <s v="2018/19"/>
    <n v="2031"/>
    <n v="14654"/>
    <n v="9"/>
    <n v="126"/>
    <n v="2040"/>
    <n v="14780"/>
    <n v="16820"/>
    <n v="39617"/>
    <n v="5636"/>
    <n v="33629"/>
    <n v="39265"/>
    <n v="28"/>
    <n v="324"/>
    <n v="352"/>
    <n v="5664"/>
    <n v="33953"/>
    <n v="4902124"/>
    <n v="37919"/>
    <n v="4940043"/>
    <m/>
    <n v="0.97396449704142007"/>
    <n v="0.89768339768339767"/>
    <n v="59"/>
    <n v="0.50800000000000001"/>
    <n v="0.14929999999999999"/>
    <n v="1261"/>
    <n v="184"/>
    <n v="840"/>
    <n v="1677"/>
  </r>
  <r>
    <x v="14"/>
    <s v="C-IV"/>
    <x v="6"/>
    <x v="6"/>
    <n v="2018"/>
    <s v="2018/19"/>
    <n v="83"/>
    <n v="939"/>
    <n v="0"/>
    <n v="1"/>
    <n v="83"/>
    <n v="940"/>
    <n v="1023"/>
    <n v="1929"/>
    <n v="230"/>
    <n v="1697"/>
    <n v="1927"/>
    <n v="0"/>
    <n v="2"/>
    <n v="2"/>
    <n v="230"/>
    <n v="1699"/>
    <n v="242378"/>
    <n v="192"/>
    <n v="242570"/>
    <m/>
    <n v="1"/>
    <n v="0.94736842105263153"/>
    <n v="59"/>
    <n v="0.50800000000000001"/>
    <n v="0.14929999999999999"/>
    <n v="77"/>
    <n v="2"/>
    <n v="48"/>
    <n v="106"/>
  </r>
  <r>
    <x v="15"/>
    <s v="C-IV"/>
    <x v="6"/>
    <x v="6"/>
    <n v="2018"/>
    <s v="2018/19"/>
    <n v="9014"/>
    <n v="57415"/>
    <n v="14"/>
    <n v="408"/>
    <n v="9028"/>
    <n v="57823"/>
    <n v="66851"/>
    <n v="153262"/>
    <n v="23793"/>
    <n v="128534"/>
    <n v="152327"/>
    <n v="48"/>
    <n v="887"/>
    <n v="935"/>
    <n v="23841"/>
    <n v="129421"/>
    <n v="19938197"/>
    <n v="125437"/>
    <n v="20063634"/>
    <m/>
    <n v="0.98800468110005857"/>
    <n v="0.91963509991311898"/>
    <n v="19"/>
    <n v="0.316"/>
    <n v="2.2499999999999999E-2"/>
    <n v="5564"/>
    <n v="1681"/>
    <n v="9159"/>
    <n v="21339"/>
  </r>
  <r>
    <x v="16"/>
    <s v="C-IV"/>
    <x v="6"/>
    <x v="6"/>
    <n v="2018"/>
    <s v="2018/19"/>
    <n v="1364"/>
    <n v="9036"/>
    <n v="4"/>
    <n v="64"/>
    <n v="1368"/>
    <n v="9100"/>
    <n v="10468"/>
    <n v="23176"/>
    <n v="3797"/>
    <n v="19197"/>
    <n v="22994"/>
    <n v="14"/>
    <n v="168"/>
    <n v="182"/>
    <n v="3811"/>
    <n v="19365"/>
    <n v="2895068"/>
    <n v="17574"/>
    <n v="2912642"/>
    <m/>
    <n v="0.9925373134328358"/>
    <n v="0.96276595744680848"/>
    <n v="59"/>
    <n v="0.50800000000000001"/>
    <n v="0.14929999999999999"/>
    <n v="837"/>
    <n v="147"/>
    <n v="1129"/>
    <n v="2732"/>
  </r>
  <r>
    <x v="17"/>
    <s v="C-IV"/>
    <x v="6"/>
    <x v="6"/>
    <n v="2018"/>
    <s v="2018/19"/>
    <n v="457"/>
    <n v="5749"/>
    <n v="1"/>
    <n v="9"/>
    <n v="458"/>
    <n v="5758"/>
    <n v="6216"/>
    <n v="11275"/>
    <n v="1146"/>
    <n v="10098"/>
    <n v="11244"/>
    <n v="3"/>
    <n v="28"/>
    <n v="31"/>
    <n v="1149"/>
    <n v="10126"/>
    <n v="1480486"/>
    <n v="1739"/>
    <n v="1482225"/>
    <m/>
    <n v="0.956989247311828"/>
    <n v="0.9138755980861244"/>
    <n v="59"/>
    <n v="0.50800000000000001"/>
    <n v="0.14929999999999999"/>
    <n v="460"/>
    <n v="72"/>
    <n v="336"/>
    <n v="645"/>
  </r>
  <r>
    <x v="18"/>
    <s v="C-IV"/>
    <x v="6"/>
    <x v="6"/>
    <n v="2018"/>
    <s v="2018/19"/>
    <n v="196"/>
    <n v="1251"/>
    <n v="0"/>
    <n v="1"/>
    <n v="196"/>
    <n v="1252"/>
    <n v="1448"/>
    <n v="2830"/>
    <n v="525"/>
    <n v="2303"/>
    <n v="2828"/>
    <n v="1"/>
    <n v="1"/>
    <n v="2"/>
    <n v="526"/>
    <n v="2304"/>
    <n v="388999"/>
    <n v="312"/>
    <n v="389311"/>
    <m/>
    <n v="0.91463414634146345"/>
    <n v="0.83636363636363631"/>
    <n v="59"/>
    <n v="0.50800000000000001"/>
    <n v="0.14929999999999999"/>
    <n v="133"/>
    <n v="23"/>
    <n v="76"/>
    <n v="146"/>
  </r>
  <r>
    <x v="19"/>
    <s v="LRS"/>
    <x v="6"/>
    <x v="6"/>
    <n v="2018"/>
    <s v="2018/19"/>
    <n v="72017"/>
    <n v="471768"/>
    <n v="1041"/>
    <n v="5054"/>
    <n v="73058"/>
    <n v="476822"/>
    <n v="549880"/>
    <n v="1069091"/>
    <n v="175150"/>
    <n v="880164"/>
    <n v="1055314"/>
    <n v="3192"/>
    <n v="10585"/>
    <n v="13777"/>
    <n v="178342"/>
    <n v="890749"/>
    <n v="146641029"/>
    <n v="1543361"/>
    <n v="148184390"/>
    <m/>
    <n v="0.99002853785462486"/>
    <n v="0.9010871675402834"/>
    <n v="170"/>
    <n v="0.629"/>
    <n v="8.5800000000000001E-2"/>
    <n v="43294"/>
    <n v="21744"/>
    <n v="83137"/>
    <n v="174031"/>
  </r>
  <r>
    <x v="20"/>
    <s v="C-IV"/>
    <x v="6"/>
    <x v="6"/>
    <n v="2018"/>
    <s v="2018/19"/>
    <n v="1489"/>
    <n v="9527"/>
    <n v="7"/>
    <n v="34"/>
    <n v="1496"/>
    <n v="9561"/>
    <n v="11057"/>
    <n v="26529"/>
    <n v="4076"/>
    <n v="22331"/>
    <n v="26407"/>
    <n v="25"/>
    <n v="97"/>
    <n v="122"/>
    <n v="4101"/>
    <n v="22428"/>
    <n v="3363302"/>
    <n v="9697"/>
    <n v="3372999"/>
    <m/>
    <n v="0.99061032863849763"/>
    <n v="0.98566308243727596"/>
    <n v="59"/>
    <n v="0.50800000000000001"/>
    <n v="0.14929999999999999"/>
    <n v="624"/>
    <n v="87"/>
    <n v="2287"/>
    <n v="5678"/>
  </r>
  <r>
    <x v="21"/>
    <s v="C-IV"/>
    <x v="6"/>
    <x v="6"/>
    <n v="2018"/>
    <s v="2018/19"/>
    <n v="481"/>
    <n v="5381"/>
    <n v="13"/>
    <n v="148"/>
    <n v="494"/>
    <n v="5529"/>
    <n v="6023"/>
    <n v="9788"/>
    <n v="1068"/>
    <n v="8329"/>
    <n v="9397"/>
    <n v="40"/>
    <n v="351"/>
    <n v="391"/>
    <n v="1108"/>
    <n v="8680"/>
    <n v="1326085"/>
    <n v="33736"/>
    <n v="1359821"/>
    <m/>
    <n v="0.99632352941176472"/>
    <n v="0.93956043956043955"/>
    <n v="59"/>
    <n v="0.50800000000000001"/>
    <n v="0.14929999999999999"/>
    <n v="438"/>
    <n v="146"/>
    <n v="1019"/>
    <n v="1875"/>
  </r>
  <r>
    <x v="22"/>
    <s v="C-IV"/>
    <x v="6"/>
    <x v="6"/>
    <n v="2018"/>
    <s v="2018/19"/>
    <n v="89"/>
    <n v="903"/>
    <n v="1"/>
    <n v="3"/>
    <n v="90"/>
    <n v="906"/>
    <n v="996"/>
    <n v="1809"/>
    <n v="259"/>
    <n v="1545"/>
    <n v="1804"/>
    <n v="1"/>
    <n v="4"/>
    <n v="5"/>
    <n v="260"/>
    <n v="1549"/>
    <n v="235662"/>
    <n v="573"/>
    <n v="236235"/>
    <m/>
    <n v="0.97674418604651159"/>
    <n v="1"/>
    <n v="59"/>
    <n v="0.50800000000000001"/>
    <n v="0.14929999999999999"/>
    <n v="74"/>
    <n v="9"/>
    <n v="20"/>
    <n v="36"/>
  </r>
  <r>
    <x v="23"/>
    <s v="C-IV"/>
    <x v="6"/>
    <x v="6"/>
    <n v="2018"/>
    <s v="2018/19"/>
    <n v="423"/>
    <n v="5668"/>
    <n v="2"/>
    <n v="24"/>
    <n v="425"/>
    <n v="5692"/>
    <n v="6117"/>
    <n v="11264"/>
    <n v="1081"/>
    <n v="10122"/>
    <n v="11203"/>
    <n v="6"/>
    <n v="55"/>
    <n v="61"/>
    <n v="1087"/>
    <n v="10177"/>
    <n v="1550909"/>
    <n v="5963"/>
    <n v="1556872"/>
    <m/>
    <n v="0.97014925373134331"/>
    <n v="0.89121338912133896"/>
    <n v="59"/>
    <n v="0.50800000000000001"/>
    <n v="0.14929999999999999"/>
    <n v="508"/>
    <n v="55"/>
    <n v="435"/>
    <n v="985"/>
  </r>
  <r>
    <x v="24"/>
    <s v="C-IV"/>
    <x v="6"/>
    <x v="6"/>
    <n v="2018"/>
    <s v="2018/19"/>
    <n v="2997"/>
    <n v="19614"/>
    <n v="6"/>
    <n v="41"/>
    <n v="3003"/>
    <n v="19655"/>
    <n v="22658"/>
    <n v="51491"/>
    <n v="8007"/>
    <n v="43353"/>
    <n v="51360"/>
    <n v="19"/>
    <n v="112"/>
    <n v="131"/>
    <n v="8026"/>
    <n v="43465"/>
    <n v="6632431"/>
    <n v="12533"/>
    <n v="6644964"/>
    <m/>
    <n v="0.9800469483568075"/>
    <n v="0.96910569105691058"/>
    <n v="5"/>
    <n v="0.6"/>
    <n v="2.8899999999999999E-2"/>
    <n v="1624"/>
    <n v="339"/>
    <n v="3045"/>
    <n v="7165"/>
  </r>
  <r>
    <x v="25"/>
    <s v="C-IV"/>
    <x v="6"/>
    <x v="6"/>
    <n v="2018"/>
    <s v="2018/19"/>
    <n v="87"/>
    <n v="506"/>
    <n v="0"/>
    <n v="0"/>
    <n v="87"/>
    <n v="506"/>
    <n v="593"/>
    <n v="1205"/>
    <n v="218"/>
    <n v="987"/>
    <n v="1205"/>
    <n v="0"/>
    <n v="0"/>
    <n v="0"/>
    <n v="218"/>
    <n v="987"/>
    <n v="163041"/>
    <n v="0"/>
    <n v="163041"/>
    <m/>
    <n v="0.96296296296296302"/>
    <n v="0.90476190476190477"/>
    <n v="59"/>
    <n v="0.50800000000000001"/>
    <n v="0.14929999999999999"/>
    <n v="40"/>
    <n v="5"/>
    <n v="37"/>
    <n v="63"/>
  </r>
  <r>
    <x v="26"/>
    <s v="C-IV"/>
    <x v="6"/>
    <x v="6"/>
    <n v="2018"/>
    <s v="2018/19"/>
    <n v="14"/>
    <n v="340"/>
    <n v="0"/>
    <n v="1"/>
    <n v="14"/>
    <n v="341"/>
    <n v="355"/>
    <n v="620"/>
    <n v="41"/>
    <n v="578"/>
    <n v="619"/>
    <n v="0"/>
    <n v="1"/>
    <n v="1"/>
    <n v="41"/>
    <n v="579"/>
    <n v="82170"/>
    <n v="160"/>
    <n v="82330"/>
    <m/>
    <n v="0.93333333333333335"/>
    <n v="1"/>
    <n v="59"/>
    <n v="0.50800000000000001"/>
    <n v="0.14929999999999999"/>
    <n v="32"/>
    <n v="8"/>
    <n v="39"/>
    <n v="85"/>
  </r>
  <r>
    <x v="27"/>
    <s v="C-IV"/>
    <x v="6"/>
    <x v="6"/>
    <n v="2018"/>
    <s v="2018/19"/>
    <n v="1698"/>
    <n v="16798"/>
    <n v="6"/>
    <n v="73"/>
    <n v="1704"/>
    <n v="16871"/>
    <n v="18575"/>
    <n v="40323"/>
    <n v="4412"/>
    <n v="35679"/>
    <n v="40091"/>
    <n v="20"/>
    <n v="212"/>
    <n v="232"/>
    <n v="4432"/>
    <n v="35891"/>
    <n v="5132573"/>
    <n v="18834"/>
    <n v="5151407"/>
    <m/>
    <n v="0.99648300117233291"/>
    <n v="0.95463137996219283"/>
    <n v="7"/>
    <n v="0.28599999999999998"/>
    <n v="6.6000000000000003E-2"/>
    <n v="1596"/>
    <n v="484"/>
    <n v="5038"/>
    <n v="11928"/>
  </r>
  <r>
    <x v="28"/>
    <s v="C-IV"/>
    <x v="6"/>
    <x v="6"/>
    <n v="2018"/>
    <s v="2018/19"/>
    <n v="205"/>
    <n v="2634"/>
    <n v="1"/>
    <n v="11"/>
    <n v="206"/>
    <n v="2645"/>
    <n v="2851"/>
    <n v="5599"/>
    <n v="495"/>
    <n v="5061"/>
    <n v="5556"/>
    <n v="3"/>
    <n v="40"/>
    <n v="43"/>
    <n v="498"/>
    <n v="5101"/>
    <n v="682352"/>
    <n v="2032"/>
    <n v="684384"/>
    <m/>
    <n v="0.98198198198198194"/>
    <n v="0.95774647887323938"/>
    <n v="59"/>
    <n v="0.50800000000000001"/>
    <n v="0.14929999999999999"/>
    <n v="261"/>
    <n v="64"/>
    <n v="540"/>
    <n v="1162"/>
  </r>
  <r>
    <x v="29"/>
    <s v="C-IV"/>
    <x v="6"/>
    <x v="6"/>
    <n v="2018"/>
    <s v="2018/19"/>
    <n v="239"/>
    <n v="3881"/>
    <n v="2"/>
    <n v="6"/>
    <n v="241"/>
    <n v="3887"/>
    <n v="4128"/>
    <n v="7037"/>
    <n v="575"/>
    <n v="6443"/>
    <n v="7018"/>
    <n v="3"/>
    <n v="16"/>
    <n v="19"/>
    <n v="578"/>
    <n v="6459"/>
    <n v="957516"/>
    <n v="1798"/>
    <n v="959314"/>
    <m/>
    <n v="0.80275229357798161"/>
    <n v="0.86792452830188682"/>
    <n v="59"/>
    <n v="0.50800000000000001"/>
    <n v="0.14929999999999999"/>
    <n v="403"/>
    <n v="131"/>
    <n v="101"/>
    <n v="176"/>
  </r>
  <r>
    <x v="30"/>
    <s v="CalWIN"/>
    <x v="6"/>
    <x v="6"/>
    <n v="2018"/>
    <s v="2018/19"/>
    <n v="8142"/>
    <n v="98829"/>
    <n v="69"/>
    <n v="1595"/>
    <n v="8211"/>
    <n v="100424"/>
    <n v="108635"/>
    <n v="214874"/>
    <n v="21019"/>
    <n v="190070"/>
    <n v="211089"/>
    <n v="257"/>
    <n v="3528"/>
    <n v="3785"/>
    <n v="21276"/>
    <n v="193598"/>
    <n v="27989464"/>
    <n v="403175"/>
    <n v="28392639"/>
    <m/>
    <n v="0.99056603773584906"/>
    <n v="0.99531615925058547"/>
    <n v="33"/>
    <n v="0.63600000000000001"/>
    <n v="7.4200000000000002E-2"/>
    <n v="7816"/>
    <n v="2822"/>
    <n v="20680"/>
    <n v="46040"/>
  </r>
  <r>
    <x v="31"/>
    <s v="CalWIN"/>
    <x v="6"/>
    <x v="6"/>
    <n v="2018"/>
    <s v="2018/19"/>
    <n v="524"/>
    <n v="7584"/>
    <n v="4"/>
    <n v="49"/>
    <n v="528"/>
    <n v="7633"/>
    <n v="8161"/>
    <n v="14603"/>
    <n v="1315"/>
    <n v="13172"/>
    <n v="14487"/>
    <n v="14"/>
    <n v="102"/>
    <n v="116"/>
    <n v="1329"/>
    <n v="13274"/>
    <n v="1838552"/>
    <n v="12185"/>
    <n v="1850737"/>
    <m/>
    <n v="1"/>
    <n v="0.89447236180904521"/>
    <n v="59"/>
    <n v="0.50800000000000001"/>
    <n v="0.14929999999999999"/>
    <n v="699"/>
    <n v="375"/>
    <n v="503"/>
    <n v="1056"/>
  </r>
  <r>
    <x v="32"/>
    <s v="C-IV"/>
    <x v="6"/>
    <x v="6"/>
    <n v="2018"/>
    <s v="2018/19"/>
    <n v="58"/>
    <n v="1046"/>
    <n v="0"/>
    <n v="0"/>
    <n v="58"/>
    <n v="1046"/>
    <n v="1104"/>
    <n v="1997"/>
    <n v="136"/>
    <n v="1861"/>
    <n v="1997"/>
    <n v="0"/>
    <n v="0"/>
    <n v="0"/>
    <n v="136"/>
    <n v="1861"/>
    <n v="264154"/>
    <n v="0"/>
    <n v="264154"/>
    <m/>
    <n v="1"/>
    <n v="0.96"/>
    <n v="59"/>
    <n v="0.50800000000000001"/>
    <n v="0.14929999999999999"/>
    <n v="71"/>
    <n v="27"/>
    <n v="42"/>
    <n v="76"/>
  </r>
  <r>
    <x v="33"/>
    <s v="C-IV"/>
    <x v="6"/>
    <x v="6"/>
    <n v="2018"/>
    <s v="2018/19"/>
    <n v="12891"/>
    <n v="102163"/>
    <n v="26"/>
    <n v="321"/>
    <n v="12917"/>
    <n v="102484"/>
    <n v="115401"/>
    <n v="250275"/>
    <n v="34958"/>
    <n v="214366"/>
    <n v="249324"/>
    <n v="105"/>
    <n v="846"/>
    <n v="951"/>
    <n v="35063"/>
    <n v="215212"/>
    <n v="32628867"/>
    <n v="92257"/>
    <n v="32721124"/>
    <m/>
    <n v="0.99082406917240162"/>
    <n v="0.87417055787662812"/>
    <n v="29"/>
    <n v="0.65500000000000003"/>
    <n v="4.48E-2"/>
    <n v="11127"/>
    <n v="3667"/>
    <n v="11970"/>
    <n v="27663"/>
  </r>
  <r>
    <x v="34"/>
    <s v="CalWIN"/>
    <x v="6"/>
    <x v="6"/>
    <n v="2018"/>
    <s v="2018/19"/>
    <n v="11913"/>
    <n v="81549"/>
    <n v="183"/>
    <n v="928"/>
    <n v="12096"/>
    <n v="82477"/>
    <n v="94573"/>
    <n v="195585"/>
    <n v="31582"/>
    <n v="160870"/>
    <n v="192452"/>
    <n v="765"/>
    <n v="2368"/>
    <n v="3133"/>
    <n v="32347"/>
    <n v="163238"/>
    <n v="28891196"/>
    <n v="347674"/>
    <n v="29238870"/>
    <m/>
    <n v="0.99544994944388276"/>
    <n v="0.93439817455790075"/>
    <n v="31"/>
    <n v="0.64500000000000002"/>
    <n v="6.8400000000000002E-2"/>
    <n v="8390"/>
    <n v="3280"/>
    <n v="6953"/>
    <n v="14119"/>
  </r>
  <r>
    <x v="35"/>
    <s v="C-IV"/>
    <x v="6"/>
    <x v="6"/>
    <n v="2018"/>
    <s v="2018/19"/>
    <n v="250"/>
    <n v="1839"/>
    <n v="0"/>
    <n v="8"/>
    <n v="250"/>
    <n v="1847"/>
    <n v="2097"/>
    <n v="4500"/>
    <n v="637"/>
    <n v="3843"/>
    <n v="4480"/>
    <n v="0"/>
    <n v="20"/>
    <n v="20"/>
    <n v="637"/>
    <n v="3863"/>
    <n v="579333"/>
    <n v="2229"/>
    <n v="581562"/>
    <m/>
    <n v="0.99115044247787609"/>
    <n v="0.98666666666666669"/>
    <n v="59"/>
    <n v="0.50800000000000001"/>
    <n v="0.14929999999999999"/>
    <n v="182"/>
    <n v="47"/>
    <n v="269"/>
    <n v="657"/>
  </r>
  <r>
    <x v="36"/>
    <s v="C-IV"/>
    <x v="6"/>
    <x v="6"/>
    <n v="2018"/>
    <s v="2018/19"/>
    <n v="20122"/>
    <n v="134920"/>
    <n v="42"/>
    <n v="501"/>
    <n v="20164"/>
    <n v="135421"/>
    <n v="155585"/>
    <n v="335516"/>
    <n v="52664"/>
    <n v="281451"/>
    <n v="334115"/>
    <n v="141"/>
    <n v="1260"/>
    <n v="1401"/>
    <n v="52805"/>
    <n v="282711"/>
    <n v="44811150"/>
    <n v="144537"/>
    <n v="44955687"/>
    <m/>
    <n v="0.99061209162598574"/>
    <n v="0.8991338866835078"/>
    <n v="37"/>
    <n v="0.48599999999999999"/>
    <n v="6.1199999999999997E-2"/>
    <n v="12498"/>
    <n v="3732"/>
    <n v="15948"/>
    <n v="34840"/>
  </r>
  <r>
    <x v="37"/>
    <s v="CalWIN"/>
    <x v="6"/>
    <x v="6"/>
    <n v="2018"/>
    <s v="2018/19"/>
    <n v="9875"/>
    <n v="121169"/>
    <n v="105"/>
    <n v="1132"/>
    <n v="9980"/>
    <n v="122301"/>
    <n v="132281"/>
    <n v="257770"/>
    <n v="26957"/>
    <n v="227843"/>
    <n v="254800"/>
    <n v="371"/>
    <n v="2599"/>
    <n v="2970"/>
    <n v="27328"/>
    <n v="230442"/>
    <n v="33224768"/>
    <n v="313729"/>
    <n v="33538497"/>
    <m/>
    <n v="0.9736797418916624"/>
    <n v="0.96863543788187367"/>
    <n v="50"/>
    <n v="0.64"/>
    <n v="3.4700000000000002E-2"/>
    <n v="11684"/>
    <n v="5433"/>
    <n v="11845"/>
    <n v="24705"/>
  </r>
  <r>
    <x v="38"/>
    <s v="CalWIN"/>
    <x v="6"/>
    <x v="6"/>
    <n v="2018"/>
    <s v="2018/19"/>
    <n v="1797"/>
    <n v="29736"/>
    <n v="64"/>
    <n v="1190"/>
    <n v="1861"/>
    <n v="30926"/>
    <n v="32787"/>
    <n v="48168"/>
    <n v="3834"/>
    <n v="42416"/>
    <n v="46250"/>
    <n v="168"/>
    <n v="1750"/>
    <n v="1918"/>
    <n v="4002"/>
    <n v="44166"/>
    <n v="6525447"/>
    <n v="244798"/>
    <n v="6770245"/>
    <m/>
    <n v="0.98141263940520451"/>
    <n v="0.89434523809523814"/>
    <n v="10"/>
    <n v="0.5"/>
    <n v="7.4800000000000005E-2"/>
    <n v="2939"/>
    <n v="1122"/>
    <n v="3039"/>
    <n v="5113"/>
  </r>
  <r>
    <x v="39"/>
    <s v="C-IV"/>
    <x v="6"/>
    <x v="6"/>
    <n v="2018"/>
    <s v="2018/19"/>
    <n v="5705"/>
    <n v="39304"/>
    <n v="13"/>
    <n v="248"/>
    <n v="5718"/>
    <n v="39552"/>
    <n v="45270"/>
    <n v="98646"/>
    <n v="13872"/>
    <n v="84032"/>
    <n v="97904"/>
    <n v="49"/>
    <n v="693"/>
    <n v="742"/>
    <n v="13921"/>
    <n v="84725"/>
    <n v="12694021"/>
    <n v="73734"/>
    <n v="12767755"/>
    <m/>
    <n v="0.98756476683937822"/>
    <n v="0.90759592795614719"/>
    <n v="12"/>
    <n v="0.41699999999999998"/>
    <n v="3.4299999999999997E-2"/>
    <n v="3172"/>
    <n v="1136"/>
    <n v="5362"/>
    <n v="11741"/>
  </r>
  <r>
    <x v="40"/>
    <s v="CalWIN"/>
    <x v="6"/>
    <x v="6"/>
    <n v="2018"/>
    <s v="2018/19"/>
    <n v="684"/>
    <n v="8419"/>
    <n v="2"/>
    <n v="22"/>
    <n v="686"/>
    <n v="8441"/>
    <n v="9127"/>
    <n v="15607"/>
    <n v="1677"/>
    <n v="13874"/>
    <n v="15551"/>
    <n v="7"/>
    <n v="49"/>
    <n v="56"/>
    <n v="1684"/>
    <n v="13923"/>
    <n v="2047640"/>
    <n v="5665"/>
    <n v="2053305"/>
    <m/>
    <n v="0.99714285714285711"/>
    <n v="0.98353909465020573"/>
    <n v="59"/>
    <n v="0.50800000000000001"/>
    <n v="0.14929999999999999"/>
    <n v="702"/>
    <n v="224"/>
    <n v="844"/>
    <n v="1826"/>
  </r>
  <r>
    <x v="41"/>
    <s v="CalWIN"/>
    <x v="6"/>
    <x v="6"/>
    <n v="2018"/>
    <s v="2018/19"/>
    <n v="533"/>
    <n v="11493"/>
    <n v="7"/>
    <n v="223"/>
    <n v="540"/>
    <n v="11716"/>
    <n v="12256"/>
    <n v="23051"/>
    <n v="1267"/>
    <n v="21203"/>
    <n v="22470"/>
    <n v="21"/>
    <n v="560"/>
    <n v="581"/>
    <n v="1288"/>
    <n v="21763"/>
    <n v="2882514"/>
    <n v="51510"/>
    <n v="2934024"/>
    <m/>
    <n v="0.98654708520179368"/>
    <n v="0.93113772455089816"/>
    <n v="59"/>
    <n v="0.50800000000000001"/>
    <n v="0.14929999999999999"/>
    <n v="1070"/>
    <n v="396"/>
    <n v="2457"/>
    <n v="4978"/>
  </r>
  <r>
    <x v="42"/>
    <s v="CalWIN"/>
    <x v="6"/>
    <x v="6"/>
    <n v="2018"/>
    <s v="2018/19"/>
    <n v="1731"/>
    <n v="17668"/>
    <n v="4"/>
    <n v="106"/>
    <n v="1735"/>
    <n v="17774"/>
    <n v="19509"/>
    <n v="37327"/>
    <n v="4444"/>
    <n v="32651"/>
    <n v="37095"/>
    <n v="15"/>
    <n v="217"/>
    <n v="232"/>
    <n v="4459"/>
    <n v="32868"/>
    <n v="4962992"/>
    <n v="25681"/>
    <n v="4988673"/>
    <m/>
    <n v="0.94673913043478264"/>
    <n v="0.88389513108614237"/>
    <n v="59"/>
    <n v="0.50800000000000001"/>
    <n v="0.14929999999999999"/>
    <n v="1885"/>
    <n v="991"/>
    <n v="3713"/>
    <n v="8713"/>
  </r>
  <r>
    <x v="43"/>
    <s v="CalWIN"/>
    <x v="6"/>
    <x v="6"/>
    <n v="2018"/>
    <s v="2018/19"/>
    <n v="3080"/>
    <n v="38677"/>
    <n v="36"/>
    <n v="641"/>
    <n v="3116"/>
    <n v="39318"/>
    <n v="42434"/>
    <n v="79764"/>
    <n v="7466"/>
    <n v="70861"/>
    <n v="78327"/>
    <n v="111"/>
    <n v="1326"/>
    <n v="1437"/>
    <n v="7577"/>
    <n v="72187"/>
    <n v="10303118"/>
    <n v="157190"/>
    <n v="10460308"/>
    <m/>
    <n v="0.99531459170013392"/>
    <n v="0.98063380281690138"/>
    <n v="12"/>
    <n v="0.83299999999999996"/>
    <n v="5.4899999999999997E-2"/>
    <n v="3130"/>
    <n v="932"/>
    <n v="6673"/>
    <n v="13893"/>
  </r>
  <r>
    <x v="44"/>
    <s v="CalWIN"/>
    <x v="6"/>
    <x v="6"/>
    <n v="2018"/>
    <s v="2018/19"/>
    <n v="877"/>
    <n v="13176"/>
    <n v="2"/>
    <n v="30"/>
    <n v="879"/>
    <n v="13206"/>
    <n v="14085"/>
    <n v="24243"/>
    <n v="2153"/>
    <n v="22010"/>
    <n v="24163"/>
    <n v="7"/>
    <n v="73"/>
    <n v="80"/>
    <n v="2160"/>
    <n v="22083"/>
    <n v="3238520"/>
    <n v="7535"/>
    <n v="3246055"/>
    <m/>
    <n v="0.99230769230769234"/>
    <n v="0.98765432098765427"/>
    <n v="59"/>
    <n v="0.50800000000000001"/>
    <n v="0.14929999999999999"/>
    <n v="773"/>
    <n v="327"/>
    <n v="1906"/>
    <n v="4100"/>
  </r>
  <r>
    <x v="45"/>
    <s v="C-IV"/>
    <x v="6"/>
    <x v="6"/>
    <n v="2018"/>
    <s v="2018/19"/>
    <n v="1042"/>
    <n v="11026"/>
    <n v="1"/>
    <n v="20"/>
    <n v="1043"/>
    <n v="11046"/>
    <n v="12089"/>
    <n v="22357"/>
    <n v="2444"/>
    <n v="19863"/>
    <n v="22307"/>
    <n v="3"/>
    <n v="47"/>
    <n v="50"/>
    <n v="2447"/>
    <n v="19910"/>
    <n v="2900101"/>
    <n v="5430"/>
    <n v="2905531"/>
    <m/>
    <n v="0.97117117117117113"/>
    <n v="0.94392523364485981"/>
    <n v="59"/>
    <n v="0.50800000000000001"/>
    <n v="0.14929999999999999"/>
    <n v="1043"/>
    <n v="262"/>
    <n v="506"/>
    <n v="829"/>
  </r>
  <r>
    <x v="46"/>
    <s v="C-IV"/>
    <x v="6"/>
    <x v="6"/>
    <n v="2018"/>
    <s v="2018/19"/>
    <n v="6"/>
    <n v="129"/>
    <n v="0"/>
    <n v="0"/>
    <n v="6"/>
    <n v="129"/>
    <n v="135"/>
    <n v="226"/>
    <n v="15"/>
    <n v="211"/>
    <n v="226"/>
    <n v="0"/>
    <n v="0"/>
    <n v="0"/>
    <n v="15"/>
    <n v="211"/>
    <n v="28186"/>
    <n v="0"/>
    <n v="28186"/>
    <m/>
    <n v="1"/>
    <n v="1"/>
    <n v="59"/>
    <n v="0.50800000000000001"/>
    <n v="0.14929999999999999"/>
    <n v="9"/>
    <n v="3"/>
    <n v="1"/>
    <n v="1"/>
  </r>
  <r>
    <x v="47"/>
    <s v="C-IV"/>
    <x v="6"/>
    <x v="6"/>
    <n v="2018"/>
    <s v="2018/19"/>
    <n v="351"/>
    <n v="2747"/>
    <n v="0"/>
    <n v="3"/>
    <n v="351"/>
    <n v="2750"/>
    <n v="3101"/>
    <n v="6228"/>
    <n v="939"/>
    <n v="5280"/>
    <n v="6219"/>
    <n v="0"/>
    <n v="9"/>
    <n v="9"/>
    <n v="939"/>
    <n v="5289"/>
    <n v="806379"/>
    <n v="743"/>
    <n v="807122"/>
    <m/>
    <n v="0.97345132743362828"/>
    <n v="0.89743589743589747"/>
    <n v="59"/>
    <n v="0.50800000000000001"/>
    <n v="0.14929999999999999"/>
    <n v="261"/>
    <n v="89"/>
    <n v="151"/>
    <n v="272"/>
  </r>
  <r>
    <x v="48"/>
    <s v="CalWIN"/>
    <x v="6"/>
    <x v="6"/>
    <n v="2018"/>
    <s v="2018/19"/>
    <n v="2054"/>
    <n v="17934"/>
    <n v="10"/>
    <n v="111"/>
    <n v="2064"/>
    <n v="18045"/>
    <n v="20109"/>
    <n v="36940"/>
    <n v="4880"/>
    <n v="31789"/>
    <n v="36669"/>
    <n v="31"/>
    <n v="240"/>
    <n v="271"/>
    <n v="4911"/>
    <n v="32029"/>
    <n v="5069830"/>
    <n v="35164"/>
    <n v="5104994"/>
    <m/>
    <n v="0.98041958041958044"/>
    <n v="0.93905191873589167"/>
    <n v="8"/>
    <n v="0.375"/>
    <n v="3.1300000000000001E-2"/>
    <n v="1546"/>
    <n v="513"/>
    <n v="1724"/>
    <n v="3523"/>
  </r>
  <r>
    <x v="49"/>
    <s v="CalWIN"/>
    <x v="6"/>
    <x v="6"/>
    <n v="2018"/>
    <s v="2018/19"/>
    <n v="1013"/>
    <n v="14971"/>
    <n v="6"/>
    <n v="116"/>
    <n v="1019"/>
    <n v="15087"/>
    <n v="16106"/>
    <n v="27643"/>
    <n v="2436"/>
    <n v="24893"/>
    <n v="27329"/>
    <n v="25"/>
    <n v="289"/>
    <n v="314"/>
    <n v="2461"/>
    <n v="25182"/>
    <n v="3559991"/>
    <n v="27126"/>
    <n v="3587117"/>
    <m/>
    <n v="0.97468354430379744"/>
    <n v="0.52589641434262946"/>
    <n v="59"/>
    <n v="0.50800000000000001"/>
    <n v="0.14929999999999999"/>
    <n v="1053"/>
    <n v="483"/>
    <n v="2282"/>
    <n v="4799"/>
  </r>
  <r>
    <x v="50"/>
    <s v="C-IV"/>
    <x v="6"/>
    <x v="6"/>
    <n v="2018"/>
    <s v="2018/19"/>
    <n v="4230"/>
    <n v="32474"/>
    <n v="12"/>
    <n v="81"/>
    <n v="4242"/>
    <n v="32555"/>
    <n v="36797"/>
    <n v="76286"/>
    <n v="11309"/>
    <n v="64714"/>
    <n v="76023"/>
    <n v="41"/>
    <n v="222"/>
    <n v="263"/>
    <n v="11350"/>
    <n v="64936"/>
    <n v="10029428"/>
    <n v="24038"/>
    <n v="10053466"/>
    <m/>
    <n v="0.95960761684939411"/>
    <n v="0.902229845626072"/>
    <n v="7"/>
    <n v="0.42899999999999999"/>
    <n v="5.3199999999999997E-2"/>
    <n v="2820"/>
    <n v="738"/>
    <n v="3614"/>
    <n v="8066"/>
  </r>
  <r>
    <x v="51"/>
    <s v="C-IV"/>
    <x v="6"/>
    <x v="6"/>
    <n v="2018"/>
    <s v="2018/19"/>
    <n v="597"/>
    <n v="4419"/>
    <n v="4"/>
    <n v="23"/>
    <n v="601"/>
    <n v="4442"/>
    <n v="5043"/>
    <n v="11438"/>
    <n v="1687"/>
    <n v="9673"/>
    <n v="11360"/>
    <n v="14"/>
    <n v="64"/>
    <n v="78"/>
    <n v="1701"/>
    <n v="9737"/>
    <n v="1477985"/>
    <n v="9276"/>
    <n v="1487261"/>
    <m/>
    <n v="0.97512437810945274"/>
    <n v="0.91891891891891897"/>
    <n v="59"/>
    <n v="0.50800000000000001"/>
    <n v="0.14929999999999999"/>
    <n v="404"/>
    <n v="127"/>
    <n v="487"/>
    <n v="1099"/>
  </r>
  <r>
    <x v="52"/>
    <s v="C-IV"/>
    <x v="6"/>
    <x v="6"/>
    <n v="2018"/>
    <s v="2018/19"/>
    <n v="409"/>
    <n v="3733"/>
    <n v="1"/>
    <n v="3"/>
    <n v="410"/>
    <n v="3736"/>
    <n v="4146"/>
    <n v="8812"/>
    <n v="1036"/>
    <n v="7767"/>
    <n v="8803"/>
    <n v="2"/>
    <n v="7"/>
    <n v="9"/>
    <n v="1038"/>
    <n v="7774"/>
    <n v="1111123"/>
    <n v="1241"/>
    <n v="1112364"/>
    <m/>
    <n v="0.9455445544554455"/>
    <n v="0.94339622641509435"/>
    <n v="59"/>
    <n v="0.50800000000000001"/>
    <n v="0.14929999999999999"/>
    <n v="414"/>
    <n v="98"/>
    <n v="377"/>
    <n v="832"/>
  </r>
  <r>
    <x v="53"/>
    <s v="C-IV"/>
    <x v="6"/>
    <x v="6"/>
    <n v="2018"/>
    <s v="2018/19"/>
    <n v="68"/>
    <n v="898"/>
    <n v="0"/>
    <n v="1"/>
    <n v="68"/>
    <n v="899"/>
    <n v="967"/>
    <n v="1623"/>
    <n v="156"/>
    <n v="1466"/>
    <n v="1622"/>
    <n v="0"/>
    <n v="1"/>
    <n v="1"/>
    <n v="156"/>
    <n v="1467"/>
    <n v="225806"/>
    <n v="160"/>
    <n v="225966"/>
    <m/>
    <n v="1"/>
    <n v="0.8125"/>
    <n v="59"/>
    <n v="0.50800000000000001"/>
    <n v="0.14929999999999999"/>
    <n v="86"/>
    <n v="15"/>
    <n v="31"/>
    <n v="45"/>
  </r>
  <r>
    <x v="54"/>
    <s v="CalWIN"/>
    <x v="6"/>
    <x v="6"/>
    <n v="2018"/>
    <s v="2018/19"/>
    <n v="6774"/>
    <n v="42462"/>
    <n v="14"/>
    <n v="361"/>
    <n v="6788"/>
    <n v="42823"/>
    <n v="49611"/>
    <n v="113012"/>
    <n v="18628"/>
    <n v="93392"/>
    <n v="112020"/>
    <n v="53"/>
    <n v="939"/>
    <n v="992"/>
    <n v="18681"/>
    <n v="94331"/>
    <n v="15165234"/>
    <n v="118818"/>
    <n v="15284052"/>
    <m/>
    <n v="0.97265221878224972"/>
    <n v="0.8822055137844611"/>
    <n v="12"/>
    <n v="0.41699999999999998"/>
    <n v="5.4699999999999999E-2"/>
    <n v="2473"/>
    <n v="272"/>
    <n v="7163"/>
    <n v="17044"/>
  </r>
  <r>
    <x v="55"/>
    <s v="C-IV"/>
    <x v="6"/>
    <x v="6"/>
    <n v="2018"/>
    <s v="2018/19"/>
    <n v="208"/>
    <n v="2494"/>
    <n v="0"/>
    <n v="3"/>
    <n v="208"/>
    <n v="2497"/>
    <n v="2705"/>
    <n v="4641"/>
    <n v="500"/>
    <n v="4135"/>
    <n v="4635"/>
    <n v="0"/>
    <n v="6"/>
    <n v="6"/>
    <n v="500"/>
    <n v="4141"/>
    <n v="604556"/>
    <n v="670"/>
    <n v="605226"/>
    <m/>
    <n v="0.99285714285714288"/>
    <n v="0.97"/>
    <n v="59"/>
    <n v="0.50800000000000001"/>
    <n v="0.14929999999999999"/>
    <n v="215"/>
    <n v="10"/>
    <n v="81"/>
    <n v="134"/>
  </r>
  <r>
    <x v="56"/>
    <s v="CalWIN"/>
    <x v="6"/>
    <x v="6"/>
    <n v="2018"/>
    <s v="2018/19"/>
    <n v="2270"/>
    <n v="30944"/>
    <n v="7"/>
    <n v="281"/>
    <n v="2277"/>
    <n v="31225"/>
    <n v="33502"/>
    <n v="64370"/>
    <n v="5794"/>
    <n v="57999"/>
    <n v="63793"/>
    <n v="27"/>
    <n v="550"/>
    <n v="577"/>
    <n v="5821"/>
    <n v="58549"/>
    <n v="8471544"/>
    <n v="74098"/>
    <n v="8545642"/>
    <m/>
    <n v="0.99431818181818177"/>
    <n v="0.96711327649208279"/>
    <n v="13"/>
    <n v="0.38500000000000001"/>
    <n v="5.4699999999999999E-2"/>
    <n v="3088"/>
    <n v="690"/>
    <n v="5284"/>
    <n v="12468"/>
  </r>
  <r>
    <x v="57"/>
    <s v="CalWIN"/>
    <x v="6"/>
    <x v="6"/>
    <n v="2018"/>
    <s v="2018/19"/>
    <n v="642"/>
    <n v="9185"/>
    <n v="18"/>
    <n v="95"/>
    <n v="660"/>
    <n v="9280"/>
    <n v="9940"/>
    <n v="17717"/>
    <n v="1676"/>
    <n v="15696"/>
    <n v="17372"/>
    <n v="84"/>
    <n v="261"/>
    <n v="345"/>
    <n v="1760"/>
    <n v="15957"/>
    <n v="2359446"/>
    <n v="37431"/>
    <n v="2396877"/>
    <m/>
    <n v="0.85169491525423724"/>
    <n v="0.94886363636363635"/>
    <n v="59"/>
    <n v="0.50800000000000001"/>
    <n v="0.14929999999999999"/>
    <n v="1059"/>
    <n v="355"/>
    <n v="714"/>
    <n v="1446"/>
  </r>
  <r>
    <x v="58"/>
    <s v="C-IV"/>
    <x v="6"/>
    <x v="6"/>
    <n v="2018"/>
    <s v="2018/19"/>
    <n v="710"/>
    <n v="5260"/>
    <n v="1"/>
    <n v="15"/>
    <n v="711"/>
    <n v="5275"/>
    <n v="5986"/>
    <n v="12767"/>
    <n v="1941"/>
    <n v="10771"/>
    <n v="12712"/>
    <n v="5"/>
    <n v="50"/>
    <n v="55"/>
    <n v="1946"/>
    <n v="10821"/>
    <n v="1680287"/>
    <n v="4031"/>
    <n v="1684318"/>
    <m/>
    <n v="0.9847560975609756"/>
    <n v="0.92803030303030298"/>
    <n v="59"/>
    <n v="0.50800000000000001"/>
    <n v="0.14929999999999999"/>
    <n v="485"/>
    <n v="81"/>
    <n v="420"/>
    <n v="869"/>
  </r>
  <r>
    <x v="0"/>
    <s v="n/a"/>
    <x v="7"/>
    <x v="6"/>
    <n v="2018"/>
    <s v="2018/19"/>
    <n v="212095"/>
    <n v="1713469"/>
    <n v="1887"/>
    <n v="15789"/>
    <n v="213982"/>
    <n v="1729258"/>
    <n v="1943240"/>
    <n v="3913055"/>
    <n v="540811"/>
    <n v="3330844"/>
    <n v="3871655"/>
    <n v="6259"/>
    <n v="35141"/>
    <n v="41400"/>
    <n v="547070"/>
    <n v="3365985"/>
    <n v="521029257.11000001"/>
    <n v="4527228"/>
    <n v="525556485.11000001"/>
    <m/>
    <n v="0.98259149160394899"/>
    <n v="0.92020725388601032"/>
    <m/>
    <m/>
    <m/>
    <n v="168117"/>
    <n v="65048"/>
    <n v="245332"/>
    <n v="520645"/>
  </r>
  <r>
    <x v="1"/>
    <s v="CalWIN"/>
    <x v="7"/>
    <x v="6"/>
    <n v="2018"/>
    <s v="2018/19"/>
    <n v="4332"/>
    <n v="49329"/>
    <n v="62"/>
    <n v="1043"/>
    <n v="4394"/>
    <n v="50372"/>
    <n v="54766"/>
    <n v="100106"/>
    <n v="10100"/>
    <n v="87309"/>
    <n v="97409"/>
    <n v="232"/>
    <n v="2465"/>
    <n v="2697"/>
    <n v="10332"/>
    <n v="89774"/>
    <n v="13689821"/>
    <n v="281779"/>
    <n v="13971600"/>
    <m/>
    <n v="0.99244060475161988"/>
    <n v="0.99142682180036745"/>
    <m/>
    <m/>
    <m/>
    <n v="6350"/>
    <n v="2650"/>
    <n v="6190"/>
    <n v="11988"/>
  </r>
  <r>
    <x v="2"/>
    <s v="C-IV"/>
    <x v="7"/>
    <x v="6"/>
    <n v="2018"/>
    <s v="2018/19"/>
    <n v="3"/>
    <n v="66"/>
    <n v="0"/>
    <n v="0"/>
    <n v="3"/>
    <n v="66"/>
    <n v="69"/>
    <n v="118"/>
    <n v="3"/>
    <n v="115"/>
    <n v="118"/>
    <n v="0"/>
    <n v="0"/>
    <n v="0"/>
    <n v="3"/>
    <n v="115"/>
    <n v="14416"/>
    <n v="0"/>
    <n v="14416"/>
    <m/>
    <n v="1"/>
    <e v="#DIV/0!"/>
    <m/>
    <m/>
    <m/>
    <n v="3"/>
    <n v="0"/>
    <n v="4"/>
    <n v="4"/>
  </r>
  <r>
    <x v="3"/>
    <s v="C-IV"/>
    <x v="7"/>
    <x v="6"/>
    <n v="2018"/>
    <s v="2018/19"/>
    <n v="103"/>
    <n v="1402"/>
    <n v="0"/>
    <n v="0"/>
    <n v="103"/>
    <n v="1402"/>
    <n v="1505"/>
    <n v="2698"/>
    <n v="265"/>
    <n v="2432"/>
    <n v="2697"/>
    <n v="0"/>
    <n v="1"/>
    <n v="1"/>
    <n v="265"/>
    <n v="2433"/>
    <n v="351682"/>
    <n v="49"/>
    <n v="351731"/>
    <m/>
    <n v="0.9642857142857143"/>
    <n v="0.98039215686274506"/>
    <m/>
    <m/>
    <m/>
    <n v="153"/>
    <n v="30"/>
    <n v="39"/>
    <n v="69"/>
  </r>
  <r>
    <x v="4"/>
    <s v="C-IV"/>
    <x v="7"/>
    <x v="6"/>
    <n v="2018"/>
    <s v="2018/19"/>
    <n v="1411"/>
    <n v="15204"/>
    <n v="3"/>
    <n v="33"/>
    <n v="1414"/>
    <n v="15237"/>
    <n v="16651"/>
    <n v="30414"/>
    <n v="3497"/>
    <n v="26833"/>
    <n v="30330"/>
    <n v="11"/>
    <n v="73"/>
    <n v="84"/>
    <n v="3508"/>
    <n v="26906"/>
    <n v="4029523"/>
    <n v="9526"/>
    <n v="4039049"/>
    <m/>
    <n v="0.93633369923161358"/>
    <n v="0.96064139941690962"/>
    <m/>
    <m/>
    <m/>
    <n v="2329"/>
    <n v="1372"/>
    <n v="664"/>
    <n v="1153"/>
  </r>
  <r>
    <x v="5"/>
    <s v="C-IV"/>
    <x v="7"/>
    <x v="6"/>
    <n v="2018"/>
    <s v="2018/19"/>
    <n v="173"/>
    <n v="2558"/>
    <n v="0"/>
    <n v="3"/>
    <n v="173"/>
    <n v="2561"/>
    <n v="2734"/>
    <n v="4853"/>
    <n v="480"/>
    <n v="4366"/>
    <n v="4846"/>
    <n v="0"/>
    <n v="7"/>
    <n v="7"/>
    <n v="480"/>
    <n v="4373"/>
    <n v="632870"/>
    <n v="923"/>
    <n v="633793"/>
    <m/>
    <n v="0.93959731543624159"/>
    <n v="0.96907216494845361"/>
    <m/>
    <m/>
    <m/>
    <n v="191"/>
    <n v="34"/>
    <n v="50"/>
    <n v="88"/>
  </r>
  <r>
    <x v="6"/>
    <s v="C-IV"/>
    <x v="7"/>
    <x v="6"/>
    <n v="2018"/>
    <s v="2018/19"/>
    <n v="58"/>
    <n v="588"/>
    <n v="0"/>
    <n v="2"/>
    <n v="58"/>
    <n v="590"/>
    <n v="648"/>
    <n v="1374"/>
    <n v="136"/>
    <n v="1233"/>
    <n v="1369"/>
    <n v="0"/>
    <n v="5"/>
    <n v="5"/>
    <n v="136"/>
    <n v="1238"/>
    <n v="165547"/>
    <n v="192"/>
    <n v="165739"/>
    <m/>
    <n v="1"/>
    <n v="0.86206896551724133"/>
    <m/>
    <m/>
    <m/>
    <n v="96"/>
    <n v="20"/>
    <n v="101"/>
    <n v="224"/>
  </r>
  <r>
    <x v="7"/>
    <s v="CalWIN"/>
    <x v="7"/>
    <x v="6"/>
    <n v="2018"/>
    <s v="2018/19"/>
    <n v="3150"/>
    <n v="26929"/>
    <n v="34"/>
    <n v="259"/>
    <n v="3184"/>
    <n v="27188"/>
    <n v="30372"/>
    <n v="59422"/>
    <n v="7393"/>
    <n v="51236"/>
    <n v="58629"/>
    <n v="127"/>
    <n v="666"/>
    <n v="793"/>
    <n v="7520"/>
    <n v="51902"/>
    <n v="8118067"/>
    <n v="76266"/>
    <n v="8194333"/>
    <m/>
    <n v="0.92060810810810811"/>
    <n v="0.97818791946308725"/>
    <m/>
    <m/>
    <m/>
    <n v="2969"/>
    <n v="1467"/>
    <n v="4004"/>
    <n v="8084"/>
  </r>
  <r>
    <x v="8"/>
    <s v="C-IV"/>
    <x v="7"/>
    <x v="6"/>
    <n v="2018"/>
    <s v="2018/19"/>
    <n v="318"/>
    <n v="2179"/>
    <n v="0"/>
    <n v="1"/>
    <n v="318"/>
    <n v="2180"/>
    <n v="2498"/>
    <n v="4913"/>
    <n v="880"/>
    <n v="4031"/>
    <n v="4911"/>
    <n v="0"/>
    <n v="2"/>
    <n v="2"/>
    <n v="880"/>
    <n v="4033"/>
    <n v="641593"/>
    <n v="288"/>
    <n v="641881"/>
    <m/>
    <n v="0.9907407407407407"/>
    <n v="0.91666666666666663"/>
    <m/>
    <m/>
    <m/>
    <n v="175"/>
    <n v="23"/>
    <n v="84"/>
    <n v="157"/>
  </r>
  <r>
    <x v="9"/>
    <s v="C-IV"/>
    <x v="7"/>
    <x v="6"/>
    <n v="2018"/>
    <s v="2018/19"/>
    <n v="460"/>
    <n v="5962"/>
    <n v="1"/>
    <n v="12"/>
    <n v="461"/>
    <n v="5974"/>
    <n v="6435"/>
    <n v="11000"/>
    <n v="1071"/>
    <n v="9891"/>
    <n v="10962"/>
    <n v="1"/>
    <n v="37"/>
    <n v="38"/>
    <n v="1072"/>
    <n v="9928"/>
    <n v="1459834"/>
    <n v="2790"/>
    <n v="1462624"/>
    <m/>
    <n v="0.99716713881019825"/>
    <n v="0.9850746268656716"/>
    <m/>
    <m/>
    <m/>
    <n v="650"/>
    <n v="140"/>
    <n v="311"/>
    <n v="622"/>
  </r>
  <r>
    <x v="10"/>
    <s v="CalWIN"/>
    <x v="7"/>
    <x v="6"/>
    <n v="2018"/>
    <s v="2018/19"/>
    <n v="11137"/>
    <n v="80761"/>
    <n v="54"/>
    <n v="441"/>
    <n v="11191"/>
    <n v="81202"/>
    <n v="92393"/>
    <n v="211352"/>
    <n v="30079"/>
    <n v="179966"/>
    <n v="210045"/>
    <n v="189"/>
    <n v="1118"/>
    <n v="1307"/>
    <n v="30268"/>
    <n v="181084"/>
    <n v="27653504"/>
    <n v="152156"/>
    <n v="27805660"/>
    <m/>
    <n v="0.95121951219512191"/>
    <n v="0.88264192139737996"/>
    <m/>
    <m/>
    <m/>
    <n v="5577"/>
    <n v="2269"/>
    <n v="11300"/>
    <n v="25322"/>
  </r>
  <r>
    <x v="11"/>
    <s v="C-IV"/>
    <x v="7"/>
    <x v="6"/>
    <n v="2018"/>
    <s v="2018/19"/>
    <n v="181"/>
    <n v="1334"/>
    <n v="0"/>
    <n v="3"/>
    <n v="181"/>
    <n v="1337"/>
    <n v="1518"/>
    <n v="3335"/>
    <n v="482"/>
    <n v="2842"/>
    <n v="3324"/>
    <n v="1"/>
    <n v="10"/>
    <n v="11"/>
    <n v="483"/>
    <n v="2852"/>
    <n v="405065"/>
    <n v="1074"/>
    <n v="406139"/>
    <m/>
    <n v="1"/>
    <n v="0.94444444444444442"/>
    <m/>
    <m/>
    <m/>
    <n v="162"/>
    <n v="33"/>
    <n v="168"/>
    <n v="347"/>
  </r>
  <r>
    <x v="12"/>
    <s v="C-IV"/>
    <x v="7"/>
    <x v="6"/>
    <n v="2018"/>
    <s v="2018/19"/>
    <n v="799"/>
    <n v="10958"/>
    <n v="0"/>
    <n v="18"/>
    <n v="799"/>
    <n v="10976"/>
    <n v="11775"/>
    <n v="19438"/>
    <n v="1996"/>
    <n v="17397"/>
    <n v="19393"/>
    <n v="1"/>
    <n v="44"/>
    <n v="45"/>
    <n v="1997"/>
    <n v="17441"/>
    <n v="2659902"/>
    <n v="5568"/>
    <n v="2665470"/>
    <m/>
    <n v="0.98684210526315785"/>
    <n v="0.95372233400402417"/>
    <m/>
    <m/>
    <m/>
    <n v="1458"/>
    <n v="356"/>
    <n v="444"/>
    <n v="855"/>
  </r>
  <r>
    <x v="13"/>
    <s v="C-IV"/>
    <x v="7"/>
    <x v="6"/>
    <n v="2018"/>
    <s v="2018/19"/>
    <n v="2063"/>
    <n v="14767"/>
    <n v="9"/>
    <n v="126"/>
    <n v="2072"/>
    <n v="14893"/>
    <n v="16965"/>
    <n v="39952"/>
    <n v="5762"/>
    <n v="33830"/>
    <n v="39592"/>
    <n v="28"/>
    <n v="332"/>
    <n v="360"/>
    <n v="5790"/>
    <n v="34162"/>
    <n v="4957812"/>
    <n v="38244"/>
    <n v="4996056"/>
    <m/>
    <n v="0.99667036625971139"/>
    <n v="0.94434137291280151"/>
    <m/>
    <m/>
    <m/>
    <n v="1297"/>
    <n v="171"/>
    <n v="780"/>
    <n v="1547"/>
  </r>
  <r>
    <x v="14"/>
    <s v="C-IV"/>
    <x v="7"/>
    <x v="6"/>
    <n v="2018"/>
    <s v="2018/19"/>
    <n v="80"/>
    <n v="937"/>
    <n v="0"/>
    <n v="1"/>
    <n v="80"/>
    <n v="938"/>
    <n v="1018"/>
    <n v="1897"/>
    <n v="218"/>
    <n v="1676"/>
    <n v="1894"/>
    <n v="1"/>
    <n v="2"/>
    <n v="3"/>
    <n v="219"/>
    <n v="1678"/>
    <n v="236764"/>
    <n v="192"/>
    <n v="236956"/>
    <m/>
    <n v="1"/>
    <n v="0.96969696969696972"/>
    <m/>
    <m/>
    <m/>
    <n v="68"/>
    <n v="4"/>
    <n v="51"/>
    <n v="113"/>
  </r>
  <r>
    <x v="15"/>
    <s v="C-IV"/>
    <x v="7"/>
    <x v="6"/>
    <n v="2018"/>
    <s v="2018/19"/>
    <n v="9052"/>
    <n v="57768"/>
    <n v="13"/>
    <n v="408"/>
    <n v="9065"/>
    <n v="58176"/>
    <n v="67241"/>
    <n v="153790"/>
    <n v="23995"/>
    <n v="128863"/>
    <n v="152858"/>
    <n v="42"/>
    <n v="890"/>
    <n v="932"/>
    <n v="24037"/>
    <n v="129753"/>
    <n v="20061437"/>
    <n v="125710"/>
    <n v="20187147"/>
    <m/>
    <n v="0.99217764319959623"/>
    <n v="0.91606257153758108"/>
    <m/>
    <m/>
    <m/>
    <n v="6079"/>
    <n v="1857"/>
    <n v="8652"/>
    <n v="19893"/>
  </r>
  <r>
    <x v="16"/>
    <s v="C-IV"/>
    <x v="7"/>
    <x v="6"/>
    <n v="2018"/>
    <s v="2018/19"/>
    <n v="1385"/>
    <n v="9033"/>
    <n v="4"/>
    <n v="63"/>
    <n v="1389"/>
    <n v="9096"/>
    <n v="10485"/>
    <n v="23126"/>
    <n v="3861"/>
    <n v="19087"/>
    <n v="22948"/>
    <n v="16"/>
    <n v="162"/>
    <n v="178"/>
    <n v="3877"/>
    <n v="19249"/>
    <n v="2898573"/>
    <n v="16146"/>
    <n v="2914719"/>
    <m/>
    <n v="1"/>
    <n v="0.97771587743732591"/>
    <m/>
    <m/>
    <m/>
    <n v="882"/>
    <n v="162"/>
    <n v="1079"/>
    <n v="2530"/>
  </r>
  <r>
    <x v="17"/>
    <s v="C-IV"/>
    <x v="7"/>
    <x v="6"/>
    <n v="2018"/>
    <s v="2018/19"/>
    <n v="461"/>
    <n v="5783"/>
    <n v="1"/>
    <n v="9"/>
    <n v="462"/>
    <n v="5792"/>
    <n v="6254"/>
    <n v="11371"/>
    <n v="1150"/>
    <n v="10191"/>
    <n v="11341"/>
    <n v="3"/>
    <n v="27"/>
    <n v="30"/>
    <n v="1153"/>
    <n v="10218"/>
    <n v="1479792"/>
    <n v="1928"/>
    <n v="1481720"/>
    <m/>
    <n v="0.9375"/>
    <n v="0.77868852459016391"/>
    <m/>
    <m/>
    <m/>
    <n v="508"/>
    <n v="70"/>
    <n v="319"/>
    <n v="632"/>
  </r>
  <r>
    <x v="18"/>
    <s v="C-IV"/>
    <x v="7"/>
    <x v="6"/>
    <n v="2018"/>
    <s v="2018/19"/>
    <n v="196"/>
    <n v="1266"/>
    <n v="0"/>
    <n v="1"/>
    <n v="196"/>
    <n v="1267"/>
    <n v="1463"/>
    <n v="2897"/>
    <n v="538"/>
    <n v="2356"/>
    <n v="2894"/>
    <n v="1"/>
    <n v="2"/>
    <n v="3"/>
    <n v="539"/>
    <n v="2358"/>
    <n v="394034"/>
    <n v="257"/>
    <n v="394291"/>
    <m/>
    <n v="0.92391304347826086"/>
    <n v="0.88888888888888884"/>
    <m/>
    <m/>
    <m/>
    <n v="126"/>
    <n v="29"/>
    <n v="75"/>
    <n v="144"/>
  </r>
  <r>
    <x v="19"/>
    <s v="LRS"/>
    <x v="7"/>
    <x v="6"/>
    <n v="2018"/>
    <s v="2018/19"/>
    <n v="71663"/>
    <n v="473857"/>
    <n v="1045"/>
    <n v="5053"/>
    <n v="72708"/>
    <n v="478910"/>
    <n v="551618"/>
    <n v="1071511"/>
    <n v="174269"/>
    <n v="883401"/>
    <n v="1057670"/>
    <n v="3214"/>
    <n v="10627"/>
    <n v="13841"/>
    <n v="177483"/>
    <n v="894028"/>
    <n v="147177691"/>
    <n v="1532825"/>
    <n v="148710516"/>
    <m/>
    <n v="0.99197903179966529"/>
    <n v="0.90728018811379041"/>
    <m/>
    <m/>
    <m/>
    <n v="45195"/>
    <n v="22258"/>
    <n v="80539"/>
    <n v="165868"/>
  </r>
  <r>
    <x v="20"/>
    <s v="C-IV"/>
    <x v="7"/>
    <x v="6"/>
    <n v="2018"/>
    <s v="2018/19"/>
    <n v="1468"/>
    <n v="9483"/>
    <n v="7"/>
    <n v="32"/>
    <n v="1475"/>
    <n v="9515"/>
    <n v="10990"/>
    <n v="26345"/>
    <n v="4071"/>
    <n v="22155"/>
    <n v="26226"/>
    <n v="27"/>
    <n v="92"/>
    <n v="119"/>
    <n v="4098"/>
    <n v="22247"/>
    <n v="3340890"/>
    <n v="10690"/>
    <n v="3351580"/>
    <m/>
    <n v="0.9886104783599089"/>
    <n v="0.98281786941580751"/>
    <m/>
    <m/>
    <m/>
    <n v="691"/>
    <n v="10"/>
    <n v="2306"/>
    <n v="5505"/>
  </r>
  <r>
    <x v="21"/>
    <s v="C-IV"/>
    <x v="7"/>
    <x v="6"/>
    <n v="2018"/>
    <s v="2018/19"/>
    <n v="472"/>
    <n v="5366"/>
    <n v="13"/>
    <n v="150"/>
    <n v="485"/>
    <n v="5516"/>
    <n v="6001"/>
    <n v="9717"/>
    <n v="1049"/>
    <n v="8269"/>
    <n v="9318"/>
    <n v="39"/>
    <n v="360"/>
    <n v="399"/>
    <n v="1088"/>
    <n v="8629"/>
    <n v="1313104"/>
    <n v="33315"/>
    <n v="1346419"/>
    <m/>
    <n v="0.98986486486486491"/>
    <n v="0.95431472081218272"/>
    <m/>
    <m/>
    <m/>
    <n v="503"/>
    <n v="167"/>
    <n v="1056"/>
    <n v="1901"/>
  </r>
  <r>
    <x v="22"/>
    <s v="C-IV"/>
    <x v="7"/>
    <x v="6"/>
    <n v="2018"/>
    <s v="2018/19"/>
    <n v="81"/>
    <n v="926"/>
    <n v="1"/>
    <n v="3"/>
    <n v="82"/>
    <n v="929"/>
    <n v="1011"/>
    <n v="1815"/>
    <n v="230"/>
    <n v="1580"/>
    <n v="1810"/>
    <n v="1"/>
    <n v="4"/>
    <n v="5"/>
    <n v="231"/>
    <n v="1584"/>
    <n v="237438"/>
    <n v="760"/>
    <n v="238198"/>
    <m/>
    <n v="1"/>
    <n v="0.92307692307692313"/>
    <m/>
    <m/>
    <m/>
    <n v="104"/>
    <n v="13"/>
    <n v="15"/>
    <n v="29"/>
  </r>
  <r>
    <x v="23"/>
    <s v="C-IV"/>
    <x v="7"/>
    <x v="6"/>
    <n v="2018"/>
    <s v="2018/19"/>
    <n v="418"/>
    <n v="5642"/>
    <n v="1"/>
    <n v="22"/>
    <n v="419"/>
    <n v="5664"/>
    <n v="6083"/>
    <n v="11217"/>
    <n v="1051"/>
    <n v="10110"/>
    <n v="11161"/>
    <n v="4"/>
    <n v="52"/>
    <n v="56"/>
    <n v="1055"/>
    <n v="10162"/>
    <n v="1525282"/>
    <n v="8757"/>
    <n v="1534039"/>
    <m/>
    <n v="0.9341772151898734"/>
    <n v="0.91666666666666663"/>
    <m/>
    <m/>
    <m/>
    <n v="528"/>
    <n v="58"/>
    <n v="442"/>
    <n v="983"/>
  </r>
  <r>
    <x v="24"/>
    <s v="C-IV"/>
    <x v="7"/>
    <x v="6"/>
    <n v="2018"/>
    <s v="2018/19"/>
    <n v="2938"/>
    <n v="19659"/>
    <n v="5"/>
    <n v="37"/>
    <n v="2943"/>
    <n v="19696"/>
    <n v="22639"/>
    <n v="51344"/>
    <n v="7813"/>
    <n v="43407"/>
    <n v="51220"/>
    <n v="17"/>
    <n v="107"/>
    <n v="124"/>
    <n v="7830"/>
    <n v="43514"/>
    <n v="6598703"/>
    <n v="10234"/>
    <n v="6608937"/>
    <m/>
    <n v="0.98234683281412249"/>
    <n v="0.96423248882265278"/>
    <m/>
    <m/>
    <m/>
    <n v="1725"/>
    <n v="393"/>
    <n v="3010"/>
    <n v="6980"/>
  </r>
  <r>
    <x v="25"/>
    <s v="C-IV"/>
    <x v="7"/>
    <x v="6"/>
    <n v="2018"/>
    <s v="2018/19"/>
    <n v="85"/>
    <n v="511"/>
    <n v="0"/>
    <n v="0"/>
    <n v="85"/>
    <n v="511"/>
    <n v="596"/>
    <n v="1208"/>
    <n v="208"/>
    <n v="1000"/>
    <n v="1208"/>
    <n v="0"/>
    <n v="0"/>
    <n v="0"/>
    <n v="208"/>
    <n v="1000"/>
    <n v="164936"/>
    <n v="0"/>
    <n v="164936"/>
    <m/>
    <n v="0.96"/>
    <n v="1"/>
    <m/>
    <m/>
    <m/>
    <n v="39"/>
    <n v="6"/>
    <n v="28"/>
    <n v="49"/>
  </r>
  <r>
    <x v="26"/>
    <s v="C-IV"/>
    <x v="7"/>
    <x v="6"/>
    <n v="2018"/>
    <s v="2018/19"/>
    <n v="12"/>
    <n v="365"/>
    <n v="0"/>
    <n v="1"/>
    <n v="12"/>
    <n v="366"/>
    <n v="378"/>
    <n v="656"/>
    <n v="32"/>
    <n v="623"/>
    <n v="655"/>
    <n v="0"/>
    <n v="1"/>
    <n v="1"/>
    <n v="32"/>
    <n v="624"/>
    <n v="87718"/>
    <n v="160"/>
    <n v="87878"/>
    <m/>
    <n v="0.93103448275862066"/>
    <n v="1"/>
    <m/>
    <m/>
    <m/>
    <n v="44"/>
    <n v="13"/>
    <n v="47"/>
    <n v="98"/>
  </r>
  <r>
    <x v="27"/>
    <s v="C-IV"/>
    <x v="7"/>
    <x v="6"/>
    <n v="2018"/>
    <s v="2018/19"/>
    <n v="1589"/>
    <n v="16363"/>
    <n v="5"/>
    <n v="66"/>
    <n v="1594"/>
    <n v="16429"/>
    <n v="18023"/>
    <n v="39031"/>
    <n v="4123"/>
    <n v="34694"/>
    <n v="38817"/>
    <n v="19"/>
    <n v="195"/>
    <n v="214"/>
    <n v="4142"/>
    <n v="34889"/>
    <n v="4903780"/>
    <n v="18423"/>
    <n v="4922203"/>
    <m/>
    <n v="0.99433748584371462"/>
    <n v="0.95608782435129736"/>
    <m/>
    <m/>
    <m/>
    <n v="1684"/>
    <n v="512"/>
    <n v="5264"/>
    <n v="12065"/>
  </r>
  <r>
    <x v="28"/>
    <s v="C-IV"/>
    <x v="7"/>
    <x v="6"/>
    <n v="2018"/>
    <s v="2018/19"/>
    <n v="199"/>
    <n v="2599"/>
    <n v="1"/>
    <n v="15"/>
    <n v="200"/>
    <n v="2614"/>
    <n v="2814"/>
    <n v="5517"/>
    <n v="480"/>
    <n v="4986"/>
    <n v="5466"/>
    <n v="2"/>
    <n v="49"/>
    <n v="51"/>
    <n v="482"/>
    <n v="5035"/>
    <n v="668690"/>
    <n v="2265"/>
    <n v="670955"/>
    <m/>
    <n v="0.97916666666666663"/>
    <n v="0.97435897435897434"/>
    <m/>
    <m/>
    <m/>
    <n v="300"/>
    <n v="74"/>
    <n v="566"/>
    <n v="1202"/>
  </r>
  <r>
    <x v="29"/>
    <s v="C-IV"/>
    <x v="7"/>
    <x v="6"/>
    <n v="2018"/>
    <s v="2018/19"/>
    <n v="229"/>
    <n v="3977"/>
    <n v="2"/>
    <n v="6"/>
    <n v="231"/>
    <n v="3983"/>
    <n v="4214"/>
    <n v="7145"/>
    <n v="545"/>
    <n v="6581"/>
    <n v="7126"/>
    <n v="3"/>
    <n v="16"/>
    <n v="19"/>
    <n v="548"/>
    <n v="6597"/>
    <n v="965086"/>
    <n v="1539"/>
    <n v="966625"/>
    <m/>
    <n v="0.77011494252873569"/>
    <n v="0.86781609195402298"/>
    <m/>
    <m/>
    <m/>
    <n v="394"/>
    <n v="128"/>
    <n v="103"/>
    <n v="184"/>
  </r>
  <r>
    <x v="30"/>
    <s v="CalWIN"/>
    <x v="7"/>
    <x v="6"/>
    <n v="2018"/>
    <s v="2018/19"/>
    <n v="8083"/>
    <n v="98567"/>
    <n v="65"/>
    <n v="1540"/>
    <n v="8148"/>
    <n v="100107"/>
    <n v="108255"/>
    <n v="213968"/>
    <n v="20910"/>
    <n v="189393"/>
    <n v="210303"/>
    <n v="241"/>
    <n v="3424"/>
    <n v="3665"/>
    <n v="21151"/>
    <n v="192817"/>
    <n v="27873844.109999999"/>
    <n v="390042"/>
    <n v="28263886.109999999"/>
    <m/>
    <n v="0.98797750630211367"/>
    <n v="0.99787685774946921"/>
    <m/>
    <m/>
    <m/>
    <n v="8442"/>
    <n v="2928"/>
    <n v="21636"/>
    <n v="47122"/>
  </r>
  <r>
    <x v="31"/>
    <s v="CalWIN"/>
    <x v="7"/>
    <x v="6"/>
    <n v="2018"/>
    <s v="2018/19"/>
    <n v="556"/>
    <n v="7965"/>
    <n v="8"/>
    <n v="49"/>
    <n v="564"/>
    <n v="8014"/>
    <n v="8578"/>
    <n v="14822"/>
    <n v="1307"/>
    <n v="13398"/>
    <n v="14705"/>
    <n v="17"/>
    <n v="100"/>
    <n v="117"/>
    <n v="1324"/>
    <n v="13498"/>
    <n v="1834239"/>
    <n v="11648"/>
    <n v="1845887"/>
    <m/>
    <n v="1"/>
    <n v="0.90909090909090906"/>
    <m/>
    <m/>
    <m/>
    <n v="716"/>
    <n v="375"/>
    <n v="514"/>
    <n v="1076"/>
  </r>
  <r>
    <x v="32"/>
    <s v="C-IV"/>
    <x v="7"/>
    <x v="6"/>
    <n v="2018"/>
    <s v="2018/19"/>
    <n v="56"/>
    <n v="1038"/>
    <n v="0"/>
    <n v="0"/>
    <n v="56"/>
    <n v="1038"/>
    <n v="1094"/>
    <n v="1982"/>
    <n v="131"/>
    <n v="1851"/>
    <n v="1982"/>
    <n v="0"/>
    <n v="0"/>
    <n v="0"/>
    <n v="131"/>
    <n v="1851"/>
    <n v="260060"/>
    <n v="0"/>
    <n v="260060"/>
    <m/>
    <n v="0.98717948717948723"/>
    <n v="0.98305084745762716"/>
    <m/>
    <m/>
    <m/>
    <n v="127"/>
    <n v="20"/>
    <n v="38"/>
    <n v="64"/>
  </r>
  <r>
    <x v="33"/>
    <s v="C-IV"/>
    <x v="7"/>
    <x v="6"/>
    <n v="2018"/>
    <s v="2018/19"/>
    <n v="12893"/>
    <n v="102432"/>
    <n v="26"/>
    <n v="310"/>
    <n v="12919"/>
    <n v="102742"/>
    <n v="115661"/>
    <n v="250923"/>
    <n v="34930"/>
    <n v="215064"/>
    <n v="249994"/>
    <n v="102"/>
    <n v="827"/>
    <n v="929"/>
    <n v="35032"/>
    <n v="215891"/>
    <n v="32810033"/>
    <n v="91574"/>
    <n v="32901607"/>
    <m/>
    <n v="0.98578982154659611"/>
    <n v="0.86265004616805174"/>
    <m/>
    <m/>
    <m/>
    <n v="11631"/>
    <n v="3850"/>
    <n v="12119"/>
    <n v="27389"/>
  </r>
  <r>
    <x v="34"/>
    <s v="CalWIN"/>
    <x v="7"/>
    <x v="6"/>
    <n v="2018"/>
    <s v="2018/19"/>
    <n v="11695"/>
    <n v="81871"/>
    <n v="185"/>
    <n v="907"/>
    <n v="11880"/>
    <n v="82778"/>
    <n v="94658"/>
    <n v="195718"/>
    <n v="31543"/>
    <n v="161069"/>
    <n v="192612"/>
    <n v="780"/>
    <n v="2326"/>
    <n v="3106"/>
    <n v="32323"/>
    <n v="163395"/>
    <n v="26842264"/>
    <n v="340383"/>
    <n v="27182647"/>
    <m/>
    <n v="0.99506387921022066"/>
    <n v="0.92661870503597121"/>
    <m/>
    <m/>
    <m/>
    <n v="9163"/>
    <n v="3555"/>
    <n v="7015"/>
    <n v="14013"/>
  </r>
  <r>
    <x v="35"/>
    <s v="C-IV"/>
    <x v="7"/>
    <x v="6"/>
    <n v="2018"/>
    <s v="2018/19"/>
    <n v="241"/>
    <n v="1851"/>
    <n v="1"/>
    <n v="7"/>
    <n v="242"/>
    <n v="1858"/>
    <n v="2100"/>
    <n v="4473"/>
    <n v="623"/>
    <n v="3831"/>
    <n v="4454"/>
    <n v="1"/>
    <n v="18"/>
    <n v="19"/>
    <n v="624"/>
    <n v="3849"/>
    <n v="577392"/>
    <n v="1935"/>
    <n v="579327"/>
    <m/>
    <n v="1"/>
    <n v="0.98630136986301364"/>
    <m/>
    <m/>
    <m/>
    <n v="165"/>
    <n v="40"/>
    <n v="255"/>
    <n v="617"/>
  </r>
  <r>
    <x v="36"/>
    <s v="C-IV"/>
    <x v="7"/>
    <x v="6"/>
    <n v="2018"/>
    <s v="2018/19"/>
    <n v="19951"/>
    <n v="135466"/>
    <n v="37"/>
    <n v="500"/>
    <n v="19988"/>
    <n v="135966"/>
    <n v="155954"/>
    <n v="336316"/>
    <n v="52151"/>
    <n v="282773"/>
    <n v="334924"/>
    <n v="130"/>
    <n v="1262"/>
    <n v="1392"/>
    <n v="52281"/>
    <n v="284035"/>
    <n v="44889441"/>
    <n v="142072"/>
    <n v="45031513"/>
    <m/>
    <n v="0.99279035710262475"/>
    <n v="0.91076769690927217"/>
    <m/>
    <m/>
    <m/>
    <n v="13211"/>
    <n v="3969"/>
    <n v="15853"/>
    <n v="33973"/>
  </r>
  <r>
    <x v="37"/>
    <s v="CalWIN"/>
    <x v="7"/>
    <x v="6"/>
    <n v="2018"/>
    <s v="2018/19"/>
    <n v="9664"/>
    <n v="121806"/>
    <n v="106"/>
    <n v="1133"/>
    <n v="9770"/>
    <n v="122939"/>
    <n v="132709"/>
    <n v="258231"/>
    <n v="26278"/>
    <n v="228988"/>
    <n v="255266"/>
    <n v="370"/>
    <n v="2595"/>
    <n v="2965"/>
    <n v="26648"/>
    <n v="231583"/>
    <n v="33297913"/>
    <n v="308714"/>
    <n v="33606627"/>
    <m/>
    <n v="0.97920718025430065"/>
    <n v="0.96756572208945035"/>
    <m/>
    <m/>
    <m/>
    <n v="12881"/>
    <n v="6028"/>
    <n v="11709"/>
    <n v="24164"/>
  </r>
  <r>
    <x v="38"/>
    <s v="CalWIN"/>
    <x v="7"/>
    <x v="6"/>
    <n v="2018"/>
    <s v="2018/19"/>
    <n v="1794"/>
    <n v="29844"/>
    <n v="65"/>
    <n v="1185"/>
    <n v="1859"/>
    <n v="31029"/>
    <n v="32888"/>
    <n v="48189"/>
    <n v="3825"/>
    <n v="42472"/>
    <n v="46297"/>
    <n v="174"/>
    <n v="1718"/>
    <n v="1892"/>
    <n v="3999"/>
    <n v="44190"/>
    <n v="6554643"/>
    <n v="245104"/>
    <n v="6799747"/>
    <m/>
    <n v="0.9857605177993527"/>
    <n v="0.88726790450928383"/>
    <m/>
    <m/>
    <m/>
    <n v="3202"/>
    <n v="1251"/>
    <n v="3272"/>
    <n v="5318"/>
  </r>
  <r>
    <x v="39"/>
    <s v="C-IV"/>
    <x v="7"/>
    <x v="6"/>
    <n v="2018"/>
    <s v="2018/19"/>
    <n v="5723"/>
    <n v="39375"/>
    <n v="14"/>
    <n v="245"/>
    <n v="5737"/>
    <n v="39620"/>
    <n v="45357"/>
    <n v="98671"/>
    <n v="13809"/>
    <n v="84138"/>
    <n v="97947"/>
    <n v="52"/>
    <n v="672"/>
    <n v="724"/>
    <n v="13861"/>
    <n v="84810"/>
    <n v="12689118"/>
    <n v="71689"/>
    <n v="12760807"/>
    <m/>
    <n v="0.98397737983034872"/>
    <n v="0.91362620997766197"/>
    <m/>
    <m/>
    <m/>
    <n v="3476"/>
    <n v="1293"/>
    <n v="5509"/>
    <n v="11879"/>
  </r>
  <r>
    <x v="40"/>
    <s v="CalWIN"/>
    <x v="7"/>
    <x v="6"/>
    <n v="2018"/>
    <s v="2018/19"/>
    <n v="684"/>
    <n v="8316"/>
    <n v="1"/>
    <n v="23"/>
    <n v="685"/>
    <n v="8339"/>
    <n v="9024"/>
    <n v="15453"/>
    <n v="1675"/>
    <n v="13725"/>
    <n v="15400"/>
    <n v="3"/>
    <n v="50"/>
    <n v="53"/>
    <n v="1678"/>
    <n v="13775"/>
    <n v="2026512"/>
    <n v="5627"/>
    <n v="2032139"/>
    <m/>
    <n v="0.99014778325123154"/>
    <n v="0.98393574297188757"/>
    <m/>
    <m/>
    <m/>
    <n v="861"/>
    <n v="247"/>
    <n v="898"/>
    <n v="1904"/>
  </r>
  <r>
    <x v="41"/>
    <s v="CalWIN"/>
    <x v="7"/>
    <x v="6"/>
    <n v="2018"/>
    <s v="2018/19"/>
    <n v="513"/>
    <n v="11437"/>
    <n v="6"/>
    <n v="217"/>
    <n v="519"/>
    <n v="11654"/>
    <n v="12173"/>
    <n v="22898"/>
    <n v="1215"/>
    <n v="21111"/>
    <n v="22326"/>
    <n v="20"/>
    <n v="552"/>
    <n v="572"/>
    <n v="1235"/>
    <n v="21663"/>
    <n v="2878806"/>
    <n v="49491"/>
    <n v="2928297"/>
    <m/>
    <n v="0.994413407821229"/>
    <n v="0.93851132686084138"/>
    <m/>
    <m/>
    <m/>
    <n v="1210"/>
    <n v="403"/>
    <n v="2726"/>
    <n v="5385"/>
  </r>
  <r>
    <x v="42"/>
    <s v="CalWIN"/>
    <x v="7"/>
    <x v="6"/>
    <n v="2018"/>
    <s v="2018/19"/>
    <n v="1674"/>
    <n v="17537"/>
    <n v="4"/>
    <n v="102"/>
    <n v="1678"/>
    <n v="17639"/>
    <n v="19317"/>
    <n v="36837"/>
    <n v="4365"/>
    <n v="32246"/>
    <n v="36611"/>
    <n v="16"/>
    <n v="210"/>
    <n v="226"/>
    <n v="4381"/>
    <n v="32456"/>
    <n v="4890256"/>
    <n v="26112"/>
    <n v="4916368"/>
    <m/>
    <n v="0.91834862385321103"/>
    <n v="0.82919254658385089"/>
    <m/>
    <m/>
    <m/>
    <n v="2105"/>
    <n v="1051"/>
    <n v="3654"/>
    <n v="8416"/>
  </r>
  <r>
    <x v="43"/>
    <s v="CalWIN"/>
    <x v="7"/>
    <x v="6"/>
    <n v="2018"/>
    <s v="2018/19"/>
    <n v="3062"/>
    <n v="38341"/>
    <n v="35"/>
    <n v="638"/>
    <n v="3097"/>
    <n v="38979"/>
    <n v="42076"/>
    <n v="79047"/>
    <n v="7417"/>
    <n v="70223"/>
    <n v="77640"/>
    <n v="107"/>
    <n v="1300"/>
    <n v="1407"/>
    <n v="7524"/>
    <n v="71523"/>
    <n v="10188629"/>
    <n v="156712"/>
    <n v="10345341"/>
    <m/>
    <n v="0.9925544100801833"/>
    <n v="0.97418244406196208"/>
    <m/>
    <m/>
    <m/>
    <n v="3307"/>
    <n v="1053"/>
    <n v="7403"/>
    <n v="15256"/>
  </r>
  <r>
    <x v="44"/>
    <s v="CalWIN"/>
    <x v="7"/>
    <x v="6"/>
    <n v="2018"/>
    <s v="2018/19"/>
    <n v="845"/>
    <n v="13037"/>
    <n v="2"/>
    <n v="30"/>
    <n v="847"/>
    <n v="13067"/>
    <n v="13914"/>
    <n v="23956"/>
    <n v="2082"/>
    <n v="21795"/>
    <n v="23877"/>
    <n v="7"/>
    <n v="72"/>
    <n v="79"/>
    <n v="2089"/>
    <n v="21867"/>
    <n v="3174518"/>
    <n v="8608"/>
    <n v="3183126"/>
    <m/>
    <n v="0.97987927565392352"/>
    <n v="0.9854368932038835"/>
    <m/>
    <m/>
    <m/>
    <n v="951"/>
    <n v="405"/>
    <n v="1954"/>
    <n v="4122"/>
  </r>
  <r>
    <x v="45"/>
    <s v="C-IV"/>
    <x v="7"/>
    <x v="6"/>
    <n v="2018"/>
    <s v="2018/19"/>
    <n v="1023"/>
    <n v="11060"/>
    <n v="0"/>
    <n v="24"/>
    <n v="1023"/>
    <n v="11084"/>
    <n v="12107"/>
    <n v="22498"/>
    <n v="2438"/>
    <n v="20005"/>
    <n v="22443"/>
    <n v="1"/>
    <n v="54"/>
    <n v="55"/>
    <n v="2439"/>
    <n v="20059"/>
    <n v="2872610"/>
    <n v="16631"/>
    <n v="2889241"/>
    <m/>
    <n v="0.98816101026045777"/>
    <n v="0.95926680244399187"/>
    <m/>
    <m/>
    <m/>
    <n v="1333"/>
    <n v="333"/>
    <n v="456"/>
    <n v="741"/>
  </r>
  <r>
    <x v="46"/>
    <s v="C-IV"/>
    <x v="7"/>
    <x v="6"/>
    <n v="2018"/>
    <s v="2018/19"/>
    <n v="7"/>
    <n v="127"/>
    <n v="0"/>
    <n v="0"/>
    <n v="7"/>
    <n v="127"/>
    <n v="134"/>
    <n v="222"/>
    <n v="18"/>
    <n v="204"/>
    <n v="222"/>
    <n v="0"/>
    <n v="0"/>
    <n v="0"/>
    <n v="18"/>
    <n v="204"/>
    <n v="27185"/>
    <n v="14"/>
    <n v="27199"/>
    <m/>
    <n v="1"/>
    <n v="1"/>
    <m/>
    <m/>
    <m/>
    <n v="8"/>
    <n v="2"/>
    <n v="3"/>
    <n v="3"/>
  </r>
  <r>
    <x v="47"/>
    <s v="C-IV"/>
    <x v="7"/>
    <x v="6"/>
    <n v="2018"/>
    <s v="2018/19"/>
    <n v="337"/>
    <n v="2784"/>
    <n v="0"/>
    <n v="2"/>
    <n v="337"/>
    <n v="2786"/>
    <n v="3123"/>
    <n v="6291"/>
    <n v="898"/>
    <n v="5385"/>
    <n v="6283"/>
    <n v="0"/>
    <n v="8"/>
    <n v="8"/>
    <n v="898"/>
    <n v="5393"/>
    <n v="815580"/>
    <n v="917"/>
    <n v="816497"/>
    <m/>
    <n v="0.97368421052631582"/>
    <n v="0.89523809523809528"/>
    <m/>
    <m/>
    <m/>
    <n v="313"/>
    <n v="127"/>
    <n v="132"/>
    <n v="248"/>
  </r>
  <r>
    <x v="48"/>
    <s v="CalWIN"/>
    <x v="7"/>
    <x v="6"/>
    <n v="2018"/>
    <s v="2018/19"/>
    <n v="2022"/>
    <n v="18004"/>
    <n v="9"/>
    <n v="111"/>
    <n v="2031"/>
    <n v="18115"/>
    <n v="20146"/>
    <n v="36916"/>
    <n v="4774"/>
    <n v="31865"/>
    <n v="36639"/>
    <n v="27"/>
    <n v="250"/>
    <n v="277"/>
    <n v="4801"/>
    <n v="32115"/>
    <n v="5068555"/>
    <n v="33934"/>
    <n v="5102489"/>
    <m/>
    <n v="0.98922155688622759"/>
    <n v="0.94639175257731956"/>
    <m/>
    <m/>
    <m/>
    <n v="1687"/>
    <n v="598"/>
    <n v="1785"/>
    <n v="3597"/>
  </r>
  <r>
    <x v="49"/>
    <s v="CalWIN"/>
    <x v="7"/>
    <x v="6"/>
    <n v="2018"/>
    <s v="2018/19"/>
    <n v="1007"/>
    <n v="14971"/>
    <n v="6"/>
    <n v="115"/>
    <n v="1013"/>
    <n v="15086"/>
    <n v="16099"/>
    <n v="27581"/>
    <n v="2409"/>
    <n v="24862"/>
    <n v="27271"/>
    <n v="23"/>
    <n v="287"/>
    <n v="310"/>
    <n v="2432"/>
    <n v="25149"/>
    <n v="3555531"/>
    <n v="27659"/>
    <n v="3583190"/>
    <m/>
    <n v="0.96964856230031948"/>
    <n v="0.88627450980392153"/>
    <m/>
    <m/>
    <m/>
    <n v="1123"/>
    <n v="509"/>
    <n v="2411"/>
    <n v="5071"/>
  </r>
  <r>
    <x v="50"/>
    <s v="C-IV"/>
    <x v="7"/>
    <x v="6"/>
    <n v="2018"/>
    <s v="2018/19"/>
    <n v="4158"/>
    <n v="32330"/>
    <n v="12"/>
    <n v="78"/>
    <n v="4170"/>
    <n v="32408"/>
    <n v="36578"/>
    <n v="75934"/>
    <n v="11027"/>
    <n v="64646"/>
    <n v="75673"/>
    <n v="41"/>
    <n v="220"/>
    <n v="261"/>
    <n v="11068"/>
    <n v="64866"/>
    <n v="9975060"/>
    <n v="25530"/>
    <n v="10000590"/>
    <m/>
    <n v="0.93047256925583921"/>
    <n v="0.90614617940199338"/>
    <m/>
    <m/>
    <m/>
    <n v="3068"/>
    <n v="822"/>
    <n v="3993"/>
    <n v="8705"/>
  </r>
  <r>
    <x v="51"/>
    <s v="C-IV"/>
    <x v="7"/>
    <x v="6"/>
    <n v="2018"/>
    <s v="2018/19"/>
    <n v="614"/>
    <n v="4428"/>
    <n v="3"/>
    <n v="22"/>
    <n v="617"/>
    <n v="4450"/>
    <n v="5067"/>
    <n v="11483"/>
    <n v="1705"/>
    <n v="9701"/>
    <n v="11406"/>
    <n v="12"/>
    <n v="65"/>
    <n v="77"/>
    <n v="1717"/>
    <n v="9766"/>
    <n v="1476290"/>
    <n v="8172"/>
    <n v="1484462"/>
    <m/>
    <n v="0.97872340425531912"/>
    <n v="0.96354166666666663"/>
    <m/>
    <m/>
    <m/>
    <n v="430"/>
    <n v="143"/>
    <n v="496"/>
    <n v="1122"/>
  </r>
  <r>
    <x v="52"/>
    <s v="C-IV"/>
    <x v="7"/>
    <x v="6"/>
    <n v="2018"/>
    <s v="2018/19"/>
    <n v="403"/>
    <n v="3730"/>
    <n v="1"/>
    <n v="1"/>
    <n v="404"/>
    <n v="3731"/>
    <n v="4135"/>
    <n v="8717"/>
    <n v="1016"/>
    <n v="7694"/>
    <n v="8710"/>
    <n v="2"/>
    <n v="5"/>
    <n v="7"/>
    <n v="1018"/>
    <n v="7699"/>
    <n v="1103883"/>
    <n v="897"/>
    <n v="1104780"/>
    <m/>
    <n v="0.83582089552238803"/>
    <n v="0.95035460992907805"/>
    <m/>
    <m/>
    <m/>
    <n v="416"/>
    <n v="85"/>
    <n v="365"/>
    <n v="787"/>
  </r>
  <r>
    <x v="53"/>
    <s v="C-IV"/>
    <x v="7"/>
    <x v="6"/>
    <n v="2018"/>
    <s v="2018/19"/>
    <n v="75"/>
    <n v="901"/>
    <n v="0"/>
    <n v="0"/>
    <n v="75"/>
    <n v="901"/>
    <n v="976"/>
    <n v="1646"/>
    <n v="172"/>
    <n v="1474"/>
    <n v="1646"/>
    <n v="0"/>
    <n v="0"/>
    <n v="0"/>
    <n v="172"/>
    <n v="1474"/>
    <n v="236259"/>
    <n v="0"/>
    <n v="236259"/>
    <m/>
    <n v="0.94117647058823528"/>
    <n v="0.79545454545454541"/>
    <m/>
    <m/>
    <m/>
    <n v="94"/>
    <n v="17"/>
    <n v="22"/>
    <n v="27"/>
  </r>
  <r>
    <x v="54"/>
    <s v="CalWIN"/>
    <x v="7"/>
    <x v="6"/>
    <n v="2018"/>
    <s v="2018/19"/>
    <n v="6714"/>
    <n v="42639"/>
    <n v="14"/>
    <n v="367"/>
    <n v="6728"/>
    <n v="43006"/>
    <n v="49734"/>
    <n v="113221"/>
    <n v="18568"/>
    <n v="93660"/>
    <n v="112228"/>
    <n v="51"/>
    <n v="942"/>
    <n v="993"/>
    <n v="18619"/>
    <n v="94602"/>
    <n v="15104786"/>
    <n v="119417"/>
    <n v="15224203"/>
    <m/>
    <n v="0.96414538310412579"/>
    <n v="0.89427312775330392"/>
    <m/>
    <m/>
    <m/>
    <n v="2595"/>
    <n v="369"/>
    <n v="6771"/>
    <n v="15962"/>
  </r>
  <r>
    <x v="55"/>
    <s v="C-IV"/>
    <x v="7"/>
    <x v="6"/>
    <n v="2018"/>
    <s v="2018/19"/>
    <n v="200"/>
    <n v="2488"/>
    <n v="0"/>
    <n v="3"/>
    <n v="200"/>
    <n v="2491"/>
    <n v="2691"/>
    <n v="4636"/>
    <n v="491"/>
    <n v="4138"/>
    <n v="4629"/>
    <n v="0"/>
    <n v="7"/>
    <n v="7"/>
    <n v="491"/>
    <n v="4145"/>
    <n v="604106"/>
    <n v="670"/>
    <n v="604776"/>
    <m/>
    <n v="0.99350649350649356"/>
    <n v="0.98148148148148151"/>
    <m/>
    <m/>
    <m/>
    <n v="283"/>
    <n v="9"/>
    <n v="78"/>
    <n v="126"/>
  </r>
  <r>
    <x v="56"/>
    <s v="CalWIN"/>
    <x v="7"/>
    <x v="6"/>
    <n v="2018"/>
    <s v="2018/19"/>
    <n v="2219"/>
    <n v="31130"/>
    <n v="8"/>
    <n v="263"/>
    <n v="2227"/>
    <n v="31393"/>
    <n v="33620"/>
    <n v="64436"/>
    <n v="5644"/>
    <n v="58251"/>
    <n v="63895"/>
    <n v="26"/>
    <n v="515"/>
    <n v="541"/>
    <n v="5670"/>
    <n v="58766"/>
    <n v="8538101"/>
    <n v="71537"/>
    <n v="8609638"/>
    <m/>
    <n v="0.99016930638995082"/>
    <n v="0.95882990249187428"/>
    <m/>
    <m/>
    <m/>
    <n v="3240"/>
    <n v="713"/>
    <n v="5466"/>
    <n v="12651"/>
  </r>
  <r>
    <x v="57"/>
    <s v="CalWIN"/>
    <x v="7"/>
    <x v="6"/>
    <n v="2018"/>
    <s v="2018/19"/>
    <n v="655"/>
    <n v="9148"/>
    <n v="17"/>
    <n v="95"/>
    <n v="672"/>
    <n v="9243"/>
    <n v="9915"/>
    <n v="17671"/>
    <n v="1673"/>
    <n v="15656"/>
    <n v="17329"/>
    <n v="74"/>
    <n v="268"/>
    <n v="342"/>
    <n v="1747"/>
    <n v="15924"/>
    <n v="2352914"/>
    <n v="35866"/>
    <n v="2388780"/>
    <m/>
    <n v="0.84074074074074079"/>
    <n v="0.93069306930693074"/>
    <m/>
    <m/>
    <m/>
    <n v="1262"/>
    <n v="437"/>
    <n v="721"/>
    <n v="1464"/>
  </r>
  <r>
    <x v="58"/>
    <s v="C-IV"/>
    <x v="7"/>
    <x v="6"/>
    <n v="2018"/>
    <s v="2018/19"/>
    <n v="711"/>
    <n v="5274"/>
    <n v="1"/>
    <n v="14"/>
    <n v="712"/>
    <n v="5288"/>
    <n v="6000"/>
    <n v="12757"/>
    <n v="1940"/>
    <n v="10766"/>
    <n v="12706"/>
    <n v="3"/>
    <n v="48"/>
    <n v="51"/>
    <n v="1943"/>
    <n v="10814"/>
    <n v="1677175"/>
    <n v="4217"/>
    <n v="1681392"/>
    <m/>
    <n v="0.9945205479452055"/>
    <n v="0.92619926199261993"/>
    <m/>
    <m/>
    <m/>
    <n v="537"/>
    <n v="97"/>
    <n v="387"/>
    <n v="807"/>
  </r>
  <r>
    <x v="0"/>
    <s v="n/a"/>
    <x v="8"/>
    <x v="6"/>
    <n v="2018"/>
    <s v="2018/19"/>
    <n v="210002"/>
    <n v="1702077"/>
    <n v="1897"/>
    <n v="15434"/>
    <n v="211899"/>
    <n v="1717511"/>
    <n v="1929410"/>
    <n v="3887014"/>
    <n v="534720"/>
    <n v="3311371"/>
    <n v="3846091"/>
    <n v="6281"/>
    <n v="34642"/>
    <n v="40923"/>
    <n v="541001"/>
    <n v="3346013"/>
    <n v="515512682.95999998"/>
    <n v="4427462.96"/>
    <n v="519940145.92000002"/>
    <m/>
    <n v="0.98201689507206691"/>
    <n v="0.91802714198906221"/>
    <m/>
    <m/>
    <m/>
    <n v="142426"/>
    <n v="59040"/>
    <m/>
    <m/>
  </r>
  <r>
    <x v="1"/>
    <s v="CalWIN"/>
    <x v="8"/>
    <x v="6"/>
    <n v="2018"/>
    <s v="2018/19"/>
    <n v="4259"/>
    <n v="48737"/>
    <n v="57"/>
    <n v="1035"/>
    <n v="4316"/>
    <n v="49772"/>
    <n v="54088"/>
    <n v="99547"/>
    <n v="9985"/>
    <n v="86898"/>
    <n v="96883"/>
    <n v="214"/>
    <n v="2450"/>
    <n v="2664"/>
    <n v="10199"/>
    <n v="89348"/>
    <n v="13491723"/>
    <n v="277871"/>
    <n v="13769594"/>
    <m/>
    <n v="0.99029126213592233"/>
    <n v="0.9908561928512053"/>
    <m/>
    <m/>
    <m/>
    <n v="5261"/>
    <n v="2350"/>
    <m/>
    <m/>
  </r>
  <r>
    <x v="2"/>
    <s v="C-IV"/>
    <x v="8"/>
    <x v="6"/>
    <n v="2018"/>
    <s v="2018/19"/>
    <n v="2"/>
    <n v="65"/>
    <n v="0"/>
    <n v="0"/>
    <n v="2"/>
    <n v="65"/>
    <n v="67"/>
    <n v="114"/>
    <n v="2"/>
    <n v="112"/>
    <n v="114"/>
    <n v="0"/>
    <n v="0"/>
    <n v="0"/>
    <n v="2"/>
    <n v="112"/>
    <n v="14203"/>
    <n v="0"/>
    <n v="14203"/>
    <m/>
    <n v="1"/>
    <n v="1"/>
    <m/>
    <m/>
    <m/>
    <n v="2"/>
    <n v="0"/>
    <m/>
    <m/>
  </r>
  <r>
    <x v="3"/>
    <s v="C-IV"/>
    <x v="8"/>
    <x v="6"/>
    <n v="2018"/>
    <s v="2018/19"/>
    <n v="105"/>
    <n v="1374"/>
    <n v="0"/>
    <n v="0"/>
    <n v="105"/>
    <n v="1374"/>
    <n v="1479"/>
    <n v="2614"/>
    <n v="263"/>
    <n v="2350"/>
    <n v="2613"/>
    <n v="0"/>
    <n v="1"/>
    <n v="1"/>
    <n v="263"/>
    <n v="2351"/>
    <n v="340781"/>
    <n v="49"/>
    <n v="340830"/>
    <m/>
    <n v="1"/>
    <n v="1"/>
    <m/>
    <m/>
    <m/>
    <n v="122"/>
    <n v="23"/>
    <m/>
    <m/>
  </r>
  <r>
    <x v="4"/>
    <s v="C-IV"/>
    <x v="8"/>
    <x v="6"/>
    <n v="2018"/>
    <s v="2018/19"/>
    <n v="1404"/>
    <n v="15127"/>
    <n v="3"/>
    <n v="37"/>
    <n v="1407"/>
    <n v="15164"/>
    <n v="16571"/>
    <n v="30060"/>
    <n v="3460"/>
    <n v="26516"/>
    <n v="29976"/>
    <n v="9"/>
    <n v="75"/>
    <n v="84"/>
    <n v="3469"/>
    <n v="26591"/>
    <n v="3983846"/>
    <n v="9474"/>
    <n v="3993320"/>
    <m/>
    <n v="0.92105263157894735"/>
    <n v="0.9467353951890034"/>
    <m/>
    <m/>
    <m/>
    <n v="1945"/>
    <n v="1211"/>
    <m/>
    <m/>
  </r>
  <r>
    <x v="5"/>
    <s v="C-IV"/>
    <x v="8"/>
    <x v="6"/>
    <n v="2018"/>
    <s v="2018/19"/>
    <n v="158"/>
    <n v="2536"/>
    <n v="0"/>
    <n v="3"/>
    <n v="158"/>
    <n v="2539"/>
    <n v="2697"/>
    <n v="4758"/>
    <n v="426"/>
    <n v="4325"/>
    <n v="4751"/>
    <n v="0"/>
    <n v="7"/>
    <n v="7"/>
    <n v="426"/>
    <n v="4332"/>
    <n v="613394"/>
    <n v="627"/>
    <n v="614021"/>
    <m/>
    <n v="0.94392523364485981"/>
    <n v="0.92647058823529416"/>
    <m/>
    <m/>
    <m/>
    <n v="161"/>
    <n v="38"/>
    <m/>
    <m/>
  </r>
  <r>
    <x v="6"/>
    <s v="C-IV"/>
    <x v="8"/>
    <x v="6"/>
    <n v="2018"/>
    <s v="2018/19"/>
    <n v="59"/>
    <n v="549"/>
    <n v="0"/>
    <n v="2"/>
    <n v="59"/>
    <n v="551"/>
    <n v="610"/>
    <n v="1306"/>
    <n v="147"/>
    <n v="1154"/>
    <n v="1301"/>
    <n v="0"/>
    <n v="5"/>
    <n v="5"/>
    <n v="147"/>
    <n v="1159"/>
    <n v="156224"/>
    <n v="192"/>
    <n v="156416"/>
    <m/>
    <n v="0.90909090909090906"/>
    <n v="1"/>
    <m/>
    <m/>
    <m/>
    <n v="71"/>
    <n v="24"/>
    <m/>
    <m/>
  </r>
  <r>
    <x v="7"/>
    <s v="CalWIN"/>
    <x v="8"/>
    <x v="6"/>
    <n v="2018"/>
    <s v="2018/19"/>
    <n v="3057"/>
    <n v="26722"/>
    <n v="34"/>
    <n v="259"/>
    <n v="3091"/>
    <n v="26981"/>
    <n v="30072"/>
    <n v="59098"/>
    <n v="7192"/>
    <n v="51115"/>
    <n v="58307"/>
    <n v="126"/>
    <n v="665"/>
    <n v="791"/>
    <n v="7318"/>
    <n v="51780"/>
    <n v="8025219"/>
    <n v="77309"/>
    <n v="8102528"/>
    <m/>
    <n v="0.92611862643080123"/>
    <n v="0.97603485838779958"/>
    <m/>
    <m/>
    <m/>
    <n v="2409"/>
    <n v="1211"/>
    <m/>
    <m/>
  </r>
  <r>
    <x v="8"/>
    <s v="C-IV"/>
    <x v="8"/>
    <x v="6"/>
    <n v="2018"/>
    <s v="2018/19"/>
    <n v="306"/>
    <n v="2157"/>
    <n v="0"/>
    <n v="1"/>
    <n v="306"/>
    <n v="2158"/>
    <n v="2464"/>
    <n v="4845"/>
    <n v="854"/>
    <n v="3989"/>
    <n v="4843"/>
    <n v="0"/>
    <n v="2"/>
    <n v="2"/>
    <n v="854"/>
    <n v="3991"/>
    <n v="630164"/>
    <n v="288"/>
    <n v="630452"/>
    <m/>
    <n v="1"/>
    <n v="0.92207792207792205"/>
    <m/>
    <m/>
    <m/>
    <n v="176"/>
    <n v="24"/>
    <m/>
    <m/>
  </r>
  <r>
    <x v="9"/>
    <s v="C-IV"/>
    <x v="8"/>
    <x v="6"/>
    <n v="2018"/>
    <s v="2018/19"/>
    <n v="463"/>
    <n v="5845"/>
    <n v="1"/>
    <n v="12"/>
    <n v="464"/>
    <n v="5857"/>
    <n v="6321"/>
    <n v="10767"/>
    <n v="1059"/>
    <n v="9673"/>
    <n v="10732"/>
    <n v="1"/>
    <n v="34"/>
    <n v="35"/>
    <n v="1060"/>
    <n v="9707"/>
    <n v="1423826"/>
    <n v="2897"/>
    <n v="1426723"/>
    <m/>
    <n v="0.99604743083003955"/>
    <n v="0.99479166666666663"/>
    <m/>
    <m/>
    <m/>
    <n v="509"/>
    <n v="116"/>
    <m/>
    <m/>
  </r>
  <r>
    <x v="10"/>
    <s v="CalWIN"/>
    <x v="8"/>
    <x v="6"/>
    <n v="2018"/>
    <s v="2018/19"/>
    <n v="10969"/>
    <n v="79841"/>
    <n v="56"/>
    <n v="418"/>
    <n v="11025"/>
    <n v="80259"/>
    <n v="91284"/>
    <n v="208864"/>
    <n v="29566"/>
    <n v="178034"/>
    <n v="207600"/>
    <n v="192"/>
    <n v="1072"/>
    <n v="1264"/>
    <n v="29758"/>
    <n v="179106"/>
    <n v="27169401"/>
    <n v="143775"/>
    <n v="27313176"/>
    <m/>
    <n v="0.96411912450663795"/>
    <n v="0.91563786008230452"/>
    <m/>
    <m/>
    <m/>
    <n v="4430"/>
    <n v="1803"/>
    <m/>
    <m/>
  </r>
  <r>
    <x v="11"/>
    <s v="C-IV"/>
    <x v="8"/>
    <x v="6"/>
    <n v="2018"/>
    <s v="2018/19"/>
    <n v="178"/>
    <n v="1323"/>
    <n v="0"/>
    <n v="2"/>
    <n v="178"/>
    <n v="1325"/>
    <n v="1503"/>
    <n v="3263"/>
    <n v="465"/>
    <n v="2788"/>
    <n v="3253"/>
    <n v="1"/>
    <n v="9"/>
    <n v="10"/>
    <n v="466"/>
    <n v="2797"/>
    <n v="398253"/>
    <n v="661"/>
    <n v="398914"/>
    <m/>
    <n v="0.96666666666666667"/>
    <n v="0.93877551020408168"/>
    <m/>
    <m/>
    <m/>
    <n v="117"/>
    <n v="33"/>
    <m/>
    <m/>
  </r>
  <r>
    <x v="12"/>
    <s v="C-IV"/>
    <x v="8"/>
    <x v="6"/>
    <n v="2018"/>
    <s v="2018/19"/>
    <n v="772"/>
    <n v="10973"/>
    <n v="1"/>
    <n v="18"/>
    <n v="773"/>
    <n v="10991"/>
    <n v="11764"/>
    <n v="19455"/>
    <n v="1943"/>
    <n v="17465"/>
    <n v="19408"/>
    <n v="2"/>
    <n v="45"/>
    <n v="47"/>
    <n v="1945"/>
    <n v="17510"/>
    <n v="2654601"/>
    <n v="5255"/>
    <n v="2659856"/>
    <m/>
    <n v="0.9821428571428571"/>
    <n v="0.95508274231678492"/>
    <m/>
    <m/>
    <m/>
    <n v="1264"/>
    <n v="353"/>
    <m/>
    <m/>
  </r>
  <r>
    <x v="13"/>
    <s v="C-IV"/>
    <x v="8"/>
    <x v="6"/>
    <n v="2018"/>
    <s v="2018/19"/>
    <n v="2069"/>
    <n v="14774"/>
    <n v="9"/>
    <n v="122"/>
    <n v="2078"/>
    <n v="14896"/>
    <n v="16974"/>
    <n v="39951"/>
    <n v="5761"/>
    <n v="33844"/>
    <n v="39605"/>
    <n v="26"/>
    <n v="320"/>
    <n v="346"/>
    <n v="5787"/>
    <n v="34164"/>
    <n v="4953751"/>
    <n v="36194"/>
    <n v="4989945"/>
    <m/>
    <n v="0.98705035971223021"/>
    <n v="0.92413793103448272"/>
    <m/>
    <m/>
    <m/>
    <n v="1060"/>
    <n v="154"/>
    <m/>
    <m/>
  </r>
  <r>
    <x v="14"/>
    <s v="C-IV"/>
    <x v="8"/>
    <x v="6"/>
    <n v="2018"/>
    <s v="2018/19"/>
    <n v="82"/>
    <n v="908"/>
    <n v="0"/>
    <n v="1"/>
    <n v="82"/>
    <n v="909"/>
    <n v="991"/>
    <n v="1843"/>
    <n v="224"/>
    <n v="1617"/>
    <n v="1841"/>
    <n v="0"/>
    <n v="2"/>
    <n v="2"/>
    <n v="224"/>
    <n v="1619"/>
    <n v="224586"/>
    <n v="192"/>
    <n v="224778"/>
    <m/>
    <n v="1"/>
    <n v="0.96153846153846156"/>
    <m/>
    <m/>
    <m/>
    <n v="58"/>
    <n v="1"/>
    <m/>
    <m/>
  </r>
  <r>
    <x v="15"/>
    <s v="C-IV"/>
    <x v="8"/>
    <x v="6"/>
    <n v="2018"/>
    <s v="2018/19"/>
    <n v="9097"/>
    <n v="57199"/>
    <n v="11"/>
    <n v="388"/>
    <n v="9108"/>
    <n v="57587"/>
    <n v="66695"/>
    <n v="152773"/>
    <n v="24096"/>
    <n v="127793"/>
    <n v="151889"/>
    <n v="36"/>
    <n v="848"/>
    <n v="884"/>
    <n v="24132"/>
    <n v="128641"/>
    <n v="19812627"/>
    <n v="115555"/>
    <n v="19928182"/>
    <m/>
    <n v="0.98359621451104096"/>
    <n v="0.91504247876061973"/>
    <m/>
    <m/>
    <m/>
    <n v="5050"/>
    <n v="1735"/>
    <m/>
    <m/>
  </r>
  <r>
    <x v="16"/>
    <s v="C-IV"/>
    <x v="8"/>
    <x v="6"/>
    <n v="2018"/>
    <s v="2018/19"/>
    <n v="1379"/>
    <n v="8939"/>
    <n v="3"/>
    <n v="58"/>
    <n v="1382"/>
    <n v="8997"/>
    <n v="10379"/>
    <n v="22835"/>
    <n v="3847"/>
    <n v="18831"/>
    <n v="22678"/>
    <n v="12"/>
    <n v="145"/>
    <n v="157"/>
    <n v="3859"/>
    <n v="18976"/>
    <n v="2839672"/>
    <n v="14394"/>
    <n v="2854066"/>
    <m/>
    <n v="0.99750000000000005"/>
    <n v="0.97202797202797198"/>
    <m/>
    <m/>
    <m/>
    <n v="675"/>
    <n v="132"/>
    <m/>
    <m/>
  </r>
  <r>
    <x v="17"/>
    <s v="C-IV"/>
    <x v="8"/>
    <x v="6"/>
    <n v="2018"/>
    <s v="2018/19"/>
    <n v="468"/>
    <n v="5770"/>
    <n v="1"/>
    <n v="8"/>
    <n v="469"/>
    <n v="5778"/>
    <n v="6247"/>
    <n v="11319"/>
    <n v="1163"/>
    <n v="10128"/>
    <n v="11291"/>
    <n v="3"/>
    <n v="25"/>
    <n v="28"/>
    <n v="1166"/>
    <n v="10153"/>
    <n v="1476978"/>
    <n v="2202"/>
    <n v="1479180"/>
    <m/>
    <n v="0.91515151515151516"/>
    <n v="0.86567164179104472"/>
    <m/>
    <m/>
    <m/>
    <n v="443"/>
    <n v="76"/>
    <m/>
    <m/>
  </r>
  <r>
    <x v="18"/>
    <s v="C-IV"/>
    <x v="8"/>
    <x v="6"/>
    <n v="2018"/>
    <s v="2018/19"/>
    <n v="194"/>
    <n v="1249"/>
    <n v="0"/>
    <n v="1"/>
    <n v="194"/>
    <n v="1250"/>
    <n v="1444"/>
    <n v="2892"/>
    <n v="533"/>
    <n v="2356"/>
    <n v="2889"/>
    <n v="1"/>
    <n v="2"/>
    <n v="3"/>
    <n v="534"/>
    <n v="2358"/>
    <n v="389591"/>
    <n v="210"/>
    <n v="389801"/>
    <m/>
    <n v="0.98113207547169812"/>
    <n v="0.82926829268292679"/>
    <m/>
    <m/>
    <m/>
    <n v="117"/>
    <n v="19"/>
    <m/>
    <m/>
  </r>
  <r>
    <x v="19"/>
    <s v="LRS"/>
    <x v="8"/>
    <x v="6"/>
    <n v="2018"/>
    <s v="2018/19"/>
    <n v="70950"/>
    <n v="473027"/>
    <n v="1070"/>
    <n v="5010"/>
    <n v="72020"/>
    <n v="478037"/>
    <n v="550057"/>
    <n v="1066428"/>
    <n v="172477"/>
    <n v="880004"/>
    <n v="1052481"/>
    <n v="3299"/>
    <n v="10648"/>
    <n v="13947"/>
    <n v="175776"/>
    <n v="890652"/>
    <n v="146024111"/>
    <n v="1538938"/>
    <n v="147563049"/>
    <m/>
    <n v="0.99054857637931715"/>
    <n v="0.9006808169803765"/>
    <m/>
    <m/>
    <m/>
    <n v="36706"/>
    <n v="18711"/>
    <m/>
    <m/>
  </r>
  <r>
    <x v="20"/>
    <s v="C-IV"/>
    <x v="8"/>
    <x v="6"/>
    <n v="2018"/>
    <s v="2018/19"/>
    <n v="1425"/>
    <n v="9381"/>
    <n v="8"/>
    <n v="30"/>
    <n v="1433"/>
    <n v="9411"/>
    <n v="10844"/>
    <n v="25974"/>
    <n v="3990"/>
    <n v="21862"/>
    <n v="25852"/>
    <n v="29"/>
    <n v="93"/>
    <n v="122"/>
    <n v="4019"/>
    <n v="21955"/>
    <n v="3283359"/>
    <n v="10223"/>
    <n v="3293582"/>
    <m/>
    <n v="0.99715909090909094"/>
    <n v="0.97777777777777775"/>
    <m/>
    <m/>
    <m/>
    <n v="541"/>
    <n v="61"/>
    <m/>
    <m/>
  </r>
  <r>
    <x v="21"/>
    <s v="C-IV"/>
    <x v="8"/>
    <x v="6"/>
    <n v="2018"/>
    <s v="2018/19"/>
    <n v="461"/>
    <n v="5285"/>
    <n v="13"/>
    <n v="146"/>
    <n v="474"/>
    <n v="5431"/>
    <n v="5905"/>
    <n v="9590"/>
    <n v="1017"/>
    <n v="8187"/>
    <n v="9204"/>
    <n v="38"/>
    <n v="348"/>
    <n v="386"/>
    <n v="1055"/>
    <n v="8535"/>
    <n v="1297881"/>
    <n v="30777"/>
    <n v="1328658"/>
    <m/>
    <n v="0.98283261802575106"/>
    <n v="0.90909090909090906"/>
    <m/>
    <m/>
    <m/>
    <n v="414"/>
    <n v="146"/>
    <m/>
    <m/>
  </r>
  <r>
    <x v="22"/>
    <s v="C-IV"/>
    <x v="8"/>
    <x v="6"/>
    <n v="2018"/>
    <s v="2018/19"/>
    <n v="83"/>
    <n v="927"/>
    <n v="1"/>
    <n v="3"/>
    <n v="84"/>
    <n v="930"/>
    <n v="1014"/>
    <n v="1835"/>
    <n v="235"/>
    <n v="1595"/>
    <n v="1830"/>
    <n v="1"/>
    <n v="4"/>
    <n v="5"/>
    <n v="236"/>
    <n v="1599"/>
    <n v="234782"/>
    <n v="798"/>
    <n v="235580"/>
    <m/>
    <n v="1"/>
    <n v="1"/>
    <m/>
    <m/>
    <m/>
    <n v="60"/>
    <n v="12"/>
    <m/>
    <m/>
  </r>
  <r>
    <x v="23"/>
    <s v="C-IV"/>
    <x v="8"/>
    <x v="6"/>
    <n v="2018"/>
    <s v="2018/19"/>
    <n v="406"/>
    <n v="5570"/>
    <n v="1"/>
    <n v="25"/>
    <n v="407"/>
    <n v="5595"/>
    <n v="6002"/>
    <n v="11051"/>
    <n v="1035"/>
    <n v="9957"/>
    <n v="10992"/>
    <n v="3"/>
    <n v="56"/>
    <n v="59"/>
    <n v="1038"/>
    <n v="10013"/>
    <n v="1502321"/>
    <n v="6274"/>
    <n v="1508595"/>
    <m/>
    <n v="0.95945945945945943"/>
    <n v="0.84976525821596249"/>
    <m/>
    <m/>
    <m/>
    <n v="445"/>
    <n v="63"/>
    <m/>
    <m/>
  </r>
  <r>
    <x v="24"/>
    <s v="C-IV"/>
    <x v="8"/>
    <x v="6"/>
    <n v="2018"/>
    <s v="2018/19"/>
    <n v="2880"/>
    <n v="19553"/>
    <n v="6"/>
    <n v="36"/>
    <n v="2886"/>
    <n v="19589"/>
    <n v="22475"/>
    <n v="50700"/>
    <n v="7670"/>
    <n v="42907"/>
    <n v="50577"/>
    <n v="18"/>
    <n v="105"/>
    <n v="123"/>
    <n v="7688"/>
    <n v="43012"/>
    <n v="6517110"/>
    <n v="9130"/>
    <n v="6526240"/>
    <m/>
    <n v="0.99743260590500638"/>
    <n v="0.971830985915493"/>
    <m/>
    <m/>
    <m/>
    <n v="1466"/>
    <n v="374"/>
    <m/>
    <m/>
  </r>
  <r>
    <x v="25"/>
    <s v="C-IV"/>
    <x v="8"/>
    <x v="6"/>
    <n v="2018"/>
    <s v="2018/19"/>
    <n v="77"/>
    <n v="519"/>
    <n v="0"/>
    <n v="0"/>
    <n v="77"/>
    <n v="519"/>
    <n v="596"/>
    <n v="1209"/>
    <n v="191"/>
    <n v="1018"/>
    <n v="1209"/>
    <n v="0"/>
    <n v="0"/>
    <n v="0"/>
    <n v="191"/>
    <n v="1018"/>
    <n v="157686"/>
    <n v="0"/>
    <n v="157686"/>
    <m/>
    <n v="0.96551724137931039"/>
    <n v="0.9"/>
    <m/>
    <m/>
    <m/>
    <n v="44"/>
    <n v="4"/>
    <m/>
    <m/>
  </r>
  <r>
    <x v="26"/>
    <s v="C-IV"/>
    <x v="8"/>
    <x v="6"/>
    <n v="2018"/>
    <s v="2018/19"/>
    <n v="12"/>
    <n v="366"/>
    <n v="0"/>
    <n v="1"/>
    <n v="12"/>
    <n v="367"/>
    <n v="379"/>
    <n v="648"/>
    <n v="29"/>
    <n v="618"/>
    <n v="647"/>
    <n v="0"/>
    <n v="1"/>
    <n v="1"/>
    <n v="29"/>
    <n v="619"/>
    <n v="82879"/>
    <n v="160"/>
    <n v="83039"/>
    <m/>
    <n v="1"/>
    <n v="1"/>
    <m/>
    <m/>
    <m/>
    <n v="41"/>
    <n v="10"/>
    <m/>
    <m/>
  </r>
  <r>
    <x v="27"/>
    <s v="C-IV"/>
    <x v="8"/>
    <x v="6"/>
    <n v="2018"/>
    <s v="2018/19"/>
    <n v="1526"/>
    <n v="15962"/>
    <n v="5"/>
    <n v="64"/>
    <n v="1531"/>
    <n v="16026"/>
    <n v="17557"/>
    <n v="37925"/>
    <n v="3943"/>
    <n v="33777"/>
    <n v="37720"/>
    <n v="16"/>
    <n v="189"/>
    <n v="205"/>
    <n v="3959"/>
    <n v="33966"/>
    <n v="4720420"/>
    <n v="16014"/>
    <n v="4736434"/>
    <m/>
    <n v="0.99543378995433796"/>
    <n v="0.952755905511811"/>
    <m/>
    <m/>
    <m/>
    <n v="1655"/>
    <n v="559"/>
    <m/>
    <m/>
  </r>
  <r>
    <x v="28"/>
    <s v="C-IV"/>
    <x v="8"/>
    <x v="6"/>
    <n v="2018"/>
    <s v="2018/19"/>
    <n v="191"/>
    <n v="2566"/>
    <n v="1"/>
    <n v="14"/>
    <n v="192"/>
    <n v="2580"/>
    <n v="2772"/>
    <n v="5446"/>
    <n v="447"/>
    <n v="4950"/>
    <n v="5397"/>
    <n v="2"/>
    <n v="47"/>
    <n v="49"/>
    <n v="449"/>
    <n v="4997"/>
    <n v="656749"/>
    <n v="2678"/>
    <n v="659427"/>
    <m/>
    <n v="0.92929292929292928"/>
    <n v="0.92982456140350878"/>
    <m/>
    <m/>
    <m/>
    <n v="234"/>
    <n v="64"/>
    <m/>
    <m/>
  </r>
  <r>
    <x v="29"/>
    <s v="C-IV"/>
    <x v="8"/>
    <x v="6"/>
    <n v="2018"/>
    <s v="2018/19"/>
    <n v="227"/>
    <n v="3990"/>
    <n v="1"/>
    <n v="9"/>
    <n v="228"/>
    <n v="3999"/>
    <n v="4227"/>
    <n v="7189"/>
    <n v="540"/>
    <n v="6628"/>
    <n v="7168"/>
    <n v="2"/>
    <n v="19"/>
    <n v="21"/>
    <n v="542"/>
    <n v="6647"/>
    <n v="960279"/>
    <n v="1760"/>
    <n v="962039"/>
    <m/>
    <n v="0.87830687830687837"/>
    <n v="0.81060606060606055"/>
    <m/>
    <m/>
    <m/>
    <n v="359"/>
    <n v="140"/>
    <m/>
    <m/>
  </r>
  <r>
    <x v="30"/>
    <s v="CalWIN"/>
    <x v="8"/>
    <x v="6"/>
    <n v="2018"/>
    <s v="2018/19"/>
    <n v="8014"/>
    <n v="97643"/>
    <n v="70"/>
    <n v="1488"/>
    <n v="8084"/>
    <n v="99131"/>
    <n v="107215"/>
    <n v="212839"/>
    <n v="20845"/>
    <n v="188387"/>
    <n v="209232"/>
    <n v="253"/>
    <n v="3354"/>
    <n v="3607"/>
    <n v="21098"/>
    <n v="191741"/>
    <n v="27583149.960000001"/>
    <n v="380302.96"/>
    <n v="27963452.920000002"/>
    <m/>
    <n v="0.99047165316817531"/>
    <n v="0.99801291604570297"/>
    <m/>
    <m/>
    <m/>
    <n v="7583"/>
    <n v="3033"/>
    <m/>
    <m/>
  </r>
  <r>
    <x v="31"/>
    <s v="CalWIN"/>
    <x v="8"/>
    <x v="6"/>
    <n v="2018"/>
    <s v="2018/19"/>
    <n v="568"/>
    <n v="7755"/>
    <n v="4"/>
    <n v="48"/>
    <n v="572"/>
    <n v="7803"/>
    <n v="8375"/>
    <n v="14564"/>
    <n v="1293"/>
    <n v="13158"/>
    <n v="14451"/>
    <n v="16"/>
    <n v="97"/>
    <n v="113"/>
    <n v="1309"/>
    <n v="13255"/>
    <n v="1809656"/>
    <n v="11288"/>
    <n v="1820944"/>
    <m/>
    <n v="0.98473282442748089"/>
    <n v="0.89880952380952384"/>
    <m/>
    <m/>
    <m/>
    <n v="618"/>
    <n v="373"/>
    <m/>
    <m/>
  </r>
  <r>
    <x v="32"/>
    <s v="C-IV"/>
    <x v="8"/>
    <x v="6"/>
    <n v="2018"/>
    <s v="2018/19"/>
    <n v="62"/>
    <n v="1003"/>
    <n v="0"/>
    <n v="0"/>
    <n v="62"/>
    <n v="1003"/>
    <n v="1065"/>
    <n v="1945"/>
    <n v="146"/>
    <n v="1799"/>
    <n v="1945"/>
    <n v="0"/>
    <n v="0"/>
    <n v="0"/>
    <n v="146"/>
    <n v="1799"/>
    <n v="255083"/>
    <n v="0"/>
    <n v="255083"/>
    <m/>
    <n v="1"/>
    <n v="0.94339622641509435"/>
    <m/>
    <m/>
    <m/>
    <n v="99"/>
    <n v="20"/>
    <m/>
    <m/>
  </r>
  <r>
    <x v="33"/>
    <s v="C-IV"/>
    <x v="8"/>
    <x v="6"/>
    <n v="2018"/>
    <s v="2018/19"/>
    <n v="12882"/>
    <n v="101799"/>
    <n v="27"/>
    <n v="308"/>
    <n v="12909"/>
    <n v="102107"/>
    <n v="115016"/>
    <n v="249349"/>
    <n v="34926"/>
    <n v="213508"/>
    <n v="248434"/>
    <n v="97"/>
    <n v="818"/>
    <n v="915"/>
    <n v="35023"/>
    <n v="214326"/>
    <n v="32502956"/>
    <n v="89734"/>
    <n v="32592690"/>
    <m/>
    <n v="0.98096371207614519"/>
    <n v="0.8313856427378965"/>
    <m/>
    <m/>
    <m/>
    <n v="9697"/>
    <n v="3366"/>
    <m/>
    <m/>
  </r>
  <r>
    <x v="34"/>
    <s v="CalWIN"/>
    <x v="8"/>
    <x v="6"/>
    <n v="2018"/>
    <s v="2018/19"/>
    <n v="11509"/>
    <n v="81394"/>
    <n v="180"/>
    <n v="877"/>
    <n v="11689"/>
    <n v="82271"/>
    <n v="93960"/>
    <n v="194200"/>
    <n v="30077"/>
    <n v="161115"/>
    <n v="191192"/>
    <n v="757"/>
    <n v="2251"/>
    <n v="3008"/>
    <n v="30834"/>
    <n v="163366"/>
    <n v="26600667"/>
    <n v="328501"/>
    <n v="26929168"/>
    <m/>
    <n v="0.99668141592920356"/>
    <n v="0.92942453854505969"/>
    <m/>
    <m/>
    <m/>
    <n v="7798"/>
    <n v="3182"/>
    <m/>
    <m/>
  </r>
  <r>
    <x v="35"/>
    <s v="C-IV"/>
    <x v="8"/>
    <x v="6"/>
    <n v="2018"/>
    <s v="2018/19"/>
    <n v="247"/>
    <n v="1846"/>
    <n v="1"/>
    <n v="8"/>
    <n v="248"/>
    <n v="1854"/>
    <n v="2102"/>
    <n v="4473"/>
    <n v="652"/>
    <n v="3802"/>
    <n v="4454"/>
    <n v="1"/>
    <n v="18"/>
    <n v="19"/>
    <n v="653"/>
    <n v="3820"/>
    <n v="574098"/>
    <n v="1594"/>
    <n v="575692"/>
    <m/>
    <n v="0.95918367346938771"/>
    <n v="0.97959183673469385"/>
    <m/>
    <m/>
    <m/>
    <n v="141"/>
    <n v="32"/>
    <m/>
    <m/>
  </r>
  <r>
    <x v="36"/>
    <s v="C-IV"/>
    <x v="8"/>
    <x v="6"/>
    <n v="2018"/>
    <s v="2018/19"/>
    <n v="19848"/>
    <n v="134610"/>
    <n v="40"/>
    <n v="481"/>
    <n v="19888"/>
    <n v="135091"/>
    <n v="154979"/>
    <n v="334211"/>
    <n v="51797"/>
    <n v="281026"/>
    <n v="332823"/>
    <n v="139"/>
    <n v="1249"/>
    <n v="1388"/>
    <n v="51936"/>
    <n v="282275"/>
    <n v="44462989"/>
    <n v="141134"/>
    <n v="44604123"/>
    <m/>
    <n v="0.99005823036500495"/>
    <n v="0.94573144573144574"/>
    <m/>
    <m/>
    <m/>
    <n v="10594"/>
    <n v="3317"/>
    <m/>
    <m/>
  </r>
  <r>
    <x v="37"/>
    <s v="CalWIN"/>
    <x v="8"/>
    <x v="6"/>
    <n v="2018"/>
    <s v="2018/19"/>
    <n v="9528"/>
    <n v="121410"/>
    <n v="108"/>
    <n v="1110"/>
    <n v="9636"/>
    <n v="122520"/>
    <n v="132156"/>
    <n v="258120"/>
    <n v="25965"/>
    <n v="229214"/>
    <n v="255179"/>
    <n v="387"/>
    <n v="2554"/>
    <n v="2941"/>
    <n v="26352"/>
    <n v="231768"/>
    <n v="33141450"/>
    <n v="302774"/>
    <n v="33444224"/>
    <m/>
    <n v="0.97703585938880055"/>
    <n v="0.97124735729386891"/>
    <m/>
    <m/>
    <m/>
    <n v="11835"/>
    <n v="5949"/>
    <m/>
    <m/>
  </r>
  <r>
    <x v="38"/>
    <s v="CalWIN"/>
    <x v="8"/>
    <x v="6"/>
    <n v="2018"/>
    <s v="2018/19"/>
    <n v="1797"/>
    <n v="29688"/>
    <n v="62"/>
    <n v="1130"/>
    <n v="1859"/>
    <n v="30818"/>
    <n v="32677"/>
    <n v="48009"/>
    <n v="3791"/>
    <n v="42376"/>
    <n v="46167"/>
    <n v="164"/>
    <n v="1678"/>
    <n v="1842"/>
    <n v="3955"/>
    <n v="44054"/>
    <n v="6549107"/>
    <n v="237426"/>
    <n v="6786533"/>
    <m/>
    <n v="0.97172859450726978"/>
    <n v="0.87323943661971826"/>
    <m/>
    <m/>
    <m/>
    <n v="2769"/>
    <n v="1265"/>
    <m/>
    <m/>
  </r>
  <r>
    <x v="39"/>
    <s v="C-IV"/>
    <x v="8"/>
    <x v="6"/>
    <n v="2018"/>
    <s v="2018/19"/>
    <n v="5606"/>
    <n v="39051"/>
    <n v="12"/>
    <n v="240"/>
    <n v="5618"/>
    <n v="39291"/>
    <n v="44909"/>
    <n v="97748"/>
    <n v="13611"/>
    <n v="83433"/>
    <n v="97044"/>
    <n v="43"/>
    <n v="661"/>
    <n v="704"/>
    <n v="13654"/>
    <n v="84094"/>
    <n v="12528973"/>
    <n v="71390"/>
    <n v="12600363"/>
    <m/>
    <n v="0.98549042367962858"/>
    <n v="0.90893169877408053"/>
    <m/>
    <m/>
    <m/>
    <n v="2897"/>
    <n v="1045"/>
    <m/>
    <m/>
  </r>
  <r>
    <x v="40"/>
    <s v="CalWIN"/>
    <x v="8"/>
    <x v="6"/>
    <n v="2018"/>
    <s v="2018/19"/>
    <n v="659"/>
    <n v="8204"/>
    <n v="1"/>
    <n v="23"/>
    <n v="660"/>
    <n v="8227"/>
    <n v="8887"/>
    <n v="15221"/>
    <n v="1609"/>
    <n v="13560"/>
    <n v="15169"/>
    <n v="4"/>
    <n v="48"/>
    <n v="52"/>
    <n v="1613"/>
    <n v="13608"/>
    <n v="1982352"/>
    <n v="5888"/>
    <n v="1988240"/>
    <m/>
    <n v="0.9779005524861879"/>
    <n v="0.95370370370370372"/>
    <m/>
    <m/>
    <m/>
    <n v="787"/>
    <n v="284"/>
    <m/>
    <m/>
  </r>
  <r>
    <x v="41"/>
    <s v="CalWIN"/>
    <x v="8"/>
    <x v="6"/>
    <n v="2018"/>
    <s v="2018/19"/>
    <n v="517"/>
    <n v="11214"/>
    <n v="7"/>
    <n v="220"/>
    <n v="524"/>
    <n v="11434"/>
    <n v="11958"/>
    <n v="22465"/>
    <n v="1237"/>
    <n v="20658"/>
    <n v="21895"/>
    <n v="20"/>
    <n v="550"/>
    <n v="570"/>
    <n v="1257"/>
    <n v="21208"/>
    <n v="2803488"/>
    <n v="52315"/>
    <n v="2855803"/>
    <m/>
    <n v="0.98349056603773588"/>
    <n v="0.92481203007518797"/>
    <m/>
    <m/>
    <m/>
    <n v="1037"/>
    <n v="418"/>
    <m/>
    <m/>
  </r>
  <r>
    <x v="42"/>
    <s v="CalWIN"/>
    <x v="8"/>
    <x v="6"/>
    <n v="2018"/>
    <s v="2018/19"/>
    <n v="1628"/>
    <n v="17540"/>
    <n v="4"/>
    <n v="101"/>
    <n v="1632"/>
    <n v="17641"/>
    <n v="19273"/>
    <n v="36808"/>
    <n v="4274"/>
    <n v="32312"/>
    <n v="36586"/>
    <n v="17"/>
    <n v="205"/>
    <n v="222"/>
    <n v="4291"/>
    <n v="32517"/>
    <n v="4859408"/>
    <n v="26325"/>
    <n v="4885733"/>
    <m/>
    <n v="0.91291866028708135"/>
    <n v="0.89169675090252709"/>
    <m/>
    <m/>
    <m/>
    <n v="2472"/>
    <n v="1539"/>
    <m/>
    <m/>
  </r>
  <r>
    <x v="43"/>
    <s v="CalWIN"/>
    <x v="8"/>
    <x v="6"/>
    <n v="2018"/>
    <s v="2018/19"/>
    <n v="3019"/>
    <n v="37784"/>
    <n v="34"/>
    <n v="604"/>
    <n v="3053"/>
    <n v="38388"/>
    <n v="41441"/>
    <n v="77911"/>
    <n v="7274"/>
    <n v="69287"/>
    <n v="76561"/>
    <n v="106"/>
    <n v="1244"/>
    <n v="1350"/>
    <n v="7380"/>
    <n v="70531"/>
    <n v="10043937"/>
    <n v="148131"/>
    <n v="10192068"/>
    <m/>
    <n v="0.99161585365853655"/>
    <n v="0.97222222222222221"/>
    <m/>
    <m/>
    <m/>
    <n v="2850"/>
    <n v="1096"/>
    <m/>
    <m/>
  </r>
  <r>
    <x v="44"/>
    <s v="CalWIN"/>
    <x v="8"/>
    <x v="6"/>
    <n v="2018"/>
    <s v="2018/19"/>
    <n v="840"/>
    <n v="12813"/>
    <n v="1"/>
    <n v="32"/>
    <n v="841"/>
    <n v="12845"/>
    <n v="13686"/>
    <n v="23519"/>
    <n v="2052"/>
    <n v="21388"/>
    <n v="23440"/>
    <n v="4"/>
    <n v="75"/>
    <n v="79"/>
    <n v="2056"/>
    <n v="21463"/>
    <n v="3091762"/>
    <n v="7722"/>
    <n v="3099484"/>
    <m/>
    <n v="0.98913043478260865"/>
    <n v="0.97687861271676302"/>
    <m/>
    <m/>
    <m/>
    <n v="1102"/>
    <n v="598"/>
    <m/>
    <m/>
  </r>
  <r>
    <x v="45"/>
    <s v="C-IV"/>
    <x v="8"/>
    <x v="6"/>
    <n v="2018"/>
    <s v="2018/19"/>
    <n v="1035"/>
    <n v="10780"/>
    <n v="1"/>
    <n v="21"/>
    <n v="1036"/>
    <n v="10801"/>
    <n v="11837"/>
    <n v="21913"/>
    <n v="2478"/>
    <n v="19384"/>
    <n v="21862"/>
    <n v="2"/>
    <n v="49"/>
    <n v="51"/>
    <n v="2480"/>
    <n v="19433"/>
    <n v="2823264"/>
    <n v="5310"/>
    <n v="2828574"/>
    <m/>
    <n v="0.96442687747035571"/>
    <n v="0.89724310776942351"/>
    <m/>
    <m/>
    <m/>
    <n v="1032"/>
    <n v="270"/>
    <m/>
    <m/>
  </r>
  <r>
    <x v="46"/>
    <s v="C-IV"/>
    <x v="8"/>
    <x v="6"/>
    <n v="2018"/>
    <s v="2018/19"/>
    <n v="7"/>
    <n v="126"/>
    <n v="0"/>
    <n v="0"/>
    <n v="7"/>
    <n v="126"/>
    <n v="133"/>
    <n v="221"/>
    <n v="19"/>
    <n v="202"/>
    <n v="221"/>
    <n v="0"/>
    <n v="0"/>
    <n v="0"/>
    <n v="19"/>
    <n v="202"/>
    <n v="26801"/>
    <n v="15"/>
    <n v="26816"/>
    <m/>
    <n v="1"/>
    <n v="1"/>
    <m/>
    <m/>
    <m/>
    <n v="15"/>
    <n v="1"/>
    <m/>
    <m/>
  </r>
  <r>
    <x v="47"/>
    <s v="C-IV"/>
    <x v="8"/>
    <x v="6"/>
    <n v="2018"/>
    <s v="2018/19"/>
    <n v="335"/>
    <n v="2782"/>
    <n v="0"/>
    <n v="3"/>
    <n v="335"/>
    <n v="2785"/>
    <n v="3120"/>
    <n v="6329"/>
    <n v="885"/>
    <n v="5435"/>
    <n v="6320"/>
    <n v="0"/>
    <n v="9"/>
    <n v="9"/>
    <n v="885"/>
    <n v="5444"/>
    <n v="817930"/>
    <n v="1033"/>
    <n v="818963"/>
    <m/>
    <n v="0.984375"/>
    <n v="0.95238095238095233"/>
    <m/>
    <m/>
    <m/>
    <n v="245"/>
    <n v="97"/>
    <m/>
    <m/>
  </r>
  <r>
    <x v="48"/>
    <s v="CalWIN"/>
    <x v="8"/>
    <x v="6"/>
    <n v="2018"/>
    <s v="2018/19"/>
    <n v="1998"/>
    <n v="17897"/>
    <n v="6"/>
    <n v="108"/>
    <n v="2004"/>
    <n v="18005"/>
    <n v="20009"/>
    <n v="36898"/>
    <n v="4700"/>
    <n v="31920"/>
    <n v="36620"/>
    <n v="19"/>
    <n v="259"/>
    <n v="278"/>
    <n v="4719"/>
    <n v="32179"/>
    <n v="5037562"/>
    <n v="34638"/>
    <n v="5072200"/>
    <m/>
    <n v="0.98874824191279886"/>
    <n v="0.95145631067961167"/>
    <m/>
    <m/>
    <m/>
    <n v="1484"/>
    <n v="579"/>
    <m/>
    <m/>
  </r>
  <r>
    <x v="49"/>
    <s v="CalWIN"/>
    <x v="8"/>
    <x v="6"/>
    <n v="2018"/>
    <s v="2018/19"/>
    <n v="1015"/>
    <n v="14768"/>
    <n v="6"/>
    <n v="117"/>
    <n v="1021"/>
    <n v="14885"/>
    <n v="15906"/>
    <n v="27371"/>
    <n v="2444"/>
    <n v="24605"/>
    <n v="27049"/>
    <n v="23"/>
    <n v="299"/>
    <n v="322"/>
    <n v="2467"/>
    <n v="24904"/>
    <n v="3505256"/>
    <n v="26787"/>
    <n v="3532043"/>
    <m/>
    <n v="0.98991935483870963"/>
    <n v="0.78640776699029125"/>
    <m/>
    <m/>
    <m/>
    <n v="983"/>
    <n v="481"/>
    <m/>
    <m/>
  </r>
  <r>
    <x v="50"/>
    <s v="C-IV"/>
    <x v="8"/>
    <x v="6"/>
    <n v="2018"/>
    <s v="2018/19"/>
    <n v="4086"/>
    <n v="32014"/>
    <n v="10"/>
    <n v="81"/>
    <n v="4096"/>
    <n v="32095"/>
    <n v="36191"/>
    <n v="75154"/>
    <n v="10910"/>
    <n v="63978"/>
    <n v="74888"/>
    <n v="36"/>
    <n v="230"/>
    <n v="266"/>
    <n v="10946"/>
    <n v="64208"/>
    <n v="9843470"/>
    <n v="26568"/>
    <n v="9870038"/>
    <m/>
    <n v="0.94886363636363635"/>
    <n v="0.91272051996285974"/>
    <m/>
    <m/>
    <m/>
    <n v="2605"/>
    <n v="644"/>
    <m/>
    <m/>
  </r>
  <r>
    <x v="51"/>
    <s v="C-IV"/>
    <x v="8"/>
    <x v="6"/>
    <n v="2018"/>
    <s v="2018/19"/>
    <n v="595"/>
    <n v="4383"/>
    <n v="3"/>
    <n v="20"/>
    <n v="598"/>
    <n v="4403"/>
    <n v="5001"/>
    <n v="11295"/>
    <n v="1679"/>
    <n v="9544"/>
    <n v="11223"/>
    <n v="9"/>
    <n v="63"/>
    <n v="72"/>
    <n v="1688"/>
    <n v="9607"/>
    <n v="1438325"/>
    <n v="7008"/>
    <n v="1445333"/>
    <m/>
    <n v="0.98369565217391308"/>
    <n v="0.92810457516339873"/>
    <m/>
    <m/>
    <m/>
    <n v="377"/>
    <n v="115"/>
    <m/>
    <m/>
  </r>
  <r>
    <x v="52"/>
    <s v="C-IV"/>
    <x v="8"/>
    <x v="6"/>
    <n v="2018"/>
    <s v="2018/19"/>
    <n v="401"/>
    <n v="3721"/>
    <n v="1"/>
    <n v="2"/>
    <n v="402"/>
    <n v="3723"/>
    <n v="4125"/>
    <n v="8724"/>
    <n v="1020"/>
    <n v="7697"/>
    <n v="8717"/>
    <n v="2"/>
    <n v="5"/>
    <n v="7"/>
    <n v="1022"/>
    <n v="7702"/>
    <n v="1102424"/>
    <n v="863"/>
    <n v="1103287"/>
    <m/>
    <n v="0.90640394088669951"/>
    <n v="0.95270270270270274"/>
    <m/>
    <m/>
    <m/>
    <n v="352"/>
    <n v="80"/>
    <m/>
    <m/>
  </r>
  <r>
    <x v="53"/>
    <s v="C-IV"/>
    <x v="8"/>
    <x v="6"/>
    <n v="2018"/>
    <s v="2018/19"/>
    <n v="72"/>
    <n v="888"/>
    <n v="0"/>
    <n v="0"/>
    <n v="72"/>
    <n v="888"/>
    <n v="960"/>
    <n v="1655"/>
    <n v="168"/>
    <n v="1487"/>
    <n v="1655"/>
    <n v="0"/>
    <n v="0"/>
    <n v="0"/>
    <n v="168"/>
    <n v="1487"/>
    <n v="233041"/>
    <n v="0"/>
    <n v="233041"/>
    <m/>
    <n v="1"/>
    <n v="0.96"/>
    <m/>
    <m/>
    <m/>
    <n v="61"/>
    <n v="19"/>
    <m/>
    <m/>
  </r>
  <r>
    <x v="54"/>
    <s v="CalWIN"/>
    <x v="8"/>
    <x v="6"/>
    <n v="2018"/>
    <s v="2018/19"/>
    <n v="6683"/>
    <n v="42258"/>
    <n v="14"/>
    <n v="344"/>
    <n v="6697"/>
    <n v="42602"/>
    <n v="49299"/>
    <n v="112819"/>
    <n v="18572"/>
    <n v="93307"/>
    <n v="111879"/>
    <n v="55"/>
    <n v="885"/>
    <n v="940"/>
    <n v="18627"/>
    <n v="94192"/>
    <n v="14857597"/>
    <n v="107459"/>
    <n v="14965056"/>
    <m/>
    <n v="0.9667673716012084"/>
    <n v="0.85059171597633132"/>
    <m/>
    <m/>
    <m/>
    <n v="2469"/>
    <n v="237"/>
    <m/>
    <m/>
  </r>
  <r>
    <x v="55"/>
    <s v="C-IV"/>
    <x v="8"/>
    <x v="6"/>
    <n v="2018"/>
    <s v="2018/19"/>
    <n v="202"/>
    <n v="2501"/>
    <n v="0"/>
    <n v="3"/>
    <n v="202"/>
    <n v="2504"/>
    <n v="2706"/>
    <n v="4651"/>
    <n v="487"/>
    <n v="4158"/>
    <n v="4645"/>
    <n v="0"/>
    <n v="6"/>
    <n v="6"/>
    <n v="487"/>
    <n v="4164"/>
    <n v="604026"/>
    <n v="678"/>
    <n v="604704"/>
    <m/>
    <n v="0.9779411764705882"/>
    <n v="0.98837209302325579"/>
    <m/>
    <m/>
    <m/>
    <n v="176"/>
    <n v="23"/>
    <m/>
    <m/>
  </r>
  <r>
    <x v="56"/>
    <s v="CalWIN"/>
    <x v="8"/>
    <x v="6"/>
    <n v="2018"/>
    <s v="2018/19"/>
    <n v="2229"/>
    <n v="30748"/>
    <n v="6"/>
    <n v="250"/>
    <n v="2235"/>
    <n v="30998"/>
    <n v="33233"/>
    <n v="64134"/>
    <n v="5687"/>
    <n v="57930"/>
    <n v="63617"/>
    <n v="22"/>
    <n v="495"/>
    <n v="517"/>
    <n v="5709"/>
    <n v="58425"/>
    <n v="8423465"/>
    <n v="66971"/>
    <n v="8490436"/>
    <m/>
    <n v="0.98502139800285304"/>
    <n v="0.95867768595041325"/>
    <m/>
    <m/>
    <m/>
    <n v="2640"/>
    <n v="674"/>
    <m/>
    <m/>
  </r>
  <r>
    <x v="57"/>
    <s v="CalWIN"/>
    <x v="8"/>
    <x v="6"/>
    <n v="2018"/>
    <s v="2018/19"/>
    <n v="657"/>
    <n v="8925"/>
    <n v="16"/>
    <n v="97"/>
    <n v="673"/>
    <n v="9022"/>
    <n v="9695"/>
    <n v="17417"/>
    <n v="1661"/>
    <n v="15411"/>
    <n v="17072"/>
    <n v="70"/>
    <n v="275"/>
    <n v="345"/>
    <n v="1731"/>
    <n v="15686"/>
    <n v="2294683"/>
    <n v="36948"/>
    <n v="2331631"/>
    <m/>
    <n v="0.88300220750551872"/>
    <n v="0.94886363636363635"/>
    <m/>
    <m/>
    <m/>
    <n v="1429"/>
    <n v="768"/>
    <m/>
    <m/>
  </r>
  <r>
    <x v="58"/>
    <s v="C-IV"/>
    <x v="8"/>
    <x v="6"/>
    <n v="2018"/>
    <s v="2018/19"/>
    <n v="704"/>
    <n v="5298"/>
    <n v="1"/>
    <n v="15"/>
    <n v="705"/>
    <n v="5313"/>
    <n v="6018"/>
    <n v="12752"/>
    <n v="1901"/>
    <n v="10799"/>
    <n v="12700"/>
    <n v="4"/>
    <n v="48"/>
    <n v="52"/>
    <n v="1905"/>
    <n v="10847"/>
    <n v="1679346"/>
    <n v="4763"/>
    <n v="1684109"/>
    <m/>
    <n v="0.98101265822784811"/>
    <n v="0.90336134453781514"/>
    <m/>
    <m/>
    <m/>
    <n v="444"/>
    <n v="88"/>
    <m/>
    <m/>
  </r>
  <r>
    <x v="0"/>
    <s v="n/a"/>
    <x v="9"/>
    <x v="6"/>
    <n v="2019"/>
    <s v="2018/19"/>
    <n v="207996"/>
    <n v="1703648"/>
    <n v="1954"/>
    <n v="14705"/>
    <n v="209950"/>
    <n v="1718353"/>
    <n v="1928303"/>
    <n v="3870534"/>
    <n v="529793"/>
    <n v="3300857"/>
    <n v="3830650"/>
    <n v="6435"/>
    <n v="33449"/>
    <n v="39884"/>
    <n v="536228"/>
    <n v="3334306"/>
    <n v="519987215.94"/>
    <n v="4357878.17"/>
    <n v="524345094.11000001"/>
    <m/>
    <n v="0.98119734301054728"/>
    <n v="0.92297043058464379"/>
    <m/>
    <m/>
    <m/>
    <n v="161946"/>
    <n v="68942"/>
    <m/>
    <m/>
  </r>
  <r>
    <x v="1"/>
    <s v="CalWIN"/>
    <x v="9"/>
    <x v="6"/>
    <n v="2019"/>
    <s v="2018/19"/>
    <n v="4171"/>
    <n v="49196"/>
    <n v="57"/>
    <n v="1005"/>
    <n v="4228"/>
    <n v="50201"/>
    <n v="54429"/>
    <n v="99336"/>
    <n v="9701"/>
    <n v="87034"/>
    <n v="96735"/>
    <n v="211"/>
    <n v="2390"/>
    <n v="2601"/>
    <n v="9912"/>
    <n v="89424"/>
    <n v="13590230"/>
    <n v="270434"/>
    <n v="13860664"/>
    <m/>
    <n v="0.9923617476321418"/>
    <n v="0.99301242236024845"/>
    <m/>
    <m/>
    <m/>
    <n v="5743"/>
    <n v="2468"/>
    <m/>
    <m/>
  </r>
  <r>
    <x v="2"/>
    <s v="C-IV"/>
    <x v="9"/>
    <x v="6"/>
    <n v="2019"/>
    <s v="2018/19"/>
    <n v="2"/>
    <n v="71"/>
    <n v="0"/>
    <n v="0"/>
    <n v="2"/>
    <n v="71"/>
    <n v="73"/>
    <n v="124"/>
    <n v="2"/>
    <n v="122"/>
    <n v="124"/>
    <n v="0"/>
    <n v="0"/>
    <n v="0"/>
    <n v="2"/>
    <n v="122"/>
    <n v="15616"/>
    <n v="0"/>
    <n v="15616"/>
    <m/>
    <n v="1"/>
    <n v="0.5"/>
    <m/>
    <m/>
    <m/>
    <n v="9"/>
    <n v="0"/>
    <m/>
    <m/>
  </r>
  <r>
    <x v="3"/>
    <s v="C-IV"/>
    <x v="9"/>
    <x v="6"/>
    <n v="2019"/>
    <s v="2018/19"/>
    <n v="96"/>
    <n v="1378"/>
    <n v="0"/>
    <n v="0"/>
    <n v="96"/>
    <n v="1378"/>
    <n v="1474"/>
    <n v="2589"/>
    <n v="235"/>
    <n v="2353"/>
    <n v="2588"/>
    <n v="0"/>
    <n v="1"/>
    <n v="1"/>
    <n v="235"/>
    <n v="2354"/>
    <n v="339911"/>
    <n v="52"/>
    <n v="339963"/>
    <m/>
    <n v="0.97802197802197799"/>
    <n v="0.9538461538461539"/>
    <m/>
    <m/>
    <m/>
    <n v="139"/>
    <n v="27"/>
    <m/>
    <m/>
  </r>
  <r>
    <x v="4"/>
    <s v="C-IV"/>
    <x v="9"/>
    <x v="6"/>
    <n v="2019"/>
    <s v="2018/19"/>
    <n v="1408"/>
    <n v="15333"/>
    <n v="4"/>
    <n v="33"/>
    <n v="1412"/>
    <n v="15366"/>
    <n v="16778"/>
    <n v="30174"/>
    <n v="3453"/>
    <n v="26640"/>
    <n v="30093"/>
    <n v="11"/>
    <n v="70"/>
    <n v="81"/>
    <n v="3464"/>
    <n v="26710"/>
    <n v="4098008"/>
    <n v="8944"/>
    <n v="4106952"/>
    <m/>
    <n v="0.83597883597883604"/>
    <n v="0.95015576323987538"/>
    <m/>
    <m/>
    <m/>
    <n v="2000"/>
    <n v="1129"/>
    <m/>
    <m/>
  </r>
  <r>
    <x v="5"/>
    <s v="C-IV"/>
    <x v="9"/>
    <x v="6"/>
    <n v="2019"/>
    <s v="2018/19"/>
    <n v="150"/>
    <n v="2514"/>
    <n v="0"/>
    <n v="3"/>
    <n v="150"/>
    <n v="2517"/>
    <n v="2667"/>
    <n v="4682"/>
    <n v="384"/>
    <n v="4291"/>
    <n v="4675"/>
    <n v="0"/>
    <n v="7"/>
    <n v="7"/>
    <n v="384"/>
    <n v="4298"/>
    <n v="649535"/>
    <n v="630"/>
    <n v="650165"/>
    <m/>
    <n v="0.9285714285714286"/>
    <n v="0.97014925373134331"/>
    <m/>
    <m/>
    <m/>
    <n v="159"/>
    <n v="27"/>
    <m/>
    <m/>
  </r>
  <r>
    <x v="6"/>
    <s v="C-IV"/>
    <x v="9"/>
    <x v="6"/>
    <n v="2019"/>
    <s v="2018/19"/>
    <n v="63"/>
    <n v="574"/>
    <n v="0"/>
    <n v="2"/>
    <n v="63"/>
    <n v="576"/>
    <n v="639"/>
    <n v="1358"/>
    <n v="149"/>
    <n v="1204"/>
    <n v="1353"/>
    <n v="0"/>
    <n v="5"/>
    <n v="5"/>
    <n v="149"/>
    <n v="1209"/>
    <n v="164640"/>
    <n v="192"/>
    <n v="164832"/>
    <m/>
    <n v="0.9"/>
    <n v="0.92307692307692313"/>
    <m/>
    <m/>
    <m/>
    <n v="80"/>
    <n v="21"/>
    <m/>
    <m/>
  </r>
  <r>
    <x v="7"/>
    <s v="CalWIN"/>
    <x v="9"/>
    <x v="6"/>
    <n v="2019"/>
    <s v="2018/19"/>
    <n v="3064"/>
    <n v="26806"/>
    <n v="29"/>
    <n v="255"/>
    <n v="3093"/>
    <n v="27061"/>
    <n v="30154"/>
    <n v="58965"/>
    <n v="7236"/>
    <n v="50961"/>
    <n v="58197"/>
    <n v="106"/>
    <n v="662"/>
    <n v="768"/>
    <n v="7342"/>
    <n v="51623"/>
    <n v="8171223"/>
    <n v="76426"/>
    <n v="8247649"/>
    <m/>
    <n v="0.92814371257485029"/>
    <n v="0.99021526418786687"/>
    <m/>
    <m/>
    <m/>
    <n v="2710"/>
    <n v="1294"/>
    <m/>
    <m/>
  </r>
  <r>
    <x v="8"/>
    <s v="C-IV"/>
    <x v="9"/>
    <x v="6"/>
    <n v="2019"/>
    <s v="2018/19"/>
    <n v="303"/>
    <n v="2202"/>
    <n v="0"/>
    <n v="1"/>
    <n v="303"/>
    <n v="2203"/>
    <n v="2506"/>
    <n v="5259"/>
    <n v="849"/>
    <n v="4408"/>
    <n v="5257"/>
    <n v="0"/>
    <n v="2"/>
    <n v="2"/>
    <n v="849"/>
    <n v="4410"/>
    <n v="639364"/>
    <n v="289"/>
    <n v="639653"/>
    <m/>
    <n v="1"/>
    <n v="0.90697674418604646"/>
    <m/>
    <m/>
    <m/>
    <n v="217"/>
    <n v="33"/>
    <m/>
    <m/>
  </r>
  <r>
    <x v="9"/>
    <s v="C-IV"/>
    <x v="9"/>
    <x v="6"/>
    <n v="2019"/>
    <s v="2018/19"/>
    <n v="472"/>
    <n v="5867"/>
    <n v="1"/>
    <n v="12"/>
    <n v="473"/>
    <n v="5879"/>
    <n v="6352"/>
    <n v="10800"/>
    <n v="1084"/>
    <n v="9681"/>
    <n v="10765"/>
    <n v="1"/>
    <n v="34"/>
    <n v="35"/>
    <n v="1085"/>
    <n v="9715"/>
    <n v="1720063"/>
    <n v="3157"/>
    <n v="1723220"/>
    <m/>
    <n v="0.98473282442748089"/>
    <n v="1"/>
    <m/>
    <m/>
    <m/>
    <n v="679"/>
    <n v="121"/>
    <m/>
    <m/>
  </r>
  <r>
    <x v="10"/>
    <s v="CalWIN"/>
    <x v="9"/>
    <x v="6"/>
    <n v="2019"/>
    <s v="2018/19"/>
    <n v="10807"/>
    <n v="79149"/>
    <n v="57"/>
    <n v="416"/>
    <n v="10864"/>
    <n v="79565"/>
    <n v="90429"/>
    <n v="206798"/>
    <n v="29146"/>
    <n v="176414"/>
    <n v="205560"/>
    <n v="187"/>
    <n v="1051"/>
    <n v="1238"/>
    <n v="29333"/>
    <n v="177465"/>
    <n v="27384335"/>
    <n v="137686"/>
    <n v="27522021"/>
    <m/>
    <n v="0.94593039976991655"/>
    <n v="0.95158501440922194"/>
    <m/>
    <m/>
    <m/>
    <n v="5345"/>
    <n v="2088"/>
    <m/>
    <m/>
  </r>
  <r>
    <x v="11"/>
    <s v="C-IV"/>
    <x v="9"/>
    <x v="6"/>
    <n v="2019"/>
    <s v="2018/19"/>
    <n v="173"/>
    <n v="1305"/>
    <n v="1"/>
    <n v="2"/>
    <n v="174"/>
    <n v="1307"/>
    <n v="1481"/>
    <n v="3192"/>
    <n v="459"/>
    <n v="2722"/>
    <n v="3181"/>
    <n v="4"/>
    <n v="7"/>
    <n v="11"/>
    <n v="463"/>
    <n v="2729"/>
    <n v="394029"/>
    <n v="715"/>
    <n v="394744"/>
    <m/>
    <n v="0.96875"/>
    <n v="0.93478260869565222"/>
    <m/>
    <m/>
    <m/>
    <n v="142"/>
    <n v="36"/>
    <m/>
    <m/>
  </r>
  <r>
    <x v="12"/>
    <s v="C-IV"/>
    <x v="9"/>
    <x v="6"/>
    <n v="2019"/>
    <s v="2018/19"/>
    <n v="793"/>
    <n v="11126"/>
    <n v="1"/>
    <n v="18"/>
    <n v="794"/>
    <n v="11144"/>
    <n v="11938"/>
    <n v="19675"/>
    <n v="2018"/>
    <n v="17612"/>
    <n v="19630"/>
    <n v="2"/>
    <n v="43"/>
    <n v="45"/>
    <n v="2020"/>
    <n v="17655"/>
    <n v="2716977"/>
    <n v="5237"/>
    <n v="2722214"/>
    <m/>
    <n v="0.99331550802139035"/>
    <n v="0.97904761904761906"/>
    <m/>
    <m/>
    <m/>
    <n v="1389"/>
    <n v="380"/>
    <m/>
    <m/>
  </r>
  <r>
    <x v="13"/>
    <s v="C-IV"/>
    <x v="9"/>
    <x v="6"/>
    <n v="2019"/>
    <s v="2018/19"/>
    <n v="2082"/>
    <n v="14859"/>
    <n v="10"/>
    <n v="111"/>
    <n v="2092"/>
    <n v="14970"/>
    <n v="17062"/>
    <n v="40074"/>
    <n v="5752"/>
    <n v="33998"/>
    <n v="39750"/>
    <n v="29"/>
    <n v="295"/>
    <n v="324"/>
    <n v="5781"/>
    <n v="34293"/>
    <n v="5037794"/>
    <n v="34587"/>
    <n v="5072381"/>
    <m/>
    <n v="0.98076923076923073"/>
    <n v="0.9314420803782506"/>
    <m/>
    <m/>
    <m/>
    <n v="1057"/>
    <n v="126"/>
    <m/>
    <m/>
  </r>
  <r>
    <x v="14"/>
    <s v="C-IV"/>
    <x v="9"/>
    <x v="6"/>
    <n v="2019"/>
    <s v="2018/19"/>
    <n v="73"/>
    <n v="917"/>
    <n v="0"/>
    <n v="0"/>
    <n v="73"/>
    <n v="917"/>
    <n v="990"/>
    <n v="1836"/>
    <n v="200"/>
    <n v="1635"/>
    <n v="1835"/>
    <n v="0"/>
    <n v="1"/>
    <n v="1"/>
    <n v="200"/>
    <n v="1636"/>
    <n v="228172"/>
    <n v="0"/>
    <n v="228172"/>
    <m/>
    <n v="1"/>
    <n v="0.96875"/>
    <m/>
    <m/>
    <m/>
    <n v="84"/>
    <n v="6"/>
    <m/>
    <m/>
  </r>
  <r>
    <x v="15"/>
    <s v="C-IV"/>
    <x v="9"/>
    <x v="6"/>
    <n v="2019"/>
    <s v="2018/19"/>
    <n v="9006"/>
    <n v="57066"/>
    <n v="10"/>
    <n v="369"/>
    <n v="9016"/>
    <n v="57435"/>
    <n v="66451"/>
    <n v="151430"/>
    <n v="23741"/>
    <n v="126829"/>
    <n v="150570"/>
    <n v="31"/>
    <n v="829"/>
    <n v="860"/>
    <n v="23772"/>
    <n v="127658"/>
    <n v="19832713"/>
    <n v="114444"/>
    <n v="19947157"/>
    <m/>
    <n v="0.99019607843137258"/>
    <n v="0.94813544792113158"/>
    <m/>
    <m/>
    <m/>
    <n v="5546"/>
    <n v="1794"/>
    <m/>
    <m/>
  </r>
  <r>
    <x v="16"/>
    <s v="C-IV"/>
    <x v="9"/>
    <x v="6"/>
    <n v="2019"/>
    <s v="2018/19"/>
    <n v="1336"/>
    <n v="8960"/>
    <n v="3"/>
    <n v="59"/>
    <n v="1339"/>
    <n v="9019"/>
    <n v="10358"/>
    <n v="22719"/>
    <n v="3719"/>
    <n v="18837"/>
    <n v="22556"/>
    <n v="12"/>
    <n v="151"/>
    <n v="163"/>
    <n v="3731"/>
    <n v="18988"/>
    <n v="2868795"/>
    <n v="16083"/>
    <n v="2884878"/>
    <m/>
    <n v="1"/>
    <n v="0.96418732782369143"/>
    <m/>
    <m/>
    <m/>
    <n v="818"/>
    <n v="142"/>
    <m/>
    <m/>
  </r>
  <r>
    <x v="17"/>
    <s v="C-IV"/>
    <x v="9"/>
    <x v="6"/>
    <n v="2019"/>
    <s v="2018/19"/>
    <n v="467"/>
    <n v="5771"/>
    <n v="1"/>
    <n v="8"/>
    <n v="468"/>
    <n v="5779"/>
    <n v="6247"/>
    <n v="11285"/>
    <n v="1174"/>
    <n v="10084"/>
    <n v="11258"/>
    <n v="3"/>
    <n v="24"/>
    <n v="27"/>
    <n v="1177"/>
    <n v="10108"/>
    <n v="1487893"/>
    <n v="2112"/>
    <n v="1490005"/>
    <m/>
    <n v="0.93661971830985913"/>
    <n v="0.9015544041450777"/>
    <m/>
    <m/>
    <m/>
    <n v="437"/>
    <n v="88"/>
    <m/>
    <m/>
  </r>
  <r>
    <x v="18"/>
    <s v="C-IV"/>
    <x v="9"/>
    <x v="6"/>
    <n v="2019"/>
    <s v="2018/19"/>
    <n v="190"/>
    <n v="1281"/>
    <n v="0"/>
    <n v="1"/>
    <n v="190"/>
    <n v="1282"/>
    <n v="1472"/>
    <n v="2870"/>
    <n v="522"/>
    <n v="2343"/>
    <n v="2865"/>
    <n v="2"/>
    <n v="3"/>
    <n v="5"/>
    <n v="524"/>
    <n v="2346"/>
    <n v="394995"/>
    <n v="493"/>
    <n v="395488"/>
    <m/>
    <n v="0.94444444444444442"/>
    <n v="0.80597014925373134"/>
    <m/>
    <m/>
    <m/>
    <n v="128"/>
    <n v="24"/>
    <m/>
    <m/>
  </r>
  <r>
    <x v="19"/>
    <s v="LRS"/>
    <x v="9"/>
    <x v="6"/>
    <n v="2019"/>
    <s v="2018/19"/>
    <n v="70586"/>
    <n v="472355"/>
    <n v="1139"/>
    <n v="4753"/>
    <n v="71725"/>
    <n v="477108"/>
    <n v="548833"/>
    <n v="1061135"/>
    <n v="171171"/>
    <n v="876147"/>
    <n v="1047318"/>
    <n v="3485"/>
    <n v="10332"/>
    <n v="13817"/>
    <n v="174656"/>
    <n v="886479"/>
    <n v="147299693"/>
    <n v="1543646"/>
    <n v="148843339"/>
    <m/>
    <n v="0.99253284491564231"/>
    <n v="0.90942028985507251"/>
    <m/>
    <m/>
    <m/>
    <n v="42277"/>
    <n v="23975"/>
    <m/>
    <m/>
  </r>
  <r>
    <x v="20"/>
    <s v="C-IV"/>
    <x v="9"/>
    <x v="6"/>
    <n v="2019"/>
    <s v="2018/19"/>
    <n v="1403"/>
    <n v="9355"/>
    <n v="8"/>
    <n v="29"/>
    <n v="1411"/>
    <n v="9384"/>
    <n v="10795"/>
    <n v="25849"/>
    <n v="3908"/>
    <n v="21820"/>
    <n v="25728"/>
    <n v="26"/>
    <n v="95"/>
    <n v="121"/>
    <n v="3934"/>
    <n v="21915"/>
    <n v="3304601"/>
    <n v="9628"/>
    <n v="3314229"/>
    <m/>
    <n v="0.9926108374384236"/>
    <n v="0.98168498168498164"/>
    <m/>
    <m/>
    <m/>
    <n v="678"/>
    <n v="61"/>
    <m/>
    <m/>
  </r>
  <r>
    <x v="21"/>
    <s v="C-IV"/>
    <x v="9"/>
    <x v="6"/>
    <n v="2019"/>
    <s v="2018/19"/>
    <n v="440"/>
    <n v="5341"/>
    <n v="12"/>
    <n v="136"/>
    <n v="452"/>
    <n v="5477"/>
    <n v="5929"/>
    <n v="9570"/>
    <n v="966"/>
    <n v="8241"/>
    <n v="9207"/>
    <n v="33"/>
    <n v="330"/>
    <n v="363"/>
    <n v="999"/>
    <n v="8571"/>
    <n v="1321691"/>
    <n v="28556"/>
    <n v="1350247"/>
    <m/>
    <n v="0.97333333333333338"/>
    <n v="0.89847715736040612"/>
    <m/>
    <m/>
    <m/>
    <n v="471"/>
    <n v="170"/>
    <m/>
    <m/>
  </r>
  <r>
    <x v="22"/>
    <s v="C-IV"/>
    <x v="9"/>
    <x v="6"/>
    <n v="2019"/>
    <s v="2018/19"/>
    <n v="77"/>
    <n v="935"/>
    <n v="1"/>
    <n v="3"/>
    <n v="78"/>
    <n v="938"/>
    <n v="1016"/>
    <n v="1822"/>
    <n v="205"/>
    <n v="1612"/>
    <n v="1817"/>
    <n v="1"/>
    <n v="4"/>
    <n v="5"/>
    <n v="206"/>
    <n v="1616"/>
    <n v="237979"/>
    <n v="788"/>
    <n v="238767"/>
    <m/>
    <n v="1"/>
    <n v="0.9"/>
    <m/>
    <m/>
    <m/>
    <n v="83"/>
    <n v="14"/>
    <m/>
    <m/>
  </r>
  <r>
    <x v="23"/>
    <s v="C-IV"/>
    <x v="9"/>
    <x v="6"/>
    <n v="2019"/>
    <s v="2018/19"/>
    <n v="409"/>
    <n v="5606"/>
    <n v="1"/>
    <n v="24"/>
    <n v="410"/>
    <n v="5630"/>
    <n v="6040"/>
    <n v="11145"/>
    <n v="1034"/>
    <n v="10052"/>
    <n v="11086"/>
    <n v="2"/>
    <n v="57"/>
    <n v="59"/>
    <n v="1036"/>
    <n v="10109"/>
    <n v="1544142"/>
    <n v="5580"/>
    <n v="1549722"/>
    <m/>
    <n v="0.95760598503740646"/>
    <n v="0.80740740740740746"/>
    <m/>
    <m/>
    <m/>
    <n v="536"/>
    <n v="68"/>
    <m/>
    <m/>
  </r>
  <r>
    <x v="24"/>
    <s v="C-IV"/>
    <x v="9"/>
    <x v="6"/>
    <n v="2019"/>
    <s v="2018/19"/>
    <n v="2838"/>
    <n v="19544"/>
    <n v="6"/>
    <n v="35"/>
    <n v="2844"/>
    <n v="19579"/>
    <n v="22423"/>
    <n v="50476"/>
    <n v="7564"/>
    <n v="42793"/>
    <n v="50357"/>
    <n v="20"/>
    <n v="99"/>
    <n v="119"/>
    <n v="7584"/>
    <n v="42892"/>
    <n v="6565969"/>
    <n v="10554"/>
    <n v="6576523"/>
    <m/>
    <n v="0.99425287356321834"/>
    <n v="0.96713615023474175"/>
    <m/>
    <m/>
    <m/>
    <n v="1709"/>
    <n v="344"/>
    <m/>
    <m/>
  </r>
  <r>
    <x v="25"/>
    <s v="C-IV"/>
    <x v="9"/>
    <x v="6"/>
    <n v="2019"/>
    <s v="2018/19"/>
    <n v="73"/>
    <n v="523"/>
    <n v="0"/>
    <n v="0"/>
    <n v="73"/>
    <n v="523"/>
    <n v="596"/>
    <n v="1229"/>
    <n v="183"/>
    <n v="1046"/>
    <n v="1229"/>
    <n v="0"/>
    <n v="0"/>
    <n v="0"/>
    <n v="183"/>
    <n v="1046"/>
    <n v="159037"/>
    <n v="0"/>
    <n v="159037"/>
    <m/>
    <n v="0.94736842105263164"/>
    <n v="0.96153846153846156"/>
    <m/>
    <m/>
    <m/>
    <n v="53"/>
    <n v="9"/>
    <m/>
    <m/>
  </r>
  <r>
    <x v="26"/>
    <s v="C-IV"/>
    <x v="9"/>
    <x v="6"/>
    <n v="2019"/>
    <s v="2018/19"/>
    <n v="8"/>
    <n v="383"/>
    <n v="0"/>
    <n v="0"/>
    <n v="8"/>
    <n v="383"/>
    <n v="391"/>
    <n v="655"/>
    <n v="22"/>
    <n v="633"/>
    <n v="655"/>
    <n v="0"/>
    <n v="0"/>
    <n v="0"/>
    <n v="22"/>
    <n v="633"/>
    <n v="89568"/>
    <n v="0"/>
    <n v="89568"/>
    <m/>
    <n v="0.94285714285714284"/>
    <n v="0.91666666666666663"/>
    <m/>
    <m/>
    <m/>
    <n v="59"/>
    <n v="14"/>
    <m/>
    <m/>
  </r>
  <r>
    <x v="27"/>
    <s v="C-IV"/>
    <x v="9"/>
    <x v="6"/>
    <n v="2019"/>
    <s v="2018/19"/>
    <n v="1507"/>
    <n v="15680"/>
    <n v="5"/>
    <n v="65"/>
    <n v="1512"/>
    <n v="15745"/>
    <n v="17257"/>
    <n v="37032"/>
    <n v="3866"/>
    <n v="32961"/>
    <n v="36827"/>
    <n v="17"/>
    <n v="188"/>
    <n v="205"/>
    <n v="3883"/>
    <n v="33149"/>
    <n v="4611210"/>
    <n v="18140"/>
    <n v="4629350"/>
    <m/>
    <n v="0.9942196531791907"/>
    <n v="0.96556886227544914"/>
    <m/>
    <m/>
    <m/>
    <n v="2013"/>
    <n v="625"/>
    <m/>
    <m/>
  </r>
  <r>
    <x v="28"/>
    <s v="C-IV"/>
    <x v="9"/>
    <x v="6"/>
    <n v="2019"/>
    <s v="2018/19"/>
    <n v="197"/>
    <n v="2556"/>
    <n v="0"/>
    <n v="12"/>
    <n v="197"/>
    <n v="2568"/>
    <n v="2765"/>
    <n v="5402"/>
    <n v="461"/>
    <n v="4899"/>
    <n v="5360"/>
    <n v="1"/>
    <n v="41"/>
    <n v="42"/>
    <n v="462"/>
    <n v="4940"/>
    <n v="665163"/>
    <n v="1835"/>
    <n v="666998"/>
    <m/>
    <n v="0.96261682242990654"/>
    <n v="0.93506493506493504"/>
    <m/>
    <m/>
    <m/>
    <n v="256"/>
    <n v="61"/>
    <m/>
    <m/>
  </r>
  <r>
    <x v="29"/>
    <s v="C-IV"/>
    <x v="9"/>
    <x v="6"/>
    <n v="2019"/>
    <s v="2018/19"/>
    <n v="219"/>
    <n v="4030"/>
    <n v="0"/>
    <n v="10"/>
    <n v="219"/>
    <n v="4040"/>
    <n v="4259"/>
    <n v="7234"/>
    <n v="522"/>
    <n v="6690"/>
    <n v="7212"/>
    <n v="1"/>
    <n v="21"/>
    <n v="22"/>
    <n v="523"/>
    <n v="6711"/>
    <n v="979953"/>
    <n v="2151"/>
    <n v="982104"/>
    <m/>
    <n v="0.93069306930693063"/>
    <n v="0.88311688311688308"/>
    <m/>
    <m/>
    <m/>
    <n v="431"/>
    <n v="160"/>
    <m/>
    <m/>
  </r>
  <r>
    <x v="30"/>
    <s v="CalWIN"/>
    <x v="9"/>
    <x v="6"/>
    <n v="2019"/>
    <s v="2018/19"/>
    <n v="7883"/>
    <n v="97604"/>
    <n v="69"/>
    <n v="1409"/>
    <n v="7952"/>
    <n v="99013"/>
    <n v="106965"/>
    <n v="211113"/>
    <n v="20518"/>
    <n v="187110"/>
    <n v="207628"/>
    <n v="251"/>
    <n v="3234"/>
    <n v="3485"/>
    <n v="20769"/>
    <n v="190344"/>
    <n v="27653477.940000001"/>
    <n v="367069.17"/>
    <n v="28020547.110000003"/>
    <m/>
    <n v="0.98506860371267146"/>
    <n v="0.99174272055627988"/>
    <m/>
    <m/>
    <m/>
    <n v="8615"/>
    <n v="3626"/>
    <m/>
    <m/>
  </r>
  <r>
    <x v="31"/>
    <s v="CalWIN"/>
    <x v="9"/>
    <x v="6"/>
    <n v="2019"/>
    <s v="2018/19"/>
    <n v="614"/>
    <n v="8045"/>
    <n v="6"/>
    <n v="46"/>
    <n v="620"/>
    <n v="8091"/>
    <n v="8711"/>
    <n v="16488"/>
    <n v="1370"/>
    <n v="15005"/>
    <n v="16375"/>
    <n v="18"/>
    <n v="95"/>
    <n v="113"/>
    <n v="1388"/>
    <n v="15100"/>
    <n v="1855162"/>
    <n v="12195"/>
    <n v="1867357"/>
    <m/>
    <n v="0.98316498316498313"/>
    <n v="0.94930875576036866"/>
    <m/>
    <m/>
    <m/>
    <n v="717"/>
    <n v="374"/>
    <m/>
    <m/>
  </r>
  <r>
    <x v="32"/>
    <s v="C-IV"/>
    <x v="9"/>
    <x v="6"/>
    <n v="2019"/>
    <s v="2018/19"/>
    <n v="60"/>
    <n v="1021"/>
    <n v="0"/>
    <n v="1"/>
    <n v="60"/>
    <n v="1022"/>
    <n v="1082"/>
    <n v="1928"/>
    <n v="139"/>
    <n v="1788"/>
    <n v="1927"/>
    <n v="0"/>
    <n v="1"/>
    <n v="1"/>
    <n v="139"/>
    <n v="1789"/>
    <n v="255158"/>
    <n v="211"/>
    <n v="255369"/>
    <m/>
    <n v="1"/>
    <n v="0.8928571428571429"/>
    <m/>
    <m/>
    <m/>
    <n v="119"/>
    <n v="28"/>
    <m/>
    <m/>
  </r>
  <r>
    <x v="33"/>
    <s v="C-IV"/>
    <x v="9"/>
    <x v="6"/>
    <n v="2019"/>
    <s v="2018/19"/>
    <n v="12783"/>
    <n v="102060"/>
    <n v="26"/>
    <n v="288"/>
    <n v="12809"/>
    <n v="102348"/>
    <n v="115157"/>
    <n v="248621"/>
    <n v="34623"/>
    <n v="213127"/>
    <n v="247750"/>
    <n v="100"/>
    <n v="771"/>
    <n v="871"/>
    <n v="34723"/>
    <n v="213898"/>
    <n v="32873058"/>
    <n v="85208"/>
    <n v="32958266"/>
    <m/>
    <n v="0.98304473304473305"/>
    <n v="0.82015810276679846"/>
    <m/>
    <m/>
    <m/>
    <n v="10645"/>
    <n v="3659"/>
    <m/>
    <m/>
  </r>
  <r>
    <x v="34"/>
    <s v="CalWIN"/>
    <x v="9"/>
    <x v="6"/>
    <n v="2019"/>
    <s v="2018/19"/>
    <n v="11313"/>
    <n v="81992"/>
    <n v="181"/>
    <n v="859"/>
    <n v="11494"/>
    <n v="82851"/>
    <n v="94345"/>
    <n v="194900"/>
    <n v="30680"/>
    <n v="161229"/>
    <n v="191909"/>
    <n v="774"/>
    <n v="2217"/>
    <n v="2991"/>
    <n v="31454"/>
    <n v="163446"/>
    <n v="26829016"/>
    <n v="336776"/>
    <n v="27165792"/>
    <m/>
    <n v="0.9904982618771726"/>
    <n v="0.93720565149136581"/>
    <m/>
    <m/>
    <m/>
    <n v="8713"/>
    <n v="3600"/>
    <m/>
    <m/>
  </r>
  <r>
    <x v="35"/>
    <s v="C-IV"/>
    <x v="9"/>
    <x v="6"/>
    <n v="2019"/>
    <s v="2018/19"/>
    <n v="244"/>
    <n v="1852"/>
    <n v="1"/>
    <n v="6"/>
    <n v="245"/>
    <n v="1858"/>
    <n v="2103"/>
    <n v="4408"/>
    <n v="652"/>
    <n v="3740"/>
    <n v="4392"/>
    <n v="1"/>
    <n v="15"/>
    <n v="16"/>
    <n v="653"/>
    <n v="3755"/>
    <n v="571548"/>
    <n v="2053"/>
    <n v="573601"/>
    <m/>
    <n v="0.98360655737704916"/>
    <n v="1"/>
    <m/>
    <m/>
    <m/>
    <n v="188"/>
    <n v="48"/>
    <m/>
    <m/>
  </r>
  <r>
    <x v="36"/>
    <s v="C-IV"/>
    <x v="9"/>
    <x v="6"/>
    <n v="2019"/>
    <s v="2018/19"/>
    <n v="19472"/>
    <n v="134415"/>
    <n v="37"/>
    <n v="455"/>
    <n v="19509"/>
    <n v="134870"/>
    <n v="154379"/>
    <n v="331726"/>
    <n v="50739"/>
    <n v="279667"/>
    <n v="330406"/>
    <n v="127"/>
    <n v="1193"/>
    <n v="1320"/>
    <n v="50866"/>
    <n v="280860"/>
    <n v="44664119"/>
    <n v="133650"/>
    <n v="44797769"/>
    <m/>
    <n v="0.99299630714376674"/>
    <n v="0.93128051070221551"/>
    <m/>
    <m/>
    <m/>
    <n v="12041"/>
    <n v="3590"/>
    <m/>
    <m/>
  </r>
  <r>
    <x v="37"/>
    <s v="CalWIN"/>
    <x v="9"/>
    <x v="6"/>
    <n v="2019"/>
    <s v="2018/19"/>
    <n v="9453"/>
    <n v="122424"/>
    <n v="108"/>
    <n v="1067"/>
    <n v="9561"/>
    <n v="123491"/>
    <n v="133052"/>
    <n v="257701"/>
    <n v="25839"/>
    <n v="229013"/>
    <n v="254852"/>
    <n v="393"/>
    <n v="2456"/>
    <n v="2849"/>
    <n v="26232"/>
    <n v="231469"/>
    <n v="33489182"/>
    <n v="298876"/>
    <n v="33788058"/>
    <m/>
    <n v="0.97988252569750367"/>
    <n v="0.96487455197132621"/>
    <m/>
    <m/>
    <m/>
    <n v="13381"/>
    <n v="6811"/>
    <m/>
    <m/>
  </r>
  <r>
    <x v="38"/>
    <s v="CalWIN"/>
    <x v="9"/>
    <x v="6"/>
    <n v="2019"/>
    <s v="2018/19"/>
    <n v="1816"/>
    <n v="29701"/>
    <n v="59"/>
    <n v="1075"/>
    <n v="1875"/>
    <n v="30776"/>
    <n v="32651"/>
    <n v="47652"/>
    <n v="3867"/>
    <n v="42027"/>
    <n v="45894"/>
    <n v="156"/>
    <n v="1602"/>
    <n v="1758"/>
    <n v="4023"/>
    <n v="43629"/>
    <n v="6592174"/>
    <n v="231436"/>
    <n v="6823610"/>
    <m/>
    <n v="0.97964912280701755"/>
    <n v="0.89402985074626862"/>
    <m/>
    <m/>
    <m/>
    <n v="3048"/>
    <n v="1260"/>
    <m/>
    <m/>
  </r>
  <r>
    <x v="39"/>
    <s v="C-IV"/>
    <x v="9"/>
    <x v="6"/>
    <n v="2019"/>
    <s v="2018/19"/>
    <n v="5512"/>
    <n v="39007"/>
    <n v="13"/>
    <n v="228"/>
    <n v="5525"/>
    <n v="39235"/>
    <n v="44760"/>
    <n v="97028"/>
    <n v="13331"/>
    <n v="83024"/>
    <n v="96355"/>
    <n v="49"/>
    <n v="624"/>
    <n v="673"/>
    <n v="13380"/>
    <n v="83648"/>
    <n v="12600627"/>
    <n v="68394"/>
    <n v="12669021"/>
    <m/>
    <n v="0.99244332493702769"/>
    <n v="0.92053501180173092"/>
    <m/>
    <m/>
    <m/>
    <n v="3270"/>
    <n v="1227"/>
    <m/>
    <m/>
  </r>
  <r>
    <x v="40"/>
    <s v="CalWIN"/>
    <x v="9"/>
    <x v="6"/>
    <n v="2019"/>
    <s v="2018/19"/>
    <n v="660"/>
    <n v="8306"/>
    <n v="1"/>
    <n v="24"/>
    <n v="661"/>
    <n v="8330"/>
    <n v="8991"/>
    <n v="15278"/>
    <n v="1624"/>
    <n v="13599"/>
    <n v="15223"/>
    <n v="3"/>
    <n v="52"/>
    <n v="55"/>
    <n v="1627"/>
    <n v="13651"/>
    <n v="2017163"/>
    <n v="6528"/>
    <n v="2023691"/>
    <m/>
    <n v="0.97764227642276424"/>
    <n v="0.96399999999999997"/>
    <m/>
    <m/>
    <m/>
    <n v="939"/>
    <n v="357"/>
    <m/>
    <m/>
  </r>
  <r>
    <x v="41"/>
    <s v="CalWIN"/>
    <x v="9"/>
    <x v="6"/>
    <n v="2019"/>
    <s v="2018/19"/>
    <n v="512"/>
    <n v="11169"/>
    <n v="8"/>
    <n v="198"/>
    <n v="520"/>
    <n v="11367"/>
    <n v="11887"/>
    <n v="22223"/>
    <n v="1222"/>
    <n v="20474"/>
    <n v="21696"/>
    <n v="22"/>
    <n v="505"/>
    <n v="527"/>
    <n v="1244"/>
    <n v="20979"/>
    <n v="2824425"/>
    <n v="46089"/>
    <n v="2870514"/>
    <m/>
    <n v="0.98715203426124198"/>
    <n v="0.92203389830508475"/>
    <m/>
    <m/>
    <m/>
    <n v="1128"/>
    <n v="447"/>
    <m/>
    <m/>
  </r>
  <r>
    <x v="42"/>
    <s v="CalWIN"/>
    <x v="9"/>
    <x v="6"/>
    <n v="2019"/>
    <s v="2018/19"/>
    <n v="1601"/>
    <n v="17774"/>
    <n v="5"/>
    <n v="90"/>
    <n v="1606"/>
    <n v="17864"/>
    <n v="19470"/>
    <n v="36732"/>
    <n v="4146"/>
    <n v="32373"/>
    <n v="36519"/>
    <n v="19"/>
    <n v="194"/>
    <n v="213"/>
    <n v="4165"/>
    <n v="32567"/>
    <n v="4887646"/>
    <n v="24767"/>
    <n v="4912413"/>
    <m/>
    <n v="0.91884641180415827"/>
    <n v="0.74294670846394983"/>
    <m/>
    <m/>
    <m/>
    <n v="3218"/>
    <n v="2183"/>
    <m/>
    <m/>
  </r>
  <r>
    <x v="43"/>
    <s v="CalWIN"/>
    <x v="9"/>
    <x v="6"/>
    <n v="2019"/>
    <s v="2018/19"/>
    <n v="2965"/>
    <n v="37590"/>
    <n v="29"/>
    <n v="560"/>
    <n v="2994"/>
    <n v="38150"/>
    <n v="41144"/>
    <n v="77271"/>
    <n v="7128"/>
    <n v="68877"/>
    <n v="76005"/>
    <n v="95"/>
    <n v="1171"/>
    <n v="1266"/>
    <n v="7223"/>
    <n v="70048"/>
    <n v="10055693"/>
    <n v="141543"/>
    <n v="10197236"/>
    <m/>
    <n v="0.99486521181001286"/>
    <n v="0.97899838449111465"/>
    <m/>
    <m/>
    <m/>
    <n v="3282"/>
    <n v="1244"/>
    <m/>
    <m/>
  </r>
  <r>
    <x v="44"/>
    <s v="CalWIN"/>
    <x v="9"/>
    <x v="6"/>
    <n v="2019"/>
    <s v="2018/19"/>
    <n v="815"/>
    <n v="12858"/>
    <n v="1"/>
    <n v="33"/>
    <n v="816"/>
    <n v="12891"/>
    <n v="13707"/>
    <n v="23341"/>
    <n v="1985"/>
    <n v="21276"/>
    <n v="23261"/>
    <n v="3"/>
    <n v="77"/>
    <n v="80"/>
    <n v="1988"/>
    <n v="21353"/>
    <n v="3133781"/>
    <n v="8102"/>
    <n v="3141883"/>
    <m/>
    <n v="0.97492625368731567"/>
    <n v="0.9859154929577465"/>
    <m/>
    <m/>
    <m/>
    <n v="1298"/>
    <n v="709"/>
    <m/>
    <m/>
  </r>
  <r>
    <x v="45"/>
    <s v="C-IV"/>
    <x v="9"/>
    <x v="6"/>
    <n v="2019"/>
    <s v="2018/19"/>
    <n v="1022"/>
    <n v="10858"/>
    <n v="1"/>
    <n v="19"/>
    <n v="1023"/>
    <n v="10877"/>
    <n v="11900"/>
    <n v="21990"/>
    <n v="2446"/>
    <n v="19495"/>
    <n v="21941"/>
    <n v="2"/>
    <n v="47"/>
    <n v="49"/>
    <n v="2448"/>
    <n v="19542"/>
    <n v="2865813"/>
    <n v="5119"/>
    <n v="2870932"/>
    <m/>
    <n v="0.96488549618320607"/>
    <n v="0.94989561586638827"/>
    <m/>
    <m/>
    <m/>
    <n v="1231"/>
    <n v="289"/>
    <m/>
    <m/>
  </r>
  <r>
    <x v="46"/>
    <s v="C-IV"/>
    <x v="9"/>
    <x v="6"/>
    <n v="2019"/>
    <s v="2018/19"/>
    <n v="6"/>
    <n v="127"/>
    <n v="0"/>
    <n v="0"/>
    <n v="6"/>
    <n v="127"/>
    <n v="133"/>
    <n v="222"/>
    <n v="15"/>
    <n v="207"/>
    <n v="222"/>
    <n v="0"/>
    <n v="0"/>
    <n v="0"/>
    <n v="15"/>
    <n v="207"/>
    <n v="27578"/>
    <n v="15"/>
    <n v="27593"/>
    <m/>
    <n v="1"/>
    <n v="0.8"/>
    <m/>
    <m/>
    <m/>
    <n v="7"/>
    <n v="0"/>
    <m/>
    <m/>
  </r>
  <r>
    <x v="47"/>
    <s v="C-IV"/>
    <x v="9"/>
    <x v="6"/>
    <n v="2019"/>
    <s v="2018/19"/>
    <n v="338"/>
    <n v="2804"/>
    <n v="0"/>
    <n v="3"/>
    <n v="338"/>
    <n v="2807"/>
    <n v="3145"/>
    <n v="6329"/>
    <n v="907"/>
    <n v="5414"/>
    <n v="6321"/>
    <n v="0"/>
    <n v="8"/>
    <n v="8"/>
    <n v="907"/>
    <n v="5422"/>
    <n v="829940"/>
    <n v="900"/>
    <n v="830840"/>
    <m/>
    <n v="0.97402597402597402"/>
    <n v="0.90384615384615385"/>
    <m/>
    <m/>
    <m/>
    <n v="308"/>
    <n v="128"/>
    <m/>
    <m/>
  </r>
  <r>
    <x v="48"/>
    <s v="CalWIN"/>
    <x v="9"/>
    <x v="6"/>
    <n v="2019"/>
    <s v="2018/19"/>
    <n v="1973"/>
    <n v="17928"/>
    <n v="6"/>
    <n v="103"/>
    <n v="1979"/>
    <n v="18031"/>
    <n v="20010"/>
    <n v="36766"/>
    <n v="4707"/>
    <n v="31790"/>
    <n v="36497"/>
    <n v="19"/>
    <n v="250"/>
    <n v="269"/>
    <n v="4726"/>
    <n v="32040"/>
    <n v="5072865"/>
    <n v="31823"/>
    <n v="5104688"/>
    <m/>
    <n v="0.97882938978829392"/>
    <n v="0.94616977225672882"/>
    <m/>
    <m/>
    <m/>
    <n v="1798"/>
    <n v="787"/>
    <m/>
    <m/>
  </r>
  <r>
    <x v="49"/>
    <s v="CalWIN"/>
    <x v="9"/>
    <x v="6"/>
    <n v="2019"/>
    <s v="2018/19"/>
    <n v="987"/>
    <n v="14686"/>
    <n v="7"/>
    <n v="100"/>
    <n v="994"/>
    <n v="14786"/>
    <n v="15780"/>
    <n v="26919"/>
    <n v="2355"/>
    <n v="24276"/>
    <n v="26631"/>
    <n v="26"/>
    <n v="262"/>
    <n v="288"/>
    <n v="2381"/>
    <n v="24538"/>
    <n v="3505813"/>
    <n v="23652"/>
    <n v="3529465"/>
    <m/>
    <n v="0.97703180212014129"/>
    <n v="0.62727272727272732"/>
    <m/>
    <m/>
    <m/>
    <n v="1132"/>
    <n v="557"/>
    <m/>
    <m/>
  </r>
  <r>
    <x v="50"/>
    <s v="C-IV"/>
    <x v="9"/>
    <x v="6"/>
    <n v="2019"/>
    <s v="2018/19"/>
    <n v="4050"/>
    <n v="31768"/>
    <n v="12"/>
    <n v="80"/>
    <n v="4062"/>
    <n v="31848"/>
    <n v="35910"/>
    <n v="74432"/>
    <n v="10795"/>
    <n v="63376"/>
    <n v="74171"/>
    <n v="41"/>
    <n v="220"/>
    <n v="261"/>
    <n v="10836"/>
    <n v="63596"/>
    <n v="9887471"/>
    <n v="24177"/>
    <n v="9911648"/>
    <m/>
    <n v="0.93862031504617061"/>
    <n v="0.9217110573042776"/>
    <m/>
    <m/>
    <m/>
    <n v="2942"/>
    <n v="703"/>
    <m/>
    <m/>
  </r>
  <r>
    <x v="51"/>
    <s v="C-IV"/>
    <x v="9"/>
    <x v="6"/>
    <n v="2019"/>
    <s v="2018/19"/>
    <n v="606"/>
    <n v="4344"/>
    <n v="3"/>
    <n v="21"/>
    <n v="609"/>
    <n v="4365"/>
    <n v="4974"/>
    <n v="11170"/>
    <n v="1721"/>
    <n v="9379"/>
    <n v="11100"/>
    <n v="10"/>
    <n v="60"/>
    <n v="70"/>
    <n v="1731"/>
    <n v="9439"/>
    <n v="1448458"/>
    <n v="6801"/>
    <n v="1455259"/>
    <m/>
    <n v="0.99526066350710896"/>
    <n v="0.94838709677419353"/>
    <m/>
    <m/>
    <m/>
    <n v="394"/>
    <n v="126"/>
    <m/>
    <m/>
  </r>
  <r>
    <x v="52"/>
    <s v="C-IV"/>
    <x v="9"/>
    <x v="6"/>
    <n v="2019"/>
    <s v="2018/19"/>
    <n v="399"/>
    <n v="3769"/>
    <n v="1"/>
    <n v="2"/>
    <n v="400"/>
    <n v="3771"/>
    <n v="4171"/>
    <n v="8779"/>
    <n v="1034"/>
    <n v="7738"/>
    <n v="8772"/>
    <n v="2"/>
    <n v="5"/>
    <n v="7"/>
    <n v="1036"/>
    <n v="7743"/>
    <n v="1115272"/>
    <n v="950"/>
    <n v="1116222"/>
    <m/>
    <n v="0.89075630252100835"/>
    <n v="0.96470588235294119"/>
    <m/>
    <m/>
    <m/>
    <n v="398"/>
    <n v="83"/>
    <m/>
    <m/>
  </r>
  <r>
    <x v="53"/>
    <s v="C-IV"/>
    <x v="9"/>
    <x v="6"/>
    <n v="2019"/>
    <s v="2018/19"/>
    <n v="75"/>
    <n v="887"/>
    <n v="0"/>
    <n v="0"/>
    <n v="75"/>
    <n v="887"/>
    <n v="962"/>
    <n v="1651"/>
    <n v="183"/>
    <n v="1468"/>
    <n v="1651"/>
    <n v="0"/>
    <n v="0"/>
    <n v="0"/>
    <n v="183"/>
    <n v="1468"/>
    <n v="237437"/>
    <n v="0"/>
    <n v="237437"/>
    <m/>
    <n v="1"/>
    <n v="1"/>
    <m/>
    <m/>
    <m/>
    <n v="80"/>
    <n v="27"/>
    <m/>
    <m/>
  </r>
  <r>
    <x v="54"/>
    <s v="CalWIN"/>
    <x v="9"/>
    <x v="6"/>
    <n v="2019"/>
    <s v="2018/19"/>
    <n v="6623"/>
    <n v="42252"/>
    <n v="13"/>
    <n v="325"/>
    <n v="6636"/>
    <n v="42577"/>
    <n v="49213"/>
    <n v="112176"/>
    <n v="18328"/>
    <n v="92954"/>
    <n v="111282"/>
    <n v="51"/>
    <n v="843"/>
    <n v="894"/>
    <n v="18379"/>
    <n v="93797"/>
    <n v="14954504"/>
    <n v="103519"/>
    <n v="15058023"/>
    <m/>
    <n v="0.97581202487906016"/>
    <n v="0.90821256038647347"/>
    <m/>
    <m/>
    <m/>
    <n v="2569"/>
    <n v="163"/>
    <m/>
    <m/>
  </r>
  <r>
    <x v="55"/>
    <s v="C-IV"/>
    <x v="9"/>
    <x v="6"/>
    <n v="2019"/>
    <s v="2018/19"/>
    <n v="207"/>
    <n v="2522"/>
    <n v="0"/>
    <n v="1"/>
    <n v="207"/>
    <n v="2523"/>
    <n v="2730"/>
    <n v="4696"/>
    <n v="499"/>
    <n v="4193"/>
    <n v="4692"/>
    <n v="0"/>
    <n v="4"/>
    <n v="4"/>
    <n v="499"/>
    <n v="4197"/>
    <n v="611780"/>
    <n v="788"/>
    <n v="612568"/>
    <m/>
    <n v="0.97297297297297303"/>
    <n v="0.98913043478260865"/>
    <m/>
    <m/>
    <m/>
    <n v="244"/>
    <n v="44"/>
    <m/>
    <m/>
  </r>
  <r>
    <x v="56"/>
    <s v="CalWIN"/>
    <x v="9"/>
    <x v="6"/>
    <n v="2019"/>
    <s v="2018/19"/>
    <n v="2244"/>
    <n v="30826"/>
    <n v="6"/>
    <n v="244"/>
    <n v="2250"/>
    <n v="31070"/>
    <n v="33320"/>
    <n v="64104"/>
    <n v="5667"/>
    <n v="57933"/>
    <n v="63600"/>
    <n v="24"/>
    <n v="480"/>
    <n v="504"/>
    <n v="5691"/>
    <n v="58413"/>
    <n v="8529825"/>
    <n v="64314"/>
    <n v="8594139"/>
    <m/>
    <n v="0.99572039942938662"/>
    <n v="0.96731234866828086"/>
    <m/>
    <m/>
    <m/>
    <n v="3045"/>
    <n v="801"/>
    <m/>
    <m/>
  </r>
  <r>
    <x v="57"/>
    <s v="CalWIN"/>
    <x v="9"/>
    <x v="6"/>
    <n v="2019"/>
    <s v="2018/19"/>
    <n v="641"/>
    <n v="9010"/>
    <n v="14"/>
    <n v="92"/>
    <n v="655"/>
    <n v="9102"/>
    <n v="9757"/>
    <n v="17361"/>
    <n v="1632"/>
    <n v="15391"/>
    <n v="17023"/>
    <n v="60"/>
    <n v="278"/>
    <n v="338"/>
    <n v="1692"/>
    <n v="15669"/>
    <n v="2337479"/>
    <n v="36161"/>
    <n v="2373640"/>
    <m/>
    <n v="0.87007299270072991"/>
    <n v="0.91803278688524592"/>
    <m/>
    <m/>
    <m/>
    <n v="1508"/>
    <n v="683"/>
    <m/>
    <m/>
  </r>
  <r>
    <x v="58"/>
    <s v="C-IV"/>
    <x v="9"/>
    <x v="6"/>
    <n v="2019"/>
    <s v="2018/19"/>
    <n v="709"/>
    <n v="5366"/>
    <n v="1"/>
    <n v="14"/>
    <n v="710"/>
    <n v="5380"/>
    <n v="6090"/>
    <n v="12814"/>
    <n v="1915"/>
    <n v="10852"/>
    <n v="12767"/>
    <n v="4"/>
    <n v="43"/>
    <n v="47"/>
    <n v="1919"/>
    <n v="10895"/>
    <n v="1747452"/>
    <n v="4403"/>
    <n v="1751855"/>
    <m/>
    <n v="0.99333333333333329"/>
    <n v="0.95614035087719296"/>
    <m/>
    <m/>
    <m/>
    <n v="440"/>
    <n v="83"/>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4">
  <r>
    <x v="0"/>
    <s v="n/a"/>
    <x v="0"/>
    <x v="0"/>
    <n v="2012"/>
    <s v="2011/12"/>
    <n v="0.92679999999999996"/>
    <n v="0.1"/>
    <n v="0.19500000000000001"/>
    <n v="7.3999999999999996E-2"/>
    <n v="9.5000000000000001E-2"/>
  </r>
  <r>
    <x v="1"/>
    <s v="CalWIN"/>
    <x v="0"/>
    <x v="0"/>
    <n v="2012"/>
    <s v="2011/12"/>
    <n v="0.86960000000000004"/>
    <n v="0.115"/>
    <n v="0.20499999999999999"/>
    <n v="3.1E-2"/>
    <n v="6.8000000000000005E-2"/>
  </r>
  <r>
    <x v="2"/>
    <s v="C-IV"/>
    <x v="0"/>
    <x v="0"/>
    <n v="2012"/>
    <s v="2011/12"/>
    <n v="1"/>
    <n v="0"/>
    <n v="0"/>
    <n v="4.2999999999999997E-2"/>
    <n v="4.2999999999999997E-2"/>
  </r>
  <r>
    <x v="3"/>
    <s v="C-IV"/>
    <x v="0"/>
    <x v="0"/>
    <n v="2012"/>
    <s v="2011/12"/>
    <n v="0.9476"/>
    <n v="3.5999999999999997E-2"/>
    <n v="0.1"/>
    <n v="0.16600000000000001"/>
    <n v="0.19600000000000001"/>
  </r>
  <r>
    <x v="4"/>
    <s v="C-IV"/>
    <x v="0"/>
    <x v="0"/>
    <n v="2012"/>
    <s v="2011/12"/>
    <n v="0.93589999999999995"/>
    <n v="2.8000000000000001E-2"/>
    <n v="0.11"/>
    <n v="0.26"/>
    <n v="0.28199999999999997"/>
  </r>
  <r>
    <x v="5"/>
    <s v="C-IV"/>
    <x v="0"/>
    <x v="0"/>
    <n v="2012"/>
    <s v="2011/12"/>
    <n v="0.98929999999999996"/>
    <n v="8.0000000000000002E-3"/>
    <n v="7.3999999999999996E-2"/>
    <n v="0.16300000000000001"/>
    <n v="0.191"/>
  </r>
  <r>
    <x v="6"/>
    <s v="C-IV"/>
    <x v="0"/>
    <x v="0"/>
    <n v="2012"/>
    <s v="2011/12"/>
    <n v="1"/>
    <n v="3.5999999999999997E-2"/>
    <n v="0.13100000000000001"/>
    <n v="7.9000000000000001E-2"/>
    <n v="8.2000000000000003E-2"/>
  </r>
  <r>
    <x v="7"/>
    <s v="CalWIN"/>
    <x v="0"/>
    <x v="0"/>
    <n v="2012"/>
    <s v="2011/12"/>
    <n v="0.82089999999999996"/>
    <n v="0.108"/>
    <n v="0.186"/>
    <n v="7.2999999999999995E-2"/>
    <n v="0.106"/>
  </r>
  <r>
    <x v="8"/>
    <s v="C-IV"/>
    <x v="0"/>
    <x v="0"/>
    <n v="2012"/>
    <s v="2011/12"/>
    <n v="0.97970000000000002"/>
    <n v="3.9E-2"/>
    <n v="0.13800000000000001"/>
    <n v="0.21"/>
    <n v="0.23200000000000001"/>
  </r>
  <r>
    <x v="9"/>
    <s v="C-IV"/>
    <x v="0"/>
    <x v="0"/>
    <n v="2012"/>
    <s v="2011/12"/>
    <n v="0.93120000000000003"/>
    <n v="2.4E-2"/>
    <n v="0.12"/>
    <n v="0.156"/>
    <n v="0.17199999999999999"/>
  </r>
  <r>
    <x v="10"/>
    <s v="CalWIN"/>
    <x v="0"/>
    <x v="0"/>
    <n v="2012"/>
    <s v="2011/12"/>
    <n v="0.95"/>
    <n v="0.20599999999999999"/>
    <n v="0.32200000000000001"/>
    <n v="7.3999999999999996E-2"/>
    <n v="0.12"/>
  </r>
  <r>
    <x v="11"/>
    <s v="C-IV"/>
    <x v="0"/>
    <x v="0"/>
    <n v="2012"/>
    <s v="2011/12"/>
    <n v="1"/>
    <n v="4.9000000000000002E-2"/>
    <n v="0.125"/>
    <n v="0.105"/>
    <n v="0.113"/>
  </r>
  <r>
    <x v="12"/>
    <s v="C-IV"/>
    <x v="0"/>
    <x v="0"/>
    <n v="2012"/>
    <s v="2011/12"/>
    <n v="0.8911"/>
    <n v="2.5999999999999999E-2"/>
    <n v="0.115"/>
    <n v="0.184"/>
    <n v="0.21199999999999999"/>
  </r>
  <r>
    <x v="13"/>
    <s v="C-IV"/>
    <x v="0"/>
    <x v="0"/>
    <n v="2012"/>
    <s v="2011/12"/>
    <n v="0.97699999999999998"/>
    <n v="3.7999999999999999E-2"/>
    <n v="0.122"/>
    <n v="0.16900000000000001"/>
    <n v="0.19400000000000001"/>
  </r>
  <r>
    <x v="14"/>
    <s v="C-IV"/>
    <x v="0"/>
    <x v="0"/>
    <n v="2012"/>
    <s v="2011/12"/>
    <n v="1"/>
    <n v="1.2E-2"/>
    <n v="0.128"/>
    <n v="0.113"/>
    <n v="0.11899999999999999"/>
  </r>
  <r>
    <x v="15"/>
    <s v="C-IV"/>
    <x v="0"/>
    <x v="0"/>
    <n v="2012"/>
    <s v="2011/12"/>
    <n v="0.97660000000000002"/>
    <n v="5.8000000000000003E-2"/>
    <n v="0.17499999999999999"/>
    <n v="0.13900000000000001"/>
    <n v="0.159"/>
  </r>
  <r>
    <x v="16"/>
    <s v="C-IV"/>
    <x v="0"/>
    <x v="0"/>
    <n v="2012"/>
    <s v="2011/12"/>
    <n v="0.89729999999999999"/>
    <n v="4.2000000000000003E-2"/>
    <n v="0.13600000000000001"/>
    <n v="0.13500000000000001"/>
    <n v="0.155"/>
  </r>
  <r>
    <x v="17"/>
    <s v="C-IV"/>
    <x v="0"/>
    <x v="0"/>
    <n v="2012"/>
    <s v="2011/12"/>
    <n v="0.96860000000000002"/>
    <n v="1.9E-2"/>
    <n v="9.5000000000000001E-2"/>
    <n v="0.28000000000000003"/>
    <n v="0.30399999999999999"/>
  </r>
  <r>
    <x v="18"/>
    <s v="C-IV"/>
    <x v="0"/>
    <x v="0"/>
    <n v="2012"/>
    <s v="2011/12"/>
    <n v="0.97040000000000004"/>
    <n v="0.11"/>
    <n v="0.26800000000000002"/>
    <n v="0.14899999999999999"/>
    <n v="0.16600000000000001"/>
  </r>
  <r>
    <x v="19"/>
    <s v="LRS"/>
    <x v="0"/>
    <x v="0"/>
    <n v="2012"/>
    <s v="2011/12"/>
    <n v="0.92979999999999996"/>
    <n v="0.122"/>
    <n v="0.221"/>
    <n v="0"/>
    <n v="3.0000000000000001E-3"/>
  </r>
  <r>
    <x v="20"/>
    <s v="C-IV"/>
    <x v="0"/>
    <x v="0"/>
    <n v="2012"/>
    <s v="2011/12"/>
    <n v="0.98009999999999997"/>
    <n v="4.2000000000000003E-2"/>
    <n v="0.158"/>
    <n v="0.159"/>
    <n v="0.186"/>
  </r>
  <r>
    <x v="21"/>
    <s v="C-IV"/>
    <x v="0"/>
    <x v="0"/>
    <n v="2012"/>
    <s v="2011/12"/>
    <n v="0.91649999999999998"/>
    <n v="4.9000000000000002E-2"/>
    <n v="0.13500000000000001"/>
    <n v="0.11899999999999999"/>
    <n v="0.13700000000000001"/>
  </r>
  <r>
    <x v="22"/>
    <s v="C-IV"/>
    <x v="0"/>
    <x v="0"/>
    <n v="2012"/>
    <s v="2011/12"/>
    <n v="0.98109999999999997"/>
    <n v="1.4999999999999999E-2"/>
    <n v="8.7999999999999995E-2"/>
    <n v="0.15"/>
    <n v="0.15"/>
  </r>
  <r>
    <x v="23"/>
    <s v="C-IV"/>
    <x v="0"/>
    <x v="0"/>
    <n v="2012"/>
    <s v="2011/12"/>
    <n v="0.99460000000000004"/>
    <n v="4.1000000000000002E-2"/>
    <n v="0.156"/>
    <n v="0.17599999999999999"/>
    <n v="0.19800000000000001"/>
  </r>
  <r>
    <x v="24"/>
    <s v="C-IV"/>
    <x v="0"/>
    <x v="0"/>
    <n v="2012"/>
    <s v="2011/12"/>
    <n v="0.97440000000000004"/>
    <n v="0.05"/>
    <n v="0.16200000000000001"/>
    <n v="0.217"/>
    <n v="0.23599999999999999"/>
  </r>
  <r>
    <x v="25"/>
    <s v="C-IV"/>
    <x v="0"/>
    <x v="0"/>
    <n v="2012"/>
    <s v="2011/12"/>
    <n v="0.9556"/>
    <n v="3.3000000000000002E-2"/>
    <n v="0.13600000000000001"/>
    <n v="0.13600000000000001"/>
    <n v="0.152"/>
  </r>
  <r>
    <x v="26"/>
    <s v="C-IV"/>
    <x v="0"/>
    <x v="0"/>
    <n v="2012"/>
    <s v="2011/12"/>
    <n v="0.92589999999999995"/>
    <n v="2.9000000000000001E-2"/>
    <n v="0.123"/>
    <n v="0.01"/>
    <n v="1.6E-2"/>
  </r>
  <r>
    <x v="27"/>
    <s v="C-IV"/>
    <x v="0"/>
    <x v="0"/>
    <n v="2012"/>
    <s v="2011/12"/>
    <n v="0.99380000000000002"/>
    <n v="2.3E-2"/>
    <n v="0.104"/>
    <n v="0.10199999999999999"/>
    <n v="0.111"/>
  </r>
  <r>
    <x v="28"/>
    <s v="C-IV"/>
    <x v="0"/>
    <x v="0"/>
    <n v="2012"/>
    <s v="2011/12"/>
    <n v="0.96409999999999996"/>
    <n v="2.5000000000000001E-2"/>
    <n v="9.4E-2"/>
    <n v="0.17"/>
    <n v="0.19500000000000001"/>
  </r>
  <r>
    <x v="29"/>
    <s v="C-IV"/>
    <x v="0"/>
    <x v="0"/>
    <n v="2012"/>
    <s v="2011/12"/>
    <n v="0.98429999999999995"/>
    <n v="2.4E-2"/>
    <n v="0.10100000000000001"/>
    <n v="0.12"/>
    <n v="0.13800000000000001"/>
  </r>
  <r>
    <x v="30"/>
    <s v="CalWIN"/>
    <x v="0"/>
    <x v="0"/>
    <n v="2012"/>
    <s v="2011/12"/>
    <n v="0.99450000000000005"/>
    <n v="0.11600000000000001"/>
    <n v="0.191"/>
    <n v="3.1E-2"/>
    <n v="5.3999999999999999E-2"/>
  </r>
  <r>
    <x v="31"/>
    <s v="CalWIN"/>
    <x v="0"/>
    <x v="0"/>
    <n v="2012"/>
    <s v="2011/12"/>
    <n v="0.83330000000000004"/>
    <n v="0.105"/>
    <n v="0.193"/>
    <n v="3.6999999999999998E-2"/>
    <n v="7.0999999999999994E-2"/>
  </r>
  <r>
    <x v="32"/>
    <s v="C-IV"/>
    <x v="0"/>
    <x v="0"/>
    <n v="2012"/>
    <s v="2011/12"/>
    <n v="0.96079999999999999"/>
    <n v="5.1999999999999998E-2"/>
    <n v="0.108"/>
    <n v="0.10199999999999999"/>
    <n v="0.105"/>
  </r>
  <r>
    <x v="33"/>
    <s v="C-IV"/>
    <x v="0"/>
    <x v="0"/>
    <n v="2012"/>
    <s v="2011/12"/>
    <n v="0.93879999999999997"/>
    <n v="2.9000000000000001E-2"/>
    <n v="0.11799999999999999"/>
    <n v="0.14699999999999999"/>
    <n v="0.16600000000000001"/>
  </r>
  <r>
    <x v="34"/>
    <s v="CalWIN"/>
    <x v="0"/>
    <x v="0"/>
    <n v="2012"/>
    <s v="2011/12"/>
    <n v="0.92310000000000003"/>
    <n v="0.124"/>
    <n v="0.20399999999999999"/>
    <n v="3.1E-2"/>
    <n v="6.0999999999999999E-2"/>
  </r>
  <r>
    <x v="35"/>
    <s v="C-IV"/>
    <x v="0"/>
    <x v="0"/>
    <n v="2012"/>
    <s v="2011/12"/>
    <n v="0.98650000000000004"/>
    <n v="3.2000000000000001E-2"/>
    <n v="0.14399999999999999"/>
    <n v="0.126"/>
    <n v="0.14299999999999999"/>
  </r>
  <r>
    <x v="36"/>
    <s v="C-IV"/>
    <x v="0"/>
    <x v="0"/>
    <n v="2012"/>
    <s v="2011/12"/>
    <n v="0.93430000000000002"/>
    <n v="3.5999999999999997E-2"/>
    <n v="0.124"/>
    <n v="0.18099999999999999"/>
    <n v="0.19600000000000001"/>
  </r>
  <r>
    <x v="37"/>
    <s v="CalWIN"/>
    <x v="0"/>
    <x v="0"/>
    <n v="2012"/>
    <s v="2011/12"/>
    <n v="0.94820000000000004"/>
    <n v="0.17299999999999999"/>
    <n v="0.27100000000000002"/>
    <n v="7.9000000000000001E-2"/>
    <n v="0.13"/>
  </r>
  <r>
    <x v="38"/>
    <s v="CalWIN"/>
    <x v="0"/>
    <x v="0"/>
    <n v="2012"/>
    <s v="2011/12"/>
    <n v="0.92100000000000004"/>
    <n v="0.108"/>
    <n v="0.20599999999999999"/>
    <n v="6.2E-2"/>
    <n v="9.4E-2"/>
  </r>
  <r>
    <x v="39"/>
    <s v="C-IV"/>
    <x v="0"/>
    <x v="0"/>
    <n v="2012"/>
    <s v="2011/12"/>
    <n v="0.95379999999999998"/>
    <n v="4.8000000000000001E-2"/>
    <n v="0.13"/>
    <n v="0.16200000000000001"/>
    <n v="0.17799999999999999"/>
  </r>
  <r>
    <x v="40"/>
    <s v="CalWIN"/>
    <x v="0"/>
    <x v="0"/>
    <n v="2012"/>
    <s v="2011/12"/>
    <n v="0.8649"/>
    <n v="0.108"/>
    <n v="0.19400000000000001"/>
    <n v="2.1999999999999999E-2"/>
    <n v="4.5999999999999999E-2"/>
  </r>
  <r>
    <x v="41"/>
    <s v="CalWIN"/>
    <x v="0"/>
    <x v="0"/>
    <n v="2012"/>
    <s v="2011/12"/>
    <n v="0.84199999999999997"/>
    <n v="8.7999999999999995E-2"/>
    <n v="0.16500000000000001"/>
    <n v="2.1000000000000001E-2"/>
    <n v="4.3999999999999997E-2"/>
  </r>
  <r>
    <x v="42"/>
    <s v="CalWIN"/>
    <x v="0"/>
    <x v="0"/>
    <n v="2012"/>
    <s v="2011/12"/>
    <n v="0.83840000000000003"/>
    <n v="0.151"/>
    <n v="0.23100000000000001"/>
    <n v="3.5999999999999997E-2"/>
    <n v="0.06"/>
  </r>
  <r>
    <x v="43"/>
    <s v="CalWIN"/>
    <x v="0"/>
    <x v="0"/>
    <n v="2012"/>
    <s v="2011/12"/>
    <n v="0.255"/>
    <n v="9.6000000000000002E-2"/>
    <n v="0.17"/>
    <n v="7.0000000000000001E-3"/>
    <n v="3.4000000000000002E-2"/>
  </r>
  <r>
    <x v="44"/>
    <s v="CalWIN"/>
    <x v="0"/>
    <x v="0"/>
    <n v="2012"/>
    <s v="2011/12"/>
    <n v="0.86509999999999998"/>
    <n v="0.109"/>
    <n v="0.19400000000000001"/>
    <n v="1.9E-2"/>
    <n v="4.5999999999999999E-2"/>
  </r>
  <r>
    <x v="45"/>
    <s v="C-IV"/>
    <x v="0"/>
    <x v="0"/>
    <n v="2012"/>
    <s v="2011/12"/>
    <n v="0.9335"/>
    <n v="2.5000000000000001E-2"/>
    <n v="0.124"/>
    <n v="0.161"/>
    <n v="0.18"/>
  </r>
  <r>
    <x v="46"/>
    <s v="C-IV"/>
    <x v="0"/>
    <x v="0"/>
    <n v="2012"/>
    <s v="2011/12"/>
    <n v="0.92310000000000003"/>
    <n v="2.4E-2"/>
    <n v="4.9000000000000002E-2"/>
    <n v="9.8000000000000004E-2"/>
    <n v="9.8000000000000004E-2"/>
  </r>
  <r>
    <x v="47"/>
    <s v="C-IV"/>
    <x v="0"/>
    <x v="0"/>
    <n v="2012"/>
    <s v="2011/12"/>
    <n v="0.95040000000000002"/>
    <n v="2.4E-2"/>
    <n v="0.11899999999999999"/>
    <n v="0.16900000000000001"/>
    <n v="0.185"/>
  </r>
  <r>
    <x v="48"/>
    <s v="CalWIN"/>
    <x v="0"/>
    <x v="0"/>
    <n v="2012"/>
    <s v="2011/12"/>
    <n v="0.94689999999999996"/>
    <n v="7.9000000000000001E-2"/>
    <n v="0.18099999999999999"/>
    <n v="1.2999999999999999E-2"/>
    <n v="5.5E-2"/>
  </r>
  <r>
    <x v="49"/>
    <s v="CalWIN"/>
    <x v="0"/>
    <x v="0"/>
    <n v="2012"/>
    <s v="2011/12"/>
    <n v="0.4607"/>
    <n v="0.106"/>
    <n v="0.186"/>
    <n v="2.9000000000000001E-2"/>
    <n v="5.7000000000000002E-2"/>
  </r>
  <r>
    <x v="50"/>
    <s v="C-IV"/>
    <x v="0"/>
    <x v="0"/>
    <n v="2012"/>
    <s v="2011/12"/>
    <n v="0.97109999999999996"/>
    <n v="1.7999999999999999E-2"/>
    <n v="0.129"/>
    <n v="0.156"/>
    <n v="0.17799999999999999"/>
  </r>
  <r>
    <x v="51"/>
    <s v="C-IV"/>
    <x v="0"/>
    <x v="0"/>
    <n v="2012"/>
    <s v="2011/12"/>
    <n v="0.9607"/>
    <n v="3.5000000000000003E-2"/>
    <n v="0.123"/>
    <n v="0.11"/>
    <n v="0.121"/>
  </r>
  <r>
    <x v="52"/>
    <s v="C-IV"/>
    <x v="0"/>
    <x v="0"/>
    <n v="2012"/>
    <s v="2011/12"/>
    <n v="0.99519999999999997"/>
    <n v="4.2000000000000003E-2"/>
    <n v="0.11600000000000001"/>
    <n v="0.13800000000000001"/>
    <n v="0.14899999999999999"/>
  </r>
  <r>
    <x v="53"/>
    <s v="C-IV"/>
    <x v="0"/>
    <x v="0"/>
    <n v="2012"/>
    <s v="2011/12"/>
    <n v="0.9889"/>
    <n v="4.8000000000000001E-2"/>
    <n v="0.128"/>
    <n v="0.159"/>
    <n v="0.17899999999999999"/>
  </r>
  <r>
    <x v="54"/>
    <s v="CalWIN"/>
    <x v="0"/>
    <x v="0"/>
    <n v="2012"/>
    <s v="2011/12"/>
    <n v="0.93930000000000002"/>
    <n v="0.23400000000000001"/>
    <n v="0.35199999999999998"/>
    <n v="0.08"/>
    <n v="0.122"/>
  </r>
  <r>
    <x v="55"/>
    <s v="C-IV"/>
    <x v="0"/>
    <x v="0"/>
    <n v="2012"/>
    <s v="2011/12"/>
    <n v="0.93710000000000004"/>
    <n v="3.7999999999999999E-2"/>
    <n v="0.151"/>
    <n v="0.109"/>
    <n v="0.123"/>
  </r>
  <r>
    <x v="56"/>
    <s v="CalWIN"/>
    <x v="0"/>
    <x v="0"/>
    <n v="2012"/>
    <s v="2011/12"/>
    <n v="0.95630000000000004"/>
    <n v="0.125"/>
    <n v="0.23699999999999999"/>
    <n v="5.2999999999999999E-2"/>
    <n v="8.4000000000000005E-2"/>
  </r>
  <r>
    <x v="57"/>
    <s v="CalWIN"/>
    <x v="0"/>
    <x v="0"/>
    <n v="2012"/>
    <s v="2011/12"/>
    <n v="0.91190000000000004"/>
    <n v="0.13800000000000001"/>
    <n v="0.22500000000000001"/>
    <n v="3.5999999999999997E-2"/>
    <n v="6.5000000000000002E-2"/>
  </r>
  <r>
    <x v="58"/>
    <s v="C-IV"/>
    <x v="0"/>
    <x v="0"/>
    <n v="2012"/>
    <s v="2011/12"/>
    <n v="0.94469999999999998"/>
    <n v="3.4000000000000002E-2"/>
    <n v="0.13"/>
    <n v="0.16900000000000001"/>
    <n v="0.19400000000000001"/>
  </r>
  <r>
    <x v="0"/>
    <s v="n/a"/>
    <x v="1"/>
    <x v="0"/>
    <n v="2012"/>
    <s v="2011/12"/>
    <n v="0.94020000000000004"/>
    <n v="9.2999999999999999E-2"/>
    <n v="0.183"/>
    <n v="7.8E-2"/>
    <n v="0.10100000000000001"/>
  </r>
  <r>
    <x v="1"/>
    <s v="CalWIN"/>
    <x v="1"/>
    <x v="0"/>
    <n v="2012"/>
    <s v="2011/12"/>
    <n v="0.87290000000000001"/>
    <n v="8.7999999999999995E-2"/>
    <n v="0.17899999999999999"/>
    <n v="3.4000000000000002E-2"/>
    <n v="7.1999999999999995E-2"/>
  </r>
  <r>
    <x v="2"/>
    <s v="C-IV"/>
    <x v="1"/>
    <x v="0"/>
    <n v="2012"/>
    <s v="2011/12"/>
    <n v="1"/>
    <n v="4.2000000000000003E-2"/>
    <n v="8.3000000000000004E-2"/>
    <n v="4.2000000000000003E-2"/>
    <n v="4.2000000000000003E-2"/>
  </r>
  <r>
    <x v="3"/>
    <s v="C-IV"/>
    <x v="1"/>
    <x v="0"/>
    <n v="2012"/>
    <s v="2011/12"/>
    <n v="0.86070000000000002"/>
    <n v="2.9000000000000001E-2"/>
    <n v="0.14199999999999999"/>
    <n v="0.187"/>
    <n v="0.2"/>
  </r>
  <r>
    <x v="4"/>
    <s v="C-IV"/>
    <x v="1"/>
    <x v="0"/>
    <n v="2012"/>
    <s v="2011/12"/>
    <n v="0.92249999999999999"/>
    <n v="2.8000000000000001E-2"/>
    <n v="0.123"/>
    <n v="0.29199999999999998"/>
    <n v="0.316"/>
  </r>
  <r>
    <x v="5"/>
    <s v="C-IV"/>
    <x v="1"/>
    <x v="0"/>
    <n v="2012"/>
    <s v="2011/12"/>
    <n v="0.99239999999999995"/>
    <n v="2.1999999999999999E-2"/>
    <n v="0.10299999999999999"/>
    <n v="0.16500000000000001"/>
    <n v="0.192"/>
  </r>
  <r>
    <x v="6"/>
    <s v="C-IV"/>
    <x v="1"/>
    <x v="0"/>
    <n v="2012"/>
    <s v="2011/12"/>
    <n v="0.97219999999999995"/>
    <n v="4.1000000000000002E-2"/>
    <n v="0.13900000000000001"/>
    <n v="0.16900000000000001"/>
    <n v="0.191"/>
  </r>
  <r>
    <x v="7"/>
    <s v="CalWIN"/>
    <x v="1"/>
    <x v="0"/>
    <n v="2012"/>
    <s v="2011/12"/>
    <n v="0.8911"/>
    <n v="0.11"/>
    <n v="0.184"/>
    <n v="3.9E-2"/>
    <n v="6.6000000000000003E-2"/>
  </r>
  <r>
    <x v="8"/>
    <s v="C-IV"/>
    <x v="1"/>
    <x v="0"/>
    <n v="2012"/>
    <s v="2011/12"/>
    <n v="0.99180000000000001"/>
    <n v="4.4999999999999998E-2"/>
    <n v="0.17599999999999999"/>
    <n v="0.19700000000000001"/>
    <n v="0.21299999999999999"/>
  </r>
  <r>
    <x v="9"/>
    <s v="C-IV"/>
    <x v="1"/>
    <x v="0"/>
    <n v="2012"/>
    <s v="2011/12"/>
    <n v="0.96299999999999997"/>
    <n v="2.8000000000000001E-2"/>
    <n v="0.115"/>
    <n v="0.14199999999999999"/>
    <n v="0.158"/>
  </r>
  <r>
    <x v="10"/>
    <s v="CalWIN"/>
    <x v="1"/>
    <x v="0"/>
    <n v="2012"/>
    <s v="2011/12"/>
    <n v="0.97089999999999999"/>
    <n v="0.17199999999999999"/>
    <n v="0.28299999999999997"/>
    <n v="8.4000000000000005E-2"/>
    <n v="0.129"/>
  </r>
  <r>
    <x v="11"/>
    <s v="C-IV"/>
    <x v="1"/>
    <x v="0"/>
    <n v="2012"/>
    <s v="2011/12"/>
    <n v="1"/>
    <n v="3.6999999999999998E-2"/>
    <n v="0.13600000000000001"/>
    <n v="0.13100000000000001"/>
    <n v="0.14000000000000001"/>
  </r>
  <r>
    <x v="12"/>
    <s v="C-IV"/>
    <x v="1"/>
    <x v="0"/>
    <n v="2012"/>
    <s v="2011/12"/>
    <n v="0.9284"/>
    <n v="0.03"/>
    <n v="0.124"/>
    <n v="0.20100000000000001"/>
    <n v="0.22800000000000001"/>
  </r>
  <r>
    <x v="13"/>
    <s v="C-IV"/>
    <x v="1"/>
    <x v="0"/>
    <n v="2012"/>
    <s v="2011/12"/>
    <n v="0.98670000000000002"/>
    <n v="3.6999999999999998E-2"/>
    <n v="0.13600000000000001"/>
    <n v="0.16400000000000001"/>
    <n v="0.185"/>
  </r>
  <r>
    <x v="14"/>
    <s v="C-IV"/>
    <x v="1"/>
    <x v="0"/>
    <n v="2012"/>
    <s v="2011/12"/>
    <n v="0.99119999999999997"/>
    <n v="4.3999999999999997E-2"/>
    <n v="0.17"/>
    <n v="0.14499999999999999"/>
    <n v="0.155"/>
  </r>
  <r>
    <x v="15"/>
    <s v="C-IV"/>
    <x v="1"/>
    <x v="0"/>
    <n v="2012"/>
    <s v="2011/12"/>
    <n v="0.96950000000000003"/>
    <n v="5.0999999999999997E-2"/>
    <n v="0.152"/>
    <n v="0.14299999999999999"/>
    <n v="0.16400000000000001"/>
  </r>
  <r>
    <x v="16"/>
    <s v="C-IV"/>
    <x v="1"/>
    <x v="0"/>
    <n v="2012"/>
    <s v="2011/12"/>
    <n v="0.86509999999999998"/>
    <n v="5.1999999999999998E-2"/>
    <n v="0.154"/>
    <n v="0.13400000000000001"/>
    <n v="0.152"/>
  </r>
  <r>
    <x v="17"/>
    <s v="C-IV"/>
    <x v="1"/>
    <x v="0"/>
    <n v="2012"/>
    <s v="2011/12"/>
    <n v="0.93469999999999998"/>
    <n v="1.7999999999999999E-2"/>
    <n v="7.5999999999999998E-2"/>
    <n v="0.25700000000000001"/>
    <n v="0.27800000000000002"/>
  </r>
  <r>
    <x v="18"/>
    <s v="C-IV"/>
    <x v="1"/>
    <x v="0"/>
    <n v="2012"/>
    <s v="2011/12"/>
    <n v="0.93640000000000001"/>
    <n v="0.104"/>
    <n v="0.27800000000000002"/>
    <n v="0.125"/>
    <n v="0.14399999999999999"/>
  </r>
  <r>
    <x v="19"/>
    <s v="LRS"/>
    <x v="1"/>
    <x v="0"/>
    <n v="2012"/>
    <s v="2011/12"/>
    <n v="0.94830000000000003"/>
    <n v="0.11799999999999999"/>
    <n v="0.20899999999999999"/>
    <n v="0"/>
    <n v="3.0000000000000001E-3"/>
  </r>
  <r>
    <x v="20"/>
    <s v="C-IV"/>
    <x v="1"/>
    <x v="0"/>
    <n v="2012"/>
    <s v="2011/12"/>
    <n v="0.99050000000000005"/>
    <n v="4.4999999999999998E-2"/>
    <n v="0.13900000000000001"/>
    <n v="0.184"/>
    <n v="0.20699999999999999"/>
  </r>
  <r>
    <x v="21"/>
    <s v="C-IV"/>
    <x v="1"/>
    <x v="0"/>
    <n v="2012"/>
    <s v="2011/12"/>
    <n v="0.94010000000000005"/>
    <n v="4.7E-2"/>
    <n v="0.125"/>
    <n v="0.113"/>
    <n v="0.13500000000000001"/>
  </r>
  <r>
    <x v="22"/>
    <s v="C-IV"/>
    <x v="1"/>
    <x v="0"/>
    <n v="2012"/>
    <s v="2011/12"/>
    <n v="0.96699999999999997"/>
    <n v="0.02"/>
    <n v="9.6000000000000002E-2"/>
    <n v="0.161"/>
    <n v="0.17299999999999999"/>
  </r>
  <r>
    <x v="23"/>
    <s v="C-IV"/>
    <x v="1"/>
    <x v="0"/>
    <n v="2012"/>
    <s v="2011/12"/>
    <n v="0.99780000000000002"/>
    <n v="4.2999999999999997E-2"/>
    <n v="0.153"/>
    <n v="0.14899999999999999"/>
    <n v="0.17599999999999999"/>
  </r>
  <r>
    <x v="24"/>
    <s v="C-IV"/>
    <x v="1"/>
    <x v="0"/>
    <n v="2012"/>
    <s v="2011/12"/>
    <n v="0.98360000000000003"/>
    <n v="5.0999999999999997E-2"/>
    <n v="0.14299999999999999"/>
    <n v="0.255"/>
    <n v="0.28000000000000003"/>
  </r>
  <r>
    <x v="25"/>
    <s v="C-IV"/>
    <x v="1"/>
    <x v="0"/>
    <n v="2012"/>
    <s v="2011/12"/>
    <n v="0.94120000000000004"/>
    <n v="2.5000000000000001E-2"/>
    <n v="0.14000000000000001"/>
    <n v="0.153"/>
    <n v="0.17199999999999999"/>
  </r>
  <r>
    <x v="26"/>
    <s v="C-IV"/>
    <x v="1"/>
    <x v="0"/>
    <n v="2012"/>
    <s v="2011/12"/>
    <n v="0.8881"/>
    <n v="2.1000000000000001E-2"/>
    <n v="0.17"/>
    <n v="3.2000000000000001E-2"/>
    <n v="4.2999999999999997E-2"/>
  </r>
  <r>
    <x v="27"/>
    <s v="C-IV"/>
    <x v="1"/>
    <x v="0"/>
    <n v="2012"/>
    <s v="2011/12"/>
    <n v="0.99129999999999996"/>
    <n v="2.5999999999999999E-2"/>
    <n v="0.11799999999999999"/>
    <n v="0.13500000000000001"/>
    <n v="0.14899999999999999"/>
  </r>
  <r>
    <x v="28"/>
    <s v="C-IV"/>
    <x v="1"/>
    <x v="0"/>
    <n v="2012"/>
    <s v="2011/12"/>
    <n v="0.98160000000000003"/>
    <n v="2.7E-2"/>
    <n v="8.2000000000000003E-2"/>
    <n v="0.23"/>
    <n v="0.245"/>
  </r>
  <r>
    <x v="29"/>
    <s v="C-IV"/>
    <x v="1"/>
    <x v="0"/>
    <n v="2012"/>
    <s v="2011/12"/>
    <n v="0.9919"/>
    <n v="3.5000000000000003E-2"/>
    <n v="0.114"/>
    <n v="0.112"/>
    <n v="0.13100000000000001"/>
  </r>
  <r>
    <x v="30"/>
    <s v="CalWIN"/>
    <x v="1"/>
    <x v="0"/>
    <n v="2012"/>
    <s v="2011/12"/>
    <n v="0.99460000000000004"/>
    <n v="0.106"/>
    <n v="0.183"/>
    <n v="4.3999999999999997E-2"/>
    <n v="7.0999999999999994E-2"/>
  </r>
  <r>
    <x v="31"/>
    <s v="CalWIN"/>
    <x v="1"/>
    <x v="0"/>
    <n v="2012"/>
    <s v="2011/12"/>
    <n v="0.95809999999999995"/>
    <n v="0.10100000000000001"/>
    <n v="0.18099999999999999"/>
    <n v="3.6999999999999998E-2"/>
    <n v="6.3E-2"/>
  </r>
  <r>
    <x v="32"/>
    <s v="C-IV"/>
    <x v="1"/>
    <x v="0"/>
    <n v="2012"/>
    <s v="2011/12"/>
    <n v="0.96940000000000004"/>
    <n v="2.7E-2"/>
    <n v="0.111"/>
    <n v="8.1000000000000003E-2"/>
    <n v="8.7999999999999995E-2"/>
  </r>
  <r>
    <x v="33"/>
    <s v="C-IV"/>
    <x v="1"/>
    <x v="0"/>
    <n v="2012"/>
    <s v="2011/12"/>
    <n v="0.94840000000000002"/>
    <n v="2.7E-2"/>
    <n v="0.11600000000000001"/>
    <n v="0.16500000000000001"/>
    <n v="0.184"/>
  </r>
  <r>
    <x v="34"/>
    <s v="CalWIN"/>
    <x v="1"/>
    <x v="0"/>
    <n v="2012"/>
    <s v="2011/12"/>
    <n v="0.9647"/>
    <n v="0.10100000000000001"/>
    <n v="0.17599999999999999"/>
    <n v="0.04"/>
    <n v="7.0999999999999994E-2"/>
  </r>
  <r>
    <x v="35"/>
    <s v="C-IV"/>
    <x v="1"/>
    <x v="0"/>
    <n v="2012"/>
    <s v="2011/12"/>
    <n v="0.99519999999999997"/>
    <n v="2.8000000000000001E-2"/>
    <n v="0.12"/>
    <n v="0.17699999999999999"/>
    <n v="0.20100000000000001"/>
  </r>
  <r>
    <x v="36"/>
    <s v="C-IV"/>
    <x v="1"/>
    <x v="0"/>
    <n v="2012"/>
    <s v="2011/12"/>
    <n v="0.95340000000000003"/>
    <n v="3.3000000000000002E-2"/>
    <n v="0.11799999999999999"/>
    <n v="0.186"/>
    <n v="0.20200000000000001"/>
  </r>
  <r>
    <x v="37"/>
    <s v="CalWIN"/>
    <x v="1"/>
    <x v="0"/>
    <n v="2012"/>
    <s v="2011/12"/>
    <n v="0.93869999999999998"/>
    <n v="0.17"/>
    <n v="0.27"/>
    <n v="8.4000000000000005E-2"/>
    <n v="0.13800000000000001"/>
  </r>
  <r>
    <x v="38"/>
    <s v="CalWIN"/>
    <x v="1"/>
    <x v="0"/>
    <n v="2012"/>
    <s v="2011/12"/>
    <n v="0.96660000000000001"/>
    <n v="0.113"/>
    <n v="0.20399999999999999"/>
    <n v="6.6000000000000003E-2"/>
    <n v="0.10100000000000001"/>
  </r>
  <r>
    <x v="39"/>
    <s v="C-IV"/>
    <x v="1"/>
    <x v="0"/>
    <n v="2012"/>
    <s v="2011/12"/>
    <n v="0.94210000000000005"/>
    <n v="0.05"/>
    <n v="0.124"/>
    <n v="0.154"/>
    <n v="0.17299999999999999"/>
  </r>
  <r>
    <x v="40"/>
    <s v="CalWIN"/>
    <x v="1"/>
    <x v="0"/>
    <n v="2012"/>
    <s v="2011/12"/>
    <n v="0.84250000000000003"/>
    <n v="8.6999999999999994E-2"/>
    <n v="0.17399999999999999"/>
    <n v="3.7999999999999999E-2"/>
    <n v="7.0999999999999994E-2"/>
  </r>
  <r>
    <x v="41"/>
    <s v="CalWIN"/>
    <x v="1"/>
    <x v="0"/>
    <n v="2012"/>
    <s v="2011/12"/>
    <n v="0.85950000000000004"/>
    <n v="0.1"/>
    <n v="0.16800000000000001"/>
    <n v="3.3000000000000002E-2"/>
    <n v="5.8999999999999997E-2"/>
  </r>
  <r>
    <x v="42"/>
    <s v="CalWIN"/>
    <x v="1"/>
    <x v="0"/>
    <n v="2012"/>
    <s v="2011/12"/>
    <n v="0.88929999999999998"/>
    <n v="0.10100000000000001"/>
    <n v="0.17"/>
    <n v="4.7E-2"/>
    <n v="8.2000000000000003E-2"/>
  </r>
  <r>
    <x v="43"/>
    <s v="CalWIN"/>
    <x v="1"/>
    <x v="0"/>
    <n v="2012"/>
    <s v="2011/12"/>
    <n v="0.47739999999999999"/>
    <n v="9.4E-2"/>
    <n v="0.159"/>
    <n v="8.9999999999999993E-3"/>
    <n v="3.4000000000000002E-2"/>
  </r>
  <r>
    <x v="44"/>
    <s v="CalWIN"/>
    <x v="1"/>
    <x v="0"/>
    <n v="2012"/>
    <s v="2011/12"/>
    <n v="0.90329999999999999"/>
    <n v="5.8000000000000003E-2"/>
    <n v="0.13"/>
    <n v="1.6E-2"/>
    <n v="3.9E-2"/>
  </r>
  <r>
    <x v="45"/>
    <s v="C-IV"/>
    <x v="1"/>
    <x v="0"/>
    <n v="2012"/>
    <s v="2011/12"/>
    <n v="0.90069999999999995"/>
    <n v="2.5999999999999999E-2"/>
    <n v="0.11600000000000001"/>
    <n v="0.16900000000000001"/>
    <n v="0.189"/>
  </r>
  <r>
    <x v="46"/>
    <s v="C-IV"/>
    <x v="1"/>
    <x v="0"/>
    <n v="2012"/>
    <s v="2011/12"/>
    <n v="1"/>
    <n v="7.9000000000000001E-2"/>
    <n v="0.127"/>
    <n v="9.5000000000000001E-2"/>
    <n v="9.5000000000000001E-2"/>
  </r>
  <r>
    <x v="47"/>
    <s v="C-IV"/>
    <x v="1"/>
    <x v="0"/>
    <n v="2012"/>
    <s v="2011/12"/>
    <n v="0.90939999999999999"/>
    <n v="3.9E-2"/>
    <n v="0.13400000000000001"/>
    <n v="0.155"/>
    <n v="0.17599999999999999"/>
  </r>
  <r>
    <x v="48"/>
    <s v="CalWIN"/>
    <x v="1"/>
    <x v="0"/>
    <n v="2012"/>
    <s v="2011/12"/>
    <n v="0.95960000000000001"/>
    <n v="5.1999999999999998E-2"/>
    <n v="0.153"/>
    <n v="1.2999999999999999E-2"/>
    <n v="5.8999999999999997E-2"/>
  </r>
  <r>
    <x v="49"/>
    <s v="CalWIN"/>
    <x v="1"/>
    <x v="0"/>
    <n v="2012"/>
    <s v="2011/12"/>
    <n v="0.61670000000000003"/>
    <n v="9.1999999999999998E-2"/>
    <n v="0.17"/>
    <n v="3.2000000000000001E-2"/>
    <n v="6.0999999999999999E-2"/>
  </r>
  <r>
    <x v="50"/>
    <s v="C-IV"/>
    <x v="1"/>
    <x v="0"/>
    <n v="2012"/>
    <s v="2011/12"/>
    <n v="0.96660000000000001"/>
    <n v="2.5999999999999999E-2"/>
    <n v="0.13"/>
    <n v="0.183"/>
    <n v="0.21"/>
  </r>
  <r>
    <x v="51"/>
    <s v="C-IV"/>
    <x v="1"/>
    <x v="0"/>
    <n v="2012"/>
    <s v="2011/12"/>
    <n v="0.9446"/>
    <n v="4.8000000000000001E-2"/>
    <n v="0.13300000000000001"/>
    <n v="0.152"/>
    <n v="0.16300000000000001"/>
  </r>
  <r>
    <x v="52"/>
    <s v="C-IV"/>
    <x v="1"/>
    <x v="0"/>
    <n v="2012"/>
    <s v="2011/12"/>
    <n v="0.99139999999999995"/>
    <n v="4.9000000000000002E-2"/>
    <n v="0.124"/>
    <n v="0.15"/>
    <n v="0.16200000000000001"/>
  </r>
  <r>
    <x v="53"/>
    <s v="C-IV"/>
    <x v="1"/>
    <x v="0"/>
    <n v="2012"/>
    <s v="2011/12"/>
    <n v="0.98280000000000001"/>
    <n v="2.1000000000000001E-2"/>
    <n v="0.108"/>
    <n v="0.191"/>
    <n v="0.20100000000000001"/>
  </r>
  <r>
    <x v="54"/>
    <s v="CalWIN"/>
    <x v="1"/>
    <x v="0"/>
    <n v="2012"/>
    <s v="2011/12"/>
    <n v="0.97189999999999999"/>
    <n v="0.20899999999999999"/>
    <n v="0.32500000000000001"/>
    <n v="0.108"/>
    <n v="0.156"/>
  </r>
  <r>
    <x v="55"/>
    <s v="C-IV"/>
    <x v="1"/>
    <x v="0"/>
    <n v="2012"/>
    <s v="2011/12"/>
    <n v="0.92710000000000004"/>
    <n v="3.9E-2"/>
    <n v="0.14499999999999999"/>
    <n v="0.126"/>
    <n v="0.14799999999999999"/>
  </r>
  <r>
    <x v="56"/>
    <s v="CalWIN"/>
    <x v="1"/>
    <x v="0"/>
    <n v="2012"/>
    <s v="2011/12"/>
    <n v="0.96960000000000002"/>
    <n v="0.111"/>
    <n v="0.223"/>
    <n v="6.5000000000000002E-2"/>
    <n v="0.111"/>
  </r>
  <r>
    <x v="57"/>
    <s v="CalWIN"/>
    <x v="1"/>
    <x v="0"/>
    <n v="2012"/>
    <s v="2011/12"/>
    <n v="0.91400000000000003"/>
    <n v="0.10199999999999999"/>
    <n v="0.16800000000000001"/>
    <n v="4.5999999999999999E-2"/>
    <n v="7.9000000000000001E-2"/>
  </r>
  <r>
    <x v="58"/>
    <s v="C-IV"/>
    <x v="1"/>
    <x v="0"/>
    <n v="2012"/>
    <s v="2011/12"/>
    <n v="0.94689999999999996"/>
    <n v="2.8000000000000001E-2"/>
    <n v="0.11700000000000001"/>
    <n v="0.17299999999999999"/>
    <n v="0.193"/>
  </r>
  <r>
    <x v="0"/>
    <s v="n/a"/>
    <x v="2"/>
    <x v="0"/>
    <n v="2012"/>
    <s v="2012/13"/>
    <n v="0.94169999999999998"/>
    <n v="8.1699999999999995E-2"/>
    <n v="0.16719999999999999"/>
    <n v="8.6400000000000005E-2"/>
    <n v="0.10920000000000001"/>
  </r>
  <r>
    <x v="1"/>
    <s v="CalWIN"/>
    <x v="2"/>
    <x v="0"/>
    <n v="2012"/>
    <s v="2012/13"/>
    <n v="0.87709999999999999"/>
    <n v="7.7899999999999997E-2"/>
    <n v="0.1615"/>
    <n v="4.2799999999999998E-2"/>
    <n v="8.1500000000000003E-2"/>
  </r>
  <r>
    <x v="2"/>
    <s v="C-IV"/>
    <x v="2"/>
    <x v="0"/>
    <n v="2012"/>
    <s v="2012/13"/>
    <n v="1"/>
    <n v="5.2600000000000001E-2"/>
    <n v="0.1053"/>
    <n v="0.1053"/>
    <n v="0.1053"/>
  </r>
  <r>
    <x v="3"/>
    <s v="C-IV"/>
    <x v="2"/>
    <x v="0"/>
    <n v="2012"/>
    <s v="2012/13"/>
    <n v="0.92759999999999998"/>
    <n v="3.2800000000000003E-2"/>
    <n v="0.14660000000000001"/>
    <n v="0.1517"/>
    <n v="0.17069999999999999"/>
  </r>
  <r>
    <x v="4"/>
    <s v="C-IV"/>
    <x v="2"/>
    <x v="0"/>
    <n v="2012"/>
    <s v="2012/13"/>
    <n v="0.94869999999999999"/>
    <n v="3.56E-2"/>
    <n v="0.11600000000000001"/>
    <n v="0.24690000000000001"/>
    <n v="0.26369999999999999"/>
  </r>
  <r>
    <x v="5"/>
    <s v="C-IV"/>
    <x v="2"/>
    <x v="0"/>
    <n v="2012"/>
    <s v="2012/13"/>
    <n v="0.99229999999999996"/>
    <n v="2.7799999999999998E-2"/>
    <n v="0.1071"/>
    <n v="0.20899999999999999"/>
    <n v="0.2341"/>
  </r>
  <r>
    <x v="6"/>
    <s v="C-IV"/>
    <x v="2"/>
    <x v="0"/>
    <n v="2012"/>
    <s v="2012/13"/>
    <n v="1"/>
    <n v="4.3299999999999998E-2"/>
    <n v="0.1535"/>
    <n v="0.16930000000000001"/>
    <n v="0.189"/>
  </r>
  <r>
    <x v="7"/>
    <s v="CalWIN"/>
    <x v="2"/>
    <x v="0"/>
    <n v="2012"/>
    <s v="2012/13"/>
    <n v="0.84650000000000003"/>
    <n v="8.7800000000000003E-2"/>
    <n v="0.1598"/>
    <n v="3.3500000000000002E-2"/>
    <n v="5.7000000000000002E-2"/>
  </r>
  <r>
    <x v="8"/>
    <s v="C-IV"/>
    <x v="2"/>
    <x v="0"/>
    <n v="2012"/>
    <s v="2012/13"/>
    <n v="0.98799999999999999"/>
    <n v="6.5600000000000006E-2"/>
    <n v="0.18260000000000001"/>
    <n v="0.22969999999999999"/>
    <n v="0.26250000000000001"/>
  </r>
  <r>
    <x v="9"/>
    <s v="C-IV"/>
    <x v="2"/>
    <x v="0"/>
    <n v="2012"/>
    <s v="2012/13"/>
    <n v="0.95889999999999997"/>
    <n v="3.2099999999999997E-2"/>
    <n v="0.13100000000000001"/>
    <n v="0.1573"/>
    <n v="0.1731"/>
  </r>
  <r>
    <x v="10"/>
    <s v="CalWIN"/>
    <x v="2"/>
    <x v="0"/>
    <n v="2012"/>
    <s v="2012/13"/>
    <n v="0.9728"/>
    <n v="0.157"/>
    <n v="0.27189999999999998"/>
    <n v="9.2499999999999999E-2"/>
    <n v="0.1489"/>
  </r>
  <r>
    <x v="11"/>
    <s v="C-IV"/>
    <x v="2"/>
    <x v="0"/>
    <n v="2012"/>
    <s v="2012/13"/>
    <n v="0.98170000000000002"/>
    <n v="2.4E-2"/>
    <n v="0.1158"/>
    <n v="0.1118"/>
    <n v="0.12379999999999999"/>
  </r>
  <r>
    <x v="12"/>
    <s v="C-IV"/>
    <x v="2"/>
    <x v="0"/>
    <n v="2012"/>
    <s v="2012/13"/>
    <n v="0.94410000000000005"/>
    <n v="3.4599999999999999E-2"/>
    <n v="0.1245"/>
    <n v="0.18379999999999999"/>
    <n v="0.20699999999999999"/>
  </r>
  <r>
    <x v="13"/>
    <s v="C-IV"/>
    <x v="2"/>
    <x v="0"/>
    <n v="2012"/>
    <s v="2012/13"/>
    <n v="0.98380000000000001"/>
    <n v="3.44E-2"/>
    <n v="0.1212"/>
    <n v="0.1681"/>
    <n v="0.18629999999999999"/>
  </r>
  <r>
    <x v="14"/>
    <s v="C-IV"/>
    <x v="2"/>
    <x v="0"/>
    <n v="2012"/>
    <s v="2012/13"/>
    <n v="0.99280000000000002"/>
    <n v="5.3600000000000002E-2"/>
    <n v="0.16070000000000001"/>
    <n v="0.125"/>
    <n v="0.128"/>
  </r>
  <r>
    <x v="15"/>
    <s v="C-IV"/>
    <x v="2"/>
    <x v="0"/>
    <n v="2012"/>
    <s v="2012/13"/>
    <n v="0.95140000000000002"/>
    <n v="5.3999999999999999E-2"/>
    <n v="0.15870000000000001"/>
    <n v="0.15679999999999999"/>
    <n v="0.18149999999999999"/>
  </r>
  <r>
    <x v="16"/>
    <s v="C-IV"/>
    <x v="2"/>
    <x v="0"/>
    <n v="2012"/>
    <s v="2012/13"/>
    <n v="0.8821"/>
    <n v="4.2799999999999998E-2"/>
    <n v="0.1444"/>
    <n v="0.1447"/>
    <n v="0.16389999999999999"/>
  </r>
  <r>
    <x v="17"/>
    <s v="C-IV"/>
    <x v="2"/>
    <x v="0"/>
    <n v="2012"/>
    <s v="2012/13"/>
    <n v="0.94"/>
    <n v="1.5299999999999999E-2"/>
    <n v="8.2600000000000007E-2"/>
    <n v="0.25619999999999998"/>
    <n v="0.27839999999999998"/>
  </r>
  <r>
    <x v="18"/>
    <s v="C-IV"/>
    <x v="2"/>
    <x v="0"/>
    <n v="2012"/>
    <s v="2012/13"/>
    <n v="0.92979999999999996"/>
    <n v="5.5100000000000003E-2"/>
    <n v="0.17699999999999999"/>
    <n v="0.15859999999999999"/>
    <n v="0.1736"/>
  </r>
  <r>
    <x v="19"/>
    <s v="LRS"/>
    <x v="2"/>
    <x v="0"/>
    <n v="2012"/>
    <s v="2012/13"/>
    <n v="0.95860000000000001"/>
    <n v="0.1045"/>
    <n v="0.1774"/>
    <n v="1E-4"/>
    <n v="2.8999999999999998E-3"/>
  </r>
  <r>
    <x v="20"/>
    <s v="C-IV"/>
    <x v="2"/>
    <x v="0"/>
    <n v="2012"/>
    <s v="2012/13"/>
    <n v="0.99160000000000004"/>
    <n v="5.4300000000000001E-2"/>
    <n v="0.1605"/>
    <n v="0.1802"/>
    <n v="0.2152"/>
  </r>
  <r>
    <x v="21"/>
    <s v="C-IV"/>
    <x v="2"/>
    <x v="0"/>
    <n v="2012"/>
    <s v="2012/13"/>
    <n v="0.94350000000000001"/>
    <n v="3.7100000000000001E-2"/>
    <n v="0.1178"/>
    <n v="0.13750000000000001"/>
    <n v="0.1598"/>
  </r>
  <r>
    <x v="22"/>
    <s v="C-IV"/>
    <x v="2"/>
    <x v="0"/>
    <n v="2012"/>
    <s v="2012/13"/>
    <n v="0.98860000000000003"/>
    <n v="2.8000000000000001E-2"/>
    <n v="0.1014"/>
    <n v="0.15379999999999999"/>
    <n v="0.17829999999999999"/>
  </r>
  <r>
    <x v="23"/>
    <s v="C-IV"/>
    <x v="2"/>
    <x v="0"/>
    <n v="2012"/>
    <s v="2012/13"/>
    <n v="0.98650000000000004"/>
    <n v="3.3799999999999997E-2"/>
    <n v="0.13239999999999999"/>
    <n v="0.15340000000000001"/>
    <n v="0.18290000000000001"/>
  </r>
  <r>
    <x v="24"/>
    <s v="C-IV"/>
    <x v="2"/>
    <x v="0"/>
    <n v="2012"/>
    <s v="2012/13"/>
    <n v="0.97729999999999995"/>
    <n v="4.9299999999999997E-2"/>
    <n v="0.15559999999999999"/>
    <n v="0.2465"/>
    <n v="0.26979999999999998"/>
  </r>
  <r>
    <x v="25"/>
    <s v="C-IV"/>
    <x v="2"/>
    <x v="0"/>
    <n v="2012"/>
    <s v="2012/13"/>
    <n v="1"/>
    <n v="4.9099999999999998E-2"/>
    <n v="0.1104"/>
    <n v="0.1227"/>
    <n v="0.1288"/>
  </r>
  <r>
    <x v="26"/>
    <s v="C-IV"/>
    <x v="2"/>
    <x v="0"/>
    <n v="2012"/>
    <s v="2012/13"/>
    <n v="0.95"/>
    <n v="1.55E-2"/>
    <n v="0.14430000000000001"/>
    <n v="8.2500000000000004E-2"/>
    <n v="9.7900000000000001E-2"/>
  </r>
  <r>
    <x v="27"/>
    <s v="C-IV"/>
    <x v="2"/>
    <x v="0"/>
    <n v="2012"/>
    <s v="2012/13"/>
    <n v="0.99390000000000001"/>
    <n v="2.5000000000000001E-2"/>
    <n v="0.12139999999999999"/>
    <n v="0.14660000000000001"/>
    <n v="0.1643"/>
  </r>
  <r>
    <x v="28"/>
    <s v="C-IV"/>
    <x v="2"/>
    <x v="0"/>
    <n v="2012"/>
    <s v="2012/13"/>
    <n v="0.9849"/>
    <n v="2.53E-2"/>
    <n v="9.1800000000000007E-2"/>
    <n v="0.2286"/>
    <n v="0.25319999999999998"/>
  </r>
  <r>
    <x v="29"/>
    <s v="C-IV"/>
    <x v="2"/>
    <x v="0"/>
    <n v="2012"/>
    <s v="2012/13"/>
    <n v="0.98799999999999999"/>
    <n v="2.24E-2"/>
    <n v="9.4200000000000006E-2"/>
    <n v="0.13589999999999999"/>
    <n v="0.16139999999999999"/>
  </r>
  <r>
    <x v="30"/>
    <s v="CalWIN"/>
    <x v="2"/>
    <x v="0"/>
    <n v="2012"/>
    <s v="2012/13"/>
    <n v="0.99550000000000005"/>
    <n v="8.3400000000000002E-2"/>
    <n v="0.16259999999999999"/>
    <n v="4.65E-2"/>
    <n v="7.4300000000000005E-2"/>
  </r>
  <r>
    <x v="31"/>
    <s v="CalWIN"/>
    <x v="2"/>
    <x v="0"/>
    <n v="2012"/>
    <s v="2012/13"/>
    <n v="0.96299999999999997"/>
    <n v="9.9500000000000005E-2"/>
    <n v="0.18010000000000001"/>
    <n v="4.0099999999999997E-2"/>
    <n v="7.0000000000000007E-2"/>
  </r>
  <r>
    <x v="32"/>
    <s v="C-IV"/>
    <x v="2"/>
    <x v="0"/>
    <n v="2012"/>
    <s v="2012/13"/>
    <n v="0.9375"/>
    <n v="2.1299999999999999E-2"/>
    <n v="9.1200000000000003E-2"/>
    <n v="0.1489"/>
    <n v="0.15809999999999999"/>
  </r>
  <r>
    <x v="33"/>
    <s v="C-IV"/>
    <x v="2"/>
    <x v="0"/>
    <n v="2012"/>
    <s v="2012/13"/>
    <n v="0.94679999999999997"/>
    <n v="2.5700000000000001E-2"/>
    <n v="0.1096"/>
    <n v="0.18"/>
    <n v="0.19650000000000001"/>
  </r>
  <r>
    <x v="34"/>
    <s v="CalWIN"/>
    <x v="2"/>
    <x v="0"/>
    <n v="2012"/>
    <s v="2012/13"/>
    <n v="0.98499999999999999"/>
    <n v="7.9899999999999999E-2"/>
    <n v="0.15479999999999999"/>
    <n v="4.19E-2"/>
    <n v="7.2300000000000003E-2"/>
  </r>
  <r>
    <x v="35"/>
    <s v="C-IV"/>
    <x v="2"/>
    <x v="0"/>
    <n v="2012"/>
    <s v="2012/13"/>
    <n v="0.97509999999999997"/>
    <n v="3.8800000000000001E-2"/>
    <n v="0.1333"/>
    <n v="0.21820000000000001"/>
    <n v="0.24610000000000001"/>
  </r>
  <r>
    <x v="36"/>
    <s v="C-IV"/>
    <x v="2"/>
    <x v="0"/>
    <n v="2012"/>
    <s v="2012/13"/>
    <n v="0.93200000000000005"/>
    <n v="3.3399999999999999E-2"/>
    <n v="0.1139"/>
    <n v="0.219"/>
    <n v="0.2336"/>
  </r>
  <r>
    <x v="37"/>
    <s v="CalWIN"/>
    <x v="2"/>
    <x v="0"/>
    <n v="2012"/>
    <s v="2012/13"/>
    <n v="0.88480000000000003"/>
    <n v="0.15740000000000001"/>
    <n v="0.25519999999999998"/>
    <n v="8.9499999999999996E-2"/>
    <n v="0.1447"/>
  </r>
  <r>
    <x v="38"/>
    <s v="CalWIN"/>
    <x v="2"/>
    <x v="0"/>
    <n v="2012"/>
    <s v="2012/13"/>
    <n v="0.93169999999999997"/>
    <n v="8.6400000000000005E-2"/>
    <n v="0.18310000000000001"/>
    <n v="6.3700000000000007E-2"/>
    <n v="0.1004"/>
  </r>
  <r>
    <x v="39"/>
    <s v="C-IV"/>
    <x v="2"/>
    <x v="0"/>
    <n v="2012"/>
    <s v="2012/13"/>
    <n v="0.92730000000000001"/>
    <n v="4.7800000000000002E-2"/>
    <n v="0.13039999999999999"/>
    <n v="0.1641"/>
    <n v="0.1842"/>
  </r>
  <r>
    <x v="40"/>
    <s v="CalWIN"/>
    <x v="2"/>
    <x v="0"/>
    <n v="2012"/>
    <s v="2012/13"/>
    <n v="0.83550000000000002"/>
    <n v="6.4899999999999999E-2"/>
    <n v="0.15570000000000001"/>
    <n v="3.0300000000000001E-2"/>
    <n v="5.7500000000000002E-2"/>
  </r>
  <r>
    <x v="41"/>
    <s v="CalWIN"/>
    <x v="2"/>
    <x v="0"/>
    <n v="2012"/>
    <s v="2012/13"/>
    <n v="0.86560000000000004"/>
    <n v="0.08"/>
    <n v="0.1575"/>
    <n v="3.32E-2"/>
    <n v="6.0600000000000001E-2"/>
  </r>
  <r>
    <x v="42"/>
    <s v="CalWIN"/>
    <x v="2"/>
    <x v="0"/>
    <n v="2012"/>
    <s v="2012/13"/>
    <n v="0.94520000000000004"/>
    <n v="8.1900000000000001E-2"/>
    <n v="0.18590000000000001"/>
    <n v="4.9700000000000001E-2"/>
    <n v="9.2499999999999999E-2"/>
  </r>
  <r>
    <x v="43"/>
    <s v="CalWIN"/>
    <x v="2"/>
    <x v="0"/>
    <n v="2012"/>
    <s v="2012/13"/>
    <n v="0.86380000000000001"/>
    <n v="8.0600000000000005E-2"/>
    <n v="0.14710000000000001"/>
    <n v="1.15E-2"/>
    <n v="3.9600000000000003E-2"/>
  </r>
  <r>
    <x v="44"/>
    <s v="CalWIN"/>
    <x v="2"/>
    <x v="0"/>
    <n v="2012"/>
    <s v="2012/13"/>
    <n v="0.94579999999999997"/>
    <n v="4.8500000000000001E-2"/>
    <n v="0.12280000000000001"/>
    <n v="3.5400000000000001E-2"/>
    <n v="8.3599999999999994E-2"/>
  </r>
  <r>
    <x v="45"/>
    <s v="C-IV"/>
    <x v="2"/>
    <x v="0"/>
    <n v="2012"/>
    <s v="2012/13"/>
    <n v="0.88139999999999996"/>
    <n v="2.53E-2"/>
    <n v="0.13089999999999999"/>
    <n v="0.1862"/>
    <n v="0.20649999999999999"/>
  </r>
  <r>
    <x v="46"/>
    <s v="C-IV"/>
    <x v="2"/>
    <x v="0"/>
    <n v="2012"/>
    <s v="2012/13"/>
    <n v="1"/>
    <n v="5.5599999999999997E-2"/>
    <n v="0.14810000000000001"/>
    <n v="3.6999999999999998E-2"/>
    <n v="3.6999999999999998E-2"/>
  </r>
  <r>
    <x v="47"/>
    <s v="C-IV"/>
    <x v="2"/>
    <x v="0"/>
    <n v="2012"/>
    <s v="2012/13"/>
    <n v="0.97040000000000004"/>
    <n v="2.2700000000000001E-2"/>
    <n v="9.6299999999999997E-2"/>
    <n v="0.17100000000000001"/>
    <n v="0.184"/>
  </r>
  <r>
    <x v="48"/>
    <s v="CalWIN"/>
    <x v="2"/>
    <x v="0"/>
    <n v="2012"/>
    <s v="2012/13"/>
    <n v="0.95630000000000004"/>
    <n v="2.98E-2"/>
    <n v="0.13059999999999999"/>
    <n v="1.2E-2"/>
    <n v="5.0700000000000002E-2"/>
  </r>
  <r>
    <x v="49"/>
    <s v="CalWIN"/>
    <x v="2"/>
    <x v="0"/>
    <n v="2012"/>
    <s v="2012/13"/>
    <n v="0.69950000000000001"/>
    <n v="7.9799999999999996E-2"/>
    <n v="0.16450000000000001"/>
    <n v="3.6200000000000003E-2"/>
    <n v="7.1900000000000006E-2"/>
  </r>
  <r>
    <x v="50"/>
    <s v="C-IV"/>
    <x v="2"/>
    <x v="0"/>
    <n v="2012"/>
    <s v="2012/13"/>
    <n v="0.96009999999999995"/>
    <n v="2.1499999999999998E-2"/>
    <n v="0.12759999999999999"/>
    <n v="0.2303"/>
    <n v="0.25369999999999998"/>
  </r>
  <r>
    <x v="51"/>
    <s v="C-IV"/>
    <x v="2"/>
    <x v="0"/>
    <n v="2012"/>
    <s v="2012/13"/>
    <n v="0.94310000000000005"/>
    <n v="3.4700000000000002E-2"/>
    <n v="0.13120000000000001"/>
    <n v="0.14860000000000001"/>
    <n v="0.16239999999999999"/>
  </r>
  <r>
    <x v="52"/>
    <s v="C-IV"/>
    <x v="2"/>
    <x v="0"/>
    <n v="2012"/>
    <s v="2012/13"/>
    <n v="0.99770000000000003"/>
    <n v="5.8500000000000003E-2"/>
    <n v="0.12609999999999999"/>
    <n v="0.1749"/>
    <n v="0.1875"/>
  </r>
  <r>
    <x v="53"/>
    <s v="C-IV"/>
    <x v="2"/>
    <x v="0"/>
    <n v="2012"/>
    <s v="2012/13"/>
    <n v="0.92169999999999996"/>
    <n v="3.56E-2"/>
    <n v="0.12759999999999999"/>
    <n v="0.27300000000000002"/>
    <n v="0.30859999999999999"/>
  </r>
  <r>
    <x v="54"/>
    <s v="CalWIN"/>
    <x v="2"/>
    <x v="0"/>
    <n v="2012"/>
    <s v="2012/13"/>
    <n v="0.96989999999999998"/>
    <n v="0.1646"/>
    <n v="0.2873"/>
    <n v="0.1041"/>
    <n v="0.15260000000000001"/>
  </r>
  <r>
    <x v="55"/>
    <s v="C-IV"/>
    <x v="2"/>
    <x v="0"/>
    <n v="2012"/>
    <s v="2012/13"/>
    <n v="0.94650000000000001"/>
    <n v="0.04"/>
    <n v="0.1578"/>
    <n v="0.1686"/>
    <n v="0.1903"/>
  </r>
  <r>
    <x v="56"/>
    <s v="CalWIN"/>
    <x v="2"/>
    <x v="0"/>
    <n v="2012"/>
    <s v="2012/13"/>
    <n v="0.96440000000000003"/>
    <n v="9.2499999999999999E-2"/>
    <n v="0.21529999999999999"/>
    <n v="5.6899999999999999E-2"/>
    <n v="0.10059999999999999"/>
  </r>
  <r>
    <x v="57"/>
    <s v="CalWIN"/>
    <x v="2"/>
    <x v="0"/>
    <n v="2012"/>
    <s v="2012/13"/>
    <n v="0.91720000000000002"/>
    <n v="9.9599999999999994E-2"/>
    <n v="0.1835"/>
    <n v="4.5199999999999997E-2"/>
    <n v="8.0500000000000002E-2"/>
  </r>
  <r>
    <x v="58"/>
    <s v="C-IV"/>
    <x v="2"/>
    <x v="0"/>
    <n v="2012"/>
    <s v="2012/13"/>
    <n v="0.98419999999999996"/>
    <n v="2.8299999999999999E-2"/>
    <n v="0.1187"/>
    <n v="0.16669999999999999"/>
    <n v="0.1852"/>
  </r>
  <r>
    <x v="0"/>
    <s v="n/a"/>
    <x v="3"/>
    <x v="0"/>
    <n v="2013"/>
    <s v="2012/13"/>
    <n v="0.93930000000000002"/>
    <n v="8.8800000000000004E-2"/>
    <n v="0.18310000000000001"/>
    <n v="9.1200000000000003E-2"/>
    <n v="0.11550000000000001"/>
  </r>
  <r>
    <x v="1"/>
    <s v="CalWIN"/>
    <x v="3"/>
    <x v="0"/>
    <n v="2013"/>
    <s v="2012/13"/>
    <n v="0.85460000000000003"/>
    <n v="8.4599999999999995E-2"/>
    <n v="0.18340000000000001"/>
    <n v="4.5100000000000001E-2"/>
    <n v="9.4200000000000006E-2"/>
  </r>
  <r>
    <x v="2"/>
    <s v="C-IV"/>
    <x v="3"/>
    <x v="0"/>
    <n v="2013"/>
    <s v="2012/13"/>
    <n v="0.9375"/>
    <n v="0"/>
    <n v="8.6999999999999994E-2"/>
    <n v="8.6999999999999994E-2"/>
    <n v="8.6999999999999994E-2"/>
  </r>
  <r>
    <x v="3"/>
    <s v="C-IV"/>
    <x v="3"/>
    <x v="0"/>
    <n v="2013"/>
    <s v="2012/13"/>
    <n v="0.93630000000000002"/>
    <n v="2.8500000000000001E-2"/>
    <n v="0.1404"/>
    <n v="0.19919999999999999"/>
    <n v="0.22770000000000001"/>
  </r>
  <r>
    <x v="4"/>
    <s v="C-IV"/>
    <x v="3"/>
    <x v="0"/>
    <n v="2013"/>
    <s v="2012/13"/>
    <n v="0.95550000000000002"/>
    <n v="3.78E-2"/>
    <n v="0.1323"/>
    <n v="0.2782"/>
    <n v="0.29849999999999999"/>
  </r>
  <r>
    <x v="5"/>
    <s v="C-IV"/>
    <x v="3"/>
    <x v="0"/>
    <n v="2013"/>
    <s v="2012/13"/>
    <n v="0.98839999999999995"/>
    <n v="3.3300000000000003E-2"/>
    <n v="0.1409"/>
    <n v="0.20610000000000001"/>
    <n v="0.23480000000000001"/>
  </r>
  <r>
    <x v="6"/>
    <s v="C-IV"/>
    <x v="3"/>
    <x v="0"/>
    <n v="2013"/>
    <s v="2012/13"/>
    <n v="1"/>
    <n v="4.0599999999999997E-2"/>
    <n v="0.1313"/>
    <n v="0.1031"/>
    <n v="0.1125"/>
  </r>
  <r>
    <x v="7"/>
    <s v="CalWIN"/>
    <x v="3"/>
    <x v="0"/>
    <n v="2013"/>
    <s v="2012/13"/>
    <n v="0.87480000000000002"/>
    <n v="0.10440000000000001"/>
    <n v="0.18010000000000001"/>
    <n v="4.7399999999999998E-2"/>
    <n v="0.09"/>
  </r>
  <r>
    <x v="8"/>
    <s v="C-IV"/>
    <x v="3"/>
    <x v="0"/>
    <n v="2013"/>
    <s v="2012/13"/>
    <n v="0.97799999999999998"/>
    <n v="7.7499999999999999E-2"/>
    <n v="0.23669999999999999"/>
    <n v="0.24959999999999999"/>
    <n v="0.28120000000000001"/>
  </r>
  <r>
    <x v="9"/>
    <s v="C-IV"/>
    <x v="3"/>
    <x v="0"/>
    <n v="2013"/>
    <s v="2012/13"/>
    <n v="0.97250000000000003"/>
    <n v="3.7499999999999999E-2"/>
    <n v="0.12720000000000001"/>
    <n v="0.17369999999999999"/>
    <n v="0.1961"/>
  </r>
  <r>
    <x v="10"/>
    <s v="CalWIN"/>
    <x v="3"/>
    <x v="0"/>
    <n v="2013"/>
    <s v="2012/13"/>
    <n v="0.97040000000000004"/>
    <n v="0.16"/>
    <n v="0.29720000000000002"/>
    <n v="7.1800000000000003E-2"/>
    <n v="0.1139"/>
  </r>
  <r>
    <x v="11"/>
    <s v="C-IV"/>
    <x v="3"/>
    <x v="0"/>
    <n v="2013"/>
    <s v="2012/13"/>
    <n v="0.9919"/>
    <n v="5.2499999999999998E-2"/>
    <n v="0.16769999999999999"/>
    <n v="0.18990000000000001"/>
    <n v="0.21010000000000001"/>
  </r>
  <r>
    <x v="12"/>
    <s v="C-IV"/>
    <x v="3"/>
    <x v="0"/>
    <n v="2013"/>
    <s v="2012/13"/>
    <n v="0.89670000000000005"/>
    <n v="4.7E-2"/>
    <n v="0.1363"/>
    <n v="0.2379"/>
    <n v="0.2697"/>
  </r>
  <r>
    <x v="13"/>
    <s v="C-IV"/>
    <x v="3"/>
    <x v="0"/>
    <n v="2013"/>
    <s v="2012/13"/>
    <n v="0.98850000000000005"/>
    <n v="6.2E-2"/>
    <n v="0.14860000000000001"/>
    <n v="0.16470000000000001"/>
    <n v="0.18179999999999999"/>
  </r>
  <r>
    <x v="14"/>
    <s v="C-IV"/>
    <x v="3"/>
    <x v="0"/>
    <n v="2013"/>
    <s v="2012/13"/>
    <n v="0.99029999999999996"/>
    <n v="5.6099999999999997E-2"/>
    <n v="0.15840000000000001"/>
    <n v="0.2079"/>
    <n v="0.22109999999999999"/>
  </r>
  <r>
    <x v="15"/>
    <s v="C-IV"/>
    <x v="3"/>
    <x v="0"/>
    <n v="2013"/>
    <s v="2012/13"/>
    <n v="0.96330000000000005"/>
    <n v="6.25E-2"/>
    <n v="0.1787"/>
    <n v="0.17319999999999999"/>
    <n v="0.20119999999999999"/>
  </r>
  <r>
    <x v="16"/>
    <s v="C-IV"/>
    <x v="3"/>
    <x v="0"/>
    <n v="2013"/>
    <s v="2012/13"/>
    <n v="0.90759999999999996"/>
    <n v="5.5399999999999998E-2"/>
    <n v="0.19159999999999999"/>
    <n v="0.1681"/>
    <n v="0.18870000000000001"/>
  </r>
  <r>
    <x v="17"/>
    <s v="C-IV"/>
    <x v="3"/>
    <x v="0"/>
    <n v="2013"/>
    <s v="2012/13"/>
    <n v="0.9546"/>
    <n v="1.9E-2"/>
    <n v="9.7100000000000006E-2"/>
    <n v="0.27660000000000001"/>
    <n v="0.29849999999999999"/>
  </r>
  <r>
    <x v="18"/>
    <s v="C-IV"/>
    <x v="3"/>
    <x v="0"/>
    <n v="2013"/>
    <s v="2012/13"/>
    <n v="0.90139999999999998"/>
    <n v="9.8699999999999996E-2"/>
    <n v="0.2122"/>
    <n v="0.17230000000000001"/>
    <n v="0.187"/>
  </r>
  <r>
    <x v="19"/>
    <s v="LRS"/>
    <x v="3"/>
    <x v="0"/>
    <n v="2013"/>
    <s v="2012/13"/>
    <n v="0.94940000000000002"/>
    <n v="0.1074"/>
    <n v="0.18229999999999999"/>
    <n v="1E-4"/>
    <n v="3.5999999999999999E-3"/>
  </r>
  <r>
    <x v="20"/>
    <s v="C-IV"/>
    <x v="3"/>
    <x v="0"/>
    <n v="2013"/>
    <s v="2012/13"/>
    <n v="0.9849"/>
    <n v="5.4300000000000001E-2"/>
    <n v="0.19189999999999999"/>
    <n v="0.20630000000000001"/>
    <n v="0.23719999999999999"/>
  </r>
  <r>
    <x v="21"/>
    <s v="C-IV"/>
    <x v="3"/>
    <x v="0"/>
    <n v="2013"/>
    <s v="2012/13"/>
    <n v="0.94610000000000005"/>
    <n v="4.1000000000000002E-2"/>
    <n v="0.1153"/>
    <n v="0.17460000000000001"/>
    <n v="0.19020000000000001"/>
  </r>
  <r>
    <x v="22"/>
    <s v="C-IV"/>
    <x v="3"/>
    <x v="0"/>
    <n v="2013"/>
    <s v="2012/13"/>
    <n v="0.96340000000000003"/>
    <n v="4.7100000000000003E-2"/>
    <n v="0.14510000000000001"/>
    <n v="0.1804"/>
    <n v="0.1961"/>
  </r>
  <r>
    <x v="23"/>
    <s v="C-IV"/>
    <x v="3"/>
    <x v="0"/>
    <n v="2013"/>
    <s v="2012/13"/>
    <n v="0.99060000000000004"/>
    <n v="6.6500000000000004E-2"/>
    <n v="0.1898"/>
    <n v="0.26069999999999999"/>
    <n v="0.30669999999999997"/>
  </r>
  <r>
    <x v="24"/>
    <s v="C-IV"/>
    <x v="3"/>
    <x v="0"/>
    <n v="2013"/>
    <s v="2012/13"/>
    <n v="0.98599999999999999"/>
    <n v="6.1699999999999998E-2"/>
    <n v="0.1958"/>
    <n v="0.26750000000000002"/>
    <n v="0.29160000000000003"/>
  </r>
  <r>
    <x v="25"/>
    <s v="C-IV"/>
    <x v="3"/>
    <x v="0"/>
    <n v="2013"/>
    <s v="2012/13"/>
    <n v="1"/>
    <n v="8.1799999999999998E-2"/>
    <n v="0.19500000000000001"/>
    <n v="0.23269999999999999"/>
    <n v="0.26419999999999999"/>
  </r>
  <r>
    <x v="26"/>
    <s v="C-IV"/>
    <x v="3"/>
    <x v="0"/>
    <n v="2013"/>
    <s v="2012/13"/>
    <n v="0.94499999999999995"/>
    <n v="1.9199999999999998E-2"/>
    <n v="0.18459999999999999"/>
    <n v="9.2299999999999993E-2"/>
    <n v="9.6199999999999994E-2"/>
  </r>
  <r>
    <x v="27"/>
    <s v="C-IV"/>
    <x v="3"/>
    <x v="0"/>
    <n v="2013"/>
    <s v="2012/13"/>
    <n v="0.99260000000000004"/>
    <n v="3.78E-2"/>
    <n v="0.1368"/>
    <n v="0.1095"/>
    <n v="0.11990000000000001"/>
  </r>
  <r>
    <x v="28"/>
    <s v="C-IV"/>
    <x v="3"/>
    <x v="0"/>
    <n v="2013"/>
    <s v="2012/13"/>
    <n v="0.96230000000000004"/>
    <n v="3.6900000000000002E-2"/>
    <n v="0.10299999999999999"/>
    <n v="0.26669999999999999"/>
    <n v="0.3221"/>
  </r>
  <r>
    <x v="29"/>
    <s v="C-IV"/>
    <x v="3"/>
    <x v="0"/>
    <n v="2013"/>
    <s v="2012/13"/>
    <n v="0.96919999999999995"/>
    <n v="3.2899999999999999E-2"/>
    <n v="0.12920000000000001"/>
    <n v="0.1613"/>
    <n v="0.18579999999999999"/>
  </r>
  <r>
    <x v="30"/>
    <s v="CalWIN"/>
    <x v="3"/>
    <x v="0"/>
    <n v="2013"/>
    <s v="2012/13"/>
    <n v="0.99350000000000005"/>
    <n v="8.5500000000000007E-2"/>
    <n v="0.1714"/>
    <n v="5.0700000000000002E-2"/>
    <n v="8.09E-2"/>
  </r>
  <r>
    <x v="31"/>
    <s v="CalWIN"/>
    <x v="3"/>
    <x v="0"/>
    <n v="2013"/>
    <s v="2012/13"/>
    <n v="0.94820000000000004"/>
    <n v="8.72E-2"/>
    <n v="0.17469999999999999"/>
    <n v="3.9100000000000003E-2"/>
    <n v="6.5699999999999995E-2"/>
  </r>
  <r>
    <x v="32"/>
    <s v="C-IV"/>
    <x v="3"/>
    <x v="0"/>
    <n v="2013"/>
    <s v="2012/13"/>
    <n v="0.95409999999999995"/>
    <n v="3.0099999999999998E-2"/>
    <n v="9.3399999999999997E-2"/>
    <n v="0.16869999999999999"/>
    <n v="0.17469999999999999"/>
  </r>
  <r>
    <x v="33"/>
    <s v="C-IV"/>
    <x v="3"/>
    <x v="0"/>
    <n v="2013"/>
    <s v="2012/13"/>
    <n v="0.94159999999999999"/>
    <n v="3.27E-2"/>
    <n v="0.123"/>
    <n v="0.18590000000000001"/>
    <n v="0.2034"/>
  </r>
  <r>
    <x v="34"/>
    <s v="CalWIN"/>
    <x v="3"/>
    <x v="0"/>
    <n v="2013"/>
    <s v="2012/13"/>
    <n v="0.97350000000000003"/>
    <n v="0.09"/>
    <n v="0.17230000000000001"/>
    <n v="5.1900000000000002E-2"/>
    <n v="8.4400000000000003E-2"/>
  </r>
  <r>
    <x v="35"/>
    <s v="C-IV"/>
    <x v="3"/>
    <x v="0"/>
    <n v="2013"/>
    <s v="2012/13"/>
    <n v="0.99619999999999997"/>
    <n v="4.3400000000000001E-2"/>
    <n v="0.15090000000000001"/>
    <n v="0.1726"/>
    <n v="0.20519999999999999"/>
  </r>
  <r>
    <x v="36"/>
    <s v="C-IV"/>
    <x v="3"/>
    <x v="0"/>
    <n v="2013"/>
    <s v="2012/13"/>
    <n v="0.93579999999999997"/>
    <n v="4.3799999999999999E-2"/>
    <n v="0.13270000000000001"/>
    <n v="0.22359999999999999"/>
    <n v="0.24030000000000001"/>
  </r>
  <r>
    <x v="37"/>
    <s v="CalWIN"/>
    <x v="3"/>
    <x v="0"/>
    <n v="2013"/>
    <s v="2012/13"/>
    <n v="0.89159999999999995"/>
    <n v="0.1691"/>
    <n v="0.27579999999999999"/>
    <n v="7.8100000000000003E-2"/>
    <n v="0.125"/>
  </r>
  <r>
    <x v="38"/>
    <s v="CalWIN"/>
    <x v="3"/>
    <x v="0"/>
    <n v="2013"/>
    <s v="2012/13"/>
    <n v="0.91290000000000004"/>
    <n v="8.72E-2"/>
    <n v="0.19109999999999999"/>
    <n v="7.0499999999999993E-2"/>
    <n v="0.11650000000000001"/>
  </r>
  <r>
    <x v="39"/>
    <s v="C-IV"/>
    <x v="3"/>
    <x v="0"/>
    <n v="2013"/>
    <s v="2012/13"/>
    <n v="0.96260000000000001"/>
    <n v="5.6099999999999997E-2"/>
    <n v="0.1464"/>
    <n v="0.18029999999999999"/>
    <n v="0.1988"/>
  </r>
  <r>
    <x v="40"/>
    <s v="CalWIN"/>
    <x v="3"/>
    <x v="0"/>
    <n v="2013"/>
    <s v="2012/13"/>
    <n v="0.89780000000000004"/>
    <n v="7.5700000000000003E-2"/>
    <n v="0.15809999999999999"/>
    <n v="4.65E-2"/>
    <n v="7.3099999999999998E-2"/>
  </r>
  <r>
    <x v="41"/>
    <s v="CalWIN"/>
    <x v="3"/>
    <x v="0"/>
    <n v="2013"/>
    <s v="2012/13"/>
    <n v="0.82650000000000001"/>
    <n v="8.09E-2"/>
    <n v="0.16900000000000001"/>
    <n v="4.5100000000000001E-2"/>
    <n v="7.9799999999999996E-2"/>
  </r>
  <r>
    <x v="42"/>
    <s v="CalWIN"/>
    <x v="3"/>
    <x v="0"/>
    <n v="2013"/>
    <s v="2012/13"/>
    <n v="0.93289999999999995"/>
    <n v="0.1115"/>
    <n v="0.2203"/>
    <n v="4.9299999999999997E-2"/>
    <n v="8.3500000000000005E-2"/>
  </r>
  <r>
    <x v="43"/>
    <s v="CalWIN"/>
    <x v="3"/>
    <x v="0"/>
    <n v="2013"/>
    <s v="2012/13"/>
    <n v="0.85109999999999997"/>
    <n v="6.4699999999999994E-2"/>
    <n v="0.1426"/>
    <n v="1.14E-2"/>
    <n v="4.19E-2"/>
  </r>
  <r>
    <x v="44"/>
    <s v="CalWIN"/>
    <x v="3"/>
    <x v="0"/>
    <n v="2013"/>
    <s v="2012/13"/>
    <n v="0.88949999999999996"/>
    <n v="5.4600000000000003E-2"/>
    <n v="0.17549999999999999"/>
    <n v="2.5100000000000001E-2"/>
    <n v="6.0900000000000003E-2"/>
  </r>
  <r>
    <x v="45"/>
    <s v="C-IV"/>
    <x v="3"/>
    <x v="0"/>
    <n v="2013"/>
    <s v="2012/13"/>
    <n v="0.89600000000000002"/>
    <n v="3.9300000000000002E-2"/>
    <n v="0.14169999999999999"/>
    <n v="0.26"/>
    <n v="0.28639999999999999"/>
  </r>
  <r>
    <x v="46"/>
    <s v="C-IV"/>
    <x v="3"/>
    <x v="0"/>
    <n v="2013"/>
    <s v="2012/13"/>
    <n v="0.95830000000000004"/>
    <n v="0"/>
    <n v="0.1633"/>
    <n v="0.12239999999999999"/>
    <n v="0.12239999999999999"/>
  </r>
  <r>
    <x v="47"/>
    <s v="C-IV"/>
    <x v="3"/>
    <x v="0"/>
    <n v="2013"/>
    <s v="2012/13"/>
    <n v="0.95020000000000004"/>
    <n v="3.39E-2"/>
    <n v="0.12529999999999999"/>
    <n v="0.15909999999999999"/>
    <n v="0.17860000000000001"/>
  </r>
  <r>
    <x v="48"/>
    <s v="CalWIN"/>
    <x v="3"/>
    <x v="0"/>
    <n v="2013"/>
    <s v="2012/13"/>
    <n v="0.96350000000000002"/>
    <n v="2.53E-2"/>
    <n v="0.13639999999999999"/>
    <n v="1.35E-2"/>
    <n v="6.7400000000000002E-2"/>
  </r>
  <r>
    <x v="49"/>
    <s v="CalWIN"/>
    <x v="3"/>
    <x v="0"/>
    <n v="2013"/>
    <s v="2012/13"/>
    <n v="0.62250000000000005"/>
    <n v="8.1100000000000005E-2"/>
    <n v="0.1802"/>
    <n v="3.9899999999999998E-2"/>
    <n v="7.0699999999999999E-2"/>
  </r>
  <r>
    <x v="50"/>
    <s v="C-IV"/>
    <x v="3"/>
    <x v="0"/>
    <n v="2013"/>
    <s v="2012/13"/>
    <n v="0.95730000000000004"/>
    <n v="3.7499999999999999E-2"/>
    <n v="0.15790000000000001"/>
    <n v="0.21879999999999999"/>
    <n v="0.24310000000000001"/>
  </r>
  <r>
    <x v="51"/>
    <s v="C-IV"/>
    <x v="3"/>
    <x v="0"/>
    <n v="2013"/>
    <s v="2012/13"/>
    <n v="0.95920000000000005"/>
    <n v="4.7199999999999999E-2"/>
    <n v="0.15060000000000001"/>
    <n v="0.18160000000000001"/>
    <n v="0.1973"/>
  </r>
  <r>
    <x v="52"/>
    <s v="C-IV"/>
    <x v="3"/>
    <x v="0"/>
    <n v="2013"/>
    <s v="2012/13"/>
    <n v="0.9879"/>
    <n v="9.9599999999999994E-2"/>
    <n v="0.20860000000000001"/>
    <n v="0.22170000000000001"/>
    <n v="0.24349999999999999"/>
  </r>
  <r>
    <x v="53"/>
    <s v="C-IV"/>
    <x v="3"/>
    <x v="0"/>
    <n v="2013"/>
    <s v="2012/13"/>
    <n v="0.89129999999999998"/>
    <n v="6.6100000000000006E-2"/>
    <n v="0.17899999999999999"/>
    <n v="0.28789999999999999"/>
    <n v="0.31130000000000002"/>
  </r>
  <r>
    <x v="54"/>
    <s v="CalWIN"/>
    <x v="3"/>
    <x v="0"/>
    <n v="2013"/>
    <s v="2012/13"/>
    <n v="0.97840000000000005"/>
    <n v="0.18149999999999999"/>
    <n v="0.3261"/>
    <n v="0.1263"/>
    <n v="0.17630000000000001"/>
  </r>
  <r>
    <x v="55"/>
    <s v="C-IV"/>
    <x v="3"/>
    <x v="0"/>
    <n v="2013"/>
    <s v="2012/13"/>
    <n v="0.96009999999999995"/>
    <n v="3.5499999999999997E-2"/>
    <n v="0.14219999999999999"/>
    <n v="0.1588"/>
    <n v="0.18010000000000001"/>
  </r>
  <r>
    <x v="56"/>
    <s v="CalWIN"/>
    <x v="3"/>
    <x v="0"/>
    <n v="2013"/>
    <s v="2012/13"/>
    <n v="0.95369999999999999"/>
    <n v="8.8400000000000006E-2"/>
    <n v="0.20930000000000001"/>
    <n v="6.8400000000000002E-2"/>
    <n v="0.1172"/>
  </r>
  <r>
    <x v="57"/>
    <s v="CalWIN"/>
    <x v="3"/>
    <x v="0"/>
    <n v="2013"/>
    <s v="2012/13"/>
    <n v="0.90549999999999997"/>
    <n v="0.11260000000000001"/>
    <n v="0.2137"/>
    <n v="5.8599999999999999E-2"/>
    <n v="0.1048"/>
  </r>
  <r>
    <x v="58"/>
    <s v="C-IV"/>
    <x v="3"/>
    <x v="0"/>
    <n v="2013"/>
    <s v="2012/13"/>
    <n v="0.95679999999999998"/>
    <n v="4.1700000000000001E-2"/>
    <n v="0.1363"/>
    <n v="0.2087"/>
    <n v="0.2298"/>
  </r>
  <r>
    <x v="0"/>
    <s v="n/a"/>
    <x v="0"/>
    <x v="1"/>
    <n v="2013"/>
    <s v="2012/13"/>
    <n v="0.93689999999999996"/>
    <n v="0.1353"/>
    <n v="0.22209999999999999"/>
    <n v="7.22E-2"/>
    <n v="9.3899999999999997E-2"/>
  </r>
  <r>
    <x v="1"/>
    <s v="CalWIN"/>
    <x v="0"/>
    <x v="1"/>
    <n v="2013"/>
    <s v="2012/13"/>
    <n v="0.86619999999999997"/>
    <n v="8.2299999999999998E-2"/>
    <n v="0.18390000000000001"/>
    <n v="4.99E-2"/>
    <n v="9.5200000000000007E-2"/>
  </r>
  <r>
    <x v="2"/>
    <s v="C-IV"/>
    <x v="0"/>
    <x v="1"/>
    <n v="2013"/>
    <s v="2012/13"/>
    <n v="0.92859999999999998"/>
    <n v="0.1875"/>
    <n v="0.1875"/>
    <n v="0"/>
    <n v="0.125"/>
  </r>
  <r>
    <x v="3"/>
    <s v="C-IV"/>
    <x v="0"/>
    <x v="1"/>
    <n v="2013"/>
    <s v="2012/13"/>
    <n v="0.93120000000000003"/>
    <n v="0.17080000000000001"/>
    <n v="0.25619999999999998"/>
    <n v="0.18859999999999999"/>
    <n v="0.19570000000000001"/>
  </r>
  <r>
    <x v="4"/>
    <s v="C-IV"/>
    <x v="0"/>
    <x v="1"/>
    <n v="2013"/>
    <s v="2012/13"/>
    <n v="0.95820000000000005"/>
    <n v="0.14660000000000001"/>
    <n v="0.21859999999999999"/>
    <n v="0.217"/>
    <n v="0.23430000000000001"/>
  </r>
  <r>
    <x v="5"/>
    <s v="C-IV"/>
    <x v="0"/>
    <x v="1"/>
    <n v="2013"/>
    <s v="2012/13"/>
    <n v="0.96440000000000003"/>
    <n v="0.12570000000000001"/>
    <n v="0.19320000000000001"/>
    <n v="0.13650000000000001"/>
    <n v="0.15540000000000001"/>
  </r>
  <r>
    <x v="6"/>
    <s v="C-IV"/>
    <x v="0"/>
    <x v="1"/>
    <n v="2013"/>
    <s v="2012/13"/>
    <n v="1"/>
    <n v="0.20530000000000001"/>
    <n v="0.2848"/>
    <n v="0.1424"/>
    <n v="0.15890000000000001"/>
  </r>
  <r>
    <x v="7"/>
    <s v="CalWIN"/>
    <x v="0"/>
    <x v="1"/>
    <n v="2013"/>
    <s v="2012/13"/>
    <n v="0.90680000000000005"/>
    <n v="0.11459999999999999"/>
    <n v="0.20930000000000001"/>
    <n v="4.4299999999999999E-2"/>
    <n v="8.14E-2"/>
  </r>
  <r>
    <x v="8"/>
    <s v="C-IV"/>
    <x v="0"/>
    <x v="1"/>
    <n v="2013"/>
    <s v="2012/13"/>
    <n v="0.98809999999999998"/>
    <n v="0.2485"/>
    <n v="0.33579999999999999"/>
    <n v="0.25"/>
    <n v="0.26479999999999998"/>
  </r>
  <r>
    <x v="9"/>
    <s v="C-IV"/>
    <x v="0"/>
    <x v="1"/>
    <n v="2013"/>
    <s v="2012/13"/>
    <n v="0.98819999999999997"/>
    <n v="0.14749999999999999"/>
    <n v="0.22439999999999999"/>
    <n v="0.15629999999999999"/>
    <n v="0.17560000000000001"/>
  </r>
  <r>
    <x v="10"/>
    <s v="CalWIN"/>
    <x v="0"/>
    <x v="1"/>
    <n v="2013"/>
    <s v="2012/13"/>
    <n v="0.97150000000000003"/>
    <n v="0.12839999999999999"/>
    <n v="0.24709999999999999"/>
    <n v="5.0999999999999997E-2"/>
    <n v="8.77E-2"/>
  </r>
  <r>
    <x v="11"/>
    <s v="C-IV"/>
    <x v="0"/>
    <x v="1"/>
    <n v="2013"/>
    <s v="2012/13"/>
    <n v="1"/>
    <n v="0.20250000000000001"/>
    <n v="0.28310000000000002"/>
    <n v="0.1467"/>
    <n v="0.15909999999999999"/>
  </r>
  <r>
    <x v="12"/>
    <s v="C-IV"/>
    <x v="0"/>
    <x v="1"/>
    <n v="2013"/>
    <s v="2012/13"/>
    <n v="0.89980000000000004"/>
    <n v="0.13739999999999999"/>
    <n v="0.21429999999999999"/>
    <n v="0.1986"/>
    <n v="0.22839999999999999"/>
  </r>
  <r>
    <x v="13"/>
    <s v="C-IV"/>
    <x v="0"/>
    <x v="1"/>
    <n v="2013"/>
    <s v="2012/13"/>
    <n v="0.98660000000000003"/>
    <n v="0.1933"/>
    <n v="0.27460000000000001"/>
    <n v="0.15609999999999999"/>
    <n v="0.17649999999999999"/>
  </r>
  <r>
    <x v="14"/>
    <s v="C-IV"/>
    <x v="0"/>
    <x v="1"/>
    <n v="2013"/>
    <s v="2012/13"/>
    <n v="0.98399999999999999"/>
    <n v="0.15290000000000001"/>
    <n v="0.20380000000000001"/>
    <n v="0.14330000000000001"/>
    <n v="0.15290000000000001"/>
  </r>
  <r>
    <x v="15"/>
    <s v="C-IV"/>
    <x v="0"/>
    <x v="1"/>
    <n v="2013"/>
    <s v="2012/13"/>
    <n v="0.9556"/>
    <n v="0.2293"/>
    <n v="0.31"/>
    <n v="0.1245"/>
    <n v="0.14710000000000001"/>
  </r>
  <r>
    <x v="16"/>
    <s v="C-IV"/>
    <x v="0"/>
    <x v="1"/>
    <n v="2013"/>
    <s v="2012/13"/>
    <n v="0.95350000000000001"/>
    <n v="0.2024"/>
    <n v="0.28420000000000001"/>
    <n v="0.15989999999999999"/>
    <n v="0.17979999999999999"/>
  </r>
  <r>
    <x v="17"/>
    <s v="C-IV"/>
    <x v="0"/>
    <x v="1"/>
    <n v="2013"/>
    <s v="2012/13"/>
    <n v="0.95179999999999998"/>
    <n v="0.1065"/>
    <n v="0.1754"/>
    <n v="0.21360000000000001"/>
    <n v="0.24429999999999999"/>
  </r>
  <r>
    <x v="18"/>
    <s v="C-IV"/>
    <x v="0"/>
    <x v="1"/>
    <n v="2013"/>
    <s v="2012/13"/>
    <n v="0.92120000000000002"/>
    <n v="0.16109999999999999"/>
    <n v="0.251"/>
    <n v="0.16739999999999999"/>
    <n v="0.1946"/>
  </r>
  <r>
    <x v="19"/>
    <s v="LRS"/>
    <x v="0"/>
    <x v="1"/>
    <n v="2013"/>
    <s v="2012/13"/>
    <n v="0.95140000000000002"/>
    <n v="0.11310000000000001"/>
    <n v="0.19370000000000001"/>
    <n v="1.1299999999999999E-2"/>
    <n v="1.61E-2"/>
  </r>
  <r>
    <x v="20"/>
    <s v="C-IV"/>
    <x v="0"/>
    <x v="1"/>
    <n v="2013"/>
    <s v="2012/13"/>
    <n v="0.98319999999999996"/>
    <n v="0.1867"/>
    <n v="0.27750000000000002"/>
    <n v="0.153"/>
    <n v="0.1804"/>
  </r>
  <r>
    <x v="21"/>
    <s v="C-IV"/>
    <x v="0"/>
    <x v="1"/>
    <n v="2013"/>
    <s v="2012/13"/>
    <n v="0.93279999999999996"/>
    <n v="0.16220000000000001"/>
    <n v="0.22159999999999999"/>
    <n v="0.13469999999999999"/>
    <n v="0.15690000000000001"/>
  </r>
  <r>
    <x v="22"/>
    <s v="C-IV"/>
    <x v="0"/>
    <x v="1"/>
    <n v="2013"/>
    <s v="2012/13"/>
    <n v="0.93810000000000004"/>
    <n v="0.14130000000000001"/>
    <n v="0.18729999999999999"/>
    <n v="0.1449"/>
    <n v="0.1696"/>
  </r>
  <r>
    <x v="23"/>
    <s v="C-IV"/>
    <x v="0"/>
    <x v="1"/>
    <n v="2013"/>
    <s v="2012/13"/>
    <n v="0.98860000000000003"/>
    <n v="0.21590000000000001"/>
    <n v="0.32200000000000001"/>
    <n v="0.16200000000000001"/>
    <n v="0.19939999999999999"/>
  </r>
  <r>
    <x v="24"/>
    <s v="C-IV"/>
    <x v="0"/>
    <x v="1"/>
    <n v="2013"/>
    <s v="2012/13"/>
    <n v="0.99080000000000001"/>
    <n v="0.20349999999999999"/>
    <n v="0.29580000000000001"/>
    <n v="0.18909999999999999"/>
    <n v="0.2097"/>
  </r>
  <r>
    <x v="25"/>
    <s v="C-IV"/>
    <x v="0"/>
    <x v="1"/>
    <n v="2013"/>
    <s v="2012/13"/>
    <n v="0.94550000000000001"/>
    <n v="0.22500000000000001"/>
    <n v="0.34379999999999999"/>
    <n v="0.1125"/>
    <n v="0.1313"/>
  </r>
  <r>
    <x v="26"/>
    <s v="C-IV"/>
    <x v="0"/>
    <x v="1"/>
    <n v="2013"/>
    <s v="2012/13"/>
    <n v="0.89090000000000003"/>
    <n v="0.10730000000000001"/>
    <n v="0.1469"/>
    <n v="3.39E-2"/>
    <n v="8.4699999999999998E-2"/>
  </r>
  <r>
    <x v="27"/>
    <s v="C-IV"/>
    <x v="0"/>
    <x v="1"/>
    <n v="2013"/>
    <s v="2012/13"/>
    <n v="0.99539999999999995"/>
    <n v="0.16839999999999999"/>
    <n v="0.22370000000000001"/>
    <n v="0.10009999999999999"/>
    <n v="0.1116"/>
  </r>
  <r>
    <x v="28"/>
    <s v="C-IV"/>
    <x v="0"/>
    <x v="1"/>
    <n v="2013"/>
    <s v="2012/13"/>
    <n v="0.96950000000000003"/>
    <n v="0.1108"/>
    <n v="0.17949999999999999"/>
    <n v="0.24809999999999999"/>
    <n v="0.27460000000000001"/>
  </r>
  <r>
    <x v="29"/>
    <s v="C-IV"/>
    <x v="0"/>
    <x v="1"/>
    <n v="2013"/>
    <s v="2012/13"/>
    <n v="0.9446"/>
    <n v="0.12909999999999999"/>
    <n v="0.20660000000000001"/>
    <n v="0.1166"/>
    <n v="0.1346"/>
  </r>
  <r>
    <x v="30"/>
    <s v="CalWIN"/>
    <x v="0"/>
    <x v="1"/>
    <n v="2013"/>
    <s v="2012/13"/>
    <n v="0.99280000000000002"/>
    <n v="8.7099999999999997E-2"/>
    <n v="0.17699999999999999"/>
    <n v="4.2700000000000002E-2"/>
    <n v="7.2300000000000003E-2"/>
  </r>
  <r>
    <x v="31"/>
    <s v="CalWIN"/>
    <x v="0"/>
    <x v="1"/>
    <n v="2013"/>
    <s v="2012/13"/>
    <n v="0.96679999999999999"/>
    <n v="8.5999999999999993E-2"/>
    <n v="0.16980000000000001"/>
    <n v="3.3500000000000002E-2"/>
    <n v="5.8700000000000002E-2"/>
  </r>
  <r>
    <x v="32"/>
    <s v="C-IV"/>
    <x v="0"/>
    <x v="1"/>
    <n v="2013"/>
    <s v="2012/13"/>
    <n v="0.98109999999999997"/>
    <n v="0.17069999999999999"/>
    <n v="0.22750000000000001"/>
    <n v="0.1168"/>
    <n v="0.1198"/>
  </r>
  <r>
    <x v="33"/>
    <s v="C-IV"/>
    <x v="0"/>
    <x v="1"/>
    <n v="2013"/>
    <s v="2012/13"/>
    <n v="0.95799999999999996"/>
    <n v="0.18240000000000001"/>
    <n v="0.25790000000000002"/>
    <n v="0.14030000000000001"/>
    <n v="0.1608"/>
  </r>
  <r>
    <x v="34"/>
    <s v="CalWIN"/>
    <x v="0"/>
    <x v="1"/>
    <n v="2013"/>
    <s v="2012/13"/>
    <n v="0.95569999999999999"/>
    <n v="9.4399999999999998E-2"/>
    <n v="0.18149999999999999"/>
    <n v="4.8099999999999997E-2"/>
    <n v="8.1900000000000001E-2"/>
  </r>
  <r>
    <x v="35"/>
    <s v="C-IV"/>
    <x v="0"/>
    <x v="1"/>
    <n v="2013"/>
    <s v="2012/13"/>
    <n v="0.97750000000000004"/>
    <n v="0.17069999999999999"/>
    <n v="0.23680000000000001"/>
    <n v="0.1202"/>
    <n v="0.1394"/>
  </r>
  <r>
    <x v="36"/>
    <s v="C-IV"/>
    <x v="0"/>
    <x v="1"/>
    <n v="2013"/>
    <s v="2012/13"/>
    <n v="0.92679999999999996"/>
    <n v="0.21779999999999999"/>
    <n v="0.28589999999999999"/>
    <n v="0.1492"/>
    <n v="0.1651"/>
  </r>
  <r>
    <x v="37"/>
    <s v="CalWIN"/>
    <x v="0"/>
    <x v="1"/>
    <n v="2013"/>
    <s v="2012/13"/>
    <n v="0.9143"/>
    <n v="0.1158"/>
    <n v="0.22689999999999999"/>
    <n v="2.7799999999999998E-2"/>
    <n v="5.5300000000000002E-2"/>
  </r>
  <r>
    <x v="38"/>
    <s v="CalWIN"/>
    <x v="0"/>
    <x v="1"/>
    <n v="2013"/>
    <s v="2012/13"/>
    <n v="0.75280000000000002"/>
    <n v="0.1028"/>
    <n v="0.20530000000000001"/>
    <n v="0.08"/>
    <n v="0.1164"/>
  </r>
  <r>
    <x v="39"/>
    <s v="C-IV"/>
    <x v="0"/>
    <x v="1"/>
    <n v="2013"/>
    <s v="2012/13"/>
    <n v="0.97460000000000002"/>
    <n v="0.1981"/>
    <n v="0.2596"/>
    <n v="0.13980000000000001"/>
    <n v="0.15690000000000001"/>
  </r>
  <r>
    <x v="40"/>
    <s v="CalWIN"/>
    <x v="0"/>
    <x v="1"/>
    <n v="2013"/>
    <s v="2012/13"/>
    <n v="0.89810000000000001"/>
    <n v="6.6000000000000003E-2"/>
    <n v="0.15029999999999999"/>
    <n v="0.03"/>
    <n v="5.3999999999999999E-2"/>
  </r>
  <r>
    <x v="41"/>
    <s v="CalWIN"/>
    <x v="0"/>
    <x v="1"/>
    <n v="2013"/>
    <s v="2012/13"/>
    <n v="0.81130000000000002"/>
    <n v="7.7100000000000002E-2"/>
    <n v="0.1636"/>
    <n v="3.7900000000000003E-2"/>
    <n v="6.7000000000000004E-2"/>
  </r>
  <r>
    <x v="42"/>
    <s v="CalWIN"/>
    <x v="0"/>
    <x v="1"/>
    <n v="2013"/>
    <s v="2012/13"/>
    <n v="0.92159999999999997"/>
    <n v="9.8400000000000001E-2"/>
    <n v="0.18679999999999999"/>
    <n v="4.8399999999999999E-2"/>
    <n v="7.3899999999999993E-2"/>
  </r>
  <r>
    <x v="43"/>
    <s v="CalWIN"/>
    <x v="0"/>
    <x v="1"/>
    <n v="2013"/>
    <s v="2012/13"/>
    <n v="0.87039999999999995"/>
    <n v="5.7099999999999998E-2"/>
    <n v="0.13569999999999999"/>
    <n v="1.06E-2"/>
    <n v="3.9E-2"/>
  </r>
  <r>
    <x v="44"/>
    <s v="CalWIN"/>
    <x v="0"/>
    <x v="1"/>
    <n v="2013"/>
    <s v="2012/13"/>
    <n v="0.92279999999999995"/>
    <n v="3.9100000000000003E-2"/>
    <n v="0.1162"/>
    <n v="3.0499999999999999E-2"/>
    <n v="5.8999999999999997E-2"/>
  </r>
  <r>
    <x v="45"/>
    <s v="C-IV"/>
    <x v="0"/>
    <x v="1"/>
    <n v="2013"/>
    <s v="2012/13"/>
    <n v="0.85"/>
    <n v="0.1784"/>
    <n v="0.26129999999999998"/>
    <n v="0.1764"/>
    <n v="0.20100000000000001"/>
  </r>
  <r>
    <x v="46"/>
    <s v="C-IV"/>
    <x v="0"/>
    <x v="1"/>
    <n v="2013"/>
    <s v="2012/13"/>
    <n v="0.96150000000000002"/>
    <n v="0.17860000000000001"/>
    <n v="0.26790000000000003"/>
    <n v="0.1071"/>
    <n v="0.1071"/>
  </r>
  <r>
    <x v="47"/>
    <s v="C-IV"/>
    <x v="0"/>
    <x v="1"/>
    <n v="2013"/>
    <s v="2012/13"/>
    <n v="0.95030000000000003"/>
    <n v="0.1343"/>
    <n v="0.2009"/>
    <n v="0.12670000000000001"/>
    <n v="0.14180000000000001"/>
  </r>
  <r>
    <x v="48"/>
    <s v="CalWIN"/>
    <x v="0"/>
    <x v="1"/>
    <n v="2013"/>
    <s v="2012/13"/>
    <n v="0.95079999999999998"/>
    <n v="3.1399999999999997E-2"/>
    <n v="0.1542"/>
    <n v="1.2699999999999999E-2"/>
    <n v="6.3200000000000006E-2"/>
  </r>
  <r>
    <x v="49"/>
    <s v="CalWIN"/>
    <x v="0"/>
    <x v="1"/>
    <n v="2013"/>
    <s v="2012/13"/>
    <n v="0.40260000000000001"/>
    <n v="8.1600000000000006E-2"/>
    <n v="0.17580000000000001"/>
    <n v="3.8699999999999998E-2"/>
    <n v="7.6200000000000004E-2"/>
  </r>
  <r>
    <x v="50"/>
    <s v="C-IV"/>
    <x v="0"/>
    <x v="1"/>
    <n v="2013"/>
    <s v="2012/13"/>
    <n v="0.96689999999999998"/>
    <n v="0.1953"/>
    <n v="0.28710000000000002"/>
    <n v="0.14680000000000001"/>
    <n v="0.16839999999999999"/>
  </r>
  <r>
    <x v="51"/>
    <s v="C-IV"/>
    <x v="0"/>
    <x v="1"/>
    <n v="2013"/>
    <s v="2012/13"/>
    <n v="0.96150000000000002"/>
    <n v="0.18110000000000001"/>
    <n v="0.2465"/>
    <n v="0.10589999999999999"/>
    <n v="0.1227"/>
  </r>
  <r>
    <x v="52"/>
    <s v="C-IV"/>
    <x v="0"/>
    <x v="1"/>
    <n v="2013"/>
    <s v="2012/13"/>
    <n v="0.99"/>
    <n v="0.18190000000000001"/>
    <n v="0.25269999999999998"/>
    <n v="0.1588"/>
    <n v="0.16819999999999999"/>
  </r>
  <r>
    <x v="53"/>
    <s v="C-IV"/>
    <x v="0"/>
    <x v="1"/>
    <n v="2013"/>
    <s v="2012/13"/>
    <n v="0.94189999999999996"/>
    <n v="0.2087"/>
    <n v="0.26379999999999998"/>
    <n v="0.3543"/>
    <n v="0.37009999999999998"/>
  </r>
  <r>
    <x v="54"/>
    <s v="CalWIN"/>
    <x v="0"/>
    <x v="1"/>
    <n v="2013"/>
    <s v="2012/13"/>
    <n v="0.98309999999999997"/>
    <n v="0.17169999999999999"/>
    <n v="0.29580000000000001"/>
    <n v="0.1087"/>
    <n v="0.15579999999999999"/>
  </r>
  <r>
    <x v="55"/>
    <s v="C-IV"/>
    <x v="0"/>
    <x v="1"/>
    <n v="2013"/>
    <s v="2012/13"/>
    <n v="0.97130000000000005"/>
    <n v="0.16109999999999999"/>
    <n v="0.22739999999999999"/>
    <n v="0.16420000000000001"/>
    <n v="0.18210000000000001"/>
  </r>
  <r>
    <x v="56"/>
    <s v="CalWIN"/>
    <x v="0"/>
    <x v="1"/>
    <n v="2013"/>
    <s v="2012/13"/>
    <n v="0.94089999999999996"/>
    <n v="0.1037"/>
    <n v="0.2303"/>
    <n v="6.4500000000000002E-2"/>
    <n v="0.1057"/>
  </r>
  <r>
    <x v="57"/>
    <s v="CalWIN"/>
    <x v="0"/>
    <x v="1"/>
    <n v="2013"/>
    <s v="2012/13"/>
    <n v="0.87490000000000001"/>
    <n v="0.11559999999999999"/>
    <n v="0.2195"/>
    <n v="5.5599999999999997E-2"/>
    <n v="8.6400000000000005E-2"/>
  </r>
  <r>
    <x v="58"/>
    <s v="C-IV"/>
    <x v="0"/>
    <x v="1"/>
    <n v="2013"/>
    <s v="2012/13"/>
    <n v="0.96250000000000002"/>
    <n v="0.18690000000000001"/>
    <n v="0.25519999999999998"/>
    <n v="0.20250000000000001"/>
    <n v="0.224"/>
  </r>
  <r>
    <x v="0"/>
    <s v="n/a"/>
    <x v="1"/>
    <x v="1"/>
    <n v="2013"/>
    <s v="2012/13"/>
    <n v="0.94299999999999995"/>
    <n v="0.13009999999999999"/>
    <n v="0.21759999999999999"/>
    <n v="8.0199999999999994E-2"/>
    <n v="0.10440000000000001"/>
  </r>
  <r>
    <x v="1"/>
    <s v="CalWIN"/>
    <x v="1"/>
    <x v="1"/>
    <n v="2013"/>
    <s v="2012/13"/>
    <n v="0.86229999999999996"/>
    <n v="9.8900000000000002E-2"/>
    <n v="0.2026"/>
    <n v="0.05"/>
    <n v="9.5000000000000001E-2"/>
  </r>
  <r>
    <x v="2"/>
    <s v="C-IV"/>
    <x v="1"/>
    <x v="1"/>
    <n v="2013"/>
    <s v="2012/13"/>
    <n v="0.95"/>
    <n v="7.1400000000000005E-2"/>
    <n v="0.1429"/>
    <n v="0.1071"/>
    <n v="0.1071"/>
  </r>
  <r>
    <x v="3"/>
    <s v="C-IV"/>
    <x v="1"/>
    <x v="1"/>
    <n v="2013"/>
    <s v="2012/13"/>
    <n v="0.9556"/>
    <n v="0.1439"/>
    <n v="0.2064"/>
    <n v="0.19700000000000001"/>
    <n v="0.2102"/>
  </r>
  <r>
    <x v="4"/>
    <s v="C-IV"/>
    <x v="1"/>
    <x v="1"/>
    <n v="2013"/>
    <s v="2012/13"/>
    <n v="0.95289999999999997"/>
    <n v="0.13569999999999999"/>
    <n v="0.21060000000000001"/>
    <n v="0.2273"/>
    <n v="0.24310000000000001"/>
  </r>
  <r>
    <x v="5"/>
    <s v="C-IV"/>
    <x v="1"/>
    <x v="1"/>
    <n v="2013"/>
    <s v="2012/13"/>
    <n v="0.97970000000000002"/>
    <n v="0.13980000000000001"/>
    <n v="0.2165"/>
    <n v="0.1744"/>
    <n v="0.19700000000000001"/>
  </r>
  <r>
    <x v="6"/>
    <s v="C-IV"/>
    <x v="1"/>
    <x v="1"/>
    <n v="2013"/>
    <s v="2012/13"/>
    <n v="1"/>
    <n v="0.112"/>
    <n v="0.19309999999999999"/>
    <n v="0.1583"/>
    <n v="0.16600000000000001"/>
  </r>
  <r>
    <x v="7"/>
    <s v="CalWIN"/>
    <x v="1"/>
    <x v="1"/>
    <n v="2013"/>
    <s v="2012/13"/>
    <n v="0.93669999999999998"/>
    <n v="0.1149"/>
    <n v="0.20419999999999999"/>
    <n v="4.48E-2"/>
    <n v="8.1299999999999997E-2"/>
  </r>
  <r>
    <x v="8"/>
    <s v="C-IV"/>
    <x v="1"/>
    <x v="1"/>
    <n v="2013"/>
    <s v="2012/13"/>
    <n v="0.97440000000000004"/>
    <n v="0.21099999999999999"/>
    <n v="0.26490000000000002"/>
    <n v="0.1898"/>
    <n v="0.19969999999999999"/>
  </r>
  <r>
    <x v="9"/>
    <s v="C-IV"/>
    <x v="1"/>
    <x v="1"/>
    <n v="2013"/>
    <s v="2012/13"/>
    <n v="0.96360000000000001"/>
    <n v="0.1348"/>
    <n v="0.21149999999999999"/>
    <n v="0.17799999999999999"/>
    <n v="0.2001"/>
  </r>
  <r>
    <x v="10"/>
    <s v="CalWIN"/>
    <x v="1"/>
    <x v="1"/>
    <n v="2013"/>
    <s v="2012/13"/>
    <n v="0.93269999999999997"/>
    <n v="0.15720000000000001"/>
    <n v="0.27860000000000001"/>
    <n v="9.7100000000000006E-2"/>
    <n v="0.15229999999999999"/>
  </r>
  <r>
    <x v="11"/>
    <s v="C-IV"/>
    <x v="1"/>
    <x v="1"/>
    <n v="2013"/>
    <s v="2012/13"/>
    <n v="0.99309999999999998"/>
    <n v="0.13689999999999999"/>
    <n v="0.21110000000000001"/>
    <n v="0.1137"/>
    <n v="0.123"/>
  </r>
  <r>
    <x v="12"/>
    <s v="C-IV"/>
    <x v="1"/>
    <x v="1"/>
    <n v="2013"/>
    <s v="2012/13"/>
    <n v="0.93300000000000005"/>
    <n v="0.1183"/>
    <n v="0.18340000000000001"/>
    <n v="0.18559999999999999"/>
    <n v="0.20599999999999999"/>
  </r>
  <r>
    <x v="13"/>
    <s v="C-IV"/>
    <x v="1"/>
    <x v="1"/>
    <n v="2013"/>
    <s v="2012/13"/>
    <n v="0.9889"/>
    <n v="0.19189999999999999"/>
    <n v="0.28029999999999999"/>
    <n v="0.13550000000000001"/>
    <n v="0.1552"/>
  </r>
  <r>
    <x v="14"/>
    <s v="C-IV"/>
    <x v="1"/>
    <x v="1"/>
    <n v="2013"/>
    <s v="2012/13"/>
    <n v="0.97760000000000002"/>
    <n v="0.16300000000000001"/>
    <n v="0.24310000000000001"/>
    <n v="0.1961"/>
    <n v="0.22650000000000001"/>
  </r>
  <r>
    <x v="15"/>
    <s v="C-IV"/>
    <x v="1"/>
    <x v="1"/>
    <n v="2013"/>
    <s v="2012/13"/>
    <n v="0.95169999999999999"/>
    <n v="0.20930000000000001"/>
    <n v="0.29480000000000001"/>
    <n v="0.12509999999999999"/>
    <n v="0.1479"/>
  </r>
  <r>
    <x v="16"/>
    <s v="C-IV"/>
    <x v="1"/>
    <x v="1"/>
    <n v="2013"/>
    <s v="2012/13"/>
    <n v="0.96930000000000005"/>
    <n v="0.2097"/>
    <n v="0.29409999999999997"/>
    <n v="0.17910000000000001"/>
    <n v="0.20660000000000001"/>
  </r>
  <r>
    <x v="17"/>
    <s v="C-IV"/>
    <x v="1"/>
    <x v="1"/>
    <n v="2013"/>
    <s v="2012/13"/>
    <n v="0.95189999999999997"/>
    <n v="0.1113"/>
    <n v="0.17150000000000001"/>
    <n v="0.17419999999999999"/>
    <n v="0.19539999999999999"/>
  </r>
  <r>
    <x v="18"/>
    <s v="C-IV"/>
    <x v="1"/>
    <x v="1"/>
    <n v="2013"/>
    <s v="2012/13"/>
    <n v="0.95850000000000002"/>
    <n v="0.1545"/>
    <n v="0.2339"/>
    <n v="0.1288"/>
    <n v="0.1459"/>
  </r>
  <r>
    <x v="19"/>
    <s v="LRS"/>
    <x v="1"/>
    <x v="1"/>
    <n v="2013"/>
    <s v="2012/13"/>
    <n v="0.96130000000000004"/>
    <n v="9.6199999999999994E-2"/>
    <n v="0.1787"/>
    <n v="9.7000000000000003E-3"/>
    <n v="1.55E-2"/>
  </r>
  <r>
    <x v="20"/>
    <s v="C-IV"/>
    <x v="1"/>
    <x v="1"/>
    <n v="2013"/>
    <s v="2012/13"/>
    <n v="0.98150000000000004"/>
    <n v="0.1714"/>
    <n v="0.25629999999999997"/>
    <n v="0.1739"/>
    <n v="0.19570000000000001"/>
  </r>
  <r>
    <x v="21"/>
    <s v="C-IV"/>
    <x v="1"/>
    <x v="1"/>
    <n v="2013"/>
    <s v="2012/13"/>
    <n v="0.95069999999999999"/>
    <n v="0.1323"/>
    <n v="0.19850000000000001"/>
    <n v="0.14879999999999999"/>
    <n v="0.17419999999999999"/>
  </r>
  <r>
    <x v="22"/>
    <s v="C-IV"/>
    <x v="1"/>
    <x v="1"/>
    <n v="2013"/>
    <s v="2012/13"/>
    <n v="0.94320000000000004"/>
    <n v="0.16170000000000001"/>
    <n v="0.24679999999999999"/>
    <n v="0.25530000000000003"/>
    <n v="0.2681"/>
  </r>
  <r>
    <x v="23"/>
    <s v="C-IV"/>
    <x v="1"/>
    <x v="1"/>
    <n v="2013"/>
    <s v="2012/13"/>
    <n v="0.9889"/>
    <n v="0.18240000000000001"/>
    <n v="0.28620000000000001"/>
    <n v="0.18559999999999999"/>
    <n v="0.22550000000000001"/>
  </r>
  <r>
    <x v="24"/>
    <s v="C-IV"/>
    <x v="1"/>
    <x v="1"/>
    <n v="2013"/>
    <s v="2012/13"/>
    <n v="0.99239999999999995"/>
    <n v="0.17799999999999999"/>
    <n v="0.26440000000000002"/>
    <n v="0.2349"/>
    <n v="0.25879999999999997"/>
  </r>
  <r>
    <x v="25"/>
    <s v="C-IV"/>
    <x v="1"/>
    <x v="1"/>
    <n v="2013"/>
    <s v="2012/13"/>
    <n v="0.92310000000000003"/>
    <n v="0.22"/>
    <n v="0.28000000000000003"/>
    <n v="0.1"/>
    <n v="0.12670000000000001"/>
  </r>
  <r>
    <x v="26"/>
    <s v="C-IV"/>
    <x v="1"/>
    <x v="1"/>
    <n v="2013"/>
    <s v="2012/13"/>
    <n v="0.95760000000000001"/>
    <n v="1.8100000000000002E-2"/>
    <n v="0.1444"/>
    <n v="4.3299999999999998E-2"/>
    <n v="4.6899999999999997E-2"/>
  </r>
  <r>
    <x v="27"/>
    <s v="C-IV"/>
    <x v="1"/>
    <x v="1"/>
    <n v="2013"/>
    <s v="2012/13"/>
    <n v="0.99529999999999996"/>
    <n v="0.17910000000000001"/>
    <n v="0.25009999999999999"/>
    <n v="0.12180000000000001"/>
    <n v="0.13780000000000001"/>
  </r>
  <r>
    <x v="28"/>
    <s v="C-IV"/>
    <x v="1"/>
    <x v="1"/>
    <n v="2013"/>
    <s v="2012/13"/>
    <n v="0.96560000000000001"/>
    <n v="0.11509999999999999"/>
    <n v="0.18459999999999999"/>
    <n v="0.2331"/>
    <n v="0.26169999999999999"/>
  </r>
  <r>
    <x v="29"/>
    <s v="C-IV"/>
    <x v="1"/>
    <x v="1"/>
    <n v="2013"/>
    <s v="2012/13"/>
    <n v="0.97409999999999997"/>
    <n v="0.12189999999999999"/>
    <n v="0.2089"/>
    <n v="0.15840000000000001"/>
    <n v="0.1817"/>
  </r>
  <r>
    <x v="30"/>
    <s v="CalWIN"/>
    <x v="1"/>
    <x v="1"/>
    <n v="2013"/>
    <s v="2012/13"/>
    <n v="0.99570000000000003"/>
    <n v="9.0200000000000002E-2"/>
    <n v="0.18129999999999999"/>
    <n v="5.2999999999999999E-2"/>
    <n v="8.6800000000000002E-2"/>
  </r>
  <r>
    <x v="31"/>
    <s v="CalWIN"/>
    <x v="1"/>
    <x v="1"/>
    <n v="2013"/>
    <s v="2012/13"/>
    <n v="0.97409999999999997"/>
    <n v="8.1299999999999997E-2"/>
    <n v="0.1623"/>
    <n v="3.3700000000000001E-2"/>
    <n v="6.2199999999999998E-2"/>
  </r>
  <r>
    <x v="32"/>
    <s v="C-IV"/>
    <x v="1"/>
    <x v="1"/>
    <n v="2013"/>
    <s v="2012/13"/>
    <n v="0.97799999999999998"/>
    <n v="0.17180000000000001"/>
    <n v="0.22140000000000001"/>
    <n v="0.1145"/>
    <n v="0.1183"/>
  </r>
  <r>
    <x v="33"/>
    <s v="C-IV"/>
    <x v="1"/>
    <x v="1"/>
    <n v="2013"/>
    <s v="2012/13"/>
    <n v="0.95840000000000003"/>
    <n v="0.17599999999999999"/>
    <n v="0.25519999999999998"/>
    <n v="0.15790000000000001"/>
    <n v="0.1812"/>
  </r>
  <r>
    <x v="34"/>
    <s v="CalWIN"/>
    <x v="1"/>
    <x v="1"/>
    <n v="2013"/>
    <s v="2012/13"/>
    <n v="0.98399999999999999"/>
    <n v="9.64E-2"/>
    <n v="0.18049999999999999"/>
    <n v="4.7500000000000001E-2"/>
    <n v="8.2000000000000003E-2"/>
  </r>
  <r>
    <x v="35"/>
    <s v="C-IV"/>
    <x v="1"/>
    <x v="1"/>
    <n v="2013"/>
    <s v="2012/13"/>
    <n v="0.97570000000000001"/>
    <n v="0.1883"/>
    <n v="0.2661"/>
    <n v="0.12520000000000001"/>
    <n v="0.1434"/>
  </r>
  <r>
    <x v="36"/>
    <s v="C-IV"/>
    <x v="1"/>
    <x v="1"/>
    <n v="2013"/>
    <s v="2012/13"/>
    <n v="0.93159999999999998"/>
    <n v="0.21049999999999999"/>
    <n v="0.28449999999999998"/>
    <n v="0.19139999999999999"/>
    <n v="0.21079999999999999"/>
  </r>
  <r>
    <x v="37"/>
    <s v="CalWIN"/>
    <x v="1"/>
    <x v="1"/>
    <n v="2013"/>
    <s v="2012/13"/>
    <n v="0.89629999999999999"/>
    <n v="0.12039999999999999"/>
    <n v="0.21959999999999999"/>
    <n v="3.3399999999999999E-2"/>
    <n v="6.5299999999999997E-2"/>
  </r>
  <r>
    <x v="38"/>
    <s v="CalWIN"/>
    <x v="1"/>
    <x v="1"/>
    <n v="2013"/>
    <s v="2012/13"/>
    <n v="0.89790000000000003"/>
    <n v="0.1138"/>
    <n v="0.21909999999999999"/>
    <n v="8.5900000000000004E-2"/>
    <n v="0.1263"/>
  </r>
  <r>
    <x v="39"/>
    <s v="C-IV"/>
    <x v="1"/>
    <x v="1"/>
    <n v="2013"/>
    <s v="2012/13"/>
    <n v="0.97440000000000004"/>
    <n v="0.16850000000000001"/>
    <n v="0.2364"/>
    <n v="0.1414"/>
    <n v="0.1608"/>
  </r>
  <r>
    <x v="40"/>
    <s v="CalWIN"/>
    <x v="1"/>
    <x v="1"/>
    <n v="2013"/>
    <s v="2012/13"/>
    <n v="0.88990000000000002"/>
    <n v="7.2300000000000003E-2"/>
    <n v="0.1638"/>
    <n v="3.6900000000000002E-2"/>
    <n v="7.4999999999999997E-2"/>
  </r>
  <r>
    <x v="41"/>
    <s v="CalWIN"/>
    <x v="1"/>
    <x v="1"/>
    <n v="2013"/>
    <s v="2012/13"/>
    <n v="0.75360000000000005"/>
    <n v="8.5000000000000006E-2"/>
    <n v="0.17230000000000001"/>
    <n v="4.2599999999999999E-2"/>
    <n v="7.6600000000000001E-2"/>
  </r>
  <r>
    <x v="42"/>
    <s v="CalWIN"/>
    <x v="1"/>
    <x v="1"/>
    <n v="2013"/>
    <s v="2012/13"/>
    <n v="0.9405"/>
    <n v="9.1499999999999998E-2"/>
    <n v="0.17419999999999999"/>
    <n v="0.05"/>
    <n v="9.3399999999999997E-2"/>
  </r>
  <r>
    <x v="43"/>
    <s v="CalWIN"/>
    <x v="1"/>
    <x v="1"/>
    <n v="2013"/>
    <s v="2012/13"/>
    <n v="0.88790000000000002"/>
    <n v="5.2600000000000001E-2"/>
    <n v="0.1353"/>
    <n v="8.8000000000000005E-3"/>
    <n v="3.6600000000000001E-2"/>
  </r>
  <r>
    <x v="44"/>
    <s v="CalWIN"/>
    <x v="1"/>
    <x v="1"/>
    <n v="2013"/>
    <s v="2012/13"/>
    <n v="0.96020000000000005"/>
    <n v="6.5199999999999994E-2"/>
    <n v="0.14149999999999999"/>
    <n v="2.6100000000000002E-2"/>
    <n v="6.0299999999999999E-2"/>
  </r>
  <r>
    <x v="45"/>
    <s v="C-IV"/>
    <x v="1"/>
    <x v="1"/>
    <n v="2013"/>
    <s v="2012/13"/>
    <n v="0.86899999999999999"/>
    <n v="0.16370000000000001"/>
    <n v="0.2487"/>
    <n v="0.17749999999999999"/>
    <n v="0.20019999999999999"/>
  </r>
  <r>
    <x v="46"/>
    <s v="C-IV"/>
    <x v="1"/>
    <x v="1"/>
    <n v="2013"/>
    <s v="2012/13"/>
    <n v="1"/>
    <n v="9.7600000000000006E-2"/>
    <n v="0.122"/>
    <n v="0.17069999999999999"/>
    <n v="0.1951"/>
  </r>
  <r>
    <x v="47"/>
    <s v="C-IV"/>
    <x v="1"/>
    <x v="1"/>
    <n v="2013"/>
    <s v="2012/13"/>
    <n v="0.96319999999999995"/>
    <n v="0.13109999999999999"/>
    <n v="0.20649999999999999"/>
    <n v="0.11600000000000001"/>
    <n v="0.13109999999999999"/>
  </r>
  <r>
    <x v="48"/>
    <s v="CalWIN"/>
    <x v="1"/>
    <x v="1"/>
    <n v="2013"/>
    <s v="2012/13"/>
    <n v="0.96209999999999996"/>
    <n v="4.1300000000000003E-2"/>
    <n v="0.158"/>
    <n v="1.35E-2"/>
    <n v="5.8599999999999999E-2"/>
  </r>
  <r>
    <x v="49"/>
    <s v="CalWIN"/>
    <x v="1"/>
    <x v="1"/>
    <n v="2013"/>
    <s v="2012/13"/>
    <n v="0.46750000000000003"/>
    <n v="8.8099999999999998E-2"/>
    <n v="0.188"/>
    <n v="4.24E-2"/>
    <n v="8.43E-2"/>
  </r>
  <r>
    <x v="50"/>
    <s v="C-IV"/>
    <x v="1"/>
    <x v="1"/>
    <n v="2013"/>
    <s v="2012/13"/>
    <n v="0.97009999999999996"/>
    <n v="0.19900000000000001"/>
    <n v="0.2903"/>
    <n v="0.14230000000000001"/>
    <n v="0.1651"/>
  </r>
  <r>
    <x v="51"/>
    <s v="C-IV"/>
    <x v="1"/>
    <x v="1"/>
    <n v="2013"/>
    <s v="2012/13"/>
    <n v="0.95469999999999999"/>
    <n v="0.1633"/>
    <n v="0.24310000000000001"/>
    <n v="0.15290000000000001"/>
    <n v="0.16389999999999999"/>
  </r>
  <r>
    <x v="52"/>
    <s v="C-IV"/>
    <x v="1"/>
    <x v="1"/>
    <n v="2013"/>
    <s v="2012/13"/>
    <n v="0.98780000000000001"/>
    <n v="0.14710000000000001"/>
    <n v="0.2072"/>
    <n v="0.1648"/>
    <n v="0.1825"/>
  </r>
  <r>
    <x v="53"/>
    <s v="C-IV"/>
    <x v="1"/>
    <x v="1"/>
    <n v="2013"/>
    <s v="2012/13"/>
    <n v="0.67290000000000005"/>
    <n v="0.16339999999999999"/>
    <n v="0.23200000000000001"/>
    <n v="0.2157"/>
    <n v="0.23860000000000001"/>
  </r>
  <r>
    <x v="54"/>
    <s v="CalWIN"/>
    <x v="1"/>
    <x v="1"/>
    <n v="2013"/>
    <s v="2012/13"/>
    <n v="0.97689999999999999"/>
    <n v="0.19120000000000001"/>
    <n v="0.32729999999999998"/>
    <n v="0.12590000000000001"/>
    <n v="0.18029999999999999"/>
  </r>
  <r>
    <x v="55"/>
    <s v="C-IV"/>
    <x v="1"/>
    <x v="1"/>
    <n v="2013"/>
    <s v="2012/13"/>
    <n v="0.97319999999999995"/>
    <n v="0.14760000000000001"/>
    <n v="0.2341"/>
    <n v="0.17649999999999999"/>
    <n v="0.19489999999999999"/>
  </r>
  <r>
    <x v="56"/>
    <s v="CalWIN"/>
    <x v="1"/>
    <x v="1"/>
    <n v="2013"/>
    <s v="2012/13"/>
    <n v="0.95309999999999995"/>
    <n v="0.1114"/>
    <n v="0.23250000000000001"/>
    <n v="7.0599999999999996E-2"/>
    <n v="0.1242"/>
  </r>
  <r>
    <x v="57"/>
    <s v="CalWIN"/>
    <x v="1"/>
    <x v="1"/>
    <n v="2013"/>
    <s v="2012/13"/>
    <n v="0.91510000000000002"/>
    <n v="0.115"/>
    <n v="0.19800000000000001"/>
    <n v="6.3899999999999998E-2"/>
    <n v="0.10340000000000001"/>
  </r>
  <r>
    <x v="58"/>
    <s v="C-IV"/>
    <x v="1"/>
    <x v="1"/>
    <n v="2013"/>
    <s v="2012/13"/>
    <n v="0.96779999999999999"/>
    <n v="0.1618"/>
    <n v="0.2301"/>
    <n v="0.2145"/>
    <n v="0.23760000000000001"/>
  </r>
  <r>
    <x v="0"/>
    <s v="n/a"/>
    <x v="2"/>
    <x v="1"/>
    <n v="2013"/>
    <s v="2013/14"/>
    <n v="0.91879999999999995"/>
    <n v="0.1203"/>
    <n v="0.20549999999999999"/>
    <n v="7.9399999999999998E-2"/>
    <n v="0.10059999999999999"/>
  </r>
  <r>
    <x v="1"/>
    <s v="CalWIN"/>
    <x v="2"/>
    <x v="1"/>
    <n v="2013"/>
    <s v="2013/14"/>
    <n v="0.87139999999999995"/>
    <n v="8.1100000000000005E-2"/>
    <n v="0.1774"/>
    <n v="4.9099999999999998E-2"/>
    <n v="8.5300000000000001E-2"/>
  </r>
  <r>
    <x v="2"/>
    <s v="C-IV"/>
    <x v="2"/>
    <x v="1"/>
    <n v="2013"/>
    <s v="2013/14"/>
    <n v="0.72729999999999995"/>
    <n v="8.6999999999999994E-2"/>
    <n v="0.21740000000000001"/>
    <n v="0.21740000000000001"/>
    <n v="0.21740000000000001"/>
  </r>
  <r>
    <x v="3"/>
    <s v="C-IV"/>
    <x v="2"/>
    <x v="1"/>
    <n v="2013"/>
    <s v="2013/14"/>
    <n v="0.94420000000000004"/>
    <n v="0.15529999999999999"/>
    <n v="0.2235"/>
    <n v="0.18940000000000001"/>
    <n v="0.2082"/>
  </r>
  <r>
    <x v="4"/>
    <s v="C-IV"/>
    <x v="2"/>
    <x v="1"/>
    <n v="2013"/>
    <s v="2013/14"/>
    <n v="0.93899999999999995"/>
    <n v="0.1318"/>
    <n v="0.2009"/>
    <n v="0.1774"/>
    <n v="0.1958"/>
  </r>
  <r>
    <x v="5"/>
    <s v="C-IV"/>
    <x v="2"/>
    <x v="1"/>
    <n v="2013"/>
    <s v="2013/14"/>
    <n v="0.98640000000000005"/>
    <n v="0.1062"/>
    <n v="0.18840000000000001"/>
    <n v="0.16689999999999999"/>
    <n v="0.19089999999999999"/>
  </r>
  <r>
    <x v="6"/>
    <s v="C-IV"/>
    <x v="2"/>
    <x v="1"/>
    <n v="2013"/>
    <s v="2013/14"/>
    <n v="0.9577"/>
    <n v="0.1341"/>
    <n v="0.1993"/>
    <n v="0.17749999999999999"/>
    <n v="0.221"/>
  </r>
  <r>
    <x v="7"/>
    <s v="CalWIN"/>
    <x v="2"/>
    <x v="1"/>
    <n v="2013"/>
    <s v="2013/14"/>
    <n v="0.79220000000000002"/>
    <n v="9.2499999999999999E-2"/>
    <n v="0.1782"/>
    <n v="3.3099999999999997E-2"/>
    <n v="6.08E-2"/>
  </r>
  <r>
    <x v="8"/>
    <s v="C-IV"/>
    <x v="2"/>
    <x v="1"/>
    <n v="2013"/>
    <s v="2013/14"/>
    <n v="0.98370000000000002"/>
    <n v="0.1862"/>
    <n v="0.25240000000000001"/>
    <n v="0.19700000000000001"/>
    <n v="0.22270000000000001"/>
  </r>
  <r>
    <x v="9"/>
    <s v="C-IV"/>
    <x v="2"/>
    <x v="1"/>
    <n v="2013"/>
    <s v="2013/14"/>
    <n v="0.97709999999999997"/>
    <n v="0.1232"/>
    <n v="0.2074"/>
    <n v="0.16819999999999999"/>
    <n v="0.1903"/>
  </r>
  <r>
    <x v="10"/>
    <s v="CalWIN"/>
    <x v="2"/>
    <x v="1"/>
    <n v="2013"/>
    <s v="2013/14"/>
    <n v="0.83479999999999999"/>
    <n v="0.16489999999999999"/>
    <n v="0.29430000000000001"/>
    <n v="9.7299999999999998E-2"/>
    <n v="0.14510000000000001"/>
  </r>
  <r>
    <x v="11"/>
    <s v="C-IV"/>
    <x v="2"/>
    <x v="1"/>
    <n v="2013"/>
    <s v="2013/14"/>
    <n v="0.99209999999999998"/>
    <n v="0.18540000000000001"/>
    <n v="0.25209999999999999"/>
    <n v="0.1"/>
    <n v="0.11459999999999999"/>
  </r>
  <r>
    <x v="12"/>
    <s v="C-IV"/>
    <x v="2"/>
    <x v="1"/>
    <n v="2013"/>
    <s v="2013/14"/>
    <n v="0.89749999999999996"/>
    <n v="0.114"/>
    <n v="0.18060000000000001"/>
    <n v="0.17780000000000001"/>
    <n v="0.20680000000000001"/>
  </r>
  <r>
    <x v="13"/>
    <s v="C-IV"/>
    <x v="2"/>
    <x v="1"/>
    <n v="2013"/>
    <s v="2013/14"/>
    <n v="0.91439999999999999"/>
    <n v="0.16339999999999999"/>
    <n v="0.23860000000000001"/>
    <n v="0.1371"/>
    <n v="0.15459999999999999"/>
  </r>
  <r>
    <x v="14"/>
    <s v="C-IV"/>
    <x v="2"/>
    <x v="1"/>
    <n v="2013"/>
    <s v="2013/14"/>
    <n v="0.99239999999999995"/>
    <n v="0.1714"/>
    <n v="0.28289999999999998"/>
    <n v="0.15709999999999999"/>
    <n v="0.1714"/>
  </r>
  <r>
    <x v="15"/>
    <s v="C-IV"/>
    <x v="2"/>
    <x v="1"/>
    <n v="2013"/>
    <s v="2013/14"/>
    <n v="0.90159999999999996"/>
    <n v="0.2059"/>
    <n v="0.29289999999999999"/>
    <n v="0.1244"/>
    <n v="0.1469"/>
  </r>
  <r>
    <x v="16"/>
    <s v="C-IV"/>
    <x v="2"/>
    <x v="1"/>
    <n v="2013"/>
    <s v="2013/14"/>
    <n v="0.96150000000000002"/>
    <n v="0.1988"/>
    <n v="0.28910000000000002"/>
    <n v="0.1951"/>
    <n v="0.21659999999999999"/>
  </r>
  <r>
    <x v="17"/>
    <s v="C-IV"/>
    <x v="2"/>
    <x v="1"/>
    <n v="2013"/>
    <s v="2013/14"/>
    <n v="0.87160000000000004"/>
    <n v="0.10589999999999999"/>
    <n v="0.1729"/>
    <n v="0.15659999999999999"/>
    <n v="0.17860000000000001"/>
  </r>
  <r>
    <x v="18"/>
    <s v="C-IV"/>
    <x v="2"/>
    <x v="1"/>
    <n v="2013"/>
    <s v="2013/14"/>
    <n v="0.91239999999999999"/>
    <n v="0.15579999999999999"/>
    <n v="0.2354"/>
    <n v="0.17879999999999999"/>
    <n v="0.18940000000000001"/>
  </r>
  <r>
    <x v="19"/>
    <s v="LRS"/>
    <x v="2"/>
    <x v="1"/>
    <n v="2013"/>
    <s v="2013/14"/>
    <n v="0.95709999999999995"/>
    <n v="7.8E-2"/>
    <n v="0.1535"/>
    <n v="8.3999999999999995E-3"/>
    <n v="1.2500000000000001E-2"/>
  </r>
  <r>
    <x v="20"/>
    <s v="C-IV"/>
    <x v="2"/>
    <x v="1"/>
    <n v="2013"/>
    <s v="2013/14"/>
    <n v="0.97189999999999999"/>
    <n v="0.1658"/>
    <n v="0.26569999999999999"/>
    <n v="0.18329999999999999"/>
    <n v="0.21579999999999999"/>
  </r>
  <r>
    <x v="21"/>
    <s v="C-IV"/>
    <x v="2"/>
    <x v="1"/>
    <n v="2013"/>
    <s v="2013/14"/>
    <n v="0.95450000000000002"/>
    <n v="0.14249999999999999"/>
    <n v="0.21290000000000001"/>
    <n v="0.13800000000000001"/>
    <n v="0.15690000000000001"/>
  </r>
  <r>
    <x v="22"/>
    <s v="C-IV"/>
    <x v="2"/>
    <x v="1"/>
    <n v="2013"/>
    <s v="2013/14"/>
    <n v="0.98719999999999997"/>
    <n v="0.14860000000000001"/>
    <n v="0.1993"/>
    <n v="7.7700000000000005E-2"/>
    <n v="9.8000000000000004E-2"/>
  </r>
  <r>
    <x v="23"/>
    <s v="C-IV"/>
    <x v="2"/>
    <x v="1"/>
    <n v="2013"/>
    <s v="2013/14"/>
    <n v="0.99460000000000004"/>
    <n v="0.15959999999999999"/>
    <n v="0.25740000000000002"/>
    <n v="0.18049999999999999"/>
    <n v="0.21049999999999999"/>
  </r>
  <r>
    <x v="24"/>
    <s v="C-IV"/>
    <x v="2"/>
    <x v="1"/>
    <n v="2013"/>
    <s v="2013/14"/>
    <n v="0.94820000000000004"/>
    <n v="0.17019999999999999"/>
    <n v="0.25580000000000003"/>
    <n v="0.221"/>
    <n v="0.24390000000000001"/>
  </r>
  <r>
    <x v="25"/>
    <s v="C-IV"/>
    <x v="2"/>
    <x v="1"/>
    <n v="2013"/>
    <s v="2013/14"/>
    <n v="1"/>
    <n v="0.1075"/>
    <n v="0.18820000000000001"/>
    <n v="0.1183"/>
    <n v="0.129"/>
  </r>
  <r>
    <x v="26"/>
    <s v="C-IV"/>
    <x v="2"/>
    <x v="1"/>
    <n v="2013"/>
    <s v="2013/14"/>
    <n v="0.84850000000000003"/>
    <n v="4.8399999999999999E-2"/>
    <n v="0.15590000000000001"/>
    <n v="9.6799999999999997E-2"/>
    <n v="0.129"/>
  </r>
  <r>
    <x v="27"/>
    <s v="C-IV"/>
    <x v="2"/>
    <x v="1"/>
    <n v="2013"/>
    <s v="2013/14"/>
    <n v="0.9919"/>
    <n v="0.24030000000000001"/>
    <n v="0.32779999999999998"/>
    <n v="0.1206"/>
    <n v="0.14419999999999999"/>
  </r>
  <r>
    <x v="28"/>
    <s v="C-IV"/>
    <x v="2"/>
    <x v="1"/>
    <n v="2013"/>
    <s v="2013/14"/>
    <n v="0.89910000000000001"/>
    <n v="0.1313"/>
    <n v="0.20680000000000001"/>
    <n v="0.22989999999999999"/>
    <n v="0.25929999999999997"/>
  </r>
  <r>
    <x v="29"/>
    <s v="C-IV"/>
    <x v="2"/>
    <x v="1"/>
    <n v="2013"/>
    <s v="2013/14"/>
    <n v="0.95169999999999999"/>
    <n v="0.12640000000000001"/>
    <n v="0.19639999999999999"/>
    <n v="0.14499999999999999"/>
    <n v="0.16070000000000001"/>
  </r>
  <r>
    <x v="30"/>
    <s v="CalWIN"/>
    <x v="2"/>
    <x v="1"/>
    <n v="2013"/>
    <s v="2013/14"/>
    <n v="0.996"/>
    <n v="8.3199999999999996E-2"/>
    <n v="0.17"/>
    <n v="4.65E-2"/>
    <n v="7.1300000000000002E-2"/>
  </r>
  <r>
    <x v="31"/>
    <s v="CalWIN"/>
    <x v="2"/>
    <x v="1"/>
    <n v="2013"/>
    <s v="2013/14"/>
    <n v="0.97419999999999995"/>
    <n v="7.1499999999999994E-2"/>
    <n v="0.14829999999999999"/>
    <n v="4.07E-2"/>
    <n v="6.8400000000000002E-2"/>
  </r>
  <r>
    <x v="32"/>
    <s v="C-IV"/>
    <x v="2"/>
    <x v="1"/>
    <n v="2013"/>
    <s v="2013/14"/>
    <n v="0.96970000000000001"/>
    <n v="0.13539999999999999"/>
    <n v="0.19020000000000001"/>
    <n v="0.1153"/>
    <n v="0.13539999999999999"/>
  </r>
  <r>
    <x v="33"/>
    <s v="C-IV"/>
    <x v="2"/>
    <x v="1"/>
    <n v="2013"/>
    <s v="2013/14"/>
    <n v="0.94340000000000002"/>
    <n v="0.17169999999999999"/>
    <n v="0.24679999999999999"/>
    <n v="0.15679999999999999"/>
    <n v="0.1736"/>
  </r>
  <r>
    <x v="34"/>
    <s v="CalWIN"/>
    <x v="2"/>
    <x v="1"/>
    <n v="2013"/>
    <s v="2013/14"/>
    <n v="0.98419999999999996"/>
    <n v="8.5999999999999993E-2"/>
    <n v="0.1699"/>
    <n v="4.7199999999999999E-2"/>
    <n v="7.6799999999999993E-2"/>
  </r>
  <r>
    <x v="35"/>
    <s v="C-IV"/>
    <x v="2"/>
    <x v="1"/>
    <n v="2013"/>
    <s v="2013/14"/>
    <n v="0.97270000000000001"/>
    <n v="0.18049999999999999"/>
    <n v="0.26690000000000003"/>
    <n v="0.19270000000000001"/>
    <n v="0.21479999999999999"/>
  </r>
  <r>
    <x v="36"/>
    <s v="C-IV"/>
    <x v="2"/>
    <x v="1"/>
    <n v="2013"/>
    <s v="2013/14"/>
    <n v="0.86160000000000003"/>
    <n v="0.19159999999999999"/>
    <n v="0.26129999999999998"/>
    <n v="0.18640000000000001"/>
    <n v="0.2019"/>
  </r>
  <r>
    <x v="37"/>
    <s v="CalWIN"/>
    <x v="2"/>
    <x v="1"/>
    <n v="2013"/>
    <s v="2013/14"/>
    <n v="0.91120000000000001"/>
    <n v="0.1178"/>
    <n v="0.2117"/>
    <n v="6.1600000000000002E-2"/>
    <n v="9.7000000000000003E-2"/>
  </r>
  <r>
    <x v="38"/>
    <s v="CalWIN"/>
    <x v="2"/>
    <x v="1"/>
    <n v="2013"/>
    <s v="2013/14"/>
    <n v="0.81740000000000002"/>
    <n v="9.6500000000000002E-2"/>
    <n v="0.19950000000000001"/>
    <n v="7.1499999999999994E-2"/>
    <n v="0.10390000000000001"/>
  </r>
  <r>
    <x v="39"/>
    <s v="C-IV"/>
    <x v="2"/>
    <x v="1"/>
    <n v="2013"/>
    <s v="2013/14"/>
    <n v="0.91720000000000002"/>
    <n v="0.18809999999999999"/>
    <n v="0.25969999999999999"/>
    <n v="0.13780000000000001"/>
    <n v="0.15529999999999999"/>
  </r>
  <r>
    <x v="40"/>
    <s v="CalWIN"/>
    <x v="2"/>
    <x v="1"/>
    <n v="2013"/>
    <s v="2013/14"/>
    <n v="0.9103"/>
    <n v="6.6100000000000006E-2"/>
    <n v="0.16270000000000001"/>
    <n v="3.9399999999999998E-2"/>
    <n v="7.3300000000000004E-2"/>
  </r>
  <r>
    <x v="41"/>
    <s v="CalWIN"/>
    <x v="2"/>
    <x v="1"/>
    <n v="2013"/>
    <s v="2013/14"/>
    <n v="0.80349999999999999"/>
    <n v="6.8500000000000005E-2"/>
    <n v="0.1537"/>
    <n v="4.36E-2"/>
    <n v="7.1900000000000006E-2"/>
  </r>
  <r>
    <x v="42"/>
    <s v="CalWIN"/>
    <x v="2"/>
    <x v="1"/>
    <n v="2013"/>
    <s v="2013/14"/>
    <n v="0.86539999999999995"/>
    <n v="8.9399999999999993E-2"/>
    <n v="0.19320000000000001"/>
    <n v="4.99E-2"/>
    <n v="8.8800000000000004E-2"/>
  </r>
  <r>
    <x v="43"/>
    <s v="CalWIN"/>
    <x v="2"/>
    <x v="1"/>
    <n v="2013"/>
    <s v="2013/14"/>
    <n v="0.84199999999999997"/>
    <n v="3.9300000000000002E-2"/>
    <n v="0.1273"/>
    <n v="8.3999999999999995E-3"/>
    <n v="3.6400000000000002E-2"/>
  </r>
  <r>
    <x v="44"/>
    <s v="CalWIN"/>
    <x v="2"/>
    <x v="1"/>
    <n v="2013"/>
    <s v="2013/14"/>
    <n v="0.78910000000000002"/>
    <n v="5.4699999999999999E-2"/>
    <n v="0.15060000000000001"/>
    <n v="3.1600000000000003E-2"/>
    <n v="7.0599999999999996E-2"/>
  </r>
  <r>
    <x v="45"/>
    <s v="C-IV"/>
    <x v="2"/>
    <x v="1"/>
    <n v="2013"/>
    <s v="2013/14"/>
    <n v="0.8488"/>
    <n v="0.14910000000000001"/>
    <n v="0.2258"/>
    <n v="0.1431"/>
    <n v="0.16420000000000001"/>
  </r>
  <r>
    <x v="46"/>
    <s v="C-IV"/>
    <x v="2"/>
    <x v="1"/>
    <n v="2013"/>
    <s v="2013/14"/>
    <n v="1"/>
    <n v="0.16669999999999999"/>
    <n v="0.28570000000000001"/>
    <n v="9.5200000000000007E-2"/>
    <n v="0.11899999999999999"/>
  </r>
  <r>
    <x v="47"/>
    <s v="C-IV"/>
    <x v="2"/>
    <x v="1"/>
    <n v="2013"/>
    <s v="2013/14"/>
    <n v="0.96099999999999997"/>
    <n v="0.1142"/>
    <n v="0.17219999999999999"/>
    <n v="0.14729999999999999"/>
    <n v="0.15840000000000001"/>
  </r>
  <r>
    <x v="48"/>
    <s v="CalWIN"/>
    <x v="2"/>
    <x v="1"/>
    <n v="2013"/>
    <s v="2013/14"/>
    <n v="0.94840000000000002"/>
    <n v="2.98E-2"/>
    <n v="0.14410000000000001"/>
    <n v="1.0500000000000001E-2"/>
    <n v="4.65E-2"/>
  </r>
  <r>
    <x v="49"/>
    <s v="CalWIN"/>
    <x v="2"/>
    <x v="1"/>
    <n v="2013"/>
    <s v="2013/14"/>
    <n v="0.47170000000000001"/>
    <n v="7.2700000000000001E-2"/>
    <n v="0.17979999999999999"/>
    <n v="0.04"/>
    <n v="7.8E-2"/>
  </r>
  <r>
    <x v="50"/>
    <s v="C-IV"/>
    <x v="2"/>
    <x v="1"/>
    <n v="2013"/>
    <s v="2013/14"/>
    <n v="0.9355"/>
    <n v="0.19159999999999999"/>
    <n v="0.27379999999999999"/>
    <n v="0.14979999999999999"/>
    <n v="0.17249999999999999"/>
  </r>
  <r>
    <x v="51"/>
    <s v="C-IV"/>
    <x v="2"/>
    <x v="1"/>
    <n v="2013"/>
    <s v="2013/14"/>
    <n v="0.87619999999999998"/>
    <n v="0.1875"/>
    <n v="0.2621"/>
    <n v="0.1285"/>
    <n v="0.14580000000000001"/>
  </r>
  <r>
    <x v="52"/>
    <s v="C-IV"/>
    <x v="2"/>
    <x v="1"/>
    <n v="2013"/>
    <s v="2013/14"/>
    <n v="0.98209999999999997"/>
    <n v="0.1401"/>
    <n v="0.20649999999999999"/>
    <n v="0.1186"/>
    <n v="0.12540000000000001"/>
  </r>
  <r>
    <x v="53"/>
    <s v="C-IV"/>
    <x v="2"/>
    <x v="1"/>
    <n v="2013"/>
    <s v="2013/14"/>
    <n v="0.6522"/>
    <n v="8.9700000000000002E-2"/>
    <n v="0.17949999999999999"/>
    <n v="0.21790000000000001"/>
    <n v="0.24360000000000001"/>
  </r>
  <r>
    <x v="54"/>
    <s v="CalWIN"/>
    <x v="2"/>
    <x v="1"/>
    <n v="2013"/>
    <s v="2013/14"/>
    <n v="0.95499999999999996"/>
    <n v="0.17469999999999999"/>
    <n v="0.30499999999999999"/>
    <n v="0.111"/>
    <n v="0.15409999999999999"/>
  </r>
  <r>
    <x v="55"/>
    <s v="C-IV"/>
    <x v="2"/>
    <x v="1"/>
    <n v="2013"/>
    <s v="2013/14"/>
    <n v="0.95509999999999995"/>
    <n v="0.16839999999999999"/>
    <n v="0.25840000000000002"/>
    <n v="0.1789"/>
    <n v="0.20080000000000001"/>
  </r>
  <r>
    <x v="56"/>
    <s v="CalWIN"/>
    <x v="2"/>
    <x v="1"/>
    <n v="2013"/>
    <s v="2013/14"/>
    <n v="0.93820000000000003"/>
    <n v="9.8799999999999999E-2"/>
    <n v="0.22800000000000001"/>
    <n v="7.1199999999999999E-2"/>
    <n v="0.115"/>
  </r>
  <r>
    <x v="57"/>
    <s v="CalWIN"/>
    <x v="2"/>
    <x v="1"/>
    <n v="2013"/>
    <s v="2013/14"/>
    <n v="0.90690000000000004"/>
    <n v="9.9099999999999994E-2"/>
    <n v="0.18720000000000001"/>
    <n v="4.7800000000000002E-2"/>
    <n v="8.0199999999999994E-2"/>
  </r>
  <r>
    <x v="58"/>
    <s v="C-IV"/>
    <x v="2"/>
    <x v="1"/>
    <n v="2013"/>
    <s v="2013/14"/>
    <n v="0.95240000000000002"/>
    <n v="0.15029999999999999"/>
    <n v="0.24060000000000001"/>
    <n v="0.21929999999999999"/>
    <n v="0.23960000000000001"/>
  </r>
  <r>
    <x v="0"/>
    <s v="n/a"/>
    <x v="3"/>
    <x v="1"/>
    <n v="2014"/>
    <s v="2013/14"/>
    <n v="0.92430000000000001"/>
    <n v="0.1394"/>
    <n v="0.22409999999999999"/>
    <n v="0.1164"/>
    <n v="0.14499999999999999"/>
  </r>
  <r>
    <x v="1"/>
    <s v="CalWIN"/>
    <x v="3"/>
    <x v="1"/>
    <n v="2014"/>
    <s v="2013/14"/>
    <n v="0.8649"/>
    <n v="0.1011"/>
    <n v="0.18540000000000001"/>
    <n v="7.22E-2"/>
    <n v="0.12429999999999999"/>
  </r>
  <r>
    <x v="2"/>
    <s v="C-IV"/>
    <x v="3"/>
    <x v="1"/>
    <n v="2014"/>
    <s v="2013/14"/>
    <n v="0.64710000000000001"/>
    <n v="0.14810000000000001"/>
    <n v="0.14810000000000001"/>
    <n v="7.4099999999999999E-2"/>
    <n v="0.14810000000000001"/>
  </r>
  <r>
    <x v="3"/>
    <s v="C-IV"/>
    <x v="3"/>
    <x v="1"/>
    <n v="2014"/>
    <s v="2013/14"/>
    <n v="0.98599999999999999"/>
    <n v="0.18"/>
    <n v="0.26379999999999998"/>
    <n v="0.13550000000000001"/>
    <n v="0.1515"/>
  </r>
  <r>
    <x v="4"/>
    <s v="C-IV"/>
    <x v="3"/>
    <x v="1"/>
    <n v="2014"/>
    <s v="2013/14"/>
    <n v="0.93010000000000004"/>
    <n v="0.15659999999999999"/>
    <n v="0.2387"/>
    <n v="0.29420000000000002"/>
    <n v="0.31759999999999999"/>
  </r>
  <r>
    <x v="5"/>
    <s v="C-IV"/>
    <x v="3"/>
    <x v="1"/>
    <n v="2014"/>
    <s v="2013/14"/>
    <n v="0.98219999999999996"/>
    <n v="0.1087"/>
    <n v="0.20669999999999999"/>
    <n v="0.14899999999999999"/>
    <n v="0.1678"/>
  </r>
  <r>
    <x v="6"/>
    <s v="C-IV"/>
    <x v="3"/>
    <x v="1"/>
    <n v="2014"/>
    <s v="2013/14"/>
    <n v="0.94940000000000002"/>
    <n v="0.1283"/>
    <n v="0.23769999999999999"/>
    <n v="0.1585"/>
    <n v="0.18870000000000001"/>
  </r>
  <r>
    <x v="7"/>
    <s v="CalWIN"/>
    <x v="3"/>
    <x v="1"/>
    <n v="2014"/>
    <s v="2013/14"/>
    <n v="0.71589999999999998"/>
    <n v="9.4E-2"/>
    <n v="0.16309999999999999"/>
    <n v="5.91E-2"/>
    <n v="0.1002"/>
  </r>
  <r>
    <x v="8"/>
    <s v="C-IV"/>
    <x v="3"/>
    <x v="1"/>
    <n v="2014"/>
    <s v="2013/14"/>
    <n v="0.98170000000000002"/>
    <n v="0.22739999999999999"/>
    <n v="0.32740000000000002"/>
    <n v="0.2452"/>
    <n v="0.25890000000000002"/>
  </r>
  <r>
    <x v="9"/>
    <s v="C-IV"/>
    <x v="3"/>
    <x v="1"/>
    <n v="2014"/>
    <s v="2013/14"/>
    <n v="0.87760000000000005"/>
    <n v="0.1263"/>
    <n v="0.2172"/>
    <n v="0.18179999999999999"/>
    <n v="0.20810000000000001"/>
  </r>
  <r>
    <x v="10"/>
    <s v="CalWIN"/>
    <x v="3"/>
    <x v="1"/>
    <n v="2014"/>
    <s v="2013/14"/>
    <n v="0.91239999999999999"/>
    <n v="0.1404"/>
    <n v="0.25629999999999997"/>
    <n v="9.64E-2"/>
    <n v="0.1492"/>
  </r>
  <r>
    <x v="11"/>
    <s v="C-IV"/>
    <x v="3"/>
    <x v="1"/>
    <n v="2014"/>
    <s v="2013/14"/>
    <n v="1"/>
    <n v="0.16489999999999999"/>
    <n v="0.27839999999999998"/>
    <n v="0.15459999999999999"/>
    <n v="0.17319999999999999"/>
  </r>
  <r>
    <x v="12"/>
    <s v="C-IV"/>
    <x v="3"/>
    <x v="1"/>
    <n v="2014"/>
    <s v="2013/14"/>
    <n v="0.88"/>
    <n v="0.1036"/>
    <n v="0.18920000000000001"/>
    <n v="0.1928"/>
    <n v="0.21740000000000001"/>
  </r>
  <r>
    <x v="13"/>
    <s v="C-IV"/>
    <x v="3"/>
    <x v="1"/>
    <n v="2014"/>
    <s v="2013/14"/>
    <n v="0.98219999999999996"/>
    <n v="0.17730000000000001"/>
    <n v="0.25900000000000001"/>
    <n v="0.19620000000000001"/>
    <n v="0.2172"/>
  </r>
  <r>
    <x v="14"/>
    <s v="C-IV"/>
    <x v="3"/>
    <x v="1"/>
    <n v="2014"/>
    <s v="2013/14"/>
    <n v="0.95789999999999997"/>
    <n v="0.12330000000000001"/>
    <n v="0.22259999999999999"/>
    <n v="0.25340000000000001"/>
    <n v="0.29110000000000003"/>
  </r>
  <r>
    <x v="15"/>
    <s v="C-IV"/>
    <x v="3"/>
    <x v="1"/>
    <n v="2014"/>
    <s v="2013/14"/>
    <n v="0.90349999999999997"/>
    <n v="0.2273"/>
    <n v="0.32919999999999999"/>
    <n v="0.23499999999999999"/>
    <n v="0.2661"/>
  </r>
  <r>
    <x v="16"/>
    <s v="C-IV"/>
    <x v="3"/>
    <x v="1"/>
    <n v="2014"/>
    <s v="2013/14"/>
    <n v="0.94410000000000005"/>
    <n v="0.23180000000000001"/>
    <n v="0.33079999999999998"/>
    <n v="0.40450000000000003"/>
    <n v="0.43780000000000002"/>
  </r>
  <r>
    <x v="17"/>
    <s v="C-IV"/>
    <x v="3"/>
    <x v="1"/>
    <n v="2014"/>
    <s v="2013/14"/>
    <n v="0.90300000000000002"/>
    <n v="0.1045"/>
    <n v="0.17610000000000001"/>
    <n v="0.30819999999999997"/>
    <n v="0.33879999999999999"/>
  </r>
  <r>
    <x v="18"/>
    <s v="C-IV"/>
    <x v="3"/>
    <x v="1"/>
    <n v="2014"/>
    <s v="2013/14"/>
    <n v="0.91220000000000001"/>
    <n v="0.13969999999999999"/>
    <n v="0.22270000000000001"/>
    <n v="0.22059999999999999"/>
    <n v="0.2409"/>
  </r>
  <r>
    <x v="19"/>
    <s v="LRS"/>
    <x v="3"/>
    <x v="1"/>
    <n v="2014"/>
    <s v="2013/14"/>
    <n v="0.9486"/>
    <n v="0.1042"/>
    <n v="0.18340000000000001"/>
    <n v="8.2000000000000007E-3"/>
    <n v="1.0999999999999999E-2"/>
  </r>
  <r>
    <x v="20"/>
    <s v="C-IV"/>
    <x v="3"/>
    <x v="1"/>
    <n v="2014"/>
    <s v="2013/14"/>
    <n v="0.97529999999999994"/>
    <n v="0.17019999999999999"/>
    <n v="0.26929999999999998"/>
    <n v="0.2019"/>
    <n v="0.23130000000000001"/>
  </r>
  <r>
    <x v="21"/>
    <s v="C-IV"/>
    <x v="3"/>
    <x v="1"/>
    <n v="2014"/>
    <s v="2013/14"/>
    <n v="0.94940000000000002"/>
    <n v="0.14050000000000001"/>
    <n v="0.2021"/>
    <n v="0.1772"/>
    <n v="0.20039999999999999"/>
  </r>
  <r>
    <x v="22"/>
    <s v="C-IV"/>
    <x v="3"/>
    <x v="1"/>
    <n v="2014"/>
    <s v="2013/14"/>
    <n v="0.86809999999999998"/>
    <n v="9.4E-2"/>
    <n v="0.1477"/>
    <n v="0.15440000000000001"/>
    <n v="0.16439999999999999"/>
  </r>
  <r>
    <x v="23"/>
    <s v="C-IV"/>
    <x v="3"/>
    <x v="1"/>
    <n v="2014"/>
    <s v="2013/14"/>
    <n v="0.99380000000000002"/>
    <n v="0.1799"/>
    <n v="0.26989999999999997"/>
    <n v="0.27660000000000001"/>
    <n v="0.32190000000000002"/>
  </r>
  <r>
    <x v="24"/>
    <s v="C-IV"/>
    <x v="3"/>
    <x v="1"/>
    <n v="2014"/>
    <s v="2013/14"/>
    <n v="0.94779999999999998"/>
    <n v="0.2084"/>
    <n v="0.30780000000000002"/>
    <n v="0.31"/>
    <n v="0.34310000000000002"/>
  </r>
  <r>
    <x v="25"/>
    <s v="C-IV"/>
    <x v="3"/>
    <x v="1"/>
    <n v="2014"/>
    <s v="2013/14"/>
    <n v="0.96150000000000002"/>
    <n v="0.2011"/>
    <n v="0.2626"/>
    <n v="0.17319999999999999"/>
    <n v="0.18990000000000001"/>
  </r>
  <r>
    <x v="26"/>
    <s v="C-IV"/>
    <x v="3"/>
    <x v="1"/>
    <n v="2014"/>
    <s v="2013/14"/>
    <n v="0.96619999999999995"/>
    <n v="1.54E-2"/>
    <n v="0.108"/>
    <n v="6.1699999999999998E-2"/>
    <n v="6.4799999999999996E-2"/>
  </r>
  <r>
    <x v="27"/>
    <s v="C-IV"/>
    <x v="3"/>
    <x v="1"/>
    <n v="2014"/>
    <s v="2013/14"/>
    <n v="0.97819999999999996"/>
    <n v="0.23419999999999999"/>
    <n v="0.3488"/>
    <n v="0.1061"/>
    <n v="0.1216"/>
  </r>
  <r>
    <x v="28"/>
    <s v="C-IV"/>
    <x v="3"/>
    <x v="1"/>
    <n v="2014"/>
    <s v="2013/14"/>
    <n v="0.90629999999999999"/>
    <n v="0.11990000000000001"/>
    <n v="0.19570000000000001"/>
    <n v="0.15970000000000001"/>
    <n v="0.1792"/>
  </r>
  <r>
    <x v="29"/>
    <s v="C-IV"/>
    <x v="3"/>
    <x v="1"/>
    <n v="2014"/>
    <s v="2013/14"/>
    <n v="0.85840000000000005"/>
    <n v="0.12479999999999999"/>
    <n v="0.1865"/>
    <n v="0.14380000000000001"/>
    <n v="0.16889999999999999"/>
  </r>
  <r>
    <x v="30"/>
    <s v="CalWIN"/>
    <x v="3"/>
    <x v="1"/>
    <n v="2014"/>
    <s v="2013/14"/>
    <n v="0.99539999999999995"/>
    <n v="8.09E-2"/>
    <n v="0.14910000000000001"/>
    <n v="6.3500000000000001E-2"/>
    <n v="0.1013"/>
  </r>
  <r>
    <x v="31"/>
    <s v="CalWIN"/>
    <x v="3"/>
    <x v="1"/>
    <n v="2014"/>
    <s v="2013/14"/>
    <n v="0.94750000000000001"/>
    <n v="9.2299999999999993E-2"/>
    <n v="0.16109999999999999"/>
    <n v="8.0399999999999999E-2"/>
    <n v="0.11650000000000001"/>
  </r>
  <r>
    <x v="32"/>
    <s v="C-IV"/>
    <x v="3"/>
    <x v="1"/>
    <n v="2014"/>
    <s v="2013/14"/>
    <n v="0.81540000000000001"/>
    <n v="0.1028"/>
    <n v="0.18329999999999999"/>
    <n v="0.1167"/>
    <n v="0.125"/>
  </r>
  <r>
    <x v="33"/>
    <s v="C-IV"/>
    <x v="3"/>
    <x v="1"/>
    <n v="2014"/>
    <s v="2013/14"/>
    <n v="0.95150000000000001"/>
    <n v="0.19439999999999999"/>
    <n v="0.27310000000000001"/>
    <n v="0.2072"/>
    <n v="0.23019999999999999"/>
  </r>
  <r>
    <x v="34"/>
    <s v="CalWIN"/>
    <x v="3"/>
    <x v="1"/>
    <n v="2014"/>
    <s v="2013/14"/>
    <n v="0.98029999999999995"/>
    <n v="0.1008"/>
    <n v="0.17319999999999999"/>
    <n v="7.1099999999999997E-2"/>
    <n v="0.1128"/>
  </r>
  <r>
    <x v="35"/>
    <s v="C-IV"/>
    <x v="3"/>
    <x v="1"/>
    <n v="2014"/>
    <s v="2013/14"/>
    <n v="0.96679999999999999"/>
    <n v="0.20730000000000001"/>
    <n v="0.3039"/>
    <n v="0.20830000000000001"/>
    <n v="0.22459999999999999"/>
  </r>
  <r>
    <x v="36"/>
    <s v="C-IV"/>
    <x v="3"/>
    <x v="1"/>
    <n v="2014"/>
    <s v="2013/14"/>
    <n v="0.89539999999999997"/>
    <n v="0.2109"/>
    <n v="0.28699999999999998"/>
    <n v="0.28749999999999998"/>
    <n v="0.3075"/>
  </r>
  <r>
    <x v="37"/>
    <s v="CalWIN"/>
    <x v="3"/>
    <x v="1"/>
    <n v="2014"/>
    <s v="2013/14"/>
    <n v="0.95179999999999998"/>
    <n v="0.15229999999999999"/>
    <n v="0.23469999999999999"/>
    <n v="9.4100000000000003E-2"/>
    <n v="0.14480000000000001"/>
  </r>
  <r>
    <x v="38"/>
    <s v="CalWIN"/>
    <x v="3"/>
    <x v="1"/>
    <n v="2014"/>
    <s v="2013/14"/>
    <n v="0.69420000000000004"/>
    <n v="0.1009"/>
    <n v="0.188"/>
    <n v="8.5699999999999998E-2"/>
    <n v="0.13300000000000001"/>
  </r>
  <r>
    <x v="39"/>
    <s v="C-IV"/>
    <x v="3"/>
    <x v="1"/>
    <n v="2014"/>
    <s v="2013/14"/>
    <n v="0.93679999999999997"/>
    <n v="0.1908"/>
    <n v="0.26819999999999999"/>
    <n v="0.20330000000000001"/>
    <n v="0.22620000000000001"/>
  </r>
  <r>
    <x v="40"/>
    <s v="CalWIN"/>
    <x v="3"/>
    <x v="1"/>
    <n v="2014"/>
    <s v="2013/14"/>
    <n v="0.90800000000000003"/>
    <n v="6.6400000000000001E-2"/>
    <n v="0.14879999999999999"/>
    <n v="5.5E-2"/>
    <n v="9.0899999999999995E-2"/>
  </r>
  <r>
    <x v="41"/>
    <s v="CalWIN"/>
    <x v="3"/>
    <x v="1"/>
    <n v="2014"/>
    <s v="2013/14"/>
    <n v="0.82979999999999998"/>
    <n v="7.8200000000000006E-2"/>
    <n v="0.1484"/>
    <n v="6.4699999999999994E-2"/>
    <n v="0.1023"/>
  </r>
  <r>
    <x v="42"/>
    <s v="CalWIN"/>
    <x v="3"/>
    <x v="1"/>
    <n v="2014"/>
    <s v="2013/14"/>
    <n v="0.84660000000000002"/>
    <n v="9.7299999999999998E-2"/>
    <n v="0.19289999999999999"/>
    <n v="5.8999999999999997E-2"/>
    <n v="0.1085"/>
  </r>
  <r>
    <x v="43"/>
    <s v="CalWIN"/>
    <x v="3"/>
    <x v="1"/>
    <n v="2014"/>
    <s v="2013/14"/>
    <n v="0.92159999999999997"/>
    <n v="4.3900000000000002E-2"/>
    <n v="0.12139999999999999"/>
    <n v="1.0500000000000001E-2"/>
    <n v="5.3800000000000001E-2"/>
  </r>
  <r>
    <x v="44"/>
    <s v="CalWIN"/>
    <x v="3"/>
    <x v="1"/>
    <n v="2014"/>
    <s v="2013/14"/>
    <n v="0.68559999999999999"/>
    <n v="5.1299999999999998E-2"/>
    <n v="0.15390000000000001"/>
    <n v="2.1100000000000001E-2"/>
    <n v="6.2899999999999998E-2"/>
  </r>
  <r>
    <x v="45"/>
    <s v="C-IV"/>
    <x v="3"/>
    <x v="1"/>
    <n v="2014"/>
    <s v="2013/14"/>
    <n v="0.875"/>
    <n v="0.15620000000000001"/>
    <n v="0.24479999999999999"/>
    <n v="0.19120000000000001"/>
    <n v="0.21210000000000001"/>
  </r>
  <r>
    <x v="46"/>
    <s v="C-IV"/>
    <x v="3"/>
    <x v="1"/>
    <n v="2014"/>
    <s v="2013/14"/>
    <n v="1"/>
    <n v="5.4100000000000002E-2"/>
    <n v="0.16220000000000001"/>
    <n v="0.1351"/>
    <n v="0.1351"/>
  </r>
  <r>
    <x v="47"/>
    <s v="C-IV"/>
    <x v="3"/>
    <x v="1"/>
    <n v="2014"/>
    <s v="2013/14"/>
    <n v="0.88319999999999999"/>
    <n v="0.15620000000000001"/>
    <n v="0.23200000000000001"/>
    <n v="0.18579999999999999"/>
    <n v="0.2006"/>
  </r>
  <r>
    <x v="48"/>
    <s v="CalWIN"/>
    <x v="3"/>
    <x v="1"/>
    <n v="2014"/>
    <s v="2013/14"/>
    <n v="0.96079999999999999"/>
    <n v="3.15E-2"/>
    <n v="0.1323"/>
    <n v="1.77E-2"/>
    <n v="7.4700000000000003E-2"/>
  </r>
  <r>
    <x v="49"/>
    <s v="CalWIN"/>
    <x v="3"/>
    <x v="1"/>
    <n v="2014"/>
    <s v="2013/14"/>
    <n v="0.48480000000000001"/>
    <n v="9.7100000000000006E-2"/>
    <n v="0.18"/>
    <n v="7.5499999999999998E-2"/>
    <n v="0.1429"/>
  </r>
  <r>
    <x v="50"/>
    <s v="C-IV"/>
    <x v="3"/>
    <x v="1"/>
    <n v="2014"/>
    <s v="2013/14"/>
    <n v="0.92779999999999996"/>
    <n v="0.21079999999999999"/>
    <n v="0.32079999999999997"/>
    <n v="0.27929999999999999"/>
    <n v="0.31040000000000001"/>
  </r>
  <r>
    <x v="51"/>
    <s v="C-IV"/>
    <x v="3"/>
    <x v="1"/>
    <n v="2014"/>
    <s v="2013/14"/>
    <n v="0.91810000000000003"/>
    <n v="0.19950000000000001"/>
    <n v="0.28560000000000002"/>
    <n v="0.22750000000000001"/>
    <n v="0.23769999999999999"/>
  </r>
  <r>
    <x v="52"/>
    <s v="C-IV"/>
    <x v="3"/>
    <x v="1"/>
    <n v="2014"/>
    <s v="2013/14"/>
    <n v="0.99180000000000001"/>
    <n v="0.1229"/>
    <n v="0.19389999999999999"/>
    <n v="7.9600000000000004E-2"/>
    <n v="8.43E-2"/>
  </r>
  <r>
    <x v="53"/>
    <s v="C-IV"/>
    <x v="3"/>
    <x v="1"/>
    <n v="2014"/>
    <s v="2013/14"/>
    <n v="0.91890000000000005"/>
    <n v="0.1116"/>
    <n v="0.18179999999999999"/>
    <n v="0.30580000000000002"/>
    <n v="0.32640000000000002"/>
  </r>
  <r>
    <x v="54"/>
    <s v="CalWIN"/>
    <x v="3"/>
    <x v="1"/>
    <n v="2014"/>
    <s v="2013/14"/>
    <n v="0.97919999999999996"/>
    <n v="0.2155"/>
    <n v="0.33600000000000002"/>
    <n v="0.18140000000000001"/>
    <n v="0.2447"/>
  </r>
  <r>
    <x v="55"/>
    <s v="C-IV"/>
    <x v="3"/>
    <x v="1"/>
    <n v="2014"/>
    <s v="2013/14"/>
    <n v="0.95899999999999996"/>
    <n v="0.1661"/>
    <n v="0.25609999999999999"/>
    <n v="0.17760000000000001"/>
    <n v="0.2099"/>
  </r>
  <r>
    <x v="56"/>
    <s v="CalWIN"/>
    <x v="3"/>
    <x v="1"/>
    <n v="2014"/>
    <s v="2013/14"/>
    <n v="0.9325"/>
    <n v="0.1216"/>
    <n v="0.22939999999999999"/>
    <n v="0.10589999999999999"/>
    <n v="0.1643"/>
  </r>
  <r>
    <x v="57"/>
    <s v="CalWIN"/>
    <x v="3"/>
    <x v="1"/>
    <n v="2014"/>
    <s v="2013/14"/>
    <n v="0.91479999999999995"/>
    <n v="0.1065"/>
    <n v="0.19170000000000001"/>
    <n v="6.6699999999999995E-2"/>
    <n v="0.1061"/>
  </r>
  <r>
    <x v="58"/>
    <s v="C-IV"/>
    <x v="3"/>
    <x v="1"/>
    <n v="2014"/>
    <s v="2013/14"/>
    <n v="0.92779999999999996"/>
    <n v="0.19270000000000001"/>
    <n v="0.28060000000000002"/>
    <n v="0.36559999999999998"/>
    <n v="0.39119999999999999"/>
  </r>
  <r>
    <x v="0"/>
    <s v="n/a"/>
    <x v="0"/>
    <x v="2"/>
    <n v="2014"/>
    <s v="2013/14"/>
    <n v="0.90580000000000005"/>
    <n v="0.12870095861217493"/>
    <n v="0.20414350086109953"/>
    <n v="0.10244921871928155"/>
    <n v="0.12872455038022065"/>
  </r>
  <r>
    <x v="1"/>
    <s v="CalWIN"/>
    <x v="0"/>
    <x v="2"/>
    <n v="2014"/>
    <s v="2013/14"/>
    <n v="0.87729999999999997"/>
    <n v="0.10676539459527878"/>
    <n v="0.19441807480539205"/>
    <n v="5.9553192835896461E-2"/>
    <n v="0.1110689196886273"/>
  </r>
  <r>
    <x v="2"/>
    <s v="C-IV"/>
    <x v="0"/>
    <x v="2"/>
    <n v="2014"/>
    <s v="2013/14"/>
    <n v="0.78949999999999998"/>
    <n v="6.6666666666666666E-2"/>
    <n v="0.2"/>
    <n v="3.3333333333333333E-2"/>
    <n v="3.3333333333333333E-2"/>
  </r>
  <r>
    <x v="3"/>
    <s v="C-IV"/>
    <x v="0"/>
    <x v="2"/>
    <n v="2014"/>
    <s v="2013/14"/>
    <n v="0.97099999999999997"/>
    <n v="0.14215686274509803"/>
    <n v="0.20424836601307189"/>
    <n v="0.16993464052287582"/>
    <n v="0.19281045751633988"/>
  </r>
  <r>
    <x v="4"/>
    <s v="C-IV"/>
    <x v="0"/>
    <x v="2"/>
    <n v="2014"/>
    <s v="2013/14"/>
    <n v="0.89529999999999998"/>
    <n v="0.14457831325301204"/>
    <n v="0.21772805507745266"/>
    <n v="0.26075731497418242"/>
    <n v="0.28915662650602408"/>
  </r>
  <r>
    <x v="5"/>
    <s v="C-IV"/>
    <x v="0"/>
    <x v="2"/>
    <n v="2014"/>
    <s v="2013/14"/>
    <n v="0.95189999999999997"/>
    <n v="0.1307277628032345"/>
    <n v="0.18867924528301888"/>
    <n v="0.1725067385444744"/>
    <n v="0.19272237196765499"/>
  </r>
  <r>
    <x v="6"/>
    <s v="C-IV"/>
    <x v="0"/>
    <x v="2"/>
    <n v="2014"/>
    <s v="2013/14"/>
    <n v="0.95"/>
    <n v="9.8181818181818176E-2"/>
    <n v="0.17454545454545456"/>
    <n v="0.21454545454545454"/>
    <n v="0.24"/>
  </r>
  <r>
    <x v="7"/>
    <s v="CalWIN"/>
    <x v="0"/>
    <x v="2"/>
    <n v="2014"/>
    <s v="2013/14"/>
    <n v="0.85499999999999998"/>
    <n v="9.4279877425944847E-2"/>
    <n v="0.16343207354443309"/>
    <n v="5.3830439223697651E-2"/>
    <n v="8.5699693564862109E-2"/>
  </r>
  <r>
    <x v="8"/>
    <s v="C-IV"/>
    <x v="0"/>
    <x v="2"/>
    <n v="2014"/>
    <s v="2013/14"/>
    <n v="0.97729999999999995"/>
    <n v="0.18760469011725292"/>
    <n v="0.24623115577889448"/>
    <n v="0.34170854271356782"/>
    <n v="0.36348408710217756"/>
  </r>
  <r>
    <x v="9"/>
    <s v="C-IV"/>
    <x v="0"/>
    <x v="2"/>
    <n v="2014"/>
    <s v="2013/14"/>
    <n v="0.7883"/>
    <n v="0.1011426153195091"/>
    <n v="0.16758358019466779"/>
    <n v="0.15869657215404148"/>
    <n v="0.17900973338975879"/>
  </r>
  <r>
    <x v="10"/>
    <s v="CalWIN"/>
    <x v="0"/>
    <x v="2"/>
    <n v="2014"/>
    <s v="2013/14"/>
    <n v="0.92259999999999998"/>
    <n v="0.12917144573706921"/>
    <n v="0.22742913321317385"/>
    <n v="7.0894095799879847E-2"/>
    <n v="0.11660931782183626"/>
  </r>
  <r>
    <x v="11"/>
    <s v="C-IV"/>
    <x v="0"/>
    <x v="2"/>
    <n v="2014"/>
    <s v="2013/14"/>
    <n v="0.94410000000000005"/>
    <n v="0.15176715176715178"/>
    <n v="0.20790020790020791"/>
    <n v="0.12474012474012475"/>
    <n v="0.14345114345114346"/>
  </r>
  <r>
    <x v="12"/>
    <s v="C-IV"/>
    <x v="0"/>
    <x v="2"/>
    <n v="2014"/>
    <s v="2013/14"/>
    <n v="0.748"/>
    <n v="7.8728886344116802E-2"/>
    <n v="0.13197824219868309"/>
    <n v="0.16232464929859719"/>
    <n v="0.18036072144288579"/>
  </r>
  <r>
    <x v="13"/>
    <s v="C-IV"/>
    <x v="0"/>
    <x v="2"/>
    <n v="2014"/>
    <s v="2013/14"/>
    <n v="0.89390000000000003"/>
    <n v="0.16193751791344224"/>
    <n v="0.24304958440813987"/>
    <n v="0.22040699340785325"/>
    <n v="0.25566064775007163"/>
  </r>
  <r>
    <x v="14"/>
    <s v="C-IV"/>
    <x v="0"/>
    <x v="2"/>
    <n v="2014"/>
    <s v="2013/14"/>
    <n v="0.95479999999999998"/>
    <n v="0.10344827586206896"/>
    <n v="0.19540229885057472"/>
    <n v="0.21839080459770116"/>
    <n v="0.22413793103448276"/>
  </r>
  <r>
    <x v="15"/>
    <s v="C-IV"/>
    <x v="0"/>
    <x v="2"/>
    <n v="2014"/>
    <s v="2013/14"/>
    <n v="0.88380000000000003"/>
    <n v="0.20564926978376544"/>
    <n v="0.28393524283935245"/>
    <n v="0.19059209781501188"/>
    <n v="0.22212158949394317"/>
  </r>
  <r>
    <x v="16"/>
    <s v="C-IV"/>
    <x v="0"/>
    <x v="2"/>
    <n v="2014"/>
    <s v="2013/14"/>
    <n v="0.88729999999999998"/>
    <n v="0.18094887826406766"/>
    <n v="0.25524089738874584"/>
    <n v="0.34902537697682973"/>
    <n v="0.37918352335417432"/>
  </r>
  <r>
    <x v="17"/>
    <s v="C-IV"/>
    <x v="0"/>
    <x v="2"/>
    <n v="2014"/>
    <s v="2013/14"/>
    <n v="0.8548"/>
    <n v="6.6127847171197643E-2"/>
    <n v="0.112417340191036"/>
    <n v="0.34900808229243202"/>
    <n v="0.39309331373989714"/>
  </r>
  <r>
    <x v="18"/>
    <s v="C-IV"/>
    <x v="0"/>
    <x v="2"/>
    <n v="2014"/>
    <s v="2013/14"/>
    <n v="0.82679999999999998"/>
    <n v="0.10337078651685393"/>
    <n v="0.18876404494382024"/>
    <n v="0.24719101123595505"/>
    <n v="0.27640449438202247"/>
  </r>
  <r>
    <x v="19"/>
    <s v="LRS"/>
    <x v="0"/>
    <x v="2"/>
    <n v="2014"/>
    <s v="2013/14"/>
    <n v="0.93920000000000003"/>
    <n v="0.10400724364778564"/>
    <n v="0.17506550533257478"/>
    <n v="8.8221860752089355E-3"/>
    <n v="1.3637929791104095E-2"/>
  </r>
  <r>
    <x v="20"/>
    <s v="C-IV"/>
    <x v="0"/>
    <x v="2"/>
    <n v="2014"/>
    <s v="2013/14"/>
    <n v="0.88660000000000005"/>
    <n v="0.14079288625416822"/>
    <n v="0.20674323823638385"/>
    <n v="0.21415339014449797"/>
    <n v="0.24564653575398296"/>
  </r>
  <r>
    <x v="21"/>
    <s v="C-IV"/>
    <x v="0"/>
    <x v="2"/>
    <n v="2014"/>
    <s v="2013/14"/>
    <n v="0.90059999999999996"/>
    <n v="0.14726027397260275"/>
    <n v="0.2117579908675799"/>
    <n v="0.1980593607305936"/>
    <n v="0.22888127853881279"/>
  </r>
  <r>
    <x v="22"/>
    <s v="C-IV"/>
    <x v="0"/>
    <x v="2"/>
    <n v="2014"/>
    <s v="2013/14"/>
    <n v="0.9153"/>
    <n v="9.2783505154639179E-2"/>
    <n v="0.12371134020618557"/>
    <n v="0.19931271477663232"/>
    <n v="0.22336769759450173"/>
  </r>
  <r>
    <x v="23"/>
    <s v="C-IV"/>
    <x v="0"/>
    <x v="2"/>
    <n v="2014"/>
    <s v="2013/14"/>
    <n v="0.95450000000000002"/>
    <n v="0.10679611650485436"/>
    <n v="0.19053398058252427"/>
    <n v="3.5800970873786406E-2"/>
    <n v="4.1868932038834954E-2"/>
  </r>
  <r>
    <x v="24"/>
    <s v="C-IV"/>
    <x v="0"/>
    <x v="2"/>
    <n v="2014"/>
    <s v="2013/14"/>
    <n v="0.92300000000000004"/>
    <n v="0.16489648964896489"/>
    <n v="0.24122412241224123"/>
    <n v="0.25346534653465347"/>
    <n v="0.28244824482448244"/>
  </r>
  <r>
    <x v="25"/>
    <s v="C-IV"/>
    <x v="0"/>
    <x v="2"/>
    <n v="2014"/>
    <s v="2013/14"/>
    <n v="0.94440000000000002"/>
    <n v="0.1276595744680851"/>
    <n v="0.1773049645390071"/>
    <n v="0.18439716312056736"/>
    <n v="0.18439716312056736"/>
  </r>
  <r>
    <x v="26"/>
    <s v="C-IV"/>
    <x v="0"/>
    <x v="2"/>
    <n v="2014"/>
    <s v="2013/14"/>
    <n v="0.9032"/>
    <n v="2.2801302931596091E-2"/>
    <n v="4.5602605863192182E-2"/>
    <n v="4.8859934853420196E-2"/>
    <n v="5.8631921824104233E-2"/>
  </r>
  <r>
    <x v="27"/>
    <s v="C-IV"/>
    <x v="0"/>
    <x v="2"/>
    <n v="2014"/>
    <s v="2013/14"/>
    <n v="0.95579999999999998"/>
    <n v="0.13229338533073345"/>
    <n v="0.19814009299535024"/>
    <n v="0.1151942402879856"/>
    <n v="0.12974351282435878"/>
  </r>
  <r>
    <x v="28"/>
    <s v="C-IV"/>
    <x v="0"/>
    <x v="2"/>
    <n v="2014"/>
    <s v="2013/14"/>
    <n v="0.96209999999999996"/>
    <n v="8.8832487309644673E-2"/>
    <n v="0.14720812182741116"/>
    <n v="0.14043993231810489"/>
    <n v="0.15989847715736041"/>
  </r>
  <r>
    <x v="29"/>
    <s v="C-IV"/>
    <x v="0"/>
    <x v="2"/>
    <n v="2014"/>
    <s v="2013/14"/>
    <n v="0.80989999999999995"/>
    <n v="0.10138248847926268"/>
    <n v="0.17050691244239632"/>
    <n v="0.13100724160631994"/>
    <n v="0.15339038841342989"/>
  </r>
  <r>
    <x v="30"/>
    <s v="CalWIN"/>
    <x v="0"/>
    <x v="2"/>
    <n v="2014"/>
    <s v="2013/14"/>
    <n v="0.98839999999999995"/>
    <n v="9.4332372718539864E-2"/>
    <n v="0.16553314121037463"/>
    <n v="5.3064361191162347E-2"/>
    <n v="8.6685878962536017E-2"/>
  </r>
  <r>
    <x v="31"/>
    <s v="CalWIN"/>
    <x v="0"/>
    <x v="2"/>
    <n v="2014"/>
    <s v="2013/14"/>
    <n v="0.97360000000000002"/>
    <n v="0.10032554010062149"/>
    <n v="0.17194436223734832"/>
    <n v="5.9189109203906479E-2"/>
    <n v="9.4998520272269904E-2"/>
  </r>
  <r>
    <x v="32"/>
    <s v="C-IV"/>
    <x v="0"/>
    <x v="2"/>
    <n v="2014"/>
    <s v="2013/14"/>
    <n v="0.55100000000000005"/>
    <n v="5.6603773584905662E-2"/>
    <n v="0.1069182389937107"/>
    <n v="0.14465408805031446"/>
    <n v="0.16352201257861634"/>
  </r>
  <r>
    <x v="33"/>
    <s v="C-IV"/>
    <x v="0"/>
    <x v="2"/>
    <n v="2014"/>
    <s v="2013/14"/>
    <n v="0.87909999999999999"/>
    <n v="0.17361880870427629"/>
    <n v="0.24765182894813606"/>
    <n v="0.21393150924683507"/>
    <n v="0.24260544892363339"/>
  </r>
  <r>
    <x v="34"/>
    <s v="CalWIN"/>
    <x v="0"/>
    <x v="2"/>
    <n v="2014"/>
    <s v="2013/14"/>
    <n v="0.97150000000000003"/>
    <n v="9.9955413238214913E-2"/>
    <n v="0.17599610879169875"/>
    <n v="5.6908921405698996E-2"/>
    <n v="9.2497263994163192E-2"/>
  </r>
  <r>
    <x v="35"/>
    <s v="C-IV"/>
    <x v="0"/>
    <x v="2"/>
    <n v="2014"/>
    <s v="2013/14"/>
    <n v="0.95030000000000003"/>
    <n v="0.1855421686746988"/>
    <n v="0.23855421686746989"/>
    <n v="0.20963855421686747"/>
    <n v="0.236144578313253"/>
  </r>
  <r>
    <x v="36"/>
    <s v="C-IV"/>
    <x v="0"/>
    <x v="2"/>
    <n v="2014"/>
    <s v="2013/14"/>
    <n v="0.86439999999999995"/>
    <n v="0.20042648919716924"/>
    <n v="0.26526690725031637"/>
    <n v="0.26840699254815581"/>
    <n v="0.29078595866335472"/>
  </r>
  <r>
    <x v="37"/>
    <s v="CalWIN"/>
    <x v="0"/>
    <x v="2"/>
    <n v="2014"/>
    <s v="2013/14"/>
    <n v="0.96360000000000001"/>
    <n v="0.14599663028349572"/>
    <n v="0.22926281346909871"/>
    <n v="6.0142114130832904E-2"/>
    <n v="9.9748492173955511E-2"/>
  </r>
  <r>
    <x v="38"/>
    <s v="CalWIN"/>
    <x v="0"/>
    <x v="2"/>
    <n v="2014"/>
    <s v="2013/14"/>
    <n v="0.75600000000000001"/>
    <n v="0.107943199467495"/>
    <n v="0.19303305968493453"/>
    <n v="8.9749278899489679E-2"/>
    <n v="0.12857776791657421"/>
  </r>
  <r>
    <x v="39"/>
    <s v="C-IV"/>
    <x v="0"/>
    <x v="2"/>
    <n v="2014"/>
    <s v="2013/14"/>
    <n v="0.8831"/>
    <n v="0.14145670306991143"/>
    <n v="0.20457476997162266"/>
    <n v="0.2166136383179981"/>
    <n v="0.24241121334594548"/>
  </r>
  <r>
    <x v="40"/>
    <s v="CalWIN"/>
    <x v="0"/>
    <x v="2"/>
    <n v="2014"/>
    <s v="2013/14"/>
    <n v="0.90049999999999997"/>
    <n v="7.3834196891191708E-2"/>
    <n v="0.13698186528497408"/>
    <n v="3.4002590673575132E-2"/>
    <n v="6.1528497409326421E-2"/>
  </r>
  <r>
    <x v="41"/>
    <s v="CalWIN"/>
    <x v="0"/>
    <x v="2"/>
    <n v="2014"/>
    <s v="2013/14"/>
    <n v="0.87529999999999997"/>
    <n v="9.9618320610687025E-2"/>
    <n v="0.18377862595419847"/>
    <n v="4.9809160305343513E-2"/>
    <n v="8.3206106870229002E-2"/>
  </r>
  <r>
    <x v="42"/>
    <s v="CalWIN"/>
    <x v="0"/>
    <x v="2"/>
    <n v="2014"/>
    <s v="2013/14"/>
    <n v="0.81699999999999995"/>
    <n v="9.7615651110658244E-2"/>
    <n v="0.17322192785816182"/>
    <n v="4.0146729162421034E-2"/>
    <n v="6.9084980639902177E-2"/>
  </r>
  <r>
    <x v="43"/>
    <s v="CalWIN"/>
    <x v="0"/>
    <x v="2"/>
    <n v="2014"/>
    <s v="2013/14"/>
    <n v="0.88360000000000005"/>
    <n v="4.360927429480204E-2"/>
    <n v="0.12614045367037749"/>
    <n v="8.2028961245500971E-3"/>
    <n v="4.5199631706704615E-2"/>
  </r>
  <r>
    <x v="44"/>
    <s v="CalWIN"/>
    <x v="0"/>
    <x v="2"/>
    <n v="2014"/>
    <s v="2013/14"/>
    <n v="0.69330000000000003"/>
    <n v="3.0320044918585063E-2"/>
    <n v="0.1120157215047726"/>
    <n v="1.4317798989331837E-2"/>
    <n v="4.3234138124649074E-2"/>
  </r>
  <r>
    <x v="45"/>
    <s v="C-IV"/>
    <x v="0"/>
    <x v="2"/>
    <n v="2014"/>
    <s v="2013/14"/>
    <n v="0.93269999999999997"/>
    <n v="0.13020277481323372"/>
    <n v="0.1905016008537887"/>
    <n v="0.19957310565635006"/>
    <n v="0.21958377801494131"/>
  </r>
  <r>
    <x v="46"/>
    <s v="C-IV"/>
    <x v="0"/>
    <x v="2"/>
    <n v="2014"/>
    <s v="2013/14"/>
    <n v="0.91300000000000003"/>
    <n v="0.14893617021276595"/>
    <n v="0.21276595744680851"/>
    <n v="0.19148936170212766"/>
    <n v="0.21276595744680851"/>
  </r>
  <r>
    <x v="47"/>
    <s v="C-IV"/>
    <x v="0"/>
    <x v="2"/>
    <n v="2014"/>
    <s v="2013/14"/>
    <n v="0.86919999999999997"/>
    <n v="9.8752598752598758E-2"/>
    <n v="0.16008316008316009"/>
    <n v="0.21829521829521831"/>
    <n v="0.2390852390852391"/>
  </r>
  <r>
    <x v="48"/>
    <s v="CalWIN"/>
    <x v="0"/>
    <x v="2"/>
    <n v="2014"/>
    <s v="2013/14"/>
    <n v="0.95920000000000005"/>
    <n v="2.5566231983527796E-2"/>
    <n v="0.12199725463280714"/>
    <n v="8.579272477693892E-3"/>
    <n v="5.3877831159917636E-2"/>
  </r>
  <r>
    <x v="49"/>
    <s v="CalWIN"/>
    <x v="0"/>
    <x v="2"/>
    <n v="2014"/>
    <s v="2013/14"/>
    <n v="0.45879999999999999"/>
    <n v="0.10759737755495564"/>
    <n v="0.19514076359429233"/>
    <n v="4.9170844581565752E-2"/>
    <n v="9.1785576552256068E-2"/>
  </r>
  <r>
    <x v="50"/>
    <s v="C-IV"/>
    <x v="0"/>
    <x v="2"/>
    <n v="2014"/>
    <s v="2013/14"/>
    <n v="0.87829999999999997"/>
    <n v="0.17479970866715222"/>
    <n v="0.25591769847050255"/>
    <n v="0.26684268026219954"/>
    <n v="0.30152949745083757"/>
  </r>
  <r>
    <x v="51"/>
    <s v="C-IV"/>
    <x v="0"/>
    <x v="2"/>
    <n v="2014"/>
    <s v="2013/14"/>
    <n v="0.90359999999999996"/>
    <n v="0.16201117318435754"/>
    <n v="0.20949720670391062"/>
    <n v="0.19441340782122904"/>
    <n v="0.21284916201117318"/>
  </r>
  <r>
    <x v="52"/>
    <s v="C-IV"/>
    <x v="0"/>
    <x v="2"/>
    <n v="2014"/>
    <s v="2013/14"/>
    <n v="0.90980000000000005"/>
    <n v="0.11589895988112928"/>
    <n v="0.16344725111441308"/>
    <n v="9.5839524517087674E-2"/>
    <n v="0.10029717682020803"/>
  </r>
  <r>
    <x v="53"/>
    <s v="C-IV"/>
    <x v="0"/>
    <x v="2"/>
    <n v="2014"/>
    <s v="2013/14"/>
    <n v="0.72"/>
    <n v="8.4677419354838704E-2"/>
    <n v="0.14919354838709678"/>
    <n v="0.21370967741935484"/>
    <n v="0.23790322580645162"/>
  </r>
  <r>
    <x v="54"/>
    <s v="CalWIN"/>
    <x v="0"/>
    <x v="2"/>
    <n v="2014"/>
    <s v="2013/14"/>
    <n v="0.97389999999999999"/>
    <n v="0.18239970757561913"/>
    <n v="0.27560997898199763"/>
    <n v="0.10837978616467148"/>
    <n v="0.15352279996344695"/>
  </r>
  <r>
    <x v="55"/>
    <s v="C-IV"/>
    <x v="0"/>
    <x v="2"/>
    <n v="2014"/>
    <s v="2013/14"/>
    <n v="0.91420000000000001"/>
    <n v="0.11221122112211221"/>
    <n v="0.20792079207920791"/>
    <n v="0.19251925192519251"/>
    <n v="0.22662266226622663"/>
  </r>
  <r>
    <x v="56"/>
    <s v="CalWIN"/>
    <x v="0"/>
    <x v="2"/>
    <n v="2014"/>
    <s v="2013/14"/>
    <n v="0.92090000000000005"/>
    <n v="0.13201899256812552"/>
    <n v="0.23286540049545829"/>
    <n v="7.4215524360033036E-2"/>
    <n v="0.11829066886870356"/>
  </r>
  <r>
    <x v="57"/>
    <s v="CalWIN"/>
    <x v="0"/>
    <x v="2"/>
    <n v="2014"/>
    <s v="2013/14"/>
    <n v="0.91080000000000005"/>
    <n v="0.11860869565217391"/>
    <n v="0.18817391304347825"/>
    <n v="5.4956521739130432E-2"/>
    <n v="9.8434782608695648E-2"/>
  </r>
  <r>
    <x v="58"/>
    <s v="C-IV"/>
    <x v="0"/>
    <x v="2"/>
    <n v="2014"/>
    <s v="2013/14"/>
    <n v="0.94010000000000005"/>
    <n v="0.18702702702702703"/>
    <n v="0.25675675675675674"/>
    <n v="0.37675675675675674"/>
    <n v="0.40162162162162163"/>
  </r>
  <r>
    <x v="0"/>
    <s v="n/a"/>
    <x v="1"/>
    <x v="2"/>
    <n v="2014"/>
    <s v="2013/14"/>
    <n v="0.9244"/>
    <n v="0.1196"/>
    <n v="0.20039999999999999"/>
    <n v="0.1132"/>
    <n v="0.14130000000000001"/>
  </r>
  <r>
    <x v="1"/>
    <s v="CalWIN"/>
    <x v="1"/>
    <x v="2"/>
    <n v="2014"/>
    <s v="2013/14"/>
    <n v="0.89859999999999995"/>
    <n v="0.1004"/>
    <n v="0.19620000000000001"/>
    <n v="6.5299999999999997E-2"/>
    <n v="0.1217"/>
  </r>
  <r>
    <x v="2"/>
    <s v="C-IV"/>
    <x v="1"/>
    <x v="2"/>
    <n v="2014"/>
    <s v="2013/14"/>
    <n v="0.91669999999999996"/>
    <n v="0"/>
    <n v="0.1053"/>
    <n v="0"/>
    <n v="0"/>
  </r>
  <r>
    <x v="3"/>
    <s v="C-IV"/>
    <x v="1"/>
    <x v="2"/>
    <n v="2014"/>
    <s v="2013/14"/>
    <n v="0.95689999999999997"/>
    <n v="0.1356"/>
    <n v="0.21560000000000001"/>
    <n v="0.24890000000000001"/>
    <n v="0.26669999999999999"/>
  </r>
  <r>
    <x v="4"/>
    <s v="C-IV"/>
    <x v="1"/>
    <x v="2"/>
    <n v="2014"/>
    <s v="2013/14"/>
    <n v="0.89990000000000003"/>
    <n v="0.1368"/>
    <n v="0.21210000000000001"/>
    <n v="0.28460000000000002"/>
    <n v="0.31509999999999999"/>
  </r>
  <r>
    <x v="5"/>
    <s v="C-IV"/>
    <x v="1"/>
    <x v="2"/>
    <n v="2014"/>
    <s v="2013/14"/>
    <n v="0.9637"/>
    <n v="0.10829999999999999"/>
    <n v="0.17199999999999999"/>
    <n v="0.20380000000000001"/>
    <n v="0.21970000000000001"/>
  </r>
  <r>
    <x v="6"/>
    <s v="C-IV"/>
    <x v="1"/>
    <x v="2"/>
    <n v="2014"/>
    <s v="2013/14"/>
    <n v="0.95950000000000002"/>
    <n v="5.62E-2"/>
    <n v="0.1205"/>
    <n v="0.29320000000000002"/>
    <n v="0.32929999999999998"/>
  </r>
  <r>
    <x v="7"/>
    <s v="CalWIN"/>
    <x v="1"/>
    <x v="2"/>
    <n v="2014"/>
    <s v="2013/14"/>
    <n v="0.85799999999999998"/>
    <n v="0.08"/>
    <n v="0.14419999999999999"/>
    <n v="5.8500000000000003E-2"/>
    <n v="9.3200000000000005E-2"/>
  </r>
  <r>
    <x v="8"/>
    <s v="C-IV"/>
    <x v="1"/>
    <x v="2"/>
    <n v="2014"/>
    <s v="2013/14"/>
    <n v="0.95240000000000002"/>
    <n v="0.16220000000000001"/>
    <n v="0.23419999999999999"/>
    <n v="0.39460000000000001"/>
    <n v="0.4108"/>
  </r>
  <r>
    <x v="9"/>
    <s v="C-IV"/>
    <x v="1"/>
    <x v="2"/>
    <n v="2014"/>
    <s v="2013/14"/>
    <n v="0.82520000000000004"/>
    <n v="0.1096"/>
    <n v="0.1769"/>
    <n v="0.21129999999999999"/>
    <n v="0.23880000000000001"/>
  </r>
  <r>
    <x v="10"/>
    <s v="CalWIN"/>
    <x v="1"/>
    <x v="2"/>
    <n v="2014"/>
    <s v="2013/14"/>
    <n v="0.96950000000000003"/>
    <n v="0.13150000000000001"/>
    <n v="0.2268"/>
    <n v="7.5200000000000003E-2"/>
    <n v="0.1236"/>
  </r>
  <r>
    <x v="11"/>
    <s v="C-IV"/>
    <x v="1"/>
    <x v="2"/>
    <n v="2014"/>
    <s v="2013/14"/>
    <n v="1"/>
    <n v="0.1391"/>
    <n v="0.2205"/>
    <n v="0.1522"/>
    <n v="0.1706"/>
  </r>
  <r>
    <x v="12"/>
    <s v="C-IV"/>
    <x v="1"/>
    <x v="2"/>
    <n v="2014"/>
    <s v="2013/14"/>
    <n v="0.86299999999999999"/>
    <n v="8.4900000000000003E-2"/>
    <n v="0.13780000000000001"/>
    <n v="0.20399999999999999"/>
    <n v="0.2233"/>
  </r>
  <r>
    <x v="13"/>
    <s v="C-IV"/>
    <x v="1"/>
    <x v="2"/>
    <n v="2014"/>
    <s v="2013/14"/>
    <n v="0.8831"/>
    <n v="0.13270000000000001"/>
    <n v="0.2215"/>
    <n v="0.21959999999999999"/>
    <n v="0.25319999999999998"/>
  </r>
  <r>
    <x v="14"/>
    <s v="C-IV"/>
    <x v="1"/>
    <x v="2"/>
    <n v="2014"/>
    <s v="2013/14"/>
    <n v="0.96189999999999998"/>
    <n v="0.1042"/>
    <n v="0.16250000000000001"/>
    <n v="0.26250000000000001"/>
    <n v="0.3125"/>
  </r>
  <r>
    <x v="15"/>
    <s v="C-IV"/>
    <x v="1"/>
    <x v="2"/>
    <n v="2014"/>
    <s v="2013/14"/>
    <n v="0.90749999999999997"/>
    <n v="0.1993"/>
    <n v="0.28939999999999999"/>
    <n v="0.2089"/>
    <n v="0.24249999999999999"/>
  </r>
  <r>
    <x v="16"/>
    <s v="C-IV"/>
    <x v="1"/>
    <x v="2"/>
    <n v="2014"/>
    <s v="2013/14"/>
    <n v="0.84540000000000004"/>
    <n v="0.18709999999999999"/>
    <n v="0.27050000000000002"/>
    <n v="0.38"/>
    <n v="0.41349999999999998"/>
  </r>
  <r>
    <x v="17"/>
    <s v="C-IV"/>
    <x v="1"/>
    <x v="2"/>
    <n v="2014"/>
    <s v="2013/14"/>
    <n v="0.81630000000000003"/>
    <n v="5.5899999999999998E-2"/>
    <n v="0.11650000000000001"/>
    <n v="0.33939999999999998"/>
    <n v="0.3795"/>
  </r>
  <r>
    <x v="18"/>
    <s v="C-IV"/>
    <x v="1"/>
    <x v="2"/>
    <n v="2014"/>
    <s v="2013/14"/>
    <n v="0.875"/>
    <n v="7.8600000000000003E-2"/>
    <n v="0.17199999999999999"/>
    <n v="0.22600000000000001"/>
    <n v="0.25309999999999999"/>
  </r>
  <r>
    <x v="19"/>
    <s v="LRS"/>
    <x v="1"/>
    <x v="2"/>
    <n v="2014"/>
    <s v="2013/14"/>
    <n v="0.94489999999999996"/>
    <n v="9.4600000000000004E-2"/>
    <n v="0.17510000000000001"/>
    <n v="6.1000000000000004E-3"/>
    <n v="8.9999999999999993E-3"/>
  </r>
  <r>
    <x v="20"/>
    <s v="C-IV"/>
    <x v="1"/>
    <x v="2"/>
    <n v="2014"/>
    <s v="2013/14"/>
    <n v="0.91310000000000002"/>
    <n v="0.13869999999999999"/>
    <n v="0.22040000000000001"/>
    <n v="0.254"/>
    <n v="0.27460000000000001"/>
  </r>
  <r>
    <x v="21"/>
    <s v="C-IV"/>
    <x v="1"/>
    <x v="2"/>
    <n v="2014"/>
    <s v="2013/14"/>
    <n v="0.93030000000000002"/>
    <n v="0.13350000000000001"/>
    <n v="0.2026"/>
    <n v="0.20749999999999999"/>
    <n v="0.25169999999999998"/>
  </r>
  <r>
    <x v="22"/>
    <s v="C-IV"/>
    <x v="1"/>
    <x v="2"/>
    <n v="2014"/>
    <s v="2013/14"/>
    <n v="0.92469999999999997"/>
    <n v="8.1900000000000001E-2"/>
    <n v="0.13789999999999999"/>
    <n v="0.19400000000000001"/>
    <n v="0.22409999999999999"/>
  </r>
  <r>
    <x v="23"/>
    <s v="C-IV"/>
    <x v="1"/>
    <x v="2"/>
    <n v="2014"/>
    <s v="2013/14"/>
    <n v="0.98019999999999996"/>
    <n v="0.1077"/>
    <n v="0.15679999999999999"/>
    <n v="0.19750000000000001"/>
    <n v="0.24859999999999999"/>
  </r>
  <r>
    <x v="24"/>
    <s v="C-IV"/>
    <x v="1"/>
    <x v="2"/>
    <n v="2014"/>
    <s v="2013/14"/>
    <n v="0.94359999999999999"/>
    <n v="0.14480000000000001"/>
    <n v="0.21779999999999999"/>
    <n v="0.32800000000000001"/>
    <n v="0.36280000000000001"/>
  </r>
  <r>
    <x v="25"/>
    <s v="C-IV"/>
    <x v="1"/>
    <x v="2"/>
    <n v="2014"/>
    <s v="2013/14"/>
    <n v="0.873"/>
    <n v="0.1633"/>
    <n v="0.2109"/>
    <n v="0.1769"/>
    <n v="0.1905"/>
  </r>
  <r>
    <x v="26"/>
    <s v="C-IV"/>
    <x v="1"/>
    <x v="2"/>
    <n v="2014"/>
    <s v="2013/14"/>
    <n v="0.85589999999999999"/>
    <n v="9.1700000000000004E-2"/>
    <n v="0.20419999999999999"/>
    <n v="7.9200000000000007E-2"/>
    <n v="0.1"/>
  </r>
  <r>
    <x v="27"/>
    <s v="C-IV"/>
    <x v="1"/>
    <x v="2"/>
    <n v="2014"/>
    <s v="2013/14"/>
    <n v="0.97099999999999997"/>
    <n v="0.126"/>
    <n v="0.20119999999999999"/>
    <n v="0.158"/>
    <n v="0.1847"/>
  </r>
  <r>
    <x v="28"/>
    <s v="C-IV"/>
    <x v="1"/>
    <x v="2"/>
    <n v="2014"/>
    <s v="2013/14"/>
    <n v="0.97860000000000003"/>
    <n v="9.9699999999999997E-2"/>
    <n v="0.16139999999999999"/>
    <n v="0.1777"/>
    <n v="0.1961"/>
  </r>
  <r>
    <x v="29"/>
    <s v="C-IV"/>
    <x v="1"/>
    <x v="2"/>
    <n v="2014"/>
    <s v="2013/14"/>
    <n v="0.76580000000000004"/>
    <n v="8.7999999999999995E-2"/>
    <n v="0.1641"/>
    <n v="0.20430000000000001"/>
    <n v="0.2359"/>
  </r>
  <r>
    <x v="30"/>
    <s v="CalWIN"/>
    <x v="1"/>
    <x v="2"/>
    <n v="2014"/>
    <s v="2013/14"/>
    <n v="0.99450000000000005"/>
    <n v="9.2700000000000005E-2"/>
    <n v="0.17330000000000001"/>
    <n v="5.8799999999999998E-2"/>
    <n v="9.6000000000000002E-2"/>
  </r>
  <r>
    <x v="31"/>
    <s v="CalWIN"/>
    <x v="1"/>
    <x v="2"/>
    <n v="2014"/>
    <s v="2013/14"/>
    <n v="0.9748"/>
    <n v="9.8799999999999999E-2"/>
    <n v="0.18360000000000001"/>
    <n v="6.2100000000000002E-2"/>
    <n v="9.9699999999999997E-2"/>
  </r>
  <r>
    <x v="32"/>
    <s v="C-IV"/>
    <x v="1"/>
    <x v="2"/>
    <n v="2014"/>
    <s v="2013/14"/>
    <n v="0.53269999999999995"/>
    <n v="7.3499999999999996E-2"/>
    <n v="0.13469999999999999"/>
    <n v="0.2286"/>
    <n v="0.249"/>
  </r>
  <r>
    <x v="33"/>
    <s v="C-IV"/>
    <x v="1"/>
    <x v="2"/>
    <n v="2014"/>
    <s v="2013/14"/>
    <n v="0.88349999999999995"/>
    <n v="0.1598"/>
    <n v="0.2404"/>
    <n v="0.23710000000000001"/>
    <n v="0.26700000000000002"/>
  </r>
  <r>
    <x v="34"/>
    <s v="CalWIN"/>
    <x v="1"/>
    <x v="2"/>
    <n v="2014"/>
    <s v="2013/14"/>
    <n v="0.98150000000000004"/>
    <n v="9.8000000000000004E-2"/>
    <n v="0.17230000000000001"/>
    <n v="5.7500000000000002E-2"/>
    <n v="9.3399999999999997E-2"/>
  </r>
  <r>
    <x v="35"/>
    <s v="C-IV"/>
    <x v="1"/>
    <x v="2"/>
    <n v="2014"/>
    <s v="2013/14"/>
    <n v="0.94640000000000002"/>
    <n v="0.1341"/>
    <n v="0.24540000000000001"/>
    <n v="0.26219999999999999"/>
    <n v="0.29420000000000002"/>
  </r>
  <r>
    <x v="36"/>
    <s v="C-IV"/>
    <x v="1"/>
    <x v="2"/>
    <n v="2014"/>
    <s v="2013/14"/>
    <n v="0.90610000000000002"/>
    <n v="0.1981"/>
    <n v="0.27229999999999999"/>
    <n v="0.30549999999999999"/>
    <n v="0.33360000000000001"/>
  </r>
  <r>
    <x v="37"/>
    <s v="CalWIN"/>
    <x v="1"/>
    <x v="2"/>
    <n v="2014"/>
    <s v="2013/14"/>
    <n v="0.96799999999999997"/>
    <n v="0.122"/>
    <n v="0.20480000000000001"/>
    <n v="6.2199999999999998E-2"/>
    <n v="0.1031"/>
  </r>
  <r>
    <x v="38"/>
    <s v="CalWIN"/>
    <x v="1"/>
    <x v="2"/>
    <n v="2014"/>
    <s v="2013/14"/>
    <n v="0.89970000000000006"/>
    <n v="0.11700000000000001"/>
    <n v="0.19600000000000001"/>
    <n v="0.10100000000000001"/>
    <n v="0.1447"/>
  </r>
  <r>
    <x v="39"/>
    <s v="C-IV"/>
    <x v="1"/>
    <x v="2"/>
    <n v="2014"/>
    <s v="2013/14"/>
    <n v="0.88619999999999999"/>
    <n v="0.1328"/>
    <n v="0.20569999999999999"/>
    <n v="0.26740000000000003"/>
    <n v="0.29909999999999998"/>
  </r>
  <r>
    <x v="40"/>
    <s v="CalWIN"/>
    <x v="1"/>
    <x v="2"/>
    <n v="2014"/>
    <s v="2013/14"/>
    <n v="0.90529999999999999"/>
    <n v="6.7000000000000004E-2"/>
    <n v="0.13089999999999999"/>
    <n v="4.02E-2"/>
    <n v="7.2700000000000001E-2"/>
  </r>
  <r>
    <x v="41"/>
    <s v="CalWIN"/>
    <x v="1"/>
    <x v="2"/>
    <n v="2014"/>
    <s v="2013/14"/>
    <n v="0.88859999999999995"/>
    <n v="8.6499999999999994E-2"/>
    <n v="0.17069999999999999"/>
    <n v="5.6000000000000001E-2"/>
    <n v="9.3600000000000003E-2"/>
  </r>
  <r>
    <x v="42"/>
    <s v="CalWIN"/>
    <x v="1"/>
    <x v="2"/>
    <n v="2014"/>
    <s v="2013/14"/>
    <n v="0.88629999999999998"/>
    <n v="7.7299999999999994E-2"/>
    <n v="0.14199999999999999"/>
    <n v="4.9000000000000002E-2"/>
    <n v="8.43E-2"/>
  </r>
  <r>
    <x v="43"/>
    <s v="CalWIN"/>
    <x v="1"/>
    <x v="2"/>
    <n v="2014"/>
    <s v="2013/14"/>
    <n v="0.93379999999999996"/>
    <n v="3.4299999999999997E-2"/>
    <n v="0.1166"/>
    <n v="8.3999999999999995E-3"/>
    <n v="4.65E-2"/>
  </r>
  <r>
    <x v="44"/>
    <s v="CalWIN"/>
    <x v="1"/>
    <x v="2"/>
    <n v="2014"/>
    <s v="2013/14"/>
    <n v="0.93830000000000002"/>
    <n v="3.0200000000000001E-2"/>
    <n v="9.1899999999999996E-2"/>
    <n v="1.7500000000000002E-2"/>
    <n v="5.28E-2"/>
  </r>
  <r>
    <x v="45"/>
    <s v="C-IV"/>
    <x v="1"/>
    <x v="2"/>
    <n v="2014"/>
    <s v="2013/14"/>
    <n v="0.95530000000000004"/>
    <n v="0.12609999999999999"/>
    <n v="0.19670000000000001"/>
    <n v="0.23530000000000001"/>
    <n v="0.26469999999999999"/>
  </r>
  <r>
    <x v="46"/>
    <s v="C-IV"/>
    <x v="1"/>
    <x v="2"/>
    <n v="2014"/>
    <s v="2013/14"/>
    <n v="1"/>
    <n v="6.6699999999999995E-2"/>
    <n v="0.1"/>
    <n v="0.1333"/>
    <n v="0.16669999999999999"/>
  </r>
  <r>
    <x v="47"/>
    <s v="C-IV"/>
    <x v="1"/>
    <x v="2"/>
    <n v="2014"/>
    <s v="2013/14"/>
    <n v="0.85360000000000003"/>
    <n v="0.11990000000000001"/>
    <n v="0.18110000000000001"/>
    <n v="0.2374"/>
    <n v="0.253"/>
  </r>
  <r>
    <x v="48"/>
    <s v="CalWIN"/>
    <x v="1"/>
    <x v="2"/>
    <n v="2014"/>
    <s v="2013/14"/>
    <n v="0.97230000000000005"/>
    <n v="1.77E-2"/>
    <n v="0.1135"/>
    <n v="9.4000000000000004E-3"/>
    <n v="5.8999999999999997E-2"/>
  </r>
  <r>
    <x v="49"/>
    <s v="CalWIN"/>
    <x v="1"/>
    <x v="2"/>
    <n v="2014"/>
    <s v="2013/14"/>
    <n v="0.71740000000000004"/>
    <n v="0.10539999999999999"/>
    <n v="0.1893"/>
    <n v="5.3900000000000003E-2"/>
    <n v="0.10059999999999999"/>
  </r>
  <r>
    <x v="50"/>
    <s v="C-IV"/>
    <x v="1"/>
    <x v="2"/>
    <n v="2014"/>
    <s v="2013/14"/>
    <n v="0.85270000000000001"/>
    <n v="0.16009999999999999"/>
    <n v="0.25109999999999999"/>
    <n v="0.32140000000000002"/>
    <n v="0.3599"/>
  </r>
  <r>
    <x v="51"/>
    <s v="C-IV"/>
    <x v="1"/>
    <x v="2"/>
    <n v="2014"/>
    <s v="2013/14"/>
    <n v="0.90590000000000004"/>
    <n v="0.14960000000000001"/>
    <n v="0.21149999999999999"/>
    <n v="0.2084"/>
    <n v="0.22900000000000001"/>
  </r>
  <r>
    <x v="52"/>
    <s v="C-IV"/>
    <x v="1"/>
    <x v="2"/>
    <n v="2014"/>
    <s v="2013/14"/>
    <n v="0.92200000000000004"/>
    <n v="0.1133"/>
    <n v="0.17119999999999999"/>
    <n v="0.10299999999999999"/>
    <n v="0.1101"/>
  </r>
  <r>
    <x v="53"/>
    <s v="C-IV"/>
    <x v="1"/>
    <x v="2"/>
    <n v="2014"/>
    <s v="2013/14"/>
    <n v="0.89390000000000003"/>
    <n v="4.4200000000000003E-2"/>
    <n v="9.2399999999999996E-2"/>
    <n v="4.82E-2"/>
    <n v="5.2200000000000003E-2"/>
  </r>
  <r>
    <x v="54"/>
    <s v="CalWIN"/>
    <x v="1"/>
    <x v="2"/>
    <n v="2014"/>
    <s v="2013/14"/>
    <n v="0.98229999999999995"/>
    <n v="0.1676"/>
    <n v="0.27200000000000002"/>
    <n v="0.1313"/>
    <n v="0.186"/>
  </r>
  <r>
    <x v="55"/>
    <s v="C-IV"/>
    <x v="1"/>
    <x v="2"/>
    <n v="2014"/>
    <s v="2013/14"/>
    <n v="0.8881"/>
    <n v="0.1225"/>
    <n v="0.20369999999999999"/>
    <n v="0.24099999999999999"/>
    <n v="0.25829999999999997"/>
  </r>
  <r>
    <x v="56"/>
    <s v="CalWIN"/>
    <x v="1"/>
    <x v="2"/>
    <n v="2014"/>
    <s v="2013/14"/>
    <n v="0.94650000000000001"/>
    <n v="0.1179"/>
    <n v="0.21759999999999999"/>
    <n v="8.3000000000000004E-2"/>
    <n v="0.1323"/>
  </r>
  <r>
    <x v="57"/>
    <s v="CalWIN"/>
    <x v="1"/>
    <x v="2"/>
    <n v="2014"/>
    <s v="2013/14"/>
    <n v="0.89490000000000003"/>
    <n v="0.1201"/>
    <n v="0.20180000000000001"/>
    <n v="6.08E-2"/>
    <n v="0.109"/>
  </r>
  <r>
    <x v="58"/>
    <s v="C-IV"/>
    <x v="1"/>
    <x v="2"/>
    <n v="2014"/>
    <s v="2013/14"/>
    <n v="0.9617"/>
    <n v="0.1671"/>
    <n v="0.2361"/>
    <n v="0.40560000000000002"/>
    <n v="0.42859999999999998"/>
  </r>
  <r>
    <x v="0"/>
    <s v="n/a"/>
    <x v="2"/>
    <x v="2"/>
    <n v="2014"/>
    <s v="2014/15"/>
    <n v="0.92779999999999996"/>
    <n v="0.1255"/>
    <n v="0.2024"/>
    <n v="0.11407982498576844"/>
    <n v="0.14514057676204242"/>
  </r>
  <r>
    <x v="1"/>
    <s v="CalWIN"/>
    <x v="2"/>
    <x v="2"/>
    <n v="2014"/>
    <s v="2014/15"/>
    <n v="0.86950000000000005"/>
    <n v="0.1232"/>
    <n v="0.2117"/>
    <n v="6.9137859225322784E-2"/>
    <n v="0.12845838043672281"/>
  </r>
  <r>
    <x v="2"/>
    <s v="C-IV"/>
    <x v="2"/>
    <x v="2"/>
    <n v="2014"/>
    <s v="2014/15"/>
    <n v="0.78949999999999998"/>
    <n v="0.08"/>
    <n v="0.16"/>
    <n v="0.04"/>
    <n v="0.04"/>
  </r>
  <r>
    <x v="3"/>
    <s v="C-IV"/>
    <x v="2"/>
    <x v="2"/>
    <n v="2014"/>
    <s v="2014/15"/>
    <n v="0.95320000000000005"/>
    <n v="0.16170000000000001"/>
    <n v="0.2298"/>
    <n v="0.2531914893617021"/>
    <n v="0.28510638297872343"/>
  </r>
  <r>
    <x v="4"/>
    <s v="C-IV"/>
    <x v="2"/>
    <x v="2"/>
    <n v="2014"/>
    <s v="2014/15"/>
    <n v="0.94169999999999998"/>
    <n v="0.13589999999999999"/>
    <n v="0.20849999999999999"/>
    <n v="0.28062458764020232"/>
    <n v="0.3043765119859248"/>
  </r>
  <r>
    <x v="5"/>
    <s v="C-IV"/>
    <x v="2"/>
    <x v="2"/>
    <n v="2014"/>
    <s v="2014/15"/>
    <n v="0.96850000000000003"/>
    <n v="9.7600000000000006E-2"/>
    <n v="0.18160000000000001"/>
    <n v="0.15989159891598917"/>
    <n v="0.18834688346883469"/>
  </r>
  <r>
    <x v="6"/>
    <s v="C-IV"/>
    <x v="2"/>
    <x v="2"/>
    <n v="2014"/>
    <s v="2014/15"/>
    <n v="0.9375"/>
    <n v="7.8299999999999995E-2"/>
    <n v="0.15210000000000001"/>
    <n v="0.3686635944700461"/>
    <n v="0.41013824884792627"/>
  </r>
  <r>
    <x v="7"/>
    <s v="CalWIN"/>
    <x v="2"/>
    <x v="2"/>
    <n v="2014"/>
    <s v="2014/15"/>
    <n v="0.82709999999999995"/>
    <n v="8.6999999999999994E-2"/>
    <n v="0.15709999999999999"/>
    <n v="6.3217806687671504E-2"/>
    <n v="0.10377070840532575"/>
  </r>
  <r>
    <x v="8"/>
    <s v="C-IV"/>
    <x v="2"/>
    <x v="2"/>
    <n v="2014"/>
    <s v="2014/15"/>
    <n v="0.95669999999999999"/>
    <n v="0.19309999999999999"/>
    <n v="0.25409999999999999"/>
    <n v="0.30693069306930693"/>
    <n v="0.33333333333333331"/>
  </r>
  <r>
    <x v="9"/>
    <s v="C-IV"/>
    <x v="2"/>
    <x v="2"/>
    <n v="2014"/>
    <s v="2014/15"/>
    <n v="0.95409999999999995"/>
    <n v="0.1119"/>
    <n v="0.19"/>
    <n v="0.20809523809523808"/>
    <n v="0.24380952380952381"/>
  </r>
  <r>
    <x v="10"/>
    <s v="CalWIN"/>
    <x v="2"/>
    <x v="2"/>
    <n v="2014"/>
    <s v="2014/15"/>
    <n v="0.97729999999999995"/>
    <n v="0.14879999999999999"/>
    <n v="0.2452"/>
    <n v="9.7444175410277112E-2"/>
    <n v="0.16287328490718322"/>
  </r>
  <r>
    <x v="11"/>
    <s v="C-IV"/>
    <x v="2"/>
    <x v="2"/>
    <n v="2014"/>
    <s v="2014/15"/>
    <n v="0.97540000000000004"/>
    <n v="0.1007"/>
    <n v="0.17560000000000001"/>
    <n v="0.16159250585480095"/>
    <n v="0.17798594847775176"/>
  </r>
  <r>
    <x v="12"/>
    <s v="C-IV"/>
    <x v="2"/>
    <x v="2"/>
    <n v="2014"/>
    <s v="2014/15"/>
    <n v="0.86619999999999997"/>
    <n v="9.9299999999999999E-2"/>
    <n v="0.1512"/>
    <n v="0.20232690124858116"/>
    <n v="0.22020431328036322"/>
  </r>
  <r>
    <x v="13"/>
    <s v="C-IV"/>
    <x v="2"/>
    <x v="2"/>
    <n v="2014"/>
    <s v="2014/15"/>
    <n v="0.82599999999999996"/>
    <n v="0.1308"/>
    <n v="0.2034"/>
    <n v="0.23565998617829992"/>
    <n v="0.26307302464869847"/>
  </r>
  <r>
    <x v="14"/>
    <s v="C-IV"/>
    <x v="2"/>
    <x v="2"/>
    <n v="2014"/>
    <s v="2014/15"/>
    <n v="0.95960000000000001"/>
    <n v="0.10100000000000001"/>
    <n v="0.18859999999999999"/>
    <n v="0.23905723905723905"/>
    <n v="0.24915824915824916"/>
  </r>
  <r>
    <x v="15"/>
    <s v="C-IV"/>
    <x v="2"/>
    <x v="2"/>
    <n v="2014"/>
    <s v="2014/15"/>
    <n v="0.92049999999999998"/>
    <n v="0.1772"/>
    <n v="0.26479999999999998"/>
    <n v="0.20176721867868219"/>
    <n v="0.23518052548422963"/>
  </r>
  <r>
    <x v="16"/>
    <s v="C-IV"/>
    <x v="2"/>
    <x v="2"/>
    <n v="2014"/>
    <s v="2014/15"/>
    <n v="0.80549999999999999"/>
    <n v="0.18360000000000001"/>
    <n v="0.26600000000000001"/>
    <n v="0.32735961768219835"/>
    <n v="0.36758263639984068"/>
  </r>
  <r>
    <x v="17"/>
    <s v="C-IV"/>
    <x v="2"/>
    <x v="2"/>
    <n v="2014"/>
    <s v="2014/15"/>
    <n v="0.8901"/>
    <n v="6.5699999999999995E-2"/>
    <n v="0.1366"/>
    <n v="0.30825420014609206"/>
    <n v="0.34404674945215485"/>
  </r>
  <r>
    <x v="18"/>
    <s v="C-IV"/>
    <x v="2"/>
    <x v="2"/>
    <n v="2014"/>
    <s v="2014/15"/>
    <n v="0.84919999999999995"/>
    <n v="0.1202"/>
    <n v="0.20169999999999999"/>
    <n v="0.20171673819742489"/>
    <n v="0.22317596566523606"/>
  </r>
  <r>
    <x v="19"/>
    <s v="LRS"/>
    <x v="2"/>
    <x v="2"/>
    <n v="2014"/>
    <s v="2014/15"/>
    <n v="0.9345"/>
    <n v="9.0499999999999997E-2"/>
    <n v="0.15679999999999999"/>
    <n v="5.7937337825800708E-3"/>
    <n v="7.5287556639944235E-3"/>
  </r>
  <r>
    <x v="20"/>
    <s v="C-IV"/>
    <x v="2"/>
    <x v="2"/>
    <n v="2014"/>
    <s v="2014/15"/>
    <n v="0.92479999999999996"/>
    <n v="0.12520000000000001"/>
    <n v="0.21790000000000001"/>
    <n v="0.23935946059839866"/>
    <n v="0.28739991571849977"/>
  </r>
  <r>
    <x v="21"/>
    <s v="C-IV"/>
    <x v="2"/>
    <x v="2"/>
    <n v="2014"/>
    <s v="2014/15"/>
    <n v="0.92589999999999995"/>
    <n v="0.13919999999999999"/>
    <n v="0.20749999999999999"/>
    <n v="0.21069587628865979"/>
    <n v="0.24355670103092783"/>
  </r>
  <r>
    <x v="22"/>
    <s v="C-IV"/>
    <x v="2"/>
    <x v="2"/>
    <n v="2014"/>
    <s v="2014/15"/>
    <n v="0.97670000000000001"/>
    <n v="0.1429"/>
    <n v="0.2046"/>
    <n v="0.1891891891891892"/>
    <n v="0.23166023166023167"/>
  </r>
  <r>
    <x v="23"/>
    <s v="C-IV"/>
    <x v="2"/>
    <x v="2"/>
    <n v="2014"/>
    <s v="2014/15"/>
    <n v="0.96460000000000001"/>
    <n v="0.13669999999999999"/>
    <n v="0.23230000000000001"/>
    <n v="0.21806298276886513"/>
    <n v="0.27629233511586454"/>
  </r>
  <r>
    <x v="24"/>
    <s v="C-IV"/>
    <x v="2"/>
    <x v="2"/>
    <n v="2014"/>
    <s v="2014/15"/>
    <n v="0.95020000000000004"/>
    <n v="0.14249999999999999"/>
    <n v="0.219"/>
    <n v="0.30082233696691529"/>
    <n v="0.34213042646777586"/>
  </r>
  <r>
    <x v="25"/>
    <s v="C-IV"/>
    <x v="2"/>
    <x v="2"/>
    <n v="2014"/>
    <s v="2014/15"/>
    <n v="0.84440000000000004"/>
    <n v="0.1275"/>
    <n v="0.1678"/>
    <n v="0.22818791946308725"/>
    <n v="0.24161073825503357"/>
  </r>
  <r>
    <x v="26"/>
    <s v="C-IV"/>
    <x v="2"/>
    <x v="2"/>
    <n v="2014"/>
    <s v="2014/15"/>
    <n v="0.89290000000000003"/>
    <n v="5.8799999999999998E-2"/>
    <n v="0.15690000000000001"/>
    <n v="0.15686274509803921"/>
    <n v="0.17647058823529413"/>
  </r>
  <r>
    <x v="27"/>
    <s v="C-IV"/>
    <x v="2"/>
    <x v="2"/>
    <n v="2014"/>
    <s v="2014/15"/>
    <n v="0.95840000000000003"/>
    <n v="0.2079"/>
    <n v="0.29920000000000002"/>
    <n v="0.2129767211490837"/>
    <n v="0.2532606901106158"/>
  </r>
  <r>
    <x v="28"/>
    <s v="C-IV"/>
    <x v="2"/>
    <x v="2"/>
    <n v="2014"/>
    <s v="2014/15"/>
    <n v="0.9637"/>
    <n v="9.3200000000000005E-2"/>
    <n v="0.1658"/>
    <n v="0.22473012757605496"/>
    <n v="0.25809617271835134"/>
  </r>
  <r>
    <x v="29"/>
    <s v="C-IV"/>
    <x v="2"/>
    <x v="2"/>
    <n v="2014"/>
    <s v="2014/15"/>
    <n v="0.79410000000000003"/>
    <n v="0.1081"/>
    <n v="0.18890000000000001"/>
    <n v="0.22297872340425531"/>
    <n v="0.25531914893617019"/>
  </r>
  <r>
    <x v="30"/>
    <s v="CalWIN"/>
    <x v="2"/>
    <x v="2"/>
    <n v="2014"/>
    <s v="2014/15"/>
    <n v="0.99529999999999996"/>
    <n v="0.11070000000000001"/>
    <n v="0.18959999999999999"/>
    <n v="7.1850430726404096E-2"/>
    <n v="0.11951247037580409"/>
  </r>
  <r>
    <x v="31"/>
    <s v="CalWIN"/>
    <x v="2"/>
    <x v="2"/>
    <n v="2014"/>
    <s v="2014/15"/>
    <n v="0.97119999999999995"/>
    <n v="9.7500000000000003E-2"/>
    <n v="0.1653"/>
    <n v="6.9878085043116267E-2"/>
    <n v="0.11091287540886113"/>
  </r>
  <r>
    <x v="32"/>
    <s v="C-IV"/>
    <x v="2"/>
    <x v="2"/>
    <n v="2014"/>
    <s v="2014/15"/>
    <n v="0.87419999999999998"/>
    <n v="9.1600000000000001E-2"/>
    <n v="0.14660000000000001"/>
    <n v="0.24083769633507854"/>
    <n v="0.2513089005235602"/>
  </r>
  <r>
    <x v="33"/>
    <s v="C-IV"/>
    <x v="2"/>
    <x v="2"/>
    <n v="2014"/>
    <s v="2014/15"/>
    <n v="0.87390000000000001"/>
    <n v="0.1555"/>
    <n v="0.2303"/>
    <n v="0.22358223314982095"/>
    <n v="0.25022716339729539"/>
  </r>
  <r>
    <x v="34"/>
    <s v="CalWIN"/>
    <x v="2"/>
    <x v="2"/>
    <n v="2014"/>
    <s v="2014/15"/>
    <n v="0.98160000000000003"/>
    <n v="0.1045"/>
    <n v="0.17530000000000001"/>
    <n v="6.2818781878187818E-2"/>
    <n v="0.10133513351335134"/>
  </r>
  <r>
    <x v="35"/>
    <s v="C-IV"/>
    <x v="2"/>
    <x v="2"/>
    <n v="2014"/>
    <s v="2014/15"/>
    <n v="0.96440000000000003"/>
    <n v="0.12470000000000001"/>
    <n v="0.187"/>
    <n v="0.3183023872679045"/>
    <n v="0.35809018567639256"/>
  </r>
  <r>
    <x v="36"/>
    <s v="C-IV"/>
    <x v="2"/>
    <x v="2"/>
    <n v="2014"/>
    <s v="2014/15"/>
    <n v="0.94789999999999996"/>
    <n v="0.1938"/>
    <n v="0.26590000000000003"/>
    <n v="0.28423196740953749"/>
    <n v="0.31032830098250658"/>
  </r>
  <r>
    <x v="37"/>
    <s v="CalWIN"/>
    <x v="2"/>
    <x v="2"/>
    <n v="2014"/>
    <s v="2014/15"/>
    <n v="0.97440000000000004"/>
    <n v="0.14000000000000001"/>
    <n v="0.22389999999999999"/>
    <n v="7.166176950701926E-2"/>
    <n v="0.11603936383564199"/>
  </r>
  <r>
    <x v="38"/>
    <s v="CalWIN"/>
    <x v="2"/>
    <x v="2"/>
    <n v="2014"/>
    <s v="2014/15"/>
    <n v="0.83409999999999995"/>
    <n v="0.13780000000000001"/>
    <n v="0.2208"/>
    <n v="9.843081312410841E-2"/>
    <n v="0.13754160722776984"/>
  </r>
  <r>
    <x v="39"/>
    <s v="C-IV"/>
    <x v="2"/>
    <x v="2"/>
    <n v="2014"/>
    <s v="2014/15"/>
    <n v="0.88949999999999996"/>
    <n v="0.1341"/>
    <n v="0.2011"/>
    <n v="0.25554060116644234"/>
    <n v="0.2873037236428892"/>
  </r>
  <r>
    <x v="40"/>
    <s v="CalWIN"/>
    <x v="2"/>
    <x v="2"/>
    <n v="2014"/>
    <s v="2014/15"/>
    <n v="0.90410000000000001"/>
    <n v="7.2700000000000001E-2"/>
    <n v="0.1575"/>
    <n v="4.8953529620432777E-2"/>
    <n v="9.4004966300106421E-2"/>
  </r>
  <r>
    <x v="41"/>
    <s v="CalWIN"/>
    <x v="2"/>
    <x v="2"/>
    <n v="2014"/>
    <s v="2014/15"/>
    <n v="0.91069999999999995"/>
    <n v="0.11269999999999999"/>
    <n v="0.1988"/>
    <n v="7.5379939209726438E-2"/>
    <n v="0.11691995947315097"/>
  </r>
  <r>
    <x v="42"/>
    <s v="CalWIN"/>
    <x v="2"/>
    <x v="2"/>
    <n v="2014"/>
    <s v="2014/15"/>
    <n v="0.91339999999999999"/>
    <n v="8.6499999999999994E-2"/>
    <n v="0.1615"/>
    <n v="5.821117484597408E-2"/>
    <n v="0.11684724877841512"/>
  </r>
  <r>
    <x v="43"/>
    <s v="CalWIN"/>
    <x v="2"/>
    <x v="2"/>
    <n v="2014"/>
    <s v="2014/15"/>
    <n v="0.9647"/>
    <n v="3.7400000000000003E-2"/>
    <n v="0.11559999999999999"/>
    <n v="1.6199685924456565E-2"/>
    <n v="6.240185139267708E-2"/>
  </r>
  <r>
    <x v="44"/>
    <s v="CalWIN"/>
    <x v="2"/>
    <x v="2"/>
    <n v="2014"/>
    <s v="2014/15"/>
    <n v="0.97289999999999999"/>
    <n v="4.4400000000000002E-2"/>
    <n v="0.11700000000000001"/>
    <n v="1.8317503392130258E-2"/>
    <n v="7.4287652645861596E-2"/>
  </r>
  <r>
    <x v="45"/>
    <s v="C-IV"/>
    <x v="2"/>
    <x v="2"/>
    <n v="2014"/>
    <s v="2014/15"/>
    <n v="0.95820000000000005"/>
    <n v="0.1356"/>
    <n v="0.21410000000000001"/>
    <n v="0.22023968042609854"/>
    <n v="0.24474034620505991"/>
  </r>
  <r>
    <x v="46"/>
    <s v="C-IV"/>
    <x v="2"/>
    <x v="2"/>
    <n v="2014"/>
    <s v="2014/15"/>
    <n v="1"/>
    <n v="5.2600000000000001E-2"/>
    <n v="0.1842"/>
    <n v="0.13157894736842105"/>
    <n v="0.15789473684210525"/>
  </r>
  <r>
    <x v="47"/>
    <s v="C-IV"/>
    <x v="2"/>
    <x v="2"/>
    <n v="2014"/>
    <s v="2014/15"/>
    <n v="0.89580000000000004"/>
    <n v="0.14299999999999999"/>
    <n v="0.21560000000000001"/>
    <n v="0.26680896478121663"/>
    <n v="0.29562433297758806"/>
  </r>
  <r>
    <x v="48"/>
    <s v="CalWIN"/>
    <x v="2"/>
    <x v="2"/>
    <n v="2014"/>
    <s v="2014/15"/>
    <n v="0.97399999999999998"/>
    <n v="2.3599999999999999E-2"/>
    <n v="0.10879999999999999"/>
    <n v="7.215007215007215E-3"/>
    <n v="6.3131313131313135E-2"/>
  </r>
  <r>
    <x v="49"/>
    <s v="CalWIN"/>
    <x v="2"/>
    <x v="2"/>
    <n v="2014"/>
    <s v="2014/15"/>
    <n v="0.73370000000000002"/>
    <n v="9.9400000000000002E-2"/>
    <n v="0.18110000000000001"/>
    <n v="6.0699588477366256E-2"/>
    <n v="0.10946502057613169"/>
  </r>
  <r>
    <x v="50"/>
    <s v="C-IV"/>
    <x v="2"/>
    <x v="2"/>
    <n v="2014"/>
    <s v="2014/15"/>
    <n v="0.84560000000000002"/>
    <n v="0.1764"/>
    <n v="0.26329999999999998"/>
    <n v="0.28166745618190431"/>
    <n v="0.32780672666982474"/>
  </r>
  <r>
    <x v="51"/>
    <s v="C-IV"/>
    <x v="2"/>
    <x v="2"/>
    <n v="2014"/>
    <s v="2014/15"/>
    <n v="0.90780000000000005"/>
    <n v="0.18410000000000001"/>
    <n v="0.2442"/>
    <n v="0.25990675990675993"/>
    <n v="0.28263403263403264"/>
  </r>
  <r>
    <x v="52"/>
    <s v="C-IV"/>
    <x v="2"/>
    <x v="2"/>
    <n v="2014"/>
    <s v="2014/15"/>
    <n v="0.93200000000000005"/>
    <n v="0.1125"/>
    <n v="0.1699"/>
    <n v="0.24359968968192397"/>
    <n v="0.27230411171450736"/>
  </r>
  <r>
    <x v="53"/>
    <s v="C-IV"/>
    <x v="2"/>
    <x v="2"/>
    <n v="2014"/>
    <s v="2014/15"/>
    <n v="0.87390000000000001"/>
    <n v="0.12039999999999999"/>
    <n v="0.17519999999999999"/>
    <n v="0.14233576642335766"/>
    <n v="0.17518248175182483"/>
  </r>
  <r>
    <x v="54"/>
    <s v="CalWIN"/>
    <x v="2"/>
    <x v="2"/>
    <n v="2014"/>
    <s v="2014/15"/>
    <n v="0.96730000000000005"/>
    <n v="0.2114"/>
    <n v="0.32619999999999999"/>
    <n v="0.13852178169358786"/>
    <n v="0.20107684777288301"/>
  </r>
  <r>
    <x v="55"/>
    <s v="C-IV"/>
    <x v="2"/>
    <x v="2"/>
    <n v="2014"/>
    <s v="2014/15"/>
    <n v="0.91159999999999997"/>
    <n v="0.13450000000000001"/>
    <n v="0.21390000000000001"/>
    <n v="0.24816625916870416"/>
    <n v="0.27750611246943763"/>
  </r>
  <r>
    <x v="56"/>
    <s v="CalWIN"/>
    <x v="2"/>
    <x v="2"/>
    <n v="2014"/>
    <s v="2014/15"/>
    <n v="0.93540000000000001"/>
    <n v="0.13780000000000001"/>
    <n v="0.2472"/>
    <n v="9.4953454189122974E-2"/>
    <n v="0.1563939245467908"/>
  </r>
  <r>
    <x v="57"/>
    <s v="CalWIN"/>
    <x v="2"/>
    <x v="2"/>
    <n v="2014"/>
    <s v="2014/15"/>
    <n v="0.89410000000000001"/>
    <n v="0.107"/>
    <n v="0.17979999999999999"/>
    <n v="6.1641648035771317E-2"/>
    <n v="0.10220376876397318"/>
  </r>
  <r>
    <x v="58"/>
    <s v="C-IV"/>
    <x v="2"/>
    <x v="2"/>
    <n v="2014"/>
    <s v="2014/15"/>
    <n v="0.95099999999999996"/>
    <n v="0.17280000000000001"/>
    <n v="0.23300000000000001"/>
    <n v="0.35394809497515184"/>
    <n v="0.37990060739922693"/>
  </r>
  <r>
    <x v="0"/>
    <s v="n/a"/>
    <x v="3"/>
    <x v="2"/>
    <n v="2015"/>
    <s v="2014/15"/>
    <n v="0.93330000000000002"/>
    <n v="0.1424"/>
    <n v="0.2341"/>
    <n v="0.12859999999999999"/>
    <n v="0.1618"/>
  </r>
  <r>
    <x v="1"/>
    <s v="CalWIN"/>
    <x v="3"/>
    <x v="2"/>
    <n v="2015"/>
    <s v="2014/15"/>
    <n v="0.86770000000000003"/>
    <n v="0.1168"/>
    <n v="0.2281"/>
    <n v="8.8300000000000003E-2"/>
    <n v="0.15740000000000001"/>
  </r>
  <r>
    <x v="2"/>
    <s v="C-IV"/>
    <x v="3"/>
    <x v="2"/>
    <n v="2015"/>
    <s v="2014/15"/>
    <n v="0.77780000000000005"/>
    <n v="0.04"/>
    <n v="0.12"/>
    <n v="0.08"/>
    <n v="0.12"/>
  </r>
  <r>
    <x v="3"/>
    <s v="C-IV"/>
    <x v="3"/>
    <x v="2"/>
    <n v="2015"/>
    <s v="2014/15"/>
    <n v="0.9405"/>
    <n v="0.17119999999999999"/>
    <n v="0.2626"/>
    <n v="0.27629999999999999"/>
    <n v="0.3196"/>
  </r>
  <r>
    <x v="4"/>
    <s v="C-IV"/>
    <x v="3"/>
    <x v="2"/>
    <n v="2015"/>
    <s v="2014/15"/>
    <n v="0.93969999999999998"/>
    <n v="0.13300000000000001"/>
    <n v="0.2137"/>
    <n v="0.31119999999999998"/>
    <n v="0.3448"/>
  </r>
  <r>
    <x v="5"/>
    <s v="C-IV"/>
    <x v="3"/>
    <x v="2"/>
    <n v="2015"/>
    <s v="2014/15"/>
    <n v="0.95669999999999999"/>
    <n v="0.1298"/>
    <n v="0.2046"/>
    <n v="0.21529999999999999"/>
    <n v="0.2626"/>
  </r>
  <r>
    <x v="6"/>
    <s v="C-IV"/>
    <x v="3"/>
    <x v="2"/>
    <n v="2015"/>
    <s v="2014/15"/>
    <n v="0.89659999999999995"/>
    <n v="0.10979999999999999"/>
    <n v="0.2311"/>
    <n v="0.28410000000000002"/>
    <n v="0.32200000000000001"/>
  </r>
  <r>
    <x v="7"/>
    <s v="CalWIN"/>
    <x v="3"/>
    <x v="2"/>
    <n v="2015"/>
    <s v="2014/15"/>
    <n v="0.94069999999999998"/>
    <n v="9.1999999999999998E-2"/>
    <n v="0.16819999999999999"/>
    <n v="7.1199999999999999E-2"/>
    <n v="0.1139"/>
  </r>
  <r>
    <x v="8"/>
    <s v="C-IV"/>
    <x v="3"/>
    <x v="2"/>
    <n v="2015"/>
    <s v="2014/15"/>
    <n v="0.98960000000000004"/>
    <n v="0.19500000000000001"/>
    <n v="0.27479999999999999"/>
    <n v="0.35820000000000002"/>
    <n v="0.39539999999999997"/>
  </r>
  <r>
    <x v="9"/>
    <s v="C-IV"/>
    <x v="3"/>
    <x v="2"/>
    <n v="2015"/>
    <s v="2014/15"/>
    <n v="0.94289999999999996"/>
    <n v="0.1124"/>
    <n v="0.193"/>
    <n v="0.20030000000000001"/>
    <n v="0.2311"/>
  </r>
  <r>
    <x v="10"/>
    <s v="CalWIN"/>
    <x v="3"/>
    <x v="2"/>
    <n v="2015"/>
    <s v="2014/15"/>
    <n v="0.96389999999999998"/>
    <n v="0.1517"/>
    <n v="0.2757"/>
    <n v="0.10929999999999999"/>
    <n v="0.1653"/>
  </r>
  <r>
    <x v="11"/>
    <s v="C-IV"/>
    <x v="3"/>
    <x v="2"/>
    <n v="2015"/>
    <s v="2014/15"/>
    <n v="0.98519999999999996"/>
    <n v="0.1522"/>
    <n v="0.24590000000000001"/>
    <n v="0.19670000000000001"/>
    <n v="0.2389"/>
  </r>
  <r>
    <x v="12"/>
    <s v="C-IV"/>
    <x v="3"/>
    <x v="2"/>
    <n v="2015"/>
    <s v="2014/15"/>
    <n v="0.9052"/>
    <n v="0.1099"/>
    <n v="0.17299999999999999"/>
    <n v="0.20849999999999999"/>
    <n v="0.23280000000000001"/>
  </r>
  <r>
    <x v="13"/>
    <s v="C-IV"/>
    <x v="3"/>
    <x v="2"/>
    <n v="2015"/>
    <s v="2014/15"/>
    <n v="0.89500000000000002"/>
    <n v="0.14749999999999999"/>
    <n v="0.21759999999999999"/>
    <n v="0.20380000000000001"/>
    <n v="0.22939999999999999"/>
  </r>
  <r>
    <x v="14"/>
    <s v="C-IV"/>
    <x v="3"/>
    <x v="2"/>
    <n v="2015"/>
    <s v="2014/15"/>
    <n v="0.92930000000000001"/>
    <n v="0.11849999999999999"/>
    <n v="0.2195"/>
    <n v="0.31009999999999999"/>
    <n v="0.33800000000000002"/>
  </r>
  <r>
    <x v="15"/>
    <s v="C-IV"/>
    <x v="3"/>
    <x v="2"/>
    <n v="2015"/>
    <s v="2014/15"/>
    <n v="0.92030000000000001"/>
    <n v="0.2114"/>
    <n v="0.30959999999999999"/>
    <n v="0.20930000000000001"/>
    <n v="0.24990000000000001"/>
  </r>
  <r>
    <x v="16"/>
    <s v="C-IV"/>
    <x v="3"/>
    <x v="2"/>
    <n v="2015"/>
    <s v="2014/15"/>
    <n v="0.9345"/>
    <n v="0.2172"/>
    <n v="0.31830000000000003"/>
    <n v="0.33660000000000001"/>
    <n v="0.36680000000000001"/>
  </r>
  <r>
    <x v="17"/>
    <s v="C-IV"/>
    <x v="3"/>
    <x v="2"/>
    <n v="2015"/>
    <s v="2014/15"/>
    <n v="0.9234"/>
    <n v="6.9500000000000006E-2"/>
    <n v="0.14810000000000001"/>
    <n v="0.31219999999999998"/>
    <n v="0.36280000000000001"/>
  </r>
  <r>
    <x v="18"/>
    <s v="C-IV"/>
    <x v="3"/>
    <x v="2"/>
    <n v="2015"/>
    <s v="2014/15"/>
    <n v="0.77580000000000005"/>
    <n v="8.7900000000000006E-2"/>
    <n v="0.1401"/>
    <n v="0.20669999999999999"/>
    <n v="0.23749999999999999"/>
  </r>
  <r>
    <x v="19"/>
    <s v="LRS"/>
    <x v="3"/>
    <x v="2"/>
    <n v="2015"/>
    <s v="2014/15"/>
    <n v="0.9294"/>
    <n v="0.12180000000000001"/>
    <n v="0.21"/>
    <n v="8.2000000000000007E-3"/>
    <n v="1.12E-2"/>
  </r>
  <r>
    <x v="20"/>
    <s v="C-IV"/>
    <x v="3"/>
    <x v="2"/>
    <n v="2015"/>
    <s v="2014/15"/>
    <n v="0.88439999999999996"/>
    <n v="0.17430000000000001"/>
    <n v="0.28100000000000003"/>
    <n v="0.2326"/>
    <n v="0.26650000000000001"/>
  </r>
  <r>
    <x v="21"/>
    <s v="C-IV"/>
    <x v="3"/>
    <x v="2"/>
    <n v="2015"/>
    <s v="2014/15"/>
    <n v="0.93959999999999999"/>
    <n v="0.1464"/>
    <n v="0.22620000000000001"/>
    <n v="0.2276"/>
    <n v="0.26369999999999999"/>
  </r>
  <r>
    <x v="22"/>
    <s v="C-IV"/>
    <x v="3"/>
    <x v="2"/>
    <n v="2015"/>
    <s v="2014/15"/>
    <n v="0.92589999999999995"/>
    <n v="0.1822"/>
    <n v="0.26390000000000002"/>
    <n v="0.18959999999999999"/>
    <n v="0.2082"/>
  </r>
  <r>
    <x v="23"/>
    <s v="C-IV"/>
    <x v="3"/>
    <x v="2"/>
    <n v="2015"/>
    <s v="2014/15"/>
    <n v="0.96519999999999995"/>
    <n v="0.1716"/>
    <n v="0.29160000000000003"/>
    <n v="0.35520000000000002"/>
    <n v="0.42609999999999998"/>
  </r>
  <r>
    <x v="24"/>
    <s v="C-IV"/>
    <x v="3"/>
    <x v="2"/>
    <n v="2015"/>
    <s v="2014/15"/>
    <n v="0.95030000000000003"/>
    <n v="0.17349999999999999"/>
    <n v="0.28899999999999998"/>
    <n v="0.35320000000000001"/>
    <n v="0.39600000000000002"/>
  </r>
  <r>
    <x v="25"/>
    <s v="C-IV"/>
    <x v="3"/>
    <x v="2"/>
    <n v="2015"/>
    <s v="2014/15"/>
    <n v="0.89129999999999998"/>
    <n v="0.17610000000000001"/>
    <n v="0.30280000000000001"/>
    <n v="0.27460000000000001"/>
    <n v="0.30990000000000001"/>
  </r>
  <r>
    <x v="26"/>
    <s v="C-IV"/>
    <x v="3"/>
    <x v="2"/>
    <n v="2015"/>
    <s v="2014/15"/>
    <n v="0.92369999999999997"/>
    <n v="6.9099999999999995E-2"/>
    <n v="0.1341"/>
    <n v="6.9099999999999995E-2"/>
    <n v="8.1299999999999997E-2"/>
  </r>
  <r>
    <x v="27"/>
    <s v="C-IV"/>
    <x v="3"/>
    <x v="2"/>
    <n v="2015"/>
    <s v="2014/15"/>
    <n v="0.95409999999999995"/>
    <n v="0.2283"/>
    <n v="0.35249999999999998"/>
    <n v="0.19309999999999999"/>
    <n v="0.21859999999999999"/>
  </r>
  <r>
    <x v="28"/>
    <s v="C-IV"/>
    <x v="3"/>
    <x v="2"/>
    <n v="2015"/>
    <s v="2014/15"/>
    <n v="0.95379999999999998"/>
    <n v="0.113"/>
    <n v="0.18329999999999999"/>
    <n v="0.22889999999999999"/>
    <n v="0.27450000000000002"/>
  </r>
  <r>
    <x v="29"/>
    <s v="C-IV"/>
    <x v="3"/>
    <x v="2"/>
    <n v="2015"/>
    <s v="2014/15"/>
    <n v="0.8589"/>
    <n v="0.1043"/>
    <n v="0.192"/>
    <n v="0.2215"/>
    <n v="0.25459999999999999"/>
  </r>
  <r>
    <x v="30"/>
    <s v="CalWIN"/>
    <x v="3"/>
    <x v="2"/>
    <n v="2015"/>
    <s v="2014/15"/>
    <n v="0.99619999999999997"/>
    <n v="0.1099"/>
    <n v="0.1978"/>
    <n v="8.5500000000000007E-2"/>
    <n v="0.13089999999999999"/>
  </r>
  <r>
    <x v="31"/>
    <s v="CalWIN"/>
    <x v="3"/>
    <x v="2"/>
    <n v="2015"/>
    <s v="2014/15"/>
    <n v="0.97040000000000004"/>
    <n v="0.1143"/>
    <n v="0.19489999999999999"/>
    <n v="0.1022"/>
    <n v="0.14940000000000001"/>
  </r>
  <r>
    <x v="32"/>
    <s v="C-IV"/>
    <x v="3"/>
    <x v="2"/>
    <n v="2015"/>
    <s v="2014/15"/>
    <n v="0.87390000000000001"/>
    <n v="8.0199999999999994E-2"/>
    <n v="0.14510000000000001"/>
    <n v="0.23769999999999999"/>
    <n v="0.25929999999999997"/>
  </r>
  <r>
    <x v="33"/>
    <s v="C-IV"/>
    <x v="3"/>
    <x v="2"/>
    <n v="2015"/>
    <s v="2014/15"/>
    <n v="0.88639999999999997"/>
    <n v="0.17560000000000001"/>
    <n v="0.25600000000000001"/>
    <n v="0.23760000000000001"/>
    <n v="0.26910000000000001"/>
  </r>
  <r>
    <x v="34"/>
    <s v="CalWIN"/>
    <x v="3"/>
    <x v="2"/>
    <n v="2015"/>
    <s v="2014/15"/>
    <n v="0.98399999999999999"/>
    <n v="0.11749999999999999"/>
    <n v="0.19700000000000001"/>
    <n v="9.0800000000000006E-2"/>
    <n v="0.13789999999999999"/>
  </r>
  <r>
    <x v="35"/>
    <s v="C-IV"/>
    <x v="3"/>
    <x v="2"/>
    <n v="2015"/>
    <s v="2014/15"/>
    <n v="0.95189999999999997"/>
    <n v="0.15870000000000001"/>
    <n v="0.28039999999999998"/>
    <n v="0.35980000000000001"/>
    <n v="0.39889999999999998"/>
  </r>
  <r>
    <x v="36"/>
    <s v="C-IV"/>
    <x v="3"/>
    <x v="2"/>
    <n v="2015"/>
    <s v="2014/15"/>
    <n v="0.96309999999999996"/>
    <n v="0.21929999999999999"/>
    <n v="0.29630000000000001"/>
    <n v="0.31979999999999997"/>
    <n v="0.35220000000000001"/>
  </r>
  <r>
    <x v="37"/>
    <s v="CalWIN"/>
    <x v="3"/>
    <x v="2"/>
    <n v="2015"/>
    <s v="2014/15"/>
    <n v="0.97619999999999996"/>
    <n v="0.15160000000000001"/>
    <n v="0.2419"/>
    <n v="8.7499999999999994E-2"/>
    <n v="0.13239999999999999"/>
  </r>
  <r>
    <x v="38"/>
    <s v="CalWIN"/>
    <x v="3"/>
    <x v="2"/>
    <n v="2015"/>
    <s v="2014/15"/>
    <n v="0.86470000000000002"/>
    <n v="0.1198"/>
    <n v="0.20030000000000001"/>
    <n v="0.1174"/>
    <n v="0.1686"/>
  </r>
  <r>
    <x v="39"/>
    <s v="C-IV"/>
    <x v="3"/>
    <x v="2"/>
    <n v="2015"/>
    <s v="2014/15"/>
    <n v="0.89170000000000005"/>
    <n v="0.15459999999999999"/>
    <n v="0.2329"/>
    <n v="0.2727"/>
    <n v="0.3054"/>
  </r>
  <r>
    <x v="40"/>
    <s v="CalWIN"/>
    <x v="3"/>
    <x v="2"/>
    <n v="2015"/>
    <s v="2014/15"/>
    <n v="0.92910000000000004"/>
    <n v="7.17E-2"/>
    <n v="0.16400000000000001"/>
    <n v="6.3100000000000003E-2"/>
    <n v="0.108"/>
  </r>
  <r>
    <x v="41"/>
    <s v="CalWIN"/>
    <x v="3"/>
    <x v="2"/>
    <n v="2015"/>
    <s v="2014/15"/>
    <n v="0.88919999999999999"/>
    <n v="9.2299999999999993E-2"/>
    <n v="0.1883"/>
    <n v="7.4800000000000005E-2"/>
    <n v="0.122"/>
  </r>
  <r>
    <x v="42"/>
    <s v="CalWIN"/>
    <x v="3"/>
    <x v="2"/>
    <n v="2015"/>
    <s v="2014/15"/>
    <n v="0.86409999999999998"/>
    <n v="9.0399999999999994E-2"/>
    <n v="0.19139999999999999"/>
    <n v="6.5500000000000003E-2"/>
    <n v="0.114"/>
  </r>
  <r>
    <x v="43"/>
    <s v="CalWIN"/>
    <x v="3"/>
    <x v="2"/>
    <n v="2015"/>
    <s v="2014/15"/>
    <n v="0.94389999999999996"/>
    <n v="3.44E-2"/>
    <n v="0.1416"/>
    <n v="1.2999999999999999E-2"/>
    <n v="5.7200000000000001E-2"/>
  </r>
  <r>
    <x v="44"/>
    <s v="CalWIN"/>
    <x v="3"/>
    <x v="2"/>
    <n v="2015"/>
    <s v="2014/15"/>
    <n v="0.97319999999999995"/>
    <n v="2.63E-2"/>
    <n v="0.1222"/>
    <n v="9.5999999999999992E-3"/>
    <n v="5.2299999999999999E-2"/>
  </r>
  <r>
    <x v="45"/>
    <s v="C-IV"/>
    <x v="3"/>
    <x v="2"/>
    <n v="2015"/>
    <s v="2014/15"/>
    <n v="0.96199999999999997"/>
    <n v="0.16220000000000001"/>
    <n v="0.24890000000000001"/>
    <n v="0.29220000000000002"/>
    <n v="0.33110000000000001"/>
  </r>
  <r>
    <x v="46"/>
    <s v="C-IV"/>
    <x v="3"/>
    <x v="2"/>
    <n v="2015"/>
    <s v="2014/15"/>
    <n v="0.86960000000000004"/>
    <n v="6.1199999999999997E-2"/>
    <n v="0.1633"/>
    <n v="8.1600000000000006E-2"/>
    <n v="0.12239999999999999"/>
  </r>
  <r>
    <x v="47"/>
    <s v="C-IV"/>
    <x v="3"/>
    <x v="2"/>
    <n v="2015"/>
    <s v="2014/15"/>
    <n v="0.92020000000000002"/>
    <n v="0.13950000000000001"/>
    <n v="0.2266"/>
    <n v="0.2422"/>
    <n v="0.26669999999999999"/>
  </r>
  <r>
    <x v="48"/>
    <s v="CalWIN"/>
    <x v="3"/>
    <x v="2"/>
    <n v="2015"/>
    <s v="2014/15"/>
    <n v="0.97170000000000001"/>
    <n v="1.84E-2"/>
    <n v="0.1263"/>
    <n v="8.0000000000000002E-3"/>
    <n v="7.1800000000000003E-2"/>
  </r>
  <r>
    <x v="49"/>
    <s v="CalWIN"/>
    <x v="3"/>
    <x v="2"/>
    <n v="2015"/>
    <s v="2014/15"/>
    <n v="0.75870000000000004"/>
    <n v="0.1173"/>
    <n v="0.2056"/>
    <n v="7.7200000000000005E-2"/>
    <n v="0.13350000000000001"/>
  </r>
  <r>
    <x v="50"/>
    <s v="C-IV"/>
    <x v="3"/>
    <x v="2"/>
    <n v="2015"/>
    <s v="2014/15"/>
    <n v="0.85629999999999995"/>
    <n v="0.17849999999999999"/>
    <n v="0.28050000000000003"/>
    <n v="0.31540000000000001"/>
    <n v="0.36399999999999999"/>
  </r>
  <r>
    <x v="51"/>
    <s v="C-IV"/>
    <x v="3"/>
    <x v="2"/>
    <n v="2015"/>
    <s v="2014/15"/>
    <n v="0.9163"/>
    <n v="0.18659999999999999"/>
    <n v="0.28199999999999997"/>
    <n v="0.2356"/>
    <n v="0.2651"/>
  </r>
  <r>
    <x v="52"/>
    <s v="C-IV"/>
    <x v="3"/>
    <x v="2"/>
    <n v="2015"/>
    <s v="2014/15"/>
    <n v="0.94820000000000004"/>
    <n v="0.14630000000000001"/>
    <n v="0.2366"/>
    <n v="0.34360000000000002"/>
    <n v="0.36870000000000003"/>
  </r>
  <r>
    <x v="53"/>
    <s v="C-IV"/>
    <x v="3"/>
    <x v="2"/>
    <n v="2015"/>
    <s v="2014/15"/>
    <n v="0.69830000000000003"/>
    <n v="0.1202"/>
    <n v="0.1845"/>
    <n v="0.25750000000000001"/>
    <n v="0.30470000000000003"/>
  </r>
  <r>
    <x v="54"/>
    <s v="CalWIN"/>
    <x v="3"/>
    <x v="2"/>
    <n v="2015"/>
    <s v="2014/15"/>
    <n v="0.98309999999999997"/>
    <n v="0.21510000000000001"/>
    <n v="0.34129999999999999"/>
    <n v="0.1847"/>
    <n v="0.24890000000000001"/>
  </r>
  <r>
    <x v="55"/>
    <s v="C-IV"/>
    <x v="3"/>
    <x v="2"/>
    <n v="2015"/>
    <s v="2014/15"/>
    <n v="0.85799999999999998"/>
    <n v="0.1588"/>
    <n v="0.23949999999999999"/>
    <n v="0.22209999999999999"/>
    <n v="0.25059999999999999"/>
  </r>
  <r>
    <x v="56"/>
    <s v="CalWIN"/>
    <x v="3"/>
    <x v="2"/>
    <n v="2015"/>
    <s v="2014/15"/>
    <n v="0.9405"/>
    <n v="0.13519999999999999"/>
    <n v="0.24790000000000001"/>
    <n v="0.1133"/>
    <n v="0.16869999999999999"/>
  </r>
  <r>
    <x v="57"/>
    <s v="CalWIN"/>
    <x v="3"/>
    <x v="2"/>
    <n v="2015"/>
    <s v="2014/15"/>
    <n v="0.87190000000000001"/>
    <n v="0.1143"/>
    <n v="0.1903"/>
    <n v="7.9000000000000001E-2"/>
    <n v="0.11559999999999999"/>
  </r>
  <r>
    <x v="58"/>
    <s v="C-IV"/>
    <x v="3"/>
    <x v="2"/>
    <n v="2015"/>
    <s v="2014/15"/>
    <n v="0.96679999999999999"/>
    <n v="0.2097"/>
    <n v="0.29499999999999998"/>
    <n v="0.434"/>
    <n v="0.45929999999999999"/>
  </r>
  <r>
    <x v="0"/>
    <s v="n/a"/>
    <x v="0"/>
    <x v="3"/>
    <n v="2015"/>
    <s v="2014/15"/>
    <n v="0.93579999999999997"/>
    <n v="0.13009999999999999"/>
    <n v="0.2152"/>
    <n v="0.1206"/>
    <n v="0.1527"/>
  </r>
  <r>
    <x v="1"/>
    <s v="CalWIN"/>
    <x v="0"/>
    <x v="3"/>
    <n v="2015"/>
    <s v="2014/15"/>
    <n v="0.85389999999999999"/>
    <n v="0.11459999999999999"/>
    <n v="0.22359999999999999"/>
    <n v="7.2800000000000004E-2"/>
    <n v="0.13250000000000001"/>
  </r>
  <r>
    <x v="2"/>
    <s v="C-IV"/>
    <x v="0"/>
    <x v="3"/>
    <n v="2015"/>
    <s v="2014/15"/>
    <n v="0.42859999999999998"/>
    <n v="0.1053"/>
    <n v="0.21049999999999999"/>
    <n v="0"/>
    <n v="0"/>
  </r>
  <r>
    <x v="3"/>
    <s v="C-IV"/>
    <x v="0"/>
    <x v="3"/>
    <n v="2015"/>
    <s v="2014/15"/>
    <n v="0.94169999999999998"/>
    <n v="0.1399"/>
    <n v="0.22869999999999999"/>
    <n v="0.25900000000000001"/>
    <n v="0.2722"/>
  </r>
  <r>
    <x v="4"/>
    <s v="C-IV"/>
    <x v="0"/>
    <x v="3"/>
    <n v="2015"/>
    <s v="2014/15"/>
    <n v="0.92669999999999997"/>
    <n v="0.14560000000000001"/>
    <n v="0.21529999999999999"/>
    <n v="0.26719999999999999"/>
    <n v="0.2903"/>
  </r>
  <r>
    <x v="5"/>
    <s v="C-IV"/>
    <x v="0"/>
    <x v="3"/>
    <n v="2015"/>
    <s v="2014/15"/>
    <n v="0.95620000000000005"/>
    <n v="0.12809999999999999"/>
    <n v="0.20669999999999999"/>
    <n v="0.24310000000000001"/>
    <n v="0.26640000000000003"/>
  </r>
  <r>
    <x v="6"/>
    <s v="C-IV"/>
    <x v="0"/>
    <x v="3"/>
    <n v="2015"/>
    <s v="2014/15"/>
    <n v="0.90280000000000005"/>
    <n v="0.1333"/>
    <n v="0.21779999999999999"/>
    <n v="0.33329999999999999"/>
    <n v="0.38669999999999999"/>
  </r>
  <r>
    <x v="7"/>
    <s v="CalWIN"/>
    <x v="0"/>
    <x v="3"/>
    <n v="2015"/>
    <s v="2014/15"/>
    <n v="0.92520000000000002"/>
    <n v="9.0800000000000006E-2"/>
    <n v="0.16500000000000001"/>
    <n v="6.1800000000000001E-2"/>
    <n v="0.1045"/>
  </r>
  <r>
    <x v="8"/>
    <s v="C-IV"/>
    <x v="0"/>
    <x v="3"/>
    <n v="2015"/>
    <s v="2014/15"/>
    <n v="0.9607"/>
    <n v="0.1731"/>
    <n v="0.2238"/>
    <n v="0.3322"/>
    <n v="0.3619"/>
  </r>
  <r>
    <x v="9"/>
    <s v="C-IV"/>
    <x v="0"/>
    <x v="3"/>
    <n v="2015"/>
    <s v="2014/15"/>
    <n v="0.96120000000000005"/>
    <n v="0.1212"/>
    <n v="0.19389999999999999"/>
    <n v="0.2288"/>
    <n v="0.25840000000000002"/>
  </r>
  <r>
    <x v="10"/>
    <s v="CalWIN"/>
    <x v="0"/>
    <x v="3"/>
    <n v="2015"/>
    <s v="2014/15"/>
    <n v="0.92559999999999998"/>
    <n v="0.13059999999999999"/>
    <n v="0.24360000000000001"/>
    <n v="8.5999999999999993E-2"/>
    <n v="0.13980000000000001"/>
  </r>
  <r>
    <x v="11"/>
    <s v="C-IV"/>
    <x v="0"/>
    <x v="3"/>
    <n v="2015"/>
    <s v="2014/15"/>
    <n v="0.98540000000000005"/>
    <n v="0.1366"/>
    <n v="0.22420000000000001"/>
    <n v="0.1701"/>
    <n v="0.19589999999999999"/>
  </r>
  <r>
    <x v="12"/>
    <s v="C-IV"/>
    <x v="0"/>
    <x v="3"/>
    <n v="2015"/>
    <s v="2014/15"/>
    <n v="0.9194"/>
    <n v="0.1139"/>
    <n v="0.17299999999999999"/>
    <n v="0.21249999999999999"/>
    <n v="0.22919999999999999"/>
  </r>
  <r>
    <x v="13"/>
    <s v="C-IV"/>
    <x v="0"/>
    <x v="3"/>
    <n v="2015"/>
    <s v="2014/15"/>
    <n v="0.88070000000000004"/>
    <n v="0.15920000000000001"/>
    <n v="0.2382"/>
    <n v="0.2414"/>
    <n v="0.27479999999999999"/>
  </r>
  <r>
    <x v="14"/>
    <s v="C-IV"/>
    <x v="0"/>
    <x v="3"/>
    <n v="2015"/>
    <s v="2014/15"/>
    <n v="0.94920000000000004"/>
    <n v="0.15110000000000001"/>
    <n v="0.23380000000000001"/>
    <n v="0.27339999999999998"/>
    <n v="0.30940000000000001"/>
  </r>
  <r>
    <x v="15"/>
    <s v="C-IV"/>
    <x v="0"/>
    <x v="3"/>
    <n v="2015"/>
    <s v="2014/15"/>
    <n v="0.91539999999999999"/>
    <n v="0.17849999999999999"/>
    <n v="0.2621"/>
    <n v="0.1585"/>
    <n v="0.18509999999999999"/>
  </r>
  <r>
    <x v="16"/>
    <s v="C-IV"/>
    <x v="0"/>
    <x v="3"/>
    <n v="2015"/>
    <s v="2014/15"/>
    <n v="0.96360000000000001"/>
    <n v="0.2253"/>
    <n v="0.30070000000000002"/>
    <n v="0.29010000000000002"/>
    <n v="0.32140000000000002"/>
  </r>
  <r>
    <x v="17"/>
    <s v="C-IV"/>
    <x v="0"/>
    <x v="3"/>
    <n v="2015"/>
    <s v="2014/15"/>
    <n v="0.94579999999999997"/>
    <n v="6.3500000000000001E-2"/>
    <n v="0.13059999999999999"/>
    <n v="0.27810000000000001"/>
    <n v="0.3211"/>
  </r>
  <r>
    <x v="18"/>
    <s v="C-IV"/>
    <x v="0"/>
    <x v="3"/>
    <n v="2015"/>
    <s v="2014/15"/>
    <n v="0.78380000000000005"/>
    <n v="6.83E-2"/>
    <n v="0.1537"/>
    <n v="0.24879999999999999"/>
    <n v="0.28539999999999999"/>
  </r>
  <r>
    <x v="19"/>
    <s v="LRS"/>
    <x v="0"/>
    <x v="3"/>
    <n v="2015"/>
    <s v="2014/15"/>
    <n v="0.94799999999999995"/>
    <n v="8.2500000000000004E-2"/>
    <n v="0.15609999999999999"/>
    <n v="9.4999999999999998E-3"/>
    <n v="1.21E-2"/>
  </r>
  <r>
    <x v="20"/>
    <s v="C-IV"/>
    <x v="0"/>
    <x v="3"/>
    <n v="2015"/>
    <s v="2014/15"/>
    <n v="0.87649999999999995"/>
    <n v="0.14549999999999999"/>
    <n v="0.22389999999999999"/>
    <n v="0.2177"/>
    <n v="0.24590000000000001"/>
  </r>
  <r>
    <x v="21"/>
    <s v="C-IV"/>
    <x v="0"/>
    <x v="3"/>
    <n v="2015"/>
    <s v="2014/15"/>
    <n v="0.93059999999999998"/>
    <n v="0.1794"/>
    <n v="0.24779999999999999"/>
    <n v="0.26740000000000003"/>
    <n v="0.30420000000000003"/>
  </r>
  <r>
    <x v="22"/>
    <s v="C-IV"/>
    <x v="0"/>
    <x v="3"/>
    <n v="2015"/>
    <s v="2014/15"/>
    <n v="0.97589999999999999"/>
    <n v="0.1434"/>
    <n v="0.19769999999999999"/>
    <n v="0.2636"/>
    <n v="0.2868"/>
  </r>
  <r>
    <x v="23"/>
    <s v="C-IV"/>
    <x v="0"/>
    <x v="3"/>
    <n v="2015"/>
    <s v="2014/15"/>
    <n v="0.97309999999999997"/>
    <n v="0.1502"/>
    <n v="0.2681"/>
    <n v="0.34789999999999999"/>
    <n v="0.43580000000000002"/>
  </r>
  <r>
    <x v="24"/>
    <s v="C-IV"/>
    <x v="0"/>
    <x v="3"/>
    <n v="2015"/>
    <s v="2014/15"/>
    <n v="0.9476"/>
    <n v="0.1699"/>
    <n v="0.2417"/>
    <n v="0.32419999999999999"/>
    <n v="0.35399999999999998"/>
  </r>
  <r>
    <x v="25"/>
    <s v="C-IV"/>
    <x v="0"/>
    <x v="3"/>
    <n v="2015"/>
    <s v="2014/15"/>
    <n v="0.8125"/>
    <n v="0.21229999999999999"/>
    <n v="0.2671"/>
    <n v="0.33560000000000001"/>
    <n v="0.3493"/>
  </r>
  <r>
    <x v="26"/>
    <s v="C-IV"/>
    <x v="0"/>
    <x v="3"/>
    <n v="2015"/>
    <s v="2014/15"/>
    <n v="0.95709999999999995"/>
    <n v="5.0799999999999998E-2"/>
    <n v="0.1371"/>
    <n v="9.1399999999999995E-2"/>
    <n v="0.10150000000000001"/>
  </r>
  <r>
    <x v="27"/>
    <s v="C-IV"/>
    <x v="0"/>
    <x v="3"/>
    <n v="2015"/>
    <s v="2014/15"/>
    <n v="0.9496"/>
    <n v="0.151"/>
    <n v="0.2349"/>
    <n v="0.1273"/>
    <n v="0.14460000000000001"/>
  </r>
  <r>
    <x v="28"/>
    <s v="C-IV"/>
    <x v="0"/>
    <x v="3"/>
    <n v="2015"/>
    <s v="2014/15"/>
    <n v="0.95550000000000002"/>
    <n v="0.1103"/>
    <n v="0.18290000000000001"/>
    <n v="0.1452"/>
    <n v="0.1673"/>
  </r>
  <r>
    <x v="29"/>
    <s v="C-IV"/>
    <x v="0"/>
    <x v="3"/>
    <n v="2015"/>
    <s v="2014/15"/>
    <n v="0.84619999999999995"/>
    <n v="0.1053"/>
    <n v="0.1772"/>
    <n v="0.1875"/>
    <n v="0.22170000000000001"/>
  </r>
  <r>
    <x v="30"/>
    <s v="CalWIN"/>
    <x v="0"/>
    <x v="3"/>
    <n v="2015"/>
    <s v="2014/15"/>
    <n v="0.99509999999999998"/>
    <n v="0.1119"/>
    <n v="0.1976"/>
    <n v="7.5499999999999998E-2"/>
    <n v="0.1197"/>
  </r>
  <r>
    <x v="31"/>
    <s v="CalWIN"/>
    <x v="0"/>
    <x v="3"/>
    <n v="2015"/>
    <s v="2014/15"/>
    <n v="0.95020000000000004"/>
    <n v="0.11799999999999999"/>
    <n v="0.1991"/>
    <n v="7.9200000000000007E-2"/>
    <n v="0.1268"/>
  </r>
  <r>
    <x v="32"/>
    <s v="C-IV"/>
    <x v="0"/>
    <x v="3"/>
    <n v="2015"/>
    <s v="2014/15"/>
    <n v="0.8075"/>
    <n v="7.5899999999999995E-2"/>
    <n v="0.1099"/>
    <n v="0.18060000000000001"/>
    <n v="0.19109999999999999"/>
  </r>
  <r>
    <x v="33"/>
    <s v="C-IV"/>
    <x v="0"/>
    <x v="3"/>
    <n v="2015"/>
    <s v="2014/15"/>
    <n v="0.90300000000000002"/>
    <n v="0.17030000000000001"/>
    <n v="0.25559999999999999"/>
    <n v="0.22359999999999999"/>
    <n v="0.2545"/>
  </r>
  <r>
    <x v="34"/>
    <s v="CalWIN"/>
    <x v="0"/>
    <x v="3"/>
    <n v="2015"/>
    <s v="2014/15"/>
    <n v="0.9748"/>
    <n v="0.1234"/>
    <n v="0.2104"/>
    <n v="8.4699999999999998E-2"/>
    <n v="0.13139999999999999"/>
  </r>
  <r>
    <x v="35"/>
    <s v="C-IV"/>
    <x v="0"/>
    <x v="3"/>
    <n v="2015"/>
    <s v="2014/15"/>
    <n v="0.94620000000000004"/>
    <n v="0.1396"/>
    <n v="0.23269999999999999"/>
    <n v="0.29920000000000002"/>
    <n v="0.34039999999999998"/>
  </r>
  <r>
    <x v="36"/>
    <s v="C-IV"/>
    <x v="0"/>
    <x v="3"/>
    <n v="2015"/>
    <s v="2014/15"/>
    <n v="0.95730000000000004"/>
    <n v="0.21679999999999999"/>
    <n v="0.30020000000000002"/>
    <n v="0.2782"/>
    <n v="0.30790000000000001"/>
  </r>
  <r>
    <x v="37"/>
    <s v="CalWIN"/>
    <x v="0"/>
    <x v="3"/>
    <n v="2015"/>
    <s v="2014/15"/>
    <n v="0.97829999999999995"/>
    <n v="0.13370000000000001"/>
    <n v="0.22489999999999999"/>
    <n v="6.6400000000000001E-2"/>
    <n v="0.1052"/>
  </r>
  <r>
    <x v="38"/>
    <s v="CalWIN"/>
    <x v="0"/>
    <x v="3"/>
    <n v="2015"/>
    <s v="2014/15"/>
    <n v="0.86160000000000003"/>
    <n v="0.11990000000000001"/>
    <n v="0.2006"/>
    <n v="9.9500000000000005E-2"/>
    <n v="0.1464"/>
  </r>
  <r>
    <x v="39"/>
    <s v="C-IV"/>
    <x v="0"/>
    <x v="3"/>
    <n v="2015"/>
    <s v="2014/15"/>
    <n v="0.88890000000000002"/>
    <n v="0.16170000000000001"/>
    <n v="0.23780000000000001"/>
    <n v="0.2311"/>
    <n v="0.25829999999999997"/>
  </r>
  <r>
    <x v="40"/>
    <s v="CalWIN"/>
    <x v="0"/>
    <x v="3"/>
    <n v="2015"/>
    <s v="2014/15"/>
    <n v="0.93310000000000004"/>
    <n v="8.3799999999999999E-2"/>
    <n v="0.16009999999999999"/>
    <n v="5.3100000000000001E-2"/>
    <n v="9.7000000000000003E-2"/>
  </r>
  <r>
    <x v="41"/>
    <s v="CalWIN"/>
    <x v="0"/>
    <x v="3"/>
    <n v="2015"/>
    <s v="2014/15"/>
    <n v="0.93269999999999997"/>
    <n v="9.5699999999999993E-2"/>
    <n v="0.1938"/>
    <n v="6.9400000000000003E-2"/>
    <n v="0.1135"/>
  </r>
  <r>
    <x v="42"/>
    <s v="CalWIN"/>
    <x v="0"/>
    <x v="3"/>
    <n v="2015"/>
    <s v="2014/15"/>
    <n v="0.90439999999999998"/>
    <n v="8.6099999999999996E-2"/>
    <n v="0.17249999999999999"/>
    <n v="5.67E-2"/>
    <n v="9.8599999999999993E-2"/>
  </r>
  <r>
    <x v="43"/>
    <s v="CalWIN"/>
    <x v="0"/>
    <x v="3"/>
    <n v="2015"/>
    <s v="2014/15"/>
    <n v="0.97170000000000001"/>
    <n v="2.5100000000000001E-2"/>
    <n v="0.11990000000000001"/>
    <n v="1.2E-2"/>
    <n v="5.5500000000000001E-2"/>
  </r>
  <r>
    <x v="44"/>
    <s v="CalWIN"/>
    <x v="0"/>
    <x v="3"/>
    <n v="2015"/>
    <s v="2014/15"/>
    <n v="0.98460000000000003"/>
    <n v="1.32E-2"/>
    <n v="7.8899999999999998E-2"/>
    <n v="6.0000000000000001E-3"/>
    <n v="4.19E-2"/>
  </r>
  <r>
    <x v="45"/>
    <s v="C-IV"/>
    <x v="0"/>
    <x v="3"/>
    <n v="2015"/>
    <s v="2014/15"/>
    <n v="0.96350000000000002"/>
    <n v="0.1598"/>
    <n v="0.25009999999999999"/>
    <n v="0.28310000000000002"/>
    <n v="0.31640000000000001"/>
  </r>
  <r>
    <x v="46"/>
    <s v="C-IV"/>
    <x v="0"/>
    <x v="3"/>
    <n v="2015"/>
    <s v="2014/15"/>
    <n v="1"/>
    <n v="0.1026"/>
    <n v="0.12820000000000001"/>
    <n v="0.12820000000000001"/>
    <n v="0.17949999999999999"/>
  </r>
  <r>
    <x v="47"/>
    <s v="C-IV"/>
    <x v="0"/>
    <x v="3"/>
    <n v="2015"/>
    <s v="2014/15"/>
    <n v="0.88090000000000002"/>
    <n v="0.1588"/>
    <n v="0.23699999999999999"/>
    <n v="0.23219999999999999"/>
    <n v="0.25469999999999998"/>
  </r>
  <r>
    <x v="48"/>
    <s v="CalWIN"/>
    <x v="0"/>
    <x v="3"/>
    <n v="2015"/>
    <s v="2014/15"/>
    <n v="0.9718"/>
    <n v="1.34E-2"/>
    <n v="0.1191"/>
    <n v="5.8999999999999999E-3"/>
    <n v="6.0100000000000001E-2"/>
  </r>
  <r>
    <x v="49"/>
    <s v="CalWIN"/>
    <x v="0"/>
    <x v="3"/>
    <n v="2015"/>
    <s v="2014/15"/>
    <n v="0.70509999999999995"/>
    <n v="0.10299999999999999"/>
    <n v="0.18840000000000001"/>
    <n v="5.5E-2"/>
    <n v="9.4E-2"/>
  </r>
  <r>
    <x v="50"/>
    <s v="C-IV"/>
    <x v="0"/>
    <x v="3"/>
    <n v="2015"/>
    <s v="2014/15"/>
    <n v="0.89390000000000003"/>
    <n v="0.17810000000000001"/>
    <n v="0.27189999999999998"/>
    <n v="0.27029999999999998"/>
    <n v="0.31459999999999999"/>
  </r>
  <r>
    <x v="51"/>
    <s v="C-IV"/>
    <x v="0"/>
    <x v="3"/>
    <n v="2015"/>
    <s v="2014/15"/>
    <n v="0.8891"/>
    <n v="0.18959999999999999"/>
    <n v="0.26290000000000002"/>
    <n v="0.21940000000000001"/>
    <n v="0.24049999999999999"/>
  </r>
  <r>
    <x v="52"/>
    <s v="C-IV"/>
    <x v="0"/>
    <x v="3"/>
    <n v="2015"/>
    <s v="2014/15"/>
    <n v="0.95930000000000004"/>
    <n v="0.14779999999999999"/>
    <n v="0.24060000000000001"/>
    <n v="0.26019999999999999"/>
    <n v="0.2843"/>
  </r>
  <r>
    <x v="53"/>
    <s v="C-IV"/>
    <x v="0"/>
    <x v="3"/>
    <n v="2015"/>
    <s v="2014/15"/>
    <n v="0.66930000000000001"/>
    <n v="0.1434"/>
    <n v="0.2326"/>
    <n v="0.3372"/>
    <n v="0.37980000000000003"/>
  </r>
  <r>
    <x v="54"/>
    <s v="CalWIN"/>
    <x v="0"/>
    <x v="3"/>
    <n v="2015"/>
    <s v="2014/15"/>
    <n v="0.97819999999999996"/>
    <n v="0.20130000000000001"/>
    <n v="0.30909999999999999"/>
    <n v="0.14130000000000001"/>
    <n v="0.19800000000000001"/>
  </r>
  <r>
    <x v="55"/>
    <s v="C-IV"/>
    <x v="0"/>
    <x v="3"/>
    <n v="2015"/>
    <s v="2014/15"/>
    <n v="0.75309999999999999"/>
    <n v="0.14940000000000001"/>
    <n v="0.21460000000000001"/>
    <n v="0.2112"/>
    <n v="0.23930000000000001"/>
  </r>
  <r>
    <x v="56"/>
    <s v="CalWIN"/>
    <x v="0"/>
    <x v="3"/>
    <n v="2015"/>
    <s v="2014/15"/>
    <n v="0.95689999999999997"/>
    <n v="0.13539999999999999"/>
    <n v="0.23630000000000001"/>
    <n v="0.1"/>
    <n v="0.14960000000000001"/>
  </r>
  <r>
    <x v="57"/>
    <s v="CalWIN"/>
    <x v="0"/>
    <x v="3"/>
    <n v="2015"/>
    <s v="2014/15"/>
    <n v="0.85980000000000001"/>
    <n v="0.1123"/>
    <n v="0.1782"/>
    <n v="7.0499999999999993E-2"/>
    <n v="0.1057"/>
  </r>
  <r>
    <x v="58"/>
    <s v="C-IV"/>
    <x v="0"/>
    <x v="3"/>
    <n v="2015"/>
    <s v="2014/15"/>
    <n v="0.96399999999999997"/>
    <n v="0.19120000000000001"/>
    <n v="0.25359999999999999"/>
    <n v="0.3831"/>
    <n v="0.4083"/>
  </r>
  <r>
    <x v="0"/>
    <s v="n/a"/>
    <x v="1"/>
    <x v="3"/>
    <n v="2015"/>
    <s v="2014/15"/>
    <n v="0.94689999999999996"/>
    <n v="0.12770000000000001"/>
    <n v="0.2122"/>
    <n v="0.12859999999999999"/>
    <n v="0.16309999999999999"/>
  </r>
  <r>
    <x v="1"/>
    <s v="CalWIN"/>
    <x v="1"/>
    <x v="3"/>
    <n v="2015"/>
    <s v="2014/15"/>
    <n v="0.89559999999999995"/>
    <n v="0.1036"/>
    <n v="0.19869999999999999"/>
    <n v="7.5800000000000006E-2"/>
    <n v="0.1326"/>
  </r>
  <r>
    <x v="2"/>
    <s v="C-IV"/>
    <x v="1"/>
    <x v="3"/>
    <n v="2015"/>
    <s v="2014/15"/>
    <n v="0.625"/>
    <n v="0"/>
    <n v="6.25E-2"/>
    <n v="0.125"/>
    <n v="0.125"/>
  </r>
  <r>
    <x v="3"/>
    <s v="C-IV"/>
    <x v="1"/>
    <x v="3"/>
    <n v="2015"/>
    <s v="2014/15"/>
    <n v="0.94010000000000005"/>
    <n v="0.1444"/>
    <n v="0.22320000000000001"/>
    <n v="0.27789999999999998"/>
    <n v="0.31730000000000003"/>
  </r>
  <r>
    <x v="4"/>
    <s v="C-IV"/>
    <x v="1"/>
    <x v="3"/>
    <n v="2015"/>
    <s v="2014/15"/>
    <n v="0.93500000000000005"/>
    <n v="0.14369999999999999"/>
    <n v="0.2223"/>
    <n v="0.28610000000000002"/>
    <n v="0.32179999999999997"/>
  </r>
  <r>
    <x v="5"/>
    <s v="C-IV"/>
    <x v="1"/>
    <x v="3"/>
    <n v="2015"/>
    <s v="2014/15"/>
    <n v="0.95150000000000001"/>
    <n v="0.11609999999999999"/>
    <n v="0.2021"/>
    <n v="0.2097"/>
    <n v="0.24590000000000001"/>
  </r>
  <r>
    <x v="6"/>
    <s v="C-IV"/>
    <x v="1"/>
    <x v="3"/>
    <n v="2015"/>
    <s v="2014/15"/>
    <n v="0.91800000000000004"/>
    <n v="0.1361"/>
    <n v="0.2147"/>
    <n v="0.40839999999999999"/>
    <n v="0.49209999999999998"/>
  </r>
  <r>
    <x v="7"/>
    <s v="CalWIN"/>
    <x v="1"/>
    <x v="3"/>
    <n v="2015"/>
    <s v="2014/15"/>
    <n v="0.96970000000000001"/>
    <n v="8.8300000000000003E-2"/>
    <n v="0.17130000000000001"/>
    <n v="6.6799999999999998E-2"/>
    <n v="0.11260000000000001"/>
  </r>
  <r>
    <x v="8"/>
    <s v="C-IV"/>
    <x v="1"/>
    <x v="3"/>
    <n v="2015"/>
    <s v="2014/15"/>
    <n v="0.92920000000000003"/>
    <n v="0.2147"/>
    <n v="0.2712"/>
    <n v="0.38869999999999999"/>
    <n v="0.41070000000000001"/>
  </r>
  <r>
    <x v="9"/>
    <s v="C-IV"/>
    <x v="1"/>
    <x v="3"/>
    <n v="2015"/>
    <s v="2014/15"/>
    <n v="0.94930000000000003"/>
    <n v="0.13159999999999999"/>
    <n v="0.21829999999999999"/>
    <n v="0.23069999999999999"/>
    <n v="0.25900000000000001"/>
  </r>
  <r>
    <x v="10"/>
    <s v="CalWIN"/>
    <x v="1"/>
    <x v="3"/>
    <n v="2015"/>
    <s v="2014/15"/>
    <n v="0.97299999999999998"/>
    <n v="0.14080000000000001"/>
    <n v="0.25059999999999999"/>
    <n v="0.10539999999999999"/>
    <n v="0.16370000000000001"/>
  </r>
  <r>
    <x v="11"/>
    <s v="C-IV"/>
    <x v="1"/>
    <x v="3"/>
    <n v="2015"/>
    <s v="2014/15"/>
    <n v="0.98609999999999998"/>
    <n v="0.12180000000000001"/>
    <n v="0.2056"/>
    <n v="0.1472"/>
    <n v="0.15989999999999999"/>
  </r>
  <r>
    <x v="12"/>
    <s v="C-IV"/>
    <x v="1"/>
    <x v="3"/>
    <n v="2015"/>
    <s v="2014/15"/>
    <n v="0.93620000000000003"/>
    <n v="0.11550000000000001"/>
    <n v="0.17960000000000001"/>
    <n v="0.2379"/>
    <n v="0.26419999999999999"/>
  </r>
  <r>
    <x v="13"/>
    <s v="C-IV"/>
    <x v="1"/>
    <x v="3"/>
    <n v="2015"/>
    <s v="2014/15"/>
    <n v="0.83589999999999998"/>
    <n v="0.1517"/>
    <n v="0.2346"/>
    <n v="0.25090000000000001"/>
    <n v="0.2802"/>
  </r>
  <r>
    <x v="14"/>
    <s v="C-IV"/>
    <x v="1"/>
    <x v="3"/>
    <n v="2015"/>
    <s v="2014/15"/>
    <n v="0.9052"/>
    <n v="0.1295"/>
    <n v="0.2455"/>
    <n v="0.30359999999999998"/>
    <n v="0.34379999999999999"/>
  </r>
  <r>
    <x v="15"/>
    <s v="C-IV"/>
    <x v="1"/>
    <x v="3"/>
    <n v="2015"/>
    <s v="2014/15"/>
    <n v="0.94740000000000002"/>
    <n v="0.1779"/>
    <n v="0.2606"/>
    <n v="0.1754"/>
    <n v="0.2039"/>
  </r>
  <r>
    <x v="16"/>
    <s v="C-IV"/>
    <x v="1"/>
    <x v="3"/>
    <n v="2015"/>
    <s v="2014/15"/>
    <n v="0.96779999999999999"/>
    <n v="0.1943"/>
    <n v="0.2742"/>
    <n v="0.28949999999999998"/>
    <n v="0.32040000000000002"/>
  </r>
  <r>
    <x v="17"/>
    <s v="C-IV"/>
    <x v="1"/>
    <x v="3"/>
    <n v="2015"/>
    <s v="2014/15"/>
    <n v="0.95660000000000001"/>
    <n v="7.8899999999999998E-2"/>
    <n v="0.15229999999999999"/>
    <n v="0.307"/>
    <n v="0.35160000000000002"/>
  </r>
  <r>
    <x v="18"/>
    <s v="C-IV"/>
    <x v="1"/>
    <x v="3"/>
    <n v="2015"/>
    <s v="2014/15"/>
    <n v="0.73370000000000002"/>
    <n v="7.4399999999999994E-2"/>
    <n v="0.14099999999999999"/>
    <n v="0.27179999999999999"/>
    <n v="0.30509999999999998"/>
  </r>
  <r>
    <x v="19"/>
    <s v="LRS"/>
    <x v="1"/>
    <x v="3"/>
    <n v="2015"/>
    <s v="2014/15"/>
    <n v="0.94940000000000002"/>
    <n v="8.1600000000000006E-2"/>
    <n v="0.1522"/>
    <n v="1.0200000000000001E-2"/>
    <n v="1.3299999999999999E-2"/>
  </r>
  <r>
    <x v="20"/>
    <s v="C-IV"/>
    <x v="1"/>
    <x v="3"/>
    <n v="2015"/>
    <s v="2014/15"/>
    <n v="0.84960000000000002"/>
    <n v="0.1447"/>
    <n v="0.2266"/>
    <n v="0.25030000000000002"/>
    <n v="0.28899999999999998"/>
  </r>
  <r>
    <x v="21"/>
    <s v="C-IV"/>
    <x v="1"/>
    <x v="3"/>
    <n v="2015"/>
    <s v="2014/15"/>
    <n v="0.92090000000000005"/>
    <n v="0.1807"/>
    <n v="0.25950000000000001"/>
    <n v="0.26450000000000001"/>
    <n v="0.30459999999999998"/>
  </r>
  <r>
    <x v="22"/>
    <s v="C-IV"/>
    <x v="1"/>
    <x v="3"/>
    <n v="2015"/>
    <s v="2014/15"/>
    <n v="0.96389999999999998"/>
    <n v="0.125"/>
    <n v="0.1991"/>
    <n v="0.28699999999999998"/>
    <n v="0.30559999999999998"/>
  </r>
  <r>
    <x v="23"/>
    <s v="C-IV"/>
    <x v="1"/>
    <x v="3"/>
    <n v="2015"/>
    <s v="2014/15"/>
    <n v="0.97199999999999998"/>
    <n v="0.15709999999999999"/>
    <n v="0.27339999999999998"/>
    <n v="0.25209999999999999"/>
    <n v="0.31419999999999998"/>
  </r>
  <r>
    <x v="24"/>
    <s v="C-IV"/>
    <x v="1"/>
    <x v="3"/>
    <n v="2015"/>
    <s v="2014/15"/>
    <n v="0.96550000000000002"/>
    <n v="0.15859999999999999"/>
    <n v="0.23749999999999999"/>
    <n v="0.32129999999999997"/>
    <n v="0.35580000000000001"/>
  </r>
  <r>
    <x v="25"/>
    <s v="C-IV"/>
    <x v="1"/>
    <x v="3"/>
    <n v="2015"/>
    <s v="2014/15"/>
    <n v="0.94"/>
    <n v="0.1203"/>
    <n v="0.1729"/>
    <n v="0.2707"/>
    <n v="0.28570000000000001"/>
  </r>
  <r>
    <x v="26"/>
    <s v="C-IV"/>
    <x v="1"/>
    <x v="3"/>
    <n v="2015"/>
    <s v="2014/15"/>
    <n v="0.98060000000000003"/>
    <n v="2.3699999999999999E-2"/>
    <n v="0.13739999999999999"/>
    <n v="3.7900000000000003E-2"/>
    <n v="5.6899999999999999E-2"/>
  </r>
  <r>
    <x v="27"/>
    <s v="C-IV"/>
    <x v="1"/>
    <x v="3"/>
    <n v="2015"/>
    <s v="2014/15"/>
    <n v="0.96009999999999995"/>
    <n v="0.1426"/>
    <n v="0.2213"/>
    <n v="0.1764"/>
    <n v="0.20499999999999999"/>
  </r>
  <r>
    <x v="28"/>
    <s v="C-IV"/>
    <x v="1"/>
    <x v="3"/>
    <n v="2015"/>
    <s v="2014/15"/>
    <n v="0.9738"/>
    <n v="0.11"/>
    <n v="0.16750000000000001"/>
    <n v="0.16550000000000001"/>
    <n v="0.19839999999999999"/>
  </r>
  <r>
    <x v="29"/>
    <s v="C-IV"/>
    <x v="1"/>
    <x v="3"/>
    <n v="2015"/>
    <s v="2014/15"/>
    <n v="0.82520000000000004"/>
    <n v="0.11119999999999999"/>
    <n v="0.20449999999999999"/>
    <n v="0.24979999999999999"/>
    <n v="0.28749999999999998"/>
  </r>
  <r>
    <x v="30"/>
    <s v="CalWIN"/>
    <x v="1"/>
    <x v="3"/>
    <n v="2015"/>
    <s v="2014/15"/>
    <n v="0.99709999999999999"/>
    <n v="0.1084"/>
    <n v="0.1991"/>
    <n v="8.5699999999999998E-2"/>
    <n v="0.1336"/>
  </r>
  <r>
    <x v="31"/>
    <s v="CalWIN"/>
    <x v="1"/>
    <x v="3"/>
    <n v="2015"/>
    <s v="2014/15"/>
    <n v="0.93769999999999998"/>
    <n v="0.111"/>
    <n v="0.20130000000000001"/>
    <n v="0.08"/>
    <n v="0.129"/>
  </r>
  <r>
    <x v="32"/>
    <s v="C-IV"/>
    <x v="1"/>
    <x v="3"/>
    <n v="2015"/>
    <s v="2014/15"/>
    <n v="0.90280000000000005"/>
    <n v="0.11840000000000001"/>
    <n v="0.1673"/>
    <n v="0.1918"/>
    <n v="0.2122"/>
  </r>
  <r>
    <x v="33"/>
    <s v="C-IV"/>
    <x v="1"/>
    <x v="3"/>
    <n v="2015"/>
    <s v="2014/15"/>
    <n v="0.92069999999999996"/>
    <n v="0.17"/>
    <n v="0.25650000000000001"/>
    <n v="0.22919999999999999"/>
    <n v="0.26300000000000001"/>
  </r>
  <r>
    <x v="34"/>
    <s v="CalWIN"/>
    <x v="1"/>
    <x v="3"/>
    <n v="2015"/>
    <s v="2014/15"/>
    <n v="0.98680000000000001"/>
    <n v="0.12189999999999999"/>
    <n v="0.20730000000000001"/>
    <n v="9.4799999999999995E-2"/>
    <n v="0.14499999999999999"/>
  </r>
  <r>
    <x v="35"/>
    <s v="C-IV"/>
    <x v="1"/>
    <x v="3"/>
    <n v="2015"/>
    <s v="2014/15"/>
    <n v="0.92979999999999996"/>
    <n v="0.1203"/>
    <n v="0.21410000000000001"/>
    <n v="0.24840000000000001"/>
    <n v="0.28910000000000002"/>
  </r>
  <r>
    <x v="36"/>
    <s v="C-IV"/>
    <x v="1"/>
    <x v="3"/>
    <n v="2015"/>
    <s v="2014/15"/>
    <n v="0.9617"/>
    <n v="0.21360000000000001"/>
    <n v="0.29599999999999999"/>
    <n v="0.29110000000000003"/>
    <n v="0.32329999999999998"/>
  </r>
  <r>
    <x v="37"/>
    <s v="CalWIN"/>
    <x v="1"/>
    <x v="3"/>
    <n v="2015"/>
    <s v="2014/15"/>
    <n v="0.9829"/>
    <n v="0.12790000000000001"/>
    <n v="0.21679999999999999"/>
    <n v="7.46E-2"/>
    <n v="0.1182"/>
  </r>
  <r>
    <x v="38"/>
    <s v="CalWIN"/>
    <x v="1"/>
    <x v="3"/>
    <n v="2015"/>
    <s v="2014/15"/>
    <n v="0.89410000000000001"/>
    <n v="0.1033"/>
    <n v="0.19350000000000001"/>
    <n v="9.0899999999999995E-2"/>
    <n v="0.1348"/>
  </r>
  <r>
    <x v="39"/>
    <s v="C-IV"/>
    <x v="1"/>
    <x v="3"/>
    <n v="2015"/>
    <s v="2014/15"/>
    <n v="0.90259999999999996"/>
    <n v="0.1522"/>
    <n v="0.22869999999999999"/>
    <n v="0.24129999999999999"/>
    <n v="0.27500000000000002"/>
  </r>
  <r>
    <x v="40"/>
    <s v="CalWIN"/>
    <x v="1"/>
    <x v="3"/>
    <n v="2015"/>
    <s v="2014/15"/>
    <n v="0.93240000000000001"/>
    <n v="7.5700000000000003E-2"/>
    <n v="0.15959999999999999"/>
    <n v="5.67E-2"/>
    <n v="9.9400000000000002E-2"/>
  </r>
  <r>
    <x v="41"/>
    <s v="CalWIN"/>
    <x v="1"/>
    <x v="3"/>
    <n v="2015"/>
    <s v="2014/15"/>
    <n v="0.9204"/>
    <n v="9.2999999999999999E-2"/>
    <n v="0.18709999999999999"/>
    <n v="6.4100000000000004E-2"/>
    <n v="0.1125"/>
  </r>
  <r>
    <x v="42"/>
    <s v="CalWIN"/>
    <x v="1"/>
    <x v="3"/>
    <n v="2015"/>
    <s v="2014/15"/>
    <n v="0.92059999999999997"/>
    <n v="8.5599999999999996E-2"/>
    <n v="0.16880000000000001"/>
    <n v="5.6800000000000003E-2"/>
    <n v="0.1041"/>
  </r>
  <r>
    <x v="43"/>
    <s v="CalWIN"/>
    <x v="1"/>
    <x v="3"/>
    <n v="2015"/>
    <s v="2014/15"/>
    <n v="0.9728"/>
    <n v="2.4799999999999999E-2"/>
    <n v="0.11509999999999999"/>
    <n v="0.01"/>
    <n v="5.6099999999999997E-2"/>
  </r>
  <r>
    <x v="44"/>
    <s v="CalWIN"/>
    <x v="1"/>
    <x v="3"/>
    <n v="2015"/>
    <s v="2014/15"/>
    <n v="0.9708"/>
    <n v="1.38E-2"/>
    <n v="7.7899999999999997E-2"/>
    <n v="6.4000000000000003E-3"/>
    <n v="3.8899999999999997E-2"/>
  </r>
  <r>
    <x v="45"/>
    <s v="C-IV"/>
    <x v="1"/>
    <x v="3"/>
    <n v="2015"/>
    <s v="2014/15"/>
    <n v="0.97860000000000003"/>
    <n v="0.14449999999999999"/>
    <n v="0.22309999999999999"/>
    <n v="0.30620000000000003"/>
    <n v="0.33910000000000001"/>
  </r>
  <r>
    <x v="46"/>
    <s v="C-IV"/>
    <x v="1"/>
    <x v="3"/>
    <n v="2015"/>
    <s v="2014/15"/>
    <n v="0.9"/>
    <n v="7.6899999999999996E-2"/>
    <n v="0.26919999999999999"/>
    <n v="0.23080000000000001"/>
    <n v="0.23080000000000001"/>
  </r>
  <r>
    <x v="47"/>
    <s v="C-IV"/>
    <x v="1"/>
    <x v="3"/>
    <n v="2015"/>
    <s v="2014/15"/>
    <n v="0.86050000000000004"/>
    <n v="0.122"/>
    <n v="0.1842"/>
    <n v="0.23799999999999999"/>
    <n v="0.25600000000000001"/>
  </r>
  <r>
    <x v="48"/>
    <s v="CalWIN"/>
    <x v="1"/>
    <x v="3"/>
    <n v="2015"/>
    <s v="2014/15"/>
    <n v="0.98540000000000005"/>
    <n v="1.2500000000000001E-2"/>
    <n v="0.11559999999999999"/>
    <n v="3.5000000000000001E-3"/>
    <n v="3.95E-2"/>
  </r>
  <r>
    <x v="49"/>
    <s v="CalWIN"/>
    <x v="1"/>
    <x v="3"/>
    <n v="2015"/>
    <s v="2014/15"/>
    <n v="0.75609999999999999"/>
    <n v="0.10150000000000001"/>
    <n v="0.18890000000000001"/>
    <n v="7.0199999999999999E-2"/>
    <n v="0.1207"/>
  </r>
  <r>
    <x v="50"/>
    <s v="C-IV"/>
    <x v="1"/>
    <x v="3"/>
    <n v="2015"/>
    <s v="2014/15"/>
    <n v="0.91820000000000002"/>
    <n v="0.18540000000000001"/>
    <n v="0.27960000000000002"/>
    <n v="0.29720000000000002"/>
    <n v="0.34350000000000003"/>
  </r>
  <r>
    <x v="51"/>
    <s v="C-IV"/>
    <x v="1"/>
    <x v="3"/>
    <n v="2015"/>
    <s v="2014/15"/>
    <n v="0.91490000000000005"/>
    <n v="0.18029999999999999"/>
    <n v="0.24340000000000001"/>
    <n v="0.2601"/>
    <n v="0.2853"/>
  </r>
  <r>
    <x v="52"/>
    <s v="C-IV"/>
    <x v="1"/>
    <x v="3"/>
    <n v="2015"/>
    <s v="2014/15"/>
    <n v="0.97370000000000001"/>
    <n v="0.1384"/>
    <n v="0.21099999999999999"/>
    <n v="0.26929999999999998"/>
    <n v="0.29349999999999998"/>
  </r>
  <r>
    <x v="53"/>
    <s v="C-IV"/>
    <x v="1"/>
    <x v="3"/>
    <n v="2015"/>
    <s v="2014/15"/>
    <n v="0.83609999999999995"/>
    <n v="0.10199999999999999"/>
    <n v="0.1714"/>
    <n v="0.30199999999999999"/>
    <n v="0.34289999999999998"/>
  </r>
  <r>
    <x v="54"/>
    <s v="CalWIN"/>
    <x v="1"/>
    <x v="3"/>
    <n v="2015"/>
    <s v="2014/15"/>
    <n v="0.98619999999999997"/>
    <n v="0.20630000000000001"/>
    <n v="0.32079999999999997"/>
    <n v="0.17530000000000001"/>
    <n v="0.2404"/>
  </r>
  <r>
    <x v="55"/>
    <s v="C-IV"/>
    <x v="1"/>
    <x v="3"/>
    <n v="2015"/>
    <s v="2014/15"/>
    <n v="0.78690000000000004"/>
    <n v="0.14069999999999999"/>
    <n v="0.23169999999999999"/>
    <n v="0.21990000000000001"/>
    <n v="0.253"/>
  </r>
  <r>
    <x v="56"/>
    <s v="CalWIN"/>
    <x v="1"/>
    <x v="3"/>
    <n v="2015"/>
    <s v="2014/15"/>
    <n v="0.95450000000000002"/>
    <n v="0.1361"/>
    <n v="0.2359"/>
    <n v="0.12590000000000001"/>
    <n v="0.19059999999999999"/>
  </r>
  <r>
    <x v="57"/>
    <s v="CalWIN"/>
    <x v="1"/>
    <x v="3"/>
    <n v="2015"/>
    <s v="2014/15"/>
    <n v="0.84970000000000001"/>
    <n v="0.111"/>
    <n v="0.19109999999999999"/>
    <n v="7.7499999999999999E-2"/>
    <n v="0.12790000000000001"/>
  </r>
  <r>
    <x v="58"/>
    <s v="C-IV"/>
    <x v="1"/>
    <x v="3"/>
    <n v="2015"/>
    <s v="2014/15"/>
    <n v="0.9657"/>
    <n v="0.17430000000000001"/>
    <n v="0.24249999999999999"/>
    <n v="0.33110000000000001"/>
    <n v="0.36049999999999999"/>
  </r>
  <r>
    <x v="0"/>
    <s v="n/a"/>
    <x v="2"/>
    <x v="3"/>
    <n v="2015"/>
    <s v="2015/16"/>
    <n v="0.94169999999999998"/>
    <n v="0.128"/>
    <n v="0.21"/>
    <n v="0.123"/>
    <n v="0.155"/>
  </r>
  <r>
    <x v="1"/>
    <s v="CalWIN"/>
    <x v="2"/>
    <x v="3"/>
    <n v="2015"/>
    <s v="2015/16"/>
    <n v="0.88439999999999996"/>
    <n v="0.104"/>
    <n v="0.19700000000000001"/>
    <n v="6.7000000000000004E-2"/>
    <n v="0.114"/>
  </r>
  <r>
    <x v="2"/>
    <s v="C-IV"/>
    <x v="2"/>
    <x v="3"/>
    <n v="2015"/>
    <s v="2015/16"/>
    <n v="0.75"/>
    <n v="0"/>
    <n v="5.8999999999999997E-2"/>
    <n v="0"/>
    <n v="0"/>
  </r>
  <r>
    <x v="3"/>
    <s v="C-IV"/>
    <x v="2"/>
    <x v="3"/>
    <n v="2015"/>
    <s v="2015/16"/>
    <n v="0.9617"/>
    <n v="0.158"/>
    <n v="0.23599999999999999"/>
    <n v="0.28899999999999998"/>
    <n v="0.33"/>
  </r>
  <r>
    <x v="4"/>
    <s v="C-IV"/>
    <x v="2"/>
    <x v="3"/>
    <n v="2015"/>
    <s v="2015/16"/>
    <n v="0.92610000000000003"/>
    <n v="0.14799999999999999"/>
    <n v="0.22600000000000001"/>
    <n v="0.22600000000000001"/>
    <n v="0.255"/>
  </r>
  <r>
    <x v="5"/>
    <s v="C-IV"/>
    <x v="2"/>
    <x v="3"/>
    <n v="2015"/>
    <s v="2015/16"/>
    <n v="0.94140000000000001"/>
    <n v="0.112"/>
    <n v="0.19"/>
    <n v="0.23499999999999999"/>
    <n v="0.26900000000000002"/>
  </r>
  <r>
    <x v="6"/>
    <s v="C-IV"/>
    <x v="2"/>
    <x v="3"/>
    <n v="2015"/>
    <s v="2015/16"/>
    <n v="0.94740000000000002"/>
    <n v="0.14799999999999999"/>
    <n v="0.23"/>
    <n v="0.33"/>
    <n v="0.36799999999999999"/>
  </r>
  <r>
    <x v="7"/>
    <s v="CalWIN"/>
    <x v="2"/>
    <x v="3"/>
    <n v="2015"/>
    <s v="2015/16"/>
    <n v="0.96850000000000003"/>
    <n v="8.5000000000000006E-2"/>
    <n v="0.157"/>
    <n v="6.5000000000000002E-2"/>
    <n v="0.105"/>
  </r>
  <r>
    <x v="8"/>
    <s v="C-IV"/>
    <x v="2"/>
    <x v="3"/>
    <n v="2015"/>
    <s v="2015/16"/>
    <n v="0.94520000000000004"/>
    <n v="0.13"/>
    <n v="0.19600000000000001"/>
    <n v="0.317"/>
    <n v="0.33900000000000002"/>
  </r>
  <r>
    <x v="9"/>
    <s v="C-IV"/>
    <x v="2"/>
    <x v="3"/>
    <n v="2015"/>
    <s v="2015/16"/>
    <n v="0.94620000000000004"/>
    <n v="0.127"/>
    <n v="0.20699999999999999"/>
    <n v="0.23300000000000001"/>
    <n v="0.26600000000000001"/>
  </r>
  <r>
    <x v="10"/>
    <s v="CalWIN"/>
    <x v="2"/>
    <x v="3"/>
    <n v="2015"/>
    <s v="2015/16"/>
    <n v="0.92349999999999999"/>
    <n v="0.13900000000000001"/>
    <n v="0.251"/>
    <n v="0.106"/>
    <n v="0.16400000000000001"/>
  </r>
  <r>
    <x v="11"/>
    <s v="C-IV"/>
    <x v="2"/>
    <x v="3"/>
    <n v="2015"/>
    <s v="2015/16"/>
    <n v="0.99029999999999996"/>
    <n v="9.5000000000000001E-2"/>
    <n v="0.16400000000000001"/>
    <n v="0.19500000000000001"/>
    <n v="0.20799999999999999"/>
  </r>
  <r>
    <x v="12"/>
    <s v="C-IV"/>
    <x v="2"/>
    <x v="3"/>
    <n v="2015"/>
    <s v="2015/16"/>
    <n v="0.9173"/>
    <n v="0.11700000000000001"/>
    <n v="0.19"/>
    <n v="0.25900000000000001"/>
    <n v="0.28399999999999997"/>
  </r>
  <r>
    <x v="13"/>
    <s v="C-IV"/>
    <x v="2"/>
    <x v="3"/>
    <n v="2015"/>
    <s v="2015/16"/>
    <n v="0.9012"/>
    <n v="0.13700000000000001"/>
    <n v="0.214"/>
    <n v="0.21299999999999999"/>
    <n v="0.23899999999999999"/>
  </r>
  <r>
    <x v="14"/>
    <s v="C-IV"/>
    <x v="2"/>
    <x v="3"/>
    <n v="2015"/>
    <s v="2015/16"/>
    <n v="0.93179999999999996"/>
    <n v="0.128"/>
    <n v="0.23799999999999999"/>
    <n v="0.32100000000000001"/>
    <n v="0.35099999999999998"/>
  </r>
  <r>
    <x v="15"/>
    <s v="C-IV"/>
    <x v="2"/>
    <x v="3"/>
    <n v="2015"/>
    <s v="2015/16"/>
    <n v="0.93759999999999999"/>
    <n v="0.19"/>
    <n v="0.27"/>
    <n v="0.17599999999999999"/>
    <n v="0.20599999999999999"/>
  </r>
  <r>
    <x v="16"/>
    <s v="C-IV"/>
    <x v="2"/>
    <x v="3"/>
    <n v="2015"/>
    <s v="2015/16"/>
    <n v="0.97270000000000001"/>
    <n v="0.215"/>
    <n v="0.28999999999999998"/>
    <n v="0.25800000000000001"/>
    <n v="0.28599999999999998"/>
  </r>
  <r>
    <x v="17"/>
    <s v="C-IV"/>
    <x v="2"/>
    <x v="3"/>
    <n v="2015"/>
    <s v="2015/16"/>
    <n v="0.94499999999999995"/>
    <n v="5.7000000000000002E-2"/>
    <n v="0.11799999999999999"/>
    <n v="0.254"/>
    <n v="0.29499999999999998"/>
  </r>
  <r>
    <x v="18"/>
    <s v="C-IV"/>
    <x v="2"/>
    <x v="3"/>
    <n v="2015"/>
    <s v="2015/16"/>
    <n v="0.74680000000000002"/>
    <n v="8.5000000000000006E-2"/>
    <n v="0.16"/>
    <n v="0.29099999999999998"/>
    <n v="0.32500000000000001"/>
  </r>
  <r>
    <x v="19"/>
    <s v="LRS"/>
    <x v="2"/>
    <x v="3"/>
    <n v="2015"/>
    <s v="2015/16"/>
    <n v="0.94169999999999998"/>
    <n v="0.08"/>
    <n v="0.14599999999999999"/>
    <n v="8.9999999999999993E-3"/>
    <n v="1.0999999999999999E-2"/>
  </r>
  <r>
    <x v="20"/>
    <s v="C-IV"/>
    <x v="2"/>
    <x v="3"/>
    <n v="2015"/>
    <s v="2015/16"/>
    <n v="0.93379999999999996"/>
    <n v="0.155"/>
    <n v="0.25900000000000001"/>
    <n v="0.23799999999999999"/>
    <n v="0.29299999999999998"/>
  </r>
  <r>
    <x v="21"/>
    <s v="C-IV"/>
    <x v="2"/>
    <x v="3"/>
    <n v="2015"/>
    <s v="2015/16"/>
    <n v="0.93189999999999995"/>
    <n v="0.16600000000000001"/>
    <n v="0.246"/>
    <n v="0.26500000000000001"/>
    <n v="0.29799999999999999"/>
  </r>
  <r>
    <x v="22"/>
    <s v="C-IV"/>
    <x v="2"/>
    <x v="3"/>
    <n v="2015"/>
    <s v="2015/16"/>
    <n v="0.96509999999999996"/>
    <n v="0.13300000000000001"/>
    <n v="0.188"/>
    <n v="0.32500000000000001"/>
    <n v="0.35"/>
  </r>
  <r>
    <x v="23"/>
    <s v="C-IV"/>
    <x v="2"/>
    <x v="3"/>
    <n v="2015"/>
    <s v="2015/16"/>
    <n v="0.97699999999999998"/>
    <n v="0.17599999999999999"/>
    <n v="0.28699999999999998"/>
    <n v="0.22"/>
    <n v="0.26700000000000002"/>
  </r>
  <r>
    <x v="24"/>
    <s v="C-IV"/>
    <x v="2"/>
    <x v="3"/>
    <n v="2015"/>
    <s v="2015/16"/>
    <n v="0.95330000000000004"/>
    <n v="0.188"/>
    <n v="0.27100000000000002"/>
    <n v="0.309"/>
    <n v="0.33900000000000002"/>
  </r>
  <r>
    <x v="25"/>
    <s v="C-IV"/>
    <x v="2"/>
    <x v="3"/>
    <n v="2015"/>
    <s v="2015/16"/>
    <n v="0.92"/>
    <n v="0.22700000000000001"/>
    <n v="0.28399999999999997"/>
    <n v="0.30499999999999999"/>
    <n v="0.31900000000000001"/>
  </r>
  <r>
    <x v="26"/>
    <s v="C-IV"/>
    <x v="2"/>
    <x v="3"/>
    <n v="2015"/>
    <s v="2015/16"/>
    <n v="1"/>
    <n v="9.8000000000000004E-2"/>
    <n v="0.187"/>
    <n v="0.187"/>
    <n v="0.21099999999999999"/>
  </r>
  <r>
    <x v="27"/>
    <s v="C-IV"/>
    <x v="2"/>
    <x v="3"/>
    <n v="2015"/>
    <s v="2015/16"/>
    <n v="0.97230000000000005"/>
    <n v="0.248"/>
    <n v="0.35"/>
    <n v="0.222"/>
    <n v="0.26400000000000001"/>
  </r>
  <r>
    <x v="28"/>
    <s v="C-IV"/>
    <x v="2"/>
    <x v="3"/>
    <n v="2015"/>
    <s v="2015/16"/>
    <n v="0.96830000000000005"/>
    <n v="0.11"/>
    <n v="0.19500000000000001"/>
    <n v="0.17"/>
    <n v="0.19500000000000001"/>
  </r>
  <r>
    <x v="29"/>
    <s v="C-IV"/>
    <x v="2"/>
    <x v="3"/>
    <n v="2015"/>
    <s v="2015/16"/>
    <n v="0.90259999999999996"/>
    <n v="7.2999999999999995E-2"/>
    <n v="0.155"/>
    <n v="0.22800000000000001"/>
    <n v="0.254"/>
  </r>
  <r>
    <x v="30"/>
    <s v="CalWIN"/>
    <x v="2"/>
    <x v="3"/>
    <n v="2015"/>
    <s v="2015/16"/>
    <n v="0.99409999999999998"/>
    <n v="0.107"/>
    <n v="0.19"/>
    <n v="7.9000000000000001E-2"/>
    <n v="0.123"/>
  </r>
  <r>
    <x v="31"/>
    <s v="CalWIN"/>
    <x v="2"/>
    <x v="3"/>
    <n v="2015"/>
    <s v="2015/16"/>
    <s v="n/a"/>
    <n v="0.107"/>
    <n v="0.192"/>
    <n v="7.4999999999999997E-2"/>
    <n v="0.11799999999999999"/>
  </r>
  <r>
    <x v="32"/>
    <s v="C-IV"/>
    <x v="2"/>
    <x v="3"/>
    <n v="2015"/>
    <s v="2015/16"/>
    <n v="0.90280000000000005"/>
    <n v="0.11700000000000001"/>
    <n v="0.19700000000000001"/>
    <n v="0.19700000000000001"/>
    <n v="0.22500000000000001"/>
  </r>
  <r>
    <x v="33"/>
    <s v="C-IV"/>
    <x v="2"/>
    <x v="3"/>
    <n v="2015"/>
    <s v="2015/16"/>
    <n v="0.92"/>
    <n v="0.154"/>
    <n v="0.23200000000000001"/>
    <n v="0.215"/>
    <n v="0.24199999999999999"/>
  </r>
  <r>
    <x v="34"/>
    <s v="CalWIN"/>
    <x v="2"/>
    <x v="3"/>
    <n v="2015"/>
    <s v="2015/16"/>
    <n v="0.98699999999999999"/>
    <n v="0.11799999999999999"/>
    <n v="0.20399999999999999"/>
    <n v="8.1000000000000003E-2"/>
    <n v="0.124"/>
  </r>
  <r>
    <x v="35"/>
    <s v="C-IV"/>
    <x v="2"/>
    <x v="3"/>
    <n v="2015"/>
    <s v="2015/16"/>
    <n v="0.98509999999999998"/>
    <n v="0.156"/>
    <n v="0.252"/>
    <n v="0.34399999999999997"/>
    <n v="0.39900000000000002"/>
  </r>
  <r>
    <x v="36"/>
    <s v="C-IV"/>
    <x v="2"/>
    <x v="3"/>
    <n v="2015"/>
    <s v="2015/16"/>
    <n v="0.95730000000000004"/>
    <n v="0.20799999999999999"/>
    <n v="0.28799999999999998"/>
    <n v="0.27800000000000002"/>
    <n v="0.307"/>
  </r>
  <r>
    <x v="37"/>
    <s v="CalWIN"/>
    <x v="2"/>
    <x v="3"/>
    <n v="2015"/>
    <s v="2015/16"/>
    <n v="0.97889999999999999"/>
    <n v="0.13200000000000001"/>
    <n v="0.22"/>
    <n v="7.1999999999999995E-2"/>
    <n v="0.114"/>
  </r>
  <r>
    <x v="38"/>
    <s v="CalWIN"/>
    <x v="2"/>
    <x v="3"/>
    <n v="2015"/>
    <s v="2015/16"/>
    <n v="0.86399999999999999"/>
    <n v="0.115"/>
    <n v="0.19400000000000001"/>
    <n v="8.4000000000000005E-2"/>
    <n v="0.12"/>
  </r>
  <r>
    <x v="39"/>
    <s v="C-IV"/>
    <x v="2"/>
    <x v="3"/>
    <n v="2015"/>
    <s v="2015/16"/>
    <n v="0.91439999999999999"/>
    <n v="0.161"/>
    <n v="0.24099999999999999"/>
    <n v="0.25800000000000001"/>
    <n v="0.28999999999999998"/>
  </r>
  <r>
    <x v="40"/>
    <s v="CalWIN"/>
    <x v="2"/>
    <x v="3"/>
    <n v="2015"/>
    <s v="2015/16"/>
    <n v="0.95909999999999995"/>
    <n v="7.2999999999999995E-2"/>
    <n v="0.14699999999999999"/>
    <n v="5.5E-2"/>
    <n v="9.2999999999999999E-2"/>
  </r>
  <r>
    <x v="41"/>
    <s v="CalWIN"/>
    <x v="2"/>
    <x v="3"/>
    <n v="2015"/>
    <s v="2015/16"/>
    <n v="0.92410000000000003"/>
    <n v="9.4E-2"/>
    <n v="0.185"/>
    <n v="6.6000000000000003E-2"/>
    <n v="0.107"/>
  </r>
  <r>
    <x v="42"/>
    <s v="CalWIN"/>
    <x v="2"/>
    <x v="3"/>
    <n v="2015"/>
    <s v="2015/16"/>
    <n v="0.91990000000000005"/>
    <n v="7.0000000000000007E-2"/>
    <n v="0.156"/>
    <n v="5.3999999999999999E-2"/>
    <n v="9.9000000000000005E-2"/>
  </r>
  <r>
    <x v="43"/>
    <s v="CalWIN"/>
    <x v="2"/>
    <x v="3"/>
    <n v="2015"/>
    <s v="2015/16"/>
    <n v="0.98409999999999997"/>
    <n v="2.3E-2"/>
    <n v="0.12"/>
    <n v="1.0999999999999999E-2"/>
    <n v="4.9000000000000002E-2"/>
  </r>
  <r>
    <x v="44"/>
    <s v="CalWIN"/>
    <x v="2"/>
    <x v="3"/>
    <n v="2015"/>
    <s v="2015/16"/>
    <n v="0.98599999999999999"/>
    <n v="1.7999999999999999E-2"/>
    <n v="0.09"/>
    <n v="7.0000000000000001E-3"/>
    <n v="5.2999999999999999E-2"/>
  </r>
  <r>
    <x v="45"/>
    <s v="C-IV"/>
    <x v="2"/>
    <x v="3"/>
    <n v="2015"/>
    <s v="2015/16"/>
    <n v="0.96499999999999997"/>
    <n v="0.13900000000000001"/>
    <n v="0.224"/>
    <n v="0.27400000000000002"/>
    <n v="0.30399999999999999"/>
  </r>
  <r>
    <x v="46"/>
    <s v="C-IV"/>
    <x v="2"/>
    <x v="3"/>
    <n v="2015"/>
    <s v="2015/16"/>
    <n v="1"/>
    <n v="0"/>
    <n v="0.11799999999999999"/>
    <n v="0.11799999999999999"/>
    <n v="0.14699999999999999"/>
  </r>
  <r>
    <x v="47"/>
    <s v="C-IV"/>
    <x v="2"/>
    <x v="3"/>
    <n v="2015"/>
    <s v="2015/16"/>
    <n v="0.90910000000000002"/>
    <n v="0.11600000000000001"/>
    <n v="0.159"/>
    <n v="0.314"/>
    <n v="0.33200000000000002"/>
  </r>
  <r>
    <x v="48"/>
    <s v="CalWIN"/>
    <x v="2"/>
    <x v="3"/>
    <n v="2015"/>
    <s v="2015/16"/>
    <n v="0.97670000000000001"/>
    <n v="1.4E-2"/>
    <n v="0.10100000000000001"/>
    <n v="4.0000000000000001E-3"/>
    <n v="0.04"/>
  </r>
  <r>
    <x v="49"/>
    <s v="CalWIN"/>
    <x v="2"/>
    <x v="3"/>
    <n v="2015"/>
    <s v="2015/16"/>
    <n v="0.61019999999999996"/>
    <n v="9.5000000000000001E-2"/>
    <n v="0.17399999999999999"/>
    <n v="5.8000000000000003E-2"/>
    <n v="0.10299999999999999"/>
  </r>
  <r>
    <x v="50"/>
    <s v="C-IV"/>
    <x v="2"/>
    <x v="3"/>
    <n v="2015"/>
    <s v="2015/16"/>
    <n v="0.90069999999999995"/>
    <n v="0.18099999999999999"/>
    <n v="0.27700000000000002"/>
    <n v="0.27200000000000002"/>
    <n v="0.32"/>
  </r>
  <r>
    <x v="51"/>
    <s v="C-IV"/>
    <x v="2"/>
    <x v="3"/>
    <n v="2015"/>
    <s v="2015/16"/>
    <n v="0.8901"/>
    <n v="0.19800000000000001"/>
    <n v="0.26600000000000001"/>
    <n v="0.246"/>
    <n v="0.26400000000000001"/>
  </r>
  <r>
    <x v="52"/>
    <s v="C-IV"/>
    <x v="2"/>
    <x v="3"/>
    <n v="2015"/>
    <s v="2015/16"/>
    <n v="0.97740000000000005"/>
    <n v="0.151"/>
    <n v="0.23599999999999999"/>
    <n v="0.185"/>
    <n v="0.20399999999999999"/>
  </r>
  <r>
    <x v="53"/>
    <s v="C-IV"/>
    <x v="2"/>
    <x v="3"/>
    <n v="2015"/>
    <s v="2015/16"/>
    <n v="0.90210000000000001"/>
    <n v="0.11"/>
    <n v="0.17499999999999999"/>
    <n v="0.23699999999999999"/>
    <n v="0.26100000000000001"/>
  </r>
  <r>
    <x v="54"/>
    <s v="CalWIN"/>
    <x v="2"/>
    <x v="3"/>
    <n v="2015"/>
    <s v="2015/16"/>
    <n v="0.98250000000000004"/>
    <n v="0.19900000000000001"/>
    <n v="0.313"/>
    <n v="0.14699999999999999"/>
    <n v="0.2"/>
  </r>
  <r>
    <x v="55"/>
    <s v="C-IV"/>
    <x v="2"/>
    <x v="3"/>
    <n v="2015"/>
    <s v="2015/16"/>
    <n v="0.96240000000000003"/>
    <n v="0.11600000000000001"/>
    <n v="0.20499999999999999"/>
    <n v="0.24399999999999999"/>
    <n v="0.27100000000000002"/>
  </r>
  <r>
    <x v="56"/>
    <s v="CalWIN"/>
    <x v="2"/>
    <x v="3"/>
    <n v="2015"/>
    <s v="2015/16"/>
    <n v="0.96360000000000001"/>
    <n v="0.14599999999999999"/>
    <n v="0.25800000000000001"/>
    <n v="0.113"/>
    <n v="0.16300000000000001"/>
  </r>
  <r>
    <x v="57"/>
    <s v="CalWIN"/>
    <x v="2"/>
    <x v="3"/>
    <n v="2015"/>
    <s v="2015/16"/>
    <n v="0.84960000000000002"/>
    <n v="9.1999999999999998E-2"/>
    <n v="0.17"/>
    <n v="5.5E-2"/>
    <n v="9.6000000000000002E-2"/>
  </r>
  <r>
    <x v="58"/>
    <s v="C-IV"/>
    <x v="2"/>
    <x v="3"/>
    <n v="2015"/>
    <s v="2015/16"/>
    <n v="0.96140000000000003"/>
    <n v="0.17499999999999999"/>
    <n v="0.23699999999999999"/>
    <n v="0.32900000000000001"/>
    <n v="0.36199999999999999"/>
  </r>
  <r>
    <x v="0"/>
    <s v="n/a"/>
    <x v="3"/>
    <x v="3"/>
    <n v="2016"/>
    <s v="2015/16"/>
    <n v="0.9365"/>
    <n v="0.1517"/>
    <n v="0.2492"/>
    <n v="0.16950000000000001"/>
    <n v="0.2165"/>
  </r>
  <r>
    <x v="1"/>
    <s v="CalWIN"/>
    <x v="3"/>
    <x v="3"/>
    <n v="2016"/>
    <s v="2015/16"/>
    <n v="0.82989999999999997"/>
    <n v="0.11119999999999999"/>
    <n v="0.2092"/>
    <n v="8.6099999999999996E-2"/>
    <n v="0.15429999999999999"/>
  </r>
  <r>
    <x v="2"/>
    <s v="C-IV"/>
    <x v="3"/>
    <x v="3"/>
    <n v="2016"/>
    <s v="2015/16"/>
    <n v="0.66669999999999996"/>
    <n v="0"/>
    <n v="7.1400000000000005E-2"/>
    <n v="7.1400000000000005E-2"/>
    <n v="7.1400000000000005E-2"/>
  </r>
  <r>
    <x v="3"/>
    <s v="C-IV"/>
    <x v="3"/>
    <x v="3"/>
    <n v="2016"/>
    <s v="2015/16"/>
    <n v="0.95920000000000005"/>
    <n v="0.1048"/>
    <n v="0.22270000000000001"/>
    <n v="0.36459999999999998"/>
    <n v="0.41270000000000001"/>
  </r>
  <r>
    <x v="4"/>
    <s v="C-IV"/>
    <x v="3"/>
    <x v="3"/>
    <n v="2016"/>
    <s v="2015/16"/>
    <n v="0.91930000000000001"/>
    <n v="0.152"/>
    <n v="0.24149999999999999"/>
    <n v="0.23619999999999999"/>
    <n v="0.26540000000000002"/>
  </r>
  <r>
    <x v="5"/>
    <s v="C-IV"/>
    <x v="3"/>
    <x v="3"/>
    <n v="2016"/>
    <s v="2015/16"/>
    <n v="0.93969999999999998"/>
    <n v="0.1208"/>
    <n v="0.2064"/>
    <n v="0.26850000000000002"/>
    <n v="0.31879999999999997"/>
  </r>
  <r>
    <x v="6"/>
    <s v="C-IV"/>
    <x v="3"/>
    <x v="3"/>
    <n v="2016"/>
    <s v="2015/16"/>
    <n v="0.95379999999999998"/>
    <n v="0.12659999999999999"/>
    <n v="0.18340000000000001"/>
    <n v="0.31440000000000001"/>
    <n v="0.36680000000000001"/>
  </r>
  <r>
    <x v="7"/>
    <s v="CalWIN"/>
    <x v="3"/>
    <x v="3"/>
    <n v="2016"/>
    <s v="2015/16"/>
    <n v="0.96879999999999999"/>
    <n v="0.1062"/>
    <n v="0.1852"/>
    <n v="7.9899999999999999E-2"/>
    <n v="0.1308"/>
  </r>
  <r>
    <x v="8"/>
    <s v="C-IV"/>
    <x v="3"/>
    <x v="3"/>
    <n v="2016"/>
    <s v="2015/16"/>
    <n v="0.93640000000000001"/>
    <n v="0.15870000000000001"/>
    <n v="0.2397"/>
    <n v="0.3372"/>
    <n v="0.36199999999999999"/>
  </r>
  <r>
    <x v="9"/>
    <s v="C-IV"/>
    <x v="3"/>
    <x v="3"/>
    <n v="2016"/>
    <s v="2015/16"/>
    <n v="0.96230000000000004"/>
    <n v="0.13389999999999999"/>
    <n v="0.23039999999999999"/>
    <n v="0.23630000000000001"/>
    <n v="0.2661"/>
  </r>
  <r>
    <x v="10"/>
    <s v="CalWIN"/>
    <x v="3"/>
    <x v="3"/>
    <n v="2016"/>
    <s v="2015/16"/>
    <n v="0.95009999999999994"/>
    <n v="0.1648"/>
    <n v="0.28860000000000002"/>
    <n v="0.13120000000000001"/>
    <n v="0.19839999999999999"/>
  </r>
  <r>
    <x v="11"/>
    <s v="C-IV"/>
    <x v="3"/>
    <x v="3"/>
    <n v="2016"/>
    <s v="2015/16"/>
    <n v="0.99070000000000003"/>
    <n v="0.15140000000000001"/>
    <n v="0.24"/>
    <n v="0.17710000000000001"/>
    <n v="0.21429999999999999"/>
  </r>
  <r>
    <x v="12"/>
    <s v="C-IV"/>
    <x v="3"/>
    <x v="3"/>
    <n v="2016"/>
    <s v="2015/16"/>
    <n v="0.95840000000000003"/>
    <n v="0.123"/>
    <n v="0.1971"/>
    <n v="0.26929999999999998"/>
    <n v="0.30180000000000001"/>
  </r>
  <r>
    <x v="13"/>
    <s v="C-IV"/>
    <x v="3"/>
    <x v="3"/>
    <n v="2016"/>
    <s v="2015/16"/>
    <n v="0.94320000000000004"/>
    <n v="0.16470000000000001"/>
    <n v="0.23830000000000001"/>
    <n v="0.22839999999999999"/>
    <n v="0.25380000000000003"/>
  </r>
  <r>
    <x v="14"/>
    <s v="C-IV"/>
    <x v="3"/>
    <x v="3"/>
    <n v="2016"/>
    <s v="2015/16"/>
    <n v="0.94830000000000003"/>
    <n v="0.1341"/>
    <n v="0.23369999999999999"/>
    <n v="0.32569999999999999"/>
    <n v="0.3372"/>
  </r>
  <r>
    <x v="15"/>
    <s v="C-IV"/>
    <x v="3"/>
    <x v="3"/>
    <n v="2016"/>
    <s v="2015/16"/>
    <n v="0.94679999999999997"/>
    <n v="0.2046"/>
    <n v="0.30659999999999998"/>
    <n v="0.21290000000000001"/>
    <n v="0.24679999999999999"/>
  </r>
  <r>
    <x v="16"/>
    <s v="C-IV"/>
    <x v="3"/>
    <x v="3"/>
    <n v="2016"/>
    <s v="2015/16"/>
    <n v="0.96020000000000005"/>
    <n v="0.2394"/>
    <n v="0.3448"/>
    <n v="0.27179999999999999"/>
    <n v="0.30620000000000003"/>
  </r>
  <r>
    <x v="17"/>
    <s v="C-IV"/>
    <x v="3"/>
    <x v="3"/>
    <n v="2016"/>
    <s v="2015/16"/>
    <n v="0.92079999999999995"/>
    <n v="6.7599999999999993E-2"/>
    <n v="0.13700000000000001"/>
    <n v="0.216"/>
    <n v="0.24660000000000001"/>
  </r>
  <r>
    <x v="18"/>
    <s v="C-IV"/>
    <x v="3"/>
    <x v="3"/>
    <n v="2016"/>
    <s v="2015/16"/>
    <n v="0.8054"/>
    <n v="6.3200000000000006E-2"/>
    <n v="0.16089999999999999"/>
    <n v="0.27010000000000001"/>
    <n v="0.32179999999999997"/>
  </r>
  <r>
    <x v="19"/>
    <s v="LRS"/>
    <x v="3"/>
    <x v="3"/>
    <n v="2016"/>
    <s v="2015/16"/>
    <n v="0.92230000000000001"/>
    <s v="n/a"/>
    <s v="n/a"/>
    <s v="n/a"/>
    <s v="n/a"/>
  </r>
  <r>
    <x v="20"/>
    <s v="C-IV"/>
    <x v="3"/>
    <x v="3"/>
    <n v="2016"/>
    <s v="2015/16"/>
    <n v="0.96709999999999996"/>
    <n v="0.17230000000000001"/>
    <n v="0.2888"/>
    <n v="0.1827"/>
    <n v="0.22409999999999999"/>
  </r>
  <r>
    <x v="21"/>
    <s v="C-IV"/>
    <x v="3"/>
    <x v="3"/>
    <n v="2016"/>
    <s v="2015/16"/>
    <n v="0.95989999999999998"/>
    <n v="0.1646"/>
    <n v="0.25659999999999999"/>
    <n v="0.29289999999999999"/>
    <n v="0.33139999999999997"/>
  </r>
  <r>
    <x v="22"/>
    <s v="C-IV"/>
    <x v="3"/>
    <x v="3"/>
    <n v="2016"/>
    <s v="2015/16"/>
    <n v="0.9778"/>
    <n v="0.11260000000000001"/>
    <n v="0.18609999999999999"/>
    <n v="0.25969999999999999"/>
    <n v="0.28999999999999998"/>
  </r>
  <r>
    <x v="23"/>
    <s v="C-IV"/>
    <x v="3"/>
    <x v="3"/>
    <n v="2016"/>
    <s v="2015/16"/>
    <n v="0.96250000000000002"/>
    <n v="0.1842"/>
    <n v="0.29430000000000001"/>
    <n v="0.33379999999999999"/>
    <n v="0.40510000000000002"/>
  </r>
  <r>
    <x v="24"/>
    <s v="C-IV"/>
    <x v="3"/>
    <x v="3"/>
    <n v="2016"/>
    <s v="2015/16"/>
    <n v="0.95350000000000001"/>
    <n v="0.20030000000000001"/>
    <n v="0.31519999999999998"/>
    <n v="0.33179999999999998"/>
    <n v="0.3705"/>
  </r>
  <r>
    <x v="25"/>
    <s v="C-IV"/>
    <x v="3"/>
    <x v="3"/>
    <n v="2016"/>
    <s v="2015/16"/>
    <n v="1"/>
    <n v="0.12239999999999999"/>
    <n v="0.24490000000000001"/>
    <n v="0.32650000000000001"/>
    <n v="0.33329999999999999"/>
  </r>
  <r>
    <x v="26"/>
    <s v="C-IV"/>
    <x v="3"/>
    <x v="3"/>
    <n v="2016"/>
    <s v="2015/16"/>
    <n v="0.98719999999999997"/>
    <n v="5.0299999999999997E-2"/>
    <n v="0.13969999999999999"/>
    <n v="0.1229"/>
    <n v="0.15640000000000001"/>
  </r>
  <r>
    <x v="27"/>
    <s v="C-IV"/>
    <x v="3"/>
    <x v="3"/>
    <n v="2016"/>
    <s v="2015/16"/>
    <n v="0.96189999999999998"/>
    <n v="0.20549999999999999"/>
    <n v="0.33460000000000001"/>
    <n v="0.25019999999999998"/>
    <n v="0.28960000000000002"/>
  </r>
  <r>
    <x v="28"/>
    <s v="C-IV"/>
    <x v="3"/>
    <x v="3"/>
    <n v="2016"/>
    <s v="2015/16"/>
    <n v="0.96940000000000004"/>
    <n v="0.108"/>
    <n v="0.1933"/>
    <n v="0.24279999999999999"/>
    <n v="0.28249999999999997"/>
  </r>
  <r>
    <x v="29"/>
    <s v="C-IV"/>
    <x v="3"/>
    <x v="3"/>
    <n v="2016"/>
    <s v="2015/16"/>
    <n v="0.92"/>
    <n v="9.2200000000000004E-2"/>
    <n v="0.16889999999999999"/>
    <n v="0.24249999999999999"/>
    <n v="0.27560000000000001"/>
  </r>
  <r>
    <x v="30"/>
    <s v="CalWIN"/>
    <x v="3"/>
    <x v="3"/>
    <n v="2016"/>
    <s v="2015/16"/>
    <n v="0.98760000000000003"/>
    <n v="0.1099"/>
    <n v="0.20269999999999999"/>
    <n v="8.9399999999999993E-2"/>
    <n v="0.13800000000000001"/>
  </r>
  <r>
    <x v="31"/>
    <s v="CalWIN"/>
    <x v="3"/>
    <x v="3"/>
    <n v="2016"/>
    <s v="2015/16"/>
    <s v="n/a"/>
    <n v="9.6000000000000002E-2"/>
    <n v="0.1847"/>
    <n v="8.0799999999999997E-2"/>
    <n v="0.1336"/>
  </r>
  <r>
    <x v="32"/>
    <s v="C-IV"/>
    <x v="3"/>
    <x v="3"/>
    <n v="2016"/>
    <s v="2015/16"/>
    <n v="0.82930000000000004"/>
    <n v="7.6300000000000007E-2"/>
    <n v="0.1638"/>
    <n v="0.19769999999999999"/>
    <n v="0.22600000000000001"/>
  </r>
  <r>
    <x v="33"/>
    <s v="C-IV"/>
    <x v="3"/>
    <x v="3"/>
    <n v="2016"/>
    <s v="2015/16"/>
    <n v="0.93200000000000005"/>
    <n v="0.1734"/>
    <n v="0.25700000000000001"/>
    <n v="0.23139999999999999"/>
    <n v="0.2676"/>
  </r>
  <r>
    <x v="34"/>
    <s v="CalWIN"/>
    <x v="3"/>
    <x v="3"/>
    <n v="2016"/>
    <s v="2015/16"/>
    <n v="0.98829999999999996"/>
    <n v="0.12620000000000001"/>
    <n v="0.22140000000000001"/>
    <n v="9.9699999999999997E-2"/>
    <n v="0.1532"/>
  </r>
  <r>
    <x v="35"/>
    <s v="C-IV"/>
    <x v="3"/>
    <x v="3"/>
    <n v="2016"/>
    <s v="2015/16"/>
    <n v="0.95350000000000001"/>
    <n v="0.1827"/>
    <n v="0.27760000000000001"/>
    <n v="0.36399999999999999"/>
    <n v="0.42349999999999999"/>
  </r>
  <r>
    <x v="36"/>
    <s v="C-IV"/>
    <x v="3"/>
    <x v="3"/>
    <n v="2016"/>
    <s v="2015/16"/>
    <n v="0.95189999999999997"/>
    <n v="0.23680000000000001"/>
    <n v="0.32650000000000001"/>
    <n v="0.30719999999999997"/>
    <n v="0.34599999999999997"/>
  </r>
  <r>
    <x v="37"/>
    <s v="CalWIN"/>
    <x v="3"/>
    <x v="3"/>
    <n v="2016"/>
    <s v="2015/16"/>
    <n v="0.98219999999999996"/>
    <n v="0.1409"/>
    <n v="0.23949999999999999"/>
    <n v="8.48E-2"/>
    <n v="0.1341"/>
  </r>
  <r>
    <x v="38"/>
    <s v="CalWIN"/>
    <x v="3"/>
    <x v="3"/>
    <n v="2016"/>
    <s v="2015/16"/>
    <n v="0.83889999999999998"/>
    <n v="0.10199999999999999"/>
    <n v="0.19470000000000001"/>
    <n v="9.1800000000000007E-2"/>
    <n v="0.13059999999999999"/>
  </r>
  <r>
    <x v="39"/>
    <s v="C-IV"/>
    <x v="3"/>
    <x v="3"/>
    <n v="2016"/>
    <s v="2015/16"/>
    <n v="0.91059999999999997"/>
    <n v="0.17949999999999999"/>
    <n v="0.27"/>
    <n v="0.27010000000000001"/>
    <n v="0.30969999999999998"/>
  </r>
  <r>
    <x v="40"/>
    <s v="CalWIN"/>
    <x v="3"/>
    <x v="3"/>
    <n v="2016"/>
    <s v="2015/16"/>
    <n v="0.94499999999999995"/>
    <n v="8.6800000000000002E-2"/>
    <n v="0.1764"/>
    <n v="6.2799999999999995E-2"/>
    <n v="0.1084"/>
  </r>
  <r>
    <x v="41"/>
    <s v="CalWIN"/>
    <x v="3"/>
    <x v="3"/>
    <n v="2016"/>
    <s v="2015/16"/>
    <n v="0.89970000000000006"/>
    <n v="9.6299999999999997E-2"/>
    <n v="0.20119999999999999"/>
    <n v="6.9000000000000006E-2"/>
    <n v="0.1148"/>
  </r>
  <r>
    <x v="42"/>
    <s v="CalWIN"/>
    <x v="3"/>
    <x v="3"/>
    <n v="2016"/>
    <s v="2015/16"/>
    <n v="0.92369999999999997"/>
    <n v="7.3099999999999998E-2"/>
    <n v="0.16339999999999999"/>
    <n v="6.2700000000000006E-2"/>
    <n v="0.10630000000000001"/>
  </r>
  <r>
    <x v="43"/>
    <s v="CalWIN"/>
    <x v="3"/>
    <x v="3"/>
    <n v="2016"/>
    <s v="2015/16"/>
    <n v="0.9839"/>
    <n v="2.5100000000000001E-2"/>
    <n v="0.1249"/>
    <n v="1.21E-2"/>
    <n v="6.9000000000000006E-2"/>
  </r>
  <r>
    <x v="44"/>
    <s v="CalWIN"/>
    <x v="3"/>
    <x v="3"/>
    <n v="2016"/>
    <s v="2015/16"/>
    <n v="0.96540000000000004"/>
    <n v="2.12E-2"/>
    <n v="0.1139"/>
    <n v="1.04E-2"/>
    <n v="5.0999999999999997E-2"/>
  </r>
  <r>
    <x v="45"/>
    <s v="C-IV"/>
    <x v="3"/>
    <x v="3"/>
    <n v="2016"/>
    <s v="2015/16"/>
    <n v="0.97740000000000005"/>
    <n v="0.153"/>
    <n v="0.24679999999999999"/>
    <n v="0.29749999999999999"/>
    <n v="0.34289999999999998"/>
  </r>
  <r>
    <x v="46"/>
    <s v="C-IV"/>
    <x v="3"/>
    <x v="3"/>
    <n v="2016"/>
    <s v="2015/16"/>
    <n v="0.92310000000000003"/>
    <n v="9.6799999999999997E-2"/>
    <n v="0.19350000000000001"/>
    <n v="9.6799999999999997E-2"/>
    <n v="9.6799999999999997E-2"/>
  </r>
  <r>
    <x v="47"/>
    <s v="C-IV"/>
    <x v="3"/>
    <x v="3"/>
    <n v="2016"/>
    <s v="2015/16"/>
    <n v="0.90910000000000002"/>
    <n v="0.13550000000000001"/>
    <n v="0.20780000000000001"/>
    <n v="0.27779999999999999"/>
    <n v="0.31109999999999999"/>
  </r>
  <r>
    <x v="48"/>
    <s v="CalWIN"/>
    <x v="3"/>
    <x v="3"/>
    <n v="2016"/>
    <s v="2015/16"/>
    <n v="0.96689999999999998"/>
    <n v="1.4200000000000001E-2"/>
    <n v="0.12620000000000001"/>
    <n v="6.4000000000000003E-3"/>
    <n v="7.4700000000000003E-2"/>
  </r>
  <r>
    <x v="49"/>
    <s v="CalWIN"/>
    <x v="3"/>
    <x v="3"/>
    <n v="2016"/>
    <s v="2015/16"/>
    <n v="0.51459999999999995"/>
    <n v="0.1255"/>
    <n v="0.2165"/>
    <n v="7.9799999999999996E-2"/>
    <n v="0.1479"/>
  </r>
  <r>
    <x v="50"/>
    <s v="C-IV"/>
    <x v="3"/>
    <x v="3"/>
    <n v="2016"/>
    <s v="2015/16"/>
    <n v="0.90510000000000002"/>
    <n v="0.1719"/>
    <n v="0.2873"/>
    <n v="0.27689999999999998"/>
    <n v="0.3322"/>
  </r>
  <r>
    <x v="51"/>
    <s v="C-IV"/>
    <x v="3"/>
    <x v="3"/>
    <n v="2016"/>
    <s v="2015/16"/>
    <n v="0.87760000000000005"/>
    <n v="0.19400000000000001"/>
    <n v="0.27860000000000001"/>
    <n v="0.26169999999999999"/>
    <n v="0.28910000000000002"/>
  </r>
  <r>
    <x v="52"/>
    <s v="C-IV"/>
    <x v="3"/>
    <x v="3"/>
    <n v="2016"/>
    <s v="2015/16"/>
    <n v="0.95920000000000005"/>
    <n v="0.1671"/>
    <n v="0.2601"/>
    <n v="0.29039999999999999"/>
    <n v="0.32890000000000003"/>
  </r>
  <r>
    <x v="53"/>
    <s v="C-IV"/>
    <x v="3"/>
    <x v="3"/>
    <n v="2016"/>
    <s v="2015/16"/>
    <n v="0.91890000000000005"/>
    <n v="7.8E-2"/>
    <n v="0.14680000000000001"/>
    <n v="0.23849999999999999"/>
    <n v="0.2661"/>
  </r>
  <r>
    <x v="54"/>
    <s v="CalWIN"/>
    <x v="3"/>
    <x v="3"/>
    <n v="2016"/>
    <s v="2015/16"/>
    <n v="0.97919999999999996"/>
    <n v="0.23150000000000001"/>
    <n v="0.35189999999999999"/>
    <n v="0.1928"/>
    <n v="0.25790000000000002"/>
  </r>
  <r>
    <x v="55"/>
    <s v="C-IV"/>
    <x v="3"/>
    <x v="3"/>
    <n v="2016"/>
    <s v="2015/16"/>
    <n v="0.98280000000000001"/>
    <n v="0.16270000000000001"/>
    <n v="0.25729999999999997"/>
    <n v="0.29199999999999998"/>
    <n v="0.32269999999999999"/>
  </r>
  <r>
    <x v="56"/>
    <s v="CalWIN"/>
    <x v="3"/>
    <x v="3"/>
    <n v="2016"/>
    <s v="2015/16"/>
    <n v="0.96120000000000005"/>
    <n v="0.14710000000000001"/>
    <n v="0.255"/>
    <n v="0.12939999999999999"/>
    <n v="0.191"/>
  </r>
  <r>
    <x v="57"/>
    <s v="CalWIN"/>
    <x v="3"/>
    <x v="3"/>
    <n v="2016"/>
    <s v="2015/16"/>
    <n v="0.90280000000000005"/>
    <n v="8.3500000000000005E-2"/>
    <n v="0.1767"/>
    <n v="6.83E-2"/>
    <n v="0.1091"/>
  </r>
  <r>
    <x v="58"/>
    <s v="C-IV"/>
    <x v="3"/>
    <x v="3"/>
    <n v="2016"/>
    <s v="2015/16"/>
    <n v="0.96589999999999998"/>
    <n v="0.22739999999999999"/>
    <n v="0.30809999999999998"/>
    <n v="0.41210000000000002"/>
    <n v="0.44700000000000001"/>
  </r>
  <r>
    <x v="0"/>
    <s v="n/a"/>
    <x v="0"/>
    <x v="4"/>
    <n v="2016"/>
    <s v="2015/16"/>
    <n v="0.93379999999999996"/>
    <n v="0.1166"/>
    <n v="0.1978"/>
    <n v="0.1132"/>
    <n v="0.15049999999999999"/>
  </r>
  <r>
    <x v="1"/>
    <s v="CalWIN"/>
    <x v="0"/>
    <x v="4"/>
    <n v="2016"/>
    <s v="2015/16"/>
    <n v="0.89770000000000005"/>
    <n v="0.11"/>
    <n v="0.20860000000000001"/>
    <n v="7.4200000000000002E-2"/>
    <n v="0.13039999999999999"/>
  </r>
  <r>
    <x v="2"/>
    <s v="C-IV"/>
    <x v="0"/>
    <x v="4"/>
    <n v="2016"/>
    <s v="2015/16"/>
    <n v="0.44440000000000002"/>
    <n v="0"/>
    <n v="0"/>
    <n v="0"/>
    <n v="6.6699999999999995E-2"/>
  </r>
  <r>
    <x v="3"/>
    <s v="C-IV"/>
    <x v="0"/>
    <x v="4"/>
    <n v="2016"/>
    <s v="2015/16"/>
    <n v="0.97450000000000003"/>
    <n v="0.13070000000000001"/>
    <n v="0.24179999999999999"/>
    <n v="0.29189999999999999"/>
    <n v="0.33550000000000002"/>
  </r>
  <r>
    <x v="4"/>
    <s v="C-IV"/>
    <x v="0"/>
    <x v="4"/>
    <n v="2016"/>
    <s v="2015/16"/>
    <n v="0.94830000000000003"/>
    <n v="0.14510000000000001"/>
    <n v="0.22320000000000001"/>
    <n v="0.24060000000000001"/>
    <n v="0.26719999999999999"/>
  </r>
  <r>
    <x v="5"/>
    <s v="C-IV"/>
    <x v="0"/>
    <x v="4"/>
    <n v="2016"/>
    <s v="2015/16"/>
    <n v="0.9274"/>
    <n v="9.7600000000000006E-2"/>
    <n v="0.21890000000000001"/>
    <n v="0.33"/>
    <n v="0.38379999999999997"/>
  </r>
  <r>
    <x v="6"/>
    <s v="C-IV"/>
    <x v="0"/>
    <x v="4"/>
    <n v="2016"/>
    <s v="2015/16"/>
    <n v="0.97060000000000002"/>
    <n v="0.1045"/>
    <n v="0.18640000000000001"/>
    <n v="0.25"/>
    <n v="0.28179999999999999"/>
  </r>
  <r>
    <x v="7"/>
    <s v="CalWIN"/>
    <x v="0"/>
    <x v="4"/>
    <n v="2016"/>
    <s v="2015/16"/>
    <n v="0.97860000000000003"/>
    <n v="9.7199999999999995E-2"/>
    <n v="0.17899999999999999"/>
    <n v="6.2300000000000001E-2"/>
    <n v="9.98E-2"/>
  </r>
  <r>
    <x v="8"/>
    <s v="C-IV"/>
    <x v="0"/>
    <x v="4"/>
    <n v="2016"/>
    <s v="2015/16"/>
    <n v="0.94420000000000004"/>
    <n v="0.16919999999999999"/>
    <n v="0.2291"/>
    <n v="0.3795"/>
    <n v="0.40679999999999999"/>
  </r>
  <r>
    <x v="9"/>
    <s v="C-IV"/>
    <x v="0"/>
    <x v="4"/>
    <n v="2016"/>
    <s v="2015/16"/>
    <n v="0.95579999999999998"/>
    <n v="0.1181"/>
    <n v="0.1991"/>
    <n v="0.22409999999999999"/>
    <n v="0.25440000000000002"/>
  </r>
  <r>
    <x v="10"/>
    <s v="CalWIN"/>
    <x v="0"/>
    <x v="4"/>
    <n v="2016"/>
    <s v="2015/16"/>
    <n v="0.91020000000000001"/>
    <n v="0.15290000000000001"/>
    <n v="0.27189999999999998"/>
    <n v="9.8799999999999999E-2"/>
    <n v="0.14860000000000001"/>
  </r>
  <r>
    <x v="11"/>
    <s v="C-IV"/>
    <x v="0"/>
    <x v="4"/>
    <n v="2016"/>
    <s v="2015/16"/>
    <n v="0.97789999999999999"/>
    <n v="0.1487"/>
    <n v="0.2374"/>
    <n v="0.21340000000000001"/>
    <n v="0.21820000000000001"/>
  </r>
  <r>
    <x v="12"/>
    <s v="C-IV"/>
    <x v="0"/>
    <x v="4"/>
    <n v="2016"/>
    <s v="2015/16"/>
    <n v="0.9657"/>
    <n v="0.1396"/>
    <n v="0.22509999999999999"/>
    <n v="0.29099999999999998"/>
    <n v="0.31940000000000002"/>
  </r>
  <r>
    <x v="13"/>
    <s v="C-IV"/>
    <x v="0"/>
    <x v="4"/>
    <n v="2016"/>
    <s v="2015/16"/>
    <n v="0.93710000000000004"/>
    <n v="0.17399999999999999"/>
    <n v="0.26279999999999998"/>
    <n v="0.25669999999999998"/>
    <n v="0.2959"/>
  </r>
  <r>
    <x v="14"/>
    <s v="C-IV"/>
    <x v="0"/>
    <x v="4"/>
    <n v="2016"/>
    <s v="2015/16"/>
    <n v="0.9"/>
    <n v="0.13969999999999999"/>
    <n v="0.21829999999999999"/>
    <n v="0.3362"/>
    <n v="0.3624"/>
  </r>
  <r>
    <x v="15"/>
    <s v="C-IV"/>
    <x v="0"/>
    <x v="4"/>
    <n v="2016"/>
    <s v="2015/16"/>
    <n v="0.93979999999999997"/>
    <n v="0.1958"/>
    <n v="0.2923"/>
    <n v="0.1862"/>
    <n v="0.21729999999999999"/>
  </r>
  <r>
    <x v="16"/>
    <s v="C-IV"/>
    <x v="0"/>
    <x v="4"/>
    <n v="2016"/>
    <s v="2015/16"/>
    <n v="0.97130000000000005"/>
    <n v="0.21429999999999999"/>
    <n v="0.3"/>
    <n v="0.21579999999999999"/>
    <n v="0.24740000000000001"/>
  </r>
  <r>
    <x v="17"/>
    <s v="C-IV"/>
    <x v="0"/>
    <x v="4"/>
    <n v="2016"/>
    <s v="2015/16"/>
    <n v="0.93089999999999995"/>
    <n v="8.0299999999999996E-2"/>
    <n v="0.17430000000000001"/>
    <n v="0.32419999999999999"/>
    <n v="0.3654"/>
  </r>
  <r>
    <x v="18"/>
    <s v="C-IV"/>
    <x v="0"/>
    <x v="4"/>
    <n v="2016"/>
    <s v="2015/16"/>
    <n v="0.90310000000000001"/>
    <n v="5.2499999999999998E-2"/>
    <n v="0.1575"/>
    <n v="0.2238"/>
    <n v="0.24030000000000001"/>
  </r>
  <r>
    <x v="19"/>
    <s v="LRS"/>
    <x v="0"/>
    <x v="4"/>
    <n v="2016"/>
    <s v="2015/16"/>
    <n v="0.89459999999999995"/>
    <n v="7.7999999999999996E-3"/>
    <n v="3.3500000000000002E-2"/>
    <n v="2.0999999999999999E-3"/>
    <n v="2.75E-2"/>
  </r>
  <r>
    <x v="20"/>
    <s v="C-IV"/>
    <x v="0"/>
    <x v="4"/>
    <n v="2016"/>
    <s v="2015/16"/>
    <n v="0.96830000000000005"/>
    <n v="0.1537"/>
    <n v="0.2492"/>
    <n v="0.16789999999999999"/>
    <n v="0.19500000000000001"/>
  </r>
  <r>
    <x v="21"/>
    <s v="C-IV"/>
    <x v="0"/>
    <x v="4"/>
    <n v="2016"/>
    <s v="2015/16"/>
    <n v="0.9244"/>
    <n v="0.18640000000000001"/>
    <n v="0.27810000000000001"/>
    <n v="0.34150000000000003"/>
    <n v="0.39229999999999998"/>
  </r>
  <r>
    <x v="22"/>
    <s v="C-IV"/>
    <x v="0"/>
    <x v="4"/>
    <n v="2016"/>
    <s v="2015/16"/>
    <n v="0.93100000000000005"/>
    <n v="8.7999999999999995E-2"/>
    <n v="0.15140000000000001"/>
    <n v="0.19719999999999999"/>
    <n v="0.21129999999999999"/>
  </r>
  <r>
    <x v="23"/>
    <s v="C-IV"/>
    <x v="0"/>
    <x v="4"/>
    <n v="2016"/>
    <s v="2015/16"/>
    <n v="0.95669999999999999"/>
    <n v="0.21379999999999999"/>
    <n v="0.32829999999999998"/>
    <n v="0.28749999999999998"/>
    <n v="0.34960000000000002"/>
  </r>
  <r>
    <x v="24"/>
    <s v="C-IV"/>
    <x v="0"/>
    <x v="4"/>
    <n v="2016"/>
    <s v="2015/16"/>
    <n v="0.96350000000000002"/>
    <n v="0.18740000000000001"/>
    <n v="0.28970000000000001"/>
    <n v="0.30669999999999997"/>
    <n v="0.34179999999999999"/>
  </r>
  <r>
    <x v="25"/>
    <s v="C-IV"/>
    <x v="0"/>
    <x v="4"/>
    <n v="2016"/>
    <s v="2015/16"/>
    <n v="0.92679999999999996"/>
    <n v="0.14560000000000001"/>
    <n v="0.2089"/>
    <n v="0.18990000000000001"/>
    <n v="0.20250000000000001"/>
  </r>
  <r>
    <x v="26"/>
    <s v="C-IV"/>
    <x v="0"/>
    <x v="4"/>
    <n v="2016"/>
    <s v="2015/16"/>
    <n v="0.91890000000000005"/>
    <n v="5.9299999999999999E-2"/>
    <n v="0.1186"/>
    <n v="9.3200000000000005E-2"/>
    <n v="0.12709999999999999"/>
  </r>
  <r>
    <x v="27"/>
    <s v="C-IV"/>
    <x v="0"/>
    <x v="4"/>
    <n v="2016"/>
    <s v="2015/16"/>
    <n v="0.95950000000000002"/>
    <n v="0.15260000000000001"/>
    <n v="0.24079999999999999"/>
    <n v="0.161"/>
    <n v="0.18659999999999999"/>
  </r>
  <r>
    <x v="28"/>
    <s v="C-IV"/>
    <x v="0"/>
    <x v="4"/>
    <n v="2016"/>
    <s v="2015/16"/>
    <n v="0.93910000000000005"/>
    <n v="0.1036"/>
    <n v="0.1817"/>
    <n v="0.17419999999999999"/>
    <n v="0.2072"/>
  </r>
  <r>
    <x v="29"/>
    <s v="C-IV"/>
    <x v="0"/>
    <x v="4"/>
    <n v="2016"/>
    <s v="2015/16"/>
    <n v="0.85919999999999996"/>
    <n v="0.1096"/>
    <n v="0.18140000000000001"/>
    <n v="0.27160000000000001"/>
    <n v="0.2974"/>
  </r>
  <r>
    <x v="30"/>
    <s v="CalWIN"/>
    <x v="0"/>
    <x v="4"/>
    <n v="2016"/>
    <s v="2015/16"/>
    <n v="0.99380000000000002"/>
    <n v="0.1074"/>
    <n v="0.2077"/>
    <n v="7.1499999999999994E-2"/>
    <n v="0.1169"/>
  </r>
  <r>
    <x v="31"/>
    <s v="CalWIN"/>
    <x v="0"/>
    <x v="4"/>
    <n v="2016"/>
    <s v="2015/16"/>
    <s v="n/a"/>
    <n v="0.10249999999999999"/>
    <n v="0.19009999999999999"/>
    <n v="6.7400000000000002E-2"/>
    <n v="0.10630000000000001"/>
  </r>
  <r>
    <x v="32"/>
    <s v="C-IV"/>
    <x v="0"/>
    <x v="4"/>
    <n v="2016"/>
    <s v="2015/16"/>
    <n v="0.82169999999999999"/>
    <n v="0.11409999999999999"/>
    <n v="0.18920000000000001"/>
    <n v="0.1832"/>
    <n v="0.18920000000000001"/>
  </r>
  <r>
    <x v="33"/>
    <s v="C-IV"/>
    <x v="0"/>
    <x v="4"/>
    <n v="2016"/>
    <s v="2015/16"/>
    <n v="0.94210000000000005"/>
    <n v="0.1767"/>
    <n v="0.27279999999999999"/>
    <n v="0.20300000000000001"/>
    <n v="0.23630000000000001"/>
  </r>
  <r>
    <x v="34"/>
    <s v="CalWIN"/>
    <x v="0"/>
    <x v="4"/>
    <n v="2016"/>
    <s v="2015/16"/>
    <n v="0.98980000000000001"/>
    <n v="0.12790000000000001"/>
    <n v="0.2223"/>
    <n v="9.98E-2"/>
    <n v="0.15060000000000001"/>
  </r>
  <r>
    <x v="35"/>
    <s v="C-IV"/>
    <x v="0"/>
    <x v="4"/>
    <n v="2016"/>
    <s v="2015/16"/>
    <n v="0.95299999999999996"/>
    <n v="0.1595"/>
    <n v="0.25929999999999997"/>
    <n v="0.2772"/>
    <n v="0.32490000000000002"/>
  </r>
  <r>
    <x v="36"/>
    <s v="C-IV"/>
    <x v="0"/>
    <x v="4"/>
    <n v="2016"/>
    <s v="2015/16"/>
    <n v="0.95"/>
    <n v="0.23"/>
    <n v="0.3271"/>
    <n v="0.2475"/>
    <n v="0.28139999999999998"/>
  </r>
  <r>
    <x v="37"/>
    <s v="CalWIN"/>
    <x v="0"/>
    <x v="4"/>
    <n v="2016"/>
    <s v="2015/16"/>
    <n v="0.98240000000000005"/>
    <n v="0.13389999999999999"/>
    <n v="0.23330000000000001"/>
    <n v="6.8400000000000002E-2"/>
    <n v="0.114"/>
  </r>
  <r>
    <x v="38"/>
    <s v="CalWIN"/>
    <x v="0"/>
    <x v="4"/>
    <n v="2016"/>
    <s v="2015/16"/>
    <n v="0.87570000000000003"/>
    <n v="0.1004"/>
    <n v="0.1847"/>
    <n v="8.4599999999999995E-2"/>
    <n v="0.12429999999999999"/>
  </r>
  <r>
    <x v="39"/>
    <s v="C-IV"/>
    <x v="0"/>
    <x v="4"/>
    <n v="2016"/>
    <s v="2015/16"/>
    <n v="0.90600000000000003"/>
    <n v="0.1822"/>
    <n v="0.2707"/>
    <n v="0.25729999999999997"/>
    <n v="0.29110000000000003"/>
  </r>
  <r>
    <x v="40"/>
    <s v="CalWIN"/>
    <x v="0"/>
    <x v="4"/>
    <n v="2016"/>
    <s v="2015/16"/>
    <n v="0.96220000000000006"/>
    <n v="7.7700000000000005E-2"/>
    <n v="0.16830000000000001"/>
    <n v="4.5100000000000001E-2"/>
    <n v="8.2299999999999998E-2"/>
  </r>
  <r>
    <x v="41"/>
    <s v="CalWIN"/>
    <x v="0"/>
    <x v="4"/>
    <n v="2016"/>
    <s v="2015/16"/>
    <n v="0.9022"/>
    <n v="0.11360000000000001"/>
    <n v="0.216"/>
    <n v="6.6500000000000004E-2"/>
    <n v="0.1148"/>
  </r>
  <r>
    <x v="42"/>
    <s v="CalWIN"/>
    <x v="0"/>
    <x v="4"/>
    <n v="2016"/>
    <s v="2015/16"/>
    <n v="0.92789999999999995"/>
    <n v="9.01E-2"/>
    <n v="0.1699"/>
    <n v="6.5100000000000005E-2"/>
    <n v="9.9000000000000005E-2"/>
  </r>
  <r>
    <x v="43"/>
    <s v="CalWIN"/>
    <x v="0"/>
    <x v="4"/>
    <n v="2016"/>
    <s v="2015/16"/>
    <n v="0.97440000000000004"/>
    <n v="2.3300000000000001E-2"/>
    <n v="0.12790000000000001"/>
    <n v="4.5999999999999999E-3"/>
    <n v="4.5400000000000003E-2"/>
  </r>
  <r>
    <x v="44"/>
    <s v="CalWIN"/>
    <x v="0"/>
    <x v="4"/>
    <n v="2016"/>
    <s v="2015/16"/>
    <n v="0.94689999999999996"/>
    <n v="1.3599999999999999E-2"/>
    <n v="8.5199999999999998E-2"/>
    <n v="6.6E-3"/>
    <n v="3.7100000000000001E-2"/>
  </r>
  <r>
    <x v="45"/>
    <s v="C-IV"/>
    <x v="0"/>
    <x v="4"/>
    <n v="2016"/>
    <s v="2015/16"/>
    <n v="0.98340000000000005"/>
    <n v="0.15809999999999999"/>
    <n v="0.25819999999999999"/>
    <n v="0.26829999999999998"/>
    <n v="0.3105"/>
  </r>
  <r>
    <x v="46"/>
    <s v="C-IV"/>
    <x v="0"/>
    <x v="4"/>
    <n v="2016"/>
    <s v="2015/16"/>
    <n v="0.88239999999999996"/>
    <n v="6.4500000000000002E-2"/>
    <n v="0.1613"/>
    <n v="3.2300000000000002E-2"/>
    <n v="9.6799999999999997E-2"/>
  </r>
  <r>
    <x v="47"/>
    <s v="C-IV"/>
    <x v="0"/>
    <x v="4"/>
    <n v="2016"/>
    <s v="2015/16"/>
    <n v="0.88890000000000002"/>
    <n v="0.1439"/>
    <n v="0.22539999999999999"/>
    <n v="0.25540000000000002"/>
    <n v="0.28539999999999999"/>
  </r>
  <r>
    <x v="48"/>
    <s v="CalWIN"/>
    <x v="0"/>
    <x v="4"/>
    <n v="2016"/>
    <s v="2015/16"/>
    <n v="0.9718"/>
    <n v="1.29E-2"/>
    <n v="0.12139999999999999"/>
    <n v="4.4000000000000003E-3"/>
    <n v="5.5399999999999998E-2"/>
  </r>
  <r>
    <x v="49"/>
    <s v="CalWIN"/>
    <x v="0"/>
    <x v="4"/>
    <n v="2016"/>
    <s v="2015/16"/>
    <n v="0.50919999999999999"/>
    <n v="0.1275"/>
    <n v="0.22770000000000001"/>
    <n v="7.2300000000000003E-2"/>
    <n v="0.1197"/>
  </r>
  <r>
    <x v="50"/>
    <s v="C-IV"/>
    <x v="0"/>
    <x v="4"/>
    <n v="2016"/>
    <s v="2015/16"/>
    <n v="0.91539999999999999"/>
    <n v="0.18590000000000001"/>
    <n v="0.29010000000000002"/>
    <n v="0.22420000000000001"/>
    <n v="0.26700000000000002"/>
  </r>
  <r>
    <x v="51"/>
    <s v="C-IV"/>
    <x v="0"/>
    <x v="4"/>
    <n v="2016"/>
    <s v="2015/16"/>
    <n v="0.88070000000000004"/>
    <n v="0.1709"/>
    <n v="0.24790000000000001"/>
    <n v="0.25769999999999998"/>
    <n v="0.28010000000000002"/>
  </r>
  <r>
    <x v="52"/>
    <s v="C-IV"/>
    <x v="0"/>
    <x v="4"/>
    <n v="2016"/>
    <s v="2015/16"/>
    <n v="0.96950000000000003"/>
    <n v="0.15"/>
    <n v="0.2492"/>
    <n v="0.29430000000000001"/>
    <n v="0.32379999999999998"/>
  </r>
  <r>
    <x v="53"/>
    <s v="C-IV"/>
    <x v="0"/>
    <x v="4"/>
    <n v="2016"/>
    <s v="2015/16"/>
    <n v="0.81200000000000006"/>
    <n v="0.12859999999999999"/>
    <n v="0.22819999999999999"/>
    <n v="0.30709999999999998"/>
    <n v="0.34849999999999998"/>
  </r>
  <r>
    <x v="54"/>
    <s v="CalWIN"/>
    <x v="0"/>
    <x v="4"/>
    <n v="2016"/>
    <s v="2015/16"/>
    <n v="0.98019999999999996"/>
    <n v="0.2137"/>
    <n v="0.32990000000000003"/>
    <n v="0.13769999999999999"/>
    <n v="0.19220000000000001"/>
  </r>
  <r>
    <x v="55"/>
    <s v="C-IV"/>
    <x v="0"/>
    <x v="4"/>
    <n v="2016"/>
    <s v="2015/16"/>
    <n v="0.96879999999999999"/>
    <n v="0.1333"/>
    <n v="0.22289999999999999"/>
    <n v="0.17810000000000001"/>
    <n v="0.2087"/>
  </r>
  <r>
    <x v="56"/>
    <s v="CalWIN"/>
    <x v="0"/>
    <x v="4"/>
    <n v="2016"/>
    <s v="2015/16"/>
    <n v="0.96740000000000004"/>
    <n v="0.16059999999999999"/>
    <n v="0.27460000000000001"/>
    <n v="0.1148"/>
    <n v="0.1663"/>
  </r>
  <r>
    <x v="57"/>
    <s v="CalWIN"/>
    <x v="0"/>
    <x v="4"/>
    <n v="2016"/>
    <s v="2015/16"/>
    <n v="0.95630000000000004"/>
    <n v="9.4600000000000004E-2"/>
    <n v="0.1794"/>
    <n v="7.2300000000000003E-2"/>
    <n v="0.1231"/>
  </r>
  <r>
    <x v="58"/>
    <s v="C-IV"/>
    <x v="0"/>
    <x v="4"/>
    <n v="2016"/>
    <s v="2015/16"/>
    <n v="0.9677"/>
    <n v="0.2011"/>
    <n v="0.28810000000000002"/>
    <n v="0.34239999999999998"/>
    <n v="0.37140000000000001"/>
  </r>
  <r>
    <x v="0"/>
    <s v="n/a"/>
    <x v="1"/>
    <x v="4"/>
    <n v="2016"/>
    <s v="2015/16"/>
    <n v="0.92510000000000003"/>
    <n v="0.15109999999999998"/>
    <n v="0.2427"/>
    <n v="0.11789999999999999"/>
    <n v="0.16190000000000002"/>
  </r>
  <r>
    <x v="1"/>
    <s v="CalWIN"/>
    <x v="1"/>
    <x v="4"/>
    <n v="2016"/>
    <s v="2015/16"/>
    <n v="0.93230000000000002"/>
    <n v="0.1091"/>
    <n v="0.20899999999999999"/>
    <n v="7.8399999999999997E-2"/>
    <n v="0.1389"/>
  </r>
  <r>
    <x v="2"/>
    <s v="C-IV"/>
    <x v="1"/>
    <x v="4"/>
    <n v="2016"/>
    <s v="2015/16"/>
    <n v="0.63639999999999997"/>
    <n v="0.17649999999999999"/>
    <n v="0.23530000000000001"/>
    <n v="5.8799999999999998E-2"/>
    <n v="5.8799999999999998E-2"/>
  </r>
  <r>
    <x v="3"/>
    <s v="C-IV"/>
    <x v="1"/>
    <x v="4"/>
    <n v="2016"/>
    <s v="2015/16"/>
    <n v="0.95899999999999996"/>
    <n v="9.5000000000000001E-2"/>
    <n v="0.1923"/>
    <n v="0.25109999999999999"/>
    <n v="0.27379999999999999"/>
  </r>
  <r>
    <x v="4"/>
    <s v="C-IV"/>
    <x v="1"/>
    <x v="4"/>
    <n v="2016"/>
    <s v="2015/16"/>
    <n v="0.93859999999999999"/>
    <n v="0.1444"/>
    <n v="0.22839999999999999"/>
    <n v="0.24170000000000003"/>
    <n v="0.27639999999999998"/>
  </r>
  <r>
    <x v="5"/>
    <s v="C-IV"/>
    <x v="1"/>
    <x v="4"/>
    <n v="2016"/>
    <s v="2015/16"/>
    <n v="0.96399999999999997"/>
    <n v="8.6699999999999999E-2"/>
    <n v="0.1905"/>
    <n v="0.31120000000000003"/>
    <n v="0.35710000000000003"/>
  </r>
  <r>
    <x v="6"/>
    <s v="C-IV"/>
    <x v="1"/>
    <x v="4"/>
    <n v="2016"/>
    <s v="2015/16"/>
    <n v="0.98729999999999996"/>
    <n v="7.8399999999999997E-2"/>
    <n v="0.14219999999999999"/>
    <n v="0.24510000000000001"/>
    <n v="0.27449999999999997"/>
  </r>
  <r>
    <x v="7"/>
    <s v="CalWIN"/>
    <x v="1"/>
    <x v="4"/>
    <n v="2016"/>
    <s v="2015/16"/>
    <n v="0.98380000000000001"/>
    <n v="9.8100000000000007E-2"/>
    <n v="0.17760000000000001"/>
    <n v="6.8400000000000002E-2"/>
    <n v="0.1114"/>
  </r>
  <r>
    <x v="8"/>
    <s v="C-IV"/>
    <x v="1"/>
    <x v="4"/>
    <n v="2016"/>
    <s v="2015/16"/>
    <n v="0.9355"/>
    <n v="0.1686"/>
    <n v="0.23860000000000001"/>
    <n v="0.45270000000000005"/>
    <n v="0.48299999999999998"/>
  </r>
  <r>
    <x v="9"/>
    <s v="C-IV"/>
    <x v="1"/>
    <x v="4"/>
    <n v="2016"/>
    <s v="2015/16"/>
    <n v="0.98550000000000004"/>
    <n v="0.1232"/>
    <n v="0.2311"/>
    <n v="0.2273"/>
    <n v="0.2626"/>
  </r>
  <r>
    <x v="10"/>
    <s v="CalWIN"/>
    <x v="1"/>
    <x v="4"/>
    <n v="2016"/>
    <s v="2015/16"/>
    <n v="0.96870000000000001"/>
    <n v="0.15629999999999999"/>
    <n v="0.2697"/>
    <n v="0.12240000000000001"/>
    <n v="0.18609999999999999"/>
  </r>
  <r>
    <x v="11"/>
    <s v="C-IV"/>
    <x v="1"/>
    <x v="4"/>
    <n v="2016"/>
    <s v="2015/16"/>
    <n v="0.98650000000000004"/>
    <n v="0.12939999999999999"/>
    <n v="0.1802"/>
    <n v="0.1396"/>
    <n v="0.1497"/>
  </r>
  <r>
    <x v="12"/>
    <s v="C-IV"/>
    <x v="1"/>
    <x v="4"/>
    <n v="2016"/>
    <s v="2015/16"/>
    <n v="0.98529999999999995"/>
    <n v="0.16300000000000001"/>
    <n v="0.2382"/>
    <n v="0.26579999999999998"/>
    <n v="0.29530000000000001"/>
  </r>
  <r>
    <x v="13"/>
    <s v="C-IV"/>
    <x v="1"/>
    <x v="4"/>
    <n v="2016"/>
    <s v="2015/16"/>
    <n v="0.93569999999999998"/>
    <n v="0.17699999999999999"/>
    <n v="0.2707"/>
    <n v="0.25879999999999997"/>
    <n v="0.3019"/>
  </r>
  <r>
    <x v="14"/>
    <s v="C-IV"/>
    <x v="1"/>
    <x v="4"/>
    <n v="2016"/>
    <s v="2015/16"/>
    <n v="0.89170000000000005"/>
    <n v="0.13100000000000001"/>
    <n v="0.24210000000000001"/>
    <n v="0.30159999999999998"/>
    <n v="0.32539999999999997"/>
  </r>
  <r>
    <x v="15"/>
    <s v="C-IV"/>
    <x v="1"/>
    <x v="4"/>
    <n v="2016"/>
    <s v="2015/16"/>
    <n v="0.9446"/>
    <n v="0.20610000000000001"/>
    <n v="0.30210000000000004"/>
    <n v="0.19769999999999999"/>
    <n v="0.23399999999999999"/>
  </r>
  <r>
    <x v="16"/>
    <s v="C-IV"/>
    <x v="1"/>
    <x v="4"/>
    <n v="2016"/>
    <s v="2015/16"/>
    <n v="0.96650000000000003"/>
    <n v="0.2235"/>
    <n v="0.31679999999999997"/>
    <n v="0.2722"/>
    <n v="0.31190000000000001"/>
  </r>
  <r>
    <x v="17"/>
    <s v="C-IV"/>
    <x v="1"/>
    <x v="4"/>
    <n v="2016"/>
    <s v="2015/16"/>
    <n v="0.93379999999999996"/>
    <n v="0.1033"/>
    <n v="0.18049999999999999"/>
    <n v="0.43740000000000001"/>
    <n v="0.48869999999999997"/>
  </r>
  <r>
    <x v="18"/>
    <s v="C-IV"/>
    <x v="1"/>
    <x v="4"/>
    <n v="2016"/>
    <s v="2015/16"/>
    <n v="0.75319999999999998"/>
    <n v="9.4899999999999998E-2"/>
    <n v="0.15720000000000001"/>
    <n v="0.23850000000000002"/>
    <n v="0.26829999999999998"/>
  </r>
  <r>
    <x v="19"/>
    <s v="LRS"/>
    <x v="1"/>
    <x v="4"/>
    <n v="2016"/>
    <s v="2015/16"/>
    <n v="0.8286"/>
    <n v="0.15810000000000002"/>
    <n v="0.23809999999999998"/>
    <n v="5.0000000000000001E-4"/>
    <n v="3.9199999999999999E-2"/>
  </r>
  <r>
    <x v="20"/>
    <s v="C-IV"/>
    <x v="1"/>
    <x v="4"/>
    <n v="2016"/>
    <s v="2015/16"/>
    <n v="0.96840000000000004"/>
    <n v="0.17370000000000002"/>
    <n v="0.26329999999999998"/>
    <n v="0.1898"/>
    <n v="0.2266"/>
  </r>
  <r>
    <x v="21"/>
    <s v="C-IV"/>
    <x v="1"/>
    <x v="4"/>
    <n v="2016"/>
    <s v="2015/16"/>
    <n v="0.93240000000000001"/>
    <n v="0.1507"/>
    <n v="0.24170000000000003"/>
    <n v="0.24239999999999998"/>
    <n v="0.2802"/>
  </r>
  <r>
    <x v="22"/>
    <s v="C-IV"/>
    <x v="1"/>
    <x v="4"/>
    <n v="2016"/>
    <s v="2015/16"/>
    <n v="0.96509999999999996"/>
    <n v="0.14000000000000001"/>
    <n v="0.22500000000000001"/>
    <n v="0.27"/>
    <n v="0.28499999999999998"/>
  </r>
  <r>
    <x v="23"/>
    <s v="C-IV"/>
    <x v="1"/>
    <x v="4"/>
    <n v="2016"/>
    <s v="2015/16"/>
    <n v="0.97409999999999997"/>
    <n v="0.1757"/>
    <n v="0.28939999999999999"/>
    <n v="0.2802"/>
    <n v="0.33179999999999998"/>
  </r>
  <r>
    <x v="24"/>
    <s v="C-IV"/>
    <x v="1"/>
    <x v="4"/>
    <n v="2016"/>
    <s v="2015/16"/>
    <n v="0.95820000000000005"/>
    <n v="0.18789999999999998"/>
    <n v="0.28059999999999996"/>
    <n v="0.31159999999999999"/>
    <n v="0.34369999999999995"/>
  </r>
  <r>
    <x v="25"/>
    <s v="C-IV"/>
    <x v="1"/>
    <x v="4"/>
    <n v="2016"/>
    <s v="2015/16"/>
    <n v="0.86670000000000003"/>
    <n v="0.20980000000000001"/>
    <n v="0.2727"/>
    <n v="0.23780000000000001"/>
    <n v="0.25869999999999999"/>
  </r>
  <r>
    <x v="26"/>
    <s v="C-IV"/>
    <x v="1"/>
    <x v="4"/>
    <n v="2016"/>
    <s v="2015/16"/>
    <n v="0.98680000000000001"/>
    <n v="6.59E-2"/>
    <n v="0.13769999999999999"/>
    <n v="0.1497"/>
    <n v="0.16170000000000001"/>
  </r>
  <r>
    <x v="27"/>
    <s v="C-IV"/>
    <x v="1"/>
    <x v="4"/>
    <n v="2016"/>
    <s v="2015/16"/>
    <n v="0.97099999999999997"/>
    <n v="0.18489999999999998"/>
    <n v="0.29320000000000002"/>
    <n v="0.22089999999999999"/>
    <n v="0.26100000000000001"/>
  </r>
  <r>
    <x v="28"/>
    <s v="C-IV"/>
    <x v="1"/>
    <x v="4"/>
    <n v="2016"/>
    <s v="2015/16"/>
    <n v="0.9607"/>
    <n v="0.1198"/>
    <n v="0.20449999999999999"/>
    <n v="0.22030000000000002"/>
    <n v="0.25650000000000001"/>
  </r>
  <r>
    <x v="29"/>
    <s v="C-IV"/>
    <x v="1"/>
    <x v="4"/>
    <n v="2016"/>
    <s v="2015/16"/>
    <n v="0.871"/>
    <n v="8.1699999999999995E-2"/>
    <n v="0.1464"/>
    <n v="0.23949999999999999"/>
    <n v="0.28520000000000001"/>
  </r>
  <r>
    <x v="30"/>
    <s v="CalWIN"/>
    <x v="1"/>
    <x v="4"/>
    <n v="2016"/>
    <s v="2015/16"/>
    <n v="0.995"/>
    <n v="0.107"/>
    <n v="0.20010000000000003"/>
    <n v="8.09E-2"/>
    <n v="0.128"/>
  </r>
  <r>
    <x v="31"/>
    <s v="CalWIN"/>
    <x v="1"/>
    <x v="4"/>
    <n v="2016"/>
    <s v="2015/16"/>
    <n v="0.9153"/>
    <n v="8.4700000000000011E-2"/>
    <n v="0.16760000000000003"/>
    <n v="4.7400000000000005E-2"/>
    <n v="7.8200000000000006E-2"/>
  </r>
  <r>
    <x v="32"/>
    <s v="C-IV"/>
    <x v="1"/>
    <x v="4"/>
    <n v="2016"/>
    <s v="2015/16"/>
    <n v="0.8851"/>
    <n v="8.9499999999999996E-2"/>
    <n v="0.16339999999999999"/>
    <n v="0.17899999999999999"/>
    <n v="0.23350000000000001"/>
  </r>
  <r>
    <x v="33"/>
    <s v="C-IV"/>
    <x v="1"/>
    <x v="4"/>
    <n v="2016"/>
    <s v="2015/16"/>
    <n v="0.9456"/>
    <n v="0.17430000000000001"/>
    <n v="0.26579999999999998"/>
    <n v="0.2225"/>
    <n v="0.26329999999999998"/>
  </r>
  <r>
    <x v="34"/>
    <s v="CalWIN"/>
    <x v="1"/>
    <x v="4"/>
    <n v="2016"/>
    <s v="2015/16"/>
    <n v="0.99209999999999998"/>
    <n v="0.14180000000000001"/>
    <n v="0.23929999999999998"/>
    <n v="9.7200000000000009E-2"/>
    <n v="0.15029999999999999"/>
  </r>
  <r>
    <x v="35"/>
    <s v="C-IV"/>
    <x v="1"/>
    <x v="4"/>
    <n v="2016"/>
    <s v="2015/16"/>
    <n v="0.93259999999999998"/>
    <n v="0.1673"/>
    <n v="0.26769999999999999"/>
    <n v="0.37729999999999997"/>
    <n v="0.41820000000000002"/>
  </r>
  <r>
    <x v="36"/>
    <s v="C-IV"/>
    <x v="1"/>
    <x v="4"/>
    <n v="2016"/>
    <s v="2015/16"/>
    <n v="0.96109999999999995"/>
    <n v="0.2286"/>
    <n v="0.32179999999999997"/>
    <n v="0.25719999999999998"/>
    <n v="0.29580000000000001"/>
  </r>
  <r>
    <x v="37"/>
    <s v="CalWIN"/>
    <x v="1"/>
    <x v="4"/>
    <n v="2016"/>
    <s v="2015/16"/>
    <n v="0.98040000000000005"/>
    <n v="0.12359999999999999"/>
    <n v="0.22"/>
    <n v="6.9099999999999995E-2"/>
    <n v="0.1168"/>
  </r>
  <r>
    <x v="38"/>
    <s v="CalWIN"/>
    <x v="1"/>
    <x v="4"/>
    <n v="2016"/>
    <s v="2015/16"/>
    <n v="0.89959999999999996"/>
    <n v="0.11"/>
    <n v="0.19469999999999998"/>
    <n v="8.9499999999999996E-2"/>
    <n v="0.13339999999999999"/>
  </r>
  <r>
    <x v="39"/>
    <s v="C-IV"/>
    <x v="1"/>
    <x v="4"/>
    <n v="2016"/>
    <s v="2015/16"/>
    <n v="0.90659999999999996"/>
    <n v="0.17530000000000001"/>
    <n v="0.26469999999999999"/>
    <n v="0.26819999999999999"/>
    <n v="0.30469999999999997"/>
  </r>
  <r>
    <x v="40"/>
    <s v="CalWIN"/>
    <x v="1"/>
    <x v="4"/>
    <n v="2016"/>
    <s v="2015/16"/>
    <n v="0.97760000000000002"/>
    <n v="8.0199999999999994E-2"/>
    <n v="0.15539999999999998"/>
    <n v="6.0400000000000002E-2"/>
    <n v="0.105"/>
  </r>
  <r>
    <x v="41"/>
    <s v="CalWIN"/>
    <x v="1"/>
    <x v="4"/>
    <n v="2016"/>
    <s v="2015/16"/>
    <n v="0.88549999999999995"/>
    <n v="0.1057"/>
    <n v="0.21460000000000001"/>
    <n v="6.8600000000000008E-2"/>
    <n v="0.11509999999999999"/>
  </r>
  <r>
    <x v="42"/>
    <s v="CalWIN"/>
    <x v="1"/>
    <x v="4"/>
    <n v="2016"/>
    <s v="2015/16"/>
    <n v="0.93149999999999999"/>
    <n v="9.2899999999999996E-2"/>
    <n v="0.17879999999999999"/>
    <n v="6.7599999999999993E-2"/>
    <n v="0.11310000000000001"/>
  </r>
  <r>
    <x v="43"/>
    <s v="CalWIN"/>
    <x v="1"/>
    <x v="4"/>
    <n v="2016"/>
    <s v="2015/16"/>
    <n v="0.98829999999999996"/>
    <n v="1.8000000000000002E-2"/>
    <n v="0.1108"/>
    <n v="9.1999999999999998E-3"/>
    <n v="4.8499999999999995E-2"/>
  </r>
  <r>
    <x v="44"/>
    <s v="CalWIN"/>
    <x v="1"/>
    <x v="4"/>
    <n v="2016"/>
    <s v="2015/16"/>
    <n v="0.9718"/>
    <n v="1.46E-2"/>
    <n v="9.6000000000000002E-2"/>
    <n v="6.4000000000000003E-3"/>
    <n v="4.1399999999999999E-2"/>
  </r>
  <r>
    <x v="45"/>
    <s v="C-IV"/>
    <x v="1"/>
    <x v="4"/>
    <n v="2016"/>
    <s v="2015/16"/>
    <n v="0.98029999999999995"/>
    <n v="0.16800000000000001"/>
    <n v="0.25969999999999999"/>
    <n v="0.28570000000000001"/>
    <n v="0.32719999999999999"/>
  </r>
  <r>
    <x v="46"/>
    <s v="C-IV"/>
    <x v="1"/>
    <x v="4"/>
    <n v="2016"/>
    <s v="2015/16"/>
    <n v="1"/>
    <n v="3.7000000000000005E-2"/>
    <n v="0.22219999999999998"/>
    <n v="0.14810000000000001"/>
    <n v="0.1852"/>
  </r>
  <r>
    <x v="47"/>
    <s v="C-IV"/>
    <x v="1"/>
    <x v="4"/>
    <n v="2016"/>
    <s v="2015/16"/>
    <n v="0.88090000000000002"/>
    <n v="0.11199999999999999"/>
    <n v="0.20449999999999999"/>
    <n v="0.34310000000000002"/>
    <n v="0.38380000000000003"/>
  </r>
  <r>
    <x v="48"/>
    <s v="CalWIN"/>
    <x v="1"/>
    <x v="4"/>
    <n v="2016"/>
    <s v="2015/16"/>
    <s v="n/a"/>
    <n v="1.5600000000000001E-2"/>
    <n v="0.11630000000000001"/>
    <n v="6.6E-3"/>
    <n v="5.8799999999999998E-2"/>
  </r>
  <r>
    <x v="49"/>
    <s v="CalWIN"/>
    <x v="1"/>
    <x v="4"/>
    <n v="2016"/>
    <s v="2015/16"/>
    <n v="0.5867"/>
    <n v="0.11509999999999999"/>
    <n v="0.21109999999999998"/>
    <n v="7.8299999999999995E-2"/>
    <n v="0.13019999999999998"/>
  </r>
  <r>
    <x v="50"/>
    <s v="C-IV"/>
    <x v="1"/>
    <x v="4"/>
    <n v="2016"/>
    <s v="2015/16"/>
    <n v="0.92520000000000002"/>
    <n v="0.18429999999999999"/>
    <n v="0.2843"/>
    <n v="0.2646"/>
    <n v="0.31509999999999999"/>
  </r>
  <r>
    <x v="51"/>
    <s v="C-IV"/>
    <x v="1"/>
    <x v="4"/>
    <n v="2016"/>
    <s v="2015/16"/>
    <n v="0.89959999999999996"/>
    <n v="0.15590000000000001"/>
    <n v="0.218"/>
    <n v="0.28160000000000002"/>
    <n v="0.30809999999999998"/>
  </r>
  <r>
    <x v="52"/>
    <s v="C-IV"/>
    <x v="1"/>
    <x v="4"/>
    <n v="2016"/>
    <s v="2015/16"/>
    <n v="0.95399999999999996"/>
    <n v="0.16420000000000001"/>
    <n v="0.25239999999999996"/>
    <n v="0.28949999999999998"/>
    <n v="0.32240000000000002"/>
  </r>
  <r>
    <x v="53"/>
    <s v="C-IV"/>
    <x v="1"/>
    <x v="4"/>
    <n v="2016"/>
    <s v="2015/16"/>
    <n v="0.72170000000000001"/>
    <n v="8.5500000000000007E-2"/>
    <n v="0.188"/>
    <n v="0.23929999999999998"/>
    <n v="0.26069999999999999"/>
  </r>
  <r>
    <x v="54"/>
    <s v="CalWIN"/>
    <x v="1"/>
    <x v="4"/>
    <n v="2016"/>
    <s v="2015/16"/>
    <n v="0.9869"/>
    <n v="0.21379999999999999"/>
    <n v="0.3387"/>
    <n v="0.1772"/>
    <n v="0.25469999999999998"/>
  </r>
  <r>
    <x v="55"/>
    <s v="C-IV"/>
    <x v="1"/>
    <x v="4"/>
    <n v="2016"/>
    <s v="2015/16"/>
    <n v="0.98499999999999999"/>
    <n v="7.2999999999999995E-2"/>
    <n v="0.17280000000000001"/>
    <n v="0.13900000000000001"/>
    <n v="0.18260000000000001"/>
  </r>
  <r>
    <x v="56"/>
    <s v="CalWIN"/>
    <x v="1"/>
    <x v="4"/>
    <n v="2016"/>
    <s v="2015/16"/>
    <n v="0.96789999999999998"/>
    <n v="0.14480000000000001"/>
    <n v="0.25750000000000001"/>
    <n v="0.1225"/>
    <n v="0.17980000000000002"/>
  </r>
  <r>
    <x v="57"/>
    <s v="CalWIN"/>
    <x v="1"/>
    <x v="4"/>
    <n v="2016"/>
    <s v="2015/16"/>
    <n v="0.93300000000000005"/>
    <n v="0.1157"/>
    <n v="0.214"/>
    <n v="8.5699999999999998E-2"/>
    <n v="0.13519999999999999"/>
  </r>
  <r>
    <x v="58"/>
    <s v="C-IV"/>
    <x v="1"/>
    <x v="4"/>
    <n v="2016"/>
    <s v="2015/16"/>
    <n v="0.98019999999999996"/>
    <n v="0.21920000000000001"/>
    <n v="0.2928"/>
    <n v="0.3725"/>
    <n v="0.40340000000000004"/>
  </r>
  <r>
    <x v="0"/>
    <s v="n/a"/>
    <x v="2"/>
    <x v="4"/>
    <n v="2016"/>
    <s v="2016/17"/>
    <m/>
    <n v="0.1416"/>
    <n v="0.23129999999999998"/>
    <n v="0.11650000000000001"/>
    <n v="0.15429999999999999"/>
  </r>
  <r>
    <x v="1"/>
    <s v="CalWIN"/>
    <x v="2"/>
    <x v="4"/>
    <n v="2016"/>
    <s v="2016/17"/>
    <m/>
    <n v="0.10980000000000001"/>
    <n v="0.20760000000000001"/>
    <n v="7.7300000000000008E-2"/>
    <n v="0.13039999999999999"/>
  </r>
  <r>
    <x v="2"/>
    <s v="C-IV"/>
    <x v="2"/>
    <x v="4"/>
    <n v="2016"/>
    <s v="2016/17"/>
    <m/>
    <n v="7.1399999999999991E-2"/>
    <n v="0.28570000000000001"/>
    <n v="0"/>
    <n v="7.1399999999999991E-2"/>
  </r>
  <r>
    <x v="3"/>
    <s v="C-IV"/>
    <x v="2"/>
    <x v="4"/>
    <n v="2016"/>
    <s v="2016/17"/>
    <m/>
    <n v="0.1013"/>
    <n v="0.1696"/>
    <n v="0.2127"/>
    <n v="0.24809999999999999"/>
  </r>
  <r>
    <x v="4"/>
    <s v="C-IV"/>
    <x v="2"/>
    <x v="4"/>
    <n v="2016"/>
    <s v="2016/17"/>
    <m/>
    <n v="0.14400000000000002"/>
    <n v="0.23019999999999999"/>
    <n v="0.23309999999999997"/>
    <n v="0.26419999999999999"/>
  </r>
  <r>
    <x v="5"/>
    <s v="C-IV"/>
    <x v="2"/>
    <x v="4"/>
    <n v="2016"/>
    <s v="2016/17"/>
    <m/>
    <n v="8.6999999999999994E-2"/>
    <n v="0.182"/>
    <n v="0.30760000000000004"/>
    <n v="0.35590000000000005"/>
  </r>
  <r>
    <x v="6"/>
    <s v="C-IV"/>
    <x v="2"/>
    <x v="4"/>
    <n v="2016"/>
    <s v="2016/17"/>
    <m/>
    <n v="0.1295"/>
    <n v="0.19170000000000001"/>
    <n v="0.22800000000000001"/>
    <n v="0.25390000000000001"/>
  </r>
  <r>
    <x v="7"/>
    <s v="CalWIN"/>
    <x v="2"/>
    <x v="4"/>
    <n v="2016"/>
    <s v="2016/17"/>
    <m/>
    <n v="8.2299999999999998E-2"/>
    <n v="0.1603"/>
    <n v="5.2400000000000002E-2"/>
    <n v="8.9700000000000002E-2"/>
  </r>
  <r>
    <x v="8"/>
    <s v="C-IV"/>
    <x v="2"/>
    <x v="4"/>
    <n v="2016"/>
    <s v="2016/17"/>
    <m/>
    <n v="0.20610000000000001"/>
    <n v="0.28110000000000002"/>
    <n v="0.3407"/>
    <n v="0.36630000000000001"/>
  </r>
  <r>
    <x v="9"/>
    <s v="C-IV"/>
    <x v="2"/>
    <x v="4"/>
    <n v="2016"/>
    <s v="2016/17"/>
    <m/>
    <n v="0.14550000000000002"/>
    <n v="0.22969999999999999"/>
    <n v="0.2525"/>
    <n v="0.28649999999999998"/>
  </r>
  <r>
    <x v="10"/>
    <s v="CalWIN"/>
    <x v="2"/>
    <x v="4"/>
    <n v="2016"/>
    <s v="2016/17"/>
    <m/>
    <n v="0.1537"/>
    <n v="0.27629999999999999"/>
    <n v="0.11630000000000001"/>
    <n v="0.17510000000000001"/>
  </r>
  <r>
    <x v="11"/>
    <s v="C-IV"/>
    <x v="2"/>
    <x v="4"/>
    <n v="2016"/>
    <s v="2016/17"/>
    <m/>
    <n v="0.1246"/>
    <n v="0.17510000000000001"/>
    <n v="0.18100000000000002"/>
    <n v="0.20469999999999999"/>
  </r>
  <r>
    <x v="12"/>
    <s v="C-IV"/>
    <x v="2"/>
    <x v="4"/>
    <n v="2016"/>
    <s v="2016/17"/>
    <m/>
    <n v="0.1104"/>
    <n v="0.19059999999999999"/>
    <n v="0.26899999999999996"/>
    <n v="0.30109999999999998"/>
  </r>
  <r>
    <x v="13"/>
    <s v="C-IV"/>
    <x v="2"/>
    <x v="4"/>
    <n v="2016"/>
    <s v="2016/17"/>
    <m/>
    <n v="0.15869999999999998"/>
    <n v="0.24539999999999998"/>
    <n v="0.23319999999999999"/>
    <n v="0.26369999999999999"/>
  </r>
  <r>
    <x v="14"/>
    <s v="C-IV"/>
    <x v="2"/>
    <x v="4"/>
    <n v="2016"/>
    <s v="2016/17"/>
    <m/>
    <n v="0.1618"/>
    <n v="0.24480000000000002"/>
    <n v="0.35270000000000001"/>
    <n v="0.36099999999999999"/>
  </r>
  <r>
    <x v="15"/>
    <s v="C-IV"/>
    <x v="2"/>
    <x v="4"/>
    <n v="2016"/>
    <s v="2016/17"/>
    <m/>
    <n v="0.20760000000000001"/>
    <n v="0.30430000000000001"/>
    <n v="0.18059999999999998"/>
    <n v="0.2157"/>
  </r>
  <r>
    <x v="16"/>
    <s v="C-IV"/>
    <x v="2"/>
    <x v="4"/>
    <n v="2016"/>
    <s v="2016/17"/>
    <m/>
    <n v="0.2132"/>
    <n v="0.31569999999999998"/>
    <n v="0.22489999999999999"/>
    <n v="0.25640000000000002"/>
  </r>
  <r>
    <x v="17"/>
    <s v="C-IV"/>
    <x v="2"/>
    <x v="4"/>
    <n v="2016"/>
    <s v="2016/17"/>
    <m/>
    <n v="9.6600000000000005E-2"/>
    <n v="0.18010000000000001"/>
    <n v="0.4219"/>
    <n v="0.4829"/>
  </r>
  <r>
    <x v="18"/>
    <s v="C-IV"/>
    <x v="2"/>
    <x v="4"/>
    <n v="2016"/>
    <s v="2016/17"/>
    <m/>
    <n v="6.2199999999999998E-2"/>
    <n v="0.12689999999999999"/>
    <n v="0.27610000000000001"/>
    <n v="0.31340000000000001"/>
  </r>
  <r>
    <x v="19"/>
    <s v="LRS"/>
    <x v="2"/>
    <x v="4"/>
    <n v="2016"/>
    <s v="2016/17"/>
    <m/>
    <n v="0.12590000000000001"/>
    <n v="0.20170000000000002"/>
    <n v="2.0000000000000001E-4"/>
    <n v="3.0499999999999999E-2"/>
  </r>
  <r>
    <x v="20"/>
    <s v="C-IV"/>
    <x v="2"/>
    <x v="4"/>
    <n v="2016"/>
    <s v="2016/17"/>
    <m/>
    <n v="0.2006"/>
    <n v="0.29449999999999998"/>
    <n v="0.16500000000000001"/>
    <n v="0.20469999999999999"/>
  </r>
  <r>
    <x v="21"/>
    <s v="C-IV"/>
    <x v="2"/>
    <x v="4"/>
    <n v="2016"/>
    <s v="2016/17"/>
    <m/>
    <n v="0.1401"/>
    <n v="0.2263"/>
    <n v="0.23280000000000001"/>
    <n v="0.27629999999999999"/>
  </r>
  <r>
    <x v="22"/>
    <s v="C-IV"/>
    <x v="2"/>
    <x v="4"/>
    <n v="2016"/>
    <s v="2016/17"/>
    <m/>
    <n v="0.10619999999999999"/>
    <n v="0.15490000000000001"/>
    <n v="0.23449999999999999"/>
    <n v="0.26550000000000001"/>
  </r>
  <r>
    <x v="23"/>
    <s v="C-IV"/>
    <x v="2"/>
    <x v="4"/>
    <n v="2016"/>
    <s v="2016/17"/>
    <m/>
    <n v="0.16449999999999998"/>
    <n v="0.26530000000000004"/>
    <n v="0.22559999999999999"/>
    <n v="0.2621"/>
  </r>
  <r>
    <x v="24"/>
    <s v="C-IV"/>
    <x v="2"/>
    <x v="4"/>
    <n v="2016"/>
    <s v="2016/17"/>
    <m/>
    <n v="0.1938"/>
    <n v="0.2823"/>
    <n v="0.29239999999999999"/>
    <n v="0.32929999999999998"/>
  </r>
  <r>
    <x v="25"/>
    <s v="C-IV"/>
    <x v="2"/>
    <x v="4"/>
    <n v="2016"/>
    <s v="2016/17"/>
    <m/>
    <n v="0.12859999999999999"/>
    <n v="0.1857"/>
    <n v="0.31430000000000002"/>
    <n v="0.34289999999999998"/>
  </r>
  <r>
    <x v="26"/>
    <s v="C-IV"/>
    <x v="2"/>
    <x v="4"/>
    <n v="2016"/>
    <s v="2016/17"/>
    <m/>
    <n v="1.4199999999999999E-2"/>
    <n v="8.5099999999999995E-2"/>
    <n v="0.17019999999999999"/>
    <n v="0.17019999999999999"/>
  </r>
  <r>
    <x v="27"/>
    <s v="C-IV"/>
    <x v="2"/>
    <x v="4"/>
    <n v="2016"/>
    <s v="2016/17"/>
    <m/>
    <n v="0.222"/>
    <n v="0.3306"/>
    <n v="0.24679999999999999"/>
    <n v="0.29710000000000003"/>
  </r>
  <r>
    <x v="28"/>
    <s v="C-IV"/>
    <x v="2"/>
    <x v="4"/>
    <n v="2016"/>
    <s v="2016/17"/>
    <m/>
    <n v="0.10310000000000001"/>
    <n v="0.1825"/>
    <n v="0.24329999999999999"/>
    <n v="0.28350000000000003"/>
  </r>
  <r>
    <x v="29"/>
    <s v="C-IV"/>
    <x v="2"/>
    <x v="4"/>
    <n v="2016"/>
    <s v="2016/17"/>
    <m/>
    <n v="9.5199999999999993E-2"/>
    <n v="0.17660000000000001"/>
    <n v="0.18440000000000001"/>
    <n v="0.2165"/>
  </r>
  <r>
    <x v="30"/>
    <s v="CalWIN"/>
    <x v="2"/>
    <x v="4"/>
    <n v="2016"/>
    <s v="2016/17"/>
    <m/>
    <n v="0.1099"/>
    <n v="0.19980000000000001"/>
    <n v="7.9500000000000001E-2"/>
    <n v="0.12279999999999999"/>
  </r>
  <r>
    <x v="31"/>
    <s v="CalWIN"/>
    <x v="2"/>
    <x v="4"/>
    <n v="2016"/>
    <s v="2016/17"/>
    <m/>
    <n v="7.8100000000000003E-2"/>
    <n v="0.15279999999999999"/>
    <n v="5.3499999999999999E-2"/>
    <n v="8.1199999999999994E-2"/>
  </r>
  <r>
    <x v="32"/>
    <s v="C-IV"/>
    <x v="2"/>
    <x v="4"/>
    <n v="2016"/>
    <s v="2016/17"/>
    <m/>
    <n v="0.1023"/>
    <n v="0.19889999999999999"/>
    <n v="0.17050000000000001"/>
    <n v="0.20170000000000002"/>
  </r>
  <r>
    <x v="33"/>
    <s v="C-IV"/>
    <x v="2"/>
    <x v="4"/>
    <n v="2016"/>
    <s v="2016/17"/>
    <m/>
    <n v="0.1691"/>
    <n v="0.25769999999999998"/>
    <n v="0.20749999999999999"/>
    <n v="0.24010000000000001"/>
  </r>
  <r>
    <x v="34"/>
    <s v="CalWIN"/>
    <x v="2"/>
    <x v="4"/>
    <n v="2016"/>
    <s v="2016/17"/>
    <m/>
    <n v="0.12869999999999998"/>
    <n v="0.22020000000000001"/>
    <n v="8.5099999999999995E-2"/>
    <n v="0.129"/>
  </r>
  <r>
    <x v="35"/>
    <s v="C-IV"/>
    <x v="2"/>
    <x v="4"/>
    <n v="2016"/>
    <s v="2016/17"/>
    <m/>
    <n v="0.14949999999999999"/>
    <n v="0.23260000000000003"/>
    <n v="0.32390000000000002"/>
    <n v="0.36049999999999999"/>
  </r>
  <r>
    <x v="36"/>
    <s v="C-IV"/>
    <x v="2"/>
    <x v="4"/>
    <n v="2016"/>
    <s v="2016/17"/>
    <m/>
    <n v="0.2263"/>
    <n v="0.312"/>
    <n v="0.25719999999999998"/>
    <n v="0.28920000000000001"/>
  </r>
  <r>
    <x v="37"/>
    <s v="CalWIN"/>
    <x v="2"/>
    <x v="4"/>
    <n v="2016"/>
    <s v="2016/17"/>
    <m/>
    <n v="0.1195"/>
    <n v="0.21059999999999998"/>
    <n v="6.9699999999999998E-2"/>
    <n v="0.1103"/>
  </r>
  <r>
    <x v="38"/>
    <s v="CalWIN"/>
    <x v="2"/>
    <x v="4"/>
    <n v="2016"/>
    <s v="2016/17"/>
    <m/>
    <n v="0.1066"/>
    <n v="0.1961"/>
    <n v="8.8900000000000007E-2"/>
    <n v="0.12429999999999999"/>
  </r>
  <r>
    <x v="39"/>
    <s v="C-IV"/>
    <x v="2"/>
    <x v="4"/>
    <n v="2016"/>
    <s v="2016/17"/>
    <m/>
    <n v="0.17519999999999999"/>
    <n v="0.25659999999999999"/>
    <n v="0.28309999999999996"/>
    <n v="0.31290000000000001"/>
  </r>
  <r>
    <x v="40"/>
    <s v="CalWIN"/>
    <x v="2"/>
    <x v="4"/>
    <n v="2016"/>
    <s v="2016/17"/>
    <m/>
    <n v="0.08"/>
    <n v="0.15759999999999999"/>
    <n v="6.3700000000000007E-2"/>
    <n v="0.10050000000000001"/>
  </r>
  <r>
    <x v="41"/>
    <s v="CalWIN"/>
    <x v="2"/>
    <x v="4"/>
    <n v="2016"/>
    <s v="2016/17"/>
    <m/>
    <n v="0.10279999999999999"/>
    <n v="0.19489999999999999"/>
    <n v="7.2999999999999995E-2"/>
    <n v="0.10980000000000001"/>
  </r>
  <r>
    <x v="42"/>
    <s v="CalWIN"/>
    <x v="2"/>
    <x v="4"/>
    <n v="2016"/>
    <s v="2016/17"/>
    <m/>
    <n v="8.8599999999999998E-2"/>
    <n v="0.19039999999999999"/>
    <n v="6.5500000000000003E-2"/>
    <n v="0.1133"/>
  </r>
  <r>
    <x v="43"/>
    <s v="CalWIN"/>
    <x v="2"/>
    <x v="4"/>
    <n v="2016"/>
    <s v="2016/17"/>
    <m/>
    <n v="1.9199999999999998E-2"/>
    <n v="0.10580000000000001"/>
    <n v="8.199999999999999E-3"/>
    <n v="4.0899999999999999E-2"/>
  </r>
  <r>
    <x v="44"/>
    <s v="CalWIN"/>
    <x v="2"/>
    <x v="4"/>
    <n v="2016"/>
    <s v="2016/17"/>
    <m/>
    <n v="1.29E-2"/>
    <n v="0.1105"/>
    <n v="4.7999999999999996E-3"/>
    <n v="5.4600000000000003E-2"/>
  </r>
  <r>
    <x v="45"/>
    <s v="C-IV"/>
    <x v="2"/>
    <x v="4"/>
    <n v="2016"/>
    <s v="2016/17"/>
    <m/>
    <n v="0.14369999999999999"/>
    <n v="0.23089999999999999"/>
    <n v="0.26789999999999997"/>
    <n v="0.30230000000000001"/>
  </r>
  <r>
    <x v="46"/>
    <s v="C-IV"/>
    <x v="2"/>
    <x v="4"/>
    <n v="2016"/>
    <s v="2016/17"/>
    <m/>
    <n v="0.10529999999999999"/>
    <n v="0.18420000000000003"/>
    <n v="0.10529999999999999"/>
    <n v="0.10529999999999999"/>
  </r>
  <r>
    <x v="47"/>
    <s v="C-IV"/>
    <x v="2"/>
    <x v="4"/>
    <n v="2016"/>
    <s v="2016/17"/>
    <m/>
    <n v="0.13849999999999998"/>
    <n v="0.20170000000000002"/>
    <n v="0.38880000000000003"/>
    <n v="0.4204"/>
  </r>
  <r>
    <x v="48"/>
    <s v="CalWIN"/>
    <x v="2"/>
    <x v="4"/>
    <n v="2016"/>
    <s v="2016/17"/>
    <m/>
    <n v="1.18E-2"/>
    <n v="0.1197"/>
    <n v="4.0999999999999995E-3"/>
    <n v="4.2699999999999995E-2"/>
  </r>
  <r>
    <x v="49"/>
    <s v="CalWIN"/>
    <x v="2"/>
    <x v="4"/>
    <n v="2016"/>
    <s v="2016/17"/>
    <m/>
    <n v="0.11130000000000001"/>
    <n v="0.21739999999999998"/>
    <n v="7.2000000000000008E-2"/>
    <n v="0.1191"/>
  </r>
  <r>
    <x v="50"/>
    <s v="C-IV"/>
    <x v="2"/>
    <x v="4"/>
    <n v="2016"/>
    <s v="2016/17"/>
    <m/>
    <n v="0.18079999999999999"/>
    <n v="0.27129999999999999"/>
    <n v="0.2505"/>
    <n v="0.29249999999999998"/>
  </r>
  <r>
    <x v="51"/>
    <s v="C-IV"/>
    <x v="2"/>
    <x v="4"/>
    <n v="2016"/>
    <s v="2016/17"/>
    <m/>
    <n v="0.20980000000000001"/>
    <n v="0.28920000000000001"/>
    <n v="0.28239999999999998"/>
    <n v="0.31140000000000001"/>
  </r>
  <r>
    <x v="52"/>
    <s v="C-IV"/>
    <x v="2"/>
    <x v="4"/>
    <n v="2016"/>
    <s v="2016/17"/>
    <m/>
    <n v="0.14880000000000002"/>
    <n v="0.24710000000000001"/>
    <n v="0.21489999999999998"/>
    <n v="0.23719999999999999"/>
  </r>
  <r>
    <x v="53"/>
    <s v="C-IV"/>
    <x v="2"/>
    <x v="4"/>
    <n v="2016"/>
    <s v="2016/17"/>
    <m/>
    <n v="4.87E-2"/>
    <n v="0.1201"/>
    <n v="0.2273"/>
    <n v="0.25"/>
  </r>
  <r>
    <x v="54"/>
    <s v="CalWIN"/>
    <x v="2"/>
    <x v="4"/>
    <n v="2016"/>
    <s v="2016/17"/>
    <m/>
    <n v="0.20610000000000001"/>
    <n v="0.34279999999999999"/>
    <n v="0.15460000000000002"/>
    <n v="0.21710000000000002"/>
  </r>
  <r>
    <x v="55"/>
    <s v="C-IV"/>
    <x v="2"/>
    <x v="4"/>
    <n v="2016"/>
    <s v="2016/17"/>
    <m/>
    <n v="8.8699999999999987E-2"/>
    <n v="0.1787"/>
    <n v="0.18"/>
    <n v="0.2104"/>
  </r>
  <r>
    <x v="56"/>
    <s v="CalWIN"/>
    <x v="2"/>
    <x v="4"/>
    <n v="2016"/>
    <s v="2016/17"/>
    <m/>
    <n v="0.15390000000000001"/>
    <n v="0.2752"/>
    <n v="0.1211"/>
    <n v="0.1686"/>
  </r>
  <r>
    <x v="57"/>
    <s v="CalWIN"/>
    <x v="2"/>
    <x v="4"/>
    <n v="2016"/>
    <s v="2016/17"/>
    <m/>
    <n v="0.12470000000000001"/>
    <n v="0.22489999999999999"/>
    <n v="9.1799999999999993E-2"/>
    <n v="0.14660000000000001"/>
  </r>
  <r>
    <x v="58"/>
    <s v="C-IV"/>
    <x v="2"/>
    <x v="4"/>
    <n v="2016"/>
    <s v="2016/17"/>
    <m/>
    <n v="0.19219999999999998"/>
    <n v="0.26789999999999997"/>
    <n v="0.34409999999999996"/>
    <n v="0.37180000000000002"/>
  </r>
  <r>
    <x v="0"/>
    <s v="n/a"/>
    <x v="3"/>
    <x v="4"/>
    <n v="2017"/>
    <s v="2016/17"/>
    <m/>
    <n v="0.1525"/>
    <n v="0.25609999999999999"/>
    <n v="0.18390000000000001"/>
    <n v="0.22370000000000001"/>
  </r>
  <r>
    <x v="1"/>
    <s v="CalWIN"/>
    <x v="3"/>
    <x v="4"/>
    <n v="2017"/>
    <s v="2016/17"/>
    <m/>
    <n v="0.1142"/>
    <n v="0.2208"/>
    <n v="8.8200000000000001E-2"/>
    <n v="0.14730000000000001"/>
  </r>
  <r>
    <x v="2"/>
    <s v="C-IV"/>
    <x v="3"/>
    <x v="4"/>
    <n v="2017"/>
    <s v="2016/17"/>
    <m/>
    <n v="0"/>
    <n v="6.25E-2"/>
    <n v="6.25E-2"/>
    <n v="0.125"/>
  </r>
  <r>
    <x v="3"/>
    <s v="C-IV"/>
    <x v="3"/>
    <x v="4"/>
    <n v="2017"/>
    <s v="2016/17"/>
    <m/>
    <n v="8.3299999999999999E-2"/>
    <n v="0.17420000000000002"/>
    <n v="0.23480000000000001"/>
    <n v="0.26519999999999999"/>
  </r>
  <r>
    <x v="4"/>
    <s v="C-IV"/>
    <x v="3"/>
    <x v="4"/>
    <n v="2017"/>
    <s v="2016/17"/>
    <m/>
    <n v="0.1583"/>
    <n v="0.25069999999999998"/>
    <n v="0.2462"/>
    <n v="0.2833"/>
  </r>
  <r>
    <x v="5"/>
    <s v="C-IV"/>
    <x v="3"/>
    <x v="4"/>
    <n v="2017"/>
    <s v="2016/17"/>
    <m/>
    <n v="8.900000000000001E-2"/>
    <n v="0.1764"/>
    <n v="0.375"/>
    <n v="0.41100000000000003"/>
  </r>
  <r>
    <x v="6"/>
    <s v="C-IV"/>
    <x v="3"/>
    <x v="4"/>
    <n v="2017"/>
    <s v="2016/17"/>
    <m/>
    <n v="0.11210000000000001"/>
    <n v="0.16820000000000002"/>
    <n v="0.2944"/>
    <n v="0.31780000000000003"/>
  </r>
  <r>
    <x v="7"/>
    <s v="CalWIN"/>
    <x v="3"/>
    <x v="4"/>
    <n v="2017"/>
    <s v="2016/17"/>
    <m/>
    <n v="8.8300000000000003E-2"/>
    <n v="0.18359999999999999"/>
    <n v="6.4699999999999994E-2"/>
    <n v="0.106"/>
  </r>
  <r>
    <x v="8"/>
    <s v="C-IV"/>
    <x v="3"/>
    <x v="4"/>
    <n v="2017"/>
    <s v="2016/17"/>
    <m/>
    <n v="0.21729999999999999"/>
    <n v="0.29680000000000001"/>
    <n v="0.43640000000000001"/>
    <n v="0.46110000000000001"/>
  </r>
  <r>
    <x v="9"/>
    <s v="C-IV"/>
    <x v="3"/>
    <x v="4"/>
    <n v="2017"/>
    <s v="2016/17"/>
    <m/>
    <n v="0.15640000000000001"/>
    <n v="0.24729999999999999"/>
    <n v="0.25409999999999999"/>
    <n v="0.28350000000000003"/>
  </r>
  <r>
    <x v="10"/>
    <s v="CalWIN"/>
    <x v="3"/>
    <x v="4"/>
    <n v="2017"/>
    <s v="2016/17"/>
    <m/>
    <n v="0.1646"/>
    <n v="0.3049"/>
    <n v="0.12300000000000001"/>
    <n v="0.18420000000000003"/>
  </r>
  <r>
    <x v="11"/>
    <s v="C-IV"/>
    <x v="3"/>
    <x v="4"/>
    <n v="2017"/>
    <s v="2016/17"/>
    <m/>
    <n v="0.12330000000000001"/>
    <n v="0.24929999999999999"/>
    <n v="0.2145"/>
    <n v="0.24929999999999999"/>
  </r>
  <r>
    <x v="12"/>
    <s v="C-IV"/>
    <x v="3"/>
    <x v="4"/>
    <n v="2017"/>
    <s v="2016/17"/>
    <m/>
    <n v="0.14499999999999999"/>
    <n v="0.25950000000000001"/>
    <n v="0.27100000000000002"/>
    <n v="0.30170000000000002"/>
  </r>
  <r>
    <x v="13"/>
    <s v="C-IV"/>
    <x v="3"/>
    <x v="4"/>
    <n v="2017"/>
    <s v="2016/17"/>
    <m/>
    <n v="0.16829999999999998"/>
    <n v="0.2581"/>
    <n v="0.2666"/>
    <n v="0.29809999999999998"/>
  </r>
  <r>
    <x v="14"/>
    <s v="C-IV"/>
    <x v="3"/>
    <x v="4"/>
    <n v="2017"/>
    <s v="2016/17"/>
    <m/>
    <n v="0.1328"/>
    <n v="0.24609999999999999"/>
    <n v="0.41020000000000001"/>
    <n v="0.4531"/>
  </r>
  <r>
    <x v="15"/>
    <s v="C-IV"/>
    <x v="3"/>
    <x v="4"/>
    <n v="2017"/>
    <s v="2016/17"/>
    <m/>
    <n v="0.21660000000000001"/>
    <n v="0.33110000000000001"/>
    <n v="0.2006"/>
    <n v="0.23780000000000001"/>
  </r>
  <r>
    <x v="16"/>
    <s v="C-IV"/>
    <x v="3"/>
    <x v="4"/>
    <n v="2017"/>
    <s v="2016/17"/>
    <m/>
    <n v="0.23920000000000002"/>
    <n v="0.3644"/>
    <n v="0.27529999999999999"/>
    <n v="0.31069999999999998"/>
  </r>
  <r>
    <x v="17"/>
    <s v="C-IV"/>
    <x v="3"/>
    <x v="4"/>
    <n v="2017"/>
    <s v="2016/17"/>
    <m/>
    <n v="8.1300000000000011E-2"/>
    <n v="0.17280000000000001"/>
    <n v="0.4017"/>
    <n v="0.46009999999999995"/>
  </r>
  <r>
    <x v="18"/>
    <s v="C-IV"/>
    <x v="3"/>
    <x v="4"/>
    <n v="2017"/>
    <s v="2016/17"/>
    <m/>
    <n v="9.9199999999999997E-2"/>
    <n v="0.19829999999999998"/>
    <n v="0.26350000000000001"/>
    <n v="0.2918"/>
  </r>
  <r>
    <x v="19"/>
    <s v="LRS"/>
    <x v="3"/>
    <x v="4"/>
    <n v="2017"/>
    <s v="2016/17"/>
    <m/>
    <n v="0.1525"/>
    <n v="0.2354"/>
    <n v="0.26479999999999998"/>
    <n v="0.29020000000000001"/>
  </r>
  <r>
    <x v="20"/>
    <s v="C-IV"/>
    <x v="3"/>
    <x v="4"/>
    <n v="2017"/>
    <s v="2016/17"/>
    <m/>
    <n v="0.21"/>
    <n v="0.32569999999999999"/>
    <n v="0.20149999999999998"/>
    <n v="0.2437"/>
  </r>
  <r>
    <x v="21"/>
    <s v="C-IV"/>
    <x v="3"/>
    <x v="4"/>
    <n v="2017"/>
    <s v="2016/17"/>
    <m/>
    <n v="0.1283"/>
    <n v="0.22940000000000002"/>
    <n v="0.25239999999999996"/>
    <n v="0.2873"/>
  </r>
  <r>
    <x v="22"/>
    <s v="C-IV"/>
    <x v="3"/>
    <x v="4"/>
    <n v="2017"/>
    <s v="2016/17"/>
    <m/>
    <n v="0.14410000000000001"/>
    <n v="0.24149999999999999"/>
    <n v="0.18640000000000001"/>
    <n v="0.24149999999999999"/>
  </r>
  <r>
    <x v="23"/>
    <s v="C-IV"/>
    <x v="3"/>
    <x v="4"/>
    <n v="2017"/>
    <s v="2016/17"/>
    <m/>
    <n v="0.16719999999999999"/>
    <n v="0.28129999999999999"/>
    <n v="0.29849999999999999"/>
    <n v="0.37909999999999999"/>
  </r>
  <r>
    <x v="24"/>
    <s v="C-IV"/>
    <x v="3"/>
    <x v="4"/>
    <n v="2017"/>
    <s v="2016/17"/>
    <m/>
    <n v="0.1993"/>
    <n v="0.32569999999999999"/>
    <n v="0.29609999999999997"/>
    <n v="0.33020000000000005"/>
  </r>
  <r>
    <x v="25"/>
    <s v="C-IV"/>
    <x v="3"/>
    <x v="4"/>
    <n v="2017"/>
    <s v="2016/17"/>
    <m/>
    <n v="0.17269999999999999"/>
    <n v="0.29499999999999998"/>
    <n v="0.3165"/>
    <n v="0.35969999999999996"/>
  </r>
  <r>
    <x v="26"/>
    <s v="C-IV"/>
    <x v="3"/>
    <x v="4"/>
    <n v="2017"/>
    <s v="2016/17"/>
    <m/>
    <n v="0.05"/>
    <n v="0.11109999999999999"/>
    <n v="8.8900000000000007E-2"/>
    <n v="0.11109999999999999"/>
  </r>
  <r>
    <x v="27"/>
    <s v="C-IV"/>
    <x v="3"/>
    <x v="4"/>
    <n v="2017"/>
    <s v="2016/17"/>
    <m/>
    <n v="0.17859999999999998"/>
    <n v="0.32049999999999995"/>
    <n v="0.26079999999999998"/>
    <n v="0.30409999999999998"/>
  </r>
  <r>
    <x v="28"/>
    <s v="C-IV"/>
    <x v="3"/>
    <x v="4"/>
    <n v="2017"/>
    <s v="2016/17"/>
    <m/>
    <n v="0.13619999999999999"/>
    <n v="0.23"/>
    <n v="0.25940000000000002"/>
    <n v="0.31459999999999999"/>
  </r>
  <r>
    <x v="29"/>
    <s v="C-IV"/>
    <x v="3"/>
    <x v="4"/>
    <n v="2017"/>
    <s v="2016/17"/>
    <m/>
    <n v="9.4200000000000006E-2"/>
    <n v="0.1865"/>
    <n v="0.20079999999999998"/>
    <n v="0.2407"/>
  </r>
  <r>
    <x v="30"/>
    <s v="CalWIN"/>
    <x v="3"/>
    <x v="4"/>
    <n v="2017"/>
    <s v="2016/17"/>
    <m/>
    <n v="0.11550000000000001"/>
    <n v="0.21969999999999998"/>
    <n v="8.6800000000000002E-2"/>
    <n v="0.13140000000000002"/>
  </r>
  <r>
    <x v="31"/>
    <s v="CalWIN"/>
    <x v="3"/>
    <x v="4"/>
    <n v="2017"/>
    <s v="2016/17"/>
    <m/>
    <n v="0.1038"/>
    <n v="0.19170000000000001"/>
    <n v="7.6700000000000004E-2"/>
    <n v="0.12140000000000001"/>
  </r>
  <r>
    <x v="32"/>
    <s v="C-IV"/>
    <x v="3"/>
    <x v="4"/>
    <n v="2017"/>
    <s v="2016/17"/>
    <m/>
    <n v="8.9200000000000002E-2"/>
    <n v="0.16879999999999998"/>
    <n v="0.24840000000000001"/>
    <n v="0.27390000000000003"/>
  </r>
  <r>
    <x v="33"/>
    <s v="C-IV"/>
    <x v="3"/>
    <x v="4"/>
    <n v="2017"/>
    <s v="2016/17"/>
    <m/>
    <n v="0.18090000000000001"/>
    <n v="0.2848"/>
    <n v="0.1978"/>
    <n v="0.23519999999999999"/>
  </r>
  <r>
    <x v="34"/>
    <s v="CalWIN"/>
    <x v="3"/>
    <x v="4"/>
    <n v="2017"/>
    <s v="2016/17"/>
    <m/>
    <n v="0.13"/>
    <n v="0.23600000000000002"/>
    <n v="9.0800000000000006E-2"/>
    <n v="0.1361"/>
  </r>
  <r>
    <x v="35"/>
    <s v="C-IV"/>
    <x v="3"/>
    <x v="4"/>
    <n v="2017"/>
    <s v="2016/17"/>
    <m/>
    <n v="0.15160000000000001"/>
    <n v="0.25890000000000002"/>
    <n v="0.3901"/>
    <n v="0.4395"/>
  </r>
  <r>
    <x v="36"/>
    <s v="C-IV"/>
    <x v="3"/>
    <x v="4"/>
    <n v="2017"/>
    <s v="2016/17"/>
    <m/>
    <n v="0.2404"/>
    <n v="0.3483"/>
    <n v="0.29920000000000002"/>
    <n v="0.33939999999999998"/>
  </r>
  <r>
    <x v="37"/>
    <s v="CalWIN"/>
    <x v="3"/>
    <x v="4"/>
    <n v="2017"/>
    <s v="2016/17"/>
    <m/>
    <n v="0.13070000000000001"/>
    <n v="0.2341"/>
    <n v="7.4200000000000002E-2"/>
    <n v="0.12140000000000001"/>
  </r>
  <r>
    <x v="38"/>
    <s v="CalWIN"/>
    <x v="3"/>
    <x v="4"/>
    <n v="2017"/>
    <s v="2016/17"/>
    <m/>
    <n v="0.1072"/>
    <n v="0.20980000000000001"/>
    <n v="9.5399999999999985E-2"/>
    <n v="0.1389"/>
  </r>
  <r>
    <x v="39"/>
    <s v="C-IV"/>
    <x v="3"/>
    <x v="4"/>
    <n v="2017"/>
    <s v="2016/17"/>
    <m/>
    <n v="0.18809999999999999"/>
    <n v="0.28820000000000001"/>
    <n v="0.3014"/>
    <n v="0.34110000000000001"/>
  </r>
  <r>
    <x v="40"/>
    <s v="CalWIN"/>
    <x v="3"/>
    <x v="4"/>
    <n v="2017"/>
    <s v="2016/17"/>
    <m/>
    <n v="8.8200000000000001E-2"/>
    <n v="0.19170000000000001"/>
    <n v="5.8499999999999996E-2"/>
    <n v="0.1002"/>
  </r>
  <r>
    <x v="41"/>
    <s v="CalWIN"/>
    <x v="3"/>
    <x v="4"/>
    <n v="2017"/>
    <s v="2016/17"/>
    <m/>
    <n v="9.8400000000000001E-2"/>
    <n v="0.20579999999999998"/>
    <n v="7.0099999999999996E-2"/>
    <n v="0.1195"/>
  </r>
  <r>
    <x v="42"/>
    <s v="CalWIN"/>
    <x v="3"/>
    <x v="4"/>
    <n v="2017"/>
    <s v="2016/17"/>
    <m/>
    <n v="8.1500000000000003E-2"/>
    <n v="0.18969999999999998"/>
    <n v="5.8299999999999998E-2"/>
    <n v="0.1012"/>
  </r>
  <r>
    <x v="43"/>
    <s v="CalWIN"/>
    <x v="3"/>
    <x v="4"/>
    <n v="2017"/>
    <s v="2016/17"/>
    <m/>
    <n v="2.1000000000000001E-2"/>
    <n v="0.13269999999999998"/>
    <n v="8.1000000000000013E-3"/>
    <n v="4.2500000000000003E-2"/>
  </r>
  <r>
    <x v="44"/>
    <s v="CalWIN"/>
    <x v="3"/>
    <x v="4"/>
    <n v="2017"/>
    <s v="2016/17"/>
    <m/>
    <n v="2.3700000000000002E-2"/>
    <n v="0.13519999999999999"/>
    <n v="6.7000000000000002E-3"/>
    <n v="4.3700000000000003E-2"/>
  </r>
  <r>
    <x v="45"/>
    <s v="C-IV"/>
    <x v="3"/>
    <x v="4"/>
    <n v="2017"/>
    <s v="2016/17"/>
    <m/>
    <n v="0.17559999999999998"/>
    <n v="0.28439999999999999"/>
    <n v="0.30449999999999999"/>
    <n v="0.34869999999999995"/>
  </r>
  <r>
    <x v="46"/>
    <s v="C-IV"/>
    <x v="3"/>
    <x v="4"/>
    <n v="2017"/>
    <s v="2016/17"/>
    <m/>
    <n v="6.9000000000000006E-2"/>
    <n v="0.2069"/>
    <n v="0.1724"/>
    <n v="0.1724"/>
  </r>
  <r>
    <x v="47"/>
    <s v="C-IV"/>
    <x v="3"/>
    <x v="4"/>
    <n v="2017"/>
    <s v="2016/17"/>
    <m/>
    <n v="0.14199999999999999"/>
    <n v="0.2354"/>
    <n v="0.3483"/>
    <n v="0.39200000000000002"/>
  </r>
  <r>
    <x v="48"/>
    <s v="CalWIN"/>
    <x v="3"/>
    <x v="4"/>
    <n v="2017"/>
    <s v="2016/17"/>
    <m/>
    <n v="1.4199999999999999E-2"/>
    <n v="0.1222"/>
    <n v="8.1000000000000013E-3"/>
    <n v="5.2600000000000001E-2"/>
  </r>
  <r>
    <x v="49"/>
    <s v="CalWIN"/>
    <x v="3"/>
    <x v="4"/>
    <n v="2017"/>
    <s v="2016/17"/>
    <m/>
    <n v="0.12429999999999999"/>
    <n v="0.23960000000000001"/>
    <n v="7.7100000000000002E-2"/>
    <n v="0.13170000000000001"/>
  </r>
  <r>
    <x v="50"/>
    <s v="C-IV"/>
    <x v="3"/>
    <x v="4"/>
    <n v="2017"/>
    <s v="2016/17"/>
    <m/>
    <n v="0.17120000000000002"/>
    <n v="0.29089999999999999"/>
    <n v="0.22579999999999997"/>
    <n v="0.26879999999999998"/>
  </r>
  <r>
    <x v="51"/>
    <s v="C-IV"/>
    <x v="3"/>
    <x v="4"/>
    <n v="2017"/>
    <s v="2016/17"/>
    <m/>
    <n v="0.1996"/>
    <n v="0.29699999999999999"/>
    <n v="0.30380000000000001"/>
    <n v="0.33509999999999995"/>
  </r>
  <r>
    <x v="52"/>
    <s v="C-IV"/>
    <x v="3"/>
    <x v="4"/>
    <n v="2017"/>
    <s v="2016/17"/>
    <m/>
    <n v="0.16699999999999998"/>
    <n v="0.2702"/>
    <n v="0.25900000000000001"/>
    <n v="0.29600000000000004"/>
  </r>
  <r>
    <x v="53"/>
    <s v="C-IV"/>
    <x v="3"/>
    <x v="4"/>
    <n v="2017"/>
    <s v="2016/17"/>
    <m/>
    <n v="0.1232"/>
    <n v="0.21829999999999999"/>
    <n v="0.21829999999999999"/>
    <n v="0.2535"/>
  </r>
  <r>
    <x v="54"/>
    <s v="CalWIN"/>
    <x v="3"/>
    <x v="4"/>
    <n v="2017"/>
    <s v="2016/17"/>
    <m/>
    <n v="0.18969999999999998"/>
    <n v="0.32250000000000001"/>
    <n v="0.12659999999999999"/>
    <n v="0.17859999999999998"/>
  </r>
  <r>
    <x v="55"/>
    <s v="C-IV"/>
    <x v="3"/>
    <x v="4"/>
    <n v="2017"/>
    <s v="2016/17"/>
    <m/>
    <n v="8.2200000000000009E-2"/>
    <n v="0.1918"/>
    <n v="0.17960000000000001"/>
    <n v="0.21609999999999999"/>
  </r>
  <r>
    <x v="56"/>
    <s v="CalWIN"/>
    <x v="3"/>
    <x v="4"/>
    <n v="2017"/>
    <s v="2016/17"/>
    <m/>
    <n v="0.14980000000000002"/>
    <n v="0.2722"/>
    <n v="0.11650000000000001"/>
    <n v="0.1716"/>
  </r>
  <r>
    <x v="57"/>
    <s v="CalWIN"/>
    <x v="3"/>
    <x v="4"/>
    <n v="2017"/>
    <s v="2016/17"/>
    <m/>
    <n v="0.1245"/>
    <n v="0.2291"/>
    <n v="8.5000000000000006E-2"/>
    <n v="0.13570000000000002"/>
  </r>
  <r>
    <x v="58"/>
    <s v="C-IV"/>
    <x v="3"/>
    <x v="4"/>
    <n v="2017"/>
    <s v="2016/17"/>
    <m/>
    <n v="0.23550000000000001"/>
    <n v="0.32240000000000002"/>
    <n v="0.4007"/>
    <n v="0.43359999999999999"/>
  </r>
  <r>
    <x v="0"/>
    <s v="n/a"/>
    <x v="0"/>
    <x v="5"/>
    <n v="2017"/>
    <s v="2016/17"/>
    <m/>
    <n v="0.1426"/>
    <n v="0.25159999999999999"/>
    <n v="0.1038"/>
    <n v="0.1381"/>
  </r>
  <r>
    <x v="1"/>
    <s v="CalWIN"/>
    <x v="0"/>
    <x v="5"/>
    <n v="2017"/>
    <s v="2016/17"/>
    <m/>
    <n v="0.1125"/>
    <n v="0.21820000000000001"/>
    <n v="5.74E-2"/>
    <n v="9.7799999999999998E-2"/>
  </r>
  <r>
    <x v="2"/>
    <s v="C-IV"/>
    <x v="0"/>
    <x v="5"/>
    <n v="2017"/>
    <s v="2016/17"/>
    <m/>
    <n v="8.3299999999999999E-2"/>
    <n v="0.33329999999999999"/>
    <n v="8.3299999999999999E-2"/>
    <n v="8.3299999999999999E-2"/>
  </r>
  <r>
    <x v="3"/>
    <s v="C-IV"/>
    <x v="0"/>
    <x v="5"/>
    <n v="2017"/>
    <s v="2016/17"/>
    <m/>
    <n v="0.10589999999999999"/>
    <n v="0.17829999999999999"/>
    <n v="0.25579999999999997"/>
    <n v="0.27390000000000003"/>
  </r>
  <r>
    <x v="4"/>
    <s v="C-IV"/>
    <x v="0"/>
    <x v="5"/>
    <n v="2017"/>
    <s v="2016/17"/>
    <m/>
    <n v="0.14249999999999999"/>
    <n v="0.25030000000000002"/>
    <n v="0.23129999999999998"/>
    <n v="0.26350000000000001"/>
  </r>
  <r>
    <x v="5"/>
    <s v="C-IV"/>
    <x v="0"/>
    <x v="5"/>
    <n v="2017"/>
    <s v="2016/17"/>
    <m/>
    <n v="0.11609999999999999"/>
    <n v="0.22289999999999999"/>
    <n v="0.3251"/>
    <n v="0.34210000000000002"/>
  </r>
  <r>
    <x v="6"/>
    <s v="C-IV"/>
    <x v="0"/>
    <x v="5"/>
    <n v="2017"/>
    <s v="2016/17"/>
    <m/>
    <n v="0.1106"/>
    <n v="0.20739999999999997"/>
    <n v="0.15670000000000001"/>
    <n v="0.15670000000000001"/>
  </r>
  <r>
    <x v="7"/>
    <s v="CalWIN"/>
    <x v="0"/>
    <x v="5"/>
    <n v="2017"/>
    <s v="2016/17"/>
    <m/>
    <n v="8.539999999999999E-2"/>
    <n v="0.1757"/>
    <n v="4.8300000000000003E-2"/>
    <n v="8.2100000000000006E-2"/>
  </r>
  <r>
    <x v="8"/>
    <s v="C-IV"/>
    <x v="0"/>
    <x v="5"/>
    <n v="2017"/>
    <s v="2016/17"/>
    <m/>
    <n v="0.15190000000000001"/>
    <n v="0.21870000000000001"/>
    <n v="0.34720000000000001"/>
    <n v="0.36560000000000004"/>
  </r>
  <r>
    <x v="9"/>
    <s v="C-IV"/>
    <x v="0"/>
    <x v="5"/>
    <n v="2017"/>
    <s v="2016/17"/>
    <m/>
    <n v="0.1419"/>
    <n v="0.22399999999999998"/>
    <n v="0.2457"/>
    <n v="0.27329999999999999"/>
  </r>
  <r>
    <x v="10"/>
    <s v="CalWIN"/>
    <x v="0"/>
    <x v="5"/>
    <n v="2017"/>
    <s v="2016/17"/>
    <m/>
    <n v="0.14910000000000001"/>
    <n v="0.29410000000000003"/>
    <n v="9.2300000000000007E-2"/>
    <n v="0.14349999999999999"/>
  </r>
  <r>
    <x v="11"/>
    <s v="C-IV"/>
    <x v="0"/>
    <x v="5"/>
    <n v="2017"/>
    <s v="2016/17"/>
    <m/>
    <n v="0.15210000000000001"/>
    <n v="0.2397"/>
    <n v="0.18809999999999999"/>
    <n v="0.20620000000000002"/>
  </r>
  <r>
    <x v="12"/>
    <s v="C-IV"/>
    <x v="0"/>
    <x v="5"/>
    <n v="2017"/>
    <s v="2016/17"/>
    <m/>
    <n v="0.13769999999999999"/>
    <n v="0.23870000000000002"/>
    <n v="0.26519999999999999"/>
    <n v="0.29320000000000002"/>
  </r>
  <r>
    <x v="13"/>
    <s v="C-IV"/>
    <x v="0"/>
    <x v="5"/>
    <n v="2017"/>
    <s v="2016/17"/>
    <m/>
    <n v="0.1777"/>
    <n v="0.2707"/>
    <n v="0.27879999999999999"/>
    <n v="0.31209999999999999"/>
  </r>
  <r>
    <x v="14"/>
    <s v="C-IV"/>
    <x v="0"/>
    <x v="5"/>
    <n v="2017"/>
    <s v="2016/17"/>
    <m/>
    <n v="0.1235"/>
    <n v="0.27160000000000001"/>
    <n v="0.3251"/>
    <n v="0.37040000000000001"/>
  </r>
  <r>
    <x v="15"/>
    <s v="C-IV"/>
    <x v="0"/>
    <x v="5"/>
    <n v="2017"/>
    <s v="2016/17"/>
    <m/>
    <n v="0.20530000000000001"/>
    <n v="0.31559999999999999"/>
    <n v="0.1661"/>
    <n v="0.19620000000000001"/>
  </r>
  <r>
    <x v="16"/>
    <s v="C-IV"/>
    <x v="0"/>
    <x v="5"/>
    <n v="2017"/>
    <s v="2016/17"/>
    <m/>
    <n v="0.2303"/>
    <n v="0.32539999999999997"/>
    <n v="0.22440000000000002"/>
    <n v="0.24979999999999999"/>
  </r>
  <r>
    <x v="17"/>
    <s v="C-IV"/>
    <x v="0"/>
    <x v="5"/>
    <n v="2017"/>
    <s v="2016/17"/>
    <m/>
    <n v="9.4499999999999987E-2"/>
    <n v="0.20660000000000001"/>
    <n v="0.36969999999999997"/>
    <n v="0.4118"/>
  </r>
  <r>
    <x v="18"/>
    <s v="C-IV"/>
    <x v="0"/>
    <x v="5"/>
    <n v="2017"/>
    <s v="2016/17"/>
    <m/>
    <n v="4.9200000000000001E-2"/>
    <n v="0.13849999999999998"/>
    <n v="0.3231"/>
    <n v="0.3538"/>
  </r>
  <r>
    <x v="19"/>
    <s v="LRS"/>
    <x v="0"/>
    <x v="5"/>
    <n v="2017"/>
    <s v="2016/17"/>
    <m/>
    <n v="0.1389"/>
    <n v="0.23620000000000002"/>
    <n v="1.1000000000000001E-3"/>
    <n v="2.9100000000000001E-2"/>
  </r>
  <r>
    <x v="20"/>
    <s v="C-IV"/>
    <x v="0"/>
    <x v="5"/>
    <n v="2017"/>
    <s v="2016/17"/>
    <m/>
    <n v="0.1678"/>
    <n v="0.27800000000000002"/>
    <n v="0.12380000000000001"/>
    <n v="0.1537"/>
  </r>
  <r>
    <x v="21"/>
    <s v="C-IV"/>
    <x v="0"/>
    <x v="5"/>
    <n v="2017"/>
    <s v="2016/17"/>
    <m/>
    <n v="0.16620000000000001"/>
    <n v="0.25480000000000003"/>
    <n v="0.3221"/>
    <n v="0.35369999999999996"/>
  </r>
  <r>
    <x v="22"/>
    <s v="C-IV"/>
    <x v="0"/>
    <x v="5"/>
    <n v="2017"/>
    <s v="2016/17"/>
    <m/>
    <n v="0.1069"/>
    <n v="0.19850000000000001"/>
    <n v="0.32819999999999999"/>
    <n v="0.34729999999999994"/>
  </r>
  <r>
    <x v="23"/>
    <s v="C-IV"/>
    <x v="0"/>
    <x v="5"/>
    <n v="2017"/>
    <s v="2016/17"/>
    <m/>
    <n v="0.1363"/>
    <n v="0.26329999999999998"/>
    <n v="0.26989999999999997"/>
    <n v="0.32579999999999998"/>
  </r>
  <r>
    <x v="24"/>
    <s v="C-IV"/>
    <x v="0"/>
    <x v="5"/>
    <n v="2017"/>
    <s v="2016/17"/>
    <m/>
    <n v="0.1714"/>
    <n v="0.29449999999999998"/>
    <n v="0.2601"/>
    <n v="0.28670000000000001"/>
  </r>
  <r>
    <x v="25"/>
    <s v="C-IV"/>
    <x v="0"/>
    <x v="5"/>
    <n v="2017"/>
    <s v="2016/17"/>
    <m/>
    <n v="0.12240000000000001"/>
    <n v="0.2041"/>
    <n v="0.34009999999999996"/>
    <n v="0.36729999999999996"/>
  </r>
  <r>
    <x v="26"/>
    <s v="C-IV"/>
    <x v="0"/>
    <x v="5"/>
    <n v="2017"/>
    <s v="2016/17"/>
    <m/>
    <n v="6.54E-2"/>
    <n v="0.14949999999999999"/>
    <n v="0.20559999999999998"/>
    <n v="0.25230000000000002"/>
  </r>
  <r>
    <x v="27"/>
    <s v="C-IV"/>
    <x v="0"/>
    <x v="5"/>
    <n v="2017"/>
    <s v="2016/17"/>
    <m/>
    <n v="0.12970000000000001"/>
    <n v="0.2407"/>
    <n v="0.1822"/>
    <n v="0.2064"/>
  </r>
  <r>
    <x v="28"/>
    <s v="C-IV"/>
    <x v="0"/>
    <x v="5"/>
    <n v="2017"/>
    <s v="2016/17"/>
    <m/>
    <n v="9.4700000000000006E-2"/>
    <n v="0.18600000000000003"/>
    <n v="0.1726"/>
    <n v="0.20379999999999998"/>
  </r>
  <r>
    <x v="29"/>
    <s v="C-IV"/>
    <x v="0"/>
    <x v="5"/>
    <n v="2017"/>
    <s v="2016/17"/>
    <m/>
    <n v="9.8800000000000013E-2"/>
    <n v="0.20100000000000001"/>
    <n v="0.14380000000000001"/>
    <n v="0.16550000000000001"/>
  </r>
  <r>
    <x v="30"/>
    <s v="CalWIN"/>
    <x v="0"/>
    <x v="5"/>
    <n v="2017"/>
    <s v="2016/17"/>
    <m/>
    <n v="0.11789999999999999"/>
    <n v="0.22899999999999998"/>
    <n v="7.1300000000000002E-2"/>
    <n v="0.11689999999999999"/>
  </r>
  <r>
    <x v="31"/>
    <s v="CalWIN"/>
    <x v="0"/>
    <x v="5"/>
    <n v="2017"/>
    <s v="2016/17"/>
    <m/>
    <n v="9.0700000000000003E-2"/>
    <n v="0.18379999999999999"/>
    <n v="5.2199999999999996E-2"/>
    <n v="8.9600000000000013E-2"/>
  </r>
  <r>
    <x v="32"/>
    <s v="C-IV"/>
    <x v="0"/>
    <x v="5"/>
    <n v="2017"/>
    <s v="2016/17"/>
    <m/>
    <n v="7.3700000000000002E-2"/>
    <n v="0.1474"/>
    <n v="0.20190000000000002"/>
    <n v="0.23079999999999998"/>
  </r>
  <r>
    <x v="33"/>
    <s v="C-IV"/>
    <x v="0"/>
    <x v="5"/>
    <n v="2017"/>
    <s v="2016/17"/>
    <m/>
    <n v="0.17420000000000002"/>
    <n v="0.28939999999999999"/>
    <n v="0.16449999999999998"/>
    <n v="0.1943"/>
  </r>
  <r>
    <x v="34"/>
    <s v="CalWIN"/>
    <x v="0"/>
    <x v="5"/>
    <n v="2017"/>
    <s v="2016/17"/>
    <m/>
    <n v="0.11609999999999999"/>
    <n v="0.22450000000000001"/>
    <n v="7.2300000000000003E-2"/>
    <n v="0.1153"/>
  </r>
  <r>
    <x v="35"/>
    <s v="C-IV"/>
    <x v="0"/>
    <x v="5"/>
    <n v="2017"/>
    <s v="2016/17"/>
    <m/>
    <n v="0.16309999999999999"/>
    <n v="0.24729999999999999"/>
    <n v="0.26340000000000002"/>
    <n v="0.2903"/>
  </r>
  <r>
    <x v="36"/>
    <s v="C-IV"/>
    <x v="0"/>
    <x v="5"/>
    <n v="2017"/>
    <s v="2016/17"/>
    <m/>
    <n v="0.2311"/>
    <n v="0.3528"/>
    <n v="0.24129999999999999"/>
    <n v="0.2717"/>
  </r>
  <r>
    <x v="37"/>
    <s v="CalWIN"/>
    <x v="0"/>
    <x v="5"/>
    <n v="2017"/>
    <s v="2016/17"/>
    <m/>
    <n v="0.12380000000000001"/>
    <n v="0.23129999999999998"/>
    <n v="5.91E-2"/>
    <n v="9.8299999999999998E-2"/>
  </r>
  <r>
    <x v="38"/>
    <s v="CalWIN"/>
    <x v="0"/>
    <x v="5"/>
    <n v="2017"/>
    <s v="2016/17"/>
    <m/>
    <n v="0.1024"/>
    <n v="0.20679999999999998"/>
    <n v="0.08"/>
    <n v="0.1162"/>
  </r>
  <r>
    <x v="39"/>
    <s v="C-IV"/>
    <x v="0"/>
    <x v="5"/>
    <n v="2017"/>
    <s v="2016/17"/>
    <m/>
    <n v="0.18420000000000003"/>
    <n v="0.28550000000000003"/>
    <n v="0.26219999999999999"/>
    <n v="0.28910000000000002"/>
  </r>
  <r>
    <x v="40"/>
    <s v="CalWIN"/>
    <x v="0"/>
    <x v="5"/>
    <n v="2017"/>
    <s v="2016/17"/>
    <m/>
    <n v="7.5399999999999995E-2"/>
    <n v="0.16920000000000002"/>
    <n v="4.8600000000000004E-2"/>
    <n v="8.2500000000000004E-2"/>
  </r>
  <r>
    <x v="41"/>
    <s v="CalWIN"/>
    <x v="0"/>
    <x v="5"/>
    <n v="2017"/>
    <s v="2016/17"/>
    <m/>
    <n v="8.9800000000000005E-2"/>
    <n v="0.20250000000000001"/>
    <n v="5.7200000000000001E-2"/>
    <n v="9.6699999999999994E-2"/>
  </r>
  <r>
    <x v="42"/>
    <s v="CalWIN"/>
    <x v="0"/>
    <x v="5"/>
    <n v="2017"/>
    <s v="2016/17"/>
    <m/>
    <n v="7.7100000000000002E-2"/>
    <n v="0.18469999999999998"/>
    <n v="5.1299999999999998E-2"/>
    <n v="8.0500000000000002E-2"/>
  </r>
  <r>
    <x v="43"/>
    <s v="CalWIN"/>
    <x v="0"/>
    <x v="5"/>
    <n v="2017"/>
    <s v="2016/17"/>
    <m/>
    <n v="2.1700000000000001E-2"/>
    <n v="0.12640000000000001"/>
    <n v="7.1999999999999998E-3"/>
    <n v="4.0300000000000002E-2"/>
  </r>
  <r>
    <x v="44"/>
    <s v="CalWIN"/>
    <x v="0"/>
    <x v="5"/>
    <n v="2017"/>
    <s v="2016/17"/>
    <m/>
    <n v="1.9599999999999999E-2"/>
    <n v="0.11749999999999999"/>
    <n v="5.6000000000000008E-3"/>
    <n v="3.2000000000000001E-2"/>
  </r>
  <r>
    <x v="45"/>
    <s v="C-IV"/>
    <x v="0"/>
    <x v="5"/>
    <n v="2017"/>
    <s v="2016/17"/>
    <m/>
    <n v="0.16570000000000001"/>
    <n v="0.28339999999999999"/>
    <n v="0.23559999999999998"/>
    <n v="0.26780000000000004"/>
  </r>
  <r>
    <x v="46"/>
    <s v="C-IV"/>
    <x v="0"/>
    <x v="5"/>
    <n v="2017"/>
    <s v="2016/17"/>
    <m/>
    <n v="0.04"/>
    <n v="0.08"/>
    <n v="0.16"/>
    <n v="0.16"/>
  </r>
  <r>
    <x v="47"/>
    <s v="C-IV"/>
    <x v="0"/>
    <x v="5"/>
    <n v="2017"/>
    <s v="2016/17"/>
    <m/>
    <n v="0.1421"/>
    <n v="0.25"/>
    <n v="0.3115"/>
    <n v="0.34429999999999999"/>
  </r>
  <r>
    <x v="48"/>
    <s v="CalWIN"/>
    <x v="0"/>
    <x v="5"/>
    <n v="2017"/>
    <s v="2016/17"/>
    <m/>
    <n v="1.2500000000000001E-2"/>
    <n v="0.11840000000000001"/>
    <n v="5.3E-3"/>
    <n v="4.2599999999999999E-2"/>
  </r>
  <r>
    <x v="49"/>
    <s v="CalWIN"/>
    <x v="0"/>
    <x v="5"/>
    <n v="2017"/>
    <s v="2016/17"/>
    <m/>
    <n v="0.1048"/>
    <n v="0.21859999999999999"/>
    <n v="5.79E-2"/>
    <n v="0.1012"/>
  </r>
  <r>
    <x v="50"/>
    <s v="C-IV"/>
    <x v="0"/>
    <x v="5"/>
    <n v="2017"/>
    <s v="2016/17"/>
    <m/>
    <n v="0.1716"/>
    <n v="0.28670000000000001"/>
    <n v="0.19450000000000001"/>
    <n v="0.22920000000000001"/>
  </r>
  <r>
    <x v="51"/>
    <s v="C-IV"/>
    <x v="0"/>
    <x v="5"/>
    <n v="2017"/>
    <s v="2016/17"/>
    <m/>
    <n v="0.16149999999999998"/>
    <n v="0.24859999999999999"/>
    <n v="0.26839999999999997"/>
    <n v="0.29320000000000002"/>
  </r>
  <r>
    <x v="52"/>
    <s v="C-IV"/>
    <x v="0"/>
    <x v="5"/>
    <n v="2017"/>
    <s v="2016/17"/>
    <m/>
    <n v="0.16940000000000002"/>
    <n v="0.27429999999999999"/>
    <n v="0.2145"/>
    <n v="0.23929999999999998"/>
  </r>
  <r>
    <x v="53"/>
    <s v="C-IV"/>
    <x v="0"/>
    <x v="5"/>
    <n v="2017"/>
    <s v="2016/17"/>
    <m/>
    <n v="0.12640000000000001"/>
    <n v="0.25670000000000004"/>
    <n v="0.22989999999999999"/>
    <n v="0.26440000000000002"/>
  </r>
  <r>
    <x v="54"/>
    <s v="CalWIN"/>
    <x v="0"/>
    <x v="5"/>
    <n v="2017"/>
    <s v="2016/17"/>
    <m/>
    <n v="0.15920000000000001"/>
    <n v="0.29260000000000003"/>
    <n v="9.2499999999999999E-2"/>
    <n v="0.13300000000000001"/>
  </r>
  <r>
    <x v="55"/>
    <s v="C-IV"/>
    <x v="0"/>
    <x v="5"/>
    <n v="2017"/>
    <s v="2016/17"/>
    <m/>
    <n v="9.5700000000000007E-2"/>
    <n v="0.19269999999999998"/>
    <n v="0.14419999999999999"/>
    <n v="0.18329999999999999"/>
  </r>
  <r>
    <x v="56"/>
    <s v="CalWIN"/>
    <x v="0"/>
    <x v="5"/>
    <n v="2017"/>
    <s v="2016/17"/>
    <m/>
    <n v="0.13550000000000001"/>
    <n v="0.26440000000000002"/>
    <n v="8.8399999999999992E-2"/>
    <n v="0.13170000000000001"/>
  </r>
  <r>
    <x v="57"/>
    <s v="CalWIN"/>
    <x v="0"/>
    <x v="5"/>
    <n v="2017"/>
    <s v="2016/17"/>
    <m/>
    <n v="0.10349999999999999"/>
    <n v="0.22309999999999999"/>
    <n v="5.33E-2"/>
    <n v="9.4E-2"/>
  </r>
  <r>
    <x v="58"/>
    <s v="C-IV"/>
    <x v="0"/>
    <x v="5"/>
    <n v="2017"/>
    <s v="2016/17"/>
    <m/>
    <n v="0.21489999999999998"/>
    <n v="0.31190000000000001"/>
    <n v="0.37240000000000001"/>
    <n v="0.39950000000000002"/>
  </r>
  <r>
    <x v="0"/>
    <s v="n/a"/>
    <x v="1"/>
    <x v="5"/>
    <n v="2017"/>
    <s v="2016/17"/>
    <m/>
    <n v="0.1336"/>
    <n v="0.23960000000000001"/>
    <n v="0.10310000000000001"/>
    <n v="0.13949999999999999"/>
  </r>
  <r>
    <x v="1"/>
    <s v="CalWIN"/>
    <x v="1"/>
    <x v="5"/>
    <n v="2017"/>
    <s v="2016/17"/>
    <m/>
    <n v="0.1042"/>
    <n v="0.20569999999999999"/>
    <n v="6.2199999999999998E-2"/>
    <n v="9.9499999999999991E-2"/>
  </r>
  <r>
    <x v="2"/>
    <s v="C-IV"/>
    <x v="1"/>
    <x v="5"/>
    <n v="2017"/>
    <s v="2016/17"/>
    <m/>
    <n v="0"/>
    <n v="0.125"/>
    <n v="0"/>
    <n v="0"/>
  </r>
  <r>
    <x v="3"/>
    <s v="C-IV"/>
    <x v="1"/>
    <x v="5"/>
    <n v="2017"/>
    <s v="2016/17"/>
    <m/>
    <n v="0.11359999999999999"/>
    <n v="0.22159999999999999"/>
    <n v="0.16070000000000001"/>
    <n v="0.18010000000000001"/>
  </r>
  <r>
    <x v="4"/>
    <s v="C-IV"/>
    <x v="1"/>
    <x v="5"/>
    <n v="2017"/>
    <s v="2016/17"/>
    <m/>
    <n v="0.1368"/>
    <n v="0.23569999999999999"/>
    <n v="0.19370000000000001"/>
    <n v="0.22510000000000002"/>
  </r>
  <r>
    <x v="5"/>
    <s v="C-IV"/>
    <x v="1"/>
    <x v="5"/>
    <n v="2017"/>
    <s v="2016/17"/>
    <m/>
    <n v="0.13439999999999999"/>
    <n v="0.2228"/>
    <n v="0.22109999999999999"/>
    <n v="0.25509999999999999"/>
  </r>
  <r>
    <x v="6"/>
    <s v="C-IV"/>
    <x v="1"/>
    <x v="5"/>
    <n v="2017"/>
    <s v="2016/17"/>
    <m/>
    <n v="9.3800000000000008E-2"/>
    <n v="0.14580000000000001"/>
    <n v="0.23440000000000003"/>
    <n v="0.26039999999999996"/>
  </r>
  <r>
    <x v="7"/>
    <s v="CalWIN"/>
    <x v="1"/>
    <x v="5"/>
    <n v="2017"/>
    <s v="2016/17"/>
    <m/>
    <n v="7.1300000000000002E-2"/>
    <n v="0.15890000000000001"/>
    <n v="4.7800000000000002E-2"/>
    <n v="8.3699999999999997E-2"/>
  </r>
  <r>
    <x v="8"/>
    <s v="C-IV"/>
    <x v="1"/>
    <x v="5"/>
    <n v="2017"/>
    <s v="2016/17"/>
    <m/>
    <n v="0.1867"/>
    <n v="0.24210000000000001"/>
    <n v="0.42330000000000001"/>
    <n v="0.44920000000000004"/>
  </r>
  <r>
    <x v="9"/>
    <s v="C-IV"/>
    <x v="1"/>
    <x v="5"/>
    <n v="2017"/>
    <s v="2016/17"/>
    <m/>
    <n v="0.1293"/>
    <n v="0.22850000000000001"/>
    <n v="0.21059999999999998"/>
    <n v="0.2354"/>
  </r>
  <r>
    <x v="10"/>
    <s v="CalWIN"/>
    <x v="1"/>
    <x v="5"/>
    <n v="2017"/>
    <s v="2016/17"/>
    <m/>
    <n v="0.14929999999999999"/>
    <n v="0.28600000000000003"/>
    <n v="0.10390000000000001"/>
    <n v="0.16350000000000001"/>
  </r>
  <r>
    <x v="11"/>
    <s v="C-IV"/>
    <x v="1"/>
    <x v="5"/>
    <n v="2017"/>
    <s v="2016/17"/>
    <m/>
    <n v="0.1351"/>
    <n v="0.22109999999999999"/>
    <n v="0.1351"/>
    <n v="0.1474"/>
  </r>
  <r>
    <x v="12"/>
    <s v="C-IV"/>
    <x v="1"/>
    <x v="5"/>
    <n v="2017"/>
    <s v="2016/17"/>
    <m/>
    <n v="0.13339999999999999"/>
    <n v="0.2329"/>
    <n v="0.22670000000000001"/>
    <n v="0.24660000000000001"/>
  </r>
  <r>
    <x v="13"/>
    <s v="C-IV"/>
    <x v="1"/>
    <x v="5"/>
    <n v="2017"/>
    <s v="2016/17"/>
    <m/>
    <n v="0.1825"/>
    <n v="0.29480000000000001"/>
    <n v="0.25869999999999999"/>
    <n v="0.29339999999999999"/>
  </r>
  <r>
    <x v="14"/>
    <s v="C-IV"/>
    <x v="1"/>
    <x v="5"/>
    <n v="2017"/>
    <s v="2016/17"/>
    <m/>
    <n v="0.13"/>
    <n v="0.23319999999999999"/>
    <n v="0.3004"/>
    <n v="0.33630000000000004"/>
  </r>
  <r>
    <x v="15"/>
    <s v="C-IV"/>
    <x v="1"/>
    <x v="5"/>
    <n v="2017"/>
    <s v="2016/17"/>
    <m/>
    <n v="0.18679999999999999"/>
    <n v="0.3029"/>
    <n v="0.16159999999999999"/>
    <n v="0.1898"/>
  </r>
  <r>
    <x v="16"/>
    <s v="C-IV"/>
    <x v="1"/>
    <x v="5"/>
    <n v="2017"/>
    <s v="2016/17"/>
    <m/>
    <n v="0.23370000000000002"/>
    <n v="0.3337"/>
    <n v="0.23760000000000001"/>
    <n v="0.2616"/>
  </r>
  <r>
    <x v="17"/>
    <s v="C-IV"/>
    <x v="1"/>
    <x v="5"/>
    <n v="2017"/>
    <s v="2016/17"/>
    <m/>
    <n v="7.8E-2"/>
    <n v="0.1802"/>
    <n v="0.28639999999999999"/>
    <n v="0.33229999999999998"/>
  </r>
  <r>
    <x v="18"/>
    <s v="C-IV"/>
    <x v="1"/>
    <x v="5"/>
    <n v="2017"/>
    <s v="2016/17"/>
    <m/>
    <n v="4.6100000000000002E-2"/>
    <n v="0.121"/>
    <n v="0.26219999999999999"/>
    <n v="0.28820000000000001"/>
  </r>
  <r>
    <x v="19"/>
    <s v="LRS"/>
    <x v="1"/>
    <x v="5"/>
    <n v="2017"/>
    <s v="2016/17"/>
    <m/>
    <n v="0.1293"/>
    <n v="0.22760000000000002"/>
    <n v="2.0000000000000001E-4"/>
    <n v="3.1400000000000004E-2"/>
  </r>
  <r>
    <x v="20"/>
    <s v="C-IV"/>
    <x v="1"/>
    <x v="5"/>
    <n v="2017"/>
    <s v="2016/17"/>
    <m/>
    <n v="0.12210000000000001"/>
    <n v="0.22739999999999999"/>
    <n v="0.1153"/>
    <n v="0.14449999999999999"/>
  </r>
  <r>
    <x v="21"/>
    <s v="C-IV"/>
    <x v="1"/>
    <x v="5"/>
    <n v="2017"/>
    <s v="2016/17"/>
    <m/>
    <n v="0.13419999999999999"/>
    <n v="0.23230000000000001"/>
    <n v="0.22460000000000002"/>
    <n v="0.2535"/>
  </r>
  <r>
    <x v="22"/>
    <s v="C-IV"/>
    <x v="1"/>
    <x v="5"/>
    <n v="2017"/>
    <s v="2016/17"/>
    <m/>
    <n v="8.0299999999999996E-2"/>
    <n v="0.14460000000000001"/>
    <n v="0.245"/>
    <n v="0.26100000000000001"/>
  </r>
  <r>
    <x v="23"/>
    <s v="C-IV"/>
    <x v="1"/>
    <x v="5"/>
    <n v="2017"/>
    <s v="2016/17"/>
    <m/>
    <n v="0.14630000000000001"/>
    <n v="0.24809999999999999"/>
    <n v="0.23329999999999998"/>
    <n v="0.28249999999999997"/>
  </r>
  <r>
    <x v="24"/>
    <s v="C-IV"/>
    <x v="1"/>
    <x v="5"/>
    <n v="2017"/>
    <s v="2016/17"/>
    <m/>
    <n v="0.15659999999999999"/>
    <n v="0.26550000000000001"/>
    <n v="0.27899999999999997"/>
    <n v="0.30640000000000001"/>
  </r>
  <r>
    <x v="25"/>
    <s v="C-IV"/>
    <x v="1"/>
    <x v="5"/>
    <n v="2017"/>
    <s v="2016/17"/>
    <m/>
    <n v="0.1091"/>
    <n v="0.2364"/>
    <n v="0.42729999999999996"/>
    <n v="0.48180000000000001"/>
  </r>
  <r>
    <x v="26"/>
    <s v="C-IV"/>
    <x v="1"/>
    <x v="5"/>
    <n v="2017"/>
    <s v="2016/17"/>
    <m/>
    <n v="8.2799999999999999E-2"/>
    <n v="0.2"/>
    <n v="9.6600000000000005E-2"/>
    <n v="0.13789999999999999"/>
  </r>
  <r>
    <x v="27"/>
    <s v="C-IV"/>
    <x v="1"/>
    <x v="5"/>
    <n v="2017"/>
    <s v="2016/17"/>
    <m/>
    <n v="0.14429999999999998"/>
    <n v="0.25590000000000002"/>
    <n v="0.1812"/>
    <n v="0.21160000000000001"/>
  </r>
  <r>
    <x v="28"/>
    <s v="C-IV"/>
    <x v="1"/>
    <x v="5"/>
    <n v="2017"/>
    <s v="2016/17"/>
    <m/>
    <n v="9.2600000000000002E-2"/>
    <n v="0.17019999999999999"/>
    <n v="0.20649999999999999"/>
    <n v="0.23899999999999999"/>
  </r>
  <r>
    <x v="29"/>
    <s v="C-IV"/>
    <x v="1"/>
    <x v="5"/>
    <n v="2017"/>
    <s v="2016/17"/>
    <m/>
    <n v="5.5800000000000002E-2"/>
    <n v="0.1545"/>
    <n v="0.1575"/>
    <n v="0.18739999999999998"/>
  </r>
  <r>
    <x v="30"/>
    <s v="CalWIN"/>
    <x v="1"/>
    <x v="5"/>
    <n v="2017"/>
    <s v="2016/17"/>
    <m/>
    <n v="0.10339999999999999"/>
    <n v="0.22359999999999999"/>
    <n v="7.6200000000000004E-2"/>
    <n v="0.1249"/>
  </r>
  <r>
    <x v="31"/>
    <s v="CalWIN"/>
    <x v="1"/>
    <x v="5"/>
    <n v="2017"/>
    <s v="2016/17"/>
    <m/>
    <n v="9.0200000000000002E-2"/>
    <n v="0.17649999999999999"/>
    <n v="4.8099999999999997E-2"/>
    <n v="8.0399999999999985E-2"/>
  </r>
  <r>
    <x v="32"/>
    <s v="C-IV"/>
    <x v="1"/>
    <x v="5"/>
    <n v="2017"/>
    <s v="2016/17"/>
    <m/>
    <n v="4.8399999999999999E-2"/>
    <n v="0.1371"/>
    <n v="0.1331"/>
    <n v="0.1532"/>
  </r>
  <r>
    <x v="33"/>
    <s v="C-IV"/>
    <x v="1"/>
    <x v="5"/>
    <n v="2017"/>
    <s v="2016/17"/>
    <m/>
    <n v="0.153"/>
    <n v="0.26239999999999997"/>
    <n v="0.16510000000000002"/>
    <n v="0.1953"/>
  </r>
  <r>
    <x v="34"/>
    <s v="CalWIN"/>
    <x v="1"/>
    <x v="5"/>
    <n v="2017"/>
    <s v="2016/17"/>
    <m/>
    <n v="0.12570000000000001"/>
    <n v="0.22820000000000001"/>
    <n v="8.0199999999999994E-2"/>
    <n v="0.1235"/>
  </r>
  <r>
    <x v="35"/>
    <s v="C-IV"/>
    <x v="1"/>
    <x v="5"/>
    <n v="2017"/>
    <s v="2016/17"/>
    <m/>
    <n v="0.14080000000000001"/>
    <n v="0.22039999999999998"/>
    <n v="0.21429999999999999"/>
    <n v="0.23670000000000002"/>
  </r>
  <r>
    <x v="36"/>
    <s v="C-IV"/>
    <x v="1"/>
    <x v="5"/>
    <n v="2017"/>
    <s v="2016/17"/>
    <m/>
    <n v="0.21239999999999998"/>
    <n v="0.32600000000000001"/>
    <n v="0.24739999999999998"/>
    <n v="0.27889999999999998"/>
  </r>
  <r>
    <x v="37"/>
    <s v="CalWIN"/>
    <x v="1"/>
    <x v="5"/>
    <n v="2017"/>
    <s v="2016/17"/>
    <m/>
    <n v="0.11470000000000001"/>
    <n v="0.21879999999999999"/>
    <n v="5.9400000000000001E-2"/>
    <n v="9.9299999999999999E-2"/>
  </r>
  <r>
    <x v="38"/>
    <s v="CalWIN"/>
    <x v="1"/>
    <x v="5"/>
    <n v="2017"/>
    <s v="2016/17"/>
    <m/>
    <n v="9.9100000000000008E-2"/>
    <n v="0.18590000000000001"/>
    <n v="7.8600000000000003E-2"/>
    <n v="0.11539999999999999"/>
  </r>
  <r>
    <x v="39"/>
    <s v="C-IV"/>
    <x v="1"/>
    <x v="5"/>
    <n v="2017"/>
    <s v="2016/17"/>
    <m/>
    <n v="0.16399999999999998"/>
    <n v="0.26190000000000002"/>
    <n v="0.24359999999999998"/>
    <n v="0.27539999999999998"/>
  </r>
  <r>
    <x v="40"/>
    <s v="CalWIN"/>
    <x v="1"/>
    <x v="5"/>
    <n v="2017"/>
    <s v="2016/17"/>
    <m/>
    <n v="7.6600000000000001E-2"/>
    <n v="0.16600000000000001"/>
    <n v="5.5300000000000002E-2"/>
    <n v="9.0200000000000002E-2"/>
  </r>
  <r>
    <x v="41"/>
    <s v="CalWIN"/>
    <x v="1"/>
    <x v="5"/>
    <n v="2017"/>
    <s v="2016/17"/>
    <m/>
    <n v="9.1300000000000006E-2"/>
    <n v="0.20039999999999999"/>
    <n v="6.3899999999999998E-2"/>
    <n v="0.1012"/>
  </r>
  <r>
    <x v="42"/>
    <s v="CalWIN"/>
    <x v="1"/>
    <x v="5"/>
    <n v="2017"/>
    <s v="2016/17"/>
    <m/>
    <n v="8.3100000000000007E-2"/>
    <n v="0.17710000000000001"/>
    <n v="5.9400000000000001E-2"/>
    <n v="0.10249999999999999"/>
  </r>
  <r>
    <x v="43"/>
    <s v="CalWIN"/>
    <x v="1"/>
    <x v="5"/>
    <n v="2017"/>
    <s v="2016/17"/>
    <m/>
    <n v="2.35E-2"/>
    <n v="0.12740000000000001"/>
    <n v="1.0500000000000001E-2"/>
    <n v="4.53E-2"/>
  </r>
  <r>
    <x v="44"/>
    <s v="CalWIN"/>
    <x v="1"/>
    <x v="5"/>
    <n v="2017"/>
    <s v="2016/17"/>
    <m/>
    <n v="1.7100000000000001E-2"/>
    <n v="0.1182"/>
    <n v="4.3E-3"/>
    <n v="3.5400000000000001E-2"/>
  </r>
  <r>
    <x v="45"/>
    <s v="C-IV"/>
    <x v="1"/>
    <x v="5"/>
    <n v="2017"/>
    <s v="2016/17"/>
    <m/>
    <n v="0.15509999999999999"/>
    <n v="0.2646"/>
    <n v="0.29139999999999999"/>
    <n v="0.32549999999999996"/>
  </r>
  <r>
    <x v="46"/>
    <s v="C-IV"/>
    <x v="1"/>
    <x v="5"/>
    <n v="2017"/>
    <s v="2016/17"/>
    <m/>
    <n v="3.85E-2"/>
    <n v="0.11539999999999999"/>
    <n v="0.15380000000000002"/>
    <n v="0.15380000000000002"/>
  </r>
  <r>
    <x v="47"/>
    <s v="C-IV"/>
    <x v="1"/>
    <x v="5"/>
    <n v="2017"/>
    <s v="2016/17"/>
    <m/>
    <n v="0.1444"/>
    <n v="0.22889999999999999"/>
    <n v="0.26979999999999998"/>
    <n v="0.29699999999999999"/>
  </r>
  <r>
    <x v="48"/>
    <s v="CalWIN"/>
    <x v="1"/>
    <x v="5"/>
    <n v="2017"/>
    <s v="2016/17"/>
    <m/>
    <n v="1.4199999999999999E-2"/>
    <n v="0.12039999999999999"/>
    <n v="6.8000000000000005E-3"/>
    <n v="5.0599999999999999E-2"/>
  </r>
  <r>
    <x v="49"/>
    <s v="CalWIN"/>
    <x v="1"/>
    <x v="5"/>
    <n v="2017"/>
    <s v="2016/17"/>
    <m/>
    <n v="9.4899999999999998E-2"/>
    <n v="0.19719999999999999"/>
    <n v="6.2199999999999998E-2"/>
    <n v="0.10339999999999999"/>
  </r>
  <r>
    <x v="50"/>
    <s v="C-IV"/>
    <x v="1"/>
    <x v="5"/>
    <n v="2017"/>
    <s v="2016/17"/>
    <m/>
    <n v="0.153"/>
    <n v="0.2601"/>
    <n v="0.18530000000000002"/>
    <n v="0.22059999999999999"/>
  </r>
  <r>
    <x v="51"/>
    <s v="C-IV"/>
    <x v="1"/>
    <x v="5"/>
    <n v="2017"/>
    <s v="2016/17"/>
    <m/>
    <n v="0.1704"/>
    <n v="0.26350000000000001"/>
    <n v="0.23949999999999999"/>
    <n v="0.26129999999999998"/>
  </r>
  <r>
    <x v="52"/>
    <s v="C-IV"/>
    <x v="1"/>
    <x v="5"/>
    <n v="2017"/>
    <s v="2016/17"/>
    <m/>
    <n v="0.12539999999999998"/>
    <n v="0.22789999999999999"/>
    <n v="0.26679999999999998"/>
    <n v="0.2853"/>
  </r>
  <r>
    <x v="53"/>
    <s v="C-IV"/>
    <x v="1"/>
    <x v="5"/>
    <n v="2017"/>
    <s v="2016/17"/>
    <m/>
    <n v="0.13689999999999999"/>
    <n v="0.22409999999999999"/>
    <n v="0.20749999999999999"/>
    <n v="0.22820000000000001"/>
  </r>
  <r>
    <x v="54"/>
    <s v="CalWIN"/>
    <x v="1"/>
    <x v="5"/>
    <n v="2017"/>
    <s v="2016/17"/>
    <m/>
    <n v="0.17660000000000001"/>
    <n v="0.30769999999999997"/>
    <n v="0.15629999999999999"/>
    <n v="0.21579999999999999"/>
  </r>
  <r>
    <x v="55"/>
    <s v="C-IV"/>
    <x v="1"/>
    <x v="5"/>
    <n v="2017"/>
    <s v="2016/17"/>
    <m/>
    <n v="9.0999999999999998E-2"/>
    <n v="0.20379999999999998"/>
    <n v="0.1012"/>
    <n v="0.12570000000000001"/>
  </r>
  <r>
    <x v="56"/>
    <s v="CalWIN"/>
    <x v="1"/>
    <x v="5"/>
    <n v="2017"/>
    <s v="2016/17"/>
    <m/>
    <n v="0.13220000000000001"/>
    <n v="0.25650000000000001"/>
    <n v="9.9700000000000011E-2"/>
    <n v="0.1525"/>
  </r>
  <r>
    <x v="57"/>
    <s v="CalWIN"/>
    <x v="1"/>
    <x v="5"/>
    <n v="2017"/>
    <s v="2016/17"/>
    <m/>
    <n v="9.3200000000000005E-2"/>
    <n v="0.19969999999999999"/>
    <n v="7.4800000000000005E-2"/>
    <n v="0.1195"/>
  </r>
  <r>
    <x v="58"/>
    <s v="C-IV"/>
    <x v="1"/>
    <x v="5"/>
    <n v="2017"/>
    <s v="2016/17"/>
    <m/>
    <n v="0.1804"/>
    <n v="0.25329999999999997"/>
    <n v="0.31359999999999999"/>
    <n v="0.34119999999999995"/>
  </r>
  <r>
    <x v="0"/>
    <s v="n/a"/>
    <x v="2"/>
    <x v="5"/>
    <n v="2017"/>
    <s v="2017/18"/>
    <m/>
    <n v="0.1198"/>
    <n v="0.21289999999999998"/>
    <n v="0.10830000000000001"/>
    <n v="0.14029999999999998"/>
  </r>
  <r>
    <x v="1"/>
    <s v="CalWIN"/>
    <x v="2"/>
    <x v="5"/>
    <n v="2017"/>
    <s v="2017/18"/>
    <m/>
    <n v="8.6699999999999999E-2"/>
    <n v="0.1741"/>
    <n v="5.5300000000000002E-2"/>
    <n v="9.1300000000000006E-2"/>
  </r>
  <r>
    <x v="2"/>
    <s v="C-IV"/>
    <x v="2"/>
    <x v="5"/>
    <n v="2017"/>
    <s v="2017/18"/>
    <m/>
    <n v="0"/>
    <n v="0.1176"/>
    <n v="0"/>
    <n v="0"/>
  </r>
  <r>
    <x v="3"/>
    <s v="C-IV"/>
    <x v="2"/>
    <x v="5"/>
    <n v="2017"/>
    <s v="2017/18"/>
    <m/>
    <n v="9.98E-2"/>
    <n v="0.18"/>
    <n v="0.1898"/>
    <n v="0.2238"/>
  </r>
  <r>
    <x v="4"/>
    <s v="C-IV"/>
    <x v="2"/>
    <x v="5"/>
    <n v="2017"/>
    <s v="2017/18"/>
    <m/>
    <n v="0.14429999999999998"/>
    <n v="0.2354"/>
    <n v="0.22989999999999999"/>
    <n v="0.27350000000000002"/>
  </r>
  <r>
    <x v="5"/>
    <s v="C-IV"/>
    <x v="2"/>
    <x v="5"/>
    <n v="2017"/>
    <s v="2017/18"/>
    <m/>
    <n v="0.11320000000000001"/>
    <n v="0.2155"/>
    <n v="0.1845"/>
    <n v="0.2109"/>
  </r>
  <r>
    <x v="6"/>
    <s v="C-IV"/>
    <x v="2"/>
    <x v="5"/>
    <n v="2017"/>
    <s v="2017/18"/>
    <m/>
    <n v="9.6000000000000002E-2"/>
    <n v="0.1414"/>
    <n v="0.20199999999999999"/>
    <n v="0.21719999999999998"/>
  </r>
  <r>
    <x v="7"/>
    <s v="CalWIN"/>
    <x v="2"/>
    <x v="5"/>
    <n v="2017"/>
    <s v="2017/18"/>
    <m/>
    <n v="6.2100000000000002E-2"/>
    <n v="0.13689999999999999"/>
    <n v="4.3299999999999998E-2"/>
    <n v="7.22E-2"/>
  </r>
  <r>
    <x v="8"/>
    <s v="C-IV"/>
    <x v="2"/>
    <x v="5"/>
    <n v="2017"/>
    <s v="2017/18"/>
    <m/>
    <n v="0.16839999999999999"/>
    <n v="0.23879999999999998"/>
    <n v="0.35220000000000001"/>
    <n v="0.36939999999999995"/>
  </r>
  <r>
    <x v="9"/>
    <s v="C-IV"/>
    <x v="2"/>
    <x v="5"/>
    <n v="2017"/>
    <s v="2017/18"/>
    <m/>
    <n v="0.1216"/>
    <n v="0.22059999999999999"/>
    <n v="0.20699999999999999"/>
    <n v="0.22889999999999999"/>
  </r>
  <r>
    <x v="10"/>
    <s v="CalWIN"/>
    <x v="2"/>
    <x v="5"/>
    <n v="2017"/>
    <s v="2017/18"/>
    <m/>
    <n v="0.14880000000000002"/>
    <n v="0.28270000000000001"/>
    <n v="0.10730000000000001"/>
    <n v="0.1699"/>
  </r>
  <r>
    <x v="11"/>
    <s v="C-IV"/>
    <x v="2"/>
    <x v="5"/>
    <n v="2017"/>
    <s v="2017/18"/>
    <m/>
    <n v="9.6099999999999991E-2"/>
    <n v="0.16260000000000002"/>
    <n v="0.1502"/>
    <n v="0.17"/>
  </r>
  <r>
    <x v="12"/>
    <s v="C-IV"/>
    <x v="2"/>
    <x v="5"/>
    <n v="2017"/>
    <s v="2017/18"/>
    <m/>
    <n v="0.1033"/>
    <n v="0.18289999999999998"/>
    <n v="0.24510000000000001"/>
    <n v="0.27289999999999998"/>
  </r>
  <r>
    <x v="13"/>
    <s v="C-IV"/>
    <x v="2"/>
    <x v="5"/>
    <n v="2017"/>
    <s v="2017/18"/>
    <m/>
    <n v="0.153"/>
    <n v="0.24600000000000002"/>
    <n v="0.23469999999999999"/>
    <n v="0.2646"/>
  </r>
  <r>
    <x v="14"/>
    <s v="C-IV"/>
    <x v="2"/>
    <x v="5"/>
    <n v="2017"/>
    <s v="2017/18"/>
    <m/>
    <n v="0.1"/>
    <n v="0.23910000000000001"/>
    <n v="0.14779999999999999"/>
    <n v="0.1696"/>
  </r>
  <r>
    <x v="15"/>
    <s v="C-IV"/>
    <x v="2"/>
    <x v="5"/>
    <n v="2017"/>
    <s v="2017/18"/>
    <m/>
    <n v="0.18170000000000003"/>
    <n v="0.28010000000000002"/>
    <n v="0.1648"/>
    <n v="0.19519999999999998"/>
  </r>
  <r>
    <x v="16"/>
    <s v="C-IV"/>
    <x v="2"/>
    <x v="5"/>
    <n v="2017"/>
    <s v="2017/18"/>
    <m/>
    <n v="0.20920000000000002"/>
    <n v="0.30609999999999998"/>
    <n v="0.21379999999999999"/>
    <n v="0.24429999999999999"/>
  </r>
  <r>
    <x v="17"/>
    <s v="C-IV"/>
    <x v="2"/>
    <x v="5"/>
    <n v="2017"/>
    <s v="2017/18"/>
    <m/>
    <n v="7.46E-2"/>
    <n v="0.17480000000000001"/>
    <n v="0.26379999999999998"/>
    <n v="0.30519999999999997"/>
  </r>
  <r>
    <x v="18"/>
    <s v="C-IV"/>
    <x v="2"/>
    <x v="5"/>
    <n v="2017"/>
    <s v="2017/18"/>
    <m/>
    <n v="6.5500000000000003E-2"/>
    <n v="0.1399"/>
    <n v="0.26489999999999997"/>
    <n v="0.3155"/>
  </r>
  <r>
    <x v="19"/>
    <s v="LRS"/>
    <x v="2"/>
    <x v="5"/>
    <n v="2017"/>
    <s v="2017/18"/>
    <m/>
    <n v="0.10619999999999999"/>
    <n v="0.1862"/>
    <n v="5.5199999999999999E-2"/>
    <n v="7.85E-2"/>
  </r>
  <r>
    <x v="20"/>
    <s v="C-IV"/>
    <x v="2"/>
    <x v="5"/>
    <n v="2017"/>
    <s v="2017/18"/>
    <m/>
    <n v="0.15359999999999999"/>
    <n v="0.253"/>
    <n v="0.10300000000000001"/>
    <n v="0.14080000000000001"/>
  </r>
  <r>
    <x v="21"/>
    <s v="C-IV"/>
    <x v="2"/>
    <x v="5"/>
    <n v="2017"/>
    <s v="2017/18"/>
    <m/>
    <n v="0.11470000000000001"/>
    <n v="0.1923"/>
    <n v="0.19949999999999998"/>
    <n v="0.23600000000000002"/>
  </r>
  <r>
    <x v="22"/>
    <s v="C-IV"/>
    <x v="2"/>
    <x v="5"/>
    <n v="2017"/>
    <s v="2017/18"/>
    <m/>
    <n v="6.54E-2"/>
    <n v="0.13849999999999998"/>
    <n v="0.21149999999999999"/>
    <n v="0.23079999999999998"/>
  </r>
  <r>
    <x v="23"/>
    <s v="C-IV"/>
    <x v="2"/>
    <x v="5"/>
    <n v="2017"/>
    <s v="2017/18"/>
    <m/>
    <n v="0.12960000000000002"/>
    <n v="0.2316"/>
    <n v="0.2157"/>
    <n v="0.25989999999999996"/>
  </r>
  <r>
    <x v="24"/>
    <s v="C-IV"/>
    <x v="2"/>
    <x v="5"/>
    <n v="2017"/>
    <s v="2017/18"/>
    <m/>
    <n v="0.15359999999999999"/>
    <n v="0.2596"/>
    <n v="0.23350000000000001"/>
    <n v="0.25980000000000003"/>
  </r>
  <r>
    <x v="25"/>
    <s v="C-IV"/>
    <x v="2"/>
    <x v="5"/>
    <n v="2017"/>
    <s v="2017/18"/>
    <m/>
    <n v="0.12140000000000001"/>
    <n v="0.17859999999999998"/>
    <n v="0.2571"/>
    <n v="0.27140000000000003"/>
  </r>
  <r>
    <x v="26"/>
    <s v="C-IV"/>
    <x v="2"/>
    <x v="5"/>
    <n v="2017"/>
    <s v="2017/18"/>
    <m/>
    <n v="0"/>
    <n v="6.5599999999999992E-2"/>
    <n v="9.8400000000000001E-2"/>
    <n v="0.12300000000000001"/>
  </r>
  <r>
    <x v="27"/>
    <s v="C-IV"/>
    <x v="2"/>
    <x v="5"/>
    <n v="2017"/>
    <s v="2017/18"/>
    <m/>
    <n v="0.19920000000000002"/>
    <n v="0.31259999999999999"/>
    <n v="0.18770000000000001"/>
    <n v="0.23430000000000001"/>
  </r>
  <r>
    <x v="28"/>
    <s v="C-IV"/>
    <x v="2"/>
    <x v="5"/>
    <n v="2017"/>
    <s v="2017/18"/>
    <m/>
    <n v="7.9299999999999995E-2"/>
    <n v="0.1479"/>
    <n v="0.1961"/>
    <n v="0.24760000000000001"/>
  </r>
  <r>
    <x v="29"/>
    <s v="C-IV"/>
    <x v="2"/>
    <x v="5"/>
    <n v="2017"/>
    <s v="2017/18"/>
    <m/>
    <n v="5.1699999999999996E-2"/>
    <n v="0.1394"/>
    <n v="0.15859999999999999"/>
    <n v="0.18760000000000002"/>
  </r>
  <r>
    <x v="30"/>
    <s v="CalWIN"/>
    <x v="2"/>
    <x v="5"/>
    <n v="2017"/>
    <s v="2017/18"/>
    <m/>
    <n v="0.1051"/>
    <n v="0.2155"/>
    <n v="8.14E-2"/>
    <n v="0.12560000000000002"/>
  </r>
  <r>
    <x v="31"/>
    <s v="CalWIN"/>
    <x v="2"/>
    <x v="5"/>
    <n v="2017"/>
    <s v="2017/18"/>
    <m/>
    <n v="7.4200000000000002E-2"/>
    <n v="0.16"/>
    <n v="4.5700000000000005E-2"/>
    <n v="7.4900000000000008E-2"/>
  </r>
  <r>
    <x v="32"/>
    <s v="C-IV"/>
    <x v="2"/>
    <x v="5"/>
    <n v="2017"/>
    <s v="2017/18"/>
    <m/>
    <n v="5.8299999999999998E-2"/>
    <n v="0.1341"/>
    <n v="0.13699999999999998"/>
    <n v="0.1691"/>
  </r>
  <r>
    <x v="33"/>
    <s v="C-IV"/>
    <x v="2"/>
    <x v="5"/>
    <n v="2017"/>
    <s v="2017/18"/>
    <m/>
    <n v="0.14749999999999999"/>
    <n v="0.24260000000000001"/>
    <n v="0.15539999999999998"/>
    <n v="0.1789"/>
  </r>
  <r>
    <x v="34"/>
    <s v="CalWIN"/>
    <x v="2"/>
    <x v="5"/>
    <n v="2017"/>
    <s v="2017/18"/>
    <m/>
    <n v="0.1142"/>
    <n v="0.2132"/>
    <n v="8.2299999999999998E-2"/>
    <n v="0.1222"/>
  </r>
  <r>
    <x v="35"/>
    <s v="C-IV"/>
    <x v="2"/>
    <x v="5"/>
    <n v="2017"/>
    <s v="2017/18"/>
    <m/>
    <n v="0.1595"/>
    <n v="0.2419"/>
    <n v="0.2419"/>
    <n v="0.2581"/>
  </r>
  <r>
    <x v="36"/>
    <s v="C-IV"/>
    <x v="2"/>
    <x v="5"/>
    <n v="2017"/>
    <s v="2017/18"/>
    <m/>
    <n v="0.193"/>
    <n v="0.29460000000000003"/>
    <n v="0.25280000000000002"/>
    <n v="0.28039999999999998"/>
  </r>
  <r>
    <x v="37"/>
    <s v="CalWIN"/>
    <x v="2"/>
    <x v="5"/>
    <n v="2017"/>
    <s v="2017/18"/>
    <m/>
    <n v="9.3800000000000008E-2"/>
    <n v="0.17829999999999999"/>
    <n v="5.5800000000000002E-2"/>
    <n v="8.8900000000000007E-2"/>
  </r>
  <r>
    <x v="38"/>
    <s v="CalWIN"/>
    <x v="2"/>
    <x v="5"/>
    <n v="2017"/>
    <s v="2017/18"/>
    <m/>
    <n v="8.3800000000000013E-2"/>
    <n v="0.1656"/>
    <n v="7.4200000000000002E-2"/>
    <n v="0.1115"/>
  </r>
  <r>
    <x v="39"/>
    <s v="C-IV"/>
    <x v="2"/>
    <x v="5"/>
    <n v="2017"/>
    <s v="2017/18"/>
    <m/>
    <n v="0.1537"/>
    <n v="0.248"/>
    <n v="0.22030000000000002"/>
    <n v="0.2462"/>
  </r>
  <r>
    <x v="40"/>
    <s v="CalWIN"/>
    <x v="2"/>
    <x v="5"/>
    <n v="2017"/>
    <s v="2017/18"/>
    <m/>
    <n v="7.8600000000000003E-2"/>
    <n v="0.1739"/>
    <n v="5.8499999999999996E-2"/>
    <n v="9.9399999999999988E-2"/>
  </r>
  <r>
    <x v="41"/>
    <s v="CalWIN"/>
    <x v="2"/>
    <x v="5"/>
    <n v="2017"/>
    <s v="2017/18"/>
    <m/>
    <n v="7.1399999999999991E-2"/>
    <n v="0.159"/>
    <n v="5.45E-2"/>
    <n v="8.4199999999999997E-2"/>
  </r>
  <r>
    <x v="42"/>
    <s v="CalWIN"/>
    <x v="2"/>
    <x v="5"/>
    <n v="2017"/>
    <s v="2017/18"/>
    <m/>
    <n v="7.0099999999999996E-2"/>
    <n v="0.16539999999999999"/>
    <n v="5.9000000000000004E-2"/>
    <n v="0.10289999999999999"/>
  </r>
  <r>
    <x v="43"/>
    <s v="CalWIN"/>
    <x v="2"/>
    <x v="5"/>
    <n v="2017"/>
    <s v="2017/18"/>
    <m/>
    <n v="1.8799999999999997E-2"/>
    <n v="0.1076"/>
    <n v="8.6999999999999994E-3"/>
    <n v="3.6499999999999998E-2"/>
  </r>
  <r>
    <x v="44"/>
    <s v="CalWIN"/>
    <x v="2"/>
    <x v="5"/>
    <n v="2017"/>
    <s v="2017/18"/>
    <m/>
    <n v="1.67E-2"/>
    <n v="0.12939999999999999"/>
    <n v="1.1899999999999999E-2"/>
    <n v="6.1600000000000002E-2"/>
  </r>
  <r>
    <x v="45"/>
    <s v="C-IV"/>
    <x v="2"/>
    <x v="5"/>
    <n v="2017"/>
    <s v="2017/18"/>
    <m/>
    <n v="0.15039999999999998"/>
    <n v="0.24829999999999999"/>
    <n v="0.24390000000000001"/>
    <n v="0.27079999999999999"/>
  </r>
  <r>
    <x v="46"/>
    <s v="C-IV"/>
    <x v="2"/>
    <x v="5"/>
    <n v="2017"/>
    <s v="2017/18"/>
    <m/>
    <n v="6.8199999999999997E-2"/>
    <n v="0.15909999999999999"/>
    <n v="9.0899999999999995E-2"/>
    <n v="0.11359999999999999"/>
  </r>
  <r>
    <x v="47"/>
    <s v="C-IV"/>
    <x v="2"/>
    <x v="5"/>
    <n v="2017"/>
    <s v="2017/18"/>
    <m/>
    <n v="0.13109999999999999"/>
    <n v="0.20069999999999999"/>
    <n v="0.29870000000000002"/>
    <n v="0.32819999999999999"/>
  </r>
  <r>
    <x v="48"/>
    <s v="CalWIN"/>
    <x v="2"/>
    <x v="5"/>
    <n v="2017"/>
    <s v="2017/18"/>
    <m/>
    <n v="1.2699999999999999E-2"/>
    <n v="0.1134"/>
    <n v="7.0999999999999995E-3"/>
    <n v="3.6600000000000001E-2"/>
  </r>
  <r>
    <x v="49"/>
    <s v="CalWIN"/>
    <x v="2"/>
    <x v="5"/>
    <n v="2017"/>
    <s v="2017/18"/>
    <m/>
    <n v="9.5399999999999985E-2"/>
    <n v="0.19159999999999999"/>
    <n v="6.0299999999999999E-2"/>
    <n v="9.9700000000000011E-2"/>
  </r>
  <r>
    <x v="50"/>
    <s v="C-IV"/>
    <x v="2"/>
    <x v="5"/>
    <n v="2017"/>
    <s v="2017/18"/>
    <m/>
    <n v="0.1588"/>
    <n v="0.25819999999999999"/>
    <n v="0.22750000000000001"/>
    <n v="0.2666"/>
  </r>
  <r>
    <x v="51"/>
    <s v="C-IV"/>
    <x v="2"/>
    <x v="5"/>
    <n v="2017"/>
    <s v="2017/18"/>
    <m/>
    <n v="0.18109999999999998"/>
    <n v="0.26869999999999999"/>
    <n v="0.23089999999999999"/>
    <n v="0.25090000000000001"/>
  </r>
  <r>
    <x v="52"/>
    <s v="C-IV"/>
    <x v="2"/>
    <x v="5"/>
    <n v="2017"/>
    <s v="2017/18"/>
    <m/>
    <n v="0.124"/>
    <n v="0.20829999999999999"/>
    <n v="0.21309999999999998"/>
    <n v="0.2366"/>
  </r>
  <r>
    <x v="53"/>
    <s v="C-IV"/>
    <x v="2"/>
    <x v="5"/>
    <n v="2017"/>
    <s v="2017/18"/>
    <m/>
    <n v="9.2499999999999999E-2"/>
    <n v="0.17469999999999999"/>
    <n v="0.2397"/>
    <n v="0.26369999999999999"/>
  </r>
  <r>
    <x v="54"/>
    <s v="CalWIN"/>
    <x v="2"/>
    <x v="5"/>
    <n v="2017"/>
    <s v="2017/18"/>
    <m/>
    <n v="0.17370000000000002"/>
    <n v="0.30099999999999999"/>
    <n v="0.13339999999999999"/>
    <n v="0.184"/>
  </r>
  <r>
    <x v="55"/>
    <s v="C-IV"/>
    <x v="2"/>
    <x v="5"/>
    <n v="2017"/>
    <s v="2017/18"/>
    <m/>
    <n v="7.3599999999999999E-2"/>
    <n v="0.16079999999999997"/>
    <n v="9.5399999999999985E-2"/>
    <n v="0.1226"/>
  </r>
  <r>
    <x v="56"/>
    <s v="CalWIN"/>
    <x v="2"/>
    <x v="5"/>
    <n v="2017"/>
    <s v="2017/18"/>
    <m/>
    <n v="0.1353"/>
    <n v="0.27679999999999999"/>
    <n v="0.1032"/>
    <n v="0.1552"/>
  </r>
  <r>
    <x v="57"/>
    <s v="CalWIN"/>
    <x v="2"/>
    <x v="5"/>
    <n v="2017"/>
    <s v="2017/18"/>
    <m/>
    <n v="0.1043"/>
    <n v="0.18359999999999999"/>
    <n v="7.6799999999999993E-2"/>
    <n v="0.13019999999999998"/>
  </r>
  <r>
    <x v="58"/>
    <s v="C-IV"/>
    <x v="2"/>
    <x v="5"/>
    <n v="2017"/>
    <s v="2017/18"/>
    <m/>
    <n v="0.15259999999999999"/>
    <n v="0.22920000000000001"/>
    <n v="0.24780000000000002"/>
    <n v="0.27649999999999997"/>
  </r>
  <r>
    <x v="0"/>
    <s v="n/a"/>
    <x v="3"/>
    <x v="5"/>
    <n v="2018"/>
    <s v="2017/18"/>
    <m/>
    <n v="0.128"/>
    <n v="0.22690000000000002"/>
    <n v="0.1168"/>
    <n v="0.1512"/>
  </r>
  <r>
    <x v="1"/>
    <s v="CalWIN"/>
    <x v="3"/>
    <x v="5"/>
    <n v="2018"/>
    <s v="2017/18"/>
    <m/>
    <n v="9.5899999999999999E-2"/>
    <n v="0.19329999999999997"/>
    <n v="6.2600000000000003E-2"/>
    <n v="0.10439999999999999"/>
  </r>
  <r>
    <x v="2"/>
    <s v="C-IV"/>
    <x v="3"/>
    <x v="5"/>
    <n v="2018"/>
    <s v="2017/18"/>
    <m/>
    <n v="0.15380000000000002"/>
    <n v="0.23079999999999998"/>
    <n v="7.690000000000001E-2"/>
    <n v="7.690000000000001E-2"/>
  </r>
  <r>
    <x v="3"/>
    <s v="C-IV"/>
    <x v="3"/>
    <x v="5"/>
    <n v="2018"/>
    <s v="2017/18"/>
    <m/>
    <n v="0.11019999999999999"/>
    <n v="0.22309999999999999"/>
    <n v="0.28649999999999998"/>
    <n v="0.32229999999999998"/>
  </r>
  <r>
    <x v="4"/>
    <s v="C-IV"/>
    <x v="3"/>
    <x v="5"/>
    <n v="2018"/>
    <s v="2017/18"/>
    <m/>
    <n v="0.12179999999999999"/>
    <n v="0.23370000000000002"/>
    <n v="0.20280000000000001"/>
    <n v="0.23350000000000001"/>
  </r>
  <r>
    <x v="5"/>
    <s v="C-IV"/>
    <x v="3"/>
    <x v="5"/>
    <n v="2018"/>
    <s v="2017/18"/>
    <m/>
    <n v="0.114"/>
    <n v="0.20329999999999998"/>
    <n v="0.22640000000000002"/>
    <n v="0.25619999999999998"/>
  </r>
  <r>
    <x v="6"/>
    <s v="C-IV"/>
    <x v="3"/>
    <x v="5"/>
    <n v="2018"/>
    <s v="2017/18"/>
    <m/>
    <n v="0.14910000000000001"/>
    <n v="0.23250000000000001"/>
    <n v="0.26319999999999999"/>
    <n v="0.27629999999999999"/>
  </r>
  <r>
    <x v="7"/>
    <s v="CalWIN"/>
    <x v="3"/>
    <x v="5"/>
    <n v="2018"/>
    <s v="2017/18"/>
    <m/>
    <n v="7.3700000000000002E-2"/>
    <n v="0.14760000000000001"/>
    <n v="4.8499999999999995E-2"/>
    <n v="8.1300000000000011E-2"/>
  </r>
  <r>
    <x v="8"/>
    <s v="C-IV"/>
    <x v="3"/>
    <x v="5"/>
    <n v="2018"/>
    <s v="2017/18"/>
    <m/>
    <n v="0.18149999999999999"/>
    <n v="0.25869999999999999"/>
    <n v="0.38030000000000003"/>
    <n v="0.4093"/>
  </r>
  <r>
    <x v="9"/>
    <s v="C-IV"/>
    <x v="3"/>
    <x v="5"/>
    <n v="2018"/>
    <s v="2017/18"/>
    <m/>
    <n v="0.12689999999999999"/>
    <n v="0.2243"/>
    <n v="0.18690000000000001"/>
    <n v="0.21629999999999999"/>
  </r>
  <r>
    <x v="10"/>
    <s v="CalWIN"/>
    <x v="3"/>
    <x v="5"/>
    <n v="2018"/>
    <s v="2017/18"/>
    <m/>
    <n v="0.1489"/>
    <n v="0.28389999999999999"/>
    <n v="0.10490000000000001"/>
    <n v="0.16010000000000002"/>
  </r>
  <r>
    <x v="11"/>
    <s v="C-IV"/>
    <x v="3"/>
    <x v="5"/>
    <n v="2018"/>
    <s v="2017/18"/>
    <m/>
    <n v="0.13739999999999999"/>
    <n v="0.2253"/>
    <n v="0.18679999999999999"/>
    <n v="0.21149999999999999"/>
  </r>
  <r>
    <x v="12"/>
    <s v="C-IV"/>
    <x v="3"/>
    <x v="5"/>
    <n v="2018"/>
    <s v="2017/18"/>
    <m/>
    <n v="0.1255"/>
    <n v="0.2311"/>
    <n v="0.22359999999999999"/>
    <n v="0.24829999999999999"/>
  </r>
  <r>
    <x v="13"/>
    <s v="C-IV"/>
    <x v="3"/>
    <x v="5"/>
    <n v="2018"/>
    <s v="2017/18"/>
    <m/>
    <n v="0.14169999999999999"/>
    <n v="0.24109999999999998"/>
    <n v="0.22260000000000002"/>
    <n v="0.25359999999999999"/>
  </r>
  <r>
    <x v="14"/>
    <s v="C-IV"/>
    <x v="3"/>
    <x v="5"/>
    <n v="2018"/>
    <s v="2017/18"/>
    <m/>
    <n v="8.1900000000000001E-2"/>
    <n v="0.19829999999999998"/>
    <n v="0.17670000000000002"/>
    <n v="0.18969999999999998"/>
  </r>
  <r>
    <x v="15"/>
    <s v="C-IV"/>
    <x v="3"/>
    <x v="5"/>
    <n v="2018"/>
    <s v="2017/18"/>
    <m/>
    <n v="0.19969999999999999"/>
    <n v="0.30969999999999998"/>
    <n v="0.19989999999999999"/>
    <n v="0.23329999999999998"/>
  </r>
  <r>
    <x v="16"/>
    <s v="C-IV"/>
    <x v="3"/>
    <x v="5"/>
    <n v="2018"/>
    <s v="2017/18"/>
    <m/>
    <n v="0.2107"/>
    <n v="0.33039999999999997"/>
    <n v="0.21109999999999998"/>
    <n v="0.2419"/>
  </r>
  <r>
    <x v="17"/>
    <s v="C-IV"/>
    <x v="3"/>
    <x v="5"/>
    <n v="2018"/>
    <s v="2017/18"/>
    <m/>
    <n v="8.43E-2"/>
    <n v="0.17899999999999999"/>
    <n v="0.24480000000000002"/>
    <n v="0.28110000000000002"/>
  </r>
  <r>
    <x v="18"/>
    <s v="C-IV"/>
    <x v="3"/>
    <x v="5"/>
    <n v="2018"/>
    <s v="2017/18"/>
    <m/>
    <n v="6.0899999999999996E-2"/>
    <n v="0.2145"/>
    <n v="0.26379999999999998"/>
    <n v="0.3246"/>
  </r>
  <r>
    <x v="19"/>
    <s v="LRS"/>
    <x v="3"/>
    <x v="5"/>
    <n v="2018"/>
    <s v="2017/18"/>
    <m/>
    <n v="0.11320000000000001"/>
    <n v="0.1968"/>
    <n v="5.9800000000000006E-2"/>
    <n v="8.3400000000000002E-2"/>
  </r>
  <r>
    <x v="20"/>
    <s v="C-IV"/>
    <x v="3"/>
    <x v="5"/>
    <n v="2018"/>
    <s v="2017/18"/>
    <m/>
    <n v="0.1492"/>
    <n v="0.26289999999999997"/>
    <n v="0.16109999999999999"/>
    <n v="0.20050000000000001"/>
  </r>
  <r>
    <x v="21"/>
    <s v="C-IV"/>
    <x v="3"/>
    <x v="5"/>
    <n v="2018"/>
    <s v="2017/18"/>
    <m/>
    <n v="9.2300000000000007E-2"/>
    <n v="0.18899999999999997"/>
    <n v="0.2024"/>
    <n v="0.2359"/>
  </r>
  <r>
    <x v="22"/>
    <s v="C-IV"/>
    <x v="3"/>
    <x v="5"/>
    <n v="2018"/>
    <s v="2017/18"/>
    <m/>
    <n v="8.8200000000000001E-2"/>
    <n v="0.16390000000000002"/>
    <n v="0.22270000000000001"/>
    <n v="0.23949999999999999"/>
  </r>
  <r>
    <x v="23"/>
    <s v="C-IV"/>
    <x v="3"/>
    <x v="5"/>
    <n v="2018"/>
    <s v="2017/18"/>
    <m/>
    <n v="0.1246"/>
    <n v="0.23739999999999997"/>
    <n v="0.28439999999999999"/>
    <n v="0.34179999999999999"/>
  </r>
  <r>
    <x v="24"/>
    <s v="C-IV"/>
    <x v="3"/>
    <x v="5"/>
    <n v="2018"/>
    <s v="2017/18"/>
    <m/>
    <n v="0.1686"/>
    <n v="0.29580000000000001"/>
    <n v="0.2707"/>
    <n v="0.29480000000000001"/>
  </r>
  <r>
    <x v="25"/>
    <s v="C-IV"/>
    <x v="3"/>
    <x v="5"/>
    <n v="2018"/>
    <s v="2017/18"/>
    <m/>
    <n v="0.14710000000000001"/>
    <n v="0.22059999999999999"/>
    <n v="0.375"/>
    <n v="0.42649999999999999"/>
  </r>
  <r>
    <x v="26"/>
    <s v="C-IV"/>
    <x v="3"/>
    <x v="5"/>
    <n v="2018"/>
    <s v="2017/18"/>
    <m/>
    <n v="7.690000000000001E-2"/>
    <n v="0.13189999999999999"/>
    <n v="7.1399999999999991E-2"/>
    <n v="7.1399999999999991E-2"/>
  </r>
  <r>
    <x v="27"/>
    <s v="C-IV"/>
    <x v="3"/>
    <x v="5"/>
    <n v="2018"/>
    <s v="2017/18"/>
    <m/>
    <n v="0.16510000000000002"/>
    <n v="0.2893"/>
    <n v="0.23499999999999999"/>
    <n v="0.26929999999999998"/>
  </r>
  <r>
    <x v="28"/>
    <s v="C-IV"/>
    <x v="3"/>
    <x v="5"/>
    <n v="2018"/>
    <s v="2017/18"/>
    <m/>
    <n v="8.4000000000000005E-2"/>
    <n v="0.15060000000000001"/>
    <n v="0.14779999999999999"/>
    <n v="0.16949999999999998"/>
  </r>
  <r>
    <x v="29"/>
    <s v="C-IV"/>
    <x v="3"/>
    <x v="5"/>
    <n v="2018"/>
    <s v="2017/18"/>
    <m/>
    <n v="6.0499999999999998E-2"/>
    <n v="0.1449"/>
    <n v="0.13470000000000001"/>
    <n v="0.1628"/>
  </r>
  <r>
    <x v="30"/>
    <s v="CalWIN"/>
    <x v="3"/>
    <x v="5"/>
    <n v="2018"/>
    <s v="2017/18"/>
    <m/>
    <n v="0.12179999999999999"/>
    <n v="0.23089999999999999"/>
    <n v="9.0399999999999994E-2"/>
    <n v="0.1396"/>
  </r>
  <r>
    <x v="31"/>
    <s v="CalWIN"/>
    <x v="3"/>
    <x v="5"/>
    <n v="2018"/>
    <s v="2017/18"/>
    <m/>
    <n v="7.6799999999999993E-2"/>
    <n v="0.1711"/>
    <n v="5.6600000000000004E-2"/>
    <n v="9.5700000000000007E-2"/>
  </r>
  <r>
    <x v="32"/>
    <s v="C-IV"/>
    <x v="3"/>
    <x v="5"/>
    <n v="2018"/>
    <s v="2017/18"/>
    <m/>
    <n v="8.5199999999999998E-2"/>
    <n v="0.1893"/>
    <n v="0.11990000000000001"/>
    <n v="0.15140000000000001"/>
  </r>
  <r>
    <x v="33"/>
    <s v="C-IV"/>
    <x v="3"/>
    <x v="5"/>
    <n v="2018"/>
    <s v="2017/18"/>
    <m/>
    <n v="0.154"/>
    <n v="0.25509999999999999"/>
    <n v="0.1691"/>
    <n v="0.19879999999999998"/>
  </r>
  <r>
    <x v="34"/>
    <s v="CalWIN"/>
    <x v="3"/>
    <x v="5"/>
    <n v="2018"/>
    <s v="2017/18"/>
    <m/>
    <n v="0.127"/>
    <n v="0.22889999999999999"/>
    <n v="9.8599999999999993E-2"/>
    <n v="0.14529999999999998"/>
  </r>
  <r>
    <x v="35"/>
    <s v="C-IV"/>
    <x v="3"/>
    <x v="5"/>
    <n v="2018"/>
    <s v="2017/18"/>
    <m/>
    <n v="0.1351"/>
    <n v="0.22800000000000001"/>
    <n v="0.27360000000000001"/>
    <n v="0.3024"/>
  </r>
  <r>
    <x v="36"/>
    <s v="C-IV"/>
    <x v="3"/>
    <x v="5"/>
    <n v="2018"/>
    <s v="2017/18"/>
    <m/>
    <n v="0.2104"/>
    <n v="0.3226"/>
    <n v="0.2858"/>
    <n v="0.31909999999999999"/>
  </r>
  <r>
    <x v="37"/>
    <s v="CalWIN"/>
    <x v="3"/>
    <x v="5"/>
    <n v="2018"/>
    <s v="2017/18"/>
    <m/>
    <n v="0.10980000000000001"/>
    <n v="0.1963"/>
    <n v="5.9800000000000006E-2"/>
    <n v="9.8000000000000004E-2"/>
  </r>
  <r>
    <x v="38"/>
    <s v="CalWIN"/>
    <x v="3"/>
    <x v="5"/>
    <n v="2018"/>
    <s v="2017/18"/>
    <m/>
    <n v="9.7599999999999992E-2"/>
    <n v="0.19500000000000001"/>
    <n v="8.4900000000000003E-2"/>
    <n v="0.13"/>
  </r>
  <r>
    <x v="39"/>
    <s v="C-IV"/>
    <x v="3"/>
    <x v="5"/>
    <n v="2018"/>
    <s v="2017/18"/>
    <m/>
    <n v="0.1653"/>
    <n v="0.26789999999999997"/>
    <n v="0.23269999999999999"/>
    <n v="0.25819999999999999"/>
  </r>
  <r>
    <x v="40"/>
    <s v="CalWIN"/>
    <x v="3"/>
    <x v="5"/>
    <n v="2018"/>
    <s v="2017/18"/>
    <m/>
    <n v="7.6100000000000001E-2"/>
    <n v="0.17120000000000002"/>
    <n v="5.67E-2"/>
    <n v="9.2499999999999999E-2"/>
  </r>
  <r>
    <x v="41"/>
    <s v="CalWIN"/>
    <x v="3"/>
    <x v="5"/>
    <n v="2018"/>
    <s v="2017/18"/>
    <m/>
    <n v="7.4800000000000005E-2"/>
    <n v="0.16550000000000001"/>
    <n v="5.7300000000000004E-2"/>
    <n v="9.64E-2"/>
  </r>
  <r>
    <x v="42"/>
    <s v="CalWIN"/>
    <x v="3"/>
    <x v="5"/>
    <n v="2018"/>
    <s v="2017/18"/>
    <m/>
    <n v="7.9199999999999993E-2"/>
    <n v="0.1759"/>
    <n v="5.1900000000000002E-2"/>
    <n v="9.1199999999999989E-2"/>
  </r>
  <r>
    <x v="43"/>
    <s v="CalWIN"/>
    <x v="3"/>
    <x v="5"/>
    <n v="2018"/>
    <s v="2017/18"/>
    <m/>
    <n v="2.3300000000000001E-2"/>
    <n v="0.12390000000000001"/>
    <n v="9.7000000000000003E-3"/>
    <n v="4.0800000000000003E-2"/>
  </r>
  <r>
    <x v="44"/>
    <s v="CalWIN"/>
    <x v="3"/>
    <x v="5"/>
    <n v="2018"/>
    <s v="2017/18"/>
    <m/>
    <n v="2.2000000000000002E-2"/>
    <n v="0.1338"/>
    <n v="6.9999999999999993E-3"/>
    <n v="4.2300000000000004E-2"/>
  </r>
  <r>
    <x v="45"/>
    <s v="C-IV"/>
    <x v="3"/>
    <x v="5"/>
    <n v="2018"/>
    <s v="2017/18"/>
    <m/>
    <n v="0.152"/>
    <n v="0.25309999999999999"/>
    <n v="0.25619999999999998"/>
    <n v="0.29399999999999998"/>
  </r>
  <r>
    <x v="46"/>
    <s v="C-IV"/>
    <x v="3"/>
    <x v="5"/>
    <n v="2018"/>
    <s v="2017/18"/>
    <m/>
    <n v="7.4099999999999999E-2"/>
    <n v="0.14810000000000001"/>
    <n v="0.1852"/>
    <n v="0.1852"/>
  </r>
  <r>
    <x v="47"/>
    <s v="C-IV"/>
    <x v="3"/>
    <x v="5"/>
    <n v="2018"/>
    <s v="2017/18"/>
    <m/>
    <n v="0.16550000000000001"/>
    <n v="0.23920000000000002"/>
    <n v="0.27440000000000003"/>
    <n v="0.31629999999999997"/>
  </r>
  <r>
    <x v="48"/>
    <s v="CalWIN"/>
    <x v="3"/>
    <x v="5"/>
    <n v="2018"/>
    <s v="2017/18"/>
    <m/>
    <n v="1.47E-2"/>
    <n v="0.11840000000000001"/>
    <n v="8.199999999999999E-3"/>
    <n v="5.28E-2"/>
  </r>
  <r>
    <x v="49"/>
    <s v="CalWIN"/>
    <x v="3"/>
    <x v="5"/>
    <n v="2018"/>
    <s v="2017/18"/>
    <m/>
    <n v="8.2500000000000004E-2"/>
    <n v="0.17399999999999999"/>
    <n v="5.4100000000000002E-2"/>
    <n v="9.4E-2"/>
  </r>
  <r>
    <x v="50"/>
    <s v="C-IV"/>
    <x v="3"/>
    <x v="5"/>
    <n v="2018"/>
    <s v="2017/18"/>
    <m/>
    <n v="0.16649999999999998"/>
    <n v="0.28760000000000002"/>
    <n v="0.1973"/>
    <n v="0.23899999999999999"/>
  </r>
  <r>
    <x v="51"/>
    <s v="C-IV"/>
    <x v="3"/>
    <x v="5"/>
    <n v="2018"/>
    <s v="2017/18"/>
    <m/>
    <n v="0.161"/>
    <n v="0.25719999999999998"/>
    <n v="0.23739999999999997"/>
    <n v="0.25780000000000003"/>
  </r>
  <r>
    <x v="52"/>
    <s v="C-IV"/>
    <x v="3"/>
    <x v="5"/>
    <n v="2018"/>
    <s v="2017/18"/>
    <m/>
    <n v="0.13059999999999999"/>
    <n v="0.2263"/>
    <n v="0.22"/>
    <n v="0.2576"/>
  </r>
  <r>
    <x v="53"/>
    <s v="C-IV"/>
    <x v="3"/>
    <x v="5"/>
    <n v="2018"/>
    <s v="2017/18"/>
    <m/>
    <n v="6.6699999999999995E-2"/>
    <n v="0.16079999999999997"/>
    <n v="0.23139999999999999"/>
    <n v="0.25879999999999997"/>
  </r>
  <r>
    <x v="54"/>
    <s v="CalWIN"/>
    <x v="3"/>
    <x v="5"/>
    <n v="2018"/>
    <s v="2017/18"/>
    <m/>
    <n v="0.1837"/>
    <n v="0.31030000000000002"/>
    <n v="0.1431"/>
    <n v="0.1971"/>
  </r>
  <r>
    <x v="55"/>
    <s v="C-IV"/>
    <x v="3"/>
    <x v="5"/>
    <n v="2018"/>
    <s v="2017/18"/>
    <m/>
    <n v="0.1007"/>
    <n v="0.21100000000000002"/>
    <n v="0.1076"/>
    <n v="0.13789999999999999"/>
  </r>
  <r>
    <x v="56"/>
    <s v="CalWIN"/>
    <x v="3"/>
    <x v="5"/>
    <n v="2018"/>
    <s v="2017/18"/>
    <m/>
    <n v="0.13289999999999999"/>
    <n v="0.25569999999999998"/>
    <n v="9.7799999999999998E-2"/>
    <n v="0.14480000000000001"/>
  </r>
  <r>
    <x v="57"/>
    <s v="CalWIN"/>
    <x v="3"/>
    <x v="5"/>
    <n v="2018"/>
    <s v="2017/18"/>
    <m/>
    <n v="7.7699999999999991E-2"/>
    <n v="0.16289999999999999"/>
    <n v="5.7099999999999998E-2"/>
    <n v="9.3800000000000008E-2"/>
  </r>
  <r>
    <x v="58"/>
    <s v="C-IV"/>
    <x v="3"/>
    <x v="6"/>
    <n v="2018"/>
    <s v="2017/18"/>
    <m/>
    <n v="0.18679999999999999"/>
    <n v="0.29220000000000002"/>
    <n v="0.26179999999999998"/>
    <n v="0.29920000000000002"/>
  </r>
  <r>
    <x v="0"/>
    <s v="n/a"/>
    <x v="0"/>
    <x v="6"/>
    <n v="2018"/>
    <s v="2017/18"/>
    <m/>
    <n v="0.12960000000000002"/>
    <n v="0.23399999999999999"/>
    <n v="0.10060000000000001"/>
    <n v="0.1321"/>
  </r>
  <r>
    <x v="1"/>
    <s v="CalWIN"/>
    <x v="0"/>
    <x v="6"/>
    <n v="2018"/>
    <s v="2017/18"/>
    <m/>
    <n v="0.10210000000000001"/>
    <n v="0.20739999999999997"/>
    <n v="6.3299999999999995E-2"/>
    <n v="0.1016"/>
  </r>
  <r>
    <x v="2"/>
    <s v="C-IV"/>
    <x v="0"/>
    <x v="6"/>
    <n v="2018"/>
    <s v="2017/18"/>
    <m/>
    <n v="7.690000000000001E-2"/>
    <n v="0.15380000000000002"/>
    <n v="0"/>
    <n v="0"/>
  </r>
  <r>
    <x v="3"/>
    <s v="C-IV"/>
    <x v="0"/>
    <x v="6"/>
    <n v="2018"/>
    <s v="2017/18"/>
    <m/>
    <n v="0.1159"/>
    <n v="0.20649999999999999"/>
    <n v="0.20399999999999999"/>
    <n v="0.22420000000000001"/>
  </r>
  <r>
    <x v="4"/>
    <s v="C-IV"/>
    <x v="0"/>
    <x v="6"/>
    <n v="2018"/>
    <s v="2017/18"/>
    <m/>
    <n v="0.12480000000000001"/>
    <n v="0.21260000000000001"/>
    <n v="0.18329999999999999"/>
    <n v="0.2112"/>
  </r>
  <r>
    <x v="5"/>
    <s v="C-IV"/>
    <x v="0"/>
    <x v="6"/>
    <n v="2018"/>
    <s v="2017/18"/>
    <m/>
    <n v="0.1273"/>
    <n v="0.20190000000000002"/>
    <n v="0.20190000000000002"/>
    <n v="0.22519999999999998"/>
  </r>
  <r>
    <x v="6"/>
    <s v="C-IV"/>
    <x v="0"/>
    <x v="6"/>
    <n v="2018"/>
    <s v="2017/18"/>
    <m/>
    <n v="0.1449"/>
    <n v="0.2271"/>
    <n v="0.29469999999999996"/>
    <n v="0.314"/>
  </r>
  <r>
    <x v="7"/>
    <s v="CalWIN"/>
    <x v="0"/>
    <x v="6"/>
    <n v="2018"/>
    <s v="2017/18"/>
    <m/>
    <n v="7.2400000000000006E-2"/>
    <n v="0.15689999999999998"/>
    <n v="4.5100000000000001E-2"/>
    <n v="7.6600000000000001E-2"/>
  </r>
  <r>
    <x v="8"/>
    <s v="C-IV"/>
    <x v="0"/>
    <x v="6"/>
    <n v="2018"/>
    <s v="2017/18"/>
    <m/>
    <n v="0.17809999999999998"/>
    <n v="0.24640000000000001"/>
    <n v="0.3669"/>
    <n v="0.3795"/>
  </r>
  <r>
    <x v="9"/>
    <s v="C-IV"/>
    <x v="0"/>
    <x v="6"/>
    <n v="2018"/>
    <s v="2017/18"/>
    <m/>
    <n v="0.1293"/>
    <n v="0.22510000000000002"/>
    <n v="0.1726"/>
    <n v="0.19889999999999999"/>
  </r>
  <r>
    <x v="10"/>
    <s v="CalWIN"/>
    <x v="0"/>
    <x v="6"/>
    <n v="2018"/>
    <s v="2017/18"/>
    <m/>
    <n v="0.14219999999999999"/>
    <n v="0.27989999999999998"/>
    <n v="8.5699999999999998E-2"/>
    <n v="0.13739999999999999"/>
  </r>
  <r>
    <x v="11"/>
    <s v="C-IV"/>
    <x v="0"/>
    <x v="6"/>
    <n v="2018"/>
    <s v="2017/18"/>
    <m/>
    <n v="0.1323"/>
    <n v="0.2036"/>
    <n v="0.17809999999999998"/>
    <n v="0.19589999999999999"/>
  </r>
  <r>
    <x v="12"/>
    <s v="C-IV"/>
    <x v="0"/>
    <x v="6"/>
    <n v="2018"/>
    <s v="2017/18"/>
    <m/>
    <n v="0.1074"/>
    <n v="0.2026"/>
    <n v="0.20620000000000002"/>
    <n v="0.22949999999999998"/>
  </r>
  <r>
    <x v="13"/>
    <s v="C-IV"/>
    <x v="0"/>
    <x v="6"/>
    <n v="2018"/>
    <s v="2017/18"/>
    <m/>
    <n v="0.1628"/>
    <n v="0.26489999999999997"/>
    <n v="0.20230000000000001"/>
    <n v="0.2339"/>
  </r>
  <r>
    <x v="14"/>
    <s v="C-IV"/>
    <x v="0"/>
    <x v="6"/>
    <n v="2018"/>
    <s v="2017/18"/>
    <m/>
    <n v="9.5799999999999996E-2"/>
    <n v="0.1583"/>
    <n v="0.1333"/>
    <n v="0.15"/>
  </r>
  <r>
    <x v="15"/>
    <s v="C-IV"/>
    <x v="0"/>
    <x v="6"/>
    <n v="2018"/>
    <s v="2017/18"/>
    <m/>
    <n v="0.2016"/>
    <n v="0.3155"/>
    <n v="0.14119999999999999"/>
    <n v="0.16699999999999998"/>
  </r>
  <r>
    <x v="16"/>
    <s v="C-IV"/>
    <x v="0"/>
    <x v="6"/>
    <n v="2018"/>
    <s v="2017/18"/>
    <m/>
    <n v="0.19239999999999999"/>
    <n v="0.29710000000000003"/>
    <n v="0.15490000000000001"/>
    <n v="0.17800000000000002"/>
  </r>
  <r>
    <x v="17"/>
    <s v="C-IV"/>
    <x v="0"/>
    <x v="6"/>
    <n v="2018"/>
    <s v="2017/18"/>
    <m/>
    <n v="6.7400000000000002E-2"/>
    <n v="0.1845"/>
    <n v="0.307"/>
    <n v="0.34340000000000004"/>
  </r>
  <r>
    <x v="18"/>
    <s v="C-IV"/>
    <x v="0"/>
    <x v="6"/>
    <n v="2018"/>
    <s v="2017/18"/>
    <m/>
    <n v="6.5799999999999997E-2"/>
    <n v="0.18160000000000001"/>
    <n v="0.22889999999999999"/>
    <n v="0.25"/>
  </r>
  <r>
    <x v="19"/>
    <s v="LRS"/>
    <x v="0"/>
    <x v="6"/>
    <n v="2018"/>
    <s v="2017/18"/>
    <m/>
    <n v="0.1263"/>
    <n v="0.22239999999999999"/>
    <n v="5.8700000000000002E-2"/>
    <n v="8.3400000000000002E-2"/>
  </r>
  <r>
    <x v="20"/>
    <s v="C-IV"/>
    <x v="0"/>
    <x v="6"/>
    <n v="2018"/>
    <s v="2017/18"/>
    <m/>
    <n v="0.11380000000000001"/>
    <n v="0.22800000000000001"/>
    <n v="0.12330000000000001"/>
    <n v="0.14710000000000001"/>
  </r>
  <r>
    <x v="21"/>
    <s v="C-IV"/>
    <x v="0"/>
    <x v="6"/>
    <n v="2018"/>
    <s v="2017/18"/>
    <m/>
    <n v="9.4200000000000006E-2"/>
    <n v="0.18359999999999999"/>
    <n v="0.19440000000000002"/>
    <n v="0.21539999999999998"/>
  </r>
  <r>
    <x v="22"/>
    <s v="C-IV"/>
    <x v="0"/>
    <x v="6"/>
    <n v="2018"/>
    <s v="2017/18"/>
    <m/>
    <n v="5.7800000000000004E-2"/>
    <n v="0.11109999999999999"/>
    <n v="0.16889999999999999"/>
    <n v="0.17780000000000001"/>
  </r>
  <r>
    <x v="23"/>
    <s v="C-IV"/>
    <x v="0"/>
    <x v="6"/>
    <n v="2018"/>
    <s v="2017/18"/>
    <m/>
    <n v="0.1295"/>
    <n v="0.25890000000000002"/>
    <n v="0.2334"/>
    <n v="0.29969999999999997"/>
  </r>
  <r>
    <x v="24"/>
    <s v="C-IV"/>
    <x v="0"/>
    <x v="6"/>
    <n v="2018"/>
    <s v="2017/18"/>
    <m/>
    <n v="0.14279999999999998"/>
    <n v="0.25690000000000002"/>
    <n v="0.22320000000000001"/>
    <n v="0.24710000000000001"/>
  </r>
  <r>
    <x v="25"/>
    <s v="C-IV"/>
    <x v="0"/>
    <x v="6"/>
    <n v="2018"/>
    <s v="2017/18"/>
    <m/>
    <n v="8.7300000000000003E-2"/>
    <n v="0.20629999999999998"/>
    <n v="0.17460000000000001"/>
    <n v="0.1905"/>
  </r>
  <r>
    <x v="26"/>
    <s v="C-IV"/>
    <x v="0"/>
    <x v="6"/>
    <n v="2018"/>
    <s v="2017/18"/>
    <m/>
    <n v="6.54E-2"/>
    <n v="0.11210000000000001"/>
    <n v="0.1308"/>
    <n v="0.1308"/>
  </r>
  <r>
    <x v="27"/>
    <s v="C-IV"/>
    <x v="0"/>
    <x v="6"/>
    <n v="2018"/>
    <s v="2017/18"/>
    <m/>
    <n v="0.12740000000000001"/>
    <n v="0.23230000000000001"/>
    <n v="0.1217"/>
    <n v="0.14150000000000001"/>
  </r>
  <r>
    <x v="28"/>
    <s v="C-IV"/>
    <x v="0"/>
    <x v="6"/>
    <n v="2018"/>
    <s v="2017/18"/>
    <m/>
    <n v="9.1199999999999989E-2"/>
    <n v="0.16699999999999998"/>
    <n v="0.14960000000000001"/>
    <n v="0.18239999999999998"/>
  </r>
  <r>
    <x v="29"/>
    <s v="C-IV"/>
    <x v="0"/>
    <x v="6"/>
    <n v="2018"/>
    <s v="2017/18"/>
    <m/>
    <n v="5.0700000000000002E-2"/>
    <n v="0.1421"/>
    <n v="0.1255"/>
    <n v="0.15539999999999998"/>
  </r>
  <r>
    <x v="30"/>
    <s v="CalWIN"/>
    <x v="0"/>
    <x v="6"/>
    <n v="2018"/>
    <s v="2017/18"/>
    <m/>
    <n v="0.11789999999999999"/>
    <n v="0.2298"/>
    <n v="6.88E-2"/>
    <n v="0.1108"/>
  </r>
  <r>
    <x v="31"/>
    <s v="CalWIN"/>
    <x v="0"/>
    <x v="6"/>
    <n v="2018"/>
    <s v="2017/18"/>
    <m/>
    <n v="9.3699999999999992E-2"/>
    <n v="0.17829999999999999"/>
    <n v="4.9200000000000001E-2"/>
    <n v="7.9100000000000004E-2"/>
  </r>
  <r>
    <x v="32"/>
    <s v="C-IV"/>
    <x v="0"/>
    <x v="6"/>
    <n v="2018"/>
    <s v="2017/18"/>
    <m/>
    <n v="6.1600000000000002E-2"/>
    <n v="0.13009999999999999"/>
    <n v="8.5600000000000009E-2"/>
    <n v="9.2499999999999999E-2"/>
  </r>
  <r>
    <x v="33"/>
    <s v="C-IV"/>
    <x v="0"/>
    <x v="6"/>
    <n v="2018"/>
    <s v="2017/18"/>
    <m/>
    <n v="0.1555"/>
    <n v="0.26950000000000002"/>
    <n v="0.14829999999999999"/>
    <n v="0.17489999999999997"/>
  </r>
  <r>
    <x v="34"/>
    <s v="CalWIN"/>
    <x v="0"/>
    <x v="6"/>
    <n v="2018"/>
    <s v="2017/18"/>
    <m/>
    <n v="0.12050000000000001"/>
    <n v="0.22670000000000001"/>
    <n v="8.2200000000000009E-2"/>
    <n v="0.122"/>
  </r>
  <r>
    <x v="35"/>
    <s v="C-IV"/>
    <x v="0"/>
    <x v="6"/>
    <n v="2018"/>
    <s v="2017/18"/>
    <m/>
    <n v="7.7899999999999997E-2"/>
    <n v="0.13689999999999999"/>
    <n v="0.1711"/>
    <n v="0.18629999999999999"/>
  </r>
  <r>
    <x v="36"/>
    <s v="C-IV"/>
    <x v="0"/>
    <x v="6"/>
    <n v="2018"/>
    <s v="2017/18"/>
    <m/>
    <n v="0.20980000000000001"/>
    <n v="0.32679999999999998"/>
    <n v="0.24059999999999998"/>
    <n v="0.27339999999999998"/>
  </r>
  <r>
    <x v="37"/>
    <s v="CalWIN"/>
    <x v="0"/>
    <x v="6"/>
    <n v="2018"/>
    <s v="2017/18"/>
    <m/>
    <n v="0.10730000000000001"/>
    <n v="0.20100000000000001"/>
    <n v="5.6299999999999996E-2"/>
    <n v="9.11E-2"/>
  </r>
  <r>
    <x v="38"/>
    <s v="CalWIN"/>
    <x v="0"/>
    <x v="6"/>
    <n v="2018"/>
    <s v="2017/18"/>
    <m/>
    <n v="9.8599999999999993E-2"/>
    <n v="0.19589999999999999"/>
    <n v="7.7399999999999997E-2"/>
    <n v="0.1153"/>
  </r>
  <r>
    <x v="39"/>
    <s v="C-IV"/>
    <x v="0"/>
    <x v="6"/>
    <n v="2018"/>
    <s v="2017/18"/>
    <m/>
    <n v="0.1714"/>
    <n v="0.26860000000000001"/>
    <n v="0.21260000000000001"/>
    <n v="0.23850000000000002"/>
  </r>
  <r>
    <x v="40"/>
    <s v="CalWIN"/>
    <x v="0"/>
    <x v="6"/>
    <n v="2018"/>
    <s v="2017/18"/>
    <m/>
    <n v="8.0299999999999996E-2"/>
    <n v="0.19170000000000001"/>
    <n v="5.28E-2"/>
    <n v="8.6400000000000005E-2"/>
  </r>
  <r>
    <x v="41"/>
    <s v="CalWIN"/>
    <x v="0"/>
    <x v="6"/>
    <n v="2018"/>
    <s v="2017/18"/>
    <m/>
    <n v="8.8800000000000004E-2"/>
    <n v="0.18460000000000001"/>
    <n v="5.2400000000000002E-2"/>
    <n v="8.3599999999999994E-2"/>
  </r>
  <r>
    <x v="42"/>
    <s v="CalWIN"/>
    <x v="0"/>
    <x v="6"/>
    <n v="2018"/>
    <s v="2017/18"/>
    <m/>
    <n v="7.2400000000000006E-2"/>
    <n v="0.16440000000000002"/>
    <n v="4.4999999999999998E-2"/>
    <n v="7.6299999999999993E-2"/>
  </r>
  <r>
    <x v="43"/>
    <s v="CalWIN"/>
    <x v="0"/>
    <x v="6"/>
    <n v="2018"/>
    <s v="2017/18"/>
    <m/>
    <n v="2.5499999999999998E-2"/>
    <n v="0.1288"/>
    <n v="1.0500000000000001E-2"/>
    <n v="4.1500000000000002E-2"/>
  </r>
  <r>
    <x v="44"/>
    <s v="CalWIN"/>
    <x v="0"/>
    <x v="6"/>
    <n v="2018"/>
    <s v="2017/18"/>
    <m/>
    <n v="1.6399999999999998E-2"/>
    <n v="9.6000000000000002E-2"/>
    <n v="3.7000000000000002E-3"/>
    <n v="2.9500000000000002E-2"/>
  </r>
  <r>
    <x v="45"/>
    <s v="C-IV"/>
    <x v="0"/>
    <x v="6"/>
    <n v="2018"/>
    <s v="2017/18"/>
    <m/>
    <n v="0.16370000000000001"/>
    <n v="0.2631"/>
    <n v="0.23269999999999999"/>
    <n v="0.25969999999999999"/>
  </r>
  <r>
    <x v="46"/>
    <s v="C-IV"/>
    <x v="0"/>
    <x v="6"/>
    <n v="2018"/>
    <s v="2017/18"/>
    <m/>
    <n v="6.25E-2"/>
    <n v="9.3800000000000008E-2"/>
    <n v="9.3800000000000008E-2"/>
    <n v="9.3800000000000008E-2"/>
  </r>
  <r>
    <x v="47"/>
    <s v="C-IV"/>
    <x v="0"/>
    <x v="6"/>
    <n v="2018"/>
    <s v="2017/18"/>
    <m/>
    <n v="0.13570000000000002"/>
    <n v="0.19519999999999998"/>
    <n v="0.24640000000000001"/>
    <n v="0.27379999999999999"/>
  </r>
  <r>
    <x v="48"/>
    <s v="CalWIN"/>
    <x v="0"/>
    <x v="6"/>
    <n v="2018"/>
    <s v="2017/18"/>
    <m/>
    <n v="1.67E-2"/>
    <n v="0.13140000000000002"/>
    <n v="6.0000000000000001E-3"/>
    <n v="4.4900000000000002E-2"/>
  </r>
  <r>
    <x v="49"/>
    <s v="CalWIN"/>
    <x v="0"/>
    <x v="6"/>
    <n v="2018"/>
    <s v="2017/18"/>
    <m/>
    <n v="9.2399999999999996E-2"/>
    <n v="0.19980000000000001"/>
    <n v="5.9400000000000001E-2"/>
    <n v="9.4600000000000004E-2"/>
  </r>
  <r>
    <x v="50"/>
    <s v="C-IV"/>
    <x v="0"/>
    <x v="6"/>
    <n v="2018"/>
    <s v="2017/18"/>
    <m/>
    <n v="0.16850000000000001"/>
    <n v="0.2853"/>
    <n v="0.17170000000000002"/>
    <n v="0.2102"/>
  </r>
  <r>
    <x v="51"/>
    <s v="C-IV"/>
    <x v="0"/>
    <x v="6"/>
    <n v="2018"/>
    <s v="2017/18"/>
    <m/>
    <n v="0.14610000000000001"/>
    <n v="0.23"/>
    <n v="0.1888"/>
    <n v="0.2036"/>
  </r>
  <r>
    <x v="52"/>
    <s v="C-IV"/>
    <x v="0"/>
    <x v="6"/>
    <n v="2018"/>
    <s v="2017/18"/>
    <m/>
    <n v="0.11800000000000001"/>
    <n v="0.21969999999999998"/>
    <n v="0.18559999999999999"/>
    <n v="0.2112"/>
  </r>
  <r>
    <x v="53"/>
    <s v="C-IV"/>
    <x v="0"/>
    <x v="6"/>
    <n v="2018"/>
    <s v="2017/18"/>
    <m/>
    <n v="5.0700000000000002E-2"/>
    <n v="0.13769999999999999"/>
    <n v="0.18479999999999999"/>
    <n v="0.2029"/>
  </r>
  <r>
    <x v="54"/>
    <s v="CalWIN"/>
    <x v="0"/>
    <x v="6"/>
    <n v="2018"/>
    <s v="2017/18"/>
    <m/>
    <n v="0.1744"/>
    <n v="0.30870000000000003"/>
    <n v="0.1124"/>
    <n v="0.15190000000000001"/>
  </r>
  <r>
    <x v="55"/>
    <s v="C-IV"/>
    <x v="0"/>
    <x v="6"/>
    <n v="2018"/>
    <s v="2017/18"/>
    <m/>
    <n v="8.3299999999999999E-2"/>
    <n v="0.19260000000000002"/>
    <n v="7.3800000000000004E-2"/>
    <n v="0.1066"/>
  </r>
  <r>
    <x v="56"/>
    <s v="CalWIN"/>
    <x v="0"/>
    <x v="6"/>
    <n v="2018"/>
    <s v="2017/18"/>
    <m/>
    <n v="0.112"/>
    <n v="0.2366"/>
    <n v="7.0800000000000002E-2"/>
    <n v="0.1124"/>
  </r>
  <r>
    <x v="57"/>
    <s v="CalWIN"/>
    <x v="0"/>
    <x v="6"/>
    <n v="2018"/>
    <s v="2017/18"/>
    <m/>
    <n v="8.539999999999999E-2"/>
    <n v="0.1789"/>
    <n v="4.9299999999999997E-2"/>
    <n v="8.72E-2"/>
  </r>
  <r>
    <x v="58"/>
    <s v="C-IV"/>
    <x v="0"/>
    <x v="6"/>
    <n v="2018"/>
    <s v="2017/18"/>
    <m/>
    <n v="0.15410000000000001"/>
    <n v="0.24879999999999999"/>
    <n v="0.2011"/>
    <n v="0.21840000000000001"/>
  </r>
  <r>
    <x v="0"/>
    <s v="n/a"/>
    <x v="1"/>
    <x v="6"/>
    <n v="2018"/>
    <s v="2017/18"/>
    <m/>
    <n v="0.12710000000000002"/>
    <n v="0.2336"/>
    <n v="0.11289999999999999"/>
    <n v="0.14980000000000002"/>
  </r>
  <r>
    <x v="1"/>
    <s v="CalWIN"/>
    <x v="1"/>
    <x v="6"/>
    <n v="2018"/>
    <s v="2017/18"/>
    <m/>
    <n v="9.5000000000000001E-2"/>
    <n v="0.1925"/>
    <n v="6.480000000000001E-2"/>
    <n v="0.10589999999999999"/>
  </r>
  <r>
    <x v="2"/>
    <s v="C-IV"/>
    <x v="1"/>
    <x v="6"/>
    <n v="2018"/>
    <s v="2017/18"/>
    <m/>
    <n v="0"/>
    <n v="0"/>
    <n v="0"/>
    <n v="0"/>
  </r>
  <r>
    <x v="3"/>
    <s v="C-IV"/>
    <x v="1"/>
    <x v="6"/>
    <n v="2018"/>
    <s v="2017/18"/>
    <m/>
    <n v="8.7799999999999989E-2"/>
    <n v="0.20480000000000001"/>
    <n v="0.14099999999999999"/>
    <n v="0.17019999999999999"/>
  </r>
  <r>
    <x v="4"/>
    <s v="C-IV"/>
    <x v="1"/>
    <x v="6"/>
    <n v="2018"/>
    <s v="2017/18"/>
    <m/>
    <n v="0.11869999999999999"/>
    <n v="0.22089999999999999"/>
    <n v="0.17649999999999999"/>
    <n v="0.20530000000000001"/>
  </r>
  <r>
    <x v="5"/>
    <s v="C-IV"/>
    <x v="1"/>
    <x v="6"/>
    <n v="2018"/>
    <s v="2017/18"/>
    <m/>
    <n v="0.1246"/>
    <n v="0.19489999999999999"/>
    <n v="0.22359999999999999"/>
    <n v="0.25559999999999999"/>
  </r>
  <r>
    <x v="6"/>
    <s v="C-IV"/>
    <x v="1"/>
    <x v="6"/>
    <n v="2018"/>
    <s v="2017/18"/>
    <m/>
    <n v="0.11650000000000001"/>
    <n v="0.1699"/>
    <n v="0.31069999999999998"/>
    <n v="0.32040000000000002"/>
  </r>
  <r>
    <x v="7"/>
    <s v="CalWIN"/>
    <x v="1"/>
    <x v="6"/>
    <n v="2018"/>
    <s v="2017/18"/>
    <m/>
    <n v="6.88E-2"/>
    <n v="0.151"/>
    <n v="4.9200000000000001E-2"/>
    <n v="8.539999999999999E-2"/>
  </r>
  <r>
    <x v="8"/>
    <s v="C-IV"/>
    <x v="1"/>
    <x v="6"/>
    <n v="2018"/>
    <s v="2017/18"/>
    <m/>
    <n v="0.17420000000000002"/>
    <n v="0.24960000000000002"/>
    <n v="0.33840000000000003"/>
    <n v="0.36349999999999999"/>
  </r>
  <r>
    <x v="9"/>
    <s v="C-IV"/>
    <x v="1"/>
    <x v="6"/>
    <n v="2018"/>
    <s v="2017/18"/>
    <m/>
    <n v="0.13369999999999999"/>
    <n v="0.22649999999999998"/>
    <n v="0.19"/>
    <n v="0.2238"/>
  </r>
  <r>
    <x v="10"/>
    <s v="CalWIN"/>
    <x v="1"/>
    <x v="6"/>
    <n v="2018"/>
    <s v="2017/18"/>
    <m/>
    <n v="0.13880000000000001"/>
    <n v="0.28010000000000002"/>
    <n v="9.2600000000000002E-2"/>
    <n v="0.1457"/>
  </r>
  <r>
    <x v="11"/>
    <s v="C-IV"/>
    <x v="1"/>
    <x v="6"/>
    <n v="2018"/>
    <s v="2017/18"/>
    <m/>
    <n v="0.1114"/>
    <n v="0.1865"/>
    <n v="0.13730000000000001"/>
    <n v="0.16059999999999999"/>
  </r>
  <r>
    <x v="12"/>
    <s v="C-IV"/>
    <x v="1"/>
    <x v="6"/>
    <n v="2018"/>
    <s v="2017/18"/>
    <m/>
    <n v="0.12269999999999999"/>
    <n v="0.21899999999999997"/>
    <n v="0.2167"/>
    <n v="0.2382"/>
  </r>
  <r>
    <x v="13"/>
    <s v="C-IV"/>
    <x v="1"/>
    <x v="6"/>
    <n v="2018"/>
    <s v="2017/18"/>
    <m/>
    <n v="0.1691"/>
    <n v="0.28320000000000001"/>
    <n v="0.23760000000000001"/>
    <n v="0.27839999999999998"/>
  </r>
  <r>
    <x v="14"/>
    <s v="C-IV"/>
    <x v="1"/>
    <x v="6"/>
    <n v="2018"/>
    <s v="2017/18"/>
    <m/>
    <n v="9.0500000000000011E-2"/>
    <n v="0.16289999999999999"/>
    <n v="0.25790000000000002"/>
    <n v="0.28050000000000003"/>
  </r>
  <r>
    <x v="15"/>
    <s v="C-IV"/>
    <x v="1"/>
    <x v="6"/>
    <n v="2018"/>
    <s v="2017/18"/>
    <m/>
    <n v="0.17899999999999999"/>
    <n v="0.29210000000000003"/>
    <n v="0.16370000000000001"/>
    <n v="0.19399999999999998"/>
  </r>
  <r>
    <x v="16"/>
    <s v="C-IV"/>
    <x v="1"/>
    <x v="6"/>
    <n v="2018"/>
    <s v="2017/18"/>
    <m/>
    <n v="0.1744"/>
    <n v="0.28449999999999998"/>
    <n v="0.16949999999999998"/>
    <n v="0.19649999999999998"/>
  </r>
  <r>
    <x v="17"/>
    <s v="C-IV"/>
    <x v="1"/>
    <x v="6"/>
    <n v="2018"/>
    <s v="2017/18"/>
    <m/>
    <n v="7.2499999999999995E-2"/>
    <n v="0.17660000000000001"/>
    <n v="0.25059999999999999"/>
    <n v="0.29809999999999998"/>
  </r>
  <r>
    <x v="18"/>
    <s v="C-IV"/>
    <x v="1"/>
    <x v="6"/>
    <n v="2018"/>
    <s v="2017/18"/>
    <m/>
    <n v="7.8899999999999998E-2"/>
    <n v="0.1875"/>
    <n v="0.28289999999999998"/>
    <n v="0.32890000000000003"/>
  </r>
  <r>
    <x v="19"/>
    <s v="LRS"/>
    <x v="1"/>
    <x v="6"/>
    <n v="2018"/>
    <s v="2017/18"/>
    <m/>
    <n v="0.126"/>
    <n v="0.23149999999999998"/>
    <n v="7.4400000000000008E-2"/>
    <n v="0.10779999999999999"/>
  </r>
  <r>
    <x v="20"/>
    <s v="C-IV"/>
    <x v="1"/>
    <x v="6"/>
    <n v="2018"/>
    <s v="2017/18"/>
    <m/>
    <n v="0.1023"/>
    <n v="0.1946"/>
    <n v="0.1234"/>
    <n v="0.15620000000000001"/>
  </r>
  <r>
    <x v="21"/>
    <s v="C-IV"/>
    <x v="1"/>
    <x v="6"/>
    <n v="2018"/>
    <s v="2017/18"/>
    <m/>
    <n v="0.1067"/>
    <n v="0.19519999999999998"/>
    <n v="0.22789999999999999"/>
    <n v="0.2525"/>
  </r>
  <r>
    <x v="22"/>
    <s v="C-IV"/>
    <x v="1"/>
    <x v="6"/>
    <n v="2018"/>
    <s v="2017/18"/>
    <m/>
    <n v="0.13059999999999999"/>
    <n v="0.18469999999999998"/>
    <n v="0.26579999999999998"/>
    <n v="0.27929999999999999"/>
  </r>
  <r>
    <x v="23"/>
    <s v="C-IV"/>
    <x v="1"/>
    <x v="6"/>
    <n v="2018"/>
    <s v="2017/18"/>
    <m/>
    <n v="0.1206"/>
    <n v="0.23980000000000001"/>
    <n v="0.2722"/>
    <n v="0.32719999999999999"/>
  </r>
  <r>
    <x v="24"/>
    <s v="C-IV"/>
    <x v="1"/>
    <x v="6"/>
    <n v="2018"/>
    <s v="2017/18"/>
    <m/>
    <n v="0.11990000000000001"/>
    <n v="0.23250000000000001"/>
    <n v="0.26019999999999999"/>
    <n v="0.28510000000000002"/>
  </r>
  <r>
    <x v="25"/>
    <s v="C-IV"/>
    <x v="1"/>
    <x v="6"/>
    <n v="2018"/>
    <s v="2017/18"/>
    <m/>
    <n v="0.1069"/>
    <n v="0.1832"/>
    <n v="0.2137"/>
    <n v="0.25950000000000001"/>
  </r>
  <r>
    <x v="26"/>
    <s v="C-IV"/>
    <x v="1"/>
    <x v="6"/>
    <n v="2018"/>
    <s v="2017/18"/>
    <m/>
    <n v="8.3900000000000002E-2"/>
    <n v="0.16079999999999997"/>
    <n v="0.11890000000000001"/>
    <n v="0.1469"/>
  </r>
  <r>
    <x v="27"/>
    <s v="C-IV"/>
    <x v="1"/>
    <x v="6"/>
    <n v="2018"/>
    <s v="2017/18"/>
    <m/>
    <n v="0.13849999999999998"/>
    <n v="0.24909999999999999"/>
    <n v="0.1663"/>
    <n v="0.19359999999999999"/>
  </r>
  <r>
    <x v="28"/>
    <s v="C-IV"/>
    <x v="1"/>
    <x v="6"/>
    <n v="2018"/>
    <s v="2017/18"/>
    <m/>
    <n v="7.8399999999999997E-2"/>
    <n v="0.1686"/>
    <n v="0.1961"/>
    <n v="0.2261"/>
  </r>
  <r>
    <x v="29"/>
    <s v="C-IV"/>
    <x v="1"/>
    <x v="6"/>
    <n v="2018"/>
    <s v="2017/18"/>
    <m/>
    <n v="4.2900000000000001E-2"/>
    <n v="0.1245"/>
    <n v="0.14899999999999999"/>
    <n v="0.17"/>
  </r>
  <r>
    <x v="30"/>
    <s v="CalWIN"/>
    <x v="1"/>
    <x v="6"/>
    <n v="2018"/>
    <s v="2017/18"/>
    <m/>
    <n v="0.1139"/>
    <n v="0.2268"/>
    <n v="7.8700000000000006E-2"/>
    <n v="0.1278"/>
  </r>
  <r>
    <x v="31"/>
    <s v="CalWIN"/>
    <x v="1"/>
    <x v="6"/>
    <n v="2018"/>
    <s v="2017/18"/>
    <m/>
    <n v="8.2500000000000004E-2"/>
    <n v="0.17809999999999998"/>
    <n v="4.7300000000000002E-2"/>
    <n v="8.9600000000000013E-2"/>
  </r>
  <r>
    <x v="32"/>
    <s v="C-IV"/>
    <x v="1"/>
    <x v="6"/>
    <n v="2018"/>
    <s v="2017/18"/>
    <m/>
    <n v="8.0600000000000005E-2"/>
    <n v="0.17059999999999997"/>
    <n v="7.5800000000000006E-2"/>
    <n v="0.109"/>
  </r>
  <r>
    <x v="33"/>
    <s v="C-IV"/>
    <x v="1"/>
    <x v="6"/>
    <n v="2018"/>
    <s v="2017/18"/>
    <m/>
    <n v="0.14649999999999999"/>
    <n v="0.25819999999999999"/>
    <n v="0.16500000000000001"/>
    <n v="0.19699999999999998"/>
  </r>
  <r>
    <x v="34"/>
    <s v="CalWIN"/>
    <x v="1"/>
    <x v="6"/>
    <n v="2018"/>
    <s v="2017/18"/>
    <m/>
    <n v="0.1285"/>
    <n v="0.2268"/>
    <n v="8.9600000000000013E-2"/>
    <n v="0.12960000000000002"/>
  </r>
  <r>
    <x v="35"/>
    <s v="C-IV"/>
    <x v="1"/>
    <x v="6"/>
    <n v="2018"/>
    <s v="2017/18"/>
    <m/>
    <n v="9.9399999999999988E-2"/>
    <n v="0.1643"/>
    <n v="0.217"/>
    <n v="0.23120000000000002"/>
  </r>
  <r>
    <x v="36"/>
    <s v="C-IV"/>
    <x v="1"/>
    <x v="6"/>
    <n v="2018"/>
    <s v="2017/18"/>
    <m/>
    <n v="0.19899999999999998"/>
    <n v="0.31670000000000004"/>
    <n v="0.2359"/>
    <n v="0.26960000000000001"/>
  </r>
  <r>
    <x v="37"/>
    <s v="CalWIN"/>
    <x v="1"/>
    <x v="6"/>
    <n v="2018"/>
    <s v="2017/18"/>
    <m/>
    <n v="0.1056"/>
    <n v="0.1986"/>
    <n v="5.4299999999999994E-2"/>
    <n v="9.2499999999999999E-2"/>
  </r>
  <r>
    <x v="38"/>
    <s v="CalWIN"/>
    <x v="1"/>
    <x v="6"/>
    <n v="2018"/>
    <s v="2017/18"/>
    <m/>
    <n v="9.7200000000000009E-2"/>
    <n v="0.1918"/>
    <n v="7.8700000000000006E-2"/>
    <n v="0.1173"/>
  </r>
  <r>
    <x v="39"/>
    <s v="C-IV"/>
    <x v="1"/>
    <x v="6"/>
    <n v="2018"/>
    <s v="2017/18"/>
    <m/>
    <n v="0.16329999999999997"/>
    <n v="0.25659999999999999"/>
    <n v="0.2366"/>
    <n v="0.26319999999999999"/>
  </r>
  <r>
    <x v="40"/>
    <s v="CalWIN"/>
    <x v="1"/>
    <x v="6"/>
    <n v="2018"/>
    <s v="2017/18"/>
    <m/>
    <n v="7.8200000000000006E-2"/>
    <n v="0.17350000000000002"/>
    <n v="6.0700000000000004E-2"/>
    <n v="9.6799999999999997E-2"/>
  </r>
  <r>
    <x v="41"/>
    <s v="CalWIN"/>
    <x v="1"/>
    <x v="6"/>
    <n v="2018"/>
    <s v="2017/18"/>
    <m/>
    <n v="8.1900000000000001E-2"/>
    <n v="0.18140000000000001"/>
    <n v="6.4500000000000002E-2"/>
    <n v="0.1052"/>
  </r>
  <r>
    <x v="42"/>
    <s v="CalWIN"/>
    <x v="1"/>
    <x v="6"/>
    <n v="2018"/>
    <s v="2017/18"/>
    <m/>
    <n v="7.8700000000000006E-2"/>
    <n v="0.18190000000000001"/>
    <n v="5.2400000000000002E-2"/>
    <n v="8.6199999999999999E-2"/>
  </r>
  <r>
    <x v="43"/>
    <s v="CalWIN"/>
    <x v="1"/>
    <x v="6"/>
    <n v="2018"/>
    <s v="2017/18"/>
    <m/>
    <n v="2.76E-2"/>
    <n v="0.1246"/>
    <n v="1.2500000000000001E-2"/>
    <n v="5.0199999999999995E-2"/>
  </r>
  <r>
    <x v="44"/>
    <s v="CalWIN"/>
    <x v="1"/>
    <x v="6"/>
    <n v="2018"/>
    <s v="2017/18"/>
    <m/>
    <n v="1.6500000000000001E-2"/>
    <n v="0.1222"/>
    <n v="6.8999999999999999E-3"/>
    <n v="4.0999999999999995E-2"/>
  </r>
  <r>
    <x v="45"/>
    <s v="C-IV"/>
    <x v="1"/>
    <x v="6"/>
    <n v="2018"/>
    <s v="2017/18"/>
    <m/>
    <n v="0.14360000000000001"/>
    <n v="0.24729999999999999"/>
    <n v="0.25670000000000004"/>
    <n v="0.2918"/>
  </r>
  <r>
    <x v="46"/>
    <s v="C-IV"/>
    <x v="1"/>
    <x v="6"/>
    <n v="2018"/>
    <s v="2017/18"/>
    <m/>
    <n v="4.3499999999999997E-2"/>
    <n v="0.1739"/>
    <n v="8.6999999999999994E-2"/>
    <n v="8.6999999999999994E-2"/>
  </r>
  <r>
    <x v="47"/>
    <s v="C-IV"/>
    <x v="1"/>
    <x v="6"/>
    <n v="2018"/>
    <s v="2017/18"/>
    <m/>
    <n v="0.1076"/>
    <n v="0.20030000000000001"/>
    <n v="0.25780000000000003"/>
    <n v="0.29659999999999997"/>
  </r>
  <r>
    <x v="48"/>
    <s v="CalWIN"/>
    <x v="1"/>
    <x v="6"/>
    <n v="2018"/>
    <s v="2017/18"/>
    <m/>
    <n v="1.5900000000000001E-2"/>
    <n v="0.129"/>
    <n v="9.5999999999999992E-3"/>
    <n v="5.2600000000000001E-2"/>
  </r>
  <r>
    <x v="49"/>
    <s v="CalWIN"/>
    <x v="1"/>
    <x v="6"/>
    <n v="2018"/>
    <s v="2017/18"/>
    <m/>
    <n v="9.0899999999999995E-2"/>
    <n v="0.1948"/>
    <n v="6.7699999999999996E-2"/>
    <n v="0.1085"/>
  </r>
  <r>
    <x v="50"/>
    <s v="C-IV"/>
    <x v="1"/>
    <x v="6"/>
    <n v="2018"/>
    <s v="2017/18"/>
    <m/>
    <n v="0.1555"/>
    <n v="0.2722"/>
    <n v="0.19309999999999999"/>
    <n v="0.23329999999999998"/>
  </r>
  <r>
    <x v="51"/>
    <s v="C-IV"/>
    <x v="1"/>
    <x v="6"/>
    <n v="2018"/>
    <s v="2017/18"/>
    <m/>
    <n v="0.155"/>
    <n v="0.24379999999999999"/>
    <n v="0.16250000000000001"/>
    <n v="0.18739999999999998"/>
  </r>
  <r>
    <x v="52"/>
    <s v="C-IV"/>
    <x v="1"/>
    <x v="6"/>
    <n v="2018"/>
    <s v="2017/18"/>
    <m/>
    <n v="0.1152"/>
    <n v="0.20749999999999999"/>
    <n v="0.23370000000000002"/>
    <n v="0.26079999999999998"/>
  </r>
  <r>
    <x v="53"/>
    <s v="C-IV"/>
    <x v="1"/>
    <x v="6"/>
    <n v="2018"/>
    <s v="2017/18"/>
    <m/>
    <n v="7.7499999999999999E-2"/>
    <n v="0.16670000000000001"/>
    <n v="0.2016"/>
    <n v="0.2364"/>
  </r>
  <r>
    <x v="54"/>
    <s v="CalWIN"/>
    <x v="1"/>
    <x v="6"/>
    <n v="2018"/>
    <s v="2017/18"/>
    <m/>
    <n v="0.18100000000000002"/>
    <n v="0.31379999999999997"/>
    <n v="0.15839999999999999"/>
    <n v="0.21579999999999999"/>
  </r>
  <r>
    <x v="55"/>
    <s v="C-IV"/>
    <x v="1"/>
    <x v="6"/>
    <n v="2018"/>
    <s v="2017/18"/>
    <m/>
    <n v="9.6099999999999991E-2"/>
    <n v="0.1978"/>
    <n v="7.0999999999999994E-2"/>
    <n v="0.1017"/>
  </r>
  <r>
    <x v="56"/>
    <s v="CalWIN"/>
    <x v="1"/>
    <x v="6"/>
    <n v="2018"/>
    <s v="2017/18"/>
    <m/>
    <n v="0.12609999999999999"/>
    <n v="0.24979999999999999"/>
    <n v="9.6500000000000002E-2"/>
    <n v="0.14749999999999999"/>
  </r>
  <r>
    <x v="57"/>
    <s v="CalWIN"/>
    <x v="1"/>
    <x v="6"/>
    <n v="2018"/>
    <s v="2017/18"/>
    <m/>
    <n v="8.1900000000000001E-2"/>
    <n v="0.18859999999999999"/>
    <n v="6.2100000000000002E-2"/>
    <n v="0.10439999999999999"/>
  </r>
  <r>
    <x v="58"/>
    <s v="C-IV"/>
    <x v="1"/>
    <x v="6"/>
    <n v="2018"/>
    <s v="2017/18"/>
    <m/>
    <n v="0.1757"/>
    <n v="0.25940000000000002"/>
    <n v="0.23989999999999997"/>
    <n v="0.2733999999999999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3">
  <r>
    <x v="0"/>
    <s v="n/a"/>
    <x v="0"/>
    <x v="0"/>
    <n v="1898515.9166666667"/>
    <n v="1831759.5"/>
    <n v="4164676"/>
    <n v="4062300.1666666665"/>
    <n v="141407"/>
    <n v="2184693"/>
    <n v="1268115"/>
    <m/>
    <m/>
    <m/>
    <m/>
    <m/>
    <m/>
    <n v="1176286"/>
    <n v="0.105"/>
    <n v="7121279.8180800015"/>
  </r>
  <r>
    <x v="1"/>
    <s v="CalWIN"/>
    <x v="0"/>
    <x v="0"/>
    <n v="62847.666666666664"/>
    <n v="61652.75"/>
    <n v="126162.41666666667"/>
    <n v="124449"/>
    <n v="5848"/>
    <n v="61164"/>
    <n v="36077"/>
    <m/>
    <m/>
    <m/>
    <m/>
    <m/>
    <m/>
    <n v="48146"/>
    <n v="0.09"/>
    <n v="220282.40624257483"/>
  </r>
  <r>
    <x v="2"/>
    <s v="C-IV"/>
    <x v="0"/>
    <x v="0"/>
    <n v="82.083333333333329"/>
    <n v="82.25"/>
    <n v="147"/>
    <n v="145.91666666666666"/>
    <n v="9"/>
    <n v="53"/>
    <n v="0"/>
    <m/>
    <m/>
    <m/>
    <m/>
    <m/>
    <m/>
    <n v="41"/>
    <n v="0.13300000000000001"/>
    <n v="194.82315789473685"/>
  </r>
  <r>
    <x v="3"/>
    <s v="C-IV"/>
    <x v="0"/>
    <x v="0"/>
    <n v="1720.1666666666667"/>
    <n v="1689.5833333333333"/>
    <n v="3304.3333333333335"/>
    <n v="3248.4166666666665"/>
    <n v="182"/>
    <n v="1230"/>
    <n v="81"/>
    <m/>
    <m/>
    <m/>
    <m/>
    <m/>
    <m/>
    <n v="654"/>
    <n v="0.11800000000000001"/>
    <n v="4236.6031210526316"/>
  </r>
  <r>
    <x v="4"/>
    <s v="C-IV"/>
    <x v="0"/>
    <x v="0"/>
    <n v="14297.166666666666"/>
    <n v="13924.416666666666"/>
    <n v="29749.083333333332"/>
    <n v="29132.416666666668"/>
    <n v="842"/>
    <n v="12905"/>
    <n v="2929"/>
    <m/>
    <m/>
    <m/>
    <m/>
    <m/>
    <m/>
    <n v="10828"/>
    <n v="0.122"/>
    <n v="56950.071352083956"/>
  </r>
  <r>
    <x v="5"/>
    <s v="C-IV"/>
    <x v="0"/>
    <x v="0"/>
    <n v="2543.1666666666665"/>
    <n v="2499.25"/>
    <n v="4994.833333333333"/>
    <n v="4975.916666666667"/>
    <n v="278"/>
    <n v="1881"/>
    <n v="148"/>
    <m/>
    <m/>
    <m/>
    <m/>
    <m/>
    <m/>
    <n v="1023"/>
    <n v="0.13"/>
    <n v="5990.3815221052637"/>
  </r>
  <r>
    <x v="6"/>
    <s v="C-IV"/>
    <x v="0"/>
    <x v="0"/>
    <n v="697.33333333333337"/>
    <n v="689.41666666666663"/>
    <n v="1745.75"/>
    <n v="1725.5833333333333"/>
    <n v="39"/>
    <n v="1055"/>
    <n v="598"/>
    <m/>
    <m/>
    <m/>
    <m/>
    <m/>
    <m/>
    <n v="556"/>
    <n v="0.2"/>
    <n v="4435.3852812429377"/>
  </r>
  <r>
    <x v="7"/>
    <s v="CalWIN"/>
    <x v="0"/>
    <x v="0"/>
    <n v="33232.5"/>
    <n v="32725.5"/>
    <n v="69072.333333333328"/>
    <n v="68545.75"/>
    <n v="2515"/>
    <n v="35507"/>
    <n v="15201"/>
    <m/>
    <m/>
    <m/>
    <m/>
    <m/>
    <m/>
    <n v="23603"/>
    <n v="0.09"/>
    <n v="135136.62536658553"/>
  </r>
  <r>
    <x v="8"/>
    <s v="C-IV"/>
    <x v="0"/>
    <x v="0"/>
    <n v="2571.1666666666665"/>
    <n v="2601.5"/>
    <n v="5245"/>
    <n v="5379.5"/>
    <n v="157"/>
    <n v="2343"/>
    <n v="285"/>
    <m/>
    <m/>
    <m/>
    <m/>
    <m/>
    <m/>
    <n v="1869"/>
    <n v="0.13400000000000001"/>
    <n v="5695.7737916763017"/>
  </r>
  <r>
    <x v="9"/>
    <s v="C-IV"/>
    <x v="0"/>
    <x v="0"/>
    <n v="6299.75"/>
    <n v="6098.333333333333"/>
    <n v="11839.25"/>
    <n v="11655.25"/>
    <n v="581"/>
    <n v="4822"/>
    <n v="864"/>
    <m/>
    <m/>
    <m/>
    <m/>
    <m/>
    <m/>
    <n v="2818"/>
    <n v="0.10400000000000001"/>
    <n v="19222.858387186934"/>
  </r>
  <r>
    <x v="10"/>
    <s v="CalWIN"/>
    <x v="0"/>
    <x v="0"/>
    <n v="90446.916666666672"/>
    <n v="88596.833333333328"/>
    <n v="218237.41666666666"/>
    <n v="214900"/>
    <n v="4650"/>
    <n v="122558"/>
    <n v="61549"/>
    <m/>
    <m/>
    <m/>
    <m/>
    <m/>
    <m/>
    <n v="40171"/>
    <n v="0.152"/>
    <n v="283512.80558743206"/>
  </r>
  <r>
    <x v="11"/>
    <s v="C-IV"/>
    <x v="0"/>
    <x v="0"/>
    <n v="1414.9166666666667"/>
    <n v="1382.1666666666667"/>
    <n v="3515.75"/>
    <n v="3440.6666666666665"/>
    <n v="87"/>
    <n v="1908"/>
    <n v="769"/>
    <m/>
    <m/>
    <m/>
    <m/>
    <m/>
    <m/>
    <n v="1128"/>
    <n v="0.14699999999999999"/>
    <n v="6413.0549728813558"/>
  </r>
  <r>
    <x v="12"/>
    <s v="C-IV"/>
    <x v="0"/>
    <x v="0"/>
    <n v="8283.6666666666661"/>
    <n v="8056.75"/>
    <n v="15678.083333333334"/>
    <n v="15352.25"/>
    <n v="496"/>
    <n v="6496"/>
    <n v="807"/>
    <m/>
    <m/>
    <m/>
    <m/>
    <m/>
    <m/>
    <n v="5740"/>
    <n v="0.105"/>
    <n v="32856.862674054057"/>
  </r>
  <r>
    <x v="13"/>
    <s v="C-IV"/>
    <x v="0"/>
    <x v="0"/>
    <n v="14327"/>
    <n v="14065.666666666666"/>
    <n v="36785.75"/>
    <n v="36155.166666666664"/>
    <n v="1456"/>
    <n v="18176"/>
    <n v="17886"/>
    <m/>
    <m/>
    <m/>
    <m/>
    <m/>
    <m/>
    <n v="10349"/>
    <n v="0.28300000000000003"/>
    <n v="44744.189533749763"/>
  </r>
  <r>
    <x v="14"/>
    <s v="C-IV"/>
    <x v="0"/>
    <x v="0"/>
    <n v="994.58333333333337"/>
    <n v="961.75"/>
    <n v="2000.6666666666667"/>
    <n v="1953.5"/>
    <n v="105"/>
    <n v="879"/>
    <n v="316"/>
    <m/>
    <m/>
    <m/>
    <m/>
    <m/>
    <m/>
    <n v="396"/>
    <n v="9.4E-2"/>
    <n v="2515.1016021052633"/>
  </r>
  <r>
    <x v="15"/>
    <s v="C-IV"/>
    <x v="0"/>
    <x v="0"/>
    <n v="58839.5"/>
    <n v="57370.25"/>
    <n v="142745.5"/>
    <n v="139786.41666666666"/>
    <n v="3379"/>
    <n v="82189"/>
    <n v="37887"/>
    <m/>
    <m/>
    <m/>
    <m/>
    <m/>
    <m/>
    <n v="31095"/>
    <n v="0.13300000000000001"/>
    <n v="213671.26095903985"/>
  </r>
  <r>
    <x v="16"/>
    <s v="C-IV"/>
    <x v="0"/>
    <x v="0"/>
    <n v="9779.5"/>
    <n v="9586.3333333333339"/>
    <n v="23223.666666666668"/>
    <n v="22918.666666666668"/>
    <n v="563"/>
    <n v="12535"/>
    <n v="5625"/>
    <m/>
    <m/>
    <m/>
    <m/>
    <m/>
    <m/>
    <n v="4729"/>
    <n v="0.153"/>
    <n v="33430.739861384653"/>
  </r>
  <r>
    <x v="17"/>
    <s v="C-IV"/>
    <x v="0"/>
    <x v="0"/>
    <n v="5125.833333333333"/>
    <n v="5044"/>
    <n v="10225.25"/>
    <n v="10126.25"/>
    <n v="477"/>
    <n v="4340"/>
    <n v="790"/>
    <m/>
    <m/>
    <m/>
    <m/>
    <m/>
    <m/>
    <n v="3701"/>
    <n v="0.15"/>
    <n v="19370.341200000003"/>
  </r>
  <r>
    <x v="18"/>
    <s v="C-IV"/>
    <x v="0"/>
    <x v="0"/>
    <n v="1410.6666666666667"/>
    <n v="1397.4166666666667"/>
    <n v="2952.25"/>
    <n v="2943.9166666666665"/>
    <n v="81"/>
    <n v="1284"/>
    <n v="70"/>
    <m/>
    <m/>
    <m/>
    <m/>
    <m/>
    <m/>
    <n v="930"/>
    <n v="0.126"/>
    <n v="4471.1315125516103"/>
  </r>
  <r>
    <x v="19"/>
    <s v="LRS"/>
    <x v="0"/>
    <x v="0"/>
    <n v="539760"/>
    <n v="514477.58333333331"/>
    <n v="1123919.6666666667"/>
    <n v="1088704.25"/>
    <n v="36571"/>
    <n v="599556"/>
    <n v="423844"/>
    <m/>
    <m/>
    <m/>
    <m/>
    <m/>
    <m/>
    <n v="385131"/>
    <n v="0.109"/>
    <n v="2021647.9478391628"/>
  </r>
  <r>
    <x v="20"/>
    <s v="C-IV"/>
    <x v="0"/>
    <x v="0"/>
    <n v="10459.166666666666"/>
    <n v="10382.166666666666"/>
    <n v="26577.75"/>
    <n v="26415.333333333332"/>
    <n v="534"/>
    <n v="16732"/>
    <n v="10100"/>
    <m/>
    <m/>
    <m/>
    <m/>
    <m/>
    <m/>
    <n v="4441"/>
    <n v="0.13600000000000001"/>
    <n v="38098.688851973253"/>
  </r>
  <r>
    <x v="21"/>
    <s v="C-IV"/>
    <x v="0"/>
    <x v="0"/>
    <n v="5607.166666666667"/>
    <n v="5510.166666666667"/>
    <n v="9498.5833333333339"/>
    <n v="9315.5"/>
    <n v="758"/>
    <n v="4358"/>
    <n v="2958"/>
    <m/>
    <m/>
    <m/>
    <m/>
    <m/>
    <m/>
    <n v="3102"/>
    <n v="6.3E-2"/>
    <n v="20101.09749034483"/>
  </r>
  <r>
    <x v="22"/>
    <s v="C-IV"/>
    <x v="0"/>
    <x v="0"/>
    <n v="886"/>
    <n v="862.08333333333337"/>
    <n v="1805.1666666666667"/>
    <n v="1774.5833333333333"/>
    <n v="83"/>
    <n v="709"/>
    <n v="47"/>
    <m/>
    <m/>
    <m/>
    <m/>
    <m/>
    <m/>
    <n v="460"/>
    <n v="0.11"/>
    <n v="2847.9788705263154"/>
  </r>
  <r>
    <x v="23"/>
    <s v="C-IV"/>
    <x v="0"/>
    <x v="0"/>
    <n v="7083.833333333333"/>
    <n v="7084.916666666667"/>
    <n v="13414.5"/>
    <n v="13552.75"/>
    <n v="591"/>
    <n v="5727"/>
    <n v="1934"/>
    <m/>
    <m/>
    <m/>
    <m/>
    <m/>
    <m/>
    <n v="3238"/>
    <n v="9.6999999999999989E-2"/>
    <n v="19738.820480000002"/>
  </r>
  <r>
    <x v="24"/>
    <s v="C-IV"/>
    <x v="0"/>
    <x v="0"/>
    <n v="22424.666666666668"/>
    <n v="21825.333333333332"/>
    <n v="54754.25"/>
    <n v="53643.416666666664"/>
    <n v="1122"/>
    <n v="30744"/>
    <n v="15638"/>
    <m/>
    <m/>
    <m/>
    <m/>
    <m/>
    <m/>
    <n v="10745"/>
    <n v="0.17"/>
    <n v="67910.306964249176"/>
  </r>
  <r>
    <x v="25"/>
    <s v="C-IV"/>
    <x v="0"/>
    <x v="0"/>
    <n v="428.25"/>
    <n v="432.83333333333331"/>
    <n v="967.25"/>
    <n v="1006"/>
    <n v="25"/>
    <n v="486"/>
    <n v="78"/>
    <m/>
    <m/>
    <m/>
    <m/>
    <m/>
    <m/>
    <n v="405"/>
    <n v="0.13500000000000001"/>
    <n v="2460.3718157886042"/>
  </r>
  <r>
    <x v="26"/>
    <s v="C-IV"/>
    <x v="0"/>
    <x v="0"/>
    <n v="391.91666666666669"/>
    <n v="429.58333333333331"/>
    <n v="657.83333333333337"/>
    <n v="695.5"/>
    <n v="32"/>
    <n v="326"/>
    <n v="226"/>
    <m/>
    <m/>
    <m/>
    <m/>
    <m/>
    <m/>
    <n v="102"/>
    <n v="0.105"/>
    <n v="2221.0504484210528"/>
  </r>
  <r>
    <x v="27"/>
    <s v="C-IV"/>
    <x v="0"/>
    <x v="0"/>
    <n v="20129.916666666668"/>
    <n v="19397.833333333332"/>
    <n v="46251.75"/>
    <n v="44709.666666666664"/>
    <n v="1189"/>
    <n v="29906"/>
    <n v="22110"/>
    <m/>
    <m/>
    <m/>
    <m/>
    <m/>
    <m/>
    <n v="8502"/>
    <n v="0.114"/>
    <n v="80399.99454"/>
  </r>
  <r>
    <x v="28"/>
    <s v="C-IV"/>
    <x v="0"/>
    <x v="0"/>
    <n v="3367.3333333333335"/>
    <n v="3382.75"/>
    <n v="7142.583333333333"/>
    <n v="7200.833333333333"/>
    <n v="292"/>
    <n v="4244"/>
    <n v="3019"/>
    <m/>
    <m/>
    <m/>
    <m/>
    <m/>
    <m/>
    <n v="2142"/>
    <n v="7.8E-2"/>
    <n v="18310.88619261745"/>
  </r>
  <r>
    <x v="29"/>
    <s v="C-IV"/>
    <x v="0"/>
    <x v="0"/>
    <n v="3808.5"/>
    <n v="3634.75"/>
    <n v="7292.333333333333"/>
    <n v="7025.25"/>
    <n v="314"/>
    <n v="2726"/>
    <n v="270"/>
    <m/>
    <m/>
    <m/>
    <m/>
    <m/>
    <m/>
    <n v="1771"/>
    <n v="9.4E-2"/>
    <n v="14198.34296"/>
  </r>
  <r>
    <x v="30"/>
    <s v="CalWIN"/>
    <x v="0"/>
    <x v="0"/>
    <n v="102002.58333333333"/>
    <n v="97368.333333333328"/>
    <n v="226897.08333333334"/>
    <n v="218440.58333333334"/>
    <n v="10377"/>
    <n v="131451"/>
    <n v="105140"/>
    <m/>
    <m/>
    <m/>
    <m/>
    <m/>
    <m/>
    <n v="66558"/>
    <n v="7.5999999999999998E-2"/>
    <n v="453553.14166493865"/>
  </r>
  <r>
    <x v="31"/>
    <s v="CalWIN"/>
    <x v="0"/>
    <x v="0"/>
    <n v="8276.5"/>
    <n v="8163.166666666667"/>
    <n v="17758.75"/>
    <n v="17912.75"/>
    <n v="791"/>
    <n v="8043"/>
    <n v="2058"/>
    <m/>
    <m/>
    <m/>
    <m/>
    <m/>
    <m/>
    <n v="5044"/>
    <n v="9.4E-2"/>
    <n v="42086.809511900836"/>
  </r>
  <r>
    <x v="32"/>
    <s v="C-IV"/>
    <x v="0"/>
    <x v="0"/>
    <n v="783.41666666666663"/>
    <n v="746.16666666666663"/>
    <n v="1679.75"/>
    <n v="1637"/>
    <n v="50"/>
    <n v="701"/>
    <n v="21"/>
    <m/>
    <m/>
    <m/>
    <m/>
    <m/>
    <m/>
    <n v="665"/>
    <n v="0.14699999999999999"/>
    <n v="3547.6789545664742"/>
  </r>
  <r>
    <x v="33"/>
    <s v="C-IV"/>
    <x v="0"/>
    <x v="0"/>
    <n v="113238.75"/>
    <n v="108747.08333333333"/>
    <n v="274719.25"/>
    <n v="267193.41666666669"/>
    <n v="8379"/>
    <n v="143506"/>
    <n v="62978"/>
    <m/>
    <m/>
    <m/>
    <m/>
    <m/>
    <m/>
    <n v="54970"/>
    <n v="0.122"/>
    <n v="482427.27522957744"/>
  </r>
  <r>
    <x v="34"/>
    <s v="CalWIN"/>
    <x v="0"/>
    <x v="0"/>
    <n v="93053.833333333328"/>
    <n v="90288.833333333328"/>
    <n v="208569.16666666666"/>
    <n v="204383.75"/>
    <n v="5103"/>
    <n v="102959"/>
    <n v="46984"/>
    <m/>
    <m/>
    <m/>
    <m/>
    <m/>
    <m/>
    <n v="60330"/>
    <n v="0.106"/>
    <n v="310461.56721629773"/>
  </r>
  <r>
    <x v="35"/>
    <s v="C-IV"/>
    <x v="0"/>
    <x v="0"/>
    <n v="2663.5833333333335"/>
    <n v="2627.6666666666665"/>
    <n v="6252.166666666667"/>
    <n v="6167.416666666667"/>
    <n v="216"/>
    <n v="3314"/>
    <n v="1849"/>
    <m/>
    <m/>
    <m/>
    <m/>
    <m/>
    <m/>
    <n v="897"/>
    <n v="0.13900000000000001"/>
    <n v="8551.0181168606705"/>
  </r>
  <r>
    <x v="36"/>
    <s v="C-IV"/>
    <x v="0"/>
    <x v="0"/>
    <n v="156048.08333333334"/>
    <n v="150229.66666666666"/>
    <n v="368160.75"/>
    <n v="358854.83333333331"/>
    <n v="10026"/>
    <n v="187444"/>
    <n v="67830"/>
    <m/>
    <m/>
    <m/>
    <m/>
    <m/>
    <m/>
    <n v="65325"/>
    <n v="0.12"/>
    <n v="474490.9036423486"/>
  </r>
  <r>
    <x v="37"/>
    <s v="CalWIN"/>
    <x v="0"/>
    <x v="0"/>
    <n v="116470.75"/>
    <n v="111643"/>
    <n v="254245.83333333334"/>
    <n v="247227.41666666666"/>
    <n v="11289"/>
    <n v="125548"/>
    <n v="88054"/>
    <m/>
    <m/>
    <m/>
    <m/>
    <m/>
    <m/>
    <n v="74992"/>
    <n v="8.900000000000001E-2"/>
    <n v="564164.47458884655"/>
  </r>
  <r>
    <x v="38"/>
    <s v="CalWIN"/>
    <x v="0"/>
    <x v="0"/>
    <n v="32451.416666666668"/>
    <n v="32800.416666666664"/>
    <n v="50672.666666666664"/>
    <n v="50980.916666666664"/>
    <n v="4864"/>
    <n v="19583"/>
    <n v="19407"/>
    <m/>
    <m/>
    <m/>
    <m/>
    <m/>
    <m/>
    <n v="37817"/>
    <n v="7.2999999999999995E-2"/>
    <n v="121505.87217398337"/>
  </r>
  <r>
    <x v="39"/>
    <s v="C-IV"/>
    <x v="0"/>
    <x v="0"/>
    <n v="45116.333333333336"/>
    <n v="43422.25"/>
    <n v="110415.75"/>
    <n v="107506.75"/>
    <n v="2587"/>
    <n v="60071"/>
    <n v="23960"/>
    <m/>
    <m/>
    <m/>
    <m/>
    <m/>
    <m/>
    <n v="26908"/>
    <n v="0.152"/>
    <n v="138592.4051173247"/>
  </r>
  <r>
    <x v="40"/>
    <s v="CalWIN"/>
    <x v="0"/>
    <x v="0"/>
    <n v="9010.5833333333339"/>
    <n v="8959.75"/>
    <n v="17595.75"/>
    <n v="17536.75"/>
    <n v="882"/>
    <n v="8140"/>
    <n v="3116"/>
    <m/>
    <m/>
    <m/>
    <m/>
    <m/>
    <m/>
    <n v="4420"/>
    <n v="8.1000000000000003E-2"/>
    <n v="43666.93101772316"/>
  </r>
  <r>
    <x v="41"/>
    <s v="CalWIN"/>
    <x v="0"/>
    <x v="0"/>
    <n v="13893.416666666666"/>
    <n v="13399.333333333334"/>
    <n v="28692.083333333332"/>
    <n v="27877.5"/>
    <n v="1886"/>
    <n v="16040"/>
    <n v="11878"/>
    <m/>
    <m/>
    <m/>
    <m/>
    <m/>
    <m/>
    <n v="11180"/>
    <n v="6.7000000000000004E-2"/>
    <n v="72926.386569485534"/>
  </r>
  <r>
    <x v="42"/>
    <s v="CalWIN"/>
    <x v="0"/>
    <x v="0"/>
    <n v="14486.25"/>
    <n v="14190.75"/>
    <n v="32711.166666666668"/>
    <n v="32135.916666666668"/>
    <n v="866"/>
    <n v="20351"/>
    <n v="13341"/>
    <m/>
    <m/>
    <m/>
    <m/>
    <m/>
    <m/>
    <n v="8597"/>
    <n v="0.08"/>
    <n v="76854.923104213172"/>
  </r>
  <r>
    <x v="43"/>
    <s v="CalWIN"/>
    <x v="0"/>
    <x v="0"/>
    <n v="50784"/>
    <n v="48874.75"/>
    <n v="108648.83333333333"/>
    <n v="105371.08333333333"/>
    <n v="5507"/>
    <n v="56627"/>
    <n v="44837"/>
    <m/>
    <m/>
    <m/>
    <m/>
    <m/>
    <m/>
    <n v="43944"/>
    <n v="8.4000000000000005E-2"/>
    <n v="220690.56334095966"/>
  </r>
  <r>
    <x v="44"/>
    <s v="CalWIN"/>
    <x v="0"/>
    <x v="0"/>
    <n v="11487.916666666666"/>
    <n v="10881"/>
    <n v="22652.75"/>
    <n v="21794.5"/>
    <n v="922"/>
    <n v="11666"/>
    <n v="8532"/>
    <m/>
    <m/>
    <m/>
    <m/>
    <m/>
    <m/>
    <n v="5104"/>
    <n v="0.111"/>
    <n v="37038.968007884811"/>
  </r>
  <r>
    <x v="45"/>
    <s v="C-IV"/>
    <x v="0"/>
    <x v="0"/>
    <n v="12120.75"/>
    <n v="12280.833333333334"/>
    <n v="24181.916666666668"/>
    <n v="24701.916666666668"/>
    <n v="821"/>
    <n v="10508"/>
    <n v="495"/>
    <m/>
    <m/>
    <m/>
    <m/>
    <m/>
    <m/>
    <n v="9329"/>
    <n v="0.13400000000000001"/>
    <n v="33388.903985567908"/>
  </r>
  <r>
    <x v="46"/>
    <s v="C-IV"/>
    <x v="0"/>
    <x v="0"/>
    <n v="157.83333333333334"/>
    <n v="146.41666666666666"/>
    <n v="302.16666666666669"/>
    <n v="283.75"/>
    <n v="23"/>
    <n v="95"/>
    <n v="4"/>
    <m/>
    <m/>
    <m/>
    <m/>
    <m/>
    <m/>
    <n v="99"/>
    <n v="0.14300000000000002"/>
    <n v="622.60235294117649"/>
  </r>
  <r>
    <x v="47"/>
    <s v="C-IV"/>
    <x v="0"/>
    <x v="0"/>
    <n v="2834.1666666666665"/>
    <n v="2720"/>
    <n v="6338.666666666667"/>
    <n v="6124.083333333333"/>
    <n v="220"/>
    <n v="2701"/>
    <n v="180"/>
    <m/>
    <m/>
    <m/>
    <m/>
    <m/>
    <m/>
    <n v="2441"/>
    <n v="0.153"/>
    <n v="10259.458524987615"/>
  </r>
  <r>
    <x v="48"/>
    <s v="CalWIN"/>
    <x v="0"/>
    <x v="0"/>
    <n v="20453.583333333332"/>
    <n v="19838.666666666668"/>
    <n v="41033.833333333336"/>
    <n v="40115.416666666664"/>
    <n v="1473"/>
    <n v="19347"/>
    <n v="6772"/>
    <m/>
    <m/>
    <m/>
    <m/>
    <m/>
    <m/>
    <n v="11520"/>
    <n v="0.10099999999999999"/>
    <n v="65053.44049755804"/>
  </r>
  <r>
    <x v="49"/>
    <s v="CalWIN"/>
    <x v="0"/>
    <x v="0"/>
    <n v="19064.25"/>
    <n v="17955.25"/>
    <n v="35087.166666666664"/>
    <n v="33699.583333333336"/>
    <n v="1870"/>
    <n v="17154"/>
    <n v="10341"/>
    <m/>
    <m/>
    <m/>
    <m/>
    <m/>
    <m/>
    <n v="8571"/>
    <n v="8.5999999999999993E-2"/>
    <n v="74079.336998473358"/>
  </r>
  <r>
    <x v="50"/>
    <s v="C-IV"/>
    <x v="0"/>
    <x v="0"/>
    <n v="40826"/>
    <n v="39576.666666666664"/>
    <n v="89982"/>
    <n v="88080.583333333328"/>
    <n v="2464"/>
    <n v="44790"/>
    <n v="17992"/>
    <m/>
    <m/>
    <m/>
    <m/>
    <m/>
    <m/>
    <n v="19745"/>
    <n v="0.152"/>
    <n v="117475.08863068646"/>
  </r>
  <r>
    <x v="51"/>
    <s v="C-IV"/>
    <x v="0"/>
    <x v="0"/>
    <n v="5070.583333333333"/>
    <n v="4927.833333333333"/>
    <n v="12182.333333333334"/>
    <n v="11926.416666666666"/>
    <n v="306"/>
    <n v="6271"/>
    <n v="2311"/>
    <m/>
    <m/>
    <m/>
    <m/>
    <m/>
    <m/>
    <n v="3661"/>
    <n v="0.17600000000000002"/>
    <n v="20846.288"/>
  </r>
  <r>
    <x v="52"/>
    <s v="C-IV"/>
    <x v="0"/>
    <x v="0"/>
    <n v="4194.666666666667"/>
    <n v="4126.083333333333"/>
    <n v="9737.6666666666661"/>
    <n v="9693.5833333333339"/>
    <n v="259"/>
    <n v="4855"/>
    <n v="1161"/>
    <m/>
    <m/>
    <m/>
    <m/>
    <m/>
    <m/>
    <n v="3057"/>
    <n v="0.13900000000000001"/>
    <n v="14556.19699118644"/>
  </r>
  <r>
    <x v="53"/>
    <s v="C-IV"/>
    <x v="0"/>
    <x v="0"/>
    <n v="789.83333333333337"/>
    <n v="774.16666666666663"/>
    <n v="1577.8333333333333"/>
    <n v="1563.3333333333333"/>
    <n v="74"/>
    <n v="604"/>
    <n v="8"/>
    <m/>
    <m/>
    <m/>
    <m/>
    <m/>
    <m/>
    <n v="655"/>
    <n v="0.158"/>
    <n v="3087.6887005649719"/>
  </r>
  <r>
    <x v="54"/>
    <s v="CalWIN"/>
    <x v="0"/>
    <x v="0"/>
    <n v="45588.666666666664"/>
    <n v="44133.75"/>
    <n v="113012.66666666667"/>
    <n v="110247"/>
    <n v="2949"/>
    <n v="64076"/>
    <n v="36803"/>
    <m/>
    <m/>
    <m/>
    <m/>
    <m/>
    <m/>
    <n v="17288"/>
    <n v="0.158"/>
    <n v="151607.16820745409"/>
  </r>
  <r>
    <x v="55"/>
    <s v="C-IV"/>
    <x v="0"/>
    <x v="0"/>
    <n v="2819.6666666666665"/>
    <n v="2756.6666666666665"/>
    <n v="5199.333333333333"/>
    <n v="5156.083333333333"/>
    <n v="265"/>
    <n v="1962"/>
    <n v="65"/>
    <m/>
    <m/>
    <m/>
    <m/>
    <m/>
    <m/>
    <n v="1618"/>
    <n v="0.11599999999999999"/>
    <n v="8975.860277894737"/>
  </r>
  <r>
    <x v="56"/>
    <s v="CalWIN"/>
    <x v="0"/>
    <x v="0"/>
    <n v="32011.583333333332"/>
    <n v="30926.333333333332"/>
    <n v="66646.916666666672"/>
    <n v="65090.833333333336"/>
    <n v="2757"/>
    <n v="35426"/>
    <n v="23314"/>
    <m/>
    <m/>
    <m/>
    <m/>
    <m/>
    <m/>
    <n v="14656"/>
    <n v="0.09"/>
    <n v="105819.89103852196"/>
  </r>
  <r>
    <x v="57"/>
    <s v="CalWIN"/>
    <x v="0"/>
    <x v="0"/>
    <n v="7839.416666666667"/>
    <n v="7708.25"/>
    <n v="16913.916666666668"/>
    <n v="16837.333333333332"/>
    <n v="627"/>
    <n v="8261"/>
    <n v="4871"/>
    <m/>
    <m/>
    <m/>
    <m/>
    <m/>
    <m/>
    <n v="5307"/>
    <n v="0.115"/>
    <n v="44017.736435320767"/>
  </r>
  <r>
    <x v="58"/>
    <s v="C-IV"/>
    <x v="0"/>
    <x v="0"/>
    <n v="5717.166666666667"/>
    <n v="5702.25"/>
    <n v="12901.833333333334"/>
    <n v="12882"/>
    <n v="298"/>
    <n v="6360"/>
    <n v="1707"/>
    <m/>
    <m/>
    <m/>
    <m/>
    <m/>
    <m/>
    <n v="3772"/>
    <n v="0.16899999999999998"/>
    <n v="19439.976620000001"/>
  </r>
  <r>
    <x v="0"/>
    <s v="n/a"/>
    <x v="1"/>
    <x v="1"/>
    <n v="2003807.6666666667"/>
    <n v="1946340.9166666667"/>
    <n v="4331799.083333333"/>
    <n v="4237437.416666667"/>
    <n v="176557"/>
    <n v="2272684"/>
    <n v="1314549"/>
    <m/>
    <m/>
    <m/>
    <m/>
    <m/>
    <m/>
    <n v="1187606"/>
    <n v="8.900000000000001E-2"/>
    <n v="7166748.6884400006"/>
  </r>
  <r>
    <x v="1"/>
    <s v="CalWIN"/>
    <x v="1"/>
    <x v="1"/>
    <n v="64105.666666666664"/>
    <n v="63464.25"/>
    <n v="127744.83333333333"/>
    <n v="127163.66666666667"/>
    <n v="7267"/>
    <n v="63938"/>
    <n v="39263"/>
    <m/>
    <m/>
    <m/>
    <m/>
    <m/>
    <m/>
    <n v="48141"/>
    <n v="7.2999999999999995E-2"/>
    <n v="220033.77107802388"/>
  </r>
  <r>
    <x v="2"/>
    <s v="C-IV"/>
    <x v="1"/>
    <x v="1"/>
    <n v="103.08333333333333"/>
    <n v="88.916666666666671"/>
    <n v="172.08333333333334"/>
    <n v="156.91666666666666"/>
    <n v="11"/>
    <n v="62"/>
    <n v="0"/>
    <m/>
    <m/>
    <m/>
    <m/>
    <m/>
    <m/>
    <n v="42"/>
    <n v="9.8000000000000004E-2"/>
    <n v="221.78022827041264"/>
  </r>
  <r>
    <x v="3"/>
    <s v="C-IV"/>
    <x v="1"/>
    <x v="1"/>
    <n v="1725.6666666666667"/>
    <n v="1699"/>
    <n v="3347.8333333333335"/>
    <n v="3285.75"/>
    <n v="194"/>
    <n v="1298"/>
    <n v="98"/>
    <m/>
    <m/>
    <m/>
    <m/>
    <m/>
    <m/>
    <n v="674"/>
    <n v="0.10300000000000001"/>
    <n v="4989.423287006146"/>
  </r>
  <r>
    <x v="4"/>
    <s v="C-IV"/>
    <x v="1"/>
    <x v="1"/>
    <n v="15009"/>
    <n v="14614.083333333334"/>
    <n v="30429.666666666668"/>
    <n v="30041.5"/>
    <n v="1116"/>
    <n v="13523"/>
    <n v="2782"/>
    <m/>
    <m/>
    <m/>
    <m/>
    <m/>
    <m/>
    <n v="10914"/>
    <n v="0.10300000000000001"/>
    <n v="57536.065457112876"/>
  </r>
  <r>
    <x v="5"/>
    <s v="C-IV"/>
    <x v="1"/>
    <x v="1"/>
    <n v="2623.0833333333335"/>
    <n v="2574.5"/>
    <n v="5001.75"/>
    <n v="4973.166666666667"/>
    <n v="322"/>
    <n v="1808"/>
    <n v="134"/>
    <m/>
    <m/>
    <m/>
    <m/>
    <m/>
    <m/>
    <n v="1043"/>
    <n v="0.1"/>
    <n v="6021.9586353819141"/>
  </r>
  <r>
    <x v="6"/>
    <s v="C-IV"/>
    <x v="1"/>
    <x v="1"/>
    <n v="721.66666666666663"/>
    <n v="712.41666666666663"/>
    <n v="1724.25"/>
    <n v="1741.3333333333333"/>
    <n v="72"/>
    <n v="1032"/>
    <n v="553"/>
    <m/>
    <m/>
    <m/>
    <m/>
    <m/>
    <m/>
    <n v="564"/>
    <n v="0.19"/>
    <n v="3770.9613185430462"/>
  </r>
  <r>
    <x v="7"/>
    <s v="CalWIN"/>
    <x v="1"/>
    <x v="1"/>
    <n v="34146.583333333336"/>
    <n v="33275.5"/>
    <n v="70943.166666666672"/>
    <n v="69084.166666666672"/>
    <n v="3064"/>
    <n v="36829"/>
    <n v="15787"/>
    <m/>
    <m/>
    <m/>
    <m/>
    <m/>
    <m/>
    <n v="24041"/>
    <n v="7.4999999999999997E-2"/>
    <n v="145292.77955832132"/>
  </r>
  <r>
    <x v="8"/>
    <s v="C-IV"/>
    <x v="1"/>
    <x v="1"/>
    <n v="2513.6666666666665"/>
    <n v="2526.1666666666665"/>
    <n v="5137.083333333333"/>
    <n v="5129.833333333333"/>
    <n v="193"/>
    <n v="2218"/>
    <n v="262"/>
    <m/>
    <m/>
    <m/>
    <m/>
    <m/>
    <m/>
    <n v="1817"/>
    <n v="0.11800000000000001"/>
    <n v="5923.4791235641733"/>
  </r>
  <r>
    <x v="9"/>
    <s v="C-IV"/>
    <x v="1"/>
    <x v="1"/>
    <n v="6528.416666666667"/>
    <n v="6369.666666666667"/>
    <n v="11952.25"/>
    <n v="11787"/>
    <n v="732"/>
    <n v="4716"/>
    <n v="882"/>
    <m/>
    <m/>
    <m/>
    <m/>
    <m/>
    <m/>
    <n v="2850"/>
    <n v="8.5000000000000006E-2"/>
    <n v="26641.383595184743"/>
  </r>
  <r>
    <x v="10"/>
    <s v="CalWIN"/>
    <x v="1"/>
    <x v="1"/>
    <n v="94385.833333333328"/>
    <n v="91823.916666666672"/>
    <n v="225117.91666666666"/>
    <n v="220594.08333333334"/>
    <n v="5364"/>
    <n v="123609"/>
    <n v="59175"/>
    <m/>
    <m/>
    <m/>
    <m/>
    <m/>
    <m/>
    <n v="40774"/>
    <n v="0.13200000000000001"/>
    <n v="280018.27925108594"/>
  </r>
  <r>
    <x v="11"/>
    <s v="C-IV"/>
    <x v="1"/>
    <x v="1"/>
    <n v="1458.8333333333333"/>
    <n v="1424.5"/>
    <n v="3590.4166666666665"/>
    <n v="3534.0833333333335"/>
    <n v="113"/>
    <n v="1985"/>
    <n v="739"/>
    <m/>
    <m/>
    <m/>
    <m/>
    <m/>
    <m/>
    <n v="1136"/>
    <n v="0.121"/>
    <n v="6195.8077667108173"/>
  </r>
  <r>
    <x v="12"/>
    <s v="C-IV"/>
    <x v="1"/>
    <x v="1"/>
    <n v="9335.8333333333339"/>
    <n v="8652.5"/>
    <n v="17294.166666666668"/>
    <n v="16223.75"/>
    <n v="695"/>
    <n v="7000"/>
    <n v="886"/>
    <m/>
    <m/>
    <m/>
    <m/>
    <m/>
    <m/>
    <n v="5607"/>
    <n v="8.199999999999999E-2"/>
    <n v="34042.682734056158"/>
  </r>
  <r>
    <x v="13"/>
    <s v="C-IV"/>
    <x v="1"/>
    <x v="1"/>
    <n v="15083.083333333334"/>
    <n v="14566.916666666666"/>
    <n v="38081.666666666664"/>
    <n v="37016.166666666664"/>
    <n v="1738"/>
    <n v="19291"/>
    <n v="19370"/>
    <m/>
    <m/>
    <m/>
    <m/>
    <m/>
    <m/>
    <n v="10276"/>
    <n v="0.249"/>
    <n v="44789.88102315415"/>
  </r>
  <r>
    <x v="14"/>
    <s v="C-IV"/>
    <x v="1"/>
    <x v="1"/>
    <n v="1047.1666666666667"/>
    <n v="1019.0833333333334"/>
    <n v="2118"/>
    <n v="2052.3333333333335"/>
    <n v="137"/>
    <n v="964"/>
    <n v="327"/>
    <m/>
    <m/>
    <m/>
    <m/>
    <m/>
    <m/>
    <n v="407"/>
    <n v="7.9000000000000001E-2"/>
    <n v="2765.882007287094"/>
  </r>
  <r>
    <x v="15"/>
    <s v="C-IV"/>
    <x v="1"/>
    <x v="1"/>
    <n v="60340.333333333336"/>
    <n v="59492.25"/>
    <n v="145892.58333333334"/>
    <n v="144286.33333333334"/>
    <n v="3983"/>
    <n v="84978"/>
    <n v="37191"/>
    <m/>
    <m/>
    <m/>
    <m/>
    <m/>
    <m/>
    <n v="31384"/>
    <n v="0.11699999999999999"/>
    <n v="224185.42553944077"/>
  </r>
  <r>
    <x v="16"/>
    <s v="C-IV"/>
    <x v="1"/>
    <x v="1"/>
    <n v="10014.666666666666"/>
    <n v="9914"/>
    <n v="23718.166666666668"/>
    <n v="23489.416666666668"/>
    <n v="652"/>
    <n v="12892"/>
    <n v="5451"/>
    <m/>
    <m/>
    <m/>
    <m/>
    <m/>
    <m/>
    <n v="4659"/>
    <n v="0.13500000000000001"/>
    <n v="34890.974007600598"/>
  </r>
  <r>
    <x v="17"/>
    <s v="C-IV"/>
    <x v="1"/>
    <x v="1"/>
    <n v="5258.25"/>
    <n v="5169.333333333333"/>
    <n v="10575.083333333334"/>
    <n v="10336"/>
    <n v="586"/>
    <n v="4436"/>
    <n v="814"/>
    <m/>
    <m/>
    <m/>
    <m/>
    <m/>
    <m/>
    <n v="3710"/>
    <n v="0.10800000000000001"/>
    <n v="17452.477499999997"/>
  </r>
  <r>
    <x v="18"/>
    <s v="C-IV"/>
    <x v="1"/>
    <x v="1"/>
    <n v="1487"/>
    <n v="1430.25"/>
    <n v="3104.4166666666665"/>
    <n v="2991.3333333333335"/>
    <n v="99"/>
    <n v="1319"/>
    <n v="67"/>
    <m/>
    <m/>
    <m/>
    <m/>
    <m/>
    <m/>
    <n v="906"/>
    <n v="0.106"/>
    <n v="4398.0234857617725"/>
  </r>
  <r>
    <x v="19"/>
    <s v="LRS"/>
    <x v="1"/>
    <x v="1"/>
    <n v="569293.25"/>
    <n v="555795.16666666663"/>
    <n v="1170148"/>
    <n v="1147939.1666666667"/>
    <n v="46590"/>
    <n v="629069"/>
    <n v="444806"/>
    <m/>
    <m/>
    <m/>
    <m/>
    <m/>
    <m/>
    <n v="388148"/>
    <n v="9.8000000000000004E-2"/>
    <n v="2088070.0759314524"/>
  </r>
  <r>
    <x v="20"/>
    <s v="C-IV"/>
    <x v="1"/>
    <x v="1"/>
    <n v="11060.5"/>
    <n v="10640.833333333334"/>
    <n v="27863.916666666668"/>
    <n v="26960.583333333332"/>
    <n v="619"/>
    <n v="16652"/>
    <n v="9640"/>
    <m/>
    <m/>
    <m/>
    <m/>
    <m/>
    <m/>
    <n v="4478"/>
    <n v="0.125"/>
    <n v="38832.010696051904"/>
  </r>
  <r>
    <x v="21"/>
    <s v="C-IV"/>
    <x v="1"/>
    <x v="1"/>
    <n v="5942.333333333333"/>
    <n v="5720.916666666667"/>
    <n v="9994.0833333333339"/>
    <n v="9674.5"/>
    <n v="887"/>
    <n v="4734"/>
    <n v="3455"/>
    <m/>
    <m/>
    <m/>
    <m/>
    <m/>
    <m/>
    <n v="3107"/>
    <n v="5.2000000000000005E-2"/>
    <n v="22421.144539797981"/>
  </r>
  <r>
    <x v="22"/>
    <s v="C-IV"/>
    <x v="1"/>
    <x v="1"/>
    <n v="984.58333333333337"/>
    <n v="926.5"/>
    <n v="1970.25"/>
    <n v="1868.3333333333333"/>
    <n v="119"/>
    <n v="714"/>
    <n v="30"/>
    <m/>
    <m/>
    <m/>
    <m/>
    <m/>
    <m/>
    <n v="462"/>
    <n v="0.105"/>
    <n v="3154.6148709745389"/>
  </r>
  <r>
    <x v="23"/>
    <s v="C-IV"/>
    <x v="1"/>
    <x v="1"/>
    <n v="7211.583333333333"/>
    <n v="6983.333333333333"/>
    <n v="13507.916666666666"/>
    <n v="13212.5"/>
    <n v="699"/>
    <n v="5665"/>
    <n v="1823"/>
    <m/>
    <m/>
    <m/>
    <m/>
    <m/>
    <m/>
    <n v="3218"/>
    <n v="8.199999999999999E-2"/>
    <n v="22380.622580000003"/>
  </r>
  <r>
    <x v="24"/>
    <s v="C-IV"/>
    <x v="1"/>
    <x v="1"/>
    <n v="23351.333333333332"/>
    <n v="22825.916666666668"/>
    <n v="55934.583333333336"/>
    <n v="55300.333333333336"/>
    <n v="1338"/>
    <n v="31540"/>
    <n v="15579"/>
    <m/>
    <m/>
    <m/>
    <m/>
    <m/>
    <m/>
    <n v="10849"/>
    <n v="0.14499999999999999"/>
    <n v="70246.796206083513"/>
  </r>
  <r>
    <x v="25"/>
    <s v="C-IV"/>
    <x v="1"/>
    <x v="1"/>
    <n v="431.16666666666669"/>
    <n v="421"/>
    <n v="959.83333333333337"/>
    <n v="947.16666666666663"/>
    <n v="34"/>
    <n v="442"/>
    <n v="71"/>
    <m/>
    <m/>
    <m/>
    <m/>
    <m/>
    <m/>
    <n v="416"/>
    <n v="0.124"/>
    <n v="2621.53076578024"/>
  </r>
  <r>
    <x v="26"/>
    <s v="C-IV"/>
    <x v="1"/>
    <x v="1"/>
    <n v="484"/>
    <n v="385.33333333333331"/>
    <n v="778.16666666666663"/>
    <n v="650.16666666666663"/>
    <n v="43"/>
    <n v="283"/>
    <n v="163"/>
    <m/>
    <m/>
    <m/>
    <m/>
    <m/>
    <m/>
    <n v="101"/>
    <n v="8.5000000000000006E-2"/>
    <n v="2021.2970013169447"/>
  </r>
  <r>
    <x v="27"/>
    <s v="C-IV"/>
    <x v="1"/>
    <x v="1"/>
    <n v="21391.916666666668"/>
    <n v="20616.166666666668"/>
    <n v="48752.5"/>
    <n v="47192.666666666664"/>
    <n v="1572"/>
    <n v="29909"/>
    <n v="21235"/>
    <m/>
    <m/>
    <m/>
    <m/>
    <m/>
    <m/>
    <n v="8458"/>
    <n v="0.10300000000000001"/>
    <n v="83051.855860000011"/>
  </r>
  <r>
    <x v="28"/>
    <s v="C-IV"/>
    <x v="1"/>
    <x v="1"/>
    <n v="3355.4166666666665"/>
    <n v="3264.8333333333335"/>
    <n v="7034.25"/>
    <n v="6891.25"/>
    <n v="341"/>
    <n v="4081"/>
    <n v="2892"/>
    <m/>
    <m/>
    <m/>
    <m/>
    <m/>
    <m/>
    <n v="2156"/>
    <n v="6.8000000000000005E-2"/>
    <n v="16769.983695561572"/>
  </r>
  <r>
    <x v="29"/>
    <s v="C-IV"/>
    <x v="1"/>
    <x v="1"/>
    <n v="4021.5833333333335"/>
    <n v="3880.5833333333335"/>
    <n v="7605.25"/>
    <n v="7403"/>
    <n v="445"/>
    <n v="2951"/>
    <n v="255"/>
    <m/>
    <m/>
    <m/>
    <m/>
    <m/>
    <m/>
    <n v="1796"/>
    <n v="8.1000000000000003E-2"/>
    <n v="16674.10874"/>
  </r>
  <r>
    <x v="30"/>
    <s v="CalWIN"/>
    <x v="1"/>
    <x v="1"/>
    <n v="112077.25"/>
    <n v="106478.25"/>
    <n v="245451.33333333334"/>
    <n v="234687.75"/>
    <n v="13145"/>
    <n v="139033"/>
    <n v="111958"/>
    <m/>
    <m/>
    <m/>
    <m/>
    <m/>
    <m/>
    <n v="67573"/>
    <n v="6.5000000000000002E-2"/>
    <n v="444094.59284566849"/>
  </r>
  <r>
    <x v="31"/>
    <s v="CalWIN"/>
    <x v="1"/>
    <x v="1"/>
    <n v="8927.75"/>
    <n v="8544.25"/>
    <n v="18276.416666666668"/>
    <n v="17888.666666666668"/>
    <n v="1019"/>
    <n v="7868"/>
    <n v="2021"/>
    <m/>
    <m/>
    <m/>
    <m/>
    <m/>
    <m/>
    <n v="5056"/>
    <n v="7.6999999999999999E-2"/>
    <n v="39483.83882216749"/>
  </r>
  <r>
    <x v="32"/>
    <s v="C-IV"/>
    <x v="1"/>
    <x v="1"/>
    <n v="878.91666666666663"/>
    <n v="803.66666666666663"/>
    <n v="1762.5833333333333"/>
    <n v="1679"/>
    <n v="82"/>
    <n v="676"/>
    <n v="22"/>
    <m/>
    <m/>
    <m/>
    <m/>
    <m/>
    <m/>
    <n v="641"/>
    <n v="0.13900000000000001"/>
    <n v="3815.7224676084952"/>
  </r>
  <r>
    <x v="33"/>
    <s v="C-IV"/>
    <x v="1"/>
    <x v="1"/>
    <n v="120067.58333333333"/>
    <n v="116391"/>
    <n v="284875"/>
    <n v="279605"/>
    <n v="10225"/>
    <n v="151042"/>
    <n v="65355"/>
    <m/>
    <m/>
    <m/>
    <m/>
    <m/>
    <m/>
    <n v="56654"/>
    <n v="9.9000000000000005E-2"/>
    <n v="469029.00952508574"/>
  </r>
  <r>
    <x v="34"/>
    <s v="CalWIN"/>
    <x v="1"/>
    <x v="1"/>
    <n v="97461.833333333328"/>
    <n v="94846.416666666672"/>
    <n v="213802.58333333334"/>
    <n v="210970"/>
    <n v="6598"/>
    <n v="105467"/>
    <n v="47601"/>
    <m/>
    <m/>
    <m/>
    <m/>
    <m/>
    <m/>
    <n v="61371"/>
    <n v="8.900000000000001E-2"/>
    <n v="306054.53273282293"/>
  </r>
  <r>
    <x v="35"/>
    <s v="C-IV"/>
    <x v="1"/>
    <x v="1"/>
    <n v="2674.5833333333335"/>
    <n v="2669.6666666666665"/>
    <n v="6201.916666666667"/>
    <n v="6225.916666666667"/>
    <n v="246"/>
    <n v="3361"/>
    <n v="1856"/>
    <m/>
    <m/>
    <m/>
    <m/>
    <m/>
    <m/>
    <n v="882"/>
    <n v="0.111"/>
    <n v="8523.8692101923098"/>
  </r>
  <r>
    <x v="36"/>
    <s v="C-IV"/>
    <x v="1"/>
    <x v="1"/>
    <n v="165319.75"/>
    <n v="159796.66666666666"/>
    <n v="381628.91666666669"/>
    <n v="373583.66666666669"/>
    <n v="12685"/>
    <n v="194878"/>
    <n v="70335"/>
    <m/>
    <m/>
    <m/>
    <m/>
    <m/>
    <m/>
    <n v="66969"/>
    <n v="9.8000000000000004E-2"/>
    <n v="441318.99373791256"/>
  </r>
  <r>
    <x v="37"/>
    <s v="CalWIN"/>
    <x v="1"/>
    <x v="1"/>
    <n v="128384.83333333333"/>
    <n v="122331"/>
    <n v="273739.41666666669"/>
    <n v="262347.75"/>
    <n v="13842"/>
    <n v="131432"/>
    <n v="93092"/>
    <m/>
    <m/>
    <m/>
    <m/>
    <m/>
    <m/>
    <n v="75967"/>
    <n v="7.8E-2"/>
    <n v="553957.51309588843"/>
  </r>
  <r>
    <x v="38"/>
    <s v="CalWIN"/>
    <x v="1"/>
    <x v="1"/>
    <n v="32454.833333333332"/>
    <n v="32232.25"/>
    <n v="51006.916666666664"/>
    <n v="50531.75"/>
    <n v="5459"/>
    <n v="19668"/>
    <n v="19818"/>
    <m/>
    <m/>
    <m/>
    <m/>
    <m/>
    <m/>
    <n v="37708"/>
    <n v="5.5E-2"/>
    <n v="120297.20628484373"/>
  </r>
  <r>
    <x v="39"/>
    <s v="C-IV"/>
    <x v="1"/>
    <x v="1"/>
    <n v="48180.833333333336"/>
    <n v="46772.333333333336"/>
    <n v="114908.33333333333"/>
    <n v="112816.5"/>
    <n v="3502"/>
    <n v="63093"/>
    <n v="23995"/>
    <m/>
    <m/>
    <m/>
    <m/>
    <m/>
    <m/>
    <n v="27071"/>
    <n v="0.124"/>
    <n v="156985.4932433136"/>
  </r>
  <r>
    <x v="40"/>
    <s v="CalWIN"/>
    <x v="1"/>
    <x v="1"/>
    <n v="9312.1666666666661"/>
    <n v="9058.25"/>
    <n v="17891.166666666668"/>
    <n v="17609.416666666668"/>
    <n v="1072"/>
    <n v="8228"/>
    <n v="3239"/>
    <m/>
    <m/>
    <m/>
    <m/>
    <m/>
    <m/>
    <n v="4383"/>
    <n v="6.8000000000000005E-2"/>
    <n v="47790.764874676264"/>
  </r>
  <r>
    <x v="41"/>
    <s v="CalWIN"/>
    <x v="1"/>
    <x v="1"/>
    <n v="15590.25"/>
    <n v="14604.5"/>
    <n v="31548"/>
    <n v="29752.25"/>
    <n v="2531"/>
    <n v="17242"/>
    <n v="13534"/>
    <m/>
    <m/>
    <m/>
    <m/>
    <m/>
    <m/>
    <n v="10953"/>
    <n v="5.2000000000000005E-2"/>
    <n v="68113.992168687677"/>
  </r>
  <r>
    <x v="42"/>
    <s v="CalWIN"/>
    <x v="1"/>
    <x v="1"/>
    <n v="15194.75"/>
    <n v="14680.916666666666"/>
    <n v="33962.666666666664"/>
    <n v="33053.25"/>
    <n v="1086"/>
    <n v="20051"/>
    <n v="12614"/>
    <m/>
    <m/>
    <m/>
    <m/>
    <m/>
    <m/>
    <n v="8477"/>
    <n v="7.0999999999999994E-2"/>
    <n v="79413.542201079195"/>
  </r>
  <r>
    <x v="43"/>
    <s v="CalWIN"/>
    <x v="1"/>
    <x v="1"/>
    <n v="53632.5"/>
    <n v="52303.583333333336"/>
    <n v="112331.16666666667"/>
    <n v="110861.41666666667"/>
    <n v="7200"/>
    <n v="59419"/>
    <n v="48568"/>
    <m/>
    <m/>
    <m/>
    <m/>
    <m/>
    <m/>
    <n v="44002"/>
    <n v="6.5000000000000002E-2"/>
    <n v="215576.67456887264"/>
  </r>
  <r>
    <x v="44"/>
    <s v="CalWIN"/>
    <x v="1"/>
    <x v="1"/>
    <n v="12076"/>
    <n v="11785.083333333334"/>
    <n v="23477.583333333332"/>
    <n v="23049.333333333332"/>
    <n v="1290"/>
    <n v="11843"/>
    <n v="8317"/>
    <m/>
    <m/>
    <m/>
    <m/>
    <m/>
    <m/>
    <n v="5077"/>
    <n v="0.10300000000000001"/>
    <n v="42178.844377857531"/>
  </r>
  <r>
    <x v="45"/>
    <s v="C-IV"/>
    <x v="1"/>
    <x v="1"/>
    <n v="11973.583333333334"/>
    <n v="11790.333333333334"/>
    <n v="23768.333333333332"/>
    <n v="23489.166666666668"/>
    <n v="990"/>
    <n v="10472"/>
    <n v="466"/>
    <m/>
    <m/>
    <m/>
    <m/>
    <m/>
    <m/>
    <n v="9306"/>
    <n v="0.11800000000000001"/>
    <n v="40244.806161417124"/>
  </r>
  <r>
    <x v="46"/>
    <s v="C-IV"/>
    <x v="1"/>
    <x v="1"/>
    <n v="164.08333333333334"/>
    <n v="158.75"/>
    <n v="299.25"/>
    <n v="303.16666666666669"/>
    <n v="26"/>
    <n v="106"/>
    <n v="6"/>
    <m/>
    <m/>
    <m/>
    <m/>
    <m/>
    <m/>
    <n v="99"/>
    <n v="0.129"/>
    <n v="696.60781829002519"/>
  </r>
  <r>
    <x v="47"/>
    <s v="C-IV"/>
    <x v="1"/>
    <x v="1"/>
    <n v="3074.5"/>
    <n v="2937.3333333333335"/>
    <n v="6769.75"/>
    <n v="6538.083333333333"/>
    <n v="275"/>
    <n v="2872"/>
    <n v="192"/>
    <m/>
    <m/>
    <m/>
    <m/>
    <m/>
    <m/>
    <n v="2475"/>
    <n v="0.13200000000000001"/>
    <n v="10390.206740110803"/>
  </r>
  <r>
    <x v="48"/>
    <s v="CalWIN"/>
    <x v="1"/>
    <x v="1"/>
    <n v="21486.083333333332"/>
    <n v="20843.333333333332"/>
    <n v="42538"/>
    <n v="41574.166666666664"/>
    <n v="1823"/>
    <n v="20249"/>
    <n v="6854"/>
    <m/>
    <m/>
    <m/>
    <m/>
    <m/>
    <m/>
    <n v="11691"/>
    <n v="0.09"/>
    <n v="61759.514093196245"/>
  </r>
  <r>
    <x v="49"/>
    <s v="CalWIN"/>
    <x v="1"/>
    <x v="1"/>
    <n v="18904.333333333332"/>
    <n v="19208.166666666668"/>
    <n v="34848.083333333336"/>
    <n v="35187.5"/>
    <n v="2351"/>
    <n v="17558"/>
    <n v="10432"/>
    <m/>
    <m/>
    <m/>
    <m/>
    <m/>
    <m/>
    <n v="8547"/>
    <n v="7.0000000000000007E-2"/>
    <n v="71126.615584480154"/>
  </r>
  <r>
    <x v="50"/>
    <s v="C-IV"/>
    <x v="1"/>
    <x v="1"/>
    <n v="42067.916666666664"/>
    <n v="41488.916666666664"/>
    <n v="91796.583333333328"/>
    <n v="90975"/>
    <n v="2893"/>
    <n v="46298"/>
    <n v="17711"/>
    <m/>
    <m/>
    <m/>
    <m/>
    <m/>
    <m/>
    <n v="20057"/>
    <n v="0.129"/>
    <n v="125680.32642027165"/>
  </r>
  <r>
    <x v="51"/>
    <s v="C-IV"/>
    <x v="1"/>
    <x v="1"/>
    <n v="5361.666666666667"/>
    <n v="5184.583333333333"/>
    <n v="12620.75"/>
    <n v="12365.833333333334"/>
    <n v="369"/>
    <n v="6642"/>
    <n v="2281"/>
    <m/>
    <m/>
    <m/>
    <m/>
    <m/>
    <m/>
    <n v="3778"/>
    <n v="0.14599999999999999"/>
    <n v="22882.857199999999"/>
  </r>
  <r>
    <x v="52"/>
    <s v="C-IV"/>
    <x v="1"/>
    <x v="1"/>
    <n v="4646.166666666667"/>
    <n v="4329.416666666667"/>
    <n v="10462.833333333334"/>
    <n v="9909.1666666666661"/>
    <n v="363"/>
    <n v="5013"/>
    <n v="1199"/>
    <m/>
    <m/>
    <m/>
    <m/>
    <m/>
    <m/>
    <n v="3062"/>
    <n v="0.11699999999999999"/>
    <n v="14220.398993863137"/>
  </r>
  <r>
    <x v="53"/>
    <s v="C-IV"/>
    <x v="1"/>
    <x v="1"/>
    <n v="860.25"/>
    <n v="788.58333333333337"/>
    <n v="1646.6666666666667"/>
    <n v="1561.75"/>
    <n v="89"/>
    <n v="622"/>
    <n v="12"/>
    <m/>
    <m/>
    <m/>
    <m/>
    <m/>
    <m/>
    <n v="636"/>
    <n v="0.121"/>
    <n v="3100.4993651655632"/>
  </r>
  <r>
    <x v="54"/>
    <s v="CalWIN"/>
    <x v="1"/>
    <x v="1"/>
    <n v="48774.416666666664"/>
    <n v="46831.25"/>
    <n v="119335.25"/>
    <n v="115750.5"/>
    <n v="3459"/>
    <n v="67240"/>
    <n v="37887"/>
    <m/>
    <m/>
    <m/>
    <m/>
    <m/>
    <m/>
    <n v="17554"/>
    <n v="0.14400000000000002"/>
    <n v="147862.59264822828"/>
  </r>
  <r>
    <x v="55"/>
    <s v="C-IV"/>
    <x v="1"/>
    <x v="1"/>
    <n v="2910.8333333333335"/>
    <n v="2848.1666666666665"/>
    <n v="5341.166666666667"/>
    <n v="5225.083333333333"/>
    <n v="299"/>
    <n v="1955"/>
    <n v="66"/>
    <m/>
    <m/>
    <m/>
    <m/>
    <m/>
    <m/>
    <n v="1635"/>
    <n v="0.10800000000000001"/>
    <n v="9822.2771205267782"/>
  </r>
  <r>
    <x v="56"/>
    <s v="CalWIN"/>
    <x v="1"/>
    <x v="1"/>
    <n v="33733.166666666664"/>
    <n v="32654.333333333332"/>
    <n v="70276.5"/>
    <n v="68079.583333333328"/>
    <n v="3498"/>
    <n v="37769"/>
    <n v="25095"/>
    <m/>
    <m/>
    <m/>
    <m/>
    <m/>
    <m/>
    <n v="14764"/>
    <n v="7.9000000000000001E-2"/>
    <n v="112131.8936891942"/>
  </r>
  <r>
    <x v="57"/>
    <s v="CalWIN"/>
    <x v="1"/>
    <x v="1"/>
    <n v="8366.5833333333339"/>
    <n v="7975.916666666667"/>
    <n v="17722.75"/>
    <n v="17032.916666666668"/>
    <n v="774"/>
    <n v="8108"/>
    <n v="4707"/>
    <m/>
    <m/>
    <m/>
    <m/>
    <m/>
    <m/>
    <n v="5351"/>
    <n v="9.0999999999999998E-2"/>
    <n v="42449.369602411716"/>
  </r>
  <r>
    <x v="58"/>
    <s v="C-IV"/>
    <x v="1"/>
    <x v="1"/>
    <n v="5834.75"/>
    <n v="5726.166666666667"/>
    <n v="13015.083333333334"/>
    <n v="12857.333333333334"/>
    <n v="341"/>
    <n v="6541"/>
    <n v="1586"/>
    <m/>
    <m/>
    <m/>
    <m/>
    <m/>
    <m/>
    <n v="3733"/>
    <n v="0.13100000000000001"/>
    <n v="14308.209400000002"/>
  </r>
  <r>
    <x v="0"/>
    <s v="n/a"/>
    <x v="2"/>
    <x v="2"/>
    <n v="2101993.5833333335"/>
    <n v="2063163.1666666667"/>
    <n v="4462182.416666667"/>
    <n v="4428870.833333333"/>
    <n v="234156"/>
    <n v="2226004"/>
    <n v="1337933"/>
    <m/>
    <m/>
    <n v="4464998"/>
    <n v="215546"/>
    <n v="2288471"/>
    <n v="1343916"/>
    <n v="1193089"/>
    <n v="7.4999999999999997E-2"/>
    <n v="6980318.9933200004"/>
  </r>
  <r>
    <x v="1"/>
    <s v="CalWIN"/>
    <x v="2"/>
    <x v="2"/>
    <n v="62337.5"/>
    <n v="63775.083333333336"/>
    <n v="122416.16666666667"/>
    <n v="125982.25"/>
    <n v="9307"/>
    <n v="60223"/>
    <n v="40011"/>
    <m/>
    <m/>
    <n v="129641"/>
    <n v="8668"/>
    <n v="61616"/>
    <n v="40005"/>
    <n v="47823"/>
    <n v="5.9000000000000004E-2"/>
    <n v="214362.74921746785"/>
  </r>
  <r>
    <x v="2"/>
    <s v="C-IV"/>
    <x v="2"/>
    <x v="2"/>
    <n v="106.5"/>
    <n v="111.91666666666667"/>
    <n v="176.08333333333334"/>
    <n v="182.75"/>
    <n v="16"/>
    <n v="59"/>
    <n v="0"/>
    <m/>
    <m/>
    <n v="196"/>
    <n v="14"/>
    <n v="60"/>
    <n v="0"/>
    <n v="39"/>
    <n v="8.8000000000000009E-2"/>
    <n v="227.60400000000001"/>
  </r>
  <r>
    <x v="3"/>
    <s v="C-IV"/>
    <x v="2"/>
    <x v="2"/>
    <n v="1760.4166666666667"/>
    <n v="1753.9166666666667"/>
    <n v="3356.9166666666665"/>
    <n v="3367.75"/>
    <n v="250"/>
    <n v="1222"/>
    <n v="102"/>
    <m/>
    <m/>
    <n v="3395"/>
    <n v="227"/>
    <n v="1261"/>
    <n v="97"/>
    <n v="696"/>
    <n v="8.3000000000000004E-2"/>
    <n v="5066.8769000000002"/>
  </r>
  <r>
    <x v="4"/>
    <s v="C-IV"/>
    <x v="2"/>
    <x v="2"/>
    <n v="16067.75"/>
    <n v="15499.166666666666"/>
    <n v="31441.333333333332"/>
    <n v="30891.166666666668"/>
    <n v="1577"/>
    <n v="12850"/>
    <n v="2667"/>
    <m/>
    <m/>
    <n v="31808"/>
    <n v="1414"/>
    <n v="13224"/>
    <n v="2689"/>
    <n v="10866"/>
    <n v="8.6999999999999994E-2"/>
    <n v="54488.457335660292"/>
  </r>
  <r>
    <x v="5"/>
    <s v="C-IV"/>
    <x v="2"/>
    <x v="2"/>
    <n v="2878.75"/>
    <n v="2754.6666666666665"/>
    <n v="5408.75"/>
    <n v="5204.5"/>
    <n v="437"/>
    <n v="1778"/>
    <n v="133"/>
    <m/>
    <m/>
    <n v="5271"/>
    <n v="404"/>
    <n v="1846"/>
    <n v="130"/>
    <n v="1056"/>
    <n v="8.1000000000000003E-2"/>
    <n v="6481.8431399999999"/>
  </r>
  <r>
    <x v="6"/>
    <s v="C-IV"/>
    <x v="2"/>
    <x v="2"/>
    <n v="697.5"/>
    <n v="714.83333333333337"/>
    <n v="1641.5833333333333"/>
    <n v="1694.5"/>
    <n v="84"/>
    <n v="1004"/>
    <n v="570"/>
    <m/>
    <m/>
    <n v="1784"/>
    <n v="76"/>
    <n v="1007"/>
    <n v="559"/>
    <n v="563"/>
    <n v="0.17499999999999999"/>
    <n v="4329.1111334587722"/>
  </r>
  <r>
    <x v="7"/>
    <s v="CalWIN"/>
    <x v="2"/>
    <x v="2"/>
    <n v="35450.416666666664"/>
    <n v="35192.25"/>
    <n v="73468.25"/>
    <n v="73883.5"/>
    <n v="3876"/>
    <n v="36150"/>
    <n v="16078"/>
    <m/>
    <m/>
    <n v="73173"/>
    <n v="3571"/>
    <n v="37059"/>
    <n v="16216"/>
    <n v="24288"/>
    <n v="6.2E-2"/>
    <n v="129295.01242862869"/>
  </r>
  <r>
    <x v="8"/>
    <s v="C-IV"/>
    <x v="2"/>
    <x v="2"/>
    <n v="2503.5"/>
    <n v="2526.75"/>
    <n v="5167.333333333333"/>
    <n v="5196.166666666667"/>
    <n v="238"/>
    <n v="2130"/>
    <n v="223"/>
    <m/>
    <m/>
    <n v="5209"/>
    <n v="212"/>
    <n v="2197"/>
    <n v="223"/>
    <n v="1816"/>
    <n v="0.10199999999999999"/>
    <n v="5678.398908648649"/>
  </r>
  <r>
    <x v="9"/>
    <s v="C-IV"/>
    <x v="2"/>
    <x v="2"/>
    <n v="7135.666666666667"/>
    <n v="6840.916666666667"/>
    <n v="12917.666666666666"/>
    <n v="12445.583333333334"/>
    <n v="972"/>
    <n v="4740"/>
    <n v="886"/>
    <m/>
    <m/>
    <n v="12883"/>
    <n v="887"/>
    <n v="4858"/>
    <n v="900"/>
    <n v="2851"/>
    <n v="7.0000000000000007E-2"/>
    <n v="27235.390669734086"/>
  </r>
  <r>
    <x v="10"/>
    <s v="CalWIN"/>
    <x v="2"/>
    <x v="2"/>
    <n v="96126.25"/>
    <n v="95691.083333333328"/>
    <n v="226513.41666666666"/>
    <n v="226953.16666666666"/>
    <n v="7362"/>
    <n v="122849"/>
    <n v="60875"/>
    <m/>
    <m/>
    <n v="232939"/>
    <n v="6644"/>
    <n v="126245"/>
    <n v="61169"/>
    <n v="41053"/>
    <n v="0.11599999999999999"/>
    <n v="281485.64386297087"/>
  </r>
  <r>
    <x v="11"/>
    <s v="C-IV"/>
    <x v="2"/>
    <x v="2"/>
    <n v="1504"/>
    <n v="1499.25"/>
    <n v="3637.3333333333335"/>
    <n v="3655.9166666666665"/>
    <n v="148"/>
    <n v="1960"/>
    <n v="762"/>
    <m/>
    <m/>
    <n v="3751"/>
    <n v="137"/>
    <n v="2000"/>
    <n v="775"/>
    <n v="1111"/>
    <n v="0.107"/>
    <n v="6547.321475439956"/>
  </r>
  <r>
    <x v="12"/>
    <s v="C-IV"/>
    <x v="2"/>
    <x v="2"/>
    <n v="11405.833333333334"/>
    <n v="10376"/>
    <n v="20167.416666666668"/>
    <n v="18791.333333333332"/>
    <n v="1117"/>
    <n v="7428"/>
    <n v="900"/>
    <m/>
    <m/>
    <n v="19477"/>
    <n v="1011"/>
    <n v="7621"/>
    <n v="900"/>
    <n v="5545"/>
    <n v="6.8000000000000005E-2"/>
    <n v="33221.697389799374"/>
  </r>
  <r>
    <x v="13"/>
    <s v="C-IV"/>
    <x v="2"/>
    <x v="2"/>
    <n v="16647.083333333332"/>
    <n v="15857.416666666666"/>
    <n v="41929.083333333336"/>
    <n v="40122.833333333336"/>
    <n v="2213"/>
    <n v="19838"/>
    <n v="21381"/>
    <m/>
    <m/>
    <n v="41239"/>
    <n v="1984"/>
    <n v="20513"/>
    <n v="21382"/>
    <n v="10238"/>
    <n v="0.23600000000000002"/>
    <n v="44825.902304321608"/>
  </r>
  <r>
    <x v="14"/>
    <s v="C-IV"/>
    <x v="2"/>
    <x v="2"/>
    <n v="1046.3333333333333"/>
    <n v="1062.0833333333333"/>
    <n v="2085.0833333333335"/>
    <n v="2138"/>
    <n v="154"/>
    <n v="928"/>
    <n v="296"/>
    <m/>
    <m/>
    <n v="2141"/>
    <n v="138"/>
    <n v="949"/>
    <n v="290"/>
    <n v="402"/>
    <n v="7.0000000000000007E-2"/>
    <n v="2967.7021800000002"/>
  </r>
  <r>
    <x v="15"/>
    <s v="C-IV"/>
    <x v="2"/>
    <x v="2"/>
    <n v="63951.833333333336"/>
    <n v="61676.416666666664"/>
    <n v="151878.58333333334"/>
    <n v="147974.16666666666"/>
    <n v="5081"/>
    <n v="82576"/>
    <n v="37076"/>
    <m/>
    <m/>
    <n v="150738"/>
    <n v="4640"/>
    <n v="84788"/>
    <n v="37256"/>
    <n v="31592"/>
    <n v="0.10400000000000001"/>
    <n v="225536.44752317923"/>
  </r>
  <r>
    <x v="16"/>
    <s v="C-IV"/>
    <x v="2"/>
    <x v="2"/>
    <n v="10334.833333333334"/>
    <n v="10170.666666666666"/>
    <n v="24168.333333333332"/>
    <n v="23966.333333333332"/>
    <n v="797"/>
    <n v="12521"/>
    <n v="5713"/>
    <m/>
    <m/>
    <n v="24189"/>
    <n v="724"/>
    <n v="12818"/>
    <n v="5750"/>
    <n v="4635"/>
    <n v="0.121"/>
    <n v="38859.035145836984"/>
  </r>
  <r>
    <x v="17"/>
    <s v="C-IV"/>
    <x v="2"/>
    <x v="2"/>
    <n v="5874.833333333333"/>
    <n v="5504.166666666667"/>
    <n v="11557.333333333334"/>
    <n v="11014.5"/>
    <n v="736"/>
    <n v="4622"/>
    <n v="817"/>
    <m/>
    <m/>
    <n v="11299"/>
    <n v="681"/>
    <n v="4736"/>
    <n v="824"/>
    <n v="3663"/>
    <n v="8.900000000000001E-2"/>
    <n v="17435.21142"/>
  </r>
  <r>
    <x v="18"/>
    <s v="C-IV"/>
    <x v="2"/>
    <x v="2"/>
    <n v="1549.4166666666667"/>
    <n v="1542"/>
    <n v="3190.9166666666665"/>
    <n v="3188.6666666666665"/>
    <n v="150"/>
    <n v="1345"/>
    <n v="71"/>
    <m/>
    <m/>
    <n v="3188"/>
    <n v="135"/>
    <n v="1376"/>
    <n v="69"/>
    <n v="880"/>
    <n v="9.3000000000000013E-2"/>
    <n v="4056.2381502702701"/>
  </r>
  <r>
    <x v="19"/>
    <s v="LRS"/>
    <x v="2"/>
    <x v="2"/>
    <n v="586301.75"/>
    <n v="581170.16666666663"/>
    <n v="1186841.5833333333"/>
    <n v="1185610.1666666667"/>
    <n v="59648"/>
    <n v="614546"/>
    <n v="444589"/>
    <m/>
    <m/>
    <n v="1199897"/>
    <n v="54376"/>
    <n v="629908"/>
    <n v="446111"/>
    <n v="389765"/>
    <n v="8.3000000000000004E-2"/>
    <n v="2032449.5447149202"/>
  </r>
  <r>
    <x v="20"/>
    <s v="C-IV"/>
    <x v="2"/>
    <x v="2"/>
    <n v="11809.333333333334"/>
    <n v="11523.833333333334"/>
    <n v="29290"/>
    <n v="28835.083333333332"/>
    <n v="799"/>
    <n v="16999"/>
    <n v="10033"/>
    <m/>
    <m/>
    <n v="29111"/>
    <n v="722"/>
    <n v="17461"/>
    <n v="10124"/>
    <n v="4505"/>
    <n v="0.11"/>
    <n v="38902.722557910449"/>
  </r>
  <r>
    <x v="21"/>
    <s v="C-IV"/>
    <x v="2"/>
    <x v="2"/>
    <n v="6347.416666666667"/>
    <n v="6176.666666666667"/>
    <n v="10486.25"/>
    <n v="10307.666666666666"/>
    <n v="1119"/>
    <n v="4831"/>
    <n v="3804"/>
    <m/>
    <m/>
    <n v="10636"/>
    <n v="1048"/>
    <n v="4938"/>
    <n v="3796"/>
    <n v="3034"/>
    <n v="4.2999999999999997E-2"/>
    <n v="22695.631874723927"/>
  </r>
  <r>
    <x v="22"/>
    <s v="C-IV"/>
    <x v="2"/>
    <x v="2"/>
    <n v="1066.8333333333333"/>
    <n v="1027.0833333333333"/>
    <n v="2047.75"/>
    <n v="2016.75"/>
    <n v="172"/>
    <n v="711"/>
    <n v="52"/>
    <m/>
    <m/>
    <n v="1984"/>
    <n v="155"/>
    <n v="718"/>
    <n v="44"/>
    <n v="454"/>
    <n v="8.8000000000000009E-2"/>
    <n v="3171.7656000000002"/>
  </r>
  <r>
    <x v="23"/>
    <s v="C-IV"/>
    <x v="2"/>
    <x v="2"/>
    <n v="7211.25"/>
    <n v="7421.833333333333"/>
    <n v="13385.333333333334"/>
    <n v="13782.75"/>
    <n v="941"/>
    <n v="5681"/>
    <n v="1931"/>
    <m/>
    <m/>
    <n v="14222"/>
    <n v="875"/>
    <n v="5810"/>
    <n v="1921"/>
    <n v="3145"/>
    <n v="6.9000000000000006E-2"/>
    <n v="19834.102620000001"/>
  </r>
  <r>
    <x v="24"/>
    <s v="C-IV"/>
    <x v="2"/>
    <x v="2"/>
    <n v="24703.666666666668"/>
    <n v="24109.583333333332"/>
    <n v="58014.666666666664"/>
    <n v="57188.083333333336"/>
    <n v="1886"/>
    <n v="31258"/>
    <n v="15688"/>
    <m/>
    <m/>
    <n v="58332"/>
    <n v="1691"/>
    <n v="32106"/>
    <n v="15819"/>
    <n v="10825"/>
    <n v="0.128"/>
    <n v="74498.948899488212"/>
  </r>
  <r>
    <x v="25"/>
    <s v="C-IV"/>
    <x v="2"/>
    <x v="2"/>
    <n v="471.66666666666669"/>
    <n v="462.41666666666669"/>
    <n v="1021.9166666666666"/>
    <n v="1005.0833333333334"/>
    <n v="40"/>
    <n v="438"/>
    <n v="62"/>
    <m/>
    <m/>
    <n v="1015"/>
    <n v="30"/>
    <n v="448"/>
    <n v="61"/>
    <n v="421"/>
    <n v="0.105"/>
    <n v="2247.367847027027"/>
  </r>
  <r>
    <x v="26"/>
    <s v="C-IV"/>
    <x v="2"/>
    <x v="2"/>
    <n v="500.33333333333331"/>
    <n v="527.16666666666663"/>
    <n v="833"/>
    <n v="856"/>
    <n v="49"/>
    <n v="334"/>
    <n v="218"/>
    <m/>
    <m/>
    <n v="875"/>
    <n v="46"/>
    <n v="342"/>
    <n v="216"/>
    <n v="100"/>
    <n v="7.2000000000000008E-2"/>
    <n v="1714.0770399999999"/>
  </r>
  <r>
    <x v="27"/>
    <s v="C-IV"/>
    <x v="2"/>
    <x v="2"/>
    <n v="22531.5"/>
    <n v="22112.25"/>
    <n v="50650"/>
    <n v="50079.416666666664"/>
    <n v="2212"/>
    <n v="30054"/>
    <n v="22043"/>
    <m/>
    <m/>
    <n v="49423"/>
    <n v="2049"/>
    <n v="30673"/>
    <n v="22091"/>
    <n v="8488"/>
    <n v="9.0999999999999998E-2"/>
    <n v="76819.094700000001"/>
  </r>
  <r>
    <x v="28"/>
    <s v="C-IV"/>
    <x v="2"/>
    <x v="2"/>
    <n v="3564.25"/>
    <n v="3503.3333333333335"/>
    <n v="7387.833333333333"/>
    <n v="7300.75"/>
    <n v="433"/>
    <n v="4040"/>
    <n v="2923"/>
    <m/>
    <m/>
    <n v="7487"/>
    <n v="405"/>
    <n v="4107"/>
    <n v="2903"/>
    <n v="2118"/>
    <n v="5.5999999999999994E-2"/>
    <n v="13996.583175617894"/>
  </r>
  <r>
    <x v="29"/>
    <s v="C-IV"/>
    <x v="2"/>
    <x v="2"/>
    <n v="4225.166666666667"/>
    <n v="4165.25"/>
    <n v="7702.166666666667"/>
    <n v="7722.666666666667"/>
    <n v="640"/>
    <n v="2868"/>
    <n v="284"/>
    <m/>
    <m/>
    <n v="7975"/>
    <n v="579"/>
    <n v="2934"/>
    <n v="274"/>
    <n v="1796"/>
    <n v="6.6000000000000003E-2"/>
    <n v="12648.7451"/>
  </r>
  <r>
    <x v="30"/>
    <s v="CalWIN"/>
    <x v="2"/>
    <x v="2"/>
    <n v="119900.91666666667"/>
    <n v="116779.41666666667"/>
    <n v="260159.33333333334"/>
    <n v="258603"/>
    <n v="17616"/>
    <n v="135615"/>
    <n v="114889"/>
    <m/>
    <m/>
    <n v="251725"/>
    <n v="16507"/>
    <n v="139965"/>
    <n v="115464"/>
    <n v="68202"/>
    <n v="5.5E-2"/>
    <n v="443857.48963470419"/>
  </r>
  <r>
    <x v="31"/>
    <s v="CalWIN"/>
    <x v="2"/>
    <x v="2"/>
    <n v="9357.1666666666661"/>
    <n v="9218.1666666666661"/>
    <n v="18460.583333333332"/>
    <n v="18534.833333333332"/>
    <n v="1416"/>
    <n v="7411"/>
    <n v="1954"/>
    <m/>
    <m/>
    <n v="18307"/>
    <n v="1321"/>
    <n v="7662"/>
    <n v="2015"/>
    <n v="5087"/>
    <n v="6.3E-2"/>
    <n v="41238.667037041385"/>
  </r>
  <r>
    <x v="32"/>
    <s v="C-IV"/>
    <x v="2"/>
    <x v="2"/>
    <n v="1042.9166666666667"/>
    <n v="970"/>
    <n v="1982"/>
    <n v="1895.3333333333333"/>
    <n v="116"/>
    <n v="707"/>
    <n v="22"/>
    <m/>
    <m/>
    <n v="1882"/>
    <n v="102"/>
    <n v="718"/>
    <n v="20"/>
    <n v="651"/>
    <n v="0.11699999999999999"/>
    <n v="3602.3331367567566"/>
  </r>
  <r>
    <x v="33"/>
    <s v="C-IV"/>
    <x v="2"/>
    <x v="2"/>
    <n v="126782.33333333333"/>
    <n v="124200.08333333333"/>
    <n v="292595"/>
    <n v="290271.91666666669"/>
    <n v="13821"/>
    <n v="148026"/>
    <n v="66204"/>
    <m/>
    <m/>
    <n v="293171"/>
    <n v="12690"/>
    <n v="152467"/>
    <n v="66413"/>
    <n v="57657"/>
    <n v="8.199999999999999E-2"/>
    <n v="455320.18413692369"/>
  </r>
  <r>
    <x v="34"/>
    <s v="CalWIN"/>
    <x v="2"/>
    <x v="2"/>
    <n v="103629.25"/>
    <n v="101078.08333333333"/>
    <n v="219619.33333333334"/>
    <n v="217509.33333333334"/>
    <n v="9056"/>
    <n v="101011"/>
    <n v="47736"/>
    <m/>
    <m/>
    <n v="219442"/>
    <n v="8287"/>
    <n v="104684"/>
    <n v="48228"/>
    <n v="62271"/>
    <n v="7.2999999999999995E-2"/>
    <n v="295178.39485793357"/>
  </r>
  <r>
    <x v="35"/>
    <s v="C-IV"/>
    <x v="2"/>
    <x v="2"/>
    <n v="2726.6666666666665"/>
    <n v="2714.0833333333335"/>
    <n v="6136"/>
    <n v="6198.166666666667"/>
    <n v="292"/>
    <n v="3209"/>
    <n v="1802"/>
    <m/>
    <m/>
    <n v="6194"/>
    <n v="271"/>
    <n v="3309"/>
    <n v="1799"/>
    <n v="899"/>
    <n v="9.3000000000000013E-2"/>
    <n v="8761.7082970805113"/>
  </r>
  <r>
    <x v="36"/>
    <s v="C-IV"/>
    <x v="2"/>
    <x v="2"/>
    <n v="177045.33333333334"/>
    <n v="172181.33333333334"/>
    <n v="398285.83333333331"/>
    <n v="391793.83333333331"/>
    <n v="17508"/>
    <n v="192219"/>
    <n v="71384"/>
    <m/>
    <m/>
    <n v="392136"/>
    <n v="15915"/>
    <n v="198181"/>
    <n v="71716"/>
    <n v="68029"/>
    <n v="8.1000000000000003E-2"/>
    <n v="458342.86103801074"/>
  </r>
  <r>
    <x v="37"/>
    <s v="CalWIN"/>
    <x v="2"/>
    <x v="2"/>
    <n v="139222.5"/>
    <n v="134214.08333333334"/>
    <n v="288651.16666666669"/>
    <n v="283887.08333333331"/>
    <n v="19191"/>
    <n v="131324"/>
    <n v="97970"/>
    <m/>
    <m/>
    <n v="284016"/>
    <n v="17845"/>
    <n v="135621"/>
    <n v="98590"/>
    <n v="76554"/>
    <n v="6.4000000000000001E-2"/>
    <n v="548765.95305636863"/>
  </r>
  <r>
    <x v="38"/>
    <s v="CalWIN"/>
    <x v="2"/>
    <x v="2"/>
    <n v="33331.916666666664"/>
    <n v="32890.25"/>
    <n v="52301.583333333336"/>
    <n v="52291.833333333336"/>
    <n v="6615"/>
    <n v="18721"/>
    <n v="20630"/>
    <m/>
    <m/>
    <n v="52211"/>
    <n v="6253"/>
    <n v="19297"/>
    <n v="20731"/>
    <n v="37503"/>
    <n v="4.4000000000000004E-2"/>
    <n v="100797.79189006655"/>
  </r>
  <r>
    <x v="39"/>
    <s v="C-IV"/>
    <x v="2"/>
    <x v="2"/>
    <n v="51867.083333333336"/>
    <n v="50059.833333333336"/>
    <n v="120247.08333333333"/>
    <n v="117660.58333333333"/>
    <n v="4706"/>
    <n v="61837"/>
    <n v="24307"/>
    <m/>
    <m/>
    <n v="120127"/>
    <n v="4280"/>
    <n v="63441"/>
    <n v="24298"/>
    <n v="27296"/>
    <n v="0.106"/>
    <n v="155948.40208299819"/>
  </r>
  <r>
    <x v="40"/>
    <s v="CalWIN"/>
    <x v="2"/>
    <x v="2"/>
    <n v="9756.0833333333339"/>
    <n v="9575.5833333333339"/>
    <n v="18213.25"/>
    <n v="18107.166666666668"/>
    <n v="1399"/>
    <n v="8025"/>
    <n v="3371"/>
    <m/>
    <m/>
    <n v="18557"/>
    <n v="1310"/>
    <n v="8231"/>
    <n v="3388"/>
    <n v="4290"/>
    <n v="5.5999999999999994E-2"/>
    <n v="45982.301338302852"/>
  </r>
  <r>
    <x v="41"/>
    <s v="CalWIN"/>
    <x v="2"/>
    <x v="2"/>
    <n v="16112.333333333334"/>
    <n v="16010.333333333334"/>
    <n v="32033.916666666668"/>
    <n v="32223.75"/>
    <n v="3450"/>
    <n v="16879"/>
    <n v="14235"/>
    <m/>
    <m/>
    <n v="32393"/>
    <n v="3303"/>
    <n v="17299"/>
    <n v="14317"/>
    <n v="10783"/>
    <n v="4.2000000000000003E-2"/>
    <n v="63838.644279393076"/>
  </r>
  <r>
    <x v="42"/>
    <s v="CalWIN"/>
    <x v="2"/>
    <x v="2"/>
    <n v="16605.25"/>
    <n v="15991.916666666666"/>
    <n v="36271.916666666664"/>
    <n v="35297.083333333336"/>
    <n v="1559"/>
    <n v="20526"/>
    <n v="13524"/>
    <m/>
    <m/>
    <n v="35512"/>
    <n v="1419"/>
    <n v="20996"/>
    <n v="13549"/>
    <n v="8393"/>
    <n v="6.0999999999999999E-2"/>
    <n v="83642.140157008063"/>
  </r>
  <r>
    <x v="43"/>
    <s v="CalWIN"/>
    <x v="2"/>
    <x v="2"/>
    <n v="55466.916666666664"/>
    <n v="54882.166666666664"/>
    <n v="112788.75"/>
    <n v="113253.5"/>
    <n v="9510"/>
    <n v="55723"/>
    <n v="49052"/>
    <m/>
    <m/>
    <n v="114624"/>
    <n v="8931"/>
    <n v="57533"/>
    <n v="49374"/>
    <n v="43472"/>
    <n v="5.2000000000000005E-2"/>
    <n v="173716.07032996006"/>
  </r>
  <r>
    <x v="44"/>
    <s v="CalWIN"/>
    <x v="2"/>
    <x v="2"/>
    <n v="13045.583333333334"/>
    <n v="12501.25"/>
    <n v="24814.416666666668"/>
    <n v="24074.833333333332"/>
    <n v="1797"/>
    <n v="11576"/>
    <n v="8530"/>
    <m/>
    <m/>
    <n v="23570"/>
    <n v="1675"/>
    <n v="11770"/>
    <n v="8592"/>
    <n v="5038"/>
    <n v="8.6999999999999994E-2"/>
    <n v="47670.412089345795"/>
  </r>
  <r>
    <x v="45"/>
    <s v="C-IV"/>
    <x v="2"/>
    <x v="2"/>
    <n v="12905.083333333334"/>
    <n v="12564.833333333334"/>
    <n v="24906.666666666668"/>
    <n v="24531.75"/>
    <n v="1221"/>
    <n v="9992"/>
    <n v="465"/>
    <m/>
    <m/>
    <n v="25192"/>
    <n v="1116"/>
    <n v="10301"/>
    <n v="467"/>
    <n v="9289"/>
    <n v="9.6999999999999989E-2"/>
    <n v="29544.132694257751"/>
  </r>
  <r>
    <x v="46"/>
    <s v="C-IV"/>
    <x v="2"/>
    <x v="2"/>
    <n v="171.25"/>
    <n v="167.33333333333334"/>
    <n v="312.33333333333331"/>
    <n v="300.5"/>
    <n v="41"/>
    <n v="86"/>
    <n v="8"/>
    <m/>
    <m/>
    <n v="297"/>
    <n v="36"/>
    <n v="88"/>
    <n v="8"/>
    <n v="89"/>
    <n v="0.1"/>
    <n v="535.0838027255985"/>
  </r>
  <r>
    <x v="47"/>
    <s v="C-IV"/>
    <x v="2"/>
    <x v="2"/>
    <n v="3230.4166666666665"/>
    <n v="3190.5"/>
    <n v="6993.583333333333"/>
    <n v="6946.75"/>
    <n v="413"/>
    <n v="2825"/>
    <n v="181"/>
    <m/>
    <m/>
    <n v="6963"/>
    <n v="386"/>
    <n v="2912"/>
    <n v="187"/>
    <n v="2431"/>
    <n v="0.113"/>
    <n v="11466.607281621622"/>
  </r>
  <r>
    <x v="48"/>
    <s v="CalWIN"/>
    <x v="2"/>
    <x v="2"/>
    <n v="22476.916666666668"/>
    <n v="22134.5"/>
    <n v="43630.416666666664"/>
    <n v="43408.5"/>
    <n v="2457"/>
    <n v="19919"/>
    <n v="6844"/>
    <m/>
    <m/>
    <n v="44400"/>
    <n v="2244"/>
    <n v="20471"/>
    <n v="6819"/>
    <n v="11752"/>
    <n v="7.4999999999999997E-2"/>
    <n v="56428.942712714306"/>
  </r>
  <r>
    <x v="49"/>
    <s v="CalWIN"/>
    <x v="2"/>
    <x v="2"/>
    <n v="19796.666666666668"/>
    <n v="19297.666666666668"/>
    <n v="35718.833333333336"/>
    <n v="35227"/>
    <n v="2986"/>
    <n v="16974"/>
    <n v="10517"/>
    <m/>
    <m/>
    <n v="36161"/>
    <n v="2785"/>
    <n v="17385"/>
    <n v="10614"/>
    <n v="8488"/>
    <n v="5.5999999999999994E-2"/>
    <n v="69970.760883828043"/>
  </r>
  <r>
    <x v="50"/>
    <s v="C-IV"/>
    <x v="2"/>
    <x v="2"/>
    <n v="42907"/>
    <n v="42554.25"/>
    <n v="92178.833333333328"/>
    <n v="92205.416666666672"/>
    <n v="3835"/>
    <n v="45160"/>
    <n v="18095"/>
    <m/>
    <m/>
    <n v="93944"/>
    <n v="3532"/>
    <n v="46379"/>
    <n v="18159"/>
    <n v="20165"/>
    <n v="0.11199999999999999"/>
    <n v="115984.89329029445"/>
  </r>
  <r>
    <x v="51"/>
    <s v="C-IV"/>
    <x v="2"/>
    <x v="2"/>
    <n v="5630.333333333333"/>
    <n v="5575.333333333333"/>
    <n v="13058.333333333334"/>
    <n v="12977.916666666666"/>
    <n v="491"/>
    <n v="6535"/>
    <n v="2388"/>
    <m/>
    <m/>
    <n v="13245"/>
    <n v="432"/>
    <n v="6723"/>
    <n v="2403"/>
    <n v="3793"/>
    <n v="0.127"/>
    <n v="16038.088739999999"/>
  </r>
  <r>
    <x v="52"/>
    <s v="C-IV"/>
    <x v="2"/>
    <x v="2"/>
    <n v="4812.583333333333"/>
    <n v="4862.083333333333"/>
    <n v="10550.416666666666"/>
    <n v="10781.166666666666"/>
    <n v="492"/>
    <n v="5146"/>
    <n v="1283"/>
    <m/>
    <m/>
    <n v="11264"/>
    <n v="446"/>
    <n v="5300"/>
    <n v="1291"/>
    <n v="3106"/>
    <n v="9.6999999999999989E-2"/>
    <n v="14124.951781959047"/>
  </r>
  <r>
    <x v="53"/>
    <s v="C-IV"/>
    <x v="2"/>
    <x v="2"/>
    <n v="1005.1666666666666"/>
    <n v="964.16666666666663"/>
    <n v="1829.1666666666667"/>
    <n v="1787.4166666666667"/>
    <n v="117"/>
    <n v="623"/>
    <n v="10"/>
    <m/>
    <m/>
    <n v="1894"/>
    <n v="110"/>
    <n v="639"/>
    <n v="13"/>
    <n v="656"/>
    <n v="9.9000000000000005E-2"/>
    <n v="3023.1546806198121"/>
  </r>
  <r>
    <x v="54"/>
    <s v="CalWIN"/>
    <x v="2"/>
    <x v="2"/>
    <n v="52032.166666666664"/>
    <n v="50866"/>
    <n v="127255.91666666667"/>
    <n v="126110.08333333333"/>
    <n v="4856"/>
    <n v="65842"/>
    <n v="39618"/>
    <m/>
    <m/>
    <n v="123182"/>
    <n v="4540"/>
    <n v="67798"/>
    <n v="39775"/>
    <n v="17865"/>
    <n v="0.13200000000000001"/>
    <n v="139566.34738282335"/>
  </r>
  <r>
    <x v="55"/>
    <s v="C-IV"/>
    <x v="2"/>
    <x v="2"/>
    <n v="3042.75"/>
    <n v="2997.75"/>
    <n v="5503.083333333333"/>
    <n v="5502.25"/>
    <n v="409"/>
    <n v="2013"/>
    <n v="76"/>
    <m/>
    <m/>
    <n v="5646"/>
    <n v="371"/>
    <n v="2080"/>
    <n v="75"/>
    <n v="1639"/>
    <n v="8.6999999999999994E-2"/>
    <n v="9986.6219400000009"/>
  </r>
  <r>
    <x v="56"/>
    <s v="CalWIN"/>
    <x v="2"/>
    <x v="2"/>
    <n v="36287.916666666664"/>
    <n v="35063.416666666664"/>
    <n v="75812.666666666672"/>
    <n v="74195.166666666672"/>
    <n v="4822"/>
    <n v="37317"/>
    <n v="26091"/>
    <m/>
    <m/>
    <n v="73266"/>
    <n v="4506"/>
    <n v="38414"/>
    <n v="26383"/>
    <n v="14875"/>
    <n v="6.7000000000000004E-2"/>
    <n v="114149.93462956522"/>
  </r>
  <r>
    <x v="57"/>
    <s v="CalWIN"/>
    <x v="2"/>
    <x v="2"/>
    <n v="9609.25"/>
    <n v="8934"/>
    <n v="19675.916666666668"/>
    <n v="18623.916666666668"/>
    <n v="1075"/>
    <n v="8448"/>
    <n v="5033"/>
    <m/>
    <m/>
    <n v="18803"/>
    <n v="1000"/>
    <n v="8677"/>
    <n v="5091"/>
    <n v="5314"/>
    <n v="7.6999999999999999E-2"/>
    <n v="50238.245060659116"/>
  </r>
  <r>
    <x v="58"/>
    <s v="C-IV"/>
    <x v="2"/>
    <x v="2"/>
    <n v="6082.25"/>
    <n v="5976.583333333333"/>
    <n v="13414"/>
    <n v="13313.25"/>
    <n v="435"/>
    <n v="6332"/>
    <n v="1526"/>
    <m/>
    <m/>
    <n v="13596"/>
    <n v="390"/>
    <n v="6511"/>
    <n v="1543"/>
    <n v="3734"/>
    <n v="0.11199999999999999"/>
    <n v="17375.6149"/>
  </r>
  <r>
    <x v="0"/>
    <s v="n/a"/>
    <x v="3"/>
    <x v="3"/>
    <n v="2135972.75"/>
    <n v="2133656"/>
    <n v="4445360"/>
    <n v="4475844.5"/>
    <n v="304341"/>
    <n v="2720376"/>
    <n v="1628446"/>
    <m/>
    <m/>
    <n v="4587111"/>
    <n v="247589"/>
    <n v="2293850"/>
    <n v="1348582"/>
    <n v="1187073"/>
    <n v="6.2E-2"/>
    <n v="6409430.1798400003"/>
  </r>
  <r>
    <x v="1"/>
    <s v="CalWIN"/>
    <x v="3"/>
    <x v="3"/>
    <n v="61751.25"/>
    <n v="61906"/>
    <n v="119341.08333333333"/>
    <n v="120817.08333333333"/>
    <n v="12022"/>
    <n v="71736"/>
    <n v="48924"/>
    <m/>
    <m/>
    <n v="127473"/>
    <n v="9811"/>
    <n v="59282"/>
    <n v="40056"/>
    <n v="47331"/>
    <n v="4.7E-2"/>
    <n v="189599.38247473686"/>
  </r>
  <r>
    <x v="2"/>
    <s v="C-IV"/>
    <x v="3"/>
    <x v="3"/>
    <n v="96.416666666666671"/>
    <n v="100.5"/>
    <n v="160.41666666666666"/>
    <n v="167.66666666666666"/>
    <n v="21"/>
    <n v="66"/>
    <n v="0"/>
    <m/>
    <m/>
    <n v="180"/>
    <n v="14"/>
    <n v="59"/>
    <n v="0"/>
    <n v="39"/>
    <n v="7.9000000000000001E-2"/>
    <n v="251.76235368406708"/>
  </r>
  <r>
    <x v="3"/>
    <s v="C-IV"/>
    <x v="3"/>
    <x v="3"/>
    <n v="1780.75"/>
    <n v="1782.0833333333333"/>
    <n v="3400"/>
    <n v="3396.5833333333335"/>
    <n v="329"/>
    <n v="1619"/>
    <n v="126"/>
    <m/>
    <m/>
    <n v="3545"/>
    <n v="268"/>
    <n v="1298"/>
    <n v="109"/>
    <n v="688"/>
    <n v="6.6000000000000003E-2"/>
    <n v="4641.215269938667"/>
  </r>
  <r>
    <x v="4"/>
    <s v="C-IV"/>
    <x v="3"/>
    <x v="3"/>
    <n v="16917.166666666668"/>
    <n v="16561.166666666668"/>
    <n v="32249.083333333332"/>
    <n v="31978.166666666668"/>
    <n v="2080"/>
    <n v="15753"/>
    <n v="3048"/>
    <m/>
    <m/>
    <n v="33217"/>
    <n v="1688"/>
    <n v="13292"/>
    <n v="2552"/>
    <n v="10733"/>
    <n v="7.2000000000000008E-2"/>
    <n v="53294.935690978324"/>
  </r>
  <r>
    <x v="5"/>
    <s v="C-IV"/>
    <x v="3"/>
    <x v="3"/>
    <n v="2841.6666666666665"/>
    <n v="2903"/>
    <n v="5285.333333333333"/>
    <n v="5433"/>
    <n v="625"/>
    <n v="2295"/>
    <n v="154"/>
    <m/>
    <m/>
    <n v="5566"/>
    <n v="522"/>
    <n v="1914"/>
    <n v="128"/>
    <n v="1057"/>
    <n v="6.5000000000000002E-2"/>
    <n v="6513.4381661360239"/>
  </r>
  <r>
    <x v="6"/>
    <s v="C-IV"/>
    <x v="3"/>
    <x v="3"/>
    <n v="617.41666666666663"/>
    <n v="663.58333333333337"/>
    <n v="1407"/>
    <n v="1548"/>
    <n v="118"/>
    <n v="1267"/>
    <n v="773"/>
    <m/>
    <m/>
    <n v="1604"/>
    <n v="91"/>
    <n v="890"/>
    <n v="462"/>
    <n v="561"/>
    <n v="0.153"/>
    <n v="3891.2793981338737"/>
  </r>
  <r>
    <x v="7"/>
    <s v="CalWIN"/>
    <x v="3"/>
    <x v="3"/>
    <n v="35370.25"/>
    <n v="35594"/>
    <n v="70785.833333333328"/>
    <n v="71780.416666666672"/>
    <n v="5175"/>
    <n v="45190"/>
    <n v="20122"/>
    <m/>
    <m/>
    <n v="74398"/>
    <n v="4266"/>
    <n v="36931"/>
    <n v="16309"/>
    <n v="24238"/>
    <n v="0.05"/>
    <n v="129091.91511449881"/>
  </r>
  <r>
    <x v="8"/>
    <s v="C-IV"/>
    <x v="3"/>
    <x v="3"/>
    <n v="2598.3333333333335"/>
    <n v="2519.25"/>
    <n v="5317.916666666667"/>
    <n v="5193.5"/>
    <n v="288"/>
    <n v="2603"/>
    <n v="288"/>
    <m/>
    <m/>
    <n v="5219"/>
    <n v="215"/>
    <n v="2197"/>
    <n v="215"/>
    <n v="1797"/>
    <n v="8.5999999999999993E-2"/>
    <n v="5724.0149025059327"/>
  </r>
  <r>
    <x v="9"/>
    <s v="C-IV"/>
    <x v="3"/>
    <x v="3"/>
    <n v="7262.166666666667"/>
    <n v="7302.25"/>
    <n v="12981.833333333334"/>
    <n v="13136.75"/>
    <n v="1276"/>
    <n v="6328"/>
    <n v="1067"/>
    <m/>
    <m/>
    <n v="13776"/>
    <n v="1017"/>
    <n v="5113"/>
    <n v="870"/>
    <n v="2871"/>
    <n v="5.7000000000000002E-2"/>
    <n v="20083.838883198157"/>
  </r>
  <r>
    <x v="10"/>
    <s v="CalWIN"/>
    <x v="3"/>
    <x v="3"/>
    <n v="102957.5"/>
    <n v="100574.5"/>
    <n v="238697.91666666666"/>
    <n v="234603.75"/>
    <n v="9438"/>
    <n v="144746"/>
    <n v="71864"/>
    <m/>
    <m/>
    <n v="239843"/>
    <n v="7766"/>
    <n v="127914"/>
    <n v="61125"/>
    <n v="41165"/>
    <n v="0.10199999999999999"/>
    <n v="261386.45146811887"/>
  </r>
  <r>
    <x v="11"/>
    <s v="C-IV"/>
    <x v="3"/>
    <x v="3"/>
    <n v="1533.8333333333333"/>
    <n v="1510"/>
    <n v="3600.1666666666665"/>
    <n v="3606.8333333333335"/>
    <n v="183"/>
    <n v="2401"/>
    <n v="935"/>
    <m/>
    <m/>
    <n v="3803"/>
    <n v="146"/>
    <n v="1990"/>
    <n v="735"/>
    <n v="1106"/>
    <n v="8.6999999999999994E-2"/>
    <n v="6488.522581162948"/>
  </r>
  <r>
    <x v="12"/>
    <s v="C-IV"/>
    <x v="3"/>
    <x v="3"/>
    <n v="12409.416666666666"/>
    <n v="12047.833333333334"/>
    <n v="21302.416666666668"/>
    <n v="20982.666666666668"/>
    <n v="1512"/>
    <n v="9450"/>
    <n v="1123"/>
    <m/>
    <m/>
    <n v="21527"/>
    <n v="1252"/>
    <n v="7848"/>
    <n v="931"/>
    <n v="5488"/>
    <n v="5.5999999999999994E-2"/>
    <n v="31850.861804597371"/>
  </r>
  <r>
    <x v="13"/>
    <s v="C-IV"/>
    <x v="3"/>
    <x v="3"/>
    <n v="17514.166666666668"/>
    <n v="17257.916666666668"/>
    <n v="43394.583333333336"/>
    <n v="43185"/>
    <n v="2905"/>
    <n v="24612"/>
    <n v="27755"/>
    <m/>
    <m/>
    <n v="44759"/>
    <n v="2416"/>
    <n v="21617"/>
    <n v="23414"/>
    <n v="10128"/>
    <n v="0.24"/>
    <n v="47595.452831908508"/>
  </r>
  <r>
    <x v="14"/>
    <s v="C-IV"/>
    <x v="3"/>
    <x v="3"/>
    <n v="1068.6666666666667"/>
    <n v="1055.6666666666667"/>
    <n v="2092.5"/>
    <n v="2081.1666666666665"/>
    <n v="201"/>
    <n v="1141"/>
    <n v="346"/>
    <m/>
    <m/>
    <n v="2117"/>
    <n v="148"/>
    <n v="911"/>
    <n v="266"/>
    <n v="394"/>
    <n v="5.7999999999999996E-2"/>
    <n v="2591.6434729807825"/>
  </r>
  <r>
    <x v="15"/>
    <s v="C-IV"/>
    <x v="3"/>
    <x v="3"/>
    <n v="70219.166666666672"/>
    <n v="67625"/>
    <n v="163677.08333333334"/>
    <n v="158932"/>
    <n v="7145"/>
    <n v="105010"/>
    <n v="47266"/>
    <m/>
    <m/>
    <n v="164643"/>
    <n v="5815"/>
    <n v="89787"/>
    <n v="38114"/>
    <n v="31341"/>
    <n v="0.10199999999999999"/>
    <n v="207468.11046195566"/>
  </r>
  <r>
    <x v="16"/>
    <s v="C-IV"/>
    <x v="3"/>
    <x v="3"/>
    <n v="10848.75"/>
    <n v="10638.25"/>
    <n v="24894"/>
    <n v="24667.5"/>
    <n v="1081"/>
    <n v="15587"/>
    <n v="7275"/>
    <m/>
    <m/>
    <n v="25414"/>
    <n v="890"/>
    <n v="13206"/>
    <n v="5889"/>
    <n v="4579"/>
    <n v="0.105"/>
    <n v="35958.112369286609"/>
  </r>
  <r>
    <x v="17"/>
    <s v="C-IV"/>
    <x v="3"/>
    <x v="3"/>
    <n v="6622.666666666667"/>
    <n v="6333.833333333333"/>
    <n v="12694"/>
    <n v="12322.833333333334"/>
    <n v="1022"/>
    <n v="5927"/>
    <n v="1156"/>
    <m/>
    <m/>
    <n v="12375"/>
    <n v="851"/>
    <n v="4973"/>
    <n v="893"/>
    <n v="3675"/>
    <n v="7.6999999999999999E-2"/>
    <n v="14762.324643526681"/>
  </r>
  <r>
    <x v="18"/>
    <s v="C-IV"/>
    <x v="3"/>
    <x v="3"/>
    <n v="1547.6666666666667"/>
    <n v="1544.0833333333333"/>
    <n v="3168.5833333333335"/>
    <n v="3188.9166666666665"/>
    <n v="199"/>
    <n v="1730"/>
    <n v="94"/>
    <m/>
    <m/>
    <n v="3302"/>
    <n v="143"/>
    <n v="1425"/>
    <n v="61"/>
    <n v="883"/>
    <n v="7.2999999999999995E-2"/>
    <n v="3734.3844591172287"/>
  </r>
  <r>
    <x v="19"/>
    <s v="LRS"/>
    <x v="3"/>
    <x v="3"/>
    <n v="576146.66666666663"/>
    <n v="585411.25"/>
    <n v="1150858.4166666667"/>
    <n v="1177606.25"/>
    <n v="76022"/>
    <n v="726193"/>
    <n v="520243"/>
    <m/>
    <m/>
    <n v="1196092"/>
    <n v="60495"/>
    <n v="612716"/>
    <n v="434702"/>
    <n v="386663"/>
    <n v="6.7000000000000004E-2"/>
    <n v="1776819.9017034955"/>
  </r>
  <r>
    <x v="20"/>
    <s v="C-IV"/>
    <x v="3"/>
    <x v="3"/>
    <n v="12175.25"/>
    <n v="12093.166666666666"/>
    <n v="29777.5"/>
    <n v="29757.5"/>
    <n v="1081"/>
    <n v="20470"/>
    <n v="11990"/>
    <m/>
    <m/>
    <n v="30182"/>
    <n v="853"/>
    <n v="17828"/>
    <n v="10136"/>
    <n v="4530"/>
    <n v="0.105"/>
    <n v="32412.669981496838"/>
  </r>
  <r>
    <x v="21"/>
    <s v="C-IV"/>
    <x v="3"/>
    <x v="3"/>
    <n v="6379"/>
    <n v="6439.833333333333"/>
    <n v="10517.833333333334"/>
    <n v="10586"/>
    <n v="1471"/>
    <n v="5967"/>
    <n v="4835"/>
    <m/>
    <m/>
    <n v="11106"/>
    <n v="1245"/>
    <n v="5016"/>
    <n v="4041"/>
    <n v="2913"/>
    <n v="3.5000000000000003E-2"/>
    <n v="23708.456912370384"/>
  </r>
  <r>
    <x v="22"/>
    <s v="C-IV"/>
    <x v="3"/>
    <x v="3"/>
    <n v="1120.3333333333333"/>
    <n v="1109"/>
    <n v="2095.1666666666665"/>
    <n v="2104.5"/>
    <n v="233"/>
    <n v="952"/>
    <n v="49"/>
    <m/>
    <m/>
    <n v="2180"/>
    <n v="198"/>
    <n v="786"/>
    <n v="41"/>
    <n v="451"/>
    <n v="7.2000000000000008E-2"/>
    <n v="3054.69051511517"/>
  </r>
  <r>
    <x v="23"/>
    <s v="C-IV"/>
    <x v="3"/>
    <x v="3"/>
    <n v="6964.916666666667"/>
    <n v="7060"/>
    <n v="13059.333333333334"/>
    <n v="13191.75"/>
    <n v="1117"/>
    <n v="6905"/>
    <n v="2266"/>
    <m/>
    <m/>
    <n v="13711"/>
    <n v="892"/>
    <n v="5661"/>
    <n v="1813"/>
    <n v="3087"/>
    <n v="5.9000000000000004E-2"/>
    <n v="19173.64807786543"/>
  </r>
  <r>
    <x v="24"/>
    <s v="C-IV"/>
    <x v="3"/>
    <x v="3"/>
    <n v="25082.25"/>
    <n v="25129.166666666668"/>
    <n v="57981.833333333336"/>
    <n v="58408.25"/>
    <n v="2467"/>
    <n v="37709"/>
    <n v="19191"/>
    <m/>
    <m/>
    <n v="60226"/>
    <n v="2053"/>
    <n v="32648"/>
    <n v="15791"/>
    <n v="10774"/>
    <n v="0.114"/>
    <n v="79373.224855765933"/>
  </r>
  <r>
    <x v="25"/>
    <s v="C-IV"/>
    <x v="3"/>
    <x v="3"/>
    <n v="478.16666666666669"/>
    <n v="461"/>
    <n v="1027.25"/>
    <n v="1000"/>
    <n v="58"/>
    <n v="605"/>
    <n v="61"/>
    <m/>
    <m/>
    <n v="985"/>
    <n v="45"/>
    <n v="443"/>
    <n v="39"/>
    <n v="419"/>
    <n v="8.8000000000000009E-2"/>
    <n v="2017.0868161556718"/>
  </r>
  <r>
    <x v="26"/>
    <s v="C-IV"/>
    <x v="3"/>
    <x v="3"/>
    <n v="460.08333333333331"/>
    <n v="496.83333333333331"/>
    <n v="799.75"/>
    <n v="832"/>
    <n v="72"/>
    <n v="463"/>
    <n v="290"/>
    <m/>
    <m/>
    <n v="871"/>
    <n v="50"/>
    <n v="351"/>
    <n v="212"/>
    <n v="99"/>
    <n v="6.0999999999999999E-2"/>
    <n v="1202.935349824179"/>
  </r>
  <r>
    <x v="27"/>
    <s v="C-IV"/>
    <x v="3"/>
    <x v="3"/>
    <n v="23317"/>
    <n v="23102.833333333332"/>
    <n v="51916.666666666664"/>
    <n v="51644.833333333336"/>
    <n v="2984"/>
    <n v="40553"/>
    <n v="31763"/>
    <m/>
    <m/>
    <n v="52261"/>
    <n v="2416"/>
    <n v="31750"/>
    <n v="23373"/>
    <n v="8376"/>
    <n v="8.1000000000000003E-2"/>
    <n v="67987.332642685971"/>
  </r>
  <r>
    <x v="28"/>
    <s v="C-IV"/>
    <x v="3"/>
    <x v="3"/>
    <n v="3631.6666666666665"/>
    <n v="3632.0833333333335"/>
    <n v="7474.416666666667"/>
    <n v="7501.5"/>
    <n v="562"/>
    <n v="5159"/>
    <n v="3742"/>
    <m/>
    <m/>
    <n v="7705"/>
    <n v="441"/>
    <n v="4130"/>
    <n v="2947"/>
    <n v="2093"/>
    <n v="4.5999999999999999E-2"/>
    <n v="19657.156549353978"/>
  </r>
  <r>
    <x v="29"/>
    <s v="C-IV"/>
    <x v="3"/>
    <x v="3"/>
    <n v="4322.166666666667"/>
    <n v="4271.916666666667"/>
    <n v="7759.916666666667"/>
    <n v="7736.583333333333"/>
    <n v="813"/>
    <n v="3576"/>
    <n v="364"/>
    <m/>
    <m/>
    <n v="8009"/>
    <n v="662"/>
    <n v="2895"/>
    <n v="280"/>
    <n v="1806"/>
    <n v="5.5E-2"/>
    <n v="18076.102852228705"/>
  </r>
  <r>
    <x v="30"/>
    <s v="CalWIN"/>
    <x v="3"/>
    <x v="3"/>
    <n v="124134.75"/>
    <n v="122873.5"/>
    <n v="257279.66666666666"/>
    <n v="256994.91666666666"/>
    <n v="22825"/>
    <n v="165520"/>
    <n v="137793"/>
    <m/>
    <m/>
    <n v="262575"/>
    <n v="18936"/>
    <n v="141215"/>
    <n v="117427"/>
    <n v="68296"/>
    <n v="4.4999999999999998E-2"/>
    <n v="420793.16996716603"/>
  </r>
  <r>
    <x v="31"/>
    <s v="CalWIN"/>
    <x v="3"/>
    <x v="3"/>
    <n v="9371.4166666666661"/>
    <n v="9394.0833333333339"/>
    <n v="17996.5"/>
    <n v="18227.416666666668"/>
    <n v="1857"/>
    <n v="9829"/>
    <n v="2411"/>
    <m/>
    <m/>
    <n v="18310"/>
    <n v="1517"/>
    <n v="7520"/>
    <n v="1899"/>
    <n v="5127"/>
    <n v="0.05"/>
    <n v="38477.516081597299"/>
  </r>
  <r>
    <x v="32"/>
    <s v="C-IV"/>
    <x v="3"/>
    <x v="3"/>
    <n v="1139.25"/>
    <n v="1094.9166666666667"/>
    <n v="2124.75"/>
    <n v="2050.25"/>
    <n v="160"/>
    <n v="961"/>
    <n v="53"/>
    <m/>
    <m/>
    <n v="2057"/>
    <n v="131"/>
    <n v="769"/>
    <n v="39"/>
    <n v="656"/>
    <n v="0.10400000000000001"/>
    <n v="3447.5723620028475"/>
  </r>
  <r>
    <x v="33"/>
    <s v="C-IV"/>
    <x v="3"/>
    <x v="3"/>
    <n v="130333.58333333333"/>
    <n v="129097.25"/>
    <n v="293524"/>
    <n v="294433.16666666669"/>
    <n v="18121"/>
    <n v="184930"/>
    <n v="81846"/>
    <m/>
    <m/>
    <n v="304463"/>
    <n v="14635"/>
    <n v="154733"/>
    <n v="66547"/>
    <n v="58059"/>
    <n v="6.7000000000000004E-2"/>
    <n v="423742.19064784935"/>
  </r>
  <r>
    <x v="34"/>
    <s v="CalWIN"/>
    <x v="3"/>
    <x v="3"/>
    <n v="104378.5"/>
    <n v="104581.08333333333"/>
    <n v="218282.5"/>
    <n v="219942.75"/>
    <n v="11837"/>
    <n v="123044"/>
    <n v="57891"/>
    <m/>
    <m/>
    <n v="224968"/>
    <n v="9586"/>
    <n v="104370"/>
    <n v="48606"/>
    <n v="62730"/>
    <n v="0.06"/>
    <n v="264162.85269416921"/>
  </r>
  <r>
    <x v="35"/>
    <s v="C-IV"/>
    <x v="3"/>
    <x v="3"/>
    <n v="2669.75"/>
    <n v="2722.5833333333335"/>
    <n v="5917.75"/>
    <n v="6089.333333333333"/>
    <n v="367"/>
    <n v="4065"/>
    <n v="2281"/>
    <m/>
    <m/>
    <n v="6220"/>
    <n v="310"/>
    <n v="3222"/>
    <n v="1760"/>
    <n v="900"/>
    <n v="7.5999999999999998E-2"/>
    <n v="7772.2114419793561"/>
  </r>
  <r>
    <x v="36"/>
    <s v="C-IV"/>
    <x v="3"/>
    <x v="3"/>
    <n v="180992.08333333334"/>
    <n v="180278.83333333334"/>
    <n v="398783.58333333331"/>
    <n v="401294.33333333331"/>
    <n v="22887"/>
    <n v="234835"/>
    <n v="85947"/>
    <m/>
    <m/>
    <n v="407608"/>
    <n v="18789"/>
    <n v="201521"/>
    <n v="71699"/>
    <n v="68072"/>
    <n v="6.5000000000000002E-2"/>
    <n v="433056.80317530752"/>
  </r>
  <r>
    <x v="37"/>
    <s v="CalWIN"/>
    <x v="3"/>
    <x v="3"/>
    <n v="143570.75"/>
    <n v="142648"/>
    <n v="290731.08333333331"/>
    <n v="291172.5"/>
    <n v="25885"/>
    <n v="168267"/>
    <n v="123936"/>
    <m/>
    <m/>
    <n v="301798"/>
    <n v="21309"/>
    <n v="139244"/>
    <n v="102557"/>
    <n v="76341"/>
    <n v="5.2000000000000005E-2"/>
    <n v="508224.43482990994"/>
  </r>
  <r>
    <x v="38"/>
    <s v="CalWIN"/>
    <x v="3"/>
    <x v="3"/>
    <n v="34672.416666666664"/>
    <n v="33996.75"/>
    <n v="52767.333333333336"/>
    <n v="52042.25"/>
    <n v="8552"/>
    <n v="23126"/>
    <n v="26371"/>
    <m/>
    <m/>
    <n v="54149"/>
    <n v="6983"/>
    <n v="19320"/>
    <n v="21618"/>
    <n v="37327"/>
    <n v="3.6000000000000004E-2"/>
    <n v="102650.87358145542"/>
  </r>
  <r>
    <x v="39"/>
    <s v="C-IV"/>
    <x v="3"/>
    <x v="3"/>
    <n v="52846.75"/>
    <n v="52985"/>
    <n v="119722.66666666667"/>
    <n v="121333.58333333333"/>
    <n v="6110"/>
    <n v="74545"/>
    <n v="28986"/>
    <m/>
    <m/>
    <n v="124789"/>
    <n v="5030"/>
    <n v="64478"/>
    <n v="24104"/>
    <n v="27357"/>
    <n v="8.900000000000001E-2"/>
    <n v="131235.16986197117"/>
  </r>
  <r>
    <x v="40"/>
    <s v="CalWIN"/>
    <x v="3"/>
    <x v="3"/>
    <n v="10104"/>
    <n v="10032.166666666666"/>
    <n v="18587.166666666668"/>
    <n v="18597.833333333332"/>
    <n v="1754"/>
    <n v="10311"/>
    <n v="4211"/>
    <m/>
    <m/>
    <n v="19289"/>
    <n v="1443"/>
    <n v="8334"/>
    <n v="3385"/>
    <n v="4209"/>
    <n v="4.5999999999999999E-2"/>
    <n v="45501.527627105723"/>
  </r>
  <r>
    <x v="41"/>
    <s v="CalWIN"/>
    <x v="3"/>
    <x v="3"/>
    <n v="15864.666666666666"/>
    <n v="16187.833333333334"/>
    <n v="30890.583333333332"/>
    <n v="31802.583333333332"/>
    <n v="4279"/>
    <n v="21195"/>
    <n v="17806"/>
    <m/>
    <m/>
    <n v="32663"/>
    <n v="3523"/>
    <n v="17117"/>
    <n v="14437"/>
    <n v="10434"/>
    <n v="3.4000000000000002E-2"/>
    <n v="71863.839026630463"/>
  </r>
  <r>
    <x v="42"/>
    <s v="CalWIN"/>
    <x v="3"/>
    <x v="3"/>
    <n v="18243.083333333332"/>
    <n v="17377.333333333332"/>
    <n v="38409"/>
    <n v="37310.083333333336"/>
    <n v="2179"/>
    <n v="28148"/>
    <n v="19398"/>
    <m/>
    <m/>
    <n v="37895"/>
    <n v="1754"/>
    <n v="21903"/>
    <n v="14578"/>
    <n v="8191"/>
    <n v="5.2999999999999999E-2"/>
    <n v="73516.85468917375"/>
  </r>
  <r>
    <x v="43"/>
    <s v="CalWIN"/>
    <x v="3"/>
    <x v="3"/>
    <n v="54386.916666666664"/>
    <n v="55268.5"/>
    <n v="107604.08333333333"/>
    <n v="110775.16666666667"/>
    <n v="11866"/>
    <n v="67584"/>
    <n v="59122"/>
    <m/>
    <m/>
    <n v="112356"/>
    <n v="9780"/>
    <n v="54927"/>
    <n v="48326"/>
    <n v="42694"/>
    <n v="4.2000000000000003E-2"/>
    <n v="160882.03041679427"/>
  </r>
  <r>
    <x v="44"/>
    <s v="CalWIN"/>
    <x v="3"/>
    <x v="3"/>
    <n v="14491.833333333334"/>
    <n v="13845.333333333334"/>
    <n v="26766.583333333332"/>
    <n v="26006.416666666668"/>
    <n v="2375"/>
    <n v="15311"/>
    <n v="12072"/>
    <m/>
    <m/>
    <n v="26143"/>
    <n v="2023"/>
    <n v="12562"/>
    <n v="9634"/>
    <n v="4931"/>
    <n v="7.4999999999999997E-2"/>
    <n v="44874.516510386777"/>
  </r>
  <r>
    <x v="45"/>
    <s v="C-IV"/>
    <x v="3"/>
    <x v="3"/>
    <n v="13005.083333333334"/>
    <n v="13013.5"/>
    <n v="24845.833333333332"/>
    <n v="25061.833333333332"/>
    <n v="1685"/>
    <n v="12683"/>
    <n v="628"/>
    <m/>
    <m/>
    <n v="26167"/>
    <n v="1342"/>
    <n v="10429"/>
    <n v="500"/>
    <n v="9252"/>
    <n v="7.8E-2"/>
    <n v="36163.91709251736"/>
  </r>
  <r>
    <x v="46"/>
    <s v="C-IV"/>
    <x v="3"/>
    <x v="3"/>
    <n v="162.66666666666666"/>
    <n v="171.5"/>
    <n v="290.75"/>
    <n v="312.5"/>
    <n v="40"/>
    <n v="131"/>
    <n v="12"/>
    <m/>
    <m/>
    <n v="332"/>
    <n v="35"/>
    <n v="93"/>
    <n v="11"/>
    <n v="85"/>
    <n v="0.09"/>
    <n v="517.50934604434076"/>
  </r>
  <r>
    <x v="47"/>
    <s v="C-IV"/>
    <x v="3"/>
    <x v="3"/>
    <n v="3289.6666666666665"/>
    <n v="3276.5833333333335"/>
    <n v="6998.166666666667"/>
    <n v="7053.083333333333"/>
    <n v="529"/>
    <n v="3571"/>
    <n v="270"/>
    <m/>
    <m/>
    <n v="7164"/>
    <n v="414"/>
    <n v="2949"/>
    <n v="192"/>
    <n v="2389"/>
    <n v="9.4E-2"/>
    <n v="11426.959750526816"/>
  </r>
  <r>
    <x v="48"/>
    <s v="CalWIN"/>
    <x v="3"/>
    <x v="3"/>
    <n v="22981.083333333332"/>
    <n v="22903.916666666668"/>
    <n v="43641.5"/>
    <n v="43943.416666666664"/>
    <n v="3120"/>
    <n v="25381"/>
    <n v="8830"/>
    <m/>
    <m/>
    <n v="45857"/>
    <n v="2537"/>
    <n v="20554"/>
    <n v="6980"/>
    <n v="11654"/>
    <n v="6.0999999999999999E-2"/>
    <n v="65104.991393786215"/>
  </r>
  <r>
    <x v="49"/>
    <s v="CalWIN"/>
    <x v="3"/>
    <x v="3"/>
    <n v="19731.166666666668"/>
    <n v="20042.25"/>
    <n v="35204.916666666664"/>
    <n v="35963.666666666664"/>
    <n v="3870"/>
    <n v="21537"/>
    <n v="13316"/>
    <m/>
    <m/>
    <n v="37807"/>
    <n v="3199"/>
    <n v="17640"/>
    <n v="10913"/>
    <n v="8388"/>
    <n v="4.4999999999999998E-2"/>
    <n v="58010.09098079682"/>
  </r>
  <r>
    <x v="50"/>
    <s v="C-IV"/>
    <x v="3"/>
    <x v="3"/>
    <n v="42910.75"/>
    <n v="43234.833333333336"/>
    <n v="90703.333333333328"/>
    <n v="92177.916666666672"/>
    <n v="4942"/>
    <n v="54880"/>
    <n v="21837"/>
    <m/>
    <m/>
    <n v="95435"/>
    <n v="4006"/>
    <n v="46331"/>
    <n v="17652"/>
    <n v="19884"/>
    <n v="9.5000000000000001E-2"/>
    <n v="105439.64707702218"/>
  </r>
  <r>
    <x v="51"/>
    <s v="C-IV"/>
    <x v="3"/>
    <x v="3"/>
    <n v="5782"/>
    <n v="5693.5"/>
    <n v="13303.583333333334"/>
    <n v="13172.416666666666"/>
    <n v="644"/>
    <n v="8067"/>
    <n v="2921"/>
    <m/>
    <m/>
    <n v="13387"/>
    <n v="503"/>
    <n v="6729"/>
    <n v="2323"/>
    <n v="3793"/>
    <n v="0.10800000000000001"/>
    <n v="22251.185890391582"/>
  </r>
  <r>
    <x v="52"/>
    <s v="C-IV"/>
    <x v="3"/>
    <x v="3"/>
    <n v="4728.916666666667"/>
    <n v="4770.833333333333"/>
    <n v="10325.583333333334"/>
    <n v="10420.583333333334"/>
    <n v="616"/>
    <n v="6292"/>
    <n v="1615"/>
    <m/>
    <m/>
    <n v="10956"/>
    <n v="468"/>
    <n v="5161"/>
    <n v="1273"/>
    <n v="3068"/>
    <n v="0.08"/>
    <n v="14981.799913806626"/>
  </r>
  <r>
    <x v="53"/>
    <s v="C-IV"/>
    <x v="3"/>
    <x v="3"/>
    <n v="1027.1666666666667"/>
    <n v="1020.25"/>
    <n v="1815.0833333333333"/>
    <n v="1832.25"/>
    <n v="148"/>
    <n v="825"/>
    <n v="9"/>
    <m/>
    <m/>
    <n v="1913"/>
    <n v="119"/>
    <n v="639"/>
    <n v="9"/>
    <n v="643"/>
    <n v="7.8E-2"/>
    <n v="3244.6750167680871"/>
  </r>
  <r>
    <x v="54"/>
    <s v="CalWIN"/>
    <x v="3"/>
    <x v="3"/>
    <n v="53185.166666666664"/>
    <n v="52963.916666666664"/>
    <n v="124702.91666666667"/>
    <n v="124775.91666666667"/>
    <n v="6133"/>
    <n v="78672"/>
    <n v="48197"/>
    <m/>
    <m/>
    <n v="127623"/>
    <n v="5048"/>
    <n v="69084"/>
    <n v="41179"/>
    <n v="17848"/>
    <n v="0.11699999999999999"/>
    <n v="136612.71147384617"/>
  </r>
  <r>
    <x v="55"/>
    <s v="C-IV"/>
    <x v="3"/>
    <x v="3"/>
    <n v="3180.25"/>
    <n v="3134.8333333333335"/>
    <n v="5597.25"/>
    <n v="5586.166666666667"/>
    <n v="556"/>
    <n v="2564"/>
    <n v="103"/>
    <m/>
    <m/>
    <n v="5867"/>
    <n v="456"/>
    <n v="2063"/>
    <n v="90"/>
    <n v="1615"/>
    <n v="7.0999999999999994E-2"/>
    <n v="9026.3750228294939"/>
  </r>
  <r>
    <x v="56"/>
    <s v="CalWIN"/>
    <x v="3"/>
    <x v="3"/>
    <n v="37734.583333333336"/>
    <n v="37382.666666666664"/>
    <n v="76003"/>
    <n v="75753.333333333328"/>
    <n v="6422"/>
    <n v="49069"/>
    <n v="34694"/>
    <m/>
    <m/>
    <n v="78105"/>
    <n v="5305"/>
    <n v="40201"/>
    <n v="28284"/>
    <n v="14875"/>
    <n v="5.7000000000000002E-2"/>
    <n v="91148.771560301699"/>
  </r>
  <r>
    <x v="57"/>
    <s v="CalWIN"/>
    <x v="3"/>
    <x v="3"/>
    <n v="10701.333333333334"/>
    <n v="10287.666666666666"/>
    <n v="21190.416666666668"/>
    <n v="20737.083333333332"/>
    <n v="1498"/>
    <n v="11457"/>
    <n v="6991"/>
    <m/>
    <m/>
    <n v="21176"/>
    <n v="1268"/>
    <n v="9376"/>
    <n v="5571"/>
    <n v="5260"/>
    <n v="6.4000000000000001E-2"/>
    <n v="40868.096933227178"/>
  </r>
  <r>
    <x v="58"/>
    <s v="C-IV"/>
    <x v="3"/>
    <x v="3"/>
    <n v="6318.416666666667"/>
    <n v="6250.583333333333"/>
    <n v="13632.583333333334"/>
    <n v="13590.75"/>
    <n v="584"/>
    <n v="7563"/>
    <n v="1789"/>
    <m/>
    <m/>
    <n v="13950"/>
    <n v="471"/>
    <n v="6495"/>
    <n v="1485"/>
    <n v="3710"/>
    <n v="9.1999999999999998E-2"/>
    <n v="18760.691225398547"/>
  </r>
  <r>
    <x v="0"/>
    <s v="n/a"/>
    <x v="4"/>
    <x v="4"/>
    <n v="2032818.4166666667"/>
    <n v="2097658.3333333335"/>
    <n v="4214482.333333334"/>
    <n v="4349774.416666667"/>
    <n v="343349"/>
    <n v="2688057"/>
    <n v="1609601"/>
    <n v="148957"/>
    <m/>
    <n v="4359630"/>
    <n v="275731"/>
    <n v="2130350"/>
    <n v="1269610"/>
    <n v="1171642"/>
    <n v="5.3999999999999999E-2"/>
    <n v="6034577.9049400007"/>
  </r>
  <r>
    <x v="1"/>
    <s v="CalWIN"/>
    <x v="4"/>
    <x v="4"/>
    <n v="58689.75"/>
    <n v="60502.166666666664"/>
    <n v="112034.75"/>
    <n v="116103.25"/>
    <n v="13243"/>
    <n v="68415"/>
    <n v="48483"/>
    <n v="4039"/>
    <n v="0.64772797900000001"/>
    <n v="118956"/>
    <n v="10695"/>
    <n v="54246"/>
    <n v="37866"/>
    <n v="46141"/>
    <n v="4.2000000000000003E-2"/>
    <n v="175986.23878000001"/>
  </r>
  <r>
    <x v="2"/>
    <s v="C-IV"/>
    <x v="4"/>
    <x v="4"/>
    <n v="86.666666666666671"/>
    <n v="91.916666666666671"/>
    <n v="144.66666666666666"/>
    <n v="150.5"/>
    <n v="18"/>
    <n v="67"/>
    <n v="0"/>
    <n v="4"/>
    <n v="0.111111111"/>
    <n v="150"/>
    <n v="15"/>
    <n v="45"/>
    <n v="0"/>
    <n v="34"/>
    <n v="6.5000000000000002E-2"/>
    <n v="227.33153999999999"/>
  </r>
  <r>
    <x v="3"/>
    <s v="C-IV"/>
    <x v="4"/>
    <x v="4"/>
    <n v="1711.3333333333335"/>
    <n v="1759.8333333333333"/>
    <n v="3183.2499999999995"/>
    <n v="3335.5"/>
    <n v="374"/>
    <n v="1639"/>
    <n v="130"/>
    <n v="80"/>
    <n v="0.62077294699999996"/>
    <n v="3376"/>
    <n v="293"/>
    <n v="1235"/>
    <n v="100"/>
    <n v="677"/>
    <n v="5.8999999999999997E-2"/>
    <n v="4449.9306999999999"/>
  </r>
  <r>
    <x v="4"/>
    <s v="C-IV"/>
    <x v="4"/>
    <x v="4"/>
    <n v="16772.666666666668"/>
    <n v="16974.5"/>
    <n v="31444.333333333332"/>
    <n v="32064.75"/>
    <n v="2370"/>
    <n v="15905"/>
    <n v="2971"/>
    <n v="748"/>
    <n v="0.62964811600000004"/>
    <n v="32999"/>
    <n v="1940"/>
    <n v="12890"/>
    <n v="2410"/>
    <n v="10550"/>
    <n v="6.5000000000000002E-2"/>
    <n v="50672.636620000005"/>
  </r>
  <r>
    <x v="5"/>
    <s v="C-IV"/>
    <x v="4"/>
    <x v="4"/>
    <n v="2821.25"/>
    <n v="2812.0833333333335"/>
    <n v="5134.25"/>
    <n v="5186.833333333333"/>
    <n v="720"/>
    <n v="2314"/>
    <n v="147"/>
    <n v="84"/>
    <n v="0.606060606"/>
    <n v="5288"/>
    <n v="572"/>
    <n v="1790"/>
    <n v="105"/>
    <n v="1015"/>
    <n v="5.6000000000000001E-2"/>
    <n v="6587.9578200000005"/>
  </r>
  <r>
    <x v="6"/>
    <s v="C-IV"/>
    <x v="4"/>
    <x v="4"/>
    <n v="665.83333333333337"/>
    <n v="627.33333333333337"/>
    <n v="1536.25"/>
    <n v="1427.6666666666667"/>
    <n v="132"/>
    <n v="1084"/>
    <n v="566"/>
    <n v="48"/>
    <n v="0.71129707099999995"/>
    <n v="1499"/>
    <n v="114"/>
    <n v="811"/>
    <n v="393"/>
    <n v="552"/>
    <n v="0.155"/>
    <n v="3454.2103400000005"/>
  </r>
  <r>
    <x v="7"/>
    <s v="CalWIN"/>
    <x v="4"/>
    <x v="4"/>
    <n v="32340.333333333336"/>
    <n v="34039.75"/>
    <n v="64666.416666666664"/>
    <n v="67936.583333333328"/>
    <n v="5886"/>
    <n v="43955"/>
    <n v="19983"/>
    <n v="3229"/>
    <n v="0.53828461900000002"/>
    <n v="70050"/>
    <n v="4727"/>
    <n v="34519"/>
    <n v="15305"/>
    <n v="23841"/>
    <n v="4.3999999999999997E-2"/>
    <n v="107992.29498000002"/>
  </r>
  <r>
    <x v="8"/>
    <s v="C-IV"/>
    <x v="4"/>
    <x v="4"/>
    <n v="2563.1666666666665"/>
    <n v="2606"/>
    <n v="5254.916666666667"/>
    <n v="5317.583333333333"/>
    <n v="355"/>
    <n v="2683"/>
    <n v="260"/>
    <n v="136"/>
    <n v="0.69655172399999998"/>
    <n v="5354"/>
    <n v="287"/>
    <n v="2186"/>
    <n v="189"/>
    <n v="1779"/>
    <n v="7.4999999999999997E-2"/>
    <n v="5486.2428"/>
  </r>
  <r>
    <x v="9"/>
    <s v="C-IV"/>
    <x v="4"/>
    <x v="4"/>
    <n v="7007.916666666667"/>
    <n v="7175.166666666667"/>
    <n v="12457.5"/>
    <n v="12772.75"/>
    <n v="1464"/>
    <n v="6217"/>
    <n v="1057"/>
    <n v="258"/>
    <n v="0.56844234699999996"/>
    <n v="13167"/>
    <n v="1149"/>
    <n v="4816"/>
    <n v="844"/>
    <n v="2862"/>
    <n v="5.0999999999999997E-2"/>
    <n v="19417.215980000001"/>
  </r>
  <r>
    <x v="10"/>
    <s v="CalWIN"/>
    <x v="4"/>
    <x v="4"/>
    <n v="91347.25"/>
    <n v="101380.75"/>
    <n v="212200.83333333334"/>
    <n v="234644.5"/>
    <n v="10633"/>
    <n v="145582"/>
    <n v="70303"/>
    <n v="5748"/>
    <n v="0.76155007500000005"/>
    <n v="235731"/>
    <n v="8599"/>
    <n v="125061"/>
    <n v="57671"/>
    <n v="41294"/>
    <n v="9.4E-2"/>
    <n v="253718.35286000004"/>
  </r>
  <r>
    <x v="11"/>
    <s v="C-IV"/>
    <x v="4"/>
    <x v="4"/>
    <n v="1533.5"/>
    <n v="1554.6666666666667"/>
    <n v="3538.9166666666665"/>
    <n v="3615.3333333333335"/>
    <n v="229"/>
    <n v="2493"/>
    <n v="941"/>
    <n v="117"/>
    <n v="0.75079365099999995"/>
    <n v="3813"/>
    <n v="187"/>
    <n v="1972"/>
    <n v="742"/>
    <n v="1081"/>
    <n v="8.2000000000000003E-2"/>
    <n v="5744.980340000001"/>
  </r>
  <r>
    <x v="12"/>
    <s v="C-IV"/>
    <x v="4"/>
    <x v="4"/>
    <n v="12353.500000000002"/>
    <n v="12516.75"/>
    <n v="20848.416666666664"/>
    <n v="21216.166666666668"/>
    <n v="1718"/>
    <n v="9409"/>
    <n v="1130"/>
    <n v="426"/>
    <n v="0.58948635599999999"/>
    <n v="21556"/>
    <n v="1455"/>
    <n v="7512"/>
    <n v="908"/>
    <n v="5383"/>
    <n v="4.9000000000000002E-2"/>
    <n v="33392.659719999996"/>
  </r>
  <r>
    <x v="13"/>
    <s v="C-IV"/>
    <x v="4"/>
    <x v="4"/>
    <n v="17421.75"/>
    <n v="17507.916666666668"/>
    <n v="42310.75"/>
    <n v="42812"/>
    <n v="3426"/>
    <n v="25125"/>
    <n v="28442"/>
    <n v="812"/>
    <n v="0.63460887200000005"/>
    <n v="43217"/>
    <n v="2792"/>
    <n v="20597"/>
    <n v="22382"/>
    <n v="9999"/>
    <n v="0.23499999999999999"/>
    <n v="47395.674400000004"/>
  </r>
  <r>
    <x v="14"/>
    <s v="C-IV"/>
    <x v="4"/>
    <x v="4"/>
    <n v="1032.3333333333335"/>
    <n v="1056.3333333333333"/>
    <n v="1971.75"/>
    <n v="2046.5833333333333"/>
    <n v="226"/>
    <n v="1130"/>
    <n v="302"/>
    <n v="61"/>
    <n v="0.72164948500000003"/>
    <n v="2077"/>
    <n v="174"/>
    <n v="853"/>
    <n v="224"/>
    <n v="382"/>
    <n v="5.1999999999999998E-2"/>
    <n v="2229.92596"/>
  </r>
  <r>
    <x v="15"/>
    <s v="C-IV"/>
    <x v="4"/>
    <x v="4"/>
    <n v="69871.833333333328"/>
    <n v="70632.75"/>
    <n v="162375.66666666666"/>
    <n v="164239.66666666666"/>
    <n v="8828"/>
    <n v="111127"/>
    <n v="48847"/>
    <n v="6086"/>
    <n v="0.74166666699999995"/>
    <n v="167105"/>
    <n v="6955"/>
    <n v="89636"/>
    <n v="37205"/>
    <n v="30848"/>
    <n v="0.10299999999999999"/>
    <n v="215670.07949999999"/>
  </r>
  <r>
    <x v="16"/>
    <s v="C-IV"/>
    <x v="4"/>
    <x v="4"/>
    <n v="10714.583333333334"/>
    <n v="10819.5"/>
    <n v="24345.666666666668"/>
    <n v="24655.833333333332"/>
    <n v="1265"/>
    <n v="15975"/>
    <n v="7531"/>
    <n v="877"/>
    <n v="0.71956628899999997"/>
    <n v="24721"/>
    <n v="988"/>
    <n v="12811"/>
    <n v="5807"/>
    <n v="4567"/>
    <n v="0.1"/>
    <n v="27457.412680000001"/>
  </r>
  <r>
    <x v="17"/>
    <s v="C-IV"/>
    <x v="4"/>
    <x v="4"/>
    <n v="6501.5"/>
    <n v="6611.416666666667"/>
    <n v="12208.666666666666"/>
    <n v="12482.5"/>
    <n v="1616"/>
    <n v="6704"/>
    <n v="1534"/>
    <n v="313"/>
    <n v="0.67034990800000005"/>
    <n v="12654"/>
    <n v="1054"/>
    <n v="4898"/>
    <n v="992"/>
    <n v="3660"/>
    <n v="6.6000000000000003E-2"/>
    <n v="11882.113880000001"/>
  </r>
  <r>
    <x v="18"/>
    <s v="C-IV"/>
    <x v="4"/>
    <x v="4"/>
    <n v="1583.6666666666667"/>
    <n v="1569.1666666666667"/>
    <n v="3131.416666666667"/>
    <n v="3149.3333333333335"/>
    <n v="208"/>
    <n v="1728"/>
    <n v="90"/>
    <n v="90"/>
    <n v="0.63598326400000005"/>
    <n v="3235"/>
    <n v="168"/>
    <n v="1355"/>
    <n v="63"/>
    <n v="881"/>
    <n v="6.9000000000000006E-2"/>
    <n v="3801.2583799999993"/>
  </r>
  <r>
    <x v="19"/>
    <s v="LRS"/>
    <x v="4"/>
    <x v="4"/>
    <n v="542574.33333333326"/>
    <n v="558922.16666666663"/>
    <n v="1092802.4166666665"/>
    <n v="1118309.0833333333"/>
    <n v="83903"/>
    <n v="694580"/>
    <n v="501112"/>
    <n v="51194"/>
    <n v="0.74720187800000004"/>
    <n v="1076910"/>
    <n v="65695"/>
    <n v="521779"/>
    <n v="391688"/>
    <n v="381016"/>
    <n v="5.1999999999999998E-2"/>
    <n v="1722921.69686"/>
  </r>
  <r>
    <x v="20"/>
    <s v="C-IV"/>
    <x v="4"/>
    <x v="4"/>
    <n v="11762.416666666666"/>
    <n v="12017.833333333334"/>
    <n v="28845.583333333332"/>
    <n v="29255.333333333332"/>
    <n v="1266"/>
    <n v="21003"/>
    <n v="12151"/>
    <n v="975"/>
    <n v="0.73738794200000002"/>
    <n v="29340"/>
    <n v="985"/>
    <n v="17426"/>
    <n v="9932"/>
    <n v="4480"/>
    <n v="9.1999999999999998E-2"/>
    <n v="31945.839260000001"/>
  </r>
  <r>
    <x v="21"/>
    <s v="C-IV"/>
    <x v="4"/>
    <x v="4"/>
    <n v="6100.9999999999991"/>
    <n v="6245.916666666667"/>
    <n v="10072.916666666668"/>
    <n v="10304.166666666666"/>
    <n v="1617"/>
    <n v="5988"/>
    <n v="5020"/>
    <n v="295"/>
    <n v="0.57898215500000005"/>
    <n v="10481"/>
    <n v="1268"/>
    <n v="4745"/>
    <n v="4064"/>
    <n v="2796"/>
    <n v="3.2000000000000001E-2"/>
    <n v="20564.168020000001"/>
  </r>
  <r>
    <x v="22"/>
    <s v="C-IV"/>
    <x v="4"/>
    <x v="4"/>
    <n v="1030.6666666666667"/>
    <n v="1090.3333333333333"/>
    <n v="1884.6666666666667"/>
    <n v="2013.1666666666667"/>
    <n v="264"/>
    <n v="919"/>
    <n v="45"/>
    <n v="42"/>
    <n v="0.66972477100000005"/>
    <n v="2046"/>
    <n v="215"/>
    <n v="698"/>
    <n v="41"/>
    <n v="427"/>
    <n v="6.9000000000000006E-2"/>
    <n v="3175.5577400000002"/>
  </r>
  <r>
    <x v="23"/>
    <s v="C-IV"/>
    <x v="4"/>
    <x v="4"/>
    <n v="6421.4166666666661"/>
    <n v="6708.5"/>
    <n v="12131.5"/>
    <n v="12644.166666666666"/>
    <n v="1200"/>
    <n v="6840"/>
    <n v="2211"/>
    <n v="333"/>
    <n v="0.56747600200000003"/>
    <n v="12731"/>
    <n v="928"/>
    <n v="5237"/>
    <n v="1689"/>
    <n v="3066"/>
    <n v="5.1999999999999998E-2"/>
    <n v="19475.312679999999"/>
  </r>
  <r>
    <x v="24"/>
    <s v="C-IV"/>
    <x v="4"/>
    <x v="4"/>
    <n v="23908.583333333336"/>
    <n v="24516.833333333332"/>
    <n v="55344.75"/>
    <n v="56659.75"/>
    <n v="2834"/>
    <n v="37617"/>
    <n v="18944"/>
    <n v="1760"/>
    <n v="0.72336716899999998"/>
    <n v="57325"/>
    <n v="2309"/>
    <n v="31177"/>
    <n v="14791"/>
    <n v="10667"/>
    <n v="0.105"/>
    <n v="59925.132820000013"/>
  </r>
  <r>
    <x v="25"/>
    <s v="C-IV"/>
    <x v="4"/>
    <x v="4"/>
    <n v="538"/>
    <n v="516.33333333333337"/>
    <n v="1131.75"/>
    <n v="1084.8333333333333"/>
    <n v="66"/>
    <n v="634"/>
    <n v="67"/>
    <n v="15"/>
    <n v="0.60264900700000001"/>
    <n v="1124"/>
    <n v="46"/>
    <n v="499"/>
    <n v="48"/>
    <n v="404"/>
    <n v="7.8E-2"/>
    <n v="1611.51298"/>
  </r>
  <r>
    <x v="26"/>
    <s v="C-IV"/>
    <x v="4"/>
    <x v="4"/>
    <n v="443.08333333333337"/>
    <n v="452.66666666666669"/>
    <n v="751.91666666666663"/>
    <n v="794.08333333333337"/>
    <n v="73"/>
    <n v="473"/>
    <n v="280"/>
    <n v="15"/>
    <n v="0.53703703700000005"/>
    <n v="826"/>
    <n v="65"/>
    <n v="357"/>
    <n v="194"/>
    <n v="101"/>
    <n v="5.2999999999999999E-2"/>
    <n v="1182.7973200000001"/>
  </r>
  <r>
    <x v="27"/>
    <s v="C-IV"/>
    <x v="4"/>
    <x v="4"/>
    <n v="21906.416666666668"/>
    <n v="22712.916666666668"/>
    <n v="48492.416666666664"/>
    <n v="50326.25"/>
    <n v="3572"/>
    <n v="41820"/>
    <n v="33355"/>
    <n v="1244"/>
    <n v="0.71361821400000003"/>
    <n v="48635"/>
    <n v="2774"/>
    <n v="29652"/>
    <n v="22216"/>
    <n v="8101"/>
    <n v="7.5999999999999998E-2"/>
    <n v="60652.211059999994"/>
  </r>
  <r>
    <x v="28"/>
    <s v="C-IV"/>
    <x v="4"/>
    <x v="4"/>
    <n v="3379.4166666666665"/>
    <n v="3546.75"/>
    <n v="6858.833333333333"/>
    <n v="7274.25"/>
    <n v="681"/>
    <n v="5116"/>
    <n v="3772"/>
    <n v="201"/>
    <n v="0.65634920600000002"/>
    <n v="7475"/>
    <n v="561"/>
    <n v="3968"/>
    <n v="2829"/>
    <n v="2034"/>
    <n v="4.2999999999999997E-2"/>
    <n v="10434.59964"/>
  </r>
  <r>
    <x v="29"/>
    <s v="C-IV"/>
    <x v="4"/>
    <x v="4"/>
    <n v="4248.75"/>
    <n v="4346.666666666667"/>
    <n v="7391.833333333333"/>
    <n v="7660.5"/>
    <n v="949"/>
    <n v="3604"/>
    <n v="346"/>
    <n v="169"/>
    <n v="0.48974943100000001"/>
    <n v="7892"/>
    <n v="778"/>
    <n v="2695"/>
    <n v="225"/>
    <n v="1824"/>
    <n v="4.7E-2"/>
    <n v="11844.33222"/>
  </r>
  <r>
    <x v="30"/>
    <s v="CalWIN"/>
    <x v="4"/>
    <x v="4"/>
    <n v="120043.08333333333"/>
    <n v="123182.33333333333"/>
    <n v="245247.83333333334"/>
    <n v="253145.16666666666"/>
    <n v="25449"/>
    <n v="164718"/>
    <n v="136779"/>
    <n v="7350"/>
    <n v="0.68108584699999997"/>
    <n v="259334"/>
    <n v="20825"/>
    <n v="136659"/>
    <n v="113097"/>
    <n v="67977"/>
    <n v="0.04"/>
    <n v="357201.12008000008"/>
  </r>
  <r>
    <x v="31"/>
    <s v="CalWIN"/>
    <x v="4"/>
    <x v="4"/>
    <n v="9029.1666666666661"/>
    <n v="9286.25"/>
    <n v="16874.083333333332"/>
    <n v="17625.583333333332"/>
    <n v="2056"/>
    <n v="9509"/>
    <n v="2462"/>
    <n v="487"/>
    <n v="0.54584120999999997"/>
    <n v="17721"/>
    <n v="1653"/>
    <n v="7085"/>
    <n v="1882"/>
    <n v="5095"/>
    <n v="4.3999999999999997E-2"/>
    <n v="34761.376620000003"/>
  </r>
  <r>
    <x v="32"/>
    <s v="C-IV"/>
    <x v="4"/>
    <x v="4"/>
    <n v="1144.4166666666667"/>
    <n v="1159.8333333333333"/>
    <n v="2084.3333333333335"/>
    <n v="2132.1666666666665"/>
    <n v="191"/>
    <n v="1033"/>
    <n v="67"/>
    <n v="49"/>
    <n v="0.62452107300000004"/>
    <n v="2076"/>
    <n v="154"/>
    <n v="730"/>
    <n v="40"/>
    <n v="663"/>
    <n v="9.6000000000000002E-2"/>
    <n v="2866.99332"/>
  </r>
  <r>
    <x v="33"/>
    <s v="C-IV"/>
    <x v="4"/>
    <x v="4"/>
    <n v="125860.75"/>
    <n v="129010.16666666667"/>
    <n v="279293.08333333331"/>
    <n v="287642.75"/>
    <n v="20641"/>
    <n v="185979"/>
    <n v="81348"/>
    <n v="10479"/>
    <n v="0.63969818099999998"/>
    <n v="290978"/>
    <n v="16535"/>
    <n v="145657"/>
    <n v="63275"/>
    <n v="58100"/>
    <n v="6.0999999999999999E-2"/>
    <n v="421674.33782000002"/>
  </r>
  <r>
    <x v="34"/>
    <s v="CalWIN"/>
    <x v="4"/>
    <x v="4"/>
    <n v="100083"/>
    <n v="102439.33333333333"/>
    <n v="209677.25"/>
    <n v="214057.33333333334"/>
    <n v="13463"/>
    <n v="122095"/>
    <n v="58041"/>
    <n v="5851"/>
    <n v="0.61449090299999998"/>
    <n v="216678"/>
    <n v="10622"/>
    <n v="100084"/>
    <n v="47168"/>
    <n v="62524"/>
    <n v="5.3999999999999999E-2"/>
    <n v="270638.75339999999"/>
  </r>
  <r>
    <x v="35"/>
    <s v="C-IV"/>
    <x v="4"/>
    <x v="4"/>
    <n v="2373.083333333333"/>
    <n v="2543.8333333333335"/>
    <n v="5275"/>
    <n v="5619.833333333333"/>
    <n v="436"/>
    <n v="3865"/>
    <n v="2246"/>
    <n v="386"/>
    <n v="0.73894736800000005"/>
    <n v="5607"/>
    <n v="350"/>
    <n v="2888"/>
    <n v="1596"/>
    <n v="880"/>
    <n v="6.8000000000000005E-2"/>
    <n v="7743.2246999999998"/>
  </r>
  <r>
    <x v="36"/>
    <s v="C-IV"/>
    <x v="4"/>
    <x v="4"/>
    <n v="172631.16666666669"/>
    <n v="178494.75"/>
    <n v="377181.25"/>
    <n v="390589.91666666669"/>
    <n v="25789"/>
    <n v="237181"/>
    <n v="85034"/>
    <n v="11109"/>
    <n v="0.66028085999999997"/>
    <n v="396000"/>
    <n v="21084"/>
    <n v="193959"/>
    <n v="68443"/>
    <n v="67508"/>
    <n v="5.7000000000000002E-2"/>
    <n v="403621.80548000004"/>
  </r>
  <r>
    <x v="37"/>
    <s v="CalWIN"/>
    <x v="4"/>
    <x v="4"/>
    <n v="137827.41666666666"/>
    <n v="142005.83333333334"/>
    <n v="278085.58333333337"/>
    <n v="286487.16666666669"/>
    <n v="29540"/>
    <n v="166939"/>
    <n v="124572"/>
    <n v="11913"/>
    <n v="0.64991831200000005"/>
    <n v="293625"/>
    <n v="24013"/>
    <n v="133618"/>
    <n v="99769"/>
    <n v="75424"/>
    <n v="4.7E-2"/>
    <n v="468815.26489999995"/>
  </r>
  <r>
    <x v="38"/>
    <s v="CalWIN"/>
    <x v="4"/>
    <x v="4"/>
    <n v="34434.083333333336"/>
    <n v="34877"/>
    <n v="52010.833333333328"/>
    <n v="52868.583333333336"/>
    <n v="10278"/>
    <n v="23185"/>
    <n v="28237"/>
    <n v="1229"/>
    <n v="0.58003194899999999"/>
    <n v="55015"/>
    <n v="8600"/>
    <n v="18892"/>
    <n v="22730"/>
    <n v="36427"/>
    <n v="3.3000000000000002E-2"/>
    <n v="80562.663740000004"/>
  </r>
  <r>
    <x v="39"/>
    <s v="C-IV"/>
    <x v="4"/>
    <x v="4"/>
    <n v="49992.583333333336"/>
    <n v="51666.833333333336"/>
    <n v="111805.49999999999"/>
    <n v="116203.66666666667"/>
    <n v="6936"/>
    <n v="73983"/>
    <n v="28277"/>
    <n v="3337"/>
    <n v="0.66914735299999994"/>
    <n v="117733"/>
    <n v="5637"/>
    <n v="60519"/>
    <n v="22397"/>
    <n v="26870"/>
    <n v="8.1000000000000003E-2"/>
    <n v="125684.21928"/>
  </r>
  <r>
    <x v="40"/>
    <s v="CalWIN"/>
    <x v="4"/>
    <x v="4"/>
    <n v="9729.0833333333321"/>
    <n v="9958.1666666666661"/>
    <n v="17514.916666666664"/>
    <n v="18140.75"/>
    <n v="1919"/>
    <n v="10198"/>
    <n v="4160"/>
    <n v="401"/>
    <n v="0.57325581400000003"/>
    <n v="18665"/>
    <n v="1559"/>
    <n v="7974"/>
    <n v="3280"/>
    <n v="4063"/>
    <n v="4.2999999999999997E-2"/>
    <n v="35022.467860000004"/>
  </r>
  <r>
    <x v="41"/>
    <s v="CalWIN"/>
    <x v="4"/>
    <x v="4"/>
    <n v="14337.5"/>
    <n v="15147.833333333334"/>
    <n v="27750.166666666668"/>
    <n v="29408.75"/>
    <n v="4604"/>
    <n v="20402"/>
    <n v="17183"/>
    <n v="904"/>
    <n v="0.64088852299999999"/>
    <n v="30032"/>
    <n v="3684"/>
    <n v="15490"/>
    <n v="13095"/>
    <n v="9952"/>
    <n v="0.03"/>
    <n v="53230.80128"/>
  </r>
  <r>
    <x v="42"/>
    <s v="CalWIN"/>
    <x v="4"/>
    <x v="4"/>
    <n v="18613.916666666668"/>
    <n v="18572.916666666668"/>
    <n v="38428.666666666664"/>
    <n v="38650.166666666664"/>
    <n v="2714"/>
    <n v="29036"/>
    <n v="20539"/>
    <n v="1474"/>
    <n v="0.69974968699999995"/>
    <n v="39272"/>
    <n v="2277"/>
    <n v="21923"/>
    <n v="14873"/>
    <n v="8004"/>
    <n v="0.05"/>
    <n v="64123.562179999994"/>
  </r>
  <r>
    <x v="43"/>
    <s v="CalWIN"/>
    <x v="4"/>
    <x v="4"/>
    <n v="50077.500000000007"/>
    <n v="52729.666666666664"/>
    <n v="98101.333333333314"/>
    <n v="103617.33333333333"/>
    <n v="12624"/>
    <n v="62659"/>
    <n v="55825"/>
    <n v="3295"/>
    <n v="0.59419797500000004"/>
    <n v="104155"/>
    <n v="10336"/>
    <n v="50104"/>
    <n v="44755"/>
    <n v="41718"/>
    <n v="3.7999999999999999E-2"/>
    <n v="180133.01454"/>
  </r>
  <r>
    <x v="44"/>
    <s v="CalWIN"/>
    <x v="4"/>
    <x v="4"/>
    <n v="14568.666666666668"/>
    <n v="14633"/>
    <n v="26423"/>
    <n v="26729.75"/>
    <n v="2827"/>
    <n v="15699"/>
    <n v="12690"/>
    <n v="863"/>
    <n v="0.66134969300000002"/>
    <n v="26631"/>
    <n v="2393"/>
    <n v="12357"/>
    <n v="9501"/>
    <n v="4764"/>
    <n v="6.9000000000000006E-2"/>
    <n v="38408.247000000003"/>
  </r>
  <r>
    <x v="45"/>
    <s v="C-IV"/>
    <x v="4"/>
    <x v="4"/>
    <n v="12696.166666666666"/>
    <n v="12943.416666666666"/>
    <n v="23809.833333333336"/>
    <n v="24407.333333333332"/>
    <n v="1906"/>
    <n v="12561"/>
    <n v="627"/>
    <n v="727"/>
    <n v="0.67740926199999996"/>
    <n v="24955"/>
    <n v="1506"/>
    <n v="9672"/>
    <n v="436"/>
    <n v="9165"/>
    <n v="6.9000000000000006E-2"/>
    <n v="34951.272580000004"/>
  </r>
  <r>
    <x v="46"/>
    <s v="C-IV"/>
    <x v="4"/>
    <x v="4"/>
    <n v="162.75"/>
    <n v="160.66666666666666"/>
    <n v="276.91666666666669"/>
    <n v="277.33333333333331"/>
    <n v="52"/>
    <n v="93"/>
    <n v="10"/>
    <n v="12"/>
    <n v="0.58823529399999996"/>
    <n v="274"/>
    <n v="43"/>
    <n v="71"/>
    <n v="8"/>
    <n v="85"/>
    <n v="7.5999999999999998E-2"/>
    <n v="439.94970000000006"/>
  </r>
  <r>
    <x v="47"/>
    <s v="C-IV"/>
    <x v="4"/>
    <x v="4"/>
    <n v="3134.4166666666665"/>
    <n v="3213.1666666666665"/>
    <n v="6575.666666666667"/>
    <n v="6773.333333333333"/>
    <n v="608"/>
    <n v="3533"/>
    <n v="284"/>
    <n v="155"/>
    <n v="0.63655462200000001"/>
    <n v="6888"/>
    <n v="493"/>
    <n v="2798"/>
    <n v="226"/>
    <n v="2380"/>
    <n v="8.5000000000000006E-2"/>
    <n v="10625.203460000001"/>
  </r>
  <r>
    <x v="48"/>
    <s v="CalWIN"/>
    <x v="4"/>
    <x v="4"/>
    <n v="21624.083333333332"/>
    <n v="22398.166666666668"/>
    <n v="40785.75"/>
    <n v="42352.666666666664"/>
    <n v="3576"/>
    <n v="24939"/>
    <n v="8928"/>
    <n v="1035"/>
    <n v="0.54196840000000002"/>
    <n v="43577"/>
    <n v="2927"/>
    <n v="19429"/>
    <n v="6797"/>
    <n v="11385"/>
    <n v="5.5E-2"/>
    <n v="58480.924500000001"/>
  </r>
  <r>
    <x v="49"/>
    <s v="CalWIN"/>
    <x v="4"/>
    <x v="4"/>
    <n v="17933.25"/>
    <n v="18932.166666666668"/>
    <n v="31785.583333333332"/>
    <n v="33626.583333333336"/>
    <n v="4239"/>
    <n v="20809"/>
    <n v="13176"/>
    <n v="744"/>
    <n v="0.59531635199999999"/>
    <n v="34861"/>
    <n v="3556"/>
    <n v="16175"/>
    <n v="10272"/>
    <n v="8201"/>
    <n v="0.04"/>
    <n v="51364.934600000001"/>
  </r>
  <r>
    <x v="50"/>
    <s v="C-IV"/>
    <x v="4"/>
    <x v="4"/>
    <n v="40674"/>
    <n v="41901.916666666664"/>
    <n v="85291.25"/>
    <n v="88015.083333333328"/>
    <n v="5541"/>
    <n v="54419"/>
    <n v="21493"/>
    <n v="2341"/>
    <n v="0.58629168600000003"/>
    <n v="88867"/>
    <n v="4334"/>
    <n v="42829"/>
    <n v="16575"/>
    <n v="19620"/>
    <n v="8.5000000000000006E-2"/>
    <n v="93759.110939999999"/>
  </r>
  <r>
    <x v="51"/>
    <s v="C-IV"/>
    <x v="4"/>
    <x v="4"/>
    <n v="5623.8333333333339"/>
    <n v="5727.333333333333"/>
    <n v="12883.916666666666"/>
    <n v="13128.75"/>
    <n v="726"/>
    <n v="8179"/>
    <n v="2890"/>
    <n v="287"/>
    <n v="0.64525547400000005"/>
    <n v="13279"/>
    <n v="573"/>
    <n v="6627"/>
    <n v="2234"/>
    <n v="3760"/>
    <n v="9.6000000000000002E-2"/>
    <n v="19005.51096"/>
  </r>
  <r>
    <x v="52"/>
    <s v="C-IV"/>
    <x v="4"/>
    <x v="4"/>
    <n v="4396.666666666667"/>
    <n v="4567.666666666667"/>
    <n v="9532.5833333333339"/>
    <n v="9930.5833333333339"/>
    <n v="700"/>
    <n v="6121"/>
    <n v="1557"/>
    <n v="270"/>
    <n v="0.61348464599999997"/>
    <n v="10250"/>
    <n v="553"/>
    <n v="4816"/>
    <n v="1215"/>
    <n v="2998"/>
    <n v="7.0999999999999994E-2"/>
    <n v="14987.858100000001"/>
  </r>
  <r>
    <x v="53"/>
    <s v="C-IV"/>
    <x v="4"/>
    <x v="4"/>
    <n v="988.66666666666663"/>
    <n v="1007.8333333333334"/>
    <n v="1727.9166666666667"/>
    <n v="1757.4166666666667"/>
    <n v="183"/>
    <n v="763"/>
    <n v="18"/>
    <n v="33"/>
    <n v="0.64583333300000001"/>
    <n v="1788"/>
    <n v="150"/>
    <n v="571"/>
    <n v="14"/>
    <n v="629"/>
    <n v="7.0999999999999994E-2"/>
    <n v="3189.3911200000002"/>
  </r>
  <r>
    <x v="54"/>
    <s v="CalWIN"/>
    <x v="4"/>
    <x v="4"/>
    <n v="51694"/>
    <n v="52435.583333333336"/>
    <n v="120271.16666666666"/>
    <n v="122466.75"/>
    <n v="6886"/>
    <n v="78665"/>
    <n v="48568"/>
    <n v="2338"/>
    <n v="0.64188339900000002"/>
    <n v="124259"/>
    <n v="5671"/>
    <n v="67261"/>
    <n v="40041"/>
    <n v="17540"/>
    <n v="0.11"/>
    <n v="115553.38148000001"/>
  </r>
  <r>
    <x v="55"/>
    <s v="C-IV"/>
    <x v="4"/>
    <x v="4"/>
    <n v="3019.6666666666665"/>
    <n v="3138.75"/>
    <n v="5270.666666666667"/>
    <n v="5451.833333333333"/>
    <n v="699"/>
    <n v="2582"/>
    <n v="114"/>
    <n v="104"/>
    <n v="0.67412140600000003"/>
    <n v="5555"/>
    <n v="567"/>
    <n v="1896"/>
    <n v="90"/>
    <n v="1552"/>
    <n v="6.2E-2"/>
    <n v="8881.7049400000014"/>
  </r>
  <r>
    <x v="56"/>
    <s v="CalWIN"/>
    <x v="4"/>
    <x v="4"/>
    <n v="36512"/>
    <n v="37376.416666666664"/>
    <n v="73100.333333333328"/>
    <n v="75010.5"/>
    <n v="7206"/>
    <n v="49344"/>
    <n v="35629"/>
    <n v="1582"/>
    <n v="0.62450000000000006"/>
    <n v="76958"/>
    <n v="5900"/>
    <n v="39335"/>
    <n v="28114"/>
    <n v="14767"/>
    <n v="5.1999999999999998E-2"/>
    <n v="90705.197500000009"/>
  </r>
  <r>
    <x v="57"/>
    <s v="CalWIN"/>
    <x v="4"/>
    <x v="4"/>
    <n v="10257.916666666666"/>
    <n v="10645.166666666666"/>
    <n v="19913.333333333336"/>
    <n v="20842.75"/>
    <n v="1737"/>
    <n v="11612"/>
    <n v="7002"/>
    <n v="480"/>
    <n v="0.60250609099999997"/>
    <n v="21435"/>
    <n v="1406"/>
    <n v="9201"/>
    <n v="5304"/>
    <n v="5184"/>
    <n v="5.8000000000000003E-2"/>
    <n v="46097.322260000008"/>
  </r>
  <r>
    <x v="58"/>
    <s v="C-IV"/>
    <x v="4"/>
    <x v="4"/>
    <n v="6022.666666666667"/>
    <n v="6187.416666666667"/>
    <n v="13007.583333333334"/>
    <n v="13331.666666666666"/>
    <n v="687"/>
    <n v="7810"/>
    <n v="1825"/>
    <n v="323"/>
    <n v="0.67011375399999995"/>
    <n v="13429"/>
    <n v="542"/>
    <n v="6264"/>
    <n v="1460"/>
    <n v="3704"/>
    <n v="8.5000000000000006E-2"/>
    <n v="14544.35772"/>
  </r>
  <r>
    <x v="0"/>
    <s v="n/a"/>
    <x v="5"/>
    <x v="5"/>
    <n v="1979531.4166666667"/>
    <n v="1999190"/>
    <n v="4046550.4166666665"/>
    <n v="4127650.5833333335"/>
    <n v="370322"/>
    <n v="2537628"/>
    <n v="1514564"/>
    <m/>
    <m/>
    <n v="4169682"/>
    <n v="293636"/>
    <n v="2039248"/>
    <n v="1179480"/>
    <n v="1154343"/>
    <n v="4.8000000000000001E-2"/>
    <m/>
  </r>
  <r>
    <x v="1"/>
    <s v="CalWIN"/>
    <x v="5"/>
    <x v="5"/>
    <n v="56256.75"/>
    <n v="57278.25"/>
    <n v="105001.66666666667"/>
    <n v="108256.25"/>
    <n v="14234"/>
    <n v="62680"/>
    <n v="45559"/>
    <m/>
    <m/>
    <n v="110302"/>
    <n v="11104"/>
    <n v="48679"/>
    <n v="34447"/>
    <n v="45115"/>
    <n v="3.5999999999999997E-2"/>
    <m/>
  </r>
  <r>
    <x v="2"/>
    <s v="C-IV"/>
    <x v="5"/>
    <x v="5"/>
    <n v="78.25"/>
    <n v="80.583333333333329"/>
    <n v="140"/>
    <n v="140.83333333333334"/>
    <n v="19"/>
    <n v="60"/>
    <n v="0"/>
    <m/>
    <m/>
    <n v="141"/>
    <n v="14"/>
    <n v="52"/>
    <n v="0"/>
    <n v="36"/>
    <n v="6.0999999999999999E-2"/>
    <m/>
  </r>
  <r>
    <x v="3"/>
    <s v="C-IV"/>
    <x v="5"/>
    <x v="5"/>
    <n v="1602"/>
    <n v="1660.8333333333333"/>
    <n v="2902.0833333333335"/>
    <n v="3038"/>
    <n v="384"/>
    <n v="1479"/>
    <n v="117"/>
    <m/>
    <m/>
    <n v="3047"/>
    <n v="303"/>
    <n v="1097"/>
    <n v="71"/>
    <n v="672"/>
    <n v="4.9000000000000002E-2"/>
    <m/>
  </r>
  <r>
    <x v="4"/>
    <s v="C-IV"/>
    <x v="5"/>
    <x v="5"/>
    <n v="16863.833333333332"/>
    <n v="16659.5"/>
    <n v="30914.083333333332"/>
    <n v="30940.5"/>
    <n v="2568"/>
    <n v="15018"/>
    <n v="2775"/>
    <m/>
    <m/>
    <n v="31826"/>
    <n v="2062"/>
    <n v="12087"/>
    <n v="2244"/>
    <n v="10378"/>
    <n v="5.7000000000000002E-2"/>
    <m/>
  </r>
  <r>
    <x v="5"/>
    <s v="C-IV"/>
    <x v="5"/>
    <x v="5"/>
    <n v="2783.5833333333335"/>
    <n v="2797.25"/>
    <n v="5003.916666666667"/>
    <n v="5036.166666666667"/>
    <n v="749"/>
    <n v="2162"/>
    <n v="139"/>
    <m/>
    <m/>
    <n v="5042"/>
    <n v="599"/>
    <n v="1638"/>
    <n v="91"/>
    <n v="988"/>
    <n v="4.7E-2"/>
    <m/>
  </r>
  <r>
    <x v="6"/>
    <s v="C-IV"/>
    <x v="5"/>
    <x v="5"/>
    <n v="680.5"/>
    <n v="687.41666666666663"/>
    <n v="1479.25"/>
    <n v="1553.25"/>
    <n v="150"/>
    <n v="1162"/>
    <n v="627"/>
    <m/>
    <m/>
    <n v="1599"/>
    <n v="116"/>
    <n v="871"/>
    <n v="405"/>
    <n v="564"/>
    <n v="0.14299999999999999"/>
    <m/>
  </r>
  <r>
    <x v="7"/>
    <s v="CalWIN"/>
    <x v="5"/>
    <x v="5"/>
    <n v="31190.416666666668"/>
    <n v="31521.166666666668"/>
    <n v="61940.333333333336"/>
    <n v="62952.083333333336"/>
    <n v="6149"/>
    <n v="40757"/>
    <n v="18260"/>
    <m/>
    <m/>
    <n v="64569"/>
    <n v="4737"/>
    <n v="31871"/>
    <n v="13710"/>
    <n v="23320"/>
    <n v="3.7999999999999999E-2"/>
    <m/>
  </r>
  <r>
    <x v="8"/>
    <s v="C-IV"/>
    <x v="5"/>
    <x v="5"/>
    <n v="2568.0833333333335"/>
    <n v="2569.6666666666665"/>
    <n v="5166.5"/>
    <n v="5253.166666666667"/>
    <n v="388"/>
    <n v="2645"/>
    <n v="236"/>
    <m/>
    <m/>
    <n v="5310"/>
    <n v="298"/>
    <n v="2174"/>
    <n v="194"/>
    <n v="1715"/>
    <n v="6.4000000000000001E-2"/>
    <m/>
  </r>
  <r>
    <x v="9"/>
    <s v="C-IV"/>
    <x v="5"/>
    <x v="5"/>
    <n v="6579.666666666667"/>
    <n v="6796.333333333333"/>
    <n v="11469.916666666666"/>
    <n v="12018.75"/>
    <n v="1575"/>
    <n v="5792"/>
    <n v="982"/>
    <m/>
    <m/>
    <n v="12340"/>
    <n v="1273"/>
    <n v="4507"/>
    <n v="752"/>
    <n v="2823"/>
    <n v="4.3999999999999997E-2"/>
    <m/>
  </r>
  <r>
    <x v="10"/>
    <s v="CalWIN"/>
    <x v="5"/>
    <x v="5"/>
    <n v="95143.25"/>
    <n v="96942.75"/>
    <n v="218927.91666666666"/>
    <n v="224022.33333333334"/>
    <n v="11258"/>
    <n v="141201"/>
    <n v="66147"/>
    <m/>
    <m/>
    <n v="223724"/>
    <n v="8782"/>
    <n v="119527"/>
    <n v="53200"/>
    <n v="41278"/>
    <n v="8.5000000000000006E-2"/>
    <m/>
  </r>
  <r>
    <x v="11"/>
    <s v="C-IV"/>
    <x v="5"/>
    <x v="5"/>
    <n v="1487.75"/>
    <n v="1500.8333333333333"/>
    <n v="3311.0833333333335"/>
    <n v="3363.25"/>
    <n v="257"/>
    <n v="2216"/>
    <n v="808"/>
    <m/>
    <m/>
    <n v="3473"/>
    <n v="210"/>
    <n v="1711"/>
    <n v="582"/>
    <n v="1061"/>
    <n v="7.4999999999999997E-2"/>
    <m/>
  </r>
  <r>
    <x v="12"/>
    <s v="C-IV"/>
    <x v="5"/>
    <x v="5"/>
    <n v="11955.833333333334"/>
    <n v="12114.666666666666"/>
    <n v="20009.5"/>
    <n v="20413.75"/>
    <n v="1895"/>
    <n v="8887"/>
    <n v="1065"/>
    <m/>
    <m/>
    <n v="20828"/>
    <n v="1519"/>
    <n v="7142"/>
    <n v="883"/>
    <n v="5236"/>
    <n v="4.2000000000000003E-2"/>
    <m/>
  </r>
  <r>
    <x v="13"/>
    <s v="C-IV"/>
    <x v="5"/>
    <x v="5"/>
    <n v="17086"/>
    <n v="17266.5"/>
    <n v="40950.583333333336"/>
    <n v="41816.333333333336"/>
    <n v="3755"/>
    <n v="23942"/>
    <n v="27486"/>
    <m/>
    <m/>
    <n v="42372"/>
    <n v="3051"/>
    <n v="20091"/>
    <n v="21796"/>
    <n v="9988"/>
    <n v="0.191"/>
    <m/>
  </r>
  <r>
    <x v="14"/>
    <s v="C-IV"/>
    <x v="5"/>
    <x v="5"/>
    <n v="1022.1666666666666"/>
    <n v="1015.0833333333334"/>
    <n v="1961.1666666666667"/>
    <n v="1940.9166666666667"/>
    <n v="242"/>
    <n v="1033"/>
    <n v="254"/>
    <m/>
    <m/>
    <n v="1967"/>
    <n v="200"/>
    <n v="803"/>
    <n v="179"/>
    <n v="366"/>
    <n v="4.3999999999999997E-2"/>
    <m/>
  </r>
  <r>
    <x v="15"/>
    <s v="C-IV"/>
    <x v="5"/>
    <x v="5"/>
    <n v="68216.666666666672"/>
    <n v="68975.916666666672"/>
    <n v="157302.25"/>
    <n v="159899.5"/>
    <n v="9898"/>
    <n v="107711"/>
    <n v="46482"/>
    <m/>
    <m/>
    <n v="162379"/>
    <n v="7901"/>
    <n v="87057"/>
    <n v="34717"/>
    <n v="30862"/>
    <n v="9.1999999999999998E-2"/>
    <m/>
  </r>
  <r>
    <x v="16"/>
    <s v="C-IV"/>
    <x v="5"/>
    <x v="5"/>
    <n v="10606.083333333334"/>
    <n v="10631.5"/>
    <n v="23712.416666666668"/>
    <n v="24003"/>
    <n v="1385"/>
    <n v="15524"/>
    <n v="7192"/>
    <m/>
    <m/>
    <n v="24072"/>
    <n v="1109"/>
    <n v="12410"/>
    <n v="5356"/>
    <n v="4586"/>
    <n v="8.8999999999999996E-2"/>
    <m/>
  </r>
  <r>
    <x v="17"/>
    <s v="C-IV"/>
    <x v="5"/>
    <x v="5"/>
    <n v="6361.166666666667"/>
    <n v="6418.666666666667"/>
    <n v="11684.333333333334"/>
    <n v="11937.166666666666"/>
    <n v="1386"/>
    <n v="5850"/>
    <n v="1285"/>
    <m/>
    <m/>
    <n v="12066"/>
    <n v="1139"/>
    <n v="4619"/>
    <n v="956"/>
    <n v="3576"/>
    <n v="5.7000000000000002E-2"/>
    <m/>
  </r>
  <r>
    <x v="18"/>
    <s v="C-IV"/>
    <x v="5"/>
    <x v="5"/>
    <n v="1525.0833333333333"/>
    <n v="1564"/>
    <n v="3036.25"/>
    <n v="3113.6666666666665"/>
    <n v="239"/>
    <n v="1662"/>
    <n v="90"/>
    <m/>
    <m/>
    <n v="3256"/>
    <n v="199"/>
    <n v="1358"/>
    <n v="53"/>
    <n v="905"/>
    <n v="5.6000000000000001E-2"/>
    <m/>
  </r>
  <r>
    <x v="19"/>
    <s v="LRS"/>
    <x v="5"/>
    <x v="5"/>
    <n v="548238.91666666663"/>
    <n v="539484.91666666663"/>
    <n v="1084400.0833333333"/>
    <n v="1081619.3333333333"/>
    <n v="92270"/>
    <n v="660289"/>
    <n v="473516"/>
    <m/>
    <m/>
    <n v="1085717"/>
    <n v="73289"/>
    <n v="538420"/>
    <n v="376091"/>
    <n v="374280"/>
    <n v="4.7E-2"/>
    <m/>
  </r>
  <r>
    <x v="20"/>
    <s v="C-IV"/>
    <x v="5"/>
    <x v="5"/>
    <n v="11304.25"/>
    <n v="11497.833333333334"/>
    <n v="27320.166666666668"/>
    <n v="28161.083333333332"/>
    <n v="1343"/>
    <n v="20086"/>
    <n v="11372"/>
    <m/>
    <m/>
    <n v="27952"/>
    <n v="1038"/>
    <n v="16653"/>
    <n v="9131"/>
    <n v="4467"/>
    <n v="8.1000000000000003E-2"/>
    <m/>
  </r>
  <r>
    <x v="21"/>
    <s v="C-IV"/>
    <x v="5"/>
    <x v="5"/>
    <n v="5982.916666666667"/>
    <n v="5969.25"/>
    <n v="9827.0833333333339"/>
    <n v="9875"/>
    <n v="1655"/>
    <n v="5609"/>
    <n v="4837"/>
    <m/>
    <m/>
    <n v="9990"/>
    <n v="1341"/>
    <n v="4444"/>
    <n v="3839"/>
    <n v="2720"/>
    <n v="2.9000000000000001E-2"/>
    <m/>
  </r>
  <r>
    <x v="22"/>
    <s v="C-IV"/>
    <x v="5"/>
    <x v="5"/>
    <n v="1029.25"/>
    <n v="1017.0833333333334"/>
    <n v="1887.3333333333333"/>
    <n v="1853.25"/>
    <n v="289"/>
    <n v="853"/>
    <n v="52"/>
    <m/>
    <m/>
    <n v="1886"/>
    <n v="238"/>
    <n v="631"/>
    <n v="41"/>
    <n v="426"/>
    <n v="5.8999999999999997E-2"/>
    <m/>
  </r>
  <r>
    <x v="23"/>
    <s v="C-IV"/>
    <x v="5"/>
    <x v="5"/>
    <n v="6264.583333333333"/>
    <n v="6286.5"/>
    <n v="11591.166666666666"/>
    <n v="11737.416666666666"/>
    <n v="1257"/>
    <n v="6338"/>
    <n v="2046"/>
    <m/>
    <m/>
    <n v="12068"/>
    <n v="1032"/>
    <n v="4983"/>
    <n v="1579"/>
    <n v="3031"/>
    <n v="4.4999999999999998E-2"/>
    <m/>
  </r>
  <r>
    <x v="24"/>
    <s v="C-IV"/>
    <x v="5"/>
    <x v="5"/>
    <n v="23147.166666666668"/>
    <n v="23506.833333333332"/>
    <n v="53174"/>
    <n v="54391.666666666664"/>
    <n v="3019"/>
    <n v="35812"/>
    <n v="17605"/>
    <m/>
    <m/>
    <n v="55087"/>
    <n v="2420"/>
    <n v="29720"/>
    <n v="13709"/>
    <n v="10549"/>
    <n v="9.2999999999999999E-2"/>
    <m/>
  </r>
  <r>
    <x v="25"/>
    <s v="C-IV"/>
    <x v="5"/>
    <x v="5"/>
    <n v="576.25"/>
    <n v="551.66666666666663"/>
    <n v="1197"/>
    <n v="1172.5"/>
    <n v="85"/>
    <n v="635"/>
    <n v="50"/>
    <m/>
    <m/>
    <n v="1177"/>
    <n v="66"/>
    <n v="516"/>
    <n v="37"/>
    <n v="410"/>
    <n v="0.08"/>
    <m/>
  </r>
  <r>
    <x v="26"/>
    <s v="C-IV"/>
    <x v="5"/>
    <x v="5"/>
    <n v="393.83333333333331"/>
    <n v="413.91666666666669"/>
    <n v="682.75"/>
    <n v="699.33333333333337"/>
    <n v="86"/>
    <n v="436"/>
    <n v="233"/>
    <m/>
    <m/>
    <n v="689"/>
    <n v="63"/>
    <n v="289"/>
    <n v="133"/>
    <n v="97"/>
    <n v="4.3999999999999997E-2"/>
    <m/>
  </r>
  <r>
    <x v="27"/>
    <s v="C-IV"/>
    <x v="5"/>
    <x v="5"/>
    <n v="20293.333333333332"/>
    <n v="21141.083333333332"/>
    <n v="44718.5"/>
    <n v="46717.25"/>
    <n v="3814"/>
    <n v="38798"/>
    <n v="31264"/>
    <m/>
    <m/>
    <n v="44731"/>
    <n v="2961"/>
    <n v="27047"/>
    <n v="20232"/>
    <n v="7831"/>
    <n v="7.1999999999999995E-2"/>
    <m/>
  </r>
  <r>
    <x v="28"/>
    <s v="C-IV"/>
    <x v="5"/>
    <x v="5"/>
    <n v="3055"/>
    <n v="3191.6666666666665"/>
    <n v="6075.166666666667"/>
    <n v="6396.166666666667"/>
    <n v="764"/>
    <n v="4556"/>
    <n v="3345"/>
    <m/>
    <m/>
    <n v="6434"/>
    <n v="604"/>
    <n v="3318"/>
    <n v="2360"/>
    <n v="1970"/>
    <n v="3.6999999999999998E-2"/>
    <m/>
  </r>
  <r>
    <x v="29"/>
    <s v="C-IV"/>
    <x v="5"/>
    <x v="5"/>
    <n v="4065.3333333333335"/>
    <n v="4119.25"/>
    <n v="6983.166666666667"/>
    <n v="7131.916666666667"/>
    <n v="1062"/>
    <n v="3286"/>
    <n v="301"/>
    <m/>
    <m/>
    <n v="7327"/>
    <n v="843"/>
    <n v="2471"/>
    <n v="214"/>
    <n v="1868"/>
    <n v="4.1000000000000002E-2"/>
    <m/>
  </r>
  <r>
    <x v="30"/>
    <s v="CalWIN"/>
    <x v="5"/>
    <x v="5"/>
    <n v="113075.75"/>
    <n v="116210.66666666667"/>
    <n v="227217.08333333334"/>
    <n v="235735.33333333334"/>
    <n v="27116"/>
    <n v="155269"/>
    <n v="128041"/>
    <m/>
    <m/>
    <n v="240492"/>
    <n v="21610"/>
    <n v="124697"/>
    <n v="101791"/>
    <n v="67526"/>
    <n v="3.5000000000000003E-2"/>
    <m/>
  </r>
  <r>
    <x v="31"/>
    <s v="CalWIN"/>
    <x v="5"/>
    <x v="5"/>
    <n v="8497"/>
    <n v="8725.5"/>
    <n v="15803.75"/>
    <n v="16343.916666666666"/>
    <n v="2158"/>
    <n v="8872"/>
    <n v="2218"/>
    <m/>
    <m/>
    <n v="16285"/>
    <n v="1718"/>
    <n v="6464"/>
    <n v="1607"/>
    <n v="5003"/>
    <n v="3.7999999999999999E-2"/>
    <m/>
  </r>
  <r>
    <x v="32"/>
    <s v="C-IV"/>
    <x v="5"/>
    <x v="5"/>
    <n v="1159.9166666666667"/>
    <n v="1140.75"/>
    <n v="2096.5"/>
    <n v="2064.25"/>
    <n v="220"/>
    <n v="958"/>
    <n v="68"/>
    <m/>
    <m/>
    <n v="2058"/>
    <n v="174"/>
    <n v="736"/>
    <n v="47"/>
    <n v="633"/>
    <n v="8.8999999999999996E-2"/>
    <m/>
  </r>
  <r>
    <x v="33"/>
    <s v="C-IV"/>
    <x v="5"/>
    <x v="5"/>
    <n v="119807.75"/>
    <n v="122659.16666666667"/>
    <n v="262749.08333333331"/>
    <n v="271076"/>
    <n v="22037"/>
    <n v="171534"/>
    <n v="73416"/>
    <m/>
    <m/>
    <n v="273130"/>
    <n v="17466"/>
    <n v="135592"/>
    <n v="55786"/>
    <n v="58028"/>
    <n v="5.1999999999999998E-2"/>
    <m/>
  </r>
  <r>
    <x v="34"/>
    <s v="CalWIN"/>
    <x v="5"/>
    <x v="5"/>
    <n v="96469.083333333328"/>
    <n v="98310.416666666672"/>
    <n v="201681.16666666666"/>
    <n v="205982.83333333334"/>
    <n v="14387"/>
    <n v="117949"/>
    <n v="57865"/>
    <m/>
    <m/>
    <n v="209537"/>
    <n v="11247"/>
    <n v="96865"/>
    <n v="47124"/>
    <n v="61582"/>
    <n v="4.5999999999999999E-2"/>
    <m/>
  </r>
  <r>
    <x v="35"/>
    <s v="C-IV"/>
    <x v="5"/>
    <x v="5"/>
    <n v="2131.5"/>
    <n v="2226.1666666666665"/>
    <n v="4679.833333333333"/>
    <n v="4954.666666666667"/>
    <n v="438"/>
    <n v="3471"/>
    <n v="1985"/>
    <m/>
    <m/>
    <n v="4956"/>
    <n v="335"/>
    <n v="2599"/>
    <n v="1366"/>
    <n v="874"/>
    <n v="5.8999999999999997E-2"/>
    <m/>
  </r>
  <r>
    <x v="36"/>
    <s v="C-IV"/>
    <x v="5"/>
    <x v="5"/>
    <n v="161508.16666666666"/>
    <n v="166402.25"/>
    <n v="350349.5"/>
    <n v="362853.5"/>
    <n v="27050"/>
    <n v="221655"/>
    <n v="77611"/>
    <m/>
    <m/>
    <n v="366031"/>
    <n v="21239"/>
    <n v="179841"/>
    <n v="60407"/>
    <n v="66585"/>
    <n v="4.9000000000000002E-2"/>
    <m/>
  </r>
  <r>
    <x v="37"/>
    <s v="CalWIN"/>
    <x v="5"/>
    <x v="5"/>
    <n v="133001.16666666666"/>
    <n v="134121.83333333334"/>
    <n v="264221.83333333331"/>
    <n v="269769.5"/>
    <n v="32622"/>
    <n v="157645"/>
    <n v="118919"/>
    <m/>
    <m/>
    <n v="274973"/>
    <n v="25554"/>
    <n v="124285"/>
    <n v="92716"/>
    <n v="74300"/>
    <n v="0.04"/>
    <m/>
  </r>
  <r>
    <x v="38"/>
    <s v="CalWIN"/>
    <x v="5"/>
    <x v="5"/>
    <n v="33467.75"/>
    <n v="33958.833333333336"/>
    <n v="49826.833333333336"/>
    <n v="50941.75"/>
    <n v="12059"/>
    <n v="21826"/>
    <n v="28402"/>
    <m/>
    <m/>
    <n v="52826"/>
    <n v="9768"/>
    <n v="17152"/>
    <n v="21827"/>
    <n v="35747"/>
    <n v="2.9000000000000001E-2"/>
    <m/>
  </r>
  <r>
    <x v="39"/>
    <s v="C-IV"/>
    <x v="5"/>
    <x v="5"/>
    <n v="46849.5"/>
    <n v="48347.333333333336"/>
    <n v="103075.58333333333"/>
    <n v="107330.58333333333"/>
    <n v="7391"/>
    <n v="68847"/>
    <n v="26006"/>
    <m/>
    <m/>
    <n v="108560"/>
    <n v="5999"/>
    <n v="55568"/>
    <n v="20009"/>
    <n v="26463"/>
    <n v="7.0000000000000007E-2"/>
    <m/>
  </r>
  <r>
    <x v="40"/>
    <s v="CalWIN"/>
    <x v="5"/>
    <x v="5"/>
    <n v="9394.0833333333339"/>
    <n v="9538.25"/>
    <n v="16398.916666666668"/>
    <n v="16939.75"/>
    <n v="2112"/>
    <n v="9697"/>
    <n v="3999"/>
    <m/>
    <m/>
    <n v="17448"/>
    <n v="1680"/>
    <n v="7292"/>
    <n v="2939"/>
    <n v="3913"/>
    <n v="3.5999999999999997E-2"/>
    <m/>
  </r>
  <r>
    <x v="41"/>
    <s v="CalWIN"/>
    <x v="5"/>
    <x v="5"/>
    <n v="13002.666666666666"/>
    <n v="13596.416666666666"/>
    <n v="24728.333333333332"/>
    <n v="26110.416666666668"/>
    <n v="4460"/>
    <n v="17765"/>
    <n v="14947"/>
    <m/>
    <m/>
    <n v="26390"/>
    <n v="3503"/>
    <n v="13330"/>
    <n v="11267"/>
    <n v="9550"/>
    <n v="2.7E-2"/>
    <m/>
  </r>
  <r>
    <x v="42"/>
    <s v="CalWIN"/>
    <x v="5"/>
    <x v="5"/>
    <n v="19351.416666666668"/>
    <n v="18752.333333333332"/>
    <n v="38251.25"/>
    <n v="38107.166666666664"/>
    <n v="3231"/>
    <n v="28186"/>
    <n v="20029"/>
    <m/>
    <m/>
    <n v="38269"/>
    <n v="2583"/>
    <n v="20842"/>
    <n v="14114"/>
    <n v="7869"/>
    <n v="4.4999999999999998E-2"/>
    <m/>
  </r>
  <r>
    <x v="43"/>
    <s v="CalWIN"/>
    <x v="5"/>
    <x v="5"/>
    <n v="45129.5"/>
    <n v="47339.666666666664"/>
    <n v="86571.083333333328"/>
    <n v="92083.25"/>
    <n v="12738"/>
    <n v="56241"/>
    <n v="49720"/>
    <m/>
    <m/>
    <n v="91533"/>
    <n v="10140"/>
    <n v="43581"/>
    <n v="38302"/>
    <n v="40724"/>
    <n v="3.2000000000000001E-2"/>
    <m/>
  </r>
  <r>
    <x v="44"/>
    <s v="CalWIN"/>
    <x v="5"/>
    <x v="5"/>
    <n v="14438.666666666666"/>
    <n v="14471.583333333334"/>
    <n v="25510.75"/>
    <n v="25965.5"/>
    <n v="3069"/>
    <n v="15000"/>
    <n v="12220"/>
    <m/>
    <m/>
    <n v="25506"/>
    <n v="2478"/>
    <n v="11455"/>
    <n v="8750"/>
    <n v="4625"/>
    <n v="5.7000000000000002E-2"/>
    <m/>
  </r>
  <r>
    <x v="45"/>
    <s v="C-IV"/>
    <x v="5"/>
    <x v="5"/>
    <n v="12308.666666666666"/>
    <n v="12400.5"/>
    <n v="22968"/>
    <n v="23247.583333333332"/>
    <n v="2103"/>
    <n v="12053"/>
    <n v="572"/>
    <m/>
    <m/>
    <n v="23802"/>
    <n v="1672"/>
    <n v="9275"/>
    <n v="413"/>
    <n v="9049"/>
    <n v="5.8000000000000003E-2"/>
    <m/>
  </r>
  <r>
    <x v="46"/>
    <s v="C-IV"/>
    <x v="5"/>
    <x v="5"/>
    <n v="152.08333333333334"/>
    <n v="161"/>
    <n v="255.66666666666666"/>
    <n v="272.41666666666669"/>
    <n v="55"/>
    <n v="96"/>
    <n v="7"/>
    <m/>
    <m/>
    <n v="272"/>
    <n v="47"/>
    <n v="73"/>
    <n v="5"/>
    <n v="79"/>
    <n v="6.5000000000000002E-2"/>
    <m/>
  </r>
  <r>
    <x v="47"/>
    <s v="C-IV"/>
    <x v="5"/>
    <x v="5"/>
    <n v="3117.6666666666665"/>
    <n v="3096.0833333333335"/>
    <n v="6370.75"/>
    <n v="6418.75"/>
    <n v="621"/>
    <n v="3324"/>
    <n v="320"/>
    <m/>
    <m/>
    <n v="6403"/>
    <n v="504"/>
    <n v="2622"/>
    <n v="219"/>
    <n v="2334"/>
    <n v="7.1999999999999995E-2"/>
    <m/>
  </r>
  <r>
    <x v="48"/>
    <s v="CalWIN"/>
    <x v="5"/>
    <x v="5"/>
    <n v="20698"/>
    <n v="21073.416666666668"/>
    <n v="38454.916666666664"/>
    <n v="39571.75"/>
    <n v="3956"/>
    <n v="23191"/>
    <n v="8436"/>
    <m/>
    <m/>
    <n v="40602"/>
    <n v="3122"/>
    <n v="18023"/>
    <n v="6195"/>
    <n v="11067"/>
    <n v="4.8000000000000001E-2"/>
    <m/>
  </r>
  <r>
    <x v="49"/>
    <s v="CalWIN"/>
    <x v="5"/>
    <x v="5"/>
    <n v="16820.083333333332"/>
    <n v="17282.083333333332"/>
    <n v="29291.416666666668"/>
    <n v="30380.166666666668"/>
    <n v="4435"/>
    <n v="18889"/>
    <n v="12107"/>
    <m/>
    <m/>
    <n v="31244"/>
    <n v="3560"/>
    <n v="14220"/>
    <n v="9052"/>
    <n v="8029"/>
    <n v="3.4000000000000002E-2"/>
    <m/>
  </r>
  <r>
    <x v="50"/>
    <s v="C-IV"/>
    <x v="5"/>
    <x v="5"/>
    <n v="38418"/>
    <n v="39581.333333333336"/>
    <n v="80035.416666666672"/>
    <n v="82744.083333333328"/>
    <n v="5863"/>
    <n v="50355"/>
    <n v="20060"/>
    <m/>
    <m/>
    <n v="83867"/>
    <n v="4760"/>
    <n v="40179"/>
    <n v="15443"/>
    <n v="19222"/>
    <n v="7.4999999999999997E-2"/>
    <m/>
  </r>
  <r>
    <x v="51"/>
    <s v="C-IV"/>
    <x v="5"/>
    <x v="5"/>
    <n v="5313.5"/>
    <n v="5495.416666666667"/>
    <n v="12131.25"/>
    <n v="12581.666666666666"/>
    <n v="773"/>
    <n v="7883"/>
    <n v="2782"/>
    <m/>
    <m/>
    <n v="12660"/>
    <n v="628"/>
    <n v="6282"/>
    <n v="2042"/>
    <n v="3766"/>
    <n v="8.6999999999999994E-2"/>
    <m/>
  </r>
  <r>
    <x v="52"/>
    <s v="C-IV"/>
    <x v="5"/>
    <x v="5"/>
    <n v="4191.583333333333"/>
    <n v="4271.75"/>
    <n v="9007.9166666666661"/>
    <n v="9219"/>
    <n v="733"/>
    <n v="5794"/>
    <n v="1513"/>
    <m/>
    <m/>
    <n v="9564"/>
    <n v="559"/>
    <n v="4505"/>
    <n v="1138"/>
    <n v="2945"/>
    <n v="6.4000000000000001E-2"/>
    <m/>
  </r>
  <r>
    <x v="53"/>
    <s v="C-IV"/>
    <x v="5"/>
    <x v="5"/>
    <n v="978.83333333333337"/>
    <n v="971.25"/>
    <n v="1674.75"/>
    <n v="1699.3333333333333"/>
    <n v="212"/>
    <n v="699"/>
    <n v="17"/>
    <m/>
    <m/>
    <n v="1700"/>
    <n v="160"/>
    <n v="532"/>
    <n v="14"/>
    <n v="614"/>
    <n v="0.06"/>
    <m/>
  </r>
  <r>
    <x v="54"/>
    <s v="CalWIN"/>
    <x v="5"/>
    <x v="5"/>
    <n v="50745.25"/>
    <n v="51259.75"/>
    <n v="116724.08333333333"/>
    <n v="118686.75"/>
    <n v="7325"/>
    <n v="76238"/>
    <n v="47053"/>
    <m/>
    <m/>
    <n v="120830"/>
    <n v="5907"/>
    <n v="64931"/>
    <n v="38463"/>
    <n v="17521"/>
    <n v="0.104"/>
    <m/>
  </r>
  <r>
    <x v="55"/>
    <s v="C-IV"/>
    <x v="5"/>
    <x v="5"/>
    <n v="2706.25"/>
    <n v="2840.0833333333335"/>
    <n v="4732.166666666667"/>
    <n v="4984.666666666667"/>
    <n v="727"/>
    <n v="2360"/>
    <n v="101"/>
    <m/>
    <m/>
    <n v="5071"/>
    <n v="578"/>
    <n v="1760"/>
    <n v="74"/>
    <n v="1540"/>
    <n v="5.3999999999999999E-2"/>
    <m/>
  </r>
  <r>
    <x v="56"/>
    <s v="CalWIN"/>
    <x v="5"/>
    <x v="5"/>
    <n v="34429.333333333336"/>
    <n v="35321.666666666664"/>
    <n v="67606"/>
    <n v="70145.583333333328"/>
    <n v="7668"/>
    <n v="47074"/>
    <n v="34039"/>
    <m/>
    <m/>
    <n v="71491"/>
    <n v="6080"/>
    <n v="35864"/>
    <n v="25344"/>
    <n v="14726"/>
    <n v="4.4999999999999998E-2"/>
    <m/>
  </r>
  <r>
    <x v="57"/>
    <s v="CalWIN"/>
    <x v="5"/>
    <x v="5"/>
    <n v="9995.8333333333339"/>
    <n v="9994.5"/>
    <n v="18445.666666666668"/>
    <n v="19071.333333333332"/>
    <n v="1808"/>
    <n v="10777"/>
    <n v="6293"/>
    <m/>
    <m/>
    <n v="19549"/>
    <n v="1435"/>
    <n v="8311"/>
    <n v="4687"/>
    <n v="5077"/>
    <n v="0.05"/>
    <m/>
  </r>
  <r>
    <x v="58"/>
    <s v="C-IV"/>
    <x v="5"/>
    <x v="5"/>
    <n v="6014.5"/>
    <n v="5984.416666666667"/>
    <n v="12921.25"/>
    <n v="12919.083333333334"/>
    <n v="780"/>
    <n v="7501"/>
    <n v="1693"/>
    <m/>
    <m/>
    <n v="13262"/>
    <n v="619"/>
    <n v="6186"/>
    <n v="1337"/>
    <n v="3621"/>
    <n v="7.4999999999999997E-2"/>
    <m/>
  </r>
  <r>
    <x v="0"/>
    <s v="n/a"/>
    <x v="6"/>
    <x v="6"/>
    <n v="1946340.9166666667"/>
    <n v="1898515.9166666667"/>
    <m/>
    <m/>
    <m/>
    <m/>
    <m/>
    <m/>
    <m/>
    <n v="4009061"/>
    <n v="322094"/>
    <n v="1913457"/>
    <n v="1093944"/>
    <m/>
    <m/>
    <m/>
  </r>
  <r>
    <x v="1"/>
    <s v="CalWIN"/>
    <x v="6"/>
    <x v="6"/>
    <n v="63464.25"/>
    <n v="62847.666666666664"/>
    <m/>
    <m/>
    <m/>
    <m/>
    <m/>
    <m/>
    <m/>
    <n v="103428"/>
    <n v="11501"/>
    <n v="44043"/>
    <n v="30654"/>
    <m/>
    <m/>
    <m/>
  </r>
  <r>
    <x v="2"/>
    <s v="C-IV"/>
    <x v="6"/>
    <x v="6"/>
    <n v="88.916666666666671"/>
    <n v="82.083333333333329"/>
    <m/>
    <m/>
    <m/>
    <m/>
    <m/>
    <m/>
    <m/>
    <n v="121"/>
    <n v="14"/>
    <n v="39"/>
    <n v="0"/>
    <m/>
    <m/>
    <m/>
  </r>
  <r>
    <x v="3"/>
    <s v="C-IV"/>
    <x v="6"/>
    <x v="6"/>
    <n v="1699"/>
    <n v="1720.1666666666667"/>
    <m/>
    <m/>
    <m/>
    <m/>
    <m/>
    <m/>
    <m/>
    <n v="2741"/>
    <n v="323"/>
    <n v="973"/>
    <n v="64"/>
    <m/>
    <m/>
    <m/>
  </r>
  <r>
    <x v="4"/>
    <s v="C-IV"/>
    <x v="6"/>
    <x v="6"/>
    <n v="14614.083333333334"/>
    <n v="14297.166666666666"/>
    <m/>
    <m/>
    <m/>
    <m/>
    <m/>
    <m/>
    <m/>
    <n v="31270"/>
    <n v="2273"/>
    <n v="11692"/>
    <n v="2010"/>
    <m/>
    <m/>
    <m/>
  </r>
  <r>
    <x v="5"/>
    <s v="C-IV"/>
    <x v="6"/>
    <x v="6"/>
    <n v="2574.5"/>
    <n v="2543.1666666666665"/>
    <m/>
    <m/>
    <m/>
    <m/>
    <m/>
    <m/>
    <m/>
    <n v="4955"/>
    <n v="620"/>
    <n v="1623"/>
    <n v="77"/>
    <m/>
    <m/>
    <m/>
  </r>
  <r>
    <x v="6"/>
    <s v="C-IV"/>
    <x v="6"/>
    <x v="6"/>
    <n v="712.41666666666663"/>
    <n v="697.33333333333337"/>
    <m/>
    <m/>
    <m/>
    <m/>
    <m/>
    <m/>
    <m/>
    <n v="1474"/>
    <n v="121"/>
    <n v="753"/>
    <n v="381"/>
    <m/>
    <m/>
    <m/>
  </r>
  <r>
    <x v="7"/>
    <s v="CalWIN"/>
    <x v="6"/>
    <x v="6"/>
    <n v="33275.5"/>
    <n v="33232.5"/>
    <m/>
    <m/>
    <m/>
    <m/>
    <m/>
    <m/>
    <m/>
    <n v="62002"/>
    <n v="5269"/>
    <n v="29860"/>
    <n v="12644"/>
    <m/>
    <m/>
    <m/>
  </r>
  <r>
    <x v="8"/>
    <s v="C-IV"/>
    <x v="6"/>
    <x v="6"/>
    <n v="2526.1666666666665"/>
    <n v="2571.1666666666665"/>
    <m/>
    <m/>
    <m/>
    <m/>
    <m/>
    <m/>
    <m/>
    <n v="5025"/>
    <n v="328"/>
    <n v="2009"/>
    <n v="192"/>
    <m/>
    <m/>
    <m/>
  </r>
  <r>
    <x v="9"/>
    <s v="C-IV"/>
    <x v="6"/>
    <x v="6"/>
    <n v="6369.666666666667"/>
    <n v="6299.75"/>
    <m/>
    <m/>
    <m/>
    <m/>
    <m/>
    <m/>
    <m/>
    <n v="11279"/>
    <n v="1272"/>
    <n v="4054"/>
    <n v="665"/>
    <m/>
    <m/>
    <m/>
  </r>
  <r>
    <x v="10"/>
    <s v="CalWIN"/>
    <x v="6"/>
    <x v="6"/>
    <n v="91823.916666666672"/>
    <n v="90446.916666666672"/>
    <m/>
    <m/>
    <m/>
    <m/>
    <m/>
    <m/>
    <m/>
    <n v="212769"/>
    <n v="9095"/>
    <n v="112941"/>
    <n v="48747"/>
    <m/>
    <m/>
    <m/>
  </r>
  <r>
    <x v="11"/>
    <s v="C-IV"/>
    <x v="6"/>
    <x v="6"/>
    <n v="1424.5"/>
    <n v="1414.9166666666667"/>
    <m/>
    <m/>
    <m/>
    <m/>
    <m/>
    <m/>
    <m/>
    <n v="3431"/>
    <n v="244"/>
    <n v="1670"/>
    <n v="520"/>
    <m/>
    <m/>
    <m/>
  </r>
  <r>
    <x v="12"/>
    <s v="C-IV"/>
    <x v="6"/>
    <x v="6"/>
    <n v="8652.5"/>
    <n v="8283.6666666666661"/>
    <m/>
    <m/>
    <m/>
    <m/>
    <m/>
    <m/>
    <m/>
    <n v="20001"/>
    <n v="1663"/>
    <n v="6579"/>
    <n v="756"/>
    <m/>
    <m/>
    <m/>
  </r>
  <r>
    <x v="13"/>
    <s v="C-IV"/>
    <x v="6"/>
    <x v="6"/>
    <n v="14566.916666666666"/>
    <n v="14327"/>
    <m/>
    <m/>
    <m/>
    <m/>
    <m/>
    <m/>
    <m/>
    <n v="40224"/>
    <n v="3134"/>
    <n v="18884"/>
    <n v="20717"/>
    <m/>
    <m/>
    <m/>
  </r>
  <r>
    <x v="14"/>
    <s v="C-IV"/>
    <x v="6"/>
    <x v="6"/>
    <n v="1019.0833333333334"/>
    <n v="994.58333333333337"/>
    <m/>
    <m/>
    <m/>
    <m/>
    <m/>
    <m/>
    <m/>
    <n v="1943"/>
    <n v="218"/>
    <n v="764"/>
    <n v="148"/>
    <m/>
    <m/>
    <m/>
  </r>
  <r>
    <x v="15"/>
    <s v="C-IV"/>
    <x v="6"/>
    <x v="6"/>
    <n v="59492.25"/>
    <n v="58839.5"/>
    <m/>
    <m/>
    <m/>
    <m/>
    <m/>
    <m/>
    <m/>
    <n v="156359"/>
    <n v="8501"/>
    <n v="83589"/>
    <n v="33485"/>
    <m/>
    <m/>
    <m/>
  </r>
  <r>
    <x v="16"/>
    <s v="C-IV"/>
    <x v="6"/>
    <x v="6"/>
    <n v="9914"/>
    <n v="9779.5"/>
    <m/>
    <m/>
    <m/>
    <m/>
    <m/>
    <m/>
    <m/>
    <n v="23349"/>
    <n v="1183"/>
    <n v="11878"/>
    <n v="5024"/>
    <m/>
    <m/>
    <m/>
  </r>
  <r>
    <x v="17"/>
    <s v="C-IV"/>
    <x v="6"/>
    <x v="6"/>
    <n v="5169.333333333333"/>
    <n v="5125.833333333333"/>
    <m/>
    <m/>
    <m/>
    <m/>
    <m/>
    <m/>
    <m/>
    <n v="14094"/>
    <n v="1565"/>
    <n v="5131"/>
    <n v="1278"/>
    <m/>
    <m/>
    <m/>
  </r>
  <r>
    <x v="18"/>
    <s v="C-IV"/>
    <x v="6"/>
    <x v="6"/>
    <n v="1430.25"/>
    <n v="1410.6666666666667"/>
    <m/>
    <m/>
    <m/>
    <m/>
    <m/>
    <m/>
    <m/>
    <n v="2919"/>
    <n v="227"/>
    <n v="1201"/>
    <n v="51"/>
    <m/>
    <m/>
    <m/>
  </r>
  <r>
    <x v="19"/>
    <s v="LRS"/>
    <x v="6"/>
    <x v="6"/>
    <n v="555795.16666666663"/>
    <n v="539760"/>
    <m/>
    <m/>
    <m/>
    <m/>
    <m/>
    <m/>
    <m/>
    <n v="1098306"/>
    <n v="91132"/>
    <n v="520268"/>
    <n v="363721"/>
    <m/>
    <m/>
    <m/>
  </r>
  <r>
    <x v="20"/>
    <s v="C-IV"/>
    <x v="6"/>
    <x v="6"/>
    <n v="10640.833333333334"/>
    <n v="10459.166666666666"/>
    <m/>
    <m/>
    <m/>
    <m/>
    <m/>
    <m/>
    <m/>
    <n v="26781"/>
    <n v="1154"/>
    <n v="15793"/>
    <n v="8581"/>
    <m/>
    <m/>
    <m/>
  </r>
  <r>
    <x v="21"/>
    <s v="C-IV"/>
    <x v="6"/>
    <x v="6"/>
    <n v="5720.916666666667"/>
    <n v="5607.166666666667"/>
    <m/>
    <m/>
    <m/>
    <m/>
    <m/>
    <m/>
    <m/>
    <n v="9956"/>
    <n v="1488"/>
    <n v="4263"/>
    <n v="3685"/>
    <m/>
    <m/>
    <m/>
  </r>
  <r>
    <x v="22"/>
    <s v="C-IV"/>
    <x v="6"/>
    <x v="6"/>
    <n v="926.5"/>
    <n v="886"/>
    <m/>
    <m/>
    <m/>
    <m/>
    <m/>
    <m/>
    <m/>
    <n v="1843"/>
    <n v="252"/>
    <n v="633"/>
    <n v="38"/>
    <m/>
    <m/>
    <m/>
  </r>
  <r>
    <x v="23"/>
    <s v="C-IV"/>
    <x v="6"/>
    <x v="6"/>
    <n v="6983.333333333333"/>
    <n v="7083.833333333333"/>
    <m/>
    <m/>
    <m/>
    <m/>
    <m/>
    <m/>
    <m/>
    <n v="11570"/>
    <n v="1150"/>
    <n v="4668"/>
    <n v="1553"/>
    <m/>
    <m/>
    <m/>
  </r>
  <r>
    <x v="24"/>
    <s v="C-IV"/>
    <x v="6"/>
    <x v="6"/>
    <n v="22825.916666666668"/>
    <n v="22424.666666666668"/>
    <m/>
    <m/>
    <m/>
    <m/>
    <m/>
    <m/>
    <m/>
    <n v="52225"/>
    <n v="2557"/>
    <n v="27778"/>
    <n v="12859"/>
    <m/>
    <m/>
    <m/>
  </r>
  <r>
    <x v="25"/>
    <s v="C-IV"/>
    <x v="6"/>
    <x v="6"/>
    <n v="421"/>
    <n v="428.25"/>
    <m/>
    <m/>
    <m/>
    <m/>
    <m/>
    <m/>
    <m/>
    <n v="1247"/>
    <n v="73"/>
    <n v="512"/>
    <n v="51"/>
    <m/>
    <m/>
    <m/>
  </r>
  <r>
    <x v="26"/>
    <s v="C-IV"/>
    <x v="6"/>
    <x v="6"/>
    <n v="385.33333333333331"/>
    <n v="391.91666666666669"/>
    <m/>
    <m/>
    <m/>
    <m/>
    <m/>
    <m/>
    <m/>
    <n v="663"/>
    <n v="58"/>
    <n v="273"/>
    <n v="114"/>
    <m/>
    <m/>
    <m/>
  </r>
  <r>
    <x v="27"/>
    <s v="C-IV"/>
    <x v="6"/>
    <x v="6"/>
    <n v="20616.166666666668"/>
    <n v="20129.916666666668"/>
    <m/>
    <m/>
    <m/>
    <m/>
    <m/>
    <m/>
    <m/>
    <n v="41004"/>
    <n v="2939"/>
    <n v="24569"/>
    <n v="18334"/>
    <m/>
    <m/>
    <m/>
  </r>
  <r>
    <x v="28"/>
    <s v="C-IV"/>
    <x v="6"/>
    <x v="6"/>
    <n v="3264.8333333333335"/>
    <n v="3367.3333333333335"/>
    <m/>
    <m/>
    <m/>
    <m/>
    <m/>
    <m/>
    <m/>
    <n v="5880"/>
    <n v="633"/>
    <n v="3004"/>
    <n v="2117"/>
    <m/>
    <m/>
    <m/>
  </r>
  <r>
    <x v="29"/>
    <s v="C-IV"/>
    <x v="6"/>
    <x v="6"/>
    <n v="3880.5833333333335"/>
    <n v="3808.5"/>
    <m/>
    <m/>
    <m/>
    <m/>
    <m/>
    <m/>
    <m/>
    <n v="7299"/>
    <n v="890"/>
    <n v="2422"/>
    <n v="200"/>
    <m/>
    <m/>
    <m/>
  </r>
  <r>
    <x v="30"/>
    <s v="CalWIN"/>
    <x v="6"/>
    <x v="6"/>
    <n v="106478.25"/>
    <n v="102002.58333333333"/>
    <m/>
    <m/>
    <m/>
    <m/>
    <m/>
    <m/>
    <m/>
    <n v="221511"/>
    <n v="22192"/>
    <n v="112029"/>
    <n v="90413"/>
    <m/>
    <m/>
    <m/>
  </r>
  <r>
    <x v="31"/>
    <s v="CalWIN"/>
    <x v="6"/>
    <x v="6"/>
    <n v="8544.25"/>
    <n v="8276.5"/>
    <m/>
    <m/>
    <m/>
    <m/>
    <m/>
    <m/>
    <m/>
    <n v="14868"/>
    <n v="1828"/>
    <n v="5725"/>
    <n v="1426"/>
    <m/>
    <m/>
    <m/>
  </r>
  <r>
    <x v="32"/>
    <s v="C-IV"/>
    <x v="6"/>
    <x v="6"/>
    <n v="803.66666666666663"/>
    <n v="783.41666666666663"/>
    <m/>
    <m/>
    <m/>
    <m/>
    <m/>
    <m/>
    <m/>
    <n v="2029"/>
    <n v="182"/>
    <n v="725"/>
    <n v="39"/>
    <m/>
    <m/>
    <m/>
  </r>
  <r>
    <x v="33"/>
    <s v="C-IV"/>
    <x v="6"/>
    <x v="6"/>
    <n v="116391"/>
    <n v="113238.75"/>
    <m/>
    <m/>
    <m/>
    <m/>
    <m/>
    <m/>
    <m/>
    <n v="254898"/>
    <n v="18050"/>
    <n v="125773"/>
    <n v="49247"/>
    <m/>
    <m/>
    <m/>
  </r>
  <r>
    <x v="34"/>
    <s v="CalWIN"/>
    <x v="6"/>
    <x v="6"/>
    <n v="94846.416666666672"/>
    <n v="93053.833333333328"/>
    <m/>
    <m/>
    <m/>
    <m/>
    <m/>
    <m/>
    <m/>
    <n v="200210"/>
    <n v="11983"/>
    <n v="91993"/>
    <n v="43300"/>
    <m/>
    <m/>
    <m/>
  </r>
  <r>
    <x v="35"/>
    <s v="C-IV"/>
    <x v="6"/>
    <x v="6"/>
    <n v="2669.6666666666665"/>
    <n v="2663.5833333333335"/>
    <m/>
    <m/>
    <m/>
    <m/>
    <m/>
    <m/>
    <m/>
    <n v="4606"/>
    <n v="338"/>
    <n v="2377"/>
    <n v="1132"/>
    <m/>
    <m/>
    <m/>
  </r>
  <r>
    <x v="36"/>
    <s v="C-IV"/>
    <x v="6"/>
    <x v="6"/>
    <n v="159796.66666666666"/>
    <n v="156048.08333333334"/>
    <m/>
    <m/>
    <m/>
    <m/>
    <m/>
    <m/>
    <m/>
    <n v="340300"/>
    <n v="21422"/>
    <n v="166608"/>
    <n v="53670"/>
    <m/>
    <m/>
    <m/>
  </r>
  <r>
    <x v="37"/>
    <s v="CalWIN"/>
    <x v="6"/>
    <x v="6"/>
    <n v="122331"/>
    <n v="116470.75"/>
    <m/>
    <m/>
    <m/>
    <m/>
    <m/>
    <m/>
    <m/>
    <n v="265805"/>
    <n v="27745"/>
    <n v="116459"/>
    <n v="86280"/>
    <m/>
    <m/>
    <m/>
  </r>
  <r>
    <x v="38"/>
    <s v="CalWIN"/>
    <x v="6"/>
    <x v="6"/>
    <n v="32232.25"/>
    <n v="32451.416666666668"/>
    <m/>
    <m/>
    <m/>
    <m/>
    <m/>
    <m/>
    <m/>
    <n v="50154"/>
    <n v="10215"/>
    <n v="15664"/>
    <n v="20115"/>
    <m/>
    <m/>
    <m/>
  </r>
  <r>
    <x v="39"/>
    <s v="C-IV"/>
    <x v="6"/>
    <x v="6"/>
    <n v="46772.333333333336"/>
    <n v="45116.333333333336"/>
    <m/>
    <m/>
    <m/>
    <m/>
    <m/>
    <m/>
    <m/>
    <n v="100293"/>
    <n v="6208"/>
    <n v="50660"/>
    <n v="17749"/>
    <m/>
    <m/>
    <m/>
  </r>
  <r>
    <x v="40"/>
    <s v="CalWIN"/>
    <x v="6"/>
    <x v="6"/>
    <n v="9058.25"/>
    <n v="9010.5833333333339"/>
    <m/>
    <m/>
    <m/>
    <m/>
    <m/>
    <m/>
    <m/>
    <n v="16236"/>
    <n v="1793"/>
    <n v="6516"/>
    <n v="2630"/>
    <m/>
    <m/>
    <m/>
  </r>
  <r>
    <x v="41"/>
    <s v="CalWIN"/>
    <x v="6"/>
    <x v="6"/>
    <n v="14604.5"/>
    <n v="13893.416666666666"/>
    <m/>
    <m/>
    <m/>
    <m/>
    <m/>
    <m/>
    <m/>
    <n v="23359"/>
    <n v="3385"/>
    <n v="11435"/>
    <n v="9687"/>
    <m/>
    <m/>
    <m/>
  </r>
  <r>
    <x v="42"/>
    <s v="CalWIN"/>
    <x v="6"/>
    <x v="6"/>
    <n v="14680.916666666666"/>
    <n v="14486.25"/>
    <m/>
    <m/>
    <m/>
    <m/>
    <m/>
    <m/>
    <m/>
    <n v="38807"/>
    <n v="2798"/>
    <n v="19884"/>
    <n v="13453"/>
    <m/>
    <m/>
    <m/>
  </r>
  <r>
    <x v="43"/>
    <s v="CalWIN"/>
    <x v="6"/>
    <x v="6"/>
    <n v="52303.583333333336"/>
    <n v="50784"/>
    <m/>
    <m/>
    <m/>
    <m/>
    <m/>
    <m/>
    <m/>
    <n v="79947"/>
    <n v="10216"/>
    <n v="36942"/>
    <n v="31912"/>
    <m/>
    <m/>
    <m/>
  </r>
  <r>
    <x v="44"/>
    <s v="CalWIN"/>
    <x v="6"/>
    <x v="6"/>
    <n v="11785.083333333334"/>
    <n v="11487.916666666666"/>
    <m/>
    <m/>
    <m/>
    <m/>
    <m/>
    <m/>
    <m/>
    <n v="24317"/>
    <n v="2543"/>
    <n v="10439"/>
    <n v="7987"/>
    <m/>
    <m/>
    <m/>
  </r>
  <r>
    <x v="45"/>
    <s v="C-IV"/>
    <x v="6"/>
    <x v="6"/>
    <n v="11790.333333333334"/>
    <n v="12120.75"/>
    <m/>
    <m/>
    <m/>
    <m/>
    <m/>
    <m/>
    <m/>
    <n v="24109"/>
    <n v="2007"/>
    <n v="9205"/>
    <n v="427"/>
    <m/>
    <m/>
    <m/>
  </r>
  <r>
    <x v="46"/>
    <s v="C-IV"/>
    <x v="6"/>
    <x v="6"/>
    <n v="158.75"/>
    <n v="157.83333333333334"/>
    <m/>
    <m/>
    <m/>
    <m/>
    <m/>
    <m/>
    <m/>
    <n v="229"/>
    <n v="47"/>
    <n v="67"/>
    <n v="5"/>
    <m/>
    <m/>
    <m/>
  </r>
  <r>
    <x v="47"/>
    <s v="C-IV"/>
    <x v="6"/>
    <x v="6"/>
    <n v="2937.3333333333335"/>
    <n v="2834.1666666666665"/>
    <m/>
    <m/>
    <m/>
    <m/>
    <m/>
    <m/>
    <m/>
    <n v="6366"/>
    <n v="577"/>
    <n v="2560"/>
    <n v="218"/>
    <m/>
    <m/>
    <m/>
  </r>
  <r>
    <x v="48"/>
    <s v="CalWIN"/>
    <x v="6"/>
    <x v="6"/>
    <n v="20843.333333333332"/>
    <n v="20453.583333333332"/>
    <m/>
    <m/>
    <m/>
    <m/>
    <m/>
    <m/>
    <m/>
    <n v="38324"/>
    <n v="3317"/>
    <n v="16724"/>
    <n v="5587"/>
    <m/>
    <m/>
    <m/>
  </r>
  <r>
    <x v="49"/>
    <s v="CalWIN"/>
    <x v="6"/>
    <x v="6"/>
    <n v="19208.166666666668"/>
    <n v="19064.25"/>
    <m/>
    <m/>
    <m/>
    <m/>
    <m/>
    <m/>
    <m/>
    <n v="28861"/>
    <n v="3718"/>
    <n v="12845"/>
    <n v="7980"/>
    <m/>
    <m/>
    <m/>
  </r>
  <r>
    <x v="50"/>
    <s v="C-IV"/>
    <x v="6"/>
    <x v="6"/>
    <n v="41488.916666666664"/>
    <n v="40826"/>
    <m/>
    <m/>
    <m/>
    <m/>
    <m/>
    <m/>
    <m/>
    <n v="77897"/>
    <n v="4894"/>
    <n v="36686"/>
    <n v="14019"/>
    <m/>
    <m/>
    <m/>
  </r>
  <r>
    <x v="51"/>
    <s v="C-IV"/>
    <x v="6"/>
    <x v="6"/>
    <n v="5184.583333333333"/>
    <n v="5070.583333333333"/>
    <m/>
    <m/>
    <m/>
    <m/>
    <m/>
    <m/>
    <m/>
    <n v="11667"/>
    <n v="650"/>
    <n v="5743"/>
    <n v="1905"/>
    <m/>
    <m/>
    <m/>
  </r>
  <r>
    <x v="52"/>
    <s v="C-IV"/>
    <x v="6"/>
    <x v="6"/>
    <n v="4329.416666666667"/>
    <n v="4194.666666666667"/>
    <m/>
    <m/>
    <m/>
    <m/>
    <m/>
    <m/>
    <m/>
    <n v="9108"/>
    <n v="627"/>
    <n v="4207"/>
    <n v="1043"/>
    <m/>
    <m/>
    <m/>
  </r>
  <r>
    <x v="53"/>
    <s v="C-IV"/>
    <x v="6"/>
    <x v="6"/>
    <n v="788.58333333333337"/>
    <n v="789.83333333333337"/>
    <m/>
    <m/>
    <m/>
    <m/>
    <m/>
    <m/>
    <m/>
    <n v="1668"/>
    <n v="159"/>
    <n v="514"/>
    <n v="13"/>
    <m/>
    <m/>
    <m/>
  </r>
  <r>
    <x v="54"/>
    <s v="CalWIN"/>
    <x v="6"/>
    <x v="6"/>
    <n v="46831.25"/>
    <n v="45588.666666666664"/>
    <m/>
    <m/>
    <m/>
    <m/>
    <m/>
    <m/>
    <m/>
    <n v="116271"/>
    <n v="6174"/>
    <n v="62215"/>
    <n v="36932"/>
    <m/>
    <m/>
    <m/>
  </r>
  <r>
    <x v="55"/>
    <s v="C-IV"/>
    <x v="6"/>
    <x v="6"/>
    <n v="2848.1666666666665"/>
    <n v="2819.6666666666665"/>
    <m/>
    <m/>
    <m/>
    <m/>
    <m/>
    <m/>
    <m/>
    <n v="4790"/>
    <n v="576"/>
    <n v="1606"/>
    <n v="57"/>
    <m/>
    <m/>
    <m/>
  </r>
  <r>
    <x v="56"/>
    <s v="CalWIN"/>
    <x v="6"/>
    <x v="6"/>
    <n v="32654.333333333332"/>
    <n v="32011.583333333332"/>
    <m/>
    <m/>
    <m/>
    <m/>
    <m/>
    <m/>
    <m/>
    <n v="66950"/>
    <n v="6419"/>
    <n v="32789"/>
    <n v="22650"/>
    <m/>
    <m/>
    <m/>
  </r>
  <r>
    <x v="57"/>
    <s v="CalWIN"/>
    <x v="6"/>
    <x v="6"/>
    <n v="7975.916666666667"/>
    <n v="7839.416666666667"/>
    <m/>
    <m/>
    <m/>
    <m/>
    <m/>
    <m/>
    <m/>
    <n v="18423"/>
    <n v="1460"/>
    <n v="7253"/>
    <n v="4136"/>
    <m/>
    <m/>
    <m/>
  </r>
  <r>
    <x v="58"/>
    <s v="C-IV"/>
    <x v="6"/>
    <x v="6"/>
    <n v="5726.166666666667"/>
    <n v="5717.166666666667"/>
    <m/>
    <m/>
    <m/>
    <m/>
    <m/>
    <m/>
    <m/>
    <n v="12900"/>
    <n v="694"/>
    <n v="5948"/>
    <n v="1266"/>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3">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n v="4062300.1666666665"/>
    <n v="7121279.8180800015"/>
    <x v="0"/>
    <n v="0.56999999999999995"/>
  </r>
  <r>
    <x v="1"/>
    <s v="CalWIN"/>
    <x v="2"/>
    <x v="0"/>
    <n v="124449"/>
    <n v="220282.40624257483"/>
    <x v="0"/>
    <n v="0.56495206368390971"/>
  </r>
  <r>
    <x v="2"/>
    <s v="C-IV"/>
    <x v="2"/>
    <x v="1"/>
    <n v="145.91666666666666"/>
    <n v="194.82315789473685"/>
    <x v="3"/>
    <n v="0.74896982598703987"/>
  </r>
  <r>
    <x v="3"/>
    <s v="C-IV"/>
    <x v="2"/>
    <x v="1"/>
    <n v="3248.4166666666665"/>
    <n v="4236.6031210526316"/>
    <x v="3"/>
    <n v="0.76675028881618745"/>
  </r>
  <r>
    <x v="4"/>
    <s v="C-IV"/>
    <x v="2"/>
    <x v="0"/>
    <n v="29132.416666666668"/>
    <n v="56950.071352083956"/>
    <x v="0"/>
    <n v="0.51154311092185545"/>
  </r>
  <r>
    <x v="5"/>
    <s v="C-IV"/>
    <x v="2"/>
    <x v="1"/>
    <n v="4975.916666666667"/>
    <n v="5990.3815221052637"/>
    <x v="3"/>
    <n v="0.83065104422897051"/>
  </r>
  <r>
    <x v="6"/>
    <s v="C-IV"/>
    <x v="2"/>
    <x v="1"/>
    <n v="1725.5833333333333"/>
    <n v="4435.3852812429377"/>
    <x v="3"/>
    <n v="0.38904925365351106"/>
  </r>
  <r>
    <x v="7"/>
    <s v="CalWIN"/>
    <x v="2"/>
    <x v="0"/>
    <n v="68545.75"/>
    <n v="135136.62536658553"/>
    <x v="0"/>
    <n v="0.50723295638066834"/>
  </r>
  <r>
    <x v="8"/>
    <s v="C-IV"/>
    <x v="2"/>
    <x v="1"/>
    <n v="5379.5"/>
    <n v="5695.7737916763017"/>
    <x v="3"/>
    <n v="0.94447219934568005"/>
  </r>
  <r>
    <x v="9"/>
    <s v="C-IV"/>
    <x v="2"/>
    <x v="0"/>
    <n v="11655.25"/>
    <n v="19222.858387186934"/>
    <x v="0"/>
    <n v="0.6063224191345471"/>
  </r>
  <r>
    <x v="10"/>
    <s v="CalWIN"/>
    <x v="2"/>
    <x v="0"/>
    <n v="214900"/>
    <n v="283512.80558743206"/>
    <x v="0"/>
    <n v="0.75799045321685599"/>
  </r>
  <r>
    <x v="11"/>
    <s v="C-IV"/>
    <x v="2"/>
    <x v="1"/>
    <n v="3440.6666666666665"/>
    <n v="6413.0549728813558"/>
    <x v="3"/>
    <n v="0.53650977283308565"/>
  </r>
  <r>
    <x v="12"/>
    <s v="C-IV"/>
    <x v="2"/>
    <x v="0"/>
    <n v="15352.25"/>
    <n v="32856.862674054057"/>
    <x v="0"/>
    <n v="0.46724637565969279"/>
  </r>
  <r>
    <x v="13"/>
    <s v="C-IV"/>
    <x v="2"/>
    <x v="0"/>
    <n v="36155.166666666664"/>
    <n v="44744.189533749763"/>
    <x v="0"/>
    <n v="0.80804160369013844"/>
  </r>
  <r>
    <x v="14"/>
    <s v="C-IV"/>
    <x v="2"/>
    <x v="1"/>
    <n v="1953.5"/>
    <n v="2515.1016021052633"/>
    <x v="3"/>
    <n v="0.77670818481640058"/>
  </r>
  <r>
    <x v="15"/>
    <s v="C-IV"/>
    <x v="2"/>
    <x v="0"/>
    <n v="139786.41666666666"/>
    <n v="213671.26095903985"/>
    <x v="0"/>
    <n v="0.65421253208901731"/>
  </r>
  <r>
    <x v="16"/>
    <s v="C-IV"/>
    <x v="2"/>
    <x v="0"/>
    <n v="22918.666666666668"/>
    <n v="33430.739861384653"/>
    <x v="0"/>
    <n v="0.68555666915226354"/>
  </r>
  <r>
    <x v="17"/>
    <s v="C-IV"/>
    <x v="2"/>
    <x v="0"/>
    <n v="10126.25"/>
    <n v="19370.341200000003"/>
    <x v="0"/>
    <n v="0.52275795740758546"/>
  </r>
  <r>
    <x v="18"/>
    <s v="C-IV"/>
    <x v="2"/>
    <x v="1"/>
    <n v="2943.9166666666665"/>
    <n v="4471.1315125516103"/>
    <x v="3"/>
    <n v="0.6584276616338256"/>
  </r>
  <r>
    <x v="19"/>
    <s v="LRS"/>
    <x v="2"/>
    <x v="0"/>
    <n v="1088704.25"/>
    <n v="2021647.9478391628"/>
    <x v="0"/>
    <n v="0.53852316431437086"/>
  </r>
  <r>
    <x v="20"/>
    <s v="C-IV"/>
    <x v="2"/>
    <x v="0"/>
    <n v="26415.333333333332"/>
    <n v="38098.688851973253"/>
    <x v="0"/>
    <n v="0.69333969565110631"/>
  </r>
  <r>
    <x v="21"/>
    <s v="C-IV"/>
    <x v="2"/>
    <x v="0"/>
    <n v="9315.5"/>
    <n v="20101.09749034483"/>
    <x v="0"/>
    <n v="0.463432407333705"/>
  </r>
  <r>
    <x v="22"/>
    <s v="C-IV"/>
    <x v="2"/>
    <x v="1"/>
    <n v="1774.5833333333333"/>
    <n v="2847.9788705263154"/>
    <x v="3"/>
    <n v="0.62310270335867513"/>
  </r>
  <r>
    <x v="23"/>
    <s v="C-IV"/>
    <x v="2"/>
    <x v="0"/>
    <n v="13552.75"/>
    <n v="19738.820480000002"/>
    <x v="0"/>
    <n v="0.68661650850578071"/>
  </r>
  <r>
    <x v="24"/>
    <s v="C-IV"/>
    <x v="2"/>
    <x v="0"/>
    <n v="53643.416666666664"/>
    <n v="67910.306964249176"/>
    <x v="0"/>
    <n v="0.78991568533045808"/>
  </r>
  <r>
    <x v="25"/>
    <s v="C-IV"/>
    <x v="2"/>
    <x v="1"/>
    <n v="1006"/>
    <n v="2460.3718157886042"/>
    <x v="3"/>
    <n v="0.40888128921992001"/>
  </r>
  <r>
    <x v="26"/>
    <s v="C-IV"/>
    <x v="2"/>
    <x v="1"/>
    <n v="695.5"/>
    <n v="2221.0504484210528"/>
    <x v="3"/>
    <n v="0.31314011822398347"/>
  </r>
  <r>
    <x v="27"/>
    <s v="C-IV"/>
    <x v="2"/>
    <x v="0"/>
    <n v="44709.666666666664"/>
    <n v="80399.99454"/>
    <x v="0"/>
    <n v="0.55609456512781497"/>
  </r>
  <r>
    <x v="28"/>
    <s v="C-IV"/>
    <x v="2"/>
    <x v="0"/>
    <n v="7200.833333333333"/>
    <n v="18310.88619261745"/>
    <x v="0"/>
    <n v="0.39325422361242962"/>
  </r>
  <r>
    <x v="29"/>
    <s v="C-IV"/>
    <x v="2"/>
    <x v="0"/>
    <n v="7025.25"/>
    <n v="14198.34296"/>
    <x v="0"/>
    <n v="0.49477604673947106"/>
  </r>
  <r>
    <x v="30"/>
    <s v="CalWIN"/>
    <x v="2"/>
    <x v="0"/>
    <n v="218440.58333333334"/>
    <n v="453553.14166493865"/>
    <x v="0"/>
    <n v="0.48162070387488537"/>
  </r>
  <r>
    <x v="31"/>
    <s v="CalWIN"/>
    <x v="2"/>
    <x v="0"/>
    <n v="17912.75"/>
    <n v="42086.809511900836"/>
    <x v="0"/>
    <n v="0.42561434824216915"/>
  </r>
  <r>
    <x v="32"/>
    <s v="C-IV"/>
    <x v="2"/>
    <x v="1"/>
    <n v="1637"/>
    <n v="3547.6789545664742"/>
    <x v="3"/>
    <n v="0.46142844968902808"/>
  </r>
  <r>
    <x v="33"/>
    <s v="C-IV"/>
    <x v="2"/>
    <x v="0"/>
    <n v="267193.41666666669"/>
    <n v="482427.27522957744"/>
    <x v="0"/>
    <n v="0.55385221853286526"/>
  </r>
  <r>
    <x v="34"/>
    <s v="CalWIN"/>
    <x v="2"/>
    <x v="0"/>
    <n v="204383.75"/>
    <n v="310461.56721629773"/>
    <x v="0"/>
    <n v="0.65832222594433532"/>
  </r>
  <r>
    <x v="35"/>
    <s v="C-IV"/>
    <x v="2"/>
    <x v="1"/>
    <n v="6167.416666666667"/>
    <n v="8551.0181168606705"/>
    <x v="3"/>
    <n v="0.7212493977186083"/>
  </r>
  <r>
    <x v="36"/>
    <s v="C-IV"/>
    <x v="2"/>
    <x v="0"/>
    <n v="358854.83333333331"/>
    <n v="474490.9036423486"/>
    <x v="0"/>
    <n v="0.75629444227201259"/>
  </r>
  <r>
    <x v="37"/>
    <s v="CalWIN"/>
    <x v="2"/>
    <x v="0"/>
    <n v="247227.41666666666"/>
    <n v="564164.47458884655"/>
    <x v="0"/>
    <n v="0.43821868941117176"/>
  </r>
  <r>
    <x v="38"/>
    <s v="CalWIN"/>
    <x v="2"/>
    <x v="0"/>
    <n v="50980.916666666664"/>
    <n v="121505.87217398337"/>
    <x v="0"/>
    <n v="0.41957574357943345"/>
  </r>
  <r>
    <x v="39"/>
    <s v="C-IV"/>
    <x v="2"/>
    <x v="0"/>
    <n v="107506.75"/>
    <n v="138592.4051173247"/>
    <x v="0"/>
    <n v="0.77570448329394892"/>
  </r>
  <r>
    <x v="40"/>
    <s v="CalWIN"/>
    <x v="2"/>
    <x v="0"/>
    <n v="17536.75"/>
    <n v="43666.93101772316"/>
    <x v="0"/>
    <n v="0.40160253059420031"/>
  </r>
  <r>
    <x v="41"/>
    <s v="CalWIN"/>
    <x v="2"/>
    <x v="0"/>
    <n v="27877.5"/>
    <n v="72926.386569485534"/>
    <x v="0"/>
    <n v="0.38226904295385361"/>
  </r>
  <r>
    <x v="42"/>
    <s v="CalWIN"/>
    <x v="2"/>
    <x v="0"/>
    <n v="32135.916666666668"/>
    <n v="76854.923104213172"/>
    <x v="0"/>
    <n v="0.41813738624253444"/>
  </r>
  <r>
    <x v="43"/>
    <s v="CalWIN"/>
    <x v="2"/>
    <x v="0"/>
    <n v="105371.08333333333"/>
    <n v="220690.56334095966"/>
    <x v="0"/>
    <n v="0.4774607565369185"/>
  </r>
  <r>
    <x v="44"/>
    <s v="CalWIN"/>
    <x v="2"/>
    <x v="0"/>
    <n v="21794.5"/>
    <n v="37038.968007884811"/>
    <x v="0"/>
    <n v="0.58842082196675705"/>
  </r>
  <r>
    <x v="45"/>
    <s v="C-IV"/>
    <x v="2"/>
    <x v="0"/>
    <n v="24701.916666666668"/>
    <n v="33388.903985567908"/>
    <x v="0"/>
    <n v="0.73982412472550396"/>
  </r>
  <r>
    <x v="46"/>
    <s v="C-IV"/>
    <x v="2"/>
    <x v="1"/>
    <n v="283.75"/>
    <n v="622.60235294117649"/>
    <x v="3"/>
    <n v="0.45574835793595003"/>
  </r>
  <r>
    <x v="47"/>
    <s v="C-IV"/>
    <x v="2"/>
    <x v="1"/>
    <n v="6124.083333333333"/>
    <n v="10259.458524987615"/>
    <x v="3"/>
    <n v="0.59692071647033884"/>
  </r>
  <r>
    <x v="48"/>
    <s v="CalWIN"/>
    <x v="2"/>
    <x v="0"/>
    <n v="40115.416666666664"/>
    <n v="65053.44049755804"/>
    <x v="0"/>
    <n v="0.61665326783404339"/>
  </r>
  <r>
    <x v="49"/>
    <s v="CalWIN"/>
    <x v="2"/>
    <x v="0"/>
    <n v="33699.583333333336"/>
    <n v="74079.336998473358"/>
    <x v="0"/>
    <n v="0.45491205373541377"/>
  </r>
  <r>
    <x v="50"/>
    <s v="C-IV"/>
    <x v="2"/>
    <x v="0"/>
    <n v="88080.583333333328"/>
    <n v="117475.08863068646"/>
    <x v="0"/>
    <n v="0.74978094811434948"/>
  </r>
  <r>
    <x v="51"/>
    <s v="C-IV"/>
    <x v="2"/>
    <x v="0"/>
    <n v="11926.416666666666"/>
    <n v="20846.288"/>
    <x v="0"/>
    <n v="0.57210016310083467"/>
  </r>
  <r>
    <x v="52"/>
    <s v="C-IV"/>
    <x v="2"/>
    <x v="1"/>
    <n v="9693.5833333333339"/>
    <n v="14556.19699118644"/>
    <x v="3"/>
    <n v="0.66594202724809604"/>
  </r>
  <r>
    <x v="53"/>
    <s v="C-IV"/>
    <x v="2"/>
    <x v="1"/>
    <n v="1563.3333333333333"/>
    <n v="3087.6887005649719"/>
    <x v="3"/>
    <n v="0.50631183546685954"/>
  </r>
  <r>
    <x v="54"/>
    <s v="CalWIN"/>
    <x v="2"/>
    <x v="0"/>
    <n v="110247"/>
    <n v="151607.16820745409"/>
    <x v="0"/>
    <n v="0.72718857098591638"/>
  </r>
  <r>
    <x v="55"/>
    <s v="C-IV"/>
    <x v="2"/>
    <x v="1"/>
    <n v="5156.083333333333"/>
    <n v="8975.860277894737"/>
    <x v="3"/>
    <n v="0.57443890320256608"/>
  </r>
  <r>
    <x v="56"/>
    <s v="CalWIN"/>
    <x v="2"/>
    <x v="0"/>
    <n v="65090.833333333336"/>
    <n v="105819.89103852196"/>
    <x v="0"/>
    <n v="0.61510962347937126"/>
  </r>
  <r>
    <x v="57"/>
    <s v="CalWIN"/>
    <x v="2"/>
    <x v="0"/>
    <n v="16837.333333333332"/>
    <n v="44017.736435320767"/>
    <x v="0"/>
    <n v="0.38251247558070017"/>
  </r>
  <r>
    <x v="58"/>
    <s v="C-IV"/>
    <x v="2"/>
    <x v="0"/>
    <n v="12882"/>
    <n v="19439.976620000001"/>
    <x v="0"/>
    <n v="0.66300000000000003"/>
  </r>
  <r>
    <x v="0"/>
    <s v="n/a"/>
    <x v="3"/>
    <x v="0"/>
    <n v="4237437.416666667"/>
    <n v="7166748.6884400006"/>
    <x v="0"/>
    <n v="0.59126357025769205"/>
  </r>
  <r>
    <x v="1"/>
    <s v="CalWIN"/>
    <x v="3"/>
    <x v="0"/>
    <n v="127163.66666666667"/>
    <n v="220033.77107802388"/>
    <x v="0"/>
    <n v="0.57792795189414126"/>
  </r>
  <r>
    <x v="2"/>
    <s v="C-IV"/>
    <x v="3"/>
    <x v="1"/>
    <n v="156.91666666666666"/>
    <n v="221.78022827041264"/>
    <x v="4"/>
    <n v="0.70753226241313538"/>
  </r>
  <r>
    <x v="3"/>
    <s v="C-IV"/>
    <x v="3"/>
    <x v="1"/>
    <n v="3285.75"/>
    <n v="4989.423287006146"/>
    <x v="4"/>
    <n v="0.65854304415442411"/>
  </r>
  <r>
    <x v="4"/>
    <s v="C-IV"/>
    <x v="3"/>
    <x v="0"/>
    <n v="30041.5"/>
    <n v="57536.065457112876"/>
    <x v="0"/>
    <n v="0.52213337428143747"/>
  </r>
  <r>
    <x v="5"/>
    <s v="C-IV"/>
    <x v="3"/>
    <x v="1"/>
    <n v="4973.166666666667"/>
    <n v="6021.9586353819141"/>
    <x v="4"/>
    <n v="0.82583872918802725"/>
  </r>
  <r>
    <x v="6"/>
    <s v="C-IV"/>
    <x v="3"/>
    <x v="1"/>
    <n v="1741.3333333333333"/>
    <n v="3770.9613185430462"/>
    <x v="4"/>
    <n v="0.46177438224323053"/>
  </r>
  <r>
    <x v="7"/>
    <s v="CalWIN"/>
    <x v="3"/>
    <x v="0"/>
    <n v="69084.166666666672"/>
    <n v="145292.77955832132"/>
    <x v="0"/>
    <n v="0.4754824491394351"/>
  </r>
  <r>
    <x v="8"/>
    <s v="C-IV"/>
    <x v="3"/>
    <x v="1"/>
    <n v="5129.833333333333"/>
    <n v="5923.4791235641733"/>
    <x v="4"/>
    <n v="0.86601695157941205"/>
  </r>
  <r>
    <x v="9"/>
    <s v="C-IV"/>
    <x v="3"/>
    <x v="0"/>
    <n v="11787"/>
    <n v="26641.383595184743"/>
    <x v="0"/>
    <n v="0.44243197647326482"/>
  </r>
  <r>
    <x v="10"/>
    <s v="CalWIN"/>
    <x v="3"/>
    <x v="0"/>
    <n v="220594.08333333334"/>
    <n v="280018.27925108594"/>
    <x v="0"/>
    <n v="0.78778458293264386"/>
  </r>
  <r>
    <x v="11"/>
    <s v="C-IV"/>
    <x v="3"/>
    <x v="1"/>
    <n v="3534.0833333333335"/>
    <n v="6195.8077667108173"/>
    <x v="4"/>
    <n v="0.57039912573166884"/>
  </r>
  <r>
    <x v="12"/>
    <s v="C-IV"/>
    <x v="3"/>
    <x v="0"/>
    <n v="16223.75"/>
    <n v="34042.682734056158"/>
    <x v="0"/>
    <n v="0.4765708427488245"/>
  </r>
  <r>
    <x v="13"/>
    <s v="C-IV"/>
    <x v="3"/>
    <x v="0"/>
    <n v="37016.166666666664"/>
    <n v="44789.88102315415"/>
    <x v="0"/>
    <n v="0.82644038834421418"/>
  </r>
  <r>
    <x v="14"/>
    <s v="C-IV"/>
    <x v="3"/>
    <x v="1"/>
    <n v="2052.3333333333335"/>
    <n v="2765.882007287094"/>
    <x v="4"/>
    <n v="0.74201767390155504"/>
  </r>
  <r>
    <x v="15"/>
    <s v="C-IV"/>
    <x v="3"/>
    <x v="0"/>
    <n v="144286.33333333334"/>
    <n v="224185.42553944077"/>
    <x v="0"/>
    <n v="0.64360264716650439"/>
  </r>
  <r>
    <x v="16"/>
    <s v="C-IV"/>
    <x v="3"/>
    <x v="0"/>
    <n v="23489.416666666668"/>
    <n v="34890.974007600598"/>
    <x v="0"/>
    <n v="0.67322330014489618"/>
  </r>
  <r>
    <x v="17"/>
    <s v="C-IV"/>
    <x v="3"/>
    <x v="0"/>
    <n v="10336"/>
    <n v="17452.477499999997"/>
    <x v="0"/>
    <n v="0.59223683285080886"/>
  </r>
  <r>
    <x v="18"/>
    <s v="C-IV"/>
    <x v="3"/>
    <x v="1"/>
    <n v="2991.3333333333335"/>
    <n v="4398.0234857617725"/>
    <x v="4"/>
    <n v="0.68015401532472963"/>
  </r>
  <r>
    <x v="19"/>
    <s v="LRS"/>
    <x v="3"/>
    <x v="0"/>
    <n v="1147939.1666666667"/>
    <n v="2088070.0759314524"/>
    <x v="0"/>
    <n v="0.54976084370855738"/>
  </r>
  <r>
    <x v="20"/>
    <s v="C-IV"/>
    <x v="3"/>
    <x v="0"/>
    <n v="26960.583333333332"/>
    <n v="38832.010696051904"/>
    <x v="0"/>
    <n v="0.69428759546758279"/>
  </r>
  <r>
    <x v="21"/>
    <s v="C-IV"/>
    <x v="3"/>
    <x v="0"/>
    <n v="9674.5"/>
    <n v="22421.144539797981"/>
    <x v="0"/>
    <n v="0.43149001527676561"/>
  </r>
  <r>
    <x v="22"/>
    <s v="C-IV"/>
    <x v="3"/>
    <x v="1"/>
    <n v="1868.3333333333333"/>
    <n v="3154.6148709745389"/>
    <x v="4"/>
    <n v="0.59225401823968404"/>
  </r>
  <r>
    <x v="23"/>
    <s v="C-IV"/>
    <x v="3"/>
    <x v="0"/>
    <n v="13212.5"/>
    <n v="22380.622580000003"/>
    <x v="0"/>
    <n v="0.5903544440183307"/>
  </r>
  <r>
    <x v="24"/>
    <s v="C-IV"/>
    <x v="3"/>
    <x v="0"/>
    <n v="55300.333333333336"/>
    <n v="70246.796206083513"/>
    <x v="0"/>
    <n v="0.78722925912661357"/>
  </r>
  <r>
    <x v="25"/>
    <s v="C-IV"/>
    <x v="3"/>
    <x v="1"/>
    <n v="947.16666666666663"/>
    <n v="2621.53076578024"/>
    <x v="4"/>
    <n v="0.36130289944728672"/>
  </r>
  <r>
    <x v="26"/>
    <s v="C-IV"/>
    <x v="3"/>
    <x v="1"/>
    <n v="650.16666666666663"/>
    <n v="2021.2970013169447"/>
    <x v="4"/>
    <n v="0.32165815624475802"/>
  </r>
  <r>
    <x v="27"/>
    <s v="C-IV"/>
    <x v="3"/>
    <x v="0"/>
    <n v="47192.666666666664"/>
    <n v="83051.855860000011"/>
    <x v="0"/>
    <n v="0.56823133183464369"/>
  </r>
  <r>
    <x v="28"/>
    <s v="C-IV"/>
    <x v="3"/>
    <x v="0"/>
    <n v="6891.25"/>
    <n v="16769.983695561572"/>
    <x v="0"/>
    <n v="0.41092765056318287"/>
  </r>
  <r>
    <x v="29"/>
    <s v="C-IV"/>
    <x v="3"/>
    <x v="0"/>
    <n v="7403"/>
    <n v="16674.10874"/>
    <x v="0"/>
    <n v="0.44398175131488316"/>
  </r>
  <r>
    <x v="30"/>
    <s v="CalWIN"/>
    <x v="3"/>
    <x v="0"/>
    <n v="234687.75"/>
    <n v="444094.59284566849"/>
    <x v="0"/>
    <n v="0.52846342599257579"/>
  </r>
  <r>
    <x v="31"/>
    <s v="CalWIN"/>
    <x v="3"/>
    <x v="0"/>
    <n v="17888.666666666668"/>
    <n v="39483.83882216749"/>
    <x v="0"/>
    <n v="0.4530630050243088"/>
  </r>
  <r>
    <x v="32"/>
    <s v="C-IV"/>
    <x v="3"/>
    <x v="1"/>
    <n v="1679"/>
    <n v="3815.7224676084952"/>
    <x v="4"/>
    <n v="0.44002151997503991"/>
  </r>
  <r>
    <x v="33"/>
    <s v="C-IV"/>
    <x v="3"/>
    <x v="0"/>
    <n v="279605"/>
    <n v="469029.00952508574"/>
    <x v="0"/>
    <n v="0.59613583450438046"/>
  </r>
  <r>
    <x v="34"/>
    <s v="CalWIN"/>
    <x v="3"/>
    <x v="0"/>
    <n v="210970"/>
    <n v="306054.53273282293"/>
    <x v="0"/>
    <n v="0.68932159937709836"/>
  </r>
  <r>
    <x v="35"/>
    <s v="C-IV"/>
    <x v="3"/>
    <x v="1"/>
    <n v="6225.916666666667"/>
    <n v="8523.8692101923098"/>
    <x v="4"/>
    <n v="0.73040968991195987"/>
  </r>
  <r>
    <x v="36"/>
    <s v="C-IV"/>
    <x v="3"/>
    <x v="0"/>
    <n v="373583.66666666669"/>
    <n v="441318.99373791256"/>
    <x v="0"/>
    <n v="0.84651617530091605"/>
  </r>
  <r>
    <x v="37"/>
    <s v="CalWIN"/>
    <x v="3"/>
    <x v="0"/>
    <n v="262347.75"/>
    <n v="553957.51309588843"/>
    <x v="0"/>
    <n v="0.47358821533771378"/>
  </r>
  <r>
    <x v="38"/>
    <s v="CalWIN"/>
    <x v="3"/>
    <x v="0"/>
    <n v="50531.75"/>
    <n v="120297.20628484373"/>
    <x v="0"/>
    <n v="0.42005755212925927"/>
  </r>
  <r>
    <x v="39"/>
    <s v="C-IV"/>
    <x v="3"/>
    <x v="0"/>
    <n v="112816.5"/>
    <n v="156985.4932433136"/>
    <x v="0"/>
    <n v="0.71864283552076003"/>
  </r>
  <r>
    <x v="40"/>
    <s v="CalWIN"/>
    <x v="3"/>
    <x v="0"/>
    <n v="17609.416666666668"/>
    <n v="47790.764874676264"/>
    <x v="0"/>
    <n v="0.36846902770534395"/>
  </r>
  <r>
    <x v="41"/>
    <s v="CalWIN"/>
    <x v="3"/>
    <x v="0"/>
    <n v="29752.25"/>
    <n v="68113.992168687677"/>
    <x v="0"/>
    <n v="0.43680085475414626"/>
  </r>
  <r>
    <x v="42"/>
    <s v="CalWIN"/>
    <x v="3"/>
    <x v="0"/>
    <n v="33053.25"/>
    <n v="79413.542201079195"/>
    <x v="0"/>
    <n v="0.41621679481702833"/>
  </r>
  <r>
    <x v="43"/>
    <s v="CalWIN"/>
    <x v="3"/>
    <x v="0"/>
    <n v="110861.41666666667"/>
    <n v="215576.67456887264"/>
    <x v="0"/>
    <n v="0.51425515718885706"/>
  </r>
  <r>
    <x v="44"/>
    <s v="CalWIN"/>
    <x v="3"/>
    <x v="0"/>
    <n v="23049.333333333332"/>
    <n v="42178.844377857531"/>
    <x v="0"/>
    <n v="0.5464666866367125"/>
  </r>
  <r>
    <x v="45"/>
    <s v="C-IV"/>
    <x v="3"/>
    <x v="0"/>
    <n v="23489.166666666668"/>
    <n v="40244.806161417124"/>
    <x v="0"/>
    <n v="0.58365709533931953"/>
  </r>
  <r>
    <x v="46"/>
    <s v="C-IV"/>
    <x v="3"/>
    <x v="1"/>
    <n v="303.16666666666669"/>
    <n v="696.60781829002519"/>
    <x v="4"/>
    <n v="0.43520422640511697"/>
  </r>
  <r>
    <x v="47"/>
    <s v="C-IV"/>
    <x v="3"/>
    <x v="1"/>
    <n v="6538.083333333333"/>
    <n v="10390.206740110803"/>
    <x v="4"/>
    <n v="0.62925440242622255"/>
  </r>
  <r>
    <x v="48"/>
    <s v="CalWIN"/>
    <x v="3"/>
    <x v="0"/>
    <n v="41574.166666666664"/>
    <n v="61759.514093196245"/>
    <x v="0"/>
    <n v="0.67316213990820073"/>
  </r>
  <r>
    <x v="49"/>
    <s v="CalWIN"/>
    <x v="3"/>
    <x v="0"/>
    <n v="35187.5"/>
    <n v="71126.615584480154"/>
    <x v="0"/>
    <n v="0.49471635492351362"/>
  </r>
  <r>
    <x v="50"/>
    <s v="C-IV"/>
    <x v="3"/>
    <x v="0"/>
    <n v="90975"/>
    <n v="125680.32642027165"/>
    <x v="0"/>
    <n v="0.72386030965405068"/>
  </r>
  <r>
    <x v="51"/>
    <s v="C-IV"/>
    <x v="3"/>
    <x v="0"/>
    <n v="12365.833333333334"/>
    <n v="22882.857199999999"/>
    <x v="0"/>
    <n v="0.5403972600647674"/>
  </r>
  <r>
    <x v="52"/>
    <s v="C-IV"/>
    <x v="3"/>
    <x v="1"/>
    <n v="9909.1666666666661"/>
    <n v="14220.398993863137"/>
    <x v="4"/>
    <n v="0.69682761158410544"/>
  </r>
  <r>
    <x v="53"/>
    <s v="C-IV"/>
    <x v="3"/>
    <x v="1"/>
    <n v="1561.75"/>
    <n v="3100.4993651655632"/>
    <x v="4"/>
    <n v="0.50370918231637962"/>
  </r>
  <r>
    <x v="54"/>
    <s v="CalWIN"/>
    <x v="3"/>
    <x v="0"/>
    <n v="115750.5"/>
    <n v="147862.59264822828"/>
    <x v="0"/>
    <n v="0.78282476944913049"/>
  </r>
  <r>
    <x v="55"/>
    <s v="C-IV"/>
    <x v="3"/>
    <x v="1"/>
    <n v="5225.083333333333"/>
    <n v="9822.2771205267782"/>
    <x v="4"/>
    <n v="0.53196252449585812"/>
  </r>
  <r>
    <x v="56"/>
    <s v="CalWIN"/>
    <x v="3"/>
    <x v="0"/>
    <n v="68079.583333333328"/>
    <n v="112131.8936891942"/>
    <x v="0"/>
    <n v="0.6071384428950739"/>
  </r>
  <r>
    <x v="57"/>
    <s v="CalWIN"/>
    <x v="3"/>
    <x v="0"/>
    <n v="17032.916666666668"/>
    <n v="42449.369602411716"/>
    <x v="0"/>
    <n v="0.40125252332837846"/>
  </r>
  <r>
    <x v="58"/>
    <s v="C-IV"/>
    <x v="3"/>
    <x v="0"/>
    <n v="12857.333333333334"/>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75844.5"/>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34603.75"/>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r>
    <x v="0"/>
    <s v="n/a"/>
    <x v="6"/>
    <x v="0"/>
    <n v="4349774.416666667"/>
    <n v="6034577.9049400007"/>
    <x v="0"/>
    <n v="0.71799999999999997"/>
  </r>
  <r>
    <x v="1"/>
    <s v="CalWIN"/>
    <x v="6"/>
    <x v="0"/>
    <n v="116103.25"/>
    <n v="175986.23878000001"/>
    <x v="0"/>
    <n v="0.65972914021499374"/>
  </r>
  <r>
    <x v="2"/>
    <s v="C-IV"/>
    <x v="6"/>
    <x v="1"/>
    <n v="150.5"/>
    <n v="227.33153999999999"/>
    <x v="7"/>
    <n v="0.66202868286556282"/>
  </r>
  <r>
    <x v="3"/>
    <s v="C-IV"/>
    <x v="6"/>
    <x v="1"/>
    <n v="3335.5"/>
    <n v="4449.9306999999999"/>
    <x v="7"/>
    <n v="0.74956223475570083"/>
  </r>
  <r>
    <x v="4"/>
    <s v="C-IV"/>
    <x v="6"/>
    <x v="0"/>
    <n v="32064.75"/>
    <n v="50672.636620000005"/>
    <x v="0"/>
    <n v="0.6327823483995374"/>
  </r>
  <r>
    <x v="5"/>
    <s v="C-IV"/>
    <x v="6"/>
    <x v="1"/>
    <n v="5186.833333333333"/>
    <n v="6587.9578200000005"/>
    <x v="7"/>
    <n v="0.7873203616433192"/>
  </r>
  <r>
    <x v="6"/>
    <s v="C-IV"/>
    <x v="6"/>
    <x v="1"/>
    <n v="1427.6666666666667"/>
    <n v="3454.2103400000005"/>
    <x v="7"/>
    <n v="0.41331202391880584"/>
  </r>
  <r>
    <x v="7"/>
    <s v="CalWIN"/>
    <x v="6"/>
    <x v="0"/>
    <n v="67936.583333333328"/>
    <n v="107992.29498000002"/>
    <x v="0"/>
    <n v="0.62908731910841476"/>
  </r>
  <r>
    <x v="8"/>
    <s v="C-IV"/>
    <x v="6"/>
    <x v="1"/>
    <n v="5317.583333333333"/>
    <n v="5486.2428"/>
    <x v="7"/>
    <n v="0.96925774654620334"/>
  </r>
  <r>
    <x v="9"/>
    <s v="C-IV"/>
    <x v="6"/>
    <x v="0"/>
    <n v="12772.75"/>
    <n v="19417.215980000001"/>
    <x v="0"/>
    <n v="0.65780542448289747"/>
  </r>
  <r>
    <x v="10"/>
    <s v="CalWIN"/>
    <x v="6"/>
    <x v="0"/>
    <n v="234644.5"/>
    <n v="253718.35286000004"/>
    <x v="0"/>
    <n v="0.8683802236473338"/>
  </r>
  <r>
    <x v="11"/>
    <s v="C-IV"/>
    <x v="6"/>
    <x v="1"/>
    <n v="3615.3333333333335"/>
    <n v="5744.980340000001"/>
    <x v="7"/>
    <n v="0.62930299485295238"/>
  </r>
  <r>
    <x v="12"/>
    <s v="C-IV"/>
    <x v="6"/>
    <x v="0"/>
    <n v="21216.166666666668"/>
    <n v="33392.659719999996"/>
    <x v="0"/>
    <n v="0.63535420192838332"/>
  </r>
  <r>
    <x v="13"/>
    <s v="C-IV"/>
    <x v="6"/>
    <x v="0"/>
    <n v="42812"/>
    <n v="47395.674400000004"/>
    <x v="0"/>
    <n v="0.90328918286264526"/>
  </r>
  <r>
    <x v="14"/>
    <s v="C-IV"/>
    <x v="6"/>
    <x v="1"/>
    <n v="2046.5833333333333"/>
    <n v="2229.92596"/>
    <x v="7"/>
    <n v="0.91778084566239737"/>
  </r>
  <r>
    <x v="15"/>
    <s v="C-IV"/>
    <x v="6"/>
    <x v="0"/>
    <n v="164239.66666666666"/>
    <n v="215670.07949999999"/>
    <x v="0"/>
    <n v="0.76153199853884534"/>
  </r>
  <r>
    <x v="16"/>
    <s v="C-IV"/>
    <x v="6"/>
    <x v="0"/>
    <n v="24655.833333333332"/>
    <n v="27457.412680000001"/>
    <x v="0"/>
    <n v="0.89796637507993093"/>
  </r>
  <r>
    <x v="17"/>
    <s v="C-IV"/>
    <x v="6"/>
    <x v="0"/>
    <n v="12482.5"/>
    <n v="11882.113880000001"/>
    <x v="0"/>
    <n v="1"/>
  </r>
  <r>
    <x v="18"/>
    <s v="C-IV"/>
    <x v="6"/>
    <x v="1"/>
    <n v="3149.3333333333335"/>
    <n v="3801.2583799999993"/>
    <x v="7"/>
    <n v="0.82849757067377616"/>
  </r>
  <r>
    <x v="19"/>
    <s v="LRS"/>
    <x v="6"/>
    <x v="0"/>
    <n v="1118309.0833333333"/>
    <n v="1722921.69686"/>
    <x v="0"/>
    <n v="0.64907713761538643"/>
  </r>
  <r>
    <x v="20"/>
    <s v="C-IV"/>
    <x v="6"/>
    <x v="0"/>
    <n v="29255.333333333332"/>
    <n v="31945.839260000001"/>
    <x v="0"/>
    <n v="0.9157791440453561"/>
  </r>
  <r>
    <x v="21"/>
    <s v="C-IV"/>
    <x v="6"/>
    <x v="0"/>
    <n v="10304.166666666666"/>
    <n v="20564.168020000001"/>
    <x v="0"/>
    <n v="0.50107384148219314"/>
  </r>
  <r>
    <x v="22"/>
    <s v="C-IV"/>
    <x v="6"/>
    <x v="1"/>
    <n v="2013.1666666666667"/>
    <n v="3175.5577400000002"/>
    <x v="7"/>
    <n v="0.63395687671125978"/>
  </r>
  <r>
    <x v="23"/>
    <s v="C-IV"/>
    <x v="6"/>
    <x v="0"/>
    <n v="12644.166666666666"/>
    <n v="19475.312679999999"/>
    <x v="0"/>
    <n v="0.64924075286613914"/>
  </r>
  <r>
    <x v="24"/>
    <s v="C-IV"/>
    <x v="6"/>
    <x v="0"/>
    <n v="56659.75"/>
    <n v="59925.132820000013"/>
    <x v="0"/>
    <n v="0.94550895982478"/>
  </r>
  <r>
    <x v="25"/>
    <s v="C-IV"/>
    <x v="6"/>
    <x v="1"/>
    <n v="1084.8333333333333"/>
    <n v="1611.51298"/>
    <x v="7"/>
    <n v="0.67317691312255723"/>
  </r>
  <r>
    <x v="26"/>
    <s v="C-IV"/>
    <x v="6"/>
    <x v="1"/>
    <n v="794.08333333333337"/>
    <n v="1182.7973200000001"/>
    <x v="7"/>
    <n v="0.67136044350635937"/>
  </r>
  <r>
    <x v="27"/>
    <s v="C-IV"/>
    <x v="6"/>
    <x v="0"/>
    <n v="50326.25"/>
    <n v="60652.211059999994"/>
    <x v="0"/>
    <n v="0.82975128392623521"/>
  </r>
  <r>
    <x v="28"/>
    <s v="C-IV"/>
    <x v="6"/>
    <x v="1"/>
    <n v="7274.25"/>
    <n v="16826"/>
    <x v="7"/>
    <n v="0.432"/>
  </r>
  <r>
    <x v="29"/>
    <s v="C-IV"/>
    <x v="6"/>
    <x v="1"/>
    <n v="7660.5"/>
    <n v="15723"/>
    <x v="7"/>
    <n v="0.48699999999999999"/>
  </r>
  <r>
    <x v="30"/>
    <s v="CalWIN"/>
    <x v="6"/>
    <x v="0"/>
    <n v="253145.16666666666"/>
    <n v="357201.12008000008"/>
    <x v="0"/>
    <n v="0.70869085351684036"/>
  </r>
  <r>
    <x v="31"/>
    <s v="CalWIN"/>
    <x v="6"/>
    <x v="0"/>
    <n v="17625.583333333332"/>
    <n v="34761.376620000003"/>
    <x v="0"/>
    <n v="0.50704503236481235"/>
  </r>
  <r>
    <x v="32"/>
    <s v="C-IV"/>
    <x v="6"/>
    <x v="1"/>
    <n v="2132.1666666666665"/>
    <n v="2866.99332"/>
    <x v="7"/>
    <n v="0.74369432666367929"/>
  </r>
  <r>
    <x v="33"/>
    <s v="C-IV"/>
    <x v="6"/>
    <x v="0"/>
    <n v="287642.75"/>
    <n v="421674.33782000002"/>
    <x v="0"/>
    <n v="0.68214430948554894"/>
  </r>
  <r>
    <x v="34"/>
    <s v="CalWIN"/>
    <x v="6"/>
    <x v="0"/>
    <n v="214057.33333333334"/>
    <n v="270638.75339999999"/>
    <x v="0"/>
    <n v="0.7909337840355769"/>
  </r>
  <r>
    <x v="35"/>
    <s v="C-IV"/>
    <x v="6"/>
    <x v="1"/>
    <n v="5619.833333333333"/>
    <n v="7743.2246999999998"/>
    <x v="7"/>
    <n v="0.72577428023409074"/>
  </r>
  <r>
    <x v="36"/>
    <s v="C-IV"/>
    <x v="6"/>
    <x v="0"/>
    <n v="390589.91666666669"/>
    <n v="403621.80548000004"/>
    <x v="0"/>
    <n v="0.96771262445091288"/>
  </r>
  <r>
    <x v="37"/>
    <s v="CalWIN"/>
    <x v="6"/>
    <x v="0"/>
    <n v="286487.16666666669"/>
    <n v="468815.26489999995"/>
    <x v="0"/>
    <n v="0.61108753941230021"/>
  </r>
  <r>
    <x v="38"/>
    <s v="CalWIN"/>
    <x v="6"/>
    <x v="0"/>
    <n v="52868.583333333336"/>
    <n v="80562.663740000004"/>
    <x v="0"/>
    <n v="0.65602762967099149"/>
  </r>
  <r>
    <x v="39"/>
    <s v="C-IV"/>
    <x v="6"/>
    <x v="0"/>
    <n v="116203.66666666667"/>
    <n v="125684.21928"/>
    <x v="0"/>
    <n v="0.92456847273552689"/>
  </r>
  <r>
    <x v="40"/>
    <s v="CalWIN"/>
    <x v="6"/>
    <x v="0"/>
    <n v="18140.75"/>
    <n v="35022.467860000004"/>
    <x v="0"/>
    <n v="0.51797463481204253"/>
  </r>
  <r>
    <x v="41"/>
    <s v="CalWIN"/>
    <x v="6"/>
    <x v="0"/>
    <n v="29408.75"/>
    <n v="53230.80128"/>
    <x v="0"/>
    <n v="0.55247618470566817"/>
  </r>
  <r>
    <x v="42"/>
    <s v="CalWIN"/>
    <x v="6"/>
    <x v="0"/>
    <n v="38650.166666666664"/>
    <n v="64123.562179999994"/>
    <x v="0"/>
    <n v="0.60274515876352186"/>
  </r>
  <r>
    <x v="43"/>
    <s v="CalWIN"/>
    <x v="6"/>
    <x v="0"/>
    <n v="103617.33333333333"/>
    <n v="180133.01454"/>
    <x v="0"/>
    <n v="0.57522677671240685"/>
  </r>
  <r>
    <x v="44"/>
    <s v="CalWIN"/>
    <x v="6"/>
    <x v="0"/>
    <n v="26729.75"/>
    <n v="38408.247000000003"/>
    <x v="0"/>
    <n v="0.69593777607189411"/>
  </r>
  <r>
    <x v="45"/>
    <s v="C-IV"/>
    <x v="6"/>
    <x v="0"/>
    <n v="24407.333333333332"/>
    <n v="34951.272580000004"/>
    <x v="0"/>
    <n v="0.69832459683599102"/>
  </r>
  <r>
    <x v="46"/>
    <s v="C-IV"/>
    <x v="6"/>
    <x v="1"/>
    <n v="277.33333333333331"/>
    <n v="439.94970000000006"/>
    <x v="7"/>
    <n v="0.63037509363759825"/>
  </r>
  <r>
    <x v="47"/>
    <s v="C-IV"/>
    <x v="6"/>
    <x v="1"/>
    <n v="6773.333333333333"/>
    <n v="10625.203460000001"/>
    <x v="7"/>
    <n v="0.6374779888999258"/>
  </r>
  <r>
    <x v="48"/>
    <s v="CalWIN"/>
    <x v="6"/>
    <x v="0"/>
    <n v="42352.666666666664"/>
    <n v="58480.924500000001"/>
    <x v="0"/>
    <n v="0.72421335724038804"/>
  </r>
  <r>
    <x v="49"/>
    <s v="CalWIN"/>
    <x v="6"/>
    <x v="0"/>
    <n v="33626.583333333336"/>
    <n v="51364.934600000001"/>
    <x v="0"/>
    <n v="0.65466029685810867"/>
  </r>
  <r>
    <x v="50"/>
    <s v="C-IV"/>
    <x v="6"/>
    <x v="0"/>
    <n v="88015.083333333328"/>
    <n v="93759.110939999999"/>
    <x v="0"/>
    <n v="0.93873632600524026"/>
  </r>
  <r>
    <x v="51"/>
    <s v="C-IV"/>
    <x v="6"/>
    <x v="0"/>
    <n v="13128.75"/>
    <n v="19005.51096"/>
    <x v="0"/>
    <n v="0.69078647912342162"/>
  </r>
  <r>
    <x v="52"/>
    <s v="C-IV"/>
    <x v="6"/>
    <x v="1"/>
    <n v="9930.5833333333339"/>
    <n v="14987.858100000001"/>
    <x v="7"/>
    <n v="0.66257521702406119"/>
  </r>
  <r>
    <x v="53"/>
    <s v="C-IV"/>
    <x v="6"/>
    <x v="1"/>
    <n v="1757.4166666666667"/>
    <n v="3189.3911200000002"/>
    <x v="7"/>
    <n v="0.5510194894712902"/>
  </r>
  <r>
    <x v="54"/>
    <s v="CalWIN"/>
    <x v="6"/>
    <x v="0"/>
    <n v="122466.75"/>
    <n v="115553.38148000001"/>
    <x v="0"/>
    <n v="1"/>
  </r>
  <r>
    <x v="55"/>
    <s v="C-IV"/>
    <x v="6"/>
    <x v="1"/>
    <n v="5451.833333333333"/>
    <n v="8881.7049400000014"/>
    <x v="7"/>
    <n v="0.61382734172807729"/>
  </r>
  <r>
    <x v="56"/>
    <s v="CalWIN"/>
    <x v="6"/>
    <x v="0"/>
    <n v="75010.5"/>
    <n v="90705.197500000009"/>
    <x v="0"/>
    <n v="0.82697025162201965"/>
  </r>
  <r>
    <x v="57"/>
    <s v="CalWIN"/>
    <x v="6"/>
    <x v="0"/>
    <n v="20842.75"/>
    <n v="46097.322260000008"/>
    <x v="0"/>
    <n v="0.45214665360477702"/>
  </r>
  <r>
    <x v="58"/>
    <s v="C-IV"/>
    <x v="6"/>
    <x v="0"/>
    <n v="13331.666666666666"/>
    <n v="14544.35772"/>
    <x v="0"/>
    <n v="0.91662120275921444"/>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80">
  <r>
    <x v="0"/>
    <s v="n/a"/>
    <x v="0"/>
    <x v="0"/>
    <n v="2012"/>
    <s v="2011/12"/>
    <m/>
    <m/>
    <m/>
    <m/>
    <m/>
    <m/>
    <n v="0.254"/>
    <n v="5.3999999999999999E-2"/>
  </r>
  <r>
    <x v="1"/>
    <s v="n/a"/>
    <x v="0"/>
    <x v="0"/>
    <n v="2012"/>
    <s v="2011/12"/>
    <n v="1767003"/>
    <n v="3956654"/>
    <m/>
    <n v="0.96050000000000002"/>
    <m/>
    <m/>
    <m/>
    <n v="3.4200000000000001E-2"/>
  </r>
  <r>
    <x v="2"/>
    <s v="CalWIN"/>
    <x v="0"/>
    <x v="0"/>
    <n v="2012"/>
    <s v="2011/12"/>
    <n v="60025"/>
    <n v="122112"/>
    <m/>
    <n v="0.9093"/>
    <m/>
    <m/>
    <m/>
    <n v="1.09E-2"/>
  </r>
  <r>
    <x v="3"/>
    <s v="C-IV"/>
    <x v="0"/>
    <x v="0"/>
    <n v="2012"/>
    <s v="2011/12"/>
    <n v="82"/>
    <n v="152"/>
    <m/>
    <n v="1"/>
    <m/>
    <m/>
    <m/>
    <n v="5.3600000000000002E-2"/>
  </r>
  <r>
    <x v="4"/>
    <s v="C-IV"/>
    <x v="0"/>
    <x v="0"/>
    <n v="2012"/>
    <s v="2011/12"/>
    <n v="1605"/>
    <n v="3081"/>
    <m/>
    <n v="0.87070000000000003"/>
    <m/>
    <m/>
    <m/>
    <n v="5.3600000000000002E-2"/>
  </r>
  <r>
    <x v="5"/>
    <s v="C-IV"/>
    <x v="0"/>
    <x v="0"/>
    <n v="2012"/>
    <s v="2011/12"/>
    <n v="13440"/>
    <n v="28228"/>
    <m/>
    <n v="0.88600000000000001"/>
    <m/>
    <m/>
    <m/>
    <n v="5.3600000000000002E-2"/>
  </r>
  <r>
    <x v="6"/>
    <s v="C-IV"/>
    <x v="0"/>
    <x v="0"/>
    <n v="2012"/>
    <s v="2011/12"/>
    <n v="2418"/>
    <n v="4875"/>
    <m/>
    <n v="0.95950000000000002"/>
    <m/>
    <m/>
    <m/>
    <n v="5.3600000000000002E-2"/>
  </r>
  <r>
    <x v="7"/>
    <s v="C-IV"/>
    <x v="0"/>
    <x v="0"/>
    <n v="2012"/>
    <s v="2011/12"/>
    <n v="692"/>
    <n v="1707"/>
    <m/>
    <n v="1"/>
    <m/>
    <m/>
    <m/>
    <n v="5.3600000000000002E-2"/>
  </r>
  <r>
    <x v="8"/>
    <s v="CalWIN"/>
    <x v="0"/>
    <x v="0"/>
    <n v="2012"/>
    <s v="2011/12"/>
    <n v="31591"/>
    <n v="67029"/>
    <m/>
    <n v="0.9637"/>
    <m/>
    <m/>
    <m/>
    <n v="3.8600000000000002E-2"/>
  </r>
  <r>
    <x v="9"/>
    <s v="C-IV"/>
    <x v="0"/>
    <x v="0"/>
    <n v="2012"/>
    <s v="2011/12"/>
    <n v="2575"/>
    <n v="5366"/>
    <m/>
    <n v="1"/>
    <m/>
    <m/>
    <m/>
    <n v="5.3600000000000002E-2"/>
  </r>
  <r>
    <x v="10"/>
    <s v="C-IV"/>
    <x v="0"/>
    <x v="0"/>
    <n v="2012"/>
    <s v="2011/12"/>
    <n v="5834"/>
    <n v="11341"/>
    <m/>
    <n v="0.99809999999999999"/>
    <m/>
    <m/>
    <m/>
    <n v="5.3600000000000002E-2"/>
  </r>
  <r>
    <x v="11"/>
    <s v="CalWIN"/>
    <x v="0"/>
    <x v="0"/>
    <n v="2012"/>
    <s v="2011/12"/>
    <n v="87032"/>
    <n v="211602"/>
    <m/>
    <n v="1"/>
    <m/>
    <m/>
    <m/>
    <n v="1.7500000000000002E-2"/>
  </r>
  <r>
    <x v="12"/>
    <s v="C-IV"/>
    <x v="0"/>
    <x v="0"/>
    <n v="2012"/>
    <s v="2011/12"/>
    <n v="1345"/>
    <n v="3384"/>
    <m/>
    <n v="0"/>
    <m/>
    <m/>
    <m/>
    <n v="5.3600000000000002E-2"/>
  </r>
  <r>
    <x v="13"/>
    <s v="C-IV"/>
    <x v="0"/>
    <x v="0"/>
    <n v="2012"/>
    <s v="2011/12"/>
    <n v="7904"/>
    <n v="15105"/>
    <m/>
    <n v="0.95509999999999995"/>
    <m/>
    <m/>
    <m/>
    <n v="5.3600000000000002E-2"/>
  </r>
  <r>
    <x v="14"/>
    <s v="C-IV"/>
    <x v="0"/>
    <x v="0"/>
    <n v="2012"/>
    <s v="2011/12"/>
    <n v="13695"/>
    <n v="35317"/>
    <m/>
    <n v="1"/>
    <m/>
    <m/>
    <m/>
    <n v="5.3600000000000002E-2"/>
  </r>
  <r>
    <x v="15"/>
    <s v="C-IV"/>
    <x v="0"/>
    <x v="0"/>
    <n v="2012"/>
    <s v="2011/12"/>
    <n v="950"/>
    <n v="1954"/>
    <m/>
    <n v="1"/>
    <m/>
    <m/>
    <m/>
    <n v="5.3600000000000002E-2"/>
  </r>
  <r>
    <x v="16"/>
    <s v="C-IV"/>
    <x v="0"/>
    <x v="0"/>
    <n v="2012"/>
    <s v="2011/12"/>
    <n v="55265"/>
    <n v="136622"/>
    <m/>
    <n v="0.9879"/>
    <m/>
    <m/>
    <m/>
    <n v="3.3000000000000002E-2"/>
  </r>
  <r>
    <x v="17"/>
    <s v="C-IV"/>
    <x v="0"/>
    <x v="0"/>
    <n v="2012"/>
    <s v="2011/12"/>
    <n v="9461"/>
    <n v="22772"/>
    <m/>
    <n v="1"/>
    <m/>
    <m/>
    <m/>
    <n v="5.3600000000000002E-2"/>
  </r>
  <r>
    <x v="18"/>
    <s v="C-IV"/>
    <x v="0"/>
    <x v="0"/>
    <n v="2012"/>
    <s v="2011/12"/>
    <n v="4888"/>
    <n v="9935"/>
    <m/>
    <n v="0.9466"/>
    <m/>
    <m/>
    <m/>
    <n v="5.3600000000000002E-2"/>
  </r>
  <r>
    <x v="19"/>
    <s v="C-IV"/>
    <x v="0"/>
    <x v="0"/>
    <n v="2012"/>
    <s v="2011/12"/>
    <n v="1373"/>
    <n v="2931"/>
    <m/>
    <n v="0.94299999999999995"/>
    <m/>
    <m/>
    <m/>
    <n v="5.3600000000000002E-2"/>
  </r>
  <r>
    <x v="20"/>
    <s v="LRS"/>
    <x v="0"/>
    <x v="0"/>
    <n v="2012"/>
    <s v="2011/12"/>
    <n v="495012"/>
    <n v="1058962"/>
    <m/>
    <n v="0.96230000000000004"/>
    <m/>
    <m/>
    <m/>
    <n v="3.3399999999999999E-2"/>
  </r>
  <r>
    <x v="21"/>
    <s v="C-IV"/>
    <x v="0"/>
    <x v="0"/>
    <n v="2012"/>
    <s v="2011/12"/>
    <n v="10284"/>
    <n v="26172"/>
    <m/>
    <n v="0.97599999999999998"/>
    <m/>
    <m/>
    <m/>
    <n v="5.3600000000000002E-2"/>
  </r>
  <r>
    <x v="22"/>
    <s v="C-IV"/>
    <x v="0"/>
    <x v="0"/>
    <n v="2012"/>
    <s v="2011/12"/>
    <n v="5325"/>
    <n v="8957"/>
    <m/>
    <n v="0.97489999999999999"/>
    <m/>
    <m/>
    <m/>
    <n v="5.3600000000000002E-2"/>
  </r>
  <r>
    <x v="23"/>
    <s v="C-IV"/>
    <x v="0"/>
    <x v="0"/>
    <n v="2012"/>
    <s v="2011/12"/>
    <n v="826"/>
    <n v="1730"/>
    <m/>
    <n v="0.94030000000000002"/>
    <m/>
    <m/>
    <m/>
    <n v="5.3600000000000002E-2"/>
  </r>
  <r>
    <x v="24"/>
    <s v="C-IV"/>
    <x v="0"/>
    <x v="0"/>
    <n v="2012"/>
    <s v="2011/12"/>
    <n v="6872"/>
    <n v="13454"/>
    <m/>
    <n v="0.99199999999999999"/>
    <m/>
    <m/>
    <m/>
    <n v="5.3600000000000002E-2"/>
  </r>
  <r>
    <x v="25"/>
    <s v="C-IV"/>
    <x v="0"/>
    <x v="0"/>
    <n v="2012"/>
    <s v="2011/12"/>
    <n v="21252"/>
    <n v="52771"/>
    <m/>
    <n v="0.97419999999999995"/>
    <m/>
    <m/>
    <m/>
    <n v="2.52E-2"/>
  </r>
  <r>
    <x v="26"/>
    <s v="C-IV"/>
    <x v="0"/>
    <x v="0"/>
    <n v="2012"/>
    <s v="2011/12"/>
    <n v="425"/>
    <n v="1021"/>
    <m/>
    <n v="0.97829999999999995"/>
    <m/>
    <m/>
    <m/>
    <n v="5.3600000000000002E-2"/>
  </r>
  <r>
    <x v="27"/>
    <s v="C-IV"/>
    <x v="0"/>
    <x v="0"/>
    <n v="2012"/>
    <s v="2011/12"/>
    <n v="426"/>
    <n v="698"/>
    <m/>
    <n v="0.9778"/>
    <m/>
    <m/>
    <m/>
    <n v="5.3600000000000002E-2"/>
  </r>
  <r>
    <x v="28"/>
    <s v="C-IV"/>
    <x v="0"/>
    <x v="0"/>
    <n v="2012"/>
    <s v="2011/12"/>
    <n v="19293"/>
    <n v="44819"/>
    <m/>
    <n v="0.99950000000000006"/>
    <m/>
    <m/>
    <m/>
    <n v="1.0800000000000001E-2"/>
  </r>
  <r>
    <x v="29"/>
    <s v="C-IV"/>
    <x v="0"/>
    <x v="0"/>
    <n v="2012"/>
    <s v="2011/12"/>
    <n v="3286"/>
    <n v="7073"/>
    <m/>
    <n v="1"/>
    <m/>
    <m/>
    <m/>
    <n v="5.3600000000000002E-2"/>
  </r>
  <r>
    <x v="30"/>
    <s v="C-IV"/>
    <x v="0"/>
    <x v="0"/>
    <n v="2012"/>
    <s v="2011/12"/>
    <n v="3327"/>
    <n v="6509"/>
    <m/>
    <n v="0.9748"/>
    <m/>
    <m/>
    <m/>
    <n v="5.3600000000000002E-2"/>
  </r>
  <r>
    <x v="31"/>
    <s v="CalWIN"/>
    <x v="0"/>
    <x v="0"/>
    <n v="2012"/>
    <s v="2011/12"/>
    <n v="92898"/>
    <n v="209924"/>
    <m/>
    <n v="0.99609999999999999"/>
    <m/>
    <m/>
    <m/>
    <n v="2.06E-2"/>
  </r>
  <r>
    <x v="32"/>
    <s v="CalWIN"/>
    <x v="0"/>
    <x v="0"/>
    <n v="2012"/>
    <s v="2011/12"/>
    <n v="7989"/>
    <n v="17900"/>
    <m/>
    <n v="0.9536"/>
    <m/>
    <m/>
    <m/>
    <n v="5.3600000000000002E-2"/>
  </r>
  <r>
    <x v="33"/>
    <s v="C-IV"/>
    <x v="0"/>
    <x v="0"/>
    <n v="2012"/>
    <s v="2011/12"/>
    <n v="688"/>
    <n v="1564"/>
    <m/>
    <n v="0.77359999999999995"/>
    <m/>
    <m/>
    <m/>
    <n v="5.3600000000000002E-2"/>
  </r>
  <r>
    <x v="34"/>
    <s v="C-IV"/>
    <x v="0"/>
    <x v="0"/>
    <n v="2012"/>
    <s v="2011/12"/>
    <n v="104465"/>
    <n v="259798"/>
    <m/>
    <n v="0.99890000000000001"/>
    <m/>
    <m/>
    <m/>
    <n v="0.04"/>
  </r>
  <r>
    <x v="35"/>
    <s v="CalWIN"/>
    <x v="0"/>
    <x v="0"/>
    <n v="2012"/>
    <s v="2011/12"/>
    <n v="87602"/>
    <n v="200011"/>
    <m/>
    <n v="0.90969999999999995"/>
    <m/>
    <m/>
    <m/>
    <n v="4.6600000000000003E-2"/>
  </r>
  <r>
    <x v="36"/>
    <s v="C-IV"/>
    <x v="0"/>
    <x v="0"/>
    <n v="2012"/>
    <s v="2011/12"/>
    <n v="2644"/>
    <n v="6211"/>
    <m/>
    <n v="0.99039999999999995"/>
    <m/>
    <m/>
    <m/>
    <n v="5.3600000000000002E-2"/>
  </r>
  <r>
    <x v="37"/>
    <s v="C-IV"/>
    <x v="0"/>
    <x v="0"/>
    <n v="2012"/>
    <s v="2011/12"/>
    <n v="143021"/>
    <n v="346744"/>
    <m/>
    <n v="0.99929999999999997"/>
    <m/>
    <m/>
    <m/>
    <n v="9.7999999999999997E-3"/>
  </r>
  <r>
    <x v="38"/>
    <s v="CalWIN"/>
    <x v="0"/>
    <x v="0"/>
    <n v="2012"/>
    <s v="2011/12"/>
    <n v="108079"/>
    <n v="240771"/>
    <m/>
    <n v="0.97670000000000001"/>
    <m/>
    <m/>
    <m/>
    <n v="7.2599999999999998E-2"/>
  </r>
  <r>
    <x v="39"/>
    <s v="CalWIN"/>
    <x v="0"/>
    <x v="0"/>
    <n v="2012"/>
    <s v="2011/12"/>
    <n v="32799"/>
    <n v="50905"/>
    <m/>
    <n v="0.98760000000000003"/>
    <m/>
    <m/>
    <m/>
    <n v="3.2599999999999997E-2"/>
  </r>
  <r>
    <x v="40"/>
    <s v="C-IV"/>
    <x v="0"/>
    <x v="0"/>
    <n v="2012"/>
    <s v="2011/12"/>
    <n v="41919"/>
    <n v="104725"/>
    <m/>
    <n v="0.98529999999999995"/>
    <m/>
    <m/>
    <m/>
    <n v="2.9899999999999999E-2"/>
  </r>
  <r>
    <x v="41"/>
    <s v="CalWIN"/>
    <x v="0"/>
    <x v="0"/>
    <n v="2012"/>
    <s v="2011/12"/>
    <n v="9003"/>
    <n v="17679"/>
    <m/>
    <n v="0.95550000000000002"/>
    <m/>
    <m/>
    <m/>
    <n v="5.3600000000000002E-2"/>
  </r>
  <r>
    <x v="42"/>
    <s v="CalWIN"/>
    <x v="0"/>
    <x v="0"/>
    <n v="2012"/>
    <s v="2011/12"/>
    <n v="12556"/>
    <n v="26275"/>
    <m/>
    <n v="0.94669999999999999"/>
    <m/>
    <m/>
    <m/>
    <n v="5.3600000000000002E-2"/>
  </r>
  <r>
    <x v="43"/>
    <s v="CalWIN"/>
    <x v="0"/>
    <x v="0"/>
    <n v="2012"/>
    <s v="2011/12"/>
    <n v="13668"/>
    <n v="31120"/>
    <m/>
    <n v="0.63319999999999999"/>
    <m/>
    <m/>
    <m/>
    <n v="5.3600000000000002E-2"/>
  </r>
  <r>
    <x v="44"/>
    <s v="CalWIN"/>
    <x v="0"/>
    <x v="0"/>
    <n v="2012"/>
    <s v="2011/12"/>
    <n v="46452"/>
    <n v="100983"/>
    <m/>
    <n v="0.74919999999999998"/>
    <m/>
    <m/>
    <m/>
    <n v="0"/>
  </r>
  <r>
    <x v="45"/>
    <s v="CalWIN"/>
    <x v="0"/>
    <x v="0"/>
    <n v="2012"/>
    <s v="2011/12"/>
    <n v="10100"/>
    <n v="20577"/>
    <m/>
    <n v="0.62529999999999997"/>
    <m/>
    <m/>
    <m/>
    <n v="5.3600000000000002E-2"/>
  </r>
  <r>
    <x v="46"/>
    <s v="C-IV"/>
    <x v="0"/>
    <x v="0"/>
    <n v="2012"/>
    <s v="2011/12"/>
    <n v="11989"/>
    <n v="24418"/>
    <m/>
    <n v="0.98750000000000004"/>
    <m/>
    <m/>
    <m/>
    <n v="5.3600000000000002E-2"/>
  </r>
  <r>
    <x v="47"/>
    <s v="C-IV"/>
    <x v="0"/>
    <x v="0"/>
    <n v="2012"/>
    <s v="2011/12"/>
    <n v="124"/>
    <n v="262"/>
    <m/>
    <n v="1"/>
    <m/>
    <m/>
    <m/>
    <n v="5.3600000000000002E-2"/>
  </r>
  <r>
    <x v="48"/>
    <s v="C-IV"/>
    <x v="0"/>
    <x v="0"/>
    <n v="2012"/>
    <s v="2011/12"/>
    <n v="2617"/>
    <n v="5978"/>
    <m/>
    <n v="1"/>
    <m/>
    <m/>
    <m/>
    <n v="5.3600000000000002E-2"/>
  </r>
  <r>
    <x v="49"/>
    <s v="CalWIN"/>
    <x v="0"/>
    <x v="0"/>
    <n v="2012"/>
    <s v="2011/12"/>
    <n v="19138"/>
    <n v="39019"/>
    <m/>
    <n v="0.92269999999999996"/>
    <m/>
    <m/>
    <m/>
    <n v="1.6500000000000001E-2"/>
  </r>
  <r>
    <x v="50"/>
    <s v="CalWIN"/>
    <x v="0"/>
    <x v="0"/>
    <n v="2012"/>
    <s v="2011/12"/>
    <n v="16652"/>
    <n v="31838"/>
    <m/>
    <n v="0.86250000000000004"/>
    <m/>
    <m/>
    <m/>
    <n v="5.3600000000000002E-2"/>
  </r>
  <r>
    <x v="51"/>
    <s v="C-IV"/>
    <x v="0"/>
    <x v="0"/>
    <n v="2012"/>
    <s v="2011/12"/>
    <n v="38000"/>
    <n v="85530"/>
    <m/>
    <n v="1"/>
    <m/>
    <m/>
    <m/>
    <n v="3.8600000000000002E-2"/>
  </r>
  <r>
    <x v="52"/>
    <s v="C-IV"/>
    <x v="0"/>
    <x v="0"/>
    <n v="2012"/>
    <s v="2011/12"/>
    <n v="4773"/>
    <n v="11667"/>
    <m/>
    <n v="0.92559999999999998"/>
    <m/>
    <m/>
    <m/>
    <n v="5.3600000000000002E-2"/>
  </r>
  <r>
    <x v="53"/>
    <s v="C-IV"/>
    <x v="0"/>
    <x v="0"/>
    <n v="2012"/>
    <s v="2011/12"/>
    <n v="3993"/>
    <n v="9410"/>
    <m/>
    <n v="0.89380000000000004"/>
    <m/>
    <m/>
    <m/>
    <n v="5.3600000000000002E-2"/>
  </r>
  <r>
    <x v="54"/>
    <s v="C-IV"/>
    <x v="0"/>
    <x v="0"/>
    <n v="2012"/>
    <s v="2011/12"/>
    <n v="729"/>
    <n v="1531"/>
    <m/>
    <n v="0.96430000000000005"/>
    <m/>
    <m/>
    <m/>
    <n v="5.3600000000000002E-2"/>
  </r>
  <r>
    <x v="55"/>
    <s v="CalWIN"/>
    <x v="0"/>
    <x v="0"/>
    <n v="2012"/>
    <s v="2011/12"/>
    <n v="42324"/>
    <n v="108269"/>
    <m/>
    <n v="1"/>
    <m/>
    <m/>
    <m/>
    <n v="2.1899999999999999E-2"/>
  </r>
  <r>
    <x v="56"/>
    <s v="C-IV"/>
    <x v="0"/>
    <x v="0"/>
    <n v="2012"/>
    <s v="2011/12"/>
    <n v="2735"/>
    <n v="5211"/>
    <m/>
    <n v="0.98980000000000001"/>
    <m/>
    <m/>
    <m/>
    <n v="5.3600000000000002E-2"/>
  </r>
  <r>
    <x v="57"/>
    <s v="CalWIN"/>
    <x v="0"/>
    <x v="0"/>
    <n v="2012"/>
    <s v="2011/12"/>
    <n v="30437"/>
    <n v="63349"/>
    <m/>
    <n v="0.97970000000000002"/>
    <m/>
    <m/>
    <m/>
    <n v="1.23E-2"/>
  </r>
  <r>
    <x v="58"/>
    <s v="CalWIN"/>
    <x v="0"/>
    <x v="0"/>
    <n v="2012"/>
    <s v="2011/12"/>
    <n v="7457"/>
    <n v="16466"/>
    <m/>
    <n v="0.88839999999999997"/>
    <m/>
    <m/>
    <m/>
    <n v="5.3600000000000002E-2"/>
  </r>
  <r>
    <x v="59"/>
    <s v="C-IV"/>
    <x v="0"/>
    <x v="0"/>
    <n v="2012"/>
    <s v="2011/12"/>
    <n v="5649"/>
    <n v="12840"/>
    <m/>
    <n v="0.98550000000000004"/>
    <m/>
    <m/>
    <m/>
    <n v="5.3600000000000002E-2"/>
  </r>
  <r>
    <x v="0"/>
    <s v="n/a"/>
    <x v="1"/>
    <x v="0"/>
    <n v="2012"/>
    <s v="2011/12"/>
    <m/>
    <m/>
    <m/>
    <m/>
    <m/>
    <m/>
    <n v="0.254"/>
    <n v="5.3999999999999999E-2"/>
  </r>
  <r>
    <x v="1"/>
    <s v="n/a"/>
    <x v="1"/>
    <x v="0"/>
    <n v="2012"/>
    <s v="2011/12"/>
    <n v="1765809"/>
    <n v="3964368"/>
    <m/>
    <n v="0.96179999999999999"/>
    <m/>
    <m/>
    <m/>
    <n v="3.5799999999999998E-2"/>
  </r>
  <r>
    <x v="2"/>
    <s v="CalWIN"/>
    <x v="1"/>
    <x v="0"/>
    <n v="2012"/>
    <s v="2011/12"/>
    <n v="59760"/>
    <n v="121959"/>
    <m/>
    <n v="0.92779999999999996"/>
    <m/>
    <m/>
    <m/>
    <n v="8.8000000000000005E-3"/>
  </r>
  <r>
    <x v="3"/>
    <s v="C-IV"/>
    <x v="1"/>
    <x v="0"/>
    <n v="2012"/>
    <s v="2011/12"/>
    <n v="83"/>
    <n v="153"/>
    <m/>
    <n v="1"/>
    <m/>
    <m/>
    <m/>
    <n v="5.0599999999999999E-2"/>
  </r>
  <r>
    <x v="4"/>
    <s v="C-IV"/>
    <x v="1"/>
    <x v="0"/>
    <n v="2012"/>
    <s v="2011/12"/>
    <n v="1588"/>
    <n v="3060"/>
    <m/>
    <n v="0.84550000000000003"/>
    <m/>
    <m/>
    <m/>
    <n v="5.0599999999999999E-2"/>
  </r>
  <r>
    <x v="5"/>
    <s v="C-IV"/>
    <x v="1"/>
    <x v="0"/>
    <n v="2012"/>
    <s v="2011/12"/>
    <n v="13492"/>
    <n v="28322"/>
    <m/>
    <n v="0.87760000000000005"/>
    <m/>
    <m/>
    <m/>
    <n v="5.0599999999999999E-2"/>
  </r>
  <r>
    <x v="6"/>
    <s v="C-IV"/>
    <x v="1"/>
    <x v="0"/>
    <n v="2012"/>
    <s v="2011/12"/>
    <n v="2448"/>
    <n v="4924"/>
    <m/>
    <n v="0.96030000000000004"/>
    <m/>
    <m/>
    <m/>
    <n v="5.0599999999999999E-2"/>
  </r>
  <r>
    <x v="7"/>
    <s v="C-IV"/>
    <x v="1"/>
    <x v="0"/>
    <n v="2012"/>
    <s v="2011/12"/>
    <n v="697"/>
    <n v="1750"/>
    <m/>
    <n v="1"/>
    <m/>
    <m/>
    <m/>
    <n v="5.0599999999999999E-2"/>
  </r>
  <r>
    <x v="8"/>
    <s v="CalWIN"/>
    <x v="1"/>
    <x v="0"/>
    <n v="2012"/>
    <s v="2011/12"/>
    <n v="31606"/>
    <n v="67051"/>
    <m/>
    <n v="0.96340000000000003"/>
    <m/>
    <m/>
    <m/>
    <n v="3.2399999999999998E-2"/>
  </r>
  <r>
    <x v="9"/>
    <s v="C-IV"/>
    <x v="1"/>
    <x v="0"/>
    <n v="2012"/>
    <s v="2011/12"/>
    <n v="2582"/>
    <n v="5391"/>
    <m/>
    <n v="1"/>
    <m/>
    <m/>
    <m/>
    <n v="5.0599999999999999E-2"/>
  </r>
  <r>
    <x v="10"/>
    <s v="C-IV"/>
    <x v="1"/>
    <x v="0"/>
    <n v="2012"/>
    <s v="2011/12"/>
    <n v="5914"/>
    <n v="11487"/>
    <m/>
    <n v="1"/>
    <m/>
    <m/>
    <m/>
    <n v="5.0599999999999999E-2"/>
  </r>
  <r>
    <x v="11"/>
    <s v="CalWIN"/>
    <x v="1"/>
    <x v="0"/>
    <n v="2012"/>
    <s v="2011/12"/>
    <n v="87100"/>
    <n v="212782"/>
    <m/>
    <n v="1"/>
    <m/>
    <m/>
    <m/>
    <n v="1.3599999999999999E-2"/>
  </r>
  <r>
    <x v="12"/>
    <s v="C-IV"/>
    <x v="1"/>
    <x v="0"/>
    <n v="2012"/>
    <s v="2011/12"/>
    <n v="1358"/>
    <n v="3443"/>
    <m/>
    <n v="1"/>
    <m/>
    <m/>
    <m/>
    <n v="5.0599999999999999E-2"/>
  </r>
  <r>
    <x v="13"/>
    <s v="C-IV"/>
    <x v="1"/>
    <x v="0"/>
    <n v="2012"/>
    <s v="2011/12"/>
    <n v="7866"/>
    <n v="15006"/>
    <m/>
    <n v="0.95809999999999995"/>
    <m/>
    <m/>
    <m/>
    <n v="5.0599999999999999E-2"/>
  </r>
  <r>
    <x v="14"/>
    <s v="C-IV"/>
    <x v="1"/>
    <x v="0"/>
    <n v="2012"/>
    <s v="2011/12"/>
    <n v="13627"/>
    <n v="35101"/>
    <m/>
    <n v="1"/>
    <m/>
    <m/>
    <m/>
    <n v="5.0599999999999999E-2"/>
  </r>
  <r>
    <x v="15"/>
    <s v="C-IV"/>
    <x v="1"/>
    <x v="0"/>
    <n v="2012"/>
    <s v="2011/12"/>
    <n v="963"/>
    <n v="1960"/>
    <m/>
    <n v="1"/>
    <m/>
    <m/>
    <m/>
    <n v="5.0599999999999999E-2"/>
  </r>
  <r>
    <x v="16"/>
    <s v="C-IV"/>
    <x v="1"/>
    <x v="0"/>
    <n v="2012"/>
    <s v="2011/12"/>
    <n v="55737"/>
    <n v="137242"/>
    <m/>
    <n v="0.98750000000000004"/>
    <m/>
    <m/>
    <m/>
    <n v="4.6100000000000002E-2"/>
  </r>
  <r>
    <x v="17"/>
    <s v="C-IV"/>
    <x v="1"/>
    <x v="0"/>
    <n v="2012"/>
    <s v="2011/12"/>
    <n v="9499"/>
    <n v="22908"/>
    <m/>
    <n v="1"/>
    <m/>
    <m/>
    <m/>
    <n v="5.0599999999999999E-2"/>
  </r>
  <r>
    <x v="18"/>
    <s v="C-IV"/>
    <x v="1"/>
    <x v="0"/>
    <n v="2012"/>
    <s v="2011/12"/>
    <n v="4940"/>
    <n v="10049"/>
    <m/>
    <n v="0.95650000000000002"/>
    <m/>
    <m/>
    <m/>
    <n v="5.0599999999999999E-2"/>
  </r>
  <r>
    <x v="19"/>
    <s v="C-IV"/>
    <x v="1"/>
    <x v="0"/>
    <n v="2012"/>
    <s v="2011/12"/>
    <n v="1372"/>
    <n v="2916"/>
    <m/>
    <n v="0.97809999999999997"/>
    <m/>
    <m/>
    <m/>
    <n v="5.0599999999999999E-2"/>
  </r>
  <r>
    <x v="20"/>
    <s v="LRS"/>
    <x v="1"/>
    <x v="0"/>
    <n v="2012"/>
    <s v="2011/12"/>
    <n v="491022"/>
    <n v="1053337"/>
    <m/>
    <n v="0.96850000000000003"/>
    <m/>
    <m/>
    <m/>
    <n v="4.1200000000000001E-2"/>
  </r>
  <r>
    <x v="21"/>
    <s v="C-IV"/>
    <x v="1"/>
    <x v="0"/>
    <n v="2012"/>
    <s v="2011/12"/>
    <n v="10389"/>
    <n v="26463"/>
    <m/>
    <n v="0.98180000000000001"/>
    <m/>
    <m/>
    <m/>
    <n v="5.0599999999999999E-2"/>
  </r>
  <r>
    <x v="22"/>
    <s v="C-IV"/>
    <x v="1"/>
    <x v="0"/>
    <n v="2012"/>
    <s v="2011/12"/>
    <n v="5364"/>
    <n v="9034"/>
    <m/>
    <n v="0"/>
    <m/>
    <m/>
    <m/>
    <n v="5.0599999999999999E-2"/>
  </r>
  <r>
    <x v="23"/>
    <s v="C-IV"/>
    <x v="1"/>
    <x v="0"/>
    <n v="2012"/>
    <s v="2011/12"/>
    <n v="834"/>
    <n v="1732"/>
    <m/>
    <n v="0.9375"/>
    <m/>
    <m/>
    <m/>
    <n v="5.0599999999999999E-2"/>
  </r>
  <r>
    <x v="24"/>
    <s v="C-IV"/>
    <x v="1"/>
    <x v="0"/>
    <n v="2012"/>
    <s v="2011/12"/>
    <n v="6910"/>
    <n v="13528"/>
    <m/>
    <n v="0.99390000000000001"/>
    <m/>
    <m/>
    <m/>
    <n v="5.0599999999999999E-2"/>
  </r>
  <r>
    <x v="25"/>
    <s v="C-IV"/>
    <x v="1"/>
    <x v="0"/>
    <n v="2012"/>
    <s v="2011/12"/>
    <n v="21364"/>
    <n v="53038"/>
    <m/>
    <n v="0.98599999999999999"/>
    <m/>
    <m/>
    <m/>
    <n v="2.75E-2"/>
  </r>
  <r>
    <x v="26"/>
    <s v="C-IV"/>
    <x v="1"/>
    <x v="0"/>
    <n v="2012"/>
    <s v="2011/12"/>
    <n v="431"/>
    <n v="1029"/>
    <m/>
    <n v="0.95830000000000004"/>
    <m/>
    <m/>
    <m/>
    <n v="5.0599999999999999E-2"/>
  </r>
  <r>
    <x v="27"/>
    <s v="C-IV"/>
    <x v="1"/>
    <x v="0"/>
    <n v="2012"/>
    <s v="2011/12"/>
    <n v="462"/>
    <n v="734"/>
    <m/>
    <n v="0.93679999999999997"/>
    <m/>
    <m/>
    <m/>
    <n v="5.0599999999999999E-2"/>
  </r>
  <r>
    <x v="28"/>
    <s v="C-IV"/>
    <x v="1"/>
    <x v="0"/>
    <n v="2012"/>
    <s v="2011/12"/>
    <n v="19883"/>
    <n v="46149"/>
    <m/>
    <n v="1"/>
    <m/>
    <m/>
    <m/>
    <n v="1.17E-2"/>
  </r>
  <r>
    <x v="29"/>
    <s v="C-IV"/>
    <x v="1"/>
    <x v="0"/>
    <n v="2012"/>
    <s v="2011/12"/>
    <n v="3285"/>
    <n v="7053"/>
    <m/>
    <n v="1"/>
    <m/>
    <m/>
    <m/>
    <n v="5.0599999999999999E-2"/>
  </r>
  <r>
    <x v="30"/>
    <s v="C-IV"/>
    <x v="1"/>
    <x v="0"/>
    <n v="2012"/>
    <s v="2011/12"/>
    <n v="3402"/>
    <n v="6655"/>
    <m/>
    <n v="0.97"/>
    <m/>
    <m/>
    <m/>
    <n v="5.0599999999999999E-2"/>
  </r>
  <r>
    <x v="31"/>
    <s v="CalWIN"/>
    <x v="1"/>
    <x v="0"/>
    <n v="2012"/>
    <s v="2011/12"/>
    <n v="92979"/>
    <n v="210701"/>
    <m/>
    <n v="0.99770000000000003"/>
    <m/>
    <m/>
    <m/>
    <n v="1.89E-2"/>
  </r>
  <r>
    <x v="32"/>
    <s v="CalWIN"/>
    <x v="1"/>
    <x v="0"/>
    <n v="2012"/>
    <s v="2011/12"/>
    <n v="7999"/>
    <n v="17950"/>
    <m/>
    <n v="0.95069999999999999"/>
    <m/>
    <m/>
    <m/>
    <n v="5.0599999999999999E-2"/>
  </r>
  <r>
    <x v="33"/>
    <s v="C-IV"/>
    <x v="1"/>
    <x v="0"/>
    <n v="2012"/>
    <s v="2011/12"/>
    <n v="721"/>
    <n v="1608"/>
    <m/>
    <n v="0.85709999999999997"/>
    <m/>
    <m/>
    <m/>
    <n v="5.0599999999999999E-2"/>
  </r>
  <r>
    <x v="34"/>
    <s v="C-IV"/>
    <x v="1"/>
    <x v="0"/>
    <n v="2012"/>
    <s v="2011/12"/>
    <n v="104129"/>
    <n v="259228"/>
    <m/>
    <n v="0.99980000000000002"/>
    <m/>
    <m/>
    <m/>
    <n v="3.56E-2"/>
  </r>
  <r>
    <x v="35"/>
    <s v="CalWIN"/>
    <x v="1"/>
    <x v="0"/>
    <n v="2012"/>
    <s v="2011/12"/>
    <n v="87664"/>
    <n v="200240"/>
    <m/>
    <n v="0.97170000000000001"/>
    <m/>
    <m/>
    <m/>
    <n v="4.5999999999999999E-2"/>
  </r>
  <r>
    <x v="36"/>
    <s v="C-IV"/>
    <x v="1"/>
    <x v="0"/>
    <n v="2012"/>
    <s v="2011/12"/>
    <n v="2661"/>
    <n v="6276"/>
    <m/>
    <n v="0.97789999999999999"/>
    <m/>
    <m/>
    <m/>
    <n v="5.0599999999999999E-2"/>
  </r>
  <r>
    <x v="37"/>
    <s v="C-IV"/>
    <x v="1"/>
    <x v="0"/>
    <n v="2012"/>
    <s v="2011/12"/>
    <n v="143618"/>
    <n v="347748"/>
    <m/>
    <n v="0.99919999999999998"/>
    <m/>
    <m/>
    <m/>
    <n v="8.0999999999999996E-3"/>
  </r>
  <r>
    <x v="38"/>
    <s v="CalWIN"/>
    <x v="1"/>
    <x v="0"/>
    <n v="2012"/>
    <s v="2011/12"/>
    <n v="107563"/>
    <n v="241222"/>
    <m/>
    <n v="0.98770000000000002"/>
    <m/>
    <m/>
    <m/>
    <n v="7.3200000000000001E-2"/>
  </r>
  <r>
    <x v="39"/>
    <s v="CalWIN"/>
    <x v="1"/>
    <x v="0"/>
    <n v="2012"/>
    <s v="2011/12"/>
    <n v="32686"/>
    <n v="50921"/>
    <m/>
    <n v="0.98640000000000005"/>
    <m/>
    <m/>
    <m/>
    <n v="2.4299999999999999E-2"/>
  </r>
  <r>
    <x v="40"/>
    <s v="C-IV"/>
    <x v="1"/>
    <x v="0"/>
    <n v="2012"/>
    <s v="2011/12"/>
    <n v="42404"/>
    <n v="105710"/>
    <m/>
    <n v="0.98319999999999996"/>
    <m/>
    <m/>
    <m/>
    <n v="3.0700000000000002E-2"/>
  </r>
  <r>
    <x v="41"/>
    <s v="CalWIN"/>
    <x v="1"/>
    <x v="0"/>
    <n v="2012"/>
    <s v="2011/12"/>
    <n v="8949"/>
    <n v="17625"/>
    <m/>
    <n v="0.96960000000000002"/>
    <m/>
    <m/>
    <m/>
    <n v="5.0599999999999999E-2"/>
  </r>
  <r>
    <x v="42"/>
    <s v="CalWIN"/>
    <x v="1"/>
    <x v="0"/>
    <n v="2012"/>
    <s v="2011/12"/>
    <n v="12560"/>
    <n v="26474"/>
    <m/>
    <n v="0.9647"/>
    <m/>
    <m/>
    <m/>
    <n v="5.0599999999999999E-2"/>
  </r>
  <r>
    <x v="43"/>
    <s v="CalWIN"/>
    <x v="1"/>
    <x v="0"/>
    <n v="2012"/>
    <s v="2011/12"/>
    <n v="14085"/>
    <n v="32078"/>
    <m/>
    <n v="0.51719999999999999"/>
    <m/>
    <m/>
    <m/>
    <n v="5.0599999999999999E-2"/>
  </r>
  <r>
    <x v="44"/>
    <s v="CalWIN"/>
    <x v="1"/>
    <x v="0"/>
    <n v="2012"/>
    <s v="2011/12"/>
    <n v="47126"/>
    <n v="102207"/>
    <m/>
    <n v="0.76139999999999997"/>
    <m/>
    <m/>
    <m/>
    <n v="0"/>
  </r>
  <r>
    <x v="45"/>
    <s v="CalWIN"/>
    <x v="1"/>
    <x v="0"/>
    <n v="2012"/>
    <s v="2011/12"/>
    <n v="10280"/>
    <n v="21611"/>
    <m/>
    <n v="0.79810000000000003"/>
    <m/>
    <m/>
    <m/>
    <n v="5.0599999999999999E-2"/>
  </r>
  <r>
    <x v="46"/>
    <s v="C-IV"/>
    <x v="1"/>
    <x v="0"/>
    <n v="2012"/>
    <s v="2011/12"/>
    <n v="12079"/>
    <n v="24492"/>
    <m/>
    <n v="0.96020000000000005"/>
    <m/>
    <m/>
    <m/>
    <n v="5.0599999999999999E-2"/>
  </r>
  <r>
    <x v="47"/>
    <s v="C-IV"/>
    <x v="1"/>
    <x v="0"/>
    <n v="2012"/>
    <s v="2011/12"/>
    <n v="126"/>
    <n v="260"/>
    <m/>
    <n v="1"/>
    <m/>
    <m/>
    <m/>
    <n v="5.0599999999999999E-2"/>
  </r>
  <r>
    <x v="48"/>
    <s v="C-IV"/>
    <x v="1"/>
    <x v="0"/>
    <n v="2012"/>
    <s v="2011/12"/>
    <n v="2673"/>
    <n v="6071"/>
    <m/>
    <n v="1"/>
    <m/>
    <m/>
    <m/>
    <n v="5.0599999999999999E-2"/>
  </r>
  <r>
    <x v="49"/>
    <s v="CalWIN"/>
    <x v="1"/>
    <x v="0"/>
    <n v="2012"/>
    <s v="2011/12"/>
    <n v="19069"/>
    <n v="39037"/>
    <m/>
    <n v="0.91900000000000004"/>
    <m/>
    <m/>
    <m/>
    <n v="1.3299999999999999E-2"/>
  </r>
  <r>
    <x v="50"/>
    <s v="CalWIN"/>
    <x v="1"/>
    <x v="0"/>
    <n v="2012"/>
    <s v="2011/12"/>
    <n v="16831"/>
    <n v="32050"/>
    <m/>
    <n v="0.85370000000000001"/>
    <m/>
    <m/>
    <m/>
    <n v="5.0599999999999999E-2"/>
  </r>
  <r>
    <x v="51"/>
    <s v="C-IV"/>
    <x v="1"/>
    <x v="0"/>
    <n v="2012"/>
    <s v="2011/12"/>
    <n v="38124"/>
    <n v="85845"/>
    <m/>
    <n v="1"/>
    <m/>
    <m/>
    <m/>
    <n v="3.3500000000000002E-2"/>
  </r>
  <r>
    <x v="52"/>
    <s v="C-IV"/>
    <x v="1"/>
    <x v="0"/>
    <n v="2012"/>
    <s v="2011/12"/>
    <n v="4879"/>
    <n v="11902"/>
    <m/>
    <n v="0.93330000000000002"/>
    <m/>
    <m/>
    <m/>
    <n v="5.0599999999999999E-2"/>
  </r>
  <r>
    <x v="53"/>
    <s v="C-IV"/>
    <x v="1"/>
    <x v="0"/>
    <n v="2012"/>
    <s v="2011/12"/>
    <n v="3996"/>
    <n v="9448"/>
    <m/>
    <n v="0.8992"/>
    <m/>
    <m/>
    <m/>
    <n v="5.0599999999999999E-2"/>
  </r>
  <r>
    <x v="54"/>
    <s v="C-IV"/>
    <x v="1"/>
    <x v="0"/>
    <n v="2012"/>
    <s v="2011/12"/>
    <n v="722"/>
    <n v="1501"/>
    <m/>
    <n v="0.97670000000000001"/>
    <m/>
    <m/>
    <m/>
    <n v="5.0599999999999999E-2"/>
  </r>
  <r>
    <x v="55"/>
    <s v="CalWIN"/>
    <x v="1"/>
    <x v="0"/>
    <n v="2012"/>
    <s v="2011/12"/>
    <n v="41400"/>
    <n v="109305"/>
    <m/>
    <n v="1"/>
    <m/>
    <m/>
    <m/>
    <n v="1.8100000000000002E-2"/>
  </r>
  <r>
    <x v="56"/>
    <s v="C-IV"/>
    <x v="1"/>
    <x v="0"/>
    <n v="2012"/>
    <s v="2011/12"/>
    <n v="2742"/>
    <n v="5186"/>
    <m/>
    <n v="0.97"/>
    <m/>
    <m/>
    <m/>
    <n v="5.0599999999999999E-2"/>
  </r>
  <r>
    <x v="57"/>
    <s v="CalWIN"/>
    <x v="1"/>
    <x v="0"/>
    <n v="2012"/>
    <s v="2011/12"/>
    <n v="30641"/>
    <n v="64047"/>
    <m/>
    <n v="0.98699999999999999"/>
    <m/>
    <m/>
    <m/>
    <n v="1.7299999999999999E-2"/>
  </r>
  <r>
    <x v="58"/>
    <s v="CalWIN"/>
    <x v="1"/>
    <x v="0"/>
    <n v="2012"/>
    <s v="2011/12"/>
    <n v="7542"/>
    <n v="16695"/>
    <m/>
    <n v="0.9173"/>
    <m/>
    <m/>
    <m/>
    <n v="5.0599999999999999E-2"/>
  </r>
  <r>
    <x v="59"/>
    <s v="C-IV"/>
    <x v="1"/>
    <x v="0"/>
    <n v="2012"/>
    <s v="2011/12"/>
    <n v="5583"/>
    <n v="12674"/>
    <m/>
    <n v="0.99609999999999999"/>
    <m/>
    <m/>
    <m/>
    <n v="5.0599999999999999E-2"/>
  </r>
  <r>
    <x v="0"/>
    <s v="n/a"/>
    <x v="2"/>
    <x v="0"/>
    <n v="2012"/>
    <s v="2011/12"/>
    <m/>
    <m/>
    <m/>
    <m/>
    <m/>
    <m/>
    <n v="0.254"/>
    <n v="5.3999999999999999E-2"/>
  </r>
  <r>
    <x v="1"/>
    <s v="n/a"/>
    <x v="2"/>
    <x v="0"/>
    <n v="2012"/>
    <s v="2011/12"/>
    <n v="1790716"/>
    <n v="4001785"/>
    <m/>
    <n v="0.97250000000000003"/>
    <m/>
    <m/>
    <m/>
    <n v="3.4000000000000002E-2"/>
  </r>
  <r>
    <x v="2"/>
    <s v="CalWIN"/>
    <x v="2"/>
    <x v="0"/>
    <n v="2012"/>
    <s v="2011/12"/>
    <n v="60605"/>
    <n v="122941"/>
    <m/>
    <n v="0.91369999999999996"/>
    <m/>
    <m/>
    <m/>
    <n v="1.23E-2"/>
  </r>
  <r>
    <x v="3"/>
    <s v="C-IV"/>
    <x v="2"/>
    <x v="0"/>
    <n v="2012"/>
    <s v="2011/12"/>
    <n v="85"/>
    <n v="150"/>
    <m/>
    <n v="1"/>
    <m/>
    <m/>
    <m/>
    <n v="4.48E-2"/>
  </r>
  <r>
    <x v="4"/>
    <s v="C-IV"/>
    <x v="2"/>
    <x v="0"/>
    <n v="2012"/>
    <s v="2011/12"/>
    <n v="1649"/>
    <n v="3174"/>
    <m/>
    <n v="0.93879999999999997"/>
    <m/>
    <m/>
    <m/>
    <n v="4.48E-2"/>
  </r>
  <r>
    <x v="5"/>
    <s v="C-IV"/>
    <x v="2"/>
    <x v="0"/>
    <n v="2012"/>
    <s v="2011/12"/>
    <n v="13613"/>
    <n v="28488"/>
    <m/>
    <n v="0.878"/>
    <m/>
    <m/>
    <m/>
    <n v="4.48E-2"/>
  </r>
  <r>
    <x v="6"/>
    <s v="C-IV"/>
    <x v="2"/>
    <x v="0"/>
    <n v="2012"/>
    <s v="2011/12"/>
    <n v="2492"/>
    <n v="4986"/>
    <m/>
    <n v="0.90959999999999996"/>
    <m/>
    <m/>
    <m/>
    <n v="4.48E-2"/>
  </r>
  <r>
    <x v="7"/>
    <s v="C-IV"/>
    <x v="2"/>
    <x v="0"/>
    <n v="2012"/>
    <s v="2011/12"/>
    <n v="713"/>
    <n v="1787"/>
    <m/>
    <n v="1"/>
    <m/>
    <m/>
    <m/>
    <n v="4.48E-2"/>
  </r>
  <r>
    <x v="8"/>
    <s v="CalWIN"/>
    <x v="2"/>
    <x v="0"/>
    <n v="2012"/>
    <s v="2011/12"/>
    <n v="32107"/>
    <n v="67610"/>
    <m/>
    <n v="0.96699999999999997"/>
    <m/>
    <m/>
    <m/>
    <n v="3.0099999999999998E-2"/>
  </r>
  <r>
    <x v="9"/>
    <s v="C-IV"/>
    <x v="2"/>
    <x v="0"/>
    <n v="2012"/>
    <s v="2011/12"/>
    <n v="2625"/>
    <n v="5449"/>
    <m/>
    <n v="1"/>
    <m/>
    <m/>
    <m/>
    <n v="4.48E-2"/>
  </r>
  <r>
    <x v="10"/>
    <s v="C-IV"/>
    <x v="2"/>
    <x v="0"/>
    <n v="2012"/>
    <s v="2011/12"/>
    <n v="6040"/>
    <n v="11635"/>
    <m/>
    <n v="0.99790000000000001"/>
    <m/>
    <m/>
    <m/>
    <n v="4.48E-2"/>
  </r>
  <r>
    <x v="11"/>
    <s v="CalWIN"/>
    <x v="2"/>
    <x v="0"/>
    <n v="2012"/>
    <s v="2011/12"/>
    <n v="87878"/>
    <n v="214096"/>
    <m/>
    <n v="1"/>
    <m/>
    <m/>
    <m/>
    <n v="1.34E-2"/>
  </r>
  <r>
    <x v="12"/>
    <s v="C-IV"/>
    <x v="2"/>
    <x v="0"/>
    <n v="2012"/>
    <s v="2011/12"/>
    <n v="1364"/>
    <n v="3418"/>
    <m/>
    <n v="1"/>
    <m/>
    <m/>
    <m/>
    <n v="4.48E-2"/>
  </r>
  <r>
    <x v="13"/>
    <s v="C-IV"/>
    <x v="2"/>
    <x v="0"/>
    <n v="2012"/>
    <s v="2011/12"/>
    <n v="7945"/>
    <n v="15100"/>
    <m/>
    <n v="0.97929999999999995"/>
    <m/>
    <m/>
    <m/>
    <n v="4.48E-2"/>
  </r>
  <r>
    <x v="14"/>
    <s v="C-IV"/>
    <x v="2"/>
    <x v="0"/>
    <n v="2012"/>
    <s v="2011/12"/>
    <n v="13650"/>
    <n v="35051"/>
    <m/>
    <n v="1"/>
    <m/>
    <m/>
    <m/>
    <n v="4.48E-2"/>
  </r>
  <r>
    <x v="15"/>
    <s v="C-IV"/>
    <x v="2"/>
    <x v="0"/>
    <n v="2012"/>
    <s v="2011/12"/>
    <n v="958"/>
    <n v="1958"/>
    <m/>
    <n v="0.97399999999999998"/>
    <m/>
    <m/>
    <m/>
    <n v="4.48E-2"/>
  </r>
  <r>
    <x v="16"/>
    <s v="C-IV"/>
    <x v="2"/>
    <x v="0"/>
    <n v="2012"/>
    <s v="2011/12"/>
    <n v="56521"/>
    <n v="138620"/>
    <m/>
    <n v="0.98760000000000003"/>
    <m/>
    <m/>
    <m/>
    <n v="5.3600000000000002E-2"/>
  </r>
  <r>
    <x v="17"/>
    <s v="C-IV"/>
    <x v="2"/>
    <x v="0"/>
    <n v="2012"/>
    <s v="2011/12"/>
    <n v="9635"/>
    <n v="23115"/>
    <m/>
    <n v="0.99809999999999999"/>
    <m/>
    <m/>
    <m/>
    <n v="4.48E-2"/>
  </r>
  <r>
    <x v="18"/>
    <s v="C-IV"/>
    <x v="2"/>
    <x v="0"/>
    <n v="2012"/>
    <s v="2011/12"/>
    <n v="5007"/>
    <n v="10131"/>
    <m/>
    <n v="0.95430000000000004"/>
    <m/>
    <m/>
    <m/>
    <n v="4.48E-2"/>
  </r>
  <r>
    <x v="19"/>
    <s v="C-IV"/>
    <x v="2"/>
    <x v="0"/>
    <n v="2012"/>
    <s v="2011/12"/>
    <n v="1412"/>
    <n v="2976"/>
    <m/>
    <n v="0.97470000000000001"/>
    <m/>
    <m/>
    <m/>
    <n v="4.48E-2"/>
  </r>
  <r>
    <x v="20"/>
    <s v="LRS"/>
    <x v="2"/>
    <x v="0"/>
    <n v="2012"/>
    <s v="2011/12"/>
    <n v="498399"/>
    <n v="1065164"/>
    <m/>
    <n v="0.97360000000000002"/>
    <m/>
    <m/>
    <m/>
    <n v="4.1399999999999999E-2"/>
  </r>
  <r>
    <x v="21"/>
    <s v="C-IV"/>
    <x v="2"/>
    <x v="0"/>
    <n v="2012"/>
    <s v="2011/12"/>
    <n v="10518"/>
    <n v="26745"/>
    <m/>
    <n v="0.9819"/>
    <m/>
    <m/>
    <m/>
    <n v="4.48E-2"/>
  </r>
  <r>
    <x v="22"/>
    <s v="C-IV"/>
    <x v="2"/>
    <x v="0"/>
    <n v="2012"/>
    <s v="2011/12"/>
    <n v="5422"/>
    <n v="9179"/>
    <m/>
    <n v="0.98580000000000001"/>
    <m/>
    <m/>
    <m/>
    <n v="4.48E-2"/>
  </r>
  <r>
    <x v="23"/>
    <s v="C-IV"/>
    <x v="2"/>
    <x v="0"/>
    <n v="2012"/>
    <s v="2011/12"/>
    <n v="856"/>
    <n v="1773"/>
    <m/>
    <n v="0.9375"/>
    <m/>
    <m/>
    <m/>
    <n v="4.48E-2"/>
  </r>
  <r>
    <x v="24"/>
    <s v="C-IV"/>
    <x v="2"/>
    <x v="0"/>
    <n v="2012"/>
    <s v="2011/12"/>
    <n v="6961"/>
    <n v="13685"/>
    <m/>
    <n v="0.99099999999999999"/>
    <m/>
    <m/>
    <m/>
    <n v="4.48E-2"/>
  </r>
  <r>
    <x v="25"/>
    <s v="C-IV"/>
    <x v="2"/>
    <x v="0"/>
    <n v="2012"/>
    <s v="2011/12"/>
    <n v="21679"/>
    <n v="53615"/>
    <m/>
    <n v="0.99519999999999997"/>
    <m/>
    <m/>
    <m/>
    <n v="2.3300000000000001E-2"/>
  </r>
  <r>
    <x v="26"/>
    <s v="C-IV"/>
    <x v="2"/>
    <x v="0"/>
    <n v="2012"/>
    <s v="2011/12"/>
    <n v="434"/>
    <n v="1029"/>
    <m/>
    <n v="1"/>
    <m/>
    <m/>
    <m/>
    <n v="4.48E-2"/>
  </r>
  <r>
    <x v="27"/>
    <s v="C-IV"/>
    <x v="2"/>
    <x v="0"/>
    <n v="2012"/>
    <s v="2011/12"/>
    <n v="460"/>
    <n v="748"/>
    <m/>
    <n v="0.93330000000000002"/>
    <m/>
    <m/>
    <m/>
    <n v="4.48E-2"/>
  </r>
  <r>
    <x v="28"/>
    <s v="C-IV"/>
    <x v="2"/>
    <x v="0"/>
    <n v="2012"/>
    <s v="2011/12"/>
    <n v="20262"/>
    <n v="46918"/>
    <m/>
    <n v="1"/>
    <m/>
    <m/>
    <m/>
    <n v="1.37E-2"/>
  </r>
  <r>
    <x v="29"/>
    <s v="C-IV"/>
    <x v="2"/>
    <x v="0"/>
    <n v="2012"/>
    <s v="2011/12"/>
    <n v="3345"/>
    <n v="7170"/>
    <m/>
    <n v="0.99580000000000002"/>
    <m/>
    <m/>
    <m/>
    <n v="4.48E-2"/>
  </r>
  <r>
    <x v="30"/>
    <s v="C-IV"/>
    <x v="2"/>
    <x v="0"/>
    <n v="2012"/>
    <s v="2011/12"/>
    <n v="3508"/>
    <n v="6805"/>
    <m/>
    <n v="0.99280000000000002"/>
    <m/>
    <m/>
    <m/>
    <n v="4.48E-2"/>
  </r>
  <r>
    <x v="31"/>
    <s v="CalWIN"/>
    <x v="2"/>
    <x v="0"/>
    <n v="2012"/>
    <s v="2011/12"/>
    <n v="94481"/>
    <n v="212962"/>
    <m/>
    <n v="0.99719999999999998"/>
    <m/>
    <m/>
    <m/>
    <n v="1.8499999999999999E-2"/>
  </r>
  <r>
    <x v="32"/>
    <s v="CalWIN"/>
    <x v="2"/>
    <x v="0"/>
    <n v="2012"/>
    <s v="2011/12"/>
    <n v="8194"/>
    <n v="18169"/>
    <m/>
    <n v="0.95860000000000001"/>
    <m/>
    <m/>
    <m/>
    <n v="4.48E-2"/>
  </r>
  <r>
    <x v="33"/>
    <s v="C-IV"/>
    <x v="2"/>
    <x v="0"/>
    <n v="2012"/>
    <s v="2011/12"/>
    <n v="730"/>
    <n v="1630"/>
    <m/>
    <n v="0.95450000000000002"/>
    <m/>
    <m/>
    <m/>
    <n v="4.48E-2"/>
  </r>
  <r>
    <x v="34"/>
    <s v="C-IV"/>
    <x v="2"/>
    <x v="0"/>
    <n v="2012"/>
    <s v="2011/12"/>
    <n v="104818"/>
    <n v="259841"/>
    <m/>
    <n v="1"/>
    <m/>
    <m/>
    <m/>
    <n v="3.39E-2"/>
  </r>
  <r>
    <x v="35"/>
    <s v="CalWIN"/>
    <x v="2"/>
    <x v="0"/>
    <n v="2012"/>
    <s v="2011/12"/>
    <n v="85663"/>
    <n v="201174"/>
    <m/>
    <n v="0.99450000000000005"/>
    <m/>
    <m/>
    <m/>
    <n v="3.9199999999999999E-2"/>
  </r>
  <r>
    <x v="36"/>
    <s v="C-IV"/>
    <x v="2"/>
    <x v="0"/>
    <n v="2012"/>
    <s v="2011/12"/>
    <n v="2695"/>
    <n v="6278"/>
    <m/>
    <n v="0.97599999999999998"/>
    <m/>
    <m/>
    <m/>
    <n v="4.48E-2"/>
  </r>
  <r>
    <x v="37"/>
    <s v="C-IV"/>
    <x v="2"/>
    <x v="0"/>
    <n v="2012"/>
    <s v="2011/12"/>
    <n v="145485"/>
    <n v="350676"/>
    <m/>
    <n v="0.99980000000000002"/>
    <m/>
    <m/>
    <m/>
    <n v="1.41E-2"/>
  </r>
  <r>
    <x v="38"/>
    <s v="CalWIN"/>
    <x v="2"/>
    <x v="0"/>
    <n v="2012"/>
    <s v="2011/12"/>
    <n v="109545"/>
    <n v="243548"/>
    <m/>
    <n v="0.98809999999999998"/>
    <m/>
    <m/>
    <m/>
    <n v="7.7200000000000005E-2"/>
  </r>
  <r>
    <x v="39"/>
    <s v="CalWIN"/>
    <x v="2"/>
    <x v="0"/>
    <n v="2012"/>
    <s v="2011/12"/>
    <n v="33028"/>
    <n v="51179"/>
    <m/>
    <n v="0.98619999999999997"/>
    <m/>
    <m/>
    <m/>
    <n v="2.8500000000000001E-2"/>
  </r>
  <r>
    <x v="40"/>
    <s v="C-IV"/>
    <x v="2"/>
    <x v="0"/>
    <n v="2012"/>
    <s v="2011/12"/>
    <n v="42840"/>
    <n v="106305"/>
    <m/>
    <n v="0.98329999999999995"/>
    <m/>
    <m/>
    <m/>
    <n v="2.6700000000000002E-2"/>
  </r>
  <r>
    <x v="41"/>
    <s v="CalWIN"/>
    <x v="2"/>
    <x v="0"/>
    <n v="2012"/>
    <s v="2011/12"/>
    <n v="9099"/>
    <n v="17814"/>
    <m/>
    <n v="0.98270000000000002"/>
    <m/>
    <m/>
    <m/>
    <n v="4.48E-2"/>
  </r>
  <r>
    <x v="42"/>
    <s v="CalWIN"/>
    <x v="2"/>
    <x v="0"/>
    <n v="2012"/>
    <s v="2011/12"/>
    <n v="13060"/>
    <n v="27174"/>
    <m/>
    <n v="0.95540000000000003"/>
    <m/>
    <m/>
    <m/>
    <n v="4.48E-2"/>
  </r>
  <r>
    <x v="43"/>
    <s v="CalWIN"/>
    <x v="2"/>
    <x v="0"/>
    <n v="2012"/>
    <s v="2011/12"/>
    <n v="14611"/>
    <n v="33064"/>
    <m/>
    <n v="0.74050000000000005"/>
    <m/>
    <m/>
    <m/>
    <n v="4.48E-2"/>
  </r>
  <r>
    <x v="44"/>
    <s v="CalWIN"/>
    <x v="2"/>
    <x v="0"/>
    <n v="2012"/>
    <s v="2011/12"/>
    <n v="47827"/>
    <n v="103592"/>
    <m/>
    <n v="0.78990000000000005"/>
    <m/>
    <m/>
    <m/>
    <n v="3.3E-3"/>
  </r>
  <r>
    <x v="45"/>
    <s v="CalWIN"/>
    <x v="2"/>
    <x v="0"/>
    <n v="2012"/>
    <s v="2011/12"/>
    <n v="10611"/>
    <n v="21688"/>
    <m/>
    <n v="0.90539999999999998"/>
    <m/>
    <m/>
    <m/>
    <n v="4.48E-2"/>
  </r>
  <r>
    <x v="46"/>
    <s v="C-IV"/>
    <x v="2"/>
    <x v="0"/>
    <n v="2012"/>
    <s v="2011/12"/>
    <n v="12278"/>
    <n v="24810"/>
    <m/>
    <n v="0.96889999999999998"/>
    <m/>
    <m/>
    <m/>
    <n v="4.48E-2"/>
  </r>
  <r>
    <x v="47"/>
    <s v="C-IV"/>
    <x v="2"/>
    <x v="0"/>
    <n v="2012"/>
    <s v="2011/12"/>
    <n v="134"/>
    <n v="268"/>
    <m/>
    <n v="1"/>
    <m/>
    <m/>
    <m/>
    <n v="4.48E-2"/>
  </r>
  <r>
    <x v="48"/>
    <s v="C-IV"/>
    <x v="2"/>
    <x v="0"/>
    <n v="2012"/>
    <s v="2011/12"/>
    <n v="2679"/>
    <n v="6113"/>
    <m/>
    <n v="1"/>
    <m/>
    <m/>
    <m/>
    <n v="4.48E-2"/>
  </r>
  <r>
    <x v="49"/>
    <s v="CalWIN"/>
    <x v="2"/>
    <x v="0"/>
    <n v="2012"/>
    <s v="2011/12"/>
    <n v="19346"/>
    <n v="39315"/>
    <m/>
    <n v="0.94469999999999998"/>
    <m/>
    <m/>
    <m/>
    <n v="1.12E-2"/>
  </r>
  <r>
    <x v="50"/>
    <s v="CalWIN"/>
    <x v="2"/>
    <x v="0"/>
    <n v="2012"/>
    <s v="2011/12"/>
    <n v="17351"/>
    <n v="32706"/>
    <m/>
    <n v="0.86729999999999996"/>
    <m/>
    <m/>
    <m/>
    <n v="4.48E-2"/>
  </r>
  <r>
    <x v="51"/>
    <s v="C-IV"/>
    <x v="2"/>
    <x v="0"/>
    <n v="2012"/>
    <s v="2011/12"/>
    <n v="38739"/>
    <n v="87014"/>
    <m/>
    <n v="1"/>
    <m/>
    <m/>
    <m/>
    <n v="3.5799999999999998E-2"/>
  </r>
  <r>
    <x v="52"/>
    <s v="C-IV"/>
    <x v="2"/>
    <x v="0"/>
    <n v="2012"/>
    <s v="2011/12"/>
    <n v="4947"/>
    <n v="12018"/>
    <m/>
    <n v="0.91100000000000003"/>
    <m/>
    <m/>
    <m/>
    <n v="4.48E-2"/>
  </r>
  <r>
    <x v="53"/>
    <s v="C-IV"/>
    <x v="2"/>
    <x v="0"/>
    <n v="2012"/>
    <s v="2011/12"/>
    <n v="4055"/>
    <n v="9563"/>
    <m/>
    <n v="0.83640000000000003"/>
    <m/>
    <m/>
    <m/>
    <n v="4.48E-2"/>
  </r>
  <r>
    <x v="54"/>
    <s v="C-IV"/>
    <x v="2"/>
    <x v="0"/>
    <n v="2012"/>
    <s v="2011/12"/>
    <n v="737"/>
    <n v="1516"/>
    <m/>
    <n v="1"/>
    <m/>
    <m/>
    <m/>
    <n v="4.48E-2"/>
  </r>
  <r>
    <x v="55"/>
    <s v="CalWIN"/>
    <x v="2"/>
    <x v="0"/>
    <n v="2012"/>
    <s v="2011/12"/>
    <n v="44388"/>
    <n v="110084"/>
    <m/>
    <n v="1"/>
    <m/>
    <m/>
    <m/>
    <n v="1.6199999999999999E-2"/>
  </r>
  <r>
    <x v="56"/>
    <s v="C-IV"/>
    <x v="2"/>
    <x v="0"/>
    <n v="2012"/>
    <s v="2011/12"/>
    <n v="2755"/>
    <n v="5205"/>
    <m/>
    <n v="0.97489999999999999"/>
    <m/>
    <m/>
    <m/>
    <n v="4.48E-2"/>
  </r>
  <r>
    <x v="57"/>
    <s v="CalWIN"/>
    <x v="2"/>
    <x v="0"/>
    <n v="2012"/>
    <s v="2011/12"/>
    <n v="31179"/>
    <n v="64972"/>
    <m/>
    <n v="0.99470000000000003"/>
    <m/>
    <m/>
    <m/>
    <n v="1.5800000000000002E-2"/>
  </r>
  <r>
    <x v="58"/>
    <s v="CalWIN"/>
    <x v="2"/>
    <x v="0"/>
    <n v="2012"/>
    <s v="2011/12"/>
    <n v="7616"/>
    <n v="16787"/>
    <m/>
    <n v="0.93679999999999997"/>
    <m/>
    <m/>
    <m/>
    <n v="4.48E-2"/>
  </r>
  <r>
    <x v="59"/>
    <s v="C-IV"/>
    <x v="2"/>
    <x v="0"/>
    <n v="2012"/>
    <s v="2011/12"/>
    <n v="5682"/>
    <n v="12804"/>
    <m/>
    <n v="1"/>
    <m/>
    <m/>
    <m/>
    <n v="4.48E-2"/>
  </r>
  <r>
    <x v="0"/>
    <s v="n/a"/>
    <x v="3"/>
    <x v="0"/>
    <n v="2012"/>
    <s v="2011/12"/>
    <m/>
    <m/>
    <m/>
    <m/>
    <m/>
    <m/>
    <n v="0.254"/>
    <n v="5.3999999999999999E-2"/>
  </r>
  <r>
    <x v="1"/>
    <s v="n/a"/>
    <x v="3"/>
    <x v="0"/>
    <n v="2012"/>
    <s v="2011/12"/>
    <n v="1792764"/>
    <n v="3996483"/>
    <m/>
    <n v="0.97550000000000003"/>
    <m/>
    <m/>
    <m/>
    <n v="4.1599999999999998E-2"/>
  </r>
  <r>
    <x v="2"/>
    <s v="CalWIN"/>
    <x v="3"/>
    <x v="0"/>
    <n v="2012"/>
    <s v="2011/12"/>
    <n v="60757"/>
    <n v="123210"/>
    <m/>
    <n v="0.91539999999999999"/>
    <m/>
    <m/>
    <m/>
    <n v="1.0699999999999999E-2"/>
  </r>
  <r>
    <x v="3"/>
    <s v="C-IV"/>
    <x v="3"/>
    <x v="0"/>
    <n v="2012"/>
    <s v="2011/12"/>
    <n v="86"/>
    <n v="145"/>
    <m/>
    <n v="1"/>
    <m/>
    <m/>
    <m/>
    <n v="4.6100000000000002E-2"/>
  </r>
  <r>
    <x v="4"/>
    <s v="C-IV"/>
    <x v="3"/>
    <x v="0"/>
    <n v="2012"/>
    <s v="2011/12"/>
    <n v="1666"/>
    <n v="3214"/>
    <m/>
    <n v="0.89629999999999999"/>
    <m/>
    <m/>
    <m/>
    <n v="4.6100000000000002E-2"/>
  </r>
  <r>
    <x v="5"/>
    <s v="C-IV"/>
    <x v="3"/>
    <x v="0"/>
    <n v="2012"/>
    <s v="2011/12"/>
    <n v="13710"/>
    <n v="28623"/>
    <m/>
    <n v="0.86960000000000004"/>
    <m/>
    <m/>
    <m/>
    <n v="4.6100000000000002E-2"/>
  </r>
  <r>
    <x v="6"/>
    <s v="C-IV"/>
    <x v="3"/>
    <x v="0"/>
    <n v="2012"/>
    <s v="2011/12"/>
    <n v="2489"/>
    <n v="5000"/>
    <m/>
    <n v="0.96479999999999999"/>
    <m/>
    <m/>
    <m/>
    <n v="4.6100000000000002E-2"/>
  </r>
  <r>
    <x v="7"/>
    <s v="C-IV"/>
    <x v="3"/>
    <x v="0"/>
    <n v="2012"/>
    <s v="2011/12"/>
    <n v="717"/>
    <n v="1810"/>
    <m/>
    <n v="0.98109999999999997"/>
    <m/>
    <m/>
    <m/>
    <n v="4.6100000000000002E-2"/>
  </r>
  <r>
    <x v="8"/>
    <s v="CalWIN"/>
    <x v="3"/>
    <x v="0"/>
    <n v="2012"/>
    <s v="2011/12"/>
    <n v="32012"/>
    <n v="67462"/>
    <m/>
    <n v="0.96020000000000005"/>
    <m/>
    <m/>
    <m/>
    <n v="3.5799999999999998E-2"/>
  </r>
  <r>
    <x v="9"/>
    <s v="C-IV"/>
    <x v="3"/>
    <x v="0"/>
    <n v="2012"/>
    <s v="2011/12"/>
    <n v="2596"/>
    <n v="5423"/>
    <m/>
    <n v="1"/>
    <m/>
    <m/>
    <m/>
    <n v="4.6100000000000002E-2"/>
  </r>
  <r>
    <x v="10"/>
    <s v="C-IV"/>
    <x v="3"/>
    <x v="0"/>
    <n v="2012"/>
    <s v="2011/12"/>
    <n v="5990"/>
    <n v="11522"/>
    <m/>
    <n v="1"/>
    <m/>
    <m/>
    <m/>
    <n v="4.6100000000000002E-2"/>
  </r>
  <r>
    <x v="11"/>
    <s v="CalWIN"/>
    <x v="3"/>
    <x v="0"/>
    <n v="2012"/>
    <s v="2011/12"/>
    <n v="87966"/>
    <n v="213832"/>
    <m/>
    <n v="1"/>
    <m/>
    <m/>
    <m/>
    <n v="1.5100000000000001E-2"/>
  </r>
  <r>
    <x v="12"/>
    <s v="C-IV"/>
    <x v="3"/>
    <x v="0"/>
    <n v="2012"/>
    <s v="2011/12"/>
    <n v="1372"/>
    <n v="3422"/>
    <m/>
    <n v="1"/>
    <m/>
    <m/>
    <m/>
    <n v="4.6100000000000002E-2"/>
  </r>
  <r>
    <x v="13"/>
    <s v="C-IV"/>
    <x v="3"/>
    <x v="0"/>
    <n v="2012"/>
    <s v="2011/12"/>
    <n v="8046"/>
    <n v="15302"/>
    <m/>
    <n v="0.99150000000000005"/>
    <m/>
    <m/>
    <m/>
    <n v="4.6100000000000002E-2"/>
  </r>
  <r>
    <x v="14"/>
    <s v="C-IV"/>
    <x v="3"/>
    <x v="0"/>
    <n v="2012"/>
    <s v="2011/12"/>
    <n v="13682"/>
    <n v="35099"/>
    <m/>
    <n v="1"/>
    <m/>
    <m/>
    <m/>
    <n v="4.6100000000000002E-2"/>
  </r>
  <r>
    <x v="15"/>
    <s v="C-IV"/>
    <x v="3"/>
    <x v="0"/>
    <n v="2012"/>
    <s v="2011/12"/>
    <n v="957"/>
    <n v="1945"/>
    <m/>
    <n v="0.98550000000000004"/>
    <m/>
    <m/>
    <m/>
    <n v="4.6100000000000002E-2"/>
  </r>
  <r>
    <x v="16"/>
    <s v="C-IV"/>
    <x v="3"/>
    <x v="0"/>
    <n v="2012"/>
    <s v="2011/12"/>
    <n v="56571"/>
    <n v="138799"/>
    <m/>
    <n v="0.98670000000000002"/>
    <m/>
    <m/>
    <m/>
    <n v="4.8500000000000001E-2"/>
  </r>
  <r>
    <x v="17"/>
    <s v="C-IV"/>
    <x v="3"/>
    <x v="0"/>
    <n v="2012"/>
    <s v="2011/12"/>
    <n v="9591"/>
    <n v="23029"/>
    <m/>
    <n v="1"/>
    <m/>
    <m/>
    <m/>
    <n v="4.6100000000000002E-2"/>
  </r>
  <r>
    <x v="18"/>
    <s v="C-IV"/>
    <x v="3"/>
    <x v="0"/>
    <n v="2012"/>
    <s v="2011/12"/>
    <n v="5041"/>
    <n v="10174"/>
    <m/>
    <n v="0.97929999999999995"/>
    <m/>
    <m/>
    <m/>
    <n v="4.6100000000000002E-2"/>
  </r>
  <r>
    <x v="19"/>
    <s v="C-IV"/>
    <x v="3"/>
    <x v="0"/>
    <n v="2012"/>
    <s v="2011/12"/>
    <n v="1394"/>
    <n v="2948"/>
    <m/>
    <n v="0.99199999999999999"/>
    <m/>
    <m/>
    <m/>
    <n v="4.6100000000000002E-2"/>
  </r>
  <r>
    <x v="20"/>
    <s v="LRS"/>
    <x v="3"/>
    <x v="0"/>
    <n v="2012"/>
    <s v="2011/12"/>
    <n v="495619"/>
    <n v="1059973"/>
    <m/>
    <n v="0.97489999999999999"/>
    <m/>
    <m/>
    <m/>
    <n v="5.0900000000000001E-2"/>
  </r>
  <r>
    <x v="21"/>
    <s v="C-IV"/>
    <x v="3"/>
    <x v="0"/>
    <n v="2012"/>
    <s v="2011/12"/>
    <n v="10542"/>
    <n v="26783"/>
    <m/>
    <n v="0.98360000000000003"/>
    <m/>
    <m/>
    <m/>
    <n v="4.6100000000000002E-2"/>
  </r>
  <r>
    <x v="22"/>
    <s v="C-IV"/>
    <x v="3"/>
    <x v="0"/>
    <n v="2012"/>
    <s v="2011/12"/>
    <n v="5464"/>
    <n v="9221"/>
    <m/>
    <n v="0.96799999999999997"/>
    <m/>
    <m/>
    <m/>
    <n v="4.6100000000000002E-2"/>
  </r>
  <r>
    <x v="23"/>
    <s v="C-IV"/>
    <x v="3"/>
    <x v="0"/>
    <n v="2012"/>
    <s v="2011/12"/>
    <n v="875"/>
    <n v="1783"/>
    <m/>
    <n v="0.90629999999999999"/>
    <m/>
    <m/>
    <m/>
    <n v="4.6100000000000002E-2"/>
  </r>
  <r>
    <x v="24"/>
    <s v="C-IV"/>
    <x v="3"/>
    <x v="0"/>
    <n v="2012"/>
    <s v="2011/12"/>
    <n v="7013"/>
    <n v="13785"/>
    <m/>
    <n v="0.99429999999999996"/>
    <m/>
    <m/>
    <m/>
    <n v="4.6100000000000002E-2"/>
  </r>
  <r>
    <x v="25"/>
    <s v="C-IV"/>
    <x v="3"/>
    <x v="0"/>
    <n v="2012"/>
    <s v="2011/12"/>
    <n v="21670"/>
    <n v="53475"/>
    <m/>
    <n v="0.99350000000000005"/>
    <m/>
    <m/>
    <m/>
    <n v="2.7E-2"/>
  </r>
  <r>
    <x v="26"/>
    <s v="C-IV"/>
    <x v="3"/>
    <x v="0"/>
    <n v="2012"/>
    <s v="2011/12"/>
    <n v="444"/>
    <n v="1046"/>
    <m/>
    <n v="1"/>
    <m/>
    <m/>
    <m/>
    <n v="4.6100000000000002E-2"/>
  </r>
  <r>
    <x v="27"/>
    <s v="C-IV"/>
    <x v="3"/>
    <x v="0"/>
    <n v="2012"/>
    <s v="2011/12"/>
    <n v="432"/>
    <n v="709"/>
    <m/>
    <n v="0.93479999999999996"/>
    <m/>
    <m/>
    <m/>
    <n v="4.6100000000000002E-2"/>
  </r>
  <r>
    <x v="28"/>
    <s v="C-IV"/>
    <x v="3"/>
    <x v="0"/>
    <n v="2012"/>
    <s v="2011/12"/>
    <n v="20328"/>
    <n v="47110"/>
    <m/>
    <n v="1"/>
    <m/>
    <m/>
    <m/>
    <n v="1.44E-2"/>
  </r>
  <r>
    <x v="29"/>
    <s v="C-IV"/>
    <x v="3"/>
    <x v="0"/>
    <n v="2012"/>
    <s v="2011/12"/>
    <n v="3380"/>
    <n v="7209"/>
    <m/>
    <n v="0.99099999999999999"/>
    <m/>
    <m/>
    <m/>
    <n v="4.6100000000000002E-2"/>
  </r>
  <r>
    <x v="30"/>
    <s v="C-IV"/>
    <x v="3"/>
    <x v="0"/>
    <n v="2012"/>
    <s v="2011/12"/>
    <n v="3572"/>
    <n v="6919"/>
    <m/>
    <n v="0.99319999999999997"/>
    <m/>
    <m/>
    <m/>
    <n v="4.6100000000000002E-2"/>
  </r>
  <r>
    <x v="31"/>
    <s v="CalWIN"/>
    <x v="3"/>
    <x v="0"/>
    <n v="2012"/>
    <s v="2011/12"/>
    <n v="94728"/>
    <n v="213200"/>
    <m/>
    <n v="0.99870000000000003"/>
    <m/>
    <m/>
    <m/>
    <n v="1.7399999999999999E-2"/>
  </r>
  <r>
    <x v="32"/>
    <s v="CalWIN"/>
    <x v="3"/>
    <x v="0"/>
    <n v="2012"/>
    <s v="2011/12"/>
    <n v="8182"/>
    <n v="18082"/>
    <m/>
    <n v="0.97950000000000004"/>
    <m/>
    <m/>
    <m/>
    <n v="4.6100000000000002E-2"/>
  </r>
  <r>
    <x v="33"/>
    <s v="C-IV"/>
    <x v="3"/>
    <x v="0"/>
    <n v="2012"/>
    <s v="2011/12"/>
    <n v="737"/>
    <n v="1662"/>
    <m/>
    <n v="0.97919999999999996"/>
    <m/>
    <m/>
    <m/>
    <n v="4.6100000000000002E-2"/>
  </r>
  <r>
    <x v="34"/>
    <s v="C-IV"/>
    <x v="3"/>
    <x v="0"/>
    <n v="2012"/>
    <s v="2011/12"/>
    <n v="105181"/>
    <n v="259750"/>
    <m/>
    <n v="0.99980000000000002"/>
    <m/>
    <m/>
    <m/>
    <n v="3.61E-2"/>
  </r>
  <r>
    <x v="35"/>
    <s v="CalWIN"/>
    <x v="3"/>
    <x v="0"/>
    <n v="2012"/>
    <s v="2011/12"/>
    <n v="88694"/>
    <n v="200900"/>
    <m/>
    <n v="0.99150000000000005"/>
    <m/>
    <m/>
    <m/>
    <n v="3.44E-2"/>
  </r>
  <r>
    <x v="36"/>
    <s v="C-IV"/>
    <x v="3"/>
    <x v="0"/>
    <n v="2012"/>
    <s v="2011/12"/>
    <n v="2646"/>
    <n v="6186"/>
    <m/>
    <n v="0.97809999999999997"/>
    <m/>
    <m/>
    <m/>
    <n v="4.6100000000000002E-2"/>
  </r>
  <r>
    <x v="37"/>
    <s v="C-IV"/>
    <x v="3"/>
    <x v="0"/>
    <n v="2012"/>
    <s v="2011/12"/>
    <n v="145844"/>
    <n v="350194"/>
    <m/>
    <n v="0.99919999999999998"/>
    <m/>
    <m/>
    <m/>
    <n v="1.9800000000000002E-2"/>
  </r>
  <r>
    <x v="38"/>
    <s v="CalWIN"/>
    <x v="3"/>
    <x v="0"/>
    <n v="2012"/>
    <s v="2011/12"/>
    <n v="109637"/>
    <n v="243130"/>
    <m/>
    <n v="0.98270000000000002"/>
    <m/>
    <m/>
    <m/>
    <n v="8.0199999999999994E-2"/>
  </r>
  <r>
    <x v="39"/>
    <s v="CalWIN"/>
    <x v="3"/>
    <x v="0"/>
    <n v="2012"/>
    <s v="2011/12"/>
    <n v="32790"/>
    <n v="50876"/>
    <m/>
    <n v="0.98899999999999999"/>
    <m/>
    <m/>
    <m/>
    <n v="2.7400000000000001E-2"/>
  </r>
  <r>
    <x v="40"/>
    <s v="C-IV"/>
    <x v="3"/>
    <x v="0"/>
    <n v="2012"/>
    <s v="2011/12"/>
    <n v="43038"/>
    <n v="106481"/>
    <m/>
    <n v="0.98050000000000004"/>
    <m/>
    <m/>
    <m/>
    <n v="2.7699999999999999E-2"/>
  </r>
  <r>
    <x v="41"/>
    <s v="CalWIN"/>
    <x v="3"/>
    <x v="0"/>
    <n v="2012"/>
    <s v="2011/12"/>
    <n v="8992"/>
    <n v="17630"/>
    <m/>
    <n v="0.97019999999999995"/>
    <m/>
    <m/>
    <m/>
    <n v="4.6100000000000002E-2"/>
  </r>
  <r>
    <x v="42"/>
    <s v="CalWIN"/>
    <x v="3"/>
    <x v="0"/>
    <n v="2012"/>
    <s v="2011/12"/>
    <n v="13057"/>
    <n v="27156"/>
    <m/>
    <n v="0.93810000000000004"/>
    <m/>
    <m/>
    <m/>
    <n v="4.6100000000000002E-2"/>
  </r>
  <r>
    <x v="43"/>
    <s v="CalWIN"/>
    <x v="3"/>
    <x v="0"/>
    <n v="2012"/>
    <s v="2011/12"/>
    <n v="14639"/>
    <n v="33118"/>
    <m/>
    <n v="0.88190000000000002"/>
    <m/>
    <m/>
    <m/>
    <n v="4.6100000000000002E-2"/>
  </r>
  <r>
    <x v="44"/>
    <s v="CalWIN"/>
    <x v="3"/>
    <x v="0"/>
    <n v="2012"/>
    <s v="2011/12"/>
    <n v="47906"/>
    <n v="103487"/>
    <m/>
    <n v="0.79359999999999997"/>
    <m/>
    <m/>
    <m/>
    <n v="2.8999999999999998E-3"/>
  </r>
  <r>
    <x v="45"/>
    <s v="CalWIN"/>
    <x v="3"/>
    <x v="0"/>
    <n v="2012"/>
    <s v="2011/12"/>
    <n v="10843"/>
    <n v="22588"/>
    <m/>
    <n v="0.94040000000000001"/>
    <m/>
    <m/>
    <m/>
    <n v="4.6100000000000002E-2"/>
  </r>
  <r>
    <x v="46"/>
    <s v="C-IV"/>
    <x v="3"/>
    <x v="0"/>
    <n v="2012"/>
    <s v="2011/12"/>
    <n v="12224"/>
    <n v="24673"/>
    <m/>
    <n v="0.97140000000000004"/>
    <m/>
    <m/>
    <m/>
    <n v="4.6100000000000002E-2"/>
  </r>
  <r>
    <x v="47"/>
    <s v="C-IV"/>
    <x v="3"/>
    <x v="0"/>
    <n v="2012"/>
    <s v="2011/12"/>
    <n v="142"/>
    <n v="266"/>
    <m/>
    <n v="1"/>
    <m/>
    <m/>
    <m/>
    <n v="4.6100000000000002E-2"/>
  </r>
  <r>
    <x v="48"/>
    <s v="C-IV"/>
    <x v="3"/>
    <x v="0"/>
    <n v="2012"/>
    <s v="2011/12"/>
    <n v="2695"/>
    <n v="6089"/>
    <m/>
    <n v="1"/>
    <m/>
    <m/>
    <m/>
    <n v="4.6100000000000002E-2"/>
  </r>
  <r>
    <x v="49"/>
    <s v="CalWIN"/>
    <x v="3"/>
    <x v="0"/>
    <n v="2012"/>
    <s v="2011/12"/>
    <n v="19375"/>
    <n v="39399"/>
    <m/>
    <n v="0.92859999999999998"/>
    <m/>
    <m/>
    <m/>
    <n v="1.24E-2"/>
  </r>
  <r>
    <x v="50"/>
    <s v="CalWIN"/>
    <x v="3"/>
    <x v="0"/>
    <n v="2012"/>
    <s v="2011/12"/>
    <n v="17651"/>
    <n v="33291"/>
    <m/>
    <n v="0.87729999999999997"/>
    <m/>
    <m/>
    <m/>
    <n v="4.6100000000000002E-2"/>
  </r>
  <r>
    <x v="51"/>
    <s v="C-IV"/>
    <x v="3"/>
    <x v="0"/>
    <n v="2012"/>
    <s v="2011/12"/>
    <n v="38687"/>
    <n v="86863"/>
    <m/>
    <n v="1"/>
    <m/>
    <m/>
    <m/>
    <n v="3.1399999999999997E-2"/>
  </r>
  <r>
    <x v="52"/>
    <s v="C-IV"/>
    <x v="3"/>
    <x v="0"/>
    <n v="2012"/>
    <s v="2011/12"/>
    <n v="4927"/>
    <n v="11972"/>
    <m/>
    <n v="0.95030000000000003"/>
    <m/>
    <m/>
    <m/>
    <n v="4.6100000000000002E-2"/>
  </r>
  <r>
    <x v="53"/>
    <s v="C-IV"/>
    <x v="3"/>
    <x v="0"/>
    <n v="2012"/>
    <s v="2011/12"/>
    <n v="4060"/>
    <n v="9592"/>
    <m/>
    <n v="0.8972"/>
    <m/>
    <m/>
    <m/>
    <n v="4.6100000000000002E-2"/>
  </r>
  <r>
    <x v="54"/>
    <s v="C-IV"/>
    <x v="3"/>
    <x v="0"/>
    <n v="2012"/>
    <s v="2011/12"/>
    <n v="739"/>
    <n v="1513"/>
    <m/>
    <n v="1"/>
    <m/>
    <m/>
    <m/>
    <n v="4.6100000000000002E-2"/>
  </r>
  <r>
    <x v="55"/>
    <s v="CalWIN"/>
    <x v="3"/>
    <x v="0"/>
    <n v="2012"/>
    <s v="2011/12"/>
    <n v="44257"/>
    <n v="109820"/>
    <m/>
    <n v="1"/>
    <m/>
    <m/>
    <m/>
    <n v="1.3899999999999999E-2"/>
  </r>
  <r>
    <x v="56"/>
    <s v="C-IV"/>
    <x v="3"/>
    <x v="0"/>
    <n v="2012"/>
    <s v="2011/12"/>
    <n v="2740"/>
    <n v="5167"/>
    <m/>
    <n v="0.96550000000000002"/>
    <m/>
    <m/>
    <m/>
    <n v="4.6100000000000002E-2"/>
  </r>
  <r>
    <x v="57"/>
    <s v="CalWIN"/>
    <x v="3"/>
    <x v="0"/>
    <n v="2012"/>
    <s v="2011/12"/>
    <n v="31039"/>
    <n v="64668"/>
    <m/>
    <n v="0.99039999999999995"/>
    <m/>
    <m/>
    <m/>
    <n v="1.35E-2"/>
  </r>
  <r>
    <x v="58"/>
    <s v="CalWIN"/>
    <x v="3"/>
    <x v="0"/>
    <n v="2012"/>
    <s v="2011/12"/>
    <n v="7631"/>
    <n v="16835"/>
    <m/>
    <n v="0.93269999999999997"/>
    <m/>
    <m/>
    <m/>
    <n v="4.6100000000000002E-2"/>
  </r>
  <r>
    <x v="59"/>
    <s v="C-IV"/>
    <x v="3"/>
    <x v="0"/>
    <n v="2012"/>
    <s v="2011/12"/>
    <n v="5701"/>
    <n v="12923"/>
    <m/>
    <n v="1"/>
    <m/>
    <m/>
    <m/>
    <n v="4.6100000000000002E-2"/>
  </r>
  <r>
    <x v="0"/>
    <s v="n/a"/>
    <x v="4"/>
    <x v="0"/>
    <n v="2012"/>
    <s v="2011/12"/>
    <m/>
    <m/>
    <m/>
    <m/>
    <m/>
    <m/>
    <n v="0.254"/>
    <n v="5.3999999999999999E-2"/>
  </r>
  <r>
    <x v="1"/>
    <s v="n/a"/>
    <x v="4"/>
    <x v="0"/>
    <n v="2012"/>
    <s v="2011/12"/>
    <n v="1807625"/>
    <n v="4020610"/>
    <m/>
    <n v="0.97750000000000004"/>
    <m/>
    <m/>
    <m/>
    <n v="3.9800000000000002E-2"/>
  </r>
  <r>
    <x v="2"/>
    <s v="CalWIN"/>
    <x v="4"/>
    <x v="0"/>
    <n v="2012"/>
    <s v="2011/12"/>
    <n v="61092"/>
    <n v="123405"/>
    <m/>
    <n v="0.92879999999999996"/>
    <m/>
    <m/>
    <m/>
    <n v="1.21E-2"/>
  </r>
  <r>
    <x v="3"/>
    <s v="C-IV"/>
    <x v="4"/>
    <x v="0"/>
    <n v="2012"/>
    <s v="2011/12"/>
    <n v="90"/>
    <n v="150"/>
    <m/>
    <n v="1"/>
    <m/>
    <m/>
    <m/>
    <n v="4.6399999999999997E-2"/>
  </r>
  <r>
    <x v="4"/>
    <s v="C-IV"/>
    <x v="4"/>
    <x v="0"/>
    <n v="2012"/>
    <s v="2011/12"/>
    <n v="1705"/>
    <n v="3264"/>
    <m/>
    <n v="0.95379999999999998"/>
    <m/>
    <m/>
    <m/>
    <n v="4.6399999999999997E-2"/>
  </r>
  <r>
    <x v="5"/>
    <s v="C-IV"/>
    <x v="4"/>
    <x v="0"/>
    <n v="2012"/>
    <s v="2011/12"/>
    <n v="13829"/>
    <n v="28929"/>
    <m/>
    <n v="0.87409999999999999"/>
    <m/>
    <m/>
    <m/>
    <n v="4.6399999999999997E-2"/>
  </r>
  <r>
    <x v="6"/>
    <s v="C-IV"/>
    <x v="4"/>
    <x v="0"/>
    <n v="2012"/>
    <s v="2011/12"/>
    <n v="2527"/>
    <n v="5039"/>
    <m/>
    <n v="0.99390000000000001"/>
    <m/>
    <m/>
    <m/>
    <n v="4.6399999999999997E-2"/>
  </r>
  <r>
    <x v="7"/>
    <s v="C-IV"/>
    <x v="4"/>
    <x v="0"/>
    <n v="2012"/>
    <s v="2011/12"/>
    <n v="725"/>
    <n v="1841"/>
    <m/>
    <n v="1"/>
    <m/>
    <m/>
    <m/>
    <n v="4.6399999999999997E-2"/>
  </r>
  <r>
    <x v="8"/>
    <s v="CalWIN"/>
    <x v="4"/>
    <x v="0"/>
    <n v="2012"/>
    <s v="2011/12"/>
    <n v="32319"/>
    <n v="67808"/>
    <m/>
    <n v="0.96840000000000004"/>
    <m/>
    <m/>
    <m/>
    <n v="4.3299999999999998E-2"/>
  </r>
  <r>
    <x v="9"/>
    <s v="C-IV"/>
    <x v="4"/>
    <x v="0"/>
    <n v="2012"/>
    <s v="2011/12"/>
    <n v="2636"/>
    <n v="5496"/>
    <m/>
    <n v="1"/>
    <m/>
    <m/>
    <m/>
    <n v="4.6399999999999997E-2"/>
  </r>
  <r>
    <x v="10"/>
    <s v="C-IV"/>
    <x v="4"/>
    <x v="0"/>
    <n v="2012"/>
    <s v="2011/12"/>
    <n v="6107"/>
    <n v="11673"/>
    <m/>
    <n v="0.99609999999999999"/>
    <m/>
    <m/>
    <m/>
    <n v="4.6399999999999997E-2"/>
  </r>
  <r>
    <x v="11"/>
    <s v="CalWIN"/>
    <x v="4"/>
    <x v="0"/>
    <n v="2012"/>
    <s v="2011/12"/>
    <n v="88250"/>
    <n v="214598"/>
    <m/>
    <n v="1"/>
    <m/>
    <m/>
    <m/>
    <n v="1.6799999999999999E-2"/>
  </r>
  <r>
    <x v="12"/>
    <s v="C-IV"/>
    <x v="4"/>
    <x v="0"/>
    <n v="2012"/>
    <s v="2011/12"/>
    <n v="1384"/>
    <n v="3464"/>
    <m/>
    <n v="1"/>
    <m/>
    <m/>
    <m/>
    <n v="4.6399999999999997E-2"/>
  </r>
  <r>
    <x v="13"/>
    <s v="C-IV"/>
    <x v="4"/>
    <x v="0"/>
    <n v="2012"/>
    <s v="2011/12"/>
    <n v="7998"/>
    <n v="15256"/>
    <m/>
    <n v="0.96950000000000003"/>
    <m/>
    <m/>
    <m/>
    <n v="4.6399999999999997E-2"/>
  </r>
  <r>
    <x v="14"/>
    <s v="C-IV"/>
    <x v="4"/>
    <x v="0"/>
    <n v="2012"/>
    <s v="2011/12"/>
    <n v="13835"/>
    <n v="35440"/>
    <m/>
    <n v="1"/>
    <m/>
    <m/>
    <m/>
    <n v="4.6399999999999997E-2"/>
  </r>
  <r>
    <x v="15"/>
    <s v="C-IV"/>
    <x v="4"/>
    <x v="0"/>
    <n v="2012"/>
    <s v="2011/12"/>
    <n v="955"/>
    <n v="1962"/>
    <m/>
    <n v="1"/>
    <m/>
    <m/>
    <m/>
    <n v="4.6399999999999997E-2"/>
  </r>
  <r>
    <x v="16"/>
    <s v="C-IV"/>
    <x v="4"/>
    <x v="0"/>
    <n v="2012"/>
    <s v="2011/12"/>
    <n v="57396"/>
    <n v="140091"/>
    <m/>
    <n v="0.98919999999999997"/>
    <m/>
    <m/>
    <m/>
    <n v="4.6100000000000002E-2"/>
  </r>
  <r>
    <x v="17"/>
    <s v="C-IV"/>
    <x v="4"/>
    <x v="0"/>
    <n v="2012"/>
    <s v="2011/12"/>
    <n v="9659"/>
    <n v="23258"/>
    <m/>
    <n v="0.99809999999999999"/>
    <m/>
    <m/>
    <m/>
    <n v="4.6399999999999997E-2"/>
  </r>
  <r>
    <x v="18"/>
    <s v="C-IV"/>
    <x v="4"/>
    <x v="0"/>
    <n v="2012"/>
    <s v="2011/12"/>
    <n v="5027"/>
    <n v="10096"/>
    <m/>
    <n v="0.98819999999999997"/>
    <m/>
    <m/>
    <m/>
    <n v="4.6399999999999997E-2"/>
  </r>
  <r>
    <x v="19"/>
    <s v="C-IV"/>
    <x v="4"/>
    <x v="0"/>
    <n v="2012"/>
    <s v="2011/12"/>
    <n v="1410"/>
    <n v="2971"/>
    <m/>
    <n v="1"/>
    <m/>
    <m/>
    <m/>
    <n v="4.6399999999999997E-2"/>
  </r>
  <r>
    <x v="20"/>
    <s v="LRS"/>
    <x v="4"/>
    <x v="0"/>
    <n v="2012"/>
    <s v="2011/12"/>
    <n v="498379"/>
    <n v="1064706"/>
    <m/>
    <n v="0.97729999999999995"/>
    <m/>
    <m/>
    <m/>
    <n v="4.6600000000000003E-2"/>
  </r>
  <r>
    <x v="21"/>
    <s v="C-IV"/>
    <x v="4"/>
    <x v="0"/>
    <n v="2012"/>
    <s v="2011/12"/>
    <n v="10610"/>
    <n v="27007"/>
    <m/>
    <n v="0.98199999999999998"/>
    <m/>
    <m/>
    <m/>
    <n v="4.6399999999999997E-2"/>
  </r>
  <r>
    <x v="22"/>
    <s v="C-IV"/>
    <x v="4"/>
    <x v="0"/>
    <n v="2012"/>
    <s v="2011/12"/>
    <n v="5480"/>
    <n v="9245"/>
    <m/>
    <n v="0.97889999999999999"/>
    <m/>
    <m/>
    <m/>
    <n v="4.6399999999999997E-2"/>
  </r>
  <r>
    <x v="23"/>
    <s v="C-IV"/>
    <x v="4"/>
    <x v="0"/>
    <n v="2012"/>
    <s v="2011/12"/>
    <n v="884"/>
    <n v="1815"/>
    <m/>
    <n v="0.87719999999999998"/>
    <m/>
    <m/>
    <m/>
    <n v="4.6399999999999997E-2"/>
  </r>
  <r>
    <x v="24"/>
    <s v="C-IV"/>
    <x v="4"/>
    <x v="0"/>
    <n v="2012"/>
    <s v="2011/12"/>
    <n v="7084"/>
    <n v="13412"/>
    <m/>
    <n v="0.99439999999999995"/>
    <m/>
    <m/>
    <m/>
    <n v="4.6399999999999997E-2"/>
  </r>
  <r>
    <x v="25"/>
    <s v="C-IV"/>
    <x v="4"/>
    <x v="0"/>
    <n v="2012"/>
    <s v="2011/12"/>
    <n v="21783"/>
    <n v="53737"/>
    <m/>
    <n v="0.99380000000000002"/>
    <m/>
    <m/>
    <m/>
    <n v="2.6800000000000001E-2"/>
  </r>
  <r>
    <x v="26"/>
    <s v="C-IV"/>
    <x v="4"/>
    <x v="0"/>
    <n v="2012"/>
    <s v="2011/12"/>
    <n v="452"/>
    <n v="1059"/>
    <m/>
    <n v="1"/>
    <m/>
    <m/>
    <m/>
    <n v="4.6399999999999997E-2"/>
  </r>
  <r>
    <x v="27"/>
    <s v="C-IV"/>
    <x v="4"/>
    <x v="0"/>
    <n v="2012"/>
    <s v="2011/12"/>
    <n v="462"/>
    <n v="723"/>
    <m/>
    <n v="0.98850000000000005"/>
    <m/>
    <m/>
    <m/>
    <n v="4.6399999999999997E-2"/>
  </r>
  <r>
    <x v="28"/>
    <s v="C-IV"/>
    <x v="4"/>
    <x v="0"/>
    <n v="2012"/>
    <s v="2011/12"/>
    <n v="20180"/>
    <n v="46749"/>
    <m/>
    <n v="1"/>
    <m/>
    <m/>
    <m/>
    <n v="1.24E-2"/>
  </r>
  <r>
    <x v="29"/>
    <s v="C-IV"/>
    <x v="4"/>
    <x v="0"/>
    <n v="2012"/>
    <s v="2011/12"/>
    <n v="3445"/>
    <n v="7320"/>
    <m/>
    <n v="0.99529999999999996"/>
    <m/>
    <m/>
    <m/>
    <n v="4.6399999999999997E-2"/>
  </r>
  <r>
    <x v="30"/>
    <s v="C-IV"/>
    <x v="4"/>
    <x v="0"/>
    <n v="2012"/>
    <s v="2011/12"/>
    <n v="3578"/>
    <n v="6955"/>
    <m/>
    <n v="1"/>
    <m/>
    <m/>
    <m/>
    <n v="4.6399999999999997E-2"/>
  </r>
  <r>
    <x v="31"/>
    <s v="CalWIN"/>
    <x v="4"/>
    <x v="0"/>
    <n v="2012"/>
    <s v="2011/12"/>
    <n v="95772"/>
    <n v="215080"/>
    <m/>
    <n v="0.99909999999999999"/>
    <m/>
    <m/>
    <m/>
    <n v="1.5699999999999999E-2"/>
  </r>
  <r>
    <x v="32"/>
    <s v="CalWIN"/>
    <x v="4"/>
    <x v="0"/>
    <n v="2012"/>
    <s v="2011/12"/>
    <n v="8165"/>
    <n v="18031"/>
    <m/>
    <n v="0.99270000000000003"/>
    <m/>
    <m/>
    <m/>
    <n v="4.6399999999999997E-2"/>
  </r>
  <r>
    <x v="33"/>
    <s v="C-IV"/>
    <x v="4"/>
    <x v="0"/>
    <n v="2012"/>
    <s v="2011/12"/>
    <n v="745"/>
    <n v="1675"/>
    <m/>
    <n v="0.87880000000000003"/>
    <m/>
    <m/>
    <m/>
    <n v="4.6399999999999997E-2"/>
  </r>
  <r>
    <x v="34"/>
    <s v="C-IV"/>
    <x v="4"/>
    <x v="0"/>
    <n v="2012"/>
    <s v="2011/12"/>
    <n v="106521"/>
    <n v="262634"/>
    <m/>
    <n v="0.99990000000000001"/>
    <m/>
    <m/>
    <m/>
    <n v="3.2000000000000001E-2"/>
  </r>
  <r>
    <x v="35"/>
    <s v="CalWIN"/>
    <x v="4"/>
    <x v="0"/>
    <n v="2012"/>
    <s v="2011/12"/>
    <n v="89486"/>
    <n v="202173"/>
    <m/>
    <n v="0.99"/>
    <m/>
    <m/>
    <m/>
    <n v="3.1699999999999999E-2"/>
  </r>
  <r>
    <x v="36"/>
    <s v="C-IV"/>
    <x v="4"/>
    <x v="0"/>
    <n v="2012"/>
    <s v="2011/12"/>
    <n v="2651"/>
    <n v="6186"/>
    <m/>
    <n v="1"/>
    <m/>
    <m/>
    <m/>
    <n v="4.6399999999999997E-2"/>
  </r>
  <r>
    <x v="37"/>
    <s v="C-IV"/>
    <x v="4"/>
    <x v="0"/>
    <n v="2012"/>
    <s v="2011/12"/>
    <n v="147561"/>
    <n v="353538"/>
    <m/>
    <n v="0.99929999999999997"/>
    <m/>
    <m/>
    <m/>
    <n v="2.12E-2"/>
  </r>
  <r>
    <x v="38"/>
    <s v="CalWIN"/>
    <x v="4"/>
    <x v="0"/>
    <n v="2012"/>
    <s v="2011/12"/>
    <n v="110081"/>
    <n v="243693"/>
    <m/>
    <n v="0.98429999999999995"/>
    <m/>
    <m/>
    <m/>
    <n v="7.7600000000000002E-2"/>
  </r>
  <r>
    <x v="39"/>
    <s v="CalWIN"/>
    <x v="4"/>
    <x v="0"/>
    <n v="2012"/>
    <s v="2011/12"/>
    <n v="33109"/>
    <n v="51309"/>
    <m/>
    <n v="0.99160000000000004"/>
    <m/>
    <m/>
    <m/>
    <n v="3.6700000000000003E-2"/>
  </r>
  <r>
    <x v="40"/>
    <s v="C-IV"/>
    <x v="4"/>
    <x v="0"/>
    <n v="2012"/>
    <s v="2011/12"/>
    <n v="43460"/>
    <n v="107138"/>
    <m/>
    <n v="0.97689999999999999"/>
    <m/>
    <m/>
    <m/>
    <n v="3.3700000000000001E-2"/>
  </r>
  <r>
    <x v="41"/>
    <s v="CalWIN"/>
    <x v="4"/>
    <x v="0"/>
    <n v="2012"/>
    <s v="2011/12"/>
    <n v="8972"/>
    <n v="17564"/>
    <m/>
    <n v="0.97840000000000005"/>
    <m/>
    <m/>
    <m/>
    <n v="4.6399999999999997E-2"/>
  </r>
  <r>
    <x v="42"/>
    <s v="CalWIN"/>
    <x v="4"/>
    <x v="0"/>
    <n v="2012"/>
    <s v="2011/12"/>
    <n v="13356"/>
    <n v="27740"/>
    <m/>
    <n v="0.94530000000000003"/>
    <m/>
    <m/>
    <m/>
    <n v="4.6399999999999997E-2"/>
  </r>
  <r>
    <x v="43"/>
    <s v="CalWIN"/>
    <x v="4"/>
    <x v="0"/>
    <n v="2012"/>
    <s v="2011/12"/>
    <n v="14834"/>
    <n v="33549"/>
    <m/>
    <n v="0.96319999999999995"/>
    <m/>
    <m/>
    <m/>
    <n v="4.6399999999999997E-2"/>
  </r>
  <r>
    <x v="44"/>
    <s v="CalWIN"/>
    <x v="4"/>
    <x v="0"/>
    <n v="2012"/>
    <s v="2011/12"/>
    <n v="48361"/>
    <n v="104260"/>
    <m/>
    <n v="0.77229999999999999"/>
    <m/>
    <m/>
    <m/>
    <n v="5.4999999999999997E-3"/>
  </r>
  <r>
    <x v="45"/>
    <s v="CalWIN"/>
    <x v="4"/>
    <x v="0"/>
    <n v="2012"/>
    <s v="2011/12"/>
    <n v="11338"/>
    <n v="22330"/>
    <m/>
    <n v="0.9375"/>
    <m/>
    <m/>
    <m/>
    <n v="4.6399999999999997E-2"/>
  </r>
  <r>
    <x v="46"/>
    <s v="C-IV"/>
    <x v="4"/>
    <x v="0"/>
    <n v="2012"/>
    <s v="2011/12"/>
    <n v="12425"/>
    <n v="24940"/>
    <m/>
    <n v="0.97250000000000003"/>
    <m/>
    <m/>
    <m/>
    <n v="4.6399999999999997E-2"/>
  </r>
  <r>
    <x v="47"/>
    <s v="C-IV"/>
    <x v="4"/>
    <x v="0"/>
    <n v="2012"/>
    <s v="2011/12"/>
    <n v="141"/>
    <n v="278"/>
    <m/>
    <n v="1"/>
    <m/>
    <m/>
    <m/>
    <n v="4.6399999999999997E-2"/>
  </r>
  <r>
    <x v="48"/>
    <s v="C-IV"/>
    <x v="4"/>
    <x v="0"/>
    <n v="2012"/>
    <s v="2011/12"/>
    <n v="2701"/>
    <n v="6124"/>
    <m/>
    <n v="0.99339999999999995"/>
    <m/>
    <m/>
    <m/>
    <n v="4.6399999999999997E-2"/>
  </r>
  <r>
    <x v="49"/>
    <s v="CalWIN"/>
    <x v="4"/>
    <x v="0"/>
    <n v="2012"/>
    <s v="2011/12"/>
    <n v="19645"/>
    <n v="39814"/>
    <m/>
    <n v="0.94440000000000002"/>
    <m/>
    <m/>
    <m/>
    <n v="1.4999999999999999E-2"/>
  </r>
  <r>
    <x v="50"/>
    <s v="CalWIN"/>
    <x v="4"/>
    <x v="0"/>
    <n v="2012"/>
    <s v="2011/12"/>
    <n v="18000"/>
    <n v="33816"/>
    <m/>
    <n v="0.91479999999999995"/>
    <m/>
    <m/>
    <m/>
    <n v="4.6399999999999997E-2"/>
  </r>
  <r>
    <x v="51"/>
    <s v="C-IV"/>
    <x v="4"/>
    <x v="0"/>
    <n v="2012"/>
    <s v="2011/12"/>
    <n v="39268"/>
    <n v="87664"/>
    <m/>
    <n v="1"/>
    <m/>
    <m/>
    <m/>
    <n v="2.9399999999999999E-2"/>
  </r>
  <r>
    <x v="52"/>
    <s v="C-IV"/>
    <x v="4"/>
    <x v="0"/>
    <n v="2012"/>
    <s v="2011/12"/>
    <n v="4953"/>
    <n v="12073"/>
    <m/>
    <n v="0.96809999999999996"/>
    <m/>
    <m/>
    <m/>
    <n v="4.6399999999999997E-2"/>
  </r>
  <r>
    <x v="53"/>
    <s v="C-IV"/>
    <x v="4"/>
    <x v="0"/>
    <n v="2012"/>
    <s v="2011/12"/>
    <n v="4149"/>
    <n v="9775"/>
    <m/>
    <n v="0.87929999999999997"/>
    <m/>
    <m/>
    <m/>
    <n v="4.6399999999999997E-2"/>
  </r>
  <r>
    <x v="54"/>
    <s v="C-IV"/>
    <x v="4"/>
    <x v="0"/>
    <n v="2012"/>
    <s v="2011/12"/>
    <n v="751"/>
    <n v="1526"/>
    <m/>
    <n v="0.98180000000000001"/>
    <m/>
    <m/>
    <m/>
    <n v="4.6399999999999997E-2"/>
  </r>
  <r>
    <x v="55"/>
    <s v="CalWIN"/>
    <x v="4"/>
    <x v="0"/>
    <n v="2012"/>
    <s v="2011/12"/>
    <n v="44406"/>
    <n v="110227"/>
    <m/>
    <n v="1"/>
    <m/>
    <m/>
    <m/>
    <n v="1.7500000000000002E-2"/>
  </r>
  <r>
    <x v="56"/>
    <s v="C-IV"/>
    <x v="4"/>
    <x v="0"/>
    <n v="2012"/>
    <s v="2011/12"/>
    <n v="2738"/>
    <n v="5124"/>
    <m/>
    <n v="0.98919999999999997"/>
    <m/>
    <m/>
    <m/>
    <n v="4.6399999999999997E-2"/>
  </r>
  <r>
    <x v="57"/>
    <s v="CalWIN"/>
    <x v="4"/>
    <x v="0"/>
    <n v="2012"/>
    <s v="2011/12"/>
    <n v="31299"/>
    <n v="64965"/>
    <m/>
    <n v="0.98729999999999996"/>
    <m/>
    <m/>
    <m/>
    <n v="1.9400000000000001E-2"/>
  </r>
  <r>
    <x v="58"/>
    <s v="CalWIN"/>
    <x v="4"/>
    <x v="0"/>
    <n v="2012"/>
    <s v="2011/12"/>
    <n v="7718"/>
    <n v="16948"/>
    <m/>
    <n v="0.92989999999999995"/>
    <m/>
    <m/>
    <m/>
    <n v="4.6399999999999997E-2"/>
  </r>
  <r>
    <x v="59"/>
    <s v="C-IV"/>
    <x v="4"/>
    <x v="0"/>
    <n v="2012"/>
    <s v="2011/12"/>
    <n v="5738"/>
    <n v="12967"/>
    <m/>
    <n v="1"/>
    <m/>
    <m/>
    <m/>
    <n v="4.6399999999999997E-2"/>
  </r>
  <r>
    <x v="0"/>
    <s v="n/a"/>
    <x v="5"/>
    <x v="0"/>
    <n v="2012"/>
    <s v="2011/12"/>
    <m/>
    <m/>
    <m/>
    <m/>
    <m/>
    <m/>
    <n v="0.254"/>
    <n v="5.3999999999999999E-2"/>
  </r>
  <r>
    <x v="1"/>
    <s v="n/a"/>
    <x v="5"/>
    <x v="0"/>
    <n v="2012"/>
    <s v="2011/12"/>
    <n v="1820349"/>
    <n v="4052056"/>
    <m/>
    <n v="0.97819999999999996"/>
    <m/>
    <m/>
    <m/>
    <n v="4.0300000000000002E-2"/>
  </r>
  <r>
    <x v="2"/>
    <s v="CalWIN"/>
    <x v="5"/>
    <x v="0"/>
    <n v="2012"/>
    <s v="2011/12"/>
    <n v="61515"/>
    <n v="123937"/>
    <m/>
    <n v="0.92789999999999995"/>
    <m/>
    <m/>
    <m/>
    <n v="1.34E-2"/>
  </r>
  <r>
    <x v="3"/>
    <s v="C-IV"/>
    <x v="5"/>
    <x v="0"/>
    <n v="2012"/>
    <s v="2011/12"/>
    <n v="83"/>
    <n v="147"/>
    <m/>
    <n v="1"/>
    <m/>
    <m/>
    <m/>
    <n v="4.82E-2"/>
  </r>
  <r>
    <x v="4"/>
    <s v="C-IV"/>
    <x v="5"/>
    <x v="0"/>
    <n v="2012"/>
    <s v="2011/12"/>
    <n v="1719"/>
    <n v="3282"/>
    <m/>
    <n v="0.94440000000000002"/>
    <m/>
    <m/>
    <m/>
    <n v="4.82E-2"/>
  </r>
  <r>
    <x v="5"/>
    <s v="C-IV"/>
    <x v="5"/>
    <x v="0"/>
    <n v="2012"/>
    <s v="2011/12"/>
    <n v="13938"/>
    <n v="29104"/>
    <m/>
    <n v="0.87339999999999995"/>
    <m/>
    <m/>
    <m/>
    <n v="4.82E-2"/>
  </r>
  <r>
    <x v="6"/>
    <s v="C-IV"/>
    <x v="5"/>
    <x v="0"/>
    <n v="2012"/>
    <s v="2011/12"/>
    <n v="2542"/>
    <n v="5021"/>
    <m/>
    <n v="1"/>
    <m/>
    <m/>
    <m/>
    <n v="4.82E-2"/>
  </r>
  <r>
    <x v="7"/>
    <s v="C-IV"/>
    <x v="5"/>
    <x v="0"/>
    <n v="2012"/>
    <s v="2011/12"/>
    <n v="712"/>
    <n v="1789"/>
    <m/>
    <n v="0.95120000000000005"/>
    <m/>
    <m/>
    <m/>
    <n v="4.82E-2"/>
  </r>
  <r>
    <x v="8"/>
    <s v="CalWIN"/>
    <x v="5"/>
    <x v="0"/>
    <n v="2012"/>
    <s v="2011/12"/>
    <n v="32791"/>
    <n v="68786"/>
    <m/>
    <n v="0.97899999999999998"/>
    <m/>
    <m/>
    <m/>
    <n v="3.7600000000000001E-2"/>
  </r>
  <r>
    <x v="9"/>
    <s v="C-IV"/>
    <x v="5"/>
    <x v="0"/>
    <n v="2012"/>
    <s v="2011/12"/>
    <n v="2669"/>
    <n v="5533"/>
    <m/>
    <n v="1"/>
    <m/>
    <m/>
    <m/>
    <n v="4.82E-2"/>
  </r>
  <r>
    <x v="10"/>
    <s v="C-IV"/>
    <x v="5"/>
    <x v="0"/>
    <n v="2012"/>
    <s v="2011/12"/>
    <n v="6188"/>
    <n v="11814"/>
    <m/>
    <n v="1"/>
    <m/>
    <m/>
    <m/>
    <n v="4.82E-2"/>
  </r>
  <r>
    <x v="11"/>
    <s v="CalWIN"/>
    <x v="5"/>
    <x v="0"/>
    <n v="2012"/>
    <s v="2011/12"/>
    <n v="88760"/>
    <n v="215640"/>
    <m/>
    <n v="1"/>
    <m/>
    <m/>
    <m/>
    <n v="1.77E-2"/>
  </r>
  <r>
    <x v="12"/>
    <s v="C-IV"/>
    <x v="5"/>
    <x v="0"/>
    <n v="2012"/>
    <s v="2011/12"/>
    <n v="1390"/>
    <n v="3448"/>
    <m/>
    <n v="1"/>
    <m/>
    <m/>
    <m/>
    <n v="4.82E-2"/>
  </r>
  <r>
    <x v="13"/>
    <s v="C-IV"/>
    <x v="5"/>
    <x v="0"/>
    <n v="2012"/>
    <s v="2011/12"/>
    <n v="8057"/>
    <n v="15374"/>
    <m/>
    <n v="0.96140000000000003"/>
    <m/>
    <m/>
    <m/>
    <n v="4.82E-2"/>
  </r>
  <r>
    <x v="14"/>
    <s v="C-IV"/>
    <x v="5"/>
    <x v="0"/>
    <n v="2012"/>
    <s v="2011/12"/>
    <n v="13993"/>
    <n v="35889"/>
    <m/>
    <n v="1"/>
    <m/>
    <m/>
    <m/>
    <n v="4.82E-2"/>
  </r>
  <r>
    <x v="15"/>
    <s v="C-IV"/>
    <x v="5"/>
    <x v="0"/>
    <n v="2012"/>
    <s v="2011/12"/>
    <n v="953"/>
    <n v="1934"/>
    <m/>
    <n v="1"/>
    <m/>
    <m/>
    <m/>
    <n v="4.82E-2"/>
  </r>
  <r>
    <x v="16"/>
    <s v="C-IV"/>
    <x v="5"/>
    <x v="0"/>
    <n v="2012"/>
    <s v="2011/12"/>
    <n v="57572"/>
    <n v="140424"/>
    <m/>
    <n v="0.98909999999999998"/>
    <m/>
    <m/>
    <m/>
    <n v="3.8399999999999997E-2"/>
  </r>
  <r>
    <x v="17"/>
    <s v="C-IV"/>
    <x v="5"/>
    <x v="0"/>
    <n v="2012"/>
    <s v="2011/12"/>
    <n v="9655"/>
    <n v="23179"/>
    <m/>
    <n v="1"/>
    <m/>
    <m/>
    <m/>
    <n v="4.82E-2"/>
  </r>
  <r>
    <x v="18"/>
    <s v="C-IV"/>
    <x v="5"/>
    <x v="0"/>
    <n v="2012"/>
    <s v="2011/12"/>
    <n v="5081"/>
    <n v="10185"/>
    <m/>
    <n v="0.93700000000000006"/>
    <m/>
    <m/>
    <m/>
    <n v="4.82E-2"/>
  </r>
  <r>
    <x v="19"/>
    <s v="C-IV"/>
    <x v="5"/>
    <x v="0"/>
    <n v="2012"/>
    <s v="2011/12"/>
    <n v="1403"/>
    <n v="2976"/>
    <m/>
    <n v="1"/>
    <m/>
    <m/>
    <m/>
    <n v="4.82E-2"/>
  </r>
  <r>
    <x v="20"/>
    <s v="LRS"/>
    <x v="5"/>
    <x v="0"/>
    <n v="2012"/>
    <s v="2011/12"/>
    <n v="505742"/>
    <n v="1076806"/>
    <m/>
    <n v="0.98170000000000002"/>
    <m/>
    <m/>
    <m/>
    <n v="5.2400000000000002E-2"/>
  </r>
  <r>
    <x v="21"/>
    <s v="C-IV"/>
    <x v="5"/>
    <x v="0"/>
    <n v="2012"/>
    <s v="2011/12"/>
    <n v="10586"/>
    <n v="26964"/>
    <m/>
    <n v="0.97350000000000003"/>
    <m/>
    <m/>
    <m/>
    <n v="4.82E-2"/>
  </r>
  <r>
    <x v="22"/>
    <s v="C-IV"/>
    <x v="5"/>
    <x v="0"/>
    <n v="2012"/>
    <s v="2011/12"/>
    <n v="5546"/>
    <n v="9354"/>
    <m/>
    <n v="0.99480000000000002"/>
    <m/>
    <m/>
    <m/>
    <n v="4.82E-2"/>
  </r>
  <r>
    <x v="23"/>
    <s v="C-IV"/>
    <x v="5"/>
    <x v="0"/>
    <n v="2012"/>
    <s v="2011/12"/>
    <n v="896"/>
    <n v="1832"/>
    <m/>
    <n v="0.9375"/>
    <m/>
    <m/>
    <m/>
    <n v="4.82E-2"/>
  </r>
  <r>
    <x v="24"/>
    <s v="C-IV"/>
    <x v="5"/>
    <x v="0"/>
    <n v="2012"/>
    <s v="2011/12"/>
    <n v="7140"/>
    <n v="13501"/>
    <m/>
    <n v="0.99570000000000003"/>
    <m/>
    <m/>
    <m/>
    <n v="4.82E-2"/>
  </r>
  <r>
    <x v="25"/>
    <s v="C-IV"/>
    <x v="5"/>
    <x v="0"/>
    <n v="2012"/>
    <s v="2011/12"/>
    <n v="22030"/>
    <n v="54108"/>
    <m/>
    <n v="0.98970000000000002"/>
    <m/>
    <m/>
    <m/>
    <n v="2.3099999999999999E-2"/>
  </r>
  <r>
    <x v="26"/>
    <s v="C-IV"/>
    <x v="5"/>
    <x v="0"/>
    <n v="2012"/>
    <s v="2011/12"/>
    <n v="442"/>
    <n v="1030"/>
    <m/>
    <n v="1"/>
    <m/>
    <m/>
    <m/>
    <n v="4.82E-2"/>
  </r>
  <r>
    <x v="27"/>
    <s v="C-IV"/>
    <x v="5"/>
    <x v="0"/>
    <n v="2012"/>
    <s v="2011/12"/>
    <n v="464"/>
    <n v="728"/>
    <m/>
    <n v="0.90629999999999999"/>
    <m/>
    <m/>
    <m/>
    <n v="4.82E-2"/>
  </r>
  <r>
    <x v="28"/>
    <s v="C-IV"/>
    <x v="5"/>
    <x v="0"/>
    <n v="2012"/>
    <s v="2011/12"/>
    <n v="19808"/>
    <n v="45809"/>
    <m/>
    <n v="1"/>
    <m/>
    <m/>
    <m/>
    <n v="1.15E-2"/>
  </r>
  <r>
    <x v="29"/>
    <s v="C-IV"/>
    <x v="5"/>
    <x v="0"/>
    <n v="2012"/>
    <s v="2011/12"/>
    <n v="3470"/>
    <n v="7362"/>
    <m/>
    <n v="0.9798"/>
    <m/>
    <m/>
    <m/>
    <n v="4.82E-2"/>
  </r>
  <r>
    <x v="30"/>
    <s v="C-IV"/>
    <x v="5"/>
    <x v="0"/>
    <n v="2012"/>
    <s v="2011/12"/>
    <n v="3637"/>
    <n v="7046"/>
    <m/>
    <n v="1"/>
    <m/>
    <m/>
    <m/>
    <n v="4.82E-2"/>
  </r>
  <r>
    <x v="31"/>
    <s v="CalWIN"/>
    <x v="5"/>
    <x v="0"/>
    <n v="2012"/>
    <s v="2011/12"/>
    <n v="96688"/>
    <n v="217206"/>
    <m/>
    <n v="0.99829999999999997"/>
    <m/>
    <m/>
    <m/>
    <n v="1.47E-2"/>
  </r>
  <r>
    <x v="32"/>
    <s v="CalWIN"/>
    <x v="5"/>
    <x v="0"/>
    <n v="2012"/>
    <s v="2011/12"/>
    <n v="8193"/>
    <n v="17944"/>
    <m/>
    <n v="0.97609999999999997"/>
    <m/>
    <m/>
    <m/>
    <n v="4.82E-2"/>
  </r>
  <r>
    <x v="33"/>
    <s v="C-IV"/>
    <x v="5"/>
    <x v="0"/>
    <n v="2012"/>
    <s v="2011/12"/>
    <n v="753"/>
    <n v="1657"/>
    <m/>
    <n v="0.91669999999999996"/>
    <m/>
    <m/>
    <m/>
    <n v="4.82E-2"/>
  </r>
  <r>
    <x v="34"/>
    <s v="C-IV"/>
    <x v="5"/>
    <x v="0"/>
    <n v="2012"/>
    <s v="2011/12"/>
    <n v="107378"/>
    <n v="264035"/>
    <m/>
    <n v="0.99919999999999998"/>
    <m/>
    <m/>
    <m/>
    <n v="2.98E-2"/>
  </r>
  <r>
    <x v="35"/>
    <s v="CalWIN"/>
    <x v="5"/>
    <x v="0"/>
    <n v="2012"/>
    <s v="2011/12"/>
    <n v="89961"/>
    <n v="203416"/>
    <m/>
    <n v="0.99209999999999998"/>
    <m/>
    <m/>
    <m/>
    <n v="2.75E-2"/>
  </r>
  <r>
    <x v="36"/>
    <s v="C-IV"/>
    <x v="5"/>
    <x v="0"/>
    <n v="2012"/>
    <s v="2011/12"/>
    <n v="2639"/>
    <n v="6202"/>
    <m/>
    <n v="0.99280000000000002"/>
    <m/>
    <m/>
    <m/>
    <n v="4.82E-2"/>
  </r>
  <r>
    <x v="37"/>
    <s v="C-IV"/>
    <x v="5"/>
    <x v="0"/>
    <n v="2012"/>
    <s v="2011/12"/>
    <n v="149831"/>
    <n v="358011"/>
    <m/>
    <n v="0.99929999999999997"/>
    <m/>
    <m/>
    <m/>
    <n v="2.18E-2"/>
  </r>
  <r>
    <x v="38"/>
    <s v="CalWIN"/>
    <x v="5"/>
    <x v="0"/>
    <n v="2012"/>
    <s v="2011/12"/>
    <n v="111241"/>
    <n v="246109"/>
    <m/>
    <n v="0.9738"/>
    <m/>
    <m/>
    <m/>
    <n v="7.1800000000000003E-2"/>
  </r>
  <r>
    <x v="39"/>
    <s v="CalWIN"/>
    <x v="5"/>
    <x v="0"/>
    <n v="2012"/>
    <s v="2011/12"/>
    <n v="33057"/>
    <n v="51216"/>
    <m/>
    <n v="0.99360000000000004"/>
    <m/>
    <m/>
    <m/>
    <n v="3.7900000000000003E-2"/>
  </r>
  <r>
    <x v="40"/>
    <s v="C-IV"/>
    <x v="5"/>
    <x v="0"/>
    <n v="2012"/>
    <s v="2011/12"/>
    <n v="43705"/>
    <n v="107575"/>
    <m/>
    <n v="0.97760000000000002"/>
    <m/>
    <m/>
    <m/>
    <n v="3.7900000000000003E-2"/>
  </r>
  <r>
    <x v="41"/>
    <s v="CalWIN"/>
    <x v="5"/>
    <x v="0"/>
    <n v="2012"/>
    <s v="2011/12"/>
    <n v="8976"/>
    <n v="17552"/>
    <m/>
    <n v="0.97270000000000001"/>
    <m/>
    <m/>
    <m/>
    <n v="4.82E-2"/>
  </r>
  <r>
    <x v="42"/>
    <s v="CalWIN"/>
    <x v="5"/>
    <x v="0"/>
    <n v="2012"/>
    <s v="2011/12"/>
    <n v="13479"/>
    <n v="27963"/>
    <m/>
    <n v="0.93440000000000001"/>
    <m/>
    <m/>
    <m/>
    <n v="4.82E-2"/>
  </r>
  <r>
    <x v="43"/>
    <s v="CalWIN"/>
    <x v="5"/>
    <x v="0"/>
    <n v="2012"/>
    <s v="2011/12"/>
    <n v="14519"/>
    <n v="32888"/>
    <m/>
    <n v="0.96499999999999997"/>
    <m/>
    <m/>
    <m/>
    <n v="4.82E-2"/>
  </r>
  <r>
    <x v="44"/>
    <s v="CalWIN"/>
    <x v="5"/>
    <x v="0"/>
    <n v="2012"/>
    <s v="2011/12"/>
    <n v="49287"/>
    <n v="106083"/>
    <m/>
    <n v="0.77929999999999999"/>
    <m/>
    <m/>
    <m/>
    <n v="6.7999999999999996E-3"/>
  </r>
  <r>
    <x v="45"/>
    <s v="CalWIN"/>
    <x v="5"/>
    <x v="0"/>
    <n v="2012"/>
    <s v="2011/12"/>
    <n v="11311"/>
    <n v="22431"/>
    <m/>
    <n v="0.95479999999999998"/>
    <m/>
    <m/>
    <m/>
    <n v="4.82E-2"/>
  </r>
  <r>
    <x v="46"/>
    <s v="C-IV"/>
    <x v="5"/>
    <x v="0"/>
    <n v="2012"/>
    <s v="2011/12"/>
    <n v="12592"/>
    <n v="25228"/>
    <m/>
    <n v="0.97199999999999998"/>
    <m/>
    <m/>
    <m/>
    <n v="4.82E-2"/>
  </r>
  <r>
    <x v="47"/>
    <s v="C-IV"/>
    <x v="5"/>
    <x v="0"/>
    <n v="2012"/>
    <s v="2011/12"/>
    <n v="154"/>
    <n v="293"/>
    <m/>
    <n v="1"/>
    <m/>
    <m/>
    <m/>
    <n v="4.82E-2"/>
  </r>
  <r>
    <x v="48"/>
    <s v="C-IV"/>
    <x v="5"/>
    <x v="0"/>
    <n v="2012"/>
    <s v="2011/12"/>
    <n v="2714"/>
    <n v="6116"/>
    <m/>
    <n v="1"/>
    <m/>
    <m/>
    <m/>
    <n v="4.82E-2"/>
  </r>
  <r>
    <x v="49"/>
    <s v="CalWIN"/>
    <x v="5"/>
    <x v="0"/>
    <n v="2012"/>
    <s v="2011/12"/>
    <n v="19758"/>
    <n v="40092"/>
    <m/>
    <n v="0.94510000000000005"/>
    <m/>
    <m/>
    <m/>
    <n v="1.4800000000000001E-2"/>
  </r>
  <r>
    <x v="50"/>
    <s v="CalWIN"/>
    <x v="5"/>
    <x v="0"/>
    <n v="2012"/>
    <s v="2011/12"/>
    <n v="18192"/>
    <n v="34158"/>
    <m/>
    <n v="0.91320000000000001"/>
    <m/>
    <m/>
    <m/>
    <n v="4.82E-2"/>
  </r>
  <r>
    <x v="51"/>
    <s v="C-IV"/>
    <x v="5"/>
    <x v="0"/>
    <n v="2012"/>
    <s v="2011/12"/>
    <n v="39645"/>
    <n v="88475"/>
    <m/>
    <n v="1"/>
    <m/>
    <m/>
    <m/>
    <n v="2.5700000000000001E-2"/>
  </r>
  <r>
    <x v="52"/>
    <s v="C-IV"/>
    <x v="5"/>
    <x v="0"/>
    <n v="2012"/>
    <s v="2011/12"/>
    <n v="4959"/>
    <n v="12043"/>
    <m/>
    <n v="0.95"/>
    <m/>
    <m/>
    <m/>
    <n v="4.82E-2"/>
  </r>
  <r>
    <x v="53"/>
    <s v="C-IV"/>
    <x v="5"/>
    <x v="0"/>
    <n v="2012"/>
    <s v="2011/12"/>
    <n v="4216"/>
    <n v="9912"/>
    <m/>
    <n v="0.90139999999999998"/>
    <m/>
    <m/>
    <m/>
    <n v="4.82E-2"/>
  </r>
  <r>
    <x v="54"/>
    <s v="C-IV"/>
    <x v="5"/>
    <x v="0"/>
    <n v="2012"/>
    <s v="2011/12"/>
    <n v="771"/>
    <n v="1558"/>
    <m/>
    <n v="1"/>
    <m/>
    <m/>
    <m/>
    <n v="4.82E-2"/>
  </r>
  <r>
    <x v="55"/>
    <s v="CalWIN"/>
    <x v="5"/>
    <x v="0"/>
    <n v="2012"/>
    <s v="2011/12"/>
    <n v="44609"/>
    <n v="110829"/>
    <m/>
    <n v="1"/>
    <m/>
    <m/>
    <m/>
    <n v="1.6199999999999999E-2"/>
  </r>
  <r>
    <x v="56"/>
    <s v="C-IV"/>
    <x v="5"/>
    <x v="0"/>
    <n v="2012"/>
    <s v="2011/12"/>
    <n v="2767"/>
    <n v="5180"/>
    <m/>
    <n v="0.9647"/>
    <m/>
    <m/>
    <m/>
    <n v="4.82E-2"/>
  </r>
  <r>
    <x v="57"/>
    <s v="CalWIN"/>
    <x v="5"/>
    <x v="0"/>
    <n v="2012"/>
    <s v="2011/12"/>
    <n v="26641"/>
    <n v="64825"/>
    <m/>
    <n v="0.99050000000000005"/>
    <m/>
    <m/>
    <m/>
    <n v="1.9199999999999998E-2"/>
  </r>
  <r>
    <x v="58"/>
    <s v="CalWIN"/>
    <x v="5"/>
    <x v="0"/>
    <n v="2012"/>
    <s v="2011/12"/>
    <n v="7752"/>
    <n v="16992"/>
    <m/>
    <n v="0.89029999999999998"/>
    <m/>
    <m/>
    <m/>
    <n v="4.82E-2"/>
  </r>
  <r>
    <x v="59"/>
    <s v="C-IV"/>
    <x v="5"/>
    <x v="0"/>
    <n v="2012"/>
    <s v="2011/12"/>
    <n v="5779"/>
    <n v="13065"/>
    <m/>
    <n v="1"/>
    <m/>
    <m/>
    <m/>
    <n v="4.82E-2"/>
  </r>
  <r>
    <x v="0"/>
    <s v="n/a"/>
    <x v="6"/>
    <x v="0"/>
    <n v="2012"/>
    <s v="2012/13"/>
    <m/>
    <m/>
    <m/>
    <m/>
    <m/>
    <m/>
    <n v="0.254"/>
    <n v="5.3999999999999999E-2"/>
  </r>
  <r>
    <x v="1"/>
    <s v="n/a"/>
    <x v="6"/>
    <x v="0"/>
    <n v="2012"/>
    <s v="2012/13"/>
    <n v="1843348"/>
    <n v="4074650"/>
    <m/>
    <n v="0.97660000000000002"/>
    <m/>
    <m/>
    <m/>
    <n v="3.6299999999999999E-2"/>
  </r>
  <r>
    <x v="2"/>
    <s v="CalWIN"/>
    <x v="6"/>
    <x v="0"/>
    <n v="2012"/>
    <s v="2012/13"/>
    <n v="62045"/>
    <n v="124622"/>
    <m/>
    <n v="0.91090000000000004"/>
    <m/>
    <m/>
    <m/>
    <n v="1.14E-2"/>
  </r>
  <r>
    <x v="3"/>
    <s v="C-IV"/>
    <x v="6"/>
    <x v="0"/>
    <n v="2012"/>
    <s v="2012/13"/>
    <n v="84"/>
    <n v="147"/>
    <m/>
    <n v="1"/>
    <m/>
    <m/>
    <m/>
    <n v="4.1399999999999999E-2"/>
  </r>
  <r>
    <x v="4"/>
    <s v="C-IV"/>
    <x v="6"/>
    <x v="0"/>
    <n v="2012"/>
    <s v="2012/13"/>
    <n v="1717"/>
    <n v="3287"/>
    <m/>
    <n v="0.95620000000000005"/>
    <m/>
    <m/>
    <m/>
    <n v="4.1399999999999999E-2"/>
  </r>
  <r>
    <x v="5"/>
    <s v="C-IV"/>
    <x v="6"/>
    <x v="0"/>
    <n v="2012"/>
    <s v="2012/13"/>
    <n v="13988"/>
    <n v="29226"/>
    <m/>
    <n v="0.89480000000000004"/>
    <m/>
    <m/>
    <m/>
    <n v="4.1399999999999999E-2"/>
  </r>
  <r>
    <x v="6"/>
    <s v="C-IV"/>
    <x v="6"/>
    <x v="0"/>
    <n v="2012"/>
    <s v="2012/13"/>
    <n v="2522"/>
    <n v="4998"/>
    <m/>
    <n v="1"/>
    <m/>
    <m/>
    <m/>
    <n v="4.1399999999999999E-2"/>
  </r>
  <r>
    <x v="7"/>
    <s v="C-IV"/>
    <x v="6"/>
    <x v="0"/>
    <n v="2012"/>
    <s v="2012/13"/>
    <n v="701"/>
    <n v="1728"/>
    <m/>
    <n v="0.9375"/>
    <m/>
    <m/>
    <m/>
    <n v="4.1399999999999999E-2"/>
  </r>
  <r>
    <x v="8"/>
    <s v="CalWIN"/>
    <x v="6"/>
    <x v="0"/>
    <n v="2012"/>
    <s v="2012/13"/>
    <n v="32977"/>
    <n v="68789"/>
    <m/>
    <n v="0.96519999999999995"/>
    <m/>
    <m/>
    <m/>
    <n v="3.2300000000000002E-2"/>
  </r>
  <r>
    <x v="9"/>
    <s v="C-IV"/>
    <x v="6"/>
    <x v="0"/>
    <n v="2012"/>
    <s v="2012/13"/>
    <n v="2629"/>
    <n v="5445"/>
    <m/>
    <n v="1"/>
    <m/>
    <m/>
    <m/>
    <n v="4.1399999999999999E-2"/>
  </r>
  <r>
    <x v="10"/>
    <s v="C-IV"/>
    <x v="6"/>
    <x v="0"/>
    <n v="2012"/>
    <s v="2012/13"/>
    <n v="6081"/>
    <n v="11620"/>
    <m/>
    <n v="1"/>
    <m/>
    <m/>
    <m/>
    <n v="4.1399999999999999E-2"/>
  </r>
  <r>
    <x v="11"/>
    <s v="CalWIN"/>
    <x v="6"/>
    <x v="0"/>
    <n v="2012"/>
    <s v="2012/13"/>
    <n v="88850"/>
    <n v="215016"/>
    <m/>
    <n v="0.9677"/>
    <m/>
    <m/>
    <m/>
    <n v="1.6199999999999999E-2"/>
  </r>
  <r>
    <x v="12"/>
    <s v="C-IV"/>
    <x v="6"/>
    <x v="0"/>
    <n v="2012"/>
    <s v="2012/13"/>
    <n v="1389"/>
    <n v="3419"/>
    <m/>
    <n v="1"/>
    <m/>
    <m/>
    <m/>
    <n v="4.1399999999999999E-2"/>
  </r>
  <r>
    <x v="13"/>
    <s v="C-IV"/>
    <x v="6"/>
    <x v="0"/>
    <n v="2012"/>
    <s v="2012/13"/>
    <n v="8114"/>
    <n v="15495"/>
    <m/>
    <n v="0.9788"/>
    <m/>
    <m/>
    <m/>
    <n v="4.1399999999999999E-2"/>
  </r>
  <r>
    <x v="14"/>
    <s v="C-IV"/>
    <x v="6"/>
    <x v="0"/>
    <n v="2012"/>
    <s v="2012/13"/>
    <n v="14037"/>
    <n v="36091"/>
    <m/>
    <n v="1"/>
    <m/>
    <m/>
    <m/>
    <n v="4.1399999999999999E-2"/>
  </r>
  <r>
    <x v="15"/>
    <s v="C-IV"/>
    <x v="6"/>
    <x v="0"/>
    <n v="2012"/>
    <s v="2012/13"/>
    <n v="957"/>
    <n v="1951"/>
    <m/>
    <n v="1"/>
    <m/>
    <m/>
    <m/>
    <n v="4.1399999999999999E-2"/>
  </r>
  <r>
    <x v="16"/>
    <s v="C-IV"/>
    <x v="6"/>
    <x v="0"/>
    <n v="2012"/>
    <s v="2012/13"/>
    <n v="57915"/>
    <n v="140798"/>
    <m/>
    <n v="0.98950000000000005"/>
    <m/>
    <m/>
    <m/>
    <n v="3.5099999999999999E-2"/>
  </r>
  <r>
    <x v="17"/>
    <s v="C-IV"/>
    <x v="6"/>
    <x v="0"/>
    <n v="2012"/>
    <s v="2012/13"/>
    <n v="9624"/>
    <n v="22949"/>
    <m/>
    <n v="0.99619999999999997"/>
    <m/>
    <m/>
    <m/>
    <n v="4.1399999999999999E-2"/>
  </r>
  <r>
    <x v="18"/>
    <s v="C-IV"/>
    <x v="6"/>
    <x v="0"/>
    <n v="2012"/>
    <s v="2012/13"/>
    <n v="5041"/>
    <n v="10039"/>
    <m/>
    <n v="0.95540000000000003"/>
    <m/>
    <m/>
    <m/>
    <n v="4.1399999999999999E-2"/>
  </r>
  <r>
    <x v="19"/>
    <s v="C-IV"/>
    <x v="6"/>
    <x v="0"/>
    <n v="2012"/>
    <s v="2012/13"/>
    <n v="1386"/>
    <n v="2933"/>
    <m/>
    <n v="0.95730000000000004"/>
    <m/>
    <m/>
    <m/>
    <n v="4.1399999999999999E-2"/>
  </r>
  <r>
    <x v="20"/>
    <s v="LRS"/>
    <x v="6"/>
    <x v="0"/>
    <n v="2012"/>
    <s v="2012/13"/>
    <n v="516984"/>
    <n v="1093422"/>
    <m/>
    <n v="0.97740000000000005"/>
    <m/>
    <m/>
    <m/>
    <n v="4.6199999999999998E-2"/>
  </r>
  <r>
    <x v="21"/>
    <s v="C-IV"/>
    <x v="6"/>
    <x v="0"/>
    <n v="2012"/>
    <s v="2012/13"/>
    <n v="10437"/>
    <n v="26670"/>
    <m/>
    <n v="0.99139999999999995"/>
    <m/>
    <m/>
    <m/>
    <n v="4.1399999999999999E-2"/>
  </r>
  <r>
    <x v="22"/>
    <s v="C-IV"/>
    <x v="6"/>
    <x v="0"/>
    <n v="2012"/>
    <s v="2012/13"/>
    <n v="5541"/>
    <n v="9408"/>
    <m/>
    <n v="0.99419999999999997"/>
    <m/>
    <m/>
    <m/>
    <n v="4.1399999999999999E-2"/>
  </r>
  <r>
    <x v="23"/>
    <s v="C-IV"/>
    <x v="6"/>
    <x v="0"/>
    <n v="2012"/>
    <s v="2012/13"/>
    <n v="875"/>
    <n v="1804"/>
    <m/>
    <n v="1"/>
    <m/>
    <m/>
    <m/>
    <n v="4.1399999999999999E-2"/>
  </r>
  <r>
    <x v="24"/>
    <s v="C-IV"/>
    <x v="6"/>
    <x v="0"/>
    <n v="2012"/>
    <s v="2012/13"/>
    <n v="7242"/>
    <n v="13660"/>
    <m/>
    <n v="0.99119999999999997"/>
    <m/>
    <m/>
    <m/>
    <n v="4.1399999999999999E-2"/>
  </r>
  <r>
    <x v="25"/>
    <s v="C-IV"/>
    <x v="6"/>
    <x v="0"/>
    <n v="2012"/>
    <s v="2012/13"/>
    <n v="22003"/>
    <n v="53940"/>
    <m/>
    <n v="0.99739999999999995"/>
    <m/>
    <m/>
    <m/>
    <n v="2.07E-2"/>
  </r>
  <r>
    <x v="26"/>
    <s v="C-IV"/>
    <x v="6"/>
    <x v="0"/>
    <n v="2012"/>
    <s v="2012/13"/>
    <n v="438"/>
    <n v="997"/>
    <m/>
    <n v="0.95450000000000002"/>
    <m/>
    <m/>
    <m/>
    <n v="4.1399999999999999E-2"/>
  </r>
  <r>
    <x v="27"/>
    <s v="C-IV"/>
    <x v="6"/>
    <x v="0"/>
    <n v="2012"/>
    <s v="2012/13"/>
    <n v="447"/>
    <n v="709"/>
    <m/>
    <n v="0.90910000000000002"/>
    <m/>
    <m/>
    <m/>
    <n v="4.1399999999999999E-2"/>
  </r>
  <r>
    <x v="28"/>
    <s v="C-IV"/>
    <x v="6"/>
    <x v="0"/>
    <n v="2012"/>
    <s v="2012/13"/>
    <n v="19325"/>
    <n v="44518"/>
    <m/>
    <n v="1"/>
    <m/>
    <m/>
    <m/>
    <n v="1.29E-2"/>
  </r>
  <r>
    <x v="29"/>
    <s v="C-IV"/>
    <x v="6"/>
    <x v="0"/>
    <n v="2012"/>
    <s v="2012/13"/>
    <n v="3452"/>
    <n v="7287"/>
    <m/>
    <n v="0.99519999999999997"/>
    <m/>
    <m/>
    <m/>
    <n v="4.1399999999999999E-2"/>
  </r>
  <r>
    <x v="30"/>
    <s v="C-IV"/>
    <x v="6"/>
    <x v="0"/>
    <n v="2012"/>
    <s v="2012/13"/>
    <n v="3667"/>
    <n v="7105"/>
    <m/>
    <n v="1"/>
    <m/>
    <m/>
    <m/>
    <n v="4.1399999999999999E-2"/>
  </r>
  <r>
    <x v="31"/>
    <s v="CalWIN"/>
    <x v="6"/>
    <x v="0"/>
    <n v="2012"/>
    <s v="2012/13"/>
    <n v="97956"/>
    <n v="218827"/>
    <m/>
    <n v="0.99850000000000005"/>
    <m/>
    <m/>
    <m/>
    <n v="1.67E-2"/>
  </r>
  <r>
    <x v="32"/>
    <s v="CalWIN"/>
    <x v="6"/>
    <x v="0"/>
    <n v="2012"/>
    <s v="2012/13"/>
    <n v="8227"/>
    <n v="17815"/>
    <m/>
    <n v="0.96640000000000004"/>
    <m/>
    <m/>
    <m/>
    <n v="4.1399999999999999E-2"/>
  </r>
  <r>
    <x v="33"/>
    <s v="C-IV"/>
    <x v="6"/>
    <x v="0"/>
    <n v="2012"/>
    <s v="2012/13"/>
    <n v="756"/>
    <n v="1654"/>
    <m/>
    <n v="0.94740000000000002"/>
    <m/>
    <m/>
    <m/>
    <n v="4.1399999999999999E-2"/>
  </r>
  <r>
    <x v="34"/>
    <s v="C-IV"/>
    <x v="6"/>
    <x v="0"/>
    <n v="2012"/>
    <s v="2012/13"/>
    <n v="109234"/>
    <n v="267997"/>
    <m/>
    <n v="0.99960000000000004"/>
    <m/>
    <m/>
    <m/>
    <n v="0.03"/>
  </r>
  <r>
    <x v="35"/>
    <s v="CalWIN"/>
    <x v="6"/>
    <x v="0"/>
    <n v="2012"/>
    <s v="2012/13"/>
    <n v="90856"/>
    <n v="204104"/>
    <m/>
    <n v="0.9698"/>
    <m/>
    <m/>
    <m/>
    <n v="2.8400000000000002E-2"/>
  </r>
  <r>
    <x v="36"/>
    <s v="C-IV"/>
    <x v="6"/>
    <x v="0"/>
    <n v="2012"/>
    <s v="2012/13"/>
    <n v="2609"/>
    <n v="6114"/>
    <m/>
    <n v="0.98729999999999996"/>
    <m/>
    <m/>
    <m/>
    <n v="4.1399999999999999E-2"/>
  </r>
  <r>
    <x v="37"/>
    <s v="C-IV"/>
    <x v="6"/>
    <x v="0"/>
    <n v="2012"/>
    <s v="2012/13"/>
    <n v="151637"/>
    <n v="361404"/>
    <m/>
    <n v="0.99939999999999996"/>
    <m/>
    <m/>
    <m/>
    <n v="2.01E-2"/>
  </r>
  <r>
    <x v="38"/>
    <s v="CalWIN"/>
    <x v="6"/>
    <x v="0"/>
    <n v="2012"/>
    <s v="2012/13"/>
    <n v="112361"/>
    <n v="246971"/>
    <m/>
    <n v="0.9718"/>
    <m/>
    <m/>
    <m/>
    <n v="7.2300000000000003E-2"/>
  </r>
  <r>
    <x v="39"/>
    <s v="CalWIN"/>
    <x v="6"/>
    <x v="0"/>
    <n v="2012"/>
    <s v="2012/13"/>
    <n v="32910"/>
    <n v="50894"/>
    <m/>
    <n v="0.97629999999999995"/>
    <m/>
    <m/>
    <m/>
    <n v="3.4099999999999998E-2"/>
  </r>
  <r>
    <x v="40"/>
    <s v="C-IV"/>
    <x v="6"/>
    <x v="0"/>
    <n v="2012"/>
    <s v="2012/13"/>
    <n v="43790"/>
    <n v="107532"/>
    <m/>
    <n v="0.98150000000000004"/>
    <m/>
    <m/>
    <m/>
    <n v="3.4700000000000002E-2"/>
  </r>
  <r>
    <x v="41"/>
    <s v="CalWIN"/>
    <x v="6"/>
    <x v="0"/>
    <n v="2012"/>
    <s v="2012/13"/>
    <n v="8899"/>
    <n v="17269"/>
    <m/>
    <n v="0.97450000000000003"/>
    <m/>
    <m/>
    <m/>
    <n v="4.1399999999999999E-2"/>
  </r>
  <r>
    <x v="42"/>
    <s v="CalWIN"/>
    <x v="6"/>
    <x v="0"/>
    <n v="2012"/>
    <s v="2012/13"/>
    <n v="13612"/>
    <n v="28106"/>
    <m/>
    <n v="0.95230000000000004"/>
    <m/>
    <m/>
    <m/>
    <n v="4.1399999999999999E-2"/>
  </r>
  <r>
    <x v="43"/>
    <s v="CalWIN"/>
    <x v="6"/>
    <x v="0"/>
    <n v="2012"/>
    <s v="2012/13"/>
    <n v="14197"/>
    <n v="32030"/>
    <m/>
    <n v="0.96009999999999995"/>
    <m/>
    <m/>
    <m/>
    <n v="4.1399999999999999E-2"/>
  </r>
  <r>
    <x v="44"/>
    <s v="CalWIN"/>
    <x v="6"/>
    <x v="0"/>
    <n v="2012"/>
    <s v="2012/13"/>
    <n v="49038"/>
    <n v="105676"/>
    <m/>
    <n v="0.80869999999999997"/>
    <m/>
    <m/>
    <m/>
    <n v="8.6E-3"/>
  </r>
  <r>
    <x v="45"/>
    <s v="CalWIN"/>
    <x v="6"/>
    <x v="0"/>
    <n v="2012"/>
    <s v="2012/13"/>
    <n v="10984"/>
    <n v="22390"/>
    <m/>
    <n v="0.96250000000000002"/>
    <m/>
    <m/>
    <m/>
    <n v="4.1399999999999999E-2"/>
  </r>
  <r>
    <x v="46"/>
    <s v="C-IV"/>
    <x v="6"/>
    <x v="0"/>
    <n v="2012"/>
    <s v="2012/13"/>
    <n v="12445"/>
    <n v="25025"/>
    <m/>
    <n v="0.9788"/>
    <m/>
    <m/>
    <m/>
    <n v="4.1399999999999999E-2"/>
  </r>
  <r>
    <x v="47"/>
    <s v="C-IV"/>
    <x v="6"/>
    <x v="0"/>
    <n v="2012"/>
    <s v="2012/13"/>
    <n v="156"/>
    <n v="302"/>
    <m/>
    <n v="1"/>
    <m/>
    <m/>
    <m/>
    <n v="4.1399999999999999E-2"/>
  </r>
  <r>
    <x v="48"/>
    <s v="C-IV"/>
    <x v="6"/>
    <x v="0"/>
    <n v="2012"/>
    <s v="2012/13"/>
    <n v="2719"/>
    <n v="6100"/>
    <m/>
    <n v="1"/>
    <m/>
    <m/>
    <m/>
    <n v="4.1399999999999999E-2"/>
  </r>
  <r>
    <x v="49"/>
    <s v="CalWIN"/>
    <x v="6"/>
    <x v="0"/>
    <n v="2012"/>
    <s v="2012/13"/>
    <n v="19954"/>
    <n v="40161"/>
    <m/>
    <n v="0.93489999999999995"/>
    <m/>
    <m/>
    <m/>
    <n v="1.44E-2"/>
  </r>
  <r>
    <x v="50"/>
    <s v="CalWIN"/>
    <x v="6"/>
    <x v="0"/>
    <n v="2012"/>
    <s v="2012/13"/>
    <n v="18390"/>
    <n v="34447"/>
    <m/>
    <n v="0.8992"/>
    <m/>
    <m/>
    <m/>
    <n v="4.1399999999999999E-2"/>
  </r>
  <r>
    <x v="51"/>
    <s v="C-IV"/>
    <x v="6"/>
    <x v="0"/>
    <n v="2012"/>
    <s v="2012/13"/>
    <n v="40036"/>
    <n v="88848"/>
    <m/>
    <n v="0.99960000000000004"/>
    <m/>
    <m/>
    <m/>
    <n v="2.7300000000000001E-2"/>
  </r>
  <r>
    <x v="52"/>
    <s v="C-IV"/>
    <x v="6"/>
    <x v="0"/>
    <n v="2012"/>
    <s v="2012/13"/>
    <n v="4961"/>
    <n v="11946"/>
    <m/>
    <n v="0.95109999999999995"/>
    <m/>
    <m/>
    <m/>
    <n v="4.1399999999999999E-2"/>
  </r>
  <r>
    <x v="53"/>
    <s v="C-IV"/>
    <x v="6"/>
    <x v="0"/>
    <n v="2012"/>
    <s v="2012/13"/>
    <n v="4219"/>
    <n v="9899"/>
    <m/>
    <n v="0.91290000000000004"/>
    <m/>
    <m/>
    <m/>
    <n v="4.1399999999999999E-2"/>
  </r>
  <r>
    <x v="54"/>
    <s v="C-IV"/>
    <x v="6"/>
    <x v="0"/>
    <n v="2012"/>
    <s v="2012/13"/>
    <n v="776"/>
    <n v="1557"/>
    <m/>
    <n v="0.97919999999999996"/>
    <m/>
    <m/>
    <m/>
    <n v="4.1399999999999999E-2"/>
  </r>
  <r>
    <x v="55"/>
    <s v="CalWIN"/>
    <x v="6"/>
    <x v="0"/>
    <n v="2012"/>
    <s v="2012/13"/>
    <n v="44577"/>
    <n v="110086"/>
    <m/>
    <n v="1"/>
    <m/>
    <m/>
    <m/>
    <n v="2.12E-2"/>
  </r>
  <r>
    <x v="56"/>
    <s v="C-IV"/>
    <x v="6"/>
    <x v="0"/>
    <n v="2012"/>
    <s v="2012/13"/>
    <n v="2755"/>
    <n v="5103"/>
    <m/>
    <n v="0.97840000000000005"/>
    <m/>
    <m/>
    <m/>
    <n v="4.1399999999999999E-2"/>
  </r>
  <r>
    <x v="57"/>
    <s v="CalWIN"/>
    <x v="6"/>
    <x v="0"/>
    <n v="2012"/>
    <s v="2012/13"/>
    <n v="31284"/>
    <n v="64382"/>
    <m/>
    <n v="0.98699999999999999"/>
    <m/>
    <m/>
    <m/>
    <n v="1.83E-2"/>
  </r>
  <r>
    <x v="58"/>
    <s v="CalWIN"/>
    <x v="6"/>
    <x v="0"/>
    <n v="2012"/>
    <s v="2012/13"/>
    <n v="7766"/>
    <n v="16880"/>
    <m/>
    <n v="0.87329999999999997"/>
    <m/>
    <m/>
    <m/>
    <n v="4.1399999999999999E-2"/>
  </r>
  <r>
    <x v="59"/>
    <s v="C-IV"/>
    <x v="6"/>
    <x v="0"/>
    <n v="2012"/>
    <s v="2012/13"/>
    <n v="5776"/>
    <n v="13058"/>
    <m/>
    <n v="1"/>
    <m/>
    <m/>
    <m/>
    <n v="4.1399999999999999E-2"/>
  </r>
  <r>
    <x v="0"/>
    <s v="n/a"/>
    <x v="7"/>
    <x v="0"/>
    <n v="2012"/>
    <s v="2012/13"/>
    <m/>
    <m/>
    <m/>
    <m/>
    <m/>
    <m/>
    <n v="0.254"/>
    <n v="5.3999999999999999E-2"/>
  </r>
  <r>
    <x v="1"/>
    <s v="n/a"/>
    <x v="7"/>
    <x v="0"/>
    <n v="2012"/>
    <s v="2012/13"/>
    <n v="1860414"/>
    <n v="4102934"/>
    <m/>
    <n v="0.97619999999999996"/>
    <m/>
    <m/>
    <m/>
    <n v="3.5999999999999997E-2"/>
  </r>
  <r>
    <x v="2"/>
    <s v="CalWIN"/>
    <x v="7"/>
    <x v="0"/>
    <n v="2012"/>
    <s v="2012/13"/>
    <n v="62555"/>
    <n v="125468"/>
    <m/>
    <n v="0.90659999999999996"/>
    <m/>
    <m/>
    <m/>
    <n v="1.37E-2"/>
  </r>
  <r>
    <x v="3"/>
    <s v="C-IV"/>
    <x v="7"/>
    <x v="0"/>
    <n v="2012"/>
    <s v="2012/13"/>
    <n v="80"/>
    <n v="142"/>
    <m/>
    <n v="1"/>
    <m/>
    <m/>
    <m/>
    <n v="5.2699999999999997E-2"/>
  </r>
  <r>
    <x v="4"/>
    <s v="C-IV"/>
    <x v="7"/>
    <x v="0"/>
    <n v="2012"/>
    <s v="2012/13"/>
    <n v="1717"/>
    <n v="3287"/>
    <m/>
    <n v="0.97009999999999996"/>
    <m/>
    <m/>
    <m/>
    <n v="5.2699999999999997E-2"/>
  </r>
  <r>
    <x v="5"/>
    <s v="C-IV"/>
    <x v="7"/>
    <x v="0"/>
    <n v="2012"/>
    <s v="2012/13"/>
    <n v="14138"/>
    <n v="29551"/>
    <m/>
    <n v="0.90459999999999996"/>
    <m/>
    <m/>
    <m/>
    <n v="5.2699999999999997E-2"/>
  </r>
  <r>
    <x v="6"/>
    <s v="C-IV"/>
    <x v="7"/>
    <x v="0"/>
    <n v="2012"/>
    <s v="2012/13"/>
    <n v="2518"/>
    <n v="5007"/>
    <m/>
    <n v="0.98089999999999999"/>
    <m/>
    <m/>
    <m/>
    <n v="5.2699999999999997E-2"/>
  </r>
  <r>
    <x v="7"/>
    <s v="C-IV"/>
    <x v="7"/>
    <x v="0"/>
    <n v="2012"/>
    <s v="2012/13"/>
    <n v="669"/>
    <n v="1661"/>
    <m/>
    <n v="1"/>
    <m/>
    <m/>
    <m/>
    <n v="5.2699999999999997E-2"/>
  </r>
  <r>
    <x v="8"/>
    <s v="CalWIN"/>
    <x v="7"/>
    <x v="0"/>
    <n v="2012"/>
    <s v="2012/13"/>
    <n v="33263"/>
    <n v="69279"/>
    <m/>
    <n v="0.9637"/>
    <m/>
    <m/>
    <m/>
    <n v="3.1199999999999999E-2"/>
  </r>
  <r>
    <x v="9"/>
    <s v="C-IV"/>
    <x v="7"/>
    <x v="0"/>
    <n v="2012"/>
    <s v="2012/13"/>
    <n v="2612"/>
    <n v="5394"/>
    <m/>
    <n v="1"/>
    <m/>
    <m/>
    <m/>
    <n v="5.2699999999999997E-2"/>
  </r>
  <r>
    <x v="10"/>
    <s v="C-IV"/>
    <x v="7"/>
    <x v="0"/>
    <n v="2012"/>
    <s v="2012/13"/>
    <n v="6124"/>
    <n v="11702"/>
    <m/>
    <n v="1"/>
    <m/>
    <m/>
    <m/>
    <n v="5.2699999999999997E-2"/>
  </r>
  <r>
    <x v="11"/>
    <s v="CalWIN"/>
    <x v="7"/>
    <x v="0"/>
    <n v="2012"/>
    <s v="2012/13"/>
    <n v="89116"/>
    <n v="215482"/>
    <m/>
    <n v="0.97570000000000001"/>
    <m/>
    <m/>
    <m/>
    <n v="1.49E-2"/>
  </r>
  <r>
    <x v="12"/>
    <s v="C-IV"/>
    <x v="7"/>
    <x v="0"/>
    <n v="2012"/>
    <s v="2012/13"/>
    <n v="1406"/>
    <n v="3464"/>
    <m/>
    <n v="1"/>
    <m/>
    <m/>
    <m/>
    <n v="5.2699999999999997E-2"/>
  </r>
  <r>
    <x v="13"/>
    <s v="C-IV"/>
    <x v="7"/>
    <x v="0"/>
    <n v="2012"/>
    <s v="2012/13"/>
    <n v="8139"/>
    <n v="15566"/>
    <m/>
    <n v="0.98089999999999999"/>
    <m/>
    <m/>
    <m/>
    <n v="5.2699999999999997E-2"/>
  </r>
  <r>
    <x v="14"/>
    <s v="C-IV"/>
    <x v="7"/>
    <x v="0"/>
    <n v="2012"/>
    <s v="2012/13"/>
    <n v="14277"/>
    <n v="36706"/>
    <m/>
    <n v="1"/>
    <m/>
    <m/>
    <m/>
    <n v="5.2699999999999997E-2"/>
  </r>
  <r>
    <x v="15"/>
    <s v="C-IV"/>
    <x v="7"/>
    <x v="0"/>
    <n v="2012"/>
    <s v="2012/13"/>
    <n v="973"/>
    <n v="1947"/>
    <m/>
    <n v="1"/>
    <m/>
    <m/>
    <m/>
    <n v="5.2699999999999997E-2"/>
  </r>
  <r>
    <x v="16"/>
    <s v="C-IV"/>
    <x v="7"/>
    <x v="0"/>
    <n v="2012"/>
    <s v="2012/13"/>
    <n v="58169"/>
    <n v="140863"/>
    <m/>
    <n v="0.99109999999999998"/>
    <m/>
    <m/>
    <m/>
    <n v="3.3500000000000002E-2"/>
  </r>
  <r>
    <x v="17"/>
    <s v="C-IV"/>
    <x v="7"/>
    <x v="0"/>
    <n v="2012"/>
    <s v="2012/13"/>
    <n v="9603"/>
    <n v="22770"/>
    <m/>
    <n v="0.99839999999999995"/>
    <m/>
    <m/>
    <m/>
    <n v="5.2699999999999997E-2"/>
  </r>
  <r>
    <x v="18"/>
    <s v="C-IV"/>
    <x v="7"/>
    <x v="0"/>
    <n v="2012"/>
    <s v="2012/13"/>
    <n v="5105"/>
    <n v="10163"/>
    <m/>
    <n v="0.94430000000000003"/>
    <m/>
    <m/>
    <m/>
    <n v="5.2699999999999997E-2"/>
  </r>
  <r>
    <x v="19"/>
    <s v="C-IV"/>
    <x v="7"/>
    <x v="0"/>
    <n v="2012"/>
    <s v="2012/13"/>
    <n v="1418"/>
    <n v="2965"/>
    <m/>
    <n v="0.96130000000000004"/>
    <m/>
    <m/>
    <m/>
    <n v="5.2699999999999997E-2"/>
  </r>
  <r>
    <x v="20"/>
    <s v="LRS"/>
    <x v="7"/>
    <x v="0"/>
    <n v="2012"/>
    <s v="2012/13"/>
    <n v="524410"/>
    <n v="1104054"/>
    <m/>
    <n v="0.97719999999999996"/>
    <m/>
    <m/>
    <m/>
    <n v="4.0399999999999998E-2"/>
  </r>
  <r>
    <x v="21"/>
    <s v="C-IV"/>
    <x v="7"/>
    <x v="0"/>
    <n v="2012"/>
    <s v="2012/13"/>
    <n v="10373"/>
    <n v="26485"/>
    <m/>
    <n v="0.99339999999999995"/>
    <m/>
    <m/>
    <m/>
    <n v="5.2699999999999997E-2"/>
  </r>
  <r>
    <x v="22"/>
    <s v="C-IV"/>
    <x v="7"/>
    <x v="0"/>
    <n v="2012"/>
    <s v="2012/13"/>
    <n v="5627"/>
    <n v="9516"/>
    <m/>
    <n v="0.99519999999999997"/>
    <m/>
    <m/>
    <m/>
    <n v="5.2699999999999997E-2"/>
  </r>
  <r>
    <x v="23"/>
    <s v="C-IV"/>
    <x v="7"/>
    <x v="0"/>
    <n v="2012"/>
    <s v="2012/13"/>
    <n v="866"/>
    <n v="1776"/>
    <m/>
    <n v="0.90910000000000002"/>
    <m/>
    <m/>
    <m/>
    <n v="5.2699999999999997E-2"/>
  </r>
  <r>
    <x v="24"/>
    <s v="C-IV"/>
    <x v="7"/>
    <x v="0"/>
    <n v="2012"/>
    <s v="2012/13"/>
    <n v="7152"/>
    <n v="13585"/>
    <m/>
    <n v="0.99780000000000002"/>
    <m/>
    <m/>
    <m/>
    <n v="5.2699999999999997E-2"/>
  </r>
  <r>
    <x v="25"/>
    <s v="C-IV"/>
    <x v="7"/>
    <x v="0"/>
    <n v="2012"/>
    <s v="2012/13"/>
    <n v="21946"/>
    <n v="53768"/>
    <m/>
    <n v="0.99770000000000003"/>
    <m/>
    <m/>
    <m/>
    <n v="1.83E-2"/>
  </r>
  <r>
    <x v="26"/>
    <s v="C-IV"/>
    <x v="7"/>
    <x v="0"/>
    <n v="2012"/>
    <s v="2012/13"/>
    <n v="426"/>
    <n v="977"/>
    <m/>
    <n v="1"/>
    <m/>
    <m/>
    <m/>
    <n v="5.2699999999999997E-2"/>
  </r>
  <r>
    <x v="27"/>
    <s v="C-IV"/>
    <x v="7"/>
    <x v="0"/>
    <n v="2012"/>
    <s v="2012/13"/>
    <n v="398"/>
    <n v="649"/>
    <m/>
    <n v="0.95650000000000002"/>
    <m/>
    <m/>
    <m/>
    <n v="5.2699999999999997E-2"/>
  </r>
  <r>
    <x v="28"/>
    <s v="C-IV"/>
    <x v="7"/>
    <x v="0"/>
    <n v="2012"/>
    <s v="2012/13"/>
    <n v="18884"/>
    <n v="43212"/>
    <m/>
    <n v="1"/>
    <m/>
    <m/>
    <m/>
    <n v="1.77E-2"/>
  </r>
  <r>
    <x v="29"/>
    <s v="C-IV"/>
    <x v="7"/>
    <x v="0"/>
    <n v="2012"/>
    <s v="2012/13"/>
    <n v="3451"/>
    <n v="7306"/>
    <m/>
    <n v="1"/>
    <m/>
    <m/>
    <m/>
    <n v="5.2699999999999997E-2"/>
  </r>
  <r>
    <x v="30"/>
    <s v="C-IV"/>
    <x v="7"/>
    <x v="0"/>
    <n v="2012"/>
    <s v="2012/13"/>
    <n v="3740"/>
    <n v="7207"/>
    <m/>
    <n v="1"/>
    <m/>
    <m/>
    <m/>
    <n v="5.2699999999999997E-2"/>
  </r>
  <r>
    <x v="31"/>
    <s v="CalWIN"/>
    <x v="7"/>
    <x v="0"/>
    <n v="2012"/>
    <s v="2012/13"/>
    <n v="98746"/>
    <n v="220769"/>
    <m/>
    <n v="0.99819999999999998"/>
    <m/>
    <m/>
    <m/>
    <n v="1.54E-2"/>
  </r>
  <r>
    <x v="32"/>
    <s v="CalWIN"/>
    <x v="7"/>
    <x v="0"/>
    <n v="2012"/>
    <s v="2012/13"/>
    <n v="8204"/>
    <n v="17909"/>
    <m/>
    <n v="0.99280000000000002"/>
    <m/>
    <m/>
    <m/>
    <n v="5.2699999999999997E-2"/>
  </r>
  <r>
    <x v="33"/>
    <s v="C-IV"/>
    <x v="7"/>
    <x v="0"/>
    <n v="2012"/>
    <s v="2012/13"/>
    <n v="741"/>
    <n v="1607"/>
    <m/>
    <n v="0.8"/>
    <m/>
    <m/>
    <m/>
    <n v="5.2699999999999997E-2"/>
  </r>
  <r>
    <x v="34"/>
    <s v="C-IV"/>
    <x v="7"/>
    <x v="0"/>
    <n v="2012"/>
    <s v="2012/13"/>
    <n v="111099"/>
    <n v="272134"/>
    <m/>
    <n v="0.99950000000000006"/>
    <m/>
    <m/>
    <m/>
    <n v="3.2300000000000002E-2"/>
  </r>
  <r>
    <x v="35"/>
    <s v="CalWIN"/>
    <x v="7"/>
    <x v="0"/>
    <n v="2012"/>
    <s v="2012/13"/>
    <n v="91580"/>
    <n v="205500"/>
    <m/>
    <n v="0.98380000000000001"/>
    <m/>
    <m/>
    <m/>
    <n v="2.58E-2"/>
  </r>
  <r>
    <x v="36"/>
    <s v="C-IV"/>
    <x v="7"/>
    <x v="0"/>
    <n v="2012"/>
    <s v="2012/13"/>
    <n v="2595"/>
    <n v="6117"/>
    <m/>
    <n v="0.99399999999999999"/>
    <m/>
    <m/>
    <m/>
    <n v="5.2699999999999997E-2"/>
  </r>
  <r>
    <x v="37"/>
    <s v="C-IV"/>
    <x v="7"/>
    <x v="0"/>
    <n v="2012"/>
    <s v="2012/13"/>
    <n v="153893"/>
    <n v="365866"/>
    <m/>
    <n v="0.99890000000000001"/>
    <m/>
    <m/>
    <m/>
    <n v="1.8100000000000002E-2"/>
  </r>
  <r>
    <x v="38"/>
    <s v="CalWIN"/>
    <x v="7"/>
    <x v="0"/>
    <n v="2012"/>
    <s v="2012/13"/>
    <n v="113489"/>
    <n v="249684"/>
    <m/>
    <n v="0.97550000000000003"/>
    <m/>
    <m/>
    <m/>
    <n v="7.0199999999999999E-2"/>
  </r>
  <r>
    <x v="39"/>
    <s v="CalWIN"/>
    <x v="7"/>
    <x v="0"/>
    <n v="2012"/>
    <s v="2012/13"/>
    <n v="32841"/>
    <n v="50933"/>
    <m/>
    <n v="0.98680000000000001"/>
    <m/>
    <m/>
    <m/>
    <n v="3.32E-2"/>
  </r>
  <r>
    <x v="40"/>
    <s v="C-IV"/>
    <x v="7"/>
    <x v="0"/>
    <n v="2012"/>
    <s v="2012/13"/>
    <n v="44107"/>
    <n v="108183"/>
    <m/>
    <n v="0.97819999999999996"/>
    <m/>
    <m/>
    <m/>
    <n v="3.2399999999999998E-2"/>
  </r>
  <r>
    <x v="41"/>
    <s v="CalWIN"/>
    <x v="7"/>
    <x v="0"/>
    <n v="2012"/>
    <s v="2012/13"/>
    <n v="8927"/>
    <n v="17347"/>
    <m/>
    <n v="0.95"/>
    <m/>
    <m/>
    <m/>
    <n v="5.2699999999999997E-2"/>
  </r>
  <r>
    <x v="42"/>
    <s v="CalWIN"/>
    <x v="7"/>
    <x v="0"/>
    <n v="2012"/>
    <s v="2012/13"/>
    <n v="13763"/>
    <n v="28401"/>
    <m/>
    <n v="0.96519999999999995"/>
    <m/>
    <m/>
    <m/>
    <n v="5.2699999999999997E-2"/>
  </r>
  <r>
    <x v="43"/>
    <s v="CalWIN"/>
    <x v="7"/>
    <x v="0"/>
    <n v="2012"/>
    <s v="2012/13"/>
    <n v="13975"/>
    <n v="31461"/>
    <m/>
    <n v="0.93979999999999997"/>
    <m/>
    <m/>
    <m/>
    <n v="5.2699999999999997E-2"/>
  </r>
  <r>
    <x v="44"/>
    <s v="CalWIN"/>
    <x v="7"/>
    <x v="0"/>
    <n v="2012"/>
    <s v="2012/13"/>
    <n v="49436"/>
    <n v="106330"/>
    <m/>
    <n v="0.74229999999999996"/>
    <m/>
    <m/>
    <m/>
    <n v="7.9000000000000008E-3"/>
  </r>
  <r>
    <x v="45"/>
    <s v="CalWIN"/>
    <x v="7"/>
    <x v="0"/>
    <n v="2012"/>
    <s v="2012/13"/>
    <n v="11085"/>
    <n v="21747"/>
    <m/>
    <n v="0.95379999999999998"/>
    <m/>
    <m/>
    <m/>
    <n v="5.2699999999999997E-2"/>
  </r>
  <r>
    <x v="46"/>
    <s v="C-IV"/>
    <x v="7"/>
    <x v="0"/>
    <n v="2012"/>
    <s v="2012/13"/>
    <n v="12488"/>
    <n v="25041"/>
    <m/>
    <n v="0.98099999999999998"/>
    <m/>
    <m/>
    <m/>
    <n v="5.2699999999999997E-2"/>
  </r>
  <r>
    <x v="47"/>
    <s v="C-IV"/>
    <x v="7"/>
    <x v="0"/>
    <n v="2012"/>
    <s v="2012/13"/>
    <n v="161"/>
    <n v="320"/>
    <m/>
    <n v="1"/>
    <m/>
    <m/>
    <m/>
    <n v="5.2699999999999997E-2"/>
  </r>
  <r>
    <x v="48"/>
    <s v="C-IV"/>
    <x v="7"/>
    <x v="0"/>
    <n v="2012"/>
    <s v="2012/13"/>
    <n v="2760"/>
    <n v="6152"/>
    <m/>
    <n v="1"/>
    <m/>
    <m/>
    <m/>
    <n v="5.2699999999999997E-2"/>
  </r>
  <r>
    <x v="49"/>
    <s v="CalWIN"/>
    <x v="7"/>
    <x v="0"/>
    <n v="2012"/>
    <s v="2012/13"/>
    <n v="20234"/>
    <n v="40547"/>
    <m/>
    <n v="0.94599999999999995"/>
    <m/>
    <m/>
    <m/>
    <n v="1.38E-2"/>
  </r>
  <r>
    <x v="50"/>
    <s v="CalWIN"/>
    <x v="7"/>
    <x v="0"/>
    <n v="2012"/>
    <s v="2012/13"/>
    <n v="18538"/>
    <n v="34559"/>
    <m/>
    <n v="0.93969999999999998"/>
    <m/>
    <m/>
    <m/>
    <n v="5.2699999999999997E-2"/>
  </r>
  <r>
    <x v="51"/>
    <s v="C-IV"/>
    <x v="7"/>
    <x v="0"/>
    <n v="2012"/>
    <s v="2012/13"/>
    <n v="40192"/>
    <n v="89039"/>
    <m/>
    <n v="0.99960000000000004"/>
    <m/>
    <m/>
    <m/>
    <n v="2.4500000000000001E-2"/>
  </r>
  <r>
    <x v="52"/>
    <s v="C-IV"/>
    <x v="7"/>
    <x v="0"/>
    <n v="2012"/>
    <s v="2012/13"/>
    <n v="4944"/>
    <n v="11872"/>
    <m/>
    <n v="0.96850000000000003"/>
    <m/>
    <m/>
    <m/>
    <n v="5.2699999999999997E-2"/>
  </r>
  <r>
    <x v="53"/>
    <s v="C-IV"/>
    <x v="7"/>
    <x v="0"/>
    <n v="2012"/>
    <s v="2012/13"/>
    <n v="4232"/>
    <n v="9952"/>
    <m/>
    <n v="0.91820000000000002"/>
    <m/>
    <m/>
    <m/>
    <n v="5.2699999999999997E-2"/>
  </r>
  <r>
    <x v="54"/>
    <s v="C-IV"/>
    <x v="7"/>
    <x v="0"/>
    <n v="2012"/>
    <s v="2012/13"/>
    <n v="794"/>
    <n v="1577"/>
    <m/>
    <n v="1"/>
    <m/>
    <m/>
    <m/>
    <n v="5.2699999999999997E-2"/>
  </r>
  <r>
    <x v="55"/>
    <s v="CalWIN"/>
    <x v="7"/>
    <x v="0"/>
    <n v="2012"/>
    <s v="2012/13"/>
    <n v="44742"/>
    <n v="110073"/>
    <m/>
    <n v="1"/>
    <m/>
    <m/>
    <m/>
    <n v="1.89E-2"/>
  </r>
  <r>
    <x v="56"/>
    <s v="C-IV"/>
    <x v="7"/>
    <x v="0"/>
    <n v="2012"/>
    <s v="2012/13"/>
    <n v="2740"/>
    <n v="5091"/>
    <m/>
    <n v="0.9677"/>
    <m/>
    <m/>
    <m/>
    <n v="5.2699999999999997E-2"/>
  </r>
  <r>
    <x v="57"/>
    <s v="CalWIN"/>
    <x v="7"/>
    <x v="0"/>
    <n v="2012"/>
    <s v="2012/13"/>
    <n v="31392"/>
    <n v="64911"/>
    <m/>
    <n v="0.98280000000000001"/>
    <m/>
    <m/>
    <m/>
    <n v="1.6500000000000001E-2"/>
  </r>
  <r>
    <x v="58"/>
    <s v="CalWIN"/>
    <x v="7"/>
    <x v="0"/>
    <n v="2012"/>
    <s v="2012/13"/>
    <n v="7799"/>
    <n v="16828"/>
    <m/>
    <n v="0.90690000000000004"/>
    <m/>
    <m/>
    <m/>
    <n v="5.2699999999999997E-2"/>
  </r>
  <r>
    <x v="59"/>
    <s v="C-IV"/>
    <x v="7"/>
    <x v="0"/>
    <n v="2012"/>
    <s v="2012/13"/>
    <n v="5762"/>
    <n v="13032"/>
    <m/>
    <n v="0.99439999999999995"/>
    <m/>
    <m/>
    <m/>
    <n v="5.2699999999999997E-2"/>
  </r>
  <r>
    <x v="0"/>
    <s v="n/a"/>
    <x v="8"/>
    <x v="0"/>
    <n v="2012"/>
    <s v="2012/13"/>
    <m/>
    <m/>
    <m/>
    <m/>
    <m/>
    <m/>
    <n v="0.254"/>
    <n v="5.3999999999999999E-2"/>
  </r>
  <r>
    <x v="1"/>
    <s v="n/a"/>
    <x v="8"/>
    <x v="0"/>
    <n v="2012"/>
    <s v="2012/13"/>
    <n v="1865844"/>
    <n v="4114954"/>
    <m/>
    <n v="0.97770000000000001"/>
    <m/>
    <m/>
    <m/>
    <n v="3.6400000000000002E-2"/>
  </r>
  <r>
    <x v="2"/>
    <s v="CalWIN"/>
    <x v="8"/>
    <x v="0"/>
    <n v="2012"/>
    <s v="2012/13"/>
    <n v="62419"/>
    <n v="125584"/>
    <m/>
    <n v="0.90969999999999995"/>
    <m/>
    <m/>
    <m/>
    <n v="1.5800000000000002E-2"/>
  </r>
  <r>
    <x v="3"/>
    <s v="C-IV"/>
    <x v="8"/>
    <x v="0"/>
    <n v="2012"/>
    <s v="2012/13"/>
    <n v="77"/>
    <n v="142"/>
    <m/>
    <n v="1"/>
    <m/>
    <m/>
    <m/>
    <n v="5.45E-2"/>
  </r>
  <r>
    <x v="4"/>
    <s v="C-IV"/>
    <x v="8"/>
    <x v="0"/>
    <n v="2012"/>
    <s v="2012/13"/>
    <n v="1722"/>
    <n v="3329"/>
    <m/>
    <n v="0.94020000000000004"/>
    <m/>
    <m/>
    <m/>
    <n v="5.45E-2"/>
  </r>
  <r>
    <x v="5"/>
    <s v="C-IV"/>
    <x v="8"/>
    <x v="0"/>
    <n v="2012"/>
    <s v="2012/13"/>
    <n v="14141"/>
    <n v="29643"/>
    <m/>
    <n v="0.91539999999999999"/>
    <m/>
    <m/>
    <m/>
    <n v="5.45E-2"/>
  </r>
  <r>
    <x v="6"/>
    <s v="C-IV"/>
    <x v="8"/>
    <x v="0"/>
    <n v="2012"/>
    <s v="2012/13"/>
    <n v="2506"/>
    <n v="4989"/>
    <m/>
    <n v="0.97789999999999999"/>
    <m/>
    <m/>
    <m/>
    <n v="5.45E-2"/>
  </r>
  <r>
    <x v="7"/>
    <s v="C-IV"/>
    <x v="8"/>
    <x v="0"/>
    <n v="2012"/>
    <s v="2012/13"/>
    <n v="654"/>
    <n v="1627"/>
    <m/>
    <n v="1"/>
    <m/>
    <m/>
    <m/>
    <n v="5.45E-2"/>
  </r>
  <r>
    <x v="8"/>
    <s v="CalWIN"/>
    <x v="8"/>
    <x v="0"/>
    <n v="2012"/>
    <s v="2012/13"/>
    <n v="33342"/>
    <n v="69471"/>
    <m/>
    <n v="0.93820000000000003"/>
    <m/>
    <m/>
    <m/>
    <n v="3.56E-2"/>
  </r>
  <r>
    <x v="9"/>
    <s v="C-IV"/>
    <x v="8"/>
    <x v="0"/>
    <n v="2012"/>
    <s v="2012/13"/>
    <n v="2582"/>
    <n v="5320"/>
    <m/>
    <n v="1"/>
    <m/>
    <m/>
    <m/>
    <n v="5.45E-2"/>
  </r>
  <r>
    <x v="10"/>
    <s v="C-IV"/>
    <x v="8"/>
    <x v="0"/>
    <n v="2012"/>
    <s v="2012/13"/>
    <n v="6115"/>
    <n v="11631"/>
    <m/>
    <n v="1"/>
    <m/>
    <m/>
    <m/>
    <n v="5.45E-2"/>
  </r>
  <r>
    <x v="11"/>
    <s v="CalWIN"/>
    <x v="8"/>
    <x v="0"/>
    <n v="2012"/>
    <s v="2012/13"/>
    <n v="88912"/>
    <n v="215194"/>
    <m/>
    <n v="0.98099999999999998"/>
    <m/>
    <m/>
    <m/>
    <n v="1.4500000000000001E-2"/>
  </r>
  <r>
    <x v="12"/>
    <s v="C-IV"/>
    <x v="8"/>
    <x v="0"/>
    <n v="2012"/>
    <s v="2012/13"/>
    <n v="1385"/>
    <n v="3438"/>
    <m/>
    <n v="1"/>
    <m/>
    <m/>
    <m/>
    <n v="5.45E-2"/>
  </r>
  <r>
    <x v="13"/>
    <s v="C-IV"/>
    <x v="8"/>
    <x v="0"/>
    <n v="2012"/>
    <s v="2012/13"/>
    <n v="8190"/>
    <n v="15554"/>
    <m/>
    <n v="0.9738"/>
    <m/>
    <m/>
    <m/>
    <n v="5.45E-2"/>
  </r>
  <r>
    <x v="14"/>
    <s v="C-IV"/>
    <x v="8"/>
    <x v="0"/>
    <n v="2012"/>
    <s v="2012/13"/>
    <n v="14334"/>
    <n v="36946"/>
    <m/>
    <n v="0.99709999999999999"/>
    <m/>
    <m/>
    <m/>
    <n v="5.45E-2"/>
  </r>
  <r>
    <x v="15"/>
    <s v="C-IV"/>
    <x v="8"/>
    <x v="0"/>
    <n v="2012"/>
    <s v="2012/13"/>
    <n v="983"/>
    <n v="1985"/>
    <m/>
    <n v="0.97299999999999998"/>
    <m/>
    <m/>
    <m/>
    <n v="5.45E-2"/>
  </r>
  <r>
    <x v="16"/>
    <s v="C-IV"/>
    <x v="8"/>
    <x v="0"/>
    <n v="2012"/>
    <s v="2012/13"/>
    <n v="58019"/>
    <n v="141067"/>
    <m/>
    <n v="0.98570000000000002"/>
    <m/>
    <m/>
    <m/>
    <n v="3.1699999999999999E-2"/>
  </r>
  <r>
    <x v="17"/>
    <s v="C-IV"/>
    <x v="8"/>
    <x v="0"/>
    <n v="2012"/>
    <s v="2012/13"/>
    <n v="9504"/>
    <n v="22575"/>
    <m/>
    <n v="0.99770000000000003"/>
    <m/>
    <m/>
    <m/>
    <n v="5.45E-2"/>
  </r>
  <r>
    <x v="18"/>
    <s v="C-IV"/>
    <x v="8"/>
    <x v="0"/>
    <n v="2012"/>
    <s v="2012/13"/>
    <n v="5086"/>
    <n v="10125"/>
    <m/>
    <n v="0.95279999999999998"/>
    <m/>
    <m/>
    <m/>
    <n v="5.45E-2"/>
  </r>
  <r>
    <x v="19"/>
    <s v="C-IV"/>
    <x v="8"/>
    <x v="0"/>
    <n v="2012"/>
    <s v="2012/13"/>
    <n v="1402"/>
    <n v="2943"/>
    <m/>
    <n v="0.97299999999999998"/>
    <m/>
    <m/>
    <m/>
    <n v="5.45E-2"/>
  </r>
  <r>
    <x v="20"/>
    <s v="LRS"/>
    <x v="8"/>
    <x v="0"/>
    <n v="2012"/>
    <s v="2012/13"/>
    <n v="529333"/>
    <n v="1110832"/>
    <m/>
    <n v="0.97509999999999997"/>
    <m/>
    <m/>
    <m/>
    <n v="3.6900000000000002E-2"/>
  </r>
  <r>
    <x v="21"/>
    <s v="C-IV"/>
    <x v="8"/>
    <x v="0"/>
    <n v="2012"/>
    <s v="2012/13"/>
    <n v="10178"/>
    <n v="25929"/>
    <m/>
    <n v="0.98470000000000002"/>
    <m/>
    <m/>
    <m/>
    <n v="5.45E-2"/>
  </r>
  <r>
    <x v="22"/>
    <s v="C-IV"/>
    <x v="8"/>
    <x v="0"/>
    <n v="2012"/>
    <s v="2012/13"/>
    <n v="5582"/>
    <n v="9472"/>
    <m/>
    <n v="0.97430000000000005"/>
    <m/>
    <m/>
    <m/>
    <n v="5.45E-2"/>
  </r>
  <r>
    <x v="23"/>
    <s v="C-IV"/>
    <x v="8"/>
    <x v="0"/>
    <n v="2012"/>
    <s v="2012/13"/>
    <n v="849"/>
    <n v="1735"/>
    <m/>
    <n v="0.91110000000000002"/>
    <m/>
    <m/>
    <m/>
    <n v="5.45E-2"/>
  </r>
  <r>
    <x v="24"/>
    <s v="C-IV"/>
    <x v="8"/>
    <x v="0"/>
    <n v="2012"/>
    <s v="2012/13"/>
    <n v="7173"/>
    <n v="13532"/>
    <m/>
    <n v="0.98819999999999997"/>
    <m/>
    <m/>
    <m/>
    <n v="5.45E-2"/>
  </r>
  <r>
    <x v="25"/>
    <s v="C-IV"/>
    <x v="8"/>
    <x v="0"/>
    <n v="2012"/>
    <s v="2012/13"/>
    <n v="21889"/>
    <n v="53436"/>
    <m/>
    <n v="0.99650000000000005"/>
    <m/>
    <m/>
    <m/>
    <n v="1.95E-2"/>
  </r>
  <r>
    <x v="26"/>
    <s v="C-IV"/>
    <x v="8"/>
    <x v="0"/>
    <n v="2012"/>
    <s v="2012/13"/>
    <n v="427"/>
    <n v="977"/>
    <m/>
    <n v="1"/>
    <m/>
    <m/>
    <m/>
    <n v="5.45E-2"/>
  </r>
  <r>
    <x v="27"/>
    <s v="C-IV"/>
    <x v="8"/>
    <x v="0"/>
    <n v="2012"/>
    <s v="2012/13"/>
    <n v="379"/>
    <n v="624"/>
    <m/>
    <n v="0.97219999999999995"/>
    <m/>
    <m/>
    <m/>
    <n v="5.45E-2"/>
  </r>
  <r>
    <x v="28"/>
    <s v="C-IV"/>
    <x v="8"/>
    <x v="0"/>
    <n v="2012"/>
    <s v="2012/13"/>
    <n v="18446"/>
    <n v="42071"/>
    <m/>
    <n v="1"/>
    <m/>
    <m/>
    <m/>
    <n v="1.9300000000000001E-2"/>
  </r>
  <r>
    <x v="29"/>
    <s v="C-IV"/>
    <x v="8"/>
    <x v="0"/>
    <n v="2012"/>
    <s v="2012/13"/>
    <n v="3371"/>
    <n v="7161"/>
    <m/>
    <n v="0.98880000000000001"/>
    <m/>
    <m/>
    <m/>
    <n v="5.45E-2"/>
  </r>
  <r>
    <x v="30"/>
    <s v="C-IV"/>
    <x v="8"/>
    <x v="0"/>
    <n v="2012"/>
    <s v="2012/13"/>
    <n v="3704"/>
    <n v="7139"/>
    <m/>
    <n v="0.99580000000000002"/>
    <m/>
    <m/>
    <m/>
    <n v="5.45E-2"/>
  </r>
  <r>
    <x v="31"/>
    <s v="CalWIN"/>
    <x v="8"/>
    <x v="0"/>
    <n v="2012"/>
    <s v="2012/13"/>
    <n v="99471"/>
    <n v="222579"/>
    <m/>
    <n v="0.998"/>
    <m/>
    <m/>
    <m/>
    <n v="1.8499999999999999E-2"/>
  </r>
  <r>
    <x v="32"/>
    <s v="CalWIN"/>
    <x v="8"/>
    <x v="0"/>
    <n v="2012"/>
    <s v="2012/13"/>
    <n v="8131"/>
    <n v="17793"/>
    <m/>
    <n v="0.98809999999999998"/>
    <m/>
    <m/>
    <m/>
    <n v="5.45E-2"/>
  </r>
  <r>
    <x v="33"/>
    <s v="C-IV"/>
    <x v="8"/>
    <x v="0"/>
    <n v="2012"/>
    <s v="2012/13"/>
    <n v="731"/>
    <n v="1592"/>
    <m/>
    <n v="1"/>
    <m/>
    <m/>
    <m/>
    <n v="5.45E-2"/>
  </r>
  <r>
    <x v="34"/>
    <s v="C-IV"/>
    <x v="8"/>
    <x v="0"/>
    <n v="2012"/>
    <s v="2012/13"/>
    <n v="111790"/>
    <n v="273290"/>
    <m/>
    <n v="0.99990000000000001"/>
    <m/>
    <m/>
    <m/>
    <n v="3.6600000000000001E-2"/>
  </r>
  <r>
    <x v="35"/>
    <s v="CalWIN"/>
    <x v="8"/>
    <x v="0"/>
    <n v="2012"/>
    <s v="2012/13"/>
    <n v="92050"/>
    <n v="207217"/>
    <m/>
    <n v="0.98709999999999998"/>
    <m/>
    <m/>
    <m/>
    <n v="2.4899999999999999E-2"/>
  </r>
  <r>
    <x v="36"/>
    <s v="C-IV"/>
    <x v="8"/>
    <x v="0"/>
    <n v="2012"/>
    <s v="2012/13"/>
    <n v="2604"/>
    <n v="6120"/>
    <m/>
    <n v="0.98819999999999997"/>
    <m/>
    <m/>
    <m/>
    <n v="5.45E-2"/>
  </r>
  <r>
    <x v="37"/>
    <s v="C-IV"/>
    <x v="8"/>
    <x v="0"/>
    <n v="2012"/>
    <s v="2012/13"/>
    <n v="154161"/>
    <n v="366371"/>
    <m/>
    <n v="0.99919999999999998"/>
    <m/>
    <m/>
    <m/>
    <n v="1.7299999999999999E-2"/>
  </r>
  <r>
    <x v="38"/>
    <s v="CalWIN"/>
    <x v="8"/>
    <x v="0"/>
    <n v="2012"/>
    <s v="2012/13"/>
    <n v="113514"/>
    <n v="251038"/>
    <m/>
    <n v="0.9788"/>
    <m/>
    <m/>
    <m/>
    <n v="7.2800000000000004E-2"/>
  </r>
  <r>
    <x v="39"/>
    <s v="CalWIN"/>
    <x v="8"/>
    <x v="0"/>
    <n v="2012"/>
    <s v="2012/13"/>
    <n v="32640"/>
    <n v="50991"/>
    <m/>
    <n v="0.9839"/>
    <m/>
    <m/>
    <m/>
    <n v="3.4299999999999997E-2"/>
  </r>
  <r>
    <x v="40"/>
    <s v="C-IV"/>
    <x v="8"/>
    <x v="0"/>
    <n v="2012"/>
    <s v="2012/13"/>
    <n v="44289"/>
    <n v="108441"/>
    <m/>
    <n v="0.98519999999999996"/>
    <m/>
    <m/>
    <m/>
    <n v="2.87E-2"/>
  </r>
  <r>
    <x v="41"/>
    <s v="CalWIN"/>
    <x v="8"/>
    <x v="0"/>
    <n v="2012"/>
    <s v="2012/13"/>
    <n v="8822"/>
    <n v="17266"/>
    <m/>
    <n v="0.94710000000000005"/>
    <m/>
    <m/>
    <m/>
    <n v="5.45E-2"/>
  </r>
  <r>
    <x v="42"/>
    <s v="CalWIN"/>
    <x v="8"/>
    <x v="0"/>
    <n v="2012"/>
    <s v="2012/13"/>
    <n v="13760"/>
    <n v="28677"/>
    <m/>
    <n v="0.94359999999999999"/>
    <m/>
    <m/>
    <m/>
    <n v="5.45E-2"/>
  </r>
  <r>
    <x v="43"/>
    <s v="CalWIN"/>
    <x v="8"/>
    <x v="0"/>
    <n v="2012"/>
    <s v="2012/13"/>
    <n v="13910"/>
    <n v="31429"/>
    <m/>
    <n v="0.94269999999999998"/>
    <m/>
    <m/>
    <m/>
    <n v="5.45E-2"/>
  </r>
  <r>
    <x v="44"/>
    <s v="CalWIN"/>
    <x v="8"/>
    <x v="0"/>
    <n v="2012"/>
    <s v="2012/13"/>
    <n v="49712"/>
    <n v="106913"/>
    <m/>
    <n v="0.88680000000000003"/>
    <m/>
    <m/>
    <m/>
    <n v="8.0999999999999996E-3"/>
  </r>
  <r>
    <x v="45"/>
    <s v="CalWIN"/>
    <x v="8"/>
    <x v="0"/>
    <n v="2012"/>
    <s v="2012/13"/>
    <n v="10919"/>
    <n v="21311"/>
    <m/>
    <n v="0.95130000000000003"/>
    <m/>
    <m/>
    <m/>
    <n v="5.45E-2"/>
  </r>
  <r>
    <x v="46"/>
    <s v="C-IV"/>
    <x v="8"/>
    <x v="0"/>
    <n v="2012"/>
    <s v="2012/13"/>
    <n v="12394"/>
    <n v="24885"/>
    <m/>
    <n v="0.97409999999999997"/>
    <m/>
    <m/>
    <m/>
    <n v="5.45E-2"/>
  </r>
  <r>
    <x v="47"/>
    <s v="C-IV"/>
    <x v="8"/>
    <x v="0"/>
    <n v="2012"/>
    <s v="2012/13"/>
    <n v="153"/>
    <n v="280"/>
    <m/>
    <n v="1"/>
    <m/>
    <m/>
    <m/>
    <n v="5.45E-2"/>
  </r>
  <r>
    <x v="48"/>
    <s v="C-IV"/>
    <x v="8"/>
    <x v="0"/>
    <n v="2012"/>
    <s v="2012/13"/>
    <n v="2725"/>
    <n v="6094"/>
    <m/>
    <n v="1"/>
    <m/>
    <m/>
    <m/>
    <n v="5.45E-2"/>
  </r>
  <r>
    <x v="49"/>
    <s v="CalWIN"/>
    <x v="8"/>
    <x v="0"/>
    <n v="2012"/>
    <s v="2012/13"/>
    <n v="20106"/>
    <n v="40560"/>
    <m/>
    <n v="0.94030000000000002"/>
    <m/>
    <m/>
    <m/>
    <n v="1.3299999999999999E-2"/>
  </r>
  <r>
    <x v="50"/>
    <s v="CalWIN"/>
    <x v="8"/>
    <x v="0"/>
    <n v="2012"/>
    <s v="2012/13"/>
    <n v="18393"/>
    <n v="34383"/>
    <m/>
    <n v="0.94720000000000004"/>
    <m/>
    <m/>
    <m/>
    <n v="5.45E-2"/>
  </r>
  <r>
    <x v="51"/>
    <s v="C-IV"/>
    <x v="8"/>
    <x v="0"/>
    <n v="2012"/>
    <s v="2012/13"/>
    <n v="40425"/>
    <n v="89189"/>
    <m/>
    <n v="1"/>
    <m/>
    <m/>
    <m/>
    <n v="2.2800000000000001E-2"/>
  </r>
  <r>
    <x v="52"/>
    <s v="C-IV"/>
    <x v="8"/>
    <x v="0"/>
    <n v="2012"/>
    <s v="2012/13"/>
    <n v="4896"/>
    <n v="11771"/>
    <m/>
    <n v="0.94920000000000004"/>
    <m/>
    <m/>
    <m/>
    <n v="5.45E-2"/>
  </r>
  <r>
    <x v="53"/>
    <s v="C-IV"/>
    <x v="8"/>
    <x v="0"/>
    <n v="2012"/>
    <s v="2012/13"/>
    <n v="4207"/>
    <n v="9846"/>
    <m/>
    <n v="0.90910000000000002"/>
    <m/>
    <m/>
    <m/>
    <n v="5.45E-2"/>
  </r>
  <r>
    <x v="54"/>
    <s v="C-IV"/>
    <x v="8"/>
    <x v="0"/>
    <n v="2012"/>
    <s v="2012/13"/>
    <n v="818"/>
    <n v="1641"/>
    <m/>
    <n v="1"/>
    <m/>
    <m/>
    <m/>
    <n v="5.45E-2"/>
  </r>
  <r>
    <x v="55"/>
    <s v="CalWIN"/>
    <x v="8"/>
    <x v="0"/>
    <n v="2012"/>
    <s v="2012/13"/>
    <n v="44792"/>
    <n v="110476"/>
    <m/>
    <n v="1"/>
    <m/>
    <m/>
    <m/>
    <n v="1.8100000000000002E-2"/>
  </r>
  <r>
    <x v="56"/>
    <s v="C-IV"/>
    <x v="8"/>
    <x v="0"/>
    <n v="2012"/>
    <s v="2012/13"/>
    <n v="2751"/>
    <n v="5122"/>
    <m/>
    <n v="0.97789999999999999"/>
    <m/>
    <m/>
    <m/>
    <n v="5.45E-2"/>
  </r>
  <r>
    <x v="57"/>
    <s v="CalWIN"/>
    <x v="8"/>
    <x v="0"/>
    <n v="2012"/>
    <s v="2012/13"/>
    <n v="31490"/>
    <n v="65458"/>
    <m/>
    <n v="0.98580000000000001"/>
    <m/>
    <m/>
    <m/>
    <n v="1.5699999999999999E-2"/>
  </r>
  <r>
    <x v="58"/>
    <s v="CalWIN"/>
    <x v="8"/>
    <x v="0"/>
    <n v="2012"/>
    <s v="2012/13"/>
    <n v="7792"/>
    <n v="16907"/>
    <m/>
    <n v="0.875"/>
    <m/>
    <m/>
    <m/>
    <n v="5.45E-2"/>
  </r>
  <r>
    <x v="59"/>
    <s v="C-IV"/>
    <x v="8"/>
    <x v="0"/>
    <n v="2012"/>
    <s v="2012/13"/>
    <n v="5694"/>
    <n v="12843"/>
    <m/>
    <n v="1"/>
    <m/>
    <m/>
    <m/>
    <n v="5.45E-2"/>
  </r>
  <r>
    <x v="0"/>
    <s v="n/a"/>
    <x v="9"/>
    <x v="0"/>
    <n v="2013"/>
    <s v="2012/13"/>
    <m/>
    <m/>
    <m/>
    <m/>
    <m/>
    <m/>
    <n v="0.254"/>
    <n v="5.3999999999999999E-2"/>
  </r>
  <r>
    <x v="1"/>
    <s v="n/a"/>
    <x v="9"/>
    <x v="0"/>
    <n v="2013"/>
    <s v="2012/13"/>
    <n v="1887860"/>
    <n v="4147355"/>
    <n v="7645254"/>
    <n v="0.97719999999999996"/>
    <m/>
    <m/>
    <m/>
    <n v="3.1600000000000003E-2"/>
  </r>
  <r>
    <x v="2"/>
    <s v="CalWIN"/>
    <x v="9"/>
    <x v="0"/>
    <n v="2013"/>
    <s v="2012/13"/>
    <n v="63121"/>
    <n v="126571"/>
    <n v="254233"/>
    <n v="0.92649999999999999"/>
    <m/>
    <m/>
    <m/>
    <n v="4.8300000000000003E-2"/>
  </r>
  <r>
    <x v="3"/>
    <s v="C-IV"/>
    <x v="9"/>
    <x v="0"/>
    <n v="2013"/>
    <s v="2012/13"/>
    <n v="80"/>
    <n v="137"/>
    <n v="194"/>
    <n v="1"/>
    <m/>
    <m/>
    <m/>
    <n v="6.7299999999999999E-2"/>
  </r>
  <r>
    <x v="4"/>
    <s v="C-IV"/>
    <x v="9"/>
    <x v="0"/>
    <n v="2013"/>
    <s v="2012/13"/>
    <n v="1733"/>
    <n v="3340"/>
    <n v="4488"/>
    <n v="0.97299999999999998"/>
    <m/>
    <m/>
    <m/>
    <n v="6.7299999999999999E-2"/>
  </r>
  <r>
    <x v="5"/>
    <s v="C-IV"/>
    <x v="9"/>
    <x v="0"/>
    <n v="2013"/>
    <s v="2012/13"/>
    <n v="14325"/>
    <n v="29899"/>
    <n v="51428"/>
    <n v="0.91549999999999998"/>
    <m/>
    <m/>
    <m/>
    <n v="6.7299999999999999E-2"/>
  </r>
  <r>
    <x v="6"/>
    <s v="C-IV"/>
    <x v="9"/>
    <x v="0"/>
    <n v="2013"/>
    <s v="2012/13"/>
    <n v="2491"/>
    <n v="4951"/>
    <n v="6728"/>
    <n v="0.98719999999999997"/>
    <m/>
    <m/>
    <m/>
    <n v="6.7299999999999999E-2"/>
  </r>
  <r>
    <x v="7"/>
    <s v="C-IV"/>
    <x v="9"/>
    <x v="0"/>
    <n v="2013"/>
    <s v="2012/13"/>
    <n v="648"/>
    <n v="1600"/>
    <n v="4648"/>
    <n v="1"/>
    <m/>
    <m/>
    <m/>
    <n v="6.7299999999999999E-2"/>
  </r>
  <r>
    <x v="8"/>
    <s v="CalWIN"/>
    <x v="9"/>
    <x v="0"/>
    <n v="2013"/>
    <s v="2012/13"/>
    <n v="33886"/>
    <n v="70227"/>
    <n v="145033"/>
    <n v="0.94130000000000003"/>
    <m/>
    <m/>
    <m/>
    <n v="0"/>
  </r>
  <r>
    <x v="9"/>
    <s v="C-IV"/>
    <x v="9"/>
    <x v="0"/>
    <n v="2013"/>
    <s v="2012/13"/>
    <n v="2566"/>
    <n v="5247"/>
    <n v="7975"/>
    <n v="1"/>
    <m/>
    <m/>
    <m/>
    <n v="6.7299999999999999E-2"/>
  </r>
  <r>
    <x v="10"/>
    <s v="C-IV"/>
    <x v="9"/>
    <x v="0"/>
    <n v="2013"/>
    <s v="2012/13"/>
    <n v="6224"/>
    <n v="11772"/>
    <n v="19065"/>
    <n v="1"/>
    <m/>
    <m/>
    <m/>
    <n v="6.7299999999999999E-2"/>
  </r>
  <r>
    <x v="11"/>
    <s v="CalWIN"/>
    <x v="9"/>
    <x v="0"/>
    <n v="2013"/>
    <s v="2012/13"/>
    <n v="89468"/>
    <n v="215286"/>
    <n v="318070"/>
    <n v="0.98429999999999995"/>
    <m/>
    <m/>
    <m/>
    <n v="0"/>
  </r>
  <r>
    <x v="12"/>
    <s v="C-IV"/>
    <x v="9"/>
    <x v="0"/>
    <n v="2013"/>
    <s v="2012/13"/>
    <n v="1392"/>
    <n v="3436"/>
    <n v="7204"/>
    <n v="1"/>
    <m/>
    <m/>
    <m/>
    <n v="6.7299999999999999E-2"/>
  </r>
  <r>
    <x v="13"/>
    <s v="C-IV"/>
    <x v="9"/>
    <x v="0"/>
    <n v="2013"/>
    <s v="2012/13"/>
    <n v="8197"/>
    <n v="15547"/>
    <n v="27223"/>
    <n v="0.98799999999999999"/>
    <m/>
    <m/>
    <m/>
    <n v="6.7299999999999999E-2"/>
  </r>
  <r>
    <x v="14"/>
    <s v="C-IV"/>
    <x v="9"/>
    <x v="0"/>
    <n v="2013"/>
    <s v="2012/13"/>
    <n v="14563"/>
    <n v="37524"/>
    <n v="59303"/>
    <n v="0.99760000000000004"/>
    <m/>
    <m/>
    <m/>
    <n v="6.7299999999999999E-2"/>
  </r>
  <r>
    <x v="15"/>
    <s v="C-IV"/>
    <x v="9"/>
    <x v="0"/>
    <n v="2013"/>
    <s v="2012/13"/>
    <n v="974"/>
    <n v="1967"/>
    <n v="3527"/>
    <n v="0.98280000000000001"/>
    <m/>
    <m/>
    <m/>
    <n v="6.7299999999999999E-2"/>
  </r>
  <r>
    <x v="16"/>
    <s v="C-IV"/>
    <x v="9"/>
    <x v="0"/>
    <n v="2013"/>
    <s v="2012/13"/>
    <n v="58235"/>
    <n v="140403"/>
    <n v="240923"/>
    <n v="0.98570000000000002"/>
    <m/>
    <m/>
    <m/>
    <n v="0"/>
  </r>
  <r>
    <x v="17"/>
    <s v="C-IV"/>
    <x v="9"/>
    <x v="0"/>
    <n v="2013"/>
    <s v="2012/13"/>
    <n v="9527"/>
    <n v="22594"/>
    <n v="36106"/>
    <n v="0.99350000000000005"/>
    <m/>
    <m/>
    <m/>
    <n v="6.7299999999999999E-2"/>
  </r>
  <r>
    <x v="18"/>
    <s v="C-IV"/>
    <x v="9"/>
    <x v="0"/>
    <n v="2013"/>
    <s v="2012/13"/>
    <n v="5076"/>
    <n v="10118"/>
    <n v="17864"/>
    <n v="0.98260000000000003"/>
    <m/>
    <m/>
    <m/>
    <n v="6.7299999999999999E-2"/>
  </r>
  <r>
    <x v="19"/>
    <s v="C-IV"/>
    <x v="9"/>
    <x v="0"/>
    <n v="2013"/>
    <s v="2012/13"/>
    <n v="1408"/>
    <n v="2956"/>
    <n v="4847"/>
    <n v="0.97789999999999999"/>
    <m/>
    <m/>
    <m/>
    <n v="6.7299999999999999E-2"/>
  </r>
  <r>
    <x v="20"/>
    <s v="LRS"/>
    <x v="9"/>
    <x v="0"/>
    <n v="2013"/>
    <s v="2012/13"/>
    <n v="538221"/>
    <n v="1124832"/>
    <n v="2407450"/>
    <n v="0.97170000000000001"/>
    <m/>
    <m/>
    <m/>
    <n v="0"/>
  </r>
  <r>
    <x v="21"/>
    <s v="C-IV"/>
    <x v="9"/>
    <x v="0"/>
    <n v="2013"/>
    <s v="2012/13"/>
    <n v="10184"/>
    <n v="25845"/>
    <n v="45470"/>
    <n v="0.98450000000000004"/>
    <m/>
    <m/>
    <m/>
    <n v="6.7299999999999999E-2"/>
  </r>
  <r>
    <x v="22"/>
    <s v="C-IV"/>
    <x v="9"/>
    <x v="0"/>
    <n v="2013"/>
    <s v="2012/13"/>
    <n v="5639"/>
    <n v="9538"/>
    <n v="22643"/>
    <n v="0.97070000000000001"/>
    <m/>
    <m/>
    <m/>
    <n v="6.7299999999999999E-2"/>
  </r>
  <r>
    <x v="23"/>
    <s v="C-IV"/>
    <x v="9"/>
    <x v="0"/>
    <n v="2013"/>
    <s v="2012/13"/>
    <n v="851"/>
    <n v="1746"/>
    <n v="2835"/>
    <n v="0.87270000000000003"/>
    <m/>
    <m/>
    <m/>
    <n v="6.7299999999999999E-2"/>
  </r>
  <r>
    <x v="24"/>
    <s v="C-IV"/>
    <x v="9"/>
    <x v="0"/>
    <n v="2013"/>
    <s v="2012/13"/>
    <n v="7216"/>
    <n v="13612"/>
    <n v="23247"/>
    <n v="0.99439999999999995"/>
    <m/>
    <m/>
    <m/>
    <n v="6.7299999999999999E-2"/>
  </r>
  <r>
    <x v="25"/>
    <s v="C-IV"/>
    <x v="9"/>
    <x v="0"/>
    <n v="2013"/>
    <s v="2012/13"/>
    <n v="21978"/>
    <n v="53540"/>
    <n v="85164"/>
    <n v="0.996"/>
    <m/>
    <m/>
    <m/>
    <n v="1.5599999999999999E-2"/>
  </r>
  <r>
    <x v="26"/>
    <s v="C-IV"/>
    <x v="9"/>
    <x v="0"/>
    <n v="2013"/>
    <s v="2012/13"/>
    <n v="425"/>
    <n v="959"/>
    <n v="2045"/>
    <n v="1"/>
    <m/>
    <m/>
    <m/>
    <n v="6.7299999999999999E-2"/>
  </r>
  <r>
    <x v="27"/>
    <s v="C-IV"/>
    <x v="9"/>
    <x v="0"/>
    <n v="2013"/>
    <s v="2012/13"/>
    <n v="379"/>
    <n v="619"/>
    <n v="1410"/>
    <n v="0.96719999999999995"/>
    <m/>
    <m/>
    <m/>
    <n v="6.7299999999999999E-2"/>
  </r>
  <r>
    <x v="28"/>
    <s v="C-IV"/>
    <x v="9"/>
    <x v="0"/>
    <n v="2013"/>
    <s v="2012/13"/>
    <n v="18468"/>
    <n v="41994"/>
    <n v="95874"/>
    <n v="1"/>
    <m/>
    <m/>
    <m/>
    <n v="0"/>
  </r>
  <r>
    <x v="29"/>
    <s v="C-IV"/>
    <x v="9"/>
    <x v="0"/>
    <n v="2013"/>
    <s v="2012/13"/>
    <n v="3387"/>
    <n v="7181"/>
    <n v="16917"/>
    <n v="0.92979999999999996"/>
    <m/>
    <m/>
    <m/>
    <n v="6.7299999999999999E-2"/>
  </r>
  <r>
    <x v="30"/>
    <s v="C-IV"/>
    <x v="9"/>
    <x v="0"/>
    <n v="2013"/>
    <s v="2012/13"/>
    <n v="3830"/>
    <n v="7339"/>
    <n v="11625"/>
    <n v="1"/>
    <m/>
    <m/>
    <m/>
    <n v="6.7299999999999999E-2"/>
  </r>
  <r>
    <x v="31"/>
    <s v="CalWIN"/>
    <x v="9"/>
    <x v="0"/>
    <n v="2013"/>
    <s v="2012/13"/>
    <n v="101210"/>
    <n v="225212"/>
    <n v="463424"/>
    <n v="0.99650000000000005"/>
    <m/>
    <m/>
    <m/>
    <n v="0"/>
  </r>
  <r>
    <x v="32"/>
    <s v="CalWIN"/>
    <x v="9"/>
    <x v="0"/>
    <n v="2013"/>
    <s v="2012/13"/>
    <n v="8252"/>
    <n v="17834"/>
    <n v="31370"/>
    <n v="0.98140000000000005"/>
    <m/>
    <m/>
    <m/>
    <n v="6.7299999999999999E-2"/>
  </r>
  <r>
    <x v="33"/>
    <s v="C-IV"/>
    <x v="9"/>
    <x v="0"/>
    <n v="2013"/>
    <s v="2012/13"/>
    <n v="772"/>
    <n v="1612"/>
    <n v="3256"/>
    <n v="0.85899999999999999"/>
    <m/>
    <m/>
    <m/>
    <n v="6.7299999999999999E-2"/>
  </r>
  <r>
    <x v="34"/>
    <s v="C-IV"/>
    <x v="9"/>
    <x v="0"/>
    <n v="2013"/>
    <s v="2012/13"/>
    <n v="113640"/>
    <n v="276481"/>
    <n v="411248"/>
    <n v="0.99919999999999998"/>
    <m/>
    <m/>
    <m/>
    <n v="1.5800000000000002E-2"/>
  </r>
  <r>
    <x v="35"/>
    <s v="CalWIN"/>
    <x v="9"/>
    <x v="0"/>
    <n v="2013"/>
    <s v="2012/13"/>
    <n v="93411"/>
    <n v="208709"/>
    <n v="327831"/>
    <n v="0.98740000000000006"/>
    <m/>
    <m/>
    <m/>
    <n v="0"/>
  </r>
  <r>
    <x v="36"/>
    <s v="C-IV"/>
    <x v="9"/>
    <x v="0"/>
    <n v="2013"/>
    <s v="2012/13"/>
    <n v="2580"/>
    <n v="6053"/>
    <n v="10239"/>
    <n v="1"/>
    <m/>
    <m/>
    <m/>
    <n v="6.7299999999999999E-2"/>
  </r>
  <r>
    <x v="37"/>
    <s v="C-IV"/>
    <x v="9"/>
    <x v="0"/>
    <n v="2013"/>
    <s v="2012/13"/>
    <n v="155859"/>
    <n v="368935"/>
    <n v="489934"/>
    <n v="0.99890000000000001"/>
    <m/>
    <m/>
    <m/>
    <n v="2.4299999999999999E-2"/>
  </r>
  <r>
    <x v="38"/>
    <s v="CalWIN"/>
    <x v="9"/>
    <x v="0"/>
    <n v="2013"/>
    <s v="2012/13"/>
    <n v="115372"/>
    <n v="253631"/>
    <n v="445965"/>
    <n v="0.97860000000000003"/>
    <m/>
    <m/>
    <m/>
    <n v="5.8799999999999998E-2"/>
  </r>
  <r>
    <x v="39"/>
    <s v="CalWIN"/>
    <x v="9"/>
    <x v="0"/>
    <n v="2013"/>
    <s v="2012/13"/>
    <n v="32845"/>
    <n v="50994"/>
    <n v="135294"/>
    <n v="0.98250000000000004"/>
    <m/>
    <m/>
    <m/>
    <n v="4.2299999999999997E-2"/>
  </r>
  <r>
    <x v="40"/>
    <s v="C-IV"/>
    <x v="9"/>
    <x v="0"/>
    <n v="2013"/>
    <s v="2012/13"/>
    <n v="44548"/>
    <n v="108719"/>
    <n v="181644"/>
    <n v="0.98619999999999997"/>
    <m/>
    <m/>
    <m/>
    <n v="1.41E-2"/>
  </r>
  <r>
    <x v="41"/>
    <s v="CalWIN"/>
    <x v="9"/>
    <x v="0"/>
    <n v="2013"/>
    <s v="2012/13"/>
    <n v="8995"/>
    <n v="17603"/>
    <n v="33483"/>
    <n v="0.94630000000000003"/>
    <m/>
    <m/>
    <m/>
    <n v="6.7299999999999999E-2"/>
  </r>
  <r>
    <x v="42"/>
    <s v="CalWIN"/>
    <x v="9"/>
    <x v="0"/>
    <n v="2013"/>
    <s v="2012/13"/>
    <n v="13945"/>
    <n v="28900"/>
    <n v="79228"/>
    <n v="0.9415"/>
    <m/>
    <m/>
    <m/>
    <n v="6.7299999999999999E-2"/>
  </r>
  <r>
    <x v="43"/>
    <s v="CalWIN"/>
    <x v="9"/>
    <x v="0"/>
    <n v="2013"/>
    <s v="2012/13"/>
    <n v="14027"/>
    <n v="31696"/>
    <n v="81233"/>
    <n v="0.95079999999999998"/>
    <m/>
    <m/>
    <m/>
    <n v="6.7299999999999999E-2"/>
  </r>
  <r>
    <x v="44"/>
    <s v="CalWIN"/>
    <x v="9"/>
    <x v="0"/>
    <n v="2013"/>
    <s v="2012/13"/>
    <n v="50330"/>
    <n v="108071"/>
    <n v="264004"/>
    <n v="0.87480000000000002"/>
    <m/>
    <m/>
    <m/>
    <n v="0"/>
  </r>
  <r>
    <x v="45"/>
    <s v="CalWIN"/>
    <x v="9"/>
    <x v="0"/>
    <n v="2013"/>
    <s v="2012/13"/>
    <n v="10856"/>
    <n v="21161"/>
    <n v="42479"/>
    <n v="0.95440000000000003"/>
    <m/>
    <m/>
    <m/>
    <n v="6.7299999999999999E-2"/>
  </r>
  <r>
    <x v="46"/>
    <s v="C-IV"/>
    <x v="9"/>
    <x v="0"/>
    <n v="2013"/>
    <s v="2012/13"/>
    <n v="12319"/>
    <n v="24689"/>
    <n v="40807"/>
    <n v="0.9758"/>
    <m/>
    <m/>
    <m/>
    <n v="6.7299999999999999E-2"/>
  </r>
  <r>
    <x v="47"/>
    <s v="C-IV"/>
    <x v="9"/>
    <x v="0"/>
    <n v="2013"/>
    <s v="2012/13"/>
    <n v="155"/>
    <n v="292"/>
    <n v="507"/>
    <n v="1"/>
    <m/>
    <m/>
    <m/>
    <n v="6.7299999999999999E-2"/>
  </r>
  <r>
    <x v="48"/>
    <s v="C-IV"/>
    <x v="9"/>
    <x v="0"/>
    <n v="2013"/>
    <s v="2012/13"/>
    <n v="2747"/>
    <n v="6114"/>
    <n v="10740"/>
    <n v="1"/>
    <m/>
    <m/>
    <m/>
    <n v="6.7299999999999999E-2"/>
  </r>
  <r>
    <x v="49"/>
    <s v="CalWIN"/>
    <x v="9"/>
    <x v="0"/>
    <n v="2013"/>
    <s v="2012/13"/>
    <n v="20526"/>
    <n v="41119"/>
    <n v="69053"/>
    <n v="0.94950000000000001"/>
    <m/>
    <m/>
    <m/>
    <n v="0.10349999999999999"/>
  </r>
  <r>
    <x v="50"/>
    <s v="CalWIN"/>
    <x v="9"/>
    <x v="0"/>
    <n v="2013"/>
    <s v="2012/13"/>
    <n v="18467"/>
    <n v="34288"/>
    <n v="64678"/>
    <n v="0.94989999999999997"/>
    <m/>
    <m/>
    <m/>
    <n v="6.7299999999999999E-2"/>
  </r>
  <r>
    <x v="51"/>
    <s v="C-IV"/>
    <x v="9"/>
    <x v="0"/>
    <n v="2013"/>
    <s v="2012/13"/>
    <n v="40651"/>
    <n v="89458"/>
    <n v="138043"/>
    <n v="1"/>
    <m/>
    <m/>
    <m/>
    <n v="8.3999999999999995E-3"/>
  </r>
  <r>
    <x v="52"/>
    <s v="C-IV"/>
    <x v="9"/>
    <x v="0"/>
    <n v="2013"/>
    <s v="2012/13"/>
    <n v="4941"/>
    <n v="11901"/>
    <n v="23564"/>
    <n v="0.95169999999999999"/>
    <m/>
    <m/>
    <m/>
    <n v="6.7299999999999999E-2"/>
  </r>
  <r>
    <x v="53"/>
    <s v="C-IV"/>
    <x v="9"/>
    <x v="0"/>
    <n v="2013"/>
    <s v="2012/13"/>
    <n v="4168"/>
    <n v="9693"/>
    <n v="17288"/>
    <n v="0.93440000000000001"/>
    <m/>
    <m/>
    <m/>
    <n v="6.7299999999999999E-2"/>
  </r>
  <r>
    <x v="54"/>
    <s v="C-IV"/>
    <x v="9"/>
    <x v="0"/>
    <n v="2013"/>
    <s v="2012/13"/>
    <n v="825"/>
    <n v="1638"/>
    <n v="2821"/>
    <n v="0.9153"/>
    <m/>
    <m/>
    <m/>
    <n v="6.7299999999999999E-2"/>
  </r>
  <r>
    <x v="55"/>
    <s v="CalWIN"/>
    <x v="9"/>
    <x v="0"/>
    <n v="2013"/>
    <s v="2012/13"/>
    <n v="43609"/>
    <n v="110559"/>
    <n v="170246"/>
    <n v="1"/>
    <m/>
    <m/>
    <m/>
    <n v="8.5000000000000006E-3"/>
  </r>
  <r>
    <x v="56"/>
    <s v="C-IV"/>
    <x v="9"/>
    <x v="0"/>
    <n v="2013"/>
    <s v="2012/13"/>
    <n v="2785"/>
    <n v="5153"/>
    <n v="8222"/>
    <n v="0.97030000000000005"/>
    <m/>
    <m/>
    <m/>
    <n v="6.7299999999999999E-2"/>
  </r>
  <r>
    <x v="57"/>
    <s v="CalWIN"/>
    <x v="9"/>
    <x v="0"/>
    <n v="2013"/>
    <s v="2012/13"/>
    <n v="31902"/>
    <n v="66179"/>
    <n v="123794"/>
    <n v="0.98670000000000002"/>
    <m/>
    <m/>
    <m/>
    <n v="1.29E-2"/>
  </r>
  <r>
    <x v="58"/>
    <s v="CalWIN"/>
    <x v="9"/>
    <x v="0"/>
    <n v="2013"/>
    <s v="2012/13"/>
    <n v="7861"/>
    <n v="16929"/>
    <n v="31160"/>
    <n v="0.90639999999999998"/>
    <m/>
    <m/>
    <m/>
    <n v="6.7299999999999999E-2"/>
  </r>
  <r>
    <x v="59"/>
    <s v="C-IV"/>
    <x v="9"/>
    <x v="0"/>
    <n v="2013"/>
    <s v="2012/13"/>
    <n v="5770"/>
    <n v="12952"/>
    <n v="20160"/>
    <n v="1"/>
    <m/>
    <m/>
    <m/>
    <n v="6.7299999999999999E-2"/>
  </r>
  <r>
    <x v="0"/>
    <s v="n/a"/>
    <x v="10"/>
    <x v="0"/>
    <n v="2013"/>
    <s v="2012/13"/>
    <m/>
    <m/>
    <m/>
    <m/>
    <m/>
    <m/>
    <n v="0.254"/>
    <n v="5.3999999999999999E-2"/>
  </r>
  <r>
    <x v="1"/>
    <s v="n/a"/>
    <x v="10"/>
    <x v="0"/>
    <n v="2013"/>
    <s v="2012/13"/>
    <n v="1886752"/>
    <n v="4148516"/>
    <n v="7632676"/>
    <n v="0.97499999999999998"/>
    <m/>
    <m/>
    <m/>
    <n v="3.3300000000000003E-2"/>
  </r>
  <r>
    <x v="2"/>
    <s v="CalWIN"/>
    <x v="10"/>
    <x v="0"/>
    <n v="2013"/>
    <s v="2012/13"/>
    <n v="63073"/>
    <n v="126787"/>
    <n v="254072"/>
    <n v="0.91710000000000003"/>
    <m/>
    <m/>
    <m/>
    <n v="3.9199999999999999E-2"/>
  </r>
  <r>
    <x v="3"/>
    <s v="C-IV"/>
    <x v="10"/>
    <x v="0"/>
    <n v="2013"/>
    <s v="2012/13"/>
    <n v="79"/>
    <n v="143"/>
    <n v="210"/>
    <n v="1"/>
    <m/>
    <m/>
    <m/>
    <n v="6.3200000000000006E-2"/>
  </r>
  <r>
    <x v="4"/>
    <s v="C-IV"/>
    <x v="10"/>
    <x v="0"/>
    <n v="2013"/>
    <s v="2012/13"/>
    <n v="1732"/>
    <n v="3342"/>
    <n v="4481"/>
    <n v="0.92979999999999996"/>
    <m/>
    <m/>
    <m/>
    <n v="6.3200000000000006E-2"/>
  </r>
  <r>
    <x v="5"/>
    <s v="C-IV"/>
    <x v="10"/>
    <x v="0"/>
    <n v="2013"/>
    <s v="2012/13"/>
    <n v="14243"/>
    <n v="29834"/>
    <n v="51075"/>
    <n v="0.91110000000000002"/>
    <m/>
    <m/>
    <m/>
    <n v="6.3200000000000006E-2"/>
  </r>
  <r>
    <x v="6"/>
    <s v="C-IV"/>
    <x v="10"/>
    <x v="0"/>
    <n v="2013"/>
    <s v="2012/13"/>
    <n v="2518"/>
    <n v="4971"/>
    <n v="6731"/>
    <n v="0.97240000000000004"/>
    <m/>
    <m/>
    <m/>
    <n v="6.3200000000000006E-2"/>
  </r>
  <r>
    <x v="7"/>
    <s v="C-IV"/>
    <x v="10"/>
    <x v="0"/>
    <n v="2013"/>
    <s v="2012/13"/>
    <n v="669"/>
    <n v="1679"/>
    <n v="4593"/>
    <n v="1"/>
    <m/>
    <m/>
    <m/>
    <n v="6.3200000000000006E-2"/>
  </r>
  <r>
    <x v="8"/>
    <s v="CalWIN"/>
    <x v="10"/>
    <x v="0"/>
    <n v="2013"/>
    <s v="2012/13"/>
    <n v="33534"/>
    <n v="69766"/>
    <n v="144780"/>
    <n v="0.94869999999999999"/>
    <m/>
    <m/>
    <m/>
    <n v="0"/>
  </r>
  <r>
    <x v="9"/>
    <s v="C-IV"/>
    <x v="10"/>
    <x v="0"/>
    <n v="2013"/>
    <s v="2012/13"/>
    <n v="2569"/>
    <n v="5245"/>
    <n v="7891"/>
    <n v="1"/>
    <m/>
    <m/>
    <m/>
    <n v="6.3200000000000006E-2"/>
  </r>
  <r>
    <x v="10"/>
    <s v="C-IV"/>
    <x v="10"/>
    <x v="0"/>
    <n v="2013"/>
    <s v="2012/13"/>
    <n v="6272"/>
    <n v="11775"/>
    <n v="19096"/>
    <n v="0.99460000000000004"/>
    <m/>
    <m/>
    <m/>
    <n v="6.3200000000000006E-2"/>
  </r>
  <r>
    <x v="11"/>
    <s v="CalWIN"/>
    <x v="10"/>
    <x v="0"/>
    <n v="2013"/>
    <s v="2012/13"/>
    <n v="89439"/>
    <n v="216548"/>
    <n v="318268"/>
    <n v="0.97170000000000001"/>
    <m/>
    <m/>
    <m/>
    <n v="0"/>
  </r>
  <r>
    <x v="12"/>
    <s v="C-IV"/>
    <x v="10"/>
    <x v="0"/>
    <n v="2013"/>
    <s v="2012/13"/>
    <n v="1398"/>
    <n v="3451"/>
    <n v="7195"/>
    <n v="1"/>
    <m/>
    <m/>
    <m/>
    <n v="6.3200000000000006E-2"/>
  </r>
  <r>
    <x v="13"/>
    <s v="C-IV"/>
    <x v="10"/>
    <x v="0"/>
    <n v="2013"/>
    <s v="2012/13"/>
    <n v="8064"/>
    <n v="15354"/>
    <n v="27156"/>
    <n v="0.97670000000000001"/>
    <m/>
    <m/>
    <m/>
    <n v="6.3200000000000006E-2"/>
  </r>
  <r>
    <x v="14"/>
    <s v="C-IV"/>
    <x v="10"/>
    <x v="0"/>
    <n v="2013"/>
    <s v="2012/13"/>
    <n v="14584"/>
    <n v="37431"/>
    <n v="59096"/>
    <n v="0.99850000000000005"/>
    <m/>
    <m/>
    <m/>
    <n v="6.3200000000000006E-2"/>
  </r>
  <r>
    <x v="15"/>
    <s v="C-IV"/>
    <x v="10"/>
    <x v="0"/>
    <n v="2013"/>
    <s v="2012/13"/>
    <n v="954"/>
    <n v="1927"/>
    <n v="3505"/>
    <n v="1"/>
    <m/>
    <m/>
    <m/>
    <n v="6.3200000000000006E-2"/>
  </r>
  <r>
    <x v="16"/>
    <s v="C-IV"/>
    <x v="10"/>
    <x v="0"/>
    <n v="2013"/>
    <s v="2012/13"/>
    <n v="58319"/>
    <n v="141068"/>
    <n v="240932"/>
    <n v="0.98429999999999995"/>
    <m/>
    <m/>
    <m/>
    <n v="6.7999999999999996E-3"/>
  </r>
  <r>
    <x v="17"/>
    <s v="C-IV"/>
    <x v="10"/>
    <x v="0"/>
    <n v="2013"/>
    <s v="2012/13"/>
    <n v="9603"/>
    <n v="22819"/>
    <n v="36049"/>
    <n v="0.99370000000000003"/>
    <m/>
    <m/>
    <m/>
    <n v="6.3200000000000006E-2"/>
  </r>
  <r>
    <x v="18"/>
    <s v="C-IV"/>
    <x v="10"/>
    <x v="0"/>
    <n v="2013"/>
    <s v="2012/13"/>
    <n v="5108"/>
    <n v="10220"/>
    <n v="17923"/>
    <n v="0.96860000000000002"/>
    <m/>
    <m/>
    <m/>
    <n v="6.3200000000000006E-2"/>
  </r>
  <r>
    <x v="19"/>
    <s v="C-IV"/>
    <x v="10"/>
    <x v="0"/>
    <n v="2013"/>
    <s v="2012/13"/>
    <n v="1408"/>
    <n v="2936"/>
    <n v="4817"/>
    <n v="0.97440000000000004"/>
    <m/>
    <m/>
    <m/>
    <n v="6.3200000000000006E-2"/>
  </r>
  <r>
    <x v="20"/>
    <s v="LRS"/>
    <x v="10"/>
    <x v="0"/>
    <n v="2013"/>
    <s v="2012/13"/>
    <n v="538717"/>
    <n v="1124010"/>
    <n v="2399276"/>
    <n v="0.96919999999999995"/>
    <m/>
    <m/>
    <m/>
    <n v="0"/>
  </r>
  <r>
    <x v="21"/>
    <s v="C-IV"/>
    <x v="10"/>
    <x v="0"/>
    <n v="2013"/>
    <s v="2012/13"/>
    <n v="10166"/>
    <n v="25747"/>
    <n v="45526"/>
    <n v="0.98760000000000003"/>
    <m/>
    <m/>
    <m/>
    <n v="6.3200000000000006E-2"/>
  </r>
  <r>
    <x v="22"/>
    <s v="C-IV"/>
    <x v="10"/>
    <x v="0"/>
    <n v="2013"/>
    <s v="2012/13"/>
    <n v="5587"/>
    <n v="9463"/>
    <n v="22691"/>
    <n v="0.96519999999999995"/>
    <m/>
    <m/>
    <m/>
    <n v="6.3200000000000006E-2"/>
  </r>
  <r>
    <x v="23"/>
    <s v="C-IV"/>
    <x v="10"/>
    <x v="0"/>
    <n v="2013"/>
    <s v="2012/13"/>
    <n v="861"/>
    <n v="1770"/>
    <n v="2850"/>
    <n v="0.94030000000000002"/>
    <m/>
    <m/>
    <m/>
    <n v="6.3200000000000006E-2"/>
  </r>
  <r>
    <x v="24"/>
    <s v="C-IV"/>
    <x v="10"/>
    <x v="0"/>
    <n v="2013"/>
    <s v="2012/13"/>
    <n v="7186"/>
    <n v="13527"/>
    <n v="23237"/>
    <n v="0.99119999999999997"/>
    <m/>
    <m/>
    <m/>
    <n v="6.3200000000000006E-2"/>
  </r>
  <r>
    <x v="25"/>
    <s v="C-IV"/>
    <x v="10"/>
    <x v="0"/>
    <n v="2013"/>
    <s v="2012/13"/>
    <n v="22076"/>
    <n v="53886"/>
    <n v="85067"/>
    <n v="1"/>
    <m/>
    <m/>
    <m/>
    <n v="6.4999999999999997E-3"/>
  </r>
  <r>
    <x v="26"/>
    <s v="C-IV"/>
    <x v="10"/>
    <x v="0"/>
    <n v="2013"/>
    <s v="2012/13"/>
    <n v="425"/>
    <n v="973"/>
    <n v="2049"/>
    <n v="1"/>
    <m/>
    <m/>
    <m/>
    <n v="6.3200000000000006E-2"/>
  </r>
  <r>
    <x v="27"/>
    <s v="C-IV"/>
    <x v="10"/>
    <x v="0"/>
    <n v="2013"/>
    <s v="2012/13"/>
    <n v="409"/>
    <n v="673"/>
    <n v="1422"/>
    <n v="1"/>
    <m/>
    <m/>
    <m/>
    <n v="6.3200000000000006E-2"/>
  </r>
  <r>
    <x v="28"/>
    <s v="C-IV"/>
    <x v="10"/>
    <x v="0"/>
    <n v="2013"/>
    <s v="2012/13"/>
    <n v="18349"/>
    <n v="42061"/>
    <n v="95707"/>
    <n v="1"/>
    <m/>
    <m/>
    <m/>
    <n v="0"/>
  </r>
  <r>
    <x v="29"/>
    <s v="C-IV"/>
    <x v="10"/>
    <x v="0"/>
    <n v="2013"/>
    <s v="2012/13"/>
    <n v="3352"/>
    <n v="7101"/>
    <n v="16930"/>
    <n v="0.75470000000000004"/>
    <m/>
    <m/>
    <m/>
    <n v="6.3200000000000006E-2"/>
  </r>
  <r>
    <x v="30"/>
    <s v="C-IV"/>
    <x v="10"/>
    <x v="0"/>
    <n v="2013"/>
    <s v="2012/13"/>
    <n v="3810"/>
    <n v="7313"/>
    <n v="11572"/>
    <n v="0.99219999999999997"/>
    <m/>
    <m/>
    <m/>
    <n v="6.3200000000000006E-2"/>
  </r>
  <r>
    <x v="31"/>
    <s v="CalWIN"/>
    <x v="10"/>
    <x v="0"/>
    <n v="2013"/>
    <s v="2012/13"/>
    <n v="101438"/>
    <n v="226729"/>
    <n v="462783"/>
    <n v="0.99790000000000001"/>
    <m/>
    <m/>
    <m/>
    <n v="1.6199999999999999E-2"/>
  </r>
  <r>
    <x v="32"/>
    <s v="CalWIN"/>
    <x v="10"/>
    <x v="0"/>
    <n v="2013"/>
    <s v="2012/13"/>
    <n v="8217"/>
    <n v="17796"/>
    <n v="31232"/>
    <n v="0.99029999999999996"/>
    <m/>
    <m/>
    <m/>
    <n v="6.3200000000000006E-2"/>
  </r>
  <r>
    <x v="33"/>
    <s v="C-IV"/>
    <x v="10"/>
    <x v="0"/>
    <n v="2013"/>
    <s v="2012/13"/>
    <n v="785"/>
    <n v="1689"/>
    <n v="3263"/>
    <n v="0.88729999999999998"/>
    <m/>
    <m/>
    <m/>
    <n v="6.3200000000000006E-2"/>
  </r>
  <r>
    <x v="34"/>
    <s v="C-IV"/>
    <x v="10"/>
    <x v="0"/>
    <n v="2013"/>
    <s v="2012/13"/>
    <n v="113352"/>
    <n v="275801"/>
    <n v="411351"/>
    <n v="0.99639999999999995"/>
    <m/>
    <m/>
    <m/>
    <n v="3.95E-2"/>
  </r>
  <r>
    <x v="35"/>
    <s v="CalWIN"/>
    <x v="10"/>
    <x v="0"/>
    <n v="2013"/>
    <s v="2012/13"/>
    <n v="92966"/>
    <n v="208927"/>
    <n v="327994"/>
    <n v="0.99250000000000005"/>
    <m/>
    <m/>
    <m/>
    <n v="5.3E-3"/>
  </r>
  <r>
    <x v="36"/>
    <s v="C-IV"/>
    <x v="10"/>
    <x v="0"/>
    <n v="2013"/>
    <s v="2012/13"/>
    <n v="2573"/>
    <n v="6051"/>
    <n v="10343"/>
    <n v="0.99429999999999996"/>
    <m/>
    <m/>
    <m/>
    <n v="6.3200000000000006E-2"/>
  </r>
  <r>
    <x v="37"/>
    <s v="C-IV"/>
    <x v="10"/>
    <x v="0"/>
    <n v="2013"/>
    <s v="2012/13"/>
    <n v="155820"/>
    <n v="368399"/>
    <n v="490020"/>
    <n v="0.99919999999999998"/>
    <m/>
    <m/>
    <m/>
    <n v="1.0800000000000001E-2"/>
  </r>
  <r>
    <x v="38"/>
    <s v="CalWIN"/>
    <x v="10"/>
    <x v="0"/>
    <n v="2013"/>
    <s v="2012/13"/>
    <n v="114145"/>
    <n v="252958"/>
    <n v="446458"/>
    <n v="0.97570000000000001"/>
    <m/>
    <m/>
    <m/>
    <n v="6.4000000000000001E-2"/>
  </r>
  <r>
    <x v="39"/>
    <s v="CalWIN"/>
    <x v="10"/>
    <x v="0"/>
    <n v="2013"/>
    <s v="2012/13"/>
    <n v="32395"/>
    <n v="50657"/>
    <n v="134837"/>
    <n v="0.97799999999999998"/>
    <m/>
    <m/>
    <m/>
    <n v="3.85E-2"/>
  </r>
  <r>
    <x v="40"/>
    <s v="C-IV"/>
    <x v="10"/>
    <x v="0"/>
    <n v="2013"/>
    <s v="2012/13"/>
    <n v="44836"/>
    <n v="109159"/>
    <n v="181603"/>
    <n v="0.98819999999999997"/>
    <m/>
    <m/>
    <m/>
    <n v="1.9800000000000002E-2"/>
  </r>
  <r>
    <x v="41"/>
    <s v="CalWIN"/>
    <x v="10"/>
    <x v="0"/>
    <n v="2013"/>
    <s v="2012/13"/>
    <n v="8925"/>
    <n v="17454"/>
    <n v="33444"/>
    <n v="0.95909999999999995"/>
    <m/>
    <m/>
    <m/>
    <n v="6.3200000000000006E-2"/>
  </r>
  <r>
    <x v="42"/>
    <s v="CalWIN"/>
    <x v="10"/>
    <x v="0"/>
    <n v="2013"/>
    <s v="2012/13"/>
    <n v="13865"/>
    <n v="28849"/>
    <n v="79153"/>
    <n v="0.93079999999999996"/>
    <m/>
    <m/>
    <m/>
    <n v="6.3200000000000006E-2"/>
  </r>
  <r>
    <x v="43"/>
    <s v="CalWIN"/>
    <x v="10"/>
    <x v="0"/>
    <n v="2013"/>
    <s v="2012/13"/>
    <n v="13803"/>
    <n v="31308"/>
    <n v="80937"/>
    <n v="0.93089999999999995"/>
    <m/>
    <m/>
    <m/>
    <n v="6.3200000000000006E-2"/>
  </r>
  <r>
    <x v="44"/>
    <s v="CalWIN"/>
    <x v="10"/>
    <x v="0"/>
    <n v="2013"/>
    <s v="2012/13"/>
    <n v="50515"/>
    <n v="108486"/>
    <n v="263465"/>
    <n v="0.90620000000000001"/>
    <m/>
    <m/>
    <m/>
    <n v="0"/>
  </r>
  <r>
    <x v="45"/>
    <s v="CalWIN"/>
    <x v="10"/>
    <x v="0"/>
    <n v="2013"/>
    <s v="2012/13"/>
    <n v="11023"/>
    <n v="21579"/>
    <n v="42308"/>
    <n v="0.94159999999999999"/>
    <m/>
    <m/>
    <m/>
    <n v="6.3200000000000006E-2"/>
  </r>
  <r>
    <x v="46"/>
    <s v="C-IV"/>
    <x v="10"/>
    <x v="0"/>
    <n v="2013"/>
    <s v="2012/13"/>
    <n v="12092"/>
    <n v="24172"/>
    <n v="40461"/>
    <n v="0.94530000000000003"/>
    <m/>
    <m/>
    <m/>
    <n v="6.3200000000000006E-2"/>
  </r>
  <r>
    <x v="47"/>
    <s v="C-IV"/>
    <x v="10"/>
    <x v="0"/>
    <n v="2013"/>
    <s v="2012/13"/>
    <n v="154"/>
    <n v="288"/>
    <n v="510"/>
    <n v="1"/>
    <m/>
    <m/>
    <m/>
    <n v="6.3200000000000006E-2"/>
  </r>
  <r>
    <x v="48"/>
    <s v="C-IV"/>
    <x v="10"/>
    <x v="0"/>
    <n v="2013"/>
    <s v="2012/13"/>
    <n v="2787"/>
    <n v="6196"/>
    <n v="10699"/>
    <n v="1"/>
    <m/>
    <m/>
    <m/>
    <n v="6.3200000000000006E-2"/>
  </r>
  <r>
    <x v="49"/>
    <s v="CalWIN"/>
    <x v="10"/>
    <x v="0"/>
    <n v="2013"/>
    <s v="2012/13"/>
    <n v="20474"/>
    <n v="41166"/>
    <n v="68997"/>
    <n v="0.95220000000000005"/>
    <m/>
    <m/>
    <m/>
    <n v="4.6399999999999997E-2"/>
  </r>
  <r>
    <x v="50"/>
    <s v="CalWIN"/>
    <x v="10"/>
    <x v="0"/>
    <n v="2013"/>
    <s v="2012/13"/>
    <n v="18501"/>
    <n v="34432"/>
    <n v="64623"/>
    <n v="0.94520000000000004"/>
    <m/>
    <m/>
    <m/>
    <n v="6.3200000000000006E-2"/>
  </r>
  <r>
    <x v="51"/>
    <s v="C-IV"/>
    <x v="10"/>
    <x v="0"/>
    <n v="2013"/>
    <s v="2012/13"/>
    <n v="40638"/>
    <n v="89590"/>
    <n v="137915"/>
    <n v="0.99050000000000005"/>
    <m/>
    <m/>
    <m/>
    <n v="9.1000000000000004E-3"/>
  </r>
  <r>
    <x v="52"/>
    <s v="C-IV"/>
    <x v="10"/>
    <x v="0"/>
    <n v="2013"/>
    <s v="2012/13"/>
    <n v="4926"/>
    <n v="11832"/>
    <n v="23377"/>
    <n v="0.9385"/>
    <m/>
    <m/>
    <m/>
    <n v="6.3200000000000006E-2"/>
  </r>
  <r>
    <x v="53"/>
    <s v="C-IV"/>
    <x v="10"/>
    <x v="0"/>
    <n v="2013"/>
    <s v="2012/13"/>
    <n v="4098"/>
    <n v="9605"/>
    <n v="17316"/>
    <n v="0.89770000000000005"/>
    <m/>
    <m/>
    <m/>
    <n v="6.3200000000000006E-2"/>
  </r>
  <r>
    <x v="54"/>
    <s v="C-IV"/>
    <x v="10"/>
    <x v="0"/>
    <n v="2013"/>
    <s v="2012/13"/>
    <n v="819"/>
    <n v="1608"/>
    <n v="2793"/>
    <n v="0.98460000000000003"/>
    <m/>
    <m/>
    <m/>
    <n v="6.3200000000000006E-2"/>
  </r>
  <r>
    <x v="55"/>
    <s v="CalWIN"/>
    <x v="10"/>
    <x v="0"/>
    <n v="2013"/>
    <s v="2012/13"/>
    <n v="45007"/>
    <n v="110740"/>
    <n v="169920"/>
    <n v="1"/>
    <m/>
    <m/>
    <m/>
    <n v="6.1199999999999997E-2"/>
  </r>
  <r>
    <x v="56"/>
    <s v="C-IV"/>
    <x v="10"/>
    <x v="0"/>
    <n v="2013"/>
    <s v="2012/13"/>
    <n v="2780"/>
    <n v="5142"/>
    <n v="8196"/>
    <n v="0.98919999999999997"/>
    <m/>
    <m/>
    <m/>
    <n v="6.3200000000000006E-2"/>
  </r>
  <r>
    <x v="57"/>
    <s v="CalWIN"/>
    <x v="10"/>
    <x v="0"/>
    <n v="2013"/>
    <s v="2012/13"/>
    <n v="31873"/>
    <n v="66495"/>
    <n v="123452"/>
    <n v="0.9738"/>
    <m/>
    <m/>
    <m/>
    <n v="1.06E-2"/>
  </r>
  <r>
    <x v="58"/>
    <s v="CalWIN"/>
    <x v="10"/>
    <x v="0"/>
    <n v="2013"/>
    <s v="2012/13"/>
    <n v="7791"/>
    <n v="16887"/>
    <n v="31064"/>
    <n v="0.89039999999999997"/>
    <m/>
    <m/>
    <m/>
    <n v="6.3200000000000006E-2"/>
  </r>
  <r>
    <x v="59"/>
    <s v="C-IV"/>
    <x v="10"/>
    <x v="0"/>
    <n v="2013"/>
    <s v="2012/13"/>
    <n v="5650"/>
    <n v="12701"/>
    <n v="19965"/>
    <n v="0.99670000000000003"/>
    <m/>
    <m/>
    <m/>
    <n v="6.3200000000000006E-2"/>
  </r>
  <r>
    <x v="0"/>
    <s v="n/a"/>
    <x v="11"/>
    <x v="0"/>
    <n v="2013"/>
    <s v="2012/13"/>
    <m/>
    <m/>
    <m/>
    <m/>
    <m/>
    <m/>
    <n v="0.254"/>
    <n v="5.3999999999999999E-2"/>
  </r>
  <r>
    <x v="1"/>
    <s v="n/a"/>
    <x v="11"/>
    <x v="0"/>
    <n v="2013"/>
    <s v="2012/13"/>
    <n v="1892630"/>
    <n v="4167237"/>
    <n v="7609892"/>
    <n v="0.96850000000000003"/>
    <m/>
    <m/>
    <m/>
    <n v="3.15E-2"/>
  </r>
  <r>
    <x v="2"/>
    <s v="CalWIN"/>
    <x v="11"/>
    <x v="0"/>
    <n v="2013"/>
    <s v="2012/13"/>
    <n v="62866"/>
    <n v="126792"/>
    <n v="254121"/>
    <n v="0.90069999999999995"/>
    <m/>
    <m/>
    <m/>
    <n v="4.5900000000000003E-2"/>
  </r>
  <r>
    <x v="3"/>
    <s v="C-IV"/>
    <x v="11"/>
    <x v="0"/>
    <n v="2013"/>
    <s v="2012/13"/>
    <n v="78"/>
    <n v="143"/>
    <n v="210"/>
    <n v="1"/>
    <m/>
    <m/>
    <m/>
    <n v="4.7199999999999999E-2"/>
  </r>
  <r>
    <x v="4"/>
    <s v="C-IV"/>
    <x v="11"/>
    <x v="0"/>
    <n v="2013"/>
    <s v="2012/13"/>
    <n v="1722"/>
    <n v="3321"/>
    <n v="4461"/>
    <n v="0.91839999999999999"/>
    <m/>
    <m/>
    <m/>
    <n v="4.7199999999999999E-2"/>
  </r>
  <r>
    <x v="5"/>
    <s v="C-IV"/>
    <x v="11"/>
    <x v="0"/>
    <n v="2013"/>
    <s v="2012/13"/>
    <n v="14236"/>
    <n v="29742"/>
    <n v="50862"/>
    <n v="0.95040000000000002"/>
    <m/>
    <m/>
    <m/>
    <n v="4.7199999999999999E-2"/>
  </r>
  <r>
    <x v="6"/>
    <s v="C-IV"/>
    <x v="11"/>
    <x v="0"/>
    <n v="2013"/>
    <s v="2012/13"/>
    <n v="2520"/>
    <n v="4950"/>
    <n v="6727"/>
    <n v="0.99239999999999995"/>
    <m/>
    <m/>
    <m/>
    <n v="4.7199999999999999E-2"/>
  </r>
  <r>
    <x v="7"/>
    <s v="C-IV"/>
    <x v="11"/>
    <x v="0"/>
    <n v="2013"/>
    <s v="2012/13"/>
    <n v="676"/>
    <n v="1728"/>
    <n v="4556"/>
    <n v="0.98109999999999997"/>
    <m/>
    <m/>
    <m/>
    <n v="4.7199999999999999E-2"/>
  </r>
  <r>
    <x v="8"/>
    <s v="CalWIN"/>
    <x v="11"/>
    <x v="0"/>
    <n v="2013"/>
    <s v="2012/13"/>
    <n v="33278"/>
    <n v="69271"/>
    <n v="144511"/>
    <n v="0.95850000000000002"/>
    <m/>
    <m/>
    <m/>
    <n v="5.7000000000000002E-3"/>
  </r>
  <r>
    <x v="9"/>
    <s v="C-IV"/>
    <x v="11"/>
    <x v="0"/>
    <n v="2013"/>
    <s v="2012/13"/>
    <n v="2577"/>
    <n v="5245"/>
    <n v="7834"/>
    <n v="1"/>
    <m/>
    <m/>
    <m/>
    <n v="4.7199999999999999E-2"/>
  </r>
  <r>
    <x v="10"/>
    <s v="C-IV"/>
    <x v="11"/>
    <x v="0"/>
    <n v="2013"/>
    <s v="2012/13"/>
    <n v="6291"/>
    <n v="11891"/>
    <n v="19084"/>
    <n v="0.99029999999999996"/>
    <m/>
    <m/>
    <m/>
    <n v="4.7199999999999999E-2"/>
  </r>
  <r>
    <x v="11"/>
    <s v="CalWIN"/>
    <x v="11"/>
    <x v="0"/>
    <n v="2013"/>
    <s v="2012/13"/>
    <n v="90391"/>
    <n v="218724"/>
    <n v="318099"/>
    <n v="0.97409999999999997"/>
    <m/>
    <m/>
    <m/>
    <n v="0"/>
  </r>
  <r>
    <x v="12"/>
    <s v="C-IV"/>
    <x v="11"/>
    <x v="0"/>
    <n v="2013"/>
    <s v="2012/13"/>
    <n v="1403"/>
    <n v="3501"/>
    <n v="7167"/>
    <n v="1"/>
    <m/>
    <m/>
    <m/>
    <n v="4.7199999999999999E-2"/>
  </r>
  <r>
    <x v="13"/>
    <s v="C-IV"/>
    <x v="11"/>
    <x v="0"/>
    <n v="2013"/>
    <s v="2012/13"/>
    <n v="8161"/>
    <n v="15568"/>
    <n v="27020"/>
    <n v="0.94040000000000001"/>
    <m/>
    <m/>
    <m/>
    <n v="4.7199999999999999E-2"/>
  </r>
  <r>
    <x v="14"/>
    <s v="C-IV"/>
    <x v="11"/>
    <x v="0"/>
    <n v="2013"/>
    <s v="2012/13"/>
    <n v="14511"/>
    <n v="37267"/>
    <n v="58745"/>
    <n v="1"/>
    <m/>
    <m/>
    <m/>
    <n v="4.7199999999999999E-2"/>
  </r>
  <r>
    <x v="15"/>
    <s v="C-IV"/>
    <x v="11"/>
    <x v="0"/>
    <n v="2013"/>
    <s v="2012/13"/>
    <n v="964"/>
    <n v="1952"/>
    <n v="3464"/>
    <n v="1"/>
    <m/>
    <m/>
    <m/>
    <n v="4.7199999999999999E-2"/>
  </r>
  <r>
    <x v="16"/>
    <s v="C-IV"/>
    <x v="11"/>
    <x v="0"/>
    <n v="2013"/>
    <s v="2012/13"/>
    <n v="58724"/>
    <n v="141440"/>
    <n v="239533"/>
    <n v="0.9869"/>
    <m/>
    <m/>
    <m/>
    <n v="4.1999999999999997E-3"/>
  </r>
  <r>
    <x v="17"/>
    <s v="C-IV"/>
    <x v="11"/>
    <x v="0"/>
    <n v="2013"/>
    <s v="2012/13"/>
    <n v="9675"/>
    <n v="23056"/>
    <n v="35732"/>
    <n v="0.99570000000000003"/>
    <m/>
    <m/>
    <m/>
    <n v="4.7199999999999999E-2"/>
  </r>
  <r>
    <x v="18"/>
    <s v="C-IV"/>
    <x v="11"/>
    <x v="0"/>
    <n v="2013"/>
    <s v="2012/13"/>
    <n v="5128"/>
    <n v="10280"/>
    <n v="17836"/>
    <n v="0.98229999999999995"/>
    <m/>
    <m/>
    <m/>
    <n v="4.7199999999999999E-2"/>
  </r>
  <r>
    <x v="19"/>
    <s v="C-IV"/>
    <x v="11"/>
    <x v="0"/>
    <n v="2013"/>
    <s v="2012/13"/>
    <n v="1383"/>
    <n v="2876"/>
    <n v="4784"/>
    <n v="0.98780000000000001"/>
    <m/>
    <m/>
    <m/>
    <n v="4.7199999999999999E-2"/>
  </r>
  <r>
    <x v="20"/>
    <s v="LRS"/>
    <x v="11"/>
    <x v="0"/>
    <n v="2013"/>
    <s v="2012/13"/>
    <n v="541893"/>
    <n v="1128353"/>
    <n v="2390357"/>
    <n v="0.95750000000000002"/>
    <m/>
    <m/>
    <m/>
    <n v="2.4299999999999999E-2"/>
  </r>
  <r>
    <x v="21"/>
    <s v="C-IV"/>
    <x v="11"/>
    <x v="0"/>
    <n v="2013"/>
    <s v="2012/13"/>
    <n v="10319"/>
    <n v="26174"/>
    <n v="45581"/>
    <n v="0.9677"/>
    <m/>
    <m/>
    <m/>
    <n v="4.7199999999999999E-2"/>
  </r>
  <r>
    <x v="22"/>
    <s v="C-IV"/>
    <x v="11"/>
    <x v="0"/>
    <n v="2013"/>
    <s v="2012/13"/>
    <n v="5545"/>
    <n v="9399"/>
    <n v="22659"/>
    <n v="0.91439999999999999"/>
    <m/>
    <m/>
    <m/>
    <n v="4.7199999999999999E-2"/>
  </r>
  <r>
    <x v="23"/>
    <s v="C-IV"/>
    <x v="11"/>
    <x v="0"/>
    <n v="2013"/>
    <s v="2012/13"/>
    <n v="872"/>
    <n v="1799"/>
    <n v="2841"/>
    <n v="0.91490000000000005"/>
    <m/>
    <m/>
    <m/>
    <n v="4.7199999999999999E-2"/>
  </r>
  <r>
    <x v="24"/>
    <s v="C-IV"/>
    <x v="11"/>
    <x v="0"/>
    <n v="2013"/>
    <s v="2012/13"/>
    <n v="7070"/>
    <n v="13352"/>
    <n v="23236"/>
    <n v="0.98440000000000005"/>
    <m/>
    <m/>
    <m/>
    <n v="4.7199999999999999E-2"/>
  </r>
  <r>
    <x v="25"/>
    <s v="C-IV"/>
    <x v="11"/>
    <x v="0"/>
    <n v="2013"/>
    <s v="2012/13"/>
    <n v="22234"/>
    <n v="54407"/>
    <n v="84816"/>
    <n v="0.99050000000000005"/>
    <m/>
    <m/>
    <m/>
    <n v="7.1999999999999998E-3"/>
  </r>
  <r>
    <x v="26"/>
    <s v="C-IV"/>
    <x v="11"/>
    <x v="0"/>
    <n v="2013"/>
    <s v="2012/13"/>
    <n v="425"/>
    <n v="975"/>
    <n v="2030"/>
    <n v="1"/>
    <m/>
    <m/>
    <m/>
    <n v="4.7199999999999999E-2"/>
  </r>
  <r>
    <x v="27"/>
    <s v="C-IV"/>
    <x v="11"/>
    <x v="0"/>
    <n v="2013"/>
    <s v="2012/13"/>
    <n v="437"/>
    <n v="732"/>
    <n v="1419"/>
    <n v="1"/>
    <m/>
    <m/>
    <m/>
    <n v="4.7199999999999999E-2"/>
  </r>
  <r>
    <x v="28"/>
    <s v="C-IV"/>
    <x v="11"/>
    <x v="0"/>
    <n v="2013"/>
    <s v="2012/13"/>
    <n v="19548"/>
    <n v="45106"/>
    <n v="96452"/>
    <n v="1"/>
    <m/>
    <m/>
    <m/>
    <n v="0"/>
  </r>
  <r>
    <x v="29"/>
    <s v="C-IV"/>
    <x v="11"/>
    <x v="0"/>
    <n v="2013"/>
    <s v="2012/13"/>
    <n v="3369"/>
    <n v="7187"/>
    <n v="16869"/>
    <n v="0.69189999999999996"/>
    <m/>
    <m/>
    <m/>
    <n v="4.7199999999999999E-2"/>
  </r>
  <r>
    <x v="30"/>
    <s v="C-IV"/>
    <x v="11"/>
    <x v="0"/>
    <n v="2013"/>
    <s v="2012/13"/>
    <n v="3842"/>
    <n v="7311"/>
    <n v="11496"/>
    <n v="0.99509999999999998"/>
    <m/>
    <m/>
    <m/>
    <n v="4.7199999999999999E-2"/>
  </r>
  <r>
    <x v="31"/>
    <s v="CalWIN"/>
    <x v="11"/>
    <x v="0"/>
    <n v="2013"/>
    <s v="2012/13"/>
    <n v="102053"/>
    <n v="228098"/>
    <n v="462161"/>
    <n v="0.99819999999999998"/>
    <m/>
    <m/>
    <m/>
    <n v="1.4999999999999999E-2"/>
  </r>
  <r>
    <x v="32"/>
    <s v="CalWIN"/>
    <x v="11"/>
    <x v="0"/>
    <n v="2013"/>
    <s v="2012/13"/>
    <n v="8205"/>
    <n v="17730"/>
    <n v="31125"/>
    <n v="0.98909999999999998"/>
    <m/>
    <m/>
    <m/>
    <n v="4.7199999999999999E-2"/>
  </r>
  <r>
    <x v="33"/>
    <s v="C-IV"/>
    <x v="11"/>
    <x v="0"/>
    <n v="2013"/>
    <s v="2012/13"/>
    <n v="795"/>
    <n v="1694"/>
    <n v="3268"/>
    <n v="0.91800000000000004"/>
    <m/>
    <m/>
    <m/>
    <n v="4.7199999999999999E-2"/>
  </r>
  <r>
    <x v="34"/>
    <s v="C-IV"/>
    <x v="11"/>
    <x v="0"/>
    <n v="2013"/>
    <s v="2012/13"/>
    <n v="113358"/>
    <n v="275332"/>
    <n v="408779"/>
    <n v="0.99609999999999999"/>
    <m/>
    <m/>
    <m/>
    <n v="2.7E-2"/>
  </r>
  <r>
    <x v="35"/>
    <s v="CalWIN"/>
    <x v="11"/>
    <x v="0"/>
    <n v="2013"/>
    <s v="2012/13"/>
    <n v="93533"/>
    <n v="210234"/>
    <n v="327095"/>
    <n v="0.98560000000000003"/>
    <m/>
    <m/>
    <m/>
    <n v="3.5999999999999999E-3"/>
  </r>
  <r>
    <x v="36"/>
    <s v="C-IV"/>
    <x v="11"/>
    <x v="0"/>
    <n v="2013"/>
    <s v="2012/13"/>
    <n v="2635"/>
    <n v="6215"/>
    <n v="10310"/>
    <n v="0.98260000000000003"/>
    <m/>
    <m/>
    <m/>
    <n v="4.7199999999999999E-2"/>
  </r>
  <r>
    <x v="37"/>
    <s v="C-IV"/>
    <x v="11"/>
    <x v="0"/>
    <n v="2013"/>
    <s v="2012/13"/>
    <n v="156026"/>
    <n v="368372"/>
    <n v="488294"/>
    <n v="0.99890000000000001"/>
    <m/>
    <m/>
    <m/>
    <n v="7.1000000000000004E-3"/>
  </r>
  <r>
    <x v="38"/>
    <s v="CalWIN"/>
    <x v="11"/>
    <x v="0"/>
    <n v="2013"/>
    <s v="2012/13"/>
    <n v="114689"/>
    <n v="253974"/>
    <n v="444246"/>
    <n v="0.97540000000000004"/>
    <m/>
    <m/>
    <m/>
    <n v="4.8000000000000001E-2"/>
  </r>
  <r>
    <x v="39"/>
    <s v="CalWIN"/>
    <x v="11"/>
    <x v="0"/>
    <n v="2013"/>
    <s v="2012/13"/>
    <n v="32505"/>
    <n v="50896"/>
    <n v="134466"/>
    <n v="0.97650000000000003"/>
    <m/>
    <m/>
    <m/>
    <n v="2.6599999999999999E-2"/>
  </r>
  <r>
    <x v="40"/>
    <s v="C-IV"/>
    <x v="11"/>
    <x v="0"/>
    <n v="2013"/>
    <s v="2012/13"/>
    <n v="42131"/>
    <n v="110113"/>
    <n v="181680"/>
    <n v="0.98"/>
    <m/>
    <m/>
    <m/>
    <n v="3.0800000000000001E-2"/>
  </r>
  <r>
    <x v="41"/>
    <s v="CalWIN"/>
    <x v="11"/>
    <x v="0"/>
    <n v="2013"/>
    <s v="2012/13"/>
    <n v="8958"/>
    <n v="17638"/>
    <n v="33329"/>
    <n v="0.95209999999999995"/>
    <m/>
    <m/>
    <m/>
    <n v="4.7199999999999999E-2"/>
  </r>
  <r>
    <x v="42"/>
    <s v="CalWIN"/>
    <x v="11"/>
    <x v="0"/>
    <n v="2013"/>
    <s v="2012/13"/>
    <n v="13779"/>
    <n v="28815"/>
    <n v="79186"/>
    <n v="0.83799999999999997"/>
    <m/>
    <m/>
    <m/>
    <n v="4.7199999999999999E-2"/>
  </r>
  <r>
    <x v="43"/>
    <s v="CalWIN"/>
    <x v="11"/>
    <x v="0"/>
    <n v="2013"/>
    <s v="2012/13"/>
    <n v="14021"/>
    <n v="31890"/>
    <n v="80706"/>
    <n v="0.9244"/>
    <m/>
    <m/>
    <m/>
    <n v="4.7199999999999999E-2"/>
  </r>
  <r>
    <x v="44"/>
    <s v="CalWIN"/>
    <x v="11"/>
    <x v="0"/>
    <n v="2013"/>
    <s v="2012/13"/>
    <n v="50507"/>
    <n v="108365"/>
    <n v="262556"/>
    <n v="0.88939999999999997"/>
    <m/>
    <m/>
    <m/>
    <n v="1.17E-2"/>
  </r>
  <r>
    <x v="45"/>
    <s v="CalWIN"/>
    <x v="11"/>
    <x v="0"/>
    <n v="2013"/>
    <s v="2012/13"/>
    <n v="11222"/>
    <n v="22121"/>
    <n v="42292"/>
    <n v="0.91830000000000001"/>
    <m/>
    <m/>
    <m/>
    <n v="4.7199999999999999E-2"/>
  </r>
  <r>
    <x v="46"/>
    <s v="C-IV"/>
    <x v="11"/>
    <x v="0"/>
    <n v="2013"/>
    <s v="2012/13"/>
    <n v="12045"/>
    <n v="24050"/>
    <n v="40340"/>
    <n v="0.92710000000000004"/>
    <m/>
    <m/>
    <m/>
    <n v="4.7199999999999999E-2"/>
  </r>
  <r>
    <x v="47"/>
    <s v="C-IV"/>
    <x v="11"/>
    <x v="0"/>
    <n v="2013"/>
    <s v="2012/13"/>
    <n v="157"/>
    <n v="296"/>
    <n v="517"/>
    <n v="1"/>
    <m/>
    <m/>
    <m/>
    <n v="4.7199999999999999E-2"/>
  </r>
  <r>
    <x v="48"/>
    <s v="C-IV"/>
    <x v="11"/>
    <x v="0"/>
    <n v="2013"/>
    <s v="2012/13"/>
    <n v="2823"/>
    <n v="6342"/>
    <n v="10748"/>
    <n v="1"/>
    <m/>
    <m/>
    <m/>
    <n v="4.7199999999999999E-2"/>
  </r>
  <r>
    <x v="49"/>
    <s v="CalWIN"/>
    <x v="11"/>
    <x v="0"/>
    <n v="2013"/>
    <s v="2012/13"/>
    <n v="20439"/>
    <n v="41156"/>
    <n v="68904"/>
    <n v="0.93010000000000004"/>
    <m/>
    <m/>
    <m/>
    <n v="3.4500000000000003E-2"/>
  </r>
  <r>
    <x v="50"/>
    <s v="CalWIN"/>
    <x v="11"/>
    <x v="0"/>
    <n v="2013"/>
    <s v="2012/13"/>
    <n v="18497"/>
    <n v="34427"/>
    <n v="64633"/>
    <n v="0.94340000000000002"/>
    <m/>
    <m/>
    <m/>
    <n v="4.7199999999999999E-2"/>
  </r>
  <r>
    <x v="51"/>
    <s v="C-IV"/>
    <x v="11"/>
    <x v="0"/>
    <n v="2013"/>
    <s v="2012/13"/>
    <n v="40515"/>
    <n v="89452"/>
    <n v="137183"/>
    <n v="0.98729999999999996"/>
    <m/>
    <m/>
    <m/>
    <n v="9.7999999999999997E-3"/>
  </r>
  <r>
    <x v="52"/>
    <s v="C-IV"/>
    <x v="11"/>
    <x v="0"/>
    <n v="2013"/>
    <s v="2012/13"/>
    <n v="5028"/>
    <n v="12120"/>
    <n v="23378"/>
    <n v="0.96319999999999995"/>
    <m/>
    <m/>
    <m/>
    <n v="4.7199999999999999E-2"/>
  </r>
  <r>
    <x v="53"/>
    <s v="C-IV"/>
    <x v="11"/>
    <x v="0"/>
    <n v="2013"/>
    <s v="2012/13"/>
    <n v="4120"/>
    <n v="9628"/>
    <n v="17224"/>
    <n v="0.91469999999999996"/>
    <m/>
    <m/>
    <m/>
    <n v="4.7199999999999999E-2"/>
  </r>
  <r>
    <x v="54"/>
    <s v="C-IV"/>
    <x v="11"/>
    <x v="0"/>
    <n v="2013"/>
    <s v="2012/13"/>
    <n v="809"/>
    <n v="1594"/>
    <n v="2786"/>
    <n v="0.9677"/>
    <m/>
    <m/>
    <m/>
    <n v="4.7199999999999999E-2"/>
  </r>
  <r>
    <x v="55"/>
    <s v="CalWIN"/>
    <x v="11"/>
    <x v="0"/>
    <n v="2013"/>
    <s v="2012/13"/>
    <n v="45494"/>
    <n v="112496"/>
    <n v="169802"/>
    <n v="1"/>
    <m/>
    <m/>
    <m/>
    <n v="9.1200000000000003E-2"/>
  </r>
  <r>
    <x v="56"/>
    <s v="C-IV"/>
    <x v="11"/>
    <x v="0"/>
    <n v="2013"/>
    <s v="2012/13"/>
    <n v="2792"/>
    <n v="5189"/>
    <n v="8197"/>
    <n v="0.98099999999999998"/>
    <m/>
    <m/>
    <m/>
    <n v="4.7199999999999999E-2"/>
  </r>
  <r>
    <x v="57"/>
    <s v="CalWIN"/>
    <x v="11"/>
    <x v="0"/>
    <n v="2013"/>
    <s v="2012/13"/>
    <n v="31939"/>
    <n v="66839"/>
    <n v="123176"/>
    <n v="0.97609999999999997"/>
    <m/>
    <m/>
    <m/>
    <n v="7.3000000000000001E-3"/>
  </r>
  <r>
    <x v="58"/>
    <s v="CalWIN"/>
    <x v="11"/>
    <x v="0"/>
    <n v="2013"/>
    <s v="2012/13"/>
    <n v="7774"/>
    <n v="16894"/>
    <n v="31054"/>
    <n v="0.85289999999999999"/>
    <m/>
    <m/>
    <m/>
    <n v="4.7199999999999999E-2"/>
  </r>
  <r>
    <x v="59"/>
    <s v="C-IV"/>
    <x v="11"/>
    <x v="0"/>
    <n v="2013"/>
    <s v="2012/13"/>
    <n v="5643"/>
    <n v="12725"/>
    <n v="19955"/>
    <n v="1"/>
    <m/>
    <m/>
    <m/>
    <n v="4.7199999999999999E-2"/>
  </r>
  <r>
    <x v="0"/>
    <s v="n/a"/>
    <x v="0"/>
    <x v="1"/>
    <n v="2013"/>
    <s v="2012/13"/>
    <m/>
    <m/>
    <m/>
    <m/>
    <m/>
    <m/>
    <n v="0.254"/>
    <n v="5.3999999999999999E-2"/>
  </r>
  <r>
    <x v="1"/>
    <s v="n/a"/>
    <x v="0"/>
    <x v="1"/>
    <n v="2013"/>
    <s v="2012/13"/>
    <n v="1919085"/>
    <n v="4194682"/>
    <n v="7864965"/>
    <n v="0.96609999999999996"/>
    <m/>
    <m/>
    <m/>
    <n v="2.63E-2"/>
  </r>
  <r>
    <x v="2"/>
    <s v="CalWIN"/>
    <x v="0"/>
    <x v="1"/>
    <n v="2013"/>
    <s v="2012/13"/>
    <n v="63168"/>
    <n v="126482"/>
    <n v="264350"/>
    <n v="0.90010000000000001"/>
    <m/>
    <m/>
    <m/>
    <n v="4.2200000000000001E-2"/>
  </r>
  <r>
    <x v="3"/>
    <s v="C-IV"/>
    <x v="0"/>
    <x v="1"/>
    <n v="2013"/>
    <s v="2012/13"/>
    <n v="83"/>
    <n v="151"/>
    <n v="208"/>
    <n v="1"/>
    <m/>
    <m/>
    <m/>
    <n v="3.6600000000000001E-2"/>
  </r>
  <r>
    <x v="4"/>
    <s v="C-IV"/>
    <x v="0"/>
    <x v="1"/>
    <n v="2013"/>
    <s v="2012/13"/>
    <n v="1717"/>
    <n v="3319"/>
    <n v="4474"/>
    <n v="0.9143"/>
    <m/>
    <m/>
    <m/>
    <n v="3.6600000000000001E-2"/>
  </r>
  <r>
    <x v="5"/>
    <s v="C-IV"/>
    <x v="0"/>
    <x v="1"/>
    <n v="2013"/>
    <s v="2012/13"/>
    <n v="14278"/>
    <n v="29807"/>
    <n v="51425"/>
    <n v="0.93910000000000005"/>
    <m/>
    <m/>
    <m/>
    <n v="3.6600000000000001E-2"/>
  </r>
  <r>
    <x v="6"/>
    <s v="C-IV"/>
    <x v="0"/>
    <x v="1"/>
    <n v="2013"/>
    <s v="2012/13"/>
    <n v="2570"/>
    <n v="5004"/>
    <n v="6818"/>
    <n v="0.96989999999999998"/>
    <m/>
    <m/>
    <m/>
    <n v="3.6600000000000001E-2"/>
  </r>
  <r>
    <x v="7"/>
    <s v="C-IV"/>
    <x v="0"/>
    <x v="1"/>
    <n v="2013"/>
    <s v="2012/13"/>
    <n v="716"/>
    <n v="1820"/>
    <n v="4704"/>
    <n v="0.93420000000000003"/>
    <m/>
    <m/>
    <m/>
    <n v="3.6600000000000001E-2"/>
  </r>
  <r>
    <x v="8"/>
    <s v="CalWIN"/>
    <x v="0"/>
    <x v="1"/>
    <n v="2013"/>
    <s v="2012/13"/>
    <n v="33220"/>
    <n v="68857"/>
    <n v="146861"/>
    <n v="0.94650000000000001"/>
    <m/>
    <m/>
    <m/>
    <n v="4.1000000000000003E-3"/>
  </r>
  <r>
    <x v="9"/>
    <s v="C-IV"/>
    <x v="0"/>
    <x v="1"/>
    <n v="2013"/>
    <s v="2012/13"/>
    <n v="2581"/>
    <n v="5251"/>
    <n v="7881"/>
    <n v="1"/>
    <m/>
    <m/>
    <m/>
    <n v="3.6600000000000001E-2"/>
  </r>
  <r>
    <x v="10"/>
    <s v="C-IV"/>
    <x v="0"/>
    <x v="1"/>
    <n v="2013"/>
    <s v="2012/13"/>
    <n v="6386"/>
    <n v="11975"/>
    <n v="19303"/>
    <n v="0.97950000000000004"/>
    <m/>
    <m/>
    <m/>
    <n v="3.6600000000000001E-2"/>
  </r>
  <r>
    <x v="11"/>
    <s v="CalWIN"/>
    <x v="0"/>
    <x v="1"/>
    <n v="2013"/>
    <s v="2012/13"/>
    <n v="91393"/>
    <n v="219915"/>
    <n v="319858"/>
    <n v="0.96940000000000004"/>
    <m/>
    <m/>
    <m/>
    <n v="9.4999999999999998E-3"/>
  </r>
  <r>
    <x v="12"/>
    <s v="C-IV"/>
    <x v="0"/>
    <x v="1"/>
    <n v="2013"/>
    <s v="2012/13"/>
    <n v="1410"/>
    <n v="3555"/>
    <n v="7394"/>
    <n v="1"/>
    <m/>
    <m/>
    <m/>
    <n v="3.6600000000000001E-2"/>
  </r>
  <r>
    <x v="13"/>
    <s v="C-IV"/>
    <x v="0"/>
    <x v="1"/>
    <n v="2013"/>
    <s v="2012/13"/>
    <n v="8301"/>
    <n v="15689"/>
    <n v="27364"/>
    <n v="0.96509999999999996"/>
    <m/>
    <m/>
    <m/>
    <n v="3.6600000000000001E-2"/>
  </r>
  <r>
    <x v="14"/>
    <s v="C-IV"/>
    <x v="0"/>
    <x v="1"/>
    <n v="2013"/>
    <s v="2012/13"/>
    <n v="14424"/>
    <n v="36983"/>
    <n v="59249"/>
    <n v="1"/>
    <m/>
    <m/>
    <m/>
    <n v="3.6600000000000001E-2"/>
  </r>
  <r>
    <x v="15"/>
    <s v="C-IV"/>
    <x v="0"/>
    <x v="1"/>
    <n v="2013"/>
    <s v="2012/13"/>
    <n v="994"/>
    <n v="1992"/>
    <n v="3496"/>
    <n v="0.98780000000000001"/>
    <m/>
    <m/>
    <m/>
    <n v="3.6600000000000001E-2"/>
  </r>
  <r>
    <x v="16"/>
    <s v="C-IV"/>
    <x v="0"/>
    <x v="1"/>
    <n v="2013"/>
    <s v="2012/13"/>
    <n v="59233"/>
    <n v="144045"/>
    <n v="242368"/>
    <n v="0.97470000000000001"/>
    <m/>
    <m/>
    <m/>
    <n v="2.3199999999999998E-2"/>
  </r>
  <r>
    <x v="17"/>
    <s v="C-IV"/>
    <x v="0"/>
    <x v="1"/>
    <n v="2013"/>
    <s v="2012/13"/>
    <n v="9824"/>
    <n v="23337"/>
    <n v="36323"/>
    <n v="0.98829999999999996"/>
    <m/>
    <m/>
    <m/>
    <n v="3.6600000000000001E-2"/>
  </r>
  <r>
    <x v="18"/>
    <s v="C-IV"/>
    <x v="0"/>
    <x v="1"/>
    <n v="2013"/>
    <s v="2012/13"/>
    <n v="5134"/>
    <n v="10232"/>
    <n v="17917"/>
    <n v="0.94140000000000001"/>
    <m/>
    <m/>
    <m/>
    <n v="3.6600000000000001E-2"/>
  </r>
  <r>
    <x v="19"/>
    <s v="C-IV"/>
    <x v="0"/>
    <x v="1"/>
    <n v="2013"/>
    <s v="2012/13"/>
    <n v="1410"/>
    <n v="2939"/>
    <n v="4864"/>
    <n v="0.97060000000000002"/>
    <m/>
    <m/>
    <m/>
    <n v="3.6600000000000001E-2"/>
  </r>
  <r>
    <x v="20"/>
    <s v="LRS"/>
    <x v="0"/>
    <x v="1"/>
    <n v="2013"/>
    <s v="2012/13"/>
    <n v="546975"/>
    <n v="1133944"/>
    <n v="2417379"/>
    <n v="0.95730000000000004"/>
    <m/>
    <m/>
    <m/>
    <n v="1.67E-2"/>
  </r>
  <r>
    <x v="21"/>
    <s v="C-IV"/>
    <x v="0"/>
    <x v="1"/>
    <n v="2013"/>
    <s v="2012/13"/>
    <n v="10502"/>
    <n v="26692"/>
    <n v="46329"/>
    <n v="0.96140000000000003"/>
    <m/>
    <m/>
    <m/>
    <n v="3.6600000000000001E-2"/>
  </r>
  <r>
    <x v="22"/>
    <s v="C-IV"/>
    <x v="0"/>
    <x v="1"/>
    <n v="2013"/>
    <s v="2012/13"/>
    <n v="5562"/>
    <n v="9420"/>
    <n v="22845"/>
    <n v="0.9446"/>
    <m/>
    <m/>
    <m/>
    <n v="3.6600000000000001E-2"/>
  </r>
  <r>
    <x v="23"/>
    <s v="C-IV"/>
    <x v="0"/>
    <x v="1"/>
    <n v="2013"/>
    <s v="2012/13"/>
    <n v="893"/>
    <n v="1837"/>
    <n v="2902"/>
    <n v="0.89659999999999995"/>
    <m/>
    <m/>
    <m/>
    <n v="3.6600000000000001E-2"/>
  </r>
  <r>
    <x v="24"/>
    <s v="C-IV"/>
    <x v="0"/>
    <x v="1"/>
    <n v="2013"/>
    <s v="2012/13"/>
    <n v="7117"/>
    <n v="13483"/>
    <n v="23445"/>
    <n v="0.99399999999999999"/>
    <m/>
    <m/>
    <m/>
    <n v="3.6600000000000001E-2"/>
  </r>
  <r>
    <x v="25"/>
    <s v="C-IV"/>
    <x v="0"/>
    <x v="1"/>
    <n v="2013"/>
    <s v="2012/13"/>
    <n v="22570"/>
    <n v="55147"/>
    <n v="86135"/>
    <n v="0.98640000000000005"/>
    <m/>
    <m/>
    <m/>
    <n v="5.3E-3"/>
  </r>
  <r>
    <x v="26"/>
    <s v="C-IV"/>
    <x v="0"/>
    <x v="1"/>
    <n v="2013"/>
    <s v="2012/13"/>
    <n v="425"/>
    <n v="965"/>
    <n v="2037"/>
    <n v="1"/>
    <m/>
    <m/>
    <m/>
    <n v="3.6600000000000001E-2"/>
  </r>
  <r>
    <x v="27"/>
    <s v="C-IV"/>
    <x v="0"/>
    <x v="1"/>
    <n v="2013"/>
    <s v="2012/13"/>
    <n v="414"/>
    <n v="703"/>
    <n v="1469"/>
    <n v="0.91180000000000005"/>
    <m/>
    <m/>
    <m/>
    <n v="3.6600000000000001E-2"/>
  </r>
  <r>
    <x v="28"/>
    <s v="C-IV"/>
    <x v="0"/>
    <x v="1"/>
    <n v="2013"/>
    <s v="2012/13"/>
    <n v="20885"/>
    <n v="48096"/>
    <n v="98375"/>
    <n v="0.99850000000000005"/>
    <m/>
    <m/>
    <m/>
    <n v="0"/>
  </r>
  <r>
    <x v="29"/>
    <s v="C-IV"/>
    <x v="0"/>
    <x v="1"/>
    <n v="2013"/>
    <s v="2012/13"/>
    <n v="3344"/>
    <n v="7165"/>
    <n v="17034"/>
    <n v="0.73270000000000002"/>
    <m/>
    <m/>
    <m/>
    <n v="3.6600000000000001E-2"/>
  </r>
  <r>
    <x v="30"/>
    <s v="C-IV"/>
    <x v="0"/>
    <x v="1"/>
    <n v="2013"/>
    <s v="2012/13"/>
    <n v="3872"/>
    <n v="7389"/>
    <n v="11695"/>
    <n v="0.99260000000000004"/>
    <m/>
    <m/>
    <m/>
    <n v="3.6600000000000001E-2"/>
  </r>
  <r>
    <x v="31"/>
    <s v="CalWIN"/>
    <x v="0"/>
    <x v="1"/>
    <n v="2013"/>
    <s v="2012/13"/>
    <n v="102785"/>
    <n v="227792"/>
    <n v="499517"/>
    <n v="0.99780000000000002"/>
    <m/>
    <m/>
    <m/>
    <n v="1.1900000000000001E-2"/>
  </r>
  <r>
    <x v="32"/>
    <s v="CalWIN"/>
    <x v="0"/>
    <x v="1"/>
    <n v="2013"/>
    <s v="2012/13"/>
    <n v="8299"/>
    <n v="17706"/>
    <n v="31548"/>
    <n v="0.98899999999999999"/>
    <m/>
    <m/>
    <m/>
    <n v="3.6600000000000001E-2"/>
  </r>
  <r>
    <x v="33"/>
    <s v="C-IV"/>
    <x v="0"/>
    <x v="1"/>
    <n v="2013"/>
    <s v="2012/13"/>
    <n v="815"/>
    <n v="1759"/>
    <n v="3314"/>
    <n v="0.91890000000000005"/>
    <m/>
    <m/>
    <m/>
    <n v="3.6600000000000001E-2"/>
  </r>
  <r>
    <x v="34"/>
    <s v="C-IV"/>
    <x v="0"/>
    <x v="1"/>
    <n v="2013"/>
    <s v="2012/13"/>
    <n v="114341"/>
    <n v="276891"/>
    <n v="445664"/>
    <n v="0.99690000000000001"/>
    <m/>
    <m/>
    <m/>
    <n v="2.1399999999999999E-2"/>
  </r>
  <r>
    <x v="35"/>
    <s v="CalWIN"/>
    <x v="0"/>
    <x v="1"/>
    <n v="2013"/>
    <s v="2012/13"/>
    <n v="93843"/>
    <n v="210145"/>
    <n v="329691"/>
    <n v="0.99"/>
    <m/>
    <m/>
    <m/>
    <n v="8.2000000000000007E-3"/>
  </r>
  <r>
    <x v="36"/>
    <s v="C-IV"/>
    <x v="0"/>
    <x v="1"/>
    <n v="2013"/>
    <s v="2012/13"/>
    <n v="2710"/>
    <n v="6390"/>
    <n v="10502"/>
    <n v="0.98419999999999996"/>
    <m/>
    <m/>
    <m/>
    <n v="3.6600000000000001E-2"/>
  </r>
  <r>
    <x v="37"/>
    <s v="C-IV"/>
    <x v="0"/>
    <x v="1"/>
    <n v="2013"/>
    <s v="2012/13"/>
    <n v="156747"/>
    <n v="368618"/>
    <n v="518014"/>
    <n v="0.99939999999999996"/>
    <m/>
    <m/>
    <m/>
    <n v="8.0000000000000002E-3"/>
  </r>
  <r>
    <x v="38"/>
    <s v="CalWIN"/>
    <x v="0"/>
    <x v="1"/>
    <n v="2013"/>
    <s v="2012/13"/>
    <n v="116389"/>
    <n v="253991"/>
    <n v="490268"/>
    <n v="0.96879999999999999"/>
    <m/>
    <m/>
    <m/>
    <n v="3.7900000000000003E-2"/>
  </r>
  <r>
    <x v="39"/>
    <s v="CalWIN"/>
    <x v="0"/>
    <x v="1"/>
    <n v="2013"/>
    <s v="2012/13"/>
    <n v="32190"/>
    <n v="50440"/>
    <n v="142119"/>
    <n v="0.97599999999999998"/>
    <m/>
    <m/>
    <m/>
    <n v="2.58E-2"/>
  </r>
  <r>
    <x v="40"/>
    <s v="C-IV"/>
    <x v="0"/>
    <x v="1"/>
    <n v="2013"/>
    <s v="2012/13"/>
    <n v="45591"/>
    <n v="110995"/>
    <n v="183568"/>
    <n v="0.98729999999999996"/>
    <m/>
    <m/>
    <m/>
    <n v="2.3E-2"/>
  </r>
  <r>
    <x v="41"/>
    <s v="CalWIN"/>
    <x v="0"/>
    <x v="1"/>
    <n v="2013"/>
    <s v="2012/13"/>
    <n v="9090"/>
    <n v="17743"/>
    <n v="33922"/>
    <n v="0.98350000000000004"/>
    <m/>
    <m/>
    <m/>
    <n v="3.6600000000000001E-2"/>
  </r>
  <r>
    <x v="42"/>
    <s v="CalWIN"/>
    <x v="0"/>
    <x v="1"/>
    <n v="2013"/>
    <s v="2012/13"/>
    <n v="13784"/>
    <n v="28487"/>
    <n v="85513"/>
    <n v="0.62180000000000002"/>
    <m/>
    <m/>
    <m/>
    <n v="3.6600000000000001E-2"/>
  </r>
  <r>
    <x v="43"/>
    <s v="CalWIN"/>
    <x v="0"/>
    <x v="1"/>
    <n v="2013"/>
    <s v="2012/13"/>
    <n v="14689"/>
    <n v="33164"/>
    <n v="82298"/>
    <n v="0.95379999999999998"/>
    <m/>
    <m/>
    <m/>
    <n v="3.6600000000000001E-2"/>
  </r>
  <r>
    <x v="44"/>
    <s v="CalWIN"/>
    <x v="0"/>
    <x v="1"/>
    <n v="2013"/>
    <s v="2012/13"/>
    <n v="50852"/>
    <n v="108748"/>
    <n v="283546"/>
    <n v="0.87829999999999997"/>
    <m/>
    <m/>
    <m/>
    <n v="1.6799999999999999E-2"/>
  </r>
  <r>
    <x v="45"/>
    <s v="CalWIN"/>
    <x v="0"/>
    <x v="1"/>
    <n v="2013"/>
    <s v="2012/13"/>
    <n v="11632"/>
    <n v="23021"/>
    <n v="43171"/>
    <n v="0.81530000000000002"/>
    <m/>
    <m/>
    <m/>
    <n v="3.6600000000000001E-2"/>
  </r>
  <r>
    <x v="46"/>
    <s v="C-IV"/>
    <x v="0"/>
    <x v="1"/>
    <n v="2013"/>
    <s v="2012/13"/>
    <n v="11900"/>
    <n v="23749"/>
    <n v="40776"/>
    <n v="0.93359999999999999"/>
    <m/>
    <m/>
    <m/>
    <n v="3.6600000000000001E-2"/>
  </r>
  <r>
    <x v="47"/>
    <s v="C-IV"/>
    <x v="0"/>
    <x v="1"/>
    <n v="2013"/>
    <s v="2012/13"/>
    <n v="165"/>
    <n v="314"/>
    <n v="521"/>
    <n v="0.91669999999999996"/>
    <m/>
    <m/>
    <m/>
    <n v="3.6600000000000001E-2"/>
  </r>
  <r>
    <x v="48"/>
    <s v="C-IV"/>
    <x v="0"/>
    <x v="1"/>
    <n v="2013"/>
    <s v="2012/13"/>
    <n v="2862"/>
    <n v="6426"/>
    <n v="10970"/>
    <n v="1"/>
    <m/>
    <m/>
    <m/>
    <n v="3.6600000000000001E-2"/>
  </r>
  <r>
    <x v="49"/>
    <s v="CalWIN"/>
    <x v="0"/>
    <x v="1"/>
    <n v="2013"/>
    <s v="2012/13"/>
    <n v="20595"/>
    <n v="41335"/>
    <n v="70101"/>
    <n v="0.92610000000000003"/>
    <m/>
    <m/>
    <m/>
    <n v="3.6200000000000003E-2"/>
  </r>
  <r>
    <x v="50"/>
    <s v="CalWIN"/>
    <x v="0"/>
    <x v="1"/>
    <n v="2013"/>
    <s v="2012/13"/>
    <n v="24176"/>
    <n v="40348"/>
    <n v="65769"/>
    <n v="0.9405"/>
    <m/>
    <m/>
    <m/>
    <n v="3.6600000000000001E-2"/>
  </r>
  <r>
    <x v="51"/>
    <s v="C-IV"/>
    <x v="0"/>
    <x v="1"/>
    <n v="2013"/>
    <s v="2012/13"/>
    <n v="41147"/>
    <n v="90507"/>
    <n v="138552"/>
    <n v="0.98599999999999999"/>
    <m/>
    <m/>
    <m/>
    <n v="7.1999999999999998E-3"/>
  </r>
  <r>
    <x v="52"/>
    <s v="C-IV"/>
    <x v="0"/>
    <x v="1"/>
    <n v="2013"/>
    <s v="2012/13"/>
    <n v="5125"/>
    <n v="12365"/>
    <n v="23778"/>
    <n v="0.96389999999999998"/>
    <m/>
    <m/>
    <m/>
    <n v="3.6600000000000001E-2"/>
  </r>
  <r>
    <x v="53"/>
    <s v="C-IV"/>
    <x v="0"/>
    <x v="1"/>
    <n v="2013"/>
    <s v="2012/13"/>
    <n v="4205"/>
    <n v="9737"/>
    <n v="17463"/>
    <n v="0.96109999999999995"/>
    <m/>
    <m/>
    <m/>
    <n v="3.6600000000000001E-2"/>
  </r>
  <r>
    <x v="54"/>
    <s v="C-IV"/>
    <x v="0"/>
    <x v="1"/>
    <n v="2013"/>
    <s v="2012/13"/>
    <n v="803"/>
    <n v="1613"/>
    <n v="2836"/>
    <n v="0.94230000000000003"/>
    <m/>
    <m/>
    <m/>
    <n v="3.6600000000000001E-2"/>
  </r>
  <r>
    <x v="55"/>
    <s v="CalWIN"/>
    <x v="0"/>
    <x v="1"/>
    <n v="2013"/>
    <s v="2012/13"/>
    <n v="46318"/>
    <n v="114115"/>
    <n v="171681"/>
    <n v="1"/>
    <m/>
    <m/>
    <m/>
    <n v="8.4199999999999997E-2"/>
  </r>
  <r>
    <x v="56"/>
    <s v="C-IV"/>
    <x v="0"/>
    <x v="1"/>
    <n v="2013"/>
    <s v="2012/13"/>
    <n v="2836"/>
    <n v="5253"/>
    <n v="8302"/>
    <n v="0.95430000000000004"/>
    <m/>
    <m/>
    <m/>
    <n v="3.6600000000000001E-2"/>
  </r>
  <r>
    <x v="57"/>
    <s v="CalWIN"/>
    <x v="0"/>
    <x v="1"/>
    <n v="2013"/>
    <s v="2012/13"/>
    <n v="32230"/>
    <n v="66999"/>
    <n v="125396"/>
    <n v="0.98080000000000001"/>
    <m/>
    <m/>
    <m/>
    <n v="7.4000000000000003E-3"/>
  </r>
  <r>
    <x v="58"/>
    <s v="CalWIN"/>
    <x v="0"/>
    <x v="1"/>
    <n v="2013"/>
    <s v="2012/13"/>
    <n v="7886"/>
    <n v="16966"/>
    <n v="31349"/>
    <n v="0.7671"/>
    <m/>
    <m/>
    <m/>
    <n v="3.6600000000000001E-2"/>
  </r>
  <r>
    <x v="59"/>
    <s v="C-IV"/>
    <x v="0"/>
    <x v="1"/>
    <n v="2013"/>
    <s v="2012/13"/>
    <n v="5679"/>
    <n v="12871"/>
    <n v="20314"/>
    <n v="0.97009999999999996"/>
    <m/>
    <m/>
    <m/>
    <n v="3.6600000000000001E-2"/>
  </r>
  <r>
    <x v="0"/>
    <s v="n/a"/>
    <x v="1"/>
    <x v="1"/>
    <n v="2013"/>
    <s v="2012/13"/>
    <m/>
    <m/>
    <m/>
    <m/>
    <m/>
    <m/>
    <n v="0.254"/>
    <n v="5.3999999999999999E-2"/>
  </r>
  <r>
    <x v="1"/>
    <s v="n/a"/>
    <x v="1"/>
    <x v="1"/>
    <n v="2013"/>
    <s v="2012/13"/>
    <n v="1906946"/>
    <n v="4187279"/>
    <n v="7917844"/>
    <n v="0.96260000000000001"/>
    <m/>
    <m/>
    <m/>
    <n v="2.93E-2"/>
  </r>
  <r>
    <x v="2"/>
    <s v="CalWIN"/>
    <x v="1"/>
    <x v="1"/>
    <n v="2013"/>
    <s v="2012/13"/>
    <n v="62700"/>
    <n v="126147"/>
    <n v="264827"/>
    <n v="0.89590000000000003"/>
    <m/>
    <m/>
    <m/>
    <n v="3.8800000000000001E-2"/>
  </r>
  <r>
    <x v="3"/>
    <s v="C-IV"/>
    <x v="1"/>
    <x v="1"/>
    <n v="2013"/>
    <s v="2012/13"/>
    <n v="81"/>
    <n v="145"/>
    <n v="200"/>
    <n v="1"/>
    <m/>
    <m/>
    <m/>
    <n v="4.7300000000000002E-2"/>
  </r>
  <r>
    <x v="4"/>
    <s v="C-IV"/>
    <x v="1"/>
    <x v="1"/>
    <n v="2013"/>
    <s v="2012/13"/>
    <n v="1711"/>
    <n v="3284"/>
    <n v="4510"/>
    <n v="0.96740000000000004"/>
    <m/>
    <m/>
    <m/>
    <n v="4.7300000000000002E-2"/>
  </r>
  <r>
    <x v="5"/>
    <s v="C-IV"/>
    <x v="1"/>
    <x v="1"/>
    <n v="2013"/>
    <s v="2012/13"/>
    <n v="14285"/>
    <n v="29751"/>
    <n v="51438"/>
    <n v="0.93340000000000001"/>
    <m/>
    <m/>
    <m/>
    <n v="4.7300000000000002E-2"/>
  </r>
  <r>
    <x v="6"/>
    <s v="C-IV"/>
    <x v="1"/>
    <x v="1"/>
    <n v="2013"/>
    <s v="2012/13"/>
    <n v="2596"/>
    <n v="5065"/>
    <n v="6847"/>
    <n v="0.97919999999999996"/>
    <m/>
    <m/>
    <m/>
    <n v="4.7300000000000002E-2"/>
  </r>
  <r>
    <x v="7"/>
    <s v="C-IV"/>
    <x v="1"/>
    <x v="1"/>
    <n v="2013"/>
    <s v="2012/13"/>
    <n v="722"/>
    <n v="1828"/>
    <n v="4764"/>
    <n v="1"/>
    <m/>
    <m/>
    <m/>
    <n v="4.7300000000000002E-2"/>
  </r>
  <r>
    <x v="8"/>
    <s v="CalWIN"/>
    <x v="1"/>
    <x v="1"/>
    <n v="2013"/>
    <s v="2012/13"/>
    <n v="32905"/>
    <n v="68497"/>
    <n v="147471"/>
    <n v="0.94950000000000001"/>
    <m/>
    <m/>
    <m/>
    <n v="1.3599999999999999E-2"/>
  </r>
  <r>
    <x v="9"/>
    <s v="C-IV"/>
    <x v="1"/>
    <x v="1"/>
    <n v="2013"/>
    <s v="2012/13"/>
    <n v="2562"/>
    <n v="5196"/>
    <n v="7880"/>
    <n v="1"/>
    <m/>
    <m/>
    <m/>
    <n v="4.7300000000000002E-2"/>
  </r>
  <r>
    <x v="10"/>
    <s v="C-IV"/>
    <x v="1"/>
    <x v="1"/>
    <n v="2013"/>
    <s v="2012/13"/>
    <n v="6353"/>
    <n v="11985"/>
    <n v="19393"/>
    <n v="0.99319999999999997"/>
    <m/>
    <m/>
    <m/>
    <n v="4.7300000000000002E-2"/>
  </r>
  <r>
    <x v="11"/>
    <s v="CalWIN"/>
    <x v="1"/>
    <x v="1"/>
    <n v="2013"/>
    <s v="2012/13"/>
    <n v="91277"/>
    <n v="220920"/>
    <n v="320533"/>
    <n v="0.9647"/>
    <m/>
    <m/>
    <m/>
    <n v="7.7000000000000002E-3"/>
  </r>
  <r>
    <x v="12"/>
    <s v="C-IV"/>
    <x v="1"/>
    <x v="1"/>
    <n v="2013"/>
    <s v="2012/13"/>
    <n v="1418"/>
    <n v="3541"/>
    <n v="7476"/>
    <n v="1"/>
    <m/>
    <m/>
    <m/>
    <n v="4.7300000000000002E-2"/>
  </r>
  <r>
    <x v="13"/>
    <s v="C-IV"/>
    <x v="1"/>
    <x v="1"/>
    <n v="2013"/>
    <s v="2012/13"/>
    <n v="8236"/>
    <n v="15586"/>
    <n v="27341"/>
    <n v="0.97670000000000001"/>
    <m/>
    <m/>
    <m/>
    <n v="4.7300000000000002E-2"/>
  </r>
  <r>
    <x v="14"/>
    <s v="C-IV"/>
    <x v="1"/>
    <x v="1"/>
    <n v="2013"/>
    <s v="2012/13"/>
    <n v="14201"/>
    <n v="36510"/>
    <n v="59252"/>
    <n v="1"/>
    <m/>
    <m/>
    <m/>
    <n v="4.7300000000000002E-2"/>
  </r>
  <r>
    <x v="15"/>
    <s v="C-IV"/>
    <x v="1"/>
    <x v="1"/>
    <n v="2013"/>
    <s v="2012/13"/>
    <n v="987"/>
    <n v="1998"/>
    <n v="3513"/>
    <n v="0.97919999999999996"/>
    <m/>
    <m/>
    <m/>
    <n v="4.7300000000000002E-2"/>
  </r>
  <r>
    <x v="16"/>
    <s v="C-IV"/>
    <x v="1"/>
    <x v="1"/>
    <n v="2013"/>
    <s v="2012/13"/>
    <n v="59181"/>
    <n v="143973"/>
    <n v="243998"/>
    <n v="0.98209999999999997"/>
    <m/>
    <m/>
    <m/>
    <n v="1.8700000000000001E-2"/>
  </r>
  <r>
    <x v="17"/>
    <s v="C-IV"/>
    <x v="1"/>
    <x v="1"/>
    <n v="2013"/>
    <s v="2012/13"/>
    <n v="9895"/>
    <n v="23569"/>
    <n v="36607"/>
    <n v="0.98809999999999998"/>
    <m/>
    <m/>
    <m/>
    <n v="4.7300000000000002E-2"/>
  </r>
  <r>
    <x v="18"/>
    <s v="C-IV"/>
    <x v="1"/>
    <x v="1"/>
    <n v="2013"/>
    <s v="2012/13"/>
    <n v="5135"/>
    <n v="10261"/>
    <n v="18017"/>
    <n v="0.93059999999999998"/>
    <m/>
    <m/>
    <m/>
    <n v="4.7300000000000002E-2"/>
  </r>
  <r>
    <x v="19"/>
    <s v="C-IV"/>
    <x v="1"/>
    <x v="1"/>
    <n v="2013"/>
    <s v="2012/13"/>
    <n v="1407"/>
    <n v="2952"/>
    <n v="4843"/>
    <n v="0.98799999999999999"/>
    <m/>
    <m/>
    <m/>
    <n v="4.7300000000000002E-2"/>
  </r>
  <r>
    <x v="20"/>
    <s v="LRS"/>
    <x v="1"/>
    <x v="1"/>
    <n v="2013"/>
    <s v="2012/13"/>
    <n v="541728"/>
    <n v="1125938"/>
    <n v="2440292"/>
    <n v="0.9597"/>
    <m/>
    <m/>
    <m/>
    <n v="2.1999999999999999E-2"/>
  </r>
  <r>
    <x v="21"/>
    <s v="C-IV"/>
    <x v="1"/>
    <x v="1"/>
    <n v="2013"/>
    <s v="2012/13"/>
    <n v="10572"/>
    <n v="26846"/>
    <n v="46577"/>
    <n v="0.96150000000000002"/>
    <m/>
    <m/>
    <m/>
    <n v="4.7300000000000002E-2"/>
  </r>
  <r>
    <x v="22"/>
    <s v="C-IV"/>
    <x v="1"/>
    <x v="1"/>
    <n v="2013"/>
    <s v="2012/13"/>
    <n v="5538"/>
    <n v="9391"/>
    <n v="22999"/>
    <n v="0.94789999999999996"/>
    <m/>
    <m/>
    <m/>
    <n v="4.7300000000000002E-2"/>
  </r>
  <r>
    <x v="23"/>
    <s v="C-IV"/>
    <x v="1"/>
    <x v="1"/>
    <n v="2013"/>
    <s v="2012/13"/>
    <n v="902"/>
    <n v="1838"/>
    <n v="2874"/>
    <n v="0.87180000000000002"/>
    <m/>
    <m/>
    <m/>
    <n v="4.7300000000000002E-2"/>
  </r>
  <r>
    <x v="24"/>
    <s v="C-IV"/>
    <x v="1"/>
    <x v="1"/>
    <n v="2013"/>
    <s v="2012/13"/>
    <n v="7005"/>
    <n v="13283"/>
    <n v="23597"/>
    <n v="0.98729999999999996"/>
    <m/>
    <m/>
    <m/>
    <n v="4.7300000000000002E-2"/>
  </r>
  <r>
    <x v="25"/>
    <s v="C-IV"/>
    <x v="1"/>
    <x v="1"/>
    <n v="2013"/>
    <s v="2012/13"/>
    <n v="22710"/>
    <n v="55670"/>
    <n v="87003"/>
    <n v="0.99160000000000004"/>
    <m/>
    <m/>
    <m/>
    <n v="3.8999999999999998E-3"/>
  </r>
  <r>
    <x v="26"/>
    <s v="C-IV"/>
    <x v="1"/>
    <x v="1"/>
    <n v="2013"/>
    <s v="2012/13"/>
    <n v="439"/>
    <n v="985"/>
    <n v="1994"/>
    <n v="1"/>
    <m/>
    <m/>
    <m/>
    <n v="4.7300000000000002E-2"/>
  </r>
  <r>
    <x v="27"/>
    <s v="C-IV"/>
    <x v="1"/>
    <x v="1"/>
    <n v="2013"/>
    <s v="2012/13"/>
    <n v="359"/>
    <n v="625"/>
    <n v="1450"/>
    <n v="1"/>
    <m/>
    <m/>
    <m/>
    <n v="4.7300000000000002E-2"/>
  </r>
  <r>
    <x v="28"/>
    <s v="C-IV"/>
    <x v="1"/>
    <x v="1"/>
    <n v="2013"/>
    <s v="2012/13"/>
    <n v="21515"/>
    <n v="49670"/>
    <n v="99635"/>
    <n v="0.99919999999999998"/>
    <m/>
    <m/>
    <m/>
    <n v="4.3E-3"/>
  </r>
  <r>
    <x v="29"/>
    <s v="C-IV"/>
    <x v="1"/>
    <x v="1"/>
    <n v="2013"/>
    <s v="2012/13"/>
    <n v="3367"/>
    <n v="7194"/>
    <n v="17164"/>
    <n v="0.62009999999999998"/>
    <m/>
    <m/>
    <m/>
    <n v="4.7300000000000002E-2"/>
  </r>
  <r>
    <x v="30"/>
    <s v="C-IV"/>
    <x v="1"/>
    <x v="1"/>
    <n v="2013"/>
    <s v="2012/13"/>
    <n v="3829"/>
    <n v="7303"/>
    <n v="11748"/>
    <n v="1"/>
    <m/>
    <m/>
    <m/>
    <n v="4.7300000000000002E-2"/>
  </r>
  <r>
    <x v="31"/>
    <s v="CalWIN"/>
    <x v="1"/>
    <x v="1"/>
    <n v="2013"/>
    <s v="2012/13"/>
    <n v="102604"/>
    <n v="228800"/>
    <n v="501628"/>
    <n v="0.997"/>
    <m/>
    <m/>
    <m/>
    <n v="1.3599999999999999E-2"/>
  </r>
  <r>
    <x v="32"/>
    <s v="CalWIN"/>
    <x v="1"/>
    <x v="1"/>
    <n v="2013"/>
    <s v="2012/13"/>
    <n v="8216"/>
    <n v="17727"/>
    <n v="31721"/>
    <n v="0.99470000000000003"/>
    <m/>
    <m/>
    <m/>
    <n v="4.7300000000000002E-2"/>
  </r>
  <r>
    <x v="33"/>
    <s v="C-IV"/>
    <x v="1"/>
    <x v="1"/>
    <n v="2013"/>
    <s v="2012/13"/>
    <n v="806"/>
    <n v="1722"/>
    <n v="3274"/>
    <n v="0.98040000000000005"/>
    <m/>
    <m/>
    <m/>
    <n v="4.7300000000000002E-2"/>
  </r>
  <r>
    <x v="34"/>
    <s v="C-IV"/>
    <x v="1"/>
    <x v="1"/>
    <n v="2013"/>
    <s v="2012/13"/>
    <n v="113551"/>
    <n v="275073"/>
    <n v="449607"/>
    <n v="0.99790000000000001"/>
    <m/>
    <m/>
    <m/>
    <n v="2.47E-2"/>
  </r>
  <r>
    <x v="35"/>
    <s v="CalWIN"/>
    <x v="1"/>
    <x v="1"/>
    <n v="2013"/>
    <s v="2012/13"/>
    <n v="93100"/>
    <n v="209570"/>
    <n v="331052"/>
    <n v="0.97899999999999998"/>
    <m/>
    <m/>
    <m/>
    <n v="6.6E-3"/>
  </r>
  <r>
    <x v="36"/>
    <s v="C-IV"/>
    <x v="1"/>
    <x v="1"/>
    <n v="2013"/>
    <s v="2012/13"/>
    <n v="2721"/>
    <n v="6384"/>
    <n v="10665"/>
    <n v="0.92859999999999998"/>
    <m/>
    <m/>
    <m/>
    <n v="4.7300000000000002E-2"/>
  </r>
  <r>
    <x v="37"/>
    <s v="C-IV"/>
    <x v="1"/>
    <x v="1"/>
    <n v="2013"/>
    <s v="2012/13"/>
    <n v="156822"/>
    <n v="369096"/>
    <n v="522251"/>
    <n v="0.999"/>
    <m/>
    <m/>
    <m/>
    <n v="9.4999999999999998E-3"/>
  </r>
  <r>
    <x v="38"/>
    <s v="CalWIN"/>
    <x v="1"/>
    <x v="1"/>
    <n v="2013"/>
    <s v="2012/13"/>
    <n v="116731"/>
    <n v="255302"/>
    <n v="493102"/>
    <n v="0.96909999999999996"/>
    <m/>
    <m/>
    <m/>
    <n v="3.4500000000000003E-2"/>
  </r>
  <r>
    <x v="39"/>
    <s v="CalWIN"/>
    <x v="1"/>
    <x v="1"/>
    <n v="2013"/>
    <s v="2012/13"/>
    <n v="32279"/>
    <n v="50454"/>
    <n v="142189"/>
    <n v="0.98080000000000001"/>
    <m/>
    <m/>
    <m/>
    <n v="4.2099999999999999E-2"/>
  </r>
  <r>
    <x v="40"/>
    <s v="C-IV"/>
    <x v="1"/>
    <x v="1"/>
    <n v="2013"/>
    <s v="2012/13"/>
    <n v="45921"/>
    <n v="111710"/>
    <n v="184599"/>
    <n v="0.98229999999999995"/>
    <m/>
    <m/>
    <m/>
    <n v="3.8699999999999998E-2"/>
  </r>
  <r>
    <x v="41"/>
    <s v="CalWIN"/>
    <x v="1"/>
    <x v="1"/>
    <n v="2013"/>
    <s v="2012/13"/>
    <n v="9097"/>
    <n v="17920"/>
    <n v="34213"/>
    <n v="0.96040000000000003"/>
    <m/>
    <m/>
    <m/>
    <n v="4.7300000000000002E-2"/>
  </r>
  <r>
    <x v="42"/>
    <s v="CalWIN"/>
    <x v="1"/>
    <x v="1"/>
    <n v="2013"/>
    <s v="2012/13"/>
    <n v="13556"/>
    <n v="28220"/>
    <n v="85955"/>
    <n v="0.6492"/>
    <m/>
    <m/>
    <m/>
    <n v="4.7300000000000002E-2"/>
  </r>
  <r>
    <x v="43"/>
    <s v="CalWIN"/>
    <x v="1"/>
    <x v="1"/>
    <n v="2013"/>
    <s v="2012/13"/>
    <n v="15000"/>
    <n v="33942"/>
    <n v="83190"/>
    <n v="0.69869999999999999"/>
    <m/>
    <m/>
    <m/>
    <n v="4.7300000000000002E-2"/>
  </r>
  <r>
    <x v="44"/>
    <s v="CalWIN"/>
    <x v="1"/>
    <x v="1"/>
    <n v="2013"/>
    <s v="2012/13"/>
    <n v="51270"/>
    <n v="109478"/>
    <n v="284953"/>
    <n v="0.95430000000000004"/>
    <m/>
    <m/>
    <m/>
    <n v="1.89E-2"/>
  </r>
  <r>
    <x v="45"/>
    <s v="CalWIN"/>
    <x v="1"/>
    <x v="1"/>
    <n v="2013"/>
    <s v="2012/13"/>
    <n v="11904"/>
    <n v="23504"/>
    <n v="43493"/>
    <n v="0.90239999999999998"/>
    <m/>
    <m/>
    <m/>
    <n v="4.7300000000000002E-2"/>
  </r>
  <r>
    <x v="46"/>
    <s v="C-IV"/>
    <x v="1"/>
    <x v="1"/>
    <n v="2013"/>
    <s v="2012/13"/>
    <n v="11765"/>
    <n v="23479"/>
    <n v="40714"/>
    <n v="0.92179999999999995"/>
    <m/>
    <m/>
    <m/>
    <n v="4.7300000000000002E-2"/>
  </r>
  <r>
    <x v="47"/>
    <s v="C-IV"/>
    <x v="1"/>
    <x v="1"/>
    <n v="2013"/>
    <s v="2012/13"/>
    <n v="163"/>
    <n v="319"/>
    <n v="534"/>
    <n v="1"/>
    <m/>
    <m/>
    <m/>
    <n v="4.7300000000000002E-2"/>
  </r>
  <r>
    <x v="48"/>
    <s v="C-IV"/>
    <x v="1"/>
    <x v="1"/>
    <n v="2013"/>
    <s v="2012/13"/>
    <n v="2899"/>
    <n v="6489"/>
    <n v="11018"/>
    <n v="1"/>
    <m/>
    <m/>
    <m/>
    <n v="4.7300000000000002E-2"/>
  </r>
  <r>
    <x v="49"/>
    <s v="CalWIN"/>
    <x v="1"/>
    <x v="1"/>
    <n v="2013"/>
    <s v="2012/13"/>
    <n v="20419"/>
    <n v="41296"/>
    <n v="70198"/>
    <n v="0.95020000000000004"/>
    <m/>
    <m/>
    <m/>
    <n v="3.6499999999999998E-2"/>
  </r>
  <r>
    <x v="50"/>
    <s v="CalWIN"/>
    <x v="1"/>
    <x v="1"/>
    <n v="2013"/>
    <s v="2012/13"/>
    <n v="18667"/>
    <n v="34862"/>
    <n v="66309"/>
    <n v="0.94569999999999999"/>
    <m/>
    <m/>
    <m/>
    <n v="4.7300000000000002E-2"/>
  </r>
  <r>
    <x v="51"/>
    <s v="C-IV"/>
    <x v="1"/>
    <x v="1"/>
    <n v="2013"/>
    <s v="2012/13"/>
    <n v="41018"/>
    <n v="90501"/>
    <n v="139295"/>
    <n v="0.97960000000000003"/>
    <m/>
    <m/>
    <m/>
    <n v="5.8999999999999999E-3"/>
  </r>
  <r>
    <x v="52"/>
    <s v="C-IV"/>
    <x v="1"/>
    <x v="1"/>
    <n v="2013"/>
    <s v="2012/13"/>
    <n v="5194"/>
    <n v="12520"/>
    <n v="23878"/>
    <n v="0.97860000000000003"/>
    <m/>
    <m/>
    <m/>
    <n v="4.7300000000000002E-2"/>
  </r>
  <r>
    <x v="53"/>
    <s v="C-IV"/>
    <x v="1"/>
    <x v="1"/>
    <n v="2013"/>
    <s v="2012/13"/>
    <n v="4173"/>
    <n v="9641"/>
    <n v="17541"/>
    <n v="0.93049999999999999"/>
    <m/>
    <m/>
    <m/>
    <n v="4.7300000000000002E-2"/>
  </r>
  <r>
    <x v="54"/>
    <s v="C-IV"/>
    <x v="1"/>
    <x v="1"/>
    <n v="2013"/>
    <s v="2012/13"/>
    <n v="776"/>
    <n v="1560"/>
    <n v="2786"/>
    <n v="1"/>
    <m/>
    <m/>
    <m/>
    <n v="4.7300000000000002E-2"/>
  </r>
  <r>
    <x v="55"/>
    <s v="CalWIN"/>
    <x v="1"/>
    <x v="1"/>
    <n v="2013"/>
    <s v="2012/13"/>
    <n v="46126"/>
    <n v="115113"/>
    <n v="172601"/>
    <n v="1"/>
    <m/>
    <m/>
    <m/>
    <n v="6.9699999999999998E-2"/>
  </r>
  <r>
    <x v="56"/>
    <s v="C-IV"/>
    <x v="1"/>
    <x v="1"/>
    <n v="2013"/>
    <s v="2012/13"/>
    <n v="2868"/>
    <n v="5296"/>
    <n v="8343"/>
    <n v="0.96020000000000005"/>
    <m/>
    <m/>
    <m/>
    <n v="4.7300000000000002E-2"/>
  </r>
  <r>
    <x v="57"/>
    <s v="CalWIN"/>
    <x v="1"/>
    <x v="1"/>
    <n v="2013"/>
    <s v="2012/13"/>
    <n v="32229"/>
    <n v="67619"/>
    <n v="126665"/>
    <n v="0.9738"/>
    <m/>
    <m/>
    <m/>
    <n v="8.8000000000000005E-3"/>
  </r>
  <r>
    <x v="58"/>
    <s v="CalWIN"/>
    <x v="1"/>
    <x v="1"/>
    <n v="2013"/>
    <s v="2012/13"/>
    <n v="7780"/>
    <n v="16873"/>
    <n v="31533"/>
    <n v="0.26250000000000001"/>
    <m/>
    <m/>
    <m/>
    <n v="4.7300000000000002E-2"/>
  </r>
  <r>
    <x v="59"/>
    <s v="C-IV"/>
    <x v="1"/>
    <x v="1"/>
    <n v="2013"/>
    <s v="2012/13"/>
    <n v="5675"/>
    <n v="12858"/>
    <n v="20294"/>
    <n v="1"/>
    <m/>
    <m/>
    <m/>
    <n v="4.7300000000000002E-2"/>
  </r>
  <r>
    <x v="0"/>
    <s v="n/a"/>
    <x v="2"/>
    <x v="1"/>
    <n v="2013"/>
    <s v="2012/13"/>
    <m/>
    <m/>
    <m/>
    <m/>
    <m/>
    <m/>
    <n v="0.254"/>
    <n v="5.3999999999999999E-2"/>
  </r>
  <r>
    <x v="1"/>
    <s v="n/a"/>
    <x v="2"/>
    <x v="1"/>
    <n v="2013"/>
    <s v="2012/13"/>
    <n v="1930552"/>
    <n v="4219861"/>
    <n v="8064682"/>
    <n v="0.96399999999999997"/>
    <m/>
    <m/>
    <m/>
    <n v="3.1099999999999999E-2"/>
  </r>
  <r>
    <x v="2"/>
    <s v="CalWIN"/>
    <x v="2"/>
    <x v="1"/>
    <n v="2013"/>
    <s v="2012/13"/>
    <n v="63220"/>
    <n v="126807"/>
    <n v="266597"/>
    <n v="0.89880000000000004"/>
    <m/>
    <m/>
    <m/>
    <n v="3.5999999999999997E-2"/>
  </r>
  <r>
    <x v="3"/>
    <s v="C-IV"/>
    <x v="2"/>
    <x v="1"/>
    <n v="2013"/>
    <s v="2012/13"/>
    <n v="82"/>
    <n v="138"/>
    <n v="192"/>
    <n v="1"/>
    <m/>
    <m/>
    <m/>
    <n v="5.9299999999999999E-2"/>
  </r>
  <r>
    <x v="4"/>
    <s v="C-IV"/>
    <x v="2"/>
    <x v="1"/>
    <n v="2013"/>
    <s v="2012/13"/>
    <n v="1723"/>
    <n v="3280"/>
    <n v="4553"/>
    <n v="0.96909999999999996"/>
    <m/>
    <m/>
    <m/>
    <n v="5.9299999999999999E-2"/>
  </r>
  <r>
    <x v="5"/>
    <s v="C-IV"/>
    <x v="2"/>
    <x v="1"/>
    <n v="2013"/>
    <s v="2012/13"/>
    <n v="14374"/>
    <n v="29829"/>
    <n v="51614"/>
    <n v="0.95169999999999999"/>
    <m/>
    <m/>
    <m/>
    <n v="5.9299999999999999E-2"/>
  </r>
  <r>
    <x v="6"/>
    <s v="C-IV"/>
    <x v="2"/>
    <x v="1"/>
    <n v="2013"/>
    <s v="2012/13"/>
    <n v="2593"/>
    <n v="5054"/>
    <n v="6870"/>
    <n v="0.98040000000000005"/>
    <m/>
    <m/>
    <m/>
    <n v="5.9299999999999999E-2"/>
  </r>
  <r>
    <x v="7"/>
    <s v="C-IV"/>
    <x v="2"/>
    <x v="1"/>
    <n v="2013"/>
    <s v="2012/13"/>
    <n v="736"/>
    <n v="1869"/>
    <n v="4846"/>
    <n v="0.97919999999999996"/>
    <m/>
    <m/>
    <m/>
    <n v="5.9299999999999999E-2"/>
  </r>
  <r>
    <x v="8"/>
    <s v="CalWIN"/>
    <x v="2"/>
    <x v="1"/>
    <n v="2013"/>
    <s v="2012/13"/>
    <n v="33308"/>
    <n v="69070"/>
    <n v="152392"/>
    <n v="0.95569999999999999"/>
    <m/>
    <m/>
    <m/>
    <n v="2.2800000000000001E-2"/>
  </r>
  <r>
    <x v="9"/>
    <s v="C-IV"/>
    <x v="2"/>
    <x v="1"/>
    <n v="2013"/>
    <s v="2012/13"/>
    <n v="2562"/>
    <n v="5182"/>
    <n v="7943"/>
    <n v="1"/>
    <m/>
    <m/>
    <m/>
    <n v="5.9299999999999999E-2"/>
  </r>
  <r>
    <x v="10"/>
    <s v="C-IV"/>
    <x v="2"/>
    <x v="1"/>
    <n v="2013"/>
    <s v="2012/13"/>
    <n v="6462"/>
    <n v="12043"/>
    <n v="19513"/>
    <n v="0.995"/>
    <m/>
    <m/>
    <m/>
    <n v="5.9299999999999999E-2"/>
  </r>
  <r>
    <x v="11"/>
    <s v="CalWIN"/>
    <x v="2"/>
    <x v="1"/>
    <n v="2013"/>
    <s v="2012/13"/>
    <n v="92109"/>
    <n v="221930"/>
    <n v="323456"/>
    <n v="0.96750000000000003"/>
    <m/>
    <m/>
    <m/>
    <n v="6.3E-3"/>
  </r>
  <r>
    <x v="12"/>
    <s v="C-IV"/>
    <x v="2"/>
    <x v="1"/>
    <n v="2013"/>
    <s v="2012/13"/>
    <n v="1431"/>
    <n v="3605"/>
    <n v="7568"/>
    <n v="1"/>
    <m/>
    <m/>
    <m/>
    <n v="5.9299999999999999E-2"/>
  </r>
  <r>
    <x v="13"/>
    <s v="C-IV"/>
    <x v="2"/>
    <x v="1"/>
    <n v="2013"/>
    <s v="2012/13"/>
    <n v="8425"/>
    <n v="15773"/>
    <n v="27597"/>
    <n v="0.98"/>
    <m/>
    <m/>
    <m/>
    <n v="5.9299999999999999E-2"/>
  </r>
  <r>
    <x v="14"/>
    <s v="C-IV"/>
    <x v="2"/>
    <x v="1"/>
    <n v="2013"/>
    <s v="2012/13"/>
    <n v="14190"/>
    <n v="36351"/>
    <n v="59138"/>
    <n v="1"/>
    <m/>
    <m/>
    <m/>
    <n v="5.9299999999999999E-2"/>
  </r>
  <r>
    <x v="15"/>
    <s v="C-IV"/>
    <x v="2"/>
    <x v="1"/>
    <n v="2013"/>
    <s v="2012/13"/>
    <n v="1010"/>
    <n v="2033"/>
    <n v="3501"/>
    <n v="0.98680000000000001"/>
    <m/>
    <m/>
    <m/>
    <n v="5.9299999999999999E-2"/>
  </r>
  <r>
    <x v="16"/>
    <s v="C-IV"/>
    <x v="2"/>
    <x v="1"/>
    <n v="2013"/>
    <s v="2012/13"/>
    <n v="59553"/>
    <n v="144903"/>
    <n v="252920"/>
    <n v="0.98760000000000003"/>
    <m/>
    <m/>
    <m/>
    <n v="2.75E-2"/>
  </r>
  <r>
    <x v="17"/>
    <s v="C-IV"/>
    <x v="2"/>
    <x v="1"/>
    <n v="2013"/>
    <s v="2012/13"/>
    <n v="10050"/>
    <n v="23748"/>
    <n v="39065"/>
    <n v="0.99419999999999997"/>
    <m/>
    <m/>
    <m/>
    <n v="5.9299999999999999E-2"/>
  </r>
  <r>
    <x v="18"/>
    <s v="C-IV"/>
    <x v="2"/>
    <x v="1"/>
    <n v="2013"/>
    <s v="2012/13"/>
    <n v="5137"/>
    <n v="10267"/>
    <n v="18181"/>
    <n v="0.95909999999999995"/>
    <m/>
    <m/>
    <m/>
    <n v="5.9299999999999999E-2"/>
  </r>
  <r>
    <x v="19"/>
    <s v="C-IV"/>
    <x v="2"/>
    <x v="1"/>
    <n v="2013"/>
    <s v="2012/13"/>
    <n v="1422"/>
    <n v="2987"/>
    <n v="4857"/>
    <n v="0.94620000000000004"/>
    <m/>
    <m/>
    <m/>
    <n v="5.9299999999999999E-2"/>
  </r>
  <r>
    <x v="20"/>
    <s v="LRS"/>
    <x v="2"/>
    <x v="1"/>
    <n v="2013"/>
    <s v="2012/13"/>
    <n v="549911"/>
    <n v="1138034"/>
    <n v="2473933"/>
    <n v="0.96230000000000004"/>
    <m/>
    <m/>
    <m/>
    <n v="2.4799999999999999E-2"/>
  </r>
  <r>
    <x v="21"/>
    <s v="C-IV"/>
    <x v="2"/>
    <x v="1"/>
    <n v="2013"/>
    <s v="2012/13"/>
    <n v="10709"/>
    <n v="27158"/>
    <n v="49140"/>
    <n v="0.97560000000000002"/>
    <m/>
    <m/>
    <m/>
    <n v="5.9299999999999999E-2"/>
  </r>
  <r>
    <x v="22"/>
    <s v="C-IV"/>
    <x v="2"/>
    <x v="1"/>
    <n v="2013"/>
    <s v="2012/13"/>
    <n v="5625"/>
    <n v="9507"/>
    <n v="23277"/>
    <n v="0.96950000000000003"/>
    <m/>
    <m/>
    <m/>
    <n v="5.9299999999999999E-2"/>
  </r>
  <r>
    <x v="23"/>
    <s v="C-IV"/>
    <x v="2"/>
    <x v="1"/>
    <n v="2013"/>
    <s v="2012/13"/>
    <n v="919"/>
    <n v="1857"/>
    <n v="2906"/>
    <n v="0.87760000000000005"/>
    <m/>
    <m/>
    <m/>
    <n v="5.9299999999999999E-2"/>
  </r>
  <r>
    <x v="24"/>
    <s v="C-IV"/>
    <x v="2"/>
    <x v="1"/>
    <n v="2013"/>
    <s v="2012/13"/>
    <n v="7039"/>
    <n v="13340"/>
    <n v="23670"/>
    <n v="0.98829999999999996"/>
    <m/>
    <m/>
    <m/>
    <n v="5.9299999999999999E-2"/>
  </r>
  <r>
    <x v="25"/>
    <s v="C-IV"/>
    <x v="2"/>
    <x v="1"/>
    <n v="2013"/>
    <s v="2012/13"/>
    <n v="22874"/>
    <n v="55866"/>
    <n v="87452"/>
    <n v="0.9899"/>
    <m/>
    <m/>
    <m/>
    <n v="3.2000000000000002E-3"/>
  </r>
  <r>
    <x v="26"/>
    <s v="C-IV"/>
    <x v="2"/>
    <x v="1"/>
    <n v="2013"/>
    <s v="2012/13"/>
    <n v="442"/>
    <n v="983"/>
    <n v="2012"/>
    <n v="1"/>
    <m/>
    <m/>
    <m/>
    <n v="5.9299999999999999E-2"/>
  </r>
  <r>
    <x v="27"/>
    <s v="C-IV"/>
    <x v="2"/>
    <x v="1"/>
    <n v="2013"/>
    <s v="2012/13"/>
    <n v="355"/>
    <n v="650"/>
    <n v="1480"/>
    <n v="0.96879999999999999"/>
    <m/>
    <m/>
    <m/>
    <n v="5.9299999999999999E-2"/>
  </r>
  <r>
    <x v="28"/>
    <s v="C-IV"/>
    <x v="2"/>
    <x v="1"/>
    <n v="2013"/>
    <s v="2012/13"/>
    <n v="21851"/>
    <n v="50341"/>
    <n v="115673"/>
    <n v="1"/>
    <m/>
    <m/>
    <m/>
    <n v="9.7000000000000003E-3"/>
  </r>
  <r>
    <x v="29"/>
    <s v="C-IV"/>
    <x v="2"/>
    <x v="1"/>
    <n v="2013"/>
    <s v="2012/13"/>
    <n v="3386"/>
    <n v="7150"/>
    <n v="17488"/>
    <n v="0.67920000000000003"/>
    <m/>
    <m/>
    <m/>
    <n v="5.9299999999999999E-2"/>
  </r>
  <r>
    <x v="30"/>
    <s v="C-IV"/>
    <x v="2"/>
    <x v="1"/>
    <n v="2013"/>
    <s v="2012/13"/>
    <n v="3853"/>
    <n v="7303"/>
    <n v="11823"/>
    <n v="1"/>
    <m/>
    <m/>
    <m/>
    <n v="5.9299999999999999E-2"/>
  </r>
  <r>
    <x v="31"/>
    <s v="CalWIN"/>
    <x v="2"/>
    <x v="1"/>
    <n v="2013"/>
    <s v="2012/13"/>
    <n v="103927"/>
    <n v="230763"/>
    <n v="508535"/>
    <n v="0.99550000000000005"/>
    <m/>
    <m/>
    <m/>
    <n v="1.55E-2"/>
  </r>
  <r>
    <x v="32"/>
    <s v="CalWIN"/>
    <x v="2"/>
    <x v="1"/>
    <n v="2013"/>
    <s v="2012/13"/>
    <n v="8349"/>
    <n v="17781"/>
    <n v="32124"/>
    <n v="0.99450000000000005"/>
    <m/>
    <m/>
    <m/>
    <n v="5.9299999999999999E-2"/>
  </r>
  <r>
    <x v="33"/>
    <s v="C-IV"/>
    <x v="2"/>
    <x v="1"/>
    <n v="2013"/>
    <s v="2012/13"/>
    <n v="805"/>
    <n v="1723"/>
    <n v="3290"/>
    <n v="0.92159999999999997"/>
    <m/>
    <m/>
    <m/>
    <n v="5.9299999999999999E-2"/>
  </r>
  <r>
    <x v="34"/>
    <s v="C-IV"/>
    <x v="2"/>
    <x v="1"/>
    <n v="2013"/>
    <s v="2012/13"/>
    <n v="114384"/>
    <n v="275970"/>
    <n v="455439"/>
    <n v="0.99719999999999998"/>
    <m/>
    <m/>
    <m/>
    <n v="3.1E-2"/>
  </r>
  <r>
    <x v="35"/>
    <s v="CalWIN"/>
    <x v="2"/>
    <x v="1"/>
    <n v="2013"/>
    <s v="2012/13"/>
    <n v="94052"/>
    <n v="210459"/>
    <n v="345300"/>
    <n v="0.97370000000000001"/>
    <m/>
    <m/>
    <m/>
    <n v="5.4000000000000003E-3"/>
  </r>
  <r>
    <x v="36"/>
    <s v="C-IV"/>
    <x v="2"/>
    <x v="1"/>
    <n v="2013"/>
    <s v="2012/13"/>
    <n v="2771"/>
    <n v="6514"/>
    <n v="10615"/>
    <n v="0.8992"/>
    <m/>
    <m/>
    <m/>
    <n v="5.9299999999999999E-2"/>
  </r>
  <r>
    <x v="37"/>
    <s v="C-IV"/>
    <x v="2"/>
    <x v="1"/>
    <n v="2013"/>
    <s v="2012/13"/>
    <n v="157800"/>
    <n v="370457"/>
    <n v="527018"/>
    <n v="0.99980000000000002"/>
    <m/>
    <m/>
    <m/>
    <n v="1.15E-2"/>
  </r>
  <r>
    <x v="38"/>
    <s v="CalWIN"/>
    <x v="2"/>
    <x v="1"/>
    <n v="2013"/>
    <s v="2012/13"/>
    <n v="119515"/>
    <n v="258393"/>
    <n v="497839"/>
    <n v="0.96909999999999996"/>
    <m/>
    <m/>
    <m/>
    <n v="3.0099999999999998E-2"/>
  </r>
  <r>
    <x v="39"/>
    <s v="CalWIN"/>
    <x v="2"/>
    <x v="1"/>
    <n v="2013"/>
    <s v="2012/13"/>
    <n v="32363"/>
    <n v="50640"/>
    <n v="142920"/>
    <n v="0.98050000000000004"/>
    <m/>
    <m/>
    <m/>
    <n v="3.5000000000000003E-2"/>
  </r>
  <r>
    <x v="40"/>
    <s v="C-IV"/>
    <x v="2"/>
    <x v="1"/>
    <n v="2013"/>
    <s v="2012/13"/>
    <n v="46244"/>
    <n v="112092"/>
    <n v="185676"/>
    <n v="0.97460000000000002"/>
    <m/>
    <m/>
    <m/>
    <n v="3.95E-2"/>
  </r>
  <r>
    <x v="41"/>
    <s v="CalWIN"/>
    <x v="2"/>
    <x v="1"/>
    <n v="2013"/>
    <s v="2012/13"/>
    <n v="9206"/>
    <n v="17974"/>
    <n v="35606"/>
    <n v="0.98560000000000003"/>
    <m/>
    <m/>
    <m/>
    <n v="5.9299999999999999E-2"/>
  </r>
  <r>
    <x v="42"/>
    <s v="CalWIN"/>
    <x v="2"/>
    <x v="1"/>
    <n v="2013"/>
    <s v="2012/13"/>
    <n v="14109"/>
    <n v="28928"/>
    <n v="87137"/>
    <n v="0.54549999999999998"/>
    <m/>
    <m/>
    <m/>
    <n v="5.9299999999999999E-2"/>
  </r>
  <r>
    <x v="43"/>
    <s v="CalWIN"/>
    <x v="2"/>
    <x v="1"/>
    <n v="2013"/>
    <s v="2012/13"/>
    <n v="15221"/>
    <n v="34346"/>
    <n v="92934"/>
    <n v="0.92889999999999995"/>
    <m/>
    <m/>
    <m/>
    <n v="5.9299999999999999E-2"/>
  </r>
  <r>
    <x v="44"/>
    <s v="CalWIN"/>
    <x v="2"/>
    <x v="1"/>
    <n v="2013"/>
    <s v="2012/13"/>
    <n v="51850"/>
    <n v="110468"/>
    <n v="286918"/>
    <n v="0.94520000000000004"/>
    <m/>
    <m/>
    <m/>
    <n v="1.54E-2"/>
  </r>
  <r>
    <x v="45"/>
    <s v="CalWIN"/>
    <x v="2"/>
    <x v="1"/>
    <n v="2013"/>
    <s v="2012/13"/>
    <n v="12043"/>
    <n v="23785"/>
    <n v="47733"/>
    <n v="0.93369999999999997"/>
    <m/>
    <m/>
    <m/>
    <n v="5.9299999999999999E-2"/>
  </r>
  <r>
    <x v="46"/>
    <s v="C-IV"/>
    <x v="2"/>
    <x v="1"/>
    <n v="2013"/>
    <s v="2012/13"/>
    <n v="12031"/>
    <n v="23786"/>
    <n v="41020"/>
    <n v="0.91339999999999999"/>
    <m/>
    <m/>
    <m/>
    <n v="5.9299999999999999E-2"/>
  </r>
  <r>
    <x v="47"/>
    <s v="C-IV"/>
    <x v="2"/>
    <x v="1"/>
    <n v="2013"/>
    <s v="2012/13"/>
    <n v="162"/>
    <n v="315"/>
    <n v="525"/>
    <n v="1"/>
    <m/>
    <m/>
    <m/>
    <n v="5.9299999999999999E-2"/>
  </r>
  <r>
    <x v="48"/>
    <s v="C-IV"/>
    <x v="2"/>
    <x v="1"/>
    <n v="2013"/>
    <s v="2012/13"/>
    <n v="2935"/>
    <n v="6569"/>
    <n v="11045"/>
    <n v="1"/>
    <m/>
    <m/>
    <m/>
    <n v="5.9299999999999999E-2"/>
  </r>
  <r>
    <x v="49"/>
    <s v="CalWIN"/>
    <x v="2"/>
    <x v="1"/>
    <n v="2013"/>
    <s v="2012/13"/>
    <n v="20701"/>
    <n v="41502"/>
    <n v="71412"/>
    <n v="0.95320000000000005"/>
    <m/>
    <m/>
    <m/>
    <n v="3.1800000000000002E-2"/>
  </r>
  <r>
    <x v="50"/>
    <s v="CalWIN"/>
    <x v="2"/>
    <x v="1"/>
    <n v="2013"/>
    <s v="2012/13"/>
    <n v="18898"/>
    <n v="35234"/>
    <n v="67455"/>
    <n v="0.9214"/>
    <m/>
    <m/>
    <m/>
    <n v="5.9299999999999999E-2"/>
  </r>
  <r>
    <x v="51"/>
    <s v="C-IV"/>
    <x v="2"/>
    <x v="1"/>
    <n v="2013"/>
    <s v="2012/13"/>
    <n v="41491"/>
    <n v="91308"/>
    <n v="139925"/>
    <n v="0.99380000000000002"/>
    <m/>
    <m/>
    <m/>
    <n v="8.0999999999999996E-3"/>
  </r>
  <r>
    <x v="52"/>
    <s v="C-IV"/>
    <x v="2"/>
    <x v="1"/>
    <n v="2013"/>
    <s v="2012/13"/>
    <n v="5201"/>
    <n v="12477"/>
    <n v="24112"/>
    <n v="0.94379999999999997"/>
    <m/>
    <m/>
    <m/>
    <n v="5.9299999999999999E-2"/>
  </r>
  <r>
    <x v="53"/>
    <s v="C-IV"/>
    <x v="2"/>
    <x v="1"/>
    <n v="2013"/>
    <s v="2012/13"/>
    <n v="4171"/>
    <n v="9632"/>
    <n v="17549"/>
    <n v="0.9385"/>
    <m/>
    <m/>
    <m/>
    <n v="5.9299999999999999E-2"/>
  </r>
  <r>
    <x v="54"/>
    <s v="C-IV"/>
    <x v="2"/>
    <x v="1"/>
    <n v="2013"/>
    <s v="2012/13"/>
    <n v="786"/>
    <n v="1587"/>
    <n v="2780"/>
    <n v="0.97299999999999998"/>
    <m/>
    <m/>
    <m/>
    <n v="5.9299999999999999E-2"/>
  </r>
  <r>
    <x v="55"/>
    <s v="CalWIN"/>
    <x v="2"/>
    <x v="1"/>
    <n v="2013"/>
    <s v="2012/13"/>
    <n v="46787"/>
    <n v="116280"/>
    <n v="180558"/>
    <n v="1"/>
    <m/>
    <m/>
    <m/>
    <n v="5.9299999999999999E-2"/>
  </r>
  <r>
    <x v="56"/>
    <s v="C-IV"/>
    <x v="2"/>
    <x v="1"/>
    <n v="2013"/>
    <s v="2012/13"/>
    <n v="2880"/>
    <n v="5271"/>
    <n v="8437"/>
    <n v="0.92949999999999999"/>
    <m/>
    <m/>
    <m/>
    <n v="5.9299999999999999E-2"/>
  </r>
  <r>
    <x v="57"/>
    <s v="CalWIN"/>
    <x v="2"/>
    <x v="1"/>
    <n v="2013"/>
    <s v="2012/13"/>
    <n v="32846"/>
    <n v="68510"/>
    <n v="128121"/>
    <n v="0.99029999999999996"/>
    <m/>
    <m/>
    <m/>
    <n v="1.1599999999999999E-2"/>
  </r>
  <r>
    <x v="58"/>
    <s v="CalWIN"/>
    <x v="2"/>
    <x v="1"/>
    <n v="2013"/>
    <s v="2012/13"/>
    <n v="7919"/>
    <n v="17054"/>
    <n v="32614"/>
    <n v="0.20050000000000001"/>
    <m/>
    <m/>
    <m/>
    <n v="5.9299999999999999E-2"/>
  </r>
  <r>
    <x v="59"/>
    <s v="C-IV"/>
    <x v="2"/>
    <x v="1"/>
    <n v="2013"/>
    <s v="2012/13"/>
    <n v="5754"/>
    <n v="12985"/>
    <n v="20388"/>
    <n v="1"/>
    <m/>
    <m/>
    <m/>
    <n v="5.9299999999999999E-2"/>
  </r>
  <r>
    <x v="0"/>
    <s v="n/a"/>
    <x v="3"/>
    <x v="1"/>
    <n v="2013"/>
    <s v="2012/13"/>
    <m/>
    <m/>
    <m/>
    <m/>
    <m/>
    <m/>
    <n v="0.254"/>
    <n v="5.3999999999999999E-2"/>
  </r>
  <r>
    <x v="1"/>
    <s v="n/a"/>
    <x v="3"/>
    <x v="1"/>
    <n v="2013"/>
    <s v="2012/13"/>
    <n v="1926913"/>
    <n v="4202850"/>
    <n v="8381949"/>
    <n v="0.9708"/>
    <m/>
    <m/>
    <m/>
    <n v="2.9899999999999999E-2"/>
  </r>
  <r>
    <x v="2"/>
    <s v="CalWIN"/>
    <x v="3"/>
    <x v="1"/>
    <n v="2013"/>
    <s v="2012/13"/>
    <n v="62980"/>
    <n v="126214"/>
    <n v="276668"/>
    <n v="0.91410000000000002"/>
    <m/>
    <m/>
    <m/>
    <n v="4.1000000000000002E-2"/>
  </r>
  <r>
    <x v="3"/>
    <s v="C-IV"/>
    <x v="3"/>
    <x v="1"/>
    <n v="2013"/>
    <s v="2012/13"/>
    <n v="85"/>
    <n v="153"/>
    <n v="195"/>
    <n v="1"/>
    <m/>
    <m/>
    <m/>
    <n v="6.13E-2"/>
  </r>
  <r>
    <x v="4"/>
    <s v="C-IV"/>
    <x v="3"/>
    <x v="1"/>
    <n v="2013"/>
    <s v="2012/13"/>
    <n v="1717"/>
    <n v="3262"/>
    <n v="4602"/>
    <n v="0.97319999999999995"/>
    <m/>
    <m/>
    <m/>
    <n v="6.13E-2"/>
  </r>
  <r>
    <x v="5"/>
    <s v="C-IV"/>
    <x v="3"/>
    <x v="1"/>
    <n v="2013"/>
    <s v="2012/13"/>
    <n v="14409"/>
    <n v="29770"/>
    <n v="52492"/>
    <n v="0.9415"/>
    <m/>
    <m/>
    <m/>
    <n v="6.13E-2"/>
  </r>
  <r>
    <x v="6"/>
    <s v="C-IV"/>
    <x v="3"/>
    <x v="1"/>
    <n v="2013"/>
    <s v="2012/13"/>
    <n v="2571"/>
    <n v="5023"/>
    <n v="6967"/>
    <n v="0.98170000000000002"/>
    <m/>
    <m/>
    <m/>
    <n v="6.13E-2"/>
  </r>
  <r>
    <x v="7"/>
    <s v="C-IV"/>
    <x v="3"/>
    <x v="1"/>
    <n v="2013"/>
    <s v="2012/13"/>
    <n v="733"/>
    <n v="1840"/>
    <n v="4948"/>
    <n v="0.98040000000000005"/>
    <m/>
    <m/>
    <m/>
    <n v="6.13E-2"/>
  </r>
  <r>
    <x v="8"/>
    <s v="CalWIN"/>
    <x v="3"/>
    <x v="1"/>
    <n v="2013"/>
    <s v="2012/13"/>
    <n v="33077"/>
    <n v="68625"/>
    <n v="159938"/>
    <n v="0.9496"/>
    <m/>
    <m/>
    <m/>
    <n v="2.24E-2"/>
  </r>
  <r>
    <x v="9"/>
    <s v="C-IV"/>
    <x v="3"/>
    <x v="1"/>
    <n v="2013"/>
    <s v="2012/13"/>
    <n v="2542"/>
    <n v="5149"/>
    <n v="8002"/>
    <n v="1"/>
    <m/>
    <m/>
    <m/>
    <n v="6.13E-2"/>
  </r>
  <r>
    <x v="10"/>
    <s v="C-IV"/>
    <x v="3"/>
    <x v="1"/>
    <n v="2013"/>
    <s v="2012/13"/>
    <n v="6409"/>
    <n v="11947"/>
    <n v="19911"/>
    <n v="0.99239999999999995"/>
    <m/>
    <m/>
    <m/>
    <n v="6.13E-2"/>
  </r>
  <r>
    <x v="11"/>
    <s v="CalWIN"/>
    <x v="3"/>
    <x v="1"/>
    <n v="2013"/>
    <s v="2012/13"/>
    <n v="91601"/>
    <n v="220493"/>
    <n v="336953"/>
    <n v="0.95979999999999999"/>
    <m/>
    <m/>
    <m/>
    <n v="5.4999999999999997E-3"/>
  </r>
  <r>
    <x v="12"/>
    <s v="C-IV"/>
    <x v="3"/>
    <x v="1"/>
    <n v="2013"/>
    <s v="2012/13"/>
    <n v="1451"/>
    <n v="3606"/>
    <n v="7722"/>
    <n v="1"/>
    <m/>
    <m/>
    <m/>
    <n v="6.13E-2"/>
  </r>
  <r>
    <x v="13"/>
    <s v="C-IV"/>
    <x v="3"/>
    <x v="1"/>
    <n v="2013"/>
    <s v="2012/13"/>
    <n v="8426"/>
    <n v="15819"/>
    <n v="28165"/>
    <n v="0.98919999999999997"/>
    <m/>
    <m/>
    <m/>
    <n v="6.13E-2"/>
  </r>
  <r>
    <x v="14"/>
    <s v="C-IV"/>
    <x v="3"/>
    <x v="1"/>
    <n v="2013"/>
    <s v="2012/13"/>
    <n v="14164"/>
    <n v="36277"/>
    <n v="59955"/>
    <n v="1"/>
    <m/>
    <m/>
    <m/>
    <n v="6.13E-2"/>
  </r>
  <r>
    <x v="15"/>
    <s v="C-IV"/>
    <x v="3"/>
    <x v="1"/>
    <n v="2013"/>
    <s v="2012/13"/>
    <n v="1038"/>
    <n v="2058"/>
    <n v="3664"/>
    <n v="1"/>
    <m/>
    <m/>
    <m/>
    <n v="6.13E-2"/>
  </r>
  <r>
    <x v="16"/>
    <s v="C-IV"/>
    <x v="3"/>
    <x v="1"/>
    <n v="2013"/>
    <s v="2012/13"/>
    <n v="59622"/>
    <n v="144678"/>
    <n v="262147"/>
    <n v="0.99139999999999995"/>
    <m/>
    <m/>
    <m/>
    <n v="2.6599999999999999E-2"/>
  </r>
  <r>
    <x v="17"/>
    <s v="C-IV"/>
    <x v="3"/>
    <x v="1"/>
    <n v="2013"/>
    <s v="2012/13"/>
    <n v="10012"/>
    <n v="23729"/>
    <n v="40269"/>
    <n v="0.98360000000000003"/>
    <m/>
    <m/>
    <m/>
    <n v="6.13E-2"/>
  </r>
  <r>
    <x v="18"/>
    <s v="C-IV"/>
    <x v="3"/>
    <x v="1"/>
    <n v="2013"/>
    <s v="2012/13"/>
    <n v="5165"/>
    <n v="10263"/>
    <n v="18382"/>
    <n v="0.96089999999999998"/>
    <m/>
    <m/>
    <m/>
    <n v="6.13E-2"/>
  </r>
  <r>
    <x v="19"/>
    <s v="C-IV"/>
    <x v="3"/>
    <x v="1"/>
    <n v="2013"/>
    <s v="2012/13"/>
    <n v="1419"/>
    <n v="2954"/>
    <n v="4973"/>
    <n v="0.98919999999999997"/>
    <m/>
    <m/>
    <m/>
    <n v="6.13E-2"/>
  </r>
  <r>
    <x v="20"/>
    <s v="LRS"/>
    <x v="3"/>
    <x v="1"/>
    <n v="2013"/>
    <s v="2012/13"/>
    <n v="549697"/>
    <n v="1134472"/>
    <n v="2577194"/>
    <n v="0.96709999999999996"/>
    <m/>
    <m/>
    <m/>
    <n v="2.1100000000000001E-2"/>
  </r>
  <r>
    <x v="21"/>
    <s v="C-IV"/>
    <x v="3"/>
    <x v="1"/>
    <n v="2013"/>
    <s v="2012/13"/>
    <n v="10722"/>
    <n v="27189"/>
    <n v="50257"/>
    <n v="0.97819999999999996"/>
    <m/>
    <m/>
    <m/>
    <n v="6.13E-2"/>
  </r>
  <r>
    <x v="22"/>
    <s v="C-IV"/>
    <x v="3"/>
    <x v="1"/>
    <n v="2013"/>
    <s v="2012/13"/>
    <n v="5648"/>
    <n v="9542"/>
    <n v="24775"/>
    <n v="0.9506"/>
    <m/>
    <m/>
    <m/>
    <n v="6.13E-2"/>
  </r>
  <r>
    <x v="23"/>
    <s v="C-IV"/>
    <x v="3"/>
    <x v="1"/>
    <n v="2013"/>
    <s v="2012/13"/>
    <n v="913"/>
    <n v="1828"/>
    <n v="2942"/>
    <n v="0.91110000000000002"/>
    <m/>
    <m/>
    <m/>
    <n v="6.13E-2"/>
  </r>
  <r>
    <x v="24"/>
    <s v="C-IV"/>
    <x v="3"/>
    <x v="1"/>
    <n v="2013"/>
    <s v="2012/13"/>
    <n v="6971"/>
    <n v="13205"/>
    <n v="24475"/>
    <n v="1"/>
    <m/>
    <m/>
    <m/>
    <n v="6.13E-2"/>
  </r>
  <r>
    <x v="25"/>
    <s v="C-IV"/>
    <x v="3"/>
    <x v="1"/>
    <n v="2013"/>
    <s v="2012/13"/>
    <n v="22906"/>
    <n v="55780"/>
    <n v="89158"/>
    <n v="0.99780000000000002"/>
    <m/>
    <m/>
    <m/>
    <n v="3.8E-3"/>
  </r>
  <r>
    <x v="26"/>
    <s v="C-IV"/>
    <x v="3"/>
    <x v="1"/>
    <n v="2013"/>
    <s v="2012/13"/>
    <n v="433"/>
    <n v="955"/>
    <n v="2065"/>
    <n v="1"/>
    <m/>
    <m/>
    <m/>
    <n v="6.13E-2"/>
  </r>
  <r>
    <x v="27"/>
    <s v="C-IV"/>
    <x v="3"/>
    <x v="1"/>
    <n v="2013"/>
    <s v="2012/13"/>
    <n v="335"/>
    <n v="606"/>
    <n v="1568"/>
    <n v="1"/>
    <m/>
    <m/>
    <m/>
    <n v="6.13E-2"/>
  </r>
  <r>
    <x v="28"/>
    <s v="C-IV"/>
    <x v="3"/>
    <x v="1"/>
    <n v="2013"/>
    <s v="2012/13"/>
    <n v="21740"/>
    <n v="50064"/>
    <n v="117627"/>
    <n v="1"/>
    <m/>
    <m/>
    <m/>
    <n v="1.5699999999999999E-2"/>
  </r>
  <r>
    <x v="29"/>
    <s v="C-IV"/>
    <x v="3"/>
    <x v="1"/>
    <n v="2013"/>
    <s v="2012/13"/>
    <n v="3358"/>
    <n v="7097"/>
    <n v="18979"/>
    <n v="0.6341"/>
    <m/>
    <m/>
    <m/>
    <n v="6.13E-2"/>
  </r>
  <r>
    <x v="30"/>
    <s v="C-IV"/>
    <x v="3"/>
    <x v="1"/>
    <n v="2013"/>
    <s v="2012/13"/>
    <n v="3840"/>
    <n v="7327"/>
    <n v="12104"/>
    <n v="1"/>
    <m/>
    <m/>
    <m/>
    <n v="6.13E-2"/>
  </r>
  <r>
    <x v="31"/>
    <s v="CalWIN"/>
    <x v="3"/>
    <x v="1"/>
    <n v="2013"/>
    <s v="2012/13"/>
    <n v="104202"/>
    <n v="230478"/>
    <n v="537815"/>
    <n v="0.99750000000000005"/>
    <m/>
    <m/>
    <m/>
    <n v="1.3100000000000001E-2"/>
  </r>
  <r>
    <x v="32"/>
    <s v="CalWIN"/>
    <x v="3"/>
    <x v="1"/>
    <n v="2013"/>
    <s v="2012/13"/>
    <n v="8372"/>
    <n v="17632"/>
    <n v="32662"/>
    <n v="0.99450000000000005"/>
    <m/>
    <m/>
    <m/>
    <n v="6.13E-2"/>
  </r>
  <r>
    <x v="33"/>
    <s v="C-IV"/>
    <x v="3"/>
    <x v="1"/>
    <n v="2013"/>
    <s v="2012/13"/>
    <n v="802"/>
    <n v="1729"/>
    <n v="3330"/>
    <n v="1"/>
    <m/>
    <m/>
    <m/>
    <n v="6.13E-2"/>
  </r>
  <r>
    <x v="34"/>
    <s v="C-IV"/>
    <x v="3"/>
    <x v="1"/>
    <n v="2013"/>
    <s v="2012/13"/>
    <n v="114243"/>
    <n v="274951"/>
    <n v="483475"/>
    <n v="0.99860000000000004"/>
    <m/>
    <m/>
    <m/>
    <n v="3.0200000000000001E-2"/>
  </r>
  <r>
    <x v="35"/>
    <s v="CalWIN"/>
    <x v="3"/>
    <x v="1"/>
    <n v="2013"/>
    <s v="2012/13"/>
    <n v="93514"/>
    <n v="209287"/>
    <n v="357297"/>
    <n v="0.98860000000000003"/>
    <m/>
    <m/>
    <m/>
    <n v="4.5999999999999999E-3"/>
  </r>
  <r>
    <x v="36"/>
    <s v="C-IV"/>
    <x v="3"/>
    <x v="1"/>
    <n v="2013"/>
    <s v="2012/13"/>
    <n v="2715"/>
    <n v="6339"/>
    <n v="10925"/>
    <n v="0.94399999999999995"/>
    <m/>
    <m/>
    <m/>
    <n v="6.13E-2"/>
  </r>
  <r>
    <x v="37"/>
    <s v="C-IV"/>
    <x v="3"/>
    <x v="1"/>
    <n v="2013"/>
    <s v="2012/13"/>
    <n v="157421"/>
    <n v="369163"/>
    <n v="551212"/>
    <n v="0.99990000000000001"/>
    <m/>
    <m/>
    <m/>
    <n v="1.18E-2"/>
  </r>
  <r>
    <x v="38"/>
    <s v="CalWIN"/>
    <x v="3"/>
    <x v="1"/>
    <n v="2013"/>
    <s v="2012/13"/>
    <n v="119545"/>
    <n v="256921"/>
    <n v="504230"/>
    <n v="0.96509999999999996"/>
    <m/>
    <m/>
    <m/>
    <n v="2.75E-2"/>
  </r>
  <r>
    <x v="39"/>
    <s v="CalWIN"/>
    <x v="3"/>
    <x v="1"/>
    <n v="2013"/>
    <s v="2012/13"/>
    <n v="32318"/>
    <n v="50482"/>
    <n v="144892"/>
    <n v="0.97709999999999997"/>
    <m/>
    <m/>
    <m/>
    <n v="3.9600000000000003E-2"/>
  </r>
  <r>
    <x v="40"/>
    <s v="C-IV"/>
    <x v="3"/>
    <x v="1"/>
    <n v="2013"/>
    <s v="2012/13"/>
    <n v="46390"/>
    <n v="112172"/>
    <n v="197037"/>
    <n v="0.98299999999999998"/>
    <m/>
    <m/>
    <m/>
    <n v="3.4599999999999999E-2"/>
  </r>
  <r>
    <x v="41"/>
    <s v="CalWIN"/>
    <x v="3"/>
    <x v="1"/>
    <n v="2013"/>
    <s v="2012/13"/>
    <n v="9174"/>
    <n v="17852"/>
    <n v="36245"/>
    <n v="0.96350000000000002"/>
    <m/>
    <m/>
    <m/>
    <n v="6.13E-2"/>
  </r>
  <r>
    <x v="42"/>
    <s v="CalWIN"/>
    <x v="3"/>
    <x v="1"/>
    <n v="2013"/>
    <s v="2012/13"/>
    <n v="14127"/>
    <n v="28842"/>
    <n v="88705"/>
    <n v="0.77659999999999996"/>
    <m/>
    <m/>
    <m/>
    <n v="6.13E-2"/>
  </r>
  <r>
    <x v="43"/>
    <s v="CalWIN"/>
    <x v="3"/>
    <x v="1"/>
    <n v="2013"/>
    <s v="2012/13"/>
    <n v="15227"/>
    <n v="34310"/>
    <n v="94152"/>
    <n v="0.93020000000000003"/>
    <m/>
    <m/>
    <m/>
    <n v="6.13E-2"/>
  </r>
  <r>
    <x v="44"/>
    <s v="CalWIN"/>
    <x v="3"/>
    <x v="1"/>
    <n v="2013"/>
    <s v="2012/13"/>
    <n v="51694"/>
    <n v="110071"/>
    <n v="296818"/>
    <n v="0.97670000000000001"/>
    <m/>
    <m/>
    <m/>
    <n v="1.3299999999999999E-2"/>
  </r>
  <r>
    <x v="45"/>
    <s v="CalWIN"/>
    <x v="3"/>
    <x v="1"/>
    <n v="2013"/>
    <s v="2012/13"/>
    <n v="12061"/>
    <n v="24017"/>
    <n v="48398"/>
    <n v="0.95589999999999997"/>
    <m/>
    <m/>
    <m/>
    <n v="6.13E-2"/>
  </r>
  <r>
    <x v="46"/>
    <s v="C-IV"/>
    <x v="3"/>
    <x v="1"/>
    <n v="2013"/>
    <s v="2012/13"/>
    <n v="11948"/>
    <n v="23665"/>
    <n v="41728"/>
    <n v="0.95189999999999997"/>
    <m/>
    <m/>
    <m/>
    <n v="6.13E-2"/>
  </r>
  <r>
    <x v="47"/>
    <s v="C-IV"/>
    <x v="3"/>
    <x v="1"/>
    <n v="2013"/>
    <s v="2012/13"/>
    <n v="158"/>
    <n v="306"/>
    <n v="534"/>
    <n v="1"/>
    <m/>
    <m/>
    <m/>
    <n v="6.13E-2"/>
  </r>
  <r>
    <x v="48"/>
    <s v="C-IV"/>
    <x v="3"/>
    <x v="1"/>
    <n v="2013"/>
    <s v="2012/13"/>
    <n v="2921"/>
    <n v="6527"/>
    <n v="11270"/>
    <n v="0.99199999999999999"/>
    <m/>
    <m/>
    <m/>
    <n v="6.13E-2"/>
  </r>
  <r>
    <x v="49"/>
    <s v="CalWIN"/>
    <x v="3"/>
    <x v="1"/>
    <n v="2013"/>
    <s v="2012/13"/>
    <n v="20598"/>
    <n v="41065"/>
    <n v="75404"/>
    <n v="0.93569999999999998"/>
    <m/>
    <m/>
    <m/>
    <n v="2.47E-2"/>
  </r>
  <r>
    <x v="50"/>
    <s v="CalWIN"/>
    <x v="3"/>
    <x v="1"/>
    <n v="2013"/>
    <s v="2012/13"/>
    <n v="18765"/>
    <n v="34800"/>
    <n v="73175"/>
    <n v="0.92259999999999998"/>
    <m/>
    <m/>
    <m/>
    <n v="6.13E-2"/>
  </r>
  <r>
    <x v="51"/>
    <s v="C-IV"/>
    <x v="3"/>
    <x v="1"/>
    <n v="2013"/>
    <s v="2012/13"/>
    <n v="41150"/>
    <n v="90467"/>
    <n v="150599"/>
    <n v="0.99360000000000004"/>
    <m/>
    <m/>
    <m/>
    <n v="0.94"/>
  </r>
  <r>
    <x v="52"/>
    <s v="C-IV"/>
    <x v="3"/>
    <x v="1"/>
    <n v="2013"/>
    <s v="2012/13"/>
    <n v="5195"/>
    <n v="12460"/>
    <n v="24843"/>
    <n v="0.95740000000000003"/>
    <m/>
    <m/>
    <m/>
    <n v="6.13E-2"/>
  </r>
  <r>
    <x v="53"/>
    <s v="C-IV"/>
    <x v="3"/>
    <x v="1"/>
    <n v="2013"/>
    <s v="2012/13"/>
    <n v="4211"/>
    <n v="9682"/>
    <n v="17872"/>
    <n v="0.95309999999999995"/>
    <m/>
    <m/>
    <m/>
    <n v="6.13E-2"/>
  </r>
  <r>
    <x v="54"/>
    <s v="C-IV"/>
    <x v="3"/>
    <x v="1"/>
    <n v="2013"/>
    <s v="2012/13"/>
    <n v="767"/>
    <n v="1548"/>
    <n v="2817"/>
    <n v="0.97619999999999996"/>
    <m/>
    <m/>
    <m/>
    <n v="6.13E-2"/>
  </r>
  <r>
    <x v="55"/>
    <s v="CalWIN"/>
    <x v="3"/>
    <x v="1"/>
    <n v="2013"/>
    <s v="2012/13"/>
    <n v="46458"/>
    <n v="115236"/>
    <n v="185212"/>
    <n v="1"/>
    <m/>
    <m/>
    <m/>
    <n v="4.8899999999999999E-2"/>
  </r>
  <r>
    <x v="56"/>
    <s v="C-IV"/>
    <x v="3"/>
    <x v="1"/>
    <n v="2013"/>
    <s v="2012/13"/>
    <n v="2878"/>
    <n v="5227"/>
    <n v="8593"/>
    <n v="0.95099999999999996"/>
    <m/>
    <m/>
    <m/>
    <n v="6.13E-2"/>
  </r>
  <r>
    <x v="57"/>
    <s v="CalWIN"/>
    <x v="3"/>
    <x v="1"/>
    <n v="2013"/>
    <s v="2012/13"/>
    <n v="32459"/>
    <n v="67793"/>
    <n v="131828"/>
    <n v="0.99299999999999999"/>
    <m/>
    <m/>
    <m/>
    <n v="1.6899999999999998E-2"/>
  </r>
  <r>
    <x v="58"/>
    <s v="CalWIN"/>
    <x v="3"/>
    <x v="1"/>
    <n v="2013"/>
    <s v="2012/13"/>
    <n v="7901"/>
    <n v="16990"/>
    <n v="33056"/>
    <n v="0.17330000000000001"/>
    <m/>
    <m/>
    <m/>
    <n v="6.13E-2"/>
  </r>
  <r>
    <x v="59"/>
    <s v="C-IV"/>
    <x v="3"/>
    <x v="1"/>
    <n v="2013"/>
    <s v="2012/13"/>
    <n v="5715"/>
    <n v="12913"/>
    <n v="20728"/>
    <n v="1"/>
    <m/>
    <m/>
    <m/>
    <n v="6.13E-2"/>
  </r>
  <r>
    <x v="0"/>
    <s v="n/a"/>
    <x v="4"/>
    <x v="1"/>
    <n v="2013"/>
    <s v="2012/13"/>
    <m/>
    <m/>
    <m/>
    <m/>
    <m/>
    <m/>
    <n v="0.254"/>
    <n v="5.3999999999999999E-2"/>
  </r>
  <r>
    <x v="1"/>
    <s v="n/a"/>
    <x v="4"/>
    <x v="1"/>
    <n v="2013"/>
    <s v="2012/13"/>
    <n v="1931074"/>
    <n v="4209125"/>
    <n v="8447392"/>
    <n v="0.97170000000000001"/>
    <m/>
    <m/>
    <m/>
    <n v="2.98E-2"/>
  </r>
  <r>
    <x v="2"/>
    <s v="CalWIN"/>
    <x v="4"/>
    <x v="1"/>
    <n v="2013"/>
    <s v="2012/13"/>
    <n v="63117"/>
    <n v="126403"/>
    <n v="276458"/>
    <n v="0.90590000000000004"/>
    <m/>
    <m/>
    <m/>
    <n v="4.5999999999999999E-2"/>
  </r>
  <r>
    <x v="3"/>
    <s v="C-IV"/>
    <x v="4"/>
    <x v="1"/>
    <n v="2013"/>
    <s v="2012/13"/>
    <n v="84"/>
    <n v="153"/>
    <n v="197"/>
    <n v="1"/>
    <m/>
    <m/>
    <m/>
    <n v="6.1899999999999997E-2"/>
  </r>
  <r>
    <x v="4"/>
    <s v="C-IV"/>
    <x v="4"/>
    <x v="1"/>
    <n v="2013"/>
    <s v="2012/13"/>
    <n v="1711"/>
    <n v="3287"/>
    <n v="4572"/>
    <n v="0.94899999999999995"/>
    <m/>
    <m/>
    <m/>
    <n v="6.1899999999999997E-2"/>
  </r>
  <r>
    <x v="5"/>
    <s v="C-IV"/>
    <x v="4"/>
    <x v="1"/>
    <n v="2013"/>
    <s v="2012/13"/>
    <n v="14586"/>
    <n v="30003"/>
    <n v="52414"/>
    <n v="0.95630000000000004"/>
    <m/>
    <m/>
    <m/>
    <n v="6.1899999999999997E-2"/>
  </r>
  <r>
    <x v="6"/>
    <s v="C-IV"/>
    <x v="4"/>
    <x v="1"/>
    <n v="2013"/>
    <s v="2012/13"/>
    <n v="2564"/>
    <n v="4978"/>
    <n v="6946"/>
    <n v="1"/>
    <m/>
    <m/>
    <m/>
    <n v="6.1899999999999997E-2"/>
  </r>
  <r>
    <x v="7"/>
    <s v="C-IV"/>
    <x v="4"/>
    <x v="1"/>
    <n v="2013"/>
    <s v="2012/13"/>
    <n v="729"/>
    <n v="1815"/>
    <n v="4979"/>
    <n v="1"/>
    <m/>
    <m/>
    <m/>
    <n v="6.1899999999999997E-2"/>
  </r>
  <r>
    <x v="8"/>
    <s v="CalWIN"/>
    <x v="4"/>
    <x v="1"/>
    <n v="2013"/>
    <s v="2012/13"/>
    <n v="33165"/>
    <n v="68770"/>
    <n v="160442"/>
    <n v="0.95579999999999998"/>
    <m/>
    <m/>
    <m/>
    <n v="2.8299999999999999E-2"/>
  </r>
  <r>
    <x v="9"/>
    <s v="C-IV"/>
    <x v="4"/>
    <x v="1"/>
    <n v="2013"/>
    <s v="2012/13"/>
    <n v="2557"/>
    <n v="5154"/>
    <n v="7924"/>
    <n v="1"/>
    <m/>
    <m/>
    <m/>
    <n v="6.1899999999999997E-2"/>
  </r>
  <r>
    <x v="10"/>
    <s v="C-IV"/>
    <x v="4"/>
    <x v="1"/>
    <n v="2013"/>
    <s v="2012/13"/>
    <n v="6479"/>
    <n v="11953"/>
    <n v="19856"/>
    <n v="0.99050000000000005"/>
    <m/>
    <m/>
    <m/>
    <n v="6.1899999999999997E-2"/>
  </r>
  <r>
    <x v="11"/>
    <s v="CalWIN"/>
    <x v="4"/>
    <x v="1"/>
    <n v="2013"/>
    <s v="2012/13"/>
    <n v="91734"/>
    <n v="220464"/>
    <n v="336558"/>
    <n v="0.94069999999999998"/>
    <m/>
    <m/>
    <m/>
    <n v="4.7000000000000002E-3"/>
  </r>
  <r>
    <x v="12"/>
    <s v="C-IV"/>
    <x v="4"/>
    <x v="1"/>
    <n v="2013"/>
    <s v="2012/13"/>
    <n v="1438"/>
    <n v="3579"/>
    <n v="7699"/>
    <n v="1"/>
    <m/>
    <m/>
    <m/>
    <n v="6.1899999999999997E-2"/>
  </r>
  <r>
    <x v="13"/>
    <s v="C-IV"/>
    <x v="4"/>
    <x v="1"/>
    <n v="2013"/>
    <s v="2012/13"/>
    <n v="8541"/>
    <n v="16034"/>
    <n v="28270"/>
    <n v="0.98950000000000005"/>
    <m/>
    <m/>
    <m/>
    <n v="6.1899999999999997E-2"/>
  </r>
  <r>
    <x v="14"/>
    <s v="C-IV"/>
    <x v="4"/>
    <x v="1"/>
    <n v="2013"/>
    <s v="2012/13"/>
    <n v="14303"/>
    <n v="36625"/>
    <n v="59949"/>
    <n v="1"/>
    <m/>
    <m/>
    <m/>
    <n v="6.1899999999999997E-2"/>
  </r>
  <r>
    <x v="15"/>
    <s v="C-IV"/>
    <x v="4"/>
    <x v="1"/>
    <n v="2013"/>
    <s v="2012/13"/>
    <n v="1047"/>
    <n v="2084"/>
    <n v="3677"/>
    <n v="1"/>
    <m/>
    <m/>
    <m/>
    <n v="6.1899999999999997E-2"/>
  </r>
  <r>
    <x v="16"/>
    <s v="C-IV"/>
    <x v="4"/>
    <x v="1"/>
    <n v="2013"/>
    <s v="2012/13"/>
    <n v="59621"/>
    <n v="145008"/>
    <n v="261885"/>
    <n v="0.99450000000000005"/>
    <m/>
    <m/>
    <m/>
    <n v="2.8199999999999999E-2"/>
  </r>
  <r>
    <x v="17"/>
    <s v="C-IV"/>
    <x v="4"/>
    <x v="1"/>
    <n v="2013"/>
    <s v="2012/13"/>
    <n v="10035"/>
    <n v="23811"/>
    <n v="40245"/>
    <n v="0.99780000000000002"/>
    <m/>
    <m/>
    <m/>
    <n v="6.1899999999999997E-2"/>
  </r>
  <r>
    <x v="18"/>
    <s v="C-IV"/>
    <x v="4"/>
    <x v="1"/>
    <n v="2013"/>
    <s v="2012/13"/>
    <n v="5173"/>
    <n v="10307"/>
    <n v="18464"/>
    <n v="0.93979999999999997"/>
    <m/>
    <m/>
    <m/>
    <n v="6.1899999999999997E-2"/>
  </r>
  <r>
    <x v="19"/>
    <s v="C-IV"/>
    <x v="4"/>
    <x v="1"/>
    <n v="2013"/>
    <s v="2012/13"/>
    <n v="1432"/>
    <n v="3010"/>
    <n v="4937"/>
    <n v="0.93620000000000003"/>
    <m/>
    <m/>
    <m/>
    <n v="6.1899999999999997E-2"/>
  </r>
  <r>
    <x v="20"/>
    <s v="LRS"/>
    <x v="4"/>
    <x v="1"/>
    <n v="2013"/>
    <s v="2012/13"/>
    <n v="549131"/>
    <n v="1133461"/>
    <n v="2629897"/>
    <n v="0.97240000000000004"/>
    <m/>
    <m/>
    <m/>
    <n v="2.4400000000000002E-2"/>
  </r>
  <r>
    <x v="21"/>
    <s v="C-IV"/>
    <x v="4"/>
    <x v="1"/>
    <n v="2013"/>
    <s v="2012/13"/>
    <n v="10718"/>
    <n v="27214"/>
    <n v="50142"/>
    <n v="0.9929"/>
    <m/>
    <m/>
    <m/>
    <n v="6.1899999999999997E-2"/>
  </r>
  <r>
    <x v="22"/>
    <s v="C-IV"/>
    <x v="4"/>
    <x v="1"/>
    <n v="2013"/>
    <s v="2012/13"/>
    <n v="5693"/>
    <n v="9653"/>
    <n v="24907"/>
    <n v="0.95640000000000003"/>
    <m/>
    <m/>
    <m/>
    <n v="6.1899999999999997E-2"/>
  </r>
  <r>
    <x v="23"/>
    <s v="C-IV"/>
    <x v="4"/>
    <x v="1"/>
    <n v="2013"/>
    <s v="2012/13"/>
    <n v="920"/>
    <n v="1843"/>
    <n v="2941"/>
    <n v="0.9778"/>
    <m/>
    <m/>
    <m/>
    <n v="6.1899999999999997E-2"/>
  </r>
  <r>
    <x v="24"/>
    <s v="C-IV"/>
    <x v="4"/>
    <x v="1"/>
    <n v="2013"/>
    <s v="2012/13"/>
    <n v="6915"/>
    <n v="13197"/>
    <n v="24515"/>
    <n v="0.99760000000000004"/>
    <m/>
    <m/>
    <m/>
    <n v="6.1899999999999997E-2"/>
  </r>
  <r>
    <x v="25"/>
    <s v="C-IV"/>
    <x v="4"/>
    <x v="1"/>
    <n v="2013"/>
    <s v="2012/13"/>
    <n v="22962"/>
    <n v="55858"/>
    <n v="89339"/>
    <n v="0.99460000000000004"/>
    <m/>
    <m/>
    <m/>
    <n v="6.6E-3"/>
  </r>
  <r>
    <x v="26"/>
    <s v="C-IV"/>
    <x v="4"/>
    <x v="1"/>
    <n v="2013"/>
    <s v="2012/13"/>
    <n v="423"/>
    <n v="938"/>
    <n v="2071"/>
    <n v="1"/>
    <m/>
    <m/>
    <m/>
    <n v="6.1899999999999997E-2"/>
  </r>
  <r>
    <x v="27"/>
    <s v="C-IV"/>
    <x v="4"/>
    <x v="1"/>
    <n v="2013"/>
    <s v="2012/13"/>
    <n v="387"/>
    <n v="644"/>
    <n v="1593"/>
    <n v="0.96699999999999997"/>
    <m/>
    <m/>
    <m/>
    <n v="6.1899999999999997E-2"/>
  </r>
  <r>
    <x v="28"/>
    <s v="C-IV"/>
    <x v="4"/>
    <x v="1"/>
    <n v="2013"/>
    <s v="2012/13"/>
    <n v="21596"/>
    <n v="49701"/>
    <n v="117748"/>
    <n v="0.99880000000000002"/>
    <m/>
    <m/>
    <m/>
    <n v="1.5299999999999999E-2"/>
  </r>
  <r>
    <x v="29"/>
    <s v="C-IV"/>
    <x v="4"/>
    <x v="1"/>
    <n v="2013"/>
    <s v="2012/13"/>
    <n v="3315"/>
    <n v="7022"/>
    <n v="18902"/>
    <n v="0.74509999999999998"/>
    <m/>
    <m/>
    <m/>
    <n v="6.1899999999999997E-2"/>
  </r>
  <r>
    <x v="30"/>
    <s v="C-IV"/>
    <x v="4"/>
    <x v="1"/>
    <n v="2013"/>
    <s v="2012/13"/>
    <n v="3868"/>
    <n v="7410"/>
    <n v="12173"/>
    <n v="1"/>
    <m/>
    <m/>
    <m/>
    <n v="6.1899999999999997E-2"/>
  </r>
  <r>
    <x v="31"/>
    <s v="CalWIN"/>
    <x v="4"/>
    <x v="1"/>
    <n v="2013"/>
    <s v="2012/13"/>
    <n v="104608"/>
    <n v="230952"/>
    <n v="538096"/>
    <n v="0.99819999999999998"/>
    <m/>
    <m/>
    <m/>
    <n v="1.5699999999999999E-2"/>
  </r>
  <r>
    <x v="32"/>
    <s v="CalWIN"/>
    <x v="4"/>
    <x v="1"/>
    <n v="2013"/>
    <s v="2012/13"/>
    <n v="8407"/>
    <n v="17698"/>
    <n v="32778"/>
    <n v="0.99070000000000003"/>
    <m/>
    <m/>
    <m/>
    <n v="6.1899999999999997E-2"/>
  </r>
  <r>
    <x v="33"/>
    <s v="C-IV"/>
    <x v="4"/>
    <x v="1"/>
    <n v="2013"/>
    <s v="2012/13"/>
    <n v="798"/>
    <n v="1693"/>
    <n v="3295"/>
    <n v="0.9778"/>
    <m/>
    <m/>
    <m/>
    <n v="6.1899999999999997E-2"/>
  </r>
  <r>
    <x v="34"/>
    <s v="C-IV"/>
    <x v="4"/>
    <x v="1"/>
    <n v="2013"/>
    <s v="2012/13"/>
    <n v="114805"/>
    <n v="276078"/>
    <n v="484012"/>
    <n v="0.998"/>
    <m/>
    <m/>
    <m/>
    <n v="3.1800000000000002E-2"/>
  </r>
  <r>
    <x v="35"/>
    <s v="CalWIN"/>
    <x v="4"/>
    <x v="1"/>
    <n v="2013"/>
    <s v="2012/13"/>
    <n v="93788"/>
    <n v="209334"/>
    <n v="358410"/>
    <n v="0.98350000000000004"/>
    <m/>
    <m/>
    <m/>
    <n v="4.0000000000000001E-3"/>
  </r>
  <r>
    <x v="36"/>
    <s v="C-IV"/>
    <x v="4"/>
    <x v="1"/>
    <n v="2013"/>
    <s v="2012/13"/>
    <n v="2748"/>
    <n v="6429"/>
    <n v="10950"/>
    <n v="0.98640000000000005"/>
    <m/>
    <m/>
    <m/>
    <n v="6.1899999999999997E-2"/>
  </r>
  <r>
    <x v="37"/>
    <s v="C-IV"/>
    <x v="4"/>
    <x v="1"/>
    <n v="2013"/>
    <s v="2012/13"/>
    <n v="158116"/>
    <n v="370393"/>
    <n v="551068"/>
    <n v="0.99929999999999997"/>
    <m/>
    <m/>
    <m/>
    <n v="1.4E-2"/>
  </r>
  <r>
    <x v="38"/>
    <s v="CalWIN"/>
    <x v="4"/>
    <x v="1"/>
    <n v="2013"/>
    <s v="2012/13"/>
    <n v="120501"/>
    <n v="258362"/>
    <n v="513397"/>
    <n v="0.9677"/>
    <m/>
    <m/>
    <m/>
    <n v="2.7400000000000001E-2"/>
  </r>
  <r>
    <x v="39"/>
    <s v="CalWIN"/>
    <x v="4"/>
    <x v="1"/>
    <n v="2013"/>
    <s v="2012/13"/>
    <n v="32143"/>
    <n v="50424"/>
    <n v="144811"/>
    <n v="0.97840000000000005"/>
    <m/>
    <m/>
    <m/>
    <n v="3.44E-2"/>
  </r>
  <r>
    <x v="40"/>
    <s v="C-IV"/>
    <x v="4"/>
    <x v="1"/>
    <n v="2013"/>
    <s v="2012/13"/>
    <n v="46672"/>
    <n v="112690"/>
    <n v="197201"/>
    <n v="0.98499999999999999"/>
    <m/>
    <m/>
    <m/>
    <n v="3.1699999999999999E-2"/>
  </r>
  <r>
    <x v="41"/>
    <s v="CalWIN"/>
    <x v="4"/>
    <x v="1"/>
    <n v="2013"/>
    <s v="2012/13"/>
    <n v="9075"/>
    <n v="17655"/>
    <n v="36175"/>
    <n v="0.99170000000000003"/>
    <m/>
    <m/>
    <m/>
    <n v="6.1899999999999997E-2"/>
  </r>
  <r>
    <x v="42"/>
    <s v="CalWIN"/>
    <x v="4"/>
    <x v="1"/>
    <n v="2013"/>
    <s v="2012/13"/>
    <n v="14130"/>
    <n v="28918"/>
    <n v="89260"/>
    <n v="0.69079999999999997"/>
    <m/>
    <m/>
    <m/>
    <n v="6.1899999999999997E-2"/>
  </r>
  <r>
    <x v="43"/>
    <s v="CalWIN"/>
    <x v="4"/>
    <x v="1"/>
    <n v="2013"/>
    <s v="2012/13"/>
    <n v="15117"/>
    <n v="34001"/>
    <n v="94071"/>
    <n v="0.94310000000000005"/>
    <m/>
    <m/>
    <m/>
    <n v="6.1899999999999997E-2"/>
  </r>
  <r>
    <x v="44"/>
    <s v="CalWIN"/>
    <x v="4"/>
    <x v="1"/>
    <n v="2013"/>
    <s v="2012/13"/>
    <n v="52138"/>
    <n v="110778"/>
    <n v="296801"/>
    <n v="0.97160000000000002"/>
    <m/>
    <m/>
    <m/>
    <n v="1.41E-2"/>
  </r>
  <r>
    <x v="45"/>
    <s v="CalWIN"/>
    <x v="4"/>
    <x v="1"/>
    <n v="2013"/>
    <s v="2012/13"/>
    <n v="12243"/>
    <n v="23970"/>
    <n v="48514"/>
    <n v="0.95860000000000001"/>
    <m/>
    <m/>
    <m/>
    <n v="6.1899999999999997E-2"/>
  </r>
  <r>
    <x v="46"/>
    <s v="C-IV"/>
    <x v="4"/>
    <x v="1"/>
    <n v="2013"/>
    <s v="2012/13"/>
    <n v="12040"/>
    <n v="23856"/>
    <n v="41707"/>
    <n v="0.95730000000000004"/>
    <m/>
    <m/>
    <m/>
    <n v="6.1899999999999997E-2"/>
  </r>
  <r>
    <x v="47"/>
    <s v="C-IV"/>
    <x v="4"/>
    <x v="1"/>
    <n v="2013"/>
    <s v="2012/13"/>
    <n v="157"/>
    <n v="303"/>
    <n v="516"/>
    <n v="1"/>
    <m/>
    <m/>
    <m/>
    <n v="6.1899999999999997E-2"/>
  </r>
  <r>
    <x v="48"/>
    <s v="C-IV"/>
    <x v="4"/>
    <x v="1"/>
    <n v="2013"/>
    <s v="2012/13"/>
    <n v="2919"/>
    <n v="6523"/>
    <n v="11194"/>
    <n v="1"/>
    <m/>
    <m/>
    <m/>
    <n v="6.1899999999999997E-2"/>
  </r>
  <r>
    <x v="49"/>
    <s v="CalWIN"/>
    <x v="4"/>
    <x v="1"/>
    <n v="2013"/>
    <s v="2012/13"/>
    <n v="20704"/>
    <n v="41295"/>
    <n v="75391"/>
    <n v="0.94269999999999998"/>
    <m/>
    <m/>
    <m/>
    <n v="2.1100000000000001E-2"/>
  </r>
  <r>
    <x v="50"/>
    <s v="CalWIN"/>
    <x v="4"/>
    <x v="1"/>
    <n v="2013"/>
    <s v="2012/13"/>
    <n v="18791"/>
    <n v="34749"/>
    <n v="73344"/>
    <n v="0.8861"/>
    <m/>
    <m/>
    <m/>
    <n v="6.1899999999999997E-2"/>
  </r>
  <r>
    <x v="51"/>
    <s v="C-IV"/>
    <x v="4"/>
    <x v="1"/>
    <n v="2013"/>
    <s v="2012/13"/>
    <n v="41228"/>
    <n v="90539"/>
    <n v="150559"/>
    <n v="0.9889"/>
    <m/>
    <m/>
    <m/>
    <n v="0.01"/>
  </r>
  <r>
    <x v="52"/>
    <s v="C-IV"/>
    <x v="4"/>
    <x v="1"/>
    <n v="2013"/>
    <s v="2012/13"/>
    <n v="5204"/>
    <n v="12425"/>
    <n v="24962"/>
    <n v="0.93020000000000003"/>
    <m/>
    <m/>
    <m/>
    <n v="6.1899999999999997E-2"/>
  </r>
  <r>
    <x v="53"/>
    <s v="C-IV"/>
    <x v="4"/>
    <x v="1"/>
    <n v="2013"/>
    <s v="2012/13"/>
    <n v="4268"/>
    <n v="9752"/>
    <n v="17868"/>
    <n v="0.97399999999999998"/>
    <m/>
    <m/>
    <m/>
    <n v="6.1899999999999997E-2"/>
  </r>
  <r>
    <x v="54"/>
    <s v="C-IV"/>
    <x v="4"/>
    <x v="1"/>
    <n v="2013"/>
    <s v="2012/13"/>
    <n v="743"/>
    <n v="1499"/>
    <n v="2795"/>
    <n v="0.97219999999999995"/>
    <m/>
    <m/>
    <m/>
    <n v="6.1899999999999997E-2"/>
  </r>
  <r>
    <x v="55"/>
    <s v="CalWIN"/>
    <x v="4"/>
    <x v="1"/>
    <n v="2013"/>
    <s v="2012/13"/>
    <n v="46504"/>
    <n v="115579"/>
    <n v="185785"/>
    <n v="1"/>
    <m/>
    <m/>
    <m/>
    <n v="4.3499999999999997E-2"/>
  </r>
  <r>
    <x v="56"/>
    <s v="C-IV"/>
    <x v="4"/>
    <x v="1"/>
    <n v="2013"/>
    <s v="2012/13"/>
    <n v="2894"/>
    <n v="5295"/>
    <n v="8580"/>
    <n v="0.93100000000000005"/>
    <m/>
    <m/>
    <m/>
    <n v="6.1899999999999997E-2"/>
  </r>
  <r>
    <x v="57"/>
    <s v="CalWIN"/>
    <x v="4"/>
    <x v="1"/>
    <n v="2013"/>
    <s v="2012/13"/>
    <n v="32384"/>
    <n v="67593"/>
    <n v="132327"/>
    <n v="0.99080000000000001"/>
    <m/>
    <m/>
    <m/>
    <n v="2.92E-2"/>
  </r>
  <r>
    <x v="58"/>
    <s v="CalWIN"/>
    <x v="4"/>
    <x v="1"/>
    <n v="2013"/>
    <s v="2012/13"/>
    <n v="7932"/>
    <n v="16987"/>
    <n v="33105"/>
    <n v="0.18179999999999999"/>
    <m/>
    <m/>
    <m/>
    <n v="6.1899999999999997E-2"/>
  </r>
  <r>
    <x v="59"/>
    <s v="C-IV"/>
    <x v="4"/>
    <x v="1"/>
    <n v="2013"/>
    <s v="2012/13"/>
    <n v="5773"/>
    <n v="12976"/>
    <n v="20720"/>
    <n v="1"/>
    <m/>
    <m/>
    <m/>
    <n v="6.1899999999999997E-2"/>
  </r>
  <r>
    <x v="0"/>
    <s v="n/a"/>
    <x v="5"/>
    <x v="1"/>
    <n v="2013"/>
    <s v="2012/13"/>
    <m/>
    <m/>
    <m/>
    <m/>
    <m/>
    <m/>
    <n v="0.254"/>
    <n v="5.3999999999999999E-2"/>
  </r>
  <r>
    <x v="1"/>
    <s v="n/a"/>
    <x v="5"/>
    <x v="1"/>
    <n v="2013"/>
    <s v="2012/13"/>
    <n v="1930773"/>
    <n v="4206669"/>
    <n v="8440833"/>
    <n v="0.97460000000000002"/>
    <m/>
    <m/>
    <m/>
    <n v="3.1899999999999998E-2"/>
  </r>
  <r>
    <x v="2"/>
    <s v="CalWIN"/>
    <x v="5"/>
    <x v="1"/>
    <n v="2013"/>
    <s v="2012/13"/>
    <n v="62908"/>
    <n v="126072"/>
    <n v="276577"/>
    <n v="0.90459999999999996"/>
    <m/>
    <m/>
    <m/>
    <n v="0.04"/>
  </r>
  <r>
    <x v="3"/>
    <s v="C-IV"/>
    <x v="5"/>
    <x v="1"/>
    <n v="2013"/>
    <s v="2012/13"/>
    <n v="92"/>
    <n v="170"/>
    <n v="205"/>
    <n v="1"/>
    <m/>
    <m/>
    <m/>
    <n v="5.8999999999999997E-2"/>
  </r>
  <r>
    <x v="4"/>
    <s v="C-IV"/>
    <x v="5"/>
    <x v="1"/>
    <n v="2013"/>
    <s v="2012/13"/>
    <n v="1720"/>
    <n v="3314"/>
    <n v="4586"/>
    <n v="0.95879999999999999"/>
    <m/>
    <m/>
    <m/>
    <n v="5.8999999999999997E-2"/>
  </r>
  <r>
    <x v="5"/>
    <s v="C-IV"/>
    <x v="5"/>
    <x v="1"/>
    <n v="2013"/>
    <s v="2012/13"/>
    <n v="14563"/>
    <n v="29934"/>
    <n v="52507"/>
    <n v="0.95309999999999995"/>
    <m/>
    <m/>
    <m/>
    <n v="5.8999999999999997E-2"/>
  </r>
  <r>
    <x v="6"/>
    <s v="C-IV"/>
    <x v="5"/>
    <x v="1"/>
    <n v="2013"/>
    <s v="2012/13"/>
    <n v="2549"/>
    <n v="4948"/>
    <n v="6934"/>
    <n v="0.99160000000000004"/>
    <m/>
    <m/>
    <m/>
    <n v="5.8999999999999997E-2"/>
  </r>
  <r>
    <x v="7"/>
    <s v="C-IV"/>
    <x v="5"/>
    <x v="1"/>
    <n v="2013"/>
    <s v="2012/13"/>
    <n v="715"/>
    <n v="1754"/>
    <n v="4949"/>
    <n v="1"/>
    <m/>
    <m/>
    <m/>
    <n v="5.8999999999999997E-2"/>
  </r>
  <r>
    <x v="8"/>
    <s v="CalWIN"/>
    <x v="5"/>
    <x v="1"/>
    <n v="2013"/>
    <s v="2012/13"/>
    <n v="32835"/>
    <n v="68246"/>
    <n v="160285"/>
    <n v="0.96450000000000002"/>
    <m/>
    <m/>
    <m/>
    <n v="3.0599999999999999E-2"/>
  </r>
  <r>
    <x v="9"/>
    <s v="C-IV"/>
    <x v="5"/>
    <x v="1"/>
    <n v="2013"/>
    <s v="2012/13"/>
    <n v="2515"/>
    <n v="5112"/>
    <n v="7879"/>
    <n v="1"/>
    <m/>
    <m/>
    <m/>
    <n v="5.8999999999999997E-2"/>
  </r>
  <r>
    <x v="10"/>
    <s v="C-IV"/>
    <x v="5"/>
    <x v="1"/>
    <n v="2013"/>
    <s v="2012/13"/>
    <n v="6401"/>
    <n v="11777"/>
    <n v="19878"/>
    <n v="0.98980000000000001"/>
    <m/>
    <m/>
    <m/>
    <n v="5.8999999999999997E-2"/>
  </r>
  <r>
    <x v="11"/>
    <s v="CalWIN"/>
    <x v="5"/>
    <x v="1"/>
    <n v="2013"/>
    <s v="2012/13"/>
    <n v="91073"/>
    <n v="218877"/>
    <n v="335953"/>
    <n v="0.94620000000000004"/>
    <m/>
    <m/>
    <m/>
    <n v="4.1000000000000003E-3"/>
  </r>
  <r>
    <x v="12"/>
    <s v="C-IV"/>
    <x v="5"/>
    <x v="1"/>
    <n v="2013"/>
    <s v="2012/13"/>
    <n v="1458"/>
    <n v="3594"/>
    <n v="7709"/>
    <n v="1"/>
    <m/>
    <m/>
    <m/>
    <n v="5.8999999999999997E-2"/>
  </r>
  <r>
    <x v="13"/>
    <s v="C-IV"/>
    <x v="5"/>
    <x v="1"/>
    <n v="2013"/>
    <s v="2012/13"/>
    <n v="8610"/>
    <n v="16152"/>
    <n v="28384"/>
    <n v="0.96060000000000001"/>
    <m/>
    <m/>
    <m/>
    <n v="5.8999999999999997E-2"/>
  </r>
  <r>
    <x v="14"/>
    <s v="C-IV"/>
    <x v="5"/>
    <x v="1"/>
    <n v="2013"/>
    <s v="2012/13"/>
    <n v="14336"/>
    <n v="36718"/>
    <n v="60051"/>
    <n v="0.95440000000000003"/>
    <m/>
    <m/>
    <m/>
    <n v="5.8999999999999997E-2"/>
  </r>
  <r>
    <x v="15"/>
    <s v="C-IV"/>
    <x v="5"/>
    <x v="1"/>
    <n v="2013"/>
    <s v="2012/13"/>
    <n v="1054"/>
    <n v="2114"/>
    <n v="3679"/>
    <n v="0.98780000000000001"/>
    <m/>
    <m/>
    <m/>
    <n v="5.8999999999999997E-2"/>
  </r>
  <r>
    <x v="16"/>
    <s v="C-IV"/>
    <x v="5"/>
    <x v="1"/>
    <n v="2013"/>
    <s v="2012/13"/>
    <n v="59483"/>
    <n v="144700"/>
    <n v="261427"/>
    <n v="0.99370000000000003"/>
    <m/>
    <m/>
    <m/>
    <n v="2.4799999999999999E-2"/>
  </r>
  <r>
    <x v="17"/>
    <s v="C-IV"/>
    <x v="5"/>
    <x v="1"/>
    <n v="2013"/>
    <s v="2012/13"/>
    <n v="10002"/>
    <n v="23727"/>
    <n v="39979"/>
    <n v="1"/>
    <m/>
    <m/>
    <m/>
    <n v="5.8999999999999997E-2"/>
  </r>
  <r>
    <x v="18"/>
    <s v="C-IV"/>
    <x v="5"/>
    <x v="1"/>
    <n v="2013"/>
    <s v="2012/13"/>
    <n v="5222"/>
    <n v="10428"/>
    <n v="18596"/>
    <n v="0.96140000000000003"/>
    <m/>
    <m/>
    <m/>
    <n v="5.8999999999999997E-2"/>
  </r>
  <r>
    <x v="19"/>
    <s v="C-IV"/>
    <x v="5"/>
    <x v="1"/>
    <n v="2013"/>
    <s v="2012/13"/>
    <n v="1433"/>
    <n v="2976"/>
    <n v="4916"/>
    <n v="0.98629999999999995"/>
    <m/>
    <m/>
    <m/>
    <n v="5.8999999999999997E-2"/>
  </r>
  <r>
    <x v="20"/>
    <s v="LRS"/>
    <x v="5"/>
    <x v="1"/>
    <n v="2013"/>
    <s v="2012/13"/>
    <n v="550120"/>
    <n v="1135684"/>
    <n v="2628821"/>
    <n v="0.9718"/>
    <m/>
    <m/>
    <m/>
    <n v="3.1300000000000001E-2"/>
  </r>
  <r>
    <x v="21"/>
    <s v="C-IV"/>
    <x v="5"/>
    <x v="1"/>
    <n v="2013"/>
    <s v="2012/13"/>
    <n v="10630"/>
    <n v="26984"/>
    <n v="50156"/>
    <n v="0.98699999999999999"/>
    <m/>
    <m/>
    <m/>
    <n v="5.8999999999999997E-2"/>
  </r>
  <r>
    <x v="22"/>
    <s v="C-IV"/>
    <x v="5"/>
    <x v="1"/>
    <n v="2013"/>
    <s v="2012/13"/>
    <n v="5699"/>
    <n v="9674"/>
    <n v="24942"/>
    <n v="0.95409999999999995"/>
    <m/>
    <m/>
    <m/>
    <n v="5.8999999999999997E-2"/>
  </r>
  <r>
    <x v="23"/>
    <s v="C-IV"/>
    <x v="5"/>
    <x v="1"/>
    <n v="2013"/>
    <s v="2012/13"/>
    <n v="911"/>
    <n v="1829"/>
    <n v="2950"/>
    <n v="0.93620000000000003"/>
    <m/>
    <m/>
    <m/>
    <n v="5.8999999999999997E-2"/>
  </r>
  <r>
    <x v="24"/>
    <s v="C-IV"/>
    <x v="5"/>
    <x v="1"/>
    <n v="2013"/>
    <s v="2012/13"/>
    <n v="6920"/>
    <n v="13198"/>
    <n v="24631"/>
    <n v="0.98799999999999999"/>
    <m/>
    <m/>
    <m/>
    <n v="5.8999999999999997E-2"/>
  </r>
  <r>
    <x v="25"/>
    <s v="C-IV"/>
    <x v="5"/>
    <x v="1"/>
    <n v="2013"/>
    <s v="2012/13"/>
    <n v="22948"/>
    <n v="55753"/>
    <n v="89424"/>
    <n v="0.99760000000000004"/>
    <m/>
    <m/>
    <m/>
    <n v="5.7000000000000002E-3"/>
  </r>
  <r>
    <x v="26"/>
    <s v="C-IV"/>
    <x v="5"/>
    <x v="1"/>
    <n v="2013"/>
    <s v="2012/13"/>
    <n v="411"/>
    <n v="923"/>
    <n v="2078"/>
    <n v="1"/>
    <m/>
    <m/>
    <m/>
    <n v="5.8999999999999997E-2"/>
  </r>
  <r>
    <x v="27"/>
    <s v="C-IV"/>
    <x v="5"/>
    <x v="1"/>
    <n v="2013"/>
    <s v="2012/13"/>
    <n v="404"/>
    <n v="660"/>
    <n v="1588"/>
    <n v="0.87270000000000003"/>
    <m/>
    <m/>
    <m/>
    <n v="5.8999999999999997E-2"/>
  </r>
  <r>
    <x v="28"/>
    <s v="C-IV"/>
    <x v="5"/>
    <x v="1"/>
    <n v="2013"/>
    <s v="2012/13"/>
    <n v="20952"/>
    <n v="48187"/>
    <n v="116991"/>
    <n v="1"/>
    <m/>
    <m/>
    <m/>
    <n v="1.78E-2"/>
  </r>
  <r>
    <x v="29"/>
    <s v="C-IV"/>
    <x v="5"/>
    <x v="1"/>
    <n v="2013"/>
    <s v="2012/13"/>
    <n v="3256"/>
    <n v="6860"/>
    <n v="18948"/>
    <n v="0.80689999999999995"/>
    <m/>
    <m/>
    <m/>
    <n v="5.8999999999999997E-2"/>
  </r>
  <r>
    <x v="30"/>
    <s v="C-IV"/>
    <x v="5"/>
    <x v="1"/>
    <n v="2013"/>
    <s v="2012/13"/>
    <n v="3847"/>
    <n v="7362"/>
    <n v="12225"/>
    <n v="1"/>
    <m/>
    <m/>
    <m/>
    <n v="5.8999999999999997E-2"/>
  </r>
  <r>
    <x v="31"/>
    <s v="CalWIN"/>
    <x v="5"/>
    <x v="1"/>
    <n v="2013"/>
    <s v="2012/13"/>
    <n v="105031"/>
    <n v="231766"/>
    <n v="538576"/>
    <n v="0.99660000000000004"/>
    <m/>
    <m/>
    <m/>
    <n v="2.4500000000000001E-2"/>
  </r>
  <r>
    <x v="32"/>
    <s v="CalWIN"/>
    <x v="5"/>
    <x v="1"/>
    <n v="2013"/>
    <s v="2012/13"/>
    <n v="8439"/>
    <n v="17684"/>
    <n v="32921"/>
    <n v="0.99460000000000004"/>
    <m/>
    <m/>
    <m/>
    <n v="5.8999999999999997E-2"/>
  </r>
  <r>
    <x v="33"/>
    <s v="C-IV"/>
    <x v="5"/>
    <x v="1"/>
    <n v="2013"/>
    <s v="2012/13"/>
    <n v="795"/>
    <n v="1683"/>
    <n v="3277"/>
    <n v="0.97370000000000001"/>
    <m/>
    <m/>
    <m/>
    <n v="5.8999999999999997E-2"/>
  </r>
  <r>
    <x v="34"/>
    <s v="C-IV"/>
    <x v="5"/>
    <x v="1"/>
    <n v="2013"/>
    <s v="2012/13"/>
    <n v="115068"/>
    <n v="276633"/>
    <n v="484028"/>
    <n v="0.99519999999999997"/>
    <m/>
    <m/>
    <m/>
    <n v="3.27E-2"/>
  </r>
  <r>
    <x v="35"/>
    <s v="CalWIN"/>
    <x v="5"/>
    <x v="1"/>
    <n v="2013"/>
    <s v="2012/13"/>
    <n v="93953"/>
    <n v="209344"/>
    <n v="357905"/>
    <n v="0.98750000000000004"/>
    <m/>
    <m/>
    <m/>
    <n v="4.8999999999999998E-3"/>
  </r>
  <r>
    <x v="36"/>
    <s v="C-IV"/>
    <x v="5"/>
    <x v="1"/>
    <n v="2013"/>
    <s v="2012/13"/>
    <n v="2702"/>
    <n v="6300"/>
    <n v="10955"/>
    <n v="0.99050000000000005"/>
    <m/>
    <m/>
    <m/>
    <n v="5.8999999999999997E-2"/>
  </r>
  <r>
    <x v="37"/>
    <s v="C-IV"/>
    <x v="5"/>
    <x v="1"/>
    <n v="2013"/>
    <s v="2012/13"/>
    <n v="158275"/>
    <n v="370855"/>
    <n v="550314"/>
    <n v="0.99839999999999995"/>
    <m/>
    <m/>
    <m/>
    <n v="1.35E-2"/>
  </r>
  <r>
    <x v="38"/>
    <s v="CalWIN"/>
    <x v="5"/>
    <x v="1"/>
    <n v="2013"/>
    <s v="2012/13"/>
    <n v="121398"/>
    <n v="259725"/>
    <n v="511398"/>
    <n v="0.9667"/>
    <m/>
    <m/>
    <m/>
    <n v="2.5600000000000001E-2"/>
  </r>
  <r>
    <x v="39"/>
    <s v="CalWIN"/>
    <x v="5"/>
    <x v="1"/>
    <n v="2013"/>
    <s v="2012/13"/>
    <n v="31988"/>
    <n v="50267"/>
    <n v="144543"/>
    <n v="0.97940000000000005"/>
    <m/>
    <m/>
    <m/>
    <n v="3.73E-2"/>
  </r>
  <r>
    <x v="40"/>
    <s v="C-IV"/>
    <x v="5"/>
    <x v="1"/>
    <n v="2013"/>
    <s v="2012/13"/>
    <n v="46877"/>
    <n v="113183"/>
    <n v="197190"/>
    <n v="0.98540000000000005"/>
    <m/>
    <m/>
    <m/>
    <n v="2.9700000000000001E-2"/>
  </r>
  <r>
    <x v="41"/>
    <s v="CalWIN"/>
    <x v="5"/>
    <x v="1"/>
    <n v="2013"/>
    <s v="2012/13"/>
    <n v="8959"/>
    <n v="17428"/>
    <n v="36192"/>
    <n v="0.97040000000000004"/>
    <m/>
    <m/>
    <m/>
    <n v="5.8999999999999997E-2"/>
  </r>
  <r>
    <x v="42"/>
    <s v="CalWIN"/>
    <x v="5"/>
    <x v="1"/>
    <n v="2013"/>
    <s v="2012/13"/>
    <n v="14291"/>
    <n v="29162"/>
    <n v="89478"/>
    <n v="0.78080000000000005"/>
    <m/>
    <m/>
    <m/>
    <n v="5.8999999999999997E-2"/>
  </r>
  <r>
    <x v="43"/>
    <s v="CalWIN"/>
    <x v="5"/>
    <x v="1"/>
    <n v="2013"/>
    <s v="2012/13"/>
    <n v="14648"/>
    <n v="32957"/>
    <n v="94091"/>
    <n v="0.95"/>
    <m/>
    <m/>
    <m/>
    <n v="5.8999999999999997E-2"/>
  </r>
  <r>
    <x v="44"/>
    <s v="CalWIN"/>
    <x v="5"/>
    <x v="1"/>
    <n v="2013"/>
    <s v="2012/13"/>
    <n v="52066"/>
    <n v="110402"/>
    <n v="295442"/>
    <n v="0.97360000000000002"/>
    <m/>
    <m/>
    <m/>
    <n v="1.6500000000000001E-2"/>
  </r>
  <r>
    <x v="45"/>
    <s v="CalWIN"/>
    <x v="5"/>
    <x v="1"/>
    <n v="2013"/>
    <s v="2012/13"/>
    <n v="11883"/>
    <n v="23227"/>
    <n v="48422"/>
    <n v="0.97189999999999999"/>
    <m/>
    <m/>
    <m/>
    <n v="5.8999999999999997E-2"/>
  </r>
  <r>
    <x v="46"/>
    <s v="C-IV"/>
    <x v="5"/>
    <x v="1"/>
    <n v="2013"/>
    <s v="2012/13"/>
    <n v="11982"/>
    <n v="23786"/>
    <n v="41681"/>
    <n v="0.95009999999999994"/>
    <m/>
    <m/>
    <m/>
    <n v="5.8999999999999997E-2"/>
  </r>
  <r>
    <x v="47"/>
    <s v="C-IV"/>
    <x v="5"/>
    <x v="1"/>
    <n v="2013"/>
    <s v="2012/13"/>
    <n v="153"/>
    <n v="291"/>
    <n v="510"/>
    <n v="1"/>
    <m/>
    <m/>
    <m/>
    <n v="5.8999999999999997E-2"/>
  </r>
  <r>
    <x v="48"/>
    <s v="C-IV"/>
    <x v="5"/>
    <x v="1"/>
    <n v="2013"/>
    <s v="2012/13"/>
    <n v="2913"/>
    <n v="6532"/>
    <n v="11138"/>
    <n v="1"/>
    <m/>
    <m/>
    <m/>
    <n v="5.8999999999999997E-2"/>
  </r>
  <r>
    <x v="49"/>
    <s v="CalWIN"/>
    <x v="5"/>
    <x v="1"/>
    <n v="2013"/>
    <s v="2012/13"/>
    <n v="20693"/>
    <n v="41204"/>
    <n v="75438"/>
    <n v="0.95660000000000001"/>
    <m/>
    <m/>
    <m/>
    <n v="1.7299999999999999E-2"/>
  </r>
  <r>
    <x v="50"/>
    <s v="CalWIN"/>
    <x v="5"/>
    <x v="1"/>
    <n v="2013"/>
    <s v="2012/13"/>
    <n v="18688"/>
    <n v="34517"/>
    <n v="73277"/>
    <n v="0.92"/>
    <m/>
    <m/>
    <m/>
    <n v="5.8999999999999997E-2"/>
  </r>
  <r>
    <x v="51"/>
    <s v="C-IV"/>
    <x v="5"/>
    <x v="1"/>
    <n v="2013"/>
    <s v="2012/13"/>
    <n v="41421"/>
    <n v="90886"/>
    <n v="150456"/>
    <n v="0.98080000000000001"/>
    <m/>
    <m/>
    <m/>
    <n v="1.06E-2"/>
  </r>
  <r>
    <x v="52"/>
    <s v="C-IV"/>
    <x v="5"/>
    <x v="1"/>
    <n v="2013"/>
    <s v="2012/13"/>
    <n v="5232"/>
    <n v="12499"/>
    <n v="24943"/>
    <n v="0.97009999999999996"/>
    <m/>
    <m/>
    <m/>
    <n v="5.8999999999999997E-2"/>
  </r>
  <r>
    <x v="53"/>
    <s v="C-IV"/>
    <x v="5"/>
    <x v="1"/>
    <n v="2013"/>
    <s v="2012/13"/>
    <n v="4264"/>
    <n v="9785"/>
    <n v="17889"/>
    <n v="0.96940000000000004"/>
    <m/>
    <m/>
    <m/>
    <n v="5.8999999999999997E-2"/>
  </r>
  <r>
    <x v="54"/>
    <s v="C-IV"/>
    <x v="5"/>
    <x v="1"/>
    <n v="2013"/>
    <s v="2012/13"/>
    <n v="762"/>
    <n v="1512"/>
    <n v="2799"/>
    <n v="0.84309999999999996"/>
    <m/>
    <m/>
    <m/>
    <n v="5.8999999999999997E-2"/>
  </r>
  <r>
    <x v="55"/>
    <s v="CalWIN"/>
    <x v="5"/>
    <x v="1"/>
    <n v="2013"/>
    <s v="2012/13"/>
    <n v="46650"/>
    <n v="115399"/>
    <n v="185545"/>
    <n v="1"/>
    <m/>
    <m/>
    <m/>
    <n v="3.7100000000000001E-2"/>
  </r>
  <r>
    <x v="56"/>
    <s v="C-IV"/>
    <x v="5"/>
    <x v="1"/>
    <n v="2013"/>
    <s v="2012/13"/>
    <n v="2877"/>
    <n v="5250"/>
    <n v="8583"/>
    <n v="0.96240000000000003"/>
    <m/>
    <m/>
    <m/>
    <n v="5.8999999999999997E-2"/>
  </r>
  <r>
    <x v="57"/>
    <s v="CalWIN"/>
    <x v="5"/>
    <x v="1"/>
    <n v="2013"/>
    <s v="2012/13"/>
    <n v="32111"/>
    <n v="66985"/>
    <n v="132647"/>
    <n v="0.98729999999999996"/>
    <m/>
    <m/>
    <m/>
    <n v="3.0200000000000001E-2"/>
  </r>
  <r>
    <x v="58"/>
    <s v="CalWIN"/>
    <x v="5"/>
    <x v="1"/>
    <n v="2013"/>
    <s v="2012/13"/>
    <n v="7872"/>
    <n v="16772"/>
    <n v="33262"/>
    <n v="0.83760000000000001"/>
    <m/>
    <m/>
    <m/>
    <n v="5.8999999999999997E-2"/>
  </r>
  <r>
    <x v="59"/>
    <s v="C-IV"/>
    <x v="5"/>
    <x v="1"/>
    <n v="2013"/>
    <s v="2012/13"/>
    <n v="5715"/>
    <n v="12908"/>
    <n v="20685"/>
    <n v="0.99260000000000004"/>
    <m/>
    <m/>
    <m/>
    <n v="5.8999999999999997E-2"/>
  </r>
  <r>
    <x v="0"/>
    <s v="n/a"/>
    <x v="6"/>
    <x v="1"/>
    <n v="2013"/>
    <s v="2013/14"/>
    <m/>
    <m/>
    <m/>
    <m/>
    <m/>
    <m/>
    <n v="0.254"/>
    <n v="5.3999999999999999E-2"/>
  </r>
  <r>
    <x v="1"/>
    <s v="n/a"/>
    <x v="6"/>
    <x v="1"/>
    <n v="2013"/>
    <s v="2013/14"/>
    <n v="1942841"/>
    <n v="4221057"/>
    <n v="8468988"/>
    <n v="0.9728"/>
    <m/>
    <m/>
    <m/>
    <n v="2.9399999999999999E-2"/>
  </r>
  <r>
    <x v="2"/>
    <s v="CalWIN"/>
    <x v="6"/>
    <x v="1"/>
    <n v="2013"/>
    <s v="2013/14"/>
    <n v="62875"/>
    <n v="125835"/>
    <n v="276464"/>
    <n v="0.88700000000000001"/>
    <m/>
    <m/>
    <m/>
    <n v="3.9800000000000002E-2"/>
  </r>
  <r>
    <x v="3"/>
    <s v="C-IV"/>
    <x v="6"/>
    <x v="1"/>
    <n v="2013"/>
    <s v="2013/14"/>
    <n v="91"/>
    <n v="171"/>
    <n v="212"/>
    <n v="1"/>
    <m/>
    <m/>
    <m/>
    <n v="5.4800000000000001E-2"/>
  </r>
  <r>
    <x v="4"/>
    <s v="C-IV"/>
    <x v="6"/>
    <x v="1"/>
    <n v="2013"/>
    <s v="2013/14"/>
    <n v="1685"/>
    <n v="3280"/>
    <n v="4640"/>
    <n v="0.97250000000000003"/>
    <m/>
    <m/>
    <m/>
    <n v="5.4800000000000001E-2"/>
  </r>
  <r>
    <x v="5"/>
    <s v="C-IV"/>
    <x v="6"/>
    <x v="1"/>
    <n v="2013"/>
    <s v="2013/14"/>
    <n v="14733"/>
    <n v="30211"/>
    <n v="52921"/>
    <n v="0.96020000000000005"/>
    <m/>
    <m/>
    <m/>
    <n v="5.4800000000000001E-2"/>
  </r>
  <r>
    <x v="6"/>
    <s v="C-IV"/>
    <x v="6"/>
    <x v="1"/>
    <n v="2013"/>
    <s v="2013/14"/>
    <n v="2576"/>
    <n v="4969"/>
    <n v="6936"/>
    <n v="0.98"/>
    <m/>
    <m/>
    <m/>
    <n v="5.4800000000000001E-2"/>
  </r>
  <r>
    <x v="7"/>
    <s v="C-IV"/>
    <x v="6"/>
    <x v="1"/>
    <n v="2013"/>
    <s v="2013/14"/>
    <n v="713"/>
    <n v="1710"/>
    <n v="4995"/>
    <n v="1"/>
    <m/>
    <m/>
    <m/>
    <n v="5.4800000000000001E-2"/>
  </r>
  <r>
    <x v="8"/>
    <s v="CalWIN"/>
    <x v="6"/>
    <x v="1"/>
    <n v="2013"/>
    <s v="2013/14"/>
    <n v="32730"/>
    <n v="67763"/>
    <n v="161166"/>
    <n v="0.94989999999999997"/>
    <m/>
    <m/>
    <m/>
    <n v="3.0099999999999998E-2"/>
  </r>
  <r>
    <x v="9"/>
    <s v="C-IV"/>
    <x v="6"/>
    <x v="1"/>
    <n v="2013"/>
    <s v="2013/14"/>
    <n v="2525"/>
    <n v="5132"/>
    <n v="7935"/>
    <n v="1"/>
    <m/>
    <m/>
    <m/>
    <n v="5.4800000000000001E-2"/>
  </r>
  <r>
    <x v="10"/>
    <s v="C-IV"/>
    <x v="6"/>
    <x v="1"/>
    <n v="2013"/>
    <s v="2013/14"/>
    <n v="6397"/>
    <n v="11765"/>
    <n v="19999"/>
    <n v="0.99539999999999995"/>
    <m/>
    <m/>
    <m/>
    <n v="5.4800000000000001E-2"/>
  </r>
  <r>
    <x v="11"/>
    <s v="CalWIN"/>
    <x v="6"/>
    <x v="1"/>
    <n v="2013"/>
    <s v="2013/14"/>
    <n v="90783"/>
    <n v="217757"/>
    <n v="335474"/>
    <n v="0.91859999999999997"/>
    <m/>
    <m/>
    <m/>
    <n v="3.5999999999999999E-3"/>
  </r>
  <r>
    <x v="12"/>
    <s v="C-IV"/>
    <x v="6"/>
    <x v="1"/>
    <n v="2013"/>
    <s v="2013/14"/>
    <n v="1431"/>
    <n v="3549"/>
    <n v="7779"/>
    <n v="1"/>
    <m/>
    <m/>
    <m/>
    <n v="5.4800000000000001E-2"/>
  </r>
  <r>
    <x v="13"/>
    <s v="C-IV"/>
    <x v="6"/>
    <x v="1"/>
    <n v="2013"/>
    <s v="2013/14"/>
    <n v="8812"/>
    <n v="16507"/>
    <n v="28484"/>
    <n v="0.95069999999999999"/>
    <m/>
    <m/>
    <m/>
    <n v="5.4800000000000001E-2"/>
  </r>
  <r>
    <x v="14"/>
    <s v="C-IV"/>
    <x v="6"/>
    <x v="1"/>
    <n v="2013"/>
    <s v="2013/14"/>
    <n v="14518"/>
    <n v="37083"/>
    <n v="60446"/>
    <n v="0.93069999999999997"/>
    <m/>
    <m/>
    <m/>
    <n v="5.4800000000000001E-2"/>
  </r>
  <r>
    <x v="15"/>
    <s v="C-IV"/>
    <x v="6"/>
    <x v="1"/>
    <n v="2013"/>
    <s v="2013/14"/>
    <n v="1058"/>
    <n v="2132"/>
    <n v="3661"/>
    <n v="1"/>
    <m/>
    <m/>
    <m/>
    <n v="5.4800000000000001E-2"/>
  </r>
  <r>
    <x v="16"/>
    <s v="C-IV"/>
    <x v="6"/>
    <x v="1"/>
    <n v="2013"/>
    <s v="2013/14"/>
    <n v="59623"/>
    <n v="144653"/>
    <n v="262423"/>
    <n v="0.99219999999999997"/>
    <m/>
    <m/>
    <m/>
    <n v="2.46E-2"/>
  </r>
  <r>
    <x v="17"/>
    <s v="C-IV"/>
    <x v="6"/>
    <x v="1"/>
    <n v="2013"/>
    <s v="2013/14"/>
    <n v="9956"/>
    <n v="23543"/>
    <n v="40128"/>
    <n v="0.99590000000000001"/>
    <m/>
    <m/>
    <m/>
    <n v="5.4800000000000001E-2"/>
  </r>
  <r>
    <x v="18"/>
    <s v="C-IV"/>
    <x v="6"/>
    <x v="1"/>
    <n v="2013"/>
    <s v="2013/14"/>
    <n v="5227"/>
    <n v="10453"/>
    <n v="18763"/>
    <n v="0.94740000000000002"/>
    <m/>
    <m/>
    <m/>
    <n v="5.4800000000000001E-2"/>
  </r>
  <r>
    <x v="19"/>
    <s v="C-IV"/>
    <x v="6"/>
    <x v="1"/>
    <n v="2013"/>
    <s v="2013/14"/>
    <n v="1426"/>
    <n v="2971"/>
    <n v="4891"/>
    <n v="0.97889999999999999"/>
    <m/>
    <m/>
    <m/>
    <n v="5.4800000000000001E-2"/>
  </r>
  <r>
    <x v="20"/>
    <s v="LRS"/>
    <x v="6"/>
    <x v="1"/>
    <n v="2013"/>
    <s v="2013/14"/>
    <n v="557570"/>
    <n v="1148512"/>
    <n v="2635560"/>
    <n v="0.97519999999999996"/>
    <m/>
    <m/>
    <m/>
    <n v="2.8799999999999999E-2"/>
  </r>
  <r>
    <x v="21"/>
    <s v="C-IV"/>
    <x v="6"/>
    <x v="1"/>
    <n v="2013"/>
    <s v="2013/14"/>
    <n v="10608"/>
    <n v="26856"/>
    <n v="50174"/>
    <n v="0.97519999999999996"/>
    <m/>
    <m/>
    <m/>
    <n v="5.4800000000000001E-2"/>
  </r>
  <r>
    <x v="22"/>
    <s v="C-IV"/>
    <x v="6"/>
    <x v="1"/>
    <n v="2013"/>
    <s v="2013/14"/>
    <n v="5762"/>
    <n v="9774"/>
    <n v="25098"/>
    <n v="0.97550000000000003"/>
    <m/>
    <m/>
    <m/>
    <n v="5.4800000000000001E-2"/>
  </r>
  <r>
    <x v="23"/>
    <s v="C-IV"/>
    <x v="6"/>
    <x v="1"/>
    <n v="2013"/>
    <s v="2013/14"/>
    <n v="920"/>
    <n v="1855"/>
    <n v="2953"/>
    <n v="0.93620000000000003"/>
    <m/>
    <m/>
    <m/>
    <n v="5.4800000000000001E-2"/>
  </r>
  <r>
    <x v="24"/>
    <s v="C-IV"/>
    <x v="6"/>
    <x v="1"/>
    <n v="2013"/>
    <s v="2013/14"/>
    <n v="6923"/>
    <n v="13202"/>
    <n v="24722"/>
    <n v="0.99560000000000004"/>
    <m/>
    <m/>
    <m/>
    <n v="5.4800000000000001E-2"/>
  </r>
  <r>
    <x v="25"/>
    <s v="C-IV"/>
    <x v="6"/>
    <x v="1"/>
    <n v="2013"/>
    <s v="2013/14"/>
    <n v="22956"/>
    <n v="55568"/>
    <n v="89811"/>
    <n v="0.99680000000000002"/>
    <m/>
    <m/>
    <m/>
    <n v="6.0000000000000001E-3"/>
  </r>
  <r>
    <x v="26"/>
    <s v="C-IV"/>
    <x v="6"/>
    <x v="1"/>
    <n v="2013"/>
    <s v="2013/14"/>
    <n v="415"/>
    <n v="935"/>
    <n v="2075"/>
    <n v="1"/>
    <m/>
    <m/>
    <m/>
    <n v="5.4800000000000001E-2"/>
  </r>
  <r>
    <x v="27"/>
    <s v="C-IV"/>
    <x v="6"/>
    <x v="1"/>
    <n v="2013"/>
    <s v="2013/14"/>
    <n v="400"/>
    <n v="656"/>
    <n v="1597"/>
    <n v="0.97140000000000004"/>
    <m/>
    <m/>
    <m/>
    <n v="5.4800000000000001E-2"/>
  </r>
  <r>
    <x v="28"/>
    <s v="C-IV"/>
    <x v="6"/>
    <x v="1"/>
    <n v="2013"/>
    <s v="2013/14"/>
    <n v="20213"/>
    <n v="46145"/>
    <n v="117075"/>
    <n v="1"/>
    <m/>
    <m/>
    <m/>
    <n v="1.9300000000000001E-2"/>
  </r>
  <r>
    <x v="29"/>
    <s v="C-IV"/>
    <x v="6"/>
    <x v="1"/>
    <n v="2013"/>
    <s v="2013/14"/>
    <n v="3193"/>
    <n v="6710"/>
    <n v="19022"/>
    <n v="0.75"/>
    <m/>
    <m/>
    <m/>
    <n v="5.4800000000000001E-2"/>
  </r>
  <r>
    <x v="30"/>
    <s v="C-IV"/>
    <x v="6"/>
    <x v="1"/>
    <n v="2013"/>
    <s v="2013/14"/>
    <n v="3898"/>
    <n v="7452"/>
    <n v="12408"/>
    <n v="0.99609999999999999"/>
    <m/>
    <m/>
    <m/>
    <n v="5.4800000000000001E-2"/>
  </r>
  <r>
    <x v="31"/>
    <s v="CalWIN"/>
    <x v="6"/>
    <x v="1"/>
    <n v="2013"/>
    <s v="2013/14"/>
    <n v="105823"/>
    <n v="232862"/>
    <n v="540438"/>
    <n v="0.99760000000000004"/>
    <m/>
    <m/>
    <m/>
    <n v="2.12E-2"/>
  </r>
  <r>
    <x v="32"/>
    <s v="CalWIN"/>
    <x v="6"/>
    <x v="1"/>
    <n v="2013"/>
    <s v="2013/14"/>
    <n v="8480"/>
    <n v="17673"/>
    <n v="33299"/>
    <n v="0.99719999999999998"/>
    <m/>
    <m/>
    <m/>
    <n v="5.4800000000000001E-2"/>
  </r>
  <r>
    <x v="33"/>
    <s v="C-IV"/>
    <x v="6"/>
    <x v="1"/>
    <n v="2013"/>
    <s v="2013/14"/>
    <n v="773"/>
    <n v="1604"/>
    <n v="3264"/>
    <n v="1"/>
    <m/>
    <m/>
    <m/>
    <n v="5.4800000000000001E-2"/>
  </r>
  <r>
    <x v="34"/>
    <s v="C-IV"/>
    <x v="6"/>
    <x v="1"/>
    <n v="2013"/>
    <s v="2013/14"/>
    <n v="115800"/>
    <n v="278117"/>
    <n v="487497"/>
    <n v="0.99560000000000004"/>
    <m/>
    <m/>
    <m/>
    <n v="3.3500000000000002E-2"/>
  </r>
  <r>
    <x v="35"/>
    <s v="CalWIN"/>
    <x v="6"/>
    <x v="1"/>
    <n v="2013"/>
    <s v="2013/14"/>
    <n v="94824"/>
    <n v="210033"/>
    <n v="359197"/>
    <n v="0.98850000000000005"/>
    <m/>
    <m/>
    <m/>
    <n v="5.4000000000000003E-3"/>
  </r>
  <r>
    <x v="36"/>
    <s v="C-IV"/>
    <x v="6"/>
    <x v="1"/>
    <n v="2013"/>
    <s v="2013/14"/>
    <n v="2684"/>
    <n v="6232"/>
    <n v="10987"/>
    <n v="1"/>
    <m/>
    <m/>
    <m/>
    <n v="5.4800000000000001E-2"/>
  </r>
  <r>
    <x v="37"/>
    <s v="C-IV"/>
    <x v="6"/>
    <x v="1"/>
    <n v="2013"/>
    <s v="2013/14"/>
    <n v="159737"/>
    <n v="373620"/>
    <n v="553381"/>
    <n v="0.99750000000000005"/>
    <m/>
    <m/>
    <m/>
    <n v="1.6199999999999999E-2"/>
  </r>
  <r>
    <x v="38"/>
    <s v="CalWIN"/>
    <x v="6"/>
    <x v="1"/>
    <n v="2013"/>
    <s v="2013/14"/>
    <n v="122561"/>
    <n v="260576"/>
    <n v="513718"/>
    <n v="0.96340000000000003"/>
    <m/>
    <m/>
    <m/>
    <n v="2.3800000000000002E-2"/>
  </r>
  <r>
    <x v="39"/>
    <s v="CalWIN"/>
    <x v="6"/>
    <x v="1"/>
    <n v="2013"/>
    <s v="2013/14"/>
    <n v="32096"/>
    <n v="50124"/>
    <n v="144859"/>
    <n v="0.97460000000000002"/>
    <m/>
    <m/>
    <m/>
    <n v="3.73E-2"/>
  </r>
  <r>
    <x v="40"/>
    <s v="C-IV"/>
    <x v="6"/>
    <x v="1"/>
    <n v="2013"/>
    <s v="2013/14"/>
    <n v="46964"/>
    <n v="113230"/>
    <n v="198048"/>
    <n v="0.97799999999999998"/>
    <m/>
    <m/>
    <m/>
    <n v="2.9100000000000001E-2"/>
  </r>
  <r>
    <x v="41"/>
    <s v="CalWIN"/>
    <x v="6"/>
    <x v="1"/>
    <n v="2013"/>
    <s v="2013/14"/>
    <n v="8907"/>
    <n v="17319"/>
    <n v="36364"/>
    <n v="0.96189999999999998"/>
    <m/>
    <m/>
    <m/>
    <n v="5.4800000000000001E-2"/>
  </r>
  <r>
    <x v="42"/>
    <s v="CalWIN"/>
    <x v="6"/>
    <x v="1"/>
    <n v="2013"/>
    <s v="2013/14"/>
    <n v="14493"/>
    <n v="29339"/>
    <n v="90578"/>
    <n v="0.83140000000000003"/>
    <m/>
    <m/>
    <m/>
    <n v="5.4800000000000001E-2"/>
  </r>
  <r>
    <x v="43"/>
    <s v="CalWIN"/>
    <x v="6"/>
    <x v="1"/>
    <n v="2013"/>
    <s v="2013/14"/>
    <n v="14344"/>
    <n v="32221"/>
    <n v="94356"/>
    <n v="0.94440000000000002"/>
    <m/>
    <m/>
    <m/>
    <n v="5.4800000000000001E-2"/>
  </r>
  <r>
    <x v="44"/>
    <s v="CalWIN"/>
    <x v="6"/>
    <x v="1"/>
    <n v="2013"/>
    <s v="2013/14"/>
    <n v="52296"/>
    <n v="110622"/>
    <n v="295273"/>
    <n v="0.96040000000000003"/>
    <m/>
    <m/>
    <m/>
    <n v="1.4999999999999999E-2"/>
  </r>
  <r>
    <x v="45"/>
    <s v="CalWIN"/>
    <x v="6"/>
    <x v="1"/>
    <n v="2013"/>
    <s v="2013/14"/>
    <n v="11641"/>
    <n v="22732"/>
    <n v="48474"/>
    <n v="0.93300000000000005"/>
    <m/>
    <m/>
    <m/>
    <n v="5.4800000000000001E-2"/>
  </r>
  <r>
    <x v="46"/>
    <s v="C-IV"/>
    <x v="6"/>
    <x v="1"/>
    <n v="2013"/>
    <s v="2013/14"/>
    <n v="11911"/>
    <n v="23709"/>
    <n v="41841"/>
    <n v="0.93969999999999998"/>
    <m/>
    <m/>
    <m/>
    <n v="5.4800000000000001E-2"/>
  </r>
  <r>
    <x v="47"/>
    <s v="C-IV"/>
    <x v="6"/>
    <x v="1"/>
    <n v="2013"/>
    <s v="2013/14"/>
    <n v="156"/>
    <n v="305"/>
    <n v="539"/>
    <n v="1"/>
    <m/>
    <m/>
    <m/>
    <n v="5.4800000000000001E-2"/>
  </r>
  <r>
    <x v="48"/>
    <s v="C-IV"/>
    <x v="6"/>
    <x v="1"/>
    <n v="2013"/>
    <s v="2013/14"/>
    <n v="2900"/>
    <n v="6486"/>
    <n v="11229"/>
    <n v="1"/>
    <m/>
    <m/>
    <m/>
    <n v="5.4800000000000001E-2"/>
  </r>
  <r>
    <x v="49"/>
    <s v="CalWIN"/>
    <x v="6"/>
    <x v="1"/>
    <n v="2013"/>
    <s v="2013/14"/>
    <n v="20782"/>
    <n v="41287"/>
    <n v="75637"/>
    <n v="0.94169999999999998"/>
    <m/>
    <m/>
    <m/>
    <n v="1.3899999999999999E-2"/>
  </r>
  <r>
    <x v="50"/>
    <s v="CalWIN"/>
    <x v="6"/>
    <x v="1"/>
    <n v="2013"/>
    <s v="2013/14"/>
    <n v="18686"/>
    <n v="34451"/>
    <n v="73691"/>
    <n v="0.86739999999999995"/>
    <m/>
    <m/>
    <m/>
    <n v="5.4800000000000001E-2"/>
  </r>
  <r>
    <x v="51"/>
    <s v="C-IV"/>
    <x v="6"/>
    <x v="1"/>
    <n v="2013"/>
    <s v="2013/14"/>
    <n v="41539"/>
    <n v="91048"/>
    <n v="150590"/>
    <n v="0.98419999999999996"/>
    <m/>
    <m/>
    <m/>
    <n v="9.4000000000000004E-3"/>
  </r>
  <r>
    <x v="52"/>
    <s v="C-IV"/>
    <x v="6"/>
    <x v="1"/>
    <n v="2013"/>
    <s v="2013/14"/>
    <n v="5215"/>
    <n v="12440"/>
    <n v="25091"/>
    <n v="0.98099999999999998"/>
    <m/>
    <m/>
    <m/>
    <n v="5.4800000000000001E-2"/>
  </r>
  <r>
    <x v="53"/>
    <s v="C-IV"/>
    <x v="6"/>
    <x v="1"/>
    <n v="2013"/>
    <s v="2013/14"/>
    <n v="4320"/>
    <n v="9916"/>
    <n v="18086"/>
    <n v="0.94289999999999996"/>
    <m/>
    <m/>
    <m/>
    <n v="5.4800000000000001E-2"/>
  </r>
  <r>
    <x v="54"/>
    <s v="C-IV"/>
    <x v="6"/>
    <x v="1"/>
    <n v="2013"/>
    <s v="2013/14"/>
    <n v="762"/>
    <n v="1516"/>
    <n v="2821"/>
    <n v="1"/>
    <m/>
    <m/>
    <m/>
    <n v="5.4800000000000001E-2"/>
  </r>
  <r>
    <x v="55"/>
    <s v="CalWIN"/>
    <x v="6"/>
    <x v="1"/>
    <n v="2013"/>
    <s v="2013/14"/>
    <n v="46471"/>
    <n v="114774"/>
    <n v="186439"/>
    <n v="1"/>
    <m/>
    <m/>
    <m/>
    <n v="3.7900000000000003E-2"/>
  </r>
  <r>
    <x v="56"/>
    <s v="C-IV"/>
    <x v="6"/>
    <x v="1"/>
    <n v="2013"/>
    <s v="2013/14"/>
    <n v="2828"/>
    <n v="5153"/>
    <n v="8574"/>
    <n v="0.92310000000000003"/>
    <m/>
    <m/>
    <m/>
    <n v="5.4800000000000001E-2"/>
  </r>
  <r>
    <x v="57"/>
    <s v="CalWIN"/>
    <x v="6"/>
    <x v="1"/>
    <n v="2013"/>
    <s v="2013/14"/>
    <n v="32232"/>
    <n v="66971"/>
    <n v="132631"/>
    <n v="0.98429999999999995"/>
    <m/>
    <m/>
    <m/>
    <n v="3.2000000000000001E-2"/>
  </r>
  <r>
    <x v="58"/>
    <s v="CalWIN"/>
    <x v="6"/>
    <x v="1"/>
    <n v="2013"/>
    <s v="2013/14"/>
    <n v="7850"/>
    <n v="16629"/>
    <n v="33491"/>
    <n v="0.84289999999999998"/>
    <m/>
    <m/>
    <m/>
    <n v="5.4800000000000001E-2"/>
  </r>
  <r>
    <x v="59"/>
    <s v="C-IV"/>
    <x v="6"/>
    <x v="1"/>
    <n v="2013"/>
    <s v="2013/14"/>
    <n v="5749"/>
    <n v="12919"/>
    <n v="20783"/>
    <n v="0.98640000000000005"/>
    <m/>
    <m/>
    <m/>
    <n v="5.4800000000000001E-2"/>
  </r>
  <r>
    <x v="0"/>
    <s v="n/a"/>
    <x v="7"/>
    <x v="1"/>
    <n v="2013"/>
    <s v="2013/14"/>
    <m/>
    <m/>
    <m/>
    <m/>
    <m/>
    <m/>
    <n v="0.254"/>
    <n v="5.3999999999999999E-2"/>
  </r>
  <r>
    <x v="1"/>
    <s v="n/a"/>
    <x v="7"/>
    <x v="1"/>
    <n v="2013"/>
    <s v="2013/14"/>
    <n v="1950032"/>
    <n v="4238143"/>
    <n v="8602241"/>
    <n v="0.97340000000000004"/>
    <m/>
    <m/>
    <m/>
    <n v="2.9100000000000001E-2"/>
  </r>
  <r>
    <x v="2"/>
    <s v="CalWIN"/>
    <x v="7"/>
    <x v="1"/>
    <n v="2013"/>
    <s v="2013/14"/>
    <n v="63351"/>
    <n v="126909"/>
    <n v="277162"/>
    <n v="0.89829999999999999"/>
    <m/>
    <m/>
    <m/>
    <n v="3.4599999999999999E-2"/>
  </r>
  <r>
    <x v="3"/>
    <s v="C-IV"/>
    <x v="7"/>
    <x v="1"/>
    <n v="2013"/>
    <s v="2013/14"/>
    <n v="87"/>
    <n v="156"/>
    <n v="207"/>
    <n v="1"/>
    <m/>
    <m/>
    <m/>
    <n v="5.7000000000000002E-2"/>
  </r>
  <r>
    <x v="4"/>
    <s v="C-IV"/>
    <x v="7"/>
    <x v="1"/>
    <n v="2013"/>
    <s v="2013/14"/>
    <n v="1685"/>
    <n v="3310"/>
    <n v="4686"/>
    <n v="0.92079999999999995"/>
    <m/>
    <m/>
    <m/>
    <n v="5.7000000000000002E-2"/>
  </r>
  <r>
    <x v="5"/>
    <s v="C-IV"/>
    <x v="7"/>
    <x v="1"/>
    <n v="2013"/>
    <s v="2013/14"/>
    <n v="14793"/>
    <n v="30324"/>
    <n v="52975"/>
    <n v="0.93859999999999999"/>
    <m/>
    <m/>
    <m/>
    <n v="5.7000000000000002E-2"/>
  </r>
  <r>
    <x v="6"/>
    <s v="C-IV"/>
    <x v="7"/>
    <x v="1"/>
    <n v="2013"/>
    <s v="2013/14"/>
    <n v="2551"/>
    <n v="4942"/>
    <n v="6993"/>
    <n v="0.98609999999999998"/>
    <m/>
    <m/>
    <m/>
    <n v="5.7000000000000002E-2"/>
  </r>
  <r>
    <x v="7"/>
    <s v="C-IV"/>
    <x v="7"/>
    <x v="1"/>
    <n v="2013"/>
    <s v="2013/14"/>
    <n v="703"/>
    <n v="1681"/>
    <n v="5064"/>
    <n v="0.97370000000000001"/>
    <m/>
    <m/>
    <m/>
    <n v="5.7000000000000002E-2"/>
  </r>
  <r>
    <x v="8"/>
    <s v="CalWIN"/>
    <x v="7"/>
    <x v="1"/>
    <n v="2013"/>
    <s v="2013/14"/>
    <n v="32954"/>
    <n v="68331"/>
    <n v="162074"/>
    <n v="0.94950000000000001"/>
    <m/>
    <m/>
    <m/>
    <n v="4.3999999999999997E-2"/>
  </r>
  <r>
    <x v="9"/>
    <s v="C-IV"/>
    <x v="7"/>
    <x v="1"/>
    <n v="2013"/>
    <s v="2013/14"/>
    <n v="2503"/>
    <n v="5085"/>
    <n v="7960"/>
    <n v="1"/>
    <m/>
    <m/>
    <m/>
    <n v="5.7000000000000002E-2"/>
  </r>
  <r>
    <x v="10"/>
    <s v="C-IV"/>
    <x v="7"/>
    <x v="1"/>
    <n v="2013"/>
    <s v="2013/14"/>
    <n v="6321"/>
    <n v="11638"/>
    <n v="20117"/>
    <n v="0.99509999999999998"/>
    <m/>
    <m/>
    <m/>
    <n v="5.7000000000000002E-2"/>
  </r>
  <r>
    <x v="11"/>
    <s v="CalWIN"/>
    <x v="7"/>
    <x v="1"/>
    <n v="2013"/>
    <s v="2013/14"/>
    <n v="90994"/>
    <n v="218419"/>
    <n v="339345"/>
    <n v="0.92179999999999995"/>
    <m/>
    <m/>
    <m/>
    <n v="3.2000000000000002E-3"/>
  </r>
  <r>
    <x v="12"/>
    <s v="C-IV"/>
    <x v="7"/>
    <x v="1"/>
    <n v="2013"/>
    <s v="2013/14"/>
    <n v="1434"/>
    <n v="3538"/>
    <n v="7847"/>
    <n v="1"/>
    <m/>
    <m/>
    <m/>
    <n v="5.7000000000000002E-2"/>
  </r>
  <r>
    <x v="13"/>
    <s v="C-IV"/>
    <x v="7"/>
    <x v="1"/>
    <n v="2013"/>
    <s v="2013/14"/>
    <n v="8772"/>
    <n v="16473"/>
    <n v="28669"/>
    <n v="0.95550000000000002"/>
    <m/>
    <m/>
    <m/>
    <n v="5.7000000000000002E-2"/>
  </r>
  <r>
    <x v="14"/>
    <s v="C-IV"/>
    <x v="7"/>
    <x v="1"/>
    <n v="2013"/>
    <s v="2013/14"/>
    <n v="14597"/>
    <n v="37314"/>
    <n v="60938"/>
    <n v="0.93569999999999998"/>
    <m/>
    <m/>
    <m/>
    <n v="5.7000000000000002E-2"/>
  </r>
  <r>
    <x v="15"/>
    <s v="C-IV"/>
    <x v="7"/>
    <x v="1"/>
    <n v="2013"/>
    <s v="2013/14"/>
    <n v="1028"/>
    <n v="2107"/>
    <n v="3665"/>
    <n v="1"/>
    <m/>
    <m/>
    <m/>
    <n v="5.7000000000000002E-2"/>
  </r>
  <r>
    <x v="16"/>
    <s v="C-IV"/>
    <x v="7"/>
    <x v="1"/>
    <n v="2013"/>
    <s v="2013/14"/>
    <n v="59709"/>
    <n v="144720"/>
    <n v="267699"/>
    <n v="0.98909999999999998"/>
    <m/>
    <m/>
    <m/>
    <n v="2.3699999999999999E-2"/>
  </r>
  <r>
    <x v="17"/>
    <s v="C-IV"/>
    <x v="7"/>
    <x v="1"/>
    <n v="2013"/>
    <s v="2013/14"/>
    <n v="9928"/>
    <n v="23515"/>
    <n v="40283"/>
    <n v="0.99560000000000004"/>
    <m/>
    <m/>
    <m/>
    <n v="5.7000000000000002E-2"/>
  </r>
  <r>
    <x v="18"/>
    <s v="C-IV"/>
    <x v="7"/>
    <x v="1"/>
    <n v="2013"/>
    <s v="2013/14"/>
    <n v="5187"/>
    <n v="10372"/>
    <n v="18867"/>
    <n v="0.93559999999999999"/>
    <m/>
    <m/>
    <m/>
    <n v="5.7000000000000002E-2"/>
  </r>
  <r>
    <x v="19"/>
    <s v="C-IV"/>
    <x v="7"/>
    <x v="1"/>
    <n v="2013"/>
    <s v="2013/14"/>
    <n v="1427"/>
    <n v="2973"/>
    <n v="4977"/>
    <n v="1"/>
    <m/>
    <m/>
    <m/>
    <n v="5.7000000000000002E-2"/>
  </r>
  <r>
    <x v="20"/>
    <s v="LRS"/>
    <x v="7"/>
    <x v="1"/>
    <n v="2013"/>
    <s v="2013/14"/>
    <n v="558664"/>
    <n v="1152602"/>
    <n v="2654046"/>
    <n v="0.97550000000000003"/>
    <m/>
    <m/>
    <m/>
    <n v="2.5999999999999999E-2"/>
  </r>
  <r>
    <x v="21"/>
    <s v="C-IV"/>
    <x v="7"/>
    <x v="1"/>
    <n v="2013"/>
    <s v="2013/14"/>
    <n v="10522"/>
    <n v="26658"/>
    <n v="50706"/>
    <n v="0.99419999999999997"/>
    <m/>
    <m/>
    <m/>
    <n v="5.7000000000000002E-2"/>
  </r>
  <r>
    <x v="22"/>
    <s v="C-IV"/>
    <x v="7"/>
    <x v="1"/>
    <n v="2013"/>
    <s v="2013/14"/>
    <n v="5790"/>
    <n v="9781"/>
    <n v="26116"/>
    <n v="0.9677"/>
    <m/>
    <m/>
    <m/>
    <n v="5.7000000000000002E-2"/>
  </r>
  <r>
    <x v="23"/>
    <s v="C-IV"/>
    <x v="7"/>
    <x v="1"/>
    <n v="2013"/>
    <s v="2013/14"/>
    <n v="926"/>
    <n v="1840"/>
    <n v="2968"/>
    <n v="0.91300000000000003"/>
    <m/>
    <m/>
    <m/>
    <n v="5.7000000000000002E-2"/>
  </r>
  <r>
    <x v="24"/>
    <s v="C-IV"/>
    <x v="7"/>
    <x v="1"/>
    <n v="2013"/>
    <s v="2013/14"/>
    <n v="6910"/>
    <n v="13207"/>
    <n v="26030"/>
    <n v="0.99019999999999997"/>
    <m/>
    <m/>
    <m/>
    <n v="5.7000000000000002E-2"/>
  </r>
  <r>
    <x v="25"/>
    <s v="C-IV"/>
    <x v="7"/>
    <x v="1"/>
    <n v="2013"/>
    <s v="2013/14"/>
    <n v="22797"/>
    <n v="55103"/>
    <n v="95526"/>
    <n v="0.99260000000000004"/>
    <m/>
    <m/>
    <m/>
    <n v="1.35E-2"/>
  </r>
  <r>
    <x v="26"/>
    <s v="C-IV"/>
    <x v="7"/>
    <x v="1"/>
    <n v="2013"/>
    <s v="2013/14"/>
    <n v="408"/>
    <n v="921"/>
    <n v="2067"/>
    <n v="1"/>
    <m/>
    <m/>
    <m/>
    <n v="5.7000000000000002E-2"/>
  </r>
  <r>
    <x v="27"/>
    <s v="C-IV"/>
    <x v="7"/>
    <x v="1"/>
    <n v="2013"/>
    <s v="2013/14"/>
    <n v="348"/>
    <n v="592"/>
    <n v="1646"/>
    <n v="0.88890000000000002"/>
    <m/>
    <m/>
    <m/>
    <n v="5.7000000000000002E-2"/>
  </r>
  <r>
    <x v="28"/>
    <s v="C-IV"/>
    <x v="7"/>
    <x v="1"/>
    <n v="2013"/>
    <s v="2013/14"/>
    <n v="19709"/>
    <n v="44851"/>
    <n v="118651"/>
    <n v="1"/>
    <m/>
    <m/>
    <m/>
    <n v="2.7300000000000001E-2"/>
  </r>
  <r>
    <x v="29"/>
    <s v="C-IV"/>
    <x v="7"/>
    <x v="1"/>
    <n v="2013"/>
    <s v="2013/14"/>
    <n v="3159"/>
    <n v="6682"/>
    <n v="20952"/>
    <n v="0.72729999999999995"/>
    <m/>
    <m/>
    <m/>
    <n v="5.7000000000000002E-2"/>
  </r>
  <r>
    <x v="30"/>
    <s v="C-IV"/>
    <x v="7"/>
    <x v="1"/>
    <n v="2013"/>
    <s v="2013/14"/>
    <n v="3910"/>
    <n v="7475"/>
    <n v="12540"/>
    <n v="1"/>
    <m/>
    <m/>
    <m/>
    <n v="5.7000000000000002E-2"/>
  </r>
  <r>
    <x v="31"/>
    <s v="CalWIN"/>
    <x v="7"/>
    <x v="1"/>
    <n v="2013"/>
    <s v="2013/14"/>
    <n v="106963"/>
    <n v="235171"/>
    <n v="554067"/>
    <n v="0.99739999999999995"/>
    <m/>
    <m/>
    <m/>
    <n v="1.9199999999999998E-2"/>
  </r>
  <r>
    <x v="32"/>
    <s v="CalWIN"/>
    <x v="7"/>
    <x v="1"/>
    <n v="2013"/>
    <s v="2013/14"/>
    <n v="8534"/>
    <n v="17932"/>
    <n v="33446"/>
    <n v="0.99339999999999995"/>
    <m/>
    <m/>
    <m/>
    <n v="5.7000000000000002E-2"/>
  </r>
  <r>
    <x v="33"/>
    <s v="C-IV"/>
    <x v="7"/>
    <x v="1"/>
    <n v="2013"/>
    <s v="2013/14"/>
    <n v="774"/>
    <n v="1604"/>
    <n v="3258"/>
    <n v="1"/>
    <m/>
    <m/>
    <m/>
    <n v="5.7000000000000002E-2"/>
  </r>
  <r>
    <x v="34"/>
    <s v="C-IV"/>
    <x v="7"/>
    <x v="1"/>
    <n v="2013"/>
    <s v="2013/14"/>
    <n v="117136"/>
    <n v="281349"/>
    <n v="500585"/>
    <n v="0.99750000000000005"/>
    <m/>
    <m/>
    <m/>
    <n v="3.3399999999999999E-2"/>
  </r>
  <r>
    <x v="35"/>
    <s v="CalWIN"/>
    <x v="7"/>
    <x v="1"/>
    <n v="2013"/>
    <s v="2013/14"/>
    <n v="95221"/>
    <n v="210849"/>
    <n v="361684"/>
    <n v="0.9879"/>
    <m/>
    <m/>
    <m/>
    <n v="4.8999999999999998E-3"/>
  </r>
  <r>
    <x v="36"/>
    <s v="C-IV"/>
    <x v="7"/>
    <x v="1"/>
    <n v="2013"/>
    <s v="2013/14"/>
    <n v="2601"/>
    <n v="6020"/>
    <n v="11172"/>
    <n v="1"/>
    <m/>
    <m/>
    <m/>
    <n v="5.7000000000000002E-2"/>
  </r>
  <r>
    <x v="37"/>
    <s v="C-IV"/>
    <x v="7"/>
    <x v="1"/>
    <n v="2013"/>
    <s v="2013/14"/>
    <n v="161104"/>
    <n v="376453"/>
    <n v="563425"/>
    <n v="0.99850000000000005"/>
    <m/>
    <m/>
    <m/>
    <n v="1.46E-2"/>
  </r>
  <r>
    <x v="38"/>
    <s v="CalWIN"/>
    <x v="7"/>
    <x v="1"/>
    <n v="2013"/>
    <s v="2013/14"/>
    <n v="123823"/>
    <n v="262654"/>
    <n v="524620"/>
    <n v="0.98"/>
    <m/>
    <m/>
    <m/>
    <n v="2.29E-2"/>
  </r>
  <r>
    <x v="39"/>
    <s v="CalWIN"/>
    <x v="7"/>
    <x v="1"/>
    <n v="2013"/>
    <s v="2013/14"/>
    <n v="32218"/>
    <n v="50349"/>
    <n v="145611"/>
    <n v="0.97350000000000003"/>
    <m/>
    <m/>
    <m/>
    <n v="4.0599999999999997E-2"/>
  </r>
  <r>
    <x v="40"/>
    <s v="C-IV"/>
    <x v="7"/>
    <x v="1"/>
    <n v="2013"/>
    <s v="2013/14"/>
    <n v="47177"/>
    <n v="113733"/>
    <n v="204495"/>
    <n v="0.98099999999999998"/>
    <m/>
    <m/>
    <m/>
    <n v="2.8000000000000001E-2"/>
  </r>
  <r>
    <x v="41"/>
    <s v="CalWIN"/>
    <x v="7"/>
    <x v="1"/>
    <n v="2013"/>
    <s v="2013/14"/>
    <n v="8896"/>
    <n v="17232"/>
    <n v="38907"/>
    <n v="0.97840000000000005"/>
    <m/>
    <m/>
    <m/>
    <n v="5.7000000000000002E-2"/>
  </r>
  <r>
    <x v="42"/>
    <s v="CalWIN"/>
    <x v="7"/>
    <x v="1"/>
    <n v="2013"/>
    <s v="2013/14"/>
    <n v="14752"/>
    <n v="29859"/>
    <n v="94017"/>
    <n v="0.83530000000000004"/>
    <m/>
    <m/>
    <m/>
    <n v="5.7000000000000002E-2"/>
  </r>
  <r>
    <x v="43"/>
    <s v="CalWIN"/>
    <x v="7"/>
    <x v="1"/>
    <n v="2013"/>
    <s v="2013/14"/>
    <n v="14130"/>
    <n v="31787"/>
    <n v="95043"/>
    <n v="0.92700000000000005"/>
    <m/>
    <m/>
    <m/>
    <n v="5.7000000000000002E-2"/>
  </r>
  <r>
    <x v="44"/>
    <s v="CalWIN"/>
    <x v="7"/>
    <x v="1"/>
    <n v="2013"/>
    <s v="2013/14"/>
    <n v="52383"/>
    <n v="110797"/>
    <n v="296699"/>
    <n v="0.96240000000000003"/>
    <m/>
    <m/>
    <m/>
    <n v="1.4800000000000001E-2"/>
  </r>
  <r>
    <x v="45"/>
    <s v="CalWIN"/>
    <x v="7"/>
    <x v="1"/>
    <n v="2013"/>
    <s v="2013/14"/>
    <n v="11508"/>
    <n v="22333"/>
    <n v="49882"/>
    <n v="0.9214"/>
    <m/>
    <m/>
    <m/>
    <n v="5.7000000000000002E-2"/>
  </r>
  <r>
    <x v="46"/>
    <s v="C-IV"/>
    <x v="7"/>
    <x v="1"/>
    <n v="2013"/>
    <s v="2013/14"/>
    <n v="11740"/>
    <n v="23399"/>
    <n v="41851"/>
    <n v="0.87450000000000006"/>
    <m/>
    <m/>
    <m/>
    <n v="5.7000000000000002E-2"/>
  </r>
  <r>
    <x v="47"/>
    <s v="C-IV"/>
    <x v="7"/>
    <x v="1"/>
    <n v="2013"/>
    <s v="2013/14"/>
    <n v="153"/>
    <n v="301"/>
    <n v="536"/>
    <n v="0.875"/>
    <m/>
    <m/>
    <m/>
    <n v="5.7000000000000002E-2"/>
  </r>
  <r>
    <x v="48"/>
    <s v="C-IV"/>
    <x v="7"/>
    <x v="1"/>
    <n v="2013"/>
    <s v="2013/14"/>
    <n v="2918"/>
    <n v="6473"/>
    <n v="11280"/>
    <n v="1"/>
    <m/>
    <m/>
    <m/>
    <n v="5.7000000000000002E-2"/>
  </r>
  <r>
    <x v="49"/>
    <s v="CalWIN"/>
    <x v="7"/>
    <x v="1"/>
    <n v="2013"/>
    <s v="2013/14"/>
    <n v="20803"/>
    <n v="41454"/>
    <n v="76506"/>
    <n v="0.95169999999999999"/>
    <m/>
    <m/>
    <m/>
    <n v="1.2200000000000001E-2"/>
  </r>
  <r>
    <x v="50"/>
    <s v="CalWIN"/>
    <x v="7"/>
    <x v="1"/>
    <n v="2013"/>
    <s v="2013/14"/>
    <n v="18674"/>
    <n v="34437"/>
    <n v="77952"/>
    <n v="0.87680000000000002"/>
    <m/>
    <m/>
    <m/>
    <n v="5.7000000000000002E-2"/>
  </r>
  <r>
    <x v="51"/>
    <s v="C-IV"/>
    <x v="7"/>
    <x v="1"/>
    <n v="2013"/>
    <s v="2013/14"/>
    <n v="41841"/>
    <n v="91681"/>
    <n v="152348"/>
    <n v="0.97219999999999995"/>
    <m/>
    <m/>
    <m/>
    <n v="8.3999999999999995E-3"/>
  </r>
  <r>
    <x v="52"/>
    <s v="C-IV"/>
    <x v="7"/>
    <x v="1"/>
    <n v="2013"/>
    <s v="2013/14"/>
    <n v="5175"/>
    <n v="12320"/>
    <n v="25284"/>
    <n v="0.99609999999999999"/>
    <m/>
    <m/>
    <m/>
    <n v="5.7000000000000002E-2"/>
  </r>
  <r>
    <x v="53"/>
    <s v="C-IV"/>
    <x v="7"/>
    <x v="1"/>
    <n v="2013"/>
    <s v="2013/14"/>
    <n v="4338"/>
    <n v="9958"/>
    <n v="18222"/>
    <n v="0.88839999999999997"/>
    <m/>
    <m/>
    <m/>
    <n v="5.7000000000000002E-2"/>
  </r>
  <r>
    <x v="54"/>
    <s v="C-IV"/>
    <x v="7"/>
    <x v="1"/>
    <n v="2013"/>
    <s v="2013/14"/>
    <n v="783"/>
    <n v="1550"/>
    <n v="2860"/>
    <n v="0.95650000000000002"/>
    <m/>
    <m/>
    <m/>
    <n v="5.7000000000000002E-2"/>
  </r>
  <r>
    <x v="55"/>
    <s v="CalWIN"/>
    <x v="7"/>
    <x v="1"/>
    <n v="2013"/>
    <s v="2013/14"/>
    <n v="46565"/>
    <n v="115014"/>
    <n v="187301"/>
    <n v="1"/>
    <m/>
    <m/>
    <m/>
    <n v="3.5700000000000003E-2"/>
  </r>
  <r>
    <x v="56"/>
    <s v="C-IV"/>
    <x v="7"/>
    <x v="1"/>
    <n v="2013"/>
    <s v="2013/14"/>
    <n v="2810"/>
    <n v="5152"/>
    <n v="8599"/>
    <n v="0.9103"/>
    <m/>
    <m/>
    <m/>
    <n v="5.7000000000000002E-2"/>
  </r>
  <r>
    <x v="57"/>
    <s v="CalWIN"/>
    <x v="7"/>
    <x v="1"/>
    <n v="2013"/>
    <s v="2013/14"/>
    <n v="32266"/>
    <n v="67240"/>
    <n v="144974"/>
    <n v="0.98450000000000004"/>
    <m/>
    <m/>
    <m/>
    <n v="2.8500000000000001E-2"/>
  </r>
  <r>
    <x v="58"/>
    <s v="CalWIN"/>
    <x v="7"/>
    <x v="1"/>
    <n v="2013"/>
    <s v="2013/14"/>
    <n v="7842"/>
    <n v="16685"/>
    <n v="36003"/>
    <n v="0.83979999999999999"/>
    <m/>
    <m/>
    <m/>
    <n v="5.7000000000000002E-2"/>
  </r>
  <r>
    <x v="59"/>
    <s v="C-IV"/>
    <x v="7"/>
    <x v="1"/>
    <n v="2013"/>
    <s v="2013/14"/>
    <n v="5737"/>
    <n v="12838"/>
    <n v="20838"/>
    <n v="0.96440000000000003"/>
    <m/>
    <m/>
    <m/>
    <n v="5.7000000000000002E-2"/>
  </r>
  <r>
    <x v="0"/>
    <s v="n/a"/>
    <x v="8"/>
    <x v="1"/>
    <n v="2013"/>
    <s v="2013/14"/>
    <m/>
    <m/>
    <m/>
    <m/>
    <m/>
    <m/>
    <n v="0.254"/>
    <n v="5.3999999999999999E-2"/>
  </r>
  <r>
    <x v="1"/>
    <s v="n/a"/>
    <x v="8"/>
    <x v="1"/>
    <n v="2013"/>
    <s v="2013/14"/>
    <n v="1954575"/>
    <n v="4240897"/>
    <n v="8603896"/>
    <n v="0.96589999999999998"/>
    <m/>
    <m/>
    <m/>
    <n v="2.9600000000000001E-2"/>
  </r>
  <r>
    <x v="2"/>
    <s v="CalWIN"/>
    <x v="8"/>
    <x v="1"/>
    <n v="2013"/>
    <s v="2013/14"/>
    <n v="63501"/>
    <n v="127311"/>
    <n v="277621"/>
    <n v="0.89949999999999997"/>
    <m/>
    <m/>
    <m/>
    <n v="3.1600000000000003E-2"/>
  </r>
  <r>
    <x v="3"/>
    <s v="C-IV"/>
    <x v="8"/>
    <x v="1"/>
    <n v="2013"/>
    <s v="2013/14"/>
    <n v="91"/>
    <n v="160"/>
    <n v="204"/>
    <n v="1"/>
    <m/>
    <m/>
    <m/>
    <n v="5.2900000000000003E-2"/>
  </r>
  <r>
    <x v="4"/>
    <s v="C-IV"/>
    <x v="8"/>
    <x v="1"/>
    <n v="2013"/>
    <s v="2013/14"/>
    <n v="1688"/>
    <n v="3297"/>
    <n v="4766"/>
    <n v="0.99060000000000004"/>
    <m/>
    <m/>
    <m/>
    <n v="5.2900000000000003E-2"/>
  </r>
  <r>
    <x v="5"/>
    <s v="C-IV"/>
    <x v="8"/>
    <x v="1"/>
    <n v="2013"/>
    <s v="2013/14"/>
    <n v="14832"/>
    <n v="30313"/>
    <n v="52921"/>
    <n v="0.92430000000000001"/>
    <m/>
    <m/>
    <m/>
    <n v="5.2900000000000003E-2"/>
  </r>
  <r>
    <x v="6"/>
    <s v="C-IV"/>
    <x v="8"/>
    <x v="1"/>
    <n v="2013"/>
    <s v="2013/14"/>
    <n v="2552"/>
    <n v="4890"/>
    <n v="6932"/>
    <n v="0.98399999999999999"/>
    <m/>
    <m/>
    <m/>
    <n v="5.2900000000000003E-2"/>
  </r>
  <r>
    <x v="7"/>
    <s v="C-IV"/>
    <x v="8"/>
    <x v="1"/>
    <n v="2013"/>
    <s v="2013/14"/>
    <n v="685"/>
    <n v="1608"/>
    <n v="5035"/>
    <n v="0.94120000000000004"/>
    <m/>
    <m/>
    <m/>
    <n v="5.2900000000000003E-2"/>
  </r>
  <r>
    <x v="8"/>
    <s v="CalWIN"/>
    <x v="8"/>
    <x v="1"/>
    <n v="2013"/>
    <s v="2013/14"/>
    <n v="33168"/>
    <n v="69032"/>
    <n v="163104"/>
    <n v="0.93120000000000003"/>
    <m/>
    <m/>
    <m/>
    <n v="4.02E-2"/>
  </r>
  <r>
    <x v="9"/>
    <s v="C-IV"/>
    <x v="8"/>
    <x v="1"/>
    <n v="2013"/>
    <s v="2013/14"/>
    <n v="2483"/>
    <n v="5041"/>
    <n v="8235"/>
    <n v="1"/>
    <m/>
    <m/>
    <m/>
    <n v="5.2900000000000003E-2"/>
  </r>
  <r>
    <x v="10"/>
    <s v="C-IV"/>
    <x v="8"/>
    <x v="1"/>
    <n v="2013"/>
    <s v="2013/14"/>
    <n v="6282"/>
    <n v="11591"/>
    <n v="20240"/>
    <n v="0.98480000000000001"/>
    <m/>
    <m/>
    <m/>
    <n v="5.2900000000000003E-2"/>
  </r>
  <r>
    <x v="11"/>
    <s v="CalWIN"/>
    <x v="8"/>
    <x v="1"/>
    <n v="2013"/>
    <s v="2013/14"/>
    <n v="90693"/>
    <n v="217651"/>
    <n v="339629"/>
    <n v="0.9143"/>
    <m/>
    <m/>
    <m/>
    <n v="3.5000000000000001E-3"/>
  </r>
  <r>
    <x v="12"/>
    <s v="C-IV"/>
    <x v="8"/>
    <x v="1"/>
    <n v="2013"/>
    <s v="2013/14"/>
    <n v="1397"/>
    <n v="3455"/>
    <n v="7844"/>
    <n v="1"/>
    <m/>
    <m/>
    <m/>
    <n v="5.2900000000000003E-2"/>
  </r>
  <r>
    <x v="13"/>
    <s v="C-IV"/>
    <x v="8"/>
    <x v="1"/>
    <n v="2013"/>
    <s v="2013/14"/>
    <n v="8788"/>
    <n v="16477"/>
    <n v="30232"/>
    <n v="0.9375"/>
    <m/>
    <m/>
    <m/>
    <n v="5.2900000000000003E-2"/>
  </r>
  <r>
    <x v="14"/>
    <s v="C-IV"/>
    <x v="8"/>
    <x v="1"/>
    <n v="2013"/>
    <s v="2013/14"/>
    <n v="14799"/>
    <n v="34870"/>
    <n v="61019"/>
    <n v="0.86860000000000004"/>
    <m/>
    <m/>
    <m/>
    <n v="5.2900000000000003E-2"/>
  </r>
  <r>
    <x v="15"/>
    <s v="C-IV"/>
    <x v="8"/>
    <x v="1"/>
    <n v="2013"/>
    <s v="2013/14"/>
    <n v="1002"/>
    <n v="2029"/>
    <n v="3642"/>
    <n v="0.98440000000000005"/>
    <m/>
    <m/>
    <m/>
    <n v="5.2900000000000003E-2"/>
  </r>
  <r>
    <x v="16"/>
    <s v="C-IV"/>
    <x v="8"/>
    <x v="1"/>
    <n v="2013"/>
    <s v="2013/14"/>
    <n v="59170"/>
    <n v="142950"/>
    <n v="266043"/>
    <n v="0.98529999999999995"/>
    <m/>
    <m/>
    <m/>
    <n v="2.24E-2"/>
  </r>
  <r>
    <x v="17"/>
    <s v="C-IV"/>
    <x v="8"/>
    <x v="1"/>
    <n v="2013"/>
    <s v="2013/14"/>
    <n v="9813"/>
    <n v="23245"/>
    <n v="40057"/>
    <n v="0.99019999999999997"/>
    <m/>
    <m/>
    <m/>
    <n v="5.2900000000000003E-2"/>
  </r>
  <r>
    <x v="18"/>
    <s v="C-IV"/>
    <x v="8"/>
    <x v="1"/>
    <n v="2013"/>
    <s v="2013/14"/>
    <n v="5119"/>
    <n v="10267"/>
    <n v="19689"/>
    <n v="0.92659999999999998"/>
    <m/>
    <m/>
    <m/>
    <n v="5.2900000000000003E-2"/>
  </r>
  <r>
    <x v="19"/>
    <s v="C-IV"/>
    <x v="8"/>
    <x v="1"/>
    <n v="2013"/>
    <s v="2013/14"/>
    <n v="1420"/>
    <n v="2971"/>
    <n v="5099"/>
    <n v="0.92930000000000001"/>
    <m/>
    <m/>
    <m/>
    <n v="5.2900000000000003E-2"/>
  </r>
  <r>
    <x v="20"/>
    <s v="LRS"/>
    <x v="8"/>
    <x v="1"/>
    <n v="2013"/>
    <s v="2013/14"/>
    <n v="562551"/>
    <n v="1158732"/>
    <n v="2651016"/>
    <n v="0.96699999999999997"/>
    <m/>
    <m/>
    <m/>
    <n v="2.7199999999999998E-2"/>
  </r>
  <r>
    <x v="21"/>
    <s v="C-IV"/>
    <x v="8"/>
    <x v="1"/>
    <n v="2013"/>
    <s v="2013/14"/>
    <n v="10522"/>
    <n v="26604"/>
    <n v="50733"/>
    <n v="0.98299999999999998"/>
    <m/>
    <m/>
    <m/>
    <n v="5.2900000000000003E-2"/>
  </r>
  <r>
    <x v="22"/>
    <s v="C-IV"/>
    <x v="8"/>
    <x v="1"/>
    <n v="2013"/>
    <s v="2013/14"/>
    <n v="5786"/>
    <n v="9747"/>
    <n v="26115"/>
    <n v="0.9607"/>
    <m/>
    <m/>
    <m/>
    <n v="5.2900000000000003E-2"/>
  </r>
  <r>
    <x v="23"/>
    <s v="C-IV"/>
    <x v="8"/>
    <x v="1"/>
    <n v="2013"/>
    <s v="2013/14"/>
    <n v="895"/>
    <n v="1794"/>
    <n v="2963"/>
    <n v="0.8276"/>
    <m/>
    <m/>
    <m/>
    <n v="5.2900000000000003E-2"/>
  </r>
  <r>
    <x v="24"/>
    <s v="C-IV"/>
    <x v="8"/>
    <x v="1"/>
    <n v="2013"/>
    <s v="2013/14"/>
    <n v="6837"/>
    <n v="12954"/>
    <n v="26125"/>
    <n v="0.99460000000000004"/>
    <m/>
    <m/>
    <m/>
    <n v="5.2900000000000003E-2"/>
  </r>
  <r>
    <x v="25"/>
    <s v="C-IV"/>
    <x v="8"/>
    <x v="1"/>
    <n v="2013"/>
    <s v="2013/14"/>
    <n v="22704"/>
    <n v="54704"/>
    <n v="95284"/>
    <n v="0.97370000000000001"/>
    <m/>
    <m/>
    <m/>
    <n v="1.3100000000000001E-2"/>
  </r>
  <r>
    <x v="26"/>
    <s v="C-IV"/>
    <x v="8"/>
    <x v="1"/>
    <n v="2013"/>
    <s v="2013/14"/>
    <n v="404"/>
    <n v="918"/>
    <n v="2104"/>
    <n v="1"/>
    <m/>
    <m/>
    <m/>
    <n v="5.2900000000000003E-2"/>
  </r>
  <r>
    <x v="27"/>
    <s v="C-IV"/>
    <x v="8"/>
    <x v="1"/>
    <n v="2013"/>
    <s v="2013/14"/>
    <n v="343"/>
    <n v="579"/>
    <n v="1663"/>
    <n v="1"/>
    <m/>
    <m/>
    <m/>
    <n v="5.2900000000000003E-2"/>
  </r>
  <r>
    <x v="28"/>
    <s v="C-IV"/>
    <x v="8"/>
    <x v="1"/>
    <n v="2013"/>
    <s v="2013/14"/>
    <n v="19171"/>
    <n v="43496"/>
    <n v="118353"/>
    <n v="1"/>
    <m/>
    <m/>
    <m/>
    <n v="2.4199999999999999E-2"/>
  </r>
  <r>
    <x v="29"/>
    <s v="C-IV"/>
    <x v="8"/>
    <x v="1"/>
    <n v="2013"/>
    <s v="2013/14"/>
    <n v="3116"/>
    <n v="6596"/>
    <n v="21038"/>
    <n v="0.72330000000000005"/>
    <m/>
    <m/>
    <m/>
    <n v="5.2900000000000003E-2"/>
  </r>
  <r>
    <x v="30"/>
    <s v="C-IV"/>
    <x v="8"/>
    <x v="1"/>
    <n v="2013"/>
    <s v="2013/14"/>
    <n v="3880"/>
    <n v="7399"/>
    <n v="12636"/>
    <n v="0.99480000000000002"/>
    <m/>
    <m/>
    <m/>
    <n v="5.2900000000000003E-2"/>
  </r>
  <r>
    <x v="31"/>
    <s v="CalWIN"/>
    <x v="8"/>
    <x v="1"/>
    <n v="2013"/>
    <s v="2013/14"/>
    <n v="107799"/>
    <n v="236820"/>
    <n v="555688"/>
    <n v="0.99409999999999998"/>
    <m/>
    <m/>
    <m/>
    <n v="2.1899999999999999E-2"/>
  </r>
  <r>
    <x v="32"/>
    <s v="CalWIN"/>
    <x v="8"/>
    <x v="1"/>
    <n v="2013"/>
    <s v="2013/14"/>
    <n v="8702"/>
    <n v="17929"/>
    <n v="33500"/>
    <n v="0.99280000000000002"/>
    <m/>
    <m/>
    <m/>
    <n v="5.2900000000000003E-2"/>
  </r>
  <r>
    <x v="33"/>
    <s v="C-IV"/>
    <x v="8"/>
    <x v="1"/>
    <n v="2013"/>
    <s v="2013/14"/>
    <n v="777"/>
    <n v="1580"/>
    <n v="3298"/>
    <n v="1"/>
    <m/>
    <m/>
    <m/>
    <n v="5.2900000000000003E-2"/>
  </r>
  <r>
    <x v="34"/>
    <s v="C-IV"/>
    <x v="8"/>
    <x v="1"/>
    <n v="2013"/>
    <s v="2013/14"/>
    <n v="118089"/>
    <n v="282959"/>
    <n v="500147"/>
    <n v="0.99570000000000003"/>
    <m/>
    <m/>
    <m/>
    <n v="3.1699999999999999E-2"/>
  </r>
  <r>
    <x v="35"/>
    <s v="CalWIN"/>
    <x v="8"/>
    <x v="1"/>
    <n v="2013"/>
    <s v="2013/14"/>
    <n v="95019"/>
    <n v="210684"/>
    <n v="360938"/>
    <n v="0.98750000000000004"/>
    <m/>
    <m/>
    <m/>
    <n v="4.4000000000000003E-3"/>
  </r>
  <r>
    <x v="36"/>
    <s v="C-IV"/>
    <x v="8"/>
    <x v="1"/>
    <n v="2013"/>
    <s v="2013/14"/>
    <n v="2551"/>
    <n v="5934"/>
    <n v="11310"/>
    <n v="1"/>
    <m/>
    <m/>
    <m/>
    <n v="5.2900000000000003E-2"/>
  </r>
  <r>
    <x v="37"/>
    <s v="C-IV"/>
    <x v="8"/>
    <x v="1"/>
    <n v="2013"/>
    <s v="2013/14"/>
    <n v="161732"/>
    <n v="377412"/>
    <n v="562746"/>
    <n v="0.997"/>
    <m/>
    <m/>
    <m/>
    <n v="1.4200000000000001E-2"/>
  </r>
  <r>
    <x v="38"/>
    <s v="CalWIN"/>
    <x v="8"/>
    <x v="1"/>
    <n v="2013"/>
    <s v="2013/14"/>
    <n v="124269"/>
    <n v="264103"/>
    <n v="524094"/>
    <n v="0.9708"/>
    <m/>
    <m/>
    <m/>
    <n v="2.5399999999999999E-2"/>
  </r>
  <r>
    <x v="39"/>
    <s v="CalWIN"/>
    <x v="8"/>
    <x v="1"/>
    <n v="2013"/>
    <s v="2013/14"/>
    <n v="31856"/>
    <n v="50177"/>
    <n v="145544"/>
    <n v="0.97019999999999995"/>
    <m/>
    <m/>
    <m/>
    <n v="3.78E-2"/>
  </r>
  <r>
    <x v="40"/>
    <s v="C-IV"/>
    <x v="8"/>
    <x v="1"/>
    <n v="2013"/>
    <s v="2013/14"/>
    <n v="47085"/>
    <n v="113234"/>
    <n v="204326"/>
    <n v="0.97529999999999994"/>
    <m/>
    <m/>
    <m/>
    <n v="2.6700000000000002E-2"/>
  </r>
  <r>
    <x v="41"/>
    <s v="CalWIN"/>
    <x v="8"/>
    <x v="1"/>
    <n v="2013"/>
    <s v="2013/14"/>
    <n v="8783"/>
    <n v="17028"/>
    <n v="38798"/>
    <n v="0.95750000000000002"/>
    <m/>
    <m/>
    <m/>
    <n v="5.2900000000000003E-2"/>
  </r>
  <r>
    <x v="42"/>
    <s v="CalWIN"/>
    <x v="8"/>
    <x v="1"/>
    <n v="2013"/>
    <s v="2013/14"/>
    <n v="14981"/>
    <n v="30296"/>
    <n v="94376"/>
    <n v="0.96619999999999995"/>
    <m/>
    <m/>
    <m/>
    <n v="5.2900000000000003E-2"/>
  </r>
  <r>
    <x v="43"/>
    <s v="CalWIN"/>
    <x v="8"/>
    <x v="1"/>
    <n v="2013"/>
    <s v="2013/14"/>
    <n v="14013"/>
    <n v="31502"/>
    <n v="95156"/>
    <n v="0.93189999999999995"/>
    <m/>
    <m/>
    <m/>
    <n v="5.2900000000000003E-2"/>
  </r>
  <r>
    <x v="44"/>
    <s v="CalWIN"/>
    <x v="8"/>
    <x v="1"/>
    <n v="2013"/>
    <s v="2013/14"/>
    <n v="52429"/>
    <n v="110814"/>
    <n v="296341"/>
    <n v="0.91159999999999997"/>
    <m/>
    <m/>
    <m/>
    <n v="2.46E-2"/>
  </r>
  <r>
    <x v="45"/>
    <s v="CalWIN"/>
    <x v="8"/>
    <x v="1"/>
    <n v="2013"/>
    <s v="2013/14"/>
    <n v="11383"/>
    <n v="22023"/>
    <n v="49770"/>
    <n v="0.92610000000000003"/>
    <m/>
    <m/>
    <m/>
    <n v="5.2900000000000003E-2"/>
  </r>
  <r>
    <x v="46"/>
    <s v="C-IV"/>
    <x v="8"/>
    <x v="1"/>
    <n v="2013"/>
    <s v="2013/14"/>
    <n v="11438"/>
    <n v="22941"/>
    <n v="43592"/>
    <n v="0.80389999999999995"/>
    <m/>
    <m/>
    <m/>
    <n v="5.2900000000000003E-2"/>
  </r>
  <r>
    <x v="47"/>
    <s v="C-IV"/>
    <x v="8"/>
    <x v="1"/>
    <n v="2013"/>
    <s v="2013/14"/>
    <n v="159"/>
    <n v="300"/>
    <n v="526"/>
    <n v="0.88890000000000002"/>
    <m/>
    <m/>
    <m/>
    <n v="5.2900000000000003E-2"/>
  </r>
  <r>
    <x v="48"/>
    <s v="C-IV"/>
    <x v="8"/>
    <x v="1"/>
    <n v="2013"/>
    <s v="2013/14"/>
    <n v="2920"/>
    <n v="6470"/>
    <n v="11571"/>
    <n v="1"/>
    <m/>
    <m/>
    <m/>
    <n v="5.2900000000000003E-2"/>
  </r>
  <r>
    <x v="49"/>
    <s v="CalWIN"/>
    <x v="8"/>
    <x v="1"/>
    <n v="2013"/>
    <s v="2013/14"/>
    <n v="20829"/>
    <n v="41431"/>
    <n v="76618"/>
    <n v="0.91900000000000004"/>
    <m/>
    <m/>
    <m/>
    <n v="1.2200000000000001E-2"/>
  </r>
  <r>
    <x v="50"/>
    <s v="CalWIN"/>
    <x v="8"/>
    <x v="1"/>
    <n v="2013"/>
    <s v="2013/14"/>
    <n v="18587"/>
    <n v="34325"/>
    <n v="78051"/>
    <n v="0.82289999999999996"/>
    <m/>
    <m/>
    <m/>
    <n v="5.2900000000000003E-2"/>
  </r>
  <r>
    <x v="51"/>
    <s v="C-IV"/>
    <x v="8"/>
    <x v="1"/>
    <n v="2013"/>
    <s v="2013/14"/>
    <n v="41870"/>
    <n v="91498"/>
    <n v="152394"/>
    <n v="0.95989999999999998"/>
    <m/>
    <m/>
    <m/>
    <n v="9.7000000000000003E-3"/>
  </r>
  <r>
    <x v="52"/>
    <s v="C-IV"/>
    <x v="8"/>
    <x v="1"/>
    <n v="2013"/>
    <s v="2013/14"/>
    <n v="5124"/>
    <n v="12177"/>
    <n v="25331"/>
    <n v="0.98099999999999998"/>
    <m/>
    <m/>
    <m/>
    <n v="5.2900000000000003E-2"/>
  </r>
  <r>
    <x v="53"/>
    <s v="C-IV"/>
    <x v="8"/>
    <x v="1"/>
    <n v="2013"/>
    <s v="2013/14"/>
    <n v="4376"/>
    <n v="10039"/>
    <n v="18205"/>
    <n v="0.93389999999999995"/>
    <m/>
    <m/>
    <m/>
    <n v="5.2900000000000003E-2"/>
  </r>
  <r>
    <x v="54"/>
    <s v="C-IV"/>
    <x v="8"/>
    <x v="1"/>
    <n v="2013"/>
    <s v="2013/14"/>
    <n v="802"/>
    <n v="1581"/>
    <n v="2988"/>
    <n v="0.9667"/>
    <m/>
    <m/>
    <m/>
    <n v="5.2900000000000003E-2"/>
  </r>
  <r>
    <x v="55"/>
    <s v="CalWIN"/>
    <x v="8"/>
    <x v="1"/>
    <n v="2013"/>
    <s v="2013/14"/>
    <n v="46557"/>
    <n v="114906"/>
    <n v="187429"/>
    <n v="1"/>
    <m/>
    <m/>
    <m/>
    <n v="3.5799999999999998E-2"/>
  </r>
  <r>
    <x v="56"/>
    <s v="C-IV"/>
    <x v="8"/>
    <x v="1"/>
    <n v="2013"/>
    <s v="2013/14"/>
    <n v="2795"/>
    <n v="5150"/>
    <n v="8593"/>
    <n v="0.9"/>
    <m/>
    <m/>
    <m/>
    <n v="5.2900000000000003E-2"/>
  </r>
  <r>
    <x v="57"/>
    <s v="CalWIN"/>
    <x v="8"/>
    <x v="1"/>
    <n v="2013"/>
    <s v="2013/14"/>
    <n v="32344"/>
    <n v="67349"/>
    <n v="145165"/>
    <n v="0.98319999999999996"/>
    <m/>
    <m/>
    <m/>
    <n v="2.6499999999999999E-2"/>
  </r>
  <r>
    <x v="58"/>
    <s v="CalWIN"/>
    <x v="8"/>
    <x v="1"/>
    <n v="2013"/>
    <s v="2013/14"/>
    <n v="7920"/>
    <n v="16845"/>
    <n v="36147"/>
    <n v="0.74209999999999998"/>
    <m/>
    <m/>
    <m/>
    <n v="5.2900000000000003E-2"/>
  </r>
  <r>
    <x v="59"/>
    <s v="C-IV"/>
    <x v="8"/>
    <x v="1"/>
    <n v="2013"/>
    <s v="2013/14"/>
    <n v="5694"/>
    <n v="12709"/>
    <n v="20912"/>
    <n v="0.97719999999999996"/>
    <m/>
    <m/>
    <m/>
    <n v="5.2900000000000003E-2"/>
  </r>
  <r>
    <x v="0"/>
    <s v="n/a"/>
    <x v="9"/>
    <x v="1"/>
    <n v="2014"/>
    <s v="2013/14"/>
    <m/>
    <m/>
    <m/>
    <m/>
    <m/>
    <m/>
    <n v="0.254"/>
    <n v="5.3999999999999999E-2"/>
  </r>
  <r>
    <x v="1"/>
    <s v="n/a"/>
    <x v="9"/>
    <x v="1"/>
    <n v="2014"/>
    <s v="2013/14"/>
    <n v="1977662"/>
    <n v="4285622"/>
    <n v="8602269"/>
    <n v="0.96450000000000002"/>
    <m/>
    <m/>
    <m/>
    <n v="3.9E-2"/>
  </r>
  <r>
    <x v="2"/>
    <s v="CalWIN"/>
    <x v="9"/>
    <x v="1"/>
    <n v="2014"/>
    <s v="2013/14"/>
    <n v="64540"/>
    <n v="129167"/>
    <n v="277331"/>
    <n v="0.90569999999999995"/>
    <m/>
    <m/>
    <m/>
    <n v="0.02"/>
  </r>
  <r>
    <x v="3"/>
    <s v="C-IV"/>
    <x v="9"/>
    <x v="1"/>
    <n v="2014"/>
    <s v="2013/14"/>
    <n v="90"/>
    <n v="154"/>
    <n v="201"/>
    <n v="1"/>
    <m/>
    <m/>
    <m/>
    <n v="0.18709999999999999"/>
  </r>
  <r>
    <x v="4"/>
    <s v="C-IV"/>
    <x v="9"/>
    <x v="1"/>
    <n v="2014"/>
    <s v="2013/14"/>
    <n v="1669"/>
    <n v="3261"/>
    <n v="4737"/>
    <n v="0.93140000000000001"/>
    <m/>
    <m/>
    <m/>
    <n v="0.18709999999999999"/>
  </r>
  <r>
    <x v="5"/>
    <s v="C-IV"/>
    <x v="9"/>
    <x v="1"/>
    <n v="2014"/>
    <s v="2013/14"/>
    <n v="14919"/>
    <n v="30365"/>
    <n v="53199"/>
    <n v="0.90610000000000002"/>
    <m/>
    <m/>
    <m/>
    <n v="0.18709999999999999"/>
  </r>
  <r>
    <x v="6"/>
    <s v="C-IV"/>
    <x v="9"/>
    <x v="1"/>
    <n v="2014"/>
    <s v="2013/14"/>
    <n v="2547"/>
    <n v="4866"/>
    <n v="6972"/>
    <n v="1"/>
    <m/>
    <m/>
    <m/>
    <n v="0.18709999999999999"/>
  </r>
  <r>
    <x v="7"/>
    <s v="C-IV"/>
    <x v="9"/>
    <x v="1"/>
    <n v="2014"/>
    <s v="2013/14"/>
    <n v="690"/>
    <n v="1624"/>
    <n v="5104"/>
    <n v="0.91669999999999996"/>
    <m/>
    <m/>
    <m/>
    <n v="0.18709999999999999"/>
  </r>
  <r>
    <x v="8"/>
    <s v="CalWIN"/>
    <x v="9"/>
    <x v="1"/>
    <n v="2014"/>
    <s v="2013/14"/>
    <n v="33853"/>
    <n v="70212"/>
    <n v="164227"/>
    <n v="0.92190000000000005"/>
    <m/>
    <m/>
    <m/>
    <n v="7.3000000000000001E-3"/>
  </r>
  <r>
    <x v="9"/>
    <s v="C-IV"/>
    <x v="9"/>
    <x v="1"/>
    <n v="2014"/>
    <s v="2013/14"/>
    <n v="2477"/>
    <n v="5032"/>
    <n v="8285"/>
    <n v="1"/>
    <m/>
    <m/>
    <m/>
    <n v="0.18709999999999999"/>
  </r>
  <r>
    <x v="10"/>
    <s v="C-IV"/>
    <x v="9"/>
    <x v="1"/>
    <n v="2014"/>
    <s v="2013/14"/>
    <n v="6240"/>
    <n v="11497"/>
    <n v="20410"/>
    <n v="0.9879"/>
    <m/>
    <m/>
    <m/>
    <n v="0.18709999999999999"/>
  </r>
  <r>
    <x v="11"/>
    <s v="CalWIN"/>
    <x v="9"/>
    <x v="1"/>
    <n v="2014"/>
    <s v="2013/14"/>
    <n v="92503"/>
    <n v="220916"/>
    <n v="339064"/>
    <n v="0.92459999999999998"/>
    <m/>
    <m/>
    <m/>
    <n v="0"/>
  </r>
  <r>
    <x v="12"/>
    <s v="C-IV"/>
    <x v="9"/>
    <x v="1"/>
    <n v="2014"/>
    <s v="2013/14"/>
    <n v="1387"/>
    <n v="3412"/>
    <n v="7838"/>
    <n v="1"/>
    <m/>
    <m/>
    <m/>
    <n v="0.18709999999999999"/>
  </r>
  <r>
    <x v="13"/>
    <s v="C-IV"/>
    <x v="9"/>
    <x v="1"/>
    <n v="2014"/>
    <s v="2013/14"/>
    <n v="8895"/>
    <n v="16624"/>
    <n v="30190"/>
    <n v="0.90410000000000001"/>
    <m/>
    <m/>
    <m/>
    <n v="0.18709999999999999"/>
  </r>
  <r>
    <x v="14"/>
    <s v="C-IV"/>
    <x v="9"/>
    <x v="1"/>
    <n v="2014"/>
    <s v="2013/14"/>
    <n v="14978"/>
    <n v="38207"/>
    <n v="61243"/>
    <n v="0.8821"/>
    <m/>
    <m/>
    <m/>
    <n v="0.18709999999999999"/>
  </r>
  <r>
    <x v="15"/>
    <s v="C-IV"/>
    <x v="9"/>
    <x v="1"/>
    <n v="2014"/>
    <s v="2013/14"/>
    <n v="1009"/>
    <n v="2028"/>
    <n v="3606"/>
    <n v="1"/>
    <m/>
    <m/>
    <m/>
    <n v="0.18709999999999999"/>
  </r>
  <r>
    <x v="16"/>
    <s v="C-IV"/>
    <x v="9"/>
    <x v="1"/>
    <n v="2014"/>
    <s v="2013/14"/>
    <n v="59300"/>
    <n v="142748"/>
    <n v="266232"/>
    <n v="0.9839"/>
    <m/>
    <m/>
    <m/>
    <n v="0"/>
  </r>
  <r>
    <x v="17"/>
    <s v="C-IV"/>
    <x v="9"/>
    <x v="1"/>
    <n v="2014"/>
    <s v="2013/14"/>
    <n v="9741"/>
    <n v="22985"/>
    <n v="39780"/>
    <n v="0.98280000000000001"/>
    <m/>
    <m/>
    <m/>
    <n v="0.18709999999999999"/>
  </r>
  <r>
    <x v="18"/>
    <s v="C-IV"/>
    <x v="9"/>
    <x v="1"/>
    <n v="2014"/>
    <s v="2013/14"/>
    <n v="5154"/>
    <n v="10290"/>
    <n v="19709"/>
    <n v="0.76549999999999996"/>
    <m/>
    <m/>
    <m/>
    <n v="0.18709999999999999"/>
  </r>
  <r>
    <x v="19"/>
    <s v="C-IV"/>
    <x v="9"/>
    <x v="1"/>
    <n v="2014"/>
    <s v="2013/14"/>
    <n v="1441"/>
    <n v="3015"/>
    <n v="5144"/>
    <n v="0.95740000000000003"/>
    <m/>
    <m/>
    <m/>
    <n v="0.18709999999999999"/>
  </r>
  <r>
    <x v="20"/>
    <s v="LRS"/>
    <x v="9"/>
    <x v="1"/>
    <n v="2014"/>
    <s v="2013/14"/>
    <n v="567409"/>
    <n v="1169214"/>
    <n v="2644502"/>
    <n v="0.96360000000000001"/>
    <m/>
    <m/>
    <m/>
    <n v="4.4900000000000002E-2"/>
  </r>
  <r>
    <x v="21"/>
    <s v="C-IV"/>
    <x v="9"/>
    <x v="1"/>
    <n v="2014"/>
    <s v="2013/14"/>
    <n v="10563"/>
    <n v="26658"/>
    <n v="50622"/>
    <n v="0.98319999999999996"/>
    <m/>
    <m/>
    <m/>
    <n v="0.18709999999999999"/>
  </r>
  <r>
    <x v="22"/>
    <s v="C-IV"/>
    <x v="9"/>
    <x v="1"/>
    <n v="2014"/>
    <s v="2013/14"/>
    <n v="5850"/>
    <n v="9846"/>
    <n v="26190"/>
    <n v="0.93769999999999998"/>
    <m/>
    <m/>
    <m/>
    <n v="0.18709999999999999"/>
  </r>
  <r>
    <x v="23"/>
    <s v="C-IV"/>
    <x v="9"/>
    <x v="1"/>
    <n v="2014"/>
    <s v="2013/14"/>
    <n v="949"/>
    <n v="1905"/>
    <n v="3019"/>
    <n v="0.92649999999999999"/>
    <m/>
    <m/>
    <m/>
    <n v="0.18709999999999999"/>
  </r>
  <r>
    <x v="24"/>
    <s v="C-IV"/>
    <x v="9"/>
    <x v="1"/>
    <n v="2014"/>
    <s v="2013/14"/>
    <n v="6972"/>
    <n v="13061"/>
    <n v="26139"/>
    <n v="0.99109999999999998"/>
    <m/>
    <m/>
    <m/>
    <n v="0.18709999999999999"/>
  </r>
  <r>
    <x v="25"/>
    <s v="C-IV"/>
    <x v="9"/>
    <x v="1"/>
    <n v="2014"/>
    <s v="2013/14"/>
    <n v="22674"/>
    <n v="54349"/>
    <n v="95183"/>
    <n v="0.98440000000000005"/>
    <m/>
    <m/>
    <m/>
    <n v="0"/>
  </r>
  <r>
    <x v="26"/>
    <s v="C-IV"/>
    <x v="9"/>
    <x v="1"/>
    <n v="2014"/>
    <s v="2013/14"/>
    <n v="412"/>
    <n v="952"/>
    <n v="2167"/>
    <n v="1"/>
    <m/>
    <m/>
    <m/>
    <n v="0.18709999999999999"/>
  </r>
  <r>
    <x v="27"/>
    <s v="C-IV"/>
    <x v="9"/>
    <x v="1"/>
    <n v="2014"/>
    <s v="2013/14"/>
    <n v="385"/>
    <n v="644"/>
    <n v="1698"/>
    <n v="0.92059999999999997"/>
    <m/>
    <m/>
    <m/>
    <n v="0.18709999999999999"/>
  </r>
  <r>
    <x v="28"/>
    <s v="C-IV"/>
    <x v="9"/>
    <x v="1"/>
    <n v="2014"/>
    <s v="2013/14"/>
    <n v="19094"/>
    <n v="43325"/>
    <n v="117812"/>
    <n v="1"/>
    <m/>
    <m/>
    <m/>
    <n v="8.4400000000000003E-2"/>
  </r>
  <r>
    <x v="29"/>
    <s v="C-IV"/>
    <x v="9"/>
    <x v="1"/>
    <n v="2014"/>
    <s v="2013/14"/>
    <n v="3156"/>
    <n v="6599"/>
    <n v="21035"/>
    <n v="0.7671"/>
    <m/>
    <m/>
    <m/>
    <n v="0.18709999999999999"/>
  </r>
  <r>
    <x v="30"/>
    <s v="C-IV"/>
    <x v="9"/>
    <x v="1"/>
    <n v="2014"/>
    <s v="2013/14"/>
    <n v="3903"/>
    <n v="7422"/>
    <n v="12796"/>
    <n v="0.99619999999999997"/>
    <m/>
    <m/>
    <m/>
    <n v="0.18709999999999999"/>
  </r>
  <r>
    <x v="31"/>
    <s v="CalWIN"/>
    <x v="9"/>
    <x v="1"/>
    <n v="2014"/>
    <s v="2013/14"/>
    <n v="110142"/>
    <n v="240817"/>
    <n v="555276"/>
    <n v="0.99480000000000002"/>
    <m/>
    <m/>
    <m/>
    <n v="0"/>
  </r>
  <r>
    <x v="32"/>
    <s v="CalWIN"/>
    <x v="9"/>
    <x v="1"/>
    <n v="2014"/>
    <s v="2013/14"/>
    <n v="8802"/>
    <n v="18178"/>
    <n v="33869"/>
    <n v="0.97689999999999999"/>
    <m/>
    <m/>
    <m/>
    <n v="0.18709999999999999"/>
  </r>
  <r>
    <x v="33"/>
    <s v="C-IV"/>
    <x v="9"/>
    <x v="1"/>
    <n v="2014"/>
    <s v="2013/14"/>
    <n v="829"/>
    <n v="1660"/>
    <n v="3313"/>
    <n v="0.96340000000000003"/>
    <m/>
    <m/>
    <m/>
    <n v="0.18709999999999999"/>
  </r>
  <r>
    <x v="34"/>
    <s v="C-IV"/>
    <x v="9"/>
    <x v="1"/>
    <n v="2014"/>
    <s v="2013/14"/>
    <n v="119124"/>
    <n v="284797"/>
    <n v="501031"/>
    <n v="0.99670000000000003"/>
    <m/>
    <m/>
    <m/>
    <n v="3.9E-2"/>
  </r>
  <r>
    <x v="35"/>
    <s v="CalWIN"/>
    <x v="9"/>
    <x v="1"/>
    <n v="2014"/>
    <s v="2013/14"/>
    <n v="96705"/>
    <n v="213386"/>
    <n v="361235"/>
    <n v="0.9788"/>
    <m/>
    <m/>
    <m/>
    <n v="0"/>
  </r>
  <r>
    <x v="36"/>
    <s v="C-IV"/>
    <x v="9"/>
    <x v="1"/>
    <n v="2014"/>
    <s v="2013/14"/>
    <n v="2580"/>
    <n v="5979"/>
    <n v="11433"/>
    <n v="0.99439999999999995"/>
    <m/>
    <m/>
    <m/>
    <n v="0.18709999999999999"/>
  </r>
  <r>
    <x v="37"/>
    <s v="C-IV"/>
    <x v="9"/>
    <x v="1"/>
    <n v="2014"/>
    <s v="2013/14"/>
    <n v="162640"/>
    <n v="378592"/>
    <n v="564267"/>
    <n v="0.99770000000000003"/>
    <m/>
    <m/>
    <m/>
    <n v="0"/>
  </r>
  <r>
    <x v="38"/>
    <s v="CalWIN"/>
    <x v="9"/>
    <x v="1"/>
    <n v="2014"/>
    <s v="2013/14"/>
    <n v="126937"/>
    <n v="270406"/>
    <n v="524035"/>
    <n v="0.97889999999999999"/>
    <m/>
    <m/>
    <m/>
    <n v="1.61E-2"/>
  </r>
  <r>
    <x v="39"/>
    <s v="CalWIN"/>
    <x v="9"/>
    <x v="1"/>
    <n v="2014"/>
    <s v="2013/14"/>
    <n v="32234"/>
    <n v="50731"/>
    <n v="145772"/>
    <n v="0.9698"/>
    <m/>
    <m/>
    <m/>
    <n v="6.9699999999999998E-2"/>
  </r>
  <r>
    <x v="40"/>
    <s v="C-IV"/>
    <x v="9"/>
    <x v="1"/>
    <n v="2014"/>
    <s v="2013/14"/>
    <n v="47246"/>
    <n v="113328"/>
    <n v="204243"/>
    <n v="0.98180000000000001"/>
    <m/>
    <m/>
    <m/>
    <n v="8.1900000000000001E-2"/>
  </r>
  <r>
    <x v="41"/>
    <s v="CalWIN"/>
    <x v="9"/>
    <x v="1"/>
    <n v="2014"/>
    <s v="2013/14"/>
    <n v="9023"/>
    <n v="17380"/>
    <n v="38709"/>
    <n v="0.93500000000000005"/>
    <m/>
    <m/>
    <m/>
    <n v="0.18709999999999999"/>
  </r>
  <r>
    <x v="42"/>
    <s v="CalWIN"/>
    <x v="9"/>
    <x v="1"/>
    <n v="2014"/>
    <s v="2013/14"/>
    <n v="15436"/>
    <n v="31071"/>
    <n v="94947"/>
    <n v="0.9677"/>
    <m/>
    <m/>
    <m/>
    <n v="0.18709999999999999"/>
  </r>
  <r>
    <x v="43"/>
    <s v="CalWIN"/>
    <x v="9"/>
    <x v="1"/>
    <n v="2014"/>
    <s v="2013/14"/>
    <n v="14382"/>
    <n v="32271"/>
    <n v="95141"/>
    <n v="0.9244"/>
    <m/>
    <m/>
    <m/>
    <n v="0.18709999999999999"/>
  </r>
  <r>
    <x v="44"/>
    <s v="CalWIN"/>
    <x v="9"/>
    <x v="1"/>
    <n v="2014"/>
    <s v="2013/14"/>
    <n v="53263"/>
    <n v="112280"/>
    <n v="295882"/>
    <n v="0.8861"/>
    <m/>
    <m/>
    <m/>
    <n v="5.5800000000000002E-2"/>
  </r>
  <r>
    <x v="45"/>
    <s v="CalWIN"/>
    <x v="9"/>
    <x v="1"/>
    <n v="2014"/>
    <s v="2013/14"/>
    <n v="11533"/>
    <n v="22237"/>
    <n v="49824"/>
    <n v="0.9294"/>
    <m/>
    <m/>
    <m/>
    <n v="0.18709999999999999"/>
  </r>
  <r>
    <x v="46"/>
    <s v="C-IV"/>
    <x v="9"/>
    <x v="1"/>
    <n v="2014"/>
    <s v="2013/14"/>
    <n v="11458"/>
    <n v="22949"/>
    <n v="43554"/>
    <n v="0.82"/>
    <m/>
    <m/>
    <m/>
    <n v="0.18709999999999999"/>
  </r>
  <r>
    <x v="47"/>
    <s v="C-IV"/>
    <x v="9"/>
    <x v="1"/>
    <n v="2014"/>
    <s v="2013/14"/>
    <n v="157"/>
    <n v="293"/>
    <n v="533"/>
    <n v="1"/>
    <m/>
    <m/>
    <m/>
    <n v="0.18709999999999999"/>
  </r>
  <r>
    <x v="48"/>
    <s v="C-IV"/>
    <x v="9"/>
    <x v="1"/>
    <n v="2014"/>
    <s v="2013/14"/>
    <n v="2945"/>
    <n v="6523"/>
    <n v="11569"/>
    <n v="0.99390000000000001"/>
    <m/>
    <m/>
    <m/>
    <n v="0.18709999999999999"/>
  </r>
  <r>
    <x v="49"/>
    <s v="CalWIN"/>
    <x v="9"/>
    <x v="1"/>
    <n v="2014"/>
    <s v="2013/14"/>
    <n v="21193"/>
    <n v="41998"/>
    <n v="76832"/>
    <n v="0.91020000000000001"/>
    <m/>
    <m/>
    <m/>
    <n v="0"/>
  </r>
  <r>
    <x v="50"/>
    <s v="CalWIN"/>
    <x v="9"/>
    <x v="1"/>
    <n v="2014"/>
    <s v="2013/14"/>
    <n v="18795"/>
    <n v="34664"/>
    <n v="78272"/>
    <n v="0.86099999999999999"/>
    <m/>
    <m/>
    <m/>
    <n v="0.18709999999999999"/>
  </r>
  <r>
    <x v="51"/>
    <s v="C-IV"/>
    <x v="9"/>
    <x v="1"/>
    <n v="2014"/>
    <s v="2013/14"/>
    <n v="41708"/>
    <n v="90962"/>
    <n v="152699"/>
    <n v="0.96150000000000002"/>
    <m/>
    <m/>
    <m/>
    <n v="0"/>
  </r>
  <r>
    <x v="52"/>
    <s v="C-IV"/>
    <x v="9"/>
    <x v="1"/>
    <n v="2014"/>
    <s v="2013/14"/>
    <n v="5126"/>
    <n v="12119"/>
    <n v="25565"/>
    <n v="0.98939999999999995"/>
    <m/>
    <m/>
    <m/>
    <n v="0.18709999999999999"/>
  </r>
  <r>
    <x v="53"/>
    <s v="C-IV"/>
    <x v="9"/>
    <x v="1"/>
    <n v="2014"/>
    <s v="2013/14"/>
    <n v="4481"/>
    <n v="10181"/>
    <n v="18265"/>
    <n v="0.91700000000000004"/>
    <m/>
    <m/>
    <m/>
    <n v="0.18709999999999999"/>
  </r>
  <r>
    <x v="54"/>
    <s v="C-IV"/>
    <x v="9"/>
    <x v="1"/>
    <n v="2014"/>
    <s v="2013/14"/>
    <n v="807"/>
    <n v="1561"/>
    <n v="3019"/>
    <n v="1"/>
    <m/>
    <m/>
    <m/>
    <n v="0.18709999999999999"/>
  </r>
  <r>
    <x v="55"/>
    <s v="CalWIN"/>
    <x v="9"/>
    <x v="1"/>
    <n v="2014"/>
    <s v="2013/14"/>
    <n v="47423"/>
    <n v="116505"/>
    <n v="187371"/>
    <n v="1"/>
    <m/>
    <m/>
    <m/>
    <n v="7.7999999999999996E-3"/>
  </r>
  <r>
    <x v="56"/>
    <s v="C-IV"/>
    <x v="9"/>
    <x v="1"/>
    <n v="2014"/>
    <s v="2013/14"/>
    <n v="2821"/>
    <n v="5192"/>
    <n v="8660"/>
    <n v="0.88590000000000002"/>
    <m/>
    <m/>
    <m/>
    <n v="0.18709999999999999"/>
  </r>
  <r>
    <x v="57"/>
    <s v="CalWIN"/>
    <x v="9"/>
    <x v="1"/>
    <n v="2014"/>
    <s v="2013/14"/>
    <n v="33194"/>
    <n v="69194"/>
    <n v="145340"/>
    <n v="0.94510000000000005"/>
    <m/>
    <m/>
    <m/>
    <n v="1.3899999999999999E-2"/>
  </r>
  <r>
    <x v="58"/>
    <s v="CalWIN"/>
    <x v="9"/>
    <x v="1"/>
    <n v="2014"/>
    <s v="2013/14"/>
    <n v="8184"/>
    <n v="17295"/>
    <n v="36278"/>
    <n v="0.88"/>
    <m/>
    <m/>
    <m/>
    <n v="0.18709999999999999"/>
  </r>
  <r>
    <x v="59"/>
    <s v="C-IV"/>
    <x v="9"/>
    <x v="1"/>
    <n v="2014"/>
    <s v="2013/14"/>
    <n v="5694"/>
    <n v="12695"/>
    <n v="20900"/>
    <n v="0.96879999999999999"/>
    <m/>
    <m/>
    <m/>
    <n v="0.18709999999999999"/>
  </r>
  <r>
    <x v="0"/>
    <s v="n/a"/>
    <x v="10"/>
    <x v="1"/>
    <n v="2014"/>
    <s v="2013/14"/>
    <m/>
    <m/>
    <m/>
    <m/>
    <m/>
    <m/>
    <n v="0.254"/>
    <n v="5.3999999999999999E-2"/>
  </r>
  <r>
    <x v="1"/>
    <s v="n/a"/>
    <x v="10"/>
    <x v="1"/>
    <n v="2014"/>
    <s v="2013/14"/>
    <n v="1983029"/>
    <n v="4305556"/>
    <n v="8621944"/>
    <n v="0.96909999999999996"/>
    <m/>
    <m/>
    <m/>
    <n v="4.9200000000000001E-2"/>
  </r>
  <r>
    <x v="2"/>
    <s v="CalWIN"/>
    <x v="10"/>
    <x v="1"/>
    <n v="2014"/>
    <s v="2013/14"/>
    <n v="64589"/>
    <n v="129422"/>
    <n v="276832"/>
    <n v="0.89629999999999999"/>
    <m/>
    <m/>
    <m/>
    <n v="1.0500000000000001E-2"/>
  </r>
  <r>
    <x v="3"/>
    <s v="C-IV"/>
    <x v="10"/>
    <x v="1"/>
    <n v="2014"/>
    <s v="2013/14"/>
    <n v="95"/>
    <n v="160"/>
    <n v="202"/>
    <n v="1"/>
    <m/>
    <m/>
    <m/>
    <n v="0.19070000000000001"/>
  </r>
  <r>
    <x v="4"/>
    <s v="C-IV"/>
    <x v="10"/>
    <x v="1"/>
    <n v="2014"/>
    <s v="2013/14"/>
    <n v="1670"/>
    <n v="3243"/>
    <n v="4932"/>
    <n v="0.96550000000000002"/>
    <m/>
    <m/>
    <m/>
    <n v="0.19070000000000001"/>
  </r>
  <r>
    <x v="5"/>
    <s v="C-IV"/>
    <x v="10"/>
    <x v="1"/>
    <n v="2014"/>
    <s v="2013/14"/>
    <n v="14739"/>
    <n v="30016"/>
    <n v="54453"/>
    <n v="0.91269999999999996"/>
    <m/>
    <m/>
    <m/>
    <n v="0.19070000000000001"/>
  </r>
  <r>
    <x v="6"/>
    <s v="C-IV"/>
    <x v="10"/>
    <x v="1"/>
    <n v="2014"/>
    <s v="2013/14"/>
    <n v="2594"/>
    <n v="4937"/>
    <n v="7216"/>
    <n v="0.98580000000000001"/>
    <m/>
    <m/>
    <m/>
    <n v="0.19070000000000001"/>
  </r>
  <r>
    <x v="7"/>
    <s v="C-IV"/>
    <x v="10"/>
    <x v="1"/>
    <n v="2014"/>
    <s v="2013/14"/>
    <n v="703"/>
    <n v="1673"/>
    <n v="6238"/>
    <n v="0.90910000000000002"/>
    <m/>
    <m/>
    <m/>
    <n v="0.19070000000000001"/>
  </r>
  <r>
    <x v="8"/>
    <s v="CalWIN"/>
    <x v="10"/>
    <x v="1"/>
    <n v="2014"/>
    <s v="2013/14"/>
    <n v="33899"/>
    <n v="70563"/>
    <n v="164465"/>
    <n v="0.8952"/>
    <m/>
    <m/>
    <m/>
    <n v="3.1199999999999999E-2"/>
  </r>
  <r>
    <x v="9"/>
    <s v="C-IV"/>
    <x v="10"/>
    <x v="1"/>
    <n v="2014"/>
    <s v="2013/14"/>
    <n v="2493"/>
    <n v="5083"/>
    <n v="8227"/>
    <n v="1"/>
    <m/>
    <m/>
    <m/>
    <n v="0.19070000000000001"/>
  </r>
  <r>
    <x v="10"/>
    <s v="C-IV"/>
    <x v="10"/>
    <x v="1"/>
    <n v="2014"/>
    <s v="2013/14"/>
    <n v="6300"/>
    <n v="11565"/>
    <n v="21951"/>
    <n v="0.98929999999999996"/>
    <m/>
    <m/>
    <m/>
    <n v="0.19070000000000001"/>
  </r>
  <r>
    <x v="11"/>
    <s v="CalWIN"/>
    <x v="10"/>
    <x v="1"/>
    <n v="2014"/>
    <s v="2013/14"/>
    <n v="93244"/>
    <n v="223731"/>
    <n v="339030"/>
    <n v="0.93469999999999998"/>
    <m/>
    <m/>
    <m/>
    <n v="8.2000000000000007E-3"/>
  </r>
  <r>
    <x v="12"/>
    <s v="C-IV"/>
    <x v="10"/>
    <x v="1"/>
    <n v="2014"/>
    <s v="2013/14"/>
    <n v="1409"/>
    <n v="3459"/>
    <n v="8564"/>
    <n v="1"/>
    <m/>
    <m/>
    <m/>
    <n v="0.19070000000000001"/>
  </r>
  <r>
    <x v="13"/>
    <s v="C-IV"/>
    <x v="10"/>
    <x v="1"/>
    <n v="2014"/>
    <s v="2013/14"/>
    <n v="8950"/>
    <n v="16667"/>
    <n v="29983"/>
    <n v="0.95799999999999996"/>
    <m/>
    <m/>
    <m/>
    <n v="0.19070000000000001"/>
  </r>
  <r>
    <x v="14"/>
    <s v="C-IV"/>
    <x v="10"/>
    <x v="1"/>
    <n v="2014"/>
    <s v="2013/14"/>
    <n v="15090"/>
    <n v="38530"/>
    <n v="63642"/>
    <n v="0.90969999999999995"/>
    <m/>
    <m/>
    <m/>
    <n v="0.19070000000000001"/>
  </r>
  <r>
    <x v="15"/>
    <s v="C-IV"/>
    <x v="10"/>
    <x v="1"/>
    <n v="2014"/>
    <s v="2013/14"/>
    <n v="1010"/>
    <n v="2045"/>
    <n v="3763"/>
    <n v="1"/>
    <m/>
    <m/>
    <m/>
    <n v="0.19070000000000001"/>
  </r>
  <r>
    <x v="16"/>
    <s v="C-IV"/>
    <x v="10"/>
    <x v="1"/>
    <n v="2014"/>
    <s v="2013/14"/>
    <n v="59443"/>
    <n v="144200"/>
    <n v="266154"/>
    <n v="0.98460000000000003"/>
    <m/>
    <m/>
    <m/>
    <n v="4.0300000000000002E-2"/>
  </r>
  <r>
    <x v="17"/>
    <s v="C-IV"/>
    <x v="10"/>
    <x v="1"/>
    <n v="2014"/>
    <s v="2013/14"/>
    <n v="9796"/>
    <n v="23160"/>
    <n v="39831"/>
    <n v="0.98850000000000005"/>
    <m/>
    <m/>
    <m/>
    <n v="0.19070000000000001"/>
  </r>
  <r>
    <x v="18"/>
    <s v="C-IV"/>
    <x v="10"/>
    <x v="1"/>
    <n v="2014"/>
    <s v="2013/14"/>
    <n v="5164"/>
    <n v="10389"/>
    <n v="19670"/>
    <n v="0.7974"/>
    <m/>
    <m/>
    <m/>
    <n v="0.19070000000000001"/>
  </r>
  <r>
    <x v="19"/>
    <s v="C-IV"/>
    <x v="10"/>
    <x v="1"/>
    <n v="2014"/>
    <s v="2013/14"/>
    <n v="1454"/>
    <n v="3055"/>
    <n v="5127"/>
    <n v="0.91669999999999996"/>
    <m/>
    <m/>
    <m/>
    <n v="0.19070000000000001"/>
  </r>
  <r>
    <x v="20"/>
    <s v="LRS"/>
    <x v="10"/>
    <x v="1"/>
    <n v="2014"/>
    <s v="2013/14"/>
    <n v="565338"/>
    <n v="1168502"/>
    <n v="2650281"/>
    <n v="0.97289999999999999"/>
    <m/>
    <m/>
    <m/>
    <n v="4.1300000000000003E-2"/>
  </r>
  <r>
    <x v="21"/>
    <s v="C-IV"/>
    <x v="10"/>
    <x v="1"/>
    <n v="2014"/>
    <s v="2013/14"/>
    <n v="10688"/>
    <n v="27023"/>
    <n v="50384"/>
    <n v="0.98380000000000001"/>
    <m/>
    <m/>
    <m/>
    <n v="0.19070000000000001"/>
  </r>
  <r>
    <x v="22"/>
    <s v="C-IV"/>
    <x v="10"/>
    <x v="1"/>
    <n v="2014"/>
    <s v="2013/14"/>
    <n v="5830"/>
    <n v="9853"/>
    <n v="26204"/>
    <n v="0.95040000000000002"/>
    <m/>
    <m/>
    <m/>
    <n v="0.19070000000000001"/>
  </r>
  <r>
    <x v="23"/>
    <s v="C-IV"/>
    <x v="10"/>
    <x v="1"/>
    <n v="2014"/>
    <s v="2013/14"/>
    <n v="986"/>
    <n v="1989"/>
    <n v="3076"/>
    <n v="0.90910000000000002"/>
    <m/>
    <m/>
    <m/>
    <n v="0.19070000000000001"/>
  </r>
  <r>
    <x v="24"/>
    <s v="C-IV"/>
    <x v="10"/>
    <x v="1"/>
    <n v="2014"/>
    <s v="2013/14"/>
    <n v="7114"/>
    <n v="13167"/>
    <n v="26232"/>
    <n v="0.98280000000000001"/>
    <m/>
    <m/>
    <m/>
    <n v="0.19070000000000001"/>
  </r>
  <r>
    <x v="25"/>
    <s v="C-IV"/>
    <x v="10"/>
    <x v="1"/>
    <n v="2014"/>
    <s v="2013/14"/>
    <n v="22789"/>
    <n v="54635"/>
    <n v="95352"/>
    <n v="0.97350000000000003"/>
    <m/>
    <m/>
    <m/>
    <n v="0"/>
  </r>
  <r>
    <x v="26"/>
    <s v="C-IV"/>
    <x v="10"/>
    <x v="1"/>
    <n v="2014"/>
    <s v="2013/14"/>
    <n v="418"/>
    <n v="947"/>
    <n v="2109"/>
    <n v="1"/>
    <m/>
    <m/>
    <m/>
    <n v="0.19070000000000001"/>
  </r>
  <r>
    <x v="27"/>
    <s v="C-IV"/>
    <x v="10"/>
    <x v="1"/>
    <n v="2014"/>
    <s v="2013/14"/>
    <n v="408"/>
    <n v="667"/>
    <n v="1968"/>
    <n v="0.89059999999999995"/>
    <m/>
    <m/>
    <m/>
    <n v="0.19070000000000001"/>
  </r>
  <r>
    <x v="28"/>
    <s v="C-IV"/>
    <x v="10"/>
    <x v="1"/>
    <n v="2014"/>
    <s v="2013/14"/>
    <n v="19504"/>
    <n v="44190"/>
    <n v="117572"/>
    <n v="1"/>
    <m/>
    <m/>
    <m/>
    <n v="9.9299999999999999E-2"/>
  </r>
  <r>
    <x v="29"/>
    <s v="C-IV"/>
    <x v="10"/>
    <x v="1"/>
    <n v="2014"/>
    <s v="2013/14"/>
    <n v="3210"/>
    <n v="6702"/>
    <n v="21106"/>
    <n v="0.73499999999999999"/>
    <m/>
    <m/>
    <m/>
    <n v="0.19070000000000001"/>
  </r>
  <r>
    <x v="30"/>
    <s v="C-IV"/>
    <x v="10"/>
    <x v="1"/>
    <n v="2014"/>
    <s v="2013/14"/>
    <n v="3904"/>
    <n v="7428"/>
    <n v="14093"/>
    <n v="1"/>
    <m/>
    <m/>
    <m/>
    <n v="0.19070000000000001"/>
  </r>
  <r>
    <x v="31"/>
    <s v="CalWIN"/>
    <x v="10"/>
    <x v="1"/>
    <n v="2014"/>
    <s v="2013/14"/>
    <n v="111021"/>
    <n v="243798"/>
    <n v="554858"/>
    <n v="0.99329999999999996"/>
    <m/>
    <m/>
    <m/>
    <n v="1.2999999999999999E-2"/>
  </r>
  <r>
    <x v="32"/>
    <s v="CalWIN"/>
    <x v="10"/>
    <x v="1"/>
    <n v="2014"/>
    <s v="2013/14"/>
    <n v="8928"/>
    <n v="18317"/>
    <n v="36630"/>
    <n v="0.99390000000000001"/>
    <m/>
    <m/>
    <m/>
    <n v="0.19070000000000001"/>
  </r>
  <r>
    <x v="33"/>
    <s v="C-IV"/>
    <x v="10"/>
    <x v="1"/>
    <n v="2014"/>
    <s v="2013/14"/>
    <n v="817"/>
    <n v="1662"/>
    <n v="3424"/>
    <n v="1"/>
    <m/>
    <m/>
    <m/>
    <n v="0.19070000000000001"/>
  </r>
  <r>
    <x v="34"/>
    <s v="C-IV"/>
    <x v="10"/>
    <x v="1"/>
    <n v="2014"/>
    <s v="2013/14"/>
    <n v="119763"/>
    <n v="286035"/>
    <n v="501081"/>
    <n v="0.99570000000000003"/>
    <m/>
    <m/>
    <m/>
    <n v="3.6900000000000002E-2"/>
  </r>
  <r>
    <x v="35"/>
    <s v="CalWIN"/>
    <x v="10"/>
    <x v="1"/>
    <n v="2014"/>
    <s v="2013/14"/>
    <n v="97040"/>
    <n v="214372"/>
    <n v="361566"/>
    <n v="0.98199999999999998"/>
    <m/>
    <m/>
    <m/>
    <n v="5.0000000000000001E-3"/>
  </r>
  <r>
    <x v="36"/>
    <s v="C-IV"/>
    <x v="10"/>
    <x v="1"/>
    <n v="2014"/>
    <s v="2013/14"/>
    <n v="2583"/>
    <n v="6001"/>
    <n v="12519"/>
    <n v="0.97260000000000002"/>
    <m/>
    <m/>
    <m/>
    <n v="0.19070000000000001"/>
  </r>
  <r>
    <x v="37"/>
    <s v="C-IV"/>
    <x v="10"/>
    <x v="1"/>
    <n v="2014"/>
    <s v="2013/14"/>
    <n v="163026"/>
    <n v="378668"/>
    <n v="564475"/>
    <n v="0.99739999999999995"/>
    <m/>
    <m/>
    <m/>
    <n v="0"/>
  </r>
  <r>
    <x v="38"/>
    <s v="CalWIN"/>
    <x v="10"/>
    <x v="1"/>
    <n v="2014"/>
    <s v="2013/14"/>
    <n v="127407"/>
    <n v="272631"/>
    <n v="524918"/>
    <n v="0.97760000000000002"/>
    <m/>
    <m/>
    <m/>
    <n v="0.01"/>
  </r>
  <r>
    <x v="39"/>
    <s v="CalWIN"/>
    <x v="10"/>
    <x v="1"/>
    <n v="2014"/>
    <s v="2013/14"/>
    <n v="32431"/>
    <n v="51005"/>
    <n v="145191"/>
    <n v="0.98029999999999995"/>
    <m/>
    <m/>
    <m/>
    <n v="5.62E-2"/>
  </r>
  <r>
    <x v="40"/>
    <s v="C-IV"/>
    <x v="10"/>
    <x v="1"/>
    <n v="2014"/>
    <s v="2013/14"/>
    <n v="47368"/>
    <n v="113378"/>
    <n v="203300"/>
    <n v="0.99470000000000003"/>
    <m/>
    <m/>
    <m/>
    <n v="7.4300000000000005E-2"/>
  </r>
  <r>
    <x v="41"/>
    <s v="CalWIN"/>
    <x v="10"/>
    <x v="1"/>
    <n v="2014"/>
    <s v="2013/14"/>
    <n v="9164"/>
    <n v="17757"/>
    <n v="38631"/>
    <n v="0.93059999999999998"/>
    <m/>
    <m/>
    <m/>
    <n v="0.19070000000000001"/>
  </r>
  <r>
    <x v="42"/>
    <s v="CalWIN"/>
    <x v="10"/>
    <x v="1"/>
    <n v="2014"/>
    <s v="2013/14"/>
    <n v="15714"/>
    <n v="31838"/>
    <n v="94657"/>
    <n v="0.97219999999999995"/>
    <m/>
    <m/>
    <m/>
    <n v="0.19070000000000001"/>
  </r>
  <r>
    <x v="43"/>
    <s v="CalWIN"/>
    <x v="10"/>
    <x v="1"/>
    <n v="2014"/>
    <s v="2013/14"/>
    <n v="14497"/>
    <n v="32664"/>
    <n v="95092"/>
    <n v="0.89900000000000002"/>
    <m/>
    <m/>
    <m/>
    <n v="0.19070000000000001"/>
  </r>
  <r>
    <x v="44"/>
    <s v="CalWIN"/>
    <x v="10"/>
    <x v="1"/>
    <n v="2014"/>
    <s v="2013/14"/>
    <n v="53609"/>
    <n v="112875"/>
    <n v="295920"/>
    <n v="0.93020000000000003"/>
    <m/>
    <m/>
    <m/>
    <n v="4.7399999999999998E-2"/>
  </r>
  <r>
    <x v="45"/>
    <s v="CalWIN"/>
    <x v="10"/>
    <x v="1"/>
    <n v="2014"/>
    <s v="2013/14"/>
    <n v="11708"/>
    <n v="22634"/>
    <n v="49808"/>
    <n v="0.92400000000000004"/>
    <m/>
    <m/>
    <m/>
    <n v="0.19070000000000001"/>
  </r>
  <r>
    <x v="46"/>
    <s v="C-IV"/>
    <x v="10"/>
    <x v="1"/>
    <n v="2014"/>
    <s v="2013/14"/>
    <n v="11552"/>
    <n v="23121"/>
    <n v="43485"/>
    <n v="0.86539999999999995"/>
    <m/>
    <m/>
    <m/>
    <n v="0.19070000000000001"/>
  </r>
  <r>
    <x v="47"/>
    <s v="C-IV"/>
    <x v="10"/>
    <x v="1"/>
    <n v="2014"/>
    <s v="2013/14"/>
    <n v="158"/>
    <n v="296"/>
    <n v="540"/>
    <n v="1"/>
    <m/>
    <m/>
    <m/>
    <n v="0.19070000000000001"/>
  </r>
  <r>
    <x v="48"/>
    <s v="C-IV"/>
    <x v="10"/>
    <x v="1"/>
    <n v="2014"/>
    <s v="2013/14"/>
    <n v="3026"/>
    <n v="6661"/>
    <n v="11592"/>
    <n v="1"/>
    <m/>
    <m/>
    <m/>
    <n v="0.19070000000000001"/>
  </r>
  <r>
    <x v="49"/>
    <s v="CalWIN"/>
    <x v="10"/>
    <x v="1"/>
    <n v="2014"/>
    <s v="2013/14"/>
    <n v="21254"/>
    <n v="42296"/>
    <n v="76619"/>
    <n v="0.9163"/>
    <m/>
    <m/>
    <m/>
    <n v="0"/>
  </r>
  <r>
    <x v="50"/>
    <s v="CalWIN"/>
    <x v="10"/>
    <x v="1"/>
    <n v="2014"/>
    <s v="2013/14"/>
    <n v="18888"/>
    <n v="34947"/>
    <n v="78267"/>
    <n v="0.83289999999999997"/>
    <m/>
    <m/>
    <m/>
    <n v="0.19070000000000001"/>
  </r>
  <r>
    <x v="51"/>
    <s v="C-IV"/>
    <x v="10"/>
    <x v="1"/>
    <n v="2014"/>
    <s v="2013/14"/>
    <n v="41665"/>
    <n v="90987"/>
    <n v="152524"/>
    <n v="0.98080000000000001"/>
    <m/>
    <m/>
    <m/>
    <n v="5.2900000000000003E-2"/>
  </r>
  <r>
    <x v="52"/>
    <s v="C-IV"/>
    <x v="10"/>
    <x v="1"/>
    <n v="2014"/>
    <s v="2013/14"/>
    <n v="5188"/>
    <n v="12244"/>
    <n v="27526"/>
    <n v="0.98529999999999995"/>
    <m/>
    <m/>
    <m/>
    <n v="0.19070000000000001"/>
  </r>
  <r>
    <x v="53"/>
    <s v="C-IV"/>
    <x v="10"/>
    <x v="1"/>
    <n v="2014"/>
    <s v="2013/14"/>
    <n v="4524"/>
    <n v="10202"/>
    <n v="19072"/>
    <n v="0.97070000000000001"/>
    <m/>
    <m/>
    <m/>
    <n v="0.19070000000000001"/>
  </r>
  <r>
    <x v="54"/>
    <s v="C-IV"/>
    <x v="10"/>
    <x v="1"/>
    <n v="2014"/>
    <s v="2013/14"/>
    <n v="826"/>
    <n v="1585"/>
    <n v="2994"/>
    <n v="0.96"/>
    <m/>
    <m/>
    <m/>
    <n v="0.19070000000000001"/>
  </r>
  <r>
    <x v="55"/>
    <s v="CalWIN"/>
    <x v="10"/>
    <x v="1"/>
    <n v="2014"/>
    <s v="2013/14"/>
    <n v="47590"/>
    <n v="117003"/>
    <n v="186926"/>
    <n v="1"/>
    <m/>
    <m/>
    <m/>
    <n v="2.2700000000000001E-2"/>
  </r>
  <r>
    <x v="56"/>
    <s v="C-IV"/>
    <x v="10"/>
    <x v="1"/>
    <n v="2014"/>
    <s v="2013/14"/>
    <n v="2830"/>
    <n v="5186"/>
    <n v="9134"/>
    <n v="0.9859"/>
    <m/>
    <m/>
    <m/>
    <n v="0.19070000000000001"/>
  </r>
  <r>
    <x v="57"/>
    <s v="CalWIN"/>
    <x v="10"/>
    <x v="1"/>
    <n v="2014"/>
    <s v="2013/14"/>
    <n v="33644"/>
    <n v="70144"/>
    <n v="144715"/>
    <n v="0.94269999999999998"/>
    <m/>
    <m/>
    <m/>
    <n v="6.8999999999999999E-3"/>
  </r>
  <r>
    <x v="58"/>
    <s v="CalWIN"/>
    <x v="10"/>
    <x v="1"/>
    <n v="2014"/>
    <s v="2013/14"/>
    <n v="8257"/>
    <n v="17541"/>
    <n v="36145"/>
    <n v="0.91479999999999995"/>
    <m/>
    <m/>
    <m/>
    <n v="0.19070000000000001"/>
  </r>
  <r>
    <x v="59"/>
    <s v="C-IV"/>
    <x v="10"/>
    <x v="1"/>
    <n v="2014"/>
    <s v="2013/14"/>
    <n v="5720"/>
    <n v="12707"/>
    <n v="21678"/>
    <n v="0.96560000000000001"/>
    <m/>
    <m/>
    <m/>
    <n v="0.19070000000000001"/>
  </r>
  <r>
    <x v="0"/>
    <s v="n/a"/>
    <x v="11"/>
    <x v="1"/>
    <n v="2014"/>
    <s v="2013/14"/>
    <m/>
    <m/>
    <m/>
    <m/>
    <m/>
    <m/>
    <n v="0.254"/>
    <n v="5.3999999999999999E-2"/>
  </r>
  <r>
    <x v="1"/>
    <s v="n/a"/>
    <x v="11"/>
    <x v="1"/>
    <n v="2014"/>
    <s v="2013/14"/>
    <n v="2002608"/>
    <n v="4337508"/>
    <n v="8605691"/>
    <n v="0.9667"/>
    <m/>
    <m/>
    <m/>
    <n v="4.8300000000000003E-2"/>
  </r>
  <r>
    <x v="2"/>
    <s v="CalWIN"/>
    <x v="11"/>
    <x v="1"/>
    <n v="2014"/>
    <s v="2013/14"/>
    <n v="64622"/>
    <n v="129195"/>
    <n v="277241"/>
    <n v="0.86429999999999996"/>
    <m/>
    <m/>
    <m/>
    <n v="2.0199999999999999E-2"/>
  </r>
  <r>
    <x v="3"/>
    <s v="C-IV"/>
    <x v="11"/>
    <x v="1"/>
    <n v="2014"/>
    <s v="2013/14"/>
    <n v="106"/>
    <n v="172"/>
    <n v="201"/>
    <n v="1"/>
    <m/>
    <m/>
    <m/>
    <n v="0.112"/>
  </r>
  <r>
    <x v="4"/>
    <s v="C-IV"/>
    <x v="11"/>
    <x v="1"/>
    <n v="2014"/>
    <s v="2013/14"/>
    <n v="1692"/>
    <n v="3292"/>
    <n v="4915"/>
    <n v="0.92859999999999998"/>
    <m/>
    <m/>
    <m/>
    <n v="0.112"/>
  </r>
  <r>
    <x v="5"/>
    <s v="C-IV"/>
    <x v="11"/>
    <x v="1"/>
    <n v="2014"/>
    <s v="2013/14"/>
    <n v="14858"/>
    <n v="30175"/>
    <n v="54417"/>
    <n v="0.91610000000000003"/>
    <m/>
    <m/>
    <m/>
    <n v="0.112"/>
  </r>
  <r>
    <x v="6"/>
    <s v="C-IV"/>
    <x v="11"/>
    <x v="1"/>
    <n v="2014"/>
    <s v="2013/14"/>
    <n v="2631"/>
    <n v="5002"/>
    <n v="7210"/>
    <n v="0.97809999999999997"/>
    <m/>
    <m/>
    <m/>
    <n v="0.112"/>
  </r>
  <r>
    <x v="7"/>
    <s v="C-IV"/>
    <x v="11"/>
    <x v="1"/>
    <n v="2014"/>
    <s v="2013/14"/>
    <n v="704"/>
    <n v="1674"/>
    <n v="6243"/>
    <n v="0.95740000000000003"/>
    <m/>
    <m/>
    <m/>
    <n v="0.112"/>
  </r>
  <r>
    <x v="8"/>
    <s v="CalWIN"/>
    <x v="11"/>
    <x v="1"/>
    <n v="2014"/>
    <s v="2013/14"/>
    <n v="34192"/>
    <n v="71044"/>
    <n v="165380"/>
    <n v="0.89590000000000003"/>
    <m/>
    <m/>
    <m/>
    <n v="3.2500000000000001E-2"/>
  </r>
  <r>
    <x v="9"/>
    <s v="C-IV"/>
    <x v="11"/>
    <x v="1"/>
    <n v="2014"/>
    <s v="2013/14"/>
    <n v="2513"/>
    <n v="5141"/>
    <n v="8214"/>
    <n v="1"/>
    <m/>
    <m/>
    <m/>
    <n v="0.112"/>
  </r>
  <r>
    <x v="10"/>
    <s v="C-IV"/>
    <x v="11"/>
    <x v="1"/>
    <n v="2014"/>
    <s v="2013/14"/>
    <n v="6406"/>
    <n v="11708"/>
    <n v="21977"/>
    <n v="0.99490000000000001"/>
    <m/>
    <m/>
    <m/>
    <n v="0.112"/>
  </r>
  <r>
    <x v="11"/>
    <s v="CalWIN"/>
    <x v="11"/>
    <x v="1"/>
    <n v="2014"/>
    <s v="2013/14"/>
    <n v="94483"/>
    <n v="226056"/>
    <n v="340003"/>
    <n v="0.92210000000000003"/>
    <m/>
    <m/>
    <m/>
    <n v="8.8000000000000005E-3"/>
  </r>
  <r>
    <x v="12"/>
    <s v="C-IV"/>
    <x v="11"/>
    <x v="1"/>
    <n v="2014"/>
    <s v="2013/14"/>
    <n v="1430"/>
    <n v="3516"/>
    <n v="8603"/>
    <n v="1"/>
    <m/>
    <m/>
    <m/>
    <n v="0.112"/>
  </r>
  <r>
    <x v="13"/>
    <s v="C-IV"/>
    <x v="11"/>
    <x v="1"/>
    <n v="2014"/>
    <s v="2013/14"/>
    <n v="9074"/>
    <n v="16884"/>
    <n v="29851"/>
    <n v="0.95269999999999999"/>
    <m/>
    <m/>
    <m/>
    <n v="0.112"/>
  </r>
  <r>
    <x v="14"/>
    <s v="C-IV"/>
    <x v="11"/>
    <x v="1"/>
    <n v="2014"/>
    <s v="2013/14"/>
    <n v="15203"/>
    <n v="38726"/>
    <n v="63535"/>
    <n v="0.92169999999999996"/>
    <m/>
    <m/>
    <m/>
    <n v="0.112"/>
  </r>
  <r>
    <x v="15"/>
    <s v="C-IV"/>
    <x v="11"/>
    <x v="1"/>
    <n v="2014"/>
    <s v="2013/14"/>
    <n v="992"/>
    <n v="2008"/>
    <n v="3748"/>
    <n v="1"/>
    <m/>
    <m/>
    <m/>
    <n v="0.112"/>
  </r>
  <r>
    <x v="16"/>
    <s v="C-IV"/>
    <x v="11"/>
    <x v="1"/>
    <n v="2014"/>
    <s v="2013/14"/>
    <n v="59969"/>
    <n v="144858"/>
    <n v="265463"/>
    <n v="0.99009999999999998"/>
    <m/>
    <m/>
    <m/>
    <n v="3.9199999999999999E-2"/>
  </r>
  <r>
    <x v="17"/>
    <s v="C-IV"/>
    <x v="11"/>
    <x v="1"/>
    <n v="2014"/>
    <s v="2013/14"/>
    <n v="9916"/>
    <n v="23504"/>
    <n v="39719"/>
    <n v="0.98699999999999999"/>
    <m/>
    <m/>
    <m/>
    <n v="0.112"/>
  </r>
  <r>
    <x v="18"/>
    <s v="C-IV"/>
    <x v="11"/>
    <x v="1"/>
    <n v="2014"/>
    <s v="2013/14"/>
    <n v="5215"/>
    <n v="10503"/>
    <n v="19751"/>
    <n v="0.80789999999999995"/>
    <m/>
    <m/>
    <m/>
    <n v="0.112"/>
  </r>
  <r>
    <x v="19"/>
    <s v="C-IV"/>
    <x v="11"/>
    <x v="1"/>
    <n v="2014"/>
    <s v="2013/14"/>
    <n v="1472"/>
    <n v="3093"/>
    <n v="5166"/>
    <n v="0.97650000000000003"/>
    <m/>
    <m/>
    <m/>
    <n v="0.112"/>
  </r>
  <r>
    <x v="20"/>
    <s v="LRS"/>
    <x v="11"/>
    <x v="1"/>
    <n v="2014"/>
    <s v="2013/14"/>
    <n v="570448"/>
    <n v="1176175"/>
    <n v="2631886"/>
    <n v="0.97040000000000004"/>
    <m/>
    <m/>
    <m/>
    <n v="3.2300000000000002E-2"/>
  </r>
  <r>
    <x v="21"/>
    <s v="C-IV"/>
    <x v="11"/>
    <x v="1"/>
    <n v="2014"/>
    <s v="2013/14"/>
    <n v="10934"/>
    <n v="27645"/>
    <n v="50734"/>
    <n v="0.98409999999999997"/>
    <m/>
    <m/>
    <m/>
    <n v="0.112"/>
  </r>
  <r>
    <x v="22"/>
    <s v="C-IV"/>
    <x v="11"/>
    <x v="1"/>
    <n v="2014"/>
    <s v="2013/14"/>
    <n v="5868"/>
    <n v="9906"/>
    <n v="26166"/>
    <n v="0.94699999999999995"/>
    <m/>
    <m/>
    <m/>
    <n v="0.112"/>
  </r>
  <r>
    <x v="23"/>
    <s v="C-IV"/>
    <x v="11"/>
    <x v="1"/>
    <n v="2014"/>
    <s v="2013/14"/>
    <n v="984"/>
    <n v="2005"/>
    <n v="3090"/>
    <n v="0.84619999999999995"/>
    <m/>
    <m/>
    <m/>
    <n v="0.112"/>
  </r>
  <r>
    <x v="24"/>
    <s v="C-IV"/>
    <x v="11"/>
    <x v="1"/>
    <n v="2014"/>
    <s v="2013/14"/>
    <n v="7077"/>
    <n v="13253"/>
    <n v="26328"/>
    <n v="0.98340000000000005"/>
    <m/>
    <m/>
    <m/>
    <n v="0.112"/>
  </r>
  <r>
    <x v="25"/>
    <s v="C-IV"/>
    <x v="11"/>
    <x v="1"/>
    <n v="2014"/>
    <s v="2013/14"/>
    <n v="23021"/>
    <n v="55171"/>
    <n v="95239"/>
    <n v="0.97829999999999995"/>
    <m/>
    <m/>
    <m/>
    <n v="7.6E-3"/>
  </r>
  <r>
    <x v="26"/>
    <s v="C-IV"/>
    <x v="11"/>
    <x v="1"/>
    <n v="2014"/>
    <s v="2013/14"/>
    <n v="422"/>
    <n v="944"/>
    <n v="2090"/>
    <n v="1"/>
    <m/>
    <m/>
    <m/>
    <n v="0.112"/>
  </r>
  <r>
    <x v="27"/>
    <s v="C-IV"/>
    <x v="11"/>
    <x v="1"/>
    <n v="2014"/>
    <s v="2013/14"/>
    <n v="486"/>
    <n v="776"/>
    <n v="1996"/>
    <n v="0.84950000000000003"/>
    <m/>
    <m/>
    <m/>
    <n v="0.112"/>
  </r>
  <r>
    <x v="28"/>
    <s v="C-IV"/>
    <x v="11"/>
    <x v="1"/>
    <n v="2014"/>
    <s v="2013/14"/>
    <n v="21164"/>
    <n v="48246"/>
    <n v="118612"/>
    <n v="1"/>
    <m/>
    <m/>
    <m/>
    <n v="8.6300000000000002E-2"/>
  </r>
  <r>
    <x v="29"/>
    <s v="C-IV"/>
    <x v="11"/>
    <x v="1"/>
    <n v="2014"/>
    <s v="2013/14"/>
    <n v="3318"/>
    <n v="6918"/>
    <n v="21071"/>
    <n v="0.79200000000000004"/>
    <m/>
    <m/>
    <m/>
    <n v="0.112"/>
  </r>
  <r>
    <x v="30"/>
    <s v="C-IV"/>
    <x v="11"/>
    <x v="1"/>
    <n v="2014"/>
    <s v="2013/14"/>
    <n v="3963"/>
    <n v="7566"/>
    <n v="14114"/>
    <n v="1"/>
    <m/>
    <m/>
    <m/>
    <n v="0.112"/>
  </r>
  <r>
    <x v="31"/>
    <s v="CalWIN"/>
    <x v="11"/>
    <x v="1"/>
    <n v="2014"/>
    <s v="2013/14"/>
    <n v="112834"/>
    <n v="246234"/>
    <n v="556161"/>
    <n v="0.99329999999999996"/>
    <m/>
    <m/>
    <m/>
    <n v="4.7500000000000001E-2"/>
  </r>
  <r>
    <x v="32"/>
    <s v="CalWIN"/>
    <x v="11"/>
    <x v="1"/>
    <n v="2014"/>
    <s v="2013/14"/>
    <n v="9003"/>
    <n v="18407"/>
    <n v="36612"/>
    <n v="0.96819999999999995"/>
    <m/>
    <m/>
    <m/>
    <n v="0.112"/>
  </r>
  <r>
    <x v="33"/>
    <s v="C-IV"/>
    <x v="11"/>
    <x v="1"/>
    <n v="2014"/>
    <s v="2013/14"/>
    <n v="853"/>
    <n v="1729"/>
    <n v="3463"/>
    <n v="1"/>
    <m/>
    <m/>
    <m/>
    <n v="0.112"/>
  </r>
  <r>
    <x v="34"/>
    <s v="C-IV"/>
    <x v="11"/>
    <x v="1"/>
    <n v="2014"/>
    <s v="2013/14"/>
    <n v="120388"/>
    <n v="286407"/>
    <n v="500214"/>
    <n v="0.99529999999999996"/>
    <m/>
    <m/>
    <m/>
    <n v="2.4899999999999999E-2"/>
  </r>
  <r>
    <x v="35"/>
    <s v="CalWIN"/>
    <x v="11"/>
    <x v="1"/>
    <n v="2014"/>
    <s v="2013/14"/>
    <n v="97098"/>
    <n v="214177"/>
    <n v="361662"/>
    <n v="0.97799999999999998"/>
    <m/>
    <m/>
    <m/>
    <n v="3.5000000000000001E-3"/>
  </r>
  <r>
    <x v="36"/>
    <s v="C-IV"/>
    <x v="11"/>
    <x v="1"/>
    <n v="2014"/>
    <s v="2013/14"/>
    <n v="2670"/>
    <n v="6189"/>
    <n v="12594"/>
    <n v="0.98980000000000001"/>
    <m/>
    <m/>
    <m/>
    <n v="0.112"/>
  </r>
  <r>
    <x v="37"/>
    <s v="C-IV"/>
    <x v="11"/>
    <x v="1"/>
    <n v="2014"/>
    <s v="2013/14"/>
    <n v="164140"/>
    <n v="379677"/>
    <n v="564081"/>
    <n v="0.99819999999999998"/>
    <m/>
    <m/>
    <m/>
    <n v="4.1000000000000003E-3"/>
  </r>
  <r>
    <x v="38"/>
    <s v="CalWIN"/>
    <x v="11"/>
    <x v="1"/>
    <n v="2014"/>
    <s v="2013/14"/>
    <n v="128896"/>
    <n v="275109"/>
    <n v="523726"/>
    <n v="0.9718"/>
    <m/>
    <m/>
    <m/>
    <n v="1.4E-2"/>
  </r>
  <r>
    <x v="39"/>
    <s v="CalWIN"/>
    <x v="11"/>
    <x v="1"/>
    <n v="2014"/>
    <s v="2013/14"/>
    <n v="32671"/>
    <n v="51288"/>
    <n v="145081"/>
    <n v="0.96399999999999997"/>
    <m/>
    <m/>
    <m/>
    <n v="7.0099999999999996E-2"/>
  </r>
  <r>
    <x v="40"/>
    <s v="C-IV"/>
    <x v="11"/>
    <x v="1"/>
    <n v="2014"/>
    <s v="2013/14"/>
    <n v="47733"/>
    <n v="114053"/>
    <n v="203222"/>
    <n v="0.98309999999999997"/>
    <m/>
    <m/>
    <m/>
    <n v="6.4699999999999994E-2"/>
  </r>
  <r>
    <x v="41"/>
    <s v="CalWIN"/>
    <x v="11"/>
    <x v="1"/>
    <n v="2014"/>
    <s v="2013/14"/>
    <n v="9325"/>
    <n v="18025"/>
    <n v="38522"/>
    <n v="0.96040000000000003"/>
    <m/>
    <m/>
    <m/>
    <n v="0.112"/>
  </r>
  <r>
    <x v="42"/>
    <s v="CalWIN"/>
    <x v="11"/>
    <x v="1"/>
    <n v="2014"/>
    <s v="2013/14"/>
    <n v="15881"/>
    <n v="32067"/>
    <n v="94876"/>
    <n v="0.97809999999999997"/>
    <m/>
    <m/>
    <m/>
    <n v="0.112"/>
  </r>
  <r>
    <x v="43"/>
    <s v="CalWIN"/>
    <x v="11"/>
    <x v="1"/>
    <n v="2014"/>
    <s v="2013/14"/>
    <n v="14903"/>
    <n v="33474"/>
    <n v="95567"/>
    <n v="0.80089999999999995"/>
    <m/>
    <m/>
    <m/>
    <n v="0.112"/>
  </r>
  <r>
    <x v="44"/>
    <s v="CalWIN"/>
    <x v="11"/>
    <x v="1"/>
    <n v="2014"/>
    <s v="2013/14"/>
    <n v="53793"/>
    <n v="113004"/>
    <n v="294684"/>
    <n v="0.94269999999999998"/>
    <m/>
    <m/>
    <m/>
    <n v="4.3400000000000001E-2"/>
  </r>
  <r>
    <x v="45"/>
    <s v="CalWIN"/>
    <x v="11"/>
    <x v="1"/>
    <n v="2014"/>
    <s v="2013/14"/>
    <n v="11882"/>
    <n v="23109"/>
    <n v="50004"/>
    <n v="0.89070000000000005"/>
    <m/>
    <m/>
    <m/>
    <n v="0.112"/>
  </r>
  <r>
    <x v="46"/>
    <s v="C-IV"/>
    <x v="11"/>
    <x v="1"/>
    <n v="2014"/>
    <s v="2013/14"/>
    <n v="11719"/>
    <n v="23430"/>
    <n v="43628"/>
    <n v="0.91790000000000005"/>
    <m/>
    <m/>
    <m/>
    <n v="0.112"/>
  </r>
  <r>
    <x v="47"/>
    <s v="C-IV"/>
    <x v="11"/>
    <x v="1"/>
    <n v="2014"/>
    <s v="2013/14"/>
    <n v="164"/>
    <n v="295"/>
    <n v="533"/>
    <n v="1"/>
    <m/>
    <m/>
    <m/>
    <n v="0.112"/>
  </r>
  <r>
    <x v="48"/>
    <s v="C-IV"/>
    <x v="11"/>
    <x v="1"/>
    <n v="2014"/>
    <s v="2013/14"/>
    <n v="3090"/>
    <n v="6778"/>
    <n v="11587"/>
    <n v="1"/>
    <m/>
    <m/>
    <m/>
    <n v="0.112"/>
  </r>
  <r>
    <x v="49"/>
    <s v="CalWIN"/>
    <x v="11"/>
    <x v="1"/>
    <n v="2014"/>
    <s v="2013/14"/>
    <n v="21549"/>
    <n v="42727"/>
    <n v="76732"/>
    <n v="0.92200000000000004"/>
    <m/>
    <m/>
    <m/>
    <n v="0"/>
  </r>
  <r>
    <x v="50"/>
    <s v="CalWIN"/>
    <x v="11"/>
    <x v="1"/>
    <n v="2014"/>
    <s v="2013/14"/>
    <n v="18883"/>
    <n v="34916"/>
    <n v="78179"/>
    <n v="0.87109999999999999"/>
    <m/>
    <m/>
    <m/>
    <n v="0.112"/>
  </r>
  <r>
    <x v="51"/>
    <s v="C-IV"/>
    <x v="11"/>
    <x v="1"/>
    <n v="2014"/>
    <s v="2013/14"/>
    <n v="41789"/>
    <n v="91316"/>
    <n v="152273"/>
    <n v="0.97450000000000003"/>
    <m/>
    <m/>
    <m/>
    <n v="3.8800000000000001E-2"/>
  </r>
  <r>
    <x v="52"/>
    <s v="C-IV"/>
    <x v="11"/>
    <x v="1"/>
    <n v="2014"/>
    <s v="2013/14"/>
    <n v="5236"/>
    <n v="12344"/>
    <n v="27638"/>
    <n v="0.95979999999999999"/>
    <m/>
    <m/>
    <m/>
    <n v="0.112"/>
  </r>
  <r>
    <x v="53"/>
    <s v="C-IV"/>
    <x v="11"/>
    <x v="1"/>
    <n v="2014"/>
    <s v="2013/14"/>
    <n v="4622"/>
    <n v="10385"/>
    <n v="19216"/>
    <n v="0.99580000000000002"/>
    <m/>
    <m/>
    <m/>
    <n v="0.112"/>
  </r>
  <r>
    <x v="54"/>
    <s v="C-IV"/>
    <x v="11"/>
    <x v="1"/>
    <n v="2014"/>
    <s v="2013/14"/>
    <n v="846"/>
    <n v="1629"/>
    <n v="2985"/>
    <n v="0.96360000000000001"/>
    <m/>
    <m/>
    <m/>
    <n v="0.112"/>
  </r>
  <r>
    <x v="55"/>
    <s v="CalWIN"/>
    <x v="11"/>
    <x v="1"/>
    <n v="2014"/>
    <s v="2013/14"/>
    <n v="48526"/>
    <n v="119082"/>
    <n v="187585"/>
    <n v="1"/>
    <m/>
    <m/>
    <m/>
    <n v="2.0899999999999998E-2"/>
  </r>
  <r>
    <x v="56"/>
    <s v="C-IV"/>
    <x v="11"/>
    <x v="1"/>
    <n v="2014"/>
    <s v="2013/14"/>
    <n v="2861"/>
    <n v="5276"/>
    <n v="9143"/>
    <n v="0.95179999999999998"/>
    <m/>
    <m/>
    <m/>
    <n v="0.112"/>
  </r>
  <r>
    <x v="57"/>
    <s v="CalWIN"/>
    <x v="11"/>
    <x v="1"/>
    <n v="2014"/>
    <s v="2013/14"/>
    <n v="33913"/>
    <n v="70558"/>
    <n v="144874"/>
    <n v="0.9577"/>
    <m/>
    <m/>
    <m/>
    <n v="3.15E-2"/>
  </r>
  <r>
    <x v="58"/>
    <s v="CalWIN"/>
    <x v="11"/>
    <x v="1"/>
    <n v="2014"/>
    <s v="2013/14"/>
    <n v="8368"/>
    <n v="17758"/>
    <n v="36260"/>
    <n v="0.89890000000000003"/>
    <m/>
    <m/>
    <m/>
    <n v="0.112"/>
  </r>
  <r>
    <x v="59"/>
    <s v="C-IV"/>
    <x v="11"/>
    <x v="1"/>
    <n v="2014"/>
    <s v="2013/14"/>
    <n v="5809"/>
    <n v="12909"/>
    <n v="21626"/>
    <n v="0.96530000000000005"/>
    <m/>
    <m/>
    <m/>
    <n v="0.112"/>
  </r>
  <r>
    <x v="0"/>
    <s v="n/a"/>
    <x v="0"/>
    <x v="2"/>
    <n v="2014"/>
    <s v="2013/14"/>
    <m/>
    <m/>
    <m/>
    <m/>
    <m/>
    <m/>
    <n v="0.254"/>
    <n v="5.3999999999999999E-2"/>
  </r>
  <r>
    <x v="1"/>
    <s v="n/a"/>
    <x v="0"/>
    <x v="2"/>
    <n v="2014"/>
    <s v="2013/14"/>
    <n v="2015005"/>
    <n v="4351103"/>
    <n v="9907757"/>
    <n v="0.96009999999999995"/>
    <m/>
    <m/>
    <m/>
    <n v="4.2000000000000003E-2"/>
  </r>
  <r>
    <x v="2"/>
    <s v="CalWIN"/>
    <x v="0"/>
    <x v="2"/>
    <n v="2014"/>
    <s v="2013/14"/>
    <n v="64394"/>
    <n v="128065"/>
    <n v="340549"/>
    <n v="0.84460000000000002"/>
    <m/>
    <m/>
    <m/>
    <n v="3.2199999999999999E-2"/>
  </r>
  <r>
    <x v="3"/>
    <s v="C-IV"/>
    <x v="0"/>
    <x v="2"/>
    <n v="2014"/>
    <s v="2013/14"/>
    <n v="109"/>
    <n v="176"/>
    <n v="301"/>
    <n v="1"/>
    <m/>
    <m/>
    <m/>
    <n v="9.2200000000000004E-2"/>
  </r>
  <r>
    <x v="4"/>
    <s v="C-IV"/>
    <x v="0"/>
    <x v="2"/>
    <n v="2014"/>
    <s v="2013/14"/>
    <n v="1752"/>
    <n v="3428"/>
    <n v="6161"/>
    <n v="0.93700000000000006"/>
    <m/>
    <m/>
    <m/>
    <n v="9.2200000000000004E-2"/>
  </r>
  <r>
    <x v="5"/>
    <s v="C-IV"/>
    <x v="0"/>
    <x v="2"/>
    <n v="2014"/>
    <s v="2013/14"/>
    <n v="14930"/>
    <n v="30348"/>
    <n v="64377"/>
    <n v="0.93210000000000004"/>
    <m/>
    <m/>
    <m/>
    <n v="9.2200000000000004E-2"/>
  </r>
  <r>
    <x v="6"/>
    <s v="C-IV"/>
    <x v="0"/>
    <x v="2"/>
    <n v="2014"/>
    <s v="2013/14"/>
    <n v="2654"/>
    <n v="5060"/>
    <n v="9002"/>
    <n v="0.99299999999999999"/>
    <m/>
    <m/>
    <m/>
    <n v="9.2200000000000004E-2"/>
  </r>
  <r>
    <x v="7"/>
    <s v="C-IV"/>
    <x v="0"/>
    <x v="2"/>
    <n v="2014"/>
    <s v="2013/14"/>
    <n v="733"/>
    <n v="1749"/>
    <n v="6820"/>
    <n v="0.95650000000000002"/>
    <m/>
    <m/>
    <m/>
    <n v="9.2200000000000004E-2"/>
  </r>
  <r>
    <x v="8"/>
    <s v="CalWIN"/>
    <x v="0"/>
    <x v="2"/>
    <n v="2014"/>
    <s v="2013/14"/>
    <n v="34380"/>
    <n v="71039"/>
    <n v="194836"/>
    <n v="0.91010000000000002"/>
    <m/>
    <m/>
    <m/>
    <n v="3.0200000000000001E-2"/>
  </r>
  <r>
    <x v="9"/>
    <s v="C-IV"/>
    <x v="0"/>
    <x v="2"/>
    <n v="2014"/>
    <s v="2013/14"/>
    <n v="2556"/>
    <n v="5205"/>
    <n v="9584"/>
    <n v="1"/>
    <m/>
    <m/>
    <m/>
    <n v="9.2200000000000004E-2"/>
  </r>
  <r>
    <x v="10"/>
    <s v="C-IV"/>
    <x v="0"/>
    <x v="2"/>
    <n v="2014"/>
    <s v="2013/14"/>
    <n v="6484"/>
    <n v="11899"/>
    <n v="27695"/>
    <n v="0.98799999999999999"/>
    <m/>
    <m/>
    <m/>
    <n v="9.2200000000000004E-2"/>
  </r>
  <r>
    <x v="11"/>
    <s v="CalWIN"/>
    <x v="0"/>
    <x v="2"/>
    <n v="2014"/>
    <s v="2013/14"/>
    <n v="94981"/>
    <n v="226573"/>
    <n v="365618"/>
    <n v="0.90459999999999996"/>
    <m/>
    <m/>
    <m/>
    <n v="1.7000000000000001E-2"/>
  </r>
  <r>
    <x v="12"/>
    <s v="C-IV"/>
    <x v="0"/>
    <x v="2"/>
    <n v="2014"/>
    <s v="2013/14"/>
    <n v="1472"/>
    <n v="3606"/>
    <n v="9437"/>
    <n v="1"/>
    <m/>
    <m/>
    <m/>
    <n v="9.2200000000000004E-2"/>
  </r>
  <r>
    <x v="13"/>
    <s v="C-IV"/>
    <x v="0"/>
    <x v="2"/>
    <n v="2014"/>
    <s v="2013/14"/>
    <n v="9266"/>
    <n v="17196"/>
    <n v="36766"/>
    <n v="0.95689999999999997"/>
    <m/>
    <m/>
    <m/>
    <n v="9.2200000000000004E-2"/>
  </r>
  <r>
    <x v="14"/>
    <s v="C-IV"/>
    <x v="0"/>
    <x v="2"/>
    <n v="2014"/>
    <s v="2013/14"/>
    <n v="15263"/>
    <n v="38782"/>
    <n v="70049"/>
    <n v="0.95350000000000001"/>
    <m/>
    <m/>
    <m/>
    <n v="9.2200000000000004E-2"/>
  </r>
  <r>
    <x v="15"/>
    <s v="C-IV"/>
    <x v="0"/>
    <x v="2"/>
    <n v="2014"/>
    <s v="2013/14"/>
    <n v="1052"/>
    <n v="2152"/>
    <n v="4452"/>
    <n v="0.99139999999999995"/>
    <m/>
    <m/>
    <m/>
    <n v="9.2200000000000004E-2"/>
  </r>
  <r>
    <x v="16"/>
    <s v="C-IV"/>
    <x v="0"/>
    <x v="2"/>
    <n v="2014"/>
    <s v="2013/14"/>
    <n v="60740"/>
    <n v="147170"/>
    <n v="289289"/>
    <n v="0.9768"/>
    <m/>
    <m/>
    <m/>
    <n v="3.0800000000000001E-2"/>
  </r>
  <r>
    <x v="17"/>
    <s v="C-IV"/>
    <x v="0"/>
    <x v="2"/>
    <n v="2014"/>
    <s v="2013/14"/>
    <n v="10051"/>
    <n v="23815"/>
    <n v="43811"/>
    <n v="0.96850000000000003"/>
    <m/>
    <m/>
    <m/>
    <n v="9.2200000000000004E-2"/>
  </r>
  <r>
    <x v="18"/>
    <s v="C-IV"/>
    <x v="0"/>
    <x v="2"/>
    <n v="2014"/>
    <s v="2013/14"/>
    <n v="5262"/>
    <n v="10622"/>
    <n v="22699"/>
    <n v="0.86460000000000004"/>
    <m/>
    <m/>
    <m/>
    <n v="9.2200000000000004E-2"/>
  </r>
  <r>
    <x v="19"/>
    <s v="C-IV"/>
    <x v="0"/>
    <x v="2"/>
    <n v="2014"/>
    <s v="2013/14"/>
    <n v="1488"/>
    <n v="3149"/>
    <n v="6023"/>
    <n v="0.90180000000000005"/>
    <m/>
    <m/>
    <m/>
    <n v="9.2200000000000004E-2"/>
  </r>
  <r>
    <x v="20"/>
    <s v="LRS"/>
    <x v="0"/>
    <x v="2"/>
    <n v="2014"/>
    <s v="2013/14"/>
    <n v="573325"/>
    <n v="1177757"/>
    <n v="3079489"/>
    <n v="0.96930000000000005"/>
    <m/>
    <m/>
    <m/>
    <n v="2.3699999999999999E-2"/>
  </r>
  <r>
    <x v="21"/>
    <s v="C-IV"/>
    <x v="0"/>
    <x v="2"/>
    <n v="2014"/>
    <s v="2013/14"/>
    <n v="11221"/>
    <n v="28263"/>
    <n v="55378"/>
    <n v="0.9708"/>
    <m/>
    <m/>
    <m/>
    <n v="9.2200000000000004E-2"/>
  </r>
  <r>
    <x v="22"/>
    <s v="C-IV"/>
    <x v="0"/>
    <x v="2"/>
    <n v="2014"/>
    <s v="2013/14"/>
    <n v="5920"/>
    <n v="9998"/>
    <n v="32290"/>
    <n v="0.94679999999999997"/>
    <m/>
    <m/>
    <m/>
    <n v="9.2200000000000004E-2"/>
  </r>
  <r>
    <x v="23"/>
    <s v="C-IV"/>
    <x v="0"/>
    <x v="2"/>
    <n v="2014"/>
    <s v="2013/14"/>
    <n v="1017"/>
    <n v="2034"/>
    <n v="3833"/>
    <n v="0.91180000000000005"/>
    <m/>
    <m/>
    <m/>
    <n v="9.2200000000000004E-2"/>
  </r>
  <r>
    <x v="24"/>
    <s v="C-IV"/>
    <x v="0"/>
    <x v="2"/>
    <n v="2014"/>
    <s v="2013/14"/>
    <n v="7144"/>
    <n v="13415"/>
    <n v="30846"/>
    <n v="0.99409999999999998"/>
    <m/>
    <m/>
    <m/>
    <n v="9.2200000000000004E-2"/>
  </r>
  <r>
    <x v="25"/>
    <s v="C-IV"/>
    <x v="0"/>
    <x v="2"/>
    <n v="2014"/>
    <s v="2013/14"/>
    <n v="23364"/>
    <n v="55842"/>
    <n v="103165"/>
    <n v="0.96140000000000003"/>
    <m/>
    <m/>
    <m/>
    <n v="5.8999999999999999E-3"/>
  </r>
  <r>
    <x v="26"/>
    <s v="C-IV"/>
    <x v="0"/>
    <x v="2"/>
    <n v="2014"/>
    <s v="2013/14"/>
    <n v="437"/>
    <n v="963"/>
    <n v="2391"/>
    <n v="0.9667"/>
    <m/>
    <m/>
    <m/>
    <n v="9.2200000000000004E-2"/>
  </r>
  <r>
    <x v="27"/>
    <s v="C-IV"/>
    <x v="0"/>
    <x v="2"/>
    <n v="2014"/>
    <s v="2013/14"/>
    <n v="522"/>
    <n v="823"/>
    <n v="2452"/>
    <n v="0.93440000000000001"/>
    <m/>
    <m/>
    <m/>
    <n v="9.2200000000000004E-2"/>
  </r>
  <r>
    <x v="28"/>
    <s v="C-IV"/>
    <x v="0"/>
    <x v="2"/>
    <n v="2014"/>
    <s v="2013/14"/>
    <n v="22399"/>
    <n v="51281"/>
    <n v="128366"/>
    <n v="1"/>
    <m/>
    <m/>
    <m/>
    <n v="6.9500000000000006E-2"/>
  </r>
  <r>
    <x v="29"/>
    <s v="C-IV"/>
    <x v="0"/>
    <x v="2"/>
    <n v="2014"/>
    <s v="2013/14"/>
    <n v="3420"/>
    <n v="7164"/>
    <n v="24287"/>
    <n v="0.72"/>
    <m/>
    <m/>
    <m/>
    <n v="9.2200000000000004E-2"/>
  </r>
  <r>
    <x v="30"/>
    <s v="C-IV"/>
    <x v="0"/>
    <x v="2"/>
    <n v="2014"/>
    <s v="2013/14"/>
    <n v="4004"/>
    <n v="7593"/>
    <n v="17927"/>
    <n v="0.99570000000000003"/>
    <m/>
    <m/>
    <m/>
    <n v="9.2200000000000004E-2"/>
  </r>
  <r>
    <x v="31"/>
    <s v="CalWIN"/>
    <x v="0"/>
    <x v="2"/>
    <n v="2014"/>
    <s v="2013/14"/>
    <n v="113508"/>
    <n v="245759"/>
    <n v="650834"/>
    <n v="0.98399999999999999"/>
    <m/>
    <m/>
    <m/>
    <n v="3.7100000000000001E-2"/>
  </r>
  <r>
    <x v="32"/>
    <s v="CalWIN"/>
    <x v="0"/>
    <x v="2"/>
    <n v="2014"/>
    <s v="2013/14"/>
    <n v="9024"/>
    <n v="18465"/>
    <n v="45557"/>
    <n v="0.99750000000000005"/>
    <m/>
    <m/>
    <m/>
    <n v="9.2200000000000004E-2"/>
  </r>
  <r>
    <x v="33"/>
    <s v="C-IV"/>
    <x v="0"/>
    <x v="2"/>
    <n v="2014"/>
    <s v="2013/14"/>
    <n v="909"/>
    <n v="1844"/>
    <n v="4245"/>
    <n v="0.98699999999999999"/>
    <m/>
    <m/>
    <m/>
    <n v="9.2200000000000004E-2"/>
  </r>
  <r>
    <x v="34"/>
    <s v="C-IV"/>
    <x v="0"/>
    <x v="2"/>
    <n v="2014"/>
    <s v="2013/14"/>
    <n v="121060"/>
    <n v="287272"/>
    <n v="569521"/>
    <n v="0.99709999999999999"/>
    <m/>
    <m/>
    <m/>
    <n v="2.8299999999999999E-2"/>
  </r>
  <r>
    <x v="35"/>
    <s v="CalWIN"/>
    <x v="0"/>
    <x v="2"/>
    <n v="2014"/>
    <s v="2013/14"/>
    <n v="97098"/>
    <n v="213072"/>
    <n v="406197"/>
    <n v="0.97589999999999999"/>
    <m/>
    <m/>
    <m/>
    <n v="5.7000000000000002E-3"/>
  </r>
  <r>
    <x v="36"/>
    <s v="C-IV"/>
    <x v="0"/>
    <x v="2"/>
    <n v="2014"/>
    <s v="2013/14"/>
    <n v="2757"/>
    <n v="6378"/>
    <n v="14044"/>
    <n v="1"/>
    <m/>
    <m/>
    <m/>
    <n v="9.2200000000000004E-2"/>
  </r>
  <r>
    <x v="37"/>
    <s v="C-IV"/>
    <x v="0"/>
    <x v="2"/>
    <n v="2014"/>
    <s v="2013/14"/>
    <n v="166127"/>
    <n v="382585"/>
    <n v="636120"/>
    <n v="0.99739999999999995"/>
    <m/>
    <m/>
    <m/>
    <n v="5.8999999999999999E-3"/>
  </r>
  <r>
    <x v="38"/>
    <s v="CalWIN"/>
    <x v="0"/>
    <x v="2"/>
    <n v="2014"/>
    <s v="2013/14"/>
    <n v="128475"/>
    <n v="272951"/>
    <n v="611132"/>
    <n v="0.97450000000000003"/>
    <m/>
    <m/>
    <m/>
    <n v="4.65E-2"/>
  </r>
  <r>
    <x v="39"/>
    <s v="CalWIN"/>
    <x v="0"/>
    <x v="2"/>
    <n v="2014"/>
    <s v="2013/14"/>
    <n v="32282"/>
    <n v="50484"/>
    <n v="178528"/>
    <n v="0.96630000000000005"/>
    <m/>
    <m/>
    <m/>
    <n v="5.2400000000000002E-2"/>
  </r>
  <r>
    <x v="40"/>
    <s v="C-IV"/>
    <x v="0"/>
    <x v="2"/>
    <n v="2014"/>
    <s v="2013/14"/>
    <n v="48102"/>
    <n v="114754"/>
    <n v="222275"/>
    <n v="0.99129999999999996"/>
    <m/>
    <m/>
    <m/>
    <n v="5.1999999999999998E-2"/>
  </r>
  <r>
    <x v="41"/>
    <s v="CalWIN"/>
    <x v="0"/>
    <x v="2"/>
    <n v="2014"/>
    <s v="2013/14"/>
    <n v="9399"/>
    <n v="17988"/>
    <n v="44462"/>
    <n v="0.93420000000000003"/>
    <m/>
    <m/>
    <m/>
    <n v="9.2200000000000004E-2"/>
  </r>
  <r>
    <x v="42"/>
    <s v="CalWIN"/>
    <x v="0"/>
    <x v="2"/>
    <n v="2014"/>
    <s v="2013/14"/>
    <n v="15819"/>
    <n v="32181"/>
    <n v="114564"/>
    <n v="0.98429999999999995"/>
    <m/>
    <m/>
    <m/>
    <n v="9.2200000000000004E-2"/>
  </r>
  <r>
    <x v="43"/>
    <s v="CalWIN"/>
    <x v="0"/>
    <x v="2"/>
    <n v="2014"/>
    <s v="2013/14"/>
    <n v="15581"/>
    <n v="34841"/>
    <n v="104891"/>
    <n v="0.62590000000000001"/>
    <m/>
    <m/>
    <m/>
    <n v="9.2200000000000004E-2"/>
  </r>
  <r>
    <x v="44"/>
    <s v="CalWIN"/>
    <x v="0"/>
    <x v="2"/>
    <n v="2014"/>
    <s v="2013/14"/>
    <n v="53489"/>
    <n v="112246"/>
    <n v="340568"/>
    <n v="0.94489999999999996"/>
    <m/>
    <m/>
    <m/>
    <n v="3.1199999999999999E-2"/>
  </r>
  <r>
    <x v="45"/>
    <s v="CalWIN"/>
    <x v="0"/>
    <x v="2"/>
    <n v="2014"/>
    <s v="2013/14"/>
    <n v="12054"/>
    <n v="23647"/>
    <n v="56903"/>
    <n v="0.72050000000000003"/>
    <m/>
    <m/>
    <m/>
    <n v="9.2200000000000004E-2"/>
  </r>
  <r>
    <x v="46"/>
    <s v="C-IV"/>
    <x v="0"/>
    <x v="2"/>
    <n v="2014"/>
    <s v="2013/14"/>
    <n v="11995"/>
    <n v="23916"/>
    <n v="51392"/>
    <n v="0.96379999999999999"/>
    <m/>
    <m/>
    <m/>
    <n v="9.2200000000000004E-2"/>
  </r>
  <r>
    <x v="47"/>
    <s v="C-IV"/>
    <x v="0"/>
    <x v="2"/>
    <n v="2014"/>
    <s v="2013/14"/>
    <n v="166"/>
    <n v="299"/>
    <n v="677"/>
    <n v="1"/>
    <m/>
    <m/>
    <m/>
    <n v="9.2200000000000004E-2"/>
  </r>
  <r>
    <x v="48"/>
    <s v="C-IV"/>
    <x v="0"/>
    <x v="2"/>
    <n v="2014"/>
    <s v="2013/14"/>
    <n v="3140"/>
    <n v="6927"/>
    <n v="13569"/>
    <n v="1"/>
    <m/>
    <m/>
    <m/>
    <n v="9.2200000000000004E-2"/>
  </r>
  <r>
    <x v="49"/>
    <s v="CalWIN"/>
    <x v="0"/>
    <x v="2"/>
    <n v="2014"/>
    <s v="2013/14"/>
    <n v="21494"/>
    <n v="42499"/>
    <n v="89128"/>
    <n v="0.93969999999999998"/>
    <m/>
    <m/>
    <m/>
    <n v="0"/>
  </r>
  <r>
    <x v="50"/>
    <s v="CalWIN"/>
    <x v="0"/>
    <x v="2"/>
    <n v="2014"/>
    <s v="2013/14"/>
    <n v="18820"/>
    <n v="34735"/>
    <n v="94253"/>
    <n v="0.84079999999999999"/>
    <m/>
    <m/>
    <m/>
    <n v="9.2200000000000004E-2"/>
  </r>
  <r>
    <x v="51"/>
    <s v="C-IV"/>
    <x v="0"/>
    <x v="2"/>
    <n v="2014"/>
    <s v="2013/14"/>
    <n v="42193"/>
    <n v="92065"/>
    <n v="169234"/>
    <n v="0.95299999999999996"/>
    <m/>
    <m/>
    <m/>
    <n v="2.7799999999999998E-2"/>
  </r>
  <r>
    <x v="52"/>
    <s v="C-IV"/>
    <x v="0"/>
    <x v="2"/>
    <n v="2014"/>
    <s v="2013/14"/>
    <n v="5424"/>
    <n v="12740"/>
    <n v="31403"/>
    <n v="0.94389999999999996"/>
    <m/>
    <m/>
    <m/>
    <n v="9.2200000000000004E-2"/>
  </r>
  <r>
    <x v="53"/>
    <s v="C-IV"/>
    <x v="0"/>
    <x v="2"/>
    <n v="2014"/>
    <s v="2013/14"/>
    <n v="4645"/>
    <n v="10409"/>
    <n v="21716"/>
    <n v="0.96709999999999996"/>
    <m/>
    <m/>
    <m/>
    <n v="9.2200000000000004E-2"/>
  </r>
  <r>
    <x v="54"/>
    <s v="C-IV"/>
    <x v="0"/>
    <x v="2"/>
    <n v="2014"/>
    <s v="2013/14"/>
    <n v="850"/>
    <n v="1609"/>
    <n v="3640"/>
    <n v="0.95830000000000004"/>
    <m/>
    <m/>
    <m/>
    <n v="9.2200000000000004E-2"/>
  </r>
  <r>
    <x v="55"/>
    <s v="CalWIN"/>
    <x v="0"/>
    <x v="2"/>
    <n v="2014"/>
    <s v="2013/14"/>
    <n v="49187"/>
    <n v="120087"/>
    <n v="199851"/>
    <n v="1"/>
    <m/>
    <m/>
    <m/>
    <n v="2.3699999999999999E-2"/>
  </r>
  <r>
    <x v="56"/>
    <s v="C-IV"/>
    <x v="0"/>
    <x v="2"/>
    <n v="2014"/>
    <s v="2013/14"/>
    <n v="2943"/>
    <n v="5409"/>
    <n v="11514"/>
    <n v="0.93400000000000005"/>
    <m/>
    <m/>
    <m/>
    <n v="9.2200000000000004E-2"/>
  </r>
  <r>
    <x v="57"/>
    <s v="CalWIN"/>
    <x v="0"/>
    <x v="2"/>
    <n v="2014"/>
    <s v="2013/14"/>
    <n v="33751"/>
    <n v="69753"/>
    <n v="167543"/>
    <n v="0.92530000000000001"/>
    <m/>
    <m/>
    <m/>
    <n v="2.92E-2"/>
  </r>
  <r>
    <x v="58"/>
    <s v="CalWIN"/>
    <x v="0"/>
    <x v="2"/>
    <n v="2014"/>
    <s v="2013/14"/>
    <n v="8490"/>
    <n v="17981"/>
    <n v="41751"/>
    <n v="0.8528"/>
    <m/>
    <m/>
    <m/>
    <n v="9.2200000000000004E-2"/>
  </r>
  <r>
    <x v="59"/>
    <s v="C-IV"/>
    <x v="0"/>
    <x v="2"/>
    <n v="2014"/>
    <s v="2013/14"/>
    <n v="5883"/>
    <n v="13040"/>
    <n v="24352"/>
    <n v="0.99439999999999995"/>
    <m/>
    <m/>
    <m/>
    <n v="9.2200000000000004E-2"/>
  </r>
  <r>
    <x v="0"/>
    <s v="n/a"/>
    <x v="1"/>
    <x v="2"/>
    <n v="2014"/>
    <s v="2013/14"/>
    <m/>
    <m/>
    <m/>
    <m/>
    <m/>
    <m/>
    <n v="0.254"/>
    <n v="5.3999999999999999E-2"/>
  </r>
  <r>
    <x v="1"/>
    <s v="n/a"/>
    <x v="1"/>
    <x v="2"/>
    <n v="2014"/>
    <s v="2013/14"/>
    <n v="2013631"/>
    <n v="4354213"/>
    <n v="10246808"/>
    <n v="0.95069999999999999"/>
    <m/>
    <m/>
    <m/>
    <n v="4.0500000000000001E-2"/>
  </r>
  <r>
    <x v="2"/>
    <s v="CalWIN"/>
    <x v="1"/>
    <x v="2"/>
    <n v="2014"/>
    <s v="2013/14"/>
    <n v="63674"/>
    <n v="126898"/>
    <n v="349927"/>
    <n v="0.84460000000000002"/>
    <m/>
    <m/>
    <m/>
    <n v="2.6100000000000002E-2"/>
  </r>
  <r>
    <x v="3"/>
    <s v="C-IV"/>
    <x v="1"/>
    <x v="2"/>
    <n v="2014"/>
    <s v="2013/14"/>
    <n v="111"/>
    <n v="175"/>
    <n v="312"/>
    <n v="1"/>
    <m/>
    <m/>
    <m/>
    <n v="8.0399999999999999E-2"/>
  </r>
  <r>
    <x v="4"/>
    <s v="C-IV"/>
    <x v="1"/>
    <x v="2"/>
    <n v="2014"/>
    <s v="2013/14"/>
    <n v="1741"/>
    <n v="3406"/>
    <n v="6363"/>
    <n v="0.98209999999999997"/>
    <m/>
    <m/>
    <m/>
    <n v="8.0399999999999999E-2"/>
  </r>
  <r>
    <x v="5"/>
    <s v="C-IV"/>
    <x v="1"/>
    <x v="2"/>
    <n v="2014"/>
    <s v="2013/14"/>
    <n v="14994"/>
    <n v="30431"/>
    <n v="66467"/>
    <n v="0.91710000000000003"/>
    <m/>
    <m/>
    <m/>
    <n v="8.0399999999999999E-2"/>
  </r>
  <r>
    <x v="6"/>
    <s v="C-IV"/>
    <x v="1"/>
    <x v="2"/>
    <n v="2014"/>
    <s v="2013/14"/>
    <n v="2617"/>
    <n v="4961"/>
    <n v="9347"/>
    <n v="1"/>
    <m/>
    <m/>
    <m/>
    <n v="8.0399999999999999E-2"/>
  </r>
  <r>
    <x v="7"/>
    <s v="C-IV"/>
    <x v="1"/>
    <x v="2"/>
    <n v="2014"/>
    <s v="2013/14"/>
    <n v="737"/>
    <n v="1787"/>
    <n v="7021"/>
    <n v="0.82930000000000004"/>
    <m/>
    <m/>
    <m/>
    <n v="8.0399999999999999E-2"/>
  </r>
  <r>
    <x v="8"/>
    <s v="CalWIN"/>
    <x v="1"/>
    <x v="2"/>
    <n v="2014"/>
    <s v="2013/14"/>
    <n v="34460"/>
    <n v="71316"/>
    <n v="202295"/>
    <n v="0.92379999999999995"/>
    <m/>
    <m/>
    <m/>
    <n v="4.36E-2"/>
  </r>
  <r>
    <x v="9"/>
    <s v="C-IV"/>
    <x v="1"/>
    <x v="2"/>
    <n v="2014"/>
    <s v="2013/14"/>
    <n v="2531"/>
    <n v="5197"/>
    <n v="9822"/>
    <n v="1"/>
    <m/>
    <m/>
    <m/>
    <n v="8.0399999999999999E-2"/>
  </r>
  <r>
    <x v="10"/>
    <s v="C-IV"/>
    <x v="1"/>
    <x v="2"/>
    <n v="2014"/>
    <s v="2013/14"/>
    <n v="6567"/>
    <n v="12021"/>
    <n v="28942"/>
    <n v="0.98580000000000001"/>
    <m/>
    <m/>
    <m/>
    <n v="8.0399999999999999E-2"/>
  </r>
  <r>
    <x v="11"/>
    <s v="CalWIN"/>
    <x v="1"/>
    <x v="2"/>
    <n v="2014"/>
    <s v="2013/14"/>
    <n v="95501"/>
    <n v="228624"/>
    <n v="382321"/>
    <n v="0.88439999999999996"/>
    <m/>
    <m/>
    <m/>
    <n v="2.2800000000000001E-2"/>
  </r>
  <r>
    <x v="12"/>
    <s v="C-IV"/>
    <x v="1"/>
    <x v="2"/>
    <n v="2014"/>
    <s v="2013/14"/>
    <n v="1478"/>
    <n v="3653"/>
    <n v="9653"/>
    <n v="1"/>
    <m/>
    <m/>
    <m/>
    <n v="8.0399999999999999E-2"/>
  </r>
  <r>
    <x v="13"/>
    <s v="C-IV"/>
    <x v="1"/>
    <x v="2"/>
    <n v="2014"/>
    <s v="2013/14"/>
    <n v="9405"/>
    <n v="17428"/>
    <n v="38295"/>
    <n v="0.9425"/>
    <m/>
    <m/>
    <m/>
    <n v="8.0399999999999999E-2"/>
  </r>
  <r>
    <x v="14"/>
    <s v="C-IV"/>
    <x v="1"/>
    <x v="2"/>
    <n v="2014"/>
    <s v="2013/14"/>
    <n v="15152"/>
    <n v="38530"/>
    <n v="72214"/>
    <n v="0.93779999999999997"/>
    <m/>
    <m/>
    <m/>
    <n v="8.0399999999999999E-2"/>
  </r>
  <r>
    <x v="15"/>
    <s v="C-IV"/>
    <x v="1"/>
    <x v="2"/>
    <n v="2014"/>
    <s v="2013/14"/>
    <n v="1062"/>
    <n v="2169"/>
    <n v="4608"/>
    <n v="1"/>
    <m/>
    <m/>
    <m/>
    <n v="8.0399999999999999E-2"/>
  </r>
  <r>
    <x v="16"/>
    <s v="C-IV"/>
    <x v="1"/>
    <x v="2"/>
    <n v="2014"/>
    <s v="2013/14"/>
    <n v="60768"/>
    <n v="148083"/>
    <n v="300097"/>
    <n v="0.9819"/>
    <m/>
    <m/>
    <m/>
    <n v="3.0700000000000002E-2"/>
  </r>
  <r>
    <x v="17"/>
    <s v="C-IV"/>
    <x v="1"/>
    <x v="2"/>
    <n v="2014"/>
    <s v="2013/14"/>
    <n v="10085"/>
    <n v="23963"/>
    <n v="44994"/>
    <n v="0.96540000000000004"/>
    <m/>
    <m/>
    <m/>
    <n v="8.0399999999999999E-2"/>
  </r>
  <r>
    <x v="18"/>
    <s v="C-IV"/>
    <x v="1"/>
    <x v="2"/>
    <n v="2014"/>
    <s v="2013/14"/>
    <n v="5238"/>
    <n v="10643"/>
    <n v="23406"/>
    <n v="0.83179999999999998"/>
    <m/>
    <m/>
    <m/>
    <n v="8.0399999999999999E-2"/>
  </r>
  <r>
    <x v="19"/>
    <s v="C-IV"/>
    <x v="1"/>
    <x v="2"/>
    <n v="2014"/>
    <s v="2013/14"/>
    <n v="1489"/>
    <n v="3145"/>
    <n v="6234"/>
    <n v="0.89019999999999999"/>
    <m/>
    <m/>
    <m/>
    <n v="8.0399999999999999E-2"/>
  </r>
  <r>
    <x v="20"/>
    <s v="LRS"/>
    <x v="1"/>
    <x v="2"/>
    <n v="2014"/>
    <s v="2013/14"/>
    <n v="569557"/>
    <n v="1171149"/>
    <n v="3146953"/>
    <n v="0.95979999999999999"/>
    <m/>
    <m/>
    <m/>
    <n v="2.6700000000000002E-2"/>
  </r>
  <r>
    <x v="21"/>
    <s v="C-IV"/>
    <x v="1"/>
    <x v="2"/>
    <n v="2014"/>
    <s v="2013/14"/>
    <n v="11313"/>
    <n v="28439"/>
    <n v="56838"/>
    <n v="0.96489999999999998"/>
    <m/>
    <m/>
    <m/>
    <n v="8.0399999999999999E-2"/>
  </r>
  <r>
    <x v="22"/>
    <s v="C-IV"/>
    <x v="1"/>
    <x v="2"/>
    <n v="2014"/>
    <s v="2013/14"/>
    <n v="5970"/>
    <n v="10026"/>
    <n v="33593"/>
    <n v="0.93969999999999998"/>
    <m/>
    <m/>
    <m/>
    <n v="8.0399999999999999E-2"/>
  </r>
  <r>
    <x v="23"/>
    <s v="C-IV"/>
    <x v="1"/>
    <x v="2"/>
    <n v="2014"/>
    <s v="2013/14"/>
    <n v="1028"/>
    <n v="2065"/>
    <n v="3995"/>
    <n v="0.96360000000000001"/>
    <m/>
    <m/>
    <m/>
    <n v="8.0399999999999999E-2"/>
  </r>
  <r>
    <x v="24"/>
    <s v="C-IV"/>
    <x v="1"/>
    <x v="2"/>
    <n v="2014"/>
    <s v="2013/14"/>
    <n v="7223"/>
    <n v="13571"/>
    <n v="31901"/>
    <n v="0.98880000000000001"/>
    <m/>
    <m/>
    <m/>
    <n v="8.0399999999999999E-2"/>
  </r>
  <r>
    <x v="25"/>
    <s v="C-IV"/>
    <x v="1"/>
    <x v="2"/>
    <n v="2014"/>
    <s v="2013/14"/>
    <n v="23498"/>
    <n v="56298"/>
    <n v="107759"/>
    <n v="0.94969999999999999"/>
    <m/>
    <m/>
    <m/>
    <n v="4.5999999999999999E-3"/>
  </r>
  <r>
    <x v="26"/>
    <s v="C-IV"/>
    <x v="1"/>
    <x v="2"/>
    <n v="2014"/>
    <s v="2013/14"/>
    <n v="430"/>
    <n v="961"/>
    <n v="2443"/>
    <n v="1"/>
    <m/>
    <m/>
    <m/>
    <n v="8.0399999999999999E-2"/>
  </r>
  <r>
    <x v="27"/>
    <s v="C-IV"/>
    <x v="1"/>
    <x v="2"/>
    <n v="2014"/>
    <s v="2013/14"/>
    <n v="579"/>
    <n v="893"/>
    <n v="2564"/>
    <n v="0.90429999999999999"/>
    <m/>
    <m/>
    <m/>
    <n v="8.0399999999999999E-2"/>
  </r>
  <r>
    <x v="28"/>
    <s v="C-IV"/>
    <x v="1"/>
    <x v="2"/>
    <n v="2014"/>
    <s v="2013/14"/>
    <n v="22918"/>
    <n v="52512"/>
    <n v="133365"/>
    <n v="1"/>
    <m/>
    <m/>
    <m/>
    <n v="6.7699999999999996E-2"/>
  </r>
  <r>
    <x v="29"/>
    <s v="C-IV"/>
    <x v="1"/>
    <x v="2"/>
    <n v="2014"/>
    <s v="2013/14"/>
    <n v="3485"/>
    <n v="7304"/>
    <n v="25132"/>
    <n v="0.74770000000000003"/>
    <m/>
    <m/>
    <m/>
    <n v="8.0399999999999999E-2"/>
  </r>
  <r>
    <x v="30"/>
    <s v="C-IV"/>
    <x v="1"/>
    <x v="2"/>
    <n v="2014"/>
    <s v="2013/14"/>
    <n v="4020"/>
    <n v="7617"/>
    <n v="18526"/>
    <n v="0.996"/>
    <m/>
    <m/>
    <m/>
    <n v="8.0399999999999999E-2"/>
  </r>
  <r>
    <x v="31"/>
    <s v="CalWIN"/>
    <x v="1"/>
    <x v="2"/>
    <n v="2014"/>
    <s v="2013/14"/>
    <n v="113264"/>
    <n v="246178"/>
    <n v="676597"/>
    <n v="0.9758"/>
    <m/>
    <m/>
    <m/>
    <n v="3.1800000000000002E-2"/>
  </r>
  <r>
    <x v="32"/>
    <s v="CalWIN"/>
    <x v="1"/>
    <x v="2"/>
    <n v="2014"/>
    <s v="2013/14"/>
    <n v="8948"/>
    <n v="18451"/>
    <n v="47466"/>
    <n v="0.97909999999999997"/>
    <m/>
    <m/>
    <m/>
    <n v="8.0399999999999999E-2"/>
  </r>
  <r>
    <x v="33"/>
    <s v="C-IV"/>
    <x v="1"/>
    <x v="2"/>
    <n v="2014"/>
    <s v="2013/14"/>
    <n v="914"/>
    <n v="1843"/>
    <n v="4367"/>
    <n v="1"/>
    <m/>
    <m/>
    <m/>
    <n v="8.0399999999999999E-2"/>
  </r>
  <r>
    <x v="34"/>
    <s v="C-IV"/>
    <x v="1"/>
    <x v="2"/>
    <n v="2014"/>
    <s v="2013/14"/>
    <n v="120536"/>
    <n v="285469"/>
    <n v="595759"/>
    <n v="0.99560000000000004"/>
    <m/>
    <m/>
    <m/>
    <n v="3.1399999999999997E-2"/>
  </r>
  <r>
    <x v="35"/>
    <s v="CalWIN"/>
    <x v="1"/>
    <x v="2"/>
    <n v="2014"/>
    <s v="2013/14"/>
    <n v="97394"/>
    <n v="213854"/>
    <n v="423219"/>
    <n v="0.97070000000000001"/>
    <m/>
    <m/>
    <m/>
    <n v="4.7999999999999996E-3"/>
  </r>
  <r>
    <x v="36"/>
    <s v="C-IV"/>
    <x v="1"/>
    <x v="2"/>
    <n v="2014"/>
    <s v="2013/14"/>
    <n v="2724"/>
    <n v="6328"/>
    <n v="14482"/>
    <n v="1"/>
    <m/>
    <m/>
    <m/>
    <n v="8.0399999999999999E-2"/>
  </r>
  <r>
    <x v="37"/>
    <s v="C-IV"/>
    <x v="1"/>
    <x v="2"/>
    <n v="2014"/>
    <s v="2013/14"/>
    <n v="166723"/>
    <n v="383499"/>
    <n v="664492"/>
    <n v="0.997"/>
    <m/>
    <m/>
    <m/>
    <n v="8.0999999999999996E-3"/>
  </r>
  <r>
    <x v="38"/>
    <s v="CalWIN"/>
    <x v="1"/>
    <x v="2"/>
    <n v="2014"/>
    <s v="2013/14"/>
    <n v="128735"/>
    <n v="273754"/>
    <n v="635419"/>
    <n v="0.92479999999999996"/>
    <m/>
    <m/>
    <m/>
    <n v="6.2100000000000002E-2"/>
  </r>
  <r>
    <x v="39"/>
    <s v="CalWIN"/>
    <x v="1"/>
    <x v="2"/>
    <n v="2014"/>
    <s v="2013/14"/>
    <n v="32015"/>
    <n v="50326"/>
    <n v="186127"/>
    <n v="0.96440000000000003"/>
    <m/>
    <m/>
    <m/>
    <n v="4.3299999999999998E-2"/>
  </r>
  <r>
    <x v="40"/>
    <s v="C-IV"/>
    <x v="1"/>
    <x v="2"/>
    <n v="2014"/>
    <s v="2013/14"/>
    <n v="48366"/>
    <n v="115203"/>
    <n v="231489"/>
    <n v="0.97389999999999999"/>
    <m/>
    <m/>
    <m/>
    <n v="4.7800000000000002E-2"/>
  </r>
  <r>
    <x v="41"/>
    <s v="CalWIN"/>
    <x v="1"/>
    <x v="2"/>
    <n v="2014"/>
    <s v="2013/14"/>
    <n v="9432"/>
    <n v="18163"/>
    <n v="46562"/>
    <n v="0.98119999999999996"/>
    <m/>
    <m/>
    <m/>
    <n v="8.0399999999999999E-2"/>
  </r>
  <r>
    <x v="42"/>
    <s v="CalWIN"/>
    <x v="1"/>
    <x v="2"/>
    <n v="2014"/>
    <s v="2013/14"/>
    <n v="15804"/>
    <n v="32099"/>
    <n v="118331"/>
    <n v="0.98440000000000005"/>
    <m/>
    <m/>
    <m/>
    <n v="8.0399999999999999E-2"/>
  </r>
  <r>
    <x v="43"/>
    <s v="CalWIN"/>
    <x v="1"/>
    <x v="2"/>
    <n v="2014"/>
    <s v="2013/14"/>
    <n v="15874"/>
    <n v="35522"/>
    <n v="108628"/>
    <n v="0.70779999999999998"/>
    <m/>
    <m/>
    <m/>
    <n v="8.0399999999999999E-2"/>
  </r>
  <r>
    <x v="44"/>
    <s v="CalWIN"/>
    <x v="1"/>
    <x v="2"/>
    <n v="2014"/>
    <s v="2013/14"/>
    <n v="53565"/>
    <n v="111956"/>
    <n v="351459"/>
    <n v="0.90129999999999999"/>
    <m/>
    <m/>
    <m/>
    <n v="3.3399999999999999E-2"/>
  </r>
  <r>
    <x v="45"/>
    <s v="CalWIN"/>
    <x v="1"/>
    <x v="2"/>
    <n v="2014"/>
    <s v="2013/14"/>
    <n v="12385"/>
    <n v="24353"/>
    <n v="59580"/>
    <n v="0.73399999999999999"/>
    <m/>
    <m/>
    <m/>
    <n v="8.0399999999999999E-2"/>
  </r>
  <r>
    <x v="46"/>
    <s v="C-IV"/>
    <x v="1"/>
    <x v="2"/>
    <n v="2014"/>
    <s v="2013/14"/>
    <n v="12036"/>
    <n v="23950"/>
    <n v="52974"/>
    <n v="0.95520000000000005"/>
    <m/>
    <m/>
    <m/>
    <n v="8.0399999999999999E-2"/>
  </r>
  <r>
    <x v="47"/>
    <s v="C-IV"/>
    <x v="1"/>
    <x v="2"/>
    <n v="2014"/>
    <s v="2013/14"/>
    <n v="166"/>
    <n v="290"/>
    <n v="684"/>
    <n v="1"/>
    <m/>
    <m/>
    <m/>
    <n v="8.0399999999999999E-2"/>
  </r>
  <r>
    <x v="48"/>
    <s v="C-IV"/>
    <x v="1"/>
    <x v="2"/>
    <n v="2014"/>
    <s v="2013/14"/>
    <n v="3161"/>
    <n v="6927"/>
    <n v="14162"/>
    <n v="1"/>
    <m/>
    <m/>
    <m/>
    <n v="8.0399999999999999E-2"/>
  </r>
  <r>
    <x v="49"/>
    <s v="CalWIN"/>
    <x v="1"/>
    <x v="2"/>
    <n v="2014"/>
    <s v="2013/14"/>
    <n v="21480"/>
    <n v="42705"/>
    <n v="92626"/>
    <n v="0.94240000000000002"/>
    <m/>
    <m/>
    <m/>
    <n v="1.5E-3"/>
  </r>
  <r>
    <x v="50"/>
    <s v="CalWIN"/>
    <x v="1"/>
    <x v="2"/>
    <n v="2014"/>
    <s v="2013/14"/>
    <n v="18734"/>
    <n v="34685"/>
    <n v="97976"/>
    <n v="0.81079999999999997"/>
    <m/>
    <m/>
    <m/>
    <n v="8.0399999999999999E-2"/>
  </r>
  <r>
    <x v="51"/>
    <s v="C-IV"/>
    <x v="1"/>
    <x v="2"/>
    <n v="2014"/>
    <s v="2013/14"/>
    <n v="42117"/>
    <n v="92164"/>
    <n v="177226"/>
    <n v="0.91710000000000003"/>
    <m/>
    <m/>
    <m/>
    <n v="2.2700000000000001E-2"/>
  </r>
  <r>
    <x v="52"/>
    <s v="C-IV"/>
    <x v="1"/>
    <x v="2"/>
    <n v="2014"/>
    <s v="2013/14"/>
    <n v="5421"/>
    <n v="12742"/>
    <n v="32288"/>
    <n v="0.94399999999999995"/>
    <m/>
    <m/>
    <m/>
    <n v="8.0399999999999999E-2"/>
  </r>
  <r>
    <x v="53"/>
    <s v="C-IV"/>
    <x v="1"/>
    <x v="2"/>
    <n v="2014"/>
    <s v="2013/14"/>
    <n v="4710"/>
    <n v="10515"/>
    <n v="22304"/>
    <n v="0.92520000000000002"/>
    <m/>
    <m/>
    <m/>
    <n v="8.0399999999999999E-2"/>
  </r>
  <r>
    <x v="54"/>
    <s v="C-IV"/>
    <x v="1"/>
    <x v="2"/>
    <n v="2014"/>
    <s v="2013/14"/>
    <n v="869"/>
    <n v="1651"/>
    <n v="3772"/>
    <n v="0.9778"/>
    <m/>
    <m/>
    <m/>
    <n v="8.0399999999999999E-2"/>
  </r>
  <r>
    <x v="55"/>
    <s v="CalWIN"/>
    <x v="1"/>
    <x v="2"/>
    <n v="2014"/>
    <s v="2013/14"/>
    <n v="49347"/>
    <n v="121325"/>
    <n v="206755"/>
    <n v="1"/>
    <m/>
    <m/>
    <m/>
    <n v="2.93E-2"/>
  </r>
  <r>
    <x v="56"/>
    <s v="C-IV"/>
    <x v="1"/>
    <x v="2"/>
    <n v="2014"/>
    <s v="2013/14"/>
    <n v="2938"/>
    <n v="5388"/>
    <n v="11948"/>
    <n v="0.94379999999999997"/>
    <m/>
    <m/>
    <m/>
    <n v="8.0399999999999999E-2"/>
  </r>
  <r>
    <x v="57"/>
    <s v="CalWIN"/>
    <x v="1"/>
    <x v="2"/>
    <n v="2014"/>
    <s v="2013/14"/>
    <n v="33945"/>
    <n v="70325"/>
    <n v="176327"/>
    <n v="0.90269999999999995"/>
    <m/>
    <m/>
    <m/>
    <n v="2.3E-2"/>
  </r>
  <r>
    <x v="58"/>
    <s v="CalWIN"/>
    <x v="1"/>
    <x v="2"/>
    <n v="2014"/>
    <s v="2013/14"/>
    <n v="8520"/>
    <n v="18131"/>
    <n v="43285"/>
    <n v="0.85840000000000005"/>
    <m/>
    <m/>
    <m/>
    <n v="8.0399999999999999E-2"/>
  </r>
  <r>
    <x v="59"/>
    <s v="C-IV"/>
    <x v="1"/>
    <x v="2"/>
    <n v="2014"/>
    <s v="2013/14"/>
    <n v="5877"/>
    <n v="13152"/>
    <n v="25117"/>
    <n v="0.96540000000000004"/>
    <m/>
    <m/>
    <m/>
    <n v="8.0399999999999999E-2"/>
  </r>
  <r>
    <x v="0"/>
    <s v="n/a"/>
    <x v="2"/>
    <x v="2"/>
    <n v="2014"/>
    <s v="2013/14"/>
    <m/>
    <m/>
    <m/>
    <m/>
    <m/>
    <m/>
    <n v="0.254"/>
    <n v="5.3999999999999999E-2"/>
  </r>
  <r>
    <x v="1"/>
    <s v="n/a"/>
    <x v="2"/>
    <x v="2"/>
    <n v="2014"/>
    <s v="2013/14"/>
    <n v="2036701"/>
    <n v="4380024"/>
    <n v="10782098"/>
    <n v="0.95620000000000005"/>
    <m/>
    <m/>
    <m/>
    <n v="4.2999999999999997E-2"/>
  </r>
  <r>
    <x v="2"/>
    <s v="CalWIN"/>
    <x v="2"/>
    <x v="2"/>
    <n v="2014"/>
    <s v="2013/14"/>
    <n v="64297"/>
    <n v="127533"/>
    <n v="365622"/>
    <n v="0.8548"/>
    <m/>
    <m/>
    <m/>
    <n v="2.1499999999999998E-2"/>
  </r>
  <r>
    <x v="3"/>
    <s v="C-IV"/>
    <x v="2"/>
    <x v="2"/>
    <n v="2014"/>
    <s v="2013/14"/>
    <n v="118"/>
    <n v="184"/>
    <n v="326"/>
    <n v="1"/>
    <m/>
    <m/>
    <m/>
    <n v="7.17E-2"/>
  </r>
  <r>
    <x v="4"/>
    <s v="C-IV"/>
    <x v="2"/>
    <x v="2"/>
    <n v="2014"/>
    <s v="2013/14"/>
    <n v="1773"/>
    <n v="3434"/>
    <n v="6725"/>
    <n v="0.96909999999999996"/>
    <m/>
    <m/>
    <m/>
    <n v="7.17E-2"/>
  </r>
  <r>
    <x v="5"/>
    <s v="C-IV"/>
    <x v="2"/>
    <x v="2"/>
    <n v="2014"/>
    <s v="2013/14"/>
    <n v="15073"/>
    <n v="30491"/>
    <n v="69504"/>
    <n v="0.91539999999999999"/>
    <m/>
    <m/>
    <m/>
    <n v="7.17E-2"/>
  </r>
  <r>
    <x v="6"/>
    <s v="C-IV"/>
    <x v="2"/>
    <x v="2"/>
    <n v="2014"/>
    <s v="2013/14"/>
    <n v="2637"/>
    <n v="4997"/>
    <n v="9862"/>
    <n v="0.98350000000000004"/>
    <m/>
    <m/>
    <m/>
    <n v="7.17E-2"/>
  </r>
  <r>
    <x v="7"/>
    <s v="C-IV"/>
    <x v="2"/>
    <x v="2"/>
    <n v="2014"/>
    <s v="2013/14"/>
    <n v="740"/>
    <n v="1800"/>
    <n v="7355"/>
    <n v="0.76470000000000005"/>
    <m/>
    <m/>
    <m/>
    <n v="7.17E-2"/>
  </r>
  <r>
    <x v="8"/>
    <s v="CalWIN"/>
    <x v="2"/>
    <x v="2"/>
    <n v="2014"/>
    <s v="2013/14"/>
    <n v="34821"/>
    <n v="71743"/>
    <n v="214400"/>
    <n v="0.92310000000000003"/>
    <m/>
    <m/>
    <m/>
    <n v="4.0399999999999998E-2"/>
  </r>
  <r>
    <x v="9"/>
    <s v="C-IV"/>
    <x v="2"/>
    <x v="2"/>
    <n v="2014"/>
    <s v="2013/14"/>
    <n v="2526"/>
    <n v="5198"/>
    <n v="10096"/>
    <n v="1"/>
    <m/>
    <m/>
    <m/>
    <n v="7.17E-2"/>
  </r>
  <r>
    <x v="10"/>
    <s v="C-IV"/>
    <x v="2"/>
    <x v="2"/>
    <n v="2014"/>
    <s v="2013/14"/>
    <n v="6750"/>
    <n v="12312"/>
    <n v="30770"/>
    <n v="0.98009999999999997"/>
    <m/>
    <m/>
    <m/>
    <n v="7.17E-2"/>
  </r>
  <r>
    <x v="11"/>
    <s v="CalWIN"/>
    <x v="2"/>
    <x v="2"/>
    <n v="2014"/>
    <s v="2013/14"/>
    <n v="96360"/>
    <n v="229389"/>
    <n v="399052"/>
    <n v="0.93210000000000004"/>
    <m/>
    <m/>
    <m/>
    <n v="3.0700000000000002E-2"/>
  </r>
  <r>
    <x v="12"/>
    <s v="C-IV"/>
    <x v="2"/>
    <x v="2"/>
    <n v="2014"/>
    <s v="2013/14"/>
    <n v="1518"/>
    <n v="3746"/>
    <n v="10070"/>
    <n v="1"/>
    <m/>
    <m/>
    <m/>
    <n v="7.17E-2"/>
  </r>
  <r>
    <x v="13"/>
    <s v="C-IV"/>
    <x v="2"/>
    <x v="2"/>
    <n v="2014"/>
    <s v="2013/14"/>
    <n v="9670"/>
    <n v="17819"/>
    <n v="40586"/>
    <n v="0.96919999999999995"/>
    <m/>
    <m/>
    <m/>
    <n v="7.17E-2"/>
  </r>
  <r>
    <x v="14"/>
    <s v="C-IV"/>
    <x v="2"/>
    <x v="2"/>
    <n v="2014"/>
    <s v="2013/14"/>
    <n v="15184"/>
    <n v="38344"/>
    <n v="75918"/>
    <n v="0.94059999999999999"/>
    <m/>
    <m/>
    <m/>
    <n v="7.17E-2"/>
  </r>
  <r>
    <x v="15"/>
    <s v="C-IV"/>
    <x v="2"/>
    <x v="2"/>
    <n v="2014"/>
    <s v="2013/14"/>
    <n v="1104"/>
    <n v="2232"/>
    <n v="4786"/>
    <n v="1"/>
    <m/>
    <m/>
    <m/>
    <n v="7.17E-2"/>
  </r>
  <r>
    <x v="16"/>
    <s v="C-IV"/>
    <x v="2"/>
    <x v="2"/>
    <n v="2014"/>
    <s v="2013/14"/>
    <n v="61058"/>
    <n v="147492"/>
    <n v="316588"/>
    <n v="0.99339999999999995"/>
    <m/>
    <m/>
    <m/>
    <n v="2.5999999999999999E-2"/>
  </r>
  <r>
    <x v="17"/>
    <s v="C-IV"/>
    <x v="2"/>
    <x v="2"/>
    <n v="2014"/>
    <s v="2013/14"/>
    <n v="10142"/>
    <n v="24091"/>
    <n v="47071"/>
    <n v="0.97419999999999995"/>
    <m/>
    <m/>
    <m/>
    <n v="7.17E-2"/>
  </r>
  <r>
    <x v="18"/>
    <s v="C-IV"/>
    <x v="2"/>
    <x v="2"/>
    <n v="2014"/>
    <s v="2013/14"/>
    <n v="5282"/>
    <n v="10700"/>
    <n v="24389"/>
    <n v="0.9415"/>
    <m/>
    <m/>
    <m/>
    <n v="7.17E-2"/>
  </r>
  <r>
    <x v="19"/>
    <s v="C-IV"/>
    <x v="2"/>
    <x v="2"/>
    <n v="2014"/>
    <s v="2013/14"/>
    <n v="1525"/>
    <n v="3178"/>
    <n v="6435"/>
    <n v="0.89249999999999996"/>
    <m/>
    <m/>
    <m/>
    <n v="7.17E-2"/>
  </r>
  <r>
    <x v="20"/>
    <s v="LRS"/>
    <x v="2"/>
    <x v="2"/>
    <n v="2014"/>
    <s v="2013/14"/>
    <n v="575263"/>
    <n v="1177722"/>
    <n v="3294444"/>
    <n v="0.9597"/>
    <m/>
    <m/>
    <m/>
    <n v="3.2000000000000001E-2"/>
  </r>
  <r>
    <x v="21"/>
    <s v="C-IV"/>
    <x v="2"/>
    <x v="2"/>
    <n v="2014"/>
    <s v="2013/14"/>
    <n v="11466"/>
    <n v="28733"/>
    <n v="59289"/>
    <n v="0.98529999999999995"/>
    <m/>
    <m/>
    <m/>
    <n v="7.17E-2"/>
  </r>
  <r>
    <x v="22"/>
    <s v="C-IV"/>
    <x v="2"/>
    <x v="2"/>
    <n v="2014"/>
    <s v="2013/14"/>
    <n v="6045"/>
    <n v="10131"/>
    <n v="35555"/>
    <n v="0.94220000000000004"/>
    <m/>
    <m/>
    <m/>
    <n v="7.17E-2"/>
  </r>
  <r>
    <x v="23"/>
    <s v="C-IV"/>
    <x v="2"/>
    <x v="2"/>
    <n v="2014"/>
    <s v="2013/14"/>
    <n v="1041"/>
    <n v="2061"/>
    <n v="4175"/>
    <n v="0.88100000000000001"/>
    <m/>
    <m/>
    <m/>
    <n v="7.17E-2"/>
  </r>
  <r>
    <x v="24"/>
    <s v="C-IV"/>
    <x v="2"/>
    <x v="2"/>
    <n v="2014"/>
    <s v="2013/14"/>
    <n v="7420"/>
    <n v="13793"/>
    <n v="33221"/>
    <n v="0.99260000000000004"/>
    <m/>
    <m/>
    <m/>
    <n v="7.17E-2"/>
  </r>
  <r>
    <x v="25"/>
    <s v="C-IV"/>
    <x v="2"/>
    <x v="2"/>
    <n v="2014"/>
    <s v="2013/14"/>
    <n v="23896"/>
    <n v="57076"/>
    <n v="112977"/>
    <n v="0.95750000000000002"/>
    <m/>
    <m/>
    <m/>
    <n v="3.8999999999999998E-3"/>
  </r>
  <r>
    <x v="26"/>
    <s v="C-IV"/>
    <x v="2"/>
    <x v="2"/>
    <n v="2014"/>
    <s v="2013/14"/>
    <n v="447"/>
    <n v="987"/>
    <n v="2602"/>
    <n v="1"/>
    <m/>
    <m/>
    <m/>
    <n v="7.17E-2"/>
  </r>
  <r>
    <x v="27"/>
    <s v="C-IV"/>
    <x v="2"/>
    <x v="2"/>
    <n v="2014"/>
    <s v="2013/14"/>
    <n v="596"/>
    <n v="936"/>
    <n v="2745"/>
    <n v="0.89800000000000002"/>
    <m/>
    <m/>
    <m/>
    <n v="7.17E-2"/>
  </r>
  <r>
    <x v="28"/>
    <s v="C-IV"/>
    <x v="2"/>
    <x v="2"/>
    <n v="2014"/>
    <s v="2013/14"/>
    <n v="23432"/>
    <n v="53651"/>
    <n v="139458"/>
    <n v="0.999"/>
    <m/>
    <m/>
    <m/>
    <n v="7.9399999999999998E-2"/>
  </r>
  <r>
    <x v="29"/>
    <s v="C-IV"/>
    <x v="2"/>
    <x v="2"/>
    <n v="2014"/>
    <s v="2013/14"/>
    <n v="3551"/>
    <n v="7445"/>
    <n v="26680"/>
    <n v="0.95240000000000002"/>
    <m/>
    <m/>
    <m/>
    <n v="7.17E-2"/>
  </r>
  <r>
    <x v="30"/>
    <s v="C-IV"/>
    <x v="2"/>
    <x v="2"/>
    <n v="2014"/>
    <s v="2013/14"/>
    <n v="4073"/>
    <n v="7664"/>
    <n v="19665"/>
    <n v="0.98860000000000003"/>
    <m/>
    <m/>
    <m/>
    <n v="7.17E-2"/>
  </r>
  <r>
    <x v="31"/>
    <s v="CalWIN"/>
    <x v="2"/>
    <x v="2"/>
    <n v="2014"/>
    <s v="2013/14"/>
    <n v="115078"/>
    <n v="248254"/>
    <n v="718005"/>
    <n v="0.98299999999999998"/>
    <m/>
    <m/>
    <m/>
    <n v="3.3799999999999997E-2"/>
  </r>
  <r>
    <x v="32"/>
    <s v="CalWIN"/>
    <x v="2"/>
    <x v="2"/>
    <n v="2014"/>
    <s v="2013/14"/>
    <n v="9114"/>
    <n v="18497"/>
    <n v="50576"/>
    <n v="0.99750000000000005"/>
    <m/>
    <m/>
    <m/>
    <n v="7.17E-2"/>
  </r>
  <r>
    <x v="33"/>
    <s v="C-IV"/>
    <x v="2"/>
    <x v="2"/>
    <n v="2014"/>
    <s v="2013/14"/>
    <n v="954"/>
    <n v="1844"/>
    <n v="4655"/>
    <n v="1"/>
    <m/>
    <m/>
    <m/>
    <n v="7.17E-2"/>
  </r>
  <r>
    <x v="34"/>
    <s v="C-IV"/>
    <x v="2"/>
    <x v="2"/>
    <n v="2014"/>
    <s v="2013/14"/>
    <n v="121352"/>
    <n v="285783"/>
    <n v="634272"/>
    <n v="0.99580000000000002"/>
    <m/>
    <m/>
    <m/>
    <n v="3.5000000000000003E-2"/>
  </r>
  <r>
    <x v="35"/>
    <s v="CalWIN"/>
    <x v="2"/>
    <x v="2"/>
    <n v="2014"/>
    <s v="2013/14"/>
    <n v="98416"/>
    <n v="214817"/>
    <n v="445605"/>
    <n v="0.96530000000000005"/>
    <m/>
    <m/>
    <m/>
    <n v="7.0000000000000001E-3"/>
  </r>
  <r>
    <x v="36"/>
    <s v="C-IV"/>
    <x v="2"/>
    <x v="2"/>
    <n v="2014"/>
    <s v="2013/14"/>
    <n v="2747"/>
    <n v="6389"/>
    <n v="15217"/>
    <n v="0.98399999999999999"/>
    <m/>
    <m/>
    <m/>
    <n v="7.17E-2"/>
  </r>
  <r>
    <x v="37"/>
    <s v="C-IV"/>
    <x v="2"/>
    <x v="2"/>
    <n v="2014"/>
    <s v="2013/14"/>
    <n v="168054"/>
    <n v="384782"/>
    <n v="704210"/>
    <n v="0.99809999999999999"/>
    <m/>
    <m/>
    <m/>
    <n v="9.9000000000000008E-3"/>
  </r>
  <r>
    <x v="38"/>
    <s v="CalWIN"/>
    <x v="2"/>
    <x v="2"/>
    <n v="2014"/>
    <s v="2013/14"/>
    <n v="130339"/>
    <n v="275207"/>
    <n v="672104"/>
    <n v="0.92269999999999996"/>
    <m/>
    <m/>
    <m/>
    <n v="5.0099999999999999E-2"/>
  </r>
  <r>
    <x v="39"/>
    <s v="CalWIN"/>
    <x v="2"/>
    <x v="2"/>
    <n v="2014"/>
    <s v="2013/14"/>
    <n v="32712"/>
    <n v="50927"/>
    <n v="197450"/>
    <n v="0.97499999999999998"/>
    <m/>
    <m/>
    <m/>
    <n v="4.1700000000000001E-2"/>
  </r>
  <r>
    <x v="40"/>
    <s v="C-IV"/>
    <x v="2"/>
    <x v="2"/>
    <n v="2014"/>
    <s v="2013/14"/>
    <n v="48892"/>
    <n v="116005"/>
    <n v="243358"/>
    <n v="0.98350000000000004"/>
    <m/>
    <m/>
    <m/>
    <n v="4.8899999999999999E-2"/>
  </r>
  <r>
    <x v="41"/>
    <s v="CalWIN"/>
    <x v="2"/>
    <x v="2"/>
    <n v="2014"/>
    <s v="2013/14"/>
    <n v="9665"/>
    <n v="18472"/>
    <n v="49551"/>
    <n v="0.95309999999999995"/>
    <m/>
    <m/>
    <m/>
    <n v="7.17E-2"/>
  </r>
  <r>
    <x v="42"/>
    <s v="CalWIN"/>
    <x v="2"/>
    <x v="2"/>
    <n v="2014"/>
    <s v="2013/14"/>
    <n v="15990"/>
    <n v="32391"/>
    <n v="124863"/>
    <n v="0.98650000000000004"/>
    <m/>
    <m/>
    <m/>
    <n v="7.17E-2"/>
  </r>
  <r>
    <x v="43"/>
    <s v="CalWIN"/>
    <x v="2"/>
    <x v="2"/>
    <n v="2014"/>
    <s v="2013/14"/>
    <n v="16152"/>
    <n v="35999"/>
    <n v="113913"/>
    <n v="0.75560000000000005"/>
    <m/>
    <m/>
    <m/>
    <n v="7.17E-2"/>
  </r>
  <r>
    <x v="44"/>
    <s v="CalWIN"/>
    <x v="2"/>
    <x v="2"/>
    <n v="2014"/>
    <s v="2013/14"/>
    <n v="54000"/>
    <n v="112548"/>
    <n v="369034"/>
    <n v="0.95369999999999999"/>
    <m/>
    <m/>
    <m/>
    <n v="3.4099999999999998E-2"/>
  </r>
  <r>
    <x v="45"/>
    <s v="CalWIN"/>
    <x v="2"/>
    <x v="2"/>
    <n v="2014"/>
    <s v="2013/14"/>
    <n v="12580"/>
    <n v="24656"/>
    <n v="62884"/>
    <n v="0.84409999999999996"/>
    <m/>
    <m/>
    <m/>
    <n v="7.17E-2"/>
  </r>
  <r>
    <x v="46"/>
    <s v="C-IV"/>
    <x v="2"/>
    <x v="2"/>
    <n v="2014"/>
    <s v="2013/14"/>
    <n v="12233"/>
    <n v="24177"/>
    <n v="55147"/>
    <n v="0.96450000000000002"/>
    <m/>
    <m/>
    <m/>
    <n v="7.17E-2"/>
  </r>
  <r>
    <x v="47"/>
    <s v="C-IV"/>
    <x v="2"/>
    <x v="2"/>
    <n v="2014"/>
    <s v="2013/14"/>
    <n v="170"/>
    <n v="289"/>
    <n v="714"/>
    <n v="1"/>
    <m/>
    <m/>
    <m/>
    <n v="7.17E-2"/>
  </r>
  <r>
    <x v="48"/>
    <s v="C-IV"/>
    <x v="2"/>
    <x v="2"/>
    <n v="2014"/>
    <s v="2013/14"/>
    <n v="3160"/>
    <n v="6945"/>
    <n v="14743"/>
    <n v="1"/>
    <m/>
    <m/>
    <m/>
    <n v="7.17E-2"/>
  </r>
  <r>
    <x v="49"/>
    <s v="CalWIN"/>
    <x v="2"/>
    <x v="2"/>
    <n v="2014"/>
    <s v="2013/14"/>
    <n v="21933"/>
    <n v="43308"/>
    <n v="97319"/>
    <n v="0.93669999999999998"/>
    <m/>
    <m/>
    <m/>
    <n v="5.7999999999999996E-3"/>
  </r>
  <r>
    <x v="50"/>
    <s v="CalWIN"/>
    <x v="2"/>
    <x v="2"/>
    <n v="2014"/>
    <s v="2013/14"/>
    <n v="18949"/>
    <n v="35049"/>
    <n v="103063"/>
    <n v="0.78949999999999998"/>
    <m/>
    <m/>
    <m/>
    <n v="7.17E-2"/>
  </r>
  <r>
    <x v="51"/>
    <s v="C-IV"/>
    <x v="2"/>
    <x v="2"/>
    <n v="2014"/>
    <s v="2013/14"/>
    <n v="42363"/>
    <n v="92372"/>
    <n v="187080"/>
    <n v="0.89290000000000003"/>
    <m/>
    <m/>
    <m/>
    <n v="1.84E-2"/>
  </r>
  <r>
    <x v="52"/>
    <s v="C-IV"/>
    <x v="2"/>
    <x v="2"/>
    <n v="2014"/>
    <s v="2013/14"/>
    <n v="5540"/>
    <n v="12963"/>
    <n v="33811"/>
    <n v="0.97950000000000004"/>
    <m/>
    <m/>
    <m/>
    <n v="7.17E-2"/>
  </r>
  <r>
    <x v="53"/>
    <s v="C-IV"/>
    <x v="2"/>
    <x v="2"/>
    <n v="2014"/>
    <s v="2013/14"/>
    <n v="4854"/>
    <n v="10799"/>
    <n v="23240"/>
    <n v="0.87450000000000006"/>
    <m/>
    <m/>
    <m/>
    <n v="7.17E-2"/>
  </r>
  <r>
    <x v="54"/>
    <s v="C-IV"/>
    <x v="2"/>
    <x v="2"/>
    <n v="2014"/>
    <s v="2013/14"/>
    <n v="911"/>
    <n v="1723"/>
    <n v="4031"/>
    <n v="0.94920000000000004"/>
    <m/>
    <m/>
    <m/>
    <n v="7.17E-2"/>
  </r>
  <r>
    <x v="55"/>
    <s v="CalWIN"/>
    <x v="2"/>
    <x v="2"/>
    <n v="2014"/>
    <s v="2013/14"/>
    <n v="50618"/>
    <n v="122733"/>
    <n v="215221"/>
    <n v="1"/>
    <m/>
    <m/>
    <m/>
    <n v="3.4000000000000002E-2"/>
  </r>
  <r>
    <x v="56"/>
    <s v="C-IV"/>
    <x v="2"/>
    <x v="2"/>
    <n v="2014"/>
    <s v="2013/14"/>
    <n v="2976"/>
    <n v="5430"/>
    <n v="12559"/>
    <n v="0.93569999999999998"/>
    <m/>
    <m/>
    <m/>
    <n v="7.17E-2"/>
  </r>
  <r>
    <x v="57"/>
    <s v="CalWIN"/>
    <x v="2"/>
    <x v="2"/>
    <n v="2014"/>
    <s v="2013/14"/>
    <n v="34551"/>
    <n v="71213"/>
    <n v="187460"/>
    <n v="0.90600000000000003"/>
    <m/>
    <m/>
    <m/>
    <n v="2.3099999999999999E-2"/>
  </r>
  <r>
    <x v="58"/>
    <s v="CalWIN"/>
    <x v="2"/>
    <x v="2"/>
    <n v="2014"/>
    <s v="2013/14"/>
    <n v="8657"/>
    <n v="18344"/>
    <n v="45505"/>
    <n v="0.77170000000000005"/>
    <m/>
    <m/>
    <m/>
    <n v="7.17E-2"/>
  </r>
  <r>
    <x v="59"/>
    <s v="C-IV"/>
    <x v="2"/>
    <x v="2"/>
    <n v="2014"/>
    <s v="2013/14"/>
    <n v="5933"/>
    <n v="13226"/>
    <n v="26142"/>
    <n v="0.99629999999999996"/>
    <m/>
    <m/>
    <m/>
    <n v="7.17E-2"/>
  </r>
  <r>
    <x v="0"/>
    <s v="n/a"/>
    <x v="3"/>
    <x v="2"/>
    <n v="2014"/>
    <s v="2013/14"/>
    <m/>
    <m/>
    <m/>
    <m/>
    <m/>
    <m/>
    <n v="0.254"/>
    <n v="5.3999999999999999E-2"/>
  </r>
  <r>
    <x v="1"/>
    <s v="n/a"/>
    <x v="3"/>
    <x v="2"/>
    <n v="2014"/>
    <s v="2013/14"/>
    <n v="2046381"/>
    <n v="4393812"/>
    <n v="11059814"/>
    <n v="0.95879999999999999"/>
    <m/>
    <m/>
    <m/>
    <n v="4.19E-2"/>
  </r>
  <r>
    <x v="2"/>
    <s v="CalWIN"/>
    <x v="3"/>
    <x v="2"/>
    <n v="2014"/>
    <s v="2013/14"/>
    <n v="64208"/>
    <n v="127457"/>
    <n v="373571"/>
    <n v="0.85780000000000001"/>
    <m/>
    <m/>
    <m/>
    <n v="1.84E-2"/>
  </r>
  <r>
    <x v="3"/>
    <s v="C-IV"/>
    <x v="3"/>
    <x v="2"/>
    <n v="2014"/>
    <s v="2013/14"/>
    <n v="111"/>
    <n v="180"/>
    <n v="332"/>
    <n v="1"/>
    <m/>
    <m/>
    <m/>
    <n v="7.4099999999999999E-2"/>
  </r>
  <r>
    <x v="4"/>
    <s v="C-IV"/>
    <x v="3"/>
    <x v="2"/>
    <n v="2014"/>
    <s v="2013/14"/>
    <n v="1771"/>
    <n v="3411"/>
    <n v="6939"/>
    <n v="0.96630000000000005"/>
    <m/>
    <m/>
    <m/>
    <n v="7.4099999999999999E-2"/>
  </r>
  <r>
    <x v="5"/>
    <s v="C-IV"/>
    <x v="3"/>
    <x v="2"/>
    <n v="2014"/>
    <s v="2013/14"/>
    <n v="15212"/>
    <n v="30559"/>
    <n v="71197"/>
    <n v="0.88570000000000004"/>
    <m/>
    <m/>
    <m/>
    <n v="7.4099999999999999E-2"/>
  </r>
  <r>
    <x v="6"/>
    <s v="C-IV"/>
    <x v="3"/>
    <x v="2"/>
    <n v="2014"/>
    <s v="2013/14"/>
    <n v="2685"/>
    <n v="5094"/>
    <n v="10135"/>
    <n v="0.95830000000000004"/>
    <m/>
    <m/>
    <m/>
    <n v="7.4099999999999999E-2"/>
  </r>
  <r>
    <x v="7"/>
    <s v="C-IV"/>
    <x v="3"/>
    <x v="2"/>
    <n v="2014"/>
    <s v="2013/14"/>
    <n v="752"/>
    <n v="1810"/>
    <n v="7553"/>
    <n v="0.67649999999999999"/>
    <m/>
    <m/>
    <m/>
    <n v="7.4099999999999999E-2"/>
  </r>
  <r>
    <x v="8"/>
    <s v="CalWIN"/>
    <x v="3"/>
    <x v="2"/>
    <n v="2014"/>
    <s v="2013/14"/>
    <n v="34921"/>
    <n v="71884"/>
    <n v="221047"/>
    <n v="0.95199999999999996"/>
    <m/>
    <m/>
    <m/>
    <n v="3.95E-2"/>
  </r>
  <r>
    <x v="9"/>
    <s v="C-IV"/>
    <x v="3"/>
    <x v="2"/>
    <n v="2014"/>
    <s v="2013/14"/>
    <n v="2511"/>
    <n v="5175"/>
    <n v="10322"/>
    <n v="1"/>
    <m/>
    <m/>
    <m/>
    <n v="7.4099999999999999E-2"/>
  </r>
  <r>
    <x v="10"/>
    <s v="C-IV"/>
    <x v="3"/>
    <x v="2"/>
    <n v="2014"/>
    <s v="2013/14"/>
    <n v="6836"/>
    <n v="12431"/>
    <n v="31717"/>
    <n v="0.98850000000000005"/>
    <m/>
    <m/>
    <m/>
    <n v="7.4099999999999999E-2"/>
  </r>
  <r>
    <x v="11"/>
    <s v="CalWIN"/>
    <x v="3"/>
    <x v="2"/>
    <n v="2014"/>
    <s v="2013/14"/>
    <n v="97184"/>
    <n v="230446"/>
    <n v="408792"/>
    <n v="0.91310000000000002"/>
    <m/>
    <m/>
    <m/>
    <n v="2.8799999999999999E-2"/>
  </r>
  <r>
    <x v="12"/>
    <s v="C-IV"/>
    <x v="3"/>
    <x v="2"/>
    <n v="2014"/>
    <s v="2013/14"/>
    <n v="1522"/>
    <n v="3735"/>
    <n v="10235"/>
    <n v="0.98750000000000004"/>
    <m/>
    <m/>
    <m/>
    <n v="7.4099999999999999E-2"/>
  </r>
  <r>
    <x v="13"/>
    <s v="C-IV"/>
    <x v="3"/>
    <x v="2"/>
    <n v="2014"/>
    <s v="2013/14"/>
    <n v="9987"/>
    <n v="18257"/>
    <n v="41836"/>
    <n v="0.98650000000000004"/>
    <m/>
    <m/>
    <m/>
    <n v="7.4099999999999999E-2"/>
  </r>
  <r>
    <x v="14"/>
    <s v="C-IV"/>
    <x v="3"/>
    <x v="2"/>
    <n v="2014"/>
    <s v="2013/14"/>
    <n v="15146"/>
    <n v="38209"/>
    <n v="77860"/>
    <n v="0.94469999999999998"/>
    <m/>
    <m/>
    <m/>
    <n v="7.4099999999999999E-2"/>
  </r>
  <r>
    <x v="15"/>
    <s v="C-IV"/>
    <x v="3"/>
    <x v="2"/>
    <n v="2014"/>
    <s v="2013/14"/>
    <n v="1091"/>
    <n v="2198"/>
    <n v="4855"/>
    <n v="1"/>
    <m/>
    <m/>
    <m/>
    <n v="7.4099999999999999E-2"/>
  </r>
  <r>
    <x v="16"/>
    <s v="C-IV"/>
    <x v="3"/>
    <x v="2"/>
    <n v="2014"/>
    <s v="2013/14"/>
    <n v="61152"/>
    <n v="147731"/>
    <n v="323857"/>
    <n v="0.98360000000000003"/>
    <m/>
    <m/>
    <m/>
    <n v="2.3E-2"/>
  </r>
  <r>
    <x v="17"/>
    <s v="C-IV"/>
    <x v="3"/>
    <x v="2"/>
    <n v="2014"/>
    <s v="2013/14"/>
    <n v="10267"/>
    <n v="24396"/>
    <n v="47882"/>
    <n v="0.99119999999999997"/>
    <m/>
    <m/>
    <m/>
    <n v="7.4099999999999999E-2"/>
  </r>
  <r>
    <x v="18"/>
    <s v="C-IV"/>
    <x v="3"/>
    <x v="2"/>
    <n v="2014"/>
    <s v="2013/14"/>
    <n v="5383"/>
    <n v="10896"/>
    <n v="24999"/>
    <n v="0.87260000000000004"/>
    <m/>
    <m/>
    <m/>
    <n v="7.4099999999999999E-2"/>
  </r>
  <r>
    <x v="19"/>
    <s v="C-IV"/>
    <x v="3"/>
    <x v="2"/>
    <n v="2014"/>
    <s v="2013/14"/>
    <n v="1570"/>
    <n v="3235"/>
    <n v="6551"/>
    <n v="0.96150000000000002"/>
    <m/>
    <m/>
    <m/>
    <n v="7.4099999999999999E-2"/>
  </r>
  <r>
    <x v="20"/>
    <s v="LRS"/>
    <x v="3"/>
    <x v="2"/>
    <n v="2014"/>
    <s v="2013/14"/>
    <n v="576682"/>
    <n v="1180079"/>
    <n v="3373845"/>
    <n v="0.96319999999999995"/>
    <m/>
    <m/>
    <m/>
    <n v="3.2899999999999999E-2"/>
  </r>
  <r>
    <x v="21"/>
    <s v="C-IV"/>
    <x v="3"/>
    <x v="2"/>
    <n v="2014"/>
    <s v="2013/14"/>
    <n v="11593"/>
    <n v="29027"/>
    <n v="60535"/>
    <n v="0.9788"/>
    <m/>
    <m/>
    <m/>
    <n v="7.4099999999999999E-2"/>
  </r>
  <r>
    <x v="22"/>
    <s v="C-IV"/>
    <x v="3"/>
    <x v="2"/>
    <n v="2014"/>
    <s v="2013/14"/>
    <n v="6107"/>
    <n v="10224"/>
    <n v="36481"/>
    <n v="0.96040000000000003"/>
    <m/>
    <m/>
    <m/>
    <n v="7.4099999999999999E-2"/>
  </r>
  <r>
    <x v="23"/>
    <s v="C-IV"/>
    <x v="3"/>
    <x v="2"/>
    <n v="2014"/>
    <s v="2013/14"/>
    <n v="1032"/>
    <n v="2059"/>
    <n v="4244"/>
    <n v="0.87229999999999996"/>
    <m/>
    <m/>
    <m/>
    <n v="7.4099999999999999E-2"/>
  </r>
  <r>
    <x v="24"/>
    <s v="C-IV"/>
    <x v="3"/>
    <x v="2"/>
    <n v="2014"/>
    <s v="2013/14"/>
    <n v="7590"/>
    <n v="14074"/>
    <n v="33895"/>
    <n v="0.99719999999999998"/>
    <m/>
    <m/>
    <m/>
    <n v="7.4099999999999999E-2"/>
  </r>
  <r>
    <x v="25"/>
    <s v="C-IV"/>
    <x v="3"/>
    <x v="2"/>
    <n v="2014"/>
    <s v="2013/14"/>
    <n v="24009"/>
    <n v="57288"/>
    <n v="115659"/>
    <n v="0.97199999999999998"/>
    <m/>
    <m/>
    <m/>
    <n v="6.0000000000000001E-3"/>
  </r>
  <r>
    <x v="26"/>
    <s v="C-IV"/>
    <x v="3"/>
    <x v="2"/>
    <n v="2014"/>
    <s v="2013/14"/>
    <n v="455"/>
    <n v="997"/>
    <n v="2673"/>
    <n v="1"/>
    <m/>
    <m/>
    <m/>
    <n v="7.4099999999999999E-2"/>
  </r>
  <r>
    <x v="27"/>
    <s v="C-IV"/>
    <x v="3"/>
    <x v="2"/>
    <n v="2014"/>
    <s v="2013/14"/>
    <n v="581"/>
    <n v="920"/>
    <n v="2854"/>
    <n v="1"/>
    <m/>
    <m/>
    <m/>
    <n v="7.4099999999999999E-2"/>
  </r>
  <r>
    <x v="28"/>
    <s v="C-IV"/>
    <x v="3"/>
    <x v="2"/>
    <n v="2014"/>
    <s v="2013/14"/>
    <n v="23498"/>
    <n v="53709"/>
    <n v="142236"/>
    <n v="1"/>
    <m/>
    <m/>
    <m/>
    <n v="7.1999999999999995E-2"/>
  </r>
  <r>
    <x v="29"/>
    <s v="C-IV"/>
    <x v="3"/>
    <x v="2"/>
    <n v="2014"/>
    <s v="2013/14"/>
    <n v="3561"/>
    <n v="7455"/>
    <n v="27239"/>
    <n v="0.97219999999999995"/>
    <m/>
    <m/>
    <m/>
    <n v="7.4099999999999999E-2"/>
  </r>
  <r>
    <x v="30"/>
    <s v="C-IV"/>
    <x v="3"/>
    <x v="2"/>
    <n v="2014"/>
    <s v="2013/14"/>
    <n v="4160"/>
    <n v="7813"/>
    <n v="20181"/>
    <n v="0.9758"/>
    <m/>
    <m/>
    <m/>
    <n v="7.4099999999999999E-2"/>
  </r>
  <r>
    <x v="31"/>
    <s v="CalWIN"/>
    <x v="3"/>
    <x v="2"/>
    <n v="2014"/>
    <s v="2013/14"/>
    <n v="115195"/>
    <n v="248563"/>
    <n v="738284"/>
    <n v="0.97689999999999999"/>
    <m/>
    <m/>
    <m/>
    <n v="2.8799999999999999E-2"/>
  </r>
  <r>
    <x v="32"/>
    <s v="CalWIN"/>
    <x v="3"/>
    <x v="2"/>
    <n v="2014"/>
    <s v="2013/14"/>
    <n v="9099"/>
    <n v="18437"/>
    <n v="52125"/>
    <n v="0.9879"/>
    <m/>
    <m/>
    <m/>
    <n v="7.4099999999999999E-2"/>
  </r>
  <r>
    <x v="33"/>
    <s v="C-IV"/>
    <x v="3"/>
    <x v="2"/>
    <n v="2014"/>
    <s v="2013/14"/>
    <n v="991"/>
    <n v="1951"/>
    <n v="4787"/>
    <n v="1"/>
    <m/>
    <m/>
    <m/>
    <n v="7.4099999999999999E-2"/>
  </r>
  <r>
    <x v="34"/>
    <s v="C-IV"/>
    <x v="3"/>
    <x v="2"/>
    <n v="2014"/>
    <s v="2013/14"/>
    <n v="121622"/>
    <n v="285410"/>
    <n v="653026"/>
    <n v="0.99560000000000004"/>
    <m/>
    <m/>
    <m/>
    <n v="3.4299999999999997E-2"/>
  </r>
  <r>
    <x v="35"/>
    <s v="CalWIN"/>
    <x v="3"/>
    <x v="2"/>
    <n v="2014"/>
    <s v="2013/14"/>
    <n v="99448"/>
    <n v="215919"/>
    <n v="457870"/>
    <n v="0.97540000000000004"/>
    <m/>
    <m/>
    <m/>
    <n v="3.0000000000000001E-3"/>
  </r>
  <r>
    <x v="36"/>
    <s v="C-IV"/>
    <x v="3"/>
    <x v="2"/>
    <n v="2014"/>
    <s v="2013/14"/>
    <n v="2752"/>
    <n v="6390"/>
    <n v="15540"/>
    <n v="1"/>
    <m/>
    <m/>
    <m/>
    <n v="7.4099999999999999E-2"/>
  </r>
  <r>
    <x v="37"/>
    <s v="C-IV"/>
    <x v="3"/>
    <x v="2"/>
    <n v="2014"/>
    <s v="2013/14"/>
    <n v="168897"/>
    <n v="385964"/>
    <n v="722555"/>
    <n v="0.99929999999999997"/>
    <m/>
    <m/>
    <m/>
    <n v="1.0699999999999999E-2"/>
  </r>
  <r>
    <x v="38"/>
    <s v="CalWIN"/>
    <x v="3"/>
    <x v="2"/>
    <n v="2014"/>
    <s v="2013/14"/>
    <n v="131667"/>
    <n v="276963"/>
    <n v="694608"/>
    <n v="0.90200000000000002"/>
    <m/>
    <m/>
    <m/>
    <n v="4.7100000000000003E-2"/>
  </r>
  <r>
    <x v="39"/>
    <s v="CalWIN"/>
    <x v="3"/>
    <x v="2"/>
    <n v="2014"/>
    <s v="2013/14"/>
    <n v="32863"/>
    <n v="51155"/>
    <n v="202426"/>
    <n v="0.97089999999999999"/>
    <m/>
    <m/>
    <m/>
    <n v="4.4999999999999998E-2"/>
  </r>
  <r>
    <x v="40"/>
    <s v="C-IV"/>
    <x v="3"/>
    <x v="2"/>
    <n v="2014"/>
    <s v="2013/14"/>
    <n v="49324"/>
    <n v="116685"/>
    <n v="249369"/>
    <n v="0.9829"/>
    <m/>
    <m/>
    <m/>
    <n v="5.6500000000000002E-2"/>
  </r>
  <r>
    <x v="41"/>
    <s v="CalWIN"/>
    <x v="3"/>
    <x v="2"/>
    <n v="2014"/>
    <s v="2013/14"/>
    <n v="9675"/>
    <n v="18502"/>
    <n v="51311"/>
    <n v="0.97160000000000002"/>
    <m/>
    <m/>
    <m/>
    <n v="7.4099999999999999E-2"/>
  </r>
  <r>
    <x v="42"/>
    <s v="CalWIN"/>
    <x v="3"/>
    <x v="2"/>
    <n v="2014"/>
    <s v="2013/14"/>
    <n v="15963"/>
    <n v="32354"/>
    <n v="128422"/>
    <n v="0.97689999999999999"/>
    <m/>
    <m/>
    <m/>
    <n v="7.4099999999999999E-2"/>
  </r>
  <r>
    <x v="43"/>
    <s v="CalWIN"/>
    <x v="3"/>
    <x v="2"/>
    <n v="2014"/>
    <s v="2013/14"/>
    <n v="16217"/>
    <n v="36132"/>
    <n v="116289"/>
    <n v="0.79590000000000005"/>
    <m/>
    <m/>
    <m/>
    <n v="7.4099999999999999E-2"/>
  </r>
  <r>
    <x v="44"/>
    <s v="CalWIN"/>
    <x v="3"/>
    <x v="2"/>
    <n v="2014"/>
    <s v="2013/14"/>
    <n v="54498"/>
    <n v="113186"/>
    <n v="378270"/>
    <n v="0.96850000000000003"/>
    <m/>
    <m/>
    <m/>
    <n v="2.98E-2"/>
  </r>
  <r>
    <x v="45"/>
    <s v="CalWIN"/>
    <x v="3"/>
    <x v="2"/>
    <n v="2014"/>
    <s v="2013/14"/>
    <n v="12796"/>
    <n v="24910"/>
    <n v="64771"/>
    <n v="0.8075"/>
    <m/>
    <m/>
    <m/>
    <n v="7.4099999999999999E-2"/>
  </r>
  <r>
    <x v="46"/>
    <s v="C-IV"/>
    <x v="3"/>
    <x v="2"/>
    <n v="2014"/>
    <s v="2013/14"/>
    <n v="12324"/>
    <n v="24283"/>
    <n v="56203"/>
    <n v="0.95499999999999996"/>
    <m/>
    <m/>
    <m/>
    <n v="7.4099999999999999E-2"/>
  </r>
  <r>
    <x v="47"/>
    <s v="C-IV"/>
    <x v="3"/>
    <x v="2"/>
    <n v="2014"/>
    <s v="2013/14"/>
    <n v="172"/>
    <n v="306"/>
    <n v="723"/>
    <n v="0.9"/>
    <m/>
    <m/>
    <m/>
    <n v="7.4099999999999999E-2"/>
  </r>
  <r>
    <x v="48"/>
    <s v="C-IV"/>
    <x v="3"/>
    <x v="2"/>
    <n v="2014"/>
    <s v="2013/14"/>
    <n v="3206"/>
    <n v="7024"/>
    <n v="15000"/>
    <n v="1"/>
    <m/>
    <m/>
    <m/>
    <n v="7.4099999999999999E-2"/>
  </r>
  <r>
    <x v="49"/>
    <s v="CalWIN"/>
    <x v="3"/>
    <x v="2"/>
    <n v="2014"/>
    <s v="2013/14"/>
    <n v="21995"/>
    <n v="43407"/>
    <n v="100097"/>
    <n v="0.94540000000000002"/>
    <m/>
    <m/>
    <m/>
    <n v="5.0000000000000001E-3"/>
  </r>
  <r>
    <x v="50"/>
    <s v="CalWIN"/>
    <x v="3"/>
    <x v="2"/>
    <n v="2014"/>
    <s v="2013/14"/>
    <n v="19162"/>
    <n v="35221"/>
    <n v="105610"/>
    <n v="0.83819999999999995"/>
    <m/>
    <m/>
    <m/>
    <n v="7.4099999999999999E-2"/>
  </r>
  <r>
    <x v="51"/>
    <s v="C-IV"/>
    <x v="3"/>
    <x v="2"/>
    <n v="2014"/>
    <s v="2013/14"/>
    <n v="42355"/>
    <n v="92163"/>
    <n v="191993"/>
    <n v="0.91490000000000005"/>
    <m/>
    <m/>
    <m/>
    <n v="1.5599999999999999E-2"/>
  </r>
  <r>
    <x v="52"/>
    <s v="C-IV"/>
    <x v="3"/>
    <x v="2"/>
    <n v="2014"/>
    <s v="2013/14"/>
    <n v="5565"/>
    <n v="12986"/>
    <n v="34597"/>
    <n v="0.97199999999999998"/>
    <m/>
    <m/>
    <m/>
    <n v="7.4099999999999999E-2"/>
  </r>
  <r>
    <x v="53"/>
    <s v="C-IV"/>
    <x v="3"/>
    <x v="2"/>
    <n v="2014"/>
    <s v="2013/14"/>
    <n v="4917"/>
    <n v="10963"/>
    <n v="23757"/>
    <n v="0.94399999999999995"/>
    <m/>
    <m/>
    <m/>
    <n v="7.4099999999999999E-2"/>
  </r>
  <r>
    <x v="54"/>
    <s v="C-IV"/>
    <x v="3"/>
    <x v="2"/>
    <n v="2014"/>
    <s v="2013/14"/>
    <n v="939"/>
    <n v="1775"/>
    <n v="4147"/>
    <n v="1"/>
    <m/>
    <m/>
    <m/>
    <n v="7.4099999999999999E-2"/>
  </r>
  <r>
    <x v="55"/>
    <s v="CalWIN"/>
    <x v="3"/>
    <x v="2"/>
    <n v="2014"/>
    <s v="2013/14"/>
    <n v="50688"/>
    <n v="123505"/>
    <n v="219431"/>
    <n v="1"/>
    <m/>
    <m/>
    <m/>
    <n v="4.1099999999999998E-2"/>
  </r>
  <r>
    <x v="56"/>
    <s v="C-IV"/>
    <x v="3"/>
    <x v="2"/>
    <n v="2014"/>
    <s v="2013/14"/>
    <n v="3035"/>
    <n v="5567"/>
    <n v="12840"/>
    <n v="0.93869999999999998"/>
    <m/>
    <m/>
    <m/>
    <n v="7.4099999999999999E-2"/>
  </r>
  <r>
    <x v="57"/>
    <s v="CalWIN"/>
    <x v="3"/>
    <x v="2"/>
    <n v="2014"/>
    <s v="2013/14"/>
    <n v="34857"/>
    <n v="71740"/>
    <n v="192768"/>
    <n v="0.96460000000000001"/>
    <m/>
    <m/>
    <m/>
    <n v="2.0400000000000001E-2"/>
  </r>
  <r>
    <x v="58"/>
    <s v="CalWIN"/>
    <x v="3"/>
    <x v="2"/>
    <n v="2014"/>
    <s v="2013/14"/>
    <n v="8647"/>
    <n v="18353"/>
    <n v="46796"/>
    <n v="0.84230000000000005"/>
    <m/>
    <m/>
    <m/>
    <n v="7.4099999999999999E-2"/>
  </r>
  <r>
    <x v="59"/>
    <s v="C-IV"/>
    <x v="3"/>
    <x v="2"/>
    <n v="2014"/>
    <s v="2013/14"/>
    <n v="5935"/>
    <n v="13249"/>
    <n v="26677"/>
    <n v="1"/>
    <m/>
    <m/>
    <m/>
    <n v="7.4099999999999999E-2"/>
  </r>
  <r>
    <x v="0"/>
    <s v="n/a"/>
    <x v="4"/>
    <x v="2"/>
    <n v="2014"/>
    <s v="2013/14"/>
    <m/>
    <m/>
    <m/>
    <m/>
    <m/>
    <m/>
    <n v="0.254"/>
    <n v="5.3999999999999999E-2"/>
  </r>
  <r>
    <x v="1"/>
    <s v="n/a"/>
    <x v="4"/>
    <x v="2"/>
    <n v="2014"/>
    <s v="2013/14"/>
    <n v="2056184"/>
    <n v="4407877"/>
    <n v="11220253"/>
    <n v="0.9637"/>
    <m/>
    <m/>
    <m/>
    <n v="4.4499999999999998E-2"/>
  </r>
  <r>
    <x v="2"/>
    <s v="CalWIN"/>
    <x v="4"/>
    <x v="2"/>
    <n v="2014"/>
    <s v="2013/14"/>
    <n v="64582"/>
    <n v="127943"/>
    <n v="378218"/>
    <n v="0.86009999999999998"/>
    <m/>
    <m/>
    <m/>
    <n v="2.3800000000000002E-2"/>
  </r>
  <r>
    <x v="3"/>
    <s v="C-IV"/>
    <x v="4"/>
    <x v="2"/>
    <n v="2014"/>
    <s v="2013/14"/>
    <n v="111"/>
    <n v="182"/>
    <n v="348"/>
    <n v="1"/>
    <m/>
    <m/>
    <m/>
    <n v="9.2899999999999996E-2"/>
  </r>
  <r>
    <x v="4"/>
    <s v="C-IV"/>
    <x v="4"/>
    <x v="2"/>
    <n v="2014"/>
    <s v="2013/14"/>
    <n v="1791"/>
    <n v="3410"/>
    <n v="7022"/>
    <n v="0.98850000000000005"/>
    <m/>
    <m/>
    <m/>
    <n v="9.2899999999999996E-2"/>
  </r>
  <r>
    <x v="5"/>
    <s v="C-IV"/>
    <x v="4"/>
    <x v="2"/>
    <n v="2014"/>
    <s v="2013/14"/>
    <n v="15433"/>
    <n v="30845"/>
    <n v="72109"/>
    <n v="0.90610000000000002"/>
    <m/>
    <m/>
    <m/>
    <n v="9.2899999999999996E-2"/>
  </r>
  <r>
    <x v="6"/>
    <s v="C-IV"/>
    <x v="4"/>
    <x v="2"/>
    <n v="2014"/>
    <s v="2013/14"/>
    <n v="2720"/>
    <n v="5164"/>
    <n v="10270"/>
    <n v="1"/>
    <m/>
    <m/>
    <m/>
    <n v="9.2899999999999996E-2"/>
  </r>
  <r>
    <x v="7"/>
    <s v="C-IV"/>
    <x v="4"/>
    <x v="2"/>
    <n v="2014"/>
    <s v="2013/14"/>
    <n v="756"/>
    <n v="1804"/>
    <n v="7644"/>
    <n v="0.65710000000000002"/>
    <m/>
    <m/>
    <m/>
    <n v="9.2899999999999996E-2"/>
  </r>
  <r>
    <x v="8"/>
    <s v="CalWIN"/>
    <x v="4"/>
    <x v="2"/>
    <n v="2014"/>
    <s v="2013/14"/>
    <n v="35110"/>
    <n v="72256"/>
    <n v="224494"/>
    <n v="0.96260000000000001"/>
    <m/>
    <m/>
    <m/>
    <n v="3.7400000000000003E-2"/>
  </r>
  <r>
    <x v="9"/>
    <s v="C-IV"/>
    <x v="4"/>
    <x v="2"/>
    <n v="2014"/>
    <s v="2013/14"/>
    <n v="2510"/>
    <n v="5160"/>
    <n v="10456"/>
    <n v="1"/>
    <m/>
    <m/>
    <m/>
    <n v="9.2899999999999996E-2"/>
  </r>
  <r>
    <x v="10"/>
    <s v="C-IV"/>
    <x v="4"/>
    <x v="2"/>
    <n v="2014"/>
    <s v="2013/14"/>
    <n v="6860"/>
    <n v="12484"/>
    <n v="32258"/>
    <n v="0.99450000000000005"/>
    <m/>
    <m/>
    <m/>
    <n v="9.2899999999999996E-2"/>
  </r>
  <r>
    <x v="11"/>
    <s v="CalWIN"/>
    <x v="4"/>
    <x v="2"/>
    <n v="2014"/>
    <s v="2013/14"/>
    <n v="97743"/>
    <n v="231554"/>
    <n v="413856"/>
    <n v="0.93500000000000005"/>
    <m/>
    <m/>
    <m/>
    <n v="2.64E-2"/>
  </r>
  <r>
    <x v="12"/>
    <s v="C-IV"/>
    <x v="4"/>
    <x v="2"/>
    <n v="2014"/>
    <s v="2013/14"/>
    <n v="1512"/>
    <n v="3701"/>
    <n v="10382"/>
    <n v="1"/>
    <m/>
    <m/>
    <m/>
    <n v="9.2899999999999996E-2"/>
  </r>
  <r>
    <x v="13"/>
    <s v="C-IV"/>
    <x v="4"/>
    <x v="2"/>
    <n v="2014"/>
    <s v="2013/14"/>
    <n v="10091"/>
    <n v="18432"/>
    <n v="42630"/>
    <n v="0.99180000000000001"/>
    <m/>
    <m/>
    <m/>
    <n v="9.2899999999999996E-2"/>
  </r>
  <r>
    <x v="14"/>
    <s v="C-IV"/>
    <x v="4"/>
    <x v="2"/>
    <n v="2014"/>
    <s v="2013/14"/>
    <n v="15400"/>
    <n v="38776"/>
    <n v="79137"/>
    <n v="0.92330000000000001"/>
    <m/>
    <m/>
    <m/>
    <n v="9.2899999999999996E-2"/>
  </r>
  <r>
    <x v="15"/>
    <s v="C-IV"/>
    <x v="4"/>
    <x v="2"/>
    <n v="2014"/>
    <s v="2013/14"/>
    <n v="1085"/>
    <n v="2185"/>
    <n v="4946"/>
    <n v="0.97829999999999995"/>
    <m/>
    <m/>
    <m/>
    <n v="9.2899999999999996E-2"/>
  </r>
  <r>
    <x v="16"/>
    <s v="C-IV"/>
    <x v="4"/>
    <x v="2"/>
    <n v="2014"/>
    <s v="2013/14"/>
    <n v="61527"/>
    <n v="148181"/>
    <n v="328686"/>
    <n v="0.995"/>
    <m/>
    <m/>
    <m/>
    <n v="2.35E-2"/>
  </r>
  <r>
    <x v="17"/>
    <s v="C-IV"/>
    <x v="4"/>
    <x v="2"/>
    <n v="2014"/>
    <s v="2013/14"/>
    <n v="10266"/>
    <n v="24283"/>
    <n v="48425"/>
    <n v="0.99099999999999999"/>
    <m/>
    <m/>
    <m/>
    <n v="9.2899999999999996E-2"/>
  </r>
  <r>
    <x v="18"/>
    <s v="C-IV"/>
    <x v="4"/>
    <x v="2"/>
    <n v="2014"/>
    <s v="2013/14"/>
    <n v="5411"/>
    <n v="10808"/>
    <n v="25317"/>
    <n v="0.88929999999999998"/>
    <m/>
    <m/>
    <m/>
    <n v="9.2899999999999996E-2"/>
  </r>
  <r>
    <x v="19"/>
    <s v="C-IV"/>
    <x v="4"/>
    <x v="2"/>
    <n v="2014"/>
    <s v="2013/14"/>
    <n v="1573"/>
    <n v="3242"/>
    <n v="6617"/>
    <n v="0.98409999999999997"/>
    <m/>
    <m/>
    <m/>
    <n v="9.2899999999999996E-2"/>
  </r>
  <r>
    <x v="20"/>
    <s v="LRS"/>
    <x v="4"/>
    <x v="2"/>
    <n v="2014"/>
    <s v="2013/14"/>
    <n v="575276"/>
    <n v="1177608"/>
    <n v="3418654"/>
    <n v="0.96930000000000005"/>
    <m/>
    <m/>
    <m/>
    <n v="2.9600000000000001E-2"/>
  </r>
  <r>
    <x v="21"/>
    <s v="C-IV"/>
    <x v="4"/>
    <x v="2"/>
    <n v="2014"/>
    <s v="2013/14"/>
    <n v="11672"/>
    <n v="29291"/>
    <n v="61425"/>
    <n v="0.98460000000000003"/>
    <m/>
    <m/>
    <m/>
    <n v="9.2899999999999996E-2"/>
  </r>
  <r>
    <x v="22"/>
    <s v="C-IV"/>
    <x v="4"/>
    <x v="2"/>
    <n v="2014"/>
    <s v="2013/14"/>
    <n v="6200"/>
    <n v="10357"/>
    <n v="37022"/>
    <n v="0.94899999999999995"/>
    <m/>
    <m/>
    <m/>
    <n v="9.2899999999999996E-2"/>
  </r>
  <r>
    <x v="23"/>
    <s v="C-IV"/>
    <x v="4"/>
    <x v="2"/>
    <n v="2014"/>
    <s v="2013/14"/>
    <n v="1012"/>
    <n v="2009"/>
    <n v="4262"/>
    <n v="0.84619999999999995"/>
    <m/>
    <m/>
    <m/>
    <n v="9.2899999999999996E-2"/>
  </r>
  <r>
    <x v="24"/>
    <s v="C-IV"/>
    <x v="4"/>
    <x v="2"/>
    <n v="2014"/>
    <s v="2013/14"/>
    <n v="7682"/>
    <n v="14213"/>
    <n v="34394"/>
    <n v="0.98"/>
    <m/>
    <m/>
    <m/>
    <n v="9.2899999999999996E-2"/>
  </r>
  <r>
    <x v="25"/>
    <s v="C-IV"/>
    <x v="4"/>
    <x v="2"/>
    <n v="2014"/>
    <s v="2013/14"/>
    <n v="24222"/>
    <n v="57589"/>
    <n v="117571"/>
    <n v="0.96260000000000001"/>
    <m/>
    <m/>
    <m/>
    <n v="1.14E-2"/>
  </r>
  <r>
    <x v="26"/>
    <s v="C-IV"/>
    <x v="4"/>
    <x v="2"/>
    <n v="2014"/>
    <s v="2013/14"/>
    <n v="461"/>
    <n v="997"/>
    <n v="2716"/>
    <n v="1"/>
    <m/>
    <m/>
    <m/>
    <n v="9.2899999999999996E-2"/>
  </r>
  <r>
    <x v="27"/>
    <s v="C-IV"/>
    <x v="4"/>
    <x v="2"/>
    <n v="2014"/>
    <s v="2013/14"/>
    <n v="604"/>
    <n v="954"/>
    <n v="2936"/>
    <n v="0.97140000000000004"/>
    <m/>
    <m/>
    <m/>
    <n v="9.2899999999999996E-2"/>
  </r>
  <r>
    <x v="28"/>
    <s v="C-IV"/>
    <x v="4"/>
    <x v="2"/>
    <n v="2014"/>
    <s v="2013/14"/>
    <n v="23292"/>
    <n v="53044"/>
    <n v="144338"/>
    <n v="1"/>
    <m/>
    <m/>
    <m/>
    <n v="7.1499999999999994E-2"/>
  </r>
  <r>
    <x v="29"/>
    <s v="C-IV"/>
    <x v="4"/>
    <x v="2"/>
    <n v="2014"/>
    <s v="2013/14"/>
    <n v="3566"/>
    <n v="7461"/>
    <n v="27691"/>
    <n v="0.95950000000000002"/>
    <m/>
    <m/>
    <m/>
    <n v="9.2899999999999996E-2"/>
  </r>
  <r>
    <x v="30"/>
    <s v="C-IV"/>
    <x v="4"/>
    <x v="2"/>
    <n v="2014"/>
    <s v="2013/14"/>
    <n v="4262"/>
    <n v="7919"/>
    <n v="20460"/>
    <n v="0.996"/>
    <m/>
    <m/>
    <m/>
    <n v="9.2899999999999996E-2"/>
  </r>
  <r>
    <x v="31"/>
    <s v="CalWIN"/>
    <x v="4"/>
    <x v="2"/>
    <n v="2014"/>
    <s v="2013/14"/>
    <n v="116215"/>
    <n v="249938"/>
    <n v="748840"/>
    <n v="0.97070000000000001"/>
    <m/>
    <m/>
    <m/>
    <n v="3.1199999999999999E-2"/>
  </r>
  <r>
    <x v="32"/>
    <s v="CalWIN"/>
    <x v="4"/>
    <x v="2"/>
    <n v="2014"/>
    <s v="2013/14"/>
    <n v="9222"/>
    <n v="18488"/>
    <n v="53093"/>
    <n v="0.99739999999999995"/>
    <m/>
    <m/>
    <m/>
    <n v="9.2899999999999996E-2"/>
  </r>
  <r>
    <x v="33"/>
    <s v="C-IV"/>
    <x v="4"/>
    <x v="2"/>
    <n v="2014"/>
    <s v="2013/14"/>
    <n v="986"/>
    <n v="1940"/>
    <n v="4851"/>
    <n v="1"/>
    <m/>
    <m/>
    <m/>
    <n v="9.2899999999999996E-2"/>
  </r>
  <r>
    <x v="34"/>
    <s v="C-IV"/>
    <x v="4"/>
    <x v="2"/>
    <n v="2014"/>
    <s v="2013/14"/>
    <n v="122521"/>
    <n v="286785"/>
    <n v="664276"/>
    <n v="0.99670000000000003"/>
    <m/>
    <m/>
    <m/>
    <n v="3.3700000000000001E-2"/>
  </r>
  <r>
    <x v="35"/>
    <s v="CalWIN"/>
    <x v="4"/>
    <x v="2"/>
    <n v="2014"/>
    <s v="2013/14"/>
    <n v="100205"/>
    <n v="217170"/>
    <n v="465839"/>
    <n v="0.98260000000000003"/>
    <m/>
    <m/>
    <m/>
    <n v="2.5000000000000001E-3"/>
  </r>
  <r>
    <x v="36"/>
    <s v="C-IV"/>
    <x v="4"/>
    <x v="2"/>
    <n v="2014"/>
    <s v="2013/14"/>
    <n v="2739"/>
    <n v="6346"/>
    <n v="15711"/>
    <n v="1"/>
    <m/>
    <m/>
    <m/>
    <n v="9.2899999999999996E-2"/>
  </r>
  <r>
    <x v="37"/>
    <s v="C-IV"/>
    <x v="4"/>
    <x v="2"/>
    <n v="2014"/>
    <s v="2013/14"/>
    <n v="170331"/>
    <n v="388362"/>
    <n v="733296"/>
    <n v="0.99950000000000006"/>
    <m/>
    <m/>
    <m/>
    <n v="1.29E-2"/>
  </r>
  <r>
    <x v="38"/>
    <s v="CalWIN"/>
    <x v="4"/>
    <x v="2"/>
    <n v="2014"/>
    <s v="2013/14"/>
    <n v="132917"/>
    <n v="279176"/>
    <n v="705862"/>
    <n v="0.92910000000000004"/>
    <m/>
    <m/>
    <m/>
    <n v="4.7699999999999999E-2"/>
  </r>
  <r>
    <x v="39"/>
    <s v="CalWIN"/>
    <x v="4"/>
    <x v="2"/>
    <n v="2014"/>
    <s v="2013/14"/>
    <n v="32935"/>
    <n v="51319"/>
    <n v="204922"/>
    <n v="0.96689999999999998"/>
    <m/>
    <m/>
    <m/>
    <n v="4.0099999999999997E-2"/>
  </r>
  <r>
    <x v="40"/>
    <s v="C-IV"/>
    <x v="4"/>
    <x v="2"/>
    <n v="2014"/>
    <s v="2013/14"/>
    <n v="49870"/>
    <n v="117636"/>
    <n v="253146"/>
    <n v="0.9738"/>
    <m/>
    <m/>
    <m/>
    <n v="5.4399999999999997E-2"/>
  </r>
  <r>
    <x v="41"/>
    <s v="CalWIN"/>
    <x v="4"/>
    <x v="2"/>
    <n v="2014"/>
    <s v="2013/14"/>
    <n v="9760"/>
    <n v="18566"/>
    <n v="52252"/>
    <n v="0.97370000000000001"/>
    <m/>
    <m/>
    <m/>
    <n v="9.2899999999999996E-2"/>
  </r>
  <r>
    <x v="42"/>
    <s v="CalWIN"/>
    <x v="4"/>
    <x v="2"/>
    <n v="2014"/>
    <s v="2013/14"/>
    <n v="16081"/>
    <n v="32485"/>
    <n v="130896"/>
    <n v="0.96950000000000003"/>
    <m/>
    <m/>
    <m/>
    <n v="9.2899999999999996E-2"/>
  </r>
  <r>
    <x v="43"/>
    <s v="CalWIN"/>
    <x v="4"/>
    <x v="2"/>
    <n v="2014"/>
    <s v="2013/14"/>
    <n v="16240"/>
    <n v="35963"/>
    <n v="117775"/>
    <n v="0.78010000000000002"/>
    <m/>
    <m/>
    <m/>
    <n v="9.2899999999999996E-2"/>
  </r>
  <r>
    <x v="44"/>
    <s v="CalWIN"/>
    <x v="4"/>
    <x v="2"/>
    <n v="2014"/>
    <s v="2013/14"/>
    <n v="54995"/>
    <n v="113989"/>
    <n v="383805"/>
    <n v="0.97689999999999999"/>
    <m/>
    <m/>
    <m/>
    <n v="2.6200000000000001E-2"/>
  </r>
  <r>
    <x v="45"/>
    <s v="CalWIN"/>
    <x v="4"/>
    <x v="2"/>
    <n v="2014"/>
    <s v="2013/14"/>
    <n v="12812"/>
    <n v="24802"/>
    <n v="65830"/>
    <n v="0.81950000000000001"/>
    <m/>
    <m/>
    <m/>
    <n v="9.2899999999999996E-2"/>
  </r>
  <r>
    <x v="46"/>
    <s v="C-IV"/>
    <x v="4"/>
    <x v="2"/>
    <n v="2014"/>
    <s v="2013/14"/>
    <n v="12581"/>
    <n v="24625"/>
    <n v="56944"/>
    <n v="0.9516"/>
    <m/>
    <m/>
    <m/>
    <n v="9.2899999999999996E-2"/>
  </r>
  <r>
    <x v="47"/>
    <s v="C-IV"/>
    <x v="4"/>
    <x v="2"/>
    <n v="2014"/>
    <s v="2013/14"/>
    <n v="175"/>
    <n v="312"/>
    <n v="732"/>
    <n v="1"/>
    <m/>
    <m/>
    <m/>
    <n v="9.2899999999999996E-2"/>
  </r>
  <r>
    <x v="48"/>
    <s v="C-IV"/>
    <x v="4"/>
    <x v="2"/>
    <n v="2014"/>
    <s v="2013/14"/>
    <n v="3210"/>
    <n v="7030"/>
    <n v="15227"/>
    <n v="1"/>
    <m/>
    <m/>
    <m/>
    <n v="9.2899999999999996E-2"/>
  </r>
  <r>
    <x v="49"/>
    <s v="CalWIN"/>
    <x v="4"/>
    <x v="2"/>
    <n v="2014"/>
    <s v="2013/14"/>
    <n v="22200"/>
    <n v="43723"/>
    <n v="101668"/>
    <n v="0.93220000000000003"/>
    <m/>
    <m/>
    <m/>
    <n v="4.4000000000000003E-3"/>
  </r>
  <r>
    <x v="50"/>
    <s v="CalWIN"/>
    <x v="4"/>
    <x v="2"/>
    <n v="2014"/>
    <s v="2013/14"/>
    <n v="19362"/>
    <n v="35457"/>
    <n v="107205"/>
    <n v="0.83720000000000006"/>
    <m/>
    <m/>
    <m/>
    <n v="9.2899999999999996E-2"/>
  </r>
  <r>
    <x v="51"/>
    <s v="C-IV"/>
    <x v="4"/>
    <x v="2"/>
    <n v="2014"/>
    <s v="2013/14"/>
    <n v="42537"/>
    <n v="92466"/>
    <n v="195201"/>
    <n v="0.9325"/>
    <m/>
    <m/>
    <m/>
    <n v="1.34E-2"/>
  </r>
  <r>
    <x v="52"/>
    <s v="C-IV"/>
    <x v="4"/>
    <x v="2"/>
    <n v="2014"/>
    <s v="2013/14"/>
    <n v="5665"/>
    <n v="13201"/>
    <n v="35176"/>
    <n v="0.97489999999999999"/>
    <m/>
    <m/>
    <m/>
    <n v="9.2899999999999996E-2"/>
  </r>
  <r>
    <x v="53"/>
    <s v="C-IV"/>
    <x v="4"/>
    <x v="2"/>
    <n v="2014"/>
    <s v="2013/14"/>
    <n v="4971"/>
    <n v="11045"/>
    <n v="24218"/>
    <n v="0.96970000000000001"/>
    <m/>
    <m/>
    <m/>
    <n v="9.2899999999999996E-2"/>
  </r>
  <r>
    <x v="54"/>
    <s v="C-IV"/>
    <x v="4"/>
    <x v="2"/>
    <n v="2014"/>
    <s v="2013/14"/>
    <n v="959"/>
    <n v="1790"/>
    <n v="4235"/>
    <n v="1"/>
    <m/>
    <m/>
    <m/>
    <n v="9.2899999999999996E-2"/>
  </r>
  <r>
    <x v="55"/>
    <s v="CalWIN"/>
    <x v="4"/>
    <x v="2"/>
    <n v="2014"/>
    <s v="2013/14"/>
    <n v="51092"/>
    <n v="123978"/>
    <n v="221876"/>
    <n v="1"/>
    <m/>
    <m/>
    <m/>
    <n v="4.6100000000000002E-2"/>
  </r>
  <r>
    <x v="56"/>
    <s v="C-IV"/>
    <x v="4"/>
    <x v="2"/>
    <n v="2014"/>
    <s v="2013/14"/>
    <n v="3049"/>
    <n v="5600"/>
    <n v="13024"/>
    <n v="0.97760000000000002"/>
    <m/>
    <m/>
    <m/>
    <n v="9.2899999999999996E-2"/>
  </r>
  <r>
    <x v="57"/>
    <s v="CalWIN"/>
    <x v="4"/>
    <x v="2"/>
    <n v="2014"/>
    <s v="2013/14"/>
    <n v="35016"/>
    <n v="71846"/>
    <n v="195620"/>
    <n v="0.97450000000000003"/>
    <m/>
    <m/>
    <m/>
    <n v="1.9199999999999998E-2"/>
  </r>
  <r>
    <x v="58"/>
    <s v="CalWIN"/>
    <x v="4"/>
    <x v="2"/>
    <n v="2014"/>
    <s v="2013/14"/>
    <n v="8816"/>
    <n v="18624"/>
    <n v="47403"/>
    <n v="0.8"/>
    <m/>
    <m/>
    <m/>
    <n v="9.2899999999999996E-2"/>
  </r>
  <r>
    <x v="59"/>
    <s v="C-IV"/>
    <x v="4"/>
    <x v="2"/>
    <n v="2014"/>
    <s v="2013/14"/>
    <n v="5992"/>
    <n v="13363"/>
    <n v="27046"/>
    <n v="1"/>
    <m/>
    <m/>
    <m/>
    <n v="9.2899999999999996E-2"/>
  </r>
  <r>
    <x v="0"/>
    <s v="n/a"/>
    <x v="5"/>
    <x v="2"/>
    <n v="2014"/>
    <s v="2013/14"/>
    <m/>
    <m/>
    <m/>
    <m/>
    <m/>
    <m/>
    <n v="0.254"/>
    <n v="5.3999999999999999E-2"/>
  </r>
  <r>
    <x v="1"/>
    <s v="n/a"/>
    <x v="5"/>
    <x v="2"/>
    <n v="2014"/>
    <s v="2013/14"/>
    <n v="2067021"/>
    <n v="4465777"/>
    <n v="11364252"/>
    <n v="0.96870000000000001"/>
    <m/>
    <m/>
    <m/>
    <n v="4.8599999999999997E-2"/>
  </r>
  <r>
    <x v="2"/>
    <s v="CalWIN"/>
    <x v="5"/>
    <x v="2"/>
    <n v="2014"/>
    <s v="2013/14"/>
    <n v="64635"/>
    <n v="127203"/>
    <n v="381831"/>
    <n v="0.88300000000000001"/>
    <m/>
    <m/>
    <m/>
    <n v="3.09E-2"/>
  </r>
  <r>
    <x v="3"/>
    <s v="C-IV"/>
    <x v="5"/>
    <x v="2"/>
    <n v="2014"/>
    <s v="2013/14"/>
    <n v="117"/>
    <n v="195"/>
    <n v="357"/>
    <n v="1"/>
    <m/>
    <m/>
    <m/>
    <n v="8.6400000000000005E-2"/>
  </r>
  <r>
    <x v="4"/>
    <s v="C-IV"/>
    <x v="5"/>
    <x v="2"/>
    <n v="2014"/>
    <s v="2013/14"/>
    <n v="1790"/>
    <n v="3402"/>
    <n v="7090"/>
    <n v="0.97889999999999999"/>
    <m/>
    <m/>
    <m/>
    <n v="8.6400000000000005E-2"/>
  </r>
  <r>
    <x v="5"/>
    <s v="C-IV"/>
    <x v="5"/>
    <x v="2"/>
    <n v="2014"/>
    <s v="2013/14"/>
    <n v="15592"/>
    <n v="31078"/>
    <n v="72975"/>
    <n v="0.92149999999999999"/>
    <m/>
    <m/>
    <m/>
    <n v="8.6400000000000005E-2"/>
  </r>
  <r>
    <x v="6"/>
    <s v="C-IV"/>
    <x v="5"/>
    <x v="2"/>
    <n v="2014"/>
    <s v="2013/14"/>
    <n v="2713"/>
    <n v="5139"/>
    <n v="10416"/>
    <n v="0.99150000000000005"/>
    <m/>
    <m/>
    <m/>
    <n v="8.6400000000000005E-2"/>
  </r>
  <r>
    <x v="7"/>
    <s v="C-IV"/>
    <x v="5"/>
    <x v="2"/>
    <n v="2014"/>
    <s v="2013/14"/>
    <n v="743"/>
    <n v="1771"/>
    <n v="7745"/>
    <n v="0.90239999999999998"/>
    <m/>
    <m/>
    <m/>
    <n v="8.6400000000000005E-2"/>
  </r>
  <r>
    <x v="8"/>
    <s v="CalWIN"/>
    <x v="5"/>
    <x v="2"/>
    <n v="2014"/>
    <s v="2013/14"/>
    <n v="35271"/>
    <n v="76135"/>
    <n v="227125"/>
    <n v="0.9647"/>
    <m/>
    <m/>
    <m/>
    <n v="4.07E-2"/>
  </r>
  <r>
    <x v="9"/>
    <s v="C-IV"/>
    <x v="5"/>
    <x v="2"/>
    <n v="2014"/>
    <s v="2013/14"/>
    <n v="2535"/>
    <n v="5196"/>
    <n v="10538"/>
    <n v="1"/>
    <m/>
    <m/>
    <m/>
    <n v="8.6400000000000005E-2"/>
  </r>
  <r>
    <x v="10"/>
    <s v="C-IV"/>
    <x v="5"/>
    <x v="2"/>
    <n v="2014"/>
    <s v="2013/14"/>
    <n v="6894"/>
    <n v="12516"/>
    <n v="32688"/>
    <n v="0.98150000000000004"/>
    <m/>
    <m/>
    <m/>
    <n v="8.6400000000000005E-2"/>
  </r>
  <r>
    <x v="11"/>
    <s v="CalWIN"/>
    <x v="5"/>
    <x v="2"/>
    <n v="2014"/>
    <s v="2013/14"/>
    <n v="98161"/>
    <n v="230299"/>
    <n v="418906"/>
    <n v="0.96040000000000003"/>
    <m/>
    <m/>
    <m/>
    <n v="2.64E-2"/>
  </r>
  <r>
    <x v="12"/>
    <s v="C-IV"/>
    <x v="5"/>
    <x v="2"/>
    <n v="2014"/>
    <s v="2013/14"/>
    <n v="1516"/>
    <n v="3715"/>
    <n v="10496"/>
    <n v="1"/>
    <m/>
    <m/>
    <m/>
    <n v="8.6400000000000005E-2"/>
  </r>
  <r>
    <x v="13"/>
    <s v="C-IV"/>
    <x v="5"/>
    <x v="2"/>
    <n v="2014"/>
    <s v="2013/14"/>
    <n v="10320"/>
    <n v="18766"/>
    <n v="43439"/>
    <n v="0.9929"/>
    <m/>
    <m/>
    <m/>
    <n v="8.6400000000000005E-2"/>
  </r>
  <r>
    <x v="14"/>
    <s v="C-IV"/>
    <x v="5"/>
    <x v="2"/>
    <n v="2014"/>
    <s v="2013/14"/>
    <n v="15667"/>
    <n v="39609"/>
    <n v="80528"/>
    <n v="0.92979999999999996"/>
    <m/>
    <m/>
    <m/>
    <n v="8.6400000000000005E-2"/>
  </r>
  <r>
    <x v="15"/>
    <s v="C-IV"/>
    <x v="5"/>
    <x v="2"/>
    <n v="2014"/>
    <s v="2013/14"/>
    <n v="1073"/>
    <n v="2131"/>
    <n v="5030"/>
    <n v="1"/>
    <m/>
    <m/>
    <m/>
    <n v="8.6400000000000005E-2"/>
  </r>
  <r>
    <x v="16"/>
    <s v="C-IV"/>
    <x v="5"/>
    <x v="2"/>
    <n v="2014"/>
    <s v="2013/14"/>
    <n v="61625"/>
    <n v="147925"/>
    <n v="333430"/>
    <n v="0.99370000000000003"/>
    <m/>
    <m/>
    <m/>
    <n v="2.2200000000000001E-2"/>
  </r>
  <r>
    <x v="17"/>
    <s v="C-IV"/>
    <x v="5"/>
    <x v="2"/>
    <n v="2014"/>
    <s v="2013/14"/>
    <n v="10215"/>
    <n v="24118"/>
    <n v="49037"/>
    <n v="0.98719999999999997"/>
    <m/>
    <m/>
    <m/>
    <n v="8.6400000000000005E-2"/>
  </r>
  <r>
    <x v="18"/>
    <s v="C-IV"/>
    <x v="5"/>
    <x v="2"/>
    <n v="2014"/>
    <s v="2013/14"/>
    <n v="5457"/>
    <n v="10958"/>
    <n v="25693"/>
    <n v="0.83919999999999995"/>
    <m/>
    <m/>
    <m/>
    <n v="8.6400000000000005E-2"/>
  </r>
  <r>
    <x v="19"/>
    <s v="C-IV"/>
    <x v="5"/>
    <x v="2"/>
    <n v="2014"/>
    <s v="2013/14"/>
    <n v="1559"/>
    <n v="3226"/>
    <n v="6660"/>
    <n v="0.85140000000000005"/>
    <m/>
    <m/>
    <m/>
    <n v="8.6400000000000005E-2"/>
  </r>
  <r>
    <x v="20"/>
    <s v="LRS"/>
    <x v="5"/>
    <x v="2"/>
    <n v="2014"/>
    <s v="2013/14"/>
    <n v="579436"/>
    <n v="1183724"/>
    <n v="3456075"/>
    <n v="0.97209999999999996"/>
    <m/>
    <m/>
    <m/>
    <n v="4.9099999999999998E-2"/>
  </r>
  <r>
    <x v="21"/>
    <s v="C-IV"/>
    <x v="5"/>
    <x v="2"/>
    <n v="2014"/>
    <s v="2013/14"/>
    <n v="11624"/>
    <n v="29170"/>
    <n v="62225"/>
    <n v="0.99750000000000005"/>
    <m/>
    <m/>
    <m/>
    <n v="8.6400000000000005E-2"/>
  </r>
  <r>
    <x v="22"/>
    <s v="C-IV"/>
    <x v="5"/>
    <x v="2"/>
    <n v="2014"/>
    <s v="2013/14"/>
    <n v="6180"/>
    <n v="10286"/>
    <n v="37328"/>
    <n v="0.9839"/>
    <m/>
    <m/>
    <m/>
    <n v="8.6400000000000005E-2"/>
  </r>
  <r>
    <x v="23"/>
    <s v="C-IV"/>
    <x v="5"/>
    <x v="2"/>
    <n v="2014"/>
    <s v="2013/14"/>
    <n v="1025"/>
    <n v="2027"/>
    <n v="4288"/>
    <n v="0.81130000000000002"/>
    <m/>
    <m/>
    <m/>
    <n v="8.6400000000000005E-2"/>
  </r>
  <r>
    <x v="24"/>
    <s v="C-IV"/>
    <x v="5"/>
    <x v="2"/>
    <n v="2014"/>
    <s v="2013/14"/>
    <n v="7646"/>
    <n v="14185"/>
    <n v="34680"/>
    <n v="0.99399999999999999"/>
    <m/>
    <m/>
    <m/>
    <n v="8.6400000000000005E-2"/>
  </r>
  <r>
    <x v="25"/>
    <s v="C-IV"/>
    <x v="5"/>
    <x v="2"/>
    <n v="2014"/>
    <s v="2013/14"/>
    <n v="24286"/>
    <n v="57592"/>
    <n v="119316"/>
    <n v="0.97989999999999999"/>
    <m/>
    <m/>
    <m/>
    <n v="1.21E-2"/>
  </r>
  <r>
    <x v="26"/>
    <s v="C-IV"/>
    <x v="5"/>
    <x v="2"/>
    <n v="2014"/>
    <s v="2013/14"/>
    <n v="465"/>
    <n v="996"/>
    <n v="2765"/>
    <n v="0.92310000000000003"/>
    <m/>
    <m/>
    <m/>
    <n v="8.6400000000000005E-2"/>
  </r>
  <r>
    <x v="27"/>
    <s v="C-IV"/>
    <x v="5"/>
    <x v="2"/>
    <n v="2014"/>
    <s v="2013/14"/>
    <n v="554"/>
    <n v="898"/>
    <n v="3002"/>
    <n v="0.9778"/>
    <m/>
    <m/>
    <m/>
    <n v="8.6400000000000005E-2"/>
  </r>
  <r>
    <x v="28"/>
    <s v="C-IV"/>
    <x v="5"/>
    <x v="2"/>
    <n v="2014"/>
    <s v="2013/14"/>
    <n v="22309"/>
    <n v="50580"/>
    <n v="145783"/>
    <n v="1"/>
    <m/>
    <m/>
    <m/>
    <n v="7.9399999999999998E-2"/>
  </r>
  <r>
    <x v="29"/>
    <s v="C-IV"/>
    <x v="5"/>
    <x v="2"/>
    <n v="2014"/>
    <s v="2013/14"/>
    <n v="3530"/>
    <n v="7375"/>
    <n v="27974"/>
    <n v="0.98040000000000005"/>
    <m/>
    <m/>
    <m/>
    <n v="8.6400000000000005E-2"/>
  </r>
  <r>
    <x v="30"/>
    <s v="C-IV"/>
    <x v="5"/>
    <x v="2"/>
    <n v="2014"/>
    <s v="2013/14"/>
    <n v="4277"/>
    <n v="7915"/>
    <n v="20663"/>
    <n v="0.99570000000000003"/>
    <m/>
    <m/>
    <m/>
    <n v="8.6400000000000005E-2"/>
  </r>
  <r>
    <x v="31"/>
    <s v="CalWIN"/>
    <x v="5"/>
    <x v="2"/>
    <n v="2014"/>
    <s v="2013/14"/>
    <n v="117085"/>
    <n v="271022"/>
    <n v="759019"/>
    <n v="0.97019999999999995"/>
    <m/>
    <m/>
    <m/>
    <n v="3.2000000000000001E-2"/>
  </r>
  <r>
    <x v="32"/>
    <s v="CalWIN"/>
    <x v="5"/>
    <x v="2"/>
    <n v="2014"/>
    <s v="2013/14"/>
    <n v="9277"/>
    <n v="18543"/>
    <n v="53969"/>
    <n v="0.99180000000000001"/>
    <m/>
    <m/>
    <m/>
    <n v="8.6400000000000005E-2"/>
  </r>
  <r>
    <x v="33"/>
    <s v="C-IV"/>
    <x v="5"/>
    <x v="2"/>
    <n v="2014"/>
    <s v="2013/14"/>
    <n v="970"/>
    <n v="1890"/>
    <n v="4925"/>
    <n v="0.97499999999999998"/>
    <m/>
    <m/>
    <m/>
    <n v="8.6400000000000005E-2"/>
  </r>
  <r>
    <x v="34"/>
    <s v="C-IV"/>
    <x v="5"/>
    <x v="2"/>
    <n v="2014"/>
    <s v="2013/14"/>
    <n v="123420"/>
    <n v="288117"/>
    <n v="675019"/>
    <n v="0.99570000000000003"/>
    <m/>
    <m/>
    <m/>
    <n v="3.49E-2"/>
  </r>
  <r>
    <x v="35"/>
    <s v="CalWIN"/>
    <x v="5"/>
    <x v="2"/>
    <n v="2014"/>
    <s v="2013/14"/>
    <n v="101074"/>
    <n v="217298"/>
    <n v="473172"/>
    <n v="0.98519999999999996"/>
    <m/>
    <m/>
    <m/>
    <n v="3.0000000000000001E-3"/>
  </r>
  <r>
    <x v="36"/>
    <s v="C-IV"/>
    <x v="5"/>
    <x v="2"/>
    <n v="2014"/>
    <s v="2013/14"/>
    <n v="2707"/>
    <n v="6237"/>
    <n v="15891"/>
    <n v="1"/>
    <m/>
    <m/>
    <m/>
    <n v="8.6400000000000005E-2"/>
  </r>
  <r>
    <x v="37"/>
    <s v="C-IV"/>
    <x v="5"/>
    <x v="2"/>
    <n v="2014"/>
    <s v="2013/14"/>
    <n v="171326"/>
    <n v="389933"/>
    <n v="744380"/>
    <n v="0.99950000000000006"/>
    <m/>
    <m/>
    <m/>
    <n v="1.72E-2"/>
  </r>
  <r>
    <x v="38"/>
    <s v="CalWIN"/>
    <x v="5"/>
    <x v="2"/>
    <n v="2014"/>
    <s v="2013/14"/>
    <n v="134592"/>
    <n v="301343"/>
    <n v="716677"/>
    <n v="0.9264"/>
    <m/>
    <m/>
    <m/>
    <n v="4.36E-2"/>
  </r>
  <r>
    <x v="39"/>
    <s v="CalWIN"/>
    <x v="5"/>
    <x v="2"/>
    <n v="2014"/>
    <s v="2013/14"/>
    <n v="33145"/>
    <n v="54198"/>
    <n v="207141"/>
    <n v="0.96209999999999996"/>
    <m/>
    <m/>
    <m/>
    <n v="4.9099999999999998E-2"/>
  </r>
  <r>
    <x v="40"/>
    <s v="C-IV"/>
    <x v="5"/>
    <x v="2"/>
    <n v="2014"/>
    <s v="2013/14"/>
    <n v="50043"/>
    <n v="117661"/>
    <n v="256760"/>
    <n v="0.98540000000000005"/>
    <m/>
    <m/>
    <m/>
    <n v="5.3800000000000001E-2"/>
  </r>
  <r>
    <x v="41"/>
    <s v="CalWIN"/>
    <x v="5"/>
    <x v="2"/>
    <n v="2014"/>
    <s v="2013/14"/>
    <n v="9717"/>
    <n v="18262"/>
    <n v="53135"/>
    <n v="0.96679999999999999"/>
    <m/>
    <m/>
    <m/>
    <n v="8.6400000000000005E-2"/>
  </r>
  <r>
    <x v="42"/>
    <s v="CalWIN"/>
    <x v="5"/>
    <x v="2"/>
    <n v="2014"/>
    <s v="2013/14"/>
    <n v="16169"/>
    <n v="32596"/>
    <n v="132975"/>
    <n v="0.97399999999999998"/>
    <m/>
    <m/>
    <m/>
    <n v="8.6400000000000005E-2"/>
  </r>
  <r>
    <x v="43"/>
    <s v="CalWIN"/>
    <x v="5"/>
    <x v="2"/>
    <n v="2014"/>
    <s v="2013/14"/>
    <n v="16003"/>
    <n v="35176"/>
    <n v="118893"/>
    <n v="0.91459999999999997"/>
    <m/>
    <m/>
    <m/>
    <n v="8.6400000000000005E-2"/>
  </r>
  <r>
    <x v="44"/>
    <s v="CalWIN"/>
    <x v="5"/>
    <x v="2"/>
    <n v="2014"/>
    <s v="2013/14"/>
    <n v="55270"/>
    <n v="113657"/>
    <n v="388250"/>
    <n v="0.97650000000000003"/>
    <m/>
    <m/>
    <m/>
    <n v="2.7300000000000001E-2"/>
  </r>
  <r>
    <x v="45"/>
    <s v="CalWIN"/>
    <x v="5"/>
    <x v="2"/>
    <n v="2014"/>
    <s v="2013/14"/>
    <n v="12630"/>
    <n v="24295"/>
    <n v="66561"/>
    <n v="0.84789999999999999"/>
    <m/>
    <m/>
    <m/>
    <n v="8.6400000000000005E-2"/>
  </r>
  <r>
    <x v="46"/>
    <s v="C-IV"/>
    <x v="5"/>
    <x v="2"/>
    <n v="2014"/>
    <s v="2013/14"/>
    <n v="12696"/>
    <n v="24720"/>
    <n v="57738"/>
    <n v="0.98640000000000005"/>
    <m/>
    <m/>
    <m/>
    <n v="8.6400000000000005E-2"/>
  </r>
  <r>
    <x v="47"/>
    <s v="C-IV"/>
    <x v="5"/>
    <x v="2"/>
    <n v="2014"/>
    <s v="2013/14"/>
    <n v="171"/>
    <n v="305"/>
    <n v="736"/>
    <n v="1"/>
    <m/>
    <m/>
    <m/>
    <n v="8.6400000000000005E-2"/>
  </r>
  <r>
    <x v="48"/>
    <s v="C-IV"/>
    <x v="5"/>
    <x v="2"/>
    <n v="2014"/>
    <s v="2013/14"/>
    <n v="3218"/>
    <n v="6993"/>
    <n v="15403"/>
    <n v="1"/>
    <m/>
    <m/>
    <m/>
    <n v="8.6400000000000005E-2"/>
  </r>
  <r>
    <x v="49"/>
    <s v="CalWIN"/>
    <x v="5"/>
    <x v="2"/>
    <n v="2014"/>
    <s v="2013/14"/>
    <n v="22321"/>
    <n v="43621"/>
    <n v="103179"/>
    <n v="0.93659999999999999"/>
    <m/>
    <m/>
    <m/>
    <n v="9.7000000000000003E-3"/>
  </r>
  <r>
    <x v="50"/>
    <s v="CalWIN"/>
    <x v="5"/>
    <x v="2"/>
    <n v="2014"/>
    <s v="2013/14"/>
    <n v="19312"/>
    <n v="35290"/>
    <n v="108416"/>
    <n v="0.84130000000000005"/>
    <m/>
    <m/>
    <m/>
    <n v="8.6400000000000005E-2"/>
  </r>
  <r>
    <x v="51"/>
    <s v="C-IV"/>
    <x v="5"/>
    <x v="2"/>
    <n v="2014"/>
    <s v="2013/14"/>
    <n v="42838"/>
    <n v="92837"/>
    <n v="198100"/>
    <n v="0.93600000000000005"/>
    <m/>
    <m/>
    <m/>
    <n v="1.66E-2"/>
  </r>
  <r>
    <x v="52"/>
    <s v="C-IV"/>
    <x v="5"/>
    <x v="2"/>
    <n v="2014"/>
    <s v="2013/14"/>
    <n v="5660"/>
    <n v="13173"/>
    <n v="35457"/>
    <n v="0.98799999999999999"/>
    <m/>
    <m/>
    <m/>
    <n v="8.6400000000000005E-2"/>
  </r>
  <r>
    <x v="53"/>
    <s v="C-IV"/>
    <x v="5"/>
    <x v="2"/>
    <n v="2014"/>
    <s v="2013/14"/>
    <n v="4996"/>
    <n v="11142"/>
    <n v="24651"/>
    <n v="0.98229999999999995"/>
    <m/>
    <m/>
    <m/>
    <n v="8.6400000000000005E-2"/>
  </r>
  <r>
    <x v="54"/>
    <s v="C-IV"/>
    <x v="5"/>
    <x v="2"/>
    <n v="2014"/>
    <s v="2013/14"/>
    <n v="969"/>
    <n v="1790"/>
    <n v="4275"/>
    <n v="0.98250000000000004"/>
    <m/>
    <m/>
    <m/>
    <n v="8.6400000000000005E-2"/>
  </r>
  <r>
    <x v="55"/>
    <s v="CalWIN"/>
    <x v="5"/>
    <x v="2"/>
    <n v="2014"/>
    <s v="2013/14"/>
    <n v="51229"/>
    <n v="123111"/>
    <n v="224551"/>
    <n v="0.99539999999999995"/>
    <m/>
    <m/>
    <m/>
    <n v="4.65E-2"/>
  </r>
  <r>
    <x v="56"/>
    <s v="C-IV"/>
    <x v="5"/>
    <x v="2"/>
    <n v="2014"/>
    <s v="2013/14"/>
    <n v="3041"/>
    <n v="5591"/>
    <n v="13157"/>
    <n v="0.92410000000000003"/>
    <m/>
    <m/>
    <m/>
    <n v="8.6400000000000005E-2"/>
  </r>
  <r>
    <x v="57"/>
    <s v="CalWIN"/>
    <x v="5"/>
    <x v="2"/>
    <n v="2014"/>
    <s v="2013/14"/>
    <n v="35085"/>
    <n v="76985"/>
    <n v="198359"/>
    <n v="0.97570000000000001"/>
    <m/>
    <m/>
    <m/>
    <n v="3.2099999999999997E-2"/>
  </r>
  <r>
    <x v="58"/>
    <s v="CalWIN"/>
    <x v="5"/>
    <x v="2"/>
    <n v="2014"/>
    <s v="2013/14"/>
    <n v="8848"/>
    <n v="18487"/>
    <n v="47989"/>
    <n v="0.88929999999999998"/>
    <m/>
    <m/>
    <m/>
    <n v="8.6400000000000005E-2"/>
  </r>
  <r>
    <x v="59"/>
    <s v="C-IV"/>
    <x v="5"/>
    <x v="2"/>
    <n v="2014"/>
    <s v="2013/14"/>
    <n v="5994"/>
    <n v="13374"/>
    <n v="27391"/>
    <n v="1"/>
    <m/>
    <m/>
    <m/>
    <n v="8.6400000000000005E-2"/>
  </r>
  <r>
    <x v="0"/>
    <s v="n/a"/>
    <x v="6"/>
    <x v="2"/>
    <n v="2014"/>
    <s v="2014/15"/>
    <m/>
    <m/>
    <m/>
    <m/>
    <m/>
    <m/>
    <n v="0.254"/>
    <n v="5.3999999999999999E-2"/>
  </r>
  <r>
    <x v="1"/>
    <s v="n/a"/>
    <x v="6"/>
    <x v="2"/>
    <n v="2014"/>
    <s v="2014/15"/>
    <n v="2070802"/>
    <n v="4476030"/>
    <n v="11522700"/>
    <n v="0.97030000000000005"/>
    <m/>
    <m/>
    <m/>
    <n v="4.8899999999999999E-2"/>
  </r>
  <r>
    <x v="2"/>
    <s v="CalWIN"/>
    <x v="6"/>
    <x v="2"/>
    <n v="2014"/>
    <s v="2014/15"/>
    <n v="64020"/>
    <n v="125434"/>
    <n v="385839"/>
    <n v="0.88429999999999997"/>
    <m/>
    <m/>
    <m/>
    <n v="3.1099999999999999E-2"/>
  </r>
  <r>
    <x v="3"/>
    <s v="C-IV"/>
    <x v="6"/>
    <x v="2"/>
    <n v="2014"/>
    <s v="2014/15"/>
    <n v="114"/>
    <n v="194"/>
    <n v="373"/>
    <n v="1"/>
    <m/>
    <m/>
    <m/>
    <n v="8.3199999999999996E-2"/>
  </r>
  <r>
    <x v="4"/>
    <s v="C-IV"/>
    <x v="6"/>
    <x v="2"/>
    <n v="2014"/>
    <s v="2014/15"/>
    <n v="1770"/>
    <n v="3373"/>
    <n v="7169"/>
    <n v="1"/>
    <m/>
    <m/>
    <m/>
    <n v="8.3199999999999996E-2"/>
  </r>
  <r>
    <x v="5"/>
    <s v="C-IV"/>
    <x v="6"/>
    <x v="2"/>
    <n v="2014"/>
    <s v="2014/15"/>
    <n v="15571"/>
    <n v="31036"/>
    <n v="74088"/>
    <n v="0.93730000000000002"/>
    <m/>
    <m/>
    <m/>
    <n v="8.3199999999999996E-2"/>
  </r>
  <r>
    <x v="6"/>
    <s v="C-IV"/>
    <x v="6"/>
    <x v="2"/>
    <n v="2014"/>
    <s v="2014/15"/>
    <n v="2768"/>
    <n v="5231"/>
    <n v="10630"/>
    <n v="1"/>
    <m/>
    <m/>
    <m/>
    <n v="8.3199999999999996E-2"/>
  </r>
  <r>
    <x v="7"/>
    <s v="C-IV"/>
    <x v="6"/>
    <x v="2"/>
    <n v="2014"/>
    <s v="2014/15"/>
    <n v="725"/>
    <n v="1722"/>
    <n v="7828"/>
    <n v="0.81820000000000004"/>
    <m/>
    <m/>
    <m/>
    <n v="8.3199999999999996E-2"/>
  </r>
  <r>
    <x v="8"/>
    <s v="CalWIN"/>
    <x v="6"/>
    <x v="2"/>
    <n v="2014"/>
    <s v="2014/15"/>
    <n v="35280"/>
    <n v="76061"/>
    <n v="230794"/>
    <n v="0.93459999999999999"/>
    <m/>
    <m/>
    <m/>
    <n v="3.8699999999999998E-2"/>
  </r>
  <r>
    <x v="9"/>
    <s v="C-IV"/>
    <x v="6"/>
    <x v="2"/>
    <n v="2014"/>
    <s v="2014/15"/>
    <n v="2545"/>
    <n v="5227"/>
    <n v="10685"/>
    <n v="0.99099999999999999"/>
    <m/>
    <m/>
    <m/>
    <n v="8.3199999999999996E-2"/>
  </r>
  <r>
    <x v="10"/>
    <s v="C-IV"/>
    <x v="6"/>
    <x v="2"/>
    <n v="2014"/>
    <s v="2014/15"/>
    <n v="6871"/>
    <n v="12479"/>
    <n v="33247"/>
    <n v="0.99509999999999998"/>
    <m/>
    <m/>
    <m/>
    <n v="8.3199999999999996E-2"/>
  </r>
  <r>
    <x v="11"/>
    <s v="CalWIN"/>
    <x v="6"/>
    <x v="2"/>
    <n v="2014"/>
    <s v="2014/15"/>
    <n v="94285"/>
    <n v="224430"/>
    <n v="424179"/>
    <n v="0.94799999999999995"/>
    <m/>
    <m/>
    <m/>
    <n v="2.69E-2"/>
  </r>
  <r>
    <x v="12"/>
    <s v="C-IV"/>
    <x v="6"/>
    <x v="2"/>
    <n v="2014"/>
    <s v="2014/15"/>
    <n v="1514"/>
    <n v="3697"/>
    <n v="10646"/>
    <n v="1"/>
    <m/>
    <m/>
    <m/>
    <n v="8.3199999999999996E-2"/>
  </r>
  <r>
    <x v="13"/>
    <s v="C-IV"/>
    <x v="6"/>
    <x v="2"/>
    <n v="2014"/>
    <s v="2014/15"/>
    <n v="10547"/>
    <n v="19098"/>
    <n v="44044"/>
    <n v="0.99339999999999995"/>
    <m/>
    <m/>
    <m/>
    <n v="8.3199999999999996E-2"/>
  </r>
  <r>
    <x v="14"/>
    <s v="C-IV"/>
    <x v="6"/>
    <x v="2"/>
    <n v="2014"/>
    <s v="2014/15"/>
    <n v="15936"/>
    <n v="40394"/>
    <n v="81516"/>
    <n v="0.91479999999999995"/>
    <m/>
    <m/>
    <m/>
    <n v="8.3199999999999996E-2"/>
  </r>
  <r>
    <x v="15"/>
    <s v="C-IV"/>
    <x v="6"/>
    <x v="2"/>
    <n v="2014"/>
    <s v="2014/15"/>
    <n v="1068"/>
    <n v="2149"/>
    <n v="5083"/>
    <n v="0.9839"/>
    <m/>
    <m/>
    <m/>
    <n v="8.3199999999999996E-2"/>
  </r>
  <r>
    <x v="16"/>
    <s v="C-IV"/>
    <x v="6"/>
    <x v="2"/>
    <n v="2014"/>
    <s v="2014/15"/>
    <n v="61918"/>
    <n v="148150"/>
    <n v="338323"/>
    <n v="0.99450000000000005"/>
    <m/>
    <m/>
    <m/>
    <n v="2.0199999999999999E-2"/>
  </r>
  <r>
    <x v="17"/>
    <s v="C-IV"/>
    <x v="6"/>
    <x v="2"/>
    <n v="2014"/>
    <s v="2014/15"/>
    <n v="10210"/>
    <n v="24002"/>
    <n v="49772"/>
    <n v="0.99399999999999999"/>
    <m/>
    <m/>
    <m/>
    <n v="8.3199999999999996E-2"/>
  </r>
  <r>
    <x v="18"/>
    <s v="C-IV"/>
    <x v="6"/>
    <x v="2"/>
    <n v="2014"/>
    <s v="2014/15"/>
    <n v="5525"/>
    <n v="11036"/>
    <n v="26143"/>
    <n v="0.88260000000000005"/>
    <m/>
    <m/>
    <m/>
    <n v="8.3199999999999996E-2"/>
  </r>
  <r>
    <x v="19"/>
    <s v="C-IV"/>
    <x v="6"/>
    <x v="2"/>
    <n v="2014"/>
    <s v="2014/15"/>
    <n v="1536"/>
    <n v="3168"/>
    <n v="6751"/>
    <n v="0.93830000000000002"/>
    <m/>
    <m/>
    <m/>
    <n v="8.3199999999999996E-2"/>
  </r>
  <r>
    <x v="20"/>
    <s v="LRS"/>
    <x v="6"/>
    <x v="2"/>
    <n v="2014"/>
    <s v="2014/15"/>
    <n v="585696"/>
    <n v="1193453"/>
    <n v="3502479"/>
    <n v="0.97240000000000004"/>
    <m/>
    <m/>
    <m/>
    <n v="4.4600000000000001E-2"/>
  </r>
  <r>
    <x v="21"/>
    <s v="C-IV"/>
    <x v="6"/>
    <x v="2"/>
    <n v="2014"/>
    <s v="2014/15"/>
    <n v="11507"/>
    <n v="28885"/>
    <n v="62796"/>
    <n v="0.99560000000000004"/>
    <m/>
    <m/>
    <m/>
    <n v="8.3199999999999996E-2"/>
  </r>
  <r>
    <x v="22"/>
    <s v="C-IV"/>
    <x v="6"/>
    <x v="2"/>
    <n v="2014"/>
    <s v="2014/15"/>
    <n v="6216"/>
    <n v="10397"/>
    <n v="37870"/>
    <n v="0.9778"/>
    <m/>
    <m/>
    <m/>
    <n v="8.3199999999999996E-2"/>
  </r>
  <r>
    <x v="23"/>
    <s v="C-IV"/>
    <x v="6"/>
    <x v="2"/>
    <n v="2014"/>
    <s v="2014/15"/>
    <n v="1005"/>
    <n v="1974"/>
    <n v="4350"/>
    <n v="0.8649"/>
    <m/>
    <m/>
    <m/>
    <n v="8.3199999999999996E-2"/>
  </r>
  <r>
    <x v="24"/>
    <s v="C-IV"/>
    <x v="6"/>
    <x v="2"/>
    <n v="2014"/>
    <s v="2014/15"/>
    <n v="7569"/>
    <n v="14007"/>
    <n v="35146"/>
    <n v="0.99460000000000004"/>
    <m/>
    <m/>
    <m/>
    <n v="8.3199999999999996E-2"/>
  </r>
  <r>
    <x v="25"/>
    <s v="C-IV"/>
    <x v="6"/>
    <x v="2"/>
    <n v="2014"/>
    <s v="2014/15"/>
    <n v="24370"/>
    <n v="57733"/>
    <n v="121205"/>
    <n v="0.98280000000000001"/>
    <m/>
    <m/>
    <m/>
    <n v="1.14E-2"/>
  </r>
  <r>
    <x v="26"/>
    <s v="C-IV"/>
    <x v="6"/>
    <x v="2"/>
    <n v="2014"/>
    <s v="2014/15"/>
    <n v="467"/>
    <n v="1001"/>
    <n v="2810"/>
    <n v="1"/>
    <m/>
    <m/>
    <m/>
    <n v="8.3199999999999996E-2"/>
  </r>
  <r>
    <x v="27"/>
    <s v="C-IV"/>
    <x v="6"/>
    <x v="2"/>
    <n v="2014"/>
    <s v="2014/15"/>
    <n v="522"/>
    <n v="855"/>
    <n v="3043"/>
    <n v="0.90629999999999999"/>
    <m/>
    <m/>
    <m/>
    <n v="8.3199999999999996E-2"/>
  </r>
  <r>
    <x v="28"/>
    <s v="C-IV"/>
    <x v="6"/>
    <x v="2"/>
    <n v="2014"/>
    <s v="2014/15"/>
    <n v="21758"/>
    <n v="49132"/>
    <n v="147840"/>
    <n v="1"/>
    <m/>
    <m/>
    <m/>
    <n v="7.8899999999999998E-2"/>
  </r>
  <r>
    <x v="29"/>
    <s v="C-IV"/>
    <x v="6"/>
    <x v="2"/>
    <n v="2014"/>
    <s v="2014/15"/>
    <n v="3525"/>
    <n v="7324"/>
    <n v="28296"/>
    <n v="0.98309999999999997"/>
    <m/>
    <m/>
    <m/>
    <n v="8.3199999999999996E-2"/>
  </r>
  <r>
    <x v="30"/>
    <s v="C-IV"/>
    <x v="6"/>
    <x v="2"/>
    <n v="2014"/>
    <s v="2014/15"/>
    <n v="4221"/>
    <n v="7804"/>
    <n v="21021"/>
    <n v="0.99"/>
    <m/>
    <m/>
    <m/>
    <n v="8.3199999999999996E-2"/>
  </r>
  <r>
    <x v="31"/>
    <s v="CalWIN"/>
    <x v="6"/>
    <x v="2"/>
    <n v="2014"/>
    <s v="2014/15"/>
    <n v="117235"/>
    <n v="270245"/>
    <n v="769984"/>
    <n v="0.98160000000000003"/>
    <m/>
    <m/>
    <m/>
    <n v="3.3099999999999997E-2"/>
  </r>
  <r>
    <x v="32"/>
    <s v="CalWIN"/>
    <x v="6"/>
    <x v="2"/>
    <n v="2014"/>
    <s v="2014/15"/>
    <n v="9206"/>
    <n v="18455"/>
    <n v="54883"/>
    <n v="0.98080000000000001"/>
    <m/>
    <m/>
    <m/>
    <n v="8.3199999999999996E-2"/>
  </r>
  <r>
    <x v="33"/>
    <s v="C-IV"/>
    <x v="6"/>
    <x v="2"/>
    <n v="2014"/>
    <s v="2014/15"/>
    <n v="956"/>
    <n v="1793"/>
    <n v="5012"/>
    <n v="1"/>
    <m/>
    <m/>
    <m/>
    <n v="8.3199999999999996E-2"/>
  </r>
  <r>
    <x v="34"/>
    <s v="C-IV"/>
    <x v="6"/>
    <x v="2"/>
    <n v="2014"/>
    <s v="2014/15"/>
    <n v="124316"/>
    <n v="289618"/>
    <n v="688240"/>
    <n v="0.99680000000000002"/>
    <m/>
    <m/>
    <m/>
    <n v="3.5099999999999999E-2"/>
  </r>
  <r>
    <x v="35"/>
    <s v="CalWIN"/>
    <x v="6"/>
    <x v="2"/>
    <n v="2014"/>
    <s v="2014/15"/>
    <n v="101502"/>
    <n v="217077"/>
    <n v="478025"/>
    <n v="0.98939999999999995"/>
    <m/>
    <m/>
    <m/>
    <n v="2.7000000000000001E-3"/>
  </r>
  <r>
    <x v="36"/>
    <s v="C-IV"/>
    <x v="6"/>
    <x v="2"/>
    <n v="2014"/>
    <s v="2014/15"/>
    <n v="2710"/>
    <n v="6169"/>
    <n v="16037"/>
    <n v="1"/>
    <m/>
    <m/>
    <m/>
    <n v="8.3199999999999996E-2"/>
  </r>
  <r>
    <x v="37"/>
    <s v="C-IV"/>
    <x v="6"/>
    <x v="2"/>
    <n v="2014"/>
    <s v="2014/15"/>
    <n v="172721"/>
    <n v="392265"/>
    <n v="753314"/>
    <n v="0.99980000000000002"/>
    <m/>
    <m/>
    <m/>
    <n v="1.66E-2"/>
  </r>
  <r>
    <x v="38"/>
    <s v="CalWIN"/>
    <x v="6"/>
    <x v="2"/>
    <n v="2014"/>
    <s v="2014/15"/>
    <n v="134694"/>
    <n v="300896"/>
    <n v="729603"/>
    <n v="0.93530000000000002"/>
    <m/>
    <m/>
    <m/>
    <n v="4.36E-2"/>
  </r>
  <r>
    <x v="39"/>
    <s v="CalWIN"/>
    <x v="6"/>
    <x v="2"/>
    <n v="2014"/>
    <s v="2014/15"/>
    <n v="32961"/>
    <n v="53900"/>
    <n v="209774"/>
    <n v="0.97719999999999996"/>
    <m/>
    <m/>
    <m/>
    <n v="6.7100000000000007E-2"/>
  </r>
  <r>
    <x v="40"/>
    <s v="C-IV"/>
    <x v="6"/>
    <x v="2"/>
    <n v="2014"/>
    <s v="2014/15"/>
    <n v="50358"/>
    <n v="118029"/>
    <n v="260342"/>
    <n v="0.97960000000000003"/>
    <m/>
    <m/>
    <m/>
    <n v="4.6300000000000001E-2"/>
  </r>
  <r>
    <x v="41"/>
    <s v="CalWIN"/>
    <x v="6"/>
    <x v="2"/>
    <n v="2014"/>
    <s v="2014/15"/>
    <n v="9573"/>
    <n v="17983"/>
    <n v="53777"/>
    <n v="0.97370000000000001"/>
    <m/>
    <m/>
    <m/>
    <n v="8.3199999999999996E-2"/>
  </r>
  <r>
    <x v="42"/>
    <s v="CalWIN"/>
    <x v="6"/>
    <x v="2"/>
    <n v="2014"/>
    <s v="2014/15"/>
    <n v="16060"/>
    <n v="32208"/>
    <n v="135634"/>
    <n v="0.97270000000000001"/>
    <m/>
    <m/>
    <m/>
    <n v="8.3199999999999996E-2"/>
  </r>
  <r>
    <x v="43"/>
    <s v="CalWIN"/>
    <x v="6"/>
    <x v="2"/>
    <n v="2014"/>
    <s v="2014/15"/>
    <n v="15674"/>
    <n v="34497"/>
    <n v="119699"/>
    <n v="0.87470000000000003"/>
    <m/>
    <m/>
    <m/>
    <n v="8.3199999999999996E-2"/>
  </r>
  <r>
    <x v="44"/>
    <s v="CalWIN"/>
    <x v="6"/>
    <x v="2"/>
    <n v="2014"/>
    <s v="2014/15"/>
    <n v="55307"/>
    <n v="113439"/>
    <n v="393512"/>
    <n v="0.97219999999999995"/>
    <m/>
    <m/>
    <m/>
    <n v="2.76E-2"/>
  </r>
  <r>
    <x v="45"/>
    <s v="CalWIN"/>
    <x v="6"/>
    <x v="2"/>
    <n v="2014"/>
    <s v="2014/15"/>
    <n v="12402"/>
    <n v="23719"/>
    <n v="67380"/>
    <n v="0.87239999999999995"/>
    <m/>
    <m/>
    <m/>
    <n v="8.3199999999999996E-2"/>
  </r>
  <r>
    <x v="46"/>
    <s v="C-IV"/>
    <x v="6"/>
    <x v="2"/>
    <n v="2014"/>
    <s v="2014/15"/>
    <n v="12720"/>
    <n v="24671"/>
    <n v="58659"/>
    <n v="0.97199999999999998"/>
    <m/>
    <m/>
    <m/>
    <n v="8.3199999999999996E-2"/>
  </r>
  <r>
    <x v="47"/>
    <s v="C-IV"/>
    <x v="6"/>
    <x v="2"/>
    <n v="2014"/>
    <s v="2014/15"/>
    <n v="163"/>
    <n v="294"/>
    <n v="738"/>
    <n v="1"/>
    <m/>
    <m/>
    <m/>
    <n v="8.3199999999999996E-2"/>
  </r>
  <r>
    <x v="48"/>
    <s v="C-IV"/>
    <x v="6"/>
    <x v="2"/>
    <n v="2014"/>
    <s v="2014/15"/>
    <n v="3184"/>
    <n v="6907"/>
    <n v="15580"/>
    <n v="1"/>
    <m/>
    <m/>
    <m/>
    <n v="8.3199999999999996E-2"/>
  </r>
  <r>
    <x v="49"/>
    <s v="CalWIN"/>
    <x v="6"/>
    <x v="2"/>
    <n v="2014"/>
    <s v="2014/15"/>
    <n v="22292"/>
    <n v="43531"/>
    <n v="104846"/>
    <n v="0.9405"/>
    <m/>
    <m/>
    <m/>
    <n v="1.0699999999999999E-2"/>
  </r>
  <r>
    <x v="50"/>
    <s v="CalWIN"/>
    <x v="6"/>
    <x v="2"/>
    <n v="2014"/>
    <s v="2014/15"/>
    <n v="19304"/>
    <n v="34951"/>
    <n v="109966"/>
    <n v="0.89690000000000003"/>
    <m/>
    <m/>
    <m/>
    <n v="8.3199999999999996E-2"/>
  </r>
  <r>
    <x v="51"/>
    <s v="C-IV"/>
    <x v="6"/>
    <x v="2"/>
    <n v="2014"/>
    <s v="2014/15"/>
    <n v="42873"/>
    <n v="92778"/>
    <n v="201431"/>
    <n v="0.96489999999999998"/>
    <m/>
    <m/>
    <m/>
    <n v="1.78E-2"/>
  </r>
  <r>
    <x v="52"/>
    <s v="C-IV"/>
    <x v="6"/>
    <x v="2"/>
    <n v="2014"/>
    <s v="2014/15"/>
    <n v="5623"/>
    <n v="13083"/>
    <n v="36283"/>
    <n v="0.9889"/>
    <m/>
    <m/>
    <m/>
    <n v="8.3199999999999996E-2"/>
  </r>
  <r>
    <x v="53"/>
    <s v="C-IV"/>
    <x v="6"/>
    <x v="2"/>
    <n v="2014"/>
    <s v="2014/15"/>
    <n v="5009"/>
    <n v="11155"/>
    <n v="24957"/>
    <n v="0.93610000000000004"/>
    <m/>
    <m/>
    <m/>
    <n v="8.3199999999999996E-2"/>
  </r>
  <r>
    <x v="54"/>
    <s v="C-IV"/>
    <x v="6"/>
    <x v="2"/>
    <n v="2014"/>
    <s v="2014/15"/>
    <n v="1001"/>
    <n v="1838"/>
    <n v="4344"/>
    <n v="1"/>
    <m/>
    <m/>
    <m/>
    <n v="8.3199999999999996E-2"/>
  </r>
  <r>
    <x v="55"/>
    <s v="CalWIN"/>
    <x v="6"/>
    <x v="2"/>
    <n v="2014"/>
    <s v="2014/15"/>
    <n v="50975"/>
    <n v="132774"/>
    <n v="227229"/>
    <n v="0.99109999999999998"/>
    <m/>
    <m/>
    <m/>
    <n v="4.3400000000000001E-2"/>
  </r>
  <r>
    <x v="56"/>
    <s v="C-IV"/>
    <x v="6"/>
    <x v="2"/>
    <n v="2014"/>
    <s v="2014/15"/>
    <n v="3009"/>
    <n v="5556"/>
    <n v="13332"/>
    <n v="0.95420000000000005"/>
    <m/>
    <m/>
    <m/>
    <n v="8.3199999999999996E-2"/>
  </r>
  <r>
    <x v="57"/>
    <s v="CalWIN"/>
    <x v="6"/>
    <x v="2"/>
    <n v="2014"/>
    <s v="2014/15"/>
    <n v="35024"/>
    <n v="77031"/>
    <n v="199668"/>
    <n v="0.97660000000000002"/>
    <m/>
    <m/>
    <m/>
    <n v="3.2099999999999997E-2"/>
  </r>
  <r>
    <x v="58"/>
    <s v="CalWIN"/>
    <x v="6"/>
    <x v="2"/>
    <n v="2014"/>
    <s v="2014/15"/>
    <n v="8865"/>
    <n v="18273"/>
    <n v="48764"/>
    <n v="0.81589999999999996"/>
    <m/>
    <m/>
    <m/>
    <n v="8.3199999999999996E-2"/>
  </r>
  <r>
    <x v="59"/>
    <s v="C-IV"/>
    <x v="6"/>
    <x v="2"/>
    <n v="2014"/>
    <s v="2014/15"/>
    <n v="6026"/>
    <n v="13449"/>
    <n v="27721"/>
    <n v="1"/>
    <m/>
    <m/>
    <m/>
    <n v="8.3199999999999996E-2"/>
  </r>
  <r>
    <x v="0"/>
    <s v="n/a"/>
    <x v="7"/>
    <x v="2"/>
    <n v="2014"/>
    <s v="2014/15"/>
    <m/>
    <m/>
    <m/>
    <m/>
    <m/>
    <m/>
    <n v="0.254"/>
    <n v="5.3999999999999999E-2"/>
  </r>
  <r>
    <x v="1"/>
    <s v="n/a"/>
    <x v="7"/>
    <x v="2"/>
    <n v="2014"/>
    <s v="2014/15"/>
    <n v="2087058"/>
    <n v="4485400"/>
    <n v="11670969"/>
    <n v="0.96960000000000002"/>
    <m/>
    <m/>
    <m/>
    <n v="4.8800000000000003E-2"/>
  </r>
  <r>
    <x v="2"/>
    <s v="CalWIN"/>
    <x v="7"/>
    <x v="2"/>
    <n v="2014"/>
    <s v="2014/15"/>
    <n v="63835"/>
    <n v="126032"/>
    <n v="389814"/>
    <n v="0.87390000000000001"/>
    <m/>
    <m/>
    <m/>
    <n v="3.5700000000000003E-2"/>
  </r>
  <r>
    <x v="3"/>
    <s v="C-IV"/>
    <x v="7"/>
    <x v="2"/>
    <n v="2014"/>
    <s v="2014/15"/>
    <n v="111"/>
    <n v="187"/>
    <n v="374"/>
    <n v="1"/>
    <m/>
    <m/>
    <m/>
    <n v="7.4700000000000003E-2"/>
  </r>
  <r>
    <x v="4"/>
    <s v="C-IV"/>
    <x v="7"/>
    <x v="2"/>
    <n v="2014"/>
    <s v="2014/15"/>
    <n v="1760"/>
    <n v="3360"/>
    <n v="7237"/>
    <n v="0.9859"/>
    <m/>
    <m/>
    <m/>
    <n v="7.4700000000000003E-2"/>
  </r>
  <r>
    <x v="5"/>
    <s v="C-IV"/>
    <x v="7"/>
    <x v="2"/>
    <n v="2014"/>
    <s v="2014/15"/>
    <n v="15694"/>
    <n v="31161"/>
    <n v="75030"/>
    <n v="0.94420000000000004"/>
    <m/>
    <m/>
    <m/>
    <n v="7.4700000000000003E-2"/>
  </r>
  <r>
    <x v="6"/>
    <s v="C-IV"/>
    <x v="7"/>
    <x v="2"/>
    <n v="2014"/>
    <s v="2014/15"/>
    <n v="2802"/>
    <n v="5277"/>
    <n v="10778"/>
    <n v="1"/>
    <m/>
    <m/>
    <m/>
    <n v="7.4700000000000003E-2"/>
  </r>
  <r>
    <x v="7"/>
    <s v="C-IV"/>
    <x v="7"/>
    <x v="2"/>
    <n v="2014"/>
    <s v="2014/15"/>
    <n v="709"/>
    <n v="1665"/>
    <n v="7929"/>
    <n v="0.8"/>
    <m/>
    <m/>
    <m/>
    <n v="7.4700000000000003E-2"/>
  </r>
  <r>
    <x v="8"/>
    <s v="CalWIN"/>
    <x v="7"/>
    <x v="2"/>
    <n v="2014"/>
    <s v="2014/15"/>
    <n v="35409"/>
    <n v="76960"/>
    <n v="234462"/>
    <n v="0.95279999999999998"/>
    <m/>
    <m/>
    <m/>
    <n v="3.6999999999999998E-2"/>
  </r>
  <r>
    <x v="9"/>
    <s v="C-IV"/>
    <x v="7"/>
    <x v="2"/>
    <n v="2014"/>
    <s v="2014/15"/>
    <n v="2541"/>
    <n v="5229"/>
    <n v="10711"/>
    <n v="1"/>
    <m/>
    <m/>
    <m/>
    <n v="7.4700000000000003E-2"/>
  </r>
  <r>
    <x v="10"/>
    <s v="C-IV"/>
    <x v="7"/>
    <x v="2"/>
    <n v="2014"/>
    <s v="2014/15"/>
    <n v="6851"/>
    <n v="12440"/>
    <n v="33673"/>
    <n v="1"/>
    <m/>
    <m/>
    <m/>
    <n v="7.4700000000000003E-2"/>
  </r>
  <r>
    <x v="11"/>
    <s v="CalWIN"/>
    <x v="7"/>
    <x v="2"/>
    <n v="2014"/>
    <s v="2014/15"/>
    <n v="94482"/>
    <n v="224317"/>
    <n v="428557"/>
    <n v="0.92179999999999995"/>
    <m/>
    <m/>
    <m/>
    <n v="2.3300000000000001E-2"/>
  </r>
  <r>
    <x v="12"/>
    <s v="C-IV"/>
    <x v="7"/>
    <x v="2"/>
    <n v="2014"/>
    <s v="2014/15"/>
    <n v="1495"/>
    <n v="3636"/>
    <n v="10760"/>
    <n v="1"/>
    <m/>
    <m/>
    <m/>
    <n v="7.4700000000000003E-2"/>
  </r>
  <r>
    <x v="13"/>
    <s v="C-IV"/>
    <x v="7"/>
    <x v="2"/>
    <n v="2014"/>
    <s v="2014/15"/>
    <n v="10698"/>
    <n v="19231"/>
    <n v="44561"/>
    <n v="0.9909"/>
    <m/>
    <m/>
    <m/>
    <n v="7.4700000000000003E-2"/>
  </r>
  <r>
    <x v="14"/>
    <s v="C-IV"/>
    <x v="7"/>
    <x v="2"/>
    <n v="2014"/>
    <s v="2014/15"/>
    <n v="16119"/>
    <n v="40874"/>
    <n v="82313"/>
    <n v="0.94299999999999995"/>
    <m/>
    <m/>
    <m/>
    <n v="7.4700000000000003E-2"/>
  </r>
  <r>
    <x v="15"/>
    <s v="C-IV"/>
    <x v="7"/>
    <x v="2"/>
    <n v="2014"/>
    <s v="2014/15"/>
    <n v="1061"/>
    <n v="2135"/>
    <n v="5188"/>
    <n v="0.98180000000000001"/>
    <m/>
    <m/>
    <m/>
    <n v="7.4700000000000003E-2"/>
  </r>
  <r>
    <x v="16"/>
    <s v="C-IV"/>
    <x v="7"/>
    <x v="2"/>
    <n v="2014"/>
    <s v="2014/15"/>
    <n v="62018"/>
    <n v="148300"/>
    <n v="343087"/>
    <n v="0.99650000000000005"/>
    <m/>
    <m/>
    <m/>
    <n v="1.67E-2"/>
  </r>
  <r>
    <x v="17"/>
    <s v="C-IV"/>
    <x v="7"/>
    <x v="2"/>
    <n v="2014"/>
    <s v="2014/15"/>
    <n v="10206"/>
    <n v="23991"/>
    <n v="50289"/>
    <n v="1"/>
    <m/>
    <m/>
    <m/>
    <n v="7.4700000000000003E-2"/>
  </r>
  <r>
    <x v="18"/>
    <s v="C-IV"/>
    <x v="7"/>
    <x v="2"/>
    <n v="2014"/>
    <s v="2014/15"/>
    <n v="5596"/>
    <n v="11152"/>
    <n v="26600"/>
    <n v="0.94930000000000003"/>
    <m/>
    <m/>
    <m/>
    <n v="7.4700000000000003E-2"/>
  </r>
  <r>
    <x v="19"/>
    <s v="C-IV"/>
    <x v="7"/>
    <x v="2"/>
    <n v="2014"/>
    <s v="2014/15"/>
    <n v="1543"/>
    <n v="3179"/>
    <n v="6841"/>
    <n v="0.86899999999999999"/>
    <m/>
    <m/>
    <m/>
    <n v="7.4700000000000003E-2"/>
  </r>
  <r>
    <x v="20"/>
    <s v="LRS"/>
    <x v="7"/>
    <x v="2"/>
    <n v="2014"/>
    <s v="2014/15"/>
    <n v="594539"/>
    <n v="1206481"/>
    <n v="3551370"/>
    <n v="0.96709999999999996"/>
    <m/>
    <m/>
    <m/>
    <n v="4.7600000000000003E-2"/>
  </r>
  <r>
    <x v="21"/>
    <s v="C-IV"/>
    <x v="7"/>
    <x v="2"/>
    <n v="2014"/>
    <s v="2014/15"/>
    <n v="11563"/>
    <n v="28930"/>
    <n v="63820"/>
    <n v="0.98340000000000005"/>
    <m/>
    <m/>
    <m/>
    <n v="7.4700000000000003E-2"/>
  </r>
  <r>
    <x v="22"/>
    <s v="C-IV"/>
    <x v="7"/>
    <x v="2"/>
    <n v="2014"/>
    <s v="2014/15"/>
    <n v="6237"/>
    <n v="10393"/>
    <n v="38442"/>
    <n v="0.97060000000000002"/>
    <m/>
    <m/>
    <m/>
    <n v="7.4700000000000003E-2"/>
  </r>
  <r>
    <x v="23"/>
    <s v="C-IV"/>
    <x v="7"/>
    <x v="2"/>
    <n v="2014"/>
    <s v="2014/15"/>
    <n v="1011"/>
    <n v="1980"/>
    <n v="4393"/>
    <n v="0.83330000000000004"/>
    <m/>
    <m/>
    <m/>
    <n v="7.4700000000000003E-2"/>
  </r>
  <r>
    <x v="24"/>
    <s v="C-IV"/>
    <x v="7"/>
    <x v="2"/>
    <n v="2014"/>
    <s v="2014/15"/>
    <n v="7459"/>
    <n v="13838"/>
    <n v="35677"/>
    <n v="0.98799999999999999"/>
    <m/>
    <m/>
    <m/>
    <n v="7.4700000000000003E-2"/>
  </r>
  <r>
    <x v="25"/>
    <s v="C-IV"/>
    <x v="7"/>
    <x v="2"/>
    <n v="2014"/>
    <s v="2014/15"/>
    <n v="24398"/>
    <n v="57747"/>
    <n v="123068"/>
    <n v="0.98799999999999999"/>
    <m/>
    <m/>
    <m/>
    <n v="1.2500000000000001E-2"/>
  </r>
  <r>
    <x v="26"/>
    <s v="C-IV"/>
    <x v="7"/>
    <x v="2"/>
    <n v="2014"/>
    <s v="2014/15"/>
    <n v="481"/>
    <n v="1047"/>
    <n v="2825"/>
    <n v="0.96430000000000005"/>
    <m/>
    <m/>
    <m/>
    <n v="7.4700000000000003E-2"/>
  </r>
  <r>
    <x v="27"/>
    <s v="C-IV"/>
    <x v="7"/>
    <x v="2"/>
    <n v="2014"/>
    <s v="2014/15"/>
    <n v="471"/>
    <n v="794"/>
    <n v="3068"/>
    <n v="0.95830000000000004"/>
    <m/>
    <m/>
    <m/>
    <n v="7.4700000000000003E-2"/>
  </r>
  <r>
    <x v="28"/>
    <s v="C-IV"/>
    <x v="7"/>
    <x v="2"/>
    <n v="2014"/>
    <s v="2014/15"/>
    <n v="21227"/>
    <n v="47761"/>
    <n v="150320"/>
    <n v="1"/>
    <m/>
    <m/>
    <m/>
    <n v="8.0600000000000005E-2"/>
  </r>
  <r>
    <x v="29"/>
    <s v="C-IV"/>
    <x v="7"/>
    <x v="2"/>
    <n v="2014"/>
    <s v="2014/15"/>
    <n v="3498"/>
    <n v="7286"/>
    <n v="28593"/>
    <n v="0.97009999999999996"/>
    <m/>
    <m/>
    <m/>
    <n v="7.4700000000000003E-2"/>
  </r>
  <r>
    <x v="30"/>
    <s v="C-IV"/>
    <x v="7"/>
    <x v="2"/>
    <n v="2014"/>
    <s v="2014/15"/>
    <n v="4183"/>
    <n v="7692"/>
    <n v="21343"/>
    <n v="0.98470000000000002"/>
    <m/>
    <m/>
    <m/>
    <n v="7.4700000000000003E-2"/>
  </r>
  <r>
    <x v="31"/>
    <s v="CalWIN"/>
    <x v="7"/>
    <x v="2"/>
    <n v="2014"/>
    <s v="2014/15"/>
    <n v="117473"/>
    <n v="271367"/>
    <n v="773744"/>
    <n v="0.98340000000000005"/>
    <m/>
    <m/>
    <m/>
    <n v="3.3300000000000003E-2"/>
  </r>
  <r>
    <x v="32"/>
    <s v="CalWIN"/>
    <x v="7"/>
    <x v="2"/>
    <n v="2014"/>
    <s v="2014/15"/>
    <n v="9361"/>
    <n v="18581"/>
    <n v="55827"/>
    <n v="0.99450000000000005"/>
    <m/>
    <m/>
    <m/>
    <n v="7.4700000000000003E-2"/>
  </r>
  <r>
    <x v="33"/>
    <s v="C-IV"/>
    <x v="7"/>
    <x v="2"/>
    <n v="2014"/>
    <s v="2014/15"/>
    <n v="962"/>
    <n v="1884"/>
    <n v="5088"/>
    <n v="0.98550000000000004"/>
    <m/>
    <m/>
    <m/>
    <n v="7.4700000000000003E-2"/>
  </r>
  <r>
    <x v="34"/>
    <s v="C-IV"/>
    <x v="7"/>
    <x v="2"/>
    <n v="2014"/>
    <s v="2014/15"/>
    <n v="125528"/>
    <n v="292114"/>
    <n v="701303"/>
    <n v="0.995"/>
    <m/>
    <m/>
    <m/>
    <n v="3.7999999999999999E-2"/>
  </r>
  <r>
    <x v="35"/>
    <s v="CalWIN"/>
    <x v="7"/>
    <x v="2"/>
    <n v="2014"/>
    <s v="2014/15"/>
    <n v="102650"/>
    <n v="219596"/>
    <n v="482309"/>
    <n v="0.99009999999999998"/>
    <m/>
    <m/>
    <m/>
    <n v="2.3E-3"/>
  </r>
  <r>
    <x v="36"/>
    <s v="C-IV"/>
    <x v="7"/>
    <x v="2"/>
    <n v="2014"/>
    <s v="2014/15"/>
    <n v="2718"/>
    <n v="6172"/>
    <n v="16278"/>
    <n v="1"/>
    <m/>
    <m/>
    <m/>
    <n v="7.4700000000000003E-2"/>
  </r>
  <r>
    <x v="37"/>
    <s v="C-IV"/>
    <x v="7"/>
    <x v="2"/>
    <n v="2014"/>
    <s v="2014/15"/>
    <n v="174601"/>
    <n v="396223"/>
    <n v="762138"/>
    <n v="0.99990000000000001"/>
    <m/>
    <m/>
    <m/>
    <n v="1.66E-2"/>
  </r>
  <r>
    <x v="38"/>
    <s v="CalWIN"/>
    <x v="7"/>
    <x v="2"/>
    <n v="2014"/>
    <s v="2014/15"/>
    <n v="135615"/>
    <n v="281485"/>
    <n v="743379"/>
    <n v="0.93759999999999999"/>
    <m/>
    <m/>
    <m/>
    <n v="4.0899999999999999E-2"/>
  </r>
  <r>
    <x v="39"/>
    <s v="CalWIN"/>
    <x v="7"/>
    <x v="2"/>
    <n v="2014"/>
    <s v="2014/15"/>
    <n v="33160"/>
    <n v="54386"/>
    <n v="210794"/>
    <n v="0.96660000000000001"/>
    <m/>
    <m/>
    <m/>
    <n v="7.1800000000000003E-2"/>
  </r>
  <r>
    <x v="40"/>
    <s v="C-IV"/>
    <x v="7"/>
    <x v="2"/>
    <n v="2014"/>
    <s v="2014/15"/>
    <n v="50489"/>
    <n v="118282"/>
    <n v="263380"/>
    <n v="0.97709999999999997"/>
    <m/>
    <m/>
    <m/>
    <n v="4.4400000000000002E-2"/>
  </r>
  <r>
    <x v="41"/>
    <s v="CalWIN"/>
    <x v="7"/>
    <x v="2"/>
    <n v="2014"/>
    <s v="2014/15"/>
    <n v="9498"/>
    <n v="17891"/>
    <n v="54375"/>
    <n v="0.96250000000000002"/>
    <m/>
    <m/>
    <m/>
    <n v="7.4700000000000003E-2"/>
  </r>
  <r>
    <x v="42"/>
    <s v="CalWIN"/>
    <x v="7"/>
    <x v="2"/>
    <n v="2014"/>
    <s v="2014/15"/>
    <n v="16013"/>
    <n v="32069"/>
    <n v="137438"/>
    <n v="0.97470000000000001"/>
    <m/>
    <m/>
    <m/>
    <n v="7.4700000000000003E-2"/>
  </r>
  <r>
    <x v="43"/>
    <s v="CalWIN"/>
    <x v="7"/>
    <x v="2"/>
    <n v="2014"/>
    <s v="2014/15"/>
    <n v="15866"/>
    <n v="34880"/>
    <n v="120690"/>
    <n v="0.9264"/>
    <m/>
    <m/>
    <m/>
    <n v="7.4700000000000003E-2"/>
  </r>
  <r>
    <x v="44"/>
    <s v="CalWIN"/>
    <x v="7"/>
    <x v="2"/>
    <n v="2014"/>
    <s v="2014/15"/>
    <n v="55790"/>
    <n v="114549"/>
    <n v="398740"/>
    <n v="0.98060000000000003"/>
    <m/>
    <m/>
    <m/>
    <n v="2.64E-2"/>
  </r>
  <r>
    <x v="45"/>
    <s v="CalWIN"/>
    <x v="7"/>
    <x v="2"/>
    <n v="2014"/>
    <s v="2014/15"/>
    <n v="12218"/>
    <n v="23245"/>
    <n v="68520"/>
    <n v="0.8931"/>
    <m/>
    <m/>
    <m/>
    <n v="7.4700000000000003E-2"/>
  </r>
  <r>
    <x v="46"/>
    <s v="C-IV"/>
    <x v="7"/>
    <x v="2"/>
    <n v="2014"/>
    <s v="2014/15"/>
    <n v="12864"/>
    <n v="24920"/>
    <n v="59613"/>
    <n v="0.9698"/>
    <m/>
    <m/>
    <m/>
    <n v="7.4700000000000003E-2"/>
  </r>
  <r>
    <x v="47"/>
    <s v="C-IV"/>
    <x v="7"/>
    <x v="2"/>
    <n v="2014"/>
    <s v="2014/15"/>
    <n v="163"/>
    <n v="292"/>
    <n v="740"/>
    <n v="1"/>
    <m/>
    <m/>
    <m/>
    <n v="7.4700000000000003E-2"/>
  </r>
  <r>
    <x v="48"/>
    <s v="C-IV"/>
    <x v="7"/>
    <x v="2"/>
    <n v="2014"/>
    <s v="2014/15"/>
    <n v="3189"/>
    <n v="6885"/>
    <n v="15762"/>
    <n v="1"/>
    <m/>
    <m/>
    <m/>
    <n v="7.4700000000000003E-2"/>
  </r>
  <r>
    <x v="49"/>
    <s v="CalWIN"/>
    <x v="7"/>
    <x v="2"/>
    <n v="2014"/>
    <s v="2014/15"/>
    <n v="22498"/>
    <n v="44005"/>
    <n v="106472"/>
    <n v="0.92869999999999997"/>
    <m/>
    <m/>
    <m/>
    <n v="1.1599999999999999E-2"/>
  </r>
  <r>
    <x v="50"/>
    <s v="CalWIN"/>
    <x v="7"/>
    <x v="2"/>
    <n v="2014"/>
    <s v="2014/15"/>
    <n v="19452"/>
    <n v="35367"/>
    <n v="111825"/>
    <n v="0.92800000000000005"/>
    <m/>
    <m/>
    <m/>
    <n v="7.4700000000000003E-2"/>
  </r>
  <r>
    <x v="51"/>
    <s v="C-IV"/>
    <x v="7"/>
    <x v="2"/>
    <n v="2014"/>
    <s v="2014/15"/>
    <n v="42886"/>
    <n v="92707"/>
    <n v="204666"/>
    <n v="0.9768"/>
    <m/>
    <m/>
    <m/>
    <n v="1.5800000000000002E-2"/>
  </r>
  <r>
    <x v="52"/>
    <s v="C-IV"/>
    <x v="7"/>
    <x v="2"/>
    <n v="2014"/>
    <s v="2014/15"/>
    <n v="5653"/>
    <n v="13099"/>
    <n v="36722"/>
    <n v="0.98580000000000001"/>
    <m/>
    <m/>
    <m/>
    <n v="7.4700000000000003E-2"/>
  </r>
  <r>
    <x v="53"/>
    <s v="C-IV"/>
    <x v="7"/>
    <x v="2"/>
    <n v="2014"/>
    <s v="2014/15"/>
    <n v="4975"/>
    <n v="11022"/>
    <n v="25192"/>
    <n v="0.96879999999999999"/>
    <m/>
    <m/>
    <m/>
    <n v="7.4700000000000003E-2"/>
  </r>
  <r>
    <x v="54"/>
    <s v="C-IV"/>
    <x v="7"/>
    <x v="2"/>
    <n v="2014"/>
    <s v="2014/15"/>
    <n v="1015"/>
    <n v="1854"/>
    <n v="4404"/>
    <n v="0.98360000000000003"/>
    <m/>
    <m/>
    <m/>
    <n v="7.4700000000000003E-2"/>
  </r>
  <r>
    <x v="55"/>
    <s v="CalWIN"/>
    <x v="7"/>
    <x v="2"/>
    <n v="2014"/>
    <s v="2014/15"/>
    <n v="51122"/>
    <n v="134191"/>
    <n v="228123"/>
    <n v="0.98860000000000003"/>
    <m/>
    <m/>
    <m/>
    <n v="3.95E-2"/>
  </r>
  <r>
    <x v="56"/>
    <s v="C-IV"/>
    <x v="7"/>
    <x v="2"/>
    <n v="2014"/>
    <s v="2014/15"/>
    <n v="3006"/>
    <n v="5537"/>
    <n v="13391"/>
    <n v="0.93100000000000005"/>
    <m/>
    <m/>
    <m/>
    <n v="7.4700000000000003E-2"/>
  </r>
  <r>
    <x v="57"/>
    <s v="CalWIN"/>
    <x v="7"/>
    <x v="2"/>
    <n v="2014"/>
    <s v="2014/15"/>
    <n v="35266"/>
    <n v="77613"/>
    <n v="201348"/>
    <n v="0.98050000000000004"/>
    <m/>
    <m/>
    <m/>
    <n v="3.2300000000000002E-2"/>
  </r>
  <r>
    <x v="58"/>
    <s v="CalWIN"/>
    <x v="7"/>
    <x v="2"/>
    <n v="2014"/>
    <s v="2014/15"/>
    <n v="8985"/>
    <n v="18635"/>
    <n v="49662"/>
    <n v="0.90820000000000001"/>
    <m/>
    <m/>
    <m/>
    <n v="7.4700000000000003E-2"/>
  </r>
  <r>
    <x v="59"/>
    <s v="C-IV"/>
    <x v="7"/>
    <x v="2"/>
    <n v="2014"/>
    <s v="2014/15"/>
    <n v="6045"/>
    <n v="13474"/>
    <n v="27923"/>
    <n v="1"/>
    <m/>
    <m/>
    <m/>
    <n v="7.4700000000000003E-2"/>
  </r>
  <r>
    <x v="0"/>
    <s v="n/a"/>
    <x v="8"/>
    <x v="2"/>
    <n v="2014"/>
    <s v="2014/15"/>
    <m/>
    <m/>
    <m/>
    <m/>
    <m/>
    <m/>
    <n v="0.254"/>
    <n v="5.3999999999999999E-2"/>
  </r>
  <r>
    <x v="1"/>
    <s v="n/a"/>
    <x v="8"/>
    <x v="2"/>
    <n v="2014"/>
    <s v="2014/15"/>
    <n v="2085940"/>
    <n v="4475930"/>
    <n v="11777439"/>
    <n v="0.96640000000000004"/>
    <m/>
    <m/>
    <m/>
    <n v="5.11E-2"/>
  </r>
  <r>
    <x v="2"/>
    <s v="CalWIN"/>
    <x v="8"/>
    <x v="2"/>
    <n v="2014"/>
    <s v="2014/15"/>
    <n v="63346"/>
    <n v="124584"/>
    <n v="393082"/>
    <n v="0.87350000000000005"/>
    <m/>
    <m/>
    <m/>
    <n v="4.0099999999999997E-2"/>
  </r>
  <r>
    <x v="3"/>
    <s v="C-IV"/>
    <x v="8"/>
    <x v="2"/>
    <n v="2014"/>
    <s v="2014/15"/>
    <n v="114"/>
    <n v="187"/>
    <n v="368"/>
    <n v="1"/>
    <m/>
    <m/>
    <m/>
    <n v="7.85E-2"/>
  </r>
  <r>
    <x v="4"/>
    <s v="C-IV"/>
    <x v="8"/>
    <x v="2"/>
    <n v="2014"/>
    <s v="2014/15"/>
    <n v="1740"/>
    <n v="3334"/>
    <n v="7291"/>
    <n v="0.94569999999999999"/>
    <m/>
    <m/>
    <m/>
    <n v="7.85E-2"/>
  </r>
  <r>
    <x v="5"/>
    <s v="C-IV"/>
    <x v="8"/>
    <x v="2"/>
    <n v="2014"/>
    <s v="2014/15"/>
    <n v="15732"/>
    <n v="31145"/>
    <n v="75909"/>
    <n v="0.89949999999999997"/>
    <m/>
    <m/>
    <m/>
    <n v="7.85E-2"/>
  </r>
  <r>
    <x v="6"/>
    <s v="C-IV"/>
    <x v="8"/>
    <x v="2"/>
    <n v="2014"/>
    <s v="2014/15"/>
    <n v="2844"/>
    <n v="5349"/>
    <n v="10922"/>
    <n v="0.99239999999999995"/>
    <m/>
    <m/>
    <m/>
    <n v="7.85E-2"/>
  </r>
  <r>
    <x v="7"/>
    <s v="C-IV"/>
    <x v="8"/>
    <x v="2"/>
    <n v="2014"/>
    <s v="2014/15"/>
    <n v="694"/>
    <n v="1645"/>
    <n v="7944"/>
    <n v="0.625"/>
    <m/>
    <m/>
    <m/>
    <n v="7.85E-2"/>
  </r>
  <r>
    <x v="8"/>
    <s v="CalWIN"/>
    <x v="8"/>
    <x v="2"/>
    <n v="2014"/>
    <s v="2014/15"/>
    <n v="35470"/>
    <n v="76636"/>
    <n v="238194"/>
    <n v="0.91710000000000003"/>
    <m/>
    <m/>
    <m/>
    <n v="3.8199999999999998E-2"/>
  </r>
  <r>
    <x v="9"/>
    <s v="C-IV"/>
    <x v="8"/>
    <x v="2"/>
    <n v="2014"/>
    <s v="2014/15"/>
    <n v="2532"/>
    <n v="5224"/>
    <n v="10744"/>
    <n v="1"/>
    <m/>
    <m/>
    <m/>
    <n v="7.85E-2"/>
  </r>
  <r>
    <x v="10"/>
    <s v="C-IV"/>
    <x v="8"/>
    <x v="2"/>
    <n v="2014"/>
    <s v="2014/15"/>
    <n v="6895"/>
    <n v="12486"/>
    <n v="33940"/>
    <n v="1"/>
    <m/>
    <m/>
    <m/>
    <n v="7.85E-2"/>
  </r>
  <r>
    <x v="11"/>
    <s v="CalWIN"/>
    <x v="8"/>
    <x v="2"/>
    <n v="2014"/>
    <s v="2014/15"/>
    <n v="94350"/>
    <n v="223815"/>
    <n v="432046"/>
    <n v="0.96289999999999998"/>
    <m/>
    <m/>
    <m/>
    <n v="2.12E-2"/>
  </r>
  <r>
    <x v="12"/>
    <s v="C-IV"/>
    <x v="8"/>
    <x v="2"/>
    <n v="2014"/>
    <s v="2014/15"/>
    <n v="1495"/>
    <n v="3628"/>
    <n v="10863"/>
    <n v="1"/>
    <m/>
    <m/>
    <m/>
    <n v="7.85E-2"/>
  </r>
  <r>
    <x v="13"/>
    <s v="C-IV"/>
    <x v="8"/>
    <x v="2"/>
    <n v="2014"/>
    <s v="2014/15"/>
    <n v="10835"/>
    <n v="19410"/>
    <n v="45076"/>
    <n v="0.99490000000000001"/>
    <m/>
    <m/>
    <m/>
    <n v="7.85E-2"/>
  </r>
  <r>
    <x v="14"/>
    <s v="C-IV"/>
    <x v="8"/>
    <x v="2"/>
    <n v="2014"/>
    <s v="2014/15"/>
    <n v="16319"/>
    <n v="41364"/>
    <n v="82989"/>
    <n v="0.93520000000000003"/>
    <m/>
    <m/>
    <m/>
    <n v="7.85E-2"/>
  </r>
  <r>
    <x v="15"/>
    <s v="C-IV"/>
    <x v="8"/>
    <x v="2"/>
    <n v="2014"/>
    <s v="2014/15"/>
    <n v="1052"/>
    <n v="2126"/>
    <n v="5239"/>
    <n v="1"/>
    <m/>
    <m/>
    <m/>
    <n v="7.85E-2"/>
  </r>
  <r>
    <x v="16"/>
    <s v="C-IV"/>
    <x v="8"/>
    <x v="2"/>
    <n v="2014"/>
    <s v="2014/15"/>
    <n v="62190"/>
    <n v="148216"/>
    <n v="345812"/>
    <n v="0.99080000000000001"/>
    <m/>
    <m/>
    <m/>
    <n v="1.6199999999999999E-2"/>
  </r>
  <r>
    <x v="17"/>
    <s v="C-IV"/>
    <x v="8"/>
    <x v="2"/>
    <n v="2014"/>
    <s v="2014/15"/>
    <n v="10155"/>
    <n v="23767"/>
    <n v="50621"/>
    <n v="1"/>
    <m/>
    <m/>
    <m/>
    <n v="7.85E-2"/>
  </r>
  <r>
    <x v="18"/>
    <s v="C-IV"/>
    <x v="8"/>
    <x v="2"/>
    <n v="2014"/>
    <s v="2014/15"/>
    <n v="5641"/>
    <n v="11212"/>
    <n v="27004"/>
    <n v="0.94979999999999998"/>
    <m/>
    <m/>
    <m/>
    <n v="7.85E-2"/>
  </r>
  <r>
    <x v="19"/>
    <s v="C-IV"/>
    <x v="8"/>
    <x v="2"/>
    <n v="2014"/>
    <s v="2014/15"/>
    <n v="1551"/>
    <n v="3195"/>
    <n v="6898"/>
    <n v="0.8125"/>
    <m/>
    <m/>
    <m/>
    <n v="7.85E-2"/>
  </r>
  <r>
    <x v="20"/>
    <s v="LRS"/>
    <x v="8"/>
    <x v="2"/>
    <n v="2014"/>
    <s v="2014/15"/>
    <n v="588401"/>
    <n v="1195488"/>
    <n v="3585120"/>
    <n v="0.97140000000000004"/>
    <m/>
    <m/>
    <m/>
    <n v="4.7100000000000003E-2"/>
  </r>
  <r>
    <x v="21"/>
    <s v="C-IV"/>
    <x v="8"/>
    <x v="2"/>
    <n v="2014"/>
    <s v="2014/15"/>
    <n v="11555"/>
    <n v="28818"/>
    <n v="64275"/>
    <n v="0.98719999999999997"/>
    <m/>
    <m/>
    <m/>
    <n v="7.85E-2"/>
  </r>
  <r>
    <x v="22"/>
    <s v="C-IV"/>
    <x v="8"/>
    <x v="2"/>
    <n v="2014"/>
    <s v="2014/15"/>
    <n v="6255"/>
    <n v="10417"/>
    <n v="39085"/>
    <n v="0.98329999999999995"/>
    <m/>
    <m/>
    <m/>
    <n v="7.85E-2"/>
  </r>
  <r>
    <x v="23"/>
    <s v="C-IV"/>
    <x v="8"/>
    <x v="2"/>
    <n v="2014"/>
    <s v="2014/15"/>
    <n v="1025"/>
    <n v="1988"/>
    <n v="4413"/>
    <n v="0.88239999999999996"/>
    <m/>
    <m/>
    <m/>
    <n v="7.85E-2"/>
  </r>
  <r>
    <x v="24"/>
    <s v="C-IV"/>
    <x v="8"/>
    <x v="2"/>
    <n v="2014"/>
    <s v="2014/15"/>
    <n v="7483"/>
    <n v="13870"/>
    <n v="36092"/>
    <n v="0.99019999999999997"/>
    <m/>
    <m/>
    <m/>
    <n v="7.85E-2"/>
  </r>
  <r>
    <x v="25"/>
    <s v="C-IV"/>
    <x v="8"/>
    <x v="2"/>
    <n v="2014"/>
    <s v="2014/15"/>
    <n v="24352"/>
    <n v="57532"/>
    <n v="124782"/>
    <n v="0.99439999999999995"/>
    <m/>
    <m/>
    <m/>
    <n v="1.12E-2"/>
  </r>
  <r>
    <x v="26"/>
    <s v="C-IV"/>
    <x v="8"/>
    <x v="2"/>
    <n v="2014"/>
    <s v="2014/15"/>
    <n v="478"/>
    <n v="1027"/>
    <n v="2899"/>
    <n v="1"/>
    <m/>
    <m/>
    <m/>
    <n v="7.85E-2"/>
  </r>
  <r>
    <x v="27"/>
    <s v="C-IV"/>
    <x v="8"/>
    <x v="2"/>
    <n v="2014"/>
    <s v="2014/15"/>
    <n v="456"/>
    <n v="768"/>
    <n v="3117"/>
    <n v="0.95450000000000002"/>
    <m/>
    <m/>
    <m/>
    <n v="7.85E-2"/>
  </r>
  <r>
    <x v="28"/>
    <s v="C-IV"/>
    <x v="8"/>
    <x v="2"/>
    <n v="2014"/>
    <s v="2014/15"/>
    <n v="20834"/>
    <n v="46724"/>
    <n v="151356"/>
    <n v="0.99890000000000001"/>
    <m/>
    <m/>
    <m/>
    <n v="7.5300000000000006E-2"/>
  </r>
  <r>
    <x v="29"/>
    <s v="C-IV"/>
    <x v="8"/>
    <x v="2"/>
    <n v="2014"/>
    <s v="2014/15"/>
    <n v="3461"/>
    <n v="7145"/>
    <n v="28746"/>
    <n v="0.88970000000000005"/>
    <m/>
    <m/>
    <m/>
    <n v="7.85E-2"/>
  </r>
  <r>
    <x v="30"/>
    <s v="C-IV"/>
    <x v="8"/>
    <x v="2"/>
    <n v="2014"/>
    <s v="2014/15"/>
    <n v="4189"/>
    <n v="7698"/>
    <n v="21573"/>
    <n v="0.98709999999999998"/>
    <m/>
    <m/>
    <m/>
    <n v="7.85E-2"/>
  </r>
  <r>
    <x v="31"/>
    <s v="CalWIN"/>
    <x v="8"/>
    <x v="2"/>
    <n v="2014"/>
    <s v="2014/15"/>
    <n v="117886"/>
    <n v="271789"/>
    <n v="784243"/>
    <n v="0.98080000000000001"/>
    <m/>
    <m/>
    <m/>
    <n v="3.5400000000000001E-2"/>
  </r>
  <r>
    <x v="32"/>
    <s v="CalWIN"/>
    <x v="8"/>
    <x v="2"/>
    <n v="2014"/>
    <s v="2014/15"/>
    <n v="9366"/>
    <n v="18662"/>
    <n v="56555"/>
    <n v="0.98560000000000003"/>
    <m/>
    <m/>
    <m/>
    <n v="7.85E-2"/>
  </r>
  <r>
    <x v="33"/>
    <s v="C-IV"/>
    <x v="8"/>
    <x v="2"/>
    <n v="2014"/>
    <s v="2014/15"/>
    <n v="985"/>
    <n v="1917"/>
    <n v="5120"/>
    <n v="0.98750000000000004"/>
    <m/>
    <m/>
    <m/>
    <n v="7.85E-2"/>
  </r>
  <r>
    <x v="34"/>
    <s v="C-IV"/>
    <x v="8"/>
    <x v="2"/>
    <n v="2014"/>
    <s v="2014/15"/>
    <n v="126948"/>
    <n v="294878"/>
    <n v="710630"/>
    <n v="0.99509999999999998"/>
    <m/>
    <m/>
    <m/>
    <n v="3.73E-2"/>
  </r>
  <r>
    <x v="35"/>
    <s v="CalWIN"/>
    <x v="8"/>
    <x v="2"/>
    <n v="2014"/>
    <s v="2014/15"/>
    <n v="103388"/>
    <n v="219662"/>
    <n v="488960"/>
    <n v="0.98880000000000001"/>
    <m/>
    <m/>
    <m/>
    <n v="2.0999999999999999E-3"/>
  </r>
  <r>
    <x v="36"/>
    <s v="C-IV"/>
    <x v="8"/>
    <x v="2"/>
    <n v="2014"/>
    <s v="2014/15"/>
    <n v="2707"/>
    <n v="6079"/>
    <n v="16152"/>
    <n v="0.99070000000000003"/>
    <m/>
    <m/>
    <m/>
    <n v="7.85E-2"/>
  </r>
  <r>
    <x v="37"/>
    <s v="C-IV"/>
    <x v="8"/>
    <x v="2"/>
    <n v="2014"/>
    <s v="2014/15"/>
    <n v="176313"/>
    <n v="398993"/>
    <n v="768914"/>
    <n v="0.99990000000000001"/>
    <m/>
    <m/>
    <m/>
    <n v="2.8000000000000001E-2"/>
  </r>
  <r>
    <x v="38"/>
    <s v="CalWIN"/>
    <x v="8"/>
    <x v="2"/>
    <n v="2014"/>
    <s v="2014/15"/>
    <n v="136833"/>
    <n v="282917"/>
    <n v="746147"/>
    <n v="0.88109999999999999"/>
    <m/>
    <m/>
    <m/>
    <n v="3.8800000000000001E-2"/>
  </r>
  <r>
    <x v="39"/>
    <s v="CalWIN"/>
    <x v="8"/>
    <x v="2"/>
    <n v="2014"/>
    <s v="2014/15"/>
    <n v="33024"/>
    <n v="53990"/>
    <n v="211853"/>
    <n v="0.97160000000000002"/>
    <m/>
    <m/>
    <m/>
    <n v="7.2300000000000003E-2"/>
  </r>
  <r>
    <x v="40"/>
    <s v="C-IV"/>
    <x v="8"/>
    <x v="2"/>
    <n v="2014"/>
    <s v="2014/15"/>
    <n v="50913"/>
    <n v="118832"/>
    <n v="266134"/>
    <n v="0.97470000000000001"/>
    <m/>
    <m/>
    <m/>
    <n v="4.5699999999999998E-2"/>
  </r>
  <r>
    <x v="41"/>
    <s v="CalWIN"/>
    <x v="8"/>
    <x v="2"/>
    <n v="2014"/>
    <s v="2014/15"/>
    <n v="9505"/>
    <n v="17784"/>
    <n v="54921"/>
    <n v="0.97389999999999999"/>
    <m/>
    <m/>
    <m/>
    <n v="7.85E-2"/>
  </r>
  <r>
    <x v="42"/>
    <s v="CalWIN"/>
    <x v="8"/>
    <x v="2"/>
    <n v="2014"/>
    <s v="2014/15"/>
    <n v="16082"/>
    <n v="32077"/>
    <n v="139275"/>
    <n v="0.96389999999999998"/>
    <m/>
    <m/>
    <m/>
    <n v="7.85E-2"/>
  </r>
  <r>
    <x v="43"/>
    <s v="CalWIN"/>
    <x v="8"/>
    <x v="2"/>
    <n v="2014"/>
    <s v="2014/15"/>
    <n v="15844"/>
    <n v="34777"/>
    <n v="121782"/>
    <n v="0.92490000000000006"/>
    <m/>
    <m/>
    <m/>
    <n v="7.85E-2"/>
  </r>
  <r>
    <x v="44"/>
    <s v="CalWIN"/>
    <x v="8"/>
    <x v="2"/>
    <n v="2014"/>
    <s v="2014/15"/>
    <n v="55623"/>
    <n v="114046"/>
    <n v="395384"/>
    <n v="0.97940000000000005"/>
    <m/>
    <m/>
    <m/>
    <n v="2.8400000000000002E-2"/>
  </r>
  <r>
    <x v="45"/>
    <s v="CalWIN"/>
    <x v="8"/>
    <x v="2"/>
    <n v="2014"/>
    <s v="2014/15"/>
    <n v="12178"/>
    <n v="23189"/>
    <n v="69367"/>
    <n v="0.88549999999999995"/>
    <m/>
    <m/>
    <m/>
    <n v="7.85E-2"/>
  </r>
  <r>
    <x v="46"/>
    <s v="C-IV"/>
    <x v="8"/>
    <x v="2"/>
    <n v="2014"/>
    <s v="2014/15"/>
    <n v="12814"/>
    <n v="24800"/>
    <n v="60128"/>
    <n v="0.96109999999999995"/>
    <m/>
    <m/>
    <m/>
    <n v="7.85E-2"/>
  </r>
  <r>
    <x v="47"/>
    <s v="C-IV"/>
    <x v="8"/>
    <x v="2"/>
    <n v="2014"/>
    <s v="2014/15"/>
    <n v="157"/>
    <n v="281"/>
    <n v="756"/>
    <n v="1"/>
    <m/>
    <m/>
    <m/>
    <n v="7.85E-2"/>
  </r>
  <r>
    <x v="48"/>
    <s v="C-IV"/>
    <x v="8"/>
    <x v="2"/>
    <n v="2014"/>
    <s v="2014/15"/>
    <n v="3201"/>
    <n v="6926"/>
    <n v="15953"/>
    <n v="1"/>
    <m/>
    <m/>
    <m/>
    <n v="7.85E-2"/>
  </r>
  <r>
    <x v="49"/>
    <s v="CalWIN"/>
    <x v="8"/>
    <x v="2"/>
    <n v="2014"/>
    <s v="2014/15"/>
    <n v="22309"/>
    <n v="43464"/>
    <n v="107571"/>
    <n v="0.92830000000000001"/>
    <m/>
    <m/>
    <m/>
    <n v="1.2200000000000001E-2"/>
  </r>
  <r>
    <x v="50"/>
    <s v="CalWIN"/>
    <x v="8"/>
    <x v="2"/>
    <n v="2014"/>
    <s v="2014/15"/>
    <n v="19486"/>
    <n v="35283"/>
    <n v="113170"/>
    <n v="0.95699999999999996"/>
    <m/>
    <m/>
    <m/>
    <n v="7.85E-2"/>
  </r>
  <r>
    <x v="51"/>
    <s v="C-IV"/>
    <x v="8"/>
    <x v="2"/>
    <n v="2014"/>
    <s v="2014/15"/>
    <n v="42836"/>
    <n v="92354"/>
    <n v="207586"/>
    <n v="0.98219999999999996"/>
    <m/>
    <m/>
    <m/>
    <n v="1.35E-2"/>
  </r>
  <r>
    <x v="52"/>
    <s v="C-IV"/>
    <x v="8"/>
    <x v="2"/>
    <n v="2014"/>
    <s v="2014/15"/>
    <n v="5597"/>
    <n v="12953"/>
    <n v="36925"/>
    <n v="0.97899999999999998"/>
    <m/>
    <m/>
    <m/>
    <n v="7.85E-2"/>
  </r>
  <r>
    <x v="53"/>
    <s v="C-IV"/>
    <x v="8"/>
    <x v="2"/>
    <n v="2014"/>
    <s v="2014/15"/>
    <n v="4898"/>
    <n v="10820"/>
    <n v="25345"/>
    <n v="0.96860000000000002"/>
    <m/>
    <m/>
    <m/>
    <n v="7.85E-2"/>
  </r>
  <r>
    <x v="54"/>
    <s v="C-IV"/>
    <x v="8"/>
    <x v="2"/>
    <n v="2014"/>
    <s v="2014/15"/>
    <n v="1006"/>
    <n v="1827"/>
    <n v="4483"/>
    <n v="0.96150000000000002"/>
    <m/>
    <m/>
    <m/>
    <n v="7.85E-2"/>
  </r>
  <r>
    <x v="55"/>
    <s v="CalWIN"/>
    <x v="8"/>
    <x v="2"/>
    <n v="2014"/>
    <s v="2014/15"/>
    <n v="51030"/>
    <n v="133282"/>
    <n v="229352"/>
    <n v="0.9849"/>
    <m/>
    <m/>
    <m/>
    <n v="4.1099999999999998E-2"/>
  </r>
  <r>
    <x v="56"/>
    <s v="C-IV"/>
    <x v="8"/>
    <x v="2"/>
    <n v="2014"/>
    <s v="2014/15"/>
    <n v="3003"/>
    <n v="5536"/>
    <n v="13440"/>
    <n v="0.92620000000000002"/>
    <m/>
    <m/>
    <m/>
    <n v="7.85E-2"/>
  </r>
  <r>
    <x v="57"/>
    <s v="CalWIN"/>
    <x v="8"/>
    <x v="2"/>
    <n v="2014"/>
    <s v="2014/15"/>
    <n v="35436"/>
    <n v="77875"/>
    <n v="202455"/>
    <n v="0.97440000000000004"/>
    <m/>
    <m/>
    <m/>
    <n v="3.6799999999999999E-2"/>
  </r>
  <r>
    <x v="58"/>
    <s v="CalWIN"/>
    <x v="8"/>
    <x v="2"/>
    <n v="2014"/>
    <s v="2014/15"/>
    <n v="9116"/>
    <n v="18709"/>
    <n v="50332"/>
    <n v="0.83050000000000002"/>
    <m/>
    <m/>
    <m/>
    <n v="7.85E-2"/>
  </r>
  <r>
    <x v="59"/>
    <s v="C-IV"/>
    <x v="8"/>
    <x v="2"/>
    <n v="2014"/>
    <s v="2014/15"/>
    <n v="6012"/>
    <n v="13430"/>
    <n v="28106"/>
    <n v="1"/>
    <m/>
    <m/>
    <m/>
    <n v="7.85E-2"/>
  </r>
  <r>
    <x v="0"/>
    <s v="n/a"/>
    <x v="9"/>
    <x v="2"/>
    <n v="2015"/>
    <s v="2014/15"/>
    <m/>
    <m/>
    <m/>
    <m/>
    <m/>
    <m/>
    <n v="0.254"/>
    <n v="5.3999999999999999E-2"/>
  </r>
  <r>
    <x v="1"/>
    <s v="n/a"/>
    <x v="9"/>
    <x v="2"/>
    <n v="2015"/>
    <s v="2014/15"/>
    <n v="2089037"/>
    <n v="4477428"/>
    <n v="11900473"/>
    <n v="0.96740000000000004"/>
    <m/>
    <m/>
    <m/>
    <n v="0.1166"/>
  </r>
  <r>
    <x v="2"/>
    <s v="CalWIN"/>
    <x v="9"/>
    <x v="2"/>
    <n v="2015"/>
    <s v="2014/15"/>
    <n v="63146"/>
    <n v="123955"/>
    <n v="396515"/>
    <n v="0.86370000000000002"/>
    <m/>
    <m/>
    <m/>
    <n v="2.7199999999999998E-2"/>
  </r>
  <r>
    <x v="3"/>
    <s v="C-IV"/>
    <x v="9"/>
    <x v="2"/>
    <n v="2015"/>
    <s v="2014/15"/>
    <n v="114"/>
    <n v="185"/>
    <n v="370"/>
    <n v="1"/>
    <m/>
    <m/>
    <m/>
    <n v="0"/>
  </r>
  <r>
    <x v="4"/>
    <s v="C-IV"/>
    <x v="9"/>
    <x v="2"/>
    <n v="2015"/>
    <s v="2014/15"/>
    <n v="1727"/>
    <n v="3308"/>
    <n v="7301"/>
    <n v="0.95650000000000002"/>
    <m/>
    <m/>
    <m/>
    <n v="0"/>
  </r>
  <r>
    <x v="5"/>
    <s v="C-IV"/>
    <x v="9"/>
    <x v="2"/>
    <n v="2015"/>
    <s v="2014/15"/>
    <n v="15879"/>
    <n v="31231"/>
    <n v="76433"/>
    <n v="0.94240000000000002"/>
    <m/>
    <m/>
    <m/>
    <n v="0"/>
  </r>
  <r>
    <x v="6"/>
    <s v="C-IV"/>
    <x v="9"/>
    <x v="2"/>
    <n v="2015"/>
    <s v="2014/15"/>
    <n v="2867"/>
    <n v="5378"/>
    <n v="11026"/>
    <n v="1"/>
    <m/>
    <m/>
    <m/>
    <n v="0"/>
  </r>
  <r>
    <x v="7"/>
    <s v="C-IV"/>
    <x v="9"/>
    <x v="2"/>
    <n v="2015"/>
    <s v="2014/15"/>
    <n v="666"/>
    <n v="1540"/>
    <n v="8031"/>
    <n v="0.60870000000000002"/>
    <m/>
    <m/>
    <m/>
    <n v="0"/>
  </r>
  <r>
    <x v="8"/>
    <s v="CalWIN"/>
    <x v="9"/>
    <x v="2"/>
    <n v="2015"/>
    <s v="2014/15"/>
    <n v="35825"/>
    <n v="77345"/>
    <n v="241412"/>
    <n v="0.92530000000000001"/>
    <m/>
    <m/>
    <m/>
    <n v="5.79E-2"/>
  </r>
  <r>
    <x v="9"/>
    <s v="C-IV"/>
    <x v="9"/>
    <x v="2"/>
    <n v="2015"/>
    <s v="2014/15"/>
    <n v="2516"/>
    <n v="5167"/>
    <n v="10909"/>
    <n v="1"/>
    <m/>
    <m/>
    <m/>
    <n v="0"/>
  </r>
  <r>
    <x v="10"/>
    <s v="C-IV"/>
    <x v="9"/>
    <x v="2"/>
    <n v="2015"/>
    <s v="2014/15"/>
    <n v="6932"/>
    <n v="12578"/>
    <n v="34147"/>
    <n v="1"/>
    <m/>
    <m/>
    <m/>
    <n v="0"/>
  </r>
  <r>
    <x v="11"/>
    <s v="CalWIN"/>
    <x v="9"/>
    <x v="2"/>
    <n v="2015"/>
    <s v="2014/15"/>
    <n v="94483"/>
    <n v="223686"/>
    <n v="435499"/>
    <n v="0.95709999999999995"/>
    <m/>
    <m/>
    <m/>
    <n v="2.23E-2"/>
  </r>
  <r>
    <x v="12"/>
    <s v="C-IV"/>
    <x v="9"/>
    <x v="2"/>
    <n v="2015"/>
    <s v="2014/15"/>
    <n v="1485"/>
    <n v="3565"/>
    <n v="10956"/>
    <n v="1"/>
    <m/>
    <m/>
    <m/>
    <n v="0"/>
  </r>
  <r>
    <x v="13"/>
    <s v="C-IV"/>
    <x v="9"/>
    <x v="2"/>
    <n v="2015"/>
    <s v="2014/15"/>
    <n v="11119"/>
    <n v="19813"/>
    <n v="45611"/>
    <n v="0.99399999999999999"/>
    <m/>
    <m/>
    <m/>
    <n v="0"/>
  </r>
  <r>
    <x v="14"/>
    <s v="C-IV"/>
    <x v="9"/>
    <x v="2"/>
    <n v="2015"/>
    <s v="2014/15"/>
    <n v="16657"/>
    <n v="42202"/>
    <n v="83780"/>
    <n v="0.91510000000000002"/>
    <m/>
    <m/>
    <m/>
    <n v="0"/>
  </r>
  <r>
    <x v="15"/>
    <s v="C-IV"/>
    <x v="9"/>
    <x v="2"/>
    <n v="2015"/>
    <s v="2014/15"/>
    <n v="1043"/>
    <n v="2093"/>
    <n v="5275"/>
    <n v="1"/>
    <m/>
    <m/>
    <m/>
    <n v="0"/>
  </r>
  <r>
    <x v="16"/>
    <s v="C-IV"/>
    <x v="9"/>
    <x v="2"/>
    <n v="2015"/>
    <s v="2014/15"/>
    <n v="62059"/>
    <n v="147285"/>
    <n v="348278"/>
    <n v="0.99509999999999998"/>
    <m/>
    <m/>
    <m/>
    <n v="4.7600000000000003E-2"/>
  </r>
  <r>
    <x v="17"/>
    <s v="C-IV"/>
    <x v="9"/>
    <x v="2"/>
    <n v="2015"/>
    <s v="2014/15"/>
    <n v="10066"/>
    <n v="23550"/>
    <n v="51117"/>
    <n v="0.99819999999999998"/>
    <m/>
    <m/>
    <m/>
    <n v="0"/>
  </r>
  <r>
    <x v="18"/>
    <s v="C-IV"/>
    <x v="9"/>
    <x v="2"/>
    <n v="2015"/>
    <s v="2014/15"/>
    <n v="5693"/>
    <n v="11283"/>
    <n v="27318"/>
    <n v="0.95140000000000002"/>
    <m/>
    <m/>
    <m/>
    <n v="0"/>
  </r>
  <r>
    <x v="19"/>
    <s v="C-IV"/>
    <x v="9"/>
    <x v="2"/>
    <n v="2015"/>
    <s v="2014/15"/>
    <n v="1574"/>
    <n v="3216"/>
    <n v="6988"/>
    <n v="0.83160000000000001"/>
    <m/>
    <m/>
    <m/>
    <n v="0"/>
  </r>
  <r>
    <x v="20"/>
    <s v="LRS"/>
    <x v="9"/>
    <x v="2"/>
    <n v="2015"/>
    <s v="2014/15"/>
    <n v="585664"/>
    <n v="1190842"/>
    <n v="3622748"/>
    <n v="0.96479999999999999"/>
    <m/>
    <m/>
    <m/>
    <n v="0.12770000000000001"/>
  </r>
  <r>
    <x v="21"/>
    <s v="C-IV"/>
    <x v="9"/>
    <x v="2"/>
    <n v="2015"/>
    <s v="2014/15"/>
    <n v="11515"/>
    <n v="28701"/>
    <n v="64839"/>
    <n v="0.99809999999999999"/>
    <m/>
    <m/>
    <m/>
    <n v="0"/>
  </r>
  <r>
    <x v="22"/>
    <s v="C-IV"/>
    <x v="9"/>
    <x v="2"/>
    <n v="2015"/>
    <s v="2014/15"/>
    <n v="6311"/>
    <n v="10475"/>
    <n v="39464"/>
    <n v="0.96930000000000005"/>
    <m/>
    <m/>
    <m/>
    <n v="0"/>
  </r>
  <r>
    <x v="23"/>
    <s v="C-IV"/>
    <x v="9"/>
    <x v="2"/>
    <n v="2015"/>
    <s v="2014/15"/>
    <n v="1016"/>
    <n v="1972"/>
    <n v="4499"/>
    <n v="0.80430000000000001"/>
    <m/>
    <m/>
    <m/>
    <n v="0"/>
  </r>
  <r>
    <x v="24"/>
    <s v="C-IV"/>
    <x v="9"/>
    <x v="2"/>
    <n v="2015"/>
    <s v="2014/15"/>
    <n v="7329"/>
    <n v="13591"/>
    <n v="36457"/>
    <n v="0.98080000000000001"/>
    <m/>
    <m/>
    <m/>
    <n v="0"/>
  </r>
  <r>
    <x v="25"/>
    <s v="C-IV"/>
    <x v="9"/>
    <x v="2"/>
    <n v="2015"/>
    <s v="2014/15"/>
    <n v="24235"/>
    <n v="57128"/>
    <n v="126066"/>
    <n v="0.98899999999999999"/>
    <m/>
    <m/>
    <m/>
    <n v="5.5999999999999999E-3"/>
  </r>
  <r>
    <x v="26"/>
    <s v="C-IV"/>
    <x v="9"/>
    <x v="2"/>
    <n v="2015"/>
    <s v="2014/15"/>
    <n v="481"/>
    <n v="1033"/>
    <n v="2925"/>
    <n v="1"/>
    <m/>
    <m/>
    <m/>
    <n v="0"/>
  </r>
  <r>
    <x v="27"/>
    <s v="C-IV"/>
    <x v="9"/>
    <x v="2"/>
    <n v="2015"/>
    <s v="2014/15"/>
    <n v="456"/>
    <n v="778"/>
    <n v="3157"/>
    <n v="1"/>
    <m/>
    <m/>
    <m/>
    <n v="0"/>
  </r>
  <r>
    <x v="28"/>
    <s v="C-IV"/>
    <x v="9"/>
    <x v="2"/>
    <n v="2015"/>
    <s v="2014/15"/>
    <n v="20520"/>
    <n v="45843"/>
    <n v="152866"/>
    <n v="1"/>
    <m/>
    <m/>
    <m/>
    <n v="3.0599999999999999E-2"/>
  </r>
  <r>
    <x v="29"/>
    <s v="C-IV"/>
    <x v="9"/>
    <x v="2"/>
    <n v="2015"/>
    <s v="2014/15"/>
    <n v="3444"/>
    <n v="7124"/>
    <n v="28953"/>
    <n v="0.88170000000000004"/>
    <m/>
    <m/>
    <m/>
    <n v="0"/>
  </r>
  <r>
    <x v="30"/>
    <s v="C-IV"/>
    <x v="9"/>
    <x v="2"/>
    <n v="2015"/>
    <s v="2014/15"/>
    <n v="4202"/>
    <n v="7687"/>
    <n v="21897"/>
    <n v="1"/>
    <m/>
    <m/>
    <m/>
    <n v="0"/>
  </r>
  <r>
    <x v="31"/>
    <s v="CalWIN"/>
    <x v="9"/>
    <x v="2"/>
    <n v="2015"/>
    <s v="2014/15"/>
    <n v="118925"/>
    <n v="273208"/>
    <n v="792309"/>
    <n v="0.98499999999999999"/>
    <m/>
    <m/>
    <m/>
    <n v="9.1999999999999998E-3"/>
  </r>
  <r>
    <x v="32"/>
    <s v="CalWIN"/>
    <x v="9"/>
    <x v="2"/>
    <n v="2015"/>
    <s v="2014/15"/>
    <n v="9374"/>
    <n v="18731"/>
    <n v="57081"/>
    <n v="0.99260000000000004"/>
    <m/>
    <m/>
    <m/>
    <n v="0"/>
  </r>
  <r>
    <x v="33"/>
    <s v="C-IV"/>
    <x v="9"/>
    <x v="2"/>
    <n v="2015"/>
    <s v="2014/15"/>
    <n v="969"/>
    <n v="1888"/>
    <n v="5232"/>
    <n v="0.96360000000000001"/>
    <m/>
    <m/>
    <m/>
    <n v="0"/>
  </r>
  <r>
    <x v="34"/>
    <s v="C-IV"/>
    <x v="9"/>
    <x v="2"/>
    <n v="2015"/>
    <s v="2014/15"/>
    <n v="127594"/>
    <n v="296194"/>
    <n v="720337"/>
    <n v="0.99409999999999998"/>
    <m/>
    <m/>
    <m/>
    <n v="1.4999999999999999E-2"/>
  </r>
  <r>
    <x v="35"/>
    <s v="CalWIN"/>
    <x v="9"/>
    <x v="2"/>
    <n v="2015"/>
    <s v="2014/15"/>
    <n v="103843"/>
    <n v="220147"/>
    <n v="494770"/>
    <n v="0.98619999999999997"/>
    <m/>
    <m/>
    <m/>
    <n v="0"/>
  </r>
  <r>
    <x v="36"/>
    <s v="C-IV"/>
    <x v="9"/>
    <x v="2"/>
    <n v="2015"/>
    <s v="2014/15"/>
    <n v="2658"/>
    <n v="5905"/>
    <n v="16279"/>
    <n v="0.9"/>
    <m/>
    <m/>
    <m/>
    <n v="0"/>
  </r>
  <r>
    <x v="37"/>
    <s v="C-IV"/>
    <x v="9"/>
    <x v="2"/>
    <n v="2015"/>
    <s v="2014/15"/>
    <n v="176843"/>
    <n v="399898"/>
    <n v="779821"/>
    <n v="0.99990000000000001"/>
    <m/>
    <m/>
    <m/>
    <n v="3.7600000000000001E-2"/>
  </r>
  <r>
    <x v="38"/>
    <s v="CalWIN"/>
    <x v="9"/>
    <x v="2"/>
    <n v="2015"/>
    <s v="2014/15"/>
    <n v="138327"/>
    <n v="285499"/>
    <n v="758368"/>
    <n v="0.93369999999999997"/>
    <m/>
    <m/>
    <m/>
    <n v="1.11E-2"/>
  </r>
  <r>
    <x v="39"/>
    <s v="CalWIN"/>
    <x v="9"/>
    <x v="2"/>
    <n v="2015"/>
    <s v="2014/15"/>
    <n v="33173"/>
    <n v="54246"/>
    <n v="213141"/>
    <n v="0.97319999999999995"/>
    <m/>
    <m/>
    <m/>
    <n v="9.1200000000000003E-2"/>
  </r>
  <r>
    <x v="40"/>
    <s v="C-IV"/>
    <x v="9"/>
    <x v="2"/>
    <n v="2015"/>
    <s v="2014/15"/>
    <n v="51189"/>
    <n v="119161"/>
    <n v="268032"/>
    <n v="0.97770000000000001"/>
    <m/>
    <m/>
    <m/>
    <n v="2.5600000000000001E-2"/>
  </r>
  <r>
    <x v="41"/>
    <s v="CalWIN"/>
    <x v="9"/>
    <x v="2"/>
    <n v="2015"/>
    <s v="2014/15"/>
    <n v="9447"/>
    <n v="17677"/>
    <n v="55278"/>
    <n v="0.98540000000000005"/>
    <m/>
    <m/>
    <m/>
    <n v="0"/>
  </r>
  <r>
    <x v="42"/>
    <s v="CalWIN"/>
    <x v="9"/>
    <x v="2"/>
    <n v="2015"/>
    <s v="2014/15"/>
    <n v="16053"/>
    <n v="32074"/>
    <n v="140459"/>
    <n v="0.96960000000000002"/>
    <m/>
    <m/>
    <m/>
    <n v="0"/>
  </r>
  <r>
    <x v="43"/>
    <s v="CalWIN"/>
    <x v="9"/>
    <x v="2"/>
    <n v="2015"/>
    <s v="2014/15"/>
    <n v="15956"/>
    <n v="34829"/>
    <n v="122397"/>
    <n v="0.88880000000000003"/>
    <m/>
    <m/>
    <m/>
    <n v="0"/>
  </r>
  <r>
    <x v="44"/>
    <s v="CalWIN"/>
    <x v="9"/>
    <x v="2"/>
    <n v="2015"/>
    <s v="2014/15"/>
    <n v="55515"/>
    <n v="113741"/>
    <n v="396575"/>
    <n v="0.97219999999999995"/>
    <m/>
    <m/>
    <m/>
    <n v="0"/>
  </r>
  <r>
    <x v="45"/>
    <s v="CalWIN"/>
    <x v="9"/>
    <x v="2"/>
    <n v="2015"/>
    <s v="2014/15"/>
    <n v="12360"/>
    <n v="23430"/>
    <n v="69974"/>
    <n v="0.83050000000000002"/>
    <m/>
    <m/>
    <m/>
    <n v="0"/>
  </r>
  <r>
    <x v="46"/>
    <s v="C-IV"/>
    <x v="9"/>
    <x v="2"/>
    <n v="2015"/>
    <s v="2014/15"/>
    <n v="12892"/>
    <n v="24856"/>
    <n v="60869"/>
    <n v="0.93810000000000004"/>
    <m/>
    <m/>
    <m/>
    <n v="0"/>
  </r>
  <r>
    <x v="47"/>
    <s v="C-IV"/>
    <x v="9"/>
    <x v="2"/>
    <n v="2015"/>
    <s v="2014/15"/>
    <n v="160"/>
    <n v="298"/>
    <n v="770"/>
    <n v="1"/>
    <m/>
    <m/>
    <m/>
    <n v="0"/>
  </r>
  <r>
    <x v="48"/>
    <s v="C-IV"/>
    <x v="9"/>
    <x v="2"/>
    <n v="2015"/>
    <s v="2014/15"/>
    <n v="3201"/>
    <n v="6911"/>
    <n v="16118"/>
    <n v="1"/>
    <m/>
    <m/>
    <m/>
    <n v="0"/>
  </r>
  <r>
    <x v="49"/>
    <s v="CalWIN"/>
    <x v="9"/>
    <x v="2"/>
    <n v="2015"/>
    <s v="2014/15"/>
    <n v="22378"/>
    <n v="43554"/>
    <n v="108594"/>
    <n v="0.93189999999999995"/>
    <m/>
    <m/>
    <m/>
    <n v="0.1537"/>
  </r>
  <r>
    <x v="50"/>
    <s v="CalWIN"/>
    <x v="9"/>
    <x v="2"/>
    <n v="2015"/>
    <s v="2014/15"/>
    <n v="19632"/>
    <n v="35567"/>
    <n v="113764"/>
    <n v="0.95930000000000004"/>
    <m/>
    <m/>
    <m/>
    <n v="0"/>
  </r>
  <r>
    <x v="51"/>
    <s v="C-IV"/>
    <x v="9"/>
    <x v="2"/>
    <n v="2015"/>
    <s v="2014/15"/>
    <n v="42524"/>
    <n v="91500"/>
    <n v="210333"/>
    <n v="0.9849"/>
    <m/>
    <m/>
    <m/>
    <n v="0"/>
  </r>
  <r>
    <x v="52"/>
    <s v="C-IV"/>
    <x v="9"/>
    <x v="2"/>
    <n v="2015"/>
    <s v="2014/15"/>
    <n v="5567"/>
    <n v="12903"/>
    <n v="37415"/>
    <n v="0.9879"/>
    <m/>
    <m/>
    <m/>
    <n v="0"/>
  </r>
  <r>
    <x v="53"/>
    <s v="C-IV"/>
    <x v="9"/>
    <x v="2"/>
    <n v="2015"/>
    <s v="2014/15"/>
    <n v="4848"/>
    <n v="10646"/>
    <n v="25452"/>
    <n v="0.97030000000000005"/>
    <m/>
    <m/>
    <m/>
    <n v="0"/>
  </r>
  <r>
    <x v="54"/>
    <s v="C-IV"/>
    <x v="9"/>
    <x v="2"/>
    <n v="2015"/>
    <s v="2014/15"/>
    <n v="1032"/>
    <n v="1880"/>
    <n v="4546"/>
    <n v="0.96830000000000005"/>
    <m/>
    <m/>
    <m/>
    <n v="0"/>
  </r>
  <r>
    <x v="55"/>
    <s v="CalWIN"/>
    <x v="9"/>
    <x v="2"/>
    <n v="2015"/>
    <s v="2014/15"/>
    <n v="51603"/>
    <n v="133499"/>
    <n v="230932"/>
    <n v="0.98250000000000004"/>
    <m/>
    <m/>
    <m/>
    <n v="6.1699999999999998E-2"/>
  </r>
  <r>
    <x v="56"/>
    <s v="C-IV"/>
    <x v="9"/>
    <x v="2"/>
    <n v="2015"/>
    <s v="2014/15"/>
    <n v="2981"/>
    <n v="5465"/>
    <n v="13474"/>
    <n v="0.96479999999999999"/>
    <m/>
    <m/>
    <m/>
    <n v="0"/>
  </r>
  <r>
    <x v="57"/>
    <s v="CalWIN"/>
    <x v="9"/>
    <x v="2"/>
    <n v="2015"/>
    <s v="2014/15"/>
    <n v="35715"/>
    <n v="78777"/>
    <n v="204026"/>
    <n v="0.9768"/>
    <m/>
    <m/>
    <m/>
    <n v="0"/>
  </r>
  <r>
    <x v="58"/>
    <s v="CalWIN"/>
    <x v="9"/>
    <x v="2"/>
    <n v="2015"/>
    <s v="2014/15"/>
    <n v="9243"/>
    <n v="18981"/>
    <n v="50933"/>
    <n v="0.89859999999999995"/>
    <m/>
    <m/>
    <m/>
    <n v="0"/>
  </r>
  <r>
    <x v="59"/>
    <s v="C-IV"/>
    <x v="9"/>
    <x v="2"/>
    <n v="2015"/>
    <s v="2014/15"/>
    <n v="6011"/>
    <n v="13409"/>
    <n v="28357"/>
    <n v="1"/>
    <m/>
    <m/>
    <m/>
    <n v="0"/>
  </r>
  <r>
    <x v="0"/>
    <s v="n/a"/>
    <x v="10"/>
    <x v="2"/>
    <n v="2015"/>
    <s v="2014/15"/>
    <m/>
    <m/>
    <m/>
    <m/>
    <m/>
    <m/>
    <n v="0.254"/>
    <n v="5.3999999999999999E-2"/>
  </r>
  <r>
    <x v="1"/>
    <s v="n/a"/>
    <x v="10"/>
    <x v="2"/>
    <n v="2015"/>
    <s v="2014/15"/>
    <n v="2086042"/>
    <n v="4426326"/>
    <n v="12011742"/>
    <n v="0.96789999999999998"/>
    <m/>
    <n v="89"/>
    <n v="0.32600000000000001"/>
    <n v="9.7600000000000006E-2"/>
  </r>
  <r>
    <x v="2"/>
    <s v="CalWIN"/>
    <x v="10"/>
    <x v="2"/>
    <n v="2015"/>
    <s v="2014/15"/>
    <n v="62544"/>
    <n v="123357"/>
    <n v="399493"/>
    <n v="0.86280000000000001"/>
    <m/>
    <n v="2"/>
    <n v="1"/>
    <n v="0.1084"/>
  </r>
  <r>
    <x v="3"/>
    <s v="C-IV"/>
    <x v="10"/>
    <x v="2"/>
    <n v="2015"/>
    <s v="2014/15"/>
    <n v="106"/>
    <n v="173"/>
    <n v="370"/>
    <n v="1"/>
    <m/>
    <n v="9"/>
    <n v="0.222"/>
    <n v="9.7000000000000003E-3"/>
  </r>
  <r>
    <x v="4"/>
    <s v="C-IV"/>
    <x v="10"/>
    <x v="2"/>
    <n v="2015"/>
    <s v="2014/15"/>
    <n v="1710"/>
    <n v="3293"/>
    <n v="7390"/>
    <n v="1"/>
    <m/>
    <n v="9"/>
    <n v="0.222"/>
    <n v="9.7000000000000003E-3"/>
  </r>
  <r>
    <x v="5"/>
    <s v="C-IV"/>
    <x v="10"/>
    <x v="2"/>
    <n v="2015"/>
    <s v="2014/15"/>
    <n v="15913"/>
    <n v="31182"/>
    <n v="76471"/>
    <n v="0.93110000000000004"/>
    <m/>
    <n v="9"/>
    <n v="0.222"/>
    <n v="9.7000000000000003E-3"/>
  </r>
  <r>
    <x v="6"/>
    <s v="C-IV"/>
    <x v="10"/>
    <x v="2"/>
    <n v="2015"/>
    <s v="2014/15"/>
    <n v="2871"/>
    <n v="5405"/>
    <n v="11093"/>
    <n v="1"/>
    <m/>
    <n v="9"/>
    <n v="0.222"/>
    <n v="9.7000000000000003E-3"/>
  </r>
  <r>
    <x v="7"/>
    <s v="C-IV"/>
    <x v="10"/>
    <x v="2"/>
    <n v="2015"/>
    <s v="2014/15"/>
    <n v="657"/>
    <n v="1504"/>
    <n v="8036"/>
    <n v="0.72089999999999999"/>
    <m/>
    <n v="9"/>
    <n v="0.222"/>
    <n v="9.7000000000000003E-3"/>
  </r>
  <r>
    <x v="8"/>
    <s v="CalWIN"/>
    <x v="10"/>
    <x v="2"/>
    <n v="2015"/>
    <s v="2014/15"/>
    <n v="35636"/>
    <n v="72574"/>
    <n v="244743"/>
    <n v="0.9486"/>
    <m/>
    <n v="2"/>
    <n v="0.5"/>
    <n v="3.2800000000000003E-2"/>
  </r>
  <r>
    <x v="9"/>
    <s v="C-IV"/>
    <x v="10"/>
    <x v="2"/>
    <n v="2015"/>
    <s v="2014/15"/>
    <n v="2515"/>
    <n v="5189"/>
    <n v="10987"/>
    <n v="1"/>
    <m/>
    <n v="9"/>
    <n v="0.222"/>
    <n v="9.7000000000000003E-3"/>
  </r>
  <r>
    <x v="10"/>
    <s v="C-IV"/>
    <x v="10"/>
    <x v="2"/>
    <n v="2015"/>
    <s v="2014/15"/>
    <n v="7012"/>
    <n v="12770"/>
    <n v="34468"/>
    <n v="1"/>
    <m/>
    <n v="9"/>
    <n v="0.222"/>
    <n v="9.7000000000000003E-3"/>
  </r>
  <r>
    <x v="11"/>
    <s v="CalWIN"/>
    <x v="10"/>
    <x v="2"/>
    <n v="2015"/>
    <s v="2014/15"/>
    <n v="94840"/>
    <n v="224037"/>
    <n v="439206"/>
    <n v="0.9738"/>
    <m/>
    <n v="3"/>
    <n v="0.33300000000000002"/>
    <n v="1.3299999999999999E-2"/>
  </r>
  <r>
    <x v="12"/>
    <s v="C-IV"/>
    <x v="10"/>
    <x v="2"/>
    <n v="2015"/>
    <s v="2014/15"/>
    <n v="1476"/>
    <n v="3551"/>
    <n v="11076"/>
    <n v="1"/>
    <m/>
    <n v="9"/>
    <n v="0.222"/>
    <n v="9.7000000000000003E-3"/>
  </r>
  <r>
    <x v="13"/>
    <s v="C-IV"/>
    <x v="10"/>
    <x v="2"/>
    <n v="2015"/>
    <s v="2014/15"/>
    <n v="11221"/>
    <n v="19926"/>
    <n v="46015"/>
    <n v="0.99250000000000005"/>
    <m/>
    <n v="9"/>
    <n v="0.222"/>
    <n v="9.7000000000000003E-3"/>
  </r>
  <r>
    <x v="14"/>
    <s v="C-IV"/>
    <x v="10"/>
    <x v="2"/>
    <n v="2015"/>
    <s v="2014/15"/>
    <n v="16660"/>
    <n v="42071"/>
    <n v="84011"/>
    <n v="0.92949999999999999"/>
    <m/>
    <n v="9"/>
    <n v="0.222"/>
    <n v="9.7000000000000003E-3"/>
  </r>
  <r>
    <x v="15"/>
    <s v="C-IV"/>
    <x v="10"/>
    <x v="2"/>
    <n v="2015"/>
    <s v="2014/15"/>
    <n v="1020"/>
    <n v="2041"/>
    <n v="5316"/>
    <n v="0.98"/>
    <m/>
    <n v="9"/>
    <n v="0.222"/>
    <n v="9.7000000000000003E-3"/>
  </r>
  <r>
    <x v="16"/>
    <s v="C-IV"/>
    <x v="10"/>
    <x v="2"/>
    <n v="2015"/>
    <s v="2014/15"/>
    <n v="62201"/>
    <n v="148351"/>
    <n v="349789"/>
    <n v="0.99639999999999995"/>
    <m/>
    <n v="7"/>
    <n v="0.14299999999999999"/>
    <n v="4.7000000000000002E-3"/>
  </r>
  <r>
    <x v="17"/>
    <s v="C-IV"/>
    <x v="10"/>
    <x v="2"/>
    <n v="2015"/>
    <s v="2014/15"/>
    <n v="10126"/>
    <n v="23622"/>
    <n v="51684"/>
    <n v="0.99580000000000002"/>
    <m/>
    <n v="9"/>
    <n v="0.222"/>
    <n v="9.7000000000000003E-3"/>
  </r>
  <r>
    <x v="18"/>
    <s v="C-IV"/>
    <x v="10"/>
    <x v="2"/>
    <n v="2015"/>
    <s v="2014/15"/>
    <n v="5736"/>
    <n v="11343"/>
    <n v="27590"/>
    <n v="0.95450000000000002"/>
    <m/>
    <n v="9"/>
    <n v="0.222"/>
    <n v="9.7000000000000003E-3"/>
  </r>
  <r>
    <x v="19"/>
    <s v="C-IV"/>
    <x v="10"/>
    <x v="2"/>
    <n v="2015"/>
    <s v="2014/15"/>
    <n v="1550"/>
    <n v="3176"/>
    <n v="7059"/>
    <n v="0.8871"/>
    <m/>
    <n v="9"/>
    <n v="0.222"/>
    <n v="9.7000000000000003E-3"/>
  </r>
  <r>
    <x v="20"/>
    <s v="LRS"/>
    <x v="10"/>
    <x v="2"/>
    <n v="2015"/>
    <s v="2014/15"/>
    <n v="582786"/>
    <n v="1183443"/>
    <n v="3662750"/>
    <n v="0.95940000000000003"/>
    <m/>
    <n v="13"/>
    <n v="0.46200000000000002"/>
    <n v="0.1139"/>
  </r>
  <r>
    <x v="21"/>
    <s v="C-IV"/>
    <x v="10"/>
    <x v="2"/>
    <n v="2015"/>
    <s v="2014/15"/>
    <n v="11510"/>
    <n v="28658"/>
    <n v="65477"/>
    <n v="0.98870000000000002"/>
    <m/>
    <n v="9"/>
    <n v="0.222"/>
    <n v="9.7000000000000003E-3"/>
  </r>
  <r>
    <x v="22"/>
    <s v="C-IV"/>
    <x v="10"/>
    <x v="2"/>
    <n v="2015"/>
    <s v="2014/15"/>
    <n v="6316"/>
    <n v="10466"/>
    <n v="39739"/>
    <n v="0.96140000000000003"/>
    <m/>
    <n v="9"/>
    <n v="0.222"/>
    <n v="9.7000000000000003E-3"/>
  </r>
  <r>
    <x v="23"/>
    <s v="C-IV"/>
    <x v="10"/>
    <x v="2"/>
    <n v="2015"/>
    <s v="2014/15"/>
    <n v="1052"/>
    <n v="2022"/>
    <n v="4512"/>
    <n v="0.83640000000000003"/>
    <m/>
    <n v="9"/>
    <n v="0.222"/>
    <n v="9.7000000000000003E-3"/>
  </r>
  <r>
    <x v="24"/>
    <s v="C-IV"/>
    <x v="10"/>
    <x v="2"/>
    <n v="2015"/>
    <s v="2014/15"/>
    <n v="7277"/>
    <n v="13459"/>
    <n v="36747"/>
    <n v="0.9909"/>
    <m/>
    <n v="9"/>
    <n v="0.222"/>
    <n v="9.7000000000000003E-3"/>
  </r>
  <r>
    <x v="25"/>
    <s v="C-IV"/>
    <x v="10"/>
    <x v="2"/>
    <n v="2015"/>
    <s v="2014/15"/>
    <n v="24186"/>
    <n v="56912"/>
    <n v="127394"/>
    <n v="0.99329999999999996"/>
    <m/>
    <n v="1"/>
    <n v="0"/>
    <n v="1.95E-2"/>
  </r>
  <r>
    <x v="26"/>
    <s v="C-IV"/>
    <x v="10"/>
    <x v="2"/>
    <n v="2015"/>
    <s v="2014/15"/>
    <n v="466"/>
    <n v="1012"/>
    <n v="2941"/>
    <n v="1"/>
    <m/>
    <n v="9"/>
    <n v="0.222"/>
    <n v="9.7000000000000003E-3"/>
  </r>
  <r>
    <x v="27"/>
    <s v="C-IV"/>
    <x v="10"/>
    <x v="2"/>
    <n v="2015"/>
    <s v="2014/15"/>
    <n v="481"/>
    <n v="812"/>
    <n v="3232"/>
    <n v="1"/>
    <m/>
    <n v="9"/>
    <n v="0.222"/>
    <n v="9.7000000000000003E-3"/>
  </r>
  <r>
    <x v="28"/>
    <s v="C-IV"/>
    <x v="10"/>
    <x v="2"/>
    <n v="2015"/>
    <s v="2014/15"/>
    <n v="20668"/>
    <n v="46178"/>
    <n v="154801"/>
    <n v="0.99939999999999996"/>
    <m/>
    <n v="1"/>
    <n v="0"/>
    <n v="7.7200000000000005E-2"/>
  </r>
  <r>
    <x v="29"/>
    <s v="C-IV"/>
    <x v="10"/>
    <x v="2"/>
    <n v="2015"/>
    <s v="2014/15"/>
    <n v="3478"/>
    <n v="7207"/>
    <n v="29208"/>
    <n v="0.93989999999999996"/>
    <m/>
    <n v="9"/>
    <n v="0.222"/>
    <n v="9.7000000000000003E-3"/>
  </r>
  <r>
    <x v="30"/>
    <s v="C-IV"/>
    <x v="10"/>
    <x v="2"/>
    <n v="2015"/>
    <s v="2014/15"/>
    <n v="4149"/>
    <n v="7568"/>
    <n v="21883"/>
    <n v="0.99480000000000002"/>
    <m/>
    <n v="9"/>
    <n v="0.222"/>
    <n v="9.7000000000000003E-3"/>
  </r>
  <r>
    <x v="31"/>
    <s v="CalWIN"/>
    <x v="10"/>
    <x v="2"/>
    <n v="2015"/>
    <s v="2014/15"/>
    <n v="119060"/>
    <n v="252447"/>
    <n v="800667"/>
    <n v="0.98529999999999995"/>
    <m/>
    <n v="4"/>
    <n v="0.25"/>
    <n v="1.2800000000000001E-2"/>
  </r>
  <r>
    <x v="32"/>
    <s v="CalWIN"/>
    <x v="10"/>
    <x v="2"/>
    <n v="2015"/>
    <s v="2014/15"/>
    <n v="9244"/>
    <n v="18515"/>
    <n v="57827"/>
    <n v="0.99339999999999995"/>
    <m/>
    <n v="9"/>
    <n v="0.222"/>
    <n v="9.7000000000000003E-3"/>
  </r>
  <r>
    <x v="33"/>
    <s v="C-IV"/>
    <x v="10"/>
    <x v="2"/>
    <n v="2015"/>
    <s v="2014/15"/>
    <n v="1010"/>
    <n v="1962"/>
    <n v="5289"/>
    <n v="1"/>
    <m/>
    <n v="9"/>
    <n v="0.222"/>
    <n v="9.7000000000000003E-3"/>
  </r>
  <r>
    <x v="34"/>
    <s v="C-IV"/>
    <x v="10"/>
    <x v="2"/>
    <n v="2015"/>
    <s v="2014/15"/>
    <n v="127600"/>
    <n v="295843"/>
    <n v="730640"/>
    <n v="0.99650000000000005"/>
    <m/>
    <n v="9"/>
    <n v="0.111"/>
    <n v="3.3099999999999997E-2"/>
  </r>
  <r>
    <x v="35"/>
    <s v="CalWIN"/>
    <x v="10"/>
    <x v="2"/>
    <n v="2015"/>
    <s v="2014/15"/>
    <n v="103679"/>
    <n v="220704"/>
    <n v="500449"/>
    <n v="0.99"/>
    <m/>
    <n v="4"/>
    <n v="0.5"/>
    <n v="0"/>
  </r>
  <r>
    <x v="36"/>
    <s v="C-IV"/>
    <x v="10"/>
    <x v="2"/>
    <n v="2015"/>
    <s v="2014/15"/>
    <n v="2641"/>
    <n v="5894"/>
    <n v="16461"/>
    <n v="0.99250000000000005"/>
    <m/>
    <n v="9"/>
    <n v="0.222"/>
    <n v="9.7000000000000003E-3"/>
  </r>
  <r>
    <x v="37"/>
    <s v="C-IV"/>
    <x v="10"/>
    <x v="2"/>
    <n v="2015"/>
    <s v="2014/15"/>
    <n v="176992"/>
    <n v="399799"/>
    <n v="779455"/>
    <n v="0.99990000000000001"/>
    <m/>
    <n v="12"/>
    <n v="8.3000000000000004E-2"/>
    <n v="9.2299999999999993E-2"/>
  </r>
  <r>
    <x v="38"/>
    <s v="CalWIN"/>
    <x v="10"/>
    <x v="2"/>
    <n v="2015"/>
    <s v="2014/15"/>
    <n v="138365"/>
    <n v="287133"/>
    <n v="769082"/>
    <n v="0.9284"/>
    <m/>
    <n v="7"/>
    <n v="0.42899999999999999"/>
    <n v="5.8999999999999999E-3"/>
  </r>
  <r>
    <x v="39"/>
    <s v="CalWIN"/>
    <x v="10"/>
    <x v="2"/>
    <n v="2015"/>
    <s v="2014/15"/>
    <n v="33260"/>
    <n v="51372"/>
    <n v="214187"/>
    <n v="0.96819999999999995"/>
    <m/>
    <n v="2"/>
    <n v="1"/>
    <n v="8.8599999999999998E-2"/>
  </r>
  <r>
    <x v="40"/>
    <s v="C-IV"/>
    <x v="10"/>
    <x v="2"/>
    <n v="2015"/>
    <s v="2014/15"/>
    <n v="51384"/>
    <n v="119485"/>
    <n v="270170"/>
    <n v="0.97760000000000002"/>
    <m/>
    <n v="5"/>
    <n v="0"/>
    <n v="1.2200000000000001E-2"/>
  </r>
  <r>
    <x v="41"/>
    <s v="CalWIN"/>
    <x v="10"/>
    <x v="2"/>
    <n v="2015"/>
    <s v="2014/15"/>
    <n v="9489"/>
    <n v="17811"/>
    <n v="55626"/>
    <n v="0.97689999999999999"/>
    <m/>
    <n v="9"/>
    <n v="0.222"/>
    <n v="9.7000000000000003E-3"/>
  </r>
  <r>
    <x v="42"/>
    <s v="CalWIN"/>
    <x v="10"/>
    <x v="2"/>
    <n v="2015"/>
    <s v="2014/15"/>
    <n v="15986"/>
    <n v="31989"/>
    <n v="142020"/>
    <n v="0.98109999999999997"/>
    <m/>
    <n v="9"/>
    <n v="0.222"/>
    <n v="9.7000000000000003E-3"/>
  </r>
  <r>
    <x v="43"/>
    <s v="CalWIN"/>
    <x v="10"/>
    <x v="2"/>
    <n v="2015"/>
    <s v="2014/15"/>
    <n v="15813"/>
    <n v="34630"/>
    <n v="123530"/>
    <n v="0.9083"/>
    <m/>
    <n v="9"/>
    <n v="0.222"/>
    <n v="9.7000000000000003E-3"/>
  </r>
  <r>
    <x v="44"/>
    <s v="CalWIN"/>
    <x v="10"/>
    <x v="2"/>
    <n v="2015"/>
    <s v="2014/15"/>
    <n v="55168"/>
    <n v="112863"/>
    <n v="398265"/>
    <n v="0.97709999999999997"/>
    <m/>
    <n v="2"/>
    <n v="0.5"/>
    <n v="4.3E-3"/>
  </r>
  <r>
    <x v="45"/>
    <s v="CalWIN"/>
    <x v="10"/>
    <x v="2"/>
    <n v="2015"/>
    <s v="2014/15"/>
    <n v="12564"/>
    <n v="23841"/>
    <n v="70685"/>
    <n v="0.88390000000000002"/>
    <m/>
    <n v="9"/>
    <n v="0.222"/>
    <n v="9.7000000000000003E-3"/>
  </r>
  <r>
    <x v="46"/>
    <s v="C-IV"/>
    <x v="10"/>
    <x v="2"/>
    <n v="2015"/>
    <s v="2014/15"/>
    <n v="12778"/>
    <n v="24691"/>
    <n v="61126"/>
    <n v="0.93920000000000003"/>
    <m/>
    <n v="9"/>
    <n v="0.222"/>
    <n v="9.7000000000000003E-3"/>
  </r>
  <r>
    <x v="47"/>
    <s v="C-IV"/>
    <x v="10"/>
    <x v="2"/>
    <n v="2015"/>
    <s v="2014/15"/>
    <n v="169"/>
    <n v="315"/>
    <n v="768"/>
    <n v="1"/>
    <m/>
    <n v="9"/>
    <n v="0.222"/>
    <n v="9.7000000000000003E-3"/>
  </r>
  <r>
    <x v="48"/>
    <s v="C-IV"/>
    <x v="10"/>
    <x v="2"/>
    <n v="2015"/>
    <s v="2014/15"/>
    <n v="3191"/>
    <n v="6899"/>
    <n v="16238"/>
    <n v="1"/>
    <m/>
    <n v="9"/>
    <n v="0.222"/>
    <n v="9.7000000000000003E-3"/>
  </r>
  <r>
    <x v="49"/>
    <s v="CalWIN"/>
    <x v="10"/>
    <x v="2"/>
    <n v="2015"/>
    <s v="2014/15"/>
    <n v="22256"/>
    <n v="43426"/>
    <n v="109433"/>
    <n v="0.90280000000000005"/>
    <m/>
    <n v="1"/>
    <n v="1"/>
    <n v="7.4300000000000005E-2"/>
  </r>
  <r>
    <x v="50"/>
    <s v="CalWIN"/>
    <x v="10"/>
    <x v="2"/>
    <n v="2015"/>
    <s v="2014/15"/>
    <n v="19582"/>
    <n v="35540"/>
    <n v="114888"/>
    <n v="0.97070000000000001"/>
    <m/>
    <n v="9"/>
    <n v="0.222"/>
    <n v="9.7000000000000003E-3"/>
  </r>
  <r>
    <x v="51"/>
    <s v="C-IV"/>
    <x v="10"/>
    <x v="2"/>
    <n v="2015"/>
    <s v="2014/15"/>
    <n v="42453"/>
    <n v="91333"/>
    <n v="212895"/>
    <n v="0.9738"/>
    <m/>
    <n v="2"/>
    <n v="0.5"/>
    <n v="0"/>
  </r>
  <r>
    <x v="52"/>
    <s v="C-IV"/>
    <x v="10"/>
    <x v="2"/>
    <n v="2015"/>
    <s v="2014/15"/>
    <n v="5585"/>
    <n v="12911"/>
    <n v="37474"/>
    <n v="1"/>
    <m/>
    <n v="9"/>
    <n v="0.222"/>
    <n v="9.7000000000000003E-3"/>
  </r>
  <r>
    <x v="53"/>
    <s v="C-IV"/>
    <x v="10"/>
    <x v="2"/>
    <n v="2015"/>
    <s v="2014/15"/>
    <n v="4780"/>
    <n v="10477"/>
    <n v="25606"/>
    <n v="0.98499999999999999"/>
    <m/>
    <n v="9"/>
    <n v="0.222"/>
    <n v="9.7000000000000003E-3"/>
  </r>
  <r>
    <x v="54"/>
    <s v="C-IV"/>
    <x v="10"/>
    <x v="2"/>
    <n v="2015"/>
    <s v="2014/15"/>
    <n v="1012"/>
    <n v="1861"/>
    <n v="4596"/>
    <n v="1"/>
    <m/>
    <n v="9"/>
    <n v="0.222"/>
    <n v="9.7000000000000003E-3"/>
  </r>
  <r>
    <x v="55"/>
    <s v="CalWIN"/>
    <x v="10"/>
    <x v="2"/>
    <n v="2015"/>
    <s v="2014/15"/>
    <n v="51571"/>
    <n v="122071"/>
    <n v="231269"/>
    <n v="0.9889"/>
    <m/>
    <n v="1"/>
    <n v="1"/>
    <n v="3.61E-2"/>
  </r>
  <r>
    <x v="56"/>
    <s v="C-IV"/>
    <x v="10"/>
    <x v="2"/>
    <n v="2015"/>
    <s v="2014/15"/>
    <n v="2963"/>
    <n v="5456"/>
    <n v="13493"/>
    <n v="0.87680000000000002"/>
    <m/>
    <n v="9"/>
    <n v="0.222"/>
    <n v="9.7000000000000003E-3"/>
  </r>
  <r>
    <x v="57"/>
    <s v="CalWIN"/>
    <x v="10"/>
    <x v="2"/>
    <n v="2015"/>
    <s v="2014/15"/>
    <n v="35910"/>
    <n v="73209"/>
    <n v="205926"/>
    <n v="0.98250000000000004"/>
    <m/>
    <n v="2"/>
    <n v="1"/>
    <n v="1.09E-2"/>
  </r>
  <r>
    <x v="58"/>
    <s v="CalWIN"/>
    <x v="10"/>
    <x v="2"/>
    <n v="2015"/>
    <s v="2014/15"/>
    <n v="9401"/>
    <n v="19278"/>
    <n v="51620"/>
    <n v="0.88300000000000001"/>
    <m/>
    <n v="9"/>
    <n v="0.222"/>
    <n v="9.7000000000000003E-3"/>
  </r>
  <r>
    <x v="59"/>
    <s v="C-IV"/>
    <x v="10"/>
    <x v="2"/>
    <n v="2015"/>
    <s v="2014/15"/>
    <n v="5973"/>
    <n v="13269"/>
    <n v="28576"/>
    <n v="1"/>
    <m/>
    <n v="9"/>
    <n v="0.222"/>
    <n v="9.7000000000000003E-3"/>
  </r>
  <r>
    <x v="0"/>
    <s v="n/a"/>
    <x v="11"/>
    <x v="2"/>
    <n v="2015"/>
    <s v="2014/15"/>
    <m/>
    <m/>
    <m/>
    <m/>
    <m/>
    <m/>
    <n v="0.254"/>
    <n v="5.3999999999999999E-2"/>
  </r>
  <r>
    <x v="1"/>
    <s v="n/a"/>
    <x v="11"/>
    <x v="2"/>
    <n v="2015"/>
    <s v="2014/15"/>
    <n v="2104116"/>
    <n v="4452530"/>
    <n v="12172169"/>
    <n v="0.96699999999999997"/>
    <m/>
    <n v="124"/>
    <n v="0.32300000000000001"/>
    <n v="7.1999999999999995E-2"/>
  </r>
  <r>
    <x v="2"/>
    <s v="CalWIN"/>
    <x v="11"/>
    <x v="2"/>
    <n v="2015"/>
    <s v="2014/15"/>
    <n v="62620"/>
    <n v="123326"/>
    <n v="408267"/>
    <n v="0.86329999999999996"/>
    <m/>
    <n v="2"/>
    <n v="1"/>
    <n v="0.1124"/>
  </r>
  <r>
    <x v="3"/>
    <s v="C-IV"/>
    <x v="11"/>
    <x v="2"/>
    <n v="2015"/>
    <s v="2014/15"/>
    <n v="107"/>
    <n v="175"/>
    <n v="374"/>
    <n v="1"/>
    <m/>
    <n v="10"/>
    <n v="0.2"/>
    <n v="1.8700000000000001E-2"/>
  </r>
  <r>
    <x v="4"/>
    <s v="C-IV"/>
    <x v="11"/>
    <x v="2"/>
    <n v="2015"/>
    <s v="2014/15"/>
    <n v="1721"/>
    <n v="3254"/>
    <n v="7485"/>
    <n v="0.96630000000000005"/>
    <m/>
    <n v="10"/>
    <n v="0.2"/>
    <n v="1.8700000000000001E-2"/>
  </r>
  <r>
    <x v="5"/>
    <s v="C-IV"/>
    <x v="11"/>
    <x v="2"/>
    <n v="2015"/>
    <s v="2014/15"/>
    <n v="15967"/>
    <n v="31187"/>
    <n v="77060"/>
    <n v="0.93359999999999999"/>
    <m/>
    <n v="10"/>
    <n v="0.2"/>
    <n v="1.8700000000000001E-2"/>
  </r>
  <r>
    <x v="6"/>
    <s v="C-IV"/>
    <x v="11"/>
    <x v="2"/>
    <n v="2015"/>
    <s v="2014/15"/>
    <n v="2878"/>
    <n v="5399"/>
    <n v="11248"/>
    <n v="0.99119999999999997"/>
    <m/>
    <n v="10"/>
    <n v="0.2"/>
    <n v="1.8700000000000001E-2"/>
  </r>
  <r>
    <x v="7"/>
    <s v="C-IV"/>
    <x v="11"/>
    <x v="2"/>
    <n v="2015"/>
    <s v="2014/15"/>
    <n v="665"/>
    <n v="1537"/>
    <n v="8136"/>
    <n v="0.80769999999999997"/>
    <m/>
    <n v="10"/>
    <n v="0.2"/>
    <n v="1.8700000000000001E-2"/>
  </r>
  <r>
    <x v="8"/>
    <s v="CalWIN"/>
    <x v="11"/>
    <x v="2"/>
    <n v="2015"/>
    <s v="2014/15"/>
    <n v="35724"/>
    <n v="72653"/>
    <n v="249757"/>
    <n v="0.93589999999999995"/>
    <m/>
    <n v="3"/>
    <n v="0.66700000000000004"/>
    <n v="4.2500000000000003E-2"/>
  </r>
  <r>
    <x v="9"/>
    <s v="C-IV"/>
    <x v="11"/>
    <x v="2"/>
    <n v="2015"/>
    <s v="2014/15"/>
    <n v="2503"/>
    <n v="5187"/>
    <n v="11082"/>
    <n v="1"/>
    <m/>
    <n v="10"/>
    <n v="0.2"/>
    <n v="1.8700000000000001E-2"/>
  </r>
  <r>
    <x v="10"/>
    <s v="C-IV"/>
    <x v="11"/>
    <x v="2"/>
    <n v="2015"/>
    <s v="2014/15"/>
    <n v="7134"/>
    <n v="12931"/>
    <n v="35200"/>
    <n v="0.99780000000000002"/>
    <m/>
    <n v="10"/>
    <n v="0.2"/>
    <n v="1.8700000000000001E-2"/>
  </r>
  <r>
    <x v="11"/>
    <s v="CalWIN"/>
    <x v="11"/>
    <x v="2"/>
    <n v="2015"/>
    <s v="2014/15"/>
    <n v="95923"/>
    <n v="226268"/>
    <n v="445313"/>
    <n v="0.94430000000000003"/>
    <m/>
    <n v="4"/>
    <n v="0.25"/>
    <n v="8.5000000000000006E-3"/>
  </r>
  <r>
    <x v="12"/>
    <s v="C-IV"/>
    <x v="11"/>
    <x v="2"/>
    <n v="2015"/>
    <s v="2014/15"/>
    <n v="1508"/>
    <n v="3638"/>
    <n v="11243"/>
    <n v="1"/>
    <m/>
    <n v="10"/>
    <n v="0.2"/>
    <n v="1.8700000000000001E-2"/>
  </r>
  <r>
    <x v="13"/>
    <s v="C-IV"/>
    <x v="11"/>
    <x v="2"/>
    <n v="2015"/>
    <s v="2014/15"/>
    <n v="11353"/>
    <n v="20120"/>
    <n v="46942"/>
    <n v="0.99150000000000005"/>
    <m/>
    <n v="10"/>
    <n v="0.2"/>
    <n v="1.8700000000000001E-2"/>
  </r>
  <r>
    <x v="14"/>
    <s v="C-IV"/>
    <x v="11"/>
    <x v="2"/>
    <n v="2015"/>
    <s v="2014/15"/>
    <n v="16786"/>
    <n v="42319"/>
    <n v="84827"/>
    <n v="0.94930000000000003"/>
    <m/>
    <n v="10"/>
    <n v="0.2"/>
    <n v="1.8700000000000001E-2"/>
  </r>
  <r>
    <x v="15"/>
    <s v="C-IV"/>
    <x v="11"/>
    <x v="2"/>
    <n v="2015"/>
    <s v="2014/15"/>
    <n v="1034"/>
    <n v="2045"/>
    <n v="5422"/>
    <n v="1"/>
    <m/>
    <n v="10"/>
    <n v="0.2"/>
    <n v="1.8700000000000001E-2"/>
  </r>
  <r>
    <x v="16"/>
    <s v="C-IV"/>
    <x v="11"/>
    <x v="2"/>
    <n v="2015"/>
    <s v="2014/15"/>
    <n v="62861"/>
    <n v="148806"/>
    <n v="353229"/>
    <n v="0.99219999999999997"/>
    <m/>
    <n v="9"/>
    <n v="0.222"/>
    <n v="7.1999999999999998E-3"/>
  </r>
  <r>
    <x v="17"/>
    <s v="C-IV"/>
    <x v="11"/>
    <x v="2"/>
    <n v="2015"/>
    <s v="2014/15"/>
    <n v="10259"/>
    <n v="23998"/>
    <n v="52354"/>
    <n v="0.9929"/>
    <m/>
    <n v="10"/>
    <n v="0.2"/>
    <n v="1.8700000000000001E-2"/>
  </r>
  <r>
    <x v="18"/>
    <s v="C-IV"/>
    <x v="11"/>
    <x v="2"/>
    <n v="2015"/>
    <s v="2014/15"/>
    <n v="5826"/>
    <n v="11521"/>
    <n v="28134"/>
    <n v="0.95989999999999998"/>
    <m/>
    <n v="10"/>
    <n v="0.2"/>
    <n v="1.8700000000000001E-2"/>
  </r>
  <r>
    <x v="19"/>
    <s v="C-IV"/>
    <x v="11"/>
    <x v="2"/>
    <n v="2015"/>
    <s v="2014/15"/>
    <n v="1546"/>
    <n v="3155"/>
    <n v="7171"/>
    <n v="0.83530000000000004"/>
    <m/>
    <n v="10"/>
    <n v="0.2"/>
    <n v="1.8700000000000001E-2"/>
  </r>
  <r>
    <x v="20"/>
    <s v="LRS"/>
    <x v="11"/>
    <x v="2"/>
    <n v="2015"/>
    <s v="2014/15"/>
    <n v="587417"/>
    <n v="1189576"/>
    <n v="3671212"/>
    <n v="0.95840000000000003"/>
    <m/>
    <n v="18"/>
    <n v="0.44400000000000001"/>
    <n v="8.0799999999999997E-2"/>
  </r>
  <r>
    <x v="21"/>
    <s v="C-IV"/>
    <x v="11"/>
    <x v="2"/>
    <n v="2015"/>
    <s v="2014/15"/>
    <n v="11747"/>
    <n v="29106"/>
    <n v="66426"/>
    <n v="0.97399999999999998"/>
    <m/>
    <n v="10"/>
    <n v="0.2"/>
    <n v="1.8700000000000001E-2"/>
  </r>
  <r>
    <x v="22"/>
    <s v="C-IV"/>
    <x v="11"/>
    <x v="2"/>
    <n v="2015"/>
    <s v="2014/15"/>
    <n v="6363"/>
    <n v="10522"/>
    <n v="40061"/>
    <n v="0.99339999999999995"/>
    <m/>
    <n v="10"/>
    <n v="0.2"/>
    <n v="1.8700000000000001E-2"/>
  </r>
  <r>
    <x v="23"/>
    <s v="C-IV"/>
    <x v="11"/>
    <x v="2"/>
    <n v="2015"/>
    <s v="2014/15"/>
    <n v="1059"/>
    <n v="2010"/>
    <n v="4533"/>
    <n v="0.92159999999999997"/>
    <m/>
    <n v="10"/>
    <n v="0.2"/>
    <n v="1.8700000000000001E-2"/>
  </r>
  <r>
    <x v="24"/>
    <s v="C-IV"/>
    <x v="11"/>
    <x v="2"/>
    <n v="2015"/>
    <s v="2014/15"/>
    <n v="7239"/>
    <n v="13377"/>
    <n v="37520"/>
    <n v="0.98599999999999999"/>
    <m/>
    <n v="10"/>
    <n v="0.2"/>
    <n v="1.8700000000000001E-2"/>
  </r>
  <r>
    <x v="25"/>
    <s v="C-IV"/>
    <x v="11"/>
    <x v="2"/>
    <n v="2015"/>
    <s v="2014/15"/>
    <n v="24499"/>
    <n v="57520"/>
    <n v="129001"/>
    <n v="0.98640000000000005"/>
    <m/>
    <n v="1"/>
    <n v="0"/>
    <n v="3.2500000000000001E-2"/>
  </r>
  <r>
    <x v="26"/>
    <s v="C-IV"/>
    <x v="11"/>
    <x v="2"/>
    <n v="2015"/>
    <s v="2014/15"/>
    <n v="479"/>
    <n v="1040"/>
    <n v="3012"/>
    <n v="1"/>
    <m/>
    <n v="10"/>
    <n v="0.2"/>
    <n v="1.8700000000000001E-2"/>
  </r>
  <r>
    <x v="27"/>
    <s v="C-IV"/>
    <x v="11"/>
    <x v="2"/>
    <n v="2015"/>
    <s v="2014/15"/>
    <n v="500"/>
    <n v="841"/>
    <n v="3292"/>
    <n v="1"/>
    <m/>
    <n v="10"/>
    <n v="0.2"/>
    <n v="1.8700000000000001E-2"/>
  </r>
  <r>
    <x v="28"/>
    <s v="C-IV"/>
    <x v="11"/>
    <x v="2"/>
    <n v="2015"/>
    <s v="2014/15"/>
    <n v="22492"/>
    <n v="50538"/>
    <n v="158065"/>
    <n v="0.99760000000000004"/>
    <m/>
    <n v="2"/>
    <n v="0.5"/>
    <n v="8.9300000000000004E-2"/>
  </r>
  <r>
    <x v="29"/>
    <s v="C-IV"/>
    <x v="11"/>
    <x v="2"/>
    <n v="2015"/>
    <s v="2014/15"/>
    <n v="3521"/>
    <n v="7319"/>
    <n v="29683"/>
    <n v="0.95369999999999999"/>
    <m/>
    <n v="10"/>
    <n v="0.2"/>
    <n v="1.8700000000000001E-2"/>
  </r>
  <r>
    <x v="30"/>
    <s v="C-IV"/>
    <x v="11"/>
    <x v="2"/>
    <n v="2015"/>
    <s v="2014/15"/>
    <n v="4232"/>
    <n v="7702"/>
    <n v="22414"/>
    <n v="0.97370000000000001"/>
    <m/>
    <n v="10"/>
    <n v="0.2"/>
    <n v="1.8700000000000001E-2"/>
  </r>
  <r>
    <x v="31"/>
    <s v="CalWIN"/>
    <x v="11"/>
    <x v="2"/>
    <n v="2015"/>
    <s v="2014/15"/>
    <n v="120429"/>
    <n v="254466"/>
    <n v="818230"/>
    <n v="0.98240000000000005"/>
    <m/>
    <n v="6"/>
    <n v="0.33300000000000002"/>
    <n v="3.1600000000000003E-2"/>
  </r>
  <r>
    <x v="32"/>
    <s v="CalWIN"/>
    <x v="11"/>
    <x v="2"/>
    <n v="2015"/>
    <s v="2014/15"/>
    <n v="9383"/>
    <n v="18593"/>
    <n v="59099"/>
    <n v="0.99450000000000005"/>
    <m/>
    <n v="10"/>
    <n v="0.2"/>
    <n v="1.8700000000000001E-2"/>
  </r>
  <r>
    <x v="33"/>
    <s v="C-IV"/>
    <x v="11"/>
    <x v="2"/>
    <n v="2015"/>
    <s v="2014/15"/>
    <n v="1032"/>
    <n v="1988"/>
    <n v="5383"/>
    <n v="0.98250000000000004"/>
    <m/>
    <n v="10"/>
    <n v="0.2"/>
    <n v="1.8700000000000001E-2"/>
  </r>
  <r>
    <x v="34"/>
    <s v="C-IV"/>
    <x v="11"/>
    <x v="2"/>
    <n v="2015"/>
    <s v="2014/15"/>
    <n v="127904"/>
    <n v="295780"/>
    <n v="745037"/>
    <n v="0.99590000000000001"/>
    <m/>
    <n v="14"/>
    <n v="0.14299999999999999"/>
    <n v="6.8199999999999997E-2"/>
  </r>
  <r>
    <x v="35"/>
    <s v="CalWIN"/>
    <x v="11"/>
    <x v="2"/>
    <n v="2015"/>
    <s v="2014/15"/>
    <n v="104240"/>
    <n v="220796"/>
    <n v="509108"/>
    <n v="0.99070000000000003"/>
    <m/>
    <n v="7"/>
    <n v="0.57099999999999995"/>
    <n v="0"/>
  </r>
  <r>
    <x v="36"/>
    <s v="C-IV"/>
    <x v="11"/>
    <x v="2"/>
    <n v="2015"/>
    <s v="2014/15"/>
    <n v="2709"/>
    <n v="6091"/>
    <n v="16804"/>
    <n v="0.97619999999999996"/>
    <m/>
    <n v="10"/>
    <n v="0.2"/>
    <n v="1.8700000000000001E-2"/>
  </r>
  <r>
    <x v="37"/>
    <s v="C-IV"/>
    <x v="11"/>
    <x v="2"/>
    <n v="2015"/>
    <s v="2014/15"/>
    <n v="177248"/>
    <n v="399223"/>
    <n v="790688"/>
    <n v="1"/>
    <m/>
    <n v="17"/>
    <n v="5.8999999999999997E-2"/>
    <n v="7.3099999999999998E-2"/>
  </r>
  <r>
    <x v="38"/>
    <s v="CalWIN"/>
    <x v="11"/>
    <x v="2"/>
    <n v="2015"/>
    <s v="2014/15"/>
    <n v="140010"/>
    <n v="289321"/>
    <n v="791677"/>
    <n v="0.93210000000000004"/>
    <m/>
    <n v="10"/>
    <n v="0.4"/>
    <n v="3.8999999999999998E-3"/>
  </r>
  <r>
    <x v="39"/>
    <s v="CalWIN"/>
    <x v="11"/>
    <x v="2"/>
    <n v="2015"/>
    <s v="2014/15"/>
    <n v="33153"/>
    <n v="51199"/>
    <n v="217381"/>
    <n v="0.96679999999999999"/>
    <m/>
    <n v="3"/>
    <n v="1"/>
    <n v="9.4200000000000006E-2"/>
  </r>
  <r>
    <x v="40"/>
    <s v="C-IV"/>
    <x v="11"/>
    <x v="2"/>
    <n v="2015"/>
    <s v="2014/15"/>
    <n v="51788"/>
    <n v="120194"/>
    <n v="273435"/>
    <n v="0.98780000000000001"/>
    <m/>
    <n v="6"/>
    <n v="0"/>
    <n v="1.7899999999999999E-2"/>
  </r>
  <r>
    <x v="41"/>
    <s v="CalWIN"/>
    <x v="11"/>
    <x v="2"/>
    <n v="2015"/>
    <s v="2014/15"/>
    <n v="9747"/>
    <n v="18187"/>
    <n v="56962"/>
    <n v="0.99399999999999999"/>
    <m/>
    <n v="10"/>
    <n v="0.2"/>
    <n v="1.8700000000000001E-2"/>
  </r>
  <r>
    <x v="42"/>
    <s v="CalWIN"/>
    <x v="11"/>
    <x v="2"/>
    <n v="2015"/>
    <s v="2014/15"/>
    <n v="16104"/>
    <n v="32162"/>
    <n v="143803"/>
    <n v="0.97709999999999997"/>
    <m/>
    <n v="10"/>
    <n v="0.2"/>
    <n v="1.8700000000000001E-2"/>
  </r>
  <r>
    <x v="43"/>
    <s v="CalWIN"/>
    <x v="11"/>
    <x v="2"/>
    <n v="2015"/>
    <s v="2014/15"/>
    <n v="16682"/>
    <n v="36319"/>
    <n v="126040"/>
    <n v="0.94720000000000004"/>
    <m/>
    <n v="10"/>
    <n v="0.2"/>
    <n v="1.8700000000000001E-2"/>
  </r>
  <r>
    <x v="44"/>
    <s v="CalWIN"/>
    <x v="11"/>
    <x v="2"/>
    <n v="2015"/>
    <s v="2014/15"/>
    <n v="55366"/>
    <n v="112822"/>
    <n v="406297"/>
    <n v="0.96889999999999998"/>
    <m/>
    <n v="4"/>
    <n v="0.25"/>
    <n v="1.83E-2"/>
  </r>
  <r>
    <x v="45"/>
    <s v="CalWIN"/>
    <x v="11"/>
    <x v="2"/>
    <n v="2015"/>
    <s v="2014/15"/>
    <n v="13036"/>
    <n v="24811"/>
    <n v="72016"/>
    <n v="0.90990000000000004"/>
    <m/>
    <n v="10"/>
    <n v="0.2"/>
    <n v="1.8700000000000001E-2"/>
  </r>
  <r>
    <x v="46"/>
    <s v="C-IV"/>
    <x v="11"/>
    <x v="2"/>
    <n v="2015"/>
    <s v="2014/15"/>
    <n v="12844"/>
    <n v="24772"/>
    <n v="61941"/>
    <n v="0.9476"/>
    <m/>
    <n v="10"/>
    <n v="0.2"/>
    <n v="1.8700000000000001E-2"/>
  </r>
  <r>
    <x v="47"/>
    <s v="C-IV"/>
    <x v="11"/>
    <x v="2"/>
    <n v="2015"/>
    <s v="2014/15"/>
    <n v="173"/>
    <n v="325"/>
    <n v="773"/>
    <n v="1"/>
    <m/>
    <n v="10"/>
    <n v="0.2"/>
    <n v="1.8700000000000001E-2"/>
  </r>
  <r>
    <x v="48"/>
    <s v="C-IV"/>
    <x v="11"/>
    <x v="2"/>
    <n v="2015"/>
    <s v="2014/15"/>
    <n v="3225"/>
    <n v="6987"/>
    <n v="16445"/>
    <n v="1"/>
    <m/>
    <n v="10"/>
    <n v="0.2"/>
    <n v="1.8700000000000001E-2"/>
  </r>
  <r>
    <x v="49"/>
    <s v="CalWIN"/>
    <x v="11"/>
    <x v="2"/>
    <n v="2015"/>
    <s v="2014/15"/>
    <n v="22458"/>
    <n v="43659"/>
    <n v="111639"/>
    <n v="0.91510000000000002"/>
    <m/>
    <n v="1"/>
    <n v="1"/>
    <n v="5.1700000000000003E-2"/>
  </r>
  <r>
    <x v="50"/>
    <s v="CalWIN"/>
    <x v="11"/>
    <x v="2"/>
    <n v="2015"/>
    <s v="2014/15"/>
    <n v="19777"/>
    <n v="35579"/>
    <n v="116936"/>
    <n v="0.96"/>
    <m/>
    <n v="10"/>
    <n v="0.2"/>
    <n v="1.8700000000000001E-2"/>
  </r>
  <r>
    <x v="51"/>
    <s v="C-IV"/>
    <x v="11"/>
    <x v="2"/>
    <n v="2015"/>
    <s v="2014/15"/>
    <n v="42676"/>
    <n v="91726"/>
    <n v="215735"/>
    <n v="0.97909999999999997"/>
    <m/>
    <n v="4"/>
    <n v="0.25"/>
    <n v="1.4200000000000001E-2"/>
  </r>
  <r>
    <x v="52"/>
    <s v="C-IV"/>
    <x v="11"/>
    <x v="2"/>
    <n v="2015"/>
    <s v="2014/15"/>
    <n v="5603"/>
    <n v="12981"/>
    <n v="38031"/>
    <n v="0.99639999999999995"/>
    <m/>
    <n v="10"/>
    <n v="0.2"/>
    <n v="1.8700000000000001E-2"/>
  </r>
  <r>
    <x v="53"/>
    <s v="C-IV"/>
    <x v="11"/>
    <x v="2"/>
    <n v="2015"/>
    <s v="2014/15"/>
    <n v="4742"/>
    <n v="10381"/>
    <n v="25802"/>
    <n v="0.96330000000000005"/>
    <m/>
    <n v="10"/>
    <n v="0.2"/>
    <n v="1.8700000000000001E-2"/>
  </r>
  <r>
    <x v="54"/>
    <s v="C-IV"/>
    <x v="11"/>
    <x v="2"/>
    <n v="2015"/>
    <s v="2014/15"/>
    <n v="1007"/>
    <n v="1851"/>
    <n v="4646"/>
    <n v="0.9143"/>
    <m/>
    <n v="10"/>
    <n v="0.2"/>
    <n v="1.8700000000000001E-2"/>
  </r>
  <r>
    <x v="55"/>
    <s v="CalWIN"/>
    <x v="11"/>
    <x v="2"/>
    <n v="2015"/>
    <s v="2014/15"/>
    <n v="51930"/>
    <n v="122765"/>
    <n v="233665"/>
    <n v="0.98750000000000004"/>
    <m/>
    <n v="1"/>
    <n v="1"/>
    <n v="3.2599999999999997E-2"/>
  </r>
  <r>
    <x v="56"/>
    <s v="C-IV"/>
    <x v="11"/>
    <x v="2"/>
    <n v="2015"/>
    <s v="2014/15"/>
    <n v="3025"/>
    <n v="5492"/>
    <n v="13619"/>
    <n v="0.8901"/>
    <m/>
    <n v="10"/>
    <n v="0.2"/>
    <n v="1.8700000000000001E-2"/>
  </r>
  <r>
    <x v="57"/>
    <s v="CalWIN"/>
    <x v="11"/>
    <x v="2"/>
    <n v="2015"/>
    <s v="2014/15"/>
    <n v="36204"/>
    <n v="73975"/>
    <n v="210826"/>
    <n v="0.96589999999999998"/>
    <m/>
    <n v="2"/>
    <n v="1"/>
    <n v="3.9899999999999998E-2"/>
  </r>
  <r>
    <x v="58"/>
    <s v="CalWIN"/>
    <x v="11"/>
    <x v="2"/>
    <n v="2015"/>
    <s v="2014/15"/>
    <n v="9620"/>
    <n v="19691"/>
    <n v="52583"/>
    <n v="0.94110000000000005"/>
    <m/>
    <n v="10"/>
    <n v="0.2"/>
    <n v="1.8700000000000001E-2"/>
  </r>
  <r>
    <x v="59"/>
    <s v="C-IV"/>
    <x v="11"/>
    <x v="2"/>
    <n v="2015"/>
    <s v="2014/15"/>
    <n v="6038"/>
    <n v="13324"/>
    <n v="29105"/>
    <n v="1"/>
    <m/>
    <n v="10"/>
    <n v="0.2"/>
    <n v="1.8700000000000001E-2"/>
  </r>
  <r>
    <x v="0"/>
    <s v="n/a"/>
    <x v="0"/>
    <x v="3"/>
    <n v="2015"/>
    <s v="2014/15"/>
    <m/>
    <m/>
    <m/>
    <m/>
    <m/>
    <m/>
    <n v="0.254"/>
    <n v="5.3999999999999999E-2"/>
  </r>
  <r>
    <x v="1"/>
    <s v="n/a"/>
    <x v="0"/>
    <x v="3"/>
    <n v="2015"/>
    <s v="2014/15"/>
    <n v="2104220"/>
    <n v="4445534"/>
    <n v="12369426"/>
    <n v="0.96819999999999995"/>
    <m/>
    <n v="167"/>
    <n v="0.311"/>
    <n v="7.6499999999999999E-2"/>
  </r>
  <r>
    <x v="2"/>
    <s v="CalWIN"/>
    <x v="0"/>
    <x v="3"/>
    <n v="2015"/>
    <s v="2014/15"/>
    <n v="61869"/>
    <n v="121684"/>
    <n v="417075"/>
    <n v="0.85240000000000005"/>
    <m/>
    <n v="3"/>
    <n v="1"/>
    <n v="9.3100000000000002E-2"/>
  </r>
  <r>
    <x v="3"/>
    <s v="C-IV"/>
    <x v="0"/>
    <x v="3"/>
    <n v="2015"/>
    <s v="2014/15"/>
    <n v="107"/>
    <n v="171"/>
    <n v="384"/>
    <n v="1"/>
    <m/>
    <n v="17"/>
    <n v="0.17599999999999999"/>
    <n v="4.2200000000000001E-2"/>
  </r>
  <r>
    <x v="4"/>
    <s v="C-IV"/>
    <x v="0"/>
    <x v="3"/>
    <n v="2015"/>
    <s v="2014/15"/>
    <n v="1720"/>
    <n v="3278"/>
    <n v="7695"/>
    <n v="0.96299999999999997"/>
    <m/>
    <n v="17"/>
    <n v="0.17599999999999999"/>
    <n v="4.2200000000000001E-2"/>
  </r>
  <r>
    <x v="5"/>
    <s v="C-IV"/>
    <x v="0"/>
    <x v="3"/>
    <n v="2015"/>
    <s v="2014/15"/>
    <n v="16001"/>
    <n v="31299"/>
    <n v="78166"/>
    <n v="0.91279999999999994"/>
    <m/>
    <n v="17"/>
    <n v="0.17599999999999999"/>
    <n v="4.2200000000000001E-2"/>
  </r>
  <r>
    <x v="6"/>
    <s v="C-IV"/>
    <x v="0"/>
    <x v="3"/>
    <n v="2015"/>
    <s v="2014/15"/>
    <n v="2894"/>
    <n v="5421"/>
    <n v="11466"/>
    <n v="0.99329999999999996"/>
    <m/>
    <n v="17"/>
    <n v="0.17599999999999999"/>
    <n v="4.2200000000000001E-2"/>
  </r>
  <r>
    <x v="7"/>
    <s v="C-IV"/>
    <x v="0"/>
    <x v="3"/>
    <n v="2015"/>
    <s v="2014/15"/>
    <n v="688"/>
    <n v="1627"/>
    <n v="8311"/>
    <n v="0.8871"/>
    <m/>
    <n v="17"/>
    <n v="0.17599999999999999"/>
    <n v="4.2200000000000001E-2"/>
  </r>
  <r>
    <x v="8"/>
    <s v="CalWIN"/>
    <x v="0"/>
    <x v="3"/>
    <n v="2015"/>
    <s v="2014/15"/>
    <n v="35445"/>
    <n v="72012"/>
    <n v="255481"/>
    <n v="0.93440000000000001"/>
    <m/>
    <n v="4"/>
    <n v="0.5"/>
    <n v="0.04"/>
  </r>
  <r>
    <x v="9"/>
    <s v="C-IV"/>
    <x v="0"/>
    <x v="3"/>
    <n v="2015"/>
    <s v="2014/15"/>
    <n v="2469"/>
    <n v="5136"/>
    <n v="11207"/>
    <n v="0.9889"/>
    <m/>
    <n v="17"/>
    <n v="0.17599999999999999"/>
    <n v="4.2200000000000001E-2"/>
  </r>
  <r>
    <x v="10"/>
    <s v="C-IV"/>
    <x v="0"/>
    <x v="3"/>
    <n v="2015"/>
    <s v="2014/15"/>
    <n v="7197"/>
    <n v="13063"/>
    <n v="36297"/>
    <n v="1"/>
    <m/>
    <n v="17"/>
    <n v="0.17599999999999999"/>
    <n v="4.2200000000000001E-2"/>
  </r>
  <r>
    <x v="11"/>
    <s v="CalWIN"/>
    <x v="0"/>
    <x v="3"/>
    <n v="2015"/>
    <s v="2014/15"/>
    <n v="96715"/>
    <n v="227846"/>
    <n v="452482"/>
    <n v="0.95750000000000002"/>
    <m/>
    <n v="5"/>
    <n v="0.2"/>
    <n v="1.34E-2"/>
  </r>
  <r>
    <x v="12"/>
    <s v="C-IV"/>
    <x v="0"/>
    <x v="3"/>
    <n v="2015"/>
    <s v="2014/15"/>
    <n v="1520"/>
    <n v="3684"/>
    <n v="11382"/>
    <n v="1"/>
    <m/>
    <n v="17"/>
    <n v="0.17599999999999999"/>
    <n v="4.2200000000000001E-2"/>
  </r>
  <r>
    <x v="13"/>
    <s v="C-IV"/>
    <x v="0"/>
    <x v="3"/>
    <n v="2015"/>
    <s v="2014/15"/>
    <n v="11518"/>
    <n v="20309"/>
    <n v="48121"/>
    <n v="0.997"/>
    <m/>
    <n v="17"/>
    <n v="0.17599999999999999"/>
    <n v="4.2200000000000001E-2"/>
  </r>
  <r>
    <x v="14"/>
    <s v="C-IV"/>
    <x v="0"/>
    <x v="3"/>
    <n v="2015"/>
    <s v="2014/15"/>
    <n v="16703"/>
    <n v="42073"/>
    <n v="86680"/>
    <n v="0.93989999999999996"/>
    <m/>
    <n v="17"/>
    <n v="0.17599999999999999"/>
    <n v="4.2200000000000001E-2"/>
  </r>
  <r>
    <x v="15"/>
    <s v="C-IV"/>
    <x v="0"/>
    <x v="3"/>
    <n v="2015"/>
    <s v="2014/15"/>
    <n v="1042"/>
    <n v="2064"/>
    <n v="5457"/>
    <n v="0.98550000000000004"/>
    <m/>
    <n v="17"/>
    <n v="0.17599999999999999"/>
    <n v="4.2200000000000001E-2"/>
  </r>
  <r>
    <x v="16"/>
    <s v="C-IV"/>
    <x v="0"/>
    <x v="3"/>
    <n v="2015"/>
    <s v="2014/15"/>
    <n v="63893"/>
    <n v="149749"/>
    <n v="360006"/>
    <n v="0.99350000000000005"/>
    <m/>
    <n v="11"/>
    <n v="0.182"/>
    <n v="5.1000000000000004E-3"/>
  </r>
  <r>
    <x v="17"/>
    <s v="C-IV"/>
    <x v="0"/>
    <x v="3"/>
    <n v="2015"/>
    <s v="2014/15"/>
    <n v="10270"/>
    <n v="24051"/>
    <n v="53374"/>
    <n v="0.99680000000000002"/>
    <m/>
    <n v="17"/>
    <n v="0.17599999999999999"/>
    <n v="4.2200000000000001E-2"/>
  </r>
  <r>
    <x v="18"/>
    <s v="C-IV"/>
    <x v="0"/>
    <x v="3"/>
    <n v="2015"/>
    <s v="2014/15"/>
    <n v="5936"/>
    <n v="11629"/>
    <n v="28806"/>
    <n v="0.97499999999999998"/>
    <m/>
    <n v="17"/>
    <n v="0.17599999999999999"/>
    <n v="4.2200000000000001E-2"/>
  </r>
  <r>
    <x v="19"/>
    <s v="C-IV"/>
    <x v="0"/>
    <x v="3"/>
    <n v="2015"/>
    <s v="2014/15"/>
    <n v="1545"/>
    <n v="3182"/>
    <n v="7328"/>
    <n v="0.86750000000000005"/>
    <m/>
    <n v="17"/>
    <n v="0.17599999999999999"/>
    <n v="4.2200000000000001E-2"/>
  </r>
  <r>
    <x v="20"/>
    <s v="LRS"/>
    <x v="0"/>
    <x v="3"/>
    <n v="2015"/>
    <s v="2014/15"/>
    <n v="585716"/>
    <n v="1185400"/>
    <n v="3676688"/>
    <n v="0.96689999999999998"/>
    <m/>
    <n v="25"/>
    <n v="0.44"/>
    <n v="6.4600000000000005E-2"/>
  </r>
  <r>
    <x v="21"/>
    <s v="C-IV"/>
    <x v="0"/>
    <x v="3"/>
    <n v="2015"/>
    <s v="2014/15"/>
    <n v="11878"/>
    <n v="29310"/>
    <n v="67599"/>
    <n v="0.98680000000000001"/>
    <m/>
    <n v="17"/>
    <n v="0.17599999999999999"/>
    <n v="4.2200000000000001E-2"/>
  </r>
  <r>
    <x v="22"/>
    <s v="C-IV"/>
    <x v="0"/>
    <x v="3"/>
    <n v="2015"/>
    <s v="2014/15"/>
    <n v="6300"/>
    <n v="10403"/>
    <n v="41746"/>
    <n v="0.98229999999999995"/>
    <m/>
    <n v="17"/>
    <n v="0.17599999999999999"/>
    <n v="4.2200000000000001E-2"/>
  </r>
  <r>
    <x v="23"/>
    <s v="C-IV"/>
    <x v="0"/>
    <x v="3"/>
    <n v="2015"/>
    <s v="2014/15"/>
    <n v="1073"/>
    <n v="2033"/>
    <n v="4652"/>
    <n v="0.8478"/>
    <m/>
    <n v="17"/>
    <n v="0.17599999999999999"/>
    <n v="4.2200000000000001E-2"/>
  </r>
  <r>
    <x v="24"/>
    <s v="C-IV"/>
    <x v="0"/>
    <x v="3"/>
    <n v="2015"/>
    <s v="2014/15"/>
    <n v="7131"/>
    <n v="13178"/>
    <n v="38218"/>
    <n v="0.98660000000000003"/>
    <m/>
    <n v="17"/>
    <n v="0.17599999999999999"/>
    <n v="4.2200000000000001E-2"/>
  </r>
  <r>
    <x v="25"/>
    <s v="C-IV"/>
    <x v="0"/>
    <x v="3"/>
    <n v="2015"/>
    <s v="2014/15"/>
    <n v="24649"/>
    <n v="57836"/>
    <n v="131317"/>
    <n v="0.97689999999999999"/>
    <m/>
    <n v="1"/>
    <n v="0"/>
    <n v="2.6499999999999999E-2"/>
  </r>
  <r>
    <x v="26"/>
    <s v="C-IV"/>
    <x v="0"/>
    <x v="3"/>
    <n v="2015"/>
    <s v="2014/15"/>
    <n v="467"/>
    <n v="1023"/>
    <n v="3099"/>
    <n v="1"/>
    <m/>
    <n v="17"/>
    <n v="0.17599999999999999"/>
    <n v="4.2200000000000001E-2"/>
  </r>
  <r>
    <x v="27"/>
    <s v="C-IV"/>
    <x v="0"/>
    <x v="3"/>
    <n v="2015"/>
    <s v="2014/15"/>
    <n v="499"/>
    <n v="849"/>
    <n v="3424"/>
    <n v="0.93940000000000001"/>
    <m/>
    <n v="17"/>
    <n v="0.17599999999999999"/>
    <n v="4.2200000000000001E-2"/>
  </r>
  <r>
    <x v="28"/>
    <s v="C-IV"/>
    <x v="0"/>
    <x v="3"/>
    <n v="2015"/>
    <s v="2014/15"/>
    <n v="23266"/>
    <n v="52560"/>
    <n v="162450"/>
    <n v="1"/>
    <m/>
    <n v="3"/>
    <n v="0.33300000000000002"/>
    <n v="6.3399999999999998E-2"/>
  </r>
  <r>
    <x v="29"/>
    <s v="C-IV"/>
    <x v="0"/>
    <x v="3"/>
    <n v="2015"/>
    <s v="2014/15"/>
    <n v="3575"/>
    <n v="7421"/>
    <n v="30498"/>
    <n v="0.94199999999999995"/>
    <m/>
    <n v="17"/>
    <n v="0.17599999999999999"/>
    <n v="4.2200000000000001E-2"/>
  </r>
  <r>
    <x v="30"/>
    <s v="C-IV"/>
    <x v="0"/>
    <x v="3"/>
    <n v="2015"/>
    <s v="2014/15"/>
    <n v="4246"/>
    <n v="7705"/>
    <n v="23165"/>
    <n v="0.96519999999999995"/>
    <m/>
    <n v="17"/>
    <n v="0.17599999999999999"/>
    <n v="4.2200000000000001E-2"/>
  </r>
  <r>
    <x v="31"/>
    <s v="CalWIN"/>
    <x v="0"/>
    <x v="3"/>
    <n v="2015"/>
    <s v="2014/15"/>
    <n v="120652"/>
    <n v="253714"/>
    <n v="838886"/>
    <n v="0.98640000000000005"/>
    <m/>
    <n v="8"/>
    <n v="0.25"/>
    <n v="2.9000000000000001E-2"/>
  </r>
  <r>
    <x v="32"/>
    <s v="CalWIN"/>
    <x v="0"/>
    <x v="3"/>
    <n v="2015"/>
    <s v="2014/15"/>
    <n v="9726"/>
    <n v="18407"/>
    <n v="60698"/>
    <n v="0.98199999999999998"/>
    <m/>
    <n v="17"/>
    <n v="0.17599999999999999"/>
    <n v="4.2200000000000001E-2"/>
  </r>
  <r>
    <x v="33"/>
    <s v="C-IV"/>
    <x v="0"/>
    <x v="3"/>
    <n v="2015"/>
    <s v="2014/15"/>
    <n v="1060"/>
    <n v="2030"/>
    <n v="5520"/>
    <n v="1"/>
    <m/>
    <n v="17"/>
    <n v="0.17599999999999999"/>
    <n v="4.2200000000000001E-2"/>
  </r>
  <r>
    <x v="34"/>
    <s v="C-IV"/>
    <x v="0"/>
    <x v="3"/>
    <n v="2015"/>
    <s v="2014/15"/>
    <n v="126931"/>
    <n v="292785"/>
    <n v="763615"/>
    <n v="0.99550000000000005"/>
    <m/>
    <n v="19"/>
    <n v="0.158"/>
    <n v="7.4899999999999994E-2"/>
  </r>
  <r>
    <x v="35"/>
    <s v="CalWIN"/>
    <x v="0"/>
    <x v="3"/>
    <n v="2015"/>
    <s v="2014/15"/>
    <n v="103939"/>
    <n v="219747"/>
    <n v="520071"/>
    <n v="0.98929999999999996"/>
    <m/>
    <n v="8"/>
    <n v="0.5"/>
    <n v="0"/>
  </r>
  <r>
    <x v="36"/>
    <s v="C-IV"/>
    <x v="0"/>
    <x v="3"/>
    <n v="2015"/>
    <s v="2014/15"/>
    <n v="2731"/>
    <n v="6193"/>
    <n v="17260"/>
    <n v="0.98109999999999997"/>
    <m/>
    <n v="17"/>
    <n v="0.17599999999999999"/>
    <n v="4.2200000000000001E-2"/>
  </r>
  <r>
    <x v="37"/>
    <s v="C-IV"/>
    <x v="0"/>
    <x v="3"/>
    <n v="2015"/>
    <s v="2014/15"/>
    <n v="177354"/>
    <n v="398410"/>
    <n v="809316"/>
    <n v="0.99990000000000001"/>
    <m/>
    <n v="22"/>
    <n v="9.0999999999999998E-2"/>
    <n v="7.8E-2"/>
  </r>
  <r>
    <x v="38"/>
    <s v="CalWIN"/>
    <x v="0"/>
    <x v="3"/>
    <n v="2015"/>
    <s v="2014/15"/>
    <n v="139096"/>
    <n v="287399"/>
    <n v="813049"/>
    <n v="0.93559999999999999"/>
    <m/>
    <n v="13"/>
    <n v="0.46200000000000002"/>
    <n v="1.06E-2"/>
  </r>
  <r>
    <x v="39"/>
    <s v="CalWIN"/>
    <x v="0"/>
    <x v="3"/>
    <n v="2015"/>
    <s v="2014/15"/>
    <n v="33153"/>
    <n v="50987"/>
    <n v="220259"/>
    <n v="0.9728"/>
    <m/>
    <n v="4"/>
    <n v="0.75"/>
    <n v="9.9599999999999994E-2"/>
  </r>
  <r>
    <x v="40"/>
    <s v="C-IV"/>
    <x v="0"/>
    <x v="3"/>
    <n v="2015"/>
    <s v="2014/15"/>
    <n v="51784"/>
    <n v="120014"/>
    <n v="279094"/>
    <n v="0.98650000000000004"/>
    <m/>
    <n v="7"/>
    <n v="0"/>
    <n v="1.35E-2"/>
  </r>
  <r>
    <x v="41"/>
    <s v="CalWIN"/>
    <x v="0"/>
    <x v="3"/>
    <n v="2015"/>
    <s v="2014/15"/>
    <n v="9834"/>
    <n v="18402"/>
    <n v="58387"/>
    <n v="0.95289999999999997"/>
    <m/>
    <n v="17"/>
    <n v="0.17599999999999999"/>
    <n v="4.2200000000000001E-2"/>
  </r>
  <r>
    <x v="42"/>
    <s v="CalWIN"/>
    <x v="0"/>
    <x v="3"/>
    <n v="2015"/>
    <s v="2014/15"/>
    <n v="15994"/>
    <n v="31880"/>
    <n v="146192"/>
    <n v="0.97550000000000003"/>
    <m/>
    <n v="17"/>
    <n v="0.17599999999999999"/>
    <n v="4.2200000000000001E-2"/>
  </r>
  <r>
    <x v="43"/>
    <s v="CalWIN"/>
    <x v="0"/>
    <x v="3"/>
    <n v="2015"/>
    <s v="2014/15"/>
    <n v="16991"/>
    <n v="37090"/>
    <n v="129230"/>
    <n v="0.85509999999999997"/>
    <m/>
    <n v="17"/>
    <n v="0.17599999999999999"/>
    <n v="4.2200000000000001E-2"/>
  </r>
  <r>
    <x v="44"/>
    <s v="CalWIN"/>
    <x v="0"/>
    <x v="3"/>
    <n v="2015"/>
    <s v="2014/15"/>
    <n v="55320"/>
    <n v="112449"/>
    <n v="416404"/>
    <n v="0.96040000000000003"/>
    <m/>
    <n v="5"/>
    <n v="0.4"/>
    <n v="1.35E-2"/>
  </r>
  <r>
    <x v="45"/>
    <s v="CalWIN"/>
    <x v="0"/>
    <x v="3"/>
    <n v="2015"/>
    <s v="2014/15"/>
    <n v="13271"/>
    <n v="25385"/>
    <n v="73855"/>
    <n v="0.92720000000000002"/>
    <m/>
    <n v="17"/>
    <n v="0.17599999999999999"/>
    <n v="4.2200000000000001E-2"/>
  </r>
  <r>
    <x v="46"/>
    <s v="C-IV"/>
    <x v="0"/>
    <x v="3"/>
    <n v="2015"/>
    <s v="2014/15"/>
    <n v="12834"/>
    <n v="24775"/>
    <n v="63042"/>
    <n v="0.96550000000000002"/>
    <m/>
    <n v="17"/>
    <n v="0.17599999999999999"/>
    <n v="4.2200000000000001E-2"/>
  </r>
  <r>
    <x v="47"/>
    <s v="C-IV"/>
    <x v="0"/>
    <x v="3"/>
    <n v="2015"/>
    <s v="2014/15"/>
    <n v="178"/>
    <n v="320"/>
    <n v="805"/>
    <n v="1"/>
    <m/>
    <n v="17"/>
    <n v="0.17599999999999999"/>
    <n v="4.2200000000000001E-2"/>
  </r>
  <r>
    <x v="48"/>
    <s v="C-IV"/>
    <x v="0"/>
    <x v="3"/>
    <n v="2015"/>
    <s v="2014/15"/>
    <n v="3223"/>
    <n v="6993"/>
    <n v="16569"/>
    <n v="1"/>
    <m/>
    <n v="17"/>
    <n v="0.17599999999999999"/>
    <n v="4.2200000000000001E-2"/>
  </r>
  <r>
    <x v="49"/>
    <s v="CalWIN"/>
    <x v="0"/>
    <x v="3"/>
    <n v="2015"/>
    <s v="2014/15"/>
    <n v="22313"/>
    <n v="43385"/>
    <n v="114399"/>
    <n v="0.93089999999999995"/>
    <m/>
    <n v="1"/>
    <n v="1"/>
    <n v="3.6999999999999998E-2"/>
  </r>
  <r>
    <x v="50"/>
    <s v="CalWIN"/>
    <x v="0"/>
    <x v="3"/>
    <n v="2015"/>
    <s v="2014/15"/>
    <n v="19814"/>
    <n v="35677"/>
    <n v="119855"/>
    <n v="0.95820000000000005"/>
    <m/>
    <n v="17"/>
    <n v="0.17599999999999999"/>
    <n v="4.2200000000000001E-2"/>
  </r>
  <r>
    <x v="51"/>
    <s v="C-IV"/>
    <x v="0"/>
    <x v="3"/>
    <n v="2015"/>
    <s v="2014/15"/>
    <n v="42583"/>
    <n v="91585"/>
    <n v="220335"/>
    <n v="0.9627"/>
    <m/>
    <n v="6"/>
    <n v="0.33300000000000002"/>
    <n v="1.55E-2"/>
  </r>
  <r>
    <x v="52"/>
    <s v="C-IV"/>
    <x v="0"/>
    <x v="3"/>
    <n v="2015"/>
    <s v="2014/15"/>
    <n v="5642"/>
    <n v="13047"/>
    <n v="38799"/>
    <n v="1"/>
    <m/>
    <n v="17"/>
    <n v="0.17599999999999999"/>
    <n v="4.2200000000000001E-2"/>
  </r>
  <r>
    <x v="53"/>
    <s v="C-IV"/>
    <x v="0"/>
    <x v="3"/>
    <n v="2015"/>
    <s v="2014/15"/>
    <n v="4714"/>
    <n v="10255"/>
    <n v="26088"/>
    <n v="0.97929999999999995"/>
    <m/>
    <n v="17"/>
    <n v="0.17599999999999999"/>
    <n v="4.2200000000000001E-2"/>
  </r>
  <r>
    <x v="54"/>
    <s v="C-IV"/>
    <x v="0"/>
    <x v="3"/>
    <n v="2015"/>
    <s v="2014/15"/>
    <n v="996"/>
    <n v="1829"/>
    <n v="4768"/>
    <n v="0.92449999999999999"/>
    <m/>
    <n v="17"/>
    <n v="0.17599999999999999"/>
    <n v="4.2200000000000001E-2"/>
  </r>
  <r>
    <x v="55"/>
    <s v="CalWIN"/>
    <x v="0"/>
    <x v="3"/>
    <n v="2015"/>
    <s v="2014/15"/>
    <n v="52436"/>
    <n v="123898"/>
    <n v="236950"/>
    <n v="0.97740000000000005"/>
    <m/>
    <n v="2"/>
    <n v="1"/>
    <n v="6.3600000000000004E-2"/>
  </r>
  <r>
    <x v="56"/>
    <s v="C-IV"/>
    <x v="0"/>
    <x v="3"/>
    <n v="2015"/>
    <s v="2014/15"/>
    <n v="3000"/>
    <n v="5414"/>
    <n v="13863"/>
    <n v="0.89259999999999995"/>
    <m/>
    <n v="17"/>
    <n v="0.17599999999999999"/>
    <n v="4.2200000000000001E-2"/>
  </r>
  <r>
    <x v="57"/>
    <s v="CalWIN"/>
    <x v="0"/>
    <x v="3"/>
    <n v="2015"/>
    <s v="2014/15"/>
    <n v="36486"/>
    <n v="74220"/>
    <n v="216023"/>
    <n v="0.94359999999999999"/>
    <m/>
    <n v="3"/>
    <n v="0.66700000000000004"/>
    <n v="3.85E-2"/>
  </r>
  <r>
    <x v="58"/>
    <s v="CalWIN"/>
    <x v="0"/>
    <x v="3"/>
    <n v="2015"/>
    <s v="2014/15"/>
    <n v="9810"/>
    <n v="20044"/>
    <n v="53825"/>
    <n v="0.91220000000000001"/>
    <m/>
    <n v="17"/>
    <n v="0.17599999999999999"/>
    <n v="4.2200000000000001E-2"/>
  </r>
  <r>
    <x v="59"/>
    <s v="C-IV"/>
    <x v="0"/>
    <x v="3"/>
    <n v="2015"/>
    <s v="2014/15"/>
    <n v="6023"/>
    <n v="13204"/>
    <n v="29695"/>
    <n v="1"/>
    <m/>
    <n v="17"/>
    <n v="0.17599999999999999"/>
    <n v="4.2200000000000001E-2"/>
  </r>
  <r>
    <x v="0"/>
    <s v="n/a"/>
    <x v="1"/>
    <x v="3"/>
    <n v="2015"/>
    <s v="2014/15"/>
    <m/>
    <m/>
    <m/>
    <m/>
    <m/>
    <m/>
    <n v="0.254"/>
    <n v="5.3999999999999999E-2"/>
  </r>
  <r>
    <x v="1"/>
    <s v="n/a"/>
    <x v="1"/>
    <x v="3"/>
    <n v="2015"/>
    <s v="2014/15"/>
    <n v="2101357"/>
    <n v="4443927"/>
    <n v="12494452"/>
    <n v="0.97030000000000005"/>
    <m/>
    <n v="202"/>
    <n v="0.32200000000000001"/>
    <n v="7.4300000000000005E-2"/>
  </r>
  <r>
    <x v="2"/>
    <s v="CalWIN"/>
    <x v="1"/>
    <x v="3"/>
    <n v="2015"/>
    <s v="2014/15"/>
    <n v="60825"/>
    <n v="120003"/>
    <n v="418769"/>
    <n v="0.83"/>
    <m/>
    <n v="4"/>
    <n v="1"/>
    <n v="6.9000000000000006E-2"/>
  </r>
  <r>
    <x v="3"/>
    <s v="C-IV"/>
    <x v="1"/>
    <x v="3"/>
    <n v="2015"/>
    <s v="2014/15"/>
    <n v="102"/>
    <n v="165"/>
    <n v="385"/>
    <n v="1"/>
    <m/>
    <n v="23"/>
    <n v="0.26100000000000001"/>
    <n v="4.8000000000000001E-2"/>
  </r>
  <r>
    <x v="4"/>
    <s v="C-IV"/>
    <x v="1"/>
    <x v="3"/>
    <n v="2015"/>
    <s v="2014/15"/>
    <n v="1746"/>
    <n v="3343"/>
    <n v="7712"/>
    <n v="0.94230000000000003"/>
    <m/>
    <n v="23"/>
    <n v="0.26100000000000001"/>
    <n v="4.8000000000000001E-2"/>
  </r>
  <r>
    <x v="5"/>
    <s v="C-IV"/>
    <x v="1"/>
    <x v="3"/>
    <n v="2015"/>
    <s v="2014/15"/>
    <n v="16101"/>
    <n v="31351"/>
    <n v="79394"/>
    <n v="0.90039999999999998"/>
    <m/>
    <n v="23"/>
    <n v="0.26100000000000001"/>
    <n v="4.8000000000000001E-2"/>
  </r>
  <r>
    <x v="6"/>
    <s v="C-IV"/>
    <x v="1"/>
    <x v="3"/>
    <n v="2015"/>
    <s v="2014/15"/>
    <n v="2917"/>
    <n v="5457"/>
    <n v="11651"/>
    <n v="1"/>
    <m/>
    <n v="23"/>
    <n v="0.26100000000000001"/>
    <n v="4.8000000000000001E-2"/>
  </r>
  <r>
    <x v="7"/>
    <s v="C-IV"/>
    <x v="1"/>
    <x v="3"/>
    <n v="2015"/>
    <s v="2014/15"/>
    <n v="695"/>
    <n v="1658"/>
    <n v="8385"/>
    <n v="0.89470000000000005"/>
    <m/>
    <n v="23"/>
    <n v="0.26100000000000001"/>
    <n v="4.8000000000000001E-2"/>
  </r>
  <r>
    <x v="8"/>
    <s v="CalWIN"/>
    <x v="1"/>
    <x v="3"/>
    <n v="2015"/>
    <s v="2014/15"/>
    <n v="35046"/>
    <n v="71330"/>
    <n v="258418"/>
    <n v="0.95679999999999998"/>
    <m/>
    <n v="4"/>
    <n v="0.5"/>
    <n v="3.7699999999999997E-2"/>
  </r>
  <r>
    <x v="9"/>
    <s v="C-IV"/>
    <x v="1"/>
    <x v="3"/>
    <n v="2015"/>
    <s v="2014/15"/>
    <n v="2479"/>
    <n v="5126"/>
    <n v="11224"/>
    <n v="1"/>
    <m/>
    <n v="23"/>
    <n v="0.26100000000000001"/>
    <n v="4.8000000000000001E-2"/>
  </r>
  <r>
    <x v="10"/>
    <s v="C-IV"/>
    <x v="1"/>
    <x v="3"/>
    <n v="2015"/>
    <s v="2014/15"/>
    <n v="7277"/>
    <n v="13186"/>
    <n v="36987"/>
    <n v="1"/>
    <m/>
    <n v="23"/>
    <n v="0.26100000000000001"/>
    <n v="4.8000000000000001E-2"/>
  </r>
  <r>
    <x v="11"/>
    <s v="CalWIN"/>
    <x v="1"/>
    <x v="3"/>
    <n v="2015"/>
    <s v="2014/15"/>
    <n v="97110"/>
    <n v="228307"/>
    <n v="456093"/>
    <n v="0.96350000000000002"/>
    <m/>
    <n v="6"/>
    <n v="0.16700000000000001"/>
    <n v="1.41E-2"/>
  </r>
  <r>
    <x v="12"/>
    <s v="C-IV"/>
    <x v="1"/>
    <x v="3"/>
    <n v="2015"/>
    <s v="2014/15"/>
    <n v="1515"/>
    <n v="3663"/>
    <n v="11528"/>
    <n v="1"/>
    <m/>
    <n v="23"/>
    <n v="0.26100000000000001"/>
    <n v="4.8000000000000001E-2"/>
  </r>
  <r>
    <x v="13"/>
    <s v="C-IV"/>
    <x v="1"/>
    <x v="3"/>
    <n v="2015"/>
    <s v="2014/15"/>
    <n v="11589"/>
    <n v="20402"/>
    <n v="49005"/>
    <n v="0.99809999999999999"/>
    <m/>
    <n v="23"/>
    <n v="0.26100000000000001"/>
    <n v="4.8000000000000001E-2"/>
  </r>
  <r>
    <x v="14"/>
    <s v="C-IV"/>
    <x v="1"/>
    <x v="3"/>
    <n v="2015"/>
    <s v="2014/15"/>
    <n v="16711"/>
    <n v="41913"/>
    <n v="88489"/>
    <n v="0.95740000000000003"/>
    <m/>
    <n v="23"/>
    <n v="0.26100000000000001"/>
    <n v="4.8000000000000001E-2"/>
  </r>
  <r>
    <x v="15"/>
    <s v="C-IV"/>
    <x v="1"/>
    <x v="3"/>
    <n v="2015"/>
    <s v="2014/15"/>
    <n v="1055"/>
    <n v="2091"/>
    <n v="5405"/>
    <n v="1"/>
    <m/>
    <n v="23"/>
    <n v="0.26100000000000001"/>
    <n v="4.8000000000000001E-2"/>
  </r>
  <r>
    <x v="16"/>
    <s v="C-IV"/>
    <x v="1"/>
    <x v="3"/>
    <n v="2015"/>
    <s v="2014/15"/>
    <n v="64392"/>
    <n v="152850"/>
    <n v="367041"/>
    <n v="0.99539999999999995"/>
    <m/>
    <n v="12"/>
    <n v="0.16700000000000001"/>
    <n v="8.0999999999999996E-3"/>
  </r>
  <r>
    <x v="17"/>
    <s v="C-IV"/>
    <x v="1"/>
    <x v="3"/>
    <n v="2015"/>
    <s v="2014/15"/>
    <n v="10304"/>
    <n v="24156"/>
    <n v="54246"/>
    <n v="0.99570000000000003"/>
    <m/>
    <n v="23"/>
    <n v="0.26100000000000001"/>
    <n v="4.8000000000000001E-2"/>
  </r>
  <r>
    <x v="18"/>
    <s v="C-IV"/>
    <x v="1"/>
    <x v="3"/>
    <n v="2015"/>
    <s v="2014/15"/>
    <n v="5936"/>
    <n v="11651"/>
    <n v="29216"/>
    <n v="0.95489999999999997"/>
    <m/>
    <n v="23"/>
    <n v="0.26100000000000001"/>
    <n v="4.8000000000000001E-2"/>
  </r>
  <r>
    <x v="19"/>
    <s v="C-IV"/>
    <x v="1"/>
    <x v="3"/>
    <n v="2015"/>
    <s v="2014/15"/>
    <n v="1520"/>
    <n v="3136"/>
    <n v="7360"/>
    <n v="0.83779999999999999"/>
    <m/>
    <n v="23"/>
    <n v="0.26100000000000001"/>
    <n v="4.8000000000000001E-2"/>
  </r>
  <r>
    <x v="20"/>
    <s v="LRS"/>
    <x v="1"/>
    <x v="3"/>
    <n v="2015"/>
    <s v="2014/15"/>
    <n v="583724"/>
    <n v="1181395"/>
    <n v="3681531"/>
    <n v="0.96950000000000003"/>
    <m/>
    <n v="30"/>
    <n v="0.5"/>
    <n v="7.2599999999999998E-2"/>
  </r>
  <r>
    <x v="21"/>
    <s v="C-IV"/>
    <x v="1"/>
    <x v="3"/>
    <n v="2015"/>
    <s v="2014/15"/>
    <n v="11919"/>
    <n v="29368"/>
    <n v="68457"/>
    <n v="0.99529999999999996"/>
    <m/>
    <n v="23"/>
    <n v="0.26100000000000001"/>
    <n v="4.8000000000000001E-2"/>
  </r>
  <r>
    <x v="22"/>
    <s v="C-IV"/>
    <x v="1"/>
    <x v="3"/>
    <n v="2015"/>
    <s v="2014/15"/>
    <n v="6333"/>
    <n v="10466"/>
    <n v="42511"/>
    <n v="0.96719999999999995"/>
    <m/>
    <n v="23"/>
    <n v="0.26100000000000001"/>
    <n v="4.8000000000000001E-2"/>
  </r>
  <r>
    <x v="23"/>
    <s v="C-IV"/>
    <x v="1"/>
    <x v="3"/>
    <n v="2015"/>
    <s v="2014/15"/>
    <n v="1085"/>
    <n v="2054"/>
    <n v="4748"/>
    <n v="0.8"/>
    <m/>
    <n v="23"/>
    <n v="0.26100000000000001"/>
    <n v="4.8000000000000001E-2"/>
  </r>
  <r>
    <x v="24"/>
    <s v="C-IV"/>
    <x v="1"/>
    <x v="3"/>
    <n v="2015"/>
    <s v="2014/15"/>
    <n v="7088"/>
    <n v="13148"/>
    <n v="38712"/>
    <n v="0.99429999999999996"/>
    <m/>
    <n v="23"/>
    <n v="0.26100000000000001"/>
    <n v="4.8000000000000001E-2"/>
  </r>
  <r>
    <x v="25"/>
    <s v="C-IV"/>
    <x v="1"/>
    <x v="3"/>
    <n v="2015"/>
    <s v="2014/15"/>
    <n v="24832"/>
    <n v="58213"/>
    <n v="132949"/>
    <n v="0.9849"/>
    <m/>
    <n v="2"/>
    <n v="0.5"/>
    <n v="2.1100000000000001E-2"/>
  </r>
  <r>
    <x v="26"/>
    <s v="C-IV"/>
    <x v="1"/>
    <x v="3"/>
    <n v="2015"/>
    <s v="2014/15"/>
    <n v="473"/>
    <n v="1032"/>
    <n v="3155"/>
    <n v="1"/>
    <m/>
    <n v="23"/>
    <n v="0.26100000000000001"/>
    <n v="4.8000000000000001E-2"/>
  </r>
  <r>
    <x v="27"/>
    <s v="C-IV"/>
    <x v="1"/>
    <x v="3"/>
    <n v="2015"/>
    <s v="2014/15"/>
    <n v="526"/>
    <n v="869"/>
    <n v="3500"/>
    <n v="0.97729999999999995"/>
    <m/>
    <n v="23"/>
    <n v="0.26100000000000001"/>
    <n v="4.8000000000000001E-2"/>
  </r>
  <r>
    <x v="28"/>
    <s v="C-IV"/>
    <x v="1"/>
    <x v="3"/>
    <n v="2015"/>
    <s v="2014/15"/>
    <n v="23815"/>
    <n v="53769"/>
    <n v="165463"/>
    <n v="0.99670000000000003"/>
    <m/>
    <n v="4"/>
    <n v="0.25"/>
    <n v="4.8500000000000001E-2"/>
  </r>
  <r>
    <x v="29"/>
    <s v="C-IV"/>
    <x v="1"/>
    <x v="3"/>
    <n v="2015"/>
    <s v="2014/15"/>
    <n v="3587"/>
    <n v="7489"/>
    <n v="31105"/>
    <n v="0.97750000000000004"/>
    <m/>
    <n v="23"/>
    <n v="0.26100000000000001"/>
    <n v="4.8000000000000001E-2"/>
  </r>
  <r>
    <x v="30"/>
    <s v="C-IV"/>
    <x v="1"/>
    <x v="3"/>
    <n v="2015"/>
    <s v="2014/15"/>
    <n v="4247"/>
    <n v="7669"/>
    <n v="23663"/>
    <n v="0.95409999999999995"/>
    <m/>
    <n v="23"/>
    <n v="0.26100000000000001"/>
    <n v="4.8000000000000001E-2"/>
  </r>
  <r>
    <x v="31"/>
    <s v="CalWIN"/>
    <x v="1"/>
    <x v="3"/>
    <n v="2015"/>
    <s v="2014/15"/>
    <n v="120341"/>
    <n v="254060"/>
    <n v="846977"/>
    <n v="0.99050000000000005"/>
    <m/>
    <n v="9"/>
    <n v="0.33300000000000002"/>
    <n v="3.85E-2"/>
  </r>
  <r>
    <x v="32"/>
    <s v="CalWIN"/>
    <x v="1"/>
    <x v="3"/>
    <n v="2015"/>
    <s v="2014/15"/>
    <n v="9240"/>
    <n v="18186"/>
    <n v="61204"/>
    <n v="0.98640000000000005"/>
    <m/>
    <n v="23"/>
    <n v="0.26100000000000001"/>
    <n v="4.8000000000000001E-2"/>
  </r>
  <r>
    <x v="33"/>
    <s v="C-IV"/>
    <x v="1"/>
    <x v="3"/>
    <n v="2015"/>
    <s v="2014/15"/>
    <n v="1065"/>
    <n v="2006"/>
    <n v="5565"/>
    <n v="0.98209999999999997"/>
    <m/>
    <n v="23"/>
    <n v="0.26100000000000001"/>
    <n v="4.8000000000000001E-2"/>
  </r>
  <r>
    <x v="34"/>
    <s v="C-IV"/>
    <x v="1"/>
    <x v="3"/>
    <n v="2015"/>
    <s v="2014/15"/>
    <n v="126156"/>
    <n v="290289"/>
    <n v="778530"/>
    <n v="0.99639999999999995"/>
    <m/>
    <n v="23"/>
    <n v="0.17399999999999999"/>
    <n v="7.17E-2"/>
  </r>
  <r>
    <x v="35"/>
    <s v="CalWIN"/>
    <x v="1"/>
    <x v="3"/>
    <n v="2015"/>
    <s v="2014/15"/>
    <n v="103320"/>
    <n v="219247"/>
    <n v="525476"/>
    <n v="0.99390000000000001"/>
    <m/>
    <n v="8"/>
    <n v="0.5"/>
    <n v="0"/>
  </r>
  <r>
    <x v="36"/>
    <s v="C-IV"/>
    <x v="1"/>
    <x v="3"/>
    <n v="2015"/>
    <s v="2014/15"/>
    <n v="2727"/>
    <n v="6200"/>
    <n v="17554"/>
    <n v="0.99229999999999996"/>
    <m/>
    <n v="23"/>
    <n v="0.26100000000000001"/>
    <n v="4.8000000000000001E-2"/>
  </r>
  <r>
    <x v="37"/>
    <s v="C-IV"/>
    <x v="1"/>
    <x v="3"/>
    <n v="2015"/>
    <s v="2014/15"/>
    <n v="177081"/>
    <n v="397572"/>
    <n v="822918"/>
    <n v="1"/>
    <m/>
    <n v="29"/>
    <n v="0.10299999999999999"/>
    <n v="6.5299999999999997E-2"/>
  </r>
  <r>
    <x v="38"/>
    <s v="CalWIN"/>
    <x v="1"/>
    <x v="3"/>
    <n v="2015"/>
    <s v="2014/15"/>
    <n v="139429"/>
    <n v="287735"/>
    <n v="828041"/>
    <n v="0.93869999999999998"/>
    <m/>
    <n v="15"/>
    <n v="0.46700000000000003"/>
    <n v="8.0000000000000002E-3"/>
  </r>
  <r>
    <x v="39"/>
    <s v="CalWIN"/>
    <x v="1"/>
    <x v="3"/>
    <n v="2015"/>
    <s v="2014/15"/>
    <n v="33070"/>
    <n v="50964"/>
    <n v="221268"/>
    <n v="0.97109999999999996"/>
    <m/>
    <n v="4"/>
    <n v="0.75"/>
    <n v="8.48E-2"/>
  </r>
  <r>
    <x v="40"/>
    <s v="C-IV"/>
    <x v="1"/>
    <x v="3"/>
    <n v="2015"/>
    <s v="2014/15"/>
    <n v="51927"/>
    <n v="120134"/>
    <n v="283620"/>
    <n v="0.98429999999999995"/>
    <m/>
    <n v="9"/>
    <n v="0"/>
    <n v="1.7100000000000001E-2"/>
  </r>
  <r>
    <x v="41"/>
    <s v="CalWIN"/>
    <x v="1"/>
    <x v="3"/>
    <n v="2015"/>
    <s v="2014/15"/>
    <n v="9880"/>
    <n v="18430"/>
    <n v="59175"/>
    <n v="0.96950000000000003"/>
    <m/>
    <n v="23"/>
    <n v="0.26100000000000001"/>
    <n v="4.8000000000000001E-2"/>
  </r>
  <r>
    <x v="42"/>
    <s v="CalWIN"/>
    <x v="1"/>
    <x v="3"/>
    <n v="2015"/>
    <s v="2014/15"/>
    <n v="16016"/>
    <n v="31797"/>
    <n v="147927"/>
    <n v="0.98519999999999996"/>
    <m/>
    <n v="23"/>
    <n v="0.26100000000000001"/>
    <n v="4.8000000000000001E-2"/>
  </r>
  <r>
    <x v="43"/>
    <s v="CalWIN"/>
    <x v="1"/>
    <x v="3"/>
    <n v="2015"/>
    <s v="2014/15"/>
    <n v="17259"/>
    <n v="37757"/>
    <n v="130718"/>
    <n v="0.94699999999999995"/>
    <m/>
    <n v="23"/>
    <n v="0.26100000000000001"/>
    <n v="4.8000000000000001E-2"/>
  </r>
  <r>
    <x v="44"/>
    <s v="CalWIN"/>
    <x v="1"/>
    <x v="3"/>
    <n v="2015"/>
    <s v="2014/15"/>
    <n v="55232"/>
    <n v="112016"/>
    <n v="422816"/>
    <n v="0.95550000000000002"/>
    <m/>
    <n v="5"/>
    <n v="0.4"/>
    <n v="2.2499999999999999E-2"/>
  </r>
  <r>
    <x v="45"/>
    <s v="CalWIN"/>
    <x v="1"/>
    <x v="3"/>
    <n v="2015"/>
    <s v="2014/15"/>
    <n v="13389"/>
    <n v="25684"/>
    <n v="74613"/>
    <n v="0.90739999999999998"/>
    <m/>
    <n v="23"/>
    <n v="0.26100000000000001"/>
    <n v="4.8000000000000001E-2"/>
  </r>
  <r>
    <x v="46"/>
    <s v="C-IV"/>
    <x v="1"/>
    <x v="3"/>
    <n v="2015"/>
    <s v="2014/15"/>
    <n v="12826"/>
    <n v="24745"/>
    <n v="63917"/>
    <n v="0.95350000000000001"/>
    <m/>
    <n v="23"/>
    <n v="0.26100000000000001"/>
    <n v="4.8000000000000001E-2"/>
  </r>
  <r>
    <x v="47"/>
    <s v="C-IV"/>
    <x v="1"/>
    <x v="3"/>
    <n v="2015"/>
    <s v="2014/15"/>
    <n v="184"/>
    <n v="336"/>
    <n v="809"/>
    <n v="1"/>
    <m/>
    <n v="23"/>
    <n v="0.26100000000000001"/>
    <n v="4.8000000000000001E-2"/>
  </r>
  <r>
    <x v="48"/>
    <s v="C-IV"/>
    <x v="1"/>
    <x v="3"/>
    <n v="2015"/>
    <s v="2014/15"/>
    <n v="3246"/>
    <n v="7057"/>
    <n v="16733"/>
    <n v="1"/>
    <m/>
    <n v="23"/>
    <n v="0.26100000000000001"/>
    <n v="4.8000000000000001E-2"/>
  </r>
  <r>
    <x v="49"/>
    <s v="CalWIN"/>
    <x v="1"/>
    <x v="3"/>
    <n v="2015"/>
    <s v="2014/15"/>
    <n v="22211"/>
    <n v="43195"/>
    <n v="115392"/>
    <n v="0.92400000000000004"/>
    <m/>
    <n v="1"/>
    <n v="1"/>
    <n v="3.0099999999999998E-2"/>
  </r>
  <r>
    <x v="50"/>
    <s v="CalWIN"/>
    <x v="1"/>
    <x v="3"/>
    <n v="2015"/>
    <s v="2014/15"/>
    <n v="19859"/>
    <n v="35932"/>
    <n v="121040"/>
    <n v="0.93130000000000002"/>
    <m/>
    <n v="23"/>
    <n v="0.26100000000000001"/>
    <n v="4.8000000000000001E-2"/>
  </r>
  <r>
    <x v="51"/>
    <s v="C-IV"/>
    <x v="1"/>
    <x v="3"/>
    <n v="2015"/>
    <s v="2014/15"/>
    <n v="42546"/>
    <n v="91476"/>
    <n v="223938"/>
    <n v="0.9647"/>
    <m/>
    <n v="7"/>
    <n v="0.28599999999999998"/>
    <n v="1.4200000000000001E-2"/>
  </r>
  <r>
    <x v="52"/>
    <s v="C-IV"/>
    <x v="1"/>
    <x v="3"/>
    <n v="2015"/>
    <s v="2014/15"/>
    <n v="5657"/>
    <n v="13130"/>
    <n v="39296"/>
    <n v="0.96850000000000003"/>
    <m/>
    <n v="23"/>
    <n v="0.26100000000000001"/>
    <n v="4.8000000000000001E-2"/>
  </r>
  <r>
    <x v="53"/>
    <s v="C-IV"/>
    <x v="1"/>
    <x v="3"/>
    <n v="2015"/>
    <s v="2014/15"/>
    <n v="4720"/>
    <n v="10240"/>
    <n v="26496"/>
    <n v="0.99"/>
    <m/>
    <n v="23"/>
    <n v="0.26100000000000001"/>
    <n v="4.8000000000000001E-2"/>
  </r>
  <r>
    <x v="54"/>
    <s v="C-IV"/>
    <x v="1"/>
    <x v="3"/>
    <n v="2015"/>
    <s v="2014/15"/>
    <n v="978"/>
    <n v="1764"/>
    <n v="4858"/>
    <n v="0.85960000000000003"/>
    <m/>
    <n v="23"/>
    <n v="0.26100000000000001"/>
    <n v="4.8000000000000001E-2"/>
  </r>
  <r>
    <x v="55"/>
    <s v="CalWIN"/>
    <x v="1"/>
    <x v="3"/>
    <n v="2015"/>
    <s v="2014/15"/>
    <n v="52486"/>
    <n v="124728"/>
    <n v="239170"/>
    <n v="0.98480000000000001"/>
    <m/>
    <n v="3"/>
    <n v="0.66700000000000004"/>
    <n v="5.7799999999999997E-2"/>
  </r>
  <r>
    <x v="56"/>
    <s v="C-IV"/>
    <x v="1"/>
    <x v="3"/>
    <n v="2015"/>
    <s v="2014/15"/>
    <n v="3015"/>
    <n v="5397"/>
    <n v="14066"/>
    <n v="0.89439999999999997"/>
    <m/>
    <n v="23"/>
    <n v="0.26100000000000001"/>
    <n v="4.8000000000000001E-2"/>
  </r>
  <r>
    <x v="57"/>
    <s v="CalWIN"/>
    <x v="1"/>
    <x v="3"/>
    <n v="2015"/>
    <s v="2014/15"/>
    <n v="36643"/>
    <n v="75036"/>
    <n v="220154"/>
    <n v="0.96819999999999995"/>
    <m/>
    <n v="4"/>
    <n v="0.5"/>
    <n v="3.61E-2"/>
  </r>
  <r>
    <x v="58"/>
    <s v="CalWIN"/>
    <x v="1"/>
    <x v="3"/>
    <n v="2015"/>
    <s v="2014/15"/>
    <n v="9846"/>
    <n v="20249"/>
    <n v="54945"/>
    <n v="0.93069999999999997"/>
    <m/>
    <n v="23"/>
    <n v="0.26100000000000001"/>
    <n v="4.8000000000000001E-2"/>
  </r>
  <r>
    <x v="59"/>
    <s v="C-IV"/>
    <x v="1"/>
    <x v="3"/>
    <n v="2015"/>
    <s v="2014/15"/>
    <n v="6059"/>
    <n v="13305"/>
    <n v="30134"/>
    <n v="1"/>
    <m/>
    <n v="23"/>
    <n v="0.26100000000000001"/>
    <n v="4.8000000000000001E-2"/>
  </r>
  <r>
    <x v="0"/>
    <s v="n/a"/>
    <x v="2"/>
    <x v="3"/>
    <n v="2015"/>
    <s v="2014/15"/>
    <m/>
    <m/>
    <m/>
    <m/>
    <m/>
    <m/>
    <n v="0.254"/>
    <n v="5.3999999999999999E-2"/>
  </r>
  <r>
    <x v="1"/>
    <s v="n/a"/>
    <x v="2"/>
    <x v="3"/>
    <n v="2015"/>
    <s v="2014/15"/>
    <n v="2116049"/>
    <n v="4457512"/>
    <n v="12565092"/>
    <n v="0.96719999999999995"/>
    <m/>
    <n v="298"/>
    <n v="0.31900000000000001"/>
    <n v="6.5000000000000002E-2"/>
  </r>
  <r>
    <x v="2"/>
    <s v="CalWIN"/>
    <x v="2"/>
    <x v="3"/>
    <n v="2015"/>
    <s v="2014/15"/>
    <n v="61063"/>
    <n v="119509"/>
    <n v="419444"/>
    <n v="0.81469999999999998"/>
    <m/>
    <n v="6"/>
    <n v="1"/>
    <n v="6.7500000000000004E-2"/>
  </r>
  <r>
    <x v="3"/>
    <s v="C-IV"/>
    <x v="2"/>
    <x v="3"/>
    <n v="2015"/>
    <s v="2014/15"/>
    <n v="99"/>
    <n v="165"/>
    <n v="377"/>
    <n v="1"/>
    <m/>
    <n v="40"/>
    <n v="0.27500000000000002"/>
    <n v="4.5699999999999998E-2"/>
  </r>
  <r>
    <x v="4"/>
    <s v="C-IV"/>
    <x v="2"/>
    <x v="3"/>
    <n v="2015"/>
    <s v="2014/15"/>
    <n v="1768"/>
    <n v="3380"/>
    <n v="7763"/>
    <n v="0.93940000000000001"/>
    <m/>
    <n v="40"/>
    <n v="0.27500000000000002"/>
    <n v="4.5699999999999998E-2"/>
  </r>
  <r>
    <x v="5"/>
    <s v="C-IV"/>
    <x v="2"/>
    <x v="3"/>
    <n v="2015"/>
    <s v="2014/15"/>
    <n v="16288"/>
    <n v="31606"/>
    <n v="80051"/>
    <n v="0.89490000000000003"/>
    <m/>
    <n v="40"/>
    <n v="0.27500000000000002"/>
    <n v="4.5699999999999998E-2"/>
  </r>
  <r>
    <x v="6"/>
    <s v="C-IV"/>
    <x v="2"/>
    <x v="3"/>
    <n v="2015"/>
    <s v="2014/15"/>
    <n v="2941"/>
    <n v="5504"/>
    <n v="11707"/>
    <n v="0.98399999999999999"/>
    <m/>
    <n v="40"/>
    <n v="0.27500000000000002"/>
    <n v="4.5699999999999998E-2"/>
  </r>
  <r>
    <x v="7"/>
    <s v="C-IV"/>
    <x v="2"/>
    <x v="3"/>
    <n v="2015"/>
    <s v="2014/15"/>
    <n v="739"/>
    <n v="1748"/>
    <n v="8425"/>
    <n v="0.87880000000000003"/>
    <m/>
    <n v="40"/>
    <n v="0.27500000000000002"/>
    <n v="4.5699999999999998E-2"/>
  </r>
  <r>
    <x v="8"/>
    <s v="CalWIN"/>
    <x v="2"/>
    <x v="3"/>
    <n v="2015"/>
    <s v="2014/15"/>
    <n v="35311"/>
    <n v="71256"/>
    <n v="260009"/>
    <n v="0.95669999999999999"/>
    <m/>
    <n v="5"/>
    <n v="0.6"/>
    <n v="3.1199999999999999E-2"/>
  </r>
  <r>
    <x v="9"/>
    <s v="C-IV"/>
    <x v="2"/>
    <x v="3"/>
    <n v="2015"/>
    <s v="2014/15"/>
    <n v="2482"/>
    <n v="5144"/>
    <n v="11256"/>
    <n v="1"/>
    <m/>
    <n v="40"/>
    <n v="0.27500000000000002"/>
    <n v="4.5699999999999998E-2"/>
  </r>
  <r>
    <x v="10"/>
    <s v="C-IV"/>
    <x v="2"/>
    <x v="3"/>
    <n v="2015"/>
    <s v="2014/15"/>
    <n v="7312"/>
    <n v="13223"/>
    <n v="37166"/>
    <n v="0.99470000000000003"/>
    <m/>
    <n v="40"/>
    <n v="0.27500000000000002"/>
    <n v="4.5699999999999998E-2"/>
  </r>
  <r>
    <x v="11"/>
    <s v="CalWIN"/>
    <x v="2"/>
    <x v="3"/>
    <n v="2015"/>
    <s v="2014/15"/>
    <n v="97452"/>
    <n v="228861"/>
    <n v="458494"/>
    <n v="0.96550000000000002"/>
    <m/>
    <n v="7"/>
    <n v="0.14299999999999999"/>
    <n v="2.58E-2"/>
  </r>
  <r>
    <x v="12"/>
    <s v="C-IV"/>
    <x v="2"/>
    <x v="3"/>
    <n v="2015"/>
    <s v="2014/15"/>
    <n v="1497"/>
    <n v="3648"/>
    <n v="11566"/>
    <n v="1"/>
    <m/>
    <n v="40"/>
    <n v="0.27500000000000002"/>
    <n v="4.5699999999999998E-2"/>
  </r>
  <r>
    <x v="13"/>
    <s v="C-IV"/>
    <x v="2"/>
    <x v="3"/>
    <n v="2015"/>
    <s v="2014/15"/>
    <n v="11817"/>
    <n v="20667"/>
    <n v="49462"/>
    <n v="0.99629999999999996"/>
    <m/>
    <n v="40"/>
    <n v="0.27500000000000002"/>
    <n v="4.5699999999999998E-2"/>
  </r>
  <r>
    <x v="14"/>
    <s v="C-IV"/>
    <x v="2"/>
    <x v="3"/>
    <n v="2015"/>
    <s v="2014/15"/>
    <n v="16849"/>
    <n v="42032"/>
    <n v="89469"/>
    <n v="0.9486"/>
    <m/>
    <n v="40"/>
    <n v="0.27500000000000002"/>
    <n v="4.5699999999999998E-2"/>
  </r>
  <r>
    <x v="15"/>
    <s v="C-IV"/>
    <x v="2"/>
    <x v="3"/>
    <n v="2015"/>
    <s v="2014/15"/>
    <n v="1053"/>
    <n v="2084"/>
    <n v="5440"/>
    <n v="0.97960000000000003"/>
    <m/>
    <n v="40"/>
    <n v="0.27500000000000002"/>
    <n v="4.5699999999999998E-2"/>
  </r>
  <r>
    <x v="16"/>
    <s v="C-IV"/>
    <x v="2"/>
    <x v="3"/>
    <n v="2015"/>
    <s v="2014/15"/>
    <n v="65335"/>
    <n v="154862"/>
    <n v="372153"/>
    <n v="0.99529999999999996"/>
    <m/>
    <n v="16"/>
    <n v="0.188"/>
    <n v="6.4000000000000003E-3"/>
  </r>
  <r>
    <x v="17"/>
    <s v="C-IV"/>
    <x v="2"/>
    <x v="3"/>
    <n v="2015"/>
    <s v="2014/15"/>
    <n v="10505"/>
    <n v="24532"/>
    <n v="54721"/>
    <n v="0.99609999999999999"/>
    <m/>
    <n v="40"/>
    <n v="0.27500000000000002"/>
    <n v="4.5699999999999998E-2"/>
  </r>
  <r>
    <x v="18"/>
    <s v="C-IV"/>
    <x v="2"/>
    <x v="3"/>
    <n v="2015"/>
    <s v="2014/15"/>
    <n v="6082"/>
    <n v="11837"/>
    <n v="29496"/>
    <n v="0.96579999999999999"/>
    <m/>
    <n v="40"/>
    <n v="0.27500000000000002"/>
    <n v="4.5699999999999998E-2"/>
  </r>
  <r>
    <x v="19"/>
    <s v="C-IV"/>
    <x v="2"/>
    <x v="3"/>
    <n v="2015"/>
    <s v="2014/15"/>
    <n v="1545"/>
    <n v="3179"/>
    <n v="7403"/>
    <n v="0.91890000000000005"/>
    <m/>
    <n v="40"/>
    <n v="0.27500000000000002"/>
    <n v="4.5699999999999998E-2"/>
  </r>
  <r>
    <x v="20"/>
    <s v="LRS"/>
    <x v="2"/>
    <x v="3"/>
    <n v="2015"/>
    <s v="2014/15"/>
    <n v="586247"/>
    <n v="1182492"/>
    <n v="3693763"/>
    <n v="0.97019999999999995"/>
    <m/>
    <n v="44"/>
    <n v="0.432"/>
    <n v="5.8299999999999998E-2"/>
  </r>
  <r>
    <x v="21"/>
    <s v="C-IV"/>
    <x v="2"/>
    <x v="3"/>
    <n v="2015"/>
    <s v="2014/15"/>
    <n v="12080"/>
    <n v="29839"/>
    <n v="68801"/>
    <n v="0.98939999999999995"/>
    <m/>
    <n v="40"/>
    <n v="0.27500000000000002"/>
    <n v="4.5699999999999998E-2"/>
  </r>
  <r>
    <x v="22"/>
    <s v="C-IV"/>
    <x v="2"/>
    <x v="3"/>
    <n v="2015"/>
    <s v="2014/15"/>
    <n v="6407"/>
    <n v="10528"/>
    <n v="42703"/>
    <n v="0.9859"/>
    <m/>
    <n v="40"/>
    <n v="0.27500000000000002"/>
    <n v="4.5699999999999998E-2"/>
  </r>
  <r>
    <x v="23"/>
    <s v="C-IV"/>
    <x v="2"/>
    <x v="3"/>
    <n v="2015"/>
    <s v="2014/15"/>
    <n v="1115"/>
    <n v="2136"/>
    <n v="4777"/>
    <n v="0.9778"/>
    <m/>
    <n v="40"/>
    <n v="0.27500000000000002"/>
    <n v="4.5699999999999998E-2"/>
  </r>
  <r>
    <x v="24"/>
    <s v="C-IV"/>
    <x v="2"/>
    <x v="3"/>
    <n v="2015"/>
    <s v="2014/15"/>
    <n v="7036"/>
    <n v="13070"/>
    <n v="39047"/>
    <n v="0.99450000000000005"/>
    <m/>
    <n v="40"/>
    <n v="0.27500000000000002"/>
    <n v="4.5699999999999998E-2"/>
  </r>
  <r>
    <x v="25"/>
    <s v="C-IV"/>
    <x v="2"/>
    <x v="3"/>
    <n v="2015"/>
    <s v="2014/15"/>
    <n v="25041"/>
    <n v="58606"/>
    <n v="133829"/>
    <n v="0.97260000000000002"/>
    <m/>
    <n v="4"/>
    <n v="0.5"/>
    <n v="1.6500000000000001E-2"/>
  </r>
  <r>
    <x v="26"/>
    <s v="C-IV"/>
    <x v="2"/>
    <x v="3"/>
    <n v="2015"/>
    <s v="2014/15"/>
    <n v="473"/>
    <n v="1040"/>
    <n v="3167"/>
    <n v="1"/>
    <m/>
    <n v="40"/>
    <n v="0.27500000000000002"/>
    <n v="4.5699999999999998E-2"/>
  </r>
  <r>
    <x v="27"/>
    <s v="C-IV"/>
    <x v="2"/>
    <x v="3"/>
    <n v="2015"/>
    <s v="2014/15"/>
    <n v="517"/>
    <n v="857"/>
    <n v="3546"/>
    <n v="1"/>
    <m/>
    <n v="40"/>
    <n v="0.27500000000000002"/>
    <n v="4.5699999999999998E-2"/>
  </r>
  <r>
    <x v="28"/>
    <s v="C-IV"/>
    <x v="2"/>
    <x v="3"/>
    <n v="2015"/>
    <s v="2014/15"/>
    <n v="24295"/>
    <n v="54840"/>
    <n v="167195"/>
    <n v="0.99909999999999999"/>
    <m/>
    <n v="7"/>
    <n v="0.14299999999999999"/>
    <n v="7.4800000000000005E-2"/>
  </r>
  <r>
    <x v="29"/>
    <s v="C-IV"/>
    <x v="2"/>
    <x v="3"/>
    <n v="2015"/>
    <s v="2014/15"/>
    <n v="3653"/>
    <n v="7614"/>
    <n v="31350"/>
    <n v="0.98870000000000002"/>
    <m/>
    <n v="40"/>
    <n v="0.27500000000000002"/>
    <n v="4.5699999999999998E-2"/>
  </r>
  <r>
    <x v="30"/>
    <s v="C-IV"/>
    <x v="2"/>
    <x v="3"/>
    <n v="2015"/>
    <s v="2014/15"/>
    <n v="4248"/>
    <n v="7695"/>
    <n v="23782"/>
    <n v="0.96450000000000002"/>
    <m/>
    <n v="40"/>
    <n v="0.27500000000000002"/>
    <n v="4.5699999999999998E-2"/>
  </r>
  <r>
    <x v="31"/>
    <s v="CalWIN"/>
    <x v="2"/>
    <x v="3"/>
    <n v="2015"/>
    <s v="2014/15"/>
    <n v="121176"/>
    <n v="254534"/>
    <n v="850399"/>
    <n v="0.98260000000000003"/>
    <m/>
    <n v="11"/>
    <n v="0.45500000000000002"/>
    <n v="3.3000000000000002E-2"/>
  </r>
  <r>
    <x v="32"/>
    <s v="CalWIN"/>
    <x v="2"/>
    <x v="3"/>
    <n v="2015"/>
    <s v="2014/15"/>
    <n v="9362"/>
    <n v="18421"/>
    <n v="61333"/>
    <n v="0.95499999999999996"/>
    <m/>
    <n v="40"/>
    <n v="0.27500000000000002"/>
    <n v="4.5699999999999998E-2"/>
  </r>
  <r>
    <x v="33"/>
    <s v="C-IV"/>
    <x v="2"/>
    <x v="3"/>
    <n v="2015"/>
    <s v="2014/15"/>
    <n v="1108"/>
    <n v="2069"/>
    <n v="5636"/>
    <n v="1"/>
    <m/>
    <n v="40"/>
    <n v="0.27500000000000002"/>
    <n v="4.5699999999999998E-2"/>
  </r>
  <r>
    <x v="34"/>
    <s v="C-IV"/>
    <x v="2"/>
    <x v="3"/>
    <n v="2015"/>
    <s v="2014/15"/>
    <n v="126279"/>
    <n v="289452"/>
    <n v="785035"/>
    <n v="0.998"/>
    <m/>
    <n v="37"/>
    <n v="0.16200000000000001"/>
    <n v="7.7399999999999997E-2"/>
  </r>
  <r>
    <x v="35"/>
    <s v="CalWIN"/>
    <x v="2"/>
    <x v="3"/>
    <n v="2015"/>
    <s v="2014/15"/>
    <n v="103740"/>
    <n v="218762"/>
    <n v="528186"/>
    <n v="0.99329999999999996"/>
    <m/>
    <n v="10"/>
    <n v="0.6"/>
    <n v="0"/>
  </r>
  <r>
    <x v="36"/>
    <s v="C-IV"/>
    <x v="2"/>
    <x v="3"/>
    <n v="2015"/>
    <s v="2014/15"/>
    <n v="2798"/>
    <n v="6296"/>
    <n v="17663"/>
    <n v="1"/>
    <m/>
    <n v="40"/>
    <n v="0.27500000000000002"/>
    <n v="4.5699999999999998E-2"/>
  </r>
  <r>
    <x v="37"/>
    <s v="C-IV"/>
    <x v="2"/>
    <x v="3"/>
    <n v="2015"/>
    <s v="2014/15"/>
    <n v="177716"/>
    <n v="397914"/>
    <n v="831166"/>
    <n v="0.99990000000000001"/>
    <m/>
    <n v="44"/>
    <n v="9.0999999999999998E-2"/>
    <n v="5.5800000000000002E-2"/>
  </r>
  <r>
    <x v="38"/>
    <s v="CalWIN"/>
    <x v="2"/>
    <x v="3"/>
    <n v="2015"/>
    <s v="2014/15"/>
    <n v="141036"/>
    <n v="288873"/>
    <n v="834440"/>
    <n v="0.91010000000000002"/>
    <m/>
    <n v="20"/>
    <n v="0.5"/>
    <n v="7.7000000000000002E-3"/>
  </r>
  <r>
    <x v="39"/>
    <s v="CalWIN"/>
    <x v="2"/>
    <x v="3"/>
    <n v="2015"/>
    <s v="2014/15"/>
    <n v="33422"/>
    <n v="51166"/>
    <n v="221350"/>
    <n v="0.96730000000000005"/>
    <m/>
    <n v="5"/>
    <n v="0.8"/>
    <n v="8.48E-2"/>
  </r>
  <r>
    <x v="40"/>
    <s v="C-IV"/>
    <x v="2"/>
    <x v="3"/>
    <n v="2015"/>
    <s v="2014/15"/>
    <n v="52834"/>
    <n v="121802"/>
    <n v="285604"/>
    <n v="0.99250000000000005"/>
    <m/>
    <n v="13"/>
    <n v="0"/>
    <n v="1.78E-2"/>
  </r>
  <r>
    <x v="41"/>
    <s v="CalWIN"/>
    <x v="2"/>
    <x v="3"/>
    <n v="2015"/>
    <s v="2014/15"/>
    <n v="9977"/>
    <n v="18523"/>
    <n v="59547"/>
    <n v="0.98499999999999999"/>
    <m/>
    <n v="40"/>
    <n v="0.27500000000000002"/>
    <n v="4.5699999999999998E-2"/>
  </r>
  <r>
    <x v="42"/>
    <s v="CalWIN"/>
    <x v="2"/>
    <x v="3"/>
    <n v="2015"/>
    <s v="2014/15"/>
    <n v="16136"/>
    <n v="31984"/>
    <n v="148552"/>
    <n v="0.98509999999999998"/>
    <m/>
    <n v="40"/>
    <n v="0.27500000000000002"/>
    <n v="4.5699999999999998E-2"/>
  </r>
  <r>
    <x v="43"/>
    <s v="CalWIN"/>
    <x v="2"/>
    <x v="3"/>
    <n v="2015"/>
    <s v="2014/15"/>
    <n v="17397"/>
    <n v="37994"/>
    <n v="131306"/>
    <n v="0.87139999999999995"/>
    <m/>
    <n v="40"/>
    <n v="0.27500000000000002"/>
    <n v="4.5699999999999998E-2"/>
  </r>
  <r>
    <x v="44"/>
    <s v="CalWIN"/>
    <x v="2"/>
    <x v="3"/>
    <n v="2015"/>
    <s v="2014/15"/>
    <n v="55629"/>
    <n v="112501"/>
    <n v="424842"/>
    <n v="0.96719999999999995"/>
    <m/>
    <n v="7"/>
    <n v="0.57099999999999995"/>
    <n v="1.9099999999999999E-2"/>
  </r>
  <r>
    <x v="45"/>
    <s v="CalWIN"/>
    <x v="2"/>
    <x v="3"/>
    <n v="2015"/>
    <s v="2014/15"/>
    <n v="13628"/>
    <n v="26056"/>
    <n v="75019"/>
    <n v="0.93130000000000002"/>
    <m/>
    <n v="40"/>
    <n v="0.27500000000000002"/>
    <n v="4.5699999999999998E-2"/>
  </r>
  <r>
    <x v="46"/>
    <s v="C-IV"/>
    <x v="2"/>
    <x v="3"/>
    <n v="2015"/>
    <s v="2014/15"/>
    <n v="13017"/>
    <n v="25029"/>
    <n v="64395"/>
    <n v="0.95079999999999998"/>
    <m/>
    <n v="40"/>
    <n v="0.27500000000000002"/>
    <n v="4.5699999999999998E-2"/>
  </r>
  <r>
    <x v="47"/>
    <s v="C-IV"/>
    <x v="2"/>
    <x v="3"/>
    <n v="2015"/>
    <s v="2014/15"/>
    <n v="179"/>
    <n v="320"/>
    <n v="814"/>
    <n v="1"/>
    <m/>
    <n v="40"/>
    <n v="0.27500000000000002"/>
    <n v="4.5699999999999998E-2"/>
  </r>
  <r>
    <x v="48"/>
    <s v="C-IV"/>
    <x v="2"/>
    <x v="3"/>
    <n v="2015"/>
    <s v="2014/15"/>
    <n v="3255"/>
    <n v="7078"/>
    <n v="16773"/>
    <n v="1"/>
    <m/>
    <n v="40"/>
    <n v="0.27500000000000002"/>
    <n v="4.5699999999999998E-2"/>
  </r>
  <r>
    <x v="49"/>
    <s v="CalWIN"/>
    <x v="2"/>
    <x v="3"/>
    <n v="2015"/>
    <s v="2014/15"/>
    <n v="22470"/>
    <n v="43481"/>
    <n v="116013"/>
    <n v="0.94889999999999997"/>
    <m/>
    <n v="1"/>
    <n v="1"/>
    <n v="2.41E-2"/>
  </r>
  <r>
    <x v="50"/>
    <s v="CalWIN"/>
    <x v="2"/>
    <x v="3"/>
    <n v="2015"/>
    <s v="2014/15"/>
    <n v="20083"/>
    <n v="36101"/>
    <n v="121893"/>
    <n v="0.92320000000000002"/>
    <m/>
    <n v="40"/>
    <n v="0.27500000000000002"/>
    <n v="4.5699999999999998E-2"/>
  </r>
  <r>
    <x v="51"/>
    <s v="C-IV"/>
    <x v="2"/>
    <x v="3"/>
    <n v="2015"/>
    <s v="2014/15"/>
    <n v="42979"/>
    <n v="92061"/>
    <n v="225886"/>
    <n v="0.9556"/>
    <m/>
    <n v="10"/>
    <n v="0.2"/>
    <n v="1.2699999999999999E-2"/>
  </r>
  <r>
    <x v="52"/>
    <s v="C-IV"/>
    <x v="2"/>
    <x v="3"/>
    <n v="2015"/>
    <s v="2014/15"/>
    <n v="5597"/>
    <n v="12980"/>
    <n v="39540"/>
    <n v="0.97209999999999996"/>
    <m/>
    <n v="40"/>
    <n v="0.27500000000000002"/>
    <n v="4.5699999999999998E-2"/>
  </r>
  <r>
    <x v="53"/>
    <s v="C-IV"/>
    <x v="2"/>
    <x v="3"/>
    <n v="2015"/>
    <s v="2014/15"/>
    <n v="4719"/>
    <n v="10276"/>
    <n v="26747"/>
    <n v="0.97350000000000003"/>
    <m/>
    <n v="40"/>
    <n v="0.27500000000000002"/>
    <n v="4.5699999999999998E-2"/>
  </r>
  <r>
    <x v="54"/>
    <s v="C-IV"/>
    <x v="2"/>
    <x v="3"/>
    <n v="2015"/>
    <s v="2014/15"/>
    <n v="1000"/>
    <n v="1794"/>
    <n v="4886"/>
    <n v="0.94120000000000004"/>
    <m/>
    <n v="40"/>
    <n v="0.27500000000000002"/>
    <n v="4.5699999999999998E-2"/>
  </r>
  <r>
    <x v="55"/>
    <s v="CalWIN"/>
    <x v="2"/>
    <x v="3"/>
    <n v="2015"/>
    <s v="2014/15"/>
    <n v="52884"/>
    <n v="125255"/>
    <n v="240257"/>
    <n v="0.98250000000000004"/>
    <m/>
    <n v="5"/>
    <n v="0.6"/>
    <n v="4.6100000000000002E-2"/>
  </r>
  <r>
    <x v="56"/>
    <s v="C-IV"/>
    <x v="2"/>
    <x v="3"/>
    <n v="2015"/>
    <s v="2014/15"/>
    <n v="3063"/>
    <n v="5453"/>
    <n v="14183"/>
    <n v="0.94379999999999997"/>
    <m/>
    <n v="40"/>
    <n v="0.27500000000000002"/>
    <n v="4.5699999999999998E-2"/>
  </r>
  <r>
    <x v="57"/>
    <s v="CalWIN"/>
    <x v="2"/>
    <x v="3"/>
    <n v="2015"/>
    <s v="2014/15"/>
    <n v="37200"/>
    <n v="75560"/>
    <n v="221528"/>
    <n v="0.98170000000000002"/>
    <m/>
    <n v="6"/>
    <n v="0.66700000000000004"/>
    <n v="4.2599999999999999E-2"/>
  </r>
  <r>
    <x v="58"/>
    <s v="CalWIN"/>
    <x v="2"/>
    <x v="3"/>
    <n v="2015"/>
    <s v="2014/15"/>
    <n v="9986"/>
    <n v="20413"/>
    <n v="55359"/>
    <n v="0.91310000000000002"/>
    <m/>
    <n v="40"/>
    <n v="0.27500000000000002"/>
    <n v="4.5699999999999998E-2"/>
  </r>
  <r>
    <x v="59"/>
    <s v="C-IV"/>
    <x v="2"/>
    <x v="3"/>
    <n v="2015"/>
    <s v="2014/15"/>
    <n v="6129"/>
    <n v="13410"/>
    <n v="30378"/>
    <n v="1"/>
    <m/>
    <n v="40"/>
    <n v="0.27500000000000002"/>
    <n v="4.5699999999999998E-2"/>
  </r>
  <r>
    <x v="0"/>
    <s v="n/a"/>
    <x v="3"/>
    <x v="3"/>
    <n v="2015"/>
    <s v="2014/15"/>
    <m/>
    <m/>
    <m/>
    <m/>
    <m/>
    <m/>
    <n v="0.254"/>
    <n v="5.3999999999999999E-2"/>
  </r>
  <r>
    <x v="1"/>
    <s v="n/a"/>
    <x v="3"/>
    <x v="3"/>
    <n v="2015"/>
    <s v="2014/15"/>
    <n v="2119268"/>
    <n v="4462799"/>
    <n v="12671839"/>
    <n v="0.97209999999999996"/>
    <m/>
    <n v="393"/>
    <n v="0.31"/>
    <n v="5.7500000000000002E-2"/>
  </r>
  <r>
    <x v="2"/>
    <s v="CalWIN"/>
    <x v="3"/>
    <x v="3"/>
    <n v="2015"/>
    <s v="2014/15"/>
    <n v="61121"/>
    <n v="119790"/>
    <n v="422488"/>
    <n v="0.83509999999999995"/>
    <m/>
    <n v="7"/>
    <n v="0.85699999999999998"/>
    <n v="5.7000000000000002E-2"/>
  </r>
  <r>
    <x v="3"/>
    <s v="C-IV"/>
    <x v="3"/>
    <x v="3"/>
    <n v="2015"/>
    <s v="2014/15"/>
    <n v="102"/>
    <n v="163"/>
    <n v="358"/>
    <n v="1"/>
    <m/>
    <n v="55"/>
    <n v="0.309"/>
    <n v="3.9699999999999999E-2"/>
  </r>
  <r>
    <x v="4"/>
    <s v="C-IV"/>
    <x v="3"/>
    <x v="3"/>
    <n v="2015"/>
    <s v="2014/15"/>
    <n v="1814"/>
    <n v="3438"/>
    <n v="7818"/>
    <n v="1"/>
    <m/>
    <n v="55"/>
    <n v="0.309"/>
    <n v="3.9699999999999999E-2"/>
  </r>
  <r>
    <x v="5"/>
    <s v="C-IV"/>
    <x v="3"/>
    <x v="3"/>
    <n v="2015"/>
    <s v="2014/15"/>
    <n v="16430"/>
    <n v="31927"/>
    <n v="80578"/>
    <n v="0.94569999999999999"/>
    <m/>
    <n v="55"/>
    <n v="0.309"/>
    <n v="3.9699999999999999E-2"/>
  </r>
  <r>
    <x v="6"/>
    <s v="C-IV"/>
    <x v="3"/>
    <x v="3"/>
    <n v="2015"/>
    <s v="2014/15"/>
    <n v="2928"/>
    <n v="5509"/>
    <n v="11721"/>
    <n v="1"/>
    <m/>
    <n v="55"/>
    <n v="0.309"/>
    <n v="3.9699999999999999E-2"/>
  </r>
  <r>
    <x v="7"/>
    <s v="C-IV"/>
    <x v="3"/>
    <x v="3"/>
    <n v="2015"/>
    <s v="2014/15"/>
    <n v="726"/>
    <n v="1725"/>
    <n v="8510"/>
    <n v="0.875"/>
    <m/>
    <n v="55"/>
    <n v="0.309"/>
    <n v="3.9699999999999999E-2"/>
  </r>
  <r>
    <x v="8"/>
    <s v="CalWIN"/>
    <x v="3"/>
    <x v="3"/>
    <n v="2015"/>
    <s v="2014/15"/>
    <n v="35311"/>
    <n v="71323"/>
    <n v="261629"/>
    <n v="0.96840000000000004"/>
    <m/>
    <n v="7"/>
    <n v="0.57099999999999995"/>
    <n v="2.7799999999999998E-2"/>
  </r>
  <r>
    <x v="9"/>
    <s v="C-IV"/>
    <x v="3"/>
    <x v="3"/>
    <n v="2015"/>
    <s v="2014/15"/>
    <n v="2493"/>
    <n v="5146"/>
    <n v="11270"/>
    <n v="1"/>
    <m/>
    <n v="55"/>
    <n v="0.309"/>
    <n v="3.9699999999999999E-2"/>
  </r>
  <r>
    <x v="10"/>
    <s v="C-IV"/>
    <x v="3"/>
    <x v="3"/>
    <n v="2015"/>
    <s v="2014/15"/>
    <n v="7359"/>
    <n v="13261"/>
    <n v="37358"/>
    <n v="0.995"/>
    <m/>
    <n v="55"/>
    <n v="0.309"/>
    <n v="3.9699999999999999E-2"/>
  </r>
  <r>
    <x v="11"/>
    <s v="CalWIN"/>
    <x v="3"/>
    <x v="3"/>
    <n v="2015"/>
    <s v="2014/15"/>
    <n v="97856"/>
    <n v="229388"/>
    <n v="461571"/>
    <n v="0.94099999999999995"/>
    <m/>
    <n v="9"/>
    <n v="0.111"/>
    <n v="2.2700000000000001E-2"/>
  </r>
  <r>
    <x v="12"/>
    <s v="C-IV"/>
    <x v="3"/>
    <x v="3"/>
    <n v="2015"/>
    <s v="2014/15"/>
    <n v="1521"/>
    <n v="3682"/>
    <n v="11605"/>
    <n v="1"/>
    <m/>
    <n v="55"/>
    <n v="0.309"/>
    <n v="3.9699999999999999E-2"/>
  </r>
  <r>
    <x v="13"/>
    <s v="C-IV"/>
    <x v="3"/>
    <x v="3"/>
    <n v="2015"/>
    <s v="2014/15"/>
    <n v="11942"/>
    <n v="20875"/>
    <n v="49690"/>
    <n v="0.99829999999999997"/>
    <m/>
    <n v="55"/>
    <n v="0.309"/>
    <n v="3.9699999999999999E-2"/>
  </r>
  <r>
    <x v="14"/>
    <s v="C-IV"/>
    <x v="3"/>
    <x v="3"/>
    <n v="2015"/>
    <s v="2014/15"/>
    <n v="16913"/>
    <n v="42432"/>
    <n v="90323"/>
    <n v="0.9486"/>
    <m/>
    <n v="55"/>
    <n v="0.309"/>
    <n v="3.9699999999999999E-2"/>
  </r>
  <r>
    <x v="15"/>
    <s v="C-IV"/>
    <x v="3"/>
    <x v="3"/>
    <n v="2015"/>
    <s v="2014/15"/>
    <n v="1042"/>
    <n v="2073"/>
    <n v="5403"/>
    <n v="1"/>
    <m/>
    <n v="55"/>
    <n v="0.309"/>
    <n v="3.9699999999999999E-2"/>
  </r>
  <r>
    <x v="16"/>
    <s v="C-IV"/>
    <x v="3"/>
    <x v="3"/>
    <n v="2015"/>
    <s v="2014/15"/>
    <n v="66165"/>
    <n v="157116"/>
    <n v="376924"/>
    <n v="0.99380000000000002"/>
    <m/>
    <n v="22"/>
    <n v="0.182"/>
    <n v="5.4000000000000003E-3"/>
  </r>
  <r>
    <x v="17"/>
    <s v="C-IV"/>
    <x v="3"/>
    <x v="3"/>
    <n v="2015"/>
    <s v="2014/15"/>
    <n v="10570"/>
    <n v="24693"/>
    <n v="55088"/>
    <n v="0.998"/>
    <m/>
    <n v="55"/>
    <n v="0.309"/>
    <n v="3.9699999999999999E-2"/>
  </r>
  <r>
    <x v="18"/>
    <s v="C-IV"/>
    <x v="3"/>
    <x v="3"/>
    <n v="2015"/>
    <s v="2014/15"/>
    <n v="6132"/>
    <n v="11957"/>
    <n v="29714"/>
    <n v="0.98029999999999995"/>
    <m/>
    <n v="55"/>
    <n v="0.309"/>
    <n v="3.9699999999999999E-2"/>
  </r>
  <r>
    <x v="19"/>
    <s v="C-IV"/>
    <x v="3"/>
    <x v="3"/>
    <n v="2015"/>
    <s v="2014/15"/>
    <n v="1544"/>
    <n v="3212"/>
    <n v="7449"/>
    <n v="0.94369999999999998"/>
    <m/>
    <n v="55"/>
    <n v="0.309"/>
    <n v="3.9699999999999999E-2"/>
  </r>
  <r>
    <x v="20"/>
    <s v="LRS"/>
    <x v="3"/>
    <x v="3"/>
    <n v="2015"/>
    <s v="2014/15"/>
    <n v="584978"/>
    <n v="1178282"/>
    <n v="3728723"/>
    <n v="0.9708"/>
    <m/>
    <n v="59"/>
    <n v="0.45800000000000002"/>
    <n v="5.16E-2"/>
  </r>
  <r>
    <x v="21"/>
    <s v="C-IV"/>
    <x v="3"/>
    <x v="3"/>
    <n v="2015"/>
    <s v="2014/15"/>
    <n v="12125"/>
    <n v="29932"/>
    <n v="69136"/>
    <n v="1"/>
    <m/>
    <n v="55"/>
    <n v="0.309"/>
    <n v="3.9699999999999999E-2"/>
  </r>
  <r>
    <x v="22"/>
    <s v="C-IV"/>
    <x v="3"/>
    <x v="3"/>
    <n v="2015"/>
    <s v="2014/15"/>
    <n v="6426"/>
    <n v="10485"/>
    <n v="42881"/>
    <n v="0.96930000000000005"/>
    <m/>
    <n v="55"/>
    <n v="0.309"/>
    <n v="3.9699999999999999E-2"/>
  </r>
  <r>
    <x v="23"/>
    <s v="C-IV"/>
    <x v="3"/>
    <x v="3"/>
    <n v="2015"/>
    <s v="2014/15"/>
    <n v="1113"/>
    <n v="2127"/>
    <n v="4755"/>
    <n v="1"/>
    <m/>
    <n v="55"/>
    <n v="0.309"/>
    <n v="3.9699999999999999E-2"/>
  </r>
  <r>
    <x v="24"/>
    <s v="C-IV"/>
    <x v="3"/>
    <x v="3"/>
    <n v="2015"/>
    <s v="2014/15"/>
    <n v="6965"/>
    <n v="13008"/>
    <n v="39289"/>
    <n v="1"/>
    <m/>
    <n v="55"/>
    <n v="0.309"/>
    <n v="3.9699999999999999E-2"/>
  </r>
  <r>
    <x v="25"/>
    <s v="C-IV"/>
    <x v="3"/>
    <x v="3"/>
    <n v="2015"/>
    <s v="2014/15"/>
    <n v="25216"/>
    <n v="58981"/>
    <n v="134912"/>
    <n v="0.99660000000000004"/>
    <m/>
    <n v="6"/>
    <n v="0.33300000000000002"/>
    <n v="1.55E-2"/>
  </r>
  <r>
    <x v="26"/>
    <s v="C-IV"/>
    <x v="3"/>
    <x v="3"/>
    <n v="2015"/>
    <s v="2014/15"/>
    <n v="465"/>
    <n v="1012"/>
    <n v="3159"/>
    <n v="0.89470000000000005"/>
    <m/>
    <n v="55"/>
    <n v="0.309"/>
    <n v="3.9699999999999999E-2"/>
  </r>
  <r>
    <x v="27"/>
    <s v="C-IV"/>
    <x v="3"/>
    <x v="3"/>
    <n v="2015"/>
    <s v="2014/15"/>
    <n v="522"/>
    <n v="852"/>
    <n v="3584"/>
    <n v="0.96299999999999997"/>
    <m/>
    <n v="55"/>
    <n v="0.309"/>
    <n v="3.9699999999999999E-2"/>
  </r>
  <r>
    <x v="28"/>
    <s v="C-IV"/>
    <x v="3"/>
    <x v="3"/>
    <n v="2015"/>
    <s v="2014/15"/>
    <n v="24412"/>
    <n v="54990"/>
    <n v="169139"/>
    <n v="1"/>
    <m/>
    <n v="10"/>
    <n v="0.1"/>
    <n v="6.0400000000000002E-2"/>
  </r>
  <r>
    <x v="29"/>
    <s v="C-IV"/>
    <x v="3"/>
    <x v="3"/>
    <n v="2015"/>
    <s v="2014/15"/>
    <n v="3705"/>
    <n v="7653"/>
    <n v="31531"/>
    <n v="0.98809999999999998"/>
    <m/>
    <n v="55"/>
    <n v="0.309"/>
    <n v="3.9699999999999999E-2"/>
  </r>
  <r>
    <x v="30"/>
    <s v="C-IV"/>
    <x v="3"/>
    <x v="3"/>
    <n v="2015"/>
    <s v="2014/15"/>
    <n v="4235"/>
    <n v="7675"/>
    <n v="23926"/>
    <n v="0.9889"/>
    <m/>
    <n v="55"/>
    <n v="0.309"/>
    <n v="3.9699999999999999E-2"/>
  </r>
  <r>
    <x v="31"/>
    <s v="CalWIN"/>
    <x v="3"/>
    <x v="3"/>
    <n v="2015"/>
    <s v="2014/15"/>
    <n v="121210"/>
    <n v="254662"/>
    <n v="857035"/>
    <n v="0.98780000000000001"/>
    <m/>
    <n v="15"/>
    <n v="0.4"/>
    <n v="3.04E-2"/>
  </r>
  <r>
    <x v="32"/>
    <s v="CalWIN"/>
    <x v="3"/>
    <x v="3"/>
    <n v="2015"/>
    <s v="2014/15"/>
    <n v="9342"/>
    <n v="18325"/>
    <n v="61789"/>
    <n v="0.98219999999999996"/>
    <m/>
    <n v="55"/>
    <n v="0.309"/>
    <n v="3.9699999999999999E-2"/>
  </r>
  <r>
    <x v="33"/>
    <s v="C-IV"/>
    <x v="3"/>
    <x v="3"/>
    <n v="2015"/>
    <s v="2014/15"/>
    <n v="1126"/>
    <n v="2151"/>
    <n v="5679"/>
    <n v="1"/>
    <m/>
    <n v="55"/>
    <n v="0.309"/>
    <n v="3.9699999999999999E-2"/>
  </r>
  <r>
    <x v="34"/>
    <s v="C-IV"/>
    <x v="3"/>
    <x v="3"/>
    <n v="2015"/>
    <s v="2014/15"/>
    <n v="126536"/>
    <n v="290231"/>
    <n v="791869"/>
    <n v="0.99690000000000001"/>
    <m/>
    <n v="49"/>
    <n v="0.14299999999999999"/>
    <n v="7.1800000000000003E-2"/>
  </r>
  <r>
    <x v="35"/>
    <s v="CalWIN"/>
    <x v="3"/>
    <x v="3"/>
    <n v="2015"/>
    <s v="2014/15"/>
    <n v="103785"/>
    <n v="219096"/>
    <n v="531208"/>
    <n v="0.9919"/>
    <m/>
    <n v="13"/>
    <n v="0.69199999999999995"/>
    <n v="0"/>
  </r>
  <r>
    <x v="36"/>
    <s v="C-IV"/>
    <x v="3"/>
    <x v="3"/>
    <n v="2015"/>
    <s v="2014/15"/>
    <n v="2781"/>
    <n v="6283"/>
    <n v="17814"/>
    <n v="0.99209999999999998"/>
    <m/>
    <n v="55"/>
    <n v="0.309"/>
    <n v="3.9699999999999999E-2"/>
  </r>
  <r>
    <x v="37"/>
    <s v="C-IV"/>
    <x v="3"/>
    <x v="3"/>
    <n v="2015"/>
    <s v="2014/15"/>
    <n v="178228"/>
    <n v="398523"/>
    <n v="840942"/>
    <n v="0.99980000000000002"/>
    <m/>
    <n v="60"/>
    <n v="0.1"/>
    <n v="5.0500000000000003E-2"/>
  </r>
  <r>
    <x v="38"/>
    <s v="CalWIN"/>
    <x v="3"/>
    <x v="3"/>
    <n v="2015"/>
    <s v="2014/15"/>
    <n v="141303"/>
    <n v="289089"/>
    <n v="842963"/>
    <n v="0.93830000000000002"/>
    <m/>
    <n v="24"/>
    <n v="0.5"/>
    <n v="1.5599999999999999E-2"/>
  </r>
  <r>
    <x v="39"/>
    <s v="CalWIN"/>
    <x v="3"/>
    <x v="3"/>
    <n v="2015"/>
    <s v="2014/15"/>
    <n v="33614"/>
    <n v="51449"/>
    <n v="221558"/>
    <n v="0.96960000000000002"/>
    <m/>
    <n v="6"/>
    <n v="0.83299999999999996"/>
    <n v="7.7200000000000005E-2"/>
  </r>
  <r>
    <x v="40"/>
    <s v="C-IV"/>
    <x v="3"/>
    <x v="3"/>
    <n v="2015"/>
    <s v="2014/15"/>
    <n v="53153"/>
    <n v="122470"/>
    <n v="287287"/>
    <n v="0.99399999999999999"/>
    <m/>
    <n v="16"/>
    <n v="6.3E-2"/>
    <n v="1.8200000000000001E-2"/>
  </r>
  <r>
    <x v="41"/>
    <s v="CalWIN"/>
    <x v="3"/>
    <x v="3"/>
    <n v="2015"/>
    <s v="2014/15"/>
    <n v="9993"/>
    <n v="18578"/>
    <n v="59952"/>
    <n v="0.98050000000000004"/>
    <m/>
    <n v="55"/>
    <n v="0.309"/>
    <n v="3.9699999999999999E-2"/>
  </r>
  <r>
    <x v="42"/>
    <s v="CalWIN"/>
    <x v="3"/>
    <x v="3"/>
    <n v="2015"/>
    <s v="2014/15"/>
    <n v="16200"/>
    <n v="31947"/>
    <n v="149966"/>
    <n v="0.9728"/>
    <m/>
    <n v="55"/>
    <n v="0.309"/>
    <n v="3.9699999999999999E-2"/>
  </r>
  <r>
    <x v="43"/>
    <s v="CalWIN"/>
    <x v="3"/>
    <x v="3"/>
    <n v="2015"/>
    <s v="2014/15"/>
    <n v="17403"/>
    <n v="37966"/>
    <n v="132295"/>
    <n v="0.95289999999999997"/>
    <m/>
    <n v="55"/>
    <n v="0.309"/>
    <n v="3.9699999999999999E-2"/>
  </r>
  <r>
    <x v="44"/>
    <s v="CalWIN"/>
    <x v="3"/>
    <x v="3"/>
    <n v="2015"/>
    <s v="2014/15"/>
    <n v="55523"/>
    <n v="111985"/>
    <n v="427997"/>
    <n v="0.96740000000000004"/>
    <m/>
    <n v="7"/>
    <n v="0.57099999999999995"/>
    <n v="1.6199999999999999E-2"/>
  </r>
  <r>
    <x v="45"/>
    <s v="CalWIN"/>
    <x v="3"/>
    <x v="3"/>
    <n v="2015"/>
    <s v="2014/15"/>
    <n v="13787"/>
    <n v="26274"/>
    <n v="75736"/>
    <n v="0.97040000000000004"/>
    <m/>
    <n v="55"/>
    <n v="0.309"/>
    <n v="3.9699999999999999E-2"/>
  </r>
  <r>
    <x v="46"/>
    <s v="C-IV"/>
    <x v="3"/>
    <x v="3"/>
    <n v="2015"/>
    <s v="2014/15"/>
    <n v="13084"/>
    <n v="25180"/>
    <n v="64533"/>
    <n v="0.96689999999999998"/>
    <m/>
    <n v="55"/>
    <n v="0.309"/>
    <n v="3.9699999999999999E-2"/>
  </r>
  <r>
    <x v="47"/>
    <s v="C-IV"/>
    <x v="3"/>
    <x v="3"/>
    <n v="2015"/>
    <s v="2014/15"/>
    <n v="178"/>
    <n v="324"/>
    <n v="819"/>
    <n v="1"/>
    <m/>
    <n v="55"/>
    <n v="0.309"/>
    <n v="3.9699999999999999E-2"/>
  </r>
  <r>
    <x v="48"/>
    <s v="C-IV"/>
    <x v="3"/>
    <x v="3"/>
    <n v="2015"/>
    <s v="2014/15"/>
    <n v="3279"/>
    <n v="7132"/>
    <n v="16905"/>
    <n v="0.98480000000000001"/>
    <m/>
    <n v="55"/>
    <n v="0.309"/>
    <n v="3.9699999999999999E-2"/>
  </r>
  <r>
    <x v="49"/>
    <s v="CalWIN"/>
    <x v="3"/>
    <x v="3"/>
    <n v="2015"/>
    <s v="2014/15"/>
    <n v="22650"/>
    <n v="43830"/>
    <n v="116893"/>
    <n v="0.94510000000000005"/>
    <m/>
    <n v="2"/>
    <n v="0.5"/>
    <n v="2.1899999999999999E-2"/>
  </r>
  <r>
    <x v="50"/>
    <s v="CalWIN"/>
    <x v="3"/>
    <x v="3"/>
    <n v="2015"/>
    <s v="2014/15"/>
    <n v="20098"/>
    <n v="36090"/>
    <n v="122660"/>
    <n v="0.91830000000000001"/>
    <m/>
    <n v="55"/>
    <n v="0.309"/>
    <n v="3.9699999999999999E-2"/>
  </r>
  <r>
    <x v="51"/>
    <s v="C-IV"/>
    <x v="3"/>
    <x v="3"/>
    <n v="2015"/>
    <s v="2014/15"/>
    <n v="43265"/>
    <n v="92704"/>
    <n v="227832"/>
    <n v="0.9859"/>
    <m/>
    <n v="12"/>
    <n v="0.16700000000000001"/>
    <n v="1.7600000000000001E-2"/>
  </r>
  <r>
    <x v="52"/>
    <s v="C-IV"/>
    <x v="3"/>
    <x v="3"/>
    <n v="2015"/>
    <s v="2014/15"/>
    <n v="5646"/>
    <n v="13160"/>
    <n v="39941"/>
    <n v="0.96819999999999995"/>
    <m/>
    <n v="55"/>
    <n v="0.309"/>
    <n v="3.9699999999999999E-2"/>
  </r>
  <r>
    <x v="53"/>
    <s v="C-IV"/>
    <x v="3"/>
    <x v="3"/>
    <n v="2015"/>
    <s v="2014/15"/>
    <n v="4754"/>
    <n v="10371"/>
    <n v="26881"/>
    <n v="0.96489999999999998"/>
    <m/>
    <n v="55"/>
    <n v="0.309"/>
    <n v="3.9699999999999999E-2"/>
  </r>
  <r>
    <x v="54"/>
    <s v="C-IV"/>
    <x v="3"/>
    <x v="3"/>
    <n v="2015"/>
    <s v="2014/15"/>
    <n v="1004"/>
    <n v="1808"/>
    <n v="4939"/>
    <n v="0.93879999999999997"/>
    <m/>
    <n v="55"/>
    <n v="0.309"/>
    <n v="3.9699999999999999E-2"/>
  </r>
  <r>
    <x v="55"/>
    <s v="CalWIN"/>
    <x v="3"/>
    <x v="3"/>
    <n v="2015"/>
    <s v="2014/15"/>
    <n v="52745"/>
    <n v="125269"/>
    <n v="241689"/>
    <n v="0.98529999999999995"/>
    <m/>
    <n v="6"/>
    <n v="0.5"/>
    <n v="3.9800000000000002E-2"/>
  </r>
  <r>
    <x v="56"/>
    <s v="C-IV"/>
    <x v="3"/>
    <x v="3"/>
    <n v="2015"/>
    <s v="2014/15"/>
    <n v="3126"/>
    <n v="5559"/>
    <n v="14250"/>
    <n v="0.95089999999999997"/>
    <m/>
    <n v="55"/>
    <n v="0.309"/>
    <n v="3.9699999999999999E-2"/>
  </r>
  <r>
    <x v="57"/>
    <s v="CalWIN"/>
    <x v="3"/>
    <x v="3"/>
    <n v="2015"/>
    <s v="2014/15"/>
    <n v="37080"/>
    <n v="75528"/>
    <n v="223446"/>
    <n v="0.98419999999999996"/>
    <m/>
    <n v="8"/>
    <n v="0.5"/>
    <n v="4.24E-2"/>
  </r>
  <r>
    <x v="58"/>
    <s v="CalWIN"/>
    <x v="3"/>
    <x v="3"/>
    <n v="2015"/>
    <s v="2014/15"/>
    <n v="10077"/>
    <n v="20591"/>
    <n v="55910"/>
    <n v="0.9536"/>
    <m/>
    <n v="55"/>
    <n v="0.309"/>
    <n v="3.9699999999999999E-2"/>
  </r>
  <r>
    <x v="59"/>
    <s v="C-IV"/>
    <x v="3"/>
    <x v="3"/>
    <n v="2015"/>
    <s v="2014/15"/>
    <n v="6167"/>
    <n v="13517"/>
    <n v="30519"/>
    <n v="1"/>
    <m/>
    <n v="55"/>
    <n v="0.309"/>
    <n v="3.9699999999999999E-2"/>
  </r>
  <r>
    <x v="0"/>
    <s v="n/a"/>
    <x v="4"/>
    <x v="3"/>
    <n v="2015"/>
    <s v="2014/15"/>
    <m/>
    <m/>
    <m/>
    <m/>
    <m/>
    <m/>
    <n v="0.254"/>
    <n v="5.3999999999999999E-2"/>
  </r>
  <r>
    <x v="1"/>
    <s v="n/a"/>
    <x v="4"/>
    <x v="3"/>
    <n v="2015"/>
    <s v="2014/15"/>
    <n v="2124142"/>
    <n v="4467237"/>
    <n v="12714221"/>
    <n v="0.97670000000000001"/>
    <m/>
    <n v="486"/>
    <n v="0.29199999999999998"/>
    <n v="5.21E-2"/>
  </r>
  <r>
    <x v="2"/>
    <s v="CalWIN"/>
    <x v="4"/>
    <x v="3"/>
    <n v="2015"/>
    <s v="2014/15"/>
    <n v="61465"/>
    <n v="120287"/>
    <n v="421856"/>
    <n v="0.81069999999999998"/>
    <m/>
    <n v="8"/>
    <n v="0.875"/>
    <n v="5.0799999999999998E-2"/>
  </r>
  <r>
    <x v="3"/>
    <s v="C-IV"/>
    <x v="4"/>
    <x v="3"/>
    <n v="2015"/>
    <s v="2014/15"/>
    <n v="101"/>
    <n v="170"/>
    <n v="358"/>
    <n v="1"/>
    <m/>
    <n v="74"/>
    <n v="0.29699999999999999"/>
    <n v="3.7600000000000001E-2"/>
  </r>
  <r>
    <x v="4"/>
    <s v="C-IV"/>
    <x v="4"/>
    <x v="3"/>
    <n v="2015"/>
    <s v="2014/15"/>
    <n v="1818"/>
    <n v="3449"/>
    <n v="7831"/>
    <n v="1"/>
    <m/>
    <n v="74"/>
    <n v="0.29699999999999999"/>
    <n v="3.7600000000000001E-2"/>
  </r>
  <r>
    <x v="5"/>
    <s v="C-IV"/>
    <x v="4"/>
    <x v="3"/>
    <n v="2015"/>
    <s v="2014/15"/>
    <n v="16559"/>
    <n v="31989"/>
    <n v="80876"/>
    <n v="0.94159999999999999"/>
    <m/>
    <n v="74"/>
    <n v="0.29699999999999999"/>
    <n v="3.7600000000000001E-2"/>
  </r>
  <r>
    <x v="6"/>
    <s v="C-IV"/>
    <x v="4"/>
    <x v="3"/>
    <n v="2015"/>
    <s v="2014/15"/>
    <n v="2926"/>
    <n v="5513"/>
    <n v="11735"/>
    <n v="1"/>
    <m/>
    <n v="74"/>
    <n v="0.29699999999999999"/>
    <n v="3.7600000000000001E-2"/>
  </r>
  <r>
    <x v="7"/>
    <s v="C-IV"/>
    <x v="4"/>
    <x v="3"/>
    <n v="2015"/>
    <s v="2014/15"/>
    <n v="720"/>
    <n v="1710"/>
    <n v="8536"/>
    <n v="1"/>
    <m/>
    <n v="74"/>
    <n v="0.29699999999999999"/>
    <n v="3.7600000000000001E-2"/>
  </r>
  <r>
    <x v="8"/>
    <s v="CalWIN"/>
    <x v="4"/>
    <x v="3"/>
    <n v="2015"/>
    <s v="2014/15"/>
    <n v="35317"/>
    <n v="71701"/>
    <n v="261692"/>
    <n v="0.96589999999999998"/>
    <m/>
    <n v="8"/>
    <n v="0.5"/>
    <n v="2.5000000000000001E-2"/>
  </r>
  <r>
    <x v="9"/>
    <s v="C-IV"/>
    <x v="4"/>
    <x v="3"/>
    <n v="2015"/>
    <s v="2014/15"/>
    <n v="2482"/>
    <n v="5109"/>
    <n v="11306"/>
    <n v="1"/>
    <m/>
    <n v="74"/>
    <n v="0.29699999999999999"/>
    <n v="3.7600000000000001E-2"/>
  </r>
  <r>
    <x v="10"/>
    <s v="C-IV"/>
    <x v="4"/>
    <x v="3"/>
    <n v="2015"/>
    <s v="2014/15"/>
    <n v="7387"/>
    <n v="13311"/>
    <n v="37358"/>
    <n v="0.99719999999999998"/>
    <m/>
    <n v="74"/>
    <n v="0.29699999999999999"/>
    <n v="3.7600000000000001E-2"/>
  </r>
  <r>
    <x v="11"/>
    <s v="CalWIN"/>
    <x v="4"/>
    <x v="3"/>
    <n v="2015"/>
    <s v="2014/15"/>
    <n v="98200"/>
    <n v="228879"/>
    <n v="462781"/>
    <n v="0.9526"/>
    <m/>
    <n v="11"/>
    <n v="0.182"/>
    <n v="2.6599999999999999E-2"/>
  </r>
  <r>
    <x v="12"/>
    <s v="C-IV"/>
    <x v="4"/>
    <x v="3"/>
    <n v="2015"/>
    <s v="2014/15"/>
    <n v="1503"/>
    <n v="3612"/>
    <n v="11635"/>
    <n v="1"/>
    <m/>
    <n v="74"/>
    <n v="0.29699999999999999"/>
    <n v="3.7600000000000001E-2"/>
  </r>
  <r>
    <x v="13"/>
    <s v="C-IV"/>
    <x v="4"/>
    <x v="3"/>
    <n v="2015"/>
    <s v="2014/15"/>
    <n v="12022"/>
    <n v="20952"/>
    <n v="49769"/>
    <n v="0.99790000000000001"/>
    <m/>
    <n v="74"/>
    <n v="0.29699999999999999"/>
    <n v="3.7600000000000001E-2"/>
  </r>
  <r>
    <x v="14"/>
    <s v="C-IV"/>
    <x v="4"/>
    <x v="3"/>
    <n v="2015"/>
    <s v="2014/15"/>
    <n v="16977"/>
    <n v="42572"/>
    <n v="90622"/>
    <n v="0.96409999999999996"/>
    <m/>
    <n v="74"/>
    <n v="0.29699999999999999"/>
    <n v="3.7600000000000001E-2"/>
  </r>
  <r>
    <x v="15"/>
    <s v="C-IV"/>
    <x v="4"/>
    <x v="3"/>
    <n v="2015"/>
    <s v="2014/15"/>
    <n v="1040"/>
    <n v="2050"/>
    <n v="5376"/>
    <n v="1"/>
    <m/>
    <n v="74"/>
    <n v="0.29699999999999999"/>
    <n v="3.7600000000000001E-2"/>
  </r>
  <r>
    <x v="16"/>
    <s v="C-IV"/>
    <x v="4"/>
    <x v="3"/>
    <n v="2015"/>
    <s v="2014/15"/>
    <n v="66771"/>
    <n v="159123"/>
    <n v="379605"/>
    <n v="0.99419999999999997"/>
    <m/>
    <n v="28"/>
    <n v="0.17899999999999999"/>
    <n v="8.0000000000000002E-3"/>
  </r>
  <r>
    <x v="17"/>
    <s v="C-IV"/>
    <x v="4"/>
    <x v="3"/>
    <n v="2015"/>
    <s v="2014/15"/>
    <n v="10621"/>
    <n v="24789"/>
    <n v="55263"/>
    <n v="1"/>
    <m/>
    <n v="74"/>
    <n v="0.29699999999999999"/>
    <n v="3.7600000000000001E-2"/>
  </r>
  <r>
    <x v="18"/>
    <s v="C-IV"/>
    <x v="4"/>
    <x v="3"/>
    <n v="2015"/>
    <s v="2014/15"/>
    <n v="6177"/>
    <n v="12038"/>
    <n v="29800"/>
    <n v="0.9667"/>
    <m/>
    <n v="74"/>
    <n v="0.29699999999999999"/>
    <n v="3.7600000000000001E-2"/>
  </r>
  <r>
    <x v="19"/>
    <s v="C-IV"/>
    <x v="4"/>
    <x v="3"/>
    <n v="2015"/>
    <s v="2014/15"/>
    <n v="1569"/>
    <n v="3242"/>
    <n v="7490"/>
    <n v="0.93330000000000002"/>
    <m/>
    <n v="74"/>
    <n v="0.29699999999999999"/>
    <n v="3.7600000000000001E-2"/>
  </r>
  <r>
    <x v="20"/>
    <s v="LRS"/>
    <x v="4"/>
    <x v="3"/>
    <n v="2015"/>
    <s v="2014/15"/>
    <n v="584304"/>
    <n v="1176878"/>
    <n v="3751791"/>
    <n v="0.97709999999999997"/>
    <m/>
    <n v="74"/>
    <n v="0.41899999999999998"/>
    <n v="4.6800000000000001E-2"/>
  </r>
  <r>
    <x v="21"/>
    <s v="C-IV"/>
    <x v="4"/>
    <x v="3"/>
    <n v="2015"/>
    <s v="2014/15"/>
    <n v="12141"/>
    <n v="29983"/>
    <n v="69280"/>
    <n v="0.99209999999999998"/>
    <m/>
    <n v="74"/>
    <n v="0.29699999999999999"/>
    <n v="3.7600000000000001E-2"/>
  </r>
  <r>
    <x v="22"/>
    <s v="C-IV"/>
    <x v="4"/>
    <x v="3"/>
    <n v="2015"/>
    <s v="2014/15"/>
    <n v="6501"/>
    <n v="10609"/>
    <n v="42973"/>
    <n v="0.97729999999999995"/>
    <m/>
    <n v="74"/>
    <n v="0.29699999999999999"/>
    <n v="3.7600000000000001E-2"/>
  </r>
  <r>
    <x v="23"/>
    <s v="C-IV"/>
    <x v="4"/>
    <x v="3"/>
    <n v="2015"/>
    <s v="2014/15"/>
    <n v="1118"/>
    <n v="2133"/>
    <n v="4726"/>
    <n v="0.95240000000000002"/>
    <m/>
    <n v="74"/>
    <n v="0.29699999999999999"/>
    <n v="3.7600000000000001E-2"/>
  </r>
  <r>
    <x v="24"/>
    <s v="C-IV"/>
    <x v="4"/>
    <x v="3"/>
    <n v="2015"/>
    <s v="2014/15"/>
    <n v="6944"/>
    <n v="12963"/>
    <n v="39271"/>
    <n v="1"/>
    <m/>
    <n v="74"/>
    <n v="0.29699999999999999"/>
    <n v="3.7600000000000001E-2"/>
  </r>
  <r>
    <x v="25"/>
    <s v="C-IV"/>
    <x v="4"/>
    <x v="3"/>
    <n v="2015"/>
    <s v="2014/15"/>
    <n v="25259"/>
    <n v="58915"/>
    <n v="135425"/>
    <n v="0.99750000000000005"/>
    <m/>
    <n v="7"/>
    <n v="0.28599999999999998"/>
    <n v="1.38E-2"/>
  </r>
  <r>
    <x v="26"/>
    <s v="C-IV"/>
    <x v="4"/>
    <x v="3"/>
    <n v="2015"/>
    <s v="2014/15"/>
    <n v="467"/>
    <n v="1011"/>
    <n v="3132"/>
    <n v="1"/>
    <m/>
    <n v="74"/>
    <n v="0.29699999999999999"/>
    <n v="3.7600000000000001E-2"/>
  </r>
  <r>
    <x v="27"/>
    <s v="C-IV"/>
    <x v="4"/>
    <x v="3"/>
    <n v="2015"/>
    <s v="2014/15"/>
    <n v="525"/>
    <n v="854"/>
    <n v="3593"/>
    <n v="1"/>
    <m/>
    <n v="74"/>
    <n v="0.29699999999999999"/>
    <n v="3.7600000000000001E-2"/>
  </r>
  <r>
    <x v="28"/>
    <s v="C-IV"/>
    <x v="4"/>
    <x v="3"/>
    <n v="2015"/>
    <s v="2014/15"/>
    <n v="23959"/>
    <n v="53794"/>
    <n v="170437"/>
    <n v="1"/>
    <m/>
    <n v="14"/>
    <n v="0.28599999999999998"/>
    <n v="6.0499999999999998E-2"/>
  </r>
  <r>
    <x v="29"/>
    <s v="C-IV"/>
    <x v="4"/>
    <x v="3"/>
    <n v="2015"/>
    <s v="2014/15"/>
    <n v="3663"/>
    <n v="7576"/>
    <n v="31441"/>
    <n v="0.97389999999999999"/>
    <m/>
    <n v="74"/>
    <n v="0.29699999999999999"/>
    <n v="3.7600000000000001E-2"/>
  </r>
  <r>
    <x v="30"/>
    <s v="C-IV"/>
    <x v="4"/>
    <x v="3"/>
    <n v="2015"/>
    <s v="2014/15"/>
    <n v="4244"/>
    <n v="7728"/>
    <n v="24006"/>
    <n v="0.96889999999999998"/>
    <m/>
    <n v="74"/>
    <n v="0.29699999999999999"/>
    <n v="3.7600000000000001E-2"/>
  </r>
  <r>
    <x v="31"/>
    <s v="CalWIN"/>
    <x v="4"/>
    <x v="3"/>
    <n v="2015"/>
    <s v="2014/15"/>
    <n v="121571"/>
    <n v="255037"/>
    <n v="856972"/>
    <n v="0.98709999999999998"/>
    <m/>
    <n v="18"/>
    <n v="0.33300000000000002"/>
    <n v="3.5799999999999998E-2"/>
  </r>
  <r>
    <x v="32"/>
    <s v="CalWIN"/>
    <x v="4"/>
    <x v="3"/>
    <n v="2015"/>
    <s v="2014/15"/>
    <n v="9306"/>
    <n v="18279"/>
    <n v="61911"/>
    <n v="0.97330000000000005"/>
    <m/>
    <n v="74"/>
    <n v="0.29699999999999999"/>
    <n v="3.7600000000000001E-2"/>
  </r>
  <r>
    <x v="33"/>
    <s v="C-IV"/>
    <x v="4"/>
    <x v="3"/>
    <n v="2015"/>
    <s v="2014/15"/>
    <n v="1130"/>
    <n v="2023"/>
    <n v="5677"/>
    <n v="1"/>
    <m/>
    <n v="74"/>
    <n v="0.29699999999999999"/>
    <n v="3.7600000000000001E-2"/>
  </r>
  <r>
    <x v="34"/>
    <s v="C-IV"/>
    <x v="4"/>
    <x v="3"/>
    <n v="2015"/>
    <s v="2014/15"/>
    <n v="127058"/>
    <n v="290676"/>
    <n v="794370"/>
    <n v="0.99850000000000005"/>
    <m/>
    <n v="61"/>
    <n v="0.16400000000000001"/>
    <n v="6.1699999999999998E-2"/>
  </r>
  <r>
    <x v="35"/>
    <s v="CalWIN"/>
    <x v="4"/>
    <x v="3"/>
    <n v="2015"/>
    <s v="2014/15"/>
    <n v="104366"/>
    <n v="220122"/>
    <n v="530559"/>
    <n v="0.98929999999999996"/>
    <m/>
    <n v="16"/>
    <n v="0.625"/>
    <n v="1.1999999999999999E-3"/>
  </r>
  <r>
    <x v="36"/>
    <s v="C-IV"/>
    <x v="4"/>
    <x v="3"/>
    <n v="2015"/>
    <s v="2014/15"/>
    <n v="2779"/>
    <n v="6227"/>
    <n v="17789"/>
    <n v="1"/>
    <m/>
    <n v="74"/>
    <n v="0.29699999999999999"/>
    <n v="3.7600000000000001E-2"/>
  </r>
  <r>
    <x v="37"/>
    <s v="C-IV"/>
    <x v="4"/>
    <x v="3"/>
    <n v="2015"/>
    <s v="2014/15"/>
    <n v="178811"/>
    <n v="399048"/>
    <n v="844157"/>
    <n v="0.99970000000000003"/>
    <m/>
    <n v="72"/>
    <n v="8.3000000000000004E-2"/>
    <n v="4.4600000000000001E-2"/>
  </r>
  <r>
    <x v="38"/>
    <s v="CalWIN"/>
    <x v="4"/>
    <x v="3"/>
    <n v="2015"/>
    <s v="2014/15"/>
    <n v="142260"/>
    <n v="290993"/>
    <n v="842355"/>
    <n v="0.97099999999999997"/>
    <m/>
    <n v="28"/>
    <n v="0.42899999999999999"/>
    <n v="1.2200000000000001E-2"/>
  </r>
  <r>
    <x v="39"/>
    <s v="CalWIN"/>
    <x v="4"/>
    <x v="3"/>
    <n v="2015"/>
    <s v="2014/15"/>
    <n v="33793"/>
    <n v="51839"/>
    <n v="221190"/>
    <n v="0.98089999999999999"/>
    <m/>
    <n v="6"/>
    <n v="0.83299999999999996"/>
    <n v="6.8500000000000005E-2"/>
  </r>
  <r>
    <x v="40"/>
    <s v="C-IV"/>
    <x v="4"/>
    <x v="3"/>
    <n v="2015"/>
    <s v="2014/15"/>
    <n v="53207"/>
    <n v="122293"/>
    <n v="288133"/>
    <n v="0.99560000000000004"/>
    <m/>
    <n v="21"/>
    <n v="9.5000000000000001E-2"/>
    <n v="2.23E-2"/>
  </r>
  <r>
    <x v="41"/>
    <s v="CalWIN"/>
    <x v="4"/>
    <x v="3"/>
    <n v="2015"/>
    <s v="2014/15"/>
    <n v="10070"/>
    <n v="18689"/>
    <n v="60096"/>
    <n v="0.97140000000000004"/>
    <m/>
    <n v="74"/>
    <n v="0.29699999999999999"/>
    <n v="3.7600000000000001E-2"/>
  </r>
  <r>
    <x v="42"/>
    <s v="CalWIN"/>
    <x v="4"/>
    <x v="3"/>
    <n v="2015"/>
    <s v="2014/15"/>
    <n v="16245"/>
    <n v="32034"/>
    <n v="150630"/>
    <n v="0.96809999999999996"/>
    <m/>
    <n v="74"/>
    <n v="0.29699999999999999"/>
    <n v="3.7600000000000001E-2"/>
  </r>
  <r>
    <x v="43"/>
    <s v="CalWIN"/>
    <x v="4"/>
    <x v="3"/>
    <n v="2015"/>
    <s v="2014/15"/>
    <n v="17283"/>
    <n v="37584"/>
    <n v="132972"/>
    <n v="0.93820000000000003"/>
    <m/>
    <n v="74"/>
    <n v="0.29699999999999999"/>
    <n v="3.7600000000000001E-2"/>
  </r>
  <r>
    <x v="44"/>
    <s v="CalWIN"/>
    <x v="4"/>
    <x v="3"/>
    <n v="2015"/>
    <s v="2014/15"/>
    <n v="55531"/>
    <n v="111660"/>
    <n v="430244"/>
    <n v="0.97540000000000004"/>
    <m/>
    <n v="8"/>
    <n v="0.5"/>
    <n v="1.7500000000000002E-2"/>
  </r>
  <r>
    <x v="45"/>
    <s v="CalWIN"/>
    <x v="4"/>
    <x v="3"/>
    <n v="2015"/>
    <s v="2014/15"/>
    <n v="13861"/>
    <n v="26154"/>
    <n v="76204"/>
    <n v="0.98509999999999998"/>
    <m/>
    <n v="74"/>
    <n v="0.29699999999999999"/>
    <n v="3.7600000000000001E-2"/>
  </r>
  <r>
    <x v="46"/>
    <s v="C-IV"/>
    <x v="4"/>
    <x v="3"/>
    <n v="2015"/>
    <s v="2014/15"/>
    <n v="13117"/>
    <n v="25256"/>
    <n v="64639"/>
    <n v="0.97670000000000001"/>
    <m/>
    <n v="74"/>
    <n v="0.29699999999999999"/>
    <n v="3.7600000000000001E-2"/>
  </r>
  <r>
    <x v="47"/>
    <s v="C-IV"/>
    <x v="4"/>
    <x v="3"/>
    <n v="2015"/>
    <s v="2014/15"/>
    <n v="176"/>
    <n v="326"/>
    <n v="830"/>
    <n v="1"/>
    <m/>
    <n v="74"/>
    <n v="0.29699999999999999"/>
    <n v="3.7600000000000001E-2"/>
  </r>
  <r>
    <x v="48"/>
    <s v="C-IV"/>
    <x v="4"/>
    <x v="3"/>
    <n v="2015"/>
    <s v="2014/15"/>
    <n v="3288"/>
    <n v="7109"/>
    <n v="16935"/>
    <n v="0.99099999999999999"/>
    <m/>
    <n v="74"/>
    <n v="0.29699999999999999"/>
    <n v="3.7600000000000001E-2"/>
  </r>
  <r>
    <x v="49"/>
    <s v="CalWIN"/>
    <x v="4"/>
    <x v="3"/>
    <n v="2015"/>
    <s v="2014/15"/>
    <n v="22818"/>
    <n v="43974"/>
    <n v="117086"/>
    <n v="0.96230000000000004"/>
    <m/>
    <n v="2"/>
    <n v="0.5"/>
    <n v="2.2499999999999999E-2"/>
  </r>
  <r>
    <x v="50"/>
    <s v="CalWIN"/>
    <x v="4"/>
    <x v="3"/>
    <n v="2015"/>
    <s v="2014/15"/>
    <n v="20228"/>
    <n v="36237"/>
    <n v="122823"/>
    <n v="0.94340000000000002"/>
    <m/>
    <n v="74"/>
    <n v="0.29699999999999999"/>
    <n v="3.7600000000000001E-2"/>
  </r>
  <r>
    <x v="51"/>
    <s v="C-IV"/>
    <x v="4"/>
    <x v="3"/>
    <n v="2015"/>
    <s v="2014/15"/>
    <n v="43587"/>
    <n v="92989"/>
    <n v="228928"/>
    <n v="0.98150000000000004"/>
    <m/>
    <n v="14"/>
    <n v="0.14299999999999999"/>
    <n v="1.67E-2"/>
  </r>
  <r>
    <x v="52"/>
    <s v="C-IV"/>
    <x v="4"/>
    <x v="3"/>
    <n v="2015"/>
    <s v="2014/15"/>
    <n v="5687"/>
    <n v="13207"/>
    <n v="40191"/>
    <n v="0.96279999999999999"/>
    <m/>
    <n v="74"/>
    <n v="0.29699999999999999"/>
    <n v="3.7600000000000001E-2"/>
  </r>
  <r>
    <x v="53"/>
    <s v="C-IV"/>
    <x v="4"/>
    <x v="3"/>
    <n v="2015"/>
    <s v="2014/15"/>
    <n v="4780"/>
    <n v="10458"/>
    <n v="26943"/>
    <n v="0.98009999999999997"/>
    <m/>
    <n v="74"/>
    <n v="0.29699999999999999"/>
    <n v="3.7600000000000001E-2"/>
  </r>
  <r>
    <x v="54"/>
    <s v="C-IV"/>
    <x v="4"/>
    <x v="3"/>
    <n v="2015"/>
    <s v="2014/15"/>
    <n v="1005"/>
    <n v="1813"/>
    <n v="4937"/>
    <n v="1"/>
    <m/>
    <n v="74"/>
    <n v="0.29699999999999999"/>
    <n v="3.7600000000000001E-2"/>
  </r>
  <r>
    <x v="55"/>
    <s v="CalWIN"/>
    <x v="4"/>
    <x v="3"/>
    <n v="2015"/>
    <s v="2014/15"/>
    <n v="52745"/>
    <n v="124980"/>
    <n v="242550"/>
    <n v="0.99060000000000004"/>
    <m/>
    <n v="7"/>
    <n v="0.42899999999999999"/>
    <n v="3.6999999999999998E-2"/>
  </r>
  <r>
    <x v="56"/>
    <s v="C-IV"/>
    <x v="4"/>
    <x v="3"/>
    <n v="2015"/>
    <s v="2014/15"/>
    <n v="3147"/>
    <n v="5576"/>
    <n v="14329"/>
    <n v="0.95279999999999998"/>
    <m/>
    <n v="74"/>
    <n v="0.29699999999999999"/>
    <n v="3.7600000000000001E-2"/>
  </r>
  <r>
    <x v="57"/>
    <s v="CalWIN"/>
    <x v="4"/>
    <x v="3"/>
    <n v="2015"/>
    <s v="2014/15"/>
    <n v="37155"/>
    <n v="75585"/>
    <n v="224466"/>
    <n v="0.97509999999999997"/>
    <m/>
    <n v="9"/>
    <n v="0.44400000000000001"/>
    <n v="4.9299999999999997E-2"/>
  </r>
  <r>
    <x v="58"/>
    <s v="CalWIN"/>
    <x v="4"/>
    <x v="3"/>
    <n v="2015"/>
    <s v="2014/15"/>
    <n v="10153"/>
    <n v="20602"/>
    <n v="55828"/>
    <n v="0.95520000000000005"/>
    <m/>
    <n v="74"/>
    <n v="0.29699999999999999"/>
    <n v="3.7600000000000001E-2"/>
  </r>
  <r>
    <x v="59"/>
    <s v="C-IV"/>
    <x v="4"/>
    <x v="3"/>
    <n v="2015"/>
    <s v="2014/15"/>
    <n v="6205"/>
    <n v="13527"/>
    <n v="30513"/>
    <n v="1"/>
    <m/>
    <n v="74"/>
    <n v="0.29699999999999999"/>
    <n v="3.7600000000000001E-2"/>
  </r>
  <r>
    <x v="0"/>
    <s v="n/a"/>
    <x v="5"/>
    <x v="3"/>
    <n v="2015"/>
    <s v="2014/15"/>
    <m/>
    <m/>
    <m/>
    <m/>
    <m/>
    <m/>
    <n v="0.254"/>
    <n v="5.3999999999999999E-2"/>
  </r>
  <r>
    <x v="1"/>
    <s v="n/a"/>
    <x v="5"/>
    <x v="3"/>
    <n v="2015"/>
    <s v="2014/15"/>
    <n v="2136207"/>
    <n v="4475536"/>
    <n v="12761623"/>
    <n v="0.97260000000000002"/>
    <m/>
    <n v="582"/>
    <n v="0.28399999999999997"/>
    <n v="4.6199999999999998E-2"/>
  </r>
  <r>
    <x v="2"/>
    <s v="CalWIN"/>
    <x v="5"/>
    <x v="3"/>
    <n v="2015"/>
    <s v="2014/15"/>
    <n v="62196"/>
    <n v="121033"/>
    <n v="423922"/>
    <n v="0.79679999999999995"/>
    <m/>
    <n v="10"/>
    <n v="0.9"/>
    <n v="4.6100000000000002E-2"/>
  </r>
  <r>
    <x v="3"/>
    <s v="C-IV"/>
    <x v="5"/>
    <x v="3"/>
    <n v="2015"/>
    <s v="2014/15"/>
    <n v="101"/>
    <n v="178"/>
    <n v="356"/>
    <n v="1"/>
    <m/>
    <n v="87"/>
    <n v="0.29899999999999999"/>
    <n v="2.87E-2"/>
  </r>
  <r>
    <x v="4"/>
    <s v="C-IV"/>
    <x v="5"/>
    <x v="3"/>
    <n v="2015"/>
    <s v="2014/15"/>
    <n v="1831"/>
    <n v="3473"/>
    <n v="7927"/>
    <n v="0.9889"/>
    <m/>
    <n v="87"/>
    <n v="0.29899999999999999"/>
    <n v="2.87E-2"/>
  </r>
  <r>
    <x v="5"/>
    <s v="C-IV"/>
    <x v="5"/>
    <x v="3"/>
    <n v="2015"/>
    <s v="2014/15"/>
    <n v="16678"/>
    <n v="32182"/>
    <n v="80853"/>
    <n v="0.91900000000000004"/>
    <m/>
    <n v="87"/>
    <n v="0.29899999999999999"/>
    <n v="2.87E-2"/>
  </r>
  <r>
    <x v="6"/>
    <s v="C-IV"/>
    <x v="5"/>
    <x v="3"/>
    <n v="2015"/>
    <s v="2014/15"/>
    <n v="2909"/>
    <n v="5462"/>
    <n v="11702"/>
    <n v="1"/>
    <m/>
    <n v="87"/>
    <n v="0.29899999999999999"/>
    <n v="2.87E-2"/>
  </r>
  <r>
    <x v="7"/>
    <s v="C-IV"/>
    <x v="5"/>
    <x v="3"/>
    <n v="2015"/>
    <s v="2014/15"/>
    <n v="686"/>
    <n v="1618"/>
    <n v="8551"/>
    <n v="1"/>
    <m/>
    <n v="87"/>
    <n v="0.29899999999999999"/>
    <n v="2.87E-2"/>
  </r>
  <r>
    <x v="8"/>
    <s v="CalWIN"/>
    <x v="5"/>
    <x v="3"/>
    <n v="2015"/>
    <s v="2014/15"/>
    <n v="35631"/>
    <n v="71768"/>
    <n v="262026"/>
    <n v="0.95469999999999999"/>
    <m/>
    <n v="9"/>
    <n v="0.44400000000000001"/>
    <n v="2.2800000000000001E-2"/>
  </r>
  <r>
    <x v="9"/>
    <s v="C-IV"/>
    <x v="5"/>
    <x v="3"/>
    <n v="2015"/>
    <s v="2014/15"/>
    <n v="2485"/>
    <n v="5124"/>
    <n v="11345"/>
    <n v="1"/>
    <m/>
    <n v="87"/>
    <n v="0.29899999999999999"/>
    <n v="2.87E-2"/>
  </r>
  <r>
    <x v="10"/>
    <s v="C-IV"/>
    <x v="5"/>
    <x v="3"/>
    <n v="2015"/>
    <s v="2014/15"/>
    <n v="7398"/>
    <n v="13284"/>
    <n v="37259"/>
    <n v="1"/>
    <m/>
    <n v="87"/>
    <n v="0.29899999999999999"/>
    <n v="2.87E-2"/>
  </r>
  <r>
    <x v="11"/>
    <s v="CalWIN"/>
    <x v="5"/>
    <x v="3"/>
    <n v="2015"/>
    <s v="2014/15"/>
    <n v="98149"/>
    <n v="228327"/>
    <n v="465332"/>
    <n v="0.94489999999999996"/>
    <m/>
    <n v="13"/>
    <n v="0.154"/>
    <n v="2.4500000000000001E-2"/>
  </r>
  <r>
    <x v="12"/>
    <s v="C-IV"/>
    <x v="5"/>
    <x v="3"/>
    <n v="2015"/>
    <s v="2014/15"/>
    <n v="1519"/>
    <n v="3644"/>
    <n v="11690"/>
    <n v="1"/>
    <m/>
    <n v="87"/>
    <n v="0.29899999999999999"/>
    <n v="2.87E-2"/>
  </r>
  <r>
    <x v="13"/>
    <s v="C-IV"/>
    <x v="5"/>
    <x v="3"/>
    <n v="2015"/>
    <s v="2014/15"/>
    <n v="12208"/>
    <n v="21206"/>
    <n v="49871"/>
    <n v="1"/>
    <m/>
    <n v="87"/>
    <n v="0.29899999999999999"/>
    <n v="2.87E-2"/>
  </r>
  <r>
    <x v="14"/>
    <s v="C-IV"/>
    <x v="5"/>
    <x v="3"/>
    <n v="2015"/>
    <s v="2014/15"/>
    <n v="17134"/>
    <n v="42903"/>
    <n v="90600"/>
    <n v="0.97560000000000002"/>
    <m/>
    <n v="87"/>
    <n v="0.29899999999999999"/>
    <n v="2.87E-2"/>
  </r>
  <r>
    <x v="15"/>
    <s v="C-IV"/>
    <x v="5"/>
    <x v="3"/>
    <n v="2015"/>
    <s v="2014/15"/>
    <n v="1046"/>
    <n v="2070"/>
    <n v="5426"/>
    <n v="1"/>
    <m/>
    <n v="87"/>
    <n v="0.29899999999999999"/>
    <n v="2.87E-2"/>
  </r>
  <r>
    <x v="16"/>
    <s v="C-IV"/>
    <x v="5"/>
    <x v="3"/>
    <n v="2015"/>
    <s v="2014/15"/>
    <n v="67619"/>
    <n v="159735"/>
    <n v="379173"/>
    <n v="0.99580000000000002"/>
    <m/>
    <n v="37"/>
    <n v="0.16200000000000001"/>
    <n v="7.7999999999999996E-3"/>
  </r>
  <r>
    <x v="17"/>
    <s v="C-IV"/>
    <x v="5"/>
    <x v="3"/>
    <n v="2015"/>
    <s v="2014/15"/>
    <n v="10726"/>
    <n v="24869"/>
    <n v="55023"/>
    <n v="0.99809999999999999"/>
    <m/>
    <n v="87"/>
    <n v="0.29899999999999999"/>
    <n v="2.87E-2"/>
  </r>
  <r>
    <x v="18"/>
    <s v="C-IV"/>
    <x v="5"/>
    <x v="3"/>
    <n v="2015"/>
    <s v="2014/15"/>
    <n v="6194"/>
    <n v="12029"/>
    <n v="29810"/>
    <n v="0.9758"/>
    <m/>
    <n v="87"/>
    <n v="0.29899999999999999"/>
    <n v="2.87E-2"/>
  </r>
  <r>
    <x v="19"/>
    <s v="C-IV"/>
    <x v="5"/>
    <x v="3"/>
    <n v="2015"/>
    <s v="2014/15"/>
    <n v="1570"/>
    <n v="3251"/>
    <n v="7505"/>
    <n v="0.94920000000000004"/>
    <m/>
    <n v="87"/>
    <n v="0.29899999999999999"/>
    <n v="2.87E-2"/>
  </r>
  <r>
    <x v="20"/>
    <s v="LRS"/>
    <x v="5"/>
    <x v="3"/>
    <n v="2015"/>
    <s v="2014/15"/>
    <n v="586149"/>
    <n v="1178369"/>
    <n v="3779398"/>
    <n v="0.96879999999999999"/>
    <m/>
    <n v="87"/>
    <n v="0.42499999999999999"/>
    <n v="4.0500000000000001E-2"/>
  </r>
  <r>
    <x v="21"/>
    <s v="C-IV"/>
    <x v="5"/>
    <x v="3"/>
    <n v="2015"/>
    <s v="2014/15"/>
    <n v="12172"/>
    <n v="29950"/>
    <n v="69008"/>
    <n v="0.99739999999999995"/>
    <m/>
    <n v="87"/>
    <n v="0.29899999999999999"/>
    <n v="2.87E-2"/>
  </r>
  <r>
    <x v="22"/>
    <s v="C-IV"/>
    <x v="5"/>
    <x v="3"/>
    <n v="2015"/>
    <s v="2014/15"/>
    <n v="6504"/>
    <n v="10674"/>
    <n v="42825"/>
    <n v="0.97899999999999998"/>
    <m/>
    <n v="87"/>
    <n v="0.29899999999999999"/>
    <n v="2.87E-2"/>
  </r>
  <r>
    <x v="23"/>
    <s v="C-IV"/>
    <x v="5"/>
    <x v="3"/>
    <n v="2015"/>
    <s v="2014/15"/>
    <n v="1128"/>
    <n v="2144"/>
    <n v="4689"/>
    <n v="1"/>
    <m/>
    <n v="87"/>
    <n v="0.29899999999999999"/>
    <n v="2.87E-2"/>
  </r>
  <r>
    <x v="24"/>
    <s v="C-IV"/>
    <x v="5"/>
    <x v="3"/>
    <n v="2015"/>
    <s v="2014/15"/>
    <n v="7014"/>
    <n v="13115"/>
    <n v="39398"/>
    <n v="1"/>
    <m/>
    <n v="87"/>
    <n v="0.29899999999999999"/>
    <n v="2.87E-2"/>
  </r>
  <r>
    <x v="25"/>
    <s v="C-IV"/>
    <x v="5"/>
    <x v="3"/>
    <n v="2015"/>
    <s v="2014/15"/>
    <n v="25407"/>
    <n v="59053"/>
    <n v="135403"/>
    <n v="0.99670000000000003"/>
    <m/>
    <n v="9"/>
    <n v="0.222"/>
    <n v="1.2E-2"/>
  </r>
  <r>
    <x v="26"/>
    <s v="C-IV"/>
    <x v="5"/>
    <x v="3"/>
    <n v="2015"/>
    <s v="2014/15"/>
    <n v="461"/>
    <n v="985"/>
    <n v="3102"/>
    <n v="1"/>
    <m/>
    <n v="87"/>
    <n v="0.29899999999999999"/>
    <n v="2.87E-2"/>
  </r>
  <r>
    <x v="27"/>
    <s v="C-IV"/>
    <x v="5"/>
    <x v="3"/>
    <n v="2015"/>
    <s v="2014/15"/>
    <n v="527"/>
    <n v="867"/>
    <n v="3579"/>
    <n v="1"/>
    <m/>
    <n v="87"/>
    <n v="0.29899999999999999"/>
    <n v="2.87E-2"/>
  </r>
  <r>
    <x v="28"/>
    <s v="C-IV"/>
    <x v="5"/>
    <x v="3"/>
    <n v="2015"/>
    <s v="2014/15"/>
    <n v="23132"/>
    <n v="51671"/>
    <n v="170593"/>
    <n v="1"/>
    <m/>
    <n v="16"/>
    <n v="0.25"/>
    <n v="5.5199999999999999E-2"/>
  </r>
  <r>
    <x v="29"/>
    <s v="C-IV"/>
    <x v="5"/>
    <x v="3"/>
    <n v="2015"/>
    <s v="2014/15"/>
    <n v="3660"/>
    <n v="7496"/>
    <n v="31327"/>
    <n v="1"/>
    <m/>
    <n v="87"/>
    <n v="0.29899999999999999"/>
    <n v="2.87E-2"/>
  </r>
  <r>
    <x v="30"/>
    <s v="C-IV"/>
    <x v="5"/>
    <x v="3"/>
    <n v="2015"/>
    <s v="2014/15"/>
    <n v="4294"/>
    <n v="7803"/>
    <n v="24110"/>
    <n v="0.99560000000000004"/>
    <m/>
    <n v="87"/>
    <n v="0.29899999999999999"/>
    <n v="2.87E-2"/>
  </r>
  <r>
    <x v="31"/>
    <s v="CalWIN"/>
    <x v="5"/>
    <x v="3"/>
    <n v="2015"/>
    <s v="2014/15"/>
    <n v="122853"/>
    <n v="256383"/>
    <n v="860197"/>
    <n v="0.9819"/>
    <m/>
    <n v="21"/>
    <n v="0.38100000000000001"/>
    <n v="3.9800000000000002E-2"/>
  </r>
  <r>
    <x v="32"/>
    <s v="CalWIN"/>
    <x v="5"/>
    <x v="3"/>
    <n v="2015"/>
    <s v="2014/15"/>
    <n v="9376"/>
    <n v="18372"/>
    <n v="62077"/>
    <n v="0.96640000000000004"/>
    <m/>
    <n v="87"/>
    <n v="0.29899999999999999"/>
    <n v="2.87E-2"/>
  </r>
  <r>
    <x v="33"/>
    <s v="C-IV"/>
    <x v="5"/>
    <x v="3"/>
    <n v="2015"/>
    <s v="2014/15"/>
    <n v="1108"/>
    <n v="2073"/>
    <n v="5684"/>
    <n v="1"/>
    <m/>
    <n v="87"/>
    <n v="0.29899999999999999"/>
    <n v="2.87E-2"/>
  </r>
  <r>
    <x v="34"/>
    <s v="C-IV"/>
    <x v="5"/>
    <x v="3"/>
    <n v="2015"/>
    <s v="2014/15"/>
    <n v="128538"/>
    <n v="293280"/>
    <n v="792000"/>
    <n v="0.99850000000000005"/>
    <m/>
    <n v="74"/>
    <n v="0.14899999999999999"/>
    <n v="5.62E-2"/>
  </r>
  <r>
    <x v="35"/>
    <s v="CalWIN"/>
    <x v="5"/>
    <x v="3"/>
    <n v="2015"/>
    <s v="2014/15"/>
    <n v="105099"/>
    <n v="220476"/>
    <n v="531563"/>
    <n v="0.98919999999999997"/>
    <m/>
    <n v="19"/>
    <n v="0.57899999999999996"/>
    <n v="2.8E-3"/>
  </r>
  <r>
    <x v="36"/>
    <s v="C-IV"/>
    <x v="5"/>
    <x v="3"/>
    <n v="2015"/>
    <s v="2014/15"/>
    <n v="2760"/>
    <n v="6123"/>
    <n v="17711"/>
    <n v="1"/>
    <m/>
    <n v="87"/>
    <n v="0.29899999999999999"/>
    <n v="2.87E-2"/>
  </r>
  <r>
    <x v="37"/>
    <s v="C-IV"/>
    <x v="5"/>
    <x v="3"/>
    <n v="2015"/>
    <s v="2014/15"/>
    <n v="180636"/>
    <n v="401562"/>
    <n v="843769"/>
    <n v="0.99990000000000001"/>
    <m/>
    <n v="85"/>
    <n v="8.2000000000000003E-2"/>
    <n v="3.7400000000000003E-2"/>
  </r>
  <r>
    <x v="38"/>
    <s v="CalWIN"/>
    <x v="5"/>
    <x v="3"/>
    <n v="2015"/>
    <s v="2014/15"/>
    <n v="143702"/>
    <n v="292474"/>
    <n v="848389"/>
    <n v="0.96"/>
    <m/>
    <n v="33"/>
    <n v="0.45500000000000002"/>
    <n v="1.0200000000000001E-2"/>
  </r>
  <r>
    <x v="39"/>
    <s v="CalWIN"/>
    <x v="5"/>
    <x v="3"/>
    <n v="2015"/>
    <s v="2014/15"/>
    <n v="34200"/>
    <n v="52121"/>
    <n v="221477"/>
    <n v="0.96689999999999998"/>
    <m/>
    <n v="7"/>
    <n v="0.71399999999999997"/>
    <n v="6.3E-2"/>
  </r>
  <r>
    <x v="40"/>
    <s v="C-IV"/>
    <x v="5"/>
    <x v="3"/>
    <n v="2015"/>
    <s v="2014/15"/>
    <n v="53379"/>
    <n v="122269"/>
    <n v="288628"/>
    <n v="0.99460000000000004"/>
    <m/>
    <n v="26"/>
    <n v="7.6999999999999999E-2"/>
    <n v="2.2200000000000001E-2"/>
  </r>
  <r>
    <x v="41"/>
    <s v="CalWIN"/>
    <x v="5"/>
    <x v="3"/>
    <n v="2015"/>
    <s v="2014/15"/>
    <n v="10060"/>
    <n v="18604"/>
    <n v="60208"/>
    <n v="0.99019999999999997"/>
    <m/>
    <n v="87"/>
    <n v="0.29899999999999999"/>
    <n v="2.87E-2"/>
  </r>
  <r>
    <x v="42"/>
    <s v="CalWIN"/>
    <x v="5"/>
    <x v="3"/>
    <n v="2015"/>
    <s v="2014/15"/>
    <n v="16459"/>
    <n v="32186"/>
    <n v="151724"/>
    <n v="0.98040000000000005"/>
    <m/>
    <n v="87"/>
    <n v="0.29899999999999999"/>
    <n v="2.87E-2"/>
  </r>
  <r>
    <x v="43"/>
    <s v="CalWIN"/>
    <x v="5"/>
    <x v="3"/>
    <n v="2015"/>
    <s v="2014/15"/>
    <n v="17095"/>
    <n v="36940"/>
    <n v="133792"/>
    <n v="0.96730000000000005"/>
    <m/>
    <n v="87"/>
    <n v="0.29899999999999999"/>
    <n v="2.87E-2"/>
  </r>
  <r>
    <x v="44"/>
    <s v="CalWIN"/>
    <x v="5"/>
    <x v="3"/>
    <n v="2015"/>
    <s v="2014/15"/>
    <n v="55599"/>
    <n v="111394"/>
    <n v="432488"/>
    <n v="0.98140000000000005"/>
    <m/>
    <n v="10"/>
    <n v="0.5"/>
    <n v="2.0400000000000001E-2"/>
  </r>
  <r>
    <x v="45"/>
    <s v="CalWIN"/>
    <x v="5"/>
    <x v="3"/>
    <n v="2015"/>
    <s v="2014/15"/>
    <n v="13896"/>
    <n v="25985"/>
    <n v="76749"/>
    <n v="0.94789999999999996"/>
    <m/>
    <n v="87"/>
    <n v="0.29899999999999999"/>
    <n v="2.87E-2"/>
  </r>
  <r>
    <x v="46"/>
    <s v="C-IV"/>
    <x v="5"/>
    <x v="3"/>
    <n v="2015"/>
    <s v="2014/15"/>
    <n v="13070"/>
    <n v="25185"/>
    <n v="64671"/>
    <n v="0.95660000000000001"/>
    <m/>
    <n v="87"/>
    <n v="0.29899999999999999"/>
    <n v="2.87E-2"/>
  </r>
  <r>
    <x v="47"/>
    <s v="C-IV"/>
    <x v="5"/>
    <x v="3"/>
    <n v="2015"/>
    <s v="2014/15"/>
    <n v="174"/>
    <n v="317"/>
    <n v="820"/>
    <n v="1"/>
    <m/>
    <n v="87"/>
    <n v="0.29899999999999999"/>
    <n v="2.87E-2"/>
  </r>
  <r>
    <x v="48"/>
    <s v="C-IV"/>
    <x v="5"/>
    <x v="3"/>
    <n v="2015"/>
    <s v="2014/15"/>
    <n v="3283"/>
    <n v="7039"/>
    <n v="16932"/>
    <n v="0.99260000000000004"/>
    <m/>
    <n v="87"/>
    <n v="0.29899999999999999"/>
    <n v="2.87E-2"/>
  </r>
  <r>
    <x v="49"/>
    <s v="CalWIN"/>
    <x v="5"/>
    <x v="3"/>
    <n v="2015"/>
    <s v="2014/15"/>
    <n v="23070"/>
    <n v="44061"/>
    <n v="117443"/>
    <n v="0.9667"/>
    <m/>
    <n v="3"/>
    <n v="0.66700000000000004"/>
    <n v="2.0199999999999999E-2"/>
  </r>
  <r>
    <x v="50"/>
    <s v="CalWIN"/>
    <x v="5"/>
    <x v="3"/>
    <n v="2015"/>
    <s v="2014/15"/>
    <n v="20245"/>
    <n v="36302"/>
    <n v="122938"/>
    <n v="0.9546"/>
    <m/>
    <n v="87"/>
    <n v="0.29899999999999999"/>
    <n v="2.87E-2"/>
  </r>
  <r>
    <x v="51"/>
    <s v="C-IV"/>
    <x v="5"/>
    <x v="3"/>
    <n v="2015"/>
    <s v="2014/15"/>
    <n v="43676"/>
    <n v="92933"/>
    <n v="228293"/>
    <n v="0.99209999999999998"/>
    <m/>
    <n v="18"/>
    <n v="0.111"/>
    <n v="1.4500000000000001E-2"/>
  </r>
  <r>
    <x v="52"/>
    <s v="C-IV"/>
    <x v="5"/>
    <x v="3"/>
    <n v="2015"/>
    <s v="2014/15"/>
    <n v="5707"/>
    <n v="13246"/>
    <n v="40199"/>
    <n v="0.96479999999999999"/>
    <m/>
    <n v="87"/>
    <n v="0.29899999999999999"/>
    <n v="2.87E-2"/>
  </r>
  <r>
    <x v="53"/>
    <s v="C-IV"/>
    <x v="5"/>
    <x v="3"/>
    <n v="2015"/>
    <s v="2014/15"/>
    <n v="4812"/>
    <n v="10504"/>
    <n v="26825"/>
    <n v="0.98"/>
    <m/>
    <n v="87"/>
    <n v="0.29899999999999999"/>
    <n v="2.87E-2"/>
  </r>
  <r>
    <x v="54"/>
    <s v="C-IV"/>
    <x v="5"/>
    <x v="3"/>
    <n v="2015"/>
    <s v="2014/15"/>
    <n v="1006"/>
    <n v="1831"/>
    <n v="4950"/>
    <n v="0.98150000000000004"/>
    <m/>
    <n v="87"/>
    <n v="0.29899999999999999"/>
    <n v="2.87E-2"/>
  </r>
  <r>
    <x v="55"/>
    <s v="CalWIN"/>
    <x v="5"/>
    <x v="3"/>
    <n v="2015"/>
    <s v="2014/15"/>
    <n v="52859"/>
    <n v="124359"/>
    <n v="243873"/>
    <n v="0.99419999999999997"/>
    <m/>
    <n v="8"/>
    <n v="0.375"/>
    <n v="3.4000000000000002E-2"/>
  </r>
  <r>
    <x v="56"/>
    <s v="C-IV"/>
    <x v="5"/>
    <x v="3"/>
    <n v="2015"/>
    <s v="2014/15"/>
    <n v="3174"/>
    <n v="5596"/>
    <n v="14334"/>
    <n v="0.93130000000000002"/>
    <m/>
    <n v="87"/>
    <n v="0.29899999999999999"/>
    <n v="2.87E-2"/>
  </r>
  <r>
    <x v="57"/>
    <s v="CalWIN"/>
    <x v="5"/>
    <x v="3"/>
    <n v="2015"/>
    <s v="2014/15"/>
    <n v="37335"/>
    <n v="75343"/>
    <n v="225365"/>
    <n v="0.97660000000000002"/>
    <m/>
    <n v="10"/>
    <n v="0.4"/>
    <n v="6.7000000000000004E-2"/>
  </r>
  <r>
    <x v="58"/>
    <s v="CalWIN"/>
    <x v="5"/>
    <x v="3"/>
    <n v="2015"/>
    <s v="2014/15"/>
    <n v="10209"/>
    <n v="20645"/>
    <n v="56290"/>
    <n v="0.94640000000000002"/>
    <m/>
    <n v="87"/>
    <n v="0.29899999999999999"/>
    <n v="2.87E-2"/>
  </r>
  <r>
    <x v="59"/>
    <s v="C-IV"/>
    <x v="5"/>
    <x v="3"/>
    <n v="2015"/>
    <s v="2014/15"/>
    <n v="6299"/>
    <n v="13650"/>
    <n v="30431"/>
    <n v="1"/>
    <m/>
    <n v="87"/>
    <n v="0.29899999999999999"/>
    <n v="2.87E-2"/>
  </r>
  <r>
    <x v="0"/>
    <s v="n/a"/>
    <x v="6"/>
    <x v="3"/>
    <n v="2015"/>
    <s v="2015/16"/>
    <m/>
    <m/>
    <m/>
    <m/>
    <m/>
    <m/>
    <n v="0.254"/>
    <n v="5.3999999999999999E-2"/>
  </r>
  <r>
    <x v="1"/>
    <s v="n/a"/>
    <x v="6"/>
    <x v="3"/>
    <n v="2015"/>
    <s v="2015/16"/>
    <n v="2140719"/>
    <n v="4480570"/>
    <n v="12834234"/>
    <n v="0.96840000000000004"/>
    <m/>
    <n v="659"/>
    <n v="0.29699999999999999"/>
    <n v="4.3700000000000003E-2"/>
  </r>
  <r>
    <x v="2"/>
    <s v="CalWIN"/>
    <x v="6"/>
    <x v="3"/>
    <n v="2015"/>
    <s v="2015/16"/>
    <n v="62663"/>
    <n v="121577"/>
    <n v="425013"/>
    <n v="0.78459999999999996"/>
    <m/>
    <n v="12"/>
    <n v="0.83299999999999996"/>
    <n v="4.1099999999999998E-2"/>
  </r>
  <r>
    <x v="3"/>
    <s v="C-IV"/>
    <x v="6"/>
    <x v="3"/>
    <n v="2015"/>
    <s v="2015/16"/>
    <n v="101"/>
    <n v="171"/>
    <n v="361"/>
    <n v="1"/>
    <m/>
    <n v="100"/>
    <n v="0.28000000000000003"/>
    <n v="2.63E-2"/>
  </r>
  <r>
    <x v="4"/>
    <s v="C-IV"/>
    <x v="6"/>
    <x v="3"/>
    <n v="2015"/>
    <s v="2015/16"/>
    <n v="1823"/>
    <n v="3445"/>
    <n v="7980"/>
    <n v="1"/>
    <m/>
    <n v="100"/>
    <n v="0.28000000000000003"/>
    <n v="2.63E-2"/>
  </r>
  <r>
    <x v="5"/>
    <s v="C-IV"/>
    <x v="6"/>
    <x v="3"/>
    <n v="2015"/>
    <s v="2015/16"/>
    <n v="16729"/>
    <n v="32207"/>
    <n v="81470"/>
    <n v="0.92010000000000003"/>
    <m/>
    <n v="100"/>
    <n v="0.28000000000000003"/>
    <n v="2.63E-2"/>
  </r>
  <r>
    <x v="6"/>
    <s v="C-IV"/>
    <x v="6"/>
    <x v="3"/>
    <n v="2015"/>
    <s v="2015/16"/>
    <n v="2924"/>
    <n v="5498"/>
    <n v="11710"/>
    <n v="1"/>
    <m/>
    <n v="100"/>
    <n v="0.28000000000000003"/>
    <n v="2.63E-2"/>
  </r>
  <r>
    <x v="7"/>
    <s v="C-IV"/>
    <x v="6"/>
    <x v="3"/>
    <n v="2015"/>
    <s v="2015/16"/>
    <n v="661"/>
    <n v="1563"/>
    <n v="8600"/>
    <n v="1"/>
    <m/>
    <n v="100"/>
    <n v="0.28000000000000003"/>
    <n v="2.63E-2"/>
  </r>
  <r>
    <x v="8"/>
    <s v="CalWIN"/>
    <x v="6"/>
    <x v="3"/>
    <n v="2015"/>
    <s v="2015/16"/>
    <n v="36075"/>
    <n v="72362"/>
    <n v="262413"/>
    <n v="0.9657"/>
    <m/>
    <n v="10"/>
    <n v="0.5"/>
    <n v="2.58E-2"/>
  </r>
  <r>
    <x v="9"/>
    <s v="C-IV"/>
    <x v="6"/>
    <x v="3"/>
    <n v="2015"/>
    <s v="2015/16"/>
    <n v="2514"/>
    <n v="5205"/>
    <n v="11407"/>
    <n v="1"/>
    <m/>
    <n v="100"/>
    <n v="0.28000000000000003"/>
    <n v="2.63E-2"/>
  </r>
  <r>
    <x v="10"/>
    <s v="C-IV"/>
    <x v="6"/>
    <x v="3"/>
    <n v="2015"/>
    <s v="2015/16"/>
    <n v="7405"/>
    <n v="13278"/>
    <n v="37403"/>
    <n v="1"/>
    <m/>
    <n v="100"/>
    <n v="0.28000000000000003"/>
    <n v="2.63E-2"/>
  </r>
  <r>
    <x v="11"/>
    <s v="CalWIN"/>
    <x v="6"/>
    <x v="3"/>
    <n v="2015"/>
    <s v="2015/16"/>
    <n v="97947"/>
    <n v="227770"/>
    <n v="468553"/>
    <n v="0.94420000000000004"/>
    <m/>
    <n v="15"/>
    <n v="0.26700000000000002"/>
    <n v="2.7099999999999999E-2"/>
  </r>
  <r>
    <x v="12"/>
    <s v="C-IV"/>
    <x v="6"/>
    <x v="3"/>
    <n v="2015"/>
    <s v="2015/16"/>
    <n v="1528"/>
    <n v="3645"/>
    <n v="11768"/>
    <n v="1"/>
    <m/>
    <n v="100"/>
    <n v="0.28000000000000003"/>
    <n v="2.63E-2"/>
  </r>
  <r>
    <x v="13"/>
    <s v="C-IV"/>
    <x v="6"/>
    <x v="3"/>
    <n v="2015"/>
    <s v="2015/16"/>
    <n v="12084"/>
    <n v="21066"/>
    <n v="50161"/>
    <n v="1"/>
    <m/>
    <n v="100"/>
    <n v="0.28000000000000003"/>
    <n v="2.63E-2"/>
  </r>
  <r>
    <x v="14"/>
    <s v="C-IV"/>
    <x v="6"/>
    <x v="3"/>
    <n v="2015"/>
    <s v="2015/16"/>
    <n v="17367"/>
    <n v="43485"/>
    <n v="91240"/>
    <n v="0.97629999999999995"/>
    <m/>
    <n v="100"/>
    <n v="0.28000000000000003"/>
    <n v="2.63E-2"/>
  </r>
  <r>
    <x v="15"/>
    <s v="C-IV"/>
    <x v="6"/>
    <x v="3"/>
    <n v="2015"/>
    <s v="2015/16"/>
    <n v="1049"/>
    <n v="2076"/>
    <n v="5500"/>
    <n v="1"/>
    <m/>
    <n v="100"/>
    <n v="0.28000000000000003"/>
    <n v="2.63E-2"/>
  </r>
  <r>
    <x v="16"/>
    <s v="C-IV"/>
    <x v="6"/>
    <x v="3"/>
    <n v="2015"/>
    <s v="2015/16"/>
    <n v="67912"/>
    <n v="160254"/>
    <n v="382279"/>
    <n v="0.99160000000000004"/>
    <m/>
    <n v="40"/>
    <n v="0.17499999999999999"/>
    <n v="6.7999999999999996E-3"/>
  </r>
  <r>
    <x v="17"/>
    <s v="C-IV"/>
    <x v="6"/>
    <x v="3"/>
    <n v="2015"/>
    <s v="2015/16"/>
    <n v="10785"/>
    <n v="24942"/>
    <n v="55440"/>
    <n v="0.99809999999999999"/>
    <m/>
    <n v="100"/>
    <n v="0.28000000000000003"/>
    <n v="2.63E-2"/>
  </r>
  <r>
    <x v="18"/>
    <s v="C-IV"/>
    <x v="6"/>
    <x v="3"/>
    <n v="2015"/>
    <s v="2015/16"/>
    <n v="6253"/>
    <n v="12127"/>
    <n v="30020"/>
    <n v="0.99019999999999997"/>
    <m/>
    <n v="100"/>
    <n v="0.28000000000000003"/>
    <n v="2.63E-2"/>
  </r>
  <r>
    <x v="19"/>
    <s v="C-IV"/>
    <x v="6"/>
    <x v="3"/>
    <n v="2015"/>
    <s v="2015/16"/>
    <n v="1540"/>
    <n v="3205"/>
    <n v="7575"/>
    <n v="0.88519999999999999"/>
    <m/>
    <n v="100"/>
    <n v="0.28000000000000003"/>
    <n v="2.63E-2"/>
  </r>
  <r>
    <x v="20"/>
    <s v="LRS"/>
    <x v="6"/>
    <x v="3"/>
    <n v="2015"/>
    <s v="2015/16"/>
    <n v="588075"/>
    <n v="1183107"/>
    <n v="3807563"/>
    <n v="0.95979999999999999"/>
    <m/>
    <n v="107"/>
    <n v="0.439"/>
    <n v="3.6200000000000003E-2"/>
  </r>
  <r>
    <x v="21"/>
    <s v="C-IV"/>
    <x v="6"/>
    <x v="3"/>
    <n v="2015"/>
    <s v="2015/16"/>
    <n v="12063"/>
    <n v="29699"/>
    <n v="68833"/>
    <n v="0.98809999999999998"/>
    <m/>
    <n v="100"/>
    <n v="0.28000000000000003"/>
    <n v="2.63E-2"/>
  </r>
  <r>
    <x v="22"/>
    <s v="C-IV"/>
    <x v="6"/>
    <x v="3"/>
    <n v="2015"/>
    <s v="2015/16"/>
    <n v="6511"/>
    <n v="10687"/>
    <n v="43077"/>
    <n v="0.99419999999999997"/>
    <m/>
    <n v="100"/>
    <n v="0.28000000000000003"/>
    <n v="2.63E-2"/>
  </r>
  <r>
    <x v="23"/>
    <s v="C-IV"/>
    <x v="6"/>
    <x v="3"/>
    <n v="2015"/>
    <s v="2015/16"/>
    <n v="1122"/>
    <n v="2152"/>
    <n v="4705"/>
    <n v="1"/>
    <m/>
    <n v="100"/>
    <n v="0.28000000000000003"/>
    <n v="2.63E-2"/>
  </r>
  <r>
    <x v="24"/>
    <s v="C-IV"/>
    <x v="6"/>
    <x v="3"/>
    <n v="2015"/>
    <s v="2015/16"/>
    <n v="7077"/>
    <n v="13204"/>
    <n v="39634"/>
    <n v="0.99509999999999998"/>
    <m/>
    <n v="100"/>
    <n v="0.28000000000000003"/>
    <n v="2.63E-2"/>
  </r>
  <r>
    <x v="25"/>
    <s v="C-IV"/>
    <x v="6"/>
    <x v="3"/>
    <n v="2015"/>
    <s v="2015/16"/>
    <n v="25373"/>
    <n v="58778"/>
    <n v="136013"/>
    <n v="0.99770000000000003"/>
    <m/>
    <n v="10"/>
    <n v="0.2"/>
    <n v="1.44E-2"/>
  </r>
  <r>
    <x v="26"/>
    <s v="C-IV"/>
    <x v="6"/>
    <x v="3"/>
    <n v="2015"/>
    <s v="2015/16"/>
    <n v="455"/>
    <n v="966"/>
    <n v="3103"/>
    <n v="1"/>
    <m/>
    <n v="100"/>
    <n v="0.28000000000000003"/>
    <n v="2.63E-2"/>
  </r>
  <r>
    <x v="27"/>
    <s v="C-IV"/>
    <x v="6"/>
    <x v="3"/>
    <n v="2015"/>
    <s v="2015/16"/>
    <n v="520"/>
    <n v="856"/>
    <n v="3596"/>
    <n v="0.96150000000000002"/>
    <m/>
    <n v="100"/>
    <n v="0.28000000000000003"/>
    <n v="2.63E-2"/>
  </r>
  <r>
    <x v="28"/>
    <s v="C-IV"/>
    <x v="6"/>
    <x v="3"/>
    <n v="2015"/>
    <s v="2015/16"/>
    <n v="22745"/>
    <n v="50601"/>
    <n v="171822"/>
    <n v="1"/>
    <m/>
    <n v="17"/>
    <n v="0.29399999999999998"/>
    <n v="5.3199999999999997E-2"/>
  </r>
  <r>
    <x v="29"/>
    <s v="C-IV"/>
    <x v="6"/>
    <x v="3"/>
    <n v="2015"/>
    <s v="2015/16"/>
    <n v="3632"/>
    <n v="7444"/>
    <n v="31510"/>
    <n v="0.96989999999999998"/>
    <m/>
    <n v="100"/>
    <n v="0.28000000000000003"/>
    <n v="2.63E-2"/>
  </r>
  <r>
    <x v="30"/>
    <s v="C-IV"/>
    <x v="6"/>
    <x v="3"/>
    <n v="2015"/>
    <s v="2015/16"/>
    <n v="4272"/>
    <n v="7776"/>
    <n v="24184"/>
    <n v="1"/>
    <m/>
    <n v="100"/>
    <n v="0.28000000000000003"/>
    <n v="2.63E-2"/>
  </r>
  <r>
    <x v="31"/>
    <s v="CalWIN"/>
    <x v="6"/>
    <x v="3"/>
    <n v="2015"/>
    <s v="2015/16"/>
    <n v="123718"/>
    <n v="257750"/>
    <n v="864479"/>
    <n v="0.98670000000000002"/>
    <m/>
    <n v="24"/>
    <n v="0.45800000000000002"/>
    <n v="4.0399999999999998E-2"/>
  </r>
  <r>
    <x v="32"/>
    <s v="CalWIN"/>
    <x v="6"/>
    <x v="3"/>
    <n v="2015"/>
    <s v="2015/16"/>
    <n v="9410"/>
    <n v="18190"/>
    <n v="62234"/>
    <n v="0.9466"/>
    <m/>
    <n v="100"/>
    <n v="0.28000000000000003"/>
    <n v="2.63E-2"/>
  </r>
  <r>
    <x v="33"/>
    <s v="C-IV"/>
    <x v="6"/>
    <x v="3"/>
    <n v="2015"/>
    <s v="2015/16"/>
    <n v="1061"/>
    <n v="1993"/>
    <n v="5723"/>
    <n v="1"/>
    <m/>
    <n v="100"/>
    <n v="0.28000000000000003"/>
    <n v="2.63E-2"/>
  </r>
  <r>
    <x v="34"/>
    <s v="C-IV"/>
    <x v="6"/>
    <x v="3"/>
    <n v="2015"/>
    <s v="2015/16"/>
    <n v="129532"/>
    <n v="295239"/>
    <n v="797759"/>
    <n v="0.99850000000000005"/>
    <m/>
    <n v="81"/>
    <n v="0.14799999999999999"/>
    <n v="5.6099999999999997E-2"/>
  </r>
  <r>
    <x v="35"/>
    <s v="CalWIN"/>
    <x v="6"/>
    <x v="3"/>
    <n v="2015"/>
    <s v="2015/16"/>
    <n v="105023"/>
    <n v="219932"/>
    <n v="533138"/>
    <n v="0.98939999999999995"/>
    <m/>
    <n v="22"/>
    <n v="0.59099999999999997"/>
    <n v="2.5000000000000001E-3"/>
  </r>
  <r>
    <x v="36"/>
    <s v="C-IV"/>
    <x v="6"/>
    <x v="3"/>
    <n v="2015"/>
    <s v="2015/16"/>
    <n v="2702"/>
    <n v="5988"/>
    <n v="17842"/>
    <n v="0.99080000000000001"/>
    <m/>
    <n v="100"/>
    <n v="0.28000000000000003"/>
    <n v="2.63E-2"/>
  </r>
  <r>
    <x v="37"/>
    <s v="C-IV"/>
    <x v="6"/>
    <x v="3"/>
    <n v="2015"/>
    <s v="2015/16"/>
    <n v="181362"/>
    <n v="403228"/>
    <n v="845971"/>
    <n v="0.99950000000000006"/>
    <m/>
    <n v="92"/>
    <n v="9.8000000000000004E-2"/>
    <n v="3.39E-2"/>
  </r>
  <r>
    <x v="38"/>
    <s v="CalWIN"/>
    <x v="6"/>
    <x v="3"/>
    <n v="2015"/>
    <s v="2015/16"/>
    <n v="143440"/>
    <n v="291188"/>
    <n v="851874"/>
    <n v="0.95150000000000001"/>
    <m/>
    <n v="39"/>
    <n v="0.46200000000000002"/>
    <n v="1.0800000000000001E-2"/>
  </r>
  <r>
    <x v="39"/>
    <s v="CalWIN"/>
    <x v="6"/>
    <x v="3"/>
    <n v="2015"/>
    <s v="2015/16"/>
    <n v="34244"/>
    <n v="52180"/>
    <n v="222391"/>
    <n v="0.96679999999999999"/>
    <m/>
    <n v="8"/>
    <n v="0.75"/>
    <n v="7.5600000000000001E-2"/>
  </r>
  <r>
    <x v="40"/>
    <s v="C-IV"/>
    <x v="6"/>
    <x v="3"/>
    <n v="2015"/>
    <s v="2015/16"/>
    <n v="53401"/>
    <n v="122077"/>
    <n v="290129"/>
    <n v="0.99199999999999999"/>
    <m/>
    <n v="28"/>
    <n v="7.0999999999999994E-2"/>
    <n v="2.5899999999999999E-2"/>
  </r>
  <r>
    <x v="41"/>
    <s v="CalWIN"/>
    <x v="6"/>
    <x v="3"/>
    <n v="2015"/>
    <s v="2015/16"/>
    <n v="10090"/>
    <n v="18642"/>
    <n v="60449"/>
    <n v="0.96460000000000001"/>
    <m/>
    <n v="100"/>
    <n v="0.28000000000000003"/>
    <n v="2.63E-2"/>
  </r>
  <r>
    <x v="42"/>
    <s v="CalWIN"/>
    <x v="6"/>
    <x v="3"/>
    <n v="2015"/>
    <s v="2015/16"/>
    <n v="16305"/>
    <n v="31752"/>
    <n v="152671"/>
    <n v="0.98799999999999999"/>
    <m/>
    <n v="100"/>
    <n v="0.28000000000000003"/>
    <n v="2.63E-2"/>
  </r>
  <r>
    <x v="43"/>
    <s v="CalWIN"/>
    <x v="6"/>
    <x v="3"/>
    <n v="2015"/>
    <s v="2015/16"/>
    <n v="17002"/>
    <n v="36443"/>
    <n v="134769"/>
    <n v="0.96450000000000002"/>
    <m/>
    <n v="100"/>
    <n v="0.28000000000000003"/>
    <n v="2.63E-2"/>
  </r>
  <r>
    <x v="44"/>
    <s v="CalWIN"/>
    <x v="6"/>
    <x v="3"/>
    <n v="2015"/>
    <s v="2015/16"/>
    <n v="55399"/>
    <n v="110974"/>
    <n v="434587"/>
    <n v="0.98"/>
    <m/>
    <n v="11"/>
    <n v="0.45500000000000002"/>
    <n v="1.7999999999999999E-2"/>
  </r>
  <r>
    <x v="45"/>
    <s v="CalWIN"/>
    <x v="6"/>
    <x v="3"/>
    <n v="2015"/>
    <s v="2015/16"/>
    <n v="13892"/>
    <n v="25934"/>
    <n v="77000"/>
    <n v="0.97309999999999997"/>
    <m/>
    <n v="100"/>
    <n v="0.28000000000000003"/>
    <n v="2.63E-2"/>
  </r>
  <r>
    <x v="46"/>
    <s v="C-IV"/>
    <x v="6"/>
    <x v="3"/>
    <n v="2015"/>
    <s v="2015/16"/>
    <n v="13115"/>
    <n v="25293"/>
    <n v="64849"/>
    <n v="0.96679999999999999"/>
    <m/>
    <n v="100"/>
    <n v="0.28000000000000003"/>
    <n v="2.63E-2"/>
  </r>
  <r>
    <x v="47"/>
    <s v="C-IV"/>
    <x v="6"/>
    <x v="3"/>
    <n v="2015"/>
    <s v="2015/16"/>
    <n v="171"/>
    <n v="317"/>
    <n v="815"/>
    <n v="1"/>
    <m/>
    <n v="100"/>
    <n v="0.28000000000000003"/>
    <n v="2.63E-2"/>
  </r>
  <r>
    <x v="48"/>
    <s v="C-IV"/>
    <x v="6"/>
    <x v="3"/>
    <n v="2015"/>
    <s v="2015/16"/>
    <n v="3250"/>
    <n v="6992"/>
    <n v="17030"/>
    <n v="0.98540000000000005"/>
    <m/>
    <n v="100"/>
    <n v="0.28000000000000003"/>
    <n v="2.63E-2"/>
  </r>
  <r>
    <x v="49"/>
    <s v="CalWIN"/>
    <x v="6"/>
    <x v="3"/>
    <n v="2015"/>
    <s v="2015/16"/>
    <n v="23149"/>
    <n v="44119"/>
    <n v="118008"/>
    <n v="0.97519999999999996"/>
    <m/>
    <n v="4"/>
    <n v="0.75"/>
    <n v="2.07E-2"/>
  </r>
  <r>
    <x v="50"/>
    <s v="CalWIN"/>
    <x v="6"/>
    <x v="3"/>
    <n v="2015"/>
    <s v="2015/16"/>
    <n v="20183"/>
    <n v="36183"/>
    <n v="123126"/>
    <n v="0.92500000000000004"/>
    <m/>
    <n v="100"/>
    <n v="0.28000000000000003"/>
    <n v="2.63E-2"/>
  </r>
  <r>
    <x v="51"/>
    <s v="C-IV"/>
    <x v="6"/>
    <x v="3"/>
    <n v="2015"/>
    <s v="2015/16"/>
    <n v="43553"/>
    <n v="92572"/>
    <n v="230211"/>
    <n v="0.99170000000000003"/>
    <m/>
    <n v="20"/>
    <n v="0.1"/>
    <n v="1.54E-2"/>
  </r>
  <r>
    <x v="52"/>
    <s v="C-IV"/>
    <x v="6"/>
    <x v="3"/>
    <n v="2015"/>
    <s v="2015/16"/>
    <n v="5712"/>
    <n v="13236"/>
    <n v="40564"/>
    <n v="0.97870000000000001"/>
    <m/>
    <n v="100"/>
    <n v="0.28000000000000003"/>
    <n v="2.63E-2"/>
  </r>
  <r>
    <x v="53"/>
    <s v="C-IV"/>
    <x v="6"/>
    <x v="3"/>
    <n v="2015"/>
    <s v="2015/16"/>
    <n v="4816"/>
    <n v="10543"/>
    <n v="26942"/>
    <n v="0.95479999999999998"/>
    <m/>
    <n v="100"/>
    <n v="0.28000000000000003"/>
    <n v="2.63E-2"/>
  </r>
  <r>
    <x v="54"/>
    <s v="C-IV"/>
    <x v="6"/>
    <x v="3"/>
    <n v="2015"/>
    <s v="2015/16"/>
    <n v="1035"/>
    <n v="1867"/>
    <n v="5023"/>
    <n v="0.98360000000000003"/>
    <m/>
    <n v="100"/>
    <n v="0.28000000000000003"/>
    <n v="2.63E-2"/>
  </r>
  <r>
    <x v="55"/>
    <s v="CalWIN"/>
    <x v="6"/>
    <x v="3"/>
    <n v="2015"/>
    <s v="2015/16"/>
    <n v="52900"/>
    <n v="123955"/>
    <n v="245243"/>
    <n v="0.99099999999999999"/>
    <m/>
    <n v="9"/>
    <n v="0.33300000000000002"/>
    <n v="3.1899999999999998E-2"/>
  </r>
  <r>
    <x v="56"/>
    <s v="C-IV"/>
    <x v="6"/>
    <x v="3"/>
    <n v="2015"/>
    <s v="2015/16"/>
    <n v="3156"/>
    <n v="5603"/>
    <n v="14409"/>
    <n v="0.87670000000000003"/>
    <m/>
    <n v="100"/>
    <n v="0.28000000000000003"/>
    <n v="2.63E-2"/>
  </r>
  <r>
    <x v="57"/>
    <s v="CalWIN"/>
    <x v="6"/>
    <x v="3"/>
    <n v="2015"/>
    <s v="2015/16"/>
    <n v="37333"/>
    <n v="75003"/>
    <n v="226602"/>
    <n v="0.97829999999999995"/>
    <m/>
    <n v="10"/>
    <n v="0.4"/>
    <n v="6.8099999999999994E-2"/>
  </r>
  <r>
    <x v="58"/>
    <s v="CalWIN"/>
    <x v="6"/>
    <x v="3"/>
    <n v="2015"/>
    <s v="2015/16"/>
    <n v="10254"/>
    <n v="20610"/>
    <n v="56786"/>
    <n v="0.9476"/>
    <m/>
    <n v="100"/>
    <n v="0.28000000000000003"/>
    <n v="2.63E-2"/>
  </r>
  <r>
    <x v="59"/>
    <s v="C-IV"/>
    <x v="6"/>
    <x v="3"/>
    <n v="2015"/>
    <s v="2015/16"/>
    <n v="6306"/>
    <n v="13621"/>
    <n v="30677"/>
    <n v="1"/>
    <m/>
    <n v="100"/>
    <n v="0.28000000000000003"/>
    <n v="2.63E-2"/>
  </r>
  <r>
    <x v="0"/>
    <s v="n/a"/>
    <x v="7"/>
    <x v="3"/>
    <n v="2015"/>
    <s v="2015/16"/>
    <m/>
    <m/>
    <m/>
    <m/>
    <m/>
    <m/>
    <n v="0.254"/>
    <n v="5.3999999999999999E-2"/>
  </r>
  <r>
    <x v="1"/>
    <s v="n/a"/>
    <x v="7"/>
    <x v="3"/>
    <n v="2015"/>
    <s v="2015/16"/>
    <n v="2144408"/>
    <n v="4489067"/>
    <n v="12961488"/>
    <n v="0.97089999999999999"/>
    <m/>
    <n v="776"/>
    <n v="0.317"/>
    <n v="4.4600000000000001E-2"/>
  </r>
  <r>
    <x v="2"/>
    <s v="CalWIN"/>
    <x v="7"/>
    <x v="3"/>
    <n v="2015"/>
    <s v="2015/16"/>
    <n v="62557"/>
    <n v="121947"/>
    <n v="429357"/>
    <n v="0.88519999999999999"/>
    <m/>
    <n v="16"/>
    <n v="0.81299999999999994"/>
    <n v="3.56E-2"/>
  </r>
  <r>
    <x v="3"/>
    <s v="C-IV"/>
    <x v="7"/>
    <x v="3"/>
    <n v="2015"/>
    <s v="2015/16"/>
    <n v="99"/>
    <n v="172"/>
    <n v="362"/>
    <n v="1"/>
    <m/>
    <n v="116"/>
    <n v="0.27600000000000002"/>
    <n v="2.3900000000000001E-2"/>
  </r>
  <r>
    <x v="4"/>
    <s v="C-IV"/>
    <x v="7"/>
    <x v="3"/>
    <n v="2015"/>
    <s v="2015/16"/>
    <n v="1782"/>
    <n v="3390"/>
    <n v="8009"/>
    <n v="0.94440000000000002"/>
    <m/>
    <n v="116"/>
    <n v="0.27600000000000002"/>
    <n v="2.3900000000000001E-2"/>
  </r>
  <r>
    <x v="5"/>
    <s v="C-IV"/>
    <x v="7"/>
    <x v="3"/>
    <n v="2015"/>
    <s v="2015/16"/>
    <n v="16634"/>
    <n v="32123"/>
    <n v="82056"/>
    <n v="0.875"/>
    <m/>
    <n v="116"/>
    <n v="0.27600000000000002"/>
    <n v="2.3900000000000001E-2"/>
  </r>
  <r>
    <x v="6"/>
    <s v="C-IV"/>
    <x v="7"/>
    <x v="3"/>
    <n v="2015"/>
    <s v="2015/16"/>
    <n v="2913"/>
    <n v="5462"/>
    <n v="11759"/>
    <n v="1"/>
    <m/>
    <n v="116"/>
    <n v="0.27600000000000002"/>
    <n v="2.3900000000000001E-2"/>
  </r>
  <r>
    <x v="7"/>
    <s v="C-IV"/>
    <x v="7"/>
    <x v="3"/>
    <n v="2015"/>
    <s v="2015/16"/>
    <n v="645"/>
    <n v="1506"/>
    <n v="8609"/>
    <n v="0.95650000000000002"/>
    <m/>
    <n v="116"/>
    <n v="0.27600000000000002"/>
    <n v="2.3900000000000001E-2"/>
  </r>
  <r>
    <x v="8"/>
    <s v="CalWIN"/>
    <x v="7"/>
    <x v="3"/>
    <n v="2015"/>
    <s v="2015/16"/>
    <n v="35924"/>
    <n v="72366"/>
    <n v="264643"/>
    <n v="0.96850000000000003"/>
    <m/>
    <n v="13"/>
    <n v="0.46200000000000002"/>
    <n v="2.3400000000000001E-2"/>
  </r>
  <r>
    <x v="9"/>
    <s v="C-IV"/>
    <x v="7"/>
    <x v="3"/>
    <n v="2015"/>
    <s v="2015/16"/>
    <n v="2521"/>
    <n v="5191"/>
    <n v="11526"/>
    <n v="0.9899"/>
    <m/>
    <n v="116"/>
    <n v="0.27600000000000002"/>
    <n v="2.3900000000000001E-2"/>
  </r>
  <r>
    <x v="10"/>
    <s v="C-IV"/>
    <x v="7"/>
    <x v="3"/>
    <n v="2015"/>
    <s v="2015/16"/>
    <n v="7301"/>
    <n v="13117"/>
    <n v="37682"/>
    <n v="1"/>
    <m/>
    <n v="116"/>
    <n v="0.27600000000000002"/>
    <n v="2.3900000000000001E-2"/>
  </r>
  <r>
    <x v="11"/>
    <s v="CalWIN"/>
    <x v="7"/>
    <x v="3"/>
    <n v="2015"/>
    <s v="2015/16"/>
    <n v="98413"/>
    <n v="228719"/>
    <n v="472610"/>
    <n v="0.95479999999999998"/>
    <m/>
    <n v="19"/>
    <n v="0.26300000000000001"/>
    <n v="2.5399999999999999E-2"/>
  </r>
  <r>
    <x v="12"/>
    <s v="C-IV"/>
    <x v="7"/>
    <x v="3"/>
    <n v="2015"/>
    <s v="2015/16"/>
    <n v="1505"/>
    <n v="3553"/>
    <n v="11823"/>
    <n v="1"/>
    <m/>
    <n v="116"/>
    <n v="0.27600000000000002"/>
    <n v="2.3900000000000001E-2"/>
  </r>
  <r>
    <x v="13"/>
    <s v="C-IV"/>
    <x v="7"/>
    <x v="3"/>
    <n v="2015"/>
    <s v="2015/16"/>
    <n v="12055"/>
    <n v="21035"/>
    <n v="50631"/>
    <n v="0.998"/>
    <m/>
    <n v="116"/>
    <n v="0.27600000000000002"/>
    <n v="2.3900000000000001E-2"/>
  </r>
  <r>
    <x v="14"/>
    <s v="C-IV"/>
    <x v="7"/>
    <x v="3"/>
    <n v="2015"/>
    <s v="2015/16"/>
    <n v="17504"/>
    <n v="43873"/>
    <n v="92165"/>
    <n v="0.97019999999999995"/>
    <m/>
    <n v="116"/>
    <n v="0.27600000000000002"/>
    <n v="2.3900000000000001E-2"/>
  </r>
  <r>
    <x v="15"/>
    <s v="C-IV"/>
    <x v="7"/>
    <x v="3"/>
    <n v="2015"/>
    <s v="2015/16"/>
    <n v="1048"/>
    <n v="2049"/>
    <n v="5568"/>
    <n v="1"/>
    <m/>
    <n v="116"/>
    <n v="0.27600000000000002"/>
    <n v="2.3900000000000001E-2"/>
  </r>
  <r>
    <x v="16"/>
    <s v="C-IV"/>
    <x v="7"/>
    <x v="3"/>
    <n v="2015"/>
    <s v="2015/16"/>
    <n v="68560"/>
    <n v="161466"/>
    <n v="386562"/>
    <n v="0.99570000000000003"/>
    <m/>
    <n v="44"/>
    <n v="0.159"/>
    <n v="7.7999999999999996E-3"/>
  </r>
  <r>
    <x v="17"/>
    <s v="C-IV"/>
    <x v="7"/>
    <x v="3"/>
    <n v="2015"/>
    <s v="2015/16"/>
    <n v="10805"/>
    <n v="24914"/>
    <n v="55951"/>
    <n v="0.99770000000000003"/>
    <m/>
    <n v="116"/>
    <n v="0.27600000000000002"/>
    <n v="2.3900000000000001E-2"/>
  </r>
  <r>
    <x v="18"/>
    <s v="C-IV"/>
    <x v="7"/>
    <x v="3"/>
    <n v="2015"/>
    <s v="2015/16"/>
    <n v="6287"/>
    <n v="12211"/>
    <n v="30291"/>
    <n v="0.99229999999999996"/>
    <m/>
    <n v="116"/>
    <n v="0.27600000000000002"/>
    <n v="2.3900000000000001E-2"/>
  </r>
  <r>
    <x v="19"/>
    <s v="C-IV"/>
    <x v="7"/>
    <x v="3"/>
    <n v="2015"/>
    <s v="2015/16"/>
    <n v="1553"/>
    <n v="3222"/>
    <n v="7702"/>
    <n v="0.77110000000000001"/>
    <m/>
    <n v="116"/>
    <n v="0.27600000000000002"/>
    <n v="2.3900000000000001E-2"/>
  </r>
  <r>
    <x v="20"/>
    <s v="LRS"/>
    <x v="7"/>
    <x v="3"/>
    <n v="2015"/>
    <s v="2015/16"/>
    <n v="586748"/>
    <n v="1179266"/>
    <n v="3844329"/>
    <n v="0.95669999999999999"/>
    <m/>
    <n v="137"/>
    <n v="0.48199999999999998"/>
    <n v="3.8600000000000002E-2"/>
  </r>
  <r>
    <x v="21"/>
    <s v="C-IV"/>
    <x v="7"/>
    <x v="3"/>
    <n v="2015"/>
    <s v="2015/16"/>
    <n v="12137"/>
    <n v="29875"/>
    <n v="69306"/>
    <n v="0.99570000000000003"/>
    <m/>
    <n v="116"/>
    <n v="0.27600000000000002"/>
    <n v="2.3900000000000001E-2"/>
  </r>
  <r>
    <x v="22"/>
    <s v="C-IV"/>
    <x v="7"/>
    <x v="3"/>
    <n v="2015"/>
    <s v="2015/16"/>
    <n v="6477"/>
    <n v="10669"/>
    <n v="43350"/>
    <n v="0.98619999999999997"/>
    <m/>
    <n v="116"/>
    <n v="0.27600000000000002"/>
    <n v="2.3900000000000001E-2"/>
  </r>
  <r>
    <x v="23"/>
    <s v="C-IV"/>
    <x v="7"/>
    <x v="3"/>
    <n v="2015"/>
    <s v="2015/16"/>
    <n v="1127"/>
    <n v="2153"/>
    <n v="4756"/>
    <n v="1"/>
    <m/>
    <n v="116"/>
    <n v="0.27600000000000002"/>
    <n v="2.3900000000000001E-2"/>
  </r>
  <r>
    <x v="24"/>
    <s v="C-IV"/>
    <x v="7"/>
    <x v="3"/>
    <n v="2015"/>
    <s v="2015/16"/>
    <n v="7092"/>
    <n v="13257"/>
    <n v="40008"/>
    <n v="0.99229999999999996"/>
    <m/>
    <n v="116"/>
    <n v="0.27600000000000002"/>
    <n v="2.3900000000000001E-2"/>
  </r>
  <r>
    <x v="25"/>
    <s v="C-IV"/>
    <x v="7"/>
    <x v="3"/>
    <n v="2015"/>
    <s v="2015/16"/>
    <n v="25338"/>
    <n v="58614"/>
    <n v="136832"/>
    <n v="0.99319999999999997"/>
    <m/>
    <n v="11"/>
    <n v="0.182"/>
    <n v="1.2999999999999999E-2"/>
  </r>
  <r>
    <x v="26"/>
    <s v="C-IV"/>
    <x v="7"/>
    <x v="3"/>
    <n v="2015"/>
    <s v="2015/16"/>
    <n v="447"/>
    <n v="958"/>
    <n v="3105"/>
    <n v="1"/>
    <m/>
    <n v="116"/>
    <n v="0.27600000000000002"/>
    <n v="2.3900000000000001E-2"/>
  </r>
  <r>
    <x v="27"/>
    <s v="C-IV"/>
    <x v="7"/>
    <x v="3"/>
    <n v="2015"/>
    <s v="2015/16"/>
    <n v="496"/>
    <n v="820"/>
    <n v="3619"/>
    <n v="1"/>
    <m/>
    <n v="116"/>
    <n v="0.27600000000000002"/>
    <n v="2.3900000000000001E-2"/>
  </r>
  <r>
    <x v="28"/>
    <s v="C-IV"/>
    <x v="7"/>
    <x v="3"/>
    <n v="2015"/>
    <s v="2015/16"/>
    <n v="22336"/>
    <n v="49542"/>
    <n v="173262"/>
    <n v="1"/>
    <m/>
    <n v="18"/>
    <n v="0.27800000000000002"/>
    <n v="5.4699999999999999E-2"/>
  </r>
  <r>
    <x v="29"/>
    <s v="C-IV"/>
    <x v="7"/>
    <x v="3"/>
    <n v="2015"/>
    <s v="2015/16"/>
    <n v="3600"/>
    <n v="7378"/>
    <n v="31748"/>
    <n v="0.98709999999999998"/>
    <m/>
    <n v="116"/>
    <n v="0.27600000000000002"/>
    <n v="2.3900000000000001E-2"/>
  </r>
  <r>
    <x v="30"/>
    <s v="C-IV"/>
    <x v="7"/>
    <x v="3"/>
    <n v="2015"/>
    <s v="2015/16"/>
    <n v="4273"/>
    <n v="7752"/>
    <n v="24342"/>
    <n v="0.99019999999999997"/>
    <m/>
    <n v="116"/>
    <n v="0.27600000000000002"/>
    <n v="2.3900000000000001E-2"/>
  </r>
  <r>
    <x v="31"/>
    <s v="CalWIN"/>
    <x v="7"/>
    <x v="3"/>
    <n v="2015"/>
    <s v="2015/16"/>
    <n v="124097"/>
    <n v="258800"/>
    <n v="874721"/>
    <n v="0.9829"/>
    <m/>
    <n v="30"/>
    <n v="0.4"/>
    <n v="3.8300000000000001E-2"/>
  </r>
  <r>
    <x v="32"/>
    <s v="CalWIN"/>
    <x v="7"/>
    <x v="3"/>
    <n v="2015"/>
    <s v="2015/16"/>
    <n v="9381"/>
    <n v="18156"/>
    <n v="62786"/>
    <n v="0.96379999999999999"/>
    <m/>
    <n v="116"/>
    <n v="0.27600000000000002"/>
    <n v="2.3900000000000001E-2"/>
  </r>
  <r>
    <x v="33"/>
    <s v="C-IV"/>
    <x v="7"/>
    <x v="3"/>
    <n v="2015"/>
    <s v="2015/16"/>
    <n v="1063"/>
    <n v="2017"/>
    <n v="5760"/>
    <n v="1"/>
    <m/>
    <n v="116"/>
    <n v="0.27600000000000002"/>
    <n v="2.3900000000000001E-2"/>
  </r>
  <r>
    <x v="34"/>
    <s v="C-IV"/>
    <x v="7"/>
    <x v="3"/>
    <n v="2015"/>
    <s v="2015/16"/>
    <n v="130923"/>
    <n v="297717"/>
    <n v="806351"/>
    <n v="0.99809999999999999"/>
    <m/>
    <n v="85"/>
    <n v="0.17599999999999999"/>
    <n v="5.7599999999999998E-2"/>
  </r>
  <r>
    <x v="35"/>
    <s v="CalWIN"/>
    <x v="7"/>
    <x v="3"/>
    <n v="2015"/>
    <s v="2015/16"/>
    <n v="105471"/>
    <n v="221342"/>
    <n v="538226"/>
    <n v="0.97809999999999997"/>
    <m/>
    <n v="29"/>
    <n v="0.55200000000000005"/>
    <n v="2.2000000000000001E-3"/>
  </r>
  <r>
    <x v="36"/>
    <s v="C-IV"/>
    <x v="7"/>
    <x v="3"/>
    <n v="2015"/>
    <s v="2015/16"/>
    <n v="2700"/>
    <n v="5982"/>
    <n v="18027"/>
    <n v="1"/>
    <m/>
    <n v="116"/>
    <n v="0.27600000000000002"/>
    <n v="2.3900000000000001E-2"/>
  </r>
  <r>
    <x v="37"/>
    <s v="C-IV"/>
    <x v="7"/>
    <x v="3"/>
    <n v="2015"/>
    <s v="2015/16"/>
    <n v="182115"/>
    <n v="404596"/>
    <n v="855222"/>
    <n v="0.99980000000000002"/>
    <m/>
    <n v="99"/>
    <n v="0.111"/>
    <n v="3.1199999999999999E-2"/>
  </r>
  <r>
    <x v="38"/>
    <s v="CalWIN"/>
    <x v="7"/>
    <x v="3"/>
    <n v="2015"/>
    <s v="2015/16"/>
    <n v="143930"/>
    <n v="292683"/>
    <n v="862670"/>
    <n v="0.96550000000000002"/>
    <m/>
    <n v="50"/>
    <n v="0.42"/>
    <n v="1.09E-2"/>
  </r>
  <r>
    <x v="39"/>
    <s v="CalWIN"/>
    <x v="7"/>
    <x v="3"/>
    <n v="2015"/>
    <s v="2015/16"/>
    <n v="34358"/>
    <n v="52477"/>
    <n v="224429"/>
    <n v="0.97540000000000004"/>
    <m/>
    <n v="10"/>
    <n v="0.8"/>
    <n v="7.6399999999999996E-2"/>
  </r>
  <r>
    <x v="40"/>
    <s v="C-IV"/>
    <x v="7"/>
    <x v="3"/>
    <n v="2015"/>
    <s v="2015/16"/>
    <n v="53544"/>
    <n v="122090"/>
    <n v="292843"/>
    <n v="0.98950000000000005"/>
    <m/>
    <n v="31"/>
    <n v="0.129"/>
    <n v="2.76E-2"/>
  </r>
  <r>
    <x v="41"/>
    <s v="CalWIN"/>
    <x v="7"/>
    <x v="3"/>
    <n v="2015"/>
    <s v="2015/16"/>
    <n v="10019"/>
    <n v="18549"/>
    <n v="60795"/>
    <n v="0.97170000000000001"/>
    <m/>
    <n v="116"/>
    <n v="0.27600000000000002"/>
    <n v="2.3900000000000001E-2"/>
  </r>
  <r>
    <x v="42"/>
    <s v="CalWIN"/>
    <x v="7"/>
    <x v="3"/>
    <n v="2015"/>
    <s v="2015/16"/>
    <n v="16351"/>
    <n v="31960"/>
    <n v="154015"/>
    <n v="0.96360000000000001"/>
    <m/>
    <n v="116"/>
    <n v="0.27600000000000002"/>
    <n v="2.3900000000000001E-2"/>
  </r>
  <r>
    <x v="43"/>
    <s v="CalWIN"/>
    <x v="7"/>
    <x v="3"/>
    <n v="2015"/>
    <s v="2015/16"/>
    <n v="17045"/>
    <n v="36342"/>
    <n v="136237"/>
    <n v="0.96879999999999999"/>
    <m/>
    <n v="116"/>
    <n v="0.27600000000000002"/>
    <n v="2.3900000000000001E-2"/>
  </r>
  <r>
    <x v="44"/>
    <s v="CalWIN"/>
    <x v="7"/>
    <x v="3"/>
    <n v="2015"/>
    <s v="2015/16"/>
    <n v="55319"/>
    <n v="110835"/>
    <n v="438573"/>
    <n v="0.97899999999999998"/>
    <m/>
    <n v="16"/>
    <n v="0.5"/>
    <n v="1.8599999999999998E-2"/>
  </r>
  <r>
    <x v="45"/>
    <s v="CalWIN"/>
    <x v="7"/>
    <x v="3"/>
    <n v="2015"/>
    <s v="2015/16"/>
    <n v="13893"/>
    <n v="25832"/>
    <n v="77626"/>
    <n v="0.9587"/>
    <m/>
    <n v="116"/>
    <n v="0.27600000000000002"/>
    <n v="2.3900000000000001E-2"/>
  </r>
  <r>
    <x v="46"/>
    <s v="C-IV"/>
    <x v="7"/>
    <x v="3"/>
    <n v="2015"/>
    <s v="2015/16"/>
    <n v="13122"/>
    <n v="25356"/>
    <n v="64872"/>
    <n v="0.96899999999999997"/>
    <m/>
    <n v="116"/>
    <n v="0.27600000000000002"/>
    <n v="2.3900000000000001E-2"/>
  </r>
  <r>
    <x v="47"/>
    <s v="C-IV"/>
    <x v="7"/>
    <x v="3"/>
    <n v="2015"/>
    <s v="2015/16"/>
    <n v="162"/>
    <n v="297"/>
    <n v="810"/>
    <n v="1"/>
    <m/>
    <n v="116"/>
    <n v="0.27600000000000002"/>
    <n v="2.3900000000000001E-2"/>
  </r>
  <r>
    <x v="48"/>
    <s v="C-IV"/>
    <x v="7"/>
    <x v="3"/>
    <n v="2015"/>
    <s v="2015/16"/>
    <n v="3277"/>
    <n v="7018"/>
    <n v="17201"/>
    <n v="0.98550000000000004"/>
    <m/>
    <n v="116"/>
    <n v="0.27600000000000002"/>
    <n v="2.3900000000000001E-2"/>
  </r>
  <r>
    <x v="49"/>
    <s v="CalWIN"/>
    <x v="7"/>
    <x v="3"/>
    <n v="2015"/>
    <s v="2015/16"/>
    <n v="23396"/>
    <n v="44475"/>
    <n v="119420"/>
    <n v="0.96940000000000004"/>
    <m/>
    <n v="5"/>
    <n v="0.8"/>
    <n v="1.8200000000000001E-2"/>
  </r>
  <r>
    <x v="50"/>
    <s v="CalWIN"/>
    <x v="7"/>
    <x v="3"/>
    <n v="2015"/>
    <s v="2015/16"/>
    <n v="20080"/>
    <n v="36122"/>
    <n v="124099"/>
    <n v="0.9355"/>
    <m/>
    <n v="116"/>
    <n v="0.27600000000000002"/>
    <n v="2.3900000000000001E-2"/>
  </r>
  <r>
    <x v="51"/>
    <s v="C-IV"/>
    <x v="7"/>
    <x v="3"/>
    <n v="2015"/>
    <s v="2015/16"/>
    <n v="43765"/>
    <n v="93228"/>
    <n v="232570"/>
    <n v="0.99309999999999998"/>
    <m/>
    <n v="22"/>
    <n v="9.0999999999999998E-2"/>
    <n v="1.55E-2"/>
  </r>
  <r>
    <x v="52"/>
    <s v="C-IV"/>
    <x v="7"/>
    <x v="3"/>
    <n v="2015"/>
    <s v="2015/16"/>
    <n v="5697"/>
    <n v="13149"/>
    <n v="40642"/>
    <n v="0.99009999999999998"/>
    <m/>
    <n v="116"/>
    <n v="0.27600000000000002"/>
    <n v="2.3900000000000001E-2"/>
  </r>
  <r>
    <x v="53"/>
    <s v="C-IV"/>
    <x v="7"/>
    <x v="3"/>
    <n v="2015"/>
    <s v="2015/16"/>
    <n v="4853"/>
    <n v="10675"/>
    <n v="27074"/>
    <n v="0.96230000000000004"/>
    <m/>
    <n v="116"/>
    <n v="0.27600000000000002"/>
    <n v="2.3900000000000001E-2"/>
  </r>
  <r>
    <x v="54"/>
    <s v="C-IV"/>
    <x v="7"/>
    <x v="3"/>
    <n v="2015"/>
    <s v="2015/16"/>
    <n v="1043"/>
    <n v="1890"/>
    <n v="5044"/>
    <n v="1"/>
    <m/>
    <n v="116"/>
    <n v="0.27600000000000002"/>
    <n v="2.3900000000000001E-2"/>
  </r>
  <r>
    <x v="55"/>
    <s v="CalWIN"/>
    <x v="7"/>
    <x v="3"/>
    <n v="2015"/>
    <s v="2015/16"/>
    <n v="53294"/>
    <n v="124868"/>
    <n v="247715"/>
    <n v="0.9829"/>
    <m/>
    <n v="12"/>
    <n v="0.33300000000000002"/>
    <n v="2.93E-2"/>
  </r>
  <r>
    <x v="56"/>
    <s v="C-IV"/>
    <x v="7"/>
    <x v="3"/>
    <n v="2015"/>
    <s v="2015/16"/>
    <n v="3162"/>
    <n v="5635"/>
    <n v="14525"/>
    <n v="0.96399999999999997"/>
    <m/>
    <n v="116"/>
    <n v="0.27600000000000002"/>
    <n v="2.3900000000000001E-2"/>
  </r>
  <r>
    <x v="57"/>
    <s v="CalWIN"/>
    <x v="7"/>
    <x v="3"/>
    <n v="2015"/>
    <s v="2015/16"/>
    <n v="37409"/>
    <n v="75621"/>
    <n v="228883"/>
    <n v="0.97009999999999996"/>
    <m/>
    <n v="13"/>
    <n v="0.38500000000000001"/>
    <n v="6.2899999999999998E-2"/>
  </r>
  <r>
    <x v="58"/>
    <s v="CalWIN"/>
    <x v="7"/>
    <x v="3"/>
    <n v="2015"/>
    <s v="2015/16"/>
    <n v="10413"/>
    <n v="20971"/>
    <n v="57394"/>
    <n v="0.92630000000000001"/>
    <m/>
    <n v="116"/>
    <n v="0.27600000000000002"/>
    <n v="2.3900000000000001E-2"/>
  </r>
  <r>
    <x v="59"/>
    <s v="C-IV"/>
    <x v="7"/>
    <x v="3"/>
    <n v="2015"/>
    <s v="2015/16"/>
    <n v="6349"/>
    <n v="13784"/>
    <n v="30995"/>
    <n v="1"/>
    <m/>
    <n v="116"/>
    <n v="0.27600000000000002"/>
    <n v="2.3900000000000001E-2"/>
  </r>
  <r>
    <x v="0"/>
    <s v="n/a"/>
    <x v="8"/>
    <x v="3"/>
    <n v="2015"/>
    <s v="2015/16"/>
    <m/>
    <m/>
    <m/>
    <m/>
    <m/>
    <m/>
    <n v="0.254"/>
    <n v="5.3999999999999999E-2"/>
  </r>
  <r>
    <x v="1"/>
    <s v="n/a"/>
    <x v="8"/>
    <x v="3"/>
    <n v="2015"/>
    <s v="2015/16"/>
    <n v="2147893"/>
    <n v="4488728"/>
    <n v="13054801"/>
    <n v="0.96709999999999996"/>
    <m/>
    <n v="876"/>
    <n v="0.32500000000000001"/>
    <n v="4.5499999999999999E-2"/>
  </r>
  <r>
    <x v="2"/>
    <s v="CalWIN"/>
    <x v="8"/>
    <x v="3"/>
    <n v="2015"/>
    <s v="2015/16"/>
    <n v="62511"/>
    <n v="121514"/>
    <n v="432134"/>
    <n v="0.85629999999999995"/>
    <m/>
    <n v="20"/>
    <n v="0.7"/>
    <n v="3.3399999999999999E-2"/>
  </r>
  <r>
    <x v="3"/>
    <s v="C-IV"/>
    <x v="8"/>
    <x v="3"/>
    <n v="2015"/>
    <s v="2015/16"/>
    <n v="98"/>
    <n v="166"/>
    <n v="360"/>
    <n v="1"/>
    <m/>
    <n v="130"/>
    <n v="0.254"/>
    <n v="2.3599999999999999E-2"/>
  </r>
  <r>
    <x v="4"/>
    <s v="C-IV"/>
    <x v="8"/>
    <x v="3"/>
    <n v="2015"/>
    <s v="2015/16"/>
    <n v="1775"/>
    <n v="3408"/>
    <n v="8030"/>
    <n v="0.97470000000000001"/>
    <m/>
    <n v="130"/>
    <n v="0.254"/>
    <n v="2.3599999999999999E-2"/>
  </r>
  <r>
    <x v="5"/>
    <s v="C-IV"/>
    <x v="8"/>
    <x v="3"/>
    <n v="2015"/>
    <s v="2015/16"/>
    <n v="16656"/>
    <n v="32212"/>
    <n v="82652"/>
    <n v="0.88400000000000001"/>
    <m/>
    <n v="130"/>
    <n v="0.254"/>
    <n v="2.3599999999999999E-2"/>
  </r>
  <r>
    <x v="6"/>
    <s v="C-IV"/>
    <x v="8"/>
    <x v="3"/>
    <n v="2015"/>
    <s v="2015/16"/>
    <n v="2895"/>
    <n v="5427"/>
    <n v="11862"/>
    <n v="0.99099999999999999"/>
    <m/>
    <n v="130"/>
    <n v="0.254"/>
    <n v="2.3599999999999999E-2"/>
  </r>
  <r>
    <x v="7"/>
    <s v="C-IV"/>
    <x v="8"/>
    <x v="3"/>
    <n v="2015"/>
    <s v="2015/16"/>
    <n v="624"/>
    <n v="1427"/>
    <n v="8664"/>
    <n v="0.91300000000000003"/>
    <m/>
    <n v="130"/>
    <n v="0.254"/>
    <n v="2.3599999999999999E-2"/>
  </r>
  <r>
    <x v="8"/>
    <s v="CalWIN"/>
    <x v="8"/>
    <x v="3"/>
    <n v="2015"/>
    <s v="2015/16"/>
    <n v="35800"/>
    <n v="71994"/>
    <n v="266898"/>
    <n v="0.96619999999999995"/>
    <m/>
    <n v="16"/>
    <n v="0.56299999999999994"/>
    <n v="2.0899999999999998E-2"/>
  </r>
  <r>
    <x v="9"/>
    <s v="C-IV"/>
    <x v="8"/>
    <x v="3"/>
    <n v="2015"/>
    <s v="2015/16"/>
    <n v="2552"/>
    <n v="5276"/>
    <n v="11693"/>
    <n v="1"/>
    <m/>
    <n v="130"/>
    <n v="0.254"/>
    <n v="2.3599999999999999E-2"/>
  </r>
  <r>
    <x v="10"/>
    <s v="C-IV"/>
    <x v="8"/>
    <x v="3"/>
    <n v="2015"/>
    <s v="2015/16"/>
    <n v="7263"/>
    <n v="13017"/>
    <n v="38011"/>
    <n v="1"/>
    <m/>
    <n v="130"/>
    <n v="0.254"/>
    <n v="2.3599999999999999E-2"/>
  </r>
  <r>
    <x v="11"/>
    <s v="CalWIN"/>
    <x v="8"/>
    <x v="3"/>
    <n v="2015"/>
    <s v="2015/16"/>
    <n v="98333"/>
    <n v="228204"/>
    <n v="474922"/>
    <n v="0.93110000000000004"/>
    <m/>
    <n v="24"/>
    <n v="0.33300000000000002"/>
    <n v="2.7099999999999999E-2"/>
  </r>
  <r>
    <x v="12"/>
    <s v="C-IV"/>
    <x v="8"/>
    <x v="3"/>
    <n v="2015"/>
    <s v="2015/16"/>
    <n v="1515"/>
    <n v="3571"/>
    <n v="11830"/>
    <n v="1"/>
    <m/>
    <n v="130"/>
    <n v="0.254"/>
    <n v="2.3599999999999999E-2"/>
  </r>
  <r>
    <x v="13"/>
    <s v="C-IV"/>
    <x v="8"/>
    <x v="3"/>
    <n v="2015"/>
    <s v="2015/16"/>
    <n v="12159"/>
    <n v="21181"/>
    <n v="51255"/>
    <n v="0.99029999999999996"/>
    <m/>
    <n v="130"/>
    <n v="0.254"/>
    <n v="2.3599999999999999E-2"/>
  </r>
  <r>
    <x v="14"/>
    <s v="C-IV"/>
    <x v="8"/>
    <x v="3"/>
    <n v="2015"/>
    <s v="2015/16"/>
    <n v="17683"/>
    <n v="44217"/>
    <n v="92986"/>
    <n v="0.96630000000000005"/>
    <m/>
    <n v="130"/>
    <n v="0.254"/>
    <n v="2.3599999999999999E-2"/>
  </r>
  <r>
    <x v="15"/>
    <s v="C-IV"/>
    <x v="8"/>
    <x v="3"/>
    <n v="2015"/>
    <s v="2015/16"/>
    <n v="1055"/>
    <n v="2065"/>
    <n v="5613"/>
    <n v="1"/>
    <m/>
    <n v="130"/>
    <n v="0.254"/>
    <n v="2.3599999999999999E-2"/>
  </r>
  <r>
    <x v="16"/>
    <s v="C-IV"/>
    <x v="8"/>
    <x v="3"/>
    <n v="2015"/>
    <s v="2015/16"/>
    <n v="69012"/>
    <n v="161775"/>
    <n v="390496"/>
    <n v="0.997"/>
    <m/>
    <n v="48"/>
    <n v="0.20799999999999999"/>
    <n v="8.2000000000000007E-3"/>
  </r>
  <r>
    <x v="17"/>
    <s v="C-IV"/>
    <x v="8"/>
    <x v="3"/>
    <n v="2015"/>
    <s v="2015/16"/>
    <n v="10754"/>
    <n v="24794"/>
    <n v="56167"/>
    <n v="1"/>
    <m/>
    <n v="130"/>
    <n v="0.254"/>
    <n v="2.3599999999999999E-2"/>
  </r>
  <r>
    <x v="18"/>
    <s v="C-IV"/>
    <x v="8"/>
    <x v="3"/>
    <n v="2015"/>
    <s v="2015/16"/>
    <n v="6487"/>
    <n v="12494"/>
    <n v="30528"/>
    <n v="0.99299999999999999"/>
    <m/>
    <n v="130"/>
    <n v="0.254"/>
    <n v="2.3599999999999999E-2"/>
  </r>
  <r>
    <x v="19"/>
    <s v="C-IV"/>
    <x v="8"/>
    <x v="3"/>
    <n v="2015"/>
    <s v="2015/16"/>
    <n v="1542"/>
    <n v="3187"/>
    <n v="7749"/>
    <n v="0.86570000000000003"/>
    <m/>
    <n v="130"/>
    <n v="0.254"/>
    <n v="2.3599999999999999E-2"/>
  </r>
  <r>
    <x v="20"/>
    <s v="LRS"/>
    <x v="8"/>
    <x v="3"/>
    <n v="2015"/>
    <s v="2015/16"/>
    <n v="587889"/>
    <n v="1180032"/>
    <n v="3870846"/>
    <n v="0.95730000000000004"/>
    <m/>
    <n v="151"/>
    <n v="0.51"/>
    <n v="3.7400000000000003E-2"/>
  </r>
  <r>
    <x v="21"/>
    <s v="C-IV"/>
    <x v="8"/>
    <x v="3"/>
    <n v="2015"/>
    <s v="2015/16"/>
    <n v="12103"/>
    <n v="29748"/>
    <n v="69787"/>
    <n v="0.99519999999999997"/>
    <m/>
    <n v="130"/>
    <n v="0.254"/>
    <n v="2.3599999999999999E-2"/>
  </r>
  <r>
    <x v="22"/>
    <s v="C-IV"/>
    <x v="8"/>
    <x v="3"/>
    <n v="2015"/>
    <s v="2015/16"/>
    <n v="6466"/>
    <n v="10645"/>
    <n v="43654"/>
    <n v="0.99650000000000005"/>
    <m/>
    <n v="130"/>
    <n v="0.254"/>
    <n v="2.3599999999999999E-2"/>
  </r>
  <r>
    <x v="23"/>
    <s v="C-IV"/>
    <x v="8"/>
    <x v="3"/>
    <n v="2015"/>
    <s v="2015/16"/>
    <n v="1109"/>
    <n v="2094"/>
    <n v="4796"/>
    <n v="1"/>
    <m/>
    <n v="130"/>
    <n v="0.254"/>
    <n v="2.3599999999999999E-2"/>
  </r>
  <r>
    <x v="24"/>
    <s v="C-IV"/>
    <x v="8"/>
    <x v="3"/>
    <n v="2015"/>
    <s v="2015/16"/>
    <n v="7125"/>
    <n v="13391"/>
    <n v="40269"/>
    <n v="1"/>
    <m/>
    <n v="130"/>
    <n v="0.254"/>
    <n v="2.3599999999999999E-2"/>
  </r>
  <r>
    <x v="25"/>
    <s v="C-IV"/>
    <x v="8"/>
    <x v="3"/>
    <n v="2015"/>
    <s v="2015/16"/>
    <n v="25244"/>
    <n v="58213"/>
    <n v="137383"/>
    <n v="0.99880000000000002"/>
    <m/>
    <n v="12"/>
    <n v="0.16700000000000001"/>
    <n v="1.26E-2"/>
  </r>
  <r>
    <x v="26"/>
    <s v="C-IV"/>
    <x v="8"/>
    <x v="3"/>
    <n v="2015"/>
    <s v="2015/16"/>
    <n v="448"/>
    <n v="977"/>
    <n v="3106"/>
    <n v="0.92310000000000003"/>
    <m/>
    <n v="130"/>
    <n v="0.254"/>
    <n v="2.3599999999999999E-2"/>
  </r>
  <r>
    <x v="27"/>
    <s v="C-IV"/>
    <x v="8"/>
    <x v="3"/>
    <n v="2015"/>
    <s v="2015/16"/>
    <n v="472"/>
    <n v="792"/>
    <n v="3674"/>
    <n v="1"/>
    <m/>
    <n v="130"/>
    <n v="0.254"/>
    <n v="2.3599999999999999E-2"/>
  </r>
  <r>
    <x v="28"/>
    <s v="C-IV"/>
    <x v="8"/>
    <x v="3"/>
    <n v="2015"/>
    <s v="2015/16"/>
    <n v="22095"/>
    <n v="48884"/>
    <n v="174319"/>
    <n v="1"/>
    <m/>
    <n v="20"/>
    <n v="0.25"/>
    <n v="6.1800000000000001E-2"/>
  </r>
  <r>
    <x v="29"/>
    <s v="C-IV"/>
    <x v="8"/>
    <x v="3"/>
    <n v="2015"/>
    <s v="2015/16"/>
    <n v="3637"/>
    <n v="7493"/>
    <n v="31963"/>
    <n v="0.93079999999999996"/>
    <m/>
    <n v="130"/>
    <n v="0.254"/>
    <n v="2.3599999999999999E-2"/>
  </r>
  <r>
    <x v="30"/>
    <s v="C-IV"/>
    <x v="8"/>
    <x v="3"/>
    <n v="2015"/>
    <s v="2015/16"/>
    <n v="4304"/>
    <n v="7801"/>
    <n v="24519"/>
    <n v="0.99550000000000005"/>
    <m/>
    <n v="130"/>
    <n v="0.254"/>
    <n v="2.3599999999999999E-2"/>
  </r>
  <r>
    <x v="31"/>
    <s v="CalWIN"/>
    <x v="8"/>
    <x v="3"/>
    <n v="2015"/>
    <s v="2015/16"/>
    <n v="124457"/>
    <n v="259162"/>
    <n v="882370"/>
    <n v="0.98399999999999999"/>
    <m/>
    <n v="36"/>
    <n v="0.44400000000000001"/>
    <n v="3.6999999999999998E-2"/>
  </r>
  <r>
    <x v="32"/>
    <s v="CalWIN"/>
    <x v="8"/>
    <x v="3"/>
    <n v="2015"/>
    <s v="2015/16"/>
    <n v="9483"/>
    <n v="18205"/>
    <n v="63152"/>
    <n v="0.97399999999999998"/>
    <m/>
    <n v="130"/>
    <n v="0.254"/>
    <n v="2.3599999999999999E-2"/>
  </r>
  <r>
    <x v="33"/>
    <s v="C-IV"/>
    <x v="8"/>
    <x v="3"/>
    <n v="2015"/>
    <s v="2015/16"/>
    <n v="1079"/>
    <n v="2027"/>
    <n v="5859"/>
    <n v="0.98650000000000004"/>
    <m/>
    <n v="130"/>
    <n v="0.254"/>
    <n v="2.3599999999999999E-2"/>
  </r>
  <r>
    <x v="34"/>
    <s v="C-IV"/>
    <x v="8"/>
    <x v="3"/>
    <n v="2015"/>
    <s v="2015/16"/>
    <n v="131862"/>
    <n v="299627"/>
    <n v="813728"/>
    <n v="0.99399999999999999"/>
    <m/>
    <n v="92"/>
    <n v="0.19600000000000001"/>
    <n v="5.5800000000000002E-2"/>
  </r>
  <r>
    <x v="35"/>
    <s v="CalWIN"/>
    <x v="8"/>
    <x v="3"/>
    <n v="2015"/>
    <s v="2015/16"/>
    <n v="105233"/>
    <n v="220624"/>
    <n v="541246"/>
    <n v="0.9839"/>
    <m/>
    <n v="36"/>
    <n v="0.5"/>
    <n v="4.3E-3"/>
  </r>
  <r>
    <x v="36"/>
    <s v="C-IV"/>
    <x v="8"/>
    <x v="3"/>
    <n v="2015"/>
    <s v="2015/16"/>
    <n v="2710"/>
    <n v="6015"/>
    <n v="18101"/>
    <n v="1"/>
    <m/>
    <n v="130"/>
    <n v="0.254"/>
    <n v="2.3599999999999999E-2"/>
  </r>
  <r>
    <x v="37"/>
    <s v="C-IV"/>
    <x v="8"/>
    <x v="3"/>
    <n v="2015"/>
    <s v="2015/16"/>
    <n v="182950"/>
    <n v="405772"/>
    <n v="862349"/>
    <n v="0.99960000000000004"/>
    <m/>
    <n v="105"/>
    <n v="0.13300000000000001"/>
    <n v="3.09E-2"/>
  </r>
  <r>
    <x v="38"/>
    <s v="CalWIN"/>
    <x v="8"/>
    <x v="3"/>
    <n v="2015"/>
    <s v="2015/16"/>
    <n v="144010"/>
    <n v="292234"/>
    <n v="870409"/>
    <n v="0.9476"/>
    <m/>
    <n v="61"/>
    <n v="0.39300000000000002"/>
    <n v="1.2999999999999999E-2"/>
  </r>
  <r>
    <x v="39"/>
    <s v="CalWIN"/>
    <x v="8"/>
    <x v="3"/>
    <n v="2015"/>
    <s v="2015/16"/>
    <n v="34311"/>
    <n v="52489"/>
    <n v="225932"/>
    <n v="0.97640000000000005"/>
    <m/>
    <n v="12"/>
    <n v="0.66700000000000004"/>
    <n v="6.7599999999999993E-2"/>
  </r>
  <r>
    <x v="40"/>
    <s v="C-IV"/>
    <x v="8"/>
    <x v="3"/>
    <n v="2015"/>
    <s v="2015/16"/>
    <n v="53351"/>
    <n v="121533"/>
    <n v="294583"/>
    <n v="0.98380000000000001"/>
    <m/>
    <n v="34"/>
    <n v="0.14699999999999999"/>
    <n v="3.1199999999999999E-2"/>
  </r>
  <r>
    <x v="41"/>
    <s v="CalWIN"/>
    <x v="8"/>
    <x v="3"/>
    <n v="2015"/>
    <s v="2015/16"/>
    <n v="10077"/>
    <n v="18636"/>
    <n v="60965"/>
    <n v="0.95909999999999995"/>
    <m/>
    <n v="130"/>
    <n v="0.254"/>
    <n v="2.3599999999999999E-2"/>
  </r>
  <r>
    <x v="42"/>
    <s v="CalWIN"/>
    <x v="8"/>
    <x v="3"/>
    <n v="2015"/>
    <s v="2015/16"/>
    <n v="16276"/>
    <n v="31755"/>
    <n v="155107"/>
    <n v="0.9718"/>
    <m/>
    <n v="130"/>
    <n v="0.254"/>
    <n v="2.3599999999999999E-2"/>
  </r>
  <r>
    <x v="43"/>
    <s v="CalWIN"/>
    <x v="8"/>
    <x v="3"/>
    <n v="2015"/>
    <s v="2015/16"/>
    <n v="17208"/>
    <n v="36422"/>
    <n v="137316"/>
    <n v="0.93759999999999999"/>
    <m/>
    <n v="130"/>
    <n v="0.254"/>
    <n v="2.3599999999999999E-2"/>
  </r>
  <r>
    <x v="44"/>
    <s v="CalWIN"/>
    <x v="8"/>
    <x v="3"/>
    <n v="2015"/>
    <s v="2015/16"/>
    <n v="55319"/>
    <n v="109813"/>
    <n v="440645"/>
    <n v="0.97309999999999997"/>
    <m/>
    <n v="19"/>
    <n v="0.42099999999999999"/>
    <n v="2.7300000000000001E-2"/>
  </r>
  <r>
    <x v="45"/>
    <s v="CalWIN"/>
    <x v="8"/>
    <x v="3"/>
    <n v="2015"/>
    <s v="2015/16"/>
    <n v="13867"/>
    <n v="25698"/>
    <n v="78070"/>
    <n v="0.96860000000000002"/>
    <m/>
    <n v="130"/>
    <n v="0.254"/>
    <n v="2.3599999999999999E-2"/>
  </r>
  <r>
    <x v="46"/>
    <s v="C-IV"/>
    <x v="8"/>
    <x v="3"/>
    <n v="2015"/>
    <s v="2015/16"/>
    <n v="13035"/>
    <n v="25135"/>
    <n v="65071"/>
    <n v="0.97089999999999999"/>
    <m/>
    <n v="130"/>
    <n v="0.254"/>
    <n v="2.3599999999999999E-2"/>
  </r>
  <r>
    <x v="47"/>
    <s v="C-IV"/>
    <x v="8"/>
    <x v="3"/>
    <n v="2015"/>
    <s v="2015/16"/>
    <n v="164"/>
    <n v="297"/>
    <n v="819"/>
    <n v="1"/>
    <m/>
    <n v="130"/>
    <n v="0.254"/>
    <n v="2.3599999999999999E-2"/>
  </r>
  <r>
    <x v="48"/>
    <s v="C-IV"/>
    <x v="8"/>
    <x v="3"/>
    <n v="2015"/>
    <s v="2015/16"/>
    <n v="3267"/>
    <n v="6982"/>
    <n v="17445"/>
    <n v="1"/>
    <m/>
    <n v="130"/>
    <n v="0.254"/>
    <n v="2.3599999999999999E-2"/>
  </r>
  <r>
    <x v="49"/>
    <s v="CalWIN"/>
    <x v="8"/>
    <x v="3"/>
    <n v="2015"/>
    <s v="2015/16"/>
    <n v="23332"/>
    <n v="44434"/>
    <n v="120289"/>
    <n v="0.96650000000000003"/>
    <m/>
    <n v="6"/>
    <n v="0.66700000000000004"/>
    <n v="2.1000000000000001E-2"/>
  </r>
  <r>
    <x v="50"/>
    <s v="CalWIN"/>
    <x v="8"/>
    <x v="3"/>
    <n v="2015"/>
    <s v="2015/16"/>
    <n v="20051"/>
    <n v="35934"/>
    <n v="125255"/>
    <n v="0.91849999999999998"/>
    <m/>
    <n v="130"/>
    <n v="0.254"/>
    <n v="2.3599999999999999E-2"/>
  </r>
  <r>
    <x v="51"/>
    <s v="C-IV"/>
    <x v="8"/>
    <x v="3"/>
    <n v="2015"/>
    <s v="2015/16"/>
    <n v="43461"/>
    <n v="92311"/>
    <n v="234296"/>
    <n v="0.99580000000000002"/>
    <m/>
    <n v="24"/>
    <n v="8.3000000000000004E-2"/>
    <n v="1.7299999999999999E-2"/>
  </r>
  <r>
    <x v="52"/>
    <s v="C-IV"/>
    <x v="8"/>
    <x v="3"/>
    <n v="2015"/>
    <s v="2015/16"/>
    <n v="5732"/>
    <n v="13196"/>
    <n v="40813"/>
    <n v="0.96640000000000004"/>
    <m/>
    <n v="130"/>
    <n v="0.254"/>
    <n v="2.3599999999999999E-2"/>
  </r>
  <r>
    <x v="53"/>
    <s v="C-IV"/>
    <x v="8"/>
    <x v="3"/>
    <n v="2015"/>
    <s v="2015/16"/>
    <n v="4840"/>
    <n v="10610"/>
    <n v="27163"/>
    <n v="0.97330000000000005"/>
    <m/>
    <n v="130"/>
    <n v="0.254"/>
    <n v="2.3599999999999999E-2"/>
  </r>
  <r>
    <x v="54"/>
    <s v="C-IV"/>
    <x v="8"/>
    <x v="3"/>
    <n v="2015"/>
    <s v="2015/16"/>
    <n v="1027"/>
    <n v="1848"/>
    <n v="5060"/>
    <n v="1"/>
    <m/>
    <n v="130"/>
    <n v="0.254"/>
    <n v="2.3599999999999999E-2"/>
  </r>
  <r>
    <x v="55"/>
    <s v="CalWIN"/>
    <x v="8"/>
    <x v="3"/>
    <n v="2015"/>
    <s v="2015/16"/>
    <n v="53353"/>
    <n v="125197"/>
    <n v="248741"/>
    <n v="0.98080000000000001"/>
    <m/>
    <n v="15"/>
    <n v="0.33300000000000002"/>
    <n v="3.39E-2"/>
  </r>
  <r>
    <x v="56"/>
    <s v="C-IV"/>
    <x v="8"/>
    <x v="3"/>
    <n v="2015"/>
    <s v="2015/16"/>
    <n v="3199"/>
    <n v="5734"/>
    <n v="14648"/>
    <n v="0.98819999999999997"/>
    <m/>
    <n v="130"/>
    <n v="0.254"/>
    <n v="2.3599999999999999E-2"/>
  </r>
  <r>
    <x v="57"/>
    <s v="CalWIN"/>
    <x v="8"/>
    <x v="3"/>
    <n v="2015"/>
    <s v="2015/16"/>
    <n v="37748"/>
    <n v="76256"/>
    <n v="230176"/>
    <n v="0.7077"/>
    <m/>
    <n v="15"/>
    <n v="0.33300000000000002"/>
    <n v="5.9400000000000001E-2"/>
  </r>
  <r>
    <x v="58"/>
    <s v="CalWIN"/>
    <x v="8"/>
    <x v="3"/>
    <n v="2015"/>
    <s v="2015/16"/>
    <n v="10522"/>
    <n v="20991"/>
    <n v="57657"/>
    <n v="0.93220000000000003"/>
    <m/>
    <n v="130"/>
    <n v="0.254"/>
    <n v="2.3599999999999999E-2"/>
  </r>
  <r>
    <x v="59"/>
    <s v="C-IV"/>
    <x v="8"/>
    <x v="3"/>
    <n v="2015"/>
    <s v="2015/16"/>
    <n v="6363"/>
    <n v="13792"/>
    <n v="31370"/>
    <n v="0.99629999999999996"/>
    <m/>
    <n v="130"/>
    <n v="0.254"/>
    <n v="2.3599999999999999E-2"/>
  </r>
  <r>
    <x v="0"/>
    <s v="n/a"/>
    <x v="9"/>
    <x v="3"/>
    <n v="2016"/>
    <s v="2015/16"/>
    <m/>
    <m/>
    <m/>
    <m/>
    <m/>
    <m/>
    <n v="0.254"/>
    <n v="5.3999999999999999E-2"/>
  </r>
  <r>
    <x v="1"/>
    <s v="n/a"/>
    <x v="9"/>
    <x v="3"/>
    <n v="2016"/>
    <s v="2015/16"/>
    <n v="2148157"/>
    <n v="4488298"/>
    <n v="13134343"/>
    <n v="0.97019999999999995"/>
    <m/>
    <n v="67"/>
    <n v="0.28399999999999997"/>
    <n v="4.9399999999999999E-2"/>
  </r>
  <r>
    <x v="2"/>
    <s v="CalWIN"/>
    <x v="9"/>
    <x v="3"/>
    <n v="2016"/>
    <s v="2015/16"/>
    <n v="62653"/>
    <n v="121539"/>
    <n v="434830"/>
    <n v="0.85609999999999997"/>
    <m/>
    <n v="3"/>
    <n v="0.66700000000000004"/>
    <n v="0"/>
  </r>
  <r>
    <x v="3"/>
    <s v="C-IV"/>
    <x v="9"/>
    <x v="3"/>
    <n v="2016"/>
    <s v="2015/16"/>
    <n v="98"/>
    <n v="164"/>
    <n v="362"/>
    <n v="1"/>
    <m/>
    <n v="12"/>
    <n v="0.16700000000000001"/>
    <n v="0"/>
  </r>
  <r>
    <x v="4"/>
    <s v="C-IV"/>
    <x v="9"/>
    <x v="3"/>
    <n v="2016"/>
    <s v="2015/16"/>
    <n v="1780"/>
    <n v="3440"/>
    <n v="8057"/>
    <n v="0.97650000000000003"/>
    <m/>
    <n v="12"/>
    <n v="0.16700000000000001"/>
    <n v="0"/>
  </r>
  <r>
    <x v="5"/>
    <s v="C-IV"/>
    <x v="9"/>
    <x v="3"/>
    <n v="2016"/>
    <s v="2015/16"/>
    <n v="16800"/>
    <n v="32287"/>
    <n v="82815"/>
    <n v="0.81979999999999997"/>
    <m/>
    <n v="12"/>
    <n v="0.16700000000000001"/>
    <n v="0"/>
  </r>
  <r>
    <x v="6"/>
    <s v="C-IV"/>
    <x v="9"/>
    <x v="3"/>
    <n v="2016"/>
    <s v="2015/16"/>
    <n v="2909"/>
    <n v="5406"/>
    <n v="11905"/>
    <n v="1"/>
    <m/>
    <n v="12"/>
    <n v="0.16700000000000001"/>
    <n v="0"/>
  </r>
  <r>
    <x v="7"/>
    <s v="C-IV"/>
    <x v="9"/>
    <x v="3"/>
    <n v="2016"/>
    <s v="2015/16"/>
    <n v="589"/>
    <n v="1319"/>
    <n v="8723"/>
    <n v="1"/>
    <m/>
    <n v="12"/>
    <n v="0.16700000000000001"/>
    <n v="0"/>
  </r>
  <r>
    <x v="8"/>
    <s v="CalWIN"/>
    <x v="9"/>
    <x v="3"/>
    <n v="2016"/>
    <s v="2015/16"/>
    <n v="35848"/>
    <n v="71977"/>
    <n v="268970"/>
    <n v="0.95430000000000004"/>
    <m/>
    <n v="1"/>
    <n v="1"/>
    <n v="2.0799999999999999E-2"/>
  </r>
  <r>
    <x v="9"/>
    <s v="C-IV"/>
    <x v="9"/>
    <x v="3"/>
    <n v="2016"/>
    <s v="2015/16"/>
    <n v="2573"/>
    <n v="5281"/>
    <n v="11724"/>
    <n v="1"/>
    <m/>
    <n v="12"/>
    <n v="0.16700000000000001"/>
    <n v="0"/>
  </r>
  <r>
    <x v="10"/>
    <s v="C-IV"/>
    <x v="9"/>
    <x v="3"/>
    <n v="2016"/>
    <s v="2015/16"/>
    <n v="7287"/>
    <n v="13063"/>
    <n v="38204"/>
    <n v="0.99729999999999996"/>
    <m/>
    <n v="12"/>
    <n v="0.16700000000000001"/>
    <n v="0"/>
  </r>
  <r>
    <x v="11"/>
    <s v="CalWIN"/>
    <x v="9"/>
    <x v="3"/>
    <n v="2016"/>
    <s v="2015/16"/>
    <n v="97917"/>
    <n v="227643"/>
    <n v="478594"/>
    <n v="0.93500000000000005"/>
    <m/>
    <n v="3"/>
    <n v="0.66700000000000004"/>
    <n v="4.6399999999999997E-2"/>
  </r>
  <r>
    <x v="12"/>
    <s v="C-IV"/>
    <x v="9"/>
    <x v="3"/>
    <n v="2016"/>
    <s v="2015/16"/>
    <n v="1504"/>
    <n v="3551"/>
    <n v="11845"/>
    <n v="1"/>
    <m/>
    <n v="12"/>
    <n v="0.16700000000000001"/>
    <n v="0"/>
  </r>
  <r>
    <x v="13"/>
    <s v="C-IV"/>
    <x v="9"/>
    <x v="3"/>
    <n v="2016"/>
    <s v="2015/16"/>
    <n v="12380"/>
    <n v="21435"/>
    <n v="51896"/>
    <n v="0.99860000000000004"/>
    <m/>
    <n v="12"/>
    <n v="0.16700000000000001"/>
    <n v="0"/>
  </r>
  <r>
    <x v="14"/>
    <s v="C-IV"/>
    <x v="9"/>
    <x v="3"/>
    <n v="2016"/>
    <s v="2015/16"/>
    <n v="17814"/>
    <n v="44547"/>
    <n v="92777"/>
    <n v="0.97619999999999996"/>
    <m/>
    <n v="12"/>
    <n v="0.16700000000000001"/>
    <n v="0"/>
  </r>
  <r>
    <x v="15"/>
    <s v="C-IV"/>
    <x v="9"/>
    <x v="3"/>
    <n v="2016"/>
    <s v="2015/16"/>
    <n v="1080"/>
    <n v="2138"/>
    <n v="5635"/>
    <n v="1"/>
    <m/>
    <n v="12"/>
    <n v="0.16700000000000001"/>
    <n v="0"/>
  </r>
  <r>
    <x v="16"/>
    <s v="C-IV"/>
    <x v="9"/>
    <x v="3"/>
    <n v="2016"/>
    <s v="2015/16"/>
    <n v="69411"/>
    <n v="161315"/>
    <n v="392161"/>
    <n v="0.99619999999999997"/>
    <m/>
    <n v="2"/>
    <n v="0.5"/>
    <n v="0"/>
  </r>
  <r>
    <x v="17"/>
    <s v="C-IV"/>
    <x v="9"/>
    <x v="3"/>
    <n v="2016"/>
    <s v="2015/16"/>
    <n v="10733"/>
    <n v="24665"/>
    <n v="56104"/>
    <n v="1"/>
    <m/>
    <n v="12"/>
    <n v="0.16700000000000001"/>
    <n v="0"/>
  </r>
  <r>
    <x v="18"/>
    <s v="C-IV"/>
    <x v="9"/>
    <x v="3"/>
    <n v="2016"/>
    <s v="2015/16"/>
    <n v="7319"/>
    <n v="14694"/>
    <n v="30612"/>
    <n v="0.9889"/>
    <m/>
    <n v="12"/>
    <n v="0.16700000000000001"/>
    <n v="0"/>
  </r>
  <r>
    <x v="19"/>
    <s v="C-IV"/>
    <x v="9"/>
    <x v="3"/>
    <n v="2016"/>
    <s v="2015/16"/>
    <n v="1520"/>
    <n v="3144"/>
    <n v="7812"/>
    <n v="0.77049999999999996"/>
    <m/>
    <n v="12"/>
    <n v="0.16700000000000001"/>
    <n v="0"/>
  </r>
  <r>
    <x v="20"/>
    <s v="LRS"/>
    <x v="9"/>
    <x v="3"/>
    <n v="2016"/>
    <s v="2015/16"/>
    <n v="584840"/>
    <n v="1176870"/>
    <n v="3904313"/>
    <n v="0.96519999999999995"/>
    <m/>
    <n v="10"/>
    <n v="0.5"/>
    <n v="2.1999999999999999E-2"/>
  </r>
  <r>
    <x v="21"/>
    <s v="C-IV"/>
    <x v="9"/>
    <x v="3"/>
    <n v="2016"/>
    <s v="2015/16"/>
    <n v="12081"/>
    <n v="29653"/>
    <n v="69686"/>
    <n v="1"/>
    <m/>
    <n v="12"/>
    <n v="0.16700000000000001"/>
    <n v="0"/>
  </r>
  <r>
    <x v="22"/>
    <s v="C-IV"/>
    <x v="9"/>
    <x v="3"/>
    <n v="2016"/>
    <s v="2015/16"/>
    <n v="6508"/>
    <n v="10717"/>
    <n v="43873"/>
    <n v="1"/>
    <m/>
    <n v="12"/>
    <n v="0.16700000000000001"/>
    <n v="0"/>
  </r>
  <r>
    <x v="23"/>
    <s v="C-IV"/>
    <x v="9"/>
    <x v="3"/>
    <n v="2016"/>
    <s v="2015/16"/>
    <n v="1103"/>
    <n v="2075"/>
    <n v="4771"/>
    <n v="0.97619999999999996"/>
    <m/>
    <n v="12"/>
    <n v="0.16700000000000001"/>
    <n v="0"/>
  </r>
  <r>
    <x v="24"/>
    <s v="C-IV"/>
    <x v="9"/>
    <x v="3"/>
    <n v="2016"/>
    <s v="2015/16"/>
    <n v="7127"/>
    <n v="13395"/>
    <n v="40460"/>
    <n v="0.99070000000000003"/>
    <m/>
    <n v="12"/>
    <n v="0.16700000000000001"/>
    <n v="0"/>
  </r>
  <r>
    <x v="25"/>
    <s v="C-IV"/>
    <x v="9"/>
    <x v="3"/>
    <n v="2016"/>
    <s v="2015/16"/>
    <n v="25121"/>
    <n v="57934"/>
    <n v="137647"/>
    <n v="0.99629999999999996"/>
    <m/>
    <n v="1"/>
    <n v="0"/>
    <n v="0"/>
  </r>
  <r>
    <x v="26"/>
    <s v="C-IV"/>
    <x v="9"/>
    <x v="3"/>
    <n v="2016"/>
    <s v="2015/16"/>
    <n v="445"/>
    <n v="972"/>
    <n v="3119"/>
    <n v="0.92310000000000003"/>
    <m/>
    <n v="12"/>
    <n v="0.16700000000000001"/>
    <n v="0"/>
  </r>
  <r>
    <x v="27"/>
    <s v="C-IV"/>
    <x v="9"/>
    <x v="3"/>
    <n v="2016"/>
    <s v="2015/16"/>
    <n v="456"/>
    <n v="768"/>
    <n v="3659"/>
    <n v="1"/>
    <m/>
    <n v="12"/>
    <n v="0.16700000000000001"/>
    <n v="0"/>
  </r>
  <r>
    <x v="28"/>
    <s v="C-IV"/>
    <x v="9"/>
    <x v="3"/>
    <n v="2016"/>
    <s v="2015/16"/>
    <n v="21738"/>
    <n v="48021"/>
    <n v="174535"/>
    <n v="1"/>
    <m/>
    <n v="1"/>
    <n v="0"/>
    <n v="0.14080000000000001"/>
  </r>
  <r>
    <x v="29"/>
    <s v="C-IV"/>
    <x v="9"/>
    <x v="3"/>
    <n v="2016"/>
    <s v="2015/16"/>
    <n v="3600"/>
    <n v="7414"/>
    <n v="31837"/>
    <n v="0.97160000000000002"/>
    <m/>
    <n v="12"/>
    <n v="0.16700000000000001"/>
    <n v="0"/>
  </r>
  <r>
    <x v="30"/>
    <s v="C-IV"/>
    <x v="9"/>
    <x v="3"/>
    <n v="2016"/>
    <s v="2015/16"/>
    <n v="4334"/>
    <n v="7833"/>
    <n v="24631"/>
    <n v="1"/>
    <m/>
    <n v="12"/>
    <n v="0.16700000000000001"/>
    <n v="0"/>
  </r>
  <r>
    <x v="31"/>
    <s v="CalWIN"/>
    <x v="9"/>
    <x v="3"/>
    <n v="2016"/>
    <s v="2015/16"/>
    <n v="125010"/>
    <n v="260178"/>
    <n v="889602"/>
    <n v="0.98719999999999997"/>
    <m/>
    <n v="5"/>
    <n v="0.4"/>
    <n v="2.5899999999999999E-2"/>
  </r>
  <r>
    <x v="32"/>
    <s v="CalWIN"/>
    <x v="9"/>
    <x v="3"/>
    <n v="2016"/>
    <s v="2015/16"/>
    <n v="9366"/>
    <n v="18090"/>
    <n v="63581"/>
    <n v="0.96699999999999997"/>
    <m/>
    <n v="12"/>
    <n v="0.16700000000000001"/>
    <n v="0"/>
  </r>
  <r>
    <x v="33"/>
    <s v="C-IV"/>
    <x v="9"/>
    <x v="3"/>
    <n v="2016"/>
    <s v="2015/16"/>
    <n v="1078"/>
    <n v="2010"/>
    <n v="5864"/>
    <n v="0.97670000000000001"/>
    <m/>
    <n v="12"/>
    <n v="0.16700000000000001"/>
    <n v="0"/>
  </r>
  <r>
    <x v="34"/>
    <s v="C-IV"/>
    <x v="9"/>
    <x v="3"/>
    <n v="2016"/>
    <s v="2015/16"/>
    <n v="132172"/>
    <n v="299730"/>
    <n v="812475"/>
    <n v="0.99480000000000002"/>
    <m/>
    <n v="5"/>
    <n v="0.2"/>
    <n v="6.2E-2"/>
  </r>
  <r>
    <x v="35"/>
    <s v="CalWIN"/>
    <x v="9"/>
    <x v="3"/>
    <n v="2016"/>
    <s v="2015/16"/>
    <n v="105259"/>
    <n v="220373"/>
    <n v="544532"/>
    <n v="0.98160000000000003"/>
    <m/>
    <n v="4"/>
    <n v="0"/>
    <n v="6.3600000000000004E-2"/>
  </r>
  <r>
    <x v="36"/>
    <s v="C-IV"/>
    <x v="9"/>
    <x v="3"/>
    <n v="2016"/>
    <s v="2015/16"/>
    <n v="2681"/>
    <n v="5936"/>
    <n v="18057"/>
    <n v="1"/>
    <m/>
    <n v="12"/>
    <n v="0.16700000000000001"/>
    <n v="0"/>
  </r>
  <r>
    <x v="37"/>
    <s v="C-IV"/>
    <x v="9"/>
    <x v="3"/>
    <n v="2016"/>
    <s v="2015/16"/>
    <n v="183260"/>
    <n v="405834"/>
    <n v="861154"/>
    <n v="0.99950000000000006"/>
    <m/>
    <n v="4"/>
    <n v="0"/>
    <n v="2.1499999999999998E-2"/>
  </r>
  <r>
    <x v="38"/>
    <s v="CalWIN"/>
    <x v="9"/>
    <x v="3"/>
    <n v="2016"/>
    <s v="2015/16"/>
    <n v="144574"/>
    <n v="293435"/>
    <n v="879465"/>
    <n v="0.95930000000000004"/>
    <m/>
    <n v="6"/>
    <n v="0.16700000000000001"/>
    <n v="5.0000000000000001E-3"/>
  </r>
  <r>
    <x v="39"/>
    <s v="CalWIN"/>
    <x v="9"/>
    <x v="3"/>
    <n v="2016"/>
    <s v="2015/16"/>
    <n v="34461"/>
    <n v="52684"/>
    <n v="228389"/>
    <n v="0.95409999999999995"/>
    <m/>
    <n v="1"/>
    <n v="1"/>
    <n v="3.7400000000000003E-2"/>
  </r>
  <r>
    <x v="40"/>
    <s v="C-IV"/>
    <x v="9"/>
    <x v="3"/>
    <n v="2016"/>
    <s v="2015/16"/>
    <n v="53309"/>
    <n v="121228"/>
    <n v="294682"/>
    <n v="0.99360000000000004"/>
    <m/>
    <n v="2"/>
    <n v="0"/>
    <n v="5.2299999999999999E-2"/>
  </r>
  <r>
    <x v="41"/>
    <s v="CalWIN"/>
    <x v="9"/>
    <x v="3"/>
    <n v="2016"/>
    <s v="2015/16"/>
    <n v="10103"/>
    <n v="18677"/>
    <n v="61445"/>
    <n v="0.95679999999999998"/>
    <m/>
    <n v="12"/>
    <n v="0.16700000000000001"/>
    <n v="0"/>
  </r>
  <r>
    <x v="42"/>
    <s v="CalWIN"/>
    <x v="9"/>
    <x v="3"/>
    <n v="2016"/>
    <s v="2015/16"/>
    <n v="16116"/>
    <n v="31527"/>
    <n v="155473"/>
    <n v="0.96530000000000005"/>
    <m/>
    <n v="12"/>
    <n v="0.16700000000000001"/>
    <n v="0"/>
  </r>
  <r>
    <x v="43"/>
    <s v="CalWIN"/>
    <x v="9"/>
    <x v="3"/>
    <n v="2016"/>
    <s v="2015/16"/>
    <n v="17512"/>
    <n v="36809"/>
    <n v="138970"/>
    <n v="0.95779999999999998"/>
    <m/>
    <n v="12"/>
    <n v="0.16700000000000001"/>
    <n v="0"/>
  </r>
  <r>
    <x v="44"/>
    <s v="CalWIN"/>
    <x v="9"/>
    <x v="3"/>
    <n v="2016"/>
    <s v="2015/16"/>
    <n v="55144"/>
    <n v="109453"/>
    <n v="443244"/>
    <n v="0.98209999999999997"/>
    <m/>
    <n v="2"/>
    <n v="0.5"/>
    <n v="5.2900000000000003E-2"/>
  </r>
  <r>
    <x v="45"/>
    <s v="CalWIN"/>
    <x v="9"/>
    <x v="3"/>
    <n v="2016"/>
    <s v="2015/16"/>
    <n v="14042"/>
    <n v="25930"/>
    <n v="78516"/>
    <n v="0.95940000000000003"/>
    <m/>
    <n v="12"/>
    <n v="0.16700000000000001"/>
    <n v="0"/>
  </r>
  <r>
    <x v="46"/>
    <s v="C-IV"/>
    <x v="9"/>
    <x v="3"/>
    <n v="2016"/>
    <s v="2015/16"/>
    <n v="13124"/>
    <n v="25247"/>
    <n v="65050"/>
    <n v="0.98"/>
    <m/>
    <n v="12"/>
    <n v="0.16700000000000001"/>
    <n v="0"/>
  </r>
  <r>
    <x v="47"/>
    <s v="C-IV"/>
    <x v="9"/>
    <x v="3"/>
    <n v="2016"/>
    <s v="2015/16"/>
    <n v="168"/>
    <n v="307"/>
    <n v="826"/>
    <n v="1"/>
    <m/>
    <n v="12"/>
    <n v="0.16700000000000001"/>
    <n v="0"/>
  </r>
  <r>
    <x v="48"/>
    <s v="C-IV"/>
    <x v="9"/>
    <x v="3"/>
    <n v="2016"/>
    <s v="2015/16"/>
    <n v="3304"/>
    <n v="7026"/>
    <n v="17607"/>
    <n v="1"/>
    <m/>
    <n v="12"/>
    <n v="0.16700000000000001"/>
    <n v="0"/>
  </r>
  <r>
    <x v="49"/>
    <s v="CalWIN"/>
    <x v="9"/>
    <x v="3"/>
    <n v="2016"/>
    <s v="2015/16"/>
    <n v="23249"/>
    <n v="44388"/>
    <n v="121001"/>
    <n v="0.95840000000000003"/>
    <m/>
    <n v="1"/>
    <n v="0"/>
    <n v="0"/>
  </r>
  <r>
    <x v="50"/>
    <s v="CalWIN"/>
    <x v="9"/>
    <x v="3"/>
    <n v="2016"/>
    <s v="2015/16"/>
    <n v="20022"/>
    <n v="35691"/>
    <n v="126071"/>
    <n v="0.89049999999999996"/>
    <m/>
    <n v="12"/>
    <n v="0.16700000000000001"/>
    <n v="0"/>
  </r>
  <r>
    <x v="51"/>
    <s v="C-IV"/>
    <x v="9"/>
    <x v="3"/>
    <n v="2016"/>
    <s v="2015/16"/>
    <n v="43474"/>
    <n v="92379"/>
    <n v="235730"/>
    <n v="0.99050000000000005"/>
    <m/>
    <n v="1"/>
    <n v="0"/>
    <n v="3.4000000000000002E-2"/>
  </r>
  <r>
    <x v="52"/>
    <s v="C-IV"/>
    <x v="9"/>
    <x v="3"/>
    <n v="2016"/>
    <s v="2015/16"/>
    <n v="5739"/>
    <n v="13230"/>
    <n v="40943"/>
    <n v="0.99050000000000005"/>
    <m/>
    <n v="12"/>
    <n v="0.16700000000000001"/>
    <n v="0"/>
  </r>
  <r>
    <x v="53"/>
    <s v="C-IV"/>
    <x v="9"/>
    <x v="3"/>
    <n v="2016"/>
    <s v="2015/16"/>
    <n v="4815"/>
    <n v="10600"/>
    <n v="27241"/>
    <n v="0.97519999999999996"/>
    <m/>
    <n v="12"/>
    <n v="0.16700000000000001"/>
    <n v="0"/>
  </r>
  <r>
    <x v="54"/>
    <s v="C-IV"/>
    <x v="9"/>
    <x v="3"/>
    <n v="2016"/>
    <s v="2015/16"/>
    <n v="1052"/>
    <n v="1862"/>
    <n v="5048"/>
    <n v="0.92449999999999999"/>
    <m/>
    <n v="12"/>
    <n v="0.16700000000000001"/>
    <n v="0"/>
  </r>
  <r>
    <x v="55"/>
    <s v="CalWIN"/>
    <x v="9"/>
    <x v="3"/>
    <n v="2016"/>
    <s v="2015/16"/>
    <n v="53356"/>
    <n v="125031"/>
    <n v="251252"/>
    <n v="0.98209999999999997"/>
    <m/>
    <n v="2"/>
    <n v="0"/>
    <n v="0"/>
  </r>
  <r>
    <x v="56"/>
    <s v="C-IV"/>
    <x v="9"/>
    <x v="3"/>
    <n v="2016"/>
    <s v="2015/16"/>
    <n v="3179"/>
    <n v="5707"/>
    <n v="14711"/>
    <n v="0.97119999999999995"/>
    <m/>
    <n v="12"/>
    <n v="0.16700000000000001"/>
    <n v="0"/>
  </r>
  <r>
    <x v="57"/>
    <s v="CalWIN"/>
    <x v="9"/>
    <x v="3"/>
    <n v="2016"/>
    <s v="2015/16"/>
    <n v="37981"/>
    <n v="76720"/>
    <n v="232357"/>
    <n v="0.98609999999999998"/>
    <m/>
    <n v="1"/>
    <n v="0"/>
    <n v="0.1244"/>
  </r>
  <r>
    <x v="58"/>
    <s v="CalWIN"/>
    <x v="9"/>
    <x v="3"/>
    <n v="2016"/>
    <s v="2015/16"/>
    <n v="10634"/>
    <n v="21088"/>
    <n v="57979"/>
    <n v="0.94920000000000004"/>
    <m/>
    <n v="12"/>
    <n v="0.16700000000000001"/>
    <n v="0"/>
  </r>
  <r>
    <x v="59"/>
    <s v="C-IV"/>
    <x v="9"/>
    <x v="3"/>
    <n v="2016"/>
    <s v="2015/16"/>
    <n v="6405"/>
    <n v="13868"/>
    <n v="31521"/>
    <n v="1"/>
    <m/>
    <n v="12"/>
    <n v="0.16700000000000001"/>
    <n v="0"/>
  </r>
  <r>
    <x v="0"/>
    <s v="n/a"/>
    <x v="10"/>
    <x v="3"/>
    <n v="2016"/>
    <s v="2015/16"/>
    <m/>
    <m/>
    <m/>
    <m/>
    <m/>
    <m/>
    <n v="0.254"/>
    <n v="5.3999999999999999E-2"/>
  </r>
  <r>
    <x v="1"/>
    <s v="n/a"/>
    <x v="10"/>
    <x v="3"/>
    <n v="2016"/>
    <s v="2015/16"/>
    <n v="2144145"/>
    <n v="4470592"/>
    <n v="13229335"/>
    <n v="0.97189999999999999"/>
    <m/>
    <n v="128"/>
    <n v="0.313"/>
    <n v="5.1900000000000002E-2"/>
  </r>
  <r>
    <x v="2"/>
    <s v="CalWIN"/>
    <x v="10"/>
    <x v="3"/>
    <n v="2016"/>
    <s v="2015/16"/>
    <n v="62107"/>
    <n v="121060"/>
    <n v="439836"/>
    <n v="0.89639999999999997"/>
    <m/>
    <n v="5"/>
    <n v="0.4"/>
    <n v="0"/>
  </r>
  <r>
    <x v="3"/>
    <s v="C-IV"/>
    <x v="10"/>
    <x v="3"/>
    <n v="2016"/>
    <s v="2015/16"/>
    <n v="100"/>
    <n v="167"/>
    <n v="359"/>
    <n v="1"/>
    <m/>
    <n v="21"/>
    <n v="0.19"/>
    <n v="1.52E-2"/>
  </r>
  <r>
    <x v="4"/>
    <s v="C-IV"/>
    <x v="10"/>
    <x v="3"/>
    <n v="2016"/>
    <s v="2015/16"/>
    <n v="1754"/>
    <n v="3342"/>
    <n v="8109"/>
    <n v="0.98780000000000001"/>
    <m/>
    <n v="21"/>
    <n v="0.19"/>
    <n v="1.52E-2"/>
  </r>
  <r>
    <x v="5"/>
    <s v="C-IV"/>
    <x v="10"/>
    <x v="3"/>
    <n v="2016"/>
    <s v="2015/16"/>
    <n v="16888"/>
    <n v="32252"/>
    <n v="82811"/>
    <n v="0.85609999999999997"/>
    <m/>
    <n v="21"/>
    <n v="0.19"/>
    <n v="1.52E-2"/>
  </r>
  <r>
    <x v="6"/>
    <s v="C-IV"/>
    <x v="10"/>
    <x v="3"/>
    <n v="2016"/>
    <s v="2015/16"/>
    <n v="2850"/>
    <n v="5291"/>
    <n v="11915"/>
    <n v="0.99119999999999997"/>
    <m/>
    <n v="21"/>
    <n v="0.19"/>
    <n v="1.52E-2"/>
  </r>
  <r>
    <x v="7"/>
    <s v="C-IV"/>
    <x v="10"/>
    <x v="3"/>
    <n v="2016"/>
    <s v="2015/16"/>
    <n v="591"/>
    <n v="1327"/>
    <n v="8786"/>
    <n v="1"/>
    <m/>
    <n v="21"/>
    <n v="0.19"/>
    <n v="1.52E-2"/>
  </r>
  <r>
    <x v="8"/>
    <s v="CalWIN"/>
    <x v="10"/>
    <x v="3"/>
    <n v="2016"/>
    <s v="2015/16"/>
    <n v="35723"/>
    <n v="71729"/>
    <n v="272103"/>
    <n v="0.9466"/>
    <m/>
    <n v="2"/>
    <n v="0.5"/>
    <n v="4.8899999999999999E-2"/>
  </r>
  <r>
    <x v="9"/>
    <s v="C-IV"/>
    <x v="10"/>
    <x v="3"/>
    <n v="2016"/>
    <s v="2015/16"/>
    <n v="2581"/>
    <n v="5269"/>
    <n v="11732"/>
    <n v="1"/>
    <m/>
    <n v="21"/>
    <n v="0.19"/>
    <n v="1.52E-2"/>
  </r>
  <r>
    <x v="10"/>
    <s v="C-IV"/>
    <x v="10"/>
    <x v="3"/>
    <n v="2016"/>
    <s v="2015/16"/>
    <n v="7177"/>
    <n v="12846"/>
    <n v="38057"/>
    <n v="0.99680000000000002"/>
    <m/>
    <n v="21"/>
    <n v="0.19"/>
    <n v="1.52E-2"/>
  </r>
  <r>
    <x v="11"/>
    <s v="CalWIN"/>
    <x v="10"/>
    <x v="3"/>
    <n v="2016"/>
    <s v="2015/16"/>
    <n v="98096"/>
    <n v="227596"/>
    <n v="484650"/>
    <n v="0.95730000000000004"/>
    <m/>
    <n v="6"/>
    <n v="0.66700000000000004"/>
    <n v="3.8600000000000002E-2"/>
  </r>
  <r>
    <x v="12"/>
    <s v="C-IV"/>
    <x v="10"/>
    <x v="3"/>
    <n v="2016"/>
    <s v="2015/16"/>
    <n v="1486"/>
    <n v="3469"/>
    <n v="11887"/>
    <n v="1"/>
    <m/>
    <n v="21"/>
    <n v="0.19"/>
    <n v="1.52E-2"/>
  </r>
  <r>
    <x v="13"/>
    <s v="C-IV"/>
    <x v="10"/>
    <x v="3"/>
    <n v="2016"/>
    <s v="2015/16"/>
    <n v="12326"/>
    <n v="21260"/>
    <n v="52240"/>
    <n v="0.99380000000000002"/>
    <m/>
    <n v="21"/>
    <n v="0.19"/>
    <n v="1.52E-2"/>
  </r>
  <r>
    <x v="14"/>
    <s v="C-IV"/>
    <x v="10"/>
    <x v="3"/>
    <n v="2016"/>
    <s v="2015/16"/>
    <n v="17749"/>
    <n v="44232"/>
    <n v="92849"/>
    <n v="0.95379999999999998"/>
    <m/>
    <n v="21"/>
    <n v="0.19"/>
    <n v="1.52E-2"/>
  </r>
  <r>
    <x v="15"/>
    <s v="C-IV"/>
    <x v="10"/>
    <x v="3"/>
    <n v="2016"/>
    <s v="2015/16"/>
    <n v="1068"/>
    <n v="2098"/>
    <n v="5602"/>
    <n v="1"/>
    <m/>
    <n v="21"/>
    <n v="0.19"/>
    <n v="1.52E-2"/>
  </r>
  <r>
    <x v="16"/>
    <s v="C-IV"/>
    <x v="10"/>
    <x v="3"/>
    <n v="2016"/>
    <s v="2015/16"/>
    <n v="72549"/>
    <n v="166008"/>
    <n v="393339"/>
    <n v="0.99690000000000001"/>
    <m/>
    <n v="5"/>
    <n v="0.2"/>
    <n v="0"/>
  </r>
  <r>
    <x v="17"/>
    <s v="C-IV"/>
    <x v="10"/>
    <x v="3"/>
    <n v="2016"/>
    <s v="2015/16"/>
    <n v="10754"/>
    <n v="24722"/>
    <n v="56034"/>
    <n v="0.99619999999999997"/>
    <m/>
    <n v="21"/>
    <n v="0.19"/>
    <n v="1.52E-2"/>
  </r>
  <r>
    <x v="18"/>
    <s v="C-IV"/>
    <x v="10"/>
    <x v="3"/>
    <n v="2016"/>
    <s v="2015/16"/>
    <n v="6576"/>
    <n v="12587"/>
    <n v="30743"/>
    <n v="0.9667"/>
    <m/>
    <n v="21"/>
    <n v="0.19"/>
    <n v="1.52E-2"/>
  </r>
  <r>
    <x v="19"/>
    <s v="C-IV"/>
    <x v="10"/>
    <x v="3"/>
    <n v="2016"/>
    <s v="2015/16"/>
    <n v="1530"/>
    <n v="3144"/>
    <n v="7848"/>
    <n v="0.81079999999999997"/>
    <m/>
    <n v="21"/>
    <n v="0.19"/>
    <n v="1.52E-2"/>
  </r>
  <r>
    <x v="20"/>
    <s v="LRS"/>
    <x v="10"/>
    <x v="3"/>
    <n v="2016"/>
    <s v="2015/16"/>
    <n v="582753"/>
    <n v="1166435"/>
    <n v="3935786"/>
    <n v="0.96289999999999998"/>
    <m/>
    <n v="21"/>
    <n v="0.42899999999999999"/>
    <n v="3.5400000000000001E-2"/>
  </r>
  <r>
    <x v="21"/>
    <s v="C-IV"/>
    <x v="10"/>
    <x v="3"/>
    <n v="2016"/>
    <s v="2015/16"/>
    <n v="12146"/>
    <n v="29745"/>
    <n v="69495"/>
    <n v="0.99809999999999999"/>
    <m/>
    <n v="21"/>
    <n v="0.19"/>
    <n v="1.52E-2"/>
  </r>
  <r>
    <x v="22"/>
    <s v="C-IV"/>
    <x v="10"/>
    <x v="3"/>
    <n v="2016"/>
    <s v="2015/16"/>
    <n v="6435"/>
    <n v="10597"/>
    <n v="43921"/>
    <n v="0.99209999999999998"/>
    <m/>
    <n v="21"/>
    <n v="0.19"/>
    <n v="1.52E-2"/>
  </r>
  <r>
    <x v="23"/>
    <s v="C-IV"/>
    <x v="10"/>
    <x v="3"/>
    <n v="2016"/>
    <s v="2015/16"/>
    <n v="1102"/>
    <n v="2064"/>
    <n v="4775"/>
    <n v="0.96879999999999999"/>
    <m/>
    <n v="21"/>
    <n v="0.19"/>
    <n v="1.52E-2"/>
  </r>
  <r>
    <x v="24"/>
    <s v="C-IV"/>
    <x v="10"/>
    <x v="3"/>
    <n v="2016"/>
    <s v="2015/16"/>
    <n v="7076"/>
    <n v="13323"/>
    <n v="40517"/>
    <n v="1"/>
    <m/>
    <n v="21"/>
    <n v="0.19"/>
    <n v="1.52E-2"/>
  </r>
  <r>
    <x v="25"/>
    <s v="C-IV"/>
    <x v="10"/>
    <x v="3"/>
    <n v="2016"/>
    <s v="2015/16"/>
    <n v="25017"/>
    <n v="57814"/>
    <n v="138325"/>
    <n v="1"/>
    <m/>
    <n v="1"/>
    <n v="0"/>
    <n v="9.7000000000000003E-3"/>
  </r>
  <r>
    <x v="26"/>
    <s v="C-IV"/>
    <x v="10"/>
    <x v="3"/>
    <n v="2016"/>
    <s v="2015/16"/>
    <n v="458"/>
    <n v="998"/>
    <n v="3111"/>
    <n v="1"/>
    <m/>
    <n v="21"/>
    <n v="0.19"/>
    <n v="1.52E-2"/>
  </r>
  <r>
    <x v="27"/>
    <s v="C-IV"/>
    <x v="10"/>
    <x v="3"/>
    <n v="2016"/>
    <s v="2015/16"/>
    <n v="444"/>
    <n v="775"/>
    <n v="3653"/>
    <n v="1"/>
    <m/>
    <n v="21"/>
    <n v="0.19"/>
    <n v="1.52E-2"/>
  </r>
  <r>
    <x v="28"/>
    <s v="C-IV"/>
    <x v="10"/>
    <x v="3"/>
    <n v="2016"/>
    <s v="2015/16"/>
    <n v="21882"/>
    <n v="48437"/>
    <n v="175534"/>
    <n v="0.99870000000000003"/>
    <m/>
    <n v="2"/>
    <n v="0"/>
    <n v="9.1499999999999998E-2"/>
  </r>
  <r>
    <x v="29"/>
    <s v="C-IV"/>
    <x v="10"/>
    <x v="3"/>
    <n v="2016"/>
    <s v="2015/16"/>
    <n v="3645"/>
    <n v="7512"/>
    <n v="31832"/>
    <n v="0.94379999999999997"/>
    <m/>
    <n v="21"/>
    <n v="0.19"/>
    <n v="1.52E-2"/>
  </r>
  <r>
    <x v="30"/>
    <s v="C-IV"/>
    <x v="10"/>
    <x v="3"/>
    <n v="2016"/>
    <s v="2015/16"/>
    <n v="4277"/>
    <n v="7728"/>
    <n v="24712"/>
    <n v="1"/>
    <m/>
    <n v="21"/>
    <n v="0.19"/>
    <n v="1.52E-2"/>
  </r>
  <r>
    <x v="31"/>
    <s v="CalWIN"/>
    <x v="10"/>
    <x v="3"/>
    <n v="2016"/>
    <s v="2015/16"/>
    <n v="124784"/>
    <n v="260268"/>
    <n v="898965"/>
    <n v="0.98629999999999995"/>
    <m/>
    <n v="10"/>
    <n v="0.5"/>
    <n v="2.9600000000000001E-2"/>
  </r>
  <r>
    <x v="32"/>
    <s v="CalWIN"/>
    <x v="10"/>
    <x v="3"/>
    <n v="2016"/>
    <s v="2015/16"/>
    <n v="9321"/>
    <n v="17990"/>
    <n v="64216"/>
    <n v="0.94610000000000005"/>
    <m/>
    <n v="21"/>
    <n v="0.19"/>
    <n v="1.52E-2"/>
  </r>
  <r>
    <x v="33"/>
    <s v="C-IV"/>
    <x v="10"/>
    <x v="3"/>
    <n v="2016"/>
    <s v="2015/16"/>
    <n v="1116"/>
    <n v="2070"/>
    <n v="5906"/>
    <n v="1"/>
    <m/>
    <n v="21"/>
    <n v="0.19"/>
    <n v="1.52E-2"/>
  </r>
  <r>
    <x v="34"/>
    <s v="C-IV"/>
    <x v="10"/>
    <x v="3"/>
    <n v="2016"/>
    <s v="2015/16"/>
    <n v="131692"/>
    <n v="297486"/>
    <n v="814888"/>
    <n v="0.99490000000000001"/>
    <m/>
    <n v="10"/>
    <n v="0.3"/>
    <n v="6.0900000000000003E-2"/>
  </r>
  <r>
    <x v="35"/>
    <s v="CalWIN"/>
    <x v="10"/>
    <x v="3"/>
    <n v="2016"/>
    <s v="2015/16"/>
    <n v="104809"/>
    <n v="219954"/>
    <n v="550835"/>
    <n v="0.98519999999999996"/>
    <m/>
    <n v="8"/>
    <n v="0.125"/>
    <n v="2.6800000000000001E-2"/>
  </r>
  <r>
    <x v="36"/>
    <s v="C-IV"/>
    <x v="10"/>
    <x v="3"/>
    <n v="2016"/>
    <s v="2015/16"/>
    <n v="2639"/>
    <n v="5892"/>
    <n v="18216"/>
    <n v="1"/>
    <m/>
    <n v="21"/>
    <n v="0.19"/>
    <n v="1.52E-2"/>
  </r>
  <r>
    <x v="37"/>
    <s v="C-IV"/>
    <x v="10"/>
    <x v="3"/>
    <n v="2016"/>
    <s v="2015/16"/>
    <n v="182434"/>
    <n v="403091"/>
    <n v="860968"/>
    <n v="0.99909999999999999"/>
    <m/>
    <n v="6"/>
    <n v="0"/>
    <n v="1.2E-2"/>
  </r>
  <r>
    <x v="38"/>
    <s v="CalWIN"/>
    <x v="10"/>
    <x v="3"/>
    <n v="2016"/>
    <s v="2015/16"/>
    <n v="144356"/>
    <n v="293810"/>
    <n v="891042"/>
    <n v="0.95579999999999998"/>
    <m/>
    <n v="13"/>
    <n v="0.38500000000000001"/>
    <n v="2.8999999999999998E-3"/>
  </r>
  <r>
    <x v="39"/>
    <s v="CalWIN"/>
    <x v="10"/>
    <x v="3"/>
    <n v="2016"/>
    <s v="2015/16"/>
    <n v="34501"/>
    <n v="52906"/>
    <n v="229096"/>
    <n v="0.96909999999999996"/>
    <m/>
    <n v="2"/>
    <n v="1"/>
    <n v="1.61E-2"/>
  </r>
  <r>
    <x v="40"/>
    <s v="C-IV"/>
    <x v="10"/>
    <x v="3"/>
    <n v="2016"/>
    <s v="2015/16"/>
    <n v="52970"/>
    <n v="120132"/>
    <n v="294534"/>
    <n v="0.98270000000000002"/>
    <m/>
    <n v="3"/>
    <n v="0"/>
    <n v="3.6499999999999998E-2"/>
  </r>
  <r>
    <x v="41"/>
    <s v="CalWIN"/>
    <x v="10"/>
    <x v="3"/>
    <n v="2016"/>
    <s v="2015/16"/>
    <n v="10132"/>
    <n v="18711"/>
    <n v="61690"/>
    <n v="0.96089999999999998"/>
    <m/>
    <n v="21"/>
    <n v="0.19"/>
    <n v="1.52E-2"/>
  </r>
  <r>
    <x v="42"/>
    <s v="CalWIN"/>
    <x v="10"/>
    <x v="3"/>
    <n v="2016"/>
    <s v="2015/16"/>
    <n v="16066"/>
    <n v="31425"/>
    <n v="156338"/>
    <n v="0.95879999999999999"/>
    <m/>
    <n v="21"/>
    <n v="0.19"/>
    <n v="1.52E-2"/>
  </r>
  <r>
    <x v="43"/>
    <s v="CalWIN"/>
    <x v="10"/>
    <x v="3"/>
    <n v="2016"/>
    <s v="2015/16"/>
    <n v="17766"/>
    <n v="37437"/>
    <n v="140175"/>
    <n v="0.9597"/>
    <m/>
    <n v="21"/>
    <n v="0.19"/>
    <n v="1.52E-2"/>
  </r>
  <r>
    <x v="44"/>
    <s v="CalWIN"/>
    <x v="10"/>
    <x v="3"/>
    <n v="2016"/>
    <s v="2015/16"/>
    <n v="54674"/>
    <n v="108498"/>
    <n v="447431"/>
    <n v="0.98799999999999999"/>
    <m/>
    <n v="4"/>
    <n v="0.25"/>
    <n v="7.3499999999999996E-2"/>
  </r>
  <r>
    <x v="45"/>
    <s v="CalWIN"/>
    <x v="10"/>
    <x v="3"/>
    <n v="2016"/>
    <s v="2015/16"/>
    <n v="14234"/>
    <n v="26332"/>
    <n v="79441"/>
    <n v="0.96260000000000001"/>
    <m/>
    <n v="21"/>
    <n v="0.19"/>
    <n v="1.52E-2"/>
  </r>
  <r>
    <x v="46"/>
    <s v="C-IV"/>
    <x v="10"/>
    <x v="3"/>
    <n v="2016"/>
    <s v="2015/16"/>
    <n v="12882"/>
    <n v="24741"/>
    <n v="65046"/>
    <n v="0.98029999999999995"/>
    <m/>
    <n v="21"/>
    <n v="0.19"/>
    <n v="1.52E-2"/>
  </r>
  <r>
    <x v="47"/>
    <s v="C-IV"/>
    <x v="10"/>
    <x v="3"/>
    <n v="2016"/>
    <s v="2015/16"/>
    <n v="165"/>
    <n v="296"/>
    <n v="805"/>
    <n v="1"/>
    <m/>
    <n v="21"/>
    <n v="0.19"/>
    <n v="1.52E-2"/>
  </r>
  <r>
    <x v="48"/>
    <s v="C-IV"/>
    <x v="10"/>
    <x v="3"/>
    <n v="2016"/>
    <s v="2015/16"/>
    <n v="3313"/>
    <n v="7079"/>
    <n v="17660"/>
    <n v="1"/>
    <m/>
    <n v="21"/>
    <n v="0.19"/>
    <n v="1.52E-2"/>
  </r>
  <r>
    <x v="49"/>
    <s v="CalWIN"/>
    <x v="10"/>
    <x v="3"/>
    <n v="2016"/>
    <s v="2015/16"/>
    <n v="23107"/>
    <n v="44056"/>
    <n v="122557"/>
    <n v="0.94940000000000002"/>
    <m/>
    <n v="2"/>
    <n v="0.5"/>
    <n v="3.5000000000000001E-3"/>
  </r>
  <r>
    <x v="50"/>
    <s v="CalWIN"/>
    <x v="10"/>
    <x v="3"/>
    <n v="2016"/>
    <s v="2015/16"/>
    <n v="19983"/>
    <n v="35769"/>
    <n v="126966"/>
    <n v="0.89649999999999996"/>
    <m/>
    <n v="21"/>
    <n v="0.19"/>
    <n v="1.52E-2"/>
  </r>
  <r>
    <x v="51"/>
    <s v="C-IV"/>
    <x v="10"/>
    <x v="3"/>
    <n v="2016"/>
    <s v="2015/16"/>
    <n v="42972"/>
    <n v="91041"/>
    <n v="236698"/>
    <n v="0.99390000000000001"/>
    <m/>
    <n v="2"/>
    <n v="0"/>
    <n v="1.7399999999999999E-2"/>
  </r>
  <r>
    <x v="52"/>
    <s v="C-IV"/>
    <x v="10"/>
    <x v="3"/>
    <n v="2016"/>
    <s v="2015/16"/>
    <n v="5734"/>
    <n v="13200"/>
    <n v="40987"/>
    <n v="0.97689999999999999"/>
    <m/>
    <n v="21"/>
    <n v="0.19"/>
    <n v="1.52E-2"/>
  </r>
  <r>
    <x v="53"/>
    <s v="C-IV"/>
    <x v="10"/>
    <x v="3"/>
    <n v="2016"/>
    <s v="2015/16"/>
    <n v="4721"/>
    <n v="10279"/>
    <n v="27166"/>
    <n v="0.97109999999999996"/>
    <m/>
    <n v="21"/>
    <n v="0.19"/>
    <n v="1.52E-2"/>
  </r>
  <r>
    <x v="54"/>
    <s v="C-IV"/>
    <x v="10"/>
    <x v="3"/>
    <n v="2016"/>
    <s v="2015/16"/>
    <n v="1050"/>
    <n v="1842"/>
    <n v="4935"/>
    <n v="0.95120000000000005"/>
    <m/>
    <n v="21"/>
    <n v="0.19"/>
    <n v="1.52E-2"/>
  </r>
  <r>
    <x v="55"/>
    <s v="CalWIN"/>
    <x v="10"/>
    <x v="3"/>
    <n v="2016"/>
    <s v="2015/16"/>
    <n v="53176"/>
    <n v="124646"/>
    <n v="252270"/>
    <n v="0.99139999999999995"/>
    <m/>
    <n v="3"/>
    <n v="0"/>
    <n v="0"/>
  </r>
  <r>
    <x v="56"/>
    <s v="C-IV"/>
    <x v="10"/>
    <x v="3"/>
    <n v="2016"/>
    <s v="2015/16"/>
    <n v="3187"/>
    <n v="5682"/>
    <n v="14508"/>
    <n v="0.98470000000000002"/>
    <m/>
    <n v="21"/>
    <n v="0.19"/>
    <n v="1.52E-2"/>
  </r>
  <r>
    <x v="57"/>
    <s v="CalWIN"/>
    <x v="10"/>
    <x v="3"/>
    <n v="2016"/>
    <s v="2015/16"/>
    <n v="38112"/>
    <n v="77115"/>
    <n v="235062"/>
    <n v="0.97989999999999999"/>
    <m/>
    <n v="2"/>
    <n v="0.5"/>
    <n v="7.3899999999999993E-2"/>
  </r>
  <r>
    <x v="58"/>
    <s v="CalWIN"/>
    <x v="10"/>
    <x v="3"/>
    <n v="2016"/>
    <s v="2015/16"/>
    <n v="10752"/>
    <n v="21263"/>
    <n v="58848"/>
    <n v="0.9677"/>
    <m/>
    <n v="21"/>
    <n v="0.19"/>
    <n v="1.52E-2"/>
  </r>
  <r>
    <x v="59"/>
    <s v="C-IV"/>
    <x v="10"/>
    <x v="3"/>
    <n v="2016"/>
    <s v="2015/16"/>
    <n v="6357"/>
    <n v="13754"/>
    <n v="31525"/>
    <n v="1"/>
    <m/>
    <n v="21"/>
    <n v="0.19"/>
    <n v="1.52E-2"/>
  </r>
  <r>
    <x v="0"/>
    <s v="n/a"/>
    <x v="11"/>
    <x v="3"/>
    <n v="2016"/>
    <s v="2015/16"/>
    <m/>
    <m/>
    <m/>
    <m/>
    <m/>
    <m/>
    <n v="0.254"/>
    <n v="5.3999999999999999E-2"/>
  </r>
  <r>
    <x v="1"/>
    <s v="n/a"/>
    <x v="11"/>
    <x v="3"/>
    <n v="2016"/>
    <s v="2015/16"/>
    <n v="2143114"/>
    <n v="4464072"/>
    <n v="13390504"/>
    <n v="0.97019999999999995"/>
    <m/>
    <n v="193"/>
    <n v="0.34699999999999998"/>
    <n v="4.9200000000000001E-2"/>
  </r>
  <r>
    <x v="2"/>
    <s v="CalWIN"/>
    <x v="11"/>
    <x v="3"/>
    <n v="2016"/>
    <s v="2015/16"/>
    <n v="61842"/>
    <n v="119862"/>
    <n v="443416"/>
    <n v="0.88539999999999996"/>
    <m/>
    <n v="7"/>
    <n v="0.28599999999999998"/>
    <n v="6.7500000000000004E-2"/>
  </r>
  <r>
    <x v="3"/>
    <s v="C-IV"/>
    <x v="11"/>
    <x v="3"/>
    <n v="2016"/>
    <s v="2015/16"/>
    <n v="98"/>
    <n v="160"/>
    <n v="354"/>
    <n v="1"/>
    <m/>
    <n v="32"/>
    <n v="0.219"/>
    <n v="4.7699999999999999E-2"/>
  </r>
  <r>
    <x v="4"/>
    <s v="C-IV"/>
    <x v="11"/>
    <x v="3"/>
    <n v="2016"/>
    <s v="2015/16"/>
    <n v="1774"/>
    <n v="3373"/>
    <n v="8184"/>
    <n v="0.9677"/>
    <m/>
    <n v="32"/>
    <n v="0.219"/>
    <n v="4.7699999999999999E-2"/>
  </r>
  <r>
    <x v="5"/>
    <s v="C-IV"/>
    <x v="11"/>
    <x v="3"/>
    <n v="2016"/>
    <s v="2015/16"/>
    <n v="16969"/>
    <n v="32303"/>
    <n v="83262"/>
    <n v="0.90280000000000005"/>
    <m/>
    <n v="32"/>
    <n v="0.219"/>
    <n v="4.7699999999999999E-2"/>
  </r>
  <r>
    <x v="6"/>
    <s v="C-IV"/>
    <x v="11"/>
    <x v="3"/>
    <n v="2016"/>
    <s v="2015/16"/>
    <n v="2830"/>
    <n v="5246"/>
    <n v="11968"/>
    <n v="0.97389999999999999"/>
    <m/>
    <n v="32"/>
    <n v="0.219"/>
    <n v="4.7699999999999999E-2"/>
  </r>
  <r>
    <x v="7"/>
    <s v="C-IV"/>
    <x v="11"/>
    <x v="3"/>
    <n v="2016"/>
    <s v="2015/16"/>
    <n v="599"/>
    <n v="1348"/>
    <n v="8797"/>
    <n v="1"/>
    <m/>
    <n v="32"/>
    <n v="0.219"/>
    <n v="4.7699999999999999E-2"/>
  </r>
  <r>
    <x v="8"/>
    <s v="CalWIN"/>
    <x v="11"/>
    <x v="3"/>
    <n v="2016"/>
    <s v="2015/16"/>
    <n v="35697"/>
    <n v="71547"/>
    <n v="275138"/>
    <n v="0.94489999999999996"/>
    <m/>
    <n v="4"/>
    <n v="0.5"/>
    <n v="4.5499999999999999E-2"/>
  </r>
  <r>
    <x v="9"/>
    <s v="C-IV"/>
    <x v="11"/>
    <x v="3"/>
    <n v="2016"/>
    <s v="2015/16"/>
    <n v="2600"/>
    <n v="5315"/>
    <n v="11809"/>
    <n v="0.98099999999999998"/>
    <m/>
    <n v="32"/>
    <n v="0.219"/>
    <n v="4.7699999999999999E-2"/>
  </r>
  <r>
    <x v="10"/>
    <s v="C-IV"/>
    <x v="11"/>
    <x v="3"/>
    <n v="2016"/>
    <s v="2015/16"/>
    <n v="7256"/>
    <n v="12992"/>
    <n v="38346"/>
    <n v="0.99729999999999996"/>
    <m/>
    <n v="32"/>
    <n v="0.219"/>
    <n v="4.7699999999999999E-2"/>
  </r>
  <r>
    <x v="11"/>
    <s v="CalWIN"/>
    <x v="11"/>
    <x v="3"/>
    <n v="2016"/>
    <s v="2015/16"/>
    <n v="98138"/>
    <n v="227443"/>
    <n v="488268"/>
    <n v="0.92959999999999998"/>
    <m/>
    <n v="10"/>
    <n v="0.4"/>
    <n v="3.4700000000000002E-2"/>
  </r>
  <r>
    <x v="12"/>
    <s v="C-IV"/>
    <x v="11"/>
    <x v="3"/>
    <n v="2016"/>
    <s v="2015/16"/>
    <n v="1507"/>
    <n v="3560"/>
    <n v="11938"/>
    <n v="1"/>
    <m/>
    <n v="32"/>
    <n v="0.219"/>
    <n v="4.7699999999999999E-2"/>
  </r>
  <r>
    <x v="13"/>
    <s v="C-IV"/>
    <x v="11"/>
    <x v="3"/>
    <n v="2016"/>
    <s v="2015/16"/>
    <n v="12473"/>
    <n v="21404"/>
    <n v="52571"/>
    <n v="0.99129999999999996"/>
    <m/>
    <n v="32"/>
    <n v="0.219"/>
    <n v="4.7699999999999999E-2"/>
  </r>
  <r>
    <x v="14"/>
    <s v="C-IV"/>
    <x v="11"/>
    <x v="3"/>
    <n v="2016"/>
    <s v="2015/16"/>
    <n v="17690"/>
    <n v="43941"/>
    <n v="92568"/>
    <n v="0.98019999999999996"/>
    <m/>
    <n v="32"/>
    <n v="0.219"/>
    <n v="4.7699999999999999E-2"/>
  </r>
  <r>
    <x v="15"/>
    <s v="C-IV"/>
    <x v="11"/>
    <x v="3"/>
    <n v="2016"/>
    <s v="2015/16"/>
    <n v="1090"/>
    <n v="2116"/>
    <n v="5576"/>
    <n v="1"/>
    <m/>
    <n v="32"/>
    <n v="0.219"/>
    <n v="4.7699999999999999E-2"/>
  </r>
  <r>
    <x v="16"/>
    <s v="C-IV"/>
    <x v="11"/>
    <x v="3"/>
    <n v="2016"/>
    <s v="2015/16"/>
    <n v="69881"/>
    <n v="162931"/>
    <n v="394571"/>
    <n v="0.99690000000000001"/>
    <m/>
    <n v="8"/>
    <n v="0.375"/>
    <n v="0"/>
  </r>
  <r>
    <x v="17"/>
    <s v="C-IV"/>
    <x v="11"/>
    <x v="3"/>
    <n v="2016"/>
    <s v="2015/16"/>
    <n v="10832"/>
    <n v="24883"/>
    <n v="56141"/>
    <n v="0.99629999999999996"/>
    <m/>
    <n v="32"/>
    <n v="0.219"/>
    <n v="4.7699999999999999E-2"/>
  </r>
  <r>
    <x v="18"/>
    <s v="C-IV"/>
    <x v="11"/>
    <x v="3"/>
    <n v="2016"/>
    <s v="2015/16"/>
    <n v="6603"/>
    <n v="12620"/>
    <n v="30837"/>
    <n v="0.96579999999999999"/>
    <m/>
    <n v="32"/>
    <n v="0.219"/>
    <n v="4.7699999999999999E-2"/>
  </r>
  <r>
    <x v="19"/>
    <s v="C-IV"/>
    <x v="11"/>
    <x v="3"/>
    <n v="2016"/>
    <s v="2015/16"/>
    <n v="1550"/>
    <n v="3163"/>
    <n v="7823"/>
    <n v="0.82669999999999999"/>
    <m/>
    <n v="32"/>
    <n v="0.219"/>
    <n v="4.7699999999999999E-2"/>
  </r>
  <r>
    <x v="20"/>
    <s v="LRS"/>
    <x v="11"/>
    <x v="3"/>
    <n v="2016"/>
    <s v="2015/16"/>
    <n v="581822"/>
    <n v="1162749"/>
    <n v="4043470"/>
    <n v="0.96189999999999998"/>
    <m/>
    <n v="33"/>
    <n v="0.57599999999999996"/>
    <n v="2.4500000000000001E-2"/>
  </r>
  <r>
    <x v="21"/>
    <s v="C-IV"/>
    <x v="11"/>
    <x v="3"/>
    <n v="2016"/>
    <s v="2015/16"/>
    <n v="12273"/>
    <n v="29988"/>
    <n v="69648"/>
    <n v="0.99809999999999999"/>
    <m/>
    <n v="32"/>
    <n v="0.219"/>
    <n v="4.7699999999999999E-2"/>
  </r>
  <r>
    <x v="22"/>
    <s v="C-IV"/>
    <x v="11"/>
    <x v="3"/>
    <n v="2016"/>
    <s v="2015/16"/>
    <n v="6410"/>
    <n v="10552"/>
    <n v="44112"/>
    <n v="0.98599999999999999"/>
    <m/>
    <n v="32"/>
    <n v="0.219"/>
    <n v="4.7699999999999999E-2"/>
  </r>
  <r>
    <x v="23"/>
    <s v="C-IV"/>
    <x v="11"/>
    <x v="3"/>
    <n v="2016"/>
    <s v="2015/16"/>
    <n v="1113"/>
    <n v="2089"/>
    <n v="4845"/>
    <n v="0.96079999999999999"/>
    <m/>
    <n v="32"/>
    <n v="0.219"/>
    <n v="4.7699999999999999E-2"/>
  </r>
  <r>
    <x v="24"/>
    <s v="C-IV"/>
    <x v="11"/>
    <x v="3"/>
    <n v="2016"/>
    <s v="2015/16"/>
    <n v="7044"/>
    <n v="13249"/>
    <n v="40783"/>
    <n v="0.99419999999999997"/>
    <m/>
    <n v="32"/>
    <n v="0.219"/>
    <n v="4.7699999999999999E-2"/>
  </r>
  <r>
    <x v="25"/>
    <s v="C-IV"/>
    <x v="11"/>
    <x v="3"/>
    <n v="2016"/>
    <s v="2015/16"/>
    <n v="25053"/>
    <n v="57942"/>
    <n v="138616"/>
    <n v="0.99680000000000002"/>
    <m/>
    <n v="1"/>
    <n v="0"/>
    <n v="8.9999999999999993E-3"/>
  </r>
  <r>
    <x v="26"/>
    <s v="C-IV"/>
    <x v="11"/>
    <x v="3"/>
    <n v="2016"/>
    <s v="2015/16"/>
    <n v="473"/>
    <n v="1026"/>
    <n v="3122"/>
    <n v="1"/>
    <m/>
    <n v="32"/>
    <n v="0.219"/>
    <n v="4.7699999999999999E-2"/>
  </r>
  <r>
    <x v="27"/>
    <s v="C-IV"/>
    <x v="11"/>
    <x v="3"/>
    <n v="2016"/>
    <s v="2015/16"/>
    <n v="458"/>
    <n v="825"/>
    <n v="3670"/>
    <n v="0.97560000000000002"/>
    <m/>
    <n v="32"/>
    <n v="0.219"/>
    <n v="4.7699999999999999E-2"/>
  </r>
  <r>
    <x v="28"/>
    <s v="C-IV"/>
    <x v="11"/>
    <x v="3"/>
    <n v="2016"/>
    <s v="2015/16"/>
    <n v="23559"/>
    <n v="52629"/>
    <n v="176617"/>
    <n v="1"/>
    <m/>
    <n v="2"/>
    <n v="0"/>
    <n v="6.8900000000000003E-2"/>
  </r>
  <r>
    <x v="29"/>
    <s v="C-IV"/>
    <x v="11"/>
    <x v="3"/>
    <n v="2016"/>
    <s v="2015/16"/>
    <n v="3627"/>
    <n v="7528"/>
    <n v="32058"/>
    <n v="0.98440000000000005"/>
    <m/>
    <n v="32"/>
    <n v="0.219"/>
    <n v="4.7699999999999999E-2"/>
  </r>
  <r>
    <x v="30"/>
    <s v="C-IV"/>
    <x v="11"/>
    <x v="3"/>
    <n v="2016"/>
    <s v="2015/16"/>
    <n v="4278"/>
    <n v="7674"/>
    <n v="24975"/>
    <n v="1"/>
    <m/>
    <n v="32"/>
    <n v="0.219"/>
    <n v="4.7699999999999999E-2"/>
  </r>
  <r>
    <x v="31"/>
    <s v="CalWIN"/>
    <x v="11"/>
    <x v="3"/>
    <n v="2016"/>
    <s v="2015/16"/>
    <n v="124613"/>
    <n v="259391"/>
    <n v="906253"/>
    <n v="0.98729999999999996"/>
    <m/>
    <n v="14"/>
    <n v="0.42899999999999999"/>
    <n v="2.1999999999999999E-2"/>
  </r>
  <r>
    <x v="32"/>
    <s v="CalWIN"/>
    <x v="11"/>
    <x v="3"/>
    <n v="2016"/>
    <s v="2015/16"/>
    <n v="9416"/>
    <n v="18108"/>
    <n v="64907"/>
    <n v="0.94599999999999995"/>
    <m/>
    <n v="32"/>
    <n v="0.219"/>
    <n v="4.7699999999999999E-2"/>
  </r>
  <r>
    <x v="33"/>
    <s v="C-IV"/>
    <x v="11"/>
    <x v="3"/>
    <n v="2016"/>
    <s v="2015/16"/>
    <n v="1142"/>
    <n v="2134"/>
    <n v="5988"/>
    <n v="1"/>
    <m/>
    <n v="32"/>
    <n v="0.219"/>
    <n v="4.7699999999999999E-2"/>
  </r>
  <r>
    <x v="34"/>
    <s v="C-IV"/>
    <x v="11"/>
    <x v="3"/>
    <n v="2016"/>
    <s v="2015/16"/>
    <n v="131488"/>
    <n v="296686"/>
    <n v="816430"/>
    <n v="0.99339999999999995"/>
    <m/>
    <n v="15"/>
    <n v="0.33300000000000002"/>
    <n v="4.3700000000000003E-2"/>
  </r>
  <r>
    <x v="35"/>
    <s v="CalWIN"/>
    <x v="11"/>
    <x v="3"/>
    <n v="2016"/>
    <s v="2015/16"/>
    <n v="104929"/>
    <n v="219638"/>
    <n v="555392"/>
    <n v="0.98509999999999998"/>
    <m/>
    <n v="12"/>
    <n v="0.33300000000000002"/>
    <n v="4.48E-2"/>
  </r>
  <r>
    <x v="36"/>
    <s v="C-IV"/>
    <x v="11"/>
    <x v="3"/>
    <n v="2016"/>
    <s v="2015/16"/>
    <n v="2662"/>
    <n v="5937"/>
    <n v="18244"/>
    <n v="1"/>
    <m/>
    <n v="32"/>
    <n v="0.219"/>
    <n v="4.7699999999999999E-2"/>
  </r>
  <r>
    <x v="37"/>
    <s v="C-IV"/>
    <x v="11"/>
    <x v="3"/>
    <n v="2016"/>
    <s v="2015/16"/>
    <n v="181399"/>
    <n v="399982"/>
    <n v="860549"/>
    <n v="0.99960000000000004"/>
    <m/>
    <n v="11"/>
    <n v="0.27300000000000002"/>
    <n v="1.7299999999999999E-2"/>
  </r>
  <r>
    <x v="38"/>
    <s v="CalWIN"/>
    <x v="11"/>
    <x v="3"/>
    <n v="2016"/>
    <s v="2015/16"/>
    <n v="144640"/>
    <n v="294157"/>
    <n v="898862"/>
    <n v="0.95889999999999997"/>
    <m/>
    <n v="17"/>
    <n v="0.35299999999999998"/>
    <n v="8.5000000000000006E-3"/>
  </r>
  <r>
    <x v="39"/>
    <s v="CalWIN"/>
    <x v="11"/>
    <x v="3"/>
    <n v="2016"/>
    <s v="2015/16"/>
    <n v="34834"/>
    <n v="53245"/>
    <n v="229952"/>
    <n v="0.96850000000000003"/>
    <m/>
    <n v="3"/>
    <n v="0.66700000000000004"/>
    <n v="2.6499999999999999E-2"/>
  </r>
  <r>
    <x v="40"/>
    <s v="C-IV"/>
    <x v="11"/>
    <x v="3"/>
    <n v="2016"/>
    <s v="2015/16"/>
    <n v="52961"/>
    <n v="119961"/>
    <n v="295530"/>
    <n v="0.99199999999999999"/>
    <m/>
    <n v="5"/>
    <n v="0.2"/>
    <n v="2.7099999999999999E-2"/>
  </r>
  <r>
    <x v="41"/>
    <s v="CalWIN"/>
    <x v="11"/>
    <x v="3"/>
    <n v="2016"/>
    <s v="2015/16"/>
    <n v="10151"/>
    <n v="18733"/>
    <n v="62054"/>
    <n v="0.96120000000000005"/>
    <m/>
    <n v="32"/>
    <n v="0.219"/>
    <n v="4.7699999999999999E-2"/>
  </r>
  <r>
    <x v="42"/>
    <s v="CalWIN"/>
    <x v="11"/>
    <x v="3"/>
    <n v="2016"/>
    <s v="2015/16"/>
    <n v="16090"/>
    <n v="31384"/>
    <n v="157494"/>
    <n v="0.97529999999999994"/>
    <m/>
    <n v="32"/>
    <n v="0.219"/>
    <n v="4.7699999999999999E-2"/>
  </r>
  <r>
    <x v="43"/>
    <s v="CalWIN"/>
    <x v="11"/>
    <x v="3"/>
    <n v="2016"/>
    <s v="2015/16"/>
    <n v="18567"/>
    <n v="38937"/>
    <n v="141666"/>
    <n v="0.92379999999999995"/>
    <m/>
    <n v="32"/>
    <n v="0.219"/>
    <n v="4.7699999999999999E-2"/>
  </r>
  <r>
    <x v="44"/>
    <s v="CalWIN"/>
    <x v="11"/>
    <x v="3"/>
    <n v="2016"/>
    <s v="2015/16"/>
    <n v="54533"/>
    <n v="107724"/>
    <n v="450479"/>
    <n v="0.98180000000000001"/>
    <m/>
    <n v="6"/>
    <n v="0.16700000000000001"/>
    <n v="4.5999999999999999E-2"/>
  </r>
  <r>
    <x v="45"/>
    <s v="CalWIN"/>
    <x v="11"/>
    <x v="3"/>
    <n v="2016"/>
    <s v="2015/16"/>
    <n v="14504"/>
    <n v="26813"/>
    <n v="80266"/>
    <n v="0.95679999999999998"/>
    <m/>
    <n v="32"/>
    <n v="0.219"/>
    <n v="4.7699999999999999E-2"/>
  </r>
  <r>
    <x v="46"/>
    <s v="C-IV"/>
    <x v="11"/>
    <x v="3"/>
    <n v="2016"/>
    <s v="2015/16"/>
    <n v="12936"/>
    <n v="24800"/>
    <n v="65421"/>
    <n v="0.96309999999999996"/>
    <m/>
    <n v="32"/>
    <n v="0.219"/>
    <n v="4.7699999999999999E-2"/>
  </r>
  <r>
    <x v="47"/>
    <s v="C-IV"/>
    <x v="11"/>
    <x v="3"/>
    <n v="2016"/>
    <s v="2015/16"/>
    <n v="159"/>
    <n v="293"/>
    <n v="812"/>
    <n v="1"/>
    <m/>
    <n v="32"/>
    <n v="0.219"/>
    <n v="4.7699999999999999E-2"/>
  </r>
  <r>
    <x v="48"/>
    <s v="C-IV"/>
    <x v="11"/>
    <x v="3"/>
    <n v="2016"/>
    <s v="2015/16"/>
    <n v="3334"/>
    <n v="7132"/>
    <n v="17803"/>
    <n v="0.99280000000000002"/>
    <m/>
    <n v="32"/>
    <n v="0.219"/>
    <n v="4.7699999999999999E-2"/>
  </r>
  <r>
    <x v="49"/>
    <s v="CalWIN"/>
    <x v="11"/>
    <x v="3"/>
    <n v="2016"/>
    <s v="2015/16"/>
    <n v="23082"/>
    <n v="43923"/>
    <n v="123689"/>
    <n v="0.95740000000000003"/>
    <m/>
    <n v="3"/>
    <n v="0.33300000000000002"/>
    <n v="2.3400000000000001E-2"/>
  </r>
  <r>
    <x v="50"/>
    <s v="CalWIN"/>
    <x v="11"/>
    <x v="3"/>
    <n v="2016"/>
    <s v="2015/16"/>
    <n v="19861"/>
    <n v="35526"/>
    <n v="127718"/>
    <n v="0.89570000000000005"/>
    <m/>
    <n v="32"/>
    <n v="0.219"/>
    <n v="4.7699999999999999E-2"/>
  </r>
  <r>
    <x v="51"/>
    <s v="C-IV"/>
    <x v="11"/>
    <x v="3"/>
    <n v="2016"/>
    <s v="2015/16"/>
    <n v="42956"/>
    <n v="90856"/>
    <n v="237115"/>
    <n v="0.99450000000000005"/>
    <m/>
    <n v="2"/>
    <n v="0"/>
    <n v="1.06E-2"/>
  </r>
  <r>
    <x v="52"/>
    <s v="C-IV"/>
    <x v="11"/>
    <x v="3"/>
    <n v="2016"/>
    <s v="2015/16"/>
    <n v="5772"/>
    <n v="13288"/>
    <n v="41170"/>
    <n v="0.98670000000000002"/>
    <m/>
    <n v="32"/>
    <n v="0.219"/>
    <n v="4.7699999999999999E-2"/>
  </r>
  <r>
    <x v="53"/>
    <s v="C-IV"/>
    <x v="11"/>
    <x v="3"/>
    <n v="2016"/>
    <s v="2015/16"/>
    <n v="4706"/>
    <n v="10236"/>
    <n v="27240"/>
    <n v="1"/>
    <m/>
    <n v="32"/>
    <n v="0.219"/>
    <n v="4.7699999999999999E-2"/>
  </r>
  <r>
    <x v="54"/>
    <s v="C-IV"/>
    <x v="11"/>
    <x v="3"/>
    <n v="2016"/>
    <s v="2015/16"/>
    <n v="1047"/>
    <n v="1839"/>
    <n v="4932"/>
    <n v="1"/>
    <m/>
    <n v="32"/>
    <n v="0.219"/>
    <n v="4.7699999999999999E-2"/>
  </r>
  <r>
    <x v="55"/>
    <s v="CalWIN"/>
    <x v="11"/>
    <x v="3"/>
    <n v="2016"/>
    <s v="2015/16"/>
    <n v="53333"/>
    <n v="125125"/>
    <n v="253930"/>
    <n v="0.97589999999999999"/>
    <m/>
    <n v="5"/>
    <n v="0"/>
    <n v="1.4500000000000001E-2"/>
  </r>
  <r>
    <x v="56"/>
    <s v="C-IV"/>
    <x v="11"/>
    <x v="3"/>
    <n v="2016"/>
    <s v="2015/16"/>
    <n v="3210"/>
    <n v="5678"/>
    <n v="14554"/>
    <n v="0.97960000000000003"/>
    <m/>
    <n v="32"/>
    <n v="0.219"/>
    <n v="4.7699999999999999E-2"/>
  </r>
  <r>
    <x v="57"/>
    <s v="CalWIN"/>
    <x v="11"/>
    <x v="3"/>
    <n v="2016"/>
    <s v="2015/16"/>
    <n v="38110"/>
    <n v="77053"/>
    <n v="237655"/>
    <n v="0.98089999999999999"/>
    <m/>
    <n v="3"/>
    <n v="0.33300000000000002"/>
    <n v="5.4699999999999999E-2"/>
  </r>
  <r>
    <x v="58"/>
    <s v="CalWIN"/>
    <x v="11"/>
    <x v="3"/>
    <n v="2016"/>
    <s v="2015/16"/>
    <n v="10796"/>
    <n v="21378"/>
    <n v="59112"/>
    <n v="0.94599999999999995"/>
    <m/>
    <n v="32"/>
    <n v="0.219"/>
    <n v="4.7699999999999999E-2"/>
  </r>
  <r>
    <x v="59"/>
    <s v="C-IV"/>
    <x v="11"/>
    <x v="3"/>
    <n v="2016"/>
    <s v="2015/16"/>
    <n v="6344"/>
    <n v="13657"/>
    <n v="31804"/>
    <n v="1"/>
    <m/>
    <n v="32"/>
    <n v="0.219"/>
    <n v="4.7699999999999999E-2"/>
  </r>
  <r>
    <x v="0"/>
    <s v="n/a"/>
    <x v="0"/>
    <x v="4"/>
    <n v="2016"/>
    <s v="2015/16"/>
    <m/>
    <m/>
    <m/>
    <m/>
    <m/>
    <m/>
    <n v="0.254"/>
    <n v="5.3999999999999999E-2"/>
  </r>
  <r>
    <x v="1"/>
    <s v="n/a"/>
    <x v="0"/>
    <x v="4"/>
    <n v="2016"/>
    <s v="2015/16"/>
    <n v="2128592"/>
    <n v="4431693"/>
    <n v="13572223"/>
    <n v="0.97470000000000001"/>
    <m/>
    <n v="256"/>
    <n v="0.35499999999999998"/>
    <n v="5.0999999999999997E-2"/>
  </r>
  <r>
    <x v="2"/>
    <s v="CalWIN"/>
    <x v="0"/>
    <x v="4"/>
    <n v="2016"/>
    <s v="2015/16"/>
    <n v="61221"/>
    <n v="118228"/>
    <n v="445079"/>
    <n v="0.92110000000000003"/>
    <m/>
    <n v="9"/>
    <n v="0.44400000000000001"/>
    <n v="5.0999999999999997E-2"/>
  </r>
  <r>
    <x v="3"/>
    <s v="C-IV"/>
    <x v="0"/>
    <x v="4"/>
    <n v="2016"/>
    <s v="2015/16"/>
    <n v="99"/>
    <n v="158"/>
    <n v="358"/>
    <n v="1"/>
    <m/>
    <n v="43"/>
    <n v="0.20899999999999999"/>
    <n v="4.3299999999999998E-2"/>
  </r>
  <r>
    <x v="4"/>
    <s v="C-IV"/>
    <x v="0"/>
    <x v="4"/>
    <n v="2016"/>
    <s v="2015/16"/>
    <n v="1782"/>
    <n v="3384"/>
    <n v="8320"/>
    <n v="0.95830000000000004"/>
    <m/>
    <n v="43"/>
    <n v="0.20899999999999999"/>
    <n v="4.3299999999999998E-2"/>
  </r>
  <r>
    <x v="5"/>
    <s v="C-IV"/>
    <x v="0"/>
    <x v="4"/>
    <n v="2016"/>
    <s v="2015/16"/>
    <n v="16890"/>
    <n v="32167"/>
    <n v="84393"/>
    <n v="0.91279999999999994"/>
    <m/>
    <n v="43"/>
    <n v="0.20899999999999999"/>
    <n v="4.3299999999999998E-2"/>
  </r>
  <r>
    <x v="6"/>
    <s v="C-IV"/>
    <x v="0"/>
    <x v="4"/>
    <n v="2016"/>
    <s v="2015/16"/>
    <n v="2822"/>
    <n v="5246"/>
    <n v="12218"/>
    <n v="0.99119999999999997"/>
    <m/>
    <n v="43"/>
    <n v="0.20899999999999999"/>
    <n v="4.3299999999999998E-2"/>
  </r>
  <r>
    <x v="7"/>
    <s v="C-IV"/>
    <x v="0"/>
    <x v="4"/>
    <n v="2016"/>
    <s v="2015/16"/>
    <n v="590"/>
    <n v="1325"/>
    <n v="8969"/>
    <n v="0.9143"/>
    <m/>
    <n v="43"/>
    <n v="0.20899999999999999"/>
    <n v="4.3299999999999998E-2"/>
  </r>
  <r>
    <x v="8"/>
    <s v="CalWIN"/>
    <x v="0"/>
    <x v="4"/>
    <n v="2016"/>
    <s v="2015/16"/>
    <n v="35187"/>
    <n v="70493"/>
    <n v="277249"/>
    <n v="0.95799999999999996"/>
    <m/>
    <n v="5"/>
    <n v="0.4"/>
    <n v="3.8399999999999997E-2"/>
  </r>
  <r>
    <x v="9"/>
    <s v="C-IV"/>
    <x v="0"/>
    <x v="4"/>
    <n v="2016"/>
    <s v="2015/16"/>
    <n v="2623"/>
    <n v="5361"/>
    <n v="11977"/>
    <n v="0.9909"/>
    <m/>
    <n v="43"/>
    <n v="0.20899999999999999"/>
    <n v="4.3299999999999998E-2"/>
  </r>
  <r>
    <x v="10"/>
    <s v="C-IV"/>
    <x v="0"/>
    <x v="4"/>
    <n v="2016"/>
    <s v="2015/16"/>
    <n v="7223"/>
    <n v="12975"/>
    <n v="39132"/>
    <n v="1"/>
    <m/>
    <n v="43"/>
    <n v="0.20899999999999999"/>
    <n v="4.3299999999999998E-2"/>
  </r>
  <r>
    <x v="11"/>
    <s v="CalWIN"/>
    <x v="0"/>
    <x v="4"/>
    <n v="2016"/>
    <s v="2015/16"/>
    <n v="97797"/>
    <n v="226870"/>
    <n v="491192"/>
    <n v="0.95909999999999995"/>
    <m/>
    <n v="14"/>
    <n v="0.28599999999999998"/>
    <n v="2.8500000000000001E-2"/>
  </r>
  <r>
    <x v="12"/>
    <s v="C-IV"/>
    <x v="0"/>
    <x v="4"/>
    <n v="2016"/>
    <s v="2015/16"/>
    <n v="1528"/>
    <n v="3581"/>
    <n v="12213"/>
    <n v="0.98850000000000005"/>
    <m/>
    <n v="43"/>
    <n v="0.20899999999999999"/>
    <n v="4.3299999999999998E-2"/>
  </r>
  <r>
    <x v="13"/>
    <s v="C-IV"/>
    <x v="0"/>
    <x v="4"/>
    <n v="2016"/>
    <s v="2015/16"/>
    <n v="12438"/>
    <n v="21226"/>
    <n v="53649"/>
    <n v="0.99639999999999995"/>
    <m/>
    <n v="43"/>
    <n v="0.20899999999999999"/>
    <n v="4.3299999999999998E-2"/>
  </r>
  <r>
    <x v="14"/>
    <s v="C-IV"/>
    <x v="0"/>
    <x v="4"/>
    <n v="2016"/>
    <s v="2015/16"/>
    <n v="17551"/>
    <n v="43457"/>
    <n v="94006"/>
    <n v="0.97909999999999997"/>
    <m/>
    <n v="43"/>
    <n v="0.20899999999999999"/>
    <n v="4.3299999999999998E-2"/>
  </r>
  <r>
    <x v="15"/>
    <s v="C-IV"/>
    <x v="0"/>
    <x v="4"/>
    <n v="2016"/>
    <s v="2015/16"/>
    <n v="1083"/>
    <n v="2104"/>
    <n v="5613"/>
    <n v="1"/>
    <m/>
    <n v="43"/>
    <n v="0.20899999999999999"/>
    <n v="4.3299999999999998E-2"/>
  </r>
  <r>
    <x v="16"/>
    <s v="C-IV"/>
    <x v="0"/>
    <x v="4"/>
    <n v="2016"/>
    <s v="2015/16"/>
    <n v="70072"/>
    <n v="163371"/>
    <n v="399772"/>
    <n v="0.99460000000000004"/>
    <m/>
    <n v="9"/>
    <n v="0.33300000000000002"/>
    <n v="0"/>
  </r>
  <r>
    <x v="17"/>
    <s v="C-IV"/>
    <x v="0"/>
    <x v="4"/>
    <n v="2016"/>
    <s v="2015/16"/>
    <n v="10950"/>
    <n v="25133"/>
    <n v="57027"/>
    <n v="0.99690000000000001"/>
    <m/>
    <n v="43"/>
    <n v="0.20899999999999999"/>
    <n v="4.3299999999999998E-2"/>
  </r>
  <r>
    <x v="18"/>
    <s v="C-IV"/>
    <x v="0"/>
    <x v="4"/>
    <n v="2016"/>
    <s v="2015/16"/>
    <n v="6604"/>
    <n v="12618"/>
    <n v="31363"/>
    <n v="0.97099999999999997"/>
    <m/>
    <n v="43"/>
    <n v="0.20899999999999999"/>
    <n v="4.3299999999999998E-2"/>
  </r>
  <r>
    <x v="19"/>
    <s v="C-IV"/>
    <x v="0"/>
    <x v="4"/>
    <n v="2016"/>
    <s v="2015/16"/>
    <n v="1538"/>
    <n v="3164"/>
    <n v="7834"/>
    <n v="0.83099999999999996"/>
    <m/>
    <n v="43"/>
    <n v="0.20899999999999999"/>
    <n v="4.3299999999999998E-2"/>
  </r>
  <r>
    <x v="20"/>
    <s v="LRS"/>
    <x v="0"/>
    <x v="4"/>
    <n v="2016"/>
    <s v="2015/16"/>
    <n v="574799"/>
    <n v="1148302"/>
    <n v="4125534"/>
    <n v="0.96819999999999995"/>
    <m/>
    <n v="42"/>
    <n v="0.64300000000000002"/>
    <n v="4.1099999999999998E-2"/>
  </r>
  <r>
    <x v="21"/>
    <s v="C-IV"/>
    <x v="0"/>
    <x v="4"/>
    <n v="2016"/>
    <s v="2015/16"/>
    <n v="12348"/>
    <n v="30164"/>
    <n v="70455"/>
    <n v="0.99790000000000001"/>
    <m/>
    <n v="43"/>
    <n v="0.20899999999999999"/>
    <n v="4.3299999999999998E-2"/>
  </r>
  <r>
    <x v="22"/>
    <s v="C-IV"/>
    <x v="0"/>
    <x v="4"/>
    <n v="2016"/>
    <s v="2015/16"/>
    <n v="6309"/>
    <n v="10420"/>
    <n v="44996"/>
    <n v="0.99260000000000004"/>
    <m/>
    <n v="43"/>
    <n v="0.20899999999999999"/>
    <n v="4.3299999999999998E-2"/>
  </r>
  <r>
    <x v="23"/>
    <s v="C-IV"/>
    <x v="0"/>
    <x v="4"/>
    <n v="2016"/>
    <s v="2015/16"/>
    <n v="1127"/>
    <n v="2098"/>
    <n v="4879"/>
    <n v="0.97919999999999996"/>
    <m/>
    <n v="43"/>
    <n v="0.20899999999999999"/>
    <n v="4.3299999999999998E-2"/>
  </r>
  <r>
    <x v="24"/>
    <s v="C-IV"/>
    <x v="0"/>
    <x v="4"/>
    <n v="2016"/>
    <s v="2015/16"/>
    <n v="6949"/>
    <n v="13099"/>
    <n v="41540"/>
    <n v="0.99729999999999996"/>
    <m/>
    <n v="43"/>
    <n v="0.20899999999999999"/>
    <n v="4.3299999999999998E-2"/>
  </r>
  <r>
    <x v="25"/>
    <s v="C-IV"/>
    <x v="0"/>
    <x v="4"/>
    <n v="2016"/>
    <s v="2015/16"/>
    <n v="25089"/>
    <n v="58122"/>
    <n v="139988"/>
    <n v="0.99550000000000005"/>
    <m/>
    <n v="2"/>
    <n v="0"/>
    <n v="1.9900000000000001E-2"/>
  </r>
  <r>
    <x v="26"/>
    <s v="C-IV"/>
    <x v="0"/>
    <x v="4"/>
    <n v="2016"/>
    <s v="2015/16"/>
    <n v="492"/>
    <n v="1061"/>
    <n v="3127"/>
    <n v="0.94589999999999996"/>
    <m/>
    <n v="43"/>
    <n v="0.20899999999999999"/>
    <n v="4.3299999999999998E-2"/>
  </r>
  <r>
    <x v="27"/>
    <s v="C-IV"/>
    <x v="0"/>
    <x v="4"/>
    <n v="2016"/>
    <s v="2015/16"/>
    <n v="448"/>
    <n v="797"/>
    <n v="3750"/>
    <n v="1"/>
    <m/>
    <n v="43"/>
    <n v="0.20899999999999999"/>
    <n v="4.3299999999999998E-2"/>
  </r>
  <r>
    <x v="28"/>
    <s v="C-IV"/>
    <x v="0"/>
    <x v="4"/>
    <n v="2016"/>
    <s v="2015/16"/>
    <n v="24305"/>
    <n v="54487"/>
    <n v="179438"/>
    <n v="0.99829999999999997"/>
    <m/>
    <n v="3"/>
    <n v="0"/>
    <n v="5.2699999999999997E-2"/>
  </r>
  <r>
    <x v="29"/>
    <s v="C-IV"/>
    <x v="0"/>
    <x v="4"/>
    <n v="2016"/>
    <s v="2015/16"/>
    <n v="3633"/>
    <n v="7533"/>
    <n v="32744"/>
    <n v="0.97040000000000004"/>
    <m/>
    <n v="43"/>
    <n v="0.20899999999999999"/>
    <n v="4.3299999999999998E-2"/>
  </r>
  <r>
    <x v="30"/>
    <s v="C-IV"/>
    <x v="0"/>
    <x v="4"/>
    <n v="2016"/>
    <s v="2015/16"/>
    <n v="4308"/>
    <n v="7694"/>
    <n v="25667"/>
    <n v="1"/>
    <m/>
    <n v="43"/>
    <n v="0.20899999999999999"/>
    <n v="4.3299999999999998E-2"/>
  </r>
  <r>
    <x v="31"/>
    <s v="CalWIN"/>
    <x v="0"/>
    <x v="4"/>
    <n v="2016"/>
    <s v="2015/16"/>
    <n v="124047"/>
    <n v="257551"/>
    <n v="911108"/>
    <n v="0.97929999999999995"/>
    <m/>
    <n v="18"/>
    <n v="0.44400000000000001"/>
    <n v="2.3599999999999999E-2"/>
  </r>
  <r>
    <x v="32"/>
    <s v="CalWIN"/>
    <x v="0"/>
    <x v="4"/>
    <n v="2016"/>
    <s v="2015/16"/>
    <n v="9365"/>
    <n v="17969"/>
    <n v="65551"/>
    <n v="0.98099999999999998"/>
    <m/>
    <n v="43"/>
    <n v="0.20899999999999999"/>
    <n v="4.3299999999999998E-2"/>
  </r>
  <r>
    <x v="33"/>
    <s v="C-IV"/>
    <x v="0"/>
    <x v="4"/>
    <n v="2016"/>
    <s v="2015/16"/>
    <n v="1186"/>
    <n v="2208"/>
    <n v="6146"/>
    <n v="1"/>
    <m/>
    <n v="43"/>
    <n v="0.20899999999999999"/>
    <n v="4.3299999999999998E-2"/>
  </r>
  <r>
    <x v="34"/>
    <s v="C-IV"/>
    <x v="0"/>
    <x v="4"/>
    <n v="2016"/>
    <s v="2015/16"/>
    <n v="130276"/>
    <n v="293265"/>
    <n v="829501"/>
    <n v="0.99670000000000003"/>
    <m/>
    <n v="19"/>
    <n v="0.26300000000000001"/>
    <n v="3.9800000000000002E-2"/>
  </r>
  <r>
    <x v="35"/>
    <s v="CalWIN"/>
    <x v="0"/>
    <x v="4"/>
    <n v="2016"/>
    <s v="2015/16"/>
    <n v="104430"/>
    <n v="218604"/>
    <n v="558490"/>
    <n v="0.99170000000000003"/>
    <m/>
    <n v="16"/>
    <n v="0.438"/>
    <n v="3.8399999999999997E-2"/>
  </r>
  <r>
    <x v="36"/>
    <s v="C-IV"/>
    <x v="0"/>
    <x v="4"/>
    <n v="2016"/>
    <s v="2015/16"/>
    <n v="2679"/>
    <n v="5967"/>
    <n v="18556"/>
    <n v="1"/>
    <m/>
    <n v="43"/>
    <n v="0.20899999999999999"/>
    <n v="4.3299999999999998E-2"/>
  </r>
  <r>
    <x v="37"/>
    <s v="C-IV"/>
    <x v="0"/>
    <x v="4"/>
    <n v="2016"/>
    <s v="2015/16"/>
    <n v="180293"/>
    <n v="396730"/>
    <n v="874448"/>
    <n v="0.99929999999999997"/>
    <m/>
    <n v="16"/>
    <n v="0.188"/>
    <n v="1.2999999999999999E-2"/>
  </r>
  <r>
    <x v="38"/>
    <s v="CalWIN"/>
    <x v="0"/>
    <x v="4"/>
    <n v="2016"/>
    <s v="2015/16"/>
    <n v="143026"/>
    <n v="291088"/>
    <n v="909054"/>
    <n v="0.96109999999999995"/>
    <m/>
    <n v="23"/>
    <n v="0.435"/>
    <n v="2.23E-2"/>
  </r>
  <r>
    <x v="39"/>
    <s v="CalWIN"/>
    <x v="0"/>
    <x v="4"/>
    <n v="2016"/>
    <s v="2015/16"/>
    <n v="34521"/>
    <n v="52672"/>
    <n v="230217"/>
    <n v="0.97299999999999998"/>
    <m/>
    <n v="4"/>
    <n v="0.75"/>
    <n v="5.04E-2"/>
  </r>
  <r>
    <x v="40"/>
    <s v="C-IV"/>
    <x v="0"/>
    <x v="4"/>
    <n v="2016"/>
    <s v="2015/16"/>
    <n v="52666"/>
    <n v="119261"/>
    <n v="299994"/>
    <n v="0.99660000000000004"/>
    <m/>
    <n v="7"/>
    <n v="0.14299999999999999"/>
    <n v="1.9900000000000001E-2"/>
  </r>
  <r>
    <x v="41"/>
    <s v="CalWIN"/>
    <x v="0"/>
    <x v="4"/>
    <n v="2016"/>
    <s v="2015/16"/>
    <n v="10120"/>
    <n v="18697"/>
    <n v="62685"/>
    <n v="0.95530000000000004"/>
    <m/>
    <n v="43"/>
    <n v="0.20899999999999999"/>
    <n v="4.3299999999999998E-2"/>
  </r>
  <r>
    <x v="42"/>
    <s v="CalWIN"/>
    <x v="0"/>
    <x v="4"/>
    <n v="2016"/>
    <s v="2015/16"/>
    <n v="15825"/>
    <n v="30873"/>
    <n v="158830"/>
    <n v="0.97150000000000003"/>
    <m/>
    <n v="43"/>
    <n v="0.20899999999999999"/>
    <n v="4.3299999999999998E-2"/>
  </r>
  <r>
    <x v="43"/>
    <s v="CalWIN"/>
    <x v="0"/>
    <x v="4"/>
    <n v="2016"/>
    <s v="2015/16"/>
    <n v="18844"/>
    <n v="39696"/>
    <n v="143652"/>
    <n v="0.89500000000000002"/>
    <m/>
    <n v="43"/>
    <n v="0.20899999999999999"/>
    <n v="4.3299999999999998E-2"/>
  </r>
  <r>
    <x v="44"/>
    <s v="CalWIN"/>
    <x v="0"/>
    <x v="4"/>
    <n v="2016"/>
    <s v="2015/16"/>
    <n v="54101"/>
    <n v="106496"/>
    <n v="452518"/>
    <n v="0.98340000000000005"/>
    <m/>
    <n v="8"/>
    <n v="0.125"/>
    <n v="4.65E-2"/>
  </r>
  <r>
    <x v="45"/>
    <s v="CalWIN"/>
    <x v="0"/>
    <x v="4"/>
    <n v="2016"/>
    <s v="2015/16"/>
    <n v="14823"/>
    <n v="27374"/>
    <n v="81254"/>
    <n v="0.9617"/>
    <m/>
    <n v="43"/>
    <n v="0.20899999999999999"/>
    <n v="4.3299999999999998E-2"/>
  </r>
  <r>
    <x v="46"/>
    <s v="C-IV"/>
    <x v="0"/>
    <x v="4"/>
    <n v="2016"/>
    <s v="2015/16"/>
    <n v="12916"/>
    <n v="24753"/>
    <n v="66112"/>
    <n v="0.98129999999999995"/>
    <m/>
    <n v="43"/>
    <n v="0.20899999999999999"/>
    <n v="4.3299999999999998E-2"/>
  </r>
  <r>
    <x v="47"/>
    <s v="C-IV"/>
    <x v="0"/>
    <x v="4"/>
    <n v="2016"/>
    <s v="2015/16"/>
    <n v="164"/>
    <n v="297"/>
    <n v="821"/>
    <n v="1"/>
    <m/>
    <n v="43"/>
    <n v="0.20899999999999999"/>
    <n v="4.3299999999999998E-2"/>
  </r>
  <r>
    <x v="48"/>
    <s v="C-IV"/>
    <x v="0"/>
    <x v="4"/>
    <n v="2016"/>
    <s v="2015/16"/>
    <n v="3332"/>
    <n v="7116"/>
    <n v="17964"/>
    <n v="0.99209999999999998"/>
    <m/>
    <n v="43"/>
    <n v="0.20899999999999999"/>
    <n v="4.3299999999999998E-2"/>
  </r>
  <r>
    <x v="49"/>
    <s v="CalWIN"/>
    <x v="0"/>
    <x v="4"/>
    <n v="2016"/>
    <s v="2015/16"/>
    <n v="22861"/>
    <n v="43644"/>
    <n v="125040"/>
    <n v="0.94840000000000002"/>
    <m/>
    <n v="4"/>
    <n v="0.25"/>
    <n v="2.2599999999999999E-2"/>
  </r>
  <r>
    <x v="50"/>
    <s v="CalWIN"/>
    <x v="0"/>
    <x v="4"/>
    <n v="2016"/>
    <s v="2015/16"/>
    <n v="19602"/>
    <n v="35037"/>
    <n v="129148"/>
    <n v="0.89249999999999996"/>
    <m/>
    <n v="43"/>
    <n v="0.20899999999999999"/>
    <n v="4.3299999999999998E-2"/>
  </r>
  <r>
    <x v="51"/>
    <s v="C-IV"/>
    <x v="0"/>
    <x v="4"/>
    <n v="2016"/>
    <s v="2015/16"/>
    <n v="42639"/>
    <n v="90153"/>
    <n v="240322"/>
    <n v="0.99780000000000002"/>
    <m/>
    <n v="3"/>
    <n v="0.33300000000000002"/>
    <n v="1.47E-2"/>
  </r>
  <r>
    <x v="52"/>
    <s v="C-IV"/>
    <x v="0"/>
    <x v="4"/>
    <n v="2016"/>
    <s v="2015/16"/>
    <n v="5742"/>
    <n v="13253"/>
    <n v="41808"/>
    <n v="0.97560000000000002"/>
    <m/>
    <n v="43"/>
    <n v="0.20899999999999999"/>
    <n v="4.3299999999999998E-2"/>
  </r>
  <r>
    <x v="53"/>
    <s v="C-IV"/>
    <x v="0"/>
    <x v="4"/>
    <n v="2016"/>
    <s v="2015/16"/>
    <n v="4664"/>
    <n v="10136"/>
    <n v="27551"/>
    <n v="0.95240000000000002"/>
    <m/>
    <n v="43"/>
    <n v="0.20899999999999999"/>
    <n v="4.3299999999999998E-2"/>
  </r>
  <r>
    <x v="54"/>
    <s v="C-IV"/>
    <x v="0"/>
    <x v="4"/>
    <n v="2016"/>
    <s v="2015/16"/>
    <n v="1025"/>
    <n v="1796"/>
    <n v="4959"/>
    <n v="0.93620000000000003"/>
    <m/>
    <n v="43"/>
    <n v="0.20899999999999999"/>
    <n v="4.3299999999999998E-2"/>
  </r>
  <r>
    <x v="55"/>
    <s v="CalWIN"/>
    <x v="0"/>
    <x v="4"/>
    <n v="2016"/>
    <s v="2015/16"/>
    <n v="53587"/>
    <n v="125618"/>
    <n v="256604"/>
    <n v="0.96630000000000005"/>
    <m/>
    <n v="6"/>
    <n v="0"/>
    <n v="2.7099999999999999E-2"/>
  </r>
  <r>
    <x v="56"/>
    <s v="C-IV"/>
    <x v="0"/>
    <x v="4"/>
    <n v="2016"/>
    <s v="2015/16"/>
    <n v="3196"/>
    <n v="5609"/>
    <n v="14825"/>
    <n v="0.99350000000000005"/>
    <m/>
    <n v="43"/>
    <n v="0.20899999999999999"/>
    <n v="4.3299999999999998E-2"/>
  </r>
  <r>
    <x v="57"/>
    <s v="CalWIN"/>
    <x v="0"/>
    <x v="4"/>
    <n v="2016"/>
    <s v="2015/16"/>
    <n v="37735"/>
    <n v="76144"/>
    <n v="240572"/>
    <n v="0.97570000000000001"/>
    <m/>
    <n v="5"/>
    <n v="0.4"/>
    <n v="6.25E-2"/>
  </r>
  <r>
    <x v="58"/>
    <s v="CalWIN"/>
    <x v="0"/>
    <x v="4"/>
    <n v="2016"/>
    <s v="2015/16"/>
    <n v="10795"/>
    <n v="21479"/>
    <n v="59784"/>
    <n v="0.9365"/>
    <m/>
    <n v="43"/>
    <n v="0.20899999999999999"/>
    <n v="4.3299999999999998E-2"/>
  </r>
  <r>
    <x v="59"/>
    <s v="C-IV"/>
    <x v="0"/>
    <x v="4"/>
    <n v="2016"/>
    <s v="2015/16"/>
    <n v="6327"/>
    <n v="13569"/>
    <n v="32227"/>
    <n v="1"/>
    <m/>
    <n v="43"/>
    <n v="0.20899999999999999"/>
    <n v="4.3299999999999998E-2"/>
  </r>
  <r>
    <x v="0"/>
    <s v="n/a"/>
    <x v="1"/>
    <x v="4"/>
    <n v="2016"/>
    <s v="2015/16"/>
    <m/>
    <m/>
    <m/>
    <m/>
    <m/>
    <m/>
    <n v="0.254"/>
    <n v="5.3999999999999999E-2"/>
  </r>
  <r>
    <x v="1"/>
    <s v="n/a"/>
    <x v="1"/>
    <x v="4"/>
    <n v="2016"/>
    <s v="2015/16"/>
    <n v="2119664"/>
    <n v="4412595"/>
    <n v="13603262"/>
    <n v="0.97370000000000001"/>
    <m/>
    <n v="317"/>
    <n v="0.36899999999999999"/>
    <n v="5.0200000000000002E-2"/>
  </r>
  <r>
    <x v="2"/>
    <s v="CalWIN"/>
    <x v="1"/>
    <x v="4"/>
    <n v="2016"/>
    <s v="2015/16"/>
    <n v="61056"/>
    <n v="117663"/>
    <n v="443017"/>
    <n v="0.94769999999999999"/>
    <m/>
    <n v="11"/>
    <n v="0.45500000000000002"/>
    <n v="5.5800000000000002E-2"/>
  </r>
  <r>
    <x v="3"/>
    <s v="C-IV"/>
    <x v="1"/>
    <x v="4"/>
    <n v="2016"/>
    <s v="2015/16"/>
    <n v="97"/>
    <n v="162"/>
    <n v="357"/>
    <n v="1"/>
    <m/>
    <n v="48"/>
    <n v="0.20799999999999999"/>
    <n v="5.3999999999999999E-2"/>
  </r>
  <r>
    <x v="4"/>
    <s v="C-IV"/>
    <x v="1"/>
    <x v="4"/>
    <n v="2016"/>
    <s v="2015/16"/>
    <n v="1697"/>
    <n v="3393"/>
    <n v="8330"/>
    <n v="0.95399999999999996"/>
    <m/>
    <n v="48"/>
    <n v="0.20799999999999999"/>
    <n v="5.3999999999999999E-2"/>
  </r>
  <r>
    <x v="5"/>
    <s v="C-IV"/>
    <x v="1"/>
    <x v="4"/>
    <n v="2016"/>
    <s v="2015/16"/>
    <n v="16925"/>
    <n v="32106"/>
    <n v="84165"/>
    <n v="0.93710000000000004"/>
    <m/>
    <n v="48"/>
    <n v="0.20799999999999999"/>
    <n v="5.3999999999999999E-2"/>
  </r>
  <r>
    <x v="6"/>
    <s v="C-IV"/>
    <x v="1"/>
    <x v="4"/>
    <n v="2016"/>
    <s v="2015/16"/>
    <n v="2801"/>
    <n v="5207"/>
    <n v="12218"/>
    <n v="0.96689999999999998"/>
    <m/>
    <n v="48"/>
    <n v="0.20799999999999999"/>
    <n v="5.3999999999999999E-2"/>
  </r>
  <r>
    <x v="7"/>
    <s v="C-IV"/>
    <x v="1"/>
    <x v="4"/>
    <n v="2016"/>
    <s v="2015/16"/>
    <n v="602"/>
    <n v="1375"/>
    <n v="9006"/>
    <n v="0.81820000000000004"/>
    <m/>
    <n v="48"/>
    <n v="0.20799999999999999"/>
    <n v="5.3999999999999999E-2"/>
  </r>
  <r>
    <x v="8"/>
    <s v="CalWIN"/>
    <x v="1"/>
    <x v="4"/>
    <n v="2016"/>
    <s v="2015/16"/>
    <n v="35073"/>
    <n v="69942"/>
    <n v="277083"/>
    <n v="0.96379999999999999"/>
    <m/>
    <n v="7"/>
    <n v="0.42899999999999999"/>
    <n v="4.48E-2"/>
  </r>
  <r>
    <x v="9"/>
    <s v="C-IV"/>
    <x v="1"/>
    <x v="4"/>
    <n v="2016"/>
    <s v="2015/16"/>
    <n v="2633"/>
    <n v="5389"/>
    <n v="12018"/>
    <n v="0.99039999999999995"/>
    <m/>
    <n v="48"/>
    <n v="0.20799999999999999"/>
    <n v="5.3999999999999999E-2"/>
  </r>
  <r>
    <x v="10"/>
    <s v="C-IV"/>
    <x v="1"/>
    <x v="4"/>
    <n v="2016"/>
    <s v="2015/16"/>
    <n v="7226"/>
    <n v="12916"/>
    <n v="39178"/>
    <n v="0.99470000000000003"/>
    <m/>
    <n v="48"/>
    <n v="0.20799999999999999"/>
    <n v="5.3999999999999999E-2"/>
  </r>
  <r>
    <x v="11"/>
    <s v="CalWIN"/>
    <x v="1"/>
    <x v="4"/>
    <n v="2016"/>
    <s v="2015/16"/>
    <n v="97764"/>
    <n v="226482"/>
    <n v="491244"/>
    <n v="0.93369999999999997"/>
    <m/>
    <n v="18"/>
    <n v="0.222"/>
    <n v="2.5100000000000001E-2"/>
  </r>
  <r>
    <x v="12"/>
    <s v="C-IV"/>
    <x v="1"/>
    <x v="4"/>
    <n v="2016"/>
    <s v="2015/16"/>
    <n v="1543"/>
    <n v="3624"/>
    <n v="12178"/>
    <n v="1"/>
    <m/>
    <n v="48"/>
    <n v="0.20799999999999999"/>
    <n v="5.3999999999999999E-2"/>
  </r>
  <r>
    <x v="13"/>
    <s v="C-IV"/>
    <x v="1"/>
    <x v="4"/>
    <n v="2016"/>
    <s v="2015/16"/>
    <n v="12544"/>
    <n v="21360"/>
    <n v="53760"/>
    <n v="0.99819999999999998"/>
    <m/>
    <n v="48"/>
    <n v="0.20799999999999999"/>
    <n v="5.3999999999999999E-2"/>
  </r>
  <r>
    <x v="14"/>
    <s v="C-IV"/>
    <x v="1"/>
    <x v="4"/>
    <n v="2016"/>
    <s v="2015/16"/>
    <n v="17409"/>
    <n v="42936"/>
    <n v="94108"/>
    <n v="0.98929999999999996"/>
    <m/>
    <n v="48"/>
    <n v="0.20799999999999999"/>
    <n v="5.3999999999999999E-2"/>
  </r>
  <r>
    <x v="15"/>
    <s v="C-IV"/>
    <x v="1"/>
    <x v="4"/>
    <n v="2016"/>
    <s v="2015/16"/>
    <n v="1084"/>
    <n v="2120"/>
    <n v="5612"/>
    <n v="1"/>
    <m/>
    <n v="48"/>
    <n v="0.20799999999999999"/>
    <n v="5.3999999999999999E-2"/>
  </r>
  <r>
    <x v="16"/>
    <s v="C-IV"/>
    <x v="1"/>
    <x v="4"/>
    <n v="2016"/>
    <s v="2015/16"/>
    <n v="70717"/>
    <n v="164854"/>
    <n v="403074"/>
    <n v="0.99739999999999995"/>
    <m/>
    <n v="12"/>
    <n v="0.25"/>
    <n v="2.8999999999999998E-3"/>
  </r>
  <r>
    <x v="17"/>
    <s v="C-IV"/>
    <x v="1"/>
    <x v="4"/>
    <n v="2016"/>
    <s v="2015/16"/>
    <n v="10999"/>
    <n v="25236"/>
    <n v="57243"/>
    <n v="1"/>
    <m/>
    <n v="48"/>
    <n v="0.20799999999999999"/>
    <n v="5.3999999999999999E-2"/>
  </r>
  <r>
    <x v="18"/>
    <s v="C-IV"/>
    <x v="1"/>
    <x v="4"/>
    <n v="2016"/>
    <s v="2015/16"/>
    <n v="6671"/>
    <n v="12684"/>
    <n v="31499"/>
    <n v="0.97729999999999995"/>
    <m/>
    <n v="48"/>
    <n v="0.20799999999999999"/>
    <n v="5.3999999999999999E-2"/>
  </r>
  <r>
    <x v="19"/>
    <s v="C-IV"/>
    <x v="1"/>
    <x v="4"/>
    <n v="2016"/>
    <s v="2015/16"/>
    <n v="1562"/>
    <n v="3182"/>
    <n v="7834"/>
    <n v="0.88170000000000004"/>
    <m/>
    <n v="48"/>
    <n v="0.20799999999999999"/>
    <n v="5.3999999999999999E-2"/>
  </r>
  <r>
    <x v="20"/>
    <s v="LRS"/>
    <x v="1"/>
    <x v="4"/>
    <n v="2016"/>
    <s v="2015/16"/>
    <n v="567378"/>
    <n v="1138126"/>
    <n v="4148161"/>
    <n v="0.96619999999999995"/>
    <m/>
    <n v="52"/>
    <n v="0.71199999999999997"/>
    <n v="4.6899999999999997E-2"/>
  </r>
  <r>
    <x v="21"/>
    <s v="C-IV"/>
    <x v="1"/>
    <x v="4"/>
    <n v="2016"/>
    <s v="2015/16"/>
    <n v="12337"/>
    <n v="30085"/>
    <n v="70334"/>
    <n v="1"/>
    <m/>
    <n v="48"/>
    <n v="0.20799999999999999"/>
    <n v="5.3999999999999999E-2"/>
  </r>
  <r>
    <x v="22"/>
    <s v="C-IV"/>
    <x v="1"/>
    <x v="4"/>
    <n v="2016"/>
    <s v="2015/16"/>
    <n v="6293"/>
    <n v="10397"/>
    <n v="45116"/>
    <n v="0.99039999999999995"/>
    <m/>
    <n v="48"/>
    <n v="0.20799999999999999"/>
    <n v="5.3999999999999999E-2"/>
  </r>
  <r>
    <x v="23"/>
    <s v="C-IV"/>
    <x v="1"/>
    <x v="4"/>
    <n v="2016"/>
    <s v="2015/16"/>
    <n v="1123"/>
    <n v="2099"/>
    <n v="4860"/>
    <n v="0.93479999999999996"/>
    <m/>
    <n v="48"/>
    <n v="0.20799999999999999"/>
    <n v="5.3999999999999999E-2"/>
  </r>
  <r>
    <x v="24"/>
    <s v="C-IV"/>
    <x v="1"/>
    <x v="4"/>
    <n v="2016"/>
    <s v="2015/16"/>
    <n v="6874"/>
    <n v="12975"/>
    <n v="41690"/>
    <n v="1"/>
    <m/>
    <n v="48"/>
    <n v="0.20799999999999999"/>
    <n v="5.3999999999999999E-2"/>
  </r>
  <r>
    <x v="25"/>
    <s v="C-IV"/>
    <x v="1"/>
    <x v="4"/>
    <n v="2016"/>
    <s v="2015/16"/>
    <n v="25063"/>
    <n v="58061"/>
    <n v="140361"/>
    <n v="0.99609999999999999"/>
    <m/>
    <n v="3"/>
    <n v="0"/>
    <n v="3.5499999999999997E-2"/>
  </r>
  <r>
    <x v="26"/>
    <s v="C-IV"/>
    <x v="1"/>
    <x v="4"/>
    <n v="2016"/>
    <s v="2015/16"/>
    <n v="494"/>
    <n v="1073"/>
    <n v="3097"/>
    <n v="0.97060000000000002"/>
    <m/>
    <n v="48"/>
    <n v="0.20799999999999999"/>
    <n v="5.3999999999999999E-2"/>
  </r>
  <r>
    <x v="27"/>
    <s v="C-IV"/>
    <x v="1"/>
    <x v="4"/>
    <n v="2016"/>
    <s v="2015/16"/>
    <n v="450"/>
    <n v="802"/>
    <n v="3755"/>
    <n v="1"/>
    <m/>
    <n v="48"/>
    <n v="0.20799999999999999"/>
    <n v="5.3999999999999999E-2"/>
  </r>
  <r>
    <x v="28"/>
    <s v="C-IV"/>
    <x v="1"/>
    <x v="4"/>
    <n v="2016"/>
    <s v="2015/16"/>
    <n v="24755"/>
    <n v="55614"/>
    <n v="180888"/>
    <n v="0.99919999999999998"/>
    <m/>
    <n v="4"/>
    <n v="0"/>
    <n v="5.2200000000000003E-2"/>
  </r>
  <r>
    <x v="29"/>
    <s v="C-IV"/>
    <x v="1"/>
    <x v="4"/>
    <n v="2016"/>
    <s v="2015/16"/>
    <n v="3637"/>
    <n v="7478"/>
    <n v="32763"/>
    <n v="0.98709999999999998"/>
    <m/>
    <n v="48"/>
    <n v="0.20799999999999999"/>
    <n v="5.3999999999999999E-2"/>
  </r>
  <r>
    <x v="30"/>
    <s v="C-IV"/>
    <x v="1"/>
    <x v="4"/>
    <n v="2016"/>
    <s v="2015/16"/>
    <n v="4325"/>
    <n v="7744"/>
    <n v="25642"/>
    <n v="1"/>
    <m/>
    <n v="48"/>
    <n v="0.20799999999999999"/>
    <n v="5.3999999999999999E-2"/>
  </r>
  <r>
    <x v="31"/>
    <s v="CalWIN"/>
    <x v="1"/>
    <x v="4"/>
    <n v="2016"/>
    <s v="2015/16"/>
    <n v="123663"/>
    <n v="256008"/>
    <n v="910010"/>
    <n v="0.98219999999999996"/>
    <m/>
    <n v="23"/>
    <n v="0.435"/>
    <n v="3.0099999999999998E-2"/>
  </r>
  <r>
    <x v="32"/>
    <s v="CalWIN"/>
    <x v="1"/>
    <x v="4"/>
    <n v="2016"/>
    <s v="2015/16"/>
    <n v="9265"/>
    <n v="17900"/>
    <n v="65033"/>
    <n v="0.97240000000000004"/>
    <m/>
    <n v="48"/>
    <n v="0.20799999999999999"/>
    <n v="5.3999999999999999E-2"/>
  </r>
  <r>
    <x v="33"/>
    <s v="C-IV"/>
    <x v="1"/>
    <x v="4"/>
    <n v="2016"/>
    <s v="2015/16"/>
    <n v="1206"/>
    <n v="2264"/>
    <n v="6205"/>
    <n v="1"/>
    <m/>
    <n v="48"/>
    <n v="0.20799999999999999"/>
    <n v="5.3999999999999999E-2"/>
  </r>
  <r>
    <x v="34"/>
    <s v="C-IV"/>
    <x v="1"/>
    <x v="4"/>
    <n v="2016"/>
    <s v="2015/16"/>
    <n v="129440"/>
    <n v="290613"/>
    <n v="832411"/>
    <n v="0.996"/>
    <m/>
    <n v="24"/>
    <n v="0.29199999999999998"/>
    <n v="3.6999999999999998E-2"/>
  </r>
  <r>
    <x v="35"/>
    <s v="CalWIN"/>
    <x v="1"/>
    <x v="4"/>
    <n v="2016"/>
    <s v="2015/16"/>
    <n v="104048"/>
    <n v="217132"/>
    <n v="559244"/>
    <n v="0.99029999999999996"/>
    <m/>
    <n v="20"/>
    <n v="0.4"/>
    <n v="3.3399999999999999E-2"/>
  </r>
  <r>
    <x v="36"/>
    <s v="C-IV"/>
    <x v="1"/>
    <x v="4"/>
    <n v="2016"/>
    <s v="2015/16"/>
    <n v="2697"/>
    <n v="5996"/>
    <n v="18687"/>
    <n v="1"/>
    <m/>
    <n v="48"/>
    <n v="0.20799999999999999"/>
    <n v="5.3999999999999999E-2"/>
  </r>
  <r>
    <x v="37"/>
    <s v="C-IV"/>
    <x v="1"/>
    <x v="4"/>
    <n v="2016"/>
    <s v="2015/16"/>
    <n v="179978"/>
    <n v="395523"/>
    <n v="878241"/>
    <n v="0.99950000000000006"/>
    <m/>
    <n v="19"/>
    <n v="0.21099999999999999"/>
    <n v="2.12E-2"/>
  </r>
  <r>
    <x v="38"/>
    <s v="CalWIN"/>
    <x v="1"/>
    <x v="4"/>
    <n v="2016"/>
    <s v="2015/16"/>
    <n v="142797"/>
    <n v="289206"/>
    <n v="908130"/>
    <n v="0.94710000000000005"/>
    <m/>
    <n v="28"/>
    <n v="0.42899999999999999"/>
    <n v="1.8800000000000001E-2"/>
  </r>
  <r>
    <x v="39"/>
    <s v="CalWIN"/>
    <x v="1"/>
    <x v="4"/>
    <n v="2016"/>
    <s v="2015/16"/>
    <n v="34717"/>
    <n v="52762"/>
    <n v="228277"/>
    <n v="0.97260000000000002"/>
    <m/>
    <n v="6"/>
    <n v="0.66700000000000004"/>
    <n v="4.5499999999999999E-2"/>
  </r>
  <r>
    <x v="40"/>
    <s v="C-IV"/>
    <x v="1"/>
    <x v="4"/>
    <n v="2016"/>
    <s v="2015/16"/>
    <n v="52536"/>
    <n v="118821"/>
    <n v="299647"/>
    <n v="0.99339999999999995"/>
    <m/>
    <n v="8"/>
    <n v="0.125"/>
    <n v="2.0400000000000001E-2"/>
  </r>
  <r>
    <x v="41"/>
    <s v="CalWIN"/>
    <x v="1"/>
    <x v="4"/>
    <n v="2016"/>
    <s v="2015/16"/>
    <n v="10115"/>
    <n v="18605"/>
    <n v="62522"/>
    <n v="0.96650000000000003"/>
    <m/>
    <n v="48"/>
    <n v="0.20799999999999999"/>
    <n v="5.3999999999999999E-2"/>
  </r>
  <r>
    <x v="42"/>
    <s v="CalWIN"/>
    <x v="1"/>
    <x v="4"/>
    <n v="2016"/>
    <s v="2015/16"/>
    <n v="15598"/>
    <n v="30378"/>
    <n v="158843"/>
    <n v="0.96860000000000002"/>
    <m/>
    <n v="48"/>
    <n v="0.20799999999999999"/>
    <n v="5.3999999999999999E-2"/>
  </r>
  <r>
    <x v="43"/>
    <s v="CalWIN"/>
    <x v="1"/>
    <x v="4"/>
    <n v="2016"/>
    <s v="2015/16"/>
    <n v="19143"/>
    <n v="40326"/>
    <n v="144208"/>
    <n v="0.95250000000000001"/>
    <m/>
    <n v="48"/>
    <n v="0.20799999999999999"/>
    <n v="5.3999999999999999E-2"/>
  </r>
  <r>
    <x v="44"/>
    <s v="CalWIN"/>
    <x v="1"/>
    <x v="4"/>
    <n v="2016"/>
    <s v="2015/16"/>
    <n v="53922"/>
    <n v="106603"/>
    <n v="452010"/>
    <n v="0.97829999999999995"/>
    <m/>
    <n v="10"/>
    <n v="0.3"/>
    <n v="4.2799999999999998E-2"/>
  </r>
  <r>
    <x v="45"/>
    <s v="CalWIN"/>
    <x v="1"/>
    <x v="4"/>
    <n v="2016"/>
    <s v="2015/16"/>
    <n v="14946"/>
    <n v="27563"/>
    <n v="81186"/>
    <n v="0.97089999999999999"/>
    <m/>
    <n v="48"/>
    <n v="0.20799999999999999"/>
    <n v="5.3999999999999999E-2"/>
  </r>
  <r>
    <x v="46"/>
    <s v="C-IV"/>
    <x v="1"/>
    <x v="4"/>
    <n v="2016"/>
    <s v="2015/16"/>
    <n v="12929"/>
    <n v="24679"/>
    <n v="66010"/>
    <n v="0.98650000000000004"/>
    <m/>
    <n v="48"/>
    <n v="0.20799999999999999"/>
    <n v="5.3999999999999999E-2"/>
  </r>
  <r>
    <x v="47"/>
    <s v="C-IV"/>
    <x v="1"/>
    <x v="4"/>
    <n v="2016"/>
    <s v="2015/16"/>
    <n v="166"/>
    <n v="295"/>
    <n v="808"/>
    <n v="1"/>
    <m/>
    <n v="48"/>
    <n v="0.20799999999999999"/>
    <n v="5.3999999999999999E-2"/>
  </r>
  <r>
    <x v="48"/>
    <s v="C-IV"/>
    <x v="1"/>
    <x v="4"/>
    <n v="2016"/>
    <s v="2015/16"/>
    <n v="3347"/>
    <n v="7104"/>
    <n v="18086"/>
    <n v="1"/>
    <m/>
    <n v="48"/>
    <n v="0.20799999999999999"/>
    <n v="5.3999999999999999E-2"/>
  </r>
  <r>
    <x v="49"/>
    <s v="CalWIN"/>
    <x v="1"/>
    <x v="4"/>
    <n v="2016"/>
    <s v="2015/16"/>
    <n v="22783"/>
    <n v="43283"/>
    <n v="124814"/>
    <n v="0.95650000000000002"/>
    <m/>
    <n v="5"/>
    <n v="0.2"/>
    <n v="1.8100000000000002E-2"/>
  </r>
  <r>
    <x v="50"/>
    <s v="CalWIN"/>
    <x v="1"/>
    <x v="4"/>
    <n v="2016"/>
    <s v="2015/16"/>
    <n v="19477"/>
    <n v="34744"/>
    <n v="128944"/>
    <n v="0.87"/>
    <m/>
    <n v="48"/>
    <n v="0.20799999999999999"/>
    <n v="5.3999999999999999E-2"/>
  </r>
  <r>
    <x v="51"/>
    <s v="C-IV"/>
    <x v="1"/>
    <x v="4"/>
    <n v="2016"/>
    <s v="2015/16"/>
    <n v="42632"/>
    <n v="89906"/>
    <n v="241702"/>
    <n v="0.99409999999999998"/>
    <m/>
    <n v="4"/>
    <n v="0.25"/>
    <n v="1.9900000000000001E-2"/>
  </r>
  <r>
    <x v="52"/>
    <s v="C-IV"/>
    <x v="1"/>
    <x v="4"/>
    <n v="2016"/>
    <s v="2015/16"/>
    <n v="5835"/>
    <n v="13426"/>
    <n v="41956"/>
    <n v="0.95620000000000005"/>
    <m/>
    <n v="48"/>
    <n v="0.20799999999999999"/>
    <n v="5.3999999999999999E-2"/>
  </r>
  <r>
    <x v="53"/>
    <s v="C-IV"/>
    <x v="1"/>
    <x v="4"/>
    <n v="2016"/>
    <s v="2015/16"/>
    <n v="4667"/>
    <n v="10185"/>
    <n v="27658"/>
    <n v="0.89180000000000004"/>
    <m/>
    <n v="48"/>
    <n v="0.20799999999999999"/>
    <n v="5.3999999999999999E-2"/>
  </r>
  <r>
    <x v="54"/>
    <s v="C-IV"/>
    <x v="1"/>
    <x v="4"/>
    <n v="2016"/>
    <s v="2015/16"/>
    <n v="1039"/>
    <n v="1818"/>
    <n v="4962"/>
    <n v="0.90410000000000001"/>
    <m/>
    <n v="48"/>
    <n v="0.20799999999999999"/>
    <n v="5.3999999999999999E-2"/>
  </r>
  <r>
    <x v="55"/>
    <s v="CalWIN"/>
    <x v="1"/>
    <x v="4"/>
    <n v="2016"/>
    <s v="2015/16"/>
    <n v="53404"/>
    <n v="125621"/>
    <n v="257082"/>
    <n v="0.97960000000000003"/>
    <m/>
    <n v="8"/>
    <n v="0.125"/>
    <n v="2.5899999999999999E-2"/>
  </r>
  <r>
    <x v="56"/>
    <s v="C-IV"/>
    <x v="1"/>
    <x v="4"/>
    <n v="2016"/>
    <s v="2015/16"/>
    <n v="3175"/>
    <n v="5533"/>
    <n v="14840"/>
    <n v="0.98529999999999995"/>
    <m/>
    <n v="48"/>
    <n v="0.20799999999999999"/>
    <n v="5.3999999999999999E-2"/>
  </r>
  <r>
    <x v="57"/>
    <s v="CalWIN"/>
    <x v="1"/>
    <x v="4"/>
    <n v="2016"/>
    <s v="2015/16"/>
    <n v="37799"/>
    <n v="76119"/>
    <n v="240868"/>
    <n v="0.97740000000000005"/>
    <m/>
    <n v="7"/>
    <n v="0.42899999999999999"/>
    <n v="5.4100000000000002E-2"/>
  </r>
  <r>
    <x v="58"/>
    <s v="CalWIN"/>
    <x v="1"/>
    <x v="4"/>
    <n v="2016"/>
    <s v="2015/16"/>
    <n v="10864"/>
    <n v="21445"/>
    <n v="59896"/>
    <n v="0.96440000000000003"/>
    <m/>
    <n v="48"/>
    <n v="0.20799999999999999"/>
    <n v="5.3999999999999999E-2"/>
  </r>
  <r>
    <x v="59"/>
    <s v="C-IV"/>
    <x v="1"/>
    <x v="4"/>
    <n v="2016"/>
    <s v="2015/16"/>
    <n v="6344"/>
    <n v="13652"/>
    <n v="32391"/>
    <n v="1"/>
    <m/>
    <n v="48"/>
    <n v="0.20799999999999999"/>
    <n v="5.3999999999999999E-2"/>
  </r>
  <r>
    <x v="0"/>
    <s v="n/a"/>
    <x v="2"/>
    <x v="4"/>
    <n v="2016"/>
    <s v="2015/16"/>
    <m/>
    <m/>
    <m/>
    <m/>
    <m/>
    <m/>
    <n v="0.254"/>
    <n v="5.3999999999999999E-2"/>
  </r>
  <r>
    <x v="1"/>
    <s v="n/a"/>
    <x v="2"/>
    <x v="4"/>
    <n v="2016"/>
    <s v="2015/16"/>
    <n v="2133037"/>
    <n v="4415861"/>
    <n v="13651668"/>
    <n v="0.97299999999999998"/>
    <m/>
    <n v="383"/>
    <n v="0.36299999999999999"/>
    <n v="5.2499999999999998E-2"/>
  </r>
  <r>
    <x v="2"/>
    <s v="CalWIN"/>
    <x v="2"/>
    <x v="4"/>
    <n v="2016"/>
    <s v="2015/16"/>
    <n v="61189"/>
    <n v="117557"/>
    <n v="445655"/>
    <n v="0.96779999999999999"/>
    <m/>
    <n v="13"/>
    <n v="0.46200000000000002"/>
    <n v="5.8799999999999998E-2"/>
  </r>
  <r>
    <x v="3"/>
    <s v="C-IV"/>
    <x v="2"/>
    <x v="4"/>
    <n v="2016"/>
    <s v="2015/16"/>
    <n v="97"/>
    <n v="161"/>
    <n v="358"/>
    <n v="1"/>
    <m/>
    <n v="56"/>
    <n v="0.19600000000000001"/>
    <n v="5.74E-2"/>
  </r>
  <r>
    <x v="4"/>
    <s v="C-IV"/>
    <x v="2"/>
    <x v="4"/>
    <n v="2016"/>
    <s v="2015/16"/>
    <n v="1830"/>
    <n v="3458"/>
    <n v="8305"/>
    <n v="0.95"/>
    <m/>
    <n v="56"/>
    <n v="0.19600000000000001"/>
    <n v="5.74E-2"/>
  </r>
  <r>
    <x v="5"/>
    <s v="C-IV"/>
    <x v="2"/>
    <x v="4"/>
    <n v="2016"/>
    <s v="2015/16"/>
    <n v="17109"/>
    <n v="32341"/>
    <n v="83572"/>
    <n v="0.88900000000000001"/>
    <m/>
    <n v="56"/>
    <n v="0.19600000000000001"/>
    <n v="5.74E-2"/>
  </r>
  <r>
    <x v="6"/>
    <s v="C-IV"/>
    <x v="2"/>
    <x v="4"/>
    <n v="2016"/>
    <s v="2015/16"/>
    <n v="2791"/>
    <n v="5145"/>
    <n v="12249"/>
    <n v="0.98019999999999996"/>
    <m/>
    <n v="56"/>
    <n v="0.19600000000000001"/>
    <n v="5.74E-2"/>
  </r>
  <r>
    <x v="7"/>
    <s v="C-IV"/>
    <x v="2"/>
    <x v="4"/>
    <n v="2016"/>
    <s v="2015/16"/>
    <n v="602"/>
    <n v="1375"/>
    <n v="8998"/>
    <n v="0.7742"/>
    <m/>
    <n v="56"/>
    <n v="0.19600000000000001"/>
    <n v="5.74E-2"/>
  </r>
  <r>
    <x v="8"/>
    <s v="CalWIN"/>
    <x v="2"/>
    <x v="4"/>
    <n v="2016"/>
    <s v="2015/16"/>
    <n v="35021"/>
    <n v="69951"/>
    <n v="276808"/>
    <n v="0.95140000000000002"/>
    <m/>
    <n v="9"/>
    <n v="0.44400000000000001"/>
    <n v="3.6999999999999998E-2"/>
  </r>
  <r>
    <x v="9"/>
    <s v="C-IV"/>
    <x v="2"/>
    <x v="4"/>
    <n v="2016"/>
    <s v="2015/16"/>
    <n v="2655"/>
    <n v="5399"/>
    <n v="12100"/>
    <n v="0.98850000000000005"/>
    <m/>
    <n v="56"/>
    <n v="0.19600000000000001"/>
    <n v="5.74E-2"/>
  </r>
  <r>
    <x v="10"/>
    <s v="C-IV"/>
    <x v="2"/>
    <x v="4"/>
    <n v="2016"/>
    <s v="2015/16"/>
    <n v="7250"/>
    <n v="12948"/>
    <n v="39148"/>
    <n v="0.99180000000000001"/>
    <m/>
    <n v="56"/>
    <n v="0.19600000000000001"/>
    <n v="5.74E-2"/>
  </r>
  <r>
    <x v="11"/>
    <s v="CalWIN"/>
    <x v="2"/>
    <x v="4"/>
    <n v="2016"/>
    <s v="2015/16"/>
    <n v="97745"/>
    <n v="226097"/>
    <n v="492096"/>
    <n v="0.93940000000000001"/>
    <m/>
    <n v="22"/>
    <n v="0.27300000000000002"/>
    <n v="2.6800000000000001E-2"/>
  </r>
  <r>
    <x v="12"/>
    <s v="C-IV"/>
    <x v="2"/>
    <x v="4"/>
    <n v="2016"/>
    <s v="2015/16"/>
    <n v="1555"/>
    <n v="3640"/>
    <n v="12278"/>
    <n v="1"/>
    <m/>
    <n v="56"/>
    <n v="0.19600000000000001"/>
    <n v="5.74E-2"/>
  </r>
  <r>
    <x v="13"/>
    <s v="C-IV"/>
    <x v="2"/>
    <x v="4"/>
    <n v="2016"/>
    <s v="2015/16"/>
    <n v="12600"/>
    <n v="21420"/>
    <n v="54143"/>
    <n v="0.99660000000000004"/>
    <m/>
    <n v="56"/>
    <n v="0.19600000000000001"/>
    <n v="5.74E-2"/>
  </r>
  <r>
    <x v="14"/>
    <s v="C-IV"/>
    <x v="2"/>
    <x v="4"/>
    <n v="2016"/>
    <s v="2015/16"/>
    <n v="17328"/>
    <n v="42539"/>
    <n v="93702"/>
    <n v="0.97740000000000005"/>
    <m/>
    <n v="56"/>
    <n v="0.19600000000000001"/>
    <n v="5.74E-2"/>
  </r>
  <r>
    <x v="15"/>
    <s v="C-IV"/>
    <x v="2"/>
    <x v="4"/>
    <n v="2016"/>
    <s v="2015/16"/>
    <n v="1070"/>
    <n v="2088"/>
    <n v="5630"/>
    <n v="1"/>
    <m/>
    <n v="56"/>
    <n v="0.19600000000000001"/>
    <n v="5.74E-2"/>
  </r>
  <r>
    <x v="16"/>
    <s v="C-IV"/>
    <x v="2"/>
    <x v="4"/>
    <n v="2016"/>
    <s v="2015/16"/>
    <n v="71257"/>
    <n v="165897"/>
    <n v="405408"/>
    <n v="0.99570000000000003"/>
    <m/>
    <n v="15"/>
    <n v="0.2"/>
    <n v="8.6999999999999994E-3"/>
  </r>
  <r>
    <x v="17"/>
    <s v="C-IV"/>
    <x v="2"/>
    <x v="4"/>
    <n v="2016"/>
    <s v="2015/16"/>
    <n v="11035"/>
    <n v="25270"/>
    <n v="57472"/>
    <n v="0.99539999999999995"/>
    <m/>
    <n v="56"/>
    <n v="0.19600000000000001"/>
    <n v="5.74E-2"/>
  </r>
  <r>
    <x v="18"/>
    <s v="C-IV"/>
    <x v="2"/>
    <x v="4"/>
    <n v="2016"/>
    <s v="2015/16"/>
    <n v="6654"/>
    <n v="12595"/>
    <n v="31685"/>
    <n v="0.9496"/>
    <m/>
    <n v="56"/>
    <n v="0.19600000000000001"/>
    <n v="5.74E-2"/>
  </r>
  <r>
    <x v="19"/>
    <s v="C-IV"/>
    <x v="2"/>
    <x v="4"/>
    <n v="2016"/>
    <s v="2015/16"/>
    <n v="1553"/>
    <n v="3155"/>
    <n v="7843"/>
    <n v="0.90480000000000005"/>
    <m/>
    <n v="56"/>
    <n v="0.19600000000000001"/>
    <n v="5.74E-2"/>
  </r>
  <r>
    <x v="20"/>
    <s v="LRS"/>
    <x v="2"/>
    <x v="4"/>
    <n v="2016"/>
    <s v="2015/16"/>
    <n v="578274"/>
    <n v="1145274"/>
    <n v="4175112"/>
    <n v="0.96309999999999996"/>
    <m/>
    <n v="65"/>
    <n v="0.67700000000000005"/>
    <n v="4.7100000000000003E-2"/>
  </r>
  <r>
    <x v="21"/>
    <s v="C-IV"/>
    <x v="2"/>
    <x v="4"/>
    <n v="2016"/>
    <s v="2015/16"/>
    <n v="12366"/>
    <n v="30086"/>
    <n v="70371"/>
    <n v="0.99239999999999995"/>
    <m/>
    <n v="56"/>
    <n v="0.19600000000000001"/>
    <n v="5.74E-2"/>
  </r>
  <r>
    <x v="22"/>
    <s v="C-IV"/>
    <x v="2"/>
    <x v="4"/>
    <n v="2016"/>
    <s v="2015/16"/>
    <n v="6290"/>
    <n v="10396"/>
    <n v="45299"/>
    <n v="0.99170000000000003"/>
    <m/>
    <n v="56"/>
    <n v="0.19600000000000001"/>
    <n v="5.74E-2"/>
  </r>
  <r>
    <x v="23"/>
    <s v="C-IV"/>
    <x v="2"/>
    <x v="4"/>
    <n v="2016"/>
    <s v="2015/16"/>
    <n v="1135"/>
    <n v="2107"/>
    <n v="4842"/>
    <n v="1"/>
    <m/>
    <n v="56"/>
    <n v="0.19600000000000001"/>
    <n v="5.74E-2"/>
  </r>
  <r>
    <x v="24"/>
    <s v="C-IV"/>
    <x v="2"/>
    <x v="4"/>
    <n v="2016"/>
    <s v="2015/16"/>
    <n v="6833"/>
    <n v="12795"/>
    <n v="41834"/>
    <n v="0.98450000000000004"/>
    <m/>
    <n v="56"/>
    <n v="0.19600000000000001"/>
    <n v="5.74E-2"/>
  </r>
  <r>
    <x v="25"/>
    <s v="C-IV"/>
    <x v="2"/>
    <x v="4"/>
    <n v="2016"/>
    <s v="2015/16"/>
    <n v="25108"/>
    <n v="58084"/>
    <n v="140291"/>
    <n v="0.99639999999999995"/>
    <m/>
    <n v="4"/>
    <n v="0"/>
    <n v="3.5200000000000002E-2"/>
  </r>
  <r>
    <x v="26"/>
    <s v="C-IV"/>
    <x v="2"/>
    <x v="4"/>
    <n v="2016"/>
    <s v="2015/16"/>
    <n v="499"/>
    <n v="1063"/>
    <n v="3092"/>
    <n v="1"/>
    <m/>
    <n v="56"/>
    <n v="0.19600000000000001"/>
    <n v="5.74E-2"/>
  </r>
  <r>
    <x v="27"/>
    <s v="C-IV"/>
    <x v="2"/>
    <x v="4"/>
    <n v="2016"/>
    <s v="2015/16"/>
    <n v="445"/>
    <n v="787"/>
    <n v="3785"/>
    <n v="1"/>
    <m/>
    <n v="56"/>
    <n v="0.19600000000000001"/>
    <n v="5.74E-2"/>
  </r>
  <r>
    <x v="28"/>
    <s v="C-IV"/>
    <x v="2"/>
    <x v="4"/>
    <n v="2016"/>
    <s v="2015/16"/>
    <n v="25024"/>
    <n v="56085"/>
    <n v="181969"/>
    <n v="1"/>
    <m/>
    <n v="5"/>
    <n v="0"/>
    <n v="4.4299999999999999E-2"/>
  </r>
  <r>
    <x v="29"/>
    <s v="C-IV"/>
    <x v="2"/>
    <x v="4"/>
    <n v="2016"/>
    <s v="2015/16"/>
    <n v="3653"/>
    <n v="7541"/>
    <n v="32896"/>
    <n v="0.97850000000000004"/>
    <m/>
    <n v="56"/>
    <n v="0.19600000000000001"/>
    <n v="5.74E-2"/>
  </r>
  <r>
    <x v="30"/>
    <s v="C-IV"/>
    <x v="2"/>
    <x v="4"/>
    <n v="2016"/>
    <s v="2015/16"/>
    <n v="4345"/>
    <n v="7788"/>
    <n v="25754"/>
    <n v="0.99060000000000004"/>
    <m/>
    <n v="56"/>
    <n v="0.19600000000000001"/>
    <n v="5.74E-2"/>
  </r>
  <r>
    <x v="31"/>
    <s v="CalWIN"/>
    <x v="2"/>
    <x v="4"/>
    <n v="2016"/>
    <s v="2015/16"/>
    <n v="123990"/>
    <n v="255642"/>
    <n v="917220"/>
    <n v="0.98580000000000001"/>
    <m/>
    <n v="28"/>
    <n v="0.39300000000000002"/>
    <n v="4.87E-2"/>
  </r>
  <r>
    <x v="32"/>
    <s v="CalWIN"/>
    <x v="2"/>
    <x v="4"/>
    <n v="2016"/>
    <s v="2015/16"/>
    <n v="9357"/>
    <n v="18012"/>
    <n v="65018"/>
    <n v="0.98099999999999998"/>
    <m/>
    <n v="56"/>
    <n v="0.19600000000000001"/>
    <n v="5.74E-2"/>
  </r>
  <r>
    <x v="33"/>
    <s v="C-IV"/>
    <x v="2"/>
    <x v="4"/>
    <n v="2016"/>
    <s v="2015/16"/>
    <n v="1223"/>
    <n v="2269"/>
    <n v="6196"/>
    <n v="1"/>
    <m/>
    <n v="56"/>
    <n v="0.19600000000000001"/>
    <n v="5.74E-2"/>
  </r>
  <r>
    <x v="34"/>
    <s v="C-IV"/>
    <x v="2"/>
    <x v="4"/>
    <n v="2016"/>
    <s v="2015/16"/>
    <n v="129645"/>
    <n v="290024"/>
    <n v="835262"/>
    <n v="0.99660000000000004"/>
    <m/>
    <n v="28"/>
    <n v="0.25"/>
    <n v="3.9100000000000003E-2"/>
  </r>
  <r>
    <x v="35"/>
    <s v="CalWIN"/>
    <x v="2"/>
    <x v="4"/>
    <n v="2016"/>
    <s v="2015/16"/>
    <n v="103841"/>
    <n v="216589"/>
    <n v="561737"/>
    <n v="0.98599999999999999"/>
    <m/>
    <n v="24"/>
    <n v="0.41699999999999998"/>
    <n v="2.64E-2"/>
  </r>
  <r>
    <x v="36"/>
    <s v="C-IV"/>
    <x v="2"/>
    <x v="4"/>
    <n v="2016"/>
    <s v="2015/16"/>
    <n v="2702"/>
    <n v="6003"/>
    <n v="18703"/>
    <n v="1"/>
    <m/>
    <n v="56"/>
    <n v="0.19600000000000001"/>
    <n v="5.74E-2"/>
  </r>
  <r>
    <x v="37"/>
    <s v="C-IV"/>
    <x v="2"/>
    <x v="4"/>
    <n v="2016"/>
    <s v="2015/16"/>
    <n v="179815"/>
    <n v="393948"/>
    <n v="874944"/>
    <n v="0.99860000000000004"/>
    <m/>
    <n v="25"/>
    <n v="0.28000000000000003"/>
    <n v="1.8800000000000001E-2"/>
  </r>
  <r>
    <x v="38"/>
    <s v="CalWIN"/>
    <x v="2"/>
    <x v="4"/>
    <n v="2016"/>
    <s v="2015/16"/>
    <n v="143153"/>
    <n v="288774"/>
    <n v="910767"/>
    <n v="0.95030000000000003"/>
    <m/>
    <n v="33"/>
    <n v="0.39400000000000002"/>
    <n v="1.7999999999999999E-2"/>
  </r>
  <r>
    <x v="39"/>
    <s v="CalWIN"/>
    <x v="2"/>
    <x v="4"/>
    <n v="2016"/>
    <s v="2015/16"/>
    <n v="34926"/>
    <n v="52808"/>
    <n v="228436"/>
    <n v="0.97070000000000001"/>
    <m/>
    <n v="7"/>
    <n v="0.71399999999999997"/>
    <n v="5.6300000000000003E-2"/>
  </r>
  <r>
    <x v="40"/>
    <s v="C-IV"/>
    <x v="2"/>
    <x v="4"/>
    <n v="2016"/>
    <s v="2015/16"/>
    <n v="52536"/>
    <n v="118596"/>
    <n v="299048"/>
    <n v="0.99350000000000005"/>
    <m/>
    <n v="9"/>
    <n v="0.222"/>
    <n v="2.76E-2"/>
  </r>
  <r>
    <x v="41"/>
    <s v="CalWIN"/>
    <x v="2"/>
    <x v="4"/>
    <n v="2016"/>
    <s v="2015/16"/>
    <n v="10155"/>
    <n v="18634"/>
    <n v="62430"/>
    <n v="0.95069999999999999"/>
    <m/>
    <n v="56"/>
    <n v="0.19600000000000001"/>
    <n v="5.74E-2"/>
  </r>
  <r>
    <x v="42"/>
    <s v="CalWIN"/>
    <x v="2"/>
    <x v="4"/>
    <n v="2016"/>
    <s v="2015/16"/>
    <n v="15529"/>
    <n v="30087"/>
    <n v="158570"/>
    <n v="0.96020000000000005"/>
    <m/>
    <n v="56"/>
    <n v="0.19600000000000001"/>
    <n v="5.74E-2"/>
  </r>
  <r>
    <x v="43"/>
    <s v="CalWIN"/>
    <x v="2"/>
    <x v="4"/>
    <n v="2016"/>
    <s v="2015/16"/>
    <n v="19222"/>
    <n v="40347"/>
    <n v="145167"/>
    <n v="0.96840000000000004"/>
    <m/>
    <n v="56"/>
    <n v="0.19600000000000001"/>
    <n v="5.74E-2"/>
  </r>
  <r>
    <x v="44"/>
    <s v="CalWIN"/>
    <x v="2"/>
    <x v="4"/>
    <n v="2016"/>
    <s v="2015/16"/>
    <n v="53841"/>
    <n v="106111"/>
    <n v="454026"/>
    <n v="0.9859"/>
    <m/>
    <n v="12"/>
    <n v="0.33300000000000002"/>
    <n v="4.1500000000000002E-2"/>
  </r>
  <r>
    <x v="45"/>
    <s v="CalWIN"/>
    <x v="2"/>
    <x v="4"/>
    <n v="2016"/>
    <s v="2015/16"/>
    <n v="15086"/>
    <n v="27739"/>
    <n v="80599"/>
    <n v="0.96909999999999996"/>
    <m/>
    <n v="56"/>
    <n v="0.19600000000000001"/>
    <n v="5.74E-2"/>
  </r>
  <r>
    <x v="46"/>
    <s v="C-IV"/>
    <x v="2"/>
    <x v="4"/>
    <n v="2016"/>
    <s v="2015/16"/>
    <n v="12990"/>
    <n v="24651"/>
    <n v="66087"/>
    <n v="0.98580000000000001"/>
    <m/>
    <n v="56"/>
    <n v="0.19600000000000001"/>
    <n v="5.74E-2"/>
  </r>
  <r>
    <x v="47"/>
    <s v="C-IV"/>
    <x v="2"/>
    <x v="4"/>
    <n v="2016"/>
    <s v="2015/16"/>
    <n v="156"/>
    <n v="279"/>
    <n v="816"/>
    <n v="1"/>
    <m/>
    <n v="56"/>
    <n v="0.19600000000000001"/>
    <n v="5.74E-2"/>
  </r>
  <r>
    <x v="48"/>
    <s v="C-IV"/>
    <x v="2"/>
    <x v="4"/>
    <n v="2016"/>
    <s v="2015/16"/>
    <n v="3326"/>
    <n v="7055"/>
    <n v="18154"/>
    <n v="0.98909999999999998"/>
    <m/>
    <n v="56"/>
    <n v="0.19600000000000001"/>
    <n v="5.74E-2"/>
  </r>
  <r>
    <x v="49"/>
    <s v="CalWIN"/>
    <x v="2"/>
    <x v="4"/>
    <n v="2016"/>
    <s v="2015/16"/>
    <n v="22818"/>
    <n v="43229"/>
    <n v="124530"/>
    <n v="0.96870000000000001"/>
    <m/>
    <n v="6"/>
    <n v="0.16700000000000001"/>
    <n v="2.1399999999999999E-2"/>
  </r>
  <r>
    <x v="50"/>
    <s v="CalWIN"/>
    <x v="2"/>
    <x v="4"/>
    <n v="2016"/>
    <s v="2015/16"/>
    <n v="19468"/>
    <n v="34541"/>
    <n v="128774"/>
    <n v="0.81479999999999997"/>
    <m/>
    <n v="56"/>
    <n v="0.19600000000000001"/>
    <n v="5.74E-2"/>
  </r>
  <r>
    <x v="51"/>
    <s v="C-IV"/>
    <x v="2"/>
    <x v="4"/>
    <n v="2016"/>
    <s v="2015/16"/>
    <n v="42586"/>
    <n v="89738"/>
    <n v="241313"/>
    <n v="0.99160000000000004"/>
    <m/>
    <n v="4"/>
    <n v="0.25"/>
    <n v="2.75E-2"/>
  </r>
  <r>
    <x v="52"/>
    <s v="C-IV"/>
    <x v="2"/>
    <x v="4"/>
    <n v="2016"/>
    <s v="2015/16"/>
    <n v="5861"/>
    <n v="13457"/>
    <n v="42277"/>
    <n v="0.96079999999999999"/>
    <m/>
    <n v="56"/>
    <n v="0.19600000000000001"/>
    <n v="5.74E-2"/>
  </r>
  <r>
    <x v="53"/>
    <s v="C-IV"/>
    <x v="2"/>
    <x v="4"/>
    <n v="2016"/>
    <s v="2015/16"/>
    <n v="4706"/>
    <n v="10221"/>
    <n v="27765"/>
    <n v="0.91180000000000005"/>
    <m/>
    <n v="56"/>
    <n v="0.19600000000000001"/>
    <n v="5.74E-2"/>
  </r>
  <r>
    <x v="54"/>
    <s v="C-IV"/>
    <x v="2"/>
    <x v="4"/>
    <n v="2016"/>
    <s v="2015/16"/>
    <n v="1003"/>
    <n v="1753"/>
    <n v="4969"/>
    <n v="0.93020000000000003"/>
    <m/>
    <n v="56"/>
    <n v="0.19600000000000001"/>
    <n v="5.74E-2"/>
  </r>
  <r>
    <x v="55"/>
    <s v="CalWIN"/>
    <x v="2"/>
    <x v="4"/>
    <n v="2016"/>
    <s v="2015/16"/>
    <n v="53554"/>
    <n v="125686"/>
    <n v="258164"/>
    <n v="0.97770000000000001"/>
    <m/>
    <n v="9"/>
    <n v="0.111"/>
    <n v="2.29E-2"/>
  </r>
  <r>
    <x v="56"/>
    <s v="C-IV"/>
    <x v="2"/>
    <x v="4"/>
    <n v="2016"/>
    <s v="2015/16"/>
    <n v="3215"/>
    <n v="5596"/>
    <n v="14788"/>
    <n v="0.98770000000000002"/>
    <m/>
    <n v="56"/>
    <n v="0.19600000000000001"/>
    <n v="5.74E-2"/>
  </r>
  <r>
    <x v="57"/>
    <s v="CalWIN"/>
    <x v="2"/>
    <x v="4"/>
    <n v="2016"/>
    <s v="2015/16"/>
    <n v="37805"/>
    <n v="75936"/>
    <n v="240954"/>
    <n v="0.98929999999999996"/>
    <m/>
    <n v="9"/>
    <n v="0.33300000000000002"/>
    <n v="4.8000000000000001E-2"/>
  </r>
  <r>
    <x v="58"/>
    <s v="CalWIN"/>
    <x v="2"/>
    <x v="4"/>
    <n v="2016"/>
    <s v="2015/16"/>
    <n v="10889"/>
    <n v="21491"/>
    <n v="59821"/>
    <n v="0.98499999999999999"/>
    <m/>
    <n v="56"/>
    <n v="0.19600000000000001"/>
    <n v="5.74E-2"/>
  </r>
  <r>
    <x v="59"/>
    <s v="C-IV"/>
    <x v="2"/>
    <x v="4"/>
    <n v="2016"/>
    <s v="2015/16"/>
    <n v="6326"/>
    <n v="13603"/>
    <n v="32438"/>
    <n v="1"/>
    <m/>
    <n v="56"/>
    <n v="0.19600000000000001"/>
    <n v="5.74E-2"/>
  </r>
  <r>
    <x v="0"/>
    <s v="n/a"/>
    <x v="3"/>
    <x v="4"/>
    <n v="2016"/>
    <s v="2015/16"/>
    <m/>
    <m/>
    <m/>
    <m/>
    <m/>
    <m/>
    <n v="0.254"/>
    <n v="5.3999999999999999E-2"/>
  </r>
  <r>
    <x v="1"/>
    <s v="n/a"/>
    <x v="3"/>
    <x v="4"/>
    <n v="2016"/>
    <s v="2015/16"/>
    <n v="2109228"/>
    <n v="4368561"/>
    <n v="13612581"/>
    <n v="0.97440000000000004"/>
    <m/>
    <n v="447"/>
    <n v="0.376"/>
    <n v="5.2299999999999999E-2"/>
  </r>
  <r>
    <x v="2"/>
    <s v="CalWIN"/>
    <x v="3"/>
    <x v="4"/>
    <n v="2016"/>
    <s v="2015/16"/>
    <n v="61011"/>
    <n v="117298"/>
    <n v="440616"/>
    <n v="0.95960000000000001"/>
    <m/>
    <n v="15"/>
    <n v="0.4"/>
    <n v="5.0999999999999997E-2"/>
  </r>
  <r>
    <x v="3"/>
    <s v="C-IV"/>
    <x v="3"/>
    <x v="4"/>
    <n v="2016"/>
    <s v="2015/16"/>
    <n v="92"/>
    <n v="155"/>
    <n v="362"/>
    <n v="1"/>
    <m/>
    <n v="67"/>
    <n v="0.23899999999999999"/>
    <n v="5.3800000000000001E-2"/>
  </r>
  <r>
    <x v="4"/>
    <s v="C-IV"/>
    <x v="3"/>
    <x v="4"/>
    <n v="2016"/>
    <s v="2015/16"/>
    <n v="1808"/>
    <n v="3415"/>
    <n v="8287"/>
    <n v="0.98860000000000003"/>
    <m/>
    <n v="67"/>
    <n v="0.23899999999999999"/>
    <n v="5.3800000000000001E-2"/>
  </r>
  <r>
    <x v="5"/>
    <s v="C-IV"/>
    <x v="3"/>
    <x v="4"/>
    <n v="2016"/>
    <s v="2015/16"/>
    <n v="17087"/>
    <n v="32218"/>
    <n v="83549"/>
    <n v="0.91169999999999995"/>
    <m/>
    <n v="67"/>
    <n v="0.23899999999999999"/>
    <n v="5.3800000000000001E-2"/>
  </r>
  <r>
    <x v="6"/>
    <s v="C-IV"/>
    <x v="3"/>
    <x v="4"/>
    <n v="2016"/>
    <s v="2015/16"/>
    <n v="2780"/>
    <n v="5156"/>
    <n v="12243"/>
    <n v="0.99150000000000005"/>
    <m/>
    <n v="67"/>
    <n v="0.23899999999999999"/>
    <n v="5.3800000000000001E-2"/>
  </r>
  <r>
    <x v="7"/>
    <s v="C-IV"/>
    <x v="3"/>
    <x v="4"/>
    <n v="2016"/>
    <s v="2015/16"/>
    <n v="633"/>
    <n v="1434"/>
    <n v="9074"/>
    <n v="0.83330000000000004"/>
    <m/>
    <n v="67"/>
    <n v="0.23899999999999999"/>
    <n v="5.3800000000000001E-2"/>
  </r>
  <r>
    <x v="8"/>
    <s v="CalWIN"/>
    <x v="3"/>
    <x v="4"/>
    <n v="2016"/>
    <s v="2015/16"/>
    <n v="34941"/>
    <n v="69736"/>
    <n v="277492"/>
    <n v="0.96479999999999999"/>
    <m/>
    <n v="10"/>
    <n v="0.4"/>
    <n v="3.6299999999999999E-2"/>
  </r>
  <r>
    <x v="9"/>
    <s v="C-IV"/>
    <x v="3"/>
    <x v="4"/>
    <n v="2016"/>
    <s v="2015/16"/>
    <n v="2640"/>
    <n v="5369"/>
    <n v="12052"/>
    <n v="0.98860000000000003"/>
    <m/>
    <n v="67"/>
    <n v="0.23899999999999999"/>
    <n v="5.3800000000000001E-2"/>
  </r>
  <r>
    <x v="10"/>
    <s v="C-IV"/>
    <x v="3"/>
    <x v="4"/>
    <n v="2016"/>
    <s v="2015/16"/>
    <n v="7232"/>
    <n v="12850"/>
    <n v="38811"/>
    <n v="0.98519999999999996"/>
    <m/>
    <n v="67"/>
    <n v="0.23899999999999999"/>
    <n v="5.3800000000000001E-2"/>
  </r>
  <r>
    <x v="11"/>
    <s v="CalWIN"/>
    <x v="3"/>
    <x v="4"/>
    <n v="2016"/>
    <s v="2015/16"/>
    <n v="97266"/>
    <n v="224870"/>
    <n v="491673"/>
    <n v="0.94940000000000002"/>
    <m/>
    <n v="25"/>
    <n v="0.28000000000000003"/>
    <n v="2.4500000000000001E-2"/>
  </r>
  <r>
    <x v="12"/>
    <s v="C-IV"/>
    <x v="3"/>
    <x v="4"/>
    <n v="2016"/>
    <s v="2015/16"/>
    <n v="1568"/>
    <n v="3655"/>
    <n v="12218"/>
    <n v="1"/>
    <m/>
    <n v="67"/>
    <n v="0.23899999999999999"/>
    <n v="5.3800000000000001E-2"/>
  </r>
  <r>
    <x v="13"/>
    <s v="C-IV"/>
    <x v="3"/>
    <x v="4"/>
    <n v="2016"/>
    <s v="2015/16"/>
    <n v="12582"/>
    <n v="21361"/>
    <n v="54385"/>
    <n v="0.98760000000000003"/>
    <m/>
    <n v="67"/>
    <n v="0.23899999999999999"/>
    <n v="5.3800000000000001E-2"/>
  </r>
  <r>
    <x v="14"/>
    <s v="C-IV"/>
    <x v="3"/>
    <x v="4"/>
    <n v="2016"/>
    <s v="2015/16"/>
    <n v="17297"/>
    <n v="42432"/>
    <n v="93554"/>
    <n v="0.97019999999999995"/>
    <m/>
    <n v="67"/>
    <n v="0.23899999999999999"/>
    <n v="5.3800000000000001E-2"/>
  </r>
  <r>
    <x v="15"/>
    <s v="C-IV"/>
    <x v="3"/>
    <x v="4"/>
    <n v="2016"/>
    <s v="2015/16"/>
    <n v="1063"/>
    <n v="2089"/>
    <n v="5598"/>
    <n v="0.98080000000000001"/>
    <m/>
    <n v="67"/>
    <n v="0.23899999999999999"/>
    <n v="5.3800000000000001E-2"/>
  </r>
  <r>
    <x v="16"/>
    <s v="C-IV"/>
    <x v="3"/>
    <x v="4"/>
    <n v="2016"/>
    <s v="2015/16"/>
    <n v="71050"/>
    <n v="165582"/>
    <n v="406855"/>
    <n v="0.98560000000000003"/>
    <m/>
    <n v="17"/>
    <n v="0.17599999999999999"/>
    <n v="1.54E-2"/>
  </r>
  <r>
    <x v="17"/>
    <s v="C-IV"/>
    <x v="3"/>
    <x v="4"/>
    <n v="2016"/>
    <s v="2015/16"/>
    <n v="10868"/>
    <n v="24891"/>
    <n v="57169"/>
    <n v="0.98919999999999997"/>
    <m/>
    <n v="67"/>
    <n v="0.23899999999999999"/>
    <n v="5.3800000000000001E-2"/>
  </r>
  <r>
    <x v="18"/>
    <s v="C-IV"/>
    <x v="3"/>
    <x v="4"/>
    <n v="2016"/>
    <s v="2015/16"/>
    <n v="6694"/>
    <n v="12649"/>
    <n v="31714"/>
    <n v="0.95289999999999997"/>
    <m/>
    <n v="67"/>
    <n v="0.23899999999999999"/>
    <n v="5.3800000000000001E-2"/>
  </r>
  <r>
    <x v="19"/>
    <s v="C-IV"/>
    <x v="3"/>
    <x v="4"/>
    <n v="2016"/>
    <s v="2015/16"/>
    <n v="1553"/>
    <n v="3154"/>
    <n v="7868"/>
    <n v="0.9385"/>
    <m/>
    <n v="67"/>
    <n v="0.23899999999999999"/>
    <n v="5.3800000000000001E-2"/>
  </r>
  <r>
    <x v="20"/>
    <s v="LRS"/>
    <x v="3"/>
    <x v="4"/>
    <n v="2016"/>
    <s v="2015/16"/>
    <n v="561319"/>
    <n v="1114522"/>
    <n v="4171511"/>
    <n v="0.96440000000000003"/>
    <m/>
    <n v="81"/>
    <n v="0.67900000000000005"/>
    <n v="5.4199999999999998E-2"/>
  </r>
  <r>
    <x v="21"/>
    <s v="C-IV"/>
    <x v="3"/>
    <x v="4"/>
    <n v="2016"/>
    <s v="2015/16"/>
    <n v="12187"/>
    <n v="29647"/>
    <n v="69986"/>
    <n v="0.98580000000000001"/>
    <m/>
    <n v="67"/>
    <n v="0.23899999999999999"/>
    <n v="5.3800000000000001E-2"/>
  </r>
  <r>
    <x v="22"/>
    <s v="C-IV"/>
    <x v="3"/>
    <x v="4"/>
    <n v="2016"/>
    <s v="2015/16"/>
    <n v="6252"/>
    <n v="10351"/>
    <n v="45262"/>
    <n v="0.98560000000000003"/>
    <m/>
    <n v="67"/>
    <n v="0.23899999999999999"/>
    <n v="5.3800000000000001E-2"/>
  </r>
  <r>
    <x v="23"/>
    <s v="C-IV"/>
    <x v="3"/>
    <x v="4"/>
    <n v="2016"/>
    <s v="2015/16"/>
    <n v="1141"/>
    <n v="2101"/>
    <n v="4835"/>
    <n v="0.97499999999999998"/>
    <m/>
    <n v="67"/>
    <n v="0.23899999999999999"/>
    <n v="5.3800000000000001E-2"/>
  </r>
  <r>
    <x v="24"/>
    <s v="C-IV"/>
    <x v="3"/>
    <x v="4"/>
    <n v="2016"/>
    <s v="2015/16"/>
    <n v="6816"/>
    <n v="12720"/>
    <n v="41816"/>
    <n v="0.92989999999999995"/>
    <m/>
    <n v="67"/>
    <n v="0.23899999999999999"/>
    <n v="5.3800000000000001E-2"/>
  </r>
  <r>
    <x v="25"/>
    <s v="C-IV"/>
    <x v="3"/>
    <x v="4"/>
    <n v="2016"/>
    <s v="2015/16"/>
    <n v="24988"/>
    <n v="57715"/>
    <n v="140231"/>
    <n v="0.98560000000000003"/>
    <m/>
    <n v="5"/>
    <n v="0.2"/>
    <n v="3.0099999999999998E-2"/>
  </r>
  <r>
    <x v="26"/>
    <s v="C-IV"/>
    <x v="3"/>
    <x v="4"/>
    <n v="2016"/>
    <s v="2015/16"/>
    <n v="494"/>
    <n v="1050"/>
    <n v="3122"/>
    <n v="1"/>
    <m/>
    <n v="67"/>
    <n v="0.23899999999999999"/>
    <n v="5.3800000000000001E-2"/>
  </r>
  <r>
    <x v="27"/>
    <s v="C-IV"/>
    <x v="3"/>
    <x v="4"/>
    <n v="2016"/>
    <s v="2015/16"/>
    <n v="439"/>
    <n v="790"/>
    <n v="3750"/>
    <n v="0.9667"/>
    <m/>
    <n v="67"/>
    <n v="0.23899999999999999"/>
    <n v="5.3800000000000001E-2"/>
  </r>
  <r>
    <x v="28"/>
    <s v="C-IV"/>
    <x v="3"/>
    <x v="4"/>
    <n v="2016"/>
    <s v="2015/16"/>
    <n v="24809"/>
    <n v="55488"/>
    <n v="182294"/>
    <n v="0.99790000000000001"/>
    <m/>
    <n v="6"/>
    <n v="0"/>
    <n v="4.9799999999999997E-2"/>
  </r>
  <r>
    <x v="29"/>
    <s v="C-IV"/>
    <x v="3"/>
    <x v="4"/>
    <n v="2016"/>
    <s v="2015/16"/>
    <n v="3665"/>
    <n v="7533"/>
    <n v="32863"/>
    <n v="0.9869"/>
    <m/>
    <n v="67"/>
    <n v="0.23899999999999999"/>
    <n v="5.3800000000000001E-2"/>
  </r>
  <r>
    <x v="30"/>
    <s v="C-IV"/>
    <x v="3"/>
    <x v="4"/>
    <n v="2016"/>
    <s v="2015/16"/>
    <n v="4354"/>
    <n v="7768"/>
    <n v="25852"/>
    <n v="0.93810000000000004"/>
    <m/>
    <n v="67"/>
    <n v="0.23899999999999999"/>
    <n v="5.3800000000000001E-2"/>
  </r>
  <r>
    <x v="31"/>
    <s v="CalWIN"/>
    <x v="3"/>
    <x v="4"/>
    <n v="2016"/>
    <s v="2015/16"/>
    <n v="123438"/>
    <n v="254598"/>
    <n v="910182"/>
    <n v="0.98670000000000002"/>
    <m/>
    <n v="32"/>
    <n v="0.40600000000000003"/>
    <n v="5.5599999999999997E-2"/>
  </r>
  <r>
    <x v="32"/>
    <s v="CalWIN"/>
    <x v="3"/>
    <x v="4"/>
    <n v="2016"/>
    <s v="2015/16"/>
    <n v="9281"/>
    <n v="17795"/>
    <n v="64247"/>
    <n v="0.97640000000000005"/>
    <m/>
    <n v="67"/>
    <n v="0.23899999999999999"/>
    <n v="5.3800000000000001E-2"/>
  </r>
  <r>
    <x v="33"/>
    <s v="C-IV"/>
    <x v="3"/>
    <x v="4"/>
    <n v="2016"/>
    <s v="2015/16"/>
    <n v="1205"/>
    <n v="2239"/>
    <n v="6204"/>
    <n v="1"/>
    <m/>
    <n v="67"/>
    <n v="0.23899999999999999"/>
    <n v="5.3800000000000001E-2"/>
  </r>
  <r>
    <x v="34"/>
    <s v="C-IV"/>
    <x v="3"/>
    <x v="4"/>
    <n v="2016"/>
    <s v="2015/16"/>
    <n v="128893"/>
    <n v="287669"/>
    <n v="835251"/>
    <n v="0.99419999999999997"/>
    <m/>
    <n v="30"/>
    <n v="0.23300000000000001"/>
    <n v="3.9199999999999999E-2"/>
  </r>
  <r>
    <x v="35"/>
    <s v="CalWIN"/>
    <x v="3"/>
    <x v="4"/>
    <n v="2016"/>
    <s v="2015/16"/>
    <n v="103428"/>
    <n v="215894"/>
    <n v="557933"/>
    <n v="0.99260000000000004"/>
    <m/>
    <n v="28"/>
    <n v="0.42899999999999999"/>
    <n v="3.1899999999999998E-2"/>
  </r>
  <r>
    <x v="36"/>
    <s v="C-IV"/>
    <x v="3"/>
    <x v="4"/>
    <n v="2016"/>
    <s v="2015/16"/>
    <n v="2650"/>
    <n v="5850"/>
    <n v="18753"/>
    <n v="0.9667"/>
    <m/>
    <n v="67"/>
    <n v="0.23899999999999999"/>
    <n v="5.3800000000000001E-2"/>
  </r>
  <r>
    <x v="37"/>
    <s v="C-IV"/>
    <x v="3"/>
    <x v="4"/>
    <n v="2016"/>
    <s v="2015/16"/>
    <n v="179119"/>
    <n v="392070"/>
    <n v="870355"/>
    <n v="0.99470000000000003"/>
    <m/>
    <n v="29"/>
    <n v="0.31"/>
    <n v="1.66E-2"/>
  </r>
  <r>
    <x v="38"/>
    <s v="CalWIN"/>
    <x v="3"/>
    <x v="4"/>
    <n v="2016"/>
    <s v="2015/16"/>
    <n v="142577"/>
    <n v="287392"/>
    <n v="901829"/>
    <n v="0.95579999999999998"/>
    <m/>
    <n v="38"/>
    <n v="0.42099999999999999"/>
    <n v="2.3900000000000001E-2"/>
  </r>
  <r>
    <x v="39"/>
    <s v="CalWIN"/>
    <x v="3"/>
    <x v="4"/>
    <n v="2016"/>
    <s v="2015/16"/>
    <n v="34825"/>
    <n v="52749"/>
    <n v="225648"/>
    <n v="0.98219999999999996"/>
    <m/>
    <n v="8"/>
    <n v="0.75"/>
    <n v="5.3999999999999999E-2"/>
  </r>
  <r>
    <x v="40"/>
    <s v="C-IV"/>
    <x v="3"/>
    <x v="4"/>
    <n v="2016"/>
    <s v="2015/16"/>
    <n v="52332"/>
    <n v="118036"/>
    <n v="298657"/>
    <n v="0.98409999999999997"/>
    <m/>
    <n v="10"/>
    <n v="0.2"/>
    <n v="3.04E-2"/>
  </r>
  <r>
    <x v="41"/>
    <s v="CalWIN"/>
    <x v="3"/>
    <x v="4"/>
    <n v="2016"/>
    <s v="2015/16"/>
    <n v="10120"/>
    <n v="18513"/>
    <n v="62445"/>
    <n v="0.97489999999999999"/>
    <m/>
    <n v="67"/>
    <n v="0.23899999999999999"/>
    <n v="5.3800000000000001E-2"/>
  </r>
  <r>
    <x v="42"/>
    <s v="CalWIN"/>
    <x v="3"/>
    <x v="4"/>
    <n v="2016"/>
    <s v="2015/16"/>
    <n v="15493"/>
    <n v="30014"/>
    <n v="158550"/>
    <n v="0.98129999999999995"/>
    <m/>
    <n v="67"/>
    <n v="0.23899999999999999"/>
    <n v="5.3800000000000001E-2"/>
  </r>
  <r>
    <x v="43"/>
    <s v="CalWIN"/>
    <x v="3"/>
    <x v="4"/>
    <n v="2016"/>
    <s v="2015/16"/>
    <n v="19139"/>
    <n v="40218"/>
    <n v="145102"/>
    <n v="0.98780000000000001"/>
    <m/>
    <n v="67"/>
    <n v="0.23899999999999999"/>
    <n v="5.3800000000000001E-2"/>
  </r>
  <r>
    <x v="44"/>
    <s v="CalWIN"/>
    <x v="3"/>
    <x v="4"/>
    <n v="2016"/>
    <s v="2015/16"/>
    <n v="53574"/>
    <n v="105301"/>
    <n v="449232"/>
    <n v="0.98640000000000005"/>
    <m/>
    <n v="14"/>
    <n v="0.28599999999999998"/>
    <n v="4.9000000000000002E-2"/>
  </r>
  <r>
    <x v="45"/>
    <s v="CalWIN"/>
    <x v="3"/>
    <x v="4"/>
    <n v="2016"/>
    <s v="2015/16"/>
    <n v="15058"/>
    <n v="27613"/>
    <n v="80679"/>
    <n v="0.95679999999999998"/>
    <m/>
    <n v="67"/>
    <n v="0.23899999999999999"/>
    <n v="5.3800000000000001E-2"/>
  </r>
  <r>
    <x v="46"/>
    <s v="C-IV"/>
    <x v="3"/>
    <x v="4"/>
    <n v="2016"/>
    <s v="2015/16"/>
    <n v="12982"/>
    <n v="24569"/>
    <n v="66061"/>
    <n v="0.96960000000000002"/>
    <m/>
    <n v="67"/>
    <n v="0.23899999999999999"/>
    <n v="5.3800000000000001E-2"/>
  </r>
  <r>
    <x v="47"/>
    <s v="C-IV"/>
    <x v="3"/>
    <x v="4"/>
    <n v="2016"/>
    <s v="2015/16"/>
    <n v="158"/>
    <n v="271"/>
    <n v="811"/>
    <n v="1"/>
    <m/>
    <n v="67"/>
    <n v="0.23899999999999999"/>
    <n v="5.3800000000000001E-2"/>
  </r>
  <r>
    <x v="48"/>
    <s v="C-IV"/>
    <x v="3"/>
    <x v="4"/>
    <n v="2016"/>
    <s v="2015/16"/>
    <n v="3290"/>
    <n v="6942"/>
    <n v="18296"/>
    <n v="0.92659999999999998"/>
    <m/>
    <n v="67"/>
    <n v="0.23899999999999999"/>
    <n v="5.3800000000000001E-2"/>
  </r>
  <r>
    <x v="49"/>
    <s v="CalWIN"/>
    <x v="3"/>
    <x v="4"/>
    <n v="2016"/>
    <s v="2015/16"/>
    <n v="22656"/>
    <n v="42828"/>
    <n v="125170"/>
    <n v="0.98770000000000002"/>
    <m/>
    <n v="7"/>
    <n v="0.14299999999999999"/>
    <n v="2.07E-2"/>
  </r>
  <r>
    <x v="50"/>
    <s v="CalWIN"/>
    <x v="3"/>
    <x v="4"/>
    <n v="2016"/>
    <s v="2015/16"/>
    <n v="19386"/>
    <n v="34425"/>
    <n v="128714"/>
    <n v="0.86219999999999997"/>
    <m/>
    <n v="67"/>
    <n v="0.23899999999999999"/>
    <n v="5.3800000000000001E-2"/>
  </r>
  <r>
    <x v="51"/>
    <s v="C-IV"/>
    <x v="3"/>
    <x v="4"/>
    <n v="2016"/>
    <s v="2015/16"/>
    <n v="42367"/>
    <n v="89096"/>
    <n v="241922"/>
    <n v="0.98980000000000001"/>
    <m/>
    <n v="5"/>
    <n v="0.2"/>
    <n v="2.53E-2"/>
  </r>
  <r>
    <x v="52"/>
    <s v="C-IV"/>
    <x v="3"/>
    <x v="4"/>
    <n v="2016"/>
    <s v="2015/16"/>
    <n v="5876"/>
    <n v="13467"/>
    <n v="42605"/>
    <n v="0.95809999999999995"/>
    <m/>
    <n v="67"/>
    <n v="0.23899999999999999"/>
    <n v="5.3800000000000001E-2"/>
  </r>
  <r>
    <x v="53"/>
    <s v="C-IV"/>
    <x v="3"/>
    <x v="4"/>
    <n v="2016"/>
    <s v="2015/16"/>
    <n v="4683"/>
    <n v="10196"/>
    <n v="27645"/>
    <n v="0.97729999999999995"/>
    <m/>
    <n v="67"/>
    <n v="0.23899999999999999"/>
    <n v="5.3800000000000001E-2"/>
  </r>
  <r>
    <x v="54"/>
    <s v="C-IV"/>
    <x v="3"/>
    <x v="4"/>
    <n v="2016"/>
    <s v="2015/16"/>
    <n v="1007"/>
    <n v="1757"/>
    <n v="4985"/>
    <n v="0.98309999999999997"/>
    <m/>
    <n v="67"/>
    <n v="0.23899999999999999"/>
    <n v="5.3800000000000001E-2"/>
  </r>
  <r>
    <x v="55"/>
    <s v="CalWIN"/>
    <x v="3"/>
    <x v="4"/>
    <n v="2016"/>
    <s v="2015/16"/>
    <n v="53192"/>
    <n v="125132"/>
    <n v="258154"/>
    <n v="0.99070000000000003"/>
    <m/>
    <n v="10"/>
    <n v="0.1"/>
    <n v="2.6800000000000001E-2"/>
  </r>
  <r>
    <x v="56"/>
    <s v="C-IV"/>
    <x v="3"/>
    <x v="4"/>
    <n v="2016"/>
    <s v="2015/16"/>
    <n v="3159"/>
    <n v="5493"/>
    <n v="14695"/>
    <n v="0.98399999999999999"/>
    <m/>
    <n v="67"/>
    <n v="0.23899999999999999"/>
    <n v="5.3800000000000001E-2"/>
  </r>
  <r>
    <x v="57"/>
    <s v="CalWIN"/>
    <x v="3"/>
    <x v="4"/>
    <n v="2016"/>
    <s v="2015/16"/>
    <n v="37607"/>
    <n v="75635"/>
    <n v="241170"/>
    <n v="0.9869"/>
    <m/>
    <n v="10"/>
    <n v="0.4"/>
    <n v="5.7500000000000002E-2"/>
  </r>
  <r>
    <x v="58"/>
    <s v="CalWIN"/>
    <x v="3"/>
    <x v="4"/>
    <n v="2016"/>
    <s v="2015/16"/>
    <n v="10832"/>
    <n v="21293"/>
    <n v="59772"/>
    <n v="0.97"/>
    <m/>
    <n v="67"/>
    <n v="0.23899999999999999"/>
    <n v="5.3800000000000001E-2"/>
  </r>
  <r>
    <x v="59"/>
    <s v="C-IV"/>
    <x v="3"/>
    <x v="4"/>
    <n v="2016"/>
    <s v="2015/16"/>
    <n v="6272"/>
    <n v="13507"/>
    <n v="32472"/>
    <n v="0.99560000000000004"/>
    <m/>
    <n v="67"/>
    <n v="0.23899999999999999"/>
    <n v="5.3800000000000001E-2"/>
  </r>
  <r>
    <x v="0"/>
    <s v="n/a"/>
    <x v="4"/>
    <x v="4"/>
    <n v="2016"/>
    <s v="2015/16"/>
    <m/>
    <m/>
    <m/>
    <m/>
    <m/>
    <m/>
    <n v="0.254"/>
    <n v="5.3999999999999999E-2"/>
  </r>
  <r>
    <x v="1"/>
    <s v="n/a"/>
    <x v="4"/>
    <x v="4"/>
    <n v="2016"/>
    <s v="2015/16"/>
    <n v="2106078"/>
    <n v="4350990"/>
    <n v="13634739"/>
    <n v="0.97470000000000001"/>
    <m/>
    <n v="512"/>
    <n v="0.36499999999999999"/>
    <n v="5.8200000000000002E-2"/>
  </r>
  <r>
    <x v="2"/>
    <s v="CalWIN"/>
    <x v="4"/>
    <x v="4"/>
    <n v="2016"/>
    <s v="2015/16"/>
    <n v="61172"/>
    <n v="117227"/>
    <n v="438385"/>
    <n v="0.96789999999999998"/>
    <m/>
    <n v="17"/>
    <n v="0.41199999999999998"/>
    <n v="6.3299999999999995E-2"/>
  </r>
  <r>
    <x v="3"/>
    <s v="C-IV"/>
    <x v="4"/>
    <x v="4"/>
    <n v="2016"/>
    <s v="2015/16"/>
    <n v="87"/>
    <n v="142"/>
    <n v="350"/>
    <n v="1"/>
    <m/>
    <n v="79"/>
    <n v="0.253"/>
    <n v="5.1999999999999998E-2"/>
  </r>
  <r>
    <x v="4"/>
    <s v="C-IV"/>
    <x v="4"/>
    <x v="4"/>
    <n v="2016"/>
    <s v="2015/16"/>
    <n v="1780"/>
    <n v="3380"/>
    <n v="8287"/>
    <n v="0.98839999999999995"/>
    <m/>
    <n v="79"/>
    <n v="0.253"/>
    <n v="5.1999999999999998E-2"/>
  </r>
  <r>
    <x v="5"/>
    <s v="C-IV"/>
    <x v="4"/>
    <x v="4"/>
    <n v="2016"/>
    <s v="2015/16"/>
    <n v="17206"/>
    <n v="32422"/>
    <n v="83464"/>
    <n v="0.95220000000000005"/>
    <m/>
    <n v="79"/>
    <n v="0.253"/>
    <n v="5.1999999999999998E-2"/>
  </r>
  <r>
    <x v="6"/>
    <s v="C-IV"/>
    <x v="4"/>
    <x v="4"/>
    <n v="2016"/>
    <s v="2015/16"/>
    <n v="2776"/>
    <n v="5146"/>
    <n v="12231"/>
    <n v="0.97389999999999999"/>
    <m/>
    <n v="79"/>
    <n v="0.253"/>
    <n v="5.1999999999999998E-2"/>
  </r>
  <r>
    <x v="7"/>
    <s v="C-IV"/>
    <x v="4"/>
    <x v="4"/>
    <n v="2016"/>
    <s v="2015/16"/>
    <n v="635"/>
    <n v="1444"/>
    <n v="9118"/>
    <n v="0.94120000000000004"/>
    <m/>
    <n v="79"/>
    <n v="0.253"/>
    <n v="5.1999999999999998E-2"/>
  </r>
  <r>
    <x v="8"/>
    <s v="CalWIN"/>
    <x v="4"/>
    <x v="4"/>
    <n v="2016"/>
    <s v="2015/16"/>
    <n v="34751"/>
    <n v="69045"/>
    <n v="276566"/>
    <n v="0.9627"/>
    <m/>
    <n v="11"/>
    <n v="0.45500000000000002"/>
    <n v="3.3099999999999997E-2"/>
  </r>
  <r>
    <x v="9"/>
    <s v="C-IV"/>
    <x v="4"/>
    <x v="4"/>
    <n v="2016"/>
    <s v="2015/16"/>
    <n v="2649"/>
    <n v="5380"/>
    <n v="12014"/>
    <n v="0.98719999999999997"/>
    <m/>
    <n v="79"/>
    <n v="0.253"/>
    <n v="5.1999999999999998E-2"/>
  </r>
  <r>
    <x v="10"/>
    <s v="C-IV"/>
    <x v="4"/>
    <x v="4"/>
    <n v="2016"/>
    <s v="2015/16"/>
    <n v="7256"/>
    <n v="12861"/>
    <n v="38616"/>
    <n v="0.97470000000000001"/>
    <m/>
    <n v="79"/>
    <n v="0.253"/>
    <n v="5.1999999999999998E-2"/>
  </r>
  <r>
    <x v="11"/>
    <s v="CalWIN"/>
    <x v="4"/>
    <x v="4"/>
    <n v="2016"/>
    <s v="2015/16"/>
    <n v="96606"/>
    <n v="223724"/>
    <n v="491419"/>
    <n v="0.96489999999999998"/>
    <m/>
    <n v="29"/>
    <n v="0.24099999999999999"/>
    <n v="2.3E-2"/>
  </r>
  <r>
    <x v="12"/>
    <s v="C-IV"/>
    <x v="4"/>
    <x v="4"/>
    <n v="2016"/>
    <s v="2015/16"/>
    <n v="1579"/>
    <n v="3658"/>
    <n v="12188"/>
    <n v="1"/>
    <m/>
    <n v="79"/>
    <n v="0.253"/>
    <n v="5.1999999999999998E-2"/>
  </r>
  <r>
    <x v="13"/>
    <s v="C-IV"/>
    <x v="4"/>
    <x v="4"/>
    <n v="2016"/>
    <s v="2015/16"/>
    <n v="12683"/>
    <n v="21509"/>
    <n v="54468"/>
    <n v="0.9819"/>
    <m/>
    <n v="79"/>
    <n v="0.253"/>
    <n v="5.1999999999999998E-2"/>
  </r>
  <r>
    <x v="14"/>
    <s v="C-IV"/>
    <x v="4"/>
    <x v="4"/>
    <n v="2016"/>
    <s v="2015/16"/>
    <n v="17343"/>
    <n v="42478"/>
    <n v="93743"/>
    <n v="0.98629999999999995"/>
    <m/>
    <n v="79"/>
    <n v="0.253"/>
    <n v="5.1999999999999998E-2"/>
  </r>
  <r>
    <x v="15"/>
    <s v="C-IV"/>
    <x v="4"/>
    <x v="4"/>
    <n v="2016"/>
    <s v="2015/16"/>
    <n v="1064"/>
    <n v="2097"/>
    <n v="5630"/>
    <n v="1"/>
    <m/>
    <n v="79"/>
    <n v="0.253"/>
    <n v="5.1999999999999998E-2"/>
  </r>
  <r>
    <x v="16"/>
    <s v="C-IV"/>
    <x v="4"/>
    <x v="4"/>
    <n v="2016"/>
    <s v="2015/16"/>
    <n v="71190"/>
    <n v="165487"/>
    <n v="408101"/>
    <n v="0.98560000000000003"/>
    <m/>
    <n v="19"/>
    <n v="0.158"/>
    <n v="1.4500000000000001E-2"/>
  </r>
  <r>
    <x v="17"/>
    <s v="C-IV"/>
    <x v="4"/>
    <x v="4"/>
    <n v="2016"/>
    <s v="2015/16"/>
    <n v="10833"/>
    <n v="24632"/>
    <n v="57042"/>
    <n v="0.98760000000000003"/>
    <m/>
    <n v="79"/>
    <n v="0.253"/>
    <n v="5.1999999999999998E-2"/>
  </r>
  <r>
    <x v="18"/>
    <s v="C-IV"/>
    <x v="4"/>
    <x v="4"/>
    <n v="2016"/>
    <s v="2015/16"/>
    <n v="6679"/>
    <n v="12577"/>
    <n v="31555"/>
    <n v="0.96889999999999998"/>
    <m/>
    <n v="79"/>
    <n v="0.253"/>
    <n v="5.1999999999999998E-2"/>
  </r>
  <r>
    <x v="19"/>
    <s v="C-IV"/>
    <x v="4"/>
    <x v="4"/>
    <n v="2016"/>
    <s v="2015/16"/>
    <n v="1554"/>
    <n v="3160"/>
    <n v="7783"/>
    <n v="0.92410000000000003"/>
    <m/>
    <n v="79"/>
    <n v="0.253"/>
    <n v="5.1999999999999998E-2"/>
  </r>
  <r>
    <x v="20"/>
    <s v="LRS"/>
    <x v="4"/>
    <x v="4"/>
    <n v="2016"/>
    <s v="2015/16"/>
    <n v="558995"/>
    <n v="1108319"/>
    <n v="4193802"/>
    <n v="0.96209999999999996"/>
    <m/>
    <n v="95"/>
    <n v="0.65300000000000002"/>
    <n v="6.13E-2"/>
  </r>
  <r>
    <x v="21"/>
    <s v="C-IV"/>
    <x v="4"/>
    <x v="4"/>
    <n v="2016"/>
    <s v="2015/16"/>
    <n v="12095"/>
    <n v="29458"/>
    <n v="69911"/>
    <n v="0.9899"/>
    <m/>
    <n v="79"/>
    <n v="0.253"/>
    <n v="5.1999999999999998E-2"/>
  </r>
  <r>
    <x v="22"/>
    <s v="C-IV"/>
    <x v="4"/>
    <x v="4"/>
    <n v="2016"/>
    <s v="2015/16"/>
    <n v="6300"/>
    <n v="10403"/>
    <n v="45246"/>
    <n v="0.97199999999999998"/>
    <m/>
    <n v="79"/>
    <n v="0.253"/>
    <n v="5.1999999999999998E-2"/>
  </r>
  <r>
    <x v="23"/>
    <s v="C-IV"/>
    <x v="4"/>
    <x v="4"/>
    <n v="2016"/>
    <s v="2015/16"/>
    <n v="1126"/>
    <n v="2075"/>
    <n v="4852"/>
    <n v="1"/>
    <m/>
    <n v="79"/>
    <n v="0.253"/>
    <n v="5.1999999999999998E-2"/>
  </r>
  <r>
    <x v="24"/>
    <s v="C-IV"/>
    <x v="4"/>
    <x v="4"/>
    <n v="2016"/>
    <s v="2015/16"/>
    <n v="6771"/>
    <n v="12626"/>
    <n v="41922"/>
    <n v="0.97230000000000005"/>
    <m/>
    <n v="79"/>
    <n v="0.253"/>
    <n v="5.1999999999999998E-2"/>
  </r>
  <r>
    <x v="25"/>
    <s v="C-IV"/>
    <x v="4"/>
    <x v="4"/>
    <n v="2016"/>
    <s v="2015/16"/>
    <n v="24791"/>
    <n v="57318"/>
    <n v="140138"/>
    <n v="0.96340000000000003"/>
    <m/>
    <n v="6"/>
    <n v="0.33300000000000002"/>
    <n v="2.6499999999999999E-2"/>
  </r>
  <r>
    <x v="26"/>
    <s v="C-IV"/>
    <x v="4"/>
    <x v="4"/>
    <n v="2016"/>
    <s v="2015/16"/>
    <n v="512"/>
    <n v="1088"/>
    <n v="3143"/>
    <n v="0.9677"/>
    <m/>
    <n v="79"/>
    <n v="0.253"/>
    <n v="5.1999999999999998E-2"/>
  </r>
  <r>
    <x v="27"/>
    <s v="C-IV"/>
    <x v="4"/>
    <x v="4"/>
    <n v="2016"/>
    <s v="2015/16"/>
    <n v="448"/>
    <n v="795"/>
    <n v="3745"/>
    <n v="1"/>
    <m/>
    <n v="79"/>
    <n v="0.253"/>
    <n v="5.1999999999999998E-2"/>
  </r>
  <r>
    <x v="28"/>
    <s v="C-IV"/>
    <x v="4"/>
    <x v="4"/>
    <n v="2016"/>
    <s v="2015/16"/>
    <n v="23928"/>
    <n v="53258"/>
    <n v="182338"/>
    <n v="0.99419999999999997"/>
    <m/>
    <n v="7"/>
    <n v="0"/>
    <n v="4.7800000000000002E-2"/>
  </r>
  <r>
    <x v="29"/>
    <s v="C-IV"/>
    <x v="4"/>
    <x v="4"/>
    <n v="2016"/>
    <s v="2015/16"/>
    <n v="3648"/>
    <n v="7479"/>
    <n v="32790"/>
    <n v="0.99170000000000003"/>
    <m/>
    <n v="79"/>
    <n v="0.253"/>
    <n v="5.1999999999999998E-2"/>
  </r>
  <r>
    <x v="30"/>
    <s v="C-IV"/>
    <x v="4"/>
    <x v="4"/>
    <n v="2016"/>
    <s v="2015/16"/>
    <n v="4393"/>
    <n v="7801"/>
    <n v="25853"/>
    <n v="0.93330000000000002"/>
    <m/>
    <n v="79"/>
    <n v="0.253"/>
    <n v="5.1999999999999998E-2"/>
  </r>
  <r>
    <x v="31"/>
    <s v="CalWIN"/>
    <x v="4"/>
    <x v="4"/>
    <n v="2016"/>
    <s v="2015/16"/>
    <n v="123829"/>
    <n v="254320"/>
    <n v="908737"/>
    <n v="0.98329999999999995"/>
    <m/>
    <n v="36"/>
    <n v="0.38900000000000001"/>
    <n v="5.7200000000000001E-2"/>
  </r>
  <r>
    <x v="32"/>
    <s v="CalWIN"/>
    <x v="4"/>
    <x v="4"/>
    <n v="2016"/>
    <s v="2015/16"/>
    <n v="9370"/>
    <n v="17689"/>
    <n v="64146"/>
    <n v="0.97789999999999999"/>
    <m/>
    <n v="79"/>
    <n v="0.253"/>
    <n v="5.1999999999999998E-2"/>
  </r>
  <r>
    <x v="33"/>
    <s v="C-IV"/>
    <x v="4"/>
    <x v="4"/>
    <n v="2016"/>
    <s v="2015/16"/>
    <n v="1170"/>
    <n v="2165"/>
    <n v="6217"/>
    <n v="1"/>
    <m/>
    <n v="79"/>
    <n v="0.253"/>
    <n v="5.1999999999999998E-2"/>
  </r>
  <r>
    <x v="34"/>
    <s v="C-IV"/>
    <x v="4"/>
    <x v="4"/>
    <n v="2016"/>
    <s v="2015/16"/>
    <n v="128980"/>
    <n v="286994"/>
    <n v="838343"/>
    <n v="0.996"/>
    <m/>
    <n v="33"/>
    <n v="0.21199999999999999"/>
    <n v="0.04"/>
  </r>
  <r>
    <x v="35"/>
    <s v="CalWIN"/>
    <x v="4"/>
    <x v="4"/>
    <n v="2016"/>
    <s v="2015/16"/>
    <n v="103205"/>
    <n v="215024"/>
    <n v="558803"/>
    <n v="0.9909"/>
    <m/>
    <n v="32"/>
    <n v="0.438"/>
    <n v="3.6799999999999999E-2"/>
  </r>
  <r>
    <x v="36"/>
    <s v="C-IV"/>
    <x v="4"/>
    <x v="4"/>
    <n v="2016"/>
    <s v="2015/16"/>
    <n v="2631"/>
    <n v="5771"/>
    <n v="18868"/>
    <n v="0.91920000000000002"/>
    <m/>
    <n v="79"/>
    <n v="0.253"/>
    <n v="5.1999999999999998E-2"/>
  </r>
  <r>
    <x v="37"/>
    <s v="C-IV"/>
    <x v="4"/>
    <x v="4"/>
    <n v="2016"/>
    <s v="2015/16"/>
    <n v="179412"/>
    <n v="392057"/>
    <n v="871071"/>
    <n v="0.99590000000000001"/>
    <m/>
    <n v="33"/>
    <n v="0.27300000000000002"/>
    <n v="1.78E-2"/>
  </r>
  <r>
    <x v="38"/>
    <s v="CalWIN"/>
    <x v="4"/>
    <x v="4"/>
    <n v="2016"/>
    <s v="2015/16"/>
    <n v="143206"/>
    <n v="287527"/>
    <n v="903813"/>
    <n v="0.9627"/>
    <m/>
    <n v="45"/>
    <n v="0.4"/>
    <n v="2.75E-2"/>
  </r>
  <r>
    <x v="39"/>
    <s v="CalWIN"/>
    <x v="4"/>
    <x v="4"/>
    <n v="2016"/>
    <s v="2015/16"/>
    <n v="35098"/>
    <n v="52974"/>
    <n v="225053"/>
    <n v="0.97160000000000002"/>
    <m/>
    <n v="9"/>
    <n v="0.66700000000000004"/>
    <n v="5.7299999999999997E-2"/>
  </r>
  <r>
    <x v="40"/>
    <s v="C-IV"/>
    <x v="4"/>
    <x v="4"/>
    <n v="2016"/>
    <s v="2015/16"/>
    <n v="52280"/>
    <n v="117622"/>
    <n v="298350"/>
    <n v="0.98229999999999995"/>
    <m/>
    <n v="10"/>
    <n v="0.2"/>
    <n v="3.0200000000000001E-2"/>
  </r>
  <r>
    <x v="41"/>
    <s v="CalWIN"/>
    <x v="4"/>
    <x v="4"/>
    <n v="2016"/>
    <s v="2015/16"/>
    <n v="10126"/>
    <n v="18383"/>
    <n v="62215"/>
    <n v="0.96879999999999999"/>
    <m/>
    <n v="79"/>
    <n v="0.253"/>
    <n v="5.1999999999999998E-2"/>
  </r>
  <r>
    <x v="42"/>
    <s v="CalWIN"/>
    <x v="4"/>
    <x v="4"/>
    <n v="2016"/>
    <s v="2015/16"/>
    <n v="15418"/>
    <n v="29838"/>
    <n v="157737"/>
    <n v="0.96050000000000002"/>
    <m/>
    <n v="79"/>
    <n v="0.253"/>
    <n v="5.1999999999999998E-2"/>
  </r>
  <r>
    <x v="43"/>
    <s v="CalWIN"/>
    <x v="4"/>
    <x v="4"/>
    <n v="2016"/>
    <s v="2015/16"/>
    <n v="18910"/>
    <n v="39387"/>
    <n v="145324"/>
    <n v="0.97089999999999999"/>
    <m/>
    <n v="79"/>
    <n v="0.253"/>
    <n v="5.1999999999999998E-2"/>
  </r>
  <r>
    <x v="44"/>
    <s v="CalWIN"/>
    <x v="4"/>
    <x v="4"/>
    <n v="2016"/>
    <s v="2015/16"/>
    <n v="53549"/>
    <n v="105027"/>
    <n v="449642"/>
    <n v="0.99399999999999999"/>
    <m/>
    <n v="16"/>
    <n v="0.25"/>
    <n v="4.4299999999999999E-2"/>
  </r>
  <r>
    <x v="45"/>
    <s v="CalWIN"/>
    <x v="4"/>
    <x v="4"/>
    <n v="2016"/>
    <s v="2015/16"/>
    <n v="14929"/>
    <n v="27325"/>
    <n v="80537"/>
    <n v="0.95279999999999998"/>
    <m/>
    <n v="79"/>
    <n v="0.253"/>
    <n v="5.1999999999999998E-2"/>
  </r>
  <r>
    <x v="46"/>
    <s v="C-IV"/>
    <x v="4"/>
    <x v="4"/>
    <n v="2016"/>
    <s v="2015/16"/>
    <n v="13015"/>
    <n v="24486"/>
    <n v="66000"/>
    <n v="0.96250000000000002"/>
    <m/>
    <n v="79"/>
    <n v="0.253"/>
    <n v="5.1999999999999998E-2"/>
  </r>
  <r>
    <x v="47"/>
    <s v="C-IV"/>
    <x v="4"/>
    <x v="4"/>
    <n v="2016"/>
    <s v="2015/16"/>
    <n v="159"/>
    <n v="270"/>
    <n v="805"/>
    <n v="1"/>
    <m/>
    <n v="79"/>
    <n v="0.253"/>
    <n v="5.1999999999999998E-2"/>
  </r>
  <r>
    <x v="48"/>
    <s v="C-IV"/>
    <x v="4"/>
    <x v="4"/>
    <n v="2016"/>
    <s v="2015/16"/>
    <n v="3227"/>
    <n v="6775"/>
    <n v="18339"/>
    <n v="0.91110000000000002"/>
    <m/>
    <n v="79"/>
    <n v="0.253"/>
    <n v="5.1999999999999998E-2"/>
  </r>
  <r>
    <x v="49"/>
    <s v="CalWIN"/>
    <x v="4"/>
    <x v="4"/>
    <n v="2016"/>
    <s v="2015/16"/>
    <n v="22742"/>
    <n v="42755"/>
    <n v="124820"/>
    <n v="0.96879999999999999"/>
    <m/>
    <n v="7"/>
    <n v="0.14299999999999999"/>
    <n v="1.95E-2"/>
  </r>
  <r>
    <x v="50"/>
    <s v="CalWIN"/>
    <x v="4"/>
    <x v="4"/>
    <n v="2016"/>
    <s v="2015/16"/>
    <n v="19340"/>
    <n v="34281"/>
    <n v="128390"/>
    <n v="0.90300000000000002"/>
    <m/>
    <n v="79"/>
    <n v="0.253"/>
    <n v="5.1999999999999998E-2"/>
  </r>
  <r>
    <x v="51"/>
    <s v="C-IV"/>
    <x v="4"/>
    <x v="4"/>
    <n v="2016"/>
    <s v="2015/16"/>
    <n v="42356"/>
    <n v="88836"/>
    <n v="242569"/>
    <n v="0.98240000000000005"/>
    <m/>
    <n v="5"/>
    <n v="0.2"/>
    <n v="2.58E-2"/>
  </r>
  <r>
    <x v="52"/>
    <s v="C-IV"/>
    <x v="4"/>
    <x v="4"/>
    <n v="2016"/>
    <s v="2015/16"/>
    <n v="5878"/>
    <n v="13455"/>
    <n v="42313"/>
    <n v="0.98"/>
    <m/>
    <n v="79"/>
    <n v="0.253"/>
    <n v="5.1999999999999998E-2"/>
  </r>
  <r>
    <x v="53"/>
    <s v="C-IV"/>
    <x v="4"/>
    <x v="4"/>
    <n v="2016"/>
    <s v="2015/16"/>
    <n v="4666"/>
    <n v="10176"/>
    <n v="27615"/>
    <n v="0.94689999999999996"/>
    <m/>
    <n v="79"/>
    <n v="0.253"/>
    <n v="5.1999999999999998E-2"/>
  </r>
  <r>
    <x v="54"/>
    <s v="C-IV"/>
    <x v="4"/>
    <x v="4"/>
    <n v="2016"/>
    <s v="2015/16"/>
    <n v="1004"/>
    <n v="1756"/>
    <n v="4890"/>
    <n v="0.9778"/>
    <m/>
    <n v="79"/>
    <n v="0.253"/>
    <n v="5.1999999999999998E-2"/>
  </r>
  <r>
    <x v="55"/>
    <s v="CalWIN"/>
    <x v="4"/>
    <x v="4"/>
    <n v="2016"/>
    <s v="2015/16"/>
    <n v="52800"/>
    <n v="123625"/>
    <n v="258044"/>
    <n v="0.997"/>
    <m/>
    <n v="12"/>
    <n v="8.3000000000000004E-2"/>
    <n v="4.1200000000000001E-2"/>
  </r>
  <r>
    <x v="56"/>
    <s v="C-IV"/>
    <x v="4"/>
    <x v="4"/>
    <n v="2016"/>
    <s v="2015/16"/>
    <n v="3178"/>
    <n v="5458"/>
    <n v="14475"/>
    <n v="0.98609999999999998"/>
    <m/>
    <n v="79"/>
    <n v="0.253"/>
    <n v="5.1999999999999998E-2"/>
  </r>
  <r>
    <x v="57"/>
    <s v="CalWIN"/>
    <x v="4"/>
    <x v="4"/>
    <n v="2016"/>
    <s v="2015/16"/>
    <n v="37622"/>
    <n v="75291"/>
    <n v="240973"/>
    <n v="0.98829999999999996"/>
    <m/>
    <n v="11"/>
    <n v="0.36399999999999999"/>
    <n v="6.0999999999999999E-2"/>
  </r>
  <r>
    <x v="58"/>
    <s v="CalWIN"/>
    <x v="4"/>
    <x v="4"/>
    <n v="2016"/>
    <s v="2015/16"/>
    <n v="10856"/>
    <n v="21205"/>
    <n v="59444"/>
    <n v="0.97130000000000005"/>
    <m/>
    <n v="79"/>
    <n v="0.253"/>
    <n v="5.1999999999999998E-2"/>
  </r>
  <r>
    <x v="59"/>
    <s v="C-IV"/>
    <x v="4"/>
    <x v="4"/>
    <n v="2016"/>
    <s v="2015/16"/>
    <n v="6272"/>
    <n v="13529"/>
    <n v="32506"/>
    <n v="0.99590000000000001"/>
    <m/>
    <n v="79"/>
    <n v="0.253"/>
    <n v="5.1999999999999998E-2"/>
  </r>
  <r>
    <x v="0"/>
    <s v="n/a"/>
    <x v="5"/>
    <x v="4"/>
    <n v="2016"/>
    <s v="2015/16"/>
    <m/>
    <m/>
    <m/>
    <m/>
    <m/>
    <m/>
    <n v="0.254"/>
    <n v="5.3999999999999999E-2"/>
  </r>
  <r>
    <x v="1"/>
    <s v="n/a"/>
    <x v="5"/>
    <x v="4"/>
    <n v="2016"/>
    <s v="2015/16"/>
    <n v="2098623"/>
    <n v="4335244"/>
    <n v="13626462"/>
    <n v="0.97319999999999995"/>
    <m/>
    <n v="589"/>
    <n v="0.372"/>
    <n v="6.1800000000000001E-2"/>
  </r>
  <r>
    <x v="2"/>
    <s v="CalWIN"/>
    <x v="5"/>
    <x v="4"/>
    <n v="2016"/>
    <s v="2015/16"/>
    <n v="61033"/>
    <n v="116621"/>
    <n v="437273"/>
    <n v="0.97829999999999995"/>
    <m/>
    <n v="19"/>
    <n v="0.42099999999999999"/>
    <n v="6.08E-2"/>
  </r>
  <r>
    <x v="3"/>
    <s v="C-IV"/>
    <x v="5"/>
    <x v="4"/>
    <n v="2016"/>
    <s v="2015/16"/>
    <n v="91"/>
    <n v="147"/>
    <n v="347"/>
    <n v="1"/>
    <m/>
    <n v="89"/>
    <n v="0.25800000000000001"/>
    <n v="5.7299999999999997E-2"/>
  </r>
  <r>
    <x v="4"/>
    <s v="C-IV"/>
    <x v="5"/>
    <x v="4"/>
    <n v="2016"/>
    <s v="2015/16"/>
    <n v="1784"/>
    <n v="3372"/>
    <n v="8310"/>
    <n v="0.98839999999999995"/>
    <m/>
    <n v="89"/>
    <n v="0.25800000000000001"/>
    <n v="5.7299999999999997E-2"/>
  </r>
  <r>
    <x v="5"/>
    <s v="C-IV"/>
    <x v="5"/>
    <x v="4"/>
    <n v="2016"/>
    <s v="2015/16"/>
    <n v="17112"/>
    <n v="32351"/>
    <n v="83190"/>
    <n v="0.95399999999999996"/>
    <m/>
    <n v="89"/>
    <n v="0.25800000000000001"/>
    <n v="5.7299999999999997E-2"/>
  </r>
  <r>
    <x v="6"/>
    <s v="C-IV"/>
    <x v="5"/>
    <x v="4"/>
    <n v="2016"/>
    <s v="2015/16"/>
    <n v="2809"/>
    <n v="5194"/>
    <n v="12233"/>
    <n v="0.97760000000000002"/>
    <m/>
    <n v="89"/>
    <n v="0.25800000000000001"/>
    <n v="5.7299999999999997E-2"/>
  </r>
  <r>
    <x v="7"/>
    <s v="C-IV"/>
    <x v="5"/>
    <x v="4"/>
    <n v="2016"/>
    <s v="2015/16"/>
    <n v="638"/>
    <n v="1441"/>
    <n v="9145"/>
    <n v="0.86670000000000003"/>
    <m/>
    <n v="89"/>
    <n v="0.25800000000000001"/>
    <n v="5.7299999999999997E-2"/>
  </r>
  <r>
    <x v="8"/>
    <s v="CalWIN"/>
    <x v="5"/>
    <x v="4"/>
    <n v="2016"/>
    <s v="2015/16"/>
    <n v="34403"/>
    <n v="68288"/>
    <n v="276619"/>
    <n v="0.96209999999999996"/>
    <m/>
    <n v="13"/>
    <n v="0.46200000000000002"/>
    <n v="3.73E-2"/>
  </r>
  <r>
    <x v="9"/>
    <s v="C-IV"/>
    <x v="5"/>
    <x v="4"/>
    <n v="2016"/>
    <s v="2015/16"/>
    <n v="2639"/>
    <n v="5380"/>
    <n v="11959"/>
    <n v="0.99050000000000005"/>
    <m/>
    <n v="89"/>
    <n v="0.25800000000000001"/>
    <n v="5.7299999999999997E-2"/>
  </r>
  <r>
    <x v="10"/>
    <s v="C-IV"/>
    <x v="5"/>
    <x v="4"/>
    <n v="2016"/>
    <s v="2015/16"/>
    <n v="7262"/>
    <n v="12919"/>
    <n v="38494"/>
    <n v="0.9839"/>
    <m/>
    <n v="89"/>
    <n v="0.25800000000000001"/>
    <n v="5.7299999999999997E-2"/>
  </r>
  <r>
    <x v="11"/>
    <s v="CalWIN"/>
    <x v="5"/>
    <x v="4"/>
    <n v="2016"/>
    <s v="2015/16"/>
    <n v="95699"/>
    <n v="221330"/>
    <n v="491658"/>
    <n v="0.96299999999999997"/>
    <m/>
    <n v="33"/>
    <n v="0.27300000000000002"/>
    <n v="2.2100000000000002E-2"/>
  </r>
  <r>
    <x v="12"/>
    <s v="C-IV"/>
    <x v="5"/>
    <x v="4"/>
    <n v="2016"/>
    <s v="2015/16"/>
    <n v="1588"/>
    <n v="3695"/>
    <n v="12238"/>
    <n v="1"/>
    <m/>
    <n v="89"/>
    <n v="0.25800000000000001"/>
    <n v="5.7299999999999997E-2"/>
  </r>
  <r>
    <x v="13"/>
    <s v="C-IV"/>
    <x v="5"/>
    <x v="4"/>
    <n v="2016"/>
    <s v="2015/16"/>
    <n v="12588"/>
    <n v="21372"/>
    <n v="54617"/>
    <n v="0.99099999999999999"/>
    <m/>
    <n v="89"/>
    <n v="0.25800000000000001"/>
    <n v="5.7299999999999997E-2"/>
  </r>
  <r>
    <x v="14"/>
    <s v="C-IV"/>
    <x v="5"/>
    <x v="4"/>
    <n v="2016"/>
    <s v="2015/16"/>
    <n v="17435"/>
    <n v="42598"/>
    <n v="93586"/>
    <n v="0.97970000000000002"/>
    <m/>
    <n v="89"/>
    <n v="0.25800000000000001"/>
    <n v="5.7299999999999997E-2"/>
  </r>
  <r>
    <x v="15"/>
    <s v="C-IV"/>
    <x v="5"/>
    <x v="4"/>
    <n v="2016"/>
    <s v="2015/16"/>
    <n v="1070"/>
    <n v="2070"/>
    <n v="5665"/>
    <n v="0.98509999999999998"/>
    <m/>
    <n v="89"/>
    <n v="0.25800000000000001"/>
    <n v="5.7299999999999997E-2"/>
  </r>
  <r>
    <x v="16"/>
    <s v="C-IV"/>
    <x v="5"/>
    <x v="4"/>
    <n v="2016"/>
    <s v="2015/16"/>
    <n v="71019"/>
    <n v="165185"/>
    <n v="408095"/>
    <n v="0.98870000000000002"/>
    <m/>
    <n v="21"/>
    <n v="0.14299999999999999"/>
    <n v="1.2999999999999999E-2"/>
  </r>
  <r>
    <x v="17"/>
    <s v="C-IV"/>
    <x v="5"/>
    <x v="4"/>
    <n v="2016"/>
    <s v="2015/16"/>
    <n v="10837"/>
    <n v="24646"/>
    <n v="57103"/>
    <n v="0.99070000000000003"/>
    <m/>
    <n v="89"/>
    <n v="0.25800000000000001"/>
    <n v="5.7299999999999997E-2"/>
  </r>
  <r>
    <x v="18"/>
    <s v="C-IV"/>
    <x v="5"/>
    <x v="4"/>
    <n v="2016"/>
    <s v="2015/16"/>
    <n v="6643"/>
    <n v="12472"/>
    <n v="31605"/>
    <n v="0.95960000000000001"/>
    <m/>
    <n v="89"/>
    <n v="0.25800000000000001"/>
    <n v="5.7299999999999997E-2"/>
  </r>
  <r>
    <x v="19"/>
    <s v="C-IV"/>
    <x v="5"/>
    <x v="4"/>
    <n v="2016"/>
    <s v="2015/16"/>
    <n v="1572"/>
    <n v="3143"/>
    <n v="7786"/>
    <n v="0.88749999999999996"/>
    <m/>
    <n v="89"/>
    <n v="0.25800000000000001"/>
    <n v="5.7299999999999997E-2"/>
  </r>
  <r>
    <x v="20"/>
    <s v="LRS"/>
    <x v="5"/>
    <x v="4"/>
    <n v="2016"/>
    <s v="2015/16"/>
    <n v="556786"/>
    <n v="1107299"/>
    <n v="4185486"/>
    <n v="0.9556"/>
    <m/>
    <n v="116"/>
    <n v="0.63800000000000001"/>
    <n v="7.2900000000000006E-2"/>
  </r>
  <r>
    <x v="21"/>
    <s v="C-IV"/>
    <x v="5"/>
    <x v="4"/>
    <n v="2016"/>
    <s v="2015/16"/>
    <n v="11967"/>
    <n v="29182"/>
    <n v="70075"/>
    <n v="0.99770000000000003"/>
    <m/>
    <n v="89"/>
    <n v="0.25800000000000001"/>
    <n v="5.7299999999999997E-2"/>
  </r>
  <r>
    <x v="22"/>
    <s v="C-IV"/>
    <x v="5"/>
    <x v="4"/>
    <n v="2016"/>
    <s v="2015/16"/>
    <n v="6297"/>
    <n v="10380"/>
    <n v="45145"/>
    <n v="0.98819999999999997"/>
    <m/>
    <n v="89"/>
    <n v="0.25800000000000001"/>
    <n v="5.7299999999999997E-2"/>
  </r>
  <r>
    <x v="23"/>
    <s v="C-IV"/>
    <x v="5"/>
    <x v="4"/>
    <n v="2016"/>
    <s v="2015/16"/>
    <n v="1111"/>
    <n v="2035"/>
    <n v="4866"/>
    <n v="0.97370000000000001"/>
    <m/>
    <n v="89"/>
    <n v="0.25800000000000001"/>
    <n v="5.7299999999999997E-2"/>
  </r>
  <r>
    <x v="24"/>
    <s v="C-IV"/>
    <x v="5"/>
    <x v="4"/>
    <n v="2016"/>
    <s v="2015/16"/>
    <n v="6795"/>
    <n v="12678"/>
    <n v="41903"/>
    <n v="0.94679999999999997"/>
    <m/>
    <n v="89"/>
    <n v="0.25800000000000001"/>
    <n v="5.7299999999999997E-2"/>
  </r>
  <r>
    <x v="25"/>
    <s v="C-IV"/>
    <x v="5"/>
    <x v="4"/>
    <n v="2016"/>
    <s v="2015/16"/>
    <n v="24802"/>
    <n v="57187"/>
    <n v="140130"/>
    <n v="0.95420000000000005"/>
    <m/>
    <n v="7"/>
    <n v="0.28599999999999998"/>
    <n v="2.58E-2"/>
  </r>
  <r>
    <x v="26"/>
    <s v="C-IV"/>
    <x v="5"/>
    <x v="4"/>
    <n v="2016"/>
    <s v="2015/16"/>
    <n v="521"/>
    <n v="1095"/>
    <n v="3138"/>
    <n v="0.96550000000000002"/>
    <m/>
    <n v="89"/>
    <n v="0.25800000000000001"/>
    <n v="5.7299999999999997E-2"/>
  </r>
  <r>
    <x v="27"/>
    <s v="C-IV"/>
    <x v="5"/>
    <x v="4"/>
    <n v="2016"/>
    <s v="2015/16"/>
    <n v="445"/>
    <n v="790"/>
    <n v="3739"/>
    <n v="1"/>
    <m/>
    <n v="89"/>
    <n v="0.25800000000000001"/>
    <n v="5.7299999999999997E-2"/>
  </r>
  <r>
    <x v="28"/>
    <s v="C-IV"/>
    <x v="5"/>
    <x v="4"/>
    <n v="2016"/>
    <s v="2015/16"/>
    <n v="22628"/>
    <n v="49954"/>
    <n v="182448"/>
    <n v="0.99490000000000001"/>
    <m/>
    <n v="9"/>
    <n v="0.111"/>
    <n v="4.6699999999999998E-2"/>
  </r>
  <r>
    <x v="29"/>
    <s v="C-IV"/>
    <x v="5"/>
    <x v="4"/>
    <n v="2016"/>
    <s v="2015/16"/>
    <n v="3603"/>
    <n v="7360"/>
    <n v="32750"/>
    <n v="0.98729999999999996"/>
    <m/>
    <n v="89"/>
    <n v="0.25800000000000001"/>
    <n v="5.7299999999999997E-2"/>
  </r>
  <r>
    <x v="30"/>
    <s v="C-IV"/>
    <x v="5"/>
    <x v="4"/>
    <n v="2016"/>
    <s v="2015/16"/>
    <n v="4396"/>
    <n v="7760"/>
    <n v="25749"/>
    <n v="0.95020000000000004"/>
    <m/>
    <n v="89"/>
    <n v="0.25800000000000001"/>
    <n v="5.7299999999999997E-2"/>
  </r>
  <r>
    <x v="31"/>
    <s v="CalWIN"/>
    <x v="5"/>
    <x v="4"/>
    <n v="2016"/>
    <s v="2015/16"/>
    <n v="123971"/>
    <n v="253688"/>
    <n v="910682"/>
    <n v="0.98619999999999997"/>
    <m/>
    <n v="41"/>
    <n v="0.39"/>
    <n v="4.6399999999999997E-2"/>
  </r>
  <r>
    <x v="32"/>
    <s v="CalWIN"/>
    <x v="5"/>
    <x v="4"/>
    <n v="2016"/>
    <s v="2015/16"/>
    <n v="9442"/>
    <n v="17854"/>
    <n v="63992"/>
    <n v="0.9728"/>
    <m/>
    <n v="89"/>
    <n v="0.25800000000000001"/>
    <n v="5.7299999999999997E-2"/>
  </r>
  <r>
    <x v="33"/>
    <s v="C-IV"/>
    <x v="5"/>
    <x v="4"/>
    <n v="2016"/>
    <s v="2015/16"/>
    <n v="1141"/>
    <n v="2101"/>
    <n v="6206"/>
    <n v="0.93440000000000001"/>
    <m/>
    <n v="89"/>
    <n v="0.25800000000000001"/>
    <n v="5.7299999999999997E-2"/>
  </r>
  <r>
    <x v="34"/>
    <s v="C-IV"/>
    <x v="5"/>
    <x v="4"/>
    <n v="2016"/>
    <s v="2015/16"/>
    <n v="129100"/>
    <n v="287238"/>
    <n v="840186"/>
    <n v="0.99590000000000001"/>
    <m/>
    <n v="37"/>
    <n v="0.189"/>
    <n v="3.6700000000000003E-2"/>
  </r>
  <r>
    <x v="35"/>
    <s v="CalWIN"/>
    <x v="5"/>
    <x v="4"/>
    <n v="2016"/>
    <s v="2015/16"/>
    <n v="102866"/>
    <n v="214284"/>
    <n v="558284"/>
    <n v="0.99180000000000001"/>
    <m/>
    <n v="36"/>
    <n v="0.47199999999999998"/>
    <n v="3.7699999999999997E-2"/>
  </r>
  <r>
    <x v="36"/>
    <s v="C-IV"/>
    <x v="5"/>
    <x v="4"/>
    <n v="2016"/>
    <s v="2015/16"/>
    <n v="2584"/>
    <n v="5676"/>
    <n v="18865"/>
    <n v="0.89800000000000002"/>
    <m/>
    <n v="89"/>
    <n v="0.25800000000000001"/>
    <n v="5.7299999999999997E-2"/>
  </r>
  <r>
    <x v="37"/>
    <s v="C-IV"/>
    <x v="5"/>
    <x v="4"/>
    <n v="2016"/>
    <s v="2015/16"/>
    <n v="179768"/>
    <n v="392572"/>
    <n v="871997"/>
    <n v="0.99180000000000001"/>
    <m/>
    <n v="38"/>
    <n v="0.28899999999999998"/>
    <n v="2.24E-2"/>
  </r>
  <r>
    <x v="38"/>
    <s v="CalWIN"/>
    <x v="5"/>
    <x v="4"/>
    <n v="2016"/>
    <s v="2015/16"/>
    <n v="143140"/>
    <n v="287279"/>
    <n v="904032"/>
    <n v="0.96709999999999996"/>
    <m/>
    <n v="51"/>
    <n v="0.373"/>
    <n v="3.27E-2"/>
  </r>
  <r>
    <x v="39"/>
    <s v="CalWIN"/>
    <x v="5"/>
    <x v="4"/>
    <n v="2016"/>
    <s v="2015/16"/>
    <n v="34946"/>
    <n v="52840"/>
    <n v="224901"/>
    <n v="0.98450000000000004"/>
    <m/>
    <n v="11"/>
    <n v="0.54500000000000004"/>
    <n v="6.0299999999999999E-2"/>
  </r>
  <r>
    <x v="40"/>
    <s v="C-IV"/>
    <x v="5"/>
    <x v="4"/>
    <n v="2016"/>
    <s v="2015/16"/>
    <n v="52275"/>
    <n v="117315"/>
    <n v="299139"/>
    <n v="0.9798"/>
    <m/>
    <n v="11"/>
    <n v="0.27300000000000002"/>
    <n v="2.7900000000000001E-2"/>
  </r>
  <r>
    <x v="41"/>
    <s v="CalWIN"/>
    <x v="5"/>
    <x v="4"/>
    <n v="2016"/>
    <s v="2015/16"/>
    <n v="10039"/>
    <n v="18266"/>
    <n v="62090"/>
    <n v="0.97870000000000001"/>
    <m/>
    <n v="89"/>
    <n v="0.25800000000000001"/>
    <n v="5.7299999999999997E-2"/>
  </r>
  <r>
    <x v="42"/>
    <s v="CalWIN"/>
    <x v="5"/>
    <x v="4"/>
    <n v="2016"/>
    <s v="2015/16"/>
    <n v="15309"/>
    <n v="29694"/>
    <n v="156786"/>
    <n v="0.9617"/>
    <m/>
    <n v="89"/>
    <n v="0.25800000000000001"/>
    <n v="5.7299999999999997E-2"/>
  </r>
  <r>
    <x v="43"/>
    <s v="CalWIN"/>
    <x v="5"/>
    <x v="4"/>
    <n v="2016"/>
    <s v="2015/16"/>
    <n v="18559"/>
    <n v="38544"/>
    <n v="145574"/>
    <n v="0.9768"/>
    <m/>
    <n v="89"/>
    <n v="0.25800000000000001"/>
    <n v="5.7299999999999997E-2"/>
  </r>
  <r>
    <x v="44"/>
    <s v="CalWIN"/>
    <x v="5"/>
    <x v="4"/>
    <n v="2016"/>
    <s v="2015/16"/>
    <n v="53268"/>
    <n v="104414"/>
    <n v="448668"/>
    <n v="0.98780000000000001"/>
    <m/>
    <n v="18"/>
    <n v="0.27800000000000002"/>
    <n v="4.6699999999999998E-2"/>
  </r>
  <r>
    <x v="45"/>
    <s v="CalWIN"/>
    <x v="5"/>
    <x v="4"/>
    <n v="2016"/>
    <s v="2015/16"/>
    <n v="14825"/>
    <n v="27046"/>
    <n v="80193"/>
    <n v="0.96879999999999999"/>
    <m/>
    <n v="89"/>
    <n v="0.25800000000000001"/>
    <n v="5.7299999999999997E-2"/>
  </r>
  <r>
    <x v="46"/>
    <s v="C-IV"/>
    <x v="5"/>
    <x v="4"/>
    <n v="2016"/>
    <s v="2015/16"/>
    <n v="13015"/>
    <n v="24440"/>
    <n v="65677"/>
    <n v="0.94140000000000001"/>
    <m/>
    <n v="89"/>
    <n v="0.25800000000000001"/>
    <n v="5.7299999999999997E-2"/>
  </r>
  <r>
    <x v="47"/>
    <s v="C-IV"/>
    <x v="5"/>
    <x v="4"/>
    <n v="2016"/>
    <s v="2015/16"/>
    <n v="160"/>
    <n v="270"/>
    <n v="803"/>
    <n v="1"/>
    <m/>
    <n v="89"/>
    <n v="0.25800000000000001"/>
    <n v="5.7299999999999997E-2"/>
  </r>
  <r>
    <x v="48"/>
    <s v="C-IV"/>
    <x v="5"/>
    <x v="4"/>
    <n v="2016"/>
    <s v="2015/16"/>
    <n v="3209"/>
    <n v="6757"/>
    <n v="18359"/>
    <n v="0.9274"/>
    <m/>
    <n v="89"/>
    <n v="0.25800000000000001"/>
    <n v="5.7299999999999997E-2"/>
  </r>
  <r>
    <x v="49"/>
    <s v="CalWIN"/>
    <x v="5"/>
    <x v="4"/>
    <n v="2016"/>
    <s v="2015/16"/>
    <n v="22598"/>
    <n v="42564"/>
    <n v="124595"/>
    <n v="0.95740000000000003"/>
    <m/>
    <n v="8"/>
    <n v="0.25"/>
    <n v="1.7100000000000001E-2"/>
  </r>
  <r>
    <x v="50"/>
    <s v="CalWIN"/>
    <x v="5"/>
    <x v="4"/>
    <n v="2016"/>
    <s v="2015/16"/>
    <n v="19321"/>
    <n v="34206"/>
    <n v="128228"/>
    <n v="0.92559999999999998"/>
    <m/>
    <n v="89"/>
    <n v="0.25800000000000001"/>
    <n v="5.7299999999999997E-2"/>
  </r>
  <r>
    <x v="51"/>
    <s v="C-IV"/>
    <x v="5"/>
    <x v="4"/>
    <n v="2016"/>
    <s v="2015/16"/>
    <n v="42167"/>
    <n v="88324"/>
    <n v="242472"/>
    <n v="0.96109999999999995"/>
    <m/>
    <n v="5"/>
    <n v="0.2"/>
    <n v="2.6800000000000001E-2"/>
  </r>
  <r>
    <x v="52"/>
    <s v="C-IV"/>
    <x v="5"/>
    <x v="4"/>
    <n v="2016"/>
    <s v="2015/16"/>
    <n v="5805"/>
    <n v="13286"/>
    <n v="42376"/>
    <n v="0.97209999999999996"/>
    <m/>
    <n v="89"/>
    <n v="0.25800000000000001"/>
    <n v="5.7299999999999997E-2"/>
  </r>
  <r>
    <x v="53"/>
    <s v="C-IV"/>
    <x v="5"/>
    <x v="4"/>
    <n v="2016"/>
    <s v="2015/16"/>
    <n v="4610"/>
    <n v="10050"/>
    <n v="27535"/>
    <n v="0.95689999999999997"/>
    <m/>
    <n v="89"/>
    <n v="0.25800000000000001"/>
    <n v="5.7299999999999997E-2"/>
  </r>
  <r>
    <x v="54"/>
    <s v="C-IV"/>
    <x v="5"/>
    <x v="4"/>
    <n v="2016"/>
    <s v="2015/16"/>
    <n v="994"/>
    <n v="1753"/>
    <n v="4920"/>
    <n v="0.95240000000000002"/>
    <m/>
    <n v="89"/>
    <n v="0.25800000000000001"/>
    <n v="5.7299999999999997E-2"/>
  </r>
  <r>
    <x v="55"/>
    <s v="CalWIN"/>
    <x v="5"/>
    <x v="4"/>
    <n v="2016"/>
    <s v="2015/16"/>
    <n v="52273"/>
    <n v="121931"/>
    <n v="257797"/>
    <n v="0.99529999999999996"/>
    <m/>
    <n v="14"/>
    <n v="7.0999999999999994E-2"/>
    <n v="4.9399999999999999E-2"/>
  </r>
  <r>
    <x v="56"/>
    <s v="C-IV"/>
    <x v="5"/>
    <x v="4"/>
    <n v="2016"/>
    <s v="2015/16"/>
    <n v="3147"/>
    <n v="5439"/>
    <n v="14468"/>
    <n v="0.94489999999999996"/>
    <m/>
    <n v="89"/>
    <n v="0.25800000000000001"/>
    <n v="5.7299999999999997E-2"/>
  </r>
  <r>
    <x v="57"/>
    <s v="CalWIN"/>
    <x v="5"/>
    <x v="4"/>
    <n v="2016"/>
    <s v="2015/16"/>
    <n v="37554"/>
    <n v="75143"/>
    <n v="240766"/>
    <n v="0.98880000000000001"/>
    <m/>
    <n v="12"/>
    <n v="0.41699999999999998"/>
    <n v="7.3300000000000004E-2"/>
  </r>
  <r>
    <x v="58"/>
    <s v="CalWIN"/>
    <x v="5"/>
    <x v="4"/>
    <n v="2016"/>
    <s v="2015/16"/>
    <n v="10809"/>
    <n v="21071"/>
    <n v="59308"/>
    <n v="0.97240000000000004"/>
    <m/>
    <n v="89"/>
    <n v="0.25800000000000001"/>
    <n v="5.7299999999999997E-2"/>
  </r>
  <r>
    <x v="59"/>
    <s v="C-IV"/>
    <x v="5"/>
    <x v="4"/>
    <n v="2016"/>
    <s v="2015/16"/>
    <n v="6155"/>
    <n v="13255"/>
    <n v="32211"/>
    <n v="0.99139999999999995"/>
    <m/>
    <n v="89"/>
    <n v="0.25800000000000001"/>
    <n v="5.7299999999999997E-2"/>
  </r>
  <r>
    <x v="0"/>
    <s v="n/a"/>
    <x v="6"/>
    <x v="4"/>
    <n v="2016"/>
    <s v="2016/17"/>
    <m/>
    <m/>
    <m/>
    <m/>
    <m/>
    <m/>
    <n v="0.254"/>
    <n v="5.3999999999999999E-2"/>
  </r>
  <r>
    <x v="1"/>
    <s v="n/a"/>
    <x v="6"/>
    <x v="4"/>
    <n v="2016"/>
    <s v="2016/17"/>
    <n v="2082083"/>
    <n v="4304439"/>
    <n v="13518472"/>
    <n v="0.97399999999999998"/>
    <n v="0.90710000000000002"/>
    <n v="670"/>
    <n v="0.36399999999999999"/>
    <n v="7.0800000000000002E-2"/>
  </r>
  <r>
    <x v="2"/>
    <s v="CalWIN"/>
    <x v="6"/>
    <x v="4"/>
    <n v="2016"/>
    <s v="2016/17"/>
    <n v="60323"/>
    <n v="115631"/>
    <n v="435927"/>
    <n v="0.98850000000000005"/>
    <n v="0.95860000000000001"/>
    <n v="22"/>
    <n v="0.40899999999999997"/>
    <n v="7.0499999999999993E-2"/>
  </r>
  <r>
    <x v="3"/>
    <s v="C-IV"/>
    <x v="6"/>
    <x v="4"/>
    <n v="2016"/>
    <s v="2016/17"/>
    <n v="93"/>
    <n v="154"/>
    <n v="353"/>
    <n v="1"/>
    <n v="1"/>
    <n v="99"/>
    <n v="0.313"/>
    <n v="5.8400000000000001E-2"/>
  </r>
  <r>
    <x v="4"/>
    <s v="C-IV"/>
    <x v="6"/>
    <x v="4"/>
    <n v="2016"/>
    <s v="2016/17"/>
    <n v="1765"/>
    <n v="3324"/>
    <n v="8340"/>
    <n v="1"/>
    <n v="0"/>
    <n v="99"/>
    <n v="0.313"/>
    <n v="5.8400000000000001E-2"/>
  </r>
  <r>
    <x v="5"/>
    <s v="C-IV"/>
    <x v="6"/>
    <x v="4"/>
    <n v="2016"/>
    <s v="2016/17"/>
    <n v="16974"/>
    <n v="32165"/>
    <n v="83109"/>
    <n v="0.93440000000000001"/>
    <n v="0.93899999999999995"/>
    <n v="99"/>
    <n v="0.313"/>
    <n v="5.8400000000000001E-2"/>
  </r>
  <r>
    <x v="6"/>
    <s v="C-IV"/>
    <x v="6"/>
    <x v="4"/>
    <n v="2016"/>
    <s v="2016/17"/>
    <n v="2784"/>
    <n v="5147"/>
    <n v="12193"/>
    <n v="0.98570000000000002"/>
    <n v="0.88660000000000005"/>
    <n v="99"/>
    <n v="0.313"/>
    <n v="5.8400000000000001E-2"/>
  </r>
  <r>
    <x v="7"/>
    <s v="C-IV"/>
    <x v="6"/>
    <x v="4"/>
    <n v="2016"/>
    <s v="2016/17"/>
    <n v="629"/>
    <n v="1410"/>
    <n v="9164"/>
    <n v="0.88460000000000005"/>
    <n v="0.89470000000000005"/>
    <n v="99"/>
    <n v="0.313"/>
    <n v="5.8400000000000001E-2"/>
  </r>
  <r>
    <x v="8"/>
    <s v="CalWIN"/>
    <x v="6"/>
    <x v="4"/>
    <n v="2016"/>
    <s v="2016/17"/>
    <n v="33984"/>
    <n v="67647"/>
    <n v="276288"/>
    <n v="0.96919999999999995"/>
    <n v="0.97850000000000004"/>
    <n v="15"/>
    <n v="0.46700000000000003"/>
    <n v="4.4600000000000001E-2"/>
  </r>
  <r>
    <x v="9"/>
    <s v="C-IV"/>
    <x v="6"/>
    <x v="4"/>
    <n v="2016"/>
    <s v="2016/17"/>
    <n v="2608"/>
    <n v="5300"/>
    <n v="11961"/>
    <s v="n/a"/>
    <s v="n/a"/>
    <n v="99"/>
    <n v="0.313"/>
    <n v="5.8400000000000001E-2"/>
  </r>
  <r>
    <x v="10"/>
    <s v="C-IV"/>
    <x v="6"/>
    <x v="4"/>
    <n v="2016"/>
    <s v="2016/17"/>
    <n v="7255"/>
    <n v="12890"/>
    <n v="38263"/>
    <n v="0.97099999999999997"/>
    <n v="0.98819999999999997"/>
    <n v="99"/>
    <n v="0.313"/>
    <n v="5.8400000000000001E-2"/>
  </r>
  <r>
    <x v="11"/>
    <s v="CalWIN"/>
    <x v="6"/>
    <x v="4"/>
    <n v="2016"/>
    <s v="2016/17"/>
    <n v="94500"/>
    <n v="218671"/>
    <n v="491844"/>
    <n v="0.9546"/>
    <n v="0.9577"/>
    <n v="38"/>
    <n v="0.34200000000000003"/>
    <n v="2.7199999999999998E-2"/>
  </r>
  <r>
    <x v="12"/>
    <s v="C-IV"/>
    <x v="6"/>
    <x v="4"/>
    <n v="2016"/>
    <s v="2016/17"/>
    <n v="1585"/>
    <n v="3699"/>
    <n v="12219"/>
    <n v="1"/>
    <n v="1"/>
    <n v="99"/>
    <n v="0.313"/>
    <n v="5.8400000000000001E-2"/>
  </r>
  <r>
    <x v="13"/>
    <s v="C-IV"/>
    <x v="6"/>
    <x v="4"/>
    <n v="2016"/>
    <s v="2016/17"/>
    <n v="12456"/>
    <n v="21148"/>
    <n v="54719"/>
    <n v="0.99609999999999999"/>
    <n v="0.96230000000000004"/>
    <n v="99"/>
    <n v="0.313"/>
    <n v="5.8400000000000001E-2"/>
  </r>
  <r>
    <x v="14"/>
    <s v="C-IV"/>
    <x v="6"/>
    <x v="4"/>
    <n v="2016"/>
    <s v="2016/17"/>
    <n v="17431"/>
    <n v="42490"/>
    <n v="93839"/>
    <n v="0.98"/>
    <n v="0.9113"/>
    <n v="99"/>
    <n v="0.313"/>
    <n v="5.8400000000000001E-2"/>
  </r>
  <r>
    <x v="15"/>
    <s v="C-IV"/>
    <x v="6"/>
    <x v="4"/>
    <n v="2016"/>
    <s v="2016/17"/>
    <n v="1069"/>
    <n v="2072"/>
    <n v="5671"/>
    <n v="1"/>
    <n v="0.90910000000000002"/>
    <n v="99"/>
    <n v="0.313"/>
    <n v="5.8400000000000001E-2"/>
  </r>
  <r>
    <x v="16"/>
    <s v="C-IV"/>
    <x v="6"/>
    <x v="4"/>
    <n v="2016"/>
    <s v="2016/17"/>
    <n v="70466"/>
    <n v="163720"/>
    <n v="408256"/>
    <n v="0.98"/>
    <n v="0.92620000000000002"/>
    <n v="23"/>
    <n v="0.13"/>
    <n v="1.37E-2"/>
  </r>
  <r>
    <x v="17"/>
    <s v="C-IV"/>
    <x v="6"/>
    <x v="4"/>
    <n v="2016"/>
    <s v="2016/17"/>
    <n v="10726"/>
    <n v="24414"/>
    <n v="57142"/>
    <n v="0.98640000000000005"/>
    <n v="0.9456"/>
    <n v="99"/>
    <n v="0.313"/>
    <n v="5.8400000000000001E-2"/>
  </r>
  <r>
    <x v="18"/>
    <s v="C-IV"/>
    <x v="6"/>
    <x v="4"/>
    <n v="2016"/>
    <s v="2016/17"/>
    <n v="6618"/>
    <n v="12378"/>
    <n v="31662"/>
    <n v="0.95899999999999996"/>
    <n v="0.94259999999999999"/>
    <n v="99"/>
    <n v="0.313"/>
    <n v="5.8400000000000001E-2"/>
  </r>
  <r>
    <x v="19"/>
    <s v="C-IV"/>
    <x v="6"/>
    <x v="4"/>
    <n v="2016"/>
    <s v="2016/17"/>
    <n v="1569"/>
    <n v="3147"/>
    <n v="7776"/>
    <n v="0.90139999999999998"/>
    <n v="0.74509999999999998"/>
    <n v="99"/>
    <n v="0.313"/>
    <n v="5.8400000000000001E-2"/>
  </r>
  <r>
    <x v="20"/>
    <s v="LRS"/>
    <x v="6"/>
    <x v="4"/>
    <n v="2016"/>
    <s v="2016/17"/>
    <n v="551477"/>
    <n v="1099674"/>
    <n v="4083377"/>
    <n v="0.95320000000000005"/>
    <n v="0.82469999999999999"/>
    <n v="139"/>
    <n v="0.59"/>
    <n v="7.4899999999999994E-2"/>
  </r>
  <r>
    <x v="21"/>
    <s v="C-IV"/>
    <x v="6"/>
    <x v="4"/>
    <n v="2016"/>
    <s v="2016/17"/>
    <n v="11896"/>
    <n v="28999"/>
    <n v="69982"/>
    <n v="0.99139999999999995"/>
    <n v="0.97089999999999999"/>
    <n v="99"/>
    <n v="0.313"/>
    <n v="5.8400000000000001E-2"/>
  </r>
  <r>
    <x v="22"/>
    <s v="C-IV"/>
    <x v="6"/>
    <x v="4"/>
    <n v="2016"/>
    <s v="2016/17"/>
    <n v="6227"/>
    <n v="10235"/>
    <n v="45147"/>
    <n v="0.95220000000000005"/>
    <n v="0.89129999999999998"/>
    <n v="99"/>
    <n v="0.313"/>
    <n v="5.8400000000000001E-2"/>
  </r>
  <r>
    <x v="23"/>
    <s v="C-IV"/>
    <x v="6"/>
    <x v="4"/>
    <n v="2016"/>
    <s v="2016/17"/>
    <n v="1084"/>
    <n v="1997"/>
    <n v="4844"/>
    <n v="1"/>
    <n v="0.94120000000000004"/>
    <n v="99"/>
    <n v="0.313"/>
    <n v="5.8400000000000001E-2"/>
  </r>
  <r>
    <x v="24"/>
    <s v="C-IV"/>
    <x v="6"/>
    <x v="4"/>
    <n v="2016"/>
    <s v="2016/17"/>
    <n v="6663"/>
    <n v="12443"/>
    <n v="41770"/>
    <n v="0.94059999999999999"/>
    <n v="0.9909"/>
    <n v="99"/>
    <n v="0.313"/>
    <n v="5.8400000000000001E-2"/>
  </r>
  <r>
    <x v="25"/>
    <s v="C-IV"/>
    <x v="6"/>
    <x v="4"/>
    <n v="2016"/>
    <s v="2016/17"/>
    <n v="24440"/>
    <n v="56347"/>
    <n v="139859"/>
    <n v="0.97150000000000003"/>
    <n v="0.96679999999999999"/>
    <n v="7"/>
    <n v="0.28599999999999998"/>
    <n v="2.3199999999999998E-2"/>
  </r>
  <r>
    <x v="26"/>
    <s v="C-IV"/>
    <x v="6"/>
    <x v="4"/>
    <n v="2016"/>
    <s v="2016/17"/>
    <n v="520"/>
    <n v="1088"/>
    <n v="3166"/>
    <n v="1"/>
    <n v="0.94440000000000002"/>
    <n v="99"/>
    <n v="0.313"/>
    <n v="5.8400000000000001E-2"/>
  </r>
  <r>
    <x v="27"/>
    <s v="C-IV"/>
    <x v="6"/>
    <x v="4"/>
    <n v="2016"/>
    <s v="2016/17"/>
    <n v="448"/>
    <n v="784"/>
    <n v="3749"/>
    <n v="0.95"/>
    <n v="0.92310000000000003"/>
    <n v="99"/>
    <n v="0.313"/>
    <n v="5.8400000000000001E-2"/>
  </r>
  <r>
    <x v="28"/>
    <s v="C-IV"/>
    <x v="6"/>
    <x v="4"/>
    <n v="2016"/>
    <s v="2016/17"/>
    <n v="21783"/>
    <n v="47811"/>
    <n v="182600"/>
    <n v="0.99119999999999997"/>
    <n v="0.94750000000000001"/>
    <n v="10"/>
    <n v="0.1"/>
    <n v="4.1399999999999999E-2"/>
  </r>
  <r>
    <x v="29"/>
    <s v="C-IV"/>
    <x v="6"/>
    <x v="4"/>
    <n v="2016"/>
    <s v="2016/17"/>
    <n v="3532"/>
    <n v="7246"/>
    <n v="32656"/>
    <n v="0.96689999999999998"/>
    <n v="0.90410000000000001"/>
    <n v="99"/>
    <n v="0.313"/>
    <n v="5.8400000000000001E-2"/>
  </r>
  <r>
    <x v="30"/>
    <s v="C-IV"/>
    <x v="6"/>
    <x v="4"/>
    <n v="2016"/>
    <s v="2016/17"/>
    <n v="4373"/>
    <n v="7684"/>
    <n v="25773"/>
    <s v="n/a"/>
    <s v="n/a"/>
    <n v="99"/>
    <n v="0.313"/>
    <n v="5.8400000000000001E-2"/>
  </r>
  <r>
    <x v="31"/>
    <s v="CalWIN"/>
    <x v="6"/>
    <x v="4"/>
    <n v="2016"/>
    <s v="2016/17"/>
    <n v="123573"/>
    <n v="252962"/>
    <n v="908780"/>
    <n v="0.9879"/>
    <n v="1"/>
    <n v="46"/>
    <n v="0.41299999999999998"/>
    <n v="4.7500000000000001E-2"/>
  </r>
  <r>
    <x v="32"/>
    <s v="CalWIN"/>
    <x v="6"/>
    <x v="4"/>
    <n v="2016"/>
    <s v="2016/17"/>
    <n v="9397"/>
    <n v="17692"/>
    <n v="63813"/>
    <s v="n/a"/>
    <s v="n/a"/>
    <n v="99"/>
    <n v="0.313"/>
    <n v="5.8400000000000001E-2"/>
  </r>
  <r>
    <x v="33"/>
    <s v="C-IV"/>
    <x v="6"/>
    <x v="4"/>
    <n v="2016"/>
    <s v="2016/17"/>
    <n v="1101"/>
    <n v="2025"/>
    <n v="6243"/>
    <n v="1"/>
    <n v="0.94440000000000002"/>
    <n v="99"/>
    <n v="0.313"/>
    <n v="5.8400000000000001E-2"/>
  </r>
  <r>
    <x v="34"/>
    <s v="C-IV"/>
    <x v="6"/>
    <x v="4"/>
    <n v="2016"/>
    <s v="2016/17"/>
    <n v="128747"/>
    <n v="286427"/>
    <n v="841372"/>
    <n v="0.99409999999999998"/>
    <n v="0.93369999999999997"/>
    <n v="40"/>
    <n v="0.17499999999999999"/>
    <n v="3.5200000000000002E-2"/>
  </r>
  <r>
    <x v="35"/>
    <s v="CalWIN"/>
    <x v="6"/>
    <x v="4"/>
    <n v="2016"/>
    <s v="2016/17"/>
    <n v="102234"/>
    <n v="213173"/>
    <n v="556837"/>
    <n v="0.98970000000000002"/>
    <n v="0.99150000000000005"/>
    <n v="41"/>
    <n v="0.41499999999999998"/>
    <n v="3.9899999999999998E-2"/>
  </r>
  <r>
    <x v="36"/>
    <s v="C-IV"/>
    <x v="6"/>
    <x v="4"/>
    <n v="2016"/>
    <s v="2016/17"/>
    <n v="2514"/>
    <n v="5527"/>
    <n v="18961"/>
    <n v="0.98909999999999998"/>
    <n v="0.93940000000000001"/>
    <n v="99"/>
    <n v="0.313"/>
    <n v="5.8400000000000001E-2"/>
  </r>
  <r>
    <x v="37"/>
    <s v="C-IV"/>
    <x v="6"/>
    <x v="4"/>
    <n v="2016"/>
    <s v="2016/17"/>
    <n v="179421"/>
    <n v="391714"/>
    <n v="874093"/>
    <n v="0.99450000000000005"/>
    <n v="0.95569999999999999"/>
    <n v="42"/>
    <n v="0.26200000000000001"/>
    <n v="2.53E-2"/>
  </r>
  <r>
    <x v="38"/>
    <s v="CalWIN"/>
    <x v="6"/>
    <x v="4"/>
    <n v="2016"/>
    <s v="2016/17"/>
    <n v="142524"/>
    <n v="286685"/>
    <n v="902854"/>
    <n v="0.98499999999999999"/>
    <n v="0.99050000000000005"/>
    <n v="58"/>
    <n v="0.32800000000000001"/>
    <n v="2.9499999999999998E-2"/>
  </r>
  <r>
    <x v="39"/>
    <s v="CalWIN"/>
    <x v="6"/>
    <x v="4"/>
    <n v="2016"/>
    <s v="2016/17"/>
    <n v="35193"/>
    <n v="53215"/>
    <n v="224172"/>
    <s v="n/a"/>
    <s v="n/a"/>
    <n v="12"/>
    <n v="0.5"/>
    <n v="6.5799999999999997E-2"/>
  </r>
  <r>
    <x v="40"/>
    <s v="C-IV"/>
    <x v="6"/>
    <x v="4"/>
    <n v="2016"/>
    <s v="2016/17"/>
    <n v="51610"/>
    <n v="115760"/>
    <n v="299474"/>
    <n v="0.96750000000000003"/>
    <n v="0.84819999999999995"/>
    <n v="13"/>
    <n v="0.23100000000000001"/>
    <n v="3.4599999999999999E-2"/>
  </r>
  <r>
    <x v="41"/>
    <s v="CalWIN"/>
    <x v="6"/>
    <x v="4"/>
    <n v="2016"/>
    <s v="2016/17"/>
    <n v="9962"/>
    <n v="18104"/>
    <n v="62125"/>
    <s v="n/a"/>
    <s v="n/a"/>
    <n v="99"/>
    <n v="0.313"/>
    <n v="5.8400000000000001E-2"/>
  </r>
  <r>
    <x v="42"/>
    <s v="CalWIN"/>
    <x v="6"/>
    <x v="4"/>
    <n v="2016"/>
    <s v="2016/17"/>
    <n v="15096"/>
    <n v="29256"/>
    <n v="155972"/>
    <n v="0.95189999999999997"/>
    <n v="0.90269999999999995"/>
    <n v="99"/>
    <n v="0.313"/>
    <n v="5.8400000000000001E-2"/>
  </r>
  <r>
    <x v="43"/>
    <s v="CalWIN"/>
    <x v="6"/>
    <x v="4"/>
    <n v="2016"/>
    <s v="2016/17"/>
    <n v="18325"/>
    <n v="37874"/>
    <n v="145865"/>
    <n v="0.96660000000000001"/>
    <n v="0.88400000000000001"/>
    <n v="99"/>
    <n v="0.313"/>
    <n v="5.8400000000000001E-2"/>
  </r>
  <r>
    <x v="44"/>
    <s v="CalWIN"/>
    <x v="6"/>
    <x v="4"/>
    <n v="2016"/>
    <s v="2016/17"/>
    <n v="52747"/>
    <n v="103430"/>
    <n v="447628"/>
    <n v="0.98270000000000002"/>
    <n v="0.98760000000000003"/>
    <n v="21"/>
    <n v="0.23799999999999999"/>
    <n v="4.9200000000000001E-2"/>
  </r>
  <r>
    <x v="45"/>
    <s v="CalWIN"/>
    <x v="6"/>
    <x v="4"/>
    <n v="2016"/>
    <s v="2016/17"/>
    <n v="14500"/>
    <n v="26340"/>
    <n v="79964"/>
    <n v="0.96589999999999998"/>
    <n v="0.98319999999999996"/>
    <n v="99"/>
    <n v="0.313"/>
    <n v="5.8400000000000001E-2"/>
  </r>
  <r>
    <x v="46"/>
    <s v="C-IV"/>
    <x v="6"/>
    <x v="4"/>
    <n v="2016"/>
    <s v="2016/17"/>
    <n v="12960"/>
    <n v="24222"/>
    <n v="65077"/>
    <n v="0.90690000000000004"/>
    <n v="0.95899999999999996"/>
    <n v="99"/>
    <n v="0.313"/>
    <n v="5.8400000000000001E-2"/>
  </r>
  <r>
    <x v="47"/>
    <s v="C-IV"/>
    <x v="6"/>
    <x v="4"/>
    <n v="2016"/>
    <s v="2016/17"/>
    <n v="157"/>
    <n v="265"/>
    <n v="815"/>
    <n v="1"/>
    <n v="1"/>
    <n v="99"/>
    <n v="0.313"/>
    <n v="5.8400000000000001E-2"/>
  </r>
  <r>
    <x v="48"/>
    <s v="C-IV"/>
    <x v="6"/>
    <x v="4"/>
    <n v="2016"/>
    <s v="2016/17"/>
    <n v="3172"/>
    <n v="6702"/>
    <n v="18442"/>
    <n v="0.92169999999999996"/>
    <n v="0.8831"/>
    <n v="99"/>
    <n v="0.313"/>
    <n v="5.8400000000000001E-2"/>
  </r>
  <r>
    <x v="49"/>
    <s v="CalWIN"/>
    <x v="6"/>
    <x v="4"/>
    <n v="2016"/>
    <s v="2016/17"/>
    <n v="22415"/>
    <n v="42303"/>
    <n v="124167"/>
    <n v="0.97140000000000004"/>
    <n v="0.96379999999999999"/>
    <n v="9"/>
    <n v="0.222"/>
    <n v="1.5299999999999999E-2"/>
  </r>
  <r>
    <x v="50"/>
    <s v="CalWIN"/>
    <x v="6"/>
    <x v="4"/>
    <n v="2016"/>
    <s v="2016/17"/>
    <n v="19088"/>
    <n v="33804"/>
    <n v="128097"/>
    <n v="0.94769999999999999"/>
    <n v="0.49630000000000002"/>
    <n v="99"/>
    <n v="0.313"/>
    <n v="5.8400000000000001E-2"/>
  </r>
  <r>
    <x v="51"/>
    <s v="C-IV"/>
    <x v="6"/>
    <x v="4"/>
    <n v="2016"/>
    <s v="2016/17"/>
    <n v="41897"/>
    <n v="87686"/>
    <n v="242880"/>
    <n v="0.97599999999999998"/>
    <n v="0.90059999999999996"/>
    <n v="6"/>
    <n v="0.16700000000000001"/>
    <n v="2.92E-2"/>
  </r>
  <r>
    <x v="52"/>
    <s v="C-IV"/>
    <x v="6"/>
    <x v="4"/>
    <n v="2016"/>
    <s v="2016/17"/>
    <n v="5725"/>
    <n v="13127"/>
    <n v="42201"/>
    <n v="0.99039999999999995"/>
    <n v="0.86229999999999996"/>
    <n v="99"/>
    <n v="0.313"/>
    <n v="5.8400000000000001E-2"/>
  </r>
  <r>
    <x v="53"/>
    <s v="C-IV"/>
    <x v="6"/>
    <x v="4"/>
    <n v="2016"/>
    <s v="2016/17"/>
    <n v="4572"/>
    <n v="9981"/>
    <n v="27543"/>
    <n v="0.97560000000000002"/>
    <n v="0.95709999999999995"/>
    <n v="99"/>
    <n v="0.313"/>
    <n v="5.8400000000000001E-2"/>
  </r>
  <r>
    <x v="54"/>
    <s v="C-IV"/>
    <x v="6"/>
    <x v="4"/>
    <n v="2016"/>
    <s v="2016/17"/>
    <n v="974"/>
    <n v="1708"/>
    <n v="4948"/>
    <n v="0.97140000000000004"/>
    <n v="0.5161"/>
    <n v="99"/>
    <n v="0.313"/>
    <n v="5.8400000000000001E-2"/>
  </r>
  <r>
    <x v="55"/>
    <s v="CalWIN"/>
    <x v="6"/>
    <x v="4"/>
    <n v="2016"/>
    <s v="2016/17"/>
    <n v="51880"/>
    <n v="120959"/>
    <n v="258072"/>
    <n v="0.99029999999999996"/>
    <n v="0.92859999999999998"/>
    <n v="16"/>
    <n v="6.3E-2"/>
    <n v="5.0900000000000001E-2"/>
  </r>
  <r>
    <x v="56"/>
    <s v="C-IV"/>
    <x v="6"/>
    <x v="4"/>
    <n v="2016"/>
    <s v="2016/17"/>
    <n v="3128"/>
    <n v="5414"/>
    <n v="14437"/>
    <n v="0.99239999999999995"/>
    <n v="0.9859"/>
    <n v="99"/>
    <n v="0.313"/>
    <n v="5.8400000000000001E-2"/>
  </r>
  <r>
    <x v="57"/>
    <s v="CalWIN"/>
    <x v="6"/>
    <x v="4"/>
    <n v="2016"/>
    <s v="2016/17"/>
    <n v="37090"/>
    <n v="74297"/>
    <n v="240363"/>
    <s v="n/a"/>
    <s v="n/a"/>
    <n v="13"/>
    <n v="0.38500000000000001"/>
    <n v="8.2799999999999999E-2"/>
  </r>
  <r>
    <x v="58"/>
    <s v="CalWIN"/>
    <x v="6"/>
    <x v="4"/>
    <n v="2016"/>
    <s v="2016/17"/>
    <n v="10662"/>
    <n v="20820"/>
    <n v="59243"/>
    <n v="0.96120000000000005"/>
    <n v="0.94069999999999998"/>
    <n v="99"/>
    <n v="0.313"/>
    <n v="5.8400000000000001E-2"/>
  </r>
  <r>
    <x v="59"/>
    <s v="C-IV"/>
    <x v="6"/>
    <x v="4"/>
    <n v="2016"/>
    <s v="2016/17"/>
    <n v="6141"/>
    <n v="13252"/>
    <n v="32385"/>
    <n v="0.99180000000000001"/>
    <n v="0.96519999999999995"/>
    <n v="99"/>
    <n v="0.313"/>
    <n v="5.8400000000000001E-2"/>
  </r>
  <r>
    <x v="0"/>
    <s v="n/a"/>
    <x v="7"/>
    <x v="4"/>
    <n v="2016"/>
    <s v="2016/17"/>
    <m/>
    <m/>
    <m/>
    <m/>
    <m/>
    <m/>
    <n v="0.254"/>
    <n v="5.3999999999999999E-2"/>
  </r>
  <r>
    <x v="1"/>
    <s v="n/a"/>
    <x v="7"/>
    <x v="4"/>
    <n v="2016"/>
    <s v="2016/17"/>
    <n v="2089008"/>
    <n v="4314186"/>
    <n v="13502407"/>
    <n v="0.97360000000000002"/>
    <n v="0.90859999999999996"/>
    <n v="760"/>
    <n v="0.36399999999999999"/>
    <n v="7.4899999999999994E-2"/>
  </r>
  <r>
    <x v="2"/>
    <s v="CalWIN"/>
    <x v="7"/>
    <x v="4"/>
    <n v="2016"/>
    <s v="2016/17"/>
    <n v="60357"/>
    <n v="115341"/>
    <n v="435616"/>
    <n v="0.99150000000000005"/>
    <n v="0.95820000000000005"/>
    <n v="24"/>
    <n v="0.41699999999999998"/>
    <n v="7.6499999999999999E-2"/>
  </r>
  <r>
    <x v="3"/>
    <s v="C-IV"/>
    <x v="7"/>
    <x v="4"/>
    <n v="2016"/>
    <s v="2016/17"/>
    <n v="89"/>
    <n v="143"/>
    <n v="346"/>
    <n v="1"/>
    <n v="0"/>
    <n v="107"/>
    <n v="0.308"/>
    <n v="8.43E-2"/>
  </r>
  <r>
    <x v="4"/>
    <s v="C-IV"/>
    <x v="7"/>
    <x v="4"/>
    <n v="2016"/>
    <s v="2016/17"/>
    <n v="1750"/>
    <n v="3296"/>
    <n v="8325"/>
    <n v="0.98629999999999995"/>
    <n v="0"/>
    <n v="107"/>
    <n v="0.308"/>
    <n v="8.43E-2"/>
  </r>
  <r>
    <x v="5"/>
    <s v="C-IV"/>
    <x v="7"/>
    <x v="4"/>
    <n v="2016"/>
    <s v="2016/17"/>
    <n v="16981"/>
    <n v="32126"/>
    <n v="82925"/>
    <n v="0.90259999999999996"/>
    <n v="0.9375"/>
    <n v="107"/>
    <n v="0.308"/>
    <n v="8.43E-2"/>
  </r>
  <r>
    <x v="6"/>
    <s v="C-IV"/>
    <x v="7"/>
    <x v="4"/>
    <n v="2016"/>
    <s v="2016/17"/>
    <n v="2821"/>
    <n v="5219"/>
    <n v="12226"/>
    <n v="0.98060000000000003"/>
    <n v="0.89910000000000001"/>
    <n v="107"/>
    <n v="0.308"/>
    <n v="8.43E-2"/>
  </r>
  <r>
    <x v="7"/>
    <s v="C-IV"/>
    <x v="7"/>
    <x v="4"/>
    <n v="2016"/>
    <s v="2016/17"/>
    <n v="647"/>
    <n v="1456"/>
    <n v="9223"/>
    <n v="0.8286"/>
    <n v="0.95450000000000002"/>
    <n v="107"/>
    <n v="0.308"/>
    <n v="8.43E-2"/>
  </r>
  <r>
    <x v="8"/>
    <s v="CalWIN"/>
    <x v="7"/>
    <x v="4"/>
    <n v="2016"/>
    <s v="2016/17"/>
    <n v="33911"/>
    <n v="67128"/>
    <n v="275661"/>
    <n v="0.96970000000000001"/>
    <n v="0.98219999999999996"/>
    <n v="17"/>
    <n v="0.47099999999999997"/>
    <n v="3.8800000000000001E-2"/>
  </r>
  <r>
    <x v="9"/>
    <s v="C-IV"/>
    <x v="7"/>
    <x v="4"/>
    <n v="2016"/>
    <s v="2016/17"/>
    <n v="2592"/>
    <n v="5284"/>
    <n v="11990"/>
    <n v="0.98939999999999995"/>
    <n v="0.95520000000000005"/>
    <n v="107"/>
    <n v="0.308"/>
    <n v="8.43E-2"/>
  </r>
  <r>
    <x v="10"/>
    <s v="C-IV"/>
    <x v="7"/>
    <x v="4"/>
    <n v="2016"/>
    <s v="2016/17"/>
    <n v="7201"/>
    <n v="12835"/>
    <n v="38440"/>
    <n v="0.97419999999999995"/>
    <n v="0.98089999999999999"/>
    <n v="107"/>
    <n v="0.308"/>
    <n v="8.43E-2"/>
  </r>
  <r>
    <x v="11"/>
    <s v="CalWIN"/>
    <x v="7"/>
    <x v="4"/>
    <n v="2016"/>
    <s v="2016/17"/>
    <n v="94011"/>
    <n v="217944"/>
    <n v="492844"/>
    <n v="0.95709999999999995"/>
    <n v="0.96360000000000001"/>
    <n v="43"/>
    <n v="0.34899999999999998"/>
    <n v="2.6800000000000001E-2"/>
  </r>
  <r>
    <x v="12"/>
    <s v="C-IV"/>
    <x v="7"/>
    <x v="4"/>
    <n v="2016"/>
    <s v="2016/17"/>
    <n v="1563"/>
    <n v="3632"/>
    <n v="12278"/>
    <n v="0.98480000000000001"/>
    <n v="0.85370000000000001"/>
    <n v="107"/>
    <n v="0.308"/>
    <n v="8.43E-2"/>
  </r>
  <r>
    <x v="13"/>
    <s v="C-IV"/>
    <x v="7"/>
    <x v="4"/>
    <n v="2016"/>
    <s v="2016/17"/>
    <n v="12507"/>
    <n v="21226"/>
    <n v="54759"/>
    <n v="0.99529999999999996"/>
    <n v="0.95940000000000003"/>
    <n v="107"/>
    <n v="0.308"/>
    <n v="8.43E-2"/>
  </r>
  <r>
    <x v="14"/>
    <s v="C-IV"/>
    <x v="7"/>
    <x v="4"/>
    <n v="2016"/>
    <s v="2016/17"/>
    <n v="17632"/>
    <n v="42922"/>
    <n v="94143"/>
    <n v="0.97019999999999995"/>
    <n v="0.91610000000000003"/>
    <n v="107"/>
    <n v="0.308"/>
    <n v="8.43E-2"/>
  </r>
  <r>
    <x v="15"/>
    <s v="C-IV"/>
    <x v="7"/>
    <x v="4"/>
    <n v="2016"/>
    <s v="2016/17"/>
    <n v="1064"/>
    <n v="2054"/>
    <n v="5693"/>
    <n v="1"/>
    <n v="1"/>
    <n v="107"/>
    <n v="0.308"/>
    <n v="8.43E-2"/>
  </r>
  <r>
    <x v="16"/>
    <s v="C-IV"/>
    <x v="7"/>
    <x v="4"/>
    <n v="2016"/>
    <s v="2016/17"/>
    <n v="70997"/>
    <n v="164367"/>
    <n v="409637"/>
    <n v="0.98580000000000001"/>
    <n v="0.93110000000000004"/>
    <n v="25"/>
    <n v="0.2"/>
    <n v="1.3599999999999999E-2"/>
  </r>
  <r>
    <x v="17"/>
    <s v="C-IV"/>
    <x v="7"/>
    <x v="4"/>
    <n v="2016"/>
    <s v="2016/17"/>
    <n v="10804"/>
    <n v="24494"/>
    <n v="57218"/>
    <n v="0.99539999999999995"/>
    <n v="0.93979999999999997"/>
    <n v="107"/>
    <n v="0.308"/>
    <n v="8.43E-2"/>
  </r>
  <r>
    <x v="18"/>
    <s v="C-IV"/>
    <x v="7"/>
    <x v="4"/>
    <n v="2016"/>
    <s v="2016/17"/>
    <n v="6595"/>
    <n v="12382"/>
    <n v="31801"/>
    <n v="0.96030000000000004"/>
    <n v="0.85370000000000001"/>
    <n v="107"/>
    <n v="0.308"/>
    <n v="8.43E-2"/>
  </r>
  <r>
    <x v="19"/>
    <s v="C-IV"/>
    <x v="7"/>
    <x v="4"/>
    <n v="2016"/>
    <s v="2016/17"/>
    <n v="1568"/>
    <n v="3120"/>
    <n v="7794"/>
    <n v="0.87339999999999995"/>
    <n v="0.71189999999999998"/>
    <n v="107"/>
    <n v="0.308"/>
    <n v="8.43E-2"/>
  </r>
  <r>
    <x v="20"/>
    <s v="LRS"/>
    <x v="7"/>
    <x v="4"/>
    <n v="2016"/>
    <s v="2016/17"/>
    <n v="555559"/>
    <n v="1111039"/>
    <n v="4050347"/>
    <n v="0.95269999999999999"/>
    <n v="0.83030000000000004"/>
    <n v="168"/>
    <n v="0.55400000000000005"/>
    <n v="8.6999999999999994E-2"/>
  </r>
  <r>
    <x v="21"/>
    <s v="C-IV"/>
    <x v="7"/>
    <x v="4"/>
    <n v="2016"/>
    <s v="2016/17"/>
    <n v="11899"/>
    <n v="28821"/>
    <n v="70038"/>
    <n v="0.98950000000000005"/>
    <n v="0.95809999999999995"/>
    <n v="107"/>
    <n v="0.308"/>
    <n v="8.43E-2"/>
  </r>
  <r>
    <x v="22"/>
    <s v="C-IV"/>
    <x v="7"/>
    <x v="4"/>
    <n v="2016"/>
    <s v="2016/17"/>
    <n v="6287"/>
    <n v="10315"/>
    <n v="45405"/>
    <n v="0.98309999999999997"/>
    <n v="0.90749999999999997"/>
    <n v="107"/>
    <n v="0.308"/>
    <n v="8.43E-2"/>
  </r>
  <r>
    <x v="23"/>
    <s v="C-IV"/>
    <x v="7"/>
    <x v="4"/>
    <n v="2016"/>
    <s v="2016/17"/>
    <n v="1088"/>
    <n v="2003"/>
    <n v="4812"/>
    <n v="0.93179999999999996"/>
    <n v="0.9143"/>
    <n v="107"/>
    <n v="0.308"/>
    <n v="8.43E-2"/>
  </r>
  <r>
    <x v="24"/>
    <s v="C-IV"/>
    <x v="7"/>
    <x v="4"/>
    <n v="2016"/>
    <s v="2016/17"/>
    <n v="6740"/>
    <n v="12579"/>
    <n v="40768"/>
    <n v="0.93259999999999998"/>
    <n v="0.96840000000000004"/>
    <n v="107"/>
    <n v="0.308"/>
    <n v="8.43E-2"/>
  </r>
  <r>
    <x v="25"/>
    <s v="C-IV"/>
    <x v="7"/>
    <x v="4"/>
    <n v="2016"/>
    <s v="2016/17"/>
    <n v="24515"/>
    <n v="56382"/>
    <n v="140109"/>
    <n v="0.91459999999999997"/>
    <n v="0.95920000000000005"/>
    <n v="8"/>
    <n v="0.375"/>
    <n v="2.3400000000000001E-2"/>
  </r>
  <r>
    <x v="26"/>
    <s v="C-IV"/>
    <x v="7"/>
    <x v="4"/>
    <n v="2016"/>
    <s v="2016/17"/>
    <n v="521"/>
    <n v="1067"/>
    <n v="3152"/>
    <n v="0.96150000000000002"/>
    <n v="0.90910000000000002"/>
    <n v="107"/>
    <n v="0.308"/>
    <n v="8.43E-2"/>
  </r>
  <r>
    <x v="27"/>
    <s v="C-IV"/>
    <x v="7"/>
    <x v="4"/>
    <n v="2016"/>
    <s v="2016/17"/>
    <n v="453"/>
    <n v="800"/>
    <n v="3754"/>
    <n v="1"/>
    <n v="1"/>
    <n v="107"/>
    <n v="0.308"/>
    <n v="8.43E-2"/>
  </r>
  <r>
    <x v="28"/>
    <s v="C-IV"/>
    <x v="7"/>
    <x v="4"/>
    <n v="2016"/>
    <s v="2016/17"/>
    <n v="21492"/>
    <n v="46916"/>
    <n v="182922"/>
    <n v="0.99199999999999999"/>
    <n v="0.97060000000000002"/>
    <n v="11"/>
    <n v="9.0999999999999998E-2"/>
    <n v="4.0099999999999997E-2"/>
  </r>
  <r>
    <x v="29"/>
    <s v="C-IV"/>
    <x v="7"/>
    <x v="4"/>
    <n v="2016"/>
    <s v="2016/17"/>
    <n v="3507"/>
    <n v="7150"/>
    <n v="32703"/>
    <n v="0.98799999999999999"/>
    <n v="0.92220000000000002"/>
    <n v="107"/>
    <n v="0.308"/>
    <n v="8.43E-2"/>
  </r>
  <r>
    <x v="30"/>
    <s v="C-IV"/>
    <x v="7"/>
    <x v="4"/>
    <n v="2016"/>
    <s v="2016/17"/>
    <n v="4372"/>
    <n v="7632"/>
    <n v="25625"/>
    <n v="0.94940000000000002"/>
    <n v="0.83930000000000005"/>
    <n v="107"/>
    <n v="0.308"/>
    <n v="8.43E-2"/>
  </r>
  <r>
    <x v="31"/>
    <s v="CalWIN"/>
    <x v="7"/>
    <x v="4"/>
    <n v="2016"/>
    <s v="2016/17"/>
    <n v="123793"/>
    <n v="252589"/>
    <n v="911945"/>
    <n v="0.99019999999999997"/>
    <n v="1"/>
    <n v="51"/>
    <n v="0.43099999999999999"/>
    <n v="4.7100000000000003E-2"/>
  </r>
  <r>
    <x v="32"/>
    <s v="CalWIN"/>
    <x v="7"/>
    <x v="4"/>
    <n v="2016"/>
    <s v="2016/17"/>
    <n v="9339"/>
    <n v="17562"/>
    <n v="63575"/>
    <s v="n/a"/>
    <s v="n/a"/>
    <n v="107"/>
    <n v="0.308"/>
    <n v="8.43E-2"/>
  </r>
  <r>
    <x v="33"/>
    <s v="C-IV"/>
    <x v="7"/>
    <x v="4"/>
    <n v="2016"/>
    <s v="2016/17"/>
    <n v="1139"/>
    <n v="2078"/>
    <n v="6244"/>
    <n v="1"/>
    <n v="0.96299999999999997"/>
    <n v="107"/>
    <n v="0.308"/>
    <n v="8.43E-2"/>
  </r>
  <r>
    <x v="34"/>
    <s v="C-IV"/>
    <x v="7"/>
    <x v="4"/>
    <n v="2016"/>
    <s v="2016/17"/>
    <n v="130293"/>
    <n v="289177"/>
    <n v="844457"/>
    <n v="0.99539999999999995"/>
    <n v="0.94310000000000005"/>
    <n v="45"/>
    <n v="0.2"/>
    <n v="3.5900000000000001E-2"/>
  </r>
  <r>
    <x v="35"/>
    <s v="CalWIN"/>
    <x v="7"/>
    <x v="4"/>
    <n v="2016"/>
    <s v="2016/17"/>
    <n v="102492"/>
    <n v="212948"/>
    <n v="557646"/>
    <n v="0.99339999999999995"/>
    <n v="0.99119999999999997"/>
    <n v="46"/>
    <n v="0.435"/>
    <n v="3.8600000000000002E-2"/>
  </r>
  <r>
    <x v="36"/>
    <s v="C-IV"/>
    <x v="7"/>
    <x v="4"/>
    <n v="2016"/>
    <s v="2016/17"/>
    <n v="2483"/>
    <n v="5466"/>
    <n v="18937"/>
    <n v="0.94950000000000001"/>
    <n v="0.95079999999999998"/>
    <n v="107"/>
    <n v="0.308"/>
    <n v="8.43E-2"/>
  </r>
  <r>
    <x v="37"/>
    <s v="C-IV"/>
    <x v="7"/>
    <x v="4"/>
    <n v="2016"/>
    <s v="2016/17"/>
    <n v="180460"/>
    <n v="393474"/>
    <n v="878270"/>
    <n v="0.99529999999999996"/>
    <n v="0.95369999999999999"/>
    <n v="47"/>
    <n v="0.23400000000000001"/>
    <n v="2.3199999999999998E-2"/>
  </r>
  <r>
    <x v="38"/>
    <s v="CalWIN"/>
    <x v="7"/>
    <x v="4"/>
    <n v="2016"/>
    <s v="2016/17"/>
    <n v="142529"/>
    <n v="285700"/>
    <n v="902840"/>
    <n v="0.98550000000000004"/>
    <n v="0.98770000000000002"/>
    <n v="66"/>
    <n v="0.28799999999999998"/>
    <n v="2.92E-2"/>
  </r>
  <r>
    <x v="39"/>
    <s v="CalWIN"/>
    <x v="7"/>
    <x v="4"/>
    <n v="2016"/>
    <s v="2016/17"/>
    <n v="35326"/>
    <n v="53007"/>
    <n v="224587"/>
    <s v="n/a"/>
    <s v="n/a"/>
    <n v="13"/>
    <n v="0.46200000000000002"/>
    <n v="6.6600000000000006E-2"/>
  </r>
  <r>
    <x v="40"/>
    <s v="C-IV"/>
    <x v="7"/>
    <x v="4"/>
    <n v="2016"/>
    <s v="2016/17"/>
    <n v="51802"/>
    <n v="116010"/>
    <n v="300812"/>
    <n v="0.96960000000000002"/>
    <n v="0.85960000000000003"/>
    <n v="16"/>
    <n v="0.25"/>
    <n v="3.09E-2"/>
  </r>
  <r>
    <x v="41"/>
    <s v="CalWIN"/>
    <x v="7"/>
    <x v="4"/>
    <n v="2016"/>
    <s v="2016/17"/>
    <n v="9898"/>
    <n v="17929"/>
    <n v="62169"/>
    <s v="n/a"/>
    <s v="n/a"/>
    <n v="107"/>
    <n v="0.308"/>
    <n v="8.43E-2"/>
  </r>
  <r>
    <x v="42"/>
    <s v="CalWIN"/>
    <x v="7"/>
    <x v="4"/>
    <n v="2016"/>
    <s v="2016/17"/>
    <n v="14988"/>
    <n v="29060"/>
    <n v="155949"/>
    <n v="0.96189999999999998"/>
    <n v="0.90269999999999995"/>
    <n v="107"/>
    <n v="0.308"/>
    <n v="8.43E-2"/>
  </r>
  <r>
    <x v="43"/>
    <s v="CalWIN"/>
    <x v="7"/>
    <x v="4"/>
    <n v="2016"/>
    <s v="2016/17"/>
    <n v="18158"/>
    <n v="37441"/>
    <n v="146170"/>
    <n v="0.95850000000000002"/>
    <n v="0.91190000000000004"/>
    <n v="107"/>
    <n v="0.308"/>
    <n v="8.43E-2"/>
  </r>
  <r>
    <x v="44"/>
    <s v="CalWIN"/>
    <x v="7"/>
    <x v="4"/>
    <n v="2016"/>
    <s v="2016/17"/>
    <n v="52504"/>
    <n v="102959"/>
    <n v="448059"/>
    <n v="0.98619999999999997"/>
    <n v="0.98480000000000001"/>
    <n v="23"/>
    <n v="0.26100000000000001"/>
    <n v="5.2600000000000001E-2"/>
  </r>
  <r>
    <x v="45"/>
    <s v="CalWIN"/>
    <x v="7"/>
    <x v="4"/>
    <n v="2016"/>
    <s v="2016/17"/>
    <n v="14361"/>
    <n v="25991"/>
    <n v="79788"/>
    <n v="0.96960000000000002"/>
    <n v="0.99099999999999999"/>
    <n v="107"/>
    <n v="0.308"/>
    <n v="8.43E-2"/>
  </r>
  <r>
    <x v="46"/>
    <s v="C-IV"/>
    <x v="7"/>
    <x v="4"/>
    <n v="2016"/>
    <s v="2016/17"/>
    <n v="13087"/>
    <n v="24425"/>
    <n v="64614"/>
    <n v="0.93840000000000001"/>
    <n v="0.95740000000000003"/>
    <n v="107"/>
    <n v="0.308"/>
    <n v="8.43E-2"/>
  </r>
  <r>
    <x v="47"/>
    <s v="C-IV"/>
    <x v="7"/>
    <x v="4"/>
    <n v="2016"/>
    <s v="2016/17"/>
    <n v="162"/>
    <n v="275"/>
    <n v="806"/>
    <n v="1"/>
    <n v="1"/>
    <n v="107"/>
    <n v="0.308"/>
    <n v="8.43E-2"/>
  </r>
  <r>
    <x v="48"/>
    <s v="C-IV"/>
    <x v="7"/>
    <x v="4"/>
    <n v="2016"/>
    <s v="2016/17"/>
    <n v="3172"/>
    <n v="6659"/>
    <n v="18545"/>
    <n v="0.91369999999999996"/>
    <n v="0.87629999999999997"/>
    <n v="107"/>
    <n v="0.308"/>
    <n v="8.43E-2"/>
  </r>
  <r>
    <x v="49"/>
    <s v="CalWIN"/>
    <x v="7"/>
    <x v="4"/>
    <n v="2016"/>
    <s v="2016/17"/>
    <n v="22402"/>
    <n v="42066"/>
    <n v="124190"/>
    <s v="n/a"/>
    <s v="n/a"/>
    <n v="10"/>
    <n v="0.2"/>
    <n v="1.78E-2"/>
  </r>
  <r>
    <x v="50"/>
    <s v="CalWIN"/>
    <x v="7"/>
    <x v="4"/>
    <n v="2016"/>
    <s v="2016/17"/>
    <n v="18830"/>
    <n v="33256"/>
    <n v="127804"/>
    <n v="0.94289999999999996"/>
    <n v="0.51219999999999999"/>
    <n v="107"/>
    <n v="0.308"/>
    <n v="8.43E-2"/>
  </r>
  <r>
    <x v="51"/>
    <s v="C-IV"/>
    <x v="7"/>
    <x v="4"/>
    <n v="2016"/>
    <s v="2016/17"/>
    <n v="41974"/>
    <n v="87836"/>
    <n v="243911"/>
    <n v="0.97829999999999995"/>
    <n v="0.91490000000000005"/>
    <n v="7"/>
    <n v="0.28599999999999998"/>
    <n v="2.7300000000000001E-2"/>
  </r>
  <r>
    <x v="52"/>
    <s v="C-IV"/>
    <x v="7"/>
    <x v="4"/>
    <n v="2016"/>
    <s v="2016/17"/>
    <n v="5680"/>
    <n v="13033"/>
    <n v="42429"/>
    <n v="0.97899999999999998"/>
    <n v="0.88270000000000004"/>
    <n v="107"/>
    <n v="0.308"/>
    <n v="8.43E-2"/>
  </r>
  <r>
    <x v="53"/>
    <s v="C-IV"/>
    <x v="7"/>
    <x v="4"/>
    <n v="2016"/>
    <s v="2016/17"/>
    <n v="4559"/>
    <n v="9962"/>
    <n v="27445"/>
    <n v="0.96440000000000003"/>
    <n v="0.93589999999999995"/>
    <n v="107"/>
    <n v="0.308"/>
    <n v="8.43E-2"/>
  </r>
  <r>
    <x v="54"/>
    <s v="C-IV"/>
    <x v="7"/>
    <x v="4"/>
    <n v="2016"/>
    <s v="2016/17"/>
    <n v="996"/>
    <n v="1739"/>
    <n v="5011"/>
    <n v="0.92310000000000003"/>
    <n v="0.33329999999999999"/>
    <n v="107"/>
    <n v="0.308"/>
    <n v="8.43E-2"/>
  </r>
  <r>
    <x v="55"/>
    <s v="CalWIN"/>
    <x v="7"/>
    <x v="4"/>
    <n v="2016"/>
    <s v="2016/17"/>
    <n v="51849"/>
    <n v="120370"/>
    <n v="258585"/>
    <n v="0.99229999999999996"/>
    <n v="0.93240000000000001"/>
    <n v="18"/>
    <n v="0.16700000000000001"/>
    <n v="4.9000000000000002E-2"/>
  </r>
  <r>
    <x v="56"/>
    <s v="C-IV"/>
    <x v="7"/>
    <x v="4"/>
    <n v="2016"/>
    <s v="2016/17"/>
    <n v="3110"/>
    <n v="5387"/>
    <n v="14421"/>
    <n v="0.95630000000000004"/>
    <n v="0.9667"/>
    <n v="107"/>
    <n v="0.308"/>
    <n v="8.43E-2"/>
  </r>
  <r>
    <x v="57"/>
    <s v="CalWIN"/>
    <x v="7"/>
    <x v="4"/>
    <n v="2016"/>
    <s v="2016/17"/>
    <n v="37278"/>
    <n v="74243"/>
    <n v="240818"/>
    <s v="n/a"/>
    <s v="n/a"/>
    <n v="15"/>
    <n v="0.33300000000000002"/>
    <n v="8.2400000000000001E-2"/>
  </r>
  <r>
    <x v="58"/>
    <s v="CalWIN"/>
    <x v="7"/>
    <x v="4"/>
    <n v="2016"/>
    <s v="2016/17"/>
    <n v="10606"/>
    <n v="20521"/>
    <n v="59358"/>
    <n v="0.95630000000000004"/>
    <n v="0.93210000000000004"/>
    <n v="107"/>
    <n v="0.308"/>
    <n v="8.43E-2"/>
  </r>
  <r>
    <x v="59"/>
    <s v="C-IV"/>
    <x v="7"/>
    <x v="4"/>
    <n v="2016"/>
    <s v="2016/17"/>
    <n v="6215"/>
    <n v="13350"/>
    <n v="32468"/>
    <n v="0.99080000000000001"/>
    <n v="0.94620000000000004"/>
    <n v="107"/>
    <n v="0.308"/>
    <n v="8.43E-2"/>
  </r>
  <r>
    <x v="0"/>
    <s v="n/a"/>
    <x v="8"/>
    <x v="4"/>
    <n v="2016"/>
    <s v="2016/17"/>
    <m/>
    <m/>
    <m/>
    <m/>
    <m/>
    <m/>
    <n v="0.254"/>
    <n v="5.3999999999999999E-2"/>
  </r>
  <r>
    <x v="1"/>
    <s v="n/a"/>
    <x v="8"/>
    <x v="4"/>
    <n v="2016"/>
    <s v="2016/17"/>
    <n v="2039184"/>
    <n v="4246017"/>
    <n v="13412543"/>
    <n v="0.97289999999999999"/>
    <n v="0.91800000000000004"/>
    <n v="866"/>
    <n v="0.35299999999999998"/>
    <n v="7.7100000000000002E-2"/>
  </r>
  <r>
    <x v="2"/>
    <s v="CalWIN"/>
    <x v="8"/>
    <x v="4"/>
    <n v="2016"/>
    <s v="2016/17"/>
    <n v="60124"/>
    <n v="115295"/>
    <n v="436014"/>
    <n v="0.99009999999999998"/>
    <n v="0.97"/>
    <n v="27"/>
    <n v="0.37"/>
    <n v="7.5200000000000003E-2"/>
  </r>
  <r>
    <x v="3"/>
    <s v="C-IV"/>
    <x v="8"/>
    <x v="4"/>
    <n v="2016"/>
    <s v="2016/17"/>
    <n v="90"/>
    <n v="147"/>
    <n v="337"/>
    <n v="1"/>
    <n v="1"/>
    <n v="119"/>
    <n v="0.29399999999999998"/>
    <n v="8.3500000000000005E-2"/>
  </r>
  <r>
    <x v="4"/>
    <s v="C-IV"/>
    <x v="8"/>
    <x v="4"/>
    <n v="2016"/>
    <s v="2016/17"/>
    <n v="1736"/>
    <n v="3285"/>
    <n v="8263"/>
    <n v="0.97529999999999994"/>
    <n v="0.87270000000000003"/>
    <n v="119"/>
    <n v="0.29399999999999998"/>
    <n v="8.3500000000000005E-2"/>
  </r>
  <r>
    <x v="5"/>
    <s v="C-IV"/>
    <x v="8"/>
    <x v="4"/>
    <n v="2016"/>
    <s v="2016/17"/>
    <n v="16877"/>
    <n v="31886"/>
    <n v="82632"/>
    <n v="0.81479999999999997"/>
    <n v="0.94320000000000004"/>
    <n v="119"/>
    <n v="0.29399999999999998"/>
    <n v="8.3500000000000005E-2"/>
  </r>
  <r>
    <x v="6"/>
    <s v="C-IV"/>
    <x v="8"/>
    <x v="4"/>
    <n v="2016"/>
    <s v="2016/17"/>
    <n v="2819"/>
    <n v="5209"/>
    <n v="12240"/>
    <n v="0.9748"/>
    <n v="0.86960000000000004"/>
    <n v="119"/>
    <n v="0.29399999999999998"/>
    <n v="8.3500000000000005E-2"/>
  </r>
  <r>
    <x v="7"/>
    <s v="C-IV"/>
    <x v="8"/>
    <x v="4"/>
    <n v="2016"/>
    <s v="2016/17"/>
    <n v="646"/>
    <n v="1477"/>
    <n v="9127"/>
    <n v="0.81479999999999997"/>
    <n v="1"/>
    <n v="119"/>
    <n v="0.29399999999999998"/>
    <n v="8.3500000000000005E-2"/>
  </r>
  <r>
    <x v="8"/>
    <s v="CalWIN"/>
    <x v="8"/>
    <x v="4"/>
    <n v="2016"/>
    <s v="2016/17"/>
    <n v="33326"/>
    <n v="66496"/>
    <n v="275496"/>
    <n v="0.9657"/>
    <n v="0.98609999999999998"/>
    <n v="18"/>
    <n v="0.5"/>
    <n v="3.8800000000000001E-2"/>
  </r>
  <r>
    <x v="9"/>
    <s v="C-IV"/>
    <x v="8"/>
    <x v="4"/>
    <n v="2016"/>
    <s v="2016/17"/>
    <n v="2574"/>
    <n v="5240"/>
    <n v="11942"/>
    <n v="1"/>
    <n v="0.90910000000000002"/>
    <n v="119"/>
    <n v="0.29399999999999998"/>
    <n v="8.3500000000000005E-2"/>
  </r>
  <r>
    <x v="10"/>
    <s v="C-IV"/>
    <x v="8"/>
    <x v="4"/>
    <n v="2016"/>
    <s v="2016/17"/>
    <n v="7136"/>
    <n v="12674"/>
    <n v="38524"/>
    <n v="0.97419999999999995"/>
    <n v="0.98089999999999999"/>
    <n v="119"/>
    <n v="0.29399999999999998"/>
    <n v="8.3500000000000005E-2"/>
  </r>
  <r>
    <x v="11"/>
    <s v="CalWIN"/>
    <x v="8"/>
    <x v="4"/>
    <n v="2016"/>
    <s v="2016/17"/>
    <n v="93121"/>
    <n v="216152"/>
    <n v="494056"/>
    <n v="0.93910000000000005"/>
    <n v="0.95299999999999996"/>
    <n v="47"/>
    <n v="0.34"/>
    <n v="2.6599999999999999E-2"/>
  </r>
  <r>
    <x v="12"/>
    <s v="C-IV"/>
    <x v="8"/>
    <x v="4"/>
    <n v="2016"/>
    <s v="2016/17"/>
    <n v="1559"/>
    <n v="3611"/>
    <n v="12287"/>
    <n v="0.96970000000000001"/>
    <n v="0.94440000000000002"/>
    <n v="119"/>
    <n v="0.29399999999999998"/>
    <n v="8.3500000000000005E-2"/>
  </r>
  <r>
    <x v="13"/>
    <s v="C-IV"/>
    <x v="8"/>
    <x v="4"/>
    <n v="2016"/>
    <s v="2016/17"/>
    <n v="12431"/>
    <n v="21106"/>
    <n v="54744"/>
    <n v="0.99139999999999995"/>
    <n v="0.95530000000000004"/>
    <n v="119"/>
    <n v="0.29399999999999998"/>
    <n v="8.3500000000000005E-2"/>
  </r>
  <r>
    <x v="14"/>
    <s v="C-IV"/>
    <x v="8"/>
    <x v="4"/>
    <n v="2016"/>
    <s v="2016/17"/>
    <n v="17680"/>
    <n v="43114"/>
    <n v="94219"/>
    <n v="0.96560000000000001"/>
    <n v="0.9284"/>
    <n v="119"/>
    <n v="0.29399999999999998"/>
    <n v="8.3500000000000005E-2"/>
  </r>
  <r>
    <x v="15"/>
    <s v="C-IV"/>
    <x v="8"/>
    <x v="4"/>
    <n v="2016"/>
    <s v="2016/17"/>
    <n v="1041"/>
    <n v="2013"/>
    <n v="5678"/>
    <n v="1"/>
    <n v="0.94440000000000002"/>
    <n v="119"/>
    <n v="0.29399999999999998"/>
    <n v="8.3500000000000005E-2"/>
  </r>
  <r>
    <x v="16"/>
    <s v="C-IV"/>
    <x v="8"/>
    <x v="4"/>
    <n v="2016"/>
    <s v="2016/17"/>
    <n v="70534"/>
    <n v="163823"/>
    <n v="411042"/>
    <n v="0.98670000000000002"/>
    <n v="0.93979999999999997"/>
    <n v="28"/>
    <n v="0.25"/>
    <n v="1.35E-2"/>
  </r>
  <r>
    <x v="17"/>
    <s v="C-IV"/>
    <x v="8"/>
    <x v="4"/>
    <n v="2016"/>
    <s v="2016/17"/>
    <n v="10720"/>
    <n v="24345"/>
    <n v="56789"/>
    <n v="0.99009999999999998"/>
    <n v="0.94030000000000002"/>
    <n v="119"/>
    <n v="0.29399999999999998"/>
    <n v="8.3500000000000005E-2"/>
  </r>
  <r>
    <x v="18"/>
    <s v="C-IV"/>
    <x v="8"/>
    <x v="4"/>
    <n v="2016"/>
    <s v="2016/17"/>
    <n v="6592"/>
    <n v="12406"/>
    <n v="31770"/>
    <n v="0.92559999999999998"/>
    <n v="0.95379999999999998"/>
    <n v="119"/>
    <n v="0.29399999999999998"/>
    <n v="8.3500000000000005E-2"/>
  </r>
  <r>
    <x v="19"/>
    <s v="C-IV"/>
    <x v="8"/>
    <x v="4"/>
    <n v="2016"/>
    <s v="2016/17"/>
    <n v="1575"/>
    <n v="3133"/>
    <n v="7785"/>
    <n v="0.87619999999999998"/>
    <n v="0.71619999999999995"/>
    <n v="119"/>
    <n v="0.29399999999999998"/>
    <n v="8.3500000000000005E-2"/>
  </r>
  <r>
    <x v="20"/>
    <s v="LRS"/>
    <x v="8"/>
    <x v="4"/>
    <n v="2016"/>
    <s v="2016/17"/>
    <n v="553594"/>
    <n v="1112257"/>
    <n v="3957155"/>
    <n v="0.96460000000000001"/>
    <n v="0.85740000000000005"/>
    <n v="206"/>
    <n v="0.5"/>
    <n v="9.0399999999999994E-2"/>
  </r>
  <r>
    <x v="21"/>
    <s v="C-IV"/>
    <x v="8"/>
    <x v="4"/>
    <n v="2016"/>
    <s v="2016/17"/>
    <n v="11825"/>
    <n v="28762"/>
    <n v="70092"/>
    <n v="0.99329999999999996"/>
    <n v="0.95369999999999999"/>
    <n v="119"/>
    <n v="0.29399999999999998"/>
    <n v="8.3500000000000005E-2"/>
  </r>
  <r>
    <x v="22"/>
    <s v="C-IV"/>
    <x v="8"/>
    <x v="4"/>
    <n v="2016"/>
    <s v="2016/17"/>
    <n v="6194"/>
    <n v="10182"/>
    <n v="45603"/>
    <n v="0.97719999999999996"/>
    <n v="0.96279999999999999"/>
    <n v="119"/>
    <n v="0.29399999999999998"/>
    <n v="8.3500000000000005E-2"/>
  </r>
  <r>
    <x v="23"/>
    <s v="C-IV"/>
    <x v="8"/>
    <x v="4"/>
    <n v="2016"/>
    <s v="2016/17"/>
    <n v="1064"/>
    <n v="1964"/>
    <n v="4786"/>
    <n v="0.97060000000000002"/>
    <n v="0.96"/>
    <n v="119"/>
    <n v="0.29399999999999998"/>
    <n v="8.3500000000000005E-2"/>
  </r>
  <r>
    <x v="24"/>
    <s v="C-IV"/>
    <x v="8"/>
    <x v="4"/>
    <n v="2016"/>
    <s v="2016/17"/>
    <n v="6610"/>
    <n v="12391"/>
    <n v="40444"/>
    <n v="0.9304"/>
    <n v="0.96020000000000005"/>
    <n v="119"/>
    <n v="0.29399999999999998"/>
    <n v="8.3500000000000005E-2"/>
  </r>
  <r>
    <x v="25"/>
    <s v="C-IV"/>
    <x v="8"/>
    <x v="4"/>
    <n v="2016"/>
    <s v="2016/17"/>
    <n v="24135"/>
    <n v="55743"/>
    <n v="140029"/>
    <n v="0.91849999999999998"/>
    <n v="0.97450000000000003"/>
    <n v="9"/>
    <n v="0.33300000000000002"/>
    <n v="2.1899999999999999E-2"/>
  </r>
  <r>
    <x v="26"/>
    <s v="C-IV"/>
    <x v="8"/>
    <x v="4"/>
    <n v="2016"/>
    <s v="2016/17"/>
    <n v="532"/>
    <n v="1090"/>
    <n v="3155"/>
    <n v="0.89290000000000003"/>
    <n v="0.86670000000000003"/>
    <n v="119"/>
    <n v="0.29399999999999998"/>
    <n v="8.3500000000000005E-2"/>
  </r>
  <r>
    <x v="27"/>
    <s v="C-IV"/>
    <x v="8"/>
    <x v="4"/>
    <n v="2016"/>
    <s v="2016/17"/>
    <n v="458"/>
    <n v="787"/>
    <n v="3778"/>
    <n v="0.96299999999999997"/>
    <n v="1"/>
    <n v="119"/>
    <n v="0.29399999999999998"/>
    <n v="8.3500000000000005E-2"/>
  </r>
  <r>
    <x v="28"/>
    <s v="C-IV"/>
    <x v="8"/>
    <x v="4"/>
    <n v="2016"/>
    <s v="2016/17"/>
    <n v="20947"/>
    <n v="45892"/>
    <n v="183218"/>
    <n v="0.99429999999999996"/>
    <n v="0.96389999999999998"/>
    <n v="12"/>
    <n v="8.3000000000000004E-2"/>
    <n v="4.0899999999999999E-2"/>
  </r>
  <r>
    <x v="29"/>
    <s v="C-IV"/>
    <x v="8"/>
    <x v="4"/>
    <n v="2016"/>
    <s v="2016/17"/>
    <n v="3469"/>
    <n v="7082"/>
    <n v="32641"/>
    <n v="0.97889999999999999"/>
    <n v="0.87139999999999995"/>
    <n v="119"/>
    <n v="0.29399999999999998"/>
    <n v="8.3500000000000005E-2"/>
  </r>
  <r>
    <x v="30"/>
    <s v="C-IV"/>
    <x v="8"/>
    <x v="4"/>
    <n v="2016"/>
    <s v="2016/17"/>
    <n v="4362"/>
    <n v="7611"/>
    <n v="25501"/>
    <s v="n/a"/>
    <s v="n/a"/>
    <n v="119"/>
    <n v="0.29399999999999998"/>
    <n v="8.3500000000000005E-2"/>
  </r>
  <r>
    <x v="31"/>
    <s v="CalWIN"/>
    <x v="8"/>
    <x v="4"/>
    <n v="2016"/>
    <s v="2016/17"/>
    <n v="123021"/>
    <n v="251610"/>
    <n v="908932"/>
    <n v="0.98960000000000004"/>
    <n v="1"/>
    <n v="57"/>
    <n v="0.40400000000000003"/>
    <n v="4.6899999999999997E-2"/>
  </r>
  <r>
    <x v="32"/>
    <s v="CalWIN"/>
    <x v="8"/>
    <x v="4"/>
    <n v="2016"/>
    <s v="2016/17"/>
    <n v="9269"/>
    <n v="17399"/>
    <n v="63492"/>
    <s v="n/a"/>
    <s v="n/a"/>
    <n v="119"/>
    <n v="0.29399999999999998"/>
    <n v="8.3500000000000005E-2"/>
  </r>
  <r>
    <x v="33"/>
    <s v="C-IV"/>
    <x v="8"/>
    <x v="4"/>
    <n v="2016"/>
    <s v="2016/17"/>
    <n v="1115"/>
    <n v="2023"/>
    <n v="6213"/>
    <n v="1"/>
    <n v="0.88100000000000001"/>
    <n v="119"/>
    <n v="0.29399999999999998"/>
    <n v="8.3500000000000005E-2"/>
  </r>
  <r>
    <x v="34"/>
    <s v="C-IV"/>
    <x v="8"/>
    <x v="4"/>
    <n v="2016"/>
    <s v="2016/17"/>
    <n v="129515"/>
    <n v="288251"/>
    <n v="845925"/>
    <n v="0.997"/>
    <n v="0.93769999999999998"/>
    <n v="51"/>
    <n v="0.19600000000000001"/>
    <n v="3.7499999999999999E-2"/>
  </r>
  <r>
    <x v="35"/>
    <s v="CalWIN"/>
    <x v="8"/>
    <x v="4"/>
    <n v="2016"/>
    <s v="2016/17"/>
    <n v="101529"/>
    <n v="212543"/>
    <n v="558421"/>
    <n v="0.98980000000000001"/>
    <n v="0.98660000000000003"/>
    <n v="51"/>
    <n v="0.43099999999999999"/>
    <n v="3.85E-2"/>
  </r>
  <r>
    <x v="36"/>
    <s v="C-IV"/>
    <x v="8"/>
    <x v="4"/>
    <n v="2016"/>
    <s v="2016/17"/>
    <n v="2447"/>
    <n v="5364"/>
    <n v="19023"/>
    <n v="0.90759999999999996"/>
    <n v="0.94440000000000002"/>
    <n v="119"/>
    <n v="0.29399999999999998"/>
    <n v="8.3500000000000005E-2"/>
  </r>
  <r>
    <x v="37"/>
    <s v="C-IV"/>
    <x v="8"/>
    <x v="4"/>
    <n v="2016"/>
    <s v="2016/17"/>
    <n v="178723"/>
    <n v="390765"/>
    <n v="882272"/>
    <n v="0.99399999999999999"/>
    <n v="0.95660000000000001"/>
    <n v="53"/>
    <n v="0.22600000000000001"/>
    <n v="2.29E-2"/>
  </r>
  <r>
    <x v="38"/>
    <s v="CalWIN"/>
    <x v="8"/>
    <x v="4"/>
    <n v="2016"/>
    <s v="2016/17"/>
    <n v="141621"/>
    <n v="285226"/>
    <n v="905289"/>
    <n v="0.97870000000000001"/>
    <n v="0.98350000000000004"/>
    <n v="74"/>
    <n v="0.29699999999999999"/>
    <n v="2.76E-2"/>
  </r>
  <r>
    <x v="39"/>
    <s v="CalWIN"/>
    <x v="8"/>
    <x v="4"/>
    <n v="2016"/>
    <s v="2016/17"/>
    <s v="n/a"/>
    <s v="n/a"/>
    <n v="224447"/>
    <s v="n/a"/>
    <s v="n/a"/>
    <n v="14"/>
    <n v="0.42899999999999999"/>
    <n v="6.6600000000000006E-2"/>
  </r>
  <r>
    <x v="40"/>
    <s v="C-IV"/>
    <x v="8"/>
    <x v="4"/>
    <n v="2016"/>
    <s v="2016/17"/>
    <n v="51225"/>
    <n v="114858"/>
    <n v="300636"/>
    <n v="0.97599999999999998"/>
    <n v="0.87180000000000002"/>
    <n v="18"/>
    <n v="0.27800000000000002"/>
    <n v="3.5799999999999998E-2"/>
  </r>
  <r>
    <x v="41"/>
    <s v="CalWIN"/>
    <x v="8"/>
    <x v="4"/>
    <n v="2016"/>
    <s v="2016/17"/>
    <n v="9843"/>
    <n v="17834"/>
    <n v="61911"/>
    <s v="n/a"/>
    <s v="n/a"/>
    <n v="119"/>
    <n v="0.29399999999999998"/>
    <n v="8.3500000000000005E-2"/>
  </r>
  <r>
    <x v="42"/>
    <s v="CalWIN"/>
    <x v="8"/>
    <x v="4"/>
    <n v="2016"/>
    <s v="2016/17"/>
    <n v="14840"/>
    <n v="28778"/>
    <n v="155377"/>
    <n v="0.97360000000000002"/>
    <n v="0.90269999999999995"/>
    <n v="119"/>
    <n v="0.29399999999999998"/>
    <n v="8.3500000000000005E-2"/>
  </r>
  <r>
    <x v="43"/>
    <s v="CalWIN"/>
    <x v="8"/>
    <x v="4"/>
    <n v="2016"/>
    <s v="2016/17"/>
    <n v="17986"/>
    <n v="37239"/>
    <n v="146158"/>
    <n v="0.95309999999999995"/>
    <n v="0.90529999999999999"/>
    <n v="119"/>
    <n v="0.29399999999999998"/>
    <n v="8.3500000000000005E-2"/>
  </r>
  <r>
    <x v="44"/>
    <s v="CalWIN"/>
    <x v="8"/>
    <x v="4"/>
    <n v="2016"/>
    <s v="2016/17"/>
    <n v="52133"/>
    <n v="102328"/>
    <n v="446949"/>
    <n v="0.97929999999999995"/>
    <n v="0.97809999999999997"/>
    <n v="26"/>
    <n v="0.23100000000000001"/>
    <n v="5.5399999999999998E-2"/>
  </r>
  <r>
    <x v="45"/>
    <s v="CalWIN"/>
    <x v="8"/>
    <x v="4"/>
    <n v="2016"/>
    <s v="2016/17"/>
    <n v="14213"/>
    <n v="25732"/>
    <n v="79302"/>
    <n v="0.97199999999999998"/>
    <n v="0.97350000000000003"/>
    <n v="119"/>
    <n v="0.29399999999999998"/>
    <n v="8.3500000000000005E-2"/>
  </r>
  <r>
    <x v="46"/>
    <s v="C-IV"/>
    <x v="8"/>
    <x v="4"/>
    <n v="2016"/>
    <s v="2016/17"/>
    <n v="12966"/>
    <n v="24221"/>
    <n v="64397"/>
    <n v="0.91930000000000001"/>
    <n v="0.96499999999999997"/>
    <n v="119"/>
    <n v="0.29399999999999998"/>
    <n v="8.3500000000000005E-2"/>
  </r>
  <r>
    <x v="47"/>
    <s v="C-IV"/>
    <x v="8"/>
    <x v="4"/>
    <n v="2016"/>
    <s v="2016/17"/>
    <n v="158"/>
    <n v="271"/>
    <n v="805"/>
    <n v="1"/>
    <s v="n/a"/>
    <n v="119"/>
    <n v="0.29399999999999998"/>
    <n v="8.3500000000000005E-2"/>
  </r>
  <r>
    <x v="48"/>
    <s v="C-IV"/>
    <x v="8"/>
    <x v="4"/>
    <n v="2016"/>
    <s v="2016/17"/>
    <n v="3129"/>
    <n v="6581"/>
    <n v="18577"/>
    <n v="0.88100000000000001"/>
    <n v="0.79010000000000002"/>
    <n v="119"/>
    <n v="0.29399999999999998"/>
    <n v="8.3500000000000005E-2"/>
  </r>
  <r>
    <x v="49"/>
    <s v="CalWIN"/>
    <x v="8"/>
    <x v="4"/>
    <n v="2016"/>
    <s v="2016/17"/>
    <n v="22149"/>
    <n v="41939"/>
    <n v="124257"/>
    <s v="n/a"/>
    <s v="n/a"/>
    <n v="11"/>
    <n v="0.27300000000000002"/>
    <n v="1.77E-2"/>
  </r>
  <r>
    <x v="50"/>
    <s v="CalWIN"/>
    <x v="8"/>
    <x v="4"/>
    <n v="2016"/>
    <s v="2016/17"/>
    <n v="18529"/>
    <n v="32851"/>
    <n v="126883"/>
    <n v="0.94599999999999995"/>
    <n v="0.77400000000000002"/>
    <n v="119"/>
    <n v="0.29399999999999998"/>
    <n v="8.3500000000000005E-2"/>
  </r>
  <r>
    <x v="51"/>
    <s v="C-IV"/>
    <x v="8"/>
    <x v="4"/>
    <n v="2016"/>
    <s v="2016/17"/>
    <n v="41499"/>
    <n v="87093"/>
    <n v="244478"/>
    <n v="0.97030000000000005"/>
    <n v="0.91600000000000004"/>
    <n v="9"/>
    <n v="0.222"/>
    <n v="2.81E-2"/>
  </r>
  <r>
    <x v="52"/>
    <s v="C-IV"/>
    <x v="8"/>
    <x v="4"/>
    <n v="2016"/>
    <s v="2016/17"/>
    <n v="5615"/>
    <n v="12856"/>
    <n v="42291"/>
    <n v="0.96579999999999999"/>
    <n v="0.90590000000000004"/>
    <n v="119"/>
    <n v="0.29399999999999998"/>
    <n v="8.3500000000000005E-2"/>
  </r>
  <r>
    <x v="53"/>
    <s v="C-IV"/>
    <x v="8"/>
    <x v="4"/>
    <n v="2016"/>
    <s v="2016/17"/>
    <n v="4497"/>
    <n v="9780"/>
    <n v="27376"/>
    <n v="0.95850000000000002"/>
    <n v="0.94120000000000004"/>
    <n v="119"/>
    <n v="0.29399999999999998"/>
    <n v="8.3500000000000005E-2"/>
  </r>
  <r>
    <x v="54"/>
    <s v="C-IV"/>
    <x v="8"/>
    <x v="4"/>
    <n v="2016"/>
    <s v="2016/17"/>
    <n v="1023"/>
    <n v="1782"/>
    <n v="5047"/>
    <n v="0.90669999999999995"/>
    <n v="0.4677"/>
    <n v="119"/>
    <n v="0.29399999999999998"/>
    <n v="8.3500000000000005E-2"/>
  </r>
  <r>
    <x v="55"/>
    <s v="CalWIN"/>
    <x v="8"/>
    <x v="4"/>
    <n v="2016"/>
    <s v="2016/17"/>
    <n v="51546"/>
    <n v="120088"/>
    <n v="258139"/>
    <n v="0.96130000000000004"/>
    <n v="0.91269999999999996"/>
    <n v="19"/>
    <n v="0.21099999999999999"/>
    <n v="5.4300000000000001E-2"/>
  </r>
  <r>
    <x v="56"/>
    <s v="C-IV"/>
    <x v="8"/>
    <x v="4"/>
    <n v="2016"/>
    <s v="2016/17"/>
    <n v="3133"/>
    <n v="5417"/>
    <n v="14353"/>
    <n v="0.98729999999999996"/>
    <n v="0.9355"/>
    <n v="119"/>
    <n v="0.29399999999999998"/>
    <n v="8.3500000000000005E-2"/>
  </r>
  <r>
    <x v="57"/>
    <s v="CalWIN"/>
    <x v="8"/>
    <x v="4"/>
    <n v="2016"/>
    <s v="2016/17"/>
    <n v="37063"/>
    <n v="74322"/>
    <n v="240442"/>
    <s v="n/a"/>
    <s v="n/a"/>
    <n v="17"/>
    <n v="0.41199999999999998"/>
    <n v="8.2199999999999995E-2"/>
  </r>
  <r>
    <x v="58"/>
    <s v="CalWIN"/>
    <x v="8"/>
    <x v="4"/>
    <n v="2016"/>
    <s v="2016/17"/>
    <n v="10499"/>
    <n v="20418"/>
    <n v="59387"/>
    <n v="0.93679999999999997"/>
    <n v="0.90639999999999998"/>
    <n v="119"/>
    <n v="0.29399999999999998"/>
    <n v="8.3500000000000005E-2"/>
  </r>
  <r>
    <x v="59"/>
    <s v="C-IV"/>
    <x v="8"/>
    <x v="4"/>
    <n v="2016"/>
    <s v="2016/17"/>
    <n v="6127"/>
    <n v="13275"/>
    <n v="32417"/>
    <n v="1"/>
    <n v="0.96540000000000004"/>
    <n v="119"/>
    <n v="0.29399999999999998"/>
    <n v="8.3500000000000005E-2"/>
  </r>
  <r>
    <x v="0"/>
    <s v="n/a"/>
    <x v="9"/>
    <x v="4"/>
    <n v="2017"/>
    <s v="2016/17"/>
    <m/>
    <m/>
    <m/>
    <m/>
    <m/>
    <m/>
    <n v="0.254"/>
    <n v="5.3999999999999999E-2"/>
  </r>
  <r>
    <x v="1"/>
    <s v="n/a"/>
    <x v="9"/>
    <x v="4"/>
    <n v="2017"/>
    <s v="2016/17"/>
    <n v="2061578"/>
    <n v="4276281"/>
    <n v="13488498"/>
    <n v="0.97720863120613888"/>
    <n v="0.92514049619142724"/>
    <n v="82"/>
    <n v="0.378"/>
    <n v="5.6800000000000003E-2"/>
  </r>
  <r>
    <x v="2"/>
    <s v="CalWIN"/>
    <x v="9"/>
    <x v="4"/>
    <n v="2017"/>
    <s v="2016/17"/>
    <n v="59986"/>
    <n v="114855"/>
    <n v="439127"/>
    <n v="0.99316239316239319"/>
    <n v="0.98809523809523814"/>
    <n v="2"/>
    <n v="0"/>
    <n v="6.3799999999999996E-2"/>
  </r>
  <r>
    <x v="3"/>
    <s v="C-IV"/>
    <x v="9"/>
    <x v="4"/>
    <n v="2017"/>
    <s v="2016/17"/>
    <n v="88"/>
    <n v="143"/>
    <n v="327"/>
    <n v="1"/>
    <s v="n/a"/>
    <n v="7"/>
    <n v="0.28599999999999998"/>
    <n v="0.1439"/>
  </r>
  <r>
    <x v="4"/>
    <s v="C-IV"/>
    <x v="9"/>
    <x v="4"/>
    <n v="2017"/>
    <s v="2016/17"/>
    <n v="1730"/>
    <n v="3268"/>
    <n v="8277"/>
    <n v="0.98780487804878048"/>
    <n v="1"/>
    <n v="7"/>
    <n v="0.28599999999999998"/>
    <n v="0.1439"/>
  </r>
  <r>
    <x v="5"/>
    <s v="C-IV"/>
    <x v="9"/>
    <x v="4"/>
    <n v="2017"/>
    <s v="2016/17"/>
    <n v="16869"/>
    <n v="31819"/>
    <n v="82801"/>
    <n v="0.83825265643447455"/>
    <n v="0.94265232974910396"/>
    <n v="7"/>
    <n v="0.28599999999999998"/>
    <n v="0.1439"/>
  </r>
  <r>
    <x v="6"/>
    <s v="C-IV"/>
    <x v="9"/>
    <x v="4"/>
    <n v="2017"/>
    <s v="2016/17"/>
    <n v="2852"/>
    <n v="5216"/>
    <n v="12297"/>
    <n v="0.99236641221374045"/>
    <n v="0.91666666666666663"/>
    <n v="7"/>
    <n v="0.28599999999999998"/>
    <n v="0.1439"/>
  </r>
  <r>
    <x v="7"/>
    <s v="C-IV"/>
    <x v="9"/>
    <x v="4"/>
    <n v="2017"/>
    <s v="2016/17"/>
    <n v="632"/>
    <n v="1438"/>
    <n v="9133"/>
    <n v="0.76190476190476186"/>
    <n v="0.92307692307692313"/>
    <n v="7"/>
    <n v="0.28599999999999998"/>
    <n v="0.1439"/>
  </r>
  <r>
    <x v="8"/>
    <s v="CalWIN"/>
    <x v="9"/>
    <x v="4"/>
    <n v="2017"/>
    <s v="2016/17"/>
    <n v="32926"/>
    <n v="65866"/>
    <n v="278048"/>
    <n v="0.96454326923076927"/>
    <n v="0.91534391534391535"/>
    <n v="1"/>
    <n v="1"/>
    <n v="9.2399999999999996E-2"/>
  </r>
  <r>
    <x v="9"/>
    <s v="C-IV"/>
    <x v="9"/>
    <x v="4"/>
    <n v="2017"/>
    <s v="2016/17"/>
    <n v="2558"/>
    <n v="5226"/>
    <n v="11978"/>
    <n v="1"/>
    <n v="0.9242424242424242"/>
    <n v="7"/>
    <n v="0.28599999999999998"/>
    <n v="0.1439"/>
  </r>
  <r>
    <x v="10"/>
    <s v="C-IV"/>
    <x v="9"/>
    <x v="4"/>
    <n v="2017"/>
    <s v="2016/17"/>
    <n v="7026"/>
    <n v="12467"/>
    <n v="38644"/>
    <n v="0.98542274052478129"/>
    <n v="0.98867924528301887"/>
    <n v="7"/>
    <n v="0.28599999999999998"/>
    <n v="0.1439"/>
  </r>
  <r>
    <x v="11"/>
    <s v="CalWIN"/>
    <x v="9"/>
    <x v="4"/>
    <n v="2017"/>
    <s v="2016/17"/>
    <n v="92384"/>
    <n v="214920"/>
    <n v="495457"/>
    <n v="0.95946866485013627"/>
    <n v="0.96523517382413093"/>
    <n v="4"/>
    <n v="0.5"/>
    <n v="1.0500000000000001E-2"/>
  </r>
  <r>
    <x v="12"/>
    <s v="C-IV"/>
    <x v="9"/>
    <x v="4"/>
    <n v="2017"/>
    <s v="2016/17"/>
    <n v="1528"/>
    <n v="3522"/>
    <n v="12320"/>
    <n v="0.98113207547169812"/>
    <n v="0.92105263157894735"/>
    <n v="7"/>
    <n v="0.28599999999999998"/>
    <n v="0.1439"/>
  </r>
  <r>
    <x v="13"/>
    <s v="C-IV"/>
    <x v="9"/>
    <x v="4"/>
    <n v="2017"/>
    <s v="2016/17"/>
    <n v="12465"/>
    <n v="21049"/>
    <n v="54963"/>
    <n v="0.9614325068870524"/>
    <n v="0.9635974304068522"/>
    <n v="7"/>
    <n v="0.28599999999999998"/>
    <n v="0.1439"/>
  </r>
  <r>
    <x v="14"/>
    <s v="C-IV"/>
    <x v="9"/>
    <x v="4"/>
    <n v="2017"/>
    <s v="2016/17"/>
    <n v="17694"/>
    <n v="43062"/>
    <n v="94275"/>
    <n v="0.98044692737430172"/>
    <n v="0.92671394799054374"/>
    <n v="7"/>
    <n v="0.28599999999999998"/>
    <n v="0.1439"/>
  </r>
  <r>
    <x v="15"/>
    <s v="C-IV"/>
    <x v="9"/>
    <x v="4"/>
    <n v="2017"/>
    <s v="2016/17"/>
    <n v="1029"/>
    <n v="1956"/>
    <n v="5677"/>
    <n v="1"/>
    <n v="0.8928571428571429"/>
    <n v="7"/>
    <n v="0.28599999999999998"/>
    <n v="0.1439"/>
  </r>
  <r>
    <x v="16"/>
    <s v="C-IV"/>
    <x v="9"/>
    <x v="4"/>
    <n v="2017"/>
    <s v="2016/17"/>
    <n v="70187"/>
    <n v="162909"/>
    <n v="411560"/>
    <n v="0.98746518105849579"/>
    <n v="0.9218071242397915"/>
    <n v="3"/>
    <n v="0.33300000000000002"/>
    <n v="1.95E-2"/>
  </r>
  <r>
    <x v="17"/>
    <s v="C-IV"/>
    <x v="9"/>
    <x v="4"/>
    <n v="2017"/>
    <s v="2016/17"/>
    <n v="10696"/>
    <n v="24267"/>
    <n v="56614"/>
    <n v="0.99677419354838714"/>
    <n v="0.97303921568627449"/>
    <n v="7"/>
    <n v="0.28599999999999998"/>
    <n v="0.1439"/>
  </r>
  <r>
    <x v="18"/>
    <s v="C-IV"/>
    <x v="9"/>
    <x v="4"/>
    <n v="2017"/>
    <s v="2016/17"/>
    <n v="6519"/>
    <n v="12267"/>
    <n v="31932"/>
    <n v="0.91575091575091572"/>
    <n v="0.94610778443113774"/>
    <n v="7"/>
    <n v="0.28599999999999998"/>
    <n v="0.1439"/>
  </r>
  <r>
    <x v="19"/>
    <s v="C-IV"/>
    <x v="9"/>
    <x v="4"/>
    <n v="2017"/>
    <s v="2016/17"/>
    <n v="1578"/>
    <n v="3120"/>
    <n v="7862"/>
    <n v="0.87654320987654322"/>
    <n v="0.8571428571428571"/>
    <n v="7"/>
    <n v="0.28599999999999998"/>
    <n v="0.1439"/>
  </r>
  <r>
    <x v="20"/>
    <s v="LRS"/>
    <x v="9"/>
    <x v="4"/>
    <n v="2017"/>
    <s v="2016/17"/>
    <n v="550768"/>
    <n v="1108041"/>
    <n v="4003244"/>
    <n v="0.97427785937558842"/>
    <n v="0.86520889785115629"/>
    <n v="31"/>
    <n v="0.45200000000000001"/>
    <n v="5.4100000000000002E-2"/>
  </r>
  <r>
    <x v="21"/>
    <s v="C-IV"/>
    <x v="9"/>
    <x v="4"/>
    <n v="2017"/>
    <s v="2016/17"/>
    <n v="11770"/>
    <n v="28637"/>
    <n v="70101"/>
    <n v="0.98"/>
    <n v="0.95583596214511046"/>
    <n v="7"/>
    <n v="0.28599999999999998"/>
    <n v="0.1439"/>
  </r>
  <r>
    <x v="22"/>
    <s v="C-IV"/>
    <x v="9"/>
    <x v="4"/>
    <n v="2017"/>
    <s v="2016/17"/>
    <n v="6169"/>
    <n v="10185"/>
    <n v="45875"/>
    <n v="0.98192771084337349"/>
    <n v="0.9508928571428571"/>
    <n v="7"/>
    <n v="0.28599999999999998"/>
    <n v="0.1439"/>
  </r>
  <r>
    <x v="23"/>
    <s v="C-IV"/>
    <x v="9"/>
    <x v="4"/>
    <n v="2017"/>
    <s v="2016/17"/>
    <n v="1041"/>
    <n v="1935"/>
    <n v="4816"/>
    <n v="0.97142857142857142"/>
    <n v="0.82608695652173914"/>
    <n v="7"/>
    <n v="0.28599999999999998"/>
    <n v="0.1439"/>
  </r>
  <r>
    <x v="24"/>
    <s v="C-IV"/>
    <x v="9"/>
    <x v="4"/>
    <n v="2017"/>
    <s v="2016/17"/>
    <n v="6559"/>
    <n v="13249"/>
    <n v="40821"/>
    <n v="0.92897727272727271"/>
    <n v="0.95141700404858298"/>
    <n v="7"/>
    <n v="0.28599999999999998"/>
    <n v="0.1439"/>
  </r>
  <r>
    <x v="25"/>
    <s v="C-IV"/>
    <x v="9"/>
    <x v="4"/>
    <n v="2017"/>
    <s v="2016/17"/>
    <n v="23866"/>
    <n v="55112"/>
    <n v="139878"/>
    <n v="0.95220125786163523"/>
    <n v="0.95855855855855854"/>
    <n v="1"/>
    <n v="0"/>
    <n v="1.3899999999999999E-2"/>
  </r>
  <r>
    <x v="26"/>
    <s v="C-IV"/>
    <x v="9"/>
    <x v="4"/>
    <n v="2017"/>
    <s v="2016/17"/>
    <n v="539"/>
    <n v="1109"/>
    <n v="3209"/>
    <n v="0.97058823529411764"/>
    <n v="0.8928571428571429"/>
    <n v="7"/>
    <n v="0.28599999999999998"/>
    <n v="0.1439"/>
  </r>
  <r>
    <x v="27"/>
    <s v="C-IV"/>
    <x v="9"/>
    <x v="4"/>
    <n v="2017"/>
    <s v="2016/17"/>
    <n v="473"/>
    <n v="818"/>
    <n v="3812"/>
    <n v="0.98113207547169812"/>
    <n v="1"/>
    <n v="7"/>
    <n v="0.28599999999999998"/>
    <n v="0.1439"/>
  </r>
  <r>
    <x v="28"/>
    <s v="C-IV"/>
    <x v="9"/>
    <x v="4"/>
    <n v="2017"/>
    <s v="2016/17"/>
    <n v="20476"/>
    <n v="44720"/>
    <n v="183458"/>
    <n v="0.96489859594383776"/>
    <n v="0.96899224806201545"/>
    <n v="0"/>
    <n v="0"/>
    <n v="4.9599999999999998E-2"/>
  </r>
  <r>
    <x v="29"/>
    <s v="C-IV"/>
    <x v="9"/>
    <x v="4"/>
    <n v="2017"/>
    <s v="2016/17"/>
    <n v="3429"/>
    <n v="7049"/>
    <n v="32835"/>
    <n v="0.965034965034965"/>
    <n v="0.9263157894736842"/>
    <n v="7"/>
    <n v="0.28599999999999998"/>
    <n v="0.1439"/>
  </r>
  <r>
    <x v="30"/>
    <s v="C-IV"/>
    <x v="9"/>
    <x v="4"/>
    <n v="2017"/>
    <s v="2016/17"/>
    <n v="4326"/>
    <n v="7543"/>
    <n v="25539"/>
    <n v="0.83185840707964598"/>
    <n v="0.86"/>
    <n v="7"/>
    <n v="0.28599999999999998"/>
    <n v="0.1439"/>
  </r>
  <r>
    <x v="31"/>
    <s v="CalWIN"/>
    <x v="9"/>
    <x v="4"/>
    <n v="2017"/>
    <s v="2016/17"/>
    <n v="122281"/>
    <n v="250730"/>
    <n v="910943"/>
    <n v="0.98992080633549318"/>
    <n v="1"/>
    <n v="4"/>
    <n v="0.5"/>
    <n v="1.66E-2"/>
  </r>
  <r>
    <x v="32"/>
    <s v="CalWIN"/>
    <x v="9"/>
    <x v="4"/>
    <n v="2017"/>
    <s v="2016/17"/>
    <n v="9213"/>
    <n v="17322"/>
    <n v="64015"/>
    <n v="1"/>
    <n v="0.95833333333333337"/>
    <n v="7"/>
    <n v="0.28599999999999998"/>
    <n v="0.1439"/>
  </r>
  <r>
    <x v="33"/>
    <s v="C-IV"/>
    <x v="9"/>
    <x v="4"/>
    <n v="2017"/>
    <s v="2016/17"/>
    <n v="1132"/>
    <n v="2030"/>
    <n v="6241"/>
    <n v="1"/>
    <n v="0.77500000000000002"/>
    <n v="7"/>
    <n v="0.28599999999999998"/>
    <n v="0.1439"/>
  </r>
  <r>
    <x v="34"/>
    <s v="C-IV"/>
    <x v="9"/>
    <x v="4"/>
    <n v="2017"/>
    <s v="2016/17"/>
    <n v="128773"/>
    <n v="286308"/>
    <n v="847429"/>
    <n v="0.99387923904052933"/>
    <n v="0.94361084220716362"/>
    <n v="4"/>
    <n v="0.25"/>
    <n v="4.3299999999999998E-2"/>
  </r>
  <r>
    <x v="35"/>
    <s v="CalWIN"/>
    <x v="9"/>
    <x v="4"/>
    <n v="2017"/>
    <s v="2016/17"/>
    <n v="101002"/>
    <n v="211464"/>
    <n v="558634"/>
    <n v="0.99121639606068668"/>
    <n v="0.98664343786295006"/>
    <n v="4"/>
    <n v="0.25"/>
    <n v="4.8300000000000003E-2"/>
  </r>
  <r>
    <x v="36"/>
    <s v="C-IV"/>
    <x v="9"/>
    <x v="4"/>
    <n v="2017"/>
    <s v="2016/17"/>
    <n v="2395"/>
    <n v="5281"/>
    <n v="19064"/>
    <n v="0.94845360824742264"/>
    <n v="0.9464285714285714"/>
    <n v="7"/>
    <n v="0.28599999999999998"/>
    <n v="0.1439"/>
  </r>
  <r>
    <x v="37"/>
    <s v="C-IV"/>
    <x v="9"/>
    <x v="4"/>
    <n v="2017"/>
    <s v="2016/17"/>
    <n v="177172"/>
    <n v="387537"/>
    <n v="883236"/>
    <n v="0.99195777833626542"/>
    <n v="0.95956160241874533"/>
    <n v="5"/>
    <n v="0"/>
    <n v="2.3300000000000001E-2"/>
  </r>
  <r>
    <x v="38"/>
    <s v="CalWIN"/>
    <x v="9"/>
    <x v="4"/>
    <n v="2017"/>
    <s v="2016/17"/>
    <n v="141023"/>
    <n v="284723"/>
    <n v="909543"/>
    <n v="0.98499361430395915"/>
    <n v="0.9826656394453005"/>
    <n v="7"/>
    <n v="0.71399999999999997"/>
    <n v="4.0399999999999998E-2"/>
  </r>
  <r>
    <x v="39"/>
    <s v="CalWIN"/>
    <x v="9"/>
    <x v="4"/>
    <n v="2017"/>
    <s v="2016/17"/>
    <n v="34765"/>
    <n v="52717"/>
    <n v="225152"/>
    <n v="0.98204787234042556"/>
    <n v="0.94476744186046513"/>
    <n v="1"/>
    <n v="1"/>
    <n v="3.0499999999999999E-2"/>
  </r>
  <r>
    <x v="40"/>
    <s v="C-IV"/>
    <x v="9"/>
    <x v="4"/>
    <n v="2017"/>
    <s v="2016/17"/>
    <n v="50577"/>
    <n v="113445"/>
    <n v="301095"/>
    <n v="0.97521551724137934"/>
    <n v="0.92040643522438614"/>
    <n v="2"/>
    <n v="0"/>
    <n v="2.5700000000000001E-2"/>
  </r>
  <r>
    <x v="41"/>
    <s v="CalWIN"/>
    <x v="9"/>
    <x v="4"/>
    <n v="2017"/>
    <s v="2016/17"/>
    <n v="9741"/>
    <n v="17687"/>
    <n v="62296"/>
    <n v="0.95945945945945943"/>
    <n v="0.96954314720812185"/>
    <n v="7"/>
    <n v="0.28599999999999998"/>
    <n v="0.1439"/>
  </r>
  <r>
    <x v="42"/>
    <s v="CalWIN"/>
    <x v="9"/>
    <x v="4"/>
    <n v="2017"/>
    <s v="2016/17"/>
    <n v="14695"/>
    <n v="28610"/>
    <n v="156313"/>
    <n v="0.97047970479704793"/>
    <n v="0.90273556231003038"/>
    <n v="7"/>
    <n v="0.28599999999999998"/>
    <n v="0.1439"/>
  </r>
  <r>
    <x v="43"/>
    <s v="CalWIN"/>
    <x v="9"/>
    <x v="4"/>
    <n v="2017"/>
    <s v="2016/17"/>
    <n v="17925"/>
    <n v="37019"/>
    <n v="147169"/>
    <n v="0.96511627906976749"/>
    <n v="0.89308176100628933"/>
    <n v="7"/>
    <n v="0.28599999999999998"/>
    <n v="0.1439"/>
  </r>
  <r>
    <x v="44"/>
    <s v="CalWIN"/>
    <x v="9"/>
    <x v="4"/>
    <n v="2017"/>
    <s v="2016/17"/>
    <n v="51556"/>
    <n v="101253"/>
    <n v="447437"/>
    <n v="0.9887640449438202"/>
    <n v="0.97033898305084743"/>
    <n v="1"/>
    <n v="1"/>
    <n v="4.9000000000000002E-2"/>
  </r>
  <r>
    <x v="45"/>
    <s v="CalWIN"/>
    <x v="9"/>
    <x v="4"/>
    <n v="2017"/>
    <s v="2016/17"/>
    <n v="14144"/>
    <n v="25530"/>
    <n v="79903"/>
    <n v="0.94746716697936206"/>
    <n v="0.99047619047619051"/>
    <n v="7"/>
    <n v="0.28599999999999998"/>
    <n v="0.1439"/>
  </r>
  <r>
    <x v="46"/>
    <s v="C-IV"/>
    <x v="9"/>
    <x v="4"/>
    <n v="2017"/>
    <s v="2016/17"/>
    <n v="12908"/>
    <n v="24243"/>
    <n v="64788"/>
    <n v="0.94107452339688047"/>
    <n v="0.97709923664122134"/>
    <n v="7"/>
    <n v="0.28599999999999998"/>
    <n v="0.1439"/>
  </r>
  <r>
    <x v="47"/>
    <s v="C-IV"/>
    <x v="9"/>
    <x v="4"/>
    <n v="2017"/>
    <s v="2016/17"/>
    <n v="164"/>
    <n v="279"/>
    <n v="820"/>
    <n v="1"/>
    <n v="0.7142857142857143"/>
    <n v="7"/>
    <n v="0.28599999999999998"/>
    <n v="0.1439"/>
  </r>
  <r>
    <x v="48"/>
    <s v="C-IV"/>
    <x v="9"/>
    <x v="4"/>
    <n v="2017"/>
    <s v="2016/17"/>
    <n v="3131"/>
    <n v="6544"/>
    <n v="18792"/>
    <n v="0.92763157894736836"/>
    <n v="0.83636363636363631"/>
    <n v="7"/>
    <n v="0.28599999999999998"/>
    <n v="0.1439"/>
  </r>
  <r>
    <x v="49"/>
    <s v="CalWIN"/>
    <x v="9"/>
    <x v="4"/>
    <n v="2017"/>
    <s v="2016/17"/>
    <n v="21992"/>
    <n v="41617"/>
    <n v="125103"/>
    <n v="0.95448275862068965"/>
    <n v="0.97826086956521741"/>
    <n v="1"/>
    <n v="0"/>
    <n v="0"/>
  </r>
  <r>
    <x v="50"/>
    <s v="CalWIN"/>
    <x v="9"/>
    <x v="4"/>
    <n v="2017"/>
    <s v="2016/17"/>
    <n v="18256"/>
    <n v="32490"/>
    <n v="128724"/>
    <n v="0.95629820051413883"/>
    <n v="0.69496855345911945"/>
    <n v="7"/>
    <n v="0.28599999999999998"/>
    <n v="0.1439"/>
  </r>
  <r>
    <x v="51"/>
    <s v="C-IV"/>
    <x v="9"/>
    <x v="4"/>
    <n v="2017"/>
    <s v="2016/17"/>
    <n v="41187"/>
    <n v="86397"/>
    <n v="245646"/>
    <n v="0.97634961439588686"/>
    <n v="0.92063492063492058"/>
    <n v="1"/>
    <n v="0"/>
    <n v="4.1700000000000001E-2"/>
  </r>
  <r>
    <x v="52"/>
    <s v="C-IV"/>
    <x v="9"/>
    <x v="4"/>
    <n v="2017"/>
    <s v="2016/17"/>
    <n v="5549"/>
    <n v="12653"/>
    <n v="42500"/>
    <n v="0.9726027397260274"/>
    <n v="0.90540540540540537"/>
    <n v="7"/>
    <n v="0.28599999999999998"/>
    <n v="0.1439"/>
  </r>
  <r>
    <x v="53"/>
    <s v="C-IV"/>
    <x v="9"/>
    <x v="4"/>
    <n v="2017"/>
    <s v="2016/17"/>
    <n v="4430"/>
    <n v="9600"/>
    <n v="27283"/>
    <n v="0.9"/>
    <n v="0.97345132743362828"/>
    <n v="7"/>
    <n v="0.28599999999999998"/>
    <n v="0.1439"/>
  </r>
  <r>
    <x v="54"/>
    <s v="C-IV"/>
    <x v="9"/>
    <x v="4"/>
    <n v="2017"/>
    <s v="2016/17"/>
    <n v="999"/>
    <n v="1721"/>
    <n v="5041"/>
    <n v="0.95522388059701491"/>
    <n v="0.43859649122807015"/>
    <n v="7"/>
    <n v="0.28599999999999998"/>
    <n v="0.1439"/>
  </r>
  <r>
    <x v="55"/>
    <s v="CalWIN"/>
    <x v="9"/>
    <x v="4"/>
    <n v="2017"/>
    <s v="2016/17"/>
    <n v="51623"/>
    <n v="119982"/>
    <n v="258767"/>
    <n v="0.96122778675282716"/>
    <n v="0.94670542635658916"/>
    <n v="2"/>
    <n v="0"/>
    <n v="2.4E-2"/>
  </r>
  <r>
    <x v="56"/>
    <s v="C-IV"/>
    <x v="9"/>
    <x v="4"/>
    <n v="2017"/>
    <s v="2016/17"/>
    <n v="3093"/>
    <n v="5358"/>
    <n v="14328"/>
    <n v="0.97872340425531912"/>
    <n v="0.98863636363636365"/>
    <n v="7"/>
    <n v="0.28599999999999998"/>
    <n v="0.1439"/>
  </r>
  <r>
    <x v="57"/>
    <s v="CalWIN"/>
    <x v="9"/>
    <x v="4"/>
    <n v="2017"/>
    <s v="2016/17"/>
    <n v="37188"/>
    <n v="74515"/>
    <n v="241267"/>
    <n v="0.99383753501400562"/>
    <n v="0.97660098522167482"/>
    <n v="1"/>
    <n v="0"/>
    <n v="0.15479999999999999"/>
  </r>
  <r>
    <x v="58"/>
    <s v="CalWIN"/>
    <x v="9"/>
    <x v="4"/>
    <n v="2017"/>
    <s v="2016/17"/>
    <n v="10440"/>
    <n v="20333"/>
    <n v="59565"/>
    <n v="0.95238095238095233"/>
    <n v="0.96120689655172409"/>
    <n v="7"/>
    <n v="0.28599999999999998"/>
    <n v="0.1439"/>
  </r>
  <r>
    <x v="59"/>
    <s v="C-IV"/>
    <x v="9"/>
    <x v="4"/>
    <n v="2017"/>
    <s v="2016/17"/>
    <n v="6061"/>
    <n v="13125"/>
    <n v="32524"/>
    <n v="0.99567099567099571"/>
    <n v="0.96756756756756757"/>
    <n v="7"/>
    <n v="0.28599999999999998"/>
    <n v="0.1439"/>
  </r>
  <r>
    <x v="0"/>
    <s v="n/a"/>
    <x v="10"/>
    <x v="4"/>
    <n v="2017"/>
    <s v="2016/17"/>
    <m/>
    <m/>
    <m/>
    <m/>
    <m/>
    <m/>
    <n v="0.254"/>
    <n v="5.3999999999999999E-2"/>
  </r>
  <r>
    <x v="1"/>
    <s v="n/a"/>
    <x v="10"/>
    <x v="4"/>
    <n v="2017"/>
    <s v="2016/17"/>
    <n v="2050674"/>
    <n v="4274362"/>
    <n v="13510168"/>
    <n v="0.97710337802677172"/>
    <n v="0.92620202737348634"/>
    <n v="165"/>
    <n v="0.41799999999999998"/>
    <n v="8.4199999999999997E-2"/>
  </r>
  <r>
    <x v="2"/>
    <s v="CalWIN"/>
    <x v="10"/>
    <x v="4"/>
    <n v="2017"/>
    <s v="2016/17"/>
    <n v="59482"/>
    <n v="114093"/>
    <n v="438828"/>
    <n v="0.99551166965888693"/>
    <n v="0.97435897435897434"/>
    <n v="4"/>
    <n v="0.5"/>
    <n v="7.9799999999999996E-2"/>
  </r>
  <r>
    <x v="3"/>
    <s v="C-IV"/>
    <x v="10"/>
    <x v="4"/>
    <n v="2017"/>
    <s v="2016/17"/>
    <n v="90"/>
    <n v="146"/>
    <n v="338"/>
    <n v="1"/>
    <n v="0.33333333333333331"/>
    <n v="13"/>
    <n v="0.308"/>
    <n v="9.6699999999999994E-2"/>
  </r>
  <r>
    <x v="4"/>
    <s v="C-IV"/>
    <x v="10"/>
    <x v="4"/>
    <n v="2017"/>
    <s v="2016/17"/>
    <n v="1736"/>
    <n v="3239"/>
    <n v="8276"/>
    <n v="0.9550561797752809"/>
    <n v="0.98333333333333328"/>
    <n v="13"/>
    <n v="0.308"/>
    <n v="9.6699999999999994E-2"/>
  </r>
  <r>
    <x v="5"/>
    <s v="C-IV"/>
    <x v="10"/>
    <x v="4"/>
    <n v="2017"/>
    <s v="2016/17"/>
    <n v="16854"/>
    <n v="31626"/>
    <n v="82546"/>
    <n v="0.86189889025893962"/>
    <n v="0.95090909090909093"/>
    <n v="13"/>
    <n v="0.308"/>
    <n v="9.6699999999999994E-2"/>
  </r>
  <r>
    <x v="6"/>
    <s v="C-IV"/>
    <x v="10"/>
    <x v="4"/>
    <n v="2017"/>
    <s v="2016/17"/>
    <n v="2851"/>
    <n v="5182"/>
    <n v="12328"/>
    <n v="0.96551724137931039"/>
    <n v="0.93939393939393945"/>
    <n v="13"/>
    <n v="0.308"/>
    <n v="9.6699999999999994E-2"/>
  </r>
  <r>
    <x v="7"/>
    <s v="C-IV"/>
    <x v="10"/>
    <x v="4"/>
    <n v="2017"/>
    <s v="2016/17"/>
    <n v="632"/>
    <n v="1458"/>
    <n v="9121"/>
    <n v="0.85714285714285721"/>
    <n v="0.90476190476190477"/>
    <n v="13"/>
    <n v="0.308"/>
    <n v="9.6699999999999994E-2"/>
  </r>
  <r>
    <x v="8"/>
    <s v="CalWIN"/>
    <x v="10"/>
    <x v="4"/>
    <n v="2017"/>
    <s v="2016/17"/>
    <n v="32647"/>
    <n v="65640"/>
    <n v="277163"/>
    <n v="0.96088435374149661"/>
    <n v="0.96709323583180984"/>
    <n v="2"/>
    <n v="0.5"/>
    <n v="6.25E-2"/>
  </r>
  <r>
    <x v="9"/>
    <s v="C-IV"/>
    <x v="10"/>
    <x v="4"/>
    <n v="2017"/>
    <s v="2016/17"/>
    <n v="2548"/>
    <n v="5228"/>
    <n v="12012"/>
    <n v="0.98958333333333337"/>
    <n v="0.8970588235294118"/>
    <n v="13"/>
    <n v="0.308"/>
    <n v="9.6699999999999994E-2"/>
  </r>
  <r>
    <x v="10"/>
    <s v="C-IV"/>
    <x v="10"/>
    <x v="4"/>
    <n v="2017"/>
    <s v="2016/17"/>
    <n v="7016"/>
    <n v="12464"/>
    <n v="38840"/>
    <n v="0.94871794871794868"/>
    <n v="0.96466431095406358"/>
    <n v="13"/>
    <n v="0.308"/>
    <n v="9.6699999999999994E-2"/>
  </r>
  <r>
    <x v="11"/>
    <s v="CalWIN"/>
    <x v="10"/>
    <x v="4"/>
    <n v="2017"/>
    <s v="2016/17"/>
    <n v="92041"/>
    <n v="214047"/>
    <n v="495663"/>
    <n v="0.95270479134466768"/>
    <n v="0.92620387742338961"/>
    <n v="8"/>
    <n v="0.375"/>
    <n v="5.7099999999999998E-2"/>
  </r>
  <r>
    <x v="12"/>
    <s v="C-IV"/>
    <x v="10"/>
    <x v="4"/>
    <n v="2017"/>
    <s v="2016/17"/>
    <n v="1527"/>
    <n v="3540"/>
    <n v="12381"/>
    <n v="1"/>
    <n v="1"/>
    <n v="13"/>
    <n v="0.308"/>
    <n v="9.6699999999999994E-2"/>
  </r>
  <r>
    <x v="13"/>
    <s v="C-IV"/>
    <x v="10"/>
    <x v="4"/>
    <n v="2017"/>
    <s v="2016/17"/>
    <n v="12438"/>
    <n v="20906"/>
    <n v="55298"/>
    <n v="0.9850746268656716"/>
    <n v="0.96713615023474175"/>
    <n v="13"/>
    <n v="0.308"/>
    <n v="9.6699999999999994E-2"/>
  </r>
  <r>
    <x v="14"/>
    <s v="C-IV"/>
    <x v="10"/>
    <x v="4"/>
    <n v="2017"/>
    <s v="2016/17"/>
    <n v="17710"/>
    <n v="43011"/>
    <n v="94528"/>
    <n v="0.97777777777777775"/>
    <n v="0.92575406032482599"/>
    <n v="13"/>
    <n v="0.308"/>
    <n v="9.6699999999999994E-2"/>
  </r>
  <r>
    <x v="15"/>
    <s v="C-IV"/>
    <x v="10"/>
    <x v="4"/>
    <n v="2017"/>
    <s v="2016/17"/>
    <n v="1015"/>
    <n v="1944"/>
    <n v="5673"/>
    <n v="1"/>
    <n v="0.84615384615384615"/>
    <n v="13"/>
    <n v="0.308"/>
    <n v="9.6699999999999994E-2"/>
  </r>
  <r>
    <x v="16"/>
    <s v="C-IV"/>
    <x v="10"/>
    <x v="4"/>
    <n v="2017"/>
    <s v="2016/17"/>
    <n v="70164"/>
    <n v="162848"/>
    <n v="412083"/>
    <n v="0.98350515463917521"/>
    <n v="0.92874396135265702"/>
    <n v="6"/>
    <n v="0.33300000000000002"/>
    <n v="3.1399999999999997E-2"/>
  </r>
  <r>
    <x v="17"/>
    <s v="C-IV"/>
    <x v="10"/>
    <x v="4"/>
    <n v="2017"/>
    <s v="2016/17"/>
    <n v="10669"/>
    <n v="24215"/>
    <n v="56826"/>
    <n v="0.99656946826758153"/>
    <n v="0.97631578947368425"/>
    <n v="13"/>
    <n v="0.308"/>
    <n v="9.6699999999999994E-2"/>
  </r>
  <r>
    <x v="18"/>
    <s v="C-IV"/>
    <x v="10"/>
    <x v="4"/>
    <n v="2017"/>
    <s v="2016/17"/>
    <n v="6561"/>
    <n v="12433"/>
    <n v="32023"/>
    <n v="0.94212218649517687"/>
    <n v="0.94711538461538458"/>
    <n v="13"/>
    <n v="0.308"/>
    <n v="9.6699999999999994E-2"/>
  </r>
  <r>
    <x v="19"/>
    <s v="C-IV"/>
    <x v="10"/>
    <x v="4"/>
    <n v="2017"/>
    <s v="2016/17"/>
    <n v="1594"/>
    <n v="3156"/>
    <n v="7901"/>
    <n v="0.82352941176470584"/>
    <n v="0.8928571428571429"/>
    <n v="13"/>
    <n v="0.308"/>
    <n v="9.6699999999999994E-2"/>
  </r>
  <r>
    <x v="20"/>
    <s v="LRS"/>
    <x v="10"/>
    <x v="4"/>
    <n v="2017"/>
    <s v="2016/17"/>
    <n v="549658"/>
    <n v="1124458"/>
    <n v="4024449"/>
    <n v="0.978766118446452"/>
    <n v="0.88238352069660142"/>
    <n v="63"/>
    <n v="0.49199999999999999"/>
    <n v="0.15490000000000001"/>
  </r>
  <r>
    <x v="21"/>
    <s v="C-IV"/>
    <x v="10"/>
    <x v="4"/>
    <n v="2017"/>
    <s v="2016/17"/>
    <n v="11713"/>
    <n v="28483"/>
    <n v="70282"/>
    <n v="0.97879858657243812"/>
    <n v="0.95156695156695159"/>
    <n v="13"/>
    <n v="0.308"/>
    <n v="9.6699999999999994E-2"/>
  </r>
  <r>
    <x v="22"/>
    <s v="C-IV"/>
    <x v="10"/>
    <x v="4"/>
    <n v="2017"/>
    <s v="2016/17"/>
    <n v="6152"/>
    <n v="10167"/>
    <n v="46158"/>
    <n v="0.98257839721254359"/>
    <n v="0.9027027027027027"/>
    <n v="13"/>
    <n v="0.308"/>
    <n v="9.6699999999999994E-2"/>
  </r>
  <r>
    <x v="23"/>
    <s v="C-IV"/>
    <x v="10"/>
    <x v="4"/>
    <n v="2017"/>
    <s v="2016/17"/>
    <n v="1026"/>
    <n v="1898"/>
    <n v="4802"/>
    <n v="0.97727272727272729"/>
    <n v="0.57499999999999996"/>
    <n v="13"/>
    <n v="0.308"/>
    <n v="9.6699999999999994E-2"/>
  </r>
  <r>
    <x v="24"/>
    <s v="C-IV"/>
    <x v="10"/>
    <x v="4"/>
    <n v="2017"/>
    <s v="2016/17"/>
    <n v="6494"/>
    <n v="12124"/>
    <n v="40899"/>
    <n v="0.93123209169054444"/>
    <n v="0.97489539748953979"/>
    <n v="13"/>
    <n v="0.308"/>
    <n v="9.6699999999999994E-2"/>
  </r>
  <r>
    <x v="25"/>
    <s v="C-IV"/>
    <x v="10"/>
    <x v="4"/>
    <n v="2017"/>
    <s v="2016/17"/>
    <n v="23731"/>
    <n v="54914"/>
    <n v="139746"/>
    <n v="0.93320039880358929"/>
    <n v="0.96226415094339623"/>
    <n v="1"/>
    <n v="0"/>
    <n v="2.8899999999999999E-2"/>
  </r>
  <r>
    <x v="26"/>
    <s v="C-IV"/>
    <x v="10"/>
    <x v="4"/>
    <n v="2017"/>
    <s v="2016/17"/>
    <n v="532"/>
    <n v="1102"/>
    <n v="3224"/>
    <n v="0.96296296296296302"/>
    <n v="1"/>
    <n v="13"/>
    <n v="0.308"/>
    <n v="9.6699999999999994E-2"/>
  </r>
  <r>
    <x v="27"/>
    <s v="C-IV"/>
    <x v="10"/>
    <x v="4"/>
    <n v="2017"/>
    <s v="2016/17"/>
    <n v="452"/>
    <n v="779"/>
    <n v="3820"/>
    <n v="1"/>
    <n v="0.91304347826086951"/>
    <n v="13"/>
    <n v="0.308"/>
    <n v="9.6699999999999994E-2"/>
  </r>
  <r>
    <x v="28"/>
    <s v="C-IV"/>
    <x v="10"/>
    <x v="4"/>
    <n v="2017"/>
    <s v="2016/17"/>
    <n v="20485"/>
    <n v="44912"/>
    <n v="183971"/>
    <n v="0.99828962371721774"/>
    <n v="0.93064312736443888"/>
    <n v="1"/>
    <n v="0"/>
    <n v="2.6800000000000001E-2"/>
  </r>
  <r>
    <x v="29"/>
    <s v="C-IV"/>
    <x v="10"/>
    <x v="4"/>
    <n v="2017"/>
    <s v="2016/17"/>
    <n v="3409"/>
    <n v="6936"/>
    <n v="32992"/>
    <n v="0.97222222222222221"/>
    <n v="0.94047619047619047"/>
    <n v="13"/>
    <n v="0.308"/>
    <n v="9.6699999999999994E-2"/>
  </r>
  <r>
    <x v="30"/>
    <s v="C-IV"/>
    <x v="10"/>
    <x v="4"/>
    <n v="2017"/>
    <s v="2016/17"/>
    <n v="4338"/>
    <n v="7509"/>
    <n v="25314"/>
    <n v="0.89565217391304353"/>
    <n v="0.81132075471698117"/>
    <n v="13"/>
    <n v="0.308"/>
    <n v="9.6699999999999994E-2"/>
  </r>
  <r>
    <x v="31"/>
    <s v="CalWIN"/>
    <x v="10"/>
    <x v="4"/>
    <n v="2017"/>
    <s v="2016/17"/>
    <n v="121757"/>
    <n v="249747"/>
    <n v="911836"/>
    <n v="0.98923786514386114"/>
    <n v="0.99356568364611264"/>
    <n v="9"/>
    <n v="0.44400000000000001"/>
    <n v="7.3099999999999998E-2"/>
  </r>
  <r>
    <x v="32"/>
    <s v="CalWIN"/>
    <x v="10"/>
    <x v="4"/>
    <n v="2017"/>
    <s v="2016/17"/>
    <n v="9120"/>
    <n v="17269"/>
    <n v="63786"/>
    <n v="1"/>
    <n v="0.91082802547770703"/>
    <n v="13"/>
    <n v="0.308"/>
    <n v="9.6699999999999994E-2"/>
  </r>
  <r>
    <x v="33"/>
    <s v="C-IV"/>
    <x v="10"/>
    <x v="4"/>
    <n v="2017"/>
    <s v="2016/17"/>
    <n v="1137"/>
    <n v="2084"/>
    <n v="6248"/>
    <n v="0.98333333333333328"/>
    <n v="0.85"/>
    <n v="13"/>
    <n v="0.308"/>
    <n v="9.6699999999999994E-2"/>
  </r>
  <r>
    <x v="34"/>
    <s v="C-IV"/>
    <x v="10"/>
    <x v="4"/>
    <n v="2017"/>
    <s v="2016/17"/>
    <n v="127953"/>
    <n v="284468"/>
    <n v="847305"/>
    <n v="0.99672300793377022"/>
    <n v="0.95070070070070067"/>
    <n v="8"/>
    <n v="0.375"/>
    <n v="4.4200000000000003E-2"/>
  </r>
  <r>
    <x v="35"/>
    <s v="CalWIN"/>
    <x v="10"/>
    <x v="4"/>
    <n v="2017"/>
    <s v="2016/17"/>
    <n v="100229"/>
    <n v="210740"/>
    <n v="560039"/>
    <n v="0.99071207430340558"/>
    <n v="0.98664343786295006"/>
    <n v="9"/>
    <n v="0.111"/>
    <n v="4.0099999999999997E-2"/>
  </r>
  <r>
    <x v="36"/>
    <s v="C-IV"/>
    <x v="10"/>
    <x v="4"/>
    <n v="2017"/>
    <s v="2016/17"/>
    <n v="2363"/>
    <n v="5247"/>
    <n v="18918"/>
    <n v="0.92592592592592593"/>
    <n v="0.92063492063492058"/>
    <n v="13"/>
    <n v="0.308"/>
    <n v="9.6699999999999994E-2"/>
  </r>
  <r>
    <x v="37"/>
    <s v="C-IV"/>
    <x v="10"/>
    <x v="4"/>
    <n v="2017"/>
    <s v="2016/17"/>
    <n v="174900"/>
    <n v="382666"/>
    <n v="885146"/>
    <n v="0.99445733436452699"/>
    <n v="0.94752567693744161"/>
    <n v="10"/>
    <n v="0.3"/>
    <n v="1.23E-2"/>
  </r>
  <r>
    <x v="38"/>
    <s v="CalWIN"/>
    <x v="10"/>
    <x v="4"/>
    <n v="2017"/>
    <s v="2016/17"/>
    <n v="139632"/>
    <n v="282845"/>
    <n v="909719"/>
    <n v="0.9782682512733446"/>
    <n v="0.98278622898318657"/>
    <n v="13"/>
    <n v="0.61499999999999999"/>
    <n v="2.1899999999999999E-2"/>
  </r>
  <r>
    <x v="39"/>
    <s v="CalWIN"/>
    <x v="10"/>
    <x v="4"/>
    <n v="2017"/>
    <s v="2016/17"/>
    <n v="34616"/>
    <n v="52708"/>
    <n v="224677"/>
    <n v="0.98486932599724897"/>
    <n v="0.94893617021276599"/>
    <n v="2"/>
    <n v="0.5"/>
    <n v="7.9200000000000007E-2"/>
  </r>
  <r>
    <x v="40"/>
    <s v="C-IV"/>
    <x v="10"/>
    <x v="4"/>
    <n v="2017"/>
    <s v="2016/17"/>
    <n v="50193"/>
    <n v="112537"/>
    <n v="301098"/>
    <n v="0.96568109820485748"/>
    <n v="0.91428571428571426"/>
    <n v="2"/>
    <n v="0"/>
    <n v="2.87E-2"/>
  </r>
  <r>
    <x v="41"/>
    <s v="CalWIN"/>
    <x v="10"/>
    <x v="4"/>
    <n v="2017"/>
    <s v="2016/17"/>
    <n v="9681"/>
    <n v="17549"/>
    <n v="62133"/>
    <n v="0.98097826086956519"/>
    <n v="0.98395721925133695"/>
    <n v="13"/>
    <n v="0.308"/>
    <n v="9.6699999999999994E-2"/>
  </r>
  <r>
    <x v="42"/>
    <s v="CalWIN"/>
    <x v="10"/>
    <x v="4"/>
    <n v="2017"/>
    <s v="2016/17"/>
    <n v="14534"/>
    <n v="28260"/>
    <n v="155437"/>
    <n v="0.96816479400749067"/>
    <n v="0.90273556231003038"/>
    <n v="13"/>
    <n v="0.308"/>
    <n v="9.6699999999999994E-2"/>
  </r>
  <r>
    <x v="43"/>
    <s v="CalWIN"/>
    <x v="10"/>
    <x v="4"/>
    <n v="2017"/>
    <s v="2016/17"/>
    <n v="18073"/>
    <n v="37268"/>
    <n v="147092"/>
    <n v="0.91360294117647056"/>
    <n v="0.87272727272727268"/>
    <n v="13"/>
    <n v="0.308"/>
    <n v="9.6699999999999994E-2"/>
  </r>
  <r>
    <x v="44"/>
    <s v="CalWIN"/>
    <x v="10"/>
    <x v="4"/>
    <n v="2017"/>
    <s v="2016/17"/>
    <n v="50962"/>
    <n v="100149"/>
    <n v="446346"/>
    <n v="0.99191542288557211"/>
    <n v="0.9386363636363636"/>
    <n v="3"/>
    <n v="0.66700000000000004"/>
    <n v="4.53E-2"/>
  </r>
  <r>
    <x v="45"/>
    <s v="CalWIN"/>
    <x v="10"/>
    <x v="4"/>
    <n v="2017"/>
    <s v="2016/17"/>
    <n v="14267"/>
    <n v="25866"/>
    <n v="79601"/>
    <n v="0.9668587896253602"/>
    <n v="0.96875"/>
    <n v="13"/>
    <n v="0.308"/>
    <n v="9.6699999999999994E-2"/>
  </r>
  <r>
    <x v="46"/>
    <s v="C-IV"/>
    <x v="10"/>
    <x v="4"/>
    <n v="2017"/>
    <s v="2016/17"/>
    <n v="12823"/>
    <n v="24143"/>
    <n v="64464"/>
    <n v="0.95673076923076927"/>
    <n v="0.96897374701670647"/>
    <n v="13"/>
    <n v="0.308"/>
    <n v="9.6699999999999994E-2"/>
  </r>
  <r>
    <x v="47"/>
    <s v="C-IV"/>
    <x v="10"/>
    <x v="4"/>
    <n v="2017"/>
    <s v="2016/17"/>
    <n v="158"/>
    <n v="270"/>
    <n v="823"/>
    <n v="1"/>
    <n v="1"/>
    <n v="13"/>
    <n v="0.308"/>
    <n v="9.6699999999999994E-2"/>
  </r>
  <r>
    <x v="48"/>
    <s v="C-IV"/>
    <x v="10"/>
    <x v="4"/>
    <n v="2017"/>
    <s v="2016/17"/>
    <n v="3093"/>
    <n v="6465"/>
    <n v="18831"/>
    <n v="0.87407407407407411"/>
    <n v="0.810126582278481"/>
    <n v="13"/>
    <n v="0.308"/>
    <n v="9.6699999999999994E-2"/>
  </r>
  <r>
    <x v="49"/>
    <s v="CalWIN"/>
    <x v="10"/>
    <x v="4"/>
    <n v="2017"/>
    <s v="2016/17"/>
    <n v="21756"/>
    <n v="41179"/>
    <n v="124562"/>
    <n v="0.96383866481223923"/>
    <n v="0.97790055248618779"/>
    <n v="2"/>
    <n v="0.5"/>
    <n v="5.3E-3"/>
  </r>
  <r>
    <x v="50"/>
    <s v="CalWIN"/>
    <x v="10"/>
    <x v="4"/>
    <n v="2017"/>
    <s v="2016/17"/>
    <n v="17998"/>
    <n v="31995"/>
    <n v="128547"/>
    <n v="0.95696202531645569"/>
    <n v="0.56643356643356646"/>
    <n v="13"/>
    <n v="0.308"/>
    <n v="9.6699999999999994E-2"/>
  </r>
  <r>
    <x v="51"/>
    <s v="C-IV"/>
    <x v="10"/>
    <x v="4"/>
    <n v="2017"/>
    <s v="2016/17"/>
    <n v="40920"/>
    <n v="85844"/>
    <n v="246409"/>
    <n v="0.97810218978102192"/>
    <n v="0.92654028436018954"/>
    <n v="3"/>
    <n v="0.66700000000000004"/>
    <n v="3.39E-2"/>
  </r>
  <r>
    <x v="52"/>
    <s v="C-IV"/>
    <x v="10"/>
    <x v="4"/>
    <n v="2017"/>
    <s v="2016/17"/>
    <n v="5570"/>
    <n v="12709"/>
    <n v="42105"/>
    <n v="0.98523985239852396"/>
    <n v="0.94711538461538458"/>
    <n v="13"/>
    <n v="0.308"/>
    <n v="9.6699999999999994E-2"/>
  </r>
  <r>
    <x v="53"/>
    <s v="C-IV"/>
    <x v="10"/>
    <x v="4"/>
    <n v="2017"/>
    <s v="2016/17"/>
    <n v="4399"/>
    <n v="9465"/>
    <n v="27180"/>
    <n v="0.96059113300492616"/>
    <n v="0.94557823129251706"/>
    <n v="13"/>
    <n v="0.308"/>
    <n v="9.6699999999999994E-2"/>
  </r>
  <r>
    <x v="54"/>
    <s v="C-IV"/>
    <x v="10"/>
    <x v="4"/>
    <n v="2017"/>
    <s v="2016/17"/>
    <n v="1016"/>
    <n v="1753"/>
    <n v="5008"/>
    <n v="0.88157894736842102"/>
    <n v="0.5535714285714286"/>
    <n v="13"/>
    <n v="0.308"/>
    <n v="9.6699999999999994E-2"/>
  </r>
  <r>
    <x v="55"/>
    <s v="CalWIN"/>
    <x v="10"/>
    <x v="4"/>
    <n v="2017"/>
    <s v="2016/17"/>
    <n v="51619"/>
    <n v="119895"/>
    <n v="258417"/>
    <n v="0.93939393939393945"/>
    <n v="0.88694758478931146"/>
    <n v="4"/>
    <n v="0.25"/>
    <n v="1.49E-2"/>
  </r>
  <r>
    <x v="56"/>
    <s v="C-IV"/>
    <x v="10"/>
    <x v="4"/>
    <n v="2017"/>
    <s v="2016/17"/>
    <n v="3076"/>
    <n v="5382"/>
    <n v="14285"/>
    <n v="0.94488188976377951"/>
    <n v="0.94047619047619047"/>
    <n v="13"/>
    <n v="0.308"/>
    <n v="9.6699999999999994E-2"/>
  </r>
  <r>
    <x v="57"/>
    <s v="CalWIN"/>
    <x v="10"/>
    <x v="4"/>
    <n v="2017"/>
    <s v="2016/17"/>
    <n v="36926"/>
    <n v="74230"/>
    <n v="240815"/>
    <n v="0.98341074983410748"/>
    <n v="0.97308781869688388"/>
    <n v="2"/>
    <n v="0"/>
    <n v="7.6899999999999996E-2"/>
  </r>
  <r>
    <x v="58"/>
    <s v="CalWIN"/>
    <x v="10"/>
    <x v="4"/>
    <n v="2017"/>
    <s v="2016/17"/>
    <n v="10312"/>
    <n v="20165"/>
    <n v="59409"/>
    <n v="0.92342342342342343"/>
    <n v="0.95111111111111113"/>
    <n v="13"/>
    <n v="0.308"/>
    <n v="9.6699999999999994E-2"/>
  </r>
  <r>
    <x v="59"/>
    <s v="C-IV"/>
    <x v="10"/>
    <x v="4"/>
    <n v="2017"/>
    <s v="2016/17"/>
    <n v="6026"/>
    <n v="13006"/>
    <n v="32447"/>
    <n v="0.99625468164794007"/>
    <n v="0.9776785714285714"/>
    <n v="13"/>
    <n v="0.308"/>
    <n v="9.6699999999999994E-2"/>
  </r>
  <r>
    <x v="0"/>
    <s v="n/a"/>
    <x v="11"/>
    <x v="4"/>
    <n v="2017"/>
    <s v="2016/17"/>
    <m/>
    <m/>
    <m/>
    <m/>
    <m/>
    <m/>
    <n v="0.254"/>
    <n v="5.3999999999999999E-2"/>
  </r>
  <r>
    <x v="1"/>
    <s v="n/a"/>
    <x v="11"/>
    <x v="4"/>
    <n v="2017"/>
    <s v="2016/17"/>
    <n v="2040347"/>
    <n v="4241732"/>
    <n v="13531670"/>
    <n v="0.97813755216666476"/>
    <n v="0.93561119293078054"/>
    <n v="246"/>
    <n v="0.42699999999999999"/>
    <n v="7.0999999999999994E-2"/>
  </r>
  <r>
    <x v="2"/>
    <s v="CalWIN"/>
    <x v="11"/>
    <x v="4"/>
    <n v="2017"/>
    <s v="2016/17"/>
    <n v="59072"/>
    <n v="113430"/>
    <n v="440726"/>
    <n v="0.99644760213143868"/>
    <n v="0.99695121951219512"/>
    <n v="6"/>
    <n v="0.66700000000000004"/>
    <n v="8.0600000000000005E-2"/>
  </r>
  <r>
    <x v="3"/>
    <s v="C-IV"/>
    <x v="11"/>
    <x v="4"/>
    <n v="2017"/>
    <s v="2016/17"/>
    <n v="90"/>
    <n v="148"/>
    <n v="348"/>
    <n v="1"/>
    <n v="0.5"/>
    <n v="20"/>
    <n v="0.35"/>
    <n v="6.5000000000000002E-2"/>
  </r>
  <r>
    <x v="4"/>
    <s v="C-IV"/>
    <x v="11"/>
    <x v="4"/>
    <n v="2017"/>
    <s v="2016/17"/>
    <n v="1720"/>
    <n v="3212"/>
    <n v="8290"/>
    <n v="0.98750000000000004"/>
    <n v="0.96491228070175439"/>
    <n v="20"/>
    <n v="0.35"/>
    <n v="6.5000000000000002E-2"/>
  </r>
  <r>
    <x v="5"/>
    <s v="C-IV"/>
    <x v="11"/>
    <x v="4"/>
    <n v="2017"/>
    <s v="2016/17"/>
    <n v="16810"/>
    <n v="31550"/>
    <n v="82732"/>
    <n v="0.88792029887920298"/>
    <n v="0.97508896797153022"/>
    <n v="20"/>
    <n v="0.35"/>
    <n v="6.5000000000000002E-2"/>
  </r>
  <r>
    <x v="6"/>
    <s v="C-IV"/>
    <x v="11"/>
    <x v="4"/>
    <n v="2017"/>
    <s v="2016/17"/>
    <n v="2839"/>
    <n v="5175"/>
    <n v="12411"/>
    <n v="0.95918367346938771"/>
    <n v="0.96296296296296291"/>
    <n v="20"/>
    <n v="0.35"/>
    <n v="6.5000000000000002E-2"/>
  </r>
  <r>
    <x v="7"/>
    <s v="C-IV"/>
    <x v="11"/>
    <x v="4"/>
    <n v="2017"/>
    <s v="2016/17"/>
    <n v="642"/>
    <n v="1499"/>
    <n v="9148"/>
    <n v="0.83673469387755106"/>
    <n v="0.95652173913043481"/>
    <n v="20"/>
    <n v="0.35"/>
    <n v="6.5000000000000002E-2"/>
  </r>
  <r>
    <x v="8"/>
    <s v="CalWIN"/>
    <x v="11"/>
    <x v="4"/>
    <n v="2017"/>
    <s v="2016/17"/>
    <n v="32307"/>
    <n v="65007"/>
    <n v="277350"/>
    <n v="0.95499999999999996"/>
    <n v="0.97081712062256809"/>
    <n v="4"/>
    <n v="0.5"/>
    <n v="4.7699999999999999E-2"/>
  </r>
  <r>
    <x v="9"/>
    <s v="C-IV"/>
    <x v="11"/>
    <x v="4"/>
    <n v="2017"/>
    <s v="2016/17"/>
    <n v="2553"/>
    <n v="5255"/>
    <n v="12027"/>
    <n v="1"/>
    <n v="0.94594594594594594"/>
    <n v="20"/>
    <n v="0.35"/>
    <n v="6.5000000000000002E-2"/>
  </r>
  <r>
    <x v="10"/>
    <s v="C-IV"/>
    <x v="11"/>
    <x v="4"/>
    <n v="2017"/>
    <s v="2016/17"/>
    <n v="7015"/>
    <n v="12474"/>
    <n v="39059"/>
    <n v="0.96199524940617576"/>
    <n v="0.97635135135135132"/>
    <n v="20"/>
    <n v="0.35"/>
    <n v="6.5000000000000002E-2"/>
  </r>
  <r>
    <x v="11"/>
    <s v="CalWIN"/>
    <x v="11"/>
    <x v="4"/>
    <n v="2017"/>
    <s v="2016/17"/>
    <n v="91363"/>
    <n v="212781"/>
    <n v="497500"/>
    <n v="0.95098993833171053"/>
    <n v="0.95508586525759576"/>
    <n v="12"/>
    <n v="0.5"/>
    <n v="4.82E-2"/>
  </r>
  <r>
    <x v="12"/>
    <s v="C-IV"/>
    <x v="11"/>
    <x v="4"/>
    <n v="2017"/>
    <s v="2016/17"/>
    <n v="1531"/>
    <n v="3527"/>
    <n v="12415"/>
    <n v="1"/>
    <n v="0.9285714285714286"/>
    <n v="20"/>
    <n v="0.35"/>
    <n v="6.5000000000000002E-2"/>
  </r>
  <r>
    <x v="13"/>
    <s v="C-IV"/>
    <x v="11"/>
    <x v="4"/>
    <n v="2017"/>
    <s v="2016/17"/>
    <n v="12468"/>
    <n v="20911"/>
    <n v="55624"/>
    <n v="0.9856459330143541"/>
    <n v="0.97123893805309736"/>
    <n v="20"/>
    <n v="0.35"/>
    <n v="6.5000000000000002E-2"/>
  </r>
  <r>
    <x v="14"/>
    <s v="C-IV"/>
    <x v="11"/>
    <x v="4"/>
    <n v="2017"/>
    <s v="2016/17"/>
    <n v="17585"/>
    <n v="42705"/>
    <n v="94657"/>
    <n v="0.97472353870458139"/>
    <n v="0.94694960212201595"/>
    <n v="20"/>
    <n v="0.35"/>
    <n v="6.5000000000000002E-2"/>
  </r>
  <r>
    <x v="15"/>
    <s v="C-IV"/>
    <x v="11"/>
    <x v="4"/>
    <n v="2017"/>
    <s v="2016/17"/>
    <n v="1024"/>
    <n v="1952"/>
    <n v="5665"/>
    <n v="1"/>
    <n v="0.73076923076923073"/>
    <n v="20"/>
    <n v="0.35"/>
    <n v="6.5000000000000002E-2"/>
  </r>
  <r>
    <x v="16"/>
    <s v="C-IV"/>
    <x v="11"/>
    <x v="4"/>
    <n v="2017"/>
    <s v="2016/17"/>
    <n v="69940"/>
    <n v="162833"/>
    <n v="411126"/>
    <n v="0.98696978098142496"/>
    <n v="0.93277680140597541"/>
    <n v="8"/>
    <n v="0.5"/>
    <n v="3.04E-2"/>
  </r>
  <r>
    <x v="17"/>
    <s v="C-IV"/>
    <x v="11"/>
    <x v="4"/>
    <n v="2017"/>
    <s v="2016/17"/>
    <n v="10697"/>
    <n v="24327"/>
    <n v="56970"/>
    <n v="0.99476439790575921"/>
    <n v="0.97150997150997154"/>
    <n v="20"/>
    <n v="0.35"/>
    <n v="6.5000000000000002E-2"/>
  </r>
  <r>
    <x v="18"/>
    <s v="C-IV"/>
    <x v="11"/>
    <x v="4"/>
    <n v="2017"/>
    <s v="2016/17"/>
    <n v="6505"/>
    <n v="12329"/>
    <n v="32195"/>
    <n v="0.93870967741935485"/>
    <n v="0.92682926829268297"/>
    <n v="20"/>
    <n v="0.35"/>
    <n v="6.5000000000000002E-2"/>
  </r>
  <r>
    <x v="19"/>
    <s v="C-IV"/>
    <x v="11"/>
    <x v="4"/>
    <n v="2017"/>
    <s v="2016/17"/>
    <n v="1610"/>
    <n v="3158"/>
    <n v="7896"/>
    <n v="0.83720930232558133"/>
    <n v="0.83606557377049184"/>
    <n v="20"/>
    <n v="0.35"/>
    <n v="6.5000000000000002E-2"/>
  </r>
  <r>
    <x v="20"/>
    <s v="LRS"/>
    <x v="11"/>
    <x v="4"/>
    <n v="2017"/>
    <s v="2016/17"/>
    <n v="546067"/>
    <n v="1102398"/>
    <n v="4029806"/>
    <n v="0.98028946105869186"/>
    <n v="0.89862192165369403"/>
    <n v="92"/>
    <n v="0.47799999999999998"/>
    <n v="0.12959999999999999"/>
  </r>
  <r>
    <x v="21"/>
    <s v="C-IV"/>
    <x v="11"/>
    <x v="4"/>
    <n v="2017"/>
    <s v="2016/17"/>
    <n v="11810"/>
    <n v="28740"/>
    <n v="70550"/>
    <n v="0.97103918228279384"/>
    <n v="0.9671232876712329"/>
    <n v="20"/>
    <n v="0.35"/>
    <n v="6.5000000000000002E-2"/>
  </r>
  <r>
    <x v="22"/>
    <s v="C-IV"/>
    <x v="11"/>
    <x v="4"/>
    <n v="2017"/>
    <s v="2016/17"/>
    <n v="6181"/>
    <n v="10219"/>
    <n v="46753"/>
    <n v="0.98076923076923073"/>
    <n v="0.93203883495145634"/>
    <n v="20"/>
    <n v="0.35"/>
    <n v="6.5000000000000002E-2"/>
  </r>
  <r>
    <x v="23"/>
    <s v="C-IV"/>
    <x v="11"/>
    <x v="4"/>
    <n v="2017"/>
    <s v="2016/17"/>
    <n v="1008"/>
    <n v="1846"/>
    <n v="4798"/>
    <n v="0.90476190476190477"/>
    <n v="0.65625"/>
    <n v="20"/>
    <n v="0.35"/>
    <n v="6.5000000000000002E-2"/>
  </r>
  <r>
    <x v="24"/>
    <s v="C-IV"/>
    <x v="11"/>
    <x v="4"/>
    <n v="2017"/>
    <s v="2016/17"/>
    <n v="6398"/>
    <n v="12051"/>
    <n v="40968"/>
    <n v="0.95176848874598075"/>
    <n v="0.94786729857819907"/>
    <n v="20"/>
    <n v="0.35"/>
    <n v="6.5000000000000002E-2"/>
  </r>
  <r>
    <x v="25"/>
    <s v="C-IV"/>
    <x v="11"/>
    <x v="4"/>
    <n v="2017"/>
    <s v="2016/17"/>
    <n v="23674"/>
    <n v="54932"/>
    <n v="139914"/>
    <n v="0.95087001023541451"/>
    <n v="0.97222222222222221"/>
    <n v="1"/>
    <n v="0"/>
    <n v="2.24E-2"/>
  </r>
  <r>
    <x v="26"/>
    <s v="C-IV"/>
    <x v="11"/>
    <x v="4"/>
    <n v="2017"/>
    <s v="2016/17"/>
    <n v="535"/>
    <n v="1132"/>
    <n v="3222"/>
    <n v="1"/>
    <n v="1"/>
    <n v="20"/>
    <n v="0.35"/>
    <n v="6.5000000000000002E-2"/>
  </r>
  <r>
    <x v="27"/>
    <s v="C-IV"/>
    <x v="11"/>
    <x v="4"/>
    <n v="2017"/>
    <s v="2016/17"/>
    <n v="473"/>
    <n v="800"/>
    <n v="3825"/>
    <n v="0.97872340425531912"/>
    <n v="0.87096774193548387"/>
    <n v="20"/>
    <n v="0.35"/>
    <n v="6.5000000000000002E-2"/>
  </r>
  <r>
    <x v="28"/>
    <s v="C-IV"/>
    <x v="11"/>
    <x v="4"/>
    <n v="2017"/>
    <s v="2016/17"/>
    <n v="21923"/>
    <n v="48778"/>
    <n v="184619"/>
    <n v="0.98011363636363635"/>
    <n v="0.94232649071358754"/>
    <n v="2"/>
    <n v="0"/>
    <n v="2.3800000000000002E-2"/>
  </r>
  <r>
    <x v="29"/>
    <s v="C-IV"/>
    <x v="11"/>
    <x v="4"/>
    <n v="2017"/>
    <s v="2016/17"/>
    <n v="3376"/>
    <n v="6904"/>
    <n v="33083"/>
    <n v="0.96969696969696972"/>
    <n v="0.82524271844660191"/>
    <n v="20"/>
    <n v="0.35"/>
    <n v="6.5000000000000002E-2"/>
  </r>
  <r>
    <x v="30"/>
    <s v="C-IV"/>
    <x v="11"/>
    <x v="4"/>
    <n v="2017"/>
    <s v="2016/17"/>
    <n v="4266"/>
    <n v="7392"/>
    <n v="24962"/>
    <n v="0.87894736842105259"/>
    <n v="0.74264705882352944"/>
    <n v="20"/>
    <n v="0.35"/>
    <n v="6.5000000000000002E-2"/>
  </r>
  <r>
    <x v="31"/>
    <s v="CalWIN"/>
    <x v="11"/>
    <x v="4"/>
    <n v="2017"/>
    <s v="2016/17"/>
    <n v="120825"/>
    <n v="248297"/>
    <n v="916840"/>
    <n v="0.98593097384040451"/>
    <n v="0.99313621964097154"/>
    <n v="14"/>
    <n v="0.42899999999999999"/>
    <n v="6.4799999999999996E-2"/>
  </r>
  <r>
    <x v="32"/>
    <s v="CalWIN"/>
    <x v="11"/>
    <x v="4"/>
    <n v="2017"/>
    <s v="2016/17"/>
    <n v="9017"/>
    <n v="17044"/>
    <n v="63858"/>
    <n v="1"/>
    <n v="0.98089171974522293"/>
    <n v="20"/>
    <n v="0.35"/>
    <n v="6.5000000000000002E-2"/>
  </r>
  <r>
    <x v="33"/>
    <s v="C-IV"/>
    <x v="11"/>
    <x v="4"/>
    <n v="2017"/>
    <s v="2016/17"/>
    <n v="1163"/>
    <n v="2100"/>
    <n v="6312"/>
    <n v="0.95945945945945943"/>
    <n v="0.9375"/>
    <n v="20"/>
    <n v="0.35"/>
    <n v="6.5000000000000002E-2"/>
  </r>
  <r>
    <x v="34"/>
    <s v="C-IV"/>
    <x v="11"/>
    <x v="4"/>
    <n v="2017"/>
    <s v="2016/17"/>
    <n v="126507"/>
    <n v="281279"/>
    <n v="846127"/>
    <n v="0.99398688046647232"/>
    <n v="0.93362490352456906"/>
    <n v="12"/>
    <n v="0.41699999999999998"/>
    <n v="5.21E-2"/>
  </r>
  <r>
    <x v="35"/>
    <s v="CalWIN"/>
    <x v="11"/>
    <x v="4"/>
    <n v="2017"/>
    <s v="2016/17"/>
    <n v="99968"/>
    <n v="210293"/>
    <n v="562382"/>
    <n v="0.99366780321480763"/>
    <n v="0.98664343786295006"/>
    <n v="13"/>
    <n v="0.308"/>
    <n v="5.6300000000000003E-2"/>
  </r>
  <r>
    <x v="36"/>
    <s v="C-IV"/>
    <x v="11"/>
    <x v="4"/>
    <n v="2017"/>
    <s v="2016/17"/>
    <n v="2381"/>
    <n v="5290"/>
    <n v="18983"/>
    <n v="0.98484848484848486"/>
    <n v="1"/>
    <n v="20"/>
    <n v="0.35"/>
    <n v="6.5000000000000002E-2"/>
  </r>
  <r>
    <x v="37"/>
    <s v="C-IV"/>
    <x v="11"/>
    <x v="4"/>
    <n v="2017"/>
    <s v="2016/17"/>
    <n v="172876"/>
    <n v="378023"/>
    <n v="883641"/>
    <n v="0.99565389174239427"/>
    <n v="0.96005351681957185"/>
    <n v="15"/>
    <n v="0.33300000000000002"/>
    <n v="2.8000000000000001E-2"/>
  </r>
  <r>
    <x v="38"/>
    <s v="CalWIN"/>
    <x v="11"/>
    <x v="4"/>
    <n v="2017"/>
    <s v="2016/17"/>
    <n v="138842"/>
    <n v="281401"/>
    <n v="911053"/>
    <n v="0.9833963504849581"/>
    <n v="0.98697711128650356"/>
    <n v="19"/>
    <n v="0.52600000000000002"/>
    <n v="2.93E-2"/>
  </r>
  <r>
    <x v="39"/>
    <s v="CalWIN"/>
    <x v="11"/>
    <x v="4"/>
    <n v="2017"/>
    <s v="2016/17"/>
    <n v="34368"/>
    <n v="52485"/>
    <n v="225760"/>
    <n v="0.98202247191011238"/>
    <n v="0.94293865905848784"/>
    <n v="3"/>
    <n v="0.33300000000000002"/>
    <n v="5.3699999999999998E-2"/>
  </r>
  <r>
    <x v="40"/>
    <s v="C-IV"/>
    <x v="11"/>
    <x v="4"/>
    <n v="2017"/>
    <s v="2016/17"/>
    <n v="49970"/>
    <n v="112183"/>
    <n v="301878"/>
    <n v="0.97694524495677237"/>
    <n v="0.91947852760736193"/>
    <n v="4"/>
    <n v="0"/>
    <n v="2.3E-2"/>
  </r>
  <r>
    <x v="41"/>
    <s v="CalWIN"/>
    <x v="11"/>
    <x v="4"/>
    <n v="2017"/>
    <s v="2016/17"/>
    <n v="9697"/>
    <n v="17488"/>
    <n v="62319"/>
    <n v="0.98206278026905824"/>
    <n v="0.97599999999999998"/>
    <n v="20"/>
    <n v="0.35"/>
    <n v="6.5000000000000002E-2"/>
  </r>
  <r>
    <x v="42"/>
    <s v="CalWIN"/>
    <x v="11"/>
    <x v="4"/>
    <n v="2017"/>
    <s v="2016/17"/>
    <n v="14449"/>
    <n v="28057"/>
    <n v="155408"/>
    <n v="0.96590909090909094"/>
    <n v="0.90273556231003038"/>
    <n v="20"/>
    <n v="0.35"/>
    <n v="6.5000000000000002E-2"/>
  </r>
  <r>
    <x v="43"/>
    <s v="CalWIN"/>
    <x v="11"/>
    <x v="4"/>
    <n v="2017"/>
    <s v="2016/17"/>
    <n v="18591"/>
    <n v="38443"/>
    <n v="147829"/>
    <n v="0.87590711175616831"/>
    <n v="0.88563049853372433"/>
    <n v="20"/>
    <n v="0.35"/>
    <n v="6.5000000000000002E-2"/>
  </r>
  <r>
    <x v="44"/>
    <s v="CalWIN"/>
    <x v="11"/>
    <x v="4"/>
    <n v="2017"/>
    <s v="2016/17"/>
    <n v="50599"/>
    <n v="99337"/>
    <n v="445428"/>
    <n v="0.99021526418786698"/>
    <n v="0.98190045248868774"/>
    <n v="5"/>
    <n v="0.4"/>
    <n v="5.6099999999999997E-2"/>
  </r>
  <r>
    <x v="45"/>
    <s v="CalWIN"/>
    <x v="11"/>
    <x v="4"/>
    <n v="2017"/>
    <s v="2016/17"/>
    <n v="14564"/>
    <n v="26638"/>
    <n v="79819"/>
    <n v="0.96575342465753422"/>
    <n v="0.99563318777292575"/>
    <n v="20"/>
    <n v="0.35"/>
    <n v="6.5000000000000002E-2"/>
  </r>
  <r>
    <x v="46"/>
    <s v="C-IV"/>
    <x v="11"/>
    <x v="4"/>
    <n v="2017"/>
    <s v="2016/17"/>
    <n v="12730"/>
    <n v="24056"/>
    <n v="64521"/>
    <n v="0.93728813559322033"/>
    <n v="0.94907407407407407"/>
    <n v="20"/>
    <n v="0.35"/>
    <n v="6.5000000000000002E-2"/>
  </r>
  <r>
    <x v="47"/>
    <s v="C-IV"/>
    <x v="11"/>
    <x v="4"/>
    <n v="2017"/>
    <s v="2016/17"/>
    <n v="164"/>
    <n v="286"/>
    <n v="832"/>
    <n v="1"/>
    <n v="1"/>
    <n v="20"/>
    <n v="0.35"/>
    <n v="6.5000000000000002E-2"/>
  </r>
  <r>
    <x v="48"/>
    <s v="C-IV"/>
    <x v="11"/>
    <x v="4"/>
    <n v="2017"/>
    <s v="2016/17"/>
    <n v="3130"/>
    <n v="6580"/>
    <n v="18873"/>
    <n v="0.93006993006993011"/>
    <n v="0.85106382978723405"/>
    <n v="20"/>
    <n v="0.35"/>
    <n v="6.5000000000000002E-2"/>
  </r>
  <r>
    <x v="49"/>
    <s v="CalWIN"/>
    <x v="11"/>
    <x v="4"/>
    <n v="2017"/>
    <s v="2016/17"/>
    <n v="21606"/>
    <n v="40825"/>
    <n v="124613"/>
    <n v="0.95609756097560972"/>
    <n v="0.970873786407767"/>
    <n v="3"/>
    <n v="0.33300000000000002"/>
    <n v="3.5999999999999999E-3"/>
  </r>
  <r>
    <x v="50"/>
    <s v="CalWIN"/>
    <x v="11"/>
    <x v="4"/>
    <n v="2017"/>
    <s v="2016/17"/>
    <n v="17891"/>
    <n v="31889"/>
    <n v="128606"/>
    <n v="0.95957446808510638"/>
    <n v="0.65306122448979587"/>
    <n v="20"/>
    <n v="0.35"/>
    <n v="6.5000000000000002E-2"/>
  </r>
  <r>
    <x v="51"/>
    <s v="C-IV"/>
    <x v="11"/>
    <x v="4"/>
    <n v="2017"/>
    <s v="2016/17"/>
    <n v="40599"/>
    <n v="85272"/>
    <n v="247150"/>
    <n v="0.98522727272727273"/>
    <n v="0.93540268456375841"/>
    <n v="3"/>
    <n v="0.66700000000000004"/>
    <n v="2.8400000000000002E-2"/>
  </r>
  <r>
    <x v="52"/>
    <s v="C-IV"/>
    <x v="11"/>
    <x v="4"/>
    <n v="2017"/>
    <s v="2016/17"/>
    <n v="5591"/>
    <n v="12823"/>
    <n v="42294"/>
    <n v="0.99629629629629635"/>
    <n v="0.97584541062801933"/>
    <n v="20"/>
    <n v="0.35"/>
    <n v="6.5000000000000002E-2"/>
  </r>
  <r>
    <x v="53"/>
    <s v="C-IV"/>
    <x v="11"/>
    <x v="4"/>
    <n v="2017"/>
    <s v="2016/17"/>
    <n v="4359"/>
    <n v="9415"/>
    <n v="27209"/>
    <n v="0.96"/>
    <n v="0.96273291925465843"/>
    <n v="20"/>
    <n v="0.35"/>
    <n v="6.5000000000000002E-2"/>
  </r>
  <r>
    <x v="54"/>
    <s v="C-IV"/>
    <x v="11"/>
    <x v="4"/>
    <n v="2017"/>
    <s v="2016/17"/>
    <n v="1014"/>
    <n v="1753"/>
    <n v="4996"/>
    <n v="0.96296296296296302"/>
    <n v="0.83673469387755106"/>
    <n v="20"/>
    <n v="0.35"/>
    <n v="6.5000000000000002E-2"/>
  </r>
  <r>
    <x v="55"/>
    <s v="CalWIN"/>
    <x v="11"/>
    <x v="4"/>
    <n v="2017"/>
    <s v="2016/17"/>
    <n v="51899"/>
    <n v="120694"/>
    <n v="258570"/>
    <n v="0.9523184601924759"/>
    <n v="0.91789473684210521"/>
    <n v="6"/>
    <n v="0.33300000000000002"/>
    <n v="2.1299999999999999E-2"/>
  </r>
  <r>
    <x v="56"/>
    <s v="C-IV"/>
    <x v="11"/>
    <x v="4"/>
    <n v="2017"/>
    <s v="2016/17"/>
    <n v="3054"/>
    <n v="5336"/>
    <n v="14229"/>
    <n v="0.95454545454545459"/>
    <n v="0.93478260869565222"/>
    <n v="20"/>
    <n v="0.35"/>
    <n v="6.5000000000000002E-2"/>
  </r>
  <r>
    <x v="57"/>
    <s v="CalWIN"/>
    <x v="11"/>
    <x v="4"/>
    <n v="2017"/>
    <s v="2016/17"/>
    <n v="36850"/>
    <n v="74251"/>
    <n v="241499"/>
    <n v="0.9909443725743855"/>
    <n v="0.97857142857142854"/>
    <n v="4"/>
    <n v="0"/>
    <n v="5.1799999999999999E-2"/>
  </r>
  <r>
    <x v="58"/>
    <s v="CalWIN"/>
    <x v="11"/>
    <x v="4"/>
    <n v="2017"/>
    <s v="2016/17"/>
    <n v="10178"/>
    <n v="19872"/>
    <n v="59546"/>
    <n v="0.95354523227383858"/>
    <n v="0.89903846153846156"/>
    <n v="20"/>
    <n v="0.35"/>
    <n v="6.5000000000000002E-2"/>
  </r>
  <r>
    <x v="59"/>
    <s v="C-IV"/>
    <x v="11"/>
    <x v="4"/>
    <n v="2017"/>
    <s v="2016/17"/>
    <n v="5983"/>
    <n v="12857"/>
    <n v="32456"/>
    <n v="0.99657534246575341"/>
    <n v="0.95815899581589958"/>
    <n v="20"/>
    <n v="0.35"/>
    <n v="6.5000000000000002E-2"/>
  </r>
  <r>
    <x v="0"/>
    <s v="n/a"/>
    <x v="0"/>
    <x v="5"/>
    <n v="2017"/>
    <s v="2016/17"/>
    <m/>
    <m/>
    <m/>
    <m/>
    <m/>
    <m/>
    <n v="0.254"/>
    <n v="5.3999999999999999E-2"/>
  </r>
  <r>
    <x v="1"/>
    <s v="n/a"/>
    <x v="0"/>
    <x v="5"/>
    <n v="2017"/>
    <s v="2016/17"/>
    <n v="2026533"/>
    <n v="4212342"/>
    <n v="13490409"/>
    <n v="0.97978730219745014"/>
    <n v="0.93212700815301519"/>
    <n v="334"/>
    <n v="0.39800000000000002"/>
    <n v="8.09E-2"/>
  </r>
  <r>
    <x v="2"/>
    <s v="CalWIN"/>
    <x v="0"/>
    <x v="5"/>
    <n v="2017"/>
    <s v="2016/17"/>
    <n v="58727"/>
    <n v="111820"/>
    <n v="437369"/>
    <n v="0.99450549450549453"/>
    <n v="0.98818407960199006"/>
    <n v="8"/>
    <n v="0.5"/>
    <n v="7.0800000000000002E-2"/>
  </r>
  <r>
    <x v="3"/>
    <s v="C-IV"/>
    <x v="0"/>
    <x v="5"/>
    <n v="2017"/>
    <s v="2016/17"/>
    <n v="86"/>
    <n v="141"/>
    <n v="347"/>
    <n v="1"/>
    <n v="1"/>
    <n v="27"/>
    <n v="0.25900000000000001"/>
    <n v="9.3799999999999994E-2"/>
  </r>
  <r>
    <x v="4"/>
    <s v="C-IV"/>
    <x v="0"/>
    <x v="5"/>
    <n v="2017"/>
    <s v="2016/17"/>
    <n v="1703"/>
    <n v="3162"/>
    <n v="8360"/>
    <n v="0.96202531645569622"/>
    <n v="1"/>
    <n v="27"/>
    <n v="0.25900000000000001"/>
    <n v="9.3799999999999994E-2"/>
  </r>
  <r>
    <x v="5"/>
    <s v="C-IV"/>
    <x v="0"/>
    <x v="5"/>
    <n v="2017"/>
    <s v="2016/17"/>
    <n v="16579"/>
    <n v="31092"/>
    <n v="83436"/>
    <n v="0.90243902439024393"/>
    <n v="0.9375"/>
    <n v="27"/>
    <n v="0.25900000000000001"/>
    <n v="9.3799999999999994E-2"/>
  </r>
  <r>
    <x v="6"/>
    <s v="C-IV"/>
    <x v="0"/>
    <x v="5"/>
    <n v="2017"/>
    <s v="2016/17"/>
    <n v="2830"/>
    <n v="5094"/>
    <n v="12421"/>
    <n v="0.96323529411764708"/>
    <n v="0.93939393939393945"/>
    <n v="27"/>
    <n v="0.25900000000000001"/>
    <n v="9.3799999999999994E-2"/>
  </r>
  <r>
    <x v="7"/>
    <s v="C-IV"/>
    <x v="0"/>
    <x v="5"/>
    <n v="2017"/>
    <s v="2016/17"/>
    <n v="678"/>
    <n v="1588"/>
    <n v="9191"/>
    <n v="0.88709677419354838"/>
    <n v="0.97222222222222221"/>
    <n v="27"/>
    <n v="0.25900000000000001"/>
    <n v="9.3799999999999994E-2"/>
  </r>
  <r>
    <x v="8"/>
    <s v="CalWIN"/>
    <x v="0"/>
    <x v="5"/>
    <n v="2017"/>
    <s v="2016/17"/>
    <n v="31854"/>
    <n v="63918"/>
    <n v="275861"/>
    <n v="0.95804195804195802"/>
    <n v="0.96573208722741433"/>
    <n v="6"/>
    <n v="0.5"/>
    <n v="6.7299999999999999E-2"/>
  </r>
  <r>
    <x v="9"/>
    <s v="C-IV"/>
    <x v="0"/>
    <x v="5"/>
    <n v="2017"/>
    <s v="2016/17"/>
    <n v="2518"/>
    <n v="5198"/>
    <n v="12059"/>
    <n v="1"/>
    <n v="0.86764705882352944"/>
    <n v="27"/>
    <n v="0.25900000000000001"/>
    <n v="9.3799999999999994E-2"/>
  </r>
  <r>
    <x v="10"/>
    <s v="C-IV"/>
    <x v="0"/>
    <x v="5"/>
    <n v="2017"/>
    <s v="2016/17"/>
    <n v="6983"/>
    <n v="12387"/>
    <n v="39195"/>
    <n v="0.97619047619047616"/>
    <n v="0.98319327731092432"/>
    <n v="27"/>
    <n v="0.25900000000000001"/>
    <n v="9.3799999999999994E-2"/>
  </r>
  <r>
    <x v="11"/>
    <s v="CalWIN"/>
    <x v="0"/>
    <x v="5"/>
    <n v="2017"/>
    <s v="2016/17"/>
    <n v="90738"/>
    <n v="211698"/>
    <n v="496919"/>
    <n v="0.96691871455576561"/>
    <n v="0.95532266960838386"/>
    <n v="16"/>
    <n v="0.56299999999999994"/>
    <n v="3.3799999999999997E-2"/>
  </r>
  <r>
    <x v="12"/>
    <s v="C-IV"/>
    <x v="0"/>
    <x v="5"/>
    <n v="2017"/>
    <s v="2016/17"/>
    <n v="1532"/>
    <n v="3524"/>
    <n v="12521"/>
    <n v="0.96202531645569622"/>
    <n v="0.87272727272727268"/>
    <n v="27"/>
    <n v="0.25900000000000001"/>
    <n v="9.3799999999999994E-2"/>
  </r>
  <r>
    <x v="13"/>
    <s v="C-IV"/>
    <x v="0"/>
    <x v="5"/>
    <n v="2017"/>
    <s v="2016/17"/>
    <n v="12436"/>
    <n v="20875"/>
    <n v="55973"/>
    <n v="0.99071207430340558"/>
    <n v="0.96923076923076923"/>
    <n v="27"/>
    <n v="0.25900000000000001"/>
    <n v="9.3799999999999994E-2"/>
  </r>
  <r>
    <x v="14"/>
    <s v="C-IV"/>
    <x v="0"/>
    <x v="5"/>
    <n v="2017"/>
    <s v="2016/17"/>
    <n v="17486"/>
    <n v="42423"/>
    <n v="95204"/>
    <n v="0.97956403269754766"/>
    <n v="0.92275574112734859"/>
    <n v="27"/>
    <n v="0.25900000000000001"/>
    <n v="9.3799999999999994E-2"/>
  </r>
  <r>
    <x v="15"/>
    <s v="C-IV"/>
    <x v="0"/>
    <x v="5"/>
    <n v="2017"/>
    <s v="2016/17"/>
    <n v="1011"/>
    <n v="1923"/>
    <n v="5660"/>
    <n v="0.92727272727272725"/>
    <n v="0.88888888888888884"/>
    <n v="27"/>
    <n v="0.25900000000000001"/>
    <n v="9.3799999999999994E-2"/>
  </r>
  <r>
    <x v="16"/>
    <s v="C-IV"/>
    <x v="0"/>
    <x v="5"/>
    <n v="2017"/>
    <s v="2016/17"/>
    <n v="69890"/>
    <n v="162758"/>
    <n v="413565"/>
    <n v="0.97985207855139"/>
    <n v="0.89550518632347287"/>
    <n v="10"/>
    <n v="0.4"/>
    <n v="3.8300000000000001E-2"/>
  </r>
  <r>
    <x v="17"/>
    <s v="C-IV"/>
    <x v="0"/>
    <x v="5"/>
    <n v="2017"/>
    <s v="2016/17"/>
    <n v="10812"/>
    <n v="24565"/>
    <n v="57687"/>
    <n v="0.990450204638472"/>
    <n v="0.93581780538302273"/>
    <n v="27"/>
    <n v="0.25900000000000001"/>
    <n v="9.3799999999999994E-2"/>
  </r>
  <r>
    <x v="18"/>
    <s v="C-IV"/>
    <x v="0"/>
    <x v="5"/>
    <n v="2017"/>
    <s v="2016/17"/>
    <n v="6480"/>
    <n v="12239"/>
    <n v="32427"/>
    <n v="0.93294460641399413"/>
    <n v="0.92660550458715596"/>
    <n v="27"/>
    <n v="0.25900000000000001"/>
    <n v="9.3799999999999994E-2"/>
  </r>
  <r>
    <x v="19"/>
    <s v="C-IV"/>
    <x v="0"/>
    <x v="5"/>
    <n v="2017"/>
    <s v="2016/17"/>
    <n v="1606"/>
    <n v="3148"/>
    <n v="7978"/>
    <n v="0.95"/>
    <n v="0.88461538461538458"/>
    <n v="27"/>
    <n v="0.25900000000000001"/>
    <n v="9.3799999999999994E-2"/>
  </r>
  <r>
    <x v="20"/>
    <s v="LRS"/>
    <x v="0"/>
    <x v="5"/>
    <n v="2017"/>
    <s v="2016/17"/>
    <n v="540144"/>
    <n v="1091333"/>
    <n v="3985428"/>
    <n v="0.98536731409752631"/>
    <n v="0.9062871371173109"/>
    <n v="124"/>
    <n v="0.46"/>
    <n v="0.1351"/>
  </r>
  <r>
    <x v="21"/>
    <s v="C-IV"/>
    <x v="0"/>
    <x v="5"/>
    <n v="2017"/>
    <s v="2016/17"/>
    <n v="11830"/>
    <n v="31792"/>
    <n v="70740"/>
    <n v="0.98698884758364314"/>
    <n v="0.9662921348314607"/>
    <n v="27"/>
    <n v="0.25900000000000001"/>
    <n v="9.3799999999999994E-2"/>
  </r>
  <r>
    <x v="22"/>
    <s v="C-IV"/>
    <x v="0"/>
    <x v="5"/>
    <n v="2017"/>
    <s v="2016/17"/>
    <n v="6130"/>
    <n v="10165"/>
    <n v="47266"/>
    <n v="1"/>
    <n v="0.92822966507177029"/>
    <n v="27"/>
    <n v="0.25900000000000001"/>
    <n v="9.3799999999999994E-2"/>
  </r>
  <r>
    <x v="23"/>
    <s v="C-IV"/>
    <x v="0"/>
    <x v="5"/>
    <n v="2017"/>
    <s v="2016/17"/>
    <n v="1003"/>
    <n v="1859"/>
    <n v="4812"/>
    <n v="0.85106382978723405"/>
    <n v="0.4"/>
    <n v="27"/>
    <n v="0.25900000000000001"/>
    <n v="9.3799999999999994E-2"/>
  </r>
  <r>
    <x v="24"/>
    <s v="C-IV"/>
    <x v="0"/>
    <x v="5"/>
    <n v="2017"/>
    <s v="2016/17"/>
    <n v="6341"/>
    <n v="11916"/>
    <n v="41075"/>
    <n v="0.97179487179487178"/>
    <n v="0.94035087719298249"/>
    <n v="27"/>
    <n v="0.25900000000000001"/>
    <n v="9.3799999999999994E-2"/>
  </r>
  <r>
    <x v="25"/>
    <s v="C-IV"/>
    <x v="0"/>
    <x v="5"/>
    <n v="2017"/>
    <s v="2016/17"/>
    <n v="23789"/>
    <n v="55292"/>
    <n v="140601"/>
    <n v="0.92204301075268813"/>
    <n v="0.96408839779005528"/>
    <n v="2"/>
    <n v="0"/>
    <n v="2.1899999999999999E-2"/>
  </r>
  <r>
    <x v="26"/>
    <s v="C-IV"/>
    <x v="0"/>
    <x v="5"/>
    <n v="2017"/>
    <s v="2016/17"/>
    <n v="551"/>
    <n v="1172"/>
    <n v="3238"/>
    <n v="0.97727272727272729"/>
    <n v="0.91891891891891897"/>
    <n v="27"/>
    <n v="0.25900000000000001"/>
    <n v="9.3799999999999994E-2"/>
  </r>
  <r>
    <x v="27"/>
    <s v="C-IV"/>
    <x v="0"/>
    <x v="5"/>
    <n v="2017"/>
    <s v="2016/17"/>
    <n v="464"/>
    <n v="774"/>
    <n v="3828"/>
    <n v="1"/>
    <n v="0.90909090909090906"/>
    <n v="27"/>
    <n v="0.25900000000000001"/>
    <n v="9.3799999999999994E-2"/>
  </r>
  <r>
    <x v="28"/>
    <s v="C-IV"/>
    <x v="0"/>
    <x v="5"/>
    <n v="2017"/>
    <s v="2016/17"/>
    <n v="22869"/>
    <n v="51274"/>
    <n v="185912"/>
    <n v="0.97734457323498414"/>
    <n v="0.95810363836824697"/>
    <n v="3"/>
    <n v="0.33300000000000002"/>
    <n v="1.6E-2"/>
  </r>
  <r>
    <x v="29"/>
    <s v="C-IV"/>
    <x v="0"/>
    <x v="5"/>
    <n v="2017"/>
    <s v="2016/17"/>
    <n v="3380"/>
    <n v="6879"/>
    <n v="32912"/>
    <n v="0.9760479041916168"/>
    <n v="0.88461538461538458"/>
    <n v="27"/>
    <n v="0.25900000000000001"/>
    <n v="9.3799999999999994E-2"/>
  </r>
  <r>
    <x v="30"/>
    <s v="C-IV"/>
    <x v="0"/>
    <x v="5"/>
    <n v="2017"/>
    <s v="2016/17"/>
    <n v="4215"/>
    <n v="7336"/>
    <n v="25146"/>
    <n v="0.8835978835978836"/>
    <n v="0.70149253731343286"/>
    <n v="27"/>
    <n v="0.25900000000000001"/>
    <n v="9.3799999999999994E-2"/>
  </r>
  <r>
    <x v="31"/>
    <s v="CalWIN"/>
    <x v="0"/>
    <x v="5"/>
    <n v="2017"/>
    <s v="2016/17"/>
    <n v="120368"/>
    <n v="245723"/>
    <n v="913941"/>
    <n v="0.98636271117443519"/>
    <n v="0.98963963963963963"/>
    <n v="19"/>
    <n v="0.42099999999999999"/>
    <n v="6.7699999999999996E-2"/>
  </r>
  <r>
    <x v="32"/>
    <s v="CalWIN"/>
    <x v="0"/>
    <x v="5"/>
    <n v="2017"/>
    <s v="2016/17"/>
    <n v="8877"/>
    <n v="16652"/>
    <n v="63588"/>
    <n v="1"/>
    <n v="0.93953488372093019"/>
    <n v="27"/>
    <n v="0.25900000000000001"/>
    <n v="9.3799999999999994E-2"/>
  </r>
  <r>
    <x v="33"/>
    <s v="C-IV"/>
    <x v="0"/>
    <x v="5"/>
    <n v="2017"/>
    <s v="2016/17"/>
    <n v="1170"/>
    <n v="2143"/>
    <n v="6372"/>
    <n v="1"/>
    <n v="0.84444444444444444"/>
    <n v="27"/>
    <n v="0.25900000000000001"/>
    <n v="9.3799999999999994E-2"/>
  </r>
  <r>
    <x v="34"/>
    <s v="C-IV"/>
    <x v="0"/>
    <x v="5"/>
    <n v="2017"/>
    <s v="2016/17"/>
    <n v="125483"/>
    <n v="278710"/>
    <n v="848535"/>
    <n v="0.99350443599493032"/>
    <n v="0.93915517618734956"/>
    <n v="17"/>
    <n v="0.35299999999999998"/>
    <n v="4.0500000000000001E-2"/>
  </r>
  <r>
    <x v="35"/>
    <s v="CalWIN"/>
    <x v="0"/>
    <x v="5"/>
    <n v="2017"/>
    <s v="2016/17"/>
    <n v="99593"/>
    <n v="208408"/>
    <n v="562286"/>
    <n v="0.98606697628941575"/>
    <n v="0.99333650642551163"/>
    <n v="17"/>
    <n v="0.23499999999999999"/>
    <n v="4.6300000000000001E-2"/>
  </r>
  <r>
    <x v="36"/>
    <s v="C-IV"/>
    <x v="0"/>
    <x v="5"/>
    <n v="2017"/>
    <s v="2016/17"/>
    <n v="2330"/>
    <n v="5225"/>
    <n v="19094"/>
    <n v="0.89247311827956988"/>
    <n v="0.93548387096774188"/>
    <n v="27"/>
    <n v="0.25900000000000001"/>
    <n v="9.3799999999999994E-2"/>
  </r>
  <r>
    <x v="37"/>
    <s v="C-IV"/>
    <x v="0"/>
    <x v="5"/>
    <n v="2017"/>
    <s v="2016/17"/>
    <n v="171214"/>
    <n v="374387"/>
    <n v="887482"/>
    <n v="0.9934397550841898"/>
    <n v="0.93876301285976727"/>
    <n v="20"/>
    <n v="0.3"/>
    <n v="2.0799999999999999E-2"/>
  </r>
  <r>
    <x v="38"/>
    <s v="CalWIN"/>
    <x v="0"/>
    <x v="5"/>
    <n v="2017"/>
    <s v="2016/17"/>
    <n v="136947"/>
    <n v="277364"/>
    <n v="908518"/>
    <n v="0.97712599151448076"/>
    <n v="0.97354497354497349"/>
    <n v="26"/>
    <n v="0.5"/>
    <n v="3.1800000000000002E-2"/>
  </r>
  <r>
    <x v="39"/>
    <s v="CalWIN"/>
    <x v="0"/>
    <x v="5"/>
    <n v="2017"/>
    <s v="2016/17"/>
    <n v="34278"/>
    <n v="52106"/>
    <n v="225748"/>
    <n v="0.98155737704918034"/>
    <n v="0.93266832917705733"/>
    <n v="4"/>
    <n v="0.25"/>
    <n v="5.4899999999999997E-2"/>
  </r>
  <r>
    <x v="40"/>
    <s v="C-IV"/>
    <x v="0"/>
    <x v="5"/>
    <n v="2017"/>
    <s v="2016/17"/>
    <n v="49688"/>
    <n v="111431"/>
    <n v="301612"/>
    <n v="0.96913864578535236"/>
    <n v="0.92175703500343176"/>
    <n v="6"/>
    <n v="0.16700000000000001"/>
    <n v="2.7E-2"/>
  </r>
  <r>
    <x v="41"/>
    <s v="CalWIN"/>
    <x v="0"/>
    <x v="5"/>
    <n v="2017"/>
    <s v="2016/17"/>
    <n v="9697"/>
    <n v="17379"/>
    <n v="62024"/>
    <n v="0.96134020618556704"/>
    <n v="0.98031496062992129"/>
    <n v="27"/>
    <n v="0.25900000000000001"/>
    <n v="9.3799999999999994E-2"/>
  </r>
  <r>
    <x v="42"/>
    <s v="CalWIN"/>
    <x v="0"/>
    <x v="5"/>
    <n v="2017"/>
    <s v="2016/17"/>
    <n v="14262"/>
    <n v="27623"/>
    <n v="154365"/>
    <n v="0.98345588235294112"/>
    <n v="0.90273556231003038"/>
    <n v="27"/>
    <n v="0.25900000000000001"/>
    <n v="9.3799999999999994E-2"/>
  </r>
  <r>
    <x v="43"/>
    <s v="CalWIN"/>
    <x v="0"/>
    <x v="5"/>
    <n v="2017"/>
    <s v="2016/17"/>
    <n v="19056"/>
    <n v="39357"/>
    <n v="148011"/>
    <n v="0.90697674418604657"/>
    <n v="0.8960674157303371"/>
    <n v="27"/>
    <n v="0.25900000000000001"/>
    <n v="9.3799999999999994E-2"/>
  </r>
  <r>
    <x v="44"/>
    <s v="CalWIN"/>
    <x v="0"/>
    <x v="5"/>
    <n v="2017"/>
    <s v="2016/17"/>
    <n v="50071"/>
    <n v="98291"/>
    <n v="444005"/>
    <n v="0.99412532637075723"/>
    <n v="0.97687861271676302"/>
    <n v="7"/>
    <n v="0.28599999999999998"/>
    <n v="5.6099999999999997E-2"/>
  </r>
  <r>
    <x v="45"/>
    <s v="CalWIN"/>
    <x v="0"/>
    <x v="5"/>
    <n v="2017"/>
    <s v="2016/17"/>
    <n v="14653"/>
    <n v="26869"/>
    <n v="79458"/>
    <n v="0.9745627980922098"/>
    <n v="0.96739130434782605"/>
    <n v="27"/>
    <n v="0.25900000000000001"/>
    <n v="9.3799999999999994E-2"/>
  </r>
  <r>
    <x v="46"/>
    <s v="C-IV"/>
    <x v="0"/>
    <x v="5"/>
    <n v="2017"/>
    <s v="2016/17"/>
    <n v="12555"/>
    <n v="23707"/>
    <n v="64263"/>
    <n v="0.95292207792207795"/>
    <n v="0.95329087048832273"/>
    <n v="27"/>
    <n v="0.25900000000000001"/>
    <n v="9.3799999999999994E-2"/>
  </r>
  <r>
    <x v="47"/>
    <s v="C-IV"/>
    <x v="0"/>
    <x v="5"/>
    <n v="2017"/>
    <s v="2016/17"/>
    <n v="167"/>
    <n v="295"/>
    <n v="861"/>
    <n v="1"/>
    <n v="0.8"/>
    <n v="27"/>
    <n v="0.25900000000000001"/>
    <n v="9.3799999999999994E-2"/>
  </r>
  <r>
    <x v="48"/>
    <s v="C-IV"/>
    <x v="0"/>
    <x v="5"/>
    <n v="2017"/>
    <s v="2016/17"/>
    <n v="3122"/>
    <n v="6605"/>
    <n v="19092"/>
    <n v="0.90625"/>
    <n v="0.78749999999999998"/>
    <n v="27"/>
    <n v="0.25900000000000001"/>
    <n v="9.3799999999999994E-2"/>
  </r>
  <r>
    <x v="49"/>
    <s v="CalWIN"/>
    <x v="0"/>
    <x v="5"/>
    <n v="2017"/>
    <s v="2016/17"/>
    <n v="21415"/>
    <n v="40381"/>
    <n v="124632"/>
    <n v="0.97721179624664878"/>
    <n v="0.97520661157024791"/>
    <n v="4"/>
    <n v="0.5"/>
    <n v="6.4999999999999997E-3"/>
  </r>
  <r>
    <x v="50"/>
    <s v="CalWIN"/>
    <x v="0"/>
    <x v="5"/>
    <n v="2017"/>
    <s v="2016/17"/>
    <n v="17594"/>
    <n v="31271"/>
    <n v="128550"/>
    <n v="0.96805896805896807"/>
    <n v="0.55873015873015874"/>
    <n v="27"/>
    <n v="0.25900000000000001"/>
    <n v="9.3799999999999994E-2"/>
  </r>
  <r>
    <x v="51"/>
    <s v="C-IV"/>
    <x v="0"/>
    <x v="5"/>
    <n v="2017"/>
    <s v="2016/17"/>
    <n v="40463"/>
    <n v="84966"/>
    <n v="248721"/>
    <n v="0.97493857493857494"/>
    <n v="0.9355072463768116"/>
    <n v="4"/>
    <n v="0.75"/>
    <n v="2.5100000000000001E-2"/>
  </r>
  <r>
    <x v="52"/>
    <s v="C-IV"/>
    <x v="0"/>
    <x v="5"/>
    <n v="2017"/>
    <s v="2016/17"/>
    <n v="5637"/>
    <n v="12912"/>
    <n v="42566"/>
    <n v="0.99315068493150682"/>
    <n v="0.94805194805194803"/>
    <n v="27"/>
    <n v="0.25900000000000001"/>
    <n v="9.3799999999999994E-2"/>
  </r>
  <r>
    <x v="53"/>
    <s v="C-IV"/>
    <x v="0"/>
    <x v="5"/>
    <n v="2017"/>
    <s v="2016/17"/>
    <n v="4333"/>
    <n v="9381"/>
    <n v="27366"/>
    <n v="0.94690265486725667"/>
    <n v="0.91329479768786126"/>
    <n v="27"/>
    <n v="0.25900000000000001"/>
    <n v="9.3799999999999994E-2"/>
  </r>
  <r>
    <x v="54"/>
    <s v="C-IV"/>
    <x v="0"/>
    <x v="5"/>
    <n v="2017"/>
    <s v="2016/17"/>
    <n v="986"/>
    <n v="1711"/>
    <n v="5037"/>
    <n v="0.93181818181818188"/>
    <n v="0.82352941176470584"/>
    <n v="27"/>
    <n v="0.25900000000000001"/>
    <n v="9.3799999999999994E-2"/>
  </r>
  <r>
    <x v="55"/>
    <s v="CalWIN"/>
    <x v="0"/>
    <x v="5"/>
    <n v="2017"/>
    <s v="2016/17"/>
    <n v="52128"/>
    <n v="120968"/>
    <n v="259001"/>
    <n v="0.96411709159584513"/>
    <n v="0.90969581749049433"/>
    <n v="8"/>
    <n v="0.25"/>
    <n v="2.93E-2"/>
  </r>
  <r>
    <x v="56"/>
    <s v="C-IV"/>
    <x v="0"/>
    <x v="5"/>
    <n v="2017"/>
    <s v="2016/17"/>
    <n v="3021"/>
    <n v="5276"/>
    <n v="14244"/>
    <n v="0.93478260869565222"/>
    <n v="0.95604395604395609"/>
    <n v="27"/>
    <n v="0.25900000000000001"/>
    <n v="9.3799999999999994E-2"/>
  </r>
  <r>
    <x v="57"/>
    <s v="CalWIN"/>
    <x v="0"/>
    <x v="5"/>
    <n v="2017"/>
    <s v="2016/17"/>
    <n v="36668"/>
    <n v="73321"/>
    <n v="241182"/>
    <n v="0.99018232819074337"/>
    <n v="0.96563573883161513"/>
    <n v="6"/>
    <n v="0"/>
    <n v="6.3399999999999998E-2"/>
  </r>
  <r>
    <x v="58"/>
    <s v="CalWIN"/>
    <x v="0"/>
    <x v="5"/>
    <n v="2017"/>
    <s v="2016/17"/>
    <n v="10083"/>
    <n v="19633"/>
    <n v="59907"/>
    <n v="0.88833746898263022"/>
    <n v="0.95180722891566261"/>
    <n v="27"/>
    <n v="0.25900000000000001"/>
    <n v="9.3799999999999994E-2"/>
  </r>
  <r>
    <x v="59"/>
    <s v="C-IV"/>
    <x v="0"/>
    <x v="5"/>
    <n v="2017"/>
    <s v="2016/17"/>
    <n v="6009"/>
    <n v="12902"/>
    <n v="32817"/>
    <n v="0.9966216216216216"/>
    <n v="0.95473251028806583"/>
    <n v="27"/>
    <n v="0.25900000000000001"/>
    <n v="9.3799999999999994E-2"/>
  </r>
  <r>
    <x v="0"/>
    <s v="n/a"/>
    <x v="1"/>
    <x v="5"/>
    <n v="2017"/>
    <s v="2016/17"/>
    <m/>
    <m/>
    <m/>
    <m/>
    <m/>
    <m/>
    <n v="0.254"/>
    <n v="5.3999999999999999E-2"/>
  </r>
  <r>
    <x v="1"/>
    <s v="n/a"/>
    <x v="1"/>
    <x v="5"/>
    <n v="2017"/>
    <s v="2016/17"/>
    <n v="2002341"/>
    <n v="4172617"/>
    <n v="13509580"/>
    <n v="0.97940873827939834"/>
    <n v="0.9301784173239408"/>
    <n v="421"/>
    <n v="0.40600000000000003"/>
    <n v="8.0299999999999996E-2"/>
  </r>
  <r>
    <x v="2"/>
    <s v="CalWIN"/>
    <x v="1"/>
    <x v="5"/>
    <n v="2017"/>
    <s v="2016/17"/>
    <n v="57353"/>
    <n v="110176"/>
    <n v="437454"/>
    <n v="0.99511762094984468"/>
    <n v="0.99120703437250202"/>
    <n v="11"/>
    <n v="0.54500000000000004"/>
    <n v="5.6899999999999999E-2"/>
  </r>
  <r>
    <x v="3"/>
    <s v="C-IV"/>
    <x v="1"/>
    <x v="5"/>
    <n v="2017"/>
    <s v="2016/17"/>
    <n v="85"/>
    <n v="143"/>
    <n v="342"/>
    <n v="1"/>
    <n v="0.5"/>
    <n v="38"/>
    <n v="0.26300000000000001"/>
    <n v="0.10780000000000001"/>
  </r>
  <r>
    <x v="4"/>
    <s v="C-IV"/>
    <x v="1"/>
    <x v="5"/>
    <n v="2017"/>
    <s v="2016/17"/>
    <n v="1698"/>
    <n v="3153"/>
    <n v="8352"/>
    <n v="1"/>
    <n v="0.98461538461538467"/>
    <n v="38"/>
    <n v="0.26300000000000001"/>
    <n v="0.10780000000000001"/>
  </r>
  <r>
    <x v="5"/>
    <s v="C-IV"/>
    <x v="1"/>
    <x v="5"/>
    <n v="2017"/>
    <s v="2016/17"/>
    <n v="16426"/>
    <n v="30825"/>
    <n v="83305"/>
    <n v="0.84808454425363278"/>
    <n v="0.91803278688524592"/>
    <n v="38"/>
    <n v="0.26300000000000001"/>
    <n v="0.10780000000000001"/>
  </r>
  <r>
    <x v="6"/>
    <s v="C-IV"/>
    <x v="1"/>
    <x v="5"/>
    <n v="2017"/>
    <s v="2016/17"/>
    <n v="2828"/>
    <n v="5103"/>
    <n v="12428"/>
    <n v="0.94545454545454544"/>
    <n v="0.84761904761904761"/>
    <n v="38"/>
    <n v="0.26300000000000001"/>
    <n v="0.10780000000000001"/>
  </r>
  <r>
    <x v="7"/>
    <s v="C-IV"/>
    <x v="1"/>
    <x v="5"/>
    <n v="2017"/>
    <s v="2016/17"/>
    <n v="680"/>
    <n v="1609"/>
    <n v="9194"/>
    <n v="0.9555555555555556"/>
    <n v="0.92592592592592593"/>
    <n v="38"/>
    <n v="0.26300000000000001"/>
    <n v="0.10780000000000001"/>
  </r>
  <r>
    <x v="8"/>
    <s v="CalWIN"/>
    <x v="1"/>
    <x v="5"/>
    <n v="2017"/>
    <s v="2016/17"/>
    <n v="31455"/>
    <n v="63385"/>
    <n v="276421"/>
    <n v="0.97105508870214752"/>
    <n v="0.875"/>
    <n v="8"/>
    <n v="0.375"/>
    <n v="6.3600000000000004E-2"/>
  </r>
  <r>
    <x v="9"/>
    <s v="C-IV"/>
    <x v="1"/>
    <x v="5"/>
    <n v="2017"/>
    <s v="2016/17"/>
    <n v="2548"/>
    <n v="5231"/>
    <n v="12036"/>
    <n v="0.99056603773584906"/>
    <n v="0.90123456790123457"/>
    <n v="38"/>
    <n v="0.26300000000000001"/>
    <n v="0.10780000000000001"/>
  </r>
  <r>
    <x v="10"/>
    <s v="C-IV"/>
    <x v="1"/>
    <x v="5"/>
    <n v="2017"/>
    <s v="2016/17"/>
    <n v="6898"/>
    <n v="12324"/>
    <n v="39169"/>
    <n v="0.99088145896656532"/>
    <n v="0.9874476987447699"/>
    <n v="38"/>
    <n v="0.26300000000000001"/>
    <n v="0.10780000000000001"/>
  </r>
  <r>
    <x v="11"/>
    <s v="CalWIN"/>
    <x v="1"/>
    <x v="5"/>
    <n v="2017"/>
    <s v="2016/17"/>
    <n v="90749"/>
    <n v="211042"/>
    <n v="496545"/>
    <n v="0.95607763023493364"/>
    <n v="0.96197991391678628"/>
    <n v="20"/>
    <n v="0.55000000000000004"/>
    <n v="4.36E-2"/>
  </r>
  <r>
    <x v="12"/>
    <s v="C-IV"/>
    <x v="1"/>
    <x v="5"/>
    <n v="2017"/>
    <s v="2016/17"/>
    <n v="1533"/>
    <n v="3559"/>
    <n v="12605"/>
    <n v="0.97101449275362317"/>
    <n v="0.98148148148148151"/>
    <n v="38"/>
    <n v="0.26300000000000001"/>
    <n v="0.10780000000000001"/>
  </r>
  <r>
    <x v="13"/>
    <s v="C-IV"/>
    <x v="1"/>
    <x v="5"/>
    <n v="2017"/>
    <s v="2016/17"/>
    <n v="12251"/>
    <n v="20676"/>
    <n v="56109"/>
    <n v="0.98492462311557794"/>
    <n v="0.98048780487804876"/>
    <n v="38"/>
    <n v="0.26300000000000001"/>
    <n v="0.10780000000000001"/>
  </r>
  <r>
    <x v="14"/>
    <s v="C-IV"/>
    <x v="1"/>
    <x v="5"/>
    <n v="2017"/>
    <s v="2016/17"/>
    <n v="17256"/>
    <n v="41932"/>
    <n v="95375"/>
    <n v="0.98070739549839225"/>
    <n v="0.93150684931506844"/>
    <n v="38"/>
    <n v="0.26300000000000001"/>
    <n v="0.10780000000000001"/>
  </r>
  <r>
    <x v="15"/>
    <s v="C-IV"/>
    <x v="1"/>
    <x v="5"/>
    <n v="2017"/>
    <s v="2016/17"/>
    <n v="1015"/>
    <n v="1911"/>
    <n v="5693"/>
    <n v="1"/>
    <n v="0.9285714285714286"/>
    <n v="38"/>
    <n v="0.26300000000000001"/>
    <n v="0.10780000000000001"/>
  </r>
  <r>
    <x v="16"/>
    <s v="C-IV"/>
    <x v="1"/>
    <x v="5"/>
    <n v="2017"/>
    <s v="2016/17"/>
    <n v="69499"/>
    <n v="162214"/>
    <n v="416092"/>
    <n v="0.97956959956415146"/>
    <n v="0.91021530004580853"/>
    <n v="12"/>
    <n v="0.33300000000000002"/>
    <n v="3.09E-2"/>
  </r>
  <r>
    <x v="17"/>
    <s v="C-IV"/>
    <x v="1"/>
    <x v="5"/>
    <n v="2017"/>
    <s v="2016/17"/>
    <n v="10755"/>
    <n v="24610"/>
    <n v="58170"/>
    <n v="0.99240986717267554"/>
    <n v="0.93290734824281152"/>
    <n v="38"/>
    <n v="0.26300000000000001"/>
    <n v="0.10780000000000001"/>
  </r>
  <r>
    <x v="18"/>
    <s v="C-IV"/>
    <x v="1"/>
    <x v="5"/>
    <n v="2017"/>
    <s v="2016/17"/>
    <n v="6450"/>
    <n v="12153"/>
    <n v="32621"/>
    <n v="0.96842105263157896"/>
    <n v="0.92893401015228427"/>
    <n v="38"/>
    <n v="0.26300000000000001"/>
    <n v="0.10780000000000001"/>
  </r>
  <r>
    <x v="19"/>
    <s v="C-IV"/>
    <x v="1"/>
    <x v="5"/>
    <n v="2017"/>
    <s v="2016/17"/>
    <n v="1578"/>
    <n v="3100"/>
    <n v="8002"/>
    <n v="0.93548387096774199"/>
    <n v="0.84090909090909094"/>
    <n v="38"/>
    <n v="0.26300000000000001"/>
    <n v="0.10780000000000001"/>
  </r>
  <r>
    <x v="20"/>
    <s v="LRS"/>
    <x v="1"/>
    <x v="5"/>
    <n v="2017"/>
    <s v="2016/17"/>
    <n v="533693"/>
    <n v="1080363"/>
    <n v="4000638"/>
    <n v="0.98329935706445037"/>
    <n v="0.89260246791095676"/>
    <n v="156"/>
    <n v="0.47399999999999998"/>
    <n v="0.1222"/>
  </r>
  <r>
    <x v="21"/>
    <s v="C-IV"/>
    <x v="1"/>
    <x v="5"/>
    <n v="2017"/>
    <s v="2016/17"/>
    <n v="11756"/>
    <n v="28700"/>
    <n v="70770"/>
    <n v="0.97663551401869164"/>
    <n v="0.94716981132075473"/>
    <n v="38"/>
    <n v="0.26300000000000001"/>
    <n v="0.10780000000000001"/>
  </r>
  <r>
    <x v="22"/>
    <s v="C-IV"/>
    <x v="1"/>
    <x v="5"/>
    <n v="2017"/>
    <s v="2016/17"/>
    <n v="6014"/>
    <n v="10003"/>
    <n v="47434"/>
    <n v="0.97785977859778594"/>
    <n v="0.946524064171123"/>
    <n v="38"/>
    <n v="0.26300000000000001"/>
    <n v="0.10780000000000001"/>
  </r>
  <r>
    <x v="23"/>
    <s v="C-IV"/>
    <x v="1"/>
    <x v="5"/>
    <n v="2017"/>
    <s v="2016/17"/>
    <n v="1001"/>
    <n v="1817"/>
    <n v="4834"/>
    <n v="0.93877551020408168"/>
    <n v="0.33333333333333331"/>
    <n v="38"/>
    <n v="0.26300000000000001"/>
    <n v="0.10780000000000001"/>
  </r>
  <r>
    <x v="24"/>
    <s v="C-IV"/>
    <x v="1"/>
    <x v="5"/>
    <n v="2017"/>
    <s v="2016/17"/>
    <n v="6203"/>
    <n v="11721"/>
    <n v="41442"/>
    <n v="0.91017964071856283"/>
    <n v="0.95102040816326527"/>
    <n v="38"/>
    <n v="0.26300000000000001"/>
    <n v="0.10780000000000001"/>
  </r>
  <r>
    <x v="25"/>
    <s v="C-IV"/>
    <x v="1"/>
    <x v="5"/>
    <n v="2017"/>
    <s v="2016/17"/>
    <n v="23691"/>
    <n v="55195"/>
    <n v="140918"/>
    <n v="0.93369565217391304"/>
    <n v="0.96101694915254232"/>
    <n v="2"/>
    <n v="0"/>
    <n v="2.35E-2"/>
  </r>
  <r>
    <x v="26"/>
    <s v="C-IV"/>
    <x v="1"/>
    <x v="5"/>
    <n v="2017"/>
    <s v="2016/17"/>
    <n v="538"/>
    <n v="1162"/>
    <n v="3217"/>
    <n v="0.96"/>
    <n v="1"/>
    <n v="38"/>
    <n v="0.26300000000000001"/>
    <n v="0.10780000000000001"/>
  </r>
  <r>
    <x v="27"/>
    <s v="C-IV"/>
    <x v="1"/>
    <x v="5"/>
    <n v="2017"/>
    <s v="2016/17"/>
    <n v="451"/>
    <n v="744"/>
    <n v="3802"/>
    <n v="0.93333333333333335"/>
    <n v="0.90909090909090906"/>
    <n v="38"/>
    <n v="0.26300000000000001"/>
    <n v="0.10780000000000001"/>
  </r>
  <r>
    <x v="28"/>
    <s v="C-IV"/>
    <x v="1"/>
    <x v="5"/>
    <n v="2017"/>
    <s v="2016/17"/>
    <n v="23195"/>
    <n v="52008"/>
    <n v="186808"/>
    <n v="0.98743126472898668"/>
    <n v="0.96202531645569622"/>
    <n v="3"/>
    <n v="0.33300000000000002"/>
    <n v="1.6299999999999999E-2"/>
  </r>
  <r>
    <x v="29"/>
    <s v="C-IV"/>
    <x v="1"/>
    <x v="5"/>
    <n v="2017"/>
    <s v="2016/17"/>
    <n v="3315"/>
    <n v="6735"/>
    <n v="33052"/>
    <n v="0.93984962406015038"/>
    <n v="0.94318181818181823"/>
    <n v="38"/>
    <n v="0.26300000000000001"/>
    <n v="0.10780000000000001"/>
  </r>
  <r>
    <x v="30"/>
    <s v="C-IV"/>
    <x v="1"/>
    <x v="5"/>
    <n v="2017"/>
    <s v="2016/17"/>
    <n v="4130"/>
    <n v="7227"/>
    <n v="25080"/>
    <n v="0.84651162790697676"/>
    <n v="0.8176100628930818"/>
    <n v="38"/>
    <n v="0.26300000000000001"/>
    <n v="0.10780000000000001"/>
  </r>
  <r>
    <x v="31"/>
    <s v="CalWIN"/>
    <x v="1"/>
    <x v="5"/>
    <n v="2017"/>
    <s v="2016/17"/>
    <n v="118186"/>
    <n v="242852"/>
    <n v="908982"/>
    <n v="0.99011532125205926"/>
    <n v="0.99542857142857144"/>
    <n v="23"/>
    <n v="0.435"/>
    <n v="7.0300000000000001E-2"/>
  </r>
  <r>
    <x v="32"/>
    <s v="CalWIN"/>
    <x v="1"/>
    <x v="5"/>
    <n v="2017"/>
    <s v="2016/17"/>
    <n v="8696"/>
    <n v="16480"/>
    <n v="63780"/>
    <n v="1"/>
    <n v="0.96551724137931039"/>
    <n v="38"/>
    <n v="0.26300000000000001"/>
    <n v="0.10780000000000001"/>
  </r>
  <r>
    <x v="33"/>
    <s v="C-IV"/>
    <x v="1"/>
    <x v="5"/>
    <n v="2017"/>
    <s v="2016/17"/>
    <n v="1142"/>
    <n v="2113"/>
    <n v="6416"/>
    <n v="0.9285714285714286"/>
    <n v="0.90322580645161288"/>
    <n v="38"/>
    <n v="0.26300000000000001"/>
    <n v="0.10780000000000001"/>
  </r>
  <r>
    <x v="34"/>
    <s v="C-IV"/>
    <x v="1"/>
    <x v="5"/>
    <n v="2017"/>
    <s v="2016/17"/>
    <n v="123373"/>
    <n v="274276"/>
    <n v="848997"/>
    <n v="0.99448398576512453"/>
    <n v="0.94634506522274187"/>
    <n v="20"/>
    <n v="0.3"/>
    <n v="3.5499999999999997E-2"/>
  </r>
  <r>
    <x v="35"/>
    <s v="CalWIN"/>
    <x v="1"/>
    <x v="5"/>
    <n v="2017"/>
    <s v="2016/17"/>
    <n v="98368"/>
    <n v="207853"/>
    <n v="561959"/>
    <n v="0.99062918340026773"/>
    <n v="0.99338942307692313"/>
    <n v="21"/>
    <n v="0.28599999999999998"/>
    <n v="6.1499999999999999E-2"/>
  </r>
  <r>
    <x v="36"/>
    <s v="C-IV"/>
    <x v="1"/>
    <x v="5"/>
    <n v="2017"/>
    <s v="2016/17"/>
    <n v="2347"/>
    <n v="5300"/>
    <n v="19155"/>
    <n v="0.92561983471074383"/>
    <n v="0.91803278688524592"/>
    <n v="38"/>
    <n v="0.26300000000000001"/>
    <n v="0.10780000000000001"/>
  </r>
  <r>
    <x v="37"/>
    <s v="C-IV"/>
    <x v="1"/>
    <x v="5"/>
    <n v="2017"/>
    <s v="2016/17"/>
    <n v="168344"/>
    <n v="369588"/>
    <n v="891011"/>
    <n v="0.99307653575025179"/>
    <n v="0.94840386043058644"/>
    <n v="26"/>
    <n v="0.26900000000000002"/>
    <n v="3.8199999999999998E-2"/>
  </r>
  <r>
    <x v="38"/>
    <s v="CalWIN"/>
    <x v="1"/>
    <x v="5"/>
    <n v="2017"/>
    <s v="2016/17"/>
    <n v="135077"/>
    <n v="274517"/>
    <n v="906980"/>
    <n v="0.97606244579358192"/>
    <n v="0.97107800175284842"/>
    <n v="32"/>
    <n v="0.46899999999999997"/>
    <n v="2.9899999999999999E-2"/>
  </r>
  <r>
    <x v="39"/>
    <s v="CalWIN"/>
    <x v="1"/>
    <x v="5"/>
    <n v="2017"/>
    <s v="2016/17"/>
    <n v="33824"/>
    <n v="51451"/>
    <n v="224866"/>
    <n v="0.97591973244147157"/>
    <n v="0.94468704512372637"/>
    <n v="6"/>
    <n v="0.33300000000000002"/>
    <n v="7.4499999999999997E-2"/>
  </r>
  <r>
    <x v="40"/>
    <s v="C-IV"/>
    <x v="1"/>
    <x v="5"/>
    <n v="2017"/>
    <s v="2016/17"/>
    <n v="49341"/>
    <n v="110677"/>
    <n v="301096"/>
    <n v="0.98061076102762967"/>
    <n v="0.92245199409158052"/>
    <n v="7"/>
    <n v="0.14299999999999999"/>
    <n v="2.2599999999999999E-2"/>
  </r>
  <r>
    <x v="41"/>
    <s v="CalWIN"/>
    <x v="1"/>
    <x v="5"/>
    <n v="2017"/>
    <s v="2016/17"/>
    <n v="9617"/>
    <n v="17303"/>
    <n v="62022"/>
    <n v="0.98694516971279378"/>
    <n v="0.98723404255319147"/>
    <n v="38"/>
    <n v="0.26300000000000001"/>
    <n v="0.10780000000000001"/>
  </r>
  <r>
    <x v="42"/>
    <s v="CalWIN"/>
    <x v="1"/>
    <x v="5"/>
    <n v="2017"/>
    <s v="2016/17"/>
    <n v="14079"/>
    <n v="27211"/>
    <n v="154254"/>
    <n v="0.98357664233576647"/>
    <n v="0.90273556231003038"/>
    <n v="38"/>
    <n v="0.26300000000000001"/>
    <n v="0.10780000000000001"/>
  </r>
  <r>
    <x v="43"/>
    <s v="CalWIN"/>
    <x v="1"/>
    <x v="5"/>
    <n v="2017"/>
    <s v="2016/17"/>
    <n v="19181"/>
    <n v="39916"/>
    <n v="148430"/>
    <n v="0.94910179640718562"/>
    <n v="0.91258741258741261"/>
    <n v="38"/>
    <n v="0.26300000000000001"/>
    <n v="0.10780000000000001"/>
  </r>
  <r>
    <x v="44"/>
    <s v="CalWIN"/>
    <x v="1"/>
    <x v="5"/>
    <n v="2017"/>
    <s v="2016/17"/>
    <n v="48890"/>
    <n v="95926"/>
    <n v="442877"/>
    <n v="0.98662913441238564"/>
    <n v="0.98222222222222222"/>
    <n v="9"/>
    <n v="0.33300000000000002"/>
    <n v="4.8099999999999997E-2"/>
  </r>
  <r>
    <x v="45"/>
    <s v="CalWIN"/>
    <x v="1"/>
    <x v="5"/>
    <n v="2017"/>
    <s v="2016/17"/>
    <n v="14830"/>
    <n v="27079"/>
    <n v="79974"/>
    <n v="0.96901893287435459"/>
    <n v="0.96916299559471364"/>
    <n v="38"/>
    <n v="0.26300000000000001"/>
    <n v="0.10780000000000001"/>
  </r>
  <r>
    <x v="46"/>
    <s v="C-IV"/>
    <x v="1"/>
    <x v="5"/>
    <n v="2017"/>
    <s v="2016/17"/>
    <n v="12450"/>
    <n v="23480"/>
    <n v="64334"/>
    <n v="0.94285714285714284"/>
    <n v="0.97902097902097907"/>
    <n v="38"/>
    <n v="0.26300000000000001"/>
    <n v="0.10780000000000001"/>
  </r>
  <r>
    <x v="47"/>
    <s v="C-IV"/>
    <x v="1"/>
    <x v="5"/>
    <n v="2017"/>
    <s v="2016/17"/>
    <n v="165"/>
    <n v="282"/>
    <n v="857"/>
    <n v="1"/>
    <n v="1"/>
    <n v="38"/>
    <n v="0.26300000000000001"/>
    <n v="0.10780000000000001"/>
  </r>
  <r>
    <x v="48"/>
    <s v="C-IV"/>
    <x v="1"/>
    <x v="5"/>
    <n v="2017"/>
    <s v="2016/17"/>
    <n v="3148"/>
    <n v="6664"/>
    <n v="19093"/>
    <n v="0.95"/>
    <n v="0.82178217821782173"/>
    <n v="38"/>
    <n v="0.26300000000000001"/>
    <n v="0.10780000000000001"/>
  </r>
  <r>
    <x v="49"/>
    <s v="CalWIN"/>
    <x v="1"/>
    <x v="5"/>
    <n v="2017"/>
    <s v="2016/17"/>
    <n v="21149"/>
    <n v="40026"/>
    <n v="124562"/>
    <n v="0.97276264591439687"/>
    <n v="0.97597597597597596"/>
    <n v="5"/>
    <n v="0.6"/>
    <n v="7.4000000000000003E-3"/>
  </r>
  <r>
    <x v="50"/>
    <s v="CalWIN"/>
    <x v="1"/>
    <x v="5"/>
    <n v="2017"/>
    <s v="2016/17"/>
    <n v="17390"/>
    <n v="31056"/>
    <n v="129843"/>
    <n v="0.94843049327354256"/>
    <n v="0.71604938271604934"/>
    <n v="38"/>
    <n v="0.26300000000000001"/>
    <n v="0.10780000000000001"/>
  </r>
  <r>
    <x v="51"/>
    <s v="C-IV"/>
    <x v="1"/>
    <x v="5"/>
    <n v="2017"/>
    <s v="2016/17"/>
    <n v="40049"/>
    <n v="84462"/>
    <n v="250061"/>
    <n v="0.96534921494315107"/>
    <n v="0.93035993740219092"/>
    <n v="5"/>
    <n v="0.8"/>
    <n v="3.2099999999999997E-2"/>
  </r>
  <r>
    <x v="52"/>
    <s v="C-IV"/>
    <x v="1"/>
    <x v="5"/>
    <n v="2017"/>
    <s v="2016/17"/>
    <n v="5599"/>
    <n v="12877"/>
    <n v="42846"/>
    <n v="0.99514563106796117"/>
    <n v="0.91139240506329111"/>
    <n v="38"/>
    <n v="0.26300000000000001"/>
    <n v="0.10780000000000001"/>
  </r>
  <r>
    <x v="53"/>
    <s v="C-IV"/>
    <x v="1"/>
    <x v="5"/>
    <n v="2017"/>
    <s v="2016/17"/>
    <n v="4300"/>
    <n v="9316"/>
    <n v="27383"/>
    <n v="0.88262910798122063"/>
    <n v="0.9452054794520548"/>
    <n v="38"/>
    <n v="0.26300000000000001"/>
    <n v="0.10780000000000001"/>
  </r>
  <r>
    <x v="54"/>
    <s v="C-IV"/>
    <x v="1"/>
    <x v="5"/>
    <n v="2017"/>
    <s v="2016/17"/>
    <n v="971"/>
    <n v="1701"/>
    <n v="5002"/>
    <n v="0.98076923076923073"/>
    <n v="0.66666666666666663"/>
    <n v="38"/>
    <n v="0.26300000000000001"/>
    <n v="0.10780000000000001"/>
  </r>
  <r>
    <x v="55"/>
    <s v="CalWIN"/>
    <x v="1"/>
    <x v="5"/>
    <n v="2017"/>
    <s v="2016/17"/>
    <n v="51786"/>
    <n v="121167"/>
    <n v="259012"/>
    <n v="0.97801608579088473"/>
    <n v="0.93841642228739008"/>
    <n v="9"/>
    <n v="0.33300000000000002"/>
    <n v="3.7600000000000001E-2"/>
  </r>
  <r>
    <x v="56"/>
    <s v="C-IV"/>
    <x v="1"/>
    <x v="5"/>
    <n v="2017"/>
    <s v="2016/17"/>
    <n v="2969"/>
    <n v="5218"/>
    <n v="14260"/>
    <n v="0.97727272727272729"/>
    <n v="0.98888888888888893"/>
    <n v="38"/>
    <n v="0.26300000000000001"/>
    <n v="0.10780000000000001"/>
  </r>
  <r>
    <x v="57"/>
    <s v="CalWIN"/>
    <x v="1"/>
    <x v="5"/>
    <n v="2017"/>
    <s v="2016/17"/>
    <n v="36121"/>
    <n v="72777"/>
    <n v="240805"/>
    <n v="0.98994252873563215"/>
    <n v="0.97167138810198306"/>
    <n v="8"/>
    <n v="0.25"/>
    <n v="6.08E-2"/>
  </r>
  <r>
    <x v="58"/>
    <s v="CalWIN"/>
    <x v="1"/>
    <x v="5"/>
    <n v="2017"/>
    <s v="2016/17"/>
    <n v="10008"/>
    <n v="19496"/>
    <n v="59967"/>
    <n v="0.905829596412556"/>
    <n v="0.96244131455399062"/>
    <n v="38"/>
    <n v="0.26300000000000001"/>
    <n v="0.10780000000000001"/>
  </r>
  <r>
    <x v="59"/>
    <s v="C-IV"/>
    <x v="1"/>
    <x v="5"/>
    <n v="2017"/>
    <s v="2016/17"/>
    <n v="5897"/>
    <n v="12732"/>
    <n v="32848"/>
    <n v="0.99649122807017543"/>
    <n v="0.89451476793248941"/>
    <n v="38"/>
    <n v="0.26300000000000001"/>
    <n v="0.10780000000000001"/>
  </r>
  <r>
    <x v="0"/>
    <s v="n/a"/>
    <x v="2"/>
    <x v="5"/>
    <n v="2017"/>
    <s v="2016/17"/>
    <m/>
    <m/>
    <m/>
    <m/>
    <m/>
    <m/>
    <n v="0.254"/>
    <n v="5.3999999999999999E-2"/>
  </r>
  <r>
    <x v="1"/>
    <s v="n/a"/>
    <x v="2"/>
    <x v="5"/>
    <n v="2017"/>
    <s v="2016/17"/>
    <n v="2009378"/>
    <n v="4163868"/>
    <n v="13490894"/>
    <n v="0.98048198680221155"/>
    <n v="0.94238892660481255"/>
    <n v="504"/>
    <n v="0.39500000000000002"/>
    <n v="7.2999999999999995E-2"/>
  </r>
  <r>
    <x v="2"/>
    <s v="CalWIN"/>
    <x v="2"/>
    <x v="5"/>
    <n v="2017"/>
    <s v="2016/17"/>
    <n v="57764"/>
    <n v="109769"/>
    <n v="439615"/>
    <n v="0.9945440374123149"/>
    <n v="0.9889033942558747"/>
    <n v="13"/>
    <n v="0.53800000000000003"/>
    <n v="4.7300000000000002E-2"/>
  </r>
  <r>
    <x v="3"/>
    <s v="C-IV"/>
    <x v="2"/>
    <x v="5"/>
    <n v="2017"/>
    <s v="2016/17"/>
    <n v="87"/>
    <n v="146"/>
    <n v="340"/>
    <n v="1"/>
    <n v="0.66666666666666663"/>
    <n v="44"/>
    <n v="0.27300000000000002"/>
    <n v="0.1"/>
  </r>
  <r>
    <x v="4"/>
    <s v="C-IV"/>
    <x v="2"/>
    <x v="5"/>
    <n v="2017"/>
    <s v="2016/17"/>
    <n v="1705"/>
    <n v="3129"/>
    <n v="8383"/>
    <n v="0.96250000000000002"/>
    <n v="0.9642857142857143"/>
    <n v="44"/>
    <n v="0.27300000000000002"/>
    <n v="0.1"/>
  </r>
  <r>
    <x v="5"/>
    <s v="C-IV"/>
    <x v="2"/>
    <x v="5"/>
    <n v="2017"/>
    <s v="2016/17"/>
    <n v="16664"/>
    <n v="31098"/>
    <n v="83163"/>
    <n v="0.83844339622641506"/>
    <n v="0.94304857621440541"/>
    <n v="44"/>
    <n v="0.27300000000000002"/>
    <n v="0.1"/>
  </r>
  <r>
    <x v="6"/>
    <s v="C-IV"/>
    <x v="2"/>
    <x v="5"/>
    <n v="2017"/>
    <s v="2016/17"/>
    <n v="2825"/>
    <n v="5097"/>
    <n v="12360"/>
    <n v="0.97777777777777775"/>
    <n v="0.93333333333333335"/>
    <n v="44"/>
    <n v="0.27300000000000002"/>
    <n v="0.1"/>
  </r>
  <r>
    <x v="7"/>
    <s v="C-IV"/>
    <x v="2"/>
    <x v="5"/>
    <n v="2017"/>
    <s v="2016/17"/>
    <n v="693"/>
    <n v="1638"/>
    <n v="9225"/>
    <n v="1"/>
    <n v="1"/>
    <n v="44"/>
    <n v="0.27300000000000002"/>
    <n v="0.1"/>
  </r>
  <r>
    <x v="8"/>
    <s v="CalWIN"/>
    <x v="2"/>
    <x v="5"/>
    <n v="2017"/>
    <s v="2016/17"/>
    <n v="31637"/>
    <n v="63174"/>
    <n v="275511"/>
    <n v="0.97217235188509876"/>
    <n v="0.97880539499036612"/>
    <n v="10"/>
    <n v="0.3"/>
    <n v="6.9000000000000006E-2"/>
  </r>
  <r>
    <x v="9"/>
    <s v="C-IV"/>
    <x v="2"/>
    <x v="5"/>
    <n v="2017"/>
    <s v="2016/17"/>
    <n v="2544"/>
    <n v="5224"/>
    <n v="11968"/>
    <n v="0.98837209302325579"/>
    <n v="0.93442622950819676"/>
    <n v="44"/>
    <n v="0.27300000000000002"/>
    <n v="0.1"/>
  </r>
  <r>
    <x v="10"/>
    <s v="C-IV"/>
    <x v="2"/>
    <x v="5"/>
    <n v="2017"/>
    <s v="2016/17"/>
    <n v="6936"/>
    <n v="12339"/>
    <n v="39148"/>
    <n v="0.99150141643059486"/>
    <n v="0.9923371647509579"/>
    <n v="44"/>
    <n v="0.27300000000000002"/>
    <n v="0.1"/>
  </r>
  <r>
    <x v="11"/>
    <s v="CalWIN"/>
    <x v="2"/>
    <x v="5"/>
    <n v="2017"/>
    <s v="2016/17"/>
    <n v="90287"/>
    <n v="209659"/>
    <n v="496676"/>
    <n v="0.95021037868162694"/>
    <n v="0.9712918660287081"/>
    <n v="24"/>
    <n v="0.5"/>
    <n v="4.0800000000000003E-2"/>
  </r>
  <r>
    <x v="12"/>
    <s v="C-IV"/>
    <x v="2"/>
    <x v="5"/>
    <n v="2017"/>
    <s v="2016/17"/>
    <n v="1541"/>
    <n v="3549"/>
    <n v="12583"/>
    <n v="0.97222222222222221"/>
    <n v="0.96153846153846156"/>
    <n v="44"/>
    <n v="0.27300000000000002"/>
    <n v="0.1"/>
  </r>
  <r>
    <x v="13"/>
    <s v="C-IV"/>
    <x v="2"/>
    <x v="5"/>
    <n v="2017"/>
    <s v="2016/17"/>
    <n v="12286"/>
    <n v="20701"/>
    <n v="56249"/>
    <n v="0.99335548172757471"/>
    <n v="0.98839907192575405"/>
    <n v="44"/>
    <n v="0.27300000000000002"/>
    <n v="0.1"/>
  </r>
  <r>
    <x v="14"/>
    <s v="C-IV"/>
    <x v="2"/>
    <x v="5"/>
    <n v="2017"/>
    <s v="2016/17"/>
    <n v="17252"/>
    <n v="41719"/>
    <n v="95197"/>
    <n v="0.98099415204678364"/>
    <n v="0.93779904306220097"/>
    <n v="44"/>
    <n v="0.27300000000000002"/>
    <n v="0.1"/>
  </r>
  <r>
    <x v="15"/>
    <s v="C-IV"/>
    <x v="2"/>
    <x v="5"/>
    <n v="2017"/>
    <s v="2016/17"/>
    <n v="1020"/>
    <n v="1922"/>
    <n v="5700"/>
    <n v="1"/>
    <n v="0.88235294117647056"/>
    <n v="44"/>
    <n v="0.27300000000000002"/>
    <n v="0.1"/>
  </r>
  <r>
    <x v="16"/>
    <s v="C-IV"/>
    <x v="2"/>
    <x v="5"/>
    <n v="2017"/>
    <s v="2016/17"/>
    <n v="69686"/>
    <n v="162134"/>
    <n v="416182"/>
    <n v="0.98822209758833424"/>
    <n v="0.94363716424482602"/>
    <n v="13"/>
    <n v="0.308"/>
    <n v="2.4500000000000001E-2"/>
  </r>
  <r>
    <x v="17"/>
    <s v="C-IV"/>
    <x v="2"/>
    <x v="5"/>
    <n v="2017"/>
    <s v="2016/17"/>
    <n v="10818"/>
    <n v="24644"/>
    <n v="58122"/>
    <n v="1"/>
    <n v="0.96368715083798884"/>
    <n v="44"/>
    <n v="0.27300000000000002"/>
    <n v="0.1"/>
  </r>
  <r>
    <x v="18"/>
    <s v="C-IV"/>
    <x v="2"/>
    <x v="5"/>
    <n v="2017"/>
    <s v="2016/17"/>
    <n v="6452"/>
    <n v="12118"/>
    <n v="32691"/>
    <n v="0.94357366771159878"/>
    <n v="0.91928251121076232"/>
    <n v="44"/>
    <n v="0.27300000000000002"/>
    <n v="0.1"/>
  </r>
  <r>
    <x v="19"/>
    <s v="C-IV"/>
    <x v="2"/>
    <x v="5"/>
    <n v="2017"/>
    <s v="2016/17"/>
    <n v="1573"/>
    <n v="3083"/>
    <n v="8022"/>
    <n v="0.91549295774647887"/>
    <n v="0.89130434782608692"/>
    <n v="44"/>
    <n v="0.27300000000000002"/>
    <n v="0.1"/>
  </r>
  <r>
    <x v="20"/>
    <s v="LRS"/>
    <x v="2"/>
    <x v="5"/>
    <n v="2017"/>
    <s v="2016/17"/>
    <n v="535925"/>
    <n v="1079610"/>
    <n v="3999699"/>
    <n v="0.98555195439103438"/>
    <n v="0.90651959576041408"/>
    <n v="189"/>
    <n v="0.44400000000000001"/>
    <n v="0.11550000000000001"/>
  </r>
  <r>
    <x v="21"/>
    <s v="C-IV"/>
    <x v="2"/>
    <x v="5"/>
    <n v="2017"/>
    <s v="2016/17"/>
    <n v="11796"/>
    <n v="28673"/>
    <n v="70968"/>
    <n v="0.99750623441396513"/>
    <n v="0.95488721804511278"/>
    <n v="44"/>
    <n v="0.27300000000000002"/>
    <n v="0.1"/>
  </r>
  <r>
    <x v="22"/>
    <s v="C-IV"/>
    <x v="2"/>
    <x v="5"/>
    <n v="2017"/>
    <s v="2016/17"/>
    <n v="5991"/>
    <n v="9913"/>
    <n v="47571"/>
    <n v="0.98083067092651754"/>
    <n v="0.93867924528301883"/>
    <n v="44"/>
    <n v="0.27300000000000002"/>
    <n v="0.1"/>
  </r>
  <r>
    <x v="23"/>
    <s v="C-IV"/>
    <x v="2"/>
    <x v="5"/>
    <n v="2017"/>
    <s v="2016/17"/>
    <n v="1007"/>
    <n v="1833"/>
    <n v="4809"/>
    <n v="0.86046511627906974"/>
    <n v="0.6"/>
    <n v="44"/>
    <n v="0.27300000000000002"/>
    <n v="0.1"/>
  </r>
  <r>
    <x v="24"/>
    <s v="C-IV"/>
    <x v="2"/>
    <x v="5"/>
    <n v="2017"/>
    <s v="2016/17"/>
    <n v="6272"/>
    <n v="11853"/>
    <n v="41642"/>
    <n v="0.9240837696335078"/>
    <n v="0.93927125506072873"/>
    <n v="44"/>
    <n v="0.27300000000000002"/>
    <n v="0.1"/>
  </r>
  <r>
    <x v="25"/>
    <s v="C-IV"/>
    <x v="2"/>
    <x v="5"/>
    <n v="2017"/>
    <s v="2016/17"/>
    <n v="23896"/>
    <n v="55480"/>
    <n v="140547"/>
    <n v="0.96699029126213587"/>
    <n v="0.97667638483965014"/>
    <n v="3"/>
    <n v="0"/>
    <n v="2.07E-2"/>
  </r>
  <r>
    <x v="26"/>
    <s v="C-IV"/>
    <x v="2"/>
    <x v="5"/>
    <n v="2017"/>
    <s v="2016/17"/>
    <n v="554"/>
    <n v="1186"/>
    <n v="3198"/>
    <n v="0.93333333333333335"/>
    <n v="1"/>
    <n v="44"/>
    <n v="0.27300000000000002"/>
    <n v="0.1"/>
  </r>
  <r>
    <x v="27"/>
    <s v="C-IV"/>
    <x v="2"/>
    <x v="5"/>
    <n v="2017"/>
    <s v="2016/17"/>
    <n v="440"/>
    <n v="714"/>
    <n v="3822"/>
    <n v="1"/>
    <n v="0.9375"/>
    <n v="44"/>
    <n v="0.27300000000000002"/>
    <n v="0.1"/>
  </r>
  <r>
    <x v="28"/>
    <s v="C-IV"/>
    <x v="2"/>
    <x v="5"/>
    <n v="2017"/>
    <s v="2016/17"/>
    <n v="23451"/>
    <n v="52475"/>
    <n v="187032"/>
    <n v="0.99794026776519051"/>
    <n v="0.97845601436265706"/>
    <n v="3"/>
    <n v="0.33300000000000002"/>
    <n v="1.7100000000000001E-2"/>
  </r>
  <r>
    <x v="29"/>
    <s v="C-IV"/>
    <x v="2"/>
    <x v="5"/>
    <n v="2017"/>
    <s v="2016/17"/>
    <n v="3337"/>
    <n v="6744"/>
    <n v="32979"/>
    <n v="0.98051948051948057"/>
    <n v="0.93069306930693074"/>
    <n v="44"/>
    <n v="0.27300000000000002"/>
    <n v="0.1"/>
  </r>
  <r>
    <x v="30"/>
    <s v="C-IV"/>
    <x v="2"/>
    <x v="5"/>
    <n v="2017"/>
    <s v="2016/17"/>
    <n v="4169"/>
    <n v="7247"/>
    <n v="25001"/>
    <n v="0.80408163265306121"/>
    <n v="0.82417582417582413"/>
    <n v="44"/>
    <n v="0.27300000000000002"/>
    <n v="0.1"/>
  </r>
  <r>
    <x v="31"/>
    <s v="CalWIN"/>
    <x v="2"/>
    <x v="5"/>
    <n v="2017"/>
    <s v="2016/17"/>
    <n v="118158"/>
    <n v="240771"/>
    <n v="906789"/>
    <n v="0.98998475941650332"/>
    <n v="0.99579439252336444"/>
    <n v="28"/>
    <n v="0.42899999999999999"/>
    <n v="6.4899999999999999E-2"/>
  </r>
  <r>
    <x v="32"/>
    <s v="CalWIN"/>
    <x v="2"/>
    <x v="5"/>
    <n v="2017"/>
    <s v="2016/17"/>
    <n v="8850"/>
    <n v="16472"/>
    <n v="63583"/>
    <n v="1"/>
    <n v="0.92820512820512824"/>
    <n v="44"/>
    <n v="0.27300000000000002"/>
    <n v="0.1"/>
  </r>
  <r>
    <x v="33"/>
    <s v="C-IV"/>
    <x v="2"/>
    <x v="5"/>
    <n v="2017"/>
    <s v="2016/17"/>
    <n v="1170"/>
    <n v="2050"/>
    <n v="6463"/>
    <n v="0.9838709677419355"/>
    <n v="0.92307692307692313"/>
    <n v="44"/>
    <n v="0.27300000000000002"/>
    <n v="0.1"/>
  </r>
  <r>
    <x v="34"/>
    <s v="C-IV"/>
    <x v="2"/>
    <x v="5"/>
    <n v="2017"/>
    <s v="2016/17"/>
    <n v="123262"/>
    <n v="273018"/>
    <n v="846035"/>
    <n v="0.99262055946456151"/>
    <n v="0.95206325673338277"/>
    <n v="24"/>
    <n v="0.29199999999999998"/>
    <n v="4.6399999999999997E-2"/>
  </r>
  <r>
    <x v="35"/>
    <s v="CalWIN"/>
    <x v="2"/>
    <x v="5"/>
    <n v="2017"/>
    <s v="2016/17"/>
    <n v="99506"/>
    <n v="208592"/>
    <n v="562070"/>
    <n v="0.98772064466615506"/>
    <n v="0.99445284921835597"/>
    <n v="25"/>
    <n v="0.4"/>
    <n v="5.0599999999999999E-2"/>
  </r>
  <r>
    <x v="36"/>
    <s v="C-IV"/>
    <x v="2"/>
    <x v="5"/>
    <n v="2017"/>
    <s v="2016/17"/>
    <n v="2356"/>
    <n v="5280"/>
    <n v="19144"/>
    <n v="1"/>
    <n v="0.93939393939393945"/>
    <n v="44"/>
    <n v="0.27300000000000002"/>
    <n v="0.1"/>
  </r>
  <r>
    <x v="37"/>
    <s v="C-IV"/>
    <x v="2"/>
    <x v="5"/>
    <n v="2017"/>
    <s v="2016/17"/>
    <n v="168437"/>
    <n v="367853"/>
    <n v="888493"/>
    <n v="0.99263045287055751"/>
    <n v="0.95864920744314264"/>
    <n v="31"/>
    <n v="0.28999999999999998"/>
    <n v="3.2199999999999999E-2"/>
  </r>
  <r>
    <x v="38"/>
    <s v="CalWIN"/>
    <x v="2"/>
    <x v="5"/>
    <n v="2017"/>
    <s v="2016/17"/>
    <n v="135446"/>
    <n v="273084"/>
    <n v="902639"/>
    <n v="0.97988020273383503"/>
    <n v="0.96928460342146194"/>
    <n v="39"/>
    <n v="0.436"/>
    <n v="2.4799999999999999E-2"/>
  </r>
  <r>
    <x v="39"/>
    <s v="CalWIN"/>
    <x v="2"/>
    <x v="5"/>
    <n v="2017"/>
    <s v="2016/17"/>
    <n v="34044"/>
    <n v="51149"/>
    <n v="224016"/>
    <n v="0.98076923076923073"/>
    <n v="0.93266832917705733"/>
    <n v="7"/>
    <n v="0.28599999999999998"/>
    <n v="8.5099999999999995E-2"/>
  </r>
  <r>
    <x v="40"/>
    <s v="C-IV"/>
    <x v="2"/>
    <x v="5"/>
    <n v="2017"/>
    <s v="2016/17"/>
    <n v="49259"/>
    <n v="109785"/>
    <n v="300430"/>
    <n v="0.97897310513447433"/>
    <n v="0.93288084464555054"/>
    <n v="9"/>
    <n v="0.111"/>
    <n v="2.0299999999999999E-2"/>
  </r>
  <r>
    <x v="41"/>
    <s v="CalWIN"/>
    <x v="2"/>
    <x v="5"/>
    <n v="2017"/>
    <s v="2016/17"/>
    <n v="9694"/>
    <n v="17352"/>
    <n v="61676"/>
    <n v="0.98081534772182255"/>
    <n v="0.98347107438016534"/>
    <n v="44"/>
    <n v="0.27300000000000002"/>
    <n v="0.1"/>
  </r>
  <r>
    <x v="42"/>
    <s v="CalWIN"/>
    <x v="2"/>
    <x v="5"/>
    <n v="2017"/>
    <s v="2016/17"/>
    <n v="14027"/>
    <n v="27063"/>
    <n v="153697"/>
    <n v="0.97927461139896377"/>
    <n v="0.90273556231003038"/>
    <n v="44"/>
    <n v="0.27300000000000002"/>
    <n v="0.1"/>
  </r>
  <r>
    <x v="43"/>
    <s v="CalWIN"/>
    <x v="2"/>
    <x v="5"/>
    <n v="2017"/>
    <s v="2016/17"/>
    <n v="19502"/>
    <n v="40275"/>
    <n v="148466"/>
    <n v="0.96236012207527977"/>
    <n v="0.93413173652694614"/>
    <n v="44"/>
    <n v="0.27300000000000002"/>
    <n v="0.1"/>
  </r>
  <r>
    <x v="44"/>
    <s v="CalWIN"/>
    <x v="2"/>
    <x v="5"/>
    <n v="2017"/>
    <s v="2016/17"/>
    <n v="48704"/>
    <n v="95162"/>
    <n v="440667"/>
    <n v="0.97985781990521326"/>
    <n v="0.99463327370304111"/>
    <n v="11"/>
    <n v="0.45500000000000002"/>
    <n v="4.2700000000000002E-2"/>
  </r>
  <r>
    <x v="45"/>
    <s v="CalWIN"/>
    <x v="2"/>
    <x v="5"/>
    <n v="2017"/>
    <s v="2016/17"/>
    <n v="14939"/>
    <n v="27177"/>
    <n v="79509"/>
    <n v="0.97283531409168078"/>
    <n v="0.99541284403669728"/>
    <n v="44"/>
    <n v="0.27300000000000002"/>
    <n v="0.1"/>
  </r>
  <r>
    <x v="46"/>
    <s v="C-IV"/>
    <x v="2"/>
    <x v="5"/>
    <n v="2017"/>
    <s v="2016/17"/>
    <n v="12572"/>
    <n v="23564"/>
    <n v="64334"/>
    <n v="0.94222222222222218"/>
    <n v="0.96900826446280997"/>
    <n v="44"/>
    <n v="0.27300000000000002"/>
    <n v="0.1"/>
  </r>
  <r>
    <x v="47"/>
    <s v="C-IV"/>
    <x v="2"/>
    <x v="5"/>
    <n v="2017"/>
    <s v="2016/17"/>
    <n v="165"/>
    <n v="284"/>
    <n v="857"/>
    <n v="1"/>
    <n v="1"/>
    <n v="44"/>
    <n v="0.27300000000000002"/>
    <n v="0.1"/>
  </r>
  <r>
    <x v="48"/>
    <s v="C-IV"/>
    <x v="2"/>
    <x v="5"/>
    <n v="2017"/>
    <s v="2016/17"/>
    <n v="3166"/>
    <n v="6659"/>
    <n v="19095"/>
    <n v="0.95199999999999996"/>
    <n v="0.87368421052631584"/>
    <n v="44"/>
    <n v="0.27300000000000002"/>
    <n v="0.1"/>
  </r>
  <r>
    <x v="49"/>
    <s v="CalWIN"/>
    <x v="2"/>
    <x v="5"/>
    <n v="2017"/>
    <s v="2016/17"/>
    <n v="21384"/>
    <n v="40235"/>
    <n v="124220"/>
    <n v="0.96940024479804165"/>
    <n v="0.97014925373134331"/>
    <n v="6"/>
    <n v="0.5"/>
    <n v="6.1000000000000004E-3"/>
  </r>
  <r>
    <x v="50"/>
    <s v="CalWIN"/>
    <x v="2"/>
    <x v="5"/>
    <n v="2017"/>
    <s v="2016/17"/>
    <n v="17574"/>
    <n v="31052"/>
    <n v="129587"/>
    <n v="0.95069033530571989"/>
    <n v="0.84596577017114916"/>
    <n v="44"/>
    <n v="0.27300000000000002"/>
    <n v="0.1"/>
  </r>
  <r>
    <x v="51"/>
    <s v="C-IV"/>
    <x v="2"/>
    <x v="5"/>
    <n v="2017"/>
    <s v="2016/17"/>
    <n v="40126"/>
    <n v="84285"/>
    <n v="250148"/>
    <n v="0.95390070921985815"/>
    <n v="0.93278566094100079"/>
    <n v="6"/>
    <n v="0.66700000000000004"/>
    <n v="6.0699999999999997E-2"/>
  </r>
  <r>
    <x v="52"/>
    <s v="C-IV"/>
    <x v="2"/>
    <x v="5"/>
    <n v="2017"/>
    <s v="2016/17"/>
    <n v="5693"/>
    <n v="13063"/>
    <n v="42996"/>
    <n v="0.9543568464730291"/>
    <n v="0.89130434782608692"/>
    <n v="44"/>
    <n v="0.27300000000000002"/>
    <n v="0.1"/>
  </r>
  <r>
    <x v="53"/>
    <s v="C-IV"/>
    <x v="2"/>
    <x v="5"/>
    <n v="2017"/>
    <s v="2016/17"/>
    <n v="4344"/>
    <n v="9368"/>
    <n v="27392"/>
    <n v="0.94117647058823528"/>
    <n v="0.92771084337349397"/>
    <n v="44"/>
    <n v="0.27300000000000002"/>
    <n v="0.1"/>
  </r>
  <r>
    <x v="54"/>
    <s v="C-IV"/>
    <x v="2"/>
    <x v="5"/>
    <n v="2017"/>
    <s v="2016/17"/>
    <n v="964"/>
    <n v="1703"/>
    <n v="4974"/>
    <n v="0.92063492063492069"/>
    <n v="0.52083333333333337"/>
    <n v="44"/>
    <n v="0.27300000000000002"/>
    <n v="0.1"/>
  </r>
  <r>
    <x v="55"/>
    <s v="CalWIN"/>
    <x v="2"/>
    <x v="5"/>
    <n v="2017"/>
    <s v="2016/17"/>
    <n v="52114"/>
    <n v="121374"/>
    <n v="258497"/>
    <n v="0.9839424141749723"/>
    <n v="0.95020188425302832"/>
    <n v="10"/>
    <n v="0.4"/>
    <n v="3.6799999999999999E-2"/>
  </r>
  <r>
    <x v="56"/>
    <s v="C-IV"/>
    <x v="2"/>
    <x v="5"/>
    <n v="2017"/>
    <s v="2016/17"/>
    <n v="2959"/>
    <n v="5187"/>
    <n v="14309"/>
    <n v="0.96026490066225167"/>
    <n v="0.99019607843137258"/>
    <n v="44"/>
    <n v="0.27300000000000002"/>
    <n v="0.1"/>
  </r>
  <r>
    <x v="57"/>
    <s v="CalWIN"/>
    <x v="2"/>
    <x v="5"/>
    <n v="2017"/>
    <s v="2016/17"/>
    <n v="36304"/>
    <n v="72699"/>
    <n v="239478"/>
    <n v="0.98737727910238426"/>
    <n v="0.95953757225433522"/>
    <n v="9"/>
    <n v="0.222"/>
    <n v="6.2700000000000006E-2"/>
  </r>
  <r>
    <x v="58"/>
    <s v="CalWIN"/>
    <x v="2"/>
    <x v="5"/>
    <n v="2017"/>
    <s v="2016/17"/>
    <n v="10119"/>
    <n v="19606"/>
    <n v="59956"/>
    <n v="0.90606653620352251"/>
    <n v="0.94468085106382982"/>
    <n v="44"/>
    <n v="0.27300000000000002"/>
    <n v="0.1"/>
  </r>
  <r>
    <x v="59"/>
    <s v="C-IV"/>
    <x v="2"/>
    <x v="5"/>
    <n v="2017"/>
    <s v="2016/17"/>
    <n v="5932"/>
    <n v="12835"/>
    <n v="32971"/>
    <n v="0.99344262295081964"/>
    <n v="0.98393574297188757"/>
    <n v="44"/>
    <n v="0.27300000000000002"/>
    <n v="0.1"/>
  </r>
  <r>
    <x v="0"/>
    <s v="n/a"/>
    <x v="3"/>
    <x v="5"/>
    <n v="2017"/>
    <s v="2016/17"/>
    <m/>
    <m/>
    <m/>
    <m/>
    <m/>
    <m/>
    <n v="0.254"/>
    <n v="5.3999999999999999E-2"/>
  </r>
  <r>
    <x v="1"/>
    <s v="n/a"/>
    <x v="3"/>
    <x v="5"/>
    <n v="2017"/>
    <s v="2016/17"/>
    <n v="1987453"/>
    <n v="4117494"/>
    <n v="13457559"/>
    <n v="0.98531592043007976"/>
    <n v="0.94036340720512546"/>
    <n v="581"/>
    <n v="0.39200000000000002"/>
    <n v="6.93E-2"/>
  </r>
  <r>
    <x v="2"/>
    <s v="CalWIN"/>
    <x v="3"/>
    <x v="5"/>
    <n v="2017"/>
    <s v="2016/17"/>
    <n v="56804"/>
    <n v="108049"/>
    <n v="436540"/>
    <s v="n/a"/>
    <s v="n/a"/>
    <n v="15"/>
    <n v="0.53300000000000003"/>
    <n v="4.3200000000000002E-2"/>
  </r>
  <r>
    <x v="3"/>
    <s v="C-IV"/>
    <x v="3"/>
    <x v="5"/>
    <n v="2017"/>
    <s v="2016/17"/>
    <n v="84"/>
    <n v="143"/>
    <n v="342"/>
    <n v="1"/>
    <n v="1"/>
    <n v="50"/>
    <n v="0.3"/>
    <n v="9.3899999999999997E-2"/>
  </r>
  <r>
    <x v="4"/>
    <s v="C-IV"/>
    <x v="3"/>
    <x v="5"/>
    <n v="2017"/>
    <s v="2016/17"/>
    <n v="1673"/>
    <n v="3078"/>
    <n v="8368"/>
    <n v="1"/>
    <n v="0.97222222222222221"/>
    <n v="50"/>
    <n v="0.3"/>
    <n v="9.3899999999999997E-2"/>
  </r>
  <r>
    <x v="5"/>
    <s v="C-IV"/>
    <x v="3"/>
    <x v="5"/>
    <n v="2017"/>
    <s v="2016/17"/>
    <n v="16636"/>
    <n v="30944"/>
    <n v="83336"/>
    <n v="0.8743386243386243"/>
    <n v="0.95194085027726427"/>
    <n v="50"/>
    <n v="0.3"/>
    <n v="9.3899999999999997E-2"/>
  </r>
  <r>
    <x v="6"/>
    <s v="C-IV"/>
    <x v="3"/>
    <x v="5"/>
    <n v="2017"/>
    <s v="2016/17"/>
    <n v="2808"/>
    <n v="5089"/>
    <n v="12263"/>
    <n v="1"/>
    <n v="0.94047619047619047"/>
    <n v="50"/>
    <n v="0.3"/>
    <n v="9.3899999999999997E-2"/>
  </r>
  <r>
    <x v="7"/>
    <s v="C-IV"/>
    <x v="3"/>
    <x v="5"/>
    <n v="2017"/>
    <s v="2016/17"/>
    <n v="703"/>
    <n v="1649"/>
    <n v="9149"/>
    <n v="1"/>
    <n v="0.94444444444444442"/>
    <n v="50"/>
    <n v="0.3"/>
    <n v="9.3899999999999997E-2"/>
  </r>
  <r>
    <x v="8"/>
    <s v="CalWIN"/>
    <x v="3"/>
    <x v="5"/>
    <n v="2017"/>
    <s v="2016/17"/>
    <n v="31281"/>
    <n v="62475"/>
    <n v="274098"/>
    <n v="0.96963123644251625"/>
    <n v="0.99128540305010893"/>
    <n v="11"/>
    <n v="0.27300000000000002"/>
    <n v="6.1800000000000001E-2"/>
  </r>
  <r>
    <x v="9"/>
    <s v="C-IV"/>
    <x v="3"/>
    <x v="5"/>
    <n v="2017"/>
    <s v="2016/17"/>
    <n v="2563"/>
    <n v="5269"/>
    <n v="11972"/>
    <n v="0.97979797979797978"/>
    <n v="0.88235294117647056"/>
    <n v="50"/>
    <n v="0.3"/>
    <n v="9.3899999999999997E-2"/>
  </r>
  <r>
    <x v="10"/>
    <s v="C-IV"/>
    <x v="3"/>
    <x v="5"/>
    <n v="2017"/>
    <s v="2016/17"/>
    <n v="6841"/>
    <n v="12170"/>
    <n v="38974"/>
    <n v="1"/>
    <n v="0.98734177215189878"/>
    <n v="50"/>
    <n v="0.3"/>
    <n v="9.3899999999999997E-2"/>
  </r>
  <r>
    <x v="11"/>
    <s v="CalWIN"/>
    <x v="3"/>
    <x v="5"/>
    <n v="2017"/>
    <s v="2016/17"/>
    <n v="89544"/>
    <n v="207862"/>
    <n v="495079"/>
    <n v="0.97843665768194066"/>
    <n v="0.96780965710286915"/>
    <n v="28"/>
    <n v="0.46400000000000002"/>
    <n v="3.8699999999999998E-2"/>
  </r>
  <r>
    <x v="12"/>
    <s v="C-IV"/>
    <x v="3"/>
    <x v="5"/>
    <n v="2017"/>
    <s v="2016/17"/>
    <n v="1507"/>
    <n v="3459"/>
    <n v="12498"/>
    <n v="0.94736842105263164"/>
    <n v="0.93333333333333335"/>
    <n v="50"/>
    <n v="0.3"/>
    <n v="9.3899999999999997E-2"/>
  </r>
  <r>
    <x v="13"/>
    <s v="C-IV"/>
    <x v="3"/>
    <x v="5"/>
    <n v="2017"/>
    <s v="2016/17"/>
    <n v="12167"/>
    <n v="20525"/>
    <n v="56138"/>
    <n v="0.99821109123434704"/>
    <n v="0.97080291970802923"/>
    <n v="50"/>
    <n v="0.3"/>
    <n v="9.3899999999999997E-2"/>
  </r>
  <r>
    <x v="14"/>
    <s v="C-IV"/>
    <x v="3"/>
    <x v="5"/>
    <n v="2017"/>
    <s v="2016/17"/>
    <n v="17081"/>
    <n v="41323"/>
    <n v="95205"/>
    <n v="0.98561151079136688"/>
    <n v="0.94209354120267264"/>
    <n v="50"/>
    <n v="0.3"/>
    <n v="9.3899999999999997E-2"/>
  </r>
  <r>
    <x v="15"/>
    <s v="C-IV"/>
    <x v="3"/>
    <x v="5"/>
    <n v="2017"/>
    <s v="2016/17"/>
    <n v="1040"/>
    <n v="1988"/>
    <n v="5666"/>
    <n v="0.98360655737704916"/>
    <n v="0.92682926829268297"/>
    <n v="50"/>
    <n v="0.3"/>
    <n v="9.3899999999999997E-2"/>
  </r>
  <r>
    <x v="16"/>
    <s v="C-IV"/>
    <x v="3"/>
    <x v="5"/>
    <n v="2017"/>
    <s v="2016/17"/>
    <n v="69111"/>
    <n v="160813"/>
    <n v="416276"/>
    <n v="0.98847167325428198"/>
    <n v="0.93027791321306674"/>
    <n v="15"/>
    <n v="0.26700000000000002"/>
    <n v="2.1899999999999999E-2"/>
  </r>
  <r>
    <x v="17"/>
    <s v="C-IV"/>
    <x v="3"/>
    <x v="5"/>
    <n v="2017"/>
    <s v="2016/17"/>
    <n v="10690"/>
    <n v="24293"/>
    <n v="57726"/>
    <n v="0.99389002036659879"/>
    <n v="0.95870206489675514"/>
    <n v="50"/>
    <n v="0.3"/>
    <n v="9.3899999999999997E-2"/>
  </r>
  <r>
    <x v="18"/>
    <s v="C-IV"/>
    <x v="3"/>
    <x v="5"/>
    <n v="2017"/>
    <s v="2016/17"/>
    <n v="6428"/>
    <n v="12001"/>
    <n v="32671"/>
    <n v="0.95364238410596025"/>
    <n v="0.93367346938775508"/>
    <n v="50"/>
    <n v="0.3"/>
    <n v="9.3899999999999997E-2"/>
  </r>
  <r>
    <x v="19"/>
    <s v="C-IV"/>
    <x v="3"/>
    <x v="5"/>
    <n v="2017"/>
    <s v="2016/17"/>
    <n v="1576"/>
    <n v="3123"/>
    <n v="8079"/>
    <n v="0.91139240506329111"/>
    <n v="0.89473684210526316"/>
    <n v="50"/>
    <n v="0.3"/>
    <n v="9.3899999999999997E-2"/>
  </r>
  <r>
    <x v="20"/>
    <s v="LRS"/>
    <x v="3"/>
    <x v="5"/>
    <n v="2017"/>
    <s v="2016/17"/>
    <n v="530579"/>
    <n v="1067896"/>
    <n v="4005677"/>
    <n v="0.98908360868292278"/>
    <n v="0.906644454411482"/>
    <n v="218"/>
    <n v="0.44500000000000001"/>
    <n v="0.1192"/>
  </r>
  <r>
    <x v="21"/>
    <s v="C-IV"/>
    <x v="3"/>
    <x v="5"/>
    <n v="2017"/>
    <s v="2016/17"/>
    <n v="11665"/>
    <n v="28309"/>
    <n v="70773"/>
    <n v="0.99679487179487181"/>
    <n v="0.99534883720930234"/>
    <n v="50"/>
    <n v="0.3"/>
    <n v="9.3899999999999997E-2"/>
  </r>
  <r>
    <x v="22"/>
    <s v="C-IV"/>
    <x v="3"/>
    <x v="5"/>
    <n v="2017"/>
    <s v="2016/17"/>
    <n v="5945"/>
    <n v="9827"/>
    <n v="47533"/>
    <n v="0.98920863309352514"/>
    <n v="0.95428571428571429"/>
    <n v="50"/>
    <n v="0.3"/>
    <n v="9.3899999999999997E-2"/>
  </r>
  <r>
    <x v="23"/>
    <s v="C-IV"/>
    <x v="3"/>
    <x v="5"/>
    <n v="2017"/>
    <s v="2016/17"/>
    <n v="1014"/>
    <n v="1834"/>
    <n v="4786"/>
    <n v="0.79545454545454541"/>
    <n v="0.6071428571428571"/>
    <n v="50"/>
    <n v="0.3"/>
    <n v="9.3899999999999997E-2"/>
  </r>
  <r>
    <x v="24"/>
    <s v="C-IV"/>
    <x v="3"/>
    <x v="5"/>
    <n v="2017"/>
    <s v="2016/17"/>
    <n v="6184"/>
    <n v="11667"/>
    <n v="41619"/>
    <n v="0.92307692307692313"/>
    <n v="0.93913043478260871"/>
    <n v="50"/>
    <n v="0.3"/>
    <n v="9.3899999999999997E-2"/>
  </r>
  <r>
    <x v="25"/>
    <s v="C-IV"/>
    <x v="3"/>
    <x v="5"/>
    <n v="2017"/>
    <s v="2016/17"/>
    <n v="23754"/>
    <n v="54979"/>
    <n v="140332"/>
    <n v="0.98429319371727753"/>
    <n v="0.95880149812734083"/>
    <n v="4"/>
    <n v="0"/>
    <n v="1.7999999999999999E-2"/>
  </r>
  <r>
    <x v="26"/>
    <s v="C-IV"/>
    <x v="3"/>
    <x v="5"/>
    <n v="2017"/>
    <s v="2016/17"/>
    <n v="550"/>
    <n v="1180"/>
    <n v="3219"/>
    <n v="0.96"/>
    <n v="1"/>
    <n v="50"/>
    <n v="0.3"/>
    <n v="9.3899999999999997E-2"/>
  </r>
  <r>
    <x v="27"/>
    <s v="C-IV"/>
    <x v="3"/>
    <x v="5"/>
    <n v="2017"/>
    <s v="2016/17"/>
    <n v="406"/>
    <n v="668"/>
    <n v="3798"/>
    <n v="1"/>
    <n v="1"/>
    <n v="50"/>
    <n v="0.3"/>
    <n v="9.3899999999999997E-2"/>
  </r>
  <r>
    <x v="28"/>
    <s v="C-IV"/>
    <x v="3"/>
    <x v="5"/>
    <n v="2017"/>
    <s v="2016/17"/>
    <n v="22959"/>
    <n v="51364"/>
    <n v="187233"/>
    <n v="0.99861495844875348"/>
    <n v="0.96853932584269664"/>
    <n v="4"/>
    <n v="0.25"/>
    <n v="1.3899999999999999E-2"/>
  </r>
  <r>
    <x v="29"/>
    <s v="C-IV"/>
    <x v="3"/>
    <x v="5"/>
    <n v="2017"/>
    <s v="2016/17"/>
    <n v="3303"/>
    <n v="6648"/>
    <n v="32862"/>
    <n v="0.94776119402985071"/>
    <n v="0.98765432098765427"/>
    <n v="50"/>
    <n v="0.3"/>
    <n v="9.3899999999999997E-2"/>
  </r>
  <r>
    <x v="30"/>
    <s v="C-IV"/>
    <x v="3"/>
    <x v="5"/>
    <n v="2017"/>
    <s v="2016/17"/>
    <n v="4129"/>
    <n v="7204"/>
    <n v="25067"/>
    <n v="0.75609756097560976"/>
    <n v="0.83823529411764708"/>
    <n v="50"/>
    <n v="0.3"/>
    <n v="9.3899999999999997E-2"/>
  </r>
  <r>
    <x v="31"/>
    <s v="CalWIN"/>
    <x v="3"/>
    <x v="5"/>
    <n v="2017"/>
    <s v="2016/17"/>
    <n v="116202"/>
    <n v="237017"/>
    <n v="901157"/>
    <n v="0.99169921875"/>
    <n v="0.9925571504518873"/>
    <n v="32"/>
    <n v="0.375"/>
    <n v="7.4499999999999997E-2"/>
  </r>
  <r>
    <x v="32"/>
    <s v="CalWIN"/>
    <x v="3"/>
    <x v="5"/>
    <n v="2017"/>
    <s v="2016/17"/>
    <n v="9127"/>
    <n v="16262"/>
    <n v="63263"/>
    <n v="1"/>
    <n v="0.91256830601092898"/>
    <n v="50"/>
    <n v="0.3"/>
    <n v="9.3899999999999997E-2"/>
  </r>
  <r>
    <x v="33"/>
    <s v="C-IV"/>
    <x v="3"/>
    <x v="5"/>
    <n v="2017"/>
    <s v="2016/17"/>
    <n v="1161"/>
    <n v="2111"/>
    <n v="6456"/>
    <n v="0.95918367346938771"/>
    <n v="0.7857142857142857"/>
    <n v="50"/>
    <n v="0.3"/>
    <n v="9.3899999999999997E-2"/>
  </r>
  <r>
    <x v="34"/>
    <s v="C-IV"/>
    <x v="3"/>
    <x v="5"/>
    <n v="2017"/>
    <s v="2016/17"/>
    <n v="121906"/>
    <n v="269828"/>
    <n v="841605"/>
    <n v="0.99618029029793731"/>
    <n v="0.95569116476518967"/>
    <n v="28"/>
    <n v="0.28599999999999998"/>
    <n v="4.6600000000000003E-2"/>
  </r>
  <r>
    <x v="35"/>
    <s v="CalWIN"/>
    <x v="3"/>
    <x v="5"/>
    <n v="2017"/>
    <s v="2016/17"/>
    <n v="98716"/>
    <n v="207187"/>
    <n v="559088"/>
    <n v="0.99289811526905214"/>
    <n v="0.99617695248498084"/>
    <n v="29"/>
    <n v="0.44800000000000001"/>
    <n v="5.8200000000000002E-2"/>
  </r>
  <r>
    <x v="36"/>
    <s v="C-IV"/>
    <x v="3"/>
    <x v="5"/>
    <n v="2017"/>
    <s v="2016/17"/>
    <n v="2328"/>
    <n v="5186"/>
    <n v="19047"/>
    <n v="0.98958333333333337"/>
    <n v="0.94444444444444442"/>
    <n v="50"/>
    <n v="0.3"/>
    <n v="9.3899999999999997E-2"/>
  </r>
  <r>
    <x v="37"/>
    <s v="C-IV"/>
    <x v="3"/>
    <x v="5"/>
    <n v="2017"/>
    <s v="2016/17"/>
    <n v="166689"/>
    <n v="363995"/>
    <n v="886737"/>
    <n v="0.99461538461538457"/>
    <n v="0.95651372765800624"/>
    <n v="36"/>
    <n v="0.30599999999999999"/>
    <n v="3.2899999999999999E-2"/>
  </r>
  <r>
    <x v="38"/>
    <s v="CalWIN"/>
    <x v="3"/>
    <x v="5"/>
    <n v="2017"/>
    <s v="2016/17"/>
    <n v="133422"/>
    <n v="269370"/>
    <n v="897009"/>
    <n v="0.98116374487131663"/>
    <n v="0.96994773519163768"/>
    <n v="45"/>
    <n v="0.44400000000000001"/>
    <n v="2.1100000000000001E-2"/>
  </r>
  <r>
    <x v="39"/>
    <s v="CalWIN"/>
    <x v="3"/>
    <x v="5"/>
    <n v="2017"/>
    <s v="2016/17"/>
    <n v="33742"/>
    <n v="50721"/>
    <n v="223347"/>
    <n v="0.98404993065187241"/>
    <n v="0.95197740112994356"/>
    <n v="8"/>
    <n v="0.25"/>
    <n v="7.6799999999999993E-2"/>
  </r>
  <r>
    <x v="40"/>
    <s v="C-IV"/>
    <x v="3"/>
    <x v="5"/>
    <n v="2017"/>
    <s v="2016/17"/>
    <n v="48854"/>
    <n v="108793"/>
    <n v="299410"/>
    <n v="0.97859154929577463"/>
    <n v="0.92980935875216641"/>
    <n v="9"/>
    <n v="0.111"/>
    <n v="4.6399999999999997E-2"/>
  </r>
  <r>
    <x v="41"/>
    <s v="CalWIN"/>
    <x v="3"/>
    <x v="5"/>
    <n v="2017"/>
    <s v="2016/17"/>
    <n v="9640"/>
    <n v="17301"/>
    <n v="61303"/>
    <n v="0.97513812154696133"/>
    <n v="0.98636363636363633"/>
    <n v="50"/>
    <n v="0.3"/>
    <n v="9.3899999999999997E-2"/>
  </r>
  <r>
    <x v="42"/>
    <s v="CalWIN"/>
    <x v="3"/>
    <x v="5"/>
    <n v="2017"/>
    <s v="2016/17"/>
    <n v="13730"/>
    <n v="26516"/>
    <n v="152784"/>
    <n v="0.98562628336755642"/>
    <n v="0.87687687687687688"/>
    <n v="50"/>
    <n v="0.3"/>
    <n v="9.3899999999999997E-2"/>
  </r>
  <r>
    <x v="43"/>
    <s v="CalWIN"/>
    <x v="3"/>
    <x v="5"/>
    <n v="2017"/>
    <s v="2016/17"/>
    <n v="19162"/>
    <n v="39691"/>
    <n v="148277"/>
    <n v="0.98901098901098905"/>
    <n v="0.93559322033898307"/>
    <n v="50"/>
    <n v="0.3"/>
    <n v="9.3899999999999997E-2"/>
  </r>
  <r>
    <x v="44"/>
    <s v="CalWIN"/>
    <x v="3"/>
    <x v="5"/>
    <n v="2017"/>
    <s v="2016/17"/>
    <n v="47911"/>
    <n v="93542"/>
    <n v="438029"/>
    <n v="0.98987854251012142"/>
    <n v="0.963963963963964"/>
    <n v="13"/>
    <n v="0.38500000000000001"/>
    <n v="4.19E-2"/>
  </r>
  <r>
    <x v="45"/>
    <s v="CalWIN"/>
    <x v="3"/>
    <x v="5"/>
    <n v="2017"/>
    <s v="2016/17"/>
    <n v="14861"/>
    <n v="26905"/>
    <n v="79060"/>
    <n v="0.96981891348088534"/>
    <n v="0.99078341013824889"/>
    <n v="50"/>
    <n v="0.3"/>
    <n v="9.3899999999999997E-2"/>
  </r>
  <r>
    <x v="46"/>
    <s v="C-IV"/>
    <x v="3"/>
    <x v="5"/>
    <n v="2017"/>
    <s v="2016/17"/>
    <n v="12427"/>
    <n v="23176"/>
    <n v="63914"/>
    <n v="0.95652173913043481"/>
    <n v="0.97709923664122134"/>
    <n v="50"/>
    <n v="0.3"/>
    <n v="9.3899999999999997E-2"/>
  </r>
  <r>
    <x v="47"/>
    <s v="C-IV"/>
    <x v="3"/>
    <x v="5"/>
    <n v="2017"/>
    <s v="2016/17"/>
    <n v="164"/>
    <n v="275"/>
    <n v="844"/>
    <n v="1"/>
    <n v="1"/>
    <n v="50"/>
    <n v="0.3"/>
    <n v="9.3899999999999997E-2"/>
  </r>
  <r>
    <x v="48"/>
    <s v="C-IV"/>
    <x v="3"/>
    <x v="5"/>
    <n v="2017"/>
    <s v="2016/17"/>
    <n v="3138"/>
    <n v="6553"/>
    <n v="19120"/>
    <n v="0.99038461538461542"/>
    <n v="0.8214285714285714"/>
    <n v="50"/>
    <n v="0.3"/>
    <n v="9.3899999999999997E-2"/>
  </r>
  <r>
    <x v="49"/>
    <s v="CalWIN"/>
    <x v="3"/>
    <x v="5"/>
    <n v="2017"/>
    <s v="2016/17"/>
    <n v="21060"/>
    <n v="39724"/>
    <n v="123363"/>
    <n v="0.97901049475262369"/>
    <n v="0.98351648351648346"/>
    <n v="7"/>
    <n v="0.57099999999999995"/>
    <n v="6.4999999999999997E-3"/>
  </r>
  <r>
    <x v="50"/>
    <s v="CalWIN"/>
    <x v="3"/>
    <x v="5"/>
    <n v="2017"/>
    <s v="2016/17"/>
    <n v="17375"/>
    <n v="30719"/>
    <n v="129336"/>
    <n v="0.98473282442748089"/>
    <n v="0.89444444444444449"/>
    <n v="50"/>
    <n v="0.3"/>
    <n v="9.3899999999999997E-2"/>
  </r>
  <r>
    <x v="51"/>
    <s v="C-IV"/>
    <x v="3"/>
    <x v="5"/>
    <n v="2017"/>
    <s v="2016/17"/>
    <n v="39798"/>
    <n v="83375"/>
    <n v="249561"/>
    <n v="0.96557759626604434"/>
    <n v="0.94781144781144777"/>
    <n v="7"/>
    <n v="0.71399999999999997"/>
    <n v="5.0500000000000003E-2"/>
  </r>
  <r>
    <x v="52"/>
    <s v="C-IV"/>
    <x v="3"/>
    <x v="5"/>
    <n v="2017"/>
    <s v="2016/17"/>
    <n v="5660"/>
    <n v="12998"/>
    <n v="43128"/>
    <n v="0.99555555555555553"/>
    <n v="0.95652173913043481"/>
    <n v="50"/>
    <n v="0.3"/>
    <n v="9.3899999999999997E-2"/>
  </r>
  <r>
    <x v="53"/>
    <s v="C-IV"/>
    <x v="3"/>
    <x v="5"/>
    <n v="2017"/>
    <s v="2016/17"/>
    <n v="4307"/>
    <n v="9341"/>
    <n v="27406"/>
    <n v="0.96"/>
    <n v="0.96153846153846156"/>
    <n v="50"/>
    <n v="0.3"/>
    <n v="9.3899999999999997E-2"/>
  </r>
  <r>
    <x v="54"/>
    <s v="C-IV"/>
    <x v="3"/>
    <x v="5"/>
    <n v="2017"/>
    <s v="2016/17"/>
    <n v="979"/>
    <n v="1742"/>
    <n v="4973"/>
    <n v="0.92727272727272725"/>
    <n v="0.65116279069767447"/>
    <n v="50"/>
    <n v="0.3"/>
    <n v="9.3899999999999997E-2"/>
  </r>
  <r>
    <x v="55"/>
    <s v="CalWIN"/>
    <x v="3"/>
    <x v="5"/>
    <n v="2017"/>
    <s v="2016/17"/>
    <n v="51520"/>
    <n v="120321"/>
    <n v="257933"/>
    <n v="0.98872445384073293"/>
    <n v="0.92735703245749612"/>
    <n v="11"/>
    <n v="0.36399999999999999"/>
    <n v="4.2900000000000001E-2"/>
  </r>
  <r>
    <x v="56"/>
    <s v="C-IV"/>
    <x v="3"/>
    <x v="5"/>
    <n v="2017"/>
    <s v="2016/17"/>
    <n v="2909"/>
    <n v="5112"/>
    <n v="14315"/>
    <n v="0.96875"/>
    <n v="0.94505494505494503"/>
    <n v="50"/>
    <n v="0.3"/>
    <n v="9.3899999999999997E-2"/>
  </r>
  <r>
    <x v="57"/>
    <s v="CalWIN"/>
    <x v="3"/>
    <x v="5"/>
    <n v="2017"/>
    <s v="2016/17"/>
    <n v="35650"/>
    <n v="71562"/>
    <n v="237256"/>
    <n v="0.98910310142497904"/>
    <n v="0.96825396825396826"/>
    <n v="11"/>
    <n v="0.182"/>
    <n v="6.0499999999999998E-2"/>
  </r>
  <r>
    <x v="58"/>
    <s v="CalWIN"/>
    <x v="3"/>
    <x v="5"/>
    <n v="2017"/>
    <s v="2016/17"/>
    <n v="10043"/>
    <n v="19513"/>
    <n v="59643"/>
    <n v="0.94324324324324327"/>
    <n v="0.9285714285714286"/>
    <n v="50"/>
    <n v="0.3"/>
    <n v="9.3899999999999997E-2"/>
  </r>
  <r>
    <x v="59"/>
    <s v="C-IV"/>
    <x v="3"/>
    <x v="5"/>
    <n v="2017"/>
    <s v="2016/17"/>
    <n v="5947"/>
    <n v="12829"/>
    <n v="32916"/>
    <n v="0.98913043478260865"/>
    <n v="0.97297297297297303"/>
    <n v="50"/>
    <n v="0.3"/>
    <n v="9.3899999999999997E-2"/>
  </r>
  <r>
    <x v="0"/>
    <s v="n/a"/>
    <x v="4"/>
    <x v="5"/>
    <n v="2017"/>
    <s v="2016/17"/>
    <m/>
    <m/>
    <m/>
    <m/>
    <m/>
    <m/>
    <n v="0.254"/>
    <n v="5.3999999999999999E-2"/>
  </r>
  <r>
    <x v="1"/>
    <s v="n/a"/>
    <x v="4"/>
    <x v="5"/>
    <n v="2017"/>
    <s v="2016/17"/>
    <n v="1987219"/>
    <n v="4104105"/>
    <n v="13415404"/>
    <n v="0.98703568328231372"/>
    <n v="0.94105784743028342"/>
    <n v="659"/>
    <n v="0.39"/>
    <n v="6.8599999999999994E-2"/>
  </r>
  <r>
    <x v="2"/>
    <s v="CalWIN"/>
    <x v="4"/>
    <x v="5"/>
    <n v="2017"/>
    <s v="2016/17"/>
    <n v="57144"/>
    <n v="107958"/>
    <n v="434314"/>
    <s v="n/a"/>
    <s v="n/a"/>
    <n v="17"/>
    <n v="0.47099999999999997"/>
    <n v="3.8199999999999998E-2"/>
  </r>
  <r>
    <x v="3"/>
    <s v="C-IV"/>
    <x v="4"/>
    <x v="5"/>
    <n v="2017"/>
    <s v="2016/17"/>
    <n v="79"/>
    <n v="143"/>
    <n v="329"/>
    <n v="1"/>
    <n v="1"/>
    <n v="62"/>
    <n v="0.32300000000000001"/>
    <n v="8.0199999999999994E-2"/>
  </r>
  <r>
    <x v="4"/>
    <s v="C-IV"/>
    <x v="4"/>
    <x v="5"/>
    <n v="2017"/>
    <s v="2016/17"/>
    <n v="1667"/>
    <n v="3047"/>
    <n v="8228"/>
    <n v="0.97530864197530864"/>
    <n v="0.96226415094339623"/>
    <n v="62"/>
    <n v="0.32300000000000001"/>
    <n v="8.0199999999999994E-2"/>
  </r>
  <r>
    <x v="5"/>
    <s v="C-IV"/>
    <x v="4"/>
    <x v="5"/>
    <n v="2017"/>
    <s v="2016/17"/>
    <n v="16759"/>
    <n v="31054"/>
    <n v="83040"/>
    <n v="0.92258883248730961"/>
    <n v="0.95429616087751368"/>
    <n v="62"/>
    <n v="0.32300000000000001"/>
    <n v="8.0199999999999994E-2"/>
  </r>
  <r>
    <x v="6"/>
    <s v="C-IV"/>
    <x v="4"/>
    <x v="5"/>
    <n v="2017"/>
    <s v="2016/17"/>
    <n v="2791"/>
    <n v="5034"/>
    <n v="12135"/>
    <n v="0.99248120300751874"/>
    <n v="0.93103448275862066"/>
    <n v="62"/>
    <n v="0.32300000000000001"/>
    <n v="8.0199999999999994E-2"/>
  </r>
  <r>
    <x v="7"/>
    <s v="C-IV"/>
    <x v="4"/>
    <x v="5"/>
    <n v="2017"/>
    <s v="2016/17"/>
    <n v="707"/>
    <n v="1627"/>
    <n v="9131"/>
    <n v="0.93939393939393945"/>
    <n v="0.96"/>
    <n v="62"/>
    <n v="0.32300000000000001"/>
    <n v="8.0199999999999994E-2"/>
  </r>
  <r>
    <x v="8"/>
    <s v="CalWIN"/>
    <x v="4"/>
    <x v="5"/>
    <n v="2017"/>
    <s v="2016/17"/>
    <n v="31358"/>
    <n v="62579"/>
    <n v="273705"/>
    <n v="0.96484736355226641"/>
    <n v="0.99005964214711728"/>
    <n v="12"/>
    <n v="0.33300000000000002"/>
    <n v="5.2699999999999997E-2"/>
  </r>
  <r>
    <x v="9"/>
    <s v="C-IV"/>
    <x v="4"/>
    <x v="5"/>
    <n v="2017"/>
    <s v="2016/17"/>
    <n v="2566"/>
    <n v="5291"/>
    <n v="11981"/>
    <n v="0.9887640449438202"/>
    <n v="0.94915254237288138"/>
    <n v="62"/>
    <n v="0.32300000000000001"/>
    <n v="8.0199999999999994E-2"/>
  </r>
  <r>
    <x v="10"/>
    <s v="C-IV"/>
    <x v="4"/>
    <x v="5"/>
    <n v="2017"/>
    <s v="2016/17"/>
    <n v="6874"/>
    <n v="12212"/>
    <n v="38964"/>
    <n v="1"/>
    <n v="0.99307958477508651"/>
    <n v="62"/>
    <n v="0.32300000000000001"/>
    <n v="8.0199999999999994E-2"/>
  </r>
  <r>
    <x v="11"/>
    <s v="CalWIN"/>
    <x v="4"/>
    <x v="5"/>
    <n v="2017"/>
    <s v="2016/17"/>
    <n v="88937"/>
    <n v="206365"/>
    <n v="494200"/>
    <n v="0.96432356057930058"/>
    <n v="0.96967654986522911"/>
    <n v="31"/>
    <n v="0.41899999999999998"/>
    <n v="3.61E-2"/>
  </r>
  <r>
    <x v="12"/>
    <s v="C-IV"/>
    <x v="4"/>
    <x v="5"/>
    <n v="2017"/>
    <s v="2016/17"/>
    <n v="1494"/>
    <n v="3421"/>
    <n v="12388"/>
    <n v="0.9821428571428571"/>
    <n v="1"/>
    <n v="62"/>
    <n v="0.32300000000000001"/>
    <n v="8.0199999999999994E-2"/>
  </r>
  <r>
    <x v="13"/>
    <s v="C-IV"/>
    <x v="4"/>
    <x v="5"/>
    <n v="2017"/>
    <s v="2016/17"/>
    <n v="12181"/>
    <n v="20534"/>
    <n v="55772"/>
    <n v="0.99313893653516294"/>
    <n v="0.96976744186046515"/>
    <n v="62"/>
    <n v="0.32300000000000001"/>
    <n v="8.0199999999999994E-2"/>
  </r>
  <r>
    <x v="14"/>
    <s v="C-IV"/>
    <x v="4"/>
    <x v="5"/>
    <n v="2017"/>
    <s v="2016/17"/>
    <n v="17079"/>
    <n v="41403"/>
    <n v="95028"/>
    <n v="0.97071129707112969"/>
    <n v="0.94750000000000001"/>
    <n v="62"/>
    <n v="0.32300000000000001"/>
    <n v="8.0199999999999994E-2"/>
  </r>
  <r>
    <x v="15"/>
    <s v="C-IV"/>
    <x v="4"/>
    <x v="5"/>
    <n v="2017"/>
    <s v="2016/17"/>
    <n v="1042"/>
    <n v="1984"/>
    <n v="5593"/>
    <n v="1"/>
    <n v="0.87804878048780488"/>
    <n v="62"/>
    <n v="0.32300000000000001"/>
    <n v="8.0199999999999994E-2"/>
  </r>
  <r>
    <x v="16"/>
    <s v="C-IV"/>
    <x v="4"/>
    <x v="5"/>
    <n v="2017"/>
    <s v="2016/17"/>
    <n v="68976"/>
    <n v="160000"/>
    <n v="416774"/>
    <n v="0.99230769230769234"/>
    <n v="0.92515230635335077"/>
    <n v="17"/>
    <n v="0.23499999999999999"/>
    <n v="1.9599999999999999E-2"/>
  </r>
  <r>
    <x v="17"/>
    <s v="C-IV"/>
    <x v="4"/>
    <x v="5"/>
    <n v="2017"/>
    <s v="2016/17"/>
    <n v="10578"/>
    <n v="24005"/>
    <n v="57664"/>
    <n v="0.99609375"/>
    <n v="0.9576271186440678"/>
    <n v="62"/>
    <n v="0.32300000000000001"/>
    <n v="8.0199999999999994E-2"/>
  </r>
  <r>
    <x v="18"/>
    <s v="C-IV"/>
    <x v="4"/>
    <x v="5"/>
    <n v="2017"/>
    <s v="2016/17"/>
    <n v="6430"/>
    <n v="11944"/>
    <n v="32616"/>
    <n v="0.94612794612794615"/>
    <n v="0.96875"/>
    <n v="62"/>
    <n v="0.32300000000000001"/>
    <n v="8.0199999999999994E-2"/>
  </r>
  <r>
    <x v="19"/>
    <s v="C-IV"/>
    <x v="4"/>
    <x v="5"/>
    <n v="2017"/>
    <s v="2016/17"/>
    <n v="1579"/>
    <n v="3127"/>
    <n v="8064"/>
    <n v="0.93506493506493504"/>
    <n v="0.80434782608695654"/>
    <n v="62"/>
    <n v="0.32300000000000001"/>
    <n v="8.0199999999999994E-2"/>
  </r>
  <r>
    <x v="20"/>
    <s v="LRS"/>
    <x v="4"/>
    <x v="5"/>
    <n v="2017"/>
    <s v="2016/17"/>
    <n v="531634"/>
    <n v="1067719"/>
    <n v="3986966"/>
    <n v="0.99041297935103245"/>
    <n v="0.91714614499424629"/>
    <n v="244"/>
    <n v="0.45500000000000002"/>
    <n v="0.1206"/>
  </r>
  <r>
    <x v="21"/>
    <s v="C-IV"/>
    <x v="4"/>
    <x v="5"/>
    <n v="2017"/>
    <s v="2016/17"/>
    <n v="11645"/>
    <n v="28249"/>
    <n v="70507"/>
    <n v="0.9926108374384236"/>
    <n v="0.94841269841269837"/>
    <n v="62"/>
    <n v="0.32300000000000001"/>
    <n v="8.0199999999999994E-2"/>
  </r>
  <r>
    <x v="22"/>
    <s v="C-IV"/>
    <x v="4"/>
    <x v="5"/>
    <n v="2017"/>
    <s v="2016/17"/>
    <n v="5980"/>
    <n v="9845"/>
    <n v="47492"/>
    <n v="0.98153846153846158"/>
    <n v="0.91928251121076232"/>
    <n v="62"/>
    <n v="0.32300000000000001"/>
    <n v="8.0199999999999994E-2"/>
  </r>
  <r>
    <x v="23"/>
    <s v="C-IV"/>
    <x v="4"/>
    <x v="5"/>
    <n v="2017"/>
    <s v="2016/17"/>
    <n v="1006"/>
    <n v="1795"/>
    <n v="4791"/>
    <n v="0.87804878048780488"/>
    <n v="0.53846153846153844"/>
    <n v="62"/>
    <n v="0.32300000000000001"/>
    <n v="8.0199999999999994E-2"/>
  </r>
  <r>
    <x v="24"/>
    <s v="C-IV"/>
    <x v="4"/>
    <x v="5"/>
    <n v="2017"/>
    <s v="2016/17"/>
    <n v="6264"/>
    <n v="11807"/>
    <n v="41381"/>
    <n v="0.93872549019607843"/>
    <n v="0.93014705882352944"/>
    <n v="62"/>
    <n v="0.32300000000000001"/>
    <n v="8.0199999999999994E-2"/>
  </r>
  <r>
    <x v="25"/>
    <s v="C-IV"/>
    <x v="4"/>
    <x v="5"/>
    <n v="2017"/>
    <s v="2016/17"/>
    <n v="23752"/>
    <n v="55013"/>
    <n v="140375"/>
    <n v="0.99322033898305084"/>
    <n v="0.96528925619834716"/>
    <n v="5"/>
    <n v="0"/>
    <n v="1.9400000000000001E-2"/>
  </r>
  <r>
    <x v="26"/>
    <s v="C-IV"/>
    <x v="4"/>
    <x v="5"/>
    <n v="2017"/>
    <s v="2016/17"/>
    <n v="547"/>
    <n v="1156"/>
    <n v="3200"/>
    <n v="0.96153846153846156"/>
    <n v="0.89473684210526316"/>
    <n v="62"/>
    <n v="0.32300000000000001"/>
    <n v="8.0199999999999994E-2"/>
  </r>
  <r>
    <x v="27"/>
    <s v="C-IV"/>
    <x v="4"/>
    <x v="5"/>
    <n v="2017"/>
    <s v="2016/17"/>
    <n v="400"/>
    <n v="676"/>
    <n v="3762"/>
    <n v="1"/>
    <n v="0.92592592592592593"/>
    <n v="62"/>
    <n v="0.32300000000000001"/>
    <n v="8.0199999999999994E-2"/>
  </r>
  <r>
    <x v="28"/>
    <s v="C-IV"/>
    <x v="4"/>
    <x v="5"/>
    <n v="2017"/>
    <s v="2016/17"/>
    <n v="22224"/>
    <n v="49320"/>
    <n v="187277"/>
    <n v="0.9965397923875432"/>
    <n v="0.97222222222222221"/>
    <n v="5"/>
    <n v="0.2"/>
    <n v="2.3699999999999999E-2"/>
  </r>
  <r>
    <x v="29"/>
    <s v="C-IV"/>
    <x v="4"/>
    <x v="5"/>
    <n v="2017"/>
    <s v="2016/17"/>
    <n v="3274"/>
    <n v="6535"/>
    <n v="32647"/>
    <n v="0.94174757281553401"/>
    <n v="0.93939393939393945"/>
    <n v="62"/>
    <n v="0.32300000000000001"/>
    <n v="8.0199999999999994E-2"/>
  </r>
  <r>
    <x v="30"/>
    <s v="C-IV"/>
    <x v="4"/>
    <x v="5"/>
    <n v="2017"/>
    <s v="2016/17"/>
    <n v="4157"/>
    <n v="7198"/>
    <n v="25055"/>
    <n v="0.892018779342723"/>
    <n v="0.82692307692307687"/>
    <n v="62"/>
    <n v="0.32300000000000001"/>
    <n v="8.0199999999999994E-2"/>
  </r>
  <r>
    <x v="31"/>
    <s v="CalWIN"/>
    <x v="4"/>
    <x v="5"/>
    <n v="2017"/>
    <s v="2016/17"/>
    <n v="116316"/>
    <n v="235714"/>
    <n v="897865"/>
    <n v="0.99555367351259794"/>
    <n v="0.99041095890410957"/>
    <n v="36"/>
    <n v="0.36099999999999999"/>
    <n v="6.8000000000000005E-2"/>
  </r>
  <r>
    <x v="32"/>
    <s v="CalWIN"/>
    <x v="4"/>
    <x v="5"/>
    <n v="2017"/>
    <s v="2016/17"/>
    <n v="8719"/>
    <n v="16171"/>
    <n v="62968"/>
    <n v="1"/>
    <n v="0.9128205128205128"/>
    <n v="62"/>
    <n v="0.32300000000000001"/>
    <n v="8.0199999999999994E-2"/>
  </r>
  <r>
    <x v="33"/>
    <s v="C-IV"/>
    <x v="4"/>
    <x v="5"/>
    <n v="2017"/>
    <s v="2016/17"/>
    <n v="1168"/>
    <n v="2184"/>
    <n v="6445"/>
    <n v="0.95918367346938771"/>
    <n v="0.87096774193548387"/>
    <n v="62"/>
    <n v="0.32300000000000001"/>
    <n v="8.0199999999999994E-2"/>
  </r>
  <r>
    <x v="34"/>
    <s v="C-IV"/>
    <x v="4"/>
    <x v="5"/>
    <n v="2017"/>
    <s v="2016/17"/>
    <n v="122242"/>
    <n v="269902"/>
    <n v="839840"/>
    <n v="0.99690755208333337"/>
    <n v="0.94512750455373407"/>
    <n v="31"/>
    <n v="0.32300000000000001"/>
    <n v="5.5399999999999998E-2"/>
  </r>
  <r>
    <x v="35"/>
    <s v="CalWIN"/>
    <x v="4"/>
    <x v="5"/>
    <n v="2017"/>
    <s v="2016/17"/>
    <n v="98777"/>
    <n v="206532"/>
    <n v="557931"/>
    <n v="0.99350649350649356"/>
    <n v="0.99231163505894415"/>
    <n v="32"/>
    <n v="0.46899999999999997"/>
    <n v="5.2499999999999998E-2"/>
  </r>
  <r>
    <x v="36"/>
    <s v="C-IV"/>
    <x v="4"/>
    <x v="5"/>
    <n v="2017"/>
    <s v="2016/17"/>
    <n v="2289"/>
    <n v="5113"/>
    <n v="18959"/>
    <n v="0.98863636363636365"/>
    <n v="0.95"/>
    <n v="62"/>
    <n v="0.32300000000000001"/>
    <n v="8.0199999999999994E-2"/>
  </r>
  <r>
    <x v="37"/>
    <s v="C-IV"/>
    <x v="4"/>
    <x v="5"/>
    <n v="2017"/>
    <s v="2016/17"/>
    <n v="166644"/>
    <n v="363035"/>
    <n v="887197"/>
    <n v="0.99560896695169865"/>
    <n v="0.95157752657330863"/>
    <n v="40"/>
    <n v="0.27500000000000002"/>
    <n v="3.3300000000000003E-2"/>
  </r>
  <r>
    <x v="38"/>
    <s v="CalWIN"/>
    <x v="4"/>
    <x v="5"/>
    <n v="2017"/>
    <s v="2016/17"/>
    <n v="133562"/>
    <n v="268428"/>
    <n v="896503"/>
    <n v="0.98067954696868753"/>
    <n v="0.97086031452358923"/>
    <n v="51"/>
    <n v="0.43099999999999999"/>
    <n v="2.18E-2"/>
  </r>
  <r>
    <x v="39"/>
    <s v="CalWIN"/>
    <x v="4"/>
    <x v="5"/>
    <n v="2017"/>
    <s v="2016/17"/>
    <n v="34069"/>
    <n v="50907"/>
    <n v="222739"/>
    <n v="0.990112063282795"/>
    <n v="0.93315858453473133"/>
    <n v="9"/>
    <n v="0.33300000000000002"/>
    <n v="7.5700000000000003E-2"/>
  </r>
  <r>
    <x v="40"/>
    <s v="C-IV"/>
    <x v="4"/>
    <x v="5"/>
    <n v="2017"/>
    <s v="2016/17"/>
    <n v="48782"/>
    <n v="108347"/>
    <n v="298633"/>
    <n v="0.98408751864743904"/>
    <n v="0.92636579572446553"/>
    <n v="11"/>
    <n v="9.0999999999999998E-2"/>
    <n v="4.1300000000000003E-2"/>
  </r>
  <r>
    <x v="41"/>
    <s v="CalWIN"/>
    <x v="4"/>
    <x v="5"/>
    <n v="2017"/>
    <s v="2016/17"/>
    <n v="9671"/>
    <n v="17216"/>
    <n v="60972"/>
    <n v="0.97674418604651159"/>
    <n v="0.97265625"/>
    <n v="62"/>
    <n v="0.32300000000000001"/>
    <n v="8.0199999999999994E-2"/>
  </r>
  <r>
    <x v="42"/>
    <s v="CalWIN"/>
    <x v="4"/>
    <x v="5"/>
    <n v="2017"/>
    <s v="2016/17"/>
    <n v="13714"/>
    <n v="26382"/>
    <n v="152055"/>
    <n v="0.97523809523809524"/>
    <n v="0.87687687687687688"/>
    <n v="62"/>
    <n v="0.32300000000000001"/>
    <n v="8.0199999999999994E-2"/>
  </r>
  <r>
    <x v="43"/>
    <s v="CalWIN"/>
    <x v="4"/>
    <x v="5"/>
    <n v="2017"/>
    <s v="2016/17"/>
    <n v="18905"/>
    <n v="38800"/>
    <n v="148091"/>
    <n v="0.97524752475247523"/>
    <n v="0.94533762057877813"/>
    <n v="62"/>
    <n v="0.32300000000000001"/>
    <n v="8.0199999999999994E-2"/>
  </r>
  <r>
    <x v="44"/>
    <s v="CalWIN"/>
    <x v="4"/>
    <x v="5"/>
    <n v="2017"/>
    <s v="2016/17"/>
    <n v="47569"/>
    <n v="92733"/>
    <n v="433411"/>
    <n v="0.99266951740989617"/>
    <n v="0.98381294964028776"/>
    <n v="14"/>
    <n v="0.35699999999999998"/>
    <n v="3.9399999999999998E-2"/>
  </r>
  <r>
    <x v="45"/>
    <s v="CalWIN"/>
    <x v="4"/>
    <x v="5"/>
    <n v="2017"/>
    <s v="2016/17"/>
    <n v="14839"/>
    <n v="26721"/>
    <n v="78922"/>
    <n v="0.97709923664122134"/>
    <n v="0.98268398268398272"/>
    <n v="62"/>
    <n v="0.32300000000000001"/>
    <n v="8.0199999999999994E-2"/>
  </r>
  <r>
    <x v="46"/>
    <s v="C-IV"/>
    <x v="4"/>
    <x v="5"/>
    <n v="2017"/>
    <s v="2016/17"/>
    <n v="12419"/>
    <n v="23195"/>
    <n v="63674"/>
    <n v="0.94415357766143104"/>
    <n v="0.98039215686274506"/>
    <n v="62"/>
    <n v="0.32300000000000001"/>
    <n v="8.0199999999999994E-2"/>
  </r>
  <r>
    <x v="47"/>
    <s v="C-IV"/>
    <x v="4"/>
    <x v="5"/>
    <n v="2017"/>
    <s v="2016/17"/>
    <n v="162"/>
    <n v="266"/>
    <n v="827"/>
    <n v="1"/>
    <n v="1"/>
    <n v="62"/>
    <n v="0.32300000000000001"/>
    <n v="8.0199999999999994E-2"/>
  </r>
  <r>
    <x v="48"/>
    <s v="C-IV"/>
    <x v="4"/>
    <x v="5"/>
    <n v="2017"/>
    <s v="2016/17"/>
    <n v="3116"/>
    <n v="6490"/>
    <n v="19070"/>
    <n v="0.99270072992700731"/>
    <n v="0.88775510204081631"/>
    <n v="62"/>
    <n v="0.32300000000000001"/>
    <n v="8.0199999999999994E-2"/>
  </r>
  <r>
    <x v="49"/>
    <s v="CalWIN"/>
    <x v="4"/>
    <x v="5"/>
    <n v="2017"/>
    <s v="2016/17"/>
    <n v="21136"/>
    <n v="39676"/>
    <n v="122467"/>
    <n v="0.96511627906976749"/>
    <n v="0.95890410958904104"/>
    <n v="8"/>
    <n v="0.5"/>
    <n v="5.7000000000000002E-3"/>
  </r>
  <r>
    <x v="50"/>
    <s v="CalWIN"/>
    <x v="4"/>
    <x v="5"/>
    <n v="2017"/>
    <s v="2016/17"/>
    <n v="17348"/>
    <n v="30594"/>
    <n v="129065"/>
    <n v="0.9795454545454545"/>
    <n v="0.88508557457212711"/>
    <n v="62"/>
    <n v="0.32300000000000001"/>
    <n v="8.0199999999999994E-2"/>
  </r>
  <r>
    <x v="51"/>
    <s v="C-IV"/>
    <x v="4"/>
    <x v="5"/>
    <n v="2017"/>
    <s v="2016/17"/>
    <n v="39732"/>
    <n v="83137"/>
    <n v="249878"/>
    <n v="0.98712446351931327"/>
    <n v="0.94251901944209637"/>
    <n v="9"/>
    <n v="0.55600000000000005"/>
    <n v="4.87E-2"/>
  </r>
  <r>
    <x v="52"/>
    <s v="C-IV"/>
    <x v="4"/>
    <x v="5"/>
    <n v="2017"/>
    <s v="2016/17"/>
    <n v="5609"/>
    <n v="12819"/>
    <n v="43023"/>
    <n v="0.98469387755102045"/>
    <n v="0.96575342465753422"/>
    <n v="62"/>
    <n v="0.32300000000000001"/>
    <n v="8.0199999999999994E-2"/>
  </r>
  <r>
    <x v="53"/>
    <s v="C-IV"/>
    <x v="4"/>
    <x v="5"/>
    <n v="2017"/>
    <s v="2016/17"/>
    <n v="4341"/>
    <n v="9396"/>
    <n v="27326"/>
    <n v="0.94623655913978499"/>
    <n v="0.93706293706293708"/>
    <n v="62"/>
    <n v="0.32300000000000001"/>
    <n v="8.0199999999999994E-2"/>
  </r>
  <r>
    <x v="54"/>
    <s v="C-IV"/>
    <x v="4"/>
    <x v="5"/>
    <n v="2017"/>
    <s v="2016/17"/>
    <n v="968"/>
    <n v="1716"/>
    <n v="4935"/>
    <n v="0.98113207547169812"/>
    <n v="0.75"/>
    <n v="62"/>
    <n v="0.32300000000000001"/>
    <n v="8.0199999999999994E-2"/>
  </r>
  <r>
    <x v="55"/>
    <s v="CalWIN"/>
    <x v="4"/>
    <x v="5"/>
    <n v="2017"/>
    <s v="2016/17"/>
    <n v="51369"/>
    <n v="119304"/>
    <n v="257385"/>
    <n v="0.99053129931614936"/>
    <n v="0.92339261285909713"/>
    <n v="13"/>
    <n v="0.38500000000000001"/>
    <n v="4.5699999999999998E-2"/>
  </r>
  <r>
    <x v="56"/>
    <s v="C-IV"/>
    <x v="4"/>
    <x v="5"/>
    <n v="2017"/>
    <s v="2016/17"/>
    <n v="2921"/>
    <n v="5122"/>
    <n v="14217"/>
    <n v="0.99342105263157898"/>
    <n v="0.91346153846153844"/>
    <n v="62"/>
    <n v="0.32300000000000001"/>
    <n v="8.0199999999999994E-2"/>
  </r>
  <r>
    <x v="57"/>
    <s v="CalWIN"/>
    <x v="4"/>
    <x v="5"/>
    <n v="2017"/>
    <s v="2016/17"/>
    <n v="35666"/>
    <n v="70912"/>
    <n v="235529"/>
    <n v="0.99330855018587361"/>
    <n v="0.95959595959595956"/>
    <n v="12"/>
    <n v="0.16700000000000001"/>
    <n v="6.5799999999999997E-2"/>
  </r>
  <r>
    <x v="58"/>
    <s v="CalWIN"/>
    <x v="4"/>
    <x v="5"/>
    <n v="2017"/>
    <s v="2016/17"/>
    <n v="10091"/>
    <n v="19311"/>
    <n v="59378"/>
    <n v="0.90238095238095239"/>
    <n v="0.97244094488188981"/>
    <n v="62"/>
    <n v="0.32300000000000001"/>
    <n v="8.0199999999999994E-2"/>
  </r>
  <r>
    <x v="59"/>
    <s v="C-IV"/>
    <x v="4"/>
    <x v="5"/>
    <n v="2017"/>
    <s v="2016/17"/>
    <n v="5951"/>
    <n v="12941"/>
    <n v="32720"/>
    <n v="0.9965397923875432"/>
    <n v="0.95391705069124422"/>
    <n v="62"/>
    <n v="0.32300000000000001"/>
    <n v="8.0199999999999994E-2"/>
  </r>
  <r>
    <x v="0"/>
    <s v="n/a"/>
    <x v="5"/>
    <x v="5"/>
    <n v="2017"/>
    <s v="2016/17"/>
    <m/>
    <m/>
    <m/>
    <m/>
    <m/>
    <m/>
    <n v="0.254"/>
    <n v="5.3999999999999999E-2"/>
  </r>
  <r>
    <x v="1"/>
    <s v="n/a"/>
    <x v="5"/>
    <x v="5"/>
    <n v="2017"/>
    <s v="2016/17"/>
    <n v="1983127"/>
    <n v="4093488"/>
    <n v="13374019"/>
    <n v="0.98706954158684901"/>
    <n v="0.94277797407620922"/>
    <n v="696"/>
    <n v="0.39500000000000002"/>
    <n v="6.4600000000000005E-2"/>
  </r>
  <r>
    <x v="2"/>
    <s v="CalWIN"/>
    <x v="5"/>
    <x v="5"/>
    <n v="2017"/>
    <s v="2016/17"/>
    <n v="57141"/>
    <n v="108000"/>
    <n v="433661"/>
    <s v="n/a"/>
    <s v="n/a"/>
    <n v="18"/>
    <n v="0.44400000000000001"/>
    <n v="3.3500000000000002E-2"/>
  </r>
  <r>
    <x v="3"/>
    <s v="C-IV"/>
    <x v="5"/>
    <x v="5"/>
    <n v="2017"/>
    <s v="2016/17"/>
    <n v="79"/>
    <n v="139"/>
    <n v="324"/>
    <n v="1"/>
    <n v="1"/>
    <n v="66"/>
    <n v="0.318"/>
    <n v="6.4600000000000005E-2"/>
  </r>
  <r>
    <x v="4"/>
    <s v="C-IV"/>
    <x v="5"/>
    <x v="5"/>
    <n v="2017"/>
    <s v="2016/17"/>
    <n v="1653"/>
    <n v="3006"/>
    <n v="8205"/>
    <n v="0.93506493506493504"/>
    <n v="0.9642857142857143"/>
    <n v="66"/>
    <n v="0.318"/>
    <n v="6.4600000000000005E-2"/>
  </r>
  <r>
    <x v="5"/>
    <s v="C-IV"/>
    <x v="5"/>
    <x v="5"/>
    <n v="2017"/>
    <s v="2016/17"/>
    <n v="16843"/>
    <n v="31147"/>
    <n v="82928"/>
    <n v="0.94086021505376349"/>
    <n v="0.96851851851851856"/>
    <n v="66"/>
    <n v="0.318"/>
    <n v="6.4600000000000005E-2"/>
  </r>
  <r>
    <x v="6"/>
    <s v="C-IV"/>
    <x v="5"/>
    <x v="5"/>
    <n v="2017"/>
    <s v="2016/17"/>
    <n v="2807"/>
    <n v="5046"/>
    <n v="12128"/>
    <n v="1"/>
    <n v="0.93269230769230771"/>
    <n v="66"/>
    <n v="0.318"/>
    <n v="6.4600000000000005E-2"/>
  </r>
  <r>
    <x v="7"/>
    <s v="C-IV"/>
    <x v="5"/>
    <x v="5"/>
    <n v="2017"/>
    <s v="2016/17"/>
    <n v="701"/>
    <n v="1586"/>
    <n v="9084"/>
    <n v="0.95833333333333337"/>
    <n v="0.93333333333333335"/>
    <n v="66"/>
    <n v="0.318"/>
    <n v="6.4600000000000005E-2"/>
  </r>
  <r>
    <x v="8"/>
    <s v="CalWIN"/>
    <x v="5"/>
    <x v="5"/>
    <n v="2017"/>
    <s v="2016/17"/>
    <n v="31398"/>
    <n v="62682"/>
    <n v="272161"/>
    <n v="0.98048327137546465"/>
    <n v="0.99198396793587174"/>
    <n v="12"/>
    <n v="0.33300000000000002"/>
    <n v="5.8400000000000001E-2"/>
  </r>
  <r>
    <x v="9"/>
    <s v="C-IV"/>
    <x v="5"/>
    <x v="5"/>
    <n v="2017"/>
    <s v="2016/17"/>
    <n v="2586"/>
    <n v="5313"/>
    <n v="11959"/>
    <n v="1"/>
    <n v="0.95588235294117652"/>
    <n v="66"/>
    <n v="0.318"/>
    <n v="6.4600000000000005E-2"/>
  </r>
  <r>
    <x v="10"/>
    <s v="C-IV"/>
    <x v="5"/>
    <x v="5"/>
    <n v="2017"/>
    <s v="2016/17"/>
    <n v="6914"/>
    <n v="12254"/>
    <n v="39088"/>
    <n v="0.9948320413436692"/>
    <n v="0.98913043478260865"/>
    <n v="66"/>
    <n v="0.318"/>
    <n v="6.4600000000000005E-2"/>
  </r>
  <r>
    <x v="11"/>
    <s v="CalWIN"/>
    <x v="5"/>
    <x v="5"/>
    <n v="2017"/>
    <s v="2016/17"/>
    <n v="88492"/>
    <n v="205269"/>
    <n v="493344"/>
    <n v="0.95543731293648149"/>
    <n v="0.967741935483871"/>
    <n v="33"/>
    <n v="0.42399999999999999"/>
    <n v="3.5799999999999998E-2"/>
  </r>
  <r>
    <x v="12"/>
    <s v="C-IV"/>
    <x v="5"/>
    <x v="5"/>
    <n v="2017"/>
    <s v="2016/17"/>
    <n v="1502"/>
    <n v="3424"/>
    <n v="12395"/>
    <n v="0.97872340425531912"/>
    <n v="0.95890410958904104"/>
    <n v="66"/>
    <n v="0.318"/>
    <n v="6.4600000000000005E-2"/>
  </r>
  <r>
    <x v="13"/>
    <s v="C-IV"/>
    <x v="5"/>
    <x v="5"/>
    <n v="2017"/>
    <s v="2016/17"/>
    <n v="12156"/>
    <n v="20524"/>
    <n v="55564"/>
    <n v="0.99642857142857144"/>
    <n v="0.96889952153110048"/>
    <n v="66"/>
    <n v="0.318"/>
    <n v="6.4600000000000005E-2"/>
  </r>
  <r>
    <x v="14"/>
    <s v="C-IV"/>
    <x v="5"/>
    <x v="5"/>
    <n v="2017"/>
    <s v="2016/17"/>
    <n v="17175"/>
    <n v="41625"/>
    <n v="94911"/>
    <n v="0.97573435504469985"/>
    <n v="0.95319148936170217"/>
    <n v="66"/>
    <n v="0.318"/>
    <n v="6.4600000000000005E-2"/>
  </r>
  <r>
    <x v="15"/>
    <s v="C-IV"/>
    <x v="5"/>
    <x v="5"/>
    <n v="2017"/>
    <s v="2016/17"/>
    <n v="1018"/>
    <n v="1942"/>
    <n v="5515"/>
    <n v="1"/>
    <n v="0.78787878787878785"/>
    <n v="66"/>
    <n v="0.318"/>
    <n v="6.4600000000000005E-2"/>
  </r>
  <r>
    <x v="16"/>
    <s v="C-IV"/>
    <x v="5"/>
    <x v="5"/>
    <n v="2017"/>
    <s v="2016/17"/>
    <n v="69012"/>
    <n v="160089"/>
    <n v="415266"/>
    <n v="0.99053452115812912"/>
    <n v="0.93905093600348277"/>
    <n v="17"/>
    <n v="0.23499999999999999"/>
    <n v="1.7399999999999999E-2"/>
  </r>
  <r>
    <x v="17"/>
    <s v="C-IV"/>
    <x v="5"/>
    <x v="5"/>
    <n v="2017"/>
    <s v="2016/17"/>
    <n v="10610"/>
    <n v="23969"/>
    <n v="57594"/>
    <n v="0.99473684210526314"/>
    <n v="0.95419847328244278"/>
    <n v="66"/>
    <n v="0.318"/>
    <n v="6.4600000000000005E-2"/>
  </r>
  <r>
    <x v="18"/>
    <s v="C-IV"/>
    <x v="5"/>
    <x v="5"/>
    <n v="2017"/>
    <s v="2016/17"/>
    <n v="6388"/>
    <n v="11854"/>
    <n v="32703"/>
    <n v="0.92883895131086147"/>
    <n v="0.89204545454545459"/>
    <n v="66"/>
    <n v="0.318"/>
    <n v="6.4600000000000005E-2"/>
  </r>
  <r>
    <x v="19"/>
    <s v="C-IV"/>
    <x v="5"/>
    <x v="5"/>
    <n v="2017"/>
    <s v="2016/17"/>
    <n v="1598"/>
    <n v="3162"/>
    <n v="8061"/>
    <n v="0.85714285714285721"/>
    <n v="0.78873239436619713"/>
    <n v="66"/>
    <n v="0.318"/>
    <n v="6.4600000000000005E-2"/>
  </r>
  <r>
    <x v="20"/>
    <s v="LRS"/>
    <x v="5"/>
    <x v="5"/>
    <n v="2017"/>
    <s v="2016/17"/>
    <n v="531794"/>
    <n v="1068841"/>
    <n v="3975793"/>
    <n v="0.99107911686701344"/>
    <n v="0.91699902985879056"/>
    <n v="259"/>
    <n v="0.46300000000000002"/>
    <n v="0.115"/>
  </r>
  <r>
    <x v="21"/>
    <s v="C-IV"/>
    <x v="5"/>
    <x v="5"/>
    <n v="2017"/>
    <s v="2016/17"/>
    <n v="11544"/>
    <n v="27982"/>
    <n v="70476"/>
    <n v="0.99485861182519275"/>
    <n v="0.97925311203319498"/>
    <n v="66"/>
    <n v="0.318"/>
    <n v="6.4600000000000005E-2"/>
  </r>
  <r>
    <x v="22"/>
    <s v="C-IV"/>
    <x v="5"/>
    <x v="5"/>
    <n v="2017"/>
    <s v="2016/17"/>
    <n v="5942"/>
    <n v="9819"/>
    <n v="47647"/>
    <n v="0.97445255474452552"/>
    <n v="0.96648044692737434"/>
    <n v="66"/>
    <n v="0.318"/>
    <n v="6.4600000000000005E-2"/>
  </r>
  <r>
    <x v="23"/>
    <s v="C-IV"/>
    <x v="5"/>
    <x v="5"/>
    <n v="2017"/>
    <s v="2016/17"/>
    <n v="1026"/>
    <n v="1835"/>
    <n v="4796"/>
    <n v="0.8"/>
    <n v="0.75862068965517238"/>
    <n v="66"/>
    <n v="0.318"/>
    <n v="6.4600000000000005E-2"/>
  </r>
  <r>
    <x v="24"/>
    <s v="C-IV"/>
    <x v="5"/>
    <x v="5"/>
    <n v="2017"/>
    <s v="2016/17"/>
    <n v="6329"/>
    <n v="11777"/>
    <n v="41512"/>
    <n v="0.94505494505494503"/>
    <n v="0.93725490196078431"/>
    <n v="66"/>
    <n v="0.318"/>
    <n v="6.4600000000000005E-2"/>
  </r>
  <r>
    <x v="25"/>
    <s v="C-IV"/>
    <x v="5"/>
    <x v="5"/>
    <n v="2017"/>
    <s v="2016/17"/>
    <n v="23660"/>
    <n v="54748"/>
    <n v="140318"/>
    <n v="0.99209039548022604"/>
    <n v="0.9839486356340289"/>
    <n v="5"/>
    <n v="0"/>
    <n v="3.2199999999999999E-2"/>
  </r>
  <r>
    <x v="26"/>
    <s v="C-IV"/>
    <x v="5"/>
    <x v="5"/>
    <n v="2017"/>
    <s v="2016/17"/>
    <n v="537"/>
    <n v="1137"/>
    <n v="3176"/>
    <n v="1"/>
    <n v="1"/>
    <n v="66"/>
    <n v="0.318"/>
    <n v="6.4600000000000005E-2"/>
  </r>
  <r>
    <x v="27"/>
    <s v="C-IV"/>
    <x v="5"/>
    <x v="5"/>
    <n v="2017"/>
    <s v="2016/17"/>
    <n v="399"/>
    <n v="679"/>
    <n v="3734"/>
    <n v="0.97872340425531912"/>
    <n v="0.967741935483871"/>
    <n v="66"/>
    <n v="0.318"/>
    <n v="6.4600000000000005E-2"/>
  </r>
  <r>
    <x v="28"/>
    <s v="C-IV"/>
    <x v="5"/>
    <x v="5"/>
    <n v="2017"/>
    <s v="2016/17"/>
    <n v="21073"/>
    <n v="46439"/>
    <n v="186385"/>
    <n v="0.99651162790697678"/>
    <n v="0.95372233400402417"/>
    <n v="6"/>
    <n v="0.33300000000000002"/>
    <n v="0.03"/>
  </r>
  <r>
    <x v="29"/>
    <s v="C-IV"/>
    <x v="5"/>
    <x v="5"/>
    <n v="2017"/>
    <s v="2016/17"/>
    <n v="3222"/>
    <n v="6398"/>
    <n v="32479"/>
    <n v="0.9765625"/>
    <n v="0.95604395604395609"/>
    <n v="66"/>
    <n v="0.318"/>
    <n v="6.4600000000000005E-2"/>
  </r>
  <r>
    <x v="30"/>
    <s v="C-IV"/>
    <x v="5"/>
    <x v="5"/>
    <n v="2017"/>
    <s v="2016/17"/>
    <n v="4148"/>
    <n v="7119"/>
    <n v="25057"/>
    <n v="0.86224489795918369"/>
    <n v="0.85401459854014594"/>
    <n v="66"/>
    <n v="0.318"/>
    <n v="6.4600000000000005E-2"/>
  </r>
  <r>
    <x v="31"/>
    <s v="CalWIN"/>
    <x v="5"/>
    <x v="5"/>
    <n v="2017"/>
    <s v="2016/17"/>
    <n v="116037"/>
    <n v="234962"/>
    <n v="895828"/>
    <n v="0.99780482937537418"/>
    <n v="0.99809451219512191"/>
    <n v="38"/>
    <n v="0.36799999999999999"/>
    <n v="6.2899999999999998E-2"/>
  </r>
  <r>
    <x v="32"/>
    <s v="CalWIN"/>
    <x v="5"/>
    <x v="5"/>
    <n v="2017"/>
    <s v="2016/17"/>
    <n v="8726"/>
    <n v="16164"/>
    <n v="62504"/>
    <n v="1"/>
    <n v="0.90954773869346739"/>
    <n v="66"/>
    <n v="0.318"/>
    <n v="6.4600000000000005E-2"/>
  </r>
  <r>
    <x v="33"/>
    <s v="C-IV"/>
    <x v="5"/>
    <x v="5"/>
    <n v="2017"/>
    <s v="2016/17"/>
    <n v="1135"/>
    <n v="2071"/>
    <n v="6475"/>
    <n v="0.9285714285714286"/>
    <n v="0.88461538461538458"/>
    <n v="66"/>
    <n v="0.318"/>
    <n v="6.4600000000000005E-2"/>
  </r>
  <r>
    <x v="34"/>
    <s v="C-IV"/>
    <x v="5"/>
    <x v="5"/>
    <n v="2017"/>
    <s v="2016/17"/>
    <n v="122275"/>
    <n v="269873"/>
    <n v="836681"/>
    <n v="0.99610960757780787"/>
    <n v="0.93061128156714656"/>
    <n v="32"/>
    <n v="0.34399999999999997"/>
    <n v="4.9500000000000002E-2"/>
  </r>
  <r>
    <x v="35"/>
    <s v="CalWIN"/>
    <x v="5"/>
    <x v="5"/>
    <n v="2017"/>
    <s v="2016/17"/>
    <n v="98582"/>
    <n v="206394"/>
    <n v="554468"/>
    <n v="0.99323671497584543"/>
    <n v="0.99349349349349347"/>
    <n v="34"/>
    <n v="0.47099999999999997"/>
    <n v="4.65E-2"/>
  </r>
  <r>
    <x v="36"/>
    <s v="C-IV"/>
    <x v="5"/>
    <x v="5"/>
    <n v="2017"/>
    <s v="2016/17"/>
    <n v="2244"/>
    <n v="5021"/>
    <n v="18830"/>
    <n v="0.97435897435897434"/>
    <n v="0.98148148148148151"/>
    <n v="66"/>
    <n v="0.318"/>
    <n v="6.4600000000000005E-2"/>
  </r>
  <r>
    <x v="37"/>
    <s v="C-IV"/>
    <x v="5"/>
    <x v="5"/>
    <n v="2017"/>
    <s v="2016/17"/>
    <n v="166694"/>
    <n v="363138"/>
    <n v="884331"/>
    <n v="0.99291439191543729"/>
    <n v="0.95762282627047102"/>
    <n v="42"/>
    <n v="0.28599999999999998"/>
    <n v="3.6400000000000002E-2"/>
  </r>
  <r>
    <x v="38"/>
    <s v="CalWIN"/>
    <x v="5"/>
    <x v="5"/>
    <n v="2017"/>
    <s v="2016/17"/>
    <n v="133304"/>
    <n v="267684"/>
    <n v="894693"/>
    <n v="0.98021760633036603"/>
    <n v="0.97419052088221492"/>
    <n v="53"/>
    <n v="0.41499999999999998"/>
    <n v="2.7199999999999998E-2"/>
  </r>
  <r>
    <x v="39"/>
    <s v="CalWIN"/>
    <x v="5"/>
    <x v="5"/>
    <n v="2017"/>
    <s v="2016/17"/>
    <n v="34088"/>
    <n v="50807"/>
    <n v="221870"/>
    <n v="0.98164513936097897"/>
    <n v="0.91547464239271781"/>
    <n v="10"/>
    <n v="0.3"/>
    <n v="7.4700000000000003E-2"/>
  </r>
  <r>
    <x v="40"/>
    <s v="C-IV"/>
    <x v="5"/>
    <x v="5"/>
    <n v="2017"/>
    <s v="2016/17"/>
    <n v="48610"/>
    <n v="107840"/>
    <n v="298445"/>
    <n v="0.98104738154613469"/>
    <n v="0.93707354056103109"/>
    <n v="12"/>
    <n v="8.3000000000000004E-2"/>
    <n v="3.8100000000000002E-2"/>
  </r>
  <r>
    <x v="41"/>
    <s v="CalWIN"/>
    <x v="5"/>
    <x v="5"/>
    <n v="2017"/>
    <s v="2016/17"/>
    <n v="9608"/>
    <n v="17037"/>
    <n v="60671"/>
    <n v="0.97542997542997545"/>
    <n v="0.99604743083003955"/>
    <n v="66"/>
    <n v="0.318"/>
    <n v="6.4600000000000005E-2"/>
  </r>
  <r>
    <x v="42"/>
    <s v="CalWIN"/>
    <x v="5"/>
    <x v="5"/>
    <n v="2017"/>
    <s v="2016/17"/>
    <n v="13636"/>
    <n v="26186"/>
    <n v="151510"/>
    <n v="0.98333333333333328"/>
    <n v="0.87687687687687688"/>
    <n v="66"/>
    <n v="0.318"/>
    <n v="6.4600000000000005E-2"/>
  </r>
  <r>
    <x v="43"/>
    <s v="CalWIN"/>
    <x v="5"/>
    <x v="5"/>
    <n v="2017"/>
    <s v="2016/17"/>
    <n v="18503"/>
    <n v="37821"/>
    <n v="147481"/>
    <n v="0.98471337579617835"/>
    <n v="0.93771626297577859"/>
    <n v="66"/>
    <n v="0.318"/>
    <n v="6.4600000000000005E-2"/>
  </r>
  <r>
    <x v="44"/>
    <s v="CalWIN"/>
    <x v="5"/>
    <x v="5"/>
    <n v="2017"/>
    <s v="2016/17"/>
    <n v="47284"/>
    <n v="92106"/>
    <n v="430757"/>
    <n v="0.9916666666666667"/>
    <n v="0.98357664233576647"/>
    <n v="15"/>
    <n v="0.4"/>
    <n v="4.1700000000000001E-2"/>
  </r>
  <r>
    <x v="45"/>
    <s v="CalWIN"/>
    <x v="5"/>
    <x v="5"/>
    <n v="2017"/>
    <s v="2016/17"/>
    <n v="14653"/>
    <n v="26228"/>
    <n v="78488"/>
    <n v="0.9761336515513126"/>
    <n v="0.98378378378378384"/>
    <n v="66"/>
    <n v="0.318"/>
    <n v="6.4600000000000005E-2"/>
  </r>
  <r>
    <x v="46"/>
    <s v="C-IV"/>
    <x v="5"/>
    <x v="5"/>
    <n v="2017"/>
    <s v="2016/17"/>
    <n v="12457"/>
    <n v="23286"/>
    <n v="63347"/>
    <n v="0.95292207792207795"/>
    <n v="0.97350993377483441"/>
    <n v="66"/>
    <n v="0.318"/>
    <n v="6.4600000000000005E-2"/>
  </r>
  <r>
    <x v="47"/>
    <s v="C-IV"/>
    <x v="5"/>
    <x v="5"/>
    <n v="2017"/>
    <s v="2016/17"/>
    <n v="167"/>
    <n v="275"/>
    <n v="834"/>
    <n v="1"/>
    <n v="1"/>
    <n v="66"/>
    <n v="0.318"/>
    <n v="6.4600000000000005E-2"/>
  </r>
  <r>
    <x v="48"/>
    <s v="C-IV"/>
    <x v="5"/>
    <x v="5"/>
    <n v="2017"/>
    <s v="2016/17"/>
    <n v="3096"/>
    <n v="6406"/>
    <n v="18956"/>
    <n v="0.99173553719008267"/>
    <n v="0.86419753086419748"/>
    <n v="66"/>
    <n v="0.318"/>
    <n v="6.4600000000000005E-2"/>
  </r>
  <r>
    <x v="49"/>
    <s v="CalWIN"/>
    <x v="5"/>
    <x v="5"/>
    <n v="2017"/>
    <s v="2016/17"/>
    <n v="21025"/>
    <n v="39458"/>
    <n v="121535"/>
    <n v="0.98358585858585856"/>
    <n v="0.97641509433962259"/>
    <n v="8"/>
    <n v="0.5"/>
    <n v="5.0000000000000001E-3"/>
  </r>
  <r>
    <x v="50"/>
    <s v="CalWIN"/>
    <x v="5"/>
    <x v="5"/>
    <n v="2017"/>
    <s v="2016/17"/>
    <n v="17326"/>
    <n v="30450"/>
    <n v="128323"/>
    <n v="0.99141630901287559"/>
    <n v="0.90769230769230769"/>
    <n v="66"/>
    <n v="0.318"/>
    <n v="6.4600000000000005E-2"/>
  </r>
  <r>
    <x v="51"/>
    <s v="C-IV"/>
    <x v="5"/>
    <x v="5"/>
    <n v="2017"/>
    <s v="2016/17"/>
    <n v="39844"/>
    <n v="83142"/>
    <n v="249728"/>
    <n v="0.97940267765190525"/>
    <n v="0.95482388973966315"/>
    <n v="9"/>
    <n v="0.55600000000000005"/>
    <n v="4.3200000000000002E-2"/>
  </r>
  <r>
    <x v="52"/>
    <s v="C-IV"/>
    <x v="5"/>
    <x v="5"/>
    <n v="2017"/>
    <s v="2016/17"/>
    <n v="5558"/>
    <n v="12737"/>
    <n v="42815"/>
    <n v="0.98165137614678899"/>
    <n v="0.90184049079754602"/>
    <n v="66"/>
    <n v="0.318"/>
    <n v="6.4600000000000005E-2"/>
  </r>
  <r>
    <x v="53"/>
    <s v="C-IV"/>
    <x v="5"/>
    <x v="5"/>
    <n v="2017"/>
    <s v="2016/17"/>
    <n v="4319"/>
    <n v="9386"/>
    <n v="27310"/>
    <n v="0.94475138121546964"/>
    <n v="0.94736842105263153"/>
    <n v="66"/>
    <n v="0.318"/>
    <n v="6.4600000000000005E-2"/>
  </r>
  <r>
    <x v="54"/>
    <s v="C-IV"/>
    <x v="5"/>
    <x v="5"/>
    <n v="2017"/>
    <s v="2016/17"/>
    <n v="974"/>
    <n v="1706"/>
    <n v="4830"/>
    <n v="0.92982456140350878"/>
    <n v="0.75609756097560976"/>
    <n v="66"/>
    <n v="0.318"/>
    <n v="6.4600000000000005E-2"/>
  </r>
  <r>
    <x v="55"/>
    <s v="CalWIN"/>
    <x v="5"/>
    <x v="5"/>
    <n v="2017"/>
    <s v="2016/17"/>
    <n v="50995"/>
    <n v="118132"/>
    <n v="256802"/>
    <n v="0.99111807732497392"/>
    <n v="0.93571428571428572"/>
    <n v="14"/>
    <n v="0.42899999999999999"/>
    <n v="4.2999999999999997E-2"/>
  </r>
  <r>
    <x v="56"/>
    <s v="C-IV"/>
    <x v="5"/>
    <x v="5"/>
    <n v="2017"/>
    <s v="2016/17"/>
    <n v="2863"/>
    <n v="5039"/>
    <n v="14076"/>
    <n v="0.98347107438016534"/>
    <n v="0.9135802469135802"/>
    <n v="66"/>
    <n v="0.318"/>
    <n v="6.4600000000000005E-2"/>
  </r>
  <r>
    <x v="57"/>
    <s v="CalWIN"/>
    <x v="5"/>
    <x v="5"/>
    <n v="2017"/>
    <s v="2016/17"/>
    <n v="35340"/>
    <n v="70075"/>
    <n v="234314"/>
    <n v="0.99146625290923196"/>
    <n v="0.96296296296296291"/>
    <n v="13"/>
    <n v="0.154"/>
    <n v="8.9499999999999996E-2"/>
  </r>
  <r>
    <x v="58"/>
    <s v="CalWIN"/>
    <x v="5"/>
    <x v="5"/>
    <n v="2017"/>
    <s v="2016/17"/>
    <n v="10054"/>
    <n v="19272"/>
    <n v="59130"/>
    <n v="0.95414847161572047"/>
    <n v="0.96916299559471364"/>
    <n v="66"/>
    <n v="0.318"/>
    <n v="6.4600000000000005E-2"/>
  </r>
  <r>
    <x v="59"/>
    <s v="C-IV"/>
    <x v="5"/>
    <x v="5"/>
    <n v="2017"/>
    <s v="2016/17"/>
    <n v="5983"/>
    <n v="12987"/>
    <n v="32723"/>
    <n v="1"/>
    <n v="0.97211155378486058"/>
    <n v="66"/>
    <n v="0.318"/>
    <n v="6.4600000000000005E-2"/>
  </r>
  <r>
    <x v="0"/>
    <s v="n/a"/>
    <x v="6"/>
    <x v="5"/>
    <n v="2017"/>
    <s v="2017/18"/>
    <m/>
    <m/>
    <m/>
    <m/>
    <m/>
    <m/>
    <n v="0.254"/>
    <n v="5.3999999999999999E-2"/>
  </r>
  <r>
    <x v="1"/>
    <s v="n/a"/>
    <x v="6"/>
    <x v="5"/>
    <n v="2017"/>
    <s v="2017/18"/>
    <n v="1970777"/>
    <n v="4065857"/>
    <n v="13332791"/>
    <n v="0.98644102942192935"/>
    <n v="0.93133280786698192"/>
    <n v="730"/>
    <n v="0.38500000000000001"/>
    <n v="6.2700000000000006E-2"/>
  </r>
  <r>
    <x v="2"/>
    <s v="CalWIN"/>
    <x v="6"/>
    <x v="5"/>
    <n v="2017"/>
    <s v="2017/18"/>
    <n v="56864"/>
    <n v="107183"/>
    <n v="433021"/>
    <s v="n/a"/>
    <s v="n/a"/>
    <n v="19"/>
    <n v="0.42099999999999999"/>
    <n v="3.3799999999999997E-2"/>
  </r>
  <r>
    <x v="3"/>
    <s v="C-IV"/>
    <x v="6"/>
    <x v="5"/>
    <n v="2017"/>
    <s v="2017/18"/>
    <n v="76"/>
    <n v="138"/>
    <n v="317"/>
    <n v="1"/>
    <n v="1"/>
    <n v="71"/>
    <n v="0.29599999999999999"/>
    <n v="6.3500000000000001E-2"/>
  </r>
  <r>
    <x v="4"/>
    <s v="C-IV"/>
    <x v="6"/>
    <x v="5"/>
    <n v="2017"/>
    <s v="2017/18"/>
    <n v="1649"/>
    <n v="2999"/>
    <n v="8197"/>
    <n v="0.9438202247191011"/>
    <n v="0.98181818181818181"/>
    <n v="71"/>
    <n v="0.29599999999999999"/>
    <n v="6.3500000000000001E-2"/>
  </r>
  <r>
    <x v="5"/>
    <s v="C-IV"/>
    <x v="6"/>
    <x v="5"/>
    <n v="2017"/>
    <s v="2017/18"/>
    <n v="16651"/>
    <n v="30937"/>
    <n v="82969"/>
    <n v="0.92170329670329676"/>
    <n v="0.95777351247600773"/>
    <n v="71"/>
    <n v="0.29599999999999999"/>
    <n v="6.3500000000000001E-2"/>
  </r>
  <r>
    <x v="6"/>
    <s v="C-IV"/>
    <x v="6"/>
    <x v="5"/>
    <n v="2017"/>
    <s v="2017/18"/>
    <n v="2785"/>
    <n v="4980"/>
    <n v="12062"/>
    <n v="0.96946564885496178"/>
    <n v="0.94047619047619047"/>
    <n v="71"/>
    <n v="0.29599999999999999"/>
    <n v="6.3500000000000001E-2"/>
  </r>
  <r>
    <x v="7"/>
    <s v="C-IV"/>
    <x v="6"/>
    <x v="5"/>
    <n v="2017"/>
    <s v="2017/18"/>
    <n v="687"/>
    <n v="1527"/>
    <n v="9093"/>
    <n v="1"/>
    <n v="1"/>
    <n v="71"/>
    <n v="0.29599999999999999"/>
    <n v="6.3500000000000001E-2"/>
  </r>
  <r>
    <x v="8"/>
    <s v="CalWIN"/>
    <x v="6"/>
    <x v="5"/>
    <n v="2017"/>
    <s v="2017/18"/>
    <n v="31242"/>
    <n v="62388"/>
    <n v="271180"/>
    <n v="0.97601668404588116"/>
    <n v="0.97815533980582525"/>
    <n v="12"/>
    <n v="0.33300000000000002"/>
    <n v="5.9499999999999997E-2"/>
  </r>
  <r>
    <x v="9"/>
    <s v="C-IV"/>
    <x v="6"/>
    <x v="5"/>
    <n v="2017"/>
    <s v="2017/18"/>
    <n v="2564"/>
    <n v="5249"/>
    <n v="12019"/>
    <n v="0.98863636363636365"/>
    <n v="0.92537313432835822"/>
    <n v="71"/>
    <n v="0.29599999999999999"/>
    <n v="6.3500000000000001E-2"/>
  </r>
  <r>
    <x v="10"/>
    <s v="C-IV"/>
    <x v="6"/>
    <x v="5"/>
    <n v="2017"/>
    <s v="2017/18"/>
    <n v="6817"/>
    <n v="12046"/>
    <n v="38830"/>
    <n v="0.99680511182108622"/>
    <n v="0.98706896551724133"/>
    <n v="71"/>
    <n v="0.29599999999999999"/>
    <n v="6.3500000000000001E-2"/>
  </r>
  <r>
    <x v="11"/>
    <s v="CalWIN"/>
    <x v="6"/>
    <x v="5"/>
    <n v="2017"/>
    <s v="2017/18"/>
    <n v="87986"/>
    <n v="203978"/>
    <n v="491981"/>
    <n v="0.97408829174664102"/>
    <n v="0.94849023090586149"/>
    <n v="35"/>
    <n v="0.4"/>
    <n v="3.6700000000000003E-2"/>
  </r>
  <r>
    <x v="12"/>
    <s v="C-IV"/>
    <x v="6"/>
    <x v="5"/>
    <n v="2017"/>
    <s v="2017/18"/>
    <n v="1469"/>
    <n v="3359"/>
    <n v="12461"/>
    <n v="1"/>
    <n v="0.92105263157894735"/>
    <n v="71"/>
    <n v="0.29599999999999999"/>
    <n v="6.3500000000000001E-2"/>
  </r>
  <r>
    <x v="13"/>
    <s v="C-IV"/>
    <x v="6"/>
    <x v="5"/>
    <n v="2017"/>
    <s v="2017/18"/>
    <n v="12014"/>
    <n v="20316"/>
    <n v="55401"/>
    <n v="0.99293286219081267"/>
    <n v="0.98280098280098283"/>
    <n v="71"/>
    <n v="0.29599999999999999"/>
    <n v="6.3500000000000001E-2"/>
  </r>
  <r>
    <x v="14"/>
    <s v="C-IV"/>
    <x v="6"/>
    <x v="5"/>
    <n v="2017"/>
    <s v="2017/18"/>
    <n v="17191"/>
    <n v="41667"/>
    <n v="94915"/>
    <n v="0.97153465346534651"/>
    <n v="0.94479830148619959"/>
    <n v="71"/>
    <n v="0.29599999999999999"/>
    <n v="6.3500000000000001E-2"/>
  </r>
  <r>
    <x v="15"/>
    <s v="C-IV"/>
    <x v="6"/>
    <x v="5"/>
    <n v="2017"/>
    <s v="2017/18"/>
    <n v="1012"/>
    <n v="1936"/>
    <n v="5505"/>
    <n v="0.98360655737704916"/>
    <n v="0.95652173913043481"/>
    <n v="71"/>
    <n v="0.29599999999999999"/>
    <n v="6.3500000000000001E-2"/>
  </r>
  <r>
    <x v="16"/>
    <s v="C-IV"/>
    <x v="6"/>
    <x v="5"/>
    <n v="2017"/>
    <s v="2017/18"/>
    <n v="68701"/>
    <n v="159585"/>
    <n v="412928"/>
    <n v="0.98810214741729541"/>
    <n v="0.92284085927224901"/>
    <n v="18"/>
    <n v="0.222"/>
    <n v="1.6299999999999999E-2"/>
  </r>
  <r>
    <x v="17"/>
    <s v="C-IV"/>
    <x v="6"/>
    <x v="5"/>
    <n v="2017"/>
    <s v="2017/18"/>
    <n v="10493"/>
    <n v="23734"/>
    <n v="57512"/>
    <n v="1"/>
    <n v="0.93582887700534756"/>
    <n v="71"/>
    <n v="0.29599999999999999"/>
    <n v="6.3500000000000001E-2"/>
  </r>
  <r>
    <x v="18"/>
    <s v="C-IV"/>
    <x v="6"/>
    <x v="5"/>
    <n v="2017"/>
    <s v="2017/18"/>
    <n v="6351"/>
    <n v="11765"/>
    <n v="32733"/>
    <n v="0.93846153846153846"/>
    <n v="0.91764705882352937"/>
    <n v="71"/>
    <n v="0.29599999999999999"/>
    <n v="6.3500000000000001E-2"/>
  </r>
  <r>
    <x v="19"/>
    <s v="C-IV"/>
    <x v="6"/>
    <x v="5"/>
    <n v="2017"/>
    <s v="2017/18"/>
    <n v="1584"/>
    <n v="3164"/>
    <n v="8075"/>
    <n v="0.91891891891891886"/>
    <n v="0.88888888888888884"/>
    <n v="71"/>
    <n v="0.29599999999999999"/>
    <n v="6.3500000000000001E-2"/>
  </r>
  <r>
    <x v="20"/>
    <s v="LRS"/>
    <x v="6"/>
    <x v="5"/>
    <n v="2017"/>
    <s v="2017/18"/>
    <n v="531015"/>
    <n v="1066219"/>
    <n v="3964005"/>
    <n v="0.99006645438183583"/>
    <n v="0.90822669104204756"/>
    <n v="269"/>
    <n v="0.46100000000000002"/>
    <n v="0.113"/>
  </r>
  <r>
    <x v="21"/>
    <s v="C-IV"/>
    <x v="6"/>
    <x v="5"/>
    <n v="2017"/>
    <s v="2017/18"/>
    <n v="11408"/>
    <n v="27701"/>
    <n v="70277"/>
    <n v="0.99173553719008267"/>
    <n v="0.94117647058823528"/>
    <n v="71"/>
    <n v="0.29599999999999999"/>
    <n v="6.3500000000000001E-2"/>
  </r>
  <r>
    <x v="22"/>
    <s v="C-IV"/>
    <x v="6"/>
    <x v="5"/>
    <n v="2017"/>
    <s v="2017/18"/>
    <n v="5939"/>
    <n v="9844"/>
    <n v="47528"/>
    <n v="0.97945205479452058"/>
    <n v="0.94054054054054059"/>
    <n v="71"/>
    <n v="0.29599999999999999"/>
    <n v="6.3500000000000001E-2"/>
  </r>
  <r>
    <x v="23"/>
    <s v="C-IV"/>
    <x v="6"/>
    <x v="5"/>
    <n v="2017"/>
    <s v="2017/18"/>
    <n v="1014"/>
    <n v="1826"/>
    <n v="4842"/>
    <n v="0.8666666666666667"/>
    <n v="0.81081081081081086"/>
    <n v="71"/>
    <n v="0.29599999999999999"/>
    <n v="6.3500000000000001E-2"/>
  </r>
  <r>
    <x v="24"/>
    <s v="C-IV"/>
    <x v="6"/>
    <x v="5"/>
    <n v="2017"/>
    <s v="2017/18"/>
    <n v="6260"/>
    <n v="11716"/>
    <n v="41538"/>
    <n v="0.96276595744680848"/>
    <n v="0.92996108949416345"/>
    <n v="71"/>
    <n v="0.29599999999999999"/>
    <n v="6.3500000000000001E-2"/>
  </r>
  <r>
    <x v="25"/>
    <s v="C-IV"/>
    <x v="6"/>
    <x v="5"/>
    <n v="2017"/>
    <s v="2017/18"/>
    <n v="23507"/>
    <n v="54447"/>
    <n v="139939"/>
    <n v="0.98083427282976321"/>
    <n v="0.97936507936507933"/>
    <n v="6"/>
    <n v="0"/>
    <n v="3.3700000000000001E-2"/>
  </r>
  <r>
    <x v="26"/>
    <s v="C-IV"/>
    <x v="6"/>
    <x v="5"/>
    <n v="2017"/>
    <s v="2017/18"/>
    <n v="540"/>
    <n v="1152"/>
    <n v="3192"/>
    <n v="0.96551724137931039"/>
    <n v="0.95652173913043481"/>
    <n v="71"/>
    <n v="0.29599999999999999"/>
    <n v="6.3500000000000001E-2"/>
  </r>
  <r>
    <x v="27"/>
    <s v="C-IV"/>
    <x v="6"/>
    <x v="5"/>
    <n v="2017"/>
    <s v="2017/18"/>
    <n v="393"/>
    <n v="676"/>
    <n v="3743"/>
    <n v="1"/>
    <n v="1"/>
    <n v="71"/>
    <n v="0.29599999999999999"/>
    <n v="6.3500000000000001E-2"/>
  </r>
  <r>
    <x v="28"/>
    <s v="C-IV"/>
    <x v="6"/>
    <x v="5"/>
    <n v="2017"/>
    <s v="2017/18"/>
    <n v="20137"/>
    <n v="43982"/>
    <n v="186228"/>
    <n v="0.99519230769230771"/>
    <n v="0.96146044624746452"/>
    <n v="6"/>
    <n v="0.33300000000000002"/>
    <n v="2.98E-2"/>
  </r>
  <r>
    <x v="29"/>
    <s v="C-IV"/>
    <x v="6"/>
    <x v="5"/>
    <n v="2017"/>
    <s v="2017/18"/>
    <n v="3123"/>
    <n v="6168"/>
    <n v="32310"/>
    <n v="0.96116504854368934"/>
    <n v="0.93421052631578949"/>
    <n v="71"/>
    <n v="0.29599999999999999"/>
    <n v="6.3500000000000001E-2"/>
  </r>
  <r>
    <x v="30"/>
    <s v="C-IV"/>
    <x v="6"/>
    <x v="5"/>
    <n v="2017"/>
    <s v="2017/18"/>
    <n v="4111"/>
    <n v="7099"/>
    <n v="25123"/>
    <n v="0.86602870813397126"/>
    <n v="0.86792452830188682"/>
    <n v="71"/>
    <n v="0.29599999999999999"/>
    <n v="6.3500000000000001E-2"/>
  </r>
  <r>
    <x v="31"/>
    <s v="CalWIN"/>
    <x v="6"/>
    <x v="5"/>
    <n v="2017"/>
    <s v="2017/18"/>
    <n v="115149"/>
    <n v="233056"/>
    <n v="893729"/>
    <n v="0.99607329842931935"/>
    <n v="0.99780509218612823"/>
    <n v="40"/>
    <n v="0.35"/>
    <n v="6.3799999999999996E-2"/>
  </r>
  <r>
    <x v="32"/>
    <s v="CalWIN"/>
    <x v="6"/>
    <x v="5"/>
    <n v="2017"/>
    <s v="2017/18"/>
    <n v="8684"/>
    <n v="16142"/>
    <n v="62032"/>
    <n v="1"/>
    <n v="0.9285714285714286"/>
    <n v="71"/>
    <n v="0.29599999999999999"/>
    <n v="6.3500000000000001E-2"/>
  </r>
  <r>
    <x v="33"/>
    <s v="C-IV"/>
    <x v="6"/>
    <x v="5"/>
    <n v="2017"/>
    <s v="2017/18"/>
    <n v="1108"/>
    <n v="1950"/>
    <n v="6492"/>
    <n v="1"/>
    <n v="0.83333333333333337"/>
    <n v="71"/>
    <n v="0.29599999999999999"/>
    <n v="6.3500000000000001E-2"/>
  </r>
  <r>
    <x v="34"/>
    <s v="C-IV"/>
    <x v="6"/>
    <x v="5"/>
    <n v="2017"/>
    <s v="2017/18"/>
    <n v="121753"/>
    <n v="268703"/>
    <n v="835392"/>
    <n v="0.9942117807286347"/>
    <n v="0.91702228544333808"/>
    <n v="34"/>
    <n v="0.32400000000000001"/>
    <n v="5.04E-2"/>
  </r>
  <r>
    <x v="35"/>
    <s v="CalWIN"/>
    <x v="6"/>
    <x v="5"/>
    <n v="2017"/>
    <s v="2017/18"/>
    <n v="97997"/>
    <n v="204946"/>
    <n v="550283"/>
    <n v="0.99522292993630568"/>
    <n v="0.99180327868852458"/>
    <n v="36"/>
    <n v="0.47199999999999998"/>
    <n v="4.2599999999999999E-2"/>
  </r>
  <r>
    <x v="36"/>
    <s v="C-IV"/>
    <x v="6"/>
    <x v="5"/>
    <n v="2017"/>
    <s v="2017/18"/>
    <n v="2180"/>
    <n v="4853"/>
    <n v="18696"/>
    <n v="1"/>
    <n v="0.97499999999999998"/>
    <n v="71"/>
    <n v="0.29599999999999999"/>
    <n v="6.3500000000000001E-2"/>
  </r>
  <r>
    <x v="37"/>
    <s v="C-IV"/>
    <x v="6"/>
    <x v="5"/>
    <n v="2017"/>
    <s v="2017/18"/>
    <n v="165609"/>
    <n v="361132"/>
    <n v="882182"/>
    <n v="0.99234507897934388"/>
    <n v="0.93748899454129253"/>
    <n v="44"/>
    <n v="0.27300000000000002"/>
    <n v="3.7100000000000001E-2"/>
  </r>
  <r>
    <x v="38"/>
    <s v="CalWIN"/>
    <x v="6"/>
    <x v="5"/>
    <n v="2017"/>
    <s v="2017/18"/>
    <n v="132680"/>
    <n v="266491"/>
    <n v="893229"/>
    <n v="0.97605200136845705"/>
    <n v="0.95559425337396608"/>
    <n v="56"/>
    <n v="0.41099999999999998"/>
    <n v="2.81E-2"/>
  </r>
  <r>
    <x v="39"/>
    <s v="CalWIN"/>
    <x v="6"/>
    <x v="5"/>
    <n v="2017"/>
    <s v="2017/18"/>
    <n v="34008"/>
    <n v="50759"/>
    <n v="221431"/>
    <n v="0.99129852744310576"/>
    <n v="0.89503546099290776"/>
    <n v="10"/>
    <n v="0.3"/>
    <n v="8.0199999999999994E-2"/>
  </r>
  <r>
    <x v="40"/>
    <s v="C-IV"/>
    <x v="6"/>
    <x v="5"/>
    <n v="2017"/>
    <s v="2017/18"/>
    <n v="48123"/>
    <n v="106642"/>
    <n v="298546"/>
    <n v="0.98465608465608467"/>
    <n v="0.90307328605200943"/>
    <n v="13"/>
    <n v="7.6999999999999999E-2"/>
    <n v="3.8600000000000002E-2"/>
  </r>
  <r>
    <x v="41"/>
    <s v="CalWIN"/>
    <x v="6"/>
    <x v="5"/>
    <n v="2017"/>
    <s v="2017/18"/>
    <n v="9485"/>
    <n v="16840"/>
    <n v="60209"/>
    <n v="0.99162011173184361"/>
    <n v="0.97499999999999998"/>
    <n v="71"/>
    <n v="0.29599999999999999"/>
    <n v="6.3500000000000001E-2"/>
  </r>
  <r>
    <x v="42"/>
    <s v="CalWIN"/>
    <x v="6"/>
    <x v="5"/>
    <n v="2017"/>
    <s v="2017/18"/>
    <n v="13512"/>
    <n v="25954"/>
    <n v="150607"/>
    <n v="0.97556008146639517"/>
    <n v="0.87687687687687688"/>
    <n v="71"/>
    <n v="0.29599999999999999"/>
    <n v="6.3500000000000001E-2"/>
  </r>
  <r>
    <x v="43"/>
    <s v="CalWIN"/>
    <x v="6"/>
    <x v="5"/>
    <n v="2017"/>
    <s v="2017/18"/>
    <n v="18150"/>
    <n v="36933"/>
    <n v="147410"/>
    <n v="0.98153034300791553"/>
    <n v="0.91275167785234901"/>
    <n v="71"/>
    <n v="0.29599999999999999"/>
    <n v="6.3500000000000001E-2"/>
  </r>
  <r>
    <x v="44"/>
    <s v="CalWIN"/>
    <x v="6"/>
    <x v="5"/>
    <n v="2017"/>
    <s v="2017/18"/>
    <n v="46568"/>
    <n v="90705"/>
    <n v="424250"/>
    <n v="0.9905977165883143"/>
    <n v="0.984375"/>
    <n v="15"/>
    <n v="0.4"/>
    <n v="4.2700000000000002E-2"/>
  </r>
  <r>
    <x v="45"/>
    <s v="CalWIN"/>
    <x v="6"/>
    <x v="5"/>
    <n v="2017"/>
    <s v="2017/18"/>
    <n v="14252"/>
    <n v="25362"/>
    <n v="78054"/>
    <n v="0.97783251231527091"/>
    <n v="0.98378378378378384"/>
    <n v="71"/>
    <n v="0.29599999999999999"/>
    <n v="6.3500000000000001E-2"/>
  </r>
  <r>
    <x v="46"/>
    <s v="C-IV"/>
    <x v="6"/>
    <x v="5"/>
    <n v="2017"/>
    <s v="2017/18"/>
    <n v="12332"/>
    <n v="23135"/>
    <n v="63132"/>
    <n v="0.94138543516873885"/>
    <n v="0.95750000000000002"/>
    <n v="71"/>
    <n v="0.29599999999999999"/>
    <n v="6.3500000000000001E-2"/>
  </r>
  <r>
    <x v="47"/>
    <s v="C-IV"/>
    <x v="6"/>
    <x v="5"/>
    <n v="2017"/>
    <s v="2017/18"/>
    <n v="155"/>
    <n v="259"/>
    <n v="850"/>
    <n v="0.875"/>
    <n v="1"/>
    <n v="71"/>
    <n v="0.29599999999999999"/>
    <n v="6.3500000000000001E-2"/>
  </r>
  <r>
    <x v="48"/>
    <s v="C-IV"/>
    <x v="6"/>
    <x v="5"/>
    <n v="2017"/>
    <s v="2017/18"/>
    <n v="3071"/>
    <n v="6325"/>
    <n v="18931"/>
    <n v="0.99065420560747663"/>
    <n v="0.81927710843373491"/>
    <n v="71"/>
    <n v="0.29599999999999999"/>
    <n v="6.3500000000000001E-2"/>
  </r>
  <r>
    <x v="49"/>
    <s v="CalWIN"/>
    <x v="6"/>
    <x v="5"/>
    <n v="2017"/>
    <s v="2017/18"/>
    <n v="20918"/>
    <n v="39289"/>
    <n v="120833"/>
    <n v="0.97564276048714482"/>
    <n v="0.97862232779097391"/>
    <n v="8"/>
    <n v="0.5"/>
    <n v="5.1999999999999998E-3"/>
  </r>
  <r>
    <x v="50"/>
    <s v="CalWIN"/>
    <x v="6"/>
    <x v="5"/>
    <n v="2017"/>
    <s v="2017/18"/>
    <n v="17114"/>
    <n v="30018"/>
    <n v="127731"/>
    <n v="0.98815165876777256"/>
    <n v="0.92583732057416268"/>
    <n v="71"/>
    <n v="0.29599999999999999"/>
    <n v="6.3500000000000001E-2"/>
  </r>
  <r>
    <x v="51"/>
    <s v="C-IV"/>
    <x v="6"/>
    <x v="5"/>
    <n v="2017"/>
    <s v="2017/18"/>
    <n v="39640"/>
    <n v="82629"/>
    <n v="250094"/>
    <n v="0.98466780238500851"/>
    <n v="0.95292207792207795"/>
    <n v="9"/>
    <n v="0.55600000000000005"/>
    <n v="4.1700000000000001E-2"/>
  </r>
  <r>
    <x v="52"/>
    <s v="C-IV"/>
    <x v="6"/>
    <x v="5"/>
    <n v="2017"/>
    <s v="2017/18"/>
    <n v="5452"/>
    <n v="12529"/>
    <n v="42493"/>
    <n v="0.989247311827957"/>
    <n v="0.92253521126760563"/>
    <n v="71"/>
    <n v="0.29599999999999999"/>
    <n v="6.3500000000000001E-2"/>
  </r>
  <r>
    <x v="53"/>
    <s v="C-IV"/>
    <x v="6"/>
    <x v="5"/>
    <n v="2017"/>
    <s v="2017/18"/>
    <n v="4269"/>
    <n v="9227"/>
    <n v="27150"/>
    <n v="0.91836734693877553"/>
    <n v="0.95774647887323938"/>
    <n v="71"/>
    <n v="0.29599999999999999"/>
    <n v="6.3500000000000001E-2"/>
  </r>
  <r>
    <x v="54"/>
    <s v="C-IV"/>
    <x v="6"/>
    <x v="5"/>
    <n v="2017"/>
    <s v="2017/18"/>
    <n v="937"/>
    <n v="1645"/>
    <n v="4825"/>
    <n v="0.95"/>
    <n v="0.6071428571428571"/>
    <n v="71"/>
    <n v="0.29599999999999999"/>
    <n v="6.3500000000000001E-2"/>
  </r>
  <r>
    <x v="55"/>
    <s v="CalWIN"/>
    <x v="6"/>
    <x v="5"/>
    <n v="2017"/>
    <s v="2017/18"/>
    <n v="50612"/>
    <n v="117038"/>
    <n v="257136"/>
    <n v="0.98274932614555255"/>
    <n v="0.92019950124688277"/>
    <n v="15"/>
    <n v="0.4"/>
    <n v="3.9600000000000003E-2"/>
  </r>
  <r>
    <x v="56"/>
    <s v="C-IV"/>
    <x v="6"/>
    <x v="5"/>
    <n v="2017"/>
    <s v="2017/18"/>
    <n v="2807"/>
    <n v="4955"/>
    <n v="14032"/>
    <n v="0.97478991596638653"/>
    <n v="0.96"/>
    <n v="71"/>
    <n v="0.29599999999999999"/>
    <n v="6.3500000000000001E-2"/>
  </r>
  <r>
    <x v="57"/>
    <s v="CalWIN"/>
    <x v="6"/>
    <x v="5"/>
    <n v="2017"/>
    <s v="2017/18"/>
    <n v="34711"/>
    <n v="68560"/>
    <n v="233360"/>
    <n v="0.98535394629780304"/>
    <n v="0.96626506024096381"/>
    <n v="14"/>
    <n v="0.14299999999999999"/>
    <n v="7.3099999999999998E-2"/>
  </r>
  <r>
    <x v="58"/>
    <s v="CalWIN"/>
    <x v="6"/>
    <x v="5"/>
    <n v="2017"/>
    <s v="2017/18"/>
    <n v="9887"/>
    <n v="18924"/>
    <n v="58987"/>
    <n v="0.94871794871794868"/>
    <n v="0.9375"/>
    <n v="71"/>
    <n v="0.29599999999999999"/>
    <n v="6.3500000000000001E-2"/>
  </r>
  <r>
    <x v="59"/>
    <s v="C-IV"/>
    <x v="6"/>
    <x v="5"/>
    <n v="2017"/>
    <s v="2017/18"/>
    <n v="6031"/>
    <n v="13075"/>
    <n v="32771"/>
    <n v="0.99691358024691357"/>
    <n v="0.9543568464730291"/>
    <n v="71"/>
    <n v="0.29599999999999999"/>
    <n v="6.3500000000000001E-2"/>
  </r>
  <r>
    <x v="0"/>
    <s v="n/a"/>
    <x v="7"/>
    <x v="5"/>
    <n v="2017"/>
    <s v="2017/18"/>
    <m/>
    <m/>
    <m/>
    <m/>
    <m/>
    <m/>
    <n v="0.254"/>
    <n v="5.3999999999999999E-2"/>
  </r>
  <r>
    <x v="1"/>
    <s v="n/a"/>
    <x v="7"/>
    <x v="5"/>
    <n v="2017"/>
    <s v="2017/18"/>
    <n v="1985432"/>
    <n v="4085865"/>
    <n v="13358391"/>
    <n v="0.9841604048755046"/>
    <n v="0.93026985001133822"/>
    <n v="763"/>
    <n v="0.39100000000000001"/>
    <n v="6.1899999999999997E-2"/>
  </r>
  <r>
    <x v="2"/>
    <s v="CalWIN"/>
    <x v="7"/>
    <x v="5"/>
    <n v="2017"/>
    <s v="2017/18"/>
    <n v="57382"/>
    <n v="107694"/>
    <n v="436371"/>
    <s v="n/a"/>
    <s v="n/a"/>
    <n v="20"/>
    <n v="0.45"/>
    <n v="3.1E-2"/>
  </r>
  <r>
    <x v="3"/>
    <s v="C-IV"/>
    <x v="7"/>
    <x v="5"/>
    <n v="2017"/>
    <s v="2017/18"/>
    <n v="78"/>
    <n v="137"/>
    <n v="323"/>
    <n v="1"/>
    <n v="0.66666666666666663"/>
    <n v="78"/>
    <n v="0.29499999999999998"/>
    <n v="8.4599999999999995E-2"/>
  </r>
  <r>
    <x v="4"/>
    <s v="C-IV"/>
    <x v="7"/>
    <x v="5"/>
    <n v="2017"/>
    <s v="2017/18"/>
    <n v="1666"/>
    <n v="3013"/>
    <n v="8206"/>
    <n v="1"/>
    <n v="0.98181818181818181"/>
    <n v="78"/>
    <n v="0.29499999999999998"/>
    <n v="8.4599999999999995E-2"/>
  </r>
  <r>
    <x v="5"/>
    <s v="C-IV"/>
    <x v="7"/>
    <x v="5"/>
    <n v="2017"/>
    <s v="2017/18"/>
    <n v="16544"/>
    <n v="30858"/>
    <n v="83016"/>
    <n v="0.9255079006772009"/>
    <n v="0.91233283803863297"/>
    <n v="78"/>
    <n v="0.29499999999999998"/>
    <n v="8.4599999999999995E-2"/>
  </r>
  <r>
    <x v="6"/>
    <s v="C-IV"/>
    <x v="7"/>
    <x v="5"/>
    <n v="2017"/>
    <s v="2017/18"/>
    <n v="2804"/>
    <n v="5025"/>
    <n v="12006"/>
    <n v="0.99411764705882355"/>
    <n v="0.89380530973451322"/>
    <n v="78"/>
    <n v="0.29499999999999998"/>
    <n v="8.4599999999999995E-2"/>
  </r>
  <r>
    <x v="7"/>
    <s v="C-IV"/>
    <x v="7"/>
    <x v="5"/>
    <n v="2017"/>
    <s v="2017/18"/>
    <n v="692"/>
    <n v="1535"/>
    <n v="9091"/>
    <n v="1"/>
    <n v="1"/>
    <n v="78"/>
    <n v="0.29499999999999998"/>
    <n v="8.4599999999999995E-2"/>
  </r>
  <r>
    <x v="8"/>
    <s v="CalWIN"/>
    <x v="7"/>
    <x v="5"/>
    <n v="2017"/>
    <s v="2017/18"/>
    <n v="31606"/>
    <n v="62627"/>
    <n v="272689"/>
    <n v="0.97023809523809523"/>
    <n v="0.9836601307189542"/>
    <n v="12"/>
    <n v="0.33300000000000002"/>
    <n v="5.8500000000000003E-2"/>
  </r>
  <r>
    <x v="9"/>
    <s v="C-IV"/>
    <x v="7"/>
    <x v="5"/>
    <n v="2017"/>
    <s v="2017/18"/>
    <n v="2577"/>
    <n v="5280"/>
    <n v="12065"/>
    <n v="1"/>
    <n v="0.97701149425287359"/>
    <n v="78"/>
    <n v="0.29499999999999998"/>
    <n v="8.4599999999999995E-2"/>
  </r>
  <r>
    <x v="10"/>
    <s v="C-IV"/>
    <x v="7"/>
    <x v="5"/>
    <n v="2017"/>
    <s v="2017/18"/>
    <n v="6789"/>
    <n v="11966"/>
    <n v="38644"/>
    <n v="0.99704142011834318"/>
    <n v="0.98367346938775513"/>
    <n v="78"/>
    <n v="0.29499999999999998"/>
    <n v="8.4599999999999995E-2"/>
  </r>
  <r>
    <x v="11"/>
    <s v="CalWIN"/>
    <x v="7"/>
    <x v="5"/>
    <n v="2017"/>
    <s v="2017/18"/>
    <n v="88665"/>
    <n v="204992"/>
    <n v="491423"/>
    <n v="0.95606750602732382"/>
    <n v="0.94394971189104238"/>
    <n v="36"/>
    <n v="0.41699999999999998"/>
    <n v="3.9E-2"/>
  </r>
  <r>
    <x v="12"/>
    <s v="C-IV"/>
    <x v="7"/>
    <x v="5"/>
    <n v="2017"/>
    <s v="2017/18"/>
    <n v="1508"/>
    <n v="3456"/>
    <n v="12485"/>
    <n v="0.97727272727272729"/>
    <n v="1"/>
    <n v="78"/>
    <n v="0.29499999999999998"/>
    <n v="8.4599999999999995E-2"/>
  </r>
  <r>
    <x v="13"/>
    <s v="C-IV"/>
    <x v="7"/>
    <x v="5"/>
    <n v="2017"/>
    <s v="2017/18"/>
    <n v="11991"/>
    <n v="20350"/>
    <n v="55331"/>
    <n v="0.99380804953560375"/>
    <n v="0.97876857749469215"/>
    <n v="78"/>
    <n v="0.29499999999999998"/>
    <n v="8.4599999999999995E-2"/>
  </r>
  <r>
    <x v="14"/>
    <s v="C-IV"/>
    <x v="7"/>
    <x v="5"/>
    <n v="2017"/>
    <s v="2017/18"/>
    <n v="17388"/>
    <n v="42136"/>
    <n v="95204"/>
    <n v="0.97406639004149376"/>
    <n v="0.92482517482517479"/>
    <n v="78"/>
    <n v="0.29499999999999998"/>
    <n v="8.4599999999999995E-2"/>
  </r>
  <r>
    <x v="15"/>
    <s v="C-IV"/>
    <x v="7"/>
    <x v="5"/>
    <n v="2017"/>
    <s v="2017/18"/>
    <n v="1017"/>
    <n v="1965"/>
    <n v="5525"/>
    <n v="1"/>
    <n v="0.83870967741935487"/>
    <n v="78"/>
    <n v="0.29499999999999998"/>
    <n v="8.4599999999999995E-2"/>
  </r>
  <r>
    <x v="16"/>
    <s v="C-IV"/>
    <x v="7"/>
    <x v="5"/>
    <n v="2017"/>
    <s v="2017/18"/>
    <n v="68941"/>
    <n v="159703"/>
    <n v="412800"/>
    <n v="0.99063962558502339"/>
    <n v="0.92347548824232761"/>
    <n v="18"/>
    <n v="0.222"/>
    <n v="1.6199999999999999E-2"/>
  </r>
  <r>
    <x v="17"/>
    <s v="C-IV"/>
    <x v="7"/>
    <x v="5"/>
    <n v="2017"/>
    <s v="2017/18"/>
    <n v="10585"/>
    <n v="23866"/>
    <n v="57834"/>
    <n v="0.99672131147540988"/>
    <n v="0.91911764705882348"/>
    <n v="78"/>
    <n v="0.29499999999999998"/>
    <n v="8.4599999999999995E-2"/>
  </r>
  <r>
    <x v="18"/>
    <s v="C-IV"/>
    <x v="7"/>
    <x v="5"/>
    <n v="2017"/>
    <s v="2017/18"/>
    <n v="6406"/>
    <n v="11846"/>
    <n v="32831"/>
    <n v="0.930379746835443"/>
    <n v="0.87735849056603776"/>
    <n v="78"/>
    <n v="0.29499999999999998"/>
    <n v="8.4599999999999995E-2"/>
  </r>
  <r>
    <x v="19"/>
    <s v="C-IV"/>
    <x v="7"/>
    <x v="5"/>
    <n v="2017"/>
    <s v="2017/18"/>
    <n v="1582"/>
    <n v="3172"/>
    <n v="8079"/>
    <n v="0.96052631578947367"/>
    <n v="0.8936170212765957"/>
    <n v="78"/>
    <n v="0.29499999999999998"/>
    <n v="8.4599999999999995E-2"/>
  </r>
  <r>
    <x v="20"/>
    <s v="LRS"/>
    <x v="7"/>
    <x v="5"/>
    <n v="2017"/>
    <s v="2017/18"/>
    <n v="539658"/>
    <n v="1080306"/>
    <n v="3965474"/>
    <n v="0.9858131880603791"/>
    <n v="0.90716078798451261"/>
    <n v="280"/>
    <n v="0.47099999999999997"/>
    <n v="0.10100000000000001"/>
  </r>
  <r>
    <x v="21"/>
    <s v="C-IV"/>
    <x v="7"/>
    <x v="5"/>
    <n v="2017"/>
    <s v="2017/18"/>
    <n v="11312"/>
    <n v="27445"/>
    <n v="70413"/>
    <n v="0.99285714285714288"/>
    <n v="0.99186991869918695"/>
    <n v="78"/>
    <n v="0.29499999999999998"/>
    <n v="8.4599999999999995E-2"/>
  </r>
  <r>
    <x v="22"/>
    <s v="C-IV"/>
    <x v="7"/>
    <x v="5"/>
    <n v="2017"/>
    <s v="2017/18"/>
    <n v="5972"/>
    <n v="9897"/>
    <n v="47502"/>
    <n v="0.98422712933753942"/>
    <n v="0.93896713615023475"/>
    <n v="78"/>
    <n v="0.29499999999999998"/>
    <n v="8.4599999999999995E-2"/>
  </r>
  <r>
    <x v="23"/>
    <s v="C-IV"/>
    <x v="7"/>
    <x v="5"/>
    <n v="2017"/>
    <s v="2017/18"/>
    <n v="1023"/>
    <n v="1856"/>
    <n v="4846"/>
    <n v="0.89583333333333337"/>
    <n v="0.66666666666666663"/>
    <n v="78"/>
    <n v="0.29499999999999998"/>
    <n v="8.4599999999999995E-2"/>
  </r>
  <r>
    <x v="24"/>
    <s v="C-IV"/>
    <x v="7"/>
    <x v="5"/>
    <n v="2017"/>
    <s v="2017/18"/>
    <n v="6320"/>
    <n v="11736"/>
    <n v="41688"/>
    <n v="0.93603411513859269"/>
    <n v="0.94551282051282048"/>
    <n v="78"/>
    <n v="0.29499999999999998"/>
    <n v="8.4599999999999995E-2"/>
  </r>
  <r>
    <x v="25"/>
    <s v="C-IV"/>
    <x v="7"/>
    <x v="5"/>
    <n v="2017"/>
    <s v="2017/18"/>
    <n v="23439"/>
    <n v="54193"/>
    <n v="139557"/>
    <n v="0.97633744855967075"/>
    <n v="0.95594713656387664"/>
    <n v="6"/>
    <n v="0"/>
    <n v="3.2300000000000002E-2"/>
  </r>
  <r>
    <x v="26"/>
    <s v="C-IV"/>
    <x v="7"/>
    <x v="5"/>
    <n v="2017"/>
    <s v="2017/18"/>
    <n v="544"/>
    <n v="1172"/>
    <n v="3195"/>
    <n v="0.91891891891891886"/>
    <n v="0.96"/>
    <n v="78"/>
    <n v="0.29499999999999998"/>
    <n v="8.4599999999999995E-2"/>
  </r>
  <r>
    <x v="27"/>
    <s v="C-IV"/>
    <x v="7"/>
    <x v="5"/>
    <n v="2017"/>
    <s v="2017/18"/>
    <n v="392"/>
    <n v="675"/>
    <n v="3700"/>
    <n v="1"/>
    <n v="1"/>
    <n v="78"/>
    <n v="0.29499999999999998"/>
    <n v="8.4599999999999995E-2"/>
  </r>
  <r>
    <x v="28"/>
    <s v="C-IV"/>
    <x v="7"/>
    <x v="5"/>
    <n v="2017"/>
    <s v="2017/18"/>
    <n v="19822"/>
    <n v="43219"/>
    <n v="186418"/>
    <n v="0.99701789264413521"/>
    <n v="0.94763513513513509"/>
    <n v="7"/>
    <n v="0.28599999999999998"/>
    <n v="2.98E-2"/>
  </r>
  <r>
    <x v="29"/>
    <s v="C-IV"/>
    <x v="7"/>
    <x v="5"/>
    <n v="2017"/>
    <s v="2017/18"/>
    <n v="3127"/>
    <n v="6224"/>
    <n v="32166"/>
    <n v="0.93233082706766912"/>
    <n v="0.9101123595505618"/>
    <n v="78"/>
    <n v="0.29499999999999998"/>
    <n v="8.4599999999999995E-2"/>
  </r>
  <r>
    <x v="30"/>
    <s v="C-IV"/>
    <x v="7"/>
    <x v="5"/>
    <n v="2017"/>
    <s v="2017/18"/>
    <n v="4101"/>
    <n v="7086"/>
    <n v="25210"/>
    <n v="0.89639639639639634"/>
    <n v="0.85620915032679734"/>
    <n v="78"/>
    <n v="0.29499999999999998"/>
    <n v="8.4599999999999995E-2"/>
  </r>
  <r>
    <x v="31"/>
    <s v="CalWIN"/>
    <x v="7"/>
    <x v="5"/>
    <n v="2017"/>
    <s v="2017/18"/>
    <n v="115627"/>
    <n v="233036"/>
    <n v="896981"/>
    <n v="0.99591305963217536"/>
    <n v="0.99412751677852351"/>
    <n v="42"/>
    <n v="0.35699999999999998"/>
    <n v="6.3700000000000007E-2"/>
  </r>
  <r>
    <x v="32"/>
    <s v="CalWIN"/>
    <x v="7"/>
    <x v="5"/>
    <n v="2017"/>
    <s v="2017/18"/>
    <n v="8686"/>
    <n v="16186"/>
    <n v="61812"/>
    <n v="1"/>
    <n v="0.8839285714285714"/>
    <n v="78"/>
    <n v="0.29499999999999998"/>
    <n v="8.4599999999999995E-2"/>
  </r>
  <r>
    <x v="33"/>
    <s v="C-IV"/>
    <x v="7"/>
    <x v="5"/>
    <n v="2017"/>
    <s v="2017/18"/>
    <n v="1082"/>
    <n v="1960"/>
    <n v="6478"/>
    <n v="0.98809523809523814"/>
    <n v="0.93939393939393945"/>
    <n v="78"/>
    <n v="0.29499999999999998"/>
    <n v="8.4599999999999995E-2"/>
  </r>
  <r>
    <x v="34"/>
    <s v="C-IV"/>
    <x v="7"/>
    <x v="5"/>
    <n v="2017"/>
    <s v="2017/18"/>
    <n v="123150"/>
    <n v="271909"/>
    <n v="837547"/>
    <n v="0.99561961283029532"/>
    <n v="0.93817878028404345"/>
    <n v="35"/>
    <n v="0.314"/>
    <n v="4.7800000000000002E-2"/>
  </r>
  <r>
    <x v="35"/>
    <s v="CalWIN"/>
    <x v="7"/>
    <x v="5"/>
    <n v="2017"/>
    <s v="2017/18"/>
    <n v="98666"/>
    <n v="205778"/>
    <n v="551880"/>
    <n v="0.99525638129658911"/>
    <n v="0.98845598845598848"/>
    <n v="38"/>
    <n v="0.5"/>
    <n v="4.2099999999999999E-2"/>
  </r>
  <r>
    <x v="36"/>
    <s v="C-IV"/>
    <x v="7"/>
    <x v="5"/>
    <n v="2017"/>
    <s v="2017/18"/>
    <n v="2145"/>
    <n v="4763"/>
    <n v="18630"/>
    <n v="0.98958333333333337"/>
    <n v="0.95454545454545459"/>
    <n v="78"/>
    <n v="0.29499999999999998"/>
    <n v="8.4599999999999995E-2"/>
  </r>
  <r>
    <x v="37"/>
    <s v="C-IV"/>
    <x v="7"/>
    <x v="5"/>
    <n v="2017"/>
    <s v="2017/18"/>
    <n v="166053"/>
    <n v="361938"/>
    <n v="883706"/>
    <n v="0.99482084346263611"/>
    <n v="0.94178565824572413"/>
    <n v="46"/>
    <n v="0.26100000000000001"/>
    <n v="3.6999999999999998E-2"/>
  </r>
  <r>
    <x v="38"/>
    <s v="CalWIN"/>
    <x v="7"/>
    <x v="5"/>
    <n v="2017"/>
    <s v="2017/18"/>
    <n v="133572"/>
    <n v="267512"/>
    <n v="899120"/>
    <n v="0.98243846264574641"/>
    <n v="0.95470249520153549"/>
    <n v="59"/>
    <n v="0.42399999999999999"/>
    <n v="2.76E-2"/>
  </r>
  <r>
    <x v="39"/>
    <s v="CalWIN"/>
    <x v="7"/>
    <x v="5"/>
    <n v="2017"/>
    <s v="2017/18"/>
    <n v="34152"/>
    <n v="50937"/>
    <n v="221915"/>
    <n v="0.98618618618618614"/>
    <n v="0.90364277320799058"/>
    <n v="10"/>
    <n v="0.3"/>
    <n v="8.3000000000000004E-2"/>
  </r>
  <r>
    <x v="40"/>
    <s v="C-IV"/>
    <x v="7"/>
    <x v="5"/>
    <n v="2017"/>
    <s v="2017/18"/>
    <n v="48114"/>
    <n v="106429"/>
    <n v="297905"/>
    <n v="0.98521505376344087"/>
    <n v="0.92159559834938098"/>
    <n v="14"/>
    <n v="7.0999999999999994E-2"/>
    <n v="3.6499999999999998E-2"/>
  </r>
  <r>
    <x v="41"/>
    <s v="CalWIN"/>
    <x v="7"/>
    <x v="5"/>
    <n v="2017"/>
    <s v="2017/18"/>
    <n v="9456"/>
    <n v="16645"/>
    <n v="60194"/>
    <n v="0.9860788863109049"/>
    <n v="0.98340248962655596"/>
    <n v="78"/>
    <n v="0.29499999999999998"/>
    <n v="8.4599999999999995E-2"/>
  </r>
  <r>
    <x v="42"/>
    <s v="CalWIN"/>
    <x v="7"/>
    <x v="5"/>
    <n v="2017"/>
    <s v="2017/18"/>
    <n v="13401"/>
    <n v="25662"/>
    <n v="150726"/>
    <n v="0.98185117967332125"/>
    <n v="0.87687687687687688"/>
    <n v="78"/>
    <n v="0.29499999999999998"/>
    <n v="8.4599999999999995E-2"/>
  </r>
  <r>
    <x v="43"/>
    <s v="CalWIN"/>
    <x v="7"/>
    <x v="5"/>
    <n v="2017"/>
    <s v="2017/18"/>
    <n v="18120"/>
    <n v="36519"/>
    <n v="148270"/>
    <n v="0.97329376854599403"/>
    <n v="0.91884057971014488"/>
    <n v="78"/>
    <n v="0.29499999999999998"/>
    <n v="8.4599999999999995E-2"/>
  </r>
  <r>
    <x v="44"/>
    <s v="CalWIN"/>
    <x v="7"/>
    <x v="5"/>
    <n v="2017"/>
    <s v="2017/18"/>
    <n v="46807"/>
    <n v="90804"/>
    <n v="425819"/>
    <n v="0.9795501022494888"/>
    <n v="0.97360248447204967"/>
    <n v="15"/>
    <n v="0.4"/>
    <n v="5.4199999999999998E-2"/>
  </r>
  <r>
    <x v="45"/>
    <s v="CalWIN"/>
    <x v="7"/>
    <x v="5"/>
    <n v="2017"/>
    <s v="2017/18"/>
    <n v="14156"/>
    <n v="25125"/>
    <n v="78156"/>
    <n v="0.98619329388560162"/>
    <n v="0.99537037037037035"/>
    <n v="78"/>
    <n v="0.29499999999999998"/>
    <n v="8.4599999999999995E-2"/>
  </r>
  <r>
    <x v="46"/>
    <s v="C-IV"/>
    <x v="7"/>
    <x v="5"/>
    <n v="2017"/>
    <s v="2017/18"/>
    <n v="12375"/>
    <n v="23244"/>
    <n v="63095"/>
    <n v="0.96423248882265278"/>
    <n v="0.96047430830039526"/>
    <n v="78"/>
    <n v="0.29499999999999998"/>
    <n v="8.4599999999999995E-2"/>
  </r>
  <r>
    <x v="47"/>
    <s v="C-IV"/>
    <x v="7"/>
    <x v="5"/>
    <n v="2017"/>
    <s v="2017/18"/>
    <n v="160"/>
    <n v="268"/>
    <n v="855"/>
    <n v="1"/>
    <n v="0.83333333333333337"/>
    <n v="78"/>
    <n v="0.29499999999999998"/>
    <n v="8.4599999999999995E-2"/>
  </r>
  <r>
    <x v="48"/>
    <s v="C-IV"/>
    <x v="7"/>
    <x v="5"/>
    <n v="2017"/>
    <s v="2017/18"/>
    <n v="3050"/>
    <n v="6241"/>
    <n v="18718"/>
    <n v="0.98684210526315785"/>
    <n v="0.85950413223140498"/>
    <n v="78"/>
    <n v="0.29499999999999998"/>
    <n v="8.4599999999999995E-2"/>
  </r>
  <r>
    <x v="49"/>
    <s v="CalWIN"/>
    <x v="7"/>
    <x v="5"/>
    <n v="2017"/>
    <s v="2017/18"/>
    <n v="21031"/>
    <n v="39333"/>
    <n v="121143"/>
    <n v="0.97444444444444445"/>
    <n v="0.97023809523809523"/>
    <n v="8"/>
    <n v="0.5"/>
    <n v="5.7000000000000002E-3"/>
  </r>
  <r>
    <x v="50"/>
    <s v="CalWIN"/>
    <x v="7"/>
    <x v="5"/>
    <n v="2017"/>
    <s v="2017/18"/>
    <n v="17242"/>
    <n v="30059"/>
    <n v="128106"/>
    <n v="0.97302904564315351"/>
    <n v="0.90829694323144106"/>
    <n v="78"/>
    <n v="0.29499999999999998"/>
    <n v="8.4599999999999995E-2"/>
  </r>
  <r>
    <x v="51"/>
    <s v="C-IV"/>
    <x v="7"/>
    <x v="5"/>
    <n v="2017"/>
    <s v="2017/18"/>
    <n v="39568"/>
    <n v="82528"/>
    <n v="251138"/>
    <n v="0.98519980266403551"/>
    <n v="0.95195195195195192"/>
    <n v="9"/>
    <n v="0.55600000000000005"/>
    <n v="4.2900000000000001E-2"/>
  </r>
  <r>
    <x v="52"/>
    <s v="C-IV"/>
    <x v="7"/>
    <x v="5"/>
    <n v="2017"/>
    <s v="2017/18"/>
    <n v="5413"/>
    <n v="12391"/>
    <n v="42063"/>
    <n v="0.99567099567099571"/>
    <n v="0.90816326530612246"/>
    <n v="78"/>
    <n v="0.29499999999999998"/>
    <n v="8.4599999999999995E-2"/>
  </r>
  <r>
    <x v="53"/>
    <s v="C-IV"/>
    <x v="7"/>
    <x v="5"/>
    <n v="2017"/>
    <s v="2017/18"/>
    <n v="4296"/>
    <n v="9342"/>
    <n v="27156"/>
    <n v="0.93518518518518523"/>
    <n v="0.91549295774647887"/>
    <n v="78"/>
    <n v="0.29499999999999998"/>
    <n v="8.4599999999999995E-2"/>
  </r>
  <r>
    <x v="54"/>
    <s v="C-IV"/>
    <x v="7"/>
    <x v="5"/>
    <n v="2017"/>
    <s v="2017/18"/>
    <n v="972"/>
    <n v="1707"/>
    <n v="4787"/>
    <n v="1"/>
    <n v="0.63636363636363635"/>
    <n v="78"/>
    <n v="0.29499999999999998"/>
    <n v="8.4599999999999995E-2"/>
  </r>
  <r>
    <x v="55"/>
    <s v="CalWIN"/>
    <x v="7"/>
    <x v="5"/>
    <n v="2017"/>
    <s v="2017/18"/>
    <n v="50769"/>
    <n v="117031"/>
    <n v="258425"/>
    <n v="0.94336202990484819"/>
    <n v="0.75496688741721851"/>
    <n v="15"/>
    <n v="0.4"/>
    <n v="4.2799999999999998E-2"/>
  </r>
  <r>
    <x v="56"/>
    <s v="C-IV"/>
    <x v="7"/>
    <x v="5"/>
    <n v="2017"/>
    <s v="2017/18"/>
    <n v="2762"/>
    <n v="4839"/>
    <n v="13939"/>
    <n v="0.97810218978102192"/>
    <n v="0.93396226415094341"/>
    <n v="78"/>
    <n v="0.29499999999999998"/>
    <n v="8.4599999999999995E-2"/>
  </r>
  <r>
    <x v="57"/>
    <s v="CalWIN"/>
    <x v="7"/>
    <x v="5"/>
    <n v="2017"/>
    <s v="2017/18"/>
    <n v="34825"/>
    <n v="68412"/>
    <n v="233778"/>
    <n v="0.98614150255288113"/>
    <n v="0.97043832823649334"/>
    <n v="15"/>
    <n v="0.13300000000000001"/>
    <n v="6.13E-2"/>
  </r>
  <r>
    <x v="58"/>
    <s v="CalWIN"/>
    <x v="7"/>
    <x v="5"/>
    <n v="2017"/>
    <s v="2017/18"/>
    <n v="9815"/>
    <n v="18777"/>
    <n v="59159"/>
    <n v="0.9460093896713615"/>
    <n v="0.96812749003984067"/>
    <n v="78"/>
    <n v="0.29499999999999998"/>
    <n v="8.4599999999999995E-2"/>
  </r>
  <r>
    <x v="59"/>
    <s v="C-IV"/>
    <x v="7"/>
    <x v="5"/>
    <n v="2017"/>
    <s v="2017/18"/>
    <n v="6036"/>
    <n v="13060"/>
    <n v="32798"/>
    <n v="1"/>
    <n v="0.95726495726495731"/>
    <n v="78"/>
    <n v="0.29499999999999998"/>
    <n v="8.4599999999999995E-2"/>
  </r>
  <r>
    <x v="0"/>
    <s v="n/a"/>
    <x v="8"/>
    <x v="5"/>
    <n v="2017"/>
    <s v="2017/18"/>
    <m/>
    <m/>
    <m/>
    <m/>
    <m/>
    <m/>
    <n v="0.254"/>
    <n v="5.3999999999999999E-2"/>
  </r>
  <r>
    <x v="1"/>
    <s v="n/a"/>
    <x v="8"/>
    <x v="5"/>
    <n v="2017"/>
    <s v="2017/18"/>
    <n v="1984021"/>
    <n v="4085151"/>
    <m/>
    <n v="0.98035119355228872"/>
    <n v="0.92840581349318552"/>
    <n v="795"/>
    <n v="0.39"/>
    <n v="6.6400000000000001E-2"/>
  </r>
  <r>
    <x v="2"/>
    <s v="CalWIN"/>
    <x v="8"/>
    <x v="5"/>
    <n v="2017"/>
    <s v="2017/18"/>
    <n v="57189"/>
    <n v="107586"/>
    <m/>
    <s v="n/a"/>
    <s v="n/a"/>
    <n v="21"/>
    <n v="0.42899999999999999"/>
    <n v="2.8799999999999999E-2"/>
  </r>
  <r>
    <x v="3"/>
    <s v="C-IV"/>
    <x v="8"/>
    <x v="5"/>
    <n v="2017"/>
    <s v="2017/18"/>
    <n v="76"/>
    <n v="136"/>
    <m/>
    <n v="1"/>
    <n v="0.25"/>
    <n v="81"/>
    <n v="0.29599999999999999"/>
    <n v="9.0300000000000005E-2"/>
  </r>
  <r>
    <x v="4"/>
    <s v="C-IV"/>
    <x v="8"/>
    <x v="5"/>
    <n v="2017"/>
    <s v="2017/18"/>
    <n v="1651"/>
    <n v="2996"/>
    <m/>
    <n v="0.97802197802197799"/>
    <n v="0.98113207547169812"/>
    <n v="81"/>
    <n v="0.29599999999999999"/>
    <n v="9.0300000000000005E-2"/>
  </r>
  <r>
    <x v="5"/>
    <s v="C-IV"/>
    <x v="8"/>
    <x v="5"/>
    <n v="2017"/>
    <s v="2017/18"/>
    <n v="16547"/>
    <n v="30767"/>
    <m/>
    <n v="0.87278761061946897"/>
    <n v="0.93620178041543023"/>
    <n v="81"/>
    <n v="0.29599999999999999"/>
    <n v="9.0300000000000005E-2"/>
  </r>
  <r>
    <x v="6"/>
    <s v="C-IV"/>
    <x v="8"/>
    <x v="5"/>
    <n v="2017"/>
    <s v="2017/18"/>
    <n v="2796"/>
    <n v="5024"/>
    <m/>
    <n v="0.97457627118644063"/>
    <n v="0.91025641025641024"/>
    <n v="81"/>
    <n v="0.29599999999999999"/>
    <n v="9.0300000000000005E-2"/>
  </r>
  <r>
    <x v="7"/>
    <s v="C-IV"/>
    <x v="8"/>
    <x v="5"/>
    <n v="2017"/>
    <s v="2017/18"/>
    <n v="690"/>
    <n v="1509"/>
    <m/>
    <n v="1"/>
    <n v="0.90476190476190477"/>
    <n v="81"/>
    <n v="0.29599999999999999"/>
    <n v="9.0300000000000005E-2"/>
  </r>
  <r>
    <x v="8"/>
    <s v="CalWIN"/>
    <x v="8"/>
    <x v="5"/>
    <n v="2017"/>
    <s v="2017/18"/>
    <n v="31466"/>
    <n v="62968"/>
    <m/>
    <n v="0.97740112994350281"/>
    <n v="0.97413793103448276"/>
    <n v="13"/>
    <n v="0.308"/>
    <n v="6.0699999999999997E-2"/>
  </r>
  <r>
    <x v="9"/>
    <s v="C-IV"/>
    <x v="8"/>
    <x v="5"/>
    <n v="2017"/>
    <s v="2017/18"/>
    <n v="2584"/>
    <n v="5259"/>
    <m/>
    <n v="0.98113207547169812"/>
    <n v="0.93506493506493504"/>
    <n v="81"/>
    <n v="0.29599999999999999"/>
    <n v="9.0300000000000005E-2"/>
  </r>
  <r>
    <x v="10"/>
    <s v="C-IV"/>
    <x v="8"/>
    <x v="5"/>
    <n v="2017"/>
    <s v="2017/18"/>
    <n v="6736"/>
    <n v="11873"/>
    <m/>
    <n v="0.99003322259136217"/>
    <n v="0.98734177215189878"/>
    <n v="81"/>
    <n v="0.29599999999999999"/>
    <n v="9.0300000000000005E-2"/>
  </r>
  <r>
    <x v="11"/>
    <s v="CalWIN"/>
    <x v="8"/>
    <x v="5"/>
    <n v="2017"/>
    <s v="2017/18"/>
    <n v="88568"/>
    <n v="204520"/>
    <m/>
    <n v="0.95230574857864814"/>
    <n v="0.93431553100061382"/>
    <n v="37"/>
    <n v="0.432"/>
    <n v="4.1300000000000003E-2"/>
  </r>
  <r>
    <x v="12"/>
    <s v="C-IV"/>
    <x v="8"/>
    <x v="5"/>
    <n v="2017"/>
    <s v="2017/18"/>
    <n v="1488"/>
    <n v="3427"/>
    <m/>
    <n v="0.96491228070175439"/>
    <n v="0.96969696969696972"/>
    <n v="81"/>
    <n v="0.29599999999999999"/>
    <n v="9.0300000000000005E-2"/>
  </r>
  <r>
    <x v="13"/>
    <s v="C-IV"/>
    <x v="8"/>
    <x v="5"/>
    <n v="2017"/>
    <s v="2017/18"/>
    <n v="11960"/>
    <n v="20262"/>
    <m/>
    <n v="0.99530516431924887"/>
    <n v="0.98181818181818181"/>
    <n v="81"/>
    <n v="0.29599999999999999"/>
    <n v="9.0300000000000005E-2"/>
  </r>
  <r>
    <x v="14"/>
    <s v="C-IV"/>
    <x v="8"/>
    <x v="5"/>
    <n v="2017"/>
    <s v="2017/18"/>
    <n v="17361"/>
    <n v="42162"/>
    <m/>
    <n v="0.9604221635883905"/>
    <n v="0.92129629629629628"/>
    <n v="81"/>
    <n v="0.29599999999999999"/>
    <n v="9.0300000000000005E-2"/>
  </r>
  <r>
    <x v="15"/>
    <s v="C-IV"/>
    <x v="8"/>
    <x v="5"/>
    <n v="2017"/>
    <s v="2017/18"/>
    <n v="1013"/>
    <n v="1952"/>
    <m/>
    <n v="1"/>
    <n v="0.97499999999999998"/>
    <n v="81"/>
    <n v="0.29599999999999999"/>
    <n v="9.0300000000000005E-2"/>
  </r>
  <r>
    <x v="16"/>
    <s v="C-IV"/>
    <x v="8"/>
    <x v="5"/>
    <n v="2017"/>
    <s v="2017/18"/>
    <n v="68715"/>
    <n v="158997"/>
    <m/>
    <n v="0.98411243507485491"/>
    <n v="0.93222818137493901"/>
    <n v="19"/>
    <n v="0.21099999999999999"/>
    <n v="1.9400000000000001E-2"/>
  </r>
  <r>
    <x v="17"/>
    <s v="C-IV"/>
    <x v="8"/>
    <x v="5"/>
    <n v="2017"/>
    <s v="2017/18"/>
    <n v="10540"/>
    <n v="23600"/>
    <m/>
    <n v="0.99625468164794007"/>
    <n v="0.94100294985250732"/>
    <n v="81"/>
    <n v="0.29599999999999999"/>
    <n v="9.0300000000000005E-2"/>
  </r>
  <r>
    <x v="18"/>
    <s v="C-IV"/>
    <x v="8"/>
    <x v="5"/>
    <n v="2017"/>
    <s v="2017/18"/>
    <n v="6385"/>
    <n v="11824"/>
    <m/>
    <n v="0.93174061433447097"/>
    <n v="0.90173410404624277"/>
    <n v="81"/>
    <n v="0.29599999999999999"/>
    <n v="9.0300000000000005E-2"/>
  </r>
  <r>
    <x v="19"/>
    <s v="C-IV"/>
    <x v="8"/>
    <x v="5"/>
    <n v="2017"/>
    <s v="2017/18"/>
    <n v="1566"/>
    <n v="3139"/>
    <m/>
    <n v="0.96296296296296302"/>
    <n v="0.8928571428571429"/>
    <n v="81"/>
    <n v="0.29599999999999999"/>
    <n v="9.0300000000000005E-2"/>
  </r>
  <r>
    <x v="20"/>
    <s v="LRS"/>
    <x v="8"/>
    <x v="5"/>
    <n v="2017"/>
    <s v="2017/18"/>
    <n v="543966"/>
    <n v="1087433"/>
    <m/>
    <n v="0.98449855654575125"/>
    <n v="0.90756426671919632"/>
    <n v="290"/>
    <n v="0.46899999999999997"/>
    <n v="0.1045"/>
  </r>
  <r>
    <x v="21"/>
    <s v="C-IV"/>
    <x v="8"/>
    <x v="5"/>
    <n v="2017"/>
    <s v="2017/18"/>
    <n v="11270"/>
    <n v="27348"/>
    <m/>
    <n v="0.99744897959183676"/>
    <n v="0.99583333333333335"/>
    <n v="81"/>
    <n v="0.29599999999999999"/>
    <n v="9.0300000000000005E-2"/>
  </r>
  <r>
    <x v="22"/>
    <s v="C-IV"/>
    <x v="8"/>
    <x v="5"/>
    <n v="2017"/>
    <s v="2017/18"/>
    <n v="5916"/>
    <n v="9809"/>
    <m/>
    <n v="0.9859154929577465"/>
    <n v="0.91847826086956519"/>
    <n v="81"/>
    <n v="0.29599999999999999"/>
    <n v="9.0300000000000005E-2"/>
  </r>
  <r>
    <x v="23"/>
    <s v="C-IV"/>
    <x v="8"/>
    <x v="5"/>
    <n v="2017"/>
    <s v="2017/18"/>
    <n v="1031"/>
    <n v="1909"/>
    <m/>
    <n v="0.97777777777777775"/>
    <n v="0.88461538461538458"/>
    <n v="81"/>
    <n v="0.29599999999999999"/>
    <n v="9.0300000000000005E-2"/>
  </r>
  <r>
    <x v="24"/>
    <s v="C-IV"/>
    <x v="8"/>
    <x v="5"/>
    <n v="2017"/>
    <s v="2017/18"/>
    <n v="6307"/>
    <n v="11672"/>
    <m/>
    <n v="0.9578651685393258"/>
    <n v="0.94422310756972117"/>
    <n v="81"/>
    <n v="0.29599999999999999"/>
    <n v="9.0300000000000005E-2"/>
  </r>
  <r>
    <x v="25"/>
    <s v="C-IV"/>
    <x v="8"/>
    <x v="5"/>
    <n v="2017"/>
    <s v="2017/18"/>
    <n v="23272"/>
    <n v="53792"/>
    <m/>
    <n v="0.95561357702349869"/>
    <n v="0.97175141242937857"/>
    <n v="7"/>
    <n v="0"/>
    <n v="4.1500000000000002E-2"/>
  </r>
  <r>
    <x v="26"/>
    <s v="C-IV"/>
    <x v="8"/>
    <x v="5"/>
    <n v="2017"/>
    <s v="2017/18"/>
    <n v="541"/>
    <n v="1160"/>
    <m/>
    <n v="1"/>
    <n v="0.9375"/>
    <n v="81"/>
    <n v="0.29599999999999999"/>
    <n v="9.0300000000000005E-2"/>
  </r>
  <r>
    <x v="27"/>
    <s v="C-IV"/>
    <x v="8"/>
    <x v="5"/>
    <n v="2017"/>
    <s v="2017/18"/>
    <n v="398"/>
    <n v="693"/>
    <m/>
    <n v="1"/>
    <n v="0.95"/>
    <n v="81"/>
    <n v="0.29599999999999999"/>
    <n v="9.0300000000000005E-2"/>
  </r>
  <r>
    <x v="28"/>
    <s v="C-IV"/>
    <x v="8"/>
    <x v="5"/>
    <n v="2017"/>
    <s v="2017/18"/>
    <n v="19447"/>
    <n v="42443"/>
    <m/>
    <n v="0.99267015706806283"/>
    <n v="0.94117647058823528"/>
    <n v="7"/>
    <n v="0.28599999999999998"/>
    <n v="3.5700000000000003E-2"/>
  </r>
  <r>
    <x v="29"/>
    <s v="C-IV"/>
    <x v="8"/>
    <x v="5"/>
    <n v="2017"/>
    <s v="2017/18"/>
    <n v="3067"/>
    <n v="6080"/>
    <m/>
    <n v="0.90833333333333333"/>
    <n v="0.92500000000000004"/>
    <n v="81"/>
    <n v="0.29599999999999999"/>
    <n v="9.0300000000000005E-2"/>
  </r>
  <r>
    <x v="30"/>
    <s v="C-IV"/>
    <x v="8"/>
    <x v="5"/>
    <n v="2017"/>
    <s v="2017/18"/>
    <n v="4105"/>
    <n v="7090"/>
    <m/>
    <n v="0.93243243243243246"/>
    <n v="0.82634730538922152"/>
    <n v="81"/>
    <n v="0.29599999999999999"/>
    <n v="9.0300000000000005E-2"/>
  </r>
  <r>
    <x v="31"/>
    <s v="CalWIN"/>
    <x v="8"/>
    <x v="5"/>
    <n v="2017"/>
    <s v="2017/18"/>
    <n v="115089"/>
    <n v="232951"/>
    <m/>
    <n v="0.99363192528125666"/>
    <n v="0.99772001823985412"/>
    <n v="44"/>
    <n v="0.36399999999999999"/>
    <n v="6.5699999999999995E-2"/>
  </r>
  <r>
    <x v="32"/>
    <s v="CalWIN"/>
    <x v="8"/>
    <x v="5"/>
    <n v="2017"/>
    <s v="2017/18"/>
    <n v="8670"/>
    <n v="16179"/>
    <m/>
    <n v="1"/>
    <n v="0.88584474885844744"/>
    <n v="81"/>
    <n v="0.29599999999999999"/>
    <n v="9.0300000000000005E-2"/>
  </r>
  <r>
    <x v="33"/>
    <s v="C-IV"/>
    <x v="8"/>
    <x v="5"/>
    <n v="2017"/>
    <s v="2017/18"/>
    <n v="1097"/>
    <n v="2007"/>
    <m/>
    <n v="0.96842105263157896"/>
    <n v="0.9242424242424242"/>
    <n v="81"/>
    <n v="0.29599999999999999"/>
    <n v="9.0300000000000005E-2"/>
  </r>
  <r>
    <x v="34"/>
    <s v="C-IV"/>
    <x v="8"/>
    <x v="5"/>
    <n v="2017"/>
    <s v="2017/18"/>
    <n v="122740"/>
    <n v="271114"/>
    <m/>
    <n v="0.99532289980212263"/>
    <n v="0.91362467866323904"/>
    <n v="36"/>
    <n v="0.30599999999999999"/>
    <n v="4.3499999999999997E-2"/>
  </r>
  <r>
    <x v="35"/>
    <s v="CalWIN"/>
    <x v="8"/>
    <x v="5"/>
    <n v="2017"/>
    <s v="2017/18"/>
    <n v="98208"/>
    <n v="205556"/>
    <m/>
    <n v="0.99407979407979408"/>
    <n v="0.99211770888071471"/>
    <n v="40"/>
    <n v="0.47499999999999998"/>
    <n v="3.8600000000000002E-2"/>
  </r>
  <r>
    <x v="36"/>
    <s v="C-IV"/>
    <x v="8"/>
    <x v="5"/>
    <n v="2017"/>
    <s v="2017/18"/>
    <n v="2121"/>
    <n v="4700"/>
    <m/>
    <n v="0.978494623655914"/>
    <n v="0.95522388059701491"/>
    <n v="81"/>
    <n v="0.29599999999999999"/>
    <n v="9.0300000000000005E-2"/>
  </r>
  <r>
    <x v="37"/>
    <s v="C-IV"/>
    <x v="8"/>
    <x v="5"/>
    <n v="2017"/>
    <s v="2017/18"/>
    <n v="165648"/>
    <n v="361295"/>
    <m/>
    <n v="0.9892054725743693"/>
    <n v="0.93710691823899372"/>
    <n v="48"/>
    <n v="0.25"/>
    <n v="3.78E-2"/>
  </r>
  <r>
    <x v="38"/>
    <s v="CalWIN"/>
    <x v="8"/>
    <x v="5"/>
    <n v="2017"/>
    <s v="2017/18"/>
    <n v="133646"/>
    <n v="268127"/>
    <m/>
    <n v="0.97422844416162901"/>
    <n v="0.95580808080808077"/>
    <n v="62"/>
    <n v="0.435"/>
    <n v="2.8899999999999999E-2"/>
  </r>
  <r>
    <x v="39"/>
    <s v="CalWIN"/>
    <x v="8"/>
    <x v="5"/>
    <n v="2017"/>
    <s v="2017/18"/>
    <n v="33923"/>
    <n v="50864"/>
    <m/>
    <n v="0.98502139800285304"/>
    <n v="0.86911764705882355"/>
    <n v="11"/>
    <n v="0.36399999999999999"/>
    <n v="7.9299999999999995E-2"/>
  </r>
  <r>
    <x v="40"/>
    <s v="C-IV"/>
    <x v="8"/>
    <x v="5"/>
    <n v="2017"/>
    <s v="2017/18"/>
    <n v="47781"/>
    <n v="105787"/>
    <m/>
    <n v="0.97793326157158234"/>
    <n v="0.91082251082251087"/>
    <n v="14"/>
    <n v="7.0999999999999994E-2"/>
    <n v="3.7400000000000003E-2"/>
  </r>
  <r>
    <x v="41"/>
    <s v="CalWIN"/>
    <x v="8"/>
    <x v="5"/>
    <n v="2017"/>
    <s v="2017/18"/>
    <n v="9396"/>
    <n v="16600"/>
    <m/>
    <n v="0.98399999999999999"/>
    <n v="0.96595744680851059"/>
    <n v="81"/>
    <n v="0.29599999999999999"/>
    <n v="9.0300000000000005E-2"/>
  </r>
  <r>
    <x v="42"/>
    <s v="CalWIN"/>
    <x v="8"/>
    <x v="5"/>
    <n v="2017"/>
    <s v="2017/18"/>
    <n v="13291"/>
    <n v="25375"/>
    <m/>
    <n v="0.97687861271676302"/>
    <n v="0.87687687687687688"/>
    <n v="81"/>
    <n v="0.29599999999999999"/>
    <n v="9.0300000000000005E-2"/>
  </r>
  <r>
    <x v="43"/>
    <s v="CalWIN"/>
    <x v="8"/>
    <x v="5"/>
    <n v="2017"/>
    <s v="2017/18"/>
    <n v="18061"/>
    <n v="36432"/>
    <m/>
    <n v="0.95864262990455995"/>
    <n v="0.91772151898734178"/>
    <n v="81"/>
    <n v="0.29599999999999999"/>
    <n v="9.0300000000000005E-2"/>
  </r>
  <r>
    <x v="44"/>
    <s v="CalWIN"/>
    <x v="8"/>
    <x v="5"/>
    <n v="2017"/>
    <s v="2017/18"/>
    <n v="46440"/>
    <n v="90030"/>
    <m/>
    <n v="0.98598654708520184"/>
    <n v="0.97938144329896903"/>
    <n v="16"/>
    <n v="0.375"/>
    <n v="5.11E-2"/>
  </r>
  <r>
    <x v="45"/>
    <s v="CalWIN"/>
    <x v="8"/>
    <x v="5"/>
    <n v="2017"/>
    <s v="2017/18"/>
    <n v="14023"/>
    <n v="24863"/>
    <m/>
    <n v="0.982421875"/>
    <n v="0.97674418604651159"/>
    <n v="81"/>
    <n v="0.29599999999999999"/>
    <n v="9.0300000000000005E-2"/>
  </r>
  <r>
    <x v="46"/>
    <s v="C-IV"/>
    <x v="8"/>
    <x v="5"/>
    <n v="2017"/>
    <s v="2017/18"/>
    <n v="12332"/>
    <n v="23186"/>
    <m/>
    <n v="0.94921190893169882"/>
    <n v="0.95781637717121593"/>
    <n v="81"/>
    <n v="0.29599999999999999"/>
    <n v="9.0300000000000005E-2"/>
  </r>
  <r>
    <x v="47"/>
    <s v="C-IV"/>
    <x v="8"/>
    <x v="5"/>
    <n v="2017"/>
    <s v="2017/18"/>
    <n v="154"/>
    <n v="259"/>
    <m/>
    <n v="1"/>
    <n v="1"/>
    <n v="81"/>
    <n v="0.29599999999999999"/>
    <n v="9.0300000000000005E-2"/>
  </r>
  <r>
    <x v="48"/>
    <s v="C-IV"/>
    <x v="8"/>
    <x v="5"/>
    <n v="2017"/>
    <s v="2017/18"/>
    <n v="3050"/>
    <n v="6256"/>
    <m/>
    <n v="0.97619047619047616"/>
    <n v="0.86315789473684212"/>
    <n v="81"/>
    <n v="0.29599999999999999"/>
    <n v="9.0300000000000005E-2"/>
  </r>
  <r>
    <x v="49"/>
    <s v="CalWIN"/>
    <x v="8"/>
    <x v="5"/>
    <n v="2017"/>
    <s v="2017/18"/>
    <n v="20949"/>
    <n v="39407"/>
    <m/>
    <n v="0.97636815920398012"/>
    <n v="0.9688249400479616"/>
    <n v="8"/>
    <n v="0.5"/>
    <n v="5.7999999999999996E-3"/>
  </r>
  <r>
    <x v="50"/>
    <s v="CalWIN"/>
    <x v="8"/>
    <x v="5"/>
    <n v="2017"/>
    <s v="2017/18"/>
    <n v="17167"/>
    <n v="30001"/>
    <m/>
    <n v="0.98064516129032253"/>
    <n v="0.87267904509283822"/>
    <n v="81"/>
    <n v="0.29599999999999999"/>
    <n v="9.0300000000000005E-2"/>
  </r>
  <r>
    <x v="51"/>
    <s v="C-IV"/>
    <x v="8"/>
    <x v="5"/>
    <n v="2017"/>
    <s v="2017/18"/>
    <n v="39239"/>
    <n v="81885"/>
    <m/>
    <n v="0.97997711670480547"/>
    <n v="0.93644067796610164"/>
    <n v="10"/>
    <n v="0.6"/>
    <n v="4.2700000000000002E-2"/>
  </r>
  <r>
    <x v="52"/>
    <s v="C-IV"/>
    <x v="8"/>
    <x v="5"/>
    <n v="2017"/>
    <s v="2017/18"/>
    <n v="5361"/>
    <n v="12250"/>
    <m/>
    <n v="0.97101449275362317"/>
    <n v="0.92814371257485029"/>
    <n v="81"/>
    <n v="0.29599999999999999"/>
    <n v="9.0300000000000005E-2"/>
  </r>
  <r>
    <x v="53"/>
    <s v="C-IV"/>
    <x v="8"/>
    <x v="5"/>
    <n v="2017"/>
    <s v="2017/18"/>
    <n v="4246"/>
    <n v="8963"/>
    <m/>
    <n v="0.96153846153846156"/>
    <n v="0.94696969696969702"/>
    <n v="81"/>
    <n v="0.29599999999999999"/>
    <n v="9.0300000000000005E-2"/>
  </r>
  <r>
    <x v="54"/>
    <s v="C-IV"/>
    <x v="8"/>
    <x v="5"/>
    <n v="2017"/>
    <s v="2017/18"/>
    <n v="971"/>
    <n v="1691"/>
    <m/>
    <n v="0.98181818181818181"/>
    <n v="0.71739130434782605"/>
    <n v="81"/>
    <n v="0.29599999999999999"/>
    <n v="9.0300000000000005E-2"/>
  </r>
  <r>
    <x v="55"/>
    <s v="CalWIN"/>
    <x v="8"/>
    <x v="5"/>
    <n v="2017"/>
    <s v="2017/18"/>
    <n v="50655"/>
    <n v="117113"/>
    <m/>
    <n v="0.92569832402234642"/>
    <n v="0.84"/>
    <n v="16"/>
    <n v="0.438"/>
    <n v="4.2500000000000003E-2"/>
  </r>
  <r>
    <x v="56"/>
    <s v="C-IV"/>
    <x v="8"/>
    <x v="5"/>
    <n v="2017"/>
    <s v="2017/18"/>
    <n v="2734"/>
    <n v="4770"/>
    <m/>
    <n v="0.95774647887323949"/>
    <n v="0.97727272727272729"/>
    <n v="81"/>
    <n v="0.29599999999999999"/>
    <n v="9.0300000000000005E-2"/>
  </r>
  <r>
    <x v="57"/>
    <s v="CalWIN"/>
    <x v="8"/>
    <x v="5"/>
    <n v="2017"/>
    <s v="2017/18"/>
    <n v="34650"/>
    <n v="68571"/>
    <m/>
    <n v="0.9838709677419355"/>
    <n v="0.9632183908045977"/>
    <n v="15"/>
    <n v="0.13300000000000001"/>
    <n v="5.7599999999999998E-2"/>
  </r>
  <r>
    <x v="58"/>
    <s v="CalWIN"/>
    <x v="8"/>
    <x v="5"/>
    <n v="2017"/>
    <s v="2017/18"/>
    <n v="9726"/>
    <n v="18467"/>
    <m/>
    <n v="0.92307692307692313"/>
    <n v="0.94716981132075473"/>
    <n v="81"/>
    <n v="0.29599999999999999"/>
    <n v="9.0300000000000005E-2"/>
  </r>
  <r>
    <x v="59"/>
    <s v="C-IV"/>
    <x v="8"/>
    <x v="5"/>
    <n v="2017"/>
    <s v="2017/18"/>
    <n v="6002"/>
    <n v="13022"/>
    <m/>
    <n v="0.98648648648648651"/>
    <n v="0.98222222222222222"/>
    <n v="81"/>
    <n v="0.29599999999999999"/>
    <n v="9.0300000000000005E-2"/>
  </r>
  <r>
    <x v="0"/>
    <s v="n/a"/>
    <x v="9"/>
    <x v="5"/>
    <n v="2018"/>
    <s v="2017/18"/>
    <m/>
    <m/>
    <m/>
    <m/>
    <m/>
    <m/>
    <n v="0.254"/>
    <n v="5.3999999999999999E-2"/>
  </r>
  <r>
    <x v="1"/>
    <s v="n/a"/>
    <x v="9"/>
    <x v="5"/>
    <n v="2018"/>
    <s v="2017/18"/>
    <n v="1992771"/>
    <n v="4089272"/>
    <m/>
    <n v="0.97983968399046084"/>
    <n v="0.92775324069086862"/>
    <n v="56"/>
    <n v="0.375"/>
    <n v="0.1077"/>
  </r>
  <r>
    <x v="2"/>
    <s v="CalWIN"/>
    <x v="9"/>
    <x v="5"/>
    <n v="2018"/>
    <s v="2017/18"/>
    <n v="57502"/>
    <n v="107669"/>
    <m/>
    <s v="n/a"/>
    <s v="n/a"/>
    <n v="1"/>
    <n v="1"/>
    <n v="7.7999999999999996E-3"/>
  </r>
  <r>
    <x v="3"/>
    <s v="C-IV"/>
    <x v="9"/>
    <x v="5"/>
    <n v="2018"/>
    <s v="2017/18"/>
    <n v="79"/>
    <n v="144"/>
    <m/>
    <n v="1"/>
    <s v="n/a"/>
    <n v="3"/>
    <n v="0.66700000000000004"/>
    <n v="0.40620000000000001"/>
  </r>
  <r>
    <x v="4"/>
    <s v="C-IV"/>
    <x v="9"/>
    <x v="5"/>
    <n v="2018"/>
    <s v="2017/18"/>
    <n v="1648"/>
    <n v="3003"/>
    <m/>
    <n v="0.97333333333333338"/>
    <n v="1"/>
    <n v="3"/>
    <n v="0.66700000000000004"/>
    <n v="0.40620000000000001"/>
  </r>
  <r>
    <x v="5"/>
    <s v="C-IV"/>
    <x v="9"/>
    <x v="5"/>
    <n v="2018"/>
    <s v="2017/18"/>
    <n v="16660"/>
    <n v="30804"/>
    <m/>
    <n v="0.8738839285714286"/>
    <n v="0.92172523961661346"/>
    <n v="3"/>
    <n v="0.66700000000000004"/>
    <n v="0.40620000000000001"/>
  </r>
  <r>
    <x v="6"/>
    <s v="C-IV"/>
    <x v="9"/>
    <x v="5"/>
    <n v="2018"/>
    <s v="2017/18"/>
    <n v="2783"/>
    <n v="4982"/>
    <m/>
    <n v="0.98230088495575218"/>
    <n v="0.92307692307692313"/>
    <n v="3"/>
    <n v="0.66700000000000004"/>
    <n v="0.40620000000000001"/>
  </r>
  <r>
    <x v="7"/>
    <s v="C-IV"/>
    <x v="9"/>
    <x v="5"/>
    <n v="2018"/>
    <s v="2017/18"/>
    <n v="685"/>
    <n v="1492"/>
    <m/>
    <n v="0.94285714285714284"/>
    <n v="0.875"/>
    <n v="3"/>
    <n v="0.66700000000000004"/>
    <n v="0.40620000000000001"/>
  </r>
  <r>
    <x v="8"/>
    <s v="CalWIN"/>
    <x v="9"/>
    <x v="5"/>
    <n v="2018"/>
    <s v="2017/18"/>
    <n v="31852"/>
    <n v="63270"/>
    <m/>
    <n v="0.97813288477712368"/>
    <n v="0.97755102040816322"/>
    <n v="1"/>
    <n v="0"/>
    <n v="3.1800000000000002E-2"/>
  </r>
  <r>
    <x v="9"/>
    <s v="C-IV"/>
    <x v="9"/>
    <x v="5"/>
    <n v="2018"/>
    <s v="2017/18"/>
    <n v="2602"/>
    <n v="5268"/>
    <m/>
    <n v="1"/>
    <n v="0.95348837209302328"/>
    <n v="3"/>
    <n v="0.66700000000000004"/>
    <n v="0.40620000000000001"/>
  </r>
  <r>
    <x v="10"/>
    <s v="C-IV"/>
    <x v="9"/>
    <x v="5"/>
    <n v="2018"/>
    <s v="2017/18"/>
    <n v="6685"/>
    <n v="11742"/>
    <m/>
    <n v="0.97740112994350281"/>
    <n v="0.98523985239852396"/>
    <n v="3"/>
    <n v="0.66700000000000004"/>
    <n v="0.40620000000000001"/>
  </r>
  <r>
    <x v="11"/>
    <s v="CalWIN"/>
    <x v="9"/>
    <x v="5"/>
    <n v="2018"/>
    <s v="2017/18"/>
    <n v="88731"/>
    <n v="204699"/>
    <m/>
    <n v="0.96466721446179127"/>
    <n v="0.95012987012987016"/>
    <n v="3"/>
    <n v="0"/>
    <n v="5.7299999999999997E-2"/>
  </r>
  <r>
    <x v="12"/>
    <s v="C-IV"/>
    <x v="9"/>
    <x v="5"/>
    <n v="2018"/>
    <s v="2017/18"/>
    <n v="1487"/>
    <n v="3404"/>
    <m/>
    <n v="0.98571428571428577"/>
    <n v="1"/>
    <n v="3"/>
    <n v="0.66700000000000004"/>
    <n v="0.40620000000000001"/>
  </r>
  <r>
    <x v="13"/>
    <s v="C-IV"/>
    <x v="9"/>
    <x v="5"/>
    <n v="2018"/>
    <s v="2017/18"/>
    <n v="11949"/>
    <n v="20116"/>
    <m/>
    <n v="0.95652173913043481"/>
    <n v="0.96860986547085204"/>
    <n v="3"/>
    <n v="0.66700000000000004"/>
    <n v="0.40620000000000001"/>
  </r>
  <r>
    <x v="14"/>
    <s v="C-IV"/>
    <x v="9"/>
    <x v="5"/>
    <n v="2018"/>
    <s v="2017/18"/>
    <n v="17402"/>
    <n v="42152"/>
    <m/>
    <n v="0.9813829787234043"/>
    <n v="0.95424836601307195"/>
    <n v="3"/>
    <n v="0.66700000000000004"/>
    <n v="0.40620000000000001"/>
  </r>
  <r>
    <x v="15"/>
    <s v="C-IV"/>
    <x v="9"/>
    <x v="5"/>
    <n v="2018"/>
    <s v="2017/18"/>
    <n v="998"/>
    <n v="1915"/>
    <m/>
    <n v="0.97560975609756095"/>
    <n v="0.94444444444444442"/>
    <n v="3"/>
    <n v="0.66700000000000004"/>
    <n v="0.40620000000000001"/>
  </r>
  <r>
    <x v="16"/>
    <s v="C-IV"/>
    <x v="9"/>
    <x v="5"/>
    <n v="2018"/>
    <s v="2017/18"/>
    <n v="68617"/>
    <n v="157975"/>
    <m/>
    <n v="0.9884710403513588"/>
    <n v="0.93956953642384111"/>
    <n v="2"/>
    <n v="0.5"/>
    <n v="5.0200000000000002E-2"/>
  </r>
  <r>
    <x v="17"/>
    <s v="C-IV"/>
    <x v="9"/>
    <x v="5"/>
    <n v="2018"/>
    <s v="2017/18"/>
    <n v="10523"/>
    <n v="23482"/>
    <m/>
    <n v="0.99464285714285716"/>
    <n v="0.9338422391857506"/>
    <n v="3"/>
    <n v="0.66700000000000004"/>
    <n v="0.40620000000000001"/>
  </r>
  <r>
    <x v="18"/>
    <s v="C-IV"/>
    <x v="9"/>
    <x v="5"/>
    <n v="2018"/>
    <s v="2017/18"/>
    <n v="6578"/>
    <n v="12174"/>
    <m/>
    <n v="0.91481481481481486"/>
    <n v="0.85093167701863359"/>
    <n v="3"/>
    <n v="0.66700000000000004"/>
    <n v="0.40620000000000001"/>
  </r>
  <r>
    <x v="19"/>
    <s v="C-IV"/>
    <x v="9"/>
    <x v="5"/>
    <n v="2018"/>
    <s v="2017/18"/>
    <n v="1511"/>
    <n v="3043"/>
    <m/>
    <n v="0.93243243243243246"/>
    <n v="0.81132075471698117"/>
    <n v="3"/>
    <n v="0.66700000000000004"/>
    <n v="0.40620000000000001"/>
  </r>
  <r>
    <x v="20"/>
    <s v="LRS"/>
    <x v="9"/>
    <x v="5"/>
    <n v="2018"/>
    <s v="2017/18"/>
    <n v="550197"/>
    <n v="1095403"/>
    <m/>
    <n v="0.98732853540013532"/>
    <n v="0.90461919033347604"/>
    <n v="18"/>
    <n v="0.44400000000000001"/>
    <n v="6.3E-2"/>
  </r>
  <r>
    <x v="21"/>
    <s v="C-IV"/>
    <x v="9"/>
    <x v="5"/>
    <n v="2018"/>
    <s v="2017/18"/>
    <n v="11211"/>
    <n v="27187"/>
    <m/>
    <n v="0.99530516431924887"/>
    <n v="0.98007968127490042"/>
    <n v="3"/>
    <n v="0.66700000000000004"/>
    <n v="0.40620000000000001"/>
  </r>
  <r>
    <x v="22"/>
    <s v="C-IV"/>
    <x v="9"/>
    <x v="5"/>
    <n v="2018"/>
    <s v="2017/18"/>
    <n v="5943"/>
    <n v="9818"/>
    <m/>
    <n v="0.96644295302013428"/>
    <n v="0.93048128342245995"/>
    <n v="3"/>
    <n v="0.66700000000000004"/>
    <n v="0.40620000000000001"/>
  </r>
  <r>
    <x v="23"/>
    <s v="C-IV"/>
    <x v="9"/>
    <x v="5"/>
    <n v="2018"/>
    <s v="2017/18"/>
    <n v="1023"/>
    <n v="1887"/>
    <m/>
    <n v="0.97142857142857142"/>
    <n v="0.95"/>
    <n v="3"/>
    <n v="0.66700000000000004"/>
    <n v="0.40620000000000001"/>
  </r>
  <r>
    <x v="24"/>
    <s v="C-IV"/>
    <x v="9"/>
    <x v="5"/>
    <n v="2018"/>
    <s v="2017/18"/>
    <n v="6400"/>
    <n v="11831"/>
    <m/>
    <n v="0.95216400911161736"/>
    <n v="0.91228070175438591"/>
    <n v="3"/>
    <n v="0.66700000000000004"/>
    <n v="0.40620000000000001"/>
  </r>
  <r>
    <x v="25"/>
    <s v="C-IV"/>
    <x v="9"/>
    <x v="5"/>
    <n v="2018"/>
    <s v="2017/18"/>
    <n v="23196"/>
    <n v="53463"/>
    <m/>
    <n v="0.97008547008547008"/>
    <n v="0.96417445482866049"/>
    <n v="1"/>
    <n v="1"/>
    <n v="2.9100000000000001E-2"/>
  </r>
  <r>
    <x v="26"/>
    <s v="C-IV"/>
    <x v="9"/>
    <x v="5"/>
    <n v="2018"/>
    <s v="2017/18"/>
    <n v="556"/>
    <n v="1169"/>
    <m/>
    <n v="0.97297297297297303"/>
    <n v="0.93103448275862066"/>
    <n v="3"/>
    <n v="0.66700000000000004"/>
    <n v="0.40620000000000001"/>
  </r>
  <r>
    <x v="27"/>
    <s v="C-IV"/>
    <x v="9"/>
    <x v="5"/>
    <n v="2018"/>
    <s v="2017/18"/>
    <n v="413"/>
    <n v="703"/>
    <m/>
    <n v="1"/>
    <n v="0.93548387096774188"/>
    <n v="3"/>
    <n v="0.66700000000000004"/>
    <n v="0.40620000000000001"/>
  </r>
  <r>
    <x v="28"/>
    <s v="C-IV"/>
    <x v="9"/>
    <x v="5"/>
    <n v="2018"/>
    <s v="2017/18"/>
    <n v="19155"/>
    <n v="41620"/>
    <m/>
    <n v="0.98764342453662846"/>
    <n v="0.95245901639344266"/>
    <n v="1"/>
    <n v="0"/>
    <n v="3.6600000000000001E-2"/>
  </r>
  <r>
    <x v="29"/>
    <s v="C-IV"/>
    <x v="9"/>
    <x v="5"/>
    <n v="2018"/>
    <s v="2017/18"/>
    <n v="3090"/>
    <n v="6222"/>
    <m/>
    <n v="0.90677966101694918"/>
    <n v="0.89552238805970152"/>
    <n v="3"/>
    <n v="0.66700000000000004"/>
    <n v="0.40620000000000001"/>
  </r>
  <r>
    <x v="30"/>
    <s v="C-IV"/>
    <x v="9"/>
    <x v="5"/>
    <n v="2018"/>
    <s v="2017/18"/>
    <n v="4107"/>
    <n v="7079"/>
    <m/>
    <n v="0.89047619047619042"/>
    <n v="0.81690140845070425"/>
    <n v="3"/>
    <n v="0.66700000000000004"/>
    <n v="0.40620000000000001"/>
  </r>
  <r>
    <x v="31"/>
    <s v="CalWIN"/>
    <x v="9"/>
    <x v="5"/>
    <n v="2018"/>
    <s v="2017/18"/>
    <n v="115302"/>
    <n v="231950"/>
    <m/>
    <n v="0.99254526091586792"/>
    <n v="0.99911738746690204"/>
    <n v="3"/>
    <n v="0.33300000000000002"/>
    <n v="3.8600000000000002E-2"/>
  </r>
  <r>
    <x v="32"/>
    <s v="CalWIN"/>
    <x v="9"/>
    <x v="5"/>
    <n v="2018"/>
    <s v="2017/18"/>
    <n v="8593"/>
    <n v="17608"/>
    <m/>
    <n v="1"/>
    <n v="0.90256410256410258"/>
    <n v="3"/>
    <n v="0.66700000000000004"/>
    <n v="0.40620000000000001"/>
  </r>
  <r>
    <x v="33"/>
    <s v="C-IV"/>
    <x v="9"/>
    <x v="5"/>
    <n v="2018"/>
    <s v="2017/18"/>
    <n v="1139"/>
    <n v="2030"/>
    <m/>
    <n v="0.97297297297297303"/>
    <n v="1"/>
    <n v="3"/>
    <n v="0.66700000000000004"/>
    <n v="0.40620000000000001"/>
  </r>
  <r>
    <x v="34"/>
    <s v="C-IV"/>
    <x v="9"/>
    <x v="5"/>
    <n v="2018"/>
    <s v="2017/18"/>
    <n v="122806"/>
    <n v="270567"/>
    <m/>
    <n v="0.98828394210889037"/>
    <n v="0.89963280293757653"/>
    <n v="3"/>
    <n v="0.33300000000000002"/>
    <n v="5.33E-2"/>
  </r>
  <r>
    <x v="35"/>
    <s v="CalWIN"/>
    <x v="9"/>
    <x v="5"/>
    <n v="2018"/>
    <s v="2017/18"/>
    <n v="97936"/>
    <n v="204329"/>
    <m/>
    <n v="0.99543869063590018"/>
    <n v="0.99299191374663076"/>
    <n v="3"/>
    <n v="0.33300000000000002"/>
    <n v="3.73E-2"/>
  </r>
  <r>
    <x v="36"/>
    <s v="C-IV"/>
    <x v="9"/>
    <x v="5"/>
    <n v="2018"/>
    <s v="2017/18"/>
    <n v="2129"/>
    <n v="4710"/>
    <m/>
    <n v="0.91269841269841268"/>
    <n v="0.9285714285714286"/>
    <n v="3"/>
    <n v="0.66700000000000004"/>
    <n v="0.40620000000000001"/>
  </r>
  <r>
    <x v="37"/>
    <s v="C-IV"/>
    <x v="9"/>
    <x v="5"/>
    <n v="2018"/>
    <s v="2017/18"/>
    <n v="165353"/>
    <n v="359372"/>
    <m/>
    <n v="0.99355839198377671"/>
    <n v="0.9447819871336669"/>
    <n v="4"/>
    <n v="0.25"/>
    <n v="2.69E-2"/>
  </r>
  <r>
    <x v="38"/>
    <s v="CalWIN"/>
    <x v="9"/>
    <x v="5"/>
    <n v="2018"/>
    <s v="2017/18"/>
    <n v="134449"/>
    <n v="268458"/>
    <m/>
    <n v="0.97419741974197416"/>
    <n v="0.95592823712948516"/>
    <n v="5"/>
    <n v="0.2"/>
    <n v="1.47E-2"/>
  </r>
  <r>
    <x v="39"/>
    <s v="CalWIN"/>
    <x v="9"/>
    <x v="5"/>
    <n v="2018"/>
    <s v="2017/18"/>
    <n v="34061"/>
    <n v="50846"/>
    <m/>
    <n v="0.97461589846359387"/>
    <n v="0.86899563318777295"/>
    <n v="0"/>
    <n v="0"/>
    <n v="8.0399999999999999E-2"/>
  </r>
  <r>
    <x v="40"/>
    <s v="C-IV"/>
    <x v="9"/>
    <x v="5"/>
    <n v="2018"/>
    <s v="2017/18"/>
    <n v="47501"/>
    <n v="104759"/>
    <m/>
    <n v="0.98239254272397725"/>
    <n v="0.92067307692307687"/>
    <n v="2"/>
    <n v="0.5"/>
    <n v="0"/>
  </r>
  <r>
    <x v="41"/>
    <s v="CalWIN"/>
    <x v="9"/>
    <x v="5"/>
    <n v="2018"/>
    <s v="2017/18"/>
    <n v="9423"/>
    <n v="16564"/>
    <m/>
    <n v="0.97692307692307689"/>
    <n v="0.94871794871794868"/>
    <n v="3"/>
    <n v="0.66700000000000004"/>
    <n v="0.40620000000000001"/>
  </r>
  <r>
    <x v="42"/>
    <s v="CalWIN"/>
    <x v="9"/>
    <x v="5"/>
    <n v="2018"/>
    <s v="2017/18"/>
    <n v="13306"/>
    <n v="25396"/>
    <m/>
    <n v="0.99439252336448603"/>
    <n v="0.87687687687687688"/>
    <n v="3"/>
    <n v="0.66700000000000004"/>
    <n v="0.40620000000000001"/>
  </r>
  <r>
    <x v="43"/>
    <s v="CalWIN"/>
    <x v="9"/>
    <x v="5"/>
    <n v="2018"/>
    <s v="2017/18"/>
    <n v="18410"/>
    <n v="36620"/>
    <m/>
    <n v="0.94405043341213557"/>
    <n v="0.88854489164086692"/>
    <n v="3"/>
    <n v="0.66700000000000004"/>
    <n v="0.40620000000000001"/>
  </r>
  <r>
    <x v="44"/>
    <s v="CalWIN"/>
    <x v="9"/>
    <x v="5"/>
    <n v="2018"/>
    <s v="2017/18"/>
    <n v="46314"/>
    <n v="89521"/>
    <m/>
    <n v="0.99179366940211022"/>
    <n v="0.97431192660550459"/>
    <n v="1"/>
    <n v="1"/>
    <n v="0.1055"/>
  </r>
  <r>
    <x v="45"/>
    <s v="CalWIN"/>
    <x v="9"/>
    <x v="5"/>
    <n v="2018"/>
    <s v="2017/18"/>
    <n v="13982"/>
    <n v="24693"/>
    <m/>
    <n v="0.98141891891891897"/>
    <n v="0.93939393939393945"/>
    <n v="3"/>
    <n v="0.66700000000000004"/>
    <n v="0.40620000000000001"/>
  </r>
  <r>
    <x v="46"/>
    <s v="C-IV"/>
    <x v="9"/>
    <x v="5"/>
    <n v="2018"/>
    <s v="2017/18"/>
    <n v="12297"/>
    <n v="23035"/>
    <m/>
    <n v="0.94233937397034595"/>
    <n v="0.96803652968036524"/>
    <n v="3"/>
    <n v="0.66700000000000004"/>
    <n v="0.40620000000000001"/>
  </r>
  <r>
    <x v="47"/>
    <s v="C-IV"/>
    <x v="9"/>
    <x v="5"/>
    <n v="2018"/>
    <s v="2017/18"/>
    <n v="159"/>
    <n v="273"/>
    <m/>
    <n v="1"/>
    <n v="0.4"/>
    <n v="3"/>
    <n v="0.66700000000000004"/>
    <n v="0.40620000000000001"/>
  </r>
  <r>
    <x v="48"/>
    <s v="C-IV"/>
    <x v="9"/>
    <x v="5"/>
    <n v="2018"/>
    <s v="2017/18"/>
    <n v="3070"/>
    <n v="6252"/>
    <m/>
    <n v="0.97590361445783136"/>
    <n v="0.88495575221238942"/>
    <n v="3"/>
    <n v="0.66700000000000004"/>
    <n v="0.40620000000000001"/>
  </r>
  <r>
    <x v="49"/>
    <s v="CalWIN"/>
    <x v="9"/>
    <x v="5"/>
    <n v="2018"/>
    <s v="2017/18"/>
    <n v="20972"/>
    <n v="39184"/>
    <m/>
    <n v="0.97503285151116947"/>
    <n v="0.96186440677966101"/>
    <n v="1"/>
    <n v="0"/>
    <n v="0"/>
  </r>
  <r>
    <x v="50"/>
    <s v="CalWIN"/>
    <x v="9"/>
    <x v="5"/>
    <n v="2018"/>
    <s v="2017/18"/>
    <n v="17685"/>
    <n v="33138"/>
    <m/>
    <n v="0.96666666666666667"/>
    <n v="0.734006734006734"/>
    <n v="3"/>
    <n v="0.66700000000000004"/>
    <n v="0.40620000000000001"/>
  </r>
  <r>
    <x v="51"/>
    <s v="C-IV"/>
    <x v="9"/>
    <x v="5"/>
    <n v="2018"/>
    <s v="2017/18"/>
    <n v="39064"/>
    <n v="81180"/>
    <m/>
    <n v="0.97713663581927057"/>
    <n v="0.9513776337115073"/>
    <n v="1"/>
    <n v="1"/>
    <n v="1.6E-2"/>
  </r>
  <r>
    <x v="52"/>
    <s v="C-IV"/>
    <x v="9"/>
    <x v="5"/>
    <n v="2018"/>
    <s v="2017/18"/>
    <n v="5303"/>
    <n v="12101"/>
    <m/>
    <n v="0.98445595854922274"/>
    <n v="0.91719745222929938"/>
    <n v="3"/>
    <n v="0.66700000000000004"/>
    <n v="0.40620000000000001"/>
  </r>
  <r>
    <x v="53"/>
    <s v="C-IV"/>
    <x v="9"/>
    <x v="5"/>
    <n v="2018"/>
    <s v="2017/18"/>
    <n v="4208"/>
    <n v="9010"/>
    <m/>
    <n v="0.97701149425287359"/>
    <n v="0.97457627118644063"/>
    <n v="3"/>
    <n v="0.66700000000000004"/>
    <n v="0.40620000000000001"/>
  </r>
  <r>
    <x v="54"/>
    <s v="C-IV"/>
    <x v="9"/>
    <x v="5"/>
    <n v="2018"/>
    <s v="2017/18"/>
    <n v="974"/>
    <n v="1705"/>
    <m/>
    <n v="1"/>
    <n v="0.72093023255813948"/>
    <n v="3"/>
    <n v="0.66700000000000004"/>
    <n v="0.40620000000000001"/>
  </r>
  <r>
    <x v="55"/>
    <s v="CalWIN"/>
    <x v="9"/>
    <x v="5"/>
    <n v="2018"/>
    <s v="2017/18"/>
    <n v="51237"/>
    <n v="117227"/>
    <m/>
    <n v="0.9051610057344508"/>
    <n v="0.875"/>
    <n v="2"/>
    <n v="0"/>
    <n v="3.56E-2"/>
  </r>
  <r>
    <x v="56"/>
    <s v="C-IV"/>
    <x v="9"/>
    <x v="5"/>
    <n v="2018"/>
    <s v="2017/18"/>
    <n v="2737"/>
    <n v="4800"/>
    <m/>
    <n v="0.971830985915493"/>
    <n v="0.94680851063829785"/>
    <n v="3"/>
    <n v="0.66700000000000004"/>
    <n v="0.40620000000000001"/>
  </r>
  <r>
    <x v="57"/>
    <s v="CalWIN"/>
    <x v="9"/>
    <x v="5"/>
    <n v="2018"/>
    <s v="2017/18"/>
    <n v="34846"/>
    <n v="68759"/>
    <m/>
    <n v="0.98827208756841278"/>
    <n v="0.96953210010881397"/>
    <n v="1"/>
    <n v="0"/>
    <n v="5.0500000000000003E-2"/>
  </r>
  <r>
    <x v="58"/>
    <s v="CalWIN"/>
    <x v="9"/>
    <x v="5"/>
    <n v="2018"/>
    <s v="2017/18"/>
    <n v="9918"/>
    <n v="18541"/>
    <m/>
    <n v="0.84379785604900459"/>
    <n v="0.95041322314049592"/>
    <n v="3"/>
    <n v="0.66700000000000004"/>
    <n v="0.40620000000000001"/>
  </r>
  <r>
    <x v="59"/>
    <s v="C-IV"/>
    <x v="9"/>
    <x v="5"/>
    <n v="2018"/>
    <s v="2017/18"/>
    <n v="6014"/>
    <n v="12928"/>
    <m/>
    <n v="0.99344262295081964"/>
    <n v="0.98689956331877726"/>
    <n v="3"/>
    <n v="0.66700000000000004"/>
    <n v="0.40620000000000001"/>
  </r>
  <r>
    <x v="0"/>
    <s v="n/a"/>
    <x v="10"/>
    <x v="5"/>
    <n v="2018"/>
    <s v="2017/18"/>
    <m/>
    <m/>
    <m/>
    <m/>
    <m/>
    <m/>
    <n v="0.254"/>
    <n v="5.3999999999999999E-2"/>
  </r>
  <r>
    <x v="1"/>
    <s v="n/a"/>
    <x v="10"/>
    <x v="5"/>
    <n v="2018"/>
    <s v="2017/18"/>
    <n v="1984163"/>
    <n v="4072212"/>
    <m/>
    <n v="0.97550913496169211"/>
    <n v="0.92604160751131048"/>
    <n v="110"/>
    <n v="0.38200000000000001"/>
    <n v="6.4699999999999994E-2"/>
  </r>
  <r>
    <x v="2"/>
    <s v="CalWIN"/>
    <x v="10"/>
    <x v="5"/>
    <n v="2018"/>
    <s v="2017/18"/>
    <n v="56882"/>
    <n v="106861"/>
    <m/>
    <s v="n/a"/>
    <s v="n/a"/>
    <n v="3"/>
    <n v="0.66700000000000004"/>
    <n v="0.05"/>
  </r>
  <r>
    <x v="3"/>
    <s v="C-IV"/>
    <x v="10"/>
    <x v="5"/>
    <n v="2018"/>
    <s v="2017/18"/>
    <n v="81"/>
    <n v="144"/>
    <m/>
    <n v="1"/>
    <n v="1"/>
    <n v="8"/>
    <n v="0.375"/>
    <n v="0.1105"/>
  </r>
  <r>
    <x v="4"/>
    <s v="C-IV"/>
    <x v="10"/>
    <x v="5"/>
    <n v="2018"/>
    <s v="2017/18"/>
    <n v="1608"/>
    <n v="2931"/>
    <m/>
    <n v="0.98461538461538467"/>
    <n v="0.95652173913043481"/>
    <n v="8"/>
    <n v="0.375"/>
    <n v="0.1105"/>
  </r>
  <r>
    <x v="5"/>
    <s v="C-IV"/>
    <x v="10"/>
    <x v="5"/>
    <n v="2018"/>
    <s v="2017/18"/>
    <n v="16760"/>
    <n v="30879"/>
    <m/>
    <n v="0.85465116279069764"/>
    <n v="0.95049504950495045"/>
    <n v="8"/>
    <n v="0.375"/>
    <n v="0.1105"/>
  </r>
  <r>
    <x v="6"/>
    <s v="C-IV"/>
    <x v="10"/>
    <x v="5"/>
    <n v="2018"/>
    <s v="2017/18"/>
    <n v="2742"/>
    <n v="4961"/>
    <m/>
    <n v="0.97619047619047616"/>
    <n v="0.95402298850574707"/>
    <n v="8"/>
    <n v="0.375"/>
    <n v="0.1105"/>
  </r>
  <r>
    <x v="7"/>
    <s v="C-IV"/>
    <x v="10"/>
    <x v="5"/>
    <n v="2018"/>
    <s v="2017/18"/>
    <n v="661"/>
    <n v="1437"/>
    <m/>
    <n v="0.8928571428571429"/>
    <n v="0.84"/>
    <n v="8"/>
    <n v="0.375"/>
    <n v="0.1105"/>
  </r>
  <r>
    <x v="8"/>
    <s v="CalWIN"/>
    <x v="10"/>
    <x v="5"/>
    <n v="2018"/>
    <s v="2017/18"/>
    <n v="31599"/>
    <n v="63001"/>
    <m/>
    <n v="0.97779922779922779"/>
    <n v="0.95546558704453444"/>
    <n v="2"/>
    <n v="0.5"/>
    <n v="3.7499999999999999E-2"/>
  </r>
  <r>
    <x v="9"/>
    <s v="C-IV"/>
    <x v="10"/>
    <x v="5"/>
    <n v="2018"/>
    <s v="2017/18"/>
    <n v="2595"/>
    <n v="5241"/>
    <m/>
    <n v="1"/>
    <n v="0.96"/>
    <n v="8"/>
    <n v="0.375"/>
    <n v="0.1105"/>
  </r>
  <r>
    <x v="10"/>
    <s v="C-IV"/>
    <x v="10"/>
    <x v="5"/>
    <n v="2018"/>
    <s v="2017/18"/>
    <n v="6537"/>
    <n v="14754"/>
    <m/>
    <n v="0.97587131367292224"/>
    <n v="0.97454545454545449"/>
    <n v="8"/>
    <n v="0.375"/>
    <n v="0.1105"/>
  </r>
  <r>
    <x v="11"/>
    <s v="CalWIN"/>
    <x v="10"/>
    <x v="5"/>
    <n v="2018"/>
    <s v="2017/18"/>
    <n v="89108"/>
    <n v="205161"/>
    <m/>
    <n v="0.93252688172043008"/>
    <n v="0.93739612188365651"/>
    <n v="6"/>
    <n v="0.33300000000000002"/>
    <n v="5.0799999999999998E-2"/>
  </r>
  <r>
    <x v="12"/>
    <s v="C-IV"/>
    <x v="10"/>
    <x v="5"/>
    <n v="2018"/>
    <s v="2017/18"/>
    <n v="1474"/>
    <n v="3392"/>
    <m/>
    <n v="1"/>
    <n v="0.96969696969696972"/>
    <n v="8"/>
    <n v="0.375"/>
    <n v="0.1105"/>
  </r>
  <r>
    <x v="13"/>
    <s v="C-IV"/>
    <x v="10"/>
    <x v="5"/>
    <n v="2018"/>
    <s v="2017/18"/>
    <n v="11974"/>
    <n v="20052"/>
    <m/>
    <n v="0.95604395604395609"/>
    <n v="0.9712918660287081"/>
    <n v="8"/>
    <n v="0.375"/>
    <n v="0.1105"/>
  </r>
  <r>
    <x v="14"/>
    <s v="C-IV"/>
    <x v="10"/>
    <x v="5"/>
    <n v="2018"/>
    <s v="2017/18"/>
    <n v="17347"/>
    <n v="41831"/>
    <m/>
    <n v="0.98640483383685795"/>
    <n v="0.93394077448747148"/>
    <n v="8"/>
    <n v="0.375"/>
    <n v="0.1105"/>
  </r>
  <r>
    <x v="15"/>
    <s v="C-IV"/>
    <x v="10"/>
    <x v="5"/>
    <n v="2018"/>
    <s v="2017/18"/>
    <n v="996"/>
    <n v="1928"/>
    <m/>
    <n v="1"/>
    <n v="0.73333333333333328"/>
    <n v="8"/>
    <n v="0.375"/>
    <n v="0.1105"/>
  </r>
  <r>
    <x v="16"/>
    <s v="C-IV"/>
    <x v="10"/>
    <x v="5"/>
    <n v="2018"/>
    <s v="2017/18"/>
    <n v="68295"/>
    <n v="157260"/>
    <m/>
    <n v="0.9883300916921367"/>
    <n v="0.93522093522093519"/>
    <n v="4"/>
    <n v="0.25"/>
    <n v="4.1399999999999999E-2"/>
  </r>
  <r>
    <x v="17"/>
    <s v="C-IV"/>
    <x v="10"/>
    <x v="5"/>
    <n v="2018"/>
    <s v="2017/18"/>
    <n v="10567"/>
    <n v="23576"/>
    <m/>
    <n v="0.9932659932659933"/>
    <n v="0.92079207920792083"/>
    <n v="8"/>
    <n v="0.375"/>
    <n v="0.1105"/>
  </r>
  <r>
    <x v="18"/>
    <s v="C-IV"/>
    <x v="10"/>
    <x v="5"/>
    <n v="2018"/>
    <s v="2017/18"/>
    <n v="6355"/>
    <n v="11708"/>
    <m/>
    <n v="0.93569131832797425"/>
    <n v="0.82954545454545459"/>
    <n v="8"/>
    <n v="0.375"/>
    <n v="0.1105"/>
  </r>
  <r>
    <x v="19"/>
    <s v="C-IV"/>
    <x v="10"/>
    <x v="5"/>
    <n v="2018"/>
    <s v="2017/18"/>
    <n v="1517"/>
    <n v="3078"/>
    <m/>
    <n v="0.93827160493827155"/>
    <n v="0.92307692307692313"/>
    <n v="8"/>
    <n v="0.375"/>
    <n v="0.1105"/>
  </r>
  <r>
    <x v="20"/>
    <s v="LRS"/>
    <x v="10"/>
    <x v="5"/>
    <n v="2018"/>
    <s v="2017/18"/>
    <n v="550866"/>
    <n v="1095209"/>
    <m/>
    <n v="0.98733224222585925"/>
    <n v="0.91171253357660531"/>
    <n v="35"/>
    <n v="0.42899999999999999"/>
    <n v="6.7400000000000002E-2"/>
  </r>
  <r>
    <x v="21"/>
    <s v="C-IV"/>
    <x v="10"/>
    <x v="5"/>
    <n v="2018"/>
    <s v="2017/18"/>
    <n v="11235"/>
    <n v="27232"/>
    <m/>
    <n v="0.99027237354085607"/>
    <n v="0.98442367601246106"/>
    <n v="8"/>
    <n v="0.375"/>
    <n v="0.1105"/>
  </r>
  <r>
    <x v="22"/>
    <s v="C-IV"/>
    <x v="10"/>
    <x v="5"/>
    <n v="2018"/>
    <s v="2017/18"/>
    <n v="5936"/>
    <n v="9785"/>
    <m/>
    <n v="0.9563636363636363"/>
    <n v="0.91443850267379678"/>
    <n v="8"/>
    <n v="0.375"/>
    <n v="0.1105"/>
  </r>
  <r>
    <x v="23"/>
    <s v="C-IV"/>
    <x v="10"/>
    <x v="5"/>
    <n v="2018"/>
    <s v="2017/18"/>
    <n v="1017"/>
    <n v="1878"/>
    <m/>
    <n v="0.97727272727272729"/>
    <n v="0.96875"/>
    <n v="8"/>
    <n v="0.375"/>
    <n v="0.1105"/>
  </r>
  <r>
    <x v="24"/>
    <s v="C-IV"/>
    <x v="10"/>
    <x v="5"/>
    <n v="2018"/>
    <s v="2017/18"/>
    <n v="6284"/>
    <n v="11584"/>
    <m/>
    <n v="0.93279569892473124"/>
    <n v="0.89451476793248941"/>
    <n v="8"/>
    <n v="0.375"/>
    <n v="0.1105"/>
  </r>
  <r>
    <x v="25"/>
    <s v="C-IV"/>
    <x v="10"/>
    <x v="5"/>
    <n v="2018"/>
    <s v="2017/18"/>
    <n v="23042"/>
    <n v="53010"/>
    <m/>
    <n v="0.98543184183142563"/>
    <n v="0.97372262773722629"/>
    <n v="1"/>
    <n v="1"/>
    <n v="1.47E-2"/>
  </r>
  <r>
    <x v="26"/>
    <s v="C-IV"/>
    <x v="10"/>
    <x v="5"/>
    <n v="2018"/>
    <s v="2017/18"/>
    <n v="569"/>
    <n v="1208"/>
    <m/>
    <n v="0.95454545454545459"/>
    <n v="0.9285714285714286"/>
    <n v="8"/>
    <n v="0.375"/>
    <n v="0.1105"/>
  </r>
  <r>
    <x v="27"/>
    <s v="C-IV"/>
    <x v="10"/>
    <x v="5"/>
    <n v="2018"/>
    <s v="2017/18"/>
    <n v="398"/>
    <n v="681"/>
    <m/>
    <n v="1"/>
    <n v="0.91304347826086951"/>
    <n v="8"/>
    <n v="0.375"/>
    <n v="0.1105"/>
  </r>
  <r>
    <x v="28"/>
    <s v="C-IV"/>
    <x v="10"/>
    <x v="5"/>
    <n v="2018"/>
    <s v="2017/18"/>
    <n v="18967"/>
    <n v="41385"/>
    <m/>
    <n v="0.97607655502392343"/>
    <n v="0.93886462882096067"/>
    <n v="2"/>
    <n v="0.5"/>
    <n v="3.5999999999999997E-2"/>
  </r>
  <r>
    <x v="29"/>
    <s v="C-IV"/>
    <x v="10"/>
    <x v="5"/>
    <n v="2018"/>
    <s v="2017/18"/>
    <n v="3032"/>
    <n v="6083"/>
    <m/>
    <n v="0.94067796610169496"/>
    <n v="0.92045454545454541"/>
    <n v="8"/>
    <n v="0.375"/>
    <n v="0.1105"/>
  </r>
  <r>
    <x v="30"/>
    <s v="C-IV"/>
    <x v="10"/>
    <x v="5"/>
    <n v="2018"/>
    <s v="2017/18"/>
    <n v="4028"/>
    <n v="6959"/>
    <m/>
    <n v="0.82802547770700641"/>
    <n v="0.79166666666666663"/>
    <n v="8"/>
    <n v="0.375"/>
    <n v="0.1105"/>
  </r>
  <r>
    <x v="31"/>
    <s v="CalWIN"/>
    <x v="10"/>
    <x v="5"/>
    <n v="2018"/>
    <s v="2017/18"/>
    <n v="114309"/>
    <n v="230662"/>
    <m/>
    <n v="0.99272571673085153"/>
    <n v="0.99763593380614657"/>
    <n v="6"/>
    <n v="0.33300000000000002"/>
    <n v="8.9399999999999993E-2"/>
  </r>
  <r>
    <x v="32"/>
    <s v="CalWIN"/>
    <x v="10"/>
    <x v="5"/>
    <n v="2018"/>
    <s v="2017/18"/>
    <n v="8556"/>
    <n v="15948"/>
    <m/>
    <n v="0.98939929328621912"/>
    <n v="0.87614678899082565"/>
    <n v="8"/>
    <n v="0.375"/>
    <n v="0.1105"/>
  </r>
  <r>
    <x v="33"/>
    <s v="C-IV"/>
    <x v="10"/>
    <x v="5"/>
    <n v="2018"/>
    <s v="2017/18"/>
    <n v="1143"/>
    <n v="2044"/>
    <m/>
    <n v="0.97499999999999998"/>
    <n v="0.90196078431372551"/>
    <n v="8"/>
    <n v="0.375"/>
    <n v="0.1105"/>
  </r>
  <r>
    <x v="34"/>
    <s v="C-IV"/>
    <x v="10"/>
    <x v="5"/>
    <n v="2018"/>
    <s v="2017/18"/>
    <n v="122029"/>
    <n v="269026"/>
    <m/>
    <n v="0.98976691301876063"/>
    <n v="0.91644771413557535"/>
    <n v="6"/>
    <n v="0.33300000000000002"/>
    <n v="3.8600000000000002E-2"/>
  </r>
  <r>
    <x v="35"/>
    <s v="CalWIN"/>
    <x v="10"/>
    <x v="5"/>
    <n v="2018"/>
    <s v="2017/18"/>
    <n v="96860"/>
    <n v="203309"/>
    <m/>
    <n v="0.99256410256410255"/>
    <n v="0.9830409356725146"/>
    <n v="5"/>
    <n v="0.4"/>
    <n v="7.3300000000000004E-2"/>
  </r>
  <r>
    <x v="36"/>
    <s v="C-IV"/>
    <x v="10"/>
    <x v="5"/>
    <n v="2018"/>
    <s v="2017/18"/>
    <n v="2122"/>
    <n v="4653"/>
    <m/>
    <n v="0.98076923076923073"/>
    <n v="0.96"/>
    <n v="8"/>
    <n v="0.375"/>
    <n v="0.1105"/>
  </r>
  <r>
    <x v="37"/>
    <s v="C-IV"/>
    <x v="10"/>
    <x v="5"/>
    <n v="2018"/>
    <s v="2017/18"/>
    <n v="163660"/>
    <n v="355714"/>
    <m/>
    <n v="0.99196428571428574"/>
    <n v="0.94368079419625817"/>
    <n v="7"/>
    <n v="0.14299999999999999"/>
    <n v="1.0800000000000001E-2"/>
  </r>
  <r>
    <x v="38"/>
    <s v="CalWIN"/>
    <x v="10"/>
    <x v="5"/>
    <n v="2018"/>
    <s v="2017/18"/>
    <n v="133643"/>
    <n v="267634"/>
    <m/>
    <n v="0.97622171203673336"/>
    <n v="0.95381715362865227"/>
    <n v="10"/>
    <n v="0.3"/>
    <n v="1.47E-2"/>
  </r>
  <r>
    <x v="39"/>
    <s v="CalWIN"/>
    <x v="10"/>
    <x v="5"/>
    <n v="2018"/>
    <s v="2017/18"/>
    <n v="33716"/>
    <n v="50406"/>
    <m/>
    <n v="0.97395079594790157"/>
    <n v="0.77488514548238896"/>
    <n v="1"/>
    <n v="0"/>
    <n v="9.2499999999999999E-2"/>
  </r>
  <r>
    <x v="40"/>
    <s v="C-IV"/>
    <x v="10"/>
    <x v="5"/>
    <n v="2018"/>
    <s v="2017/18"/>
    <n v="47203"/>
    <n v="104133"/>
    <m/>
    <n v="0.98077922077922075"/>
    <n v="0.92282696994313562"/>
    <n v="3"/>
    <n v="0.66700000000000004"/>
    <n v="0"/>
  </r>
  <r>
    <x v="41"/>
    <s v="CalWIN"/>
    <x v="10"/>
    <x v="5"/>
    <n v="2018"/>
    <s v="2017/18"/>
    <n v="9383"/>
    <n v="16589"/>
    <m/>
    <n v="0.95354523227383858"/>
    <n v="0.95670995670995673"/>
    <n v="8"/>
    <n v="0.375"/>
    <n v="0.1105"/>
  </r>
  <r>
    <x v="42"/>
    <s v="CalWIN"/>
    <x v="10"/>
    <x v="5"/>
    <n v="2018"/>
    <s v="2017/18"/>
    <n v="13159"/>
    <n v="25032"/>
    <m/>
    <n v="0.96129032258064517"/>
    <n v="0.87687687687687688"/>
    <n v="8"/>
    <n v="0.375"/>
    <n v="0.1105"/>
  </r>
  <r>
    <x v="43"/>
    <s v="CalWIN"/>
    <x v="10"/>
    <x v="5"/>
    <n v="2018"/>
    <s v="2017/18"/>
    <n v="18746"/>
    <n v="36938"/>
    <m/>
    <n v="0.92307692307692313"/>
    <n v="0.86402266288951846"/>
    <n v="8"/>
    <n v="0.375"/>
    <n v="0.1105"/>
  </r>
  <r>
    <x v="44"/>
    <s v="CalWIN"/>
    <x v="10"/>
    <x v="5"/>
    <n v="2018"/>
    <s v="2017/18"/>
    <n v="45866"/>
    <n v="88372"/>
    <m/>
    <n v="0.98588957055214721"/>
    <n v="0.9536842105263158"/>
    <n v="2"/>
    <n v="1"/>
    <n v="6.3E-2"/>
  </r>
  <r>
    <x v="45"/>
    <s v="CalWIN"/>
    <x v="10"/>
    <x v="5"/>
    <n v="2018"/>
    <s v="2017/18"/>
    <n v="14109"/>
    <n v="24996"/>
    <m/>
    <n v="0.94713656387665202"/>
    <n v="0.92543859649122806"/>
    <n v="8"/>
    <n v="0.375"/>
    <n v="0.1105"/>
  </r>
  <r>
    <x v="46"/>
    <s v="C-IV"/>
    <x v="10"/>
    <x v="5"/>
    <n v="2018"/>
    <s v="2017/18"/>
    <n v="12256"/>
    <n v="22878"/>
    <m/>
    <n v="0.94385964912280707"/>
    <n v="0.95283018867924529"/>
    <n v="8"/>
    <n v="0.375"/>
    <n v="0.1105"/>
  </r>
  <r>
    <x v="47"/>
    <s v="C-IV"/>
    <x v="10"/>
    <x v="5"/>
    <n v="2018"/>
    <s v="2017/18"/>
    <n v="158"/>
    <n v="271"/>
    <m/>
    <n v="1"/>
    <n v="0.75"/>
    <n v="8"/>
    <n v="0.375"/>
    <n v="0.1105"/>
  </r>
  <r>
    <x v="48"/>
    <s v="C-IV"/>
    <x v="10"/>
    <x v="5"/>
    <n v="2018"/>
    <s v="2017/18"/>
    <n v="3048"/>
    <n v="6221"/>
    <m/>
    <n v="0.96899224806201545"/>
    <n v="0.86458333333333337"/>
    <n v="8"/>
    <n v="0.375"/>
    <n v="0.1105"/>
  </r>
  <r>
    <x v="49"/>
    <s v="CalWIN"/>
    <x v="10"/>
    <x v="5"/>
    <n v="2018"/>
    <s v="2017/18"/>
    <n v="20868"/>
    <n v="38995"/>
    <m/>
    <n v="0.98294762484774667"/>
    <n v="0.96420581655480986"/>
    <n v="2"/>
    <n v="0"/>
    <n v="1.2699999999999999E-2"/>
  </r>
  <r>
    <x v="50"/>
    <s v="CalWIN"/>
    <x v="10"/>
    <x v="5"/>
    <n v="2018"/>
    <s v="2017/18"/>
    <n v="17414"/>
    <n v="30149"/>
    <m/>
    <n v="0.93075356415478616"/>
    <n v="0.52291105121293802"/>
    <n v="8"/>
    <n v="0.375"/>
    <n v="0.1105"/>
  </r>
  <r>
    <x v="51"/>
    <s v="C-IV"/>
    <x v="10"/>
    <x v="5"/>
    <n v="2018"/>
    <s v="2017/18"/>
    <n v="38782"/>
    <n v="80667"/>
    <m/>
    <n v="0.96389496717724288"/>
    <n v="0.94417862838915467"/>
    <n v="1"/>
    <n v="1"/>
    <n v="2.5700000000000001E-2"/>
  </r>
  <r>
    <x v="52"/>
    <s v="C-IV"/>
    <x v="10"/>
    <x v="5"/>
    <n v="2018"/>
    <s v="2017/18"/>
    <n v="5301"/>
    <n v="12071"/>
    <m/>
    <n v="0.95726495726495731"/>
    <n v="0.92737430167597767"/>
    <n v="8"/>
    <n v="0.375"/>
    <n v="0.1105"/>
  </r>
  <r>
    <x v="53"/>
    <s v="C-IV"/>
    <x v="10"/>
    <x v="5"/>
    <n v="2018"/>
    <s v="2017/18"/>
    <n v="4138"/>
    <n v="8887"/>
    <m/>
    <n v="0.91752577319587625"/>
    <n v="0.97014925373134331"/>
    <n v="8"/>
    <n v="0.375"/>
    <n v="0.1105"/>
  </r>
  <r>
    <x v="54"/>
    <s v="C-IV"/>
    <x v="10"/>
    <x v="5"/>
    <n v="2018"/>
    <s v="2017/18"/>
    <n v="973"/>
    <n v="1680"/>
    <m/>
    <n v="1"/>
    <n v="0.78048780487804881"/>
    <n v="8"/>
    <n v="0.375"/>
    <n v="0.1105"/>
  </r>
  <r>
    <x v="55"/>
    <s v="CalWIN"/>
    <x v="10"/>
    <x v="5"/>
    <n v="2018"/>
    <s v="2017/18"/>
    <n v="50906"/>
    <n v="117022"/>
    <m/>
    <n v="0.88252862120457942"/>
    <n v="0.84262295081967209"/>
    <n v="4"/>
    <n v="0.25"/>
    <n v="2.93E-2"/>
  </r>
  <r>
    <x v="56"/>
    <s v="C-IV"/>
    <x v="10"/>
    <x v="5"/>
    <n v="2018"/>
    <s v="2017/18"/>
    <n v="2710"/>
    <n v="4773"/>
    <m/>
    <n v="0.98360655737704916"/>
    <n v="0.97752808988764039"/>
    <n v="8"/>
    <n v="0.375"/>
    <n v="0.1105"/>
  </r>
  <r>
    <x v="57"/>
    <s v="CalWIN"/>
    <x v="10"/>
    <x v="5"/>
    <n v="2018"/>
    <s v="2017/18"/>
    <n v="34631"/>
    <n v="68495"/>
    <m/>
    <n v="0.97707979626485564"/>
    <n v="0.97"/>
    <n v="2"/>
    <n v="0"/>
    <n v="7.3899999999999993E-2"/>
  </r>
  <r>
    <x v="58"/>
    <s v="CalWIN"/>
    <x v="10"/>
    <x v="5"/>
    <n v="2018"/>
    <s v="2017/18"/>
    <n v="10044"/>
    <n v="18604"/>
    <m/>
    <n v="0.77086494688922613"/>
    <n v="0.96648044692737434"/>
    <n v="8"/>
    <n v="0.375"/>
    <n v="0.1105"/>
  </r>
  <r>
    <x v="59"/>
    <s v="C-IV"/>
    <x v="10"/>
    <x v="5"/>
    <n v="2018"/>
    <s v="2017/18"/>
    <n v="5958"/>
    <n v="12834"/>
    <m/>
    <n v="0.984375"/>
    <n v="0.96694214876033058"/>
    <n v="8"/>
    <n v="0.375"/>
    <n v="0.1105"/>
  </r>
  <r>
    <x v="0"/>
    <s v="n/a"/>
    <x v="11"/>
    <x v="5"/>
    <n v="2018"/>
    <s v="2017/18"/>
    <m/>
    <m/>
    <m/>
    <m/>
    <m/>
    <m/>
    <n v="0.254"/>
    <n v="5.3999999999999999E-2"/>
  </r>
  <r>
    <x v="1"/>
    <s v="n/a"/>
    <x v="11"/>
    <x v="5"/>
    <n v="2018"/>
    <s v="2017/18"/>
    <n v="1985950"/>
    <n v="4069769"/>
    <m/>
    <n v="0.97875539877439344"/>
    <n v="0.92992337546024484"/>
    <n v="165"/>
    <n v="0.52100000000000002"/>
    <n v="6.4500000000000002E-2"/>
  </r>
  <r>
    <x v="2"/>
    <s v="CalWIN"/>
    <x v="11"/>
    <x v="5"/>
    <n v="2018"/>
    <s v="2017/18"/>
    <n v="56587"/>
    <n v="106310"/>
    <m/>
    <s v="n/a"/>
    <s v="n/a"/>
    <n v="5"/>
    <n v="0.8"/>
    <n v="5.3900000000000003E-2"/>
  </r>
  <r>
    <x v="3"/>
    <s v="C-IV"/>
    <x v="11"/>
    <x v="5"/>
    <n v="2018"/>
    <s v="2017/18"/>
    <n v="77"/>
    <n v="136"/>
    <m/>
    <n v="1"/>
    <s v="n/a"/>
    <n v="13"/>
    <n v="0.53800000000000003"/>
    <n v="5.9200000000000003E-2"/>
  </r>
  <r>
    <x v="4"/>
    <s v="C-IV"/>
    <x v="11"/>
    <x v="5"/>
    <n v="2018"/>
    <s v="2017/18"/>
    <n v="1609"/>
    <n v="2939"/>
    <m/>
    <n v="1"/>
    <n v="0.96491228070175439"/>
    <n v="13"/>
    <n v="0.53800000000000003"/>
    <n v="5.9200000000000003E-2"/>
  </r>
  <r>
    <x v="5"/>
    <s v="C-IV"/>
    <x v="11"/>
    <x v="5"/>
    <n v="2018"/>
    <s v="2017/18"/>
    <n v="16845"/>
    <n v="30881"/>
    <m/>
    <n v="0.89987484355444303"/>
    <n v="0.93835616438356162"/>
    <n v="13"/>
    <n v="0.53800000000000003"/>
    <n v="5.9200000000000003E-2"/>
  </r>
  <r>
    <x v="6"/>
    <s v="C-IV"/>
    <x v="11"/>
    <x v="5"/>
    <n v="2018"/>
    <s v="2017/18"/>
    <n v="2768"/>
    <n v="4999"/>
    <m/>
    <n v="0.98347107438016534"/>
    <n v="0.95774647887323938"/>
    <n v="13"/>
    <n v="0.53800000000000003"/>
    <n v="5.9200000000000003E-2"/>
  </r>
  <r>
    <x v="7"/>
    <s v="C-IV"/>
    <x v="11"/>
    <x v="5"/>
    <n v="2018"/>
    <s v="2017/18"/>
    <n v="670"/>
    <n v="1442"/>
    <m/>
    <n v="0.95652173913043481"/>
    <n v="0.93939393939393945"/>
    <n v="13"/>
    <n v="0.53800000000000003"/>
    <n v="5.9200000000000003E-2"/>
  </r>
  <r>
    <x v="8"/>
    <s v="CalWIN"/>
    <x v="11"/>
    <x v="5"/>
    <n v="2018"/>
    <s v="2017/18"/>
    <n v="31506"/>
    <n v="62958"/>
    <m/>
    <n v="0.97942386831275718"/>
    <n v="0.97852028639618138"/>
    <n v="3"/>
    <n v="0.66700000000000004"/>
    <n v="5.3900000000000003E-2"/>
  </r>
  <r>
    <x v="9"/>
    <s v="C-IV"/>
    <x v="11"/>
    <x v="5"/>
    <n v="2018"/>
    <s v="2017/18"/>
    <n v="2588"/>
    <n v="5215"/>
    <m/>
    <n v="0.99019607843137258"/>
    <n v="0.92957746478873238"/>
    <n v="13"/>
    <n v="0.53800000000000003"/>
    <n v="5.9200000000000003E-2"/>
  </r>
  <r>
    <x v="10"/>
    <s v="C-IV"/>
    <x v="11"/>
    <x v="5"/>
    <n v="2018"/>
    <s v="2017/18"/>
    <n v="6544"/>
    <n v="11440"/>
    <m/>
    <n v="0.98203592814371254"/>
    <n v="0.98795180722891562"/>
    <n v="13"/>
    <n v="0.53800000000000003"/>
    <n v="5.9200000000000003E-2"/>
  </r>
  <r>
    <x v="11"/>
    <s v="CalWIN"/>
    <x v="11"/>
    <x v="5"/>
    <n v="2018"/>
    <s v="2017/18"/>
    <n v="89719"/>
    <n v="206345"/>
    <m/>
    <n v="0.93533913961467408"/>
    <n v="0.94406779661016949"/>
    <n v="9"/>
    <n v="0.44400000000000001"/>
    <n v="6.4899999999999999E-2"/>
  </r>
  <r>
    <x v="12"/>
    <s v="C-IV"/>
    <x v="11"/>
    <x v="5"/>
    <n v="2018"/>
    <s v="2017/18"/>
    <n v="1474"/>
    <n v="2385"/>
    <m/>
    <n v="0.95588235294117652"/>
    <n v="0.97826086956521741"/>
    <n v="13"/>
    <n v="0.53800000000000003"/>
    <n v="5.9200000000000003E-2"/>
  </r>
  <r>
    <x v="13"/>
    <s v="C-IV"/>
    <x v="11"/>
    <x v="5"/>
    <n v="2018"/>
    <s v="2017/18"/>
    <n v="12008"/>
    <n v="20034"/>
    <m/>
    <n v="0.95741056218057918"/>
    <n v="0.96601941747572817"/>
    <n v="13"/>
    <n v="0.53800000000000003"/>
    <n v="5.9200000000000003E-2"/>
  </r>
  <r>
    <x v="14"/>
    <s v="C-IV"/>
    <x v="11"/>
    <x v="5"/>
    <n v="2018"/>
    <s v="2017/18"/>
    <n v="17180"/>
    <n v="41423"/>
    <m/>
    <n v="0.98809523809523814"/>
    <n v="0.92351274787535409"/>
    <n v="13"/>
    <n v="0.53800000000000003"/>
    <n v="5.9200000000000003E-2"/>
  </r>
  <r>
    <x v="15"/>
    <s v="C-IV"/>
    <x v="11"/>
    <x v="5"/>
    <n v="2018"/>
    <s v="2017/18"/>
    <n v="999"/>
    <n v="1925"/>
    <m/>
    <n v="1"/>
    <n v="0.8529411764705882"/>
    <n v="13"/>
    <n v="0.53800000000000003"/>
    <n v="5.9200000000000003E-2"/>
  </r>
  <r>
    <x v="16"/>
    <s v="C-IV"/>
    <x v="11"/>
    <x v="5"/>
    <n v="2018"/>
    <s v="2017/18"/>
    <n v="68268"/>
    <n v="157266"/>
    <m/>
    <n v="0.98506588579795018"/>
    <n v="0.93650068524440389"/>
    <n v="5"/>
    <n v="0.4"/>
    <n v="2.6700000000000002E-2"/>
  </r>
  <r>
    <x v="17"/>
    <s v="C-IV"/>
    <x v="11"/>
    <x v="5"/>
    <n v="2018"/>
    <s v="2017/18"/>
    <n v="10606"/>
    <n v="23692"/>
    <m/>
    <n v="1"/>
    <n v="0.95975232198142413"/>
    <n v="13"/>
    <n v="0.53800000000000003"/>
    <n v="5.9200000000000003E-2"/>
  </r>
  <r>
    <x v="18"/>
    <s v="C-IV"/>
    <x v="11"/>
    <x v="5"/>
    <n v="2018"/>
    <s v="2017/18"/>
    <n v="6320"/>
    <n v="11620"/>
    <m/>
    <n v="0.87132352941176472"/>
    <n v="0.91228070175438591"/>
    <n v="13"/>
    <n v="0.53800000000000003"/>
    <n v="5.9200000000000003E-2"/>
  </r>
  <r>
    <x v="19"/>
    <s v="C-IV"/>
    <x v="11"/>
    <x v="5"/>
    <n v="2018"/>
    <s v="2017/18"/>
    <n v="1497"/>
    <n v="3025"/>
    <m/>
    <n v="0.93333333333333335"/>
    <n v="0.94871794871794868"/>
    <n v="13"/>
    <n v="0.53800000000000003"/>
    <n v="5.9200000000000003E-2"/>
  </r>
  <r>
    <x v="20"/>
    <s v="LRS"/>
    <x v="11"/>
    <x v="5"/>
    <n v="2018"/>
    <s v="2017/18"/>
    <n v="554348"/>
    <n v="1099100"/>
    <m/>
    <n v="0.98864628820960698"/>
    <n v="0.91670242437245231"/>
    <n v="53"/>
    <n v="0.623"/>
    <n v="0.10390000000000001"/>
  </r>
  <r>
    <x v="21"/>
    <s v="C-IV"/>
    <x v="11"/>
    <x v="5"/>
    <n v="2018"/>
    <s v="2017/18"/>
    <n v="11301"/>
    <n v="27315"/>
    <m/>
    <n v="0.98326359832635979"/>
    <n v="0.98"/>
    <n v="13"/>
    <n v="0.53800000000000003"/>
    <n v="5.9200000000000003E-2"/>
  </r>
  <r>
    <x v="22"/>
    <s v="C-IV"/>
    <x v="11"/>
    <x v="5"/>
    <n v="2018"/>
    <s v="2017/18"/>
    <n v="5923"/>
    <n v="9775"/>
    <m/>
    <n v="0.97378277153558057"/>
    <n v="0.9526627218934911"/>
    <n v="13"/>
    <n v="0.53800000000000003"/>
    <n v="5.9200000000000003E-2"/>
  </r>
  <r>
    <x v="23"/>
    <s v="C-IV"/>
    <x v="11"/>
    <x v="5"/>
    <n v="2018"/>
    <s v="2017/18"/>
    <n v="1031"/>
    <n v="1910"/>
    <m/>
    <n v="1"/>
    <n v="1"/>
    <n v="13"/>
    <n v="0.53800000000000003"/>
    <n v="5.9200000000000003E-2"/>
  </r>
  <r>
    <x v="24"/>
    <s v="C-IV"/>
    <x v="11"/>
    <x v="5"/>
    <n v="2018"/>
    <s v="2017/18"/>
    <n v="6272"/>
    <n v="11569"/>
    <m/>
    <n v="0.92211838006230529"/>
    <n v="0.87606837606837606"/>
    <n v="13"/>
    <n v="0.53800000000000003"/>
    <n v="5.9200000000000003E-2"/>
  </r>
  <r>
    <x v="25"/>
    <s v="C-IV"/>
    <x v="11"/>
    <x v="5"/>
    <n v="2018"/>
    <s v="2017/18"/>
    <n v="23084"/>
    <n v="53088"/>
    <m/>
    <n v="0.98527865404837012"/>
    <n v="0.97380585516178741"/>
    <n v="2"/>
    <n v="1"/>
    <n v="1.18E-2"/>
  </r>
  <r>
    <x v="26"/>
    <s v="C-IV"/>
    <x v="11"/>
    <x v="5"/>
    <n v="2018"/>
    <s v="2017/18"/>
    <n v="581"/>
    <n v="1216"/>
    <m/>
    <n v="0.88571428571428568"/>
    <n v="0.92"/>
    <n v="13"/>
    <n v="0.53800000000000003"/>
    <n v="5.9200000000000003E-2"/>
  </r>
  <r>
    <x v="27"/>
    <s v="C-IV"/>
    <x v="11"/>
    <x v="5"/>
    <n v="2018"/>
    <s v="2017/18"/>
    <n v="413"/>
    <n v="709"/>
    <m/>
    <n v="0.92500000000000004"/>
    <n v="0.92"/>
    <n v="13"/>
    <n v="0.53800000000000003"/>
    <n v="5.9200000000000003E-2"/>
  </r>
  <r>
    <x v="28"/>
    <s v="C-IV"/>
    <x v="11"/>
    <x v="5"/>
    <n v="2018"/>
    <s v="2017/18"/>
    <n v="20394"/>
    <n v="45078"/>
    <m/>
    <n v="0.9781115879828326"/>
    <n v="0.92895015906680811"/>
    <n v="2"/>
    <n v="0.5"/>
    <n v="4.7199999999999999E-2"/>
  </r>
  <r>
    <x v="29"/>
    <s v="C-IV"/>
    <x v="11"/>
    <x v="5"/>
    <n v="2018"/>
    <s v="2017/18"/>
    <n v="3030"/>
    <n v="6038"/>
    <m/>
    <n v="0.89444444444444449"/>
    <n v="0.89622641509433965"/>
    <n v="13"/>
    <n v="0.53800000000000003"/>
    <n v="5.9200000000000003E-2"/>
  </r>
  <r>
    <x v="30"/>
    <s v="C-IV"/>
    <x v="11"/>
    <x v="5"/>
    <n v="2018"/>
    <s v="2017/18"/>
    <n v="4031"/>
    <n v="6939"/>
    <m/>
    <n v="0.78888888888888886"/>
    <n v="0.76119402985074625"/>
    <n v="13"/>
    <n v="0.53800000000000003"/>
    <n v="5.9200000000000003E-2"/>
  </r>
  <r>
    <x v="31"/>
    <s v="CalWIN"/>
    <x v="11"/>
    <x v="5"/>
    <n v="2018"/>
    <s v="2017/18"/>
    <n v="113785"/>
    <n v="230130"/>
    <m/>
    <n v="0.99566704675028506"/>
    <n v="0.99705159705159707"/>
    <n v="9"/>
    <n v="0.33300000000000002"/>
    <n v="7.5499999999999998E-2"/>
  </r>
  <r>
    <x v="32"/>
    <s v="CalWIN"/>
    <x v="11"/>
    <x v="5"/>
    <n v="2018"/>
    <s v="2017/18"/>
    <n v="8522"/>
    <n v="15863"/>
    <m/>
    <n v="0.9884615384615385"/>
    <n v="0.90686274509803921"/>
    <n v="13"/>
    <n v="0.53800000000000003"/>
    <n v="5.9200000000000003E-2"/>
  </r>
  <r>
    <x v="33"/>
    <s v="C-IV"/>
    <x v="11"/>
    <x v="5"/>
    <n v="2018"/>
    <s v="2017/18"/>
    <n v="1174"/>
    <n v="2108"/>
    <m/>
    <n v="0.95081967213114749"/>
    <n v="0.97142857142857142"/>
    <n v="13"/>
    <n v="0.53800000000000003"/>
    <n v="5.9200000000000003E-2"/>
  </r>
  <r>
    <x v="34"/>
    <s v="C-IV"/>
    <x v="11"/>
    <x v="5"/>
    <n v="2018"/>
    <s v="2017/18"/>
    <n v="120891"/>
    <n v="265986"/>
    <m/>
    <n v="0.99308705984013823"/>
    <n v="0.92058735391069824"/>
    <n v="9"/>
    <n v="0.55600000000000005"/>
    <n v="3.1600000000000003E-2"/>
  </r>
  <r>
    <x v="35"/>
    <s v="CalWIN"/>
    <x v="11"/>
    <x v="5"/>
    <n v="2018"/>
    <s v="2017/18"/>
    <n v="96516"/>
    <n v="202910"/>
    <m/>
    <n v="0.99281644785731982"/>
    <n v="0.98481308411214952"/>
    <n v="8"/>
    <n v="0.625"/>
    <n v="6.8900000000000003E-2"/>
  </r>
  <r>
    <x v="36"/>
    <s v="C-IV"/>
    <x v="11"/>
    <x v="5"/>
    <n v="2018"/>
    <s v="2017/18"/>
    <n v="2118"/>
    <n v="4652"/>
    <m/>
    <n v="0.9652173913043478"/>
    <n v="0.97368421052631582"/>
    <n v="13"/>
    <n v="0.53800000000000003"/>
    <n v="5.9200000000000003E-2"/>
  </r>
  <r>
    <x v="37"/>
    <s v="C-IV"/>
    <x v="11"/>
    <x v="5"/>
    <n v="2018"/>
    <s v="2017/18"/>
    <n v="162482"/>
    <n v="352795"/>
    <m/>
    <n v="0.99403275048570638"/>
    <n v="0.94490131578947367"/>
    <n v="10"/>
    <n v="0.3"/>
    <n v="4.4200000000000003E-2"/>
  </r>
  <r>
    <x v="38"/>
    <s v="CalWIN"/>
    <x v="11"/>
    <x v="5"/>
    <n v="2018"/>
    <s v="2017/18"/>
    <n v="133714"/>
    <n v="268565"/>
    <m/>
    <n v="0.97560160427807485"/>
    <n v="0.95692025664527958"/>
    <n v="15"/>
    <n v="0.53300000000000003"/>
    <n v="1.38E-2"/>
  </r>
  <r>
    <x v="39"/>
    <s v="CalWIN"/>
    <x v="11"/>
    <x v="5"/>
    <n v="2018"/>
    <s v="2017/18"/>
    <n v="33601"/>
    <n v="50348"/>
    <m/>
    <n v="0.96715049656226126"/>
    <n v="0.78333333333333333"/>
    <n v="2"/>
    <n v="0"/>
    <n v="6.7000000000000004E-2"/>
  </r>
  <r>
    <x v="40"/>
    <s v="C-IV"/>
    <x v="11"/>
    <x v="5"/>
    <n v="2018"/>
    <s v="2017/18"/>
    <n v="46912"/>
    <n v="103344"/>
    <m/>
    <n v="0.98250128667009784"/>
    <n v="0.92518101367658889"/>
    <n v="4"/>
    <n v="0.5"/>
    <n v="1.29E-2"/>
  </r>
  <r>
    <x v="41"/>
    <s v="CalWIN"/>
    <x v="11"/>
    <x v="5"/>
    <n v="2018"/>
    <s v="2017/18"/>
    <n v="9388"/>
    <n v="16451"/>
    <m/>
    <n v="0.97841726618705038"/>
    <n v="0.97247706422018354"/>
    <n v="13"/>
    <n v="0.53800000000000003"/>
    <n v="5.9200000000000003E-2"/>
  </r>
  <r>
    <x v="42"/>
    <s v="CalWIN"/>
    <x v="11"/>
    <x v="5"/>
    <n v="2018"/>
    <s v="2017/18"/>
    <n v="13040"/>
    <n v="24925"/>
    <m/>
    <n v="0.97239915074309979"/>
    <n v="0.93103448275862066"/>
    <n v="13"/>
    <n v="0.53800000000000003"/>
    <n v="5.9200000000000003E-2"/>
  </r>
  <r>
    <x v="43"/>
    <s v="CalWIN"/>
    <x v="11"/>
    <x v="5"/>
    <n v="2018"/>
    <s v="2017/18"/>
    <n v="19232"/>
    <n v="37984"/>
    <m/>
    <n v="0.87682832948421863"/>
    <n v="0.91003460207612452"/>
    <n v="13"/>
    <n v="0.53800000000000003"/>
    <n v="5.9200000000000003E-2"/>
  </r>
  <r>
    <x v="44"/>
    <s v="CalWIN"/>
    <x v="11"/>
    <x v="5"/>
    <n v="2018"/>
    <s v="2017/18"/>
    <n v="45652"/>
    <n v="87809"/>
    <m/>
    <n v="0.98702983138780809"/>
    <n v="0.96226415094339623"/>
    <n v="4"/>
    <n v="0.75"/>
    <n v="4.5999999999999999E-2"/>
  </r>
  <r>
    <x v="45"/>
    <s v="CalWIN"/>
    <x v="11"/>
    <x v="5"/>
    <n v="2018"/>
    <s v="2017/18"/>
    <n v="14362"/>
    <n v="25568"/>
    <m/>
    <n v="0.96788321167883207"/>
    <n v="0.970873786407767"/>
    <n v="13"/>
    <n v="0.53800000000000003"/>
    <n v="5.9200000000000003E-2"/>
  </r>
  <r>
    <x v="46"/>
    <s v="C-IV"/>
    <x v="11"/>
    <x v="5"/>
    <n v="2018"/>
    <s v="2017/18"/>
    <n v="12331"/>
    <n v="23085"/>
    <m/>
    <n v="0.93717277486910999"/>
    <n v="0.95717884130982367"/>
    <n v="13"/>
    <n v="0.53800000000000003"/>
    <n v="5.9200000000000003E-2"/>
  </r>
  <r>
    <x v="47"/>
    <s v="C-IV"/>
    <x v="11"/>
    <x v="5"/>
    <n v="2018"/>
    <s v="2017/18"/>
    <n v="156"/>
    <n v="262"/>
    <m/>
    <n v="1"/>
    <n v="1"/>
    <n v="13"/>
    <n v="0.53800000000000003"/>
    <n v="5.9200000000000003E-2"/>
  </r>
  <r>
    <x v="48"/>
    <s v="C-IV"/>
    <x v="11"/>
    <x v="5"/>
    <n v="2018"/>
    <s v="2017/18"/>
    <n v="3078"/>
    <n v="6353"/>
    <m/>
    <n v="0.95348837209302328"/>
    <n v="0.88135593220338981"/>
    <n v="13"/>
    <n v="0.53800000000000003"/>
    <n v="5.9200000000000003E-2"/>
  </r>
  <r>
    <x v="49"/>
    <s v="CalWIN"/>
    <x v="11"/>
    <x v="5"/>
    <n v="2018"/>
    <s v="2017/18"/>
    <n v="20974"/>
    <n v="39153"/>
    <m/>
    <n v="0.96977329974811088"/>
    <n v="0.96082474226804127"/>
    <n v="3"/>
    <n v="0"/>
    <n v="2.4899999999999999E-2"/>
  </r>
  <r>
    <x v="50"/>
    <s v="CalWIN"/>
    <x v="11"/>
    <x v="5"/>
    <n v="2018"/>
    <s v="2017/18"/>
    <n v="16881"/>
    <n v="29682"/>
    <m/>
    <n v="0.86422413793103448"/>
    <n v="0.51038575667655783"/>
    <n v="13"/>
    <n v="0.53800000000000003"/>
    <n v="5.9200000000000003E-2"/>
  </r>
  <r>
    <x v="51"/>
    <s v="C-IV"/>
    <x v="11"/>
    <x v="5"/>
    <n v="2018"/>
    <s v="2017/18"/>
    <n v="38671"/>
    <n v="80673"/>
    <m/>
    <n v="0.98370197904540158"/>
    <n v="0.94096916299559474"/>
    <n v="1"/>
    <n v="1"/>
    <n v="2.0299999999999999E-2"/>
  </r>
  <r>
    <x v="52"/>
    <s v="C-IV"/>
    <x v="11"/>
    <x v="5"/>
    <n v="2018"/>
    <s v="2017/18"/>
    <n v="5359"/>
    <n v="12232"/>
    <m/>
    <n v="0.97397769516728627"/>
    <n v="0.95169082125603865"/>
    <n v="13"/>
    <n v="0.53800000000000003"/>
    <n v="5.9200000000000003E-2"/>
  </r>
  <r>
    <x v="53"/>
    <s v="C-IV"/>
    <x v="11"/>
    <x v="5"/>
    <n v="2018"/>
    <s v="2017/18"/>
    <n v="4159"/>
    <n v="9011"/>
    <m/>
    <n v="0.89671361502347413"/>
    <n v="0.94557823129251706"/>
    <n v="13"/>
    <n v="0.53800000000000003"/>
    <n v="5.9200000000000003E-2"/>
  </r>
  <r>
    <x v="54"/>
    <s v="C-IV"/>
    <x v="11"/>
    <x v="5"/>
    <n v="2018"/>
    <s v="2017/18"/>
    <n v="986"/>
    <n v="1685"/>
    <m/>
    <n v="0.984375"/>
    <n v="0.63636363636363635"/>
    <n v="13"/>
    <n v="0.53800000000000003"/>
    <n v="5.9200000000000003E-2"/>
  </r>
  <r>
    <x v="55"/>
    <s v="CalWIN"/>
    <x v="11"/>
    <x v="5"/>
    <n v="2018"/>
    <s v="2017/18"/>
    <n v="51026"/>
    <n v="117544"/>
    <m/>
    <n v="0.99417475728155336"/>
    <n v="0.82352941176470584"/>
    <n v="5"/>
    <n v="0.2"/>
    <n v="2.3400000000000001E-2"/>
  </r>
  <r>
    <x v="56"/>
    <s v="C-IV"/>
    <x v="11"/>
    <x v="5"/>
    <n v="2018"/>
    <s v="2017/18"/>
    <n v="2684"/>
    <n v="4725"/>
    <m/>
    <n v="0.97457627118644063"/>
    <n v="0.97222222222222221"/>
    <n v="13"/>
    <n v="0.53800000000000003"/>
    <n v="5.9200000000000003E-2"/>
  </r>
  <r>
    <x v="57"/>
    <s v="CalWIN"/>
    <x v="11"/>
    <x v="5"/>
    <n v="2018"/>
    <s v="2017/18"/>
    <n v="34448"/>
    <n v="67604"/>
    <m/>
    <n v="0.98945286750164796"/>
    <n v="0.95342465753424654"/>
    <n v="3"/>
    <n v="0"/>
    <n v="6.9099999999999995E-2"/>
  </r>
  <r>
    <x v="58"/>
    <s v="CalWIN"/>
    <x v="11"/>
    <x v="5"/>
    <n v="2018"/>
    <s v="2017/18"/>
    <n v="10146"/>
    <n v="18712"/>
    <m/>
    <n v="0.81632653061224492"/>
    <n v="0.86448598130841126"/>
    <n v="13"/>
    <n v="0.53800000000000003"/>
    <n v="5.9200000000000003E-2"/>
  </r>
  <r>
    <x v="59"/>
    <s v="C-IV"/>
    <x v="11"/>
    <x v="5"/>
    <n v="2018"/>
    <s v="2017/18"/>
    <n v="5989"/>
    <n v="12838"/>
    <m/>
    <n v="0.98559077809798268"/>
    <n v="0.97265625"/>
    <n v="13"/>
    <n v="0.53800000000000003"/>
    <n v="5.9200000000000003E-2"/>
  </r>
  <r>
    <x v="0"/>
    <s v="n/a"/>
    <x v="0"/>
    <x v="6"/>
    <n v="2018"/>
    <s v="2017/18"/>
    <m/>
    <m/>
    <m/>
    <m/>
    <m/>
    <m/>
    <n v="0.254"/>
    <n v="5.3999999999999999E-2"/>
  </r>
  <r>
    <x v="1"/>
    <s v="n/a"/>
    <x v="0"/>
    <x v="6"/>
    <n v="2018"/>
    <s v="2017/18"/>
    <n v="1978933"/>
    <n v="4036001"/>
    <m/>
    <n v="0.97950903442073423"/>
    <n v="0.90960405489912122"/>
    <n v="220"/>
    <n v="0.59499999999999997"/>
    <n v="6.2700000000000006E-2"/>
  </r>
  <r>
    <x v="2"/>
    <s v="CalWIN"/>
    <x v="0"/>
    <x v="6"/>
    <n v="2018"/>
    <s v="2017/18"/>
    <n v="56497"/>
    <n v="104937"/>
    <m/>
    <n v="0.98519999999999996"/>
    <n v="0.9829"/>
    <n v="7"/>
    <n v="0.85699999999999998"/>
    <n v="4.5199999999999997E-2"/>
  </r>
  <r>
    <x v="3"/>
    <s v="C-IV"/>
    <x v="0"/>
    <x v="6"/>
    <n v="2018"/>
    <s v="2017/18"/>
    <n v="79"/>
    <n v="139"/>
    <m/>
    <n v="1"/>
    <n v="1"/>
    <n v="22"/>
    <n v="0.54500000000000004"/>
    <n v="7.22E-2"/>
  </r>
  <r>
    <x v="4"/>
    <s v="C-IV"/>
    <x v="0"/>
    <x v="6"/>
    <n v="2018"/>
    <s v="2017/18"/>
    <n v="1609"/>
    <n v="2915"/>
    <m/>
    <n v="1"/>
    <n v="0.98461538461538467"/>
    <n v="22"/>
    <n v="0.54500000000000004"/>
    <n v="7.22E-2"/>
  </r>
  <r>
    <x v="5"/>
    <s v="C-IV"/>
    <x v="0"/>
    <x v="6"/>
    <n v="2018"/>
    <s v="2017/18"/>
    <n v="17012"/>
    <n v="31060"/>
    <m/>
    <n v="0.93989071038251371"/>
    <n v="0.94459459459459461"/>
    <n v="22"/>
    <n v="0.54500000000000004"/>
    <n v="7.22E-2"/>
  </r>
  <r>
    <x v="6"/>
    <s v="C-IV"/>
    <x v="0"/>
    <x v="6"/>
    <n v="2018"/>
    <s v="2017/18"/>
    <n v="2770"/>
    <n v="4993"/>
    <m/>
    <n v="0.9726027397260274"/>
    <n v="0.95652173913043481"/>
    <n v="22"/>
    <n v="0.54500000000000004"/>
    <n v="7.22E-2"/>
  </r>
  <r>
    <x v="7"/>
    <s v="C-IV"/>
    <x v="0"/>
    <x v="6"/>
    <n v="2018"/>
    <s v="2017/18"/>
    <n v="682"/>
    <n v="1486"/>
    <m/>
    <n v="0.90476190476190477"/>
    <n v="0.96875"/>
    <n v="22"/>
    <n v="0.54500000000000004"/>
    <n v="7.22E-2"/>
  </r>
  <r>
    <x v="8"/>
    <s v="CalWIN"/>
    <x v="0"/>
    <x v="6"/>
    <n v="2018"/>
    <s v="2017/18"/>
    <n v="31436"/>
    <n v="62160"/>
    <m/>
    <n v="0.97906755470980023"/>
    <n v="0.97919999999999996"/>
    <n v="4"/>
    <n v="0.75"/>
    <n v="4.0800000000000003E-2"/>
  </r>
  <r>
    <x v="9"/>
    <s v="C-IV"/>
    <x v="0"/>
    <x v="6"/>
    <n v="2018"/>
    <s v="2017/18"/>
    <n v="2602"/>
    <n v="5196"/>
    <m/>
    <n v="1"/>
    <n v="0.85333333333333339"/>
    <n v="22"/>
    <n v="0.54500000000000004"/>
    <n v="7.22E-2"/>
  </r>
  <r>
    <x v="10"/>
    <s v="C-IV"/>
    <x v="0"/>
    <x v="6"/>
    <n v="2018"/>
    <s v="2017/18"/>
    <n v="6529"/>
    <n v="11339"/>
    <m/>
    <n v="0.99085365853658536"/>
    <n v="1"/>
    <n v="22"/>
    <n v="0.54500000000000004"/>
    <n v="7.22E-2"/>
  </r>
  <r>
    <x v="11"/>
    <s v="CalWIN"/>
    <x v="0"/>
    <x v="6"/>
    <n v="2018"/>
    <s v="2017/18"/>
    <n v="89469"/>
    <n v="205875"/>
    <m/>
    <n v="0.94232331437855399"/>
    <n v="0.69015544041450783"/>
    <n v="12"/>
    <n v="0.58299999999999996"/>
    <n v="7.17E-2"/>
  </r>
  <r>
    <x v="12"/>
    <s v="C-IV"/>
    <x v="0"/>
    <x v="6"/>
    <n v="2018"/>
    <s v="2017/18"/>
    <n v="1493"/>
    <n v="3425"/>
    <m/>
    <n v="0.92405063291139244"/>
    <n v="0.98039215686274506"/>
    <n v="22"/>
    <n v="0.54500000000000004"/>
    <n v="7.22E-2"/>
  </r>
  <r>
    <x v="13"/>
    <s v="C-IV"/>
    <x v="0"/>
    <x v="6"/>
    <n v="2018"/>
    <s v="2017/18"/>
    <n v="12025"/>
    <n v="20071"/>
    <m/>
    <n v="0.98493975903614461"/>
    <n v="0.9854469854469855"/>
    <n v="22"/>
    <n v="0.54500000000000004"/>
    <n v="7.22E-2"/>
  </r>
  <r>
    <x v="14"/>
    <s v="C-IV"/>
    <x v="0"/>
    <x v="6"/>
    <n v="2018"/>
    <s v="2017/18"/>
    <n v="17149"/>
    <n v="41050"/>
    <m/>
    <n v="0.97236842105263155"/>
    <n v="0.92750533049040507"/>
    <n v="22"/>
    <n v="0.54500000000000004"/>
    <n v="7.22E-2"/>
  </r>
  <r>
    <x v="15"/>
    <s v="C-IV"/>
    <x v="0"/>
    <x v="6"/>
    <n v="2018"/>
    <s v="2017/18"/>
    <n v="1033"/>
    <n v="2002"/>
    <m/>
    <n v="1"/>
    <n v="0.87234042553191493"/>
    <n v="22"/>
    <n v="0.54500000000000004"/>
    <n v="7.22E-2"/>
  </r>
  <r>
    <x v="16"/>
    <s v="C-IV"/>
    <x v="0"/>
    <x v="6"/>
    <n v="2018"/>
    <s v="2017/18"/>
    <n v="68299"/>
    <n v="157208"/>
    <m/>
    <n v="0.98085053469286243"/>
    <n v="0.90787019768743005"/>
    <n v="6"/>
    <n v="0.5"/>
    <n v="2.1600000000000001E-2"/>
  </r>
  <r>
    <x v="17"/>
    <s v="C-IV"/>
    <x v="0"/>
    <x v="6"/>
    <n v="2018"/>
    <s v="2017/18"/>
    <n v="10770"/>
    <n v="23971"/>
    <m/>
    <n v="0.99294781382228492"/>
    <n v="0.94541910331384016"/>
    <n v="22"/>
    <n v="0.54500000000000004"/>
    <n v="7.22E-2"/>
  </r>
  <r>
    <x v="18"/>
    <s v="C-IV"/>
    <x v="0"/>
    <x v="6"/>
    <n v="2018"/>
    <s v="2017/18"/>
    <n v="6396"/>
    <n v="11684"/>
    <m/>
    <n v="0.90490797546012269"/>
    <n v="0.92050209205020916"/>
    <n v="22"/>
    <n v="0.54500000000000004"/>
    <n v="7.22E-2"/>
  </r>
  <r>
    <x v="19"/>
    <s v="C-IV"/>
    <x v="0"/>
    <x v="6"/>
    <n v="2018"/>
    <s v="2017/18"/>
    <n v="1515"/>
    <n v="3044"/>
    <m/>
    <n v="0.93975903614457834"/>
    <n v="0.73913043478260865"/>
    <n v="22"/>
    <n v="0.54500000000000004"/>
    <n v="7.22E-2"/>
  </r>
  <r>
    <x v="20"/>
    <s v="LRS"/>
    <x v="0"/>
    <x v="6"/>
    <n v="2018"/>
    <s v="2017/18"/>
    <n v="555624"/>
    <n v="1097151"/>
    <m/>
    <n v="0.99184549356223173"/>
    <n v="0.91588909034626098"/>
    <n v="70"/>
    <n v="0.71399999999999997"/>
    <n v="0.1033"/>
  </r>
  <r>
    <x v="21"/>
    <s v="C-IV"/>
    <x v="0"/>
    <x v="6"/>
    <n v="2018"/>
    <s v="2017/18"/>
    <n v="11370"/>
    <n v="27424"/>
    <m/>
    <n v="0.99411764705882355"/>
    <n v="0.97826086956521741"/>
    <n v="22"/>
    <n v="0.54500000000000004"/>
    <n v="7.22E-2"/>
  </r>
  <r>
    <x v="22"/>
    <s v="C-IV"/>
    <x v="0"/>
    <x v="6"/>
    <n v="2018"/>
    <s v="2017/18"/>
    <n v="6007"/>
    <n v="9872"/>
    <m/>
    <n v="0.991044776119403"/>
    <n v="0.90783410138248843"/>
    <n v="22"/>
    <n v="0.54500000000000004"/>
    <n v="7.22E-2"/>
  </r>
  <r>
    <x v="23"/>
    <s v="C-IV"/>
    <x v="0"/>
    <x v="6"/>
    <n v="2018"/>
    <s v="2017/18"/>
    <n v="1039"/>
    <n v="1926"/>
    <m/>
    <n v="0.98039215686274506"/>
    <n v="0.97368421052631582"/>
    <n v="22"/>
    <n v="0.54500000000000004"/>
    <n v="7.22E-2"/>
  </r>
  <r>
    <x v="24"/>
    <s v="C-IV"/>
    <x v="0"/>
    <x v="6"/>
    <n v="2018"/>
    <s v="2017/18"/>
    <n v="6287"/>
    <n v="11559"/>
    <m/>
    <n v="0.93939393939393945"/>
    <n v="0.88102893890675238"/>
    <n v="22"/>
    <n v="0.54500000000000004"/>
    <n v="7.22E-2"/>
  </r>
  <r>
    <x v="25"/>
    <s v="C-IV"/>
    <x v="0"/>
    <x v="6"/>
    <n v="2018"/>
    <s v="2017/18"/>
    <n v="23163"/>
    <n v="53153"/>
    <m/>
    <n v="0.97720797720797725"/>
    <n v="0.97278911564625847"/>
    <n v="2"/>
    <n v="1"/>
    <n v="4.2999999999999997E-2"/>
  </r>
  <r>
    <x v="26"/>
    <s v="C-IV"/>
    <x v="0"/>
    <x v="6"/>
    <n v="2018"/>
    <s v="2017/18"/>
    <n v="594"/>
    <n v="1244"/>
    <m/>
    <n v="0.97222222222222221"/>
    <n v="0.96296296296296291"/>
    <n v="22"/>
    <n v="0.54500000000000004"/>
    <n v="7.22E-2"/>
  </r>
  <r>
    <x v="27"/>
    <s v="C-IV"/>
    <x v="0"/>
    <x v="6"/>
    <n v="2018"/>
    <s v="2017/18"/>
    <n v="401"/>
    <n v="697"/>
    <m/>
    <n v="0.95238095238095233"/>
    <n v="0.9375"/>
    <n v="22"/>
    <n v="0.54500000000000004"/>
    <n v="7.22E-2"/>
  </r>
  <r>
    <x v="28"/>
    <s v="C-IV"/>
    <x v="0"/>
    <x v="6"/>
    <n v="2018"/>
    <s v="2017/18"/>
    <n v="21204"/>
    <n v="47217"/>
    <m/>
    <n v="0.969896004378763"/>
    <n v="0.9247787610619469"/>
    <n v="2"/>
    <n v="0.5"/>
    <n v="4.8099999999999997E-2"/>
  </r>
  <r>
    <x v="29"/>
    <s v="C-IV"/>
    <x v="0"/>
    <x v="6"/>
    <n v="2018"/>
    <s v="2017/18"/>
    <n v="3062"/>
    <n v="6110"/>
    <m/>
    <n v="0.89655172413793105"/>
    <n v="0.86238532110091748"/>
    <n v="22"/>
    <n v="0.54500000000000004"/>
    <n v="7.22E-2"/>
  </r>
  <r>
    <x v="30"/>
    <s v="C-IV"/>
    <x v="0"/>
    <x v="6"/>
    <n v="2018"/>
    <s v="2017/18"/>
    <n v="4019"/>
    <n v="6901"/>
    <m/>
    <n v="0.73684210526315796"/>
    <n v="0.76162790697674421"/>
    <n v="22"/>
    <n v="0.54500000000000004"/>
    <n v="7.22E-2"/>
  </r>
  <r>
    <x v="31"/>
    <s v="CalWIN"/>
    <x v="0"/>
    <x v="6"/>
    <n v="2018"/>
    <s v="2017/18"/>
    <n v="113584"/>
    <n v="226935"/>
    <m/>
    <n v="0.98945019273686341"/>
    <n v="0.99809741248097417"/>
    <n v="12"/>
    <n v="0.5"/>
    <n v="9.1300000000000006E-2"/>
  </r>
  <r>
    <x v="32"/>
    <s v="CalWIN"/>
    <x v="0"/>
    <x v="6"/>
    <n v="2018"/>
    <s v="2017/18"/>
    <n v="8576"/>
    <n v="15802"/>
    <m/>
    <n v="1"/>
    <n v="0.91221374045801529"/>
    <n v="22"/>
    <n v="0.54500000000000004"/>
    <n v="7.22E-2"/>
  </r>
  <r>
    <x v="33"/>
    <s v="C-IV"/>
    <x v="0"/>
    <x v="6"/>
    <n v="2018"/>
    <s v="2017/18"/>
    <n v="1220"/>
    <n v="2202"/>
    <m/>
    <n v="0.97701149425287359"/>
    <n v="0.921875"/>
    <n v="22"/>
    <n v="0.54500000000000004"/>
    <n v="7.22E-2"/>
  </r>
  <r>
    <x v="34"/>
    <s v="C-IV"/>
    <x v="0"/>
    <x v="6"/>
    <n v="2018"/>
    <s v="2017/18"/>
    <n v="120061"/>
    <n v="263086"/>
    <m/>
    <n v="0.99038461538461542"/>
    <n v="0.90085312427945585"/>
    <n v="11"/>
    <n v="0.63600000000000001"/>
    <n v="4.5999999999999999E-2"/>
  </r>
  <r>
    <x v="35"/>
    <s v="CalWIN"/>
    <x v="0"/>
    <x v="6"/>
    <n v="2018"/>
    <s v="2017/18"/>
    <n v="96362"/>
    <n v="200821"/>
    <m/>
    <n v="0.99390243902439024"/>
    <n v="0.90947148090005236"/>
    <n v="12"/>
    <n v="0.66700000000000004"/>
    <n v="6.9000000000000006E-2"/>
  </r>
  <r>
    <x v="36"/>
    <s v="C-IV"/>
    <x v="0"/>
    <x v="6"/>
    <n v="2018"/>
    <s v="2017/18"/>
    <n v="2127"/>
    <n v="4659"/>
    <m/>
    <n v="0.94308943089430897"/>
    <n v="0.9"/>
    <n v="22"/>
    <n v="0.54500000000000004"/>
    <n v="7.22E-2"/>
  </r>
  <r>
    <x v="37"/>
    <s v="C-IV"/>
    <x v="0"/>
    <x v="6"/>
    <n v="2018"/>
    <s v="2017/18"/>
    <n v="161011"/>
    <n v="348552"/>
    <m/>
    <n v="0.98870588235294121"/>
    <n v="0.88744372186093046"/>
    <n v="13"/>
    <n v="0.46200000000000002"/>
    <n v="4.19E-2"/>
  </r>
  <r>
    <x v="38"/>
    <s v="CalWIN"/>
    <x v="0"/>
    <x v="6"/>
    <n v="2018"/>
    <s v="2017/18"/>
    <n v="132859"/>
    <n v="262987"/>
    <m/>
    <n v="0.97724550898203588"/>
    <n v="0.96171874999999996"/>
    <n v="20"/>
    <n v="0.55000000000000004"/>
    <n v="1.21E-2"/>
  </r>
  <r>
    <x v="39"/>
    <s v="CalWIN"/>
    <x v="0"/>
    <x v="6"/>
    <n v="2018"/>
    <s v="2017/18"/>
    <n v="33498"/>
    <n v="49803"/>
    <m/>
    <n v="0.97081306462821404"/>
    <n v="0.66864784546805345"/>
    <n v="3"/>
    <n v="0.33300000000000002"/>
    <n v="8.43E-2"/>
  </r>
  <r>
    <x v="40"/>
    <s v="C-IV"/>
    <x v="0"/>
    <x v="6"/>
    <n v="2018"/>
    <s v="2017/18"/>
    <n v="46664"/>
    <n v="102602"/>
    <m/>
    <n v="0.98107714701601167"/>
    <n v="0.90444930707512761"/>
    <n v="5"/>
    <n v="0.6"/>
    <n v="1.8499999999999999E-2"/>
  </r>
  <r>
    <x v="41"/>
    <s v="CalWIN"/>
    <x v="0"/>
    <x v="6"/>
    <n v="2018"/>
    <s v="2017/18"/>
    <n v="9469"/>
    <n v="16415"/>
    <m/>
    <n v="0.96008869179600886"/>
    <n v="0.95406360424028269"/>
    <n v="22"/>
    <n v="0.54500000000000004"/>
    <n v="7.22E-2"/>
  </r>
  <r>
    <x v="42"/>
    <s v="CalWIN"/>
    <x v="0"/>
    <x v="6"/>
    <n v="2018"/>
    <s v="2017/18"/>
    <n v="13072"/>
    <n v="24923"/>
    <m/>
    <n v="0.97588126159554733"/>
    <n v="0.9353932584269663"/>
    <n v="22"/>
    <n v="0.54500000000000004"/>
    <n v="7.22E-2"/>
  </r>
  <r>
    <x v="43"/>
    <s v="CalWIN"/>
    <x v="0"/>
    <x v="6"/>
    <n v="2018"/>
    <s v="2017/18"/>
    <n v="19890"/>
    <n v="39123"/>
    <m/>
    <n v="0.81601731601731609"/>
    <n v="0.89189189189189189"/>
    <n v="22"/>
    <n v="0.54500000000000004"/>
    <n v="7.22E-2"/>
  </r>
  <r>
    <x v="44"/>
    <s v="CalWIN"/>
    <x v="0"/>
    <x v="6"/>
    <n v="2018"/>
    <s v="2017/18"/>
    <n v="45365"/>
    <n v="87007"/>
    <m/>
    <n v="0.99261538461538457"/>
    <n v="0.97373358348968109"/>
    <n v="5"/>
    <n v="0.6"/>
    <n v="5.1499999999999997E-2"/>
  </r>
  <r>
    <x v="45"/>
    <s v="CalWIN"/>
    <x v="0"/>
    <x v="6"/>
    <n v="2018"/>
    <s v="2017/18"/>
    <n v="14583"/>
    <n v="26016"/>
    <m/>
    <n v="0.96562032884902838"/>
    <n v="0.96539792387543255"/>
    <n v="22"/>
    <n v="0.54500000000000004"/>
    <n v="7.22E-2"/>
  </r>
  <r>
    <x v="46"/>
    <s v="C-IV"/>
    <x v="0"/>
    <x v="6"/>
    <n v="2018"/>
    <s v="2017/18"/>
    <n v="12367"/>
    <n v="23062"/>
    <m/>
    <n v="0.93834586466165415"/>
    <n v="0.95029821073558651"/>
    <n v="22"/>
    <n v="0.54500000000000004"/>
    <n v="7.22E-2"/>
  </r>
  <r>
    <x v="47"/>
    <s v="C-IV"/>
    <x v="0"/>
    <x v="6"/>
    <n v="2018"/>
    <s v="2017/18"/>
    <n v="153"/>
    <n v="259"/>
    <m/>
    <n v="1"/>
    <n v="1"/>
    <n v="22"/>
    <n v="0.54500000000000004"/>
    <n v="7.22E-2"/>
  </r>
  <r>
    <x v="48"/>
    <s v="C-IV"/>
    <x v="0"/>
    <x v="6"/>
    <n v="2018"/>
    <s v="2017/18"/>
    <n v="3127"/>
    <n v="6419"/>
    <m/>
    <n v="0.93121693121693117"/>
    <n v="0.88524590163934425"/>
    <n v="22"/>
    <n v="0.54500000000000004"/>
    <n v="7.22E-2"/>
  </r>
  <r>
    <x v="49"/>
    <s v="CalWIN"/>
    <x v="0"/>
    <x v="6"/>
    <n v="2018"/>
    <s v="2017/18"/>
    <n v="20761"/>
    <n v="38145"/>
    <m/>
    <n v="0.9719626168224299"/>
    <n v="0.95833333333333337"/>
    <n v="3"/>
    <n v="0"/>
    <n v="4.58E-2"/>
  </r>
  <r>
    <x v="50"/>
    <s v="CalWIN"/>
    <x v="0"/>
    <x v="6"/>
    <n v="2018"/>
    <s v="2017/18"/>
    <n v="16778"/>
    <n v="29264"/>
    <m/>
    <n v="0.9401408450704225"/>
    <n v="0.5461538461538461"/>
    <n v="22"/>
    <n v="0.54500000000000004"/>
    <n v="7.22E-2"/>
  </r>
  <r>
    <x v="51"/>
    <s v="C-IV"/>
    <x v="0"/>
    <x v="6"/>
    <n v="2018"/>
    <s v="2017/18"/>
    <n v="38318"/>
    <n v="80036"/>
    <m/>
    <n v="0.97318007662835249"/>
    <n v="0.9395562356541699"/>
    <n v="2"/>
    <n v="0.5"/>
    <n v="5.8400000000000001E-2"/>
  </r>
  <r>
    <x v="52"/>
    <s v="C-IV"/>
    <x v="0"/>
    <x v="6"/>
    <n v="2018"/>
    <s v="2017/18"/>
    <n v="5374"/>
    <n v="12262"/>
    <m/>
    <n v="0.98207885304659504"/>
    <n v="0.94690265486725667"/>
    <n v="22"/>
    <n v="0.54500000000000004"/>
    <n v="7.22E-2"/>
  </r>
  <r>
    <x v="53"/>
    <s v="C-IV"/>
    <x v="0"/>
    <x v="6"/>
    <n v="2018"/>
    <s v="2017/18"/>
    <n v="4184"/>
    <n v="8982"/>
    <m/>
    <n v="0.92405063291139244"/>
    <n v="0.94565217391304346"/>
    <n v="22"/>
    <n v="0.54500000000000004"/>
    <n v="7.22E-2"/>
  </r>
  <r>
    <x v="54"/>
    <s v="C-IV"/>
    <x v="0"/>
    <x v="6"/>
    <n v="2018"/>
    <s v="2017/18"/>
    <n v="990"/>
    <n v="1673"/>
    <m/>
    <n v="0.9137931034482758"/>
    <n v="0.86"/>
    <n v="22"/>
    <n v="0.54500000000000004"/>
    <n v="7.22E-2"/>
  </r>
  <r>
    <x v="55"/>
    <s v="CalWIN"/>
    <x v="0"/>
    <x v="6"/>
    <n v="2018"/>
    <s v="2017/18"/>
    <n v="51376"/>
    <n v="117240"/>
    <m/>
    <n v="0.98858146684233639"/>
    <n v="0.78510028653295127"/>
    <n v="5"/>
    <n v="0.2"/>
    <n v="3.3599999999999998E-2"/>
  </r>
  <r>
    <x v="56"/>
    <s v="C-IV"/>
    <x v="0"/>
    <x v="6"/>
    <n v="2018"/>
    <s v="2017/18"/>
    <n v="2679"/>
    <n v="4702"/>
    <m/>
    <n v="0.97315436241610742"/>
    <n v="0.9553571428571429"/>
    <n v="22"/>
    <n v="0.54500000000000004"/>
    <n v="7.22E-2"/>
  </r>
  <r>
    <x v="57"/>
    <s v="CalWIN"/>
    <x v="0"/>
    <x v="6"/>
    <n v="2018"/>
    <s v="2017/18"/>
    <n v="34548"/>
    <n v="67471"/>
    <m/>
    <n v="0.98361650485436891"/>
    <n v="0.97121535181236673"/>
    <n v="4"/>
    <n v="0"/>
    <n v="6.6500000000000004E-2"/>
  </r>
  <r>
    <x v="58"/>
    <s v="CalWIN"/>
    <x v="0"/>
    <x v="6"/>
    <n v="2018"/>
    <s v="2017/18"/>
    <n v="10145"/>
    <n v="18544"/>
    <m/>
    <n v="0.85263157894736841"/>
    <n v="0.90821256038647347"/>
    <n v="22"/>
    <n v="0.54500000000000004"/>
    <n v="7.22E-2"/>
  </r>
  <r>
    <x v="59"/>
    <s v="C-IV"/>
    <x v="0"/>
    <x v="6"/>
    <n v="2018"/>
    <s v="2017/18"/>
    <n v="6053"/>
    <n v="12884"/>
    <m/>
    <n v="0.98774509803921573"/>
    <n v="0.97222222222222221"/>
    <n v="22"/>
    <n v="0.54500000000000004"/>
    <n v="7.22E-2"/>
  </r>
  <r>
    <x v="0"/>
    <s v="n/a"/>
    <x v="1"/>
    <x v="6"/>
    <n v="2018"/>
    <s v="2017/18"/>
    <m/>
    <m/>
    <m/>
    <m/>
    <m/>
    <m/>
    <m/>
    <m/>
  </r>
  <r>
    <x v="1"/>
    <s v="n/a"/>
    <x v="1"/>
    <x v="6"/>
    <n v="2018"/>
    <s v="2017/18"/>
    <n v="1959612"/>
    <n v="4008084"/>
    <m/>
    <n v="0.98094222022572852"/>
    <n v="0.90998728960443709"/>
    <n v="272"/>
    <n v="0.64"/>
    <n v="6.3299999999999995E-2"/>
  </r>
  <r>
    <x v="2"/>
    <s v="CalWIN"/>
    <x v="1"/>
    <x v="6"/>
    <n v="2018"/>
    <s v="2017/18"/>
    <n v="55019"/>
    <n v="103106"/>
    <m/>
    <n v="0.98415374241402565"/>
    <n v="0.970873786407767"/>
    <n v="9"/>
    <n v="0.88900000000000001"/>
    <n v="0.04"/>
  </r>
  <r>
    <x v="3"/>
    <s v="C-IV"/>
    <x v="1"/>
    <x v="6"/>
    <n v="2018"/>
    <s v="2017/18"/>
    <n v="79"/>
    <n v="141"/>
    <m/>
    <n v="1"/>
    <n v="0.66666666666666663"/>
    <n v="25"/>
    <n v="0.6"/>
    <n v="0.13"/>
  </r>
  <r>
    <x v="4"/>
    <s v="C-IV"/>
    <x v="1"/>
    <x v="6"/>
    <n v="2018"/>
    <s v="2017/18"/>
    <n v="1571"/>
    <n v="2838"/>
    <m/>
    <n v="0.98648648648648651"/>
    <n v="0.97959183673469385"/>
    <n v="25"/>
    <n v="0.6"/>
    <n v="0.13"/>
  </r>
  <r>
    <x v="5"/>
    <s v="C-IV"/>
    <x v="1"/>
    <x v="6"/>
    <n v="2018"/>
    <s v="2017/18"/>
    <n v="16903"/>
    <n v="30858"/>
    <m/>
    <n v="0.89900249376558605"/>
    <n v="0.97044334975369462"/>
    <n v="25"/>
    <n v="0.6"/>
    <n v="0.13"/>
  </r>
  <r>
    <x v="6"/>
    <s v="C-IV"/>
    <x v="1"/>
    <x v="6"/>
    <n v="2018"/>
    <s v="2017/18"/>
    <n v="2732"/>
    <n v="4961"/>
    <m/>
    <n v="0.97560975609756095"/>
    <n v="0.97333333333333338"/>
    <n v="25"/>
    <n v="0.6"/>
    <n v="0.13"/>
  </r>
  <r>
    <x v="7"/>
    <s v="C-IV"/>
    <x v="1"/>
    <x v="6"/>
    <n v="2018"/>
    <s v="2017/18"/>
    <n v="672"/>
    <n v="1475"/>
    <m/>
    <n v="0.94117647058823528"/>
    <n v="0.80952380952380953"/>
    <n v="25"/>
    <n v="0.6"/>
    <n v="0.13"/>
  </r>
  <r>
    <x v="8"/>
    <s v="CalWIN"/>
    <x v="1"/>
    <x v="6"/>
    <n v="2018"/>
    <s v="2017/18"/>
    <n v="30879"/>
    <n v="61557"/>
    <m/>
    <n v="0.97599164926931103"/>
    <n v="0.97228144989339016"/>
    <n v="5"/>
    <n v="0.8"/>
    <n v="3.3000000000000002E-2"/>
  </r>
  <r>
    <x v="9"/>
    <s v="C-IV"/>
    <x v="1"/>
    <x v="6"/>
    <n v="2018"/>
    <s v="2017/18"/>
    <n v="2571"/>
    <n v="5134"/>
    <m/>
    <n v="1"/>
    <n v="0.91578947368421049"/>
    <n v="25"/>
    <n v="0.6"/>
    <n v="0.13"/>
  </r>
  <r>
    <x v="10"/>
    <s v="C-IV"/>
    <x v="1"/>
    <x v="6"/>
    <n v="2018"/>
    <s v="2017/18"/>
    <n v="6459"/>
    <n v="11192"/>
    <m/>
    <n v="0.97435897435897434"/>
    <n v="1"/>
    <n v="25"/>
    <n v="0.6"/>
    <n v="0.13"/>
  </r>
  <r>
    <x v="11"/>
    <s v="CalWIN"/>
    <x v="1"/>
    <x v="6"/>
    <n v="2018"/>
    <s v="2017/18"/>
    <n v="89727"/>
    <n v="205940"/>
    <m/>
    <n v="0.93538913362701903"/>
    <n v="0.64233576642335766"/>
    <n v="15"/>
    <n v="0.53300000000000003"/>
    <n v="5.9200000000000003E-2"/>
  </r>
  <r>
    <x v="12"/>
    <s v="C-IV"/>
    <x v="1"/>
    <x v="6"/>
    <n v="2018"/>
    <s v="2017/18"/>
    <n v="1487"/>
    <n v="3411"/>
    <m/>
    <n v="0.98550724637681164"/>
    <n v="0.95121951219512191"/>
    <n v="25"/>
    <n v="0.6"/>
    <n v="0.13"/>
  </r>
  <r>
    <x v="13"/>
    <s v="C-IV"/>
    <x v="1"/>
    <x v="6"/>
    <n v="2018"/>
    <s v="2017/18"/>
    <n v="11801"/>
    <n v="19743"/>
    <m/>
    <n v="0.9765625"/>
    <n v="0.9703504043126685"/>
    <n v="25"/>
    <n v="0.6"/>
    <n v="0.13"/>
  </r>
  <r>
    <x v="14"/>
    <s v="C-IV"/>
    <x v="1"/>
    <x v="6"/>
    <n v="2018"/>
    <s v="2017/18"/>
    <n v="16932"/>
    <n v="40404"/>
    <m/>
    <n v="0.99039999999999995"/>
    <n v="0.92225201072386054"/>
    <n v="25"/>
    <n v="0.6"/>
    <n v="0.13"/>
  </r>
  <r>
    <x v="15"/>
    <s v="C-IV"/>
    <x v="1"/>
    <x v="6"/>
    <n v="2018"/>
    <s v="2017/18"/>
    <n v="1042"/>
    <n v="1996"/>
    <m/>
    <n v="1"/>
    <n v="0.94444444444444442"/>
    <n v="25"/>
    <n v="0.6"/>
    <n v="0.13"/>
  </r>
  <r>
    <x v="16"/>
    <s v="C-IV"/>
    <x v="1"/>
    <x v="6"/>
    <n v="2018"/>
    <s v="2017/18"/>
    <n v="67900"/>
    <n v="156899"/>
    <m/>
    <n v="0.98148148148148151"/>
    <n v="0.92317939609236233"/>
    <n v="8"/>
    <n v="0.5"/>
    <n v="2.07E-2"/>
  </r>
  <r>
    <x v="17"/>
    <s v="C-IV"/>
    <x v="1"/>
    <x v="6"/>
    <n v="2018"/>
    <s v="2017/18"/>
    <n v="10635"/>
    <n v="23910"/>
    <m/>
    <n v="1"/>
    <n v="0.96242774566473988"/>
    <n v="25"/>
    <n v="0.6"/>
    <n v="0.13"/>
  </r>
  <r>
    <x v="18"/>
    <s v="C-IV"/>
    <x v="1"/>
    <x v="6"/>
    <n v="2018"/>
    <s v="2017/18"/>
    <n v="6303"/>
    <n v="11576"/>
    <m/>
    <n v="0.94776119402985071"/>
    <n v="0.91443850267379678"/>
    <n v="25"/>
    <n v="0.6"/>
    <n v="0.13"/>
  </r>
  <r>
    <x v="19"/>
    <s v="C-IV"/>
    <x v="1"/>
    <x v="6"/>
    <n v="2018"/>
    <s v="2017/18"/>
    <n v="1521"/>
    <n v="3025"/>
    <m/>
    <n v="0.94871794871794868"/>
    <n v="0.76271186440677963"/>
    <n v="25"/>
    <n v="0.6"/>
    <n v="0.13"/>
  </r>
  <r>
    <x v="20"/>
    <s v="LRS"/>
    <x v="1"/>
    <x v="6"/>
    <n v="2018"/>
    <s v="2017/18"/>
    <n v="547867"/>
    <n v="1083101"/>
    <m/>
    <n v="0.99228791773778924"/>
    <n v="0.91552887424958829"/>
    <n v="84"/>
    <n v="0.76200000000000001"/>
    <n v="8.2500000000000004E-2"/>
  </r>
  <r>
    <x v="21"/>
    <s v="C-IV"/>
    <x v="1"/>
    <x v="6"/>
    <n v="2018"/>
    <s v="2017/18"/>
    <n v="11348"/>
    <n v="27455"/>
    <m/>
    <n v="0.99214659685863871"/>
    <n v="0.98734177215189878"/>
    <n v="25"/>
    <n v="0.6"/>
    <n v="0.13"/>
  </r>
  <r>
    <x v="22"/>
    <s v="C-IV"/>
    <x v="1"/>
    <x v="6"/>
    <n v="2018"/>
    <s v="2017/18"/>
    <n v="5987"/>
    <n v="9836"/>
    <m/>
    <n v="0.98566308243727596"/>
    <n v="0.92655367231638419"/>
    <n v="25"/>
    <n v="0.6"/>
    <n v="0.13"/>
  </r>
  <r>
    <x v="23"/>
    <s v="C-IV"/>
    <x v="1"/>
    <x v="6"/>
    <n v="2018"/>
    <s v="2017/18"/>
    <n v="1041"/>
    <n v="1930"/>
    <m/>
    <n v="0.94444444444444442"/>
    <n v="0.96"/>
    <n v="25"/>
    <n v="0.6"/>
    <n v="0.13"/>
  </r>
  <r>
    <x v="24"/>
    <s v="C-IV"/>
    <x v="1"/>
    <x v="6"/>
    <n v="2018"/>
    <s v="2017/18"/>
    <n v="6170"/>
    <n v="11424"/>
    <m/>
    <n v="0.92328767123287669"/>
    <n v="0.90036900369003692"/>
    <n v="25"/>
    <n v="0.6"/>
    <n v="0.13"/>
  </r>
  <r>
    <x v="25"/>
    <s v="C-IV"/>
    <x v="1"/>
    <x v="6"/>
    <n v="2018"/>
    <s v="2017/18"/>
    <n v="22977"/>
    <n v="52829"/>
    <m/>
    <n v="0.98982188295165396"/>
    <n v="0.96969696969696972"/>
    <n v="3"/>
    <n v="1"/>
    <n v="3.3799999999999997E-2"/>
  </r>
  <r>
    <x v="26"/>
    <s v="C-IV"/>
    <x v="1"/>
    <x v="6"/>
    <n v="2018"/>
    <s v="2017/18"/>
    <n v="595"/>
    <n v="1224"/>
    <m/>
    <n v="1"/>
    <n v="0.94736842105263153"/>
    <n v="25"/>
    <n v="0.6"/>
    <n v="0.13"/>
  </r>
  <r>
    <x v="27"/>
    <s v="C-IV"/>
    <x v="1"/>
    <x v="6"/>
    <n v="2018"/>
    <s v="2017/18"/>
    <n v="403"/>
    <n v="698"/>
    <m/>
    <n v="1"/>
    <n v="0.94117647058823528"/>
    <n v="25"/>
    <n v="0.6"/>
    <n v="0.13"/>
  </r>
  <r>
    <x v="28"/>
    <s v="C-IV"/>
    <x v="1"/>
    <x v="6"/>
    <n v="2018"/>
    <s v="2017/18"/>
    <n v="21349"/>
    <n v="47635"/>
    <m/>
    <n v="0.99575911789652249"/>
    <n v="0.93610223642172519"/>
    <n v="2"/>
    <n v="0.5"/>
    <n v="5.28E-2"/>
  </r>
  <r>
    <x v="29"/>
    <s v="C-IV"/>
    <x v="1"/>
    <x v="6"/>
    <n v="2018"/>
    <s v="2017/18"/>
    <n v="3052"/>
    <n v="6077"/>
    <m/>
    <n v="0.93865030674846628"/>
    <n v="0.89622641509433965"/>
    <n v="25"/>
    <n v="0.6"/>
    <n v="0.13"/>
  </r>
  <r>
    <x v="30"/>
    <s v="C-IV"/>
    <x v="1"/>
    <x v="6"/>
    <n v="2018"/>
    <s v="2017/18"/>
    <n v="3964"/>
    <n v="6748"/>
    <m/>
    <n v="0.77653631284916202"/>
    <n v="0.72916666666666663"/>
    <n v="25"/>
    <n v="0.6"/>
    <n v="0.13"/>
  </r>
  <r>
    <x v="31"/>
    <s v="CalWIN"/>
    <x v="1"/>
    <x v="6"/>
    <n v="2018"/>
    <s v="2017/18"/>
    <n v="111321"/>
    <n v="224263"/>
    <m/>
    <n v="0.99197145405887599"/>
    <n v="0.99799196787148592"/>
    <n v="16"/>
    <n v="0.56299999999999994"/>
    <n v="8.7999999999999995E-2"/>
  </r>
  <r>
    <x v="32"/>
    <s v="CalWIN"/>
    <x v="1"/>
    <x v="6"/>
    <n v="2018"/>
    <s v="2017/18"/>
    <n v="8387"/>
    <n v="15593"/>
    <m/>
    <n v="1"/>
    <n v="0.8867924528301887"/>
    <n v="25"/>
    <n v="0.6"/>
    <n v="0.13"/>
  </r>
  <r>
    <x v="33"/>
    <s v="C-IV"/>
    <x v="1"/>
    <x v="6"/>
    <n v="2018"/>
    <s v="2017/18"/>
    <n v="1191"/>
    <n v="2189"/>
    <m/>
    <n v="0.984375"/>
    <n v="0.83783783783783783"/>
    <n v="25"/>
    <n v="0.6"/>
    <n v="0.13"/>
  </r>
  <r>
    <x v="34"/>
    <s v="C-IV"/>
    <x v="1"/>
    <x v="6"/>
    <n v="2018"/>
    <s v="2017/18"/>
    <n v="117728"/>
    <n v="258144"/>
    <m/>
    <n v="0.98698299391140043"/>
    <n v="0.89484240687679084"/>
    <n v="14"/>
    <n v="0.64300000000000002"/>
    <n v="3.9300000000000002E-2"/>
  </r>
  <r>
    <x v="35"/>
    <s v="CalWIN"/>
    <x v="1"/>
    <x v="6"/>
    <n v="2018"/>
    <s v="2017/18"/>
    <n v="94749"/>
    <n v="199442"/>
    <m/>
    <n v="0.99282678002125402"/>
    <n v="0.79260543038705955"/>
    <n v="15"/>
    <n v="0.66700000000000004"/>
    <n v="6.4100000000000004E-2"/>
  </r>
  <r>
    <x v="36"/>
    <s v="C-IV"/>
    <x v="1"/>
    <x v="6"/>
    <n v="2018"/>
    <s v="2017/18"/>
    <n v="2126"/>
    <n v="4655"/>
    <m/>
    <n v="1"/>
    <n v="0.97014925373134331"/>
    <n v="25"/>
    <n v="0.6"/>
    <n v="0.13"/>
  </r>
  <r>
    <x v="37"/>
    <s v="C-IV"/>
    <x v="1"/>
    <x v="6"/>
    <n v="2018"/>
    <s v="2017/18"/>
    <n v="158956"/>
    <n v="344997"/>
    <m/>
    <n v="0.99007148530579825"/>
    <n v="0.92475014697236924"/>
    <n v="17"/>
    <n v="0.52900000000000003"/>
    <n v="3.5799999999999998E-2"/>
  </r>
  <r>
    <x v="38"/>
    <s v="CalWIN"/>
    <x v="1"/>
    <x v="6"/>
    <n v="2018"/>
    <s v="2017/18"/>
    <n v="131584"/>
    <n v="260795"/>
    <m/>
    <n v="0.97836266752785406"/>
    <n v="0.96685971685971683"/>
    <n v="25"/>
    <n v="0.64"/>
    <n v="3.4700000000000002E-2"/>
  </r>
  <r>
    <x v="39"/>
    <s v="CalWIN"/>
    <x v="1"/>
    <x v="6"/>
    <n v="2018"/>
    <s v="2017/18"/>
    <n v="32822"/>
    <n v="49160"/>
    <m/>
    <n v="0.96145124716553287"/>
    <n v="0.62618595825426948"/>
    <n v="4"/>
    <n v="0.25"/>
    <n v="7.7299999999999994E-2"/>
  </r>
  <r>
    <x v="40"/>
    <s v="C-IV"/>
    <x v="1"/>
    <x v="6"/>
    <n v="2018"/>
    <s v="2017/18"/>
    <n v="46250"/>
    <n v="101739"/>
    <m/>
    <n v="0.97490452809601746"/>
    <n v="0.89606035205364631"/>
    <n v="6"/>
    <n v="0.66700000000000004"/>
    <n v="1.8100000000000002E-2"/>
  </r>
  <r>
    <x v="41"/>
    <s v="CalWIN"/>
    <x v="1"/>
    <x v="6"/>
    <n v="2018"/>
    <s v="2017/18"/>
    <n v="9358"/>
    <n v="16330"/>
    <m/>
    <n v="0.97698209718670082"/>
    <n v="0.9641255605381166"/>
    <n v="25"/>
    <n v="0.6"/>
    <n v="0.13"/>
  </r>
  <r>
    <x v="42"/>
    <s v="CalWIN"/>
    <x v="1"/>
    <x v="6"/>
    <n v="2018"/>
    <s v="2017/18"/>
    <n v="12771"/>
    <n v="24271"/>
    <m/>
    <n v="0.99356223175965663"/>
    <n v="0.90169491525423728"/>
    <n v="25"/>
    <n v="0.6"/>
    <n v="0.13"/>
  </r>
  <r>
    <x v="43"/>
    <s v="CalWIN"/>
    <x v="1"/>
    <x v="6"/>
    <n v="2018"/>
    <s v="2017/18"/>
    <n v="20269"/>
    <n v="39690"/>
    <m/>
    <n v="0.88064516129032255"/>
    <n v="0.88732394366197187"/>
    <n v="25"/>
    <n v="0.6"/>
    <n v="0.13"/>
  </r>
  <r>
    <x v="44"/>
    <s v="CalWIN"/>
    <x v="1"/>
    <x v="6"/>
    <n v="2018"/>
    <s v="2017/18"/>
    <n v="44319"/>
    <n v="84952"/>
    <m/>
    <n v="0.99398395721925137"/>
    <n v="0.97040169133192389"/>
    <n v="6"/>
    <n v="0.66700000000000004"/>
    <n v="0.05"/>
  </r>
  <r>
    <x v="45"/>
    <s v="CalWIN"/>
    <x v="1"/>
    <x v="6"/>
    <n v="2018"/>
    <s v="2017/18"/>
    <n v="14771"/>
    <n v="26244"/>
    <m/>
    <n v="0.96768707482993199"/>
    <n v="0.99065420560747663"/>
    <n v="25"/>
    <n v="0.6"/>
    <n v="0.13"/>
  </r>
  <r>
    <x v="46"/>
    <s v="C-IV"/>
    <x v="1"/>
    <x v="6"/>
    <n v="2018"/>
    <s v="2017/18"/>
    <n v="12235"/>
    <n v="22870"/>
    <m/>
    <n v="0.9373848987108655"/>
    <n v="0.93398533007334961"/>
    <n v="25"/>
    <n v="0.6"/>
    <n v="0.13"/>
  </r>
  <r>
    <x v="47"/>
    <s v="C-IV"/>
    <x v="1"/>
    <x v="6"/>
    <n v="2018"/>
    <s v="2017/18"/>
    <n v="146"/>
    <n v="236"/>
    <m/>
    <n v="1"/>
    <n v="0.75"/>
    <n v="25"/>
    <n v="0.6"/>
    <n v="0.13"/>
  </r>
  <r>
    <x v="48"/>
    <s v="C-IV"/>
    <x v="1"/>
    <x v="6"/>
    <n v="2018"/>
    <s v="2017/18"/>
    <n v="3165"/>
    <n v="6506"/>
    <m/>
    <n v="0.9375"/>
    <n v="0.92920353982300885"/>
    <n v="25"/>
    <n v="0.6"/>
    <n v="0.13"/>
  </r>
  <r>
    <x v="49"/>
    <s v="CalWIN"/>
    <x v="1"/>
    <x v="6"/>
    <n v="2018"/>
    <s v="2017/18"/>
    <n v="20387"/>
    <n v="37788"/>
    <m/>
    <n v="0.97880299251870329"/>
    <n v="0.96"/>
    <n v="4"/>
    <n v="0.25"/>
    <n v="3.4700000000000002E-2"/>
  </r>
  <r>
    <x v="50"/>
    <s v="CalWIN"/>
    <x v="1"/>
    <x v="6"/>
    <n v="2018"/>
    <s v="2017/18"/>
    <n v="16488"/>
    <n v="28908"/>
    <m/>
    <n v="0.96502057613168724"/>
    <n v="0.48958333333333331"/>
    <n v="25"/>
    <n v="0.6"/>
    <n v="0.13"/>
  </r>
  <r>
    <x v="51"/>
    <s v="C-IV"/>
    <x v="1"/>
    <x v="6"/>
    <n v="2018"/>
    <s v="2017/18"/>
    <n v="37759"/>
    <n v="79077"/>
    <m/>
    <n v="0.97846332945285219"/>
    <n v="0.9303525365434222"/>
    <n v="3"/>
    <n v="0.66700000000000004"/>
    <n v="6.25E-2"/>
  </r>
  <r>
    <x v="52"/>
    <s v="C-IV"/>
    <x v="1"/>
    <x v="6"/>
    <n v="2018"/>
    <s v="2017/18"/>
    <n v="5348"/>
    <n v="12267"/>
    <m/>
    <n v="0.9946236559139785"/>
    <n v="0.96350364963503654"/>
    <n v="25"/>
    <n v="0.6"/>
    <n v="0.13"/>
  </r>
  <r>
    <x v="53"/>
    <s v="C-IV"/>
    <x v="1"/>
    <x v="6"/>
    <n v="2018"/>
    <s v="2017/18"/>
    <n v="4126"/>
    <n v="8944"/>
    <m/>
    <n v="0.87719298245614041"/>
    <n v="0.97247706422018354"/>
    <n v="25"/>
    <n v="0.6"/>
    <n v="0.13"/>
  </r>
  <r>
    <x v="54"/>
    <s v="C-IV"/>
    <x v="1"/>
    <x v="6"/>
    <n v="2018"/>
    <s v="2017/18"/>
    <n v="969"/>
    <n v="1655"/>
    <m/>
    <n v="1"/>
    <n v="0.87096774193548387"/>
    <n v="25"/>
    <n v="0.6"/>
    <n v="0.13"/>
  </r>
  <r>
    <x v="55"/>
    <s v="CalWIN"/>
    <x v="1"/>
    <x v="6"/>
    <n v="2018"/>
    <s v="2017/18"/>
    <n v="50651"/>
    <n v="117219"/>
    <m/>
    <n v="0.99171597633136099"/>
    <n v="0.80288461538461542"/>
    <n v="6"/>
    <n v="0.16700000000000001"/>
    <n v="3.7999999999999999E-2"/>
  </r>
  <r>
    <x v="56"/>
    <s v="C-IV"/>
    <x v="1"/>
    <x v="6"/>
    <n v="2018"/>
    <s v="2017/18"/>
    <n v="2661"/>
    <n v="4669"/>
    <m/>
    <n v="1"/>
    <n v="0.95238095238095233"/>
    <n v="25"/>
    <n v="0.6"/>
    <n v="0.13"/>
  </r>
  <r>
    <x v="57"/>
    <s v="CalWIN"/>
    <x v="1"/>
    <x v="6"/>
    <n v="2018"/>
    <s v="2017/18"/>
    <n v="34044"/>
    <n v="67156"/>
    <m/>
    <n v="0.97786720321931586"/>
    <n v="0.95780590717299574"/>
    <n v="5"/>
    <n v="0.2"/>
    <n v="6.0400000000000002E-2"/>
  </r>
  <r>
    <x v="58"/>
    <s v="CalWIN"/>
    <x v="1"/>
    <x v="6"/>
    <n v="2018"/>
    <s v="2017/18"/>
    <n v="10064"/>
    <n v="18382"/>
    <m/>
    <n v="0.83300198807157055"/>
    <n v="0.85606060606060608"/>
    <n v="25"/>
    <n v="0.6"/>
    <n v="0.13"/>
  </r>
  <r>
    <x v="59"/>
    <s v="C-IV"/>
    <x v="1"/>
    <x v="6"/>
    <n v="2018"/>
    <s v="2017/18"/>
    <n v="5981"/>
    <n v="12820"/>
    <m/>
    <n v="0.99270072992700731"/>
    <n v="0.95833333333333337"/>
    <n v="25"/>
    <n v="0.6"/>
    <n v="0.13"/>
  </r>
  <r>
    <x v="0"/>
    <s v="n/a"/>
    <x v="2"/>
    <x v="6"/>
    <n v="2018"/>
    <s v="2017/18"/>
    <m/>
    <m/>
    <m/>
    <m/>
    <m/>
    <m/>
    <m/>
    <m/>
  </r>
  <r>
    <x v="1"/>
    <s v="n/a"/>
    <x v="2"/>
    <x v="6"/>
    <n v="2018"/>
    <s v="2017/18"/>
    <n v="1978064"/>
    <n v="4024010"/>
    <m/>
    <n v="0.98295726793570593"/>
    <n v="0.92426494102597867"/>
    <n v="326"/>
    <n v="0.66900000000000004"/>
    <n v="7.0499999999999993E-2"/>
  </r>
  <r>
    <x v="2"/>
    <s v="CalWIN"/>
    <x v="2"/>
    <x v="6"/>
    <n v="2018"/>
    <s v="2017/18"/>
    <n v="55632"/>
    <n v="103157"/>
    <m/>
    <n v="0.98415374241402565"/>
    <n v="0.970873786407767"/>
    <n v="11"/>
    <n v="0.90900000000000003"/>
    <n v="4.2900000000000001E-2"/>
  </r>
  <r>
    <x v="3"/>
    <s v="C-IV"/>
    <x v="2"/>
    <x v="6"/>
    <n v="2018"/>
    <s v="2017/18"/>
    <n v="80"/>
    <n v="147"/>
    <m/>
    <n v="1"/>
    <n v="1"/>
    <n v="32"/>
    <n v="0.65600000000000003"/>
    <n v="0.17280000000000001"/>
  </r>
  <r>
    <x v="4"/>
    <s v="C-IV"/>
    <x v="2"/>
    <x v="6"/>
    <n v="2018"/>
    <s v="2017/18"/>
    <n v="1558"/>
    <n v="2817"/>
    <m/>
    <n v="0.98630136986301364"/>
    <n v="0.9821428571428571"/>
    <n v="32"/>
    <n v="0.65600000000000003"/>
    <n v="0.17280000000000001"/>
  </r>
  <r>
    <x v="5"/>
    <s v="C-IV"/>
    <x v="2"/>
    <x v="6"/>
    <n v="2018"/>
    <s v="2017/18"/>
    <n v="17067"/>
    <n v="30964"/>
    <m/>
    <n v="0.9094594594594595"/>
    <n v="0.95210727969348663"/>
    <n v="32"/>
    <n v="0.65600000000000003"/>
    <n v="0.17280000000000001"/>
  </r>
  <r>
    <x v="6"/>
    <s v="C-IV"/>
    <x v="2"/>
    <x v="6"/>
    <n v="2018"/>
    <s v="2017/18"/>
    <n v="2749"/>
    <n v="4978"/>
    <m/>
    <n v="0.97727272727272729"/>
    <n v="0.95652173913043481"/>
    <n v="32"/>
    <n v="0.65600000000000003"/>
    <n v="0.17280000000000001"/>
  </r>
  <r>
    <x v="7"/>
    <s v="C-IV"/>
    <x v="2"/>
    <x v="6"/>
    <n v="2018"/>
    <s v="2017/18"/>
    <n v="697"/>
    <n v="1498"/>
    <m/>
    <n v="0.97058823529411764"/>
    <n v="0.96153846153846156"/>
    <n v="32"/>
    <n v="0.65600000000000003"/>
    <n v="0.17280000000000001"/>
  </r>
  <r>
    <x v="8"/>
    <s v="CalWIN"/>
    <x v="2"/>
    <x v="6"/>
    <n v="2018"/>
    <s v="2017/18"/>
    <n v="30919"/>
    <n v="61341"/>
    <m/>
    <n v="0.98305084745762716"/>
    <n v="0.97908745247148288"/>
    <n v="6"/>
    <n v="0.83299999999999996"/>
    <n v="3.2599999999999997E-2"/>
  </r>
  <r>
    <x v="9"/>
    <s v="C-IV"/>
    <x v="2"/>
    <x v="6"/>
    <n v="2018"/>
    <s v="2017/18"/>
    <n v="2576"/>
    <n v="5137"/>
    <m/>
    <n v="0.99"/>
    <n v="0.92105263157894735"/>
    <n v="32"/>
    <n v="0.65600000000000003"/>
    <n v="0.17280000000000001"/>
  </r>
  <r>
    <x v="10"/>
    <s v="C-IV"/>
    <x v="2"/>
    <x v="6"/>
    <n v="2018"/>
    <s v="2017/18"/>
    <n v="6530"/>
    <n v="11288"/>
    <m/>
    <n v="0.97560975609756095"/>
    <n v="0.98523985239852396"/>
    <n v="32"/>
    <n v="0.65600000000000003"/>
    <n v="0.17280000000000001"/>
  </r>
  <r>
    <x v="11"/>
    <s v="CalWIN"/>
    <x v="2"/>
    <x v="6"/>
    <n v="2018"/>
    <s v="2017/18"/>
    <n v="94887"/>
    <n v="217902"/>
    <m/>
    <n v="0.93170589944783488"/>
    <n v="0.64255319148936174"/>
    <n v="17"/>
    <n v="0.58799999999999997"/>
    <n v="5.1999999999999998E-2"/>
  </r>
  <r>
    <x v="12"/>
    <s v="C-IV"/>
    <x v="2"/>
    <x v="6"/>
    <n v="2018"/>
    <s v="2017/18"/>
    <n v="1487"/>
    <n v="3379"/>
    <m/>
    <n v="1"/>
    <n v="0.98039215686274506"/>
    <n v="32"/>
    <n v="0.65600000000000003"/>
    <n v="0.17280000000000001"/>
  </r>
  <r>
    <x v="13"/>
    <s v="C-IV"/>
    <x v="2"/>
    <x v="6"/>
    <n v="2018"/>
    <s v="2017/18"/>
    <n v="11956"/>
    <n v="19931"/>
    <m/>
    <n v="0.97754491017964074"/>
    <n v="0.97453703703703709"/>
    <n v="32"/>
    <n v="0.65600000000000003"/>
    <n v="0.17280000000000001"/>
  </r>
  <r>
    <x v="14"/>
    <s v="C-IV"/>
    <x v="2"/>
    <x v="6"/>
    <n v="2018"/>
    <s v="2017/18"/>
    <n v="16881"/>
    <n v="40017"/>
    <m/>
    <n v="0.97451274362818596"/>
    <n v="0.92986425339366519"/>
    <n v="32"/>
    <n v="0.65600000000000003"/>
    <n v="0.17280000000000001"/>
  </r>
  <r>
    <x v="15"/>
    <s v="C-IV"/>
    <x v="2"/>
    <x v="6"/>
    <n v="2018"/>
    <s v="2017/18"/>
    <n v="1036"/>
    <n v="1981"/>
    <m/>
    <n v="1"/>
    <n v="0.90322580645161288"/>
    <n v="32"/>
    <n v="0.65600000000000003"/>
    <n v="0.17280000000000001"/>
  </r>
  <r>
    <x v="16"/>
    <s v="C-IV"/>
    <x v="2"/>
    <x v="6"/>
    <n v="2018"/>
    <s v="2017/18"/>
    <n v="68132"/>
    <n v="156958"/>
    <m/>
    <n v="0.98507017020005971"/>
    <n v="0.9417344173441734"/>
    <n v="10"/>
    <n v="0.4"/>
    <n v="2.3699999999999999E-2"/>
  </r>
  <r>
    <x v="17"/>
    <s v="C-IV"/>
    <x v="2"/>
    <x v="6"/>
    <n v="2018"/>
    <s v="2017/18"/>
    <n v="10700"/>
    <n v="23929"/>
    <m/>
    <n v="0.99795081967213117"/>
    <n v="0.94721407624633436"/>
    <n v="32"/>
    <n v="0.65600000000000003"/>
    <n v="0.17280000000000001"/>
  </r>
  <r>
    <x v="18"/>
    <s v="C-IV"/>
    <x v="2"/>
    <x v="6"/>
    <n v="2018"/>
    <s v="2017/18"/>
    <n v="6313"/>
    <n v="11533"/>
    <m/>
    <n v="0.91335740072202165"/>
    <n v="0.84864864864864864"/>
    <n v="32"/>
    <n v="0.65600000000000003"/>
    <n v="0.17280000000000001"/>
  </r>
  <r>
    <x v="19"/>
    <s v="C-IV"/>
    <x v="2"/>
    <x v="6"/>
    <n v="2018"/>
    <s v="2017/18"/>
    <n v="1544"/>
    <n v="3053"/>
    <m/>
    <n v="0.90588235294117647"/>
    <n v="0.86274509803921573"/>
    <n v="32"/>
    <n v="0.65600000000000003"/>
    <n v="0.17280000000000001"/>
  </r>
  <r>
    <x v="20"/>
    <s v="LRS"/>
    <x v="2"/>
    <x v="6"/>
    <n v="2018"/>
    <s v="2017/18"/>
    <n v="553466"/>
    <n v="1086313"/>
    <m/>
    <n v="0.99220217630170493"/>
    <n v="0.92718908629441621"/>
    <n v="100"/>
    <n v="0.78"/>
    <n v="9.5000000000000001E-2"/>
  </r>
  <r>
    <x v="21"/>
    <s v="C-IV"/>
    <x v="2"/>
    <x v="6"/>
    <n v="2018"/>
    <s v="2017/18"/>
    <n v="11404"/>
    <n v="27446"/>
    <m/>
    <n v="0.99507389162561577"/>
    <n v="0.98880597014925375"/>
    <n v="32"/>
    <n v="0.65600000000000003"/>
    <n v="0.17280000000000001"/>
  </r>
  <r>
    <x v="22"/>
    <s v="C-IV"/>
    <x v="2"/>
    <x v="6"/>
    <n v="2018"/>
    <s v="2017/18"/>
    <n v="6030"/>
    <n v="9849"/>
    <m/>
    <n v="0.97463768115942029"/>
    <n v="0.88826815642458101"/>
    <n v="32"/>
    <n v="0.65600000000000003"/>
    <n v="0.17280000000000001"/>
  </r>
  <r>
    <x v="23"/>
    <s v="C-IV"/>
    <x v="2"/>
    <x v="6"/>
    <n v="2018"/>
    <s v="2017/18"/>
    <n v="1040"/>
    <n v="1903"/>
    <m/>
    <n v="0.94117647058823528"/>
    <n v="1"/>
    <n v="32"/>
    <n v="0.65600000000000003"/>
    <n v="0.17280000000000001"/>
  </r>
  <r>
    <x v="24"/>
    <s v="C-IV"/>
    <x v="2"/>
    <x v="6"/>
    <n v="2018"/>
    <s v="2017/18"/>
    <n v="6240"/>
    <n v="11568"/>
    <m/>
    <n v="0.91466666666666663"/>
    <n v="0.90671641791044777"/>
    <n v="32"/>
    <n v="0.65600000000000003"/>
    <n v="0.17280000000000001"/>
  </r>
  <r>
    <x v="25"/>
    <s v="C-IV"/>
    <x v="2"/>
    <x v="6"/>
    <n v="2018"/>
    <s v="2017/18"/>
    <n v="23268"/>
    <n v="53212"/>
    <m/>
    <n v="0.99433106575963714"/>
    <n v="0.98291925465838514"/>
    <n v="3"/>
    <n v="1"/>
    <n v="2.9700000000000001E-2"/>
  </r>
  <r>
    <x v="26"/>
    <s v="C-IV"/>
    <x v="2"/>
    <x v="6"/>
    <n v="2018"/>
    <s v="2017/18"/>
    <n v="597"/>
    <n v="1214"/>
    <m/>
    <n v="0.96875"/>
    <n v="0.95"/>
    <n v="32"/>
    <n v="0.65600000000000003"/>
    <n v="0.17280000000000001"/>
  </r>
  <r>
    <x v="27"/>
    <s v="C-IV"/>
    <x v="2"/>
    <x v="6"/>
    <n v="2018"/>
    <s v="2017/18"/>
    <n v="395"/>
    <n v="686"/>
    <m/>
    <n v="1"/>
    <n v="1"/>
    <n v="32"/>
    <n v="0.65600000000000003"/>
    <n v="0.17280000000000001"/>
  </r>
  <r>
    <x v="28"/>
    <s v="C-IV"/>
    <x v="2"/>
    <x v="6"/>
    <n v="2018"/>
    <s v="2017/18"/>
    <n v="21615"/>
    <n v="48150"/>
    <m/>
    <n v="0.99140401146131807"/>
    <n v="0.95344827586206893"/>
    <n v="3"/>
    <n v="0.33300000000000002"/>
    <n v="4.8599999999999997E-2"/>
  </r>
  <r>
    <x v="29"/>
    <s v="C-IV"/>
    <x v="2"/>
    <x v="6"/>
    <n v="2018"/>
    <s v="2017/18"/>
    <n v="3052"/>
    <n v="6089"/>
    <m/>
    <n v="0.97457627118644063"/>
    <n v="0.8970588235294118"/>
    <n v="32"/>
    <n v="0.65600000000000003"/>
    <n v="0.17280000000000001"/>
  </r>
  <r>
    <x v="30"/>
    <s v="C-IV"/>
    <x v="2"/>
    <x v="6"/>
    <n v="2018"/>
    <s v="2017/18"/>
    <n v="4087"/>
    <n v="6988"/>
    <m/>
    <n v="0.8876811594202898"/>
    <n v="0.74594594594594599"/>
    <n v="32"/>
    <n v="0.65600000000000003"/>
    <n v="0.17280000000000001"/>
  </r>
  <r>
    <x v="31"/>
    <s v="CalWIN"/>
    <x v="2"/>
    <x v="6"/>
    <n v="2018"/>
    <s v="2017/18"/>
    <n v="112044"/>
    <n v="224545"/>
    <m/>
    <n v="0.99206017551190973"/>
    <n v="0.99375557537912573"/>
    <n v="19"/>
    <n v="0.63200000000000001"/>
    <n v="7.9500000000000001E-2"/>
  </r>
  <r>
    <x v="32"/>
    <s v="CalWIN"/>
    <x v="2"/>
    <x v="6"/>
    <n v="2018"/>
    <s v="2017/18"/>
    <n v="8486"/>
    <n v="15477"/>
    <m/>
    <n v="1"/>
    <n v="0.90598290598290598"/>
    <n v="32"/>
    <n v="0.65600000000000003"/>
    <n v="0.17280000000000001"/>
  </r>
  <r>
    <x v="33"/>
    <s v="C-IV"/>
    <x v="2"/>
    <x v="6"/>
    <n v="2018"/>
    <s v="2017/18"/>
    <n v="1209"/>
    <n v="2206"/>
    <m/>
    <n v="1"/>
    <n v="0.86111111111111116"/>
    <n v="32"/>
    <n v="0.65600000000000003"/>
    <n v="0.17280000000000001"/>
  </r>
  <r>
    <x v="34"/>
    <s v="C-IV"/>
    <x v="2"/>
    <x v="6"/>
    <n v="2018"/>
    <s v="2017/18"/>
    <n v="117832"/>
    <n v="256978"/>
    <m/>
    <n v="0.99191577364166195"/>
    <n v="0.92242703533026116"/>
    <n v="16"/>
    <n v="0.68799999999999994"/>
    <n v="3.4000000000000002E-2"/>
  </r>
  <r>
    <x v="35"/>
    <s v="CalWIN"/>
    <x v="2"/>
    <x v="6"/>
    <n v="2018"/>
    <s v="2017/18"/>
    <n v="95602"/>
    <n v="199742"/>
    <m/>
    <n v="0.99361963190184044"/>
    <n v="0.88736118455843471"/>
    <n v="18"/>
    <n v="0.66700000000000004"/>
    <n v="6.6400000000000001E-2"/>
  </r>
  <r>
    <x v="36"/>
    <s v="C-IV"/>
    <x v="2"/>
    <x v="6"/>
    <n v="2018"/>
    <s v="2017/18"/>
    <n v="2154"/>
    <n v="4716"/>
    <m/>
    <n v="0.98969072164948457"/>
    <n v="0.94029850746268662"/>
    <n v="32"/>
    <n v="0.65600000000000003"/>
    <n v="0.17280000000000001"/>
  </r>
  <r>
    <x v="37"/>
    <s v="C-IV"/>
    <x v="2"/>
    <x v="6"/>
    <n v="2018"/>
    <s v="2017/18"/>
    <n v="158837"/>
    <n v="343226"/>
    <m/>
    <n v="0.99215993727949825"/>
    <n v="0.94793291731669271"/>
    <n v="21"/>
    <n v="0.57099999999999995"/>
    <n v="3.9300000000000002E-2"/>
  </r>
  <r>
    <x v="38"/>
    <s v="CalWIN"/>
    <x v="2"/>
    <x v="6"/>
    <n v="2018"/>
    <s v="2017/18"/>
    <n v="132723"/>
    <n v="261612"/>
    <m/>
    <n v="0.98479654195856314"/>
    <n v="0.96321353065539117"/>
    <n v="29"/>
    <n v="0.69"/>
    <n v="4.6600000000000003E-2"/>
  </r>
  <r>
    <x v="39"/>
    <s v="CalWIN"/>
    <x v="2"/>
    <x v="6"/>
    <n v="2018"/>
    <s v="2017/18"/>
    <n v="33145"/>
    <n v="49118"/>
    <m/>
    <n v="0.98008991650610144"/>
    <n v="0.70562130177514792"/>
    <n v="5"/>
    <n v="0.4"/>
    <n v="6.7299999999999999E-2"/>
  </r>
  <r>
    <x v="40"/>
    <s v="C-IV"/>
    <x v="2"/>
    <x v="6"/>
    <n v="2018"/>
    <s v="2017/18"/>
    <n v="46348"/>
    <n v="101545"/>
    <m/>
    <n v="0.98255515649050795"/>
    <n v="0.91857707509881426"/>
    <n v="7"/>
    <n v="0.57099999999999995"/>
    <n v="1.5699999999999999E-2"/>
  </r>
  <r>
    <x v="41"/>
    <s v="CalWIN"/>
    <x v="2"/>
    <x v="6"/>
    <n v="2018"/>
    <s v="2017/18"/>
    <n v="9476"/>
    <n v="16328"/>
    <m/>
    <n v="0.97701149425287359"/>
    <n v="0.95061728395061729"/>
    <n v="32"/>
    <n v="0.65600000000000003"/>
    <n v="0.17280000000000001"/>
  </r>
  <r>
    <x v="42"/>
    <s v="CalWIN"/>
    <x v="2"/>
    <x v="6"/>
    <n v="2018"/>
    <s v="2017/18"/>
    <n v="12879"/>
    <n v="24322"/>
    <m/>
    <n v="0.98235294117647054"/>
    <n v="0.92032967032967028"/>
    <n v="32"/>
    <n v="0.65600000000000003"/>
    <n v="0.17280000000000001"/>
  </r>
  <r>
    <x v="43"/>
    <s v="CalWIN"/>
    <x v="2"/>
    <x v="6"/>
    <n v="2018"/>
    <s v="2017/18"/>
    <n v="20595"/>
    <n v="40497"/>
    <m/>
    <n v="0.91411564625850339"/>
    <n v="0.92971246006389774"/>
    <n v="32"/>
    <n v="0.65600000000000003"/>
    <n v="0.17280000000000001"/>
  </r>
  <r>
    <x v="44"/>
    <s v="CalWIN"/>
    <x v="2"/>
    <x v="6"/>
    <n v="2018"/>
    <s v="2017/18"/>
    <n v="44303"/>
    <n v="84476"/>
    <m/>
    <n v="0.99303356554781508"/>
    <n v="0.96885813148788924"/>
    <n v="7"/>
    <n v="0.71399999999999997"/>
    <n v="7.6999999999999999E-2"/>
  </r>
  <r>
    <x v="45"/>
    <s v="CalWIN"/>
    <x v="2"/>
    <x v="6"/>
    <n v="2018"/>
    <s v="2017/18"/>
    <n v="14858"/>
    <n v="26186"/>
    <m/>
    <n v="0.9714714714714715"/>
    <n v="0.98775510204081629"/>
    <n v="32"/>
    <n v="0.65600000000000003"/>
    <n v="0.17280000000000001"/>
  </r>
  <r>
    <x v="46"/>
    <s v="C-IV"/>
    <x v="2"/>
    <x v="6"/>
    <n v="2018"/>
    <s v="2017/18"/>
    <n v="12322"/>
    <n v="22929"/>
    <m/>
    <n v="0.93155258764607685"/>
    <n v="0.96120689655172409"/>
    <n v="32"/>
    <n v="0.65600000000000003"/>
    <n v="0.17280000000000001"/>
  </r>
  <r>
    <x v="47"/>
    <s v="C-IV"/>
    <x v="2"/>
    <x v="6"/>
    <n v="2018"/>
    <s v="2017/18"/>
    <n v="147"/>
    <n v="241"/>
    <m/>
    <n v="1"/>
    <n v="1"/>
    <n v="32"/>
    <n v="0.65600000000000003"/>
    <n v="0.17280000000000001"/>
  </r>
  <r>
    <x v="48"/>
    <s v="C-IV"/>
    <x v="2"/>
    <x v="6"/>
    <n v="2018"/>
    <s v="2017/18"/>
    <n v="3192"/>
    <n v="6514"/>
    <m/>
    <n v="0.96478873239436624"/>
    <n v="0.92660550458715596"/>
    <n v="32"/>
    <n v="0.65600000000000003"/>
    <n v="0.17280000000000001"/>
  </r>
  <r>
    <x v="49"/>
    <s v="CalWIN"/>
    <x v="2"/>
    <x v="6"/>
    <n v="2018"/>
    <s v="2017/18"/>
    <n v="20539"/>
    <n v="37878"/>
    <m/>
    <n v="0.97506561679790027"/>
    <n v="0.94942528735632181"/>
    <n v="5"/>
    <n v="0.4"/>
    <n v="3.0099999999999998E-2"/>
  </r>
  <r>
    <x v="50"/>
    <s v="CalWIN"/>
    <x v="2"/>
    <x v="6"/>
    <n v="2018"/>
    <s v="2017/18"/>
    <n v="16662"/>
    <n v="28991"/>
    <m/>
    <n v="0.95169082125603865"/>
    <n v="0.53205128205128205"/>
    <n v="32"/>
    <n v="0.65600000000000003"/>
    <n v="0.17280000000000001"/>
  </r>
  <r>
    <x v="51"/>
    <s v="C-IV"/>
    <x v="2"/>
    <x v="6"/>
    <n v="2018"/>
    <s v="2017/18"/>
    <n v="37905"/>
    <n v="79038"/>
    <m/>
    <n v="0.97159699892818863"/>
    <n v="0.95542949756888174"/>
    <n v="3"/>
    <n v="0.66700000000000004"/>
    <n v="5.45E-2"/>
  </r>
  <r>
    <x v="52"/>
    <s v="C-IV"/>
    <x v="2"/>
    <x v="6"/>
    <n v="2018"/>
    <s v="2017/18"/>
    <n v="5315"/>
    <n v="12152"/>
    <m/>
    <n v="0.99487179487179489"/>
    <n v="0.98192771084337349"/>
    <n v="32"/>
    <n v="0.65600000000000003"/>
    <n v="0.17280000000000001"/>
  </r>
  <r>
    <x v="53"/>
    <s v="C-IV"/>
    <x v="2"/>
    <x v="6"/>
    <n v="2018"/>
    <s v="2017/18"/>
    <n v="4187"/>
    <n v="9032"/>
    <m/>
    <n v="0.9425837320574163"/>
    <n v="0.96052631578947367"/>
    <n v="32"/>
    <n v="0.65600000000000003"/>
    <n v="0.17280000000000001"/>
  </r>
  <r>
    <x v="54"/>
    <s v="C-IV"/>
    <x v="2"/>
    <x v="6"/>
    <n v="2018"/>
    <s v="2017/18"/>
    <n v="995"/>
    <n v="1687"/>
    <m/>
    <n v="1"/>
    <n v="0.84782608695652173"/>
    <n v="32"/>
    <n v="0.65600000000000003"/>
    <n v="0.17280000000000001"/>
  </r>
  <r>
    <x v="55"/>
    <s v="CalWIN"/>
    <x v="2"/>
    <x v="6"/>
    <n v="2018"/>
    <s v="2017/18"/>
    <n v="50926"/>
    <n v="117454"/>
    <m/>
    <n v="0.9919724770642202"/>
    <n v="0.74568965517241381"/>
    <n v="7"/>
    <n v="0.28599999999999998"/>
    <n v="4.2200000000000001E-2"/>
  </r>
  <r>
    <x v="56"/>
    <s v="C-IV"/>
    <x v="2"/>
    <x v="6"/>
    <n v="2018"/>
    <s v="2017/18"/>
    <n v="2670"/>
    <n v="4676"/>
    <m/>
    <n v="1"/>
    <n v="0.96341463414634143"/>
    <n v="32"/>
    <n v="0.65600000000000003"/>
    <n v="0.17280000000000001"/>
  </r>
  <r>
    <x v="57"/>
    <s v="CalWIN"/>
    <x v="2"/>
    <x v="6"/>
    <n v="2018"/>
    <s v="2017/18"/>
    <n v="34532"/>
    <n v="67699"/>
    <m/>
    <n v="0.98540145985401462"/>
    <n v="0.96843434343434343"/>
    <n v="7"/>
    <n v="0.28599999999999998"/>
    <n v="6.2799999999999995E-2"/>
  </r>
  <r>
    <x v="58"/>
    <s v="CalWIN"/>
    <x v="2"/>
    <x v="6"/>
    <n v="2018"/>
    <s v="2017/18"/>
    <n v="10136"/>
    <n v="18290"/>
    <m/>
    <n v="0.87188612099644125"/>
    <n v="0.8896551724137931"/>
    <n v="32"/>
    <n v="0.65600000000000003"/>
    <n v="0.17280000000000001"/>
  </r>
  <r>
    <x v="59"/>
    <s v="C-IV"/>
    <x v="2"/>
    <x v="6"/>
    <n v="2018"/>
    <s v="2017/18"/>
    <n v="6107"/>
    <n v="13027"/>
    <m/>
    <n v="0.99669966996699666"/>
    <n v="0.96551724137931039"/>
    <n v="32"/>
    <n v="0.65600000000000003"/>
    <n v="0.17280000000000001"/>
  </r>
  <r>
    <x v="0"/>
    <s v="n/a"/>
    <x v="3"/>
    <x v="6"/>
    <n v="2018"/>
    <s v="2017/18"/>
    <m/>
    <m/>
    <m/>
    <m/>
    <m/>
    <m/>
    <m/>
    <m/>
  </r>
  <r>
    <x v="1"/>
    <s v="n/a"/>
    <x v="3"/>
    <x v="6"/>
    <n v="2018"/>
    <s v="2017/18"/>
    <m/>
    <m/>
    <m/>
    <m/>
    <m/>
    <n v="375"/>
    <n v="0.68500000000000005"/>
    <n v="7.0999999999999994E-2"/>
  </r>
  <r>
    <x v="2"/>
    <s v="CalWIN"/>
    <x v="3"/>
    <x v="6"/>
    <n v="2018"/>
    <s v="2017/18"/>
    <m/>
    <m/>
    <m/>
    <m/>
    <m/>
    <n v="12"/>
    <n v="0.91700000000000004"/>
    <n v="4.9799999999999997E-2"/>
  </r>
  <r>
    <x v="3"/>
    <s v="C-IV"/>
    <x v="3"/>
    <x v="6"/>
    <n v="2018"/>
    <s v="2017/18"/>
    <m/>
    <m/>
    <m/>
    <m/>
    <m/>
    <n v="36"/>
    <n v="0.66700000000000004"/>
    <n v="0.191"/>
  </r>
  <r>
    <x v="4"/>
    <s v="C-IV"/>
    <x v="3"/>
    <x v="6"/>
    <n v="2018"/>
    <s v="2017/18"/>
    <m/>
    <m/>
    <m/>
    <m/>
    <m/>
    <n v="36"/>
    <n v="0.66700000000000004"/>
    <n v="0.191"/>
  </r>
  <r>
    <x v="5"/>
    <s v="C-IV"/>
    <x v="3"/>
    <x v="6"/>
    <n v="2018"/>
    <s v="2017/18"/>
    <m/>
    <m/>
    <m/>
    <m/>
    <m/>
    <n v="36"/>
    <n v="0.66700000000000004"/>
    <n v="0.191"/>
  </r>
  <r>
    <x v="6"/>
    <s v="C-IV"/>
    <x v="3"/>
    <x v="6"/>
    <n v="2018"/>
    <s v="2017/18"/>
    <m/>
    <m/>
    <m/>
    <m/>
    <m/>
    <n v="36"/>
    <n v="0.66700000000000004"/>
    <n v="0.191"/>
  </r>
  <r>
    <x v="7"/>
    <s v="C-IV"/>
    <x v="3"/>
    <x v="6"/>
    <n v="2018"/>
    <s v="2017/18"/>
    <m/>
    <m/>
    <m/>
    <m/>
    <m/>
    <n v="36"/>
    <n v="0.66700000000000004"/>
    <n v="0.191"/>
  </r>
  <r>
    <x v="8"/>
    <s v="CalWIN"/>
    <x v="3"/>
    <x v="6"/>
    <n v="2018"/>
    <s v="2017/18"/>
    <m/>
    <m/>
    <m/>
    <m/>
    <m/>
    <n v="7"/>
    <n v="0.85699999999999998"/>
    <n v="3.39E-2"/>
  </r>
  <r>
    <x v="9"/>
    <s v="C-IV"/>
    <x v="3"/>
    <x v="6"/>
    <n v="2018"/>
    <s v="2017/18"/>
    <m/>
    <m/>
    <m/>
    <m/>
    <m/>
    <n v="36"/>
    <n v="0.66700000000000004"/>
    <n v="0.191"/>
  </r>
  <r>
    <x v="10"/>
    <s v="C-IV"/>
    <x v="3"/>
    <x v="6"/>
    <n v="2018"/>
    <s v="2017/18"/>
    <m/>
    <m/>
    <m/>
    <m/>
    <m/>
    <n v="36"/>
    <n v="0.66700000000000004"/>
    <n v="0.191"/>
  </r>
  <r>
    <x v="11"/>
    <s v="CalWIN"/>
    <x v="3"/>
    <x v="6"/>
    <n v="2018"/>
    <s v="2017/18"/>
    <m/>
    <m/>
    <m/>
    <m/>
    <m/>
    <n v="20"/>
    <n v="0.65"/>
    <n v="5.0500000000000003E-2"/>
  </r>
  <r>
    <x v="12"/>
    <s v="C-IV"/>
    <x v="3"/>
    <x v="6"/>
    <n v="2018"/>
    <s v="2017/18"/>
    <m/>
    <m/>
    <m/>
    <m/>
    <m/>
    <n v="36"/>
    <n v="0.66700000000000004"/>
    <n v="0.191"/>
  </r>
  <r>
    <x v="13"/>
    <s v="C-IV"/>
    <x v="3"/>
    <x v="6"/>
    <n v="2018"/>
    <s v="2017/18"/>
    <m/>
    <m/>
    <m/>
    <m/>
    <m/>
    <n v="36"/>
    <n v="0.66700000000000004"/>
    <n v="0.191"/>
  </r>
  <r>
    <x v="14"/>
    <s v="C-IV"/>
    <x v="3"/>
    <x v="6"/>
    <n v="2018"/>
    <s v="2017/18"/>
    <m/>
    <m/>
    <m/>
    <m/>
    <m/>
    <n v="36"/>
    <n v="0.66700000000000004"/>
    <n v="0.191"/>
  </r>
  <r>
    <x v="15"/>
    <s v="C-IV"/>
    <x v="3"/>
    <x v="6"/>
    <n v="2018"/>
    <s v="2017/18"/>
    <m/>
    <m/>
    <m/>
    <m/>
    <m/>
    <n v="36"/>
    <n v="0.66700000000000004"/>
    <n v="0.191"/>
  </r>
  <r>
    <x v="16"/>
    <s v="C-IV"/>
    <x v="3"/>
    <x v="6"/>
    <n v="2018"/>
    <s v="2017/18"/>
    <m/>
    <m/>
    <m/>
    <m/>
    <m/>
    <n v="12"/>
    <n v="0.41699999999999998"/>
    <n v="2.4E-2"/>
  </r>
  <r>
    <x v="17"/>
    <s v="C-IV"/>
    <x v="3"/>
    <x v="6"/>
    <n v="2018"/>
    <s v="2017/18"/>
    <m/>
    <m/>
    <m/>
    <m/>
    <m/>
    <n v="36"/>
    <n v="0.66700000000000004"/>
    <n v="0.191"/>
  </r>
  <r>
    <x v="18"/>
    <s v="C-IV"/>
    <x v="3"/>
    <x v="6"/>
    <n v="2018"/>
    <s v="2017/18"/>
    <m/>
    <m/>
    <m/>
    <m/>
    <m/>
    <n v="36"/>
    <n v="0.66700000000000004"/>
    <n v="0.191"/>
  </r>
  <r>
    <x v="19"/>
    <s v="C-IV"/>
    <x v="3"/>
    <x v="6"/>
    <n v="2018"/>
    <s v="2017/18"/>
    <m/>
    <m/>
    <m/>
    <m/>
    <m/>
    <n v="36"/>
    <n v="0.66700000000000004"/>
    <n v="0.191"/>
  </r>
  <r>
    <x v="20"/>
    <s v="LRS"/>
    <x v="3"/>
    <x v="6"/>
    <n v="2018"/>
    <s v="2017/18"/>
    <m/>
    <m/>
    <m/>
    <m/>
    <m/>
    <n v="114"/>
    <n v="0.78900000000000003"/>
    <n v="8.3599999999999994E-2"/>
  </r>
  <r>
    <x v="21"/>
    <s v="C-IV"/>
    <x v="3"/>
    <x v="6"/>
    <n v="2018"/>
    <s v="2017/18"/>
    <m/>
    <m/>
    <m/>
    <m/>
    <m/>
    <n v="36"/>
    <n v="0.66700000000000004"/>
    <n v="0.191"/>
  </r>
  <r>
    <x v="22"/>
    <s v="C-IV"/>
    <x v="3"/>
    <x v="6"/>
    <n v="2018"/>
    <s v="2017/18"/>
    <m/>
    <m/>
    <m/>
    <m/>
    <m/>
    <n v="36"/>
    <n v="0.66700000000000004"/>
    <n v="0.191"/>
  </r>
  <r>
    <x v="23"/>
    <s v="C-IV"/>
    <x v="3"/>
    <x v="6"/>
    <n v="2018"/>
    <s v="2017/18"/>
    <m/>
    <m/>
    <m/>
    <m/>
    <m/>
    <n v="36"/>
    <n v="0.66700000000000004"/>
    <n v="0.191"/>
  </r>
  <r>
    <x v="24"/>
    <s v="C-IV"/>
    <x v="3"/>
    <x v="6"/>
    <n v="2018"/>
    <s v="2017/18"/>
    <m/>
    <m/>
    <m/>
    <m/>
    <m/>
    <n v="36"/>
    <n v="0.66700000000000004"/>
    <n v="0.191"/>
  </r>
  <r>
    <x v="25"/>
    <s v="C-IV"/>
    <x v="3"/>
    <x v="6"/>
    <n v="2018"/>
    <s v="2017/18"/>
    <m/>
    <m/>
    <m/>
    <m/>
    <m/>
    <n v="3"/>
    <n v="1"/>
    <n v="3.1899999999999998E-2"/>
  </r>
  <r>
    <x v="26"/>
    <s v="C-IV"/>
    <x v="3"/>
    <x v="6"/>
    <n v="2018"/>
    <s v="2017/18"/>
    <m/>
    <m/>
    <m/>
    <m/>
    <m/>
    <n v="36"/>
    <n v="0.66700000000000004"/>
    <n v="0.191"/>
  </r>
  <r>
    <x v="27"/>
    <s v="C-IV"/>
    <x v="3"/>
    <x v="6"/>
    <n v="2018"/>
    <s v="2017/18"/>
    <m/>
    <m/>
    <m/>
    <m/>
    <m/>
    <n v="36"/>
    <n v="0.66700000000000004"/>
    <n v="0.191"/>
  </r>
  <r>
    <x v="28"/>
    <s v="C-IV"/>
    <x v="3"/>
    <x v="6"/>
    <n v="2018"/>
    <s v="2017/18"/>
    <m/>
    <m/>
    <m/>
    <m/>
    <m/>
    <n v="4"/>
    <n v="0.25"/>
    <n v="4.4299999999999999E-2"/>
  </r>
  <r>
    <x v="29"/>
    <s v="C-IV"/>
    <x v="3"/>
    <x v="6"/>
    <n v="2018"/>
    <s v="2017/18"/>
    <m/>
    <m/>
    <m/>
    <m/>
    <m/>
    <n v="36"/>
    <n v="0.66700000000000004"/>
    <n v="0.191"/>
  </r>
  <r>
    <x v="30"/>
    <s v="C-IV"/>
    <x v="3"/>
    <x v="6"/>
    <n v="2018"/>
    <s v="2017/18"/>
    <m/>
    <m/>
    <m/>
    <m/>
    <m/>
    <n v="36"/>
    <n v="0.66700000000000004"/>
    <n v="0.191"/>
  </r>
  <r>
    <x v="31"/>
    <s v="CalWIN"/>
    <x v="3"/>
    <x v="6"/>
    <n v="2018"/>
    <s v="2017/18"/>
    <m/>
    <m/>
    <m/>
    <m/>
    <m/>
    <n v="22"/>
    <n v="0.63600000000000001"/>
    <n v="8.3699999999999997E-2"/>
  </r>
  <r>
    <x v="32"/>
    <s v="CalWIN"/>
    <x v="3"/>
    <x v="6"/>
    <n v="2018"/>
    <s v="2017/18"/>
    <m/>
    <m/>
    <m/>
    <m/>
    <m/>
    <n v="36"/>
    <n v="0.66700000000000004"/>
    <n v="0.191"/>
  </r>
  <r>
    <x v="33"/>
    <s v="C-IV"/>
    <x v="3"/>
    <x v="6"/>
    <n v="2018"/>
    <s v="2017/18"/>
    <m/>
    <m/>
    <m/>
    <m/>
    <m/>
    <n v="36"/>
    <n v="0.66700000000000004"/>
    <n v="0.191"/>
  </r>
  <r>
    <x v="34"/>
    <s v="C-IV"/>
    <x v="3"/>
    <x v="6"/>
    <n v="2018"/>
    <s v="2017/18"/>
    <m/>
    <m/>
    <m/>
    <m/>
    <m/>
    <n v="18"/>
    <n v="0.66700000000000004"/>
    <n v="4.2500000000000003E-2"/>
  </r>
  <r>
    <x v="35"/>
    <s v="CalWIN"/>
    <x v="3"/>
    <x v="6"/>
    <n v="2018"/>
    <s v="2017/18"/>
    <m/>
    <m/>
    <m/>
    <m/>
    <m/>
    <n v="20"/>
    <n v="0.7"/>
    <n v="6.7000000000000004E-2"/>
  </r>
  <r>
    <x v="36"/>
    <s v="C-IV"/>
    <x v="3"/>
    <x v="6"/>
    <n v="2018"/>
    <s v="2017/18"/>
    <m/>
    <m/>
    <m/>
    <m/>
    <m/>
    <n v="36"/>
    <n v="0.66700000000000004"/>
    <n v="0.191"/>
  </r>
  <r>
    <x v="37"/>
    <s v="C-IV"/>
    <x v="3"/>
    <x v="6"/>
    <n v="2018"/>
    <s v="2017/18"/>
    <m/>
    <m/>
    <m/>
    <m/>
    <m/>
    <n v="25"/>
    <n v="0.6"/>
    <n v="4.99E-2"/>
  </r>
  <r>
    <x v="38"/>
    <s v="CalWIN"/>
    <x v="3"/>
    <x v="6"/>
    <n v="2018"/>
    <s v="2017/18"/>
    <m/>
    <m/>
    <m/>
    <m/>
    <m/>
    <n v="33"/>
    <n v="0.72699999999999998"/>
    <n v="4.41E-2"/>
  </r>
  <r>
    <x v="39"/>
    <s v="CalWIN"/>
    <x v="3"/>
    <x v="6"/>
    <n v="2018"/>
    <s v="2017/18"/>
    <m/>
    <m/>
    <m/>
    <m/>
    <m/>
    <n v="6"/>
    <n v="0.5"/>
    <n v="6.6199999999999995E-2"/>
  </r>
  <r>
    <x v="40"/>
    <s v="C-IV"/>
    <x v="3"/>
    <x v="6"/>
    <n v="2018"/>
    <s v="2017/18"/>
    <m/>
    <m/>
    <m/>
    <m/>
    <m/>
    <n v="8"/>
    <n v="0.625"/>
    <n v="2.9000000000000001E-2"/>
  </r>
  <r>
    <x v="41"/>
    <s v="CalWIN"/>
    <x v="3"/>
    <x v="6"/>
    <n v="2018"/>
    <s v="2017/18"/>
    <m/>
    <m/>
    <m/>
    <m/>
    <m/>
    <n v="36"/>
    <n v="0.66700000000000004"/>
    <n v="0.191"/>
  </r>
  <r>
    <x v="42"/>
    <s v="CalWIN"/>
    <x v="3"/>
    <x v="6"/>
    <n v="2018"/>
    <s v="2017/18"/>
    <m/>
    <m/>
    <m/>
    <m/>
    <m/>
    <n v="36"/>
    <n v="0.66700000000000004"/>
    <n v="0.191"/>
  </r>
  <r>
    <x v="43"/>
    <s v="CalWIN"/>
    <x v="3"/>
    <x v="6"/>
    <n v="2018"/>
    <s v="2017/18"/>
    <m/>
    <m/>
    <m/>
    <m/>
    <m/>
    <n v="36"/>
    <n v="0.66700000000000004"/>
    <n v="0.191"/>
  </r>
  <r>
    <x v="44"/>
    <s v="CalWIN"/>
    <x v="3"/>
    <x v="6"/>
    <n v="2018"/>
    <s v="2017/18"/>
    <m/>
    <m/>
    <m/>
    <m/>
    <m/>
    <n v="8"/>
    <n v="0.75"/>
    <n v="6.6699999999999995E-2"/>
  </r>
  <r>
    <x v="45"/>
    <s v="CalWIN"/>
    <x v="3"/>
    <x v="6"/>
    <n v="2018"/>
    <s v="2017/18"/>
    <m/>
    <m/>
    <m/>
    <m/>
    <m/>
    <n v="36"/>
    <n v="0.66700000000000004"/>
    <n v="0.191"/>
  </r>
  <r>
    <x v="46"/>
    <s v="C-IV"/>
    <x v="3"/>
    <x v="6"/>
    <n v="2018"/>
    <s v="2017/18"/>
    <m/>
    <m/>
    <m/>
    <m/>
    <m/>
    <n v="36"/>
    <n v="0.66700000000000004"/>
    <n v="0.191"/>
  </r>
  <r>
    <x v="47"/>
    <s v="C-IV"/>
    <x v="3"/>
    <x v="6"/>
    <n v="2018"/>
    <s v="2017/18"/>
    <m/>
    <m/>
    <m/>
    <m/>
    <m/>
    <n v="36"/>
    <n v="0.66700000000000004"/>
    <n v="0.191"/>
  </r>
  <r>
    <x v="48"/>
    <s v="C-IV"/>
    <x v="3"/>
    <x v="6"/>
    <n v="2018"/>
    <s v="2017/18"/>
    <m/>
    <m/>
    <m/>
    <m/>
    <m/>
    <n v="36"/>
    <n v="0.66700000000000004"/>
    <n v="0.191"/>
  </r>
  <r>
    <x v="49"/>
    <s v="CalWIN"/>
    <x v="3"/>
    <x v="6"/>
    <n v="2018"/>
    <s v="2017/18"/>
    <m/>
    <m/>
    <m/>
    <m/>
    <m/>
    <n v="6"/>
    <n v="0.33300000000000002"/>
    <n v="2.8299999999999999E-2"/>
  </r>
  <r>
    <x v="50"/>
    <s v="CalWIN"/>
    <x v="3"/>
    <x v="6"/>
    <n v="2018"/>
    <s v="2017/18"/>
    <m/>
    <m/>
    <m/>
    <m/>
    <m/>
    <n v="36"/>
    <n v="0.66700000000000004"/>
    <n v="0.191"/>
  </r>
  <r>
    <x v="51"/>
    <s v="C-IV"/>
    <x v="3"/>
    <x v="6"/>
    <n v="2018"/>
    <s v="2017/18"/>
    <m/>
    <m/>
    <m/>
    <m/>
    <m/>
    <n v="4"/>
    <n v="0.75"/>
    <n v="5.2400000000000002E-2"/>
  </r>
  <r>
    <x v="52"/>
    <s v="C-IV"/>
    <x v="3"/>
    <x v="6"/>
    <n v="2018"/>
    <s v="2017/18"/>
    <m/>
    <m/>
    <m/>
    <m/>
    <m/>
    <n v="36"/>
    <n v="0.66700000000000004"/>
    <n v="0.191"/>
  </r>
  <r>
    <x v="53"/>
    <s v="C-IV"/>
    <x v="3"/>
    <x v="6"/>
    <n v="2018"/>
    <s v="2017/18"/>
    <m/>
    <m/>
    <m/>
    <m/>
    <m/>
    <n v="36"/>
    <n v="0.66700000000000004"/>
    <n v="0.191"/>
  </r>
  <r>
    <x v="54"/>
    <s v="C-IV"/>
    <x v="3"/>
    <x v="6"/>
    <n v="2018"/>
    <s v="2017/18"/>
    <m/>
    <m/>
    <m/>
    <m/>
    <m/>
    <n v="36"/>
    <n v="0.66700000000000004"/>
    <n v="0.191"/>
  </r>
  <r>
    <x v="55"/>
    <s v="CalWIN"/>
    <x v="3"/>
    <x v="6"/>
    <n v="2018"/>
    <s v="2017/18"/>
    <m/>
    <m/>
    <m/>
    <m/>
    <m/>
    <n v="9"/>
    <n v="0.33300000000000002"/>
    <n v="4.2000000000000003E-2"/>
  </r>
  <r>
    <x v="56"/>
    <s v="C-IV"/>
    <x v="3"/>
    <x v="6"/>
    <n v="2018"/>
    <s v="2017/18"/>
    <m/>
    <m/>
    <m/>
    <m/>
    <m/>
    <n v="36"/>
    <n v="0.66700000000000004"/>
    <n v="0.191"/>
  </r>
  <r>
    <x v="57"/>
    <s v="CalWIN"/>
    <x v="3"/>
    <x v="6"/>
    <n v="2018"/>
    <s v="2017/18"/>
    <m/>
    <m/>
    <m/>
    <m/>
    <m/>
    <n v="8"/>
    <n v="0.375"/>
    <n v="5.5300000000000002E-2"/>
  </r>
  <r>
    <x v="58"/>
    <s v="CalWIN"/>
    <x v="3"/>
    <x v="6"/>
    <n v="2018"/>
    <s v="2017/18"/>
    <m/>
    <m/>
    <m/>
    <m/>
    <m/>
    <n v="36"/>
    <n v="0.66700000000000004"/>
    <n v="0.191"/>
  </r>
  <r>
    <x v="59"/>
    <s v="C-IV"/>
    <x v="3"/>
    <x v="6"/>
    <n v="2018"/>
    <s v="2017/18"/>
    <m/>
    <m/>
    <m/>
    <m/>
    <m/>
    <n v="36"/>
    <n v="0.66700000000000004"/>
    <n v="0.191"/>
  </r>
  <r>
    <x v="0"/>
    <s v="n/a"/>
    <x v="4"/>
    <x v="6"/>
    <n v="2018"/>
    <s v="2017/18"/>
    <m/>
    <m/>
    <m/>
    <m/>
    <m/>
    <m/>
    <m/>
    <m/>
  </r>
  <r>
    <x v="1"/>
    <s v="n/a"/>
    <x v="4"/>
    <x v="6"/>
    <n v="2018"/>
    <s v="2017/18"/>
    <m/>
    <m/>
    <m/>
    <m/>
    <m/>
    <n v="427"/>
    <n v="0.64900000000000002"/>
    <n v="6.6799999999999998E-2"/>
  </r>
  <r>
    <x v="2"/>
    <s v="CalWIN"/>
    <x v="4"/>
    <x v="6"/>
    <n v="2018"/>
    <s v="2017/18"/>
    <m/>
    <m/>
    <m/>
    <m/>
    <m/>
    <n v="14"/>
    <n v="0.85699999999999998"/>
    <n v="4.3200000000000002E-2"/>
  </r>
  <r>
    <x v="3"/>
    <s v="C-IV"/>
    <x v="4"/>
    <x v="6"/>
    <n v="2018"/>
    <s v="2017/18"/>
    <m/>
    <m/>
    <m/>
    <m/>
    <m/>
    <n v="40"/>
    <n v="0.625"/>
    <n v="0.16930000000000001"/>
  </r>
  <r>
    <x v="4"/>
    <s v="C-IV"/>
    <x v="4"/>
    <x v="6"/>
    <n v="2018"/>
    <s v="2017/18"/>
    <m/>
    <m/>
    <m/>
    <m/>
    <m/>
    <n v="40"/>
    <n v="0.625"/>
    <n v="0.16930000000000001"/>
  </r>
  <r>
    <x v="5"/>
    <s v="C-IV"/>
    <x v="4"/>
    <x v="6"/>
    <n v="2018"/>
    <s v="2017/18"/>
    <m/>
    <m/>
    <m/>
    <m/>
    <m/>
    <n v="40"/>
    <n v="0.625"/>
    <n v="0.16930000000000001"/>
  </r>
  <r>
    <x v="6"/>
    <s v="C-IV"/>
    <x v="4"/>
    <x v="6"/>
    <n v="2018"/>
    <s v="2017/18"/>
    <m/>
    <m/>
    <m/>
    <m/>
    <m/>
    <n v="40"/>
    <n v="0.625"/>
    <n v="0.16930000000000001"/>
  </r>
  <r>
    <x v="7"/>
    <s v="C-IV"/>
    <x v="4"/>
    <x v="6"/>
    <n v="2018"/>
    <s v="2017/18"/>
    <m/>
    <m/>
    <m/>
    <m/>
    <m/>
    <n v="40"/>
    <n v="0.625"/>
    <n v="0.16930000000000001"/>
  </r>
  <r>
    <x v="8"/>
    <s v="CalWIN"/>
    <x v="4"/>
    <x v="6"/>
    <n v="2018"/>
    <s v="2017/18"/>
    <m/>
    <m/>
    <m/>
    <m/>
    <m/>
    <n v="8"/>
    <n v="0.75"/>
    <n v="2.9100000000000001E-2"/>
  </r>
  <r>
    <x v="9"/>
    <s v="C-IV"/>
    <x v="4"/>
    <x v="6"/>
    <n v="2018"/>
    <s v="2017/18"/>
    <m/>
    <m/>
    <m/>
    <m/>
    <m/>
    <n v="40"/>
    <n v="0.625"/>
    <n v="0.16930000000000001"/>
  </r>
  <r>
    <x v="10"/>
    <s v="C-IV"/>
    <x v="4"/>
    <x v="6"/>
    <n v="2018"/>
    <s v="2017/18"/>
    <m/>
    <m/>
    <m/>
    <m/>
    <m/>
    <n v="40"/>
    <n v="0.625"/>
    <n v="0.16930000000000001"/>
  </r>
  <r>
    <x v="11"/>
    <s v="CalWIN"/>
    <x v="4"/>
    <x v="6"/>
    <n v="2018"/>
    <s v="2017/18"/>
    <m/>
    <m/>
    <m/>
    <m/>
    <m/>
    <n v="23"/>
    <n v="0.60899999999999999"/>
    <n v="4.53E-2"/>
  </r>
  <r>
    <x v="12"/>
    <s v="C-IV"/>
    <x v="4"/>
    <x v="6"/>
    <n v="2018"/>
    <s v="2017/18"/>
    <m/>
    <m/>
    <m/>
    <m/>
    <m/>
    <n v="40"/>
    <n v="0.625"/>
    <n v="0.16930000000000001"/>
  </r>
  <r>
    <x v="13"/>
    <s v="C-IV"/>
    <x v="4"/>
    <x v="6"/>
    <n v="2018"/>
    <s v="2017/18"/>
    <m/>
    <m/>
    <m/>
    <m/>
    <m/>
    <n v="40"/>
    <n v="0.625"/>
    <n v="0.16930000000000001"/>
  </r>
  <r>
    <x v="14"/>
    <s v="C-IV"/>
    <x v="4"/>
    <x v="6"/>
    <n v="2018"/>
    <s v="2017/18"/>
    <m/>
    <m/>
    <m/>
    <m/>
    <m/>
    <n v="40"/>
    <n v="0.625"/>
    <n v="0.16930000000000001"/>
  </r>
  <r>
    <x v="15"/>
    <s v="C-IV"/>
    <x v="4"/>
    <x v="6"/>
    <n v="2018"/>
    <s v="2017/18"/>
    <m/>
    <m/>
    <m/>
    <m/>
    <m/>
    <n v="40"/>
    <n v="0.625"/>
    <n v="0.16930000000000001"/>
  </r>
  <r>
    <x v="16"/>
    <s v="C-IV"/>
    <x v="4"/>
    <x v="6"/>
    <n v="2018"/>
    <s v="2017/18"/>
    <m/>
    <m/>
    <m/>
    <m/>
    <m/>
    <n v="14"/>
    <n v="0.42899999999999999"/>
    <n v="2.5899999999999999E-2"/>
  </r>
  <r>
    <x v="17"/>
    <s v="C-IV"/>
    <x v="4"/>
    <x v="6"/>
    <n v="2018"/>
    <s v="2017/18"/>
    <m/>
    <m/>
    <m/>
    <m/>
    <m/>
    <n v="40"/>
    <n v="0.625"/>
    <n v="0.16930000000000001"/>
  </r>
  <r>
    <x v="18"/>
    <s v="C-IV"/>
    <x v="4"/>
    <x v="6"/>
    <n v="2018"/>
    <s v="2017/18"/>
    <m/>
    <m/>
    <m/>
    <m/>
    <m/>
    <n v="40"/>
    <n v="0.625"/>
    <n v="0.16930000000000001"/>
  </r>
  <r>
    <x v="19"/>
    <s v="C-IV"/>
    <x v="4"/>
    <x v="6"/>
    <n v="2018"/>
    <s v="2017/18"/>
    <m/>
    <m/>
    <m/>
    <m/>
    <m/>
    <n v="40"/>
    <n v="0.625"/>
    <n v="0.16930000000000001"/>
  </r>
  <r>
    <x v="20"/>
    <s v="LRS"/>
    <x v="4"/>
    <x v="6"/>
    <n v="2018"/>
    <s v="2017/18"/>
    <m/>
    <m/>
    <m/>
    <m/>
    <m/>
    <n v="128"/>
    <n v="0.73399999999999999"/>
    <n v="8.0299999999999996E-2"/>
  </r>
  <r>
    <x v="21"/>
    <s v="C-IV"/>
    <x v="4"/>
    <x v="6"/>
    <n v="2018"/>
    <s v="2017/18"/>
    <m/>
    <m/>
    <m/>
    <m/>
    <m/>
    <n v="40"/>
    <n v="0.625"/>
    <n v="0.16930000000000001"/>
  </r>
  <r>
    <x v="22"/>
    <s v="C-IV"/>
    <x v="4"/>
    <x v="6"/>
    <n v="2018"/>
    <s v="2017/18"/>
    <m/>
    <m/>
    <m/>
    <m/>
    <m/>
    <n v="40"/>
    <n v="0.625"/>
    <n v="0.16930000000000001"/>
  </r>
  <r>
    <x v="23"/>
    <s v="C-IV"/>
    <x v="4"/>
    <x v="6"/>
    <n v="2018"/>
    <s v="2017/18"/>
    <m/>
    <m/>
    <m/>
    <m/>
    <m/>
    <n v="40"/>
    <n v="0.625"/>
    <n v="0.16930000000000001"/>
  </r>
  <r>
    <x v="24"/>
    <s v="C-IV"/>
    <x v="4"/>
    <x v="6"/>
    <n v="2018"/>
    <s v="2017/18"/>
    <m/>
    <m/>
    <m/>
    <m/>
    <m/>
    <n v="40"/>
    <n v="0.625"/>
    <n v="0.16930000000000001"/>
  </r>
  <r>
    <x v="25"/>
    <s v="C-IV"/>
    <x v="4"/>
    <x v="6"/>
    <n v="2018"/>
    <s v="2017/18"/>
    <m/>
    <m/>
    <m/>
    <m/>
    <m/>
    <n v="4"/>
    <n v="0.75"/>
    <n v="3.1099999999999999E-2"/>
  </r>
  <r>
    <x v="26"/>
    <s v="C-IV"/>
    <x v="4"/>
    <x v="6"/>
    <n v="2018"/>
    <s v="2017/18"/>
    <m/>
    <m/>
    <m/>
    <m/>
    <m/>
    <n v="40"/>
    <n v="0.625"/>
    <n v="0.16930000000000001"/>
  </r>
  <r>
    <x v="27"/>
    <s v="C-IV"/>
    <x v="4"/>
    <x v="6"/>
    <n v="2018"/>
    <s v="2017/18"/>
    <m/>
    <m/>
    <m/>
    <m/>
    <m/>
    <n v="40"/>
    <n v="0.625"/>
    <n v="0.16930000000000001"/>
  </r>
  <r>
    <x v="28"/>
    <s v="C-IV"/>
    <x v="4"/>
    <x v="6"/>
    <n v="2018"/>
    <s v="2017/18"/>
    <m/>
    <m/>
    <m/>
    <m/>
    <m/>
    <n v="5"/>
    <n v="0.2"/>
    <n v="6.2600000000000003E-2"/>
  </r>
  <r>
    <x v="29"/>
    <s v="C-IV"/>
    <x v="4"/>
    <x v="6"/>
    <n v="2018"/>
    <s v="2017/18"/>
    <m/>
    <m/>
    <m/>
    <m/>
    <m/>
    <n v="40"/>
    <n v="0.625"/>
    <n v="0.16930000000000001"/>
  </r>
  <r>
    <x v="30"/>
    <s v="C-IV"/>
    <x v="4"/>
    <x v="6"/>
    <n v="2018"/>
    <s v="2017/18"/>
    <m/>
    <m/>
    <m/>
    <m/>
    <m/>
    <n v="40"/>
    <n v="0.625"/>
    <n v="0.16930000000000001"/>
  </r>
  <r>
    <x v="31"/>
    <s v="CalWIN"/>
    <x v="4"/>
    <x v="6"/>
    <n v="2018"/>
    <s v="2017/18"/>
    <m/>
    <m/>
    <m/>
    <m/>
    <m/>
    <n v="25"/>
    <n v="0.6"/>
    <n v="8.8300000000000003E-2"/>
  </r>
  <r>
    <x v="32"/>
    <s v="CalWIN"/>
    <x v="4"/>
    <x v="6"/>
    <n v="2018"/>
    <s v="2017/18"/>
    <m/>
    <m/>
    <m/>
    <m/>
    <m/>
    <n v="40"/>
    <n v="0.625"/>
    <n v="0.16930000000000001"/>
  </r>
  <r>
    <x v="33"/>
    <s v="C-IV"/>
    <x v="4"/>
    <x v="6"/>
    <n v="2018"/>
    <s v="2017/18"/>
    <m/>
    <m/>
    <m/>
    <m/>
    <m/>
    <n v="40"/>
    <n v="0.625"/>
    <n v="0.16930000000000001"/>
  </r>
  <r>
    <x v="34"/>
    <s v="C-IV"/>
    <x v="4"/>
    <x v="6"/>
    <n v="2018"/>
    <s v="2017/18"/>
    <m/>
    <m/>
    <m/>
    <m/>
    <m/>
    <n v="21"/>
    <n v="0.66700000000000004"/>
    <n v="4.3400000000000001E-2"/>
  </r>
  <r>
    <x v="35"/>
    <s v="CalWIN"/>
    <x v="4"/>
    <x v="6"/>
    <n v="2018"/>
    <s v="2017/18"/>
    <m/>
    <m/>
    <m/>
    <m/>
    <m/>
    <n v="23"/>
    <n v="0.65200000000000002"/>
    <n v="6.4699999999999994E-2"/>
  </r>
  <r>
    <x v="36"/>
    <s v="C-IV"/>
    <x v="4"/>
    <x v="6"/>
    <n v="2018"/>
    <s v="2017/18"/>
    <m/>
    <m/>
    <m/>
    <m/>
    <m/>
    <n v="40"/>
    <n v="0.625"/>
    <n v="0.16930000000000001"/>
  </r>
  <r>
    <x v="37"/>
    <s v="C-IV"/>
    <x v="4"/>
    <x v="6"/>
    <n v="2018"/>
    <s v="2017/18"/>
    <m/>
    <m/>
    <m/>
    <m/>
    <m/>
    <n v="28"/>
    <n v="0.57099999999999995"/>
    <n v="4.8099999999999997E-2"/>
  </r>
  <r>
    <x v="38"/>
    <s v="CalWIN"/>
    <x v="4"/>
    <x v="6"/>
    <n v="2018"/>
    <s v="2017/18"/>
    <m/>
    <m/>
    <m/>
    <m/>
    <m/>
    <n v="38"/>
    <n v="0.71099999999999997"/>
    <n v="4.4499999999999998E-2"/>
  </r>
  <r>
    <x v="39"/>
    <s v="CalWIN"/>
    <x v="4"/>
    <x v="6"/>
    <n v="2018"/>
    <s v="2017/18"/>
    <m/>
    <m/>
    <m/>
    <m/>
    <m/>
    <n v="7"/>
    <n v="0.57099999999999995"/>
    <n v="0.08"/>
  </r>
  <r>
    <x v="40"/>
    <s v="C-IV"/>
    <x v="4"/>
    <x v="6"/>
    <n v="2018"/>
    <s v="2017/18"/>
    <m/>
    <m/>
    <m/>
    <m/>
    <m/>
    <n v="9"/>
    <n v="0.55600000000000005"/>
    <n v="3.3300000000000003E-2"/>
  </r>
  <r>
    <x v="41"/>
    <s v="CalWIN"/>
    <x v="4"/>
    <x v="6"/>
    <n v="2018"/>
    <s v="2017/18"/>
    <m/>
    <m/>
    <m/>
    <m/>
    <m/>
    <n v="40"/>
    <n v="0.625"/>
    <n v="0.16930000000000001"/>
  </r>
  <r>
    <x v="42"/>
    <s v="CalWIN"/>
    <x v="4"/>
    <x v="6"/>
    <n v="2018"/>
    <s v="2017/18"/>
    <m/>
    <m/>
    <m/>
    <m/>
    <m/>
    <n v="40"/>
    <n v="0.625"/>
    <n v="0.16930000000000001"/>
  </r>
  <r>
    <x v="43"/>
    <s v="CalWIN"/>
    <x v="4"/>
    <x v="6"/>
    <n v="2018"/>
    <s v="2017/18"/>
    <m/>
    <m/>
    <m/>
    <m/>
    <m/>
    <n v="40"/>
    <n v="0.625"/>
    <n v="0.16930000000000001"/>
  </r>
  <r>
    <x v="44"/>
    <s v="CalWIN"/>
    <x v="4"/>
    <x v="6"/>
    <n v="2018"/>
    <s v="2017/18"/>
    <m/>
    <m/>
    <m/>
    <m/>
    <m/>
    <n v="9"/>
    <n v="0.77800000000000002"/>
    <n v="6.7500000000000004E-2"/>
  </r>
  <r>
    <x v="45"/>
    <s v="CalWIN"/>
    <x v="4"/>
    <x v="6"/>
    <n v="2018"/>
    <s v="2017/18"/>
    <m/>
    <m/>
    <m/>
    <m/>
    <m/>
    <n v="40"/>
    <n v="0.625"/>
    <n v="0.16930000000000001"/>
  </r>
  <r>
    <x v="46"/>
    <s v="C-IV"/>
    <x v="4"/>
    <x v="6"/>
    <n v="2018"/>
    <s v="2017/18"/>
    <m/>
    <m/>
    <m/>
    <m/>
    <m/>
    <n v="40"/>
    <n v="0.625"/>
    <n v="0.16930000000000001"/>
  </r>
  <r>
    <x v="47"/>
    <s v="C-IV"/>
    <x v="4"/>
    <x v="6"/>
    <n v="2018"/>
    <s v="2017/18"/>
    <m/>
    <m/>
    <m/>
    <m/>
    <m/>
    <n v="40"/>
    <n v="0.625"/>
    <n v="0.16930000000000001"/>
  </r>
  <r>
    <x v="48"/>
    <s v="C-IV"/>
    <x v="4"/>
    <x v="6"/>
    <n v="2018"/>
    <s v="2017/18"/>
    <m/>
    <m/>
    <m/>
    <m/>
    <m/>
    <n v="40"/>
    <n v="0.625"/>
    <n v="0.16930000000000001"/>
  </r>
  <r>
    <x v="49"/>
    <s v="CalWIN"/>
    <x v="4"/>
    <x v="6"/>
    <n v="2018"/>
    <s v="2017/18"/>
    <m/>
    <m/>
    <m/>
    <m/>
    <m/>
    <n v="7"/>
    <n v="0.28599999999999998"/>
    <n v="3.3700000000000001E-2"/>
  </r>
  <r>
    <x v="50"/>
    <s v="CalWIN"/>
    <x v="4"/>
    <x v="6"/>
    <n v="2018"/>
    <s v="2017/18"/>
    <m/>
    <m/>
    <m/>
    <m/>
    <m/>
    <n v="40"/>
    <n v="0.625"/>
    <n v="0.16930000000000001"/>
  </r>
  <r>
    <x v="51"/>
    <s v="C-IV"/>
    <x v="4"/>
    <x v="6"/>
    <n v="2018"/>
    <s v="2017/18"/>
    <m/>
    <m/>
    <m/>
    <m/>
    <m/>
    <n v="5"/>
    <n v="0.6"/>
    <n v="5.3199999999999997E-2"/>
  </r>
  <r>
    <x v="52"/>
    <s v="C-IV"/>
    <x v="4"/>
    <x v="6"/>
    <n v="2018"/>
    <s v="2017/18"/>
    <m/>
    <m/>
    <m/>
    <m/>
    <m/>
    <n v="40"/>
    <n v="0.625"/>
    <n v="0.16930000000000001"/>
  </r>
  <r>
    <x v="53"/>
    <s v="C-IV"/>
    <x v="4"/>
    <x v="6"/>
    <n v="2018"/>
    <s v="2017/18"/>
    <m/>
    <m/>
    <m/>
    <m/>
    <m/>
    <n v="40"/>
    <n v="0.625"/>
    <n v="0.16930000000000001"/>
  </r>
  <r>
    <x v="54"/>
    <s v="C-IV"/>
    <x v="4"/>
    <x v="6"/>
    <n v="2018"/>
    <s v="2017/18"/>
    <m/>
    <m/>
    <m/>
    <m/>
    <m/>
    <n v="40"/>
    <n v="0.625"/>
    <n v="0.16930000000000001"/>
  </r>
  <r>
    <x v="55"/>
    <s v="CalWIN"/>
    <x v="4"/>
    <x v="6"/>
    <n v="2018"/>
    <s v="2017/18"/>
    <m/>
    <m/>
    <m/>
    <m/>
    <m/>
    <n v="10"/>
    <n v="0.4"/>
    <n v="4.7600000000000003E-2"/>
  </r>
  <r>
    <x v="56"/>
    <s v="C-IV"/>
    <x v="4"/>
    <x v="6"/>
    <n v="2018"/>
    <s v="2017/18"/>
    <m/>
    <m/>
    <m/>
    <m/>
    <m/>
    <n v="40"/>
    <n v="0.625"/>
    <n v="0.16930000000000001"/>
  </r>
  <r>
    <x v="57"/>
    <s v="CalWIN"/>
    <x v="4"/>
    <x v="6"/>
    <n v="2018"/>
    <s v="2017/18"/>
    <m/>
    <m/>
    <m/>
    <m/>
    <m/>
    <n v="9"/>
    <n v="0.44400000000000001"/>
    <n v="5.3800000000000001E-2"/>
  </r>
  <r>
    <x v="58"/>
    <s v="CalWIN"/>
    <x v="4"/>
    <x v="6"/>
    <n v="2018"/>
    <s v="2017/18"/>
    <m/>
    <m/>
    <m/>
    <m/>
    <m/>
    <n v="40"/>
    <n v="0.625"/>
    <n v="0.16930000000000001"/>
  </r>
  <r>
    <x v="59"/>
    <s v="C-IV"/>
    <x v="4"/>
    <x v="6"/>
    <n v="2018"/>
    <s v="2017/18"/>
    <m/>
    <m/>
    <m/>
    <m/>
    <m/>
    <n v="40"/>
    <n v="0.625"/>
    <n v="0.16930000000000001"/>
  </r>
  <r>
    <x v="0"/>
    <s v="n/a"/>
    <x v="5"/>
    <x v="6"/>
    <n v="2018"/>
    <s v="2017/18"/>
    <m/>
    <m/>
    <m/>
    <m/>
    <m/>
    <m/>
    <m/>
    <m/>
  </r>
  <r>
    <x v="1"/>
    <s v="n/a"/>
    <x v="5"/>
    <x v="6"/>
    <n v="2018"/>
    <s v="2017/18"/>
    <m/>
    <m/>
    <m/>
    <m/>
    <m/>
    <m/>
    <n v="0.60599999999999998"/>
    <n v="7.17E-2"/>
  </r>
  <r>
    <x v="2"/>
    <s v="CalWIN"/>
    <x v="5"/>
    <x v="6"/>
    <n v="2018"/>
    <s v="2017/18"/>
    <m/>
    <m/>
    <m/>
    <m/>
    <m/>
    <m/>
    <n v="0.82399999999999995"/>
    <n v="4.5400000000000003E-2"/>
  </r>
  <r>
    <x v="3"/>
    <s v="C-IV"/>
    <x v="5"/>
    <x v="6"/>
    <n v="2018"/>
    <s v="2017/18"/>
    <m/>
    <m/>
    <m/>
    <m/>
    <m/>
    <m/>
    <n v="0.54"/>
    <n v="0.16489999999999999"/>
  </r>
  <r>
    <x v="4"/>
    <s v="C-IV"/>
    <x v="5"/>
    <x v="6"/>
    <n v="2018"/>
    <s v="2017/18"/>
    <m/>
    <m/>
    <m/>
    <m/>
    <m/>
    <m/>
    <n v="0.54"/>
    <n v="0.16489999999999999"/>
  </r>
  <r>
    <x v="5"/>
    <s v="C-IV"/>
    <x v="5"/>
    <x v="6"/>
    <n v="2018"/>
    <s v="2017/18"/>
    <m/>
    <m/>
    <m/>
    <m/>
    <m/>
    <m/>
    <n v="0.54"/>
    <n v="0.16489999999999999"/>
  </r>
  <r>
    <x v="6"/>
    <s v="C-IV"/>
    <x v="5"/>
    <x v="6"/>
    <n v="2018"/>
    <s v="2017/18"/>
    <m/>
    <m/>
    <m/>
    <m/>
    <m/>
    <m/>
    <n v="0.54"/>
    <n v="0.16489999999999999"/>
  </r>
  <r>
    <x v="7"/>
    <s v="C-IV"/>
    <x v="5"/>
    <x v="6"/>
    <n v="2018"/>
    <s v="2017/18"/>
    <m/>
    <m/>
    <m/>
    <m/>
    <m/>
    <m/>
    <n v="0.54"/>
    <n v="0.16489999999999999"/>
  </r>
  <r>
    <x v="8"/>
    <s v="CalWIN"/>
    <x v="5"/>
    <x v="6"/>
    <n v="2018"/>
    <s v="2017/18"/>
    <m/>
    <m/>
    <m/>
    <m/>
    <m/>
    <m/>
    <n v="0.8"/>
    <n v="2.4299999999999999E-2"/>
  </r>
  <r>
    <x v="9"/>
    <s v="C-IV"/>
    <x v="5"/>
    <x v="6"/>
    <n v="2018"/>
    <s v="2017/18"/>
    <m/>
    <m/>
    <m/>
    <m/>
    <m/>
    <m/>
    <n v="0.54"/>
    <n v="0.16489999999999999"/>
  </r>
  <r>
    <x v="10"/>
    <s v="C-IV"/>
    <x v="5"/>
    <x v="6"/>
    <n v="2018"/>
    <s v="2017/18"/>
    <m/>
    <m/>
    <m/>
    <m/>
    <m/>
    <m/>
    <n v="0.54"/>
    <n v="0.16489999999999999"/>
  </r>
  <r>
    <x v="11"/>
    <s v="CalWIN"/>
    <x v="5"/>
    <x v="6"/>
    <n v="2018"/>
    <s v="2017/18"/>
    <m/>
    <m/>
    <m/>
    <m/>
    <m/>
    <m/>
    <n v="0.55600000000000005"/>
    <n v="0.05"/>
  </r>
  <r>
    <x v="12"/>
    <s v="C-IV"/>
    <x v="5"/>
    <x v="6"/>
    <n v="2018"/>
    <s v="2017/18"/>
    <m/>
    <m/>
    <m/>
    <m/>
    <m/>
    <m/>
    <n v="0.54"/>
    <n v="0.16489999999999999"/>
  </r>
  <r>
    <x v="13"/>
    <s v="C-IV"/>
    <x v="5"/>
    <x v="6"/>
    <n v="2018"/>
    <s v="2017/18"/>
    <m/>
    <m/>
    <m/>
    <m/>
    <m/>
    <m/>
    <n v="0.54"/>
    <n v="0.16489999999999999"/>
  </r>
  <r>
    <x v="14"/>
    <s v="C-IV"/>
    <x v="5"/>
    <x v="6"/>
    <n v="2018"/>
    <s v="2017/18"/>
    <m/>
    <m/>
    <m/>
    <m/>
    <m/>
    <m/>
    <n v="0.54"/>
    <n v="0.16489999999999999"/>
  </r>
  <r>
    <x v="15"/>
    <s v="C-IV"/>
    <x v="5"/>
    <x v="6"/>
    <n v="2018"/>
    <s v="2017/18"/>
    <m/>
    <m/>
    <m/>
    <m/>
    <m/>
    <m/>
    <n v="0.54"/>
    <n v="0.16489999999999999"/>
  </r>
  <r>
    <x v="16"/>
    <s v="C-IV"/>
    <x v="5"/>
    <x v="6"/>
    <n v="2018"/>
    <s v="2017/18"/>
    <m/>
    <m/>
    <m/>
    <m/>
    <m/>
    <m/>
    <n v="0.375"/>
    <n v="2.35E-2"/>
  </r>
  <r>
    <x v="17"/>
    <s v="C-IV"/>
    <x v="5"/>
    <x v="6"/>
    <n v="2018"/>
    <s v="2017/18"/>
    <m/>
    <m/>
    <m/>
    <m/>
    <m/>
    <m/>
    <n v="0.54"/>
    <n v="0.16489999999999999"/>
  </r>
  <r>
    <x v="18"/>
    <s v="C-IV"/>
    <x v="5"/>
    <x v="6"/>
    <n v="2018"/>
    <s v="2017/18"/>
    <m/>
    <m/>
    <m/>
    <m/>
    <m/>
    <m/>
    <n v="0.54"/>
    <n v="0.16489999999999999"/>
  </r>
  <r>
    <x v="19"/>
    <s v="C-IV"/>
    <x v="5"/>
    <x v="6"/>
    <n v="2018"/>
    <s v="2017/18"/>
    <m/>
    <m/>
    <m/>
    <m/>
    <m/>
    <m/>
    <n v="0.54"/>
    <n v="0.16489999999999999"/>
  </r>
  <r>
    <x v="20"/>
    <s v="LRS"/>
    <x v="5"/>
    <x v="6"/>
    <n v="2018"/>
    <s v="2017/18"/>
    <m/>
    <m/>
    <m/>
    <m/>
    <m/>
    <m/>
    <n v="0.67800000000000005"/>
    <n v="8.8200000000000001E-2"/>
  </r>
  <r>
    <x v="21"/>
    <s v="C-IV"/>
    <x v="5"/>
    <x v="6"/>
    <n v="2018"/>
    <s v="2017/18"/>
    <m/>
    <m/>
    <m/>
    <m/>
    <m/>
    <m/>
    <n v="0.54"/>
    <n v="0.16489999999999999"/>
  </r>
  <r>
    <x v="22"/>
    <s v="C-IV"/>
    <x v="5"/>
    <x v="6"/>
    <n v="2018"/>
    <s v="2017/18"/>
    <m/>
    <m/>
    <m/>
    <m/>
    <m/>
    <m/>
    <n v="0.54"/>
    <n v="0.16489999999999999"/>
  </r>
  <r>
    <x v="23"/>
    <s v="C-IV"/>
    <x v="5"/>
    <x v="6"/>
    <n v="2018"/>
    <s v="2017/18"/>
    <m/>
    <m/>
    <m/>
    <m/>
    <m/>
    <m/>
    <n v="0.54"/>
    <n v="0.16489999999999999"/>
  </r>
  <r>
    <x v="24"/>
    <s v="C-IV"/>
    <x v="5"/>
    <x v="6"/>
    <n v="2018"/>
    <s v="2017/18"/>
    <m/>
    <m/>
    <m/>
    <m/>
    <m/>
    <m/>
    <n v="0.54"/>
    <n v="0.16489999999999999"/>
  </r>
  <r>
    <x v="25"/>
    <s v="C-IV"/>
    <x v="5"/>
    <x v="6"/>
    <n v="2018"/>
    <s v="2017/18"/>
    <m/>
    <m/>
    <m/>
    <m/>
    <m/>
    <m/>
    <n v="0.6"/>
    <n v="2.86E-2"/>
  </r>
  <r>
    <x v="26"/>
    <s v="C-IV"/>
    <x v="5"/>
    <x v="6"/>
    <n v="2018"/>
    <s v="2017/18"/>
    <m/>
    <m/>
    <m/>
    <m/>
    <m/>
    <m/>
    <n v="0.54"/>
    <n v="0.16489999999999999"/>
  </r>
  <r>
    <x v="27"/>
    <s v="C-IV"/>
    <x v="5"/>
    <x v="6"/>
    <n v="2018"/>
    <s v="2017/18"/>
    <m/>
    <m/>
    <m/>
    <m/>
    <m/>
    <m/>
    <n v="0.54"/>
    <n v="0.16489999999999999"/>
  </r>
  <r>
    <x v="28"/>
    <s v="C-IV"/>
    <x v="5"/>
    <x v="6"/>
    <n v="2018"/>
    <s v="2017/18"/>
    <m/>
    <m/>
    <m/>
    <m/>
    <m/>
    <m/>
    <n v="0.16700000000000001"/>
    <n v="6.8199999999999997E-2"/>
  </r>
  <r>
    <x v="29"/>
    <s v="C-IV"/>
    <x v="5"/>
    <x v="6"/>
    <n v="2018"/>
    <s v="2017/18"/>
    <m/>
    <m/>
    <m/>
    <m/>
    <m/>
    <m/>
    <n v="0.54"/>
    <n v="0.16489999999999999"/>
  </r>
  <r>
    <x v="30"/>
    <s v="C-IV"/>
    <x v="5"/>
    <x v="6"/>
    <n v="2018"/>
    <s v="2017/18"/>
    <m/>
    <m/>
    <m/>
    <m/>
    <m/>
    <m/>
    <n v="0.54"/>
    <n v="0.16489999999999999"/>
  </r>
  <r>
    <x v="31"/>
    <s v="CalWIN"/>
    <x v="5"/>
    <x v="6"/>
    <n v="2018"/>
    <s v="2017/18"/>
    <m/>
    <m/>
    <m/>
    <m/>
    <m/>
    <m/>
    <n v="0.65500000000000003"/>
    <n v="8.1699999999999995E-2"/>
  </r>
  <r>
    <x v="32"/>
    <s v="CalWIN"/>
    <x v="5"/>
    <x v="6"/>
    <n v="2018"/>
    <s v="2017/18"/>
    <m/>
    <m/>
    <m/>
    <m/>
    <m/>
    <m/>
    <n v="0.54"/>
    <n v="0.16489999999999999"/>
  </r>
  <r>
    <x v="33"/>
    <s v="C-IV"/>
    <x v="5"/>
    <x v="6"/>
    <n v="2018"/>
    <s v="2017/18"/>
    <m/>
    <m/>
    <m/>
    <m/>
    <m/>
    <m/>
    <n v="0.54"/>
    <n v="0.16489999999999999"/>
  </r>
  <r>
    <x v="34"/>
    <s v="C-IV"/>
    <x v="5"/>
    <x v="6"/>
    <n v="2018"/>
    <s v="2017/18"/>
    <m/>
    <m/>
    <m/>
    <m/>
    <m/>
    <m/>
    <n v="0.64"/>
    <n v="4.5600000000000002E-2"/>
  </r>
  <r>
    <x v="35"/>
    <s v="CalWIN"/>
    <x v="5"/>
    <x v="6"/>
    <n v="2018"/>
    <s v="2017/18"/>
    <m/>
    <m/>
    <m/>
    <m/>
    <m/>
    <m/>
    <n v="0.63"/>
    <n v="6.9400000000000003E-2"/>
  </r>
  <r>
    <x v="36"/>
    <s v="C-IV"/>
    <x v="5"/>
    <x v="6"/>
    <n v="2018"/>
    <s v="2017/18"/>
    <m/>
    <m/>
    <m/>
    <m/>
    <m/>
    <m/>
    <n v="0.54"/>
    <n v="0.16489999999999999"/>
  </r>
  <r>
    <x v="37"/>
    <s v="C-IV"/>
    <x v="5"/>
    <x v="6"/>
    <n v="2018"/>
    <s v="2017/18"/>
    <m/>
    <m/>
    <m/>
    <m/>
    <m/>
    <m/>
    <n v="0.5"/>
    <n v="4.9799999999999997E-2"/>
  </r>
  <r>
    <x v="38"/>
    <s v="CalWIN"/>
    <x v="5"/>
    <x v="6"/>
    <n v="2018"/>
    <s v="2017/18"/>
    <m/>
    <m/>
    <m/>
    <m/>
    <m/>
    <m/>
    <n v="0.63600000000000001"/>
    <n v="3.8699999999999998E-2"/>
  </r>
  <r>
    <x v="39"/>
    <s v="CalWIN"/>
    <x v="5"/>
    <x v="6"/>
    <n v="2018"/>
    <s v="2017/18"/>
    <m/>
    <m/>
    <m/>
    <m/>
    <m/>
    <m/>
    <n v="0.55600000000000005"/>
    <n v="7.5300000000000006E-2"/>
  </r>
  <r>
    <x v="40"/>
    <s v="C-IV"/>
    <x v="5"/>
    <x v="6"/>
    <n v="2018"/>
    <s v="2017/18"/>
    <m/>
    <m/>
    <m/>
    <m/>
    <m/>
    <m/>
    <n v="0.5"/>
    <n v="3.7900000000000003E-2"/>
  </r>
  <r>
    <x v="41"/>
    <s v="CalWIN"/>
    <x v="5"/>
    <x v="6"/>
    <n v="2018"/>
    <s v="2017/18"/>
    <m/>
    <m/>
    <m/>
    <m/>
    <m/>
    <m/>
    <n v="0.54"/>
    <n v="0.16489999999999999"/>
  </r>
  <r>
    <x v="42"/>
    <s v="CalWIN"/>
    <x v="5"/>
    <x v="6"/>
    <n v="2018"/>
    <s v="2017/18"/>
    <m/>
    <m/>
    <m/>
    <m/>
    <m/>
    <m/>
    <n v="0.54"/>
    <n v="0.16489999999999999"/>
  </r>
  <r>
    <x v="43"/>
    <s v="CalWIN"/>
    <x v="5"/>
    <x v="6"/>
    <n v="2018"/>
    <s v="2017/18"/>
    <m/>
    <m/>
    <m/>
    <m/>
    <m/>
    <m/>
    <n v="0.54"/>
    <n v="0.16489999999999999"/>
  </r>
  <r>
    <x v="44"/>
    <s v="CalWIN"/>
    <x v="5"/>
    <x v="6"/>
    <n v="2018"/>
    <s v="2017/18"/>
    <m/>
    <m/>
    <m/>
    <m/>
    <m/>
    <m/>
    <n v="0.81799999999999995"/>
    <n v="5.6099999999999997E-2"/>
  </r>
  <r>
    <x v="45"/>
    <s v="CalWIN"/>
    <x v="5"/>
    <x v="6"/>
    <n v="2018"/>
    <s v="2017/18"/>
    <m/>
    <m/>
    <m/>
    <m/>
    <m/>
    <m/>
    <n v="0.54"/>
    <n v="0.16489999999999999"/>
  </r>
  <r>
    <x v="46"/>
    <s v="C-IV"/>
    <x v="5"/>
    <x v="6"/>
    <n v="2018"/>
    <s v="2017/18"/>
    <m/>
    <m/>
    <m/>
    <m/>
    <m/>
    <m/>
    <n v="0.54"/>
    <n v="0.16489999999999999"/>
  </r>
  <r>
    <x v="47"/>
    <s v="C-IV"/>
    <x v="5"/>
    <x v="6"/>
    <n v="2018"/>
    <s v="2017/18"/>
    <m/>
    <m/>
    <m/>
    <m/>
    <m/>
    <m/>
    <n v="0.54"/>
    <n v="0.16489999999999999"/>
  </r>
  <r>
    <x v="48"/>
    <s v="C-IV"/>
    <x v="5"/>
    <x v="6"/>
    <n v="2018"/>
    <s v="2017/18"/>
    <m/>
    <m/>
    <m/>
    <m/>
    <m/>
    <m/>
    <n v="0.54"/>
    <n v="0.16489999999999999"/>
  </r>
  <r>
    <x v="49"/>
    <s v="CalWIN"/>
    <x v="5"/>
    <x v="6"/>
    <n v="2018"/>
    <s v="2017/18"/>
    <m/>
    <m/>
    <m/>
    <m/>
    <m/>
    <m/>
    <n v="0.375"/>
    <n v="3.6400000000000002E-2"/>
  </r>
  <r>
    <x v="50"/>
    <s v="CalWIN"/>
    <x v="5"/>
    <x v="6"/>
    <n v="2018"/>
    <s v="2017/18"/>
    <m/>
    <m/>
    <m/>
    <m/>
    <m/>
    <m/>
    <n v="0.54"/>
    <n v="0.16489999999999999"/>
  </r>
  <r>
    <x v="51"/>
    <s v="C-IV"/>
    <x v="5"/>
    <x v="6"/>
    <n v="2018"/>
    <s v="2017/18"/>
    <m/>
    <m/>
    <m/>
    <m/>
    <m/>
    <m/>
    <n v="0.5"/>
    <n v="5.7299999999999997E-2"/>
  </r>
  <r>
    <x v="52"/>
    <s v="C-IV"/>
    <x v="5"/>
    <x v="6"/>
    <n v="2018"/>
    <s v="2017/18"/>
    <m/>
    <m/>
    <m/>
    <m/>
    <m/>
    <m/>
    <n v="0.54"/>
    <n v="0.16489999999999999"/>
  </r>
  <r>
    <x v="53"/>
    <s v="C-IV"/>
    <x v="5"/>
    <x v="6"/>
    <n v="2018"/>
    <s v="2017/18"/>
    <m/>
    <m/>
    <m/>
    <m/>
    <m/>
    <m/>
    <n v="0.54"/>
    <n v="0.16489999999999999"/>
  </r>
  <r>
    <x v="54"/>
    <s v="C-IV"/>
    <x v="5"/>
    <x v="6"/>
    <n v="2018"/>
    <s v="2017/18"/>
    <m/>
    <m/>
    <m/>
    <m/>
    <m/>
    <m/>
    <n v="0.54"/>
    <n v="0.16489999999999999"/>
  </r>
  <r>
    <x v="55"/>
    <s v="CalWIN"/>
    <x v="5"/>
    <x v="6"/>
    <n v="2018"/>
    <s v="2017/18"/>
    <m/>
    <m/>
    <m/>
    <m/>
    <m/>
    <m/>
    <n v="0.36399999999999999"/>
    <n v="5.8900000000000001E-2"/>
  </r>
  <r>
    <x v="56"/>
    <s v="C-IV"/>
    <x v="5"/>
    <x v="6"/>
    <n v="2018"/>
    <s v="2017/18"/>
    <m/>
    <m/>
    <m/>
    <m/>
    <m/>
    <m/>
    <n v="0.54"/>
    <n v="0.16489999999999999"/>
  </r>
  <r>
    <x v="57"/>
    <s v="CalWIN"/>
    <x v="5"/>
    <x v="6"/>
    <n v="2018"/>
    <s v="2017/18"/>
    <m/>
    <m/>
    <m/>
    <m/>
    <m/>
    <m/>
    <n v="0.45500000000000002"/>
    <n v="5.6000000000000001E-2"/>
  </r>
  <r>
    <x v="58"/>
    <s v="CalWIN"/>
    <x v="5"/>
    <x v="6"/>
    <n v="2018"/>
    <s v="2017/18"/>
    <m/>
    <m/>
    <m/>
    <m/>
    <m/>
    <m/>
    <n v="0.54"/>
    <n v="0.16489999999999999"/>
  </r>
  <r>
    <x v="59"/>
    <s v="C-IV"/>
    <x v="5"/>
    <x v="6"/>
    <n v="2018"/>
    <s v="2017/18"/>
    <m/>
    <m/>
    <m/>
    <m/>
    <m/>
    <m/>
    <n v="0.54"/>
    <n v="0.164899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1000000}"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4:D167" firstHeaderRow="1" firstDataRow="2" firstDataCol="1"/>
  <pivotFields count="36">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h="1" x="6"/>
        <item h="1" x="7"/>
        <item h="1" x="8"/>
        <item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dragToRow="0" dragToCol="0" dragToPage="0" showAll="0" defaultSubtotal="0"/>
  </pivotFields>
  <rowFields count="2">
    <field x="3"/>
    <field x="2"/>
  </rowFields>
  <rowItems count="2">
    <i>
      <x v="6"/>
    </i>
    <i r="1">
      <x v="9"/>
    </i>
  </rowItems>
  <colFields count="1">
    <field x="0"/>
  </colFields>
  <colItems count="3">
    <i>
      <x v="24"/>
    </i>
    <i>
      <x v="25"/>
    </i>
    <i>
      <x v="26"/>
    </i>
  </colItems>
  <dataFields count="1">
    <dataField name="Online Apps Recd" fld="32" baseField="3" baseItem="0" numFmtId="3"/>
  </dataFields>
  <chartFormats count="6">
    <chartFormat chart="0" format="2" series="1">
      <pivotArea type="data" outline="0" fieldPosition="0">
        <references count="2">
          <reference field="4294967294" count="1" selected="0">
            <x v="0"/>
          </reference>
          <reference field="0" count="1" selected="0">
            <x v="26"/>
          </reference>
        </references>
      </pivotArea>
    </chartFormat>
    <chartFormat chart="0" format="3" series="1">
      <pivotArea type="data" outline="0" fieldPosition="0">
        <references count="2">
          <reference field="4294967294" count="1" selected="0">
            <x v="0"/>
          </reference>
          <reference field="0" count="1" selected="0">
            <x v="24"/>
          </reference>
        </references>
      </pivotArea>
    </chartFormat>
    <chartFormat chart="0" format="4" series="1">
      <pivotArea type="data" outline="0" fieldPosition="0">
        <references count="2">
          <reference field="4294967294" count="1" selected="0">
            <x v="0"/>
          </reference>
          <reference field="0" count="1" selected="0">
            <x v="25"/>
          </reference>
        </references>
      </pivotArea>
    </chartFormat>
    <chartFormat chart="2" format="15" series="1">
      <pivotArea type="data" outline="0" fieldPosition="0">
        <references count="2">
          <reference field="4294967294" count="1" selected="0">
            <x v="0"/>
          </reference>
          <reference field="0" count="1" selected="0">
            <x v="24"/>
          </reference>
        </references>
      </pivotArea>
    </chartFormat>
    <chartFormat chart="2" format="16" series="1">
      <pivotArea type="data" outline="0" fieldPosition="0">
        <references count="2">
          <reference field="4294967294" count="1" selected="0">
            <x v="0"/>
          </reference>
          <reference field="0" count="1" selected="0">
            <x v="25"/>
          </reference>
        </references>
      </pivotArea>
    </chartFormat>
    <chartFormat chart="2" format="17"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D4" firstHeaderRow="1" firstDataRow="2" firstDataCol="1"/>
  <pivotFields count="36">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h="1" x="6"/>
        <item h="1" x="7"/>
        <item h="1" x="8"/>
        <item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dragToRow="0" dragToCol="0" dragToPage="0" showAll="0" defaultSubtotal="0"/>
  </pivotFields>
  <rowFields count="2">
    <field x="3"/>
    <field x="2"/>
  </rowFields>
  <rowItems count="2">
    <i>
      <x v="6"/>
    </i>
    <i r="1">
      <x v="9"/>
    </i>
  </rowItems>
  <colFields count="1">
    <field x="0"/>
  </colFields>
  <colItems count="3">
    <i>
      <x v="24"/>
    </i>
    <i>
      <x v="25"/>
    </i>
    <i>
      <x v="26"/>
    </i>
  </colItems>
  <dataFields count="1">
    <dataField name="Apps Recd" fld="31" baseField="2" baseItem="11" numFmtId="3"/>
  </dataFields>
  <chartFormats count="6">
    <chartFormat chart="0" format="4" series="1">
      <pivotArea type="data" outline="0" fieldPosition="0">
        <references count="2">
          <reference field="4294967294" count="1" selected="0">
            <x v="0"/>
          </reference>
          <reference field="0" count="1" selected="0">
            <x v="26"/>
          </reference>
        </references>
      </pivotArea>
    </chartFormat>
    <chartFormat chart="0" format="5" series="1">
      <pivotArea type="data" outline="0" fieldPosition="0">
        <references count="2">
          <reference field="4294967294" count="1" selected="0">
            <x v="0"/>
          </reference>
          <reference field="0" count="1" selected="0">
            <x v="24"/>
          </reference>
        </references>
      </pivotArea>
    </chartFormat>
    <chartFormat chart="0" format="6" series="1">
      <pivotArea type="data" outline="0" fieldPosition="0">
        <references count="2">
          <reference field="4294967294" count="1" selected="0">
            <x v="0"/>
          </reference>
          <reference field="0" count="1" selected="0">
            <x v="25"/>
          </reference>
        </references>
      </pivotArea>
    </chartFormat>
    <chartFormat chart="2" format="14" series="1">
      <pivotArea type="data" outline="0" fieldPosition="0">
        <references count="2">
          <reference field="4294967294" count="1" selected="0">
            <x v="0"/>
          </reference>
          <reference field="0" count="1" selected="0">
            <x v="24"/>
          </reference>
        </references>
      </pivotArea>
    </chartFormat>
    <chartFormat chart="2" format="15" series="1">
      <pivotArea type="data" outline="0" fieldPosition="0">
        <references count="2">
          <reference field="4294967294" count="1" selected="0">
            <x v="0"/>
          </reference>
          <reference field="0" count="1" selected="0">
            <x v="25"/>
          </reference>
        </references>
      </pivotArea>
    </chartFormat>
    <chartFormat chart="2" format="16"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1700-000001000000}" name="PivotTable2"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27:D29"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h="1" x="0"/>
        <item h="1" x="1"/>
        <item h="1" x="2"/>
        <item h="1" x="3"/>
        <item x="4"/>
        <item h="1" x="5"/>
        <item h="1" x="6"/>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dataField="1" showAll="0" defaultSubtotal="0"/>
    <pivotField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WIC_0-4_CF_Reachable" fld="11" baseField="0" baseItem="2" numFmtId="3"/>
  </dataFields>
  <chartFormats count="14">
    <chartFormat chart="2" format="4" series="1">
      <pivotArea type="data" outline="0" fieldPosition="0">
        <references count="2">
          <reference field="4294967294" count="1" selected="0">
            <x v="0"/>
          </reference>
          <reference field="0" count="1" selected="0">
            <x v="27"/>
          </reference>
        </references>
      </pivotArea>
    </chartFormat>
    <chartFormat chart="2" format="5" series="1">
      <pivotArea type="data" outline="0" fieldPosition="0">
        <references count="2">
          <reference field="4294967294" count="1" selected="0">
            <x v="0"/>
          </reference>
          <reference field="0" count="1" selected="0">
            <x v="28"/>
          </reference>
        </references>
      </pivotArea>
    </chartFormat>
    <chartFormat chart="2" format="6" series="1">
      <pivotArea type="data" outline="0" fieldPosition="0">
        <references count="2">
          <reference field="4294967294" count="1" selected="0">
            <x v="0"/>
          </reference>
          <reference field="0" count="1" selected="0">
            <x v="30"/>
          </reference>
        </references>
      </pivotArea>
    </chartFormat>
    <chartFormat chart="0" format="1" series="1">
      <pivotArea type="data" outline="0" fieldPosition="0">
        <references count="2">
          <reference field="4294967294" count="1" selected="0">
            <x v="0"/>
          </reference>
          <reference field="0" count="1" selected="0">
            <x v="27"/>
          </reference>
        </references>
      </pivotArea>
    </chartFormat>
    <chartFormat chart="0" format="2" series="1">
      <pivotArea type="data" outline="0" fieldPosition="0">
        <references count="2">
          <reference field="4294967294" count="1" selected="0">
            <x v="0"/>
          </reference>
          <reference field="0" count="1" selected="0">
            <x v="28"/>
          </reference>
        </references>
      </pivotArea>
    </chartFormat>
    <chartFormat chart="0" format="3" series="1">
      <pivotArea type="data" outline="0" fieldPosition="0">
        <references count="2">
          <reference field="4294967294" count="1" selected="0">
            <x v="0"/>
          </reference>
          <reference field="0" count="1" selected="0">
            <x v="30"/>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1700-000000000000}" name="PivotTable1"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3:D5"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h="1" x="0"/>
        <item h="1" x="1"/>
        <item h="1" x="2"/>
        <item h="1" x="3"/>
        <item x="4"/>
        <item h="1" x="5"/>
        <item h="1" x="6"/>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showAll="0" defaultSubtotal="0"/>
    <pivotField dataField="1"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Percent_CF_0-4_in_WIC" fld="12" baseField="0" baseItem="1" numFmtId="164"/>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27"/>
          </reference>
        </references>
      </pivotArea>
    </chartFormat>
    <chartFormat chart="2" format="7" series="1">
      <pivotArea type="data" outline="0" fieldPosition="0">
        <references count="2">
          <reference field="4294967294" count="1" selected="0">
            <x v="0"/>
          </reference>
          <reference field="0" count="1" selected="0">
            <x v="28"/>
          </reference>
        </references>
      </pivotArea>
    </chartFormat>
    <chartFormat chart="2" format="8" series="1">
      <pivotArea type="data" outline="0" fieldPosition="0">
        <references count="2">
          <reference field="4294967294" count="1" selected="0">
            <x v="0"/>
          </reference>
          <reference field="0" count="1" selected="0">
            <x v="30"/>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1C00-000001000000}"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55:B165" firstHeaderRow="1" firstDataRow="2" firstDataCol="1"/>
  <pivotFields count="36">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x="1"/>
        <item x="2"/>
        <item x="3"/>
        <item x="4"/>
        <item x="5"/>
        <item x="6"/>
        <item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dragToRow="0" dragToCol="0" dragToPage="0" showAll="0" defaultSubtotal="0"/>
  </pivotFields>
  <rowFields count="2">
    <field x="3"/>
    <field x="2"/>
  </rowFields>
  <rowItems count="9">
    <i>
      <x v="6"/>
    </i>
    <i r="1">
      <x/>
    </i>
    <i r="1">
      <x v="1"/>
    </i>
    <i r="1">
      <x v="2"/>
    </i>
    <i r="1">
      <x v="3"/>
    </i>
    <i r="1">
      <x v="4"/>
    </i>
    <i r="1">
      <x v="5"/>
    </i>
    <i r="1">
      <x v="6"/>
    </i>
    <i r="1">
      <x v="7"/>
    </i>
  </rowItems>
  <colFields count="1">
    <field x="0"/>
  </colFields>
  <colItems count="1">
    <i>
      <x/>
    </i>
  </colItems>
  <dataFields count="1">
    <dataField name="Sum of Child_Only_Persons" fld="34" baseField="3" baseItem="0" numFmtId="3"/>
  </dataFields>
  <chartFormats count="8">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0" count="1" selected="0">
            <x v="6"/>
          </reference>
        </references>
      </pivotArea>
    </chartFormat>
    <chartFormat chart="2" format="10" series="1">
      <pivotArea type="data" outline="0" fieldPosition="0">
        <references count="2">
          <reference field="4294967294" count="1" selected="0">
            <x v="0"/>
          </reference>
          <reference field="0" count="1" selected="0">
            <x v="7"/>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1C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B13" firstHeaderRow="1" firstDataRow="2" firstDataCol="1"/>
  <pivotFields count="36">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x="1"/>
        <item x="2"/>
        <item x="3"/>
        <item x="4"/>
        <item x="5"/>
        <item x="6"/>
        <item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dragToRow="0" dragToCol="0" dragToPage="0" showAll="0" defaultSubtotal="0"/>
  </pivotFields>
  <rowFields count="2">
    <field x="3"/>
    <field x="2"/>
  </rowFields>
  <rowItems count="9">
    <i>
      <x v="6"/>
    </i>
    <i r="1">
      <x/>
    </i>
    <i r="1">
      <x v="1"/>
    </i>
    <i r="1">
      <x v="2"/>
    </i>
    <i r="1">
      <x v="3"/>
    </i>
    <i r="1">
      <x v="4"/>
    </i>
    <i r="1">
      <x v="5"/>
    </i>
    <i r="1">
      <x v="6"/>
    </i>
    <i r="1">
      <x v="7"/>
    </i>
  </rowItems>
  <colFields count="1">
    <field x="0"/>
  </colFields>
  <colItems count="1">
    <i>
      <x/>
    </i>
  </colItems>
  <dataFields count="1">
    <dataField name="Sum of Child_Only_HHs" fld="33" baseField="3" baseItem="0" numFmtId="3"/>
  </dataFields>
  <chartFormats count="8">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7"/>
          </reference>
        </references>
      </pivotArea>
    </chartFormat>
    <chartFormat chart="2" format="15" series="1">
      <pivotArea type="data" outline="0" fieldPosition="0">
        <references count="2">
          <reference field="4294967294" count="1" selected="0">
            <x v="0"/>
          </reference>
          <reference field="0" count="1" selected="0">
            <x v="5"/>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2100-000000000000}" name="PivotTable3"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E12" firstHeaderRow="1" firstDataRow="2" firstDataCol="2"/>
  <pivotFields count="36">
    <pivotField axis="axisCol" compact="0" outline="0"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x="9"/>
        <item h="1" x="10"/>
        <item h="1" x="11"/>
      </items>
    </pivotField>
    <pivotField axis="axisRow" compact="0" outline="0" showAll="0" defaultSubtotal="0">
      <items count="7">
        <item h="1" x="0"/>
        <item h="1" x="1"/>
        <item h="1" x="2"/>
        <item h="1" x="3"/>
        <item h="1" x="4"/>
        <item h="1" x="5"/>
        <item x="6"/>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dragToRow="0" dragToCol="0" dragToPage="0" showAll="0" defaultSubtotal="0"/>
  </pivotFields>
  <rowFields count="2">
    <field x="3"/>
    <field x="2"/>
  </rowFields>
  <rowItems count="1">
    <i>
      <x v="6"/>
      <x v="9"/>
    </i>
  </rowItems>
  <colFields count="1">
    <field x="0"/>
  </colFields>
  <colItems count="3">
    <i>
      <x v="1"/>
    </i>
    <i>
      <x v="7"/>
    </i>
    <i>
      <x v="43"/>
    </i>
  </colItems>
  <dataFields count="1">
    <dataField name="Sum of CF_HHs" fld="12" baseField="0" baseItem="2027560" numFmtId="3"/>
  </dataFields>
  <formats count="1">
    <format dxfId="113">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85" series="1">
      <pivotArea type="data" outline="0" fieldPosition="0">
        <references count="2">
          <reference field="4294967294" count="1" selected="0">
            <x v="0"/>
          </reference>
          <reference field="0" count="1" selected="0">
            <x v="3"/>
          </reference>
        </references>
      </pivotArea>
    </chartFormat>
    <chartFormat chart="2" format="86" series="1">
      <pivotArea type="data" outline="0" fieldPosition="0">
        <references count="2">
          <reference field="4294967294" count="1" selected="0">
            <x v="0"/>
          </reference>
          <reference field="0" count="1" selected="0">
            <x v="5"/>
          </reference>
        </references>
      </pivotArea>
    </chartFormat>
    <chartFormat chart="2" format="87" series="1">
      <pivotArea type="data" outline="0" fieldPosition="0">
        <references count="2">
          <reference field="4294967294" count="1" selected="0">
            <x v="0"/>
          </reference>
          <reference field="0" count="1" selected="0">
            <x v="6"/>
          </reference>
        </references>
      </pivotArea>
    </chartFormat>
    <chartFormat chart="2" format="88" series="1">
      <pivotArea type="data" outline="0" fieldPosition="0">
        <references count="2">
          <reference field="4294967294" count="1" selected="0">
            <x v="0"/>
          </reference>
          <reference field="0" count="1" selected="0">
            <x v="4"/>
          </reference>
        </references>
      </pivotArea>
    </chartFormat>
    <chartFormat chart="2" format="89" series="1">
      <pivotArea type="data" outline="0" fieldPosition="0">
        <references count="2">
          <reference field="4294967294" count="1" selected="0">
            <x v="0"/>
          </reference>
          <reference field="0" count="1" selected="0">
            <x v="7"/>
          </reference>
        </references>
      </pivotArea>
    </chartFormat>
    <chartFormat chart="2" format="90" series="1">
      <pivotArea type="data" outline="0" fieldPosition="0">
        <references count="2">
          <reference field="4294967294" count="1" selected="0">
            <x v="0"/>
          </reference>
          <reference field="0" count="1" selected="0">
            <x v="8"/>
          </reference>
        </references>
      </pivotArea>
    </chartFormat>
    <chartFormat chart="2" format="91" series="1">
      <pivotArea type="data" outline="0" fieldPosition="0">
        <references count="2">
          <reference field="4294967294" count="1" selected="0">
            <x v="0"/>
          </reference>
          <reference field="0" count="1" selected="0">
            <x v="9"/>
          </reference>
        </references>
      </pivotArea>
    </chartFormat>
    <chartFormat chart="2" format="92" series="1">
      <pivotArea type="data" outline="0" fieldPosition="0">
        <references count="2">
          <reference field="4294967294" count="1" selected="0">
            <x v="0"/>
          </reference>
          <reference field="0" count="1" selected="0">
            <x v="10"/>
          </reference>
        </references>
      </pivotArea>
    </chartFormat>
    <chartFormat chart="2" format="93" series="1">
      <pivotArea type="data" outline="0" fieldPosition="0">
        <references count="2">
          <reference field="4294967294" count="1" selected="0">
            <x v="0"/>
          </reference>
          <reference field="0" count="1" selected="0">
            <x v="11"/>
          </reference>
        </references>
      </pivotArea>
    </chartFormat>
    <chartFormat chart="2" format="94" series="1">
      <pivotArea type="data" outline="0" fieldPosition="0">
        <references count="2">
          <reference field="4294967294" count="1" selected="0">
            <x v="0"/>
          </reference>
          <reference field="0" count="1" selected="0">
            <x v="12"/>
          </reference>
        </references>
      </pivotArea>
    </chartFormat>
    <chartFormat chart="2" format="95" series="1">
      <pivotArea type="data" outline="0" fieldPosition="0">
        <references count="2">
          <reference field="4294967294" count="1" selected="0">
            <x v="0"/>
          </reference>
          <reference field="0" count="1" selected="0">
            <x v="13"/>
          </reference>
        </references>
      </pivotArea>
    </chartFormat>
    <chartFormat chart="2" format="96" series="1">
      <pivotArea type="data" outline="0" fieldPosition="0">
        <references count="2">
          <reference field="4294967294" count="1" selected="0">
            <x v="0"/>
          </reference>
          <reference field="0" count="1" selected="0">
            <x v="14"/>
          </reference>
        </references>
      </pivotArea>
    </chartFormat>
    <chartFormat chart="2" format="97" series="1">
      <pivotArea type="data" outline="0" fieldPosition="0">
        <references count="2">
          <reference field="4294967294" count="1" selected="0">
            <x v="0"/>
          </reference>
          <reference field="0" count="1" selected="0">
            <x v="15"/>
          </reference>
        </references>
      </pivotArea>
    </chartFormat>
    <chartFormat chart="2" format="98" series="1">
      <pivotArea type="data" outline="0" fieldPosition="0">
        <references count="2">
          <reference field="4294967294" count="1" selected="0">
            <x v="0"/>
          </reference>
          <reference field="0" count="1" selected="0">
            <x v="16"/>
          </reference>
        </references>
      </pivotArea>
    </chartFormat>
    <chartFormat chart="2" format="99" series="1">
      <pivotArea type="data" outline="0" fieldPosition="0">
        <references count="2">
          <reference field="4294967294" count="1" selected="0">
            <x v="0"/>
          </reference>
          <reference field="0" count="1" selected="0">
            <x v="17"/>
          </reference>
        </references>
      </pivotArea>
    </chartFormat>
    <chartFormat chart="2" format="100" series="1">
      <pivotArea type="data" outline="0" fieldPosition="0">
        <references count="2">
          <reference field="4294967294" count="1" selected="0">
            <x v="0"/>
          </reference>
          <reference field="0" count="1" selected="0">
            <x v="18"/>
          </reference>
        </references>
      </pivotArea>
    </chartFormat>
    <chartFormat chart="2" format="101" series="1">
      <pivotArea type="data" outline="0" fieldPosition="0">
        <references count="2">
          <reference field="4294967294" count="1" selected="0">
            <x v="0"/>
          </reference>
          <reference field="0" count="1" selected="0">
            <x v="19"/>
          </reference>
        </references>
      </pivotArea>
    </chartFormat>
    <chartFormat chart="2" format="102" series="1">
      <pivotArea type="data" outline="0" fieldPosition="0">
        <references count="2">
          <reference field="4294967294" count="1" selected="0">
            <x v="0"/>
          </reference>
          <reference field="0" count="1" selected="0">
            <x v="20"/>
          </reference>
        </references>
      </pivotArea>
    </chartFormat>
    <chartFormat chart="2" format="103" series="1">
      <pivotArea type="data" outline="0" fieldPosition="0">
        <references count="2">
          <reference field="4294967294" count="1" selected="0">
            <x v="0"/>
          </reference>
          <reference field="0" count="1" selected="0">
            <x v="21"/>
          </reference>
        </references>
      </pivotArea>
    </chartFormat>
    <chartFormat chart="2" format="104" series="1">
      <pivotArea type="data" outline="0" fieldPosition="0">
        <references count="2">
          <reference field="4294967294" count="1" selected="0">
            <x v="0"/>
          </reference>
          <reference field="0" count="1" selected="0">
            <x v="22"/>
          </reference>
        </references>
      </pivotArea>
    </chartFormat>
    <chartFormat chart="2" format="105" series="1">
      <pivotArea type="data" outline="0" fieldPosition="0">
        <references count="2">
          <reference field="4294967294" count="1" selected="0">
            <x v="0"/>
          </reference>
          <reference field="0" count="1" selected="0">
            <x v="23"/>
          </reference>
        </references>
      </pivotArea>
    </chartFormat>
    <chartFormat chart="2" format="106" series="1">
      <pivotArea type="data" outline="0" fieldPosition="0">
        <references count="2">
          <reference field="4294967294" count="1" selected="0">
            <x v="0"/>
          </reference>
          <reference field="0" count="1" selected="0">
            <x v="24"/>
          </reference>
        </references>
      </pivotArea>
    </chartFormat>
    <chartFormat chart="2" format="107" series="1">
      <pivotArea type="data" outline="0" fieldPosition="0">
        <references count="2">
          <reference field="4294967294" count="1" selected="0">
            <x v="0"/>
          </reference>
          <reference field="0" count="1" selected="0">
            <x v="25"/>
          </reference>
        </references>
      </pivotArea>
    </chartFormat>
    <chartFormat chart="2" format="108" series="1">
      <pivotArea type="data" outline="0" fieldPosition="0">
        <references count="2">
          <reference field="4294967294" count="1" selected="0">
            <x v="0"/>
          </reference>
          <reference field="0" count="1" selected="0">
            <x v="26"/>
          </reference>
        </references>
      </pivotArea>
    </chartFormat>
    <chartFormat chart="2" format="109" series="1">
      <pivotArea type="data" outline="0" fieldPosition="0">
        <references count="2">
          <reference field="4294967294" count="1" selected="0">
            <x v="0"/>
          </reference>
          <reference field="0" count="1" selected="0">
            <x v="27"/>
          </reference>
        </references>
      </pivotArea>
    </chartFormat>
    <chartFormat chart="2" format="110" series="1">
      <pivotArea type="data" outline="0" fieldPosition="0">
        <references count="2">
          <reference field="4294967294" count="1" selected="0">
            <x v="0"/>
          </reference>
          <reference field="0" count="1" selected="0">
            <x v="28"/>
          </reference>
        </references>
      </pivotArea>
    </chartFormat>
    <chartFormat chart="2" format="111" series="1">
      <pivotArea type="data" outline="0" fieldPosition="0">
        <references count="2">
          <reference field="4294967294" count="1" selected="0">
            <x v="0"/>
          </reference>
          <reference field="0" count="1" selected="0">
            <x v="29"/>
          </reference>
        </references>
      </pivotArea>
    </chartFormat>
    <chartFormat chart="2" format="112" series="1">
      <pivotArea type="data" outline="0" fieldPosition="0">
        <references count="2">
          <reference field="4294967294" count="1" selected="0">
            <x v="0"/>
          </reference>
          <reference field="0" count="1" selected="0">
            <x v="30"/>
          </reference>
        </references>
      </pivotArea>
    </chartFormat>
    <chartFormat chart="2" format="113" series="1">
      <pivotArea type="data" outline="0" fieldPosition="0">
        <references count="2">
          <reference field="4294967294" count="1" selected="0">
            <x v="0"/>
          </reference>
          <reference field="0" count="1" selected="0">
            <x v="31"/>
          </reference>
        </references>
      </pivotArea>
    </chartFormat>
    <chartFormat chart="2" format="114" series="1">
      <pivotArea type="data" outline="0" fieldPosition="0">
        <references count="2">
          <reference field="4294967294" count="1" selected="0">
            <x v="0"/>
          </reference>
          <reference field="0" count="1" selected="0">
            <x v="32"/>
          </reference>
        </references>
      </pivotArea>
    </chartFormat>
    <chartFormat chart="2" format="115" series="1">
      <pivotArea type="data" outline="0" fieldPosition="0">
        <references count="2">
          <reference field="4294967294" count="1" selected="0">
            <x v="0"/>
          </reference>
          <reference field="0" count="1" selected="0">
            <x v="33"/>
          </reference>
        </references>
      </pivotArea>
    </chartFormat>
    <chartFormat chart="2" format="116" series="1">
      <pivotArea type="data" outline="0" fieldPosition="0">
        <references count="2">
          <reference field="4294967294" count="1" selected="0">
            <x v="0"/>
          </reference>
          <reference field="0" count="1" selected="0">
            <x v="34"/>
          </reference>
        </references>
      </pivotArea>
    </chartFormat>
    <chartFormat chart="2" format="117" series="1">
      <pivotArea type="data" outline="0" fieldPosition="0">
        <references count="2">
          <reference field="4294967294" count="1" selected="0">
            <x v="0"/>
          </reference>
          <reference field="0" count="1" selected="0">
            <x v="35"/>
          </reference>
        </references>
      </pivotArea>
    </chartFormat>
    <chartFormat chart="2" format="118" series="1">
      <pivotArea type="data" outline="0" fieldPosition="0">
        <references count="2">
          <reference field="4294967294" count="1" selected="0">
            <x v="0"/>
          </reference>
          <reference field="0" count="1" selected="0">
            <x v="36"/>
          </reference>
        </references>
      </pivotArea>
    </chartFormat>
    <chartFormat chart="2" format="119" series="1">
      <pivotArea type="data" outline="0" fieldPosition="0">
        <references count="2">
          <reference field="4294967294" count="1" selected="0">
            <x v="0"/>
          </reference>
          <reference field="0" count="1" selected="0">
            <x v="37"/>
          </reference>
        </references>
      </pivotArea>
    </chartFormat>
    <chartFormat chart="2" format="120" series="1">
      <pivotArea type="data" outline="0" fieldPosition="0">
        <references count="2">
          <reference field="4294967294" count="1" selected="0">
            <x v="0"/>
          </reference>
          <reference field="0" count="1" selected="0">
            <x v="38"/>
          </reference>
        </references>
      </pivotArea>
    </chartFormat>
    <chartFormat chart="2" format="121" series="1">
      <pivotArea type="data" outline="0" fieldPosition="0">
        <references count="2">
          <reference field="4294967294" count="1" selected="0">
            <x v="0"/>
          </reference>
          <reference field="0" count="1" selected="0">
            <x v="39"/>
          </reference>
        </references>
      </pivotArea>
    </chartFormat>
    <chartFormat chart="2" format="122" series="1">
      <pivotArea type="data" outline="0" fieldPosition="0">
        <references count="2">
          <reference field="4294967294" count="1" selected="0">
            <x v="0"/>
          </reference>
          <reference field="0" count="1" selected="0">
            <x v="40"/>
          </reference>
        </references>
      </pivotArea>
    </chartFormat>
    <chartFormat chart="2" format="123" series="1">
      <pivotArea type="data" outline="0" fieldPosition="0">
        <references count="2">
          <reference field="4294967294" count="1" selected="0">
            <x v="0"/>
          </reference>
          <reference field="0" count="1" selected="0">
            <x v="41"/>
          </reference>
        </references>
      </pivotArea>
    </chartFormat>
    <chartFormat chart="2" format="124" series="1">
      <pivotArea type="data" outline="0" fieldPosition="0">
        <references count="2">
          <reference field="4294967294" count="1" selected="0">
            <x v="0"/>
          </reference>
          <reference field="0" count="1" selected="0">
            <x v="42"/>
          </reference>
        </references>
      </pivotArea>
    </chartFormat>
    <chartFormat chart="2" format="125" series="1">
      <pivotArea type="data" outline="0" fieldPosition="0">
        <references count="2">
          <reference field="4294967294" count="1" selected="0">
            <x v="0"/>
          </reference>
          <reference field="0" count="1" selected="0">
            <x v="43"/>
          </reference>
        </references>
      </pivotArea>
    </chartFormat>
    <chartFormat chart="2" format="126" series="1">
      <pivotArea type="data" outline="0" fieldPosition="0">
        <references count="2">
          <reference field="4294967294" count="1" selected="0">
            <x v="0"/>
          </reference>
          <reference field="0" count="1" selected="0">
            <x v="44"/>
          </reference>
        </references>
      </pivotArea>
    </chartFormat>
    <chartFormat chart="2" format="127" series="1">
      <pivotArea type="data" outline="0" fieldPosition="0">
        <references count="2">
          <reference field="4294967294" count="1" selected="0">
            <x v="0"/>
          </reference>
          <reference field="0" count="1" selected="0">
            <x v="45"/>
          </reference>
        </references>
      </pivotArea>
    </chartFormat>
    <chartFormat chart="2" format="128" series="1">
      <pivotArea type="data" outline="0" fieldPosition="0">
        <references count="2">
          <reference field="4294967294" count="1" selected="0">
            <x v="0"/>
          </reference>
          <reference field="0" count="1" selected="0">
            <x v="46"/>
          </reference>
        </references>
      </pivotArea>
    </chartFormat>
    <chartFormat chart="2" format="129" series="1">
      <pivotArea type="data" outline="0" fieldPosition="0">
        <references count="2">
          <reference field="4294967294" count="1" selected="0">
            <x v="0"/>
          </reference>
          <reference field="0" count="1" selected="0">
            <x v="47"/>
          </reference>
        </references>
      </pivotArea>
    </chartFormat>
    <chartFormat chart="2" format="130" series="1">
      <pivotArea type="data" outline="0" fieldPosition="0">
        <references count="2">
          <reference field="4294967294" count="1" selected="0">
            <x v="0"/>
          </reference>
          <reference field="0" count="1" selected="0">
            <x v="48"/>
          </reference>
        </references>
      </pivotArea>
    </chartFormat>
    <chartFormat chart="2" format="131" series="1">
      <pivotArea type="data" outline="0" fieldPosition="0">
        <references count="2">
          <reference field="4294967294" count="1" selected="0">
            <x v="0"/>
          </reference>
          <reference field="0" count="1" selected="0">
            <x v="49"/>
          </reference>
        </references>
      </pivotArea>
    </chartFormat>
    <chartFormat chart="2" format="132" series="1">
      <pivotArea type="data" outline="0" fieldPosition="0">
        <references count="2">
          <reference field="4294967294" count="1" selected="0">
            <x v="0"/>
          </reference>
          <reference field="0" count="1" selected="0">
            <x v="50"/>
          </reference>
        </references>
      </pivotArea>
    </chartFormat>
    <chartFormat chart="2" format="133" series="1">
      <pivotArea type="data" outline="0" fieldPosition="0">
        <references count="2">
          <reference field="4294967294" count="1" selected="0">
            <x v="0"/>
          </reference>
          <reference field="0" count="1" selected="0">
            <x v="51"/>
          </reference>
        </references>
      </pivotArea>
    </chartFormat>
    <chartFormat chart="2" format="134" series="1">
      <pivotArea type="data" outline="0" fieldPosition="0">
        <references count="2">
          <reference field="4294967294" count="1" selected="0">
            <x v="0"/>
          </reference>
          <reference field="0" count="1" selected="0">
            <x v="52"/>
          </reference>
        </references>
      </pivotArea>
    </chartFormat>
    <chartFormat chart="2" format="135" series="1">
      <pivotArea type="data" outline="0" fieldPosition="0">
        <references count="2">
          <reference field="4294967294" count="1" selected="0">
            <x v="0"/>
          </reference>
          <reference field="0" count="1" selected="0">
            <x v="53"/>
          </reference>
        </references>
      </pivotArea>
    </chartFormat>
    <chartFormat chart="2" format="136" series="1">
      <pivotArea type="data" outline="0" fieldPosition="0">
        <references count="2">
          <reference field="4294967294" count="1" selected="0">
            <x v="0"/>
          </reference>
          <reference field="0" count="1" selected="0">
            <x v="54"/>
          </reference>
        </references>
      </pivotArea>
    </chartFormat>
    <chartFormat chart="2" format="137" series="1">
      <pivotArea type="data" outline="0" fieldPosition="0">
        <references count="2">
          <reference field="4294967294" count="1" selected="0">
            <x v="0"/>
          </reference>
          <reference field="0" count="1" selected="0">
            <x v="55"/>
          </reference>
        </references>
      </pivotArea>
    </chartFormat>
    <chartFormat chart="2" format="138" series="1">
      <pivotArea type="data" outline="0" fieldPosition="0">
        <references count="2">
          <reference field="4294967294" count="1" selected="0">
            <x v="0"/>
          </reference>
          <reference field="0" count="1" selected="0">
            <x v="56"/>
          </reference>
        </references>
      </pivotArea>
    </chartFormat>
    <chartFormat chart="2" format="139" series="1">
      <pivotArea type="data" outline="0" fieldPosition="0">
        <references count="2">
          <reference field="4294967294" count="1" selected="0">
            <x v="0"/>
          </reference>
          <reference field="0" count="1" selected="0">
            <x v="57"/>
          </reference>
        </references>
      </pivotArea>
    </chartFormat>
    <chartFormat chart="2" format="140" series="1">
      <pivotArea type="data" outline="0" fieldPosition="0">
        <references count="2">
          <reference field="4294967294" count="1" selected="0">
            <x v="0"/>
          </reference>
          <reference field="0" count="1" selected="0">
            <x v="58"/>
          </reference>
        </references>
      </pivotArea>
    </chartFormat>
    <chartFormat chart="2" format="141" series="1">
      <pivotArea type="data" outline="0" fieldPosition="0">
        <references count="2">
          <reference field="4294967294" count="1" selected="0">
            <x v="0"/>
          </reference>
          <reference field="0" count="1" selected="0">
            <x v="0"/>
          </reference>
        </references>
      </pivotArea>
    </chartFormat>
    <chartFormat chart="2" format="142" series="1">
      <pivotArea type="data" outline="0" fieldPosition="0">
        <references count="2">
          <reference field="4294967294" count="1" selected="0">
            <x v="0"/>
          </reference>
          <reference field="0" count="1" selected="0">
            <x v="1"/>
          </reference>
        </references>
      </pivotArea>
    </chartFormat>
    <chartFormat chart="2" format="143" series="1">
      <pivotArea type="data" outline="0" fieldPosition="0">
        <references count="2">
          <reference field="4294967294" count="1" selected="0">
            <x v="0"/>
          </reference>
          <reference field="0" count="1" selected="0">
            <x v="2"/>
          </reference>
        </references>
      </pivotArea>
    </chartFormat>
    <chartFormat chart="2" format="1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2200-000000000000}" name="PivotTable1"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2">
  <location ref="A38:E40"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6"/>
    </i>
  </rowItems>
  <colFields count="1">
    <field x="0"/>
  </colFields>
  <colItems count="4">
    <i>
      <x v="1"/>
    </i>
    <i>
      <x v="7"/>
    </i>
    <i>
      <x v="21"/>
    </i>
    <i>
      <x v="38"/>
    </i>
  </colItems>
  <dataFields count="1">
    <dataField name="Sum of CF_Households_CY_Avg" fld="5" baseField="2" baseItem="0" numFmtId="3"/>
  </dataFields>
  <formats count="1">
    <format dxfId="111">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2200-000001000000}" name="PivotTable2"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6">
  <location ref="A11:E13"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7">
        <item h="1" x="0"/>
        <item h="1" x="1"/>
        <item h="1" x="2"/>
        <item h="1" x="3"/>
        <item h="1" x="4"/>
        <item x="5"/>
        <item h="1" x="6"/>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5"/>
    </i>
  </rowItems>
  <colFields count="1">
    <field x="0"/>
  </colFields>
  <colItems count="4">
    <i>
      <x v="1"/>
    </i>
    <i>
      <x v="7"/>
    </i>
    <i>
      <x v="21"/>
    </i>
    <i>
      <x v="38"/>
    </i>
  </colItems>
  <dataFields count="1">
    <dataField name="Sum of CF_Households_SFY_Avg" fld="4" baseField="3" baseItem="0"/>
  </dataFields>
  <formats count="1">
    <format dxfId="112">
      <pivotArea type="all" dataOnly="0" outline="0" fieldPosition="0"/>
    </format>
  </formats>
  <chartFormats count="4">
    <chartFormat chart="0" format="2" series="1">
      <pivotArea type="data" outline="0" fieldPosition="0">
        <references count="1">
          <reference field="4294967294" count="1" selected="0">
            <x v="0"/>
          </reference>
        </references>
      </pivotArea>
    </chartFormat>
    <chartFormat chart="2" format="24" series="1">
      <pivotArea type="data" outline="0" fieldPosition="0">
        <references count="2">
          <reference field="4294967294" count="1" selected="0">
            <x v="0"/>
          </reference>
          <reference field="0" count="1" selected="0">
            <x v="5"/>
          </reference>
        </references>
      </pivotArea>
    </chartFormat>
    <chartFormat chart="2" format="25" series="1">
      <pivotArea type="data" outline="0" fieldPosition="0">
        <references count="2">
          <reference field="4294967294" count="1" selected="0">
            <x v="0"/>
          </reference>
          <reference field="0" count="1" selected="0">
            <x v="6"/>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23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9">
  <location ref="A12:D14" firstHeaderRow="1" firstDataRow="2" firstDataCol="2"/>
  <pivotFields count="36">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x="9"/>
        <item h="1" x="10"/>
        <item h="1" x="11"/>
      </items>
    </pivotField>
    <pivotField axis="axisRow" compact="0" outline="0" showAll="0" defaultSubtotal="0">
      <items count="7">
        <item h="1" x="0"/>
        <item h="1" x="1"/>
        <item h="1" x="2"/>
        <item h="1" x="3"/>
        <item h="1" x="4"/>
        <item h="1" x="5"/>
        <item x="6"/>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dataField="1"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dragToRow="0" dragToCol="0" dragToPage="0" showAll="0" defaultSubtotal="0"/>
  </pivotFields>
  <rowFields count="2">
    <field x="3"/>
    <field x="2"/>
  </rowFields>
  <rowItems count="1">
    <i>
      <x v="6"/>
      <x v="9"/>
    </i>
  </rowItems>
  <colFields count="1">
    <field x="0"/>
  </colFields>
  <colItems count="2">
    <i>
      <x v="41"/>
    </i>
    <i>
      <x v="44"/>
    </i>
  </colItems>
  <dataFields count="1">
    <dataField name="Sum of CF_Persons" fld="13" baseField="2" baseItem="0" numFmtId="169"/>
  </dataFields>
  <formats count="1">
    <format dxfId="110">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2400-000001000000}" name="PivotTable2"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C37"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2">
    <i>
      <x v="1"/>
    </i>
    <i>
      <x v="7"/>
    </i>
  </colItems>
  <dataFields count="1">
    <dataField name="Sum of CF_Persons_CY_Avg" fld="7" baseField="2" baseItem="0" numFmtId="3"/>
  </dataFields>
  <formats count="1">
    <format dxfId="104">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2400-000000000000}" name="PivotTable1"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C13"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7">
        <item h="1" x="0"/>
        <item h="1" x="1"/>
        <item h="1" x="2"/>
        <item h="1" x="3"/>
        <item h="1" x="4"/>
        <item x="5"/>
        <item h="1" x="6"/>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5"/>
    </i>
  </rowItems>
  <colFields count="1">
    <field x="0"/>
  </colFields>
  <colItems count="2">
    <i>
      <x v="1"/>
    </i>
    <i>
      <x v="7"/>
    </i>
  </colItems>
  <dataFields count="1">
    <dataField name="Sum of CF_Persons_SFY_Avg" fld="6" baseField="3" baseItem="0" numFmtId="3"/>
  </dataFields>
  <formats count="1">
    <format dxfId="105">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2400-000003000000}" name="PivotTable4"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D80"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7">
        <item h="1" x="0"/>
        <item h="1" x="1"/>
        <item h="1" x="2"/>
        <item h="1" x="3"/>
        <item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4"/>
    </i>
    <i>
      <x v="5"/>
    </i>
  </rowItems>
  <colFields count="1">
    <field x="0"/>
  </colFields>
  <colItems count="3">
    <i>
      <x v="12"/>
    </i>
    <i>
      <x v="23"/>
    </i>
    <i>
      <x v="53"/>
    </i>
  </colItems>
  <dataFields count="1">
    <dataField name="Sum of Unemployment_Pct_CY" fld="18" baseField="2" baseItem="3" numFmtId="164"/>
  </dataFields>
  <formats count="2">
    <format dxfId="107">
      <pivotArea outline="0" collapsedLevelsAreSubtotals="1" fieldPosition="0"/>
    </format>
    <format dxfId="106">
      <pivotArea outline="0" fieldPosition="0">
        <references count="1">
          <reference field="4294967294" count="1">
            <x v="0"/>
          </reference>
        </references>
      </pivotArea>
    </format>
  </formats>
  <chartFormats count="9">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0" format="128" series="1">
      <pivotArea type="data" outline="0" fieldPosition="0">
        <references count="1">
          <reference field="4294967294" count="1" selected="0">
            <x v="0"/>
          </reference>
        </references>
      </pivotArea>
    </chartFormat>
    <chartFormat chart="2" format="130" series="1">
      <pivotArea type="data" outline="0" fieldPosition="0">
        <references count="2">
          <reference field="4294967294" count="1" selected="0">
            <x v="0"/>
          </reference>
          <reference field="0" count="1" selected="0">
            <x v="12"/>
          </reference>
        </references>
      </pivotArea>
    </chartFormat>
    <chartFormat chart="2" format="131" series="1">
      <pivotArea type="data" outline="0" fieldPosition="0">
        <references count="2">
          <reference field="4294967294" count="1" selected="0">
            <x v="0"/>
          </reference>
          <reference field="0" count="1" selected="0">
            <x v="23"/>
          </reference>
        </references>
      </pivotArea>
    </chartFormat>
    <chartFormat chart="2" format="132"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2400-000002000000}" name="PivotTable3"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D59"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7">
        <item h="1" x="0"/>
        <item h="1" x="1"/>
        <item h="1" x="2"/>
        <item h="1" x="3"/>
        <item x="4"/>
        <item x="5"/>
        <item h="1" x="6"/>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4"/>
    </i>
    <i>
      <x v="5"/>
    </i>
  </rowItems>
  <colFields count="1">
    <field x="0"/>
  </colFields>
  <colItems count="3">
    <i>
      <x v="12"/>
    </i>
    <i>
      <x v="23"/>
    </i>
    <i>
      <x v="53"/>
    </i>
  </colItems>
  <dataFields count="1">
    <dataField name="CF Persons CY Avg" fld="7" baseField="2" baseItem="0"/>
  </dataFields>
  <formats count="2">
    <format dxfId="109">
      <pivotArea outline="0" collapsedLevelsAreSubtotals="1" fieldPosition="0">
        <references count="2">
          <reference field="4294967294" count="1" selected="0">
            <x v="0"/>
          </reference>
          <reference field="0" count="0" selected="0"/>
        </references>
      </pivotArea>
    </format>
    <format dxfId="108">
      <pivotArea field="0" grandCol="1" outline="0" collapsedLevelsAreSubtotals="1" axis="axisCol" fieldPosition="0">
        <references count="1">
          <reference field="4294967294" count="1" selected="0">
            <x v="0"/>
          </reference>
        </references>
      </pivotArea>
    </format>
  </formats>
  <chartFormats count="63">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9" series="1">
      <pivotArea type="data" outline="0" fieldPosition="0">
        <references count="2">
          <reference field="4294967294" count="1" selected="0">
            <x v="0"/>
          </reference>
          <reference field="0" count="1" selected="0">
            <x v="12"/>
          </reference>
        </references>
      </pivotArea>
    </chartFormat>
    <chartFormat chart="4" format="130" series="1">
      <pivotArea type="data" outline="0" fieldPosition="0">
        <references count="2">
          <reference field="4294967294" count="1" selected="0">
            <x v="0"/>
          </reference>
          <reference field="0" count="1" selected="0">
            <x v="23"/>
          </reference>
        </references>
      </pivotArea>
    </chartFormat>
    <chartFormat chart="4" format="131"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25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3" firstHeaderRow="1" firstDataRow="2" firstDataCol="2"/>
  <pivotFields count="36">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x="9"/>
        <item h="1" x="10"/>
        <item h="1" x="11"/>
      </items>
    </pivotField>
    <pivotField axis="axisRow" compact="0" outline="0" showAll="0" defaultSubtotal="0">
      <items count="7">
        <item h="1" x="0"/>
        <item h="1" x="1"/>
        <item h="1" x="2"/>
        <item h="1" x="3"/>
        <item h="1" x="4"/>
        <item h="1" x="5"/>
        <item x="6"/>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dragToRow="0" dragToCol="0" dragToPage="0" showAll="0" defaultSubtotal="0"/>
  </pivotFields>
  <rowFields count="2">
    <field x="3"/>
    <field x="2"/>
  </rowFields>
  <rowItems count="1">
    <i>
      <x v="6"/>
      <x v="9"/>
    </i>
  </rowItems>
  <colFields count="1">
    <field x="0"/>
  </colFields>
  <colItems count="3">
    <i>
      <x v="31"/>
    </i>
    <i>
      <x v="33"/>
    </i>
    <i>
      <x v="34"/>
    </i>
  </colItems>
  <dataFields count="1">
    <dataField name="Sum of Timeliness_30_day_Pct" fld="26" baseField="3" baseItem="0" numFmtId="164"/>
  </dataFields>
  <formats count="1">
    <format dxfId="103">
      <pivotArea outline="0" collapsedLevelsAreSubtotals="1" fieldPosition="0"/>
    </format>
  </formats>
  <chartFormats count="39">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 chart="0" format="145" series="1">
      <pivotArea type="data" outline="0" fieldPosition="0">
        <references count="2">
          <reference field="4294967294" count="1" selected="0">
            <x v="0"/>
          </reference>
          <reference field="0" count="1" selected="0">
            <x v="31"/>
          </reference>
        </references>
      </pivotArea>
    </chartFormat>
    <chartFormat chart="2" format="85" series="1">
      <pivotArea type="data" outline="0" fieldPosition="0">
        <references count="2">
          <reference field="4294967294" count="1" selected="0">
            <x v="0"/>
          </reference>
          <reference field="0" count="1" selected="0">
            <x v="30"/>
          </reference>
        </references>
      </pivotArea>
    </chartFormat>
    <chartFormat chart="2" format="86" series="1">
      <pivotArea type="data" outline="0" fieldPosition="0">
        <references count="2">
          <reference field="4294967294" count="1" selected="0">
            <x v="0"/>
          </reference>
          <reference field="0" count="1" selected="0">
            <x v="31"/>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2500-000001000000}" name="PivotTable2" cacheId="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9:D112" firstHeaderRow="1" firstDataRow="2" firstDataCol="1"/>
  <pivotFields count="14">
    <pivotField axis="axisCol" showAll="0" defaultSubtotal="0">
      <items count="60">
        <item x="0"/>
        <item h="1" x="1"/>
        <item h="1" x="2"/>
        <item h="1" x="3"/>
        <item x="4"/>
        <item h="1"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s>
    </pivotField>
    <pivotField showAll="0" defaultSubtotal="0"/>
    <pivotField axis="axisRow" showAll="0" defaultSubtotal="0">
      <items count="12">
        <item h="1" x="0"/>
        <item h="1" x="1"/>
        <item h="1" x="2"/>
        <item h="1" x="3"/>
        <item h="1" x="4"/>
        <item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2">
    <i>
      <x v="6"/>
    </i>
    <i r="1">
      <x v="5"/>
    </i>
  </rowItems>
  <colFields count="1">
    <field x="0"/>
  </colFields>
  <colItems count="3">
    <i>
      <x/>
    </i>
    <i>
      <x v="4"/>
    </i>
    <i>
      <x v="6"/>
    </i>
  </colItems>
  <dataFields count="1">
    <dataField name="Sum of Active_Error_Rate" fld="13" baseField="3" baseItem="0" numFmtId="164"/>
  </dataFields>
  <chartFormats count="2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2" format="15" series="1">
      <pivotArea type="data" outline="0" fieldPosition="0">
        <references count="2">
          <reference field="4294967294" count="1" selected="0">
            <x v="0"/>
          </reference>
          <reference field="0" count="1" selected="0">
            <x v="0"/>
          </reference>
        </references>
      </pivotArea>
    </chartFormat>
    <chartFormat chart="2" format="16" series="1">
      <pivotArea type="data" outline="0" fieldPosition="0">
        <references count="2">
          <reference field="4294967294" count="1" selected="0">
            <x v="0"/>
          </reference>
          <reference field="0" count="1" selected="0">
            <x v="1"/>
          </reference>
        </references>
      </pivotArea>
    </chartFormat>
    <chartFormat chart="2" format="17"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8"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8"/>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2">
          <reference field="4294967294" count="1" selected="0">
            <x v="0"/>
          </reference>
          <reference field="0" count="1" selected="0">
            <x v="4"/>
          </reference>
        </references>
      </pivotArea>
    </chartFormat>
    <chartFormat chart="0" format="10" series="1">
      <pivotArea type="data" outline="0" fieldPosition="0">
        <references count="2">
          <reference field="4294967294" count="1" selected="0">
            <x v="0"/>
          </reference>
          <reference field="0" count="1" selected="0">
            <x v="5"/>
          </reference>
        </references>
      </pivotArea>
    </chartFormat>
    <chartFormat chart="0" format="11" series="1">
      <pivotArea type="data" outline="0" fieldPosition="0">
        <references count="2">
          <reference field="4294967294" count="1" selected="0">
            <x v="0"/>
          </reference>
          <reference field="0" count="1" selected="0">
            <x v="6"/>
          </reference>
        </references>
      </pivotArea>
    </chartFormat>
    <chartFormat chart="2" format="20" series="1">
      <pivotArea type="data" outline="0" fieldPosition="0">
        <references count="2">
          <reference field="4294967294" count="1" selected="0">
            <x v="0"/>
          </reference>
          <reference field="0" count="1" selected="0">
            <x v="3"/>
          </reference>
        </references>
      </pivotArea>
    </chartFormat>
    <chartFormat chart="2" format="21" series="1">
      <pivotArea type="data" outline="0" fieldPosition="0">
        <references count="2">
          <reference field="4294967294" count="1" selected="0">
            <x v="0"/>
          </reference>
          <reference field="0" count="1" selected="0">
            <x v="4"/>
          </reference>
        </references>
      </pivotArea>
    </chartFormat>
    <chartFormat chart="2" format="22" series="1">
      <pivotArea type="data" outline="0" fieldPosition="0">
        <references count="2">
          <reference field="4294967294" count="1" selected="0">
            <x v="0"/>
          </reference>
          <reference field="0" count="1" selected="0">
            <x v="5"/>
          </reference>
        </references>
      </pivotArea>
    </chartFormat>
    <chartFormat chart="2" format="23" series="1">
      <pivotArea type="data" outline="0" fieldPosition="0">
        <references count="2">
          <reference field="4294967294" count="1" selected="0">
            <x v="0"/>
          </reference>
          <reference field="0" count="1" selected="0">
            <x v="6"/>
          </reference>
        </references>
      </pivotArea>
    </chartFormat>
    <chartFormat chart="0" format="12" series="1">
      <pivotArea type="data" outline="0" fieldPosition="0">
        <references count="2">
          <reference field="4294967294" count="1" selected="0">
            <x v="0"/>
          </reference>
          <reference field="0" count="1" selected="0">
            <x v="23"/>
          </reference>
        </references>
      </pivotArea>
    </chartFormat>
    <chartFormat chart="0" format="13" series="1">
      <pivotArea type="data" outline="0" fieldPosition="0">
        <references count="2">
          <reference field="4294967294" count="1" selected="0">
            <x v="0"/>
          </reference>
          <reference field="0" count="1" selected="0">
            <x v="24"/>
          </reference>
        </references>
      </pivotArea>
    </chartFormat>
    <chartFormat chart="0" format="14" series="1">
      <pivotArea type="data" outline="0" fieldPosition="0">
        <references count="2">
          <reference field="4294967294" count="1" selected="0">
            <x v="0"/>
          </reference>
          <reference field="0" count="1" selected="0">
            <x v="25"/>
          </reference>
        </references>
      </pivotArea>
    </chartFormat>
    <chartFormat chart="0" format="15" series="1">
      <pivotArea type="data" outline="0" fieldPosition="0">
        <references count="2">
          <reference field="4294967294" count="1" selected="0">
            <x v="0"/>
          </reference>
          <reference field="0" count="1" selected="0">
            <x v="26"/>
          </reference>
        </references>
      </pivotArea>
    </chartFormat>
    <chartFormat chart="0" format="16" series="1">
      <pivotArea type="data" outline="0" fieldPosition="0">
        <references count="2">
          <reference field="4294967294" count="1" selected="0">
            <x v="0"/>
          </reference>
          <reference field="0" count="1" selected="0">
            <x v="34"/>
          </reference>
        </references>
      </pivotArea>
    </chartFormat>
    <chartFormat chart="0" format="17" series="1">
      <pivotArea type="data" outline="0" fieldPosition="0">
        <references count="2">
          <reference field="4294967294" count="1" selected="0">
            <x v="0"/>
          </reference>
          <reference field="0" count="1" selected="0">
            <x v="35"/>
          </reference>
        </references>
      </pivotArea>
    </chartFormat>
    <chartFormat chart="2" format="24" series="1">
      <pivotArea type="data" outline="0" fieldPosition="0">
        <references count="2">
          <reference field="4294967294" count="1" selected="0">
            <x v="0"/>
          </reference>
          <reference field="0" count="1" selected="0">
            <x v="31"/>
          </reference>
        </references>
      </pivotArea>
    </chartFormat>
    <chartFormat chart="2" format="25" series="1">
      <pivotArea type="data" outline="0" fieldPosition="0">
        <references count="2">
          <reference field="4294967294" count="1" selected="0">
            <x v="0"/>
          </reference>
          <reference field="0" count="1" selected="0">
            <x v="34"/>
          </reference>
        </references>
      </pivotArea>
    </chartFormat>
    <chartFormat chart="2" format="26" series="1">
      <pivotArea type="data" outline="0" fieldPosition="0">
        <references count="2">
          <reference field="4294967294" count="1" selected="0">
            <x v="0"/>
          </reference>
          <reference field="0" count="1" selected="0">
            <x v="35"/>
          </reference>
        </references>
      </pivotArea>
    </chartFormat>
    <chartFormat chart="0" format="18" series="1">
      <pivotArea type="data" outline="0" fieldPosition="0">
        <references count="2">
          <reference field="4294967294" count="1" selected="0">
            <x v="0"/>
          </reference>
          <reference field="0"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2600-000001000000}"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E49" firstHeaderRow="1" firstDataRow="2" firstDataCol="2"/>
  <pivotFields count="36">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x="39"/>
        <item h="1" x="40"/>
        <item h="1" x="41"/>
        <item h="1" x="42"/>
        <item h="1" x="43"/>
        <item h="1" x="44"/>
        <item h="1" x="45"/>
        <item h="1" x="46"/>
        <item h="1" x="47"/>
        <item h="1" x="48"/>
        <item h="1" x="49"/>
        <item h="1" x="50"/>
        <item h="1" x="51"/>
        <item h="1" x="52"/>
        <item h="1" x="53"/>
        <item h="1" x="54"/>
        <item h="1" x="55"/>
        <item h="1" x="56"/>
        <item x="57"/>
        <item h="1" x="58"/>
      </items>
    </pivotField>
    <pivotField compact="0" showAll="0" defaultSubtotal="0"/>
    <pivotField axis="axisRow" compact="0" showAll="0" defaultSubtotal="0">
      <items count="12">
        <item h="1" x="0"/>
        <item h="1" x="1"/>
        <item h="1" x="2"/>
        <item h="1" x="3"/>
        <item h="1" x="4"/>
        <item h="1" x="5"/>
        <item x="6"/>
        <item h="1" x="7"/>
        <item h="1" x="8"/>
        <item h="1" x="9"/>
        <item h="1" x="10"/>
        <item h="1" x="11"/>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dragToRow="0" dragToCol="0" dragToPage="0" showAll="0" defaultSubtotal="0"/>
  </pivotFields>
  <rowFields count="2">
    <field x="3"/>
    <field x="2"/>
  </rowFields>
  <rowItems count="2">
    <i>
      <x v="6"/>
    </i>
    <i r="1">
      <x v="6"/>
    </i>
  </rowItems>
  <colFields count="1">
    <field x="0"/>
  </colFields>
  <colItems count="3">
    <i>
      <x v="34"/>
    </i>
    <i>
      <x v="39"/>
    </i>
    <i>
      <x v="57"/>
    </i>
  </colItems>
  <dataFields count="1">
    <dataField name="Sum of Timeliness_Exped_Pct_Monthly" fld="27" baseField="3" baseItem="0"/>
  </dataFields>
  <formats count="11">
    <format dxfId="87">
      <pivotArea collapsedLevelsAreSubtotals="1" fieldPosition="0">
        <references count="2">
          <reference field="2" count="0"/>
          <reference field="3" count="1" selected="0">
            <x v="0"/>
          </reference>
        </references>
      </pivotArea>
    </format>
    <format dxfId="86">
      <pivotArea collapsedLevelsAreSubtotals="1" fieldPosition="0">
        <references count="1">
          <reference field="3" count="1">
            <x v="1"/>
          </reference>
        </references>
      </pivotArea>
    </format>
    <format dxfId="85">
      <pivotArea collapsedLevelsAreSubtotals="1" fieldPosition="0">
        <references count="2">
          <reference field="2" count="0"/>
          <reference field="3" count="1" selected="0">
            <x v="1"/>
          </reference>
        </references>
      </pivotArea>
    </format>
    <format dxfId="84">
      <pivotArea collapsedLevelsAreSubtotals="1" fieldPosition="0">
        <references count="1">
          <reference field="3" count="1">
            <x v="2"/>
          </reference>
        </references>
      </pivotArea>
    </format>
    <format dxfId="83">
      <pivotArea collapsedLevelsAreSubtotals="1" fieldPosition="0">
        <references count="2">
          <reference field="2" count="0"/>
          <reference field="3" count="1" selected="0">
            <x v="2"/>
          </reference>
        </references>
      </pivotArea>
    </format>
    <format dxfId="82">
      <pivotArea collapsedLevelsAreSubtotals="1" fieldPosition="0">
        <references count="1">
          <reference field="3" count="1">
            <x v="3"/>
          </reference>
        </references>
      </pivotArea>
    </format>
    <format dxfId="81">
      <pivotArea collapsedLevelsAreSubtotals="1" fieldPosition="0">
        <references count="2">
          <reference field="2" count="0"/>
          <reference field="3" count="1" selected="0">
            <x v="3"/>
          </reference>
        </references>
      </pivotArea>
    </format>
    <format dxfId="80">
      <pivotArea collapsedLevelsAreSubtotals="1" fieldPosition="0">
        <references count="1">
          <reference field="3" count="1">
            <x v="4"/>
          </reference>
        </references>
      </pivotArea>
    </format>
    <format dxfId="79">
      <pivotArea collapsedLevelsAreSubtotals="1" fieldPosition="0">
        <references count="2">
          <reference field="2" count="1">
            <x v="4"/>
          </reference>
          <reference field="3" count="1" selected="0">
            <x v="4"/>
          </reference>
        </references>
      </pivotArea>
    </format>
    <format dxfId="78">
      <pivotArea collapsedLevelsAreSubtotals="1" fieldPosition="0">
        <references count="2">
          <reference field="2" count="0"/>
          <reference field="3" count="0" selected="0"/>
        </references>
      </pivotArea>
    </format>
    <format dxfId="77">
      <pivotArea collapsedLevelsAreSubtotals="1" fieldPosition="0">
        <references count="2">
          <reference field="2" count="0"/>
          <reference field="3" count="0" selected="0"/>
        </references>
      </pivotArea>
    </format>
  </formats>
  <chartFormats count="63">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9"/>
          </reference>
        </references>
      </pivotArea>
    </chartFormat>
    <chartFormat chart="2" format="89" series="1">
      <pivotArea type="data" outline="0" fieldPosition="0">
        <references count="2">
          <reference field="4294967294" count="1" selected="0">
            <x v="0"/>
          </reference>
          <reference field="0" count="1" selected="0">
            <x v="5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2600-000000000000}"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5"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x="0"/>
        <item x="1"/>
        <item h="1" x="2"/>
        <item h="1" x="3"/>
      </items>
    </pivotField>
    <pivotField axis="axisRow" compact="0" showAll="0" defaultSubtotal="0">
      <items count="7">
        <item h="1" x="0"/>
        <item h="1" x="1"/>
        <item h="1" x="2"/>
        <item h="1" x="3"/>
        <item x="4"/>
        <item h="1" x="5"/>
        <item h="1" x="6"/>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3">
    <i>
      <x v="4"/>
    </i>
    <i r="1">
      <x/>
    </i>
    <i r="1">
      <x v="1"/>
    </i>
  </rowItems>
  <colFields count="1">
    <field x="0"/>
  </colFields>
  <colItems count="3">
    <i>
      <x v="33"/>
    </i>
    <i>
      <x v="34"/>
    </i>
    <i>
      <x v="35"/>
    </i>
  </colItems>
  <dataFields count="1">
    <dataField name="Sum of Timeliness_Exped_Pct_Qrtly" fld="6" baseField="3" baseItem="0" numFmtId="9"/>
  </dataFields>
  <formats count="15">
    <format dxfId="102">
      <pivotArea collapsedLevelsAreSubtotals="1" fieldPosition="0">
        <references count="1">
          <reference field="3" count="1">
            <x v="3"/>
          </reference>
        </references>
      </pivotArea>
    </format>
    <format dxfId="101">
      <pivotArea collapsedLevelsAreSubtotals="1" fieldPosition="0">
        <references count="1">
          <reference field="3" count="1">
            <x v="4"/>
          </reference>
        </references>
      </pivotArea>
    </format>
    <format dxfId="100">
      <pivotArea collapsedLevelsAreSubtotals="1" fieldPosition="0">
        <references count="2">
          <reference field="2" count="0"/>
          <reference field="3" count="1" selected="0">
            <x v="0"/>
          </reference>
        </references>
      </pivotArea>
    </format>
    <format dxfId="99">
      <pivotArea collapsedLevelsAreSubtotals="1" fieldPosition="0">
        <references count="1">
          <reference field="3" count="1">
            <x v="1"/>
          </reference>
        </references>
      </pivotArea>
    </format>
    <format dxfId="98">
      <pivotArea collapsedLevelsAreSubtotals="1" fieldPosition="0">
        <references count="2">
          <reference field="2" count="0"/>
          <reference field="3" count="1" selected="0">
            <x v="1"/>
          </reference>
        </references>
      </pivotArea>
    </format>
    <format dxfId="97">
      <pivotArea collapsedLevelsAreSubtotals="1" fieldPosition="0">
        <references count="1">
          <reference field="3" count="1">
            <x v="2"/>
          </reference>
        </references>
      </pivotArea>
    </format>
    <format dxfId="96">
      <pivotArea collapsedLevelsAreSubtotals="1" fieldPosition="0">
        <references count="2">
          <reference field="2" count="0"/>
          <reference field="3" count="1" selected="0">
            <x v="2"/>
          </reference>
        </references>
      </pivotArea>
    </format>
    <format dxfId="95">
      <pivotArea dataOnly="0" labelOnly="1" outline="0" fieldPosition="0">
        <references count="1">
          <reference field="0" count="0"/>
        </references>
      </pivotArea>
    </format>
    <format dxfId="94">
      <pivotArea dataOnly="0" labelOnly="1" outline="0" fieldPosition="0">
        <references count="1">
          <reference field="0" count="0"/>
        </references>
      </pivotArea>
    </format>
    <format dxfId="93">
      <pivotArea outline="0" collapsedLevelsAreSubtotals="1" fieldPosition="0"/>
    </format>
    <format dxfId="92">
      <pivotArea outline="0" collapsedLevelsAreSubtotals="1" fieldPosition="0"/>
    </format>
    <format dxfId="91">
      <pivotArea outline="0" collapsedLevelsAreSubtotals="1" fieldPosition="0"/>
    </format>
    <format dxfId="90">
      <pivotArea dataOnly="0" labelOnly="1" outline="0" fieldPosition="0">
        <references count="1">
          <reference field="0" count="0"/>
        </references>
      </pivotArea>
    </format>
    <format dxfId="89">
      <pivotArea outline="0" collapsedLevelsAreSubtotals="1" fieldPosition="0"/>
    </format>
    <format dxfId="88">
      <pivotArea dataOnly="0" labelOnly="1" outline="0" fieldPosition="0">
        <references count="1">
          <reference field="0" count="0"/>
        </references>
      </pivotArea>
    </format>
  </formats>
  <chartFormats count="4">
    <chartFormat chart="0" format="3" series="1">
      <pivotArea type="data" outline="0" fieldPosition="0">
        <references count="1">
          <reference field="4294967294" count="1" selected="0">
            <x v="0"/>
          </reference>
        </references>
      </pivotArea>
    </chartFormat>
    <chartFormat chart="2" format="79" series="1">
      <pivotArea type="data" outline="0" fieldPosition="0">
        <references count="2">
          <reference field="4294967294" count="1" selected="0">
            <x v="0"/>
          </reference>
          <reference field="0" count="1" selected="0">
            <x v="33"/>
          </reference>
        </references>
      </pivotArea>
    </chartFormat>
    <chartFormat chart="2" format="80" series="1">
      <pivotArea type="data" outline="0" fieldPosition="0">
        <references count="2">
          <reference field="4294967294" count="1" selected="0">
            <x v="0"/>
          </reference>
          <reference field="0" count="1" selected="0">
            <x v="34"/>
          </reference>
        </references>
      </pivotArea>
    </chartFormat>
    <chartFormat chart="2" format="81"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2700-000001000000}" name="PivotTable2" cacheId="4" applyNumberFormats="0" applyBorderFormats="0" applyFontFormats="0" applyPatternFormats="0" applyAlignmentFormats="0" applyWidthHeightFormats="1" dataCaption="Values" showError="1" updatedVersion="6" minRefreshableVersion="3" useAutoFormatting="1" rowGrandTotals="0" colGrandTotals="0" itemPrintTitles="1" createdVersion="4" indent="0" outline="1" outlineData="1" multipleFieldFilters="0" chartFormat="6">
  <location ref="A44:D46"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x="4"/>
        <item h="1"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1">
    <i>
      <x v="4"/>
    </i>
  </rowItems>
  <colFields count="1">
    <field x="0"/>
  </colFields>
  <colItems count="3">
    <i>
      <x v="33"/>
    </i>
    <i>
      <x v="34"/>
    </i>
    <i>
      <x v="35"/>
    </i>
  </colItems>
  <dataFields count="1">
    <dataField name="Sum of CF_Eligibles_CY" fld="19" baseField="2" baseItem="2" numFmtId="3"/>
  </dataFields>
  <formats count="2">
    <format dxfId="74">
      <pivotArea outline="0" collapsedLevelsAreSubtotals="1" fieldPosition="0"/>
    </format>
    <format dxfId="73">
      <pivotArea outline="0" fieldPosition="0">
        <references count="1">
          <reference field="4294967294" count="1">
            <x v="0"/>
          </reference>
        </references>
      </pivotArea>
    </format>
  </formats>
  <chartFormats count="123">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0" format="66" series="1">
      <pivotArea type="data" outline="0" fieldPosition="0"/>
    </chartFormat>
    <chartFormat chart="0" format="67" series="1">
      <pivotArea type="data" outline="0" fieldPosition="0">
        <references count="1">
          <reference field="4294967294" count="1" selected="0">
            <x v="0"/>
          </reference>
        </references>
      </pivotArea>
    </chartFormat>
    <chartFormat chart="4" format="93" series="1">
      <pivotArea type="data" outline="0" fieldPosition="0">
        <references count="2">
          <reference field="4294967294" count="1" selected="0">
            <x v="0"/>
          </reference>
          <reference field="0" count="1" selected="0">
            <x v="33"/>
          </reference>
        </references>
      </pivotArea>
    </chartFormat>
    <chartFormat chart="4" format="94" series="1">
      <pivotArea type="data" outline="0" fieldPosition="0">
        <references count="2">
          <reference field="4294967294" count="1" selected="0">
            <x v="0"/>
          </reference>
          <reference field="0" count="1" selected="0">
            <x v="34"/>
          </reference>
        </references>
      </pivotArea>
    </chartFormat>
    <chartFormat chart="4" format="95"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2700-000004000000}" name="PivotTable5"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300:B302"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1">
    <i>
      <x/>
    </i>
  </colItems>
  <dataFields count="1">
    <dataField name="Sum of ESL_CF_July_CY" fld="10" baseField="2" baseItem="3" numFmtId="3"/>
  </dataFields>
  <chartFormats count="6">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8" series="1">
      <pivotArea type="data" outline="0" fieldPosition="0">
        <references count="2">
          <reference field="4294967294" count="1" selected="0">
            <x v="0"/>
          </reference>
          <reference field="0" count="1" selected="0">
            <x v="21"/>
          </reference>
        </references>
      </pivotArea>
    </chartFormat>
    <chartFormat chart="3" format="29" series="1">
      <pivotArea type="data" outline="0" fieldPosition="0">
        <references count="2">
          <reference field="4294967294" count="1" selected="0">
            <x v="0"/>
          </reference>
          <reference field="0" count="1" selected="0">
            <x v="27"/>
          </reference>
        </references>
      </pivotArea>
    </chartFormat>
    <chartFormat chart="3" format="30" series="1">
      <pivotArea type="data" outline="0" fieldPosition="0">
        <references count="2">
          <reference field="4294967294" count="1" selected="0">
            <x v="0"/>
          </reference>
          <reference field="0" count="1" selected="0">
            <x v="28"/>
          </reference>
        </references>
      </pivotArea>
    </chartFormat>
    <chartFormat chart="3" format="3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2700-000002000000}" name="PivotTable3"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B7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1">
    <i>
      <x/>
    </i>
  </colItems>
  <dataFields count="1">
    <dataField name="Sum of Children_CF_July" fld="9" baseField="1" baseItem="13222276"/>
  </dataFields>
  <formats count="1">
    <format dxfId="75">
      <pivotArea outline="0" collapsedLevelsAreSubtotals="1" fieldPosition="0"/>
    </format>
  </formats>
  <chartFormats count="14">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0" format="15" series="1">
      <pivotArea type="data" outline="0" fieldPosition="0">
        <references count="2">
          <reference field="4294967294" count="1" selected="0">
            <x v="0"/>
          </reference>
          <reference field="0" count="1" selected="0">
            <x v="6"/>
          </reference>
        </references>
      </pivotArea>
    </chartFormat>
    <chartFormat chart="0" format="16"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0"/>
          </reference>
          <reference field="0" count="1" selected="0">
            <x v="21"/>
          </reference>
        </references>
      </pivotArea>
    </chartFormat>
    <chartFormat chart="2" format="41" series="1">
      <pivotArea type="data" outline="0" fieldPosition="0">
        <references count="2">
          <reference field="4294967294" count="1" selected="0">
            <x v="0"/>
          </reference>
          <reference field="0" count="1" selected="0">
            <x v="27"/>
          </reference>
        </references>
      </pivotArea>
    </chartFormat>
    <chartFormat chart="2" format="42" series="1">
      <pivotArea type="data" outline="0" fieldPosition="0">
        <references count="2">
          <reference field="4294967294" count="1" selected="0">
            <x v="0"/>
          </reference>
          <reference field="0" count="1" selected="0">
            <x v="28"/>
          </reference>
        </references>
      </pivotArea>
    </chartFormat>
    <chartFormat chart="2" format="4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2700-000000000000}" name="PivotTable1"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D13"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x="4"/>
        <item h="1" x="5"/>
        <item h="1" x="6"/>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33"/>
    </i>
    <i>
      <x v="34"/>
    </i>
    <i>
      <x v="35"/>
    </i>
  </colItems>
  <dataFields count="1">
    <dataField name="Sum of CF_Persons_CY_Avg" fld="7" baseField="3" baseItem="0" numFmtId="3"/>
  </dataFields>
  <formats count="1">
    <format dxfId="76">
      <pivotArea outline="0" collapsedLevelsAreSubtotals="1" fieldPosition="0"/>
    </format>
  </formats>
  <chartFormats count="6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4" series="1">
      <pivotArea type="data" outline="0" fieldPosition="0">
        <references count="2">
          <reference field="4294967294" count="1" selected="0">
            <x v="0"/>
          </reference>
          <reference field="0" count="1" selected="0">
            <x v="33"/>
          </reference>
        </references>
      </pivotArea>
    </chartFormat>
    <chartFormat chart="4" format="85" series="1">
      <pivotArea type="data" outline="0" fieldPosition="0">
        <references count="2">
          <reference field="4294967294" count="1" selected="0">
            <x v="0"/>
          </reference>
          <reference field="0" count="1" selected="0">
            <x v="34"/>
          </reference>
        </references>
      </pivotArea>
    </chartFormat>
    <chartFormat chart="4" format="86"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2700-000005000000}" name="PivotTable6"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34:B336"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1">
    <i>
      <x/>
    </i>
  </colItems>
  <dataFields count="1">
    <dataField name="Sum of Elderly_CF_July" fld="8" baseField="3" baseItem="0" numFmtId="3"/>
  </dataFields>
  <chartFormats count="19">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0" format="10" series="1">
      <pivotArea type="data" outline="0" fieldPosition="0">
        <references count="2">
          <reference field="4294967294" count="1" selected="0">
            <x v="0"/>
          </reference>
          <reference field="0" count="1" selected="0">
            <x v="6"/>
          </reference>
        </references>
      </pivotArea>
    </chartFormat>
    <chartFormat chart="0" format="11"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2700-000003000000}" name="PivotTable4"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D107" firstHeaderRow="1" firstDataRow="2" firstDataCol="1"/>
  <pivotFields count="36">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7">
        <item h="1" x="0"/>
        <item h="1" x="1"/>
        <item h="1" x="2"/>
        <item h="1" x="3"/>
        <item h="1" x="4"/>
        <item x="5"/>
        <item h="1" x="6"/>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dragToRow="0" dragToCol="0" dragToPage="0" showAll="0" defaultSubtotal="0"/>
  </pivotFields>
  <rowFields count="2">
    <field x="3"/>
    <field x="2"/>
  </rowFields>
  <rowItems count="7">
    <i>
      <x v="5"/>
    </i>
    <i r="1">
      <x v="6"/>
    </i>
    <i r="1">
      <x v="7"/>
    </i>
    <i r="1">
      <x v="8"/>
    </i>
    <i r="1">
      <x v="9"/>
    </i>
    <i r="1">
      <x v="10"/>
    </i>
    <i r="1">
      <x v="11"/>
    </i>
  </rowItems>
  <colFields count="1">
    <field x="0"/>
  </colFields>
  <colItems count="3">
    <i>
      <x v="1"/>
    </i>
    <i>
      <x v="7"/>
    </i>
    <i>
      <x v="41"/>
    </i>
  </colItems>
  <dataFields count="1">
    <dataField name="Sum of Child_Only_HHs" fld="33" baseField="2" baseItem="7"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2700-000006000000}" name="PivotTable7"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00:D208" firstHeaderRow="1" firstDataRow="2" firstDataCol="1"/>
  <pivotFields count="36">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7">
        <item h="1" x="0"/>
        <item h="1" x="1"/>
        <item h="1" x="2"/>
        <item h="1" x="3"/>
        <item h="1" x="4"/>
        <item x="5"/>
        <item h="1" x="6"/>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dragToRow="0" dragToCol="0" dragToPage="0" showAll="0" defaultSubtotal="0"/>
  </pivotFields>
  <rowFields count="2">
    <field x="3"/>
    <field x="2"/>
  </rowFields>
  <rowItems count="7">
    <i>
      <x v="5"/>
    </i>
    <i r="1">
      <x v="6"/>
    </i>
    <i r="1">
      <x v="7"/>
    </i>
    <i r="1">
      <x v="8"/>
    </i>
    <i r="1">
      <x v="9"/>
    </i>
    <i r="1">
      <x v="10"/>
    </i>
    <i r="1">
      <x v="11"/>
    </i>
  </rowItems>
  <colFields count="1">
    <field x="0"/>
  </colFields>
  <colItems count="3">
    <i>
      <x v="1"/>
    </i>
    <i>
      <x v="7"/>
    </i>
    <i>
      <x v="41"/>
    </i>
  </colItems>
  <dataFields count="1">
    <dataField name="Sum of Child_Only_Persons" fld="34" baseField="2" baseItem="8"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2800-000000000000}"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E15" firstHeaderRow="1" firstDataRow="2" firstDataCol="2"/>
  <pivotFields count="11">
    <pivotField axis="axisCol" compact="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3">
    <i>
      <x v="6"/>
    </i>
    <i r="1">
      <x/>
    </i>
    <i r="1">
      <x v="1"/>
    </i>
  </rowItems>
  <colFields count="1">
    <field x="0"/>
  </colFields>
  <colItems count="3">
    <i>
      <x v="1"/>
    </i>
    <i>
      <x v="2"/>
    </i>
    <i>
      <x v="3"/>
    </i>
  </colItems>
  <dataFields count="1">
    <dataField name="Sum of _30_Day_Churn_Pct_of_Reapps" fld="7" baseField="2" baseItem="0" numFmtId="164"/>
  </dataFields>
  <formats count="10">
    <format dxfId="42">
      <pivotArea collapsedLevelsAreSubtotals="1" fieldPosition="0">
        <references count="2">
          <reference field="2" count="0"/>
          <reference field="3" count="1" selected="0">
            <x v="0"/>
          </reference>
        </references>
      </pivotArea>
    </format>
    <format dxfId="41">
      <pivotArea collapsedLevelsAreSubtotals="1" fieldPosition="0">
        <references count="1">
          <reference field="3" count="1">
            <x v="1"/>
          </reference>
        </references>
      </pivotArea>
    </format>
    <format dxfId="40">
      <pivotArea collapsedLevelsAreSubtotals="1" fieldPosition="0">
        <references count="2">
          <reference field="2" count="0"/>
          <reference field="3" count="1" selected="0">
            <x v="1"/>
          </reference>
        </references>
      </pivotArea>
    </format>
    <format dxfId="39">
      <pivotArea collapsedLevelsAreSubtotals="1" fieldPosition="0">
        <references count="1">
          <reference field="3" count="1">
            <x v="2"/>
          </reference>
        </references>
      </pivotArea>
    </format>
    <format dxfId="38">
      <pivotArea collapsedLevelsAreSubtotals="1" fieldPosition="0">
        <references count="2">
          <reference field="2" count="0"/>
          <reference field="3" count="1" selected="0">
            <x v="2"/>
          </reference>
        </references>
      </pivotArea>
    </format>
    <format dxfId="37">
      <pivotArea collapsedLevelsAreSubtotals="1" fieldPosition="0">
        <references count="1">
          <reference field="3" count="1">
            <x v="3"/>
          </reference>
        </references>
      </pivotArea>
    </format>
    <format dxfId="36">
      <pivotArea collapsedLevelsAreSubtotals="1" fieldPosition="0">
        <references count="2">
          <reference field="2" count="0"/>
          <reference field="3" count="1" selected="0">
            <x v="3"/>
          </reference>
        </references>
      </pivotArea>
    </format>
    <format dxfId="35">
      <pivotArea collapsedLevelsAreSubtotals="1" fieldPosition="0">
        <references count="1">
          <reference field="3" count="1">
            <x v="4"/>
          </reference>
        </references>
      </pivotArea>
    </format>
    <format dxfId="34">
      <pivotArea collapsedLevelsAreSubtotals="1" fieldPosition="0">
        <references count="2">
          <reference field="2" count="0"/>
          <reference field="3" count="1" selected="0">
            <x v="4"/>
          </reference>
        </references>
      </pivotArea>
    </format>
    <format dxfId="33">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3" format="18" series="1">
      <pivotArea type="data" outline="0" fieldPosition="0">
        <references count="2">
          <reference field="4294967294" count="1" selected="0">
            <x v="0"/>
          </reference>
          <reference field="0" count="1" selected="0">
            <x v="1"/>
          </reference>
        </references>
      </pivotArea>
    </chartFormat>
    <chartFormat chart="3" format="19" series="1">
      <pivotArea type="data" outline="0" fieldPosition="0">
        <references count="2">
          <reference field="4294967294" count="1" selected="0">
            <x v="0"/>
          </reference>
          <reference field="0" count="1" selected="0">
            <x v="2"/>
          </reference>
        </references>
      </pivotArea>
    </chartFormat>
    <chartFormat chart="3" format="20"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2800-000003000000}" name="PivotTable4"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C150" firstHeaderRow="1" firstDataRow="2" firstDataCol="2"/>
  <pivotFields count="11">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s>
  <rowFields count="2">
    <field x="3"/>
    <field x="2"/>
  </rowFields>
  <rowItems count="3">
    <i>
      <x v="6"/>
    </i>
    <i r="1">
      <x/>
    </i>
    <i r="1">
      <x v="1"/>
    </i>
  </rowItems>
  <colFields count="1">
    <field x="0"/>
  </colFields>
  <colItems count="1">
    <i>
      <x v="10"/>
    </i>
  </colItems>
  <dataFields count="1">
    <dataField name="Sum of _90_Day_Pct_of_Sched_Recerts" fld="10" baseField="3" baseItem="4" numFmtId="164"/>
  </dataFields>
  <formats count="10">
    <format dxfId="52">
      <pivotArea collapsedLevelsAreSubtotals="1" fieldPosition="0">
        <references count="2">
          <reference field="2" count="0"/>
          <reference field="3" count="1" selected="0">
            <x v="0"/>
          </reference>
        </references>
      </pivotArea>
    </format>
    <format dxfId="51">
      <pivotArea collapsedLevelsAreSubtotals="1" fieldPosition="0">
        <references count="1">
          <reference field="3" count="1">
            <x v="1"/>
          </reference>
        </references>
      </pivotArea>
    </format>
    <format dxfId="50">
      <pivotArea collapsedLevelsAreSubtotals="1" fieldPosition="0">
        <references count="2">
          <reference field="2" count="0"/>
          <reference field="3" count="1" selected="0">
            <x v="1"/>
          </reference>
        </references>
      </pivotArea>
    </format>
    <format dxfId="49">
      <pivotArea collapsedLevelsAreSubtotals="1" fieldPosition="0">
        <references count="1">
          <reference field="3" count="1">
            <x v="2"/>
          </reference>
        </references>
      </pivotArea>
    </format>
    <format dxfId="48">
      <pivotArea collapsedLevelsAreSubtotals="1" fieldPosition="0">
        <references count="2">
          <reference field="2" count="0"/>
          <reference field="3" count="1" selected="0">
            <x v="2"/>
          </reference>
        </references>
      </pivotArea>
    </format>
    <format dxfId="47">
      <pivotArea collapsedLevelsAreSubtotals="1" fieldPosition="0">
        <references count="1">
          <reference field="3" count="1">
            <x v="3"/>
          </reference>
        </references>
      </pivotArea>
    </format>
    <format dxfId="46">
      <pivotArea collapsedLevelsAreSubtotals="1" fieldPosition="0">
        <references count="2">
          <reference field="2" count="0"/>
          <reference field="3" count="1" selected="0">
            <x v="3"/>
          </reference>
        </references>
      </pivotArea>
    </format>
    <format dxfId="45">
      <pivotArea collapsedLevelsAreSubtotals="1" fieldPosition="0">
        <references count="1">
          <reference field="3" count="1">
            <x v="4"/>
          </reference>
        </references>
      </pivotArea>
    </format>
    <format dxfId="44">
      <pivotArea collapsedLevelsAreSubtotals="1" fieldPosition="0">
        <references count="2">
          <reference field="2" count="0"/>
          <reference field="3" count="1" selected="0">
            <x v="4"/>
          </reference>
        </references>
      </pivotArea>
    </format>
    <format dxfId="43">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2800-000002000000}" name="PivotTable3"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C97" firstHeaderRow="1" firstDataRow="2" firstDataCol="2"/>
  <pivotFields count="11">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s>
  <rowFields count="2">
    <field x="3"/>
    <field x="2"/>
  </rowFields>
  <rowItems count="3">
    <i>
      <x v="6"/>
    </i>
    <i r="1">
      <x/>
    </i>
    <i r="1">
      <x v="1"/>
    </i>
  </rowItems>
  <colFields count="1">
    <field x="0"/>
  </colFields>
  <colItems count="1">
    <i>
      <x v="10"/>
    </i>
  </colItems>
  <dataFields count="1">
    <dataField name="Sum of _30_Day_Pct_of_Sched_Recerts" fld="9" baseField="3" baseItem="4" numFmtId="164"/>
  </dataFields>
  <formats count="10">
    <format dxfId="62">
      <pivotArea collapsedLevelsAreSubtotals="1" fieldPosition="0">
        <references count="2">
          <reference field="2" count="0"/>
          <reference field="3" count="1" selected="0">
            <x v="0"/>
          </reference>
        </references>
      </pivotArea>
    </format>
    <format dxfId="61">
      <pivotArea collapsedLevelsAreSubtotals="1" fieldPosition="0">
        <references count="1">
          <reference field="3" count="1">
            <x v="1"/>
          </reference>
        </references>
      </pivotArea>
    </format>
    <format dxfId="60">
      <pivotArea collapsedLevelsAreSubtotals="1" fieldPosition="0">
        <references count="2">
          <reference field="2" count="0"/>
          <reference field="3" count="1" selected="0">
            <x v="1"/>
          </reference>
        </references>
      </pivotArea>
    </format>
    <format dxfId="59">
      <pivotArea collapsedLevelsAreSubtotals="1" fieldPosition="0">
        <references count="1">
          <reference field="3" count="1">
            <x v="2"/>
          </reference>
        </references>
      </pivotArea>
    </format>
    <format dxfId="58">
      <pivotArea collapsedLevelsAreSubtotals="1" fieldPosition="0">
        <references count="2">
          <reference field="2" count="0"/>
          <reference field="3" count="1" selected="0">
            <x v="2"/>
          </reference>
        </references>
      </pivotArea>
    </format>
    <format dxfId="57">
      <pivotArea collapsedLevelsAreSubtotals="1" fieldPosition="0">
        <references count="1">
          <reference field="3" count="1">
            <x v="3"/>
          </reference>
        </references>
      </pivotArea>
    </format>
    <format dxfId="56">
      <pivotArea collapsedLevelsAreSubtotals="1" fieldPosition="0">
        <references count="2">
          <reference field="2" count="0"/>
          <reference field="3" count="1" selected="0">
            <x v="3"/>
          </reference>
        </references>
      </pivotArea>
    </format>
    <format dxfId="55">
      <pivotArea collapsedLevelsAreSubtotals="1" fieldPosition="0">
        <references count="1">
          <reference field="3" count="1">
            <x v="4"/>
          </reference>
        </references>
      </pivotArea>
    </format>
    <format dxfId="54">
      <pivotArea collapsedLevelsAreSubtotals="1" fieldPosition="0">
        <references count="2">
          <reference field="2" count="0"/>
          <reference field="3" count="1" selected="0">
            <x v="4"/>
          </reference>
        </references>
      </pivotArea>
    </format>
    <format dxfId="53">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2800-000001000000}"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E51" firstHeaderRow="1" firstDataRow="2" firstDataCol="2"/>
  <pivotFields count="11">
    <pivotField axis="axisCol" compact="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s>
  <rowFields count="2">
    <field x="3"/>
    <field x="2"/>
  </rowFields>
  <rowItems count="3">
    <i>
      <x v="6"/>
    </i>
    <i r="1">
      <x/>
    </i>
    <i r="1">
      <x v="1"/>
    </i>
  </rowItems>
  <colFields count="1">
    <field x="0"/>
  </colFields>
  <colItems count="3">
    <i>
      <x v="1"/>
    </i>
    <i>
      <x v="2"/>
    </i>
    <i>
      <x v="3"/>
    </i>
  </colItems>
  <dataFields count="1">
    <dataField name="Sum of _90_Day_Churn_Pct_of_Reapps" fld="8" baseField="2" baseItem="0" numFmtId="164"/>
  </dataFields>
  <formats count="10">
    <format dxfId="72">
      <pivotArea collapsedLevelsAreSubtotals="1" fieldPosition="0">
        <references count="2">
          <reference field="2" count="0"/>
          <reference field="3" count="1" selected="0">
            <x v="0"/>
          </reference>
        </references>
      </pivotArea>
    </format>
    <format dxfId="71">
      <pivotArea collapsedLevelsAreSubtotals="1" fieldPosition="0">
        <references count="1">
          <reference field="3" count="1">
            <x v="1"/>
          </reference>
        </references>
      </pivotArea>
    </format>
    <format dxfId="70">
      <pivotArea collapsedLevelsAreSubtotals="1" fieldPosition="0">
        <references count="2">
          <reference field="2" count="0"/>
          <reference field="3" count="1" selected="0">
            <x v="1"/>
          </reference>
        </references>
      </pivotArea>
    </format>
    <format dxfId="69">
      <pivotArea collapsedLevelsAreSubtotals="1" fieldPosition="0">
        <references count="1">
          <reference field="3" count="1">
            <x v="2"/>
          </reference>
        </references>
      </pivotArea>
    </format>
    <format dxfId="68">
      <pivotArea collapsedLevelsAreSubtotals="1" fieldPosition="0">
        <references count="2">
          <reference field="2" count="0"/>
          <reference field="3" count="1" selected="0">
            <x v="2"/>
          </reference>
        </references>
      </pivotArea>
    </format>
    <format dxfId="67">
      <pivotArea collapsedLevelsAreSubtotals="1" fieldPosition="0">
        <references count="1">
          <reference field="3" count="1">
            <x v="3"/>
          </reference>
        </references>
      </pivotArea>
    </format>
    <format dxfId="66">
      <pivotArea collapsedLevelsAreSubtotals="1" fieldPosition="0">
        <references count="2">
          <reference field="2" count="0"/>
          <reference field="3" count="1" selected="0">
            <x v="3"/>
          </reference>
        </references>
      </pivotArea>
    </format>
    <format dxfId="65">
      <pivotArea collapsedLevelsAreSubtotals="1" fieldPosition="0">
        <references count="1">
          <reference field="3" count="1">
            <x v="4"/>
          </reference>
        </references>
      </pivotArea>
    </format>
    <format dxfId="64">
      <pivotArea collapsedLevelsAreSubtotals="1" fieldPosition="0">
        <references count="2">
          <reference field="2" count="0"/>
          <reference field="3" count="1" selected="0">
            <x v="4"/>
          </reference>
        </references>
      </pivotArea>
    </format>
    <format dxfId="63">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77" series="1">
      <pivotArea type="data" outline="0" fieldPosition="0">
        <references count="2">
          <reference field="4294967294" count="1" selected="0">
            <x v="0"/>
          </reference>
          <reference field="0" count="1" selected="0">
            <x v="1"/>
          </reference>
        </references>
      </pivotArea>
    </chartFormat>
    <chartFormat chart="2" format="78" series="1">
      <pivotArea type="data" outline="0" fieldPosition="0">
        <references count="2">
          <reference field="4294967294" count="1" selected="0">
            <x v="0"/>
          </reference>
          <reference field="0" count="1" selected="0">
            <x v="2"/>
          </reference>
        </references>
      </pivotArea>
    </chartFormat>
    <chartFormat chart="2" format="79"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2900-000002000000}" name="PivotTable3"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D69"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6"/>
    </i>
  </rowItems>
  <colFields count="1">
    <field x="0"/>
  </colFields>
  <colItems count="3">
    <i>
      <x v="1"/>
    </i>
    <i>
      <x v="7"/>
    </i>
    <i>
      <x v="21"/>
    </i>
  </colItems>
  <dataFields count="1">
    <dataField name="Sum of Total_Children_under_18_CY" fld="15" baseField="2" baseItem="3" numFmtId="3"/>
  </dataFields>
  <formats count="2">
    <format dxfId="17">
      <pivotArea outline="0" collapsedLevelsAreSubtotals="1" fieldPosition="0"/>
    </format>
    <format dxfId="16">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2900-000001000000}" name="PivotTable2"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D40"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6"/>
    </i>
  </rowItems>
  <colFields count="1">
    <field x="0"/>
  </colFields>
  <colItems count="3">
    <i>
      <x v="1"/>
    </i>
    <i>
      <x v="7"/>
    </i>
    <i>
      <x v="21"/>
    </i>
  </colItems>
  <dataFields count="1">
    <dataField name="Sum of Total_Elderly_60_plus_CY" fld="14" baseField="2" baseItem="3" numFmtId="3"/>
  </dataFields>
  <formats count="2">
    <format dxfId="19">
      <pivotArea outline="0" collapsedLevelsAreSubtotals="1" fieldPosition="0"/>
    </format>
    <format dxfId="18">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2900-000000000000}" name="PivotTable1"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D13"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6"/>
    </i>
  </rowItems>
  <colFields count="1">
    <field x="0"/>
  </colFields>
  <colItems count="3">
    <i>
      <x v="1"/>
    </i>
    <i>
      <x v="7"/>
    </i>
    <i>
      <x v="21"/>
    </i>
  </colItems>
  <dataFields count="1">
    <dataField name="Sum of Total_Pop_CY" fld="13" baseField="2" baseItem="4" numFmtId="3"/>
  </dataFields>
  <formats count="2">
    <format dxfId="21">
      <pivotArea outline="0" collapsedLevelsAreSubtotals="1" fieldPosition="0"/>
    </format>
    <format dxfId="20">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0000000-0007-0000-2900-000004000000}" name="PivotTable6"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E145" firstHeaderRow="1" firstDataRow="2" firstDataCol="2"/>
  <pivotFields count="36">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x="3"/>
        <item x="4"/>
        <item h="1" x="5"/>
        <item h="1" x="6"/>
        <item h="1" x="7"/>
        <item h="1" x="8"/>
        <item h="1" x="9"/>
        <item h="1" x="10"/>
        <item h="1" x="11"/>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dragToRow="0" dragToCol="0" dragToPage="0" showAll="0" defaultSubtotal="0"/>
  </pivotFields>
  <rowFields count="2">
    <field x="3"/>
    <field x="2"/>
  </rowFields>
  <rowItems count="6">
    <i>
      <x v="6"/>
    </i>
    <i r="1">
      <x/>
    </i>
    <i r="1">
      <x v="1"/>
    </i>
    <i r="1">
      <x v="2"/>
    </i>
    <i r="1">
      <x v="3"/>
    </i>
    <i r="1">
      <x v="4"/>
    </i>
  </rowItems>
  <colFields count="1">
    <field x="0"/>
  </colFields>
  <colItems count="3">
    <i>
      <x v="30"/>
    </i>
    <i>
      <x v="33"/>
    </i>
    <i>
      <x v="34"/>
    </i>
  </colItems>
  <dataFields count="1">
    <dataField name="Sum of MC_Enrollment" fld="25" baseField="2" baseItem="0" numFmtId="3"/>
  </dataFields>
  <formats count="10">
    <format dxfId="31">
      <pivotArea collapsedLevelsAreSubtotals="1" fieldPosition="0">
        <references count="2">
          <reference field="2" count="0"/>
          <reference field="3" count="1" selected="0">
            <x v="0"/>
          </reference>
        </references>
      </pivotArea>
    </format>
    <format dxfId="30">
      <pivotArea collapsedLevelsAreSubtotals="1" fieldPosition="0">
        <references count="1">
          <reference field="3" count="1">
            <x v="1"/>
          </reference>
        </references>
      </pivotArea>
    </format>
    <format dxfId="29">
      <pivotArea collapsedLevelsAreSubtotals="1" fieldPosition="0">
        <references count="2">
          <reference field="2" count="0"/>
          <reference field="3" count="1" selected="0">
            <x v="1"/>
          </reference>
        </references>
      </pivotArea>
    </format>
    <format dxfId="28">
      <pivotArea collapsedLevelsAreSubtotals="1" fieldPosition="0">
        <references count="1">
          <reference field="3" count="1">
            <x v="2"/>
          </reference>
        </references>
      </pivotArea>
    </format>
    <format dxfId="27">
      <pivotArea collapsedLevelsAreSubtotals="1" fieldPosition="0">
        <references count="2">
          <reference field="2" count="0"/>
          <reference field="3" count="1" selected="0">
            <x v="2"/>
          </reference>
        </references>
      </pivotArea>
    </format>
    <format dxfId="26">
      <pivotArea collapsedLevelsAreSubtotals="1" fieldPosition="0">
        <references count="1">
          <reference field="3" count="1">
            <x v="3"/>
          </reference>
        </references>
      </pivotArea>
    </format>
    <format dxfId="25">
      <pivotArea collapsedLevelsAreSubtotals="1" fieldPosition="0">
        <references count="2">
          <reference field="2" count="0"/>
          <reference field="3" count="1" selected="0">
            <x v="3"/>
          </reference>
        </references>
      </pivotArea>
    </format>
    <format dxfId="24">
      <pivotArea collapsedLevelsAreSubtotals="1" fieldPosition="0">
        <references count="1">
          <reference field="3" count="1">
            <x v="4"/>
          </reference>
        </references>
      </pivotArea>
    </format>
    <format dxfId="23">
      <pivotArea collapsedLevelsAreSubtotals="1" fieldPosition="0">
        <references count="2">
          <reference field="2" count="1">
            <x v="4"/>
          </reference>
          <reference field="3" count="1" selected="0">
            <x v="4"/>
          </reference>
        </references>
      </pivotArea>
    </format>
    <format dxfId="22">
      <pivotArea outline="0" fieldPosition="0">
        <references count="1">
          <reference field="4294967294" count="1">
            <x v="0"/>
          </reference>
        </references>
      </pivotArea>
    </format>
  </formats>
  <chartFormats count="7">
    <chartFormat chart="0" format="17" series="1">
      <pivotArea type="data" outline="0" fieldPosition="0">
        <references count="1">
          <reference field="4294967294" count="1" selected="0">
            <x v="0"/>
          </reference>
        </references>
      </pivotArea>
    </chartFormat>
    <chartFormat chart="4" format="89" series="1">
      <pivotArea type="data" outline="0" fieldPosition="0">
        <references count="2">
          <reference field="4294967294" count="1" selected="0">
            <x v="0"/>
          </reference>
          <reference field="0" count="1" selected="0">
            <x v="36"/>
          </reference>
        </references>
      </pivotArea>
    </chartFormat>
    <chartFormat chart="4" format="90" series="1">
      <pivotArea type="data" outline="0" fieldPosition="0">
        <references count="2">
          <reference field="4294967294" count="1" selected="0">
            <x v="0"/>
          </reference>
          <reference field="0" count="1" selected="0">
            <x v="37"/>
          </reference>
        </references>
      </pivotArea>
    </chartFormat>
    <chartFormat chart="4" format="91" series="1">
      <pivotArea type="data" outline="0" fieldPosition="0">
        <references count="2">
          <reference field="4294967294" count="1" selected="0">
            <x v="0"/>
          </reference>
          <reference field="0" count="1" selected="0">
            <x v="38"/>
          </reference>
        </references>
      </pivotArea>
    </chartFormat>
    <chartFormat chart="0" format="18" series="1">
      <pivotArea type="data" outline="0" fieldPosition="0">
        <references count="2">
          <reference field="4294967294" count="1" selected="0">
            <x v="0"/>
          </reference>
          <reference field="0" count="1" selected="0">
            <x v="37"/>
          </reference>
        </references>
      </pivotArea>
    </chartFormat>
    <chartFormat chart="0" format="19" series="1">
      <pivotArea type="data" outline="0" fieldPosition="0">
        <references count="2">
          <reference field="4294967294" count="1" selected="0">
            <x v="0"/>
          </reference>
          <reference field="0" count="1" selected="0">
            <x v="38"/>
          </reference>
        </references>
      </pivotArea>
    </chartFormat>
    <chartFormat chart="4" format="9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0000000-0007-0000-2900-000003000000}" name="PivotTable4"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D98"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6"/>
    </i>
  </rowItems>
  <colFields count="1">
    <field x="0"/>
  </colFields>
  <colItems count="3">
    <i>
      <x v="1"/>
    </i>
    <i>
      <x v="7"/>
    </i>
    <i>
      <x v="21"/>
    </i>
  </colItems>
  <dataFields count="1">
    <dataField name="Sum of Total_ESL_over_5_CY" fld="16" baseField="2" baseItem="3"/>
  </dataFields>
  <formats count="1">
    <format dxfId="32">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0000000-0007-0000-2C00-000001000000}" name="PivotTable2" cacheId="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7:D111" firstHeaderRow="1" firstDataRow="2" firstDataCol="1"/>
  <pivotFields count="14">
    <pivotField axis="axisCol" showAll="0" defaultSubtotal="0">
      <items count="60">
        <item h="1" x="1"/>
        <item h="1" x="2"/>
        <item h="1" x="3"/>
        <item h="1" x="4"/>
        <item h="1" x="5"/>
        <item h="1" x="6"/>
        <item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2">
        <item h="1" x="0"/>
        <item h="1" x="1"/>
        <item h="1" x="2"/>
        <item h="1" x="3"/>
        <item x="4"/>
        <item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3"/>
    <field x="2"/>
  </rowFields>
  <rowItems count="3">
    <i>
      <x v="6"/>
    </i>
    <i r="1">
      <x v="4"/>
    </i>
    <i r="1">
      <x v="5"/>
    </i>
  </rowItems>
  <colFields count="1">
    <field x="0"/>
  </colFields>
  <colItems count="3">
    <i>
      <x v="6"/>
    </i>
    <i>
      <x v="9"/>
    </i>
    <i>
      <x v="59"/>
    </i>
  </colItems>
  <dataFields count="1">
    <dataField name="Sum of Negative_Error_Completed_Cases" fld="11" baseField="3" baseItem="0"/>
  </dataFields>
  <chartFormats count="29">
    <chartFormat chart="0" format="4" series="1">
      <pivotArea type="data" outline="0" fieldPosition="0">
        <references count="2">
          <reference field="4294967294" count="1" selected="0">
            <x v="0"/>
          </reference>
          <reference field="0" count="1" selected="0">
            <x v="35"/>
          </reference>
        </references>
      </pivotArea>
    </chartFormat>
    <chartFormat chart="0" format="5" series="1">
      <pivotArea type="data" outline="0" fieldPosition="0">
        <references count="2">
          <reference field="4294967294" count="1" selected="0">
            <x v="0"/>
          </reference>
          <reference field="0" count="1" selected="0">
            <x v="36"/>
          </reference>
        </references>
      </pivotArea>
    </chartFormat>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2">
          <reference field="4294967294" count="1" selected="0">
            <x v="0"/>
          </reference>
          <reference field="0" count="1" selected="0">
            <x v="31"/>
          </reference>
        </references>
      </pivotArea>
    </chartFormat>
    <chartFormat chart="0" format="10" series="1">
      <pivotArea type="data" outline="0" fieldPosition="0">
        <references count="2">
          <reference field="4294967294" count="1" selected="0">
            <x v="0"/>
          </reference>
          <reference field="0" count="1" selected="0">
            <x v="32"/>
          </reference>
        </references>
      </pivotArea>
    </chartFormat>
    <chartFormat chart="0" format="11" series="1">
      <pivotArea type="data" outline="0" fieldPosition="0">
        <references count="2">
          <reference field="4294967294" count="1" selected="0">
            <x v="0"/>
          </reference>
          <reference field="0" count="1" selected="0">
            <x v="10"/>
          </reference>
        </references>
      </pivotArea>
    </chartFormat>
    <chartFormat chart="0" format="12" series="1">
      <pivotArea type="data" outline="0" fieldPosition="0">
        <references count="2">
          <reference field="4294967294" count="1" selected="0">
            <x v="0"/>
          </reference>
          <reference field="0" count="1" selected="0">
            <x v="59"/>
          </reference>
        </references>
      </pivotArea>
    </chartFormat>
    <chartFormat chart="0" format="13" series="1">
      <pivotArea type="data" outline="0" fieldPosition="0">
        <references count="2">
          <reference field="4294967294" count="1" selected="0">
            <x v="0"/>
          </reference>
          <reference field="0" count="1" selected="0">
            <x v="5"/>
          </reference>
        </references>
      </pivotArea>
    </chartFormat>
    <chartFormat chart="0" format="14" series="1">
      <pivotArea type="data" outline="0" fieldPosition="0">
        <references count="2">
          <reference field="4294967294" count="1" selected="0">
            <x v="0"/>
          </reference>
          <reference field="0" count="1" selected="0">
            <x v="6"/>
          </reference>
        </references>
      </pivotArea>
    </chartFormat>
    <chartFormat chart="0" format="15" series="1">
      <pivotArea type="data" outline="0" fieldPosition="0">
        <references count="2">
          <reference field="4294967294" count="1" selected="0">
            <x v="0"/>
          </reference>
          <reference field="0" count="1" selected="0">
            <x v="7"/>
          </reference>
        </references>
      </pivotArea>
    </chartFormat>
    <chartFormat chart="0" format="16" series="1">
      <pivotArea type="data" outline="0" fieldPosition="0">
        <references count="2">
          <reference field="4294967294" count="1" selected="0">
            <x v="0"/>
          </reference>
          <reference field="0" count="1" selected="0">
            <x v="8"/>
          </reference>
        </references>
      </pivotArea>
    </chartFormat>
    <chartFormat chart="0" format="1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0"/>
          </reference>
        </references>
      </pivotArea>
    </chartFormat>
    <chartFormat chart="2" format="19" series="1">
      <pivotArea type="data" outline="0" fieldPosition="0">
        <references count="2">
          <reference field="4294967294" count="1" selected="0">
            <x v="0"/>
          </reference>
          <reference field="0" count="1" selected="0">
            <x v="3"/>
          </reference>
        </references>
      </pivotArea>
    </chartFormat>
    <chartFormat chart="2" format="20" series="1">
      <pivotArea type="data" outline="0" fieldPosition="0">
        <references count="2">
          <reference field="4294967294" count="1" selected="0">
            <x v="0"/>
          </reference>
          <reference field="0" count="1" selected="0">
            <x v="10"/>
          </reference>
        </references>
      </pivotArea>
    </chartFormat>
    <chartFormat chart="2" format="21" series="1">
      <pivotArea type="data" outline="0" fieldPosition="0">
        <references count="2">
          <reference field="4294967294" count="1" selected="0">
            <x v="0"/>
          </reference>
          <reference field="0" count="1" selected="0">
            <x v="59"/>
          </reference>
        </references>
      </pivotArea>
    </chartFormat>
    <chartFormat chart="0" format="18" series="1">
      <pivotArea type="data" outline="0" fieldPosition="0">
        <references count="2">
          <reference field="4294967294" count="1" selected="0">
            <x v="0"/>
          </reference>
          <reference field="0" count="1" selected="0">
            <x v="0"/>
          </reference>
        </references>
      </pivotArea>
    </chartFormat>
    <chartFormat chart="0" format="19" series="1">
      <pivotArea type="data" outline="0" fieldPosition="0">
        <references count="2">
          <reference field="4294967294" count="1" selected="0">
            <x v="0"/>
          </reference>
          <reference field="0" count="1" selected="0">
            <x v="3"/>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 chart="2" format="23" series="1">
      <pivotArea type="data" outline="0" fieldPosition="0">
        <references count="2">
          <reference field="4294967294" count="1" selected="0">
            <x v="0"/>
          </reference>
          <reference field="0" count="1" selected="0">
            <x v="1"/>
          </reference>
        </references>
      </pivotArea>
    </chartFormat>
    <chartFormat chart="2" format="24" series="1">
      <pivotArea type="data" outline="0" fieldPosition="0">
        <references count="2">
          <reference field="4294967294" count="1" selected="0">
            <x v="0"/>
          </reference>
          <reference field="0" count="1" selected="0">
            <x v="7"/>
          </reference>
        </references>
      </pivotArea>
    </chartFormat>
    <chartFormat chart="2" format="25"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1"/>
          </reference>
        </references>
      </pivotArea>
    </chartFormat>
    <chartFormat chart="2" format="26" series="1">
      <pivotArea type="data" outline="0" fieldPosition="0">
        <references count="2">
          <reference field="4294967294" count="1" selected="0">
            <x v="0"/>
          </reference>
          <reference field="0" count="1" selected="0">
            <x v="6"/>
          </reference>
        </references>
      </pivotArea>
    </chartFormat>
    <chartFormat chart="2" format="27" series="1">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0000000-0007-0000-2C00-000000000000}" name="PivotTable1" cacheId="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5:D9" firstHeaderRow="1" firstDataRow="2" firstDataCol="1"/>
  <pivotFields count="14">
    <pivotField axis="axisCol" showAll="0" defaultSubtotal="0">
      <items count="60">
        <item h="1" x="1"/>
        <item h="1" x="2"/>
        <item h="1" x="3"/>
        <item h="1" x="4"/>
        <item h="1" x="5"/>
        <item h="1" x="6"/>
        <item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2">
        <item h="1" x="0"/>
        <item h="1" x="1"/>
        <item h="1" x="2"/>
        <item h="1" x="3"/>
        <item x="4"/>
        <item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3">
    <i>
      <x v="6"/>
    </i>
    <i r="1">
      <x v="4"/>
    </i>
    <i r="1">
      <x v="5"/>
    </i>
  </rowItems>
  <colFields count="1">
    <field x="0"/>
  </colFields>
  <colItems count="3">
    <i>
      <x v="6"/>
    </i>
    <i>
      <x v="9"/>
    </i>
    <i>
      <x v="59"/>
    </i>
  </colItems>
  <dataFields count="1">
    <dataField name="Sum of Negative_Error_Rate" fld="12" baseField="2" baseItem="4" numFmtId="164"/>
  </dataFields>
  <chartFormats count="25">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31"/>
          </reference>
        </references>
      </pivotArea>
    </chartFormat>
    <chartFormat chart="0" format="8" series="1">
      <pivotArea type="data" outline="0" fieldPosition="0">
        <references count="2">
          <reference field="4294967294" count="1" selected="0">
            <x v="0"/>
          </reference>
          <reference field="0" count="1" selected="0">
            <x v="32"/>
          </reference>
        </references>
      </pivotArea>
    </chartFormat>
    <chartFormat chart="0" format="9" series="1">
      <pivotArea type="data" outline="0" fieldPosition="0">
        <references count="2">
          <reference field="4294967294" count="1" selected="0">
            <x v="0"/>
          </reference>
          <reference field="0" count="1" selected="0">
            <x v="1"/>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59"/>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0"/>
          </reference>
        </references>
      </pivotArea>
    </chartFormat>
    <chartFormat chart="0" format="18" series="1">
      <pivotArea type="data" outline="0" fieldPosition="0">
        <references count="2">
          <reference field="4294967294" count="1" selected="0">
            <x v="0"/>
          </reference>
          <reference field="0" count="1" selected="0">
            <x v="3"/>
          </reference>
        </references>
      </pivotArea>
    </chartFormat>
    <chartFormat chart="0" format="19" series="1">
      <pivotArea type="data" outline="0" fieldPosition="0">
        <references count="2">
          <reference field="4294967294" count="1" selected="0">
            <x v="0"/>
          </reference>
          <reference field="0" count="1" selected="0">
            <x v="2"/>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1" series="1">
      <pivotArea type="data" outline="0" fieldPosition="0">
        <references count="2">
          <reference field="4294967294" count="1" selected="0">
            <x v="0"/>
          </reference>
          <reference field="0" count="1" selected="0">
            <x v="0"/>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 chart="2" format="23" series="1">
      <pivotArea type="data" outline="0" fieldPosition="0">
        <references count="2">
          <reference field="4294967294" count="1" selected="0">
            <x v="0"/>
          </reference>
          <reference field="0" count="1" selected="0">
            <x v="59"/>
          </reference>
        </references>
      </pivotArea>
    </chartFormat>
    <chartFormat chart="2" format="24" series="1">
      <pivotArea type="data" outline="0" fieldPosition="0">
        <references count="2">
          <reference field="4294967294" count="1" selected="0">
            <x v="0"/>
          </reference>
          <reference field="0" count="1" selected="0">
            <x v="1"/>
          </reference>
        </references>
      </pivotArea>
    </chartFormat>
    <chartFormat chart="2" format="25" series="1">
      <pivotArea type="data" outline="0" fieldPosition="0">
        <references count="2">
          <reference field="4294967294" count="1" selected="0">
            <x v="0"/>
          </reference>
          <reference field="0" count="1" selected="0">
            <x v="7"/>
          </reference>
        </references>
      </pivotArea>
    </chartFormat>
    <chartFormat chart="2" format="26"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1"/>
          </reference>
        </references>
      </pivotArea>
    </chartFormat>
    <chartFormat chart="2" format="27" series="1">
      <pivotArea type="data" outline="0" fieldPosition="0">
        <references count="2">
          <reference field="4294967294" count="1" selected="0">
            <x v="0"/>
          </reference>
          <reference field="0" count="1" selected="0">
            <x v="6"/>
          </reference>
        </references>
      </pivotArea>
    </chartFormat>
    <chartFormat chart="2" format="28" series="1">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0000000-0007-0000-2F00-000005000000}" name="PivotTable6" cacheId="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D162" firstHeaderRow="1" firstDataRow="2" firstDataCol="1" rowPageCount="2" colPageCount="1"/>
  <pivotFields count="8">
    <pivotField axis="axisCol" showAll="0" defaultSubtotal="0">
      <items count="59">
        <item h="1" x="0"/>
        <item h="1" x="1"/>
        <item h="1" x="2"/>
        <item h="1" x="3"/>
        <item h="1" x="4"/>
        <item h="1" x="5"/>
        <item h="1" x="6"/>
        <item h="1" x="7"/>
        <item h="1" x="8"/>
        <item h="1" x="9"/>
        <item h="1" x="10"/>
        <item h="1" x="11"/>
        <item h="1" x="12"/>
        <item h="1" x="13"/>
        <item h="1" x="14"/>
        <item h="1" x="15"/>
        <item h="1" x="16"/>
        <item h="1" x="17"/>
        <item x="18"/>
        <item h="1" x="19"/>
        <item h="1" x="20"/>
        <item h="1" x="21"/>
        <item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h="1" x="0"/>
        <item x="1"/>
        <item h="1" x="2"/>
        <item h="1" x="3"/>
        <item h="1" x="4"/>
        <item h="1" x="5"/>
        <item x="6"/>
      </items>
    </pivotField>
    <pivotField axis="axisPage" multipleItemSelectionAllowed="1" showAll="0" defaultSubtotal="0">
      <items count="2">
        <item x="1"/>
        <item h="1" x="0"/>
      </items>
    </pivotField>
    <pivotField showAll="0" defaultSubtotal="0"/>
    <pivotField showAll="0" defaultSubtotal="0"/>
    <pivotField axis="axisRow" multipleItemSelectionAllowed="1" showAll="0" defaultSubtotal="0">
      <items count="8">
        <item h="1" x="1"/>
        <item h="1" x="2"/>
        <item h="1" x="3"/>
        <item h="1" x="4"/>
        <item h="1" x="5"/>
        <item h="1" x="6"/>
        <item h="1" x="0"/>
        <item x="7"/>
      </items>
    </pivotField>
    <pivotField dataField="1" showAll="0" defaultSubtotal="0"/>
  </pivotFields>
  <rowFields count="1">
    <field x="6"/>
  </rowFields>
  <rowItems count="1">
    <i>
      <x v="7"/>
    </i>
  </rowItems>
  <colFields count="1">
    <field x="0"/>
  </colFields>
  <colItems count="3">
    <i>
      <x v="18"/>
    </i>
    <i>
      <x v="22"/>
    </i>
    <i>
      <x v="25"/>
    </i>
  </colItems>
  <pageFields count="2">
    <pageField fld="3" hier="-1"/>
    <pageField fld="2" hier="-1"/>
  </pageFields>
  <dataFields count="1">
    <dataField name="Sum of PRI" fld="7" baseField="6" baseItem="3" numFmtId="164"/>
  </dataFields>
  <chartFormats count="16">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 chart="3" format="21" series="1">
      <pivotArea type="data" outline="0" fieldPosition="0">
        <references count="2">
          <reference field="4294967294" count="1" selected="0">
            <x v="0"/>
          </reference>
          <reference field="0" count="1" selected="0">
            <x v="22"/>
          </reference>
        </references>
      </pivotArea>
    </chartFormat>
    <chartFormat chart="3" format="22" series="1">
      <pivotArea type="data" outline="0" fieldPosition="0">
        <references count="2">
          <reference field="4294967294" count="1" selected="0">
            <x v="0"/>
          </reference>
          <reference field="0" count="1" selected="0">
            <x v="25"/>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0000000-0007-0000-2F00-000003000000}" name="PivotTable4" cacheId="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4" numFmtId="164"/>
  </dataFields>
  <formats count="3">
    <format dxfId="2">
      <pivotArea outline="0" collapsedLevelsAreSubtotals="1" fieldPosition="0"/>
    </format>
    <format dxfId="1">
      <pivotArea outline="0" collapsedLevelsAreSubtotals="1" fieldPosition="0"/>
    </format>
    <format dxfId="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0000000-0007-0000-2F00-000004000000}" name="PivotTable5" cacheId="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5"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20">
    <i>
      <x v="8"/>
    </i>
    <i>
      <x v="14"/>
    </i>
    <i>
      <x v="18"/>
    </i>
    <i>
      <x v="5"/>
    </i>
    <i>
      <x v="3"/>
    </i>
    <i>
      <x v="32"/>
    </i>
    <i>
      <x v="35"/>
    </i>
    <i>
      <x v="25"/>
    </i>
    <i>
      <x v="26"/>
    </i>
    <i>
      <x v="52"/>
    </i>
    <i>
      <x v="2"/>
    </i>
    <i>
      <x v="47"/>
    </i>
    <i>
      <x v="22"/>
    </i>
    <i>
      <x v="46"/>
    </i>
    <i>
      <x v="11"/>
    </i>
    <i>
      <x v="55"/>
    </i>
    <i>
      <x v="53"/>
    </i>
    <i>
      <x v="29"/>
    </i>
    <i>
      <x v="28"/>
    </i>
    <i>
      <x v="6"/>
    </i>
  </rowItems>
  <colFields count="1">
    <field x="6"/>
  </colFields>
  <colItems count="1">
    <i>
      <x v="7"/>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0000000-0007-0000-2F00-000001000000}" name="PivotTable2" cacheId="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6" firstHeaderRow="1" firstDataRow="2" firstDataCol="1" rowPageCount="1" colPageCount="1"/>
  <pivotFields count="8">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1">
    <i>
      <x v="6"/>
    </i>
  </rowItems>
  <colFields count="1">
    <field x="0"/>
  </colFields>
  <colItems count="3">
    <i>
      <x v="1"/>
    </i>
    <i>
      <x v="7"/>
    </i>
    <i>
      <x v="21"/>
    </i>
  </colItems>
  <pageFields count="1">
    <pageField fld="3" item="1" hier="-1"/>
  </pageFields>
  <dataFields count="1">
    <dataField name="Sum of PRI" fld="7" baseField="2" baseItem="1" numFmtId="164"/>
  </dataFields>
  <formats count="2">
    <format dxfId="4">
      <pivotArea outline="0" collapsedLevelsAreSubtotals="1" fieldPosition="0"/>
    </format>
    <format dxfId="3">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00000000-0007-0000-2F00-000002000000}" name="PivotTable3" cacheId="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18">
    <i>
      <x v="8"/>
    </i>
    <i>
      <x v="14"/>
    </i>
    <i>
      <x v="18"/>
    </i>
    <i>
      <x v="5"/>
    </i>
    <i>
      <x v="3"/>
    </i>
    <i>
      <x v="32"/>
    </i>
    <i>
      <x v="35"/>
    </i>
    <i>
      <x v="25"/>
    </i>
    <i>
      <x v="26"/>
    </i>
    <i>
      <x v="52"/>
    </i>
    <i>
      <x v="2"/>
    </i>
    <i>
      <x v="47"/>
    </i>
    <i>
      <x v="22"/>
    </i>
    <i>
      <x v="46"/>
    </i>
    <i>
      <x v="11"/>
    </i>
    <i>
      <x v="55"/>
    </i>
    <i>
      <x v="53"/>
    </i>
    <i>
      <x v="6"/>
    </i>
  </rowItems>
  <colFields count="1">
    <field x="6"/>
  </colFields>
  <colItems count="1">
    <i>
      <x v="7"/>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0000000-0007-0000-2F00-000000000000}" name="PivotTable1" cacheId="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1" numFmtId="164"/>
  </dataFields>
  <formats count="2">
    <format dxfId="6">
      <pivotArea outline="0" collapsedLevelsAreSubtotals="1" fieldPosition="0"/>
    </format>
    <format dxfId="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 xr10:uid="{00000000-0013-0000-FFFF-FFFF01000000}" sourceName="County">
  <pivotTables>
    <pivotTable tabId="23" name="PivotTable2"/>
    <pivotTable tabId="23" name="PivotTable1"/>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s="1"/>
        <i x="39"/>
        <i x="40"/>
        <i x="41"/>
        <i x="42"/>
        <i x="43"/>
        <i x="44"/>
        <i x="45"/>
        <i x="46"/>
        <i x="47"/>
        <i x="48"/>
        <i x="49"/>
        <i x="50"/>
        <i x="51"/>
        <i x="52"/>
        <i x="53"/>
        <i x="54"/>
        <i x="55"/>
        <i x="56"/>
        <i x="57"/>
        <i x="5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 xr10:uid="{00000000-0013-0000-FFFF-FFFF02000000}" sourceName="SFY">
  <pivotTables>
    <pivotTable tabId="23" name="PivotTable2"/>
  </pivotTables>
  <data>
    <tabular pivotCacheId="4" showMissing="0" crossFilter="none">
      <items count="7">
        <i x="0"/>
        <i x="1"/>
        <i x="2"/>
        <i x="3"/>
        <i x="4"/>
        <i x="5" s="1"/>
        <i x="6"/>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 xr10:uid="{00000000-0013-0000-FFFF-FFFF03000000}" sourceName="County">
  <pivotTables>
    <pivotTable tabId="28" name="PivotTable1"/>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i x="35"/>
        <i x="36"/>
        <i x="37"/>
        <i x="38"/>
        <i x="39"/>
        <i x="40"/>
        <i x="41" s="1"/>
        <i x="42"/>
        <i x="43"/>
        <i x="44" s="1"/>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 xr10:uid="{00000000-0013-0000-FFFF-FFFF04000000}" sourceName="Calendar_Year">
  <pivotTables>
    <pivotTable tabId="21" name="PivotTable3"/>
  </pivotTables>
  <data>
    <tabular pivotCacheId="3" showMissing="0" crossFilter="none">
      <items count="7">
        <i x="0"/>
        <i x="1"/>
        <i x="2"/>
        <i x="3"/>
        <i x="4"/>
        <i x="5"/>
        <i x="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 xr10:uid="{00000000-0013-0000-FFFF-FFFF05000000}" sourceName="Calendar_Year">
  <pivotTables>
    <pivotTable tabId="28" name="PivotTable1"/>
  </pivotTables>
  <data>
    <tabular pivotCacheId="3" showMissing="0" crossFilter="none">
      <items count="7">
        <i x="0"/>
        <i x="1"/>
        <i x="2"/>
        <i x="3"/>
        <i x="4"/>
        <i x="5"/>
        <i x="6"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1" xr10:uid="{00000000-0013-0000-FFFF-FFFF06000000}" sourceName="SFY">
  <pivotTables>
    <pivotTable tabId="29" name="PivotTable1"/>
  </pivotTables>
  <data>
    <tabular pivotCacheId="4" showMissing="0" crossFilter="none">
      <items count="7">
        <i x="0"/>
        <i x="1"/>
        <i x="2"/>
        <i x="3"/>
        <i x="4"/>
        <i x="5" s="1"/>
        <i x="6"/>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4" xr10:uid="{00000000-0013-0000-FFFF-FFFF07000000}" sourceName="County">
  <pivotTables>
    <pivotTable tabId="34" name="PivotTable1"/>
  </pivotTables>
  <data>
    <tabular pivotCacheId="3" showMissing="0" crossFilter="none">
      <items count="59">
        <i x="0"/>
        <i x="1"/>
        <i x="2"/>
        <i x="3"/>
        <i x="4"/>
        <i x="5"/>
        <i x="6"/>
        <i x="7"/>
        <i x="8"/>
        <i x="9"/>
        <i x="10"/>
        <i x="11"/>
        <i x="12"/>
        <i x="13"/>
        <i x="14"/>
        <i x="15"/>
        <i x="16"/>
        <i x="17"/>
        <i x="18"/>
        <i x="19"/>
        <i x="20"/>
        <i x="21"/>
        <i x="22"/>
        <i x="23"/>
        <i x="24"/>
        <i x="25"/>
        <i x="26"/>
        <i x="27"/>
        <i x="28"/>
        <i x="29"/>
        <i x="30"/>
        <i x="31" s="1"/>
        <i x="32"/>
        <i x="33" s="1"/>
        <i x="34" s="1"/>
        <i x="35"/>
        <i x="36"/>
        <i x="37"/>
        <i x="38"/>
        <i x="39"/>
        <i x="40"/>
        <i x="41"/>
        <i x="42"/>
        <i x="43"/>
        <i x="44"/>
        <i x="45"/>
        <i x="46"/>
        <i x="47"/>
        <i x="48"/>
        <i x="49"/>
        <i x="50"/>
        <i x="51"/>
        <i x="52"/>
        <i x="53"/>
        <i x="54"/>
        <i x="55"/>
        <i x="56"/>
        <i x="57"/>
        <i x="58"/>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2" xr10:uid="{00000000-0013-0000-FFFF-FFFF08000000}" sourceName="Month">
  <pivotTables>
    <pivotTable tabId="34" name="PivotTable1"/>
  </pivotTables>
  <data>
    <tabular pivotCacheId="3" showMissing="0">
      <items count="12">
        <i x="0"/>
        <i x="1"/>
        <i x="2"/>
        <i x="3"/>
        <i x="4"/>
        <i x="5"/>
        <i x="6"/>
        <i x="7"/>
        <i x="8"/>
        <i x="9" s="1"/>
        <i x="10" nd="1"/>
        <i x="1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4" xr10:uid="{00000000-0013-0000-FFFF-FFFF09000000}" sourceName="Calendar_Year">
  <pivotTables>
    <pivotTable tabId="34" name="PivotTable1"/>
  </pivotTables>
  <data>
    <tabular pivotCacheId="3" showMissing="0" crossFilter="none">
      <items count="7">
        <i x="0"/>
        <i x="1"/>
        <i x="2"/>
        <i x="3"/>
        <i x="4"/>
        <i x="5"/>
        <i x="6"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3" xr10:uid="{00000000-0013-0000-FFFF-FFFF0A000000}" sourceName="Calendar_Year">
  <pivotTables>
    <pivotTable tabId="23" name="PivotTable1"/>
  </pivotTables>
  <data>
    <tabular pivotCacheId="4">
      <items count="7">
        <i x="0"/>
        <i x="1"/>
        <i x="2"/>
        <i x="3"/>
        <i x="4"/>
        <i x="5"/>
        <i x="6"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5" xr10:uid="{00000000-0013-0000-FFFF-FFFF0B000000}" sourceName="Calendar_Year">
  <pivotTables>
    <pivotTable tabId="29" name="PivotTable2"/>
  </pivotTables>
  <data>
    <tabular pivotCacheId="4">
      <items count="7">
        <i x="0"/>
        <i x="1"/>
        <i x="2"/>
        <i x="3"/>
        <i x="4"/>
        <i x="5" s="1"/>
        <i x="6"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0000000-0013-0000-FFFF-FFFF0C000000}" sourceName="Quarter">
  <pivotTables>
    <pivotTable tabId="38" name="PivotTable1"/>
  </pivotTables>
  <data>
    <tabular pivotCacheId="5" showMissing="0" crossFilter="none">
      <items count="4">
        <i x="0" s="1"/>
        <i x="1" s="1"/>
        <i x="2"/>
        <i x="3"/>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 xr10:uid="{00000000-0013-0000-FFFF-FFFF0D000000}" sourceName="C_Year">
  <pivotTables>
    <pivotTable tabId="38" name="PivotTable1"/>
  </pivotTables>
  <data>
    <tabular pivotCacheId="5">
      <items count="7">
        <i x="0"/>
        <i x="1"/>
        <i x="2"/>
        <i x="3"/>
        <i x="4" s="1"/>
        <i x="5" nd="1"/>
        <i x="6"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3" xr10:uid="{00000000-0013-0000-FFFF-FFFF0E000000}" sourceName="Month">
  <pivotTables>
    <pivotTable tabId="38" name="PivotTable2"/>
  </pivotTables>
  <data>
    <tabular pivotCacheId="3" showMissing="0">
      <items count="12">
        <i x="0"/>
        <i x="1"/>
        <i x="2"/>
        <i x="3"/>
        <i x="4"/>
        <i x="5"/>
        <i x="6" s="1"/>
        <i x="7"/>
        <i x="8"/>
        <i x="9"/>
        <i x="10" nd="1"/>
        <i x="1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6" xr10:uid="{00000000-0013-0000-FFFF-FFFF0F000000}" sourceName="Calendar_Year">
  <pivotTables>
    <pivotTable tabId="38" name="PivotTable2"/>
  </pivotTables>
  <data>
    <tabular pivotCacheId="3" showMissing="0" crossFilter="none">
      <items count="7">
        <i x="0"/>
        <i x="1"/>
        <i x="2"/>
        <i x="3"/>
        <i x="4"/>
        <i x="5"/>
        <i x="6"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8" xr10:uid="{00000000-0013-0000-FFFF-FFFF10000000}" sourceName="County">
  <pivotTables>
    <pivotTable tabId="29" name="PivotTable3"/>
    <pivotTable tabId="29" name="PivotTable4"/>
  </pivotTables>
  <data>
    <tabular pivotCacheId="4" showMissing="0" crossFilter="none">
      <items count="59">
        <i x="0"/>
        <i x="1"/>
        <i x="2"/>
        <i x="3"/>
        <i x="4"/>
        <i x="5"/>
        <i x="6"/>
        <i x="7"/>
        <i x="8"/>
        <i x="9"/>
        <i x="10"/>
        <i x="11"/>
        <i x="12" s="1"/>
        <i x="13"/>
        <i x="14"/>
        <i x="15"/>
        <i x="16"/>
        <i x="17"/>
        <i x="18"/>
        <i x="19"/>
        <i x="20"/>
        <i x="21"/>
        <i x="22"/>
        <i x="23" s="1"/>
        <i x="24"/>
        <i x="25"/>
        <i x="26"/>
        <i x="27"/>
        <i x="28"/>
        <i x="29"/>
        <i x="30"/>
        <i x="31"/>
        <i x="32"/>
        <i x="33"/>
        <i x="34"/>
        <i x="35"/>
        <i x="36"/>
        <i x="37"/>
        <i x="38"/>
        <i x="39"/>
        <i x="40"/>
        <i x="41"/>
        <i x="42"/>
        <i x="43"/>
        <i x="44"/>
        <i x="45"/>
        <i x="46"/>
        <i x="47"/>
        <i x="48"/>
        <i x="49"/>
        <i x="50"/>
        <i x="51"/>
        <i x="52"/>
        <i x="53" s="1"/>
        <i x="54"/>
        <i x="55"/>
        <i x="56"/>
        <i x="57"/>
        <i x="58"/>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7" xr10:uid="{00000000-0013-0000-FFFF-FFFF11000000}" sourceName="Calendar_Year">
  <pivotTables>
    <pivotTable tabId="29" name="PivotTable3"/>
    <pivotTable tabId="29" name="PivotTable4"/>
  </pivotTables>
  <data>
    <tabular pivotCacheId="4">
      <items count="7">
        <i x="0"/>
        <i x="1"/>
        <i x="2"/>
        <i x="3"/>
        <i x="4" s="1"/>
        <i x="5" s="1"/>
        <i x="6"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9" xr10:uid="{00000000-0013-0000-FFFF-FFFF12000000}" sourceName="County">
  <pivotTables>
    <pivotTable tabId="40" name="PivotTable1"/>
    <pivotTable tabId="40" name="PivotTable2"/>
  </pivotTables>
  <data>
    <tabular pivotCacheId="5" showMissing="0" crossFilter="none">
      <items count="59">
        <i x="0"/>
        <i x="1" s="1"/>
        <i x="2" s="1"/>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 xr10:uid="{00000000-0013-0000-FFFF-FFFF13000000}" sourceName="Quarter">
  <pivotTables>
    <pivotTable tabId="40" name="PivotTable1"/>
    <pivotTable tabId="40" name="PivotTable2"/>
  </pivotTables>
  <data>
    <tabular pivotCacheId="5" showMissing="0" crossFilter="none">
      <items count="4">
        <i x="0" s="1"/>
        <i x="1" s="1"/>
        <i x="2"/>
        <i x="3"/>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1" xr10:uid="{00000000-0013-0000-FFFF-FFFF14000000}" sourceName="C_Year">
  <pivotTables>
    <pivotTable tabId="40" name="PivotTable1"/>
    <pivotTable tabId="40" name="PivotTable2"/>
  </pivotTables>
  <data>
    <tabular pivotCacheId="5">
      <items count="7">
        <i x="0"/>
        <i x="1"/>
        <i x="2"/>
        <i x="3"/>
        <i x="4"/>
        <i x="5"/>
        <i x="6"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0" xr10:uid="{00000000-0013-0000-FFFF-FFFF15000000}" sourceName="County">
  <pivotTables>
    <pivotTable tabId="40" name="PivotTable3"/>
    <pivotTable tabId="40" name="PivotTable4"/>
  </pivotTables>
  <data>
    <tabular pivotCacheId="5" showMissing="0" crossFilter="none">
      <items count="59">
        <i x="0"/>
        <i x="1"/>
        <i x="2"/>
        <i x="3"/>
        <i x="4"/>
        <i x="5"/>
        <i x="6"/>
        <i x="7"/>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2" xr10:uid="{00000000-0013-0000-FFFF-FFFF16000000}" sourceName="Quarter">
  <pivotTables>
    <pivotTable tabId="40" name="PivotTable3"/>
    <pivotTable tabId="40" name="PivotTable4"/>
  </pivotTables>
  <data>
    <tabular pivotCacheId="5" showMissing="0" crossFilter="none">
      <items count="4">
        <i x="0" s="1"/>
        <i x="1" s="1"/>
        <i x="2"/>
        <i x="3"/>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2" xr10:uid="{00000000-0013-0000-FFFF-FFFF17000000}" sourceName="C_Year">
  <pivotTables>
    <pivotTable tabId="40" name="PivotTable3"/>
    <pivotTable tabId="40" name="PivotTable4"/>
  </pivotTables>
  <data>
    <tabular pivotCacheId="5">
      <items count="7">
        <i x="0"/>
        <i x="1"/>
        <i x="2"/>
        <i x="3"/>
        <i x="4"/>
        <i x="5"/>
        <i x="6"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 xr10:uid="{00000000-0013-0000-FFFF-FFFF18000000}" sourceName="County">
  <pivotTables>
    <pivotTable tabId="21" name="PivotTable3"/>
  </pivotTables>
  <data>
    <tabular pivotCacheId="3" showMissing="0" crossFilter="none">
      <items count="59">
        <i x="0"/>
        <i x="1" s="1"/>
        <i x="2"/>
        <i x="3"/>
        <i x="4"/>
        <i x="5"/>
        <i x="6"/>
        <i x="7" s="1"/>
        <i x="8"/>
        <i x="9"/>
        <i x="10"/>
        <i x="11"/>
        <i x="12"/>
        <i x="13"/>
        <i x="14"/>
        <i x="15"/>
        <i x="16"/>
        <i x="17"/>
        <i x="18"/>
        <i x="19"/>
        <i x="20"/>
        <i x="21"/>
        <i x="22"/>
        <i x="23"/>
        <i x="24"/>
        <i x="25"/>
        <i x="26"/>
        <i x="27"/>
        <i x="28"/>
        <i x="29"/>
        <i x="30"/>
        <i x="31"/>
        <i x="32"/>
        <i x="33"/>
        <i x="34"/>
        <i x="35"/>
        <i x="36"/>
        <i x="37"/>
        <i x="38"/>
        <i x="39"/>
        <i x="40"/>
        <i x="41"/>
        <i x="42"/>
        <i x="43" s="1"/>
        <i x="44"/>
        <i x="45"/>
        <i x="46"/>
        <i x="47"/>
        <i x="48"/>
        <i x="49"/>
        <i x="50"/>
        <i x="51"/>
        <i x="52"/>
        <i x="53"/>
        <i x="54"/>
        <i x="55"/>
        <i x="56"/>
        <i x="57"/>
        <i x="58"/>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3" xr10:uid="{00000000-0013-0000-FFFF-FFFF19000000}" sourceName="County">
  <pivotTables>
    <pivotTable tabId="29" name="PivotTable1"/>
    <pivotTable tabId="29" name="PivotTable2"/>
  </pivotTables>
  <data>
    <tabular pivotCacheId="4" showMissing="0">
      <items count="59">
        <i x="0"/>
        <i x="1" s="1"/>
        <i x="2"/>
        <i x="3"/>
        <i x="4"/>
        <i x="5"/>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6" xr10:uid="{00000000-0013-0000-FFFF-FFFF1A000000}"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7" xr10:uid="{00000000-0013-0000-FFFF-FFFF1B000000}" sourceName="County">
  <pivotTables>
    <pivotTable tabId="38" name="PivotTable2"/>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s="1"/>
        <i x="35"/>
        <i x="36"/>
        <i x="37"/>
        <i x="38"/>
        <i x="39" s="1"/>
        <i x="40"/>
        <i x="41"/>
        <i x="42"/>
        <i x="43"/>
        <i x="44"/>
        <i x="45"/>
        <i x="46"/>
        <i x="47"/>
        <i x="48"/>
        <i x="49"/>
        <i x="50"/>
        <i x="51"/>
        <i x="52"/>
        <i x="53"/>
        <i x="54"/>
        <i x="55"/>
        <i x="56"/>
        <i x="57" s="1"/>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1" xr10:uid="{00000000-0013-0000-FFFF-FFFF1C000000}" sourceName="County">
  <pivotTables>
    <pivotTable tabId="43" name="PivotTable1"/>
    <pivotTable tabId="43" name="PivotTable2"/>
    <pivotTable tabId="43" name="PivotTable3"/>
    <pivotTable tabId="43" name="PivotTable4"/>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8" xr10:uid="{00000000-0013-0000-FFFF-FFFF1D000000}" sourceName="Calendar_Year">
  <pivotTables>
    <pivotTable tabId="43" name="PivotTable1"/>
    <pivotTable tabId="43" name="PivotTable2"/>
    <pivotTable tabId="43" name="PivotTable3"/>
    <pivotTable tabId="43" name="PivotTable4"/>
  </pivotTables>
  <data>
    <tabular pivotCacheId="4" showMissing="0">
      <items count="7">
        <i x="2"/>
        <i x="3"/>
        <i x="4"/>
        <i x="5"/>
        <i x="6" s="1"/>
        <i x="0" nd="1"/>
        <i x="1" nd="1"/>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4" xr10:uid="{00000000-0013-0000-FFFF-FFFF21000000}" sourceName="County">
  <pivotTables>
    <pivotTable tabId="43" name="PivotTable6"/>
  </pivotTables>
  <data>
    <tabular pivotCacheId="3">
      <items count="59">
        <i x="0"/>
        <i x="1"/>
        <i x="2"/>
        <i x="3"/>
        <i x="4"/>
        <i x="5"/>
        <i x="6"/>
        <i x="7"/>
        <i x="8"/>
        <i x="9"/>
        <i x="10"/>
        <i x="11"/>
        <i x="12"/>
        <i x="13"/>
        <i x="14"/>
        <i x="15"/>
        <i x="16"/>
        <i x="17"/>
        <i x="18"/>
        <i x="19"/>
        <i x="20"/>
        <i x="21"/>
        <i x="22"/>
        <i x="23"/>
        <i x="24"/>
        <i x="25"/>
        <i x="26"/>
        <i x="27"/>
        <i x="28"/>
        <i x="29"/>
        <i x="30" s="1"/>
        <i x="31"/>
        <i x="32"/>
        <i x="33" s="1"/>
        <i x="34" s="1"/>
        <i x="35"/>
        <i x="36"/>
        <i x="37"/>
        <i x="38"/>
        <i x="39"/>
        <i x="40"/>
        <i x="41"/>
        <i x="42"/>
        <i x="43"/>
        <i x="44"/>
        <i x="45"/>
        <i x="46"/>
        <i x="47"/>
        <i x="48"/>
        <i x="49"/>
        <i x="50"/>
        <i x="51"/>
        <i x="52"/>
        <i x="53"/>
        <i x="54"/>
        <i x="55"/>
        <i x="56"/>
        <i x="57"/>
        <i x="58"/>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5" xr10:uid="{00000000-0013-0000-FFFF-FFFF22000000}" sourceName="Month">
  <pivotTables>
    <pivotTable tabId="43" name="PivotTable6"/>
  </pivotTables>
  <data>
    <tabular pivotCacheId="3" showMissing="0">
      <items count="12">
        <i x="0" s="1"/>
        <i x="1" s="1"/>
        <i x="2" s="1"/>
        <i x="3" s="1"/>
        <i x="4" s="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1" xr10:uid="{00000000-0013-0000-FFFF-FFFF23000000}" sourceName="Calendar_Year">
  <pivotTables>
    <pivotTable tabId="43" name="PivotTable6"/>
  </pivotTables>
  <data>
    <tabular pivotCacheId="3">
      <items count="7">
        <i x="1"/>
        <i x="2"/>
        <i x="3"/>
        <i x="4"/>
        <i x="5"/>
        <i x="6" s="1"/>
        <i x="0" nd="1"/>
      </items>
    </tabular>
  </data>
  <extLst>
    <x:ext xmlns:x15="http://schemas.microsoft.com/office/spreadsheetml/2010/11/main" uri="{470722E0-AACD-4C17-9CDC-17EF765DBC7E}">
      <x15:slicerCacheHideItemsWithNoData/>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5" xr10:uid="{00000000-0013-0000-FFFF-FFFF24000000}" sourceName="County">
  <pivotTables>
    <pivotTable tabId="35" name="PivotTable1"/>
    <pivotTable tabId="35" name="PivotTable2"/>
  </pivotTables>
  <data>
    <tabular pivotCacheId="4"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 xr10:uid="{00000000-0013-0000-FFFF-FFFF25000000}" sourceName="Calendar_Year">
  <pivotTables>
    <pivotTable tabId="35" name="PivotTable1"/>
    <pivotTable tabId="35" name="PivotTable2"/>
  </pivotTables>
  <data>
    <tabular pivotCacheId="4">
      <items count="7">
        <i x="0"/>
        <i x="1"/>
        <i x="2"/>
        <i x="3"/>
        <i x="4" s="1"/>
        <i x="5"/>
        <i x="6" nd="1"/>
      </items>
    </tabular>
  </data>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5" xr10:uid="{00000000-0013-0000-FFFF-FFFF26000000}" sourceName="County">
  <pivotTables>
    <pivotTable tabId="35" name="PivotTable3"/>
    <pivotTable tabId="35" name="PivotTable5"/>
    <pivotTable tabId="35" name="PivotTable6"/>
  </pivotTables>
  <data>
    <tabular pivotCacheId="4"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2" xr10:uid="{00000000-0013-0000-FFFF-FFFF27000000}" sourceName="Calendar_Year">
  <pivotTables>
    <pivotTable tabId="35" name="PivotTable3"/>
    <pivotTable tabId="35" name="PivotTable5"/>
    <pivotTable tabId="35" name="PivotTable6"/>
  </pivotTables>
  <data>
    <tabular pivotCacheId="4">
      <items count="7">
        <i x="0"/>
        <i x="1"/>
        <i x="2"/>
        <i x="3"/>
        <i x="4"/>
        <i x="5" s="1"/>
        <i x="6" nd="1"/>
      </items>
    </tabular>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2" xr10:uid="{00000000-0013-0000-FFFF-FFFF28000000}" sourceName="County">
  <pivotTables>
    <pivotTable tabId="46" name="PivotTable2"/>
  </pivotTables>
  <data>
    <tabular pivotCacheId="7">
      <items count="59">
        <i x="0"/>
        <i x="1" s="1"/>
        <i x="4"/>
        <i x="7" s="1"/>
        <i x="9"/>
        <i x="10"/>
        <i x="12"/>
        <i x="13"/>
        <i x="15"/>
        <i x="16"/>
        <i x="17"/>
        <i x="19"/>
        <i x="20"/>
        <i x="21" s="1"/>
        <i x="23"/>
        <i x="24"/>
        <i x="27"/>
        <i x="30"/>
        <i x="31"/>
        <i x="33"/>
        <i x="34"/>
        <i x="36"/>
        <i x="37"/>
        <i x="38"/>
        <i x="39"/>
        <i x="40"/>
        <i x="41"/>
        <i x="42"/>
        <i x="43"/>
        <i x="44"/>
        <i x="45"/>
        <i x="48"/>
        <i x="49"/>
        <i x="50"/>
        <i x="51"/>
        <i x="54"/>
        <i x="56"/>
        <i x="57"/>
        <i x="58"/>
        <i x="2" nd="1"/>
        <i x="3" nd="1"/>
        <i x="5" nd="1"/>
        <i x="6" nd="1"/>
        <i x="8" nd="1"/>
        <i x="11" nd="1"/>
        <i x="14" nd="1"/>
        <i x="18" nd="1"/>
        <i x="22" nd="1"/>
        <i x="25" nd="1"/>
        <i x="26" nd="1"/>
        <i x="28" nd="1"/>
        <i x="29"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9" xr10:uid="{00000000-0013-0000-FFFF-FFFF29000000}" sourceName="Calendar_Year">
  <pivotTables>
    <pivotTable tabId="46" name="PivotTable2"/>
  </pivotTables>
  <data>
    <tabular pivotCacheId="7" showMissing="0">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0" xr10:uid="{00000000-0013-0000-FFFF-FFFF2A000000}" sourceName="Calendar_Year">
  <pivotTables>
    <pivotTable tabId="46" name="PivotTable1"/>
    <pivotTable tabId="46" name="PivotTable4"/>
  </pivotTables>
  <data>
    <tabular pivotCacheId="7">
      <items count="7">
        <i x="0"/>
        <i x="1"/>
        <i x="2"/>
        <i x="3"/>
        <i x="4"/>
        <i x="5"/>
        <i x="6" s="1"/>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6" xr10:uid="{00000000-0013-0000-FFFF-FFFF2B000000}" sourceName="County">
  <pivotTables>
    <pivotTable tabId="46" name="PivotTable6"/>
  </pivotTables>
  <data>
    <tabular pivotCacheId="7">
      <items count="59">
        <i x="2"/>
        <i x="3"/>
        <i x="5"/>
        <i x="6"/>
        <i x="8"/>
        <i x="11"/>
        <i x="14"/>
        <i x="18" s="1"/>
        <i x="22" s="1"/>
        <i x="25" s="1"/>
        <i x="26"/>
        <i x="28"/>
        <i x="29"/>
        <i x="32"/>
        <i x="35"/>
        <i x="46"/>
        <i x="47"/>
        <i x="52"/>
        <i x="53"/>
        <i x="55"/>
        <i x="0" nd="1"/>
        <i x="1" nd="1"/>
        <i x="4" nd="1"/>
        <i x="7" nd="1"/>
        <i x="9" nd="1"/>
        <i x="10" nd="1"/>
        <i x="12" nd="1"/>
        <i x="13" nd="1"/>
        <i x="15" nd="1"/>
        <i x="16" nd="1"/>
        <i x="17" nd="1"/>
        <i x="19" nd="1"/>
        <i x="20" nd="1"/>
        <i x="21" nd="1"/>
        <i x="23" nd="1"/>
        <i x="24" nd="1"/>
        <i x="27"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5yr_est_years" xr10:uid="{00000000-0013-0000-FFFF-FFFF2C000000}" sourceName="5yr_est_years">
  <pivotTables>
    <pivotTable tabId="46" name="PivotTable6"/>
  </pivotTables>
  <data>
    <tabular pivotCacheId="7">
      <items count="8">
        <i x="2"/>
        <i x="7" s="1"/>
        <i x="1" nd="1"/>
        <i x="3" nd="1"/>
        <i x="4" nd="1"/>
        <i x="5" nd="1"/>
        <i x="6" nd="1"/>
        <i x="0" nd="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2D000000}" sourceName="Month">
  <pivotTables>
    <pivotTable tabId="21" name="PivotTable3"/>
  </pivotTables>
  <data>
    <tabular pivotCacheId="3">
      <items count="12">
        <i x="0"/>
        <i x="1"/>
        <i x="2"/>
        <i x="3"/>
        <i x="4"/>
        <i x="5"/>
        <i x="6"/>
        <i x="7"/>
        <i x="8"/>
        <i x="9" s="1"/>
        <i x="10" nd="1"/>
        <i x="11" nd="1"/>
      </items>
    </tabular>
  </data>
  <extLst>
    <x:ext xmlns:x15="http://schemas.microsoft.com/office/spreadsheetml/2010/11/main" uri="{470722E0-AACD-4C17-9CDC-17EF765DBC7E}">
      <x15:slicerCacheHideItemsWithNoData/>
    </x:ext>
  </extLst>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7" xr10:uid="{00000000-0013-0000-FFFF-FFFF2E000000}" sourceName="County">
  <pivotTables>
    <pivotTable tabId="62" name="PivotTable1"/>
    <pivotTable tabId="62" name="PivotTable2"/>
  </pivotTables>
  <data>
    <tabular pivotCacheId="4">
      <items count="59">
        <i x="0"/>
        <i x="1"/>
        <i x="2" s="1"/>
        <i x="3" s="1"/>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00000000-0013-0000-FFFF-FFFF2F000000}" sourceName="Month">
  <pivotTables>
    <pivotTable tabId="28" name="PivotTable1"/>
  </pivotTables>
  <data>
    <tabular pivotCacheId="3" showMissing="0">
      <items count="12">
        <i x="0"/>
        <i x="1"/>
        <i x="2"/>
        <i x="3"/>
        <i x="4"/>
        <i x="5"/>
        <i x="6"/>
        <i x="7"/>
        <i x="8"/>
        <i x="9" s="1"/>
        <i x="10" nd="1"/>
        <i x="11" nd="1"/>
      </items>
    </tabular>
  </data>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9" xr10:uid="{00000000-0013-0000-FFFF-FFFF30000000}" sourceName="County">
  <pivotTables>
    <pivotTable tabId="67" name="PivotTable1"/>
    <pivotTable tabId="67" name="PivotTable2"/>
  </pivotTables>
  <data>
    <tabular pivotCacheId="8">
      <items count="60">
        <i x="1"/>
        <i x="2"/>
        <i x="3"/>
        <i x="4"/>
        <i x="5"/>
        <i x="6"/>
        <i x="7" s="1"/>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0" s="1" nd="1"/>
      </items>
    </tabular>
  </data>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7" xr10:uid="{00000000-0013-0000-FFFF-FFFF31000000}" sourceName="Month">
  <pivotTables>
    <pivotTable tabId="67" name="PivotTable1"/>
    <pivotTable tabId="67" name="PivotTable2"/>
  </pivotTables>
  <data>
    <tabular pivotCacheId="8">
      <items count="12">
        <i x="0"/>
        <i x="1"/>
        <i x="2"/>
        <i x="3"/>
        <i x="4" s="1"/>
        <i x="5" s="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3" xr10:uid="{00000000-0013-0000-FFFF-FFFF32000000}" sourceName="Calendar_Year">
  <pivotTables>
    <pivotTable tabId="67" name="PivotTable1"/>
    <pivotTable tabId="67" name="PivotTable2"/>
  </pivotTables>
  <data>
    <tabular pivotCacheId="8">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8" xr10:uid="{00000000-0013-0000-FFFF-FFFF33000000}" sourceName="County">
  <pivotTables>
    <pivotTable tabId="34" name="PivotTable2"/>
  </pivotTables>
  <data>
    <tabular pivotCacheId="8">
      <items count="60">
        <i x="1"/>
        <i x="2"/>
        <i x="3"/>
        <i x="4" s="1"/>
        <i x="5"/>
        <i x="6" s="1"/>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0" s="1" nd="1"/>
      </items>
    </tabular>
  </data>
  <extLst>
    <x:ext xmlns:x15="http://schemas.microsoft.com/office/spreadsheetml/2010/11/main" uri="{470722E0-AACD-4C17-9CDC-17EF765DBC7E}">
      <x15:slicerCacheHideItemsWithNoData/>
    </x:ext>
  </extLst>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6" xr10:uid="{00000000-0013-0000-FFFF-FFFF34000000}" sourceName="Month">
  <pivotTables>
    <pivotTable tabId="34" name="PivotTable2"/>
  </pivotTables>
  <data>
    <tabular pivotCacheId="8">
      <items count="12">
        <i x="0"/>
        <i x="1"/>
        <i x="2"/>
        <i x="3"/>
        <i x="4"/>
        <i x="5" s="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4" xr10:uid="{00000000-0013-0000-FFFF-FFFF35000000}" sourceName="Calendar_Year">
  <pivotTables>
    <pivotTable tabId="34" name="PivotTable2"/>
  </pivotTables>
  <data>
    <tabular pivotCacheId="8">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0" xr10:uid="{00000000-0013-0000-FFFF-FFFF36000000}" sourceName="County">
  <pivotTables>
    <pivotTable tabId="70" name="PivotTable1"/>
    <pivotTable tabId="70" name="PivotTable2"/>
  </pivotTables>
  <data>
    <tabular pivotCacheId="3">
      <items count="59">
        <i x="0"/>
        <i x="1"/>
        <i x="2"/>
        <i x="3"/>
        <i x="4"/>
        <i x="5"/>
        <i x="6"/>
        <i x="7"/>
        <i x="8"/>
        <i x="9"/>
        <i x="10"/>
        <i x="11"/>
        <i x="12"/>
        <i x="13"/>
        <i x="14"/>
        <i x="15"/>
        <i x="16"/>
        <i x="17"/>
        <i x="18"/>
        <i x="19"/>
        <i x="20"/>
        <i x="21"/>
        <i x="22"/>
        <i x="23"/>
        <i x="24" s="1"/>
        <i x="25" s="1"/>
        <i x="26" s="1"/>
        <i x="27"/>
        <i x="28"/>
        <i x="29"/>
        <i x="30"/>
        <i x="31"/>
        <i x="32"/>
        <i x="33"/>
        <i x="34"/>
        <i x="35"/>
        <i x="36"/>
        <i x="37"/>
        <i x="38"/>
        <i x="39"/>
        <i x="40"/>
        <i x="41"/>
        <i x="42"/>
        <i x="43"/>
        <i x="44"/>
        <i x="45"/>
        <i x="46"/>
        <i x="47"/>
        <i x="48"/>
        <i x="49"/>
        <i x="50"/>
        <i x="51"/>
        <i x="52"/>
        <i x="53"/>
        <i x="54"/>
        <i x="55"/>
        <i x="56"/>
        <i x="57"/>
        <i x="58"/>
      </items>
    </tabular>
  </data>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8" xr10:uid="{00000000-0013-0000-FFFF-FFFF37000000}" sourceName="Month">
  <pivotTables>
    <pivotTable tabId="70" name="PivotTable1"/>
    <pivotTable tabId="70" name="PivotTable2"/>
  </pivotTables>
  <data>
    <tabular pivotCacheId="3">
      <items count="12">
        <i x="0"/>
        <i x="1"/>
        <i x="2"/>
        <i x="3"/>
        <i x="4"/>
        <i x="5"/>
        <i x="6"/>
        <i x="7"/>
        <i x="8"/>
        <i x="9" s="1"/>
        <i x="10" nd="1"/>
        <i x="11" nd="1"/>
      </items>
    </tabular>
  </data>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5" xr10:uid="{00000000-0013-0000-FFFF-FFFF38000000}" sourceName="Calendar_Year">
  <pivotTables>
    <pivotTable tabId="70" name="PivotTable1"/>
    <pivotTable tabId="70" name="PivotTable2"/>
  </pivotTables>
  <data>
    <tabular pivotCacheId="3">
      <items count="7">
        <i x="4"/>
        <i x="5"/>
        <i x="6" s="1"/>
        <i x="0" nd="1"/>
        <i x="1" nd="1"/>
        <i x="2" nd="1"/>
        <i x="3" nd="1"/>
      </items>
    </tabular>
  </data>
  <extLst>
    <x:ext xmlns:x15="http://schemas.microsoft.com/office/spreadsheetml/2010/11/main" uri="{470722E0-AACD-4C17-9CDC-17EF765DBC7E}">
      <x15:slicerCacheHideItemsWithNoData/>
    </x:ext>
  </extLst>
</slicerCacheDefinition>
</file>

<file path=xl/slicerCaches/slicerCache5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1" xr10:uid="{00000000-0013-0000-FFFF-FFFF39000000}" sourceName="County">
  <pivotTables>
    <pivotTable tabId="35" name="PivotTable4"/>
    <pivotTable tabId="35" name="PivotTable7"/>
  </pivotTables>
  <data>
    <tabular pivotCacheId="3">
      <items count="59">
        <i x="0"/>
        <i x="1" s="1"/>
        <i x="2"/>
        <i x="3"/>
        <i x="4"/>
        <i x="5"/>
        <i x="6"/>
        <i x="7" s="1"/>
        <i x="8"/>
        <i x="9"/>
        <i x="10"/>
        <i x="11"/>
        <i x="12"/>
        <i x="13"/>
        <i x="14"/>
        <i x="15"/>
        <i x="16"/>
        <i x="17"/>
        <i x="18"/>
        <i x="19"/>
        <i x="20"/>
        <i x="21"/>
        <i x="22"/>
        <i x="23"/>
        <i x="24"/>
        <i x="25"/>
        <i x="26"/>
        <i x="27"/>
        <i x="28"/>
        <i x="29"/>
        <i x="30"/>
        <i x="31"/>
        <i x="32"/>
        <i x="33"/>
        <i x="34"/>
        <i x="35"/>
        <i x="36"/>
        <i x="37"/>
        <i x="38"/>
        <i x="39"/>
        <i x="40"/>
        <i x="41" s="1"/>
        <i x="42"/>
        <i x="43"/>
        <i x="44"/>
        <i x="45"/>
        <i x="46"/>
        <i x="47"/>
        <i x="48"/>
        <i x="49"/>
        <i x="50"/>
        <i x="51"/>
        <i x="52"/>
        <i x="53"/>
        <i x="54"/>
        <i x="55"/>
        <i x="56"/>
        <i x="57"/>
        <i x="58"/>
      </items>
    </tabular>
  </data>
</slicerCacheDefinition>
</file>

<file path=xl/slicerCaches/slicerCache5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9" xr10:uid="{00000000-0013-0000-FFFF-FFFF3A000000}" sourceName="Month">
  <pivotTables>
    <pivotTable tabId="35" name="PivotTable4"/>
    <pivotTable tabId="35" name="PivotTable7"/>
  </pivotTables>
  <data>
    <tabular pivotCacheId="3">
      <items count="12">
        <i x="0"/>
        <i x="1"/>
        <i x="2"/>
        <i x="3"/>
        <i x="4"/>
        <i x="5"/>
        <i x="6" s="1"/>
        <i x="7" s="1"/>
        <i x="8" s="1"/>
        <i x="9" s="1"/>
        <i x="10" s="1"/>
        <i x="11" s="1"/>
      </items>
    </tabular>
  </data>
</slicerCacheDefinition>
</file>

<file path=xl/slicerCaches/slicerCache5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6" xr10:uid="{00000000-0013-0000-FFFF-FFFF3B000000}" sourceName="Calendar_Year">
  <pivotTables>
    <pivotTable tabId="35" name="PivotTable4"/>
    <pivotTable tabId="35" name="PivotTable7"/>
  </pivotTables>
  <data>
    <tabular pivotCacheId="3">
      <items count="7">
        <i x="2"/>
        <i x="3"/>
        <i x="4"/>
        <i x="5" s="1"/>
        <i x="6"/>
        <i x="0" nd="1"/>
        <i x="1" nd="1"/>
      </items>
    </tabular>
  </data>
  <extLst>
    <x:ext xmlns:x15="http://schemas.microsoft.com/office/spreadsheetml/2010/11/main" uri="{470722E0-AACD-4C17-9CDC-17EF765DBC7E}">
      <x15:slicerCacheHideItemsWithNoData/>
    </x:ext>
  </extLst>
</slicerCacheDefinition>
</file>

<file path=xl/slicerCaches/slicerCache5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2" xr10:uid="{00000000-0013-0000-FFFF-FFFF3C000000}" sourceName="County">
  <pivotTables>
    <pivotTable tabId="71" name="PivotTable1"/>
    <pivotTable tabId="71" name="PivotTable2"/>
  </pivotTables>
  <data>
    <tabular pivotCacheId="3">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5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0" xr10:uid="{00000000-0013-0000-FFFF-FFFF3D000000}" sourceName="Month">
  <pivotTables>
    <pivotTable tabId="71" name="PivotTable1"/>
    <pivotTable tabId="71" name="PivotTable2"/>
  </pivotTables>
  <data>
    <tabular pivotCacheId="3">
      <items count="12">
        <i x="0" s="1"/>
        <i x="1" s="1"/>
        <i x="2" s="1"/>
        <i x="3" s="1"/>
        <i x="4" s="1"/>
        <i x="5" s="1"/>
        <i x="6" s="1"/>
        <i x="7" s="1"/>
        <i x="8" nd="1"/>
        <i x="9" nd="1"/>
        <i x="10" nd="1"/>
        <i x="11" nd="1"/>
      </items>
    </tabular>
  </data>
</slicerCacheDefinition>
</file>

<file path=xl/slicerCaches/slicerCache5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7" xr10:uid="{00000000-0013-0000-FFFF-FFFF3E000000}" sourceName="Calendar_Year">
  <pivotTables>
    <pivotTable tabId="71" name="PivotTable1"/>
    <pivotTable tabId="71" name="PivotTable2"/>
  </pivotTables>
  <data>
    <tabular pivotCacheId="3" showMissing="0">
      <items count="7">
        <i x="2"/>
        <i x="3"/>
        <i x="4"/>
        <i x="5"/>
        <i x="6" s="1"/>
        <i x="0" nd="1"/>
        <i x="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 xr10:uid="{00000000-0014-0000-FFFF-FFFF01000000}" cache="Slicer_County1" caption="County" startItem="36" style="SlicerStyleDark1" rowHeight="241300"/>
  <slicer name="SFY" xr10:uid="{00000000-0014-0000-FFFF-FFFF02000000}" cache="Slicer_SFY" caption="State Fiscal Year" startItem="1" style="SlicerStyleDark1" rowHeight="241300"/>
  <slicer name="Calendar_Year 4" xr10:uid="{00000000-0014-0000-FFFF-FFFF03000000}" cache="Slicer_Calendar_Year3" caption="Calendar Year" startItem="2"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xr10:uid="{00000000-0014-0000-FFFF-FFFF04000000}" cache="Slicer_Calendar_Year1" caption="Calendar Year" startItem="2" style="SlicerStyleDark1" rowHeight="241300"/>
  <slicer name="County" xr10:uid="{00000000-0014-0000-FFFF-FFFF05000000}" cache="Slicer_County" caption="County" style="SlicerStyleDark1" rowHeight="241300"/>
  <slicer name="Month" xr10:uid="{00000000-0014-0000-FFFF-FFFF06000000}" cache="Slicer_Month" caption="Month" startItem="3"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FY 1" xr10:uid="{00000000-0014-0000-FFFF-FFFF07000000}" cache="Slicer_SFY1" caption="State Fiscal Year" startItem="2" style="SlicerStyleDark1" rowHeight="241300"/>
  <slicer name="Calendar_Year 5" xr10:uid="{00000000-0014-0000-FFFF-FFFF08000000}" cache="Slicer_Calendar_Year5" caption="Calendar Year" startItem="1" style="SlicerStyleDark1" rowHeight="241300"/>
  <slicer name="County 3" xr10:uid="{00000000-0014-0000-FFFF-FFFF09000000}" cache="Slicer_County3" caption="County" startItem="1"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 xr10:uid="{00000000-0014-0000-FFFF-FFFF0A000000}" cache="Slicer_County2" caption="County" startItem="38" style="SlicerStyleDark1" rowHeight="241300"/>
  <slicer name="Calendar_Year 1" xr10:uid="{00000000-0014-0000-FFFF-FFFF0B000000}" cache="Slicer_Calendar_Year2" caption="Calendar Year" startItem="2" style="SlicerStyleDark1" rowHeight="241300"/>
  <slicer name="Month 6" xr10:uid="{00000000-0014-0000-FFFF-FFFF0C000000}" cache="Slicer_Month1" caption="Month" startItem="5"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4" xr10:uid="{00000000-0014-0000-FFFF-FFFF0D000000}" cache="Slicer_County20" caption="County" startItem="21" style="SlicerStyleDark1" rowHeight="241300"/>
  <slicer name="Month 12" xr10:uid="{00000000-0014-0000-FFFF-FFFF0E000000}" cache="Slicer_Month8" caption="Month" style="SlicerStyleDark1" rowHeight="241300"/>
  <slicer name="Calendar_Year 18" xr10:uid="{00000000-0014-0000-FFFF-FFFF0F000000}" cache="Slicer_Calendar_Year15" caption="Calendar Year"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3" xr10:uid="{00000000-0014-0000-FFFF-FFFF10000000}" cache="Slicer_County20" caption="County" rowHeight="241300"/>
  <slicer name="Month 11" xr10:uid="{00000000-0014-0000-FFFF-FFFF11000000}" cache="Slicer_Month8" caption="Month" rowHeight="241300"/>
  <slicer name="Calendar_Year 17" xr10:uid="{00000000-0014-0000-FFFF-FFFF12000000}" cache="Slicer_Calendar_Year15" caption="Calendar_Year"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2" xr10:uid="{00000000-0014-0000-FFFF-FFFF13000000}" cache="Slicer_County12" caption="County" startItem="12" style="SlicerStyleDark1" rowHeight="241300"/>
  <slicer name="Calendar_Year 9" xr10:uid="{00000000-0014-0000-FFFF-FFFF14000000}" cache="Slicer_Calendar_Year9" caption="Calendar Year" startItem="3" style="SlicerStyleDark1" rowHeight="241300"/>
  <slicer name="County 16" xr10:uid="{00000000-0014-0000-FFFF-FFFF15000000}" cache="Slicer_County16" caption="County" startItem="5" style="SlicerStyleDark1" rowHeight="241300"/>
  <slicer name="5yr_est_years" xr10:uid="{00000000-0014-0000-FFFF-FFFF16000000}" cache="Slicer_5yr_est_years" caption="Calendar Years" style="SlicerStyleDark1"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15" xr10:uid="{00000000-0014-0000-FFFF-FFFF17000000}" cache="Slicer_Calendar_Year10" caption="Calendar Year"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5" xr10:uid="{00000000-0014-0000-FFFF-FFFF18000000}" cache="Slicer_County5" caption="County" startItem="30" style="SlicerStyleDark1" rowHeight="241300"/>
  <slicer name="Calendar_Year 13" xr10:uid="{00000000-0014-0000-FFFF-FFFF19000000}" cache="Slicer_Calendar_Year" caption="Calendar Year" startItem="1"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9" xr10:uid="{00000000-0014-0000-FFFF-FFFF1D000000}" cache="Slicer_County9" caption="County" style="SlicerStyleDark1" rowHeight="241300"/>
  <slicer name="Quarter 1" xr10:uid="{00000000-0014-0000-FFFF-FFFF1E000000}" cache="Slicer_Quarter1" caption="Quarter" style="SlicerStyleDark1" rowHeight="241300"/>
  <slicer name="C_Year 1" xr10:uid="{00000000-0014-0000-FFFF-FFFF1F000000}" cache="Slicer_C_Year1" caption="Calendar Year" startItem="2"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0" xr10:uid="{00000000-0014-0000-FFFF-FFFF20000000}" cache="Slicer_County10" caption="County" style="SlicerStyleDark1" rowHeight="241300"/>
  <slicer name="Quarter 2" xr10:uid="{00000000-0014-0000-FFFF-FFFF21000000}" cache="Slicer_Quarter2" caption="Quarter" style="SlicerStyleDark1" rowHeight="241300"/>
  <slicer name="C_Year 2" xr10:uid="{00000000-0014-0000-FFFF-FFFF22000000}" cache="Slicer_C_Year2" caption="Calendar Year" startItem="2" style="SlicerStyleDark1"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00000000-0014-0000-FFFF-FFFF23000000}" cache="Slicer_Quarter" caption="Quarter" style="SlicerStyleDark1" rowHeight="241300"/>
  <slicer name="C_Year" xr10:uid="{00000000-0014-0000-FFFF-FFFF24000000}" cache="Slicer_C_Year" caption="Calendar Year" style="SlicerStyleDark1" rowHeight="241300"/>
  <slicer name="Month 3" xr10:uid="{00000000-0014-0000-FFFF-FFFF25000000}" cache="Slicer_Month3" caption="Month" startItem="2" style="SlicerStyleDark1" rowHeight="241300"/>
  <slicer name="Calendar_Year 6" xr10:uid="{00000000-0014-0000-FFFF-FFFF26000000}" cache="Slicer_Calendar_Year6" caption="Year" startItem="2" style="SlicerStyleDark1" rowHeight="241300"/>
  <slicer name="County 6" xr10:uid="{00000000-0014-0000-FFFF-FFFF27000000}" cache="Slicer_County6" caption="County" startItem="30" style="SlicerStyleDark1" rowHeight="241300"/>
  <slicer name="County 7" xr10:uid="{00000000-0014-0000-FFFF-FFFF28000000}" cache="Slicer_County7" caption="County" startItem="36"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2" xr10:uid="{00000000-0014-0000-FFFF-FFFF29000000}" cache="Slicer_County18" caption="County" style="SlicerStyleDark1" rowHeight="241300"/>
  <slicer name="Month 10" xr10:uid="{00000000-0014-0000-FFFF-FFFF2A000000}" cache="Slicer_Month6" caption="Month" style="SlicerStyleDark1" rowHeight="241300"/>
  <slicer name="Calendar_Year 16" xr10:uid="{00000000-0014-0000-FFFF-FFFF2B000000}" cache="Slicer_Calendar_Year14" caption="Calendar Year" startItem="3"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1" xr10:uid="{00000000-0014-0000-FFFF-FFFF2C000000}" cache="Slicer_County19" caption="County" style="SlicerStyleDark1" rowHeight="241300"/>
  <slicer name="Month 9" xr10:uid="{00000000-0014-0000-FFFF-FFFF2D000000}" cache="Slicer_Month7" caption="Month" style="SlicerStyleDark1" rowHeight="241300"/>
  <slicer name="Calendar_Year 12" xr10:uid="{00000000-0014-0000-FFFF-FFFF2E000000}" cache="Slicer_Calendar_Year13" caption="Calendar Year" startItem="4"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4" xr10:uid="{00000000-0014-0000-FFFF-FFFF2F000000}" cache="Slicer_County4" caption="County" startItem="29" style="SlicerStyleDark1" rowHeight="241300"/>
  <slicer name="Month 2" xr10:uid="{00000000-0014-0000-FFFF-FFFF30000000}" cache="Slicer_Month2" caption="Month" startItem="2" style="SlicerStyleDark1" rowHeight="241300"/>
  <slicer name="Calendar_Year 2" xr10:uid="{00000000-0014-0000-FFFF-FFFF31000000}" cache="Slicer_Calendar_Year4" caption="Calendar Year" startItem="2"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1" xr10:uid="{00000000-0014-0000-FFFF-FFFF32000000}" cache="Slicer_County11" caption="County" startItem="10" style="SlicerStyleDark1" rowHeight="241300"/>
  <slicer name="Calendar_Year 8" xr10:uid="{00000000-0014-0000-FFFF-FFFF33000000}" cache="Slicer_Calendar_Year8" caption="Calendar Year" startItem="2" style="SlicerStyleDark1" rowHeight="241300"/>
  <slicer name="County 14" xr10:uid="{00000000-0014-0000-FFFF-FFFF34000000}" cache="Slicer_County14" caption="County" startItem="28" style="SlicerStyleDark1" rowHeight="241300"/>
  <slicer name="Month 5" xr10:uid="{00000000-0014-0000-FFFF-FFFF35000000}" cache="Slicer_Month5" caption="Month" style="SlicerStyleDark1" rowHeight="241300"/>
  <slicer name="Calendar_Year 11" xr10:uid="{00000000-0014-0000-FFFF-FFFF36000000}" cache="Slicer_Calendar_Year11" caption="Calendar Year" startItem="2" style="SlicerStyleDark1" rowHeight="241300"/>
</slicers>
</file>

<file path=xl/slicers/slicer1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5" xr10:uid="{00000000-0014-0000-FFFF-FFFF37000000}" cache="Slicer_County15" caption="County" style="SlicerStyleDark1" rowHeight="241300"/>
  <slicer name="Calendar_Year 3" xr10:uid="{00000000-0014-0000-FFFF-FFFF38000000}" cache="Slicer_Calendar_Year12" caption="Year" startItem="1" style="SlicerStyleDark1" rowHeight="241300"/>
</slicers>
</file>

<file path=xl/slicers/slicer1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8" xr10:uid="{00000000-0014-0000-FFFF-FFFF39000000}" cache="Slicer_County8" caption="County" startItem="48" style="SlicerStyleDark1" rowHeight="241300"/>
  <slicer name="Calendar_Year 7" xr10:uid="{00000000-0014-0000-FFFF-FFFF3A000000}" cache="Slicer_Calendar_Year7" caption="Calendar Year" startItem="2" style="SlicerStyleDark1" rowHeight="241300"/>
</slicers>
</file>

<file path=xl/slicers/slicer1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8" xr10:uid="{00000000-0014-0000-FFFF-FFFF3B000000}" cache="Slicer_County17" caption="County" rowHeight="241300"/>
</slicers>
</file>

<file path=xl/slicers/slicer2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9" xr10:uid="{00000000-0014-0000-FFFF-FFFF3C000000}" cache="Slicer_County17" caption="County" style="SlicerStyleDark1" rowHeight="241300"/>
</slicers>
</file>

<file path=xl/slicers/slicer2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8" xr10:uid="{00000000-0014-0000-FFFF-FFFF3D000000}" cache="Slicer_County22" caption="County" style="SlicerStyleDark1" rowHeight="241300"/>
  <slicer name="Month 16" xr10:uid="{00000000-0014-0000-FFFF-FFFF3E000000}" cache="Slicer_Month10" caption="Month" style="SlicerStyleDark1" rowHeight="241300"/>
  <slicer name="Calendar_Year 22" xr10:uid="{00000000-0014-0000-FFFF-FFFF3F000000}" cache="Slicer_Calendar_Year17" caption="Year" startItem="1" style="SlicerStyleDark1" rowHeight="241300"/>
</slicers>
</file>

<file path=xl/slicers/slicer2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7" xr10:uid="{00000000-0014-0000-FFFF-FFFF40000000}" cache="Slicer_County22" caption="County" startItem="39" rowHeight="241300"/>
  <slicer name="Month 15" xr10:uid="{00000000-0014-0000-FFFF-FFFF41000000}" cache="Slicer_Month10" caption="Month" rowHeight="241300"/>
  <slicer name="Calendar_Year 21" xr10:uid="{00000000-0014-0000-FFFF-FFFF42000000}" cache="Slicer_Calendar_Year17" caption="Calendar_Year" rowHeight="241300"/>
</slicers>
</file>

<file path=xl/slicers/slicer2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00000000-0014-0000-FFFF-FFFF43000000}" cache="Slicer_Month1" caption="Month" rowHeight="241300"/>
</slicers>
</file>

<file path=xl/slicers/slicer2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0" xr10:uid="{00000000-0014-0000-FFFF-FFFF44000000}" cache="Slicer_County18" caption="County" rowHeight="241300"/>
  <slicer name="Month 7" xr10:uid="{00000000-0014-0000-FFFF-FFFF45000000}" cache="Slicer_Month6" caption="Month" rowHeight="241300"/>
  <slicer name="Calendar_Year 14" xr10:uid="{00000000-0014-0000-FFFF-FFFF46000000}" cache="Slicer_Calendar_Year14" caption="Calendar_Year" startItem="1" rowHeight="241300"/>
</slicers>
</file>

<file path=xl/slicers/slicer2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5" xr10:uid="{00000000-0014-0000-FFFF-FFFF47000000}" cache="Slicer_County21" caption="County" rowHeight="241300"/>
  <slicer name="Month 13" xr10:uid="{00000000-0014-0000-FFFF-FFFF48000000}" cache="Slicer_Month9" caption="Month" rowHeight="241300"/>
  <slicer name="Calendar_Year 19" xr10:uid="{00000000-0014-0000-FFFF-FFFF49000000}" cache="Slicer_Calendar_Year16" caption="Calendar_Year" rowHeight="241300"/>
</slicers>
</file>

<file path=xl/slicers/slicer2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7" xr10:uid="{00000000-0014-0000-FFFF-FFFF4A000000}" cache="Slicer_County19" caption="County" rowHeight="241300"/>
  <slicer name="Month 8" xr10:uid="{00000000-0014-0000-FFFF-FFFF4B000000}" cache="Slicer_Month7" caption="Month" rowHeight="241300"/>
  <slicer name="Calendar_Year 10" xr10:uid="{00000000-0014-0000-FFFF-FFFF4C000000}" cache="Slicer_Calendar_Year13" caption="Calendar_Year" rowHeight="241300"/>
</slicers>
</file>

<file path=xl/slicers/slicer2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23" xr10:uid="{00000000-0014-0000-FFFF-FFFF4D000000}" cache="Slicer_Calendar_Year10" caption="Calendar Year"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Every_month_raw" displayName="Every_month_raw" ref="A10:AH4848" totalsRowShown="0" headerRowDxfId="199" dataDxfId="197" headerRowBorderDxfId="198" headerRowCellStyle="Percent" dataCellStyle="Percent">
  <autoFilter ref="A10:AH4848" xr:uid="{00000000-0009-0000-0100-000006000000}"/>
  <tableColumns count="34">
    <tableColumn id="1" xr3:uid="{00000000-0010-0000-0000-000001000000}" name="County"/>
    <tableColumn id="2" xr3:uid="{00000000-0010-0000-0000-000002000000}" name="Consortium" dataDxfId="196"/>
    <tableColumn id="3" xr3:uid="{00000000-0010-0000-0000-000003000000}" name="Month" dataDxfId="195"/>
    <tableColumn id="4" xr3:uid="{00000000-0010-0000-0000-000004000000}" name="Calendar_Year" dataDxfId="194"/>
    <tableColumn id="5" xr3:uid="{00000000-0010-0000-0000-000005000000}" name="FFY" dataDxfId="193"/>
    <tableColumn id="6" xr3:uid="{00000000-0010-0000-0000-000006000000}" name="SFY" dataDxfId="192"/>
    <tableColumn id="38" xr3:uid="{BAF2448D-D2C5-47A0-9BCE-53F17EA2BCAA}" name="Fed_PA_HHs" dataDxfId="191"/>
    <tableColumn id="37" xr3:uid="{10B96A8F-F9CB-4EDB-8E92-0FB8259F63BB}" name="Fed_NA_HHs" dataDxfId="190"/>
    <tableColumn id="36" xr3:uid="{C1BAC76E-72FC-401D-9774-E9336D585768}" name="CFAP_PA_HHs" dataDxfId="189"/>
    <tableColumn id="35" xr3:uid="{61B34713-5549-4E99-9F82-4CEB9E6B10C5}" name="CFAP_NA_HHs" dataDxfId="188"/>
    <tableColumn id="34" xr3:uid="{D6C07ADC-2B56-4025-A208-0F912C82303A}" name="All_PA_HHs" dataDxfId="187"/>
    <tableColumn id="33" xr3:uid="{8B89AB76-0738-40FC-A11B-B50EC620706C}" name="All_NA_HHs" dataDxfId="186"/>
    <tableColumn id="7" xr3:uid="{00000000-0010-0000-0000-000007000000}" name="CF_HHs" dataDxfId="185" dataCellStyle="Comma"/>
    <tableColumn id="8" xr3:uid="{00000000-0010-0000-0000-000008000000}" name="CF_Persons" dataDxfId="184" dataCellStyle="Comma"/>
    <tableColumn id="32" xr3:uid="{229DEA9F-7B98-4018-81FC-5C1E0DBC134E}" name="Fed_PA_Persons" dataDxfId="183" dataCellStyle="Comma"/>
    <tableColumn id="31" xr3:uid="{FD3FA0DF-A403-46A5-BC3B-012FC5976902}" name="Fed_ NA_Persons" dataDxfId="182" dataCellStyle="Comma"/>
    <tableColumn id="30" xr3:uid="{7CB54C0B-929D-46E6-BCAD-157C6678E178}" name="All_Fed_Persons" dataDxfId="181" dataCellStyle="Comma"/>
    <tableColumn id="29" xr3:uid="{294AE181-CD9B-4D9D-BF45-A98599B4C844}" name="CFAP_PA_Persons" dataDxfId="180" dataCellStyle="Comma"/>
    <tableColumn id="28" xr3:uid="{4E02DB79-33A6-486F-8EAD-A7E74559F58D}" name="CFAP_NA_Persons" dataDxfId="179" dataCellStyle="Comma"/>
    <tableColumn id="27" xr3:uid="{F778F408-CB1D-4FE0-AFB7-6610FE35DAB7}" name="All_CFAP_Persons" dataDxfId="178" dataCellStyle="Comma"/>
    <tableColumn id="26" xr3:uid="{82F6D485-3474-43A5-A5B5-A8011F727FF9}" name="All_PA_Persons" dataDxfId="177" dataCellStyle="Comma"/>
    <tableColumn id="25" xr3:uid="{873DAD74-0180-4B10-90F3-0E61AF32A911}" name="All_NA_Persons" dataDxfId="176" dataCellStyle="Comma"/>
    <tableColumn id="21" xr3:uid="{442BAA15-5CBB-4D29-B1F6-BC194F1049C7}" name="Fed_Issuances" dataDxfId="175" dataCellStyle="Comma"/>
    <tableColumn id="20" xr3:uid="{B98FA04E-3601-47B0-914E-EBBA606DA27F}" name="State_Issuances" dataDxfId="174" dataCellStyle="Comma"/>
    <tableColumn id="19" xr3:uid="{34CB8EC4-D22A-4454-9927-2AB311276B6B}" name="Total_Issuances" dataDxfId="173" dataCellStyle="Comma"/>
    <tableColumn id="9" xr3:uid="{00000000-0010-0000-0000-000009000000}" name="Timeliness_30_day_Pct" dataDxfId="172" dataCellStyle="Percent"/>
    <tableColumn id="10" xr3:uid="{00000000-0010-0000-0000-00000A000000}" name="Timeliness_Exped_Pct_Monthly" dataDxfId="171" dataCellStyle="Percent"/>
    <tableColumn id="14" xr3:uid="{00000000-0010-0000-0000-00000E000000}" name="Negative_Error_Completed_Cases" dataDxfId="170" dataCellStyle="Percent"/>
    <tableColumn id="13" xr3:uid="{00000000-0010-0000-0000-00000D000000}" name="Negative_Error_Rate" dataDxfId="169" dataCellStyle="Percent"/>
    <tableColumn id="11" xr3:uid="{00000000-0010-0000-0000-00000B000000}" name="Active_Error_Rate" dataDxfId="168" dataCellStyle="Percent"/>
    <tableColumn id="15" xr3:uid="{00000000-0010-0000-0000-00000F000000}" name="Apps_Recd" dataDxfId="167" dataCellStyle="Percent"/>
    <tableColumn id="17" xr3:uid="{00000000-0010-0000-0000-000011000000}" name="Online_Apps_Recd" dataDxfId="166" dataCellStyle="Percent"/>
    <tableColumn id="18" xr3:uid="{00000000-0010-0000-0000-000012000000}" name="Child_Only_HHs" dataDxfId="165" dataCellStyle="Percent"/>
    <tableColumn id="16" xr3:uid="{00000000-0010-0000-0000-000010000000}" name="Child_Only_Persons" dataDxfId="164" dataCellStyle="Percen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1000000}" name="Every_month_raw8" displayName="Every_month_raw8" ref="A10:N4690" totalsRowShown="0" headerRowDxfId="163" dataDxfId="161" headerRowBorderDxfId="162" headerRowCellStyle="Percent" dataCellStyle="Percent">
  <autoFilter ref="A10:N4690" xr:uid="{00000000-0009-0000-0100-000007000000}"/>
  <tableColumns count="14">
    <tableColumn id="1" xr3:uid="{00000000-0010-0000-0100-000001000000}" name="County"/>
    <tableColumn id="2" xr3:uid="{00000000-0010-0000-0100-000002000000}" name="Consortium" dataDxfId="160"/>
    <tableColumn id="3" xr3:uid="{00000000-0010-0000-0100-000003000000}" name="Month" dataDxfId="159"/>
    <tableColumn id="4" xr3:uid="{00000000-0010-0000-0100-000004000000}" name="Calendar_Year" dataDxfId="158"/>
    <tableColumn id="5" xr3:uid="{00000000-0010-0000-0100-000005000000}" name="FFY" dataDxfId="157"/>
    <tableColumn id="6" xr3:uid="{00000000-0010-0000-0100-000006000000}" name="SFY" dataDxfId="156"/>
    <tableColumn id="7" xr3:uid="{00000000-0010-0000-0100-000007000000}" name="CF_HHs" dataDxfId="155" dataCellStyle="Comma"/>
    <tableColumn id="8" xr3:uid="{00000000-0010-0000-0100-000008000000}" name="CF_Persons" dataDxfId="154" dataCellStyle="Comma"/>
    <tableColumn id="12" xr3:uid="{00000000-0010-0000-0100-00000C000000}" name="MC_Enrollment" dataDxfId="153" dataCellStyle="Comma"/>
    <tableColumn id="9" xr3:uid="{00000000-0010-0000-0100-000009000000}" name="Timeliness_30_day_Pct" dataDxfId="152" dataCellStyle="Percent"/>
    <tableColumn id="10" xr3:uid="{00000000-0010-0000-0100-00000A000000}" name="Timeliness_Exped_Pct_Monthly" dataDxfId="151" dataCellStyle="Percent"/>
    <tableColumn id="14" xr3:uid="{00000000-0010-0000-0100-00000E000000}" name="Negative_Error_Completed_Cases" dataDxfId="150" dataCellStyle="Percent"/>
    <tableColumn id="13" xr3:uid="{00000000-0010-0000-0100-00000D000000}" name="Negative_Error_Rate" dataDxfId="149" dataCellStyle="Percent"/>
    <tableColumn id="11" xr3:uid="{00000000-0010-0000-0100-00000B000000}" name="Active_Error_Rate" dataDxfId="148"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Quarter_raw" displayName="Quarter_raw" ref="A10:K1544" totalsRowShown="0" headerRowDxfId="147" dataDxfId="145" headerRowBorderDxfId="146">
  <autoFilter ref="A10:K1544" xr:uid="{00000000-0009-0000-0100-000004000000}"/>
  <tableColumns count="11">
    <tableColumn id="1" xr3:uid="{00000000-0010-0000-0300-000001000000}" name="County"/>
    <tableColumn id="2" xr3:uid="{00000000-0010-0000-0300-000002000000}" name="Consortium" dataDxfId="144"/>
    <tableColumn id="3" xr3:uid="{00000000-0010-0000-0300-000003000000}" name="Quarter" dataDxfId="143"/>
    <tableColumn id="4" xr3:uid="{00000000-0010-0000-0300-000004000000}" name="C_Year" dataDxfId="142"/>
    <tableColumn id="5" xr3:uid="{00000000-0010-0000-0300-000005000000}" name="FFY" dataDxfId="141"/>
    <tableColumn id="6" xr3:uid="{00000000-0010-0000-0300-000006000000}" name="SFY" dataDxfId="140"/>
    <tableColumn id="7" xr3:uid="{00000000-0010-0000-0300-000007000000}" name="Timeliness_Exped_Pct_Qrtly" dataDxfId="139"/>
    <tableColumn id="8" xr3:uid="{00000000-0010-0000-0300-000008000000}" name="_30_Day_Churn_Pct_of_Reapps" dataDxfId="138"/>
    <tableColumn id="9" xr3:uid="{00000000-0010-0000-0300-000009000000}" name="_90_Day_Churn_Pct_of_Reapps" dataDxfId="137"/>
    <tableColumn id="10" xr3:uid="{00000000-0010-0000-0300-00000A000000}" name="_30_Day_Pct_of_Sched_Recerts" dataDxfId="136"/>
    <tableColumn id="11" xr3:uid="{00000000-0010-0000-0300-00000B000000}" name="_90_Day_Pct_of_Sched_Recerts" dataDxfId="13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Annual_raw" displayName="Annual_raw" ref="A10:T423" totalsRowShown="0" headerRowDxfId="134" dataDxfId="133">
  <autoFilter ref="A10:T423" xr:uid="{00000000-0009-0000-0100-000002000000}"/>
  <tableColumns count="20">
    <tableColumn id="1" xr3:uid="{00000000-0010-0000-0400-000001000000}" name="County"/>
    <tableColumn id="2" xr3:uid="{00000000-0010-0000-0400-000002000000}" name="Consortium" dataDxfId="132"/>
    <tableColumn id="3" xr3:uid="{00000000-0010-0000-0400-000003000000}" name="Calendar_Year" dataDxfId="131"/>
    <tableColumn id="16" xr3:uid="{00000000-0010-0000-0400-000010000000}" name="SFY" dataDxfId="130"/>
    <tableColumn id="4" xr3:uid="{00000000-0010-0000-0400-000004000000}" name="CF_Households_SFY_Avg" dataDxfId="129" dataCellStyle="Comma">
      <calculatedColumnFormula>AVERAGE(Every_Mth!M365,Every_Mth!M424,Every_Mth!M483,Every_Mth!M542,Every_Mth!M601,Every_Mth!M660,Every_Mth!M719,Every_Mth!M778,Every_Mth!M837,Every_Mth!M896,Every_Mth!M955,Every_Mth!M1014)</calculatedColumnFormula>
    </tableColumn>
    <tableColumn id="15" xr3:uid="{00000000-0010-0000-0400-00000F000000}" name="CF_Households_CY_Avg" dataDxfId="128" dataCellStyle="Comma">
      <calculatedColumnFormula>AVERAGE(Every_Mth!M11,Every_Mth!M70,Every_Mth!M129,Every_Mth!M188,Every_Mth!M247,Every_Mth!M306,Every_Mth!M365,Every_Mth!M424,Every_Mth!M483,Every_Mth!M542,Every_Mth!M601,Every_Mth!M660)</calculatedColumnFormula>
    </tableColumn>
    <tableColumn id="5" xr3:uid="{00000000-0010-0000-0400-000005000000}" name="CF_Persons_SFY_Avg" dataDxfId="127" dataCellStyle="Comma"/>
    <tableColumn id="14" xr3:uid="{00000000-0010-0000-0400-00000E000000}" name="CF_Persons_CY_Avg" dataDxfId="126" dataCellStyle="Comma"/>
    <tableColumn id="20" xr3:uid="{00000000-0010-0000-0400-000014000000}" name="Elderly_CF_July" dataDxfId="125" dataCellStyle="Comma"/>
    <tableColumn id="19" xr3:uid="{00000000-0010-0000-0400-000013000000}" name="Children_CF_July" dataDxfId="124" dataCellStyle="Comma"/>
    <tableColumn id="17" xr3:uid="{00000000-0010-0000-0400-000011000000}" name="ESL_CF_July_CY" dataDxfId="123" dataCellStyle="Comma"/>
    <tableColumn id="21" xr3:uid="{00000000-0010-0000-0400-000015000000}" name="WIC_0-4_CF_Reachable" dataDxfId="122" dataCellStyle="Comma"/>
    <tableColumn id="13" xr3:uid="{00000000-0010-0000-0400-00000D000000}" name="Percent_CF_0-4_in_WIC" dataDxfId="121" dataCellStyle="Comma"/>
    <tableColumn id="6" xr3:uid="{00000000-0010-0000-0400-000006000000}" name="Total_Pop_CY" dataDxfId="120" dataCellStyle="Comma"/>
    <tableColumn id="7" xr3:uid="{00000000-0010-0000-0400-000007000000}" name="Total_Elderly_60_plus_CY" dataDxfId="119" dataCellStyle="Comma"/>
    <tableColumn id="8" xr3:uid="{00000000-0010-0000-0400-000008000000}" name="Total_Children_under_18_CY" dataDxfId="118" dataCellStyle="Comma"/>
    <tableColumn id="9" xr3:uid="{00000000-0010-0000-0400-000009000000}" name="Total_ESL_over_5_CY" dataDxfId="117" dataCellStyle="Comma"/>
    <tableColumn id="10" xr3:uid="{00000000-0010-0000-0400-00000A000000}" name="Total_SSI_Recipients_CY" dataDxfId="116" dataCellStyle="Comma"/>
    <tableColumn id="11" xr3:uid="{00000000-0010-0000-0400-00000B000000}" name="Unemployment_Pct_CY" dataDxfId="115"/>
    <tableColumn id="12" xr3:uid="{00000000-0010-0000-0400-00000C000000}" name="CF_Eligibles_CY" dataDxfId="114" dataCellStyle="Comma"/>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5000000}" name="PRI_Raw" displayName="PRI_Raw" ref="A10:H423" totalsRowShown="0" headerRowDxfId="15" dataDxfId="14">
  <autoFilter ref="A10:H423" xr:uid="{00000000-0009-0000-0100-000001000000}"/>
  <tableColumns count="8">
    <tableColumn id="1" xr3:uid="{00000000-0010-0000-0500-000001000000}" name="County"/>
    <tableColumn id="2" xr3:uid="{00000000-0010-0000-0500-000002000000}" name="Consortium" dataDxfId="13"/>
    <tableColumn id="3" xr3:uid="{00000000-0010-0000-0500-000003000000}" name="Calendar_Year" dataDxfId="12"/>
    <tableColumn id="23" xr3:uid="{00000000-0010-0000-0500-000017000000}" name="PRI_est_freq" dataDxfId="11" dataCellStyle="Comma"/>
    <tableColumn id="14" xr3:uid="{00000000-0010-0000-0500-00000E000000}" name="CF_Persons_CY_Avg" dataDxfId="10" dataCellStyle="Comma"/>
    <tableColumn id="12" xr3:uid="{00000000-0010-0000-0500-00000C000000}" name="CF_Eligibles" dataDxfId="9" dataCellStyle="Comma"/>
    <tableColumn id="22" xr3:uid="{00000000-0010-0000-0500-000016000000}" name="5yr_est_years" dataDxfId="8" dataCellStyle="Comma"/>
    <tableColumn id="13" xr3:uid="{00000000-0010-0000-0500-00000D000000}" name="PRI" dataDxfId="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6.xml"/><Relationship Id="rId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microsoft.com/office/2007/relationships/slicer" Target="../slicers/slicer18.xml"/><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19.xml"/><Relationship Id="rId4"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 Type="http://schemas.microsoft.com/office/2007/relationships/slicer" Target="../slicers/slicer20.xml"/><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2" Type="http://schemas.microsoft.com/office/2007/relationships/slicer" Target="../slicers/slicer21.xml"/><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07/relationships/slicer" Target="../slicers/slicer22.xml"/><Relationship Id="rId4"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9.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0.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29.bin"/><Relationship Id="rId1" Type="http://schemas.openxmlformats.org/officeDocument/2006/relationships/pivotTable" Target="../pivotTables/pivotTable7.xm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3" Type="http://schemas.microsoft.com/office/2007/relationships/slicer" Target="../slicers/slicer23.xml"/><Relationship Id="rId2" Type="http://schemas.openxmlformats.org/officeDocument/2006/relationships/drawing" Target="../drawings/drawing33.xml"/><Relationship Id="rId1" Type="http://schemas.openxmlformats.org/officeDocument/2006/relationships/pivotTable" Target="../pivotTables/pivotTable10.xml"/></Relationships>
</file>

<file path=xl/worksheets/_rels/sheet34.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drawing" Target="../drawings/drawing34.xml"/><Relationship Id="rId5" Type="http://schemas.openxmlformats.org/officeDocument/2006/relationships/printerSettings" Target="../printerSettings/printerSettings31.bin"/><Relationship Id="rId4" Type="http://schemas.openxmlformats.org/officeDocument/2006/relationships/pivotTable" Target="../pivotTables/pivotTable14.xm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pivotTable" Target="../pivotTables/pivotTable16.xml"/><Relationship Id="rId1" Type="http://schemas.openxmlformats.org/officeDocument/2006/relationships/pivotTable" Target="../pivotTables/pivotTable15.xml"/><Relationship Id="rId5" Type="http://schemas.microsoft.com/office/2007/relationships/slicer" Target="../slicers/slicer24.xml"/><Relationship Id="rId4"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ivotTable" Target="../pivotTables/pivotTable18.xml"/><Relationship Id="rId1" Type="http://schemas.openxmlformats.org/officeDocument/2006/relationships/pivotTable" Target="../pivotTables/pivotTable17.xml"/><Relationship Id="rId4"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8" Type="http://schemas.openxmlformats.org/officeDocument/2006/relationships/printerSettings" Target="../printerSettings/printerSettings34.bin"/><Relationship Id="rId3" Type="http://schemas.openxmlformats.org/officeDocument/2006/relationships/pivotTable" Target="../pivotTables/pivotTable21.xml"/><Relationship Id="rId7" Type="http://schemas.openxmlformats.org/officeDocument/2006/relationships/pivotTable" Target="../pivotTables/pivotTable25.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5" Type="http://schemas.openxmlformats.org/officeDocument/2006/relationships/pivotTable" Target="../pivotTables/pivotTable23.xml"/><Relationship Id="rId10" Type="http://schemas.microsoft.com/office/2007/relationships/slicer" Target="../slicers/slicer25.xml"/><Relationship Id="rId4" Type="http://schemas.openxmlformats.org/officeDocument/2006/relationships/pivotTable" Target="../pivotTables/pivotTable22.xml"/><Relationship Id="rId9"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3" Type="http://schemas.openxmlformats.org/officeDocument/2006/relationships/pivotTable" Target="../pivotTables/pivotTable28.xml"/><Relationship Id="rId2" Type="http://schemas.openxmlformats.org/officeDocument/2006/relationships/pivotTable" Target="../pivotTables/pivotTable27.xml"/><Relationship Id="rId1" Type="http://schemas.openxmlformats.org/officeDocument/2006/relationships/pivotTable" Target="../pivotTables/pivotTable26.xml"/><Relationship Id="rId6" Type="http://schemas.openxmlformats.org/officeDocument/2006/relationships/drawing" Target="../drawings/drawing38.xml"/><Relationship Id="rId5" Type="http://schemas.openxmlformats.org/officeDocument/2006/relationships/printerSettings" Target="../printerSettings/printerSettings35.bin"/><Relationship Id="rId4" Type="http://schemas.openxmlformats.org/officeDocument/2006/relationships/pivotTable" Target="../pivotTables/pivotTable29.xml"/></Relationships>
</file>

<file path=xl/worksheets/_rels/sheet39.xml.rels><?xml version="1.0" encoding="UTF-8" standalone="yes"?>
<Relationships xmlns="http://schemas.openxmlformats.org/package/2006/relationships"><Relationship Id="rId3" Type="http://schemas.openxmlformats.org/officeDocument/2006/relationships/pivotTable" Target="../pivotTables/pivotTable32.xml"/><Relationship Id="rId7" Type="http://schemas.openxmlformats.org/officeDocument/2006/relationships/drawing" Target="../drawings/drawing39.xml"/><Relationship Id="rId2" Type="http://schemas.openxmlformats.org/officeDocument/2006/relationships/pivotTable" Target="../pivotTables/pivotTable31.xml"/><Relationship Id="rId1" Type="http://schemas.openxmlformats.org/officeDocument/2006/relationships/pivotTable" Target="../pivotTables/pivotTable30.xml"/><Relationship Id="rId6" Type="http://schemas.openxmlformats.org/officeDocument/2006/relationships/printerSettings" Target="../printerSettings/printerSettings36.bin"/><Relationship Id="rId5" Type="http://schemas.openxmlformats.org/officeDocument/2006/relationships/pivotTable" Target="../pivotTables/pivotTable34.xml"/><Relationship Id="rId4" Type="http://schemas.openxmlformats.org/officeDocument/2006/relationships/pivotTable" Target="../pivotTables/pivotTable33.xml"/></Relationships>
</file>

<file path=xl/worksheets/_rels/sheet40.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0.xml"/><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pivotTable" Target="../pivotTables/pivotTable36.xml"/><Relationship Id="rId1" Type="http://schemas.openxmlformats.org/officeDocument/2006/relationships/pivotTable" Target="../pivotTables/pivotTable35.xml"/><Relationship Id="rId5" Type="http://schemas.microsoft.com/office/2007/relationships/slicer" Target="../slicers/slicer26.xml"/><Relationship Id="rId4"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3" Type="http://schemas.microsoft.com/office/2007/relationships/slicer" Target="../slicers/slicer27.xml"/><Relationship Id="rId2" Type="http://schemas.openxmlformats.org/officeDocument/2006/relationships/drawing" Target="../drawings/drawing42.xml"/><Relationship Id="rId1" Type="http://schemas.openxmlformats.org/officeDocument/2006/relationships/printerSettings" Target="../printerSettings/printerSettings39.bin"/></Relationships>
</file>

<file path=xl/worksheets/_rels/sheet43.xml.rels><?xml version="1.0" encoding="UTF-8" standalone="yes"?>
<Relationships xmlns="http://schemas.openxmlformats.org/package/2006/relationships"><Relationship Id="rId8" Type="http://schemas.openxmlformats.org/officeDocument/2006/relationships/drawing" Target="../drawings/drawing43.xml"/><Relationship Id="rId3" Type="http://schemas.openxmlformats.org/officeDocument/2006/relationships/pivotTable" Target="../pivotTables/pivotTable39.xml"/><Relationship Id="rId7" Type="http://schemas.openxmlformats.org/officeDocument/2006/relationships/printerSettings" Target="../printerSettings/printerSettings40.bin"/><Relationship Id="rId2" Type="http://schemas.openxmlformats.org/officeDocument/2006/relationships/pivotTable" Target="../pivotTables/pivotTable38.xml"/><Relationship Id="rId1" Type="http://schemas.openxmlformats.org/officeDocument/2006/relationships/pivotTable" Target="../pivotTables/pivotTable37.xml"/><Relationship Id="rId6" Type="http://schemas.openxmlformats.org/officeDocument/2006/relationships/pivotTable" Target="../pivotTables/pivotTable42.xml"/><Relationship Id="rId5" Type="http://schemas.openxmlformats.org/officeDocument/2006/relationships/pivotTable" Target="../pivotTables/pivotTable41.xml"/><Relationship Id="rId4" Type="http://schemas.openxmlformats.org/officeDocument/2006/relationships/pivotTable" Target="../pivotTables/pivotTable4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1"/>
  <dimension ref="A1:D40"/>
  <sheetViews>
    <sheetView showGridLines="0" workbookViewId="0"/>
  </sheetViews>
  <sheetFormatPr defaultRowHeight="15"/>
  <cols>
    <col min="1" max="1" width="14.85546875" style="14" customWidth="1"/>
    <col min="2" max="2" width="59.85546875" style="14" customWidth="1"/>
    <col min="3" max="3" width="24.28515625" customWidth="1"/>
  </cols>
  <sheetData>
    <row r="1" spans="1:3" s="13" customFormat="1">
      <c r="A1" s="14"/>
      <c r="B1" s="14"/>
    </row>
    <row r="2" spans="1:3" s="13" customFormat="1">
      <c r="A2" s="14"/>
      <c r="B2" s="14"/>
    </row>
    <row r="3" spans="1:3" s="13" customFormat="1">
      <c r="A3" s="14"/>
      <c r="B3" s="14"/>
    </row>
    <row r="4" spans="1:3" s="13" customFormat="1">
      <c r="A4" s="14"/>
      <c r="B4" s="14"/>
    </row>
    <row r="5" spans="1:3" s="13" customFormat="1">
      <c r="A5" s="14"/>
      <c r="B5" s="14"/>
    </row>
    <row r="7" spans="1:3">
      <c r="A7" s="127" t="s">
        <v>215</v>
      </c>
      <c r="B7" s="127" t="s">
        <v>277</v>
      </c>
      <c r="C7" s="127" t="s">
        <v>216</v>
      </c>
    </row>
    <row r="8" spans="1:3" s="87" customFormat="1" ht="202.5" customHeight="1">
      <c r="A8" s="118">
        <v>43444</v>
      </c>
      <c r="B8" s="119" t="s">
        <v>373</v>
      </c>
      <c r="C8" s="118"/>
    </row>
    <row r="9" spans="1:3" s="87" customFormat="1" ht="124.5" customHeight="1">
      <c r="A9" s="118">
        <v>43432</v>
      </c>
      <c r="B9" s="119" t="s">
        <v>372</v>
      </c>
      <c r="C9" s="118"/>
    </row>
    <row r="10" spans="1:3" s="87" customFormat="1" ht="119.25" customHeight="1">
      <c r="A10" s="118">
        <v>43417</v>
      </c>
      <c r="B10" s="119" t="s">
        <v>371</v>
      </c>
      <c r="C10" s="118"/>
    </row>
    <row r="11" spans="1:3" s="87" customFormat="1" ht="60">
      <c r="A11" s="118">
        <v>43404</v>
      </c>
      <c r="B11" s="119" t="s">
        <v>370</v>
      </c>
      <c r="C11" s="119"/>
    </row>
    <row r="12" spans="1:3" s="87" customFormat="1" ht="117.75" customHeight="1">
      <c r="A12" s="118">
        <v>43403</v>
      </c>
      <c r="B12" s="119" t="s">
        <v>369</v>
      </c>
      <c r="C12" s="119"/>
    </row>
    <row r="13" spans="1:3" s="87" customFormat="1" ht="146.25" customHeight="1">
      <c r="A13" s="118">
        <v>43385</v>
      </c>
      <c r="B13" s="119" t="s">
        <v>368</v>
      </c>
      <c r="C13" s="119"/>
    </row>
    <row r="14" spans="1:3" s="87" customFormat="1" ht="133.5" customHeight="1">
      <c r="A14" s="118">
        <v>43375</v>
      </c>
      <c r="B14" s="119" t="s">
        <v>367</v>
      </c>
      <c r="C14" s="119"/>
    </row>
    <row r="15" spans="1:3" s="87" customFormat="1" ht="152.25" customHeight="1">
      <c r="A15" s="118">
        <v>43357</v>
      </c>
      <c r="B15" s="119" t="s">
        <v>365</v>
      </c>
      <c r="C15" s="119"/>
    </row>
    <row r="16" spans="1:3" s="87" customFormat="1" ht="102" customHeight="1">
      <c r="A16" s="118">
        <v>43342</v>
      </c>
      <c r="B16" s="119" t="s">
        <v>364</v>
      </c>
      <c r="C16" s="119"/>
    </row>
    <row r="17" spans="1:3" s="87" customFormat="1" ht="190.5" customHeight="1">
      <c r="A17" s="118">
        <v>43322</v>
      </c>
      <c r="B17" s="119" t="s">
        <v>311</v>
      </c>
      <c r="C17" s="119"/>
    </row>
    <row r="18" spans="1:3" s="87" customFormat="1" ht="167.25" customHeight="1">
      <c r="A18" s="118">
        <v>43312</v>
      </c>
      <c r="B18" s="119" t="s">
        <v>310</v>
      </c>
      <c r="C18" s="119"/>
    </row>
    <row r="19" spans="1:3" s="87" customFormat="1" ht="52.5" customHeight="1">
      <c r="A19" s="118">
        <v>43294</v>
      </c>
      <c r="B19" s="119" t="s">
        <v>299</v>
      </c>
      <c r="C19" s="119" t="s">
        <v>300</v>
      </c>
    </row>
    <row r="20" spans="1:3" s="87" customFormat="1" ht="110.25" customHeight="1">
      <c r="A20" s="118">
        <v>43291</v>
      </c>
      <c r="B20" s="119" t="s">
        <v>298</v>
      </c>
      <c r="C20" s="119"/>
    </row>
    <row r="21" spans="1:3" s="87" customFormat="1" ht="84" customHeight="1">
      <c r="A21" s="118">
        <v>43262</v>
      </c>
      <c r="B21" s="119" t="s">
        <v>292</v>
      </c>
      <c r="C21" s="119" t="s">
        <v>293</v>
      </c>
    </row>
    <row r="22" spans="1:3" s="87" customFormat="1" ht="33.75" customHeight="1">
      <c r="A22" s="118">
        <v>43255</v>
      </c>
      <c r="B22" s="119" t="s">
        <v>286</v>
      </c>
      <c r="C22" s="119"/>
    </row>
    <row r="23" spans="1:3" s="87" customFormat="1" ht="30">
      <c r="A23" s="118">
        <v>43243</v>
      </c>
      <c r="B23" s="119" t="s">
        <v>285</v>
      </c>
      <c r="C23" s="119"/>
    </row>
    <row r="24" spans="1:3" s="87" customFormat="1" ht="50.25" customHeight="1">
      <c r="A24" s="118">
        <v>43231</v>
      </c>
      <c r="B24" s="119" t="s">
        <v>278</v>
      </c>
      <c r="C24" s="119"/>
    </row>
    <row r="25" spans="1:3" s="87" customFormat="1" ht="49.5" customHeight="1">
      <c r="A25" s="118">
        <v>43220</v>
      </c>
      <c r="B25" s="119" t="s">
        <v>270</v>
      </c>
      <c r="C25" s="119"/>
    </row>
    <row r="26" spans="1:3" s="87" customFormat="1" ht="71.25" customHeight="1">
      <c r="A26" s="118">
        <v>43189</v>
      </c>
      <c r="B26" s="119" t="s">
        <v>271</v>
      </c>
      <c r="C26" s="119"/>
    </row>
    <row r="27" spans="1:3" s="87" customFormat="1" ht="60">
      <c r="A27" s="118">
        <v>43175</v>
      </c>
      <c r="B27" s="119" t="s">
        <v>272</v>
      </c>
      <c r="C27" s="119"/>
    </row>
    <row r="28" spans="1:3" s="87" customFormat="1" ht="92.25" customHeight="1">
      <c r="A28" s="118">
        <v>43159</v>
      </c>
      <c r="B28" s="119" t="s">
        <v>273</v>
      </c>
      <c r="C28" s="119" t="s">
        <v>265</v>
      </c>
    </row>
    <row r="29" spans="1:3" s="87" customFormat="1" ht="105.75" customHeight="1">
      <c r="A29" s="118">
        <v>43131</v>
      </c>
      <c r="B29" s="119" t="s">
        <v>274</v>
      </c>
      <c r="C29" s="120"/>
    </row>
    <row r="30" spans="1:3" s="87" customFormat="1" ht="58.5" customHeight="1">
      <c r="A30" s="118">
        <v>43018</v>
      </c>
      <c r="B30" s="119" t="s">
        <v>275</v>
      </c>
      <c r="C30" s="120"/>
    </row>
    <row r="31" spans="1:3" s="87" customFormat="1" ht="45">
      <c r="A31" s="118">
        <v>42942</v>
      </c>
      <c r="B31" s="119" t="s">
        <v>276</v>
      </c>
      <c r="C31" s="120"/>
    </row>
    <row r="32" spans="1:3" s="87" customFormat="1" ht="30">
      <c r="A32" s="121">
        <v>42940</v>
      </c>
      <c r="B32" s="122" t="s">
        <v>66</v>
      </c>
      <c r="C32" s="125" t="s">
        <v>244</v>
      </c>
    </row>
    <row r="33" spans="1:4" s="87" customFormat="1" ht="30">
      <c r="A33" s="121">
        <v>42901</v>
      </c>
      <c r="B33" s="122" t="s">
        <v>66</v>
      </c>
      <c r="C33" s="125" t="s">
        <v>243</v>
      </c>
    </row>
    <row r="34" spans="1:4" ht="30">
      <c r="A34" s="121">
        <v>42886</v>
      </c>
      <c r="B34" s="122" t="s">
        <v>66</v>
      </c>
      <c r="C34" s="125" t="s">
        <v>242</v>
      </c>
    </row>
    <row r="35" spans="1:4">
      <c r="A35" s="123">
        <v>42880</v>
      </c>
      <c r="B35" s="124" t="s">
        <v>66</v>
      </c>
      <c r="C35" s="126" t="s">
        <v>234</v>
      </c>
    </row>
    <row r="36" spans="1:4">
      <c r="A36" s="82"/>
    </row>
    <row r="37" spans="1:4">
      <c r="A37" s="82"/>
    </row>
    <row r="38" spans="1:4">
      <c r="A38" s="82"/>
      <c r="D38" s="85"/>
    </row>
    <row r="39" spans="1:4">
      <c r="A39" s="83"/>
      <c r="B39" s="84"/>
      <c r="C39" s="85"/>
    </row>
    <row r="40" spans="1:4">
      <c r="A40" s="83"/>
      <c r="B40" s="84"/>
    </row>
  </sheetData>
  <sheetProtection algorithmName="SHA-512" hashValue="MmXTtXz2nQGFzDTwfx9o7SdmX9nhSTgec1KPCh3N919sPSwrvP9eXWKhppzN5jeTmQSaByk0qNlIHrq9MrNWfg==" saltValue="DEYGry+Owpg3slR958lpow==" spinCount="100000" sheet="1" objects="1" scenarios="1"/>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3:Z27"/>
  <sheetViews>
    <sheetView showGridLines="0" showRowColHeaders="0" tabSelected="1" zoomScaleNormal="100" workbookViewId="0">
      <selection activeCell="D12" sqref="D12"/>
    </sheetView>
  </sheetViews>
  <sheetFormatPr defaultColWidth="9.140625" defaultRowHeight="15"/>
  <cols>
    <col min="1" max="11" width="9.140625" style="13"/>
    <col min="12" max="12" width="9.140625" style="13" customWidth="1"/>
    <col min="13" max="16" width="9.140625" style="13"/>
    <col min="17" max="17" width="9.140625" style="13" customWidth="1"/>
    <col min="18" max="16384" width="9.140625" style="13"/>
  </cols>
  <sheetData>
    <row r="3" spans="1:26" ht="21">
      <c r="P3" s="38"/>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195"/>
      <c r="B10" s="195"/>
      <c r="C10" s="195"/>
      <c r="D10" s="195"/>
      <c r="E10" s="195"/>
      <c r="F10" s="195"/>
      <c r="G10" s="195"/>
      <c r="H10" s="195"/>
      <c r="I10" s="195"/>
      <c r="J10" s="195"/>
      <c r="K10" s="195"/>
      <c r="L10" s="195"/>
      <c r="M10" s="195"/>
      <c r="N10" s="195"/>
      <c r="O10" s="195"/>
      <c r="P10" s="195"/>
      <c r="Q10" s="195"/>
      <c r="R10" s="195"/>
      <c r="S10" s="195"/>
      <c r="U10"/>
      <c r="V10"/>
      <c r="W10"/>
      <c r="X10"/>
    </row>
    <row r="11" spans="1:26" ht="15" customHeight="1">
      <c r="U11"/>
      <c r="V11"/>
      <c r="W11"/>
      <c r="X11"/>
    </row>
    <row r="12" spans="1:26" ht="21" customHeight="1">
      <c r="U12"/>
      <c r="V12"/>
      <c r="W12"/>
      <c r="X12"/>
    </row>
    <row r="13" spans="1:26" ht="15" customHeight="1">
      <c r="U13"/>
      <c r="V13"/>
      <c r="W13"/>
      <c r="X13"/>
      <c r="Y13" s="42"/>
    </row>
    <row r="14" spans="1:26" ht="15" customHeight="1">
      <c r="U14"/>
      <c r="V14"/>
      <c r="W14"/>
      <c r="X14"/>
      <c r="Y14" s="42"/>
      <c r="Z14" s="42"/>
    </row>
    <row r="15" spans="1:26" ht="15" customHeight="1">
      <c r="U15"/>
      <c r="V15"/>
      <c r="W15"/>
      <c r="X15"/>
      <c r="Y15" s="42"/>
      <c r="Z15" s="42"/>
    </row>
    <row r="16" spans="1:26" ht="15" customHeight="1">
      <c r="U16"/>
      <c r="V16" s="87"/>
      <c r="W16"/>
      <c r="X16"/>
      <c r="Y16" s="42"/>
      <c r="Z16" s="42"/>
    </row>
    <row r="17" spans="21:26" ht="15" customHeight="1">
      <c r="U17"/>
      <c r="V17"/>
      <c r="W17"/>
      <c r="X17"/>
      <c r="Y17" s="42"/>
      <c r="Z17" s="42"/>
    </row>
    <row r="18" spans="21:26" ht="15" customHeight="1">
      <c r="U18"/>
      <c r="V18"/>
      <c r="W18"/>
      <c r="X18"/>
      <c r="Y18" s="42"/>
      <c r="Z18" s="42"/>
    </row>
    <row r="19" spans="21:26" ht="15" customHeight="1">
      <c r="U19"/>
      <c r="V19"/>
      <c r="W19"/>
      <c r="X19"/>
      <c r="Y19" s="42"/>
      <c r="Z19" s="42"/>
    </row>
    <row r="20" spans="21:26" ht="15" customHeight="1">
      <c r="U20"/>
      <c r="V20"/>
      <c r="W20"/>
      <c r="X20"/>
      <c r="Y20" s="42"/>
      <c r="Z20" s="42"/>
    </row>
    <row r="21" spans="21:26" ht="15" customHeight="1">
      <c r="U21"/>
      <c r="V21"/>
      <c r="W21"/>
      <c r="X21"/>
      <c r="Z21" s="42"/>
    </row>
    <row r="22" spans="21:26" ht="15" customHeight="1">
      <c r="U22"/>
      <c r="V22"/>
      <c r="W22"/>
      <c r="X22"/>
      <c r="Z22" s="42"/>
    </row>
    <row r="23" spans="21:26" ht="15" customHeight="1">
      <c r="U23"/>
      <c r="V23"/>
      <c r="W23"/>
      <c r="X23"/>
      <c r="Z23" s="42"/>
    </row>
    <row r="24" spans="21:26" ht="15" customHeight="1">
      <c r="U24"/>
      <c r="V24"/>
      <c r="W24"/>
      <c r="X24"/>
      <c r="Z24" s="42"/>
    </row>
    <row r="25" spans="21:26" ht="15" customHeight="1">
      <c r="U25"/>
      <c r="V25"/>
      <c r="W25"/>
      <c r="X25"/>
    </row>
    <row r="26" spans="21:26" ht="15" customHeight="1">
      <c r="U26"/>
      <c r="V26"/>
      <c r="W26"/>
      <c r="X26"/>
    </row>
    <row r="27" spans="21:26">
      <c r="U27"/>
      <c r="V27"/>
      <c r="W27"/>
      <c r="X27"/>
    </row>
  </sheetData>
  <sheetProtection algorithmName="SHA-512" hashValue="F8BxWyn4P2ifBpcVgf0vJYq6F/ieUW52vtakRiCgt2ferzF55uQAxPcTW7kDP26NzEbAxDiLmO1baHmZD0eifQ==" saltValue="RJ4BtBp/iSiHjO7g9y8X8g==" spinCount="100000" sheet="1" objects="1" scenarios="1"/>
  <mergeCells count="1">
    <mergeCell ref="A10:S10"/>
  </mergeCells>
  <pageMargins left="0.7" right="0.7" top="0.75" bottom="0.75" header="0.3" footer="0.3"/>
  <pageSetup scale="55"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7"/>
  <dimension ref="G7"/>
  <sheetViews>
    <sheetView showGridLines="0" showRowColHeaders="0" workbookViewId="0">
      <selection activeCell="H16" sqref="H16"/>
    </sheetView>
  </sheetViews>
  <sheetFormatPr defaultRowHeight="15"/>
  <sheetData>
    <row r="7" spans="7:7">
      <c r="G7" s="15"/>
    </row>
  </sheetData>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DE363-AD96-492C-95E2-B472C2302DEF}">
  <sheetPr>
    <pageSetUpPr fitToPage="1"/>
  </sheetPr>
  <dimension ref="A1:AE165"/>
  <sheetViews>
    <sheetView showGridLines="0" showRowColHeaders="0" zoomScale="90" zoomScaleNormal="90" zoomScaleSheetLayoutView="100" workbookViewId="0">
      <selection activeCell="B9" sqref="B9"/>
    </sheetView>
  </sheetViews>
  <sheetFormatPr defaultRowHeight="15"/>
  <cols>
    <col min="1" max="1" width="2" style="87" customWidth="1"/>
    <col min="2" max="2" width="41.42578125" style="87" customWidth="1"/>
    <col min="3" max="3" width="23.140625" style="87" customWidth="1"/>
    <col min="4" max="4" width="16.28515625" style="87" customWidth="1"/>
    <col min="5" max="5" width="19.5703125" style="14" customWidth="1"/>
    <col min="6" max="6" width="19.42578125" style="87" customWidth="1"/>
    <col min="7" max="7" width="17.42578125" style="87" customWidth="1"/>
    <col min="8" max="8" width="16.28515625" style="87" customWidth="1"/>
    <col min="9" max="11" width="19.42578125" style="87" customWidth="1"/>
    <col min="12" max="16384" width="9.140625" style="87"/>
  </cols>
  <sheetData>
    <row r="1" spans="1:31">
      <c r="A1" s="41"/>
      <c r="B1" s="41"/>
      <c r="C1" s="41"/>
      <c r="D1" s="41"/>
      <c r="E1" s="94"/>
      <c r="F1" s="41"/>
      <c r="G1" s="41"/>
      <c r="H1" s="41"/>
      <c r="I1" s="41"/>
      <c r="J1" s="41"/>
      <c r="K1" s="41"/>
      <c r="L1" s="41"/>
      <c r="M1" s="41"/>
      <c r="N1" s="41"/>
      <c r="O1" s="41"/>
      <c r="P1" s="41"/>
      <c r="Q1" s="41"/>
      <c r="R1" s="41"/>
      <c r="S1" s="41"/>
      <c r="T1" s="41"/>
      <c r="U1" s="41"/>
      <c r="V1" s="41"/>
      <c r="W1" s="41"/>
      <c r="X1" s="41"/>
      <c r="Y1" s="41"/>
      <c r="Z1" s="41"/>
      <c r="AA1" s="41"/>
      <c r="AB1" s="41"/>
      <c r="AC1" s="41"/>
      <c r="AD1" s="41"/>
      <c r="AE1" s="187"/>
    </row>
    <row r="2" spans="1:31">
      <c r="A2" s="41"/>
      <c r="B2" s="41"/>
      <c r="C2" s="41"/>
      <c r="D2" s="41"/>
      <c r="E2" s="94"/>
      <c r="F2" s="41"/>
      <c r="G2" s="41"/>
      <c r="H2" s="41"/>
      <c r="I2" s="41"/>
      <c r="J2" s="41"/>
      <c r="K2" s="41"/>
      <c r="L2" s="41"/>
      <c r="M2" s="41"/>
      <c r="N2" s="41"/>
      <c r="O2" s="41"/>
      <c r="P2" s="41"/>
      <c r="Q2" s="41"/>
      <c r="R2" s="41"/>
      <c r="S2" s="41"/>
      <c r="T2" s="41"/>
      <c r="U2" s="41"/>
      <c r="V2" s="41"/>
      <c r="W2" s="41"/>
      <c r="X2" s="41"/>
      <c r="Y2" s="41"/>
      <c r="Z2" s="41"/>
      <c r="AA2" s="41"/>
      <c r="AB2" s="41"/>
      <c r="AC2" s="41"/>
      <c r="AD2" s="41"/>
      <c r="AE2" s="187"/>
    </row>
    <row r="3" spans="1:31">
      <c r="A3" s="41"/>
      <c r="B3" s="41"/>
      <c r="C3" s="41"/>
      <c r="D3" s="41"/>
      <c r="E3" s="94"/>
      <c r="F3" s="41"/>
      <c r="G3" s="41"/>
      <c r="H3" s="41"/>
      <c r="I3" s="41"/>
      <c r="J3" s="41"/>
      <c r="K3" s="41"/>
      <c r="L3" s="41"/>
      <c r="M3" s="41"/>
      <c r="N3" s="41"/>
      <c r="O3" s="41"/>
      <c r="P3" s="41"/>
      <c r="Q3" s="41"/>
      <c r="R3" s="41"/>
      <c r="S3" s="41"/>
      <c r="T3" s="41"/>
      <c r="U3" s="41"/>
      <c r="V3" s="41"/>
      <c r="W3" s="41"/>
      <c r="X3" s="41"/>
      <c r="Y3" s="41"/>
      <c r="Z3" s="41"/>
      <c r="AA3" s="41"/>
      <c r="AB3" s="41"/>
      <c r="AC3" s="41"/>
      <c r="AD3" s="41"/>
      <c r="AE3" s="187"/>
    </row>
    <row r="4" spans="1:31">
      <c r="A4" s="41"/>
      <c r="B4" s="41"/>
      <c r="C4" s="41"/>
      <c r="D4" s="41"/>
      <c r="E4" s="94"/>
      <c r="F4" s="41"/>
      <c r="G4" s="41"/>
      <c r="H4" s="41"/>
      <c r="I4" s="41"/>
      <c r="J4" s="41"/>
      <c r="K4" s="41"/>
      <c r="L4" s="41"/>
      <c r="M4" s="41"/>
      <c r="N4" s="41"/>
      <c r="O4" s="41"/>
      <c r="P4" s="41"/>
      <c r="Q4" s="41"/>
      <c r="R4" s="41"/>
      <c r="S4" s="41"/>
      <c r="T4" s="41"/>
      <c r="U4" s="41"/>
      <c r="V4" s="41"/>
      <c r="W4" s="41"/>
      <c r="X4" s="41"/>
      <c r="Y4" s="41"/>
      <c r="Z4" s="41"/>
      <c r="AA4" s="41"/>
      <c r="AB4" s="41"/>
      <c r="AC4" s="41"/>
      <c r="AD4" s="41"/>
      <c r="AE4" s="187"/>
    </row>
    <row r="5" spans="1:31">
      <c r="A5" s="41"/>
      <c r="B5" s="41"/>
      <c r="C5" s="41"/>
      <c r="D5" s="41"/>
      <c r="E5" s="94"/>
      <c r="F5" s="41"/>
      <c r="G5" s="41"/>
      <c r="H5" s="41"/>
      <c r="I5" s="41"/>
      <c r="J5" s="41"/>
      <c r="K5" s="41"/>
      <c r="L5" s="41"/>
      <c r="M5" s="41"/>
      <c r="N5" s="41"/>
      <c r="O5" s="41"/>
      <c r="P5" s="41"/>
      <c r="Q5" s="41"/>
      <c r="R5" s="41"/>
      <c r="S5" s="41"/>
      <c r="T5" s="41"/>
      <c r="U5" s="41"/>
      <c r="V5" s="41"/>
      <c r="W5" s="41"/>
      <c r="X5" s="41"/>
      <c r="Y5" s="41"/>
      <c r="Z5" s="41"/>
      <c r="AA5" s="41"/>
      <c r="AB5" s="41"/>
      <c r="AC5" s="41"/>
      <c r="AD5" s="41"/>
      <c r="AE5" s="187"/>
    </row>
    <row r="6" spans="1:31">
      <c r="A6" s="41"/>
      <c r="B6" s="41"/>
      <c r="C6" s="41"/>
      <c r="D6" s="41"/>
      <c r="E6" s="94"/>
      <c r="F6" s="41"/>
      <c r="G6" s="41"/>
      <c r="H6" s="41"/>
      <c r="I6" s="41"/>
      <c r="J6" s="41"/>
      <c r="K6" s="41"/>
      <c r="L6" s="41"/>
      <c r="M6" s="41"/>
      <c r="N6" s="41"/>
      <c r="O6" s="41"/>
      <c r="P6" s="41"/>
      <c r="Q6" s="41"/>
      <c r="R6" s="41"/>
      <c r="S6" s="41"/>
      <c r="T6" s="41"/>
      <c r="U6" s="41"/>
      <c r="V6" s="41"/>
      <c r="W6" s="41"/>
      <c r="X6" s="41"/>
      <c r="Y6" s="41"/>
      <c r="Z6" s="41"/>
      <c r="AA6" s="41"/>
      <c r="AB6" s="41"/>
      <c r="AC6" s="41"/>
      <c r="AD6" s="41"/>
      <c r="AE6" s="187"/>
    </row>
    <row r="7" spans="1:31" ht="18.75">
      <c r="A7" s="196" t="s">
        <v>253</v>
      </c>
      <c r="B7" s="196"/>
      <c r="C7" s="196"/>
      <c r="D7" s="196"/>
      <c r="E7" s="196"/>
      <c r="F7" s="196"/>
      <c r="G7" s="41"/>
      <c r="H7" s="41"/>
      <c r="I7" s="41"/>
      <c r="J7" s="41"/>
      <c r="K7" s="41"/>
      <c r="L7" s="41"/>
      <c r="M7" s="41"/>
      <c r="N7" s="41"/>
      <c r="O7" s="41"/>
      <c r="P7" s="41"/>
      <c r="Q7" s="41"/>
      <c r="R7" s="41"/>
      <c r="S7" s="41"/>
      <c r="T7" s="41"/>
      <c r="U7" s="41"/>
      <c r="V7" s="41"/>
      <c r="W7" s="41"/>
      <c r="X7" s="41"/>
      <c r="Y7" s="41"/>
      <c r="Z7" s="41"/>
      <c r="AA7" s="41"/>
      <c r="AB7" s="41"/>
      <c r="AC7" s="41"/>
      <c r="AD7" s="41"/>
      <c r="AE7" s="187"/>
    </row>
    <row r="8" spans="1:31" ht="18.75">
      <c r="A8" s="160"/>
      <c r="B8" s="160"/>
      <c r="C8" s="160"/>
      <c r="D8" s="160"/>
      <c r="E8" s="160"/>
      <c r="F8" s="160"/>
      <c r="G8" s="41"/>
      <c r="H8" s="41"/>
      <c r="I8" s="41"/>
      <c r="J8" s="41"/>
      <c r="K8" s="41"/>
      <c r="L8" s="41"/>
      <c r="M8" s="41"/>
      <c r="N8" s="41"/>
      <c r="O8" s="41"/>
      <c r="P8" s="41"/>
      <c r="Q8" s="41"/>
      <c r="R8" s="41"/>
      <c r="S8" s="41"/>
      <c r="T8" s="41"/>
      <c r="U8" s="41"/>
      <c r="V8" s="41"/>
      <c r="W8" s="41"/>
      <c r="X8" s="41"/>
      <c r="Y8" s="41"/>
      <c r="Z8" s="41"/>
      <c r="AA8" s="41"/>
      <c r="AB8" s="41"/>
      <c r="AC8" s="41"/>
      <c r="AD8" s="41"/>
      <c r="AE8" s="187"/>
    </row>
    <row r="9" spans="1:31" ht="24.75" customHeight="1">
      <c r="A9" s="41"/>
      <c r="B9" s="104" t="s">
        <v>130</v>
      </c>
      <c r="C9" s="197" t="s">
        <v>335</v>
      </c>
      <c r="D9" s="198"/>
      <c r="E9" s="41"/>
      <c r="F9" s="41"/>
      <c r="G9" s="41"/>
      <c r="H9" s="41"/>
      <c r="I9" s="41"/>
      <c r="J9" s="41"/>
      <c r="K9" s="41"/>
      <c r="L9" s="41"/>
      <c r="M9" s="41"/>
      <c r="N9" s="41"/>
      <c r="O9" s="41"/>
      <c r="P9" s="41"/>
      <c r="Q9" s="41"/>
      <c r="R9" s="41"/>
      <c r="S9" s="41"/>
      <c r="T9" s="41"/>
      <c r="U9" s="41"/>
      <c r="V9" s="41"/>
      <c r="W9" s="41"/>
      <c r="X9" s="41"/>
      <c r="Y9" s="41"/>
      <c r="Z9" s="41"/>
      <c r="AA9" s="41"/>
      <c r="AB9" s="41"/>
      <c r="AC9" s="41"/>
      <c r="AD9" s="41"/>
      <c r="AE9" s="187"/>
    </row>
    <row r="10" spans="1:31">
      <c r="A10" s="41"/>
      <c r="B10" s="41"/>
      <c r="C10" s="41"/>
      <c r="D10" s="41"/>
      <c r="E10" s="41"/>
      <c r="F10" s="41"/>
      <c r="G10" s="41"/>
      <c r="H10" s="41"/>
      <c r="I10" s="41"/>
      <c r="J10" s="41"/>
      <c r="K10" s="41"/>
      <c r="L10" s="41"/>
      <c r="M10" s="41"/>
      <c r="N10" s="41"/>
      <c r="O10" s="41"/>
      <c r="P10" s="41"/>
      <c r="Q10" s="41"/>
      <c r="R10" s="41"/>
      <c r="S10" s="41"/>
      <c r="T10" s="41"/>
      <c r="U10" s="41"/>
      <c r="V10" s="41"/>
      <c r="W10" s="41"/>
      <c r="X10" s="41"/>
      <c r="Y10" s="41"/>
      <c r="Z10" s="41"/>
      <c r="AA10" s="41"/>
      <c r="AB10" s="41"/>
      <c r="AC10" s="41"/>
      <c r="AD10" s="41"/>
      <c r="AE10" s="187"/>
    </row>
    <row r="11" spans="1:31" ht="43.5" customHeight="1">
      <c r="A11" s="41"/>
      <c r="B11" s="99"/>
      <c r="C11" s="172" t="s">
        <v>336</v>
      </c>
      <c r="D11" s="172" t="s">
        <v>337</v>
      </c>
      <c r="E11" s="173" t="s">
        <v>338</v>
      </c>
      <c r="F11" s="173" t="s">
        <v>339</v>
      </c>
      <c r="G11" s="173" t="s">
        <v>340</v>
      </c>
      <c r="H11" s="174" t="s">
        <v>341</v>
      </c>
      <c r="I11" s="46"/>
      <c r="J11" s="41"/>
      <c r="K11" s="41"/>
      <c r="L11" s="41"/>
      <c r="M11" s="41"/>
      <c r="N11" s="41"/>
      <c r="O11" s="41"/>
      <c r="P11" s="41"/>
      <c r="Q11" s="41"/>
      <c r="R11" s="41"/>
      <c r="S11" s="41"/>
      <c r="T11" s="41"/>
      <c r="U11" s="41"/>
      <c r="V11" s="41"/>
      <c r="W11" s="41"/>
      <c r="X11" s="41"/>
      <c r="Y11" s="41"/>
      <c r="Z11" s="41"/>
      <c r="AA11" s="41"/>
      <c r="AB11" s="41"/>
      <c r="AC11" s="41"/>
      <c r="AD11" s="41"/>
      <c r="AE11" s="187"/>
    </row>
    <row r="12" spans="1:31">
      <c r="A12" s="41"/>
      <c r="B12" s="100" t="s">
        <v>330</v>
      </c>
      <c r="C12" s="101"/>
      <c r="D12" s="101"/>
      <c r="E12" s="101"/>
      <c r="F12" s="102"/>
      <c r="G12" s="102"/>
      <c r="H12" s="103"/>
      <c r="I12" s="46"/>
      <c r="J12" s="41"/>
      <c r="K12" s="41"/>
      <c r="L12" s="41"/>
      <c r="M12" s="41"/>
      <c r="N12" s="41"/>
      <c r="O12" s="41"/>
      <c r="P12" s="41"/>
      <c r="Q12" s="41"/>
      <c r="R12" s="41"/>
      <c r="S12" s="41"/>
      <c r="T12" s="41"/>
      <c r="U12" s="41"/>
      <c r="V12" s="41"/>
      <c r="W12" s="41"/>
      <c r="X12" s="41"/>
      <c r="Y12" s="41"/>
      <c r="Z12" s="41"/>
      <c r="AA12" s="41"/>
      <c r="AB12" s="41"/>
      <c r="AC12" s="41"/>
      <c r="AD12" s="41"/>
      <c r="AE12" s="187"/>
    </row>
    <row r="13" spans="1:31" ht="21" customHeight="1">
      <c r="A13" s="41"/>
      <c r="B13" s="171" t="s">
        <v>331</v>
      </c>
      <c r="C13" s="161">
        <f>VLOOKUP($B$9,Every_Mth!$A$4613:$AH$4671,14,FALSE)</f>
        <v>11275</v>
      </c>
      <c r="D13" s="161">
        <f>C13-(VLOOKUP($B$9,Every_Mth!$A$4554:$AH$4612,14,FALSE))</f>
        <v>-212</v>
      </c>
      <c r="E13" s="163">
        <f>(C13-(VLOOKUP($B$9,Every_Mth!$A$4554:$AH$4612,14,FALSE)))/(VLOOKUP($B$9,Every_Mth!$A$4554:$AH$4612,14,FALSE))</f>
        <v>-1.8455645512318274E-2</v>
      </c>
      <c r="F13" s="163">
        <f>(C13-(VLOOKUP($B$9,Every_Mth!$A$3905:$AH$3963,14,FALSE)))/(VLOOKUP($B$9,Every_Mth!$A$3905:$AH$3963,14,FALSE))</f>
        <v>-4.1648958776030601E-2</v>
      </c>
      <c r="G13" s="167">
        <f>(VLOOKUP($B$9,Every_Mth!$A$4613:$AH$4671,25,FALSE))/C13</f>
        <v>131.46119733924613</v>
      </c>
      <c r="H13" s="168">
        <f>(VLOOKUP($B$9,Every_Mth!$A$3905:$AH$3963,25,FALSE))/(VLOOKUP($B$9,Every_Mth!$A$3905:$AH$3963,14,FALSE))</f>
        <v>132.99609009774755</v>
      </c>
      <c r="I13" s="46"/>
      <c r="J13" s="41"/>
      <c r="K13" s="41"/>
      <c r="L13" s="41"/>
      <c r="M13" s="41"/>
      <c r="N13" s="41"/>
      <c r="O13" s="41"/>
      <c r="P13" s="41"/>
      <c r="Q13" s="41"/>
      <c r="R13" s="41"/>
      <c r="S13" s="41"/>
      <c r="T13" s="41"/>
      <c r="U13" s="41"/>
      <c r="V13" s="41"/>
      <c r="W13" s="41"/>
      <c r="X13" s="41"/>
      <c r="Y13" s="41"/>
      <c r="Z13" s="41"/>
      <c r="AA13" s="41"/>
      <c r="AB13" s="41"/>
      <c r="AC13" s="41"/>
      <c r="AD13" s="41"/>
      <c r="AE13" s="187"/>
    </row>
    <row r="14" spans="1:31" ht="21" customHeight="1">
      <c r="A14" s="41"/>
      <c r="B14" s="170" t="s">
        <v>342</v>
      </c>
      <c r="C14" s="131">
        <f>VLOOKUP($B$9,Every_Mth!$A$4613:$AH$4671,21,FALSE)</f>
        <v>1149</v>
      </c>
      <c r="D14" s="131">
        <f>C14-(VLOOKUP($B$9,Every_Mth!$A$4554:$AH$4612,21,FALSE))</f>
        <v>-53</v>
      </c>
      <c r="E14" s="164">
        <f>(C14-(VLOOKUP($B$9,Every_Mth!$A$4554:$AH$4612,21,FALSE)))/(VLOOKUP($B$9,Every_Mth!$A$4554:$AH$4612,21,FALSE))</f>
        <v>-4.409317803660566E-2</v>
      </c>
      <c r="F14" s="164">
        <f>(C14-(VLOOKUP($B$9,Every_Mth!$A$3905:$AH$3963,21,FALSE)))/(VLOOKUP($B$9,Every_Mth!$A$3905:$AH$3963,21,FALSE))</f>
        <v>-0.17397555715312724</v>
      </c>
      <c r="G14" s="132"/>
      <c r="H14" s="133"/>
      <c r="I14" s="46"/>
      <c r="J14" s="41"/>
      <c r="K14" s="41"/>
      <c r="L14" s="41"/>
      <c r="M14" s="41"/>
      <c r="N14" s="41"/>
      <c r="O14" s="41"/>
      <c r="P14" s="41"/>
      <c r="Q14" s="41"/>
      <c r="R14" s="41"/>
      <c r="S14" s="41"/>
      <c r="T14" s="41"/>
      <c r="U14" s="41"/>
      <c r="V14" s="41"/>
      <c r="W14" s="41"/>
      <c r="X14" s="41"/>
      <c r="Y14" s="41"/>
      <c r="Z14" s="41"/>
      <c r="AA14" s="41"/>
      <c r="AB14" s="41"/>
      <c r="AC14" s="41"/>
      <c r="AD14" s="41"/>
      <c r="AE14" s="187"/>
    </row>
    <row r="15" spans="1:31" ht="21" customHeight="1">
      <c r="A15" s="41"/>
      <c r="B15" s="170" t="s">
        <v>343</v>
      </c>
      <c r="C15" s="131">
        <f>VLOOKUP($B$9,Every_Mth!$A$4613:$AH$4671,11,FALSE)</f>
        <v>458</v>
      </c>
      <c r="D15" s="131">
        <f>C15-(VLOOKUP($B$9,Every_Mth!$A$4554:$AH$4612,11,FALSE))</f>
        <v>-21</v>
      </c>
      <c r="E15" s="164">
        <f>(C15-(VLOOKUP($B$9,Every_Mth!$A$4554:$AH$4612,11,FALSE)))/(VLOOKUP($B$9,Every_Mth!$A$4554:$AH$4612,11,FALSE))</f>
        <v>-4.3841336116910233E-2</v>
      </c>
      <c r="F15" s="164">
        <f>(C15-(VLOOKUP($B$9,Every_Mth!$A$3905:$AH$3963,11,FALSE)))/(VLOOKUP($B$9,Every_Mth!$A$3905:$AH$3963,11,FALSE))</f>
        <v>-0.15341959334565619</v>
      </c>
      <c r="G15" s="132"/>
      <c r="H15" s="133"/>
      <c r="I15" s="41"/>
      <c r="J15" s="41"/>
      <c r="K15" s="41"/>
      <c r="L15" s="41"/>
      <c r="M15" s="41"/>
      <c r="N15" s="41"/>
      <c r="O15" s="41"/>
      <c r="P15" s="41"/>
      <c r="Q15" s="41"/>
      <c r="R15" s="41"/>
      <c r="S15" s="41"/>
      <c r="T15" s="41"/>
      <c r="U15" s="41"/>
      <c r="V15" s="41"/>
      <c r="W15" s="41"/>
      <c r="X15" s="41"/>
      <c r="Y15" s="41"/>
      <c r="Z15" s="41"/>
      <c r="AA15" s="41"/>
      <c r="AB15" s="41"/>
      <c r="AC15" s="41"/>
      <c r="AD15" s="41"/>
      <c r="AE15" s="187"/>
    </row>
    <row r="16" spans="1:31" ht="21" customHeight="1">
      <c r="A16" s="41"/>
      <c r="B16" s="170" t="s">
        <v>344</v>
      </c>
      <c r="C16" s="131">
        <f>VLOOKUP($B$9,Every_Mth!$A$4613:$AH$4671,22,FALSE)</f>
        <v>10126</v>
      </c>
      <c r="D16" s="131">
        <f>C16-(VLOOKUP($B$9,Every_Mth!$A$4554:$AH$4612,22,FALSE))</f>
        <v>-159</v>
      </c>
      <c r="E16" s="164">
        <f>(C16-(VLOOKUP($B$9,Every_Mth!$A$4554:$AH$4612,22,FALSE)))/(VLOOKUP($B$9,Every_Mth!$A$4554:$AH$4612,22,FALSE))</f>
        <v>-1.5459406903257171E-2</v>
      </c>
      <c r="F16" s="164">
        <f>(C16-(VLOOKUP($B$9,Every_Mth!$A$3905:$AH$3963,22,FALSE)))/(VLOOKUP($B$9,Every_Mth!$A$3905:$AH$3963,22,FALSE))</f>
        <v>-2.3905918642760749E-2</v>
      </c>
      <c r="G16" s="132"/>
      <c r="H16" s="133"/>
      <c r="I16" s="41"/>
      <c r="J16" s="41"/>
      <c r="K16" s="41"/>
      <c r="L16" s="41"/>
      <c r="M16" s="41"/>
      <c r="N16" s="41"/>
      <c r="O16" s="41"/>
      <c r="P16" s="41"/>
      <c r="Q16" s="41"/>
      <c r="R16" s="41"/>
      <c r="S16" s="41"/>
      <c r="T16" s="41"/>
      <c r="U16" s="41"/>
      <c r="V16" s="41"/>
      <c r="W16" s="41"/>
      <c r="X16" s="41"/>
      <c r="Y16" s="41"/>
      <c r="Z16" s="41"/>
      <c r="AA16" s="41"/>
      <c r="AB16" s="41"/>
      <c r="AC16" s="41"/>
      <c r="AD16" s="41"/>
      <c r="AE16" s="187"/>
    </row>
    <row r="17" spans="1:31" ht="21" customHeight="1">
      <c r="A17" s="41"/>
      <c r="B17" s="170" t="s">
        <v>345</v>
      </c>
      <c r="C17" s="131">
        <f>VLOOKUP($B$9,Every_Mth!$A$4613:$AH$4671,12,FALSE)</f>
        <v>5758</v>
      </c>
      <c r="D17" s="131">
        <f>C17-(VLOOKUP($B$9,Every_Mth!$A$4554:$AH$4612,12,FALSE))</f>
        <v>-73</v>
      </c>
      <c r="E17" s="164">
        <f>(C17-(VLOOKUP($B$9,Every_Mth!$A$4554:$AH$4612,12,FALSE)))/(VLOOKUP($B$9,Every_Mth!$A$4554:$AH$4612,12,FALSE))</f>
        <v>-1.2519293431658378E-2</v>
      </c>
      <c r="F17" s="164">
        <f>(C17-(VLOOKUP($B$9,Every_Mth!$A$3905:$AH$3963,12,FALSE)))/(VLOOKUP($B$9,Every_Mth!$A$3905:$AH$3963,12,FALSE))</f>
        <v>-8.9500860585197926E-3</v>
      </c>
      <c r="G17" s="132"/>
      <c r="H17" s="133"/>
      <c r="I17" s="41"/>
      <c r="J17" s="41"/>
      <c r="K17" s="41"/>
      <c r="L17" s="41"/>
      <c r="M17" s="41"/>
      <c r="N17" s="41"/>
      <c r="O17" s="41"/>
      <c r="P17" s="41"/>
      <c r="Q17" s="41"/>
      <c r="R17" s="41"/>
      <c r="S17" s="41"/>
      <c r="T17" s="41"/>
      <c r="U17" s="41"/>
      <c r="V17" s="41"/>
      <c r="W17" s="41"/>
      <c r="X17" s="41"/>
      <c r="Y17" s="41"/>
      <c r="Z17" s="41"/>
      <c r="AA17" s="41"/>
      <c r="AB17" s="41"/>
      <c r="AC17" s="41"/>
      <c r="AD17" s="41"/>
      <c r="AE17" s="187"/>
    </row>
    <row r="18" spans="1:31" ht="21" customHeight="1">
      <c r="A18" s="41"/>
      <c r="B18" s="170" t="s">
        <v>332</v>
      </c>
      <c r="C18" s="162">
        <f>(VLOOKUP($B$9,Every_Mth!$A$4613:$AH$4671,25,FALSE))/1000000</f>
        <v>1.4822249999999999</v>
      </c>
      <c r="D18" s="162">
        <f>C18-((VLOOKUP($B$9,Every_Mth!$A$4554:$AH$4612,25,FALSE))/1000000)</f>
        <v>-3.3138000000000112E-2</v>
      </c>
      <c r="E18" s="164">
        <f>(C18-((VLOOKUP($B$9,Every_Mth!$A$4554:$AH$4612,25,FALSE))/1000000))/((VLOOKUP($B$9,Every_Mth!$A$4554:$AH$4612,25,FALSE))/1000000)</f>
        <v>-2.1868027660699191E-2</v>
      </c>
      <c r="F18" s="164">
        <f>(C18-((VLOOKUP($B$9,Every_Mth!$A$3905:$AH$3963,25,FALSE))/1000000))/((VLOOKUP($B$9,Every_Mth!$A$3905:$AH$3963,25,FALSE))/1000000)</f>
        <v>-5.2709179209547749E-2</v>
      </c>
      <c r="G18" s="132"/>
      <c r="H18" s="133"/>
      <c r="I18" s="41"/>
      <c r="J18" s="41"/>
      <c r="K18" s="41"/>
      <c r="L18" s="41"/>
      <c r="M18" s="41"/>
      <c r="N18" s="41"/>
      <c r="O18" s="41"/>
      <c r="P18" s="41"/>
      <c r="Q18" s="41"/>
      <c r="R18" s="41"/>
      <c r="S18" s="41"/>
      <c r="T18" s="41"/>
      <c r="U18" s="41"/>
      <c r="V18" s="41"/>
      <c r="W18" s="41"/>
      <c r="X18" s="41"/>
      <c r="Y18" s="41"/>
      <c r="Z18" s="41"/>
      <c r="AA18" s="41"/>
      <c r="AB18" s="41"/>
      <c r="AC18" s="41"/>
      <c r="AD18" s="41"/>
      <c r="AE18" s="187"/>
    </row>
    <row r="19" spans="1:31">
      <c r="A19" s="41"/>
      <c r="B19" s="105"/>
      <c r="C19" s="107"/>
      <c r="D19" s="107"/>
      <c r="E19" s="107"/>
      <c r="F19" s="107"/>
      <c r="G19" s="108"/>
      <c r="H19" s="109"/>
      <c r="I19" s="41"/>
      <c r="J19" s="41"/>
      <c r="K19" s="41"/>
      <c r="L19" s="41"/>
      <c r="M19" s="41"/>
      <c r="N19" s="41"/>
      <c r="O19" s="41"/>
      <c r="P19" s="41"/>
      <c r="Q19" s="41"/>
      <c r="R19" s="41"/>
      <c r="S19" s="41"/>
      <c r="T19" s="41"/>
      <c r="U19" s="41"/>
      <c r="V19" s="41"/>
      <c r="W19" s="41"/>
      <c r="X19" s="41"/>
      <c r="Y19" s="41"/>
      <c r="Z19" s="41"/>
      <c r="AA19" s="41"/>
      <c r="AB19" s="41"/>
      <c r="AC19" s="41"/>
      <c r="AD19" s="41"/>
      <c r="AE19" s="187"/>
    </row>
    <row r="20" spans="1:31">
      <c r="A20" s="41"/>
      <c r="B20" s="100" t="s">
        <v>333</v>
      </c>
      <c r="C20" s="101"/>
      <c r="D20" s="101"/>
      <c r="E20" s="101"/>
      <c r="F20" s="101"/>
      <c r="G20" s="102"/>
      <c r="H20" s="103"/>
      <c r="I20" s="41"/>
      <c r="J20" s="41"/>
      <c r="K20" s="41"/>
      <c r="L20" s="41"/>
      <c r="M20" s="41"/>
      <c r="N20" s="41"/>
      <c r="O20" s="41"/>
      <c r="P20" s="41"/>
      <c r="Q20" s="41"/>
      <c r="R20" s="41"/>
      <c r="S20" s="41"/>
      <c r="T20" s="41"/>
      <c r="U20" s="41"/>
      <c r="V20" s="41"/>
      <c r="W20" s="41"/>
      <c r="X20" s="41"/>
      <c r="Y20" s="41"/>
      <c r="Z20" s="41"/>
      <c r="AA20" s="41"/>
      <c r="AB20" s="41"/>
      <c r="AC20" s="41"/>
      <c r="AD20" s="41"/>
      <c r="AE20" s="187"/>
    </row>
    <row r="21" spans="1:31" ht="21" customHeight="1">
      <c r="A21" s="41"/>
      <c r="B21" s="169" t="s">
        <v>331</v>
      </c>
      <c r="C21" s="130">
        <f>VLOOKUP($B$9,Every_Mth!$A$4613:$AH$4671,17,FALSE)</f>
        <v>11244</v>
      </c>
      <c r="D21" s="130">
        <f>C21-(VLOOKUP($B$9,Every_Mth!$A$4554:$AH$4612,17,FALSE))</f>
        <v>-208</v>
      </c>
      <c r="E21" s="165">
        <f>(C21-(VLOOKUP($B$9,Every_Mth!$A$4554:$AH$4612,17,FALSE)))/(VLOOKUP($B$9,Every_Mth!$A$4554:$AH$4612,17,FALSE))</f>
        <v>-1.8162766329025498E-2</v>
      </c>
      <c r="F21" s="165">
        <f>(C21-(VLOOKUP($B$9,Every_Mth!$A$3905:$AH$3963,17,FALSE)))/(VLOOKUP($B$9,Every_Mth!$A$3905:$AH$3963,17,FALSE))</f>
        <v>-4.1677320378419841E-2</v>
      </c>
      <c r="G21" s="167">
        <f>(VLOOKUP($B$9,Every_Mth!$A$4613:$AH$4671,23,FALSE))/C21</f>
        <v>131.66897901102811</v>
      </c>
      <c r="H21" s="168">
        <f>(VLOOKUP($B$9,Every_Mth!$A$3905:$AH$3963,23,FALSE))/(VLOOKUP($B$9,Every_Mth!$A$3905:$AH$3963,17,FALSE))</f>
        <v>133.15281684138753</v>
      </c>
      <c r="I21" s="41"/>
      <c r="J21" s="41"/>
      <c r="K21" s="41"/>
      <c r="L21" s="41"/>
      <c r="M21" s="41"/>
      <c r="N21" s="41"/>
      <c r="O21" s="41"/>
      <c r="P21" s="41"/>
      <c r="Q21" s="41"/>
      <c r="R21" s="41"/>
      <c r="S21" s="41"/>
      <c r="T21" s="41"/>
      <c r="U21" s="41"/>
      <c r="V21" s="41"/>
      <c r="W21" s="41"/>
      <c r="X21" s="41"/>
      <c r="Y21" s="41"/>
      <c r="Z21" s="41"/>
      <c r="AA21" s="41"/>
      <c r="AB21" s="41"/>
      <c r="AC21" s="41"/>
      <c r="AD21" s="41"/>
      <c r="AE21" s="187"/>
    </row>
    <row r="22" spans="1:31" ht="21" customHeight="1">
      <c r="A22" s="41"/>
      <c r="B22" s="170" t="s">
        <v>342</v>
      </c>
      <c r="C22" s="131">
        <f>VLOOKUP($B$9,Every_Mth!$A$4613:$AH$4671,15,FALSE)</f>
        <v>1146</v>
      </c>
      <c r="D22" s="131">
        <f>C22-(VLOOKUP($B$9,Every_Mth!$A$4554:$AH$4612,15,FALSE))</f>
        <v>-51</v>
      </c>
      <c r="E22" s="164">
        <f>(C22-(VLOOKUP($B$9,Every_Mth!$A$4554:$AH$4612,15,FALSE)))/(VLOOKUP($B$9,Every_Mth!$A$4554:$AH$4612,15,FALSE))</f>
        <v>-4.2606516290726815E-2</v>
      </c>
      <c r="F22" s="164">
        <f>(C22-(VLOOKUP($B$9,Every_Mth!$A$3905:$AH$3963,15,FALSE)))/(VLOOKUP($B$9,Every_Mth!$A$3905:$AH$3963,15,FALSE))</f>
        <v>-0.17435158501440923</v>
      </c>
      <c r="G22" s="132"/>
      <c r="H22" s="133"/>
      <c r="I22" s="41"/>
      <c r="J22" s="41"/>
      <c r="K22" s="41"/>
      <c r="L22" s="41"/>
      <c r="M22" s="41"/>
      <c r="N22" s="41"/>
      <c r="O22" s="41"/>
      <c r="P22" s="41"/>
      <c r="Q22" s="41"/>
      <c r="R22" s="41"/>
      <c r="S22" s="41"/>
      <c r="T22" s="41"/>
      <c r="U22" s="41"/>
      <c r="V22" s="41"/>
      <c r="W22" s="41"/>
      <c r="X22" s="41"/>
      <c r="Y22" s="41"/>
      <c r="Z22" s="41"/>
      <c r="AA22" s="41"/>
      <c r="AB22" s="41"/>
      <c r="AC22" s="41"/>
      <c r="AD22" s="41"/>
      <c r="AE22" s="187"/>
    </row>
    <row r="23" spans="1:31" ht="21" customHeight="1">
      <c r="A23" s="41"/>
      <c r="B23" s="170" t="s">
        <v>343</v>
      </c>
      <c r="C23" s="131">
        <f>VLOOKUP($B$9,Every_Mth!$A$4613:$AH$4671,7,FALSE)</f>
        <v>457</v>
      </c>
      <c r="D23" s="131">
        <f>C23-(VLOOKUP($B$9,Every_Mth!$A$4554:$AH$4612,7,FALSE))</f>
        <v>-21</v>
      </c>
      <c r="E23" s="164">
        <f>(C23-(VLOOKUP($B$9,Every_Mth!$A$4554:$AH$4612,7,FALSE)))/(VLOOKUP($B$9,Every_Mth!$A$4554:$AH$4612,7,FALSE))</f>
        <v>-4.3933054393305436E-2</v>
      </c>
      <c r="F23" s="164">
        <f>(C23-(VLOOKUP($B$9,Every_Mth!$A$3905:$AH$3963,7,FALSE)))/(VLOOKUP($B$9,Every_Mth!$A$3905:$AH$3963,7,FALSE))</f>
        <v>-0.1537037037037037</v>
      </c>
      <c r="G23" s="132"/>
      <c r="H23" s="133"/>
      <c r="I23" s="41"/>
      <c r="J23" s="41"/>
      <c r="K23" s="41"/>
      <c r="L23" s="41"/>
      <c r="M23" s="41"/>
      <c r="N23" s="41"/>
      <c r="O23" s="41"/>
      <c r="P23" s="41"/>
      <c r="Q23" s="41"/>
      <c r="R23" s="41"/>
      <c r="S23" s="41"/>
      <c r="T23" s="41"/>
      <c r="U23" s="41"/>
      <c r="V23" s="41"/>
      <c r="W23" s="41"/>
      <c r="X23" s="41"/>
      <c r="Y23" s="41"/>
      <c r="Z23" s="41"/>
      <c r="AA23" s="41"/>
      <c r="AB23" s="41"/>
      <c r="AC23" s="41"/>
      <c r="AD23" s="41"/>
      <c r="AE23" s="187"/>
    </row>
    <row r="24" spans="1:31" ht="21" customHeight="1">
      <c r="A24" s="41"/>
      <c r="B24" s="170" t="s">
        <v>344</v>
      </c>
      <c r="C24" s="131">
        <f>VLOOKUP($B$9,Every_Mth!$A$4613:$AH$4671,16,FALSE)</f>
        <v>10098</v>
      </c>
      <c r="D24" s="131">
        <f>C24-(VLOOKUP($B$9,Every_Mth!$A$4554:$AH$4612,16,FALSE))</f>
        <v>-157</v>
      </c>
      <c r="E24" s="164">
        <f>(C24-(VLOOKUP($B$9,Every_Mth!$A$4554:$AH$4612,16,FALSE)))/(VLOOKUP($B$9,Every_Mth!$A$4554:$AH$4612,16,FALSE))</f>
        <v>-1.5309605070697221E-2</v>
      </c>
      <c r="F24" s="164">
        <f>(C24-(VLOOKUP($B$9,Every_Mth!$A$3905:$AH$3963,16,FALSE)))/(VLOOKUP($B$9,Every_Mth!$A$3905:$AH$3963,16,FALSE))</f>
        <v>-2.3876268728854518E-2</v>
      </c>
      <c r="G24" s="132"/>
      <c r="H24" s="133"/>
      <c r="I24" s="41"/>
      <c r="J24" s="41"/>
      <c r="K24" s="41"/>
      <c r="L24" s="41"/>
      <c r="M24" s="41"/>
      <c r="N24" s="41"/>
      <c r="O24" s="41"/>
      <c r="P24" s="41"/>
      <c r="Q24" s="41"/>
      <c r="R24" s="41"/>
      <c r="S24" s="41"/>
      <c r="T24" s="41"/>
      <c r="U24" s="41"/>
      <c r="V24" s="41"/>
      <c r="W24" s="41"/>
      <c r="X24" s="41"/>
      <c r="Y24" s="41"/>
      <c r="Z24" s="41"/>
      <c r="AA24" s="41"/>
      <c r="AB24" s="41"/>
      <c r="AC24" s="41"/>
      <c r="AD24" s="41"/>
      <c r="AE24" s="187"/>
    </row>
    <row r="25" spans="1:31" ht="21" customHeight="1">
      <c r="A25" s="41"/>
      <c r="B25" s="170" t="s">
        <v>345</v>
      </c>
      <c r="C25" s="131">
        <f>VLOOKUP($B$9,Every_Mth!$A$4613:$AH$4671,8,FALSE)</f>
        <v>5749</v>
      </c>
      <c r="D25" s="131">
        <f>C25-(VLOOKUP($B$9,Every_Mth!$A$4554:$AH$4612,8,FALSE))</f>
        <v>-72</v>
      </c>
      <c r="E25" s="164">
        <f>(C25-(VLOOKUP($B$9,Every_Mth!$A$4554:$AH$4612,8,FALSE)))/(VLOOKUP($B$9,Every_Mth!$A$4554:$AH$4612,8,FALSE))</f>
        <v>-1.2369008761381205E-2</v>
      </c>
      <c r="F25" s="164">
        <f>(C25-(VLOOKUP($B$9,Every_Mth!$A$3905:$AH$3963,8,FALSE)))/(VLOOKUP($B$9,Every_Mth!$A$3905:$AH$3963,8,FALSE))</f>
        <v>-8.9639717290122389E-3</v>
      </c>
      <c r="G25" s="132"/>
      <c r="H25" s="133"/>
      <c r="I25" s="41"/>
      <c r="J25" s="41"/>
      <c r="K25" s="41"/>
      <c r="L25" s="41"/>
      <c r="M25" s="41"/>
      <c r="N25" s="41"/>
      <c r="O25" s="41"/>
      <c r="P25" s="41"/>
      <c r="Q25" s="41"/>
      <c r="R25" s="41"/>
      <c r="S25" s="41"/>
      <c r="T25" s="41"/>
      <c r="U25" s="41"/>
      <c r="V25" s="41"/>
      <c r="W25" s="41"/>
      <c r="X25" s="41"/>
      <c r="Y25" s="41"/>
      <c r="Z25" s="41"/>
      <c r="AA25" s="41"/>
      <c r="AB25" s="41"/>
      <c r="AC25" s="41"/>
      <c r="AD25" s="41"/>
      <c r="AE25" s="187"/>
    </row>
    <row r="26" spans="1:31" ht="21" customHeight="1">
      <c r="A26" s="41"/>
      <c r="B26" s="170" t="s">
        <v>332</v>
      </c>
      <c r="C26" s="162">
        <f>(VLOOKUP($B$9,Every_Mth!$A$4613:$AH$4671,23,FALSE))/1000000</f>
        <v>1.480486</v>
      </c>
      <c r="D26" s="162">
        <f>C26-((VLOOKUP($B$9,Every_Mth!$A$4554:$AH$4612,23,FALSE))/1000000)</f>
        <v>-3.2323000000000102E-2</v>
      </c>
      <c r="E26" s="166">
        <f>(C26-((VLOOKUP($B$9,Every_Mth!$A$4554:$AH$4612,23,FALSE))/1000000))/((VLOOKUP($B$9,Every_Mth!$A$4554:$AH$4612,23,FALSE))/1000000)</f>
        <v>-2.1366213447963425E-2</v>
      </c>
      <c r="F26" s="166">
        <f>(C26-((VLOOKUP($B$9,Every_Mth!$A$3905:$AH$3963,23,FALSE))/1000000))/((VLOOKUP($B$9,Every_Mth!$A$3905:$AH$3963,23,FALSE))/1000000)</f>
        <v>-5.2356744813036302E-2</v>
      </c>
      <c r="G26" s="108"/>
      <c r="H26" s="109"/>
      <c r="I26" s="41"/>
      <c r="J26" s="41"/>
      <c r="K26" s="41"/>
      <c r="L26" s="41"/>
      <c r="M26" s="41"/>
      <c r="N26" s="41"/>
      <c r="O26" s="41"/>
      <c r="P26" s="41"/>
      <c r="Q26" s="41"/>
      <c r="R26" s="41"/>
      <c r="S26" s="41"/>
      <c r="T26" s="41"/>
      <c r="U26" s="41"/>
      <c r="V26" s="41"/>
      <c r="W26" s="41"/>
      <c r="X26" s="41"/>
      <c r="Y26" s="41"/>
      <c r="Z26" s="41"/>
      <c r="AA26" s="41"/>
      <c r="AB26" s="41"/>
      <c r="AC26" s="41"/>
      <c r="AD26" s="41"/>
      <c r="AE26" s="187"/>
    </row>
    <row r="27" spans="1:31">
      <c r="A27" s="41"/>
      <c r="B27" s="105"/>
      <c r="C27" s="107"/>
      <c r="D27" s="107"/>
      <c r="E27" s="107"/>
      <c r="F27" s="107"/>
      <c r="G27" s="108"/>
      <c r="H27" s="109"/>
      <c r="I27" s="41"/>
      <c r="J27" s="41"/>
      <c r="K27" s="41"/>
      <c r="L27" s="41"/>
      <c r="M27" s="41"/>
      <c r="N27" s="41"/>
      <c r="O27" s="41"/>
      <c r="P27" s="41"/>
      <c r="Q27" s="41"/>
      <c r="R27" s="41"/>
      <c r="S27" s="41"/>
      <c r="T27" s="41"/>
      <c r="U27" s="41"/>
      <c r="V27" s="41"/>
      <c r="W27" s="41"/>
      <c r="X27" s="41"/>
      <c r="Y27" s="41"/>
      <c r="Z27" s="41"/>
      <c r="AA27" s="41"/>
      <c r="AB27" s="41"/>
      <c r="AC27" s="41"/>
      <c r="AD27" s="41"/>
      <c r="AE27" s="187"/>
    </row>
    <row r="28" spans="1:31">
      <c r="A28" s="41"/>
      <c r="B28" s="100" t="s">
        <v>334</v>
      </c>
      <c r="C28" s="101"/>
      <c r="D28" s="101"/>
      <c r="E28" s="101"/>
      <c r="F28" s="101"/>
      <c r="G28" s="102"/>
      <c r="H28" s="103"/>
      <c r="I28" s="41"/>
      <c r="J28" s="41"/>
      <c r="K28" s="41"/>
      <c r="L28" s="41"/>
      <c r="M28" s="41"/>
      <c r="N28" s="41"/>
      <c r="O28" s="41"/>
      <c r="P28" s="41"/>
      <c r="Q28" s="41"/>
      <c r="R28" s="41"/>
      <c r="S28" s="41"/>
      <c r="T28" s="41"/>
      <c r="U28" s="41"/>
      <c r="V28" s="41"/>
      <c r="W28" s="41"/>
      <c r="X28" s="41"/>
      <c r="Y28" s="41"/>
      <c r="Z28" s="41"/>
      <c r="AA28" s="41"/>
      <c r="AB28" s="41"/>
      <c r="AC28" s="41"/>
      <c r="AD28" s="41"/>
      <c r="AE28" s="187"/>
    </row>
    <row r="29" spans="1:31" ht="21" customHeight="1">
      <c r="A29" s="41"/>
      <c r="B29" s="169" t="s">
        <v>331</v>
      </c>
      <c r="C29" s="130">
        <f>VLOOKUP($B$9,Every_Mth!$A$4613:$AH$4671,20,FALSE)</f>
        <v>31</v>
      </c>
      <c r="D29" s="130">
        <f>C29-(VLOOKUP($B$9,Every_Mth!$A$4554:$AH$4612,20,FALSE))</f>
        <v>-4</v>
      </c>
      <c r="E29" s="165">
        <f>(C29-(VLOOKUP($B$9,Every_Mth!$A$4554:$AH$4612,20,FALSE)))/(VLOOKUP($B$9,Every_Mth!$A$4554:$AH$4612,20,FALSE))</f>
        <v>-0.11428571428571428</v>
      </c>
      <c r="F29" s="165">
        <f>(C29-(VLOOKUP($B$9,Every_Mth!$A$3905:$AH$3963,20,FALSE)))/(VLOOKUP($B$9,Every_Mth!$A$3905:$AH$3963,20,FALSE))</f>
        <v>-3.125E-2</v>
      </c>
      <c r="G29" s="167">
        <f>(VLOOKUP($B$9,Every_Mth!$A$4613:$AH$4671,24,FALSE))/C29</f>
        <v>56.096774193548384</v>
      </c>
      <c r="H29" s="168">
        <f>(VLOOKUP($B$9,Every_Mth!$A$3905:$AH$3963,24,FALSE))/(VLOOKUP($B$9,Every_Mth!$A$3905:$AH$3963,20,FALSE))</f>
        <v>75.53125</v>
      </c>
      <c r="I29" s="41"/>
      <c r="J29" s="41"/>
      <c r="K29" s="41"/>
      <c r="L29" s="41"/>
      <c r="M29" s="41"/>
      <c r="N29" s="41"/>
      <c r="O29" s="41"/>
      <c r="P29" s="41"/>
      <c r="Q29" s="41"/>
      <c r="R29" s="41"/>
      <c r="S29" s="41"/>
      <c r="T29" s="41"/>
      <c r="U29" s="41"/>
      <c r="V29" s="41"/>
      <c r="W29" s="41"/>
      <c r="X29" s="41"/>
      <c r="Y29" s="41"/>
      <c r="Z29" s="41"/>
      <c r="AA29" s="41"/>
      <c r="AB29" s="41"/>
      <c r="AC29" s="41"/>
      <c r="AD29" s="41"/>
      <c r="AE29" s="187"/>
    </row>
    <row r="30" spans="1:31" ht="21" customHeight="1">
      <c r="A30" s="41"/>
      <c r="B30" s="170" t="s">
        <v>342</v>
      </c>
      <c r="C30" s="131">
        <f>VLOOKUP($B$9,Every_Mth!$A$4613:$AH$4671,18,FALSE)</f>
        <v>3</v>
      </c>
      <c r="D30" s="131">
        <f>C30-(VLOOKUP($B$9,Every_Mth!$A$4554:$AH$4612,18,FALSE))</f>
        <v>-2</v>
      </c>
      <c r="E30" s="164">
        <f>(C30-(VLOOKUP($B$9,Every_Mth!$A$4554:$AH$4612,18,FALSE)))/(VLOOKUP($B$9,Every_Mth!$A$4554:$AH$4612,18,FALSE))</f>
        <v>-0.4</v>
      </c>
      <c r="F30" s="164">
        <f>(C30-(VLOOKUP($B$9,Every_Mth!$A$3905:$AH$3963,18,FALSE)))/(VLOOKUP($B$9,Every_Mth!$A$3905:$AH$3963,18,FALSE))</f>
        <v>0</v>
      </c>
      <c r="G30" s="132"/>
      <c r="H30" s="133"/>
      <c r="I30" s="41"/>
      <c r="J30" s="41"/>
      <c r="K30" s="41"/>
      <c r="L30" s="41"/>
      <c r="M30" s="41"/>
      <c r="N30" s="41"/>
      <c r="O30" s="41"/>
      <c r="P30" s="41"/>
      <c r="Q30" s="41"/>
      <c r="R30" s="41"/>
      <c r="S30" s="41"/>
      <c r="T30" s="41"/>
      <c r="U30" s="41"/>
      <c r="V30" s="41"/>
      <c r="W30" s="41"/>
      <c r="X30" s="41"/>
      <c r="Y30" s="41"/>
      <c r="Z30" s="41"/>
      <c r="AA30" s="41"/>
      <c r="AB30" s="41"/>
      <c r="AC30" s="41"/>
      <c r="AD30" s="41"/>
      <c r="AE30" s="187"/>
    </row>
    <row r="31" spans="1:31" ht="21" customHeight="1">
      <c r="A31" s="41"/>
      <c r="B31" s="170" t="s">
        <v>343</v>
      </c>
      <c r="C31" s="131">
        <f>VLOOKUP($B$9,Every_Mth!$A$4613:$AH$4671,9,FALSE)</f>
        <v>1</v>
      </c>
      <c r="D31" s="131">
        <f>C31-(VLOOKUP($B$9,Every_Mth!$A$4554:$AH$4612,9,FALSE))</f>
        <v>0</v>
      </c>
      <c r="E31" s="164">
        <f>(C31-(VLOOKUP($B$9,Every_Mth!$A$4554:$AH$4612,9,FALSE)))/(VLOOKUP($B$9,Every_Mth!$A$4554:$AH$4612,9,FALSE))</f>
        <v>0</v>
      </c>
      <c r="F31" s="164">
        <f>(C31-(VLOOKUP($B$9,Every_Mth!$A$3905:$AH$3963,9,FALSE)))/(VLOOKUP($B$9,Every_Mth!$A$3905:$AH$3963,9,FALSE))</f>
        <v>0</v>
      </c>
      <c r="G31" s="132"/>
      <c r="H31" s="133"/>
      <c r="I31" s="41"/>
      <c r="J31" s="41"/>
      <c r="K31" s="41"/>
      <c r="L31" s="41"/>
      <c r="M31" s="41"/>
      <c r="N31" s="41"/>
      <c r="O31" s="41"/>
      <c r="P31" s="41"/>
      <c r="Q31" s="41"/>
      <c r="R31" s="41"/>
      <c r="S31" s="41"/>
      <c r="T31" s="41"/>
      <c r="U31" s="41"/>
      <c r="V31" s="41"/>
      <c r="W31" s="41"/>
      <c r="X31" s="41"/>
      <c r="Y31" s="41"/>
      <c r="Z31" s="41"/>
      <c r="AA31" s="41"/>
      <c r="AB31" s="41"/>
      <c r="AC31" s="41"/>
      <c r="AD31" s="41"/>
      <c r="AE31" s="187"/>
    </row>
    <row r="32" spans="1:31" ht="21" customHeight="1">
      <c r="A32" s="41"/>
      <c r="B32" s="170" t="s">
        <v>344</v>
      </c>
      <c r="C32" s="131">
        <f>VLOOKUP($B$9,Every_Mth!$A$4613:$AH$4671,19,FALSE)</f>
        <v>28</v>
      </c>
      <c r="D32" s="131">
        <f>C32-(VLOOKUP($B$9,Every_Mth!$A$4554:$AH$4612,19,FALSE))</f>
        <v>-2</v>
      </c>
      <c r="E32" s="164">
        <f>(C32-(VLOOKUP($B$9,Every_Mth!$A$4554:$AH$4612,19,FALSE)))/(VLOOKUP($B$9,Every_Mth!$A$4554:$AH$4612,19,FALSE))</f>
        <v>-6.6666666666666666E-2</v>
      </c>
      <c r="F32" s="164">
        <f>(C32-(VLOOKUP($B$9,Every_Mth!$A$3905:$AH$3963,19,FALSE)))/(VLOOKUP($B$9,Every_Mth!$A$3905:$AH$3963,19,FALSE))</f>
        <v>-3.4482758620689655E-2</v>
      </c>
      <c r="G32" s="132"/>
      <c r="H32" s="133"/>
      <c r="I32" s="41"/>
      <c r="J32" s="41"/>
      <c r="K32" s="41"/>
      <c r="L32" s="41"/>
      <c r="M32" s="41"/>
      <c r="N32" s="41"/>
      <c r="O32" s="41"/>
      <c r="P32" s="41"/>
      <c r="Q32" s="41"/>
      <c r="R32" s="41"/>
      <c r="S32" s="41"/>
      <c r="T32" s="41"/>
      <c r="U32" s="41"/>
      <c r="V32" s="41"/>
      <c r="W32" s="41"/>
      <c r="X32" s="41"/>
      <c r="Y32" s="41"/>
      <c r="Z32" s="41"/>
      <c r="AA32" s="41"/>
      <c r="AB32" s="41"/>
      <c r="AC32" s="41"/>
      <c r="AD32" s="41"/>
      <c r="AE32" s="187"/>
    </row>
    <row r="33" spans="1:31" ht="21" customHeight="1">
      <c r="A33" s="41"/>
      <c r="B33" s="170" t="s">
        <v>345</v>
      </c>
      <c r="C33" s="131">
        <f>VLOOKUP($B$9,Every_Mth!$A$4613:$AH$4671,10,FALSE)</f>
        <v>9</v>
      </c>
      <c r="D33" s="131">
        <f>C33-(VLOOKUP($B$9,Every_Mth!$A$4554:$AH$4612,10,FALSE))</f>
        <v>-1</v>
      </c>
      <c r="E33" s="164">
        <f>(C33-(VLOOKUP($B$9,Every_Mth!$A$4554:$AH$4612,10,FALSE)))/(VLOOKUP($B$9,Every_Mth!$A$4554:$AH$4612,10,FALSE))</f>
        <v>-0.1</v>
      </c>
      <c r="F33" s="164">
        <f>(C33-(VLOOKUP($B$9,Every_Mth!$A$3905:$AH$3963,10,FALSE)))/(VLOOKUP($B$9,Every_Mth!$A$3905:$AH$3963,10,FALSE))</f>
        <v>0</v>
      </c>
      <c r="G33" s="132"/>
      <c r="H33" s="133"/>
      <c r="I33" s="41"/>
      <c r="J33" s="41"/>
      <c r="K33" s="41"/>
      <c r="L33" s="41"/>
      <c r="M33" s="41"/>
      <c r="N33" s="41"/>
      <c r="O33" s="41"/>
      <c r="P33" s="41"/>
      <c r="Q33" s="41"/>
      <c r="R33" s="41"/>
      <c r="S33" s="41"/>
      <c r="T33" s="41"/>
      <c r="U33" s="41"/>
      <c r="V33" s="41"/>
      <c r="W33" s="41"/>
      <c r="X33" s="41"/>
      <c r="Y33" s="41"/>
      <c r="Z33" s="41"/>
      <c r="AA33" s="41"/>
      <c r="AB33" s="41"/>
      <c r="AC33" s="41"/>
      <c r="AD33" s="41"/>
      <c r="AE33" s="187"/>
    </row>
    <row r="34" spans="1:31" ht="21" customHeight="1">
      <c r="A34" s="41"/>
      <c r="B34" s="170" t="s">
        <v>332</v>
      </c>
      <c r="C34" s="162">
        <f>(VLOOKUP($B$9,Every_Mth!$A$4613:$AH$4671,24,FALSE))/1000000</f>
        <v>1.7390000000000001E-3</v>
      </c>
      <c r="D34" s="162">
        <f>C34-((VLOOKUP($B$9,Every_Mth!$A$4554:$AH$4612,24,FALSE))/1000000)</f>
        <v>-8.1499999999999975E-4</v>
      </c>
      <c r="E34" s="166">
        <f>(C34-((VLOOKUP($B$9,Every_Mth!$A$4554:$AH$4612,24,FALSE))/1000000))/((VLOOKUP($B$9,Every_Mth!$A$4554:$AH$4612,24,FALSE))/1000000)</f>
        <v>-0.31910728269381355</v>
      </c>
      <c r="F34" s="166">
        <f>(C34-((VLOOKUP($B$9,Every_Mth!$A$3905:$AH$3963,24,FALSE))/1000000))/((VLOOKUP($B$9,Every_Mth!$A$3905:$AH$3963,24,FALSE))/1000000)</f>
        <v>-0.28051303268514682</v>
      </c>
      <c r="G34" s="132"/>
      <c r="H34" s="133"/>
      <c r="I34" s="41"/>
      <c r="J34" s="41"/>
      <c r="K34" s="41"/>
      <c r="L34" s="41"/>
      <c r="M34" s="41"/>
      <c r="N34" s="41"/>
      <c r="O34" s="41"/>
      <c r="P34" s="41"/>
      <c r="Q34" s="41"/>
      <c r="R34" s="41"/>
      <c r="S34" s="41"/>
      <c r="T34" s="41"/>
      <c r="U34" s="41"/>
      <c r="V34" s="41"/>
      <c r="W34" s="41"/>
      <c r="X34" s="41"/>
      <c r="Y34" s="41"/>
      <c r="Z34" s="41"/>
      <c r="AA34" s="41"/>
      <c r="AB34" s="41"/>
      <c r="AC34" s="41"/>
      <c r="AD34" s="41"/>
      <c r="AE34" s="187"/>
    </row>
    <row r="35" spans="1:31" ht="6" customHeight="1">
      <c r="A35" s="41"/>
      <c r="B35" s="106"/>
      <c r="C35" s="134"/>
      <c r="D35" s="134"/>
      <c r="E35" s="134"/>
      <c r="F35" s="135"/>
      <c r="G35" s="135"/>
      <c r="H35" s="136"/>
      <c r="I35" s="41"/>
      <c r="J35" s="41"/>
      <c r="K35" s="41"/>
      <c r="L35" s="41"/>
      <c r="M35" s="41"/>
      <c r="N35" s="41"/>
      <c r="O35" s="41"/>
      <c r="P35" s="41"/>
      <c r="Q35" s="41"/>
      <c r="R35" s="41"/>
      <c r="S35" s="41"/>
      <c r="T35" s="41"/>
      <c r="U35" s="41"/>
      <c r="V35" s="41"/>
      <c r="W35" s="41"/>
      <c r="X35" s="41"/>
      <c r="Y35" s="41"/>
      <c r="Z35" s="41"/>
      <c r="AA35" s="41"/>
      <c r="AB35" s="41"/>
      <c r="AC35" s="41"/>
      <c r="AD35" s="41"/>
      <c r="AE35" s="187"/>
    </row>
    <row r="36" spans="1:31">
      <c r="A36" s="41"/>
      <c r="B36" s="191" t="s">
        <v>362</v>
      </c>
      <c r="C36" s="97"/>
      <c r="D36" s="97"/>
      <c r="E36" s="97"/>
      <c r="F36" s="98"/>
      <c r="G36" s="98"/>
      <c r="H36" s="41"/>
      <c r="I36" s="41"/>
      <c r="J36" s="41"/>
      <c r="K36" s="41"/>
      <c r="L36" s="41"/>
      <c r="M36" s="41"/>
      <c r="N36" s="41"/>
      <c r="O36" s="41"/>
      <c r="P36" s="41"/>
      <c r="Q36" s="41"/>
      <c r="R36" s="41"/>
      <c r="S36" s="41"/>
      <c r="T36" s="41"/>
      <c r="U36" s="41"/>
      <c r="V36" s="41"/>
      <c r="W36" s="41"/>
      <c r="X36" s="41"/>
      <c r="Y36" s="41"/>
      <c r="Z36" s="41"/>
      <c r="AA36" s="41"/>
      <c r="AB36" s="41"/>
      <c r="AC36" s="41"/>
      <c r="AD36" s="41"/>
      <c r="AE36" s="187"/>
    </row>
    <row r="37" spans="1:31">
      <c r="A37" s="41"/>
      <c r="B37" s="96"/>
      <c r="C37" s="41"/>
      <c r="D37" s="41"/>
      <c r="E37" s="94"/>
      <c r="F37" s="41"/>
      <c r="G37" s="41"/>
      <c r="H37" s="41"/>
      <c r="I37" s="41"/>
      <c r="J37" s="41"/>
      <c r="K37" s="41"/>
      <c r="L37" s="41"/>
      <c r="M37" s="41"/>
      <c r="N37" s="41"/>
      <c r="O37" s="41"/>
      <c r="P37" s="41"/>
      <c r="Q37" s="41"/>
      <c r="R37" s="41"/>
      <c r="S37" s="41"/>
      <c r="T37" s="41"/>
      <c r="U37" s="41"/>
      <c r="V37" s="41"/>
      <c r="W37" s="41"/>
      <c r="X37" s="41"/>
      <c r="Y37" s="41"/>
      <c r="Z37" s="41"/>
      <c r="AA37" s="41"/>
      <c r="AB37" s="41"/>
      <c r="AC37" s="41"/>
      <c r="AD37" s="41"/>
      <c r="AE37" s="187"/>
    </row>
    <row r="38" spans="1:31" ht="38.25" customHeight="1">
      <c r="A38" s="41"/>
      <c r="B38" s="184" t="s">
        <v>357</v>
      </c>
      <c r="C38" s="199" t="s">
        <v>346</v>
      </c>
      <c r="D38" s="199"/>
      <c r="E38" s="199"/>
      <c r="F38" s="199"/>
      <c r="G38" s="199"/>
      <c r="H38" s="199"/>
      <c r="I38" s="199"/>
      <c r="J38" s="199"/>
      <c r="K38" s="200"/>
      <c r="L38" s="41"/>
      <c r="M38" s="41"/>
      <c r="N38" s="41"/>
      <c r="O38" s="41"/>
      <c r="P38" s="41"/>
      <c r="Q38" s="41"/>
      <c r="R38" s="41"/>
      <c r="S38" s="41"/>
      <c r="T38" s="41"/>
      <c r="U38" s="41"/>
      <c r="V38" s="41"/>
      <c r="W38" s="41"/>
      <c r="X38" s="41"/>
      <c r="Y38" s="41"/>
      <c r="Z38" s="41"/>
      <c r="AA38" s="41"/>
      <c r="AB38" s="41"/>
      <c r="AC38" s="41"/>
      <c r="AD38" s="41"/>
      <c r="AE38" s="187"/>
    </row>
    <row r="39" spans="1:31" ht="15.75" customHeight="1">
      <c r="A39" s="41"/>
      <c r="B39" s="183"/>
      <c r="C39" s="185">
        <v>1</v>
      </c>
      <c r="D39" s="185">
        <v>2</v>
      </c>
      <c r="E39" s="185">
        <v>3</v>
      </c>
      <c r="F39" s="185">
        <v>4</v>
      </c>
      <c r="G39" s="185">
        <v>5</v>
      </c>
      <c r="H39" s="185">
        <v>6</v>
      </c>
      <c r="I39" s="185">
        <v>7</v>
      </c>
      <c r="J39" s="185">
        <v>8</v>
      </c>
      <c r="K39" s="186" t="s">
        <v>347</v>
      </c>
      <c r="L39" s="41"/>
      <c r="M39" s="41"/>
      <c r="N39" s="41"/>
      <c r="O39" s="41"/>
      <c r="P39" s="41"/>
      <c r="Q39" s="41"/>
      <c r="R39" s="41"/>
      <c r="S39" s="41"/>
      <c r="T39" s="41"/>
      <c r="U39" s="41"/>
      <c r="V39" s="41"/>
      <c r="W39" s="41"/>
      <c r="X39" s="41"/>
      <c r="Y39" s="41"/>
      <c r="Z39" s="41"/>
      <c r="AA39" s="41"/>
      <c r="AB39" s="41"/>
      <c r="AC39" s="41"/>
      <c r="AD39" s="41"/>
      <c r="AE39" s="187"/>
    </row>
    <row r="40" spans="1:31" ht="24.75" customHeight="1">
      <c r="A40" s="41"/>
      <c r="B40" s="175" t="s">
        <v>348</v>
      </c>
      <c r="C40" s="181">
        <v>192</v>
      </c>
      <c r="D40" s="181">
        <v>353</v>
      </c>
      <c r="E40" s="181">
        <v>505</v>
      </c>
      <c r="F40" s="181">
        <v>642</v>
      </c>
      <c r="G40" s="181">
        <v>762</v>
      </c>
      <c r="H40" s="181">
        <v>914</v>
      </c>
      <c r="I40" s="181">
        <v>1011</v>
      </c>
      <c r="J40" s="181">
        <v>1155</v>
      </c>
      <c r="K40" s="182">
        <v>144</v>
      </c>
      <c r="L40" s="41"/>
      <c r="M40" s="41"/>
      <c r="N40" s="41"/>
      <c r="O40" s="41"/>
      <c r="P40" s="41"/>
      <c r="Q40" s="41"/>
      <c r="R40" s="41"/>
      <c r="S40" s="41"/>
      <c r="T40" s="41"/>
      <c r="U40" s="41"/>
      <c r="V40" s="41"/>
      <c r="W40" s="41"/>
      <c r="X40" s="41"/>
      <c r="Y40" s="41"/>
      <c r="Z40" s="41"/>
      <c r="AA40" s="41"/>
      <c r="AB40" s="41"/>
      <c r="AC40" s="41"/>
      <c r="AD40" s="41"/>
      <c r="AE40" s="187"/>
    </row>
    <row r="41" spans="1:31" ht="39.75" customHeight="1">
      <c r="A41" s="41"/>
      <c r="B41" s="175" t="s">
        <v>349</v>
      </c>
      <c r="C41" s="181">
        <v>1012</v>
      </c>
      <c r="D41" s="181">
        <v>1372</v>
      </c>
      <c r="E41" s="181">
        <v>1732</v>
      </c>
      <c r="F41" s="181">
        <v>2092</v>
      </c>
      <c r="G41" s="181">
        <v>2452</v>
      </c>
      <c r="H41" s="181">
        <v>2812</v>
      </c>
      <c r="I41" s="181">
        <v>3172</v>
      </c>
      <c r="J41" s="181">
        <v>3532</v>
      </c>
      <c r="K41" s="182">
        <v>360</v>
      </c>
      <c r="L41" s="41"/>
      <c r="M41" s="41"/>
      <c r="N41" s="41"/>
      <c r="O41" s="41"/>
      <c r="P41" s="41"/>
      <c r="Q41" s="41"/>
      <c r="R41" s="41"/>
      <c r="S41" s="41"/>
      <c r="T41" s="41"/>
      <c r="U41" s="41"/>
      <c r="V41" s="41"/>
      <c r="W41" s="41"/>
      <c r="X41" s="41"/>
      <c r="Y41" s="41"/>
      <c r="Z41" s="41"/>
      <c r="AA41" s="41"/>
      <c r="AB41" s="41"/>
      <c r="AC41" s="41"/>
      <c r="AD41" s="41"/>
      <c r="AE41" s="187"/>
    </row>
    <row r="42" spans="1:31" ht="53.25" customHeight="1">
      <c r="A42" s="41"/>
      <c r="B42" s="175" t="s">
        <v>350</v>
      </c>
      <c r="C42" s="181">
        <v>1316</v>
      </c>
      <c r="D42" s="181">
        <v>1784</v>
      </c>
      <c r="E42" s="181">
        <v>2252</v>
      </c>
      <c r="F42" s="181">
        <v>2720</v>
      </c>
      <c r="G42" s="181">
        <v>3188</v>
      </c>
      <c r="H42" s="181">
        <v>3656</v>
      </c>
      <c r="I42" s="181">
        <v>4124</v>
      </c>
      <c r="J42" s="181">
        <v>4592</v>
      </c>
      <c r="K42" s="182">
        <v>468</v>
      </c>
      <c r="L42" s="41"/>
      <c r="M42" s="41"/>
      <c r="N42" s="41"/>
      <c r="O42" s="41"/>
      <c r="P42" s="41"/>
      <c r="Q42" s="41"/>
      <c r="R42" s="41"/>
      <c r="S42" s="41"/>
      <c r="T42" s="41"/>
      <c r="U42" s="41"/>
      <c r="V42" s="41"/>
      <c r="W42" s="41"/>
      <c r="X42" s="41"/>
      <c r="Y42" s="41"/>
      <c r="Z42" s="41"/>
      <c r="AA42" s="41"/>
      <c r="AB42" s="41"/>
      <c r="AC42" s="41"/>
      <c r="AD42" s="41"/>
      <c r="AE42" s="187"/>
    </row>
    <row r="43" spans="1:31" ht="58.5" customHeight="1">
      <c r="A43" s="41"/>
      <c r="B43" s="175" t="s">
        <v>351</v>
      </c>
      <c r="C43" s="181">
        <v>1670</v>
      </c>
      <c r="D43" s="181">
        <v>2264</v>
      </c>
      <c r="E43" s="181">
        <v>2858</v>
      </c>
      <c r="F43" s="181">
        <v>3452</v>
      </c>
      <c r="G43" s="181">
        <v>4046</v>
      </c>
      <c r="H43" s="181">
        <v>4640</v>
      </c>
      <c r="I43" s="181">
        <v>5234</v>
      </c>
      <c r="J43" s="181">
        <v>5828</v>
      </c>
      <c r="K43" s="182">
        <v>594</v>
      </c>
      <c r="L43" s="41"/>
      <c r="M43" s="41"/>
      <c r="N43" s="41"/>
      <c r="O43" s="41"/>
      <c r="P43" s="41"/>
      <c r="Q43" s="41"/>
      <c r="R43" s="41"/>
      <c r="S43" s="41"/>
      <c r="T43" s="41"/>
      <c r="U43" s="41"/>
      <c r="V43" s="41"/>
      <c r="W43" s="41"/>
      <c r="X43" s="41"/>
      <c r="Y43" s="41"/>
      <c r="Z43" s="41"/>
      <c r="AA43" s="41"/>
      <c r="AB43" s="41"/>
      <c r="AC43" s="41"/>
      <c r="AD43" s="41"/>
      <c r="AE43" s="187"/>
    </row>
    <row r="44" spans="1:31" ht="54.75" customHeight="1">
      <c r="A44" s="41"/>
      <c r="B44" s="175" t="s">
        <v>352</v>
      </c>
      <c r="C44" s="181">
        <v>2024</v>
      </c>
      <c r="D44" s="181">
        <v>2744</v>
      </c>
      <c r="E44" s="181">
        <v>3464</v>
      </c>
      <c r="F44" s="181">
        <v>4184</v>
      </c>
      <c r="G44" s="181">
        <v>4904</v>
      </c>
      <c r="H44" s="181">
        <v>5624</v>
      </c>
      <c r="I44" s="181">
        <v>6344</v>
      </c>
      <c r="J44" s="181">
        <v>7064</v>
      </c>
      <c r="K44" s="182">
        <v>720</v>
      </c>
      <c r="L44" s="41"/>
      <c r="M44" s="41"/>
      <c r="N44" s="41"/>
      <c r="O44" s="41"/>
      <c r="P44" s="41"/>
      <c r="Q44" s="41"/>
      <c r="R44" s="41"/>
      <c r="S44" s="41"/>
      <c r="T44" s="41"/>
      <c r="U44" s="41"/>
      <c r="V44" s="41"/>
      <c r="W44" s="41"/>
      <c r="X44" s="41"/>
      <c r="Y44" s="41"/>
      <c r="Z44" s="41"/>
      <c r="AA44" s="41"/>
      <c r="AB44" s="41"/>
      <c r="AC44" s="41"/>
      <c r="AD44" s="41"/>
      <c r="AE44" s="187"/>
    </row>
    <row r="45" spans="1:31" ht="27.75" customHeight="1">
      <c r="A45" s="41"/>
      <c r="B45" s="176" t="s">
        <v>353</v>
      </c>
      <c r="C45" s="181">
        <v>164</v>
      </c>
      <c r="D45" s="181">
        <v>164</v>
      </c>
      <c r="E45" s="181">
        <v>164</v>
      </c>
      <c r="F45" s="181">
        <v>174</v>
      </c>
      <c r="G45" s="181">
        <v>204</v>
      </c>
      <c r="H45" s="181">
        <v>234</v>
      </c>
      <c r="I45" s="181">
        <v>234</v>
      </c>
      <c r="J45" s="181">
        <v>234</v>
      </c>
      <c r="K45" s="182" t="s">
        <v>356</v>
      </c>
      <c r="L45" s="41"/>
      <c r="M45" s="41"/>
      <c r="N45" s="41"/>
      <c r="O45" s="41"/>
      <c r="P45" s="41"/>
      <c r="Q45" s="41"/>
      <c r="R45" s="41"/>
      <c r="S45" s="41"/>
      <c r="T45" s="41"/>
      <c r="U45" s="41"/>
      <c r="V45" s="41"/>
      <c r="W45" s="41"/>
      <c r="X45" s="41"/>
      <c r="Y45" s="41"/>
      <c r="Z45" s="41"/>
      <c r="AA45" s="41"/>
      <c r="AB45" s="41"/>
      <c r="AC45" s="41"/>
      <c r="AD45" s="41"/>
      <c r="AE45" s="187"/>
    </row>
    <row r="46" spans="1:31" ht="24.75" customHeight="1">
      <c r="A46" s="41"/>
      <c r="B46" s="177" t="s">
        <v>354</v>
      </c>
      <c r="C46" s="181">
        <v>552</v>
      </c>
      <c r="D46" s="181">
        <v>552</v>
      </c>
      <c r="E46" s="181">
        <v>552</v>
      </c>
      <c r="F46" s="181">
        <v>552</v>
      </c>
      <c r="G46" s="181">
        <v>552</v>
      </c>
      <c r="H46" s="181">
        <v>552</v>
      </c>
      <c r="I46" s="181">
        <v>552</v>
      </c>
      <c r="J46" s="181">
        <v>552</v>
      </c>
      <c r="K46" s="182" t="s">
        <v>356</v>
      </c>
      <c r="L46" s="41"/>
      <c r="M46" s="41"/>
      <c r="N46" s="41"/>
      <c r="O46" s="41"/>
      <c r="P46" s="41"/>
      <c r="Q46" s="41"/>
      <c r="R46" s="41"/>
      <c r="S46" s="41"/>
      <c r="T46" s="41"/>
      <c r="U46" s="41"/>
      <c r="V46" s="41"/>
      <c r="W46" s="41"/>
      <c r="X46" s="41"/>
      <c r="Y46" s="41"/>
      <c r="Z46" s="41"/>
      <c r="AA46" s="41"/>
      <c r="AB46" s="41"/>
      <c r="AC46" s="41"/>
      <c r="AD46" s="41"/>
      <c r="AE46" s="187"/>
    </row>
    <row r="47" spans="1:31" ht="24.75" customHeight="1">
      <c r="A47" s="41"/>
      <c r="B47" s="177" t="s">
        <v>358</v>
      </c>
      <c r="C47" s="181">
        <v>415</v>
      </c>
      <c r="D47" s="181">
        <v>415</v>
      </c>
      <c r="E47" s="181">
        <v>415</v>
      </c>
      <c r="F47" s="181">
        <v>415</v>
      </c>
      <c r="G47" s="181">
        <v>415</v>
      </c>
      <c r="H47" s="181">
        <v>415</v>
      </c>
      <c r="I47" s="181">
        <v>415</v>
      </c>
      <c r="J47" s="181">
        <v>415</v>
      </c>
      <c r="K47" s="182" t="s">
        <v>356</v>
      </c>
      <c r="L47" s="41"/>
      <c r="M47" s="41"/>
      <c r="N47" s="41"/>
      <c r="O47" s="41"/>
      <c r="P47" s="41"/>
      <c r="Q47" s="41"/>
      <c r="R47" s="41"/>
      <c r="S47" s="41"/>
      <c r="T47" s="41"/>
      <c r="U47" s="41"/>
      <c r="V47" s="41"/>
      <c r="W47" s="41"/>
      <c r="X47" s="41"/>
      <c r="Y47" s="41"/>
      <c r="Z47" s="41"/>
      <c r="AA47" s="41"/>
      <c r="AB47" s="41"/>
      <c r="AC47" s="41"/>
      <c r="AD47" s="41"/>
      <c r="AE47" s="187"/>
    </row>
    <row r="48" spans="1:31" ht="24.75" customHeight="1">
      <c r="A48" s="41"/>
      <c r="B48" s="177" t="s">
        <v>359</v>
      </c>
      <c r="C48" s="181">
        <v>130</v>
      </c>
      <c r="D48" s="181">
        <v>130</v>
      </c>
      <c r="E48" s="181">
        <v>130</v>
      </c>
      <c r="F48" s="181">
        <v>130</v>
      </c>
      <c r="G48" s="181">
        <v>130</v>
      </c>
      <c r="H48" s="181">
        <v>130</v>
      </c>
      <c r="I48" s="181">
        <v>130</v>
      </c>
      <c r="J48" s="181">
        <v>130</v>
      </c>
      <c r="K48" s="182" t="s">
        <v>356</v>
      </c>
      <c r="L48" s="41"/>
      <c r="M48" s="41"/>
      <c r="N48" s="41"/>
      <c r="O48" s="41"/>
      <c r="P48" s="41"/>
      <c r="Q48" s="41"/>
      <c r="R48" s="41"/>
      <c r="S48" s="41"/>
      <c r="T48" s="41"/>
      <c r="U48" s="41"/>
      <c r="V48" s="41"/>
      <c r="W48" s="41"/>
      <c r="X48" s="41"/>
      <c r="Y48" s="41"/>
      <c r="Z48" s="41"/>
      <c r="AA48" s="41"/>
      <c r="AB48" s="41"/>
      <c r="AC48" s="41"/>
      <c r="AD48" s="41"/>
      <c r="AE48" s="187"/>
    </row>
    <row r="49" spans="1:31" ht="24.75" customHeight="1">
      <c r="A49" s="41"/>
      <c r="B49" s="177" t="s">
        <v>360</v>
      </c>
      <c r="C49" s="181">
        <v>18</v>
      </c>
      <c r="D49" s="181">
        <v>18</v>
      </c>
      <c r="E49" s="181">
        <v>18</v>
      </c>
      <c r="F49" s="181">
        <v>18</v>
      </c>
      <c r="G49" s="181">
        <v>18</v>
      </c>
      <c r="H49" s="181">
        <v>18</v>
      </c>
      <c r="I49" s="181">
        <v>18</v>
      </c>
      <c r="J49" s="181">
        <v>18</v>
      </c>
      <c r="K49" s="182" t="s">
        <v>356</v>
      </c>
      <c r="L49" s="41"/>
      <c r="M49" s="41"/>
      <c r="N49" s="41"/>
      <c r="O49" s="41"/>
      <c r="P49" s="41"/>
      <c r="Q49" s="41"/>
      <c r="R49" s="41"/>
      <c r="S49" s="41"/>
      <c r="T49" s="41"/>
      <c r="U49" s="41"/>
      <c r="V49" s="41"/>
      <c r="W49" s="41"/>
      <c r="X49" s="41"/>
      <c r="Y49" s="41"/>
      <c r="Z49" s="41"/>
      <c r="AA49" s="41"/>
      <c r="AB49" s="41"/>
      <c r="AC49" s="41"/>
      <c r="AD49" s="41"/>
      <c r="AE49" s="187"/>
    </row>
    <row r="50" spans="1:31" ht="24.75" customHeight="1">
      <c r="A50" s="41"/>
      <c r="B50" s="177" t="s">
        <v>355</v>
      </c>
      <c r="C50" s="181">
        <v>143</v>
      </c>
      <c r="D50" s="181">
        <v>143</v>
      </c>
      <c r="E50" s="181">
        <v>143</v>
      </c>
      <c r="F50" s="181">
        <v>143</v>
      </c>
      <c r="G50" s="181">
        <v>143</v>
      </c>
      <c r="H50" s="181">
        <v>143</v>
      </c>
      <c r="I50" s="181">
        <v>143</v>
      </c>
      <c r="J50" s="181">
        <v>143</v>
      </c>
      <c r="K50" s="182" t="s">
        <v>356</v>
      </c>
      <c r="L50" s="41"/>
      <c r="M50" s="41"/>
      <c r="N50" s="41"/>
      <c r="O50" s="41"/>
      <c r="P50" s="41"/>
      <c r="Q50" s="41"/>
      <c r="R50" s="41"/>
      <c r="S50" s="41"/>
      <c r="T50" s="41"/>
      <c r="U50" s="41"/>
      <c r="V50" s="41"/>
      <c r="W50" s="41"/>
      <c r="X50" s="41"/>
      <c r="Y50" s="41"/>
      <c r="Z50" s="41"/>
      <c r="AA50" s="41"/>
      <c r="AB50" s="41"/>
      <c r="AC50" s="41"/>
      <c r="AD50" s="41"/>
      <c r="AE50" s="187"/>
    </row>
    <row r="51" spans="1:31" ht="6.75" customHeight="1">
      <c r="A51" s="41"/>
      <c r="B51" s="178"/>
      <c r="C51" s="179"/>
      <c r="D51" s="179"/>
      <c r="E51" s="179"/>
      <c r="F51" s="179"/>
      <c r="G51" s="179"/>
      <c r="H51" s="179"/>
      <c r="I51" s="179"/>
      <c r="J51" s="179"/>
      <c r="K51" s="180"/>
      <c r="L51" s="41"/>
      <c r="M51" s="41"/>
      <c r="N51" s="41"/>
      <c r="O51" s="41"/>
      <c r="P51" s="41"/>
      <c r="Q51" s="41"/>
      <c r="R51" s="41"/>
      <c r="S51" s="41"/>
      <c r="T51" s="41"/>
      <c r="U51" s="41"/>
      <c r="V51" s="41"/>
      <c r="W51" s="41"/>
      <c r="X51" s="41"/>
      <c r="Y51" s="41"/>
      <c r="Z51" s="41"/>
      <c r="AA51" s="41"/>
      <c r="AB51" s="41"/>
      <c r="AC51" s="41"/>
      <c r="AD51" s="41"/>
      <c r="AE51" s="187"/>
    </row>
    <row r="52" spans="1:31">
      <c r="A52" s="41"/>
      <c r="B52" s="41"/>
      <c r="C52" s="41"/>
      <c r="D52" s="41"/>
      <c r="E52" s="94"/>
      <c r="F52" s="41"/>
      <c r="G52" s="41"/>
      <c r="H52" s="41"/>
      <c r="I52" s="41"/>
      <c r="J52" s="41"/>
      <c r="K52" s="41"/>
      <c r="L52" s="41"/>
      <c r="M52" s="41"/>
      <c r="N52" s="41"/>
      <c r="O52" s="41"/>
      <c r="P52" s="41"/>
      <c r="Q52" s="41"/>
      <c r="R52" s="41"/>
      <c r="S52" s="41"/>
      <c r="T52" s="41"/>
      <c r="U52" s="41"/>
      <c r="V52" s="41"/>
      <c r="W52" s="41"/>
      <c r="X52" s="41"/>
      <c r="Y52" s="41"/>
      <c r="Z52" s="41"/>
      <c r="AA52" s="41"/>
      <c r="AB52" s="41"/>
      <c r="AC52" s="41"/>
      <c r="AD52" s="41"/>
      <c r="AE52" s="187"/>
    </row>
    <row r="53" spans="1:31">
      <c r="A53" s="41"/>
      <c r="B53" s="41" t="s">
        <v>363</v>
      </c>
      <c r="C53" s="41"/>
      <c r="D53" s="41"/>
      <c r="E53" s="94"/>
      <c r="F53" s="41"/>
      <c r="G53" s="41"/>
      <c r="H53" s="41"/>
      <c r="I53" s="41"/>
      <c r="J53" s="41"/>
      <c r="K53" s="41"/>
      <c r="L53" s="41"/>
      <c r="M53" s="41"/>
      <c r="N53" s="41"/>
      <c r="O53" s="41"/>
      <c r="P53" s="41"/>
      <c r="Q53" s="41"/>
      <c r="R53" s="41"/>
      <c r="S53" s="41"/>
      <c r="T53" s="41"/>
      <c r="U53" s="41"/>
      <c r="V53" s="41"/>
      <c r="W53" s="41"/>
      <c r="X53" s="41"/>
      <c r="Y53" s="41"/>
      <c r="Z53" s="41"/>
      <c r="AA53" s="41"/>
      <c r="AB53" s="41"/>
      <c r="AC53" s="41"/>
      <c r="AD53" s="41"/>
      <c r="AE53" s="187"/>
    </row>
    <row r="54" spans="1:31">
      <c r="A54" s="41"/>
      <c r="B54" s="41" t="s">
        <v>361</v>
      </c>
      <c r="C54" s="41"/>
      <c r="D54" s="41"/>
      <c r="E54" s="94"/>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187"/>
    </row>
    <row r="55" spans="1:31">
      <c r="A55" s="41"/>
      <c r="B55" s="41"/>
      <c r="C55" s="41"/>
      <c r="D55" s="41"/>
      <c r="E55" s="94"/>
      <c r="F55" s="41"/>
      <c r="G55" s="41"/>
      <c r="H55" s="41"/>
      <c r="I55" s="41"/>
      <c r="J55" s="41"/>
      <c r="K55" s="41"/>
      <c r="L55" s="41"/>
      <c r="M55" s="41"/>
      <c r="N55" s="41"/>
      <c r="O55" s="41"/>
      <c r="P55" s="41"/>
      <c r="Q55" s="41"/>
      <c r="R55" s="41"/>
      <c r="S55" s="41"/>
      <c r="T55" s="41"/>
      <c r="U55" s="41"/>
      <c r="V55" s="41"/>
      <c r="W55" s="41"/>
      <c r="X55" s="41"/>
      <c r="Y55" s="41"/>
      <c r="Z55" s="41"/>
      <c r="AA55" s="41"/>
      <c r="AB55" s="41"/>
      <c r="AC55" s="41"/>
      <c r="AD55" s="41"/>
      <c r="AE55" s="187"/>
    </row>
    <row r="56" spans="1:31">
      <c r="A56" s="41"/>
      <c r="B56" s="41"/>
      <c r="C56" s="41"/>
      <c r="D56" s="41"/>
      <c r="E56" s="94"/>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E56" s="187"/>
    </row>
    <row r="57" spans="1:31">
      <c r="A57" s="41"/>
      <c r="B57" s="41"/>
      <c r="C57" s="41"/>
      <c r="D57" s="41"/>
      <c r="E57" s="94"/>
      <c r="F57" s="41"/>
      <c r="G57" s="41"/>
      <c r="H57" s="41"/>
      <c r="I57" s="41"/>
      <c r="J57" s="41"/>
      <c r="K57" s="41"/>
      <c r="L57" s="41"/>
      <c r="M57" s="41"/>
      <c r="N57" s="41"/>
      <c r="O57" s="41"/>
      <c r="P57" s="41"/>
      <c r="Q57" s="41"/>
      <c r="R57" s="41"/>
      <c r="S57" s="41"/>
      <c r="T57" s="41"/>
      <c r="U57" s="41"/>
      <c r="V57" s="41"/>
      <c r="W57" s="41"/>
      <c r="X57" s="41"/>
      <c r="Y57" s="41"/>
      <c r="Z57" s="41"/>
      <c r="AA57" s="41"/>
      <c r="AB57" s="41"/>
      <c r="AC57" s="41"/>
      <c r="AD57" s="41"/>
      <c r="AE57" s="187"/>
    </row>
    <row r="58" spans="1:31">
      <c r="A58" s="41"/>
      <c r="B58" s="41"/>
      <c r="C58" s="41"/>
      <c r="D58" s="41"/>
      <c r="E58" s="94"/>
      <c r="F58" s="41"/>
      <c r="G58" s="41"/>
      <c r="H58" s="41"/>
      <c r="I58" s="41"/>
      <c r="J58" s="41"/>
      <c r="K58" s="41"/>
      <c r="L58" s="41"/>
      <c r="M58" s="41"/>
      <c r="N58" s="41"/>
      <c r="O58" s="41"/>
      <c r="P58" s="41"/>
      <c r="Q58" s="41"/>
      <c r="R58" s="41"/>
      <c r="S58" s="41"/>
      <c r="T58" s="41"/>
      <c r="U58" s="41"/>
      <c r="V58" s="41"/>
      <c r="W58" s="41"/>
      <c r="X58" s="41"/>
      <c r="Y58" s="41"/>
      <c r="Z58" s="41"/>
      <c r="AA58" s="41"/>
      <c r="AB58" s="41"/>
      <c r="AC58" s="41"/>
      <c r="AD58" s="41"/>
      <c r="AE58" s="187"/>
    </row>
    <row r="59" spans="1:31">
      <c r="A59" s="41"/>
      <c r="B59" s="41"/>
      <c r="C59" s="41"/>
      <c r="D59" s="41"/>
      <c r="E59" s="94"/>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187"/>
    </row>
    <row r="60" spans="1:31">
      <c r="A60" s="41"/>
      <c r="B60" s="41"/>
      <c r="C60" s="41"/>
      <c r="D60" s="41"/>
      <c r="E60" s="94"/>
      <c r="F60" s="41"/>
      <c r="G60" s="41"/>
      <c r="H60" s="41"/>
      <c r="I60" s="41"/>
      <c r="J60" s="41"/>
      <c r="K60" s="41"/>
      <c r="L60" s="41"/>
      <c r="M60" s="41"/>
      <c r="N60" s="41"/>
      <c r="O60" s="41"/>
      <c r="P60" s="41"/>
      <c r="Q60" s="41"/>
      <c r="R60" s="41"/>
      <c r="S60" s="41"/>
      <c r="T60" s="41"/>
      <c r="U60" s="41"/>
      <c r="V60" s="41"/>
      <c r="W60" s="41"/>
      <c r="X60" s="41"/>
      <c r="Y60" s="41"/>
      <c r="Z60" s="41"/>
      <c r="AA60" s="41"/>
      <c r="AB60" s="41"/>
      <c r="AC60" s="41"/>
      <c r="AD60" s="41"/>
      <c r="AE60" s="187"/>
    </row>
    <row r="61" spans="1:31">
      <c r="A61" s="41"/>
      <c r="B61" s="41"/>
      <c r="C61" s="41"/>
      <c r="D61" s="41"/>
      <c r="E61" s="94"/>
      <c r="F61" s="41"/>
      <c r="G61" s="41"/>
      <c r="H61" s="41"/>
      <c r="I61" s="41"/>
      <c r="J61" s="41"/>
      <c r="K61" s="41"/>
      <c r="L61" s="41"/>
      <c r="M61" s="41"/>
      <c r="N61" s="41"/>
      <c r="O61" s="41"/>
      <c r="P61" s="41"/>
      <c r="Q61" s="41"/>
      <c r="R61" s="41"/>
      <c r="S61" s="41"/>
      <c r="T61" s="41"/>
      <c r="U61" s="41"/>
      <c r="V61" s="41"/>
      <c r="W61" s="41"/>
      <c r="X61" s="41"/>
      <c r="Y61" s="41"/>
      <c r="Z61" s="41"/>
      <c r="AA61" s="41"/>
      <c r="AB61" s="41"/>
      <c r="AC61" s="41"/>
      <c r="AD61" s="41"/>
      <c r="AE61" s="187"/>
    </row>
    <row r="62" spans="1:31">
      <c r="A62" s="41"/>
      <c r="B62" s="41"/>
      <c r="C62" s="41"/>
      <c r="D62" s="41"/>
      <c r="E62" s="94"/>
      <c r="F62" s="41"/>
      <c r="G62" s="41"/>
      <c r="H62" s="41"/>
      <c r="I62" s="41"/>
      <c r="J62" s="41"/>
      <c r="K62" s="41"/>
      <c r="L62" s="41"/>
      <c r="M62" s="41"/>
      <c r="N62" s="41"/>
      <c r="O62" s="41"/>
      <c r="P62" s="41"/>
      <c r="Q62" s="41"/>
      <c r="R62" s="41"/>
      <c r="S62" s="41"/>
      <c r="T62" s="41"/>
      <c r="U62" s="41"/>
      <c r="V62" s="41"/>
      <c r="W62" s="41"/>
      <c r="X62" s="41"/>
      <c r="Y62" s="41"/>
      <c r="Z62" s="41"/>
      <c r="AA62" s="41"/>
      <c r="AB62" s="41"/>
      <c r="AC62" s="41"/>
      <c r="AD62" s="41"/>
      <c r="AE62" s="187"/>
    </row>
    <row r="63" spans="1:31">
      <c r="A63" s="41"/>
      <c r="B63" s="41"/>
      <c r="C63" s="41"/>
      <c r="D63" s="41"/>
      <c r="E63" s="94"/>
      <c r="F63" s="41"/>
      <c r="G63" s="41"/>
      <c r="H63" s="41"/>
      <c r="I63" s="41"/>
      <c r="J63" s="41"/>
      <c r="K63" s="41"/>
      <c r="L63" s="41"/>
      <c r="M63" s="41"/>
      <c r="N63" s="41"/>
      <c r="O63" s="41"/>
      <c r="P63" s="41"/>
      <c r="Q63" s="41"/>
      <c r="R63" s="41"/>
      <c r="S63" s="41"/>
      <c r="T63" s="41"/>
      <c r="U63" s="41"/>
      <c r="V63" s="41"/>
      <c r="W63" s="41"/>
      <c r="X63" s="41"/>
      <c r="Y63" s="41"/>
      <c r="Z63" s="41"/>
      <c r="AA63" s="41"/>
      <c r="AB63" s="41"/>
      <c r="AC63" s="41"/>
      <c r="AD63" s="41"/>
      <c r="AE63" s="187"/>
    </row>
    <row r="64" spans="1:31">
      <c r="A64" s="41"/>
      <c r="B64" s="41"/>
      <c r="C64" s="41"/>
      <c r="D64" s="41"/>
      <c r="E64" s="94"/>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187"/>
    </row>
    <row r="65" spans="1:31">
      <c r="A65" s="41"/>
      <c r="B65" s="41"/>
      <c r="C65" s="41"/>
      <c r="D65" s="41"/>
      <c r="E65" s="94"/>
      <c r="F65" s="41"/>
      <c r="G65" s="41"/>
      <c r="H65" s="41"/>
      <c r="I65" s="41"/>
      <c r="J65" s="41"/>
      <c r="K65" s="41"/>
      <c r="L65" s="41"/>
      <c r="M65" s="41"/>
      <c r="N65" s="41"/>
      <c r="O65" s="41"/>
      <c r="P65" s="41"/>
      <c r="Q65" s="41"/>
      <c r="R65" s="41"/>
      <c r="S65" s="41"/>
      <c r="T65" s="41"/>
      <c r="U65" s="41"/>
      <c r="V65" s="41"/>
      <c r="W65" s="41"/>
      <c r="X65" s="41"/>
      <c r="Y65" s="41"/>
      <c r="Z65" s="41"/>
      <c r="AA65" s="41"/>
      <c r="AB65" s="41"/>
      <c r="AC65" s="41"/>
      <c r="AD65" s="41"/>
      <c r="AE65" s="187"/>
    </row>
    <row r="66" spans="1:31">
      <c r="A66" s="41"/>
      <c r="B66" s="41"/>
      <c r="C66" s="41"/>
      <c r="D66" s="41"/>
      <c r="E66" s="94"/>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187"/>
    </row>
    <row r="67" spans="1:31">
      <c r="A67" s="41"/>
      <c r="B67" s="41"/>
      <c r="C67" s="41"/>
      <c r="D67" s="41"/>
      <c r="E67" s="94"/>
      <c r="F67" s="41"/>
      <c r="G67" s="41"/>
      <c r="H67" s="41"/>
      <c r="I67" s="41"/>
      <c r="J67" s="41"/>
      <c r="K67" s="41"/>
      <c r="L67" s="41"/>
      <c r="M67" s="41"/>
      <c r="N67" s="41"/>
      <c r="O67" s="41"/>
      <c r="P67" s="41"/>
      <c r="Q67" s="41"/>
      <c r="R67" s="41"/>
      <c r="S67" s="41"/>
      <c r="T67" s="41"/>
      <c r="U67" s="41"/>
      <c r="V67" s="41"/>
      <c r="W67" s="41"/>
      <c r="X67" s="41"/>
      <c r="Y67" s="41"/>
      <c r="Z67" s="41"/>
      <c r="AA67" s="41"/>
      <c r="AB67" s="41"/>
      <c r="AC67" s="41"/>
      <c r="AD67" s="41"/>
      <c r="AE67" s="187"/>
    </row>
    <row r="68" spans="1:31">
      <c r="A68" s="41"/>
      <c r="B68" s="41"/>
      <c r="C68" s="41"/>
      <c r="D68" s="41"/>
      <c r="E68" s="94"/>
      <c r="F68" s="41"/>
      <c r="G68" s="41"/>
      <c r="H68" s="41"/>
      <c r="I68" s="41"/>
      <c r="J68" s="41"/>
      <c r="K68" s="41"/>
      <c r="L68" s="41"/>
      <c r="M68" s="41"/>
      <c r="N68" s="41"/>
      <c r="O68" s="41"/>
      <c r="P68" s="41"/>
      <c r="Q68" s="41"/>
      <c r="R68" s="41"/>
      <c r="S68" s="41"/>
      <c r="T68" s="41"/>
      <c r="U68" s="41"/>
      <c r="V68" s="41"/>
      <c r="W68" s="41"/>
      <c r="X68" s="41"/>
      <c r="Y68" s="41"/>
      <c r="Z68" s="41"/>
      <c r="AA68" s="41"/>
      <c r="AB68" s="41"/>
      <c r="AC68" s="41"/>
      <c r="AD68" s="41"/>
      <c r="AE68" s="187"/>
    </row>
    <row r="69" spans="1:31">
      <c r="A69" s="41"/>
      <c r="B69" s="41"/>
      <c r="C69" s="41"/>
      <c r="D69" s="41"/>
      <c r="E69" s="94"/>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187"/>
    </row>
    <row r="70" spans="1:31">
      <c r="A70" s="41"/>
      <c r="B70" s="41"/>
      <c r="C70" s="41"/>
      <c r="D70" s="41"/>
      <c r="E70" s="94"/>
      <c r="F70" s="41"/>
      <c r="G70" s="41"/>
      <c r="H70" s="41"/>
      <c r="I70" s="41"/>
      <c r="J70" s="41"/>
      <c r="K70" s="41"/>
      <c r="L70" s="41"/>
      <c r="M70" s="41"/>
      <c r="N70" s="41"/>
      <c r="O70" s="41"/>
      <c r="P70" s="41"/>
      <c r="Q70" s="41"/>
      <c r="R70" s="41"/>
      <c r="S70" s="41"/>
      <c r="T70" s="41"/>
      <c r="U70" s="41"/>
      <c r="V70" s="41"/>
      <c r="W70" s="41"/>
      <c r="X70" s="41"/>
      <c r="Y70" s="41"/>
      <c r="Z70" s="41"/>
      <c r="AA70" s="41"/>
      <c r="AB70" s="41"/>
      <c r="AC70" s="41"/>
      <c r="AD70" s="41"/>
      <c r="AE70" s="187"/>
    </row>
    <row r="71" spans="1:31">
      <c r="A71" s="41"/>
      <c r="B71" s="41"/>
      <c r="C71" s="41"/>
      <c r="D71" s="41"/>
      <c r="E71" s="94"/>
      <c r="F71" s="41"/>
      <c r="G71" s="41"/>
      <c r="H71" s="41"/>
      <c r="I71" s="41"/>
      <c r="J71" s="41"/>
      <c r="K71" s="41"/>
      <c r="L71" s="41"/>
      <c r="M71" s="41"/>
      <c r="N71" s="41"/>
      <c r="O71" s="41"/>
      <c r="P71" s="41"/>
      <c r="Q71" s="41"/>
      <c r="R71" s="41"/>
      <c r="S71" s="41"/>
      <c r="T71" s="41"/>
      <c r="U71" s="41"/>
      <c r="V71" s="41"/>
      <c r="W71" s="41"/>
      <c r="X71" s="41"/>
      <c r="Y71" s="41"/>
      <c r="Z71" s="41"/>
      <c r="AA71" s="41"/>
      <c r="AB71" s="41"/>
      <c r="AC71" s="41"/>
      <c r="AD71" s="41"/>
      <c r="AE71" s="187"/>
    </row>
    <row r="72" spans="1:31">
      <c r="A72" s="41"/>
      <c r="B72" s="41"/>
      <c r="C72" s="41"/>
      <c r="D72" s="41"/>
      <c r="E72" s="94"/>
      <c r="F72" s="41"/>
      <c r="G72" s="41"/>
      <c r="H72" s="41"/>
      <c r="I72" s="41"/>
      <c r="J72" s="41"/>
      <c r="K72" s="41"/>
      <c r="L72" s="41"/>
      <c r="M72" s="41"/>
      <c r="N72" s="41"/>
      <c r="O72" s="41"/>
      <c r="P72" s="41"/>
      <c r="Q72" s="41"/>
      <c r="R72" s="41"/>
      <c r="S72" s="41"/>
      <c r="T72" s="41"/>
      <c r="U72" s="41"/>
      <c r="V72" s="41"/>
      <c r="W72" s="41"/>
      <c r="X72" s="41"/>
      <c r="Y72" s="41"/>
      <c r="Z72" s="41"/>
      <c r="AA72" s="41"/>
      <c r="AB72" s="41"/>
      <c r="AC72" s="41"/>
      <c r="AD72" s="41"/>
      <c r="AE72" s="187"/>
    </row>
    <row r="73" spans="1:31">
      <c r="A73" s="41"/>
      <c r="B73" s="41"/>
      <c r="C73" s="41"/>
      <c r="D73" s="41"/>
      <c r="E73" s="94"/>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187"/>
    </row>
    <row r="74" spans="1:31">
      <c r="A74" s="41"/>
      <c r="B74" s="41"/>
      <c r="C74" s="41"/>
      <c r="D74" s="41"/>
      <c r="E74" s="94"/>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187"/>
    </row>
    <row r="75" spans="1:31">
      <c r="A75" s="41"/>
      <c r="B75" s="41"/>
      <c r="C75" s="41"/>
      <c r="D75" s="41"/>
      <c r="E75" s="94"/>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187"/>
    </row>
    <row r="76" spans="1:31">
      <c r="A76" s="41"/>
      <c r="B76" s="41"/>
      <c r="C76" s="41"/>
      <c r="D76" s="41"/>
      <c r="E76" s="94"/>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187"/>
    </row>
    <row r="77" spans="1:31">
      <c r="A77" s="41"/>
      <c r="B77" s="41"/>
      <c r="C77" s="41"/>
      <c r="D77" s="41"/>
      <c r="E77" s="94"/>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187"/>
    </row>
    <row r="78" spans="1:31">
      <c r="A78" s="41"/>
      <c r="B78" s="41"/>
      <c r="C78" s="41"/>
      <c r="D78" s="41"/>
      <c r="E78" s="94"/>
      <c r="F78" s="41"/>
      <c r="G78" s="41"/>
      <c r="H78" s="41"/>
      <c r="I78" s="41"/>
      <c r="J78" s="41"/>
      <c r="K78" s="41"/>
      <c r="L78" s="41"/>
      <c r="M78" s="41"/>
      <c r="N78" s="41"/>
      <c r="O78" s="41"/>
      <c r="P78" s="41"/>
      <c r="Q78" s="41"/>
      <c r="R78" s="41"/>
      <c r="S78" s="41"/>
      <c r="T78" s="41"/>
      <c r="U78" s="41"/>
      <c r="V78" s="41"/>
      <c r="W78" s="41"/>
      <c r="X78" s="41"/>
      <c r="Y78" s="41"/>
      <c r="Z78" s="41"/>
      <c r="AA78" s="41"/>
      <c r="AB78" s="41"/>
      <c r="AC78" s="41"/>
      <c r="AD78" s="41"/>
      <c r="AE78" s="187"/>
    </row>
    <row r="79" spans="1:31">
      <c r="A79" s="41"/>
      <c r="B79" s="41"/>
      <c r="C79" s="41"/>
      <c r="D79" s="41"/>
      <c r="E79" s="94"/>
      <c r="F79" s="41"/>
      <c r="G79" s="41"/>
      <c r="H79" s="41"/>
      <c r="I79" s="41"/>
      <c r="J79" s="41"/>
      <c r="K79" s="41"/>
      <c r="L79" s="41"/>
      <c r="M79" s="41"/>
      <c r="N79" s="41"/>
      <c r="O79" s="41"/>
      <c r="P79" s="41"/>
      <c r="Q79" s="41"/>
      <c r="R79" s="41"/>
      <c r="S79" s="41"/>
      <c r="T79" s="41"/>
      <c r="U79" s="41"/>
      <c r="V79" s="41"/>
      <c r="W79" s="41"/>
      <c r="X79" s="41"/>
      <c r="Y79" s="41"/>
      <c r="Z79" s="41"/>
      <c r="AA79" s="41"/>
      <c r="AB79" s="41"/>
      <c r="AC79" s="41"/>
      <c r="AD79" s="41"/>
      <c r="AE79" s="187"/>
    </row>
    <row r="80" spans="1:31">
      <c r="A80" s="41"/>
      <c r="B80" s="41"/>
      <c r="C80" s="41"/>
      <c r="D80" s="41"/>
      <c r="E80" s="94"/>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187"/>
    </row>
    <row r="81" spans="1:31">
      <c r="A81" s="41"/>
      <c r="B81" s="41"/>
      <c r="C81" s="41"/>
      <c r="D81" s="41"/>
      <c r="E81" s="94"/>
      <c r="F81" s="41"/>
      <c r="G81" s="41"/>
      <c r="H81" s="41"/>
      <c r="I81" s="41"/>
      <c r="J81" s="41"/>
      <c r="K81" s="41"/>
      <c r="L81" s="41"/>
      <c r="M81" s="41"/>
      <c r="N81" s="41"/>
      <c r="O81" s="41"/>
      <c r="P81" s="41"/>
      <c r="Q81" s="41"/>
      <c r="R81" s="41"/>
      <c r="S81" s="41"/>
      <c r="T81" s="41"/>
      <c r="U81" s="41"/>
      <c r="V81" s="41"/>
      <c r="W81" s="41"/>
      <c r="X81" s="41"/>
      <c r="Y81" s="41"/>
      <c r="Z81" s="41"/>
      <c r="AA81" s="41"/>
      <c r="AB81" s="41"/>
      <c r="AC81" s="41"/>
      <c r="AD81" s="41"/>
      <c r="AE81" s="187"/>
    </row>
    <row r="82" spans="1:31">
      <c r="A82" s="41"/>
      <c r="B82" s="41"/>
      <c r="C82" s="41"/>
      <c r="D82" s="41"/>
      <c r="E82" s="94"/>
      <c r="F82" s="41"/>
      <c r="G82" s="41"/>
      <c r="H82" s="41"/>
      <c r="I82" s="41"/>
      <c r="J82" s="41"/>
      <c r="K82" s="41"/>
      <c r="L82" s="41"/>
      <c r="M82" s="41"/>
      <c r="N82" s="41"/>
      <c r="O82" s="41"/>
      <c r="P82" s="41"/>
      <c r="Q82" s="41"/>
      <c r="R82" s="41"/>
      <c r="S82" s="41"/>
      <c r="T82" s="41"/>
      <c r="U82" s="41"/>
      <c r="V82" s="41"/>
      <c r="W82" s="41"/>
      <c r="X82" s="41"/>
      <c r="Y82" s="41"/>
      <c r="Z82" s="41"/>
      <c r="AA82" s="41"/>
      <c r="AB82" s="41"/>
      <c r="AC82" s="41"/>
      <c r="AD82" s="41"/>
      <c r="AE82" s="187"/>
    </row>
    <row r="83" spans="1:31">
      <c r="A83" s="41"/>
      <c r="B83" s="41"/>
      <c r="C83" s="41"/>
      <c r="D83" s="41"/>
      <c r="E83" s="94"/>
      <c r="F83" s="41"/>
      <c r="G83" s="41"/>
      <c r="H83" s="41"/>
      <c r="I83" s="41"/>
      <c r="J83" s="41"/>
      <c r="K83" s="41"/>
      <c r="L83" s="41"/>
      <c r="M83" s="41"/>
      <c r="N83" s="41"/>
      <c r="O83" s="41"/>
      <c r="P83" s="41"/>
      <c r="Q83" s="41"/>
      <c r="R83" s="41"/>
      <c r="S83" s="41"/>
      <c r="T83" s="41"/>
      <c r="U83" s="41"/>
      <c r="V83" s="41"/>
      <c r="W83" s="41"/>
      <c r="X83" s="41"/>
      <c r="Y83" s="41"/>
      <c r="Z83" s="41"/>
      <c r="AA83" s="41"/>
      <c r="AB83" s="41"/>
      <c r="AC83" s="41"/>
      <c r="AD83" s="41"/>
      <c r="AE83" s="187"/>
    </row>
    <row r="84" spans="1:31">
      <c r="A84" s="41"/>
      <c r="B84" s="41"/>
      <c r="C84" s="41"/>
      <c r="D84" s="41"/>
      <c r="E84" s="94"/>
      <c r="F84" s="41"/>
      <c r="G84" s="41"/>
      <c r="H84" s="41"/>
      <c r="I84" s="41"/>
      <c r="J84" s="41"/>
      <c r="K84" s="41"/>
      <c r="L84" s="41"/>
      <c r="M84" s="41"/>
      <c r="N84" s="41"/>
      <c r="O84" s="41"/>
      <c r="P84" s="41"/>
      <c r="Q84" s="41"/>
      <c r="R84" s="41"/>
      <c r="S84" s="41"/>
      <c r="T84" s="41"/>
      <c r="U84" s="41"/>
      <c r="V84" s="41"/>
      <c r="W84" s="41"/>
      <c r="X84" s="41"/>
      <c r="Y84" s="41"/>
      <c r="Z84" s="41"/>
      <c r="AA84" s="41"/>
      <c r="AB84" s="41"/>
      <c r="AC84" s="41"/>
      <c r="AD84" s="41"/>
      <c r="AE84" s="187"/>
    </row>
    <row r="85" spans="1:31">
      <c r="A85" s="41"/>
      <c r="B85" s="41"/>
      <c r="C85" s="41"/>
      <c r="D85" s="41"/>
      <c r="E85" s="94"/>
      <c r="F85" s="41"/>
      <c r="G85" s="41"/>
      <c r="H85" s="41"/>
      <c r="I85" s="41"/>
      <c r="J85" s="41"/>
      <c r="K85" s="41"/>
      <c r="L85" s="41"/>
      <c r="M85" s="41"/>
      <c r="N85" s="41"/>
      <c r="O85" s="41"/>
      <c r="P85" s="41"/>
      <c r="Q85" s="41"/>
      <c r="R85" s="41"/>
      <c r="S85" s="41"/>
      <c r="T85" s="41"/>
      <c r="U85" s="41"/>
      <c r="V85" s="41"/>
      <c r="W85" s="41"/>
      <c r="X85" s="41"/>
      <c r="Y85" s="41"/>
      <c r="Z85" s="41"/>
      <c r="AA85" s="41"/>
      <c r="AB85" s="41"/>
      <c r="AC85" s="41"/>
      <c r="AD85" s="41"/>
      <c r="AE85" s="187"/>
    </row>
    <row r="86" spans="1:31">
      <c r="A86" s="41"/>
      <c r="B86" s="41"/>
      <c r="C86" s="41"/>
      <c r="D86" s="41"/>
      <c r="E86" s="94"/>
      <c r="F86" s="41"/>
      <c r="G86" s="41"/>
      <c r="H86" s="41"/>
      <c r="I86" s="41"/>
      <c r="J86" s="41"/>
      <c r="K86" s="41"/>
      <c r="L86" s="41"/>
      <c r="M86" s="41"/>
      <c r="N86" s="41"/>
      <c r="O86" s="41"/>
      <c r="P86" s="41"/>
      <c r="Q86" s="41"/>
      <c r="R86" s="41"/>
      <c r="S86" s="41"/>
      <c r="T86" s="41"/>
      <c r="U86" s="41"/>
      <c r="V86" s="41"/>
      <c r="W86" s="41"/>
      <c r="X86" s="41"/>
      <c r="Y86" s="41"/>
      <c r="Z86" s="41"/>
      <c r="AA86" s="41"/>
      <c r="AB86" s="41"/>
      <c r="AC86" s="41"/>
      <c r="AD86" s="41"/>
      <c r="AE86" s="187"/>
    </row>
    <row r="87" spans="1:31">
      <c r="A87" s="41"/>
      <c r="B87" s="41"/>
      <c r="C87" s="41"/>
      <c r="D87" s="41"/>
      <c r="E87" s="94"/>
      <c r="F87" s="41"/>
      <c r="G87" s="41"/>
      <c r="H87" s="41"/>
      <c r="I87" s="41"/>
      <c r="J87" s="41"/>
      <c r="K87" s="41"/>
      <c r="L87" s="41"/>
      <c r="M87" s="41"/>
      <c r="N87" s="41"/>
      <c r="O87" s="41"/>
      <c r="P87" s="41"/>
      <c r="Q87" s="41"/>
      <c r="R87" s="41"/>
      <c r="S87" s="41"/>
      <c r="T87" s="41"/>
      <c r="U87" s="41"/>
      <c r="V87" s="41"/>
      <c r="W87" s="41"/>
      <c r="X87" s="41"/>
      <c r="Y87" s="41"/>
      <c r="Z87" s="41"/>
      <c r="AA87" s="41"/>
      <c r="AB87" s="41"/>
      <c r="AC87" s="41"/>
      <c r="AD87" s="41"/>
      <c r="AE87" s="187"/>
    </row>
    <row r="88" spans="1:31">
      <c r="A88" s="41"/>
      <c r="B88" s="41"/>
      <c r="C88" s="41"/>
      <c r="D88" s="41"/>
      <c r="E88" s="94"/>
      <c r="F88" s="41"/>
      <c r="G88" s="41"/>
      <c r="H88" s="41"/>
      <c r="I88" s="41"/>
      <c r="J88" s="41"/>
      <c r="K88" s="41"/>
      <c r="L88" s="41"/>
      <c r="M88" s="41"/>
      <c r="N88" s="41"/>
      <c r="O88" s="41"/>
      <c r="P88" s="41"/>
      <c r="Q88" s="41"/>
      <c r="R88" s="41"/>
      <c r="S88" s="41"/>
      <c r="T88" s="41"/>
      <c r="U88" s="41"/>
      <c r="V88" s="41"/>
      <c r="W88" s="41"/>
      <c r="X88" s="41"/>
      <c r="Y88" s="41"/>
      <c r="Z88" s="41"/>
      <c r="AA88" s="41"/>
      <c r="AB88" s="41"/>
      <c r="AC88" s="41"/>
      <c r="AD88" s="41"/>
      <c r="AE88" s="187"/>
    </row>
    <row r="89" spans="1:31">
      <c r="A89" s="41"/>
      <c r="B89" s="41"/>
      <c r="C89" s="41"/>
      <c r="D89" s="41"/>
      <c r="E89" s="94"/>
      <c r="F89" s="41"/>
      <c r="G89" s="41"/>
      <c r="H89" s="41"/>
      <c r="I89" s="41"/>
      <c r="J89" s="41"/>
      <c r="K89" s="41"/>
      <c r="L89" s="41"/>
      <c r="M89" s="41"/>
      <c r="N89" s="41"/>
      <c r="O89" s="41"/>
      <c r="P89" s="41"/>
      <c r="Q89" s="41"/>
      <c r="R89" s="41"/>
      <c r="S89" s="41"/>
      <c r="T89" s="41"/>
      <c r="U89" s="41"/>
      <c r="V89" s="41"/>
      <c r="W89" s="41"/>
      <c r="X89" s="41"/>
      <c r="Y89" s="41"/>
      <c r="Z89" s="41"/>
      <c r="AA89" s="41"/>
      <c r="AB89" s="41"/>
      <c r="AC89" s="41"/>
      <c r="AD89" s="41"/>
      <c r="AE89" s="187"/>
    </row>
    <row r="90" spans="1:31">
      <c r="A90" s="41"/>
      <c r="B90" s="41"/>
      <c r="C90" s="41"/>
      <c r="D90" s="41"/>
      <c r="E90" s="94"/>
      <c r="F90" s="41"/>
      <c r="G90" s="41"/>
      <c r="H90" s="41"/>
      <c r="I90" s="41"/>
      <c r="J90" s="41"/>
      <c r="K90" s="41"/>
      <c r="L90" s="41"/>
      <c r="M90" s="41"/>
      <c r="N90" s="41"/>
      <c r="O90" s="41"/>
      <c r="P90" s="41"/>
      <c r="Q90" s="41"/>
      <c r="R90" s="41"/>
      <c r="S90" s="41"/>
      <c r="T90" s="41"/>
      <c r="U90" s="41"/>
      <c r="V90" s="41"/>
      <c r="W90" s="41"/>
      <c r="X90" s="41"/>
      <c r="Y90" s="41"/>
      <c r="Z90" s="41"/>
      <c r="AA90" s="41"/>
      <c r="AB90" s="41"/>
      <c r="AC90" s="41"/>
      <c r="AD90" s="41"/>
      <c r="AE90" s="187"/>
    </row>
    <row r="91" spans="1:31">
      <c r="A91" s="41"/>
      <c r="B91" s="41"/>
      <c r="C91" s="41"/>
      <c r="D91" s="41"/>
      <c r="E91" s="94"/>
      <c r="F91" s="41"/>
      <c r="G91" s="41"/>
      <c r="H91" s="41"/>
      <c r="I91" s="41"/>
      <c r="J91" s="41"/>
      <c r="K91" s="41"/>
      <c r="L91" s="41"/>
      <c r="M91" s="41"/>
      <c r="N91" s="41"/>
      <c r="O91" s="41"/>
      <c r="P91" s="41"/>
      <c r="Q91" s="41"/>
      <c r="R91" s="41"/>
      <c r="S91" s="41"/>
      <c r="T91" s="41"/>
      <c r="U91" s="41"/>
      <c r="V91" s="41"/>
      <c r="W91" s="41"/>
      <c r="X91" s="41"/>
      <c r="Y91" s="41"/>
      <c r="Z91" s="41"/>
      <c r="AA91" s="41"/>
      <c r="AB91" s="41"/>
      <c r="AC91" s="41"/>
      <c r="AD91" s="41"/>
      <c r="AE91" s="187"/>
    </row>
    <row r="92" spans="1:31">
      <c r="A92" s="41"/>
      <c r="B92" s="41"/>
      <c r="C92" s="41"/>
      <c r="D92" s="41"/>
      <c r="E92" s="94"/>
      <c r="F92" s="41"/>
      <c r="G92" s="41"/>
      <c r="H92" s="41"/>
      <c r="I92" s="41"/>
      <c r="J92" s="41"/>
      <c r="K92" s="41"/>
      <c r="L92" s="41"/>
      <c r="M92" s="41"/>
      <c r="N92" s="41"/>
      <c r="O92" s="41"/>
      <c r="P92" s="41"/>
      <c r="Q92" s="41"/>
      <c r="R92" s="41"/>
      <c r="S92" s="41"/>
      <c r="T92" s="41"/>
      <c r="U92" s="41"/>
      <c r="V92" s="41"/>
      <c r="W92" s="41"/>
      <c r="X92" s="41"/>
      <c r="Y92" s="41"/>
      <c r="Z92" s="41"/>
      <c r="AA92" s="41"/>
      <c r="AB92" s="41"/>
      <c r="AC92" s="41"/>
      <c r="AD92" s="41"/>
      <c r="AE92" s="187"/>
    </row>
    <row r="93" spans="1:31">
      <c r="A93" s="41"/>
      <c r="B93" s="41"/>
      <c r="C93" s="41"/>
      <c r="D93" s="41"/>
      <c r="E93" s="94"/>
      <c r="F93" s="41"/>
      <c r="G93" s="41"/>
      <c r="H93" s="41"/>
      <c r="I93" s="41"/>
      <c r="J93" s="41"/>
      <c r="K93" s="41"/>
      <c r="L93" s="41"/>
      <c r="M93" s="41"/>
      <c r="N93" s="41"/>
      <c r="O93" s="41"/>
      <c r="P93" s="41"/>
      <c r="Q93" s="41"/>
      <c r="R93" s="41"/>
      <c r="S93" s="41"/>
      <c r="T93" s="41"/>
      <c r="U93" s="41"/>
      <c r="V93" s="41"/>
      <c r="W93" s="41"/>
      <c r="X93" s="41"/>
      <c r="Y93" s="41"/>
      <c r="Z93" s="41"/>
      <c r="AA93" s="41"/>
      <c r="AB93" s="41"/>
      <c r="AC93" s="41"/>
      <c r="AD93" s="41"/>
      <c r="AE93" s="187"/>
    </row>
    <row r="94" spans="1:31">
      <c r="A94" s="41"/>
      <c r="B94" s="41"/>
      <c r="C94" s="41"/>
      <c r="D94" s="41"/>
      <c r="E94" s="94"/>
      <c r="F94" s="41"/>
      <c r="G94" s="41"/>
      <c r="H94" s="41"/>
      <c r="I94" s="41"/>
      <c r="J94" s="41"/>
      <c r="K94" s="41"/>
      <c r="L94" s="41"/>
      <c r="M94" s="41"/>
      <c r="N94" s="41"/>
      <c r="O94" s="41"/>
      <c r="P94" s="41"/>
      <c r="Q94" s="41"/>
      <c r="R94" s="41"/>
      <c r="S94" s="41"/>
      <c r="T94" s="41"/>
      <c r="U94" s="41"/>
      <c r="V94" s="41"/>
      <c r="W94" s="41"/>
      <c r="X94" s="41"/>
      <c r="Y94" s="41"/>
      <c r="Z94" s="41"/>
      <c r="AA94" s="41"/>
      <c r="AB94" s="41"/>
      <c r="AC94" s="41"/>
      <c r="AD94" s="41"/>
      <c r="AE94" s="187"/>
    </row>
    <row r="95" spans="1:31">
      <c r="A95" s="41"/>
      <c r="B95" s="41"/>
      <c r="C95" s="41"/>
      <c r="D95" s="41"/>
      <c r="E95" s="94"/>
      <c r="F95" s="41"/>
      <c r="G95" s="41"/>
      <c r="H95" s="41"/>
      <c r="I95" s="41"/>
      <c r="J95" s="41"/>
      <c r="K95" s="41"/>
      <c r="L95" s="41"/>
      <c r="M95" s="41"/>
      <c r="N95" s="41"/>
      <c r="O95" s="41"/>
      <c r="P95" s="41"/>
      <c r="Q95" s="41"/>
      <c r="R95" s="41"/>
      <c r="S95" s="41"/>
      <c r="T95" s="41"/>
      <c r="U95" s="41"/>
      <c r="V95" s="41"/>
      <c r="W95" s="41"/>
      <c r="X95" s="41"/>
      <c r="Y95" s="41"/>
      <c r="Z95" s="41"/>
      <c r="AA95" s="41"/>
      <c r="AB95" s="41"/>
      <c r="AC95" s="41"/>
      <c r="AD95" s="41"/>
      <c r="AE95" s="187"/>
    </row>
    <row r="96" spans="1:31">
      <c r="A96" s="41"/>
      <c r="B96" s="41"/>
      <c r="C96" s="41"/>
      <c r="D96" s="41"/>
      <c r="E96" s="94"/>
      <c r="F96" s="41"/>
      <c r="G96" s="41"/>
      <c r="H96" s="41"/>
      <c r="I96" s="41"/>
      <c r="J96" s="41"/>
      <c r="K96" s="41"/>
      <c r="L96" s="41"/>
      <c r="M96" s="41"/>
      <c r="N96" s="41"/>
      <c r="O96" s="41"/>
      <c r="P96" s="41"/>
      <c r="Q96" s="41"/>
      <c r="R96" s="41"/>
      <c r="S96" s="41"/>
      <c r="T96" s="41"/>
      <c r="U96" s="41"/>
      <c r="V96" s="41"/>
      <c r="W96" s="41"/>
      <c r="X96" s="41"/>
      <c r="Y96" s="41"/>
      <c r="Z96" s="41"/>
      <c r="AA96" s="41"/>
      <c r="AB96" s="41"/>
      <c r="AC96" s="41"/>
      <c r="AD96" s="41"/>
      <c r="AE96" s="187"/>
    </row>
    <row r="97" spans="1:31">
      <c r="A97" s="41"/>
      <c r="B97" s="41"/>
      <c r="C97" s="41"/>
      <c r="D97" s="41"/>
      <c r="E97" s="94"/>
      <c r="F97" s="41"/>
      <c r="G97" s="41"/>
      <c r="H97" s="41"/>
      <c r="I97" s="41"/>
      <c r="J97" s="41"/>
      <c r="K97" s="41"/>
      <c r="L97" s="41"/>
      <c r="M97" s="41"/>
      <c r="N97" s="41"/>
      <c r="O97" s="41"/>
      <c r="P97" s="41"/>
      <c r="Q97" s="41"/>
      <c r="R97" s="41"/>
      <c r="S97" s="41"/>
      <c r="T97" s="41"/>
      <c r="U97" s="41"/>
      <c r="V97" s="41"/>
      <c r="W97" s="41"/>
      <c r="X97" s="41"/>
      <c r="Y97" s="41"/>
      <c r="Z97" s="41"/>
      <c r="AA97" s="41"/>
      <c r="AB97" s="41"/>
      <c r="AC97" s="41"/>
      <c r="AD97" s="41"/>
      <c r="AE97" s="187"/>
    </row>
    <row r="98" spans="1:31">
      <c r="A98" s="41"/>
      <c r="B98" s="41"/>
      <c r="C98" s="41"/>
      <c r="D98" s="41"/>
      <c r="E98" s="94"/>
      <c r="F98" s="41"/>
      <c r="G98" s="41"/>
      <c r="H98" s="41"/>
      <c r="I98" s="41"/>
      <c r="J98" s="41"/>
      <c r="K98" s="41"/>
      <c r="L98" s="41"/>
      <c r="M98" s="41"/>
      <c r="N98" s="41"/>
      <c r="O98" s="41"/>
      <c r="P98" s="41"/>
      <c r="Q98" s="41"/>
      <c r="R98" s="41"/>
      <c r="S98" s="41"/>
      <c r="T98" s="41"/>
      <c r="U98" s="41"/>
      <c r="V98" s="41"/>
      <c r="W98" s="41"/>
      <c r="X98" s="41"/>
      <c r="Y98" s="41"/>
      <c r="Z98" s="41"/>
      <c r="AA98" s="41"/>
      <c r="AB98" s="41"/>
      <c r="AC98" s="41"/>
      <c r="AD98" s="41"/>
      <c r="AE98" s="187"/>
    </row>
    <row r="99" spans="1:31">
      <c r="A99" s="41"/>
      <c r="B99" s="41"/>
      <c r="C99" s="41"/>
      <c r="D99" s="41"/>
      <c r="E99" s="94"/>
      <c r="F99" s="41"/>
      <c r="G99" s="41"/>
      <c r="H99" s="41"/>
      <c r="I99" s="41"/>
      <c r="J99" s="41"/>
      <c r="K99" s="41"/>
      <c r="L99" s="41"/>
      <c r="M99" s="41"/>
      <c r="N99" s="41"/>
      <c r="O99" s="41"/>
      <c r="P99" s="41"/>
      <c r="Q99" s="41"/>
      <c r="R99" s="41"/>
      <c r="S99" s="41"/>
      <c r="T99" s="41"/>
      <c r="U99" s="41"/>
      <c r="V99" s="41"/>
      <c r="W99" s="41"/>
      <c r="X99" s="41"/>
      <c r="Y99" s="41"/>
      <c r="Z99" s="41"/>
      <c r="AA99" s="41"/>
      <c r="AB99" s="41"/>
      <c r="AC99" s="41"/>
      <c r="AD99" s="41"/>
      <c r="AE99" s="187"/>
    </row>
    <row r="100" spans="1:31">
      <c r="A100" s="41"/>
      <c r="B100" s="41"/>
      <c r="C100" s="41"/>
      <c r="D100" s="41"/>
      <c r="E100" s="94"/>
      <c r="F100" s="41"/>
      <c r="G100" s="41"/>
      <c r="H100" s="41"/>
      <c r="I100" s="41"/>
      <c r="J100" s="41"/>
      <c r="K100" s="41"/>
      <c r="L100" s="41"/>
      <c r="M100" s="41"/>
      <c r="N100" s="41"/>
      <c r="O100" s="41"/>
      <c r="P100" s="41"/>
      <c r="Q100" s="41"/>
      <c r="R100" s="41"/>
      <c r="S100" s="41"/>
      <c r="T100" s="41"/>
      <c r="U100" s="41"/>
      <c r="V100" s="41"/>
      <c r="W100" s="41"/>
      <c r="X100" s="41"/>
      <c r="Y100" s="41"/>
      <c r="Z100" s="41"/>
      <c r="AA100" s="41"/>
      <c r="AB100" s="41"/>
      <c r="AC100" s="41"/>
      <c r="AD100" s="41"/>
      <c r="AE100" s="187"/>
    </row>
    <row r="101" spans="1:31">
      <c r="A101" s="41"/>
      <c r="B101" s="41"/>
      <c r="C101" s="41"/>
      <c r="D101" s="41"/>
      <c r="E101" s="94"/>
      <c r="F101" s="41"/>
      <c r="G101" s="41"/>
      <c r="H101" s="41"/>
      <c r="I101" s="41"/>
      <c r="J101" s="41"/>
      <c r="K101" s="41"/>
      <c r="L101" s="41"/>
      <c r="M101" s="41"/>
      <c r="N101" s="41"/>
      <c r="O101" s="41"/>
      <c r="P101" s="41"/>
      <c r="Q101" s="41"/>
      <c r="R101" s="41"/>
      <c r="S101" s="41"/>
      <c r="T101" s="41"/>
      <c r="U101" s="41"/>
      <c r="V101" s="41"/>
      <c r="W101" s="41"/>
      <c r="X101" s="41"/>
      <c r="Y101" s="41"/>
      <c r="Z101" s="41"/>
      <c r="AA101" s="41"/>
      <c r="AB101" s="41"/>
      <c r="AC101" s="41"/>
      <c r="AD101" s="41"/>
      <c r="AE101" s="187"/>
    </row>
    <row r="102" spans="1:31">
      <c r="A102" s="41"/>
      <c r="B102" s="41"/>
      <c r="C102" s="41"/>
      <c r="D102" s="41"/>
      <c r="E102" s="94"/>
      <c r="F102" s="41"/>
      <c r="G102" s="41"/>
      <c r="H102" s="41"/>
      <c r="I102" s="41"/>
      <c r="J102" s="41"/>
      <c r="K102" s="41"/>
      <c r="L102" s="41"/>
      <c r="M102" s="41"/>
      <c r="N102" s="41"/>
      <c r="O102" s="41"/>
      <c r="P102" s="41"/>
      <c r="Q102" s="41"/>
      <c r="R102" s="41"/>
      <c r="S102" s="41"/>
      <c r="T102" s="41"/>
      <c r="U102" s="41"/>
      <c r="V102" s="41"/>
      <c r="W102" s="41"/>
      <c r="X102" s="41"/>
      <c r="Y102" s="41"/>
      <c r="Z102" s="41"/>
      <c r="AA102" s="41"/>
      <c r="AB102" s="41"/>
      <c r="AC102" s="41"/>
      <c r="AD102" s="41"/>
      <c r="AE102" s="187"/>
    </row>
    <row r="103" spans="1:31">
      <c r="A103" s="41"/>
      <c r="B103" s="41"/>
      <c r="C103" s="41"/>
      <c r="D103" s="41"/>
      <c r="E103" s="94"/>
      <c r="F103" s="41"/>
      <c r="G103" s="41"/>
      <c r="H103" s="41"/>
      <c r="I103" s="41"/>
      <c r="J103" s="41"/>
      <c r="K103" s="41"/>
      <c r="L103" s="41"/>
      <c r="M103" s="41"/>
      <c r="N103" s="41"/>
      <c r="O103" s="41"/>
      <c r="P103" s="41"/>
      <c r="Q103" s="41"/>
      <c r="R103" s="41"/>
      <c r="S103" s="41"/>
      <c r="T103" s="41"/>
      <c r="U103" s="41"/>
      <c r="V103" s="41"/>
      <c r="W103" s="41"/>
      <c r="X103" s="41"/>
      <c r="Y103" s="41"/>
      <c r="Z103" s="41"/>
      <c r="AA103" s="41"/>
      <c r="AB103" s="41"/>
      <c r="AC103" s="41"/>
      <c r="AD103" s="41"/>
      <c r="AE103" s="187"/>
    </row>
    <row r="104" spans="1:31">
      <c r="A104" s="41"/>
      <c r="B104" s="41"/>
      <c r="C104" s="41"/>
      <c r="D104" s="41"/>
      <c r="E104" s="94"/>
      <c r="F104" s="41"/>
      <c r="G104" s="41"/>
      <c r="H104" s="41"/>
      <c r="I104" s="41"/>
      <c r="J104" s="41"/>
      <c r="K104" s="41"/>
      <c r="L104" s="41"/>
      <c r="M104" s="41"/>
      <c r="N104" s="41"/>
      <c r="O104" s="41"/>
      <c r="P104" s="41"/>
      <c r="Q104" s="41"/>
      <c r="R104" s="41"/>
      <c r="S104" s="41"/>
      <c r="T104" s="41"/>
      <c r="U104" s="41"/>
      <c r="V104" s="41"/>
      <c r="W104" s="41"/>
      <c r="X104" s="41"/>
      <c r="Y104" s="41"/>
      <c r="Z104" s="41"/>
      <c r="AA104" s="41"/>
      <c r="AB104" s="41"/>
      <c r="AC104" s="41"/>
      <c r="AD104" s="41"/>
      <c r="AE104" s="187"/>
    </row>
    <row r="105" spans="1:31">
      <c r="A105" s="41"/>
      <c r="B105" s="41"/>
      <c r="C105" s="41"/>
      <c r="D105" s="41"/>
      <c r="E105" s="94"/>
      <c r="F105" s="41"/>
      <c r="G105" s="41"/>
      <c r="H105" s="41"/>
      <c r="I105" s="41"/>
      <c r="J105" s="41"/>
      <c r="K105" s="41"/>
      <c r="L105" s="41"/>
      <c r="M105" s="41"/>
      <c r="N105" s="41"/>
      <c r="O105" s="41"/>
      <c r="P105" s="41"/>
      <c r="Q105" s="41"/>
      <c r="R105" s="41"/>
      <c r="S105" s="41"/>
      <c r="T105" s="41"/>
      <c r="U105" s="41"/>
      <c r="V105" s="41"/>
      <c r="W105" s="41"/>
      <c r="X105" s="41"/>
      <c r="Y105" s="41"/>
      <c r="Z105" s="41"/>
      <c r="AA105" s="41"/>
      <c r="AB105" s="41"/>
      <c r="AC105" s="41"/>
      <c r="AD105" s="41"/>
      <c r="AE105" s="187"/>
    </row>
    <row r="106" spans="1:31">
      <c r="A106" s="41"/>
      <c r="B106" s="41"/>
      <c r="C106" s="41"/>
      <c r="D106" s="41"/>
      <c r="E106" s="94"/>
      <c r="F106" s="41"/>
      <c r="G106" s="41"/>
      <c r="H106" s="41"/>
      <c r="I106" s="41"/>
      <c r="J106" s="41"/>
      <c r="K106" s="41"/>
      <c r="L106" s="41"/>
      <c r="M106" s="41"/>
      <c r="N106" s="41"/>
      <c r="O106" s="41"/>
      <c r="P106" s="41"/>
      <c r="Q106" s="41"/>
      <c r="R106" s="41"/>
      <c r="S106" s="41"/>
      <c r="T106" s="41"/>
      <c r="U106" s="41"/>
      <c r="V106" s="41"/>
      <c r="W106" s="41"/>
      <c r="X106" s="41"/>
      <c r="Y106" s="41"/>
      <c r="Z106" s="41"/>
      <c r="AA106" s="41"/>
      <c r="AB106" s="41"/>
      <c r="AC106" s="41"/>
      <c r="AD106" s="41"/>
      <c r="AE106" s="187"/>
    </row>
    <row r="107" spans="1:31">
      <c r="A107" s="41"/>
      <c r="B107" s="41"/>
      <c r="C107" s="41"/>
      <c r="D107" s="41"/>
      <c r="E107" s="94"/>
      <c r="F107" s="41"/>
      <c r="G107" s="41"/>
      <c r="H107" s="41"/>
      <c r="I107" s="41"/>
      <c r="J107" s="41"/>
      <c r="K107" s="41"/>
      <c r="L107" s="41"/>
      <c r="M107" s="41"/>
      <c r="N107" s="41"/>
      <c r="O107" s="41"/>
      <c r="P107" s="41"/>
      <c r="Q107" s="41"/>
      <c r="R107" s="41"/>
      <c r="S107" s="41"/>
      <c r="T107" s="41"/>
      <c r="U107" s="41"/>
      <c r="V107" s="41"/>
      <c r="W107" s="41"/>
      <c r="X107" s="41"/>
      <c r="Y107" s="41"/>
      <c r="Z107" s="41"/>
      <c r="AA107" s="41"/>
      <c r="AB107" s="41"/>
      <c r="AC107" s="41"/>
      <c r="AD107" s="41"/>
      <c r="AE107" s="187"/>
    </row>
    <row r="108" spans="1:31">
      <c r="A108" s="41"/>
      <c r="B108" s="41"/>
      <c r="C108" s="41"/>
      <c r="D108" s="41"/>
      <c r="E108" s="94"/>
      <c r="F108" s="41"/>
      <c r="G108" s="41"/>
      <c r="H108" s="41"/>
      <c r="I108" s="41"/>
      <c r="J108" s="41"/>
      <c r="K108" s="41"/>
      <c r="L108" s="41"/>
      <c r="M108" s="41"/>
      <c r="N108" s="41"/>
      <c r="O108" s="41"/>
      <c r="P108" s="41"/>
      <c r="Q108" s="41"/>
      <c r="R108" s="41"/>
      <c r="S108" s="41"/>
      <c r="T108" s="41"/>
      <c r="U108" s="41"/>
      <c r="V108" s="41"/>
      <c r="W108" s="41"/>
      <c r="X108" s="41"/>
      <c r="Y108" s="41"/>
      <c r="Z108" s="41"/>
      <c r="AA108" s="41"/>
      <c r="AB108" s="41"/>
      <c r="AC108" s="41"/>
      <c r="AD108" s="41"/>
      <c r="AE108" s="187"/>
    </row>
    <row r="109" spans="1:31">
      <c r="A109" s="41"/>
      <c r="B109" s="41"/>
      <c r="C109" s="41"/>
      <c r="D109" s="41"/>
      <c r="E109" s="94"/>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187"/>
    </row>
    <row r="110" spans="1:31">
      <c r="A110" s="41"/>
      <c r="B110" s="41"/>
      <c r="C110" s="41"/>
      <c r="D110" s="41"/>
      <c r="E110" s="94"/>
      <c r="F110" s="41"/>
      <c r="G110" s="41"/>
      <c r="H110" s="41"/>
      <c r="I110" s="41"/>
      <c r="J110" s="41"/>
      <c r="K110" s="41"/>
      <c r="L110" s="41"/>
      <c r="M110" s="41"/>
      <c r="N110" s="41"/>
      <c r="O110" s="41"/>
      <c r="P110" s="41"/>
      <c r="Q110" s="41"/>
      <c r="R110" s="41"/>
      <c r="S110" s="41"/>
      <c r="T110" s="41"/>
      <c r="U110" s="41"/>
      <c r="V110" s="41"/>
      <c r="W110" s="41"/>
      <c r="X110" s="41"/>
      <c r="Y110" s="41"/>
      <c r="Z110" s="41"/>
      <c r="AA110" s="41"/>
      <c r="AB110" s="41"/>
      <c r="AC110" s="41"/>
      <c r="AD110" s="41"/>
      <c r="AE110" s="187"/>
    </row>
    <row r="111" spans="1:31">
      <c r="A111" s="41"/>
      <c r="B111" s="41"/>
      <c r="C111" s="41"/>
      <c r="D111" s="41"/>
      <c r="E111" s="94"/>
      <c r="F111" s="41"/>
      <c r="G111" s="41"/>
      <c r="H111" s="41"/>
      <c r="I111" s="41"/>
      <c r="J111" s="41"/>
      <c r="K111" s="41"/>
      <c r="L111" s="41"/>
      <c r="M111" s="41"/>
      <c r="N111" s="41"/>
      <c r="O111" s="41"/>
      <c r="P111" s="41"/>
      <c r="Q111" s="41"/>
      <c r="R111" s="41"/>
      <c r="S111" s="41"/>
      <c r="T111" s="41"/>
      <c r="U111" s="41"/>
      <c r="V111" s="41"/>
      <c r="W111" s="41"/>
      <c r="X111" s="41"/>
      <c r="Y111" s="41"/>
      <c r="Z111" s="41"/>
      <c r="AA111" s="41"/>
      <c r="AB111" s="41"/>
      <c r="AC111" s="41"/>
      <c r="AD111" s="41"/>
      <c r="AE111" s="187"/>
    </row>
    <row r="112" spans="1:31">
      <c r="A112" s="41"/>
      <c r="B112" s="41"/>
      <c r="C112" s="41"/>
      <c r="D112" s="41"/>
      <c r="E112" s="94"/>
      <c r="F112" s="41"/>
      <c r="G112" s="41"/>
      <c r="H112" s="41"/>
      <c r="I112" s="41"/>
      <c r="J112" s="41"/>
      <c r="K112" s="41"/>
      <c r="L112" s="41"/>
      <c r="M112" s="41"/>
      <c r="N112" s="41"/>
      <c r="O112" s="41"/>
      <c r="P112" s="41"/>
      <c r="Q112" s="41"/>
      <c r="R112" s="41"/>
      <c r="S112" s="41"/>
      <c r="T112" s="41"/>
      <c r="U112" s="41"/>
      <c r="V112" s="41"/>
      <c r="W112" s="41"/>
      <c r="X112" s="41"/>
      <c r="Y112" s="41"/>
      <c r="Z112" s="41"/>
      <c r="AA112" s="41"/>
      <c r="AB112" s="41"/>
      <c r="AC112" s="41"/>
      <c r="AD112" s="41"/>
      <c r="AE112" s="187"/>
    </row>
    <row r="113" spans="1:31">
      <c r="A113" s="41"/>
      <c r="B113" s="41"/>
      <c r="C113" s="41"/>
      <c r="D113" s="41"/>
      <c r="E113" s="94"/>
      <c r="F113" s="41"/>
      <c r="G113" s="41"/>
      <c r="H113" s="41"/>
      <c r="I113" s="41"/>
      <c r="J113" s="41"/>
      <c r="K113" s="41"/>
      <c r="L113" s="41"/>
      <c r="M113" s="41"/>
      <c r="N113" s="41"/>
      <c r="O113" s="41"/>
      <c r="P113" s="41"/>
      <c r="Q113" s="41"/>
      <c r="R113" s="41"/>
      <c r="S113" s="41"/>
      <c r="T113" s="41"/>
      <c r="U113" s="41"/>
      <c r="V113" s="41"/>
      <c r="W113" s="41"/>
      <c r="X113" s="41"/>
      <c r="Y113" s="41"/>
      <c r="Z113" s="41"/>
      <c r="AA113" s="41"/>
      <c r="AB113" s="41"/>
      <c r="AC113" s="41"/>
      <c r="AD113" s="41"/>
      <c r="AE113" s="187"/>
    </row>
    <row r="114" spans="1:31">
      <c r="A114" s="41"/>
      <c r="B114" s="41"/>
      <c r="C114" s="41"/>
      <c r="D114" s="41"/>
      <c r="E114" s="94"/>
      <c r="F114" s="41"/>
      <c r="G114" s="41"/>
      <c r="H114" s="41"/>
      <c r="I114" s="41"/>
      <c r="J114" s="41"/>
      <c r="K114" s="41"/>
      <c r="L114" s="41"/>
      <c r="M114" s="41"/>
      <c r="N114" s="41"/>
      <c r="O114" s="41"/>
      <c r="P114" s="41"/>
      <c r="Q114" s="41"/>
      <c r="R114" s="41"/>
      <c r="S114" s="41"/>
      <c r="T114" s="41"/>
      <c r="U114" s="41"/>
      <c r="V114" s="41"/>
      <c r="W114" s="41"/>
      <c r="X114" s="41"/>
      <c r="Y114" s="41"/>
      <c r="Z114" s="41"/>
      <c r="AA114" s="41"/>
      <c r="AB114" s="41"/>
      <c r="AC114" s="41"/>
      <c r="AD114" s="41"/>
      <c r="AE114" s="187"/>
    </row>
    <row r="115" spans="1:31">
      <c r="A115" s="41"/>
      <c r="B115" s="41"/>
      <c r="C115" s="41"/>
      <c r="D115" s="41"/>
      <c r="E115" s="94"/>
      <c r="F115" s="41"/>
      <c r="G115" s="41"/>
      <c r="H115" s="41"/>
      <c r="I115" s="41"/>
      <c r="J115" s="41"/>
      <c r="K115" s="41"/>
      <c r="L115" s="41"/>
      <c r="M115" s="41"/>
      <c r="N115" s="41"/>
      <c r="O115" s="41"/>
      <c r="P115" s="41"/>
      <c r="Q115" s="41"/>
      <c r="R115" s="41"/>
      <c r="S115" s="41"/>
      <c r="T115" s="41"/>
      <c r="U115" s="41"/>
      <c r="V115" s="41"/>
      <c r="W115" s="41"/>
      <c r="X115" s="41"/>
      <c r="Y115" s="41"/>
      <c r="Z115" s="41"/>
      <c r="AA115" s="41"/>
      <c r="AB115" s="41"/>
      <c r="AC115" s="41"/>
      <c r="AD115" s="41"/>
      <c r="AE115" s="187"/>
    </row>
    <row r="116" spans="1:31">
      <c r="A116" s="41"/>
      <c r="B116" s="41"/>
      <c r="C116" s="41"/>
      <c r="D116" s="41"/>
      <c r="E116" s="94"/>
      <c r="F116" s="41"/>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187"/>
    </row>
    <row r="117" spans="1:31">
      <c r="A117" s="41"/>
      <c r="B117" s="41"/>
      <c r="C117" s="41"/>
      <c r="D117" s="41"/>
      <c r="E117" s="94"/>
      <c r="F117" s="41"/>
      <c r="G117" s="41"/>
      <c r="H117" s="41"/>
      <c r="I117" s="41"/>
      <c r="J117" s="41"/>
      <c r="K117" s="41"/>
      <c r="L117" s="41"/>
      <c r="M117" s="41"/>
      <c r="N117" s="41"/>
      <c r="O117" s="41"/>
      <c r="P117" s="41"/>
      <c r="Q117" s="41"/>
      <c r="R117" s="41"/>
      <c r="S117" s="41"/>
      <c r="T117" s="41"/>
      <c r="U117" s="41"/>
      <c r="V117" s="41"/>
      <c r="W117" s="41"/>
      <c r="X117" s="41"/>
      <c r="Y117" s="41"/>
      <c r="Z117" s="41"/>
      <c r="AA117" s="41"/>
      <c r="AB117" s="41"/>
      <c r="AC117" s="41"/>
      <c r="AD117" s="41"/>
      <c r="AE117" s="187"/>
    </row>
    <row r="118" spans="1:31">
      <c r="A118" s="41"/>
      <c r="B118" s="41"/>
      <c r="C118" s="41"/>
      <c r="D118" s="41"/>
      <c r="E118" s="94"/>
      <c r="F118" s="41"/>
      <c r="G118" s="41"/>
      <c r="H118" s="41"/>
      <c r="I118" s="41"/>
      <c r="J118" s="41"/>
      <c r="K118" s="41"/>
      <c r="L118" s="41"/>
      <c r="M118" s="41"/>
      <c r="N118" s="41"/>
      <c r="O118" s="41"/>
      <c r="P118" s="41"/>
      <c r="Q118" s="41"/>
      <c r="R118" s="41"/>
      <c r="S118" s="41"/>
      <c r="T118" s="41"/>
      <c r="U118" s="41"/>
      <c r="V118" s="41"/>
      <c r="W118" s="41"/>
      <c r="X118" s="41"/>
      <c r="Y118" s="41"/>
      <c r="Z118" s="41"/>
      <c r="AA118" s="41"/>
      <c r="AB118" s="41"/>
      <c r="AC118" s="41"/>
      <c r="AD118" s="41"/>
      <c r="AE118" s="187"/>
    </row>
    <row r="119" spans="1:31">
      <c r="A119" s="41"/>
      <c r="B119" s="41"/>
      <c r="C119" s="41"/>
      <c r="D119" s="41"/>
      <c r="E119" s="94"/>
      <c r="F119" s="41"/>
      <c r="G119" s="41"/>
      <c r="H119" s="41"/>
      <c r="I119" s="41"/>
      <c r="J119" s="41"/>
      <c r="K119" s="41"/>
      <c r="L119" s="41"/>
      <c r="M119" s="41"/>
      <c r="N119" s="41"/>
      <c r="O119" s="41"/>
      <c r="P119" s="41"/>
      <c r="Q119" s="41"/>
      <c r="R119" s="41"/>
      <c r="S119" s="41"/>
      <c r="T119" s="41"/>
      <c r="U119" s="41"/>
      <c r="V119" s="41"/>
      <c r="W119" s="41"/>
      <c r="X119" s="41"/>
      <c r="Y119" s="41"/>
      <c r="Z119" s="41"/>
      <c r="AA119" s="41"/>
      <c r="AB119" s="41"/>
      <c r="AC119" s="41"/>
      <c r="AD119" s="41"/>
      <c r="AE119" s="187"/>
    </row>
    <row r="120" spans="1:31">
      <c r="A120" s="41"/>
      <c r="B120" s="41"/>
      <c r="C120" s="41"/>
      <c r="D120" s="41"/>
      <c r="E120" s="94"/>
      <c r="F120" s="41"/>
      <c r="G120" s="41"/>
      <c r="H120" s="41"/>
      <c r="I120" s="41"/>
      <c r="J120" s="41"/>
      <c r="K120" s="41"/>
      <c r="L120" s="41"/>
      <c r="M120" s="41"/>
      <c r="N120" s="41"/>
      <c r="O120" s="41"/>
      <c r="P120" s="41"/>
      <c r="Q120" s="41"/>
      <c r="R120" s="41"/>
      <c r="S120" s="41"/>
      <c r="T120" s="41"/>
      <c r="U120" s="41"/>
      <c r="V120" s="41"/>
      <c r="W120" s="41"/>
      <c r="X120" s="41"/>
      <c r="Y120" s="41"/>
      <c r="Z120" s="41"/>
      <c r="AA120" s="41"/>
      <c r="AB120" s="41"/>
      <c r="AC120" s="41"/>
      <c r="AD120" s="41"/>
      <c r="AE120" s="187"/>
    </row>
    <row r="121" spans="1:31">
      <c r="A121" s="41"/>
      <c r="B121" s="41"/>
      <c r="C121" s="41"/>
      <c r="D121" s="41"/>
      <c r="E121" s="94"/>
      <c r="F121" s="41"/>
      <c r="G121" s="41"/>
      <c r="H121" s="41"/>
      <c r="I121" s="41"/>
      <c r="J121" s="41"/>
      <c r="K121" s="41"/>
      <c r="L121" s="41"/>
      <c r="M121" s="41"/>
      <c r="N121" s="41"/>
      <c r="O121" s="41"/>
      <c r="P121" s="41"/>
      <c r="Q121" s="41"/>
      <c r="R121" s="41"/>
      <c r="S121" s="41"/>
      <c r="T121" s="41"/>
      <c r="U121" s="41"/>
      <c r="V121" s="41"/>
      <c r="W121" s="41"/>
      <c r="X121" s="41"/>
      <c r="Y121" s="41"/>
      <c r="Z121" s="41"/>
      <c r="AA121" s="41"/>
      <c r="AB121" s="41"/>
      <c r="AC121" s="41"/>
      <c r="AD121" s="41"/>
      <c r="AE121" s="187"/>
    </row>
    <row r="122" spans="1:31">
      <c r="A122" s="41"/>
      <c r="B122" s="41"/>
      <c r="C122" s="41"/>
      <c r="D122" s="41"/>
      <c r="E122" s="94"/>
      <c r="F122" s="41"/>
      <c r="G122" s="41"/>
      <c r="H122" s="41"/>
      <c r="I122" s="41"/>
      <c r="J122" s="41"/>
      <c r="K122" s="41"/>
      <c r="L122" s="41"/>
      <c r="M122" s="41"/>
      <c r="N122" s="41"/>
      <c r="O122" s="41"/>
      <c r="P122" s="41"/>
      <c r="Q122" s="41"/>
      <c r="R122" s="41"/>
      <c r="S122" s="41"/>
      <c r="T122" s="41"/>
      <c r="U122" s="41"/>
      <c r="V122" s="41"/>
      <c r="W122" s="41"/>
      <c r="X122" s="41"/>
      <c r="Y122" s="41"/>
      <c r="Z122" s="41"/>
      <c r="AA122" s="41"/>
      <c r="AB122" s="41"/>
      <c r="AC122" s="41"/>
      <c r="AD122" s="41"/>
      <c r="AE122" s="187"/>
    </row>
    <row r="123" spans="1:31">
      <c r="A123" s="41"/>
      <c r="B123" s="41"/>
      <c r="C123" s="41"/>
      <c r="D123" s="41"/>
      <c r="E123" s="94"/>
      <c r="F123" s="41"/>
      <c r="G123" s="41"/>
      <c r="H123" s="41"/>
      <c r="I123" s="41"/>
      <c r="J123" s="41"/>
      <c r="K123" s="41"/>
      <c r="L123" s="41"/>
      <c r="M123" s="41"/>
      <c r="N123" s="41"/>
      <c r="O123" s="41"/>
      <c r="P123" s="41"/>
      <c r="Q123" s="41"/>
      <c r="R123" s="41"/>
      <c r="S123" s="41"/>
      <c r="T123" s="41"/>
      <c r="U123" s="41"/>
      <c r="V123" s="41"/>
      <c r="W123" s="41"/>
      <c r="X123" s="41"/>
      <c r="Y123" s="41"/>
      <c r="Z123" s="41"/>
      <c r="AA123" s="41"/>
      <c r="AB123" s="41"/>
      <c r="AC123" s="41"/>
      <c r="AD123" s="41"/>
      <c r="AE123" s="187"/>
    </row>
    <row r="124" spans="1:31">
      <c r="A124" s="41"/>
      <c r="B124" s="41"/>
      <c r="C124" s="41"/>
      <c r="D124" s="41"/>
      <c r="E124" s="94"/>
      <c r="F124" s="41"/>
      <c r="G124" s="41"/>
      <c r="H124" s="41"/>
      <c r="I124" s="41"/>
      <c r="J124" s="41"/>
      <c r="K124" s="41"/>
      <c r="L124" s="41"/>
      <c r="M124" s="41"/>
      <c r="N124" s="41"/>
      <c r="O124" s="41"/>
      <c r="P124" s="41"/>
      <c r="Q124" s="41"/>
      <c r="R124" s="41"/>
      <c r="S124" s="41"/>
      <c r="T124" s="41"/>
      <c r="U124" s="41"/>
      <c r="V124" s="41"/>
      <c r="W124" s="41"/>
      <c r="X124" s="41"/>
      <c r="Y124" s="41"/>
      <c r="Z124" s="41"/>
      <c r="AA124" s="41"/>
      <c r="AB124" s="41"/>
      <c r="AC124" s="41"/>
      <c r="AD124" s="41"/>
      <c r="AE124" s="187"/>
    </row>
    <row r="125" spans="1:31">
      <c r="A125" s="41"/>
      <c r="B125" s="41"/>
      <c r="C125" s="41"/>
      <c r="D125" s="41"/>
      <c r="E125" s="94"/>
      <c r="F125" s="41"/>
      <c r="G125" s="41"/>
      <c r="H125" s="41"/>
      <c r="I125" s="41"/>
      <c r="J125" s="41"/>
      <c r="K125" s="41"/>
      <c r="L125" s="41"/>
      <c r="M125" s="41"/>
      <c r="N125" s="41"/>
      <c r="O125" s="41"/>
      <c r="P125" s="41"/>
      <c r="Q125" s="41"/>
      <c r="R125" s="41"/>
      <c r="S125" s="41"/>
      <c r="T125" s="41"/>
      <c r="U125" s="41"/>
      <c r="V125" s="41"/>
      <c r="W125" s="41"/>
      <c r="X125" s="41"/>
      <c r="Y125" s="41"/>
      <c r="Z125" s="41"/>
      <c r="AA125" s="41"/>
      <c r="AB125" s="41"/>
      <c r="AC125" s="41"/>
      <c r="AD125" s="41"/>
      <c r="AE125" s="187"/>
    </row>
    <row r="126" spans="1:31">
      <c r="A126" s="41"/>
      <c r="B126" s="41"/>
      <c r="C126" s="41"/>
      <c r="D126" s="41"/>
      <c r="E126" s="94"/>
      <c r="F126" s="41"/>
      <c r="G126" s="41"/>
      <c r="H126" s="41"/>
      <c r="I126" s="41"/>
      <c r="J126" s="41"/>
      <c r="K126" s="41"/>
      <c r="L126" s="41"/>
      <c r="M126" s="41"/>
      <c r="N126" s="41"/>
      <c r="O126" s="41"/>
      <c r="P126" s="41"/>
      <c r="Q126" s="41"/>
      <c r="R126" s="41"/>
      <c r="S126" s="41"/>
      <c r="T126" s="41"/>
      <c r="U126" s="41"/>
      <c r="V126" s="41"/>
      <c r="W126" s="41"/>
      <c r="X126" s="41"/>
      <c r="Y126" s="41"/>
      <c r="Z126" s="41"/>
      <c r="AA126" s="41"/>
      <c r="AB126" s="41"/>
      <c r="AC126" s="41"/>
      <c r="AD126" s="41"/>
      <c r="AE126" s="187"/>
    </row>
    <row r="127" spans="1:31">
      <c r="A127" s="41"/>
      <c r="B127" s="41"/>
      <c r="C127" s="41"/>
      <c r="D127" s="41"/>
      <c r="E127" s="94"/>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187"/>
    </row>
    <row r="128" spans="1:31">
      <c r="A128" s="41"/>
      <c r="B128" s="41"/>
      <c r="C128" s="41"/>
      <c r="D128" s="41"/>
      <c r="E128" s="94"/>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187"/>
    </row>
    <row r="129" spans="1:31">
      <c r="A129" s="41"/>
      <c r="B129" s="41"/>
      <c r="C129" s="41"/>
      <c r="D129" s="41"/>
      <c r="E129" s="94"/>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187"/>
    </row>
    <row r="130" spans="1:31">
      <c r="A130" s="41"/>
      <c r="B130" s="41"/>
      <c r="C130" s="41"/>
      <c r="D130" s="41"/>
      <c r="E130" s="94"/>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187"/>
    </row>
    <row r="131" spans="1:31">
      <c r="A131" s="41"/>
      <c r="B131" s="41"/>
      <c r="C131" s="41"/>
      <c r="D131" s="41"/>
      <c r="E131" s="94"/>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187"/>
    </row>
    <row r="132" spans="1:31">
      <c r="A132" s="41"/>
      <c r="B132" s="41"/>
      <c r="C132" s="41"/>
      <c r="D132" s="41"/>
      <c r="E132" s="94"/>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187"/>
    </row>
    <row r="133" spans="1:31">
      <c r="A133" s="41"/>
      <c r="B133" s="41"/>
      <c r="C133" s="41"/>
      <c r="D133" s="41"/>
      <c r="E133" s="94"/>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187"/>
    </row>
    <row r="134" spans="1:31">
      <c r="A134" s="41"/>
      <c r="B134" s="41"/>
      <c r="C134" s="41"/>
      <c r="D134" s="41"/>
      <c r="E134" s="94"/>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187"/>
    </row>
    <row r="135" spans="1:31">
      <c r="A135" s="41"/>
      <c r="B135" s="41"/>
      <c r="C135" s="41"/>
      <c r="D135" s="41"/>
      <c r="E135" s="94"/>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187"/>
    </row>
    <row r="136" spans="1:31">
      <c r="A136" s="41"/>
      <c r="B136" s="41"/>
      <c r="C136" s="41"/>
      <c r="D136" s="41"/>
      <c r="E136" s="94"/>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187"/>
    </row>
    <row r="137" spans="1:31">
      <c r="A137" s="41"/>
      <c r="B137" s="41"/>
      <c r="C137" s="41"/>
      <c r="D137" s="41"/>
      <c r="E137" s="94"/>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187"/>
    </row>
    <row r="138" spans="1:31">
      <c r="A138" s="41"/>
      <c r="B138" s="41"/>
      <c r="C138" s="41"/>
      <c r="D138" s="41"/>
      <c r="E138" s="94"/>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187"/>
    </row>
    <row r="139" spans="1:31">
      <c r="A139" s="41"/>
      <c r="B139" s="41"/>
      <c r="C139" s="41"/>
      <c r="D139" s="41"/>
      <c r="E139" s="94"/>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187"/>
    </row>
    <row r="140" spans="1:31">
      <c r="A140" s="41"/>
      <c r="B140" s="41"/>
      <c r="C140" s="41"/>
      <c r="D140" s="41"/>
      <c r="E140" s="94"/>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187"/>
    </row>
    <row r="141" spans="1:31">
      <c r="A141" s="41"/>
      <c r="B141" s="41"/>
      <c r="C141" s="41"/>
      <c r="D141" s="41"/>
      <c r="E141" s="94"/>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187"/>
    </row>
    <row r="142" spans="1:31">
      <c r="A142" s="41"/>
      <c r="B142" s="41"/>
      <c r="C142" s="41"/>
      <c r="D142" s="41"/>
      <c r="E142" s="94"/>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187"/>
    </row>
    <row r="143" spans="1:31">
      <c r="A143" s="41"/>
      <c r="B143" s="41"/>
      <c r="C143" s="41"/>
      <c r="D143" s="41"/>
      <c r="E143" s="94"/>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187"/>
    </row>
    <row r="144" spans="1:31">
      <c r="A144" s="41"/>
      <c r="B144" s="41"/>
      <c r="C144" s="41"/>
      <c r="D144" s="41"/>
      <c r="E144" s="94"/>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187"/>
    </row>
    <row r="145" spans="1:31">
      <c r="A145" s="41"/>
      <c r="B145" s="41"/>
      <c r="C145" s="41"/>
      <c r="D145" s="41"/>
      <c r="E145" s="94"/>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187"/>
    </row>
    <row r="146" spans="1:31">
      <c r="A146" s="41"/>
      <c r="B146" s="41"/>
      <c r="C146" s="41"/>
      <c r="D146" s="41"/>
      <c r="E146" s="94"/>
      <c r="F146" s="41"/>
      <c r="G146" s="41"/>
      <c r="H146" s="41"/>
      <c r="I146" s="41"/>
      <c r="J146" s="41"/>
      <c r="K146" s="41"/>
      <c r="L146" s="41"/>
      <c r="M146" s="41"/>
      <c r="N146" s="41"/>
      <c r="O146" s="41"/>
      <c r="P146" s="41"/>
      <c r="Q146" s="41"/>
      <c r="R146" s="41"/>
      <c r="S146" s="41"/>
      <c r="T146" s="41"/>
      <c r="U146" s="41"/>
      <c r="V146" s="41"/>
      <c r="W146" s="41"/>
      <c r="X146" s="41"/>
      <c r="Y146" s="41"/>
      <c r="Z146" s="41"/>
      <c r="AA146" s="41"/>
      <c r="AB146" s="41"/>
      <c r="AC146" s="41"/>
      <c r="AD146" s="41"/>
      <c r="AE146" s="187"/>
    </row>
    <row r="147" spans="1:31">
      <c r="A147" s="41"/>
      <c r="B147" s="41"/>
      <c r="C147" s="41"/>
      <c r="D147" s="41"/>
      <c r="E147" s="94"/>
      <c r="F147" s="41"/>
      <c r="G147" s="41"/>
      <c r="H147" s="41"/>
      <c r="I147" s="41"/>
      <c r="J147" s="41"/>
      <c r="K147" s="41"/>
      <c r="L147" s="41"/>
      <c r="M147" s="41"/>
      <c r="N147" s="41"/>
      <c r="O147" s="41"/>
      <c r="P147" s="41"/>
      <c r="Q147" s="41"/>
      <c r="R147" s="41"/>
      <c r="S147" s="41"/>
      <c r="T147" s="41"/>
      <c r="U147" s="41"/>
      <c r="V147" s="41"/>
      <c r="W147" s="41"/>
      <c r="X147" s="41"/>
      <c r="Y147" s="41"/>
      <c r="Z147" s="41"/>
      <c r="AA147" s="41"/>
      <c r="AB147" s="41"/>
      <c r="AC147" s="41"/>
      <c r="AD147" s="41"/>
      <c r="AE147" s="187"/>
    </row>
    <row r="148" spans="1:31">
      <c r="A148" s="41"/>
      <c r="B148" s="41"/>
      <c r="C148" s="41"/>
      <c r="D148" s="41"/>
      <c r="E148" s="94"/>
      <c r="F148" s="41"/>
      <c r="G148" s="41"/>
      <c r="H148" s="41"/>
      <c r="I148" s="41"/>
      <c r="J148" s="41"/>
      <c r="K148" s="41"/>
      <c r="L148" s="41"/>
      <c r="M148" s="41"/>
      <c r="N148" s="41"/>
      <c r="O148" s="41"/>
      <c r="P148" s="41"/>
      <c r="Q148" s="41"/>
      <c r="R148" s="41"/>
      <c r="S148" s="41"/>
      <c r="T148" s="41"/>
      <c r="U148" s="41"/>
      <c r="V148" s="41"/>
      <c r="W148" s="41"/>
      <c r="X148" s="41"/>
      <c r="Y148" s="41"/>
      <c r="Z148" s="41"/>
      <c r="AA148" s="41"/>
      <c r="AB148" s="41"/>
      <c r="AC148" s="41"/>
      <c r="AD148" s="41"/>
      <c r="AE148" s="187"/>
    </row>
    <row r="149" spans="1:31">
      <c r="A149" s="41"/>
      <c r="B149" s="41"/>
      <c r="C149" s="41"/>
      <c r="D149" s="41"/>
      <c r="E149" s="94"/>
      <c r="F149" s="41"/>
      <c r="G149" s="41"/>
      <c r="H149" s="41"/>
      <c r="I149" s="41"/>
      <c r="J149" s="41"/>
      <c r="K149" s="41"/>
      <c r="L149" s="41"/>
      <c r="M149" s="41"/>
      <c r="N149" s="41"/>
      <c r="O149" s="41"/>
      <c r="P149" s="41"/>
      <c r="Q149" s="41"/>
      <c r="R149" s="41"/>
      <c r="S149" s="41"/>
      <c r="T149" s="41"/>
      <c r="U149" s="41"/>
      <c r="V149" s="41"/>
      <c r="W149" s="41"/>
      <c r="X149" s="41"/>
      <c r="Y149" s="41"/>
      <c r="Z149" s="41"/>
      <c r="AA149" s="41"/>
      <c r="AB149" s="41"/>
      <c r="AC149" s="41"/>
      <c r="AD149" s="41"/>
      <c r="AE149" s="187"/>
    </row>
    <row r="150" spans="1:31">
      <c r="A150" s="41"/>
      <c r="B150" s="41"/>
      <c r="C150" s="41"/>
      <c r="D150" s="41"/>
      <c r="E150" s="94"/>
      <c r="F150" s="41"/>
      <c r="G150" s="41"/>
      <c r="H150" s="41"/>
      <c r="I150" s="41"/>
      <c r="J150" s="41"/>
      <c r="K150" s="41"/>
      <c r="L150" s="41"/>
      <c r="M150" s="41"/>
      <c r="N150" s="41"/>
      <c r="O150" s="41"/>
      <c r="P150" s="41"/>
      <c r="Q150" s="41"/>
      <c r="R150" s="41"/>
      <c r="S150" s="41"/>
      <c r="T150" s="41"/>
      <c r="U150" s="41"/>
      <c r="V150" s="41"/>
      <c r="W150" s="41"/>
      <c r="X150" s="41"/>
      <c r="Y150" s="41"/>
      <c r="Z150" s="41"/>
      <c r="AA150" s="41"/>
      <c r="AB150" s="41"/>
      <c r="AC150" s="41"/>
      <c r="AD150" s="41"/>
      <c r="AE150" s="187"/>
    </row>
    <row r="151" spans="1:31">
      <c r="A151" s="41"/>
      <c r="B151" s="41"/>
      <c r="C151" s="41"/>
      <c r="D151" s="41"/>
      <c r="E151" s="94"/>
      <c r="F151" s="41"/>
      <c r="G151" s="41"/>
      <c r="H151" s="41"/>
      <c r="I151" s="41"/>
      <c r="J151" s="41"/>
      <c r="K151" s="41"/>
      <c r="L151" s="41"/>
      <c r="M151" s="41"/>
      <c r="N151" s="41"/>
      <c r="O151" s="41"/>
      <c r="P151" s="41"/>
      <c r="Q151" s="41"/>
      <c r="R151" s="41"/>
      <c r="S151" s="41"/>
      <c r="T151" s="41"/>
      <c r="U151" s="41"/>
      <c r="V151" s="41"/>
      <c r="W151" s="41"/>
      <c r="X151" s="41"/>
      <c r="Y151" s="41"/>
      <c r="Z151" s="41"/>
      <c r="AA151" s="41"/>
      <c r="AB151" s="41"/>
      <c r="AC151" s="41"/>
      <c r="AD151" s="41"/>
      <c r="AE151" s="187"/>
    </row>
    <row r="152" spans="1:31">
      <c r="A152" s="41"/>
      <c r="B152" s="41"/>
      <c r="C152" s="41"/>
      <c r="D152" s="41"/>
      <c r="E152" s="94"/>
      <c r="F152" s="41"/>
      <c r="G152" s="41"/>
      <c r="H152" s="41"/>
      <c r="I152" s="41"/>
      <c r="J152" s="41"/>
      <c r="K152" s="41"/>
      <c r="L152" s="41"/>
      <c r="M152" s="41"/>
      <c r="N152" s="41"/>
      <c r="O152" s="41"/>
      <c r="P152" s="41"/>
      <c r="Q152" s="41"/>
      <c r="R152" s="41"/>
      <c r="S152" s="41"/>
      <c r="T152" s="41"/>
      <c r="U152" s="41"/>
      <c r="V152" s="41"/>
      <c r="W152" s="41"/>
      <c r="X152" s="41"/>
      <c r="Y152" s="41"/>
      <c r="Z152" s="41"/>
      <c r="AA152" s="41"/>
      <c r="AB152" s="41"/>
      <c r="AC152" s="41"/>
      <c r="AD152" s="41"/>
      <c r="AE152" s="187"/>
    </row>
    <row r="153" spans="1:31">
      <c r="A153" s="41"/>
      <c r="B153" s="41"/>
      <c r="C153" s="41"/>
      <c r="D153" s="41"/>
      <c r="E153" s="94"/>
      <c r="F153" s="41"/>
      <c r="G153" s="41"/>
      <c r="H153" s="41"/>
      <c r="I153" s="41"/>
      <c r="J153" s="41"/>
      <c r="K153" s="41"/>
      <c r="L153" s="41"/>
      <c r="M153" s="41"/>
      <c r="N153" s="41"/>
      <c r="O153" s="41"/>
      <c r="P153" s="41"/>
      <c r="Q153" s="41"/>
      <c r="R153" s="41"/>
      <c r="S153" s="41"/>
      <c r="T153" s="41"/>
      <c r="U153" s="41"/>
      <c r="V153" s="41"/>
      <c r="W153" s="41"/>
      <c r="X153" s="41"/>
      <c r="Y153" s="41"/>
      <c r="Z153" s="41"/>
      <c r="AA153" s="41"/>
      <c r="AB153" s="41"/>
      <c r="AC153" s="41"/>
      <c r="AD153" s="41"/>
      <c r="AE153" s="187"/>
    </row>
    <row r="154" spans="1:31">
      <c r="A154" s="41"/>
      <c r="B154" s="41"/>
      <c r="C154" s="41"/>
      <c r="D154" s="41"/>
      <c r="E154" s="94"/>
      <c r="F154" s="41"/>
      <c r="G154" s="41"/>
      <c r="H154" s="41"/>
      <c r="I154" s="41"/>
      <c r="J154" s="41"/>
      <c r="K154" s="41"/>
      <c r="L154" s="41"/>
      <c r="M154" s="41"/>
      <c r="N154" s="41"/>
      <c r="O154" s="41"/>
      <c r="P154" s="41"/>
      <c r="Q154" s="41"/>
      <c r="R154" s="41"/>
      <c r="S154" s="41"/>
      <c r="T154" s="41"/>
      <c r="U154" s="41"/>
      <c r="V154" s="41"/>
      <c r="W154" s="41"/>
      <c r="X154" s="41"/>
      <c r="Y154" s="41"/>
      <c r="Z154" s="41"/>
      <c r="AA154" s="41"/>
      <c r="AB154" s="41"/>
      <c r="AC154" s="41"/>
      <c r="AD154" s="41"/>
      <c r="AE154" s="187"/>
    </row>
    <row r="155" spans="1:31">
      <c r="A155" s="41"/>
      <c r="B155" s="41"/>
      <c r="C155" s="41"/>
      <c r="D155" s="41"/>
      <c r="E155" s="94"/>
      <c r="F155" s="41"/>
      <c r="G155" s="41"/>
      <c r="H155" s="41"/>
      <c r="I155" s="41"/>
      <c r="J155" s="41"/>
      <c r="K155" s="41"/>
      <c r="L155" s="41"/>
      <c r="M155" s="41"/>
      <c r="N155" s="41"/>
      <c r="O155" s="41"/>
      <c r="P155" s="41"/>
      <c r="Q155" s="41"/>
      <c r="R155" s="41"/>
      <c r="S155" s="41"/>
      <c r="T155" s="41"/>
      <c r="U155" s="41"/>
      <c r="V155" s="41"/>
      <c r="W155" s="41"/>
      <c r="X155" s="41"/>
      <c r="Y155" s="41"/>
      <c r="Z155" s="41"/>
      <c r="AA155" s="41"/>
      <c r="AB155" s="41"/>
      <c r="AC155" s="41"/>
      <c r="AD155" s="41"/>
      <c r="AE155" s="187"/>
    </row>
    <row r="156" spans="1:31">
      <c r="A156" s="41"/>
      <c r="B156" s="41"/>
      <c r="C156" s="41"/>
      <c r="D156" s="41"/>
      <c r="E156" s="94"/>
      <c r="F156" s="41"/>
      <c r="G156" s="41"/>
      <c r="H156" s="41"/>
      <c r="I156" s="41"/>
      <c r="J156" s="41"/>
      <c r="K156" s="41"/>
      <c r="L156" s="41"/>
      <c r="M156" s="41"/>
      <c r="N156" s="41"/>
      <c r="O156" s="41"/>
      <c r="P156" s="41"/>
      <c r="Q156" s="41"/>
      <c r="R156" s="41"/>
      <c r="S156" s="41"/>
      <c r="T156" s="41"/>
      <c r="U156" s="41"/>
      <c r="V156" s="41"/>
      <c r="W156" s="41"/>
      <c r="X156" s="41"/>
      <c r="Y156" s="41"/>
      <c r="Z156" s="41"/>
      <c r="AA156" s="41"/>
      <c r="AB156" s="41"/>
      <c r="AC156" s="41"/>
      <c r="AD156" s="41"/>
      <c r="AE156" s="187"/>
    </row>
    <row r="157" spans="1:31">
      <c r="A157" s="41"/>
      <c r="B157" s="41"/>
      <c r="C157" s="41"/>
      <c r="D157" s="41"/>
      <c r="E157" s="94"/>
      <c r="F157" s="41"/>
      <c r="G157" s="41"/>
      <c r="H157" s="41"/>
      <c r="I157" s="41"/>
      <c r="J157" s="41"/>
      <c r="K157" s="41"/>
      <c r="L157" s="41"/>
      <c r="M157" s="41"/>
      <c r="N157" s="41"/>
      <c r="O157" s="41"/>
      <c r="P157" s="41"/>
      <c r="Q157" s="41"/>
      <c r="R157" s="41"/>
      <c r="S157" s="41"/>
      <c r="T157" s="41"/>
      <c r="U157" s="41"/>
      <c r="V157" s="41"/>
      <c r="W157" s="41"/>
      <c r="X157" s="41"/>
      <c r="Y157" s="41"/>
      <c r="Z157" s="41"/>
      <c r="AA157" s="41"/>
      <c r="AB157" s="41"/>
      <c r="AC157" s="41"/>
      <c r="AD157" s="41"/>
      <c r="AE157" s="187"/>
    </row>
    <row r="158" spans="1:31">
      <c r="A158" s="41"/>
      <c r="B158" s="41"/>
      <c r="C158" s="41"/>
      <c r="D158" s="41"/>
      <c r="E158" s="94"/>
      <c r="F158" s="41"/>
      <c r="G158" s="41"/>
      <c r="H158" s="41"/>
      <c r="I158" s="41"/>
      <c r="J158" s="41"/>
      <c r="K158" s="41"/>
      <c r="L158" s="41"/>
      <c r="M158" s="41"/>
      <c r="N158" s="41"/>
      <c r="O158" s="41"/>
      <c r="P158" s="41"/>
      <c r="Q158" s="41"/>
      <c r="R158" s="41"/>
      <c r="S158" s="41"/>
      <c r="T158" s="41"/>
      <c r="U158" s="41"/>
      <c r="V158" s="41"/>
      <c r="W158" s="41"/>
      <c r="X158" s="41"/>
      <c r="Y158" s="41"/>
      <c r="Z158" s="41"/>
      <c r="AA158" s="41"/>
      <c r="AB158" s="41"/>
      <c r="AC158" s="41"/>
      <c r="AD158" s="41"/>
      <c r="AE158" s="187"/>
    </row>
    <row r="159" spans="1:31">
      <c r="A159" s="41"/>
      <c r="B159" s="41"/>
      <c r="C159" s="41"/>
      <c r="D159" s="41"/>
      <c r="E159" s="94"/>
      <c r="F159" s="41"/>
      <c r="G159" s="41"/>
      <c r="H159" s="41"/>
      <c r="I159" s="41"/>
      <c r="J159" s="41"/>
      <c r="K159" s="41"/>
      <c r="L159" s="41"/>
      <c r="M159" s="41"/>
      <c r="N159" s="41"/>
      <c r="O159" s="41"/>
      <c r="P159" s="41"/>
      <c r="Q159" s="41"/>
      <c r="R159" s="41"/>
      <c r="S159" s="41"/>
      <c r="T159" s="41"/>
      <c r="U159" s="41"/>
      <c r="V159" s="41"/>
      <c r="W159" s="41"/>
      <c r="X159" s="41"/>
      <c r="Y159" s="41"/>
      <c r="Z159" s="41"/>
      <c r="AA159" s="41"/>
      <c r="AB159" s="41"/>
      <c r="AC159" s="41"/>
      <c r="AD159" s="41"/>
      <c r="AE159" s="187"/>
    </row>
    <row r="160" spans="1:31">
      <c r="A160" s="41"/>
      <c r="B160" s="41"/>
      <c r="C160" s="41"/>
      <c r="D160" s="41"/>
      <c r="E160" s="94"/>
      <c r="F160" s="41"/>
      <c r="G160" s="41"/>
      <c r="H160" s="41"/>
      <c r="I160" s="41"/>
      <c r="J160" s="41"/>
      <c r="K160" s="41"/>
      <c r="L160" s="41"/>
      <c r="M160" s="41"/>
      <c r="N160" s="41"/>
      <c r="O160" s="41"/>
      <c r="P160" s="41"/>
      <c r="Q160" s="41"/>
      <c r="R160" s="41"/>
      <c r="S160" s="41"/>
      <c r="T160" s="41"/>
      <c r="U160" s="41"/>
      <c r="V160" s="41"/>
      <c r="W160" s="41"/>
      <c r="X160" s="41"/>
      <c r="Y160" s="41"/>
      <c r="Z160" s="41"/>
      <c r="AA160" s="41"/>
      <c r="AB160" s="41"/>
      <c r="AC160" s="41"/>
      <c r="AD160" s="41"/>
      <c r="AE160" s="187"/>
    </row>
    <row r="161" spans="1:31">
      <c r="A161" s="41"/>
      <c r="B161" s="41"/>
      <c r="C161" s="41"/>
      <c r="D161" s="41"/>
      <c r="E161" s="94"/>
      <c r="F161" s="41"/>
      <c r="G161" s="41"/>
      <c r="H161" s="41"/>
      <c r="I161" s="41"/>
      <c r="J161" s="41"/>
      <c r="K161" s="41"/>
      <c r="L161" s="41"/>
      <c r="M161" s="41"/>
      <c r="N161" s="41"/>
      <c r="O161" s="41"/>
      <c r="P161" s="41"/>
      <c r="Q161" s="41"/>
      <c r="R161" s="41"/>
      <c r="S161" s="41"/>
      <c r="T161" s="41"/>
      <c r="U161" s="41"/>
      <c r="V161" s="41"/>
      <c r="W161" s="41"/>
      <c r="X161" s="41"/>
      <c r="Y161" s="41"/>
      <c r="Z161" s="41"/>
      <c r="AA161" s="41"/>
      <c r="AB161" s="41"/>
      <c r="AC161" s="41"/>
      <c r="AD161" s="41"/>
      <c r="AE161" s="187"/>
    </row>
    <row r="162" spans="1:31">
      <c r="A162" s="41"/>
      <c r="B162" s="41"/>
      <c r="C162" s="41"/>
      <c r="D162" s="41"/>
      <c r="E162" s="94"/>
      <c r="F162" s="41"/>
      <c r="G162" s="41"/>
      <c r="H162" s="41"/>
      <c r="I162" s="41"/>
      <c r="J162" s="41"/>
      <c r="K162" s="41"/>
      <c r="L162" s="41"/>
      <c r="M162" s="41"/>
      <c r="N162" s="41"/>
      <c r="O162" s="41"/>
      <c r="P162" s="41"/>
      <c r="Q162" s="41"/>
      <c r="R162" s="41"/>
      <c r="S162" s="41"/>
      <c r="T162" s="41"/>
      <c r="U162" s="41"/>
      <c r="V162" s="41"/>
      <c r="W162" s="41"/>
      <c r="X162" s="41"/>
      <c r="Y162" s="41"/>
      <c r="Z162" s="41"/>
      <c r="AA162" s="41"/>
      <c r="AB162" s="41"/>
      <c r="AC162" s="41"/>
      <c r="AD162" s="41"/>
      <c r="AE162" s="187"/>
    </row>
    <row r="163" spans="1:31">
      <c r="A163" s="41"/>
      <c r="B163" s="41"/>
      <c r="C163" s="41"/>
      <c r="D163" s="41"/>
      <c r="E163" s="94"/>
      <c r="F163" s="41"/>
      <c r="G163" s="41"/>
      <c r="H163" s="41"/>
      <c r="I163" s="41"/>
      <c r="J163" s="41"/>
      <c r="K163" s="41"/>
      <c r="L163" s="41"/>
      <c r="M163" s="41"/>
      <c r="N163" s="41"/>
      <c r="O163" s="41"/>
      <c r="P163" s="41"/>
      <c r="Q163" s="41"/>
      <c r="R163" s="41"/>
      <c r="S163" s="41"/>
      <c r="T163" s="41"/>
      <c r="U163" s="41"/>
      <c r="V163" s="41"/>
      <c r="W163" s="41"/>
      <c r="X163" s="41"/>
      <c r="Y163" s="41"/>
      <c r="Z163" s="41"/>
      <c r="AA163" s="41"/>
      <c r="AB163" s="41"/>
      <c r="AC163" s="41"/>
      <c r="AD163" s="41"/>
      <c r="AE163" s="187"/>
    </row>
    <row r="164" spans="1:31">
      <c r="A164" s="41"/>
      <c r="B164" s="41"/>
      <c r="C164" s="41"/>
      <c r="D164" s="41"/>
      <c r="E164" s="94"/>
      <c r="F164" s="41"/>
      <c r="G164" s="41"/>
      <c r="H164" s="41"/>
      <c r="I164" s="41"/>
      <c r="J164" s="41"/>
      <c r="K164" s="41"/>
      <c r="L164" s="41"/>
      <c r="M164" s="41"/>
      <c r="N164" s="41"/>
      <c r="O164" s="41"/>
      <c r="P164" s="41"/>
      <c r="Q164" s="41"/>
      <c r="R164" s="41"/>
      <c r="S164" s="41"/>
      <c r="T164" s="41"/>
      <c r="U164" s="41"/>
      <c r="V164" s="41"/>
      <c r="W164" s="41"/>
      <c r="X164" s="41"/>
      <c r="Y164" s="41"/>
      <c r="Z164" s="41"/>
      <c r="AA164" s="41"/>
      <c r="AB164" s="41"/>
      <c r="AC164" s="41"/>
      <c r="AD164" s="41"/>
      <c r="AE164" s="187"/>
    </row>
    <row r="165" spans="1:31">
      <c r="A165" s="188"/>
      <c r="B165" s="188"/>
      <c r="C165" s="188"/>
      <c r="D165" s="188"/>
      <c r="E165" s="189"/>
      <c r="F165" s="188"/>
      <c r="G165" s="188"/>
      <c r="H165" s="188"/>
      <c r="I165" s="188"/>
      <c r="J165" s="188"/>
      <c r="K165" s="188"/>
      <c r="L165" s="188"/>
      <c r="M165" s="188"/>
      <c r="N165" s="188"/>
      <c r="O165" s="188"/>
      <c r="P165" s="188"/>
      <c r="Q165" s="188"/>
      <c r="R165" s="188"/>
      <c r="S165" s="188"/>
      <c r="T165" s="188"/>
      <c r="U165" s="188"/>
      <c r="V165" s="188"/>
      <c r="W165" s="188"/>
      <c r="X165" s="188"/>
      <c r="Y165" s="188"/>
      <c r="Z165" s="188"/>
      <c r="AA165" s="188"/>
      <c r="AB165" s="188"/>
      <c r="AC165" s="188"/>
      <c r="AD165" s="188"/>
      <c r="AE165" s="190"/>
    </row>
  </sheetData>
  <sheetProtection sort="0" autoFilter="0" pivotTables="0"/>
  <mergeCells count="3">
    <mergeCell ref="A7:F7"/>
    <mergeCell ref="C9:D9"/>
    <mergeCell ref="C38:K38"/>
  </mergeCells>
  <pageMargins left="0.7" right="0.7" top="0.75" bottom="0.75" header="0.3" footer="0.3"/>
  <pageSetup scale="61" fitToHeight="0" orientation="landscape" verticalDpi="1200" r:id="rId1"/>
  <headerFooter>
    <oddHeader xml:space="preserve">&amp;CMEDI-CAL RECIPIENTS POSSIBLY QUALIFY FOR CALFRESH
</oddHeader>
    <oddFooter>&amp;R&amp;9Federal Data Reporting and Analysis Bureau
Research Services Branch
CA Department of Social Services</oddFooter>
  </headerFooter>
  <ignoredErrors>
    <ignoredError sqref="E26:F26 E34:F34" unlockedFormula="1"/>
  </ignoredErrors>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4CCD06C5-9E4D-42BA-9D43-4DAB7178BD39}">
          <x14:formula1>
            <xm:f>Every_Mth!$A$11:$A$69</xm:f>
          </x14:formula1>
          <xm:sqref>B9</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O42"/>
  <sheetViews>
    <sheetView showGridLines="0" showRowColHeaders="0" topLeftCell="A4" workbookViewId="0"/>
  </sheetViews>
  <sheetFormatPr defaultColWidth="9.140625" defaultRowHeight="15"/>
  <cols>
    <col min="1" max="16384" width="9.140625" style="41"/>
  </cols>
  <sheetData>
    <row r="1" spans="1:15">
      <c r="A1" s="76"/>
    </row>
    <row r="4" spans="1:15" ht="16.5" customHeight="1"/>
    <row r="10" spans="1:15" ht="18.75" customHeight="1">
      <c r="A10" s="201"/>
      <c r="B10" s="201"/>
      <c r="C10" s="201"/>
      <c r="D10" s="201"/>
      <c r="E10" s="201"/>
      <c r="F10" s="201"/>
      <c r="G10" s="201"/>
      <c r="H10" s="201"/>
      <c r="I10" s="201"/>
      <c r="J10" s="201"/>
      <c r="K10" s="201"/>
      <c r="L10" s="201"/>
      <c r="M10" s="201"/>
      <c r="N10" s="201"/>
      <c r="O10" s="201"/>
    </row>
    <row r="42" spans="1:1">
      <c r="A42" s="41" t="s">
        <v>117</v>
      </c>
    </row>
  </sheetData>
  <sheetProtection algorithmName="SHA-512" hashValue="UyJYKEfwmCZMi8QcH8UFmudRjACMgBKpvpDos3c8wKoDHIFg+nbhCSAZ+xH0ZDoqiBH1b8uWXZGpemIYjhXzFg==" saltValue="EZ8OlgfCjrkBU0MqwlrX9w==" spinCount="100000" sheet="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4:O44"/>
  <sheetViews>
    <sheetView showGridLines="0" showRowColHeaders="0" workbookViewId="0"/>
  </sheetViews>
  <sheetFormatPr defaultColWidth="9.140625" defaultRowHeight="15"/>
  <cols>
    <col min="1" max="8" width="9.140625" style="41"/>
    <col min="9" max="9" width="9.140625" style="41" customWidth="1"/>
    <col min="10" max="16384" width="9.140625" style="41"/>
  </cols>
  <sheetData>
    <row r="4" spans="1:15" ht="16.5" customHeight="1"/>
    <row r="10" spans="1:15" ht="18.75" customHeight="1">
      <c r="A10" s="201"/>
      <c r="B10" s="201"/>
      <c r="C10" s="201"/>
      <c r="D10" s="201"/>
      <c r="E10" s="201"/>
      <c r="F10" s="201"/>
      <c r="G10" s="201"/>
      <c r="H10" s="201"/>
      <c r="I10" s="201"/>
      <c r="J10" s="201"/>
      <c r="K10" s="201"/>
      <c r="L10" s="201"/>
      <c r="M10" s="201"/>
      <c r="N10" s="201"/>
      <c r="O10" s="201"/>
    </row>
    <row r="44" spans="1:1">
      <c r="A44" s="41" t="s">
        <v>118</v>
      </c>
    </row>
  </sheetData>
  <sheetProtection algorithmName="SHA-512" hashValue="o1DYCFeCJJ1TM0Zr+9BHBjiBk6PIyV3WI84LTqu72k5OE5BmcUQLAv/Y0ZfM0q38lmuVX6f7EWDwXvRrmH9HaA==" saltValue="O7T8ZNtmpftG5n1q/PVuH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2">
    <pageSetUpPr fitToPage="1"/>
  </sheetPr>
  <dimension ref="A4:O46"/>
  <sheetViews>
    <sheetView showGridLines="0" showRowColHeaders="0" topLeftCell="A4" workbookViewId="0"/>
  </sheetViews>
  <sheetFormatPr defaultColWidth="9.140625" defaultRowHeight="15"/>
  <cols>
    <col min="1" max="16384" width="9.140625" style="41"/>
  </cols>
  <sheetData>
    <row r="4" spans="1:15" ht="16.5" customHeight="1"/>
    <row r="10" spans="1:15" ht="18.75" customHeight="1">
      <c r="A10" s="201"/>
      <c r="B10" s="201"/>
      <c r="C10" s="201"/>
      <c r="D10" s="201"/>
      <c r="E10" s="201"/>
      <c r="F10" s="201"/>
      <c r="G10" s="201"/>
      <c r="H10" s="201"/>
      <c r="I10" s="201"/>
      <c r="J10" s="201"/>
      <c r="K10" s="201"/>
      <c r="L10" s="201"/>
      <c r="M10" s="201"/>
      <c r="N10" s="201"/>
      <c r="O10" s="201"/>
    </row>
    <row r="46" spans="1:1">
      <c r="A46" s="41" t="s">
        <v>118</v>
      </c>
    </row>
  </sheetData>
  <sheetProtection algorithmName="SHA-512" hashValue="cpu6EX0UB8JpRvKalqjg2hacCWt5Ay85aJpNuFs5lgFV0u8DpHvi4lWRgtPlGoUiRlR6mvz2u8H7vGIdNrDozg==" saltValue="4RcNBBVH6eOPKeuKoZPhdw=="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pageSetUpPr fitToPage="1"/>
  </sheetPr>
  <dimension ref="A46"/>
  <sheetViews>
    <sheetView showGridLines="0" showRowColHeaders="0" zoomScale="90" zoomScaleNormal="90" workbookViewId="0"/>
  </sheetViews>
  <sheetFormatPr defaultRowHeight="15"/>
  <cols>
    <col min="1" max="16384" width="9.140625" style="41"/>
  </cols>
  <sheetData>
    <row r="46" spans="1:1">
      <c r="A46" s="41" t="s">
        <v>118</v>
      </c>
    </row>
  </sheetData>
  <sheetProtection algorithmName="SHA-512" hashValue="4/ciiqlEsRWhYyd2y5cx7nvzTxw5dDcFU9BKh75uMJnC70eHmd+Kp9e1UUqXS2AMcrZrsu7T3kfTiKsDUA4+9w==" saltValue="8DtbehjBwO6af5bn2gBn1Q==" spinCount="100000" sheet="1" scenarios="1"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8">
    <pageSetUpPr fitToPage="1"/>
  </sheetPr>
  <dimension ref="A57"/>
  <sheetViews>
    <sheetView showGridLines="0" showRowColHeaders="0" zoomScale="90" zoomScaleNormal="90" workbookViewId="0">
      <selection activeCell="B11" sqref="B11"/>
    </sheetView>
  </sheetViews>
  <sheetFormatPr defaultRowHeight="15"/>
  <cols>
    <col min="1" max="16384" width="9.140625" style="41"/>
  </cols>
  <sheetData>
    <row r="57" spans="1:1">
      <c r="A57" s="41" t="s">
        <v>287</v>
      </c>
    </row>
  </sheetData>
  <sheetProtection algorithmName="SHA-512" hashValue="StGVTzgmcqyTQIfPq78zva9VciiEDG9jgo1JKkfxhssCFaRG0TgMnRK8ZGdREkPEdm7akVNQkG9HTs2jKNbNQw==" saltValue="NHH5WR1Q+jydcSqtZ2ANkg==" spinCount="100000" sheet="1"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9">
    <pageSetUpPr fitToPage="1"/>
  </sheetPr>
  <dimension ref="A1:D167"/>
  <sheetViews>
    <sheetView zoomScale="90" zoomScaleNormal="90" workbookViewId="0">
      <selection activeCell="E37" sqref="E37"/>
    </sheetView>
  </sheetViews>
  <sheetFormatPr defaultRowHeight="15"/>
  <cols>
    <col min="1" max="1" width="16.7109375" bestFit="1" customWidth="1"/>
    <col min="2" max="2" width="16.28515625" customWidth="1"/>
    <col min="3" max="3" width="9.7109375" customWidth="1"/>
    <col min="4" max="4" width="8.85546875" customWidth="1"/>
    <col min="5" max="5" width="10.7109375" customWidth="1"/>
    <col min="6" max="6" width="8.7109375" customWidth="1"/>
    <col min="7" max="7" width="11.85546875" customWidth="1"/>
    <col min="8" max="8" width="9.28515625" customWidth="1"/>
    <col min="9" max="9" width="15" customWidth="1"/>
    <col min="10" max="10" width="12.42578125" customWidth="1"/>
    <col min="11" max="11" width="12" customWidth="1"/>
    <col min="12" max="12" width="9.7109375" customWidth="1"/>
    <col min="13" max="13" width="8.85546875" customWidth="1"/>
    <col min="14" max="14" width="12.5703125" customWidth="1"/>
    <col min="15" max="15" width="11" customWidth="1"/>
    <col min="16" max="16" width="7.42578125" customWidth="1"/>
    <col min="17" max="17" width="7.85546875" customWidth="1"/>
    <col min="18" max="18" width="8.28515625" customWidth="1"/>
    <col min="19" max="19" width="7.7109375" customWidth="1"/>
    <col min="20" max="20" width="9.5703125" customWidth="1"/>
    <col min="21" max="21" width="14" customWidth="1"/>
    <col min="22" max="22" width="10.42578125" customWidth="1"/>
    <col min="23" max="23" width="8.85546875" customWidth="1"/>
    <col min="24" max="24" width="11.7109375" customWidth="1"/>
    <col min="25" max="25" width="13.7109375" customWidth="1"/>
    <col min="26" max="26" width="10.42578125" customWidth="1"/>
    <col min="27" max="27" width="9.7109375" customWidth="1"/>
    <col min="28" max="28" width="8.85546875" customWidth="1"/>
    <col min="29" max="29" width="12.5703125" customWidth="1"/>
    <col min="30" max="30" width="8.28515625" customWidth="1"/>
    <col min="31" max="31" width="10.28515625" customWidth="1"/>
    <col min="32" max="32" width="10.140625" customWidth="1"/>
    <col min="33" max="33" width="9" customWidth="1"/>
    <col min="34" max="34" width="10" customWidth="1"/>
    <col min="35" max="35" width="11.7109375" customWidth="1"/>
    <col min="36" max="36" width="14.140625" customWidth="1"/>
    <col min="37" max="37" width="13" customWidth="1"/>
    <col min="38" max="38" width="17.140625" customWidth="1"/>
    <col min="39" max="39" width="12.140625" customWidth="1"/>
    <col min="40" max="40" width="15.28515625" customWidth="1"/>
    <col min="41" max="41" width="14" customWidth="1"/>
    <col min="42" max="42" width="17.42578125" bestFit="1" customWidth="1"/>
    <col min="43" max="43" width="13" customWidth="1"/>
    <col min="44" max="44" width="15.85546875" customWidth="1"/>
    <col min="45" max="45" width="13.28515625" customWidth="1"/>
    <col min="46" max="46" width="12.85546875" customWidth="1"/>
    <col min="47" max="47" width="9.28515625" customWidth="1"/>
    <col min="48" max="48" width="8.85546875" customWidth="1"/>
    <col min="49" max="49" width="10.7109375" customWidth="1"/>
    <col min="50" max="50" width="9.5703125" customWidth="1"/>
    <col min="51" max="51" width="10.7109375" customWidth="1"/>
    <col min="52" max="52" width="12.28515625" customWidth="1"/>
    <col min="53" max="53" width="9.28515625" customWidth="1"/>
    <col min="54" max="54" width="10.5703125" customWidth="1"/>
    <col min="55" max="55" width="9.28515625" customWidth="1"/>
    <col min="56" max="56" width="9.140625" customWidth="1"/>
    <col min="57" max="57" width="12.5703125" customWidth="1"/>
    <col min="58" max="58" width="11" customWidth="1"/>
    <col min="59" max="59" width="7.5703125" customWidth="1"/>
    <col min="60" max="60" width="8.140625" customWidth="1"/>
    <col min="61" max="61" width="11.28515625" bestFit="1" customWidth="1"/>
  </cols>
  <sheetData>
    <row r="1" spans="1:4">
      <c r="A1" s="30" t="s">
        <v>290</v>
      </c>
      <c r="B1" s="30" t="s">
        <v>85</v>
      </c>
    </row>
    <row r="2" spans="1:4">
      <c r="A2" s="30" t="s">
        <v>84</v>
      </c>
      <c r="B2" s="87" t="s">
        <v>137</v>
      </c>
      <c r="C2" s="87" t="s">
        <v>138</v>
      </c>
      <c r="D2" s="87" t="s">
        <v>139</v>
      </c>
    </row>
    <row r="3" spans="1:4">
      <c r="A3" s="31">
        <v>2018</v>
      </c>
      <c r="B3" s="88"/>
      <c r="C3" s="88"/>
      <c r="D3" s="88"/>
    </row>
    <row r="4" spans="1:4">
      <c r="A4" s="116" t="s">
        <v>65</v>
      </c>
      <c r="B4" s="88">
        <v>1709</v>
      </c>
      <c r="C4" s="88">
        <v>53</v>
      </c>
      <c r="D4" s="88">
        <v>59</v>
      </c>
    </row>
    <row r="164" spans="1:4">
      <c r="A164" s="30" t="s">
        <v>291</v>
      </c>
      <c r="B164" s="30" t="s">
        <v>85</v>
      </c>
    </row>
    <row r="165" spans="1:4">
      <c r="A165" s="30" t="s">
        <v>84</v>
      </c>
      <c r="B165" s="87" t="s">
        <v>137</v>
      </c>
      <c r="C165" s="87" t="s">
        <v>138</v>
      </c>
      <c r="D165" s="87" t="s">
        <v>139</v>
      </c>
    </row>
    <row r="166" spans="1:4">
      <c r="A166" s="31">
        <v>2018</v>
      </c>
      <c r="B166" s="88"/>
      <c r="C166" s="88"/>
      <c r="D166" s="88"/>
    </row>
    <row r="167" spans="1:4">
      <c r="A167" s="116" t="s">
        <v>65</v>
      </c>
      <c r="B167" s="88">
        <v>344</v>
      </c>
      <c r="C167" s="88">
        <v>9</v>
      </c>
      <c r="D167" s="88">
        <v>14</v>
      </c>
    </row>
  </sheetData>
  <sheetProtection autoFilter="0" pivotTables="0"/>
  <pageMargins left="0.7" right="0.7" top="0.75" bottom="0.75" header="0.3" footer="0.3"/>
  <pageSetup scale="55" orientation="landscape" verticalDpi="1200" r:id="rId3"/>
  <drawing r:id="rId4"/>
  <extLst>
    <ext xmlns:x14="http://schemas.microsoft.com/office/spreadsheetml/2009/9/main" uri="{A8765BA9-456A-4dab-B4F3-ACF838C121DE}">
      <x14:slicerList>
        <x14:slicer r:id="rId5"/>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pageSetUpPr fitToPage="1"/>
  </sheetPr>
  <dimension ref="A34:F57"/>
  <sheetViews>
    <sheetView showGridLines="0" showRowColHeaders="0" zoomScale="90" zoomScaleNormal="90" workbookViewId="0"/>
  </sheetViews>
  <sheetFormatPr defaultRowHeight="15"/>
  <cols>
    <col min="1" max="2" width="9.140625" style="41"/>
    <col min="3" max="3" width="12.140625" style="41" customWidth="1"/>
    <col min="4" max="4" width="22.140625" style="41" customWidth="1"/>
    <col min="5" max="5" width="9.140625" style="41"/>
    <col min="6" max="6" width="25.85546875" style="41" customWidth="1"/>
    <col min="7" max="9" width="9.140625" style="41"/>
    <col min="10" max="10" width="20.85546875" style="41" customWidth="1"/>
    <col min="11" max="11" width="17.85546875" style="41" customWidth="1"/>
    <col min="12" max="12" width="18.7109375" style="41" customWidth="1"/>
    <col min="13" max="13" width="9.140625" style="41" customWidth="1"/>
    <col min="14" max="16384" width="9.140625" style="41"/>
  </cols>
  <sheetData>
    <row r="34" spans="1:6" s="50" customFormat="1" ht="24" customHeight="1">
      <c r="A34" s="202"/>
      <c r="B34" s="202"/>
      <c r="C34" s="202"/>
      <c r="D34" s="202"/>
      <c r="E34" s="202"/>
      <c r="F34" s="202"/>
    </row>
    <row r="35" spans="1:6" ht="3.75" customHeight="1"/>
    <row r="36" spans="1:6" ht="15" customHeight="1"/>
    <row r="37" spans="1:6" ht="15" customHeight="1"/>
    <row r="38" spans="1:6" ht="33" customHeight="1"/>
    <row r="57" spans="1:1">
      <c r="A57" s="41" t="s">
        <v>217</v>
      </c>
    </row>
  </sheetData>
  <sheetProtection algorithmName="SHA-512" hashValue="OV3cIlIuNHpInrPYK9XNeUduM1ie+Nrwje4Z1KTKhzuffEpvuKni1uFoVorQjdtvL8m1e4xWUeJbBQjuBPtWuA==" saltValue="5dv4xRFDGtHBS5z7+3yBjA==" spinCount="100000" sheet="1"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2">
    <pageSetUpPr fitToPage="1"/>
  </sheetPr>
  <dimension ref="A9:R88"/>
  <sheetViews>
    <sheetView showGridLines="0" showRowColHeaders="0" zoomScale="90" zoomScaleNormal="90" workbookViewId="0">
      <selection activeCell="K62" sqref="K62"/>
    </sheetView>
  </sheetViews>
  <sheetFormatPr defaultRowHeight="15"/>
  <cols>
    <col min="1" max="2" width="9.140625" style="41"/>
    <col min="3" max="3" width="12.140625" style="41" customWidth="1"/>
    <col min="4" max="5" width="22.140625" style="41" customWidth="1"/>
    <col min="6" max="6" width="17.140625" style="41" customWidth="1"/>
    <col min="7" max="7" width="5.140625" style="41" customWidth="1"/>
    <col min="8" max="8" width="21.7109375" style="41" customWidth="1"/>
    <col min="9" max="9" width="20.85546875" style="41" customWidth="1"/>
    <col min="10" max="10" width="17.85546875" style="41" customWidth="1"/>
    <col min="11" max="11" width="18.7109375" style="41" customWidth="1"/>
    <col min="12" max="12" width="9.140625" style="41" customWidth="1"/>
    <col min="13" max="13" width="9.140625" style="41"/>
    <col min="14" max="14" width="14.7109375" style="41" customWidth="1"/>
    <col min="15" max="15" width="10.5703125" style="41" customWidth="1"/>
    <col min="16" max="16" width="16.28515625" style="41" customWidth="1"/>
    <col min="17" max="16384" width="9.140625" style="41"/>
  </cols>
  <sheetData>
    <row r="9" spans="8:9" ht="15.75" customHeight="1"/>
    <row r="10" spans="8:9" ht="15.75" customHeight="1"/>
    <row r="11" spans="8:9" ht="15.75" customHeight="1"/>
    <row r="12" spans="8:9" ht="15.75" customHeight="1"/>
    <row r="13" spans="8:9" ht="15.75" customHeight="1"/>
    <row r="14" spans="8:9" ht="15.75" customHeight="1">
      <c r="H14" s="203" t="str">
        <f>Pivot_PRI!B13&amp;" County PRI, Alpha Order"</f>
        <v>2016 County PRI, Alpha Order</v>
      </c>
      <c r="I14" s="204"/>
    </row>
    <row r="15" spans="8:9" ht="18" customHeight="1">
      <c r="H15" s="205"/>
      <c r="I15" s="206"/>
    </row>
    <row r="16" spans="8:9" ht="15.75" customHeight="1">
      <c r="H16" s="67"/>
      <c r="I16" s="70" t="s">
        <v>122</v>
      </c>
    </row>
    <row r="17" spans="8:9" ht="15.75" customHeight="1">
      <c r="H17" s="75" t="s">
        <v>2</v>
      </c>
      <c r="I17" s="72">
        <f>INDEX(Pivot_PRI!$T$14:$T$72,MATCH($H17,Pivot_PRI!$AC$14:$AC$72,0))</f>
        <v>0.71799999999999997</v>
      </c>
    </row>
    <row r="18" spans="8:9" ht="15.75" customHeight="1">
      <c r="H18" s="68" t="s">
        <v>4</v>
      </c>
      <c r="I18" s="71">
        <f>INDEX(Pivot_PRI!$T$14:$T$72,MATCH($H18,Pivot_PRI!$AC$14:$AC$72,0))</f>
        <v>0.65972914021499374</v>
      </c>
    </row>
    <row r="19" spans="8:9" ht="15.75" customHeight="1">
      <c r="H19" s="69" t="s">
        <v>5</v>
      </c>
      <c r="I19" s="71">
        <f>INDEX(Pivot_PRI!$T$14:$T$72,MATCH($H19,Pivot_PRI!$AC$14:$AC$72,0))</f>
        <v>0.66202868286556282</v>
      </c>
    </row>
    <row r="20" spans="8:9" ht="15.75" customHeight="1">
      <c r="H20" s="69" t="s">
        <v>6</v>
      </c>
      <c r="I20" s="71">
        <f>INDEX(Pivot_PRI!$T$14:$T$72,MATCH($H20,Pivot_PRI!$AC$14:$AC$72,0))</f>
        <v>0.74956223475570083</v>
      </c>
    </row>
    <row r="21" spans="8:9" ht="15.75" customHeight="1">
      <c r="H21" s="68" t="s">
        <v>7</v>
      </c>
      <c r="I21" s="71">
        <f>INDEX(Pivot_PRI!$T$14:$T$72,MATCH($H21,Pivot_PRI!$AC$14:$AC$72,0))</f>
        <v>0.6327823483995374</v>
      </c>
    </row>
    <row r="22" spans="8:9" ht="15.75" customHeight="1">
      <c r="H22" s="69" t="s">
        <v>8</v>
      </c>
      <c r="I22" s="71">
        <f>INDEX(Pivot_PRI!$T$14:$T$72,MATCH($H22,Pivot_PRI!$AC$14:$AC$72,0))</f>
        <v>0.7873203616433192</v>
      </c>
    </row>
    <row r="23" spans="8:9" ht="15.75" customHeight="1">
      <c r="H23" s="69" t="s">
        <v>9</v>
      </c>
      <c r="I23" s="71">
        <f>INDEX(Pivot_PRI!$T$14:$T$72,MATCH($H23,Pivot_PRI!$AC$14:$AC$72,0))</f>
        <v>0.41331202391880584</v>
      </c>
    </row>
    <row r="24" spans="8:9" ht="15.75" customHeight="1">
      <c r="H24" s="68" t="s">
        <v>10</v>
      </c>
      <c r="I24" s="71">
        <f>INDEX(Pivot_PRI!$T$14:$T$72,MATCH($H24,Pivot_PRI!$AC$14:$AC$72,0))</f>
        <v>0.62908731910841476</v>
      </c>
    </row>
    <row r="25" spans="8:9" ht="15.75" customHeight="1">
      <c r="H25" s="69" t="s">
        <v>11</v>
      </c>
      <c r="I25" s="71">
        <f>INDEX(Pivot_PRI!$T$14:$T$72,MATCH($H25,Pivot_PRI!$AC$14:$AC$72,0))</f>
        <v>0.96925774654620334</v>
      </c>
    </row>
    <row r="26" spans="8:9" ht="15.75" customHeight="1">
      <c r="H26" s="68" t="s">
        <v>12</v>
      </c>
      <c r="I26" s="71">
        <f>INDEX(Pivot_PRI!$T$14:$T$72,MATCH($H26,Pivot_PRI!$AC$14:$AC$72,0))</f>
        <v>0.65780542448289747</v>
      </c>
    </row>
    <row r="27" spans="8:9" ht="15.75" customHeight="1">
      <c r="H27" s="68" t="s">
        <v>13</v>
      </c>
      <c r="I27" s="71">
        <f>INDEX(Pivot_PRI!$T$14:$T$72,MATCH($H27,Pivot_PRI!$AC$14:$AC$72,0))</f>
        <v>0.8683802236473338</v>
      </c>
    </row>
    <row r="28" spans="8:9" ht="15.75" customHeight="1">
      <c r="H28" s="69" t="s">
        <v>14</v>
      </c>
      <c r="I28" s="71">
        <f>INDEX(Pivot_PRI!$T$14:$T$72,MATCH($H28,Pivot_PRI!$AC$14:$AC$72,0))</f>
        <v>0.62930299485295238</v>
      </c>
    </row>
    <row r="29" spans="8:9" ht="15.75" customHeight="1">
      <c r="H29" s="68" t="s">
        <v>15</v>
      </c>
      <c r="I29" s="71">
        <f>INDEX(Pivot_PRI!$T$14:$T$72,MATCH($H29,Pivot_PRI!$AC$14:$AC$72,0))</f>
        <v>0.63535420192838332</v>
      </c>
    </row>
    <row r="30" spans="8:9" ht="15.75" customHeight="1">
      <c r="H30" s="68" t="s">
        <v>16</v>
      </c>
      <c r="I30" s="71">
        <f>INDEX(Pivot_PRI!$T$14:$T$72,MATCH($H30,Pivot_PRI!$AC$14:$AC$72,0))</f>
        <v>0.90328918286264526</v>
      </c>
    </row>
    <row r="31" spans="8:9" ht="15.75" customHeight="1">
      <c r="H31" s="69" t="s">
        <v>17</v>
      </c>
      <c r="I31" s="71">
        <f>INDEX(Pivot_PRI!$T$14:$T$72,MATCH($H31,Pivot_PRI!$AC$14:$AC$72,0))</f>
        <v>0.91778084566239737</v>
      </c>
    </row>
    <row r="32" spans="8:9" ht="15.75" customHeight="1">
      <c r="H32" s="68" t="s">
        <v>18</v>
      </c>
      <c r="I32" s="71">
        <f>INDEX(Pivot_PRI!$T$14:$T$72,MATCH($H32,Pivot_PRI!$AC$14:$AC$72,0))</f>
        <v>0.76153199853884534</v>
      </c>
    </row>
    <row r="33" spans="1:18" ht="15.75" customHeight="1">
      <c r="H33" s="68" t="s">
        <v>19</v>
      </c>
      <c r="I33" s="71">
        <f>INDEX(Pivot_PRI!$T$14:$T$72,MATCH($H33,Pivot_PRI!$AC$14:$AC$72,0))</f>
        <v>0.89796637507993093</v>
      </c>
    </row>
    <row r="34" spans="1:18" ht="15.75" customHeight="1">
      <c r="H34" s="68" t="s">
        <v>20</v>
      </c>
      <c r="I34" s="71">
        <f>INDEX(Pivot_PRI!$T$14:$T$72,MATCH($H34,Pivot_PRI!$AC$14:$AC$72,0))</f>
        <v>1</v>
      </c>
    </row>
    <row r="35" spans="1:18" ht="15.75" customHeight="1">
      <c r="H35" s="69" t="s">
        <v>21</v>
      </c>
      <c r="I35" s="71">
        <f>INDEX(Pivot_PRI!$T$14:$T$72,MATCH($H35,Pivot_PRI!$AC$14:$AC$72,0))</f>
        <v>0.82849757067377616</v>
      </c>
    </row>
    <row r="36" spans="1:18" ht="15.75" customHeight="1">
      <c r="H36" s="68" t="s">
        <v>22</v>
      </c>
      <c r="I36" s="71">
        <f>INDEX(Pivot_PRI!$T$14:$T$72,MATCH($H36,Pivot_PRI!$AC$14:$AC$72,0))</f>
        <v>0.64907713761538643</v>
      </c>
    </row>
    <row r="37" spans="1:18" ht="15.75" customHeight="1">
      <c r="H37" s="68" t="s">
        <v>23</v>
      </c>
      <c r="I37" s="71">
        <f>INDEX(Pivot_PRI!$T$14:$T$72,MATCH($H37,Pivot_PRI!$AC$14:$AC$72,0))</f>
        <v>0.9157791440453561</v>
      </c>
    </row>
    <row r="38" spans="1:18" s="50" customFormat="1" ht="15.75" customHeight="1">
      <c r="A38" s="41"/>
      <c r="B38" s="41"/>
      <c r="C38" s="41"/>
      <c r="D38" s="41"/>
      <c r="E38" s="41"/>
      <c r="F38" s="41"/>
      <c r="G38" s="41"/>
      <c r="H38" s="68" t="s">
        <v>24</v>
      </c>
      <c r="I38" s="71">
        <f>INDEX(Pivot_PRI!$T$14:$T$72,MATCH($H38,Pivot_PRI!$AC$14:$AC$72,0))</f>
        <v>0.50107384148219314</v>
      </c>
      <c r="J38" s="41"/>
      <c r="K38" s="41"/>
      <c r="L38" s="41"/>
      <c r="M38" s="41"/>
      <c r="N38" s="41"/>
      <c r="O38" s="41"/>
      <c r="P38" s="41"/>
      <c r="Q38" s="41"/>
      <c r="R38" s="41"/>
    </row>
    <row r="39" spans="1:18" ht="15.75" customHeight="1">
      <c r="H39" s="69" t="s">
        <v>25</v>
      </c>
      <c r="I39" s="71">
        <f>INDEX(Pivot_PRI!$T$14:$T$72,MATCH($H39,Pivot_PRI!$AC$14:$AC$72,0))</f>
        <v>0.63395687671125978</v>
      </c>
    </row>
    <row r="40" spans="1:18" ht="15.75" customHeight="1">
      <c r="H40" s="68" t="s">
        <v>26</v>
      </c>
      <c r="I40" s="71">
        <f>INDEX(Pivot_PRI!$T$14:$T$72,MATCH($H40,Pivot_PRI!$AC$14:$AC$72,0))</f>
        <v>0.64924075286613914</v>
      </c>
    </row>
    <row r="41" spans="1:18" ht="15.75" customHeight="1">
      <c r="H41" s="68" t="s">
        <v>27</v>
      </c>
      <c r="I41" s="71">
        <f>INDEX(Pivot_PRI!$T$14:$T$72,MATCH($H41,Pivot_PRI!$AC$14:$AC$72,0))</f>
        <v>0.94550895982478</v>
      </c>
    </row>
    <row r="42" spans="1:18" ht="15.75" customHeight="1">
      <c r="H42" s="69" t="s">
        <v>28</v>
      </c>
      <c r="I42" s="71">
        <f>INDEX(Pivot_PRI!$T$14:$T$72,MATCH($H42,Pivot_PRI!$AC$14:$AC$72,0))</f>
        <v>0.67317691312255723</v>
      </c>
    </row>
    <row r="43" spans="1:18" ht="15.75" customHeight="1">
      <c r="H43" s="69" t="s">
        <v>29</v>
      </c>
      <c r="I43" s="71">
        <f>INDEX(Pivot_PRI!$T$14:$T$72,MATCH($H43,Pivot_PRI!$AC$14:$AC$72,0))</f>
        <v>0.67136044350635937</v>
      </c>
    </row>
    <row r="44" spans="1:18" ht="15.75" customHeight="1">
      <c r="H44" s="68" t="s">
        <v>30</v>
      </c>
      <c r="I44" s="71">
        <f>INDEX(Pivot_PRI!$T$14:$T$72,MATCH($H44,Pivot_PRI!$AC$14:$AC$72,0))</f>
        <v>0.82975128392623521</v>
      </c>
    </row>
    <row r="45" spans="1:18" ht="15.75" customHeight="1">
      <c r="H45" s="69" t="s">
        <v>31</v>
      </c>
      <c r="I45" s="71">
        <f>INDEX(Pivot_PRI!$T$14:$T$72,MATCH($H45,Pivot_PRI!$AC$14:$AC$72,0))</f>
        <v>0.432</v>
      </c>
    </row>
    <row r="46" spans="1:18" ht="15.75" customHeight="1">
      <c r="H46" s="69" t="s">
        <v>32</v>
      </c>
      <c r="I46" s="71">
        <f>INDEX(Pivot_PRI!$T$14:$T$72,MATCH($H46,Pivot_PRI!$AC$14:$AC$72,0))</f>
        <v>0.48699999999999999</v>
      </c>
    </row>
    <row r="47" spans="1:18" ht="15.75" customHeight="1">
      <c r="H47" s="68" t="s">
        <v>33</v>
      </c>
      <c r="I47" s="71">
        <f>INDEX(Pivot_PRI!$T$14:$T$72,MATCH($H47,Pivot_PRI!$AC$14:$AC$72,0))</f>
        <v>0.70869085351684036</v>
      </c>
    </row>
    <row r="48" spans="1:18" ht="15.75" customHeight="1">
      <c r="H48" s="68" t="s">
        <v>34</v>
      </c>
      <c r="I48" s="71">
        <f>INDEX(Pivot_PRI!$T$14:$T$72,MATCH($H48,Pivot_PRI!$AC$14:$AC$72,0))</f>
        <v>0.50704503236481235</v>
      </c>
    </row>
    <row r="49" spans="8:9" ht="15.75" customHeight="1">
      <c r="H49" s="69" t="s">
        <v>35</v>
      </c>
      <c r="I49" s="71">
        <f>INDEX(Pivot_PRI!$T$14:$T$72,MATCH($H49,Pivot_PRI!$AC$14:$AC$72,0))</f>
        <v>0.74369432666367929</v>
      </c>
    </row>
    <row r="50" spans="8:9" ht="15.75" customHeight="1">
      <c r="H50" s="68" t="s">
        <v>36</v>
      </c>
      <c r="I50" s="71">
        <f>INDEX(Pivot_PRI!$T$14:$T$72,MATCH($H50,Pivot_PRI!$AC$14:$AC$72,0))</f>
        <v>0.68214430948554894</v>
      </c>
    </row>
    <row r="51" spans="8:9" ht="15.75" customHeight="1">
      <c r="H51" s="68" t="s">
        <v>37</v>
      </c>
      <c r="I51" s="71">
        <f>INDEX(Pivot_PRI!$T$14:$T$72,MATCH($H51,Pivot_PRI!$AC$14:$AC$72,0))</f>
        <v>0.7909337840355769</v>
      </c>
    </row>
    <row r="52" spans="8:9" ht="15.75" customHeight="1">
      <c r="H52" s="69" t="s">
        <v>38</v>
      </c>
      <c r="I52" s="71">
        <f>INDEX(Pivot_PRI!$T$14:$T$72,MATCH($H52,Pivot_PRI!$AC$14:$AC$72,0))</f>
        <v>0.72577428023409074</v>
      </c>
    </row>
    <row r="53" spans="8:9" ht="15.75" customHeight="1">
      <c r="H53" s="68" t="s">
        <v>39</v>
      </c>
      <c r="I53" s="71">
        <f>INDEX(Pivot_PRI!$T$14:$T$72,MATCH($H53,Pivot_PRI!$AC$14:$AC$72,0))</f>
        <v>0.96771262445091288</v>
      </c>
    </row>
    <row r="54" spans="8:9" ht="15.75" customHeight="1">
      <c r="H54" s="68" t="s">
        <v>40</v>
      </c>
      <c r="I54" s="71">
        <f>INDEX(Pivot_PRI!$T$14:$T$72,MATCH($H54,Pivot_PRI!$AC$14:$AC$72,0))</f>
        <v>0.61108753941230021</v>
      </c>
    </row>
    <row r="55" spans="8:9" ht="15.75" customHeight="1">
      <c r="H55" s="68" t="s">
        <v>41</v>
      </c>
      <c r="I55" s="71">
        <f>INDEX(Pivot_PRI!$T$14:$T$72,MATCH($H55,Pivot_PRI!$AC$14:$AC$72,0))</f>
        <v>0.65602762967099149</v>
      </c>
    </row>
    <row r="56" spans="8:9" ht="15.75" customHeight="1">
      <c r="H56" s="68" t="s">
        <v>42</v>
      </c>
      <c r="I56" s="71">
        <f>INDEX(Pivot_PRI!$T$14:$T$72,MATCH($H56,Pivot_PRI!$AC$14:$AC$72,0))</f>
        <v>0.92456847273552689</v>
      </c>
    </row>
    <row r="57" spans="8:9" ht="15.75" customHeight="1">
      <c r="H57" s="68" t="s">
        <v>43</v>
      </c>
      <c r="I57" s="71">
        <f>INDEX(Pivot_PRI!$T$14:$T$72,MATCH($H57,Pivot_PRI!$AC$14:$AC$72,0))</f>
        <v>0.51797463481204253</v>
      </c>
    </row>
    <row r="58" spans="8:9" ht="15.75" customHeight="1">
      <c r="H58" s="68" t="s">
        <v>44</v>
      </c>
      <c r="I58" s="71">
        <f>INDEX(Pivot_PRI!$T$14:$T$72,MATCH($H58,Pivot_PRI!$AC$14:$AC$72,0))</f>
        <v>0.55247618470566817</v>
      </c>
    </row>
    <row r="59" spans="8:9" ht="15.75" customHeight="1">
      <c r="H59" s="68" t="s">
        <v>45</v>
      </c>
      <c r="I59" s="71">
        <f>INDEX(Pivot_PRI!$T$14:$T$72,MATCH($H59,Pivot_PRI!$AC$14:$AC$72,0))</f>
        <v>0.60274515876352186</v>
      </c>
    </row>
    <row r="60" spans="8:9" ht="15.75" customHeight="1">
      <c r="H60" s="68" t="s">
        <v>46</v>
      </c>
      <c r="I60" s="71">
        <f>INDEX(Pivot_PRI!$T$14:$T$72,MATCH($H60,Pivot_PRI!$AC$14:$AC$72,0))</f>
        <v>0.57522677671240685</v>
      </c>
    </row>
    <row r="61" spans="8:9" ht="15.75" customHeight="1">
      <c r="H61" s="68" t="s">
        <v>47</v>
      </c>
      <c r="I61" s="71">
        <f>INDEX(Pivot_PRI!$T$14:$T$72,MATCH($H61,Pivot_PRI!$AC$14:$AC$72,0))</f>
        <v>0.69593777607189411</v>
      </c>
    </row>
    <row r="62" spans="8:9" ht="15.75" customHeight="1">
      <c r="H62" s="68" t="s">
        <v>48</v>
      </c>
      <c r="I62" s="71">
        <f>INDEX(Pivot_PRI!$T$14:$T$72,MATCH($H62,Pivot_PRI!$AC$14:$AC$72,0))</f>
        <v>0.69832459683599102</v>
      </c>
    </row>
    <row r="63" spans="8:9" ht="15.75" customHeight="1">
      <c r="H63" s="69" t="s">
        <v>49</v>
      </c>
      <c r="I63" s="71">
        <f>INDEX(Pivot_PRI!$T$14:$T$72,MATCH($H63,Pivot_PRI!$AC$14:$AC$72,0))</f>
        <v>0.63037509363759825</v>
      </c>
    </row>
    <row r="64" spans="8:9" ht="15.75" customHeight="1">
      <c r="H64" s="69" t="s">
        <v>50</v>
      </c>
      <c r="I64" s="71">
        <f>INDEX(Pivot_PRI!$T$14:$T$72,MATCH($H64,Pivot_PRI!$AC$14:$AC$72,0))</f>
        <v>0.6374779888999258</v>
      </c>
    </row>
    <row r="65" spans="1:12" ht="15.75" customHeight="1">
      <c r="H65" s="68" t="s">
        <v>51</v>
      </c>
      <c r="I65" s="71">
        <f>INDEX(Pivot_PRI!$T$14:$T$72,MATCH($H65,Pivot_PRI!$AC$14:$AC$72,0))</f>
        <v>0.72421335724038804</v>
      </c>
    </row>
    <row r="66" spans="1:12" ht="15.75" customHeight="1">
      <c r="H66" s="68" t="s">
        <v>52</v>
      </c>
      <c r="I66" s="71">
        <f>INDEX(Pivot_PRI!$T$14:$T$72,MATCH($H66,Pivot_PRI!$AC$14:$AC$72,0))</f>
        <v>0.65466029685810867</v>
      </c>
    </row>
    <row r="67" spans="1:12" ht="15.75" customHeight="1">
      <c r="H67" s="68" t="s">
        <v>53</v>
      </c>
      <c r="I67" s="71">
        <f>INDEX(Pivot_PRI!$T$14:$T$72,MATCH($H67,Pivot_PRI!$AC$14:$AC$72,0))</f>
        <v>0.93873632600524026</v>
      </c>
    </row>
    <row r="68" spans="1:12" ht="15.75" customHeight="1">
      <c r="H68" s="68" t="s">
        <v>54</v>
      </c>
      <c r="I68" s="71">
        <f>INDEX(Pivot_PRI!$T$14:$T$72,MATCH($H68,Pivot_PRI!$AC$14:$AC$72,0))</f>
        <v>0.69078647912342162</v>
      </c>
    </row>
    <row r="69" spans="1:12" ht="15.75" customHeight="1">
      <c r="H69" s="69" t="s">
        <v>55</v>
      </c>
      <c r="I69" s="71">
        <f>INDEX(Pivot_PRI!$T$14:$T$72,MATCH($H69,Pivot_PRI!$AC$14:$AC$72,0))</f>
        <v>0.66257521702406119</v>
      </c>
    </row>
    <row r="70" spans="1:12" ht="15.75" customHeight="1">
      <c r="H70" s="69" t="s">
        <v>56</v>
      </c>
      <c r="I70" s="71">
        <f>INDEX(Pivot_PRI!$T$14:$T$72,MATCH($H70,Pivot_PRI!$AC$14:$AC$72,0))</f>
        <v>0.5510194894712902</v>
      </c>
    </row>
    <row r="71" spans="1:12" ht="15.75" customHeight="1">
      <c r="H71" s="68" t="s">
        <v>57</v>
      </c>
      <c r="I71" s="71">
        <f>INDEX(Pivot_PRI!$T$14:$T$72,MATCH($H71,Pivot_PRI!$AC$14:$AC$72,0))</f>
        <v>1</v>
      </c>
    </row>
    <row r="72" spans="1:12" ht="15.75" customHeight="1">
      <c r="H72" s="69" t="s">
        <v>58</v>
      </c>
      <c r="I72" s="71">
        <f>INDEX(Pivot_PRI!$T$14:$T$72,MATCH($H72,Pivot_PRI!$AC$14:$AC$72,0))</f>
        <v>0.61382734172807729</v>
      </c>
    </row>
    <row r="73" spans="1:12" ht="15.75" customHeight="1">
      <c r="H73" s="68" t="s">
        <v>59</v>
      </c>
      <c r="I73" s="71">
        <f>INDEX(Pivot_PRI!$T$14:$T$72,MATCH($H73,Pivot_PRI!$AC$14:$AC$72,0))</f>
        <v>0.82697025162201965</v>
      </c>
    </row>
    <row r="74" spans="1:12" ht="15.75" customHeight="1">
      <c r="H74" s="68" t="s">
        <v>60</v>
      </c>
      <c r="I74" s="71">
        <f>INDEX(Pivot_PRI!$T$14:$T$72,MATCH($H74,Pivot_PRI!$AC$14:$AC$72,0))</f>
        <v>0.45214665360477702</v>
      </c>
    </row>
    <row r="75" spans="1:12" ht="15.75" customHeight="1">
      <c r="H75" s="68" t="s">
        <v>61</v>
      </c>
      <c r="I75" s="71">
        <f>INDEX(Pivot_PRI!$T$14:$T$72,MATCH($H75,Pivot_PRI!$AC$14:$AC$72,0))</f>
        <v>0.91662120275921444</v>
      </c>
    </row>
    <row r="76" spans="1:12" ht="15.75" customHeight="1">
      <c r="G76" s="49"/>
    </row>
    <row r="77" spans="1:12" ht="15.75" customHeight="1">
      <c r="A77" s="142" t="s">
        <v>303</v>
      </c>
      <c r="B77" s="141"/>
      <c r="C77" s="141"/>
      <c r="D77" s="141"/>
      <c r="E77" s="141"/>
      <c r="F77" s="141"/>
      <c r="G77" s="141"/>
      <c r="H77" s="141"/>
      <c r="I77" s="141"/>
      <c r="J77" s="141"/>
      <c r="K77" s="141"/>
      <c r="L77" s="141"/>
    </row>
    <row r="78" spans="1:12" ht="15.75" customHeight="1">
      <c r="A78" s="142" t="s">
        <v>304</v>
      </c>
      <c r="B78" s="141"/>
      <c r="C78" s="141"/>
      <c r="D78" s="141"/>
      <c r="E78" s="141"/>
      <c r="F78" s="141"/>
      <c r="G78" s="141"/>
      <c r="H78" s="141"/>
      <c r="I78" s="141"/>
      <c r="J78" s="141"/>
      <c r="K78" s="141"/>
      <c r="L78" s="141"/>
    </row>
    <row r="79" spans="1:12" ht="15.75" customHeight="1">
      <c r="A79" s="142" t="s">
        <v>305</v>
      </c>
      <c r="B79" s="141"/>
      <c r="C79" s="141"/>
      <c r="D79" s="141"/>
      <c r="E79" s="141"/>
      <c r="F79" s="141"/>
      <c r="G79" s="141"/>
      <c r="H79" s="141"/>
      <c r="I79" s="141"/>
      <c r="J79" s="141"/>
      <c r="K79" s="141"/>
      <c r="L79" s="141"/>
    </row>
    <row r="80" spans="1:12" ht="15.75" customHeight="1">
      <c r="A80" s="95" t="s">
        <v>306</v>
      </c>
      <c r="B80" s="73"/>
      <c r="C80" s="73"/>
      <c r="D80" s="73"/>
      <c r="E80" s="73"/>
      <c r="F80" s="73"/>
      <c r="G80" s="73"/>
      <c r="H80" s="73"/>
      <c r="I80" s="73"/>
      <c r="J80" s="73"/>
      <c r="K80" s="73"/>
      <c r="L80" s="73"/>
    </row>
    <row r="81" spans="1:12" ht="15.75" customHeight="1">
      <c r="A81" s="95"/>
      <c r="B81" s="140"/>
      <c r="C81" s="140"/>
      <c r="D81" s="140"/>
      <c r="E81" s="140"/>
      <c r="F81" s="140"/>
      <c r="G81" s="140"/>
      <c r="H81" s="140"/>
      <c r="I81" s="140"/>
      <c r="J81" s="140"/>
      <c r="K81" s="140"/>
      <c r="L81" s="140"/>
    </row>
    <row r="82" spans="1:12">
      <c r="A82" s="142" t="s">
        <v>301</v>
      </c>
    </row>
    <row r="83" spans="1:12" ht="15.75" customHeight="1">
      <c r="A83" s="41" t="s">
        <v>302</v>
      </c>
    </row>
    <row r="84" spans="1:12" ht="15.75" customHeight="1"/>
    <row r="85" spans="1:12" ht="15.75" customHeight="1"/>
    <row r="86" spans="1:12" ht="15.75" customHeight="1"/>
    <row r="87" spans="1:12" ht="15.75" customHeight="1"/>
    <row r="88" spans="1:12" ht="15.75" customHeight="1"/>
  </sheetData>
  <sheetProtection algorithmName="SHA-512" hashValue="Z4MR82VAczuB3ArFZ9USUTKgfIEbhIJgEwN0yYEOgV3aWe1A1QoW/VuGYUV2iRqjsPDqYkAFh4rSmk5vYgiPXg==" saltValue="qKa7H1nfdT9IiD3RjmmUjQ==" spinCount="100000" sheet="1" pivotTables="0"/>
  <mergeCells count="1">
    <mergeCell ref="H14:I15"/>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3">
    <pageSetUpPr fitToPage="1"/>
  </sheetPr>
  <dimension ref="A4:O35"/>
  <sheetViews>
    <sheetView showGridLines="0" showRowColHeaders="0" zoomScale="90" zoomScaleNormal="90" workbookViewId="0"/>
  </sheetViews>
  <sheetFormatPr defaultColWidth="9.140625" defaultRowHeight="15"/>
  <cols>
    <col min="1" max="7" width="9.140625" style="41"/>
    <col min="8" max="8" width="9.140625" style="41" customWidth="1"/>
    <col min="9" max="10" width="9.140625" style="41"/>
    <col min="11" max="11" width="9.140625" style="41" customWidth="1"/>
    <col min="12" max="16384" width="9.140625" style="41"/>
  </cols>
  <sheetData>
    <row r="4" spans="1:15" ht="16.5" customHeight="1"/>
    <row r="10" spans="1:15" ht="18.75" customHeight="1">
      <c r="A10" s="201"/>
      <c r="B10" s="201"/>
      <c r="C10" s="201"/>
      <c r="D10" s="201"/>
      <c r="E10" s="201"/>
      <c r="F10" s="201"/>
      <c r="G10" s="201"/>
      <c r="H10" s="201"/>
      <c r="I10" s="201"/>
      <c r="J10" s="201"/>
      <c r="K10" s="201"/>
      <c r="L10" s="201"/>
      <c r="M10" s="201"/>
      <c r="N10" s="201"/>
      <c r="O10" s="201"/>
    </row>
    <row r="35" spans="1:1">
      <c r="A35" s="41" t="s">
        <v>217</v>
      </c>
    </row>
  </sheetData>
  <sheetProtection algorithmName="SHA-512" hashValue="BSGF87V2gY34Tg4erne/HiOYyygnjX7Fc7uc5DAoMehwyiC5cprfjqwluc0J0z41s+HJ+CWXmwPfiSkXdABH6A==" saltValue="jkXDH9Rnq9IuWgtkkwH7L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
    <pageSetUpPr fitToPage="1"/>
  </sheetPr>
  <dimension ref="A3:O47"/>
  <sheetViews>
    <sheetView showGridLines="0" showRowColHeaders="0" workbookViewId="0"/>
  </sheetViews>
  <sheetFormatPr defaultColWidth="9.140625" defaultRowHeight="15"/>
  <cols>
    <col min="1" max="16384" width="9.140625" style="41"/>
  </cols>
  <sheetData>
    <row r="3" spans="15:15">
      <c r="O3" s="45"/>
    </row>
    <row r="4" spans="15:15" ht="16.5" customHeight="1"/>
    <row r="47" spans="1:1">
      <c r="A47" s="41" t="s">
        <v>119</v>
      </c>
    </row>
  </sheetData>
  <sheetProtection algorithmName="SHA-512" hashValue="5mbZ7WRyio8exUsDCxmxSjqc3UZXIwXTvQgcdqi0GOaJLLCJG6tGydDLXxsSlUDIxhaFFbjRY+EfAKzuR5IPlw==" saltValue="WlIABpG01kDNZHxKl68EEg==" spinCount="100000" sheet="1" scenarios="1" sort="0" autoFilter="0" pivotTables="0"/>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9">
    <pageSetUpPr fitToPage="1"/>
  </sheetPr>
  <dimension ref="A3:O47"/>
  <sheetViews>
    <sheetView showGridLines="0" showRowColHeaders="0" workbookViewId="0"/>
  </sheetViews>
  <sheetFormatPr defaultColWidth="9.140625" defaultRowHeight="15"/>
  <cols>
    <col min="1" max="16384" width="9.140625" style="41"/>
  </cols>
  <sheetData>
    <row r="3" spans="15:15">
      <c r="O3" s="45"/>
    </row>
    <row r="4" spans="15:15" ht="16.5" customHeight="1"/>
    <row r="47" spans="1:1">
      <c r="A47" s="41" t="s">
        <v>119</v>
      </c>
    </row>
  </sheetData>
  <sheetProtection algorithmName="SHA-512" hashValue="TzEBWf5f4UAYtsLpICYN9eji8uxiIgGjkZrjyKV58jO/LyJf8sWaX/0fvosevMm33m3KabkTC2LxUVky+XU3HA==" saltValue="vl6iALkYTRXRNSDJVVp5ww==" spinCount="100000" sheet="1" scenarios="1" sort="0" autoFilter="0" pivotTables="0"/>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pageSetUpPr fitToPage="1"/>
  </sheetPr>
  <dimension ref="A4:O72"/>
  <sheetViews>
    <sheetView showGridLines="0" showRowColHeaders="0" workbookViewId="0"/>
  </sheetViews>
  <sheetFormatPr defaultColWidth="9.140625" defaultRowHeight="15"/>
  <cols>
    <col min="1" max="10" width="9.140625" style="41"/>
    <col min="11" max="11" width="9.140625" style="41" customWidth="1"/>
    <col min="12" max="16384" width="9.140625" style="41"/>
  </cols>
  <sheetData>
    <row r="4" spans="1:15" ht="16.5" customHeight="1"/>
    <row r="10" spans="1:15" ht="18.75" customHeight="1">
      <c r="A10" s="201"/>
      <c r="B10" s="201"/>
      <c r="C10" s="201"/>
      <c r="D10" s="201"/>
      <c r="E10" s="201"/>
      <c r="F10" s="201"/>
      <c r="G10" s="201"/>
      <c r="H10" s="201"/>
      <c r="I10" s="201"/>
      <c r="J10" s="201"/>
      <c r="K10" s="201"/>
      <c r="L10" s="201"/>
      <c r="M10" s="201"/>
      <c r="N10" s="201"/>
      <c r="O10" s="201"/>
    </row>
    <row r="72" spans="1:1">
      <c r="A72" s="41" t="s">
        <v>204</v>
      </c>
    </row>
  </sheetData>
  <sheetProtection algorithmName="SHA-512" hashValue="N9lkXUYIlomQHc7+9vBycXrjkr6eR/dX4lp7lrRMK5M0cd3842SYurmn+tvE7KKnMr6RUee2h5m6877ky5pejg==" saltValue="n25sjamx7wA1PgthvzMYcQ=="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4">
    <pageSetUpPr fitToPage="1"/>
  </sheetPr>
  <dimension ref="A4:AB67"/>
  <sheetViews>
    <sheetView showGridLines="0" showRowColHeaders="0" zoomScale="90" zoomScaleNormal="90" workbookViewId="0"/>
  </sheetViews>
  <sheetFormatPr defaultColWidth="9.140625" defaultRowHeight="15"/>
  <cols>
    <col min="1" max="16384" width="9.140625" style="41"/>
  </cols>
  <sheetData>
    <row r="4" spans="1:28" ht="16.5" customHeight="1"/>
    <row r="8" spans="1:28">
      <c r="AA8" s="94"/>
      <c r="AB8" s="137"/>
    </row>
    <row r="10" spans="1:28" ht="18.75" customHeight="1">
      <c r="A10" s="201"/>
      <c r="B10" s="201"/>
      <c r="C10" s="201"/>
      <c r="D10" s="201"/>
      <c r="E10" s="201"/>
      <c r="F10" s="201"/>
      <c r="G10" s="201"/>
      <c r="H10" s="201"/>
      <c r="I10" s="201"/>
      <c r="J10" s="201"/>
      <c r="K10" s="201"/>
      <c r="L10" s="201"/>
      <c r="M10" s="201"/>
      <c r="N10" s="201"/>
      <c r="O10" s="201"/>
    </row>
    <row r="60" spans="1:2">
      <c r="A60" s="41" t="s">
        <v>259</v>
      </c>
    </row>
    <row r="61" spans="1:2">
      <c r="A61" s="41" t="s">
        <v>260</v>
      </c>
    </row>
    <row r="62" spans="1:2">
      <c r="B62" s="41" t="s">
        <v>261</v>
      </c>
    </row>
    <row r="63" spans="1:2">
      <c r="B63" s="41" t="s">
        <v>262</v>
      </c>
    </row>
    <row r="64" spans="1:2">
      <c r="B64" s="41" t="s">
        <v>263</v>
      </c>
    </row>
    <row r="65" spans="2:2">
      <c r="B65" s="41" t="s">
        <v>264</v>
      </c>
    </row>
    <row r="67" spans="2:2">
      <c r="B67" s="138" t="s">
        <v>284</v>
      </c>
    </row>
  </sheetData>
  <sheetProtection algorithmName="SHA-512" hashValue="/w2Ub2RnF5gSD5zfrX4u+anS/4ZFY2fY7OWIwGRJWBRKYNgKu1le2Rz2/Ay7StC1JCs/I6W3jcCaLxBR8isbOA==" saltValue="tLmFHDvQdIR3XGbkdlpfUg==" spinCount="100000" sheet="1" sort="0"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0"/>
  <dimension ref="A64:B71"/>
  <sheetViews>
    <sheetView showGridLines="0" showRowColHeaders="0" zoomScale="90" zoomScaleNormal="90" workbookViewId="0"/>
  </sheetViews>
  <sheetFormatPr defaultRowHeight="15"/>
  <cols>
    <col min="1" max="16384" width="9.140625" style="41"/>
  </cols>
  <sheetData>
    <row r="64" spans="1:1">
      <c r="A64" s="117" t="s">
        <v>258</v>
      </c>
    </row>
    <row r="65" spans="1:2">
      <c r="A65" s="41" t="s">
        <v>280</v>
      </c>
    </row>
    <row r="66" spans="1:2">
      <c r="B66" s="41" t="s">
        <v>268</v>
      </c>
    </row>
    <row r="67" spans="1:2">
      <c r="B67" s="41" t="s">
        <v>267</v>
      </c>
    </row>
    <row r="68" spans="1:2">
      <c r="B68" s="41" t="s">
        <v>263</v>
      </c>
    </row>
    <row r="69" spans="1:2">
      <c r="B69" s="41" t="s">
        <v>269</v>
      </c>
    </row>
    <row r="70" spans="1:2">
      <c r="B70" s="138"/>
    </row>
    <row r="71" spans="1:2">
      <c r="B71" s="138" t="s">
        <v>282</v>
      </c>
    </row>
  </sheetData>
  <sheetProtection algorithmName="SHA-512" hashValue="GbjnqwShDzM6DyOcvzriXYLliyvgYtw3k0uOW1BywsO+nNBlLkoRl+Ys8MFInYRNnemYBExwb94OP7ofKb6gaA==" saltValue="+oqCgKzbpBlkwCHISM8KKg==" spinCount="100000" sheet="1" sort="0" autoFilter="0" pivotTables="0"/>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
    <pageSetUpPr fitToPage="1"/>
  </sheetPr>
  <dimension ref="A4:O46"/>
  <sheetViews>
    <sheetView showGridLines="0" showRowColHeaders="0" workbookViewId="0"/>
  </sheetViews>
  <sheetFormatPr defaultColWidth="9.140625" defaultRowHeight="15"/>
  <cols>
    <col min="1" max="16384" width="9.140625" style="41"/>
  </cols>
  <sheetData>
    <row r="4" spans="1:15" ht="16.5" customHeight="1"/>
    <row r="10" spans="1:15" ht="18.75" customHeight="1">
      <c r="A10" s="201"/>
      <c r="B10" s="201"/>
      <c r="C10" s="201"/>
      <c r="D10" s="201"/>
      <c r="E10" s="201"/>
      <c r="F10" s="201"/>
      <c r="G10" s="201"/>
      <c r="H10" s="201"/>
      <c r="I10" s="201"/>
      <c r="J10" s="201"/>
      <c r="K10" s="201"/>
      <c r="L10" s="201"/>
      <c r="M10" s="201"/>
      <c r="N10" s="201"/>
      <c r="O10" s="201"/>
    </row>
    <row r="46" spans="1:1">
      <c r="A46" s="41" t="s">
        <v>205</v>
      </c>
    </row>
  </sheetData>
  <sheetProtection algorithmName="SHA-512" hashValue="F076DDwQKeFdanWzb0goIP98IrTZVG578ugQmkY5ghqzhp+BLiNyYQpnHEA60BvM8hgg44U/e6EgbyKDq5Kk0g==" saltValue="N83RE88AfvyoF1NkWhaqMg=="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6">
    <pageSetUpPr fitToPage="1"/>
  </sheetPr>
  <dimension ref="A4:O83"/>
  <sheetViews>
    <sheetView showGridLines="0" showRowColHeaders="0" workbookViewId="0">
      <selection activeCell="B11" sqref="B11"/>
    </sheetView>
  </sheetViews>
  <sheetFormatPr defaultColWidth="9.140625" defaultRowHeight="15"/>
  <cols>
    <col min="1" max="16384" width="9.140625" style="41"/>
  </cols>
  <sheetData>
    <row r="4" spans="1:15" ht="16.5" customHeight="1"/>
    <row r="10" spans="1:15" ht="18.75" customHeight="1">
      <c r="A10" s="201"/>
      <c r="B10" s="201"/>
      <c r="C10" s="201"/>
      <c r="D10" s="201"/>
      <c r="E10" s="201"/>
      <c r="F10" s="201"/>
      <c r="G10" s="201"/>
      <c r="H10" s="201"/>
      <c r="I10" s="201"/>
      <c r="J10" s="201"/>
      <c r="K10" s="201"/>
      <c r="L10" s="201"/>
      <c r="M10" s="201"/>
      <c r="N10" s="201"/>
      <c r="O10" s="201"/>
    </row>
    <row r="82" spans="1:1">
      <c r="A82" s="41" t="s">
        <v>207</v>
      </c>
    </row>
    <row r="83" spans="1:1">
      <c r="A83" s="41" t="s">
        <v>266</v>
      </c>
    </row>
  </sheetData>
  <sheetProtection algorithmName="SHA-512" hashValue="ZIVYbise5zxbnabja+JpLELfyqS3MS1ZswX+6R4ze8ZKwESQr8985fwQUUu3+tN3IgBRddAU4Pm70K6u79psIA==" saltValue="BikX3Pgk2Pz71TizNIFzSQ=="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pageSetUpPr fitToPage="1"/>
  </sheetPr>
  <dimension ref="A4:O57"/>
  <sheetViews>
    <sheetView showGridLines="0" showRowColHeaders="0" workbookViewId="0">
      <selection activeCell="B11" sqref="B11"/>
    </sheetView>
  </sheetViews>
  <sheetFormatPr defaultColWidth="9.140625" defaultRowHeight="15"/>
  <cols>
    <col min="1" max="7" width="9.140625" style="41"/>
    <col min="8" max="8" width="9.140625" style="41" customWidth="1"/>
    <col min="9" max="10" width="9.140625" style="41"/>
    <col min="11" max="11" width="9.140625" style="41" customWidth="1"/>
    <col min="12" max="16384" width="9.140625" style="41"/>
  </cols>
  <sheetData>
    <row r="4" spans="1:15" ht="16.5" customHeight="1"/>
    <row r="10" spans="1:15" ht="18.75" customHeight="1">
      <c r="A10" s="201"/>
      <c r="B10" s="201"/>
      <c r="C10" s="201"/>
      <c r="D10" s="201"/>
      <c r="E10" s="201"/>
      <c r="F10" s="201"/>
      <c r="G10" s="201"/>
      <c r="H10" s="201"/>
      <c r="I10" s="201"/>
      <c r="J10" s="201"/>
      <c r="K10" s="201"/>
      <c r="L10" s="201"/>
      <c r="M10" s="201"/>
      <c r="N10" s="201"/>
      <c r="O10" s="201"/>
    </row>
    <row r="57" spans="1:1">
      <c r="A57" s="41" t="s">
        <v>309</v>
      </c>
    </row>
  </sheetData>
  <sheetProtection algorithmName="SHA-512" hashValue="pAhpkHgBnnV5VQpfR96OYeUyvsEeXf3W8DS05aw/AtYoP80AZpSLiisQyHImLwzcLuk3nQmNUUe9trV4BCwOGw==" saltValue="TuZ0gyVNUNRs4magQpymWQ==" spinCount="100000" sheet="1" sort="0" autoFilter="0" pivotTables="0"/>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8">
    <pageSetUpPr fitToPage="1"/>
  </sheetPr>
  <dimension ref="A4:O33"/>
  <sheetViews>
    <sheetView showGridLines="0" showRowColHeaders="0" workbookViewId="0">
      <selection activeCell="B11" sqref="B11"/>
    </sheetView>
  </sheetViews>
  <sheetFormatPr defaultColWidth="9.140625" defaultRowHeight="15"/>
  <cols>
    <col min="1" max="16384" width="9.140625" style="46"/>
  </cols>
  <sheetData>
    <row r="4" spans="1:15" ht="16.5" customHeight="1"/>
    <row r="10" spans="1:15" ht="18.75" customHeight="1">
      <c r="A10" s="207"/>
      <c r="B10" s="207"/>
      <c r="C10" s="207"/>
      <c r="D10" s="207"/>
      <c r="E10" s="207"/>
      <c r="F10" s="207"/>
      <c r="G10" s="207"/>
      <c r="H10" s="207"/>
      <c r="I10" s="207"/>
      <c r="J10" s="207"/>
      <c r="K10" s="207"/>
      <c r="L10" s="207"/>
      <c r="M10" s="207"/>
      <c r="N10" s="207"/>
      <c r="O10" s="207"/>
    </row>
    <row r="32" spans="1:1">
      <c r="A32" s="41" t="s">
        <v>120</v>
      </c>
    </row>
    <row r="33" spans="1:1">
      <c r="A33" s="45" t="s">
        <v>366</v>
      </c>
    </row>
  </sheetData>
  <sheetProtection algorithmName="SHA-512" hashValue="1HAaV+k/E4OJuQl6SDF0TRSCTXBQFpPfS6RdTOsXWkJ7VOb78zuW/SkMMtg4aj//rOJ3OJkkiLGEp4mVkATZ7w==" saltValue="Df5sAKcbfbxyKjV9hmZTpw=="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1"/>
  <dimension ref="A1:D29"/>
  <sheetViews>
    <sheetView workbookViewId="0">
      <selection activeCell="J25" sqref="J25"/>
    </sheetView>
  </sheetViews>
  <sheetFormatPr defaultRowHeight="15"/>
  <cols>
    <col min="1" max="1" width="29.140625" bestFit="1" customWidth="1"/>
    <col min="2" max="2" width="16.28515625" customWidth="1"/>
    <col min="3" max="3" width="10.42578125" customWidth="1"/>
    <col min="4" max="4" width="8.28515625" customWidth="1"/>
    <col min="5" max="5" width="9.85546875" bestFit="1" customWidth="1"/>
    <col min="13" max="13" width="13.85546875" customWidth="1"/>
    <col min="14" max="14" width="28.85546875" bestFit="1" customWidth="1"/>
  </cols>
  <sheetData>
    <row r="1" spans="1:4">
      <c r="A1" s="30" t="s">
        <v>90</v>
      </c>
      <c r="B1" s="31">
        <v>2016</v>
      </c>
    </row>
    <row r="3" spans="1:4">
      <c r="B3" s="30" t="s">
        <v>85</v>
      </c>
    </row>
    <row r="4" spans="1:4">
      <c r="B4" s="87" t="s">
        <v>174</v>
      </c>
      <c r="C4" s="87" t="s">
        <v>175</v>
      </c>
      <c r="D4" s="87" t="s">
        <v>176</v>
      </c>
    </row>
    <row r="5" spans="1:4">
      <c r="A5" t="s">
        <v>250</v>
      </c>
      <c r="B5" s="37">
        <v>0.111111111</v>
      </c>
      <c r="C5" s="37">
        <v>0.62077294699999996</v>
      </c>
      <c r="D5" s="37">
        <v>0.62964811600000004</v>
      </c>
    </row>
    <row r="25" spans="1:4">
      <c r="A25" s="30" t="s">
        <v>90</v>
      </c>
      <c r="B25" s="31">
        <v>2016</v>
      </c>
    </row>
    <row r="27" spans="1:4">
      <c r="B27" s="30" t="s">
        <v>85</v>
      </c>
    </row>
    <row r="28" spans="1:4">
      <c r="B28" s="87" t="s">
        <v>174</v>
      </c>
      <c r="C28" s="87" t="s">
        <v>175</v>
      </c>
      <c r="D28" s="87" t="s">
        <v>176</v>
      </c>
    </row>
    <row r="29" spans="1:4">
      <c r="A29" t="s">
        <v>251</v>
      </c>
      <c r="B29" s="88">
        <v>4</v>
      </c>
      <c r="C29" s="88">
        <v>80</v>
      </c>
      <c r="D29" s="88">
        <v>748</v>
      </c>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2"/>
  <dimension ref="A4:O54"/>
  <sheetViews>
    <sheetView showRowColHeaders="0" workbookViewId="0">
      <selection activeCell="B12" sqref="B12"/>
    </sheetView>
  </sheetViews>
  <sheetFormatPr defaultColWidth="9.140625" defaultRowHeight="15"/>
  <cols>
    <col min="1" max="16384" width="9.140625" style="46"/>
  </cols>
  <sheetData>
    <row r="4" spans="1:15" ht="16.5" customHeight="1"/>
    <row r="10" spans="1:15" ht="18.75" customHeight="1">
      <c r="A10" s="207"/>
      <c r="B10" s="207"/>
      <c r="C10" s="207"/>
      <c r="D10" s="207"/>
      <c r="E10" s="207"/>
      <c r="F10" s="207"/>
      <c r="G10" s="207"/>
      <c r="H10" s="207"/>
      <c r="I10" s="207"/>
      <c r="J10" s="207"/>
      <c r="K10" s="207"/>
      <c r="L10" s="207"/>
      <c r="M10" s="207"/>
      <c r="N10" s="207"/>
      <c r="O10" s="207"/>
    </row>
    <row r="32" spans="1:1">
      <c r="A32" s="41"/>
    </row>
    <row r="33" spans="1:1">
      <c r="A33" s="45"/>
    </row>
    <row r="43" spans="1:1">
      <c r="A43" s="41"/>
    </row>
    <row r="51" spans="1:1">
      <c r="A51" s="41" t="s">
        <v>252</v>
      </c>
    </row>
    <row r="54" spans="1:1">
      <c r="A54" s="41"/>
    </row>
  </sheetData>
  <sheetProtection algorithmName="SHA-512" hashValue="6PtQQzcksCdY9xH1jq/TtmKtEi9Jzj4QpgStZtVSfffzUAkFxEeTDlVu5jX3ThNg0F6Vzr1sTIR0AJ95KPyYWA==" saltValue="MxQ6nM8Sw6davgGG6zvCqg=="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4:O54"/>
  <sheetViews>
    <sheetView showRowColHeaders="0" workbookViewId="0">
      <selection activeCell="T36" sqref="T36"/>
    </sheetView>
  </sheetViews>
  <sheetFormatPr defaultColWidth="9.140625" defaultRowHeight="15"/>
  <cols>
    <col min="1" max="16384" width="9.140625" style="46"/>
  </cols>
  <sheetData>
    <row r="4" spans="1:15" ht="16.5" customHeight="1"/>
    <row r="10" spans="1:15" ht="18.75" customHeight="1">
      <c r="A10" s="207"/>
      <c r="B10" s="207"/>
      <c r="C10" s="207"/>
      <c r="D10" s="207"/>
      <c r="E10" s="207"/>
      <c r="F10" s="207"/>
      <c r="G10" s="207"/>
      <c r="H10" s="207"/>
      <c r="I10" s="207"/>
      <c r="J10" s="207"/>
      <c r="K10" s="207"/>
      <c r="L10" s="207"/>
      <c r="M10" s="207"/>
      <c r="N10" s="207"/>
      <c r="O10" s="207"/>
    </row>
    <row r="32" spans="1:1">
      <c r="A32" s="41"/>
    </row>
    <row r="33" spans="1:1">
      <c r="A33" s="45"/>
    </row>
    <row r="43" spans="1:1">
      <c r="A43" s="41"/>
    </row>
    <row r="51" spans="1:1">
      <c r="A51" s="41"/>
    </row>
    <row r="54" spans="1:1">
      <c r="A54" s="41"/>
    </row>
  </sheetData>
  <sheetProtection algorithmName="SHA-512" hashValue="iOE1OPol17yphOf3ciycONIiZfHsOAwGGRklST3UjmEeU2UMdKrE7c9DLG5C7fO0tTjlDnPYgNazWYQJgiLTXA==" saltValue="NewFx+CSn9bdEmnffdVvcQ=="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9">
    <pageSetUpPr fitToPage="1"/>
  </sheetPr>
  <dimension ref="A1:AY4848"/>
  <sheetViews>
    <sheetView showGridLines="0" zoomScale="90" zoomScaleNormal="90" workbookViewId="0">
      <pane ySplit="10" topLeftCell="A11" activePane="bottomLeft" state="frozen"/>
      <selection pane="bottomLeft" activeCell="H33" sqref="H33"/>
    </sheetView>
  </sheetViews>
  <sheetFormatPr defaultRowHeight="15"/>
  <cols>
    <col min="1" max="1" width="17.7109375" customWidth="1"/>
    <col min="2" max="2" width="13.28515625" customWidth="1"/>
    <col min="3" max="3" width="11.42578125" customWidth="1"/>
    <col min="4" max="4" width="18.140625" customWidth="1"/>
    <col min="5" max="5" width="11.42578125" style="13" customWidth="1"/>
    <col min="6" max="6" width="15.140625" style="13" customWidth="1"/>
    <col min="7" max="7" width="17.5703125" style="87" customWidth="1"/>
    <col min="8" max="8" width="16.5703125" style="87" customWidth="1"/>
    <col min="9" max="12" width="15.140625" style="87" customWidth="1"/>
    <col min="13" max="13" width="14.42578125" style="26" customWidth="1"/>
    <col min="14" max="14" width="18.140625" style="26" customWidth="1"/>
    <col min="15" max="25" width="18.140625" style="24" customWidth="1"/>
    <col min="26" max="26" width="23.42578125" style="27" customWidth="1"/>
    <col min="27" max="29" width="15.5703125" style="27" customWidth="1"/>
    <col min="30" max="30" width="18.85546875" style="27" customWidth="1"/>
    <col min="31" max="31" width="13.7109375" customWidth="1"/>
    <col min="32" max="32" width="13.140625" style="87" customWidth="1"/>
    <col min="33" max="33" width="12.5703125" style="87" customWidth="1"/>
    <col min="34" max="34" width="12.140625" customWidth="1"/>
  </cols>
  <sheetData>
    <row r="1" spans="1:51" s="13" customFormat="1">
      <c r="G1" s="87"/>
      <c r="H1" s="87"/>
      <c r="I1" s="87"/>
      <c r="J1" s="87"/>
      <c r="K1" s="87"/>
      <c r="L1" s="87"/>
      <c r="M1" s="26"/>
      <c r="N1" s="26"/>
      <c r="O1" s="24"/>
      <c r="P1" s="24"/>
      <c r="Q1" s="24"/>
      <c r="R1" s="24"/>
      <c r="S1" s="24"/>
      <c r="T1" s="24"/>
      <c r="U1" s="24"/>
      <c r="V1" s="24"/>
      <c r="W1" s="24"/>
      <c r="X1" s="24"/>
      <c r="Y1" s="24"/>
      <c r="Z1" s="27"/>
      <c r="AA1" s="27"/>
      <c r="AB1" s="27"/>
      <c r="AC1" s="27"/>
      <c r="AD1" s="27"/>
      <c r="AF1" s="87"/>
      <c r="AG1" s="87"/>
    </row>
    <row r="2" spans="1:51" s="13" customFormat="1">
      <c r="G2" s="87"/>
      <c r="H2" s="87"/>
      <c r="I2" s="87"/>
      <c r="J2" s="87"/>
      <c r="K2" s="87"/>
      <c r="L2" s="87"/>
      <c r="M2" s="26"/>
      <c r="N2" s="26"/>
      <c r="O2" s="24"/>
      <c r="P2" s="24"/>
      <c r="Q2" s="24"/>
      <c r="R2" s="24"/>
      <c r="S2" s="24"/>
      <c r="T2" s="24"/>
      <c r="U2" s="24"/>
      <c r="V2" s="24"/>
      <c r="W2" s="24"/>
      <c r="X2" s="24"/>
      <c r="Y2" s="24"/>
      <c r="Z2" s="27"/>
      <c r="AA2" s="27"/>
      <c r="AB2" s="27"/>
      <c r="AC2" s="27"/>
      <c r="AD2" s="27"/>
      <c r="AF2" s="87"/>
      <c r="AG2" s="87"/>
    </row>
    <row r="3" spans="1:51" s="13" customFormat="1">
      <c r="G3" s="87"/>
      <c r="H3" s="87"/>
      <c r="I3" s="87"/>
      <c r="J3" s="87"/>
      <c r="K3" s="87"/>
      <c r="L3" s="87"/>
      <c r="M3" s="26"/>
      <c r="N3" s="26"/>
      <c r="O3" s="24"/>
      <c r="P3" s="24"/>
      <c r="Q3" s="24"/>
      <c r="R3" s="24"/>
      <c r="S3" s="24"/>
      <c r="T3" s="24"/>
      <c r="U3" s="24"/>
      <c r="V3" s="24"/>
      <c r="W3" s="24"/>
      <c r="X3" s="24"/>
      <c r="Y3" s="24"/>
      <c r="Z3" s="27"/>
      <c r="AA3" s="27"/>
      <c r="AB3" s="27"/>
      <c r="AC3" s="27"/>
      <c r="AD3" s="27"/>
      <c r="AF3" s="87"/>
      <c r="AG3" s="87"/>
    </row>
    <row r="4" spans="1:51" s="13" customFormat="1">
      <c r="G4" s="87"/>
      <c r="H4" s="87"/>
      <c r="I4" s="87"/>
      <c r="J4" s="87"/>
      <c r="K4" s="87"/>
      <c r="L4" s="87"/>
      <c r="M4" s="26"/>
      <c r="N4" s="26"/>
      <c r="O4" s="24"/>
      <c r="P4" s="24"/>
      <c r="Q4" s="24"/>
      <c r="R4" s="24"/>
      <c r="S4" s="24"/>
      <c r="T4" s="24"/>
      <c r="U4" s="24"/>
      <c r="V4" s="24"/>
      <c r="W4" s="24"/>
      <c r="X4" s="24"/>
      <c r="Y4" s="24"/>
      <c r="Z4" s="27"/>
      <c r="AA4" s="27"/>
      <c r="AB4" s="27"/>
      <c r="AC4" s="27"/>
      <c r="AD4" s="27"/>
      <c r="AF4" s="87"/>
      <c r="AG4" s="87"/>
    </row>
    <row r="5" spans="1:51" s="13" customFormat="1">
      <c r="G5" s="87"/>
      <c r="H5" s="87"/>
      <c r="I5" s="87"/>
      <c r="J5" s="87"/>
      <c r="K5" s="87"/>
      <c r="L5" s="87"/>
      <c r="M5" s="26"/>
      <c r="N5" s="26"/>
      <c r="O5" s="24"/>
      <c r="P5" s="24"/>
      <c r="Q5" s="24"/>
      <c r="R5" s="24"/>
      <c r="S5" s="24"/>
      <c r="T5" s="24"/>
      <c r="U5" s="24"/>
      <c r="V5" s="24"/>
      <c r="W5" s="24"/>
      <c r="X5" s="24"/>
      <c r="Y5" s="24"/>
      <c r="Z5" s="27"/>
      <c r="AA5" s="27"/>
      <c r="AB5" s="27"/>
      <c r="AC5" s="27"/>
      <c r="AD5" s="27"/>
      <c r="AF5" s="87"/>
      <c r="AG5" s="87"/>
    </row>
    <row r="6" spans="1:51" s="13" customFormat="1" ht="18.75">
      <c r="A6" s="23"/>
      <c r="G6" s="87"/>
      <c r="H6" s="87"/>
      <c r="I6" s="87"/>
      <c r="J6" s="87"/>
      <c r="K6" s="87"/>
      <c r="L6" s="87"/>
      <c r="M6" s="26"/>
      <c r="N6" s="26"/>
      <c r="O6" s="24"/>
      <c r="P6" s="24"/>
      <c r="Q6" s="24"/>
      <c r="R6" s="24"/>
      <c r="S6" s="24"/>
      <c r="T6" s="24"/>
      <c r="U6" s="24"/>
      <c r="V6" s="24"/>
      <c r="W6" s="24"/>
      <c r="X6" s="24"/>
      <c r="Y6" s="24"/>
      <c r="Z6" s="27"/>
      <c r="AA6" s="27"/>
      <c r="AB6" s="27"/>
      <c r="AC6" s="27"/>
      <c r="AD6" s="27"/>
      <c r="AF6" s="87"/>
      <c r="AG6" s="87"/>
    </row>
    <row r="7" spans="1:51" s="13" customFormat="1">
      <c r="A7" s="13" t="s">
        <v>83</v>
      </c>
      <c r="G7" s="87"/>
      <c r="H7" s="87"/>
      <c r="I7" s="87"/>
      <c r="J7" s="87"/>
      <c r="K7" s="87"/>
      <c r="L7" s="87"/>
      <c r="M7" s="26"/>
      <c r="N7" s="26"/>
      <c r="O7" s="24"/>
      <c r="P7" s="24"/>
      <c r="Q7" s="24"/>
      <c r="R7" s="24"/>
      <c r="S7" s="24"/>
      <c r="T7" s="24"/>
      <c r="U7" s="24"/>
      <c r="V7" s="24"/>
      <c r="W7" s="24"/>
      <c r="X7" s="24"/>
      <c r="Y7" s="24"/>
      <c r="Z7" s="27"/>
      <c r="AA7" s="27"/>
      <c r="AB7" s="27"/>
      <c r="AC7" s="27"/>
      <c r="AD7" s="27"/>
      <c r="AF7" s="87"/>
      <c r="AG7" s="87"/>
    </row>
    <row r="8" spans="1:51" s="13" customFormat="1" ht="45">
      <c r="A8" s="208" t="s">
        <v>233</v>
      </c>
      <c r="B8" s="208"/>
      <c r="C8" s="208"/>
      <c r="D8" s="208"/>
      <c r="E8" s="208"/>
      <c r="F8" s="208"/>
      <c r="G8" s="80" t="s">
        <v>208</v>
      </c>
      <c r="H8" s="80" t="s">
        <v>208</v>
      </c>
      <c r="I8" s="80" t="s">
        <v>208</v>
      </c>
      <c r="J8" s="80" t="s">
        <v>208</v>
      </c>
      <c r="K8" s="80" t="s">
        <v>208</v>
      </c>
      <c r="L8" s="80" t="s">
        <v>208</v>
      </c>
      <c r="M8" s="80" t="s">
        <v>208</v>
      </c>
      <c r="N8" s="80" t="s">
        <v>208</v>
      </c>
      <c r="O8" s="80" t="s">
        <v>208</v>
      </c>
      <c r="P8" s="80" t="s">
        <v>208</v>
      </c>
      <c r="Q8" s="80" t="s">
        <v>208</v>
      </c>
      <c r="R8" s="80" t="s">
        <v>208</v>
      </c>
      <c r="S8" s="80" t="s">
        <v>208</v>
      </c>
      <c r="T8" s="80" t="s">
        <v>208</v>
      </c>
      <c r="U8" s="80" t="s">
        <v>208</v>
      </c>
      <c r="V8" s="80" t="s">
        <v>208</v>
      </c>
      <c r="W8" s="80" t="s">
        <v>208</v>
      </c>
      <c r="X8" s="80" t="s">
        <v>208</v>
      </c>
      <c r="Y8" s="80" t="s">
        <v>208</v>
      </c>
      <c r="Z8" s="79" t="s">
        <v>210</v>
      </c>
      <c r="AA8" s="79" t="s">
        <v>211</v>
      </c>
      <c r="AB8" s="79" t="s">
        <v>255</v>
      </c>
      <c r="AC8" s="79" t="s">
        <v>255</v>
      </c>
      <c r="AD8" s="79" t="s">
        <v>212</v>
      </c>
      <c r="AE8" s="79" t="s">
        <v>210</v>
      </c>
      <c r="AF8" s="79" t="s">
        <v>210</v>
      </c>
      <c r="AG8" s="79" t="s">
        <v>209</v>
      </c>
      <c r="AH8" s="79" t="s">
        <v>209</v>
      </c>
    </row>
    <row r="9" spans="1:51" s="13" customFormat="1" ht="4.5" customHeight="1">
      <c r="G9" s="87"/>
      <c r="H9" s="87"/>
      <c r="I9" s="87"/>
      <c r="J9" s="87"/>
      <c r="K9" s="87"/>
      <c r="L9" s="87"/>
      <c r="M9" s="26"/>
      <c r="N9" s="26"/>
      <c r="O9" s="24"/>
      <c r="P9" s="24"/>
      <c r="Q9" s="24"/>
      <c r="R9" s="24"/>
      <c r="S9" s="24"/>
      <c r="T9" s="24"/>
      <c r="U9" s="24"/>
      <c r="V9" s="24"/>
      <c r="W9" s="24"/>
      <c r="X9" s="24"/>
      <c r="Y9" s="24"/>
      <c r="Z9" s="24"/>
      <c r="AA9" s="27"/>
      <c r="AB9" s="27"/>
      <c r="AC9" s="27"/>
      <c r="AD9" s="27"/>
      <c r="AF9" s="87"/>
      <c r="AG9" s="87"/>
    </row>
    <row r="10" spans="1:51" ht="29.25" customHeight="1">
      <c r="A10" s="5" t="s">
        <v>0</v>
      </c>
      <c r="B10" s="6" t="s">
        <v>68</v>
      </c>
      <c r="C10" s="6" t="s">
        <v>1</v>
      </c>
      <c r="D10" s="6" t="s">
        <v>90</v>
      </c>
      <c r="E10" s="10" t="s">
        <v>86</v>
      </c>
      <c r="F10" s="10" t="s">
        <v>87</v>
      </c>
      <c r="G10" s="10" t="s">
        <v>320</v>
      </c>
      <c r="H10" s="10" t="s">
        <v>321</v>
      </c>
      <c r="I10" s="10" t="s">
        <v>322</v>
      </c>
      <c r="J10" s="10" t="s">
        <v>323</v>
      </c>
      <c r="K10" s="10" t="s">
        <v>324</v>
      </c>
      <c r="L10" s="10" t="s">
        <v>325</v>
      </c>
      <c r="M10" s="25" t="s">
        <v>69</v>
      </c>
      <c r="N10" s="25" t="s">
        <v>70</v>
      </c>
      <c r="O10" s="25" t="s">
        <v>312</v>
      </c>
      <c r="P10" s="25" t="s">
        <v>313</v>
      </c>
      <c r="Q10" s="25" t="s">
        <v>314</v>
      </c>
      <c r="R10" s="25" t="s">
        <v>315</v>
      </c>
      <c r="S10" s="25" t="s">
        <v>316</v>
      </c>
      <c r="T10" s="25" t="s">
        <v>317</v>
      </c>
      <c r="U10" s="25" t="s">
        <v>318</v>
      </c>
      <c r="V10" s="25" t="s">
        <v>319</v>
      </c>
      <c r="W10" s="25" t="s">
        <v>326</v>
      </c>
      <c r="X10" s="25" t="s">
        <v>327</v>
      </c>
      <c r="Y10" s="25" t="s">
        <v>328</v>
      </c>
      <c r="Z10" s="29" t="s">
        <v>71</v>
      </c>
      <c r="AA10" s="29" t="s">
        <v>72</v>
      </c>
      <c r="AB10" s="29" t="s">
        <v>256</v>
      </c>
      <c r="AC10" s="29" t="s">
        <v>254</v>
      </c>
      <c r="AD10" s="29" t="s">
        <v>73</v>
      </c>
      <c r="AE10" s="29" t="s">
        <v>288</v>
      </c>
      <c r="AF10" s="29" t="s">
        <v>289</v>
      </c>
      <c r="AG10" s="29" t="s">
        <v>294</v>
      </c>
      <c r="AH10" s="29" t="s">
        <v>295</v>
      </c>
      <c r="AI10" s="3"/>
      <c r="AJ10" s="3"/>
      <c r="AK10" s="3"/>
      <c r="AQ10" s="4"/>
      <c r="AR10" s="4"/>
      <c r="AS10" s="4"/>
      <c r="AT10" s="4"/>
      <c r="AU10" s="4"/>
      <c r="AV10" s="4"/>
      <c r="AW10" s="4"/>
      <c r="AX10" s="4"/>
      <c r="AY10" s="4"/>
    </row>
    <row r="11" spans="1:51">
      <c r="A11" s="51" t="s">
        <v>172</v>
      </c>
      <c r="B11" s="2" t="s">
        <v>66</v>
      </c>
      <c r="C11" s="2" t="s">
        <v>3</v>
      </c>
      <c r="D11" s="2">
        <v>2012</v>
      </c>
      <c r="E11" s="14">
        <v>2012</v>
      </c>
      <c r="F11" s="14" t="s">
        <v>97</v>
      </c>
      <c r="G11" s="93">
        <v>331613</v>
      </c>
      <c r="H11" s="93">
        <v>1419831</v>
      </c>
      <c r="I11" s="93">
        <v>1787</v>
      </c>
      <c r="J11" s="93">
        <v>13775</v>
      </c>
      <c r="K11" s="93">
        <v>333400</v>
      </c>
      <c r="L11" s="93">
        <v>1433606</v>
      </c>
      <c r="M11" s="48">
        <v>1767003</v>
      </c>
      <c r="N11" s="48">
        <v>3956654</v>
      </c>
      <c r="O11" s="110">
        <v>835659</v>
      </c>
      <c r="P11" s="110">
        <v>3082149</v>
      </c>
      <c r="Q11" s="110">
        <v>3917808</v>
      </c>
      <c r="R11" s="110">
        <v>5984</v>
      </c>
      <c r="S11" s="110">
        <v>32862</v>
      </c>
      <c r="T11" s="110">
        <v>38846</v>
      </c>
      <c r="U11" s="110">
        <v>841643</v>
      </c>
      <c r="V11" s="110">
        <v>3115011</v>
      </c>
      <c r="W11" s="156">
        <v>587560190.03999996</v>
      </c>
      <c r="X11" s="156">
        <v>5033627.4399999985</v>
      </c>
      <c r="Y11" s="156">
        <v>592593817.48000014</v>
      </c>
      <c r="Z11" s="28">
        <v>0.96050000000000002</v>
      </c>
      <c r="AA11" s="28"/>
      <c r="AB11" s="111"/>
      <c r="AC11" s="28"/>
      <c r="AD11" s="28">
        <v>3.4200000000000001E-2</v>
      </c>
      <c r="AE11" s="139"/>
      <c r="AF11" s="139"/>
      <c r="AG11" s="139"/>
      <c r="AH11" s="139"/>
      <c r="AI11" s="1"/>
      <c r="AJ11" s="1"/>
      <c r="AK11" s="1"/>
      <c r="AQ11" s="1"/>
      <c r="AR11" s="1"/>
      <c r="AS11" s="1"/>
      <c r="AT11" s="1"/>
      <c r="AU11" s="1"/>
      <c r="AV11" s="1"/>
      <c r="AW11" s="1"/>
      <c r="AX11" s="1"/>
      <c r="AY11" s="1"/>
    </row>
    <row r="12" spans="1:51">
      <c r="A12" s="51" t="s">
        <v>173</v>
      </c>
      <c r="B12" s="2" t="s">
        <v>74</v>
      </c>
      <c r="C12" s="14" t="s">
        <v>3</v>
      </c>
      <c r="D12" s="2">
        <v>2012</v>
      </c>
      <c r="E12" s="14">
        <v>2012</v>
      </c>
      <c r="F12" s="14" t="s">
        <v>97</v>
      </c>
      <c r="G12" s="93">
        <v>11100</v>
      </c>
      <c r="H12" s="93">
        <v>48044</v>
      </c>
      <c r="I12" s="93">
        <v>112</v>
      </c>
      <c r="J12" s="93">
        <v>769</v>
      </c>
      <c r="K12" s="93">
        <v>11212</v>
      </c>
      <c r="L12" s="93">
        <v>48813</v>
      </c>
      <c r="M12" s="48">
        <v>60025</v>
      </c>
      <c r="N12" s="48">
        <v>122112</v>
      </c>
      <c r="O12" s="110">
        <v>26165</v>
      </c>
      <c r="P12" s="110">
        <v>93784</v>
      </c>
      <c r="Q12" s="110">
        <v>119949</v>
      </c>
      <c r="R12" s="110">
        <v>364</v>
      </c>
      <c r="S12" s="110">
        <v>1799</v>
      </c>
      <c r="T12" s="110">
        <v>2163</v>
      </c>
      <c r="U12" s="110">
        <v>26529</v>
      </c>
      <c r="V12" s="110">
        <v>95583</v>
      </c>
      <c r="W12" s="156">
        <v>18331639</v>
      </c>
      <c r="X12" s="156">
        <v>272946</v>
      </c>
      <c r="Y12" s="156">
        <v>18604585</v>
      </c>
      <c r="Z12" s="28">
        <v>0.9093</v>
      </c>
      <c r="AA12" s="28"/>
      <c r="AB12" s="111"/>
      <c r="AC12" s="28"/>
      <c r="AD12" s="28">
        <v>1.09E-2</v>
      </c>
      <c r="AE12" s="139"/>
      <c r="AF12" s="139"/>
      <c r="AG12" s="139"/>
      <c r="AH12" s="139"/>
      <c r="AI12" s="1"/>
      <c r="AJ12" s="1"/>
      <c r="AK12" s="1"/>
      <c r="AQ12" s="1"/>
      <c r="AR12" s="1"/>
      <c r="AS12" s="1"/>
      <c r="AT12" s="1"/>
      <c r="AU12" s="1"/>
      <c r="AV12" s="1"/>
      <c r="AW12" s="1"/>
      <c r="AX12" s="1"/>
      <c r="AY12" s="1"/>
    </row>
    <row r="13" spans="1:51">
      <c r="A13" s="51" t="s">
        <v>174</v>
      </c>
      <c r="B13" s="2" t="s">
        <v>75</v>
      </c>
      <c r="C13" s="14" t="s">
        <v>3</v>
      </c>
      <c r="D13" s="2">
        <v>2012</v>
      </c>
      <c r="E13" s="14">
        <v>2012</v>
      </c>
      <c r="F13" s="14" t="s">
        <v>97</v>
      </c>
      <c r="G13" s="93">
        <v>5</v>
      </c>
      <c r="H13" s="93">
        <v>77</v>
      </c>
      <c r="I13" s="93">
        <v>0</v>
      </c>
      <c r="J13" s="93">
        <v>0</v>
      </c>
      <c r="K13" s="93">
        <v>5</v>
      </c>
      <c r="L13" s="93">
        <v>77</v>
      </c>
      <c r="M13" s="48">
        <v>82</v>
      </c>
      <c r="N13" s="48">
        <v>152</v>
      </c>
      <c r="O13" s="110">
        <v>12</v>
      </c>
      <c r="P13" s="110">
        <v>140</v>
      </c>
      <c r="Q13" s="110">
        <v>152</v>
      </c>
      <c r="R13" s="110">
        <v>0</v>
      </c>
      <c r="S13" s="110">
        <v>0</v>
      </c>
      <c r="T13" s="110">
        <v>0</v>
      </c>
      <c r="U13" s="110">
        <v>12</v>
      </c>
      <c r="V13" s="110">
        <v>140</v>
      </c>
      <c r="W13" s="156">
        <v>20189</v>
      </c>
      <c r="X13" s="156">
        <v>0</v>
      </c>
      <c r="Y13" s="156">
        <v>20189</v>
      </c>
      <c r="Z13" s="28">
        <v>1</v>
      </c>
      <c r="AA13" s="28"/>
      <c r="AB13" s="111"/>
      <c r="AC13" s="28"/>
      <c r="AD13" s="28">
        <v>5.3600000000000002E-2</v>
      </c>
      <c r="AE13" s="139"/>
      <c r="AF13" s="139"/>
      <c r="AG13" s="139"/>
      <c r="AH13" s="139"/>
      <c r="AI13" s="1"/>
      <c r="AJ13" s="1"/>
      <c r="AK13" s="1"/>
      <c r="AQ13" s="1"/>
      <c r="AR13" s="1"/>
      <c r="AS13" s="1"/>
      <c r="AT13" s="1"/>
      <c r="AU13" s="1"/>
      <c r="AV13" s="1"/>
      <c r="AW13" s="1"/>
      <c r="AX13" s="1"/>
      <c r="AY13" s="1"/>
    </row>
    <row r="14" spans="1:51">
      <c r="A14" s="51" t="s">
        <v>175</v>
      </c>
      <c r="B14" s="2" t="s">
        <v>75</v>
      </c>
      <c r="C14" s="14" t="s">
        <v>3</v>
      </c>
      <c r="D14" s="2">
        <v>2012</v>
      </c>
      <c r="E14" s="14">
        <v>2012</v>
      </c>
      <c r="F14" s="14" t="s">
        <v>97</v>
      </c>
      <c r="G14" s="93">
        <v>230</v>
      </c>
      <c r="H14" s="93">
        <v>1373</v>
      </c>
      <c r="I14" s="93">
        <v>0</v>
      </c>
      <c r="J14" s="93">
        <v>2</v>
      </c>
      <c r="K14" s="93">
        <v>230</v>
      </c>
      <c r="L14" s="93">
        <v>1375</v>
      </c>
      <c r="M14" s="48">
        <v>1605</v>
      </c>
      <c r="N14" s="48">
        <v>3081</v>
      </c>
      <c r="O14" s="110">
        <v>571</v>
      </c>
      <c r="P14" s="110">
        <v>2504</v>
      </c>
      <c r="Q14" s="110">
        <v>3075</v>
      </c>
      <c r="R14" s="110">
        <v>0</v>
      </c>
      <c r="S14" s="110">
        <v>6</v>
      </c>
      <c r="T14" s="110">
        <v>6</v>
      </c>
      <c r="U14" s="110">
        <v>571</v>
      </c>
      <c r="V14" s="110">
        <v>2510</v>
      </c>
      <c r="W14" s="156">
        <v>467234</v>
      </c>
      <c r="X14" s="156">
        <v>546</v>
      </c>
      <c r="Y14" s="156">
        <v>467780</v>
      </c>
      <c r="Z14" s="28">
        <v>0.87070000000000003</v>
      </c>
      <c r="AA14" s="28"/>
      <c r="AB14" s="111"/>
      <c r="AC14" s="28"/>
      <c r="AD14" s="28">
        <v>5.3600000000000002E-2</v>
      </c>
      <c r="AE14" s="139"/>
      <c r="AF14" s="139"/>
      <c r="AG14" s="139"/>
      <c r="AH14" s="139"/>
      <c r="AI14" s="1"/>
      <c r="AJ14" s="1"/>
      <c r="AK14" s="1"/>
      <c r="AQ14" s="1"/>
      <c r="AR14" s="1"/>
      <c r="AS14" s="1"/>
      <c r="AT14" s="1"/>
      <c r="AU14" s="1"/>
      <c r="AV14" s="1"/>
      <c r="AW14" s="1"/>
      <c r="AX14" s="1"/>
      <c r="AY14" s="1"/>
    </row>
    <row r="15" spans="1:51">
      <c r="A15" s="51" t="s">
        <v>176</v>
      </c>
      <c r="B15" s="2" t="s">
        <v>75</v>
      </c>
      <c r="C15" s="14" t="s">
        <v>3</v>
      </c>
      <c r="D15" s="2">
        <v>2012</v>
      </c>
      <c r="E15" s="14">
        <v>2012</v>
      </c>
      <c r="F15" s="14" t="s">
        <v>97</v>
      </c>
      <c r="G15" s="93">
        <v>2205</v>
      </c>
      <c r="H15" s="93">
        <v>11210</v>
      </c>
      <c r="I15" s="93">
        <v>2</v>
      </c>
      <c r="J15" s="93">
        <v>23</v>
      </c>
      <c r="K15" s="93">
        <v>2207</v>
      </c>
      <c r="L15" s="93">
        <v>11233</v>
      </c>
      <c r="M15" s="48">
        <v>13440</v>
      </c>
      <c r="N15" s="48">
        <v>28228</v>
      </c>
      <c r="O15" s="110">
        <v>5543</v>
      </c>
      <c r="P15" s="110">
        <v>22618</v>
      </c>
      <c r="Q15" s="110">
        <v>28161</v>
      </c>
      <c r="R15" s="110">
        <v>7</v>
      </c>
      <c r="S15" s="110">
        <v>60</v>
      </c>
      <c r="T15" s="110">
        <v>67</v>
      </c>
      <c r="U15" s="110">
        <v>5550</v>
      </c>
      <c r="V15" s="110">
        <v>22678</v>
      </c>
      <c r="W15" s="156">
        <v>4169856</v>
      </c>
      <c r="X15" s="156">
        <v>9199</v>
      </c>
      <c r="Y15" s="156">
        <v>4179055</v>
      </c>
      <c r="Z15" s="28">
        <v>0.88600000000000001</v>
      </c>
      <c r="AA15" s="28"/>
      <c r="AB15" s="111"/>
      <c r="AC15" s="28"/>
      <c r="AD15" s="28">
        <v>5.3600000000000002E-2</v>
      </c>
      <c r="AE15" s="139"/>
      <c r="AF15" s="139"/>
      <c r="AG15" s="139"/>
      <c r="AH15" s="139"/>
      <c r="AI15" s="1"/>
      <c r="AJ15" s="1"/>
      <c r="AK15" s="1"/>
      <c r="AQ15" s="1"/>
      <c r="AR15" s="1"/>
      <c r="AS15" s="1"/>
      <c r="AT15" s="1"/>
      <c r="AU15" s="1"/>
      <c r="AV15" s="1"/>
      <c r="AW15" s="1"/>
      <c r="AX15" s="1"/>
      <c r="AY15" s="1"/>
    </row>
    <row r="16" spans="1:51">
      <c r="A16" s="51" t="s">
        <v>177</v>
      </c>
      <c r="B16" s="2" t="s">
        <v>75</v>
      </c>
      <c r="C16" s="14" t="s">
        <v>3</v>
      </c>
      <c r="D16" s="2">
        <v>2012</v>
      </c>
      <c r="E16" s="14">
        <v>2012</v>
      </c>
      <c r="F16" s="14" t="s">
        <v>97</v>
      </c>
      <c r="G16" s="93">
        <v>360</v>
      </c>
      <c r="H16" s="93">
        <v>2057</v>
      </c>
      <c r="I16" s="93">
        <v>1</v>
      </c>
      <c r="J16" s="93">
        <v>1</v>
      </c>
      <c r="K16" s="93">
        <v>361</v>
      </c>
      <c r="L16" s="93">
        <v>2058</v>
      </c>
      <c r="M16" s="48">
        <v>2418</v>
      </c>
      <c r="N16" s="48">
        <v>4875</v>
      </c>
      <c r="O16" s="110">
        <v>943</v>
      </c>
      <c r="P16" s="110">
        <v>3928</v>
      </c>
      <c r="Q16" s="110">
        <v>4871</v>
      </c>
      <c r="R16" s="110">
        <v>1</v>
      </c>
      <c r="S16" s="110">
        <v>3</v>
      </c>
      <c r="T16" s="110">
        <v>4</v>
      </c>
      <c r="U16" s="110">
        <v>944</v>
      </c>
      <c r="V16" s="110">
        <v>3931</v>
      </c>
      <c r="W16" s="156">
        <v>736160</v>
      </c>
      <c r="X16" s="156">
        <v>491</v>
      </c>
      <c r="Y16" s="156">
        <v>736651</v>
      </c>
      <c r="Z16" s="28">
        <v>0.95950000000000002</v>
      </c>
      <c r="AA16" s="28"/>
      <c r="AB16" s="111"/>
      <c r="AC16" s="28"/>
      <c r="AD16" s="28">
        <v>5.3600000000000002E-2</v>
      </c>
      <c r="AE16" s="139"/>
      <c r="AF16" s="139"/>
      <c r="AG16" s="139"/>
      <c r="AH16" s="139"/>
      <c r="AI16" s="1"/>
      <c r="AJ16" s="1"/>
      <c r="AK16" s="1"/>
      <c r="AQ16" s="1"/>
      <c r="AR16" s="1"/>
      <c r="AS16" s="1"/>
      <c r="AT16" s="1"/>
      <c r="AU16" s="1"/>
      <c r="AV16" s="1"/>
      <c r="AW16" s="1"/>
      <c r="AX16" s="1"/>
      <c r="AY16" s="1"/>
    </row>
    <row r="17" spans="1:51">
      <c r="A17" s="51" t="s">
        <v>178</v>
      </c>
      <c r="B17" s="2" t="s">
        <v>75</v>
      </c>
      <c r="C17" s="14" t="s">
        <v>3</v>
      </c>
      <c r="D17" s="2">
        <v>2012</v>
      </c>
      <c r="E17" s="14">
        <v>2012</v>
      </c>
      <c r="F17" s="14" t="s">
        <v>97</v>
      </c>
      <c r="G17" s="93">
        <v>120</v>
      </c>
      <c r="H17" s="93">
        <v>571</v>
      </c>
      <c r="I17" s="93">
        <v>0</v>
      </c>
      <c r="J17" s="93">
        <v>1</v>
      </c>
      <c r="K17" s="93">
        <v>120</v>
      </c>
      <c r="L17" s="93">
        <v>572</v>
      </c>
      <c r="M17" s="48">
        <v>692</v>
      </c>
      <c r="N17" s="48">
        <v>1707</v>
      </c>
      <c r="O17" s="110">
        <v>316</v>
      </c>
      <c r="P17" s="110">
        <v>1385</v>
      </c>
      <c r="Q17" s="110">
        <v>1701</v>
      </c>
      <c r="R17" s="110">
        <v>0</v>
      </c>
      <c r="S17" s="110">
        <v>6</v>
      </c>
      <c r="T17" s="110">
        <v>6</v>
      </c>
      <c r="U17" s="110">
        <v>316</v>
      </c>
      <c r="V17" s="110">
        <v>1391</v>
      </c>
      <c r="W17" s="156">
        <v>251297</v>
      </c>
      <c r="X17" s="156">
        <v>853</v>
      </c>
      <c r="Y17" s="156">
        <v>252150</v>
      </c>
      <c r="Z17" s="28">
        <v>1</v>
      </c>
      <c r="AA17" s="28"/>
      <c r="AB17" s="111"/>
      <c r="AC17" s="28"/>
      <c r="AD17" s="28">
        <v>5.3600000000000002E-2</v>
      </c>
      <c r="AE17" s="139"/>
      <c r="AF17" s="139"/>
      <c r="AG17" s="139"/>
      <c r="AH17" s="139"/>
      <c r="AI17" s="1"/>
      <c r="AJ17" s="1"/>
      <c r="AK17" s="1"/>
      <c r="AQ17" s="1"/>
      <c r="AR17" s="1"/>
      <c r="AS17" s="1"/>
      <c r="AT17" s="1"/>
      <c r="AU17" s="1"/>
      <c r="AV17" s="1"/>
      <c r="AW17" s="1"/>
      <c r="AX17" s="1"/>
      <c r="AY17" s="1"/>
    </row>
    <row r="18" spans="1:51">
      <c r="A18" s="51" t="s">
        <v>179</v>
      </c>
      <c r="B18" s="2" t="s">
        <v>74</v>
      </c>
      <c r="C18" s="14" t="s">
        <v>3</v>
      </c>
      <c r="D18" s="2">
        <v>2012</v>
      </c>
      <c r="E18" s="14">
        <v>2012</v>
      </c>
      <c r="F18" s="14" t="s">
        <v>97</v>
      </c>
      <c r="G18" s="93">
        <v>6235</v>
      </c>
      <c r="H18" s="93">
        <v>25160</v>
      </c>
      <c r="I18" s="93">
        <v>24</v>
      </c>
      <c r="J18" s="93">
        <v>172</v>
      </c>
      <c r="K18" s="93">
        <v>6259</v>
      </c>
      <c r="L18" s="93">
        <v>25332</v>
      </c>
      <c r="M18" s="48">
        <v>31591</v>
      </c>
      <c r="N18" s="48">
        <v>67029</v>
      </c>
      <c r="O18" s="110">
        <v>14973</v>
      </c>
      <c r="P18" s="110">
        <v>51522</v>
      </c>
      <c r="Q18" s="110">
        <v>66495</v>
      </c>
      <c r="R18" s="110">
        <v>83</v>
      </c>
      <c r="S18" s="110">
        <v>451</v>
      </c>
      <c r="T18" s="110">
        <v>534</v>
      </c>
      <c r="U18" s="110">
        <v>15056</v>
      </c>
      <c r="V18" s="110">
        <v>51973</v>
      </c>
      <c r="W18" s="156">
        <v>10157646.66</v>
      </c>
      <c r="X18" s="156">
        <v>64383.34</v>
      </c>
      <c r="Y18" s="156">
        <v>10222030</v>
      </c>
      <c r="Z18" s="28">
        <v>0.9637</v>
      </c>
      <c r="AA18" s="28"/>
      <c r="AB18" s="111"/>
      <c r="AC18" s="28"/>
      <c r="AD18" s="28">
        <v>3.8600000000000002E-2</v>
      </c>
      <c r="AE18" s="139"/>
      <c r="AF18" s="139"/>
      <c r="AG18" s="139"/>
      <c r="AH18" s="139"/>
      <c r="AI18" s="1"/>
      <c r="AJ18" s="1"/>
      <c r="AK18" s="1"/>
      <c r="AQ18" s="1"/>
      <c r="AR18" s="1"/>
      <c r="AS18" s="1"/>
      <c r="AT18" s="1"/>
      <c r="AU18" s="1"/>
      <c r="AV18" s="1"/>
      <c r="AW18" s="1"/>
      <c r="AX18" s="1"/>
      <c r="AY18" s="1"/>
    </row>
    <row r="19" spans="1:51">
      <c r="A19" s="51" t="s">
        <v>180</v>
      </c>
      <c r="B19" s="2" t="s">
        <v>75</v>
      </c>
      <c r="C19" s="14" t="s">
        <v>3</v>
      </c>
      <c r="D19" s="2">
        <v>2012</v>
      </c>
      <c r="E19" s="14">
        <v>2012</v>
      </c>
      <c r="F19" s="14" t="s">
        <v>97</v>
      </c>
      <c r="G19" s="93">
        <v>495</v>
      </c>
      <c r="H19" s="93">
        <v>2071</v>
      </c>
      <c r="I19" s="93">
        <v>0</v>
      </c>
      <c r="J19" s="93">
        <v>9</v>
      </c>
      <c r="K19" s="93">
        <v>495</v>
      </c>
      <c r="L19" s="93">
        <v>2080</v>
      </c>
      <c r="M19" s="48">
        <v>2575</v>
      </c>
      <c r="N19" s="48">
        <v>5366</v>
      </c>
      <c r="O19" s="110">
        <v>1332</v>
      </c>
      <c r="P19" s="110">
        <v>4018</v>
      </c>
      <c r="Q19" s="110">
        <v>5350</v>
      </c>
      <c r="R19" s="110">
        <v>1</v>
      </c>
      <c r="S19" s="110">
        <v>15</v>
      </c>
      <c r="T19" s="110">
        <v>16</v>
      </c>
      <c r="U19" s="110">
        <v>1333</v>
      </c>
      <c r="V19" s="110">
        <v>4033</v>
      </c>
      <c r="W19" s="156">
        <v>786195.3</v>
      </c>
      <c r="X19" s="156">
        <v>2271</v>
      </c>
      <c r="Y19" s="156">
        <v>788466.3</v>
      </c>
      <c r="Z19" s="28">
        <v>1</v>
      </c>
      <c r="AA19" s="28"/>
      <c r="AB19" s="111"/>
      <c r="AC19" s="28"/>
      <c r="AD19" s="28">
        <v>5.3600000000000002E-2</v>
      </c>
      <c r="AE19" s="139"/>
      <c r="AF19" s="139"/>
      <c r="AG19" s="139"/>
      <c r="AH19" s="139"/>
      <c r="AI19" s="1"/>
      <c r="AJ19" s="1"/>
      <c r="AK19" s="1"/>
      <c r="AQ19" s="1"/>
      <c r="AR19" s="1"/>
      <c r="AS19" s="1"/>
      <c r="AT19" s="1"/>
      <c r="AU19" s="1"/>
      <c r="AV19" s="1"/>
      <c r="AW19" s="1"/>
      <c r="AX19" s="1"/>
      <c r="AY19" s="1"/>
    </row>
    <row r="20" spans="1:51">
      <c r="A20" s="51" t="s">
        <v>181</v>
      </c>
      <c r="B20" s="2" t="s">
        <v>75</v>
      </c>
      <c r="C20" s="14" t="s">
        <v>3</v>
      </c>
      <c r="D20" s="2">
        <v>2012</v>
      </c>
      <c r="E20" s="14">
        <v>2012</v>
      </c>
      <c r="F20" s="14" t="s">
        <v>97</v>
      </c>
      <c r="G20" s="93">
        <v>682</v>
      </c>
      <c r="H20" s="93">
        <v>5134</v>
      </c>
      <c r="I20" s="93">
        <v>2</v>
      </c>
      <c r="J20" s="93">
        <v>16</v>
      </c>
      <c r="K20" s="93">
        <v>684</v>
      </c>
      <c r="L20" s="93">
        <v>5150</v>
      </c>
      <c r="M20" s="48">
        <v>5834</v>
      </c>
      <c r="N20" s="48">
        <v>11341</v>
      </c>
      <c r="O20" s="110">
        <v>1739</v>
      </c>
      <c r="P20" s="110">
        <v>9552</v>
      </c>
      <c r="Q20" s="110">
        <v>11291</v>
      </c>
      <c r="R20" s="110">
        <v>8</v>
      </c>
      <c r="S20" s="110">
        <v>42</v>
      </c>
      <c r="T20" s="110">
        <v>50</v>
      </c>
      <c r="U20" s="110">
        <v>1747</v>
      </c>
      <c r="V20" s="110">
        <v>9594</v>
      </c>
      <c r="W20" s="156">
        <v>1689617</v>
      </c>
      <c r="X20" s="156">
        <v>6552</v>
      </c>
      <c r="Y20" s="156">
        <v>1696169</v>
      </c>
      <c r="Z20" s="28">
        <v>0.99809999999999999</v>
      </c>
      <c r="AA20" s="28"/>
      <c r="AB20" s="111"/>
      <c r="AC20" s="28"/>
      <c r="AD20" s="28">
        <v>5.3600000000000002E-2</v>
      </c>
      <c r="AE20" s="139"/>
      <c r="AF20" s="139"/>
      <c r="AG20" s="139"/>
      <c r="AH20" s="139"/>
      <c r="AI20" s="1"/>
      <c r="AJ20" s="1"/>
      <c r="AK20" s="1"/>
      <c r="AQ20" s="1"/>
      <c r="AR20" s="1"/>
      <c r="AS20" s="1"/>
      <c r="AT20" s="1"/>
      <c r="AU20" s="1"/>
      <c r="AV20" s="1"/>
      <c r="AW20" s="1"/>
      <c r="AX20" s="1"/>
      <c r="AY20" s="1"/>
    </row>
    <row r="21" spans="1:51">
      <c r="A21" s="1" t="s">
        <v>123</v>
      </c>
      <c r="B21" s="2" t="s">
        <v>74</v>
      </c>
      <c r="C21" s="14" t="s">
        <v>3</v>
      </c>
      <c r="D21" s="2">
        <v>2012</v>
      </c>
      <c r="E21" s="14">
        <v>2012</v>
      </c>
      <c r="F21" s="14" t="s">
        <v>97</v>
      </c>
      <c r="G21" s="93">
        <v>16337</v>
      </c>
      <c r="H21" s="93">
        <v>70405</v>
      </c>
      <c r="I21" s="93">
        <v>31</v>
      </c>
      <c r="J21" s="93">
        <v>259</v>
      </c>
      <c r="K21" s="93">
        <v>16368</v>
      </c>
      <c r="L21" s="93">
        <v>70664</v>
      </c>
      <c r="M21" s="48">
        <v>87032</v>
      </c>
      <c r="N21" s="48">
        <v>211602</v>
      </c>
      <c r="O21" s="110">
        <v>43232</v>
      </c>
      <c r="P21" s="110">
        <v>167538</v>
      </c>
      <c r="Q21" s="110">
        <v>210770</v>
      </c>
      <c r="R21" s="110">
        <v>113</v>
      </c>
      <c r="S21" s="110">
        <v>719</v>
      </c>
      <c r="T21" s="110">
        <v>832</v>
      </c>
      <c r="U21" s="110">
        <v>43345</v>
      </c>
      <c r="V21" s="110">
        <v>168257</v>
      </c>
      <c r="W21" s="156">
        <v>31425461</v>
      </c>
      <c r="X21" s="156">
        <v>108222</v>
      </c>
      <c r="Y21" s="156">
        <v>31533683</v>
      </c>
      <c r="Z21" s="28">
        <v>1</v>
      </c>
      <c r="AA21" s="28"/>
      <c r="AB21" s="111"/>
      <c r="AC21" s="28"/>
      <c r="AD21" s="28">
        <v>1.7500000000000002E-2</v>
      </c>
      <c r="AE21" s="139"/>
      <c r="AF21" s="139"/>
      <c r="AG21" s="139"/>
      <c r="AH21" s="139"/>
      <c r="AI21" s="1"/>
      <c r="AJ21" s="1"/>
      <c r="AK21" s="1"/>
      <c r="AQ21" s="1"/>
      <c r="AR21" s="1"/>
      <c r="AS21" s="1"/>
      <c r="AT21" s="1"/>
      <c r="AU21" s="1"/>
      <c r="AV21" s="1"/>
      <c r="AW21" s="1"/>
      <c r="AX21" s="1"/>
      <c r="AY21" s="1"/>
    </row>
    <row r="22" spans="1:51">
      <c r="A22" s="1" t="s">
        <v>124</v>
      </c>
      <c r="B22" s="2" t="s">
        <v>75</v>
      </c>
      <c r="C22" s="14" t="s">
        <v>3</v>
      </c>
      <c r="D22" s="2">
        <v>2012</v>
      </c>
      <c r="E22" s="14">
        <v>2012</v>
      </c>
      <c r="F22" s="14" t="s">
        <v>97</v>
      </c>
      <c r="G22" s="93">
        <v>262</v>
      </c>
      <c r="H22" s="93">
        <v>1079</v>
      </c>
      <c r="I22" s="93">
        <v>0</v>
      </c>
      <c r="J22" s="93">
        <v>4</v>
      </c>
      <c r="K22" s="93">
        <v>262</v>
      </c>
      <c r="L22" s="93">
        <v>1083</v>
      </c>
      <c r="M22" s="48">
        <v>1345</v>
      </c>
      <c r="N22" s="48">
        <v>3384</v>
      </c>
      <c r="O22" s="110">
        <v>686</v>
      </c>
      <c r="P22" s="110">
        <v>2686</v>
      </c>
      <c r="Q22" s="110">
        <v>3372</v>
      </c>
      <c r="R22" s="110">
        <v>1</v>
      </c>
      <c r="S22" s="110">
        <v>11</v>
      </c>
      <c r="T22" s="110">
        <v>12</v>
      </c>
      <c r="U22" s="110">
        <v>687</v>
      </c>
      <c r="V22" s="110">
        <v>2697</v>
      </c>
      <c r="W22" s="156">
        <v>465019</v>
      </c>
      <c r="X22" s="156">
        <v>1098</v>
      </c>
      <c r="Y22" s="156">
        <v>466117</v>
      </c>
      <c r="Z22" s="28">
        <v>0</v>
      </c>
      <c r="AA22" s="28"/>
      <c r="AB22" s="111"/>
      <c r="AC22" s="28"/>
      <c r="AD22" s="28">
        <v>5.3600000000000002E-2</v>
      </c>
      <c r="AE22" s="139"/>
      <c r="AF22" s="139"/>
      <c r="AG22" s="139"/>
      <c r="AH22" s="139"/>
      <c r="AI22" s="1"/>
      <c r="AJ22" s="1"/>
      <c r="AK22" s="1"/>
      <c r="AQ22" s="1"/>
      <c r="AR22" s="1"/>
      <c r="AS22" s="1"/>
      <c r="AT22" s="1"/>
      <c r="AU22" s="1"/>
      <c r="AV22" s="1"/>
      <c r="AW22" s="1"/>
      <c r="AX22" s="1"/>
      <c r="AY22" s="1"/>
    </row>
    <row r="23" spans="1:51">
      <c r="A23" s="1" t="s">
        <v>125</v>
      </c>
      <c r="B23" s="2" t="s">
        <v>75</v>
      </c>
      <c r="C23" s="14" t="s">
        <v>3</v>
      </c>
      <c r="D23" s="2">
        <v>2012</v>
      </c>
      <c r="E23" s="14">
        <v>2012</v>
      </c>
      <c r="F23" s="14" t="s">
        <v>97</v>
      </c>
      <c r="G23" s="93">
        <v>1070</v>
      </c>
      <c r="H23" s="93">
        <v>6827</v>
      </c>
      <c r="I23" s="93">
        <v>1</v>
      </c>
      <c r="J23" s="93">
        <v>7</v>
      </c>
      <c r="K23" s="93">
        <v>1071</v>
      </c>
      <c r="L23" s="93">
        <v>6834</v>
      </c>
      <c r="M23" s="48">
        <v>7904</v>
      </c>
      <c r="N23" s="48">
        <v>15105</v>
      </c>
      <c r="O23" s="110">
        <v>2682</v>
      </c>
      <c r="P23" s="110">
        <v>12399</v>
      </c>
      <c r="Q23" s="110">
        <v>15081</v>
      </c>
      <c r="R23" s="110">
        <v>1</v>
      </c>
      <c r="S23" s="110">
        <v>23</v>
      </c>
      <c r="T23" s="110">
        <v>24</v>
      </c>
      <c r="U23" s="110">
        <v>2683</v>
      </c>
      <c r="V23" s="110">
        <v>12422</v>
      </c>
      <c r="W23" s="156">
        <v>2257815</v>
      </c>
      <c r="X23" s="156">
        <v>2593</v>
      </c>
      <c r="Y23" s="156">
        <v>2260408</v>
      </c>
      <c r="Z23" s="28">
        <v>0.95509999999999995</v>
      </c>
      <c r="AA23" s="28"/>
      <c r="AB23" s="111"/>
      <c r="AC23" s="28"/>
      <c r="AD23" s="28">
        <v>5.3600000000000002E-2</v>
      </c>
      <c r="AE23" s="139"/>
      <c r="AF23" s="139"/>
      <c r="AG23" s="139"/>
      <c r="AH23" s="139"/>
      <c r="AI23" s="1"/>
      <c r="AJ23" s="1"/>
      <c r="AK23" s="1"/>
      <c r="AQ23" s="1"/>
      <c r="AR23" s="1"/>
      <c r="AS23" s="1"/>
      <c r="AT23" s="1"/>
      <c r="AU23" s="1"/>
      <c r="AV23" s="1"/>
      <c r="AW23" s="1"/>
      <c r="AX23" s="1"/>
      <c r="AY23" s="1"/>
    </row>
    <row r="24" spans="1:51">
      <c r="A24" s="1" t="s">
        <v>126</v>
      </c>
      <c r="B24" s="2" t="s">
        <v>75</v>
      </c>
      <c r="C24" s="14" t="s">
        <v>3</v>
      </c>
      <c r="D24" s="2">
        <v>2012</v>
      </c>
      <c r="E24" s="14">
        <v>2012</v>
      </c>
      <c r="F24" s="14" t="s">
        <v>97</v>
      </c>
      <c r="G24" s="93">
        <v>2427</v>
      </c>
      <c r="H24" s="93">
        <v>11144</v>
      </c>
      <c r="I24" s="93">
        <v>12</v>
      </c>
      <c r="J24" s="93">
        <v>112</v>
      </c>
      <c r="K24" s="93">
        <v>2439</v>
      </c>
      <c r="L24" s="93">
        <v>11256</v>
      </c>
      <c r="M24" s="48">
        <v>13695</v>
      </c>
      <c r="N24" s="48">
        <v>35317</v>
      </c>
      <c r="O24" s="110">
        <v>6908</v>
      </c>
      <c r="P24" s="110">
        <v>28050</v>
      </c>
      <c r="Q24" s="110">
        <v>34958</v>
      </c>
      <c r="R24" s="110">
        <v>42</v>
      </c>
      <c r="S24" s="110">
        <v>317</v>
      </c>
      <c r="T24" s="110">
        <v>359</v>
      </c>
      <c r="U24" s="110">
        <v>6950</v>
      </c>
      <c r="V24" s="110">
        <v>28367</v>
      </c>
      <c r="W24" s="156">
        <v>4808374</v>
      </c>
      <c r="X24" s="156">
        <v>46850</v>
      </c>
      <c r="Y24" s="156">
        <v>4855224</v>
      </c>
      <c r="Z24" s="28">
        <v>1</v>
      </c>
      <c r="AA24" s="28"/>
      <c r="AB24" s="111"/>
      <c r="AC24" s="28"/>
      <c r="AD24" s="28">
        <v>5.3600000000000002E-2</v>
      </c>
      <c r="AE24" s="139"/>
      <c r="AF24" s="139"/>
      <c r="AG24" s="139"/>
      <c r="AH24" s="139"/>
      <c r="AI24" s="1"/>
      <c r="AJ24" s="1"/>
      <c r="AK24" s="1"/>
      <c r="AQ24" s="1"/>
      <c r="AR24" s="1"/>
      <c r="AS24" s="1"/>
      <c r="AT24" s="1"/>
      <c r="AU24" s="1"/>
      <c r="AV24" s="1"/>
      <c r="AW24" s="1"/>
      <c r="AX24" s="1"/>
      <c r="AY24" s="1"/>
    </row>
    <row r="25" spans="1:51">
      <c r="A25" s="1" t="s">
        <v>127</v>
      </c>
      <c r="B25" s="2" t="s">
        <v>75</v>
      </c>
      <c r="C25" s="14" t="s">
        <v>3</v>
      </c>
      <c r="D25" s="2">
        <v>2012</v>
      </c>
      <c r="E25" s="14">
        <v>2012</v>
      </c>
      <c r="F25" s="14" t="s">
        <v>97</v>
      </c>
      <c r="G25" s="93">
        <v>133</v>
      </c>
      <c r="H25" s="93">
        <v>815</v>
      </c>
      <c r="I25" s="93">
        <v>0</v>
      </c>
      <c r="J25" s="93">
        <v>2</v>
      </c>
      <c r="K25" s="93">
        <v>133</v>
      </c>
      <c r="L25" s="93">
        <v>817</v>
      </c>
      <c r="M25" s="48">
        <v>950</v>
      </c>
      <c r="N25" s="48">
        <v>1954</v>
      </c>
      <c r="O25" s="110">
        <v>370</v>
      </c>
      <c r="P25" s="110">
        <v>1576</v>
      </c>
      <c r="Q25" s="110">
        <v>1946</v>
      </c>
      <c r="R25" s="110">
        <v>0</v>
      </c>
      <c r="S25" s="110">
        <v>8</v>
      </c>
      <c r="T25" s="110">
        <v>8</v>
      </c>
      <c r="U25" s="110">
        <v>370</v>
      </c>
      <c r="V25" s="110">
        <v>1584</v>
      </c>
      <c r="W25" s="156">
        <v>260249</v>
      </c>
      <c r="X25" s="156">
        <v>1038</v>
      </c>
      <c r="Y25" s="156">
        <v>261287</v>
      </c>
      <c r="Z25" s="28">
        <v>1</v>
      </c>
      <c r="AA25" s="28"/>
      <c r="AB25" s="111"/>
      <c r="AC25" s="28"/>
      <c r="AD25" s="28">
        <v>5.3600000000000002E-2</v>
      </c>
      <c r="AE25" s="139"/>
      <c r="AF25" s="139"/>
      <c r="AG25" s="139"/>
      <c r="AH25" s="139"/>
      <c r="AI25" s="1"/>
      <c r="AJ25" s="1"/>
      <c r="AK25" s="1"/>
      <c r="AQ25" s="1"/>
      <c r="AR25" s="1"/>
      <c r="AS25" s="1"/>
      <c r="AT25" s="1"/>
      <c r="AU25" s="1"/>
      <c r="AV25" s="1"/>
      <c r="AW25" s="1"/>
      <c r="AX25" s="1"/>
      <c r="AY25" s="1"/>
    </row>
    <row r="26" spans="1:51">
      <c r="A26" s="1" t="s">
        <v>128</v>
      </c>
      <c r="B26" s="2" t="s">
        <v>75</v>
      </c>
      <c r="C26" s="14" t="s">
        <v>3</v>
      </c>
      <c r="D26" s="2">
        <v>2012</v>
      </c>
      <c r="E26" s="14">
        <v>2012</v>
      </c>
      <c r="F26" s="14" t="s">
        <v>97</v>
      </c>
      <c r="G26" s="93">
        <v>12363</v>
      </c>
      <c r="H26" s="93">
        <v>42624</v>
      </c>
      <c r="I26" s="93">
        <v>28</v>
      </c>
      <c r="J26" s="93">
        <v>250</v>
      </c>
      <c r="K26" s="93">
        <v>12391</v>
      </c>
      <c r="L26" s="93">
        <v>42874</v>
      </c>
      <c r="M26" s="48">
        <v>55265</v>
      </c>
      <c r="N26" s="48">
        <v>136622</v>
      </c>
      <c r="O26" s="110">
        <v>33495</v>
      </c>
      <c r="P26" s="110">
        <v>102319</v>
      </c>
      <c r="Q26" s="110">
        <v>135814</v>
      </c>
      <c r="R26" s="110">
        <v>97</v>
      </c>
      <c r="S26" s="110">
        <v>711</v>
      </c>
      <c r="T26" s="110">
        <v>808</v>
      </c>
      <c r="U26" s="110">
        <v>33592</v>
      </c>
      <c r="V26" s="110">
        <v>103030</v>
      </c>
      <c r="W26" s="156">
        <v>19900714</v>
      </c>
      <c r="X26" s="156">
        <v>109344</v>
      </c>
      <c r="Y26" s="156">
        <v>20010058</v>
      </c>
      <c r="Z26" s="28">
        <v>0.9879</v>
      </c>
      <c r="AA26" s="28"/>
      <c r="AB26" s="111"/>
      <c r="AC26" s="28"/>
      <c r="AD26" s="28">
        <v>3.3000000000000002E-2</v>
      </c>
      <c r="AE26" s="139"/>
      <c r="AF26" s="139"/>
      <c r="AG26" s="139"/>
      <c r="AH26" s="139"/>
    </row>
    <row r="27" spans="1:51">
      <c r="A27" s="1" t="s">
        <v>129</v>
      </c>
      <c r="B27" s="2" t="s">
        <v>75</v>
      </c>
      <c r="C27" s="14" t="s">
        <v>3</v>
      </c>
      <c r="D27" s="2">
        <v>2012</v>
      </c>
      <c r="E27" s="14">
        <v>2012</v>
      </c>
      <c r="F27" s="14" t="s">
        <v>97</v>
      </c>
      <c r="G27" s="93">
        <v>1765</v>
      </c>
      <c r="H27" s="93">
        <v>7631</v>
      </c>
      <c r="I27" s="93">
        <v>4</v>
      </c>
      <c r="J27" s="93">
        <v>61</v>
      </c>
      <c r="K27" s="93">
        <v>1769</v>
      </c>
      <c r="L27" s="93">
        <v>7692</v>
      </c>
      <c r="M27" s="48">
        <v>9461</v>
      </c>
      <c r="N27" s="48">
        <v>22772</v>
      </c>
      <c r="O27" s="110">
        <v>4680</v>
      </c>
      <c r="P27" s="110">
        <v>17950</v>
      </c>
      <c r="Q27" s="110">
        <v>22630</v>
      </c>
      <c r="R27" s="110">
        <v>10</v>
      </c>
      <c r="S27" s="110">
        <v>132</v>
      </c>
      <c r="T27" s="110">
        <v>142</v>
      </c>
      <c r="U27" s="110">
        <v>4690</v>
      </c>
      <c r="V27" s="110">
        <v>18082</v>
      </c>
      <c r="W27" s="156">
        <v>3166122</v>
      </c>
      <c r="X27" s="156">
        <v>19223</v>
      </c>
      <c r="Y27" s="156">
        <v>3185345</v>
      </c>
      <c r="Z27" s="28">
        <v>1</v>
      </c>
      <c r="AA27" s="28"/>
      <c r="AB27" s="111"/>
      <c r="AC27" s="28"/>
      <c r="AD27" s="28">
        <v>5.3600000000000002E-2</v>
      </c>
      <c r="AE27" s="139"/>
      <c r="AF27" s="139"/>
      <c r="AG27" s="139"/>
      <c r="AH27" s="139"/>
    </row>
    <row r="28" spans="1:51">
      <c r="A28" s="1" t="s">
        <v>130</v>
      </c>
      <c r="B28" s="2" t="s">
        <v>75</v>
      </c>
      <c r="C28" s="14" t="s">
        <v>3</v>
      </c>
      <c r="D28" s="2">
        <v>2012</v>
      </c>
      <c r="E28" s="14">
        <v>2012</v>
      </c>
      <c r="F28" s="14" t="s">
        <v>97</v>
      </c>
      <c r="G28" s="93">
        <v>753</v>
      </c>
      <c r="H28" s="93">
        <v>4120</v>
      </c>
      <c r="I28" s="93">
        <v>1</v>
      </c>
      <c r="J28" s="93">
        <v>14</v>
      </c>
      <c r="K28" s="93">
        <v>754</v>
      </c>
      <c r="L28" s="93">
        <v>4134</v>
      </c>
      <c r="M28" s="48">
        <v>4888</v>
      </c>
      <c r="N28" s="48">
        <v>9935</v>
      </c>
      <c r="O28" s="110">
        <v>1922</v>
      </c>
      <c r="P28" s="110">
        <v>7984</v>
      </c>
      <c r="Q28" s="110">
        <v>9906</v>
      </c>
      <c r="R28" s="110">
        <v>3</v>
      </c>
      <c r="S28" s="110">
        <v>26</v>
      </c>
      <c r="T28" s="110">
        <v>29</v>
      </c>
      <c r="U28" s="110">
        <v>1925</v>
      </c>
      <c r="V28" s="110">
        <v>8010</v>
      </c>
      <c r="W28" s="156">
        <v>1485653</v>
      </c>
      <c r="X28" s="156">
        <v>4068</v>
      </c>
      <c r="Y28" s="156">
        <v>1489721</v>
      </c>
      <c r="Z28" s="28">
        <v>0.9466</v>
      </c>
      <c r="AA28" s="28"/>
      <c r="AB28" s="111"/>
      <c r="AC28" s="28"/>
      <c r="AD28" s="28">
        <v>5.3600000000000002E-2</v>
      </c>
      <c r="AE28" s="139"/>
      <c r="AF28" s="139"/>
      <c r="AG28" s="139"/>
      <c r="AH28" s="139"/>
    </row>
    <row r="29" spans="1:51">
      <c r="A29" s="1" t="s">
        <v>131</v>
      </c>
      <c r="B29" s="2" t="s">
        <v>75</v>
      </c>
      <c r="C29" s="14" t="s">
        <v>3</v>
      </c>
      <c r="D29" s="2">
        <v>2012</v>
      </c>
      <c r="E29" s="14">
        <v>2012</v>
      </c>
      <c r="F29" s="14" t="s">
        <v>97</v>
      </c>
      <c r="G29" s="93">
        <v>259</v>
      </c>
      <c r="H29" s="93">
        <v>1112</v>
      </c>
      <c r="I29" s="93">
        <v>0</v>
      </c>
      <c r="J29" s="93">
        <v>2</v>
      </c>
      <c r="K29" s="93">
        <v>259</v>
      </c>
      <c r="L29" s="93">
        <v>1114</v>
      </c>
      <c r="M29" s="48">
        <v>1373</v>
      </c>
      <c r="N29" s="48">
        <v>2931</v>
      </c>
      <c r="O29" s="110">
        <v>668</v>
      </c>
      <c r="P29" s="110">
        <v>2258</v>
      </c>
      <c r="Q29" s="110">
        <v>2926</v>
      </c>
      <c r="R29" s="110">
        <v>0</v>
      </c>
      <c r="S29" s="110">
        <v>5</v>
      </c>
      <c r="T29" s="110">
        <v>5</v>
      </c>
      <c r="U29" s="110">
        <v>668</v>
      </c>
      <c r="V29" s="110">
        <v>2263</v>
      </c>
      <c r="W29" s="156">
        <v>440587</v>
      </c>
      <c r="X29" s="156">
        <v>693</v>
      </c>
      <c r="Y29" s="156">
        <v>441280</v>
      </c>
      <c r="Z29" s="28">
        <v>0.94299999999999995</v>
      </c>
      <c r="AA29" s="28"/>
      <c r="AB29" s="111"/>
      <c r="AC29" s="28"/>
      <c r="AD29" s="28">
        <v>5.3600000000000002E-2</v>
      </c>
      <c r="AE29" s="139"/>
      <c r="AF29" s="139"/>
      <c r="AG29" s="139"/>
      <c r="AH29" s="139"/>
    </row>
    <row r="30" spans="1:51">
      <c r="A30" s="1" t="s">
        <v>132</v>
      </c>
      <c r="B30" s="2" t="s">
        <v>76</v>
      </c>
      <c r="C30" s="14" t="s">
        <v>3</v>
      </c>
      <c r="D30" s="2">
        <v>2012</v>
      </c>
      <c r="E30" s="14">
        <v>2012</v>
      </c>
      <c r="F30" s="14" t="s">
        <v>97</v>
      </c>
      <c r="G30" s="93">
        <v>95076</v>
      </c>
      <c r="H30" s="93">
        <v>394882</v>
      </c>
      <c r="I30" s="93">
        <v>738</v>
      </c>
      <c r="J30" s="93">
        <v>4316</v>
      </c>
      <c r="K30" s="93">
        <v>95814</v>
      </c>
      <c r="L30" s="93">
        <v>399198</v>
      </c>
      <c r="M30" s="48">
        <v>495012</v>
      </c>
      <c r="N30" s="48">
        <v>1058962</v>
      </c>
      <c r="O30" s="110">
        <v>219264</v>
      </c>
      <c r="P30" s="110">
        <v>827686</v>
      </c>
      <c r="Q30" s="110">
        <v>1046950</v>
      </c>
      <c r="R30" s="110">
        <v>2368</v>
      </c>
      <c r="S30" s="110">
        <v>9644</v>
      </c>
      <c r="T30" s="110">
        <v>12012</v>
      </c>
      <c r="U30" s="110">
        <v>221632</v>
      </c>
      <c r="V30" s="110">
        <v>837330</v>
      </c>
      <c r="W30" s="156">
        <v>162909671</v>
      </c>
      <c r="X30" s="156">
        <v>1650283</v>
      </c>
      <c r="Y30" s="156">
        <v>164559954</v>
      </c>
      <c r="Z30" s="28">
        <v>0.96230000000000004</v>
      </c>
      <c r="AA30" s="28"/>
      <c r="AB30" s="111"/>
      <c r="AC30" s="28"/>
      <c r="AD30" s="28">
        <v>3.3399999999999999E-2</v>
      </c>
      <c r="AE30" s="139"/>
      <c r="AF30" s="139"/>
      <c r="AG30" s="139"/>
      <c r="AH30" s="139"/>
    </row>
    <row r="31" spans="1:51">
      <c r="A31" s="1" t="s">
        <v>133</v>
      </c>
      <c r="B31" s="2" t="s">
        <v>75</v>
      </c>
      <c r="C31" s="14" t="s">
        <v>3</v>
      </c>
      <c r="D31" s="2">
        <v>2012</v>
      </c>
      <c r="E31" s="14">
        <v>2012</v>
      </c>
      <c r="F31" s="14" t="s">
        <v>97</v>
      </c>
      <c r="G31" s="93">
        <v>2119</v>
      </c>
      <c r="H31" s="93">
        <v>8145</v>
      </c>
      <c r="I31" s="93">
        <v>4</v>
      </c>
      <c r="J31" s="93">
        <v>16</v>
      </c>
      <c r="K31" s="93">
        <v>2123</v>
      </c>
      <c r="L31" s="93">
        <v>8161</v>
      </c>
      <c r="M31" s="48">
        <v>10284</v>
      </c>
      <c r="N31" s="48">
        <v>26172</v>
      </c>
      <c r="O31" s="110">
        <v>5638</v>
      </c>
      <c r="P31" s="110">
        <v>20462</v>
      </c>
      <c r="Q31" s="110">
        <v>26100</v>
      </c>
      <c r="R31" s="110">
        <v>10</v>
      </c>
      <c r="S31" s="110">
        <v>62</v>
      </c>
      <c r="T31" s="110">
        <v>72</v>
      </c>
      <c r="U31" s="110">
        <v>5648</v>
      </c>
      <c r="V31" s="110">
        <v>20524</v>
      </c>
      <c r="W31" s="156">
        <v>3782060</v>
      </c>
      <c r="X31" s="156">
        <v>9463</v>
      </c>
      <c r="Y31" s="156">
        <v>3791523</v>
      </c>
      <c r="Z31" s="28">
        <v>0.97599999999999998</v>
      </c>
      <c r="AA31" s="28"/>
      <c r="AB31" s="111"/>
      <c r="AC31" s="28"/>
      <c r="AD31" s="28">
        <v>5.3600000000000002E-2</v>
      </c>
      <c r="AE31" s="139"/>
      <c r="AF31" s="139"/>
      <c r="AG31" s="139"/>
      <c r="AH31" s="139"/>
    </row>
    <row r="32" spans="1:51">
      <c r="A32" s="1" t="s">
        <v>134</v>
      </c>
      <c r="B32" s="2" t="s">
        <v>75</v>
      </c>
      <c r="C32" s="14" t="s">
        <v>3</v>
      </c>
      <c r="D32" s="2">
        <v>2012</v>
      </c>
      <c r="E32" s="14">
        <v>2012</v>
      </c>
      <c r="F32" s="14" t="s">
        <v>97</v>
      </c>
      <c r="G32" s="93">
        <v>853</v>
      </c>
      <c r="H32" s="93">
        <v>4395</v>
      </c>
      <c r="I32" s="93">
        <v>18</v>
      </c>
      <c r="J32" s="93">
        <v>59</v>
      </c>
      <c r="K32" s="93">
        <v>871</v>
      </c>
      <c r="L32" s="93">
        <v>4454</v>
      </c>
      <c r="M32" s="48">
        <v>5325</v>
      </c>
      <c r="N32" s="48">
        <v>8957</v>
      </c>
      <c r="O32" s="110">
        <v>1839</v>
      </c>
      <c r="P32" s="110">
        <v>6940</v>
      </c>
      <c r="Q32" s="110">
        <v>8779</v>
      </c>
      <c r="R32" s="110">
        <v>47</v>
      </c>
      <c r="S32" s="110">
        <v>131</v>
      </c>
      <c r="T32" s="110">
        <v>178</v>
      </c>
      <c r="U32" s="110">
        <v>1886</v>
      </c>
      <c r="V32" s="110">
        <v>7071</v>
      </c>
      <c r="W32" s="156">
        <v>1385153</v>
      </c>
      <c r="X32" s="156">
        <v>25132</v>
      </c>
      <c r="Y32" s="156">
        <v>1410285</v>
      </c>
      <c r="Z32" s="28">
        <v>0.97489999999999999</v>
      </c>
      <c r="AA32" s="28"/>
      <c r="AB32" s="111"/>
      <c r="AC32" s="28"/>
      <c r="AD32" s="28">
        <v>5.3600000000000002E-2</v>
      </c>
      <c r="AE32" s="139"/>
      <c r="AF32" s="139"/>
      <c r="AG32" s="139"/>
      <c r="AH32" s="139"/>
    </row>
    <row r="33" spans="1:34">
      <c r="A33" s="1" t="s">
        <v>135</v>
      </c>
      <c r="B33" s="2" t="s">
        <v>75</v>
      </c>
      <c r="C33" s="14" t="s">
        <v>3</v>
      </c>
      <c r="D33" s="2">
        <v>2012</v>
      </c>
      <c r="E33" s="14">
        <v>2012</v>
      </c>
      <c r="F33" s="14" t="s">
        <v>97</v>
      </c>
      <c r="G33" s="93">
        <v>130</v>
      </c>
      <c r="H33" s="93">
        <v>696</v>
      </c>
      <c r="I33" s="93">
        <v>0</v>
      </c>
      <c r="J33" s="93">
        <v>0</v>
      </c>
      <c r="K33" s="93">
        <v>130</v>
      </c>
      <c r="L33" s="93">
        <v>696</v>
      </c>
      <c r="M33" s="48">
        <v>826</v>
      </c>
      <c r="N33" s="48">
        <v>1730</v>
      </c>
      <c r="O33" s="110">
        <v>343</v>
      </c>
      <c r="P33" s="110">
        <v>1386</v>
      </c>
      <c r="Q33" s="110">
        <v>1729</v>
      </c>
      <c r="R33" s="110">
        <v>0</v>
      </c>
      <c r="S33" s="110">
        <v>1</v>
      </c>
      <c r="T33" s="110">
        <v>1</v>
      </c>
      <c r="U33" s="110">
        <v>343</v>
      </c>
      <c r="V33" s="110">
        <v>1387</v>
      </c>
      <c r="W33" s="156">
        <v>257352</v>
      </c>
      <c r="X33" s="156">
        <v>125</v>
      </c>
      <c r="Y33" s="156">
        <v>257477</v>
      </c>
      <c r="Z33" s="28">
        <v>0.94030000000000002</v>
      </c>
      <c r="AA33" s="28"/>
      <c r="AB33" s="111"/>
      <c r="AC33" s="28"/>
      <c r="AD33" s="28">
        <v>5.3600000000000002E-2</v>
      </c>
      <c r="AE33" s="139"/>
      <c r="AF33" s="139"/>
      <c r="AG33" s="139"/>
      <c r="AH33" s="139"/>
    </row>
    <row r="34" spans="1:34">
      <c r="A34" s="1" t="s">
        <v>136</v>
      </c>
      <c r="B34" s="2" t="s">
        <v>75</v>
      </c>
      <c r="C34" s="14" t="s">
        <v>3</v>
      </c>
      <c r="D34" s="2">
        <v>2012</v>
      </c>
      <c r="E34" s="14">
        <v>2012</v>
      </c>
      <c r="F34" s="14" t="s">
        <v>97</v>
      </c>
      <c r="G34" s="93">
        <v>879</v>
      </c>
      <c r="H34" s="93">
        <v>5976</v>
      </c>
      <c r="I34" s="93">
        <v>1</v>
      </c>
      <c r="J34" s="93">
        <v>16</v>
      </c>
      <c r="K34" s="93">
        <v>880</v>
      </c>
      <c r="L34" s="93">
        <v>5992</v>
      </c>
      <c r="M34" s="48">
        <v>6872</v>
      </c>
      <c r="N34" s="48">
        <v>13454</v>
      </c>
      <c r="O34" s="110">
        <v>2227</v>
      </c>
      <c r="P34" s="110">
        <v>11179</v>
      </c>
      <c r="Q34" s="110">
        <v>13406</v>
      </c>
      <c r="R34" s="110">
        <v>5</v>
      </c>
      <c r="S34" s="110">
        <v>43</v>
      </c>
      <c r="T34" s="110">
        <v>48</v>
      </c>
      <c r="U34" s="110">
        <v>2232</v>
      </c>
      <c r="V34" s="110">
        <v>11222</v>
      </c>
      <c r="W34" s="156">
        <v>1967109</v>
      </c>
      <c r="X34" s="156">
        <v>6473</v>
      </c>
      <c r="Y34" s="156">
        <v>1973582</v>
      </c>
      <c r="Z34" s="28">
        <v>0.99199999999999999</v>
      </c>
      <c r="AA34" s="28"/>
      <c r="AB34" s="111"/>
      <c r="AC34" s="28"/>
      <c r="AD34" s="28">
        <v>5.3600000000000002E-2</v>
      </c>
      <c r="AE34" s="139"/>
      <c r="AF34" s="139"/>
      <c r="AG34" s="139"/>
      <c r="AH34" s="139"/>
    </row>
    <row r="35" spans="1:34">
      <c r="A35" s="1" t="s">
        <v>137</v>
      </c>
      <c r="B35" s="2" t="s">
        <v>75</v>
      </c>
      <c r="C35" s="14" t="s">
        <v>3</v>
      </c>
      <c r="D35" s="2">
        <v>2012</v>
      </c>
      <c r="E35" s="14">
        <v>2012</v>
      </c>
      <c r="F35" s="14" t="s">
        <v>97</v>
      </c>
      <c r="G35" s="93">
        <v>5022</v>
      </c>
      <c r="H35" s="93">
        <v>16193</v>
      </c>
      <c r="I35" s="93">
        <v>7</v>
      </c>
      <c r="J35" s="93">
        <v>30</v>
      </c>
      <c r="K35" s="93">
        <v>5029</v>
      </c>
      <c r="L35" s="93">
        <v>16223</v>
      </c>
      <c r="M35" s="48">
        <v>21252</v>
      </c>
      <c r="N35" s="48">
        <v>52771</v>
      </c>
      <c r="O35" s="110">
        <v>13781</v>
      </c>
      <c r="P35" s="110">
        <v>38870</v>
      </c>
      <c r="Q35" s="110">
        <v>52651</v>
      </c>
      <c r="R35" s="110">
        <v>21</v>
      </c>
      <c r="S35" s="110">
        <v>99</v>
      </c>
      <c r="T35" s="110">
        <v>120</v>
      </c>
      <c r="U35" s="110">
        <v>13802</v>
      </c>
      <c r="V35" s="110">
        <v>38969</v>
      </c>
      <c r="W35" s="156">
        <v>7671554</v>
      </c>
      <c r="X35" s="156">
        <v>15564</v>
      </c>
      <c r="Y35" s="156">
        <v>7687118</v>
      </c>
      <c r="Z35" s="28">
        <v>0.97419999999999995</v>
      </c>
      <c r="AA35" s="28"/>
      <c r="AB35" s="111"/>
      <c r="AC35" s="28"/>
      <c r="AD35" s="28">
        <v>2.52E-2</v>
      </c>
      <c r="AE35" s="139"/>
      <c r="AF35" s="139"/>
      <c r="AG35" s="139"/>
      <c r="AH35" s="139"/>
    </row>
    <row r="36" spans="1:34">
      <c r="A36" s="1" t="s">
        <v>138</v>
      </c>
      <c r="B36" s="2" t="s">
        <v>75</v>
      </c>
      <c r="C36" s="14" t="s">
        <v>3</v>
      </c>
      <c r="D36" s="2">
        <v>2012</v>
      </c>
      <c r="E36" s="14">
        <v>2012</v>
      </c>
      <c r="F36" s="14" t="s">
        <v>97</v>
      </c>
      <c r="G36" s="93">
        <v>78</v>
      </c>
      <c r="H36" s="93">
        <v>347</v>
      </c>
      <c r="I36" s="93">
        <v>0</v>
      </c>
      <c r="J36" s="93">
        <v>0</v>
      </c>
      <c r="K36" s="93">
        <v>78</v>
      </c>
      <c r="L36" s="93">
        <v>347</v>
      </c>
      <c r="M36" s="48">
        <v>425</v>
      </c>
      <c r="N36" s="48">
        <v>1021</v>
      </c>
      <c r="O36" s="110">
        <v>205</v>
      </c>
      <c r="P36" s="110">
        <v>816</v>
      </c>
      <c r="Q36" s="110">
        <v>1021</v>
      </c>
      <c r="R36" s="110">
        <v>0</v>
      </c>
      <c r="S36" s="110">
        <v>0</v>
      </c>
      <c r="T36" s="110">
        <v>0</v>
      </c>
      <c r="U36" s="110">
        <v>205</v>
      </c>
      <c r="V36" s="110">
        <v>816</v>
      </c>
      <c r="W36" s="156">
        <v>138198</v>
      </c>
      <c r="X36" s="156">
        <v>0</v>
      </c>
      <c r="Y36" s="156">
        <v>138198</v>
      </c>
      <c r="Z36" s="28">
        <v>0.97829999999999995</v>
      </c>
      <c r="AA36" s="28"/>
      <c r="AB36" s="111"/>
      <c r="AC36" s="28"/>
      <c r="AD36" s="28">
        <v>5.3600000000000002E-2</v>
      </c>
      <c r="AE36" s="139"/>
      <c r="AF36" s="139"/>
      <c r="AG36" s="139"/>
      <c r="AH36" s="139"/>
    </row>
    <row r="37" spans="1:34">
      <c r="A37" s="1" t="s">
        <v>139</v>
      </c>
      <c r="B37" s="2" t="s">
        <v>75</v>
      </c>
      <c r="C37" s="14" t="s">
        <v>3</v>
      </c>
      <c r="D37" s="2">
        <v>2012</v>
      </c>
      <c r="E37" s="14">
        <v>2012</v>
      </c>
      <c r="F37" s="14" t="s">
        <v>97</v>
      </c>
      <c r="G37" s="93">
        <v>22</v>
      </c>
      <c r="H37" s="93">
        <v>404</v>
      </c>
      <c r="I37" s="93">
        <v>0</v>
      </c>
      <c r="J37" s="93">
        <v>0</v>
      </c>
      <c r="K37" s="93">
        <v>22</v>
      </c>
      <c r="L37" s="93">
        <v>404</v>
      </c>
      <c r="M37" s="48">
        <v>426</v>
      </c>
      <c r="N37" s="48">
        <v>698</v>
      </c>
      <c r="O37" s="110">
        <v>52</v>
      </c>
      <c r="P37" s="110">
        <v>644</v>
      </c>
      <c r="Q37" s="110">
        <v>696</v>
      </c>
      <c r="R37" s="110">
        <v>0</v>
      </c>
      <c r="S37" s="110">
        <v>2</v>
      </c>
      <c r="T37" s="110">
        <v>2</v>
      </c>
      <c r="U37" s="110">
        <v>52</v>
      </c>
      <c r="V37" s="110">
        <v>646</v>
      </c>
      <c r="W37" s="156">
        <v>104908</v>
      </c>
      <c r="X37" s="156">
        <v>289</v>
      </c>
      <c r="Y37" s="156">
        <v>105197</v>
      </c>
      <c r="Z37" s="28">
        <v>0.9778</v>
      </c>
      <c r="AA37" s="28"/>
      <c r="AB37" s="111"/>
      <c r="AC37" s="28"/>
      <c r="AD37" s="28">
        <v>5.3600000000000002E-2</v>
      </c>
      <c r="AE37" s="139"/>
      <c r="AF37" s="139"/>
      <c r="AG37" s="139"/>
      <c r="AH37" s="139"/>
    </row>
    <row r="38" spans="1:34">
      <c r="A38" s="1" t="s">
        <v>140</v>
      </c>
      <c r="B38" s="2" t="s">
        <v>75</v>
      </c>
      <c r="C38" s="14" t="s">
        <v>3</v>
      </c>
      <c r="D38" s="2">
        <v>2012</v>
      </c>
      <c r="E38" s="14">
        <v>2012</v>
      </c>
      <c r="F38" s="14" t="s">
        <v>97</v>
      </c>
      <c r="G38" s="93">
        <v>4691</v>
      </c>
      <c r="H38" s="93">
        <v>14543</v>
      </c>
      <c r="I38" s="93">
        <v>6</v>
      </c>
      <c r="J38" s="93">
        <v>53</v>
      </c>
      <c r="K38" s="93">
        <v>4697</v>
      </c>
      <c r="L38" s="93">
        <v>14596</v>
      </c>
      <c r="M38" s="48">
        <v>19293</v>
      </c>
      <c r="N38" s="48">
        <v>44819</v>
      </c>
      <c r="O38" s="110">
        <v>11400</v>
      </c>
      <c r="P38" s="110">
        <v>33229</v>
      </c>
      <c r="Q38" s="110">
        <v>44629</v>
      </c>
      <c r="R38" s="110">
        <v>22</v>
      </c>
      <c r="S38" s="110">
        <v>168</v>
      </c>
      <c r="T38" s="110">
        <v>190</v>
      </c>
      <c r="U38" s="110">
        <v>11422</v>
      </c>
      <c r="V38" s="110">
        <v>33397</v>
      </c>
      <c r="W38" s="156">
        <v>6620735</v>
      </c>
      <c r="X38" s="156">
        <v>23919</v>
      </c>
      <c r="Y38" s="156">
        <v>6644654</v>
      </c>
      <c r="Z38" s="28">
        <v>0.99950000000000006</v>
      </c>
      <c r="AA38" s="28"/>
      <c r="AB38" s="111"/>
      <c r="AC38" s="28"/>
      <c r="AD38" s="28">
        <v>1.0800000000000001E-2</v>
      </c>
      <c r="AE38" s="139"/>
      <c r="AF38" s="139"/>
      <c r="AG38" s="139"/>
      <c r="AH38" s="139"/>
    </row>
    <row r="39" spans="1:34">
      <c r="A39" s="1" t="s">
        <v>141</v>
      </c>
      <c r="B39" s="2" t="s">
        <v>75</v>
      </c>
      <c r="C39" s="14" t="s">
        <v>3</v>
      </c>
      <c r="D39" s="2">
        <v>2012</v>
      </c>
      <c r="E39" s="14">
        <v>2012</v>
      </c>
      <c r="F39" s="14" t="s">
        <v>97</v>
      </c>
      <c r="G39" s="93">
        <v>519</v>
      </c>
      <c r="H39" s="93">
        <v>2746</v>
      </c>
      <c r="I39" s="93">
        <v>4</v>
      </c>
      <c r="J39" s="93">
        <v>17</v>
      </c>
      <c r="K39" s="93">
        <v>523</v>
      </c>
      <c r="L39" s="93">
        <v>2763</v>
      </c>
      <c r="M39" s="48">
        <v>3286</v>
      </c>
      <c r="N39" s="48">
        <v>7073</v>
      </c>
      <c r="O39" s="110">
        <v>1277</v>
      </c>
      <c r="P39" s="110">
        <v>5737</v>
      </c>
      <c r="Q39" s="110">
        <v>7014</v>
      </c>
      <c r="R39" s="110">
        <v>10</v>
      </c>
      <c r="S39" s="110">
        <v>49</v>
      </c>
      <c r="T39" s="110">
        <v>59</v>
      </c>
      <c r="U39" s="110">
        <v>1287</v>
      </c>
      <c r="V39" s="110">
        <v>5786</v>
      </c>
      <c r="W39" s="156">
        <v>1031223</v>
      </c>
      <c r="X39" s="156">
        <v>6827</v>
      </c>
      <c r="Y39" s="156">
        <v>1038050</v>
      </c>
      <c r="Z39" s="28">
        <v>1</v>
      </c>
      <c r="AA39" s="28"/>
      <c r="AB39" s="111"/>
      <c r="AC39" s="28"/>
      <c r="AD39" s="28">
        <v>5.3600000000000002E-2</v>
      </c>
      <c r="AE39" s="139"/>
      <c r="AF39" s="139"/>
      <c r="AG39" s="139"/>
      <c r="AH39" s="139"/>
    </row>
    <row r="40" spans="1:34">
      <c r="A40" s="1" t="s">
        <v>142</v>
      </c>
      <c r="B40" s="2" t="s">
        <v>75</v>
      </c>
      <c r="C40" s="14" t="s">
        <v>3</v>
      </c>
      <c r="D40" s="2">
        <v>2012</v>
      </c>
      <c r="E40" s="14">
        <v>2012</v>
      </c>
      <c r="F40" s="14" t="s">
        <v>97</v>
      </c>
      <c r="G40" s="93">
        <v>463</v>
      </c>
      <c r="H40" s="93">
        <v>2858</v>
      </c>
      <c r="I40" s="93">
        <v>1</v>
      </c>
      <c r="J40" s="93">
        <v>5</v>
      </c>
      <c r="K40" s="93">
        <v>464</v>
      </c>
      <c r="L40" s="93">
        <v>2863</v>
      </c>
      <c r="M40" s="48">
        <v>3327</v>
      </c>
      <c r="N40" s="48">
        <v>6509</v>
      </c>
      <c r="O40" s="110">
        <v>1186</v>
      </c>
      <c r="P40" s="110">
        <v>5309</v>
      </c>
      <c r="Q40" s="110">
        <v>6495</v>
      </c>
      <c r="R40" s="110">
        <v>2</v>
      </c>
      <c r="S40" s="110">
        <v>12</v>
      </c>
      <c r="T40" s="110">
        <v>14</v>
      </c>
      <c r="U40" s="110">
        <v>1188</v>
      </c>
      <c r="V40" s="110">
        <v>5321</v>
      </c>
      <c r="W40" s="156">
        <v>996714</v>
      </c>
      <c r="X40" s="156">
        <v>1902</v>
      </c>
      <c r="Y40" s="156">
        <v>998616</v>
      </c>
      <c r="Z40" s="28">
        <v>0.9748</v>
      </c>
      <c r="AA40" s="28"/>
      <c r="AB40" s="111"/>
      <c r="AC40" s="28"/>
      <c r="AD40" s="28">
        <v>5.3600000000000002E-2</v>
      </c>
      <c r="AE40" s="139"/>
      <c r="AF40" s="139"/>
      <c r="AG40" s="139"/>
      <c r="AH40" s="139"/>
    </row>
    <row r="41" spans="1:34">
      <c r="A41" s="1" t="s">
        <v>143</v>
      </c>
      <c r="B41" s="2" t="s">
        <v>74</v>
      </c>
      <c r="C41" s="14" t="s">
        <v>3</v>
      </c>
      <c r="D41" s="2">
        <v>2012</v>
      </c>
      <c r="E41" s="14">
        <v>2012</v>
      </c>
      <c r="F41" s="14" t="s">
        <v>97</v>
      </c>
      <c r="G41" s="93">
        <v>14269</v>
      </c>
      <c r="H41" s="93">
        <v>77284</v>
      </c>
      <c r="I41" s="93">
        <v>69</v>
      </c>
      <c r="J41" s="93">
        <v>1276</v>
      </c>
      <c r="K41" s="93">
        <v>14338</v>
      </c>
      <c r="L41" s="93">
        <v>78560</v>
      </c>
      <c r="M41" s="48">
        <v>92898</v>
      </c>
      <c r="N41" s="48">
        <v>209924</v>
      </c>
      <c r="O41" s="110">
        <v>36199</v>
      </c>
      <c r="P41" s="110">
        <v>170360</v>
      </c>
      <c r="Q41" s="110">
        <v>206559</v>
      </c>
      <c r="R41" s="110">
        <v>241</v>
      </c>
      <c r="S41" s="110">
        <v>3124</v>
      </c>
      <c r="T41" s="110">
        <v>3365</v>
      </c>
      <c r="U41" s="110">
        <v>36440</v>
      </c>
      <c r="V41" s="110">
        <v>173484</v>
      </c>
      <c r="W41" s="156">
        <v>29716005</v>
      </c>
      <c r="X41" s="156">
        <v>373225</v>
      </c>
      <c r="Y41" s="156">
        <v>30089230</v>
      </c>
      <c r="Z41" s="28">
        <v>0.99609999999999999</v>
      </c>
      <c r="AA41" s="28"/>
      <c r="AB41" s="111"/>
      <c r="AC41" s="28"/>
      <c r="AD41" s="28">
        <v>2.06E-2</v>
      </c>
      <c r="AE41" s="139"/>
      <c r="AF41" s="139"/>
      <c r="AG41" s="139"/>
      <c r="AH41" s="139"/>
    </row>
    <row r="42" spans="1:34">
      <c r="A42" s="1" t="s">
        <v>144</v>
      </c>
      <c r="B42" s="2" t="s">
        <v>74</v>
      </c>
      <c r="C42" s="14" t="s">
        <v>3</v>
      </c>
      <c r="D42" s="2">
        <v>2012</v>
      </c>
      <c r="E42" s="14">
        <v>2012</v>
      </c>
      <c r="F42" s="14" t="s">
        <v>97</v>
      </c>
      <c r="G42" s="93">
        <v>1061</v>
      </c>
      <c r="H42" s="93">
        <v>6882</v>
      </c>
      <c r="I42" s="93">
        <v>3</v>
      </c>
      <c r="J42" s="93">
        <v>43</v>
      </c>
      <c r="K42" s="93">
        <v>1064</v>
      </c>
      <c r="L42" s="93">
        <v>6925</v>
      </c>
      <c r="M42" s="48">
        <v>7989</v>
      </c>
      <c r="N42" s="48">
        <v>17900</v>
      </c>
      <c r="O42" s="110">
        <v>2803</v>
      </c>
      <c r="P42" s="110">
        <v>14987</v>
      </c>
      <c r="Q42" s="110">
        <v>17790</v>
      </c>
      <c r="R42" s="110">
        <v>15</v>
      </c>
      <c r="S42" s="110">
        <v>95</v>
      </c>
      <c r="T42" s="110">
        <v>110</v>
      </c>
      <c r="U42" s="110">
        <v>2818</v>
      </c>
      <c r="V42" s="110">
        <v>15082</v>
      </c>
      <c r="W42" s="156">
        <v>2524786.4700000002</v>
      </c>
      <c r="X42" s="156">
        <v>13221</v>
      </c>
      <c r="Y42" s="156">
        <v>2538007.4700000002</v>
      </c>
      <c r="Z42" s="28">
        <v>0.9536</v>
      </c>
      <c r="AA42" s="28"/>
      <c r="AB42" s="111"/>
      <c r="AC42" s="28"/>
      <c r="AD42" s="28">
        <v>5.3600000000000002E-2</v>
      </c>
      <c r="AE42" s="139"/>
      <c r="AF42" s="139"/>
      <c r="AG42" s="139"/>
      <c r="AH42" s="139"/>
    </row>
    <row r="43" spans="1:34">
      <c r="A43" s="1" t="s">
        <v>145</v>
      </c>
      <c r="B43" s="2" t="s">
        <v>75</v>
      </c>
      <c r="C43" s="14" t="s">
        <v>3</v>
      </c>
      <c r="D43" s="2">
        <v>2012</v>
      </c>
      <c r="E43" s="14">
        <v>2012</v>
      </c>
      <c r="F43" s="14" t="s">
        <v>97</v>
      </c>
      <c r="G43" s="93">
        <v>119</v>
      </c>
      <c r="H43" s="93">
        <v>569</v>
      </c>
      <c r="I43" s="93">
        <v>0</v>
      </c>
      <c r="J43" s="93">
        <v>0</v>
      </c>
      <c r="K43" s="93">
        <v>119</v>
      </c>
      <c r="L43" s="93">
        <v>569</v>
      </c>
      <c r="M43" s="48">
        <v>688</v>
      </c>
      <c r="N43" s="48">
        <v>1564</v>
      </c>
      <c r="O43" s="110">
        <v>304</v>
      </c>
      <c r="P43" s="110">
        <v>1260</v>
      </c>
      <c r="Q43" s="110">
        <v>1564</v>
      </c>
      <c r="R43" s="110">
        <v>0</v>
      </c>
      <c r="S43" s="110">
        <v>0</v>
      </c>
      <c r="T43" s="110">
        <v>0</v>
      </c>
      <c r="U43" s="110">
        <v>304</v>
      </c>
      <c r="V43" s="110">
        <v>1260</v>
      </c>
      <c r="W43" s="156">
        <v>228333</v>
      </c>
      <c r="X43" s="156">
        <v>0</v>
      </c>
      <c r="Y43" s="156">
        <v>228333</v>
      </c>
      <c r="Z43" s="28">
        <v>0.77359999999999995</v>
      </c>
      <c r="AA43" s="28"/>
      <c r="AB43" s="111"/>
      <c r="AC43" s="28"/>
      <c r="AD43" s="28">
        <v>5.3600000000000002E-2</v>
      </c>
      <c r="AE43" s="139"/>
      <c r="AF43" s="139"/>
      <c r="AG43" s="139"/>
      <c r="AH43" s="139"/>
    </row>
    <row r="44" spans="1:34">
      <c r="A44" s="1" t="s">
        <v>146</v>
      </c>
      <c r="B44" s="2" t="s">
        <v>75</v>
      </c>
      <c r="C44" s="14" t="s">
        <v>3</v>
      </c>
      <c r="D44" s="2">
        <v>2012</v>
      </c>
      <c r="E44" s="14">
        <v>2012</v>
      </c>
      <c r="F44" s="14" t="s">
        <v>97</v>
      </c>
      <c r="G44" s="93">
        <v>20476</v>
      </c>
      <c r="H44" s="93">
        <v>83303</v>
      </c>
      <c r="I44" s="93">
        <v>63</v>
      </c>
      <c r="J44" s="93">
        <v>623</v>
      </c>
      <c r="K44" s="93">
        <v>20539</v>
      </c>
      <c r="L44" s="93">
        <v>83926</v>
      </c>
      <c r="M44" s="48">
        <v>104465</v>
      </c>
      <c r="N44" s="48">
        <v>259798</v>
      </c>
      <c r="O44" s="110">
        <v>56368</v>
      </c>
      <c r="P44" s="110">
        <v>201409</v>
      </c>
      <c r="Q44" s="110">
        <v>257777</v>
      </c>
      <c r="R44" s="110">
        <v>229</v>
      </c>
      <c r="S44" s="110">
        <v>1792</v>
      </c>
      <c r="T44" s="110">
        <v>2021</v>
      </c>
      <c r="U44" s="110">
        <v>56597</v>
      </c>
      <c r="V44" s="110">
        <v>203201</v>
      </c>
      <c r="W44" s="156">
        <v>36866901</v>
      </c>
      <c r="X44" s="156">
        <v>264443</v>
      </c>
      <c r="Y44" s="156">
        <v>37131344</v>
      </c>
      <c r="Z44" s="28">
        <v>0.99890000000000001</v>
      </c>
      <c r="AA44" s="28"/>
      <c r="AB44" s="111"/>
      <c r="AC44" s="28"/>
      <c r="AD44" s="28">
        <v>0.04</v>
      </c>
      <c r="AE44" s="139"/>
      <c r="AF44" s="139"/>
      <c r="AG44" s="139"/>
      <c r="AH44" s="139"/>
    </row>
    <row r="45" spans="1:34">
      <c r="A45" s="1" t="s">
        <v>147</v>
      </c>
      <c r="B45" s="2" t="s">
        <v>74</v>
      </c>
      <c r="C45" s="14" t="s">
        <v>3</v>
      </c>
      <c r="D45" s="2">
        <v>2012</v>
      </c>
      <c r="E45" s="14">
        <v>2012</v>
      </c>
      <c r="F45" s="14" t="s">
        <v>97</v>
      </c>
      <c r="G45" s="93">
        <v>18077</v>
      </c>
      <c r="H45" s="93">
        <v>68661</v>
      </c>
      <c r="I45" s="93">
        <v>184</v>
      </c>
      <c r="J45" s="93">
        <v>680</v>
      </c>
      <c r="K45" s="93">
        <v>18261</v>
      </c>
      <c r="L45" s="93">
        <v>69341</v>
      </c>
      <c r="M45" s="48">
        <v>87602</v>
      </c>
      <c r="N45" s="48">
        <v>200011</v>
      </c>
      <c r="O45" s="110">
        <v>45814</v>
      </c>
      <c r="P45" s="110">
        <v>151813</v>
      </c>
      <c r="Q45" s="110">
        <v>197627</v>
      </c>
      <c r="R45" s="110">
        <v>675</v>
      </c>
      <c r="S45" s="110">
        <v>1709</v>
      </c>
      <c r="T45" s="110">
        <v>2384</v>
      </c>
      <c r="U45" s="110">
        <v>46489</v>
      </c>
      <c r="V45" s="110">
        <v>153522</v>
      </c>
      <c r="W45" s="156">
        <v>30464883.879999999</v>
      </c>
      <c r="X45" s="156">
        <v>312302.88</v>
      </c>
      <c r="Y45" s="156">
        <v>30777186.759999998</v>
      </c>
      <c r="Z45" s="28">
        <v>0.90969999999999995</v>
      </c>
      <c r="AA45" s="28"/>
      <c r="AB45" s="111"/>
      <c r="AC45" s="28"/>
      <c r="AD45" s="28">
        <v>4.6600000000000003E-2</v>
      </c>
      <c r="AE45" s="139"/>
      <c r="AF45" s="139"/>
      <c r="AG45" s="139"/>
      <c r="AH45" s="139"/>
    </row>
    <row r="46" spans="1:34">
      <c r="A46" s="1" t="s">
        <v>148</v>
      </c>
      <c r="B46" s="2" t="s">
        <v>75</v>
      </c>
      <c r="C46" s="14" t="s">
        <v>3</v>
      </c>
      <c r="D46" s="2">
        <v>2012</v>
      </c>
      <c r="E46" s="14">
        <v>2012</v>
      </c>
      <c r="F46" s="14" t="s">
        <v>97</v>
      </c>
      <c r="G46" s="93">
        <v>498</v>
      </c>
      <c r="H46" s="93">
        <v>2129</v>
      </c>
      <c r="I46" s="93">
        <v>1</v>
      </c>
      <c r="J46" s="93">
        <v>16</v>
      </c>
      <c r="K46" s="93">
        <v>499</v>
      </c>
      <c r="L46" s="93">
        <v>2145</v>
      </c>
      <c r="M46" s="48">
        <v>2644</v>
      </c>
      <c r="N46" s="48">
        <v>6211</v>
      </c>
      <c r="O46" s="110">
        <v>1327</v>
      </c>
      <c r="P46" s="110">
        <v>4829</v>
      </c>
      <c r="Q46" s="110">
        <v>6156</v>
      </c>
      <c r="R46" s="110">
        <v>5</v>
      </c>
      <c r="S46" s="110">
        <v>50</v>
      </c>
      <c r="T46" s="110">
        <v>55</v>
      </c>
      <c r="U46" s="110">
        <v>1332</v>
      </c>
      <c r="V46" s="110">
        <v>4879</v>
      </c>
      <c r="W46" s="156">
        <v>884350</v>
      </c>
      <c r="X46" s="156">
        <v>5937</v>
      </c>
      <c r="Y46" s="156">
        <v>890287</v>
      </c>
      <c r="Z46" s="28">
        <v>0.99039999999999995</v>
      </c>
      <c r="AA46" s="28"/>
      <c r="AB46" s="111"/>
      <c r="AC46" s="28"/>
      <c r="AD46" s="28">
        <v>5.3600000000000002E-2</v>
      </c>
      <c r="AE46" s="139"/>
      <c r="AF46" s="139"/>
      <c r="AG46" s="139"/>
      <c r="AH46" s="139"/>
    </row>
    <row r="47" spans="1:34">
      <c r="A47" s="1" t="s">
        <v>149</v>
      </c>
      <c r="B47" s="2" t="s">
        <v>75</v>
      </c>
      <c r="C47" s="14" t="s">
        <v>3</v>
      </c>
      <c r="D47" s="2">
        <v>2012</v>
      </c>
      <c r="E47" s="14">
        <v>2012</v>
      </c>
      <c r="F47" s="14" t="s">
        <v>97</v>
      </c>
      <c r="G47" s="93">
        <v>28879</v>
      </c>
      <c r="H47" s="93">
        <v>113519</v>
      </c>
      <c r="I47" s="93">
        <v>54</v>
      </c>
      <c r="J47" s="93">
        <v>569</v>
      </c>
      <c r="K47" s="93">
        <v>28933</v>
      </c>
      <c r="L47" s="93">
        <v>114088</v>
      </c>
      <c r="M47" s="48">
        <v>143021</v>
      </c>
      <c r="N47" s="48">
        <v>346744</v>
      </c>
      <c r="O47" s="110">
        <v>78104</v>
      </c>
      <c r="P47" s="110">
        <v>266980</v>
      </c>
      <c r="Q47" s="110">
        <v>345084</v>
      </c>
      <c r="R47" s="110">
        <v>193</v>
      </c>
      <c r="S47" s="110">
        <v>1467</v>
      </c>
      <c r="T47" s="110">
        <v>1660</v>
      </c>
      <c r="U47" s="110">
        <v>78297</v>
      </c>
      <c r="V47" s="110">
        <v>268447</v>
      </c>
      <c r="W47" s="156">
        <v>50585079</v>
      </c>
      <c r="X47" s="156">
        <v>215934</v>
      </c>
      <c r="Y47" s="156">
        <v>50801013</v>
      </c>
      <c r="Z47" s="28">
        <v>0.99929999999999997</v>
      </c>
      <c r="AA47" s="28"/>
      <c r="AB47" s="111"/>
      <c r="AC47" s="28"/>
      <c r="AD47" s="28">
        <v>9.7999999999999997E-3</v>
      </c>
      <c r="AE47" s="139"/>
      <c r="AF47" s="139"/>
      <c r="AG47" s="139"/>
      <c r="AH47" s="139"/>
    </row>
    <row r="48" spans="1:34">
      <c r="A48" s="1" t="s">
        <v>150</v>
      </c>
      <c r="B48" s="2" t="s">
        <v>74</v>
      </c>
      <c r="C48" s="14" t="s">
        <v>3</v>
      </c>
      <c r="D48" s="2">
        <v>2012</v>
      </c>
      <c r="E48" s="14">
        <v>2012</v>
      </c>
      <c r="F48" s="14" t="s">
        <v>97</v>
      </c>
      <c r="G48" s="93">
        <v>18809</v>
      </c>
      <c r="H48" s="93">
        <v>87889</v>
      </c>
      <c r="I48" s="93">
        <v>157</v>
      </c>
      <c r="J48" s="93">
        <v>1224</v>
      </c>
      <c r="K48" s="93">
        <v>18966</v>
      </c>
      <c r="L48" s="93">
        <v>89113</v>
      </c>
      <c r="M48" s="48">
        <v>108079</v>
      </c>
      <c r="N48" s="48">
        <v>240771</v>
      </c>
      <c r="O48" s="110">
        <v>51209</v>
      </c>
      <c r="P48" s="110">
        <v>186113</v>
      </c>
      <c r="Q48" s="110">
        <v>237322</v>
      </c>
      <c r="R48" s="110">
        <v>570</v>
      </c>
      <c r="S48" s="110">
        <v>2879</v>
      </c>
      <c r="T48" s="110">
        <v>3449</v>
      </c>
      <c r="U48" s="110">
        <v>51779</v>
      </c>
      <c r="V48" s="110">
        <v>188992</v>
      </c>
      <c r="W48" s="156">
        <v>35356761.329999998</v>
      </c>
      <c r="X48" s="156">
        <v>425437.36</v>
      </c>
      <c r="Y48" s="156">
        <v>35782198.689999998</v>
      </c>
      <c r="Z48" s="28">
        <v>0.97670000000000001</v>
      </c>
      <c r="AA48" s="28"/>
      <c r="AB48" s="111"/>
      <c r="AC48" s="28"/>
      <c r="AD48" s="28">
        <v>7.2599999999999998E-2</v>
      </c>
      <c r="AE48" s="139"/>
      <c r="AF48" s="139"/>
      <c r="AG48" s="139"/>
      <c r="AH48" s="139"/>
    </row>
    <row r="49" spans="1:51">
      <c r="A49" s="1" t="s">
        <v>151</v>
      </c>
      <c r="B49" s="2" t="s">
        <v>74</v>
      </c>
      <c r="C49" s="14" t="s">
        <v>3</v>
      </c>
      <c r="D49" s="2">
        <v>2012</v>
      </c>
      <c r="E49" s="14">
        <v>2012</v>
      </c>
      <c r="F49" s="14" t="s">
        <v>97</v>
      </c>
      <c r="G49" s="93">
        <v>3132</v>
      </c>
      <c r="H49" s="93">
        <v>28693</v>
      </c>
      <c r="I49" s="93">
        <v>71</v>
      </c>
      <c r="J49" s="93">
        <v>903</v>
      </c>
      <c r="K49" s="93">
        <v>3203</v>
      </c>
      <c r="L49" s="93">
        <v>29596</v>
      </c>
      <c r="M49" s="48">
        <v>32799</v>
      </c>
      <c r="N49" s="48">
        <v>50905</v>
      </c>
      <c r="O49" s="110">
        <v>6858</v>
      </c>
      <c r="P49" s="110">
        <v>42129</v>
      </c>
      <c r="Q49" s="110">
        <v>48987</v>
      </c>
      <c r="R49" s="110">
        <v>205</v>
      </c>
      <c r="S49" s="110">
        <v>1713</v>
      </c>
      <c r="T49" s="110">
        <v>1918</v>
      </c>
      <c r="U49" s="110">
        <v>7063</v>
      </c>
      <c r="V49" s="110">
        <v>43842</v>
      </c>
      <c r="W49" s="156">
        <v>7570917.04</v>
      </c>
      <c r="X49" s="156">
        <v>245883.82</v>
      </c>
      <c r="Y49" s="156">
        <v>7816800.8600000003</v>
      </c>
      <c r="Z49" s="28">
        <v>0.98760000000000003</v>
      </c>
      <c r="AA49" s="28"/>
      <c r="AB49" s="111"/>
      <c r="AC49" s="28"/>
      <c r="AD49" s="28">
        <v>3.2599999999999997E-2</v>
      </c>
      <c r="AE49" s="139"/>
      <c r="AF49" s="139"/>
      <c r="AG49" s="139"/>
      <c r="AH49" s="139"/>
    </row>
    <row r="50" spans="1:51">
      <c r="A50" s="1" t="s">
        <v>152</v>
      </c>
      <c r="B50" s="2" t="s">
        <v>75</v>
      </c>
      <c r="C50" s="14" t="s">
        <v>3</v>
      </c>
      <c r="D50" s="2">
        <v>2012</v>
      </c>
      <c r="E50" s="14">
        <v>2012</v>
      </c>
      <c r="F50" s="14" t="s">
        <v>97</v>
      </c>
      <c r="G50" s="93">
        <v>9949</v>
      </c>
      <c r="H50" s="93">
        <v>31702</v>
      </c>
      <c r="I50" s="93">
        <v>25</v>
      </c>
      <c r="J50" s="93">
        <v>243</v>
      </c>
      <c r="K50" s="93">
        <v>9974</v>
      </c>
      <c r="L50" s="93">
        <v>31945</v>
      </c>
      <c r="M50" s="48">
        <v>41919</v>
      </c>
      <c r="N50" s="48">
        <v>104725</v>
      </c>
      <c r="O50" s="110">
        <v>25573</v>
      </c>
      <c r="P50" s="110">
        <v>78327</v>
      </c>
      <c r="Q50" s="110">
        <v>103900</v>
      </c>
      <c r="R50" s="110">
        <v>92</v>
      </c>
      <c r="S50" s="110">
        <v>733</v>
      </c>
      <c r="T50" s="110">
        <v>825</v>
      </c>
      <c r="U50" s="110">
        <v>25665</v>
      </c>
      <c r="V50" s="110">
        <v>79060</v>
      </c>
      <c r="W50" s="156">
        <v>15420961</v>
      </c>
      <c r="X50" s="156">
        <v>108247</v>
      </c>
      <c r="Y50" s="156">
        <v>15529208</v>
      </c>
      <c r="Z50" s="28">
        <v>0.98529999999999995</v>
      </c>
      <c r="AA50" s="28"/>
      <c r="AB50" s="111"/>
      <c r="AC50" s="28"/>
      <c r="AD50" s="28">
        <v>2.9899999999999999E-2</v>
      </c>
      <c r="AE50" s="139"/>
      <c r="AF50" s="139"/>
      <c r="AG50" s="139"/>
      <c r="AH50" s="139"/>
    </row>
    <row r="51" spans="1:51">
      <c r="A51" s="1" t="s">
        <v>153</v>
      </c>
      <c r="B51" s="2" t="s">
        <v>74</v>
      </c>
      <c r="C51" s="14" t="s">
        <v>3</v>
      </c>
      <c r="D51" s="2">
        <v>2012</v>
      </c>
      <c r="E51" s="14">
        <v>2012</v>
      </c>
      <c r="F51" s="14" t="s">
        <v>97</v>
      </c>
      <c r="G51" s="93">
        <v>1312</v>
      </c>
      <c r="H51" s="93">
        <v>7658</v>
      </c>
      <c r="I51" s="93">
        <v>2</v>
      </c>
      <c r="J51" s="93">
        <v>31</v>
      </c>
      <c r="K51" s="93">
        <v>1314</v>
      </c>
      <c r="L51" s="93">
        <v>7689</v>
      </c>
      <c r="M51" s="48">
        <v>9003</v>
      </c>
      <c r="N51" s="48">
        <v>17679</v>
      </c>
      <c r="O51" s="110">
        <v>3283</v>
      </c>
      <c r="P51" s="110">
        <v>14315</v>
      </c>
      <c r="Q51" s="110">
        <v>17598</v>
      </c>
      <c r="R51" s="110">
        <v>6</v>
      </c>
      <c r="S51" s="110">
        <v>75</v>
      </c>
      <c r="T51" s="110">
        <v>81</v>
      </c>
      <c r="U51" s="110">
        <v>3289</v>
      </c>
      <c r="V51" s="110">
        <v>14390</v>
      </c>
      <c r="W51" s="156">
        <v>2561076</v>
      </c>
      <c r="X51" s="156">
        <v>7763</v>
      </c>
      <c r="Y51" s="156">
        <v>2568839</v>
      </c>
      <c r="Z51" s="28">
        <v>0.95550000000000002</v>
      </c>
      <c r="AA51" s="28"/>
      <c r="AB51" s="111"/>
      <c r="AC51" s="28"/>
      <c r="AD51" s="28">
        <v>5.3600000000000002E-2</v>
      </c>
      <c r="AE51" s="139"/>
      <c r="AF51" s="139"/>
      <c r="AG51" s="139"/>
      <c r="AH51" s="139"/>
    </row>
    <row r="52" spans="1:51">
      <c r="A52" s="1" t="s">
        <v>154</v>
      </c>
      <c r="B52" s="2" t="s">
        <v>74</v>
      </c>
      <c r="C52" s="14" t="s">
        <v>3</v>
      </c>
      <c r="D52" s="2">
        <v>2012</v>
      </c>
      <c r="E52" s="14">
        <v>2012</v>
      </c>
      <c r="F52" s="14" t="s">
        <v>97</v>
      </c>
      <c r="G52" s="93">
        <v>2119</v>
      </c>
      <c r="H52" s="93">
        <v>10207</v>
      </c>
      <c r="I52" s="93">
        <v>19</v>
      </c>
      <c r="J52" s="93">
        <v>211</v>
      </c>
      <c r="K52" s="93">
        <v>2138</v>
      </c>
      <c r="L52" s="93">
        <v>10418</v>
      </c>
      <c r="M52" s="48">
        <v>12556</v>
      </c>
      <c r="N52" s="48">
        <v>26275</v>
      </c>
      <c r="O52" s="110">
        <v>5384</v>
      </c>
      <c r="P52" s="110">
        <v>20313</v>
      </c>
      <c r="Q52" s="110">
        <v>25697</v>
      </c>
      <c r="R52" s="110">
        <v>64</v>
      </c>
      <c r="S52" s="110">
        <v>514</v>
      </c>
      <c r="T52" s="110">
        <v>578</v>
      </c>
      <c r="U52" s="110">
        <v>5448</v>
      </c>
      <c r="V52" s="110">
        <v>20827</v>
      </c>
      <c r="W52" s="156">
        <v>3813260.12</v>
      </c>
      <c r="X52" s="156">
        <v>67097.88</v>
      </c>
      <c r="Y52" s="156">
        <v>3880358</v>
      </c>
      <c r="Z52" s="28">
        <v>0.94669999999999999</v>
      </c>
      <c r="AA52" s="28"/>
      <c r="AB52" s="111"/>
      <c r="AC52" s="28"/>
      <c r="AD52" s="28">
        <v>5.3600000000000002E-2</v>
      </c>
      <c r="AE52" s="139"/>
      <c r="AF52" s="139"/>
      <c r="AG52" s="139"/>
      <c r="AH52" s="139"/>
    </row>
    <row r="53" spans="1:51">
      <c r="A53" s="1" t="s">
        <v>155</v>
      </c>
      <c r="B53" s="2" t="s">
        <v>74</v>
      </c>
      <c r="C53" s="14" t="s">
        <v>3</v>
      </c>
      <c r="D53" s="2">
        <v>2012</v>
      </c>
      <c r="E53" s="14">
        <v>2012</v>
      </c>
      <c r="F53" s="14" t="s">
        <v>97</v>
      </c>
      <c r="G53" s="93">
        <v>3101</v>
      </c>
      <c r="H53" s="93">
        <v>10533</v>
      </c>
      <c r="I53" s="93">
        <v>3</v>
      </c>
      <c r="J53" s="93">
        <v>31</v>
      </c>
      <c r="K53" s="93">
        <v>3104</v>
      </c>
      <c r="L53" s="93">
        <v>10564</v>
      </c>
      <c r="M53" s="48">
        <v>13668</v>
      </c>
      <c r="N53" s="48">
        <v>31120</v>
      </c>
      <c r="O53" s="110">
        <v>7592</v>
      </c>
      <c r="P53" s="110">
        <v>23413</v>
      </c>
      <c r="Q53" s="110">
        <v>31005</v>
      </c>
      <c r="R53" s="110">
        <v>12</v>
      </c>
      <c r="S53" s="110">
        <v>103</v>
      </c>
      <c r="T53" s="110">
        <v>115</v>
      </c>
      <c r="U53" s="110">
        <v>7604</v>
      </c>
      <c r="V53" s="110">
        <v>23516</v>
      </c>
      <c r="W53" s="156">
        <v>4568142.09</v>
      </c>
      <c r="X53" s="156">
        <v>10857.85</v>
      </c>
      <c r="Y53" s="156">
        <v>4578999.9399999995</v>
      </c>
      <c r="Z53" s="28">
        <v>0.63319999999999999</v>
      </c>
      <c r="AA53" s="28"/>
      <c r="AB53" s="111"/>
      <c r="AC53" s="28"/>
      <c r="AD53" s="28">
        <v>5.3600000000000002E-2</v>
      </c>
      <c r="AE53" s="139"/>
      <c r="AF53" s="139"/>
      <c r="AG53" s="139"/>
      <c r="AH53" s="139"/>
    </row>
    <row r="54" spans="1:51">
      <c r="A54" s="1" t="s">
        <v>156</v>
      </c>
      <c r="B54" s="2" t="s">
        <v>74</v>
      </c>
      <c r="C54" s="14" t="s">
        <v>3</v>
      </c>
      <c r="D54" s="2">
        <v>2012</v>
      </c>
      <c r="E54" s="14">
        <v>2012</v>
      </c>
      <c r="F54" s="14" t="s">
        <v>97</v>
      </c>
      <c r="G54" s="93">
        <v>8166</v>
      </c>
      <c r="H54" s="93">
        <v>37315</v>
      </c>
      <c r="I54" s="93">
        <v>53</v>
      </c>
      <c r="J54" s="93">
        <v>918</v>
      </c>
      <c r="K54" s="93">
        <v>8219</v>
      </c>
      <c r="L54" s="93">
        <v>38233</v>
      </c>
      <c r="M54" s="48">
        <v>46452</v>
      </c>
      <c r="N54" s="48">
        <v>100983</v>
      </c>
      <c r="O54" s="110">
        <v>20021</v>
      </c>
      <c r="P54" s="110">
        <v>78848</v>
      </c>
      <c r="Q54" s="110">
        <v>98869</v>
      </c>
      <c r="R54" s="110">
        <v>168</v>
      </c>
      <c r="S54" s="110">
        <v>1946</v>
      </c>
      <c r="T54" s="110">
        <v>2114</v>
      </c>
      <c r="U54" s="110">
        <v>20189</v>
      </c>
      <c r="V54" s="110">
        <v>80794</v>
      </c>
      <c r="W54" s="156">
        <v>15125333</v>
      </c>
      <c r="X54" s="156">
        <v>301325</v>
      </c>
      <c r="Y54" s="156">
        <v>15426658</v>
      </c>
      <c r="Z54" s="28">
        <v>0.74919999999999998</v>
      </c>
      <c r="AA54" s="28"/>
      <c r="AB54" s="111"/>
      <c r="AC54" s="28"/>
      <c r="AD54" s="28">
        <v>0</v>
      </c>
      <c r="AE54" s="139"/>
      <c r="AF54" s="139"/>
      <c r="AG54" s="139"/>
      <c r="AH54" s="139"/>
    </row>
    <row r="55" spans="1:51">
      <c r="A55" s="1" t="s">
        <v>157</v>
      </c>
      <c r="B55" s="2" t="s">
        <v>74</v>
      </c>
      <c r="C55" s="14" t="s">
        <v>3</v>
      </c>
      <c r="D55" s="2">
        <v>2012</v>
      </c>
      <c r="E55" s="14">
        <v>2012</v>
      </c>
      <c r="F55" s="14" t="s">
        <v>97</v>
      </c>
      <c r="G55" s="93">
        <v>1537</v>
      </c>
      <c r="H55" s="93">
        <v>8535</v>
      </c>
      <c r="I55" s="93">
        <v>1</v>
      </c>
      <c r="J55" s="93">
        <v>27</v>
      </c>
      <c r="K55" s="93">
        <v>1538</v>
      </c>
      <c r="L55" s="93">
        <v>8562</v>
      </c>
      <c r="M55" s="48">
        <v>10100</v>
      </c>
      <c r="N55" s="48">
        <v>20577</v>
      </c>
      <c r="O55" s="110">
        <v>3683</v>
      </c>
      <c r="P55" s="110">
        <v>16814</v>
      </c>
      <c r="Q55" s="110">
        <v>20497</v>
      </c>
      <c r="R55" s="110">
        <v>5</v>
      </c>
      <c r="S55" s="110">
        <v>75</v>
      </c>
      <c r="T55" s="110">
        <v>80</v>
      </c>
      <c r="U55" s="110">
        <v>3688</v>
      </c>
      <c r="V55" s="110">
        <v>16889</v>
      </c>
      <c r="W55" s="156">
        <v>3210194.84</v>
      </c>
      <c r="X55" s="156">
        <v>8865.86</v>
      </c>
      <c r="Y55" s="156">
        <v>3219060.6999999997</v>
      </c>
      <c r="Z55" s="28">
        <v>0.62529999999999997</v>
      </c>
      <c r="AA55" s="28"/>
      <c r="AB55" s="111"/>
      <c r="AC55" s="28"/>
      <c r="AD55" s="28">
        <v>5.3600000000000002E-2</v>
      </c>
      <c r="AE55" s="139"/>
      <c r="AF55" s="139"/>
      <c r="AG55" s="139"/>
      <c r="AH55" s="139"/>
    </row>
    <row r="56" spans="1:51">
      <c r="A56" s="1" t="s">
        <v>158</v>
      </c>
      <c r="B56" s="2" t="s">
        <v>75</v>
      </c>
      <c r="C56" s="14" t="s">
        <v>3</v>
      </c>
      <c r="D56" s="2">
        <v>2012</v>
      </c>
      <c r="E56" s="14">
        <v>2012</v>
      </c>
      <c r="F56" s="14" t="s">
        <v>97</v>
      </c>
      <c r="G56" s="93">
        <v>1911</v>
      </c>
      <c r="H56" s="93">
        <v>10058</v>
      </c>
      <c r="I56" s="93">
        <v>1</v>
      </c>
      <c r="J56" s="93">
        <v>19</v>
      </c>
      <c r="K56" s="93">
        <v>1912</v>
      </c>
      <c r="L56" s="93">
        <v>10077</v>
      </c>
      <c r="M56" s="48">
        <v>11989</v>
      </c>
      <c r="N56" s="48">
        <v>24418</v>
      </c>
      <c r="O56" s="110">
        <v>4859</v>
      </c>
      <c r="P56" s="110">
        <v>19513</v>
      </c>
      <c r="Q56" s="110">
        <v>24372</v>
      </c>
      <c r="R56" s="110">
        <v>2</v>
      </c>
      <c r="S56" s="110">
        <v>44</v>
      </c>
      <c r="T56" s="110">
        <v>46</v>
      </c>
      <c r="U56" s="110">
        <v>4861</v>
      </c>
      <c r="V56" s="110">
        <v>19557</v>
      </c>
      <c r="W56" s="156">
        <v>3525661</v>
      </c>
      <c r="X56" s="156">
        <v>6705</v>
      </c>
      <c r="Y56" s="156">
        <v>3532366</v>
      </c>
      <c r="Z56" s="28">
        <v>0.98750000000000004</v>
      </c>
      <c r="AA56" s="28"/>
      <c r="AB56" s="111"/>
      <c r="AC56" s="28"/>
      <c r="AD56" s="28">
        <v>5.3600000000000002E-2</v>
      </c>
      <c r="AE56" s="139"/>
      <c r="AF56" s="139"/>
      <c r="AG56" s="139"/>
      <c r="AH56" s="139"/>
    </row>
    <row r="57" spans="1:51">
      <c r="A57" s="1" t="s">
        <v>159</v>
      </c>
      <c r="B57" s="2" t="s">
        <v>75</v>
      </c>
      <c r="C57" s="14" t="s">
        <v>3</v>
      </c>
      <c r="D57" s="2">
        <v>2012</v>
      </c>
      <c r="E57" s="14">
        <v>2012</v>
      </c>
      <c r="F57" s="14" t="s">
        <v>97</v>
      </c>
      <c r="G57" s="93">
        <v>21</v>
      </c>
      <c r="H57" s="93">
        <v>103</v>
      </c>
      <c r="I57" s="93">
        <v>0</v>
      </c>
      <c r="J57" s="93">
        <v>0</v>
      </c>
      <c r="K57" s="93">
        <v>21</v>
      </c>
      <c r="L57" s="93">
        <v>103</v>
      </c>
      <c r="M57" s="48">
        <v>124</v>
      </c>
      <c r="N57" s="48">
        <v>262</v>
      </c>
      <c r="O57" s="110">
        <v>61</v>
      </c>
      <c r="P57" s="110">
        <v>201</v>
      </c>
      <c r="Q57" s="110">
        <v>262</v>
      </c>
      <c r="R57" s="110">
        <v>0</v>
      </c>
      <c r="S57" s="110">
        <v>0</v>
      </c>
      <c r="T57" s="110">
        <v>0</v>
      </c>
      <c r="U57" s="110">
        <v>61</v>
      </c>
      <c r="V57" s="110">
        <v>201</v>
      </c>
      <c r="W57" s="156">
        <v>0</v>
      </c>
      <c r="X57" s="156">
        <v>0</v>
      </c>
      <c r="Y57" s="156">
        <v>0</v>
      </c>
      <c r="Z57" s="28">
        <v>1</v>
      </c>
      <c r="AA57" s="28"/>
      <c r="AB57" s="111"/>
      <c r="AC57" s="28"/>
      <c r="AD57" s="28">
        <v>5.3600000000000002E-2</v>
      </c>
      <c r="AE57" s="139"/>
      <c r="AF57" s="139"/>
      <c r="AG57" s="139"/>
      <c r="AH57" s="139"/>
    </row>
    <row r="58" spans="1:51">
      <c r="A58" s="1" t="s">
        <v>160</v>
      </c>
      <c r="B58" s="2" t="s">
        <v>75</v>
      </c>
      <c r="C58" s="14" t="s">
        <v>3</v>
      </c>
      <c r="D58" s="2">
        <v>2012</v>
      </c>
      <c r="E58" s="14">
        <v>2012</v>
      </c>
      <c r="F58" s="14" t="s">
        <v>97</v>
      </c>
      <c r="G58" s="93">
        <v>485</v>
      </c>
      <c r="H58" s="93">
        <v>2128</v>
      </c>
      <c r="I58" s="93">
        <v>1</v>
      </c>
      <c r="J58" s="93">
        <v>3</v>
      </c>
      <c r="K58" s="93">
        <v>486</v>
      </c>
      <c r="L58" s="93">
        <v>2131</v>
      </c>
      <c r="M58" s="48">
        <v>2617</v>
      </c>
      <c r="N58" s="48">
        <v>5978</v>
      </c>
      <c r="O58" s="110">
        <v>1273</v>
      </c>
      <c r="P58" s="110">
        <v>4698</v>
      </c>
      <c r="Q58" s="110">
        <v>5971</v>
      </c>
      <c r="R58" s="110">
        <v>2</v>
      </c>
      <c r="S58" s="110">
        <v>5</v>
      </c>
      <c r="T58" s="110">
        <v>7</v>
      </c>
      <c r="U58" s="110">
        <v>1275</v>
      </c>
      <c r="V58" s="110">
        <v>4703</v>
      </c>
      <c r="W58" s="156">
        <v>874236</v>
      </c>
      <c r="X58" s="156">
        <v>748</v>
      </c>
      <c r="Y58" s="156">
        <v>874984</v>
      </c>
      <c r="Z58" s="28">
        <v>1</v>
      </c>
      <c r="AA58" s="28"/>
      <c r="AB58" s="111"/>
      <c r="AC58" s="28"/>
      <c r="AD58" s="28">
        <v>5.3600000000000002E-2</v>
      </c>
      <c r="AE58" s="139"/>
      <c r="AF58" s="139"/>
      <c r="AG58" s="139"/>
      <c r="AH58" s="139"/>
      <c r="AI58" s="1"/>
      <c r="AJ58" s="1"/>
      <c r="AK58" s="1"/>
      <c r="AQ58" s="1"/>
      <c r="AR58" s="1"/>
      <c r="AS58" s="1"/>
      <c r="AT58" s="1"/>
      <c r="AU58" s="1"/>
      <c r="AV58" s="1"/>
      <c r="AW58" s="1"/>
      <c r="AX58" s="1"/>
      <c r="AY58" s="1"/>
    </row>
    <row r="59" spans="1:51">
      <c r="A59" s="1" t="s">
        <v>161</v>
      </c>
      <c r="B59" s="2" t="s">
        <v>74</v>
      </c>
      <c r="C59" s="14" t="s">
        <v>3</v>
      </c>
      <c r="D59" s="2">
        <v>2012</v>
      </c>
      <c r="E59" s="14">
        <v>2012</v>
      </c>
      <c r="F59" s="14" t="s">
        <v>97</v>
      </c>
      <c r="G59" s="93">
        <v>3507</v>
      </c>
      <c r="H59" s="93">
        <v>15529</v>
      </c>
      <c r="I59" s="93">
        <v>8</v>
      </c>
      <c r="J59" s="93">
        <v>94</v>
      </c>
      <c r="K59" s="93">
        <v>3515</v>
      </c>
      <c r="L59" s="93">
        <v>15623</v>
      </c>
      <c r="M59" s="48">
        <v>19138</v>
      </c>
      <c r="N59" s="48">
        <v>39019</v>
      </c>
      <c r="O59" s="110">
        <v>8621</v>
      </c>
      <c r="P59" s="110">
        <v>30131</v>
      </c>
      <c r="Q59" s="110">
        <v>38752</v>
      </c>
      <c r="R59" s="110">
        <v>26</v>
      </c>
      <c r="S59" s="110">
        <v>241</v>
      </c>
      <c r="T59" s="110">
        <v>267</v>
      </c>
      <c r="U59" s="110">
        <v>8647</v>
      </c>
      <c r="V59" s="110">
        <v>30372</v>
      </c>
      <c r="W59" s="156">
        <v>5967399.7800000003</v>
      </c>
      <c r="X59" s="156">
        <v>32161.56</v>
      </c>
      <c r="Y59" s="156">
        <v>5999561.3399999999</v>
      </c>
      <c r="Z59" s="28">
        <v>0.92269999999999996</v>
      </c>
      <c r="AA59" s="28"/>
      <c r="AB59" s="111"/>
      <c r="AC59" s="28"/>
      <c r="AD59" s="28">
        <v>1.6500000000000001E-2</v>
      </c>
      <c r="AE59" s="139"/>
      <c r="AF59" s="139"/>
      <c r="AG59" s="139"/>
      <c r="AH59" s="139"/>
      <c r="AI59" s="1"/>
      <c r="AJ59" s="1"/>
      <c r="AK59" s="1"/>
      <c r="AQ59" s="1"/>
      <c r="AR59" s="1"/>
      <c r="AS59" s="1"/>
      <c r="AT59" s="1"/>
      <c r="AU59" s="1"/>
      <c r="AV59" s="1"/>
      <c r="AW59" s="1"/>
      <c r="AX59" s="1"/>
      <c r="AY59" s="1"/>
    </row>
    <row r="60" spans="1:51">
      <c r="A60" s="1" t="s">
        <v>162</v>
      </c>
      <c r="B60" s="2" t="s">
        <v>74</v>
      </c>
      <c r="C60" s="14" t="s">
        <v>3</v>
      </c>
      <c r="D60" s="2">
        <v>2012</v>
      </c>
      <c r="E60" s="14">
        <v>2012</v>
      </c>
      <c r="F60" s="14" t="s">
        <v>97</v>
      </c>
      <c r="G60" s="93">
        <v>2471</v>
      </c>
      <c r="H60" s="93">
        <v>14066</v>
      </c>
      <c r="I60" s="93">
        <v>11</v>
      </c>
      <c r="J60" s="93">
        <v>104</v>
      </c>
      <c r="K60" s="93">
        <v>2482</v>
      </c>
      <c r="L60" s="93">
        <v>14170</v>
      </c>
      <c r="M60" s="48">
        <v>16652</v>
      </c>
      <c r="N60" s="48">
        <v>31838</v>
      </c>
      <c r="O60" s="110">
        <v>5945</v>
      </c>
      <c r="P60" s="110">
        <v>25591</v>
      </c>
      <c r="Q60" s="110">
        <v>31536</v>
      </c>
      <c r="R60" s="110">
        <v>39</v>
      </c>
      <c r="S60" s="110">
        <v>263</v>
      </c>
      <c r="T60" s="110">
        <v>302</v>
      </c>
      <c r="U60" s="110">
        <v>5984</v>
      </c>
      <c r="V60" s="110">
        <v>25854</v>
      </c>
      <c r="W60" s="156">
        <v>4801690.28</v>
      </c>
      <c r="X60" s="156">
        <v>33690.720000000001</v>
      </c>
      <c r="Y60" s="156">
        <v>4835381</v>
      </c>
      <c r="Z60" s="28">
        <v>0.86250000000000004</v>
      </c>
      <c r="AA60" s="28"/>
      <c r="AB60" s="111"/>
      <c r="AC60" s="28"/>
      <c r="AD60" s="28">
        <v>5.3600000000000002E-2</v>
      </c>
      <c r="AE60" s="139"/>
      <c r="AF60" s="139"/>
      <c r="AG60" s="139"/>
      <c r="AH60" s="139"/>
      <c r="AI60" s="1"/>
      <c r="AJ60" s="1"/>
      <c r="AK60" s="1"/>
      <c r="AQ60" s="1"/>
      <c r="AR60" s="1"/>
      <c r="AS60" s="1"/>
      <c r="AT60" s="1"/>
      <c r="AU60" s="1"/>
      <c r="AV60" s="1"/>
      <c r="AW60" s="1"/>
      <c r="AX60" s="1"/>
      <c r="AY60" s="1"/>
    </row>
    <row r="61" spans="1:51">
      <c r="A61" s="1" t="s">
        <v>163</v>
      </c>
      <c r="B61" s="2" t="s">
        <v>75</v>
      </c>
      <c r="C61" s="14" t="s">
        <v>3</v>
      </c>
      <c r="D61" s="2">
        <v>2012</v>
      </c>
      <c r="E61" s="14">
        <v>2012</v>
      </c>
      <c r="F61" s="14" t="s">
        <v>97</v>
      </c>
      <c r="G61" s="93">
        <v>7401</v>
      </c>
      <c r="H61" s="93">
        <v>30534</v>
      </c>
      <c r="I61" s="93">
        <v>9</v>
      </c>
      <c r="J61" s="93">
        <v>56</v>
      </c>
      <c r="K61" s="93">
        <v>7410</v>
      </c>
      <c r="L61" s="93">
        <v>30590</v>
      </c>
      <c r="M61" s="48">
        <v>38000</v>
      </c>
      <c r="N61" s="48">
        <v>85530</v>
      </c>
      <c r="O61" s="110">
        <v>19698</v>
      </c>
      <c r="P61" s="110">
        <v>65634</v>
      </c>
      <c r="Q61" s="110">
        <v>85332</v>
      </c>
      <c r="R61" s="110">
        <v>29</v>
      </c>
      <c r="S61" s="110">
        <v>169</v>
      </c>
      <c r="T61" s="110">
        <v>198</v>
      </c>
      <c r="U61" s="110">
        <v>19727</v>
      </c>
      <c r="V61" s="110">
        <v>65803</v>
      </c>
      <c r="W61" s="156">
        <v>12492920</v>
      </c>
      <c r="X61" s="156">
        <v>27232</v>
      </c>
      <c r="Y61" s="156">
        <v>12520152</v>
      </c>
      <c r="Z61" s="28">
        <v>1</v>
      </c>
      <c r="AA61" s="28"/>
      <c r="AB61" s="111"/>
      <c r="AC61" s="28"/>
      <c r="AD61" s="28">
        <v>3.8600000000000002E-2</v>
      </c>
      <c r="AE61" s="139"/>
      <c r="AF61" s="139"/>
      <c r="AG61" s="139"/>
      <c r="AH61" s="139"/>
      <c r="AI61" s="1"/>
      <c r="AJ61" s="1"/>
      <c r="AK61" s="1"/>
      <c r="AQ61" s="1"/>
      <c r="AR61" s="1"/>
      <c r="AS61" s="1"/>
      <c r="AT61" s="1"/>
      <c r="AU61" s="1"/>
      <c r="AV61" s="1"/>
      <c r="AW61" s="1"/>
      <c r="AX61" s="1"/>
      <c r="AY61" s="1"/>
    </row>
    <row r="62" spans="1:51">
      <c r="A62" s="1" t="s">
        <v>164</v>
      </c>
      <c r="B62" s="2" t="s">
        <v>75</v>
      </c>
      <c r="C62" s="14" t="s">
        <v>3</v>
      </c>
      <c r="D62" s="2">
        <v>2012</v>
      </c>
      <c r="E62" s="14">
        <v>2012</v>
      </c>
      <c r="F62" s="14" t="s">
        <v>97</v>
      </c>
      <c r="G62" s="93">
        <v>947</v>
      </c>
      <c r="H62" s="93">
        <v>3805</v>
      </c>
      <c r="I62" s="93">
        <v>4</v>
      </c>
      <c r="J62" s="93">
        <v>17</v>
      </c>
      <c r="K62" s="93">
        <v>951</v>
      </c>
      <c r="L62" s="93">
        <v>3822</v>
      </c>
      <c r="M62" s="48">
        <v>4773</v>
      </c>
      <c r="N62" s="48">
        <v>11667</v>
      </c>
      <c r="O62" s="110">
        <v>2603</v>
      </c>
      <c r="P62" s="110">
        <v>8999</v>
      </c>
      <c r="Q62" s="110">
        <v>11602</v>
      </c>
      <c r="R62" s="110">
        <v>12</v>
      </c>
      <c r="S62" s="110">
        <v>53</v>
      </c>
      <c r="T62" s="110">
        <v>65</v>
      </c>
      <c r="U62" s="110">
        <v>2615</v>
      </c>
      <c r="V62" s="110">
        <v>9052</v>
      </c>
      <c r="W62" s="156">
        <v>1674374.19</v>
      </c>
      <c r="X62" s="156">
        <v>7919</v>
      </c>
      <c r="Y62" s="156">
        <v>1682293.19</v>
      </c>
      <c r="Z62" s="28">
        <v>0.92559999999999998</v>
      </c>
      <c r="AA62" s="28"/>
      <c r="AB62" s="111"/>
      <c r="AC62" s="28"/>
      <c r="AD62" s="28">
        <v>5.3600000000000002E-2</v>
      </c>
      <c r="AE62" s="139"/>
      <c r="AF62" s="139"/>
      <c r="AG62" s="139"/>
      <c r="AH62" s="139"/>
      <c r="AI62" s="1"/>
      <c r="AJ62" s="1"/>
      <c r="AK62" s="1"/>
      <c r="AQ62" s="1"/>
      <c r="AR62" s="1"/>
      <c r="AS62" s="1"/>
      <c r="AT62" s="1"/>
      <c r="AU62" s="1"/>
      <c r="AV62" s="1"/>
      <c r="AW62" s="1"/>
      <c r="AX62" s="1"/>
      <c r="AY62" s="1"/>
    </row>
    <row r="63" spans="1:51">
      <c r="A63" s="1" t="s">
        <v>165</v>
      </c>
      <c r="B63" s="2" t="s">
        <v>75</v>
      </c>
      <c r="C63" s="14" t="s">
        <v>3</v>
      </c>
      <c r="D63" s="2">
        <v>2012</v>
      </c>
      <c r="E63" s="14">
        <v>2012</v>
      </c>
      <c r="F63" s="14" t="s">
        <v>97</v>
      </c>
      <c r="G63" s="93">
        <v>782</v>
      </c>
      <c r="H63" s="93">
        <v>3202</v>
      </c>
      <c r="I63" s="93">
        <v>2</v>
      </c>
      <c r="J63" s="93">
        <v>7</v>
      </c>
      <c r="K63" s="93">
        <v>784</v>
      </c>
      <c r="L63" s="93">
        <v>3209</v>
      </c>
      <c r="M63" s="48">
        <v>3993</v>
      </c>
      <c r="N63" s="48">
        <v>9410</v>
      </c>
      <c r="O63" s="110">
        <v>2147</v>
      </c>
      <c r="P63" s="110">
        <v>7239</v>
      </c>
      <c r="Q63" s="110">
        <v>9386</v>
      </c>
      <c r="R63" s="110">
        <v>6</v>
      </c>
      <c r="S63" s="110">
        <v>18</v>
      </c>
      <c r="T63" s="110">
        <v>24</v>
      </c>
      <c r="U63" s="110">
        <v>2153</v>
      </c>
      <c r="V63" s="110">
        <v>7257</v>
      </c>
      <c r="W63" s="156">
        <v>1359196</v>
      </c>
      <c r="X63" s="156">
        <v>2431</v>
      </c>
      <c r="Y63" s="156">
        <v>1361627</v>
      </c>
      <c r="Z63" s="28">
        <v>0.89380000000000004</v>
      </c>
      <c r="AA63" s="28"/>
      <c r="AB63" s="111"/>
      <c r="AC63" s="28"/>
      <c r="AD63" s="28">
        <v>5.3600000000000002E-2</v>
      </c>
      <c r="AE63" s="139"/>
      <c r="AF63" s="139"/>
      <c r="AG63" s="139"/>
      <c r="AH63" s="139"/>
      <c r="AI63" s="1"/>
      <c r="AJ63" s="1"/>
      <c r="AK63" s="1"/>
      <c r="AQ63" s="1"/>
      <c r="AR63" s="1"/>
      <c r="AS63" s="1"/>
      <c r="AT63" s="1"/>
      <c r="AU63" s="1"/>
      <c r="AV63" s="1"/>
      <c r="AW63" s="1"/>
      <c r="AX63" s="1"/>
      <c r="AY63" s="1"/>
    </row>
    <row r="64" spans="1:51">
      <c r="A64" s="1" t="s">
        <v>166</v>
      </c>
      <c r="B64" s="2" t="s">
        <v>75</v>
      </c>
      <c r="C64" s="14" t="s">
        <v>3</v>
      </c>
      <c r="D64" s="2">
        <v>2012</v>
      </c>
      <c r="E64" s="14">
        <v>2012</v>
      </c>
      <c r="F64" s="14" t="s">
        <v>97</v>
      </c>
      <c r="G64" s="93">
        <v>89</v>
      </c>
      <c r="H64" s="93">
        <v>638</v>
      </c>
      <c r="I64" s="93">
        <v>0</v>
      </c>
      <c r="J64" s="93">
        <v>3</v>
      </c>
      <c r="K64" s="93">
        <v>89</v>
      </c>
      <c r="L64" s="93">
        <v>641</v>
      </c>
      <c r="M64" s="48">
        <v>729</v>
      </c>
      <c r="N64" s="48">
        <v>1531</v>
      </c>
      <c r="O64" s="110">
        <v>219</v>
      </c>
      <c r="P64" s="110">
        <v>1305</v>
      </c>
      <c r="Q64" s="110">
        <v>1524</v>
      </c>
      <c r="R64" s="110">
        <v>0</v>
      </c>
      <c r="S64" s="110">
        <v>7</v>
      </c>
      <c r="T64" s="110">
        <v>7</v>
      </c>
      <c r="U64" s="110">
        <v>219</v>
      </c>
      <c r="V64" s="110">
        <v>1312</v>
      </c>
      <c r="W64" s="156">
        <v>221983</v>
      </c>
      <c r="X64" s="156">
        <v>1202</v>
      </c>
      <c r="Y64" s="156">
        <v>223185</v>
      </c>
      <c r="Z64" s="28">
        <v>0.96430000000000005</v>
      </c>
      <c r="AA64" s="28"/>
      <c r="AB64" s="111"/>
      <c r="AC64" s="28"/>
      <c r="AD64" s="28">
        <v>5.3600000000000002E-2</v>
      </c>
      <c r="AE64" s="139"/>
      <c r="AF64" s="139"/>
      <c r="AG64" s="139"/>
      <c r="AH64" s="139"/>
      <c r="AI64" s="1"/>
      <c r="AJ64" s="1"/>
      <c r="AK64" s="1"/>
      <c r="AQ64" s="1"/>
      <c r="AR64" s="1"/>
      <c r="AS64" s="1"/>
      <c r="AT64" s="1"/>
      <c r="AU64" s="1"/>
      <c r="AV64" s="1"/>
      <c r="AW64" s="1"/>
      <c r="AX64" s="1"/>
      <c r="AY64" s="1"/>
    </row>
    <row r="65" spans="1:51">
      <c r="A65" s="1" t="s">
        <v>167</v>
      </c>
      <c r="B65" s="2" t="s">
        <v>74</v>
      </c>
      <c r="C65" s="14" t="s">
        <v>3</v>
      </c>
      <c r="D65" s="2">
        <v>2012</v>
      </c>
      <c r="E65" s="14">
        <v>2012</v>
      </c>
      <c r="F65" s="14" t="s">
        <v>97</v>
      </c>
      <c r="G65" s="93">
        <v>9279</v>
      </c>
      <c r="H65" s="93">
        <v>32763</v>
      </c>
      <c r="I65" s="93">
        <v>21</v>
      </c>
      <c r="J65" s="93">
        <v>261</v>
      </c>
      <c r="K65" s="93">
        <v>9300</v>
      </c>
      <c r="L65" s="93">
        <v>33024</v>
      </c>
      <c r="M65" s="48">
        <v>42324</v>
      </c>
      <c r="N65" s="48">
        <v>108269</v>
      </c>
      <c r="O65" s="110">
        <v>25351</v>
      </c>
      <c r="P65" s="110">
        <v>82138</v>
      </c>
      <c r="Q65" s="110">
        <v>107489</v>
      </c>
      <c r="R65" s="110">
        <v>75</v>
      </c>
      <c r="S65" s="110">
        <v>705</v>
      </c>
      <c r="T65" s="110">
        <v>780</v>
      </c>
      <c r="U65" s="110">
        <v>25426</v>
      </c>
      <c r="V65" s="110">
        <v>82843</v>
      </c>
      <c r="W65" s="156">
        <v>15770084</v>
      </c>
      <c r="X65" s="156">
        <v>96254</v>
      </c>
      <c r="Y65" s="156">
        <v>15866338</v>
      </c>
      <c r="Z65" s="28">
        <v>1</v>
      </c>
      <c r="AA65" s="28"/>
      <c r="AB65" s="111"/>
      <c r="AC65" s="28"/>
      <c r="AD65" s="28">
        <v>2.1899999999999999E-2</v>
      </c>
      <c r="AE65" s="139"/>
      <c r="AF65" s="139"/>
      <c r="AG65" s="139"/>
      <c r="AH65" s="139"/>
      <c r="AI65" s="1"/>
      <c r="AJ65" s="1"/>
      <c r="AK65" s="1"/>
      <c r="AQ65" s="1"/>
      <c r="AR65" s="1"/>
      <c r="AS65" s="1"/>
      <c r="AT65" s="1"/>
      <c r="AU65" s="1"/>
      <c r="AV65" s="1"/>
      <c r="AW65" s="1"/>
      <c r="AX65" s="1"/>
      <c r="AY65" s="1"/>
    </row>
    <row r="66" spans="1:51">
      <c r="A66" s="1" t="s">
        <v>168</v>
      </c>
      <c r="B66" s="2" t="s">
        <v>75</v>
      </c>
      <c r="C66" s="14" t="s">
        <v>3</v>
      </c>
      <c r="D66" s="2">
        <v>2012</v>
      </c>
      <c r="E66" s="14">
        <v>2012</v>
      </c>
      <c r="F66" s="14" t="s">
        <v>97</v>
      </c>
      <c r="G66" s="93">
        <v>379</v>
      </c>
      <c r="H66" s="93">
        <v>2353</v>
      </c>
      <c r="I66" s="93">
        <v>0</v>
      </c>
      <c r="J66" s="93">
        <v>3</v>
      </c>
      <c r="K66" s="93">
        <v>379</v>
      </c>
      <c r="L66" s="93">
        <v>2356</v>
      </c>
      <c r="M66" s="48">
        <v>2735</v>
      </c>
      <c r="N66" s="48">
        <v>5211</v>
      </c>
      <c r="O66" s="110">
        <v>958</v>
      </c>
      <c r="P66" s="110">
        <v>4246</v>
      </c>
      <c r="Q66" s="110">
        <v>5204</v>
      </c>
      <c r="R66" s="110">
        <v>0</v>
      </c>
      <c r="S66" s="110">
        <v>7</v>
      </c>
      <c r="T66" s="110">
        <v>7</v>
      </c>
      <c r="U66" s="110">
        <v>958</v>
      </c>
      <c r="V66" s="110">
        <v>4253</v>
      </c>
      <c r="W66" s="156">
        <v>761129</v>
      </c>
      <c r="X66" s="156">
        <v>1076</v>
      </c>
      <c r="Y66" s="156">
        <v>762205</v>
      </c>
      <c r="Z66" s="28">
        <v>0.98980000000000001</v>
      </c>
      <c r="AA66" s="28"/>
      <c r="AB66" s="111"/>
      <c r="AC66" s="28"/>
      <c r="AD66" s="28">
        <v>5.3600000000000002E-2</v>
      </c>
      <c r="AE66" s="139"/>
      <c r="AF66" s="139"/>
      <c r="AG66" s="139"/>
      <c r="AH66" s="139"/>
      <c r="AI66" s="1"/>
      <c r="AJ66" s="1"/>
      <c r="AK66" s="1"/>
      <c r="AQ66" s="1"/>
      <c r="AR66" s="1"/>
      <c r="AS66" s="1"/>
      <c r="AT66" s="1"/>
      <c r="AU66" s="1"/>
      <c r="AV66" s="1"/>
      <c r="AW66" s="1"/>
      <c r="AX66" s="1"/>
      <c r="AY66" s="1"/>
    </row>
    <row r="67" spans="1:51">
      <c r="A67" s="1" t="s">
        <v>169</v>
      </c>
      <c r="B67" s="2" t="s">
        <v>74</v>
      </c>
      <c r="C67" s="14" t="s">
        <v>3</v>
      </c>
      <c r="D67" s="2">
        <v>2012</v>
      </c>
      <c r="E67" s="14">
        <v>2012</v>
      </c>
      <c r="F67" s="14" t="s">
        <v>97</v>
      </c>
      <c r="G67" s="93">
        <v>4003</v>
      </c>
      <c r="H67" s="93">
        <v>26341</v>
      </c>
      <c r="I67" s="93">
        <v>8</v>
      </c>
      <c r="J67" s="93">
        <v>85</v>
      </c>
      <c r="K67" s="93">
        <v>4011</v>
      </c>
      <c r="L67" s="93">
        <v>26426</v>
      </c>
      <c r="M67" s="48">
        <v>30437</v>
      </c>
      <c r="N67" s="48">
        <v>63349</v>
      </c>
      <c r="O67" s="110">
        <v>10176</v>
      </c>
      <c r="P67" s="110">
        <v>52891</v>
      </c>
      <c r="Q67" s="110">
        <v>63067</v>
      </c>
      <c r="R67" s="110">
        <v>28</v>
      </c>
      <c r="S67" s="110">
        <v>254</v>
      </c>
      <c r="T67" s="110">
        <v>282</v>
      </c>
      <c r="U67" s="110">
        <v>10204</v>
      </c>
      <c r="V67" s="110">
        <v>53145</v>
      </c>
      <c r="W67" s="156">
        <v>9241434.0600000005</v>
      </c>
      <c r="X67" s="156">
        <v>29502.17</v>
      </c>
      <c r="Y67" s="156">
        <v>9270936.2300000004</v>
      </c>
      <c r="Z67" s="28">
        <v>0.97970000000000002</v>
      </c>
      <c r="AA67" s="28"/>
      <c r="AB67" s="111"/>
      <c r="AC67" s="28"/>
      <c r="AD67" s="28">
        <v>1.23E-2</v>
      </c>
      <c r="AE67" s="139"/>
      <c r="AF67" s="139"/>
      <c r="AG67" s="139"/>
      <c r="AH67" s="139"/>
      <c r="AI67" s="1"/>
      <c r="AJ67" s="1"/>
      <c r="AK67" s="1"/>
      <c r="AQ67" s="1"/>
      <c r="AR67" s="1"/>
      <c r="AS67" s="1"/>
      <c r="AT67" s="1"/>
      <c r="AU67" s="1"/>
      <c r="AV67" s="1"/>
      <c r="AW67" s="1"/>
      <c r="AX67" s="1"/>
      <c r="AY67" s="1"/>
    </row>
    <row r="68" spans="1:51">
      <c r="A68" s="1" t="s">
        <v>170</v>
      </c>
      <c r="B68" s="2" t="s">
        <v>74</v>
      </c>
      <c r="C68" s="14" t="s">
        <v>3</v>
      </c>
      <c r="D68" s="2">
        <v>2012</v>
      </c>
      <c r="E68" s="14">
        <v>2012</v>
      </c>
      <c r="F68" s="14" t="s">
        <v>97</v>
      </c>
      <c r="G68" s="93">
        <v>1137</v>
      </c>
      <c r="H68" s="93">
        <v>6210</v>
      </c>
      <c r="I68" s="93">
        <v>19</v>
      </c>
      <c r="J68" s="93">
        <v>91</v>
      </c>
      <c r="K68" s="93">
        <v>1156</v>
      </c>
      <c r="L68" s="93">
        <v>6301</v>
      </c>
      <c r="M68" s="48">
        <v>7457</v>
      </c>
      <c r="N68" s="48">
        <v>16466</v>
      </c>
      <c r="O68" s="110">
        <v>3003</v>
      </c>
      <c r="P68" s="110">
        <v>13172</v>
      </c>
      <c r="Q68" s="110">
        <v>16175</v>
      </c>
      <c r="R68" s="110">
        <v>67</v>
      </c>
      <c r="S68" s="110">
        <v>224</v>
      </c>
      <c r="T68" s="110">
        <v>291</v>
      </c>
      <c r="U68" s="110">
        <v>3070</v>
      </c>
      <c r="V68" s="110">
        <v>13396</v>
      </c>
      <c r="W68" s="156">
        <v>2393075</v>
      </c>
      <c r="X68" s="156">
        <v>36122</v>
      </c>
      <c r="Y68" s="156">
        <v>2429197</v>
      </c>
      <c r="Z68" s="28">
        <v>0.88839999999999997</v>
      </c>
      <c r="AA68" s="28"/>
      <c r="AB68" s="111"/>
      <c r="AC68" s="28"/>
      <c r="AD68" s="28">
        <v>5.3600000000000002E-2</v>
      </c>
      <c r="AE68" s="139"/>
      <c r="AF68" s="139"/>
      <c r="AG68" s="139"/>
      <c r="AH68" s="139"/>
      <c r="AI68" s="1"/>
      <c r="AJ68" s="1"/>
      <c r="AK68" s="1"/>
      <c r="AQ68" s="1"/>
      <c r="AR68" s="1"/>
      <c r="AS68" s="1"/>
      <c r="AT68" s="1"/>
      <c r="AU68" s="1"/>
      <c r="AV68" s="1"/>
      <c r="AW68" s="1"/>
      <c r="AX68" s="1"/>
      <c r="AY68" s="1"/>
    </row>
    <row r="69" spans="1:51">
      <c r="A69" s="1" t="s">
        <v>171</v>
      </c>
      <c r="B69" s="2" t="s">
        <v>75</v>
      </c>
      <c r="C69" s="14" t="s">
        <v>3</v>
      </c>
      <c r="D69" s="2">
        <v>2012</v>
      </c>
      <c r="E69" s="14">
        <v>2012</v>
      </c>
      <c r="F69" s="14" t="s">
        <v>97</v>
      </c>
      <c r="G69" s="93">
        <v>1044</v>
      </c>
      <c r="H69" s="93">
        <v>4583</v>
      </c>
      <c r="I69" s="93">
        <v>1</v>
      </c>
      <c r="J69" s="93">
        <v>21</v>
      </c>
      <c r="K69" s="93">
        <v>1045</v>
      </c>
      <c r="L69" s="93">
        <v>4604</v>
      </c>
      <c r="M69" s="48">
        <v>5649</v>
      </c>
      <c r="N69" s="48">
        <v>12840</v>
      </c>
      <c r="O69" s="110">
        <v>2774</v>
      </c>
      <c r="P69" s="110">
        <v>10012</v>
      </c>
      <c r="Q69" s="110">
        <v>12786</v>
      </c>
      <c r="R69" s="110">
        <v>2</v>
      </c>
      <c r="S69" s="110">
        <v>52</v>
      </c>
      <c r="T69" s="110">
        <v>54</v>
      </c>
      <c r="U69" s="110">
        <v>2776</v>
      </c>
      <c r="V69" s="110">
        <v>10064</v>
      </c>
      <c r="W69" s="156">
        <v>1895519</v>
      </c>
      <c r="X69" s="156">
        <v>7696</v>
      </c>
      <c r="Y69" s="156">
        <v>1903215</v>
      </c>
      <c r="Z69" s="28">
        <v>0.98550000000000004</v>
      </c>
      <c r="AA69" s="28"/>
      <c r="AB69" s="111"/>
      <c r="AC69" s="28"/>
      <c r="AD69" s="28">
        <v>5.3600000000000002E-2</v>
      </c>
      <c r="AE69" s="139"/>
      <c r="AF69" s="139"/>
      <c r="AG69" s="139"/>
      <c r="AH69" s="139"/>
      <c r="AI69" s="1"/>
      <c r="AJ69" s="1"/>
      <c r="AK69" s="1"/>
      <c r="AQ69" s="1"/>
      <c r="AR69" s="1"/>
      <c r="AS69" s="1"/>
      <c r="AT69" s="1"/>
      <c r="AU69" s="1"/>
      <c r="AV69" s="1"/>
      <c r="AW69" s="1"/>
      <c r="AX69" s="1"/>
      <c r="AY69" s="1"/>
    </row>
    <row r="70" spans="1:51">
      <c r="A70" s="51" t="s">
        <v>172</v>
      </c>
      <c r="B70" s="2" t="s">
        <v>66</v>
      </c>
      <c r="C70" s="2" t="s">
        <v>183</v>
      </c>
      <c r="D70" s="2">
        <v>2012</v>
      </c>
      <c r="E70" s="14">
        <v>2012</v>
      </c>
      <c r="F70" s="14" t="s">
        <v>97</v>
      </c>
      <c r="G70" s="93">
        <v>330649</v>
      </c>
      <c r="H70" s="93">
        <v>1419411</v>
      </c>
      <c r="I70" s="93">
        <v>1801</v>
      </c>
      <c r="J70" s="93">
        <v>13951</v>
      </c>
      <c r="K70" s="93">
        <v>332450</v>
      </c>
      <c r="L70" s="93">
        <v>1433362</v>
      </c>
      <c r="M70" s="48">
        <v>1765809</v>
      </c>
      <c r="N70" s="48">
        <v>3964368</v>
      </c>
      <c r="O70" s="48">
        <v>833144</v>
      </c>
      <c r="P70" s="48">
        <v>3091876</v>
      </c>
      <c r="Q70" s="48">
        <v>3925020</v>
      </c>
      <c r="R70" s="48">
        <v>6032</v>
      </c>
      <c r="S70" s="48">
        <v>33316</v>
      </c>
      <c r="T70" s="48">
        <v>39348</v>
      </c>
      <c r="U70" s="48">
        <v>839176</v>
      </c>
      <c r="V70" s="48">
        <v>3125192</v>
      </c>
      <c r="W70" s="156">
        <v>588443928.53000009</v>
      </c>
      <c r="X70" s="156">
        <v>5141267.79</v>
      </c>
      <c r="Y70" s="156">
        <v>593585196.32000005</v>
      </c>
      <c r="Z70" s="28">
        <v>0.96179999999999999</v>
      </c>
      <c r="AA70" s="28"/>
      <c r="AB70" s="111"/>
      <c r="AC70" s="28"/>
      <c r="AD70" s="28">
        <v>3.5799999999999998E-2</v>
      </c>
      <c r="AE70" s="139"/>
      <c r="AF70" s="139"/>
      <c r="AG70" s="139"/>
      <c r="AH70" s="139"/>
      <c r="AI70" s="2"/>
      <c r="AJ70" s="2"/>
      <c r="AK70" s="2"/>
      <c r="AL70" s="2"/>
      <c r="AM70" s="2"/>
      <c r="AN70" s="2"/>
      <c r="AO70" s="2"/>
      <c r="AP70" s="2"/>
      <c r="AQ70" s="2"/>
      <c r="AR70" s="2"/>
      <c r="AS70" s="2"/>
      <c r="AT70" s="2"/>
      <c r="AU70" s="2"/>
      <c r="AV70" s="2"/>
      <c r="AW70" s="2"/>
      <c r="AX70" s="2"/>
      <c r="AY70" s="2"/>
    </row>
    <row r="71" spans="1:51">
      <c r="A71" s="51" t="s">
        <v>173</v>
      </c>
      <c r="B71" s="2" t="s">
        <v>74</v>
      </c>
      <c r="C71" s="14" t="s">
        <v>183</v>
      </c>
      <c r="D71" s="2">
        <v>2012</v>
      </c>
      <c r="E71" s="14">
        <v>2012</v>
      </c>
      <c r="F71" s="14" t="s">
        <v>97</v>
      </c>
      <c r="G71" s="93">
        <v>11131</v>
      </c>
      <c r="H71" s="93">
        <v>47726</v>
      </c>
      <c r="I71" s="93">
        <v>113</v>
      </c>
      <c r="J71" s="93">
        <v>790</v>
      </c>
      <c r="K71" s="93">
        <v>11244</v>
      </c>
      <c r="L71" s="93">
        <v>48516</v>
      </c>
      <c r="M71" s="48">
        <v>59760</v>
      </c>
      <c r="N71" s="48">
        <v>121959</v>
      </c>
      <c r="O71" s="48">
        <v>26168</v>
      </c>
      <c r="P71" s="48">
        <v>93596</v>
      </c>
      <c r="Q71" s="48">
        <v>119764</v>
      </c>
      <c r="R71" s="48">
        <v>360</v>
      </c>
      <c r="S71" s="48">
        <v>1835</v>
      </c>
      <c r="T71" s="48">
        <v>2195</v>
      </c>
      <c r="U71" s="48">
        <v>26528</v>
      </c>
      <c r="V71" s="48">
        <v>95431</v>
      </c>
      <c r="W71" s="156">
        <v>18306348</v>
      </c>
      <c r="X71" s="156">
        <v>281118</v>
      </c>
      <c r="Y71" s="156">
        <v>18587466</v>
      </c>
      <c r="Z71" s="28">
        <v>0.92779999999999996</v>
      </c>
      <c r="AA71" s="28"/>
      <c r="AB71" s="111"/>
      <c r="AC71" s="28"/>
      <c r="AD71" s="28">
        <v>8.8000000000000005E-3</v>
      </c>
      <c r="AE71" s="139"/>
      <c r="AF71" s="139"/>
      <c r="AG71" s="139"/>
      <c r="AH71" s="139"/>
      <c r="AI71" s="1"/>
      <c r="AJ71" s="1"/>
      <c r="AK71" s="1"/>
      <c r="AL71" s="1"/>
      <c r="AM71" s="1"/>
      <c r="AN71" s="1"/>
      <c r="AO71" s="1"/>
      <c r="AP71" s="1"/>
      <c r="AQ71" s="1"/>
      <c r="AR71" s="1"/>
      <c r="AS71" s="1"/>
      <c r="AT71" s="1"/>
      <c r="AU71" s="1"/>
      <c r="AV71" s="1"/>
      <c r="AW71" s="1"/>
      <c r="AX71" s="1"/>
      <c r="AY71" s="1"/>
    </row>
    <row r="72" spans="1:51">
      <c r="A72" s="51" t="s">
        <v>174</v>
      </c>
      <c r="B72" s="2" t="s">
        <v>75</v>
      </c>
      <c r="C72" s="14" t="s">
        <v>183</v>
      </c>
      <c r="D72" s="2">
        <v>2012</v>
      </c>
      <c r="E72" s="14">
        <v>2012</v>
      </c>
      <c r="F72" s="14" t="s">
        <v>97</v>
      </c>
      <c r="G72" s="93">
        <v>5</v>
      </c>
      <c r="H72" s="93">
        <v>78</v>
      </c>
      <c r="I72" s="93">
        <v>0</v>
      </c>
      <c r="J72" s="93">
        <v>0</v>
      </c>
      <c r="K72" s="93">
        <v>5</v>
      </c>
      <c r="L72" s="93">
        <v>78</v>
      </c>
      <c r="M72" s="48">
        <v>83</v>
      </c>
      <c r="N72" s="48">
        <v>153</v>
      </c>
      <c r="O72" s="48">
        <v>10</v>
      </c>
      <c r="P72" s="48">
        <v>143</v>
      </c>
      <c r="Q72" s="48">
        <v>153</v>
      </c>
      <c r="R72" s="48">
        <v>0</v>
      </c>
      <c r="S72" s="48">
        <v>0</v>
      </c>
      <c r="T72" s="48">
        <v>0</v>
      </c>
      <c r="U72" s="48">
        <v>10</v>
      </c>
      <c r="V72" s="48">
        <v>143</v>
      </c>
      <c r="W72" s="156">
        <v>19916</v>
      </c>
      <c r="X72" s="156">
        <v>0</v>
      </c>
      <c r="Y72" s="156">
        <v>19916</v>
      </c>
      <c r="Z72" s="28">
        <v>1</v>
      </c>
      <c r="AA72" s="28"/>
      <c r="AB72" s="111"/>
      <c r="AC72" s="28"/>
      <c r="AD72" s="28">
        <v>5.0599999999999999E-2</v>
      </c>
      <c r="AE72" s="139"/>
      <c r="AF72" s="139"/>
      <c r="AG72" s="139"/>
      <c r="AH72" s="139"/>
      <c r="AI72" s="1"/>
      <c r="AJ72" s="1"/>
      <c r="AK72" s="1"/>
      <c r="AL72" s="1"/>
      <c r="AM72" s="1"/>
      <c r="AN72" s="1"/>
      <c r="AO72" s="1"/>
      <c r="AP72" s="1"/>
      <c r="AQ72" s="1"/>
      <c r="AR72" s="1"/>
      <c r="AS72" s="1"/>
      <c r="AT72" s="1"/>
      <c r="AU72" s="1"/>
      <c r="AV72" s="1"/>
      <c r="AW72" s="1"/>
      <c r="AX72" s="1"/>
      <c r="AY72" s="1"/>
    </row>
    <row r="73" spans="1:51">
      <c r="A73" s="51" t="s">
        <v>175</v>
      </c>
      <c r="B73" s="2" t="s">
        <v>75</v>
      </c>
      <c r="C73" s="14" t="s">
        <v>183</v>
      </c>
      <c r="D73" s="2">
        <v>2012</v>
      </c>
      <c r="E73" s="14">
        <v>2012</v>
      </c>
      <c r="F73" s="14" t="s">
        <v>97</v>
      </c>
      <c r="G73" s="93">
        <v>225</v>
      </c>
      <c r="H73" s="93">
        <v>1362</v>
      </c>
      <c r="I73" s="93">
        <v>0</v>
      </c>
      <c r="J73" s="93">
        <v>1</v>
      </c>
      <c r="K73" s="93">
        <v>225</v>
      </c>
      <c r="L73" s="93">
        <v>1363</v>
      </c>
      <c r="M73" s="48">
        <v>1588</v>
      </c>
      <c r="N73" s="48">
        <v>3060</v>
      </c>
      <c r="O73" s="48">
        <v>559</v>
      </c>
      <c r="P73" s="48">
        <v>2496</v>
      </c>
      <c r="Q73" s="48">
        <v>3055</v>
      </c>
      <c r="R73" s="48">
        <v>0</v>
      </c>
      <c r="S73" s="48">
        <v>5</v>
      </c>
      <c r="T73" s="48">
        <v>5</v>
      </c>
      <c r="U73" s="48">
        <v>559</v>
      </c>
      <c r="V73" s="48">
        <v>2501</v>
      </c>
      <c r="W73" s="156">
        <v>461938</v>
      </c>
      <c r="X73" s="156">
        <v>389</v>
      </c>
      <c r="Y73" s="156">
        <v>462327</v>
      </c>
      <c r="Z73" s="28">
        <v>0.84550000000000003</v>
      </c>
      <c r="AA73" s="28"/>
      <c r="AB73" s="111"/>
      <c r="AC73" s="28"/>
      <c r="AD73" s="28">
        <v>5.0599999999999999E-2</v>
      </c>
      <c r="AE73" s="139"/>
      <c r="AF73" s="139"/>
      <c r="AG73" s="139"/>
      <c r="AH73" s="139"/>
      <c r="AI73" s="1"/>
      <c r="AJ73" s="1"/>
      <c r="AK73" s="1"/>
      <c r="AL73" s="1"/>
      <c r="AM73" s="1"/>
      <c r="AN73" s="1"/>
      <c r="AO73" s="1"/>
      <c r="AP73" s="1"/>
      <c r="AQ73" s="1"/>
      <c r="AR73" s="1"/>
      <c r="AS73" s="1"/>
      <c r="AT73" s="1"/>
      <c r="AU73" s="1"/>
      <c r="AV73" s="1"/>
      <c r="AW73" s="1"/>
      <c r="AX73" s="1"/>
      <c r="AY73" s="1"/>
    </row>
    <row r="74" spans="1:51">
      <c r="A74" s="51" t="s">
        <v>176</v>
      </c>
      <c r="B74" s="2" t="s">
        <v>75</v>
      </c>
      <c r="C74" s="14" t="s">
        <v>183</v>
      </c>
      <c r="D74" s="2">
        <v>2012</v>
      </c>
      <c r="E74" s="14">
        <v>2012</v>
      </c>
      <c r="F74" s="14" t="s">
        <v>97</v>
      </c>
      <c r="G74" s="93">
        <v>2188</v>
      </c>
      <c r="H74" s="93">
        <v>11281</v>
      </c>
      <c r="I74" s="93">
        <v>2</v>
      </c>
      <c r="J74" s="93">
        <v>21</v>
      </c>
      <c r="K74" s="93">
        <v>2190</v>
      </c>
      <c r="L74" s="93">
        <v>11302</v>
      </c>
      <c r="M74" s="48">
        <v>13492</v>
      </c>
      <c r="N74" s="48">
        <v>28322</v>
      </c>
      <c r="O74" s="48">
        <v>5481</v>
      </c>
      <c r="P74" s="48">
        <v>22774</v>
      </c>
      <c r="Q74" s="48">
        <v>28255</v>
      </c>
      <c r="R74" s="48">
        <v>8</v>
      </c>
      <c r="S74" s="48">
        <v>59</v>
      </c>
      <c r="T74" s="48">
        <v>67</v>
      </c>
      <c r="U74" s="48">
        <v>5489</v>
      </c>
      <c r="V74" s="48">
        <v>22833</v>
      </c>
      <c r="W74" s="156">
        <v>4178815</v>
      </c>
      <c r="X74" s="156">
        <v>7767</v>
      </c>
      <c r="Y74" s="156">
        <v>4186582</v>
      </c>
      <c r="Z74" s="28">
        <v>0.87760000000000005</v>
      </c>
      <c r="AA74" s="28"/>
      <c r="AB74" s="111"/>
      <c r="AC74" s="28"/>
      <c r="AD74" s="28">
        <v>5.0599999999999999E-2</v>
      </c>
      <c r="AE74" s="139"/>
      <c r="AF74" s="139"/>
      <c r="AG74" s="139"/>
      <c r="AH74" s="139"/>
    </row>
    <row r="75" spans="1:51">
      <c r="A75" s="51" t="s">
        <v>177</v>
      </c>
      <c r="B75" s="2" t="s">
        <v>75</v>
      </c>
      <c r="C75" s="14" t="s">
        <v>183</v>
      </c>
      <c r="D75" s="2">
        <v>2012</v>
      </c>
      <c r="E75" s="14">
        <v>2012</v>
      </c>
      <c r="F75" s="14" t="s">
        <v>97</v>
      </c>
      <c r="G75" s="93">
        <v>353</v>
      </c>
      <c r="H75" s="93">
        <v>2094</v>
      </c>
      <c r="I75" s="93">
        <v>0</v>
      </c>
      <c r="J75" s="93">
        <v>1</v>
      </c>
      <c r="K75" s="93">
        <v>353</v>
      </c>
      <c r="L75" s="93">
        <v>2095</v>
      </c>
      <c r="M75" s="48">
        <v>2448</v>
      </c>
      <c r="N75" s="48">
        <v>4924</v>
      </c>
      <c r="O75" s="48">
        <v>933</v>
      </c>
      <c r="P75" s="48">
        <v>3987</v>
      </c>
      <c r="Q75" s="48">
        <v>4920</v>
      </c>
      <c r="R75" s="48">
        <v>0</v>
      </c>
      <c r="S75" s="48">
        <v>4</v>
      </c>
      <c r="T75" s="48">
        <v>4</v>
      </c>
      <c r="U75" s="48">
        <v>933</v>
      </c>
      <c r="V75" s="48">
        <v>3991</v>
      </c>
      <c r="W75" s="156">
        <v>739727</v>
      </c>
      <c r="X75" s="156">
        <v>579</v>
      </c>
      <c r="Y75" s="156">
        <v>740306</v>
      </c>
      <c r="Z75" s="28">
        <v>0.96030000000000004</v>
      </c>
      <c r="AA75" s="28"/>
      <c r="AB75" s="111"/>
      <c r="AC75" s="28"/>
      <c r="AD75" s="28">
        <v>5.0599999999999999E-2</v>
      </c>
      <c r="AE75" s="139"/>
      <c r="AF75" s="139"/>
      <c r="AG75" s="139"/>
      <c r="AH75" s="139"/>
    </row>
    <row r="76" spans="1:51">
      <c r="A76" s="51" t="s">
        <v>178</v>
      </c>
      <c r="B76" s="2" t="s">
        <v>75</v>
      </c>
      <c r="C76" s="14" t="s">
        <v>183</v>
      </c>
      <c r="D76" s="2">
        <v>2012</v>
      </c>
      <c r="E76" s="14">
        <v>2012</v>
      </c>
      <c r="F76" s="14" t="s">
        <v>97</v>
      </c>
      <c r="G76" s="93">
        <v>118</v>
      </c>
      <c r="H76" s="93">
        <v>579</v>
      </c>
      <c r="I76" s="93">
        <v>0</v>
      </c>
      <c r="J76" s="93">
        <v>0</v>
      </c>
      <c r="K76" s="93">
        <v>118</v>
      </c>
      <c r="L76" s="93">
        <v>579</v>
      </c>
      <c r="M76" s="48">
        <v>697</v>
      </c>
      <c r="N76" s="48">
        <v>1750</v>
      </c>
      <c r="O76" s="48">
        <v>304</v>
      </c>
      <c r="P76" s="48">
        <v>1446</v>
      </c>
      <c r="Q76" s="48">
        <v>1750</v>
      </c>
      <c r="R76" s="48">
        <v>0</v>
      </c>
      <c r="S76" s="48">
        <v>0</v>
      </c>
      <c r="T76" s="48">
        <v>0</v>
      </c>
      <c r="U76" s="48">
        <v>304</v>
      </c>
      <c r="V76" s="48">
        <v>1446</v>
      </c>
      <c r="W76" s="156">
        <v>247102</v>
      </c>
      <c r="X76" s="156">
        <v>811</v>
      </c>
      <c r="Y76" s="156">
        <v>247913</v>
      </c>
      <c r="Z76" s="28">
        <v>1</v>
      </c>
      <c r="AA76" s="28"/>
      <c r="AB76" s="111"/>
      <c r="AC76" s="28"/>
      <c r="AD76" s="28">
        <v>5.0599999999999999E-2</v>
      </c>
      <c r="AE76" s="139"/>
      <c r="AF76" s="139"/>
      <c r="AG76" s="139"/>
      <c r="AH76" s="139"/>
    </row>
    <row r="77" spans="1:51">
      <c r="A77" s="51" t="s">
        <v>179</v>
      </c>
      <c r="B77" s="2" t="s">
        <v>74</v>
      </c>
      <c r="C77" s="14" t="s">
        <v>183</v>
      </c>
      <c r="D77" s="2">
        <v>2012</v>
      </c>
      <c r="E77" s="14">
        <v>2012</v>
      </c>
      <c r="F77" s="14" t="s">
        <v>97</v>
      </c>
      <c r="G77" s="93">
        <v>6234</v>
      </c>
      <c r="H77" s="93">
        <v>25172</v>
      </c>
      <c r="I77" s="93">
        <v>24</v>
      </c>
      <c r="J77" s="93">
        <v>176</v>
      </c>
      <c r="K77" s="93">
        <v>6258</v>
      </c>
      <c r="L77" s="93">
        <v>25348</v>
      </c>
      <c r="M77" s="48">
        <v>31606</v>
      </c>
      <c r="N77" s="48">
        <v>67051</v>
      </c>
      <c r="O77" s="48">
        <v>14935</v>
      </c>
      <c r="P77" s="48">
        <v>51563</v>
      </c>
      <c r="Q77" s="48">
        <v>66498</v>
      </c>
      <c r="R77" s="48">
        <v>88</v>
      </c>
      <c r="S77" s="48">
        <v>465</v>
      </c>
      <c r="T77" s="48">
        <v>553</v>
      </c>
      <c r="U77" s="48">
        <v>15023</v>
      </c>
      <c r="V77" s="48">
        <v>52028</v>
      </c>
      <c r="W77" s="156">
        <v>10139020.27</v>
      </c>
      <c r="X77" s="156">
        <v>67921.600000000006</v>
      </c>
      <c r="Y77" s="156">
        <v>10206941.869999999</v>
      </c>
      <c r="Z77" s="28">
        <v>0.96340000000000003</v>
      </c>
      <c r="AA77" s="28"/>
      <c r="AB77" s="111"/>
      <c r="AC77" s="28"/>
      <c r="AD77" s="28">
        <v>3.2399999999999998E-2</v>
      </c>
      <c r="AE77" s="139"/>
      <c r="AF77" s="139"/>
      <c r="AG77" s="139"/>
      <c r="AH77" s="139"/>
    </row>
    <row r="78" spans="1:51">
      <c r="A78" s="51" t="s">
        <v>180</v>
      </c>
      <c r="B78" s="2" t="s">
        <v>75</v>
      </c>
      <c r="C78" s="14" t="s">
        <v>183</v>
      </c>
      <c r="D78" s="2">
        <v>2012</v>
      </c>
      <c r="E78" s="14">
        <v>2012</v>
      </c>
      <c r="F78" s="14" t="s">
        <v>97</v>
      </c>
      <c r="G78" s="93">
        <v>509</v>
      </c>
      <c r="H78" s="93">
        <v>2066</v>
      </c>
      <c r="I78" s="93">
        <v>1</v>
      </c>
      <c r="J78" s="93">
        <v>7</v>
      </c>
      <c r="K78" s="93">
        <v>510</v>
      </c>
      <c r="L78" s="93">
        <v>2073</v>
      </c>
      <c r="M78" s="48">
        <v>2582</v>
      </c>
      <c r="N78" s="48">
        <v>5391</v>
      </c>
      <c r="O78" s="48">
        <v>1403</v>
      </c>
      <c r="P78" s="48">
        <v>3976</v>
      </c>
      <c r="Q78" s="48">
        <v>5379</v>
      </c>
      <c r="R78" s="48">
        <v>2</v>
      </c>
      <c r="S78" s="48">
        <v>10</v>
      </c>
      <c r="T78" s="48">
        <v>12</v>
      </c>
      <c r="U78" s="48">
        <v>1405</v>
      </c>
      <c r="V78" s="48">
        <v>3986</v>
      </c>
      <c r="W78" s="156">
        <v>790916.98</v>
      </c>
      <c r="X78" s="156">
        <v>1842</v>
      </c>
      <c r="Y78" s="156">
        <v>792758.98</v>
      </c>
      <c r="Z78" s="28">
        <v>1</v>
      </c>
      <c r="AA78" s="28"/>
      <c r="AB78" s="111"/>
      <c r="AC78" s="28"/>
      <c r="AD78" s="28">
        <v>5.0599999999999999E-2</v>
      </c>
      <c r="AE78" s="139"/>
      <c r="AF78" s="139"/>
      <c r="AG78" s="139"/>
      <c r="AH78" s="139"/>
    </row>
    <row r="79" spans="1:51">
      <c r="A79" s="51" t="s">
        <v>181</v>
      </c>
      <c r="B79" s="2" t="s">
        <v>75</v>
      </c>
      <c r="C79" s="14" t="s">
        <v>183</v>
      </c>
      <c r="D79" s="2">
        <v>2012</v>
      </c>
      <c r="E79" s="14">
        <v>2012</v>
      </c>
      <c r="F79" s="14" t="s">
        <v>97</v>
      </c>
      <c r="G79" s="93">
        <v>694</v>
      </c>
      <c r="H79" s="93">
        <v>5202</v>
      </c>
      <c r="I79" s="93">
        <v>2</v>
      </c>
      <c r="J79" s="93">
        <v>16</v>
      </c>
      <c r="K79" s="93">
        <v>696</v>
      </c>
      <c r="L79" s="93">
        <v>5218</v>
      </c>
      <c r="M79" s="48">
        <v>5914</v>
      </c>
      <c r="N79" s="48">
        <v>11487</v>
      </c>
      <c r="O79" s="48">
        <v>1755</v>
      </c>
      <c r="P79" s="48">
        <v>9683</v>
      </c>
      <c r="Q79" s="48">
        <v>11438</v>
      </c>
      <c r="R79" s="48">
        <v>8</v>
      </c>
      <c r="S79" s="48">
        <v>41</v>
      </c>
      <c r="T79" s="48">
        <v>49</v>
      </c>
      <c r="U79" s="48">
        <v>1763</v>
      </c>
      <c r="V79" s="48">
        <v>9724</v>
      </c>
      <c r="W79" s="156">
        <v>1711769</v>
      </c>
      <c r="X79" s="156">
        <v>7159</v>
      </c>
      <c r="Y79" s="156">
        <v>1718928</v>
      </c>
      <c r="Z79" s="28">
        <v>1</v>
      </c>
      <c r="AA79" s="28"/>
      <c r="AB79" s="111"/>
      <c r="AC79" s="28"/>
      <c r="AD79" s="28">
        <v>5.0599999999999999E-2</v>
      </c>
      <c r="AE79" s="139"/>
      <c r="AF79" s="139"/>
      <c r="AG79" s="139"/>
      <c r="AH79" s="139"/>
    </row>
    <row r="80" spans="1:51">
      <c r="A80" s="13" t="s">
        <v>123</v>
      </c>
      <c r="B80" s="2" t="s">
        <v>74</v>
      </c>
      <c r="C80" s="14" t="s">
        <v>183</v>
      </c>
      <c r="D80" s="2">
        <v>2012</v>
      </c>
      <c r="E80" s="14">
        <v>2012</v>
      </c>
      <c r="F80" s="14" t="s">
        <v>97</v>
      </c>
      <c r="G80" s="93">
        <v>16343</v>
      </c>
      <c r="H80" s="93">
        <v>70458</v>
      </c>
      <c r="I80" s="93">
        <v>33</v>
      </c>
      <c r="J80" s="93">
        <v>266</v>
      </c>
      <c r="K80" s="93">
        <v>16376</v>
      </c>
      <c r="L80" s="93">
        <v>70724</v>
      </c>
      <c r="M80" s="48">
        <v>87100</v>
      </c>
      <c r="N80" s="48">
        <v>212782</v>
      </c>
      <c r="O80" s="48">
        <v>43368</v>
      </c>
      <c r="P80" s="48">
        <v>168561</v>
      </c>
      <c r="Q80" s="48">
        <v>211929</v>
      </c>
      <c r="R80" s="48">
        <v>118</v>
      </c>
      <c r="S80" s="48">
        <v>735</v>
      </c>
      <c r="T80" s="48">
        <v>853</v>
      </c>
      <c r="U80" s="48">
        <v>43486</v>
      </c>
      <c r="V80" s="48">
        <v>169296</v>
      </c>
      <c r="W80" s="156">
        <v>31469653.280000001</v>
      </c>
      <c r="X80" s="156">
        <v>110908.12</v>
      </c>
      <c r="Y80" s="156">
        <v>31580561.400000002</v>
      </c>
      <c r="Z80" s="28">
        <v>1</v>
      </c>
      <c r="AA80" s="28"/>
      <c r="AB80" s="111"/>
      <c r="AC80" s="28"/>
      <c r="AD80" s="28">
        <v>1.3599999999999999E-2</v>
      </c>
      <c r="AE80" s="139"/>
      <c r="AF80" s="139"/>
      <c r="AG80" s="139"/>
      <c r="AH80" s="139"/>
    </row>
    <row r="81" spans="1:34">
      <c r="A81" s="13" t="s">
        <v>124</v>
      </c>
      <c r="B81" s="2" t="s">
        <v>75</v>
      </c>
      <c r="C81" s="14" t="s">
        <v>183</v>
      </c>
      <c r="D81" s="2">
        <v>2012</v>
      </c>
      <c r="E81" s="14">
        <v>2012</v>
      </c>
      <c r="F81" s="14" t="s">
        <v>97</v>
      </c>
      <c r="G81" s="93">
        <v>270</v>
      </c>
      <c r="H81" s="93">
        <v>1085</v>
      </c>
      <c r="I81" s="93">
        <v>0</v>
      </c>
      <c r="J81" s="93">
        <v>3</v>
      </c>
      <c r="K81" s="93">
        <v>270</v>
      </c>
      <c r="L81" s="93">
        <v>1088</v>
      </c>
      <c r="M81" s="48">
        <v>1358</v>
      </c>
      <c r="N81" s="48">
        <v>3443</v>
      </c>
      <c r="O81" s="48">
        <v>703</v>
      </c>
      <c r="P81" s="48">
        <v>2730</v>
      </c>
      <c r="Q81" s="48">
        <v>3433</v>
      </c>
      <c r="R81" s="48">
        <v>1</v>
      </c>
      <c r="S81" s="48">
        <v>9</v>
      </c>
      <c r="T81" s="48">
        <v>10</v>
      </c>
      <c r="U81" s="48">
        <v>704</v>
      </c>
      <c r="V81" s="48">
        <v>2739</v>
      </c>
      <c r="W81" s="156">
        <v>477012</v>
      </c>
      <c r="X81" s="156">
        <v>1003</v>
      </c>
      <c r="Y81" s="156">
        <v>478015</v>
      </c>
      <c r="Z81" s="28">
        <v>1</v>
      </c>
      <c r="AA81" s="28"/>
      <c r="AB81" s="111"/>
      <c r="AC81" s="28"/>
      <c r="AD81" s="28">
        <v>5.0599999999999999E-2</v>
      </c>
      <c r="AE81" s="139"/>
      <c r="AF81" s="139"/>
      <c r="AG81" s="139"/>
      <c r="AH81" s="139"/>
    </row>
    <row r="82" spans="1:34">
      <c r="A82" s="13" t="s">
        <v>125</v>
      </c>
      <c r="B82" s="2" t="s">
        <v>75</v>
      </c>
      <c r="C82" s="14" t="s">
        <v>183</v>
      </c>
      <c r="D82" s="2">
        <v>2012</v>
      </c>
      <c r="E82" s="14">
        <v>2012</v>
      </c>
      <c r="F82" s="14" t="s">
        <v>97</v>
      </c>
      <c r="G82" s="93">
        <v>1060</v>
      </c>
      <c r="H82" s="93">
        <v>6801</v>
      </c>
      <c r="I82" s="93">
        <v>1</v>
      </c>
      <c r="J82" s="93">
        <v>5</v>
      </c>
      <c r="K82" s="93">
        <v>1061</v>
      </c>
      <c r="L82" s="93">
        <v>6806</v>
      </c>
      <c r="M82" s="48">
        <v>7866</v>
      </c>
      <c r="N82" s="48">
        <v>15006</v>
      </c>
      <c r="O82" s="48">
        <v>2645</v>
      </c>
      <c r="P82" s="48">
        <v>12346</v>
      </c>
      <c r="Q82" s="48">
        <v>14991</v>
      </c>
      <c r="R82" s="48">
        <v>1</v>
      </c>
      <c r="S82" s="48">
        <v>14</v>
      </c>
      <c r="T82" s="48">
        <v>15</v>
      </c>
      <c r="U82" s="48">
        <v>2646</v>
      </c>
      <c r="V82" s="48">
        <v>12360</v>
      </c>
      <c r="W82" s="156">
        <v>2240865</v>
      </c>
      <c r="X82" s="156">
        <v>2230</v>
      </c>
      <c r="Y82" s="156">
        <v>2243095</v>
      </c>
      <c r="Z82" s="28">
        <v>0.95809999999999995</v>
      </c>
      <c r="AA82" s="28"/>
      <c r="AB82" s="111"/>
      <c r="AC82" s="28"/>
      <c r="AD82" s="28">
        <v>5.0599999999999999E-2</v>
      </c>
      <c r="AE82" s="139"/>
      <c r="AF82" s="139"/>
      <c r="AG82" s="139"/>
      <c r="AH82" s="139"/>
    </row>
    <row r="83" spans="1:34">
      <c r="A83" s="13" t="s">
        <v>126</v>
      </c>
      <c r="B83" s="2" t="s">
        <v>75</v>
      </c>
      <c r="C83" s="14" t="s">
        <v>183</v>
      </c>
      <c r="D83" s="2">
        <v>2012</v>
      </c>
      <c r="E83" s="14">
        <v>2012</v>
      </c>
      <c r="F83" s="14" t="s">
        <v>97</v>
      </c>
      <c r="G83" s="93">
        <v>2382</v>
      </c>
      <c r="H83" s="93">
        <v>11125</v>
      </c>
      <c r="I83" s="93">
        <v>11</v>
      </c>
      <c r="J83" s="93">
        <v>109</v>
      </c>
      <c r="K83" s="93">
        <v>2393</v>
      </c>
      <c r="L83" s="93">
        <v>11234</v>
      </c>
      <c r="M83" s="48">
        <v>13627</v>
      </c>
      <c r="N83" s="48">
        <v>35101</v>
      </c>
      <c r="O83" s="48">
        <v>6784</v>
      </c>
      <c r="P83" s="48">
        <v>27964</v>
      </c>
      <c r="Q83" s="48">
        <v>34748</v>
      </c>
      <c r="R83" s="48">
        <v>38</v>
      </c>
      <c r="S83" s="48">
        <v>315</v>
      </c>
      <c r="T83" s="48">
        <v>353</v>
      </c>
      <c r="U83" s="48">
        <v>6822</v>
      </c>
      <c r="V83" s="48">
        <v>28279</v>
      </c>
      <c r="W83" s="156">
        <v>4788998</v>
      </c>
      <c r="X83" s="156">
        <v>47112</v>
      </c>
      <c r="Y83" s="156">
        <v>4836110</v>
      </c>
      <c r="Z83" s="28">
        <v>1</v>
      </c>
      <c r="AA83" s="28"/>
      <c r="AB83" s="111"/>
      <c r="AC83" s="28"/>
      <c r="AD83" s="28">
        <v>5.0599999999999999E-2</v>
      </c>
      <c r="AE83" s="139"/>
      <c r="AF83" s="139"/>
      <c r="AG83" s="139"/>
      <c r="AH83" s="139"/>
    </row>
    <row r="84" spans="1:34">
      <c r="A84" s="13" t="s">
        <v>127</v>
      </c>
      <c r="B84" s="2" t="s">
        <v>75</v>
      </c>
      <c r="C84" s="14" t="s">
        <v>183</v>
      </c>
      <c r="D84" s="2">
        <v>2012</v>
      </c>
      <c r="E84" s="14">
        <v>2012</v>
      </c>
      <c r="F84" s="14" t="s">
        <v>97</v>
      </c>
      <c r="G84" s="93">
        <v>143</v>
      </c>
      <c r="H84" s="93">
        <v>817</v>
      </c>
      <c r="I84" s="93">
        <v>0</v>
      </c>
      <c r="J84" s="93">
        <v>3</v>
      </c>
      <c r="K84" s="93">
        <v>143</v>
      </c>
      <c r="L84" s="93">
        <v>820</v>
      </c>
      <c r="M84" s="48">
        <v>963</v>
      </c>
      <c r="N84" s="48">
        <v>1960</v>
      </c>
      <c r="O84" s="48">
        <v>397</v>
      </c>
      <c r="P84" s="48">
        <v>1555</v>
      </c>
      <c r="Q84" s="48">
        <v>1952</v>
      </c>
      <c r="R84" s="48">
        <v>0</v>
      </c>
      <c r="S84" s="48">
        <v>8</v>
      </c>
      <c r="T84" s="48">
        <v>8</v>
      </c>
      <c r="U84" s="48">
        <v>397</v>
      </c>
      <c r="V84" s="48">
        <v>1563</v>
      </c>
      <c r="W84" s="156">
        <v>265192</v>
      </c>
      <c r="X84" s="156">
        <v>1196</v>
      </c>
      <c r="Y84" s="156">
        <v>266388</v>
      </c>
      <c r="Z84" s="28">
        <v>1</v>
      </c>
      <c r="AA84" s="28"/>
      <c r="AB84" s="111"/>
      <c r="AC84" s="28"/>
      <c r="AD84" s="28">
        <v>5.0599999999999999E-2</v>
      </c>
      <c r="AE84" s="139"/>
      <c r="AF84" s="139"/>
      <c r="AG84" s="139"/>
      <c r="AH84" s="139"/>
    </row>
    <row r="85" spans="1:34">
      <c r="A85" s="13" t="s">
        <v>128</v>
      </c>
      <c r="B85" s="2" t="s">
        <v>75</v>
      </c>
      <c r="C85" s="14" t="s">
        <v>183</v>
      </c>
      <c r="D85" s="2">
        <v>2012</v>
      </c>
      <c r="E85" s="14">
        <v>2012</v>
      </c>
      <c r="F85" s="14" t="s">
        <v>97</v>
      </c>
      <c r="G85" s="93">
        <v>12372</v>
      </c>
      <c r="H85" s="93">
        <v>43065</v>
      </c>
      <c r="I85" s="93">
        <v>27</v>
      </c>
      <c r="J85" s="93">
        <v>273</v>
      </c>
      <c r="K85" s="93">
        <v>12399</v>
      </c>
      <c r="L85" s="93">
        <v>43338</v>
      </c>
      <c r="M85" s="48">
        <v>55737</v>
      </c>
      <c r="N85" s="48">
        <v>137242</v>
      </c>
      <c r="O85" s="48">
        <v>33539</v>
      </c>
      <c r="P85" s="48">
        <v>102820</v>
      </c>
      <c r="Q85" s="48">
        <v>136359</v>
      </c>
      <c r="R85" s="48">
        <v>97</v>
      </c>
      <c r="S85" s="48">
        <v>786</v>
      </c>
      <c r="T85" s="48">
        <v>883</v>
      </c>
      <c r="U85" s="48">
        <v>33636</v>
      </c>
      <c r="V85" s="48">
        <v>103606</v>
      </c>
      <c r="W85" s="156">
        <v>20124028</v>
      </c>
      <c r="X85" s="156">
        <v>110686</v>
      </c>
      <c r="Y85" s="156">
        <v>20234714</v>
      </c>
      <c r="Z85" s="28">
        <v>0.98750000000000004</v>
      </c>
      <c r="AA85" s="28"/>
      <c r="AB85" s="111"/>
      <c r="AC85" s="28"/>
      <c r="AD85" s="28">
        <v>4.6100000000000002E-2</v>
      </c>
      <c r="AE85" s="139"/>
      <c r="AF85" s="139"/>
      <c r="AG85" s="139"/>
      <c r="AH85" s="139"/>
    </row>
    <row r="86" spans="1:34">
      <c r="A86" s="13" t="s">
        <v>129</v>
      </c>
      <c r="B86" s="2" t="s">
        <v>75</v>
      </c>
      <c r="C86" s="14" t="s">
        <v>183</v>
      </c>
      <c r="D86" s="2">
        <v>2012</v>
      </c>
      <c r="E86" s="14">
        <v>2012</v>
      </c>
      <c r="F86" s="14" t="s">
        <v>97</v>
      </c>
      <c r="G86" s="93">
        <v>1790</v>
      </c>
      <c r="H86" s="93">
        <v>7645</v>
      </c>
      <c r="I86" s="93">
        <v>4</v>
      </c>
      <c r="J86" s="93">
        <v>60</v>
      </c>
      <c r="K86" s="93">
        <v>1794</v>
      </c>
      <c r="L86" s="93">
        <v>7705</v>
      </c>
      <c r="M86" s="48">
        <v>9499</v>
      </c>
      <c r="N86" s="48">
        <v>22908</v>
      </c>
      <c r="O86" s="48">
        <v>4741</v>
      </c>
      <c r="P86" s="48">
        <v>18023</v>
      </c>
      <c r="Q86" s="48">
        <v>22764</v>
      </c>
      <c r="R86" s="48">
        <v>11</v>
      </c>
      <c r="S86" s="48">
        <v>133</v>
      </c>
      <c r="T86" s="48">
        <v>144</v>
      </c>
      <c r="U86" s="48">
        <v>4752</v>
      </c>
      <c r="V86" s="48">
        <v>18156</v>
      </c>
      <c r="W86" s="156">
        <v>3195489</v>
      </c>
      <c r="X86" s="156">
        <v>19116</v>
      </c>
      <c r="Y86" s="156">
        <v>3214605</v>
      </c>
      <c r="Z86" s="28">
        <v>1</v>
      </c>
      <c r="AA86" s="28"/>
      <c r="AB86" s="111"/>
      <c r="AC86" s="28"/>
      <c r="AD86" s="28">
        <v>5.0599999999999999E-2</v>
      </c>
      <c r="AE86" s="139"/>
      <c r="AF86" s="139"/>
      <c r="AG86" s="139"/>
      <c r="AH86" s="139"/>
    </row>
    <row r="87" spans="1:34">
      <c r="A87" s="13" t="s">
        <v>130</v>
      </c>
      <c r="B87" s="2" t="s">
        <v>75</v>
      </c>
      <c r="C87" s="14" t="s">
        <v>183</v>
      </c>
      <c r="D87" s="2">
        <v>2012</v>
      </c>
      <c r="E87" s="14">
        <v>2012</v>
      </c>
      <c r="F87" s="14" t="s">
        <v>97</v>
      </c>
      <c r="G87" s="93">
        <v>737</v>
      </c>
      <c r="H87" s="93">
        <v>4188</v>
      </c>
      <c r="I87" s="93">
        <v>1</v>
      </c>
      <c r="J87" s="93">
        <v>14</v>
      </c>
      <c r="K87" s="93">
        <v>738</v>
      </c>
      <c r="L87" s="93">
        <v>4202</v>
      </c>
      <c r="M87" s="48">
        <v>4940</v>
      </c>
      <c r="N87" s="48">
        <v>10049</v>
      </c>
      <c r="O87" s="48">
        <v>1879</v>
      </c>
      <c r="P87" s="48">
        <v>8135</v>
      </c>
      <c r="Q87" s="48">
        <v>10014</v>
      </c>
      <c r="R87" s="48">
        <v>3</v>
      </c>
      <c r="S87" s="48">
        <v>32</v>
      </c>
      <c r="T87" s="48">
        <v>35</v>
      </c>
      <c r="U87" s="48">
        <v>1882</v>
      </c>
      <c r="V87" s="48">
        <v>8167</v>
      </c>
      <c r="W87" s="156">
        <v>1508421</v>
      </c>
      <c r="X87" s="156">
        <v>4072</v>
      </c>
      <c r="Y87" s="156">
        <v>1512493</v>
      </c>
      <c r="Z87" s="28">
        <v>0.95650000000000002</v>
      </c>
      <c r="AA87" s="28"/>
      <c r="AB87" s="111"/>
      <c r="AC87" s="28"/>
      <c r="AD87" s="28">
        <v>5.0599999999999999E-2</v>
      </c>
      <c r="AE87" s="139"/>
      <c r="AF87" s="139"/>
      <c r="AG87" s="139"/>
      <c r="AH87" s="139"/>
    </row>
    <row r="88" spans="1:34">
      <c r="A88" s="13" t="s">
        <v>131</v>
      </c>
      <c r="B88" s="2" t="s">
        <v>75</v>
      </c>
      <c r="C88" s="14" t="s">
        <v>183</v>
      </c>
      <c r="D88" s="2">
        <v>2012</v>
      </c>
      <c r="E88" s="14">
        <v>2012</v>
      </c>
      <c r="F88" s="14" t="s">
        <v>97</v>
      </c>
      <c r="G88" s="93">
        <v>267</v>
      </c>
      <c r="H88" s="93">
        <v>1103</v>
      </c>
      <c r="I88" s="93">
        <v>0</v>
      </c>
      <c r="J88" s="93">
        <v>2</v>
      </c>
      <c r="K88" s="93">
        <v>267</v>
      </c>
      <c r="L88" s="93">
        <v>1105</v>
      </c>
      <c r="M88" s="48">
        <v>1372</v>
      </c>
      <c r="N88" s="48">
        <v>2916</v>
      </c>
      <c r="O88" s="48">
        <v>693</v>
      </c>
      <c r="P88" s="48">
        <v>2218</v>
      </c>
      <c r="Q88" s="48">
        <v>2911</v>
      </c>
      <c r="R88" s="48">
        <v>0</v>
      </c>
      <c r="S88" s="48">
        <v>5</v>
      </c>
      <c r="T88" s="48">
        <v>5</v>
      </c>
      <c r="U88" s="48">
        <v>693</v>
      </c>
      <c r="V88" s="48">
        <v>2223</v>
      </c>
      <c r="W88" s="156">
        <v>439762</v>
      </c>
      <c r="X88" s="156">
        <v>645</v>
      </c>
      <c r="Y88" s="156">
        <v>440407</v>
      </c>
      <c r="Z88" s="28">
        <v>0.97809999999999997</v>
      </c>
      <c r="AA88" s="28"/>
      <c r="AB88" s="111"/>
      <c r="AC88" s="28"/>
      <c r="AD88" s="28">
        <v>5.0599999999999999E-2</v>
      </c>
      <c r="AE88" s="139"/>
      <c r="AF88" s="139"/>
      <c r="AG88" s="139"/>
      <c r="AH88" s="139"/>
    </row>
    <row r="89" spans="1:34">
      <c r="A89" s="13" t="s">
        <v>132</v>
      </c>
      <c r="B89" s="2" t="s">
        <v>76</v>
      </c>
      <c r="C89" s="14" t="s">
        <v>183</v>
      </c>
      <c r="D89" s="2">
        <v>2012</v>
      </c>
      <c r="E89" s="14">
        <v>2012</v>
      </c>
      <c r="F89" s="14" t="s">
        <v>97</v>
      </c>
      <c r="G89" s="93">
        <v>94002</v>
      </c>
      <c r="H89" s="93">
        <v>391967</v>
      </c>
      <c r="I89" s="93">
        <v>753</v>
      </c>
      <c r="J89" s="93">
        <v>4300</v>
      </c>
      <c r="K89" s="93">
        <v>94755</v>
      </c>
      <c r="L89" s="93">
        <v>396267</v>
      </c>
      <c r="M89" s="48">
        <v>491022</v>
      </c>
      <c r="N89" s="48">
        <v>1053337</v>
      </c>
      <c r="O89" s="48">
        <v>216292</v>
      </c>
      <c r="P89" s="48">
        <v>825025</v>
      </c>
      <c r="Q89" s="48">
        <v>1041317</v>
      </c>
      <c r="R89" s="48">
        <v>2401</v>
      </c>
      <c r="S89" s="48">
        <v>9619</v>
      </c>
      <c r="T89" s="48">
        <v>12020</v>
      </c>
      <c r="U89" s="48">
        <v>218693</v>
      </c>
      <c r="V89" s="48">
        <v>834644</v>
      </c>
      <c r="W89" s="156">
        <v>161737770</v>
      </c>
      <c r="X89" s="156">
        <v>1708738</v>
      </c>
      <c r="Y89" s="156">
        <v>163446508</v>
      </c>
      <c r="Z89" s="28">
        <v>0.96850000000000003</v>
      </c>
      <c r="AA89" s="28"/>
      <c r="AB89" s="111"/>
      <c r="AC89" s="28"/>
      <c r="AD89" s="28">
        <v>4.1200000000000001E-2</v>
      </c>
      <c r="AE89" s="139"/>
      <c r="AF89" s="139"/>
      <c r="AG89" s="139"/>
      <c r="AH89" s="139"/>
    </row>
    <row r="90" spans="1:34">
      <c r="A90" s="13" t="s">
        <v>133</v>
      </c>
      <c r="B90" s="2" t="s">
        <v>75</v>
      </c>
      <c r="C90" s="14" t="s">
        <v>183</v>
      </c>
      <c r="D90" s="2">
        <v>2012</v>
      </c>
      <c r="E90" s="14">
        <v>2012</v>
      </c>
      <c r="F90" s="14" t="s">
        <v>97</v>
      </c>
      <c r="G90" s="93">
        <v>2170</v>
      </c>
      <c r="H90" s="93">
        <v>8198</v>
      </c>
      <c r="I90" s="93">
        <v>4</v>
      </c>
      <c r="J90" s="93">
        <v>17</v>
      </c>
      <c r="K90" s="93">
        <v>2174</v>
      </c>
      <c r="L90" s="93">
        <v>8215</v>
      </c>
      <c r="M90" s="48">
        <v>10389</v>
      </c>
      <c r="N90" s="48">
        <v>26463</v>
      </c>
      <c r="O90" s="48">
        <v>5764</v>
      </c>
      <c r="P90" s="48">
        <v>20623</v>
      </c>
      <c r="Q90" s="48">
        <v>26387</v>
      </c>
      <c r="R90" s="48">
        <v>11</v>
      </c>
      <c r="S90" s="48">
        <v>65</v>
      </c>
      <c r="T90" s="48">
        <v>76</v>
      </c>
      <c r="U90" s="48">
        <v>5775</v>
      </c>
      <c r="V90" s="48">
        <v>20688</v>
      </c>
      <c r="W90" s="156">
        <v>3814973</v>
      </c>
      <c r="X90" s="156">
        <v>8720</v>
      </c>
      <c r="Y90" s="156">
        <v>3823693</v>
      </c>
      <c r="Z90" s="28">
        <v>0.98180000000000001</v>
      </c>
      <c r="AA90" s="28"/>
      <c r="AB90" s="111"/>
      <c r="AC90" s="28"/>
      <c r="AD90" s="28">
        <v>5.0599999999999999E-2</v>
      </c>
      <c r="AE90" s="139"/>
      <c r="AF90" s="139"/>
      <c r="AG90" s="139"/>
      <c r="AH90" s="139"/>
    </row>
    <row r="91" spans="1:34">
      <c r="A91" s="13" t="s">
        <v>134</v>
      </c>
      <c r="B91" s="2" t="s">
        <v>75</v>
      </c>
      <c r="C91" s="14" t="s">
        <v>183</v>
      </c>
      <c r="D91" s="2">
        <v>2012</v>
      </c>
      <c r="E91" s="14">
        <v>2012</v>
      </c>
      <c r="F91" s="14" t="s">
        <v>97</v>
      </c>
      <c r="G91" s="93">
        <v>854</v>
      </c>
      <c r="H91" s="93">
        <v>4433</v>
      </c>
      <c r="I91" s="93">
        <v>15</v>
      </c>
      <c r="J91" s="93">
        <v>62</v>
      </c>
      <c r="K91" s="93">
        <v>869</v>
      </c>
      <c r="L91" s="93">
        <v>4495</v>
      </c>
      <c r="M91" s="48">
        <v>5364</v>
      </c>
      <c r="N91" s="48">
        <v>9034</v>
      </c>
      <c r="O91" s="48">
        <v>1848</v>
      </c>
      <c r="P91" s="48">
        <v>7000</v>
      </c>
      <c r="Q91" s="48">
        <v>8848</v>
      </c>
      <c r="R91" s="48">
        <v>41</v>
      </c>
      <c r="S91" s="48">
        <v>145</v>
      </c>
      <c r="T91" s="48">
        <v>186</v>
      </c>
      <c r="U91" s="48">
        <v>1889</v>
      </c>
      <c r="V91" s="48">
        <v>7145</v>
      </c>
      <c r="W91" s="156">
        <v>1404052</v>
      </c>
      <c r="X91" s="156">
        <v>25624</v>
      </c>
      <c r="Y91" s="156">
        <v>1429676</v>
      </c>
      <c r="Z91" s="28">
        <v>0</v>
      </c>
      <c r="AA91" s="28"/>
      <c r="AB91" s="111"/>
      <c r="AC91" s="28"/>
      <c r="AD91" s="28">
        <v>5.0599999999999999E-2</v>
      </c>
      <c r="AE91" s="139"/>
      <c r="AF91" s="139"/>
      <c r="AG91" s="139"/>
      <c r="AH91" s="139"/>
    </row>
    <row r="92" spans="1:34">
      <c r="A92" s="13" t="s">
        <v>135</v>
      </c>
      <c r="B92" s="2" t="s">
        <v>75</v>
      </c>
      <c r="C92" s="14" t="s">
        <v>183</v>
      </c>
      <c r="D92" s="2">
        <v>2012</v>
      </c>
      <c r="E92" s="14">
        <v>2012</v>
      </c>
      <c r="F92" s="14" t="s">
        <v>97</v>
      </c>
      <c r="G92" s="93">
        <v>137</v>
      </c>
      <c r="H92" s="93">
        <v>697</v>
      </c>
      <c r="I92" s="93">
        <v>0</v>
      </c>
      <c r="J92" s="93">
        <v>0</v>
      </c>
      <c r="K92" s="93">
        <v>137</v>
      </c>
      <c r="L92" s="93">
        <v>697</v>
      </c>
      <c r="M92" s="48">
        <v>834</v>
      </c>
      <c r="N92" s="48">
        <v>1732</v>
      </c>
      <c r="O92" s="48">
        <v>367</v>
      </c>
      <c r="P92" s="48">
        <v>1365</v>
      </c>
      <c r="Q92" s="48">
        <v>1732</v>
      </c>
      <c r="R92" s="48">
        <v>0</v>
      </c>
      <c r="S92" s="48">
        <v>0</v>
      </c>
      <c r="T92" s="48">
        <v>0</v>
      </c>
      <c r="U92" s="48">
        <v>367</v>
      </c>
      <c r="V92" s="48">
        <v>1365</v>
      </c>
      <c r="W92" s="156">
        <v>252798</v>
      </c>
      <c r="X92" s="156">
        <v>0</v>
      </c>
      <c r="Y92" s="156">
        <v>252798</v>
      </c>
      <c r="Z92" s="28">
        <v>0.9375</v>
      </c>
      <c r="AA92" s="28"/>
      <c r="AB92" s="111"/>
      <c r="AC92" s="28"/>
      <c r="AD92" s="28">
        <v>5.0599999999999999E-2</v>
      </c>
      <c r="AE92" s="139"/>
      <c r="AF92" s="139"/>
      <c r="AG92" s="139"/>
      <c r="AH92" s="139"/>
    </row>
    <row r="93" spans="1:34">
      <c r="A93" s="13" t="s">
        <v>136</v>
      </c>
      <c r="B93" s="2" t="s">
        <v>75</v>
      </c>
      <c r="C93" s="14" t="s">
        <v>183</v>
      </c>
      <c r="D93" s="2">
        <v>2012</v>
      </c>
      <c r="E93" s="14">
        <v>2012</v>
      </c>
      <c r="F93" s="14" t="s">
        <v>97</v>
      </c>
      <c r="G93" s="93">
        <v>882</v>
      </c>
      <c r="H93" s="93">
        <v>6011</v>
      </c>
      <c r="I93" s="93">
        <v>1</v>
      </c>
      <c r="J93" s="93">
        <v>16</v>
      </c>
      <c r="K93" s="93">
        <v>883</v>
      </c>
      <c r="L93" s="93">
        <v>6027</v>
      </c>
      <c r="M93" s="48">
        <v>6910</v>
      </c>
      <c r="N93" s="48">
        <v>13528</v>
      </c>
      <c r="O93" s="48">
        <v>2237</v>
      </c>
      <c r="P93" s="48">
        <v>11242</v>
      </c>
      <c r="Q93" s="48">
        <v>13479</v>
      </c>
      <c r="R93" s="48">
        <v>5</v>
      </c>
      <c r="S93" s="48">
        <v>44</v>
      </c>
      <c r="T93" s="48">
        <v>49</v>
      </c>
      <c r="U93" s="48">
        <v>2242</v>
      </c>
      <c r="V93" s="48">
        <v>11286</v>
      </c>
      <c r="W93" s="156">
        <v>1992422</v>
      </c>
      <c r="X93" s="156">
        <v>6623</v>
      </c>
      <c r="Y93" s="156">
        <v>1999045</v>
      </c>
      <c r="Z93" s="28">
        <v>0.99390000000000001</v>
      </c>
      <c r="AA93" s="28"/>
      <c r="AB93" s="111"/>
      <c r="AC93" s="28"/>
      <c r="AD93" s="28">
        <v>5.0599999999999999E-2</v>
      </c>
      <c r="AE93" s="139"/>
      <c r="AF93" s="139"/>
      <c r="AG93" s="139"/>
      <c r="AH93" s="139"/>
    </row>
    <row r="94" spans="1:34">
      <c r="A94" s="13" t="s">
        <v>137</v>
      </c>
      <c r="B94" s="2" t="s">
        <v>75</v>
      </c>
      <c r="C94" s="14" t="s">
        <v>183</v>
      </c>
      <c r="D94" s="2">
        <v>2012</v>
      </c>
      <c r="E94" s="14">
        <v>2012</v>
      </c>
      <c r="F94" s="14" t="s">
        <v>97</v>
      </c>
      <c r="G94" s="93">
        <v>5105</v>
      </c>
      <c r="H94" s="93">
        <v>16223</v>
      </c>
      <c r="I94" s="93">
        <v>8</v>
      </c>
      <c r="J94" s="93">
        <v>28</v>
      </c>
      <c r="K94" s="93">
        <v>5113</v>
      </c>
      <c r="L94" s="93">
        <v>16251</v>
      </c>
      <c r="M94" s="48">
        <v>21364</v>
      </c>
      <c r="N94" s="48">
        <v>53038</v>
      </c>
      <c r="O94" s="48">
        <v>14002</v>
      </c>
      <c r="P94" s="48">
        <v>38916</v>
      </c>
      <c r="Q94" s="48">
        <v>52918</v>
      </c>
      <c r="R94" s="48">
        <v>26</v>
      </c>
      <c r="S94" s="48">
        <v>94</v>
      </c>
      <c r="T94" s="48">
        <v>120</v>
      </c>
      <c r="U94" s="48">
        <v>14028</v>
      </c>
      <c r="V94" s="48">
        <v>39010</v>
      </c>
      <c r="W94" s="156">
        <v>7718802.2000000002</v>
      </c>
      <c r="X94" s="156">
        <v>14618</v>
      </c>
      <c r="Y94" s="156">
        <v>7733420.2000000002</v>
      </c>
      <c r="Z94" s="28">
        <v>0.98599999999999999</v>
      </c>
      <c r="AA94" s="28"/>
      <c r="AB94" s="111"/>
      <c r="AC94" s="28"/>
      <c r="AD94" s="28">
        <v>2.75E-2</v>
      </c>
      <c r="AE94" s="139"/>
      <c r="AF94" s="139"/>
      <c r="AG94" s="139"/>
      <c r="AH94" s="139"/>
    </row>
    <row r="95" spans="1:34">
      <c r="A95" s="13" t="s">
        <v>138</v>
      </c>
      <c r="B95" s="2" t="s">
        <v>75</v>
      </c>
      <c r="C95" s="14" t="s">
        <v>183</v>
      </c>
      <c r="D95" s="2">
        <v>2012</v>
      </c>
      <c r="E95" s="14">
        <v>2012</v>
      </c>
      <c r="F95" s="14" t="s">
        <v>97</v>
      </c>
      <c r="G95" s="93">
        <v>81</v>
      </c>
      <c r="H95" s="93">
        <v>350</v>
      </c>
      <c r="I95" s="93">
        <v>0</v>
      </c>
      <c r="J95" s="93">
        <v>0</v>
      </c>
      <c r="K95" s="93">
        <v>81</v>
      </c>
      <c r="L95" s="93">
        <v>350</v>
      </c>
      <c r="M95" s="48">
        <v>431</v>
      </c>
      <c r="N95" s="48">
        <v>1029</v>
      </c>
      <c r="O95" s="48">
        <v>211</v>
      </c>
      <c r="P95" s="48">
        <v>818</v>
      </c>
      <c r="Q95" s="48">
        <v>1029</v>
      </c>
      <c r="R95" s="48">
        <v>0</v>
      </c>
      <c r="S95" s="48">
        <v>0</v>
      </c>
      <c r="T95" s="48">
        <v>0</v>
      </c>
      <c r="U95" s="48">
        <v>211</v>
      </c>
      <c r="V95" s="48">
        <v>818</v>
      </c>
      <c r="W95" s="156">
        <v>136730</v>
      </c>
      <c r="X95" s="156">
        <v>0</v>
      </c>
      <c r="Y95" s="156">
        <v>136730</v>
      </c>
      <c r="Z95" s="28">
        <v>0.95830000000000004</v>
      </c>
      <c r="AA95" s="28"/>
      <c r="AB95" s="111"/>
      <c r="AC95" s="28"/>
      <c r="AD95" s="28">
        <v>5.0599999999999999E-2</v>
      </c>
      <c r="AE95" s="139"/>
      <c r="AF95" s="139"/>
      <c r="AG95" s="139"/>
      <c r="AH95" s="139"/>
    </row>
    <row r="96" spans="1:34">
      <c r="A96" s="13" t="s">
        <v>139</v>
      </c>
      <c r="B96" s="2" t="s">
        <v>75</v>
      </c>
      <c r="C96" s="14" t="s">
        <v>183</v>
      </c>
      <c r="D96" s="2">
        <v>2012</v>
      </c>
      <c r="E96" s="14">
        <v>2012</v>
      </c>
      <c r="F96" s="14" t="s">
        <v>97</v>
      </c>
      <c r="G96" s="93">
        <v>26</v>
      </c>
      <c r="H96" s="93">
        <v>436</v>
      </c>
      <c r="I96" s="93">
        <v>0</v>
      </c>
      <c r="J96" s="93">
        <v>0</v>
      </c>
      <c r="K96" s="93">
        <v>26</v>
      </c>
      <c r="L96" s="93">
        <v>436</v>
      </c>
      <c r="M96" s="48">
        <v>462</v>
      </c>
      <c r="N96" s="48">
        <v>734</v>
      </c>
      <c r="O96" s="48">
        <v>59</v>
      </c>
      <c r="P96" s="48">
        <v>674</v>
      </c>
      <c r="Q96" s="48">
        <v>733</v>
      </c>
      <c r="R96" s="48">
        <v>0</v>
      </c>
      <c r="S96" s="48">
        <v>1</v>
      </c>
      <c r="T96" s="48">
        <v>1</v>
      </c>
      <c r="U96" s="48">
        <v>59</v>
      </c>
      <c r="V96" s="48">
        <v>675</v>
      </c>
      <c r="W96" s="156">
        <v>111434</v>
      </c>
      <c r="X96" s="156">
        <v>144</v>
      </c>
      <c r="Y96" s="156">
        <v>111578</v>
      </c>
      <c r="Z96" s="28">
        <v>0.93679999999999997</v>
      </c>
      <c r="AA96" s="28"/>
      <c r="AB96" s="111"/>
      <c r="AC96" s="28"/>
      <c r="AD96" s="28">
        <v>5.0599999999999999E-2</v>
      </c>
      <c r="AE96" s="139"/>
      <c r="AF96" s="139"/>
      <c r="AG96" s="139"/>
      <c r="AH96" s="139"/>
    </row>
    <row r="97" spans="1:34">
      <c r="A97" s="13" t="s">
        <v>140</v>
      </c>
      <c r="B97" s="2" t="s">
        <v>75</v>
      </c>
      <c r="C97" s="14" t="s">
        <v>183</v>
      </c>
      <c r="D97" s="2">
        <v>2012</v>
      </c>
      <c r="E97" s="14">
        <v>2012</v>
      </c>
      <c r="F97" s="14" t="s">
        <v>97</v>
      </c>
      <c r="G97" s="93">
        <v>4931</v>
      </c>
      <c r="H97" s="93">
        <v>14889</v>
      </c>
      <c r="I97" s="93">
        <v>5</v>
      </c>
      <c r="J97" s="93">
        <v>58</v>
      </c>
      <c r="K97" s="93">
        <v>4936</v>
      </c>
      <c r="L97" s="93">
        <v>14947</v>
      </c>
      <c r="M97" s="48">
        <v>19883</v>
      </c>
      <c r="N97" s="48">
        <v>46149</v>
      </c>
      <c r="O97" s="48">
        <v>11912</v>
      </c>
      <c r="P97" s="48">
        <v>34040</v>
      </c>
      <c r="Q97" s="48">
        <v>45952</v>
      </c>
      <c r="R97" s="48">
        <v>19</v>
      </c>
      <c r="S97" s="48">
        <v>178</v>
      </c>
      <c r="T97" s="48">
        <v>197</v>
      </c>
      <c r="U97" s="48">
        <v>11931</v>
      </c>
      <c r="V97" s="48">
        <v>34218</v>
      </c>
      <c r="W97" s="156">
        <v>6798100</v>
      </c>
      <c r="X97" s="156">
        <v>24932</v>
      </c>
      <c r="Y97" s="156">
        <v>6823032</v>
      </c>
      <c r="Z97" s="28">
        <v>1</v>
      </c>
      <c r="AA97" s="28"/>
      <c r="AB97" s="111"/>
      <c r="AC97" s="28"/>
      <c r="AD97" s="28">
        <v>1.17E-2</v>
      </c>
      <c r="AE97" s="139"/>
      <c r="AF97" s="139"/>
      <c r="AG97" s="139"/>
      <c r="AH97" s="139"/>
    </row>
    <row r="98" spans="1:34">
      <c r="A98" s="13" t="s">
        <v>141</v>
      </c>
      <c r="B98" s="2" t="s">
        <v>75</v>
      </c>
      <c r="C98" s="14" t="s">
        <v>183</v>
      </c>
      <c r="D98" s="2">
        <v>2012</v>
      </c>
      <c r="E98" s="14">
        <v>2012</v>
      </c>
      <c r="F98" s="14" t="s">
        <v>97</v>
      </c>
      <c r="G98" s="93">
        <v>507</v>
      </c>
      <c r="H98" s="93">
        <v>2758</v>
      </c>
      <c r="I98" s="93">
        <v>3</v>
      </c>
      <c r="J98" s="93">
        <v>17</v>
      </c>
      <c r="K98" s="93">
        <v>510</v>
      </c>
      <c r="L98" s="93">
        <v>2775</v>
      </c>
      <c r="M98" s="48">
        <v>3285</v>
      </c>
      <c r="N98" s="48">
        <v>7053</v>
      </c>
      <c r="O98" s="48">
        <v>1254</v>
      </c>
      <c r="P98" s="48">
        <v>5740</v>
      </c>
      <c r="Q98" s="48">
        <v>6994</v>
      </c>
      <c r="R98" s="48">
        <v>7</v>
      </c>
      <c r="S98" s="48">
        <v>52</v>
      </c>
      <c r="T98" s="48">
        <v>59</v>
      </c>
      <c r="U98" s="48">
        <v>1261</v>
      </c>
      <c r="V98" s="48">
        <v>5792</v>
      </c>
      <c r="W98" s="156">
        <v>1049890</v>
      </c>
      <c r="X98" s="156">
        <v>7340</v>
      </c>
      <c r="Y98" s="156">
        <v>1057230</v>
      </c>
      <c r="Z98" s="28">
        <v>1</v>
      </c>
      <c r="AA98" s="28"/>
      <c r="AB98" s="111"/>
      <c r="AC98" s="28"/>
      <c r="AD98" s="28">
        <v>5.0599999999999999E-2</v>
      </c>
      <c r="AE98" s="139"/>
      <c r="AF98" s="139"/>
      <c r="AG98" s="139"/>
      <c r="AH98" s="139"/>
    </row>
    <row r="99" spans="1:34">
      <c r="A99" s="13" t="s">
        <v>142</v>
      </c>
      <c r="B99" s="2" t="s">
        <v>75</v>
      </c>
      <c r="C99" s="14" t="s">
        <v>183</v>
      </c>
      <c r="D99" s="2">
        <v>2012</v>
      </c>
      <c r="E99" s="14">
        <v>2012</v>
      </c>
      <c r="F99" s="14" t="s">
        <v>97</v>
      </c>
      <c r="G99" s="93">
        <v>469</v>
      </c>
      <c r="H99" s="93">
        <v>2928</v>
      </c>
      <c r="I99" s="93">
        <v>1</v>
      </c>
      <c r="J99" s="93">
        <v>4</v>
      </c>
      <c r="K99" s="93">
        <v>470</v>
      </c>
      <c r="L99" s="93">
        <v>2932</v>
      </c>
      <c r="M99" s="48">
        <v>3402</v>
      </c>
      <c r="N99" s="48">
        <v>6655</v>
      </c>
      <c r="O99" s="48">
        <v>1204</v>
      </c>
      <c r="P99" s="48">
        <v>5438</v>
      </c>
      <c r="Q99" s="48">
        <v>6642</v>
      </c>
      <c r="R99" s="48">
        <v>2</v>
      </c>
      <c r="S99" s="48">
        <v>11</v>
      </c>
      <c r="T99" s="48">
        <v>13</v>
      </c>
      <c r="U99" s="48">
        <v>1206</v>
      </c>
      <c r="V99" s="48">
        <v>5449</v>
      </c>
      <c r="W99" s="156">
        <v>1016656</v>
      </c>
      <c r="X99" s="156">
        <v>1691</v>
      </c>
      <c r="Y99" s="156">
        <v>1018347</v>
      </c>
      <c r="Z99" s="28">
        <v>0.97</v>
      </c>
      <c r="AA99" s="28"/>
      <c r="AB99" s="111"/>
      <c r="AC99" s="28"/>
      <c r="AD99" s="28">
        <v>5.0599999999999999E-2</v>
      </c>
      <c r="AE99" s="139"/>
      <c r="AF99" s="139"/>
      <c r="AG99" s="139"/>
      <c r="AH99" s="139"/>
    </row>
    <row r="100" spans="1:34">
      <c r="A100" s="13" t="s">
        <v>143</v>
      </c>
      <c r="B100" s="2" t="s">
        <v>74</v>
      </c>
      <c r="C100" s="14" t="s">
        <v>183</v>
      </c>
      <c r="D100" s="2">
        <v>2012</v>
      </c>
      <c r="E100" s="14">
        <v>2012</v>
      </c>
      <c r="F100" s="14" t="s">
        <v>97</v>
      </c>
      <c r="G100" s="93">
        <v>14055</v>
      </c>
      <c r="H100" s="93">
        <v>77541</v>
      </c>
      <c r="I100" s="93">
        <v>66</v>
      </c>
      <c r="J100" s="93">
        <v>1317</v>
      </c>
      <c r="K100" s="93">
        <v>14121</v>
      </c>
      <c r="L100" s="93">
        <v>78858</v>
      </c>
      <c r="M100" s="48">
        <v>92979</v>
      </c>
      <c r="N100" s="48">
        <v>210701</v>
      </c>
      <c r="O100" s="48">
        <v>35771</v>
      </c>
      <c r="P100" s="48">
        <v>171483</v>
      </c>
      <c r="Q100" s="48">
        <v>207254</v>
      </c>
      <c r="R100" s="48">
        <v>231</v>
      </c>
      <c r="S100" s="48">
        <v>3216</v>
      </c>
      <c r="T100" s="48">
        <v>3447</v>
      </c>
      <c r="U100" s="48">
        <v>36002</v>
      </c>
      <c r="V100" s="48">
        <v>174699</v>
      </c>
      <c r="W100" s="156">
        <v>29788217</v>
      </c>
      <c r="X100" s="156">
        <v>386479</v>
      </c>
      <c r="Y100" s="156">
        <v>30174696</v>
      </c>
      <c r="Z100" s="28">
        <v>0.99770000000000003</v>
      </c>
      <c r="AA100" s="28"/>
      <c r="AB100" s="111"/>
      <c r="AC100" s="28"/>
      <c r="AD100" s="28">
        <v>1.89E-2</v>
      </c>
      <c r="AE100" s="139"/>
      <c r="AF100" s="139"/>
      <c r="AG100" s="139"/>
      <c r="AH100" s="139"/>
    </row>
    <row r="101" spans="1:34">
      <c r="A101" s="13" t="s">
        <v>144</v>
      </c>
      <c r="B101" s="2" t="s">
        <v>74</v>
      </c>
      <c r="C101" s="14" t="s">
        <v>183</v>
      </c>
      <c r="D101" s="2">
        <v>2012</v>
      </c>
      <c r="E101" s="14">
        <v>2012</v>
      </c>
      <c r="F101" s="14" t="s">
        <v>97</v>
      </c>
      <c r="G101" s="93">
        <v>1073</v>
      </c>
      <c r="H101" s="93">
        <v>6882</v>
      </c>
      <c r="I101" s="93">
        <v>4</v>
      </c>
      <c r="J101" s="93">
        <v>40</v>
      </c>
      <c r="K101" s="93">
        <v>1077</v>
      </c>
      <c r="L101" s="93">
        <v>6922</v>
      </c>
      <c r="M101" s="48">
        <v>7999</v>
      </c>
      <c r="N101" s="48">
        <v>17950</v>
      </c>
      <c r="O101" s="48">
        <v>2846</v>
      </c>
      <c r="P101" s="48">
        <v>14997</v>
      </c>
      <c r="Q101" s="48">
        <v>17843</v>
      </c>
      <c r="R101" s="48">
        <v>16</v>
      </c>
      <c r="S101" s="48">
        <v>91</v>
      </c>
      <c r="T101" s="48">
        <v>107</v>
      </c>
      <c r="U101" s="48">
        <v>2862</v>
      </c>
      <c r="V101" s="48">
        <v>15088</v>
      </c>
      <c r="W101" s="156">
        <v>2539278</v>
      </c>
      <c r="X101" s="156">
        <v>12714</v>
      </c>
      <c r="Y101" s="156">
        <v>2551992</v>
      </c>
      <c r="Z101" s="28">
        <v>0.95069999999999999</v>
      </c>
      <c r="AA101" s="28"/>
      <c r="AB101" s="111"/>
      <c r="AC101" s="28"/>
      <c r="AD101" s="28">
        <v>5.0599999999999999E-2</v>
      </c>
      <c r="AE101" s="139"/>
      <c r="AF101" s="139"/>
      <c r="AG101" s="139"/>
      <c r="AH101" s="139"/>
    </row>
    <row r="102" spans="1:34">
      <c r="A102" s="13" t="s">
        <v>145</v>
      </c>
      <c r="B102" s="2" t="s">
        <v>75</v>
      </c>
      <c r="C102" s="14" t="s">
        <v>183</v>
      </c>
      <c r="D102" s="2">
        <v>2012</v>
      </c>
      <c r="E102" s="14">
        <v>2012</v>
      </c>
      <c r="F102" s="14" t="s">
        <v>97</v>
      </c>
      <c r="G102" s="93">
        <v>111</v>
      </c>
      <c r="H102" s="93">
        <v>610</v>
      </c>
      <c r="I102" s="93">
        <v>0</v>
      </c>
      <c r="J102" s="93">
        <v>0</v>
      </c>
      <c r="K102" s="93">
        <v>111</v>
      </c>
      <c r="L102" s="93">
        <v>610</v>
      </c>
      <c r="M102" s="48">
        <v>721</v>
      </c>
      <c r="N102" s="48">
        <v>1608</v>
      </c>
      <c r="O102" s="48">
        <v>296</v>
      </c>
      <c r="P102" s="48">
        <v>1312</v>
      </c>
      <c r="Q102" s="48">
        <v>1608</v>
      </c>
      <c r="R102" s="48">
        <v>0</v>
      </c>
      <c r="S102" s="48">
        <v>0</v>
      </c>
      <c r="T102" s="48">
        <v>0</v>
      </c>
      <c r="U102" s="48">
        <v>296</v>
      </c>
      <c r="V102" s="48">
        <v>1312</v>
      </c>
      <c r="W102" s="156">
        <v>237168</v>
      </c>
      <c r="X102" s="156">
        <v>0</v>
      </c>
      <c r="Y102" s="156">
        <v>237168</v>
      </c>
      <c r="Z102" s="28">
        <v>0.85709999999999997</v>
      </c>
      <c r="AA102" s="28"/>
      <c r="AB102" s="111"/>
      <c r="AC102" s="28"/>
      <c r="AD102" s="28">
        <v>5.0599999999999999E-2</v>
      </c>
      <c r="AE102" s="139"/>
      <c r="AF102" s="139"/>
      <c r="AG102" s="139"/>
      <c r="AH102" s="139"/>
    </row>
    <row r="103" spans="1:34">
      <c r="A103" s="13" t="s">
        <v>146</v>
      </c>
      <c r="B103" s="2" t="s">
        <v>75</v>
      </c>
      <c r="C103" s="14" t="s">
        <v>183</v>
      </c>
      <c r="D103" s="2">
        <v>2012</v>
      </c>
      <c r="E103" s="14">
        <v>2012</v>
      </c>
      <c r="F103" s="14" t="s">
        <v>97</v>
      </c>
      <c r="G103" s="93">
        <v>20226</v>
      </c>
      <c r="H103" s="93">
        <v>83230</v>
      </c>
      <c r="I103" s="93">
        <v>62</v>
      </c>
      <c r="J103" s="93">
        <v>611</v>
      </c>
      <c r="K103" s="93">
        <v>20288</v>
      </c>
      <c r="L103" s="93">
        <v>83841</v>
      </c>
      <c r="M103" s="48">
        <v>104129</v>
      </c>
      <c r="N103" s="48">
        <v>259228</v>
      </c>
      <c r="O103" s="48">
        <v>55688</v>
      </c>
      <c r="P103" s="48">
        <v>201545</v>
      </c>
      <c r="Q103" s="48">
        <v>257233</v>
      </c>
      <c r="R103" s="48">
        <v>229</v>
      </c>
      <c r="S103" s="48">
        <v>1766</v>
      </c>
      <c r="T103" s="48">
        <v>1995</v>
      </c>
      <c r="U103" s="48">
        <v>55917</v>
      </c>
      <c r="V103" s="48">
        <v>203311</v>
      </c>
      <c r="W103" s="156">
        <v>36836756</v>
      </c>
      <c r="X103" s="156">
        <v>256912</v>
      </c>
      <c r="Y103" s="156">
        <v>37093668</v>
      </c>
      <c r="Z103" s="28">
        <v>0.99980000000000002</v>
      </c>
      <c r="AA103" s="28"/>
      <c r="AB103" s="111"/>
      <c r="AC103" s="28"/>
      <c r="AD103" s="28">
        <v>3.56E-2</v>
      </c>
      <c r="AE103" s="139"/>
      <c r="AF103" s="139"/>
      <c r="AG103" s="139"/>
      <c r="AH103" s="139"/>
    </row>
    <row r="104" spans="1:34">
      <c r="A104" s="13" t="s">
        <v>147</v>
      </c>
      <c r="B104" s="2" t="s">
        <v>74</v>
      </c>
      <c r="C104" s="14" t="s">
        <v>183</v>
      </c>
      <c r="D104" s="2">
        <v>2012</v>
      </c>
      <c r="E104" s="14">
        <v>2012</v>
      </c>
      <c r="F104" s="14" t="s">
        <v>97</v>
      </c>
      <c r="G104" s="93">
        <v>18076</v>
      </c>
      <c r="H104" s="93">
        <v>68701</v>
      </c>
      <c r="I104" s="93">
        <v>183</v>
      </c>
      <c r="J104" s="93">
        <v>704</v>
      </c>
      <c r="K104" s="93">
        <v>18259</v>
      </c>
      <c r="L104" s="93">
        <v>69405</v>
      </c>
      <c r="M104" s="48">
        <v>87664</v>
      </c>
      <c r="N104" s="48">
        <v>200240</v>
      </c>
      <c r="O104" s="48">
        <v>45973</v>
      </c>
      <c r="P104" s="48">
        <v>151848</v>
      </c>
      <c r="Q104" s="48">
        <v>197821</v>
      </c>
      <c r="R104" s="48">
        <v>678</v>
      </c>
      <c r="S104" s="48">
        <v>1741</v>
      </c>
      <c r="T104" s="48">
        <v>2419</v>
      </c>
      <c r="U104" s="48">
        <v>46651</v>
      </c>
      <c r="V104" s="48">
        <v>153589</v>
      </c>
      <c r="W104" s="156">
        <v>30311043.789999999</v>
      </c>
      <c r="X104" s="156">
        <v>315366.06</v>
      </c>
      <c r="Y104" s="156">
        <v>30626409.849999998</v>
      </c>
      <c r="Z104" s="28">
        <v>0.97170000000000001</v>
      </c>
      <c r="AA104" s="28"/>
      <c r="AB104" s="111"/>
      <c r="AC104" s="28"/>
      <c r="AD104" s="28">
        <v>4.5999999999999999E-2</v>
      </c>
      <c r="AE104" s="139"/>
      <c r="AF104" s="139"/>
      <c r="AG104" s="139"/>
      <c r="AH104" s="139"/>
    </row>
    <row r="105" spans="1:34">
      <c r="A105" s="13" t="s">
        <v>148</v>
      </c>
      <c r="B105" s="2" t="s">
        <v>75</v>
      </c>
      <c r="C105" s="14" t="s">
        <v>183</v>
      </c>
      <c r="D105" s="2">
        <v>2012</v>
      </c>
      <c r="E105" s="14">
        <v>2012</v>
      </c>
      <c r="F105" s="14" t="s">
        <v>97</v>
      </c>
      <c r="G105" s="93">
        <v>488</v>
      </c>
      <c r="H105" s="93">
        <v>2156</v>
      </c>
      <c r="I105" s="93">
        <v>1</v>
      </c>
      <c r="J105" s="93">
        <v>16</v>
      </c>
      <c r="K105" s="93">
        <v>489</v>
      </c>
      <c r="L105" s="93">
        <v>2172</v>
      </c>
      <c r="M105" s="48">
        <v>2661</v>
      </c>
      <c r="N105" s="48">
        <v>6276</v>
      </c>
      <c r="O105" s="48">
        <v>1291</v>
      </c>
      <c r="P105" s="48">
        <v>4932</v>
      </c>
      <c r="Q105" s="48">
        <v>6223</v>
      </c>
      <c r="R105" s="48">
        <v>4</v>
      </c>
      <c r="S105" s="48">
        <v>49</v>
      </c>
      <c r="T105" s="48">
        <v>53</v>
      </c>
      <c r="U105" s="48">
        <v>1295</v>
      </c>
      <c r="V105" s="48">
        <v>4981</v>
      </c>
      <c r="W105" s="156">
        <v>898567</v>
      </c>
      <c r="X105" s="156">
        <v>6118</v>
      </c>
      <c r="Y105" s="156">
        <v>904685</v>
      </c>
      <c r="Z105" s="28">
        <v>0.97789999999999999</v>
      </c>
      <c r="AA105" s="28"/>
      <c r="AB105" s="111"/>
      <c r="AC105" s="28"/>
      <c r="AD105" s="28">
        <v>5.0599999999999999E-2</v>
      </c>
      <c r="AE105" s="139"/>
      <c r="AF105" s="139"/>
      <c r="AG105" s="139"/>
      <c r="AH105" s="139"/>
    </row>
    <row r="106" spans="1:34">
      <c r="A106" s="13" t="s">
        <v>149</v>
      </c>
      <c r="B106" s="2" t="s">
        <v>75</v>
      </c>
      <c r="C106" s="14" t="s">
        <v>183</v>
      </c>
      <c r="D106" s="2">
        <v>2012</v>
      </c>
      <c r="E106" s="14">
        <v>2012</v>
      </c>
      <c r="F106" s="14" t="s">
        <v>97</v>
      </c>
      <c r="G106" s="93">
        <v>28825</v>
      </c>
      <c r="H106" s="93">
        <v>114163</v>
      </c>
      <c r="I106" s="93">
        <v>56</v>
      </c>
      <c r="J106" s="93">
        <v>574</v>
      </c>
      <c r="K106" s="93">
        <v>28881</v>
      </c>
      <c r="L106" s="93">
        <v>114737</v>
      </c>
      <c r="M106" s="48">
        <v>143618</v>
      </c>
      <c r="N106" s="48">
        <v>347748</v>
      </c>
      <c r="O106" s="48">
        <v>78038</v>
      </c>
      <c r="P106" s="48">
        <v>268035</v>
      </c>
      <c r="Q106" s="48">
        <v>346073</v>
      </c>
      <c r="R106" s="48">
        <v>193</v>
      </c>
      <c r="S106" s="48">
        <v>1482</v>
      </c>
      <c r="T106" s="48">
        <v>1675</v>
      </c>
      <c r="U106" s="48">
        <v>78231</v>
      </c>
      <c r="V106" s="48">
        <v>269517</v>
      </c>
      <c r="W106" s="156">
        <v>50931880</v>
      </c>
      <c r="X106" s="156">
        <v>221510</v>
      </c>
      <c r="Y106" s="156">
        <v>51153390</v>
      </c>
      <c r="Z106" s="28">
        <v>0.99919999999999998</v>
      </c>
      <c r="AA106" s="28"/>
      <c r="AB106" s="111"/>
      <c r="AC106" s="28"/>
      <c r="AD106" s="28">
        <v>8.0999999999999996E-3</v>
      </c>
      <c r="AE106" s="139"/>
      <c r="AF106" s="139"/>
      <c r="AG106" s="139"/>
      <c r="AH106" s="139"/>
    </row>
    <row r="107" spans="1:34">
      <c r="A107" s="13" t="s">
        <v>150</v>
      </c>
      <c r="B107" s="2" t="s">
        <v>74</v>
      </c>
      <c r="C107" s="14" t="s">
        <v>183</v>
      </c>
      <c r="D107" s="2">
        <v>2012</v>
      </c>
      <c r="E107" s="14">
        <v>2012</v>
      </c>
      <c r="F107" s="14" t="s">
        <v>97</v>
      </c>
      <c r="G107" s="93">
        <v>18769</v>
      </c>
      <c r="H107" s="93">
        <v>87415</v>
      </c>
      <c r="I107" s="93">
        <v>156</v>
      </c>
      <c r="J107" s="93">
        <v>1223</v>
      </c>
      <c r="K107" s="93">
        <v>18925</v>
      </c>
      <c r="L107" s="93">
        <v>88638</v>
      </c>
      <c r="M107" s="48">
        <v>107563</v>
      </c>
      <c r="N107" s="48">
        <v>241222</v>
      </c>
      <c r="O107" s="48">
        <v>51291</v>
      </c>
      <c r="P107" s="48">
        <v>186455</v>
      </c>
      <c r="Q107" s="48">
        <v>237746</v>
      </c>
      <c r="R107" s="48">
        <v>581</v>
      </c>
      <c r="S107" s="48">
        <v>2895</v>
      </c>
      <c r="T107" s="48">
        <v>3476</v>
      </c>
      <c r="U107" s="48">
        <v>51872</v>
      </c>
      <c r="V107" s="48">
        <v>189350</v>
      </c>
      <c r="W107" s="156">
        <v>35238400.420000002</v>
      </c>
      <c r="X107" s="156">
        <v>420894.34</v>
      </c>
      <c r="Y107" s="156">
        <v>35659294.760000005</v>
      </c>
      <c r="Z107" s="28">
        <v>0.98770000000000002</v>
      </c>
      <c r="AA107" s="28"/>
      <c r="AB107" s="111"/>
      <c r="AC107" s="28"/>
      <c r="AD107" s="28">
        <v>7.3200000000000001E-2</v>
      </c>
      <c r="AE107" s="139"/>
      <c r="AF107" s="139"/>
      <c r="AG107" s="139"/>
      <c r="AH107" s="139"/>
    </row>
    <row r="108" spans="1:34">
      <c r="A108" s="13" t="s">
        <v>151</v>
      </c>
      <c r="B108" s="2" t="s">
        <v>74</v>
      </c>
      <c r="C108" s="14" t="s">
        <v>183</v>
      </c>
      <c r="D108" s="2">
        <v>2012</v>
      </c>
      <c r="E108" s="14">
        <v>2012</v>
      </c>
      <c r="F108" s="14" t="s">
        <v>97</v>
      </c>
      <c r="G108" s="93">
        <v>3155</v>
      </c>
      <c r="H108" s="93">
        <v>28535</v>
      </c>
      <c r="I108" s="93">
        <v>75</v>
      </c>
      <c r="J108" s="93">
        <v>921</v>
      </c>
      <c r="K108" s="93">
        <v>3230</v>
      </c>
      <c r="L108" s="93">
        <v>29456</v>
      </c>
      <c r="M108" s="48">
        <v>32686</v>
      </c>
      <c r="N108" s="48">
        <v>50921</v>
      </c>
      <c r="O108" s="48">
        <v>6924</v>
      </c>
      <c r="P108" s="48">
        <v>42043</v>
      </c>
      <c r="Q108" s="48">
        <v>48967</v>
      </c>
      <c r="R108" s="48">
        <v>221</v>
      </c>
      <c r="S108" s="48">
        <v>1733</v>
      </c>
      <c r="T108" s="48">
        <v>1954</v>
      </c>
      <c r="U108" s="48">
        <v>7145</v>
      </c>
      <c r="V108" s="48">
        <v>43776</v>
      </c>
      <c r="W108" s="156">
        <v>7572582.9500000002</v>
      </c>
      <c r="X108" s="156">
        <v>252369.27</v>
      </c>
      <c r="Y108" s="156">
        <v>7824952.2199999997</v>
      </c>
      <c r="Z108" s="28">
        <v>0.98640000000000005</v>
      </c>
      <c r="AA108" s="28"/>
      <c r="AB108" s="111"/>
      <c r="AC108" s="28"/>
      <c r="AD108" s="28">
        <v>2.4299999999999999E-2</v>
      </c>
      <c r="AE108" s="139"/>
      <c r="AF108" s="139"/>
      <c r="AG108" s="139"/>
      <c r="AH108" s="139"/>
    </row>
    <row r="109" spans="1:34">
      <c r="A109" s="13" t="s">
        <v>152</v>
      </c>
      <c r="B109" s="2" t="s">
        <v>75</v>
      </c>
      <c r="C109" s="14" t="s">
        <v>183</v>
      </c>
      <c r="D109" s="2">
        <v>2012</v>
      </c>
      <c r="E109" s="14">
        <v>2012</v>
      </c>
      <c r="F109" s="14" t="s">
        <v>97</v>
      </c>
      <c r="G109" s="93">
        <v>9924</v>
      </c>
      <c r="H109" s="93">
        <v>32206</v>
      </c>
      <c r="I109" s="93">
        <v>25</v>
      </c>
      <c r="J109" s="93">
        <v>249</v>
      </c>
      <c r="K109" s="93">
        <v>9949</v>
      </c>
      <c r="L109" s="93">
        <v>32455</v>
      </c>
      <c r="M109" s="48">
        <v>42404</v>
      </c>
      <c r="N109" s="48">
        <v>105710</v>
      </c>
      <c r="O109" s="48">
        <v>25598</v>
      </c>
      <c r="P109" s="48">
        <v>79277</v>
      </c>
      <c r="Q109" s="48">
        <v>104875</v>
      </c>
      <c r="R109" s="48">
        <v>89</v>
      </c>
      <c r="S109" s="48">
        <v>746</v>
      </c>
      <c r="T109" s="48">
        <v>835</v>
      </c>
      <c r="U109" s="48">
        <v>25687</v>
      </c>
      <c r="V109" s="48">
        <v>80023</v>
      </c>
      <c r="W109" s="156">
        <v>15609595</v>
      </c>
      <c r="X109" s="156">
        <v>109386</v>
      </c>
      <c r="Y109" s="156">
        <v>15718981</v>
      </c>
      <c r="Z109" s="28">
        <v>0.98319999999999996</v>
      </c>
      <c r="AA109" s="28"/>
      <c r="AB109" s="111"/>
      <c r="AC109" s="28"/>
      <c r="AD109" s="28">
        <v>3.0700000000000002E-2</v>
      </c>
      <c r="AE109" s="139"/>
      <c r="AF109" s="139"/>
      <c r="AG109" s="139"/>
      <c r="AH109" s="139"/>
    </row>
    <row r="110" spans="1:34">
      <c r="A110" s="13" t="s">
        <v>153</v>
      </c>
      <c r="B110" s="2" t="s">
        <v>74</v>
      </c>
      <c r="C110" s="14" t="s">
        <v>183</v>
      </c>
      <c r="D110" s="2">
        <v>2012</v>
      </c>
      <c r="E110" s="14">
        <v>2012</v>
      </c>
      <c r="F110" s="14" t="s">
        <v>97</v>
      </c>
      <c r="G110" s="93">
        <v>1328</v>
      </c>
      <c r="H110" s="93">
        <v>7588</v>
      </c>
      <c r="I110" s="93">
        <v>1</v>
      </c>
      <c r="J110" s="93">
        <v>32</v>
      </c>
      <c r="K110" s="93">
        <v>1329</v>
      </c>
      <c r="L110" s="93">
        <v>7620</v>
      </c>
      <c r="M110" s="48">
        <v>8949</v>
      </c>
      <c r="N110" s="48">
        <v>17625</v>
      </c>
      <c r="O110" s="48">
        <v>3297</v>
      </c>
      <c r="P110" s="48">
        <v>14244</v>
      </c>
      <c r="Q110" s="48">
        <v>17541</v>
      </c>
      <c r="R110" s="48">
        <v>4</v>
      </c>
      <c r="S110" s="48">
        <v>80</v>
      </c>
      <c r="T110" s="48">
        <v>84</v>
      </c>
      <c r="U110" s="48">
        <v>3301</v>
      </c>
      <c r="V110" s="48">
        <v>14324</v>
      </c>
      <c r="W110" s="156">
        <v>2537775</v>
      </c>
      <c r="X110" s="156">
        <v>7891</v>
      </c>
      <c r="Y110" s="156">
        <v>2545666</v>
      </c>
      <c r="Z110" s="28">
        <v>0.96960000000000002</v>
      </c>
      <c r="AA110" s="28"/>
      <c r="AB110" s="111"/>
      <c r="AC110" s="28"/>
      <c r="AD110" s="28">
        <v>5.0599999999999999E-2</v>
      </c>
      <c r="AE110" s="139"/>
      <c r="AF110" s="139"/>
      <c r="AG110" s="139"/>
      <c r="AH110" s="139"/>
    </row>
    <row r="111" spans="1:34">
      <c r="A111" s="13" t="s">
        <v>154</v>
      </c>
      <c r="B111" s="2" t="s">
        <v>74</v>
      </c>
      <c r="C111" s="14" t="s">
        <v>183</v>
      </c>
      <c r="D111" s="2">
        <v>2012</v>
      </c>
      <c r="E111" s="14">
        <v>2012</v>
      </c>
      <c r="F111" s="14" t="s">
        <v>97</v>
      </c>
      <c r="G111" s="93">
        <v>2073</v>
      </c>
      <c r="H111" s="93">
        <v>10248</v>
      </c>
      <c r="I111" s="93">
        <v>22</v>
      </c>
      <c r="J111" s="93">
        <v>217</v>
      </c>
      <c r="K111" s="93">
        <v>2095</v>
      </c>
      <c r="L111" s="93">
        <v>10465</v>
      </c>
      <c r="M111" s="48">
        <v>12560</v>
      </c>
      <c r="N111" s="48">
        <v>26474</v>
      </c>
      <c r="O111" s="48">
        <v>5311</v>
      </c>
      <c r="P111" s="48">
        <v>20570</v>
      </c>
      <c r="Q111" s="48">
        <v>25881</v>
      </c>
      <c r="R111" s="48">
        <v>69</v>
      </c>
      <c r="S111" s="48">
        <v>524</v>
      </c>
      <c r="T111" s="48">
        <v>593</v>
      </c>
      <c r="U111" s="48">
        <v>5380</v>
      </c>
      <c r="V111" s="48">
        <v>21094</v>
      </c>
      <c r="W111" s="156">
        <v>3793624.88</v>
      </c>
      <c r="X111" s="156">
        <v>67950.83</v>
      </c>
      <c r="Y111" s="156">
        <v>3861575.71</v>
      </c>
      <c r="Z111" s="28">
        <v>0.9647</v>
      </c>
      <c r="AA111" s="28"/>
      <c r="AB111" s="111"/>
      <c r="AC111" s="28"/>
      <c r="AD111" s="28">
        <v>5.0599999999999999E-2</v>
      </c>
      <c r="AE111" s="139"/>
      <c r="AF111" s="139"/>
      <c r="AG111" s="139"/>
      <c r="AH111" s="139"/>
    </row>
    <row r="112" spans="1:34">
      <c r="A112" s="13" t="s">
        <v>155</v>
      </c>
      <c r="B112" s="2" t="s">
        <v>74</v>
      </c>
      <c r="C112" s="14" t="s">
        <v>183</v>
      </c>
      <c r="D112" s="2">
        <v>2012</v>
      </c>
      <c r="E112" s="14">
        <v>2012</v>
      </c>
      <c r="F112" s="14" t="s">
        <v>97</v>
      </c>
      <c r="G112" s="93">
        <v>3283</v>
      </c>
      <c r="H112" s="93">
        <v>10766</v>
      </c>
      <c r="I112" s="93">
        <v>3</v>
      </c>
      <c r="J112" s="93">
        <v>33</v>
      </c>
      <c r="K112" s="93">
        <v>3286</v>
      </c>
      <c r="L112" s="93">
        <v>10799</v>
      </c>
      <c r="M112" s="48">
        <v>14085</v>
      </c>
      <c r="N112" s="48">
        <v>32078</v>
      </c>
      <c r="O112" s="48">
        <v>7957</v>
      </c>
      <c r="P112" s="48">
        <v>24002</v>
      </c>
      <c r="Q112" s="48">
        <v>31959</v>
      </c>
      <c r="R112" s="48">
        <v>11</v>
      </c>
      <c r="S112" s="48">
        <v>108</v>
      </c>
      <c r="T112" s="48">
        <v>119</v>
      </c>
      <c r="U112" s="48">
        <v>7968</v>
      </c>
      <c r="V112" s="48">
        <v>24110</v>
      </c>
      <c r="W112" s="156">
        <v>4870132.7</v>
      </c>
      <c r="X112" s="156">
        <v>11937.29</v>
      </c>
      <c r="Y112" s="156">
        <v>4882069.99</v>
      </c>
      <c r="Z112" s="28">
        <v>0.51719999999999999</v>
      </c>
      <c r="AA112" s="28"/>
      <c r="AB112" s="111"/>
      <c r="AC112" s="28"/>
      <c r="AD112" s="28">
        <v>5.0599999999999999E-2</v>
      </c>
      <c r="AE112" s="139"/>
      <c r="AF112" s="139"/>
      <c r="AG112" s="139"/>
      <c r="AH112" s="139"/>
    </row>
    <row r="113" spans="1:51">
      <c r="A113" s="13" t="s">
        <v>156</v>
      </c>
      <c r="B113" s="2" t="s">
        <v>74</v>
      </c>
      <c r="C113" s="14" t="s">
        <v>183</v>
      </c>
      <c r="D113" s="2">
        <v>2012</v>
      </c>
      <c r="E113" s="14">
        <v>2012</v>
      </c>
      <c r="F113" s="14" t="s">
        <v>97</v>
      </c>
      <c r="G113" s="93">
        <v>8212</v>
      </c>
      <c r="H113" s="93">
        <v>37895</v>
      </c>
      <c r="I113" s="93">
        <v>52</v>
      </c>
      <c r="J113" s="93">
        <v>967</v>
      </c>
      <c r="K113" s="93">
        <v>8264</v>
      </c>
      <c r="L113" s="93">
        <v>38862</v>
      </c>
      <c r="M113" s="48">
        <v>47126</v>
      </c>
      <c r="N113" s="48">
        <v>102207</v>
      </c>
      <c r="O113" s="48">
        <v>20052</v>
      </c>
      <c r="P113" s="48">
        <v>79961</v>
      </c>
      <c r="Q113" s="48">
        <v>100013</v>
      </c>
      <c r="R113" s="48">
        <v>162</v>
      </c>
      <c r="S113" s="48">
        <v>2032</v>
      </c>
      <c r="T113" s="48">
        <v>2194</v>
      </c>
      <c r="U113" s="48">
        <v>20214</v>
      </c>
      <c r="V113" s="48">
        <v>81993</v>
      </c>
      <c r="W113" s="156">
        <v>15374849.119999999</v>
      </c>
      <c r="X113" s="156">
        <v>316359.25</v>
      </c>
      <c r="Y113" s="156">
        <v>15691208.369999999</v>
      </c>
      <c r="Z113" s="28">
        <v>0.76139999999999997</v>
      </c>
      <c r="AA113" s="28"/>
      <c r="AB113" s="111"/>
      <c r="AC113" s="28"/>
      <c r="AD113" s="28">
        <v>0</v>
      </c>
      <c r="AE113" s="139"/>
      <c r="AF113" s="139"/>
      <c r="AG113" s="139"/>
      <c r="AH113" s="139"/>
    </row>
    <row r="114" spans="1:51">
      <c r="A114" s="13" t="s">
        <v>157</v>
      </c>
      <c r="B114" s="2" t="s">
        <v>74</v>
      </c>
      <c r="C114" s="14" t="s">
        <v>183</v>
      </c>
      <c r="D114" s="2">
        <v>2012</v>
      </c>
      <c r="E114" s="14">
        <v>2012</v>
      </c>
      <c r="F114" s="14" t="s">
        <v>97</v>
      </c>
      <c r="G114" s="93">
        <v>1584</v>
      </c>
      <c r="H114" s="93">
        <v>8668</v>
      </c>
      <c r="I114" s="93">
        <v>1</v>
      </c>
      <c r="J114" s="93">
        <v>27</v>
      </c>
      <c r="K114" s="93">
        <v>1585</v>
      </c>
      <c r="L114" s="93">
        <v>8695</v>
      </c>
      <c r="M114" s="48">
        <v>10280</v>
      </c>
      <c r="N114" s="48">
        <v>21611</v>
      </c>
      <c r="O114" s="48">
        <v>3821</v>
      </c>
      <c r="P114" s="48">
        <v>17710</v>
      </c>
      <c r="Q114" s="48">
        <v>21531</v>
      </c>
      <c r="R114" s="48">
        <v>5</v>
      </c>
      <c r="S114" s="48">
        <v>75</v>
      </c>
      <c r="T114" s="48">
        <v>80</v>
      </c>
      <c r="U114" s="48">
        <v>3826</v>
      </c>
      <c r="V114" s="48">
        <v>17785</v>
      </c>
      <c r="W114" s="156">
        <v>3302654.57</v>
      </c>
      <c r="X114" s="156">
        <v>8672.43</v>
      </c>
      <c r="Y114" s="156">
        <v>3311327</v>
      </c>
      <c r="Z114" s="28">
        <v>0.79810000000000003</v>
      </c>
      <c r="AA114" s="28"/>
      <c r="AB114" s="111"/>
      <c r="AC114" s="28"/>
      <c r="AD114" s="28">
        <v>5.0599999999999999E-2</v>
      </c>
      <c r="AE114" s="139"/>
      <c r="AF114" s="139"/>
      <c r="AG114" s="139"/>
      <c r="AH114" s="139"/>
    </row>
    <row r="115" spans="1:51">
      <c r="A115" s="13" t="s">
        <v>158</v>
      </c>
      <c r="B115" s="2" t="s">
        <v>75</v>
      </c>
      <c r="C115" s="14" t="s">
        <v>183</v>
      </c>
      <c r="D115" s="2">
        <v>2012</v>
      </c>
      <c r="E115" s="14">
        <v>2012</v>
      </c>
      <c r="F115" s="14" t="s">
        <v>97</v>
      </c>
      <c r="G115" s="93">
        <v>1901</v>
      </c>
      <c r="H115" s="93">
        <v>10157</v>
      </c>
      <c r="I115" s="93">
        <v>1</v>
      </c>
      <c r="J115" s="93">
        <v>20</v>
      </c>
      <c r="K115" s="93">
        <v>1902</v>
      </c>
      <c r="L115" s="93">
        <v>10177</v>
      </c>
      <c r="M115" s="48">
        <v>12079</v>
      </c>
      <c r="N115" s="48">
        <v>24492</v>
      </c>
      <c r="O115" s="48">
        <v>4847</v>
      </c>
      <c r="P115" s="48">
        <v>19599</v>
      </c>
      <c r="Q115" s="48">
        <v>24446</v>
      </c>
      <c r="R115" s="48">
        <v>2</v>
      </c>
      <c r="S115" s="48">
        <v>44</v>
      </c>
      <c r="T115" s="48">
        <v>46</v>
      </c>
      <c r="U115" s="48">
        <v>4849</v>
      </c>
      <c r="V115" s="48">
        <v>19643</v>
      </c>
      <c r="W115" s="156">
        <v>3541421</v>
      </c>
      <c r="X115" s="156">
        <v>6717</v>
      </c>
      <c r="Y115" s="156">
        <v>3548138</v>
      </c>
      <c r="Z115" s="28">
        <v>0.96020000000000005</v>
      </c>
      <c r="AA115" s="28"/>
      <c r="AB115" s="111"/>
      <c r="AC115" s="28"/>
      <c r="AD115" s="28">
        <v>5.0599999999999999E-2</v>
      </c>
      <c r="AE115" s="139"/>
      <c r="AF115" s="139"/>
      <c r="AG115" s="139"/>
      <c r="AH115" s="139"/>
    </row>
    <row r="116" spans="1:51">
      <c r="A116" s="13" t="s">
        <v>159</v>
      </c>
      <c r="B116" s="2" t="s">
        <v>75</v>
      </c>
      <c r="C116" s="14" t="s">
        <v>183</v>
      </c>
      <c r="D116" s="2">
        <v>2012</v>
      </c>
      <c r="E116" s="14">
        <v>2012</v>
      </c>
      <c r="F116" s="14" t="s">
        <v>97</v>
      </c>
      <c r="G116" s="93">
        <v>19</v>
      </c>
      <c r="H116" s="93">
        <v>107</v>
      </c>
      <c r="I116" s="93">
        <v>0</v>
      </c>
      <c r="J116" s="93">
        <v>0</v>
      </c>
      <c r="K116" s="93">
        <v>19</v>
      </c>
      <c r="L116" s="93">
        <v>107</v>
      </c>
      <c r="M116" s="48">
        <v>126</v>
      </c>
      <c r="N116" s="48">
        <v>260</v>
      </c>
      <c r="O116" s="48">
        <v>58</v>
      </c>
      <c r="P116" s="48">
        <v>202</v>
      </c>
      <c r="Q116" s="48">
        <v>260</v>
      </c>
      <c r="R116" s="48">
        <v>0</v>
      </c>
      <c r="S116" s="48">
        <v>0</v>
      </c>
      <c r="T116" s="48">
        <v>0</v>
      </c>
      <c r="U116" s="48">
        <v>58</v>
      </c>
      <c r="V116" s="48">
        <v>202</v>
      </c>
      <c r="W116" s="156">
        <v>39406</v>
      </c>
      <c r="X116" s="156">
        <v>0</v>
      </c>
      <c r="Y116" s="156">
        <v>39406</v>
      </c>
      <c r="Z116" s="28">
        <v>1</v>
      </c>
      <c r="AA116" s="28"/>
      <c r="AB116" s="111"/>
      <c r="AC116" s="28"/>
      <c r="AD116" s="28">
        <v>5.0599999999999999E-2</v>
      </c>
      <c r="AE116" s="139"/>
      <c r="AF116" s="139"/>
      <c r="AG116" s="139"/>
      <c r="AH116" s="139"/>
    </row>
    <row r="117" spans="1:51">
      <c r="A117" s="13" t="s">
        <v>160</v>
      </c>
      <c r="B117" s="2" t="s">
        <v>75</v>
      </c>
      <c r="C117" s="14" t="s">
        <v>183</v>
      </c>
      <c r="D117" s="2">
        <v>2012</v>
      </c>
      <c r="E117" s="14">
        <v>2012</v>
      </c>
      <c r="F117" s="14" t="s">
        <v>97</v>
      </c>
      <c r="G117" s="93">
        <v>477</v>
      </c>
      <c r="H117" s="93">
        <v>2192</v>
      </c>
      <c r="I117" s="93">
        <v>1</v>
      </c>
      <c r="J117" s="93">
        <v>3</v>
      </c>
      <c r="K117" s="93">
        <v>478</v>
      </c>
      <c r="L117" s="93">
        <v>2195</v>
      </c>
      <c r="M117" s="48">
        <v>2673</v>
      </c>
      <c r="N117" s="48">
        <v>6071</v>
      </c>
      <c r="O117" s="48">
        <v>1236</v>
      </c>
      <c r="P117" s="48">
        <v>4826</v>
      </c>
      <c r="Q117" s="48">
        <v>6062</v>
      </c>
      <c r="R117" s="48">
        <v>2</v>
      </c>
      <c r="S117" s="48">
        <v>7</v>
      </c>
      <c r="T117" s="48">
        <v>9</v>
      </c>
      <c r="U117" s="48">
        <v>1238</v>
      </c>
      <c r="V117" s="48">
        <v>4833</v>
      </c>
      <c r="W117" s="156">
        <v>890249</v>
      </c>
      <c r="X117" s="156">
        <v>1638</v>
      </c>
      <c r="Y117" s="156">
        <v>891887</v>
      </c>
      <c r="Z117" s="28">
        <v>1</v>
      </c>
      <c r="AA117" s="28"/>
      <c r="AB117" s="111"/>
      <c r="AC117" s="28"/>
      <c r="AD117" s="28">
        <v>5.0599999999999999E-2</v>
      </c>
      <c r="AE117" s="139"/>
      <c r="AF117" s="139"/>
      <c r="AG117" s="139"/>
      <c r="AH117" s="139"/>
    </row>
    <row r="118" spans="1:51">
      <c r="A118" s="13" t="s">
        <v>161</v>
      </c>
      <c r="B118" s="2" t="s">
        <v>74</v>
      </c>
      <c r="C118" s="14" t="s">
        <v>183</v>
      </c>
      <c r="D118" s="2">
        <v>2012</v>
      </c>
      <c r="E118" s="14">
        <v>2012</v>
      </c>
      <c r="F118" s="14" t="s">
        <v>97</v>
      </c>
      <c r="G118" s="93">
        <v>3485</v>
      </c>
      <c r="H118" s="93">
        <v>15481</v>
      </c>
      <c r="I118" s="93">
        <v>6</v>
      </c>
      <c r="J118" s="93">
        <v>97</v>
      </c>
      <c r="K118" s="93">
        <v>3491</v>
      </c>
      <c r="L118" s="93">
        <v>15578</v>
      </c>
      <c r="M118" s="48">
        <v>19069</v>
      </c>
      <c r="N118" s="48">
        <v>39037</v>
      </c>
      <c r="O118" s="48">
        <v>8506</v>
      </c>
      <c r="P118" s="48">
        <v>30255</v>
      </c>
      <c r="Q118" s="48">
        <v>38761</v>
      </c>
      <c r="R118" s="48">
        <v>24</v>
      </c>
      <c r="S118" s="48">
        <v>252</v>
      </c>
      <c r="T118" s="48">
        <v>276</v>
      </c>
      <c r="U118" s="48">
        <v>8530</v>
      </c>
      <c r="V118" s="48">
        <v>30507</v>
      </c>
      <c r="W118" s="156">
        <v>5954159</v>
      </c>
      <c r="X118" s="156">
        <v>31133</v>
      </c>
      <c r="Y118" s="156">
        <v>5985292</v>
      </c>
      <c r="Z118" s="28">
        <v>0.91900000000000004</v>
      </c>
      <c r="AA118" s="28"/>
      <c r="AB118" s="111"/>
      <c r="AC118" s="28"/>
      <c r="AD118" s="28">
        <v>1.3299999999999999E-2</v>
      </c>
      <c r="AE118" s="139"/>
      <c r="AF118" s="139"/>
      <c r="AG118" s="139"/>
      <c r="AH118" s="139"/>
    </row>
    <row r="119" spans="1:51">
      <c r="A119" s="13" t="s">
        <v>162</v>
      </c>
      <c r="B119" s="2" t="s">
        <v>74</v>
      </c>
      <c r="C119" s="14" t="s">
        <v>183</v>
      </c>
      <c r="D119" s="2">
        <v>2012</v>
      </c>
      <c r="E119" s="14">
        <v>2012</v>
      </c>
      <c r="F119" s="14" t="s">
        <v>97</v>
      </c>
      <c r="G119" s="93">
        <v>2445</v>
      </c>
      <c r="H119" s="93">
        <v>14265</v>
      </c>
      <c r="I119" s="93">
        <v>12</v>
      </c>
      <c r="J119" s="93">
        <v>109</v>
      </c>
      <c r="K119" s="93">
        <v>2457</v>
      </c>
      <c r="L119" s="93">
        <v>14374</v>
      </c>
      <c r="M119" s="48">
        <v>16831</v>
      </c>
      <c r="N119" s="48">
        <v>32050</v>
      </c>
      <c r="O119" s="48">
        <v>5884</v>
      </c>
      <c r="P119" s="48">
        <v>25852</v>
      </c>
      <c r="Q119" s="48">
        <v>31736</v>
      </c>
      <c r="R119" s="48">
        <v>40</v>
      </c>
      <c r="S119" s="48">
        <v>274</v>
      </c>
      <c r="T119" s="48">
        <v>314</v>
      </c>
      <c r="U119" s="48">
        <v>5924</v>
      </c>
      <c r="V119" s="48">
        <v>26126</v>
      </c>
      <c r="W119" s="156">
        <v>4881430.45</v>
      </c>
      <c r="X119" s="156">
        <v>36267.19</v>
      </c>
      <c r="Y119" s="156">
        <v>4917697.6400000006</v>
      </c>
      <c r="Z119" s="28">
        <v>0.85370000000000001</v>
      </c>
      <c r="AA119" s="28"/>
      <c r="AB119" s="111"/>
      <c r="AC119" s="28"/>
      <c r="AD119" s="28">
        <v>5.0599999999999999E-2</v>
      </c>
      <c r="AE119" s="139"/>
      <c r="AF119" s="139"/>
      <c r="AG119" s="139"/>
      <c r="AH119" s="139"/>
    </row>
    <row r="120" spans="1:51">
      <c r="A120" s="13" t="s">
        <v>163</v>
      </c>
      <c r="B120" s="2" t="s">
        <v>75</v>
      </c>
      <c r="C120" s="14" t="s">
        <v>183</v>
      </c>
      <c r="D120" s="2">
        <v>2012</v>
      </c>
      <c r="E120" s="14">
        <v>2012</v>
      </c>
      <c r="F120" s="14" t="s">
        <v>97</v>
      </c>
      <c r="G120" s="93">
        <v>7470</v>
      </c>
      <c r="H120" s="93">
        <v>30587</v>
      </c>
      <c r="I120" s="93">
        <v>10</v>
      </c>
      <c r="J120" s="93">
        <v>57</v>
      </c>
      <c r="K120" s="93">
        <v>7480</v>
      </c>
      <c r="L120" s="93">
        <v>30644</v>
      </c>
      <c r="M120" s="48">
        <v>38124</v>
      </c>
      <c r="N120" s="48">
        <v>85845</v>
      </c>
      <c r="O120" s="48">
        <v>19900</v>
      </c>
      <c r="P120" s="48">
        <v>65740</v>
      </c>
      <c r="Q120" s="48">
        <v>85640</v>
      </c>
      <c r="R120" s="48">
        <v>29</v>
      </c>
      <c r="S120" s="48">
        <v>176</v>
      </c>
      <c r="T120" s="48">
        <v>205</v>
      </c>
      <c r="U120" s="48">
        <v>19929</v>
      </c>
      <c r="V120" s="48">
        <v>65916</v>
      </c>
      <c r="W120" s="156">
        <v>12539739</v>
      </c>
      <c r="X120" s="156">
        <v>27137</v>
      </c>
      <c r="Y120" s="156">
        <v>12566876</v>
      </c>
      <c r="Z120" s="28">
        <v>1</v>
      </c>
      <c r="AA120" s="28"/>
      <c r="AB120" s="111"/>
      <c r="AC120" s="28"/>
      <c r="AD120" s="28">
        <v>3.3500000000000002E-2</v>
      </c>
      <c r="AE120" s="139"/>
      <c r="AF120" s="139"/>
      <c r="AG120" s="139"/>
      <c r="AH120" s="139"/>
    </row>
    <row r="121" spans="1:51">
      <c r="A121" s="13" t="s">
        <v>164</v>
      </c>
      <c r="B121" s="2" t="s">
        <v>75</v>
      </c>
      <c r="C121" s="14" t="s">
        <v>183</v>
      </c>
      <c r="D121" s="2">
        <v>2012</v>
      </c>
      <c r="E121" s="14">
        <v>2012</v>
      </c>
      <c r="F121" s="14" t="s">
        <v>97</v>
      </c>
      <c r="G121" s="93">
        <v>944</v>
      </c>
      <c r="H121" s="93">
        <v>3916</v>
      </c>
      <c r="I121" s="93">
        <v>3</v>
      </c>
      <c r="J121" s="93">
        <v>16</v>
      </c>
      <c r="K121" s="93">
        <v>947</v>
      </c>
      <c r="L121" s="93">
        <v>3932</v>
      </c>
      <c r="M121" s="48">
        <v>4879</v>
      </c>
      <c r="N121" s="48">
        <v>11902</v>
      </c>
      <c r="O121" s="48">
        <v>2582</v>
      </c>
      <c r="P121" s="48">
        <v>9257</v>
      </c>
      <c r="Q121" s="48">
        <v>11839</v>
      </c>
      <c r="R121" s="48">
        <v>11</v>
      </c>
      <c r="S121" s="48">
        <v>52</v>
      </c>
      <c r="T121" s="48">
        <v>63</v>
      </c>
      <c r="U121" s="48">
        <v>2593</v>
      </c>
      <c r="V121" s="48">
        <v>9309</v>
      </c>
      <c r="W121" s="156">
        <v>1718699.24</v>
      </c>
      <c r="X121" s="156">
        <v>8111</v>
      </c>
      <c r="Y121" s="156">
        <v>1726810.24</v>
      </c>
      <c r="Z121" s="28">
        <v>0.93330000000000002</v>
      </c>
      <c r="AA121" s="28"/>
      <c r="AB121" s="111"/>
      <c r="AC121" s="28"/>
      <c r="AD121" s="28">
        <v>5.0599999999999999E-2</v>
      </c>
      <c r="AE121" s="139"/>
      <c r="AF121" s="139"/>
      <c r="AG121" s="139"/>
      <c r="AH121" s="139"/>
    </row>
    <row r="122" spans="1:51">
      <c r="A122" s="13" t="s">
        <v>165</v>
      </c>
      <c r="B122" s="2" t="s">
        <v>75</v>
      </c>
      <c r="C122" s="14" t="s">
        <v>183</v>
      </c>
      <c r="D122" s="2">
        <v>2012</v>
      </c>
      <c r="E122" s="14">
        <v>2012</v>
      </c>
      <c r="F122" s="14" t="s">
        <v>97</v>
      </c>
      <c r="G122" s="93">
        <v>792</v>
      </c>
      <c r="H122" s="93">
        <v>3195</v>
      </c>
      <c r="I122" s="93">
        <v>2</v>
      </c>
      <c r="J122" s="93">
        <v>7</v>
      </c>
      <c r="K122" s="93">
        <v>794</v>
      </c>
      <c r="L122" s="93">
        <v>3202</v>
      </c>
      <c r="M122" s="48">
        <v>3996</v>
      </c>
      <c r="N122" s="48">
        <v>9448</v>
      </c>
      <c r="O122" s="48">
        <v>2173</v>
      </c>
      <c r="P122" s="48">
        <v>7249</v>
      </c>
      <c r="Q122" s="48">
        <v>9422</v>
      </c>
      <c r="R122" s="48">
        <v>5</v>
      </c>
      <c r="S122" s="48">
        <v>21</v>
      </c>
      <c r="T122" s="48">
        <v>26</v>
      </c>
      <c r="U122" s="48">
        <v>2178</v>
      </c>
      <c r="V122" s="48">
        <v>7270</v>
      </c>
      <c r="W122" s="156">
        <v>1376987</v>
      </c>
      <c r="X122" s="156">
        <v>3023</v>
      </c>
      <c r="Y122" s="156">
        <v>1380010</v>
      </c>
      <c r="Z122" s="28">
        <v>0.8992</v>
      </c>
      <c r="AA122" s="28"/>
      <c r="AB122" s="111"/>
      <c r="AC122" s="28"/>
      <c r="AD122" s="28">
        <v>5.0599999999999999E-2</v>
      </c>
      <c r="AE122" s="139"/>
      <c r="AF122" s="139"/>
      <c r="AG122" s="139"/>
      <c r="AH122" s="139"/>
      <c r="AI122" s="1"/>
      <c r="AJ122" s="1"/>
      <c r="AK122" s="1"/>
      <c r="AL122" s="1"/>
      <c r="AM122" s="1"/>
      <c r="AN122" s="1"/>
      <c r="AO122" s="1"/>
      <c r="AP122" s="1"/>
      <c r="AQ122" s="1"/>
      <c r="AR122" s="1"/>
      <c r="AS122" s="1"/>
      <c r="AT122" s="1"/>
      <c r="AU122" s="1"/>
      <c r="AV122" s="1"/>
      <c r="AW122" s="1"/>
      <c r="AX122" s="1"/>
      <c r="AY122" s="1"/>
    </row>
    <row r="123" spans="1:51">
      <c r="A123" s="13" t="s">
        <v>166</v>
      </c>
      <c r="B123" s="2" t="s">
        <v>75</v>
      </c>
      <c r="C123" s="14" t="s">
        <v>183</v>
      </c>
      <c r="D123" s="2">
        <v>2012</v>
      </c>
      <c r="E123" s="14">
        <v>2012</v>
      </c>
      <c r="F123" s="14" t="s">
        <v>97</v>
      </c>
      <c r="G123" s="93">
        <v>85</v>
      </c>
      <c r="H123" s="93">
        <v>635</v>
      </c>
      <c r="I123" s="93">
        <v>0</v>
      </c>
      <c r="J123" s="93">
        <v>3</v>
      </c>
      <c r="K123" s="93">
        <v>85</v>
      </c>
      <c r="L123" s="93">
        <v>638</v>
      </c>
      <c r="M123" s="48">
        <v>722</v>
      </c>
      <c r="N123" s="48">
        <v>1501</v>
      </c>
      <c r="O123" s="48">
        <v>208</v>
      </c>
      <c r="P123" s="48">
        <v>1286</v>
      </c>
      <c r="Q123" s="48">
        <v>1494</v>
      </c>
      <c r="R123" s="48">
        <v>0</v>
      </c>
      <c r="S123" s="48">
        <v>7</v>
      </c>
      <c r="T123" s="48">
        <v>7</v>
      </c>
      <c r="U123" s="48">
        <v>208</v>
      </c>
      <c r="V123" s="48">
        <v>1293</v>
      </c>
      <c r="W123" s="156">
        <v>223306</v>
      </c>
      <c r="X123" s="156">
        <v>1202</v>
      </c>
      <c r="Y123" s="156">
        <v>224508</v>
      </c>
      <c r="Z123" s="28">
        <v>0.97670000000000001</v>
      </c>
      <c r="AA123" s="28"/>
      <c r="AB123" s="111"/>
      <c r="AC123" s="28"/>
      <c r="AD123" s="28">
        <v>5.0599999999999999E-2</v>
      </c>
      <c r="AE123" s="139"/>
      <c r="AF123" s="139"/>
      <c r="AG123" s="139"/>
      <c r="AH123" s="139"/>
      <c r="AI123" s="1"/>
      <c r="AJ123" s="1"/>
      <c r="AK123" s="1"/>
      <c r="AL123" s="1"/>
      <c r="AM123" s="1"/>
      <c r="AN123" s="1"/>
      <c r="AO123" s="1"/>
      <c r="AP123" s="1"/>
      <c r="AQ123" s="1"/>
      <c r="AR123" s="1"/>
      <c r="AS123" s="1"/>
      <c r="AT123" s="1"/>
      <c r="AU123" s="1"/>
      <c r="AV123" s="1"/>
      <c r="AW123" s="1"/>
      <c r="AX123" s="1"/>
      <c r="AY123" s="1"/>
    </row>
    <row r="124" spans="1:51">
      <c r="A124" s="13" t="s">
        <v>167</v>
      </c>
      <c r="B124" s="2" t="s">
        <v>74</v>
      </c>
      <c r="C124" s="14" t="s">
        <v>183</v>
      </c>
      <c r="D124" s="2">
        <v>2012</v>
      </c>
      <c r="E124" s="14">
        <v>2012</v>
      </c>
      <c r="F124" s="14" t="s">
        <v>97</v>
      </c>
      <c r="G124" s="93">
        <v>9294</v>
      </c>
      <c r="H124" s="93">
        <v>31820</v>
      </c>
      <c r="I124" s="93">
        <v>23</v>
      </c>
      <c r="J124" s="93">
        <v>263</v>
      </c>
      <c r="K124" s="93">
        <v>9317</v>
      </c>
      <c r="L124" s="93">
        <v>32083</v>
      </c>
      <c r="M124" s="48">
        <v>41400</v>
      </c>
      <c r="N124" s="48">
        <v>109305</v>
      </c>
      <c r="O124" s="48">
        <v>25268</v>
      </c>
      <c r="P124" s="48">
        <v>83219</v>
      </c>
      <c r="Q124" s="48">
        <v>108487</v>
      </c>
      <c r="R124" s="48">
        <v>82</v>
      </c>
      <c r="S124" s="48">
        <v>736</v>
      </c>
      <c r="T124" s="48">
        <v>818</v>
      </c>
      <c r="U124" s="48">
        <v>25350</v>
      </c>
      <c r="V124" s="48">
        <v>83955</v>
      </c>
      <c r="W124" s="156">
        <v>15885988</v>
      </c>
      <c r="X124" s="156">
        <v>94859</v>
      </c>
      <c r="Y124" s="156">
        <v>15980847</v>
      </c>
      <c r="Z124" s="28">
        <v>1</v>
      </c>
      <c r="AA124" s="28"/>
      <c r="AB124" s="111"/>
      <c r="AC124" s="28"/>
      <c r="AD124" s="28">
        <v>1.8100000000000002E-2</v>
      </c>
      <c r="AE124" s="139"/>
      <c r="AF124" s="139"/>
      <c r="AG124" s="139"/>
      <c r="AH124" s="139"/>
      <c r="AI124" s="1"/>
      <c r="AJ124" s="1"/>
      <c r="AK124" s="1"/>
      <c r="AL124" s="1"/>
      <c r="AM124" s="1"/>
      <c r="AN124" s="1"/>
      <c r="AO124" s="1"/>
      <c r="AP124" s="1"/>
      <c r="AQ124" s="1"/>
      <c r="AR124" s="1"/>
      <c r="AS124" s="1"/>
      <c r="AT124" s="1"/>
      <c r="AU124" s="1"/>
      <c r="AV124" s="1"/>
      <c r="AW124" s="1"/>
      <c r="AX124" s="1"/>
      <c r="AY124" s="1"/>
    </row>
    <row r="125" spans="1:51">
      <c r="A125" s="13" t="s">
        <v>168</v>
      </c>
      <c r="B125" s="2" t="s">
        <v>75</v>
      </c>
      <c r="C125" s="14" t="s">
        <v>183</v>
      </c>
      <c r="D125" s="2">
        <v>2012</v>
      </c>
      <c r="E125" s="14">
        <v>2012</v>
      </c>
      <c r="F125" s="14" t="s">
        <v>97</v>
      </c>
      <c r="G125" s="93">
        <v>380</v>
      </c>
      <c r="H125" s="93">
        <v>2360</v>
      </c>
      <c r="I125" s="93">
        <v>0</v>
      </c>
      <c r="J125" s="93">
        <v>2</v>
      </c>
      <c r="K125" s="93">
        <v>380</v>
      </c>
      <c r="L125" s="93">
        <v>2362</v>
      </c>
      <c r="M125" s="48">
        <v>2742</v>
      </c>
      <c r="N125" s="48">
        <v>5186</v>
      </c>
      <c r="O125" s="48">
        <v>963</v>
      </c>
      <c r="P125" s="48">
        <v>4217</v>
      </c>
      <c r="Q125" s="48">
        <v>5180</v>
      </c>
      <c r="R125" s="48">
        <v>0</v>
      </c>
      <c r="S125" s="48">
        <v>6</v>
      </c>
      <c r="T125" s="48">
        <v>6</v>
      </c>
      <c r="U125" s="48">
        <v>963</v>
      </c>
      <c r="V125" s="48">
        <v>4223</v>
      </c>
      <c r="W125" s="156">
        <v>759804</v>
      </c>
      <c r="X125" s="156">
        <v>931</v>
      </c>
      <c r="Y125" s="156">
        <v>760735</v>
      </c>
      <c r="Z125" s="28">
        <v>0.97</v>
      </c>
      <c r="AA125" s="28"/>
      <c r="AB125" s="111"/>
      <c r="AC125" s="28"/>
      <c r="AD125" s="28">
        <v>5.0599999999999999E-2</v>
      </c>
      <c r="AE125" s="139"/>
      <c r="AF125" s="139"/>
      <c r="AG125" s="139"/>
      <c r="AH125" s="139"/>
      <c r="AI125" s="1"/>
      <c r="AJ125" s="1"/>
      <c r="AK125" s="1"/>
      <c r="AL125" s="1"/>
      <c r="AM125" s="1"/>
      <c r="AN125" s="1"/>
      <c r="AO125" s="1"/>
      <c r="AP125" s="1"/>
      <c r="AQ125" s="1"/>
      <c r="AR125" s="1"/>
      <c r="AS125" s="1"/>
      <c r="AT125" s="1"/>
      <c r="AU125" s="1"/>
      <c r="AV125" s="1"/>
      <c r="AW125" s="1"/>
      <c r="AX125" s="1"/>
      <c r="AY125" s="1"/>
    </row>
    <row r="126" spans="1:51">
      <c r="A126" s="13" t="s">
        <v>169</v>
      </c>
      <c r="B126" s="2" t="s">
        <v>74</v>
      </c>
      <c r="C126" s="14" t="s">
        <v>183</v>
      </c>
      <c r="D126" s="2">
        <v>2012</v>
      </c>
      <c r="E126" s="14">
        <v>2012</v>
      </c>
      <c r="F126" s="14" t="s">
        <v>97</v>
      </c>
      <c r="G126" s="93">
        <v>3998</v>
      </c>
      <c r="H126" s="93">
        <v>26553</v>
      </c>
      <c r="I126" s="93">
        <v>8</v>
      </c>
      <c r="J126" s="93">
        <v>82</v>
      </c>
      <c r="K126" s="93">
        <v>4006</v>
      </c>
      <c r="L126" s="93">
        <v>26635</v>
      </c>
      <c r="M126" s="48">
        <v>30641</v>
      </c>
      <c r="N126" s="48">
        <v>64047</v>
      </c>
      <c r="O126" s="48">
        <v>10123</v>
      </c>
      <c r="P126" s="48">
        <v>53642</v>
      </c>
      <c r="Q126" s="48">
        <v>63765</v>
      </c>
      <c r="R126" s="48">
        <v>26</v>
      </c>
      <c r="S126" s="48">
        <v>256</v>
      </c>
      <c r="T126" s="48">
        <v>282</v>
      </c>
      <c r="U126" s="48">
        <v>10149</v>
      </c>
      <c r="V126" s="48">
        <v>53898</v>
      </c>
      <c r="W126" s="156">
        <v>9351805.1899999995</v>
      </c>
      <c r="X126" s="156">
        <v>28199.19</v>
      </c>
      <c r="Y126" s="156">
        <v>9380004.379999999</v>
      </c>
      <c r="Z126" s="28">
        <v>0.98699999999999999</v>
      </c>
      <c r="AA126" s="28"/>
      <c r="AB126" s="111"/>
      <c r="AC126" s="28"/>
      <c r="AD126" s="28">
        <v>1.7299999999999999E-2</v>
      </c>
      <c r="AE126" s="139"/>
      <c r="AF126" s="139"/>
      <c r="AG126" s="139"/>
      <c r="AH126" s="139"/>
      <c r="AI126" s="1"/>
      <c r="AJ126" s="1"/>
      <c r="AK126" s="1"/>
      <c r="AL126" s="1"/>
      <c r="AM126" s="1"/>
      <c r="AN126" s="1"/>
      <c r="AO126" s="1"/>
      <c r="AP126" s="1"/>
      <c r="AQ126" s="1"/>
      <c r="AR126" s="1"/>
      <c r="AS126" s="1"/>
      <c r="AT126" s="1"/>
      <c r="AU126" s="1"/>
      <c r="AV126" s="1"/>
      <c r="AW126" s="1"/>
      <c r="AX126" s="1"/>
      <c r="AY126" s="1"/>
    </row>
    <row r="127" spans="1:51">
      <c r="A127" s="13" t="s">
        <v>170</v>
      </c>
      <c r="B127" s="2" t="s">
        <v>74</v>
      </c>
      <c r="C127" s="14" t="s">
        <v>183</v>
      </c>
      <c r="D127" s="2">
        <v>2012</v>
      </c>
      <c r="E127" s="14">
        <v>2012</v>
      </c>
      <c r="F127" s="14" t="s">
        <v>97</v>
      </c>
      <c r="G127" s="93">
        <v>1160</v>
      </c>
      <c r="H127" s="93">
        <v>6268</v>
      </c>
      <c r="I127" s="93">
        <v>19</v>
      </c>
      <c r="J127" s="93">
        <v>95</v>
      </c>
      <c r="K127" s="93">
        <v>1179</v>
      </c>
      <c r="L127" s="93">
        <v>6363</v>
      </c>
      <c r="M127" s="48">
        <v>7542</v>
      </c>
      <c r="N127" s="48">
        <v>16695</v>
      </c>
      <c r="O127" s="48">
        <v>3052</v>
      </c>
      <c r="P127" s="48">
        <v>13339</v>
      </c>
      <c r="Q127" s="48">
        <v>16391</v>
      </c>
      <c r="R127" s="48">
        <v>70</v>
      </c>
      <c r="S127" s="48">
        <v>234</v>
      </c>
      <c r="T127" s="48">
        <v>304</v>
      </c>
      <c r="U127" s="48">
        <v>3122</v>
      </c>
      <c r="V127" s="48">
        <v>13573</v>
      </c>
      <c r="W127" s="156">
        <v>2426922.4900000002</v>
      </c>
      <c r="X127" s="156">
        <v>38349.22</v>
      </c>
      <c r="Y127" s="156">
        <v>2465271.71</v>
      </c>
      <c r="Z127" s="28">
        <v>0.9173</v>
      </c>
      <c r="AA127" s="28"/>
      <c r="AB127" s="111"/>
      <c r="AC127" s="28"/>
      <c r="AD127" s="28">
        <v>5.0599999999999999E-2</v>
      </c>
      <c r="AE127" s="139"/>
      <c r="AF127" s="139"/>
      <c r="AG127" s="139"/>
      <c r="AH127" s="139"/>
      <c r="AI127" s="1"/>
      <c r="AJ127" s="1"/>
      <c r="AK127" s="1"/>
      <c r="AL127" s="1"/>
      <c r="AM127" s="1"/>
      <c r="AN127" s="1"/>
      <c r="AO127" s="1"/>
      <c r="AP127" s="1"/>
      <c r="AQ127" s="1"/>
      <c r="AR127" s="1"/>
      <c r="AS127" s="1"/>
      <c r="AT127" s="1"/>
      <c r="AU127" s="1"/>
      <c r="AV127" s="1"/>
      <c r="AW127" s="1"/>
      <c r="AX127" s="1"/>
      <c r="AY127" s="1"/>
    </row>
    <row r="128" spans="1:51">
      <c r="A128" s="13" t="s">
        <v>171</v>
      </c>
      <c r="B128" s="2" t="s">
        <v>75</v>
      </c>
      <c r="C128" s="14" t="s">
        <v>183</v>
      </c>
      <c r="D128" s="2">
        <v>2012</v>
      </c>
      <c r="E128" s="14">
        <v>2012</v>
      </c>
      <c r="F128" s="14" t="s">
        <v>97</v>
      </c>
      <c r="G128" s="93">
        <v>1032</v>
      </c>
      <c r="H128" s="93">
        <v>4534</v>
      </c>
      <c r="I128" s="93">
        <v>0</v>
      </c>
      <c r="J128" s="93">
        <v>17</v>
      </c>
      <c r="K128" s="93">
        <v>1032</v>
      </c>
      <c r="L128" s="93">
        <v>4551</v>
      </c>
      <c r="M128" s="48">
        <v>5583</v>
      </c>
      <c r="N128" s="48">
        <v>12674</v>
      </c>
      <c r="O128" s="48">
        <v>2743</v>
      </c>
      <c r="P128" s="48">
        <v>9882</v>
      </c>
      <c r="Q128" s="48">
        <v>12625</v>
      </c>
      <c r="R128" s="48">
        <v>1</v>
      </c>
      <c r="S128" s="48">
        <v>48</v>
      </c>
      <c r="T128" s="48">
        <v>49</v>
      </c>
      <c r="U128" s="48">
        <v>2744</v>
      </c>
      <c r="V128" s="48">
        <v>9930</v>
      </c>
      <c r="W128" s="156">
        <v>1872888</v>
      </c>
      <c r="X128" s="156">
        <v>6157</v>
      </c>
      <c r="Y128" s="156">
        <v>1879045</v>
      </c>
      <c r="Z128" s="28">
        <v>0.99609999999999999</v>
      </c>
      <c r="AA128" s="28"/>
      <c r="AB128" s="111"/>
      <c r="AC128" s="28"/>
      <c r="AD128" s="28">
        <v>5.0599999999999999E-2</v>
      </c>
      <c r="AE128" s="139"/>
      <c r="AF128" s="139"/>
      <c r="AG128" s="139"/>
      <c r="AH128" s="139"/>
      <c r="AI128" s="1"/>
      <c r="AJ128" s="1"/>
      <c r="AK128" s="1"/>
      <c r="AL128" s="1"/>
      <c r="AM128" s="1"/>
      <c r="AN128" s="1"/>
      <c r="AO128" s="1"/>
      <c r="AP128" s="1"/>
      <c r="AQ128" s="1"/>
      <c r="AR128" s="1"/>
      <c r="AS128" s="1"/>
      <c r="AT128" s="1"/>
      <c r="AU128" s="1"/>
      <c r="AV128" s="1"/>
      <c r="AW128" s="1"/>
      <c r="AX128" s="1"/>
      <c r="AY128" s="1"/>
    </row>
    <row r="129" spans="1:51">
      <c r="A129" s="51" t="s">
        <v>172</v>
      </c>
      <c r="B129" s="2" t="s">
        <v>66</v>
      </c>
      <c r="C129" s="2" t="s">
        <v>184</v>
      </c>
      <c r="D129" s="2">
        <v>2012</v>
      </c>
      <c r="E129" s="14">
        <v>2012</v>
      </c>
      <c r="F129" s="14" t="s">
        <v>97</v>
      </c>
      <c r="G129" s="93">
        <v>328083</v>
      </c>
      <c r="H129" s="93">
        <v>1446594</v>
      </c>
      <c r="I129" s="93">
        <v>1816</v>
      </c>
      <c r="J129" s="93">
        <v>14227</v>
      </c>
      <c r="K129" s="93">
        <v>329899</v>
      </c>
      <c r="L129" s="93">
        <v>1460821</v>
      </c>
      <c r="M129" s="48">
        <v>1790716</v>
      </c>
      <c r="N129" s="48">
        <v>4001785</v>
      </c>
      <c r="O129" s="48">
        <v>825608</v>
      </c>
      <c r="P129" s="48">
        <v>3136221</v>
      </c>
      <c r="Q129" s="48">
        <v>3961829</v>
      </c>
      <c r="R129" s="48">
        <v>6079</v>
      </c>
      <c r="S129" s="48">
        <v>33877</v>
      </c>
      <c r="T129" s="48">
        <v>39956</v>
      </c>
      <c r="U129" s="48">
        <v>831687</v>
      </c>
      <c r="V129" s="48">
        <v>3170098</v>
      </c>
      <c r="W129" s="156">
        <v>595161784.31999993</v>
      </c>
      <c r="X129" s="156">
        <v>5080712.62</v>
      </c>
      <c r="Y129" s="156">
        <v>600242496.94000006</v>
      </c>
      <c r="Z129" s="28">
        <v>0.97250000000000003</v>
      </c>
      <c r="AA129" s="28"/>
      <c r="AB129" s="111"/>
      <c r="AC129" s="28"/>
      <c r="AD129" s="28">
        <v>3.4000000000000002E-2</v>
      </c>
      <c r="AE129" s="139"/>
      <c r="AF129" s="139"/>
      <c r="AG129" s="139"/>
      <c r="AH129" s="139"/>
      <c r="AI129" s="2"/>
      <c r="AJ129" s="2"/>
      <c r="AK129" s="2"/>
      <c r="AL129" s="2"/>
      <c r="AM129" s="2"/>
      <c r="AN129" s="2"/>
      <c r="AO129" s="2"/>
      <c r="AP129" s="2"/>
      <c r="AQ129" s="2"/>
      <c r="AR129" s="2"/>
      <c r="AS129" s="2"/>
      <c r="AT129" s="2"/>
      <c r="AU129" s="2"/>
      <c r="AV129" s="2"/>
      <c r="AW129" s="2"/>
      <c r="AX129" s="2"/>
      <c r="AY129" s="2"/>
    </row>
    <row r="130" spans="1:51">
      <c r="A130" s="51" t="s">
        <v>173</v>
      </c>
      <c r="B130" s="2" t="s">
        <v>74</v>
      </c>
      <c r="C130" s="14" t="s">
        <v>184</v>
      </c>
      <c r="D130" s="2">
        <v>2012</v>
      </c>
      <c r="E130" s="14">
        <v>2012</v>
      </c>
      <c r="F130" s="14" t="s">
        <v>97</v>
      </c>
      <c r="G130" s="93">
        <v>10829</v>
      </c>
      <c r="H130" s="93">
        <v>48854</v>
      </c>
      <c r="I130" s="93">
        <v>112</v>
      </c>
      <c r="J130" s="93">
        <v>810</v>
      </c>
      <c r="K130" s="93">
        <v>10941</v>
      </c>
      <c r="L130" s="93">
        <v>49664</v>
      </c>
      <c r="M130" s="48">
        <v>60605</v>
      </c>
      <c r="N130" s="48">
        <v>122941</v>
      </c>
      <c r="O130" s="48">
        <v>25431</v>
      </c>
      <c r="P130" s="48">
        <v>95279</v>
      </c>
      <c r="Q130" s="48">
        <v>120710</v>
      </c>
      <c r="R130" s="48">
        <v>360</v>
      </c>
      <c r="S130" s="48">
        <v>1871</v>
      </c>
      <c r="T130" s="48">
        <v>2231</v>
      </c>
      <c r="U130" s="48">
        <v>25791</v>
      </c>
      <c r="V130" s="48">
        <v>97150</v>
      </c>
      <c r="W130" s="156">
        <v>18623689</v>
      </c>
      <c r="X130" s="156">
        <v>288034</v>
      </c>
      <c r="Y130" s="156">
        <v>18911723</v>
      </c>
      <c r="Z130" s="28">
        <v>0.91369999999999996</v>
      </c>
      <c r="AA130" s="28"/>
      <c r="AB130" s="111"/>
      <c r="AC130" s="28"/>
      <c r="AD130" s="28">
        <v>1.23E-2</v>
      </c>
      <c r="AE130" s="139"/>
      <c r="AF130" s="139"/>
      <c r="AG130" s="139"/>
      <c r="AH130" s="139"/>
      <c r="AI130" s="1"/>
      <c r="AJ130" s="1"/>
      <c r="AK130" s="1"/>
      <c r="AL130" s="1"/>
      <c r="AM130" s="1"/>
      <c r="AN130" s="1"/>
      <c r="AO130" s="1"/>
      <c r="AP130" s="1"/>
      <c r="AQ130" s="1"/>
      <c r="AR130" s="1"/>
      <c r="AS130" s="1"/>
      <c r="AT130" s="1"/>
      <c r="AU130" s="1"/>
      <c r="AV130" s="1"/>
      <c r="AW130" s="1"/>
      <c r="AX130" s="1"/>
      <c r="AY130" s="1"/>
    </row>
    <row r="131" spans="1:51">
      <c r="A131" s="51" t="s">
        <v>174</v>
      </c>
      <c r="B131" s="2" t="s">
        <v>75</v>
      </c>
      <c r="C131" s="14" t="s">
        <v>184</v>
      </c>
      <c r="D131" s="2">
        <v>2012</v>
      </c>
      <c r="E131" s="14">
        <v>2012</v>
      </c>
      <c r="F131" s="14" t="s">
        <v>97</v>
      </c>
      <c r="G131" s="93">
        <v>3</v>
      </c>
      <c r="H131" s="93">
        <v>82</v>
      </c>
      <c r="I131" s="93">
        <v>0</v>
      </c>
      <c r="J131" s="93">
        <v>0</v>
      </c>
      <c r="K131" s="93">
        <v>3</v>
      </c>
      <c r="L131" s="93">
        <v>82</v>
      </c>
      <c r="M131" s="48">
        <v>85</v>
      </c>
      <c r="N131" s="48">
        <v>150</v>
      </c>
      <c r="O131" s="48">
        <v>7</v>
      </c>
      <c r="P131" s="48">
        <v>143</v>
      </c>
      <c r="Q131" s="48">
        <v>150</v>
      </c>
      <c r="R131" s="48">
        <v>0</v>
      </c>
      <c r="S131" s="48">
        <v>0</v>
      </c>
      <c r="T131" s="48">
        <v>0</v>
      </c>
      <c r="U131" s="48">
        <v>7</v>
      </c>
      <c r="V131" s="48">
        <v>143</v>
      </c>
      <c r="W131" s="156">
        <v>19731</v>
      </c>
      <c r="X131" s="156">
        <v>0</v>
      </c>
      <c r="Y131" s="156">
        <v>19731</v>
      </c>
      <c r="Z131" s="28">
        <v>1</v>
      </c>
      <c r="AA131" s="28"/>
      <c r="AB131" s="111"/>
      <c r="AC131" s="28"/>
      <c r="AD131" s="28">
        <v>4.48E-2</v>
      </c>
      <c r="AE131" s="139"/>
      <c r="AF131" s="139"/>
      <c r="AG131" s="139"/>
      <c r="AH131" s="139"/>
      <c r="AI131" s="1"/>
      <c r="AJ131" s="1"/>
      <c r="AK131" s="1"/>
      <c r="AL131" s="1"/>
      <c r="AM131" s="1"/>
      <c r="AN131" s="1"/>
      <c r="AO131" s="1"/>
      <c r="AP131" s="1"/>
      <c r="AQ131" s="1"/>
      <c r="AR131" s="1"/>
      <c r="AS131" s="1"/>
      <c r="AT131" s="1"/>
      <c r="AU131" s="1"/>
      <c r="AV131" s="1"/>
      <c r="AW131" s="1"/>
      <c r="AX131" s="1"/>
      <c r="AY131" s="1"/>
    </row>
    <row r="132" spans="1:51">
      <c r="A132" s="51" t="s">
        <v>175</v>
      </c>
      <c r="B132" s="2" t="s">
        <v>75</v>
      </c>
      <c r="C132" s="14" t="s">
        <v>184</v>
      </c>
      <c r="D132" s="2">
        <v>2012</v>
      </c>
      <c r="E132" s="14">
        <v>2012</v>
      </c>
      <c r="F132" s="14" t="s">
        <v>97</v>
      </c>
      <c r="G132" s="93">
        <v>221</v>
      </c>
      <c r="H132" s="93">
        <v>1424</v>
      </c>
      <c r="I132" s="93">
        <v>0</v>
      </c>
      <c r="J132" s="93">
        <v>4</v>
      </c>
      <c r="K132" s="93">
        <v>221</v>
      </c>
      <c r="L132" s="93">
        <v>1428</v>
      </c>
      <c r="M132" s="48">
        <v>1649</v>
      </c>
      <c r="N132" s="48">
        <v>3174</v>
      </c>
      <c r="O132" s="48">
        <v>558</v>
      </c>
      <c r="P132" s="48">
        <v>2611</v>
      </c>
      <c r="Q132" s="48">
        <v>3169</v>
      </c>
      <c r="R132" s="48">
        <v>0</v>
      </c>
      <c r="S132" s="48">
        <v>5</v>
      </c>
      <c r="T132" s="48">
        <v>5</v>
      </c>
      <c r="U132" s="48">
        <v>558</v>
      </c>
      <c r="V132" s="48">
        <v>2616</v>
      </c>
      <c r="W132" s="156">
        <v>475554</v>
      </c>
      <c r="X132" s="156">
        <v>389</v>
      </c>
      <c r="Y132" s="156">
        <v>475943</v>
      </c>
      <c r="Z132" s="28">
        <v>0.93879999999999997</v>
      </c>
      <c r="AA132" s="28"/>
      <c r="AB132" s="111"/>
      <c r="AC132" s="28"/>
      <c r="AD132" s="28">
        <v>4.48E-2</v>
      </c>
      <c r="AE132" s="139"/>
      <c r="AF132" s="139"/>
      <c r="AG132" s="139"/>
      <c r="AH132" s="139"/>
      <c r="AI132" s="1"/>
      <c r="AJ132" s="1"/>
      <c r="AK132" s="1"/>
      <c r="AL132" s="1"/>
      <c r="AM132" s="1"/>
      <c r="AN132" s="1"/>
      <c r="AO132" s="1"/>
      <c r="AP132" s="1"/>
      <c r="AQ132" s="1"/>
      <c r="AR132" s="1"/>
      <c r="AS132" s="1"/>
      <c r="AT132" s="1"/>
      <c r="AU132" s="1"/>
      <c r="AV132" s="1"/>
      <c r="AW132" s="1"/>
      <c r="AX132" s="1"/>
      <c r="AY132" s="1"/>
    </row>
    <row r="133" spans="1:51">
      <c r="A133" s="51" t="s">
        <v>176</v>
      </c>
      <c r="B133" s="2" t="s">
        <v>75</v>
      </c>
      <c r="C133" s="14" t="s">
        <v>184</v>
      </c>
      <c r="D133" s="2">
        <v>2012</v>
      </c>
      <c r="E133" s="14">
        <v>2012</v>
      </c>
      <c r="F133" s="14" t="s">
        <v>97</v>
      </c>
      <c r="G133" s="93">
        <v>2178</v>
      </c>
      <c r="H133" s="93">
        <v>11416</v>
      </c>
      <c r="I133" s="93">
        <v>2</v>
      </c>
      <c r="J133" s="93">
        <v>17</v>
      </c>
      <c r="K133" s="93">
        <v>2180</v>
      </c>
      <c r="L133" s="93">
        <v>11433</v>
      </c>
      <c r="M133" s="48">
        <v>13613</v>
      </c>
      <c r="N133" s="48">
        <v>28488</v>
      </c>
      <c r="O133" s="48">
        <v>5429</v>
      </c>
      <c r="P133" s="48">
        <v>22999</v>
      </c>
      <c r="Q133" s="48">
        <v>28428</v>
      </c>
      <c r="R133" s="48">
        <v>9</v>
      </c>
      <c r="S133" s="48">
        <v>51</v>
      </c>
      <c r="T133" s="48">
        <v>60</v>
      </c>
      <c r="U133" s="48">
        <v>5438</v>
      </c>
      <c r="V133" s="48">
        <v>23050</v>
      </c>
      <c r="W133" s="156">
        <v>4204910</v>
      </c>
      <c r="X133" s="156">
        <v>7014</v>
      </c>
      <c r="Y133" s="156">
        <v>4211924</v>
      </c>
      <c r="Z133" s="28">
        <v>0.878</v>
      </c>
      <c r="AA133" s="28"/>
      <c r="AB133" s="111"/>
      <c r="AC133" s="28"/>
      <c r="AD133" s="28">
        <v>4.48E-2</v>
      </c>
      <c r="AE133" s="139"/>
      <c r="AF133" s="139"/>
      <c r="AG133" s="139"/>
      <c r="AH133" s="139"/>
      <c r="AI133" s="1"/>
      <c r="AJ133" s="1"/>
      <c r="AK133" s="1"/>
      <c r="AL133" s="1"/>
      <c r="AM133" s="1"/>
      <c r="AN133" s="1"/>
      <c r="AO133" s="1"/>
      <c r="AP133" s="1"/>
      <c r="AQ133" s="1"/>
      <c r="AR133" s="1"/>
      <c r="AS133" s="1"/>
      <c r="AT133" s="1"/>
      <c r="AU133" s="1"/>
      <c r="AV133" s="1"/>
      <c r="AW133" s="1"/>
      <c r="AX133" s="1"/>
      <c r="AY133" s="1"/>
    </row>
    <row r="134" spans="1:51">
      <c r="A134" s="51" t="s">
        <v>177</v>
      </c>
      <c r="B134" s="2" t="s">
        <v>75</v>
      </c>
      <c r="C134" s="14" t="s">
        <v>184</v>
      </c>
      <c r="D134" s="2">
        <v>2012</v>
      </c>
      <c r="E134" s="14">
        <v>2012</v>
      </c>
      <c r="F134" s="14" t="s">
        <v>97</v>
      </c>
      <c r="G134" s="93">
        <v>357</v>
      </c>
      <c r="H134" s="93">
        <v>2134</v>
      </c>
      <c r="I134" s="93">
        <v>0</v>
      </c>
      <c r="J134" s="93">
        <v>1</v>
      </c>
      <c r="K134" s="93">
        <v>357</v>
      </c>
      <c r="L134" s="93">
        <v>2135</v>
      </c>
      <c r="M134" s="48">
        <v>2492</v>
      </c>
      <c r="N134" s="48">
        <v>4986</v>
      </c>
      <c r="O134" s="48">
        <v>929</v>
      </c>
      <c r="P134" s="48">
        <v>4053</v>
      </c>
      <c r="Q134" s="48">
        <v>4982</v>
      </c>
      <c r="R134" s="48">
        <v>1</v>
      </c>
      <c r="S134" s="48">
        <v>3</v>
      </c>
      <c r="T134" s="48">
        <v>4</v>
      </c>
      <c r="U134" s="48">
        <v>930</v>
      </c>
      <c r="V134" s="48">
        <v>4056</v>
      </c>
      <c r="W134" s="156">
        <v>755968</v>
      </c>
      <c r="X134" s="156">
        <v>535</v>
      </c>
      <c r="Y134" s="156">
        <v>756503</v>
      </c>
      <c r="Z134" s="28">
        <v>0.90959999999999996</v>
      </c>
      <c r="AA134" s="28"/>
      <c r="AB134" s="111"/>
      <c r="AC134" s="28"/>
      <c r="AD134" s="28">
        <v>4.48E-2</v>
      </c>
      <c r="AE134" s="139"/>
      <c r="AF134" s="139"/>
      <c r="AG134" s="139"/>
      <c r="AH134" s="139"/>
      <c r="AI134" s="1"/>
      <c r="AJ134" s="1"/>
      <c r="AK134" s="1"/>
      <c r="AL134" s="1"/>
      <c r="AM134" s="1"/>
      <c r="AN134" s="1"/>
      <c r="AO134" s="1"/>
      <c r="AP134" s="1"/>
      <c r="AQ134" s="1"/>
      <c r="AR134" s="1"/>
      <c r="AS134" s="1"/>
      <c r="AT134" s="1"/>
      <c r="AU134" s="1"/>
      <c r="AV134" s="1"/>
      <c r="AW134" s="1"/>
      <c r="AX134" s="1"/>
      <c r="AY134" s="1"/>
    </row>
    <row r="135" spans="1:51">
      <c r="A135" s="51" t="s">
        <v>178</v>
      </c>
      <c r="B135" s="2" t="s">
        <v>75</v>
      </c>
      <c r="C135" s="14" t="s">
        <v>184</v>
      </c>
      <c r="D135" s="2">
        <v>2012</v>
      </c>
      <c r="E135" s="14">
        <v>2012</v>
      </c>
      <c r="F135" s="14" t="s">
        <v>97</v>
      </c>
      <c r="G135" s="93">
        <v>122</v>
      </c>
      <c r="H135" s="93">
        <v>590</v>
      </c>
      <c r="I135" s="93">
        <v>0</v>
      </c>
      <c r="J135" s="93">
        <v>1</v>
      </c>
      <c r="K135" s="93">
        <v>122</v>
      </c>
      <c r="L135" s="93">
        <v>591</v>
      </c>
      <c r="M135" s="48">
        <v>713</v>
      </c>
      <c r="N135" s="48">
        <v>1787</v>
      </c>
      <c r="O135" s="48">
        <v>308</v>
      </c>
      <c r="P135" s="48">
        <v>1473</v>
      </c>
      <c r="Q135" s="48">
        <v>1781</v>
      </c>
      <c r="R135" s="48">
        <v>0</v>
      </c>
      <c r="S135" s="48">
        <v>6</v>
      </c>
      <c r="T135" s="48">
        <v>6</v>
      </c>
      <c r="U135" s="48">
        <v>308</v>
      </c>
      <c r="V135" s="48">
        <v>1479</v>
      </c>
      <c r="W135" s="156">
        <v>250407</v>
      </c>
      <c r="X135" s="156">
        <v>1026</v>
      </c>
      <c r="Y135" s="156">
        <v>251433</v>
      </c>
      <c r="Z135" s="28">
        <v>1</v>
      </c>
      <c r="AA135" s="28"/>
      <c r="AB135" s="111"/>
      <c r="AC135" s="28"/>
      <c r="AD135" s="28">
        <v>4.48E-2</v>
      </c>
      <c r="AE135" s="139"/>
      <c r="AF135" s="139"/>
      <c r="AG135" s="139"/>
      <c r="AH135" s="139"/>
      <c r="AI135" s="1"/>
      <c r="AJ135" s="1"/>
      <c r="AK135" s="1"/>
      <c r="AL135" s="1"/>
      <c r="AM135" s="1"/>
      <c r="AN135" s="1"/>
      <c r="AO135" s="1"/>
      <c r="AP135" s="1"/>
      <c r="AQ135" s="1"/>
      <c r="AR135" s="1"/>
      <c r="AS135" s="1"/>
      <c r="AT135" s="1"/>
      <c r="AU135" s="1"/>
      <c r="AV135" s="1"/>
      <c r="AW135" s="1"/>
      <c r="AX135" s="1"/>
      <c r="AY135" s="1"/>
    </row>
    <row r="136" spans="1:51">
      <c r="A136" s="51" t="s">
        <v>179</v>
      </c>
      <c r="B136" s="2" t="s">
        <v>74</v>
      </c>
      <c r="C136" s="14" t="s">
        <v>184</v>
      </c>
      <c r="D136" s="2">
        <v>2012</v>
      </c>
      <c r="E136" s="14">
        <v>2012</v>
      </c>
      <c r="F136" s="14" t="s">
        <v>97</v>
      </c>
      <c r="G136" s="93">
        <v>6131</v>
      </c>
      <c r="H136" s="93">
        <v>25770</v>
      </c>
      <c r="I136" s="93">
        <v>26</v>
      </c>
      <c r="J136" s="93">
        <v>180</v>
      </c>
      <c r="K136" s="93">
        <v>6157</v>
      </c>
      <c r="L136" s="93">
        <v>25950</v>
      </c>
      <c r="M136" s="48">
        <v>32107</v>
      </c>
      <c r="N136" s="48">
        <v>67610</v>
      </c>
      <c r="O136" s="48">
        <v>14584</v>
      </c>
      <c r="P136" s="48">
        <v>52461</v>
      </c>
      <c r="Q136" s="48">
        <v>67045</v>
      </c>
      <c r="R136" s="48">
        <v>90</v>
      </c>
      <c r="S136" s="48">
        <v>475</v>
      </c>
      <c r="T136" s="48">
        <v>565</v>
      </c>
      <c r="U136" s="48">
        <v>14674</v>
      </c>
      <c r="V136" s="48">
        <v>52936</v>
      </c>
      <c r="W136" s="156">
        <v>10323779.75</v>
      </c>
      <c r="X136" s="156">
        <v>67693.789999999994</v>
      </c>
      <c r="Y136" s="156">
        <v>10391473.539999999</v>
      </c>
      <c r="Z136" s="28">
        <v>0.96699999999999997</v>
      </c>
      <c r="AA136" s="28"/>
      <c r="AB136" s="111"/>
      <c r="AC136" s="28"/>
      <c r="AD136" s="28">
        <v>3.0099999999999998E-2</v>
      </c>
      <c r="AE136" s="139"/>
      <c r="AF136" s="139"/>
      <c r="AG136" s="139"/>
      <c r="AH136" s="139"/>
      <c r="AI136" s="1"/>
      <c r="AJ136" s="1"/>
      <c r="AK136" s="1"/>
      <c r="AL136" s="1"/>
      <c r="AM136" s="1"/>
      <c r="AN136" s="1"/>
      <c r="AO136" s="1"/>
      <c r="AP136" s="1"/>
      <c r="AQ136" s="1"/>
      <c r="AR136" s="1"/>
      <c r="AS136" s="1"/>
      <c r="AT136" s="1"/>
      <c r="AU136" s="1"/>
      <c r="AV136" s="1"/>
      <c r="AW136" s="1"/>
      <c r="AX136" s="1"/>
      <c r="AY136" s="1"/>
    </row>
    <row r="137" spans="1:51">
      <c r="A137" s="51" t="s">
        <v>180</v>
      </c>
      <c r="B137" s="2" t="s">
        <v>75</v>
      </c>
      <c r="C137" s="14" t="s">
        <v>184</v>
      </c>
      <c r="D137" s="2">
        <v>2012</v>
      </c>
      <c r="E137" s="14">
        <v>2012</v>
      </c>
      <c r="F137" s="14" t="s">
        <v>97</v>
      </c>
      <c r="G137" s="93">
        <v>500</v>
      </c>
      <c r="H137" s="93">
        <v>2118</v>
      </c>
      <c r="I137" s="93">
        <v>1</v>
      </c>
      <c r="J137" s="93">
        <v>7</v>
      </c>
      <c r="K137" s="93">
        <v>501</v>
      </c>
      <c r="L137" s="93">
        <v>2125</v>
      </c>
      <c r="M137" s="48">
        <v>2625</v>
      </c>
      <c r="N137" s="48">
        <v>5449</v>
      </c>
      <c r="O137" s="48">
        <v>1385</v>
      </c>
      <c r="P137" s="48">
        <v>4051</v>
      </c>
      <c r="Q137" s="48">
        <v>5436</v>
      </c>
      <c r="R137" s="48">
        <v>2</v>
      </c>
      <c r="S137" s="48">
        <v>11</v>
      </c>
      <c r="T137" s="48">
        <v>13</v>
      </c>
      <c r="U137" s="48">
        <v>1387</v>
      </c>
      <c r="V137" s="48">
        <v>4062</v>
      </c>
      <c r="W137" s="156">
        <v>798266.9</v>
      </c>
      <c r="X137" s="156">
        <v>1952</v>
      </c>
      <c r="Y137" s="156">
        <v>800218.9</v>
      </c>
      <c r="Z137" s="28">
        <v>1</v>
      </c>
      <c r="AA137" s="28"/>
      <c r="AB137" s="111"/>
      <c r="AC137" s="28"/>
      <c r="AD137" s="28">
        <v>4.48E-2</v>
      </c>
      <c r="AE137" s="139"/>
      <c r="AF137" s="139"/>
      <c r="AG137" s="139"/>
      <c r="AH137" s="139"/>
      <c r="AI137" s="1"/>
      <c r="AJ137" s="1"/>
      <c r="AK137" s="1"/>
      <c r="AL137" s="1"/>
      <c r="AM137" s="1"/>
      <c r="AN137" s="1"/>
      <c r="AO137" s="1"/>
      <c r="AP137" s="1"/>
      <c r="AQ137" s="1"/>
      <c r="AR137" s="1"/>
      <c r="AS137" s="1"/>
      <c r="AT137" s="1"/>
      <c r="AU137" s="1"/>
      <c r="AV137" s="1"/>
      <c r="AW137" s="1"/>
      <c r="AX137" s="1"/>
      <c r="AY137" s="1"/>
    </row>
    <row r="138" spans="1:51">
      <c r="A138" s="51" t="s">
        <v>181</v>
      </c>
      <c r="B138" s="2" t="s">
        <v>75</v>
      </c>
      <c r="C138" s="14" t="s">
        <v>184</v>
      </c>
      <c r="D138" s="2">
        <v>2012</v>
      </c>
      <c r="E138" s="14">
        <v>2012</v>
      </c>
      <c r="F138" s="14" t="s">
        <v>97</v>
      </c>
      <c r="G138" s="93">
        <v>691</v>
      </c>
      <c r="H138" s="93">
        <v>5329</v>
      </c>
      <c r="I138" s="93">
        <v>2</v>
      </c>
      <c r="J138" s="93">
        <v>18</v>
      </c>
      <c r="K138" s="93">
        <v>693</v>
      </c>
      <c r="L138" s="93">
        <v>5347</v>
      </c>
      <c r="M138" s="48">
        <v>6040</v>
      </c>
      <c r="N138" s="48">
        <v>11635</v>
      </c>
      <c r="O138" s="48">
        <v>1744</v>
      </c>
      <c r="P138" s="48">
        <v>9838</v>
      </c>
      <c r="Q138" s="48">
        <v>11582</v>
      </c>
      <c r="R138" s="48">
        <v>8</v>
      </c>
      <c r="S138" s="48">
        <v>45</v>
      </c>
      <c r="T138" s="48">
        <v>53</v>
      </c>
      <c r="U138" s="48">
        <v>1752</v>
      </c>
      <c r="V138" s="48">
        <v>9883</v>
      </c>
      <c r="W138" s="156">
        <v>1737661</v>
      </c>
      <c r="X138" s="156">
        <v>6686</v>
      </c>
      <c r="Y138" s="156">
        <v>1744347</v>
      </c>
      <c r="Z138" s="28">
        <v>0.99790000000000001</v>
      </c>
      <c r="AA138" s="28"/>
      <c r="AB138" s="111"/>
      <c r="AC138" s="28"/>
      <c r="AD138" s="28">
        <v>4.48E-2</v>
      </c>
      <c r="AE138" s="139"/>
      <c r="AF138" s="139"/>
      <c r="AG138" s="139"/>
      <c r="AH138" s="139"/>
    </row>
    <row r="139" spans="1:51">
      <c r="A139" s="13" t="s">
        <v>123</v>
      </c>
      <c r="B139" s="2" t="s">
        <v>74</v>
      </c>
      <c r="C139" s="14" t="s">
        <v>184</v>
      </c>
      <c r="D139" s="2">
        <v>2012</v>
      </c>
      <c r="E139" s="14">
        <v>2012</v>
      </c>
      <c r="F139" s="14" t="s">
        <v>97</v>
      </c>
      <c r="G139" s="93">
        <v>16206</v>
      </c>
      <c r="H139" s="93">
        <v>71380</v>
      </c>
      <c r="I139" s="93">
        <v>32</v>
      </c>
      <c r="J139" s="93">
        <v>260</v>
      </c>
      <c r="K139" s="93">
        <v>16238</v>
      </c>
      <c r="L139" s="93">
        <v>71640</v>
      </c>
      <c r="M139" s="48">
        <v>87878</v>
      </c>
      <c r="N139" s="48">
        <v>214096</v>
      </c>
      <c r="O139" s="48">
        <v>42987</v>
      </c>
      <c r="P139" s="48">
        <v>170262</v>
      </c>
      <c r="Q139" s="48">
        <v>213249</v>
      </c>
      <c r="R139" s="48">
        <v>115</v>
      </c>
      <c r="S139" s="48">
        <v>732</v>
      </c>
      <c r="T139" s="48">
        <v>847</v>
      </c>
      <c r="U139" s="48">
        <v>43102</v>
      </c>
      <c r="V139" s="48">
        <v>170994</v>
      </c>
      <c r="W139" s="156">
        <v>31722624</v>
      </c>
      <c r="X139" s="156">
        <v>109059</v>
      </c>
      <c r="Y139" s="156">
        <v>31831683</v>
      </c>
      <c r="Z139" s="28">
        <v>1</v>
      </c>
      <c r="AA139" s="28"/>
      <c r="AB139" s="111"/>
      <c r="AC139" s="28"/>
      <c r="AD139" s="28">
        <v>1.34E-2</v>
      </c>
      <c r="AE139" s="139"/>
      <c r="AF139" s="139"/>
      <c r="AG139" s="139"/>
      <c r="AH139" s="139"/>
    </row>
    <row r="140" spans="1:51">
      <c r="A140" s="13" t="s">
        <v>124</v>
      </c>
      <c r="B140" s="2" t="s">
        <v>75</v>
      </c>
      <c r="C140" s="14" t="s">
        <v>184</v>
      </c>
      <c r="D140" s="2">
        <v>2012</v>
      </c>
      <c r="E140" s="14">
        <v>2012</v>
      </c>
      <c r="F140" s="14" t="s">
        <v>97</v>
      </c>
      <c r="G140" s="93">
        <v>261</v>
      </c>
      <c r="H140" s="93">
        <v>1100</v>
      </c>
      <c r="I140" s="93">
        <v>0</v>
      </c>
      <c r="J140" s="93">
        <v>3</v>
      </c>
      <c r="K140" s="93">
        <v>261</v>
      </c>
      <c r="L140" s="93">
        <v>1103</v>
      </c>
      <c r="M140" s="48">
        <v>1364</v>
      </c>
      <c r="N140" s="48">
        <v>3418</v>
      </c>
      <c r="O140" s="48">
        <v>680</v>
      </c>
      <c r="P140" s="48">
        <v>2726</v>
      </c>
      <c r="Q140" s="48">
        <v>3406</v>
      </c>
      <c r="R140" s="48">
        <v>1</v>
      </c>
      <c r="S140" s="48">
        <v>11</v>
      </c>
      <c r="T140" s="48">
        <v>12</v>
      </c>
      <c r="U140" s="48">
        <v>681</v>
      </c>
      <c r="V140" s="48">
        <v>2737</v>
      </c>
      <c r="W140" s="156">
        <v>471582</v>
      </c>
      <c r="X140" s="156">
        <v>1339</v>
      </c>
      <c r="Y140" s="156">
        <v>472921</v>
      </c>
      <c r="Z140" s="28">
        <v>1</v>
      </c>
      <c r="AA140" s="28"/>
      <c r="AB140" s="111"/>
      <c r="AC140" s="28"/>
      <c r="AD140" s="28">
        <v>4.48E-2</v>
      </c>
      <c r="AE140" s="139"/>
      <c r="AF140" s="139"/>
      <c r="AG140" s="139"/>
      <c r="AH140" s="139"/>
    </row>
    <row r="141" spans="1:51">
      <c r="A141" s="13" t="s">
        <v>125</v>
      </c>
      <c r="B141" s="2" t="s">
        <v>75</v>
      </c>
      <c r="C141" s="14" t="s">
        <v>184</v>
      </c>
      <c r="D141" s="2">
        <v>2012</v>
      </c>
      <c r="E141" s="14">
        <v>2012</v>
      </c>
      <c r="F141" s="14" t="s">
        <v>97</v>
      </c>
      <c r="G141" s="93">
        <v>1056</v>
      </c>
      <c r="H141" s="93">
        <v>6882</v>
      </c>
      <c r="I141" s="93">
        <v>1</v>
      </c>
      <c r="J141" s="93">
        <v>7</v>
      </c>
      <c r="K141" s="93">
        <v>1057</v>
      </c>
      <c r="L141" s="93">
        <v>6889</v>
      </c>
      <c r="M141" s="48">
        <v>7945</v>
      </c>
      <c r="N141" s="48">
        <v>15100</v>
      </c>
      <c r="O141" s="48">
        <v>2631</v>
      </c>
      <c r="P141" s="48">
        <v>12451</v>
      </c>
      <c r="Q141" s="48">
        <v>15082</v>
      </c>
      <c r="R141" s="48">
        <v>1</v>
      </c>
      <c r="S141" s="48">
        <v>17</v>
      </c>
      <c r="T141" s="48">
        <v>18</v>
      </c>
      <c r="U141" s="48">
        <v>2632</v>
      </c>
      <c r="V141" s="48">
        <v>12468</v>
      </c>
      <c r="W141" s="156">
        <v>2255333</v>
      </c>
      <c r="X141" s="156">
        <v>2720</v>
      </c>
      <c r="Y141" s="156">
        <v>2258053</v>
      </c>
      <c r="Z141" s="28">
        <v>0.97929999999999995</v>
      </c>
      <c r="AA141" s="28"/>
      <c r="AB141" s="111"/>
      <c r="AC141" s="28"/>
      <c r="AD141" s="28">
        <v>4.48E-2</v>
      </c>
      <c r="AE141" s="139"/>
      <c r="AF141" s="139"/>
      <c r="AG141" s="139"/>
      <c r="AH141" s="139"/>
    </row>
    <row r="142" spans="1:51">
      <c r="A142" s="13" t="s">
        <v>126</v>
      </c>
      <c r="B142" s="2" t="s">
        <v>75</v>
      </c>
      <c r="C142" s="14" t="s">
        <v>184</v>
      </c>
      <c r="D142" s="2">
        <v>2012</v>
      </c>
      <c r="E142" s="14">
        <v>2012</v>
      </c>
      <c r="F142" s="14" t="s">
        <v>97</v>
      </c>
      <c r="G142" s="93">
        <v>2346</v>
      </c>
      <c r="H142" s="93">
        <v>11182</v>
      </c>
      <c r="I142" s="93">
        <v>9</v>
      </c>
      <c r="J142" s="93">
        <v>113</v>
      </c>
      <c r="K142" s="93">
        <v>2355</v>
      </c>
      <c r="L142" s="93">
        <v>11295</v>
      </c>
      <c r="M142" s="48">
        <v>13650</v>
      </c>
      <c r="N142" s="48">
        <v>35051</v>
      </c>
      <c r="O142" s="48">
        <v>6636</v>
      </c>
      <c r="P142" s="48">
        <v>28054</v>
      </c>
      <c r="Q142" s="48">
        <v>34690</v>
      </c>
      <c r="R142" s="48">
        <v>32</v>
      </c>
      <c r="S142" s="48">
        <v>329</v>
      </c>
      <c r="T142" s="48">
        <v>361</v>
      </c>
      <c r="U142" s="48">
        <v>6668</v>
      </c>
      <c r="V142" s="48">
        <v>28383</v>
      </c>
      <c r="W142" s="156">
        <v>4769993</v>
      </c>
      <c r="X142" s="156">
        <v>46181</v>
      </c>
      <c r="Y142" s="156">
        <v>4816174</v>
      </c>
      <c r="Z142" s="28">
        <v>1</v>
      </c>
      <c r="AA142" s="28"/>
      <c r="AB142" s="111"/>
      <c r="AC142" s="28"/>
      <c r="AD142" s="28">
        <v>4.48E-2</v>
      </c>
      <c r="AE142" s="139"/>
      <c r="AF142" s="139"/>
      <c r="AG142" s="139"/>
      <c r="AH142" s="139"/>
    </row>
    <row r="143" spans="1:51">
      <c r="A143" s="13" t="s">
        <v>127</v>
      </c>
      <c r="B143" s="2" t="s">
        <v>75</v>
      </c>
      <c r="C143" s="14" t="s">
        <v>184</v>
      </c>
      <c r="D143" s="2">
        <v>2012</v>
      </c>
      <c r="E143" s="14">
        <v>2012</v>
      </c>
      <c r="F143" s="14" t="s">
        <v>97</v>
      </c>
      <c r="G143" s="93">
        <v>139</v>
      </c>
      <c r="H143" s="93">
        <v>817</v>
      </c>
      <c r="I143" s="93">
        <v>0</v>
      </c>
      <c r="J143" s="93">
        <v>2</v>
      </c>
      <c r="K143" s="93">
        <v>139</v>
      </c>
      <c r="L143" s="93">
        <v>819</v>
      </c>
      <c r="M143" s="48">
        <v>958</v>
      </c>
      <c r="N143" s="48">
        <v>1958</v>
      </c>
      <c r="O143" s="48">
        <v>384</v>
      </c>
      <c r="P143" s="48">
        <v>1564</v>
      </c>
      <c r="Q143" s="48">
        <v>1948</v>
      </c>
      <c r="R143" s="48">
        <v>0</v>
      </c>
      <c r="S143" s="48">
        <v>10</v>
      </c>
      <c r="T143" s="48">
        <v>10</v>
      </c>
      <c r="U143" s="48">
        <v>384</v>
      </c>
      <c r="V143" s="48">
        <v>1574</v>
      </c>
      <c r="W143" s="156">
        <v>269269</v>
      </c>
      <c r="X143" s="156">
        <v>1288</v>
      </c>
      <c r="Y143" s="156">
        <v>270557</v>
      </c>
      <c r="Z143" s="28">
        <v>0.97399999999999998</v>
      </c>
      <c r="AA143" s="28"/>
      <c r="AB143" s="111"/>
      <c r="AC143" s="28"/>
      <c r="AD143" s="28">
        <v>4.48E-2</v>
      </c>
      <c r="AE143" s="139"/>
      <c r="AF143" s="139"/>
      <c r="AG143" s="139"/>
      <c r="AH143" s="139"/>
    </row>
    <row r="144" spans="1:51">
      <c r="A144" s="13" t="s">
        <v>128</v>
      </c>
      <c r="B144" s="2" t="s">
        <v>75</v>
      </c>
      <c r="C144" s="14" t="s">
        <v>184</v>
      </c>
      <c r="D144" s="2">
        <v>2012</v>
      </c>
      <c r="E144" s="14">
        <v>2012</v>
      </c>
      <c r="F144" s="14" t="s">
        <v>97</v>
      </c>
      <c r="G144" s="93">
        <v>12281</v>
      </c>
      <c r="H144" s="93">
        <v>43948</v>
      </c>
      <c r="I144" s="93">
        <v>27</v>
      </c>
      <c r="J144" s="93">
        <v>265</v>
      </c>
      <c r="K144" s="93">
        <v>12308</v>
      </c>
      <c r="L144" s="93">
        <v>44213</v>
      </c>
      <c r="M144" s="48">
        <v>56521</v>
      </c>
      <c r="N144" s="48">
        <v>138620</v>
      </c>
      <c r="O144" s="48">
        <v>33322</v>
      </c>
      <c r="P144" s="48">
        <v>104453</v>
      </c>
      <c r="Q144" s="48">
        <v>137775</v>
      </c>
      <c r="R144" s="48">
        <v>100</v>
      </c>
      <c r="S144" s="48">
        <v>745</v>
      </c>
      <c r="T144" s="48">
        <v>845</v>
      </c>
      <c r="U144" s="48">
        <v>33422</v>
      </c>
      <c r="V144" s="48">
        <v>105198</v>
      </c>
      <c r="W144" s="156">
        <v>20366380</v>
      </c>
      <c r="X144" s="156">
        <v>0</v>
      </c>
      <c r="Y144" s="156">
        <v>20366380</v>
      </c>
      <c r="Z144" s="28">
        <v>0.98760000000000003</v>
      </c>
      <c r="AA144" s="28"/>
      <c r="AB144" s="111"/>
      <c r="AC144" s="28"/>
      <c r="AD144" s="28">
        <v>5.3600000000000002E-2</v>
      </c>
      <c r="AE144" s="139"/>
      <c r="AF144" s="139"/>
      <c r="AG144" s="139"/>
      <c r="AH144" s="139"/>
    </row>
    <row r="145" spans="1:34">
      <c r="A145" s="13" t="s">
        <v>129</v>
      </c>
      <c r="B145" s="2" t="s">
        <v>75</v>
      </c>
      <c r="C145" s="14" t="s">
        <v>184</v>
      </c>
      <c r="D145" s="2">
        <v>2012</v>
      </c>
      <c r="E145" s="14">
        <v>2012</v>
      </c>
      <c r="F145" s="14" t="s">
        <v>97</v>
      </c>
      <c r="G145" s="93">
        <v>1769</v>
      </c>
      <c r="H145" s="93">
        <v>7799</v>
      </c>
      <c r="I145" s="93">
        <v>3</v>
      </c>
      <c r="J145" s="93">
        <v>64</v>
      </c>
      <c r="K145" s="93">
        <v>1772</v>
      </c>
      <c r="L145" s="93">
        <v>7863</v>
      </c>
      <c r="M145" s="48">
        <v>9635</v>
      </c>
      <c r="N145" s="48">
        <v>23115</v>
      </c>
      <c r="O145" s="48">
        <v>4674</v>
      </c>
      <c r="P145" s="48">
        <v>18286</v>
      </c>
      <c r="Q145" s="48">
        <v>22960</v>
      </c>
      <c r="R145" s="48">
        <v>8</v>
      </c>
      <c r="S145" s="48">
        <v>147</v>
      </c>
      <c r="T145" s="48">
        <v>155</v>
      </c>
      <c r="U145" s="48">
        <v>4682</v>
      </c>
      <c r="V145" s="48">
        <v>18433</v>
      </c>
      <c r="W145" s="156">
        <v>3216510</v>
      </c>
      <c r="X145" s="156">
        <v>20699</v>
      </c>
      <c r="Y145" s="156">
        <v>3237209</v>
      </c>
      <c r="Z145" s="28">
        <v>0.99809999999999999</v>
      </c>
      <c r="AA145" s="28"/>
      <c r="AB145" s="111"/>
      <c r="AC145" s="28"/>
      <c r="AD145" s="28">
        <v>4.48E-2</v>
      </c>
      <c r="AE145" s="139"/>
      <c r="AF145" s="139"/>
      <c r="AG145" s="139"/>
      <c r="AH145" s="139"/>
    </row>
    <row r="146" spans="1:34">
      <c r="A146" s="13" t="s">
        <v>130</v>
      </c>
      <c r="B146" s="2" t="s">
        <v>75</v>
      </c>
      <c r="C146" s="14" t="s">
        <v>184</v>
      </c>
      <c r="D146" s="2">
        <v>2012</v>
      </c>
      <c r="E146" s="14">
        <v>2012</v>
      </c>
      <c r="F146" s="14" t="s">
        <v>97</v>
      </c>
      <c r="G146" s="93">
        <v>725</v>
      </c>
      <c r="H146" s="93">
        <v>4267</v>
      </c>
      <c r="I146" s="93">
        <v>0</v>
      </c>
      <c r="J146" s="93">
        <v>15</v>
      </c>
      <c r="K146" s="93">
        <v>725</v>
      </c>
      <c r="L146" s="93">
        <v>4282</v>
      </c>
      <c r="M146" s="48">
        <v>5007</v>
      </c>
      <c r="N146" s="48">
        <v>10131</v>
      </c>
      <c r="O146" s="48">
        <v>1848</v>
      </c>
      <c r="P146" s="48">
        <v>8249</v>
      </c>
      <c r="Q146" s="48">
        <v>10097</v>
      </c>
      <c r="R146" s="48">
        <v>2</v>
      </c>
      <c r="S146" s="48">
        <v>32</v>
      </c>
      <c r="T146" s="48">
        <v>34</v>
      </c>
      <c r="U146" s="48">
        <v>1850</v>
      </c>
      <c r="V146" s="48">
        <v>8281</v>
      </c>
      <c r="W146" s="156">
        <v>1520951</v>
      </c>
      <c r="X146" s="156">
        <v>4374</v>
      </c>
      <c r="Y146" s="156">
        <v>1525325</v>
      </c>
      <c r="Z146" s="28">
        <v>0.95430000000000004</v>
      </c>
      <c r="AA146" s="28"/>
      <c r="AB146" s="111"/>
      <c r="AC146" s="28"/>
      <c r="AD146" s="28">
        <v>4.48E-2</v>
      </c>
      <c r="AE146" s="139"/>
      <c r="AF146" s="139"/>
      <c r="AG146" s="139"/>
      <c r="AH146" s="139"/>
    </row>
    <row r="147" spans="1:34">
      <c r="A147" s="13" t="s">
        <v>131</v>
      </c>
      <c r="B147" s="2" t="s">
        <v>75</v>
      </c>
      <c r="C147" s="14" t="s">
        <v>184</v>
      </c>
      <c r="D147" s="2">
        <v>2012</v>
      </c>
      <c r="E147" s="14">
        <v>2012</v>
      </c>
      <c r="F147" s="14" t="s">
        <v>97</v>
      </c>
      <c r="G147" s="93">
        <v>272</v>
      </c>
      <c r="H147" s="93">
        <v>1139</v>
      </c>
      <c r="I147" s="93">
        <v>0</v>
      </c>
      <c r="J147" s="93">
        <v>1</v>
      </c>
      <c r="K147" s="93">
        <v>272</v>
      </c>
      <c r="L147" s="93">
        <v>1140</v>
      </c>
      <c r="M147" s="48">
        <v>1412</v>
      </c>
      <c r="N147" s="48">
        <v>2976</v>
      </c>
      <c r="O147" s="48">
        <v>712</v>
      </c>
      <c r="P147" s="48">
        <v>2262</v>
      </c>
      <c r="Q147" s="48">
        <v>2974</v>
      </c>
      <c r="R147" s="48">
        <v>0</v>
      </c>
      <c r="S147" s="48">
        <v>2</v>
      </c>
      <c r="T147" s="48">
        <v>2</v>
      </c>
      <c r="U147" s="48">
        <v>712</v>
      </c>
      <c r="V147" s="48">
        <v>2264</v>
      </c>
      <c r="W147" s="156">
        <v>449384</v>
      </c>
      <c r="X147" s="156">
        <v>334</v>
      </c>
      <c r="Y147" s="156">
        <v>449718</v>
      </c>
      <c r="Z147" s="28">
        <v>0.97470000000000001</v>
      </c>
      <c r="AA147" s="28"/>
      <c r="AB147" s="111"/>
      <c r="AC147" s="28"/>
      <c r="AD147" s="28">
        <v>4.48E-2</v>
      </c>
      <c r="AE147" s="139"/>
      <c r="AF147" s="139"/>
      <c r="AG147" s="139"/>
      <c r="AH147" s="139"/>
    </row>
    <row r="148" spans="1:34">
      <c r="A148" s="13" t="s">
        <v>132</v>
      </c>
      <c r="B148" s="2" t="s">
        <v>76</v>
      </c>
      <c r="C148" s="14" t="s">
        <v>184</v>
      </c>
      <c r="D148" s="2">
        <v>2012</v>
      </c>
      <c r="E148" s="14">
        <v>2012</v>
      </c>
      <c r="F148" s="14" t="s">
        <v>97</v>
      </c>
      <c r="G148" s="93">
        <v>94019</v>
      </c>
      <c r="H148" s="93">
        <v>399233</v>
      </c>
      <c r="I148" s="93">
        <v>788</v>
      </c>
      <c r="J148" s="93">
        <v>4359</v>
      </c>
      <c r="K148" s="93">
        <v>94807</v>
      </c>
      <c r="L148" s="93">
        <v>403592</v>
      </c>
      <c r="M148" s="48">
        <v>498399</v>
      </c>
      <c r="N148" s="48">
        <v>1065164</v>
      </c>
      <c r="O148" s="48">
        <v>216078</v>
      </c>
      <c r="P148" s="48">
        <v>836785</v>
      </c>
      <c r="Q148" s="48">
        <v>1052863</v>
      </c>
      <c r="R148" s="48">
        <v>2527</v>
      </c>
      <c r="S148" s="48">
        <v>9774</v>
      </c>
      <c r="T148" s="48">
        <v>12301</v>
      </c>
      <c r="U148" s="48">
        <v>218605</v>
      </c>
      <c r="V148" s="48">
        <v>846559</v>
      </c>
      <c r="W148" s="156">
        <v>163706203</v>
      </c>
      <c r="X148" s="156">
        <v>1710633</v>
      </c>
      <c r="Y148" s="156">
        <v>165416836</v>
      </c>
      <c r="Z148" s="28">
        <v>0.97360000000000002</v>
      </c>
      <c r="AA148" s="28"/>
      <c r="AB148" s="111"/>
      <c r="AC148" s="28"/>
      <c r="AD148" s="28">
        <v>4.1399999999999999E-2</v>
      </c>
      <c r="AE148" s="139"/>
      <c r="AF148" s="139"/>
      <c r="AG148" s="139"/>
      <c r="AH148" s="139"/>
    </row>
    <row r="149" spans="1:34">
      <c r="A149" s="13" t="s">
        <v>133</v>
      </c>
      <c r="B149" s="2" t="s">
        <v>75</v>
      </c>
      <c r="C149" s="14" t="s">
        <v>184</v>
      </c>
      <c r="D149" s="2">
        <v>2012</v>
      </c>
      <c r="E149" s="14">
        <v>2012</v>
      </c>
      <c r="F149" s="14" t="s">
        <v>97</v>
      </c>
      <c r="G149" s="93">
        <v>2204</v>
      </c>
      <c r="H149" s="93">
        <v>8293</v>
      </c>
      <c r="I149" s="93">
        <v>4</v>
      </c>
      <c r="J149" s="93">
        <v>17</v>
      </c>
      <c r="K149" s="93">
        <v>2208</v>
      </c>
      <c r="L149" s="93">
        <v>8310</v>
      </c>
      <c r="M149" s="48">
        <v>10518</v>
      </c>
      <c r="N149" s="48">
        <v>26745</v>
      </c>
      <c r="O149" s="48">
        <v>5860</v>
      </c>
      <c r="P149" s="48">
        <v>20812</v>
      </c>
      <c r="Q149" s="48">
        <v>26672</v>
      </c>
      <c r="R149" s="48">
        <v>9</v>
      </c>
      <c r="S149" s="48">
        <v>64</v>
      </c>
      <c r="T149" s="48">
        <v>73</v>
      </c>
      <c r="U149" s="48">
        <v>5869</v>
      </c>
      <c r="V149" s="48">
        <v>20876</v>
      </c>
      <c r="W149" s="156">
        <v>3859569</v>
      </c>
      <c r="X149" s="156">
        <v>8506</v>
      </c>
      <c r="Y149" s="156">
        <v>3868075</v>
      </c>
      <c r="Z149" s="28">
        <v>0.9819</v>
      </c>
      <c r="AA149" s="28"/>
      <c r="AB149" s="111"/>
      <c r="AC149" s="28"/>
      <c r="AD149" s="28">
        <v>4.48E-2</v>
      </c>
      <c r="AE149" s="139"/>
      <c r="AF149" s="139"/>
      <c r="AG149" s="139"/>
      <c r="AH149" s="139"/>
    </row>
    <row r="150" spans="1:34">
      <c r="A150" s="13" t="s">
        <v>134</v>
      </c>
      <c r="B150" s="2" t="s">
        <v>75</v>
      </c>
      <c r="C150" s="14" t="s">
        <v>184</v>
      </c>
      <c r="D150" s="2">
        <v>2012</v>
      </c>
      <c r="E150" s="14">
        <v>2012</v>
      </c>
      <c r="F150" s="14" t="s">
        <v>97</v>
      </c>
      <c r="G150" s="93">
        <v>846</v>
      </c>
      <c r="H150" s="93">
        <v>4491</v>
      </c>
      <c r="I150" s="93">
        <v>16</v>
      </c>
      <c r="J150" s="93">
        <v>69</v>
      </c>
      <c r="K150" s="93">
        <v>862</v>
      </c>
      <c r="L150" s="93">
        <v>4560</v>
      </c>
      <c r="M150" s="48">
        <v>5422</v>
      </c>
      <c r="N150" s="48">
        <v>9179</v>
      </c>
      <c r="O150" s="48">
        <v>1843</v>
      </c>
      <c r="P150" s="48">
        <v>7136</v>
      </c>
      <c r="Q150" s="48">
        <v>8979</v>
      </c>
      <c r="R150" s="48">
        <v>44</v>
      </c>
      <c r="S150" s="48">
        <v>156</v>
      </c>
      <c r="T150" s="48">
        <v>200</v>
      </c>
      <c r="U150" s="48">
        <v>1887</v>
      </c>
      <c r="V150" s="48">
        <v>7292</v>
      </c>
      <c r="W150" s="156">
        <v>1420847</v>
      </c>
      <c r="X150" s="156">
        <v>27390</v>
      </c>
      <c r="Y150" s="156">
        <v>1448237</v>
      </c>
      <c r="Z150" s="28">
        <v>0.98580000000000001</v>
      </c>
      <c r="AA150" s="28"/>
      <c r="AB150" s="111"/>
      <c r="AC150" s="28"/>
      <c r="AD150" s="28">
        <v>4.48E-2</v>
      </c>
      <c r="AE150" s="139"/>
      <c r="AF150" s="139"/>
      <c r="AG150" s="139"/>
      <c r="AH150" s="139"/>
    </row>
    <row r="151" spans="1:34">
      <c r="A151" s="13" t="s">
        <v>135</v>
      </c>
      <c r="B151" s="2" t="s">
        <v>75</v>
      </c>
      <c r="C151" s="14" t="s">
        <v>184</v>
      </c>
      <c r="D151" s="2">
        <v>2012</v>
      </c>
      <c r="E151" s="14">
        <v>2012</v>
      </c>
      <c r="F151" s="14" t="s">
        <v>97</v>
      </c>
      <c r="G151" s="93">
        <v>139</v>
      </c>
      <c r="H151" s="93">
        <v>717</v>
      </c>
      <c r="I151" s="93">
        <v>0</v>
      </c>
      <c r="J151" s="93">
        <v>0</v>
      </c>
      <c r="K151" s="93">
        <v>139</v>
      </c>
      <c r="L151" s="93">
        <v>717</v>
      </c>
      <c r="M151" s="48">
        <v>856</v>
      </c>
      <c r="N151" s="48">
        <v>1773</v>
      </c>
      <c r="O151" s="48">
        <v>370</v>
      </c>
      <c r="P151" s="48">
        <v>1403</v>
      </c>
      <c r="Q151" s="48">
        <v>1773</v>
      </c>
      <c r="R151" s="48">
        <v>0</v>
      </c>
      <c r="S151" s="48">
        <v>0</v>
      </c>
      <c r="T151" s="48">
        <v>0</v>
      </c>
      <c r="U151" s="48">
        <v>370</v>
      </c>
      <c r="V151" s="48">
        <v>1403</v>
      </c>
      <c r="W151" s="156">
        <v>261539</v>
      </c>
      <c r="X151" s="156">
        <v>0</v>
      </c>
      <c r="Y151" s="156">
        <v>261539</v>
      </c>
      <c r="Z151" s="28">
        <v>0.9375</v>
      </c>
      <c r="AA151" s="28"/>
      <c r="AB151" s="111"/>
      <c r="AC151" s="28"/>
      <c r="AD151" s="28">
        <v>4.48E-2</v>
      </c>
      <c r="AE151" s="139"/>
      <c r="AF151" s="139"/>
      <c r="AG151" s="139"/>
      <c r="AH151" s="139"/>
    </row>
    <row r="152" spans="1:34">
      <c r="A152" s="13" t="s">
        <v>136</v>
      </c>
      <c r="B152" s="2" t="s">
        <v>75</v>
      </c>
      <c r="C152" s="14" t="s">
        <v>184</v>
      </c>
      <c r="D152" s="2">
        <v>2012</v>
      </c>
      <c r="E152" s="14">
        <v>2012</v>
      </c>
      <c r="F152" s="14" t="s">
        <v>97</v>
      </c>
      <c r="G152" s="93">
        <v>896</v>
      </c>
      <c r="H152" s="93">
        <v>6046</v>
      </c>
      <c r="I152" s="93">
        <v>1</v>
      </c>
      <c r="J152" s="93">
        <v>18</v>
      </c>
      <c r="K152" s="93">
        <v>897</v>
      </c>
      <c r="L152" s="93">
        <v>6064</v>
      </c>
      <c r="M152" s="48">
        <v>6961</v>
      </c>
      <c r="N152" s="48">
        <v>13685</v>
      </c>
      <c r="O152" s="48">
        <v>2273</v>
      </c>
      <c r="P152" s="48">
        <v>11359</v>
      </c>
      <c r="Q152" s="48">
        <v>13632</v>
      </c>
      <c r="R152" s="48">
        <v>5</v>
      </c>
      <c r="S152" s="48">
        <v>48</v>
      </c>
      <c r="T152" s="48">
        <v>53</v>
      </c>
      <c r="U152" s="48">
        <v>2278</v>
      </c>
      <c r="V152" s="48">
        <v>11407</v>
      </c>
      <c r="W152" s="156">
        <v>2008453</v>
      </c>
      <c r="X152" s="156">
        <v>6561</v>
      </c>
      <c r="Y152" s="156">
        <v>2015014</v>
      </c>
      <c r="Z152" s="28">
        <v>0.99099999999999999</v>
      </c>
      <c r="AA152" s="28"/>
      <c r="AB152" s="111"/>
      <c r="AC152" s="28"/>
      <c r="AD152" s="28">
        <v>4.48E-2</v>
      </c>
      <c r="AE152" s="139"/>
      <c r="AF152" s="139"/>
      <c r="AG152" s="139"/>
      <c r="AH152" s="139"/>
    </row>
    <row r="153" spans="1:34">
      <c r="A153" s="13" t="s">
        <v>137</v>
      </c>
      <c r="B153" s="2" t="s">
        <v>75</v>
      </c>
      <c r="C153" s="14" t="s">
        <v>184</v>
      </c>
      <c r="D153" s="2">
        <v>2012</v>
      </c>
      <c r="E153" s="14">
        <v>2012</v>
      </c>
      <c r="F153" s="14" t="s">
        <v>97</v>
      </c>
      <c r="G153" s="93">
        <v>5072</v>
      </c>
      <c r="H153" s="93">
        <v>16569</v>
      </c>
      <c r="I153" s="93">
        <v>8</v>
      </c>
      <c r="J153" s="93">
        <v>30</v>
      </c>
      <c r="K153" s="93">
        <v>5080</v>
      </c>
      <c r="L153" s="93">
        <v>16599</v>
      </c>
      <c r="M153" s="48">
        <v>21679</v>
      </c>
      <c r="N153" s="48">
        <v>53615</v>
      </c>
      <c r="O153" s="48">
        <v>13824</v>
      </c>
      <c r="P153" s="48">
        <v>39668</v>
      </c>
      <c r="Q153" s="48">
        <v>53492</v>
      </c>
      <c r="R153" s="48">
        <v>26</v>
      </c>
      <c r="S153" s="48">
        <v>97</v>
      </c>
      <c r="T153" s="48">
        <v>123</v>
      </c>
      <c r="U153" s="48">
        <v>13850</v>
      </c>
      <c r="V153" s="48">
        <v>39765</v>
      </c>
      <c r="W153" s="156">
        <v>7789521</v>
      </c>
      <c r="X153" s="156">
        <v>15034</v>
      </c>
      <c r="Y153" s="156">
        <v>7804555</v>
      </c>
      <c r="Z153" s="28">
        <v>0.99519999999999997</v>
      </c>
      <c r="AA153" s="28"/>
      <c r="AB153" s="111"/>
      <c r="AC153" s="28"/>
      <c r="AD153" s="28">
        <v>2.3300000000000001E-2</v>
      </c>
      <c r="AE153" s="139"/>
      <c r="AF153" s="139"/>
      <c r="AG153" s="139"/>
      <c r="AH153" s="139"/>
    </row>
    <row r="154" spans="1:34">
      <c r="A154" s="13" t="s">
        <v>138</v>
      </c>
      <c r="B154" s="2" t="s">
        <v>75</v>
      </c>
      <c r="C154" s="14" t="s">
        <v>184</v>
      </c>
      <c r="D154" s="2">
        <v>2012</v>
      </c>
      <c r="E154" s="14">
        <v>2012</v>
      </c>
      <c r="F154" s="14" t="s">
        <v>97</v>
      </c>
      <c r="G154" s="93">
        <v>81</v>
      </c>
      <c r="H154" s="93">
        <v>353</v>
      </c>
      <c r="I154" s="93">
        <v>0</v>
      </c>
      <c r="J154" s="93">
        <v>0</v>
      </c>
      <c r="K154" s="93">
        <v>81</v>
      </c>
      <c r="L154" s="93">
        <v>353</v>
      </c>
      <c r="M154" s="48">
        <v>434</v>
      </c>
      <c r="N154" s="48">
        <v>1029</v>
      </c>
      <c r="O154" s="48">
        <v>208</v>
      </c>
      <c r="P154" s="48">
        <v>821</v>
      </c>
      <c r="Q154" s="48">
        <v>1029</v>
      </c>
      <c r="R154" s="48">
        <v>0</v>
      </c>
      <c r="S154" s="48">
        <v>0</v>
      </c>
      <c r="T154" s="48">
        <v>0</v>
      </c>
      <c r="U154" s="48">
        <v>208</v>
      </c>
      <c r="V154" s="48">
        <v>821</v>
      </c>
      <c r="W154" s="156">
        <v>137258</v>
      </c>
      <c r="X154" s="156">
        <v>0</v>
      </c>
      <c r="Y154" s="156">
        <v>137258</v>
      </c>
      <c r="Z154" s="28">
        <v>1</v>
      </c>
      <c r="AA154" s="28"/>
      <c r="AB154" s="111"/>
      <c r="AC154" s="28"/>
      <c r="AD154" s="28">
        <v>4.48E-2</v>
      </c>
      <c r="AE154" s="139"/>
      <c r="AF154" s="139"/>
      <c r="AG154" s="139"/>
      <c r="AH154" s="139"/>
    </row>
    <row r="155" spans="1:34">
      <c r="A155" s="13" t="s">
        <v>139</v>
      </c>
      <c r="B155" s="2" t="s">
        <v>75</v>
      </c>
      <c r="C155" s="14" t="s">
        <v>184</v>
      </c>
      <c r="D155" s="2">
        <v>2012</v>
      </c>
      <c r="E155" s="14">
        <v>2012</v>
      </c>
      <c r="F155" s="14" t="s">
        <v>97</v>
      </c>
      <c r="G155" s="93">
        <v>24</v>
      </c>
      <c r="H155" s="93">
        <v>435</v>
      </c>
      <c r="I155" s="93">
        <v>0</v>
      </c>
      <c r="J155" s="93">
        <v>1</v>
      </c>
      <c r="K155" s="93">
        <v>24</v>
      </c>
      <c r="L155" s="93">
        <v>436</v>
      </c>
      <c r="M155" s="48">
        <v>460</v>
      </c>
      <c r="N155" s="48">
        <v>748</v>
      </c>
      <c r="O155" s="48">
        <v>55</v>
      </c>
      <c r="P155" s="48">
        <v>689</v>
      </c>
      <c r="Q155" s="48">
        <v>744</v>
      </c>
      <c r="R155" s="48">
        <v>0</v>
      </c>
      <c r="S155" s="48">
        <v>4</v>
      </c>
      <c r="T155" s="48">
        <v>4</v>
      </c>
      <c r="U155" s="48">
        <v>55</v>
      </c>
      <c r="V155" s="48">
        <v>693</v>
      </c>
      <c r="W155" s="156">
        <v>111655</v>
      </c>
      <c r="X155" s="156">
        <v>578</v>
      </c>
      <c r="Y155" s="156">
        <v>112233</v>
      </c>
      <c r="Z155" s="28">
        <v>0.93330000000000002</v>
      </c>
      <c r="AA155" s="28"/>
      <c r="AB155" s="111"/>
      <c r="AC155" s="28"/>
      <c r="AD155" s="28">
        <v>4.48E-2</v>
      </c>
      <c r="AE155" s="139"/>
      <c r="AF155" s="139"/>
      <c r="AG155" s="139"/>
      <c r="AH155" s="139"/>
    </row>
    <row r="156" spans="1:34">
      <c r="A156" s="13" t="s">
        <v>140</v>
      </c>
      <c r="B156" s="2" t="s">
        <v>75</v>
      </c>
      <c r="C156" s="14" t="s">
        <v>184</v>
      </c>
      <c r="D156" s="2">
        <v>2012</v>
      </c>
      <c r="E156" s="14">
        <v>2012</v>
      </c>
      <c r="F156" s="14" t="s">
        <v>97</v>
      </c>
      <c r="G156" s="93">
        <v>4996</v>
      </c>
      <c r="H156" s="93">
        <v>15199</v>
      </c>
      <c r="I156" s="93">
        <v>6</v>
      </c>
      <c r="J156" s="93">
        <v>61</v>
      </c>
      <c r="K156" s="93">
        <v>5002</v>
      </c>
      <c r="L156" s="93">
        <v>15260</v>
      </c>
      <c r="M156" s="48">
        <v>20262</v>
      </c>
      <c r="N156" s="48">
        <v>46918</v>
      </c>
      <c r="O156" s="48">
        <v>12033</v>
      </c>
      <c r="P156" s="48">
        <v>34673</v>
      </c>
      <c r="Q156" s="48">
        <v>46706</v>
      </c>
      <c r="R156" s="48">
        <v>22</v>
      </c>
      <c r="S156" s="48">
        <v>190</v>
      </c>
      <c r="T156" s="48">
        <v>212</v>
      </c>
      <c r="U156" s="48">
        <v>12055</v>
      </c>
      <c r="V156" s="48">
        <v>34863</v>
      </c>
      <c r="W156" s="156">
        <v>6849364</v>
      </c>
      <c r="X156" s="156">
        <v>26605</v>
      </c>
      <c r="Y156" s="156">
        <v>6875969</v>
      </c>
      <c r="Z156" s="28">
        <v>1</v>
      </c>
      <c r="AA156" s="28"/>
      <c r="AB156" s="111"/>
      <c r="AC156" s="28"/>
      <c r="AD156" s="28">
        <v>1.37E-2</v>
      </c>
      <c r="AE156" s="139"/>
      <c r="AF156" s="139"/>
      <c r="AG156" s="139"/>
      <c r="AH156" s="139"/>
    </row>
    <row r="157" spans="1:34">
      <c r="A157" s="13" t="s">
        <v>141</v>
      </c>
      <c r="B157" s="2" t="s">
        <v>75</v>
      </c>
      <c r="C157" s="14" t="s">
        <v>184</v>
      </c>
      <c r="D157" s="2">
        <v>2012</v>
      </c>
      <c r="E157" s="14">
        <v>2012</v>
      </c>
      <c r="F157" s="14" t="s">
        <v>97</v>
      </c>
      <c r="G157" s="93">
        <v>504</v>
      </c>
      <c r="H157" s="93">
        <v>2819</v>
      </c>
      <c r="I157" s="93">
        <v>4</v>
      </c>
      <c r="J157" s="93">
        <v>18</v>
      </c>
      <c r="K157" s="93">
        <v>508</v>
      </c>
      <c r="L157" s="93">
        <v>2837</v>
      </c>
      <c r="M157" s="48">
        <v>3345</v>
      </c>
      <c r="N157" s="48">
        <v>7170</v>
      </c>
      <c r="O157" s="48">
        <v>1239</v>
      </c>
      <c r="P157" s="48">
        <v>5862</v>
      </c>
      <c r="Q157" s="48">
        <v>7101</v>
      </c>
      <c r="R157" s="48">
        <v>10</v>
      </c>
      <c r="S157" s="48">
        <v>59</v>
      </c>
      <c r="T157" s="48">
        <v>69</v>
      </c>
      <c r="U157" s="48">
        <v>1249</v>
      </c>
      <c r="V157" s="48">
        <v>5921</v>
      </c>
      <c r="W157" s="156">
        <v>1075823</v>
      </c>
      <c r="X157" s="156">
        <v>9792</v>
      </c>
      <c r="Y157" s="156">
        <v>1085615</v>
      </c>
      <c r="Z157" s="28">
        <v>0.99580000000000002</v>
      </c>
      <c r="AA157" s="28"/>
      <c r="AB157" s="111"/>
      <c r="AC157" s="28"/>
      <c r="AD157" s="28">
        <v>4.48E-2</v>
      </c>
      <c r="AE157" s="139"/>
      <c r="AF157" s="139"/>
      <c r="AG157" s="139"/>
      <c r="AH157" s="139"/>
    </row>
    <row r="158" spans="1:34">
      <c r="A158" s="13" t="s">
        <v>142</v>
      </c>
      <c r="B158" s="2" t="s">
        <v>75</v>
      </c>
      <c r="C158" s="14" t="s">
        <v>184</v>
      </c>
      <c r="D158" s="2">
        <v>2012</v>
      </c>
      <c r="E158" s="14">
        <v>2012</v>
      </c>
      <c r="F158" s="14" t="s">
        <v>97</v>
      </c>
      <c r="G158" s="93">
        <v>460</v>
      </c>
      <c r="H158" s="93">
        <v>3042</v>
      </c>
      <c r="I158" s="93">
        <v>1</v>
      </c>
      <c r="J158" s="93">
        <v>5</v>
      </c>
      <c r="K158" s="93">
        <v>461</v>
      </c>
      <c r="L158" s="93">
        <v>3047</v>
      </c>
      <c r="M158" s="48">
        <v>3508</v>
      </c>
      <c r="N158" s="48">
        <v>6805</v>
      </c>
      <c r="O158" s="48">
        <v>1180</v>
      </c>
      <c r="P158" s="48">
        <v>5611</v>
      </c>
      <c r="Q158" s="48">
        <v>6791</v>
      </c>
      <c r="R158" s="48">
        <v>2</v>
      </c>
      <c r="S158" s="48">
        <v>12</v>
      </c>
      <c r="T158" s="48">
        <v>14</v>
      </c>
      <c r="U158" s="48">
        <v>1182</v>
      </c>
      <c r="V158" s="48">
        <v>5623</v>
      </c>
      <c r="W158" s="156">
        <v>1034109</v>
      </c>
      <c r="X158" s="156">
        <v>1978</v>
      </c>
      <c r="Y158" s="156">
        <v>1036087</v>
      </c>
      <c r="Z158" s="28">
        <v>0.99280000000000002</v>
      </c>
      <c r="AA158" s="28"/>
      <c r="AB158" s="111"/>
      <c r="AC158" s="28"/>
      <c r="AD158" s="28">
        <v>4.48E-2</v>
      </c>
      <c r="AE158" s="139"/>
      <c r="AF158" s="139"/>
      <c r="AG158" s="139"/>
      <c r="AH158" s="139"/>
    </row>
    <row r="159" spans="1:34">
      <c r="A159" s="13" t="s">
        <v>143</v>
      </c>
      <c r="B159" s="2" t="s">
        <v>74</v>
      </c>
      <c r="C159" s="14" t="s">
        <v>184</v>
      </c>
      <c r="D159" s="2">
        <v>2012</v>
      </c>
      <c r="E159" s="14">
        <v>2012</v>
      </c>
      <c r="F159" s="14" t="s">
        <v>97</v>
      </c>
      <c r="G159" s="93">
        <v>13973</v>
      </c>
      <c r="H159" s="93">
        <v>79082</v>
      </c>
      <c r="I159" s="93">
        <v>69</v>
      </c>
      <c r="J159" s="93">
        <v>1357</v>
      </c>
      <c r="K159" s="93">
        <v>14042</v>
      </c>
      <c r="L159" s="93">
        <v>80439</v>
      </c>
      <c r="M159" s="48">
        <v>94481</v>
      </c>
      <c r="N159" s="48">
        <v>212962</v>
      </c>
      <c r="O159" s="48">
        <v>35485</v>
      </c>
      <c r="P159" s="48">
        <v>173938</v>
      </c>
      <c r="Q159" s="48">
        <v>209423</v>
      </c>
      <c r="R159" s="48">
        <v>236</v>
      </c>
      <c r="S159" s="48">
        <v>3303</v>
      </c>
      <c r="T159" s="48">
        <v>3539</v>
      </c>
      <c r="U159" s="48">
        <v>35721</v>
      </c>
      <c r="V159" s="48">
        <v>177241</v>
      </c>
      <c r="W159" s="156">
        <v>30275682</v>
      </c>
      <c r="X159" s="156">
        <v>398930</v>
      </c>
      <c r="Y159" s="156">
        <v>30674612</v>
      </c>
      <c r="Z159" s="28">
        <v>0.99719999999999998</v>
      </c>
      <c r="AA159" s="28"/>
      <c r="AB159" s="111"/>
      <c r="AC159" s="28"/>
      <c r="AD159" s="28">
        <v>1.8499999999999999E-2</v>
      </c>
      <c r="AE159" s="139"/>
      <c r="AF159" s="139"/>
      <c r="AG159" s="139"/>
      <c r="AH159" s="139"/>
    </row>
    <row r="160" spans="1:34">
      <c r="A160" s="13" t="s">
        <v>144</v>
      </c>
      <c r="B160" s="2" t="s">
        <v>74</v>
      </c>
      <c r="C160" s="14" t="s">
        <v>184</v>
      </c>
      <c r="D160" s="2">
        <v>2012</v>
      </c>
      <c r="E160" s="14">
        <v>2012</v>
      </c>
      <c r="F160" s="14" t="s">
        <v>97</v>
      </c>
      <c r="G160" s="93">
        <v>1071</v>
      </c>
      <c r="H160" s="93">
        <v>7084</v>
      </c>
      <c r="I160" s="93">
        <v>2</v>
      </c>
      <c r="J160" s="93">
        <v>37</v>
      </c>
      <c r="K160" s="93">
        <v>1073</v>
      </c>
      <c r="L160" s="93">
        <v>7121</v>
      </c>
      <c r="M160" s="48">
        <v>8194</v>
      </c>
      <c r="N160" s="48">
        <v>18169</v>
      </c>
      <c r="O160" s="48">
        <v>2884</v>
      </c>
      <c r="P160" s="48">
        <v>15186</v>
      </c>
      <c r="Q160" s="48">
        <v>18070</v>
      </c>
      <c r="R160" s="48">
        <v>9</v>
      </c>
      <c r="S160" s="48">
        <v>90</v>
      </c>
      <c r="T160" s="48">
        <v>99</v>
      </c>
      <c r="U160" s="48">
        <v>2893</v>
      </c>
      <c r="V160" s="48">
        <v>15276</v>
      </c>
      <c r="W160" s="156">
        <v>2612111</v>
      </c>
      <c r="X160" s="156">
        <v>11729</v>
      </c>
      <c r="Y160" s="156">
        <v>2623840</v>
      </c>
      <c r="Z160" s="28">
        <v>0.95860000000000001</v>
      </c>
      <c r="AA160" s="28"/>
      <c r="AB160" s="111"/>
      <c r="AC160" s="28"/>
      <c r="AD160" s="28">
        <v>4.48E-2</v>
      </c>
      <c r="AE160" s="139"/>
      <c r="AF160" s="139"/>
      <c r="AG160" s="139"/>
      <c r="AH160" s="139"/>
    </row>
    <row r="161" spans="1:34">
      <c r="A161" s="13" t="s">
        <v>145</v>
      </c>
      <c r="B161" s="2" t="s">
        <v>75</v>
      </c>
      <c r="C161" s="14" t="s">
        <v>184</v>
      </c>
      <c r="D161" s="2">
        <v>2012</v>
      </c>
      <c r="E161" s="14">
        <v>2012</v>
      </c>
      <c r="F161" s="14" t="s">
        <v>97</v>
      </c>
      <c r="G161" s="93">
        <v>125</v>
      </c>
      <c r="H161" s="93">
        <v>604</v>
      </c>
      <c r="I161" s="93">
        <v>0</v>
      </c>
      <c r="J161" s="93">
        <v>1</v>
      </c>
      <c r="K161" s="93">
        <v>125</v>
      </c>
      <c r="L161" s="93">
        <v>605</v>
      </c>
      <c r="M161" s="48">
        <v>730</v>
      </c>
      <c r="N161" s="48">
        <v>1630</v>
      </c>
      <c r="O161" s="48">
        <v>331</v>
      </c>
      <c r="P161" s="48">
        <v>1298</v>
      </c>
      <c r="Q161" s="48">
        <v>1629</v>
      </c>
      <c r="R161" s="48">
        <v>0</v>
      </c>
      <c r="S161" s="48">
        <v>1</v>
      </c>
      <c r="T161" s="48">
        <v>1</v>
      </c>
      <c r="U161" s="48">
        <v>331</v>
      </c>
      <c r="V161" s="48">
        <v>1299</v>
      </c>
      <c r="W161" s="156">
        <v>237576</v>
      </c>
      <c r="X161" s="156">
        <v>241</v>
      </c>
      <c r="Y161" s="156">
        <v>237817</v>
      </c>
      <c r="Z161" s="28">
        <v>0.95450000000000002</v>
      </c>
      <c r="AA161" s="28"/>
      <c r="AB161" s="111"/>
      <c r="AC161" s="28"/>
      <c r="AD161" s="28">
        <v>4.48E-2</v>
      </c>
      <c r="AE161" s="139"/>
      <c r="AF161" s="139"/>
      <c r="AG161" s="139"/>
      <c r="AH161" s="139"/>
    </row>
    <row r="162" spans="1:34">
      <c r="A162" s="13" t="s">
        <v>146</v>
      </c>
      <c r="B162" s="2" t="s">
        <v>75</v>
      </c>
      <c r="C162" s="14" t="s">
        <v>184</v>
      </c>
      <c r="D162" s="2">
        <v>2012</v>
      </c>
      <c r="E162" s="14">
        <v>2012</v>
      </c>
      <c r="F162" s="14" t="s">
        <v>97</v>
      </c>
      <c r="G162" s="93">
        <v>19972</v>
      </c>
      <c r="H162" s="93">
        <v>84169</v>
      </c>
      <c r="I162" s="93">
        <v>58</v>
      </c>
      <c r="J162" s="93">
        <v>619</v>
      </c>
      <c r="K162" s="93">
        <v>20030</v>
      </c>
      <c r="L162" s="93">
        <v>84788</v>
      </c>
      <c r="M162" s="48">
        <v>104818</v>
      </c>
      <c r="N162" s="48">
        <v>259841</v>
      </c>
      <c r="O162" s="48">
        <v>54873</v>
      </c>
      <c r="P162" s="48">
        <v>202970</v>
      </c>
      <c r="Q162" s="48">
        <v>257843</v>
      </c>
      <c r="R162" s="48">
        <v>210</v>
      </c>
      <c r="S162" s="48">
        <v>1788</v>
      </c>
      <c r="T162" s="48">
        <v>1998</v>
      </c>
      <c r="U162" s="48">
        <v>55083</v>
      </c>
      <c r="V162" s="48">
        <v>204758</v>
      </c>
      <c r="W162" s="156">
        <v>36924729</v>
      </c>
      <c r="X162" s="156">
        <v>267108</v>
      </c>
      <c r="Y162" s="156">
        <v>37191837</v>
      </c>
      <c r="Z162" s="28">
        <v>1</v>
      </c>
      <c r="AA162" s="28"/>
      <c r="AB162" s="111"/>
      <c r="AC162" s="28"/>
      <c r="AD162" s="28">
        <v>3.39E-2</v>
      </c>
      <c r="AE162" s="139"/>
      <c r="AF162" s="139"/>
      <c r="AG162" s="139"/>
      <c r="AH162" s="139"/>
    </row>
    <row r="163" spans="1:34">
      <c r="A163" s="13" t="s">
        <v>147</v>
      </c>
      <c r="B163" s="2" t="s">
        <v>74</v>
      </c>
      <c r="C163" s="14" t="s">
        <v>184</v>
      </c>
      <c r="D163" s="2">
        <v>2012</v>
      </c>
      <c r="E163" s="14">
        <v>2012</v>
      </c>
      <c r="F163" s="14" t="s">
        <v>97</v>
      </c>
      <c r="G163" s="93">
        <v>17948</v>
      </c>
      <c r="H163" s="93">
        <v>66828</v>
      </c>
      <c r="I163" s="93">
        <v>181</v>
      </c>
      <c r="J163" s="93">
        <v>706</v>
      </c>
      <c r="K163" s="93">
        <v>18129</v>
      </c>
      <c r="L163" s="93">
        <v>67534</v>
      </c>
      <c r="M163" s="48">
        <v>85663</v>
      </c>
      <c r="N163" s="48">
        <v>201174</v>
      </c>
      <c r="O163" s="48">
        <v>45705</v>
      </c>
      <c r="P163" s="48">
        <v>153066</v>
      </c>
      <c r="Q163" s="48">
        <v>198771</v>
      </c>
      <c r="R163" s="48">
        <v>673</v>
      </c>
      <c r="S163" s="48">
        <v>1730</v>
      </c>
      <c r="T163" s="48">
        <v>2403</v>
      </c>
      <c r="U163" s="48">
        <v>46378</v>
      </c>
      <c r="V163" s="48">
        <v>154796</v>
      </c>
      <c r="W163" s="156">
        <v>30535194.079999998</v>
      </c>
      <c r="X163" s="156">
        <v>312564.74</v>
      </c>
      <c r="Y163" s="156">
        <v>30847758.819999997</v>
      </c>
      <c r="Z163" s="28">
        <v>0.99450000000000005</v>
      </c>
      <c r="AA163" s="28"/>
      <c r="AB163" s="111"/>
      <c r="AC163" s="28"/>
      <c r="AD163" s="28">
        <v>3.9199999999999999E-2</v>
      </c>
      <c r="AE163" s="139"/>
      <c r="AF163" s="139"/>
      <c r="AG163" s="139"/>
      <c r="AH163" s="139"/>
    </row>
    <row r="164" spans="1:34">
      <c r="A164" s="13" t="s">
        <v>148</v>
      </c>
      <c r="B164" s="2" t="s">
        <v>75</v>
      </c>
      <c r="C164" s="14" t="s">
        <v>184</v>
      </c>
      <c r="D164" s="2">
        <v>2012</v>
      </c>
      <c r="E164" s="14">
        <v>2012</v>
      </c>
      <c r="F164" s="14" t="s">
        <v>97</v>
      </c>
      <c r="G164" s="93">
        <v>470</v>
      </c>
      <c r="H164" s="93">
        <v>2211</v>
      </c>
      <c r="I164" s="93">
        <v>1</v>
      </c>
      <c r="J164" s="93">
        <v>13</v>
      </c>
      <c r="K164" s="93">
        <v>471</v>
      </c>
      <c r="L164" s="93">
        <v>2224</v>
      </c>
      <c r="M164" s="48">
        <v>2695</v>
      </c>
      <c r="N164" s="48">
        <v>6278</v>
      </c>
      <c r="O164" s="48">
        <v>1222</v>
      </c>
      <c r="P164" s="48">
        <v>5009</v>
      </c>
      <c r="Q164" s="48">
        <v>6231</v>
      </c>
      <c r="R164" s="48">
        <v>4</v>
      </c>
      <c r="S164" s="48">
        <v>43</v>
      </c>
      <c r="T164" s="48">
        <v>47</v>
      </c>
      <c r="U164" s="48">
        <v>1226</v>
      </c>
      <c r="V164" s="48">
        <v>5052</v>
      </c>
      <c r="W164" s="156">
        <v>901751</v>
      </c>
      <c r="X164" s="156">
        <v>5519</v>
      </c>
      <c r="Y164" s="156">
        <v>907270</v>
      </c>
      <c r="Z164" s="28">
        <v>0.97599999999999998</v>
      </c>
      <c r="AA164" s="28"/>
      <c r="AB164" s="111"/>
      <c r="AC164" s="28"/>
      <c r="AD164" s="28">
        <v>4.48E-2</v>
      </c>
      <c r="AE164" s="139"/>
      <c r="AF164" s="139"/>
      <c r="AG164" s="139"/>
      <c r="AH164" s="139"/>
    </row>
    <row r="165" spans="1:34">
      <c r="A165" s="13" t="s">
        <v>149</v>
      </c>
      <c r="B165" s="2" t="s">
        <v>75</v>
      </c>
      <c r="C165" s="14" t="s">
        <v>184</v>
      </c>
      <c r="D165" s="2">
        <v>2012</v>
      </c>
      <c r="E165" s="14">
        <v>2012</v>
      </c>
      <c r="F165" s="14" t="s">
        <v>97</v>
      </c>
      <c r="G165" s="93">
        <v>28682</v>
      </c>
      <c r="H165" s="93">
        <v>116175</v>
      </c>
      <c r="I165" s="93">
        <v>52</v>
      </c>
      <c r="J165" s="93">
        <v>576</v>
      </c>
      <c r="K165" s="93">
        <v>28734</v>
      </c>
      <c r="L165" s="93">
        <v>116751</v>
      </c>
      <c r="M165" s="48">
        <v>145485</v>
      </c>
      <c r="N165" s="48">
        <v>350676</v>
      </c>
      <c r="O165" s="48">
        <v>77797</v>
      </c>
      <c r="P165" s="48">
        <v>271228</v>
      </c>
      <c r="Q165" s="48">
        <v>349025</v>
      </c>
      <c r="R165" s="48">
        <v>186</v>
      </c>
      <c r="S165" s="48">
        <v>1465</v>
      </c>
      <c r="T165" s="48">
        <v>1651</v>
      </c>
      <c r="U165" s="48">
        <v>77983</v>
      </c>
      <c r="V165" s="48">
        <v>272693</v>
      </c>
      <c r="W165" s="156">
        <v>51346322</v>
      </c>
      <c r="X165" s="156">
        <v>213684</v>
      </c>
      <c r="Y165" s="156">
        <v>51560006</v>
      </c>
      <c r="Z165" s="28">
        <v>0.99980000000000002</v>
      </c>
      <c r="AA165" s="28"/>
      <c r="AB165" s="111"/>
      <c r="AC165" s="28"/>
      <c r="AD165" s="28">
        <v>1.41E-2</v>
      </c>
      <c r="AE165" s="139"/>
      <c r="AF165" s="139"/>
      <c r="AG165" s="139"/>
      <c r="AH165" s="139"/>
    </row>
    <row r="166" spans="1:34">
      <c r="A166" s="13" t="s">
        <v>150</v>
      </c>
      <c r="B166" s="2" t="s">
        <v>74</v>
      </c>
      <c r="C166" s="14" t="s">
        <v>184</v>
      </c>
      <c r="D166" s="2">
        <v>2012</v>
      </c>
      <c r="E166" s="14">
        <v>2012</v>
      </c>
      <c r="F166" s="14" t="s">
        <v>97</v>
      </c>
      <c r="G166" s="93">
        <v>18110</v>
      </c>
      <c r="H166" s="93">
        <v>90022</v>
      </c>
      <c r="I166" s="93">
        <v>151</v>
      </c>
      <c r="J166" s="93">
        <v>1262</v>
      </c>
      <c r="K166" s="93">
        <v>18261</v>
      </c>
      <c r="L166" s="93">
        <v>91284</v>
      </c>
      <c r="M166" s="48">
        <v>109545</v>
      </c>
      <c r="N166" s="48">
        <v>243548</v>
      </c>
      <c r="O166" s="48">
        <v>49495</v>
      </c>
      <c r="P166" s="48">
        <v>190526</v>
      </c>
      <c r="Q166" s="48">
        <v>240021</v>
      </c>
      <c r="R166" s="48">
        <v>557</v>
      </c>
      <c r="S166" s="48">
        <v>2970</v>
      </c>
      <c r="T166" s="48">
        <v>3527</v>
      </c>
      <c r="U166" s="48">
        <v>50052</v>
      </c>
      <c r="V166" s="48">
        <v>193496</v>
      </c>
      <c r="W166" s="156">
        <v>35918390</v>
      </c>
      <c r="X166" s="156">
        <v>429734</v>
      </c>
      <c r="Y166" s="156">
        <v>36348124</v>
      </c>
      <c r="Z166" s="28">
        <v>0.98809999999999998</v>
      </c>
      <c r="AA166" s="28"/>
      <c r="AB166" s="111"/>
      <c r="AC166" s="28"/>
      <c r="AD166" s="28">
        <v>7.7200000000000005E-2</v>
      </c>
      <c r="AE166" s="139"/>
      <c r="AF166" s="139"/>
      <c r="AG166" s="139"/>
      <c r="AH166" s="139"/>
    </row>
    <row r="167" spans="1:34">
      <c r="A167" s="13" t="s">
        <v>151</v>
      </c>
      <c r="B167" s="2" t="s">
        <v>74</v>
      </c>
      <c r="C167" s="14" t="s">
        <v>184</v>
      </c>
      <c r="D167" s="2">
        <v>2012</v>
      </c>
      <c r="E167" s="14">
        <v>2012</v>
      </c>
      <c r="F167" s="14" t="s">
        <v>97</v>
      </c>
      <c r="G167" s="93">
        <v>3080</v>
      </c>
      <c r="H167" s="93">
        <v>28955</v>
      </c>
      <c r="I167" s="93">
        <v>68</v>
      </c>
      <c r="J167" s="93">
        <v>925</v>
      </c>
      <c r="K167" s="93">
        <v>3148</v>
      </c>
      <c r="L167" s="93">
        <v>29880</v>
      </c>
      <c r="M167" s="48">
        <v>33028</v>
      </c>
      <c r="N167" s="48">
        <v>51179</v>
      </c>
      <c r="O167" s="48">
        <v>6720</v>
      </c>
      <c r="P167" s="48">
        <v>42500</v>
      </c>
      <c r="Q167" s="48">
        <v>49220</v>
      </c>
      <c r="R167" s="48">
        <v>202</v>
      </c>
      <c r="S167" s="48">
        <v>1757</v>
      </c>
      <c r="T167" s="48">
        <v>1959</v>
      </c>
      <c r="U167" s="48">
        <v>6922</v>
      </c>
      <c r="V167" s="48">
        <v>44257</v>
      </c>
      <c r="W167" s="156">
        <v>7689692.8600000003</v>
      </c>
      <c r="X167" s="156">
        <v>252070.87</v>
      </c>
      <c r="Y167" s="156">
        <v>7941763.7300000004</v>
      </c>
      <c r="Z167" s="28">
        <v>0.98619999999999997</v>
      </c>
      <c r="AA167" s="28"/>
      <c r="AB167" s="111"/>
      <c r="AC167" s="28"/>
      <c r="AD167" s="28">
        <v>2.8500000000000001E-2</v>
      </c>
      <c r="AE167" s="139"/>
      <c r="AF167" s="139"/>
      <c r="AG167" s="139"/>
      <c r="AH167" s="139"/>
    </row>
    <row r="168" spans="1:34">
      <c r="A168" s="13" t="s">
        <v>152</v>
      </c>
      <c r="B168" s="2" t="s">
        <v>75</v>
      </c>
      <c r="C168" s="14" t="s">
        <v>184</v>
      </c>
      <c r="D168" s="2">
        <v>2012</v>
      </c>
      <c r="E168" s="14">
        <v>2012</v>
      </c>
      <c r="F168" s="14" t="s">
        <v>97</v>
      </c>
      <c r="G168" s="93">
        <v>9880</v>
      </c>
      <c r="H168" s="93">
        <v>32682</v>
      </c>
      <c r="I168" s="93">
        <v>23</v>
      </c>
      <c r="J168" s="93">
        <v>255</v>
      </c>
      <c r="K168" s="93">
        <v>9903</v>
      </c>
      <c r="L168" s="93">
        <v>32937</v>
      </c>
      <c r="M168" s="48">
        <v>42840</v>
      </c>
      <c r="N168" s="48">
        <v>106305</v>
      </c>
      <c r="O168" s="48">
        <v>25428</v>
      </c>
      <c r="P168" s="48">
        <v>80030</v>
      </c>
      <c r="Q168" s="48">
        <v>105458</v>
      </c>
      <c r="R168" s="48">
        <v>81</v>
      </c>
      <c r="S168" s="48">
        <v>766</v>
      </c>
      <c r="T168" s="48">
        <v>847</v>
      </c>
      <c r="U168" s="48">
        <v>25509</v>
      </c>
      <c r="V168" s="48">
        <v>80796</v>
      </c>
      <c r="W168" s="156">
        <v>15671639</v>
      </c>
      <c r="X168" s="156">
        <v>110988</v>
      </c>
      <c r="Y168" s="156">
        <v>15782627</v>
      </c>
      <c r="Z168" s="28">
        <v>0.98329999999999995</v>
      </c>
      <c r="AA168" s="28"/>
      <c r="AB168" s="111"/>
      <c r="AC168" s="28"/>
      <c r="AD168" s="28">
        <v>2.6700000000000002E-2</v>
      </c>
      <c r="AE168" s="139"/>
      <c r="AF168" s="139"/>
      <c r="AG168" s="139"/>
      <c r="AH168" s="139"/>
    </row>
    <row r="169" spans="1:34">
      <c r="A169" s="13" t="s">
        <v>153</v>
      </c>
      <c r="B169" s="2" t="s">
        <v>74</v>
      </c>
      <c r="C169" s="14" t="s">
        <v>184</v>
      </c>
      <c r="D169" s="2">
        <v>2012</v>
      </c>
      <c r="E169" s="14">
        <v>2012</v>
      </c>
      <c r="F169" s="14" t="s">
        <v>97</v>
      </c>
      <c r="G169" s="93">
        <v>1278</v>
      </c>
      <c r="H169" s="93">
        <v>7783</v>
      </c>
      <c r="I169" s="93">
        <v>1</v>
      </c>
      <c r="J169" s="93">
        <v>37</v>
      </c>
      <c r="K169" s="93">
        <v>1279</v>
      </c>
      <c r="L169" s="93">
        <v>7820</v>
      </c>
      <c r="M169" s="48">
        <v>9099</v>
      </c>
      <c r="N169" s="48">
        <v>17814</v>
      </c>
      <c r="O169" s="48">
        <v>3186</v>
      </c>
      <c r="P169" s="48">
        <v>14537</v>
      </c>
      <c r="Q169" s="48">
        <v>17723</v>
      </c>
      <c r="R169" s="48">
        <v>5</v>
      </c>
      <c r="S169" s="48">
        <v>86</v>
      </c>
      <c r="T169" s="48">
        <v>91</v>
      </c>
      <c r="U169" s="48">
        <v>3191</v>
      </c>
      <c r="V169" s="48">
        <v>14623</v>
      </c>
      <c r="W169" s="156">
        <v>2571789</v>
      </c>
      <c r="X169" s="156">
        <v>9127</v>
      </c>
      <c r="Y169" s="156">
        <v>2580916</v>
      </c>
      <c r="Z169" s="28">
        <v>0.98270000000000002</v>
      </c>
      <c r="AA169" s="28"/>
      <c r="AB169" s="111"/>
      <c r="AC169" s="28"/>
      <c r="AD169" s="28">
        <v>4.48E-2</v>
      </c>
      <c r="AE169" s="139"/>
      <c r="AF169" s="139"/>
      <c r="AG169" s="139"/>
      <c r="AH169" s="139"/>
    </row>
    <row r="170" spans="1:34">
      <c r="A170" s="13" t="s">
        <v>154</v>
      </c>
      <c r="B170" s="2" t="s">
        <v>74</v>
      </c>
      <c r="C170" s="14" t="s">
        <v>184</v>
      </c>
      <c r="D170" s="2">
        <v>2012</v>
      </c>
      <c r="E170" s="14">
        <v>2012</v>
      </c>
      <c r="F170" s="14" t="s">
        <v>97</v>
      </c>
      <c r="G170" s="93">
        <v>2052</v>
      </c>
      <c r="H170" s="93">
        <v>10756</v>
      </c>
      <c r="I170" s="93">
        <v>21</v>
      </c>
      <c r="J170" s="93">
        <v>231</v>
      </c>
      <c r="K170" s="93">
        <v>2073</v>
      </c>
      <c r="L170" s="93">
        <v>10987</v>
      </c>
      <c r="M170" s="48">
        <v>13060</v>
      </c>
      <c r="N170" s="48">
        <v>27174</v>
      </c>
      <c r="O170" s="48">
        <v>5222</v>
      </c>
      <c r="P170" s="48">
        <v>21335</v>
      </c>
      <c r="Q170" s="48">
        <v>26557</v>
      </c>
      <c r="R170" s="48">
        <v>70</v>
      </c>
      <c r="S170" s="48">
        <v>547</v>
      </c>
      <c r="T170" s="48">
        <v>617</v>
      </c>
      <c r="U170" s="48">
        <v>5292</v>
      </c>
      <c r="V170" s="48">
        <v>21882</v>
      </c>
      <c r="W170" s="156">
        <v>3956897.24</v>
      </c>
      <c r="X170" s="156">
        <v>72277.759999999995</v>
      </c>
      <c r="Y170" s="156">
        <v>4029175</v>
      </c>
      <c r="Z170" s="28">
        <v>0.95540000000000003</v>
      </c>
      <c r="AA170" s="28"/>
      <c r="AB170" s="111"/>
      <c r="AC170" s="28"/>
      <c r="AD170" s="28">
        <v>4.48E-2</v>
      </c>
      <c r="AE170" s="139"/>
      <c r="AF170" s="139"/>
      <c r="AG170" s="139"/>
      <c r="AH170" s="139"/>
    </row>
    <row r="171" spans="1:34">
      <c r="A171" s="13" t="s">
        <v>155</v>
      </c>
      <c r="B171" s="2" t="s">
        <v>74</v>
      </c>
      <c r="C171" s="14" t="s">
        <v>184</v>
      </c>
      <c r="D171" s="2">
        <v>2012</v>
      </c>
      <c r="E171" s="14">
        <v>2012</v>
      </c>
      <c r="F171" s="14" t="s">
        <v>97</v>
      </c>
      <c r="G171" s="93">
        <v>3353</v>
      </c>
      <c r="H171" s="93">
        <v>11221</v>
      </c>
      <c r="I171" s="93">
        <v>5</v>
      </c>
      <c r="J171" s="93">
        <v>32</v>
      </c>
      <c r="K171" s="93">
        <v>3358</v>
      </c>
      <c r="L171" s="93">
        <v>11253</v>
      </c>
      <c r="M171" s="48">
        <v>14611</v>
      </c>
      <c r="N171" s="48">
        <v>33064</v>
      </c>
      <c r="O171" s="48">
        <v>8107</v>
      </c>
      <c r="P171" s="48">
        <v>24835</v>
      </c>
      <c r="Q171" s="48">
        <v>32942</v>
      </c>
      <c r="R171" s="48">
        <v>15</v>
      </c>
      <c r="S171" s="48">
        <v>107</v>
      </c>
      <c r="T171" s="48">
        <v>122</v>
      </c>
      <c r="U171" s="48">
        <v>8122</v>
      </c>
      <c r="V171" s="48">
        <v>24942</v>
      </c>
      <c r="W171" s="156">
        <v>4950900.4400000004</v>
      </c>
      <c r="X171" s="156">
        <v>11671.76</v>
      </c>
      <c r="Y171" s="156">
        <v>4962572.2</v>
      </c>
      <c r="Z171" s="28">
        <v>0.74050000000000005</v>
      </c>
      <c r="AA171" s="28"/>
      <c r="AB171" s="111"/>
      <c r="AC171" s="28"/>
      <c r="AD171" s="28">
        <v>4.48E-2</v>
      </c>
      <c r="AE171" s="139"/>
      <c r="AF171" s="139"/>
      <c r="AG171" s="139"/>
      <c r="AH171" s="139"/>
    </row>
    <row r="172" spans="1:34">
      <c r="A172" s="13" t="s">
        <v>156</v>
      </c>
      <c r="B172" s="2" t="s">
        <v>74</v>
      </c>
      <c r="C172" s="14" t="s">
        <v>184</v>
      </c>
      <c r="D172" s="2">
        <v>2012</v>
      </c>
      <c r="E172" s="14">
        <v>2012</v>
      </c>
      <c r="F172" s="14" t="s">
        <v>97</v>
      </c>
      <c r="G172" s="93">
        <v>8049</v>
      </c>
      <c r="H172" s="93">
        <v>38736</v>
      </c>
      <c r="I172" s="93">
        <v>51</v>
      </c>
      <c r="J172" s="93">
        <v>991</v>
      </c>
      <c r="K172" s="93">
        <v>8100</v>
      </c>
      <c r="L172" s="93">
        <v>39727</v>
      </c>
      <c r="M172" s="48">
        <v>47827</v>
      </c>
      <c r="N172" s="48">
        <v>103592</v>
      </c>
      <c r="O172" s="48">
        <v>19743</v>
      </c>
      <c r="P172" s="48">
        <v>81611</v>
      </c>
      <c r="Q172" s="48">
        <v>101354</v>
      </c>
      <c r="R172" s="48">
        <v>157</v>
      </c>
      <c r="S172" s="48">
        <v>2081</v>
      </c>
      <c r="T172" s="48">
        <v>2238</v>
      </c>
      <c r="U172" s="48">
        <v>19900</v>
      </c>
      <c r="V172" s="48">
        <v>83692</v>
      </c>
      <c r="W172" s="156">
        <v>15471297</v>
      </c>
      <c r="X172" s="156">
        <v>315743</v>
      </c>
      <c r="Y172" s="156">
        <v>15787040</v>
      </c>
      <c r="Z172" s="28">
        <v>0.78990000000000005</v>
      </c>
      <c r="AA172" s="28"/>
      <c r="AB172" s="111"/>
      <c r="AC172" s="28"/>
      <c r="AD172" s="28">
        <v>3.3E-3</v>
      </c>
      <c r="AE172" s="139"/>
      <c r="AF172" s="139"/>
      <c r="AG172" s="139"/>
      <c r="AH172" s="139"/>
    </row>
    <row r="173" spans="1:34">
      <c r="A173" s="13" t="s">
        <v>157</v>
      </c>
      <c r="B173" s="2" t="s">
        <v>74</v>
      </c>
      <c r="C173" s="14" t="s">
        <v>184</v>
      </c>
      <c r="D173" s="2">
        <v>2012</v>
      </c>
      <c r="E173" s="14">
        <v>2012</v>
      </c>
      <c r="F173" s="14" t="s">
        <v>97</v>
      </c>
      <c r="G173" s="93">
        <v>1570</v>
      </c>
      <c r="H173" s="93">
        <v>9012</v>
      </c>
      <c r="I173" s="93">
        <v>2</v>
      </c>
      <c r="J173" s="93">
        <v>27</v>
      </c>
      <c r="K173" s="93">
        <v>1572</v>
      </c>
      <c r="L173" s="93">
        <v>9039</v>
      </c>
      <c r="M173" s="48">
        <v>10611</v>
      </c>
      <c r="N173" s="48">
        <v>21688</v>
      </c>
      <c r="O173" s="48">
        <v>3817</v>
      </c>
      <c r="P173" s="48">
        <v>17787</v>
      </c>
      <c r="Q173" s="48">
        <v>21604</v>
      </c>
      <c r="R173" s="48">
        <v>7</v>
      </c>
      <c r="S173" s="48">
        <v>77</v>
      </c>
      <c r="T173" s="48">
        <v>84</v>
      </c>
      <c r="U173" s="48">
        <v>3824</v>
      </c>
      <c r="V173" s="48">
        <v>17864</v>
      </c>
      <c r="W173" s="156">
        <v>3392633</v>
      </c>
      <c r="X173" s="156">
        <v>9134</v>
      </c>
      <c r="Y173" s="156">
        <v>3401767</v>
      </c>
      <c r="Z173" s="28">
        <v>0.90539999999999998</v>
      </c>
      <c r="AA173" s="28"/>
      <c r="AB173" s="111"/>
      <c r="AC173" s="28"/>
      <c r="AD173" s="28">
        <v>4.48E-2</v>
      </c>
      <c r="AE173" s="139"/>
      <c r="AF173" s="139"/>
      <c r="AG173" s="139"/>
      <c r="AH173" s="139"/>
    </row>
    <row r="174" spans="1:34">
      <c r="A174" s="13" t="s">
        <v>158</v>
      </c>
      <c r="B174" s="2" t="s">
        <v>75</v>
      </c>
      <c r="C174" s="14" t="s">
        <v>184</v>
      </c>
      <c r="D174" s="2">
        <v>2012</v>
      </c>
      <c r="E174" s="14">
        <v>2012</v>
      </c>
      <c r="F174" s="14" t="s">
        <v>97</v>
      </c>
      <c r="G174" s="93">
        <v>1879</v>
      </c>
      <c r="H174" s="93">
        <v>10378</v>
      </c>
      <c r="I174" s="93">
        <v>1</v>
      </c>
      <c r="J174" s="93">
        <v>20</v>
      </c>
      <c r="K174" s="93">
        <v>1880</v>
      </c>
      <c r="L174" s="93">
        <v>10398</v>
      </c>
      <c r="M174" s="48">
        <v>12278</v>
      </c>
      <c r="N174" s="48">
        <v>24810</v>
      </c>
      <c r="O174" s="48">
        <v>4778</v>
      </c>
      <c r="P174" s="48">
        <v>19988</v>
      </c>
      <c r="Q174" s="48">
        <v>24766</v>
      </c>
      <c r="R174" s="48">
        <v>3</v>
      </c>
      <c r="S174" s="48">
        <v>41</v>
      </c>
      <c r="T174" s="48">
        <v>44</v>
      </c>
      <c r="U174" s="48">
        <v>4781</v>
      </c>
      <c r="V174" s="48">
        <v>20029</v>
      </c>
      <c r="W174" s="156">
        <v>3579118</v>
      </c>
      <c r="X174" s="156">
        <v>6467</v>
      </c>
      <c r="Y174" s="156">
        <v>3585585</v>
      </c>
      <c r="Z174" s="28">
        <v>0.96889999999999998</v>
      </c>
      <c r="AA174" s="28"/>
      <c r="AB174" s="111"/>
      <c r="AC174" s="28"/>
      <c r="AD174" s="28">
        <v>4.48E-2</v>
      </c>
      <c r="AE174" s="139"/>
      <c r="AF174" s="139"/>
      <c r="AG174" s="139"/>
      <c r="AH174" s="139"/>
    </row>
    <row r="175" spans="1:34">
      <c r="A175" s="13" t="s">
        <v>159</v>
      </c>
      <c r="B175" s="2" t="s">
        <v>75</v>
      </c>
      <c r="C175" s="14" t="s">
        <v>184</v>
      </c>
      <c r="D175" s="2">
        <v>2012</v>
      </c>
      <c r="E175" s="14">
        <v>2012</v>
      </c>
      <c r="F175" s="14" t="s">
        <v>97</v>
      </c>
      <c r="G175" s="93">
        <v>17</v>
      </c>
      <c r="H175" s="93">
        <v>117</v>
      </c>
      <c r="I175" s="93">
        <v>0</v>
      </c>
      <c r="J175" s="93">
        <v>0</v>
      </c>
      <c r="K175" s="93">
        <v>17</v>
      </c>
      <c r="L175" s="93">
        <v>117</v>
      </c>
      <c r="M175" s="48">
        <v>134</v>
      </c>
      <c r="N175" s="48">
        <v>268</v>
      </c>
      <c r="O175" s="48">
        <v>46</v>
      </c>
      <c r="P175" s="48">
        <v>222</v>
      </c>
      <c r="Q175" s="48">
        <v>268</v>
      </c>
      <c r="R175" s="48">
        <v>0</v>
      </c>
      <c r="S175" s="48">
        <v>0</v>
      </c>
      <c r="T175" s="48">
        <v>0</v>
      </c>
      <c r="U175" s="48">
        <v>46</v>
      </c>
      <c r="V175" s="48">
        <v>222</v>
      </c>
      <c r="W175" s="156">
        <v>38556</v>
      </c>
      <c r="X175" s="156">
        <v>0</v>
      </c>
      <c r="Y175" s="156">
        <v>38556</v>
      </c>
      <c r="Z175" s="28">
        <v>1</v>
      </c>
      <c r="AA175" s="28"/>
      <c r="AB175" s="111"/>
      <c r="AC175" s="28"/>
      <c r="AD175" s="28">
        <v>4.48E-2</v>
      </c>
      <c r="AE175" s="139"/>
      <c r="AF175" s="139"/>
      <c r="AG175" s="139"/>
      <c r="AH175" s="139"/>
    </row>
    <row r="176" spans="1:34">
      <c r="A176" s="13" t="s">
        <v>160</v>
      </c>
      <c r="B176" s="2" t="s">
        <v>75</v>
      </c>
      <c r="C176" s="14" t="s">
        <v>184</v>
      </c>
      <c r="D176" s="2">
        <v>2012</v>
      </c>
      <c r="E176" s="14">
        <v>2012</v>
      </c>
      <c r="F176" s="14" t="s">
        <v>97</v>
      </c>
      <c r="G176" s="93">
        <v>474</v>
      </c>
      <c r="H176" s="93">
        <v>2201</v>
      </c>
      <c r="I176" s="93">
        <v>0</v>
      </c>
      <c r="J176" s="93">
        <v>4</v>
      </c>
      <c r="K176" s="93">
        <v>474</v>
      </c>
      <c r="L176" s="93">
        <v>2205</v>
      </c>
      <c r="M176" s="48">
        <v>2679</v>
      </c>
      <c r="N176" s="48">
        <v>6113</v>
      </c>
      <c r="O176" s="48">
        <v>1256</v>
      </c>
      <c r="P176" s="48">
        <v>4848</v>
      </c>
      <c r="Q176" s="48">
        <v>6104</v>
      </c>
      <c r="R176" s="48">
        <v>1</v>
      </c>
      <c r="S176" s="48">
        <v>8</v>
      </c>
      <c r="T176" s="48">
        <v>9</v>
      </c>
      <c r="U176" s="48">
        <v>1257</v>
      </c>
      <c r="V176" s="48">
        <v>4856</v>
      </c>
      <c r="W176" s="156">
        <v>886652</v>
      </c>
      <c r="X176" s="156">
        <v>1167</v>
      </c>
      <c r="Y176" s="156">
        <v>887819</v>
      </c>
      <c r="Z176" s="28">
        <v>1</v>
      </c>
      <c r="AA176" s="28"/>
      <c r="AB176" s="111"/>
      <c r="AC176" s="28"/>
      <c r="AD176" s="28">
        <v>4.48E-2</v>
      </c>
      <c r="AE176" s="139"/>
      <c r="AF176" s="139"/>
      <c r="AG176" s="139"/>
      <c r="AH176" s="139"/>
    </row>
    <row r="177" spans="1:51">
      <c r="A177" s="13" t="s">
        <v>161</v>
      </c>
      <c r="B177" s="2" t="s">
        <v>74</v>
      </c>
      <c r="C177" s="14" t="s">
        <v>184</v>
      </c>
      <c r="D177" s="2">
        <v>2012</v>
      </c>
      <c r="E177" s="14">
        <v>2012</v>
      </c>
      <c r="F177" s="14" t="s">
        <v>97</v>
      </c>
      <c r="G177" s="93">
        <v>3405</v>
      </c>
      <c r="H177" s="93">
        <v>15840</v>
      </c>
      <c r="I177" s="93">
        <v>9</v>
      </c>
      <c r="J177" s="93">
        <v>92</v>
      </c>
      <c r="K177" s="93">
        <v>3414</v>
      </c>
      <c r="L177" s="93">
        <v>15932</v>
      </c>
      <c r="M177" s="48">
        <v>19346</v>
      </c>
      <c r="N177" s="48">
        <v>39315</v>
      </c>
      <c r="O177" s="48">
        <v>8249</v>
      </c>
      <c r="P177" s="48">
        <v>30790</v>
      </c>
      <c r="Q177" s="48">
        <v>39039</v>
      </c>
      <c r="R177" s="48">
        <v>29</v>
      </c>
      <c r="S177" s="48">
        <v>247</v>
      </c>
      <c r="T177" s="48">
        <v>276</v>
      </c>
      <c r="U177" s="48">
        <v>8278</v>
      </c>
      <c r="V177" s="48">
        <v>31037</v>
      </c>
      <c r="W177" s="156">
        <v>6038174.1399999997</v>
      </c>
      <c r="X177" s="156">
        <v>31269.45</v>
      </c>
      <c r="Y177" s="156">
        <v>6069443.5899999999</v>
      </c>
      <c r="Z177" s="28">
        <v>0.94469999999999998</v>
      </c>
      <c r="AA177" s="28"/>
      <c r="AB177" s="111"/>
      <c r="AC177" s="28"/>
      <c r="AD177" s="28">
        <v>1.12E-2</v>
      </c>
      <c r="AE177" s="139"/>
      <c r="AF177" s="139"/>
      <c r="AG177" s="139"/>
      <c r="AH177" s="139"/>
    </row>
    <row r="178" spans="1:51">
      <c r="A178" s="13" t="s">
        <v>162</v>
      </c>
      <c r="B178" s="2" t="s">
        <v>74</v>
      </c>
      <c r="C178" s="14" t="s">
        <v>184</v>
      </c>
      <c r="D178" s="2">
        <v>2012</v>
      </c>
      <c r="E178" s="14">
        <v>2012</v>
      </c>
      <c r="F178" s="14" t="s">
        <v>97</v>
      </c>
      <c r="G178" s="93">
        <v>2396</v>
      </c>
      <c r="H178" s="93">
        <v>14831</v>
      </c>
      <c r="I178" s="93">
        <v>13</v>
      </c>
      <c r="J178" s="93">
        <v>111</v>
      </c>
      <c r="K178" s="93">
        <v>2409</v>
      </c>
      <c r="L178" s="93">
        <v>14942</v>
      </c>
      <c r="M178" s="48">
        <v>17351</v>
      </c>
      <c r="N178" s="48">
        <v>32706</v>
      </c>
      <c r="O178" s="48">
        <v>5736</v>
      </c>
      <c r="P178" s="48">
        <v>26649</v>
      </c>
      <c r="Q178" s="48">
        <v>32385</v>
      </c>
      <c r="R178" s="48">
        <v>42</v>
      </c>
      <c r="S178" s="48">
        <v>279</v>
      </c>
      <c r="T178" s="48">
        <v>321</v>
      </c>
      <c r="U178" s="48">
        <v>5778</v>
      </c>
      <c r="V178" s="48">
        <v>26928</v>
      </c>
      <c r="W178" s="156">
        <v>5041329.0999999996</v>
      </c>
      <c r="X178" s="156">
        <v>39312.25</v>
      </c>
      <c r="Y178" s="156">
        <v>5080641.3499999996</v>
      </c>
      <c r="Z178" s="28">
        <v>0.86729999999999996</v>
      </c>
      <c r="AA178" s="28"/>
      <c r="AB178" s="111"/>
      <c r="AC178" s="28"/>
      <c r="AD178" s="28">
        <v>4.48E-2</v>
      </c>
      <c r="AE178" s="139"/>
      <c r="AF178" s="139"/>
      <c r="AG178" s="139"/>
      <c r="AH178" s="139"/>
    </row>
    <row r="179" spans="1:51">
      <c r="A179" s="13" t="s">
        <v>163</v>
      </c>
      <c r="B179" s="2" t="s">
        <v>75</v>
      </c>
      <c r="C179" s="14" t="s">
        <v>184</v>
      </c>
      <c r="D179" s="2">
        <v>2012</v>
      </c>
      <c r="E179" s="14">
        <v>2012</v>
      </c>
      <c r="F179" s="14" t="s">
        <v>97</v>
      </c>
      <c r="G179" s="93">
        <v>7465</v>
      </c>
      <c r="H179" s="93">
        <v>31201</v>
      </c>
      <c r="I179" s="93">
        <v>9</v>
      </c>
      <c r="J179" s="93">
        <v>64</v>
      </c>
      <c r="K179" s="93">
        <v>7474</v>
      </c>
      <c r="L179" s="93">
        <v>31265</v>
      </c>
      <c r="M179" s="48">
        <v>38739</v>
      </c>
      <c r="N179" s="48">
        <v>87014</v>
      </c>
      <c r="O179" s="48">
        <v>19878</v>
      </c>
      <c r="P179" s="48">
        <v>66914</v>
      </c>
      <c r="Q179" s="48">
        <v>86792</v>
      </c>
      <c r="R179" s="48">
        <v>26</v>
      </c>
      <c r="S179" s="48">
        <v>196</v>
      </c>
      <c r="T179" s="48">
        <v>222</v>
      </c>
      <c r="U179" s="48">
        <v>19904</v>
      </c>
      <c r="V179" s="48">
        <v>67110</v>
      </c>
      <c r="W179" s="156">
        <v>12638352</v>
      </c>
      <c r="X179" s="156">
        <v>27578</v>
      </c>
      <c r="Y179" s="156">
        <v>12665930</v>
      </c>
      <c r="Z179" s="28">
        <v>1</v>
      </c>
      <c r="AA179" s="28"/>
      <c r="AB179" s="111"/>
      <c r="AC179" s="28"/>
      <c r="AD179" s="28">
        <v>3.5799999999999998E-2</v>
      </c>
      <c r="AE179" s="139"/>
      <c r="AF179" s="139"/>
      <c r="AG179" s="139"/>
      <c r="AH179" s="139"/>
    </row>
    <row r="180" spans="1:51">
      <c r="A180" s="13" t="s">
        <v>164</v>
      </c>
      <c r="B180" s="2" t="s">
        <v>75</v>
      </c>
      <c r="C180" s="14" t="s">
        <v>184</v>
      </c>
      <c r="D180" s="2">
        <v>2012</v>
      </c>
      <c r="E180" s="14">
        <v>2012</v>
      </c>
      <c r="F180" s="14" t="s">
        <v>97</v>
      </c>
      <c r="G180" s="93">
        <v>915</v>
      </c>
      <c r="H180" s="93">
        <v>4010</v>
      </c>
      <c r="I180" s="93">
        <v>4</v>
      </c>
      <c r="J180" s="93">
        <v>18</v>
      </c>
      <c r="K180" s="93">
        <v>919</v>
      </c>
      <c r="L180" s="93">
        <v>4028</v>
      </c>
      <c r="M180" s="48">
        <v>4947</v>
      </c>
      <c r="N180" s="48">
        <v>12018</v>
      </c>
      <c r="O180" s="48">
        <v>2501</v>
      </c>
      <c r="P180" s="48">
        <v>9448</v>
      </c>
      <c r="Q180" s="48">
        <v>11949</v>
      </c>
      <c r="R180" s="48">
        <v>12</v>
      </c>
      <c r="S180" s="48">
        <v>57</v>
      </c>
      <c r="T180" s="48">
        <v>69</v>
      </c>
      <c r="U180" s="48">
        <v>2513</v>
      </c>
      <c r="V180" s="48">
        <v>9505</v>
      </c>
      <c r="W180" s="156">
        <v>1714627</v>
      </c>
      <c r="X180" s="156">
        <v>9059</v>
      </c>
      <c r="Y180" s="156">
        <v>1723686</v>
      </c>
      <c r="Z180" s="28">
        <v>0.91100000000000003</v>
      </c>
      <c r="AA180" s="28"/>
      <c r="AB180" s="111"/>
      <c r="AC180" s="28"/>
      <c r="AD180" s="28">
        <v>4.48E-2</v>
      </c>
      <c r="AE180" s="139"/>
      <c r="AF180" s="139"/>
      <c r="AG180" s="139"/>
      <c r="AH180" s="139"/>
    </row>
    <row r="181" spans="1:51">
      <c r="A181" s="13" t="s">
        <v>165</v>
      </c>
      <c r="B181" s="2" t="s">
        <v>75</v>
      </c>
      <c r="C181" s="14" t="s">
        <v>184</v>
      </c>
      <c r="D181" s="2">
        <v>2012</v>
      </c>
      <c r="E181" s="14">
        <v>2012</v>
      </c>
      <c r="F181" s="14" t="s">
        <v>97</v>
      </c>
      <c r="G181" s="93">
        <v>775</v>
      </c>
      <c r="H181" s="93">
        <v>3272</v>
      </c>
      <c r="I181" s="93">
        <v>2</v>
      </c>
      <c r="J181" s="93">
        <v>7</v>
      </c>
      <c r="K181" s="93">
        <v>777</v>
      </c>
      <c r="L181" s="93">
        <v>3279</v>
      </c>
      <c r="M181" s="48">
        <v>4055</v>
      </c>
      <c r="N181" s="48">
        <v>9563</v>
      </c>
      <c r="O181" s="48">
        <v>2140</v>
      </c>
      <c r="P181" s="48">
        <v>7398</v>
      </c>
      <c r="Q181" s="48">
        <v>9538</v>
      </c>
      <c r="R181" s="48">
        <v>5</v>
      </c>
      <c r="S181" s="48">
        <v>20</v>
      </c>
      <c r="T181" s="48">
        <v>25</v>
      </c>
      <c r="U181" s="48">
        <v>2145</v>
      </c>
      <c r="V181" s="48">
        <v>7418</v>
      </c>
      <c r="W181" s="156">
        <v>1390658</v>
      </c>
      <c r="X181" s="156">
        <v>3060</v>
      </c>
      <c r="Y181" s="156">
        <v>1393718</v>
      </c>
      <c r="Z181" s="28">
        <v>0.83640000000000003</v>
      </c>
      <c r="AA181" s="28"/>
      <c r="AB181" s="111"/>
      <c r="AC181" s="28"/>
      <c r="AD181" s="28">
        <v>4.48E-2</v>
      </c>
      <c r="AE181" s="139"/>
      <c r="AF181" s="139"/>
      <c r="AG181" s="139"/>
      <c r="AH181" s="139"/>
    </row>
    <row r="182" spans="1:51">
      <c r="A182" s="13" t="s">
        <v>166</v>
      </c>
      <c r="B182" s="2" t="s">
        <v>75</v>
      </c>
      <c r="C182" s="14" t="s">
        <v>184</v>
      </c>
      <c r="D182" s="2">
        <v>2012</v>
      </c>
      <c r="E182" s="14">
        <v>2012</v>
      </c>
      <c r="F182" s="14" t="s">
        <v>97</v>
      </c>
      <c r="G182" s="93">
        <v>90</v>
      </c>
      <c r="H182" s="93">
        <v>645</v>
      </c>
      <c r="I182" s="93">
        <v>0</v>
      </c>
      <c r="J182" s="93">
        <v>3</v>
      </c>
      <c r="K182" s="93">
        <v>90</v>
      </c>
      <c r="L182" s="93">
        <v>648</v>
      </c>
      <c r="M182" s="48">
        <v>737</v>
      </c>
      <c r="N182" s="48">
        <v>1516</v>
      </c>
      <c r="O182" s="48">
        <v>226</v>
      </c>
      <c r="P182" s="48">
        <v>1283</v>
      </c>
      <c r="Q182" s="48">
        <v>1509</v>
      </c>
      <c r="R182" s="48">
        <v>0</v>
      </c>
      <c r="S182" s="48">
        <v>7</v>
      </c>
      <c r="T182" s="48">
        <v>7</v>
      </c>
      <c r="U182" s="48">
        <v>226</v>
      </c>
      <c r="V182" s="48">
        <v>1290</v>
      </c>
      <c r="W182" s="156">
        <v>225383</v>
      </c>
      <c r="X182" s="156">
        <v>1202</v>
      </c>
      <c r="Y182" s="156">
        <v>226585</v>
      </c>
      <c r="Z182" s="28">
        <v>1</v>
      </c>
      <c r="AA182" s="28"/>
      <c r="AB182" s="111"/>
      <c r="AC182" s="28"/>
      <c r="AD182" s="28">
        <v>4.48E-2</v>
      </c>
      <c r="AE182" s="139"/>
      <c r="AF182" s="139"/>
      <c r="AG182" s="139"/>
      <c r="AH182" s="139"/>
    </row>
    <row r="183" spans="1:51">
      <c r="A183" s="13" t="s">
        <v>167</v>
      </c>
      <c r="B183" s="2" t="s">
        <v>74</v>
      </c>
      <c r="C183" s="14" t="s">
        <v>184</v>
      </c>
      <c r="D183" s="2">
        <v>2012</v>
      </c>
      <c r="E183" s="14">
        <v>2012</v>
      </c>
      <c r="F183" s="14" t="s">
        <v>97</v>
      </c>
      <c r="G183" s="93">
        <v>9237</v>
      </c>
      <c r="H183" s="93">
        <v>34850</v>
      </c>
      <c r="I183" s="93">
        <v>21</v>
      </c>
      <c r="J183" s="93">
        <v>280</v>
      </c>
      <c r="K183" s="93">
        <v>9258</v>
      </c>
      <c r="L183" s="93">
        <v>35130</v>
      </c>
      <c r="M183" s="48">
        <v>44388</v>
      </c>
      <c r="N183" s="48">
        <v>110084</v>
      </c>
      <c r="O183" s="48">
        <v>24973</v>
      </c>
      <c r="P183" s="48">
        <v>84268</v>
      </c>
      <c r="Q183" s="48">
        <v>109241</v>
      </c>
      <c r="R183" s="48">
        <v>74</v>
      </c>
      <c r="S183" s="48">
        <v>769</v>
      </c>
      <c r="T183" s="48">
        <v>843</v>
      </c>
      <c r="U183" s="48">
        <v>25047</v>
      </c>
      <c r="V183" s="48">
        <v>85037</v>
      </c>
      <c r="W183" s="156">
        <v>16060731</v>
      </c>
      <c r="X183" s="156">
        <v>96442</v>
      </c>
      <c r="Y183" s="156">
        <v>16157173</v>
      </c>
      <c r="Z183" s="28">
        <v>1</v>
      </c>
      <c r="AA183" s="28"/>
      <c r="AB183" s="111"/>
      <c r="AC183" s="28"/>
      <c r="AD183" s="28">
        <v>1.6199999999999999E-2</v>
      </c>
      <c r="AE183" s="139"/>
      <c r="AF183" s="139"/>
      <c r="AG183" s="139"/>
      <c r="AH183" s="139"/>
    </row>
    <row r="184" spans="1:51">
      <c r="A184" s="13" t="s">
        <v>168</v>
      </c>
      <c r="B184" s="2" t="s">
        <v>75</v>
      </c>
      <c r="C184" s="14" t="s">
        <v>184</v>
      </c>
      <c r="D184" s="2">
        <v>2012</v>
      </c>
      <c r="E184" s="14">
        <v>2012</v>
      </c>
      <c r="F184" s="14" t="s">
        <v>97</v>
      </c>
      <c r="G184" s="93">
        <v>374</v>
      </c>
      <c r="H184" s="93">
        <v>2378</v>
      </c>
      <c r="I184" s="93">
        <v>1</v>
      </c>
      <c r="J184" s="93">
        <v>2</v>
      </c>
      <c r="K184" s="93">
        <v>375</v>
      </c>
      <c r="L184" s="93">
        <v>2380</v>
      </c>
      <c r="M184" s="48">
        <v>2755</v>
      </c>
      <c r="N184" s="48">
        <v>5205</v>
      </c>
      <c r="O184" s="48">
        <v>941</v>
      </c>
      <c r="P184" s="48">
        <v>4256</v>
      </c>
      <c r="Q184" s="48">
        <v>5197</v>
      </c>
      <c r="R184" s="48">
        <v>2</v>
      </c>
      <c r="S184" s="48">
        <v>6</v>
      </c>
      <c r="T184" s="48">
        <v>8</v>
      </c>
      <c r="U184" s="48">
        <v>943</v>
      </c>
      <c r="V184" s="48">
        <v>4262</v>
      </c>
      <c r="W184" s="156">
        <v>761659</v>
      </c>
      <c r="X184" s="156">
        <v>1045</v>
      </c>
      <c r="Y184" s="156">
        <v>762704</v>
      </c>
      <c r="Z184" s="28">
        <v>0.97489999999999999</v>
      </c>
      <c r="AA184" s="28"/>
      <c r="AB184" s="111"/>
      <c r="AC184" s="28"/>
      <c r="AD184" s="28">
        <v>4.48E-2</v>
      </c>
      <c r="AE184" s="139"/>
      <c r="AF184" s="139"/>
      <c r="AG184" s="139"/>
      <c r="AH184" s="139"/>
    </row>
    <row r="185" spans="1:51">
      <c r="A185" s="13" t="s">
        <v>169</v>
      </c>
      <c r="B185" s="2" t="s">
        <v>74</v>
      </c>
      <c r="C185" s="14" t="s">
        <v>184</v>
      </c>
      <c r="D185" s="2">
        <v>2012</v>
      </c>
      <c r="E185" s="14">
        <v>2012</v>
      </c>
      <c r="F185" s="14" t="s">
        <v>97</v>
      </c>
      <c r="G185" s="93">
        <v>3948</v>
      </c>
      <c r="H185" s="93">
        <v>27134</v>
      </c>
      <c r="I185" s="93">
        <v>7</v>
      </c>
      <c r="J185" s="93">
        <v>90</v>
      </c>
      <c r="K185" s="93">
        <v>3955</v>
      </c>
      <c r="L185" s="93">
        <v>27224</v>
      </c>
      <c r="M185" s="48">
        <v>31179</v>
      </c>
      <c r="N185" s="48">
        <v>64972</v>
      </c>
      <c r="O185" s="48">
        <v>9947</v>
      </c>
      <c r="P185" s="48">
        <v>54743</v>
      </c>
      <c r="Q185" s="48">
        <v>64690</v>
      </c>
      <c r="R185" s="48">
        <v>24</v>
      </c>
      <c r="S185" s="48">
        <v>258</v>
      </c>
      <c r="T185" s="48">
        <v>282</v>
      </c>
      <c r="U185" s="48">
        <v>9971</v>
      </c>
      <c r="V185" s="48">
        <v>55001</v>
      </c>
      <c r="W185" s="156">
        <v>9500773.8100000005</v>
      </c>
      <c r="X185" s="156">
        <v>29321</v>
      </c>
      <c r="Y185" s="156">
        <v>9530094.8100000005</v>
      </c>
      <c r="Z185" s="28">
        <v>0.99470000000000003</v>
      </c>
      <c r="AA185" s="28"/>
      <c r="AB185" s="111"/>
      <c r="AC185" s="28"/>
      <c r="AD185" s="28">
        <v>1.5800000000000002E-2</v>
      </c>
      <c r="AE185" s="139"/>
      <c r="AF185" s="139"/>
      <c r="AG185" s="139"/>
      <c r="AH185" s="139"/>
    </row>
    <row r="186" spans="1:51">
      <c r="A186" s="13" t="s">
        <v>170</v>
      </c>
      <c r="B186" s="2" t="s">
        <v>74</v>
      </c>
      <c r="C186" s="14" t="s">
        <v>184</v>
      </c>
      <c r="D186" s="2">
        <v>2012</v>
      </c>
      <c r="E186" s="14">
        <v>2012</v>
      </c>
      <c r="F186" s="14" t="s">
        <v>97</v>
      </c>
      <c r="G186" s="93">
        <v>1143</v>
      </c>
      <c r="H186" s="93">
        <v>6350</v>
      </c>
      <c r="I186" s="93">
        <v>21</v>
      </c>
      <c r="J186" s="93">
        <v>102</v>
      </c>
      <c r="K186" s="93">
        <v>1164</v>
      </c>
      <c r="L186" s="93">
        <v>6452</v>
      </c>
      <c r="M186" s="48">
        <v>7616</v>
      </c>
      <c r="N186" s="48">
        <v>16787</v>
      </c>
      <c r="O186" s="48">
        <v>3012</v>
      </c>
      <c r="P186" s="48">
        <v>13467</v>
      </c>
      <c r="Q186" s="48">
        <v>16479</v>
      </c>
      <c r="R186" s="48">
        <v>74</v>
      </c>
      <c r="S186" s="48">
        <v>234</v>
      </c>
      <c r="T186" s="48">
        <v>308</v>
      </c>
      <c r="U186" s="48">
        <v>3086</v>
      </c>
      <c r="V186" s="48">
        <v>13701</v>
      </c>
      <c r="W186" s="156">
        <v>2438439</v>
      </c>
      <c r="X186" s="156">
        <v>41280</v>
      </c>
      <c r="Y186" s="156">
        <v>2479719</v>
      </c>
      <c r="Z186" s="28">
        <v>0.93679999999999997</v>
      </c>
      <c r="AA186" s="28"/>
      <c r="AB186" s="111"/>
      <c r="AC186" s="28"/>
      <c r="AD186" s="28">
        <v>4.48E-2</v>
      </c>
      <c r="AE186" s="139"/>
      <c r="AF186" s="139"/>
      <c r="AG186" s="139"/>
      <c r="AH186" s="139"/>
      <c r="AI186" s="1"/>
      <c r="AJ186" s="1"/>
      <c r="AK186" s="1"/>
      <c r="AL186" s="1"/>
      <c r="AM186" s="1"/>
      <c r="AN186" s="1"/>
      <c r="AO186" s="1"/>
      <c r="AP186" s="1"/>
      <c r="AQ186" s="1"/>
      <c r="AR186" s="1"/>
      <c r="AS186" s="1"/>
      <c r="AT186" s="1"/>
      <c r="AU186" s="1"/>
      <c r="AV186" s="1"/>
      <c r="AW186" s="1"/>
      <c r="AX186" s="1"/>
      <c r="AY186" s="1"/>
    </row>
    <row r="187" spans="1:51">
      <c r="A187" s="13" t="s">
        <v>171</v>
      </c>
      <c r="B187" s="2" t="s">
        <v>75</v>
      </c>
      <c r="C187" s="14" t="s">
        <v>184</v>
      </c>
      <c r="D187" s="2">
        <v>2012</v>
      </c>
      <c r="E187" s="14">
        <v>2012</v>
      </c>
      <c r="F187" s="14" t="s">
        <v>97</v>
      </c>
      <c r="G187" s="93">
        <v>1024</v>
      </c>
      <c r="H187" s="93">
        <v>4639</v>
      </c>
      <c r="I187" s="93">
        <v>0</v>
      </c>
      <c r="J187" s="93">
        <v>19</v>
      </c>
      <c r="K187" s="93">
        <v>1024</v>
      </c>
      <c r="L187" s="93">
        <v>4658</v>
      </c>
      <c r="M187" s="48">
        <v>5682</v>
      </c>
      <c r="N187" s="48">
        <v>12804</v>
      </c>
      <c r="O187" s="48">
        <v>2698</v>
      </c>
      <c r="P187" s="48">
        <v>10057</v>
      </c>
      <c r="Q187" s="48">
        <v>12755</v>
      </c>
      <c r="R187" s="48">
        <v>1</v>
      </c>
      <c r="S187" s="48">
        <v>48</v>
      </c>
      <c r="T187" s="48">
        <v>49</v>
      </c>
      <c r="U187" s="48">
        <v>2699</v>
      </c>
      <c r="V187" s="48">
        <v>10105</v>
      </c>
      <c r="W187" s="156">
        <v>1904395</v>
      </c>
      <c r="X187" s="156">
        <v>6587</v>
      </c>
      <c r="Y187" s="156">
        <v>1910982</v>
      </c>
      <c r="Z187" s="28">
        <v>1</v>
      </c>
      <c r="AA187" s="28"/>
      <c r="AB187" s="111"/>
      <c r="AC187" s="28"/>
      <c r="AD187" s="28">
        <v>4.48E-2</v>
      </c>
      <c r="AE187" s="139"/>
      <c r="AF187" s="139"/>
      <c r="AG187" s="139"/>
      <c r="AH187" s="139"/>
      <c r="AI187" s="1"/>
      <c r="AJ187" s="1"/>
      <c r="AK187" s="1"/>
      <c r="AL187" s="1"/>
      <c r="AM187" s="1"/>
      <c r="AN187" s="1"/>
      <c r="AO187" s="1"/>
      <c r="AP187" s="1"/>
      <c r="AQ187" s="1"/>
      <c r="AR187" s="1"/>
      <c r="AS187" s="1"/>
      <c r="AT187" s="1"/>
      <c r="AU187" s="1"/>
      <c r="AV187" s="1"/>
      <c r="AW187" s="1"/>
      <c r="AX187" s="1"/>
      <c r="AY187" s="1"/>
    </row>
    <row r="188" spans="1:51">
      <c r="A188" s="51" t="s">
        <v>172</v>
      </c>
      <c r="B188" s="2" t="s">
        <v>66</v>
      </c>
      <c r="C188" s="2" t="s">
        <v>62</v>
      </c>
      <c r="D188" s="2">
        <v>2012</v>
      </c>
      <c r="E188" s="14">
        <v>2012</v>
      </c>
      <c r="F188" s="14" t="s">
        <v>97</v>
      </c>
      <c r="G188" s="93">
        <v>325631</v>
      </c>
      <c r="H188" s="93">
        <v>1451111</v>
      </c>
      <c r="I188" s="93">
        <v>1836</v>
      </c>
      <c r="J188" s="93">
        <v>14191</v>
      </c>
      <c r="K188" s="93">
        <v>327467</v>
      </c>
      <c r="L188" s="93">
        <v>1465302</v>
      </c>
      <c r="M188" s="48">
        <v>1792764</v>
      </c>
      <c r="N188" s="48">
        <v>3996483</v>
      </c>
      <c r="O188" s="48">
        <v>819109</v>
      </c>
      <c r="P188" s="48">
        <v>3137395</v>
      </c>
      <c r="Q188" s="48">
        <v>3956504</v>
      </c>
      <c r="R188" s="48">
        <v>6142</v>
      </c>
      <c r="S188" s="48">
        <v>33837</v>
      </c>
      <c r="T188" s="48">
        <v>39979</v>
      </c>
      <c r="U188" s="48">
        <v>825251</v>
      </c>
      <c r="V188" s="48">
        <v>3171232</v>
      </c>
      <c r="W188" s="156">
        <v>592260328.17999983</v>
      </c>
      <c r="X188" s="156">
        <v>5122501.5100000007</v>
      </c>
      <c r="Y188" s="156">
        <v>597382829.68999982</v>
      </c>
      <c r="Z188" s="28">
        <v>0.97550000000000003</v>
      </c>
      <c r="AA188" s="28"/>
      <c r="AB188" s="111"/>
      <c r="AC188" s="28"/>
      <c r="AD188" s="28">
        <v>4.1599999999999998E-2</v>
      </c>
      <c r="AE188" s="139"/>
      <c r="AF188" s="139"/>
      <c r="AG188" s="139"/>
      <c r="AH188" s="139"/>
      <c r="AI188" s="2"/>
      <c r="AJ188" s="2"/>
      <c r="AK188" s="2"/>
      <c r="AL188" s="2"/>
      <c r="AM188" s="2"/>
      <c r="AN188" s="2"/>
      <c r="AO188" s="2"/>
      <c r="AP188" s="2"/>
      <c r="AQ188" s="2"/>
      <c r="AR188" s="2"/>
      <c r="AS188" s="2"/>
      <c r="AT188" s="2"/>
      <c r="AU188" s="2"/>
      <c r="AV188" s="2"/>
      <c r="AW188" s="2"/>
      <c r="AX188" s="2"/>
      <c r="AY188" s="2"/>
    </row>
    <row r="189" spans="1:51">
      <c r="A189" s="51" t="s">
        <v>173</v>
      </c>
      <c r="B189" s="2" t="s">
        <v>74</v>
      </c>
      <c r="C189" s="14" t="s">
        <v>62</v>
      </c>
      <c r="D189" s="2">
        <v>2012</v>
      </c>
      <c r="E189" s="14">
        <v>2012</v>
      </c>
      <c r="F189" s="14" t="s">
        <v>97</v>
      </c>
      <c r="G189" s="93">
        <v>10847</v>
      </c>
      <c r="H189" s="93">
        <v>48984</v>
      </c>
      <c r="I189" s="93">
        <v>110</v>
      </c>
      <c r="J189" s="93">
        <v>816</v>
      </c>
      <c r="K189" s="93">
        <v>10957</v>
      </c>
      <c r="L189" s="93">
        <v>49800</v>
      </c>
      <c r="M189" s="48">
        <v>60757</v>
      </c>
      <c r="N189" s="48">
        <v>123210</v>
      </c>
      <c r="O189" s="48">
        <v>25525</v>
      </c>
      <c r="P189" s="48">
        <v>95445</v>
      </c>
      <c r="Q189" s="48">
        <v>120970</v>
      </c>
      <c r="R189" s="48">
        <v>358</v>
      </c>
      <c r="S189" s="48">
        <v>1882</v>
      </c>
      <c r="T189" s="48">
        <v>2240</v>
      </c>
      <c r="U189" s="48">
        <v>25883</v>
      </c>
      <c r="V189" s="48">
        <v>97327</v>
      </c>
      <c r="W189" s="156">
        <v>18520234</v>
      </c>
      <c r="X189" s="156">
        <v>286618</v>
      </c>
      <c r="Y189" s="156">
        <v>18806852</v>
      </c>
      <c r="Z189" s="28">
        <v>0.91539999999999999</v>
      </c>
      <c r="AA189" s="28"/>
      <c r="AB189" s="111"/>
      <c r="AC189" s="28"/>
      <c r="AD189" s="28">
        <v>1.0699999999999999E-2</v>
      </c>
      <c r="AE189" s="139"/>
      <c r="AF189" s="139"/>
      <c r="AG189" s="139"/>
      <c r="AH189" s="139"/>
      <c r="AI189" s="1"/>
      <c r="AJ189" s="1"/>
      <c r="AK189" s="1"/>
      <c r="AL189" s="1"/>
      <c r="AM189" s="1"/>
      <c r="AN189" s="1"/>
      <c r="AO189" s="1"/>
      <c r="AP189" s="1"/>
      <c r="AQ189" s="1"/>
      <c r="AR189" s="1"/>
      <c r="AS189" s="1"/>
      <c r="AT189" s="1"/>
      <c r="AU189" s="1"/>
      <c r="AV189" s="1"/>
      <c r="AW189" s="1"/>
      <c r="AX189" s="1"/>
      <c r="AY189" s="1"/>
    </row>
    <row r="190" spans="1:51">
      <c r="A190" s="51" t="s">
        <v>174</v>
      </c>
      <c r="B190" s="2" t="s">
        <v>75</v>
      </c>
      <c r="C190" s="14" t="s">
        <v>62</v>
      </c>
      <c r="D190" s="2">
        <v>2012</v>
      </c>
      <c r="E190" s="14">
        <v>2012</v>
      </c>
      <c r="F190" s="14" t="s">
        <v>97</v>
      </c>
      <c r="G190" s="93">
        <v>3</v>
      </c>
      <c r="H190" s="93">
        <v>83</v>
      </c>
      <c r="I190" s="93">
        <v>0</v>
      </c>
      <c r="J190" s="93">
        <v>0</v>
      </c>
      <c r="K190" s="93">
        <v>3</v>
      </c>
      <c r="L190" s="93">
        <v>83</v>
      </c>
      <c r="M190" s="48">
        <v>86</v>
      </c>
      <c r="N190" s="48">
        <v>145</v>
      </c>
      <c r="O190" s="48">
        <v>8</v>
      </c>
      <c r="P190" s="48">
        <v>137</v>
      </c>
      <c r="Q190" s="48">
        <v>145</v>
      </c>
      <c r="R190" s="48">
        <v>0</v>
      </c>
      <c r="S190" s="48">
        <v>0</v>
      </c>
      <c r="T190" s="48">
        <v>0</v>
      </c>
      <c r="U190" s="48">
        <v>8</v>
      </c>
      <c r="V190" s="48">
        <v>137</v>
      </c>
      <c r="W190" s="156">
        <v>19959</v>
      </c>
      <c r="X190" s="156">
        <v>0</v>
      </c>
      <c r="Y190" s="156">
        <v>19959</v>
      </c>
      <c r="Z190" s="28">
        <v>1</v>
      </c>
      <c r="AA190" s="28"/>
      <c r="AB190" s="111"/>
      <c r="AC190" s="28"/>
      <c r="AD190" s="28">
        <v>4.6100000000000002E-2</v>
      </c>
      <c r="AE190" s="139"/>
      <c r="AF190" s="139"/>
      <c r="AG190" s="139"/>
      <c r="AH190" s="139"/>
      <c r="AI190" s="1"/>
      <c r="AJ190" s="1"/>
      <c r="AK190" s="1"/>
      <c r="AL190" s="1"/>
      <c r="AM190" s="1"/>
      <c r="AN190" s="1"/>
      <c r="AO190" s="1"/>
      <c r="AP190" s="1"/>
      <c r="AQ190" s="1"/>
      <c r="AR190" s="1"/>
      <c r="AS190" s="1"/>
      <c r="AT190" s="1"/>
      <c r="AU190" s="1"/>
      <c r="AV190" s="1"/>
      <c r="AW190" s="1"/>
      <c r="AX190" s="1"/>
      <c r="AY190" s="1"/>
    </row>
    <row r="191" spans="1:51">
      <c r="A191" s="51" t="s">
        <v>175</v>
      </c>
      <c r="B191" s="2" t="s">
        <v>75</v>
      </c>
      <c r="C191" s="14" t="s">
        <v>62</v>
      </c>
      <c r="D191" s="2">
        <v>2012</v>
      </c>
      <c r="E191" s="14">
        <v>2012</v>
      </c>
      <c r="F191" s="14" t="s">
        <v>97</v>
      </c>
      <c r="G191" s="93">
        <v>222</v>
      </c>
      <c r="H191" s="93">
        <v>1442</v>
      </c>
      <c r="I191" s="93">
        <v>0</v>
      </c>
      <c r="J191" s="93">
        <v>2</v>
      </c>
      <c r="K191" s="93">
        <v>222</v>
      </c>
      <c r="L191" s="93">
        <v>1444</v>
      </c>
      <c r="M191" s="48">
        <v>1666</v>
      </c>
      <c r="N191" s="48">
        <v>3214</v>
      </c>
      <c r="O191" s="48">
        <v>580</v>
      </c>
      <c r="P191" s="48">
        <v>2627</v>
      </c>
      <c r="Q191" s="48">
        <v>3207</v>
      </c>
      <c r="R191" s="48">
        <v>0</v>
      </c>
      <c r="S191" s="48">
        <v>7</v>
      </c>
      <c r="T191" s="48">
        <v>7</v>
      </c>
      <c r="U191" s="48">
        <v>580</v>
      </c>
      <c r="V191" s="48">
        <v>2634</v>
      </c>
      <c r="W191" s="156">
        <v>485687</v>
      </c>
      <c r="X191" s="156">
        <v>496</v>
      </c>
      <c r="Y191" s="156">
        <v>486183</v>
      </c>
      <c r="Z191" s="28">
        <v>0.89629999999999999</v>
      </c>
      <c r="AA191" s="28"/>
      <c r="AB191" s="111"/>
      <c r="AC191" s="28"/>
      <c r="AD191" s="28">
        <v>4.6100000000000002E-2</v>
      </c>
      <c r="AE191" s="139"/>
      <c r="AF191" s="139"/>
      <c r="AG191" s="139"/>
      <c r="AH191" s="139"/>
      <c r="AI191" s="1"/>
      <c r="AJ191" s="1"/>
      <c r="AK191" s="1"/>
      <c r="AL191" s="1"/>
      <c r="AM191" s="1"/>
      <c r="AN191" s="1"/>
      <c r="AO191" s="1"/>
      <c r="AP191" s="1"/>
      <c r="AQ191" s="1"/>
      <c r="AR191" s="1"/>
      <c r="AS191" s="1"/>
      <c r="AT191" s="1"/>
      <c r="AU191" s="1"/>
      <c r="AV191" s="1"/>
      <c r="AW191" s="1"/>
      <c r="AX191" s="1"/>
      <c r="AY191" s="1"/>
    </row>
    <row r="192" spans="1:51">
      <c r="A192" s="51" t="s">
        <v>176</v>
      </c>
      <c r="B192" s="2" t="s">
        <v>75</v>
      </c>
      <c r="C192" s="14" t="s">
        <v>62</v>
      </c>
      <c r="D192" s="2">
        <v>2012</v>
      </c>
      <c r="E192" s="14">
        <v>2012</v>
      </c>
      <c r="F192" s="14" t="s">
        <v>97</v>
      </c>
      <c r="G192" s="93">
        <v>2157</v>
      </c>
      <c r="H192" s="93">
        <v>11531</v>
      </c>
      <c r="I192" s="93">
        <v>2</v>
      </c>
      <c r="J192" s="93">
        <v>20</v>
      </c>
      <c r="K192" s="93">
        <v>2159</v>
      </c>
      <c r="L192" s="93">
        <v>11551</v>
      </c>
      <c r="M192" s="48">
        <v>13710</v>
      </c>
      <c r="N192" s="48">
        <v>28623</v>
      </c>
      <c r="O192" s="48">
        <v>5352</v>
      </c>
      <c r="P192" s="48">
        <v>23207</v>
      </c>
      <c r="Q192" s="48">
        <v>28559</v>
      </c>
      <c r="R192" s="48">
        <v>6</v>
      </c>
      <c r="S192" s="48">
        <v>58</v>
      </c>
      <c r="T192" s="48">
        <v>64</v>
      </c>
      <c r="U192" s="48">
        <v>5358</v>
      </c>
      <c r="V192" s="48">
        <v>23265</v>
      </c>
      <c r="W192" s="156">
        <v>4232770</v>
      </c>
      <c r="X192" s="156">
        <v>7476</v>
      </c>
      <c r="Y192" s="156">
        <v>4240246</v>
      </c>
      <c r="Z192" s="28">
        <v>0.86960000000000004</v>
      </c>
      <c r="AA192" s="28"/>
      <c r="AB192" s="111"/>
      <c r="AC192" s="28"/>
      <c r="AD192" s="28">
        <v>4.6100000000000002E-2</v>
      </c>
      <c r="AE192" s="139"/>
      <c r="AF192" s="139"/>
      <c r="AG192" s="139"/>
      <c r="AH192" s="139"/>
      <c r="AI192" s="1"/>
      <c r="AJ192" s="1"/>
      <c r="AK192" s="1"/>
      <c r="AL192" s="1"/>
      <c r="AM192" s="1"/>
      <c r="AN192" s="1"/>
      <c r="AO192" s="1"/>
      <c r="AP192" s="1"/>
      <c r="AQ192" s="1"/>
      <c r="AR192" s="1"/>
      <c r="AS192" s="1"/>
      <c r="AT192" s="1"/>
      <c r="AU192" s="1"/>
      <c r="AV192" s="1"/>
      <c r="AW192" s="1"/>
      <c r="AX192" s="1"/>
      <c r="AY192" s="1"/>
    </row>
    <row r="193" spans="1:51">
      <c r="A193" s="51" t="s">
        <v>177</v>
      </c>
      <c r="B193" s="2" t="s">
        <v>75</v>
      </c>
      <c r="C193" s="14" t="s">
        <v>62</v>
      </c>
      <c r="D193" s="2">
        <v>2012</v>
      </c>
      <c r="E193" s="14">
        <v>2012</v>
      </c>
      <c r="F193" s="14" t="s">
        <v>97</v>
      </c>
      <c r="G193" s="93">
        <v>344</v>
      </c>
      <c r="H193" s="93">
        <v>2144</v>
      </c>
      <c r="I193" s="93">
        <v>0</v>
      </c>
      <c r="J193" s="93">
        <v>1</v>
      </c>
      <c r="K193" s="93">
        <v>344</v>
      </c>
      <c r="L193" s="93">
        <v>2145</v>
      </c>
      <c r="M193" s="48">
        <v>2489</v>
      </c>
      <c r="N193" s="48">
        <v>5000</v>
      </c>
      <c r="O193" s="48">
        <v>906</v>
      </c>
      <c r="P193" s="48">
        <v>4091</v>
      </c>
      <c r="Q193" s="48">
        <v>4997</v>
      </c>
      <c r="R193" s="48">
        <v>0</v>
      </c>
      <c r="S193" s="48">
        <v>3</v>
      </c>
      <c r="T193" s="48">
        <v>3</v>
      </c>
      <c r="U193" s="48">
        <v>906</v>
      </c>
      <c r="V193" s="48">
        <v>4094</v>
      </c>
      <c r="W193" s="156">
        <v>739709</v>
      </c>
      <c r="X193" s="156">
        <v>624</v>
      </c>
      <c r="Y193" s="156">
        <v>740333</v>
      </c>
      <c r="Z193" s="28">
        <v>0.96479999999999999</v>
      </c>
      <c r="AA193" s="28"/>
      <c r="AB193" s="111"/>
      <c r="AC193" s="28"/>
      <c r="AD193" s="28">
        <v>4.6100000000000002E-2</v>
      </c>
      <c r="AE193" s="139"/>
      <c r="AF193" s="139"/>
      <c r="AG193" s="139"/>
      <c r="AH193" s="139"/>
      <c r="AI193" s="1"/>
      <c r="AJ193" s="1"/>
      <c r="AK193" s="1"/>
      <c r="AL193" s="1"/>
      <c r="AM193" s="1"/>
      <c r="AN193" s="1"/>
      <c r="AO193" s="1"/>
      <c r="AP193" s="1"/>
      <c r="AQ193" s="1"/>
      <c r="AR193" s="1"/>
      <c r="AS193" s="1"/>
      <c r="AT193" s="1"/>
      <c r="AU193" s="1"/>
      <c r="AV193" s="1"/>
      <c r="AW193" s="1"/>
      <c r="AX193" s="1"/>
      <c r="AY193" s="1"/>
    </row>
    <row r="194" spans="1:51">
      <c r="A194" s="51" t="s">
        <v>178</v>
      </c>
      <c r="B194" s="2" t="s">
        <v>75</v>
      </c>
      <c r="C194" s="14" t="s">
        <v>62</v>
      </c>
      <c r="D194" s="2">
        <v>2012</v>
      </c>
      <c r="E194" s="14">
        <v>2012</v>
      </c>
      <c r="F194" s="14" t="s">
        <v>97</v>
      </c>
      <c r="G194" s="93">
        <v>125</v>
      </c>
      <c r="H194" s="93">
        <v>591</v>
      </c>
      <c r="I194" s="93">
        <v>0</v>
      </c>
      <c r="J194" s="93">
        <v>1</v>
      </c>
      <c r="K194" s="93">
        <v>125</v>
      </c>
      <c r="L194" s="93">
        <v>592</v>
      </c>
      <c r="M194" s="48">
        <v>717</v>
      </c>
      <c r="N194" s="48">
        <v>1810</v>
      </c>
      <c r="O194" s="48">
        <v>311</v>
      </c>
      <c r="P194" s="48">
        <v>1494</v>
      </c>
      <c r="Q194" s="48">
        <v>1805</v>
      </c>
      <c r="R194" s="48">
        <v>0</v>
      </c>
      <c r="S194" s="48">
        <v>5</v>
      </c>
      <c r="T194" s="48">
        <v>5</v>
      </c>
      <c r="U194" s="48">
        <v>311</v>
      </c>
      <c r="V194" s="48">
        <v>1499</v>
      </c>
      <c r="W194" s="156">
        <v>248063</v>
      </c>
      <c r="X194" s="156">
        <v>508</v>
      </c>
      <c r="Y194" s="156">
        <v>248571</v>
      </c>
      <c r="Z194" s="28">
        <v>0.98109999999999997</v>
      </c>
      <c r="AA194" s="28"/>
      <c r="AB194" s="111"/>
      <c r="AC194" s="28"/>
      <c r="AD194" s="28">
        <v>4.6100000000000002E-2</v>
      </c>
      <c r="AE194" s="139"/>
      <c r="AF194" s="139"/>
      <c r="AG194" s="139"/>
      <c r="AH194" s="139"/>
      <c r="AI194" s="1"/>
      <c r="AJ194" s="1"/>
      <c r="AK194" s="1"/>
      <c r="AL194" s="1"/>
      <c r="AM194" s="1"/>
      <c r="AN194" s="1"/>
      <c r="AO194" s="1"/>
      <c r="AP194" s="1"/>
      <c r="AQ194" s="1"/>
      <c r="AR194" s="1"/>
      <c r="AS194" s="1"/>
      <c r="AT194" s="1"/>
      <c r="AU194" s="1"/>
      <c r="AV194" s="1"/>
      <c r="AW194" s="1"/>
      <c r="AX194" s="1"/>
      <c r="AY194" s="1"/>
    </row>
    <row r="195" spans="1:51">
      <c r="A195" s="51" t="s">
        <v>179</v>
      </c>
      <c r="B195" s="2" t="s">
        <v>74</v>
      </c>
      <c r="C195" s="14" t="s">
        <v>62</v>
      </c>
      <c r="D195" s="2">
        <v>2012</v>
      </c>
      <c r="E195" s="14">
        <v>2012</v>
      </c>
      <c r="F195" s="14" t="s">
        <v>97</v>
      </c>
      <c r="G195" s="93">
        <v>6112</v>
      </c>
      <c r="H195" s="93">
        <v>25704</v>
      </c>
      <c r="I195" s="93">
        <v>27</v>
      </c>
      <c r="J195" s="93">
        <v>169</v>
      </c>
      <c r="K195" s="93">
        <v>6139</v>
      </c>
      <c r="L195" s="93">
        <v>25873</v>
      </c>
      <c r="M195" s="48">
        <v>32012</v>
      </c>
      <c r="N195" s="48">
        <v>67462</v>
      </c>
      <c r="O195" s="48">
        <v>14549</v>
      </c>
      <c r="P195" s="48">
        <v>52360</v>
      </c>
      <c r="Q195" s="48">
        <v>66909</v>
      </c>
      <c r="R195" s="48">
        <v>94</v>
      </c>
      <c r="S195" s="48">
        <v>459</v>
      </c>
      <c r="T195" s="48">
        <v>553</v>
      </c>
      <c r="U195" s="48">
        <v>14643</v>
      </c>
      <c r="V195" s="48">
        <v>52819</v>
      </c>
      <c r="W195" s="156">
        <v>10254284.939999999</v>
      </c>
      <c r="X195" s="156">
        <v>64617.43</v>
      </c>
      <c r="Y195" s="156">
        <v>10318902.369999999</v>
      </c>
      <c r="Z195" s="28">
        <v>0.96020000000000005</v>
      </c>
      <c r="AA195" s="28"/>
      <c r="AB195" s="111"/>
      <c r="AC195" s="28"/>
      <c r="AD195" s="28">
        <v>3.5799999999999998E-2</v>
      </c>
      <c r="AE195" s="139"/>
      <c r="AF195" s="139"/>
      <c r="AG195" s="139"/>
      <c r="AH195" s="139"/>
      <c r="AI195" s="1"/>
      <c r="AJ195" s="1"/>
      <c r="AK195" s="1"/>
      <c r="AL195" s="1"/>
      <c r="AM195" s="1"/>
      <c r="AN195" s="1"/>
      <c r="AO195" s="1"/>
      <c r="AP195" s="1"/>
      <c r="AQ195" s="1"/>
      <c r="AR195" s="1"/>
      <c r="AS195" s="1"/>
      <c r="AT195" s="1"/>
      <c r="AU195" s="1"/>
      <c r="AV195" s="1"/>
      <c r="AW195" s="1"/>
      <c r="AX195" s="1"/>
      <c r="AY195" s="1"/>
    </row>
    <row r="196" spans="1:51">
      <c r="A196" s="51" t="s">
        <v>180</v>
      </c>
      <c r="B196" s="2" t="s">
        <v>75</v>
      </c>
      <c r="C196" s="14" t="s">
        <v>62</v>
      </c>
      <c r="D196" s="2">
        <v>2012</v>
      </c>
      <c r="E196" s="14">
        <v>2012</v>
      </c>
      <c r="F196" s="14" t="s">
        <v>97</v>
      </c>
      <c r="G196" s="93">
        <v>481</v>
      </c>
      <c r="H196" s="93">
        <v>2109</v>
      </c>
      <c r="I196" s="93">
        <v>1</v>
      </c>
      <c r="J196" s="93">
        <v>6</v>
      </c>
      <c r="K196" s="93">
        <v>482</v>
      </c>
      <c r="L196" s="93">
        <v>2115</v>
      </c>
      <c r="M196" s="48">
        <v>2596</v>
      </c>
      <c r="N196" s="48">
        <v>5423</v>
      </c>
      <c r="O196" s="48">
        <v>1320</v>
      </c>
      <c r="P196" s="48">
        <v>4091</v>
      </c>
      <c r="Q196" s="48">
        <v>5411</v>
      </c>
      <c r="R196" s="48">
        <v>2</v>
      </c>
      <c r="S196" s="48">
        <v>10</v>
      </c>
      <c r="T196" s="48">
        <v>12</v>
      </c>
      <c r="U196" s="48">
        <v>1322</v>
      </c>
      <c r="V196" s="48">
        <v>4101</v>
      </c>
      <c r="W196" s="156">
        <v>793756.33</v>
      </c>
      <c r="X196" s="156">
        <v>1866</v>
      </c>
      <c r="Y196" s="156">
        <v>795622.33</v>
      </c>
      <c r="Z196" s="28">
        <v>1</v>
      </c>
      <c r="AA196" s="28"/>
      <c r="AB196" s="111"/>
      <c r="AC196" s="28"/>
      <c r="AD196" s="28">
        <v>4.6100000000000002E-2</v>
      </c>
      <c r="AE196" s="139"/>
      <c r="AF196" s="139"/>
      <c r="AG196" s="139"/>
      <c r="AH196" s="139"/>
      <c r="AI196" s="1"/>
      <c r="AJ196" s="1"/>
      <c r="AK196" s="1"/>
      <c r="AL196" s="1"/>
      <c r="AM196" s="1"/>
      <c r="AN196" s="1"/>
      <c r="AO196" s="1"/>
      <c r="AP196" s="1"/>
      <c r="AQ196" s="1"/>
      <c r="AR196" s="1"/>
      <c r="AS196" s="1"/>
      <c r="AT196" s="1"/>
      <c r="AU196" s="1"/>
      <c r="AV196" s="1"/>
      <c r="AW196" s="1"/>
      <c r="AX196" s="1"/>
      <c r="AY196" s="1"/>
    </row>
    <row r="197" spans="1:51">
      <c r="A197" s="51" t="s">
        <v>181</v>
      </c>
      <c r="B197" s="2" t="s">
        <v>75</v>
      </c>
      <c r="C197" s="14" t="s">
        <v>62</v>
      </c>
      <c r="D197" s="2">
        <v>2012</v>
      </c>
      <c r="E197" s="14">
        <v>2012</v>
      </c>
      <c r="F197" s="14" t="s">
        <v>97</v>
      </c>
      <c r="G197" s="93">
        <v>685</v>
      </c>
      <c r="H197" s="93">
        <v>5285</v>
      </c>
      <c r="I197" s="93">
        <v>2</v>
      </c>
      <c r="J197" s="93">
        <v>18</v>
      </c>
      <c r="K197" s="93">
        <v>687</v>
      </c>
      <c r="L197" s="93">
        <v>5303</v>
      </c>
      <c r="M197" s="48">
        <v>5990</v>
      </c>
      <c r="N197" s="48">
        <v>11522</v>
      </c>
      <c r="O197" s="48">
        <v>1717</v>
      </c>
      <c r="P197" s="48">
        <v>9752</v>
      </c>
      <c r="Q197" s="48">
        <v>11469</v>
      </c>
      <c r="R197" s="48">
        <v>7</v>
      </c>
      <c r="S197" s="48">
        <v>46</v>
      </c>
      <c r="T197" s="48">
        <v>53</v>
      </c>
      <c r="U197" s="48">
        <v>1724</v>
      </c>
      <c r="V197" s="48">
        <v>9798</v>
      </c>
      <c r="W197" s="156">
        <v>1717636</v>
      </c>
      <c r="X197" s="156">
        <v>7160</v>
      </c>
      <c r="Y197" s="156">
        <v>1724796</v>
      </c>
      <c r="Z197" s="28">
        <v>1</v>
      </c>
      <c r="AA197" s="28"/>
      <c r="AB197" s="111"/>
      <c r="AC197" s="28"/>
      <c r="AD197" s="28">
        <v>4.6100000000000002E-2</v>
      </c>
      <c r="AE197" s="139"/>
      <c r="AF197" s="139"/>
      <c r="AG197" s="139"/>
      <c r="AH197" s="139"/>
      <c r="AI197" s="1"/>
      <c r="AJ197" s="1"/>
      <c r="AK197" s="1"/>
      <c r="AL197" s="1"/>
      <c r="AM197" s="1"/>
      <c r="AN197" s="1"/>
      <c r="AO197" s="1"/>
      <c r="AP197" s="1"/>
      <c r="AQ197" s="1"/>
      <c r="AR197" s="1"/>
      <c r="AS197" s="1"/>
      <c r="AT197" s="1"/>
      <c r="AU197" s="1"/>
      <c r="AV197" s="1"/>
      <c r="AW197" s="1"/>
      <c r="AX197" s="1"/>
      <c r="AY197" s="1"/>
    </row>
    <row r="198" spans="1:51">
      <c r="A198" s="13" t="s">
        <v>123</v>
      </c>
      <c r="B198" s="2" t="s">
        <v>74</v>
      </c>
      <c r="C198" s="14" t="s">
        <v>62</v>
      </c>
      <c r="D198" s="2">
        <v>2012</v>
      </c>
      <c r="E198" s="14">
        <v>2012</v>
      </c>
      <c r="F198" s="14" t="s">
        <v>97</v>
      </c>
      <c r="G198" s="93">
        <v>16279</v>
      </c>
      <c r="H198" s="93">
        <v>71399</v>
      </c>
      <c r="I198" s="93">
        <v>31</v>
      </c>
      <c r="J198" s="93">
        <v>257</v>
      </c>
      <c r="K198" s="93">
        <v>16310</v>
      </c>
      <c r="L198" s="93">
        <v>71656</v>
      </c>
      <c r="M198" s="48">
        <v>87966</v>
      </c>
      <c r="N198" s="48">
        <v>213832</v>
      </c>
      <c r="O198" s="48">
        <v>43076</v>
      </c>
      <c r="P198" s="48">
        <v>169922</v>
      </c>
      <c r="Q198" s="48">
        <v>212998</v>
      </c>
      <c r="R198" s="48">
        <v>116</v>
      </c>
      <c r="S198" s="48">
        <v>718</v>
      </c>
      <c r="T198" s="48">
        <v>834</v>
      </c>
      <c r="U198" s="48">
        <v>43192</v>
      </c>
      <c r="V198" s="48">
        <v>170640</v>
      </c>
      <c r="W198" s="156">
        <v>31681556.550000001</v>
      </c>
      <c r="X198" s="156">
        <v>108210.41</v>
      </c>
      <c r="Y198" s="156">
        <v>31789766.960000001</v>
      </c>
      <c r="Z198" s="28">
        <v>1</v>
      </c>
      <c r="AA198" s="28"/>
      <c r="AB198" s="111"/>
      <c r="AC198" s="28"/>
      <c r="AD198" s="28">
        <v>1.5100000000000001E-2</v>
      </c>
      <c r="AE198" s="139"/>
      <c r="AF198" s="139"/>
      <c r="AG198" s="139"/>
      <c r="AH198" s="139"/>
      <c r="AI198" s="1"/>
      <c r="AJ198" s="1"/>
      <c r="AK198" s="1"/>
      <c r="AL198" s="1"/>
      <c r="AM198" s="1"/>
      <c r="AN198" s="1"/>
      <c r="AO198" s="1"/>
      <c r="AP198" s="1"/>
      <c r="AQ198" s="1"/>
      <c r="AR198" s="1"/>
      <c r="AS198" s="1"/>
      <c r="AT198" s="1"/>
      <c r="AU198" s="1"/>
      <c r="AV198" s="1"/>
      <c r="AW198" s="1"/>
      <c r="AX198" s="1"/>
      <c r="AY198" s="1"/>
    </row>
    <row r="199" spans="1:51">
      <c r="A199" s="13" t="s">
        <v>124</v>
      </c>
      <c r="B199" s="2" t="s">
        <v>75</v>
      </c>
      <c r="C199" s="14" t="s">
        <v>62</v>
      </c>
      <c r="D199" s="2">
        <v>2012</v>
      </c>
      <c r="E199" s="14">
        <v>2012</v>
      </c>
      <c r="F199" s="14" t="s">
        <v>97</v>
      </c>
      <c r="G199" s="93">
        <v>259</v>
      </c>
      <c r="H199" s="93">
        <v>1109</v>
      </c>
      <c r="I199" s="93">
        <v>0</v>
      </c>
      <c r="J199" s="93">
        <v>4</v>
      </c>
      <c r="K199" s="93">
        <v>259</v>
      </c>
      <c r="L199" s="93">
        <v>1113</v>
      </c>
      <c r="M199" s="48">
        <v>1372</v>
      </c>
      <c r="N199" s="48">
        <v>3422</v>
      </c>
      <c r="O199" s="48">
        <v>676</v>
      </c>
      <c r="P199" s="48">
        <v>2734</v>
      </c>
      <c r="Q199" s="48">
        <v>3410</v>
      </c>
      <c r="R199" s="48">
        <v>1</v>
      </c>
      <c r="S199" s="48">
        <v>11</v>
      </c>
      <c r="T199" s="48">
        <v>12</v>
      </c>
      <c r="U199" s="48">
        <v>677</v>
      </c>
      <c r="V199" s="48">
        <v>2745</v>
      </c>
      <c r="W199" s="156">
        <v>468232</v>
      </c>
      <c r="X199" s="156">
        <v>1197</v>
      </c>
      <c r="Y199" s="156">
        <v>469429</v>
      </c>
      <c r="Z199" s="28">
        <v>1</v>
      </c>
      <c r="AA199" s="28"/>
      <c r="AB199" s="111"/>
      <c r="AC199" s="28"/>
      <c r="AD199" s="28">
        <v>4.6100000000000002E-2</v>
      </c>
      <c r="AE199" s="139"/>
      <c r="AF199" s="139"/>
      <c r="AG199" s="139"/>
      <c r="AH199" s="139"/>
      <c r="AI199" s="1"/>
      <c r="AJ199" s="1"/>
      <c r="AK199" s="1"/>
      <c r="AL199" s="1"/>
      <c r="AM199" s="1"/>
      <c r="AN199" s="1"/>
      <c r="AO199" s="1"/>
      <c r="AP199" s="1"/>
      <c r="AQ199" s="1"/>
      <c r="AR199" s="1"/>
      <c r="AS199" s="1"/>
      <c r="AT199" s="1"/>
      <c r="AU199" s="1"/>
      <c r="AV199" s="1"/>
      <c r="AW199" s="1"/>
      <c r="AX199" s="1"/>
      <c r="AY199" s="1"/>
    </row>
    <row r="200" spans="1:51">
      <c r="A200" s="13" t="s">
        <v>125</v>
      </c>
      <c r="B200" s="2" t="s">
        <v>75</v>
      </c>
      <c r="C200" s="14" t="s">
        <v>62</v>
      </c>
      <c r="D200" s="2">
        <v>2012</v>
      </c>
      <c r="E200" s="14">
        <v>2012</v>
      </c>
      <c r="F200" s="14" t="s">
        <v>97</v>
      </c>
      <c r="G200" s="93">
        <v>1073</v>
      </c>
      <c r="H200" s="93">
        <v>6964</v>
      </c>
      <c r="I200" s="93">
        <v>1</v>
      </c>
      <c r="J200" s="93">
        <v>8</v>
      </c>
      <c r="K200" s="93">
        <v>1074</v>
      </c>
      <c r="L200" s="93">
        <v>6972</v>
      </c>
      <c r="M200" s="48">
        <v>8046</v>
      </c>
      <c r="N200" s="48">
        <v>15302</v>
      </c>
      <c r="O200" s="48">
        <v>2656</v>
      </c>
      <c r="P200" s="48">
        <v>12625</v>
      </c>
      <c r="Q200" s="48">
        <v>15281</v>
      </c>
      <c r="R200" s="48">
        <v>2</v>
      </c>
      <c r="S200" s="48">
        <v>19</v>
      </c>
      <c r="T200" s="48">
        <v>21</v>
      </c>
      <c r="U200" s="48">
        <v>2658</v>
      </c>
      <c r="V200" s="48">
        <v>12644</v>
      </c>
      <c r="W200" s="156">
        <v>2287577</v>
      </c>
      <c r="X200" s="156">
        <v>3841</v>
      </c>
      <c r="Y200" s="156">
        <v>2291418</v>
      </c>
      <c r="Z200" s="28">
        <v>0.99150000000000005</v>
      </c>
      <c r="AA200" s="28"/>
      <c r="AB200" s="111"/>
      <c r="AC200" s="28"/>
      <c r="AD200" s="28">
        <v>4.6100000000000002E-2</v>
      </c>
      <c r="AE200" s="139"/>
      <c r="AF200" s="139"/>
      <c r="AG200" s="139"/>
      <c r="AH200" s="139"/>
      <c r="AI200" s="1"/>
      <c r="AJ200" s="1"/>
      <c r="AK200" s="1"/>
      <c r="AL200" s="1"/>
      <c r="AM200" s="1"/>
      <c r="AN200" s="1"/>
      <c r="AO200" s="1"/>
      <c r="AP200" s="1"/>
      <c r="AQ200" s="1"/>
      <c r="AR200" s="1"/>
      <c r="AS200" s="1"/>
      <c r="AT200" s="1"/>
      <c r="AU200" s="1"/>
      <c r="AV200" s="1"/>
      <c r="AW200" s="1"/>
      <c r="AX200" s="1"/>
      <c r="AY200" s="1"/>
    </row>
    <row r="201" spans="1:51">
      <c r="A201" s="13" t="s">
        <v>126</v>
      </c>
      <c r="B201" s="2" t="s">
        <v>75</v>
      </c>
      <c r="C201" s="14" t="s">
        <v>62</v>
      </c>
      <c r="D201" s="2">
        <v>2012</v>
      </c>
      <c r="E201" s="14">
        <v>2012</v>
      </c>
      <c r="F201" s="14" t="s">
        <v>97</v>
      </c>
      <c r="G201" s="93">
        <v>2300</v>
      </c>
      <c r="H201" s="93">
        <v>11257</v>
      </c>
      <c r="I201" s="93">
        <v>10</v>
      </c>
      <c r="J201" s="93">
        <v>115</v>
      </c>
      <c r="K201" s="93">
        <v>2310</v>
      </c>
      <c r="L201" s="93">
        <v>11372</v>
      </c>
      <c r="M201" s="48">
        <v>13682</v>
      </c>
      <c r="N201" s="48">
        <v>35099</v>
      </c>
      <c r="O201" s="48">
        <v>6471</v>
      </c>
      <c r="P201" s="48">
        <v>28262</v>
      </c>
      <c r="Q201" s="48">
        <v>34733</v>
      </c>
      <c r="R201" s="48">
        <v>34</v>
      </c>
      <c r="S201" s="48">
        <v>332</v>
      </c>
      <c r="T201" s="48">
        <v>366</v>
      </c>
      <c r="U201" s="48">
        <v>6505</v>
      </c>
      <c r="V201" s="48">
        <v>28594</v>
      </c>
      <c r="W201" s="156">
        <v>4769672</v>
      </c>
      <c r="X201" s="156">
        <v>48141</v>
      </c>
      <c r="Y201" s="156">
        <v>4817813</v>
      </c>
      <c r="Z201" s="28">
        <v>1</v>
      </c>
      <c r="AA201" s="28"/>
      <c r="AB201" s="111"/>
      <c r="AC201" s="28"/>
      <c r="AD201" s="28">
        <v>4.6100000000000002E-2</v>
      </c>
      <c r="AE201" s="139"/>
      <c r="AF201" s="139"/>
      <c r="AG201" s="139"/>
      <c r="AH201" s="139"/>
      <c r="AI201" s="1"/>
      <c r="AJ201" s="1"/>
      <c r="AK201" s="1"/>
      <c r="AL201" s="1"/>
      <c r="AM201" s="1"/>
      <c r="AN201" s="1"/>
      <c r="AO201" s="1"/>
      <c r="AP201" s="1"/>
      <c r="AQ201" s="1"/>
      <c r="AR201" s="1"/>
      <c r="AS201" s="1"/>
      <c r="AT201" s="1"/>
      <c r="AU201" s="1"/>
      <c r="AV201" s="1"/>
      <c r="AW201" s="1"/>
      <c r="AX201" s="1"/>
      <c r="AY201" s="1"/>
    </row>
    <row r="202" spans="1:51">
      <c r="A202" s="13" t="s">
        <v>127</v>
      </c>
      <c r="B202" s="2" t="s">
        <v>75</v>
      </c>
      <c r="C202" s="14" t="s">
        <v>62</v>
      </c>
      <c r="D202" s="2">
        <v>2012</v>
      </c>
      <c r="E202" s="14">
        <v>2012</v>
      </c>
      <c r="F202" s="14" t="s">
        <v>97</v>
      </c>
      <c r="G202" s="93">
        <v>134</v>
      </c>
      <c r="H202" s="93">
        <v>821</v>
      </c>
      <c r="I202" s="93">
        <v>0</v>
      </c>
      <c r="J202" s="93">
        <v>2</v>
      </c>
      <c r="K202" s="93">
        <v>134</v>
      </c>
      <c r="L202" s="93">
        <v>823</v>
      </c>
      <c r="M202" s="48">
        <v>957</v>
      </c>
      <c r="N202" s="48">
        <v>1945</v>
      </c>
      <c r="O202" s="48">
        <v>370</v>
      </c>
      <c r="P202" s="48">
        <v>1565</v>
      </c>
      <c r="Q202" s="48">
        <v>1935</v>
      </c>
      <c r="R202" s="48">
        <v>0</v>
      </c>
      <c r="S202" s="48">
        <v>10</v>
      </c>
      <c r="T202" s="48">
        <v>10</v>
      </c>
      <c r="U202" s="48">
        <v>370</v>
      </c>
      <c r="V202" s="48">
        <v>1575</v>
      </c>
      <c r="W202" s="156">
        <v>263805</v>
      </c>
      <c r="X202" s="156">
        <v>1302</v>
      </c>
      <c r="Y202" s="156">
        <v>265107</v>
      </c>
      <c r="Z202" s="28">
        <v>0.98550000000000004</v>
      </c>
      <c r="AA202" s="28"/>
      <c r="AB202" s="111"/>
      <c r="AC202" s="28"/>
      <c r="AD202" s="28">
        <v>4.6100000000000002E-2</v>
      </c>
      <c r="AE202" s="139"/>
      <c r="AF202" s="139"/>
      <c r="AG202" s="139"/>
      <c r="AH202" s="139"/>
    </row>
    <row r="203" spans="1:51">
      <c r="A203" s="13" t="s">
        <v>128</v>
      </c>
      <c r="B203" s="2" t="s">
        <v>75</v>
      </c>
      <c r="C203" s="14" t="s">
        <v>62</v>
      </c>
      <c r="D203" s="2">
        <v>2012</v>
      </c>
      <c r="E203" s="14">
        <v>2012</v>
      </c>
      <c r="F203" s="14" t="s">
        <v>97</v>
      </c>
      <c r="G203" s="93">
        <v>12172</v>
      </c>
      <c r="H203" s="93">
        <v>44108</v>
      </c>
      <c r="I203" s="93">
        <v>26</v>
      </c>
      <c r="J203" s="93">
        <v>265</v>
      </c>
      <c r="K203" s="93">
        <v>12198</v>
      </c>
      <c r="L203" s="93">
        <v>44373</v>
      </c>
      <c r="M203" s="48">
        <v>56571</v>
      </c>
      <c r="N203" s="48">
        <v>138799</v>
      </c>
      <c r="O203" s="48">
        <v>33012</v>
      </c>
      <c r="P203" s="48">
        <v>104976</v>
      </c>
      <c r="Q203" s="48">
        <v>137988</v>
      </c>
      <c r="R203" s="48">
        <v>89</v>
      </c>
      <c r="S203" s="48">
        <v>722</v>
      </c>
      <c r="T203" s="48">
        <v>811</v>
      </c>
      <c r="U203" s="48">
        <v>33101</v>
      </c>
      <c r="V203" s="48">
        <v>105698</v>
      </c>
      <c r="W203" s="156">
        <v>20237569</v>
      </c>
      <c r="X203" s="156">
        <v>105646</v>
      </c>
      <c r="Y203" s="156">
        <v>20343215</v>
      </c>
      <c r="Z203" s="28">
        <v>0.98670000000000002</v>
      </c>
      <c r="AA203" s="28"/>
      <c r="AB203" s="111"/>
      <c r="AC203" s="28"/>
      <c r="AD203" s="28">
        <v>4.8500000000000001E-2</v>
      </c>
      <c r="AE203" s="139"/>
      <c r="AF203" s="139"/>
      <c r="AG203" s="139"/>
      <c r="AH203" s="139"/>
    </row>
    <row r="204" spans="1:51">
      <c r="A204" s="13" t="s">
        <v>129</v>
      </c>
      <c r="B204" s="2" t="s">
        <v>75</v>
      </c>
      <c r="C204" s="14" t="s">
        <v>62</v>
      </c>
      <c r="D204" s="2">
        <v>2012</v>
      </c>
      <c r="E204" s="14">
        <v>2012</v>
      </c>
      <c r="F204" s="14" t="s">
        <v>97</v>
      </c>
      <c r="G204" s="93">
        <v>1759</v>
      </c>
      <c r="H204" s="93">
        <v>7762</v>
      </c>
      <c r="I204" s="93">
        <v>4</v>
      </c>
      <c r="J204" s="93">
        <v>66</v>
      </c>
      <c r="K204" s="93">
        <v>1763</v>
      </c>
      <c r="L204" s="93">
        <v>7828</v>
      </c>
      <c r="M204" s="48">
        <v>9591</v>
      </c>
      <c r="N204" s="48">
        <v>23029</v>
      </c>
      <c r="O204" s="48">
        <v>4661</v>
      </c>
      <c r="P204" s="48">
        <v>18206</v>
      </c>
      <c r="Q204" s="48">
        <v>22867</v>
      </c>
      <c r="R204" s="48">
        <v>9</v>
      </c>
      <c r="S204" s="48">
        <v>153</v>
      </c>
      <c r="T204" s="48">
        <v>162</v>
      </c>
      <c r="U204" s="48">
        <v>4670</v>
      </c>
      <c r="V204" s="48">
        <v>18359</v>
      </c>
      <c r="W204" s="156">
        <v>3195974</v>
      </c>
      <c r="X204" s="156">
        <v>20861</v>
      </c>
      <c r="Y204" s="156">
        <v>3216835</v>
      </c>
      <c r="Z204" s="28">
        <v>1</v>
      </c>
      <c r="AA204" s="28"/>
      <c r="AB204" s="111"/>
      <c r="AC204" s="28"/>
      <c r="AD204" s="28">
        <v>4.6100000000000002E-2</v>
      </c>
      <c r="AE204" s="139"/>
      <c r="AF204" s="139"/>
      <c r="AG204" s="139"/>
      <c r="AH204" s="139"/>
    </row>
    <row r="205" spans="1:51">
      <c r="A205" s="13" t="s">
        <v>130</v>
      </c>
      <c r="B205" s="2" t="s">
        <v>75</v>
      </c>
      <c r="C205" s="14" t="s">
        <v>62</v>
      </c>
      <c r="D205" s="2">
        <v>2012</v>
      </c>
      <c r="E205" s="14">
        <v>2012</v>
      </c>
      <c r="F205" s="14" t="s">
        <v>97</v>
      </c>
      <c r="G205" s="93">
        <v>722</v>
      </c>
      <c r="H205" s="93">
        <v>4305</v>
      </c>
      <c r="I205" s="93">
        <v>0</v>
      </c>
      <c r="J205" s="93">
        <v>14</v>
      </c>
      <c r="K205" s="93">
        <v>722</v>
      </c>
      <c r="L205" s="93">
        <v>4319</v>
      </c>
      <c r="M205" s="48">
        <v>5041</v>
      </c>
      <c r="N205" s="48">
        <v>10174</v>
      </c>
      <c r="O205" s="48">
        <v>1866</v>
      </c>
      <c r="P205" s="48">
        <v>8279</v>
      </c>
      <c r="Q205" s="48">
        <v>10145</v>
      </c>
      <c r="R205" s="48">
        <v>1</v>
      </c>
      <c r="S205" s="48">
        <v>28</v>
      </c>
      <c r="T205" s="48">
        <v>29</v>
      </c>
      <c r="U205" s="48">
        <v>1867</v>
      </c>
      <c r="V205" s="48">
        <v>8307</v>
      </c>
      <c r="W205" s="156">
        <v>1518121</v>
      </c>
      <c r="X205" s="156">
        <v>3927</v>
      </c>
      <c r="Y205" s="156">
        <v>1522048</v>
      </c>
      <c r="Z205" s="28">
        <v>0.97929999999999995</v>
      </c>
      <c r="AA205" s="28"/>
      <c r="AB205" s="111"/>
      <c r="AC205" s="28"/>
      <c r="AD205" s="28">
        <v>4.6100000000000002E-2</v>
      </c>
      <c r="AE205" s="139"/>
      <c r="AF205" s="139"/>
      <c r="AG205" s="139"/>
      <c r="AH205" s="139"/>
    </row>
    <row r="206" spans="1:51">
      <c r="A206" s="13" t="s">
        <v>131</v>
      </c>
      <c r="B206" s="2" t="s">
        <v>75</v>
      </c>
      <c r="C206" s="14" t="s">
        <v>62</v>
      </c>
      <c r="D206" s="2">
        <v>2012</v>
      </c>
      <c r="E206" s="14">
        <v>2012</v>
      </c>
      <c r="F206" s="14" t="s">
        <v>97</v>
      </c>
      <c r="G206" s="93">
        <v>249</v>
      </c>
      <c r="H206" s="93">
        <v>1145</v>
      </c>
      <c r="I206" s="93">
        <v>0</v>
      </c>
      <c r="J206" s="93">
        <v>1</v>
      </c>
      <c r="K206" s="93">
        <v>249</v>
      </c>
      <c r="L206" s="93">
        <v>1146</v>
      </c>
      <c r="M206" s="48">
        <v>1394</v>
      </c>
      <c r="N206" s="48">
        <v>2948</v>
      </c>
      <c r="O206" s="48">
        <v>639</v>
      </c>
      <c r="P206" s="48">
        <v>2308</v>
      </c>
      <c r="Q206" s="48">
        <v>2947</v>
      </c>
      <c r="R206" s="48">
        <v>0</v>
      </c>
      <c r="S206" s="48">
        <v>1</v>
      </c>
      <c r="T206" s="48">
        <v>1</v>
      </c>
      <c r="U206" s="48">
        <v>639</v>
      </c>
      <c r="V206" s="48">
        <v>2309</v>
      </c>
      <c r="W206" s="156">
        <v>444453</v>
      </c>
      <c r="X206" s="156">
        <v>167</v>
      </c>
      <c r="Y206" s="156">
        <v>444620</v>
      </c>
      <c r="Z206" s="28">
        <v>0.99199999999999999</v>
      </c>
      <c r="AA206" s="28"/>
      <c r="AB206" s="111"/>
      <c r="AC206" s="28"/>
      <c r="AD206" s="28">
        <v>4.6100000000000002E-2</v>
      </c>
      <c r="AE206" s="139"/>
      <c r="AF206" s="139"/>
      <c r="AG206" s="139"/>
      <c r="AH206" s="139"/>
    </row>
    <row r="207" spans="1:51">
      <c r="A207" s="13" t="s">
        <v>132</v>
      </c>
      <c r="B207" s="2" t="s">
        <v>76</v>
      </c>
      <c r="C207" s="14" t="s">
        <v>62</v>
      </c>
      <c r="D207" s="2">
        <v>2012</v>
      </c>
      <c r="E207" s="14">
        <v>2012</v>
      </c>
      <c r="F207" s="14" t="s">
        <v>97</v>
      </c>
      <c r="G207" s="93">
        <v>93170</v>
      </c>
      <c r="H207" s="93">
        <v>397242</v>
      </c>
      <c r="I207" s="93">
        <v>830</v>
      </c>
      <c r="J207" s="93">
        <v>4377</v>
      </c>
      <c r="K207" s="93">
        <v>94000</v>
      </c>
      <c r="L207" s="93">
        <v>401619</v>
      </c>
      <c r="M207" s="48">
        <v>495619</v>
      </c>
      <c r="N207" s="48">
        <v>1059973</v>
      </c>
      <c r="O207" s="48">
        <v>214070</v>
      </c>
      <c r="P207" s="48">
        <v>833416</v>
      </c>
      <c r="Q207" s="48">
        <v>1047486</v>
      </c>
      <c r="R207" s="48">
        <v>2655</v>
      </c>
      <c r="S207" s="48">
        <v>9832</v>
      </c>
      <c r="T207" s="48">
        <v>12487</v>
      </c>
      <c r="U207" s="48">
        <v>216725</v>
      </c>
      <c r="V207" s="48">
        <v>843248</v>
      </c>
      <c r="W207" s="156">
        <v>162550233</v>
      </c>
      <c r="X207" s="156">
        <v>1695548</v>
      </c>
      <c r="Y207" s="156">
        <v>164245781</v>
      </c>
      <c r="Z207" s="28">
        <v>0.97489999999999999</v>
      </c>
      <c r="AA207" s="28"/>
      <c r="AB207" s="111"/>
      <c r="AC207" s="28"/>
      <c r="AD207" s="28">
        <v>5.0900000000000001E-2</v>
      </c>
      <c r="AE207" s="139"/>
      <c r="AF207" s="139"/>
      <c r="AG207" s="139"/>
      <c r="AH207" s="139"/>
    </row>
    <row r="208" spans="1:51">
      <c r="A208" s="13" t="s">
        <v>133</v>
      </c>
      <c r="B208" s="2" t="s">
        <v>75</v>
      </c>
      <c r="C208" s="14" t="s">
        <v>62</v>
      </c>
      <c r="D208" s="2">
        <v>2012</v>
      </c>
      <c r="E208" s="14">
        <v>2012</v>
      </c>
      <c r="F208" s="14" t="s">
        <v>97</v>
      </c>
      <c r="G208" s="93">
        <v>2208</v>
      </c>
      <c r="H208" s="93">
        <v>8312</v>
      </c>
      <c r="I208" s="93">
        <v>4</v>
      </c>
      <c r="J208" s="93">
        <v>18</v>
      </c>
      <c r="K208" s="93">
        <v>2212</v>
      </c>
      <c r="L208" s="93">
        <v>8330</v>
      </c>
      <c r="M208" s="48">
        <v>10542</v>
      </c>
      <c r="N208" s="48">
        <v>26783</v>
      </c>
      <c r="O208" s="48">
        <v>5846</v>
      </c>
      <c r="P208" s="48">
        <v>20861</v>
      </c>
      <c r="Q208" s="48">
        <v>26707</v>
      </c>
      <c r="R208" s="48">
        <v>9</v>
      </c>
      <c r="S208" s="48">
        <v>67</v>
      </c>
      <c r="T208" s="48">
        <v>76</v>
      </c>
      <c r="U208" s="48">
        <v>5855</v>
      </c>
      <c r="V208" s="48">
        <v>20928</v>
      </c>
      <c r="W208" s="156">
        <v>3863276</v>
      </c>
      <c r="X208" s="156">
        <v>8278</v>
      </c>
      <c r="Y208" s="156">
        <v>3871554</v>
      </c>
      <c r="Z208" s="28">
        <v>0.98360000000000003</v>
      </c>
      <c r="AA208" s="28"/>
      <c r="AB208" s="111"/>
      <c r="AC208" s="28"/>
      <c r="AD208" s="28">
        <v>4.6100000000000002E-2</v>
      </c>
      <c r="AE208" s="139"/>
      <c r="AF208" s="139"/>
      <c r="AG208" s="139"/>
      <c r="AH208" s="139"/>
    </row>
    <row r="209" spans="1:34">
      <c r="A209" s="13" t="s">
        <v>134</v>
      </c>
      <c r="B209" s="2" t="s">
        <v>75</v>
      </c>
      <c r="C209" s="14" t="s">
        <v>62</v>
      </c>
      <c r="D209" s="2">
        <v>2012</v>
      </c>
      <c r="E209" s="14">
        <v>2012</v>
      </c>
      <c r="F209" s="14" t="s">
        <v>97</v>
      </c>
      <c r="G209" s="93">
        <v>844</v>
      </c>
      <c r="H209" s="93">
        <v>4533</v>
      </c>
      <c r="I209" s="93">
        <v>16</v>
      </c>
      <c r="J209" s="93">
        <v>72</v>
      </c>
      <c r="K209" s="93">
        <v>860</v>
      </c>
      <c r="L209" s="93">
        <v>4605</v>
      </c>
      <c r="M209" s="48">
        <v>5464</v>
      </c>
      <c r="N209" s="48">
        <v>9221</v>
      </c>
      <c r="O209" s="48">
        <v>1840</v>
      </c>
      <c r="P209" s="48">
        <v>7177</v>
      </c>
      <c r="Q209" s="48">
        <v>9017</v>
      </c>
      <c r="R209" s="48">
        <v>43</v>
      </c>
      <c r="S209" s="48">
        <v>161</v>
      </c>
      <c r="T209" s="48">
        <v>204</v>
      </c>
      <c r="U209" s="48">
        <v>1883</v>
      </c>
      <c r="V209" s="48">
        <v>7338</v>
      </c>
      <c r="W209" s="156">
        <v>1422720</v>
      </c>
      <c r="X209" s="156">
        <v>27770</v>
      </c>
      <c r="Y209" s="156">
        <v>1450490</v>
      </c>
      <c r="Z209" s="28">
        <v>0.96799999999999997</v>
      </c>
      <c r="AA209" s="28"/>
      <c r="AB209" s="111"/>
      <c r="AC209" s="28"/>
      <c r="AD209" s="28">
        <v>4.6100000000000002E-2</v>
      </c>
      <c r="AE209" s="139"/>
      <c r="AF209" s="139"/>
      <c r="AG209" s="139"/>
      <c r="AH209" s="139"/>
    </row>
    <row r="210" spans="1:34">
      <c r="A210" s="13" t="s">
        <v>135</v>
      </c>
      <c r="B210" s="2" t="s">
        <v>75</v>
      </c>
      <c r="C210" s="14" t="s">
        <v>62</v>
      </c>
      <c r="D210" s="2">
        <v>2012</v>
      </c>
      <c r="E210" s="14">
        <v>2012</v>
      </c>
      <c r="F210" s="14" t="s">
        <v>97</v>
      </c>
      <c r="G210" s="93">
        <v>138</v>
      </c>
      <c r="H210" s="93">
        <v>737</v>
      </c>
      <c r="I210" s="93">
        <v>0</v>
      </c>
      <c r="J210" s="93">
        <v>0</v>
      </c>
      <c r="K210" s="93">
        <v>138</v>
      </c>
      <c r="L210" s="93">
        <v>737</v>
      </c>
      <c r="M210" s="48">
        <v>875</v>
      </c>
      <c r="N210" s="48">
        <v>1783</v>
      </c>
      <c r="O210" s="48">
        <v>368</v>
      </c>
      <c r="P210" s="48">
        <v>1415</v>
      </c>
      <c r="Q210" s="48">
        <v>1783</v>
      </c>
      <c r="R210" s="48">
        <v>0</v>
      </c>
      <c r="S210" s="48">
        <v>0</v>
      </c>
      <c r="T210" s="48">
        <v>0</v>
      </c>
      <c r="U210" s="48">
        <v>368</v>
      </c>
      <c r="V210" s="48">
        <v>1415</v>
      </c>
      <c r="W210" s="156">
        <v>263726</v>
      </c>
      <c r="X210" s="156">
        <v>0</v>
      </c>
      <c r="Y210" s="156">
        <v>263726</v>
      </c>
      <c r="Z210" s="28">
        <v>0.90629999999999999</v>
      </c>
      <c r="AA210" s="28"/>
      <c r="AB210" s="111"/>
      <c r="AC210" s="28"/>
      <c r="AD210" s="28">
        <v>4.6100000000000002E-2</v>
      </c>
      <c r="AE210" s="139"/>
      <c r="AF210" s="139"/>
      <c r="AG210" s="139"/>
      <c r="AH210" s="139"/>
    </row>
    <row r="211" spans="1:34">
      <c r="A211" s="13" t="s">
        <v>136</v>
      </c>
      <c r="B211" s="2" t="s">
        <v>75</v>
      </c>
      <c r="C211" s="14" t="s">
        <v>62</v>
      </c>
      <c r="D211" s="2">
        <v>2012</v>
      </c>
      <c r="E211" s="14">
        <v>2012</v>
      </c>
      <c r="F211" s="14" t="s">
        <v>97</v>
      </c>
      <c r="G211" s="93">
        <v>898</v>
      </c>
      <c r="H211" s="93">
        <v>6093</v>
      </c>
      <c r="I211" s="93">
        <v>1</v>
      </c>
      <c r="J211" s="93">
        <v>21</v>
      </c>
      <c r="K211" s="93">
        <v>899</v>
      </c>
      <c r="L211" s="93">
        <v>6114</v>
      </c>
      <c r="M211" s="48">
        <v>7013</v>
      </c>
      <c r="N211" s="48">
        <v>13785</v>
      </c>
      <c r="O211" s="48">
        <v>2253</v>
      </c>
      <c r="P211" s="48">
        <v>11476</v>
      </c>
      <c r="Q211" s="48">
        <v>13729</v>
      </c>
      <c r="R211" s="48">
        <v>4</v>
      </c>
      <c r="S211" s="48">
        <v>52</v>
      </c>
      <c r="T211" s="48">
        <v>56</v>
      </c>
      <c r="U211" s="48">
        <v>2257</v>
      </c>
      <c r="V211" s="48">
        <v>11528</v>
      </c>
      <c r="W211" s="156">
        <v>2009176</v>
      </c>
      <c r="X211" s="156">
        <v>7908</v>
      </c>
      <c r="Y211" s="156">
        <v>2017084</v>
      </c>
      <c r="Z211" s="28">
        <v>0.99429999999999996</v>
      </c>
      <c r="AA211" s="28"/>
      <c r="AB211" s="111"/>
      <c r="AC211" s="28"/>
      <c r="AD211" s="28">
        <v>4.6100000000000002E-2</v>
      </c>
      <c r="AE211" s="139"/>
      <c r="AF211" s="139"/>
      <c r="AG211" s="139"/>
      <c r="AH211" s="139"/>
    </row>
    <row r="212" spans="1:34">
      <c r="A212" s="13" t="s">
        <v>137</v>
      </c>
      <c r="B212" s="2" t="s">
        <v>75</v>
      </c>
      <c r="C212" s="14" t="s">
        <v>62</v>
      </c>
      <c r="D212" s="2">
        <v>2012</v>
      </c>
      <c r="E212" s="14">
        <v>2012</v>
      </c>
      <c r="F212" s="14" t="s">
        <v>97</v>
      </c>
      <c r="G212" s="93">
        <v>5005</v>
      </c>
      <c r="H212" s="93">
        <v>16627</v>
      </c>
      <c r="I212" s="93">
        <v>8</v>
      </c>
      <c r="J212" s="93">
        <v>30</v>
      </c>
      <c r="K212" s="93">
        <v>5013</v>
      </c>
      <c r="L212" s="93">
        <v>16657</v>
      </c>
      <c r="M212" s="48">
        <v>21670</v>
      </c>
      <c r="N212" s="48">
        <v>53475</v>
      </c>
      <c r="O212" s="48">
        <v>13571</v>
      </c>
      <c r="P212" s="48">
        <v>39779</v>
      </c>
      <c r="Q212" s="48">
        <v>53350</v>
      </c>
      <c r="R212" s="48">
        <v>26</v>
      </c>
      <c r="S212" s="48">
        <v>99</v>
      </c>
      <c r="T212" s="48">
        <v>125</v>
      </c>
      <c r="U212" s="48">
        <v>13597</v>
      </c>
      <c r="V212" s="48">
        <v>39878</v>
      </c>
      <c r="W212" s="156">
        <v>7750865</v>
      </c>
      <c r="X212" s="156">
        <v>13534</v>
      </c>
      <c r="Y212" s="156">
        <v>7764399</v>
      </c>
      <c r="Z212" s="28">
        <v>0.99350000000000005</v>
      </c>
      <c r="AA212" s="28"/>
      <c r="AB212" s="111"/>
      <c r="AC212" s="28"/>
      <c r="AD212" s="28">
        <v>2.7E-2</v>
      </c>
      <c r="AE212" s="139"/>
      <c r="AF212" s="139"/>
      <c r="AG212" s="139"/>
      <c r="AH212" s="139"/>
    </row>
    <row r="213" spans="1:34">
      <c r="A213" s="13" t="s">
        <v>138</v>
      </c>
      <c r="B213" s="2" t="s">
        <v>75</v>
      </c>
      <c r="C213" s="14" t="s">
        <v>62</v>
      </c>
      <c r="D213" s="2">
        <v>2012</v>
      </c>
      <c r="E213" s="14">
        <v>2012</v>
      </c>
      <c r="F213" s="14" t="s">
        <v>97</v>
      </c>
      <c r="G213" s="93">
        <v>81</v>
      </c>
      <c r="H213" s="93">
        <v>363</v>
      </c>
      <c r="I213" s="93">
        <v>0</v>
      </c>
      <c r="J213" s="93">
        <v>0</v>
      </c>
      <c r="K213" s="93">
        <v>81</v>
      </c>
      <c r="L213" s="93">
        <v>363</v>
      </c>
      <c r="M213" s="48">
        <v>444</v>
      </c>
      <c r="N213" s="48">
        <v>1046</v>
      </c>
      <c r="O213" s="48">
        <v>206</v>
      </c>
      <c r="P213" s="48">
        <v>840</v>
      </c>
      <c r="Q213" s="48">
        <v>1046</v>
      </c>
      <c r="R213" s="48">
        <v>0</v>
      </c>
      <c r="S213" s="48">
        <v>0</v>
      </c>
      <c r="T213" s="48">
        <v>0</v>
      </c>
      <c r="U213" s="48">
        <v>206</v>
      </c>
      <c r="V213" s="48">
        <v>840</v>
      </c>
      <c r="W213" s="156">
        <v>139505</v>
      </c>
      <c r="X213" s="156">
        <v>0</v>
      </c>
      <c r="Y213" s="156">
        <v>139505</v>
      </c>
      <c r="Z213" s="28">
        <v>1</v>
      </c>
      <c r="AA213" s="28"/>
      <c r="AB213" s="111"/>
      <c r="AC213" s="28"/>
      <c r="AD213" s="28">
        <v>4.6100000000000002E-2</v>
      </c>
      <c r="AE213" s="139"/>
      <c r="AF213" s="139"/>
      <c r="AG213" s="139"/>
      <c r="AH213" s="139"/>
    </row>
    <row r="214" spans="1:34">
      <c r="A214" s="13" t="s">
        <v>139</v>
      </c>
      <c r="B214" s="2" t="s">
        <v>75</v>
      </c>
      <c r="C214" s="14" t="s">
        <v>62</v>
      </c>
      <c r="D214" s="2">
        <v>2012</v>
      </c>
      <c r="E214" s="14">
        <v>2012</v>
      </c>
      <c r="F214" s="14" t="s">
        <v>97</v>
      </c>
      <c r="G214" s="93">
        <v>19</v>
      </c>
      <c r="H214" s="93">
        <v>413</v>
      </c>
      <c r="I214" s="93">
        <v>0</v>
      </c>
      <c r="J214" s="93">
        <v>0</v>
      </c>
      <c r="K214" s="93">
        <v>19</v>
      </c>
      <c r="L214" s="93">
        <v>413</v>
      </c>
      <c r="M214" s="48">
        <v>432</v>
      </c>
      <c r="N214" s="48">
        <v>709</v>
      </c>
      <c r="O214" s="48">
        <v>45</v>
      </c>
      <c r="P214" s="48">
        <v>662</v>
      </c>
      <c r="Q214" s="48">
        <v>707</v>
      </c>
      <c r="R214" s="48">
        <v>0</v>
      </c>
      <c r="S214" s="48">
        <v>2</v>
      </c>
      <c r="T214" s="48">
        <v>2</v>
      </c>
      <c r="U214" s="48">
        <v>45</v>
      </c>
      <c r="V214" s="48">
        <v>664</v>
      </c>
      <c r="W214" s="156">
        <v>104917</v>
      </c>
      <c r="X214" s="156">
        <v>142</v>
      </c>
      <c r="Y214" s="156">
        <v>105059</v>
      </c>
      <c r="Z214" s="28">
        <v>0.93479999999999996</v>
      </c>
      <c r="AA214" s="28"/>
      <c r="AB214" s="111"/>
      <c r="AC214" s="28"/>
      <c r="AD214" s="28">
        <v>4.6100000000000002E-2</v>
      </c>
      <c r="AE214" s="139"/>
      <c r="AF214" s="139"/>
      <c r="AG214" s="139"/>
      <c r="AH214" s="139"/>
    </row>
    <row r="215" spans="1:34">
      <c r="A215" s="13" t="s">
        <v>140</v>
      </c>
      <c r="B215" s="2" t="s">
        <v>75</v>
      </c>
      <c r="C215" s="14" t="s">
        <v>62</v>
      </c>
      <c r="D215" s="2">
        <v>2012</v>
      </c>
      <c r="E215" s="14">
        <v>2012</v>
      </c>
      <c r="F215" s="14" t="s">
        <v>97</v>
      </c>
      <c r="G215" s="93">
        <v>4970</v>
      </c>
      <c r="H215" s="93">
        <v>15288</v>
      </c>
      <c r="I215" s="93">
        <v>6</v>
      </c>
      <c r="J215" s="93">
        <v>64</v>
      </c>
      <c r="K215" s="93">
        <v>4976</v>
      </c>
      <c r="L215" s="93">
        <v>15352</v>
      </c>
      <c r="M215" s="48">
        <v>20328</v>
      </c>
      <c r="N215" s="48">
        <v>47110</v>
      </c>
      <c r="O215" s="48">
        <v>12003</v>
      </c>
      <c r="P215" s="48">
        <v>34883</v>
      </c>
      <c r="Q215" s="48">
        <v>46886</v>
      </c>
      <c r="R215" s="48">
        <v>25</v>
      </c>
      <c r="S215" s="48">
        <v>199</v>
      </c>
      <c r="T215" s="48">
        <v>224</v>
      </c>
      <c r="U215" s="48">
        <v>12028</v>
      </c>
      <c r="V215" s="48">
        <v>35082</v>
      </c>
      <c r="W215" s="156">
        <v>6835099</v>
      </c>
      <c r="X215" s="156">
        <v>29686</v>
      </c>
      <c r="Y215" s="156">
        <v>6864785</v>
      </c>
      <c r="Z215" s="28">
        <v>1</v>
      </c>
      <c r="AA215" s="28"/>
      <c r="AB215" s="111"/>
      <c r="AC215" s="28"/>
      <c r="AD215" s="28">
        <v>1.44E-2</v>
      </c>
      <c r="AE215" s="139"/>
      <c r="AF215" s="139"/>
      <c r="AG215" s="139"/>
      <c r="AH215" s="139"/>
    </row>
    <row r="216" spans="1:34">
      <c r="A216" s="13" t="s">
        <v>141</v>
      </c>
      <c r="B216" s="2" t="s">
        <v>75</v>
      </c>
      <c r="C216" s="14" t="s">
        <v>62</v>
      </c>
      <c r="D216" s="2">
        <v>2012</v>
      </c>
      <c r="E216" s="14">
        <v>2012</v>
      </c>
      <c r="F216" s="14" t="s">
        <v>97</v>
      </c>
      <c r="G216" s="93">
        <v>495</v>
      </c>
      <c r="H216" s="93">
        <v>2860</v>
      </c>
      <c r="I216" s="93">
        <v>4</v>
      </c>
      <c r="J216" s="93">
        <v>21</v>
      </c>
      <c r="K216" s="93">
        <v>499</v>
      </c>
      <c r="L216" s="93">
        <v>2881</v>
      </c>
      <c r="M216" s="48">
        <v>3380</v>
      </c>
      <c r="N216" s="48">
        <v>7209</v>
      </c>
      <c r="O216" s="48">
        <v>1192</v>
      </c>
      <c r="P216" s="48">
        <v>5944</v>
      </c>
      <c r="Q216" s="48">
        <v>7136</v>
      </c>
      <c r="R216" s="48">
        <v>8</v>
      </c>
      <c r="S216" s="48">
        <v>65</v>
      </c>
      <c r="T216" s="48">
        <v>73</v>
      </c>
      <c r="U216" s="48">
        <v>1200</v>
      </c>
      <c r="V216" s="48">
        <v>6009</v>
      </c>
      <c r="W216" s="156">
        <v>1076048</v>
      </c>
      <c r="X216" s="156">
        <v>10269</v>
      </c>
      <c r="Y216" s="156">
        <v>1086317</v>
      </c>
      <c r="Z216" s="28">
        <v>0.99099999999999999</v>
      </c>
      <c r="AA216" s="28"/>
      <c r="AB216" s="111"/>
      <c r="AC216" s="28"/>
      <c r="AD216" s="28">
        <v>4.6100000000000002E-2</v>
      </c>
      <c r="AE216" s="139"/>
      <c r="AF216" s="139"/>
      <c r="AG216" s="139"/>
      <c r="AH216" s="139"/>
    </row>
    <row r="217" spans="1:34">
      <c r="A217" s="13" t="s">
        <v>142</v>
      </c>
      <c r="B217" s="2" t="s">
        <v>75</v>
      </c>
      <c r="C217" s="14" t="s">
        <v>62</v>
      </c>
      <c r="D217" s="2">
        <v>2012</v>
      </c>
      <c r="E217" s="14">
        <v>2012</v>
      </c>
      <c r="F217" s="14" t="s">
        <v>97</v>
      </c>
      <c r="G217" s="93">
        <v>459</v>
      </c>
      <c r="H217" s="93">
        <v>3108</v>
      </c>
      <c r="I217" s="93">
        <v>0</v>
      </c>
      <c r="J217" s="93">
        <v>5</v>
      </c>
      <c r="K217" s="93">
        <v>459</v>
      </c>
      <c r="L217" s="93">
        <v>3113</v>
      </c>
      <c r="M217" s="48">
        <v>3572</v>
      </c>
      <c r="N217" s="48">
        <v>6919</v>
      </c>
      <c r="O217" s="48">
        <v>1173</v>
      </c>
      <c r="P217" s="48">
        <v>5733</v>
      </c>
      <c r="Q217" s="48">
        <v>6906</v>
      </c>
      <c r="R217" s="48">
        <v>1</v>
      </c>
      <c r="S217" s="48">
        <v>12</v>
      </c>
      <c r="T217" s="48">
        <v>13</v>
      </c>
      <c r="U217" s="48">
        <v>1174</v>
      </c>
      <c r="V217" s="48">
        <v>5745</v>
      </c>
      <c r="W217" s="156">
        <v>1053117</v>
      </c>
      <c r="X217" s="156">
        <v>1848</v>
      </c>
      <c r="Y217" s="156">
        <v>1054965</v>
      </c>
      <c r="Z217" s="28">
        <v>0.99319999999999997</v>
      </c>
      <c r="AA217" s="28"/>
      <c r="AB217" s="111"/>
      <c r="AC217" s="28"/>
      <c r="AD217" s="28">
        <v>4.6100000000000002E-2</v>
      </c>
      <c r="AE217" s="139"/>
      <c r="AF217" s="139"/>
      <c r="AG217" s="139"/>
      <c r="AH217" s="139"/>
    </row>
    <row r="218" spans="1:34">
      <c r="A218" s="13" t="s">
        <v>143</v>
      </c>
      <c r="B218" s="2" t="s">
        <v>74</v>
      </c>
      <c r="C218" s="14" t="s">
        <v>62</v>
      </c>
      <c r="D218" s="2">
        <v>2012</v>
      </c>
      <c r="E218" s="14">
        <v>2012</v>
      </c>
      <c r="F218" s="14" t="s">
        <v>97</v>
      </c>
      <c r="G218" s="93">
        <v>13705</v>
      </c>
      <c r="H218" s="93">
        <v>79590</v>
      </c>
      <c r="I218" s="93">
        <v>60</v>
      </c>
      <c r="J218" s="93">
        <v>1373</v>
      </c>
      <c r="K218" s="93">
        <v>13765</v>
      </c>
      <c r="L218" s="93">
        <v>80963</v>
      </c>
      <c r="M218" s="48">
        <v>94728</v>
      </c>
      <c r="N218" s="48">
        <v>213200</v>
      </c>
      <c r="O218" s="48">
        <v>34830</v>
      </c>
      <c r="P218" s="48">
        <v>174835</v>
      </c>
      <c r="Q218" s="48">
        <v>209665</v>
      </c>
      <c r="R218" s="48">
        <v>212</v>
      </c>
      <c r="S218" s="48">
        <v>3323</v>
      </c>
      <c r="T218" s="48">
        <v>3535</v>
      </c>
      <c r="U218" s="48">
        <v>35042</v>
      </c>
      <c r="V218" s="48">
        <v>178158</v>
      </c>
      <c r="W218" s="156">
        <v>30195594</v>
      </c>
      <c r="X218" s="156">
        <v>395944</v>
      </c>
      <c r="Y218" s="156">
        <v>30591538</v>
      </c>
      <c r="Z218" s="28">
        <v>0.99870000000000003</v>
      </c>
      <c r="AA218" s="28"/>
      <c r="AB218" s="111"/>
      <c r="AC218" s="28"/>
      <c r="AD218" s="28">
        <v>1.7399999999999999E-2</v>
      </c>
      <c r="AE218" s="139"/>
      <c r="AF218" s="139"/>
      <c r="AG218" s="139"/>
      <c r="AH218" s="139"/>
    </row>
    <row r="219" spans="1:34">
      <c r="A219" s="13" t="s">
        <v>144</v>
      </c>
      <c r="B219" s="2" t="s">
        <v>74</v>
      </c>
      <c r="C219" s="14" t="s">
        <v>62</v>
      </c>
      <c r="D219" s="2">
        <v>2012</v>
      </c>
      <c r="E219" s="14">
        <v>2012</v>
      </c>
      <c r="F219" s="14" t="s">
        <v>97</v>
      </c>
      <c r="G219" s="93">
        <v>1081</v>
      </c>
      <c r="H219" s="93">
        <v>7064</v>
      </c>
      <c r="I219" s="93">
        <v>2</v>
      </c>
      <c r="J219" s="93">
        <v>35</v>
      </c>
      <c r="K219" s="93">
        <v>1083</v>
      </c>
      <c r="L219" s="93">
        <v>7099</v>
      </c>
      <c r="M219" s="48">
        <v>8182</v>
      </c>
      <c r="N219" s="48">
        <v>18082</v>
      </c>
      <c r="O219" s="48">
        <v>2784</v>
      </c>
      <c r="P219" s="48">
        <v>15207</v>
      </c>
      <c r="Q219" s="48">
        <v>17991</v>
      </c>
      <c r="R219" s="48">
        <v>11</v>
      </c>
      <c r="S219" s="48">
        <v>80</v>
      </c>
      <c r="T219" s="48">
        <v>91</v>
      </c>
      <c r="U219" s="48">
        <v>2795</v>
      </c>
      <c r="V219" s="48">
        <v>15287</v>
      </c>
      <c r="W219" s="156">
        <v>2561204.88</v>
      </c>
      <c r="X219" s="156">
        <v>11005</v>
      </c>
      <c r="Y219" s="156">
        <v>2572209.88</v>
      </c>
      <c r="Z219" s="28">
        <v>0.97950000000000004</v>
      </c>
      <c r="AA219" s="28"/>
      <c r="AB219" s="111"/>
      <c r="AC219" s="28"/>
      <c r="AD219" s="28">
        <v>4.6100000000000002E-2</v>
      </c>
      <c r="AE219" s="139"/>
      <c r="AF219" s="139"/>
      <c r="AG219" s="139"/>
      <c r="AH219" s="139"/>
    </row>
    <row r="220" spans="1:34">
      <c r="A220" s="13" t="s">
        <v>145</v>
      </c>
      <c r="B220" s="2" t="s">
        <v>75</v>
      </c>
      <c r="C220" s="14" t="s">
        <v>62</v>
      </c>
      <c r="D220" s="2">
        <v>2012</v>
      </c>
      <c r="E220" s="14">
        <v>2012</v>
      </c>
      <c r="F220" s="14" t="s">
        <v>97</v>
      </c>
      <c r="G220" s="93">
        <v>118</v>
      </c>
      <c r="H220" s="93">
        <v>618</v>
      </c>
      <c r="I220" s="93">
        <v>0</v>
      </c>
      <c r="J220" s="93">
        <v>1</v>
      </c>
      <c r="K220" s="93">
        <v>118</v>
      </c>
      <c r="L220" s="93">
        <v>619</v>
      </c>
      <c r="M220" s="48">
        <v>737</v>
      </c>
      <c r="N220" s="48">
        <v>1662</v>
      </c>
      <c r="O220" s="48">
        <v>322</v>
      </c>
      <c r="P220" s="48">
        <v>1339</v>
      </c>
      <c r="Q220" s="48">
        <v>1661</v>
      </c>
      <c r="R220" s="48">
        <v>0</v>
      </c>
      <c r="S220" s="48">
        <v>1</v>
      </c>
      <c r="T220" s="48">
        <v>1</v>
      </c>
      <c r="U220" s="48">
        <v>322</v>
      </c>
      <c r="V220" s="48">
        <v>1340</v>
      </c>
      <c r="W220" s="156">
        <v>240566</v>
      </c>
      <c r="X220" s="156">
        <v>200</v>
      </c>
      <c r="Y220" s="156">
        <v>240766</v>
      </c>
      <c r="Z220" s="28">
        <v>0.97919999999999996</v>
      </c>
      <c r="AA220" s="28"/>
      <c r="AB220" s="111"/>
      <c r="AC220" s="28"/>
      <c r="AD220" s="28">
        <v>4.6100000000000002E-2</v>
      </c>
      <c r="AE220" s="139"/>
      <c r="AF220" s="139"/>
      <c r="AG220" s="139"/>
      <c r="AH220" s="139"/>
    </row>
    <row r="221" spans="1:34">
      <c r="A221" s="13" t="s">
        <v>146</v>
      </c>
      <c r="B221" s="2" t="s">
        <v>75</v>
      </c>
      <c r="C221" s="14" t="s">
        <v>62</v>
      </c>
      <c r="D221" s="2">
        <v>2012</v>
      </c>
      <c r="E221" s="14">
        <v>2012</v>
      </c>
      <c r="F221" s="14" t="s">
        <v>97</v>
      </c>
      <c r="G221" s="93">
        <v>19810</v>
      </c>
      <c r="H221" s="93">
        <v>84694</v>
      </c>
      <c r="I221" s="93">
        <v>60</v>
      </c>
      <c r="J221" s="93">
        <v>617</v>
      </c>
      <c r="K221" s="93">
        <v>19870</v>
      </c>
      <c r="L221" s="93">
        <v>85311</v>
      </c>
      <c r="M221" s="48">
        <v>105181</v>
      </c>
      <c r="N221" s="48">
        <v>259750</v>
      </c>
      <c r="O221" s="48">
        <v>54490</v>
      </c>
      <c r="P221" s="48">
        <v>203272</v>
      </c>
      <c r="Q221" s="48">
        <v>257762</v>
      </c>
      <c r="R221" s="48">
        <v>215</v>
      </c>
      <c r="S221" s="48">
        <v>1773</v>
      </c>
      <c r="T221" s="48">
        <v>1988</v>
      </c>
      <c r="U221" s="48">
        <v>54705</v>
      </c>
      <c r="V221" s="48">
        <v>205045</v>
      </c>
      <c r="W221" s="156">
        <v>36920167</v>
      </c>
      <c r="X221" s="156">
        <v>253441</v>
      </c>
      <c r="Y221" s="156">
        <v>37173608</v>
      </c>
      <c r="Z221" s="28">
        <v>0.99980000000000002</v>
      </c>
      <c r="AA221" s="28"/>
      <c r="AB221" s="111"/>
      <c r="AC221" s="28"/>
      <c r="AD221" s="28">
        <v>3.61E-2</v>
      </c>
      <c r="AE221" s="139"/>
      <c r="AF221" s="139"/>
      <c r="AG221" s="139"/>
      <c r="AH221" s="139"/>
    </row>
    <row r="222" spans="1:34">
      <c r="A222" s="13" t="s">
        <v>147</v>
      </c>
      <c r="B222" s="2" t="s">
        <v>74</v>
      </c>
      <c r="C222" s="14" t="s">
        <v>62</v>
      </c>
      <c r="D222" s="2">
        <v>2012</v>
      </c>
      <c r="E222" s="14">
        <v>2012</v>
      </c>
      <c r="F222" s="14" t="s">
        <v>97</v>
      </c>
      <c r="G222" s="93">
        <v>17813</v>
      </c>
      <c r="H222" s="93">
        <v>70004</v>
      </c>
      <c r="I222" s="93">
        <v>175</v>
      </c>
      <c r="J222" s="93">
        <v>702</v>
      </c>
      <c r="K222" s="93">
        <v>17988</v>
      </c>
      <c r="L222" s="93">
        <v>70706</v>
      </c>
      <c r="M222" s="48">
        <v>88694</v>
      </c>
      <c r="N222" s="48">
        <v>200900</v>
      </c>
      <c r="O222" s="48">
        <v>45316</v>
      </c>
      <c r="P222" s="48">
        <v>153196</v>
      </c>
      <c r="Q222" s="48">
        <v>198512</v>
      </c>
      <c r="R222" s="48">
        <v>648</v>
      </c>
      <c r="S222" s="48">
        <v>1740</v>
      </c>
      <c r="T222" s="48">
        <v>2388</v>
      </c>
      <c r="U222" s="48">
        <v>45964</v>
      </c>
      <c r="V222" s="48">
        <v>154936</v>
      </c>
      <c r="W222" s="156">
        <v>30499844</v>
      </c>
      <c r="X222" s="156">
        <v>307985.71000000002</v>
      </c>
      <c r="Y222" s="156">
        <v>30807829.710000001</v>
      </c>
      <c r="Z222" s="28">
        <v>0.99150000000000005</v>
      </c>
      <c r="AA222" s="28"/>
      <c r="AB222" s="111"/>
      <c r="AC222" s="28"/>
      <c r="AD222" s="28">
        <v>3.44E-2</v>
      </c>
      <c r="AE222" s="139"/>
      <c r="AF222" s="139"/>
      <c r="AG222" s="139"/>
      <c r="AH222" s="139"/>
    </row>
    <row r="223" spans="1:34">
      <c r="A223" s="13" t="s">
        <v>148</v>
      </c>
      <c r="B223" s="2" t="s">
        <v>75</v>
      </c>
      <c r="C223" s="14" t="s">
        <v>62</v>
      </c>
      <c r="D223" s="2">
        <v>2012</v>
      </c>
      <c r="E223" s="14">
        <v>2012</v>
      </c>
      <c r="F223" s="14" t="s">
        <v>97</v>
      </c>
      <c r="G223" s="93">
        <v>473</v>
      </c>
      <c r="H223" s="93">
        <v>2159</v>
      </c>
      <c r="I223" s="93">
        <v>1</v>
      </c>
      <c r="J223" s="93">
        <v>13</v>
      </c>
      <c r="K223" s="93">
        <v>474</v>
      </c>
      <c r="L223" s="93">
        <v>2172</v>
      </c>
      <c r="M223" s="48">
        <v>2646</v>
      </c>
      <c r="N223" s="48">
        <v>6186</v>
      </c>
      <c r="O223" s="48">
        <v>1244</v>
      </c>
      <c r="P223" s="48">
        <v>4898</v>
      </c>
      <c r="Q223" s="48">
        <v>6142</v>
      </c>
      <c r="R223" s="48">
        <v>5</v>
      </c>
      <c r="S223" s="48">
        <v>39</v>
      </c>
      <c r="T223" s="48">
        <v>44</v>
      </c>
      <c r="U223" s="48">
        <v>1249</v>
      </c>
      <c r="V223" s="48">
        <v>4937</v>
      </c>
      <c r="W223" s="156">
        <v>888631</v>
      </c>
      <c r="X223" s="156">
        <v>5146</v>
      </c>
      <c r="Y223" s="156">
        <v>893777</v>
      </c>
      <c r="Z223" s="28">
        <v>0.97809999999999997</v>
      </c>
      <c r="AA223" s="28"/>
      <c r="AB223" s="111"/>
      <c r="AC223" s="28"/>
      <c r="AD223" s="28">
        <v>4.6100000000000002E-2</v>
      </c>
      <c r="AE223" s="139"/>
      <c r="AF223" s="139"/>
      <c r="AG223" s="139"/>
      <c r="AH223" s="139"/>
    </row>
    <row r="224" spans="1:34">
      <c r="A224" s="13" t="s">
        <v>149</v>
      </c>
      <c r="B224" s="2" t="s">
        <v>75</v>
      </c>
      <c r="C224" s="14" t="s">
        <v>62</v>
      </c>
      <c r="D224" s="2">
        <v>2012</v>
      </c>
      <c r="E224" s="14">
        <v>2012</v>
      </c>
      <c r="F224" s="14" t="s">
        <v>97</v>
      </c>
      <c r="G224" s="93">
        <v>28591</v>
      </c>
      <c r="H224" s="93">
        <v>116636</v>
      </c>
      <c r="I224" s="93">
        <v>53</v>
      </c>
      <c r="J224" s="93">
        <v>564</v>
      </c>
      <c r="K224" s="93">
        <v>28644</v>
      </c>
      <c r="L224" s="93">
        <v>117200</v>
      </c>
      <c r="M224" s="48">
        <v>145844</v>
      </c>
      <c r="N224" s="48">
        <v>350194</v>
      </c>
      <c r="O224" s="48">
        <v>77433</v>
      </c>
      <c r="P224" s="48">
        <v>271123</v>
      </c>
      <c r="Q224" s="48">
        <v>348556</v>
      </c>
      <c r="R224" s="48">
        <v>189</v>
      </c>
      <c r="S224" s="48">
        <v>1449</v>
      </c>
      <c r="T224" s="48">
        <v>1638</v>
      </c>
      <c r="U224" s="48">
        <v>77622</v>
      </c>
      <c r="V224" s="48">
        <v>272572</v>
      </c>
      <c r="W224" s="156">
        <v>51168536</v>
      </c>
      <c r="X224" s="156">
        <v>212719</v>
      </c>
      <c r="Y224" s="156">
        <v>51381255</v>
      </c>
      <c r="Z224" s="28">
        <v>0.99919999999999998</v>
      </c>
      <c r="AA224" s="28"/>
      <c r="AB224" s="111"/>
      <c r="AC224" s="28"/>
      <c r="AD224" s="28">
        <v>1.9800000000000002E-2</v>
      </c>
      <c r="AE224" s="139"/>
      <c r="AF224" s="139"/>
      <c r="AG224" s="139"/>
      <c r="AH224" s="139"/>
    </row>
    <row r="225" spans="1:51">
      <c r="A225" s="13" t="s">
        <v>150</v>
      </c>
      <c r="B225" s="2" t="s">
        <v>74</v>
      </c>
      <c r="C225" s="14" t="s">
        <v>62</v>
      </c>
      <c r="D225" s="2">
        <v>2012</v>
      </c>
      <c r="E225" s="14">
        <v>2012</v>
      </c>
      <c r="F225" s="14" t="s">
        <v>97</v>
      </c>
      <c r="G225" s="93">
        <v>18065</v>
      </c>
      <c r="H225" s="93">
        <v>90172</v>
      </c>
      <c r="I225" s="93">
        <v>146</v>
      </c>
      <c r="J225" s="93">
        <v>1254</v>
      </c>
      <c r="K225" s="93">
        <v>18211</v>
      </c>
      <c r="L225" s="93">
        <v>91426</v>
      </c>
      <c r="M225" s="48">
        <v>109637</v>
      </c>
      <c r="N225" s="48">
        <v>243130</v>
      </c>
      <c r="O225" s="48">
        <v>49551</v>
      </c>
      <c r="P225" s="48">
        <v>190071</v>
      </c>
      <c r="Q225" s="48">
        <v>239622</v>
      </c>
      <c r="R225" s="48">
        <v>545</v>
      </c>
      <c r="S225" s="48">
        <v>2963</v>
      </c>
      <c r="T225" s="48">
        <v>3508</v>
      </c>
      <c r="U225" s="48">
        <v>50096</v>
      </c>
      <c r="V225" s="48">
        <v>193034</v>
      </c>
      <c r="W225" s="156">
        <v>35753005</v>
      </c>
      <c r="X225" s="156">
        <v>429376</v>
      </c>
      <c r="Y225" s="156">
        <v>36182381</v>
      </c>
      <c r="Z225" s="28">
        <v>0.98270000000000002</v>
      </c>
      <c r="AA225" s="28"/>
      <c r="AB225" s="111"/>
      <c r="AC225" s="28"/>
      <c r="AD225" s="28">
        <v>8.0199999999999994E-2</v>
      </c>
      <c r="AE225" s="139"/>
      <c r="AF225" s="139"/>
      <c r="AG225" s="139"/>
      <c r="AH225" s="139"/>
    </row>
    <row r="226" spans="1:51">
      <c r="A226" s="13" t="s">
        <v>151</v>
      </c>
      <c r="B226" s="2" t="s">
        <v>74</v>
      </c>
      <c r="C226" s="14" t="s">
        <v>62</v>
      </c>
      <c r="D226" s="2">
        <v>2012</v>
      </c>
      <c r="E226" s="14">
        <v>2012</v>
      </c>
      <c r="F226" s="14" t="s">
        <v>97</v>
      </c>
      <c r="G226" s="93">
        <v>3021</v>
      </c>
      <c r="H226" s="93">
        <v>28809</v>
      </c>
      <c r="I226" s="93">
        <v>65</v>
      </c>
      <c r="J226" s="93">
        <v>895</v>
      </c>
      <c r="K226" s="93">
        <v>3086</v>
      </c>
      <c r="L226" s="93">
        <v>29704</v>
      </c>
      <c r="M226" s="48">
        <v>32790</v>
      </c>
      <c r="N226" s="48">
        <v>50876</v>
      </c>
      <c r="O226" s="48">
        <v>6629</v>
      </c>
      <c r="P226" s="48">
        <v>42322</v>
      </c>
      <c r="Q226" s="48">
        <v>48951</v>
      </c>
      <c r="R226" s="48">
        <v>196</v>
      </c>
      <c r="S226" s="48">
        <v>1729</v>
      </c>
      <c r="T226" s="48">
        <v>1925</v>
      </c>
      <c r="U226" s="48">
        <v>6825</v>
      </c>
      <c r="V226" s="48">
        <v>44051</v>
      </c>
      <c r="W226" s="156">
        <v>7582923.25</v>
      </c>
      <c r="X226" s="156">
        <v>242674.05</v>
      </c>
      <c r="Y226" s="156">
        <v>7825597.2999999998</v>
      </c>
      <c r="Z226" s="28">
        <v>0.98899999999999999</v>
      </c>
      <c r="AA226" s="28"/>
      <c r="AB226" s="111"/>
      <c r="AC226" s="28"/>
      <c r="AD226" s="28">
        <v>2.7400000000000001E-2</v>
      </c>
      <c r="AE226" s="139"/>
      <c r="AF226" s="139"/>
      <c r="AG226" s="139"/>
      <c r="AH226" s="139"/>
    </row>
    <row r="227" spans="1:51">
      <c r="A227" s="13" t="s">
        <v>152</v>
      </c>
      <c r="B227" s="2" t="s">
        <v>75</v>
      </c>
      <c r="C227" s="14" t="s">
        <v>62</v>
      </c>
      <c r="D227" s="2">
        <v>2012</v>
      </c>
      <c r="E227" s="14">
        <v>2012</v>
      </c>
      <c r="F227" s="14" t="s">
        <v>97</v>
      </c>
      <c r="G227" s="93">
        <v>9742</v>
      </c>
      <c r="H227" s="93">
        <v>33029</v>
      </c>
      <c r="I227" s="93">
        <v>23</v>
      </c>
      <c r="J227" s="93">
        <v>244</v>
      </c>
      <c r="K227" s="93">
        <v>9765</v>
      </c>
      <c r="L227" s="93">
        <v>33273</v>
      </c>
      <c r="M227" s="48">
        <v>43038</v>
      </c>
      <c r="N227" s="48">
        <v>106481</v>
      </c>
      <c r="O227" s="48">
        <v>25050</v>
      </c>
      <c r="P227" s="48">
        <v>80615</v>
      </c>
      <c r="Q227" s="48">
        <v>105665</v>
      </c>
      <c r="R227" s="48">
        <v>79</v>
      </c>
      <c r="S227" s="48">
        <v>737</v>
      </c>
      <c r="T227" s="48">
        <v>816</v>
      </c>
      <c r="U227" s="48">
        <v>25129</v>
      </c>
      <c r="V227" s="48">
        <v>81352</v>
      </c>
      <c r="W227" s="156">
        <v>15641140</v>
      </c>
      <c r="X227" s="156">
        <v>105187</v>
      </c>
      <c r="Y227" s="156">
        <v>15746327</v>
      </c>
      <c r="Z227" s="28">
        <v>0.98050000000000004</v>
      </c>
      <c r="AA227" s="28"/>
      <c r="AB227" s="111"/>
      <c r="AC227" s="28"/>
      <c r="AD227" s="28">
        <v>2.7699999999999999E-2</v>
      </c>
      <c r="AE227" s="139"/>
      <c r="AF227" s="139"/>
      <c r="AG227" s="139"/>
      <c r="AH227" s="139"/>
    </row>
    <row r="228" spans="1:51">
      <c r="A228" s="13" t="s">
        <v>153</v>
      </c>
      <c r="B228" s="2" t="s">
        <v>74</v>
      </c>
      <c r="C228" s="14" t="s">
        <v>62</v>
      </c>
      <c r="D228" s="2">
        <v>2012</v>
      </c>
      <c r="E228" s="14">
        <v>2012</v>
      </c>
      <c r="F228" s="14" t="s">
        <v>97</v>
      </c>
      <c r="G228" s="93">
        <v>1289</v>
      </c>
      <c r="H228" s="93">
        <v>7667</v>
      </c>
      <c r="I228" s="93">
        <v>2</v>
      </c>
      <c r="J228" s="93">
        <v>34</v>
      </c>
      <c r="K228" s="93">
        <v>1291</v>
      </c>
      <c r="L228" s="93">
        <v>7701</v>
      </c>
      <c r="M228" s="48">
        <v>8992</v>
      </c>
      <c r="N228" s="48">
        <v>17630</v>
      </c>
      <c r="O228" s="48">
        <v>3211</v>
      </c>
      <c r="P228" s="48">
        <v>14330</v>
      </c>
      <c r="Q228" s="48">
        <v>17541</v>
      </c>
      <c r="R228" s="48">
        <v>8</v>
      </c>
      <c r="S228" s="48">
        <v>81</v>
      </c>
      <c r="T228" s="48">
        <v>89</v>
      </c>
      <c r="U228" s="48">
        <v>3219</v>
      </c>
      <c r="V228" s="48">
        <v>14411</v>
      </c>
      <c r="W228" s="156">
        <v>2548061</v>
      </c>
      <c r="X228" s="156">
        <v>8730</v>
      </c>
      <c r="Y228" s="156">
        <v>2556791</v>
      </c>
      <c r="Z228" s="28">
        <v>0.97019999999999995</v>
      </c>
      <c r="AA228" s="28"/>
      <c r="AB228" s="111"/>
      <c r="AC228" s="28"/>
      <c r="AD228" s="28">
        <v>4.6100000000000002E-2</v>
      </c>
      <c r="AE228" s="139"/>
      <c r="AF228" s="139"/>
      <c r="AG228" s="139"/>
      <c r="AH228" s="139"/>
    </row>
    <row r="229" spans="1:51">
      <c r="A229" s="13" t="s">
        <v>154</v>
      </c>
      <c r="B229" s="2" t="s">
        <v>74</v>
      </c>
      <c r="C229" s="14" t="s">
        <v>62</v>
      </c>
      <c r="D229" s="2">
        <v>2012</v>
      </c>
      <c r="E229" s="14">
        <v>2012</v>
      </c>
      <c r="F229" s="14" t="s">
        <v>97</v>
      </c>
      <c r="G229" s="93">
        <v>2006</v>
      </c>
      <c r="H229" s="93">
        <v>10801</v>
      </c>
      <c r="I229" s="93">
        <v>21</v>
      </c>
      <c r="J229" s="93">
        <v>229</v>
      </c>
      <c r="K229" s="93">
        <v>2027</v>
      </c>
      <c r="L229" s="93">
        <v>11030</v>
      </c>
      <c r="M229" s="48">
        <v>13057</v>
      </c>
      <c r="N229" s="48">
        <v>27156</v>
      </c>
      <c r="O229" s="48">
        <v>5096</v>
      </c>
      <c r="P229" s="48">
        <v>21444</v>
      </c>
      <c r="Q229" s="48">
        <v>26540</v>
      </c>
      <c r="R229" s="48">
        <v>72</v>
      </c>
      <c r="S229" s="48">
        <v>544</v>
      </c>
      <c r="T229" s="48">
        <v>616</v>
      </c>
      <c r="U229" s="48">
        <v>5168</v>
      </c>
      <c r="V229" s="48">
        <v>21988</v>
      </c>
      <c r="W229" s="156">
        <v>3937669</v>
      </c>
      <c r="X229" s="156">
        <v>70564</v>
      </c>
      <c r="Y229" s="156">
        <v>4008233</v>
      </c>
      <c r="Z229" s="28">
        <v>0.93810000000000004</v>
      </c>
      <c r="AA229" s="28"/>
      <c r="AB229" s="111"/>
      <c r="AC229" s="28"/>
      <c r="AD229" s="28">
        <v>4.6100000000000002E-2</v>
      </c>
      <c r="AE229" s="139"/>
      <c r="AF229" s="139"/>
      <c r="AG229" s="139"/>
      <c r="AH229" s="139"/>
    </row>
    <row r="230" spans="1:51">
      <c r="A230" s="13" t="s">
        <v>155</v>
      </c>
      <c r="B230" s="2" t="s">
        <v>74</v>
      </c>
      <c r="C230" s="14" t="s">
        <v>62</v>
      </c>
      <c r="D230" s="2">
        <v>2012</v>
      </c>
      <c r="E230" s="14">
        <v>2012</v>
      </c>
      <c r="F230" s="14" t="s">
        <v>97</v>
      </c>
      <c r="G230" s="93">
        <v>3352</v>
      </c>
      <c r="H230" s="93">
        <v>11250</v>
      </c>
      <c r="I230" s="93">
        <v>4</v>
      </c>
      <c r="J230" s="93">
        <v>33</v>
      </c>
      <c r="K230" s="93">
        <v>3356</v>
      </c>
      <c r="L230" s="93">
        <v>11283</v>
      </c>
      <c r="M230" s="48">
        <v>14639</v>
      </c>
      <c r="N230" s="48">
        <v>33118</v>
      </c>
      <c r="O230" s="48">
        <v>8098</v>
      </c>
      <c r="P230" s="48">
        <v>24899</v>
      </c>
      <c r="Q230" s="48">
        <v>32997</v>
      </c>
      <c r="R230" s="48">
        <v>12</v>
      </c>
      <c r="S230" s="48">
        <v>109</v>
      </c>
      <c r="T230" s="48">
        <v>121</v>
      </c>
      <c r="U230" s="48">
        <v>8110</v>
      </c>
      <c r="V230" s="48">
        <v>25008</v>
      </c>
      <c r="W230" s="156">
        <v>4842988.38</v>
      </c>
      <c r="X230" s="156">
        <v>11660.46</v>
      </c>
      <c r="Y230" s="156">
        <v>4854648.84</v>
      </c>
      <c r="Z230" s="28">
        <v>0.88190000000000002</v>
      </c>
      <c r="AA230" s="28"/>
      <c r="AB230" s="111"/>
      <c r="AC230" s="28"/>
      <c r="AD230" s="28">
        <v>4.6100000000000002E-2</v>
      </c>
      <c r="AE230" s="139"/>
      <c r="AF230" s="139"/>
      <c r="AG230" s="139"/>
      <c r="AH230" s="139"/>
    </row>
    <row r="231" spans="1:51">
      <c r="A231" s="13" t="s">
        <v>156</v>
      </c>
      <c r="B231" s="2" t="s">
        <v>74</v>
      </c>
      <c r="C231" s="14" t="s">
        <v>62</v>
      </c>
      <c r="D231" s="2">
        <v>2012</v>
      </c>
      <c r="E231" s="14">
        <v>2012</v>
      </c>
      <c r="F231" s="14" t="s">
        <v>97</v>
      </c>
      <c r="G231" s="93">
        <v>7934</v>
      </c>
      <c r="H231" s="93">
        <v>38931</v>
      </c>
      <c r="I231" s="93">
        <v>50</v>
      </c>
      <c r="J231" s="93">
        <v>991</v>
      </c>
      <c r="K231" s="93">
        <v>7984</v>
      </c>
      <c r="L231" s="93">
        <v>39922</v>
      </c>
      <c r="M231" s="48">
        <v>47906</v>
      </c>
      <c r="N231" s="48">
        <v>103487</v>
      </c>
      <c r="O231" s="48">
        <v>19432</v>
      </c>
      <c r="P231" s="48">
        <v>81830</v>
      </c>
      <c r="Q231" s="48">
        <v>101262</v>
      </c>
      <c r="R231" s="48">
        <v>159</v>
      </c>
      <c r="S231" s="48">
        <v>2066</v>
      </c>
      <c r="T231" s="48">
        <v>2225</v>
      </c>
      <c r="U231" s="48">
        <v>19591</v>
      </c>
      <c r="V231" s="48">
        <v>83896</v>
      </c>
      <c r="W231" s="156">
        <v>15236418.18</v>
      </c>
      <c r="X231" s="156">
        <v>309305.83</v>
      </c>
      <c r="Y231" s="156">
        <v>15545724.01</v>
      </c>
      <c r="Z231" s="28">
        <v>0.79359999999999997</v>
      </c>
      <c r="AA231" s="28"/>
      <c r="AB231" s="111"/>
      <c r="AC231" s="28"/>
      <c r="AD231" s="28">
        <v>2.8999999999999998E-3</v>
      </c>
      <c r="AE231" s="139"/>
      <c r="AF231" s="139"/>
      <c r="AG231" s="139"/>
      <c r="AH231" s="139"/>
    </row>
    <row r="232" spans="1:51">
      <c r="A232" s="13" t="s">
        <v>157</v>
      </c>
      <c r="B232" s="2" t="s">
        <v>74</v>
      </c>
      <c r="C232" s="14" t="s">
        <v>62</v>
      </c>
      <c r="D232" s="2">
        <v>2012</v>
      </c>
      <c r="E232" s="14">
        <v>2012</v>
      </c>
      <c r="F232" s="14" t="s">
        <v>97</v>
      </c>
      <c r="G232" s="93">
        <v>1510</v>
      </c>
      <c r="H232" s="93">
        <v>9302</v>
      </c>
      <c r="I232" s="93">
        <v>2</v>
      </c>
      <c r="J232" s="93">
        <v>30</v>
      </c>
      <c r="K232" s="93">
        <v>1512</v>
      </c>
      <c r="L232" s="93">
        <v>9332</v>
      </c>
      <c r="M232" s="48">
        <v>10843</v>
      </c>
      <c r="N232" s="48">
        <v>22588</v>
      </c>
      <c r="O232" s="48">
        <v>3658</v>
      </c>
      <c r="P232" s="48">
        <v>18839</v>
      </c>
      <c r="Q232" s="48">
        <v>22497</v>
      </c>
      <c r="R232" s="48">
        <v>6</v>
      </c>
      <c r="S232" s="48">
        <v>85</v>
      </c>
      <c r="T232" s="48">
        <v>91</v>
      </c>
      <c r="U232" s="48">
        <v>3664</v>
      </c>
      <c r="V232" s="48">
        <v>18924</v>
      </c>
      <c r="W232" s="156">
        <v>3403291.76</v>
      </c>
      <c r="X232" s="156">
        <v>10914.53</v>
      </c>
      <c r="Y232" s="156">
        <v>3414206.2899999996</v>
      </c>
      <c r="Z232" s="28">
        <v>0.94040000000000001</v>
      </c>
      <c r="AA232" s="28"/>
      <c r="AB232" s="111"/>
      <c r="AC232" s="28"/>
      <c r="AD232" s="28">
        <v>4.6100000000000002E-2</v>
      </c>
      <c r="AE232" s="139"/>
      <c r="AF232" s="139"/>
      <c r="AG232" s="139"/>
      <c r="AH232" s="139"/>
    </row>
    <row r="233" spans="1:51">
      <c r="A233" s="13" t="s">
        <v>158</v>
      </c>
      <c r="B233" s="2" t="s">
        <v>75</v>
      </c>
      <c r="C233" s="14" t="s">
        <v>62</v>
      </c>
      <c r="D233" s="2">
        <v>2012</v>
      </c>
      <c r="E233" s="14">
        <v>2012</v>
      </c>
      <c r="F233" s="14" t="s">
        <v>97</v>
      </c>
      <c r="G233" s="93">
        <v>1872</v>
      </c>
      <c r="H233" s="93">
        <v>10331</v>
      </c>
      <c r="I233" s="93">
        <v>1</v>
      </c>
      <c r="J233" s="93">
        <v>20</v>
      </c>
      <c r="K233" s="93">
        <v>1873</v>
      </c>
      <c r="L233" s="93">
        <v>10351</v>
      </c>
      <c r="M233" s="48">
        <v>12224</v>
      </c>
      <c r="N233" s="48">
        <v>24673</v>
      </c>
      <c r="O233" s="48">
        <v>4748</v>
      </c>
      <c r="P233" s="48">
        <v>19880</v>
      </c>
      <c r="Q233" s="48">
        <v>24628</v>
      </c>
      <c r="R233" s="48">
        <v>3</v>
      </c>
      <c r="S233" s="48">
        <v>42</v>
      </c>
      <c r="T233" s="48">
        <v>45</v>
      </c>
      <c r="U233" s="48">
        <v>4751</v>
      </c>
      <c r="V233" s="48">
        <v>19922</v>
      </c>
      <c r="W233" s="156">
        <v>3556805</v>
      </c>
      <c r="X233" s="156">
        <v>6790</v>
      </c>
      <c r="Y233" s="156">
        <v>3563595</v>
      </c>
      <c r="Z233" s="28">
        <v>0.97140000000000004</v>
      </c>
      <c r="AA233" s="28"/>
      <c r="AB233" s="111"/>
      <c r="AC233" s="28"/>
      <c r="AD233" s="28">
        <v>4.6100000000000002E-2</v>
      </c>
      <c r="AE233" s="139"/>
      <c r="AF233" s="139"/>
      <c r="AG233" s="139"/>
      <c r="AH233" s="139"/>
    </row>
    <row r="234" spans="1:51">
      <c r="A234" s="13" t="s">
        <v>159</v>
      </c>
      <c r="B234" s="2" t="s">
        <v>75</v>
      </c>
      <c r="C234" s="14" t="s">
        <v>62</v>
      </c>
      <c r="D234" s="2">
        <v>2012</v>
      </c>
      <c r="E234" s="14">
        <v>2012</v>
      </c>
      <c r="F234" s="14" t="s">
        <v>97</v>
      </c>
      <c r="G234" s="93">
        <v>18</v>
      </c>
      <c r="H234" s="93">
        <v>124</v>
      </c>
      <c r="I234" s="93">
        <v>0</v>
      </c>
      <c r="J234" s="93">
        <v>0</v>
      </c>
      <c r="K234" s="93">
        <v>18</v>
      </c>
      <c r="L234" s="93">
        <v>124</v>
      </c>
      <c r="M234" s="48">
        <v>142</v>
      </c>
      <c r="N234" s="48">
        <v>266</v>
      </c>
      <c r="O234" s="48">
        <v>47</v>
      </c>
      <c r="P234" s="48">
        <v>219</v>
      </c>
      <c r="Q234" s="48">
        <v>266</v>
      </c>
      <c r="R234" s="48">
        <v>0</v>
      </c>
      <c r="S234" s="48">
        <v>0</v>
      </c>
      <c r="T234" s="48">
        <v>0</v>
      </c>
      <c r="U234" s="48">
        <v>47</v>
      </c>
      <c r="V234" s="48">
        <v>219</v>
      </c>
      <c r="W234" s="156">
        <v>38878</v>
      </c>
      <c r="X234" s="156">
        <v>0</v>
      </c>
      <c r="Y234" s="156">
        <v>38878</v>
      </c>
      <c r="Z234" s="28">
        <v>1</v>
      </c>
      <c r="AA234" s="28"/>
      <c r="AB234" s="111"/>
      <c r="AC234" s="28"/>
      <c r="AD234" s="28">
        <v>4.6100000000000002E-2</v>
      </c>
      <c r="AE234" s="139"/>
      <c r="AF234" s="139"/>
      <c r="AG234" s="139"/>
      <c r="AH234" s="139"/>
      <c r="AI234" s="1"/>
      <c r="AJ234" s="1"/>
      <c r="AK234" s="1"/>
      <c r="AL234" s="1"/>
      <c r="AM234" s="1"/>
      <c r="AN234" s="1"/>
      <c r="AO234" s="1"/>
      <c r="AP234" s="1"/>
      <c r="AQ234" s="1"/>
      <c r="AR234" s="1"/>
      <c r="AS234" s="1"/>
      <c r="AT234" s="1"/>
      <c r="AU234" s="1"/>
      <c r="AV234" s="1"/>
      <c r="AW234" s="1"/>
      <c r="AX234" s="1"/>
      <c r="AY234" s="1"/>
    </row>
    <row r="235" spans="1:51">
      <c r="A235" s="13" t="s">
        <v>160</v>
      </c>
      <c r="B235" s="2" t="s">
        <v>75</v>
      </c>
      <c r="C235" s="14" t="s">
        <v>62</v>
      </c>
      <c r="D235" s="2">
        <v>2012</v>
      </c>
      <c r="E235" s="14">
        <v>2012</v>
      </c>
      <c r="F235" s="14" t="s">
        <v>97</v>
      </c>
      <c r="G235" s="93">
        <v>479</v>
      </c>
      <c r="H235" s="93">
        <v>2213</v>
      </c>
      <c r="I235" s="93">
        <v>0</v>
      </c>
      <c r="J235" s="93">
        <v>3</v>
      </c>
      <c r="K235" s="93">
        <v>479</v>
      </c>
      <c r="L235" s="93">
        <v>2216</v>
      </c>
      <c r="M235" s="48">
        <v>2695</v>
      </c>
      <c r="N235" s="48">
        <v>6089</v>
      </c>
      <c r="O235" s="48">
        <v>1251</v>
      </c>
      <c r="P235" s="48">
        <v>4831</v>
      </c>
      <c r="Q235" s="48">
        <v>6082</v>
      </c>
      <c r="R235" s="48">
        <v>1</v>
      </c>
      <c r="S235" s="48">
        <v>6</v>
      </c>
      <c r="T235" s="48">
        <v>7</v>
      </c>
      <c r="U235" s="48">
        <v>1252</v>
      </c>
      <c r="V235" s="48">
        <v>4837</v>
      </c>
      <c r="W235" s="156">
        <v>887681</v>
      </c>
      <c r="X235" s="156">
        <v>593</v>
      </c>
      <c r="Y235" s="156">
        <v>888274</v>
      </c>
      <c r="Z235" s="28">
        <v>1</v>
      </c>
      <c r="AA235" s="28"/>
      <c r="AB235" s="111"/>
      <c r="AC235" s="28"/>
      <c r="AD235" s="28">
        <v>4.6100000000000002E-2</v>
      </c>
      <c r="AE235" s="139"/>
      <c r="AF235" s="139"/>
      <c r="AG235" s="139"/>
      <c r="AH235" s="139"/>
      <c r="AI235" s="1"/>
      <c r="AJ235" s="1"/>
      <c r="AK235" s="1"/>
      <c r="AL235" s="1"/>
      <c r="AM235" s="1"/>
      <c r="AN235" s="1"/>
      <c r="AO235" s="1"/>
      <c r="AP235" s="1"/>
      <c r="AQ235" s="1"/>
      <c r="AR235" s="1"/>
      <c r="AS235" s="1"/>
      <c r="AT235" s="1"/>
      <c r="AU235" s="1"/>
      <c r="AV235" s="1"/>
      <c r="AW235" s="1"/>
      <c r="AX235" s="1"/>
      <c r="AY235" s="1"/>
    </row>
    <row r="236" spans="1:51">
      <c r="A236" s="13" t="s">
        <v>161</v>
      </c>
      <c r="B236" s="2" t="s">
        <v>74</v>
      </c>
      <c r="C236" s="14" t="s">
        <v>62</v>
      </c>
      <c r="D236" s="2">
        <v>2012</v>
      </c>
      <c r="E236" s="14">
        <v>2012</v>
      </c>
      <c r="F236" s="14" t="s">
        <v>97</v>
      </c>
      <c r="G236" s="93">
        <v>3385</v>
      </c>
      <c r="H236" s="93">
        <v>15895</v>
      </c>
      <c r="I236" s="93">
        <v>9</v>
      </c>
      <c r="J236" s="93">
        <v>86</v>
      </c>
      <c r="K236" s="93">
        <v>3394</v>
      </c>
      <c r="L236" s="93">
        <v>15981</v>
      </c>
      <c r="M236" s="48">
        <v>19375</v>
      </c>
      <c r="N236" s="48">
        <v>39399</v>
      </c>
      <c r="O236" s="48">
        <v>8203</v>
      </c>
      <c r="P236" s="48">
        <v>30934</v>
      </c>
      <c r="Q236" s="48">
        <v>39137</v>
      </c>
      <c r="R236" s="48">
        <v>29</v>
      </c>
      <c r="S236" s="48">
        <v>233</v>
      </c>
      <c r="T236" s="48">
        <v>262</v>
      </c>
      <c r="U236" s="48">
        <v>8232</v>
      </c>
      <c r="V236" s="48">
        <v>31167</v>
      </c>
      <c r="W236" s="156">
        <v>6056687.5599999996</v>
      </c>
      <c r="X236" s="156">
        <v>31112</v>
      </c>
      <c r="Y236" s="156">
        <v>6087799.5599999996</v>
      </c>
      <c r="Z236" s="28">
        <v>0.92859999999999998</v>
      </c>
      <c r="AA236" s="28"/>
      <c r="AB236" s="111"/>
      <c r="AC236" s="28"/>
      <c r="AD236" s="28">
        <v>1.24E-2</v>
      </c>
      <c r="AE236" s="139"/>
      <c r="AF236" s="139"/>
      <c r="AG236" s="139"/>
      <c r="AH236" s="139"/>
      <c r="AI236" s="1"/>
      <c r="AJ236" s="1"/>
      <c r="AK236" s="1"/>
      <c r="AL236" s="1"/>
      <c r="AM236" s="1"/>
      <c r="AN236" s="1"/>
      <c r="AO236" s="1"/>
      <c r="AP236" s="1"/>
      <c r="AQ236" s="1"/>
      <c r="AR236" s="1"/>
      <c r="AS236" s="1"/>
      <c r="AT236" s="1"/>
      <c r="AU236" s="1"/>
      <c r="AV236" s="1"/>
      <c r="AW236" s="1"/>
      <c r="AX236" s="1"/>
      <c r="AY236" s="1"/>
    </row>
    <row r="237" spans="1:51">
      <c r="A237" s="13" t="s">
        <v>162</v>
      </c>
      <c r="B237" s="2" t="s">
        <v>74</v>
      </c>
      <c r="C237" s="14" t="s">
        <v>62</v>
      </c>
      <c r="D237" s="2">
        <v>2012</v>
      </c>
      <c r="E237" s="14">
        <v>2012</v>
      </c>
      <c r="F237" s="14" t="s">
        <v>97</v>
      </c>
      <c r="G237" s="93">
        <v>2418</v>
      </c>
      <c r="H237" s="93">
        <v>15107</v>
      </c>
      <c r="I237" s="93">
        <v>15</v>
      </c>
      <c r="J237" s="93">
        <v>111</v>
      </c>
      <c r="K237" s="93">
        <v>2433</v>
      </c>
      <c r="L237" s="93">
        <v>15218</v>
      </c>
      <c r="M237" s="48">
        <v>17651</v>
      </c>
      <c r="N237" s="48">
        <v>33291</v>
      </c>
      <c r="O237" s="48">
        <v>5806</v>
      </c>
      <c r="P237" s="48">
        <v>27155</v>
      </c>
      <c r="Q237" s="48">
        <v>32961</v>
      </c>
      <c r="R237" s="48">
        <v>46</v>
      </c>
      <c r="S237" s="48">
        <v>284</v>
      </c>
      <c r="T237" s="48">
        <v>330</v>
      </c>
      <c r="U237" s="48">
        <v>5852</v>
      </c>
      <c r="V237" s="48">
        <v>27439</v>
      </c>
      <c r="W237" s="156">
        <v>5074836.93</v>
      </c>
      <c r="X237" s="156">
        <v>38664.69</v>
      </c>
      <c r="Y237" s="156">
        <v>5113501.62</v>
      </c>
      <c r="Z237" s="28">
        <v>0.87729999999999997</v>
      </c>
      <c r="AA237" s="28"/>
      <c r="AB237" s="111"/>
      <c r="AC237" s="28"/>
      <c r="AD237" s="28">
        <v>4.6100000000000002E-2</v>
      </c>
      <c r="AE237" s="139"/>
      <c r="AF237" s="139"/>
      <c r="AG237" s="139"/>
      <c r="AH237" s="139"/>
      <c r="AI237" s="1"/>
      <c r="AJ237" s="1"/>
      <c r="AK237" s="1"/>
      <c r="AL237" s="1"/>
      <c r="AM237" s="1"/>
      <c r="AN237" s="1"/>
      <c r="AO237" s="1"/>
      <c r="AP237" s="1"/>
      <c r="AQ237" s="1"/>
      <c r="AR237" s="1"/>
      <c r="AS237" s="1"/>
      <c r="AT237" s="1"/>
      <c r="AU237" s="1"/>
      <c r="AV237" s="1"/>
      <c r="AW237" s="1"/>
      <c r="AX237" s="1"/>
      <c r="AY237" s="1"/>
    </row>
    <row r="238" spans="1:51">
      <c r="A238" s="13" t="s">
        <v>163</v>
      </c>
      <c r="B238" s="2" t="s">
        <v>75</v>
      </c>
      <c r="C238" s="14" t="s">
        <v>62</v>
      </c>
      <c r="D238" s="2">
        <v>2012</v>
      </c>
      <c r="E238" s="14">
        <v>2012</v>
      </c>
      <c r="F238" s="14" t="s">
        <v>97</v>
      </c>
      <c r="G238" s="93">
        <v>7387</v>
      </c>
      <c r="H238" s="93">
        <v>31227</v>
      </c>
      <c r="I238" s="93">
        <v>10</v>
      </c>
      <c r="J238" s="93">
        <v>63</v>
      </c>
      <c r="K238" s="93">
        <v>7397</v>
      </c>
      <c r="L238" s="93">
        <v>31290</v>
      </c>
      <c r="M238" s="48">
        <v>38687</v>
      </c>
      <c r="N238" s="48">
        <v>86863</v>
      </c>
      <c r="O238" s="48">
        <v>19616</v>
      </c>
      <c r="P238" s="48">
        <v>67033</v>
      </c>
      <c r="Q238" s="48">
        <v>86649</v>
      </c>
      <c r="R238" s="48">
        <v>28</v>
      </c>
      <c r="S238" s="48">
        <v>186</v>
      </c>
      <c r="T238" s="48">
        <v>214</v>
      </c>
      <c r="U238" s="48">
        <v>19644</v>
      </c>
      <c r="V238" s="48">
        <v>67219</v>
      </c>
      <c r="W238" s="156">
        <v>12538171</v>
      </c>
      <c r="X238" s="156">
        <v>26831</v>
      </c>
      <c r="Y238" s="156">
        <v>12565002</v>
      </c>
      <c r="Z238" s="28">
        <v>1</v>
      </c>
      <c r="AA238" s="28"/>
      <c r="AB238" s="111"/>
      <c r="AC238" s="28"/>
      <c r="AD238" s="28">
        <v>3.1399999999999997E-2</v>
      </c>
      <c r="AE238" s="139"/>
      <c r="AF238" s="139"/>
      <c r="AG238" s="139"/>
      <c r="AH238" s="139"/>
      <c r="AI238" s="1"/>
      <c r="AJ238" s="1"/>
      <c r="AK238" s="1"/>
      <c r="AL238" s="1"/>
      <c r="AM238" s="1"/>
      <c r="AN238" s="1"/>
      <c r="AO238" s="1"/>
      <c r="AP238" s="1"/>
      <c r="AQ238" s="1"/>
      <c r="AR238" s="1"/>
      <c r="AS238" s="1"/>
      <c r="AT238" s="1"/>
      <c r="AU238" s="1"/>
      <c r="AV238" s="1"/>
      <c r="AW238" s="1"/>
      <c r="AX238" s="1"/>
      <c r="AY238" s="1"/>
    </row>
    <row r="239" spans="1:51">
      <c r="A239" s="13" t="s">
        <v>164</v>
      </c>
      <c r="B239" s="2" t="s">
        <v>75</v>
      </c>
      <c r="C239" s="14" t="s">
        <v>62</v>
      </c>
      <c r="D239" s="2">
        <v>2012</v>
      </c>
      <c r="E239" s="14">
        <v>2012</v>
      </c>
      <c r="F239" s="14" t="s">
        <v>97</v>
      </c>
      <c r="G239" s="93">
        <v>897</v>
      </c>
      <c r="H239" s="93">
        <v>4010</v>
      </c>
      <c r="I239" s="93">
        <v>4</v>
      </c>
      <c r="J239" s="93">
        <v>16</v>
      </c>
      <c r="K239" s="93">
        <v>901</v>
      </c>
      <c r="L239" s="93">
        <v>4026</v>
      </c>
      <c r="M239" s="48">
        <v>4927</v>
      </c>
      <c r="N239" s="48">
        <v>11972</v>
      </c>
      <c r="O239" s="48">
        <v>2454</v>
      </c>
      <c r="P239" s="48">
        <v>9454</v>
      </c>
      <c r="Q239" s="48">
        <v>11908</v>
      </c>
      <c r="R239" s="48">
        <v>12</v>
      </c>
      <c r="S239" s="48">
        <v>52</v>
      </c>
      <c r="T239" s="48">
        <v>64</v>
      </c>
      <c r="U239" s="48">
        <v>2466</v>
      </c>
      <c r="V239" s="48">
        <v>9506</v>
      </c>
      <c r="W239" s="156">
        <v>1699766.52</v>
      </c>
      <c r="X239" s="156">
        <v>8276</v>
      </c>
      <c r="Y239" s="156">
        <v>1708042.52</v>
      </c>
      <c r="Z239" s="28">
        <v>0.95030000000000003</v>
      </c>
      <c r="AA239" s="28"/>
      <c r="AB239" s="111"/>
      <c r="AC239" s="28"/>
      <c r="AD239" s="28">
        <v>4.6100000000000002E-2</v>
      </c>
      <c r="AE239" s="139"/>
      <c r="AF239" s="139"/>
      <c r="AG239" s="139"/>
      <c r="AH239" s="139"/>
      <c r="AI239" s="1"/>
      <c r="AJ239" s="1"/>
      <c r="AK239" s="1"/>
      <c r="AL239" s="1"/>
      <c r="AM239" s="1"/>
      <c r="AN239" s="1"/>
      <c r="AO239" s="1"/>
      <c r="AP239" s="1"/>
      <c r="AQ239" s="1"/>
      <c r="AR239" s="1"/>
      <c r="AS239" s="1"/>
      <c r="AT239" s="1"/>
      <c r="AU239" s="1"/>
      <c r="AV239" s="1"/>
      <c r="AW239" s="1"/>
      <c r="AX239" s="1"/>
      <c r="AY239" s="1"/>
    </row>
    <row r="240" spans="1:51">
      <c r="A240" s="13" t="s">
        <v>165</v>
      </c>
      <c r="B240" s="2" t="s">
        <v>75</v>
      </c>
      <c r="C240" s="14" t="s">
        <v>62</v>
      </c>
      <c r="D240" s="2">
        <v>2012</v>
      </c>
      <c r="E240" s="14">
        <v>2012</v>
      </c>
      <c r="F240" s="14" t="s">
        <v>97</v>
      </c>
      <c r="G240" s="93">
        <v>780</v>
      </c>
      <c r="H240" s="93">
        <v>3272</v>
      </c>
      <c r="I240" s="93">
        <v>2</v>
      </c>
      <c r="J240" s="93">
        <v>6</v>
      </c>
      <c r="K240" s="93">
        <v>782</v>
      </c>
      <c r="L240" s="93">
        <v>3278</v>
      </c>
      <c r="M240" s="48">
        <v>4060</v>
      </c>
      <c r="N240" s="48">
        <v>9592</v>
      </c>
      <c r="O240" s="48">
        <v>2129</v>
      </c>
      <c r="P240" s="48">
        <v>7439</v>
      </c>
      <c r="Q240" s="48">
        <v>9568</v>
      </c>
      <c r="R240" s="48">
        <v>5</v>
      </c>
      <c r="S240" s="48">
        <v>19</v>
      </c>
      <c r="T240" s="48">
        <v>24</v>
      </c>
      <c r="U240" s="48">
        <v>2134</v>
      </c>
      <c r="V240" s="48">
        <v>7458</v>
      </c>
      <c r="W240" s="156">
        <v>1388725</v>
      </c>
      <c r="X240" s="156">
        <v>3633</v>
      </c>
      <c r="Y240" s="156">
        <v>1392358</v>
      </c>
      <c r="Z240" s="28">
        <v>0.8972</v>
      </c>
      <c r="AA240" s="28"/>
      <c r="AB240" s="111"/>
      <c r="AC240" s="28"/>
      <c r="AD240" s="28">
        <v>4.6100000000000002E-2</v>
      </c>
      <c r="AE240" s="139"/>
      <c r="AF240" s="139"/>
      <c r="AG240" s="139"/>
      <c r="AH240" s="139"/>
      <c r="AI240" s="1"/>
      <c r="AJ240" s="1"/>
      <c r="AK240" s="1"/>
      <c r="AL240" s="1"/>
      <c r="AM240" s="1"/>
      <c r="AN240" s="1"/>
      <c r="AO240" s="1"/>
      <c r="AP240" s="1"/>
      <c r="AQ240" s="1"/>
      <c r="AR240" s="1"/>
      <c r="AS240" s="1"/>
      <c r="AT240" s="1"/>
      <c r="AU240" s="1"/>
      <c r="AV240" s="1"/>
      <c r="AW240" s="1"/>
      <c r="AX240" s="1"/>
      <c r="AY240" s="1"/>
    </row>
    <row r="241" spans="1:51">
      <c r="A241" s="13" t="s">
        <v>166</v>
      </c>
      <c r="B241" s="2" t="s">
        <v>75</v>
      </c>
      <c r="C241" s="14" t="s">
        <v>62</v>
      </c>
      <c r="D241" s="2">
        <v>2012</v>
      </c>
      <c r="E241" s="14">
        <v>2012</v>
      </c>
      <c r="F241" s="14" t="s">
        <v>97</v>
      </c>
      <c r="G241" s="93">
        <v>92</v>
      </c>
      <c r="H241" s="93">
        <v>645</v>
      </c>
      <c r="I241" s="93">
        <v>0</v>
      </c>
      <c r="J241" s="93">
        <v>3</v>
      </c>
      <c r="K241" s="93">
        <v>92</v>
      </c>
      <c r="L241" s="93">
        <v>648</v>
      </c>
      <c r="M241" s="48">
        <v>739</v>
      </c>
      <c r="N241" s="48">
        <v>1513</v>
      </c>
      <c r="O241" s="48">
        <v>224</v>
      </c>
      <c r="P241" s="48">
        <v>1282</v>
      </c>
      <c r="Q241" s="48">
        <v>1506</v>
      </c>
      <c r="R241" s="48">
        <v>0</v>
      </c>
      <c r="S241" s="48">
        <v>7</v>
      </c>
      <c r="T241" s="48">
        <v>7</v>
      </c>
      <c r="U241" s="48">
        <v>224</v>
      </c>
      <c r="V241" s="48">
        <v>1289</v>
      </c>
      <c r="W241" s="156">
        <v>224994</v>
      </c>
      <c r="X241" s="156">
        <v>1202</v>
      </c>
      <c r="Y241" s="156">
        <v>226196</v>
      </c>
      <c r="Z241" s="28">
        <v>1</v>
      </c>
      <c r="AA241" s="28"/>
      <c r="AB241" s="111"/>
      <c r="AC241" s="28"/>
      <c r="AD241" s="28">
        <v>4.6100000000000002E-2</v>
      </c>
      <c r="AE241" s="139"/>
      <c r="AF241" s="139"/>
      <c r="AG241" s="139"/>
      <c r="AH241" s="139"/>
      <c r="AI241" s="1"/>
      <c r="AJ241" s="1"/>
      <c r="AK241" s="1"/>
      <c r="AL241" s="1"/>
      <c r="AM241" s="1"/>
      <c r="AN241" s="1"/>
      <c r="AO241" s="1"/>
      <c r="AP241" s="1"/>
      <c r="AQ241" s="1"/>
      <c r="AR241" s="1"/>
      <c r="AS241" s="1"/>
      <c r="AT241" s="1"/>
      <c r="AU241" s="1"/>
      <c r="AV241" s="1"/>
      <c r="AW241" s="1"/>
      <c r="AX241" s="1"/>
      <c r="AY241" s="1"/>
    </row>
    <row r="242" spans="1:51">
      <c r="A242" s="13" t="s">
        <v>167</v>
      </c>
      <c r="B242" s="2" t="s">
        <v>74</v>
      </c>
      <c r="C242" s="14" t="s">
        <v>62</v>
      </c>
      <c r="D242" s="2">
        <v>2012</v>
      </c>
      <c r="E242" s="14">
        <v>2012</v>
      </c>
      <c r="F242" s="14" t="s">
        <v>97</v>
      </c>
      <c r="G242" s="93">
        <v>9286</v>
      </c>
      <c r="H242" s="93">
        <v>34670</v>
      </c>
      <c r="I242" s="93">
        <v>20</v>
      </c>
      <c r="J242" s="93">
        <v>281</v>
      </c>
      <c r="K242" s="93">
        <v>9306</v>
      </c>
      <c r="L242" s="93">
        <v>34951</v>
      </c>
      <c r="M242" s="48">
        <v>44257</v>
      </c>
      <c r="N242" s="48">
        <v>109820</v>
      </c>
      <c r="O242" s="48">
        <v>25081</v>
      </c>
      <c r="P242" s="48">
        <v>83879</v>
      </c>
      <c r="Q242" s="48">
        <v>108960</v>
      </c>
      <c r="R242" s="48">
        <v>69</v>
      </c>
      <c r="S242" s="48">
        <v>791</v>
      </c>
      <c r="T242" s="48">
        <v>860</v>
      </c>
      <c r="U242" s="48">
        <v>25150</v>
      </c>
      <c r="V242" s="48">
        <v>84670</v>
      </c>
      <c r="W242" s="156">
        <v>15959762</v>
      </c>
      <c r="X242" s="156">
        <v>95896</v>
      </c>
      <c r="Y242" s="156">
        <v>16055658</v>
      </c>
      <c r="Z242" s="28">
        <v>1</v>
      </c>
      <c r="AA242" s="28"/>
      <c r="AB242" s="111"/>
      <c r="AC242" s="28"/>
      <c r="AD242" s="28">
        <v>1.3899999999999999E-2</v>
      </c>
      <c r="AE242" s="139"/>
      <c r="AF242" s="139"/>
      <c r="AG242" s="139"/>
      <c r="AH242" s="139"/>
      <c r="AI242" s="1"/>
      <c r="AJ242" s="1"/>
      <c r="AK242" s="1"/>
      <c r="AL242" s="1"/>
      <c r="AM242" s="1"/>
      <c r="AN242" s="1"/>
      <c r="AO242" s="1"/>
      <c r="AP242" s="1"/>
      <c r="AQ242" s="1"/>
      <c r="AR242" s="1"/>
      <c r="AS242" s="1"/>
      <c r="AT242" s="1"/>
      <c r="AU242" s="1"/>
      <c r="AV242" s="1"/>
      <c r="AW242" s="1"/>
      <c r="AX242" s="1"/>
      <c r="AY242" s="1"/>
    </row>
    <row r="243" spans="1:51">
      <c r="A243" s="13" t="s">
        <v>168</v>
      </c>
      <c r="B243" s="2" t="s">
        <v>75</v>
      </c>
      <c r="C243" s="14" t="s">
        <v>62</v>
      </c>
      <c r="D243" s="2">
        <v>2012</v>
      </c>
      <c r="E243" s="14">
        <v>2012</v>
      </c>
      <c r="F243" s="14" t="s">
        <v>97</v>
      </c>
      <c r="G243" s="93">
        <v>367</v>
      </c>
      <c r="H243" s="93">
        <v>2371</v>
      </c>
      <c r="I243" s="93">
        <v>0</v>
      </c>
      <c r="J243" s="93">
        <v>2</v>
      </c>
      <c r="K243" s="93">
        <v>367</v>
      </c>
      <c r="L243" s="93">
        <v>2373</v>
      </c>
      <c r="M243" s="48">
        <v>2740</v>
      </c>
      <c r="N243" s="48">
        <v>5167</v>
      </c>
      <c r="O243" s="48">
        <v>946</v>
      </c>
      <c r="P243" s="48">
        <v>4214</v>
      </c>
      <c r="Q243" s="48">
        <v>5160</v>
      </c>
      <c r="R243" s="48">
        <v>1</v>
      </c>
      <c r="S243" s="48">
        <v>6</v>
      </c>
      <c r="T243" s="48">
        <v>7</v>
      </c>
      <c r="U243" s="48">
        <v>947</v>
      </c>
      <c r="V243" s="48">
        <v>4220</v>
      </c>
      <c r="W243" s="156">
        <v>757249</v>
      </c>
      <c r="X243" s="156">
        <v>923</v>
      </c>
      <c r="Y243" s="156">
        <v>758172</v>
      </c>
      <c r="Z243" s="28">
        <v>0.96550000000000002</v>
      </c>
      <c r="AA243" s="28"/>
      <c r="AB243" s="111"/>
      <c r="AC243" s="28"/>
      <c r="AD243" s="28">
        <v>4.6100000000000002E-2</v>
      </c>
      <c r="AE243" s="139"/>
      <c r="AF243" s="139"/>
      <c r="AG243" s="139"/>
      <c r="AH243" s="139"/>
      <c r="AI243" s="1"/>
      <c r="AJ243" s="1"/>
      <c r="AK243" s="1"/>
      <c r="AL243" s="1"/>
      <c r="AM243" s="1"/>
      <c r="AN243" s="1"/>
      <c r="AO243" s="1"/>
      <c r="AP243" s="1"/>
      <c r="AQ243" s="1"/>
      <c r="AR243" s="1"/>
      <c r="AS243" s="1"/>
      <c r="AT243" s="1"/>
      <c r="AU243" s="1"/>
      <c r="AV243" s="1"/>
      <c r="AW243" s="1"/>
      <c r="AX243" s="1"/>
      <c r="AY243" s="1"/>
    </row>
    <row r="244" spans="1:51">
      <c r="A244" s="13" t="s">
        <v>169</v>
      </c>
      <c r="B244" s="2" t="s">
        <v>74</v>
      </c>
      <c r="C244" s="14" t="s">
        <v>62</v>
      </c>
      <c r="D244" s="2">
        <v>2012</v>
      </c>
      <c r="E244" s="14">
        <v>2012</v>
      </c>
      <c r="F244" s="14" t="s">
        <v>97</v>
      </c>
      <c r="G244" s="93">
        <v>3808</v>
      </c>
      <c r="H244" s="93">
        <v>27129</v>
      </c>
      <c r="I244" s="93">
        <v>7</v>
      </c>
      <c r="J244" s="93">
        <v>95</v>
      </c>
      <c r="K244" s="93">
        <v>3815</v>
      </c>
      <c r="L244" s="93">
        <v>27224</v>
      </c>
      <c r="M244" s="48">
        <v>31039</v>
      </c>
      <c r="N244" s="48">
        <v>64668</v>
      </c>
      <c r="O244" s="48">
        <v>9591</v>
      </c>
      <c r="P244" s="48">
        <v>54791</v>
      </c>
      <c r="Q244" s="48">
        <v>64382</v>
      </c>
      <c r="R244" s="48">
        <v>24</v>
      </c>
      <c r="S244" s="48">
        <v>262</v>
      </c>
      <c r="T244" s="48">
        <v>286</v>
      </c>
      <c r="U244" s="48">
        <v>9615</v>
      </c>
      <c r="V244" s="48">
        <v>55053</v>
      </c>
      <c r="W244" s="156">
        <v>9379242.9000000004</v>
      </c>
      <c r="X244" s="156">
        <v>29857.4</v>
      </c>
      <c r="Y244" s="156">
        <v>9409100.3000000007</v>
      </c>
      <c r="Z244" s="28">
        <v>0.99039999999999995</v>
      </c>
      <c r="AA244" s="28"/>
      <c r="AB244" s="111"/>
      <c r="AC244" s="28"/>
      <c r="AD244" s="28">
        <v>1.35E-2</v>
      </c>
      <c r="AE244" s="139"/>
      <c r="AF244" s="139"/>
      <c r="AG244" s="139"/>
      <c r="AH244" s="139"/>
      <c r="AI244" s="1"/>
      <c r="AJ244" s="1"/>
      <c r="AK244" s="1"/>
      <c r="AL244" s="1"/>
      <c r="AM244" s="1"/>
      <c r="AN244" s="1"/>
      <c r="AO244" s="1"/>
      <c r="AP244" s="1"/>
      <c r="AQ244" s="1"/>
      <c r="AR244" s="1"/>
      <c r="AS244" s="1"/>
      <c r="AT244" s="1"/>
      <c r="AU244" s="1"/>
      <c r="AV244" s="1"/>
      <c r="AW244" s="1"/>
      <c r="AX244" s="1"/>
      <c r="AY244" s="1"/>
    </row>
    <row r="245" spans="1:51">
      <c r="A245" s="13" t="s">
        <v>170</v>
      </c>
      <c r="B245" s="2" t="s">
        <v>74</v>
      </c>
      <c r="C245" s="14" t="s">
        <v>62</v>
      </c>
      <c r="D245" s="2">
        <v>2012</v>
      </c>
      <c r="E245" s="14">
        <v>2012</v>
      </c>
      <c r="F245" s="14" t="s">
        <v>97</v>
      </c>
      <c r="G245" s="93">
        <v>1117</v>
      </c>
      <c r="H245" s="93">
        <v>6395</v>
      </c>
      <c r="I245" s="93">
        <v>20</v>
      </c>
      <c r="J245" s="93">
        <v>99</v>
      </c>
      <c r="K245" s="93">
        <v>1137</v>
      </c>
      <c r="L245" s="93">
        <v>6494</v>
      </c>
      <c r="M245" s="48">
        <v>7631</v>
      </c>
      <c r="N245" s="48">
        <v>16835</v>
      </c>
      <c r="O245" s="48">
        <v>2953</v>
      </c>
      <c r="P245" s="48">
        <v>13579</v>
      </c>
      <c r="Q245" s="48">
        <v>16532</v>
      </c>
      <c r="R245" s="48">
        <v>74</v>
      </c>
      <c r="S245" s="48">
        <v>229</v>
      </c>
      <c r="T245" s="48">
        <v>303</v>
      </c>
      <c r="U245" s="48">
        <v>3027</v>
      </c>
      <c r="V245" s="48">
        <v>13808</v>
      </c>
      <c r="W245" s="156">
        <v>2414496</v>
      </c>
      <c r="X245" s="156">
        <v>40201</v>
      </c>
      <c r="Y245" s="156">
        <v>2454697</v>
      </c>
      <c r="Z245" s="28">
        <v>0.93269999999999997</v>
      </c>
      <c r="AA245" s="28"/>
      <c r="AB245" s="111"/>
      <c r="AC245" s="28"/>
      <c r="AD245" s="28">
        <v>4.6100000000000002E-2</v>
      </c>
      <c r="AE245" s="139"/>
      <c r="AF245" s="139"/>
      <c r="AG245" s="139"/>
      <c r="AH245" s="139"/>
      <c r="AI245" s="1"/>
      <c r="AJ245" s="1"/>
      <c r="AK245" s="1"/>
      <c r="AL245" s="1"/>
      <c r="AM245" s="1"/>
      <c r="AN245" s="1"/>
      <c r="AO245" s="1"/>
      <c r="AP245" s="1"/>
      <c r="AQ245" s="1"/>
      <c r="AR245" s="1"/>
      <c r="AS245" s="1"/>
      <c r="AT245" s="1"/>
      <c r="AU245" s="1"/>
      <c r="AV245" s="1"/>
      <c r="AW245" s="1"/>
      <c r="AX245" s="1"/>
      <c r="AY245" s="1"/>
    </row>
    <row r="246" spans="1:51">
      <c r="A246" s="13" t="s">
        <v>171</v>
      </c>
      <c r="B246" s="2" t="s">
        <v>75</v>
      </c>
      <c r="C246" s="14" t="s">
        <v>62</v>
      </c>
      <c r="D246" s="2">
        <v>2012</v>
      </c>
      <c r="E246" s="14">
        <v>2012</v>
      </c>
      <c r="F246" s="14" t="s">
        <v>97</v>
      </c>
      <c r="G246" s="93">
        <v>1005</v>
      </c>
      <c r="H246" s="93">
        <v>4677</v>
      </c>
      <c r="I246" s="93">
        <v>1</v>
      </c>
      <c r="J246" s="93">
        <v>18</v>
      </c>
      <c r="K246" s="93">
        <v>1006</v>
      </c>
      <c r="L246" s="93">
        <v>4695</v>
      </c>
      <c r="M246" s="48">
        <v>5701</v>
      </c>
      <c r="N246" s="48">
        <v>12923</v>
      </c>
      <c r="O246" s="48">
        <v>2654</v>
      </c>
      <c r="P246" s="48">
        <v>10218</v>
      </c>
      <c r="Q246" s="48">
        <v>12872</v>
      </c>
      <c r="R246" s="48">
        <v>3</v>
      </c>
      <c r="S246" s="48">
        <v>48</v>
      </c>
      <c r="T246" s="48">
        <v>51</v>
      </c>
      <c r="U246" s="48">
        <v>2657</v>
      </c>
      <c r="V246" s="48">
        <v>10266</v>
      </c>
      <c r="W246" s="156">
        <v>1915253</v>
      </c>
      <c r="X246" s="156">
        <v>6029</v>
      </c>
      <c r="Y246" s="156">
        <v>1921282</v>
      </c>
      <c r="Z246" s="28">
        <v>1</v>
      </c>
      <c r="AA246" s="28"/>
      <c r="AB246" s="111"/>
      <c r="AC246" s="28"/>
      <c r="AD246" s="28">
        <v>4.6100000000000002E-2</v>
      </c>
      <c r="AE246" s="139"/>
      <c r="AF246" s="139"/>
      <c r="AG246" s="139"/>
      <c r="AH246" s="139"/>
      <c r="AI246" s="1"/>
      <c r="AJ246" s="1"/>
      <c r="AK246" s="1"/>
      <c r="AL246" s="1"/>
      <c r="AM246" s="1"/>
      <c r="AN246" s="1"/>
      <c r="AO246" s="1"/>
      <c r="AP246" s="1"/>
      <c r="AQ246" s="1"/>
      <c r="AR246" s="1"/>
      <c r="AS246" s="1"/>
      <c r="AT246" s="1"/>
      <c r="AU246" s="1"/>
      <c r="AV246" s="1"/>
      <c r="AW246" s="1"/>
      <c r="AX246" s="1"/>
      <c r="AY246" s="1"/>
    </row>
    <row r="247" spans="1:51">
      <c r="A247" s="51" t="s">
        <v>172</v>
      </c>
      <c r="B247" s="2" t="s">
        <v>66</v>
      </c>
      <c r="C247" s="2" t="s">
        <v>63</v>
      </c>
      <c r="D247" s="2">
        <v>2012</v>
      </c>
      <c r="E247" s="14">
        <v>2012</v>
      </c>
      <c r="F247" s="14" t="s">
        <v>97</v>
      </c>
      <c r="G247" s="93">
        <v>324392</v>
      </c>
      <c r="H247" s="93">
        <v>1467001</v>
      </c>
      <c r="I247" s="93">
        <v>1858</v>
      </c>
      <c r="J247" s="93">
        <v>14377</v>
      </c>
      <c r="K247" s="93">
        <v>326250</v>
      </c>
      <c r="L247" s="93">
        <v>1481378</v>
      </c>
      <c r="M247" s="48">
        <v>1807625</v>
      </c>
      <c r="N247" s="48">
        <v>4020610</v>
      </c>
      <c r="O247" s="48">
        <v>816379</v>
      </c>
      <c r="P247" s="48">
        <v>3163852</v>
      </c>
      <c r="Q247" s="48">
        <v>3980231</v>
      </c>
      <c r="R247" s="48">
        <v>6203</v>
      </c>
      <c r="S247" s="48">
        <v>34176</v>
      </c>
      <c r="T247" s="48">
        <v>40379</v>
      </c>
      <c r="U247" s="48">
        <v>822582</v>
      </c>
      <c r="V247" s="48">
        <v>3198028</v>
      </c>
      <c r="W247" s="156">
        <v>596426776.50999999</v>
      </c>
      <c r="X247" s="156">
        <v>5178174.0100000007</v>
      </c>
      <c r="Y247" s="156">
        <v>601604950.51999998</v>
      </c>
      <c r="Z247" s="28">
        <v>0.97750000000000004</v>
      </c>
      <c r="AA247" s="28"/>
      <c r="AB247" s="111"/>
      <c r="AC247" s="28"/>
      <c r="AD247" s="28">
        <v>3.9800000000000002E-2</v>
      </c>
      <c r="AE247" s="139"/>
      <c r="AF247" s="139"/>
      <c r="AG247" s="139"/>
      <c r="AH247" s="139"/>
      <c r="AI247" s="2"/>
      <c r="AJ247" s="2"/>
      <c r="AK247" s="2"/>
      <c r="AL247" s="2"/>
      <c r="AM247" s="2"/>
      <c r="AN247" s="2"/>
      <c r="AO247" s="2"/>
      <c r="AP247" s="2"/>
      <c r="AQ247" s="2"/>
      <c r="AR247" s="2"/>
      <c r="AS247" s="2"/>
      <c r="AT247" s="2"/>
      <c r="AU247" s="2"/>
      <c r="AV247" s="2"/>
      <c r="AW247" s="2"/>
      <c r="AX247" s="2"/>
      <c r="AY247" s="2"/>
    </row>
    <row r="248" spans="1:51">
      <c r="A248" s="51" t="s">
        <v>173</v>
      </c>
      <c r="B248" s="2" t="s">
        <v>74</v>
      </c>
      <c r="C248" s="2" t="s">
        <v>63</v>
      </c>
      <c r="D248" s="2">
        <v>2012</v>
      </c>
      <c r="E248" s="14">
        <v>2012</v>
      </c>
      <c r="F248" s="14" t="s">
        <v>97</v>
      </c>
      <c r="G248" s="93">
        <v>10917</v>
      </c>
      <c r="H248" s="93">
        <v>49240</v>
      </c>
      <c r="I248" s="93">
        <v>107</v>
      </c>
      <c r="J248" s="93">
        <v>828</v>
      </c>
      <c r="K248" s="93">
        <v>11024</v>
      </c>
      <c r="L248" s="93">
        <v>50068</v>
      </c>
      <c r="M248" s="48">
        <v>61092</v>
      </c>
      <c r="N248" s="48">
        <v>123405</v>
      </c>
      <c r="O248" s="48">
        <v>25634</v>
      </c>
      <c r="P248" s="48">
        <v>95538</v>
      </c>
      <c r="Q248" s="48">
        <v>121172</v>
      </c>
      <c r="R248" s="48">
        <v>352</v>
      </c>
      <c r="S248" s="48">
        <v>1881</v>
      </c>
      <c r="T248" s="48">
        <v>2233</v>
      </c>
      <c r="U248" s="48">
        <v>25986</v>
      </c>
      <c r="V248" s="48">
        <v>97419</v>
      </c>
      <c r="W248" s="156">
        <v>18529591</v>
      </c>
      <c r="X248" s="156">
        <v>287933</v>
      </c>
      <c r="Y248" s="156">
        <v>18817524</v>
      </c>
      <c r="Z248" s="28">
        <v>0.92879999999999996</v>
      </c>
      <c r="AA248" s="28"/>
      <c r="AB248" s="111"/>
      <c r="AC248" s="28"/>
      <c r="AD248" s="28">
        <v>1.21E-2</v>
      </c>
      <c r="AE248" s="139"/>
      <c r="AF248" s="139"/>
      <c r="AG248" s="139"/>
      <c r="AH248" s="139"/>
      <c r="AI248" s="1"/>
      <c r="AJ248" s="1"/>
      <c r="AK248" s="1"/>
      <c r="AL248" s="1"/>
      <c r="AM248" s="1"/>
      <c r="AN248" s="1"/>
      <c r="AO248" s="1"/>
      <c r="AP248" s="1"/>
      <c r="AQ248" s="1"/>
      <c r="AR248" s="1"/>
      <c r="AS248" s="1"/>
      <c r="AT248" s="1"/>
      <c r="AU248" s="1"/>
      <c r="AV248" s="1"/>
      <c r="AW248" s="1"/>
      <c r="AX248" s="1"/>
      <c r="AY248" s="1"/>
    </row>
    <row r="249" spans="1:51">
      <c r="A249" s="51" t="s">
        <v>174</v>
      </c>
      <c r="B249" s="2" t="s">
        <v>75</v>
      </c>
      <c r="C249" s="2" t="s">
        <v>63</v>
      </c>
      <c r="D249" s="2">
        <v>2012</v>
      </c>
      <c r="E249" s="14">
        <v>2012</v>
      </c>
      <c r="F249" s="14" t="s">
        <v>97</v>
      </c>
      <c r="G249" s="93">
        <v>3</v>
      </c>
      <c r="H249" s="93">
        <v>87</v>
      </c>
      <c r="I249" s="93">
        <v>0</v>
      </c>
      <c r="J249" s="93">
        <v>0</v>
      </c>
      <c r="K249" s="93">
        <v>3</v>
      </c>
      <c r="L249" s="93">
        <v>87</v>
      </c>
      <c r="M249" s="48">
        <v>90</v>
      </c>
      <c r="N249" s="48">
        <v>150</v>
      </c>
      <c r="O249" s="48">
        <v>6</v>
      </c>
      <c r="P249" s="48">
        <v>144</v>
      </c>
      <c r="Q249" s="48">
        <v>150</v>
      </c>
      <c r="R249" s="48">
        <v>0</v>
      </c>
      <c r="S249" s="48">
        <v>0</v>
      </c>
      <c r="T249" s="48">
        <v>0</v>
      </c>
      <c r="U249" s="48">
        <v>6</v>
      </c>
      <c r="V249" s="48">
        <v>144</v>
      </c>
      <c r="W249" s="156">
        <v>20949</v>
      </c>
      <c r="X249" s="156">
        <v>0</v>
      </c>
      <c r="Y249" s="156">
        <v>20949</v>
      </c>
      <c r="Z249" s="28">
        <v>1</v>
      </c>
      <c r="AA249" s="28"/>
      <c r="AB249" s="111"/>
      <c r="AC249" s="28"/>
      <c r="AD249" s="28">
        <v>4.6399999999999997E-2</v>
      </c>
      <c r="AE249" s="139"/>
      <c r="AF249" s="139"/>
      <c r="AG249" s="139"/>
      <c r="AH249" s="139"/>
      <c r="AI249" s="1"/>
      <c r="AJ249" s="1"/>
      <c r="AK249" s="1"/>
      <c r="AL249" s="1"/>
      <c r="AM249" s="1"/>
      <c r="AN249" s="1"/>
      <c r="AO249" s="1"/>
      <c r="AP249" s="1"/>
      <c r="AQ249" s="1"/>
      <c r="AR249" s="1"/>
      <c r="AS249" s="1"/>
      <c r="AT249" s="1"/>
      <c r="AU249" s="1"/>
      <c r="AV249" s="1"/>
      <c r="AW249" s="1"/>
      <c r="AX249" s="1"/>
      <c r="AY249" s="1"/>
    </row>
    <row r="250" spans="1:51">
      <c r="A250" s="51" t="s">
        <v>175</v>
      </c>
      <c r="B250" s="2" t="s">
        <v>75</v>
      </c>
      <c r="C250" s="2" t="s">
        <v>63</v>
      </c>
      <c r="D250" s="2">
        <v>2012</v>
      </c>
      <c r="E250" s="14">
        <v>2012</v>
      </c>
      <c r="F250" s="14" t="s">
        <v>97</v>
      </c>
      <c r="G250" s="93">
        <v>225</v>
      </c>
      <c r="H250" s="93">
        <v>1477</v>
      </c>
      <c r="I250" s="93">
        <v>0</v>
      </c>
      <c r="J250" s="93">
        <v>3</v>
      </c>
      <c r="K250" s="93">
        <v>225</v>
      </c>
      <c r="L250" s="93">
        <v>1480</v>
      </c>
      <c r="M250" s="48">
        <v>1705</v>
      </c>
      <c r="N250" s="48">
        <v>3264</v>
      </c>
      <c r="O250" s="48">
        <v>569</v>
      </c>
      <c r="P250" s="48">
        <v>2686</v>
      </c>
      <c r="Q250" s="48">
        <v>3255</v>
      </c>
      <c r="R250" s="48">
        <v>0</v>
      </c>
      <c r="S250" s="48">
        <v>9</v>
      </c>
      <c r="T250" s="48">
        <v>9</v>
      </c>
      <c r="U250" s="48">
        <v>569</v>
      </c>
      <c r="V250" s="48">
        <v>2695</v>
      </c>
      <c r="W250" s="156">
        <v>487199</v>
      </c>
      <c r="X250" s="156">
        <v>664</v>
      </c>
      <c r="Y250" s="156">
        <v>487863</v>
      </c>
      <c r="Z250" s="28">
        <v>0.95379999999999998</v>
      </c>
      <c r="AA250" s="28"/>
      <c r="AB250" s="111"/>
      <c r="AC250" s="28"/>
      <c r="AD250" s="28">
        <v>4.6399999999999997E-2</v>
      </c>
      <c r="AE250" s="139"/>
      <c r="AF250" s="139"/>
      <c r="AG250" s="139"/>
      <c r="AH250" s="139"/>
    </row>
    <row r="251" spans="1:51">
      <c r="A251" s="51" t="s">
        <v>176</v>
      </c>
      <c r="B251" s="2" t="s">
        <v>75</v>
      </c>
      <c r="C251" s="2" t="s">
        <v>63</v>
      </c>
      <c r="D251" s="2">
        <v>2012</v>
      </c>
      <c r="E251" s="14">
        <v>2012</v>
      </c>
      <c r="F251" s="14" t="s">
        <v>97</v>
      </c>
      <c r="G251" s="93">
        <v>2166</v>
      </c>
      <c r="H251" s="93">
        <v>11639</v>
      </c>
      <c r="I251" s="93">
        <v>2</v>
      </c>
      <c r="J251" s="93">
        <v>22</v>
      </c>
      <c r="K251" s="93">
        <v>2168</v>
      </c>
      <c r="L251" s="93">
        <v>11661</v>
      </c>
      <c r="M251" s="48">
        <v>13829</v>
      </c>
      <c r="N251" s="48">
        <v>28929</v>
      </c>
      <c r="O251" s="48">
        <v>5447</v>
      </c>
      <c r="P251" s="48">
        <v>23419</v>
      </c>
      <c r="Q251" s="48">
        <v>28866</v>
      </c>
      <c r="R251" s="48">
        <v>6</v>
      </c>
      <c r="S251" s="48">
        <v>57</v>
      </c>
      <c r="T251" s="48">
        <v>63</v>
      </c>
      <c r="U251" s="48">
        <v>5453</v>
      </c>
      <c r="V251" s="48">
        <v>23476</v>
      </c>
      <c r="W251" s="156">
        <v>4277012</v>
      </c>
      <c r="X251" s="156">
        <v>7869</v>
      </c>
      <c r="Y251" s="156">
        <v>4284881</v>
      </c>
      <c r="Z251" s="28">
        <v>0.87409999999999999</v>
      </c>
      <c r="AA251" s="28"/>
      <c r="AB251" s="111"/>
      <c r="AC251" s="28"/>
      <c r="AD251" s="28">
        <v>4.6399999999999997E-2</v>
      </c>
      <c r="AE251" s="139"/>
      <c r="AF251" s="139"/>
      <c r="AG251" s="139"/>
      <c r="AH251" s="139"/>
    </row>
    <row r="252" spans="1:51">
      <c r="A252" s="51" t="s">
        <v>177</v>
      </c>
      <c r="B252" s="2" t="s">
        <v>75</v>
      </c>
      <c r="C252" s="2" t="s">
        <v>63</v>
      </c>
      <c r="D252" s="2">
        <v>2012</v>
      </c>
      <c r="E252" s="14">
        <v>2012</v>
      </c>
      <c r="F252" s="14" t="s">
        <v>97</v>
      </c>
      <c r="G252" s="93">
        <v>342</v>
      </c>
      <c r="H252" s="93">
        <v>2184</v>
      </c>
      <c r="I252" s="93">
        <v>0</v>
      </c>
      <c r="J252" s="93">
        <v>1</v>
      </c>
      <c r="K252" s="93">
        <v>342</v>
      </c>
      <c r="L252" s="93">
        <v>2185</v>
      </c>
      <c r="M252" s="48">
        <v>2527</v>
      </c>
      <c r="N252" s="48">
        <v>5039</v>
      </c>
      <c r="O252" s="48">
        <v>908</v>
      </c>
      <c r="P252" s="48">
        <v>4127</v>
      </c>
      <c r="Q252" s="48">
        <v>5035</v>
      </c>
      <c r="R252" s="48">
        <v>0</v>
      </c>
      <c r="S252" s="48">
        <v>4</v>
      </c>
      <c r="T252" s="48">
        <v>4</v>
      </c>
      <c r="U252" s="48">
        <v>908</v>
      </c>
      <c r="V252" s="48">
        <v>4131</v>
      </c>
      <c r="W252" s="156">
        <v>750700</v>
      </c>
      <c r="X252" s="156">
        <v>548</v>
      </c>
      <c r="Y252" s="156">
        <v>751248</v>
      </c>
      <c r="Z252" s="28">
        <v>0.99390000000000001</v>
      </c>
      <c r="AA252" s="28"/>
      <c r="AB252" s="111"/>
      <c r="AC252" s="28"/>
      <c r="AD252" s="28">
        <v>4.6399999999999997E-2</v>
      </c>
      <c r="AE252" s="139"/>
      <c r="AF252" s="139"/>
      <c r="AG252" s="139"/>
      <c r="AH252" s="139"/>
    </row>
    <row r="253" spans="1:51">
      <c r="A253" s="51" t="s">
        <v>178</v>
      </c>
      <c r="B253" s="2" t="s">
        <v>75</v>
      </c>
      <c r="C253" s="2" t="s">
        <v>63</v>
      </c>
      <c r="D253" s="2">
        <v>2012</v>
      </c>
      <c r="E253" s="14">
        <v>2012</v>
      </c>
      <c r="F253" s="14" t="s">
        <v>97</v>
      </c>
      <c r="G253" s="93">
        <v>123</v>
      </c>
      <c r="H253" s="93">
        <v>601</v>
      </c>
      <c r="I253" s="93">
        <v>0</v>
      </c>
      <c r="J253" s="93">
        <v>1</v>
      </c>
      <c r="K253" s="93">
        <v>123</v>
      </c>
      <c r="L253" s="93">
        <v>602</v>
      </c>
      <c r="M253" s="48">
        <v>725</v>
      </c>
      <c r="N253" s="48">
        <v>1841</v>
      </c>
      <c r="O253" s="48">
        <v>299</v>
      </c>
      <c r="P253" s="48">
        <v>1536</v>
      </c>
      <c r="Q253" s="48">
        <v>1835</v>
      </c>
      <c r="R253" s="48">
        <v>0</v>
      </c>
      <c r="S253" s="48">
        <v>6</v>
      </c>
      <c r="T253" s="48">
        <v>6</v>
      </c>
      <c r="U253" s="48">
        <v>299</v>
      </c>
      <c r="V253" s="48">
        <v>1542</v>
      </c>
      <c r="W253" s="156">
        <v>246043</v>
      </c>
      <c r="X253" s="156">
        <v>611</v>
      </c>
      <c r="Y253" s="156">
        <v>246654</v>
      </c>
      <c r="Z253" s="28">
        <v>1</v>
      </c>
      <c r="AA253" s="28"/>
      <c r="AB253" s="111"/>
      <c r="AC253" s="28"/>
      <c r="AD253" s="28">
        <v>4.6399999999999997E-2</v>
      </c>
      <c r="AE253" s="139"/>
      <c r="AF253" s="139"/>
      <c r="AG253" s="139"/>
      <c r="AH253" s="139"/>
    </row>
    <row r="254" spans="1:51">
      <c r="A254" s="51" t="s">
        <v>179</v>
      </c>
      <c r="B254" s="2" t="s">
        <v>74</v>
      </c>
      <c r="C254" s="2" t="s">
        <v>63</v>
      </c>
      <c r="D254" s="2">
        <v>2012</v>
      </c>
      <c r="E254" s="14">
        <v>2012</v>
      </c>
      <c r="F254" s="14" t="s">
        <v>97</v>
      </c>
      <c r="G254" s="93">
        <v>6178</v>
      </c>
      <c r="H254" s="93">
        <v>25928</v>
      </c>
      <c r="I254" s="93">
        <v>27</v>
      </c>
      <c r="J254" s="93">
        <v>186</v>
      </c>
      <c r="K254" s="93">
        <v>6205</v>
      </c>
      <c r="L254" s="93">
        <v>26114</v>
      </c>
      <c r="M254" s="48">
        <v>32319</v>
      </c>
      <c r="N254" s="48">
        <v>67808</v>
      </c>
      <c r="O254" s="48">
        <v>14717</v>
      </c>
      <c r="P254" s="48">
        <v>52506</v>
      </c>
      <c r="Q254" s="48">
        <v>67223</v>
      </c>
      <c r="R254" s="48">
        <v>94</v>
      </c>
      <c r="S254" s="48">
        <v>491</v>
      </c>
      <c r="T254" s="48">
        <v>585</v>
      </c>
      <c r="U254" s="48">
        <v>14811</v>
      </c>
      <c r="V254" s="48">
        <v>52997</v>
      </c>
      <c r="W254" s="156">
        <v>10334000.720000001</v>
      </c>
      <c r="X254" s="156">
        <v>69597.75</v>
      </c>
      <c r="Y254" s="156">
        <v>10403598.470000001</v>
      </c>
      <c r="Z254" s="28">
        <v>0.96840000000000004</v>
      </c>
      <c r="AA254" s="28"/>
      <c r="AB254" s="111"/>
      <c r="AC254" s="28"/>
      <c r="AD254" s="28">
        <v>4.3299999999999998E-2</v>
      </c>
      <c r="AE254" s="139"/>
      <c r="AF254" s="139"/>
      <c r="AG254" s="139"/>
      <c r="AH254" s="139"/>
    </row>
    <row r="255" spans="1:51">
      <c r="A255" s="51" t="s">
        <v>180</v>
      </c>
      <c r="B255" s="2" t="s">
        <v>75</v>
      </c>
      <c r="C255" s="2" t="s">
        <v>63</v>
      </c>
      <c r="D255" s="2">
        <v>2012</v>
      </c>
      <c r="E255" s="14">
        <v>2012</v>
      </c>
      <c r="F255" s="14" t="s">
        <v>97</v>
      </c>
      <c r="G255" s="93">
        <v>479</v>
      </c>
      <c r="H255" s="93">
        <v>2152</v>
      </c>
      <c r="I255" s="93">
        <v>1</v>
      </c>
      <c r="J255" s="93">
        <v>5</v>
      </c>
      <c r="K255" s="93">
        <v>480</v>
      </c>
      <c r="L255" s="93">
        <v>2157</v>
      </c>
      <c r="M255" s="48">
        <v>2636</v>
      </c>
      <c r="N255" s="48">
        <v>5496</v>
      </c>
      <c r="O255" s="48">
        <v>1321</v>
      </c>
      <c r="P255" s="48">
        <v>4165</v>
      </c>
      <c r="Q255" s="48">
        <v>5486</v>
      </c>
      <c r="R255" s="48">
        <v>2</v>
      </c>
      <c r="S255" s="48">
        <v>8</v>
      </c>
      <c r="T255" s="48">
        <v>10</v>
      </c>
      <c r="U255" s="48">
        <v>1323</v>
      </c>
      <c r="V255" s="48">
        <v>4173</v>
      </c>
      <c r="W255" s="156">
        <v>813060.63</v>
      </c>
      <c r="X255" s="156">
        <v>1582</v>
      </c>
      <c r="Y255" s="156">
        <v>814642.63</v>
      </c>
      <c r="Z255" s="28">
        <v>1</v>
      </c>
      <c r="AA255" s="28"/>
      <c r="AB255" s="111"/>
      <c r="AC255" s="28"/>
      <c r="AD255" s="28">
        <v>4.6399999999999997E-2</v>
      </c>
      <c r="AE255" s="139"/>
      <c r="AF255" s="139"/>
      <c r="AG255" s="139"/>
      <c r="AH255" s="139"/>
    </row>
    <row r="256" spans="1:51">
      <c r="A256" s="51" t="s">
        <v>181</v>
      </c>
      <c r="B256" s="2" t="s">
        <v>75</v>
      </c>
      <c r="C256" s="2" t="s">
        <v>63</v>
      </c>
      <c r="D256" s="2">
        <v>2012</v>
      </c>
      <c r="E256" s="14">
        <v>2012</v>
      </c>
      <c r="F256" s="14" t="s">
        <v>97</v>
      </c>
      <c r="G256" s="93">
        <v>678</v>
      </c>
      <c r="H256" s="93">
        <v>5408</v>
      </c>
      <c r="I256" s="93">
        <v>2</v>
      </c>
      <c r="J256" s="93">
        <v>19</v>
      </c>
      <c r="K256" s="93">
        <v>680</v>
      </c>
      <c r="L256" s="93">
        <v>5427</v>
      </c>
      <c r="M256" s="48">
        <v>6107</v>
      </c>
      <c r="N256" s="48">
        <v>11673</v>
      </c>
      <c r="O256" s="48">
        <v>1694</v>
      </c>
      <c r="P256" s="48">
        <v>9925</v>
      </c>
      <c r="Q256" s="48">
        <v>11619</v>
      </c>
      <c r="R256" s="48">
        <v>6</v>
      </c>
      <c r="S256" s="48">
        <v>48</v>
      </c>
      <c r="T256" s="48">
        <v>54</v>
      </c>
      <c r="U256" s="48">
        <v>1700</v>
      </c>
      <c r="V256" s="48">
        <v>9973</v>
      </c>
      <c r="W256" s="156">
        <v>1730866</v>
      </c>
      <c r="X256" s="156">
        <v>7278</v>
      </c>
      <c r="Y256" s="156">
        <v>1738144</v>
      </c>
      <c r="Z256" s="28">
        <v>0.99609999999999999</v>
      </c>
      <c r="AA256" s="28"/>
      <c r="AB256" s="111"/>
      <c r="AC256" s="28"/>
      <c r="AD256" s="28">
        <v>4.6399999999999997E-2</v>
      </c>
      <c r="AE256" s="139"/>
      <c r="AF256" s="139"/>
      <c r="AG256" s="139"/>
      <c r="AH256" s="139"/>
    </row>
    <row r="257" spans="1:34">
      <c r="A257" s="13" t="s">
        <v>123</v>
      </c>
      <c r="B257" s="2" t="s">
        <v>74</v>
      </c>
      <c r="C257" s="2" t="s">
        <v>63</v>
      </c>
      <c r="D257" s="2">
        <v>2012</v>
      </c>
      <c r="E257" s="14">
        <v>2012</v>
      </c>
      <c r="F257" s="14" t="s">
        <v>97</v>
      </c>
      <c r="G257" s="93">
        <v>16339</v>
      </c>
      <c r="H257" s="93">
        <v>71617</v>
      </c>
      <c r="I257" s="93">
        <v>32</v>
      </c>
      <c r="J257" s="93">
        <v>262</v>
      </c>
      <c r="K257" s="93">
        <v>16371</v>
      </c>
      <c r="L257" s="93">
        <v>71879</v>
      </c>
      <c r="M257" s="48">
        <v>88250</v>
      </c>
      <c r="N257" s="48">
        <v>214598</v>
      </c>
      <c r="O257" s="48">
        <v>43335</v>
      </c>
      <c r="P257" s="48">
        <v>170420</v>
      </c>
      <c r="Q257" s="48">
        <v>213755</v>
      </c>
      <c r="R257" s="48">
        <v>118</v>
      </c>
      <c r="S257" s="48">
        <v>725</v>
      </c>
      <c r="T257" s="48">
        <v>843</v>
      </c>
      <c r="U257" s="48">
        <v>43453</v>
      </c>
      <c r="V257" s="48">
        <v>171145</v>
      </c>
      <c r="W257" s="156">
        <v>31814856</v>
      </c>
      <c r="X257" s="156">
        <v>105385</v>
      </c>
      <c r="Y257" s="156">
        <v>31920241</v>
      </c>
      <c r="Z257" s="28">
        <v>1</v>
      </c>
      <c r="AA257" s="28"/>
      <c r="AB257" s="111"/>
      <c r="AC257" s="28"/>
      <c r="AD257" s="28">
        <v>1.6799999999999999E-2</v>
      </c>
      <c r="AE257" s="139"/>
      <c r="AF257" s="139"/>
      <c r="AG257" s="139"/>
      <c r="AH257" s="139"/>
    </row>
    <row r="258" spans="1:34">
      <c r="A258" s="13" t="s">
        <v>124</v>
      </c>
      <c r="B258" s="2" t="s">
        <v>75</v>
      </c>
      <c r="C258" s="2" t="s">
        <v>63</v>
      </c>
      <c r="D258" s="2">
        <v>2012</v>
      </c>
      <c r="E258" s="14">
        <v>2012</v>
      </c>
      <c r="F258" s="14" t="s">
        <v>97</v>
      </c>
      <c r="G258" s="93">
        <v>268</v>
      </c>
      <c r="H258" s="93">
        <v>1112</v>
      </c>
      <c r="I258" s="93">
        <v>0</v>
      </c>
      <c r="J258" s="93">
        <v>4</v>
      </c>
      <c r="K258" s="93">
        <v>268</v>
      </c>
      <c r="L258" s="93">
        <v>1116</v>
      </c>
      <c r="M258" s="48">
        <v>1384</v>
      </c>
      <c r="N258" s="48">
        <v>3464</v>
      </c>
      <c r="O258" s="48">
        <v>703</v>
      </c>
      <c r="P258" s="48">
        <v>2746</v>
      </c>
      <c r="Q258" s="48">
        <v>3449</v>
      </c>
      <c r="R258" s="48">
        <v>0</v>
      </c>
      <c r="S258" s="48">
        <v>15</v>
      </c>
      <c r="T258" s="48">
        <v>15</v>
      </c>
      <c r="U258" s="48">
        <v>703</v>
      </c>
      <c r="V258" s="48">
        <v>2761</v>
      </c>
      <c r="W258" s="156">
        <v>472779</v>
      </c>
      <c r="X258" s="156">
        <v>1670</v>
      </c>
      <c r="Y258" s="156">
        <v>474449</v>
      </c>
      <c r="Z258" s="28">
        <v>1</v>
      </c>
      <c r="AA258" s="28"/>
      <c r="AB258" s="111"/>
      <c r="AC258" s="28"/>
      <c r="AD258" s="28">
        <v>4.6399999999999997E-2</v>
      </c>
      <c r="AE258" s="139"/>
      <c r="AF258" s="139"/>
      <c r="AG258" s="139"/>
      <c r="AH258" s="139"/>
    </row>
    <row r="259" spans="1:34">
      <c r="A259" s="13" t="s">
        <v>125</v>
      </c>
      <c r="B259" s="2" t="s">
        <v>75</v>
      </c>
      <c r="C259" s="2" t="s">
        <v>63</v>
      </c>
      <c r="D259" s="2">
        <v>2012</v>
      </c>
      <c r="E259" s="14">
        <v>2012</v>
      </c>
      <c r="F259" s="14" t="s">
        <v>97</v>
      </c>
      <c r="G259" s="93">
        <v>1055</v>
      </c>
      <c r="H259" s="93">
        <v>6936</v>
      </c>
      <c r="I259" s="93">
        <v>1</v>
      </c>
      <c r="J259" s="93">
        <v>6</v>
      </c>
      <c r="K259" s="93">
        <v>1056</v>
      </c>
      <c r="L259" s="93">
        <v>6942</v>
      </c>
      <c r="M259" s="48">
        <v>7998</v>
      </c>
      <c r="N259" s="48">
        <v>15256</v>
      </c>
      <c r="O259" s="48">
        <v>2631</v>
      </c>
      <c r="P259" s="48">
        <v>12608</v>
      </c>
      <c r="Q259" s="48">
        <v>15239</v>
      </c>
      <c r="R259" s="48">
        <v>2</v>
      </c>
      <c r="S259" s="48">
        <v>15</v>
      </c>
      <c r="T259" s="48">
        <v>17</v>
      </c>
      <c r="U259" s="48">
        <v>2633</v>
      </c>
      <c r="V259" s="48">
        <v>12623</v>
      </c>
      <c r="W259" s="156">
        <v>2276799</v>
      </c>
      <c r="X259" s="156">
        <v>2678</v>
      </c>
      <c r="Y259" s="156">
        <v>2279477</v>
      </c>
      <c r="Z259" s="28">
        <v>0.96950000000000003</v>
      </c>
      <c r="AA259" s="28"/>
      <c r="AB259" s="111"/>
      <c r="AC259" s="28"/>
      <c r="AD259" s="28">
        <v>4.6399999999999997E-2</v>
      </c>
      <c r="AE259" s="139"/>
      <c r="AF259" s="139"/>
      <c r="AG259" s="139"/>
      <c r="AH259" s="139"/>
    </row>
    <row r="260" spans="1:34">
      <c r="A260" s="13" t="s">
        <v>126</v>
      </c>
      <c r="B260" s="2" t="s">
        <v>75</v>
      </c>
      <c r="C260" s="2" t="s">
        <v>63</v>
      </c>
      <c r="D260" s="2">
        <v>2012</v>
      </c>
      <c r="E260" s="14">
        <v>2012</v>
      </c>
      <c r="F260" s="14" t="s">
        <v>97</v>
      </c>
      <c r="G260" s="93">
        <v>2317</v>
      </c>
      <c r="H260" s="93">
        <v>11395</v>
      </c>
      <c r="I260" s="93">
        <v>12</v>
      </c>
      <c r="J260" s="93">
        <v>111</v>
      </c>
      <c r="K260" s="93">
        <v>2329</v>
      </c>
      <c r="L260" s="93">
        <v>11506</v>
      </c>
      <c r="M260" s="48">
        <v>13835</v>
      </c>
      <c r="N260" s="48">
        <v>35440</v>
      </c>
      <c r="O260" s="48">
        <v>6486</v>
      </c>
      <c r="P260" s="48">
        <v>28589</v>
      </c>
      <c r="Q260" s="48">
        <v>35075</v>
      </c>
      <c r="R260" s="48">
        <v>39</v>
      </c>
      <c r="S260" s="48">
        <v>326</v>
      </c>
      <c r="T260" s="48">
        <v>365</v>
      </c>
      <c r="U260" s="48">
        <v>6525</v>
      </c>
      <c r="V260" s="48">
        <v>28915</v>
      </c>
      <c r="W260" s="156">
        <v>4839967</v>
      </c>
      <c r="X260" s="156">
        <v>49447</v>
      </c>
      <c r="Y260" s="156">
        <v>4889414</v>
      </c>
      <c r="Z260" s="28">
        <v>1</v>
      </c>
      <c r="AA260" s="28"/>
      <c r="AB260" s="111"/>
      <c r="AC260" s="28"/>
      <c r="AD260" s="28">
        <v>4.6399999999999997E-2</v>
      </c>
      <c r="AE260" s="139"/>
      <c r="AF260" s="139"/>
      <c r="AG260" s="139"/>
      <c r="AH260" s="139"/>
    </row>
    <row r="261" spans="1:34">
      <c r="A261" s="13" t="s">
        <v>127</v>
      </c>
      <c r="B261" s="2" t="s">
        <v>75</v>
      </c>
      <c r="C261" s="2" t="s">
        <v>63</v>
      </c>
      <c r="D261" s="2">
        <v>2012</v>
      </c>
      <c r="E261" s="14">
        <v>2012</v>
      </c>
      <c r="F261" s="14" t="s">
        <v>97</v>
      </c>
      <c r="G261" s="93">
        <v>131</v>
      </c>
      <c r="H261" s="93">
        <v>821</v>
      </c>
      <c r="I261" s="93">
        <v>0</v>
      </c>
      <c r="J261" s="93">
        <v>3</v>
      </c>
      <c r="K261" s="93">
        <v>131</v>
      </c>
      <c r="L261" s="93">
        <v>824</v>
      </c>
      <c r="M261" s="48">
        <v>955</v>
      </c>
      <c r="N261" s="48">
        <v>1962</v>
      </c>
      <c r="O261" s="48">
        <v>360</v>
      </c>
      <c r="P261" s="48">
        <v>1590</v>
      </c>
      <c r="Q261" s="48">
        <v>1950</v>
      </c>
      <c r="R261" s="48">
        <v>1</v>
      </c>
      <c r="S261" s="48">
        <v>11</v>
      </c>
      <c r="T261" s="48">
        <v>12</v>
      </c>
      <c r="U261" s="48">
        <v>361</v>
      </c>
      <c r="V261" s="48">
        <v>1601</v>
      </c>
      <c r="W261" s="156">
        <v>265324</v>
      </c>
      <c r="X261" s="156">
        <v>1732</v>
      </c>
      <c r="Y261" s="156">
        <v>267056</v>
      </c>
      <c r="Z261" s="28">
        <v>1</v>
      </c>
      <c r="AA261" s="28"/>
      <c r="AB261" s="111"/>
      <c r="AC261" s="28"/>
      <c r="AD261" s="28">
        <v>4.6399999999999997E-2</v>
      </c>
      <c r="AE261" s="139"/>
      <c r="AF261" s="139"/>
      <c r="AG261" s="139"/>
      <c r="AH261" s="139"/>
    </row>
    <row r="262" spans="1:34">
      <c r="A262" s="13" t="s">
        <v>128</v>
      </c>
      <c r="B262" s="2" t="s">
        <v>75</v>
      </c>
      <c r="C262" s="2" t="s">
        <v>63</v>
      </c>
      <c r="D262" s="2">
        <v>2012</v>
      </c>
      <c r="E262" s="14">
        <v>2012</v>
      </c>
      <c r="F262" s="14" t="s">
        <v>97</v>
      </c>
      <c r="G262" s="93">
        <v>12155</v>
      </c>
      <c r="H262" s="93">
        <v>44942</v>
      </c>
      <c r="I262" s="93">
        <v>23</v>
      </c>
      <c r="J262" s="93">
        <v>276</v>
      </c>
      <c r="K262" s="93">
        <v>12178</v>
      </c>
      <c r="L262" s="93">
        <v>45218</v>
      </c>
      <c r="M262" s="48">
        <v>57396</v>
      </c>
      <c r="N262" s="48">
        <v>140091</v>
      </c>
      <c r="O262" s="48">
        <v>33070</v>
      </c>
      <c r="P262" s="48">
        <v>106191</v>
      </c>
      <c r="Q262" s="48">
        <v>139261</v>
      </c>
      <c r="R262" s="48">
        <v>86</v>
      </c>
      <c r="S262" s="48">
        <v>744</v>
      </c>
      <c r="T262" s="48">
        <v>830</v>
      </c>
      <c r="U262" s="48">
        <v>33156</v>
      </c>
      <c r="V262" s="48">
        <v>106935</v>
      </c>
      <c r="W262" s="156">
        <v>20468833</v>
      </c>
      <c r="X262" s="156">
        <v>110845</v>
      </c>
      <c r="Y262" s="156">
        <v>20579678</v>
      </c>
      <c r="Z262" s="28">
        <v>0.98919999999999997</v>
      </c>
      <c r="AA262" s="28"/>
      <c r="AB262" s="111"/>
      <c r="AC262" s="28"/>
      <c r="AD262" s="28">
        <v>4.6100000000000002E-2</v>
      </c>
      <c r="AE262" s="139"/>
      <c r="AF262" s="139"/>
      <c r="AG262" s="139"/>
      <c r="AH262" s="139"/>
    </row>
    <row r="263" spans="1:34">
      <c r="A263" s="13" t="s">
        <v>129</v>
      </c>
      <c r="B263" s="2" t="s">
        <v>75</v>
      </c>
      <c r="C263" s="2" t="s">
        <v>63</v>
      </c>
      <c r="D263" s="2">
        <v>2012</v>
      </c>
      <c r="E263" s="14">
        <v>2012</v>
      </c>
      <c r="F263" s="14" t="s">
        <v>97</v>
      </c>
      <c r="G263" s="93">
        <v>1720</v>
      </c>
      <c r="H263" s="93">
        <v>7869</v>
      </c>
      <c r="I263" s="93">
        <v>4</v>
      </c>
      <c r="J263" s="93">
        <v>66</v>
      </c>
      <c r="K263" s="93">
        <v>1724</v>
      </c>
      <c r="L263" s="93">
        <v>7935</v>
      </c>
      <c r="M263" s="48">
        <v>9659</v>
      </c>
      <c r="N263" s="48">
        <v>23258</v>
      </c>
      <c r="O263" s="48">
        <v>4565</v>
      </c>
      <c r="P263" s="48">
        <v>18531</v>
      </c>
      <c r="Q263" s="48">
        <v>23096</v>
      </c>
      <c r="R263" s="48">
        <v>10</v>
      </c>
      <c r="S263" s="48">
        <v>152</v>
      </c>
      <c r="T263" s="48">
        <v>162</v>
      </c>
      <c r="U263" s="48">
        <v>4575</v>
      </c>
      <c r="V263" s="48">
        <v>18683</v>
      </c>
      <c r="W263" s="156">
        <v>3220423</v>
      </c>
      <c r="X263" s="156">
        <v>20801</v>
      </c>
      <c r="Y263" s="156">
        <v>3241224</v>
      </c>
      <c r="Z263" s="28">
        <v>0.99809999999999999</v>
      </c>
      <c r="AA263" s="28"/>
      <c r="AB263" s="111"/>
      <c r="AC263" s="28"/>
      <c r="AD263" s="28">
        <v>4.6399999999999997E-2</v>
      </c>
      <c r="AE263" s="139"/>
      <c r="AF263" s="139"/>
      <c r="AG263" s="139"/>
      <c r="AH263" s="139"/>
    </row>
    <row r="264" spans="1:34">
      <c r="A264" s="13" t="s">
        <v>130</v>
      </c>
      <c r="B264" s="2" t="s">
        <v>75</v>
      </c>
      <c r="C264" s="2" t="s">
        <v>63</v>
      </c>
      <c r="D264" s="2">
        <v>2012</v>
      </c>
      <c r="E264" s="14">
        <v>2012</v>
      </c>
      <c r="F264" s="14" t="s">
        <v>97</v>
      </c>
      <c r="G264" s="93">
        <v>703</v>
      </c>
      <c r="H264" s="93">
        <v>4311</v>
      </c>
      <c r="I264" s="93">
        <v>1</v>
      </c>
      <c r="J264" s="93">
        <v>12</v>
      </c>
      <c r="K264" s="93">
        <v>704</v>
      </c>
      <c r="L264" s="93">
        <v>4323</v>
      </c>
      <c r="M264" s="48">
        <v>5027</v>
      </c>
      <c r="N264" s="48">
        <v>10096</v>
      </c>
      <c r="O264" s="48">
        <v>1811</v>
      </c>
      <c r="P264" s="48">
        <v>8259</v>
      </c>
      <c r="Q264" s="48">
        <v>10070</v>
      </c>
      <c r="R264" s="48">
        <v>2</v>
      </c>
      <c r="S264" s="48">
        <v>24</v>
      </c>
      <c r="T264" s="48">
        <v>26</v>
      </c>
      <c r="U264" s="48">
        <v>1813</v>
      </c>
      <c r="V264" s="48">
        <v>8283</v>
      </c>
      <c r="W264" s="156">
        <v>1508434</v>
      </c>
      <c r="X264" s="156">
        <v>3376</v>
      </c>
      <c r="Y264" s="156">
        <v>1511810</v>
      </c>
      <c r="Z264" s="28">
        <v>0.98819999999999997</v>
      </c>
      <c r="AA264" s="28"/>
      <c r="AB264" s="111"/>
      <c r="AC264" s="28"/>
      <c r="AD264" s="28">
        <v>4.6399999999999997E-2</v>
      </c>
      <c r="AE264" s="139"/>
      <c r="AF264" s="139"/>
      <c r="AG264" s="139"/>
      <c r="AH264" s="139"/>
    </row>
    <row r="265" spans="1:34">
      <c r="A265" s="13" t="s">
        <v>131</v>
      </c>
      <c r="B265" s="2" t="s">
        <v>75</v>
      </c>
      <c r="C265" s="2" t="s">
        <v>63</v>
      </c>
      <c r="D265" s="2">
        <v>2012</v>
      </c>
      <c r="E265" s="14">
        <v>2012</v>
      </c>
      <c r="F265" s="14" t="s">
        <v>97</v>
      </c>
      <c r="G265" s="93">
        <v>258</v>
      </c>
      <c r="H265" s="93">
        <v>1152</v>
      </c>
      <c r="I265" s="93">
        <v>0</v>
      </c>
      <c r="J265" s="93">
        <v>1</v>
      </c>
      <c r="K265" s="93">
        <v>258</v>
      </c>
      <c r="L265" s="93">
        <v>1153</v>
      </c>
      <c r="M265" s="48">
        <v>1410</v>
      </c>
      <c r="N265" s="48">
        <v>2971</v>
      </c>
      <c r="O265" s="48">
        <v>670</v>
      </c>
      <c r="P265" s="48">
        <v>2300</v>
      </c>
      <c r="Q265" s="48">
        <v>2970</v>
      </c>
      <c r="R265" s="48">
        <v>0</v>
      </c>
      <c r="S265" s="48">
        <v>1</v>
      </c>
      <c r="T265" s="48">
        <v>1</v>
      </c>
      <c r="U265" s="48">
        <v>670</v>
      </c>
      <c r="V265" s="48">
        <v>2301</v>
      </c>
      <c r="W265" s="156">
        <v>445653</v>
      </c>
      <c r="X265" s="156">
        <v>167</v>
      </c>
      <c r="Y265" s="156">
        <v>445820</v>
      </c>
      <c r="Z265" s="28">
        <v>1</v>
      </c>
      <c r="AA265" s="28"/>
      <c r="AB265" s="111"/>
      <c r="AC265" s="28"/>
      <c r="AD265" s="28">
        <v>4.6399999999999997E-2</v>
      </c>
      <c r="AE265" s="139"/>
      <c r="AF265" s="139"/>
      <c r="AG265" s="139"/>
      <c r="AH265" s="139"/>
    </row>
    <row r="266" spans="1:34">
      <c r="A266" s="13" t="s">
        <v>132</v>
      </c>
      <c r="B266" s="2" t="s">
        <v>76</v>
      </c>
      <c r="C266" s="2" t="s">
        <v>63</v>
      </c>
      <c r="D266" s="2">
        <v>2012</v>
      </c>
      <c r="E266" s="14">
        <v>2012</v>
      </c>
      <c r="F266" s="14" t="s">
        <v>97</v>
      </c>
      <c r="G266" s="93">
        <v>92782</v>
      </c>
      <c r="H266" s="93">
        <v>400291</v>
      </c>
      <c r="I266" s="93">
        <v>854</v>
      </c>
      <c r="J266" s="93">
        <v>4452</v>
      </c>
      <c r="K266" s="93">
        <v>93636</v>
      </c>
      <c r="L266" s="93">
        <v>404743</v>
      </c>
      <c r="M266" s="48">
        <v>498379</v>
      </c>
      <c r="N266" s="48">
        <v>1064706</v>
      </c>
      <c r="O266" s="48">
        <v>213065</v>
      </c>
      <c r="P266" s="48">
        <v>838954</v>
      </c>
      <c r="Q266" s="48">
        <v>1052019</v>
      </c>
      <c r="R266" s="48">
        <v>2736</v>
      </c>
      <c r="S266" s="48">
        <v>9951</v>
      </c>
      <c r="T266" s="48">
        <v>12687</v>
      </c>
      <c r="U266" s="48">
        <v>215801</v>
      </c>
      <c r="V266" s="48">
        <v>848905</v>
      </c>
      <c r="W266" s="156">
        <v>163675399</v>
      </c>
      <c r="X266" s="156">
        <v>1725921</v>
      </c>
      <c r="Y266" s="156">
        <v>165401320</v>
      </c>
      <c r="Z266" s="28">
        <v>0.97729999999999995</v>
      </c>
      <c r="AA266" s="28"/>
      <c r="AB266" s="111"/>
      <c r="AC266" s="28"/>
      <c r="AD266" s="28">
        <v>4.6600000000000003E-2</v>
      </c>
      <c r="AE266" s="139"/>
      <c r="AF266" s="139"/>
      <c r="AG266" s="139"/>
      <c r="AH266" s="139"/>
    </row>
    <row r="267" spans="1:34">
      <c r="A267" s="13" t="s">
        <v>133</v>
      </c>
      <c r="B267" s="2" t="s">
        <v>75</v>
      </c>
      <c r="C267" s="2" t="s">
        <v>63</v>
      </c>
      <c r="D267" s="2">
        <v>2012</v>
      </c>
      <c r="E267" s="14">
        <v>2012</v>
      </c>
      <c r="F267" s="14" t="s">
        <v>97</v>
      </c>
      <c r="G267" s="93">
        <v>2206</v>
      </c>
      <c r="H267" s="93">
        <v>8383</v>
      </c>
      <c r="I267" s="93">
        <v>3</v>
      </c>
      <c r="J267" s="93">
        <v>18</v>
      </c>
      <c r="K267" s="93">
        <v>2209</v>
      </c>
      <c r="L267" s="93">
        <v>8401</v>
      </c>
      <c r="M267" s="48">
        <v>10610</v>
      </c>
      <c r="N267" s="48">
        <v>27007</v>
      </c>
      <c r="O267" s="48">
        <v>5845</v>
      </c>
      <c r="P267" s="48">
        <v>21080</v>
      </c>
      <c r="Q267" s="48">
        <v>26925</v>
      </c>
      <c r="R267" s="48">
        <v>8</v>
      </c>
      <c r="S267" s="48">
        <v>74</v>
      </c>
      <c r="T267" s="48">
        <v>82</v>
      </c>
      <c r="U267" s="48">
        <v>5853</v>
      </c>
      <c r="V267" s="48">
        <v>21154</v>
      </c>
      <c r="W267" s="156">
        <v>3875863</v>
      </c>
      <c r="X267" s="156">
        <v>10492</v>
      </c>
      <c r="Y267" s="156">
        <v>3886355</v>
      </c>
      <c r="Z267" s="28">
        <v>0.98199999999999998</v>
      </c>
      <c r="AA267" s="28"/>
      <c r="AB267" s="111"/>
      <c r="AC267" s="28"/>
      <c r="AD267" s="28">
        <v>4.6399999999999997E-2</v>
      </c>
      <c r="AE267" s="139"/>
      <c r="AF267" s="139"/>
      <c r="AG267" s="139"/>
      <c r="AH267" s="139"/>
    </row>
    <row r="268" spans="1:34">
      <c r="A268" s="13" t="s">
        <v>134</v>
      </c>
      <c r="B268" s="2" t="s">
        <v>75</v>
      </c>
      <c r="C268" s="2" t="s">
        <v>63</v>
      </c>
      <c r="D268" s="2">
        <v>2012</v>
      </c>
      <c r="E268" s="14">
        <v>2012</v>
      </c>
      <c r="F268" s="14" t="s">
        <v>97</v>
      </c>
      <c r="G268" s="93">
        <v>849</v>
      </c>
      <c r="H268" s="93">
        <v>4541</v>
      </c>
      <c r="I268" s="93">
        <v>16</v>
      </c>
      <c r="J268" s="93">
        <v>74</v>
      </c>
      <c r="K268" s="93">
        <v>865</v>
      </c>
      <c r="L268" s="93">
        <v>4615</v>
      </c>
      <c r="M268" s="48">
        <v>5480</v>
      </c>
      <c r="N268" s="48">
        <v>9245</v>
      </c>
      <c r="O268" s="48">
        <v>1847</v>
      </c>
      <c r="P268" s="48">
        <v>7186</v>
      </c>
      <c r="Q268" s="48">
        <v>9033</v>
      </c>
      <c r="R268" s="48">
        <v>45</v>
      </c>
      <c r="S268" s="48">
        <v>167</v>
      </c>
      <c r="T268" s="48">
        <v>212</v>
      </c>
      <c r="U268" s="48">
        <v>1892</v>
      </c>
      <c r="V268" s="48">
        <v>7353</v>
      </c>
      <c r="W268" s="156">
        <v>1425072</v>
      </c>
      <c r="X268" s="156">
        <v>30221</v>
      </c>
      <c r="Y268" s="156">
        <v>1455293</v>
      </c>
      <c r="Z268" s="28">
        <v>0.97889999999999999</v>
      </c>
      <c r="AA268" s="28"/>
      <c r="AB268" s="111"/>
      <c r="AC268" s="28"/>
      <c r="AD268" s="28">
        <v>4.6399999999999997E-2</v>
      </c>
      <c r="AE268" s="139"/>
      <c r="AF268" s="139"/>
      <c r="AG268" s="139"/>
      <c r="AH268" s="139"/>
    </row>
    <row r="269" spans="1:34">
      <c r="A269" s="13" t="s">
        <v>135</v>
      </c>
      <c r="B269" s="2" t="s">
        <v>75</v>
      </c>
      <c r="C269" s="2" t="s">
        <v>63</v>
      </c>
      <c r="D269" s="2">
        <v>2012</v>
      </c>
      <c r="E269" s="14">
        <v>2012</v>
      </c>
      <c r="F269" s="14" t="s">
        <v>97</v>
      </c>
      <c r="G269" s="93">
        <v>138</v>
      </c>
      <c r="H269" s="93">
        <v>746</v>
      </c>
      <c r="I269" s="93">
        <v>0</v>
      </c>
      <c r="J269" s="93">
        <v>0</v>
      </c>
      <c r="K269" s="93">
        <v>138</v>
      </c>
      <c r="L269" s="93">
        <v>746</v>
      </c>
      <c r="M269" s="48">
        <v>884</v>
      </c>
      <c r="N269" s="48">
        <v>1815</v>
      </c>
      <c r="O269" s="48">
        <v>373</v>
      </c>
      <c r="P269" s="48">
        <v>1442</v>
      </c>
      <c r="Q269" s="48">
        <v>1815</v>
      </c>
      <c r="R269" s="48">
        <v>0</v>
      </c>
      <c r="S269" s="48">
        <v>0</v>
      </c>
      <c r="T269" s="48">
        <v>0</v>
      </c>
      <c r="U269" s="48">
        <v>373</v>
      </c>
      <c r="V269" s="48">
        <v>1442</v>
      </c>
      <c r="W269" s="156">
        <v>266462</v>
      </c>
      <c r="X269" s="156">
        <v>0</v>
      </c>
      <c r="Y269" s="156">
        <v>266462</v>
      </c>
      <c r="Z269" s="28">
        <v>0.87719999999999998</v>
      </c>
      <c r="AA269" s="28"/>
      <c r="AB269" s="111"/>
      <c r="AC269" s="28"/>
      <c r="AD269" s="28">
        <v>4.6399999999999997E-2</v>
      </c>
      <c r="AE269" s="139"/>
      <c r="AF269" s="139"/>
      <c r="AG269" s="139"/>
      <c r="AH269" s="139"/>
    </row>
    <row r="270" spans="1:34">
      <c r="A270" s="13" t="s">
        <v>136</v>
      </c>
      <c r="B270" s="2" t="s">
        <v>75</v>
      </c>
      <c r="C270" s="2" t="s">
        <v>63</v>
      </c>
      <c r="D270" s="2">
        <v>2012</v>
      </c>
      <c r="E270" s="14">
        <v>2012</v>
      </c>
      <c r="F270" s="14" t="s">
        <v>97</v>
      </c>
      <c r="G270" s="93">
        <v>904</v>
      </c>
      <c r="H270" s="93">
        <v>6160</v>
      </c>
      <c r="I270" s="93">
        <v>1</v>
      </c>
      <c r="J270" s="93">
        <v>19</v>
      </c>
      <c r="K270" s="93">
        <v>905</v>
      </c>
      <c r="L270" s="93">
        <v>6179</v>
      </c>
      <c r="M270" s="48">
        <v>7084</v>
      </c>
      <c r="N270" s="48">
        <v>13412</v>
      </c>
      <c r="O270" s="48">
        <v>2265</v>
      </c>
      <c r="P270" s="48">
        <v>11096</v>
      </c>
      <c r="Q270" s="48">
        <v>13361</v>
      </c>
      <c r="R270" s="48">
        <v>4</v>
      </c>
      <c r="S270" s="48">
        <v>47</v>
      </c>
      <c r="T270" s="48">
        <v>51</v>
      </c>
      <c r="U270" s="48">
        <v>2269</v>
      </c>
      <c r="V270" s="48">
        <v>11143</v>
      </c>
      <c r="W270" s="156">
        <v>2025207</v>
      </c>
      <c r="X270" s="156">
        <v>6913</v>
      </c>
      <c r="Y270" s="156">
        <v>2032120</v>
      </c>
      <c r="Z270" s="28">
        <v>0.99439999999999995</v>
      </c>
      <c r="AA270" s="28"/>
      <c r="AB270" s="111"/>
      <c r="AC270" s="28"/>
      <c r="AD270" s="28">
        <v>4.6399999999999997E-2</v>
      </c>
      <c r="AE270" s="139"/>
      <c r="AF270" s="139"/>
      <c r="AG270" s="139"/>
      <c r="AH270" s="139"/>
    </row>
    <row r="271" spans="1:34">
      <c r="A271" s="13" t="s">
        <v>137</v>
      </c>
      <c r="B271" s="2" t="s">
        <v>75</v>
      </c>
      <c r="C271" s="2" t="s">
        <v>63</v>
      </c>
      <c r="D271" s="2">
        <v>2012</v>
      </c>
      <c r="E271" s="14">
        <v>2012</v>
      </c>
      <c r="F271" s="14" t="s">
        <v>97</v>
      </c>
      <c r="G271" s="93">
        <v>5014</v>
      </c>
      <c r="H271" s="93">
        <v>16730</v>
      </c>
      <c r="I271" s="93">
        <v>7</v>
      </c>
      <c r="J271" s="93">
        <v>32</v>
      </c>
      <c r="K271" s="93">
        <v>5021</v>
      </c>
      <c r="L271" s="93">
        <v>16762</v>
      </c>
      <c r="M271" s="48">
        <v>21783</v>
      </c>
      <c r="N271" s="48">
        <v>53737</v>
      </c>
      <c r="O271" s="48">
        <v>13705</v>
      </c>
      <c r="P271" s="48">
        <v>39901</v>
      </c>
      <c r="Q271" s="48">
        <v>53606</v>
      </c>
      <c r="R271" s="48">
        <v>24</v>
      </c>
      <c r="S271" s="48">
        <v>107</v>
      </c>
      <c r="T271" s="48">
        <v>131</v>
      </c>
      <c r="U271" s="48">
        <v>13729</v>
      </c>
      <c r="V271" s="48">
        <v>40008</v>
      </c>
      <c r="W271" s="156">
        <v>7771369</v>
      </c>
      <c r="X271" s="156">
        <v>15733</v>
      </c>
      <c r="Y271" s="156">
        <v>7787102</v>
      </c>
      <c r="Z271" s="28">
        <v>0.99380000000000002</v>
      </c>
      <c r="AA271" s="28"/>
      <c r="AB271" s="111"/>
      <c r="AC271" s="28"/>
      <c r="AD271" s="28">
        <v>2.6800000000000001E-2</v>
      </c>
      <c r="AE271" s="139"/>
      <c r="AF271" s="139"/>
      <c r="AG271" s="139"/>
      <c r="AH271" s="139"/>
    </row>
    <row r="272" spans="1:34">
      <c r="A272" s="13" t="s">
        <v>138</v>
      </c>
      <c r="B272" s="2" t="s">
        <v>75</v>
      </c>
      <c r="C272" s="2" t="s">
        <v>63</v>
      </c>
      <c r="D272" s="2">
        <v>2012</v>
      </c>
      <c r="E272" s="14">
        <v>2012</v>
      </c>
      <c r="F272" s="14" t="s">
        <v>97</v>
      </c>
      <c r="G272" s="93">
        <v>82</v>
      </c>
      <c r="H272" s="93">
        <v>370</v>
      </c>
      <c r="I272" s="93">
        <v>0</v>
      </c>
      <c r="J272" s="93">
        <v>0</v>
      </c>
      <c r="K272" s="93">
        <v>82</v>
      </c>
      <c r="L272" s="93">
        <v>370</v>
      </c>
      <c r="M272" s="48">
        <v>452</v>
      </c>
      <c r="N272" s="48">
        <v>1059</v>
      </c>
      <c r="O272" s="48">
        <v>213</v>
      </c>
      <c r="P272" s="48">
        <v>846</v>
      </c>
      <c r="Q272" s="48">
        <v>1059</v>
      </c>
      <c r="R272" s="48">
        <v>0</v>
      </c>
      <c r="S272" s="48">
        <v>0</v>
      </c>
      <c r="T272" s="48">
        <v>0</v>
      </c>
      <c r="U272" s="48">
        <v>213</v>
      </c>
      <c r="V272" s="48">
        <v>846</v>
      </c>
      <c r="W272" s="156">
        <v>142514</v>
      </c>
      <c r="X272" s="156">
        <v>0</v>
      </c>
      <c r="Y272" s="156">
        <v>142514</v>
      </c>
      <c r="Z272" s="28">
        <v>1</v>
      </c>
      <c r="AA272" s="28"/>
      <c r="AB272" s="111"/>
      <c r="AC272" s="28"/>
      <c r="AD272" s="28">
        <v>4.6399999999999997E-2</v>
      </c>
      <c r="AE272" s="139"/>
      <c r="AF272" s="139"/>
      <c r="AG272" s="139"/>
      <c r="AH272" s="139"/>
    </row>
    <row r="273" spans="1:34">
      <c r="A273" s="13" t="s">
        <v>139</v>
      </c>
      <c r="B273" s="2" t="s">
        <v>75</v>
      </c>
      <c r="C273" s="2" t="s">
        <v>63</v>
      </c>
      <c r="D273" s="2">
        <v>2012</v>
      </c>
      <c r="E273" s="14">
        <v>2012</v>
      </c>
      <c r="F273" s="14" t="s">
        <v>97</v>
      </c>
      <c r="G273" s="93">
        <v>15</v>
      </c>
      <c r="H273" s="93">
        <v>447</v>
      </c>
      <c r="I273" s="93">
        <v>0</v>
      </c>
      <c r="J273" s="93">
        <v>0</v>
      </c>
      <c r="K273" s="93">
        <v>15</v>
      </c>
      <c r="L273" s="93">
        <v>447</v>
      </c>
      <c r="M273" s="48">
        <v>462</v>
      </c>
      <c r="N273" s="48">
        <v>723</v>
      </c>
      <c r="O273" s="48">
        <v>35</v>
      </c>
      <c r="P273" s="48">
        <v>687</v>
      </c>
      <c r="Q273" s="48">
        <v>722</v>
      </c>
      <c r="R273" s="48">
        <v>0</v>
      </c>
      <c r="S273" s="48">
        <v>1</v>
      </c>
      <c r="T273" s="48">
        <v>1</v>
      </c>
      <c r="U273" s="48">
        <v>35</v>
      </c>
      <c r="V273" s="48">
        <v>688</v>
      </c>
      <c r="W273" s="156">
        <v>109673</v>
      </c>
      <c r="X273" s="156">
        <v>0</v>
      </c>
      <c r="Y273" s="156">
        <v>109673</v>
      </c>
      <c r="Z273" s="28">
        <v>0.98850000000000005</v>
      </c>
      <c r="AA273" s="28"/>
      <c r="AB273" s="111"/>
      <c r="AC273" s="28"/>
      <c r="AD273" s="28">
        <v>4.6399999999999997E-2</v>
      </c>
      <c r="AE273" s="139"/>
      <c r="AF273" s="139"/>
      <c r="AG273" s="139"/>
      <c r="AH273" s="139"/>
    </row>
    <row r="274" spans="1:34">
      <c r="A274" s="13" t="s">
        <v>140</v>
      </c>
      <c r="B274" s="2" t="s">
        <v>75</v>
      </c>
      <c r="C274" s="2" t="s">
        <v>63</v>
      </c>
      <c r="D274" s="2">
        <v>2012</v>
      </c>
      <c r="E274" s="14">
        <v>2012</v>
      </c>
      <c r="F274" s="14" t="s">
        <v>97</v>
      </c>
      <c r="G274" s="93">
        <v>4638</v>
      </c>
      <c r="H274" s="93">
        <v>15477</v>
      </c>
      <c r="I274" s="93">
        <v>6</v>
      </c>
      <c r="J274" s="93">
        <v>59</v>
      </c>
      <c r="K274" s="93">
        <v>4644</v>
      </c>
      <c r="L274" s="93">
        <v>15536</v>
      </c>
      <c r="M274" s="48">
        <v>20180</v>
      </c>
      <c r="N274" s="48">
        <v>46749</v>
      </c>
      <c r="O274" s="48">
        <v>11298</v>
      </c>
      <c r="P274" s="48">
        <v>35239</v>
      </c>
      <c r="Q274" s="48">
        <v>46537</v>
      </c>
      <c r="R274" s="48">
        <v>23</v>
      </c>
      <c r="S274" s="48">
        <v>189</v>
      </c>
      <c r="T274" s="48">
        <v>212</v>
      </c>
      <c r="U274" s="48">
        <v>11321</v>
      </c>
      <c r="V274" s="48">
        <v>35428</v>
      </c>
      <c r="W274" s="156">
        <v>6756790</v>
      </c>
      <c r="X274" s="156">
        <v>25279</v>
      </c>
      <c r="Y274" s="156">
        <v>6782069</v>
      </c>
      <c r="Z274" s="28">
        <v>1</v>
      </c>
      <c r="AA274" s="28"/>
      <c r="AB274" s="111"/>
      <c r="AC274" s="28"/>
      <c r="AD274" s="28">
        <v>1.24E-2</v>
      </c>
      <c r="AE274" s="139"/>
      <c r="AF274" s="139"/>
      <c r="AG274" s="139"/>
      <c r="AH274" s="139"/>
    </row>
    <row r="275" spans="1:34">
      <c r="A275" s="13" t="s">
        <v>141</v>
      </c>
      <c r="B275" s="2" t="s">
        <v>75</v>
      </c>
      <c r="C275" s="2" t="s">
        <v>63</v>
      </c>
      <c r="D275" s="2">
        <v>2012</v>
      </c>
      <c r="E275" s="14">
        <v>2012</v>
      </c>
      <c r="F275" s="14" t="s">
        <v>97</v>
      </c>
      <c r="G275" s="93">
        <v>492</v>
      </c>
      <c r="H275" s="93">
        <v>2928</v>
      </c>
      <c r="I275" s="93">
        <v>4</v>
      </c>
      <c r="J275" s="93">
        <v>21</v>
      </c>
      <c r="K275" s="93">
        <v>496</v>
      </c>
      <c r="L275" s="93">
        <v>2949</v>
      </c>
      <c r="M275" s="48">
        <v>3445</v>
      </c>
      <c r="N275" s="48">
        <v>7320</v>
      </c>
      <c r="O275" s="48">
        <v>1185</v>
      </c>
      <c r="P275" s="48">
        <v>6061</v>
      </c>
      <c r="Q275" s="48">
        <v>7246</v>
      </c>
      <c r="R275" s="48">
        <v>9</v>
      </c>
      <c r="S275" s="48">
        <v>65</v>
      </c>
      <c r="T275" s="48">
        <v>74</v>
      </c>
      <c r="U275" s="48">
        <v>1194</v>
      </c>
      <c r="V275" s="48">
        <v>6126</v>
      </c>
      <c r="W275" s="156">
        <v>1083755</v>
      </c>
      <c r="X275" s="156">
        <v>10483</v>
      </c>
      <c r="Y275" s="156">
        <v>1094238</v>
      </c>
      <c r="Z275" s="28">
        <v>0.99529999999999996</v>
      </c>
      <c r="AA275" s="28"/>
      <c r="AB275" s="111"/>
      <c r="AC275" s="28"/>
      <c r="AD275" s="28">
        <v>4.6399999999999997E-2</v>
      </c>
      <c r="AE275" s="139"/>
      <c r="AF275" s="139"/>
      <c r="AG275" s="139"/>
      <c r="AH275" s="139"/>
    </row>
    <row r="276" spans="1:34">
      <c r="A276" s="13" t="s">
        <v>142</v>
      </c>
      <c r="B276" s="2" t="s">
        <v>75</v>
      </c>
      <c r="C276" s="2" t="s">
        <v>63</v>
      </c>
      <c r="D276" s="2">
        <v>2012</v>
      </c>
      <c r="E276" s="14">
        <v>2012</v>
      </c>
      <c r="F276" s="14" t="s">
        <v>97</v>
      </c>
      <c r="G276" s="93">
        <v>469</v>
      </c>
      <c r="H276" s="93">
        <v>3105</v>
      </c>
      <c r="I276" s="93">
        <v>0</v>
      </c>
      <c r="J276" s="93">
        <v>4</v>
      </c>
      <c r="K276" s="93">
        <v>469</v>
      </c>
      <c r="L276" s="93">
        <v>3109</v>
      </c>
      <c r="M276" s="48">
        <v>3578</v>
      </c>
      <c r="N276" s="48">
        <v>6955</v>
      </c>
      <c r="O276" s="48">
        <v>1203</v>
      </c>
      <c r="P276" s="48">
        <v>5740</v>
      </c>
      <c r="Q276" s="48">
        <v>6943</v>
      </c>
      <c r="R276" s="48">
        <v>1</v>
      </c>
      <c r="S276" s="48">
        <v>11</v>
      </c>
      <c r="T276" s="48">
        <v>12</v>
      </c>
      <c r="U276" s="48">
        <v>1204</v>
      </c>
      <c r="V276" s="48">
        <v>5751</v>
      </c>
      <c r="W276" s="156">
        <v>1055105</v>
      </c>
      <c r="X276" s="156">
        <v>1505</v>
      </c>
      <c r="Y276" s="156">
        <v>1056610</v>
      </c>
      <c r="Z276" s="28">
        <v>1</v>
      </c>
      <c r="AA276" s="28"/>
      <c r="AB276" s="111"/>
      <c r="AC276" s="28"/>
      <c r="AD276" s="28">
        <v>4.6399999999999997E-2</v>
      </c>
      <c r="AE276" s="139"/>
      <c r="AF276" s="139"/>
      <c r="AG276" s="139"/>
      <c r="AH276" s="139"/>
    </row>
    <row r="277" spans="1:34">
      <c r="A277" s="13" t="s">
        <v>143</v>
      </c>
      <c r="B277" s="2" t="s">
        <v>74</v>
      </c>
      <c r="C277" s="2" t="s">
        <v>63</v>
      </c>
      <c r="D277" s="2">
        <v>2012</v>
      </c>
      <c r="E277" s="14">
        <v>2012</v>
      </c>
      <c r="F277" s="14" t="s">
        <v>97</v>
      </c>
      <c r="G277" s="93">
        <v>13582</v>
      </c>
      <c r="H277" s="93">
        <v>80747</v>
      </c>
      <c r="I277" s="93">
        <v>63</v>
      </c>
      <c r="J277" s="93">
        <v>1380</v>
      </c>
      <c r="K277" s="93">
        <v>13645</v>
      </c>
      <c r="L277" s="93">
        <v>82127</v>
      </c>
      <c r="M277" s="48">
        <v>95772</v>
      </c>
      <c r="N277" s="48">
        <v>215080</v>
      </c>
      <c r="O277" s="48">
        <v>34445</v>
      </c>
      <c r="P277" s="48">
        <v>177074</v>
      </c>
      <c r="Q277" s="48">
        <v>211519</v>
      </c>
      <c r="R277" s="48">
        <v>225</v>
      </c>
      <c r="S277" s="48">
        <v>3336</v>
      </c>
      <c r="T277" s="48">
        <v>3561</v>
      </c>
      <c r="U277" s="48">
        <v>34670</v>
      </c>
      <c r="V277" s="48">
        <v>180410</v>
      </c>
      <c r="W277" s="156">
        <v>30530523</v>
      </c>
      <c r="X277" s="156">
        <v>397649</v>
      </c>
      <c r="Y277" s="156">
        <v>30928172</v>
      </c>
      <c r="Z277" s="28">
        <v>0.99909999999999999</v>
      </c>
      <c r="AA277" s="28"/>
      <c r="AB277" s="111"/>
      <c r="AC277" s="28"/>
      <c r="AD277" s="28">
        <v>1.5699999999999999E-2</v>
      </c>
      <c r="AE277" s="139"/>
      <c r="AF277" s="139"/>
      <c r="AG277" s="139"/>
      <c r="AH277" s="139"/>
    </row>
    <row r="278" spans="1:34">
      <c r="A278" s="13" t="s">
        <v>144</v>
      </c>
      <c r="B278" s="2" t="s">
        <v>74</v>
      </c>
      <c r="C278" s="2" t="s">
        <v>63</v>
      </c>
      <c r="D278" s="2">
        <v>2012</v>
      </c>
      <c r="E278" s="14">
        <v>2012</v>
      </c>
      <c r="F278" s="14" t="s">
        <v>97</v>
      </c>
      <c r="G278" s="93">
        <v>1066</v>
      </c>
      <c r="H278" s="93">
        <v>7060</v>
      </c>
      <c r="I278" s="93">
        <v>3</v>
      </c>
      <c r="J278" s="93">
        <v>36</v>
      </c>
      <c r="K278" s="93">
        <v>1069</v>
      </c>
      <c r="L278" s="93">
        <v>7096</v>
      </c>
      <c r="M278" s="48">
        <v>8165</v>
      </c>
      <c r="N278" s="48">
        <v>18031</v>
      </c>
      <c r="O278" s="48">
        <v>2795</v>
      </c>
      <c r="P278" s="48">
        <v>15142</v>
      </c>
      <c r="Q278" s="48">
        <v>17937</v>
      </c>
      <c r="R278" s="48">
        <v>13</v>
      </c>
      <c r="S278" s="48">
        <v>81</v>
      </c>
      <c r="T278" s="48">
        <v>94</v>
      </c>
      <c r="U278" s="48">
        <v>2808</v>
      </c>
      <c r="V278" s="48">
        <v>15223</v>
      </c>
      <c r="W278" s="156">
        <v>2561496.2799999998</v>
      </c>
      <c r="X278" s="156">
        <v>11279</v>
      </c>
      <c r="Y278" s="156">
        <v>2572775.2799999998</v>
      </c>
      <c r="Z278" s="28">
        <v>0.99270000000000003</v>
      </c>
      <c r="AA278" s="28"/>
      <c r="AB278" s="111"/>
      <c r="AC278" s="28"/>
      <c r="AD278" s="28">
        <v>4.6399999999999997E-2</v>
      </c>
      <c r="AE278" s="139"/>
      <c r="AF278" s="139"/>
      <c r="AG278" s="139"/>
      <c r="AH278" s="139"/>
    </row>
    <row r="279" spans="1:34">
      <c r="A279" s="13" t="s">
        <v>145</v>
      </c>
      <c r="B279" s="2" t="s">
        <v>75</v>
      </c>
      <c r="C279" s="2" t="s">
        <v>63</v>
      </c>
      <c r="D279" s="2">
        <v>2012</v>
      </c>
      <c r="E279" s="14">
        <v>2012</v>
      </c>
      <c r="F279" s="14" t="s">
        <v>97</v>
      </c>
      <c r="G279" s="93">
        <v>115</v>
      </c>
      <c r="H279" s="93">
        <v>630</v>
      </c>
      <c r="I279" s="93">
        <v>0</v>
      </c>
      <c r="J279" s="93">
        <v>0</v>
      </c>
      <c r="K279" s="93">
        <v>115</v>
      </c>
      <c r="L279" s="93">
        <v>630</v>
      </c>
      <c r="M279" s="48">
        <v>745</v>
      </c>
      <c r="N279" s="48">
        <v>1675</v>
      </c>
      <c r="O279" s="48">
        <v>321</v>
      </c>
      <c r="P279" s="48">
        <v>1354</v>
      </c>
      <c r="Q279" s="48">
        <v>1675</v>
      </c>
      <c r="R279" s="48">
        <v>0</v>
      </c>
      <c r="S279" s="48">
        <v>0</v>
      </c>
      <c r="T279" s="48">
        <v>0</v>
      </c>
      <c r="U279" s="48">
        <v>321</v>
      </c>
      <c r="V279" s="48">
        <v>1354</v>
      </c>
      <c r="W279" s="156">
        <v>241193</v>
      </c>
      <c r="X279" s="156">
        <v>0</v>
      </c>
      <c r="Y279" s="156">
        <v>241193</v>
      </c>
      <c r="Z279" s="28">
        <v>0.87880000000000003</v>
      </c>
      <c r="AA279" s="28"/>
      <c r="AB279" s="111"/>
      <c r="AC279" s="28"/>
      <c r="AD279" s="28">
        <v>4.6399999999999997E-2</v>
      </c>
      <c r="AE279" s="139"/>
      <c r="AF279" s="139"/>
      <c r="AG279" s="139"/>
      <c r="AH279" s="139"/>
    </row>
    <row r="280" spans="1:34">
      <c r="A280" s="13" t="s">
        <v>146</v>
      </c>
      <c r="B280" s="2" t="s">
        <v>75</v>
      </c>
      <c r="C280" s="2" t="s">
        <v>63</v>
      </c>
      <c r="D280" s="2">
        <v>2012</v>
      </c>
      <c r="E280" s="14">
        <v>2012</v>
      </c>
      <c r="F280" s="14" t="s">
        <v>97</v>
      </c>
      <c r="G280" s="93">
        <v>19716</v>
      </c>
      <c r="H280" s="93">
        <v>86132</v>
      </c>
      <c r="I280" s="93">
        <v>61</v>
      </c>
      <c r="J280" s="93">
        <v>612</v>
      </c>
      <c r="K280" s="93">
        <v>19777</v>
      </c>
      <c r="L280" s="93">
        <v>86744</v>
      </c>
      <c r="M280" s="48">
        <v>106521</v>
      </c>
      <c r="N280" s="48">
        <v>262634</v>
      </c>
      <c r="O280" s="48">
        <v>54212</v>
      </c>
      <c r="P280" s="48">
        <v>206454</v>
      </c>
      <c r="Q280" s="48">
        <v>260666</v>
      </c>
      <c r="R280" s="48">
        <v>212</v>
      </c>
      <c r="S280" s="48">
        <v>1756</v>
      </c>
      <c r="T280" s="48">
        <v>1968</v>
      </c>
      <c r="U280" s="48">
        <v>54424</v>
      </c>
      <c r="V280" s="48">
        <v>208210</v>
      </c>
      <c r="W280" s="156">
        <v>37319577</v>
      </c>
      <c r="X280" s="156">
        <v>250440</v>
      </c>
      <c r="Y280" s="156">
        <v>37570017</v>
      </c>
      <c r="Z280" s="28">
        <v>0.99990000000000001</v>
      </c>
      <c r="AA280" s="28"/>
      <c r="AB280" s="111"/>
      <c r="AC280" s="28"/>
      <c r="AD280" s="28">
        <v>3.2000000000000001E-2</v>
      </c>
      <c r="AE280" s="139"/>
      <c r="AF280" s="139"/>
      <c r="AG280" s="139"/>
      <c r="AH280" s="139"/>
    </row>
    <row r="281" spans="1:34">
      <c r="A281" s="13" t="s">
        <v>147</v>
      </c>
      <c r="B281" s="2" t="s">
        <v>74</v>
      </c>
      <c r="C281" s="2" t="s">
        <v>63</v>
      </c>
      <c r="D281" s="2">
        <v>2012</v>
      </c>
      <c r="E281" s="14">
        <v>2012</v>
      </c>
      <c r="F281" s="14" t="s">
        <v>97</v>
      </c>
      <c r="G281" s="93">
        <v>17843</v>
      </c>
      <c r="H281" s="93">
        <v>70758</v>
      </c>
      <c r="I281" s="93">
        <v>170</v>
      </c>
      <c r="J281" s="93">
        <v>715</v>
      </c>
      <c r="K281" s="93">
        <v>18013</v>
      </c>
      <c r="L281" s="93">
        <v>71473</v>
      </c>
      <c r="M281" s="48">
        <v>89486</v>
      </c>
      <c r="N281" s="48">
        <v>202173</v>
      </c>
      <c r="O281" s="48">
        <v>45510</v>
      </c>
      <c r="P281" s="48">
        <v>154264</v>
      </c>
      <c r="Q281" s="48">
        <v>199774</v>
      </c>
      <c r="R281" s="48">
        <v>621</v>
      </c>
      <c r="S281" s="48">
        <v>1778</v>
      </c>
      <c r="T281" s="48">
        <v>2399</v>
      </c>
      <c r="U281" s="48">
        <v>46131</v>
      </c>
      <c r="V281" s="48">
        <v>156042</v>
      </c>
      <c r="W281" s="156">
        <v>30726871</v>
      </c>
      <c r="X281" s="156">
        <v>308527</v>
      </c>
      <c r="Y281" s="156">
        <v>31035398</v>
      </c>
      <c r="Z281" s="28">
        <v>0.99</v>
      </c>
      <c r="AA281" s="28"/>
      <c r="AB281" s="111"/>
      <c r="AC281" s="28"/>
      <c r="AD281" s="28">
        <v>3.1699999999999999E-2</v>
      </c>
      <c r="AE281" s="139"/>
      <c r="AF281" s="139"/>
      <c r="AG281" s="139"/>
      <c r="AH281" s="139"/>
    </row>
    <row r="282" spans="1:34">
      <c r="A282" s="13" t="s">
        <v>148</v>
      </c>
      <c r="B282" s="2" t="s">
        <v>75</v>
      </c>
      <c r="C282" s="2" t="s">
        <v>63</v>
      </c>
      <c r="D282" s="2">
        <v>2012</v>
      </c>
      <c r="E282" s="14">
        <v>2012</v>
      </c>
      <c r="F282" s="14" t="s">
        <v>97</v>
      </c>
      <c r="G282" s="93">
        <v>455</v>
      </c>
      <c r="H282" s="93">
        <v>2180</v>
      </c>
      <c r="I282" s="93">
        <v>1</v>
      </c>
      <c r="J282" s="93">
        <v>15</v>
      </c>
      <c r="K282" s="93">
        <v>456</v>
      </c>
      <c r="L282" s="93">
        <v>2195</v>
      </c>
      <c r="M282" s="48">
        <v>2651</v>
      </c>
      <c r="N282" s="48">
        <v>6186</v>
      </c>
      <c r="O282" s="48">
        <v>1201</v>
      </c>
      <c r="P282" s="48">
        <v>4937</v>
      </c>
      <c r="Q282" s="48">
        <v>6138</v>
      </c>
      <c r="R282" s="48">
        <v>5</v>
      </c>
      <c r="S282" s="48">
        <v>43</v>
      </c>
      <c r="T282" s="48">
        <v>48</v>
      </c>
      <c r="U282" s="48">
        <v>1206</v>
      </c>
      <c r="V282" s="48">
        <v>4980</v>
      </c>
      <c r="W282" s="156">
        <v>882408</v>
      </c>
      <c r="X282" s="156">
        <v>6188</v>
      </c>
      <c r="Y282" s="156">
        <v>888596</v>
      </c>
      <c r="Z282" s="28">
        <v>1</v>
      </c>
      <c r="AA282" s="28"/>
      <c r="AB282" s="111"/>
      <c r="AC282" s="28"/>
      <c r="AD282" s="28">
        <v>4.6399999999999997E-2</v>
      </c>
      <c r="AE282" s="139"/>
      <c r="AF282" s="139"/>
      <c r="AG282" s="139"/>
      <c r="AH282" s="139"/>
    </row>
    <row r="283" spans="1:34">
      <c r="A283" s="13" t="s">
        <v>149</v>
      </c>
      <c r="B283" s="2" t="s">
        <v>75</v>
      </c>
      <c r="C283" s="2" t="s">
        <v>63</v>
      </c>
      <c r="D283" s="2">
        <v>2012</v>
      </c>
      <c r="E283" s="14">
        <v>2012</v>
      </c>
      <c r="F283" s="14" t="s">
        <v>97</v>
      </c>
      <c r="G283" s="93">
        <v>28511</v>
      </c>
      <c r="H283" s="93">
        <v>118428</v>
      </c>
      <c r="I283" s="93">
        <v>50</v>
      </c>
      <c r="J283" s="93">
        <v>572</v>
      </c>
      <c r="K283" s="93">
        <v>28561</v>
      </c>
      <c r="L283" s="93">
        <v>119000</v>
      </c>
      <c r="M283" s="48">
        <v>147561</v>
      </c>
      <c r="N283" s="48">
        <v>353538</v>
      </c>
      <c r="O283" s="48">
        <v>77221</v>
      </c>
      <c r="P283" s="48">
        <v>274670</v>
      </c>
      <c r="Q283" s="48">
        <v>351891</v>
      </c>
      <c r="R283" s="48">
        <v>178</v>
      </c>
      <c r="S283" s="48">
        <v>1469</v>
      </c>
      <c r="T283" s="48">
        <v>1647</v>
      </c>
      <c r="U283" s="48">
        <v>77399</v>
      </c>
      <c r="V283" s="48">
        <v>276139</v>
      </c>
      <c r="W283" s="156">
        <v>51578437</v>
      </c>
      <c r="X283" s="156">
        <v>211841</v>
      </c>
      <c r="Y283" s="156">
        <v>51790278</v>
      </c>
      <c r="Z283" s="28">
        <v>0.99929999999999997</v>
      </c>
      <c r="AA283" s="28"/>
      <c r="AB283" s="111"/>
      <c r="AC283" s="28"/>
      <c r="AD283" s="28">
        <v>2.12E-2</v>
      </c>
      <c r="AE283" s="139"/>
      <c r="AF283" s="139"/>
      <c r="AG283" s="139"/>
      <c r="AH283" s="139"/>
    </row>
    <row r="284" spans="1:34">
      <c r="A284" s="13" t="s">
        <v>150</v>
      </c>
      <c r="B284" s="2" t="s">
        <v>74</v>
      </c>
      <c r="C284" s="2" t="s">
        <v>63</v>
      </c>
      <c r="D284" s="2">
        <v>2012</v>
      </c>
      <c r="E284" s="14">
        <v>2012</v>
      </c>
      <c r="F284" s="14" t="s">
        <v>97</v>
      </c>
      <c r="G284" s="93">
        <v>17961</v>
      </c>
      <c r="H284" s="93">
        <v>90713</v>
      </c>
      <c r="I284" s="93">
        <v>149</v>
      </c>
      <c r="J284" s="93">
        <v>1258</v>
      </c>
      <c r="K284" s="93">
        <v>18110</v>
      </c>
      <c r="L284" s="93">
        <v>91971</v>
      </c>
      <c r="M284" s="48">
        <v>110081</v>
      </c>
      <c r="N284" s="48">
        <v>243693</v>
      </c>
      <c r="O284" s="48">
        <v>49256</v>
      </c>
      <c r="P284" s="48">
        <v>190908</v>
      </c>
      <c r="Q284" s="48">
        <v>240164</v>
      </c>
      <c r="R284" s="48">
        <v>556</v>
      </c>
      <c r="S284" s="48">
        <v>2973</v>
      </c>
      <c r="T284" s="48">
        <v>3529</v>
      </c>
      <c r="U284" s="48">
        <v>49812</v>
      </c>
      <c r="V284" s="48">
        <v>193881</v>
      </c>
      <c r="W284" s="156">
        <v>35916104</v>
      </c>
      <c r="X284" s="156">
        <v>432066</v>
      </c>
      <c r="Y284" s="156">
        <v>36348170</v>
      </c>
      <c r="Z284" s="28">
        <v>0.98429999999999995</v>
      </c>
      <c r="AA284" s="28"/>
      <c r="AB284" s="111"/>
      <c r="AC284" s="28"/>
      <c r="AD284" s="28">
        <v>7.7600000000000002E-2</v>
      </c>
      <c r="AE284" s="139"/>
      <c r="AF284" s="139"/>
      <c r="AG284" s="139"/>
      <c r="AH284" s="139"/>
    </row>
    <row r="285" spans="1:34">
      <c r="A285" s="13" t="s">
        <v>151</v>
      </c>
      <c r="B285" s="2" t="s">
        <v>74</v>
      </c>
      <c r="C285" s="2" t="s">
        <v>63</v>
      </c>
      <c r="D285" s="2">
        <v>2012</v>
      </c>
      <c r="E285" s="14">
        <v>2012</v>
      </c>
      <c r="F285" s="14" t="s">
        <v>97</v>
      </c>
      <c r="G285" s="93">
        <v>3058</v>
      </c>
      <c r="H285" s="93">
        <v>29076</v>
      </c>
      <c r="I285" s="93">
        <v>70</v>
      </c>
      <c r="J285" s="93">
        <v>905</v>
      </c>
      <c r="K285" s="93">
        <v>3128</v>
      </c>
      <c r="L285" s="93">
        <v>29981</v>
      </c>
      <c r="M285" s="48">
        <v>33109</v>
      </c>
      <c r="N285" s="48">
        <v>51309</v>
      </c>
      <c r="O285" s="48">
        <v>6729</v>
      </c>
      <c r="P285" s="48">
        <v>42631</v>
      </c>
      <c r="Q285" s="48">
        <v>49360</v>
      </c>
      <c r="R285" s="48">
        <v>204</v>
      </c>
      <c r="S285" s="48">
        <v>1745</v>
      </c>
      <c r="T285" s="48">
        <v>1949</v>
      </c>
      <c r="U285" s="48">
        <v>6933</v>
      </c>
      <c r="V285" s="48">
        <v>44376</v>
      </c>
      <c r="W285" s="156">
        <v>7641928.7599999998</v>
      </c>
      <c r="X285" s="156">
        <v>242387.24</v>
      </c>
      <c r="Y285" s="156">
        <v>7884316</v>
      </c>
      <c r="Z285" s="28">
        <v>0.99160000000000004</v>
      </c>
      <c r="AA285" s="28"/>
      <c r="AB285" s="111"/>
      <c r="AC285" s="28"/>
      <c r="AD285" s="28">
        <v>3.6700000000000003E-2</v>
      </c>
      <c r="AE285" s="139"/>
      <c r="AF285" s="139"/>
      <c r="AG285" s="139"/>
      <c r="AH285" s="139"/>
    </row>
    <row r="286" spans="1:34">
      <c r="A286" s="13" t="s">
        <v>152</v>
      </c>
      <c r="B286" s="2" t="s">
        <v>75</v>
      </c>
      <c r="C286" s="2" t="s">
        <v>63</v>
      </c>
      <c r="D286" s="2">
        <v>2012</v>
      </c>
      <c r="E286" s="14">
        <v>2012</v>
      </c>
      <c r="F286" s="14" t="s">
        <v>97</v>
      </c>
      <c r="G286" s="93">
        <v>9634</v>
      </c>
      <c r="H286" s="93">
        <v>33565</v>
      </c>
      <c r="I286" s="93">
        <v>22</v>
      </c>
      <c r="J286" s="93">
        <v>239</v>
      </c>
      <c r="K286" s="93">
        <v>9656</v>
      </c>
      <c r="L286" s="93">
        <v>33804</v>
      </c>
      <c r="M286" s="48">
        <v>43460</v>
      </c>
      <c r="N286" s="48">
        <v>107138</v>
      </c>
      <c r="O286" s="48">
        <v>24741</v>
      </c>
      <c r="P286" s="48">
        <v>81595</v>
      </c>
      <c r="Q286" s="48">
        <v>106336</v>
      </c>
      <c r="R286" s="48">
        <v>78</v>
      </c>
      <c r="S286" s="48">
        <v>724</v>
      </c>
      <c r="T286" s="48">
        <v>802</v>
      </c>
      <c r="U286" s="48">
        <v>24819</v>
      </c>
      <c r="V286" s="48">
        <v>82319</v>
      </c>
      <c r="W286" s="156">
        <v>15795354</v>
      </c>
      <c r="X286" s="156">
        <v>103482</v>
      </c>
      <c r="Y286" s="156">
        <v>15898836</v>
      </c>
      <c r="Z286" s="28">
        <v>0.97689999999999999</v>
      </c>
      <c r="AA286" s="28"/>
      <c r="AB286" s="111"/>
      <c r="AC286" s="28"/>
      <c r="AD286" s="28">
        <v>3.3700000000000001E-2</v>
      </c>
      <c r="AE286" s="139"/>
      <c r="AF286" s="139"/>
      <c r="AG286" s="139"/>
      <c r="AH286" s="139"/>
    </row>
    <row r="287" spans="1:34">
      <c r="A287" s="13" t="s">
        <v>153</v>
      </c>
      <c r="B287" s="2" t="s">
        <v>74</v>
      </c>
      <c r="C287" s="2" t="s">
        <v>63</v>
      </c>
      <c r="D287" s="2">
        <v>2012</v>
      </c>
      <c r="E287" s="14">
        <v>2012</v>
      </c>
      <c r="F287" s="14" t="s">
        <v>97</v>
      </c>
      <c r="G287" s="93">
        <v>1258</v>
      </c>
      <c r="H287" s="93">
        <v>7680</v>
      </c>
      <c r="I287" s="93">
        <v>2</v>
      </c>
      <c r="J287" s="93">
        <v>32</v>
      </c>
      <c r="K287" s="93">
        <v>1260</v>
      </c>
      <c r="L287" s="93">
        <v>7712</v>
      </c>
      <c r="M287" s="48">
        <v>8972</v>
      </c>
      <c r="N287" s="48">
        <v>17564</v>
      </c>
      <c r="O287" s="48">
        <v>3127</v>
      </c>
      <c r="P287" s="48">
        <v>14352</v>
      </c>
      <c r="Q287" s="48">
        <v>17479</v>
      </c>
      <c r="R287" s="48">
        <v>7</v>
      </c>
      <c r="S287" s="48">
        <v>78</v>
      </c>
      <c r="T287" s="48">
        <v>85</v>
      </c>
      <c r="U287" s="48">
        <v>3134</v>
      </c>
      <c r="V287" s="48">
        <v>14430</v>
      </c>
      <c r="W287" s="156">
        <v>2531756</v>
      </c>
      <c r="X287" s="156">
        <v>8607</v>
      </c>
      <c r="Y287" s="156">
        <v>2540363</v>
      </c>
      <c r="Z287" s="28">
        <v>0.97840000000000005</v>
      </c>
      <c r="AA287" s="28"/>
      <c r="AB287" s="111"/>
      <c r="AC287" s="28"/>
      <c r="AD287" s="28">
        <v>4.6399999999999997E-2</v>
      </c>
      <c r="AE287" s="139"/>
      <c r="AF287" s="139"/>
      <c r="AG287" s="139"/>
      <c r="AH287" s="139"/>
    </row>
    <row r="288" spans="1:34">
      <c r="A288" s="13" t="s">
        <v>154</v>
      </c>
      <c r="B288" s="2" t="s">
        <v>74</v>
      </c>
      <c r="C288" s="2" t="s">
        <v>63</v>
      </c>
      <c r="D288" s="2">
        <v>2012</v>
      </c>
      <c r="E288" s="14">
        <v>2012</v>
      </c>
      <c r="F288" s="14" t="s">
        <v>97</v>
      </c>
      <c r="G288" s="93">
        <v>1985</v>
      </c>
      <c r="H288" s="93">
        <v>11107</v>
      </c>
      <c r="I288" s="93">
        <v>22</v>
      </c>
      <c r="J288" s="93">
        <v>242</v>
      </c>
      <c r="K288" s="93">
        <v>2007</v>
      </c>
      <c r="L288" s="93">
        <v>11349</v>
      </c>
      <c r="M288" s="48">
        <v>13356</v>
      </c>
      <c r="N288" s="48">
        <v>27740</v>
      </c>
      <c r="O288" s="48">
        <v>5018</v>
      </c>
      <c r="P288" s="48">
        <v>22071</v>
      </c>
      <c r="Q288" s="48">
        <v>27089</v>
      </c>
      <c r="R288" s="48">
        <v>73</v>
      </c>
      <c r="S288" s="48">
        <v>578</v>
      </c>
      <c r="T288" s="48">
        <v>651</v>
      </c>
      <c r="U288" s="48">
        <v>5091</v>
      </c>
      <c r="V288" s="48">
        <v>22649</v>
      </c>
      <c r="W288" s="156">
        <v>4026666</v>
      </c>
      <c r="X288" s="156">
        <v>75386</v>
      </c>
      <c r="Y288" s="156">
        <v>4102052</v>
      </c>
      <c r="Z288" s="28">
        <v>0.94530000000000003</v>
      </c>
      <c r="AA288" s="28"/>
      <c r="AB288" s="111"/>
      <c r="AC288" s="28"/>
      <c r="AD288" s="28">
        <v>4.6399999999999997E-2</v>
      </c>
      <c r="AE288" s="139"/>
      <c r="AF288" s="139"/>
      <c r="AG288" s="139"/>
      <c r="AH288" s="139"/>
    </row>
    <row r="289" spans="1:51">
      <c r="A289" s="13" t="s">
        <v>155</v>
      </c>
      <c r="B289" s="2" t="s">
        <v>74</v>
      </c>
      <c r="C289" s="2" t="s">
        <v>63</v>
      </c>
      <c r="D289" s="2">
        <v>2012</v>
      </c>
      <c r="E289" s="14">
        <v>2012</v>
      </c>
      <c r="F289" s="14" t="s">
        <v>97</v>
      </c>
      <c r="G289" s="93">
        <v>3258</v>
      </c>
      <c r="H289" s="93">
        <v>11541</v>
      </c>
      <c r="I289" s="93">
        <v>2</v>
      </c>
      <c r="J289" s="93">
        <v>33</v>
      </c>
      <c r="K289" s="93">
        <v>3260</v>
      </c>
      <c r="L289" s="93">
        <v>11574</v>
      </c>
      <c r="M289" s="48">
        <v>14834</v>
      </c>
      <c r="N289" s="48">
        <v>33549</v>
      </c>
      <c r="O289" s="48">
        <v>7923</v>
      </c>
      <c r="P289" s="48">
        <v>25510</v>
      </c>
      <c r="Q289" s="48">
        <v>33433</v>
      </c>
      <c r="R289" s="48">
        <v>9</v>
      </c>
      <c r="S289" s="48">
        <v>107</v>
      </c>
      <c r="T289" s="48">
        <v>116</v>
      </c>
      <c r="U289" s="48">
        <v>7932</v>
      </c>
      <c r="V289" s="48">
        <v>25617</v>
      </c>
      <c r="W289" s="156">
        <v>4884382.83</v>
      </c>
      <c r="X289" s="156">
        <v>11251.58</v>
      </c>
      <c r="Y289" s="156">
        <v>4895634.41</v>
      </c>
      <c r="Z289" s="28">
        <v>0.96319999999999995</v>
      </c>
      <c r="AA289" s="28"/>
      <c r="AB289" s="111"/>
      <c r="AC289" s="28"/>
      <c r="AD289" s="28">
        <v>4.6399999999999997E-2</v>
      </c>
      <c r="AE289" s="139"/>
      <c r="AF289" s="139"/>
      <c r="AG289" s="139"/>
      <c r="AH289" s="139"/>
    </row>
    <row r="290" spans="1:51">
      <c r="A290" s="13" t="s">
        <v>156</v>
      </c>
      <c r="B290" s="2" t="s">
        <v>74</v>
      </c>
      <c r="C290" s="2" t="s">
        <v>63</v>
      </c>
      <c r="D290" s="2">
        <v>2012</v>
      </c>
      <c r="E290" s="14">
        <v>2012</v>
      </c>
      <c r="F290" s="14" t="s">
        <v>97</v>
      </c>
      <c r="G290" s="93">
        <v>7849</v>
      </c>
      <c r="H290" s="93">
        <v>39470</v>
      </c>
      <c r="I290" s="93">
        <v>48</v>
      </c>
      <c r="J290" s="93">
        <v>994</v>
      </c>
      <c r="K290" s="93">
        <v>7897</v>
      </c>
      <c r="L290" s="93">
        <v>40464</v>
      </c>
      <c r="M290" s="48">
        <v>48361</v>
      </c>
      <c r="N290" s="48">
        <v>104260</v>
      </c>
      <c r="O290" s="48">
        <v>19183</v>
      </c>
      <c r="P290" s="48">
        <v>82833</v>
      </c>
      <c r="Q290" s="48">
        <v>102016</v>
      </c>
      <c r="R290" s="48">
        <v>156</v>
      </c>
      <c r="S290" s="48">
        <v>2088</v>
      </c>
      <c r="T290" s="48">
        <v>2244</v>
      </c>
      <c r="U290" s="48">
        <v>19339</v>
      </c>
      <c r="V290" s="48">
        <v>84921</v>
      </c>
      <c r="W290" s="156">
        <v>15368187</v>
      </c>
      <c r="X290" s="156">
        <v>310746</v>
      </c>
      <c r="Y290" s="156">
        <v>15678933</v>
      </c>
      <c r="Z290" s="28">
        <v>0.77229999999999999</v>
      </c>
      <c r="AA290" s="28"/>
      <c r="AB290" s="111"/>
      <c r="AC290" s="28"/>
      <c r="AD290" s="28">
        <v>5.4999999999999997E-3</v>
      </c>
      <c r="AE290" s="139"/>
      <c r="AF290" s="139"/>
      <c r="AG290" s="139"/>
      <c r="AH290" s="139"/>
    </row>
    <row r="291" spans="1:51">
      <c r="A291" s="13" t="s">
        <v>157</v>
      </c>
      <c r="B291" s="2" t="s">
        <v>74</v>
      </c>
      <c r="C291" s="2" t="s">
        <v>63</v>
      </c>
      <c r="D291" s="2">
        <v>2012</v>
      </c>
      <c r="E291" s="14">
        <v>2012</v>
      </c>
      <c r="F291" s="14" t="s">
        <v>97</v>
      </c>
      <c r="G291" s="93">
        <v>1469</v>
      </c>
      <c r="H291" s="93">
        <v>9837</v>
      </c>
      <c r="I291" s="93">
        <v>1</v>
      </c>
      <c r="J291" s="93">
        <v>31</v>
      </c>
      <c r="K291" s="93">
        <v>1470</v>
      </c>
      <c r="L291" s="93">
        <v>9868</v>
      </c>
      <c r="M291" s="48">
        <v>11338</v>
      </c>
      <c r="N291" s="48">
        <v>22330</v>
      </c>
      <c r="O291" s="48">
        <v>3591</v>
      </c>
      <c r="P291" s="48">
        <v>18646</v>
      </c>
      <c r="Q291" s="48">
        <v>22237</v>
      </c>
      <c r="R291" s="48">
        <v>4</v>
      </c>
      <c r="S291" s="48">
        <v>89</v>
      </c>
      <c r="T291" s="48">
        <v>93</v>
      </c>
      <c r="U291" s="48">
        <v>3595</v>
      </c>
      <c r="V291" s="48">
        <v>18735</v>
      </c>
      <c r="W291" s="156">
        <v>3440727</v>
      </c>
      <c r="X291" s="156">
        <v>10474</v>
      </c>
      <c r="Y291" s="156">
        <v>3451201</v>
      </c>
      <c r="Z291" s="28">
        <v>0.9375</v>
      </c>
      <c r="AA291" s="28"/>
      <c r="AB291" s="111"/>
      <c r="AC291" s="28"/>
      <c r="AD291" s="28">
        <v>4.6399999999999997E-2</v>
      </c>
      <c r="AE291" s="139"/>
      <c r="AF291" s="139"/>
      <c r="AG291" s="139"/>
      <c r="AH291" s="139"/>
    </row>
    <row r="292" spans="1:51">
      <c r="A292" s="13" t="s">
        <v>158</v>
      </c>
      <c r="B292" s="2" t="s">
        <v>75</v>
      </c>
      <c r="C292" s="2" t="s">
        <v>63</v>
      </c>
      <c r="D292" s="2">
        <v>2012</v>
      </c>
      <c r="E292" s="14">
        <v>2012</v>
      </c>
      <c r="F292" s="14" t="s">
        <v>97</v>
      </c>
      <c r="G292" s="93">
        <v>1849</v>
      </c>
      <c r="H292" s="93">
        <v>10554</v>
      </c>
      <c r="I292" s="93">
        <v>1</v>
      </c>
      <c r="J292" s="93">
        <v>21</v>
      </c>
      <c r="K292" s="93">
        <v>1850</v>
      </c>
      <c r="L292" s="93">
        <v>10575</v>
      </c>
      <c r="M292" s="48">
        <v>12425</v>
      </c>
      <c r="N292" s="48">
        <v>24940</v>
      </c>
      <c r="O292" s="48">
        <v>4649</v>
      </c>
      <c r="P292" s="48">
        <v>20246</v>
      </c>
      <c r="Q292" s="48">
        <v>24895</v>
      </c>
      <c r="R292" s="48">
        <v>3</v>
      </c>
      <c r="S292" s="48">
        <v>42</v>
      </c>
      <c r="T292" s="48">
        <v>45</v>
      </c>
      <c r="U292" s="48">
        <v>4652</v>
      </c>
      <c r="V292" s="48">
        <v>20288</v>
      </c>
      <c r="W292" s="156">
        <v>3601814</v>
      </c>
      <c r="X292" s="156">
        <v>6022</v>
      </c>
      <c r="Y292" s="156">
        <v>3607836</v>
      </c>
      <c r="Z292" s="28">
        <v>0.97250000000000003</v>
      </c>
      <c r="AA292" s="28"/>
      <c r="AB292" s="111"/>
      <c r="AC292" s="28"/>
      <c r="AD292" s="28">
        <v>4.6399999999999997E-2</v>
      </c>
      <c r="AE292" s="139"/>
      <c r="AF292" s="139"/>
      <c r="AG292" s="139"/>
      <c r="AH292" s="139"/>
    </row>
    <row r="293" spans="1:51">
      <c r="A293" s="13" t="s">
        <v>159</v>
      </c>
      <c r="B293" s="2" t="s">
        <v>75</v>
      </c>
      <c r="C293" s="2" t="s">
        <v>63</v>
      </c>
      <c r="D293" s="2">
        <v>2012</v>
      </c>
      <c r="E293" s="14">
        <v>2012</v>
      </c>
      <c r="F293" s="14" t="s">
        <v>97</v>
      </c>
      <c r="G293" s="93">
        <v>21</v>
      </c>
      <c r="H293" s="93">
        <v>120</v>
      </c>
      <c r="I293" s="93">
        <v>0</v>
      </c>
      <c r="J293" s="93">
        <v>0</v>
      </c>
      <c r="K293" s="93">
        <v>21</v>
      </c>
      <c r="L293" s="93">
        <v>120</v>
      </c>
      <c r="M293" s="48">
        <v>141</v>
      </c>
      <c r="N293" s="48">
        <v>278</v>
      </c>
      <c r="O293" s="48">
        <v>60</v>
      </c>
      <c r="P293" s="48">
        <v>218</v>
      </c>
      <c r="Q293" s="48">
        <v>278</v>
      </c>
      <c r="R293" s="48">
        <v>0</v>
      </c>
      <c r="S293" s="48">
        <v>0</v>
      </c>
      <c r="T293" s="48">
        <v>0</v>
      </c>
      <c r="U293" s="48">
        <v>60</v>
      </c>
      <c r="V293" s="48">
        <v>218</v>
      </c>
      <c r="W293" s="156">
        <v>39819</v>
      </c>
      <c r="X293" s="156">
        <v>0</v>
      </c>
      <c r="Y293" s="156">
        <v>39819</v>
      </c>
      <c r="Z293" s="28">
        <v>1</v>
      </c>
      <c r="AA293" s="28"/>
      <c r="AB293" s="111"/>
      <c r="AC293" s="28"/>
      <c r="AD293" s="28">
        <v>4.6399999999999997E-2</v>
      </c>
      <c r="AE293" s="139"/>
      <c r="AF293" s="139"/>
      <c r="AG293" s="139"/>
      <c r="AH293" s="139"/>
    </row>
    <row r="294" spans="1:51">
      <c r="A294" s="13" t="s">
        <v>160</v>
      </c>
      <c r="B294" s="2" t="s">
        <v>75</v>
      </c>
      <c r="C294" s="2" t="s">
        <v>63</v>
      </c>
      <c r="D294" s="2">
        <v>2012</v>
      </c>
      <c r="E294" s="14">
        <v>2012</v>
      </c>
      <c r="F294" s="14" t="s">
        <v>97</v>
      </c>
      <c r="G294" s="93">
        <v>476</v>
      </c>
      <c r="H294" s="93">
        <v>2222</v>
      </c>
      <c r="I294" s="93">
        <v>0</v>
      </c>
      <c r="J294" s="93">
        <v>3</v>
      </c>
      <c r="K294" s="93">
        <v>476</v>
      </c>
      <c r="L294" s="93">
        <v>2225</v>
      </c>
      <c r="M294" s="48">
        <v>2701</v>
      </c>
      <c r="N294" s="48">
        <v>6124</v>
      </c>
      <c r="O294" s="48">
        <v>1278</v>
      </c>
      <c r="P294" s="48">
        <v>4839</v>
      </c>
      <c r="Q294" s="48">
        <v>6117</v>
      </c>
      <c r="R294" s="48">
        <v>1</v>
      </c>
      <c r="S294" s="48">
        <v>6</v>
      </c>
      <c r="T294" s="48">
        <v>7</v>
      </c>
      <c r="U294" s="48">
        <v>1279</v>
      </c>
      <c r="V294" s="48">
        <v>4845</v>
      </c>
      <c r="W294" s="156">
        <v>899676</v>
      </c>
      <c r="X294" s="156">
        <v>634</v>
      </c>
      <c r="Y294" s="156">
        <v>900310</v>
      </c>
      <c r="Z294" s="28">
        <v>0.99339999999999995</v>
      </c>
      <c r="AA294" s="28"/>
      <c r="AB294" s="111"/>
      <c r="AC294" s="28"/>
      <c r="AD294" s="28">
        <v>4.6399999999999997E-2</v>
      </c>
      <c r="AE294" s="139"/>
      <c r="AF294" s="139"/>
      <c r="AG294" s="139"/>
      <c r="AH294" s="139"/>
    </row>
    <row r="295" spans="1:51">
      <c r="A295" s="13" t="s">
        <v>161</v>
      </c>
      <c r="B295" s="2" t="s">
        <v>74</v>
      </c>
      <c r="C295" s="2" t="s">
        <v>63</v>
      </c>
      <c r="D295" s="2">
        <v>2012</v>
      </c>
      <c r="E295" s="14">
        <v>2012</v>
      </c>
      <c r="F295" s="14" t="s">
        <v>97</v>
      </c>
      <c r="G295" s="93">
        <v>3439</v>
      </c>
      <c r="H295" s="93">
        <v>16115</v>
      </c>
      <c r="I295" s="93">
        <v>10</v>
      </c>
      <c r="J295" s="93">
        <v>81</v>
      </c>
      <c r="K295" s="93">
        <v>3449</v>
      </c>
      <c r="L295" s="93">
        <v>16196</v>
      </c>
      <c r="M295" s="48">
        <v>19645</v>
      </c>
      <c r="N295" s="48">
        <v>39814</v>
      </c>
      <c r="O295" s="48">
        <v>8315</v>
      </c>
      <c r="P295" s="48">
        <v>31245</v>
      </c>
      <c r="Q295" s="48">
        <v>39560</v>
      </c>
      <c r="R295" s="48">
        <v>30</v>
      </c>
      <c r="S295" s="48">
        <v>224</v>
      </c>
      <c r="T295" s="48">
        <v>254</v>
      </c>
      <c r="U295" s="48">
        <v>8345</v>
      </c>
      <c r="V295" s="48">
        <v>31469</v>
      </c>
      <c r="W295" s="156">
        <v>6102128.3099999996</v>
      </c>
      <c r="X295" s="156">
        <v>30813.57</v>
      </c>
      <c r="Y295" s="156">
        <v>6132941.8799999999</v>
      </c>
      <c r="Z295" s="28">
        <v>0.94440000000000002</v>
      </c>
      <c r="AA295" s="28"/>
      <c r="AB295" s="111"/>
      <c r="AC295" s="28"/>
      <c r="AD295" s="28">
        <v>1.4999999999999999E-2</v>
      </c>
      <c r="AE295" s="139"/>
      <c r="AF295" s="139"/>
      <c r="AG295" s="139"/>
      <c r="AH295" s="139"/>
    </row>
    <row r="296" spans="1:51">
      <c r="A296" s="13" t="s">
        <v>162</v>
      </c>
      <c r="B296" s="2" t="s">
        <v>74</v>
      </c>
      <c r="C296" s="2" t="s">
        <v>63</v>
      </c>
      <c r="D296" s="2">
        <v>2012</v>
      </c>
      <c r="E296" s="14">
        <v>2012</v>
      </c>
      <c r="F296" s="14" t="s">
        <v>97</v>
      </c>
      <c r="G296" s="93">
        <v>2463</v>
      </c>
      <c r="H296" s="93">
        <v>15413</v>
      </c>
      <c r="I296" s="93">
        <v>13</v>
      </c>
      <c r="J296" s="93">
        <v>111</v>
      </c>
      <c r="K296" s="93">
        <v>2476</v>
      </c>
      <c r="L296" s="93">
        <v>15524</v>
      </c>
      <c r="M296" s="48">
        <v>18000</v>
      </c>
      <c r="N296" s="48">
        <v>33816</v>
      </c>
      <c r="O296" s="48">
        <v>5922</v>
      </c>
      <c r="P296" s="48">
        <v>27562</v>
      </c>
      <c r="Q296" s="48">
        <v>33484</v>
      </c>
      <c r="R296" s="48">
        <v>43</v>
      </c>
      <c r="S296" s="48">
        <v>289</v>
      </c>
      <c r="T296" s="48">
        <v>332</v>
      </c>
      <c r="U296" s="48">
        <v>5965</v>
      </c>
      <c r="V296" s="48">
        <v>27851</v>
      </c>
      <c r="W296" s="156">
        <v>5116875.88</v>
      </c>
      <c r="X296" s="156">
        <v>36173.870000000003</v>
      </c>
      <c r="Y296" s="156">
        <v>5153049.75</v>
      </c>
      <c r="Z296" s="28">
        <v>0.91479999999999995</v>
      </c>
      <c r="AA296" s="28"/>
      <c r="AB296" s="111"/>
      <c r="AC296" s="28"/>
      <c r="AD296" s="28">
        <v>4.6399999999999997E-2</v>
      </c>
      <c r="AE296" s="139"/>
      <c r="AF296" s="139"/>
      <c r="AG296" s="139"/>
      <c r="AH296" s="139"/>
    </row>
    <row r="297" spans="1:51">
      <c r="A297" s="13" t="s">
        <v>163</v>
      </c>
      <c r="B297" s="2" t="s">
        <v>75</v>
      </c>
      <c r="C297" s="2" t="s">
        <v>63</v>
      </c>
      <c r="D297" s="2">
        <v>2012</v>
      </c>
      <c r="E297" s="14">
        <v>2012</v>
      </c>
      <c r="F297" s="14" t="s">
        <v>97</v>
      </c>
      <c r="G297" s="93">
        <v>7363</v>
      </c>
      <c r="H297" s="93">
        <v>31833</v>
      </c>
      <c r="I297" s="93">
        <v>12</v>
      </c>
      <c r="J297" s="93">
        <v>60</v>
      </c>
      <c r="K297" s="93">
        <v>7375</v>
      </c>
      <c r="L297" s="93">
        <v>31893</v>
      </c>
      <c r="M297" s="48">
        <v>39268</v>
      </c>
      <c r="N297" s="48">
        <v>87664</v>
      </c>
      <c r="O297" s="48">
        <v>19532</v>
      </c>
      <c r="P297" s="48">
        <v>67920</v>
      </c>
      <c r="Q297" s="48">
        <v>87452</v>
      </c>
      <c r="R297" s="48">
        <v>33</v>
      </c>
      <c r="S297" s="48">
        <v>179</v>
      </c>
      <c r="T297" s="48">
        <v>212</v>
      </c>
      <c r="U297" s="48">
        <v>19565</v>
      </c>
      <c r="V297" s="48">
        <v>68099</v>
      </c>
      <c r="W297" s="156">
        <v>12663312</v>
      </c>
      <c r="X297" s="156">
        <v>27997</v>
      </c>
      <c r="Y297" s="156">
        <v>12691309</v>
      </c>
      <c r="Z297" s="28">
        <v>1</v>
      </c>
      <c r="AA297" s="28"/>
      <c r="AB297" s="111"/>
      <c r="AC297" s="28"/>
      <c r="AD297" s="28">
        <v>2.9399999999999999E-2</v>
      </c>
      <c r="AE297" s="139"/>
      <c r="AF297" s="139"/>
      <c r="AG297" s="139"/>
      <c r="AH297" s="139"/>
    </row>
    <row r="298" spans="1:51">
      <c r="A298" s="13" t="s">
        <v>164</v>
      </c>
      <c r="B298" s="2" t="s">
        <v>75</v>
      </c>
      <c r="C298" s="2" t="s">
        <v>63</v>
      </c>
      <c r="D298" s="2">
        <v>2012</v>
      </c>
      <c r="E298" s="14">
        <v>2012</v>
      </c>
      <c r="F298" s="14" t="s">
        <v>97</v>
      </c>
      <c r="G298" s="93">
        <v>895</v>
      </c>
      <c r="H298" s="93">
        <v>4036</v>
      </c>
      <c r="I298" s="93">
        <v>5</v>
      </c>
      <c r="J298" s="93">
        <v>17</v>
      </c>
      <c r="K298" s="93">
        <v>900</v>
      </c>
      <c r="L298" s="93">
        <v>4053</v>
      </c>
      <c r="M298" s="48">
        <v>4953</v>
      </c>
      <c r="N298" s="48">
        <v>12073</v>
      </c>
      <c r="O298" s="48">
        <v>2466</v>
      </c>
      <c r="P298" s="48">
        <v>9535</v>
      </c>
      <c r="Q298" s="48">
        <v>12001</v>
      </c>
      <c r="R298" s="48">
        <v>17</v>
      </c>
      <c r="S298" s="48">
        <v>55</v>
      </c>
      <c r="T298" s="48">
        <v>72</v>
      </c>
      <c r="U298" s="48">
        <v>2483</v>
      </c>
      <c r="V298" s="48">
        <v>9590</v>
      </c>
      <c r="W298" s="156">
        <v>1712184</v>
      </c>
      <c r="X298" s="156">
        <v>8815</v>
      </c>
      <c r="Y298" s="156">
        <v>1720999</v>
      </c>
      <c r="Z298" s="28">
        <v>0.96809999999999996</v>
      </c>
      <c r="AA298" s="28"/>
      <c r="AB298" s="111"/>
      <c r="AC298" s="28"/>
      <c r="AD298" s="28">
        <v>4.6399999999999997E-2</v>
      </c>
      <c r="AE298" s="139"/>
      <c r="AF298" s="139"/>
      <c r="AG298" s="139"/>
      <c r="AH298" s="139"/>
      <c r="AI298" s="1"/>
      <c r="AJ298" s="1"/>
      <c r="AK298" s="1"/>
      <c r="AL298" s="1"/>
      <c r="AM298" s="1"/>
      <c r="AN298" s="1"/>
      <c r="AO298" s="1"/>
      <c r="AP298" s="1"/>
      <c r="AQ298" s="1"/>
      <c r="AR298" s="1"/>
      <c r="AS298" s="1"/>
      <c r="AT298" s="1"/>
      <c r="AU298" s="1"/>
      <c r="AV298" s="1"/>
      <c r="AW298" s="1"/>
      <c r="AX298" s="1"/>
      <c r="AY298" s="1"/>
    </row>
    <row r="299" spans="1:51">
      <c r="A299" s="13" t="s">
        <v>165</v>
      </c>
      <c r="B299" s="2" t="s">
        <v>75</v>
      </c>
      <c r="C299" s="2" t="s">
        <v>63</v>
      </c>
      <c r="D299" s="2">
        <v>2012</v>
      </c>
      <c r="E299" s="14">
        <v>2012</v>
      </c>
      <c r="F299" s="14" t="s">
        <v>97</v>
      </c>
      <c r="G299" s="93">
        <v>771</v>
      </c>
      <c r="H299" s="93">
        <v>3368</v>
      </c>
      <c r="I299" s="93">
        <v>2</v>
      </c>
      <c r="J299" s="93">
        <v>8</v>
      </c>
      <c r="K299" s="93">
        <v>773</v>
      </c>
      <c r="L299" s="93">
        <v>3376</v>
      </c>
      <c r="M299" s="48">
        <v>4149</v>
      </c>
      <c r="N299" s="48">
        <v>9775</v>
      </c>
      <c r="O299" s="48">
        <v>2090</v>
      </c>
      <c r="P299" s="48">
        <v>7656</v>
      </c>
      <c r="Q299" s="48">
        <v>9746</v>
      </c>
      <c r="R299" s="48">
        <v>5</v>
      </c>
      <c r="S299" s="48">
        <v>24</v>
      </c>
      <c r="T299" s="48">
        <v>29</v>
      </c>
      <c r="U299" s="48">
        <v>2095</v>
      </c>
      <c r="V299" s="48">
        <v>7680</v>
      </c>
      <c r="W299" s="156">
        <v>1409869</v>
      </c>
      <c r="X299" s="156">
        <v>3673</v>
      </c>
      <c r="Y299" s="156">
        <v>1413542</v>
      </c>
      <c r="Z299" s="28">
        <v>0.87929999999999997</v>
      </c>
      <c r="AA299" s="28"/>
      <c r="AB299" s="111"/>
      <c r="AC299" s="28"/>
      <c r="AD299" s="28">
        <v>4.6399999999999997E-2</v>
      </c>
      <c r="AE299" s="139"/>
      <c r="AF299" s="139"/>
      <c r="AG299" s="139"/>
      <c r="AH299" s="139"/>
      <c r="AI299" s="1"/>
      <c r="AJ299" s="1"/>
      <c r="AK299" s="1"/>
      <c r="AL299" s="1"/>
      <c r="AM299" s="1"/>
      <c r="AN299" s="1"/>
      <c r="AO299" s="1"/>
      <c r="AP299" s="1"/>
      <c r="AQ299" s="1"/>
      <c r="AR299" s="1"/>
      <c r="AS299" s="1"/>
      <c r="AT299" s="1"/>
      <c r="AU299" s="1"/>
      <c r="AV299" s="1"/>
      <c r="AW299" s="1"/>
      <c r="AX299" s="1"/>
      <c r="AY299" s="1"/>
    </row>
    <row r="300" spans="1:51">
      <c r="A300" s="13" t="s">
        <v>166</v>
      </c>
      <c r="B300" s="2" t="s">
        <v>75</v>
      </c>
      <c r="C300" s="2" t="s">
        <v>63</v>
      </c>
      <c r="D300" s="2">
        <v>2012</v>
      </c>
      <c r="E300" s="14">
        <v>2012</v>
      </c>
      <c r="F300" s="14" t="s">
        <v>97</v>
      </c>
      <c r="G300" s="93">
        <v>96</v>
      </c>
      <c r="H300" s="93">
        <v>653</v>
      </c>
      <c r="I300" s="93">
        <v>0</v>
      </c>
      <c r="J300" s="93">
        <v>3</v>
      </c>
      <c r="K300" s="93">
        <v>96</v>
      </c>
      <c r="L300" s="93">
        <v>656</v>
      </c>
      <c r="M300" s="48">
        <v>751</v>
      </c>
      <c r="N300" s="48">
        <v>1526</v>
      </c>
      <c r="O300" s="48">
        <v>236</v>
      </c>
      <c r="P300" s="48">
        <v>1283</v>
      </c>
      <c r="Q300" s="48">
        <v>1519</v>
      </c>
      <c r="R300" s="48">
        <v>0</v>
      </c>
      <c r="S300" s="48">
        <v>7</v>
      </c>
      <c r="T300" s="48">
        <v>7</v>
      </c>
      <c r="U300" s="48">
        <v>236</v>
      </c>
      <c r="V300" s="48">
        <v>1290</v>
      </c>
      <c r="W300" s="156">
        <v>222198</v>
      </c>
      <c r="X300" s="156">
        <v>1202</v>
      </c>
      <c r="Y300" s="156">
        <v>223400</v>
      </c>
      <c r="Z300" s="28">
        <v>0.98180000000000001</v>
      </c>
      <c r="AA300" s="28"/>
      <c r="AB300" s="111"/>
      <c r="AC300" s="28"/>
      <c r="AD300" s="28">
        <v>4.6399999999999997E-2</v>
      </c>
      <c r="AE300" s="139"/>
      <c r="AF300" s="139"/>
      <c r="AG300" s="139"/>
      <c r="AH300" s="139"/>
      <c r="AI300" s="1"/>
      <c r="AJ300" s="1"/>
      <c r="AK300" s="1"/>
      <c r="AL300" s="1"/>
      <c r="AM300" s="1"/>
      <c r="AN300" s="1"/>
      <c r="AO300" s="1"/>
      <c r="AP300" s="1"/>
      <c r="AQ300" s="1"/>
      <c r="AR300" s="1"/>
      <c r="AS300" s="1"/>
      <c r="AT300" s="1"/>
      <c r="AU300" s="1"/>
      <c r="AV300" s="1"/>
      <c r="AW300" s="1"/>
      <c r="AX300" s="1"/>
      <c r="AY300" s="1"/>
    </row>
    <row r="301" spans="1:51">
      <c r="A301" s="13" t="s">
        <v>167</v>
      </c>
      <c r="B301" s="2" t="s">
        <v>74</v>
      </c>
      <c r="C301" s="2" t="s">
        <v>63</v>
      </c>
      <c r="D301" s="2">
        <v>2012</v>
      </c>
      <c r="E301" s="14">
        <v>2012</v>
      </c>
      <c r="F301" s="14" t="s">
        <v>97</v>
      </c>
      <c r="G301" s="93">
        <v>9346</v>
      </c>
      <c r="H301" s="93">
        <v>34750</v>
      </c>
      <c r="I301" s="93">
        <v>20</v>
      </c>
      <c r="J301" s="93">
        <v>290</v>
      </c>
      <c r="K301" s="93">
        <v>9366</v>
      </c>
      <c r="L301" s="93">
        <v>35040</v>
      </c>
      <c r="M301" s="48">
        <v>44406</v>
      </c>
      <c r="N301" s="48">
        <v>110227</v>
      </c>
      <c r="O301" s="48">
        <v>25301</v>
      </c>
      <c r="P301" s="48">
        <v>84063</v>
      </c>
      <c r="Q301" s="48">
        <v>109364</v>
      </c>
      <c r="R301" s="48">
        <v>67</v>
      </c>
      <c r="S301" s="48">
        <v>796</v>
      </c>
      <c r="T301" s="48">
        <v>863</v>
      </c>
      <c r="U301" s="48">
        <v>25368</v>
      </c>
      <c r="V301" s="48">
        <v>84859</v>
      </c>
      <c r="W301" s="156">
        <v>15977517</v>
      </c>
      <c r="X301" s="156">
        <v>100653</v>
      </c>
      <c r="Y301" s="156">
        <v>16078170</v>
      </c>
      <c r="Z301" s="28">
        <v>1</v>
      </c>
      <c r="AA301" s="28"/>
      <c r="AB301" s="111"/>
      <c r="AC301" s="28"/>
      <c r="AD301" s="28">
        <v>1.7500000000000002E-2</v>
      </c>
      <c r="AE301" s="139"/>
      <c r="AF301" s="139"/>
      <c r="AG301" s="139"/>
      <c r="AH301" s="139"/>
      <c r="AI301" s="1"/>
      <c r="AJ301" s="1"/>
      <c r="AK301" s="1"/>
      <c r="AL301" s="1"/>
      <c r="AM301" s="1"/>
      <c r="AN301" s="1"/>
      <c r="AO301" s="1"/>
      <c r="AP301" s="1"/>
      <c r="AQ301" s="1"/>
      <c r="AR301" s="1"/>
      <c r="AS301" s="1"/>
      <c r="AT301" s="1"/>
      <c r="AU301" s="1"/>
      <c r="AV301" s="1"/>
      <c r="AW301" s="1"/>
      <c r="AX301" s="1"/>
      <c r="AY301" s="1"/>
    </row>
    <row r="302" spans="1:51">
      <c r="A302" s="13" t="s">
        <v>168</v>
      </c>
      <c r="B302" s="2" t="s">
        <v>75</v>
      </c>
      <c r="C302" s="2" t="s">
        <v>63</v>
      </c>
      <c r="D302" s="2">
        <v>2012</v>
      </c>
      <c r="E302" s="14">
        <v>2012</v>
      </c>
      <c r="F302" s="14" t="s">
        <v>97</v>
      </c>
      <c r="G302" s="93">
        <v>373</v>
      </c>
      <c r="H302" s="93">
        <v>2362</v>
      </c>
      <c r="I302" s="93">
        <v>0</v>
      </c>
      <c r="J302" s="93">
        <v>3</v>
      </c>
      <c r="K302" s="93">
        <v>373</v>
      </c>
      <c r="L302" s="93">
        <v>2365</v>
      </c>
      <c r="M302" s="48">
        <v>2738</v>
      </c>
      <c r="N302" s="48">
        <v>5124</v>
      </c>
      <c r="O302" s="48">
        <v>950</v>
      </c>
      <c r="P302" s="48">
        <v>4166</v>
      </c>
      <c r="Q302" s="48">
        <v>5116</v>
      </c>
      <c r="R302" s="48">
        <v>1</v>
      </c>
      <c r="S302" s="48">
        <v>7</v>
      </c>
      <c r="T302" s="48">
        <v>8</v>
      </c>
      <c r="U302" s="48">
        <v>951</v>
      </c>
      <c r="V302" s="48">
        <v>4173</v>
      </c>
      <c r="W302" s="156">
        <v>750003</v>
      </c>
      <c r="X302" s="156">
        <v>1287</v>
      </c>
      <c r="Y302" s="156">
        <v>751290</v>
      </c>
      <c r="Z302" s="28">
        <v>0.98919999999999997</v>
      </c>
      <c r="AA302" s="28"/>
      <c r="AB302" s="111"/>
      <c r="AC302" s="28"/>
      <c r="AD302" s="28">
        <v>4.6399999999999997E-2</v>
      </c>
      <c r="AE302" s="139"/>
      <c r="AF302" s="139"/>
      <c r="AG302" s="139"/>
      <c r="AH302" s="139"/>
      <c r="AI302" s="1"/>
      <c r="AJ302" s="1"/>
      <c r="AK302" s="1"/>
      <c r="AL302" s="1"/>
      <c r="AM302" s="1"/>
      <c r="AN302" s="1"/>
      <c r="AO302" s="1"/>
      <c r="AP302" s="1"/>
      <c r="AQ302" s="1"/>
      <c r="AR302" s="1"/>
      <c r="AS302" s="1"/>
      <c r="AT302" s="1"/>
      <c r="AU302" s="1"/>
      <c r="AV302" s="1"/>
      <c r="AW302" s="1"/>
      <c r="AX302" s="1"/>
      <c r="AY302" s="1"/>
    </row>
    <row r="303" spans="1:51">
      <c r="A303" s="13" t="s">
        <v>169</v>
      </c>
      <c r="B303" s="2" t="s">
        <v>74</v>
      </c>
      <c r="C303" s="2" t="s">
        <v>63</v>
      </c>
      <c r="D303" s="2">
        <v>2012</v>
      </c>
      <c r="E303" s="14">
        <v>2012</v>
      </c>
      <c r="F303" s="14" t="s">
        <v>97</v>
      </c>
      <c r="G303" s="93">
        <v>3800</v>
      </c>
      <c r="H303" s="93">
        <v>27382</v>
      </c>
      <c r="I303" s="93">
        <v>8</v>
      </c>
      <c r="J303" s="93">
        <v>109</v>
      </c>
      <c r="K303" s="93">
        <v>3808</v>
      </c>
      <c r="L303" s="93">
        <v>27491</v>
      </c>
      <c r="M303" s="48">
        <v>31299</v>
      </c>
      <c r="N303" s="48">
        <v>64965</v>
      </c>
      <c r="O303" s="48">
        <v>9549</v>
      </c>
      <c r="P303" s="48">
        <v>55102</v>
      </c>
      <c r="Q303" s="48">
        <v>64651</v>
      </c>
      <c r="R303" s="48">
        <v>25</v>
      </c>
      <c r="S303" s="48">
        <v>289</v>
      </c>
      <c r="T303" s="48">
        <v>314</v>
      </c>
      <c r="U303" s="48">
        <v>9574</v>
      </c>
      <c r="V303" s="48">
        <v>55391</v>
      </c>
      <c r="W303" s="156">
        <v>9429345.0999999996</v>
      </c>
      <c r="X303" s="156">
        <v>35874</v>
      </c>
      <c r="Y303" s="156">
        <v>9465219.0999999996</v>
      </c>
      <c r="Z303" s="28">
        <v>0.98729999999999996</v>
      </c>
      <c r="AA303" s="28"/>
      <c r="AB303" s="111"/>
      <c r="AC303" s="28"/>
      <c r="AD303" s="28">
        <v>1.9400000000000001E-2</v>
      </c>
      <c r="AE303" s="139"/>
      <c r="AF303" s="139"/>
      <c r="AG303" s="139"/>
      <c r="AH303" s="139"/>
      <c r="AI303" s="1"/>
      <c r="AJ303" s="1"/>
      <c r="AK303" s="1"/>
      <c r="AL303" s="1"/>
      <c r="AM303" s="1"/>
      <c r="AN303" s="1"/>
      <c r="AO303" s="1"/>
      <c r="AP303" s="1"/>
      <c r="AQ303" s="1"/>
      <c r="AR303" s="1"/>
      <c r="AS303" s="1"/>
      <c r="AT303" s="1"/>
      <c r="AU303" s="1"/>
      <c r="AV303" s="1"/>
      <c r="AW303" s="1"/>
      <c r="AX303" s="1"/>
      <c r="AY303" s="1"/>
    </row>
    <row r="304" spans="1:51">
      <c r="A304" s="13" t="s">
        <v>170</v>
      </c>
      <c r="B304" s="2" t="s">
        <v>74</v>
      </c>
      <c r="C304" s="2" t="s">
        <v>63</v>
      </c>
      <c r="D304" s="2">
        <v>2012</v>
      </c>
      <c r="E304" s="14">
        <v>2012</v>
      </c>
      <c r="F304" s="14" t="s">
        <v>97</v>
      </c>
      <c r="G304" s="93">
        <v>1091</v>
      </c>
      <c r="H304" s="93">
        <v>6502</v>
      </c>
      <c r="I304" s="93">
        <v>19</v>
      </c>
      <c r="J304" s="93">
        <v>106</v>
      </c>
      <c r="K304" s="93">
        <v>1110</v>
      </c>
      <c r="L304" s="93">
        <v>6608</v>
      </c>
      <c r="M304" s="48">
        <v>7718</v>
      </c>
      <c r="N304" s="48">
        <v>16948</v>
      </c>
      <c r="O304" s="48">
        <v>2843</v>
      </c>
      <c r="P304" s="48">
        <v>13798</v>
      </c>
      <c r="Q304" s="48">
        <v>16641</v>
      </c>
      <c r="R304" s="48">
        <v>67</v>
      </c>
      <c r="S304" s="48">
        <v>240</v>
      </c>
      <c r="T304" s="48">
        <v>307</v>
      </c>
      <c r="U304" s="48">
        <v>2910</v>
      </c>
      <c r="V304" s="48">
        <v>14038</v>
      </c>
      <c r="W304" s="156">
        <v>2440909</v>
      </c>
      <c r="X304" s="156">
        <v>40695</v>
      </c>
      <c r="Y304" s="156">
        <v>2481604</v>
      </c>
      <c r="Z304" s="28">
        <v>0.92989999999999995</v>
      </c>
      <c r="AA304" s="28"/>
      <c r="AB304" s="111"/>
      <c r="AC304" s="28"/>
      <c r="AD304" s="28">
        <v>4.6399999999999997E-2</v>
      </c>
      <c r="AE304" s="139"/>
      <c r="AF304" s="139"/>
      <c r="AG304" s="139"/>
      <c r="AH304" s="139"/>
      <c r="AI304" s="1"/>
      <c r="AJ304" s="1"/>
      <c r="AK304" s="1"/>
      <c r="AL304" s="1"/>
      <c r="AM304" s="1"/>
      <c r="AN304" s="1"/>
      <c r="AO304" s="1"/>
      <c r="AP304" s="1"/>
      <c r="AQ304" s="1"/>
      <c r="AR304" s="1"/>
      <c r="AS304" s="1"/>
      <c r="AT304" s="1"/>
      <c r="AU304" s="1"/>
      <c r="AV304" s="1"/>
      <c r="AW304" s="1"/>
      <c r="AX304" s="1"/>
      <c r="AY304" s="1"/>
    </row>
    <row r="305" spans="1:51">
      <c r="A305" s="13" t="s">
        <v>171</v>
      </c>
      <c r="B305" s="2" t="s">
        <v>75</v>
      </c>
      <c r="C305" s="2" t="s">
        <v>63</v>
      </c>
      <c r="D305" s="2">
        <v>2012</v>
      </c>
      <c r="E305" s="14">
        <v>2012</v>
      </c>
      <c r="F305" s="14" t="s">
        <v>97</v>
      </c>
      <c r="G305" s="93">
        <v>1003</v>
      </c>
      <c r="H305" s="93">
        <v>4718</v>
      </c>
      <c r="I305" s="93">
        <v>1</v>
      </c>
      <c r="J305" s="93">
        <v>16</v>
      </c>
      <c r="K305" s="93">
        <v>1004</v>
      </c>
      <c r="L305" s="93">
        <v>4734</v>
      </c>
      <c r="M305" s="48">
        <v>5738</v>
      </c>
      <c r="N305" s="48">
        <v>12967</v>
      </c>
      <c r="O305" s="48">
        <v>2655</v>
      </c>
      <c r="P305" s="48">
        <v>10266</v>
      </c>
      <c r="Q305" s="48">
        <v>12921</v>
      </c>
      <c r="R305" s="48">
        <v>2</v>
      </c>
      <c r="S305" s="48">
        <v>44</v>
      </c>
      <c r="T305" s="48">
        <v>46</v>
      </c>
      <c r="U305" s="48">
        <v>2657</v>
      </c>
      <c r="V305" s="48">
        <v>10310</v>
      </c>
      <c r="W305" s="156">
        <v>1925817</v>
      </c>
      <c r="X305" s="156">
        <v>5280</v>
      </c>
      <c r="Y305" s="156">
        <v>1931097</v>
      </c>
      <c r="Z305" s="28">
        <v>1</v>
      </c>
      <c r="AA305" s="28"/>
      <c r="AB305" s="111"/>
      <c r="AC305" s="28"/>
      <c r="AD305" s="28">
        <v>4.6399999999999997E-2</v>
      </c>
      <c r="AE305" s="139"/>
      <c r="AF305" s="139"/>
      <c r="AG305" s="139"/>
      <c r="AH305" s="139"/>
      <c r="AI305" s="1"/>
      <c r="AJ305" s="1"/>
      <c r="AK305" s="1"/>
      <c r="AL305" s="1"/>
      <c r="AM305" s="1"/>
      <c r="AN305" s="1"/>
      <c r="AO305" s="1"/>
      <c r="AP305" s="1"/>
      <c r="AQ305" s="1"/>
      <c r="AR305" s="1"/>
      <c r="AS305" s="1"/>
      <c r="AT305" s="1"/>
      <c r="AU305" s="1"/>
      <c r="AV305" s="1"/>
      <c r="AW305" s="1"/>
      <c r="AX305" s="1"/>
      <c r="AY305" s="1"/>
    </row>
    <row r="306" spans="1:51">
      <c r="A306" s="51" t="s">
        <v>172</v>
      </c>
      <c r="B306" s="2" t="s">
        <v>66</v>
      </c>
      <c r="C306" s="2" t="s">
        <v>185</v>
      </c>
      <c r="D306" s="2">
        <v>2012</v>
      </c>
      <c r="E306" s="14">
        <v>2012</v>
      </c>
      <c r="F306" s="14" t="s">
        <v>97</v>
      </c>
      <c r="G306" s="93">
        <v>321767</v>
      </c>
      <c r="H306" s="93">
        <v>1482321</v>
      </c>
      <c r="I306" s="93">
        <v>1836</v>
      </c>
      <c r="J306" s="93">
        <v>14429</v>
      </c>
      <c r="K306" s="93">
        <v>323603</v>
      </c>
      <c r="L306" s="93">
        <v>1496750</v>
      </c>
      <c r="M306" s="48">
        <v>1820349</v>
      </c>
      <c r="N306" s="48">
        <v>4052056</v>
      </c>
      <c r="O306" s="48">
        <v>810351</v>
      </c>
      <c r="P306" s="48">
        <v>3201277</v>
      </c>
      <c r="Q306" s="48">
        <v>4011628</v>
      </c>
      <c r="R306" s="48">
        <v>6110</v>
      </c>
      <c r="S306" s="48">
        <v>34318</v>
      </c>
      <c r="T306" s="48">
        <v>40428</v>
      </c>
      <c r="U306" s="48">
        <v>816461</v>
      </c>
      <c r="V306" s="48">
        <v>3235595</v>
      </c>
      <c r="W306" s="156">
        <v>599781309.0999999</v>
      </c>
      <c r="X306" s="156">
        <v>5176358.3600000003</v>
      </c>
      <c r="Y306" s="156">
        <v>604957667.46000004</v>
      </c>
      <c r="Z306" s="28">
        <v>0.97819999999999996</v>
      </c>
      <c r="AA306" s="28"/>
      <c r="AB306" s="111"/>
      <c r="AC306" s="28"/>
      <c r="AD306" s="28">
        <v>4.0300000000000002E-2</v>
      </c>
      <c r="AE306" s="139"/>
      <c r="AF306" s="139"/>
      <c r="AG306" s="139"/>
      <c r="AH306" s="139"/>
      <c r="AI306" s="2"/>
      <c r="AJ306" s="2"/>
      <c r="AK306" s="2"/>
      <c r="AL306" s="2"/>
      <c r="AM306" s="2"/>
      <c r="AN306" s="2"/>
      <c r="AO306" s="2"/>
      <c r="AP306" s="2"/>
      <c r="AQ306" s="2"/>
      <c r="AR306" s="2"/>
      <c r="AS306" s="2"/>
      <c r="AT306" s="2"/>
      <c r="AU306" s="2"/>
      <c r="AV306" s="2"/>
      <c r="AW306" s="2"/>
      <c r="AX306" s="2"/>
      <c r="AY306" s="2"/>
    </row>
    <row r="307" spans="1:51">
      <c r="A307" s="51" t="s">
        <v>173</v>
      </c>
      <c r="B307" s="2" t="s">
        <v>74</v>
      </c>
      <c r="C307" s="14" t="s">
        <v>185</v>
      </c>
      <c r="D307" s="2">
        <v>2012</v>
      </c>
      <c r="E307" s="14">
        <v>2012</v>
      </c>
      <c r="F307" s="14" t="s">
        <v>97</v>
      </c>
      <c r="G307" s="93">
        <v>10910</v>
      </c>
      <c r="H307" s="93">
        <v>49665</v>
      </c>
      <c r="I307" s="93">
        <v>107</v>
      </c>
      <c r="J307" s="93">
        <v>833</v>
      </c>
      <c r="K307" s="93">
        <v>11017</v>
      </c>
      <c r="L307" s="93">
        <v>50498</v>
      </c>
      <c r="M307" s="48">
        <v>61515</v>
      </c>
      <c r="N307" s="48">
        <v>123937</v>
      </c>
      <c r="O307" s="48">
        <v>25597</v>
      </c>
      <c r="P307" s="48">
        <v>96113</v>
      </c>
      <c r="Q307" s="48">
        <v>121710</v>
      </c>
      <c r="R307" s="48">
        <v>342</v>
      </c>
      <c r="S307" s="48">
        <v>1885</v>
      </c>
      <c r="T307" s="48">
        <v>2227</v>
      </c>
      <c r="U307" s="48">
        <v>25939</v>
      </c>
      <c r="V307" s="48">
        <v>97998</v>
      </c>
      <c r="W307" s="156">
        <v>18650135</v>
      </c>
      <c r="X307" s="156">
        <v>289523</v>
      </c>
      <c r="Y307" s="156">
        <v>18939658</v>
      </c>
      <c r="Z307" s="28">
        <v>0.92789999999999995</v>
      </c>
      <c r="AA307" s="28"/>
      <c r="AB307" s="111"/>
      <c r="AC307" s="28"/>
      <c r="AD307" s="28">
        <v>1.34E-2</v>
      </c>
      <c r="AE307" s="139"/>
      <c r="AF307" s="139"/>
      <c r="AG307" s="139"/>
      <c r="AH307" s="139"/>
      <c r="AI307" s="1"/>
      <c r="AJ307" s="1"/>
      <c r="AK307" s="1"/>
      <c r="AL307" s="1"/>
      <c r="AM307" s="1"/>
      <c r="AN307" s="1"/>
      <c r="AO307" s="1"/>
      <c r="AP307" s="1"/>
      <c r="AQ307" s="1"/>
      <c r="AR307" s="1"/>
      <c r="AS307" s="1"/>
      <c r="AT307" s="1"/>
      <c r="AU307" s="1"/>
      <c r="AV307" s="1"/>
      <c r="AW307" s="1"/>
      <c r="AX307" s="1"/>
      <c r="AY307" s="1"/>
    </row>
    <row r="308" spans="1:51">
      <c r="A308" s="51" t="s">
        <v>174</v>
      </c>
      <c r="B308" s="2" t="s">
        <v>75</v>
      </c>
      <c r="C308" s="14" t="s">
        <v>185</v>
      </c>
      <c r="D308" s="2">
        <v>2012</v>
      </c>
      <c r="E308" s="14">
        <v>2012</v>
      </c>
      <c r="F308" s="14" t="s">
        <v>97</v>
      </c>
      <c r="G308" s="93">
        <v>1</v>
      </c>
      <c r="H308" s="93">
        <v>82</v>
      </c>
      <c r="I308" s="93">
        <v>0</v>
      </c>
      <c r="J308" s="93">
        <v>0</v>
      </c>
      <c r="K308" s="93">
        <v>1</v>
      </c>
      <c r="L308" s="93">
        <v>82</v>
      </c>
      <c r="M308" s="48">
        <v>83</v>
      </c>
      <c r="N308" s="48">
        <v>147</v>
      </c>
      <c r="O308" s="48">
        <v>2</v>
      </c>
      <c r="P308" s="48">
        <v>145</v>
      </c>
      <c r="Q308" s="48">
        <v>147</v>
      </c>
      <c r="R308" s="48">
        <v>0</v>
      </c>
      <c r="S308" s="48">
        <v>0</v>
      </c>
      <c r="T308" s="48">
        <v>0</v>
      </c>
      <c r="U308" s="48">
        <v>2</v>
      </c>
      <c r="V308" s="48">
        <v>145</v>
      </c>
      <c r="W308" s="156">
        <v>20241</v>
      </c>
      <c r="X308" s="156">
        <v>0</v>
      </c>
      <c r="Y308" s="156">
        <v>20241</v>
      </c>
      <c r="Z308" s="28">
        <v>1</v>
      </c>
      <c r="AA308" s="28"/>
      <c r="AB308" s="111"/>
      <c r="AC308" s="28"/>
      <c r="AD308" s="28">
        <v>4.82E-2</v>
      </c>
      <c r="AE308" s="139"/>
      <c r="AF308" s="139"/>
      <c r="AG308" s="139"/>
      <c r="AH308" s="139"/>
      <c r="AI308" s="1"/>
      <c r="AJ308" s="1"/>
      <c r="AK308" s="1"/>
      <c r="AL308" s="1"/>
      <c r="AM308" s="1"/>
      <c r="AN308" s="1"/>
      <c r="AO308" s="1"/>
      <c r="AP308" s="1"/>
      <c r="AQ308" s="1"/>
      <c r="AR308" s="1"/>
      <c r="AS308" s="1"/>
      <c r="AT308" s="1"/>
      <c r="AU308" s="1"/>
      <c r="AV308" s="1"/>
      <c r="AW308" s="1"/>
      <c r="AX308" s="1"/>
      <c r="AY308" s="1"/>
    </row>
    <row r="309" spans="1:51">
      <c r="A309" s="51" t="s">
        <v>175</v>
      </c>
      <c r="B309" s="2" t="s">
        <v>75</v>
      </c>
      <c r="C309" s="14" t="s">
        <v>185</v>
      </c>
      <c r="D309" s="2">
        <v>2012</v>
      </c>
      <c r="E309" s="14">
        <v>2012</v>
      </c>
      <c r="F309" s="14" t="s">
        <v>97</v>
      </c>
      <c r="G309" s="93">
        <v>220</v>
      </c>
      <c r="H309" s="93">
        <v>1496</v>
      </c>
      <c r="I309" s="93">
        <v>0</v>
      </c>
      <c r="J309" s="93">
        <v>3</v>
      </c>
      <c r="K309" s="93">
        <v>220</v>
      </c>
      <c r="L309" s="93">
        <v>1499</v>
      </c>
      <c r="M309" s="48">
        <v>1719</v>
      </c>
      <c r="N309" s="48">
        <v>3282</v>
      </c>
      <c r="O309" s="48">
        <v>562</v>
      </c>
      <c r="P309" s="48">
        <v>2711</v>
      </c>
      <c r="Q309" s="48">
        <v>3273</v>
      </c>
      <c r="R309" s="48">
        <v>1</v>
      </c>
      <c r="S309" s="48">
        <v>8</v>
      </c>
      <c r="T309" s="48">
        <v>9</v>
      </c>
      <c r="U309" s="48">
        <v>563</v>
      </c>
      <c r="V309" s="48">
        <v>2719</v>
      </c>
      <c r="W309" s="156">
        <v>490629</v>
      </c>
      <c r="X309" s="156">
        <v>647</v>
      </c>
      <c r="Y309" s="156">
        <v>491276</v>
      </c>
      <c r="Z309" s="28">
        <v>0.94440000000000002</v>
      </c>
      <c r="AA309" s="28"/>
      <c r="AB309" s="111"/>
      <c r="AC309" s="28"/>
      <c r="AD309" s="28">
        <v>4.82E-2</v>
      </c>
      <c r="AE309" s="139"/>
      <c r="AF309" s="139"/>
      <c r="AG309" s="139"/>
      <c r="AH309" s="139"/>
      <c r="AI309" s="1"/>
      <c r="AJ309" s="1"/>
      <c r="AK309" s="1"/>
      <c r="AL309" s="1"/>
      <c r="AM309" s="1"/>
      <c r="AN309" s="1"/>
      <c r="AO309" s="1"/>
      <c r="AP309" s="1"/>
      <c r="AQ309" s="1"/>
      <c r="AR309" s="1"/>
      <c r="AS309" s="1"/>
      <c r="AT309" s="1"/>
      <c r="AU309" s="1"/>
      <c r="AV309" s="1"/>
      <c r="AW309" s="1"/>
      <c r="AX309" s="1"/>
      <c r="AY309" s="1"/>
    </row>
    <row r="310" spans="1:51">
      <c r="A310" s="51" t="s">
        <v>176</v>
      </c>
      <c r="B310" s="2" t="s">
        <v>75</v>
      </c>
      <c r="C310" s="14" t="s">
        <v>185</v>
      </c>
      <c r="D310" s="2">
        <v>2012</v>
      </c>
      <c r="E310" s="14">
        <v>2012</v>
      </c>
      <c r="F310" s="14" t="s">
        <v>97</v>
      </c>
      <c r="G310" s="93">
        <v>2146</v>
      </c>
      <c r="H310" s="93">
        <v>11768</v>
      </c>
      <c r="I310" s="93">
        <v>3</v>
      </c>
      <c r="J310" s="93">
        <v>21</v>
      </c>
      <c r="K310" s="93">
        <v>2149</v>
      </c>
      <c r="L310" s="93">
        <v>11789</v>
      </c>
      <c r="M310" s="48">
        <v>13938</v>
      </c>
      <c r="N310" s="48">
        <v>29104</v>
      </c>
      <c r="O310" s="48">
        <v>5371</v>
      </c>
      <c r="P310" s="48">
        <v>23669</v>
      </c>
      <c r="Q310" s="48">
        <v>29040</v>
      </c>
      <c r="R310" s="48">
        <v>8</v>
      </c>
      <c r="S310" s="48">
        <v>56</v>
      </c>
      <c r="T310" s="48">
        <v>64</v>
      </c>
      <c r="U310" s="48">
        <v>5379</v>
      </c>
      <c r="V310" s="48">
        <v>23725</v>
      </c>
      <c r="W310" s="156">
        <v>4278155</v>
      </c>
      <c r="X310" s="156">
        <v>7822</v>
      </c>
      <c r="Y310" s="156">
        <v>4285977</v>
      </c>
      <c r="Z310" s="28">
        <v>0.87339999999999995</v>
      </c>
      <c r="AA310" s="28"/>
      <c r="AB310" s="111"/>
      <c r="AC310" s="28"/>
      <c r="AD310" s="28">
        <v>4.82E-2</v>
      </c>
      <c r="AE310" s="139"/>
      <c r="AF310" s="139"/>
      <c r="AG310" s="139"/>
      <c r="AH310" s="139"/>
      <c r="AI310" s="1"/>
      <c r="AJ310" s="1"/>
      <c r="AK310" s="1"/>
      <c r="AL310" s="1"/>
      <c r="AM310" s="1"/>
      <c r="AN310" s="1"/>
      <c r="AO310" s="1"/>
      <c r="AP310" s="1"/>
      <c r="AQ310" s="1"/>
      <c r="AR310" s="1"/>
      <c r="AS310" s="1"/>
      <c r="AT310" s="1"/>
      <c r="AU310" s="1"/>
      <c r="AV310" s="1"/>
      <c r="AW310" s="1"/>
      <c r="AX310" s="1"/>
      <c r="AY310" s="1"/>
    </row>
    <row r="311" spans="1:51">
      <c r="A311" s="51" t="s">
        <v>177</v>
      </c>
      <c r="B311" s="2" t="s">
        <v>75</v>
      </c>
      <c r="C311" s="14" t="s">
        <v>185</v>
      </c>
      <c r="D311" s="2">
        <v>2012</v>
      </c>
      <c r="E311" s="14">
        <v>2012</v>
      </c>
      <c r="F311" s="14" t="s">
        <v>97</v>
      </c>
      <c r="G311" s="93">
        <v>349</v>
      </c>
      <c r="H311" s="93">
        <v>2192</v>
      </c>
      <c r="I311" s="93">
        <v>0</v>
      </c>
      <c r="J311" s="93">
        <v>1</v>
      </c>
      <c r="K311" s="93">
        <v>349</v>
      </c>
      <c r="L311" s="93">
        <v>2193</v>
      </c>
      <c r="M311" s="48">
        <v>2542</v>
      </c>
      <c r="N311" s="48">
        <v>5021</v>
      </c>
      <c r="O311" s="48">
        <v>922</v>
      </c>
      <c r="P311" s="48">
        <v>4095</v>
      </c>
      <c r="Q311" s="48">
        <v>5017</v>
      </c>
      <c r="R311" s="48">
        <v>0</v>
      </c>
      <c r="S311" s="48">
        <v>4</v>
      </c>
      <c r="T311" s="48">
        <v>4</v>
      </c>
      <c r="U311" s="48">
        <v>922</v>
      </c>
      <c r="V311" s="48">
        <v>4099</v>
      </c>
      <c r="W311" s="156">
        <v>748202</v>
      </c>
      <c r="X311" s="156">
        <v>530</v>
      </c>
      <c r="Y311" s="156">
        <v>748732</v>
      </c>
      <c r="Z311" s="28">
        <v>1</v>
      </c>
      <c r="AA311" s="28"/>
      <c r="AB311" s="111"/>
      <c r="AC311" s="28"/>
      <c r="AD311" s="28">
        <v>4.82E-2</v>
      </c>
      <c r="AE311" s="139"/>
      <c r="AF311" s="139"/>
      <c r="AG311" s="139"/>
      <c r="AH311" s="139"/>
      <c r="AI311" s="1"/>
      <c r="AJ311" s="1"/>
      <c r="AK311" s="1"/>
      <c r="AL311" s="1"/>
      <c r="AM311" s="1"/>
      <c r="AN311" s="1"/>
      <c r="AO311" s="1"/>
      <c r="AP311" s="1"/>
      <c r="AQ311" s="1"/>
      <c r="AR311" s="1"/>
      <c r="AS311" s="1"/>
      <c r="AT311" s="1"/>
      <c r="AU311" s="1"/>
      <c r="AV311" s="1"/>
      <c r="AW311" s="1"/>
      <c r="AX311" s="1"/>
      <c r="AY311" s="1"/>
    </row>
    <row r="312" spans="1:51">
      <c r="A312" s="51" t="s">
        <v>178</v>
      </c>
      <c r="B312" s="2" t="s">
        <v>75</v>
      </c>
      <c r="C312" s="14" t="s">
        <v>185</v>
      </c>
      <c r="D312" s="2">
        <v>2012</v>
      </c>
      <c r="E312" s="14">
        <v>2012</v>
      </c>
      <c r="F312" s="14" t="s">
        <v>97</v>
      </c>
      <c r="G312" s="93">
        <v>110</v>
      </c>
      <c r="H312" s="93">
        <v>600</v>
      </c>
      <c r="I312" s="93">
        <v>0</v>
      </c>
      <c r="J312" s="93">
        <v>3</v>
      </c>
      <c r="K312" s="93">
        <v>110</v>
      </c>
      <c r="L312" s="93">
        <v>603</v>
      </c>
      <c r="M312" s="48">
        <v>712</v>
      </c>
      <c r="N312" s="48">
        <v>1789</v>
      </c>
      <c r="O312" s="48">
        <v>275</v>
      </c>
      <c r="P312" s="48">
        <v>1506</v>
      </c>
      <c r="Q312" s="48">
        <v>1781</v>
      </c>
      <c r="R312" s="48">
        <v>1</v>
      </c>
      <c r="S312" s="48">
        <v>7</v>
      </c>
      <c r="T312" s="48">
        <v>8</v>
      </c>
      <c r="U312" s="48">
        <v>276</v>
      </c>
      <c r="V312" s="48">
        <v>1513</v>
      </c>
      <c r="W312" s="156">
        <v>241372</v>
      </c>
      <c r="X312" s="156">
        <v>910</v>
      </c>
      <c r="Y312" s="156">
        <v>242282</v>
      </c>
      <c r="Z312" s="28">
        <v>0.95120000000000005</v>
      </c>
      <c r="AA312" s="28"/>
      <c r="AB312" s="111"/>
      <c r="AC312" s="28"/>
      <c r="AD312" s="28">
        <v>4.82E-2</v>
      </c>
      <c r="AE312" s="139"/>
      <c r="AF312" s="139"/>
      <c r="AG312" s="139"/>
      <c r="AH312" s="139"/>
      <c r="AI312" s="1"/>
      <c r="AJ312" s="1"/>
      <c r="AK312" s="1"/>
      <c r="AL312" s="1"/>
      <c r="AM312" s="1"/>
      <c r="AN312" s="1"/>
      <c r="AO312" s="1"/>
      <c r="AP312" s="1"/>
      <c r="AQ312" s="1"/>
      <c r="AR312" s="1"/>
      <c r="AS312" s="1"/>
      <c r="AT312" s="1"/>
      <c r="AU312" s="1"/>
      <c r="AV312" s="1"/>
      <c r="AW312" s="1"/>
      <c r="AX312" s="1"/>
      <c r="AY312" s="1"/>
    </row>
    <row r="313" spans="1:51">
      <c r="A313" s="51" t="s">
        <v>179</v>
      </c>
      <c r="B313" s="2" t="s">
        <v>74</v>
      </c>
      <c r="C313" s="14" t="s">
        <v>185</v>
      </c>
      <c r="D313" s="2">
        <v>2012</v>
      </c>
      <c r="E313" s="14">
        <v>2012</v>
      </c>
      <c r="F313" s="14" t="s">
        <v>97</v>
      </c>
      <c r="G313" s="93">
        <v>6190</v>
      </c>
      <c r="H313" s="93">
        <v>26392</v>
      </c>
      <c r="I313" s="93">
        <v>24</v>
      </c>
      <c r="J313" s="93">
        <v>185</v>
      </c>
      <c r="K313" s="93">
        <v>6214</v>
      </c>
      <c r="L313" s="93">
        <v>26577</v>
      </c>
      <c r="M313" s="48">
        <v>32791</v>
      </c>
      <c r="N313" s="48">
        <v>68786</v>
      </c>
      <c r="O313" s="48">
        <v>14848</v>
      </c>
      <c r="P313" s="48">
        <v>53363</v>
      </c>
      <c r="Q313" s="48">
        <v>68211</v>
      </c>
      <c r="R313" s="48">
        <v>83</v>
      </c>
      <c r="S313" s="48">
        <v>492</v>
      </c>
      <c r="T313" s="48">
        <v>575</v>
      </c>
      <c r="U313" s="48">
        <v>14931</v>
      </c>
      <c r="V313" s="48">
        <v>53855</v>
      </c>
      <c r="W313" s="156">
        <v>10468429</v>
      </c>
      <c r="X313" s="156">
        <v>66756</v>
      </c>
      <c r="Y313" s="156">
        <v>10535185</v>
      </c>
      <c r="Z313" s="28">
        <v>0.97899999999999998</v>
      </c>
      <c r="AA313" s="28"/>
      <c r="AB313" s="111"/>
      <c r="AC313" s="28"/>
      <c r="AD313" s="28">
        <v>3.7600000000000001E-2</v>
      </c>
      <c r="AE313" s="139"/>
      <c r="AF313" s="139"/>
      <c r="AG313" s="139"/>
      <c r="AH313" s="139"/>
      <c r="AI313" s="1"/>
      <c r="AJ313" s="1"/>
      <c r="AK313" s="1"/>
      <c r="AL313" s="1"/>
      <c r="AM313" s="1"/>
      <c r="AN313" s="1"/>
      <c r="AO313" s="1"/>
      <c r="AP313" s="1"/>
      <c r="AQ313" s="1"/>
      <c r="AR313" s="1"/>
      <c r="AS313" s="1"/>
      <c r="AT313" s="1"/>
      <c r="AU313" s="1"/>
      <c r="AV313" s="1"/>
      <c r="AW313" s="1"/>
      <c r="AX313" s="1"/>
      <c r="AY313" s="1"/>
    </row>
    <row r="314" spans="1:51">
      <c r="A314" s="51" t="s">
        <v>180</v>
      </c>
      <c r="B314" s="2" t="s">
        <v>75</v>
      </c>
      <c r="C314" s="14" t="s">
        <v>185</v>
      </c>
      <c r="D314" s="2">
        <v>2012</v>
      </c>
      <c r="E314" s="14">
        <v>2012</v>
      </c>
      <c r="F314" s="14" t="s">
        <v>97</v>
      </c>
      <c r="G314" s="93">
        <v>487</v>
      </c>
      <c r="H314" s="93">
        <v>2177</v>
      </c>
      <c r="I314" s="93">
        <v>1</v>
      </c>
      <c r="J314" s="93">
        <v>5</v>
      </c>
      <c r="K314" s="93">
        <v>488</v>
      </c>
      <c r="L314" s="93">
        <v>2182</v>
      </c>
      <c r="M314" s="48">
        <v>2669</v>
      </c>
      <c r="N314" s="48">
        <v>5533</v>
      </c>
      <c r="O314" s="48">
        <v>1335</v>
      </c>
      <c r="P314" s="48">
        <v>4188</v>
      </c>
      <c r="Q314" s="48">
        <v>5523</v>
      </c>
      <c r="R314" s="48">
        <v>2</v>
      </c>
      <c r="S314" s="48">
        <v>8</v>
      </c>
      <c r="T314" s="48">
        <v>10</v>
      </c>
      <c r="U314" s="48">
        <v>1337</v>
      </c>
      <c r="V314" s="48">
        <v>4196</v>
      </c>
      <c r="W314" s="156">
        <v>811115.16</v>
      </c>
      <c r="X314" s="156">
        <v>1436</v>
      </c>
      <c r="Y314" s="156">
        <v>812551.16</v>
      </c>
      <c r="Z314" s="28">
        <v>1</v>
      </c>
      <c r="AA314" s="28"/>
      <c r="AB314" s="111"/>
      <c r="AC314" s="28"/>
      <c r="AD314" s="28">
        <v>4.82E-2</v>
      </c>
      <c r="AE314" s="139"/>
      <c r="AF314" s="139"/>
      <c r="AG314" s="139"/>
      <c r="AH314" s="139"/>
    </row>
    <row r="315" spans="1:51">
      <c r="A315" s="51" t="s">
        <v>181</v>
      </c>
      <c r="B315" s="2" t="s">
        <v>75</v>
      </c>
      <c r="C315" s="14" t="s">
        <v>185</v>
      </c>
      <c r="D315" s="2">
        <v>2012</v>
      </c>
      <c r="E315" s="14">
        <v>2012</v>
      </c>
      <c r="F315" s="14" t="s">
        <v>97</v>
      </c>
      <c r="G315" s="93">
        <v>669</v>
      </c>
      <c r="H315" s="93">
        <v>5497</v>
      </c>
      <c r="I315" s="93">
        <v>2</v>
      </c>
      <c r="J315" s="93">
        <v>20</v>
      </c>
      <c r="K315" s="93">
        <v>671</v>
      </c>
      <c r="L315" s="93">
        <v>5517</v>
      </c>
      <c r="M315" s="48">
        <v>6188</v>
      </c>
      <c r="N315" s="48">
        <v>11814</v>
      </c>
      <c r="O315" s="48">
        <v>1676</v>
      </c>
      <c r="P315" s="48">
        <v>10083</v>
      </c>
      <c r="Q315" s="48">
        <v>11759</v>
      </c>
      <c r="R315" s="48">
        <v>7</v>
      </c>
      <c r="S315" s="48">
        <v>48</v>
      </c>
      <c r="T315" s="48">
        <v>55</v>
      </c>
      <c r="U315" s="48">
        <v>1683</v>
      </c>
      <c r="V315" s="48">
        <v>10131</v>
      </c>
      <c r="W315" s="156">
        <v>1742939</v>
      </c>
      <c r="X315" s="156">
        <v>7634</v>
      </c>
      <c r="Y315" s="156">
        <v>1750573</v>
      </c>
      <c r="Z315" s="28">
        <v>1</v>
      </c>
      <c r="AA315" s="28"/>
      <c r="AB315" s="111"/>
      <c r="AC315" s="28"/>
      <c r="AD315" s="28">
        <v>4.82E-2</v>
      </c>
      <c r="AE315" s="139"/>
      <c r="AF315" s="139"/>
      <c r="AG315" s="139"/>
      <c r="AH315" s="139"/>
    </row>
    <row r="316" spans="1:51">
      <c r="A316" s="13" t="s">
        <v>123</v>
      </c>
      <c r="B316" s="2" t="s">
        <v>74</v>
      </c>
      <c r="C316" s="14" t="s">
        <v>185</v>
      </c>
      <c r="D316" s="2">
        <v>2012</v>
      </c>
      <c r="E316" s="14">
        <v>2012</v>
      </c>
      <c r="F316" s="14" t="s">
        <v>97</v>
      </c>
      <c r="G316" s="93">
        <v>16284</v>
      </c>
      <c r="H316" s="93">
        <v>72184</v>
      </c>
      <c r="I316" s="93">
        <v>30</v>
      </c>
      <c r="J316" s="93">
        <v>262</v>
      </c>
      <c r="K316" s="93">
        <v>16314</v>
      </c>
      <c r="L316" s="93">
        <v>72446</v>
      </c>
      <c r="M316" s="48">
        <v>88760</v>
      </c>
      <c r="N316" s="48">
        <v>215640</v>
      </c>
      <c r="O316" s="48">
        <v>43322</v>
      </c>
      <c r="P316" s="48">
        <v>171480</v>
      </c>
      <c r="Q316" s="48">
        <v>214802</v>
      </c>
      <c r="R316" s="48">
        <v>111</v>
      </c>
      <c r="S316" s="48">
        <v>727</v>
      </c>
      <c r="T316" s="48">
        <v>838</v>
      </c>
      <c r="U316" s="48">
        <v>43433</v>
      </c>
      <c r="V316" s="48">
        <v>172207</v>
      </c>
      <c r="W316" s="156">
        <v>31811670</v>
      </c>
      <c r="X316" s="156">
        <v>109143</v>
      </c>
      <c r="Y316" s="156">
        <v>31920813</v>
      </c>
      <c r="Z316" s="28">
        <v>1</v>
      </c>
      <c r="AA316" s="28"/>
      <c r="AB316" s="111"/>
      <c r="AC316" s="28"/>
      <c r="AD316" s="28">
        <v>1.77E-2</v>
      </c>
      <c r="AE316" s="139"/>
      <c r="AF316" s="139"/>
      <c r="AG316" s="139"/>
      <c r="AH316" s="139"/>
    </row>
    <row r="317" spans="1:51">
      <c r="A317" s="13" t="s">
        <v>124</v>
      </c>
      <c r="B317" s="2" t="s">
        <v>75</v>
      </c>
      <c r="C317" s="14" t="s">
        <v>185</v>
      </c>
      <c r="D317" s="2">
        <v>2012</v>
      </c>
      <c r="E317" s="14">
        <v>2012</v>
      </c>
      <c r="F317" s="14" t="s">
        <v>97</v>
      </c>
      <c r="G317" s="93">
        <v>268</v>
      </c>
      <c r="H317" s="93">
        <v>1117</v>
      </c>
      <c r="I317" s="93">
        <v>0</v>
      </c>
      <c r="J317" s="93">
        <v>5</v>
      </c>
      <c r="K317" s="93">
        <v>268</v>
      </c>
      <c r="L317" s="93">
        <v>1122</v>
      </c>
      <c r="M317" s="48">
        <v>1390</v>
      </c>
      <c r="N317" s="48">
        <v>3448</v>
      </c>
      <c r="O317" s="48">
        <v>707</v>
      </c>
      <c r="P317" s="48">
        <v>2726</v>
      </c>
      <c r="Q317" s="48">
        <v>3433</v>
      </c>
      <c r="R317" s="48">
        <v>0</v>
      </c>
      <c r="S317" s="48">
        <v>15</v>
      </c>
      <c r="T317" s="48">
        <v>15</v>
      </c>
      <c r="U317" s="48">
        <v>707</v>
      </c>
      <c r="V317" s="48">
        <v>2741</v>
      </c>
      <c r="W317" s="156">
        <v>470542</v>
      </c>
      <c r="X317" s="156">
        <v>1428</v>
      </c>
      <c r="Y317" s="156">
        <v>471970</v>
      </c>
      <c r="Z317" s="28">
        <v>1</v>
      </c>
      <c r="AA317" s="28"/>
      <c r="AB317" s="111"/>
      <c r="AC317" s="28"/>
      <c r="AD317" s="28">
        <v>4.82E-2</v>
      </c>
      <c r="AE317" s="139"/>
      <c r="AF317" s="139"/>
      <c r="AG317" s="139"/>
      <c r="AH317" s="139"/>
    </row>
    <row r="318" spans="1:51">
      <c r="A318" s="13" t="s">
        <v>125</v>
      </c>
      <c r="B318" s="2" t="s">
        <v>75</v>
      </c>
      <c r="C318" s="14" t="s">
        <v>185</v>
      </c>
      <c r="D318" s="2">
        <v>2012</v>
      </c>
      <c r="E318" s="14">
        <v>2012</v>
      </c>
      <c r="F318" s="14" t="s">
        <v>97</v>
      </c>
      <c r="G318" s="93">
        <v>1079</v>
      </c>
      <c r="H318" s="93">
        <v>6972</v>
      </c>
      <c r="I318" s="93">
        <v>0</v>
      </c>
      <c r="J318" s="93">
        <v>6</v>
      </c>
      <c r="K318" s="93">
        <v>1079</v>
      </c>
      <c r="L318" s="93">
        <v>6978</v>
      </c>
      <c r="M318" s="48">
        <v>8057</v>
      </c>
      <c r="N318" s="48">
        <v>15374</v>
      </c>
      <c r="O318" s="48">
        <v>2703</v>
      </c>
      <c r="P318" s="48">
        <v>12655</v>
      </c>
      <c r="Q318" s="48">
        <v>15358</v>
      </c>
      <c r="R318" s="48">
        <v>1</v>
      </c>
      <c r="S318" s="48">
        <v>15</v>
      </c>
      <c r="T318" s="48">
        <v>16</v>
      </c>
      <c r="U318" s="48">
        <v>2704</v>
      </c>
      <c r="V318" s="48">
        <v>12670</v>
      </c>
      <c r="W318" s="156">
        <v>2290308</v>
      </c>
      <c r="X318" s="156">
        <v>2294</v>
      </c>
      <c r="Y318" s="156">
        <v>2292602</v>
      </c>
      <c r="Z318" s="28">
        <v>0.96140000000000003</v>
      </c>
      <c r="AA318" s="28"/>
      <c r="AB318" s="111"/>
      <c r="AC318" s="28"/>
      <c r="AD318" s="28">
        <v>4.82E-2</v>
      </c>
      <c r="AE318" s="139"/>
      <c r="AF318" s="139"/>
      <c r="AG318" s="139"/>
      <c r="AH318" s="139"/>
    </row>
    <row r="319" spans="1:51">
      <c r="A319" s="13" t="s">
        <v>126</v>
      </c>
      <c r="B319" s="2" t="s">
        <v>75</v>
      </c>
      <c r="C319" s="14" t="s">
        <v>185</v>
      </c>
      <c r="D319" s="2">
        <v>2012</v>
      </c>
      <c r="E319" s="14">
        <v>2012</v>
      </c>
      <c r="F319" s="14" t="s">
        <v>97</v>
      </c>
      <c r="G319" s="93">
        <v>2294</v>
      </c>
      <c r="H319" s="93">
        <v>11576</v>
      </c>
      <c r="I319" s="93">
        <v>11</v>
      </c>
      <c r="J319" s="93">
        <v>112</v>
      </c>
      <c r="K319" s="93">
        <v>2305</v>
      </c>
      <c r="L319" s="93">
        <v>11688</v>
      </c>
      <c r="M319" s="48">
        <v>13993</v>
      </c>
      <c r="N319" s="48">
        <v>35889</v>
      </c>
      <c r="O319" s="48">
        <v>6412</v>
      </c>
      <c r="P319" s="48">
        <v>29103</v>
      </c>
      <c r="Q319" s="48">
        <v>35515</v>
      </c>
      <c r="R319" s="48">
        <v>38</v>
      </c>
      <c r="S319" s="48">
        <v>336</v>
      </c>
      <c r="T319" s="48">
        <v>374</v>
      </c>
      <c r="U319" s="48">
        <v>6450</v>
      </c>
      <c r="V319" s="48">
        <v>29439</v>
      </c>
      <c r="W319" s="156">
        <v>4893979</v>
      </c>
      <c r="X319" s="156">
        <v>50176</v>
      </c>
      <c r="Y319" s="156">
        <v>4944155</v>
      </c>
      <c r="Z319" s="28">
        <v>1</v>
      </c>
      <c r="AA319" s="28"/>
      <c r="AB319" s="111"/>
      <c r="AC319" s="28"/>
      <c r="AD319" s="28">
        <v>4.82E-2</v>
      </c>
      <c r="AE319" s="139"/>
      <c r="AF319" s="139"/>
      <c r="AG319" s="139"/>
      <c r="AH319" s="139"/>
    </row>
    <row r="320" spans="1:51">
      <c r="A320" s="13" t="s">
        <v>127</v>
      </c>
      <c r="B320" s="2" t="s">
        <v>75</v>
      </c>
      <c r="C320" s="14" t="s">
        <v>185</v>
      </c>
      <c r="D320" s="2">
        <v>2012</v>
      </c>
      <c r="E320" s="14">
        <v>2012</v>
      </c>
      <c r="F320" s="14" t="s">
        <v>97</v>
      </c>
      <c r="G320" s="93">
        <v>130</v>
      </c>
      <c r="H320" s="93">
        <v>821</v>
      </c>
      <c r="I320" s="93">
        <v>1</v>
      </c>
      <c r="J320" s="93">
        <v>2</v>
      </c>
      <c r="K320" s="93">
        <v>131</v>
      </c>
      <c r="L320" s="93">
        <v>823</v>
      </c>
      <c r="M320" s="48">
        <v>953</v>
      </c>
      <c r="N320" s="48">
        <v>1934</v>
      </c>
      <c r="O320" s="48">
        <v>348</v>
      </c>
      <c r="P320" s="48">
        <v>1574</v>
      </c>
      <c r="Q320" s="48">
        <v>1922</v>
      </c>
      <c r="R320" s="48">
        <v>2</v>
      </c>
      <c r="S320" s="48">
        <v>10</v>
      </c>
      <c r="T320" s="48">
        <v>12</v>
      </c>
      <c r="U320" s="48">
        <v>350</v>
      </c>
      <c r="V320" s="48">
        <v>1584</v>
      </c>
      <c r="W320" s="156">
        <v>261796</v>
      </c>
      <c r="X320" s="156">
        <v>1530</v>
      </c>
      <c r="Y320" s="156">
        <v>263326</v>
      </c>
      <c r="Z320" s="28">
        <v>1</v>
      </c>
      <c r="AA320" s="28"/>
      <c r="AB320" s="111"/>
      <c r="AC320" s="28"/>
      <c r="AD320" s="28">
        <v>4.82E-2</v>
      </c>
      <c r="AE320" s="139"/>
      <c r="AF320" s="139"/>
      <c r="AG320" s="139"/>
      <c r="AH320" s="139"/>
    </row>
    <row r="321" spans="1:34">
      <c r="A321" s="13" t="s">
        <v>128</v>
      </c>
      <c r="B321" s="2" t="s">
        <v>75</v>
      </c>
      <c r="C321" s="14" t="s">
        <v>185</v>
      </c>
      <c r="D321" s="2">
        <v>2012</v>
      </c>
      <c r="E321" s="14">
        <v>2012</v>
      </c>
      <c r="F321" s="14" t="s">
        <v>97</v>
      </c>
      <c r="G321" s="93">
        <v>11907</v>
      </c>
      <c r="H321" s="93">
        <v>45368</v>
      </c>
      <c r="I321" s="93">
        <v>22</v>
      </c>
      <c r="J321" s="93">
        <v>275</v>
      </c>
      <c r="K321" s="93">
        <v>11929</v>
      </c>
      <c r="L321" s="93">
        <v>45643</v>
      </c>
      <c r="M321" s="48">
        <v>57572</v>
      </c>
      <c r="N321" s="48">
        <v>140424</v>
      </c>
      <c r="O321" s="48">
        <v>32322</v>
      </c>
      <c r="P321" s="48">
        <v>107252</v>
      </c>
      <c r="Q321" s="48">
        <v>139574</v>
      </c>
      <c r="R321" s="48">
        <v>81</v>
      </c>
      <c r="S321" s="48">
        <v>769</v>
      </c>
      <c r="T321" s="48">
        <v>850</v>
      </c>
      <c r="U321" s="48">
        <v>32403</v>
      </c>
      <c r="V321" s="48">
        <v>108021</v>
      </c>
      <c r="W321" s="156">
        <v>20431713</v>
      </c>
      <c r="X321" s="156">
        <v>109117</v>
      </c>
      <c r="Y321" s="156">
        <v>20540830</v>
      </c>
      <c r="Z321" s="28">
        <v>0.98909999999999998</v>
      </c>
      <c r="AA321" s="28"/>
      <c r="AB321" s="111"/>
      <c r="AC321" s="28"/>
      <c r="AD321" s="28">
        <v>3.8399999999999997E-2</v>
      </c>
      <c r="AE321" s="139"/>
      <c r="AF321" s="139"/>
      <c r="AG321" s="139"/>
      <c r="AH321" s="139"/>
    </row>
    <row r="322" spans="1:34">
      <c r="A322" s="13" t="s">
        <v>129</v>
      </c>
      <c r="B322" s="2" t="s">
        <v>75</v>
      </c>
      <c r="C322" s="14" t="s">
        <v>185</v>
      </c>
      <c r="D322" s="2">
        <v>2012</v>
      </c>
      <c r="E322" s="14">
        <v>2012</v>
      </c>
      <c r="F322" s="14" t="s">
        <v>97</v>
      </c>
      <c r="G322" s="93">
        <v>1691</v>
      </c>
      <c r="H322" s="93">
        <v>7894</v>
      </c>
      <c r="I322" s="93">
        <v>5</v>
      </c>
      <c r="J322" s="93">
        <v>65</v>
      </c>
      <c r="K322" s="93">
        <v>1696</v>
      </c>
      <c r="L322" s="93">
        <v>7959</v>
      </c>
      <c r="M322" s="48">
        <v>9655</v>
      </c>
      <c r="N322" s="48">
        <v>23179</v>
      </c>
      <c r="O322" s="48">
        <v>4481</v>
      </c>
      <c r="P322" s="48">
        <v>18537</v>
      </c>
      <c r="Q322" s="48">
        <v>23018</v>
      </c>
      <c r="R322" s="48">
        <v>12</v>
      </c>
      <c r="S322" s="48">
        <v>149</v>
      </c>
      <c r="T322" s="48">
        <v>161</v>
      </c>
      <c r="U322" s="48">
        <v>4493</v>
      </c>
      <c r="V322" s="48">
        <v>18686</v>
      </c>
      <c r="W322" s="156">
        <v>3194397</v>
      </c>
      <c r="X322" s="156">
        <v>20974</v>
      </c>
      <c r="Y322" s="156">
        <v>3215371</v>
      </c>
      <c r="Z322" s="28">
        <v>1</v>
      </c>
      <c r="AA322" s="28"/>
      <c r="AB322" s="111"/>
      <c r="AC322" s="28"/>
      <c r="AD322" s="28">
        <v>4.82E-2</v>
      </c>
      <c r="AE322" s="139"/>
      <c r="AF322" s="139"/>
      <c r="AG322" s="139"/>
      <c r="AH322" s="139"/>
    </row>
    <row r="323" spans="1:34">
      <c r="A323" s="13" t="s">
        <v>130</v>
      </c>
      <c r="B323" s="2" t="s">
        <v>75</v>
      </c>
      <c r="C323" s="14" t="s">
        <v>185</v>
      </c>
      <c r="D323" s="2">
        <v>2012</v>
      </c>
      <c r="E323" s="14">
        <v>2012</v>
      </c>
      <c r="F323" s="14" t="s">
        <v>97</v>
      </c>
      <c r="G323" s="93">
        <v>680</v>
      </c>
      <c r="H323" s="93">
        <v>4386</v>
      </c>
      <c r="I323" s="93">
        <v>1</v>
      </c>
      <c r="J323" s="93">
        <v>14</v>
      </c>
      <c r="K323" s="93">
        <v>681</v>
      </c>
      <c r="L323" s="93">
        <v>4400</v>
      </c>
      <c r="M323" s="48">
        <v>5081</v>
      </c>
      <c r="N323" s="48">
        <v>10185</v>
      </c>
      <c r="O323" s="48">
        <v>1782</v>
      </c>
      <c r="P323" s="48">
        <v>8374</v>
      </c>
      <c r="Q323" s="48">
        <v>10156</v>
      </c>
      <c r="R323" s="48">
        <v>2</v>
      </c>
      <c r="S323" s="48">
        <v>27</v>
      </c>
      <c r="T323" s="48">
        <v>29</v>
      </c>
      <c r="U323" s="48">
        <v>1784</v>
      </c>
      <c r="V323" s="48">
        <v>8401</v>
      </c>
      <c r="W323" s="156">
        <v>1528697</v>
      </c>
      <c r="X323" s="156">
        <v>3880</v>
      </c>
      <c r="Y323" s="156">
        <v>1532577</v>
      </c>
      <c r="Z323" s="28">
        <v>0.93700000000000006</v>
      </c>
      <c r="AA323" s="28"/>
      <c r="AB323" s="111"/>
      <c r="AC323" s="28"/>
      <c r="AD323" s="28">
        <v>4.82E-2</v>
      </c>
      <c r="AE323" s="139"/>
      <c r="AF323" s="139"/>
      <c r="AG323" s="139"/>
      <c r="AH323" s="139"/>
    </row>
    <row r="324" spans="1:34">
      <c r="A324" s="13" t="s">
        <v>131</v>
      </c>
      <c r="B324" s="2" t="s">
        <v>75</v>
      </c>
      <c r="C324" s="14" t="s">
        <v>185</v>
      </c>
      <c r="D324" s="2">
        <v>2012</v>
      </c>
      <c r="E324" s="14">
        <v>2012</v>
      </c>
      <c r="F324" s="14" t="s">
        <v>97</v>
      </c>
      <c r="G324" s="93">
        <v>257</v>
      </c>
      <c r="H324" s="93">
        <v>1146</v>
      </c>
      <c r="I324" s="93">
        <v>0</v>
      </c>
      <c r="J324" s="93">
        <v>0</v>
      </c>
      <c r="K324" s="93">
        <v>257</v>
      </c>
      <c r="L324" s="93">
        <v>1146</v>
      </c>
      <c r="M324" s="48">
        <v>1403</v>
      </c>
      <c r="N324" s="48">
        <v>2976</v>
      </c>
      <c r="O324" s="48">
        <v>675</v>
      </c>
      <c r="P324" s="48">
        <v>2301</v>
      </c>
      <c r="Q324" s="48">
        <v>2976</v>
      </c>
      <c r="R324" s="48">
        <v>0</v>
      </c>
      <c r="S324" s="48">
        <v>0</v>
      </c>
      <c r="T324" s="48">
        <v>0</v>
      </c>
      <c r="U324" s="48">
        <v>675</v>
      </c>
      <c r="V324" s="48">
        <v>2301</v>
      </c>
      <c r="W324" s="156">
        <v>442137</v>
      </c>
      <c r="X324" s="156">
        <v>0</v>
      </c>
      <c r="Y324" s="156">
        <v>442137</v>
      </c>
      <c r="Z324" s="28">
        <v>1</v>
      </c>
      <c r="AA324" s="28"/>
      <c r="AB324" s="111"/>
      <c r="AC324" s="28"/>
      <c r="AD324" s="28">
        <v>4.82E-2</v>
      </c>
      <c r="AE324" s="139"/>
      <c r="AF324" s="139"/>
      <c r="AG324" s="139"/>
      <c r="AH324" s="139"/>
    </row>
    <row r="325" spans="1:34">
      <c r="A325" s="13" t="s">
        <v>132</v>
      </c>
      <c r="B325" s="2" t="s">
        <v>76</v>
      </c>
      <c r="C325" s="14" t="s">
        <v>185</v>
      </c>
      <c r="D325" s="2">
        <v>2012</v>
      </c>
      <c r="E325" s="14">
        <v>2012</v>
      </c>
      <c r="F325" s="14" t="s">
        <v>97</v>
      </c>
      <c r="G325" s="93">
        <v>92666</v>
      </c>
      <c r="H325" s="93">
        <v>407739</v>
      </c>
      <c r="I325" s="93">
        <v>854</v>
      </c>
      <c r="J325" s="93">
        <v>4483</v>
      </c>
      <c r="K325" s="93">
        <v>93520</v>
      </c>
      <c r="L325" s="93">
        <v>412222</v>
      </c>
      <c r="M325" s="48">
        <v>505742</v>
      </c>
      <c r="N325" s="48">
        <v>1076806</v>
      </c>
      <c r="O325" s="48">
        <v>212931</v>
      </c>
      <c r="P325" s="48">
        <v>851107</v>
      </c>
      <c r="Q325" s="48">
        <v>1064038</v>
      </c>
      <c r="R325" s="48">
        <v>2740</v>
      </c>
      <c r="S325" s="48">
        <v>10028</v>
      </c>
      <c r="T325" s="48">
        <v>12768</v>
      </c>
      <c r="U325" s="48">
        <v>215671</v>
      </c>
      <c r="V325" s="48">
        <v>861135</v>
      </c>
      <c r="W325" s="156">
        <v>165042415</v>
      </c>
      <c r="X325" s="156">
        <v>1721054</v>
      </c>
      <c r="Y325" s="156">
        <v>166763469</v>
      </c>
      <c r="Z325" s="28">
        <v>0.98170000000000002</v>
      </c>
      <c r="AA325" s="28"/>
      <c r="AB325" s="111"/>
      <c r="AC325" s="28"/>
      <c r="AD325" s="28">
        <v>5.2400000000000002E-2</v>
      </c>
      <c r="AE325" s="139"/>
      <c r="AF325" s="139"/>
      <c r="AG325" s="139"/>
      <c r="AH325" s="139"/>
    </row>
    <row r="326" spans="1:34">
      <c r="A326" s="13" t="s">
        <v>133</v>
      </c>
      <c r="B326" s="2" t="s">
        <v>75</v>
      </c>
      <c r="C326" s="14" t="s">
        <v>185</v>
      </c>
      <c r="D326" s="2">
        <v>2012</v>
      </c>
      <c r="E326" s="14">
        <v>2012</v>
      </c>
      <c r="F326" s="14" t="s">
        <v>97</v>
      </c>
      <c r="G326" s="93">
        <v>2135</v>
      </c>
      <c r="H326" s="93">
        <v>8430</v>
      </c>
      <c r="I326" s="93">
        <v>3</v>
      </c>
      <c r="J326" s="93">
        <v>18</v>
      </c>
      <c r="K326" s="93">
        <v>2138</v>
      </c>
      <c r="L326" s="93">
        <v>8448</v>
      </c>
      <c r="M326" s="48">
        <v>10586</v>
      </c>
      <c r="N326" s="48">
        <v>26964</v>
      </c>
      <c r="O326" s="48">
        <v>5687</v>
      </c>
      <c r="P326" s="48">
        <v>21197</v>
      </c>
      <c r="Q326" s="48">
        <v>26884</v>
      </c>
      <c r="R326" s="48">
        <v>8</v>
      </c>
      <c r="S326" s="48">
        <v>72</v>
      </c>
      <c r="T326" s="48">
        <v>80</v>
      </c>
      <c r="U326" s="48">
        <v>5695</v>
      </c>
      <c r="V326" s="48">
        <v>21269</v>
      </c>
      <c r="W326" s="156">
        <v>3856904</v>
      </c>
      <c r="X326" s="156">
        <v>10342</v>
      </c>
      <c r="Y326" s="156">
        <v>3867246</v>
      </c>
      <c r="Z326" s="28">
        <v>0.97350000000000003</v>
      </c>
      <c r="AA326" s="28"/>
      <c r="AB326" s="111"/>
      <c r="AC326" s="28"/>
      <c r="AD326" s="28">
        <v>4.82E-2</v>
      </c>
      <c r="AE326" s="139"/>
      <c r="AF326" s="139"/>
      <c r="AG326" s="139"/>
      <c r="AH326" s="139"/>
    </row>
    <row r="327" spans="1:34">
      <c r="A327" s="13" t="s">
        <v>134</v>
      </c>
      <c r="B327" s="2" t="s">
        <v>75</v>
      </c>
      <c r="C327" s="14" t="s">
        <v>185</v>
      </c>
      <c r="D327" s="2">
        <v>2012</v>
      </c>
      <c r="E327" s="14">
        <v>2012</v>
      </c>
      <c r="F327" s="14" t="s">
        <v>97</v>
      </c>
      <c r="G327" s="93">
        <v>849</v>
      </c>
      <c r="H327" s="93">
        <v>4609</v>
      </c>
      <c r="I327" s="93">
        <v>17</v>
      </c>
      <c r="J327" s="93">
        <v>71</v>
      </c>
      <c r="K327" s="93">
        <v>866</v>
      </c>
      <c r="L327" s="93">
        <v>4680</v>
      </c>
      <c r="M327" s="48">
        <v>5546</v>
      </c>
      <c r="N327" s="48">
        <v>9354</v>
      </c>
      <c r="O327" s="48">
        <v>1866</v>
      </c>
      <c r="P327" s="48">
        <v>7271</v>
      </c>
      <c r="Q327" s="48">
        <v>9137</v>
      </c>
      <c r="R327" s="48">
        <v>49</v>
      </c>
      <c r="S327" s="48">
        <v>168</v>
      </c>
      <c r="T327" s="48">
        <v>217</v>
      </c>
      <c r="U327" s="48">
        <v>1915</v>
      </c>
      <c r="V327" s="48">
        <v>7439</v>
      </c>
      <c r="W327" s="156">
        <v>1428720</v>
      </c>
      <c r="X327" s="156">
        <v>27812</v>
      </c>
      <c r="Y327" s="156">
        <v>1456532</v>
      </c>
      <c r="Z327" s="28">
        <v>0.99480000000000002</v>
      </c>
      <c r="AA327" s="28"/>
      <c r="AB327" s="111"/>
      <c r="AC327" s="28"/>
      <c r="AD327" s="28">
        <v>4.82E-2</v>
      </c>
      <c r="AE327" s="139"/>
      <c r="AF327" s="139"/>
      <c r="AG327" s="139"/>
      <c r="AH327" s="139"/>
    </row>
    <row r="328" spans="1:34">
      <c r="A328" s="13" t="s">
        <v>135</v>
      </c>
      <c r="B328" s="2" t="s">
        <v>75</v>
      </c>
      <c r="C328" s="14" t="s">
        <v>185</v>
      </c>
      <c r="D328" s="2">
        <v>2012</v>
      </c>
      <c r="E328" s="14">
        <v>2012</v>
      </c>
      <c r="F328" s="14" t="s">
        <v>97</v>
      </c>
      <c r="G328" s="93">
        <v>135</v>
      </c>
      <c r="H328" s="93">
        <v>761</v>
      </c>
      <c r="I328" s="93">
        <v>0</v>
      </c>
      <c r="J328" s="93">
        <v>0</v>
      </c>
      <c r="K328" s="93">
        <v>135</v>
      </c>
      <c r="L328" s="93">
        <v>761</v>
      </c>
      <c r="M328" s="48">
        <v>896</v>
      </c>
      <c r="N328" s="48">
        <v>1832</v>
      </c>
      <c r="O328" s="48">
        <v>349</v>
      </c>
      <c r="P328" s="48">
        <v>1483</v>
      </c>
      <c r="Q328" s="48">
        <v>1832</v>
      </c>
      <c r="R328" s="48">
        <v>0</v>
      </c>
      <c r="S328" s="48">
        <v>0</v>
      </c>
      <c r="T328" s="48">
        <v>0</v>
      </c>
      <c r="U328" s="48">
        <v>349</v>
      </c>
      <c r="V328" s="48">
        <v>1483</v>
      </c>
      <c r="W328" s="156">
        <v>268903</v>
      </c>
      <c r="X328" s="156">
        <v>0</v>
      </c>
      <c r="Y328" s="156">
        <v>268903</v>
      </c>
      <c r="Z328" s="28">
        <v>0.9375</v>
      </c>
      <c r="AA328" s="28"/>
      <c r="AB328" s="111"/>
      <c r="AC328" s="28"/>
      <c r="AD328" s="28">
        <v>4.82E-2</v>
      </c>
      <c r="AE328" s="139"/>
      <c r="AF328" s="139"/>
      <c r="AG328" s="139"/>
      <c r="AH328" s="139"/>
    </row>
    <row r="329" spans="1:34">
      <c r="A329" s="13" t="s">
        <v>136</v>
      </c>
      <c r="B329" s="2" t="s">
        <v>75</v>
      </c>
      <c r="C329" s="14" t="s">
        <v>185</v>
      </c>
      <c r="D329" s="2">
        <v>2012</v>
      </c>
      <c r="E329" s="14">
        <v>2012</v>
      </c>
      <c r="F329" s="14" t="s">
        <v>97</v>
      </c>
      <c r="G329" s="93">
        <v>918</v>
      </c>
      <c r="H329" s="93">
        <v>6201</v>
      </c>
      <c r="I329" s="93">
        <v>1</v>
      </c>
      <c r="J329" s="93">
        <v>20</v>
      </c>
      <c r="K329" s="93">
        <v>919</v>
      </c>
      <c r="L329" s="93">
        <v>6221</v>
      </c>
      <c r="M329" s="48">
        <v>7140</v>
      </c>
      <c r="N329" s="48">
        <v>13501</v>
      </c>
      <c r="O329" s="48">
        <v>2304</v>
      </c>
      <c r="P329" s="48">
        <v>11142</v>
      </c>
      <c r="Q329" s="48">
        <v>13446</v>
      </c>
      <c r="R329" s="48">
        <v>5</v>
      </c>
      <c r="S329" s="48">
        <v>50</v>
      </c>
      <c r="T329" s="48">
        <v>55</v>
      </c>
      <c r="U329" s="48">
        <v>2309</v>
      </c>
      <c r="V329" s="48">
        <v>11192</v>
      </c>
      <c r="W329" s="156">
        <v>2022558</v>
      </c>
      <c r="X329" s="156">
        <v>7764</v>
      </c>
      <c r="Y329" s="156">
        <v>2030322</v>
      </c>
      <c r="Z329" s="28">
        <v>0.99570000000000003</v>
      </c>
      <c r="AA329" s="28"/>
      <c r="AB329" s="111"/>
      <c r="AC329" s="28"/>
      <c r="AD329" s="28">
        <v>4.82E-2</v>
      </c>
      <c r="AE329" s="139"/>
      <c r="AF329" s="139"/>
      <c r="AG329" s="139"/>
      <c r="AH329" s="139"/>
    </row>
    <row r="330" spans="1:34">
      <c r="A330" s="13" t="s">
        <v>137</v>
      </c>
      <c r="B330" s="2" t="s">
        <v>75</v>
      </c>
      <c r="C330" s="14" t="s">
        <v>185</v>
      </c>
      <c r="D330" s="2">
        <v>2012</v>
      </c>
      <c r="E330" s="14">
        <v>2012</v>
      </c>
      <c r="F330" s="14" t="s">
        <v>97</v>
      </c>
      <c r="G330" s="93">
        <v>4973</v>
      </c>
      <c r="H330" s="93">
        <v>17018</v>
      </c>
      <c r="I330" s="93">
        <v>8</v>
      </c>
      <c r="J330" s="93">
        <v>31</v>
      </c>
      <c r="K330" s="93">
        <v>4981</v>
      </c>
      <c r="L330" s="93">
        <v>17049</v>
      </c>
      <c r="M330" s="48">
        <v>22030</v>
      </c>
      <c r="N330" s="48">
        <v>54108</v>
      </c>
      <c r="O330" s="48">
        <v>13616</v>
      </c>
      <c r="P330" s="48">
        <v>40358</v>
      </c>
      <c r="Q330" s="48">
        <v>53974</v>
      </c>
      <c r="R330" s="48">
        <v>28</v>
      </c>
      <c r="S330" s="48">
        <v>106</v>
      </c>
      <c r="T330" s="48">
        <v>134</v>
      </c>
      <c r="U330" s="48">
        <v>13644</v>
      </c>
      <c r="V330" s="48">
        <v>40464</v>
      </c>
      <c r="W330" s="156">
        <v>7829954</v>
      </c>
      <c r="X330" s="156">
        <v>15739</v>
      </c>
      <c r="Y330" s="156">
        <v>7845693</v>
      </c>
      <c r="Z330" s="28">
        <v>0.98970000000000002</v>
      </c>
      <c r="AA330" s="28"/>
      <c r="AB330" s="111"/>
      <c r="AC330" s="28"/>
      <c r="AD330" s="28">
        <v>2.3099999999999999E-2</v>
      </c>
      <c r="AE330" s="139"/>
      <c r="AF330" s="139"/>
      <c r="AG330" s="139"/>
      <c r="AH330" s="139"/>
    </row>
    <row r="331" spans="1:34">
      <c r="A331" s="13" t="s">
        <v>138</v>
      </c>
      <c r="B331" s="2" t="s">
        <v>75</v>
      </c>
      <c r="C331" s="14" t="s">
        <v>185</v>
      </c>
      <c r="D331" s="2">
        <v>2012</v>
      </c>
      <c r="E331" s="14">
        <v>2012</v>
      </c>
      <c r="F331" s="14" t="s">
        <v>97</v>
      </c>
      <c r="G331" s="93">
        <v>84</v>
      </c>
      <c r="H331" s="93">
        <v>358</v>
      </c>
      <c r="I331" s="93">
        <v>0</v>
      </c>
      <c r="J331" s="93">
        <v>0</v>
      </c>
      <c r="K331" s="93">
        <v>84</v>
      </c>
      <c r="L331" s="93">
        <v>358</v>
      </c>
      <c r="M331" s="48">
        <v>442</v>
      </c>
      <c r="N331" s="48">
        <v>1030</v>
      </c>
      <c r="O331" s="48">
        <v>218</v>
      </c>
      <c r="P331" s="48">
        <v>812</v>
      </c>
      <c r="Q331" s="48">
        <v>1030</v>
      </c>
      <c r="R331" s="48">
        <v>0</v>
      </c>
      <c r="S331" s="48">
        <v>0</v>
      </c>
      <c r="T331" s="48">
        <v>0</v>
      </c>
      <c r="U331" s="48">
        <v>218</v>
      </c>
      <c r="V331" s="48">
        <v>812</v>
      </c>
      <c r="W331" s="156">
        <v>139770</v>
      </c>
      <c r="X331" s="156">
        <v>0</v>
      </c>
      <c r="Y331" s="156">
        <v>139770</v>
      </c>
      <c r="Z331" s="28">
        <v>1</v>
      </c>
      <c r="AA331" s="28"/>
      <c r="AB331" s="111"/>
      <c r="AC331" s="28"/>
      <c r="AD331" s="28">
        <v>4.82E-2</v>
      </c>
      <c r="AE331" s="139"/>
      <c r="AF331" s="139"/>
      <c r="AG331" s="139"/>
      <c r="AH331" s="139"/>
    </row>
    <row r="332" spans="1:34">
      <c r="A332" s="13" t="s">
        <v>139</v>
      </c>
      <c r="B332" s="2" t="s">
        <v>75</v>
      </c>
      <c r="C332" s="14" t="s">
        <v>185</v>
      </c>
      <c r="D332" s="2">
        <v>2012</v>
      </c>
      <c r="E332" s="14">
        <v>2012</v>
      </c>
      <c r="F332" s="14" t="s">
        <v>97</v>
      </c>
      <c r="G332" s="93">
        <v>20</v>
      </c>
      <c r="H332" s="93">
        <v>444</v>
      </c>
      <c r="I332" s="93">
        <v>0</v>
      </c>
      <c r="J332" s="93">
        <v>0</v>
      </c>
      <c r="K332" s="93">
        <v>20</v>
      </c>
      <c r="L332" s="93">
        <v>444</v>
      </c>
      <c r="M332" s="48">
        <v>464</v>
      </c>
      <c r="N332" s="48">
        <v>728</v>
      </c>
      <c r="O332" s="48">
        <v>51</v>
      </c>
      <c r="P332" s="48">
        <v>676</v>
      </c>
      <c r="Q332" s="48">
        <v>727</v>
      </c>
      <c r="R332" s="48">
        <v>0</v>
      </c>
      <c r="S332" s="48">
        <v>1</v>
      </c>
      <c r="T332" s="48">
        <v>1</v>
      </c>
      <c r="U332" s="48">
        <v>51</v>
      </c>
      <c r="V332" s="48">
        <v>677</v>
      </c>
      <c r="W332" s="156">
        <v>112302</v>
      </c>
      <c r="X332" s="156">
        <v>142</v>
      </c>
      <c r="Y332" s="156">
        <v>112444</v>
      </c>
      <c r="Z332" s="28">
        <v>0.90629999999999999</v>
      </c>
      <c r="AA332" s="28"/>
      <c r="AB332" s="111"/>
      <c r="AC332" s="28"/>
      <c r="AD332" s="28">
        <v>4.82E-2</v>
      </c>
      <c r="AE332" s="139"/>
      <c r="AF332" s="139"/>
      <c r="AG332" s="139"/>
      <c r="AH332" s="139"/>
    </row>
    <row r="333" spans="1:34">
      <c r="A333" s="13" t="s">
        <v>140</v>
      </c>
      <c r="B333" s="2" t="s">
        <v>75</v>
      </c>
      <c r="C333" s="14" t="s">
        <v>185</v>
      </c>
      <c r="D333" s="2">
        <v>2012</v>
      </c>
      <c r="E333" s="14">
        <v>2012</v>
      </c>
      <c r="F333" s="14" t="s">
        <v>97</v>
      </c>
      <c r="G333" s="93">
        <v>4009</v>
      </c>
      <c r="H333" s="93">
        <v>15730</v>
      </c>
      <c r="I333" s="93">
        <v>7</v>
      </c>
      <c r="J333" s="93">
        <v>62</v>
      </c>
      <c r="K333" s="93">
        <v>4016</v>
      </c>
      <c r="L333" s="93">
        <v>15792</v>
      </c>
      <c r="M333" s="48">
        <v>19808</v>
      </c>
      <c r="N333" s="48">
        <v>45809</v>
      </c>
      <c r="O333" s="48">
        <v>10005</v>
      </c>
      <c r="P333" s="48">
        <v>35584</v>
      </c>
      <c r="Q333" s="48">
        <v>45589</v>
      </c>
      <c r="R333" s="48">
        <v>25</v>
      </c>
      <c r="S333" s="48">
        <v>195</v>
      </c>
      <c r="T333" s="48">
        <v>220</v>
      </c>
      <c r="U333" s="48">
        <v>10030</v>
      </c>
      <c r="V333" s="48">
        <v>35779</v>
      </c>
      <c r="W333" s="156">
        <v>6568292</v>
      </c>
      <c r="X333" s="156">
        <v>30303</v>
      </c>
      <c r="Y333" s="156">
        <v>6598595</v>
      </c>
      <c r="Z333" s="28">
        <v>1</v>
      </c>
      <c r="AA333" s="28"/>
      <c r="AB333" s="111"/>
      <c r="AC333" s="28"/>
      <c r="AD333" s="28">
        <v>1.15E-2</v>
      </c>
      <c r="AE333" s="139"/>
      <c r="AF333" s="139"/>
      <c r="AG333" s="139"/>
      <c r="AH333" s="139"/>
    </row>
    <row r="334" spans="1:34">
      <c r="A334" s="13" t="s">
        <v>141</v>
      </c>
      <c r="B334" s="2" t="s">
        <v>75</v>
      </c>
      <c r="C334" s="14" t="s">
        <v>185</v>
      </c>
      <c r="D334" s="2">
        <v>2012</v>
      </c>
      <c r="E334" s="14">
        <v>2012</v>
      </c>
      <c r="F334" s="14" t="s">
        <v>97</v>
      </c>
      <c r="G334" s="93">
        <v>485</v>
      </c>
      <c r="H334" s="93">
        <v>2960</v>
      </c>
      <c r="I334" s="93">
        <v>5</v>
      </c>
      <c r="J334" s="93">
        <v>20</v>
      </c>
      <c r="K334" s="93">
        <v>490</v>
      </c>
      <c r="L334" s="93">
        <v>2980</v>
      </c>
      <c r="M334" s="48">
        <v>3470</v>
      </c>
      <c r="N334" s="48">
        <v>7362</v>
      </c>
      <c r="O334" s="48">
        <v>1166</v>
      </c>
      <c r="P334" s="48">
        <v>6120</v>
      </c>
      <c r="Q334" s="48">
        <v>7286</v>
      </c>
      <c r="R334" s="48">
        <v>11</v>
      </c>
      <c r="S334" s="48">
        <v>65</v>
      </c>
      <c r="T334" s="48">
        <v>76</v>
      </c>
      <c r="U334" s="48">
        <v>1177</v>
      </c>
      <c r="V334" s="48">
        <v>6185</v>
      </c>
      <c r="W334" s="156">
        <v>1069922</v>
      </c>
      <c r="X334" s="156">
        <v>9562</v>
      </c>
      <c r="Y334" s="156">
        <v>1079484</v>
      </c>
      <c r="Z334" s="28">
        <v>0.9798</v>
      </c>
      <c r="AA334" s="28"/>
      <c r="AB334" s="111"/>
      <c r="AC334" s="28"/>
      <c r="AD334" s="28">
        <v>4.82E-2</v>
      </c>
      <c r="AE334" s="139"/>
      <c r="AF334" s="139"/>
      <c r="AG334" s="139"/>
      <c r="AH334" s="139"/>
    </row>
    <row r="335" spans="1:34">
      <c r="A335" s="13" t="s">
        <v>142</v>
      </c>
      <c r="B335" s="2" t="s">
        <v>75</v>
      </c>
      <c r="C335" s="14" t="s">
        <v>185</v>
      </c>
      <c r="D335" s="2">
        <v>2012</v>
      </c>
      <c r="E335" s="14">
        <v>2012</v>
      </c>
      <c r="F335" s="14" t="s">
        <v>97</v>
      </c>
      <c r="G335" s="93">
        <v>482</v>
      </c>
      <c r="H335" s="93">
        <v>3150</v>
      </c>
      <c r="I335" s="93">
        <v>0</v>
      </c>
      <c r="J335" s="93">
        <v>5</v>
      </c>
      <c r="K335" s="93">
        <v>482</v>
      </c>
      <c r="L335" s="93">
        <v>3155</v>
      </c>
      <c r="M335" s="48">
        <v>3637</v>
      </c>
      <c r="N335" s="48">
        <v>7046</v>
      </c>
      <c r="O335" s="48">
        <v>1243</v>
      </c>
      <c r="P335" s="48">
        <v>5791</v>
      </c>
      <c r="Q335" s="48">
        <v>7034</v>
      </c>
      <c r="R335" s="48">
        <v>1</v>
      </c>
      <c r="S335" s="48">
        <v>11</v>
      </c>
      <c r="T335" s="48">
        <v>12</v>
      </c>
      <c r="U335" s="48">
        <v>1244</v>
      </c>
      <c r="V335" s="48">
        <v>5802</v>
      </c>
      <c r="W335" s="156">
        <v>1068929</v>
      </c>
      <c r="X335" s="156">
        <v>1748</v>
      </c>
      <c r="Y335" s="156">
        <v>1070677</v>
      </c>
      <c r="Z335" s="28">
        <v>1</v>
      </c>
      <c r="AA335" s="28"/>
      <c r="AB335" s="111"/>
      <c r="AC335" s="28"/>
      <c r="AD335" s="28">
        <v>4.82E-2</v>
      </c>
      <c r="AE335" s="139"/>
      <c r="AF335" s="139"/>
      <c r="AG335" s="139"/>
      <c r="AH335" s="139"/>
    </row>
    <row r="336" spans="1:34">
      <c r="A336" s="13" t="s">
        <v>143</v>
      </c>
      <c r="B336" s="2" t="s">
        <v>74</v>
      </c>
      <c r="C336" s="14" t="s">
        <v>185</v>
      </c>
      <c r="D336" s="2">
        <v>2012</v>
      </c>
      <c r="E336" s="14">
        <v>2012</v>
      </c>
      <c r="F336" s="14" t="s">
        <v>97</v>
      </c>
      <c r="G336" s="93">
        <v>13548</v>
      </c>
      <c r="H336" s="93">
        <v>81688</v>
      </c>
      <c r="I336" s="93">
        <v>66</v>
      </c>
      <c r="J336" s="93">
        <v>1386</v>
      </c>
      <c r="K336" s="93">
        <v>13614</v>
      </c>
      <c r="L336" s="93">
        <v>83074</v>
      </c>
      <c r="M336" s="48">
        <v>96688</v>
      </c>
      <c r="N336" s="48">
        <v>217206</v>
      </c>
      <c r="O336" s="48">
        <v>34334</v>
      </c>
      <c r="P336" s="48">
        <v>179287</v>
      </c>
      <c r="Q336" s="48">
        <v>213621</v>
      </c>
      <c r="R336" s="48">
        <v>236</v>
      </c>
      <c r="S336" s="48">
        <v>3349</v>
      </c>
      <c r="T336" s="48">
        <v>3585</v>
      </c>
      <c r="U336" s="48">
        <v>34570</v>
      </c>
      <c r="V336" s="48">
        <v>182636</v>
      </c>
      <c r="W336" s="156">
        <v>30822347</v>
      </c>
      <c r="X336" s="156">
        <v>404917</v>
      </c>
      <c r="Y336" s="156">
        <v>31227264</v>
      </c>
      <c r="Z336" s="28">
        <v>0.99829999999999997</v>
      </c>
      <c r="AA336" s="28"/>
      <c r="AB336" s="111"/>
      <c r="AC336" s="28"/>
      <c r="AD336" s="28">
        <v>1.47E-2</v>
      </c>
      <c r="AE336" s="139"/>
      <c r="AF336" s="139"/>
      <c r="AG336" s="139"/>
      <c r="AH336" s="139"/>
    </row>
    <row r="337" spans="1:34">
      <c r="A337" s="13" t="s">
        <v>144</v>
      </c>
      <c r="B337" s="2" t="s">
        <v>74</v>
      </c>
      <c r="C337" s="14" t="s">
        <v>185</v>
      </c>
      <c r="D337" s="2">
        <v>2012</v>
      </c>
      <c r="E337" s="14">
        <v>2012</v>
      </c>
      <c r="F337" s="14" t="s">
        <v>97</v>
      </c>
      <c r="G337" s="93">
        <v>1041</v>
      </c>
      <c r="H337" s="93">
        <v>7118</v>
      </c>
      <c r="I337" s="93">
        <v>2</v>
      </c>
      <c r="J337" s="93">
        <v>32</v>
      </c>
      <c r="K337" s="93">
        <v>1043</v>
      </c>
      <c r="L337" s="93">
        <v>7150</v>
      </c>
      <c r="M337" s="48">
        <v>8193</v>
      </c>
      <c r="N337" s="48">
        <v>17944</v>
      </c>
      <c r="O337" s="48">
        <v>2614</v>
      </c>
      <c r="P337" s="48">
        <v>15249</v>
      </c>
      <c r="Q337" s="48">
        <v>17863</v>
      </c>
      <c r="R337" s="48">
        <v>10</v>
      </c>
      <c r="S337" s="48">
        <v>71</v>
      </c>
      <c r="T337" s="48">
        <v>81</v>
      </c>
      <c r="U337" s="48">
        <v>2624</v>
      </c>
      <c r="V337" s="48">
        <v>15320</v>
      </c>
      <c r="W337" s="156">
        <v>2562262.33</v>
      </c>
      <c r="X337" s="156">
        <v>9901</v>
      </c>
      <c r="Y337" s="156">
        <v>2572163.33</v>
      </c>
      <c r="Z337" s="28">
        <v>0.97609999999999997</v>
      </c>
      <c r="AA337" s="28"/>
      <c r="AB337" s="111"/>
      <c r="AC337" s="28"/>
      <c r="AD337" s="28">
        <v>4.82E-2</v>
      </c>
      <c r="AE337" s="139"/>
      <c r="AF337" s="139"/>
      <c r="AG337" s="139"/>
      <c r="AH337" s="139"/>
    </row>
    <row r="338" spans="1:34">
      <c r="A338" s="13" t="s">
        <v>145</v>
      </c>
      <c r="B338" s="2" t="s">
        <v>75</v>
      </c>
      <c r="C338" s="14" t="s">
        <v>185</v>
      </c>
      <c r="D338" s="2">
        <v>2012</v>
      </c>
      <c r="E338" s="14">
        <v>2012</v>
      </c>
      <c r="F338" s="14" t="s">
        <v>97</v>
      </c>
      <c r="G338" s="93">
        <v>115</v>
      </c>
      <c r="H338" s="93">
        <v>638</v>
      </c>
      <c r="I338" s="93">
        <v>0</v>
      </c>
      <c r="J338" s="93">
        <v>0</v>
      </c>
      <c r="K338" s="93">
        <v>115</v>
      </c>
      <c r="L338" s="93">
        <v>638</v>
      </c>
      <c r="M338" s="48">
        <v>753</v>
      </c>
      <c r="N338" s="48">
        <v>1657</v>
      </c>
      <c r="O338" s="48">
        <v>322</v>
      </c>
      <c r="P338" s="48">
        <v>1335</v>
      </c>
      <c r="Q338" s="48">
        <v>1657</v>
      </c>
      <c r="R338" s="48">
        <v>0</v>
      </c>
      <c r="S338" s="48">
        <v>0</v>
      </c>
      <c r="T338" s="48">
        <v>0</v>
      </c>
      <c r="U338" s="48">
        <v>322</v>
      </c>
      <c r="V338" s="48">
        <v>1335</v>
      </c>
      <c r="W338" s="156">
        <v>238116</v>
      </c>
      <c r="X338" s="156">
        <v>0</v>
      </c>
      <c r="Y338" s="156">
        <v>238116</v>
      </c>
      <c r="Z338" s="28">
        <v>0.91669999999999996</v>
      </c>
      <c r="AA338" s="28"/>
      <c r="AB338" s="111"/>
      <c r="AC338" s="28"/>
      <c r="AD338" s="28">
        <v>4.82E-2</v>
      </c>
      <c r="AE338" s="139"/>
      <c r="AF338" s="139"/>
      <c r="AG338" s="139"/>
      <c r="AH338" s="139"/>
    </row>
    <row r="339" spans="1:34">
      <c r="A339" s="13" t="s">
        <v>146</v>
      </c>
      <c r="B339" s="2" t="s">
        <v>75</v>
      </c>
      <c r="C339" s="14" t="s">
        <v>185</v>
      </c>
      <c r="D339" s="2">
        <v>2012</v>
      </c>
      <c r="E339" s="14">
        <v>2012</v>
      </c>
      <c r="F339" s="14" t="s">
        <v>97</v>
      </c>
      <c r="G339" s="93">
        <v>19615</v>
      </c>
      <c r="H339" s="93">
        <v>87106</v>
      </c>
      <c r="I339" s="93">
        <v>57</v>
      </c>
      <c r="J339" s="93">
        <v>600</v>
      </c>
      <c r="K339" s="93">
        <v>19672</v>
      </c>
      <c r="L339" s="93">
        <v>87706</v>
      </c>
      <c r="M339" s="48">
        <v>107378</v>
      </c>
      <c r="N339" s="48">
        <v>264035</v>
      </c>
      <c r="O339" s="48">
        <v>53913</v>
      </c>
      <c r="P339" s="48">
        <v>208217</v>
      </c>
      <c r="Q339" s="48">
        <v>262130</v>
      </c>
      <c r="R339" s="48">
        <v>199</v>
      </c>
      <c r="S339" s="48">
        <v>1706</v>
      </c>
      <c r="T339" s="48">
        <v>1905</v>
      </c>
      <c r="U339" s="48">
        <v>54112</v>
      </c>
      <c r="V339" s="48">
        <v>209923</v>
      </c>
      <c r="W339" s="156">
        <v>37441367</v>
      </c>
      <c r="X339" s="156">
        <v>244081</v>
      </c>
      <c r="Y339" s="156">
        <v>37685448</v>
      </c>
      <c r="Z339" s="28">
        <v>0.99919999999999998</v>
      </c>
      <c r="AA339" s="28"/>
      <c r="AB339" s="111"/>
      <c r="AC339" s="28"/>
      <c r="AD339" s="28">
        <v>2.98E-2</v>
      </c>
      <c r="AE339" s="139"/>
      <c r="AF339" s="139"/>
      <c r="AG339" s="139"/>
      <c r="AH339" s="139"/>
    </row>
    <row r="340" spans="1:34">
      <c r="A340" s="13" t="s">
        <v>147</v>
      </c>
      <c r="B340" s="2" t="s">
        <v>74</v>
      </c>
      <c r="C340" s="14" t="s">
        <v>185</v>
      </c>
      <c r="D340" s="2">
        <v>2012</v>
      </c>
      <c r="E340" s="14">
        <v>2012</v>
      </c>
      <c r="F340" s="14" t="s">
        <v>97</v>
      </c>
      <c r="G340" s="93">
        <v>17910</v>
      </c>
      <c r="H340" s="93">
        <v>71157</v>
      </c>
      <c r="I340" s="93">
        <v>160</v>
      </c>
      <c r="J340" s="93">
        <v>734</v>
      </c>
      <c r="K340" s="93">
        <v>18070</v>
      </c>
      <c r="L340" s="93">
        <v>71891</v>
      </c>
      <c r="M340" s="48">
        <v>89961</v>
      </c>
      <c r="N340" s="48">
        <v>203416</v>
      </c>
      <c r="O340" s="48">
        <v>45679</v>
      </c>
      <c r="P340" s="48">
        <v>155358</v>
      </c>
      <c r="Q340" s="48">
        <v>201037</v>
      </c>
      <c r="R340" s="48">
        <v>576</v>
      </c>
      <c r="S340" s="48">
        <v>1803</v>
      </c>
      <c r="T340" s="48">
        <v>2379</v>
      </c>
      <c r="U340" s="48">
        <v>46255</v>
      </c>
      <c r="V340" s="48">
        <v>157161</v>
      </c>
      <c r="W340" s="156">
        <v>30813840.07</v>
      </c>
      <c r="X340" s="156">
        <v>308865.77</v>
      </c>
      <c r="Y340" s="156">
        <v>31122705.84</v>
      </c>
      <c r="Z340" s="28">
        <v>0.99209999999999998</v>
      </c>
      <c r="AA340" s="28"/>
      <c r="AB340" s="111"/>
      <c r="AC340" s="28"/>
      <c r="AD340" s="28">
        <v>2.75E-2</v>
      </c>
      <c r="AE340" s="139"/>
      <c r="AF340" s="139"/>
      <c r="AG340" s="139"/>
      <c r="AH340" s="139"/>
    </row>
    <row r="341" spans="1:34">
      <c r="A341" s="13" t="s">
        <v>148</v>
      </c>
      <c r="B341" s="2" t="s">
        <v>75</v>
      </c>
      <c r="C341" s="14" t="s">
        <v>185</v>
      </c>
      <c r="D341" s="2">
        <v>2012</v>
      </c>
      <c r="E341" s="14">
        <v>2012</v>
      </c>
      <c r="F341" s="14" t="s">
        <v>97</v>
      </c>
      <c r="G341" s="93">
        <v>428</v>
      </c>
      <c r="H341" s="93">
        <v>2198</v>
      </c>
      <c r="I341" s="93">
        <v>1</v>
      </c>
      <c r="J341" s="93">
        <v>12</v>
      </c>
      <c r="K341" s="93">
        <v>429</v>
      </c>
      <c r="L341" s="93">
        <v>2210</v>
      </c>
      <c r="M341" s="48">
        <v>2639</v>
      </c>
      <c r="N341" s="48">
        <v>6202</v>
      </c>
      <c r="O341" s="48">
        <v>1137</v>
      </c>
      <c r="P341" s="48">
        <v>5024</v>
      </c>
      <c r="Q341" s="48">
        <v>6161</v>
      </c>
      <c r="R341" s="48">
        <v>5</v>
      </c>
      <c r="S341" s="48">
        <v>36</v>
      </c>
      <c r="T341" s="48">
        <v>41</v>
      </c>
      <c r="U341" s="48">
        <v>1142</v>
      </c>
      <c r="V341" s="48">
        <v>5060</v>
      </c>
      <c r="W341" s="156">
        <v>871260</v>
      </c>
      <c r="X341" s="156">
        <v>4858</v>
      </c>
      <c r="Y341" s="156">
        <v>876118</v>
      </c>
      <c r="Z341" s="28">
        <v>0.99280000000000002</v>
      </c>
      <c r="AA341" s="28"/>
      <c r="AB341" s="111"/>
      <c r="AC341" s="28"/>
      <c r="AD341" s="28">
        <v>4.82E-2</v>
      </c>
      <c r="AE341" s="139"/>
      <c r="AF341" s="139"/>
      <c r="AG341" s="139"/>
      <c r="AH341" s="139"/>
    </row>
    <row r="342" spans="1:34">
      <c r="A342" s="13" t="s">
        <v>149</v>
      </c>
      <c r="B342" s="2" t="s">
        <v>75</v>
      </c>
      <c r="C342" s="14" t="s">
        <v>185</v>
      </c>
      <c r="D342" s="2">
        <v>2012</v>
      </c>
      <c r="E342" s="14">
        <v>2012</v>
      </c>
      <c r="F342" s="14" t="s">
        <v>97</v>
      </c>
      <c r="G342" s="93">
        <v>28434</v>
      </c>
      <c r="H342" s="93">
        <v>120767</v>
      </c>
      <c r="I342" s="93">
        <v>54</v>
      </c>
      <c r="J342" s="93">
        <v>576</v>
      </c>
      <c r="K342" s="93">
        <v>28488</v>
      </c>
      <c r="L342" s="93">
        <v>121343</v>
      </c>
      <c r="M342" s="48">
        <v>149831</v>
      </c>
      <c r="N342" s="48">
        <v>358011</v>
      </c>
      <c r="O342" s="48">
        <v>76881</v>
      </c>
      <c r="P342" s="48">
        <v>279451</v>
      </c>
      <c r="Q342" s="48">
        <v>356332</v>
      </c>
      <c r="R342" s="48">
        <v>188</v>
      </c>
      <c r="S342" s="48">
        <v>1491</v>
      </c>
      <c r="T342" s="48">
        <v>1679</v>
      </c>
      <c r="U342" s="48">
        <v>77069</v>
      </c>
      <c r="V342" s="48">
        <v>280942</v>
      </c>
      <c r="W342" s="156">
        <v>52237879</v>
      </c>
      <c r="X342" s="156">
        <v>217402</v>
      </c>
      <c r="Y342" s="156">
        <v>52455281</v>
      </c>
      <c r="Z342" s="28">
        <v>0.99929999999999997</v>
      </c>
      <c r="AA342" s="28"/>
      <c r="AB342" s="111"/>
      <c r="AC342" s="28"/>
      <c r="AD342" s="28">
        <v>2.18E-2</v>
      </c>
      <c r="AE342" s="139"/>
      <c r="AF342" s="139"/>
      <c r="AG342" s="139"/>
      <c r="AH342" s="139"/>
    </row>
    <row r="343" spans="1:34">
      <c r="A343" s="13" t="s">
        <v>150</v>
      </c>
      <c r="B343" s="2" t="s">
        <v>74</v>
      </c>
      <c r="C343" s="14" t="s">
        <v>185</v>
      </c>
      <c r="D343" s="2">
        <v>2012</v>
      </c>
      <c r="E343" s="14">
        <v>2012</v>
      </c>
      <c r="F343" s="14" t="s">
        <v>97</v>
      </c>
      <c r="G343" s="93">
        <v>17930</v>
      </c>
      <c r="H343" s="93">
        <v>91912</v>
      </c>
      <c r="I343" s="93">
        <v>139</v>
      </c>
      <c r="J343" s="93">
        <v>1260</v>
      </c>
      <c r="K343" s="93">
        <v>18069</v>
      </c>
      <c r="L343" s="93">
        <v>93172</v>
      </c>
      <c r="M343" s="48">
        <v>111241</v>
      </c>
      <c r="N343" s="48">
        <v>246109</v>
      </c>
      <c r="O343" s="48">
        <v>49285</v>
      </c>
      <c r="P343" s="48">
        <v>193322</v>
      </c>
      <c r="Q343" s="48">
        <v>242607</v>
      </c>
      <c r="R343" s="48">
        <v>518</v>
      </c>
      <c r="S343" s="48">
        <v>2984</v>
      </c>
      <c r="T343" s="48">
        <v>3502</v>
      </c>
      <c r="U343" s="48">
        <v>49803</v>
      </c>
      <c r="V343" s="48">
        <v>196306</v>
      </c>
      <c r="W343" s="156">
        <v>36255718</v>
      </c>
      <c r="X343" s="156">
        <v>429787</v>
      </c>
      <c r="Y343" s="156">
        <v>36685505</v>
      </c>
      <c r="Z343" s="28">
        <v>0.9738</v>
      </c>
      <c r="AA343" s="28"/>
      <c r="AB343" s="111"/>
      <c r="AC343" s="28"/>
      <c r="AD343" s="28">
        <v>7.1800000000000003E-2</v>
      </c>
      <c r="AE343" s="139"/>
      <c r="AF343" s="139"/>
      <c r="AG343" s="139"/>
      <c r="AH343" s="139"/>
    </row>
    <row r="344" spans="1:34">
      <c r="A344" s="13" t="s">
        <v>151</v>
      </c>
      <c r="B344" s="2" t="s">
        <v>74</v>
      </c>
      <c r="C344" s="14" t="s">
        <v>185</v>
      </c>
      <c r="D344" s="2">
        <v>2012</v>
      </c>
      <c r="E344" s="14">
        <v>2012</v>
      </c>
      <c r="F344" s="14" t="s">
        <v>97</v>
      </c>
      <c r="G344" s="93">
        <v>3009</v>
      </c>
      <c r="H344" s="93">
        <v>29091</v>
      </c>
      <c r="I344" s="93">
        <v>67</v>
      </c>
      <c r="J344" s="93">
        <v>890</v>
      </c>
      <c r="K344" s="93">
        <v>3076</v>
      </c>
      <c r="L344" s="93">
        <v>29981</v>
      </c>
      <c r="M344" s="48">
        <v>33057</v>
      </c>
      <c r="N344" s="48">
        <v>51216</v>
      </c>
      <c r="O344" s="48">
        <v>6640</v>
      </c>
      <c r="P344" s="48">
        <v>42668</v>
      </c>
      <c r="Q344" s="48">
        <v>49308</v>
      </c>
      <c r="R344" s="48">
        <v>200</v>
      </c>
      <c r="S344" s="48">
        <v>1708</v>
      </c>
      <c r="T344" s="48">
        <v>1908</v>
      </c>
      <c r="U344" s="48">
        <v>6840</v>
      </c>
      <c r="V344" s="48">
        <v>44376</v>
      </c>
      <c r="W344" s="156">
        <v>7671958.3600000003</v>
      </c>
      <c r="X344" s="156">
        <v>239924.55</v>
      </c>
      <c r="Y344" s="156">
        <v>7911882.9100000001</v>
      </c>
      <c r="Z344" s="28">
        <v>0.99360000000000004</v>
      </c>
      <c r="AA344" s="28"/>
      <c r="AB344" s="111"/>
      <c r="AC344" s="28"/>
      <c r="AD344" s="28">
        <v>3.7900000000000003E-2</v>
      </c>
      <c r="AE344" s="139"/>
      <c r="AF344" s="139"/>
      <c r="AG344" s="139"/>
      <c r="AH344" s="139"/>
    </row>
    <row r="345" spans="1:34">
      <c r="A345" s="13" t="s">
        <v>152</v>
      </c>
      <c r="B345" s="2" t="s">
        <v>75</v>
      </c>
      <c r="C345" s="14" t="s">
        <v>185</v>
      </c>
      <c r="D345" s="2">
        <v>2012</v>
      </c>
      <c r="E345" s="14">
        <v>2012</v>
      </c>
      <c r="F345" s="14" t="s">
        <v>97</v>
      </c>
      <c r="G345" s="93">
        <v>9578</v>
      </c>
      <c r="H345" s="93">
        <v>33865</v>
      </c>
      <c r="I345" s="93">
        <v>25</v>
      </c>
      <c r="J345" s="93">
        <v>237</v>
      </c>
      <c r="K345" s="93">
        <v>9603</v>
      </c>
      <c r="L345" s="93">
        <v>34102</v>
      </c>
      <c r="M345" s="48">
        <v>43705</v>
      </c>
      <c r="N345" s="48">
        <v>107575</v>
      </c>
      <c r="O345" s="48">
        <v>24634</v>
      </c>
      <c r="P345" s="48">
        <v>82133</v>
      </c>
      <c r="Q345" s="48">
        <v>106767</v>
      </c>
      <c r="R345" s="48">
        <v>86</v>
      </c>
      <c r="S345" s="48">
        <v>722</v>
      </c>
      <c r="T345" s="48">
        <v>808</v>
      </c>
      <c r="U345" s="48">
        <v>24720</v>
      </c>
      <c r="V345" s="48">
        <v>82855</v>
      </c>
      <c r="W345" s="156">
        <v>15810256</v>
      </c>
      <c r="X345" s="156">
        <v>104737</v>
      </c>
      <c r="Y345" s="156">
        <v>15914993</v>
      </c>
      <c r="Z345" s="28">
        <v>0.97760000000000002</v>
      </c>
      <c r="AA345" s="28"/>
      <c r="AB345" s="111"/>
      <c r="AC345" s="28"/>
      <c r="AD345" s="28">
        <v>3.7900000000000003E-2</v>
      </c>
      <c r="AE345" s="139"/>
      <c r="AF345" s="139"/>
      <c r="AG345" s="139"/>
      <c r="AH345" s="139"/>
    </row>
    <row r="346" spans="1:34">
      <c r="A346" s="13" t="s">
        <v>153</v>
      </c>
      <c r="B346" s="2" t="s">
        <v>74</v>
      </c>
      <c r="C346" s="14" t="s">
        <v>185</v>
      </c>
      <c r="D346" s="2">
        <v>2012</v>
      </c>
      <c r="E346" s="14">
        <v>2012</v>
      </c>
      <c r="F346" s="14" t="s">
        <v>97</v>
      </c>
      <c r="G346" s="93">
        <v>1212</v>
      </c>
      <c r="H346" s="93">
        <v>7733</v>
      </c>
      <c r="I346" s="93">
        <v>3</v>
      </c>
      <c r="J346" s="93">
        <v>28</v>
      </c>
      <c r="K346" s="93">
        <v>1215</v>
      </c>
      <c r="L346" s="93">
        <v>7761</v>
      </c>
      <c r="M346" s="48">
        <v>8976</v>
      </c>
      <c r="N346" s="48">
        <v>17552</v>
      </c>
      <c r="O346" s="48">
        <v>2987</v>
      </c>
      <c r="P346" s="48">
        <v>14485</v>
      </c>
      <c r="Q346" s="48">
        <v>17472</v>
      </c>
      <c r="R346" s="48">
        <v>7</v>
      </c>
      <c r="S346" s="48">
        <v>73</v>
      </c>
      <c r="T346" s="48">
        <v>80</v>
      </c>
      <c r="U346" s="48">
        <v>2994</v>
      </c>
      <c r="V346" s="48">
        <v>14558</v>
      </c>
      <c r="W346" s="156">
        <v>2536274</v>
      </c>
      <c r="X346" s="156">
        <v>7530</v>
      </c>
      <c r="Y346" s="156">
        <v>2543804</v>
      </c>
      <c r="Z346" s="28">
        <v>0.97270000000000001</v>
      </c>
      <c r="AA346" s="28"/>
      <c r="AB346" s="111"/>
      <c r="AC346" s="28"/>
      <c r="AD346" s="28">
        <v>4.82E-2</v>
      </c>
      <c r="AE346" s="139"/>
      <c r="AF346" s="139"/>
      <c r="AG346" s="139"/>
      <c r="AH346" s="139"/>
    </row>
    <row r="347" spans="1:34">
      <c r="A347" s="13" t="s">
        <v>154</v>
      </c>
      <c r="B347" s="2" t="s">
        <v>74</v>
      </c>
      <c r="C347" s="14" t="s">
        <v>185</v>
      </c>
      <c r="D347" s="2">
        <v>2012</v>
      </c>
      <c r="E347" s="14">
        <v>2012</v>
      </c>
      <c r="F347" s="14" t="s">
        <v>97</v>
      </c>
      <c r="G347" s="93">
        <v>1939</v>
      </c>
      <c r="H347" s="93">
        <v>11280</v>
      </c>
      <c r="I347" s="93">
        <v>20</v>
      </c>
      <c r="J347" s="93">
        <v>240</v>
      </c>
      <c r="K347" s="93">
        <v>1959</v>
      </c>
      <c r="L347" s="93">
        <v>11520</v>
      </c>
      <c r="M347" s="48">
        <v>13479</v>
      </c>
      <c r="N347" s="48">
        <v>27963</v>
      </c>
      <c r="O347" s="48">
        <v>4891</v>
      </c>
      <c r="P347" s="48">
        <v>22412</v>
      </c>
      <c r="Q347" s="48">
        <v>27303</v>
      </c>
      <c r="R347" s="48">
        <v>70</v>
      </c>
      <c r="S347" s="48">
        <v>590</v>
      </c>
      <c r="T347" s="48">
        <v>660</v>
      </c>
      <c r="U347" s="48">
        <v>4961</v>
      </c>
      <c r="V347" s="48">
        <v>23002</v>
      </c>
      <c r="W347" s="156">
        <v>4025610.96</v>
      </c>
      <c r="X347" s="156">
        <v>73849.039999999994</v>
      </c>
      <c r="Y347" s="156">
        <v>4099460</v>
      </c>
      <c r="Z347" s="28">
        <v>0.93440000000000001</v>
      </c>
      <c r="AA347" s="28"/>
      <c r="AB347" s="111"/>
      <c r="AC347" s="28"/>
      <c r="AD347" s="28">
        <v>4.82E-2</v>
      </c>
      <c r="AE347" s="139"/>
      <c r="AF347" s="139"/>
      <c r="AG347" s="139"/>
      <c r="AH347" s="139"/>
    </row>
    <row r="348" spans="1:34">
      <c r="A348" s="13" t="s">
        <v>155</v>
      </c>
      <c r="B348" s="2" t="s">
        <v>74</v>
      </c>
      <c r="C348" s="14" t="s">
        <v>185</v>
      </c>
      <c r="D348" s="2">
        <v>2012</v>
      </c>
      <c r="E348" s="14">
        <v>2012</v>
      </c>
      <c r="F348" s="14" t="s">
        <v>97</v>
      </c>
      <c r="G348" s="93">
        <v>2952</v>
      </c>
      <c r="H348" s="93">
        <v>11531</v>
      </c>
      <c r="I348" s="93">
        <v>2</v>
      </c>
      <c r="J348" s="93">
        <v>34</v>
      </c>
      <c r="K348" s="93">
        <v>2954</v>
      </c>
      <c r="L348" s="93">
        <v>11565</v>
      </c>
      <c r="M348" s="48">
        <v>14519</v>
      </c>
      <c r="N348" s="48">
        <v>32888</v>
      </c>
      <c r="O348" s="48">
        <v>7265</v>
      </c>
      <c r="P348" s="48">
        <v>25505</v>
      </c>
      <c r="Q348" s="48">
        <v>32770</v>
      </c>
      <c r="R348" s="48">
        <v>7</v>
      </c>
      <c r="S348" s="48">
        <v>111</v>
      </c>
      <c r="T348" s="48">
        <v>118</v>
      </c>
      <c r="U348" s="48">
        <v>7272</v>
      </c>
      <c r="V348" s="48">
        <v>25616</v>
      </c>
      <c r="W348" s="156">
        <v>4715152.8</v>
      </c>
      <c r="X348" s="156">
        <v>11346.2</v>
      </c>
      <c r="Y348" s="156">
        <v>4726499</v>
      </c>
      <c r="Z348" s="28">
        <v>0.96499999999999997</v>
      </c>
      <c r="AA348" s="28"/>
      <c r="AB348" s="111"/>
      <c r="AC348" s="28"/>
      <c r="AD348" s="28">
        <v>4.82E-2</v>
      </c>
      <c r="AE348" s="139"/>
      <c r="AF348" s="139"/>
      <c r="AG348" s="139"/>
      <c r="AH348" s="139"/>
    </row>
    <row r="349" spans="1:34">
      <c r="A349" s="13" t="s">
        <v>156</v>
      </c>
      <c r="B349" s="2" t="s">
        <v>74</v>
      </c>
      <c r="C349" s="14" t="s">
        <v>185</v>
      </c>
      <c r="D349" s="2">
        <v>2012</v>
      </c>
      <c r="E349" s="14">
        <v>2012</v>
      </c>
      <c r="F349" s="14" t="s">
        <v>97</v>
      </c>
      <c r="G349" s="93">
        <v>7749</v>
      </c>
      <c r="H349" s="93">
        <v>40496</v>
      </c>
      <c r="I349" s="93">
        <v>48</v>
      </c>
      <c r="J349" s="93">
        <v>994</v>
      </c>
      <c r="K349" s="93">
        <v>7797</v>
      </c>
      <c r="L349" s="93">
        <v>41490</v>
      </c>
      <c r="M349" s="48">
        <v>49287</v>
      </c>
      <c r="N349" s="48">
        <v>106083</v>
      </c>
      <c r="O349" s="48">
        <v>18896</v>
      </c>
      <c r="P349" s="48">
        <v>84935</v>
      </c>
      <c r="Q349" s="48">
        <v>103831</v>
      </c>
      <c r="R349" s="48">
        <v>152</v>
      </c>
      <c r="S349" s="48">
        <v>2100</v>
      </c>
      <c r="T349" s="48">
        <v>2252</v>
      </c>
      <c r="U349" s="48">
        <v>19048</v>
      </c>
      <c r="V349" s="48">
        <v>87035</v>
      </c>
      <c r="W349" s="156">
        <v>15760505</v>
      </c>
      <c r="X349" s="156">
        <v>310104</v>
      </c>
      <c r="Y349" s="156">
        <v>16070609</v>
      </c>
      <c r="Z349" s="28">
        <v>0.77929999999999999</v>
      </c>
      <c r="AA349" s="28"/>
      <c r="AB349" s="111"/>
      <c r="AC349" s="28"/>
      <c r="AD349" s="28">
        <v>6.7999999999999996E-3</v>
      </c>
      <c r="AE349" s="139"/>
      <c r="AF349" s="139"/>
      <c r="AG349" s="139"/>
      <c r="AH349" s="139"/>
    </row>
    <row r="350" spans="1:34">
      <c r="A350" s="13" t="s">
        <v>157</v>
      </c>
      <c r="B350" s="2" t="s">
        <v>74</v>
      </c>
      <c r="C350" s="14" t="s">
        <v>185</v>
      </c>
      <c r="D350" s="2">
        <v>2012</v>
      </c>
      <c r="E350" s="14">
        <v>2012</v>
      </c>
      <c r="F350" s="14" t="s">
        <v>97</v>
      </c>
      <c r="G350" s="93">
        <v>1394</v>
      </c>
      <c r="H350" s="93">
        <v>9887</v>
      </c>
      <c r="I350" s="93">
        <v>1</v>
      </c>
      <c r="J350" s="93">
        <v>29</v>
      </c>
      <c r="K350" s="93">
        <v>1395</v>
      </c>
      <c r="L350" s="93">
        <v>9916</v>
      </c>
      <c r="M350" s="48">
        <v>11311</v>
      </c>
      <c r="N350" s="48">
        <v>22431</v>
      </c>
      <c r="O350" s="48">
        <v>3362</v>
      </c>
      <c r="P350" s="48">
        <v>18981</v>
      </c>
      <c r="Q350" s="48">
        <v>22343</v>
      </c>
      <c r="R350" s="48">
        <v>4</v>
      </c>
      <c r="S350" s="48">
        <v>84</v>
      </c>
      <c r="T350" s="48">
        <v>88</v>
      </c>
      <c r="U350" s="48">
        <v>3366</v>
      </c>
      <c r="V350" s="48">
        <v>19065</v>
      </c>
      <c r="W350" s="156">
        <v>3364280</v>
      </c>
      <c r="X350" s="156">
        <v>9053</v>
      </c>
      <c r="Y350" s="156">
        <v>3373333</v>
      </c>
      <c r="Z350" s="28">
        <v>0.95479999999999998</v>
      </c>
      <c r="AA350" s="28"/>
      <c r="AB350" s="111"/>
      <c r="AC350" s="28"/>
      <c r="AD350" s="28">
        <v>4.82E-2</v>
      </c>
      <c r="AE350" s="139"/>
      <c r="AF350" s="139"/>
      <c r="AG350" s="139"/>
      <c r="AH350" s="139"/>
    </row>
    <row r="351" spans="1:34">
      <c r="A351" s="13" t="s">
        <v>158</v>
      </c>
      <c r="B351" s="2" t="s">
        <v>75</v>
      </c>
      <c r="C351" s="14" t="s">
        <v>185</v>
      </c>
      <c r="D351" s="2">
        <v>2012</v>
      </c>
      <c r="E351" s="14">
        <v>2012</v>
      </c>
      <c r="F351" s="14" t="s">
        <v>97</v>
      </c>
      <c r="G351" s="93">
        <v>1807</v>
      </c>
      <c r="H351" s="93">
        <v>10763</v>
      </c>
      <c r="I351" s="93">
        <v>1</v>
      </c>
      <c r="J351" s="93">
        <v>21</v>
      </c>
      <c r="K351" s="93">
        <v>1808</v>
      </c>
      <c r="L351" s="93">
        <v>10784</v>
      </c>
      <c r="M351" s="48">
        <v>12592</v>
      </c>
      <c r="N351" s="48">
        <v>25228</v>
      </c>
      <c r="O351" s="48">
        <v>4567</v>
      </c>
      <c r="P351" s="48">
        <v>20611</v>
      </c>
      <c r="Q351" s="48">
        <v>25178</v>
      </c>
      <c r="R351" s="48">
        <v>5</v>
      </c>
      <c r="S351" s="48">
        <v>45</v>
      </c>
      <c r="T351" s="48">
        <v>50</v>
      </c>
      <c r="U351" s="48">
        <v>4572</v>
      </c>
      <c r="V351" s="48">
        <v>20656</v>
      </c>
      <c r="W351" s="156">
        <v>3625248</v>
      </c>
      <c r="X351" s="156">
        <v>6365</v>
      </c>
      <c r="Y351" s="156">
        <v>3631613</v>
      </c>
      <c r="Z351" s="28">
        <v>0.97199999999999998</v>
      </c>
      <c r="AA351" s="28"/>
      <c r="AB351" s="111"/>
      <c r="AC351" s="28"/>
      <c r="AD351" s="28">
        <v>4.82E-2</v>
      </c>
      <c r="AE351" s="139"/>
      <c r="AF351" s="139"/>
      <c r="AG351" s="139"/>
      <c r="AH351" s="139"/>
    </row>
    <row r="352" spans="1:34">
      <c r="A352" s="13" t="s">
        <v>159</v>
      </c>
      <c r="B352" s="2" t="s">
        <v>75</v>
      </c>
      <c r="C352" s="14" t="s">
        <v>185</v>
      </c>
      <c r="D352" s="2">
        <v>2012</v>
      </c>
      <c r="E352" s="14">
        <v>2012</v>
      </c>
      <c r="F352" s="14" t="s">
        <v>97</v>
      </c>
      <c r="G352" s="93">
        <v>22</v>
      </c>
      <c r="H352" s="93">
        <v>132</v>
      </c>
      <c r="I352" s="93">
        <v>0</v>
      </c>
      <c r="J352" s="93">
        <v>0</v>
      </c>
      <c r="K352" s="93">
        <v>22</v>
      </c>
      <c r="L352" s="93">
        <v>132</v>
      </c>
      <c r="M352" s="48">
        <v>154</v>
      </c>
      <c r="N352" s="48">
        <v>293</v>
      </c>
      <c r="O352" s="48">
        <v>65</v>
      </c>
      <c r="P352" s="48">
        <v>228</v>
      </c>
      <c r="Q352" s="48">
        <v>293</v>
      </c>
      <c r="R352" s="48">
        <v>0</v>
      </c>
      <c r="S352" s="48">
        <v>0</v>
      </c>
      <c r="T352" s="48">
        <v>0</v>
      </c>
      <c r="U352" s="48">
        <v>65</v>
      </c>
      <c r="V352" s="48">
        <v>228</v>
      </c>
      <c r="W352" s="156">
        <v>40697</v>
      </c>
      <c r="X352" s="156">
        <v>0</v>
      </c>
      <c r="Y352" s="156">
        <v>40697</v>
      </c>
      <c r="Z352" s="28">
        <v>1</v>
      </c>
      <c r="AA352" s="28"/>
      <c r="AB352" s="111"/>
      <c r="AC352" s="28"/>
      <c r="AD352" s="28">
        <v>4.82E-2</v>
      </c>
      <c r="AE352" s="139"/>
      <c r="AF352" s="139"/>
      <c r="AG352" s="139"/>
      <c r="AH352" s="139"/>
    </row>
    <row r="353" spans="1:51">
      <c r="A353" s="13" t="s">
        <v>160</v>
      </c>
      <c r="B353" s="2" t="s">
        <v>75</v>
      </c>
      <c r="C353" s="14" t="s">
        <v>185</v>
      </c>
      <c r="D353" s="2">
        <v>2012</v>
      </c>
      <c r="E353" s="14">
        <v>2012</v>
      </c>
      <c r="F353" s="14" t="s">
        <v>97</v>
      </c>
      <c r="G353" s="93">
        <v>458</v>
      </c>
      <c r="H353" s="93">
        <v>2253</v>
      </c>
      <c r="I353" s="93">
        <v>0</v>
      </c>
      <c r="J353" s="93">
        <v>3</v>
      </c>
      <c r="K353" s="93">
        <v>458</v>
      </c>
      <c r="L353" s="93">
        <v>2256</v>
      </c>
      <c r="M353" s="48">
        <v>2714</v>
      </c>
      <c r="N353" s="48">
        <v>6116</v>
      </c>
      <c r="O353" s="48">
        <v>1246</v>
      </c>
      <c r="P353" s="48">
        <v>4863</v>
      </c>
      <c r="Q353" s="48">
        <v>6109</v>
      </c>
      <c r="R353" s="48">
        <v>1</v>
      </c>
      <c r="S353" s="48">
        <v>6</v>
      </c>
      <c r="T353" s="48">
        <v>7</v>
      </c>
      <c r="U353" s="48">
        <v>1247</v>
      </c>
      <c r="V353" s="48">
        <v>4869</v>
      </c>
      <c r="W353" s="156">
        <v>888092</v>
      </c>
      <c r="X353" s="156">
        <v>729</v>
      </c>
      <c r="Y353" s="156">
        <v>888821</v>
      </c>
      <c r="Z353" s="28">
        <v>1</v>
      </c>
      <c r="AA353" s="28"/>
      <c r="AB353" s="111"/>
      <c r="AC353" s="28"/>
      <c r="AD353" s="28">
        <v>4.82E-2</v>
      </c>
      <c r="AE353" s="139"/>
      <c r="AF353" s="139"/>
      <c r="AG353" s="139"/>
      <c r="AH353" s="139"/>
    </row>
    <row r="354" spans="1:51">
      <c r="A354" s="13" t="s">
        <v>161</v>
      </c>
      <c r="B354" s="2" t="s">
        <v>74</v>
      </c>
      <c r="C354" s="14" t="s">
        <v>185</v>
      </c>
      <c r="D354" s="2">
        <v>2012</v>
      </c>
      <c r="E354" s="14">
        <v>2012</v>
      </c>
      <c r="F354" s="14" t="s">
        <v>97</v>
      </c>
      <c r="G354" s="93">
        <v>3372</v>
      </c>
      <c r="H354" s="93">
        <v>16298</v>
      </c>
      <c r="I354" s="93">
        <v>11</v>
      </c>
      <c r="J354" s="93">
        <v>77</v>
      </c>
      <c r="K354" s="93">
        <v>3383</v>
      </c>
      <c r="L354" s="93">
        <v>16375</v>
      </c>
      <c r="M354" s="48">
        <v>19758</v>
      </c>
      <c r="N354" s="48">
        <v>40092</v>
      </c>
      <c r="O354" s="48">
        <v>8179</v>
      </c>
      <c r="P354" s="48">
        <v>31673</v>
      </c>
      <c r="Q354" s="48">
        <v>39852</v>
      </c>
      <c r="R354" s="48">
        <v>32</v>
      </c>
      <c r="S354" s="48">
        <v>208</v>
      </c>
      <c r="T354" s="48">
        <v>240</v>
      </c>
      <c r="U354" s="48">
        <v>8211</v>
      </c>
      <c r="V354" s="48">
        <v>31881</v>
      </c>
      <c r="W354" s="156">
        <v>6104650.2400000002</v>
      </c>
      <c r="X354" s="156">
        <v>29992.02</v>
      </c>
      <c r="Y354" s="156">
        <v>6134642.2599999998</v>
      </c>
      <c r="Z354" s="28">
        <v>0.94510000000000005</v>
      </c>
      <c r="AA354" s="28"/>
      <c r="AB354" s="111"/>
      <c r="AC354" s="28"/>
      <c r="AD354" s="28">
        <v>1.4800000000000001E-2</v>
      </c>
      <c r="AE354" s="139"/>
      <c r="AF354" s="139"/>
      <c r="AG354" s="139"/>
      <c r="AH354" s="139"/>
    </row>
    <row r="355" spans="1:51">
      <c r="A355" s="13" t="s">
        <v>162</v>
      </c>
      <c r="B355" s="2" t="s">
        <v>74</v>
      </c>
      <c r="C355" s="14" t="s">
        <v>185</v>
      </c>
      <c r="D355" s="2">
        <v>2012</v>
      </c>
      <c r="E355" s="14">
        <v>2012</v>
      </c>
      <c r="F355" s="14" t="s">
        <v>97</v>
      </c>
      <c r="G355" s="93">
        <v>2402</v>
      </c>
      <c r="H355" s="93">
        <v>15659</v>
      </c>
      <c r="I355" s="93">
        <v>14</v>
      </c>
      <c r="J355" s="93">
        <v>117</v>
      </c>
      <c r="K355" s="93">
        <v>2416</v>
      </c>
      <c r="L355" s="93">
        <v>15776</v>
      </c>
      <c r="M355" s="48">
        <v>18192</v>
      </c>
      <c r="N355" s="48">
        <v>34158</v>
      </c>
      <c r="O355" s="48">
        <v>5764</v>
      </c>
      <c r="P355" s="48">
        <v>28045</v>
      </c>
      <c r="Q355" s="48">
        <v>33809</v>
      </c>
      <c r="R355" s="48">
        <v>44</v>
      </c>
      <c r="S355" s="48">
        <v>305</v>
      </c>
      <c r="T355" s="48">
        <v>349</v>
      </c>
      <c r="U355" s="48">
        <v>5808</v>
      </c>
      <c r="V355" s="48">
        <v>28350</v>
      </c>
      <c r="W355" s="156">
        <v>5117651.0599999996</v>
      </c>
      <c r="X355" s="156">
        <v>38121.94</v>
      </c>
      <c r="Y355" s="156">
        <v>5155773</v>
      </c>
      <c r="Z355" s="28">
        <v>0.91320000000000001</v>
      </c>
      <c r="AA355" s="28"/>
      <c r="AB355" s="111"/>
      <c r="AC355" s="28"/>
      <c r="AD355" s="28">
        <v>4.82E-2</v>
      </c>
      <c r="AE355" s="139"/>
      <c r="AF355" s="139"/>
      <c r="AG355" s="139"/>
      <c r="AH355" s="139"/>
    </row>
    <row r="356" spans="1:51">
      <c r="A356" s="13" t="s">
        <v>163</v>
      </c>
      <c r="B356" s="2" t="s">
        <v>75</v>
      </c>
      <c r="C356" s="14" t="s">
        <v>185</v>
      </c>
      <c r="D356" s="2">
        <v>2012</v>
      </c>
      <c r="E356" s="14">
        <v>2012</v>
      </c>
      <c r="F356" s="14" t="s">
        <v>97</v>
      </c>
      <c r="G356" s="93">
        <v>7286</v>
      </c>
      <c r="H356" s="93">
        <v>32286</v>
      </c>
      <c r="I356" s="93">
        <v>9</v>
      </c>
      <c r="J356" s="93">
        <v>64</v>
      </c>
      <c r="K356" s="93">
        <v>7295</v>
      </c>
      <c r="L356" s="93">
        <v>32350</v>
      </c>
      <c r="M356" s="48">
        <v>39645</v>
      </c>
      <c r="N356" s="48">
        <v>88475</v>
      </c>
      <c r="O356" s="48">
        <v>19288</v>
      </c>
      <c r="P356" s="48">
        <v>68979</v>
      </c>
      <c r="Q356" s="48">
        <v>88267</v>
      </c>
      <c r="R356" s="48">
        <v>29</v>
      </c>
      <c r="S356" s="48">
        <v>179</v>
      </c>
      <c r="T356" s="48">
        <v>208</v>
      </c>
      <c r="U356" s="48">
        <v>19317</v>
      </c>
      <c r="V356" s="48">
        <v>69158</v>
      </c>
      <c r="W356" s="156">
        <v>12783622</v>
      </c>
      <c r="X356" s="156">
        <v>26622</v>
      </c>
      <c r="Y356" s="156">
        <v>12810244</v>
      </c>
      <c r="Z356" s="28">
        <v>1</v>
      </c>
      <c r="AA356" s="28"/>
      <c r="AB356" s="111"/>
      <c r="AC356" s="28"/>
      <c r="AD356" s="28">
        <v>2.5700000000000001E-2</v>
      </c>
      <c r="AE356" s="139"/>
      <c r="AF356" s="139"/>
      <c r="AG356" s="139"/>
      <c r="AH356" s="139"/>
    </row>
    <row r="357" spans="1:51">
      <c r="A357" s="13" t="s">
        <v>164</v>
      </c>
      <c r="B357" s="2" t="s">
        <v>75</v>
      </c>
      <c r="C357" s="14" t="s">
        <v>185</v>
      </c>
      <c r="D357" s="2">
        <v>2012</v>
      </c>
      <c r="E357" s="14">
        <v>2012</v>
      </c>
      <c r="F357" s="14" t="s">
        <v>97</v>
      </c>
      <c r="G357" s="93">
        <v>867</v>
      </c>
      <c r="H357" s="93">
        <v>4070</v>
      </c>
      <c r="I357" s="93">
        <v>4</v>
      </c>
      <c r="J357" s="93">
        <v>18</v>
      </c>
      <c r="K357" s="93">
        <v>871</v>
      </c>
      <c r="L357" s="93">
        <v>4088</v>
      </c>
      <c r="M357" s="48">
        <v>4959</v>
      </c>
      <c r="N357" s="48">
        <v>12043</v>
      </c>
      <c r="O357" s="48">
        <v>2426</v>
      </c>
      <c r="P357" s="48">
        <v>9545</v>
      </c>
      <c r="Q357" s="48">
        <v>11971</v>
      </c>
      <c r="R357" s="48">
        <v>12</v>
      </c>
      <c r="S357" s="48">
        <v>60</v>
      </c>
      <c r="T357" s="48">
        <v>72</v>
      </c>
      <c r="U357" s="48">
        <v>2438</v>
      </c>
      <c r="V357" s="48">
        <v>9605</v>
      </c>
      <c r="W357" s="156">
        <v>1701844.48</v>
      </c>
      <c r="X357" s="156">
        <v>8806</v>
      </c>
      <c r="Y357" s="156">
        <v>1710650.48</v>
      </c>
      <c r="Z357" s="28">
        <v>0.95</v>
      </c>
      <c r="AA357" s="28"/>
      <c r="AB357" s="111"/>
      <c r="AC357" s="28"/>
      <c r="AD357" s="28">
        <v>4.82E-2</v>
      </c>
      <c r="AE357" s="139"/>
      <c r="AF357" s="139"/>
      <c r="AG357" s="139"/>
      <c r="AH357" s="139"/>
    </row>
    <row r="358" spans="1:51">
      <c r="A358" s="13" t="s">
        <v>165</v>
      </c>
      <c r="B358" s="2" t="s">
        <v>75</v>
      </c>
      <c r="C358" s="14" t="s">
        <v>185</v>
      </c>
      <c r="D358" s="2">
        <v>2012</v>
      </c>
      <c r="E358" s="14">
        <v>2012</v>
      </c>
      <c r="F358" s="14" t="s">
        <v>97</v>
      </c>
      <c r="G358" s="93">
        <v>787</v>
      </c>
      <c r="H358" s="93">
        <v>3417</v>
      </c>
      <c r="I358" s="93">
        <v>2</v>
      </c>
      <c r="J358" s="93">
        <v>10</v>
      </c>
      <c r="K358" s="93">
        <v>789</v>
      </c>
      <c r="L358" s="93">
        <v>3427</v>
      </c>
      <c r="M358" s="48">
        <v>4216</v>
      </c>
      <c r="N358" s="48">
        <v>9912</v>
      </c>
      <c r="O358" s="48">
        <v>2152</v>
      </c>
      <c r="P358" s="48">
        <v>7724</v>
      </c>
      <c r="Q358" s="48">
        <v>9876</v>
      </c>
      <c r="R358" s="48">
        <v>5</v>
      </c>
      <c r="S358" s="48">
        <v>31</v>
      </c>
      <c r="T358" s="48">
        <v>36</v>
      </c>
      <c r="U358" s="48">
        <v>2157</v>
      </c>
      <c r="V358" s="48">
        <v>7755</v>
      </c>
      <c r="W358" s="156">
        <v>1427465</v>
      </c>
      <c r="X358" s="156">
        <v>4008</v>
      </c>
      <c r="Y358" s="156">
        <v>1431473</v>
      </c>
      <c r="Z358" s="28">
        <v>0.90139999999999998</v>
      </c>
      <c r="AA358" s="28"/>
      <c r="AB358" s="111"/>
      <c r="AC358" s="28"/>
      <c r="AD358" s="28">
        <v>4.82E-2</v>
      </c>
      <c r="AE358" s="139"/>
      <c r="AF358" s="139"/>
      <c r="AG358" s="139"/>
      <c r="AH358" s="139"/>
    </row>
    <row r="359" spans="1:51">
      <c r="A359" s="13" t="s">
        <v>166</v>
      </c>
      <c r="B359" s="2" t="s">
        <v>75</v>
      </c>
      <c r="C359" s="14" t="s">
        <v>185</v>
      </c>
      <c r="D359" s="2">
        <v>2012</v>
      </c>
      <c r="E359" s="14">
        <v>2012</v>
      </c>
      <c r="F359" s="14" t="s">
        <v>97</v>
      </c>
      <c r="G359" s="93">
        <v>98</v>
      </c>
      <c r="H359" s="93">
        <v>672</v>
      </c>
      <c r="I359" s="93">
        <v>0</v>
      </c>
      <c r="J359" s="93">
        <v>2</v>
      </c>
      <c r="K359" s="93">
        <v>98</v>
      </c>
      <c r="L359" s="93">
        <v>674</v>
      </c>
      <c r="M359" s="48">
        <v>771</v>
      </c>
      <c r="N359" s="48">
        <v>1558</v>
      </c>
      <c r="O359" s="48">
        <v>243</v>
      </c>
      <c r="P359" s="48">
        <v>1312</v>
      </c>
      <c r="Q359" s="48">
        <v>1555</v>
      </c>
      <c r="R359" s="48">
        <v>0</v>
      </c>
      <c r="S359" s="48">
        <v>3</v>
      </c>
      <c r="T359" s="48">
        <v>3</v>
      </c>
      <c r="U359" s="48">
        <v>243</v>
      </c>
      <c r="V359" s="48">
        <v>1315</v>
      </c>
      <c r="W359" s="156">
        <v>231013</v>
      </c>
      <c r="X359" s="156">
        <v>534</v>
      </c>
      <c r="Y359" s="156">
        <v>231547</v>
      </c>
      <c r="Z359" s="28">
        <v>1</v>
      </c>
      <c r="AA359" s="28"/>
      <c r="AB359" s="111"/>
      <c r="AC359" s="28"/>
      <c r="AD359" s="28">
        <v>4.82E-2</v>
      </c>
      <c r="AE359" s="139"/>
      <c r="AF359" s="139"/>
      <c r="AG359" s="139"/>
      <c r="AH359" s="139"/>
    </row>
    <row r="360" spans="1:51">
      <c r="A360" s="13" t="s">
        <v>167</v>
      </c>
      <c r="B360" s="2" t="s">
        <v>74</v>
      </c>
      <c r="C360" s="14" t="s">
        <v>185</v>
      </c>
      <c r="D360" s="2">
        <v>2012</v>
      </c>
      <c r="E360" s="14">
        <v>2012</v>
      </c>
      <c r="F360" s="14" t="s">
        <v>97</v>
      </c>
      <c r="G360" s="93">
        <v>9186</v>
      </c>
      <c r="H360" s="93">
        <v>35109</v>
      </c>
      <c r="I360" s="93">
        <v>21</v>
      </c>
      <c r="J360" s="93">
        <v>293</v>
      </c>
      <c r="K360" s="93">
        <v>9207</v>
      </c>
      <c r="L360" s="93">
        <v>35402</v>
      </c>
      <c r="M360" s="48">
        <v>44609</v>
      </c>
      <c r="N360" s="48">
        <v>110829</v>
      </c>
      <c r="O360" s="48">
        <v>25000</v>
      </c>
      <c r="P360" s="48">
        <v>84957</v>
      </c>
      <c r="Q360" s="48">
        <v>109957</v>
      </c>
      <c r="R360" s="48">
        <v>71</v>
      </c>
      <c r="S360" s="48">
        <v>801</v>
      </c>
      <c r="T360" s="48">
        <v>872</v>
      </c>
      <c r="U360" s="48">
        <v>25071</v>
      </c>
      <c r="V360" s="48">
        <v>85758</v>
      </c>
      <c r="W360" s="156">
        <v>15985512</v>
      </c>
      <c r="X360" s="156">
        <v>98539</v>
      </c>
      <c r="Y360" s="156">
        <v>16084051</v>
      </c>
      <c r="Z360" s="28">
        <v>1</v>
      </c>
      <c r="AA360" s="28"/>
      <c r="AB360" s="111"/>
      <c r="AC360" s="28"/>
      <c r="AD360" s="28">
        <v>1.6199999999999999E-2</v>
      </c>
      <c r="AE360" s="139"/>
      <c r="AF360" s="139"/>
      <c r="AG360" s="139"/>
      <c r="AH360" s="139"/>
    </row>
    <row r="361" spans="1:51">
      <c r="A361" s="13" t="s">
        <v>168</v>
      </c>
      <c r="B361" s="2" t="s">
        <v>75</v>
      </c>
      <c r="C361" s="14" t="s">
        <v>185</v>
      </c>
      <c r="D361" s="2">
        <v>2012</v>
      </c>
      <c r="E361" s="14">
        <v>2012</v>
      </c>
      <c r="F361" s="14" t="s">
        <v>97</v>
      </c>
      <c r="G361" s="93">
        <v>371</v>
      </c>
      <c r="H361" s="93">
        <v>2393</v>
      </c>
      <c r="I361" s="93">
        <v>0</v>
      </c>
      <c r="J361" s="93">
        <v>3</v>
      </c>
      <c r="K361" s="93">
        <v>371</v>
      </c>
      <c r="L361" s="93">
        <v>2396</v>
      </c>
      <c r="M361" s="48">
        <v>2767</v>
      </c>
      <c r="N361" s="48">
        <v>5180</v>
      </c>
      <c r="O361" s="48">
        <v>934</v>
      </c>
      <c r="P361" s="48">
        <v>4237</v>
      </c>
      <c r="Q361" s="48">
        <v>5171</v>
      </c>
      <c r="R361" s="48">
        <v>1</v>
      </c>
      <c r="S361" s="48">
        <v>8</v>
      </c>
      <c r="T361" s="48">
        <v>9</v>
      </c>
      <c r="U361" s="48">
        <v>935</v>
      </c>
      <c r="V361" s="48">
        <v>4245</v>
      </c>
      <c r="W361" s="156">
        <v>761589</v>
      </c>
      <c r="X361" s="156">
        <v>1365</v>
      </c>
      <c r="Y361" s="156">
        <v>762954</v>
      </c>
      <c r="Z361" s="28">
        <v>0.9647</v>
      </c>
      <c r="AA361" s="28"/>
      <c r="AB361" s="111"/>
      <c r="AC361" s="28"/>
      <c r="AD361" s="28">
        <v>4.82E-2</v>
      </c>
      <c r="AE361" s="139"/>
      <c r="AF361" s="139"/>
      <c r="AG361" s="139"/>
      <c r="AH361" s="139"/>
    </row>
    <row r="362" spans="1:51">
      <c r="A362" s="13" t="s">
        <v>169</v>
      </c>
      <c r="B362" s="2" t="s">
        <v>74</v>
      </c>
      <c r="C362" s="14" t="s">
        <v>185</v>
      </c>
      <c r="D362" s="2">
        <v>2012</v>
      </c>
      <c r="E362" s="14">
        <v>2012</v>
      </c>
      <c r="F362" s="14" t="s">
        <v>97</v>
      </c>
      <c r="G362" s="93">
        <v>3717</v>
      </c>
      <c r="H362" s="93">
        <v>22795</v>
      </c>
      <c r="I362" s="93">
        <v>8</v>
      </c>
      <c r="J362" s="93">
        <v>121</v>
      </c>
      <c r="K362" s="93">
        <v>3725</v>
      </c>
      <c r="L362" s="93">
        <v>22916</v>
      </c>
      <c r="M362" s="48">
        <v>26641</v>
      </c>
      <c r="N362" s="48">
        <v>64825</v>
      </c>
      <c r="O362" s="48">
        <v>9337</v>
      </c>
      <c r="P362" s="48">
        <v>55157</v>
      </c>
      <c r="Q362" s="48">
        <v>64494</v>
      </c>
      <c r="R362" s="48">
        <v>26</v>
      </c>
      <c r="S362" s="48">
        <v>305</v>
      </c>
      <c r="T362" s="48">
        <v>331</v>
      </c>
      <c r="U362" s="48">
        <v>9363</v>
      </c>
      <c r="V362" s="48">
        <v>55462</v>
      </c>
      <c r="W362" s="156">
        <v>9420128.6400000006</v>
      </c>
      <c r="X362" s="156">
        <v>38671.839999999997</v>
      </c>
      <c r="Y362" s="156">
        <v>9458800.4800000004</v>
      </c>
      <c r="Z362" s="28">
        <v>0.99050000000000005</v>
      </c>
      <c r="AA362" s="28"/>
      <c r="AB362" s="111"/>
      <c r="AC362" s="28"/>
      <c r="AD362" s="28">
        <v>1.9199999999999998E-2</v>
      </c>
      <c r="AE362" s="139"/>
      <c r="AF362" s="139"/>
      <c r="AG362" s="139"/>
      <c r="AH362" s="139"/>
      <c r="AI362" s="1"/>
      <c r="AJ362" s="1"/>
      <c r="AK362" s="1"/>
      <c r="AL362" s="1"/>
      <c r="AM362" s="1"/>
      <c r="AN362" s="1"/>
      <c r="AO362" s="1"/>
      <c r="AP362" s="1"/>
      <c r="AQ362" s="1"/>
      <c r="AR362" s="1"/>
      <c r="AS362" s="1"/>
      <c r="AT362" s="1"/>
      <c r="AU362" s="1"/>
      <c r="AV362" s="1"/>
      <c r="AW362" s="1"/>
      <c r="AX362" s="1"/>
      <c r="AY362" s="1"/>
    </row>
    <row r="363" spans="1:51">
      <c r="A363" s="13" t="s">
        <v>170</v>
      </c>
      <c r="B363" s="2" t="s">
        <v>74</v>
      </c>
      <c r="C363" s="14" t="s">
        <v>185</v>
      </c>
      <c r="D363" s="2">
        <v>2012</v>
      </c>
      <c r="E363" s="14">
        <v>2012</v>
      </c>
      <c r="F363" s="14" t="s">
        <v>97</v>
      </c>
      <c r="G363" s="93">
        <v>1085</v>
      </c>
      <c r="H363" s="93">
        <v>6539</v>
      </c>
      <c r="I363" s="93">
        <v>18</v>
      </c>
      <c r="J363" s="93">
        <v>110</v>
      </c>
      <c r="K363" s="93">
        <v>1103</v>
      </c>
      <c r="L363" s="93">
        <v>6649</v>
      </c>
      <c r="M363" s="48">
        <v>7752</v>
      </c>
      <c r="N363" s="48">
        <v>16992</v>
      </c>
      <c r="O363" s="48">
        <v>2833</v>
      </c>
      <c r="P363" s="48">
        <v>13851</v>
      </c>
      <c r="Q363" s="48">
        <v>16684</v>
      </c>
      <c r="R363" s="48">
        <v>63</v>
      </c>
      <c r="S363" s="48">
        <v>245</v>
      </c>
      <c r="T363" s="48">
        <v>308</v>
      </c>
      <c r="U363" s="48">
        <v>2896</v>
      </c>
      <c r="V363" s="48">
        <v>14096</v>
      </c>
      <c r="W363" s="156">
        <v>2447267</v>
      </c>
      <c r="X363" s="156">
        <v>41383</v>
      </c>
      <c r="Y363" s="156">
        <v>2488650</v>
      </c>
      <c r="Z363" s="28">
        <v>0.89029999999999998</v>
      </c>
      <c r="AA363" s="28"/>
      <c r="AB363" s="111"/>
      <c r="AC363" s="28"/>
      <c r="AD363" s="28">
        <v>4.82E-2</v>
      </c>
      <c r="AE363" s="139"/>
      <c r="AF363" s="139"/>
      <c r="AG363" s="139"/>
      <c r="AH363" s="139"/>
      <c r="AI363" s="1"/>
      <c r="AJ363" s="1"/>
      <c r="AK363" s="1"/>
      <c r="AL363" s="1"/>
      <c r="AM363" s="1"/>
      <c r="AN363" s="1"/>
      <c r="AO363" s="1"/>
      <c r="AP363" s="1"/>
      <c r="AQ363" s="1"/>
      <c r="AR363" s="1"/>
      <c r="AS363" s="1"/>
      <c r="AT363" s="1"/>
      <c r="AU363" s="1"/>
      <c r="AV363" s="1"/>
      <c r="AW363" s="1"/>
      <c r="AX363" s="1"/>
      <c r="AY363" s="1"/>
    </row>
    <row r="364" spans="1:51">
      <c r="A364" s="13" t="s">
        <v>171</v>
      </c>
      <c r="B364" s="2" t="s">
        <v>75</v>
      </c>
      <c r="C364" s="14" t="s">
        <v>185</v>
      </c>
      <c r="D364" s="2">
        <v>2012</v>
      </c>
      <c r="E364" s="14">
        <v>2012</v>
      </c>
      <c r="F364" s="14" t="s">
        <v>97</v>
      </c>
      <c r="G364" s="93">
        <v>1027</v>
      </c>
      <c r="H364" s="93">
        <v>4735</v>
      </c>
      <c r="I364" s="93">
        <v>1</v>
      </c>
      <c r="J364" s="93">
        <v>16</v>
      </c>
      <c r="K364" s="93">
        <v>1028</v>
      </c>
      <c r="L364" s="93">
        <v>4751</v>
      </c>
      <c r="M364" s="48">
        <v>5779</v>
      </c>
      <c r="N364" s="48">
        <v>13065</v>
      </c>
      <c r="O364" s="48">
        <v>2701</v>
      </c>
      <c r="P364" s="48">
        <v>10317</v>
      </c>
      <c r="Q364" s="48">
        <v>13018</v>
      </c>
      <c r="R364" s="48">
        <v>5</v>
      </c>
      <c r="S364" s="48">
        <v>42</v>
      </c>
      <c r="T364" s="48">
        <v>47</v>
      </c>
      <c r="U364" s="48">
        <v>2706</v>
      </c>
      <c r="V364" s="48">
        <v>10359</v>
      </c>
      <c r="W364" s="156">
        <v>1934578</v>
      </c>
      <c r="X364" s="156">
        <v>6600</v>
      </c>
      <c r="Y364" s="156">
        <v>1941178</v>
      </c>
      <c r="Z364" s="28">
        <v>1</v>
      </c>
      <c r="AA364" s="28"/>
      <c r="AB364" s="111"/>
      <c r="AC364" s="28"/>
      <c r="AD364" s="28">
        <v>4.82E-2</v>
      </c>
      <c r="AE364" s="139"/>
      <c r="AF364" s="139"/>
      <c r="AG364" s="139"/>
      <c r="AH364" s="139"/>
      <c r="AI364" s="1"/>
      <c r="AJ364" s="1"/>
      <c r="AK364" s="1"/>
      <c r="AL364" s="1"/>
      <c r="AM364" s="1"/>
      <c r="AN364" s="1"/>
      <c r="AO364" s="1"/>
      <c r="AP364" s="1"/>
      <c r="AQ364" s="1"/>
      <c r="AR364" s="1"/>
      <c r="AS364" s="1"/>
      <c r="AT364" s="1"/>
      <c r="AU364" s="1"/>
      <c r="AV364" s="1"/>
      <c r="AW364" s="1"/>
      <c r="AX364" s="1"/>
      <c r="AY364" s="1"/>
    </row>
    <row r="365" spans="1:51">
      <c r="A365" s="51" t="s">
        <v>172</v>
      </c>
      <c r="B365" s="2" t="s">
        <v>66</v>
      </c>
      <c r="C365" s="2" t="s">
        <v>64</v>
      </c>
      <c r="D365" s="2">
        <v>2012</v>
      </c>
      <c r="E365" s="14">
        <v>2012</v>
      </c>
      <c r="F365" s="14" t="s">
        <v>98</v>
      </c>
      <c r="G365" s="93">
        <v>303435</v>
      </c>
      <c r="H365" s="93">
        <v>1523573</v>
      </c>
      <c r="I365" s="93">
        <v>1737</v>
      </c>
      <c r="J365" s="93">
        <v>14606</v>
      </c>
      <c r="K365" s="93">
        <v>305172</v>
      </c>
      <c r="L365" s="93">
        <v>1538179</v>
      </c>
      <c r="M365" s="48">
        <v>1843348</v>
      </c>
      <c r="N365" s="48">
        <v>4074650</v>
      </c>
      <c r="O365" s="48">
        <v>768018</v>
      </c>
      <c r="P365" s="48">
        <v>3266242</v>
      </c>
      <c r="Q365" s="48">
        <v>4034260</v>
      </c>
      <c r="R365" s="48">
        <v>5774</v>
      </c>
      <c r="S365" s="48">
        <v>34616</v>
      </c>
      <c r="T365" s="48">
        <v>40390</v>
      </c>
      <c r="U365" s="48">
        <v>773792</v>
      </c>
      <c r="V365" s="48">
        <v>3300858</v>
      </c>
      <c r="W365" s="156">
        <v>604559195.91000009</v>
      </c>
      <c r="X365" s="156">
        <v>5201048.9000000004</v>
      </c>
      <c r="Y365" s="156">
        <v>609760244.80999994</v>
      </c>
      <c r="Z365" s="28">
        <v>0.97660000000000002</v>
      </c>
      <c r="AA365" s="28"/>
      <c r="AB365" s="111"/>
      <c r="AC365" s="28"/>
      <c r="AD365" s="28">
        <v>3.6299999999999999E-2</v>
      </c>
      <c r="AE365" s="139"/>
      <c r="AF365" s="139"/>
      <c r="AG365" s="139"/>
      <c r="AH365" s="139"/>
      <c r="AI365" s="2"/>
      <c r="AJ365" s="2"/>
      <c r="AK365" s="2"/>
      <c r="AL365" s="2"/>
      <c r="AM365" s="2"/>
      <c r="AN365" s="2"/>
      <c r="AO365" s="2"/>
      <c r="AP365" s="2"/>
      <c r="AQ365" s="2"/>
      <c r="AR365" s="2"/>
      <c r="AS365" s="2"/>
      <c r="AT365" s="2"/>
      <c r="AU365" s="2"/>
      <c r="AV365" s="2"/>
      <c r="AW365" s="2"/>
      <c r="AX365" s="2"/>
      <c r="AY365" s="2"/>
    </row>
    <row r="366" spans="1:51">
      <c r="A366" s="51" t="s">
        <v>173</v>
      </c>
      <c r="B366" s="2" t="s">
        <v>74</v>
      </c>
      <c r="C366" s="14" t="s">
        <v>64</v>
      </c>
      <c r="D366" s="2">
        <v>2012</v>
      </c>
      <c r="E366" s="14">
        <v>2012</v>
      </c>
      <c r="F366" s="14" t="s">
        <v>98</v>
      </c>
      <c r="G366" s="93">
        <v>10616</v>
      </c>
      <c r="H366" s="93">
        <v>50483</v>
      </c>
      <c r="I366" s="93">
        <v>107</v>
      </c>
      <c r="J366" s="93">
        <v>839</v>
      </c>
      <c r="K366" s="93">
        <v>10723</v>
      </c>
      <c r="L366" s="93">
        <v>51322</v>
      </c>
      <c r="M366" s="48">
        <v>62045</v>
      </c>
      <c r="N366" s="48">
        <v>124622</v>
      </c>
      <c r="O366" s="48">
        <v>24885</v>
      </c>
      <c r="P366" s="48">
        <v>97485</v>
      </c>
      <c r="Q366" s="48">
        <v>122370</v>
      </c>
      <c r="R366" s="48">
        <v>346</v>
      </c>
      <c r="S366" s="48">
        <v>1906</v>
      </c>
      <c r="T366" s="48">
        <v>2252</v>
      </c>
      <c r="U366" s="48">
        <v>25231</v>
      </c>
      <c r="V366" s="48">
        <v>99391</v>
      </c>
      <c r="W366" s="156">
        <v>18852147</v>
      </c>
      <c r="X366" s="156">
        <v>291918</v>
      </c>
      <c r="Y366" s="156">
        <v>19144065</v>
      </c>
      <c r="Z366" s="28">
        <v>0.91090000000000004</v>
      </c>
      <c r="AA366" s="28"/>
      <c r="AB366" s="111"/>
      <c r="AC366" s="28"/>
      <c r="AD366" s="28">
        <v>1.14E-2</v>
      </c>
      <c r="AE366" s="139"/>
      <c r="AF366" s="139"/>
      <c r="AG366" s="139"/>
      <c r="AH366" s="139"/>
      <c r="AI366" s="1"/>
      <c r="AJ366" s="1"/>
      <c r="AK366" s="1"/>
      <c r="AL366" s="1"/>
      <c r="AM366" s="1"/>
      <c r="AN366" s="1"/>
      <c r="AO366" s="1"/>
      <c r="AP366" s="1"/>
      <c r="AQ366" s="1"/>
      <c r="AR366" s="1"/>
      <c r="AS366" s="1"/>
      <c r="AT366" s="1"/>
      <c r="AU366" s="1"/>
      <c r="AV366" s="1"/>
      <c r="AW366" s="1"/>
      <c r="AX366" s="1"/>
      <c r="AY366" s="1"/>
    </row>
    <row r="367" spans="1:51">
      <c r="A367" s="51" t="s">
        <v>174</v>
      </c>
      <c r="B367" s="2" t="s">
        <v>75</v>
      </c>
      <c r="C367" s="14" t="s">
        <v>64</v>
      </c>
      <c r="D367" s="2">
        <v>2012</v>
      </c>
      <c r="E367" s="14">
        <v>2012</v>
      </c>
      <c r="F367" s="14" t="s">
        <v>98</v>
      </c>
      <c r="G367" s="93">
        <v>1</v>
      </c>
      <c r="H367" s="93">
        <v>83</v>
      </c>
      <c r="I367" s="93">
        <v>0</v>
      </c>
      <c r="J367" s="93">
        <v>0</v>
      </c>
      <c r="K367" s="93">
        <v>1</v>
      </c>
      <c r="L367" s="93">
        <v>83</v>
      </c>
      <c r="M367" s="48">
        <v>84</v>
      </c>
      <c r="N367" s="48">
        <v>147</v>
      </c>
      <c r="O367" s="48">
        <v>2</v>
      </c>
      <c r="P367" s="48">
        <v>145</v>
      </c>
      <c r="Q367" s="48">
        <v>147</v>
      </c>
      <c r="R367" s="48">
        <v>0</v>
      </c>
      <c r="S367" s="48">
        <v>0</v>
      </c>
      <c r="T367" s="48">
        <v>0</v>
      </c>
      <c r="U367" s="48">
        <v>2</v>
      </c>
      <c r="V367" s="48">
        <v>145</v>
      </c>
      <c r="W367" s="156">
        <v>19475</v>
      </c>
      <c r="X367" s="156">
        <v>0</v>
      </c>
      <c r="Y367" s="156">
        <v>19475</v>
      </c>
      <c r="Z367" s="28">
        <v>1</v>
      </c>
      <c r="AA367" s="28"/>
      <c r="AB367" s="111"/>
      <c r="AC367" s="28"/>
      <c r="AD367" s="28">
        <v>4.1399999999999999E-2</v>
      </c>
      <c r="AE367" s="139"/>
      <c r="AF367" s="139"/>
      <c r="AG367" s="139"/>
      <c r="AH367" s="139"/>
      <c r="AI367" s="1"/>
      <c r="AJ367" s="1"/>
      <c r="AK367" s="1"/>
      <c r="AL367" s="1"/>
      <c r="AM367" s="1"/>
      <c r="AN367" s="1"/>
      <c r="AO367" s="1"/>
      <c r="AP367" s="1"/>
      <c r="AQ367" s="1"/>
      <c r="AR367" s="1"/>
      <c r="AS367" s="1"/>
      <c r="AT367" s="1"/>
      <c r="AU367" s="1"/>
      <c r="AV367" s="1"/>
      <c r="AW367" s="1"/>
      <c r="AX367" s="1"/>
      <c r="AY367" s="1"/>
    </row>
    <row r="368" spans="1:51">
      <c r="A368" s="51" t="s">
        <v>175</v>
      </c>
      <c r="B368" s="2" t="s">
        <v>75</v>
      </c>
      <c r="C368" s="14" t="s">
        <v>64</v>
      </c>
      <c r="D368" s="2">
        <v>2012</v>
      </c>
      <c r="E368" s="14">
        <v>2012</v>
      </c>
      <c r="F368" s="14" t="s">
        <v>98</v>
      </c>
      <c r="G368" s="93">
        <v>215</v>
      </c>
      <c r="H368" s="93">
        <v>1498</v>
      </c>
      <c r="I368" s="93">
        <v>1</v>
      </c>
      <c r="J368" s="93">
        <v>3</v>
      </c>
      <c r="K368" s="93">
        <v>216</v>
      </c>
      <c r="L368" s="93">
        <v>1501</v>
      </c>
      <c r="M368" s="48">
        <v>1717</v>
      </c>
      <c r="N368" s="48">
        <v>3287</v>
      </c>
      <c r="O368" s="48">
        <v>554</v>
      </c>
      <c r="P368" s="48">
        <v>2723</v>
      </c>
      <c r="Q368" s="48">
        <v>3277</v>
      </c>
      <c r="R368" s="48">
        <v>2</v>
      </c>
      <c r="S368" s="48">
        <v>8</v>
      </c>
      <c r="T368" s="48">
        <v>10</v>
      </c>
      <c r="U368" s="48">
        <v>556</v>
      </c>
      <c r="V368" s="48">
        <v>2731</v>
      </c>
      <c r="W368" s="156">
        <v>493571</v>
      </c>
      <c r="X368" s="156">
        <v>774</v>
      </c>
      <c r="Y368" s="156">
        <v>494345</v>
      </c>
      <c r="Z368" s="28">
        <v>0.95620000000000005</v>
      </c>
      <c r="AA368" s="28"/>
      <c r="AB368" s="111"/>
      <c r="AC368" s="28"/>
      <c r="AD368" s="28">
        <v>4.1399999999999999E-2</v>
      </c>
      <c r="AE368" s="139"/>
      <c r="AF368" s="139"/>
      <c r="AG368" s="139"/>
      <c r="AH368" s="139"/>
      <c r="AI368" s="1"/>
      <c r="AJ368" s="1"/>
      <c r="AK368" s="1"/>
      <c r="AL368" s="1"/>
      <c r="AM368" s="1"/>
      <c r="AN368" s="1"/>
      <c r="AO368" s="1"/>
      <c r="AP368" s="1"/>
      <c r="AQ368" s="1"/>
      <c r="AR368" s="1"/>
      <c r="AS368" s="1"/>
      <c r="AT368" s="1"/>
      <c r="AU368" s="1"/>
      <c r="AV368" s="1"/>
      <c r="AW368" s="1"/>
      <c r="AX368" s="1"/>
      <c r="AY368" s="1"/>
    </row>
    <row r="369" spans="1:51">
      <c r="A369" s="51" t="s">
        <v>176</v>
      </c>
      <c r="B369" s="2" t="s">
        <v>75</v>
      </c>
      <c r="C369" s="14" t="s">
        <v>64</v>
      </c>
      <c r="D369" s="2">
        <v>2012</v>
      </c>
      <c r="E369" s="14">
        <v>2012</v>
      </c>
      <c r="F369" s="14" t="s">
        <v>98</v>
      </c>
      <c r="G369" s="93">
        <v>2120</v>
      </c>
      <c r="H369" s="93">
        <v>11845</v>
      </c>
      <c r="I369" s="93">
        <v>2</v>
      </c>
      <c r="J369" s="93">
        <v>21</v>
      </c>
      <c r="K369" s="93">
        <v>2122</v>
      </c>
      <c r="L369" s="93">
        <v>11866</v>
      </c>
      <c r="M369" s="48">
        <v>13988</v>
      </c>
      <c r="N369" s="48">
        <v>29226</v>
      </c>
      <c r="O369" s="48">
        <v>5286</v>
      </c>
      <c r="P369" s="48">
        <v>23876</v>
      </c>
      <c r="Q369" s="48">
        <v>29162</v>
      </c>
      <c r="R369" s="48">
        <v>8</v>
      </c>
      <c r="S369" s="48">
        <v>56</v>
      </c>
      <c r="T369" s="48">
        <v>64</v>
      </c>
      <c r="U369" s="48">
        <v>5294</v>
      </c>
      <c r="V369" s="48">
        <v>23932</v>
      </c>
      <c r="W369" s="156">
        <v>4294133</v>
      </c>
      <c r="X369" s="156">
        <v>7387</v>
      </c>
      <c r="Y369" s="156">
        <v>4301520</v>
      </c>
      <c r="Z369" s="28">
        <v>0.89480000000000004</v>
      </c>
      <c r="AA369" s="28"/>
      <c r="AB369" s="111"/>
      <c r="AC369" s="28"/>
      <c r="AD369" s="28">
        <v>4.1399999999999999E-2</v>
      </c>
      <c r="AE369" s="139"/>
      <c r="AF369" s="139"/>
      <c r="AG369" s="139"/>
      <c r="AH369" s="139"/>
      <c r="AI369" s="1"/>
      <c r="AJ369" s="1"/>
      <c r="AK369" s="1"/>
      <c r="AL369" s="1"/>
      <c r="AM369" s="1"/>
      <c r="AN369" s="1"/>
      <c r="AO369" s="1"/>
      <c r="AP369" s="1"/>
      <c r="AQ369" s="1"/>
      <c r="AR369" s="1"/>
      <c r="AS369" s="1"/>
      <c r="AT369" s="1"/>
      <c r="AU369" s="1"/>
      <c r="AV369" s="1"/>
      <c r="AW369" s="1"/>
      <c r="AX369" s="1"/>
      <c r="AY369" s="1"/>
    </row>
    <row r="370" spans="1:51">
      <c r="A370" s="51" t="s">
        <v>177</v>
      </c>
      <c r="B370" s="2" t="s">
        <v>75</v>
      </c>
      <c r="C370" s="14" t="s">
        <v>64</v>
      </c>
      <c r="D370" s="2">
        <v>2012</v>
      </c>
      <c r="E370" s="14">
        <v>2012</v>
      </c>
      <c r="F370" s="14" t="s">
        <v>98</v>
      </c>
      <c r="G370" s="93">
        <v>333</v>
      </c>
      <c r="H370" s="93">
        <v>2187</v>
      </c>
      <c r="I370" s="93">
        <v>0</v>
      </c>
      <c r="J370" s="93">
        <v>2</v>
      </c>
      <c r="K370" s="93">
        <v>333</v>
      </c>
      <c r="L370" s="93">
        <v>2189</v>
      </c>
      <c r="M370" s="48">
        <v>2522</v>
      </c>
      <c r="N370" s="48">
        <v>4998</v>
      </c>
      <c r="O370" s="48">
        <v>895</v>
      </c>
      <c r="P370" s="48">
        <v>4098</v>
      </c>
      <c r="Q370" s="48">
        <v>4993</v>
      </c>
      <c r="R370" s="48">
        <v>0</v>
      </c>
      <c r="S370" s="48">
        <v>5</v>
      </c>
      <c r="T370" s="48">
        <v>5</v>
      </c>
      <c r="U370" s="48">
        <v>895</v>
      </c>
      <c r="V370" s="48">
        <v>4103</v>
      </c>
      <c r="W370" s="156">
        <v>744048</v>
      </c>
      <c r="X370" s="156">
        <v>492</v>
      </c>
      <c r="Y370" s="156">
        <v>744540</v>
      </c>
      <c r="Z370" s="28">
        <v>1</v>
      </c>
      <c r="AA370" s="28"/>
      <c r="AB370" s="111"/>
      <c r="AC370" s="28"/>
      <c r="AD370" s="28">
        <v>4.1399999999999999E-2</v>
      </c>
      <c r="AE370" s="139"/>
      <c r="AF370" s="139"/>
      <c r="AG370" s="139"/>
      <c r="AH370" s="139"/>
      <c r="AI370" s="1"/>
      <c r="AJ370" s="1"/>
      <c r="AK370" s="1"/>
      <c r="AL370" s="1"/>
      <c r="AM370" s="1"/>
      <c r="AN370" s="1"/>
      <c r="AO370" s="1"/>
      <c r="AP370" s="1"/>
      <c r="AQ370" s="1"/>
      <c r="AR370" s="1"/>
      <c r="AS370" s="1"/>
      <c r="AT370" s="1"/>
      <c r="AU370" s="1"/>
      <c r="AV370" s="1"/>
      <c r="AW370" s="1"/>
      <c r="AX370" s="1"/>
      <c r="AY370" s="1"/>
    </row>
    <row r="371" spans="1:51">
      <c r="A371" s="51" t="s">
        <v>178</v>
      </c>
      <c r="B371" s="2" t="s">
        <v>75</v>
      </c>
      <c r="C371" s="14" t="s">
        <v>64</v>
      </c>
      <c r="D371" s="2">
        <v>2012</v>
      </c>
      <c r="E371" s="14">
        <v>2012</v>
      </c>
      <c r="F371" s="14" t="s">
        <v>98</v>
      </c>
      <c r="G371" s="93">
        <v>105</v>
      </c>
      <c r="H371" s="93">
        <v>595</v>
      </c>
      <c r="I371" s="93">
        <v>0</v>
      </c>
      <c r="J371" s="93">
        <v>1</v>
      </c>
      <c r="K371" s="93">
        <v>105</v>
      </c>
      <c r="L371" s="93">
        <v>596</v>
      </c>
      <c r="M371" s="48">
        <v>701</v>
      </c>
      <c r="N371" s="48">
        <v>1728</v>
      </c>
      <c r="O371" s="48">
        <v>263</v>
      </c>
      <c r="P371" s="48">
        <v>1459</v>
      </c>
      <c r="Q371" s="48">
        <v>1722</v>
      </c>
      <c r="R371" s="48">
        <v>1</v>
      </c>
      <c r="S371" s="48">
        <v>5</v>
      </c>
      <c r="T371" s="48">
        <v>6</v>
      </c>
      <c r="U371" s="48">
        <v>264</v>
      </c>
      <c r="V371" s="48">
        <v>1464</v>
      </c>
      <c r="W371" s="156">
        <v>234110</v>
      </c>
      <c r="X371" s="156">
        <v>577</v>
      </c>
      <c r="Y371" s="156">
        <v>234687</v>
      </c>
      <c r="Z371" s="28">
        <v>0.9375</v>
      </c>
      <c r="AA371" s="28"/>
      <c r="AB371" s="111"/>
      <c r="AC371" s="28"/>
      <c r="AD371" s="28">
        <v>4.1399999999999999E-2</v>
      </c>
      <c r="AE371" s="139"/>
      <c r="AF371" s="139"/>
      <c r="AG371" s="139"/>
      <c r="AH371" s="139"/>
      <c r="AI371" s="1"/>
      <c r="AJ371" s="1"/>
      <c r="AK371" s="1"/>
      <c r="AL371" s="1"/>
      <c r="AM371" s="1"/>
      <c r="AN371" s="1"/>
      <c r="AO371" s="1"/>
      <c r="AP371" s="1"/>
      <c r="AQ371" s="1"/>
      <c r="AR371" s="1"/>
      <c r="AS371" s="1"/>
      <c r="AT371" s="1"/>
      <c r="AU371" s="1"/>
      <c r="AV371" s="1"/>
      <c r="AW371" s="1"/>
      <c r="AX371" s="1"/>
      <c r="AY371" s="1"/>
    </row>
    <row r="372" spans="1:51">
      <c r="A372" s="51" t="s">
        <v>179</v>
      </c>
      <c r="B372" s="2" t="s">
        <v>74</v>
      </c>
      <c r="C372" s="14" t="s">
        <v>64</v>
      </c>
      <c r="D372" s="2">
        <v>2012</v>
      </c>
      <c r="E372" s="14">
        <v>2012</v>
      </c>
      <c r="F372" s="14" t="s">
        <v>98</v>
      </c>
      <c r="G372" s="93">
        <v>6063</v>
      </c>
      <c r="H372" s="93">
        <v>26717</v>
      </c>
      <c r="I372" s="93">
        <v>21</v>
      </c>
      <c r="J372" s="93">
        <v>176</v>
      </c>
      <c r="K372" s="93">
        <v>6084</v>
      </c>
      <c r="L372" s="93">
        <v>26893</v>
      </c>
      <c r="M372" s="48">
        <v>32977</v>
      </c>
      <c r="N372" s="48">
        <v>68789</v>
      </c>
      <c r="O372" s="48">
        <v>14439</v>
      </c>
      <c r="P372" s="48">
        <v>53807</v>
      </c>
      <c r="Q372" s="48">
        <v>68246</v>
      </c>
      <c r="R372" s="48">
        <v>68</v>
      </c>
      <c r="S372" s="48">
        <v>475</v>
      </c>
      <c r="T372" s="48">
        <v>543</v>
      </c>
      <c r="U372" s="48">
        <v>14507</v>
      </c>
      <c r="V372" s="48">
        <v>54282</v>
      </c>
      <c r="W372" s="156">
        <v>10493306.91</v>
      </c>
      <c r="X372" s="156">
        <v>63466.12</v>
      </c>
      <c r="Y372" s="156">
        <v>10556773.029999999</v>
      </c>
      <c r="Z372" s="28">
        <v>0.96519999999999995</v>
      </c>
      <c r="AA372" s="28"/>
      <c r="AB372" s="111"/>
      <c r="AC372" s="28"/>
      <c r="AD372" s="28">
        <v>3.2300000000000002E-2</v>
      </c>
      <c r="AE372" s="139"/>
      <c r="AF372" s="139"/>
      <c r="AG372" s="139"/>
      <c r="AH372" s="139"/>
      <c r="AI372" s="1"/>
      <c r="AJ372" s="1"/>
      <c r="AK372" s="1"/>
      <c r="AL372" s="1"/>
      <c r="AM372" s="1"/>
      <c r="AN372" s="1"/>
      <c r="AO372" s="1"/>
      <c r="AP372" s="1"/>
      <c r="AQ372" s="1"/>
      <c r="AR372" s="1"/>
      <c r="AS372" s="1"/>
      <c r="AT372" s="1"/>
      <c r="AU372" s="1"/>
      <c r="AV372" s="1"/>
      <c r="AW372" s="1"/>
      <c r="AX372" s="1"/>
      <c r="AY372" s="1"/>
    </row>
    <row r="373" spans="1:51">
      <c r="A373" s="51" t="s">
        <v>180</v>
      </c>
      <c r="B373" s="2" t="s">
        <v>75</v>
      </c>
      <c r="C373" s="14" t="s">
        <v>64</v>
      </c>
      <c r="D373" s="2">
        <v>2012</v>
      </c>
      <c r="E373" s="14">
        <v>2012</v>
      </c>
      <c r="F373" s="14" t="s">
        <v>98</v>
      </c>
      <c r="G373" s="93">
        <v>460</v>
      </c>
      <c r="H373" s="93">
        <v>2160</v>
      </c>
      <c r="I373" s="93">
        <v>2</v>
      </c>
      <c r="J373" s="93">
        <v>7</v>
      </c>
      <c r="K373" s="93">
        <v>462</v>
      </c>
      <c r="L373" s="93">
        <v>2167</v>
      </c>
      <c r="M373" s="48">
        <v>2629</v>
      </c>
      <c r="N373" s="48">
        <v>5445</v>
      </c>
      <c r="O373" s="48">
        <v>1269</v>
      </c>
      <c r="P373" s="48">
        <v>4162</v>
      </c>
      <c r="Q373" s="48">
        <v>5431</v>
      </c>
      <c r="R373" s="48">
        <v>2</v>
      </c>
      <c r="S373" s="48">
        <v>12</v>
      </c>
      <c r="T373" s="48">
        <v>14</v>
      </c>
      <c r="U373" s="48">
        <v>1271</v>
      </c>
      <c r="V373" s="48">
        <v>4174</v>
      </c>
      <c r="W373" s="156">
        <v>799799.46</v>
      </c>
      <c r="X373" s="156">
        <v>1277</v>
      </c>
      <c r="Y373" s="156">
        <v>801076.46</v>
      </c>
      <c r="Z373" s="28">
        <v>1</v>
      </c>
      <c r="AA373" s="28"/>
      <c r="AB373" s="111"/>
      <c r="AC373" s="28"/>
      <c r="AD373" s="28">
        <v>4.1399999999999999E-2</v>
      </c>
      <c r="AE373" s="139"/>
      <c r="AF373" s="139"/>
      <c r="AG373" s="139"/>
      <c r="AH373" s="139"/>
      <c r="AI373" s="1"/>
      <c r="AJ373" s="1"/>
      <c r="AK373" s="1"/>
      <c r="AL373" s="1"/>
      <c r="AM373" s="1"/>
      <c r="AN373" s="1"/>
      <c r="AO373" s="1"/>
      <c r="AP373" s="1"/>
      <c r="AQ373" s="1"/>
      <c r="AR373" s="1"/>
      <c r="AS373" s="1"/>
      <c r="AT373" s="1"/>
      <c r="AU373" s="1"/>
      <c r="AV373" s="1"/>
      <c r="AW373" s="1"/>
      <c r="AX373" s="1"/>
      <c r="AY373" s="1"/>
    </row>
    <row r="374" spans="1:51">
      <c r="A374" s="51" t="s">
        <v>181</v>
      </c>
      <c r="B374" s="2" t="s">
        <v>75</v>
      </c>
      <c r="C374" s="14" t="s">
        <v>64</v>
      </c>
      <c r="D374" s="2">
        <v>2012</v>
      </c>
      <c r="E374" s="14">
        <v>2012</v>
      </c>
      <c r="F374" s="14" t="s">
        <v>98</v>
      </c>
      <c r="G374" s="93">
        <v>659</v>
      </c>
      <c r="H374" s="93">
        <v>5401</v>
      </c>
      <c r="I374" s="93">
        <v>2</v>
      </c>
      <c r="J374" s="93">
        <v>19</v>
      </c>
      <c r="K374" s="93">
        <v>661</v>
      </c>
      <c r="L374" s="93">
        <v>5420</v>
      </c>
      <c r="M374" s="48">
        <v>6081</v>
      </c>
      <c r="N374" s="48">
        <v>11620</v>
      </c>
      <c r="O374" s="48">
        <v>1671</v>
      </c>
      <c r="P374" s="48">
        <v>9899</v>
      </c>
      <c r="Q374" s="48">
        <v>11570</v>
      </c>
      <c r="R374" s="48">
        <v>8</v>
      </c>
      <c r="S374" s="48">
        <v>42</v>
      </c>
      <c r="T374" s="48">
        <v>50</v>
      </c>
      <c r="U374" s="48">
        <v>1679</v>
      </c>
      <c r="V374" s="48">
        <v>9941</v>
      </c>
      <c r="W374" s="156">
        <v>1714869</v>
      </c>
      <c r="X374" s="156">
        <v>6955</v>
      </c>
      <c r="Y374" s="156">
        <v>1721824</v>
      </c>
      <c r="Z374" s="28">
        <v>1</v>
      </c>
      <c r="AA374" s="28"/>
      <c r="AB374" s="111"/>
      <c r="AC374" s="28"/>
      <c r="AD374" s="28">
        <v>4.1399999999999999E-2</v>
      </c>
      <c r="AE374" s="139"/>
      <c r="AF374" s="139"/>
      <c r="AG374" s="139"/>
      <c r="AH374" s="139"/>
      <c r="AI374" s="1"/>
      <c r="AJ374" s="1"/>
      <c r="AK374" s="1"/>
      <c r="AL374" s="1"/>
      <c r="AM374" s="1"/>
      <c r="AN374" s="1"/>
      <c r="AO374" s="1"/>
      <c r="AP374" s="1"/>
      <c r="AQ374" s="1"/>
      <c r="AR374" s="1"/>
      <c r="AS374" s="1"/>
      <c r="AT374" s="1"/>
      <c r="AU374" s="1"/>
      <c r="AV374" s="1"/>
      <c r="AW374" s="1"/>
      <c r="AX374" s="1"/>
      <c r="AY374" s="1"/>
    </row>
    <row r="375" spans="1:51">
      <c r="A375" s="13" t="s">
        <v>123</v>
      </c>
      <c r="B375" s="2" t="s">
        <v>74</v>
      </c>
      <c r="C375" s="14" t="s">
        <v>64</v>
      </c>
      <c r="D375" s="2">
        <v>2012</v>
      </c>
      <c r="E375" s="14">
        <v>2012</v>
      </c>
      <c r="F375" s="14" t="s">
        <v>98</v>
      </c>
      <c r="G375" s="93">
        <v>15733</v>
      </c>
      <c r="H375" s="93">
        <v>72825</v>
      </c>
      <c r="I375" s="93">
        <v>29</v>
      </c>
      <c r="J375" s="93">
        <v>263</v>
      </c>
      <c r="K375" s="93">
        <v>15762</v>
      </c>
      <c r="L375" s="93">
        <v>73088</v>
      </c>
      <c r="M375" s="48">
        <v>88850</v>
      </c>
      <c r="N375" s="48">
        <v>215016</v>
      </c>
      <c r="O375" s="48">
        <v>41868</v>
      </c>
      <c r="P375" s="48">
        <v>172319</v>
      </c>
      <c r="Q375" s="48">
        <v>214187</v>
      </c>
      <c r="R375" s="48">
        <v>106</v>
      </c>
      <c r="S375" s="48">
        <v>723</v>
      </c>
      <c r="T375" s="48">
        <v>829</v>
      </c>
      <c r="U375" s="48">
        <v>41974</v>
      </c>
      <c r="V375" s="48">
        <v>173042</v>
      </c>
      <c r="W375" s="156">
        <v>31857945</v>
      </c>
      <c r="X375" s="156">
        <v>111078</v>
      </c>
      <c r="Y375" s="156">
        <v>31969023</v>
      </c>
      <c r="Z375" s="28">
        <v>0.9677</v>
      </c>
      <c r="AA375" s="28"/>
      <c r="AB375" s="111"/>
      <c r="AC375" s="28"/>
      <c r="AD375" s="28">
        <v>1.6199999999999999E-2</v>
      </c>
      <c r="AE375" s="139"/>
      <c r="AF375" s="139"/>
      <c r="AG375" s="139"/>
      <c r="AH375" s="139"/>
      <c r="AI375" s="1"/>
      <c r="AJ375" s="1"/>
      <c r="AK375" s="1"/>
      <c r="AL375" s="1"/>
      <c r="AM375" s="1"/>
      <c r="AN375" s="1"/>
      <c r="AO375" s="1"/>
      <c r="AP375" s="1"/>
      <c r="AQ375" s="1"/>
      <c r="AR375" s="1"/>
      <c r="AS375" s="1"/>
      <c r="AT375" s="1"/>
      <c r="AU375" s="1"/>
      <c r="AV375" s="1"/>
      <c r="AW375" s="1"/>
      <c r="AX375" s="1"/>
      <c r="AY375" s="1"/>
    </row>
    <row r="376" spans="1:51">
      <c r="A376" s="13" t="s">
        <v>124</v>
      </c>
      <c r="B376" s="2" t="s">
        <v>75</v>
      </c>
      <c r="C376" s="14" t="s">
        <v>64</v>
      </c>
      <c r="D376" s="2">
        <v>2012</v>
      </c>
      <c r="E376" s="14">
        <v>2012</v>
      </c>
      <c r="F376" s="14" t="s">
        <v>98</v>
      </c>
      <c r="G376" s="93">
        <v>255</v>
      </c>
      <c r="H376" s="93">
        <v>1130</v>
      </c>
      <c r="I376" s="93">
        <v>0</v>
      </c>
      <c r="J376" s="93">
        <v>4</v>
      </c>
      <c r="K376" s="93">
        <v>255</v>
      </c>
      <c r="L376" s="93">
        <v>1134</v>
      </c>
      <c r="M376" s="48">
        <v>1389</v>
      </c>
      <c r="N376" s="48">
        <v>3419</v>
      </c>
      <c r="O376" s="48">
        <v>670</v>
      </c>
      <c r="P376" s="48">
        <v>2735</v>
      </c>
      <c r="Q376" s="48">
        <v>3405</v>
      </c>
      <c r="R376" s="48">
        <v>0</v>
      </c>
      <c r="S376" s="48">
        <v>14</v>
      </c>
      <c r="T376" s="48">
        <v>14</v>
      </c>
      <c r="U376" s="48">
        <v>670</v>
      </c>
      <c r="V376" s="48">
        <v>2749</v>
      </c>
      <c r="W376" s="156">
        <v>468636</v>
      </c>
      <c r="X376" s="156">
        <v>1525</v>
      </c>
      <c r="Y376" s="156">
        <v>470161</v>
      </c>
      <c r="Z376" s="28">
        <v>1</v>
      </c>
      <c r="AA376" s="28"/>
      <c r="AB376" s="111"/>
      <c r="AC376" s="28"/>
      <c r="AD376" s="28">
        <v>4.1399999999999999E-2</v>
      </c>
      <c r="AE376" s="139"/>
      <c r="AF376" s="139"/>
      <c r="AG376" s="139"/>
      <c r="AH376" s="139"/>
      <c r="AI376" s="1"/>
      <c r="AJ376" s="1"/>
      <c r="AK376" s="1"/>
      <c r="AL376" s="1"/>
      <c r="AM376" s="1"/>
      <c r="AN376" s="1"/>
      <c r="AO376" s="1"/>
      <c r="AP376" s="1"/>
      <c r="AQ376" s="1"/>
      <c r="AR376" s="1"/>
      <c r="AS376" s="1"/>
      <c r="AT376" s="1"/>
      <c r="AU376" s="1"/>
      <c r="AV376" s="1"/>
      <c r="AW376" s="1"/>
      <c r="AX376" s="1"/>
      <c r="AY376" s="1"/>
    </row>
    <row r="377" spans="1:51">
      <c r="A377" s="13" t="s">
        <v>125</v>
      </c>
      <c r="B377" s="2" t="s">
        <v>75</v>
      </c>
      <c r="C377" s="14" t="s">
        <v>64</v>
      </c>
      <c r="D377" s="2">
        <v>2012</v>
      </c>
      <c r="E377" s="14">
        <v>2012</v>
      </c>
      <c r="F377" s="14" t="s">
        <v>98</v>
      </c>
      <c r="G377" s="93">
        <v>1057</v>
      </c>
      <c r="H377" s="93">
        <v>7048</v>
      </c>
      <c r="I377" s="93">
        <v>1</v>
      </c>
      <c r="J377" s="93">
        <v>8</v>
      </c>
      <c r="K377" s="93">
        <v>1058</v>
      </c>
      <c r="L377" s="93">
        <v>7056</v>
      </c>
      <c r="M377" s="48">
        <v>8114</v>
      </c>
      <c r="N377" s="48">
        <v>15495</v>
      </c>
      <c r="O377" s="48">
        <v>2664</v>
      </c>
      <c r="P377" s="48">
        <v>12811</v>
      </c>
      <c r="Q377" s="48">
        <v>15475</v>
      </c>
      <c r="R377" s="48">
        <v>3</v>
      </c>
      <c r="S377" s="48">
        <v>17</v>
      </c>
      <c r="T377" s="48">
        <v>20</v>
      </c>
      <c r="U377" s="48">
        <v>2667</v>
      </c>
      <c r="V377" s="48">
        <v>12828</v>
      </c>
      <c r="W377" s="156">
        <v>2295450</v>
      </c>
      <c r="X377" s="156">
        <v>3442</v>
      </c>
      <c r="Y377" s="156">
        <v>2298892</v>
      </c>
      <c r="Z377" s="28">
        <v>0.9788</v>
      </c>
      <c r="AA377" s="28"/>
      <c r="AB377" s="111"/>
      <c r="AC377" s="28"/>
      <c r="AD377" s="28">
        <v>4.1399999999999999E-2</v>
      </c>
      <c r="AE377" s="139"/>
      <c r="AF377" s="139"/>
      <c r="AG377" s="139"/>
      <c r="AH377" s="139"/>
      <c r="AI377" s="1"/>
      <c r="AJ377" s="1"/>
      <c r="AK377" s="1"/>
      <c r="AL377" s="1"/>
      <c r="AM377" s="1"/>
      <c r="AN377" s="1"/>
      <c r="AO377" s="1"/>
      <c r="AP377" s="1"/>
      <c r="AQ377" s="1"/>
      <c r="AR377" s="1"/>
      <c r="AS377" s="1"/>
      <c r="AT377" s="1"/>
      <c r="AU377" s="1"/>
      <c r="AV377" s="1"/>
      <c r="AW377" s="1"/>
      <c r="AX377" s="1"/>
      <c r="AY377" s="1"/>
    </row>
    <row r="378" spans="1:51">
      <c r="A378" s="13" t="s">
        <v>126</v>
      </c>
      <c r="B378" s="2" t="s">
        <v>75</v>
      </c>
      <c r="C378" s="14" t="s">
        <v>64</v>
      </c>
      <c r="D378" s="2">
        <v>2012</v>
      </c>
      <c r="E378" s="14">
        <v>2012</v>
      </c>
      <c r="F378" s="14" t="s">
        <v>98</v>
      </c>
      <c r="G378" s="93">
        <v>2276</v>
      </c>
      <c r="H378" s="93">
        <v>11640</v>
      </c>
      <c r="I378" s="93">
        <v>11</v>
      </c>
      <c r="J378" s="93">
        <v>110</v>
      </c>
      <c r="K378" s="93">
        <v>2287</v>
      </c>
      <c r="L378" s="93">
        <v>11750</v>
      </c>
      <c r="M378" s="48">
        <v>14037</v>
      </c>
      <c r="N378" s="48">
        <v>36091</v>
      </c>
      <c r="O378" s="48">
        <v>6371</v>
      </c>
      <c r="P378" s="48">
        <v>29359</v>
      </c>
      <c r="Q378" s="48">
        <v>35730</v>
      </c>
      <c r="R378" s="48">
        <v>38</v>
      </c>
      <c r="S378" s="48">
        <v>323</v>
      </c>
      <c r="T378" s="48">
        <v>361</v>
      </c>
      <c r="U378" s="48">
        <v>6409</v>
      </c>
      <c r="V378" s="48">
        <v>29682</v>
      </c>
      <c r="W378" s="156">
        <v>4939192</v>
      </c>
      <c r="X378" s="156">
        <v>47851</v>
      </c>
      <c r="Y378" s="156">
        <v>4987043</v>
      </c>
      <c r="Z378" s="28">
        <v>1</v>
      </c>
      <c r="AA378" s="28"/>
      <c r="AB378" s="111"/>
      <c r="AC378" s="28"/>
      <c r="AD378" s="28">
        <v>4.1399999999999999E-2</v>
      </c>
      <c r="AE378" s="139"/>
      <c r="AF378" s="139"/>
      <c r="AG378" s="139"/>
      <c r="AH378" s="139"/>
    </row>
    <row r="379" spans="1:51">
      <c r="A379" s="13" t="s">
        <v>127</v>
      </c>
      <c r="B379" s="2" t="s">
        <v>75</v>
      </c>
      <c r="C379" s="14" t="s">
        <v>64</v>
      </c>
      <c r="D379" s="2">
        <v>2012</v>
      </c>
      <c r="E379" s="14">
        <v>2012</v>
      </c>
      <c r="F379" s="14" t="s">
        <v>98</v>
      </c>
      <c r="G379" s="93">
        <v>121</v>
      </c>
      <c r="H379" s="93">
        <v>834</v>
      </c>
      <c r="I379" s="93">
        <v>1</v>
      </c>
      <c r="J379" s="93">
        <v>2</v>
      </c>
      <c r="K379" s="93">
        <v>122</v>
      </c>
      <c r="L379" s="93">
        <v>836</v>
      </c>
      <c r="M379" s="48">
        <v>957</v>
      </c>
      <c r="N379" s="48">
        <v>1951</v>
      </c>
      <c r="O379" s="48">
        <v>317</v>
      </c>
      <c r="P379" s="48">
        <v>1624</v>
      </c>
      <c r="Q379" s="48">
        <v>1941</v>
      </c>
      <c r="R379" s="48">
        <v>2</v>
      </c>
      <c r="S379" s="48">
        <v>8</v>
      </c>
      <c r="T379" s="48">
        <v>10</v>
      </c>
      <c r="U379" s="48">
        <v>319</v>
      </c>
      <c r="V379" s="48">
        <v>1632</v>
      </c>
      <c r="W379" s="156">
        <v>272441</v>
      </c>
      <c r="X379" s="156">
        <v>1234</v>
      </c>
      <c r="Y379" s="156">
        <v>273675</v>
      </c>
      <c r="Z379" s="28">
        <v>1</v>
      </c>
      <c r="AA379" s="28"/>
      <c r="AB379" s="111"/>
      <c r="AC379" s="28"/>
      <c r="AD379" s="28">
        <v>4.1399999999999999E-2</v>
      </c>
      <c r="AE379" s="139"/>
      <c r="AF379" s="139"/>
      <c r="AG379" s="139"/>
      <c r="AH379" s="139"/>
    </row>
    <row r="380" spans="1:51">
      <c r="A380" s="13" t="s">
        <v>128</v>
      </c>
      <c r="B380" s="2" t="s">
        <v>75</v>
      </c>
      <c r="C380" s="14" t="s">
        <v>64</v>
      </c>
      <c r="D380" s="2">
        <v>2012</v>
      </c>
      <c r="E380" s="14">
        <v>2012</v>
      </c>
      <c r="F380" s="14" t="s">
        <v>98</v>
      </c>
      <c r="G380" s="93">
        <v>11717</v>
      </c>
      <c r="H380" s="93">
        <v>45893</v>
      </c>
      <c r="I380" s="93">
        <v>21</v>
      </c>
      <c r="J380" s="93">
        <v>284</v>
      </c>
      <c r="K380" s="93">
        <v>11738</v>
      </c>
      <c r="L380" s="93">
        <v>46177</v>
      </c>
      <c r="M380" s="48">
        <v>57915</v>
      </c>
      <c r="N380" s="48">
        <v>140798</v>
      </c>
      <c r="O380" s="48">
        <v>31879</v>
      </c>
      <c r="P380" s="48">
        <v>108068</v>
      </c>
      <c r="Q380" s="48">
        <v>139947</v>
      </c>
      <c r="R380" s="48">
        <v>73</v>
      </c>
      <c r="S380" s="48">
        <v>778</v>
      </c>
      <c r="T380" s="48">
        <v>851</v>
      </c>
      <c r="U380" s="48">
        <v>31952</v>
      </c>
      <c r="V380" s="48">
        <v>108846</v>
      </c>
      <c r="W380" s="156">
        <v>20496669</v>
      </c>
      <c r="X380" s="156">
        <v>111283</v>
      </c>
      <c r="Y380" s="156">
        <v>20607952</v>
      </c>
      <c r="Z380" s="28">
        <v>0.98950000000000005</v>
      </c>
      <c r="AA380" s="28"/>
      <c r="AB380" s="111"/>
      <c r="AC380" s="28"/>
      <c r="AD380" s="28">
        <v>3.5099999999999999E-2</v>
      </c>
      <c r="AE380" s="139"/>
      <c r="AF380" s="139"/>
      <c r="AG380" s="139"/>
      <c r="AH380" s="139"/>
    </row>
    <row r="381" spans="1:51">
      <c r="A381" s="13" t="s">
        <v>129</v>
      </c>
      <c r="B381" s="2" t="s">
        <v>75</v>
      </c>
      <c r="C381" s="14" t="s">
        <v>64</v>
      </c>
      <c r="D381" s="2">
        <v>2012</v>
      </c>
      <c r="E381" s="14">
        <v>2012</v>
      </c>
      <c r="F381" s="14" t="s">
        <v>98</v>
      </c>
      <c r="G381" s="93">
        <v>1663</v>
      </c>
      <c r="H381" s="93">
        <v>7893</v>
      </c>
      <c r="I381" s="93">
        <v>4</v>
      </c>
      <c r="J381" s="93">
        <v>64</v>
      </c>
      <c r="K381" s="93">
        <v>1667</v>
      </c>
      <c r="L381" s="93">
        <v>7957</v>
      </c>
      <c r="M381" s="48">
        <v>9624</v>
      </c>
      <c r="N381" s="48">
        <v>22949</v>
      </c>
      <c r="O381" s="48">
        <v>4421</v>
      </c>
      <c r="P381" s="48">
        <v>18368</v>
      </c>
      <c r="Q381" s="48">
        <v>22789</v>
      </c>
      <c r="R381" s="48">
        <v>11</v>
      </c>
      <c r="S381" s="48">
        <v>149</v>
      </c>
      <c r="T381" s="48">
        <v>160</v>
      </c>
      <c r="U381" s="48">
        <v>4432</v>
      </c>
      <c r="V381" s="48">
        <v>18517</v>
      </c>
      <c r="W381" s="156">
        <v>3161780</v>
      </c>
      <c r="X381" s="156">
        <v>21664</v>
      </c>
      <c r="Y381" s="156">
        <v>3183444</v>
      </c>
      <c r="Z381" s="28">
        <v>0.99619999999999997</v>
      </c>
      <c r="AA381" s="28"/>
      <c r="AB381" s="111"/>
      <c r="AC381" s="28"/>
      <c r="AD381" s="28">
        <v>4.1399999999999999E-2</v>
      </c>
      <c r="AE381" s="139"/>
      <c r="AF381" s="139"/>
      <c r="AG381" s="139"/>
      <c r="AH381" s="139"/>
    </row>
    <row r="382" spans="1:51">
      <c r="A382" s="13" t="s">
        <v>130</v>
      </c>
      <c r="B382" s="2" t="s">
        <v>75</v>
      </c>
      <c r="C382" s="14" t="s">
        <v>64</v>
      </c>
      <c r="D382" s="2">
        <v>2012</v>
      </c>
      <c r="E382" s="14">
        <v>2012</v>
      </c>
      <c r="F382" s="14" t="s">
        <v>98</v>
      </c>
      <c r="G382" s="93">
        <v>668</v>
      </c>
      <c r="H382" s="93">
        <v>4358</v>
      </c>
      <c r="I382" s="93">
        <v>1</v>
      </c>
      <c r="J382" s="93">
        <v>14</v>
      </c>
      <c r="K382" s="93">
        <v>669</v>
      </c>
      <c r="L382" s="93">
        <v>4372</v>
      </c>
      <c r="M382" s="48">
        <v>5041</v>
      </c>
      <c r="N382" s="48">
        <v>10039</v>
      </c>
      <c r="O382" s="48">
        <v>1762</v>
      </c>
      <c r="P382" s="48">
        <v>8250</v>
      </c>
      <c r="Q382" s="48">
        <v>10012</v>
      </c>
      <c r="R382" s="48">
        <v>3</v>
      </c>
      <c r="S382" s="48">
        <v>24</v>
      </c>
      <c r="T382" s="48">
        <v>27</v>
      </c>
      <c r="U382" s="48">
        <v>1765</v>
      </c>
      <c r="V382" s="48">
        <v>8274</v>
      </c>
      <c r="W382" s="156">
        <v>1503469</v>
      </c>
      <c r="X382" s="156">
        <v>3967</v>
      </c>
      <c r="Y382" s="156">
        <v>1507436</v>
      </c>
      <c r="Z382" s="28">
        <v>0.95540000000000003</v>
      </c>
      <c r="AA382" s="28"/>
      <c r="AB382" s="111"/>
      <c r="AC382" s="28"/>
      <c r="AD382" s="28">
        <v>4.1399999999999999E-2</v>
      </c>
      <c r="AE382" s="139"/>
      <c r="AF382" s="139"/>
      <c r="AG382" s="139"/>
      <c r="AH382" s="139"/>
    </row>
    <row r="383" spans="1:51">
      <c r="A383" s="13" t="s">
        <v>131</v>
      </c>
      <c r="B383" s="2" t="s">
        <v>75</v>
      </c>
      <c r="C383" s="14" t="s">
        <v>64</v>
      </c>
      <c r="D383" s="2">
        <v>2012</v>
      </c>
      <c r="E383" s="14">
        <v>2012</v>
      </c>
      <c r="F383" s="14" t="s">
        <v>98</v>
      </c>
      <c r="G383" s="93">
        <v>266</v>
      </c>
      <c r="H383" s="93">
        <v>1120</v>
      </c>
      <c r="I383" s="93">
        <v>0</v>
      </c>
      <c r="J383" s="93">
        <v>0</v>
      </c>
      <c r="K383" s="93">
        <v>266</v>
      </c>
      <c r="L383" s="93">
        <v>1120</v>
      </c>
      <c r="M383" s="48">
        <v>1386</v>
      </c>
      <c r="N383" s="48">
        <v>2933</v>
      </c>
      <c r="O383" s="48">
        <v>691</v>
      </c>
      <c r="P383" s="48">
        <v>2242</v>
      </c>
      <c r="Q383" s="48">
        <v>2933</v>
      </c>
      <c r="R383" s="48">
        <v>0</v>
      </c>
      <c r="S383" s="48">
        <v>0</v>
      </c>
      <c r="T383" s="48">
        <v>0</v>
      </c>
      <c r="U383" s="48">
        <v>691</v>
      </c>
      <c r="V383" s="48">
        <v>2242</v>
      </c>
      <c r="W383" s="156">
        <v>440567</v>
      </c>
      <c r="X383" s="156">
        <v>0</v>
      </c>
      <c r="Y383" s="156">
        <v>440567</v>
      </c>
      <c r="Z383" s="28">
        <v>0.95730000000000004</v>
      </c>
      <c r="AA383" s="28"/>
      <c r="AB383" s="111"/>
      <c r="AC383" s="28"/>
      <c r="AD383" s="28">
        <v>4.1399999999999999E-2</v>
      </c>
      <c r="AE383" s="139"/>
      <c r="AF383" s="139"/>
      <c r="AG383" s="139"/>
      <c r="AH383" s="139"/>
    </row>
    <row r="384" spans="1:51">
      <c r="A384" s="13" t="s">
        <v>132</v>
      </c>
      <c r="B384" s="2" t="s">
        <v>76</v>
      </c>
      <c r="C384" s="14" t="s">
        <v>64</v>
      </c>
      <c r="D384" s="2">
        <v>2012</v>
      </c>
      <c r="E384" s="14">
        <v>2012</v>
      </c>
      <c r="F384" s="14" t="s">
        <v>98</v>
      </c>
      <c r="G384" s="93">
        <v>78986</v>
      </c>
      <c r="H384" s="93">
        <v>432553</v>
      </c>
      <c r="I384" s="93">
        <v>781</v>
      </c>
      <c r="J384" s="93">
        <v>4664</v>
      </c>
      <c r="K384" s="93">
        <v>79767</v>
      </c>
      <c r="L384" s="93">
        <v>437217</v>
      </c>
      <c r="M384" s="48">
        <v>516984</v>
      </c>
      <c r="N384" s="48">
        <v>1093422</v>
      </c>
      <c r="O384" s="48">
        <v>182917</v>
      </c>
      <c r="P384" s="48">
        <v>897598</v>
      </c>
      <c r="Q384" s="48">
        <v>1080515</v>
      </c>
      <c r="R384" s="48">
        <v>2516</v>
      </c>
      <c r="S384" s="48">
        <v>10391</v>
      </c>
      <c r="T384" s="48">
        <v>12907</v>
      </c>
      <c r="U384" s="48">
        <v>185433</v>
      </c>
      <c r="V384" s="48">
        <v>907989</v>
      </c>
      <c r="W384" s="156">
        <v>168271977</v>
      </c>
      <c r="X384" s="156">
        <v>1736514</v>
      </c>
      <c r="Y384" s="156">
        <v>170008491</v>
      </c>
      <c r="Z384" s="28">
        <v>0.97740000000000005</v>
      </c>
      <c r="AA384" s="28"/>
      <c r="AB384" s="111"/>
      <c r="AC384" s="28"/>
      <c r="AD384" s="28">
        <v>4.6199999999999998E-2</v>
      </c>
      <c r="AE384" s="139"/>
      <c r="AF384" s="139"/>
      <c r="AG384" s="139"/>
      <c r="AH384" s="139"/>
    </row>
    <row r="385" spans="1:34">
      <c r="A385" s="13" t="s">
        <v>133</v>
      </c>
      <c r="B385" s="2" t="s">
        <v>75</v>
      </c>
      <c r="C385" s="14" t="s">
        <v>64</v>
      </c>
      <c r="D385" s="2">
        <v>2012</v>
      </c>
      <c r="E385" s="14">
        <v>2012</v>
      </c>
      <c r="F385" s="14" t="s">
        <v>98</v>
      </c>
      <c r="G385" s="93">
        <v>2016</v>
      </c>
      <c r="H385" s="93">
        <v>8401</v>
      </c>
      <c r="I385" s="93">
        <v>3</v>
      </c>
      <c r="J385" s="93">
        <v>17</v>
      </c>
      <c r="K385" s="93">
        <v>2019</v>
      </c>
      <c r="L385" s="93">
        <v>8418</v>
      </c>
      <c r="M385" s="48">
        <v>10437</v>
      </c>
      <c r="N385" s="48">
        <v>26670</v>
      </c>
      <c r="O385" s="48">
        <v>5408</v>
      </c>
      <c r="P385" s="48">
        <v>21185</v>
      </c>
      <c r="Q385" s="48">
        <v>26593</v>
      </c>
      <c r="R385" s="48">
        <v>6</v>
      </c>
      <c r="S385" s="48">
        <v>71</v>
      </c>
      <c r="T385" s="48">
        <v>77</v>
      </c>
      <c r="U385" s="48">
        <v>5414</v>
      </c>
      <c r="V385" s="48">
        <v>21256</v>
      </c>
      <c r="W385" s="156">
        <v>3804384</v>
      </c>
      <c r="X385" s="156">
        <v>9986</v>
      </c>
      <c r="Y385" s="156">
        <v>3814370</v>
      </c>
      <c r="Z385" s="28">
        <v>0.99139999999999995</v>
      </c>
      <c r="AA385" s="28"/>
      <c r="AB385" s="111"/>
      <c r="AC385" s="28"/>
      <c r="AD385" s="28">
        <v>4.1399999999999999E-2</v>
      </c>
      <c r="AE385" s="139"/>
      <c r="AF385" s="139"/>
      <c r="AG385" s="139"/>
      <c r="AH385" s="139"/>
    </row>
    <row r="386" spans="1:34">
      <c r="A386" s="13" t="s">
        <v>134</v>
      </c>
      <c r="B386" s="2" t="s">
        <v>75</v>
      </c>
      <c r="C386" s="14" t="s">
        <v>64</v>
      </c>
      <c r="D386" s="2">
        <v>2012</v>
      </c>
      <c r="E386" s="14">
        <v>2012</v>
      </c>
      <c r="F386" s="14" t="s">
        <v>98</v>
      </c>
      <c r="G386" s="93">
        <v>815</v>
      </c>
      <c r="H386" s="93">
        <v>4632</v>
      </c>
      <c r="I386" s="93">
        <v>18</v>
      </c>
      <c r="J386" s="93">
        <v>76</v>
      </c>
      <c r="K386" s="93">
        <v>833</v>
      </c>
      <c r="L386" s="93">
        <v>4708</v>
      </c>
      <c r="M386" s="48">
        <v>5541</v>
      </c>
      <c r="N386" s="48">
        <v>9408</v>
      </c>
      <c r="O386" s="48">
        <v>1775</v>
      </c>
      <c r="P386" s="48">
        <v>7399</v>
      </c>
      <c r="Q386" s="48">
        <v>9174</v>
      </c>
      <c r="R386" s="48">
        <v>51</v>
      </c>
      <c r="S386" s="48">
        <v>183</v>
      </c>
      <c r="T386" s="48">
        <v>234</v>
      </c>
      <c r="U386" s="48">
        <v>1826</v>
      </c>
      <c r="V386" s="48">
        <v>7582</v>
      </c>
      <c r="W386" s="156">
        <v>1443535</v>
      </c>
      <c r="X386" s="156">
        <v>32027</v>
      </c>
      <c r="Y386" s="156">
        <v>1475562</v>
      </c>
      <c r="Z386" s="28">
        <v>0.99419999999999997</v>
      </c>
      <c r="AA386" s="28"/>
      <c r="AB386" s="111"/>
      <c r="AC386" s="28"/>
      <c r="AD386" s="28">
        <v>4.1399999999999999E-2</v>
      </c>
      <c r="AE386" s="139"/>
      <c r="AF386" s="139"/>
      <c r="AG386" s="139"/>
      <c r="AH386" s="139"/>
    </row>
    <row r="387" spans="1:34">
      <c r="A387" s="13" t="s">
        <v>135</v>
      </c>
      <c r="B387" s="2" t="s">
        <v>75</v>
      </c>
      <c r="C387" s="14" t="s">
        <v>64</v>
      </c>
      <c r="D387" s="2">
        <v>2012</v>
      </c>
      <c r="E387" s="14">
        <v>2012</v>
      </c>
      <c r="F387" s="14" t="s">
        <v>98</v>
      </c>
      <c r="G387" s="93">
        <v>128</v>
      </c>
      <c r="H387" s="93">
        <v>747</v>
      </c>
      <c r="I387" s="93">
        <v>0</v>
      </c>
      <c r="J387" s="93">
        <v>0</v>
      </c>
      <c r="K387" s="93">
        <v>128</v>
      </c>
      <c r="L387" s="93">
        <v>747</v>
      </c>
      <c r="M387" s="48">
        <v>875</v>
      </c>
      <c r="N387" s="48">
        <v>1804</v>
      </c>
      <c r="O387" s="48">
        <v>334</v>
      </c>
      <c r="P387" s="48">
        <v>1470</v>
      </c>
      <c r="Q387" s="48">
        <v>1804</v>
      </c>
      <c r="R387" s="48">
        <v>0</v>
      </c>
      <c r="S387" s="48">
        <v>0</v>
      </c>
      <c r="T387" s="48">
        <v>0</v>
      </c>
      <c r="U387" s="48">
        <v>334</v>
      </c>
      <c r="V387" s="48">
        <v>1470</v>
      </c>
      <c r="W387" s="156">
        <v>264651</v>
      </c>
      <c r="X387" s="156">
        <v>0</v>
      </c>
      <c r="Y387" s="156">
        <v>264651</v>
      </c>
      <c r="Z387" s="28">
        <v>1</v>
      </c>
      <c r="AA387" s="28"/>
      <c r="AB387" s="111"/>
      <c r="AC387" s="28"/>
      <c r="AD387" s="28">
        <v>4.1399999999999999E-2</v>
      </c>
      <c r="AE387" s="139"/>
      <c r="AF387" s="139"/>
      <c r="AG387" s="139"/>
      <c r="AH387" s="139"/>
    </row>
    <row r="388" spans="1:34">
      <c r="A388" s="13" t="s">
        <v>136</v>
      </c>
      <c r="B388" s="2" t="s">
        <v>75</v>
      </c>
      <c r="C388" s="14" t="s">
        <v>64</v>
      </c>
      <c r="D388" s="2">
        <v>2012</v>
      </c>
      <c r="E388" s="14">
        <v>2012</v>
      </c>
      <c r="F388" s="14" t="s">
        <v>98</v>
      </c>
      <c r="G388" s="93">
        <v>889</v>
      </c>
      <c r="H388" s="93">
        <v>6330</v>
      </c>
      <c r="I388" s="93">
        <v>3</v>
      </c>
      <c r="J388" s="93">
        <v>20</v>
      </c>
      <c r="K388" s="93">
        <v>892</v>
      </c>
      <c r="L388" s="93">
        <v>6350</v>
      </c>
      <c r="M388" s="48">
        <v>7242</v>
      </c>
      <c r="N388" s="48">
        <v>13660</v>
      </c>
      <c r="O388" s="48">
        <v>2242</v>
      </c>
      <c r="P388" s="48">
        <v>11355</v>
      </c>
      <c r="Q388" s="48">
        <v>13597</v>
      </c>
      <c r="R388" s="48">
        <v>8</v>
      </c>
      <c r="S388" s="48">
        <v>55</v>
      </c>
      <c r="T388" s="48">
        <v>63</v>
      </c>
      <c r="U388" s="48">
        <v>2250</v>
      </c>
      <c r="V388" s="48">
        <v>11410</v>
      </c>
      <c r="W388" s="156">
        <v>2051789</v>
      </c>
      <c r="X388" s="156">
        <v>7429</v>
      </c>
      <c r="Y388" s="156">
        <v>2059218</v>
      </c>
      <c r="Z388" s="28">
        <v>0.99119999999999997</v>
      </c>
      <c r="AA388" s="28"/>
      <c r="AB388" s="111"/>
      <c r="AC388" s="28"/>
      <c r="AD388" s="28">
        <v>4.1399999999999999E-2</v>
      </c>
      <c r="AE388" s="139"/>
      <c r="AF388" s="139"/>
      <c r="AG388" s="139"/>
      <c r="AH388" s="139"/>
    </row>
    <row r="389" spans="1:34">
      <c r="A389" s="13" t="s">
        <v>137</v>
      </c>
      <c r="B389" s="2" t="s">
        <v>75</v>
      </c>
      <c r="C389" s="14" t="s">
        <v>64</v>
      </c>
      <c r="D389" s="2">
        <v>2012</v>
      </c>
      <c r="E389" s="14">
        <v>2012</v>
      </c>
      <c r="F389" s="14" t="s">
        <v>98</v>
      </c>
      <c r="G389" s="93">
        <v>4800</v>
      </c>
      <c r="H389" s="93">
        <v>17165</v>
      </c>
      <c r="I389" s="93">
        <v>8</v>
      </c>
      <c r="J389" s="93">
        <v>30</v>
      </c>
      <c r="K389" s="93">
        <v>4808</v>
      </c>
      <c r="L389" s="93">
        <v>17195</v>
      </c>
      <c r="M389" s="48">
        <v>22003</v>
      </c>
      <c r="N389" s="48">
        <v>53940</v>
      </c>
      <c r="O389" s="48">
        <v>13129</v>
      </c>
      <c r="P389" s="48">
        <v>40676</v>
      </c>
      <c r="Q389" s="48">
        <v>53805</v>
      </c>
      <c r="R389" s="48">
        <v>28</v>
      </c>
      <c r="S389" s="48">
        <v>107</v>
      </c>
      <c r="T389" s="48">
        <v>135</v>
      </c>
      <c r="U389" s="48">
        <v>13157</v>
      </c>
      <c r="V389" s="48">
        <v>40783</v>
      </c>
      <c r="W389" s="156">
        <v>7808104</v>
      </c>
      <c r="X389" s="156">
        <v>16947</v>
      </c>
      <c r="Y389" s="156">
        <v>7825051</v>
      </c>
      <c r="Z389" s="28">
        <v>0.99739999999999995</v>
      </c>
      <c r="AA389" s="28"/>
      <c r="AB389" s="111"/>
      <c r="AC389" s="28"/>
      <c r="AD389" s="28">
        <v>2.07E-2</v>
      </c>
      <c r="AE389" s="139"/>
      <c r="AF389" s="139"/>
      <c r="AG389" s="139"/>
      <c r="AH389" s="139"/>
    </row>
    <row r="390" spans="1:34">
      <c r="A390" s="13" t="s">
        <v>138</v>
      </c>
      <c r="B390" s="2" t="s">
        <v>75</v>
      </c>
      <c r="C390" s="14" t="s">
        <v>64</v>
      </c>
      <c r="D390" s="2">
        <v>2012</v>
      </c>
      <c r="E390" s="14">
        <v>2012</v>
      </c>
      <c r="F390" s="14" t="s">
        <v>98</v>
      </c>
      <c r="G390" s="93">
        <v>76</v>
      </c>
      <c r="H390" s="93">
        <v>362</v>
      </c>
      <c r="I390" s="93">
        <v>0</v>
      </c>
      <c r="J390" s="93">
        <v>0</v>
      </c>
      <c r="K390" s="93">
        <v>76</v>
      </c>
      <c r="L390" s="93">
        <v>362</v>
      </c>
      <c r="M390" s="48">
        <v>438</v>
      </c>
      <c r="N390" s="48">
        <v>997</v>
      </c>
      <c r="O390" s="48">
        <v>196</v>
      </c>
      <c r="P390" s="48">
        <v>801</v>
      </c>
      <c r="Q390" s="48">
        <v>997</v>
      </c>
      <c r="R390" s="48">
        <v>0</v>
      </c>
      <c r="S390" s="48">
        <v>0</v>
      </c>
      <c r="T390" s="48">
        <v>0</v>
      </c>
      <c r="U390" s="48">
        <v>196</v>
      </c>
      <c r="V390" s="48">
        <v>801</v>
      </c>
      <c r="W390" s="156">
        <v>131580</v>
      </c>
      <c r="X390" s="156">
        <v>0</v>
      </c>
      <c r="Y390" s="156">
        <v>131580</v>
      </c>
      <c r="Z390" s="28">
        <v>0.95450000000000002</v>
      </c>
      <c r="AA390" s="28"/>
      <c r="AB390" s="111"/>
      <c r="AC390" s="28"/>
      <c r="AD390" s="28">
        <v>4.1399999999999999E-2</v>
      </c>
      <c r="AE390" s="139"/>
      <c r="AF390" s="139"/>
      <c r="AG390" s="139"/>
      <c r="AH390" s="139"/>
    </row>
    <row r="391" spans="1:34">
      <c r="A391" s="13" t="s">
        <v>139</v>
      </c>
      <c r="B391" s="2" t="s">
        <v>75</v>
      </c>
      <c r="C391" s="14" t="s">
        <v>64</v>
      </c>
      <c r="D391" s="2">
        <v>2012</v>
      </c>
      <c r="E391" s="14">
        <v>2012</v>
      </c>
      <c r="F391" s="14" t="s">
        <v>98</v>
      </c>
      <c r="G391" s="93">
        <v>23</v>
      </c>
      <c r="H391" s="93">
        <v>424</v>
      </c>
      <c r="I391" s="93">
        <v>0</v>
      </c>
      <c r="J391" s="93">
        <v>0</v>
      </c>
      <c r="K391" s="93">
        <v>23</v>
      </c>
      <c r="L391" s="93">
        <v>424</v>
      </c>
      <c r="M391" s="48">
        <v>447</v>
      </c>
      <c r="N391" s="48">
        <v>709</v>
      </c>
      <c r="O391" s="48">
        <v>53</v>
      </c>
      <c r="P391" s="48">
        <v>655</v>
      </c>
      <c r="Q391" s="48">
        <v>708</v>
      </c>
      <c r="R391" s="48">
        <v>0</v>
      </c>
      <c r="S391" s="48">
        <v>1</v>
      </c>
      <c r="T391" s="48">
        <v>1</v>
      </c>
      <c r="U391" s="48">
        <v>53</v>
      </c>
      <c r="V391" s="48">
        <v>656</v>
      </c>
      <c r="W391" s="156">
        <v>110956</v>
      </c>
      <c r="X391" s="156">
        <v>284</v>
      </c>
      <c r="Y391" s="156">
        <v>111240</v>
      </c>
      <c r="Z391" s="28">
        <v>0.90910000000000002</v>
      </c>
      <c r="AA391" s="28"/>
      <c r="AB391" s="111"/>
      <c r="AC391" s="28"/>
      <c r="AD391" s="28">
        <v>4.1399999999999999E-2</v>
      </c>
      <c r="AE391" s="139"/>
      <c r="AF391" s="139"/>
      <c r="AG391" s="139"/>
      <c r="AH391" s="139"/>
    </row>
    <row r="392" spans="1:34">
      <c r="A392" s="13" t="s">
        <v>140</v>
      </c>
      <c r="B392" s="2" t="s">
        <v>75</v>
      </c>
      <c r="C392" s="14" t="s">
        <v>64</v>
      </c>
      <c r="D392" s="2">
        <v>2012</v>
      </c>
      <c r="E392" s="14">
        <v>2012</v>
      </c>
      <c r="F392" s="14" t="s">
        <v>98</v>
      </c>
      <c r="G392" s="93">
        <v>3547</v>
      </c>
      <c r="H392" s="93">
        <v>15718</v>
      </c>
      <c r="I392" s="93">
        <v>6</v>
      </c>
      <c r="J392" s="93">
        <v>54</v>
      </c>
      <c r="K392" s="93">
        <v>3553</v>
      </c>
      <c r="L392" s="93">
        <v>15772</v>
      </c>
      <c r="M392" s="48">
        <v>19325</v>
      </c>
      <c r="N392" s="48">
        <v>44518</v>
      </c>
      <c r="O392" s="48">
        <v>8935</v>
      </c>
      <c r="P392" s="48">
        <v>35391</v>
      </c>
      <c r="Q392" s="48">
        <v>44326</v>
      </c>
      <c r="R392" s="48">
        <v>24</v>
      </c>
      <c r="S392" s="48">
        <v>168</v>
      </c>
      <c r="T392" s="48">
        <v>192</v>
      </c>
      <c r="U392" s="48">
        <v>8959</v>
      </c>
      <c r="V392" s="48">
        <v>35559</v>
      </c>
      <c r="W392" s="156">
        <v>6386342</v>
      </c>
      <c r="X392" s="156">
        <v>23158</v>
      </c>
      <c r="Y392" s="156">
        <v>6409500</v>
      </c>
      <c r="Z392" s="28">
        <v>1</v>
      </c>
      <c r="AA392" s="28"/>
      <c r="AB392" s="111"/>
      <c r="AC392" s="28"/>
      <c r="AD392" s="28">
        <v>1.29E-2</v>
      </c>
      <c r="AE392" s="139"/>
      <c r="AF392" s="139"/>
      <c r="AG392" s="139"/>
      <c r="AH392" s="139"/>
    </row>
    <row r="393" spans="1:34">
      <c r="A393" s="13" t="s">
        <v>141</v>
      </c>
      <c r="B393" s="2" t="s">
        <v>75</v>
      </c>
      <c r="C393" s="14" t="s">
        <v>64</v>
      </c>
      <c r="D393" s="2">
        <v>2012</v>
      </c>
      <c r="E393" s="14">
        <v>2012</v>
      </c>
      <c r="F393" s="14" t="s">
        <v>98</v>
      </c>
      <c r="G393" s="93">
        <v>465</v>
      </c>
      <c r="H393" s="93">
        <v>2961</v>
      </c>
      <c r="I393" s="93">
        <v>5</v>
      </c>
      <c r="J393" s="93">
        <v>22</v>
      </c>
      <c r="K393" s="93">
        <v>470</v>
      </c>
      <c r="L393" s="93">
        <v>2983</v>
      </c>
      <c r="M393" s="48">
        <v>3452</v>
      </c>
      <c r="N393" s="48">
        <v>7287</v>
      </c>
      <c r="O393" s="48">
        <v>1122</v>
      </c>
      <c r="P393" s="48">
        <v>6091</v>
      </c>
      <c r="Q393" s="48">
        <v>7213</v>
      </c>
      <c r="R393" s="48">
        <v>11</v>
      </c>
      <c r="S393" s="48">
        <v>63</v>
      </c>
      <c r="T393" s="48">
        <v>74</v>
      </c>
      <c r="U393" s="48">
        <v>1133</v>
      </c>
      <c r="V393" s="48">
        <v>6154</v>
      </c>
      <c r="W393" s="156">
        <v>1044803</v>
      </c>
      <c r="X393" s="156">
        <v>9586</v>
      </c>
      <c r="Y393" s="156">
        <v>1054389</v>
      </c>
      <c r="Z393" s="28">
        <v>0.99519999999999997</v>
      </c>
      <c r="AA393" s="28"/>
      <c r="AB393" s="111"/>
      <c r="AC393" s="28"/>
      <c r="AD393" s="28">
        <v>4.1399999999999999E-2</v>
      </c>
      <c r="AE393" s="139"/>
      <c r="AF393" s="139"/>
      <c r="AG393" s="139"/>
      <c r="AH393" s="139"/>
    </row>
    <row r="394" spans="1:34">
      <c r="A394" s="13" t="s">
        <v>142</v>
      </c>
      <c r="B394" s="2" t="s">
        <v>75</v>
      </c>
      <c r="C394" s="14" t="s">
        <v>64</v>
      </c>
      <c r="D394" s="2">
        <v>2012</v>
      </c>
      <c r="E394" s="14">
        <v>2012</v>
      </c>
      <c r="F394" s="14" t="s">
        <v>98</v>
      </c>
      <c r="G394" s="93">
        <v>462</v>
      </c>
      <c r="H394" s="93">
        <v>3198</v>
      </c>
      <c r="I394" s="93">
        <v>1</v>
      </c>
      <c r="J394" s="93">
        <v>6</v>
      </c>
      <c r="K394" s="93">
        <v>463</v>
      </c>
      <c r="L394" s="93">
        <v>3204</v>
      </c>
      <c r="M394" s="48">
        <v>3667</v>
      </c>
      <c r="N394" s="48">
        <v>7105</v>
      </c>
      <c r="O394" s="48">
        <v>1179</v>
      </c>
      <c r="P394" s="48">
        <v>5910</v>
      </c>
      <c r="Q394" s="48">
        <v>7089</v>
      </c>
      <c r="R394" s="48">
        <v>3</v>
      </c>
      <c r="S394" s="48">
        <v>13</v>
      </c>
      <c r="T394" s="48">
        <v>16</v>
      </c>
      <c r="U394" s="48">
        <v>1182</v>
      </c>
      <c r="V394" s="48">
        <v>5923</v>
      </c>
      <c r="W394" s="156">
        <v>1077001</v>
      </c>
      <c r="X394" s="156">
        <v>2091</v>
      </c>
      <c r="Y394" s="156">
        <v>1079092</v>
      </c>
      <c r="Z394" s="28">
        <v>1</v>
      </c>
      <c r="AA394" s="28"/>
      <c r="AB394" s="111"/>
      <c r="AC394" s="28"/>
      <c r="AD394" s="28">
        <v>4.1399999999999999E-2</v>
      </c>
      <c r="AE394" s="139"/>
      <c r="AF394" s="139"/>
      <c r="AG394" s="139"/>
      <c r="AH394" s="139"/>
    </row>
    <row r="395" spans="1:34">
      <c r="A395" s="13" t="s">
        <v>143</v>
      </c>
      <c r="B395" s="2" t="s">
        <v>74</v>
      </c>
      <c r="C395" s="14" t="s">
        <v>64</v>
      </c>
      <c r="D395" s="2">
        <v>2012</v>
      </c>
      <c r="E395" s="14">
        <v>2012</v>
      </c>
      <c r="F395" s="14" t="s">
        <v>98</v>
      </c>
      <c r="G395" s="93">
        <v>13279</v>
      </c>
      <c r="H395" s="93">
        <v>83221</v>
      </c>
      <c r="I395" s="93">
        <v>63</v>
      </c>
      <c r="J395" s="93">
        <v>1393</v>
      </c>
      <c r="K395" s="93">
        <v>13342</v>
      </c>
      <c r="L395" s="93">
        <v>84614</v>
      </c>
      <c r="M395" s="48">
        <v>97956</v>
      </c>
      <c r="N395" s="48">
        <v>218827</v>
      </c>
      <c r="O395" s="48">
        <v>33606</v>
      </c>
      <c r="P395" s="48">
        <v>181642</v>
      </c>
      <c r="Q395" s="48">
        <v>215248</v>
      </c>
      <c r="R395" s="48">
        <v>221</v>
      </c>
      <c r="S395" s="48">
        <v>3358</v>
      </c>
      <c r="T395" s="48">
        <v>3579</v>
      </c>
      <c r="U395" s="48">
        <v>33827</v>
      </c>
      <c r="V395" s="48">
        <v>185000</v>
      </c>
      <c r="W395" s="156">
        <v>31060241</v>
      </c>
      <c r="X395" s="156">
        <v>426864</v>
      </c>
      <c r="Y395" s="156">
        <v>31487105</v>
      </c>
      <c r="Z395" s="28">
        <v>0.99850000000000005</v>
      </c>
      <c r="AA395" s="28"/>
      <c r="AB395" s="111"/>
      <c r="AC395" s="28"/>
      <c r="AD395" s="28">
        <v>1.67E-2</v>
      </c>
      <c r="AE395" s="139"/>
      <c r="AF395" s="139"/>
      <c r="AG395" s="139"/>
      <c r="AH395" s="139"/>
    </row>
    <row r="396" spans="1:34">
      <c r="A396" s="13" t="s">
        <v>144</v>
      </c>
      <c r="B396" s="2" t="s">
        <v>74</v>
      </c>
      <c r="C396" s="14" t="s">
        <v>64</v>
      </c>
      <c r="D396" s="2">
        <v>2012</v>
      </c>
      <c r="E396" s="14">
        <v>2012</v>
      </c>
      <c r="F396" s="14" t="s">
        <v>98</v>
      </c>
      <c r="G396" s="93">
        <v>994</v>
      </c>
      <c r="H396" s="93">
        <v>7199</v>
      </c>
      <c r="I396" s="93">
        <v>2</v>
      </c>
      <c r="J396" s="93">
        <v>32</v>
      </c>
      <c r="K396" s="93">
        <v>996</v>
      </c>
      <c r="L396" s="93">
        <v>7231</v>
      </c>
      <c r="M396" s="48">
        <v>8227</v>
      </c>
      <c r="N396" s="48">
        <v>17815</v>
      </c>
      <c r="O396" s="48">
        <v>2537</v>
      </c>
      <c r="P396" s="48">
        <v>15203</v>
      </c>
      <c r="Q396" s="48">
        <v>17740</v>
      </c>
      <c r="R396" s="48">
        <v>9</v>
      </c>
      <c r="S396" s="48">
        <v>66</v>
      </c>
      <c r="T396" s="48">
        <v>75</v>
      </c>
      <c r="U396" s="48">
        <v>2546</v>
      </c>
      <c r="V396" s="48">
        <v>15269</v>
      </c>
      <c r="W396" s="156">
        <v>2568407</v>
      </c>
      <c r="X396" s="156">
        <v>9290</v>
      </c>
      <c r="Y396" s="156">
        <v>2577697</v>
      </c>
      <c r="Z396" s="28">
        <v>0.96640000000000004</v>
      </c>
      <c r="AA396" s="28"/>
      <c r="AB396" s="111"/>
      <c r="AC396" s="28"/>
      <c r="AD396" s="28">
        <v>4.1399999999999999E-2</v>
      </c>
      <c r="AE396" s="139"/>
      <c r="AF396" s="139"/>
      <c r="AG396" s="139"/>
      <c r="AH396" s="139"/>
    </row>
    <row r="397" spans="1:34">
      <c r="A397" s="13" t="s">
        <v>145</v>
      </c>
      <c r="B397" s="2" t="s">
        <v>75</v>
      </c>
      <c r="C397" s="14" t="s">
        <v>64</v>
      </c>
      <c r="D397" s="2">
        <v>2012</v>
      </c>
      <c r="E397" s="14">
        <v>2012</v>
      </c>
      <c r="F397" s="14" t="s">
        <v>98</v>
      </c>
      <c r="G397" s="93">
        <v>104</v>
      </c>
      <c r="H397" s="93">
        <v>651</v>
      </c>
      <c r="I397" s="93">
        <v>0</v>
      </c>
      <c r="J397" s="93">
        <v>1</v>
      </c>
      <c r="K397" s="93">
        <v>104</v>
      </c>
      <c r="L397" s="93">
        <v>652</v>
      </c>
      <c r="M397" s="48">
        <v>756</v>
      </c>
      <c r="N397" s="48">
        <v>1654</v>
      </c>
      <c r="O397" s="48">
        <v>283</v>
      </c>
      <c r="P397" s="48">
        <v>1370</v>
      </c>
      <c r="Q397" s="48">
        <v>1653</v>
      </c>
      <c r="R397" s="48">
        <v>0</v>
      </c>
      <c r="S397" s="48">
        <v>1</v>
      </c>
      <c r="T397" s="48">
        <v>1</v>
      </c>
      <c r="U397" s="48">
        <v>283</v>
      </c>
      <c r="V397" s="48">
        <v>1371</v>
      </c>
      <c r="W397" s="156">
        <v>236744</v>
      </c>
      <c r="X397" s="156">
        <v>400</v>
      </c>
      <c r="Y397" s="156">
        <v>237144</v>
      </c>
      <c r="Z397" s="28">
        <v>0.94740000000000002</v>
      </c>
      <c r="AA397" s="28"/>
      <c r="AB397" s="111"/>
      <c r="AC397" s="28"/>
      <c r="AD397" s="28">
        <v>4.1399999999999999E-2</v>
      </c>
      <c r="AE397" s="139"/>
      <c r="AF397" s="139"/>
      <c r="AG397" s="139"/>
      <c r="AH397" s="139"/>
    </row>
    <row r="398" spans="1:34">
      <c r="A398" s="13" t="s">
        <v>146</v>
      </c>
      <c r="B398" s="2" t="s">
        <v>75</v>
      </c>
      <c r="C398" s="14" t="s">
        <v>64</v>
      </c>
      <c r="D398" s="2">
        <v>2012</v>
      </c>
      <c r="E398" s="14">
        <v>2012</v>
      </c>
      <c r="F398" s="14" t="s">
        <v>98</v>
      </c>
      <c r="G398" s="93">
        <v>19516</v>
      </c>
      <c r="H398" s="93">
        <v>89067</v>
      </c>
      <c r="I398" s="93">
        <v>52</v>
      </c>
      <c r="J398" s="93">
        <v>599</v>
      </c>
      <c r="K398" s="93">
        <v>19568</v>
      </c>
      <c r="L398" s="93">
        <v>89666</v>
      </c>
      <c r="M398" s="48">
        <v>109234</v>
      </c>
      <c r="N398" s="48">
        <v>267997</v>
      </c>
      <c r="O398" s="48">
        <v>53622</v>
      </c>
      <c r="P398" s="48">
        <v>212476</v>
      </c>
      <c r="Q398" s="48">
        <v>266098</v>
      </c>
      <c r="R398" s="48">
        <v>184</v>
      </c>
      <c r="S398" s="48">
        <v>1715</v>
      </c>
      <c r="T398" s="48">
        <v>1899</v>
      </c>
      <c r="U398" s="48">
        <v>53806</v>
      </c>
      <c r="V398" s="48">
        <v>214191</v>
      </c>
      <c r="W398" s="156">
        <v>38081951</v>
      </c>
      <c r="X398" s="156">
        <v>246704</v>
      </c>
      <c r="Y398" s="156">
        <v>38328655</v>
      </c>
      <c r="Z398" s="28">
        <v>0.99960000000000004</v>
      </c>
      <c r="AA398" s="28"/>
      <c r="AB398" s="111"/>
      <c r="AC398" s="28"/>
      <c r="AD398" s="28">
        <v>0.03</v>
      </c>
      <c r="AE398" s="139"/>
      <c r="AF398" s="139"/>
      <c r="AG398" s="139"/>
      <c r="AH398" s="139"/>
    </row>
    <row r="399" spans="1:34">
      <c r="A399" s="13" t="s">
        <v>147</v>
      </c>
      <c r="B399" s="2" t="s">
        <v>74</v>
      </c>
      <c r="C399" s="14" t="s">
        <v>64</v>
      </c>
      <c r="D399" s="2">
        <v>2012</v>
      </c>
      <c r="E399" s="14">
        <v>2012</v>
      </c>
      <c r="F399" s="14" t="s">
        <v>98</v>
      </c>
      <c r="G399" s="93">
        <v>17811</v>
      </c>
      <c r="H399" s="93">
        <v>72173</v>
      </c>
      <c r="I399" s="93">
        <v>151</v>
      </c>
      <c r="J399" s="93">
        <v>721</v>
      </c>
      <c r="K399" s="93">
        <v>17962</v>
      </c>
      <c r="L399" s="93">
        <v>72894</v>
      </c>
      <c r="M399" s="48">
        <v>90856</v>
      </c>
      <c r="N399" s="48">
        <v>204104</v>
      </c>
      <c r="O399" s="48">
        <v>45170</v>
      </c>
      <c r="P399" s="48">
        <v>156587</v>
      </c>
      <c r="Q399" s="48">
        <v>201757</v>
      </c>
      <c r="R399" s="48">
        <v>552</v>
      </c>
      <c r="S399" s="48">
        <v>1795</v>
      </c>
      <c r="T399" s="48">
        <v>2347</v>
      </c>
      <c r="U399" s="48">
        <v>45722</v>
      </c>
      <c r="V399" s="48">
        <v>158382</v>
      </c>
      <c r="W399" s="156">
        <v>31088321</v>
      </c>
      <c r="X399" s="156">
        <v>307013</v>
      </c>
      <c r="Y399" s="156">
        <v>31395334</v>
      </c>
      <c r="Z399" s="28">
        <v>0.9698</v>
      </c>
      <c r="AA399" s="28"/>
      <c r="AB399" s="111"/>
      <c r="AC399" s="28"/>
      <c r="AD399" s="28">
        <v>2.8400000000000002E-2</v>
      </c>
      <c r="AE399" s="139"/>
      <c r="AF399" s="139"/>
      <c r="AG399" s="139"/>
      <c r="AH399" s="139"/>
    </row>
    <row r="400" spans="1:34">
      <c r="A400" s="13" t="s">
        <v>148</v>
      </c>
      <c r="B400" s="2" t="s">
        <v>75</v>
      </c>
      <c r="C400" s="14" t="s">
        <v>64</v>
      </c>
      <c r="D400" s="2">
        <v>2012</v>
      </c>
      <c r="E400" s="14">
        <v>2012</v>
      </c>
      <c r="F400" s="14" t="s">
        <v>98</v>
      </c>
      <c r="G400" s="93">
        <v>392</v>
      </c>
      <c r="H400" s="93">
        <v>2201</v>
      </c>
      <c r="I400" s="93">
        <v>2</v>
      </c>
      <c r="J400" s="93">
        <v>14</v>
      </c>
      <c r="K400" s="93">
        <v>394</v>
      </c>
      <c r="L400" s="93">
        <v>2215</v>
      </c>
      <c r="M400" s="48">
        <v>2609</v>
      </c>
      <c r="N400" s="48">
        <v>6114</v>
      </c>
      <c r="O400" s="48">
        <v>1013</v>
      </c>
      <c r="P400" s="48">
        <v>5056</v>
      </c>
      <c r="Q400" s="48">
        <v>6069</v>
      </c>
      <c r="R400" s="48">
        <v>6</v>
      </c>
      <c r="S400" s="48">
        <v>39</v>
      </c>
      <c r="T400" s="48">
        <v>45</v>
      </c>
      <c r="U400" s="48">
        <v>1019</v>
      </c>
      <c r="V400" s="48">
        <v>5095</v>
      </c>
      <c r="W400" s="156">
        <v>864200</v>
      </c>
      <c r="X400" s="156">
        <v>4997</v>
      </c>
      <c r="Y400" s="156">
        <v>869197</v>
      </c>
      <c r="Z400" s="28">
        <v>0.98729999999999996</v>
      </c>
      <c r="AA400" s="28"/>
      <c r="AB400" s="111"/>
      <c r="AC400" s="28"/>
      <c r="AD400" s="28">
        <v>4.1399999999999999E-2</v>
      </c>
      <c r="AE400" s="139"/>
      <c r="AF400" s="139"/>
      <c r="AG400" s="139"/>
      <c r="AH400" s="139"/>
    </row>
    <row r="401" spans="1:51">
      <c r="A401" s="13" t="s">
        <v>149</v>
      </c>
      <c r="B401" s="2" t="s">
        <v>75</v>
      </c>
      <c r="C401" s="14" t="s">
        <v>64</v>
      </c>
      <c r="D401" s="2">
        <v>2012</v>
      </c>
      <c r="E401" s="14">
        <v>2012</v>
      </c>
      <c r="F401" s="14" t="s">
        <v>98</v>
      </c>
      <c r="G401" s="93">
        <v>28167</v>
      </c>
      <c r="H401" s="93">
        <v>122846</v>
      </c>
      <c r="I401" s="93">
        <v>55</v>
      </c>
      <c r="J401" s="93">
        <v>569</v>
      </c>
      <c r="K401" s="93">
        <v>28222</v>
      </c>
      <c r="L401" s="93">
        <v>123415</v>
      </c>
      <c r="M401" s="48">
        <v>151637</v>
      </c>
      <c r="N401" s="48">
        <v>361404</v>
      </c>
      <c r="O401" s="48">
        <v>76349</v>
      </c>
      <c r="P401" s="48">
        <v>283388</v>
      </c>
      <c r="Q401" s="48">
        <v>359737</v>
      </c>
      <c r="R401" s="48">
        <v>196</v>
      </c>
      <c r="S401" s="48">
        <v>1471</v>
      </c>
      <c r="T401" s="48">
        <v>1667</v>
      </c>
      <c r="U401" s="48">
        <v>76545</v>
      </c>
      <c r="V401" s="48">
        <v>284859</v>
      </c>
      <c r="W401" s="156">
        <v>52909107</v>
      </c>
      <c r="X401" s="156">
        <v>218304</v>
      </c>
      <c r="Y401" s="156">
        <v>53127411</v>
      </c>
      <c r="Z401" s="28">
        <v>0.99939999999999996</v>
      </c>
      <c r="AA401" s="28"/>
      <c r="AB401" s="111"/>
      <c r="AC401" s="28"/>
      <c r="AD401" s="28">
        <v>2.01E-2</v>
      </c>
      <c r="AE401" s="139"/>
      <c r="AF401" s="139"/>
      <c r="AG401" s="139"/>
      <c r="AH401" s="139"/>
    </row>
    <row r="402" spans="1:51">
      <c r="A402" s="13" t="s">
        <v>150</v>
      </c>
      <c r="B402" s="2" t="s">
        <v>74</v>
      </c>
      <c r="C402" s="14" t="s">
        <v>64</v>
      </c>
      <c r="D402" s="2">
        <v>2012</v>
      </c>
      <c r="E402" s="14">
        <v>2012</v>
      </c>
      <c r="F402" s="14" t="s">
        <v>98</v>
      </c>
      <c r="G402" s="93">
        <v>17600</v>
      </c>
      <c r="H402" s="93">
        <v>93384</v>
      </c>
      <c r="I402" s="93">
        <v>139</v>
      </c>
      <c r="J402" s="93">
        <v>1238</v>
      </c>
      <c r="K402" s="93">
        <v>17739</v>
      </c>
      <c r="L402" s="93">
        <v>94622</v>
      </c>
      <c r="M402" s="48">
        <v>112361</v>
      </c>
      <c r="N402" s="48">
        <v>246971</v>
      </c>
      <c r="O402" s="48">
        <v>48059</v>
      </c>
      <c r="P402" s="48">
        <v>195446</v>
      </c>
      <c r="Q402" s="48">
        <v>243505</v>
      </c>
      <c r="R402" s="48">
        <v>513</v>
      </c>
      <c r="S402" s="48">
        <v>2953</v>
      </c>
      <c r="T402" s="48">
        <v>3466</v>
      </c>
      <c r="U402" s="48">
        <v>48572</v>
      </c>
      <c r="V402" s="48">
        <v>198399</v>
      </c>
      <c r="W402" s="156">
        <v>36459708</v>
      </c>
      <c r="X402" s="156">
        <v>423947</v>
      </c>
      <c r="Y402" s="156">
        <v>36883655</v>
      </c>
      <c r="Z402" s="28">
        <v>0.9718</v>
      </c>
      <c r="AA402" s="28"/>
      <c r="AB402" s="111"/>
      <c r="AC402" s="28"/>
      <c r="AD402" s="28">
        <v>7.2300000000000003E-2</v>
      </c>
      <c r="AE402" s="139"/>
      <c r="AF402" s="139"/>
      <c r="AG402" s="139"/>
      <c r="AH402" s="139"/>
    </row>
    <row r="403" spans="1:51">
      <c r="A403" s="13" t="s">
        <v>151</v>
      </c>
      <c r="B403" s="2" t="s">
        <v>74</v>
      </c>
      <c r="C403" s="14" t="s">
        <v>64</v>
      </c>
      <c r="D403" s="2">
        <v>2012</v>
      </c>
      <c r="E403" s="14">
        <v>2012</v>
      </c>
      <c r="F403" s="14" t="s">
        <v>98</v>
      </c>
      <c r="G403" s="93">
        <v>2971</v>
      </c>
      <c r="H403" s="93">
        <v>28988</v>
      </c>
      <c r="I403" s="93">
        <v>65</v>
      </c>
      <c r="J403" s="93">
        <v>886</v>
      </c>
      <c r="K403" s="93">
        <v>3036</v>
      </c>
      <c r="L403" s="93">
        <v>29874</v>
      </c>
      <c r="M403" s="48">
        <v>32910</v>
      </c>
      <c r="N403" s="48">
        <v>50894</v>
      </c>
      <c r="O403" s="48">
        <v>6531</v>
      </c>
      <c r="P403" s="48">
        <v>42487</v>
      </c>
      <c r="Q403" s="48">
        <v>49018</v>
      </c>
      <c r="R403" s="48">
        <v>192</v>
      </c>
      <c r="S403" s="48">
        <v>1684</v>
      </c>
      <c r="T403" s="48">
        <v>1876</v>
      </c>
      <c r="U403" s="48">
        <v>6723</v>
      </c>
      <c r="V403" s="48">
        <v>44171</v>
      </c>
      <c r="W403" s="156">
        <v>7625582.6900000004</v>
      </c>
      <c r="X403" s="156">
        <v>235799.69</v>
      </c>
      <c r="Y403" s="156">
        <v>7861382.3800000008</v>
      </c>
      <c r="Z403" s="28">
        <v>0.97629999999999995</v>
      </c>
      <c r="AA403" s="28"/>
      <c r="AB403" s="111"/>
      <c r="AC403" s="28"/>
      <c r="AD403" s="28">
        <v>3.4099999999999998E-2</v>
      </c>
      <c r="AE403" s="139"/>
      <c r="AF403" s="139"/>
      <c r="AG403" s="139"/>
      <c r="AH403" s="139"/>
    </row>
    <row r="404" spans="1:51">
      <c r="A404" s="13" t="s">
        <v>152</v>
      </c>
      <c r="B404" s="2" t="s">
        <v>75</v>
      </c>
      <c r="C404" s="14" t="s">
        <v>64</v>
      </c>
      <c r="D404" s="2">
        <v>2012</v>
      </c>
      <c r="E404" s="14">
        <v>2012</v>
      </c>
      <c r="F404" s="14" t="s">
        <v>98</v>
      </c>
      <c r="G404" s="93">
        <v>9452</v>
      </c>
      <c r="H404" s="93">
        <v>34076</v>
      </c>
      <c r="I404" s="93">
        <v>26</v>
      </c>
      <c r="J404" s="93">
        <v>236</v>
      </c>
      <c r="K404" s="93">
        <v>9478</v>
      </c>
      <c r="L404" s="93">
        <v>34312</v>
      </c>
      <c r="M404" s="48">
        <v>43790</v>
      </c>
      <c r="N404" s="48">
        <v>107532</v>
      </c>
      <c r="O404" s="48">
        <v>24365</v>
      </c>
      <c r="P404" s="48">
        <v>82377</v>
      </c>
      <c r="Q404" s="48">
        <v>106742</v>
      </c>
      <c r="R404" s="48">
        <v>80</v>
      </c>
      <c r="S404" s="48">
        <v>710</v>
      </c>
      <c r="T404" s="48">
        <v>790</v>
      </c>
      <c r="U404" s="48">
        <v>24445</v>
      </c>
      <c r="V404" s="48">
        <v>83087</v>
      </c>
      <c r="W404" s="156">
        <v>15795209</v>
      </c>
      <c r="X404" s="156">
        <v>105088</v>
      </c>
      <c r="Y404" s="156">
        <v>15900297</v>
      </c>
      <c r="Z404" s="28">
        <v>0.98150000000000004</v>
      </c>
      <c r="AA404" s="28"/>
      <c r="AB404" s="111"/>
      <c r="AC404" s="28"/>
      <c r="AD404" s="28">
        <v>3.4700000000000002E-2</v>
      </c>
      <c r="AE404" s="139"/>
      <c r="AF404" s="139"/>
      <c r="AG404" s="139"/>
      <c r="AH404" s="139"/>
    </row>
    <row r="405" spans="1:51">
      <c r="A405" s="13" t="s">
        <v>153</v>
      </c>
      <c r="B405" s="2" t="s">
        <v>74</v>
      </c>
      <c r="C405" s="14" t="s">
        <v>64</v>
      </c>
      <c r="D405" s="2">
        <v>2012</v>
      </c>
      <c r="E405" s="14">
        <v>2012</v>
      </c>
      <c r="F405" s="14" t="s">
        <v>98</v>
      </c>
      <c r="G405" s="93">
        <v>1230</v>
      </c>
      <c r="H405" s="93">
        <v>7640</v>
      </c>
      <c r="I405" s="93">
        <v>3</v>
      </c>
      <c r="J405" s="93">
        <v>26</v>
      </c>
      <c r="K405" s="93">
        <v>1233</v>
      </c>
      <c r="L405" s="93">
        <v>7666</v>
      </c>
      <c r="M405" s="48">
        <v>8899</v>
      </c>
      <c r="N405" s="48">
        <v>17269</v>
      </c>
      <c r="O405" s="48">
        <v>3028</v>
      </c>
      <c r="P405" s="48">
        <v>14162</v>
      </c>
      <c r="Q405" s="48">
        <v>17190</v>
      </c>
      <c r="R405" s="48">
        <v>9</v>
      </c>
      <c r="S405" s="48">
        <v>70</v>
      </c>
      <c r="T405" s="48">
        <v>79</v>
      </c>
      <c r="U405" s="48">
        <v>3037</v>
      </c>
      <c r="V405" s="48">
        <v>14232</v>
      </c>
      <c r="W405" s="156">
        <v>2497093</v>
      </c>
      <c r="X405" s="156">
        <v>7668</v>
      </c>
      <c r="Y405" s="156">
        <v>2504761</v>
      </c>
      <c r="Z405" s="28">
        <v>0.97450000000000003</v>
      </c>
      <c r="AA405" s="28"/>
      <c r="AB405" s="111"/>
      <c r="AC405" s="28"/>
      <c r="AD405" s="28">
        <v>4.1399999999999999E-2</v>
      </c>
      <c r="AE405" s="139"/>
      <c r="AF405" s="139"/>
      <c r="AG405" s="139"/>
      <c r="AH405" s="139"/>
    </row>
    <row r="406" spans="1:51">
      <c r="A406" s="13" t="s">
        <v>154</v>
      </c>
      <c r="B406" s="2" t="s">
        <v>74</v>
      </c>
      <c r="C406" s="14" t="s">
        <v>64</v>
      </c>
      <c r="D406" s="2">
        <v>2012</v>
      </c>
      <c r="E406" s="14">
        <v>2012</v>
      </c>
      <c r="F406" s="14" t="s">
        <v>98</v>
      </c>
      <c r="G406" s="93">
        <v>1903</v>
      </c>
      <c r="H406" s="93">
        <v>11436</v>
      </c>
      <c r="I406" s="93">
        <v>20</v>
      </c>
      <c r="J406" s="93">
        <v>253</v>
      </c>
      <c r="K406" s="93">
        <v>1923</v>
      </c>
      <c r="L406" s="93">
        <v>11689</v>
      </c>
      <c r="M406" s="48">
        <v>13612</v>
      </c>
      <c r="N406" s="48">
        <v>28106</v>
      </c>
      <c r="O406" s="48">
        <v>4763</v>
      </c>
      <c r="P406" s="48">
        <v>22659</v>
      </c>
      <c r="Q406" s="48">
        <v>27422</v>
      </c>
      <c r="R406" s="48">
        <v>64</v>
      </c>
      <c r="S406" s="48">
        <v>620</v>
      </c>
      <c r="T406" s="48">
        <v>684</v>
      </c>
      <c r="U406" s="48">
        <v>4827</v>
      </c>
      <c r="V406" s="48">
        <v>23279</v>
      </c>
      <c r="W406" s="156">
        <v>4051717.28</v>
      </c>
      <c r="X406" s="156">
        <v>76239.92</v>
      </c>
      <c r="Y406" s="156">
        <v>4127957.1999999997</v>
      </c>
      <c r="Z406" s="28">
        <v>0.95230000000000004</v>
      </c>
      <c r="AA406" s="28"/>
      <c r="AB406" s="111"/>
      <c r="AC406" s="28"/>
      <c r="AD406" s="28">
        <v>4.1399999999999999E-2</v>
      </c>
      <c r="AE406" s="139"/>
      <c r="AF406" s="139"/>
      <c r="AG406" s="139"/>
      <c r="AH406" s="139"/>
    </row>
    <row r="407" spans="1:51">
      <c r="A407" s="13" t="s">
        <v>155</v>
      </c>
      <c r="B407" s="2" t="s">
        <v>74</v>
      </c>
      <c r="C407" s="14" t="s">
        <v>64</v>
      </c>
      <c r="D407" s="2">
        <v>2012</v>
      </c>
      <c r="E407" s="14">
        <v>2012</v>
      </c>
      <c r="F407" s="14" t="s">
        <v>98</v>
      </c>
      <c r="G407" s="93">
        <v>2678</v>
      </c>
      <c r="H407" s="93">
        <v>11485</v>
      </c>
      <c r="I407" s="93">
        <v>2</v>
      </c>
      <c r="J407" s="93">
        <v>32</v>
      </c>
      <c r="K407" s="93">
        <v>2680</v>
      </c>
      <c r="L407" s="93">
        <v>11517</v>
      </c>
      <c r="M407" s="48">
        <v>14197</v>
      </c>
      <c r="N407" s="48">
        <v>32030</v>
      </c>
      <c r="O407" s="48">
        <v>6716</v>
      </c>
      <c r="P407" s="48">
        <v>25206</v>
      </c>
      <c r="Q407" s="48">
        <v>31922</v>
      </c>
      <c r="R407" s="48">
        <v>7</v>
      </c>
      <c r="S407" s="48">
        <v>101</v>
      </c>
      <c r="T407" s="48">
        <v>108</v>
      </c>
      <c r="U407" s="48">
        <v>6723</v>
      </c>
      <c r="V407" s="48">
        <v>25307</v>
      </c>
      <c r="W407" s="156">
        <v>4563465.6500000004</v>
      </c>
      <c r="X407" s="156">
        <v>10939.09</v>
      </c>
      <c r="Y407" s="156">
        <v>4574404.74</v>
      </c>
      <c r="Z407" s="28">
        <v>0.96009999999999995</v>
      </c>
      <c r="AA407" s="28"/>
      <c r="AB407" s="111"/>
      <c r="AC407" s="28"/>
      <c r="AD407" s="28">
        <v>4.1399999999999999E-2</v>
      </c>
      <c r="AE407" s="139"/>
      <c r="AF407" s="139"/>
      <c r="AG407" s="139"/>
      <c r="AH407" s="139"/>
    </row>
    <row r="408" spans="1:51">
      <c r="A408" s="13" t="s">
        <v>156</v>
      </c>
      <c r="B408" s="2" t="s">
        <v>74</v>
      </c>
      <c r="C408" s="14" t="s">
        <v>64</v>
      </c>
      <c r="D408" s="2">
        <v>2012</v>
      </c>
      <c r="E408" s="14">
        <v>2012</v>
      </c>
      <c r="F408" s="14" t="s">
        <v>98</v>
      </c>
      <c r="G408" s="93">
        <v>7550</v>
      </c>
      <c r="H408" s="93">
        <v>40446</v>
      </c>
      <c r="I408" s="93">
        <v>44</v>
      </c>
      <c r="J408" s="93">
        <v>998</v>
      </c>
      <c r="K408" s="93">
        <v>7594</v>
      </c>
      <c r="L408" s="93">
        <v>41444</v>
      </c>
      <c r="M408" s="48">
        <v>49038</v>
      </c>
      <c r="N408" s="48">
        <v>105676</v>
      </c>
      <c r="O408" s="48">
        <v>18353</v>
      </c>
      <c r="P408" s="48">
        <v>85069</v>
      </c>
      <c r="Q408" s="48">
        <v>103422</v>
      </c>
      <c r="R408" s="48">
        <v>141</v>
      </c>
      <c r="S408" s="48">
        <v>2113</v>
      </c>
      <c r="T408" s="48">
        <v>2254</v>
      </c>
      <c r="U408" s="48">
        <v>18494</v>
      </c>
      <c r="V408" s="48">
        <v>87182</v>
      </c>
      <c r="W408" s="156">
        <v>15411705</v>
      </c>
      <c r="X408" s="156">
        <v>301466</v>
      </c>
      <c r="Y408" s="156">
        <v>15713171</v>
      </c>
      <c r="Z408" s="28">
        <v>0.80869999999999997</v>
      </c>
      <c r="AA408" s="28"/>
      <c r="AB408" s="111"/>
      <c r="AC408" s="28"/>
      <c r="AD408" s="28">
        <v>8.6E-3</v>
      </c>
      <c r="AE408" s="139"/>
      <c r="AF408" s="139"/>
      <c r="AG408" s="139"/>
      <c r="AH408" s="139"/>
    </row>
    <row r="409" spans="1:51">
      <c r="A409" s="13" t="s">
        <v>157</v>
      </c>
      <c r="B409" s="2" t="s">
        <v>74</v>
      </c>
      <c r="C409" s="14" t="s">
        <v>64</v>
      </c>
      <c r="D409" s="2">
        <v>2012</v>
      </c>
      <c r="E409" s="14">
        <v>2012</v>
      </c>
      <c r="F409" s="14" t="s">
        <v>98</v>
      </c>
      <c r="G409" s="93">
        <v>1300</v>
      </c>
      <c r="H409" s="93">
        <v>9656</v>
      </c>
      <c r="I409" s="93">
        <v>1</v>
      </c>
      <c r="J409" s="93">
        <v>27</v>
      </c>
      <c r="K409" s="93">
        <v>1301</v>
      </c>
      <c r="L409" s="93">
        <v>9683</v>
      </c>
      <c r="M409" s="48">
        <v>10984</v>
      </c>
      <c r="N409" s="48">
        <v>22390</v>
      </c>
      <c r="O409" s="48">
        <v>3182</v>
      </c>
      <c r="P409" s="48">
        <v>19129</v>
      </c>
      <c r="Q409" s="48">
        <v>22311</v>
      </c>
      <c r="R409" s="48">
        <v>3</v>
      </c>
      <c r="S409" s="48">
        <v>76</v>
      </c>
      <c r="T409" s="48">
        <v>79</v>
      </c>
      <c r="U409" s="48">
        <v>3185</v>
      </c>
      <c r="V409" s="48">
        <v>19205</v>
      </c>
      <c r="W409" s="156">
        <v>3344189</v>
      </c>
      <c r="X409" s="156">
        <v>7970</v>
      </c>
      <c r="Y409" s="156">
        <v>3352159</v>
      </c>
      <c r="Z409" s="28">
        <v>0.96250000000000002</v>
      </c>
      <c r="AA409" s="28"/>
      <c r="AB409" s="111"/>
      <c r="AC409" s="28"/>
      <c r="AD409" s="28">
        <v>4.1399999999999999E-2</v>
      </c>
      <c r="AE409" s="139"/>
      <c r="AF409" s="139"/>
      <c r="AG409" s="139"/>
      <c r="AH409" s="139"/>
    </row>
    <row r="410" spans="1:51">
      <c r="A410" s="13" t="s">
        <v>158</v>
      </c>
      <c r="B410" s="2" t="s">
        <v>75</v>
      </c>
      <c r="C410" s="14" t="s">
        <v>64</v>
      </c>
      <c r="D410" s="2">
        <v>2012</v>
      </c>
      <c r="E410" s="14">
        <v>2012</v>
      </c>
      <c r="F410" s="14" t="s">
        <v>98</v>
      </c>
      <c r="G410" s="93">
        <v>1774</v>
      </c>
      <c r="H410" s="93">
        <v>10649</v>
      </c>
      <c r="I410" s="93">
        <v>2</v>
      </c>
      <c r="J410" s="93">
        <v>20</v>
      </c>
      <c r="K410" s="93">
        <v>1776</v>
      </c>
      <c r="L410" s="93">
        <v>10669</v>
      </c>
      <c r="M410" s="48">
        <v>12445</v>
      </c>
      <c r="N410" s="48">
        <v>25025</v>
      </c>
      <c r="O410" s="48">
        <v>4478</v>
      </c>
      <c r="P410" s="48">
        <v>20502</v>
      </c>
      <c r="Q410" s="48">
        <v>24980</v>
      </c>
      <c r="R410" s="48">
        <v>5</v>
      </c>
      <c r="S410" s="48">
        <v>40</v>
      </c>
      <c r="T410" s="48">
        <v>45</v>
      </c>
      <c r="U410" s="48">
        <v>4483</v>
      </c>
      <c r="V410" s="48">
        <v>20542</v>
      </c>
      <c r="W410" s="156">
        <v>3590326</v>
      </c>
      <c r="X410" s="156">
        <v>5669</v>
      </c>
      <c r="Y410" s="156">
        <v>3595995</v>
      </c>
      <c r="Z410" s="28">
        <v>0.9788</v>
      </c>
      <c r="AA410" s="28"/>
      <c r="AB410" s="111"/>
      <c r="AC410" s="28"/>
      <c r="AD410" s="28">
        <v>4.1399999999999999E-2</v>
      </c>
      <c r="AE410" s="139"/>
      <c r="AF410" s="139"/>
      <c r="AG410" s="139"/>
      <c r="AH410" s="139"/>
      <c r="AI410" s="1"/>
      <c r="AJ410" s="1"/>
      <c r="AK410" s="1"/>
      <c r="AL410" s="1"/>
      <c r="AM410" s="1"/>
      <c r="AN410" s="1"/>
      <c r="AO410" s="1"/>
      <c r="AP410" s="1"/>
      <c r="AQ410" s="1"/>
      <c r="AR410" s="1"/>
      <c r="AS410" s="1"/>
      <c r="AT410" s="1"/>
      <c r="AU410" s="1"/>
      <c r="AV410" s="1"/>
      <c r="AW410" s="1"/>
      <c r="AX410" s="1"/>
      <c r="AY410" s="1"/>
    </row>
    <row r="411" spans="1:51">
      <c r="A411" s="13" t="s">
        <v>159</v>
      </c>
      <c r="B411" s="2" t="s">
        <v>75</v>
      </c>
      <c r="C411" s="14" t="s">
        <v>64</v>
      </c>
      <c r="D411" s="2">
        <v>2012</v>
      </c>
      <c r="E411" s="14">
        <v>2012</v>
      </c>
      <c r="F411" s="14" t="s">
        <v>98</v>
      </c>
      <c r="G411" s="93">
        <v>23</v>
      </c>
      <c r="H411" s="93">
        <v>133</v>
      </c>
      <c r="I411" s="93">
        <v>0</v>
      </c>
      <c r="J411" s="93">
        <v>0</v>
      </c>
      <c r="K411" s="93">
        <v>23</v>
      </c>
      <c r="L411" s="93">
        <v>133</v>
      </c>
      <c r="M411" s="48">
        <v>156</v>
      </c>
      <c r="N411" s="48">
        <v>302</v>
      </c>
      <c r="O411" s="48">
        <v>67</v>
      </c>
      <c r="P411" s="48">
        <v>235</v>
      </c>
      <c r="Q411" s="48">
        <v>302</v>
      </c>
      <c r="R411" s="48">
        <v>0</v>
      </c>
      <c r="S411" s="48">
        <v>0</v>
      </c>
      <c r="T411" s="48">
        <v>0</v>
      </c>
      <c r="U411" s="48">
        <v>67</v>
      </c>
      <c r="V411" s="48">
        <v>235</v>
      </c>
      <c r="W411" s="156">
        <v>41752</v>
      </c>
      <c r="X411" s="156">
        <v>0</v>
      </c>
      <c r="Y411" s="156">
        <v>41752</v>
      </c>
      <c r="Z411" s="28">
        <v>1</v>
      </c>
      <c r="AA411" s="28"/>
      <c r="AB411" s="111"/>
      <c r="AC411" s="28"/>
      <c r="AD411" s="28">
        <v>4.1399999999999999E-2</v>
      </c>
      <c r="AE411" s="139"/>
      <c r="AF411" s="139"/>
      <c r="AG411" s="139"/>
      <c r="AH411" s="139"/>
      <c r="AI411" s="1"/>
      <c r="AJ411" s="1"/>
      <c r="AK411" s="1"/>
      <c r="AL411" s="1"/>
      <c r="AM411" s="1"/>
      <c r="AN411" s="1"/>
      <c r="AO411" s="1"/>
      <c r="AP411" s="1"/>
      <c r="AQ411" s="1"/>
      <c r="AR411" s="1"/>
      <c r="AS411" s="1"/>
      <c r="AT411" s="1"/>
      <c r="AU411" s="1"/>
      <c r="AV411" s="1"/>
      <c r="AW411" s="1"/>
      <c r="AX411" s="1"/>
      <c r="AY411" s="1"/>
    </row>
    <row r="412" spans="1:51">
      <c r="A412" s="13" t="s">
        <v>160</v>
      </c>
      <c r="B412" s="2" t="s">
        <v>75</v>
      </c>
      <c r="C412" s="14" t="s">
        <v>64</v>
      </c>
      <c r="D412" s="2">
        <v>2012</v>
      </c>
      <c r="E412" s="14">
        <v>2012</v>
      </c>
      <c r="F412" s="14" t="s">
        <v>98</v>
      </c>
      <c r="G412" s="93">
        <v>453</v>
      </c>
      <c r="H412" s="93">
        <v>2264</v>
      </c>
      <c r="I412" s="93">
        <v>0</v>
      </c>
      <c r="J412" s="93">
        <v>2</v>
      </c>
      <c r="K412" s="93">
        <v>453</v>
      </c>
      <c r="L412" s="93">
        <v>2266</v>
      </c>
      <c r="M412" s="48">
        <v>2719</v>
      </c>
      <c r="N412" s="48">
        <v>6100</v>
      </c>
      <c r="O412" s="48">
        <v>1262</v>
      </c>
      <c r="P412" s="48">
        <v>4832</v>
      </c>
      <c r="Q412" s="48">
        <v>6094</v>
      </c>
      <c r="R412" s="48">
        <v>1</v>
      </c>
      <c r="S412" s="48">
        <v>5</v>
      </c>
      <c r="T412" s="48">
        <v>6</v>
      </c>
      <c r="U412" s="48">
        <v>1263</v>
      </c>
      <c r="V412" s="48">
        <v>4837</v>
      </c>
      <c r="W412" s="156">
        <v>886136</v>
      </c>
      <c r="X412" s="156">
        <v>673</v>
      </c>
      <c r="Y412" s="156">
        <v>886809</v>
      </c>
      <c r="Z412" s="28">
        <v>1</v>
      </c>
      <c r="AA412" s="28"/>
      <c r="AB412" s="111"/>
      <c r="AC412" s="28"/>
      <c r="AD412" s="28">
        <v>4.1399999999999999E-2</v>
      </c>
      <c r="AE412" s="139"/>
      <c r="AF412" s="139"/>
      <c r="AG412" s="139"/>
      <c r="AH412" s="139"/>
      <c r="AI412" s="1"/>
      <c r="AJ412" s="1"/>
      <c r="AK412" s="1"/>
      <c r="AL412" s="1"/>
      <c r="AM412" s="1"/>
      <c r="AN412" s="1"/>
      <c r="AO412" s="1"/>
      <c r="AP412" s="1"/>
      <c r="AQ412" s="1"/>
      <c r="AR412" s="1"/>
      <c r="AS412" s="1"/>
      <c r="AT412" s="1"/>
      <c r="AU412" s="1"/>
      <c r="AV412" s="1"/>
      <c r="AW412" s="1"/>
      <c r="AX412" s="1"/>
      <c r="AY412" s="1"/>
    </row>
    <row r="413" spans="1:51">
      <c r="A413" s="13" t="s">
        <v>161</v>
      </c>
      <c r="B413" s="2" t="s">
        <v>74</v>
      </c>
      <c r="C413" s="14" t="s">
        <v>64</v>
      </c>
      <c r="D413" s="2">
        <v>2012</v>
      </c>
      <c r="E413" s="14">
        <v>2012</v>
      </c>
      <c r="F413" s="14" t="s">
        <v>98</v>
      </c>
      <c r="G413" s="93">
        <v>3379</v>
      </c>
      <c r="H413" s="93">
        <v>16489</v>
      </c>
      <c r="I413" s="93">
        <v>10</v>
      </c>
      <c r="J413" s="93">
        <v>76</v>
      </c>
      <c r="K413" s="93">
        <v>3389</v>
      </c>
      <c r="L413" s="93">
        <v>16565</v>
      </c>
      <c r="M413" s="48">
        <v>19954</v>
      </c>
      <c r="N413" s="48">
        <v>40161</v>
      </c>
      <c r="O413" s="48">
        <v>8139</v>
      </c>
      <c r="P413" s="48">
        <v>31785</v>
      </c>
      <c r="Q413" s="48">
        <v>39924</v>
      </c>
      <c r="R413" s="48">
        <v>33</v>
      </c>
      <c r="S413" s="48">
        <v>204</v>
      </c>
      <c r="T413" s="48">
        <v>237</v>
      </c>
      <c r="U413" s="48">
        <v>8172</v>
      </c>
      <c r="V413" s="48">
        <v>31989</v>
      </c>
      <c r="W413" s="156">
        <v>6139936</v>
      </c>
      <c r="X413" s="156">
        <v>29278</v>
      </c>
      <c r="Y413" s="156">
        <v>6169214</v>
      </c>
      <c r="Z413" s="28">
        <v>0.93489999999999995</v>
      </c>
      <c r="AA413" s="28"/>
      <c r="AB413" s="111"/>
      <c r="AC413" s="28"/>
      <c r="AD413" s="28">
        <v>1.44E-2</v>
      </c>
      <c r="AE413" s="139"/>
      <c r="AF413" s="139"/>
      <c r="AG413" s="139"/>
      <c r="AH413" s="139"/>
      <c r="AI413" s="1"/>
      <c r="AJ413" s="1"/>
      <c r="AK413" s="1"/>
      <c r="AL413" s="1"/>
      <c r="AM413" s="1"/>
      <c r="AN413" s="1"/>
      <c r="AO413" s="1"/>
      <c r="AP413" s="1"/>
      <c r="AQ413" s="1"/>
      <c r="AR413" s="1"/>
      <c r="AS413" s="1"/>
      <c r="AT413" s="1"/>
      <c r="AU413" s="1"/>
      <c r="AV413" s="1"/>
      <c r="AW413" s="1"/>
      <c r="AX413" s="1"/>
      <c r="AY413" s="1"/>
    </row>
    <row r="414" spans="1:51">
      <c r="A414" s="13" t="s">
        <v>162</v>
      </c>
      <c r="B414" s="2" t="s">
        <v>74</v>
      </c>
      <c r="C414" s="14" t="s">
        <v>64</v>
      </c>
      <c r="D414" s="2">
        <v>2012</v>
      </c>
      <c r="E414" s="14">
        <v>2012</v>
      </c>
      <c r="F414" s="14" t="s">
        <v>98</v>
      </c>
      <c r="G414" s="93">
        <v>2315</v>
      </c>
      <c r="H414" s="93">
        <v>15942</v>
      </c>
      <c r="I414" s="93">
        <v>13</v>
      </c>
      <c r="J414" s="93">
        <v>120</v>
      </c>
      <c r="K414" s="93">
        <v>2328</v>
      </c>
      <c r="L414" s="93">
        <v>16062</v>
      </c>
      <c r="M414" s="48">
        <v>18390</v>
      </c>
      <c r="N414" s="48">
        <v>34447</v>
      </c>
      <c r="O414" s="48">
        <v>5569</v>
      </c>
      <c r="P414" s="48">
        <v>28524</v>
      </c>
      <c r="Q414" s="48">
        <v>34093</v>
      </c>
      <c r="R414" s="48">
        <v>39</v>
      </c>
      <c r="S414" s="48">
        <v>315</v>
      </c>
      <c r="T414" s="48">
        <v>354</v>
      </c>
      <c r="U414" s="48">
        <v>5608</v>
      </c>
      <c r="V414" s="48">
        <v>28839</v>
      </c>
      <c r="W414" s="156">
        <v>5197054.45</v>
      </c>
      <c r="X414" s="156">
        <v>37834.410000000003</v>
      </c>
      <c r="Y414" s="156">
        <v>5234888.8600000003</v>
      </c>
      <c r="Z414" s="28">
        <v>0.8992</v>
      </c>
      <c r="AA414" s="28"/>
      <c r="AB414" s="111"/>
      <c r="AC414" s="28"/>
      <c r="AD414" s="28">
        <v>4.1399999999999999E-2</v>
      </c>
      <c r="AE414" s="139"/>
      <c r="AF414" s="139"/>
      <c r="AG414" s="139"/>
      <c r="AH414" s="139"/>
      <c r="AI414" s="1"/>
      <c r="AJ414" s="1"/>
      <c r="AK414" s="1"/>
      <c r="AL414" s="1"/>
      <c r="AM414" s="1"/>
      <c r="AN414" s="1"/>
      <c r="AO414" s="1"/>
      <c r="AP414" s="1"/>
      <c r="AQ414" s="1"/>
      <c r="AR414" s="1"/>
      <c r="AS414" s="1"/>
      <c r="AT414" s="1"/>
      <c r="AU414" s="1"/>
      <c r="AV414" s="1"/>
      <c r="AW414" s="1"/>
      <c r="AX414" s="1"/>
      <c r="AY414" s="1"/>
    </row>
    <row r="415" spans="1:51">
      <c r="A415" s="13" t="s">
        <v>163</v>
      </c>
      <c r="B415" s="2" t="s">
        <v>75</v>
      </c>
      <c r="C415" s="14" t="s">
        <v>64</v>
      </c>
      <c r="D415" s="2">
        <v>2012</v>
      </c>
      <c r="E415" s="14">
        <v>2012</v>
      </c>
      <c r="F415" s="14" t="s">
        <v>98</v>
      </c>
      <c r="G415" s="93">
        <v>7263</v>
      </c>
      <c r="H415" s="93">
        <v>32697</v>
      </c>
      <c r="I415" s="93">
        <v>10</v>
      </c>
      <c r="J415" s="93">
        <v>66</v>
      </c>
      <c r="K415" s="93">
        <v>7273</v>
      </c>
      <c r="L415" s="93">
        <v>32763</v>
      </c>
      <c r="M415" s="48">
        <v>40036</v>
      </c>
      <c r="N415" s="48">
        <v>88848</v>
      </c>
      <c r="O415" s="48">
        <v>19172</v>
      </c>
      <c r="P415" s="48">
        <v>69468</v>
      </c>
      <c r="Q415" s="48">
        <v>88640</v>
      </c>
      <c r="R415" s="48">
        <v>30</v>
      </c>
      <c r="S415" s="48">
        <v>178</v>
      </c>
      <c r="T415" s="48">
        <v>208</v>
      </c>
      <c r="U415" s="48">
        <v>19202</v>
      </c>
      <c r="V415" s="48">
        <v>69646</v>
      </c>
      <c r="W415" s="156">
        <v>12866837</v>
      </c>
      <c r="X415" s="156">
        <v>26469</v>
      </c>
      <c r="Y415" s="156">
        <v>12893306</v>
      </c>
      <c r="Z415" s="28">
        <v>0.99960000000000004</v>
      </c>
      <c r="AA415" s="28"/>
      <c r="AB415" s="111"/>
      <c r="AC415" s="28"/>
      <c r="AD415" s="28">
        <v>2.7300000000000001E-2</v>
      </c>
      <c r="AE415" s="139"/>
      <c r="AF415" s="139"/>
      <c r="AG415" s="139"/>
      <c r="AH415" s="139"/>
      <c r="AI415" s="1"/>
      <c r="AJ415" s="1"/>
      <c r="AK415" s="1"/>
      <c r="AL415" s="1"/>
      <c r="AM415" s="1"/>
      <c r="AN415" s="1"/>
      <c r="AO415" s="1"/>
      <c r="AP415" s="1"/>
      <c r="AQ415" s="1"/>
      <c r="AR415" s="1"/>
      <c r="AS415" s="1"/>
      <c r="AT415" s="1"/>
      <c r="AU415" s="1"/>
      <c r="AV415" s="1"/>
      <c r="AW415" s="1"/>
      <c r="AX415" s="1"/>
      <c r="AY415" s="1"/>
    </row>
    <row r="416" spans="1:51">
      <c r="A416" s="13" t="s">
        <v>164</v>
      </c>
      <c r="B416" s="2" t="s">
        <v>75</v>
      </c>
      <c r="C416" s="14" t="s">
        <v>64</v>
      </c>
      <c r="D416" s="2">
        <v>2012</v>
      </c>
      <c r="E416" s="14">
        <v>2012</v>
      </c>
      <c r="F416" s="14" t="s">
        <v>98</v>
      </c>
      <c r="G416" s="93">
        <v>838</v>
      </c>
      <c r="H416" s="93">
        <v>4102</v>
      </c>
      <c r="I416" s="93">
        <v>3</v>
      </c>
      <c r="J416" s="93">
        <v>18</v>
      </c>
      <c r="K416" s="93">
        <v>841</v>
      </c>
      <c r="L416" s="93">
        <v>4120</v>
      </c>
      <c r="M416" s="48">
        <v>4961</v>
      </c>
      <c r="N416" s="48">
        <v>11946</v>
      </c>
      <c r="O416" s="48">
        <v>2346</v>
      </c>
      <c r="P416" s="48">
        <v>9533</v>
      </c>
      <c r="Q416" s="48">
        <v>11879</v>
      </c>
      <c r="R416" s="48">
        <v>11</v>
      </c>
      <c r="S416" s="48">
        <v>56</v>
      </c>
      <c r="T416" s="48">
        <v>67</v>
      </c>
      <c r="U416" s="48">
        <v>2357</v>
      </c>
      <c r="V416" s="48">
        <v>9589</v>
      </c>
      <c r="W416" s="156">
        <v>1695534</v>
      </c>
      <c r="X416" s="156">
        <v>8825</v>
      </c>
      <c r="Y416" s="156">
        <v>1704359</v>
      </c>
      <c r="Z416" s="28">
        <v>0.95109999999999995</v>
      </c>
      <c r="AA416" s="28"/>
      <c r="AB416" s="111"/>
      <c r="AC416" s="28"/>
      <c r="AD416" s="28">
        <v>4.1399999999999999E-2</v>
      </c>
      <c r="AE416" s="139"/>
      <c r="AF416" s="139"/>
      <c r="AG416" s="139"/>
      <c r="AH416" s="139"/>
      <c r="AI416" s="1"/>
      <c r="AJ416" s="1"/>
      <c r="AK416" s="1"/>
      <c r="AL416" s="1"/>
      <c r="AM416" s="1"/>
      <c r="AN416" s="1"/>
      <c r="AO416" s="1"/>
      <c r="AP416" s="1"/>
      <c r="AQ416" s="1"/>
      <c r="AR416" s="1"/>
      <c r="AS416" s="1"/>
      <c r="AT416" s="1"/>
      <c r="AU416" s="1"/>
      <c r="AV416" s="1"/>
      <c r="AW416" s="1"/>
      <c r="AX416" s="1"/>
      <c r="AY416" s="1"/>
    </row>
    <row r="417" spans="1:51">
      <c r="A417" s="13" t="s">
        <v>165</v>
      </c>
      <c r="B417" s="2" t="s">
        <v>75</v>
      </c>
      <c r="C417" s="14" t="s">
        <v>64</v>
      </c>
      <c r="D417" s="2">
        <v>2012</v>
      </c>
      <c r="E417" s="14">
        <v>2012</v>
      </c>
      <c r="F417" s="14" t="s">
        <v>98</v>
      </c>
      <c r="G417" s="93">
        <v>777</v>
      </c>
      <c r="H417" s="93">
        <v>3431</v>
      </c>
      <c r="I417" s="93">
        <v>0</v>
      </c>
      <c r="J417" s="93">
        <v>11</v>
      </c>
      <c r="K417" s="93">
        <v>777</v>
      </c>
      <c r="L417" s="93">
        <v>3442</v>
      </c>
      <c r="M417" s="48">
        <v>4219</v>
      </c>
      <c r="N417" s="48">
        <v>9899</v>
      </c>
      <c r="O417" s="48">
        <v>2105</v>
      </c>
      <c r="P417" s="48">
        <v>7764</v>
      </c>
      <c r="Q417" s="48">
        <v>9869</v>
      </c>
      <c r="R417" s="48">
        <v>1</v>
      </c>
      <c r="S417" s="48">
        <v>29</v>
      </c>
      <c r="T417" s="48">
        <v>30</v>
      </c>
      <c r="U417" s="48">
        <v>2106</v>
      </c>
      <c r="V417" s="48">
        <v>7793</v>
      </c>
      <c r="W417" s="156">
        <v>1430906</v>
      </c>
      <c r="X417" s="156">
        <v>4002</v>
      </c>
      <c r="Y417" s="156">
        <v>1434908</v>
      </c>
      <c r="Z417" s="28">
        <v>0.91290000000000004</v>
      </c>
      <c r="AA417" s="28"/>
      <c r="AB417" s="111"/>
      <c r="AC417" s="28"/>
      <c r="AD417" s="28">
        <v>4.1399999999999999E-2</v>
      </c>
      <c r="AE417" s="139"/>
      <c r="AF417" s="139"/>
      <c r="AG417" s="139"/>
      <c r="AH417" s="139"/>
      <c r="AI417" s="1"/>
      <c r="AJ417" s="1"/>
      <c r="AK417" s="1"/>
      <c r="AL417" s="1"/>
      <c r="AM417" s="1"/>
      <c r="AN417" s="1"/>
      <c r="AO417" s="1"/>
      <c r="AP417" s="1"/>
      <c r="AQ417" s="1"/>
      <c r="AR417" s="1"/>
      <c r="AS417" s="1"/>
      <c r="AT417" s="1"/>
      <c r="AU417" s="1"/>
      <c r="AV417" s="1"/>
      <c r="AW417" s="1"/>
      <c r="AX417" s="1"/>
      <c r="AY417" s="1"/>
    </row>
    <row r="418" spans="1:51">
      <c r="A418" s="13" t="s">
        <v>166</v>
      </c>
      <c r="B418" s="2" t="s">
        <v>75</v>
      </c>
      <c r="C418" s="14" t="s">
        <v>64</v>
      </c>
      <c r="D418" s="2">
        <v>2012</v>
      </c>
      <c r="E418" s="14">
        <v>2012</v>
      </c>
      <c r="F418" s="14" t="s">
        <v>98</v>
      </c>
      <c r="G418" s="93">
        <v>81</v>
      </c>
      <c r="H418" s="93">
        <v>694</v>
      </c>
      <c r="I418" s="93">
        <v>0</v>
      </c>
      <c r="J418" s="93">
        <v>2</v>
      </c>
      <c r="K418" s="93">
        <v>81</v>
      </c>
      <c r="L418" s="93">
        <v>696</v>
      </c>
      <c r="M418" s="48">
        <v>776</v>
      </c>
      <c r="N418" s="48">
        <v>1557</v>
      </c>
      <c r="O418" s="48">
        <v>205</v>
      </c>
      <c r="P418" s="48">
        <v>1349</v>
      </c>
      <c r="Q418" s="48">
        <v>1554</v>
      </c>
      <c r="R418" s="48">
        <v>0</v>
      </c>
      <c r="S418" s="48">
        <v>3</v>
      </c>
      <c r="T418" s="48">
        <v>3</v>
      </c>
      <c r="U418" s="48">
        <v>205</v>
      </c>
      <c r="V418" s="48">
        <v>1352</v>
      </c>
      <c r="W418" s="156">
        <v>231458</v>
      </c>
      <c r="X418" s="156">
        <v>534</v>
      </c>
      <c r="Y418" s="156">
        <v>231992</v>
      </c>
      <c r="Z418" s="28">
        <v>0.97919999999999996</v>
      </c>
      <c r="AA418" s="28"/>
      <c r="AB418" s="111"/>
      <c r="AC418" s="28"/>
      <c r="AD418" s="28">
        <v>4.1399999999999999E-2</v>
      </c>
      <c r="AE418" s="139"/>
      <c r="AF418" s="139"/>
      <c r="AG418" s="139"/>
      <c r="AH418" s="139"/>
      <c r="AI418" s="1"/>
      <c r="AJ418" s="1"/>
      <c r="AK418" s="1"/>
      <c r="AL418" s="1"/>
      <c r="AM418" s="1"/>
      <c r="AN418" s="1"/>
      <c r="AO418" s="1"/>
      <c r="AP418" s="1"/>
      <c r="AQ418" s="1"/>
      <c r="AR418" s="1"/>
      <c r="AS418" s="1"/>
      <c r="AT418" s="1"/>
      <c r="AU418" s="1"/>
      <c r="AV418" s="1"/>
      <c r="AW418" s="1"/>
      <c r="AX418" s="1"/>
      <c r="AY418" s="1"/>
    </row>
    <row r="419" spans="1:51">
      <c r="A419" s="13" t="s">
        <v>167</v>
      </c>
      <c r="B419" s="2" t="s">
        <v>74</v>
      </c>
      <c r="C419" s="14" t="s">
        <v>64</v>
      </c>
      <c r="D419" s="2">
        <v>2012</v>
      </c>
      <c r="E419" s="14">
        <v>2012</v>
      </c>
      <c r="F419" s="14" t="s">
        <v>98</v>
      </c>
      <c r="G419" s="93">
        <v>8971</v>
      </c>
      <c r="H419" s="93">
        <v>35284</v>
      </c>
      <c r="I419" s="93">
        <v>23</v>
      </c>
      <c r="J419" s="93">
        <v>299</v>
      </c>
      <c r="K419" s="93">
        <v>8994</v>
      </c>
      <c r="L419" s="93">
        <v>35583</v>
      </c>
      <c r="M419" s="48">
        <v>44577</v>
      </c>
      <c r="N419" s="48">
        <v>110086</v>
      </c>
      <c r="O419" s="48">
        <v>24445</v>
      </c>
      <c r="P419" s="48">
        <v>84761</v>
      </c>
      <c r="Q419" s="48">
        <v>109206</v>
      </c>
      <c r="R419" s="48">
        <v>72</v>
      </c>
      <c r="S419" s="48">
        <v>808</v>
      </c>
      <c r="T419" s="48">
        <v>880</v>
      </c>
      <c r="U419" s="48">
        <v>24517</v>
      </c>
      <c r="V419" s="48">
        <v>85569</v>
      </c>
      <c r="W419" s="156">
        <v>15952688</v>
      </c>
      <c r="X419" s="156">
        <v>102611</v>
      </c>
      <c r="Y419" s="156">
        <v>16055299</v>
      </c>
      <c r="Z419" s="28">
        <v>1</v>
      </c>
      <c r="AA419" s="28"/>
      <c r="AB419" s="111"/>
      <c r="AC419" s="28"/>
      <c r="AD419" s="28">
        <v>2.12E-2</v>
      </c>
      <c r="AE419" s="139"/>
      <c r="AF419" s="139"/>
      <c r="AG419" s="139"/>
      <c r="AH419" s="139"/>
      <c r="AI419" s="1"/>
      <c r="AJ419" s="1"/>
      <c r="AK419" s="1"/>
      <c r="AL419" s="1"/>
      <c r="AM419" s="1"/>
      <c r="AN419" s="1"/>
      <c r="AO419" s="1"/>
      <c r="AP419" s="1"/>
      <c r="AQ419" s="1"/>
      <c r="AR419" s="1"/>
      <c r="AS419" s="1"/>
      <c r="AT419" s="1"/>
      <c r="AU419" s="1"/>
      <c r="AV419" s="1"/>
      <c r="AW419" s="1"/>
      <c r="AX419" s="1"/>
      <c r="AY419" s="1"/>
    </row>
    <row r="420" spans="1:51">
      <c r="A420" s="13" t="s">
        <v>168</v>
      </c>
      <c r="B420" s="2" t="s">
        <v>75</v>
      </c>
      <c r="C420" s="14" t="s">
        <v>64</v>
      </c>
      <c r="D420" s="2">
        <v>2012</v>
      </c>
      <c r="E420" s="14">
        <v>2012</v>
      </c>
      <c r="F420" s="14" t="s">
        <v>98</v>
      </c>
      <c r="G420" s="93">
        <v>368</v>
      </c>
      <c r="H420" s="93">
        <v>2384</v>
      </c>
      <c r="I420" s="93">
        <v>0</v>
      </c>
      <c r="J420" s="93">
        <v>3</v>
      </c>
      <c r="K420" s="93">
        <v>368</v>
      </c>
      <c r="L420" s="93">
        <v>2387</v>
      </c>
      <c r="M420" s="48">
        <v>2755</v>
      </c>
      <c r="N420" s="48">
        <v>5103</v>
      </c>
      <c r="O420" s="48">
        <v>927</v>
      </c>
      <c r="P420" s="48">
        <v>4167</v>
      </c>
      <c r="Q420" s="48">
        <v>5094</v>
      </c>
      <c r="R420" s="48">
        <v>0</v>
      </c>
      <c r="S420" s="48">
        <v>9</v>
      </c>
      <c r="T420" s="48">
        <v>9</v>
      </c>
      <c r="U420" s="48">
        <v>927</v>
      </c>
      <c r="V420" s="48">
        <v>4176</v>
      </c>
      <c r="W420" s="156">
        <v>750774</v>
      </c>
      <c r="X420" s="156">
        <v>1279</v>
      </c>
      <c r="Y420" s="156">
        <v>752053</v>
      </c>
      <c r="Z420" s="28">
        <v>0.97840000000000005</v>
      </c>
      <c r="AA420" s="28"/>
      <c r="AB420" s="111"/>
      <c r="AC420" s="28"/>
      <c r="AD420" s="28">
        <v>4.1399999999999999E-2</v>
      </c>
      <c r="AE420" s="139"/>
      <c r="AF420" s="139"/>
      <c r="AG420" s="139"/>
      <c r="AH420" s="139"/>
      <c r="AI420" s="1"/>
      <c r="AJ420" s="1"/>
      <c r="AK420" s="1"/>
      <c r="AL420" s="1"/>
      <c r="AM420" s="1"/>
      <c r="AN420" s="1"/>
      <c r="AO420" s="1"/>
      <c r="AP420" s="1"/>
      <c r="AQ420" s="1"/>
      <c r="AR420" s="1"/>
      <c r="AS420" s="1"/>
      <c r="AT420" s="1"/>
      <c r="AU420" s="1"/>
      <c r="AV420" s="1"/>
      <c r="AW420" s="1"/>
      <c r="AX420" s="1"/>
      <c r="AY420" s="1"/>
    </row>
    <row r="421" spans="1:51">
      <c r="A421" s="13" t="s">
        <v>169</v>
      </c>
      <c r="B421" s="2" t="s">
        <v>74</v>
      </c>
      <c r="C421" s="14" t="s">
        <v>64</v>
      </c>
      <c r="D421" s="2">
        <v>2012</v>
      </c>
      <c r="E421" s="14">
        <v>2012</v>
      </c>
      <c r="F421" s="14" t="s">
        <v>98</v>
      </c>
      <c r="G421" s="93">
        <v>3645</v>
      </c>
      <c r="H421" s="93">
        <v>27503</v>
      </c>
      <c r="I421" s="93">
        <v>7</v>
      </c>
      <c r="J421" s="93">
        <v>129</v>
      </c>
      <c r="K421" s="93">
        <v>3652</v>
      </c>
      <c r="L421" s="93">
        <v>27632</v>
      </c>
      <c r="M421" s="48">
        <v>31284</v>
      </c>
      <c r="N421" s="48">
        <v>64382</v>
      </c>
      <c r="O421" s="48">
        <v>9141</v>
      </c>
      <c r="P421" s="48">
        <v>54909</v>
      </c>
      <c r="Q421" s="48">
        <v>64050</v>
      </c>
      <c r="R421" s="48">
        <v>25</v>
      </c>
      <c r="S421" s="48">
        <v>307</v>
      </c>
      <c r="T421" s="48">
        <v>332</v>
      </c>
      <c r="U421" s="48">
        <v>9166</v>
      </c>
      <c r="V421" s="48">
        <v>55216</v>
      </c>
      <c r="W421" s="156">
        <v>9365011.4700000007</v>
      </c>
      <c r="X421" s="156">
        <v>40091.67</v>
      </c>
      <c r="Y421" s="156">
        <v>9405103.1400000006</v>
      </c>
      <c r="Z421" s="28">
        <v>0.98699999999999999</v>
      </c>
      <c r="AA421" s="28"/>
      <c r="AB421" s="111"/>
      <c r="AC421" s="28"/>
      <c r="AD421" s="28">
        <v>1.83E-2</v>
      </c>
      <c r="AE421" s="139"/>
      <c r="AF421" s="139"/>
      <c r="AG421" s="139"/>
      <c r="AH421" s="139"/>
      <c r="AI421" s="1"/>
      <c r="AJ421" s="1"/>
      <c r="AK421" s="1"/>
      <c r="AL421" s="1"/>
      <c r="AM421" s="1"/>
      <c r="AN421" s="1"/>
      <c r="AO421" s="1"/>
      <c r="AP421" s="1"/>
      <c r="AQ421" s="1"/>
      <c r="AR421" s="1"/>
      <c r="AS421" s="1"/>
      <c r="AT421" s="1"/>
      <c r="AU421" s="1"/>
      <c r="AV421" s="1"/>
      <c r="AW421" s="1"/>
      <c r="AX421" s="1"/>
      <c r="AY421" s="1"/>
    </row>
    <row r="422" spans="1:51">
      <c r="A422" s="13" t="s">
        <v>170</v>
      </c>
      <c r="B422" s="2" t="s">
        <v>74</v>
      </c>
      <c r="C422" s="14" t="s">
        <v>64</v>
      </c>
      <c r="D422" s="2">
        <v>2012</v>
      </c>
      <c r="E422" s="14">
        <v>2012</v>
      </c>
      <c r="F422" s="14" t="s">
        <v>98</v>
      </c>
      <c r="G422" s="93">
        <v>1039</v>
      </c>
      <c r="H422" s="93">
        <v>6597</v>
      </c>
      <c r="I422" s="93">
        <v>15</v>
      </c>
      <c r="J422" s="93">
        <v>115</v>
      </c>
      <c r="K422" s="93">
        <v>1054</v>
      </c>
      <c r="L422" s="93">
        <v>6712</v>
      </c>
      <c r="M422" s="48">
        <v>7766</v>
      </c>
      <c r="N422" s="48">
        <v>16880</v>
      </c>
      <c r="O422" s="48">
        <v>2685</v>
      </c>
      <c r="P422" s="48">
        <v>13885</v>
      </c>
      <c r="Q422" s="48">
        <v>16570</v>
      </c>
      <c r="R422" s="48">
        <v>57</v>
      </c>
      <c r="S422" s="48">
        <v>253</v>
      </c>
      <c r="T422" s="48">
        <v>310</v>
      </c>
      <c r="U422" s="48">
        <v>2742</v>
      </c>
      <c r="V422" s="48">
        <v>14138</v>
      </c>
      <c r="W422" s="156">
        <v>2443498</v>
      </c>
      <c r="X422" s="156">
        <v>42438</v>
      </c>
      <c r="Y422" s="156">
        <v>2485936</v>
      </c>
      <c r="Z422" s="28">
        <v>0.87329999999999997</v>
      </c>
      <c r="AA422" s="28"/>
      <c r="AB422" s="111"/>
      <c r="AC422" s="28"/>
      <c r="AD422" s="28">
        <v>4.1399999999999999E-2</v>
      </c>
      <c r="AE422" s="139"/>
      <c r="AF422" s="139"/>
      <c r="AG422" s="139"/>
      <c r="AH422" s="139"/>
      <c r="AI422" s="1"/>
      <c r="AJ422" s="1"/>
      <c r="AK422" s="1"/>
      <c r="AL422" s="1"/>
      <c r="AM422" s="1"/>
      <c r="AN422" s="1"/>
      <c r="AO422" s="1"/>
      <c r="AP422" s="1"/>
      <c r="AQ422" s="1"/>
      <c r="AR422" s="1"/>
      <c r="AS422" s="1"/>
      <c r="AT422" s="1"/>
      <c r="AU422" s="1"/>
      <c r="AV422" s="1"/>
      <c r="AW422" s="1"/>
      <c r="AX422" s="1"/>
      <c r="AY422" s="1"/>
    </row>
    <row r="423" spans="1:51">
      <c r="A423" s="13" t="s">
        <v>171</v>
      </c>
      <c r="B423" s="2" t="s">
        <v>75</v>
      </c>
      <c r="C423" s="14" t="s">
        <v>64</v>
      </c>
      <c r="D423" s="2">
        <v>2012</v>
      </c>
      <c r="E423" s="14">
        <v>2012</v>
      </c>
      <c r="F423" s="14" t="s">
        <v>98</v>
      </c>
      <c r="G423" s="93">
        <v>1027</v>
      </c>
      <c r="H423" s="93">
        <v>4734</v>
      </c>
      <c r="I423" s="93">
        <v>1</v>
      </c>
      <c r="J423" s="93">
        <v>14</v>
      </c>
      <c r="K423" s="93">
        <v>1028</v>
      </c>
      <c r="L423" s="93">
        <v>4748</v>
      </c>
      <c r="M423" s="48">
        <v>5776</v>
      </c>
      <c r="N423" s="48">
        <v>13058</v>
      </c>
      <c r="O423" s="48">
        <v>2703</v>
      </c>
      <c r="P423" s="48">
        <v>10310</v>
      </c>
      <c r="Q423" s="48">
        <v>13013</v>
      </c>
      <c r="R423" s="48">
        <v>5</v>
      </c>
      <c r="S423" s="48">
        <v>40</v>
      </c>
      <c r="T423" s="48">
        <v>45</v>
      </c>
      <c r="U423" s="48">
        <v>2708</v>
      </c>
      <c r="V423" s="48">
        <v>10350</v>
      </c>
      <c r="W423" s="156">
        <v>1932914</v>
      </c>
      <c r="X423" s="156">
        <v>5743</v>
      </c>
      <c r="Y423" s="156">
        <v>1938657</v>
      </c>
      <c r="Z423" s="28">
        <v>1</v>
      </c>
      <c r="AA423" s="28"/>
      <c r="AB423" s="111"/>
      <c r="AC423" s="28"/>
      <c r="AD423" s="28">
        <v>4.1399999999999999E-2</v>
      </c>
      <c r="AE423" s="139"/>
      <c r="AF423" s="139"/>
      <c r="AG423" s="139"/>
      <c r="AH423" s="139"/>
      <c r="AI423" s="1"/>
      <c r="AJ423" s="1"/>
      <c r="AK423" s="1"/>
      <c r="AL423" s="1"/>
      <c r="AM423" s="1"/>
      <c r="AN423" s="1"/>
      <c r="AO423" s="1"/>
      <c r="AP423" s="1"/>
      <c r="AQ423" s="1"/>
      <c r="AR423" s="1"/>
      <c r="AS423" s="1"/>
      <c r="AT423" s="1"/>
      <c r="AU423" s="1"/>
      <c r="AV423" s="1"/>
      <c r="AW423" s="1"/>
      <c r="AX423" s="1"/>
      <c r="AY423" s="1"/>
    </row>
    <row r="424" spans="1:51">
      <c r="A424" s="51" t="s">
        <v>172</v>
      </c>
      <c r="B424" s="2" t="s">
        <v>66</v>
      </c>
      <c r="C424" s="2" t="s">
        <v>186</v>
      </c>
      <c r="D424" s="2">
        <v>2012</v>
      </c>
      <c r="E424" s="14">
        <v>2012</v>
      </c>
      <c r="F424" s="14" t="s">
        <v>98</v>
      </c>
      <c r="G424" s="93">
        <v>314576</v>
      </c>
      <c r="H424" s="93">
        <v>1529463</v>
      </c>
      <c r="I424" s="93">
        <v>1756</v>
      </c>
      <c r="J424" s="93">
        <v>14620</v>
      </c>
      <c r="K424" s="93">
        <v>316332</v>
      </c>
      <c r="L424" s="93">
        <v>1544083</v>
      </c>
      <c r="M424" s="48">
        <v>1860414</v>
      </c>
      <c r="N424" s="48">
        <v>4102934</v>
      </c>
      <c r="O424" s="48">
        <v>793168</v>
      </c>
      <c r="P424" s="48">
        <v>3269254</v>
      </c>
      <c r="Q424" s="48">
        <v>4062422</v>
      </c>
      <c r="R424" s="48">
        <v>5833</v>
      </c>
      <c r="S424" s="48">
        <v>34679</v>
      </c>
      <c r="T424" s="48">
        <v>40512</v>
      </c>
      <c r="U424" s="48">
        <v>799001</v>
      </c>
      <c r="V424" s="48">
        <v>3303933</v>
      </c>
      <c r="W424" s="156">
        <v>609307971.52999997</v>
      </c>
      <c r="X424" s="156">
        <v>5237707.4999999991</v>
      </c>
      <c r="Y424" s="156">
        <v>614545679.02999985</v>
      </c>
      <c r="Z424" s="28">
        <v>0.97619999999999996</v>
      </c>
      <c r="AA424" s="28"/>
      <c r="AB424" s="111"/>
      <c r="AC424" s="28"/>
      <c r="AD424" s="28">
        <v>3.5999999999999997E-2</v>
      </c>
      <c r="AE424" s="139"/>
      <c r="AF424" s="139"/>
      <c r="AG424" s="139"/>
      <c r="AH424" s="139"/>
      <c r="AI424" s="2"/>
      <c r="AJ424" s="2"/>
      <c r="AK424" s="2"/>
      <c r="AL424" s="2"/>
      <c r="AM424" s="2"/>
      <c r="AN424" s="2"/>
      <c r="AO424" s="2"/>
      <c r="AP424" s="2"/>
      <c r="AQ424" s="2"/>
      <c r="AR424" s="2"/>
      <c r="AS424" s="2"/>
      <c r="AT424" s="2"/>
      <c r="AU424" s="2"/>
      <c r="AV424" s="2"/>
      <c r="AW424" s="2"/>
      <c r="AX424" s="2"/>
      <c r="AY424" s="2"/>
    </row>
    <row r="425" spans="1:51">
      <c r="A425" s="51" t="s">
        <v>173</v>
      </c>
      <c r="B425" s="2" t="s">
        <v>74</v>
      </c>
      <c r="C425" s="14" t="s">
        <v>186</v>
      </c>
      <c r="D425" s="2">
        <v>2012</v>
      </c>
      <c r="E425" s="14">
        <v>2012</v>
      </c>
      <c r="F425" s="14" t="s">
        <v>98</v>
      </c>
      <c r="G425" s="93">
        <v>10591</v>
      </c>
      <c r="H425" s="93">
        <v>51025</v>
      </c>
      <c r="I425" s="93">
        <v>108</v>
      </c>
      <c r="J425" s="93">
        <v>831</v>
      </c>
      <c r="K425" s="93">
        <v>10699</v>
      </c>
      <c r="L425" s="93">
        <v>51856</v>
      </c>
      <c r="M425" s="48">
        <v>62555</v>
      </c>
      <c r="N425" s="48">
        <v>125468</v>
      </c>
      <c r="O425" s="48">
        <v>24821</v>
      </c>
      <c r="P425" s="48">
        <v>98396</v>
      </c>
      <c r="Q425" s="48">
        <v>123217</v>
      </c>
      <c r="R425" s="48">
        <v>361</v>
      </c>
      <c r="S425" s="48">
        <v>1890</v>
      </c>
      <c r="T425" s="48">
        <v>2251</v>
      </c>
      <c r="U425" s="48">
        <v>25182</v>
      </c>
      <c r="V425" s="48">
        <v>100286</v>
      </c>
      <c r="W425" s="156">
        <v>18985990</v>
      </c>
      <c r="X425" s="156">
        <v>289244</v>
      </c>
      <c r="Y425" s="156">
        <v>19275234</v>
      </c>
      <c r="Z425" s="28">
        <v>0.90659999999999996</v>
      </c>
      <c r="AA425" s="28"/>
      <c r="AB425" s="111"/>
      <c r="AC425" s="28"/>
      <c r="AD425" s="28">
        <v>1.37E-2</v>
      </c>
      <c r="AE425" s="139"/>
      <c r="AF425" s="139"/>
      <c r="AG425" s="139"/>
      <c r="AH425" s="139"/>
      <c r="AI425" s="1"/>
      <c r="AJ425" s="1"/>
      <c r="AK425" s="1"/>
      <c r="AL425" s="1"/>
      <c r="AM425" s="1"/>
      <c r="AN425" s="1"/>
      <c r="AO425" s="1"/>
      <c r="AP425" s="1"/>
      <c r="AQ425" s="1"/>
      <c r="AR425" s="1"/>
      <c r="AS425" s="1"/>
      <c r="AT425" s="1"/>
      <c r="AU425" s="1"/>
      <c r="AV425" s="1"/>
      <c r="AW425" s="1"/>
      <c r="AX425" s="1"/>
      <c r="AY425" s="1"/>
    </row>
    <row r="426" spans="1:51">
      <c r="A426" s="51" t="s">
        <v>174</v>
      </c>
      <c r="B426" s="2" t="s">
        <v>75</v>
      </c>
      <c r="C426" s="14" t="s">
        <v>186</v>
      </c>
      <c r="D426" s="2">
        <v>2012</v>
      </c>
      <c r="E426" s="14">
        <v>2012</v>
      </c>
      <c r="F426" s="14" t="s">
        <v>98</v>
      </c>
      <c r="G426" s="93">
        <v>1</v>
      </c>
      <c r="H426" s="93">
        <v>79</v>
      </c>
      <c r="I426" s="93">
        <v>0</v>
      </c>
      <c r="J426" s="93">
        <v>0</v>
      </c>
      <c r="K426" s="93">
        <v>1</v>
      </c>
      <c r="L426" s="93">
        <v>79</v>
      </c>
      <c r="M426" s="48">
        <v>80</v>
      </c>
      <c r="N426" s="48">
        <v>142</v>
      </c>
      <c r="O426" s="48">
        <v>2</v>
      </c>
      <c r="P426" s="48">
        <v>140</v>
      </c>
      <c r="Q426" s="48">
        <v>142</v>
      </c>
      <c r="R426" s="48">
        <v>0</v>
      </c>
      <c r="S426" s="48">
        <v>0</v>
      </c>
      <c r="T426" s="48">
        <v>0</v>
      </c>
      <c r="U426" s="48">
        <v>2</v>
      </c>
      <c r="V426" s="48">
        <v>140</v>
      </c>
      <c r="W426" s="156">
        <v>18086</v>
      </c>
      <c r="X426" s="156">
        <v>0</v>
      </c>
      <c r="Y426" s="156">
        <v>18086</v>
      </c>
      <c r="Z426" s="28">
        <v>1</v>
      </c>
      <c r="AA426" s="28"/>
      <c r="AB426" s="111"/>
      <c r="AC426" s="28"/>
      <c r="AD426" s="28">
        <v>5.2699999999999997E-2</v>
      </c>
      <c r="AE426" s="139"/>
      <c r="AF426" s="139"/>
      <c r="AG426" s="139"/>
      <c r="AH426" s="139"/>
    </row>
    <row r="427" spans="1:51">
      <c r="A427" s="51" t="s">
        <v>175</v>
      </c>
      <c r="B427" s="2" t="s">
        <v>75</v>
      </c>
      <c r="C427" s="14" t="s">
        <v>186</v>
      </c>
      <c r="D427" s="2">
        <v>2012</v>
      </c>
      <c r="E427" s="14">
        <v>2012</v>
      </c>
      <c r="F427" s="14" t="s">
        <v>98</v>
      </c>
      <c r="G427" s="93">
        <v>215</v>
      </c>
      <c r="H427" s="93">
        <v>1498</v>
      </c>
      <c r="I427" s="93">
        <v>1</v>
      </c>
      <c r="J427" s="93">
        <v>3</v>
      </c>
      <c r="K427" s="93">
        <v>216</v>
      </c>
      <c r="L427" s="93">
        <v>1501</v>
      </c>
      <c r="M427" s="48">
        <v>1717</v>
      </c>
      <c r="N427" s="48">
        <v>3287</v>
      </c>
      <c r="O427" s="48">
        <v>554</v>
      </c>
      <c r="P427" s="48">
        <v>2723</v>
      </c>
      <c r="Q427" s="48">
        <v>3277</v>
      </c>
      <c r="R427" s="48">
        <v>2</v>
      </c>
      <c r="S427" s="48">
        <v>8</v>
      </c>
      <c r="T427" s="48">
        <v>10</v>
      </c>
      <c r="U427" s="48">
        <v>556</v>
      </c>
      <c r="V427" s="48">
        <v>2731</v>
      </c>
      <c r="W427" s="156">
        <v>500073</v>
      </c>
      <c r="X427" s="156">
        <v>774</v>
      </c>
      <c r="Y427" s="156">
        <v>500847</v>
      </c>
      <c r="Z427" s="28">
        <v>0.97009999999999996</v>
      </c>
      <c r="AA427" s="28"/>
      <c r="AB427" s="111"/>
      <c r="AC427" s="28"/>
      <c r="AD427" s="28">
        <v>5.2699999999999997E-2</v>
      </c>
      <c r="AE427" s="139"/>
      <c r="AF427" s="139"/>
      <c r="AG427" s="139"/>
      <c r="AH427" s="139"/>
    </row>
    <row r="428" spans="1:51">
      <c r="A428" s="51" t="s">
        <v>176</v>
      </c>
      <c r="B428" s="2" t="s">
        <v>75</v>
      </c>
      <c r="C428" s="14" t="s">
        <v>186</v>
      </c>
      <c r="D428" s="2">
        <v>2012</v>
      </c>
      <c r="E428" s="14">
        <v>2012</v>
      </c>
      <c r="F428" s="14" t="s">
        <v>98</v>
      </c>
      <c r="G428" s="93">
        <v>2123</v>
      </c>
      <c r="H428" s="93">
        <v>11991</v>
      </c>
      <c r="I428" s="93">
        <v>2</v>
      </c>
      <c r="J428" s="93">
        <v>22</v>
      </c>
      <c r="K428" s="93">
        <v>2125</v>
      </c>
      <c r="L428" s="93">
        <v>12013</v>
      </c>
      <c r="M428" s="48">
        <v>14138</v>
      </c>
      <c r="N428" s="48">
        <v>29551</v>
      </c>
      <c r="O428" s="48">
        <v>5322</v>
      </c>
      <c r="P428" s="48">
        <v>24163</v>
      </c>
      <c r="Q428" s="48">
        <v>29485</v>
      </c>
      <c r="R428" s="48">
        <v>6</v>
      </c>
      <c r="S428" s="48">
        <v>60</v>
      </c>
      <c r="T428" s="48">
        <v>66</v>
      </c>
      <c r="U428" s="48">
        <v>5328</v>
      </c>
      <c r="V428" s="48">
        <v>24223</v>
      </c>
      <c r="W428" s="156">
        <v>4343782</v>
      </c>
      <c r="X428" s="156">
        <v>6778</v>
      </c>
      <c r="Y428" s="156">
        <v>4350560</v>
      </c>
      <c r="Z428" s="28">
        <v>0.90459999999999996</v>
      </c>
      <c r="AA428" s="28"/>
      <c r="AB428" s="111"/>
      <c r="AC428" s="28"/>
      <c r="AD428" s="28">
        <v>5.2699999999999997E-2</v>
      </c>
      <c r="AE428" s="139"/>
      <c r="AF428" s="139"/>
      <c r="AG428" s="139"/>
      <c r="AH428" s="139"/>
    </row>
    <row r="429" spans="1:51">
      <c r="A429" s="51" t="s">
        <v>177</v>
      </c>
      <c r="B429" s="2" t="s">
        <v>75</v>
      </c>
      <c r="C429" s="14" t="s">
        <v>186</v>
      </c>
      <c r="D429" s="2">
        <v>2012</v>
      </c>
      <c r="E429" s="14">
        <v>2012</v>
      </c>
      <c r="F429" s="14" t="s">
        <v>98</v>
      </c>
      <c r="G429" s="93">
        <v>322</v>
      </c>
      <c r="H429" s="93">
        <v>2194</v>
      </c>
      <c r="I429" s="93">
        <v>0</v>
      </c>
      <c r="J429" s="93">
        <v>2</v>
      </c>
      <c r="K429" s="93">
        <v>322</v>
      </c>
      <c r="L429" s="93">
        <v>2196</v>
      </c>
      <c r="M429" s="48">
        <v>2518</v>
      </c>
      <c r="N429" s="48">
        <v>5007</v>
      </c>
      <c r="O429" s="48">
        <v>850</v>
      </c>
      <c r="P429" s="48">
        <v>4152</v>
      </c>
      <c r="Q429" s="48">
        <v>5002</v>
      </c>
      <c r="R429" s="48">
        <v>0</v>
      </c>
      <c r="S429" s="48">
        <v>5</v>
      </c>
      <c r="T429" s="48">
        <v>5</v>
      </c>
      <c r="U429" s="48">
        <v>850</v>
      </c>
      <c r="V429" s="48">
        <v>4157</v>
      </c>
      <c r="W429" s="156">
        <v>742898</v>
      </c>
      <c r="X429" s="156">
        <v>474</v>
      </c>
      <c r="Y429" s="156">
        <v>743372</v>
      </c>
      <c r="Z429" s="28">
        <v>0.98089999999999999</v>
      </c>
      <c r="AA429" s="28"/>
      <c r="AB429" s="111"/>
      <c r="AC429" s="28"/>
      <c r="AD429" s="28">
        <v>5.2699999999999997E-2</v>
      </c>
      <c r="AE429" s="139"/>
      <c r="AF429" s="139"/>
      <c r="AG429" s="139"/>
      <c r="AH429" s="139"/>
    </row>
    <row r="430" spans="1:51">
      <c r="A430" s="51" t="s">
        <v>178</v>
      </c>
      <c r="B430" s="2" t="s">
        <v>75</v>
      </c>
      <c r="C430" s="14" t="s">
        <v>186</v>
      </c>
      <c r="D430" s="2">
        <v>2012</v>
      </c>
      <c r="E430" s="14">
        <v>2012</v>
      </c>
      <c r="F430" s="14" t="s">
        <v>98</v>
      </c>
      <c r="G430" s="93">
        <v>99</v>
      </c>
      <c r="H430" s="93">
        <v>568</v>
      </c>
      <c r="I430" s="93">
        <v>0</v>
      </c>
      <c r="J430" s="93">
        <v>2</v>
      </c>
      <c r="K430" s="93">
        <v>99</v>
      </c>
      <c r="L430" s="93">
        <v>570</v>
      </c>
      <c r="M430" s="48">
        <v>669</v>
      </c>
      <c r="N430" s="48">
        <v>1661</v>
      </c>
      <c r="O430" s="48">
        <v>249</v>
      </c>
      <c r="P430" s="48">
        <v>1407</v>
      </c>
      <c r="Q430" s="48">
        <v>1656</v>
      </c>
      <c r="R430" s="48">
        <v>0</v>
      </c>
      <c r="S430" s="48">
        <v>5</v>
      </c>
      <c r="T430" s="48">
        <v>5</v>
      </c>
      <c r="U430" s="48">
        <v>249</v>
      </c>
      <c r="V430" s="48">
        <v>1412</v>
      </c>
      <c r="W430" s="156">
        <v>220175</v>
      </c>
      <c r="X430" s="156">
        <v>885</v>
      </c>
      <c r="Y430" s="156">
        <v>221060</v>
      </c>
      <c r="Z430" s="28">
        <v>1</v>
      </c>
      <c r="AA430" s="28"/>
      <c r="AB430" s="111"/>
      <c r="AC430" s="28"/>
      <c r="AD430" s="28">
        <v>5.2699999999999997E-2</v>
      </c>
      <c r="AE430" s="139"/>
      <c r="AF430" s="139"/>
      <c r="AG430" s="139"/>
      <c r="AH430" s="139"/>
    </row>
    <row r="431" spans="1:51">
      <c r="A431" s="51" t="s">
        <v>179</v>
      </c>
      <c r="B431" s="2" t="s">
        <v>74</v>
      </c>
      <c r="C431" s="14" t="s">
        <v>186</v>
      </c>
      <c r="D431" s="2">
        <v>2012</v>
      </c>
      <c r="E431" s="14">
        <v>2012</v>
      </c>
      <c r="F431" s="14" t="s">
        <v>98</v>
      </c>
      <c r="G431" s="93">
        <v>5977</v>
      </c>
      <c r="H431" s="93">
        <v>27086</v>
      </c>
      <c r="I431" s="93">
        <v>21</v>
      </c>
      <c r="J431" s="93">
        <v>179</v>
      </c>
      <c r="K431" s="93">
        <v>5998</v>
      </c>
      <c r="L431" s="93">
        <v>27265</v>
      </c>
      <c r="M431" s="48">
        <v>33263</v>
      </c>
      <c r="N431" s="48">
        <v>69279</v>
      </c>
      <c r="O431" s="48">
        <v>14283</v>
      </c>
      <c r="P431" s="48">
        <v>54452</v>
      </c>
      <c r="Q431" s="48">
        <v>68735</v>
      </c>
      <c r="R431" s="48">
        <v>68</v>
      </c>
      <c r="S431" s="48">
        <v>476</v>
      </c>
      <c r="T431" s="48">
        <v>544</v>
      </c>
      <c r="U431" s="48">
        <v>14351</v>
      </c>
      <c r="V431" s="48">
        <v>54928</v>
      </c>
      <c r="W431" s="156">
        <v>10575202.460000001</v>
      </c>
      <c r="X431" s="156">
        <v>65999.360000000001</v>
      </c>
      <c r="Y431" s="156">
        <v>10641201.82</v>
      </c>
      <c r="Z431" s="28">
        <v>0.9637</v>
      </c>
      <c r="AA431" s="28"/>
      <c r="AB431" s="111"/>
      <c r="AC431" s="28"/>
      <c r="AD431" s="28">
        <v>3.1199999999999999E-2</v>
      </c>
      <c r="AE431" s="139"/>
      <c r="AF431" s="139"/>
      <c r="AG431" s="139"/>
      <c r="AH431" s="139"/>
    </row>
    <row r="432" spans="1:51">
      <c r="A432" s="51" t="s">
        <v>180</v>
      </c>
      <c r="B432" s="2" t="s">
        <v>75</v>
      </c>
      <c r="C432" s="14" t="s">
        <v>186</v>
      </c>
      <c r="D432" s="2">
        <v>2012</v>
      </c>
      <c r="E432" s="14">
        <v>2012</v>
      </c>
      <c r="F432" s="14" t="s">
        <v>98</v>
      </c>
      <c r="G432" s="93">
        <v>451</v>
      </c>
      <c r="H432" s="93">
        <v>2154</v>
      </c>
      <c r="I432" s="93">
        <v>1</v>
      </c>
      <c r="J432" s="93">
        <v>7</v>
      </c>
      <c r="K432" s="93">
        <v>452</v>
      </c>
      <c r="L432" s="93">
        <v>2161</v>
      </c>
      <c r="M432" s="48">
        <v>2612</v>
      </c>
      <c r="N432" s="48">
        <v>5394</v>
      </c>
      <c r="O432" s="48">
        <v>1222</v>
      </c>
      <c r="P432" s="48">
        <v>4158</v>
      </c>
      <c r="Q432" s="48">
        <v>5380</v>
      </c>
      <c r="R432" s="48">
        <v>2</v>
      </c>
      <c r="S432" s="48">
        <v>12</v>
      </c>
      <c r="T432" s="48">
        <v>14</v>
      </c>
      <c r="U432" s="48">
        <v>1224</v>
      </c>
      <c r="V432" s="48">
        <v>4170</v>
      </c>
      <c r="W432" s="156">
        <v>786057.76</v>
      </c>
      <c r="X432" s="156">
        <v>1419</v>
      </c>
      <c r="Y432" s="156">
        <v>787476.76</v>
      </c>
      <c r="Z432" s="28">
        <v>1</v>
      </c>
      <c r="AA432" s="28"/>
      <c r="AB432" s="111"/>
      <c r="AC432" s="28"/>
      <c r="AD432" s="28">
        <v>5.2699999999999997E-2</v>
      </c>
      <c r="AE432" s="139"/>
      <c r="AF432" s="139"/>
      <c r="AG432" s="139"/>
      <c r="AH432" s="139"/>
    </row>
    <row r="433" spans="1:34">
      <c r="A433" s="51" t="s">
        <v>181</v>
      </c>
      <c r="B433" s="2" t="s">
        <v>75</v>
      </c>
      <c r="C433" s="14" t="s">
        <v>186</v>
      </c>
      <c r="D433" s="2">
        <v>2012</v>
      </c>
      <c r="E433" s="14">
        <v>2012</v>
      </c>
      <c r="F433" s="14" t="s">
        <v>98</v>
      </c>
      <c r="G433" s="93">
        <v>658</v>
      </c>
      <c r="H433" s="93">
        <v>5444</v>
      </c>
      <c r="I433" s="93">
        <v>3</v>
      </c>
      <c r="J433" s="93">
        <v>19</v>
      </c>
      <c r="K433" s="93">
        <v>661</v>
      </c>
      <c r="L433" s="93">
        <v>5463</v>
      </c>
      <c r="M433" s="48">
        <v>6124</v>
      </c>
      <c r="N433" s="48">
        <v>11702</v>
      </c>
      <c r="O433" s="48">
        <v>1674</v>
      </c>
      <c r="P433" s="48">
        <v>9977</v>
      </c>
      <c r="Q433" s="48">
        <v>11651</v>
      </c>
      <c r="R433" s="48">
        <v>9</v>
      </c>
      <c r="S433" s="48">
        <v>42</v>
      </c>
      <c r="T433" s="48">
        <v>51</v>
      </c>
      <c r="U433" s="48">
        <v>1683</v>
      </c>
      <c r="V433" s="48">
        <v>10019</v>
      </c>
      <c r="W433" s="156">
        <v>1733948</v>
      </c>
      <c r="X433" s="156">
        <v>7234</v>
      </c>
      <c r="Y433" s="156">
        <v>1741182</v>
      </c>
      <c r="Z433" s="28">
        <v>1</v>
      </c>
      <c r="AA433" s="28"/>
      <c r="AB433" s="111"/>
      <c r="AC433" s="28"/>
      <c r="AD433" s="28">
        <v>5.2699999999999997E-2</v>
      </c>
      <c r="AE433" s="139"/>
      <c r="AF433" s="139"/>
      <c r="AG433" s="139"/>
      <c r="AH433" s="139"/>
    </row>
    <row r="434" spans="1:34">
      <c r="A434" s="13" t="s">
        <v>123</v>
      </c>
      <c r="B434" s="2" t="s">
        <v>74</v>
      </c>
      <c r="C434" s="14" t="s">
        <v>186</v>
      </c>
      <c r="D434" s="2">
        <v>2012</v>
      </c>
      <c r="E434" s="14">
        <v>2012</v>
      </c>
      <c r="F434" s="14" t="s">
        <v>98</v>
      </c>
      <c r="G434" s="93">
        <v>15572</v>
      </c>
      <c r="H434" s="93">
        <v>73264</v>
      </c>
      <c r="I434" s="93">
        <v>27</v>
      </c>
      <c r="J434" s="93">
        <v>253</v>
      </c>
      <c r="K434" s="93">
        <v>15599</v>
      </c>
      <c r="L434" s="93">
        <v>73517</v>
      </c>
      <c r="M434" s="48">
        <v>89116</v>
      </c>
      <c r="N434" s="48">
        <v>215482</v>
      </c>
      <c r="O434" s="48">
        <v>41561</v>
      </c>
      <c r="P434" s="48">
        <v>173107</v>
      </c>
      <c r="Q434" s="48">
        <v>214668</v>
      </c>
      <c r="R434" s="48">
        <v>101</v>
      </c>
      <c r="S434" s="48">
        <v>713</v>
      </c>
      <c r="T434" s="48">
        <v>814</v>
      </c>
      <c r="U434" s="48">
        <v>41662</v>
      </c>
      <c r="V434" s="48">
        <v>173820</v>
      </c>
      <c r="W434" s="156">
        <v>31869191</v>
      </c>
      <c r="X434" s="156">
        <v>104859</v>
      </c>
      <c r="Y434" s="156">
        <v>31974050</v>
      </c>
      <c r="Z434" s="28">
        <v>0.97570000000000001</v>
      </c>
      <c r="AA434" s="28"/>
      <c r="AB434" s="111"/>
      <c r="AC434" s="28"/>
      <c r="AD434" s="28">
        <v>1.49E-2</v>
      </c>
      <c r="AE434" s="139"/>
      <c r="AF434" s="139"/>
      <c r="AG434" s="139"/>
      <c r="AH434" s="139"/>
    </row>
    <row r="435" spans="1:34">
      <c r="A435" s="13" t="s">
        <v>124</v>
      </c>
      <c r="B435" s="2" t="s">
        <v>75</v>
      </c>
      <c r="C435" s="14" t="s">
        <v>186</v>
      </c>
      <c r="D435" s="2">
        <v>2012</v>
      </c>
      <c r="E435" s="14">
        <v>2012</v>
      </c>
      <c r="F435" s="14" t="s">
        <v>98</v>
      </c>
      <c r="G435" s="93">
        <v>257</v>
      </c>
      <c r="H435" s="93">
        <v>1145</v>
      </c>
      <c r="I435" s="93">
        <v>0</v>
      </c>
      <c r="J435" s="93">
        <v>4</v>
      </c>
      <c r="K435" s="93">
        <v>257</v>
      </c>
      <c r="L435" s="93">
        <v>1149</v>
      </c>
      <c r="M435" s="48">
        <v>1406</v>
      </c>
      <c r="N435" s="48">
        <v>3464</v>
      </c>
      <c r="O435" s="48">
        <v>681</v>
      </c>
      <c r="P435" s="48">
        <v>2770</v>
      </c>
      <c r="Q435" s="48">
        <v>3451</v>
      </c>
      <c r="R435" s="48">
        <v>0</v>
      </c>
      <c r="S435" s="48">
        <v>13</v>
      </c>
      <c r="T435" s="48">
        <v>13</v>
      </c>
      <c r="U435" s="48">
        <v>681</v>
      </c>
      <c r="V435" s="48">
        <v>2783</v>
      </c>
      <c r="W435" s="156">
        <v>472078</v>
      </c>
      <c r="X435" s="156">
        <v>1605</v>
      </c>
      <c r="Y435" s="156">
        <v>473683</v>
      </c>
      <c r="Z435" s="28">
        <v>1</v>
      </c>
      <c r="AA435" s="28"/>
      <c r="AB435" s="111"/>
      <c r="AC435" s="28"/>
      <c r="AD435" s="28">
        <v>5.2699999999999997E-2</v>
      </c>
      <c r="AE435" s="139"/>
      <c r="AF435" s="139"/>
      <c r="AG435" s="139"/>
      <c r="AH435" s="139"/>
    </row>
    <row r="436" spans="1:34">
      <c r="A436" s="13" t="s">
        <v>125</v>
      </c>
      <c r="B436" s="2" t="s">
        <v>75</v>
      </c>
      <c r="C436" s="14" t="s">
        <v>186</v>
      </c>
      <c r="D436" s="2">
        <v>2012</v>
      </c>
      <c r="E436" s="14">
        <v>2012</v>
      </c>
      <c r="F436" s="14" t="s">
        <v>98</v>
      </c>
      <c r="G436" s="93">
        <v>1058</v>
      </c>
      <c r="H436" s="93">
        <v>7072</v>
      </c>
      <c r="I436" s="93">
        <v>1</v>
      </c>
      <c r="J436" s="93">
        <v>8</v>
      </c>
      <c r="K436" s="93">
        <v>1059</v>
      </c>
      <c r="L436" s="93">
        <v>7080</v>
      </c>
      <c r="M436" s="48">
        <v>8139</v>
      </c>
      <c r="N436" s="48">
        <v>15566</v>
      </c>
      <c r="O436" s="48">
        <v>2635</v>
      </c>
      <c r="P436" s="48">
        <v>12909</v>
      </c>
      <c r="Q436" s="48">
        <v>15544</v>
      </c>
      <c r="R436" s="48">
        <v>3</v>
      </c>
      <c r="S436" s="48">
        <v>19</v>
      </c>
      <c r="T436" s="48">
        <v>22</v>
      </c>
      <c r="U436" s="48">
        <v>2638</v>
      </c>
      <c r="V436" s="48">
        <v>12928</v>
      </c>
      <c r="W436" s="156">
        <v>2307315</v>
      </c>
      <c r="X436" s="156">
        <v>3141</v>
      </c>
      <c r="Y436" s="156">
        <v>2310456</v>
      </c>
      <c r="Z436" s="28">
        <v>0.98089999999999999</v>
      </c>
      <c r="AA436" s="28"/>
      <c r="AB436" s="111"/>
      <c r="AC436" s="28"/>
      <c r="AD436" s="28">
        <v>5.2699999999999997E-2</v>
      </c>
      <c r="AE436" s="139"/>
      <c r="AF436" s="139"/>
      <c r="AG436" s="139"/>
      <c r="AH436" s="139"/>
    </row>
    <row r="437" spans="1:34">
      <c r="A437" s="13" t="s">
        <v>126</v>
      </c>
      <c r="B437" s="2" t="s">
        <v>75</v>
      </c>
      <c r="C437" s="14" t="s">
        <v>186</v>
      </c>
      <c r="D437" s="2">
        <v>2012</v>
      </c>
      <c r="E437" s="14">
        <v>2012</v>
      </c>
      <c r="F437" s="14" t="s">
        <v>98</v>
      </c>
      <c r="G437" s="93">
        <v>2263</v>
      </c>
      <c r="H437" s="93">
        <v>11885</v>
      </c>
      <c r="I437" s="93">
        <v>12</v>
      </c>
      <c r="J437" s="93">
        <v>117</v>
      </c>
      <c r="K437" s="93">
        <v>2275</v>
      </c>
      <c r="L437" s="93">
        <v>12002</v>
      </c>
      <c r="M437" s="48">
        <v>14277</v>
      </c>
      <c r="N437" s="48">
        <v>36706</v>
      </c>
      <c r="O437" s="48">
        <v>6373</v>
      </c>
      <c r="P437" s="48">
        <v>29946</v>
      </c>
      <c r="Q437" s="48">
        <v>36319</v>
      </c>
      <c r="R437" s="48">
        <v>40</v>
      </c>
      <c r="S437" s="48">
        <v>347</v>
      </c>
      <c r="T437" s="48">
        <v>387</v>
      </c>
      <c r="U437" s="48">
        <v>6413</v>
      </c>
      <c r="V437" s="48">
        <v>30293</v>
      </c>
      <c r="W437" s="156">
        <v>5013055</v>
      </c>
      <c r="X437" s="156">
        <v>51591</v>
      </c>
      <c r="Y437" s="156">
        <v>5064646</v>
      </c>
      <c r="Z437" s="28">
        <v>1</v>
      </c>
      <c r="AA437" s="28"/>
      <c r="AB437" s="111"/>
      <c r="AC437" s="28"/>
      <c r="AD437" s="28">
        <v>5.2699999999999997E-2</v>
      </c>
      <c r="AE437" s="139"/>
      <c r="AF437" s="139"/>
      <c r="AG437" s="139"/>
      <c r="AH437" s="139"/>
    </row>
    <row r="438" spans="1:34">
      <c r="A438" s="13" t="s">
        <v>127</v>
      </c>
      <c r="B438" s="2" t="s">
        <v>75</v>
      </c>
      <c r="C438" s="14" t="s">
        <v>186</v>
      </c>
      <c r="D438" s="2">
        <v>2012</v>
      </c>
      <c r="E438" s="14">
        <v>2012</v>
      </c>
      <c r="F438" s="14" t="s">
        <v>98</v>
      </c>
      <c r="G438" s="93">
        <v>119</v>
      </c>
      <c r="H438" s="93">
        <v>852</v>
      </c>
      <c r="I438" s="93">
        <v>0</v>
      </c>
      <c r="J438" s="93">
        <v>2</v>
      </c>
      <c r="K438" s="93">
        <v>119</v>
      </c>
      <c r="L438" s="93">
        <v>854</v>
      </c>
      <c r="M438" s="48">
        <v>973</v>
      </c>
      <c r="N438" s="48">
        <v>1947</v>
      </c>
      <c r="O438" s="48">
        <v>305</v>
      </c>
      <c r="P438" s="48">
        <v>1635</v>
      </c>
      <c r="Q438" s="48">
        <v>1940</v>
      </c>
      <c r="R438" s="48">
        <v>0</v>
      </c>
      <c r="S438" s="48">
        <v>7</v>
      </c>
      <c r="T438" s="48">
        <v>7</v>
      </c>
      <c r="U438" s="48">
        <v>305</v>
      </c>
      <c r="V438" s="48">
        <v>1642</v>
      </c>
      <c r="W438" s="156">
        <v>264699</v>
      </c>
      <c r="X438" s="156">
        <v>851</v>
      </c>
      <c r="Y438" s="156">
        <v>265550</v>
      </c>
      <c r="Z438" s="28">
        <v>1</v>
      </c>
      <c r="AA438" s="28"/>
      <c r="AB438" s="111"/>
      <c r="AC438" s="28"/>
      <c r="AD438" s="28">
        <v>5.2699999999999997E-2</v>
      </c>
      <c r="AE438" s="139"/>
      <c r="AF438" s="139"/>
      <c r="AG438" s="139"/>
      <c r="AH438" s="139"/>
    </row>
    <row r="439" spans="1:34">
      <c r="A439" s="13" t="s">
        <v>128</v>
      </c>
      <c r="B439" s="2" t="s">
        <v>75</v>
      </c>
      <c r="C439" s="14" t="s">
        <v>186</v>
      </c>
      <c r="D439" s="2">
        <v>2012</v>
      </c>
      <c r="E439" s="14">
        <v>2012</v>
      </c>
      <c r="F439" s="14" t="s">
        <v>98</v>
      </c>
      <c r="G439" s="93">
        <v>11717</v>
      </c>
      <c r="H439" s="93">
        <v>46167</v>
      </c>
      <c r="I439" s="93">
        <v>20</v>
      </c>
      <c r="J439" s="93">
        <v>265</v>
      </c>
      <c r="K439" s="93">
        <v>11737</v>
      </c>
      <c r="L439" s="93">
        <v>46432</v>
      </c>
      <c r="M439" s="48">
        <v>58169</v>
      </c>
      <c r="N439" s="48">
        <v>140863</v>
      </c>
      <c r="O439" s="48">
        <v>31965</v>
      </c>
      <c r="P439" s="48">
        <v>108109</v>
      </c>
      <c r="Q439" s="48">
        <v>140074</v>
      </c>
      <c r="R439" s="48">
        <v>70</v>
      </c>
      <c r="S439" s="48">
        <v>719</v>
      </c>
      <c r="T439" s="48">
        <v>789</v>
      </c>
      <c r="U439" s="48">
        <v>32035</v>
      </c>
      <c r="V439" s="48">
        <v>108828</v>
      </c>
      <c r="W439" s="156">
        <v>20472697</v>
      </c>
      <c r="X439" s="156">
        <v>98691</v>
      </c>
      <c r="Y439" s="156">
        <v>20571388</v>
      </c>
      <c r="Z439" s="28">
        <v>0.99109999999999998</v>
      </c>
      <c r="AA439" s="28"/>
      <c r="AB439" s="111"/>
      <c r="AC439" s="28"/>
      <c r="AD439" s="28">
        <v>3.3500000000000002E-2</v>
      </c>
      <c r="AE439" s="139"/>
      <c r="AF439" s="139"/>
      <c r="AG439" s="139"/>
      <c r="AH439" s="139"/>
    </row>
    <row r="440" spans="1:34">
      <c r="A440" s="13" t="s">
        <v>129</v>
      </c>
      <c r="B440" s="2" t="s">
        <v>75</v>
      </c>
      <c r="C440" s="14" t="s">
        <v>186</v>
      </c>
      <c r="D440" s="2">
        <v>2012</v>
      </c>
      <c r="E440" s="14">
        <v>2012</v>
      </c>
      <c r="F440" s="14" t="s">
        <v>98</v>
      </c>
      <c r="G440" s="93">
        <v>1635</v>
      </c>
      <c r="H440" s="93">
        <v>7904</v>
      </c>
      <c r="I440" s="93">
        <v>4</v>
      </c>
      <c r="J440" s="93">
        <v>60</v>
      </c>
      <c r="K440" s="93">
        <v>1639</v>
      </c>
      <c r="L440" s="93">
        <v>7964</v>
      </c>
      <c r="M440" s="48">
        <v>9603</v>
      </c>
      <c r="N440" s="48">
        <v>22770</v>
      </c>
      <c r="O440" s="48">
        <v>4344</v>
      </c>
      <c r="P440" s="48">
        <v>18275</v>
      </c>
      <c r="Q440" s="48">
        <v>22619</v>
      </c>
      <c r="R440" s="48">
        <v>10</v>
      </c>
      <c r="S440" s="48">
        <v>141</v>
      </c>
      <c r="T440" s="48">
        <v>151</v>
      </c>
      <c r="U440" s="48">
        <v>4354</v>
      </c>
      <c r="V440" s="48">
        <v>18416</v>
      </c>
      <c r="W440" s="156">
        <v>3130128</v>
      </c>
      <c r="X440" s="156">
        <v>20118</v>
      </c>
      <c r="Y440" s="156">
        <v>3150246</v>
      </c>
      <c r="Z440" s="28">
        <v>0.99839999999999995</v>
      </c>
      <c r="AA440" s="28"/>
      <c r="AB440" s="111"/>
      <c r="AC440" s="28"/>
      <c r="AD440" s="28">
        <v>5.2699999999999997E-2</v>
      </c>
      <c r="AE440" s="139"/>
      <c r="AF440" s="139"/>
      <c r="AG440" s="139"/>
      <c r="AH440" s="139"/>
    </row>
    <row r="441" spans="1:34">
      <c r="A441" s="13" t="s">
        <v>130</v>
      </c>
      <c r="B441" s="2" t="s">
        <v>75</v>
      </c>
      <c r="C441" s="14" t="s">
        <v>186</v>
      </c>
      <c r="D441" s="2">
        <v>2012</v>
      </c>
      <c r="E441" s="14">
        <v>2012</v>
      </c>
      <c r="F441" s="14" t="s">
        <v>98</v>
      </c>
      <c r="G441" s="93">
        <v>651</v>
      </c>
      <c r="H441" s="93">
        <v>4440</v>
      </c>
      <c r="I441" s="93">
        <v>0</v>
      </c>
      <c r="J441" s="93">
        <v>14</v>
      </c>
      <c r="K441" s="93">
        <v>651</v>
      </c>
      <c r="L441" s="93">
        <v>4454</v>
      </c>
      <c r="M441" s="48">
        <v>5105</v>
      </c>
      <c r="N441" s="48">
        <v>10163</v>
      </c>
      <c r="O441" s="48">
        <v>1701</v>
      </c>
      <c r="P441" s="48">
        <v>8435</v>
      </c>
      <c r="Q441" s="48">
        <v>10136</v>
      </c>
      <c r="R441" s="48">
        <v>0</v>
      </c>
      <c r="S441" s="48">
        <v>27</v>
      </c>
      <c r="T441" s="48">
        <v>27</v>
      </c>
      <c r="U441" s="48">
        <v>1701</v>
      </c>
      <c r="V441" s="48">
        <v>8462</v>
      </c>
      <c r="W441" s="156">
        <v>1518152</v>
      </c>
      <c r="X441" s="156">
        <v>3863</v>
      </c>
      <c r="Y441" s="156">
        <v>1522015</v>
      </c>
      <c r="Z441" s="28">
        <v>0.94430000000000003</v>
      </c>
      <c r="AA441" s="28"/>
      <c r="AB441" s="111"/>
      <c r="AC441" s="28"/>
      <c r="AD441" s="28">
        <v>5.2699999999999997E-2</v>
      </c>
      <c r="AE441" s="139"/>
      <c r="AF441" s="139"/>
      <c r="AG441" s="139"/>
      <c r="AH441" s="139"/>
    </row>
    <row r="442" spans="1:34">
      <c r="A442" s="13" t="s">
        <v>131</v>
      </c>
      <c r="B442" s="2" t="s">
        <v>75</v>
      </c>
      <c r="C442" s="14" t="s">
        <v>186</v>
      </c>
      <c r="D442" s="2">
        <v>2012</v>
      </c>
      <c r="E442" s="14">
        <v>2012</v>
      </c>
      <c r="F442" s="14" t="s">
        <v>98</v>
      </c>
      <c r="G442" s="93">
        <v>257</v>
      </c>
      <c r="H442" s="93">
        <v>1161</v>
      </c>
      <c r="I442" s="93">
        <v>0</v>
      </c>
      <c r="J442" s="93">
        <v>0</v>
      </c>
      <c r="K442" s="93">
        <v>257</v>
      </c>
      <c r="L442" s="93">
        <v>1161</v>
      </c>
      <c r="M442" s="48">
        <v>1418</v>
      </c>
      <c r="N442" s="48">
        <v>2965</v>
      </c>
      <c r="O442" s="48">
        <v>670</v>
      </c>
      <c r="P442" s="48">
        <v>2295</v>
      </c>
      <c r="Q442" s="48">
        <v>2965</v>
      </c>
      <c r="R442" s="48">
        <v>0</v>
      </c>
      <c r="S442" s="48">
        <v>0</v>
      </c>
      <c r="T442" s="48">
        <v>0</v>
      </c>
      <c r="U442" s="48">
        <v>670</v>
      </c>
      <c r="V442" s="48">
        <v>2295</v>
      </c>
      <c r="W442" s="156">
        <v>446750</v>
      </c>
      <c r="X442" s="156">
        <v>0</v>
      </c>
      <c r="Y442" s="156">
        <v>446750</v>
      </c>
      <c r="Z442" s="28">
        <v>0.96130000000000004</v>
      </c>
      <c r="AA442" s="28"/>
      <c r="AB442" s="111"/>
      <c r="AC442" s="28"/>
      <c r="AD442" s="28">
        <v>5.2699999999999997E-2</v>
      </c>
      <c r="AE442" s="139"/>
      <c r="AF442" s="139"/>
      <c r="AG442" s="139"/>
      <c r="AH442" s="139"/>
    </row>
    <row r="443" spans="1:34">
      <c r="A443" s="13" t="s">
        <v>132</v>
      </c>
      <c r="B443" s="2" t="s">
        <v>76</v>
      </c>
      <c r="C443" s="14" t="s">
        <v>186</v>
      </c>
      <c r="D443" s="2">
        <v>2012</v>
      </c>
      <c r="E443" s="14">
        <v>2012</v>
      </c>
      <c r="F443" s="14" t="s">
        <v>98</v>
      </c>
      <c r="G443" s="93">
        <v>91904</v>
      </c>
      <c r="H443" s="93">
        <v>426997</v>
      </c>
      <c r="I443" s="93">
        <v>819</v>
      </c>
      <c r="J443" s="93">
        <v>4690</v>
      </c>
      <c r="K443" s="93">
        <v>92723</v>
      </c>
      <c r="L443" s="93">
        <v>431687</v>
      </c>
      <c r="M443" s="48">
        <v>524410</v>
      </c>
      <c r="N443" s="48">
        <v>1104054</v>
      </c>
      <c r="O443" s="48">
        <v>211135</v>
      </c>
      <c r="P443" s="48">
        <v>879858</v>
      </c>
      <c r="Q443" s="48">
        <v>1090993</v>
      </c>
      <c r="R443" s="48">
        <v>2644</v>
      </c>
      <c r="S443" s="48">
        <v>10417</v>
      </c>
      <c r="T443" s="48">
        <v>13061</v>
      </c>
      <c r="U443" s="48">
        <v>213779</v>
      </c>
      <c r="V443" s="48">
        <v>890275</v>
      </c>
      <c r="W443" s="156">
        <v>170234030</v>
      </c>
      <c r="X443" s="156">
        <v>1786378</v>
      </c>
      <c r="Y443" s="156">
        <v>172020408</v>
      </c>
      <c r="Z443" s="28">
        <v>0.97719999999999996</v>
      </c>
      <c r="AA443" s="28"/>
      <c r="AB443" s="111"/>
      <c r="AC443" s="28"/>
      <c r="AD443" s="28">
        <v>4.0399999999999998E-2</v>
      </c>
      <c r="AE443" s="139"/>
      <c r="AF443" s="139"/>
      <c r="AG443" s="139"/>
      <c r="AH443" s="139"/>
    </row>
    <row r="444" spans="1:34">
      <c r="A444" s="13" t="s">
        <v>133</v>
      </c>
      <c r="B444" s="2" t="s">
        <v>75</v>
      </c>
      <c r="C444" s="14" t="s">
        <v>186</v>
      </c>
      <c r="D444" s="2">
        <v>2012</v>
      </c>
      <c r="E444" s="14">
        <v>2012</v>
      </c>
      <c r="F444" s="14" t="s">
        <v>98</v>
      </c>
      <c r="G444" s="93">
        <v>1899</v>
      </c>
      <c r="H444" s="93">
        <v>8456</v>
      </c>
      <c r="I444" s="93">
        <v>2</v>
      </c>
      <c r="J444" s="93">
        <v>16</v>
      </c>
      <c r="K444" s="93">
        <v>1901</v>
      </c>
      <c r="L444" s="93">
        <v>8472</v>
      </c>
      <c r="M444" s="48">
        <v>10373</v>
      </c>
      <c r="N444" s="48">
        <v>26485</v>
      </c>
      <c r="O444" s="48">
        <v>5152</v>
      </c>
      <c r="P444" s="48">
        <v>21263</v>
      </c>
      <c r="Q444" s="48">
        <v>26415</v>
      </c>
      <c r="R444" s="48">
        <v>4</v>
      </c>
      <c r="S444" s="48">
        <v>66</v>
      </c>
      <c r="T444" s="48">
        <v>70</v>
      </c>
      <c r="U444" s="48">
        <v>5156</v>
      </c>
      <c r="V444" s="48">
        <v>21329</v>
      </c>
      <c r="W444" s="156">
        <v>3757558</v>
      </c>
      <c r="X444" s="156">
        <v>8631</v>
      </c>
      <c r="Y444" s="156">
        <v>3766189</v>
      </c>
      <c r="Z444" s="28">
        <v>0.99339999999999995</v>
      </c>
      <c r="AA444" s="28"/>
      <c r="AB444" s="111"/>
      <c r="AC444" s="28"/>
      <c r="AD444" s="28">
        <v>5.2699999999999997E-2</v>
      </c>
      <c r="AE444" s="139"/>
      <c r="AF444" s="139"/>
      <c r="AG444" s="139"/>
      <c r="AH444" s="139"/>
    </row>
    <row r="445" spans="1:34">
      <c r="A445" s="13" t="s">
        <v>134</v>
      </c>
      <c r="B445" s="2" t="s">
        <v>75</v>
      </c>
      <c r="C445" s="14" t="s">
        <v>186</v>
      </c>
      <c r="D445" s="2">
        <v>2012</v>
      </c>
      <c r="E445" s="14">
        <v>2012</v>
      </c>
      <c r="F445" s="14" t="s">
        <v>98</v>
      </c>
      <c r="G445" s="93">
        <v>805</v>
      </c>
      <c r="H445" s="93">
        <v>4727</v>
      </c>
      <c r="I445" s="93">
        <v>16</v>
      </c>
      <c r="J445" s="93">
        <v>79</v>
      </c>
      <c r="K445" s="93">
        <v>821</v>
      </c>
      <c r="L445" s="93">
        <v>4806</v>
      </c>
      <c r="M445" s="48">
        <v>5627</v>
      </c>
      <c r="N445" s="48">
        <v>9516</v>
      </c>
      <c r="O445" s="48">
        <v>1743</v>
      </c>
      <c r="P445" s="48">
        <v>7538</v>
      </c>
      <c r="Q445" s="48">
        <v>9281</v>
      </c>
      <c r="R445" s="48">
        <v>45</v>
      </c>
      <c r="S445" s="48">
        <v>190</v>
      </c>
      <c r="T445" s="48">
        <v>235</v>
      </c>
      <c r="U445" s="48">
        <v>1788</v>
      </c>
      <c r="V445" s="48">
        <v>7728</v>
      </c>
      <c r="W445" s="156">
        <v>1466046</v>
      </c>
      <c r="X445" s="156">
        <v>30654</v>
      </c>
      <c r="Y445" s="156">
        <v>1496700</v>
      </c>
      <c r="Z445" s="28">
        <v>0.99519999999999997</v>
      </c>
      <c r="AA445" s="28"/>
      <c r="AB445" s="111"/>
      <c r="AC445" s="28"/>
      <c r="AD445" s="28">
        <v>5.2699999999999997E-2</v>
      </c>
      <c r="AE445" s="139"/>
      <c r="AF445" s="139"/>
      <c r="AG445" s="139"/>
      <c r="AH445" s="139"/>
    </row>
    <row r="446" spans="1:34">
      <c r="A446" s="13" t="s">
        <v>135</v>
      </c>
      <c r="B446" s="2" t="s">
        <v>75</v>
      </c>
      <c r="C446" s="14" t="s">
        <v>186</v>
      </c>
      <c r="D446" s="2">
        <v>2012</v>
      </c>
      <c r="E446" s="14">
        <v>2012</v>
      </c>
      <c r="F446" s="14" t="s">
        <v>98</v>
      </c>
      <c r="G446" s="93">
        <v>116</v>
      </c>
      <c r="H446" s="93">
        <v>750</v>
      </c>
      <c r="I446" s="93">
        <v>0</v>
      </c>
      <c r="J446" s="93">
        <v>0</v>
      </c>
      <c r="K446" s="93">
        <v>116</v>
      </c>
      <c r="L446" s="93">
        <v>750</v>
      </c>
      <c r="M446" s="48">
        <v>866</v>
      </c>
      <c r="N446" s="48">
        <v>1776</v>
      </c>
      <c r="O446" s="48">
        <v>294</v>
      </c>
      <c r="P446" s="48">
        <v>1482</v>
      </c>
      <c r="Q446" s="48">
        <v>1776</v>
      </c>
      <c r="R446" s="48">
        <v>0</v>
      </c>
      <c r="S446" s="48">
        <v>0</v>
      </c>
      <c r="T446" s="48">
        <v>0</v>
      </c>
      <c r="U446" s="48">
        <v>294</v>
      </c>
      <c r="V446" s="48">
        <v>1482</v>
      </c>
      <c r="W446" s="156">
        <v>262051</v>
      </c>
      <c r="X446" s="156">
        <v>0</v>
      </c>
      <c r="Y446" s="156">
        <v>262051</v>
      </c>
      <c r="Z446" s="28">
        <v>0.90910000000000002</v>
      </c>
      <c r="AA446" s="28"/>
      <c r="AB446" s="111"/>
      <c r="AC446" s="28"/>
      <c r="AD446" s="28">
        <v>5.2699999999999997E-2</v>
      </c>
      <c r="AE446" s="139"/>
      <c r="AF446" s="139"/>
      <c r="AG446" s="139"/>
      <c r="AH446" s="139"/>
    </row>
    <row r="447" spans="1:34">
      <c r="A447" s="13" t="s">
        <v>136</v>
      </c>
      <c r="B447" s="2" t="s">
        <v>75</v>
      </c>
      <c r="C447" s="14" t="s">
        <v>186</v>
      </c>
      <c r="D447" s="2">
        <v>2012</v>
      </c>
      <c r="E447" s="14">
        <v>2012</v>
      </c>
      <c r="F447" s="14" t="s">
        <v>98</v>
      </c>
      <c r="G447" s="93">
        <v>872</v>
      </c>
      <c r="H447" s="93">
        <v>6257</v>
      </c>
      <c r="I447" s="93">
        <v>1</v>
      </c>
      <c r="J447" s="93">
        <v>22</v>
      </c>
      <c r="K447" s="93">
        <v>873</v>
      </c>
      <c r="L447" s="93">
        <v>6279</v>
      </c>
      <c r="M447" s="48">
        <v>7152</v>
      </c>
      <c r="N447" s="48">
        <v>13585</v>
      </c>
      <c r="O447" s="48">
        <v>2220</v>
      </c>
      <c r="P447" s="48">
        <v>11305</v>
      </c>
      <c r="Q447" s="48">
        <v>13525</v>
      </c>
      <c r="R447" s="48">
        <v>4</v>
      </c>
      <c r="S447" s="48">
        <v>56</v>
      </c>
      <c r="T447" s="48">
        <v>60</v>
      </c>
      <c r="U447" s="48">
        <v>2224</v>
      </c>
      <c r="V447" s="48">
        <v>11361</v>
      </c>
      <c r="W447" s="156">
        <v>2041420</v>
      </c>
      <c r="X447" s="156">
        <v>8940</v>
      </c>
      <c r="Y447" s="156">
        <v>2050360</v>
      </c>
      <c r="Z447" s="28">
        <v>0.99780000000000002</v>
      </c>
      <c r="AA447" s="28"/>
      <c r="AB447" s="111"/>
      <c r="AC447" s="28"/>
      <c r="AD447" s="28">
        <v>5.2699999999999997E-2</v>
      </c>
      <c r="AE447" s="139"/>
      <c r="AF447" s="139"/>
      <c r="AG447" s="139"/>
      <c r="AH447" s="139"/>
    </row>
    <row r="448" spans="1:34">
      <c r="A448" s="13" t="s">
        <v>137</v>
      </c>
      <c r="B448" s="2" t="s">
        <v>75</v>
      </c>
      <c r="C448" s="14" t="s">
        <v>186</v>
      </c>
      <c r="D448" s="2">
        <v>2012</v>
      </c>
      <c r="E448" s="14">
        <v>2012</v>
      </c>
      <c r="F448" s="14" t="s">
        <v>98</v>
      </c>
      <c r="G448" s="93">
        <v>4701</v>
      </c>
      <c r="H448" s="93">
        <v>17207</v>
      </c>
      <c r="I448" s="93">
        <v>8</v>
      </c>
      <c r="J448" s="93">
        <v>30</v>
      </c>
      <c r="K448" s="93">
        <v>4709</v>
      </c>
      <c r="L448" s="93">
        <v>17237</v>
      </c>
      <c r="M448" s="48">
        <v>21946</v>
      </c>
      <c r="N448" s="48">
        <v>53768</v>
      </c>
      <c r="O448" s="48">
        <v>12848</v>
      </c>
      <c r="P448" s="48">
        <v>40792</v>
      </c>
      <c r="Q448" s="48">
        <v>53640</v>
      </c>
      <c r="R448" s="48">
        <v>27</v>
      </c>
      <c r="S448" s="48">
        <v>101</v>
      </c>
      <c r="T448" s="48">
        <v>128</v>
      </c>
      <c r="U448" s="48">
        <v>12875</v>
      </c>
      <c r="V448" s="48">
        <v>40893</v>
      </c>
      <c r="W448" s="156">
        <v>7744692</v>
      </c>
      <c r="X448" s="156">
        <v>14881</v>
      </c>
      <c r="Y448" s="156">
        <v>7759573</v>
      </c>
      <c r="Z448" s="28">
        <v>0.99770000000000003</v>
      </c>
      <c r="AA448" s="28"/>
      <c r="AB448" s="111"/>
      <c r="AC448" s="28"/>
      <c r="AD448" s="28">
        <v>1.83E-2</v>
      </c>
      <c r="AE448" s="139"/>
      <c r="AF448" s="139"/>
      <c r="AG448" s="139"/>
      <c r="AH448" s="139"/>
    </row>
    <row r="449" spans="1:34">
      <c r="A449" s="13" t="s">
        <v>138</v>
      </c>
      <c r="B449" s="2" t="s">
        <v>75</v>
      </c>
      <c r="C449" s="14" t="s">
        <v>186</v>
      </c>
      <c r="D449" s="2">
        <v>2012</v>
      </c>
      <c r="E449" s="14">
        <v>2012</v>
      </c>
      <c r="F449" s="14" t="s">
        <v>98</v>
      </c>
      <c r="G449" s="93">
        <v>80</v>
      </c>
      <c r="H449" s="93">
        <v>346</v>
      </c>
      <c r="I449" s="93">
        <v>0</v>
      </c>
      <c r="J449" s="93">
        <v>0</v>
      </c>
      <c r="K449" s="93">
        <v>80</v>
      </c>
      <c r="L449" s="93">
        <v>346</v>
      </c>
      <c r="M449" s="48">
        <v>426</v>
      </c>
      <c r="N449" s="48">
        <v>977</v>
      </c>
      <c r="O449" s="48">
        <v>206</v>
      </c>
      <c r="P449" s="48">
        <v>771</v>
      </c>
      <c r="Q449" s="48">
        <v>977</v>
      </c>
      <c r="R449" s="48">
        <v>0</v>
      </c>
      <c r="S449" s="48">
        <v>0</v>
      </c>
      <c r="T449" s="48">
        <v>0</v>
      </c>
      <c r="U449" s="48">
        <v>206</v>
      </c>
      <c r="V449" s="48">
        <v>771</v>
      </c>
      <c r="W449" s="156">
        <v>130461</v>
      </c>
      <c r="X449" s="156">
        <v>0</v>
      </c>
      <c r="Y449" s="156">
        <v>130461</v>
      </c>
      <c r="Z449" s="28">
        <v>1</v>
      </c>
      <c r="AA449" s="28"/>
      <c r="AB449" s="111"/>
      <c r="AC449" s="28"/>
      <c r="AD449" s="28">
        <v>5.2699999999999997E-2</v>
      </c>
      <c r="AE449" s="139"/>
      <c r="AF449" s="139"/>
      <c r="AG449" s="139"/>
      <c r="AH449" s="139"/>
    </row>
    <row r="450" spans="1:34">
      <c r="A450" s="13" t="s">
        <v>139</v>
      </c>
      <c r="B450" s="2" t="s">
        <v>75</v>
      </c>
      <c r="C450" s="14" t="s">
        <v>186</v>
      </c>
      <c r="D450" s="2">
        <v>2012</v>
      </c>
      <c r="E450" s="14">
        <v>2012</v>
      </c>
      <c r="F450" s="14" t="s">
        <v>98</v>
      </c>
      <c r="G450" s="93">
        <v>23</v>
      </c>
      <c r="H450" s="93">
        <v>375</v>
      </c>
      <c r="I450" s="93">
        <v>0</v>
      </c>
      <c r="J450" s="93">
        <v>0</v>
      </c>
      <c r="K450" s="93">
        <v>23</v>
      </c>
      <c r="L450" s="93">
        <v>375</v>
      </c>
      <c r="M450" s="48">
        <v>398</v>
      </c>
      <c r="N450" s="48">
        <v>649</v>
      </c>
      <c r="O450" s="48">
        <v>55</v>
      </c>
      <c r="P450" s="48">
        <v>593</v>
      </c>
      <c r="Q450" s="48">
        <v>648</v>
      </c>
      <c r="R450" s="48">
        <v>0</v>
      </c>
      <c r="S450" s="48">
        <v>1</v>
      </c>
      <c r="T450" s="48">
        <v>1</v>
      </c>
      <c r="U450" s="48">
        <v>55</v>
      </c>
      <c r="V450" s="48">
        <v>594</v>
      </c>
      <c r="W450" s="156">
        <v>96654</v>
      </c>
      <c r="X450" s="156">
        <v>142</v>
      </c>
      <c r="Y450" s="156">
        <v>96796</v>
      </c>
      <c r="Z450" s="28">
        <v>0.95650000000000002</v>
      </c>
      <c r="AA450" s="28"/>
      <c r="AB450" s="111"/>
      <c r="AC450" s="28"/>
      <c r="AD450" s="28">
        <v>5.2699999999999997E-2</v>
      </c>
      <c r="AE450" s="139"/>
      <c r="AF450" s="139"/>
      <c r="AG450" s="139"/>
      <c r="AH450" s="139"/>
    </row>
    <row r="451" spans="1:34">
      <c r="A451" s="13" t="s">
        <v>140</v>
      </c>
      <c r="B451" s="2" t="s">
        <v>75</v>
      </c>
      <c r="C451" s="14" t="s">
        <v>186</v>
      </c>
      <c r="D451" s="2">
        <v>2012</v>
      </c>
      <c r="E451" s="14">
        <v>2012</v>
      </c>
      <c r="F451" s="14" t="s">
        <v>98</v>
      </c>
      <c r="G451" s="93">
        <v>3081</v>
      </c>
      <c r="H451" s="93">
        <v>15742</v>
      </c>
      <c r="I451" s="93">
        <v>6</v>
      </c>
      <c r="J451" s="93">
        <v>55</v>
      </c>
      <c r="K451" s="93">
        <v>3087</v>
      </c>
      <c r="L451" s="93">
        <v>15797</v>
      </c>
      <c r="M451" s="48">
        <v>18884</v>
      </c>
      <c r="N451" s="48">
        <v>43212</v>
      </c>
      <c r="O451" s="48">
        <v>7908</v>
      </c>
      <c r="P451" s="48">
        <v>35113</v>
      </c>
      <c r="Q451" s="48">
        <v>43021</v>
      </c>
      <c r="R451" s="48">
        <v>21</v>
      </c>
      <c r="S451" s="48">
        <v>170</v>
      </c>
      <c r="T451" s="48">
        <v>191</v>
      </c>
      <c r="U451" s="48">
        <v>7929</v>
      </c>
      <c r="V451" s="48">
        <v>35283</v>
      </c>
      <c r="W451" s="156">
        <v>6193797</v>
      </c>
      <c r="X451" s="156">
        <v>25231</v>
      </c>
      <c r="Y451" s="156">
        <v>6219028</v>
      </c>
      <c r="Z451" s="28">
        <v>1</v>
      </c>
      <c r="AA451" s="28"/>
      <c r="AB451" s="111"/>
      <c r="AC451" s="28"/>
      <c r="AD451" s="28">
        <v>1.77E-2</v>
      </c>
      <c r="AE451" s="139"/>
      <c r="AF451" s="139"/>
      <c r="AG451" s="139"/>
      <c r="AH451" s="139"/>
    </row>
    <row r="452" spans="1:34">
      <c r="A452" s="13" t="s">
        <v>141</v>
      </c>
      <c r="B452" s="2" t="s">
        <v>75</v>
      </c>
      <c r="C452" s="14" t="s">
        <v>186</v>
      </c>
      <c r="D452" s="2">
        <v>2012</v>
      </c>
      <c r="E452" s="14">
        <v>2012</v>
      </c>
      <c r="F452" s="14" t="s">
        <v>98</v>
      </c>
      <c r="G452" s="93">
        <v>462</v>
      </c>
      <c r="H452" s="93">
        <v>2963</v>
      </c>
      <c r="I452" s="93">
        <v>4</v>
      </c>
      <c r="J452" s="93">
        <v>22</v>
      </c>
      <c r="K452" s="93">
        <v>466</v>
      </c>
      <c r="L452" s="93">
        <v>2985</v>
      </c>
      <c r="M452" s="48">
        <v>3451</v>
      </c>
      <c r="N452" s="48">
        <v>7306</v>
      </c>
      <c r="O452" s="48">
        <v>1113</v>
      </c>
      <c r="P452" s="48">
        <v>6118</v>
      </c>
      <c r="Q452" s="48">
        <v>7231</v>
      </c>
      <c r="R452" s="48">
        <v>11</v>
      </c>
      <c r="S452" s="48">
        <v>64</v>
      </c>
      <c r="T452" s="48">
        <v>75</v>
      </c>
      <c r="U452" s="48">
        <v>1124</v>
      </c>
      <c r="V452" s="48">
        <v>6182</v>
      </c>
      <c r="W452" s="156">
        <v>1059237</v>
      </c>
      <c r="X452" s="156">
        <v>8639</v>
      </c>
      <c r="Y452" s="156">
        <v>1067876</v>
      </c>
      <c r="Z452" s="28">
        <v>1</v>
      </c>
      <c r="AA452" s="28"/>
      <c r="AB452" s="111"/>
      <c r="AC452" s="28"/>
      <c r="AD452" s="28">
        <v>5.2699999999999997E-2</v>
      </c>
      <c r="AE452" s="139"/>
      <c r="AF452" s="139"/>
      <c r="AG452" s="139"/>
      <c r="AH452" s="139"/>
    </row>
    <row r="453" spans="1:34">
      <c r="A453" s="13" t="s">
        <v>142</v>
      </c>
      <c r="B453" s="2" t="s">
        <v>75</v>
      </c>
      <c r="C453" s="14" t="s">
        <v>186</v>
      </c>
      <c r="D453" s="2">
        <v>2012</v>
      </c>
      <c r="E453" s="14">
        <v>2012</v>
      </c>
      <c r="F453" s="14" t="s">
        <v>98</v>
      </c>
      <c r="G453" s="93">
        <v>463</v>
      </c>
      <c r="H453" s="93">
        <v>3271</v>
      </c>
      <c r="I453" s="93">
        <v>1</v>
      </c>
      <c r="J453" s="93">
        <v>5</v>
      </c>
      <c r="K453" s="93">
        <v>464</v>
      </c>
      <c r="L453" s="93">
        <v>3276</v>
      </c>
      <c r="M453" s="48">
        <v>3740</v>
      </c>
      <c r="N453" s="48">
        <v>7207</v>
      </c>
      <c r="O453" s="48">
        <v>1170</v>
      </c>
      <c r="P453" s="48">
        <v>6023</v>
      </c>
      <c r="Q453" s="48">
        <v>7193</v>
      </c>
      <c r="R453" s="48">
        <v>3</v>
      </c>
      <c r="S453" s="48">
        <v>11</v>
      </c>
      <c r="T453" s="48">
        <v>14</v>
      </c>
      <c r="U453" s="48">
        <v>1173</v>
      </c>
      <c r="V453" s="48">
        <v>6034</v>
      </c>
      <c r="W453" s="156">
        <v>1091569</v>
      </c>
      <c r="X453" s="156">
        <v>1736</v>
      </c>
      <c r="Y453" s="156">
        <v>1093305</v>
      </c>
      <c r="Z453" s="28">
        <v>1</v>
      </c>
      <c r="AA453" s="28"/>
      <c r="AB453" s="111"/>
      <c r="AC453" s="28"/>
      <c r="AD453" s="28">
        <v>5.2699999999999997E-2</v>
      </c>
      <c r="AE453" s="139"/>
      <c r="AF453" s="139"/>
      <c r="AG453" s="139"/>
      <c r="AH453" s="139"/>
    </row>
    <row r="454" spans="1:34">
      <c r="A454" s="13" t="s">
        <v>143</v>
      </c>
      <c r="B454" s="2" t="s">
        <v>74</v>
      </c>
      <c r="C454" s="14" t="s">
        <v>186</v>
      </c>
      <c r="D454" s="2">
        <v>2012</v>
      </c>
      <c r="E454" s="14">
        <v>2012</v>
      </c>
      <c r="F454" s="14" t="s">
        <v>98</v>
      </c>
      <c r="G454" s="93">
        <v>13220</v>
      </c>
      <c r="H454" s="93">
        <v>84070</v>
      </c>
      <c r="I454" s="93">
        <v>61</v>
      </c>
      <c r="J454" s="93">
        <v>1395</v>
      </c>
      <c r="K454" s="93">
        <v>13281</v>
      </c>
      <c r="L454" s="93">
        <v>85465</v>
      </c>
      <c r="M454" s="48">
        <v>98746</v>
      </c>
      <c r="N454" s="48">
        <v>220769</v>
      </c>
      <c r="O454" s="48">
        <v>33491</v>
      </c>
      <c r="P454" s="48">
        <v>183676</v>
      </c>
      <c r="Q454" s="48">
        <v>217167</v>
      </c>
      <c r="R454" s="48">
        <v>217</v>
      </c>
      <c r="S454" s="48">
        <v>3385</v>
      </c>
      <c r="T454" s="48">
        <v>3602</v>
      </c>
      <c r="U454" s="48">
        <v>33708</v>
      </c>
      <c r="V454" s="48">
        <v>187061</v>
      </c>
      <c r="W454" s="156">
        <v>31443415</v>
      </c>
      <c r="X454" s="156">
        <v>407065</v>
      </c>
      <c r="Y454" s="156">
        <v>31850480</v>
      </c>
      <c r="Z454" s="28">
        <v>0.99819999999999998</v>
      </c>
      <c r="AA454" s="28"/>
      <c r="AB454" s="111"/>
      <c r="AC454" s="28"/>
      <c r="AD454" s="28">
        <v>1.54E-2</v>
      </c>
      <c r="AE454" s="139"/>
      <c r="AF454" s="139"/>
      <c r="AG454" s="139"/>
      <c r="AH454" s="139"/>
    </row>
    <row r="455" spans="1:34">
      <c r="A455" s="13" t="s">
        <v>144</v>
      </c>
      <c r="B455" s="2" t="s">
        <v>74</v>
      </c>
      <c r="C455" s="14" t="s">
        <v>186</v>
      </c>
      <c r="D455" s="2">
        <v>2012</v>
      </c>
      <c r="E455" s="14">
        <v>2012</v>
      </c>
      <c r="F455" s="14" t="s">
        <v>98</v>
      </c>
      <c r="G455" s="93">
        <v>967</v>
      </c>
      <c r="H455" s="93">
        <v>7203</v>
      </c>
      <c r="I455" s="93">
        <v>2</v>
      </c>
      <c r="J455" s="93">
        <v>32</v>
      </c>
      <c r="K455" s="93">
        <v>969</v>
      </c>
      <c r="L455" s="93">
        <v>7235</v>
      </c>
      <c r="M455" s="48">
        <v>8204</v>
      </c>
      <c r="N455" s="48">
        <v>17909</v>
      </c>
      <c r="O455" s="48">
        <v>2620</v>
      </c>
      <c r="P455" s="48">
        <v>15211</v>
      </c>
      <c r="Q455" s="48">
        <v>17831</v>
      </c>
      <c r="R455" s="48">
        <v>6</v>
      </c>
      <c r="S455" s="48">
        <v>72</v>
      </c>
      <c r="T455" s="48">
        <v>78</v>
      </c>
      <c r="U455" s="48">
        <v>2626</v>
      </c>
      <c r="V455" s="48">
        <v>15283</v>
      </c>
      <c r="W455" s="156">
        <v>2548100</v>
      </c>
      <c r="X455" s="156">
        <v>9857</v>
      </c>
      <c r="Y455" s="156">
        <v>2557957</v>
      </c>
      <c r="Z455" s="28">
        <v>0.99280000000000002</v>
      </c>
      <c r="AA455" s="28"/>
      <c r="AB455" s="111"/>
      <c r="AC455" s="28"/>
      <c r="AD455" s="28">
        <v>5.2699999999999997E-2</v>
      </c>
      <c r="AE455" s="139"/>
      <c r="AF455" s="139"/>
      <c r="AG455" s="139"/>
      <c r="AH455" s="139"/>
    </row>
    <row r="456" spans="1:34">
      <c r="A456" s="13" t="s">
        <v>145</v>
      </c>
      <c r="B456" s="2" t="s">
        <v>75</v>
      </c>
      <c r="C456" s="14" t="s">
        <v>186</v>
      </c>
      <c r="D456" s="2">
        <v>2012</v>
      </c>
      <c r="E456" s="14">
        <v>2012</v>
      </c>
      <c r="F456" s="14" t="s">
        <v>98</v>
      </c>
      <c r="G456" s="93">
        <v>98</v>
      </c>
      <c r="H456" s="93">
        <v>643</v>
      </c>
      <c r="I456" s="93">
        <v>0</v>
      </c>
      <c r="J456" s="93">
        <v>0</v>
      </c>
      <c r="K456" s="93">
        <v>98</v>
      </c>
      <c r="L456" s="93">
        <v>643</v>
      </c>
      <c r="M456" s="48">
        <v>741</v>
      </c>
      <c r="N456" s="48">
        <v>1607</v>
      </c>
      <c r="O456" s="48">
        <v>265</v>
      </c>
      <c r="P456" s="48">
        <v>1342</v>
      </c>
      <c r="Q456" s="48">
        <v>1607</v>
      </c>
      <c r="R456" s="48">
        <v>0</v>
      </c>
      <c r="S456" s="48">
        <v>0</v>
      </c>
      <c r="T456" s="48">
        <v>0</v>
      </c>
      <c r="U456" s="48">
        <v>265</v>
      </c>
      <c r="V456" s="48">
        <v>1342</v>
      </c>
      <c r="W456" s="156">
        <v>230735</v>
      </c>
      <c r="X456" s="156">
        <v>0</v>
      </c>
      <c r="Y456" s="156">
        <v>230735</v>
      </c>
      <c r="Z456" s="28">
        <v>0.8</v>
      </c>
      <c r="AA456" s="28"/>
      <c r="AB456" s="111"/>
      <c r="AC456" s="28"/>
      <c r="AD456" s="28">
        <v>5.2699999999999997E-2</v>
      </c>
      <c r="AE456" s="139"/>
      <c r="AF456" s="139"/>
      <c r="AG456" s="139"/>
      <c r="AH456" s="139"/>
    </row>
    <row r="457" spans="1:34">
      <c r="A457" s="13" t="s">
        <v>146</v>
      </c>
      <c r="B457" s="2" t="s">
        <v>75</v>
      </c>
      <c r="C457" s="14" t="s">
        <v>186</v>
      </c>
      <c r="D457" s="2">
        <v>2012</v>
      </c>
      <c r="E457" s="14">
        <v>2012</v>
      </c>
      <c r="F457" s="14" t="s">
        <v>98</v>
      </c>
      <c r="G457" s="93">
        <v>19618</v>
      </c>
      <c r="H457" s="93">
        <v>90827</v>
      </c>
      <c r="I457" s="93">
        <v>50</v>
      </c>
      <c r="J457" s="93">
        <v>604</v>
      </c>
      <c r="K457" s="93">
        <v>19668</v>
      </c>
      <c r="L457" s="93">
        <v>91431</v>
      </c>
      <c r="M457" s="48">
        <v>111099</v>
      </c>
      <c r="N457" s="48">
        <v>272134</v>
      </c>
      <c r="O457" s="48">
        <v>53871</v>
      </c>
      <c r="P457" s="48">
        <v>216341</v>
      </c>
      <c r="Q457" s="48">
        <v>270212</v>
      </c>
      <c r="R457" s="48">
        <v>178</v>
      </c>
      <c r="S457" s="48">
        <v>1744</v>
      </c>
      <c r="T457" s="48">
        <v>1922</v>
      </c>
      <c r="U457" s="48">
        <v>54049</v>
      </c>
      <c r="V457" s="48">
        <v>218085</v>
      </c>
      <c r="W457" s="156">
        <v>38768872</v>
      </c>
      <c r="X457" s="156">
        <v>244451</v>
      </c>
      <c r="Y457" s="156">
        <v>39013323</v>
      </c>
      <c r="Z457" s="28">
        <v>0.99950000000000006</v>
      </c>
      <c r="AA457" s="28"/>
      <c r="AB457" s="111"/>
      <c r="AC457" s="28"/>
      <c r="AD457" s="28">
        <v>3.2300000000000002E-2</v>
      </c>
      <c r="AE457" s="139"/>
      <c r="AF457" s="139"/>
      <c r="AG457" s="139"/>
      <c r="AH457" s="139"/>
    </row>
    <row r="458" spans="1:34">
      <c r="A458" s="13" t="s">
        <v>147</v>
      </c>
      <c r="B458" s="2" t="s">
        <v>74</v>
      </c>
      <c r="C458" s="14" t="s">
        <v>186</v>
      </c>
      <c r="D458" s="2">
        <v>2012</v>
      </c>
      <c r="E458" s="14">
        <v>2012</v>
      </c>
      <c r="F458" s="14" t="s">
        <v>98</v>
      </c>
      <c r="G458" s="93">
        <v>17746</v>
      </c>
      <c r="H458" s="93">
        <v>72950</v>
      </c>
      <c r="I458" s="93">
        <v>151</v>
      </c>
      <c r="J458" s="93">
        <v>733</v>
      </c>
      <c r="K458" s="93">
        <v>17897</v>
      </c>
      <c r="L458" s="93">
        <v>73683</v>
      </c>
      <c r="M458" s="48">
        <v>91580</v>
      </c>
      <c r="N458" s="48">
        <v>205500</v>
      </c>
      <c r="O458" s="48">
        <v>45194</v>
      </c>
      <c r="P458" s="48">
        <v>157935</v>
      </c>
      <c r="Q458" s="48">
        <v>203129</v>
      </c>
      <c r="R458" s="48">
        <v>547</v>
      </c>
      <c r="S458" s="48">
        <v>1824</v>
      </c>
      <c r="T458" s="48">
        <v>2371</v>
      </c>
      <c r="U458" s="48">
        <v>45741</v>
      </c>
      <c r="V458" s="48">
        <v>159759</v>
      </c>
      <c r="W458" s="156">
        <v>31234621</v>
      </c>
      <c r="X458" s="156">
        <v>319366</v>
      </c>
      <c r="Y458" s="156">
        <v>31553987</v>
      </c>
      <c r="Z458" s="28">
        <v>0.98380000000000001</v>
      </c>
      <c r="AA458" s="28"/>
      <c r="AB458" s="111"/>
      <c r="AC458" s="28"/>
      <c r="AD458" s="28">
        <v>2.58E-2</v>
      </c>
      <c r="AE458" s="139"/>
      <c r="AF458" s="139"/>
      <c r="AG458" s="139"/>
      <c r="AH458" s="139"/>
    </row>
    <row r="459" spans="1:34">
      <c r="A459" s="13" t="s">
        <v>148</v>
      </c>
      <c r="B459" s="2" t="s">
        <v>75</v>
      </c>
      <c r="C459" s="14" t="s">
        <v>186</v>
      </c>
      <c r="D459" s="2">
        <v>2012</v>
      </c>
      <c r="E459" s="14">
        <v>2012</v>
      </c>
      <c r="F459" s="14" t="s">
        <v>98</v>
      </c>
      <c r="G459" s="93">
        <v>390</v>
      </c>
      <c r="H459" s="93">
        <v>2190</v>
      </c>
      <c r="I459" s="93">
        <v>2</v>
      </c>
      <c r="J459" s="93">
        <v>13</v>
      </c>
      <c r="K459" s="93">
        <v>392</v>
      </c>
      <c r="L459" s="93">
        <v>2203</v>
      </c>
      <c r="M459" s="48">
        <v>2595</v>
      </c>
      <c r="N459" s="48">
        <v>6117</v>
      </c>
      <c r="O459" s="48">
        <v>1024</v>
      </c>
      <c r="P459" s="48">
        <v>5051</v>
      </c>
      <c r="Q459" s="48">
        <v>6075</v>
      </c>
      <c r="R459" s="48">
        <v>5</v>
      </c>
      <c r="S459" s="48">
        <v>37</v>
      </c>
      <c r="T459" s="48">
        <v>42</v>
      </c>
      <c r="U459" s="48">
        <v>1029</v>
      </c>
      <c r="V459" s="48">
        <v>5088</v>
      </c>
      <c r="W459" s="156">
        <v>865703</v>
      </c>
      <c r="X459" s="156">
        <v>4693</v>
      </c>
      <c r="Y459" s="156">
        <v>870396</v>
      </c>
      <c r="Z459" s="28">
        <v>0.99399999999999999</v>
      </c>
      <c r="AA459" s="28"/>
      <c r="AB459" s="111"/>
      <c r="AC459" s="28"/>
      <c r="AD459" s="28">
        <v>5.2699999999999997E-2</v>
      </c>
      <c r="AE459" s="139"/>
      <c r="AF459" s="139"/>
      <c r="AG459" s="139"/>
      <c r="AH459" s="139"/>
    </row>
    <row r="460" spans="1:34">
      <c r="A460" s="13" t="s">
        <v>149</v>
      </c>
      <c r="B460" s="2" t="s">
        <v>75</v>
      </c>
      <c r="C460" s="14" t="s">
        <v>186</v>
      </c>
      <c r="D460" s="2">
        <v>2012</v>
      </c>
      <c r="E460" s="14">
        <v>2012</v>
      </c>
      <c r="F460" s="14" t="s">
        <v>98</v>
      </c>
      <c r="G460" s="93">
        <v>28284</v>
      </c>
      <c r="H460" s="93">
        <v>124974</v>
      </c>
      <c r="I460" s="93">
        <v>55</v>
      </c>
      <c r="J460" s="93">
        <v>580</v>
      </c>
      <c r="K460" s="93">
        <v>28339</v>
      </c>
      <c r="L460" s="93">
        <v>125554</v>
      </c>
      <c r="M460" s="48">
        <v>153893</v>
      </c>
      <c r="N460" s="48">
        <v>365866</v>
      </c>
      <c r="O460" s="48">
        <v>76785</v>
      </c>
      <c r="P460" s="48">
        <v>287383</v>
      </c>
      <c r="Q460" s="48">
        <v>364168</v>
      </c>
      <c r="R460" s="48">
        <v>185</v>
      </c>
      <c r="S460" s="48">
        <v>1513</v>
      </c>
      <c r="T460" s="48">
        <v>1698</v>
      </c>
      <c r="U460" s="48">
        <v>76970</v>
      </c>
      <c r="V460" s="48">
        <v>288896</v>
      </c>
      <c r="W460" s="156">
        <v>53590589</v>
      </c>
      <c r="X460" s="156">
        <v>224291</v>
      </c>
      <c r="Y460" s="156">
        <v>53814880</v>
      </c>
      <c r="Z460" s="28">
        <v>0.99890000000000001</v>
      </c>
      <c r="AA460" s="28"/>
      <c r="AB460" s="111"/>
      <c r="AC460" s="28"/>
      <c r="AD460" s="28">
        <v>1.8100000000000002E-2</v>
      </c>
      <c r="AE460" s="139"/>
      <c r="AF460" s="139"/>
      <c r="AG460" s="139"/>
      <c r="AH460" s="139"/>
    </row>
    <row r="461" spans="1:34">
      <c r="A461" s="13" t="s">
        <v>150</v>
      </c>
      <c r="B461" s="2" t="s">
        <v>74</v>
      </c>
      <c r="C461" s="14" t="s">
        <v>186</v>
      </c>
      <c r="D461" s="2">
        <v>2012</v>
      </c>
      <c r="E461" s="14">
        <v>2012</v>
      </c>
      <c r="F461" s="14" t="s">
        <v>98</v>
      </c>
      <c r="G461" s="93">
        <v>17655</v>
      </c>
      <c r="H461" s="93">
        <v>94457</v>
      </c>
      <c r="I461" s="93">
        <v>139</v>
      </c>
      <c r="J461" s="93">
        <v>1238</v>
      </c>
      <c r="K461" s="93">
        <v>17794</v>
      </c>
      <c r="L461" s="93">
        <v>95695</v>
      </c>
      <c r="M461" s="48">
        <v>113489</v>
      </c>
      <c r="N461" s="48">
        <v>249684</v>
      </c>
      <c r="O461" s="48">
        <v>48302</v>
      </c>
      <c r="P461" s="48">
        <v>197910</v>
      </c>
      <c r="Q461" s="48">
        <v>246212</v>
      </c>
      <c r="R461" s="48">
        <v>505</v>
      </c>
      <c r="S461" s="48">
        <v>2967</v>
      </c>
      <c r="T461" s="48">
        <v>3472</v>
      </c>
      <c r="U461" s="48">
        <v>48807</v>
      </c>
      <c r="V461" s="48">
        <v>200877</v>
      </c>
      <c r="W461" s="156">
        <v>36811216.649999999</v>
      </c>
      <c r="X461" s="156">
        <v>425935.61</v>
      </c>
      <c r="Y461" s="156">
        <v>37237152.259999998</v>
      </c>
      <c r="Z461" s="28">
        <v>0.97550000000000003</v>
      </c>
      <c r="AA461" s="28"/>
      <c r="AB461" s="111"/>
      <c r="AC461" s="28"/>
      <c r="AD461" s="28">
        <v>7.0199999999999999E-2</v>
      </c>
      <c r="AE461" s="139"/>
      <c r="AF461" s="139"/>
      <c r="AG461" s="139"/>
      <c r="AH461" s="139"/>
    </row>
    <row r="462" spans="1:34">
      <c r="A462" s="13" t="s">
        <v>151</v>
      </c>
      <c r="B462" s="2" t="s">
        <v>74</v>
      </c>
      <c r="C462" s="14" t="s">
        <v>186</v>
      </c>
      <c r="D462" s="2">
        <v>2012</v>
      </c>
      <c r="E462" s="14">
        <v>2012</v>
      </c>
      <c r="F462" s="14" t="s">
        <v>98</v>
      </c>
      <c r="G462" s="93">
        <v>3001</v>
      </c>
      <c r="H462" s="93">
        <v>28897</v>
      </c>
      <c r="I462" s="93">
        <v>71</v>
      </c>
      <c r="J462" s="93">
        <v>872</v>
      </c>
      <c r="K462" s="93">
        <v>3072</v>
      </c>
      <c r="L462" s="93">
        <v>29769</v>
      </c>
      <c r="M462" s="48">
        <v>32841</v>
      </c>
      <c r="N462" s="48">
        <v>50933</v>
      </c>
      <c r="O462" s="48">
        <v>6611</v>
      </c>
      <c r="P462" s="48">
        <v>42440</v>
      </c>
      <c r="Q462" s="48">
        <v>49051</v>
      </c>
      <c r="R462" s="48">
        <v>205</v>
      </c>
      <c r="S462" s="48">
        <v>1677</v>
      </c>
      <c r="T462" s="48">
        <v>1882</v>
      </c>
      <c r="U462" s="48">
        <v>6816</v>
      </c>
      <c r="V462" s="48">
        <v>44117</v>
      </c>
      <c r="W462" s="156">
        <v>7619733.5099999998</v>
      </c>
      <c r="X462" s="156">
        <v>235878.31</v>
      </c>
      <c r="Y462" s="156">
        <v>7855611.8199999994</v>
      </c>
      <c r="Z462" s="28">
        <v>0.98680000000000001</v>
      </c>
      <c r="AA462" s="28"/>
      <c r="AB462" s="111"/>
      <c r="AC462" s="28"/>
      <c r="AD462" s="28">
        <v>3.32E-2</v>
      </c>
      <c r="AE462" s="139"/>
      <c r="AF462" s="139"/>
      <c r="AG462" s="139"/>
      <c r="AH462" s="139"/>
    </row>
    <row r="463" spans="1:34">
      <c r="A463" s="13" t="s">
        <v>152</v>
      </c>
      <c r="B463" s="2" t="s">
        <v>75</v>
      </c>
      <c r="C463" s="14" t="s">
        <v>186</v>
      </c>
      <c r="D463" s="2">
        <v>2012</v>
      </c>
      <c r="E463" s="14">
        <v>2012</v>
      </c>
      <c r="F463" s="14" t="s">
        <v>98</v>
      </c>
      <c r="G463" s="93">
        <v>9436</v>
      </c>
      <c r="H463" s="93">
        <v>34415</v>
      </c>
      <c r="I463" s="93">
        <v>22</v>
      </c>
      <c r="J463" s="93">
        <v>234</v>
      </c>
      <c r="K463" s="93">
        <v>9458</v>
      </c>
      <c r="L463" s="93">
        <v>34649</v>
      </c>
      <c r="M463" s="48">
        <v>44107</v>
      </c>
      <c r="N463" s="48">
        <v>108183</v>
      </c>
      <c r="O463" s="48">
        <v>24361</v>
      </c>
      <c r="P463" s="48">
        <v>83041</v>
      </c>
      <c r="Q463" s="48">
        <v>107402</v>
      </c>
      <c r="R463" s="48">
        <v>76</v>
      </c>
      <c r="S463" s="48">
        <v>705</v>
      </c>
      <c r="T463" s="48">
        <v>781</v>
      </c>
      <c r="U463" s="48">
        <v>24437</v>
      </c>
      <c r="V463" s="48">
        <v>83746</v>
      </c>
      <c r="W463" s="156">
        <v>15965073</v>
      </c>
      <c r="X463" s="156">
        <v>106107</v>
      </c>
      <c r="Y463" s="156">
        <v>16071180</v>
      </c>
      <c r="Z463" s="28">
        <v>0.97819999999999996</v>
      </c>
      <c r="AA463" s="28"/>
      <c r="AB463" s="111"/>
      <c r="AC463" s="28"/>
      <c r="AD463" s="28">
        <v>3.2399999999999998E-2</v>
      </c>
      <c r="AE463" s="139"/>
      <c r="AF463" s="139"/>
      <c r="AG463" s="139"/>
      <c r="AH463" s="139"/>
    </row>
    <row r="464" spans="1:34">
      <c r="A464" s="13" t="s">
        <v>153</v>
      </c>
      <c r="B464" s="2" t="s">
        <v>74</v>
      </c>
      <c r="C464" s="14" t="s">
        <v>186</v>
      </c>
      <c r="D464" s="2">
        <v>2012</v>
      </c>
      <c r="E464" s="14">
        <v>2012</v>
      </c>
      <c r="F464" s="14" t="s">
        <v>98</v>
      </c>
      <c r="G464" s="93">
        <v>1134</v>
      </c>
      <c r="H464" s="93">
        <v>7765</v>
      </c>
      <c r="I464" s="93">
        <v>2</v>
      </c>
      <c r="J464" s="93">
        <v>26</v>
      </c>
      <c r="K464" s="93">
        <v>1136</v>
      </c>
      <c r="L464" s="93">
        <v>7791</v>
      </c>
      <c r="M464" s="48">
        <v>8927</v>
      </c>
      <c r="N464" s="48">
        <v>17347</v>
      </c>
      <c r="O464" s="48">
        <v>2878</v>
      </c>
      <c r="P464" s="48">
        <v>14395</v>
      </c>
      <c r="Q464" s="48">
        <v>17273</v>
      </c>
      <c r="R464" s="48">
        <v>6</v>
      </c>
      <c r="S464" s="48">
        <v>68</v>
      </c>
      <c r="T464" s="48">
        <v>74</v>
      </c>
      <c r="U464" s="48">
        <v>2884</v>
      </c>
      <c r="V464" s="48">
        <v>14463</v>
      </c>
      <c r="W464" s="156">
        <v>2520507</v>
      </c>
      <c r="X464" s="156">
        <v>7462</v>
      </c>
      <c r="Y464" s="156">
        <v>2527969</v>
      </c>
      <c r="Z464" s="28">
        <v>0.95</v>
      </c>
      <c r="AA464" s="28"/>
      <c r="AB464" s="111"/>
      <c r="AC464" s="28"/>
      <c r="AD464" s="28">
        <v>5.2699999999999997E-2</v>
      </c>
      <c r="AE464" s="139"/>
      <c r="AF464" s="139"/>
      <c r="AG464" s="139"/>
      <c r="AH464" s="139"/>
    </row>
    <row r="465" spans="1:51">
      <c r="A465" s="13" t="s">
        <v>154</v>
      </c>
      <c r="B465" s="2" t="s">
        <v>74</v>
      </c>
      <c r="C465" s="14" t="s">
        <v>186</v>
      </c>
      <c r="D465" s="2">
        <v>2012</v>
      </c>
      <c r="E465" s="14">
        <v>2012</v>
      </c>
      <c r="F465" s="14" t="s">
        <v>98</v>
      </c>
      <c r="G465" s="93">
        <v>1844</v>
      </c>
      <c r="H465" s="93">
        <v>11643</v>
      </c>
      <c r="I465" s="93">
        <v>20</v>
      </c>
      <c r="J465" s="93">
        <v>256</v>
      </c>
      <c r="K465" s="93">
        <v>1864</v>
      </c>
      <c r="L465" s="93">
        <v>11899</v>
      </c>
      <c r="M465" s="48">
        <v>13763</v>
      </c>
      <c r="N465" s="48">
        <v>28401</v>
      </c>
      <c r="O465" s="48">
        <v>4624</v>
      </c>
      <c r="P465" s="48">
        <v>23090</v>
      </c>
      <c r="Q465" s="48">
        <v>27714</v>
      </c>
      <c r="R465" s="48">
        <v>61</v>
      </c>
      <c r="S465" s="48">
        <v>626</v>
      </c>
      <c r="T465" s="48">
        <v>687</v>
      </c>
      <c r="U465" s="48">
        <v>4685</v>
      </c>
      <c r="V465" s="48">
        <v>23716</v>
      </c>
      <c r="W465" s="156">
        <v>4093269.63</v>
      </c>
      <c r="X465" s="156">
        <v>78630.06</v>
      </c>
      <c r="Y465" s="156">
        <v>4171899.69</v>
      </c>
      <c r="Z465" s="28">
        <v>0.96519999999999995</v>
      </c>
      <c r="AA465" s="28"/>
      <c r="AB465" s="111"/>
      <c r="AC465" s="28"/>
      <c r="AD465" s="28">
        <v>5.2699999999999997E-2</v>
      </c>
      <c r="AE465" s="139"/>
      <c r="AF465" s="139"/>
      <c r="AG465" s="139"/>
      <c r="AH465" s="139"/>
    </row>
    <row r="466" spans="1:51">
      <c r="A466" s="13" t="s">
        <v>155</v>
      </c>
      <c r="B466" s="2" t="s">
        <v>74</v>
      </c>
      <c r="C466" s="14" t="s">
        <v>186</v>
      </c>
      <c r="D466" s="2">
        <v>2012</v>
      </c>
      <c r="E466" s="14">
        <v>2012</v>
      </c>
      <c r="F466" s="14" t="s">
        <v>98</v>
      </c>
      <c r="G466" s="93">
        <v>2483</v>
      </c>
      <c r="H466" s="93">
        <v>11459</v>
      </c>
      <c r="I466" s="93">
        <v>1</v>
      </c>
      <c r="J466" s="93">
        <v>32</v>
      </c>
      <c r="K466" s="93">
        <v>2484</v>
      </c>
      <c r="L466" s="93">
        <v>11491</v>
      </c>
      <c r="M466" s="48">
        <v>13975</v>
      </c>
      <c r="N466" s="48">
        <v>31461</v>
      </c>
      <c r="O466" s="48">
        <v>6242</v>
      </c>
      <c r="P466" s="48">
        <v>25115</v>
      </c>
      <c r="Q466" s="48">
        <v>31357</v>
      </c>
      <c r="R466" s="48">
        <v>5</v>
      </c>
      <c r="S466" s="48">
        <v>99</v>
      </c>
      <c r="T466" s="48">
        <v>104</v>
      </c>
      <c r="U466" s="48">
        <v>6247</v>
      </c>
      <c r="V466" s="48">
        <v>25214</v>
      </c>
      <c r="W466" s="156">
        <v>4502164.78</v>
      </c>
      <c r="X466" s="156">
        <v>11309.25</v>
      </c>
      <c r="Y466" s="156">
        <v>4513474.03</v>
      </c>
      <c r="Z466" s="28">
        <v>0.93979999999999997</v>
      </c>
      <c r="AA466" s="28"/>
      <c r="AB466" s="111"/>
      <c r="AC466" s="28"/>
      <c r="AD466" s="28">
        <v>5.2699999999999997E-2</v>
      </c>
      <c r="AE466" s="139"/>
      <c r="AF466" s="139"/>
      <c r="AG466" s="139"/>
      <c r="AH466" s="139"/>
    </row>
    <row r="467" spans="1:51">
      <c r="A467" s="13" t="s">
        <v>156</v>
      </c>
      <c r="B467" s="2" t="s">
        <v>74</v>
      </c>
      <c r="C467" s="14" t="s">
        <v>186</v>
      </c>
      <c r="D467" s="2">
        <v>2012</v>
      </c>
      <c r="E467" s="14">
        <v>2012</v>
      </c>
      <c r="F467" s="14" t="s">
        <v>98</v>
      </c>
      <c r="G467" s="93">
        <v>7436</v>
      </c>
      <c r="H467" s="93">
        <v>40959</v>
      </c>
      <c r="I467" s="93">
        <v>39</v>
      </c>
      <c r="J467" s="93">
        <v>1002</v>
      </c>
      <c r="K467" s="93">
        <v>7475</v>
      </c>
      <c r="L467" s="93">
        <v>41961</v>
      </c>
      <c r="M467" s="48">
        <v>49436</v>
      </c>
      <c r="N467" s="48">
        <v>106330</v>
      </c>
      <c r="O467" s="48">
        <v>18097</v>
      </c>
      <c r="P467" s="48">
        <v>85985</v>
      </c>
      <c r="Q467" s="48">
        <v>104082</v>
      </c>
      <c r="R467" s="48">
        <v>126</v>
      </c>
      <c r="S467" s="48">
        <v>2122</v>
      </c>
      <c r="T467" s="48">
        <v>2248</v>
      </c>
      <c r="U467" s="48">
        <v>18223</v>
      </c>
      <c r="V467" s="48">
        <v>88107</v>
      </c>
      <c r="W467" s="156">
        <v>15607691</v>
      </c>
      <c r="X467" s="156">
        <v>303844</v>
      </c>
      <c r="Y467" s="156">
        <v>15911535</v>
      </c>
      <c r="Z467" s="28">
        <v>0.74229999999999996</v>
      </c>
      <c r="AA467" s="28"/>
      <c r="AB467" s="111"/>
      <c r="AC467" s="28"/>
      <c r="AD467" s="28">
        <v>7.9000000000000008E-3</v>
      </c>
      <c r="AE467" s="139"/>
      <c r="AF467" s="139"/>
      <c r="AG467" s="139"/>
      <c r="AH467" s="139"/>
    </row>
    <row r="468" spans="1:51">
      <c r="A468" s="13" t="s">
        <v>157</v>
      </c>
      <c r="B468" s="2" t="s">
        <v>74</v>
      </c>
      <c r="C468" s="14" t="s">
        <v>186</v>
      </c>
      <c r="D468" s="2">
        <v>2012</v>
      </c>
      <c r="E468" s="14">
        <v>2012</v>
      </c>
      <c r="F468" s="14" t="s">
        <v>98</v>
      </c>
      <c r="G468" s="93">
        <v>1240</v>
      </c>
      <c r="H468" s="93">
        <v>9817</v>
      </c>
      <c r="I468" s="93">
        <v>1</v>
      </c>
      <c r="J468" s="93">
        <v>27</v>
      </c>
      <c r="K468" s="93">
        <v>1241</v>
      </c>
      <c r="L468" s="93">
        <v>9844</v>
      </c>
      <c r="M468" s="48">
        <v>11085</v>
      </c>
      <c r="N468" s="48">
        <v>21747</v>
      </c>
      <c r="O468" s="48">
        <v>3077</v>
      </c>
      <c r="P468" s="48">
        <v>18593</v>
      </c>
      <c r="Q468" s="48">
        <v>21670</v>
      </c>
      <c r="R468" s="48">
        <v>4</v>
      </c>
      <c r="S468" s="48">
        <v>73</v>
      </c>
      <c r="T468" s="48">
        <v>77</v>
      </c>
      <c r="U468" s="48">
        <v>3081</v>
      </c>
      <c r="V468" s="48">
        <v>18666</v>
      </c>
      <c r="W468" s="156">
        <v>3289312</v>
      </c>
      <c r="X468" s="156">
        <v>9734</v>
      </c>
      <c r="Y468" s="156">
        <v>3299046</v>
      </c>
      <c r="Z468" s="28">
        <v>0.95379999999999998</v>
      </c>
      <c r="AA468" s="28"/>
      <c r="AB468" s="111"/>
      <c r="AC468" s="28"/>
      <c r="AD468" s="28">
        <v>5.2699999999999997E-2</v>
      </c>
      <c r="AE468" s="139"/>
      <c r="AF468" s="139"/>
      <c r="AG468" s="139"/>
      <c r="AH468" s="139"/>
    </row>
    <row r="469" spans="1:51">
      <c r="A469" s="13" t="s">
        <v>158</v>
      </c>
      <c r="B469" s="2" t="s">
        <v>75</v>
      </c>
      <c r="C469" s="14" t="s">
        <v>186</v>
      </c>
      <c r="D469" s="2">
        <v>2012</v>
      </c>
      <c r="E469" s="14">
        <v>2012</v>
      </c>
      <c r="F469" s="14" t="s">
        <v>98</v>
      </c>
      <c r="G469" s="93">
        <v>1754</v>
      </c>
      <c r="H469" s="93">
        <v>10713</v>
      </c>
      <c r="I469" s="93">
        <v>2</v>
      </c>
      <c r="J469" s="93">
        <v>19</v>
      </c>
      <c r="K469" s="93">
        <v>1756</v>
      </c>
      <c r="L469" s="93">
        <v>10732</v>
      </c>
      <c r="M469" s="48">
        <v>12488</v>
      </c>
      <c r="N469" s="48">
        <v>25041</v>
      </c>
      <c r="O469" s="48">
        <v>4419</v>
      </c>
      <c r="P469" s="48">
        <v>20579</v>
      </c>
      <c r="Q469" s="48">
        <v>24998</v>
      </c>
      <c r="R469" s="48">
        <v>6</v>
      </c>
      <c r="S469" s="48">
        <v>37</v>
      </c>
      <c r="T469" s="48">
        <v>43</v>
      </c>
      <c r="U469" s="48">
        <v>4425</v>
      </c>
      <c r="V469" s="48">
        <v>20616</v>
      </c>
      <c r="W469" s="156">
        <v>3608660</v>
      </c>
      <c r="X469" s="156">
        <v>5630</v>
      </c>
      <c r="Y469" s="156">
        <v>3614290</v>
      </c>
      <c r="Z469" s="28">
        <v>0.98099999999999998</v>
      </c>
      <c r="AA469" s="28"/>
      <c r="AB469" s="111"/>
      <c r="AC469" s="28"/>
      <c r="AD469" s="28">
        <v>5.2699999999999997E-2</v>
      </c>
      <c r="AE469" s="139"/>
      <c r="AF469" s="139"/>
      <c r="AG469" s="139"/>
      <c r="AH469" s="139"/>
    </row>
    <row r="470" spans="1:51">
      <c r="A470" s="13" t="s">
        <v>159</v>
      </c>
      <c r="B470" s="2" t="s">
        <v>75</v>
      </c>
      <c r="C470" s="14" t="s">
        <v>186</v>
      </c>
      <c r="D470" s="2">
        <v>2012</v>
      </c>
      <c r="E470" s="14">
        <v>2012</v>
      </c>
      <c r="F470" s="14" t="s">
        <v>98</v>
      </c>
      <c r="G470" s="93">
        <v>21</v>
      </c>
      <c r="H470" s="93">
        <v>140</v>
      </c>
      <c r="I470" s="93">
        <v>0</v>
      </c>
      <c r="J470" s="93">
        <v>0</v>
      </c>
      <c r="K470" s="93">
        <v>21</v>
      </c>
      <c r="L470" s="93">
        <v>140</v>
      </c>
      <c r="M470" s="48">
        <v>161</v>
      </c>
      <c r="N470" s="48">
        <v>320</v>
      </c>
      <c r="O470" s="48">
        <v>63</v>
      </c>
      <c r="P470" s="48">
        <v>257</v>
      </c>
      <c r="Q470" s="48">
        <v>320</v>
      </c>
      <c r="R470" s="48">
        <v>0</v>
      </c>
      <c r="S470" s="48">
        <v>0</v>
      </c>
      <c r="T470" s="48">
        <v>0</v>
      </c>
      <c r="U470" s="48">
        <v>63</v>
      </c>
      <c r="V470" s="48">
        <v>257</v>
      </c>
      <c r="W470" s="156">
        <v>44068</v>
      </c>
      <c r="X470" s="156">
        <v>0</v>
      </c>
      <c r="Y470" s="156">
        <v>44068</v>
      </c>
      <c r="Z470" s="28">
        <v>1</v>
      </c>
      <c r="AA470" s="28"/>
      <c r="AB470" s="111"/>
      <c r="AC470" s="28"/>
      <c r="AD470" s="28">
        <v>5.2699999999999997E-2</v>
      </c>
      <c r="AE470" s="139"/>
      <c r="AF470" s="139"/>
      <c r="AG470" s="139"/>
      <c r="AH470" s="139"/>
    </row>
    <row r="471" spans="1:51">
      <c r="A471" s="13" t="s">
        <v>160</v>
      </c>
      <c r="B471" s="2" t="s">
        <v>75</v>
      </c>
      <c r="C471" s="14" t="s">
        <v>186</v>
      </c>
      <c r="D471" s="2">
        <v>2012</v>
      </c>
      <c r="E471" s="14">
        <v>2012</v>
      </c>
      <c r="F471" s="14" t="s">
        <v>98</v>
      </c>
      <c r="G471" s="93">
        <v>443</v>
      </c>
      <c r="H471" s="93">
        <v>2316</v>
      </c>
      <c r="I471" s="93">
        <v>0</v>
      </c>
      <c r="J471" s="93">
        <v>1</v>
      </c>
      <c r="K471" s="93">
        <v>443</v>
      </c>
      <c r="L471" s="93">
        <v>2317</v>
      </c>
      <c r="M471" s="48">
        <v>2760</v>
      </c>
      <c r="N471" s="48">
        <v>6152</v>
      </c>
      <c r="O471" s="48">
        <v>1253</v>
      </c>
      <c r="P471" s="48">
        <v>4896</v>
      </c>
      <c r="Q471" s="48">
        <v>6149</v>
      </c>
      <c r="R471" s="48">
        <v>1</v>
      </c>
      <c r="S471" s="48">
        <v>2</v>
      </c>
      <c r="T471" s="48">
        <v>3</v>
      </c>
      <c r="U471" s="48">
        <v>1254</v>
      </c>
      <c r="V471" s="48">
        <v>4898</v>
      </c>
      <c r="W471" s="156">
        <v>888161</v>
      </c>
      <c r="X471" s="156">
        <v>429</v>
      </c>
      <c r="Y471" s="156">
        <v>888590</v>
      </c>
      <c r="Z471" s="28">
        <v>1</v>
      </c>
      <c r="AA471" s="28"/>
      <c r="AB471" s="111"/>
      <c r="AC471" s="28"/>
      <c r="AD471" s="28">
        <v>5.2699999999999997E-2</v>
      </c>
      <c r="AE471" s="139"/>
      <c r="AF471" s="139"/>
      <c r="AG471" s="139"/>
      <c r="AH471" s="139"/>
    </row>
    <row r="472" spans="1:51">
      <c r="A472" s="13" t="s">
        <v>161</v>
      </c>
      <c r="B472" s="2" t="s">
        <v>74</v>
      </c>
      <c r="C472" s="14" t="s">
        <v>186</v>
      </c>
      <c r="D472" s="2">
        <v>2012</v>
      </c>
      <c r="E472" s="14">
        <v>2012</v>
      </c>
      <c r="F472" s="14" t="s">
        <v>98</v>
      </c>
      <c r="G472" s="93">
        <v>3343</v>
      </c>
      <c r="H472" s="93">
        <v>16805</v>
      </c>
      <c r="I472" s="93">
        <v>10</v>
      </c>
      <c r="J472" s="93">
        <v>76</v>
      </c>
      <c r="K472" s="93">
        <v>3353</v>
      </c>
      <c r="L472" s="93">
        <v>16881</v>
      </c>
      <c r="M472" s="48">
        <v>20234</v>
      </c>
      <c r="N472" s="48">
        <v>40547</v>
      </c>
      <c r="O472" s="48">
        <v>8041</v>
      </c>
      <c r="P472" s="48">
        <v>32270</v>
      </c>
      <c r="Q472" s="48">
        <v>40311</v>
      </c>
      <c r="R472" s="48">
        <v>31</v>
      </c>
      <c r="S472" s="48">
        <v>205</v>
      </c>
      <c r="T472" s="48">
        <v>236</v>
      </c>
      <c r="U472" s="48">
        <v>8072</v>
      </c>
      <c r="V472" s="48">
        <v>32475</v>
      </c>
      <c r="W472" s="156">
        <v>6227730.79</v>
      </c>
      <c r="X472" s="156">
        <v>31122.6</v>
      </c>
      <c r="Y472" s="156">
        <v>6258853.3899999997</v>
      </c>
      <c r="Z472" s="28">
        <v>0.94599999999999995</v>
      </c>
      <c r="AA472" s="28"/>
      <c r="AB472" s="111"/>
      <c r="AC472" s="28"/>
      <c r="AD472" s="28">
        <v>1.38E-2</v>
      </c>
      <c r="AE472" s="139"/>
      <c r="AF472" s="139"/>
      <c r="AG472" s="139"/>
      <c r="AH472" s="139"/>
    </row>
    <row r="473" spans="1:51">
      <c r="A473" s="13" t="s">
        <v>162</v>
      </c>
      <c r="B473" s="2" t="s">
        <v>74</v>
      </c>
      <c r="C473" s="14" t="s">
        <v>186</v>
      </c>
      <c r="D473" s="2">
        <v>2012</v>
      </c>
      <c r="E473" s="14">
        <v>2012</v>
      </c>
      <c r="F473" s="14" t="s">
        <v>98</v>
      </c>
      <c r="G473" s="93">
        <v>2269</v>
      </c>
      <c r="H473" s="93">
        <v>16133</v>
      </c>
      <c r="I473" s="93">
        <v>13</v>
      </c>
      <c r="J473" s="93">
        <v>123</v>
      </c>
      <c r="K473" s="93">
        <v>2282</v>
      </c>
      <c r="L473" s="93">
        <v>16256</v>
      </c>
      <c r="M473" s="48">
        <v>18538</v>
      </c>
      <c r="N473" s="48">
        <v>34559</v>
      </c>
      <c r="O473" s="48">
        <v>5500</v>
      </c>
      <c r="P473" s="48">
        <v>28709</v>
      </c>
      <c r="Q473" s="48">
        <v>34209</v>
      </c>
      <c r="R473" s="48">
        <v>38</v>
      </c>
      <c r="S473" s="48">
        <v>312</v>
      </c>
      <c r="T473" s="48">
        <v>350</v>
      </c>
      <c r="U473" s="48">
        <v>5538</v>
      </c>
      <c r="V473" s="48">
        <v>29021</v>
      </c>
      <c r="W473" s="156">
        <v>5230981.74</v>
      </c>
      <c r="X473" s="156">
        <v>39124.83</v>
      </c>
      <c r="Y473" s="156">
        <v>5270106.57</v>
      </c>
      <c r="Z473" s="28">
        <v>0.93969999999999998</v>
      </c>
      <c r="AA473" s="28"/>
      <c r="AB473" s="111"/>
      <c r="AC473" s="28"/>
      <c r="AD473" s="28">
        <v>5.2699999999999997E-2</v>
      </c>
      <c r="AE473" s="139"/>
      <c r="AF473" s="139"/>
      <c r="AG473" s="139"/>
      <c r="AH473" s="139"/>
    </row>
    <row r="474" spans="1:51">
      <c r="A474" s="13" t="s">
        <v>163</v>
      </c>
      <c r="B474" s="2" t="s">
        <v>75</v>
      </c>
      <c r="C474" s="14" t="s">
        <v>186</v>
      </c>
      <c r="D474" s="2">
        <v>2012</v>
      </c>
      <c r="E474" s="14">
        <v>2012</v>
      </c>
      <c r="F474" s="14" t="s">
        <v>98</v>
      </c>
      <c r="G474" s="93">
        <v>7210</v>
      </c>
      <c r="H474" s="93">
        <v>32911</v>
      </c>
      <c r="I474" s="93">
        <v>9</v>
      </c>
      <c r="J474" s="93">
        <v>62</v>
      </c>
      <c r="K474" s="93">
        <v>7219</v>
      </c>
      <c r="L474" s="93">
        <v>32973</v>
      </c>
      <c r="M474" s="48">
        <v>40192</v>
      </c>
      <c r="N474" s="48">
        <v>89039</v>
      </c>
      <c r="O474" s="48">
        <v>19030</v>
      </c>
      <c r="P474" s="48">
        <v>69809</v>
      </c>
      <c r="Q474" s="48">
        <v>88839</v>
      </c>
      <c r="R474" s="48">
        <v>29</v>
      </c>
      <c r="S474" s="48">
        <v>171</v>
      </c>
      <c r="T474" s="48">
        <v>200</v>
      </c>
      <c r="U474" s="48">
        <v>19059</v>
      </c>
      <c r="V474" s="48">
        <v>69980</v>
      </c>
      <c r="W474" s="156">
        <v>12895260</v>
      </c>
      <c r="X474" s="156">
        <v>25872</v>
      </c>
      <c r="Y474" s="156">
        <v>12921132</v>
      </c>
      <c r="Z474" s="28">
        <v>0.99960000000000004</v>
      </c>
      <c r="AA474" s="28"/>
      <c r="AB474" s="111"/>
      <c r="AC474" s="28"/>
      <c r="AD474" s="28">
        <v>2.4500000000000001E-2</v>
      </c>
      <c r="AE474" s="139"/>
      <c r="AF474" s="139"/>
      <c r="AG474" s="139"/>
      <c r="AH474" s="139"/>
      <c r="AI474" s="1"/>
      <c r="AJ474" s="1"/>
      <c r="AK474" s="1"/>
      <c r="AL474" s="1"/>
      <c r="AM474" s="1"/>
      <c r="AN474" s="1"/>
      <c r="AO474" s="1"/>
      <c r="AP474" s="1"/>
      <c r="AQ474" s="1"/>
      <c r="AR474" s="1"/>
      <c r="AS474" s="1"/>
      <c r="AT474" s="1"/>
      <c r="AU474" s="1"/>
      <c r="AV474" s="1"/>
      <c r="AW474" s="1"/>
      <c r="AX474" s="1"/>
      <c r="AY474" s="1"/>
    </row>
    <row r="475" spans="1:51">
      <c r="A475" s="13" t="s">
        <v>164</v>
      </c>
      <c r="B475" s="2" t="s">
        <v>75</v>
      </c>
      <c r="C475" s="14" t="s">
        <v>186</v>
      </c>
      <c r="D475" s="2">
        <v>2012</v>
      </c>
      <c r="E475" s="14">
        <v>2012</v>
      </c>
      <c r="F475" s="14" t="s">
        <v>98</v>
      </c>
      <c r="G475" s="93">
        <v>829</v>
      </c>
      <c r="H475" s="93">
        <v>4095</v>
      </c>
      <c r="I475" s="93">
        <v>4</v>
      </c>
      <c r="J475" s="93">
        <v>16</v>
      </c>
      <c r="K475" s="93">
        <v>833</v>
      </c>
      <c r="L475" s="93">
        <v>4111</v>
      </c>
      <c r="M475" s="48">
        <v>4944</v>
      </c>
      <c r="N475" s="48">
        <v>11872</v>
      </c>
      <c r="O475" s="48">
        <v>2332</v>
      </c>
      <c r="P475" s="48">
        <v>9477</v>
      </c>
      <c r="Q475" s="48">
        <v>11809</v>
      </c>
      <c r="R475" s="48">
        <v>13</v>
      </c>
      <c r="S475" s="48">
        <v>50</v>
      </c>
      <c r="T475" s="48">
        <v>63</v>
      </c>
      <c r="U475" s="48">
        <v>2345</v>
      </c>
      <c r="V475" s="48">
        <v>9527</v>
      </c>
      <c r="W475" s="156">
        <v>1690688.27</v>
      </c>
      <c r="X475" s="156">
        <v>8099</v>
      </c>
      <c r="Y475" s="156">
        <v>1698787.27</v>
      </c>
      <c r="Z475" s="28">
        <v>0.96850000000000003</v>
      </c>
      <c r="AA475" s="28"/>
      <c r="AB475" s="111"/>
      <c r="AC475" s="28"/>
      <c r="AD475" s="28">
        <v>5.2699999999999997E-2</v>
      </c>
      <c r="AE475" s="139"/>
      <c r="AF475" s="139"/>
      <c r="AG475" s="139"/>
      <c r="AH475" s="139"/>
      <c r="AI475" s="1"/>
      <c r="AJ475" s="1"/>
      <c r="AK475" s="1"/>
      <c r="AL475" s="1"/>
      <c r="AM475" s="1"/>
      <c r="AN475" s="1"/>
      <c r="AO475" s="1"/>
      <c r="AP475" s="1"/>
      <c r="AQ475" s="1"/>
      <c r="AR475" s="1"/>
      <c r="AS475" s="1"/>
      <c r="AT475" s="1"/>
      <c r="AU475" s="1"/>
      <c r="AV475" s="1"/>
      <c r="AW475" s="1"/>
      <c r="AX475" s="1"/>
      <c r="AY475" s="1"/>
    </row>
    <row r="476" spans="1:51">
      <c r="A476" s="13" t="s">
        <v>165</v>
      </c>
      <c r="B476" s="2" t="s">
        <v>75</v>
      </c>
      <c r="C476" s="14" t="s">
        <v>186</v>
      </c>
      <c r="D476" s="2">
        <v>2012</v>
      </c>
      <c r="E476" s="14">
        <v>2012</v>
      </c>
      <c r="F476" s="14" t="s">
        <v>98</v>
      </c>
      <c r="G476" s="93">
        <v>760</v>
      </c>
      <c r="H476" s="93">
        <v>3461</v>
      </c>
      <c r="I476" s="93">
        <v>0</v>
      </c>
      <c r="J476" s="93">
        <v>11</v>
      </c>
      <c r="K476" s="93">
        <v>760</v>
      </c>
      <c r="L476" s="93">
        <v>3472</v>
      </c>
      <c r="M476" s="48">
        <v>4232</v>
      </c>
      <c r="N476" s="48">
        <v>9952</v>
      </c>
      <c r="O476" s="48">
        <v>2032</v>
      </c>
      <c r="P476" s="48">
        <v>7894</v>
      </c>
      <c r="Q476" s="48">
        <v>9926</v>
      </c>
      <c r="R476" s="48">
        <v>1</v>
      </c>
      <c r="S476" s="48">
        <v>25</v>
      </c>
      <c r="T476" s="48">
        <v>26</v>
      </c>
      <c r="U476" s="48">
        <v>2033</v>
      </c>
      <c r="V476" s="48">
        <v>7919</v>
      </c>
      <c r="W476" s="156">
        <v>1428964</v>
      </c>
      <c r="X476" s="156">
        <v>3921</v>
      </c>
      <c r="Y476" s="156">
        <v>1432885</v>
      </c>
      <c r="Z476" s="28">
        <v>0.91820000000000002</v>
      </c>
      <c r="AA476" s="28"/>
      <c r="AB476" s="111"/>
      <c r="AC476" s="28"/>
      <c r="AD476" s="28">
        <v>5.2699999999999997E-2</v>
      </c>
      <c r="AE476" s="139"/>
      <c r="AF476" s="139"/>
      <c r="AG476" s="139"/>
      <c r="AH476" s="139"/>
      <c r="AI476" s="1"/>
      <c r="AJ476" s="1"/>
      <c r="AK476" s="1"/>
      <c r="AL476" s="1"/>
      <c r="AM476" s="1"/>
      <c r="AN476" s="1"/>
      <c r="AO476" s="1"/>
      <c r="AP476" s="1"/>
      <c r="AQ476" s="1"/>
      <c r="AR476" s="1"/>
      <c r="AS476" s="1"/>
      <c r="AT476" s="1"/>
      <c r="AU476" s="1"/>
      <c r="AV476" s="1"/>
      <c r="AW476" s="1"/>
      <c r="AX476" s="1"/>
      <c r="AY476" s="1"/>
    </row>
    <row r="477" spans="1:51">
      <c r="A477" s="13" t="s">
        <v>166</v>
      </c>
      <c r="B477" s="2" t="s">
        <v>75</v>
      </c>
      <c r="C477" s="14" t="s">
        <v>186</v>
      </c>
      <c r="D477" s="2">
        <v>2012</v>
      </c>
      <c r="E477" s="14">
        <v>2012</v>
      </c>
      <c r="F477" s="14" t="s">
        <v>98</v>
      </c>
      <c r="G477" s="93">
        <v>81</v>
      </c>
      <c r="H477" s="93">
        <v>712</v>
      </c>
      <c r="I477" s="93">
        <v>0</v>
      </c>
      <c r="J477" s="93">
        <v>1</v>
      </c>
      <c r="K477" s="93">
        <v>81</v>
      </c>
      <c r="L477" s="93">
        <v>713</v>
      </c>
      <c r="M477" s="48">
        <v>794</v>
      </c>
      <c r="N477" s="48">
        <v>1577</v>
      </c>
      <c r="O477" s="48">
        <v>202</v>
      </c>
      <c r="P477" s="48">
        <v>1373</v>
      </c>
      <c r="Q477" s="48">
        <v>1575</v>
      </c>
      <c r="R477" s="48">
        <v>0</v>
      </c>
      <c r="S477" s="48">
        <v>2</v>
      </c>
      <c r="T477" s="48">
        <v>2</v>
      </c>
      <c r="U477" s="48">
        <v>202</v>
      </c>
      <c r="V477" s="48">
        <v>1375</v>
      </c>
      <c r="W477" s="156">
        <v>230374</v>
      </c>
      <c r="X477" s="156">
        <v>367</v>
      </c>
      <c r="Y477" s="156">
        <v>230741</v>
      </c>
      <c r="Z477" s="28">
        <v>1</v>
      </c>
      <c r="AA477" s="28"/>
      <c r="AB477" s="111"/>
      <c r="AC477" s="28"/>
      <c r="AD477" s="28">
        <v>5.2699999999999997E-2</v>
      </c>
      <c r="AE477" s="139"/>
      <c r="AF477" s="139"/>
      <c r="AG477" s="139"/>
      <c r="AH477" s="139"/>
      <c r="AI477" s="1"/>
      <c r="AJ477" s="1"/>
      <c r="AK477" s="1"/>
      <c r="AL477" s="1"/>
      <c r="AM477" s="1"/>
      <c r="AN477" s="1"/>
      <c r="AO477" s="1"/>
      <c r="AP477" s="1"/>
      <c r="AQ477" s="1"/>
      <c r="AR477" s="1"/>
      <c r="AS477" s="1"/>
      <c r="AT477" s="1"/>
      <c r="AU477" s="1"/>
      <c r="AV477" s="1"/>
      <c r="AW477" s="1"/>
      <c r="AX477" s="1"/>
      <c r="AY477" s="1"/>
    </row>
    <row r="478" spans="1:51">
      <c r="A478" s="13" t="s">
        <v>167</v>
      </c>
      <c r="B478" s="2" t="s">
        <v>74</v>
      </c>
      <c r="C478" s="14" t="s">
        <v>186</v>
      </c>
      <c r="D478" s="2">
        <v>2012</v>
      </c>
      <c r="E478" s="14">
        <v>2012</v>
      </c>
      <c r="F478" s="14" t="s">
        <v>98</v>
      </c>
      <c r="G478" s="93">
        <v>8875</v>
      </c>
      <c r="H478" s="93">
        <v>35554</v>
      </c>
      <c r="I478" s="93">
        <v>21</v>
      </c>
      <c r="J478" s="93">
        <v>292</v>
      </c>
      <c r="K478" s="93">
        <v>8896</v>
      </c>
      <c r="L478" s="93">
        <v>35846</v>
      </c>
      <c r="M478" s="48">
        <v>44742</v>
      </c>
      <c r="N478" s="48">
        <v>110073</v>
      </c>
      <c r="O478" s="48">
        <v>24291</v>
      </c>
      <c r="P478" s="48">
        <v>84928</v>
      </c>
      <c r="Q478" s="48">
        <v>109219</v>
      </c>
      <c r="R478" s="48">
        <v>70</v>
      </c>
      <c r="S478" s="48">
        <v>784</v>
      </c>
      <c r="T478" s="48">
        <v>854</v>
      </c>
      <c r="U478" s="48">
        <v>24361</v>
      </c>
      <c r="V478" s="48">
        <v>85712</v>
      </c>
      <c r="W478" s="156">
        <v>15936196</v>
      </c>
      <c r="X478" s="156">
        <v>101645</v>
      </c>
      <c r="Y478" s="156">
        <v>16037841</v>
      </c>
      <c r="Z478" s="28">
        <v>1</v>
      </c>
      <c r="AA478" s="28"/>
      <c r="AB478" s="111"/>
      <c r="AC478" s="28"/>
      <c r="AD478" s="28">
        <v>1.89E-2</v>
      </c>
      <c r="AE478" s="139"/>
      <c r="AF478" s="139"/>
      <c r="AG478" s="139"/>
      <c r="AH478" s="139"/>
      <c r="AI478" s="1"/>
      <c r="AJ478" s="1"/>
      <c r="AK478" s="1"/>
      <c r="AL478" s="1"/>
      <c r="AM478" s="1"/>
      <c r="AN478" s="1"/>
      <c r="AO478" s="1"/>
      <c r="AP478" s="1"/>
      <c r="AQ478" s="1"/>
      <c r="AR478" s="1"/>
      <c r="AS478" s="1"/>
      <c r="AT478" s="1"/>
      <c r="AU478" s="1"/>
      <c r="AV478" s="1"/>
      <c r="AW478" s="1"/>
      <c r="AX478" s="1"/>
      <c r="AY478" s="1"/>
    </row>
    <row r="479" spans="1:51">
      <c r="A479" s="13" t="s">
        <v>168</v>
      </c>
      <c r="B479" s="2" t="s">
        <v>75</v>
      </c>
      <c r="C479" s="14" t="s">
        <v>186</v>
      </c>
      <c r="D479" s="2">
        <v>2012</v>
      </c>
      <c r="E479" s="14">
        <v>2012</v>
      </c>
      <c r="F479" s="14" t="s">
        <v>98</v>
      </c>
      <c r="G479" s="93">
        <v>394</v>
      </c>
      <c r="H479" s="93">
        <v>2343</v>
      </c>
      <c r="I479" s="93">
        <v>0</v>
      </c>
      <c r="J479" s="93">
        <v>3</v>
      </c>
      <c r="K479" s="93">
        <v>394</v>
      </c>
      <c r="L479" s="93">
        <v>2346</v>
      </c>
      <c r="M479" s="48">
        <v>2740</v>
      </c>
      <c r="N479" s="48">
        <v>5091</v>
      </c>
      <c r="O479" s="48">
        <v>989</v>
      </c>
      <c r="P479" s="48">
        <v>4092</v>
      </c>
      <c r="Q479" s="48">
        <v>5081</v>
      </c>
      <c r="R479" s="48">
        <v>0</v>
      </c>
      <c r="S479" s="48">
        <v>10</v>
      </c>
      <c r="T479" s="48">
        <v>10</v>
      </c>
      <c r="U479" s="48">
        <v>989</v>
      </c>
      <c r="V479" s="48">
        <v>4102</v>
      </c>
      <c r="W479" s="156">
        <v>748013</v>
      </c>
      <c r="X479" s="156">
        <v>1449</v>
      </c>
      <c r="Y479" s="156">
        <v>749462</v>
      </c>
      <c r="Z479" s="28">
        <v>0.9677</v>
      </c>
      <c r="AA479" s="28"/>
      <c r="AB479" s="111"/>
      <c r="AC479" s="28"/>
      <c r="AD479" s="28">
        <v>5.2699999999999997E-2</v>
      </c>
      <c r="AE479" s="139"/>
      <c r="AF479" s="139"/>
      <c r="AG479" s="139"/>
      <c r="AH479" s="139"/>
      <c r="AI479" s="1"/>
      <c r="AJ479" s="1"/>
      <c r="AK479" s="1"/>
      <c r="AL479" s="1"/>
      <c r="AM479" s="1"/>
      <c r="AN479" s="1"/>
      <c r="AO479" s="1"/>
      <c r="AP479" s="1"/>
      <c r="AQ479" s="1"/>
      <c r="AR479" s="1"/>
      <c r="AS479" s="1"/>
      <c r="AT479" s="1"/>
      <c r="AU479" s="1"/>
      <c r="AV479" s="1"/>
      <c r="AW479" s="1"/>
      <c r="AX479" s="1"/>
      <c r="AY479" s="1"/>
    </row>
    <row r="480" spans="1:51">
      <c r="A480" s="13" t="s">
        <v>169</v>
      </c>
      <c r="B480" s="2" t="s">
        <v>74</v>
      </c>
      <c r="C480" s="14" t="s">
        <v>186</v>
      </c>
      <c r="D480" s="2">
        <v>2012</v>
      </c>
      <c r="E480" s="14">
        <v>2012</v>
      </c>
      <c r="F480" s="14" t="s">
        <v>98</v>
      </c>
      <c r="G480" s="93">
        <v>3650</v>
      </c>
      <c r="H480" s="93">
        <v>27597</v>
      </c>
      <c r="I480" s="93">
        <v>8</v>
      </c>
      <c r="J480" s="93">
        <v>137</v>
      </c>
      <c r="K480" s="93">
        <v>3658</v>
      </c>
      <c r="L480" s="93">
        <v>27734</v>
      </c>
      <c r="M480" s="48">
        <v>31392</v>
      </c>
      <c r="N480" s="48">
        <v>64911</v>
      </c>
      <c r="O480" s="48">
        <v>9209</v>
      </c>
      <c r="P480" s="48">
        <v>55351</v>
      </c>
      <c r="Q480" s="48">
        <v>64560</v>
      </c>
      <c r="R480" s="48">
        <v>23</v>
      </c>
      <c r="S480" s="48">
        <v>328</v>
      </c>
      <c r="T480" s="48">
        <v>351</v>
      </c>
      <c r="U480" s="48">
        <v>9232</v>
      </c>
      <c r="V480" s="48">
        <v>55679</v>
      </c>
      <c r="W480" s="156">
        <v>9447502.9399999995</v>
      </c>
      <c r="X480" s="156">
        <v>42039.48</v>
      </c>
      <c r="Y480" s="156">
        <v>9489542.4199999999</v>
      </c>
      <c r="Z480" s="28">
        <v>0.98280000000000001</v>
      </c>
      <c r="AA480" s="28"/>
      <c r="AB480" s="111"/>
      <c r="AC480" s="28"/>
      <c r="AD480" s="28">
        <v>1.6500000000000001E-2</v>
      </c>
      <c r="AE480" s="139"/>
      <c r="AF480" s="139"/>
      <c r="AG480" s="139"/>
      <c r="AH480" s="139"/>
      <c r="AI480" s="1"/>
      <c r="AJ480" s="1"/>
      <c r="AK480" s="1"/>
      <c r="AL480" s="1"/>
      <c r="AM480" s="1"/>
      <c r="AN480" s="1"/>
      <c r="AO480" s="1"/>
      <c r="AP480" s="1"/>
      <c r="AQ480" s="1"/>
      <c r="AR480" s="1"/>
      <c r="AS480" s="1"/>
      <c r="AT480" s="1"/>
      <c r="AU480" s="1"/>
      <c r="AV480" s="1"/>
      <c r="AW480" s="1"/>
      <c r="AX480" s="1"/>
      <c r="AY480" s="1"/>
    </row>
    <row r="481" spans="1:51">
      <c r="A481" s="13" t="s">
        <v>170</v>
      </c>
      <c r="B481" s="2" t="s">
        <v>74</v>
      </c>
      <c r="C481" s="14" t="s">
        <v>186</v>
      </c>
      <c r="D481" s="2">
        <v>2012</v>
      </c>
      <c r="E481" s="14">
        <v>2012</v>
      </c>
      <c r="F481" s="14" t="s">
        <v>98</v>
      </c>
      <c r="G481" s="93">
        <v>1039</v>
      </c>
      <c r="H481" s="93">
        <v>6631</v>
      </c>
      <c r="I481" s="93">
        <v>14</v>
      </c>
      <c r="J481" s="93">
        <v>115</v>
      </c>
      <c r="K481" s="93">
        <v>1053</v>
      </c>
      <c r="L481" s="93">
        <v>6746</v>
      </c>
      <c r="M481" s="48">
        <v>7799</v>
      </c>
      <c r="N481" s="48">
        <v>16828</v>
      </c>
      <c r="O481" s="48">
        <v>2670</v>
      </c>
      <c r="P481" s="48">
        <v>13857</v>
      </c>
      <c r="Q481" s="48">
        <v>16527</v>
      </c>
      <c r="R481" s="48">
        <v>58</v>
      </c>
      <c r="S481" s="48">
        <v>243</v>
      </c>
      <c r="T481" s="48">
        <v>301</v>
      </c>
      <c r="U481" s="48">
        <v>2728</v>
      </c>
      <c r="V481" s="48">
        <v>14100</v>
      </c>
      <c r="W481" s="156">
        <v>2445019</v>
      </c>
      <c r="X481" s="156">
        <v>40920</v>
      </c>
      <c r="Y481" s="156">
        <v>2485939</v>
      </c>
      <c r="Z481" s="28">
        <v>0.90690000000000004</v>
      </c>
      <c r="AA481" s="28"/>
      <c r="AB481" s="111"/>
      <c r="AC481" s="28"/>
      <c r="AD481" s="28">
        <v>5.2699999999999997E-2</v>
      </c>
      <c r="AE481" s="139"/>
      <c r="AF481" s="139"/>
      <c r="AG481" s="139"/>
      <c r="AH481" s="139"/>
      <c r="AI481" s="1"/>
      <c r="AJ481" s="1"/>
      <c r="AK481" s="1"/>
      <c r="AL481" s="1"/>
      <c r="AM481" s="1"/>
      <c r="AN481" s="1"/>
      <c r="AO481" s="1"/>
      <c r="AP481" s="1"/>
      <c r="AQ481" s="1"/>
      <c r="AR481" s="1"/>
      <c r="AS481" s="1"/>
      <c r="AT481" s="1"/>
      <c r="AU481" s="1"/>
      <c r="AV481" s="1"/>
      <c r="AW481" s="1"/>
      <c r="AX481" s="1"/>
      <c r="AY481" s="1"/>
    </row>
    <row r="482" spans="1:51">
      <c r="A482" s="13" t="s">
        <v>171</v>
      </c>
      <c r="B482" s="2" t="s">
        <v>75</v>
      </c>
      <c r="C482" s="14" t="s">
        <v>186</v>
      </c>
      <c r="D482" s="2">
        <v>2012</v>
      </c>
      <c r="E482" s="14">
        <v>2012</v>
      </c>
      <c r="F482" s="14" t="s">
        <v>98</v>
      </c>
      <c r="G482" s="93">
        <v>984</v>
      </c>
      <c r="H482" s="93">
        <v>4763</v>
      </c>
      <c r="I482" s="93">
        <v>2</v>
      </c>
      <c r="J482" s="93">
        <v>13</v>
      </c>
      <c r="K482" s="93">
        <v>986</v>
      </c>
      <c r="L482" s="93">
        <v>4776</v>
      </c>
      <c r="M482" s="48">
        <v>5762</v>
      </c>
      <c r="N482" s="48">
        <v>13032</v>
      </c>
      <c r="O482" s="48">
        <v>2639</v>
      </c>
      <c r="P482" s="48">
        <v>10349</v>
      </c>
      <c r="Q482" s="48">
        <v>12988</v>
      </c>
      <c r="R482" s="48">
        <v>6</v>
      </c>
      <c r="S482" s="48">
        <v>38</v>
      </c>
      <c r="T482" s="48">
        <v>44</v>
      </c>
      <c r="U482" s="48">
        <v>2645</v>
      </c>
      <c r="V482" s="48">
        <v>10387</v>
      </c>
      <c r="W482" s="156">
        <v>1917558</v>
      </c>
      <c r="X482" s="156">
        <v>5707</v>
      </c>
      <c r="Y482" s="156">
        <v>1923265</v>
      </c>
      <c r="Z482" s="28">
        <v>0.99439999999999995</v>
      </c>
      <c r="AA482" s="28"/>
      <c r="AB482" s="111"/>
      <c r="AC482" s="28"/>
      <c r="AD482" s="28">
        <v>5.2699999999999997E-2</v>
      </c>
      <c r="AE482" s="139"/>
      <c r="AF482" s="139"/>
      <c r="AG482" s="139"/>
      <c r="AH482" s="139"/>
      <c r="AI482" s="1"/>
      <c r="AJ482" s="1"/>
      <c r="AK482" s="1"/>
      <c r="AL482" s="1"/>
      <c r="AM482" s="1"/>
      <c r="AN482" s="1"/>
      <c r="AO482" s="1"/>
      <c r="AP482" s="1"/>
      <c r="AQ482" s="1"/>
      <c r="AR482" s="1"/>
      <c r="AS482" s="1"/>
      <c r="AT482" s="1"/>
      <c r="AU482" s="1"/>
      <c r="AV482" s="1"/>
      <c r="AW482" s="1"/>
      <c r="AX482" s="1"/>
      <c r="AY482" s="1"/>
    </row>
    <row r="483" spans="1:51">
      <c r="A483" s="51" t="s">
        <v>172</v>
      </c>
      <c r="B483" s="2" t="s">
        <v>66</v>
      </c>
      <c r="C483" s="2" t="s">
        <v>187</v>
      </c>
      <c r="D483" s="2">
        <v>2012</v>
      </c>
      <c r="E483" s="14">
        <v>2012</v>
      </c>
      <c r="F483" s="14" t="s">
        <v>98</v>
      </c>
      <c r="G483" s="93">
        <v>313372</v>
      </c>
      <c r="H483" s="93">
        <v>1536141</v>
      </c>
      <c r="I483" s="93">
        <v>1753</v>
      </c>
      <c r="J483" s="93">
        <v>14582</v>
      </c>
      <c r="K483" s="93">
        <v>315125</v>
      </c>
      <c r="L483" s="93">
        <v>1550723</v>
      </c>
      <c r="M483" s="48">
        <v>1865844</v>
      </c>
      <c r="N483" s="48">
        <v>4114954</v>
      </c>
      <c r="O483" s="48">
        <v>791181</v>
      </c>
      <c r="P483" s="48">
        <v>3283320</v>
      </c>
      <c r="Q483" s="48">
        <v>4074501</v>
      </c>
      <c r="R483" s="48">
        <v>5821</v>
      </c>
      <c r="S483" s="48">
        <v>34632</v>
      </c>
      <c r="T483" s="48">
        <v>40453</v>
      </c>
      <c r="U483" s="48">
        <v>797002</v>
      </c>
      <c r="V483" s="48">
        <v>3317952</v>
      </c>
      <c r="W483" s="156">
        <v>608269680.75</v>
      </c>
      <c r="X483" s="156">
        <v>5180990.84</v>
      </c>
      <c r="Y483" s="156">
        <v>613450671.59000003</v>
      </c>
      <c r="Z483" s="28">
        <v>0.97770000000000001</v>
      </c>
      <c r="AA483" s="28"/>
      <c r="AB483" s="111"/>
      <c r="AC483" s="28"/>
      <c r="AD483" s="28">
        <v>3.6400000000000002E-2</v>
      </c>
      <c r="AE483" s="139"/>
      <c r="AF483" s="139"/>
      <c r="AG483" s="139"/>
      <c r="AH483" s="139"/>
      <c r="AI483" s="2"/>
      <c r="AJ483" s="2"/>
      <c r="AK483" s="2"/>
      <c r="AL483" s="2"/>
      <c r="AM483" s="2"/>
      <c r="AN483" s="2"/>
      <c r="AO483" s="2"/>
      <c r="AP483" s="2"/>
      <c r="AQ483" s="2"/>
      <c r="AR483" s="2"/>
      <c r="AS483" s="2"/>
      <c r="AT483" s="2"/>
      <c r="AU483" s="2"/>
      <c r="AV483" s="2"/>
      <c r="AW483" s="2"/>
      <c r="AX483" s="2"/>
      <c r="AY483" s="2"/>
    </row>
    <row r="484" spans="1:51">
      <c r="A484" s="51" t="s">
        <v>173</v>
      </c>
      <c r="B484" s="2" t="s">
        <v>74</v>
      </c>
      <c r="C484" s="14" t="s">
        <v>187</v>
      </c>
      <c r="D484" s="2">
        <v>2012</v>
      </c>
      <c r="E484" s="14">
        <v>2012</v>
      </c>
      <c r="F484" s="14" t="s">
        <v>98</v>
      </c>
      <c r="G484" s="93">
        <v>10450</v>
      </c>
      <c r="H484" s="93">
        <v>51036</v>
      </c>
      <c r="I484" s="93">
        <v>112</v>
      </c>
      <c r="J484" s="93">
        <v>821</v>
      </c>
      <c r="K484" s="93">
        <v>10562</v>
      </c>
      <c r="L484" s="93">
        <v>51857</v>
      </c>
      <c r="M484" s="48">
        <v>62419</v>
      </c>
      <c r="N484" s="48">
        <v>125584</v>
      </c>
      <c r="O484" s="48">
        <v>24665</v>
      </c>
      <c r="P484" s="48">
        <v>98663</v>
      </c>
      <c r="Q484" s="48">
        <v>123328</v>
      </c>
      <c r="R484" s="48">
        <v>359</v>
      </c>
      <c r="S484" s="48">
        <v>1897</v>
      </c>
      <c r="T484" s="48">
        <v>2256</v>
      </c>
      <c r="U484" s="48">
        <v>25024</v>
      </c>
      <c r="V484" s="48">
        <v>100560</v>
      </c>
      <c r="W484" s="156">
        <v>18990921</v>
      </c>
      <c r="X484" s="156">
        <v>287981</v>
      </c>
      <c r="Y484" s="156">
        <v>19278902</v>
      </c>
      <c r="Z484" s="28">
        <v>0.90969999999999995</v>
      </c>
      <c r="AA484" s="28"/>
      <c r="AB484" s="111"/>
      <c r="AC484" s="28"/>
      <c r="AD484" s="28">
        <v>1.5800000000000002E-2</v>
      </c>
      <c r="AE484" s="139"/>
      <c r="AF484" s="139"/>
      <c r="AG484" s="139"/>
      <c r="AH484" s="139"/>
      <c r="AI484" s="1"/>
      <c r="AJ484" s="1"/>
      <c r="AK484" s="1"/>
      <c r="AL484" s="1"/>
      <c r="AM484" s="1"/>
      <c r="AN484" s="1"/>
      <c r="AO484" s="1"/>
      <c r="AP484" s="1"/>
      <c r="AQ484" s="1"/>
      <c r="AR484" s="1"/>
      <c r="AS484" s="1"/>
      <c r="AT484" s="1"/>
      <c r="AU484" s="1"/>
      <c r="AV484" s="1"/>
      <c r="AW484" s="1"/>
      <c r="AX484" s="1"/>
      <c r="AY484" s="1"/>
    </row>
    <row r="485" spans="1:51">
      <c r="A485" s="51" t="s">
        <v>174</v>
      </c>
      <c r="B485" s="2" t="s">
        <v>75</v>
      </c>
      <c r="C485" s="14" t="s">
        <v>187</v>
      </c>
      <c r="D485" s="2">
        <v>2012</v>
      </c>
      <c r="E485" s="14">
        <v>2012</v>
      </c>
      <c r="F485" s="14" t="s">
        <v>98</v>
      </c>
      <c r="G485" s="93">
        <v>2</v>
      </c>
      <c r="H485" s="93">
        <v>75</v>
      </c>
      <c r="I485" s="93">
        <v>0</v>
      </c>
      <c r="J485" s="93">
        <v>0</v>
      </c>
      <c r="K485" s="93">
        <v>2</v>
      </c>
      <c r="L485" s="93">
        <v>75</v>
      </c>
      <c r="M485" s="48">
        <v>77</v>
      </c>
      <c r="N485" s="48">
        <v>142</v>
      </c>
      <c r="O485" s="48">
        <v>5</v>
      </c>
      <c r="P485" s="48">
        <v>137</v>
      </c>
      <c r="Q485" s="48">
        <v>142</v>
      </c>
      <c r="R485" s="48">
        <v>0</v>
      </c>
      <c r="S485" s="48">
        <v>0</v>
      </c>
      <c r="T485" s="48">
        <v>0</v>
      </c>
      <c r="U485" s="48">
        <v>5</v>
      </c>
      <c r="V485" s="48">
        <v>137</v>
      </c>
      <c r="W485" s="156">
        <v>18289</v>
      </c>
      <c r="X485" s="156">
        <v>0</v>
      </c>
      <c r="Y485" s="156">
        <v>18289</v>
      </c>
      <c r="Z485" s="28">
        <v>1</v>
      </c>
      <c r="AA485" s="28"/>
      <c r="AB485" s="111"/>
      <c r="AC485" s="28"/>
      <c r="AD485" s="28">
        <v>5.45E-2</v>
      </c>
      <c r="AE485" s="139"/>
      <c r="AF485" s="139"/>
      <c r="AG485" s="139"/>
      <c r="AH485" s="139"/>
      <c r="AI485" s="1"/>
      <c r="AJ485" s="1"/>
      <c r="AK485" s="1"/>
      <c r="AL485" s="1"/>
      <c r="AM485" s="1"/>
      <c r="AN485" s="1"/>
      <c r="AO485" s="1"/>
      <c r="AP485" s="1"/>
      <c r="AQ485" s="1"/>
      <c r="AR485" s="1"/>
      <c r="AS485" s="1"/>
      <c r="AT485" s="1"/>
      <c r="AU485" s="1"/>
      <c r="AV485" s="1"/>
      <c r="AW485" s="1"/>
      <c r="AX485" s="1"/>
      <c r="AY485" s="1"/>
    </row>
    <row r="486" spans="1:51">
      <c r="A486" s="51" t="s">
        <v>175</v>
      </c>
      <c r="B486" s="2" t="s">
        <v>75</v>
      </c>
      <c r="C486" s="14" t="s">
        <v>187</v>
      </c>
      <c r="D486" s="2">
        <v>2012</v>
      </c>
      <c r="E486" s="14">
        <v>2012</v>
      </c>
      <c r="F486" s="14" t="s">
        <v>98</v>
      </c>
      <c r="G486" s="93">
        <v>208</v>
      </c>
      <c r="H486" s="93">
        <v>1511</v>
      </c>
      <c r="I486" s="93">
        <v>0</v>
      </c>
      <c r="J486" s="93">
        <v>3</v>
      </c>
      <c r="K486" s="93">
        <v>208</v>
      </c>
      <c r="L486" s="93">
        <v>1514</v>
      </c>
      <c r="M486" s="48">
        <v>1722</v>
      </c>
      <c r="N486" s="48">
        <v>3329</v>
      </c>
      <c r="O486" s="48">
        <v>543</v>
      </c>
      <c r="P486" s="48">
        <v>2778</v>
      </c>
      <c r="Q486" s="48">
        <v>3321</v>
      </c>
      <c r="R486" s="48">
        <v>1</v>
      </c>
      <c r="S486" s="48">
        <v>7</v>
      </c>
      <c r="T486" s="48">
        <v>8</v>
      </c>
      <c r="U486" s="48">
        <v>544</v>
      </c>
      <c r="V486" s="48">
        <v>2785</v>
      </c>
      <c r="W486" s="156">
        <v>497575</v>
      </c>
      <c r="X486" s="156">
        <v>1092</v>
      </c>
      <c r="Y486" s="156">
        <v>498667</v>
      </c>
      <c r="Z486" s="28">
        <v>0.94020000000000004</v>
      </c>
      <c r="AA486" s="28"/>
      <c r="AB486" s="111"/>
      <c r="AC486" s="28"/>
      <c r="AD486" s="28">
        <v>5.45E-2</v>
      </c>
      <c r="AE486" s="139"/>
      <c r="AF486" s="139"/>
      <c r="AG486" s="139"/>
      <c r="AH486" s="139"/>
      <c r="AI486" s="1"/>
      <c r="AJ486" s="1"/>
      <c r="AK486" s="1"/>
      <c r="AL486" s="1"/>
      <c r="AM486" s="1"/>
      <c r="AN486" s="1"/>
      <c r="AO486" s="1"/>
      <c r="AP486" s="1"/>
      <c r="AQ486" s="1"/>
      <c r="AR486" s="1"/>
      <c r="AS486" s="1"/>
      <c r="AT486" s="1"/>
      <c r="AU486" s="1"/>
      <c r="AV486" s="1"/>
      <c r="AW486" s="1"/>
      <c r="AX486" s="1"/>
      <c r="AY486" s="1"/>
    </row>
    <row r="487" spans="1:51">
      <c r="A487" s="51" t="s">
        <v>176</v>
      </c>
      <c r="B487" s="2" t="s">
        <v>75</v>
      </c>
      <c r="C487" s="14" t="s">
        <v>187</v>
      </c>
      <c r="D487" s="2">
        <v>2012</v>
      </c>
      <c r="E487" s="14">
        <v>2012</v>
      </c>
      <c r="F487" s="14" t="s">
        <v>98</v>
      </c>
      <c r="G487" s="93">
        <v>2110</v>
      </c>
      <c r="H487" s="93">
        <v>12010</v>
      </c>
      <c r="I487" s="93">
        <v>2</v>
      </c>
      <c r="J487" s="93">
        <v>19</v>
      </c>
      <c r="K487" s="93">
        <v>2112</v>
      </c>
      <c r="L487" s="93">
        <v>12029</v>
      </c>
      <c r="M487" s="48">
        <v>14141</v>
      </c>
      <c r="N487" s="48">
        <v>29643</v>
      </c>
      <c r="O487" s="48">
        <v>5285</v>
      </c>
      <c r="P487" s="48">
        <v>24296</v>
      </c>
      <c r="Q487" s="48">
        <v>29581</v>
      </c>
      <c r="R487" s="48">
        <v>7</v>
      </c>
      <c r="S487" s="48">
        <v>55</v>
      </c>
      <c r="T487" s="48">
        <v>62</v>
      </c>
      <c r="U487" s="48">
        <v>5292</v>
      </c>
      <c r="V487" s="48">
        <v>24351</v>
      </c>
      <c r="W487" s="156">
        <v>4321488</v>
      </c>
      <c r="X487" s="156">
        <v>7368</v>
      </c>
      <c r="Y487" s="156">
        <v>4328856</v>
      </c>
      <c r="Z487" s="28">
        <v>0.91539999999999999</v>
      </c>
      <c r="AA487" s="28"/>
      <c r="AB487" s="111"/>
      <c r="AC487" s="28"/>
      <c r="AD487" s="28">
        <v>5.45E-2</v>
      </c>
      <c r="AE487" s="139"/>
      <c r="AF487" s="139"/>
      <c r="AG487" s="139"/>
      <c r="AH487" s="139"/>
      <c r="AI487" s="1"/>
      <c r="AJ487" s="1"/>
      <c r="AK487" s="1"/>
      <c r="AL487" s="1"/>
      <c r="AM487" s="1"/>
      <c r="AN487" s="1"/>
      <c r="AO487" s="1"/>
      <c r="AP487" s="1"/>
      <c r="AQ487" s="1"/>
      <c r="AR487" s="1"/>
      <c r="AS487" s="1"/>
      <c r="AT487" s="1"/>
      <c r="AU487" s="1"/>
      <c r="AV487" s="1"/>
      <c r="AW487" s="1"/>
      <c r="AX487" s="1"/>
      <c r="AY487" s="1"/>
    </row>
    <row r="488" spans="1:51">
      <c r="A488" s="51" t="s">
        <v>177</v>
      </c>
      <c r="B488" s="2" t="s">
        <v>75</v>
      </c>
      <c r="C488" s="14" t="s">
        <v>187</v>
      </c>
      <c r="D488" s="2">
        <v>2012</v>
      </c>
      <c r="E488" s="14">
        <v>2012</v>
      </c>
      <c r="F488" s="14" t="s">
        <v>98</v>
      </c>
      <c r="G488" s="93">
        <v>318</v>
      </c>
      <c r="H488" s="93">
        <v>2185</v>
      </c>
      <c r="I488" s="93">
        <v>0</v>
      </c>
      <c r="J488" s="93">
        <v>3</v>
      </c>
      <c r="K488" s="93">
        <v>318</v>
      </c>
      <c r="L488" s="93">
        <v>2188</v>
      </c>
      <c r="M488" s="48">
        <v>2506</v>
      </c>
      <c r="N488" s="48">
        <v>4989</v>
      </c>
      <c r="O488" s="48">
        <v>833</v>
      </c>
      <c r="P488" s="48">
        <v>4150</v>
      </c>
      <c r="Q488" s="48">
        <v>4983</v>
      </c>
      <c r="R488" s="48">
        <v>0</v>
      </c>
      <c r="S488" s="48">
        <v>6</v>
      </c>
      <c r="T488" s="48">
        <v>6</v>
      </c>
      <c r="U488" s="48">
        <v>833</v>
      </c>
      <c r="V488" s="48">
        <v>4156</v>
      </c>
      <c r="W488" s="156">
        <v>741033</v>
      </c>
      <c r="X488" s="156">
        <v>607</v>
      </c>
      <c r="Y488" s="156">
        <v>741640</v>
      </c>
      <c r="Z488" s="28">
        <v>0.97789999999999999</v>
      </c>
      <c r="AA488" s="28"/>
      <c r="AB488" s="111"/>
      <c r="AC488" s="28"/>
      <c r="AD488" s="28">
        <v>5.45E-2</v>
      </c>
      <c r="AE488" s="139"/>
      <c r="AF488" s="139"/>
      <c r="AG488" s="139"/>
      <c r="AH488" s="139"/>
      <c r="AI488" s="1"/>
      <c r="AJ488" s="1"/>
      <c r="AK488" s="1"/>
      <c r="AL488" s="1"/>
      <c r="AM488" s="1"/>
      <c r="AN488" s="1"/>
      <c r="AO488" s="1"/>
      <c r="AP488" s="1"/>
      <c r="AQ488" s="1"/>
      <c r="AR488" s="1"/>
      <c r="AS488" s="1"/>
      <c r="AT488" s="1"/>
      <c r="AU488" s="1"/>
      <c r="AV488" s="1"/>
      <c r="AW488" s="1"/>
      <c r="AX488" s="1"/>
      <c r="AY488" s="1"/>
    </row>
    <row r="489" spans="1:51">
      <c r="A489" s="51" t="s">
        <v>178</v>
      </c>
      <c r="B489" s="2" t="s">
        <v>75</v>
      </c>
      <c r="C489" s="14" t="s">
        <v>187</v>
      </c>
      <c r="D489" s="2">
        <v>2012</v>
      </c>
      <c r="E489" s="14">
        <v>2012</v>
      </c>
      <c r="F489" s="14" t="s">
        <v>98</v>
      </c>
      <c r="G489" s="93">
        <v>108</v>
      </c>
      <c r="H489" s="93">
        <v>544</v>
      </c>
      <c r="I489" s="93">
        <v>0</v>
      </c>
      <c r="J489" s="93">
        <v>2</v>
      </c>
      <c r="K489" s="93">
        <v>108</v>
      </c>
      <c r="L489" s="93">
        <v>546</v>
      </c>
      <c r="M489" s="48">
        <v>654</v>
      </c>
      <c r="N489" s="48">
        <v>1627</v>
      </c>
      <c r="O489" s="48">
        <v>268</v>
      </c>
      <c r="P489" s="48">
        <v>1353</v>
      </c>
      <c r="Q489" s="48">
        <v>1621</v>
      </c>
      <c r="R489" s="48">
        <v>1</v>
      </c>
      <c r="S489" s="48">
        <v>5</v>
      </c>
      <c r="T489" s="48">
        <v>6</v>
      </c>
      <c r="U489" s="48">
        <v>269</v>
      </c>
      <c r="V489" s="48">
        <v>1358</v>
      </c>
      <c r="W489" s="156">
        <v>217240</v>
      </c>
      <c r="X489" s="156">
        <v>1083</v>
      </c>
      <c r="Y489" s="156">
        <v>218323</v>
      </c>
      <c r="Z489" s="28">
        <v>1</v>
      </c>
      <c r="AA489" s="28"/>
      <c r="AB489" s="111"/>
      <c r="AC489" s="28"/>
      <c r="AD489" s="28">
        <v>5.45E-2</v>
      </c>
      <c r="AE489" s="139"/>
      <c r="AF489" s="139"/>
      <c r="AG489" s="139"/>
      <c r="AH489" s="139"/>
      <c r="AI489" s="1"/>
      <c r="AJ489" s="1"/>
      <c r="AK489" s="1"/>
      <c r="AL489" s="1"/>
      <c r="AM489" s="1"/>
      <c r="AN489" s="1"/>
      <c r="AO489" s="1"/>
      <c r="AP489" s="1"/>
      <c r="AQ489" s="1"/>
      <c r="AR489" s="1"/>
      <c r="AS489" s="1"/>
      <c r="AT489" s="1"/>
      <c r="AU489" s="1"/>
      <c r="AV489" s="1"/>
      <c r="AW489" s="1"/>
      <c r="AX489" s="1"/>
      <c r="AY489" s="1"/>
    </row>
    <row r="490" spans="1:51">
      <c r="A490" s="51" t="s">
        <v>179</v>
      </c>
      <c r="B490" s="2" t="s">
        <v>74</v>
      </c>
      <c r="C490" s="14" t="s">
        <v>187</v>
      </c>
      <c r="D490" s="2">
        <v>2012</v>
      </c>
      <c r="E490" s="14">
        <v>2012</v>
      </c>
      <c r="F490" s="14" t="s">
        <v>98</v>
      </c>
      <c r="G490" s="93">
        <v>5944</v>
      </c>
      <c r="H490" s="93">
        <v>27198</v>
      </c>
      <c r="I490" s="93">
        <v>18</v>
      </c>
      <c r="J490" s="93">
        <v>182</v>
      </c>
      <c r="K490" s="93">
        <v>5962</v>
      </c>
      <c r="L490" s="93">
        <v>27380</v>
      </c>
      <c r="M490" s="48">
        <v>33342</v>
      </c>
      <c r="N490" s="48">
        <v>69471</v>
      </c>
      <c r="O490" s="48">
        <v>14110</v>
      </c>
      <c r="P490" s="48">
        <v>54821</v>
      </c>
      <c r="Q490" s="48">
        <v>68931</v>
      </c>
      <c r="R490" s="48">
        <v>59</v>
      </c>
      <c r="S490" s="48">
        <v>481</v>
      </c>
      <c r="T490" s="48">
        <v>540</v>
      </c>
      <c r="U490" s="48">
        <v>14169</v>
      </c>
      <c r="V490" s="48">
        <v>55302</v>
      </c>
      <c r="W490" s="156">
        <v>10603326.619999999</v>
      </c>
      <c r="X490" s="156">
        <v>66345.119999999995</v>
      </c>
      <c r="Y490" s="156">
        <v>10669671.739999998</v>
      </c>
      <c r="Z490" s="28">
        <v>0.93820000000000003</v>
      </c>
      <c r="AA490" s="28"/>
      <c r="AB490" s="111"/>
      <c r="AC490" s="28"/>
      <c r="AD490" s="28">
        <v>3.56E-2</v>
      </c>
      <c r="AE490" s="139"/>
      <c r="AF490" s="139"/>
      <c r="AG490" s="139"/>
      <c r="AH490" s="139"/>
    </row>
    <row r="491" spans="1:51">
      <c r="A491" s="51" t="s">
        <v>180</v>
      </c>
      <c r="B491" s="2" t="s">
        <v>75</v>
      </c>
      <c r="C491" s="14" t="s">
        <v>187</v>
      </c>
      <c r="D491" s="2">
        <v>2012</v>
      </c>
      <c r="E491" s="14">
        <v>2012</v>
      </c>
      <c r="F491" s="14" t="s">
        <v>98</v>
      </c>
      <c r="G491" s="93">
        <v>447</v>
      </c>
      <c r="H491" s="93">
        <v>2129</v>
      </c>
      <c r="I491" s="93">
        <v>0</v>
      </c>
      <c r="J491" s="93">
        <v>6</v>
      </c>
      <c r="K491" s="93">
        <v>447</v>
      </c>
      <c r="L491" s="93">
        <v>2135</v>
      </c>
      <c r="M491" s="48">
        <v>2582</v>
      </c>
      <c r="N491" s="48">
        <v>5320</v>
      </c>
      <c r="O491" s="48">
        <v>1177</v>
      </c>
      <c r="P491" s="48">
        <v>4132</v>
      </c>
      <c r="Q491" s="48">
        <v>5309</v>
      </c>
      <c r="R491" s="48">
        <v>1</v>
      </c>
      <c r="S491" s="48">
        <v>10</v>
      </c>
      <c r="T491" s="48">
        <v>11</v>
      </c>
      <c r="U491" s="48">
        <v>1178</v>
      </c>
      <c r="V491" s="48">
        <v>4142</v>
      </c>
      <c r="W491" s="156">
        <v>770945.74</v>
      </c>
      <c r="X491" s="156">
        <v>1410</v>
      </c>
      <c r="Y491" s="156">
        <v>772355.74</v>
      </c>
      <c r="Z491" s="28">
        <v>1</v>
      </c>
      <c r="AA491" s="28"/>
      <c r="AB491" s="111"/>
      <c r="AC491" s="28"/>
      <c r="AD491" s="28">
        <v>5.45E-2</v>
      </c>
      <c r="AE491" s="139"/>
      <c r="AF491" s="139"/>
      <c r="AG491" s="139"/>
      <c r="AH491" s="139"/>
    </row>
    <row r="492" spans="1:51">
      <c r="A492" s="51" t="s">
        <v>181</v>
      </c>
      <c r="B492" s="2" t="s">
        <v>75</v>
      </c>
      <c r="C492" s="14" t="s">
        <v>187</v>
      </c>
      <c r="D492" s="2">
        <v>2012</v>
      </c>
      <c r="E492" s="14">
        <v>2012</v>
      </c>
      <c r="F492" s="14" t="s">
        <v>98</v>
      </c>
      <c r="G492" s="93">
        <v>650</v>
      </c>
      <c r="H492" s="93">
        <v>5442</v>
      </c>
      <c r="I492" s="93">
        <v>3</v>
      </c>
      <c r="J492" s="93">
        <v>20</v>
      </c>
      <c r="K492" s="93">
        <v>653</v>
      </c>
      <c r="L492" s="93">
        <v>5462</v>
      </c>
      <c r="M492" s="48">
        <v>6115</v>
      </c>
      <c r="N492" s="48">
        <v>11631</v>
      </c>
      <c r="O492" s="48">
        <v>1669</v>
      </c>
      <c r="P492" s="48">
        <v>9913</v>
      </c>
      <c r="Q492" s="48">
        <v>11582</v>
      </c>
      <c r="R492" s="48">
        <v>8</v>
      </c>
      <c r="S492" s="48">
        <v>41</v>
      </c>
      <c r="T492" s="48">
        <v>49</v>
      </c>
      <c r="U492" s="48">
        <v>1677</v>
      </c>
      <c r="V492" s="48">
        <v>9954</v>
      </c>
      <c r="W492" s="156">
        <v>1717459</v>
      </c>
      <c r="X492" s="156">
        <v>7047</v>
      </c>
      <c r="Y492" s="156">
        <v>1724506</v>
      </c>
      <c r="Z492" s="28">
        <v>1</v>
      </c>
      <c r="AA492" s="28"/>
      <c r="AB492" s="111"/>
      <c r="AC492" s="28"/>
      <c r="AD492" s="28">
        <v>5.45E-2</v>
      </c>
      <c r="AE492" s="139"/>
      <c r="AF492" s="139"/>
      <c r="AG492" s="139"/>
      <c r="AH492" s="139"/>
    </row>
    <row r="493" spans="1:51">
      <c r="A493" s="13" t="s">
        <v>123</v>
      </c>
      <c r="B493" s="2" t="s">
        <v>74</v>
      </c>
      <c r="C493" s="14" t="s">
        <v>187</v>
      </c>
      <c r="D493" s="2">
        <v>2012</v>
      </c>
      <c r="E493" s="14">
        <v>2012</v>
      </c>
      <c r="F493" s="14" t="s">
        <v>98</v>
      </c>
      <c r="G493" s="93">
        <v>15493</v>
      </c>
      <c r="H493" s="93">
        <v>73133</v>
      </c>
      <c r="I493" s="93">
        <v>30</v>
      </c>
      <c r="J493" s="93">
        <v>256</v>
      </c>
      <c r="K493" s="93">
        <v>15523</v>
      </c>
      <c r="L493" s="93">
        <v>73389</v>
      </c>
      <c r="M493" s="48">
        <v>88912</v>
      </c>
      <c r="N493" s="48">
        <v>215194</v>
      </c>
      <c r="O493" s="48">
        <v>41423</v>
      </c>
      <c r="P493" s="48">
        <v>172941</v>
      </c>
      <c r="Q493" s="48">
        <v>214364</v>
      </c>
      <c r="R493" s="48">
        <v>109</v>
      </c>
      <c r="S493" s="48">
        <v>721</v>
      </c>
      <c r="T493" s="48">
        <v>830</v>
      </c>
      <c r="U493" s="48">
        <v>41532</v>
      </c>
      <c r="V493" s="48">
        <v>173662</v>
      </c>
      <c r="W493" s="156">
        <v>31655101</v>
      </c>
      <c r="X493" s="156">
        <v>105194.06</v>
      </c>
      <c r="Y493" s="156">
        <v>31760295.059999999</v>
      </c>
      <c r="Z493" s="28">
        <v>0.98099999999999998</v>
      </c>
      <c r="AA493" s="28"/>
      <c r="AB493" s="111"/>
      <c r="AC493" s="28"/>
      <c r="AD493" s="28">
        <v>1.4500000000000001E-2</v>
      </c>
      <c r="AE493" s="139"/>
      <c r="AF493" s="139"/>
      <c r="AG493" s="139"/>
      <c r="AH493" s="139"/>
    </row>
    <row r="494" spans="1:51">
      <c r="A494" s="13" t="s">
        <v>124</v>
      </c>
      <c r="B494" s="2" t="s">
        <v>75</v>
      </c>
      <c r="C494" s="14" t="s">
        <v>187</v>
      </c>
      <c r="D494" s="2">
        <v>2012</v>
      </c>
      <c r="E494" s="14">
        <v>2012</v>
      </c>
      <c r="F494" s="14" t="s">
        <v>98</v>
      </c>
      <c r="G494" s="93">
        <v>239</v>
      </c>
      <c r="H494" s="93">
        <v>1142</v>
      </c>
      <c r="I494" s="93">
        <v>0</v>
      </c>
      <c r="J494" s="93">
        <v>4</v>
      </c>
      <c r="K494" s="93">
        <v>239</v>
      </c>
      <c r="L494" s="93">
        <v>1146</v>
      </c>
      <c r="M494" s="48">
        <v>1385</v>
      </c>
      <c r="N494" s="48">
        <v>3438</v>
      </c>
      <c r="O494" s="48">
        <v>641</v>
      </c>
      <c r="P494" s="48">
        <v>2784</v>
      </c>
      <c r="Q494" s="48">
        <v>3425</v>
      </c>
      <c r="R494" s="48">
        <v>0</v>
      </c>
      <c r="S494" s="48">
        <v>13</v>
      </c>
      <c r="T494" s="48">
        <v>13</v>
      </c>
      <c r="U494" s="48">
        <v>641</v>
      </c>
      <c r="V494" s="48">
        <v>2797</v>
      </c>
      <c r="W494" s="156">
        <v>467731</v>
      </c>
      <c r="X494" s="156">
        <v>1699</v>
      </c>
      <c r="Y494" s="156">
        <v>469430</v>
      </c>
      <c r="Z494" s="28">
        <v>1</v>
      </c>
      <c r="AA494" s="28"/>
      <c r="AB494" s="111"/>
      <c r="AC494" s="28"/>
      <c r="AD494" s="28">
        <v>5.45E-2</v>
      </c>
      <c r="AE494" s="139"/>
      <c r="AF494" s="139"/>
      <c r="AG494" s="139"/>
      <c r="AH494" s="139"/>
    </row>
    <row r="495" spans="1:51">
      <c r="A495" s="13" t="s">
        <v>125</v>
      </c>
      <c r="B495" s="2" t="s">
        <v>75</v>
      </c>
      <c r="C495" s="14" t="s">
        <v>187</v>
      </c>
      <c r="D495" s="2">
        <v>2012</v>
      </c>
      <c r="E495" s="14">
        <v>2012</v>
      </c>
      <c r="F495" s="14" t="s">
        <v>98</v>
      </c>
      <c r="G495" s="93">
        <v>1033</v>
      </c>
      <c r="H495" s="93">
        <v>7148</v>
      </c>
      <c r="I495" s="93">
        <v>1</v>
      </c>
      <c r="J495" s="93">
        <v>8</v>
      </c>
      <c r="K495" s="93">
        <v>1034</v>
      </c>
      <c r="L495" s="93">
        <v>7156</v>
      </c>
      <c r="M495" s="48">
        <v>8190</v>
      </c>
      <c r="N495" s="48">
        <v>15554</v>
      </c>
      <c r="O495" s="48">
        <v>2566</v>
      </c>
      <c r="P495" s="48">
        <v>12964</v>
      </c>
      <c r="Q495" s="48">
        <v>15530</v>
      </c>
      <c r="R495" s="48">
        <v>2</v>
      </c>
      <c r="S495" s="48">
        <v>22</v>
      </c>
      <c r="T495" s="48">
        <v>24</v>
      </c>
      <c r="U495" s="48">
        <v>2568</v>
      </c>
      <c r="V495" s="48">
        <v>12986</v>
      </c>
      <c r="W495" s="156">
        <v>2301650</v>
      </c>
      <c r="X495" s="156">
        <v>2937</v>
      </c>
      <c r="Y495" s="156">
        <v>2304587</v>
      </c>
      <c r="Z495" s="28">
        <v>0.9738</v>
      </c>
      <c r="AA495" s="28"/>
      <c r="AB495" s="111"/>
      <c r="AC495" s="28"/>
      <c r="AD495" s="28">
        <v>5.45E-2</v>
      </c>
      <c r="AE495" s="139"/>
      <c r="AF495" s="139"/>
      <c r="AG495" s="139"/>
      <c r="AH495" s="139"/>
    </row>
    <row r="496" spans="1:51">
      <c r="A496" s="13" t="s">
        <v>126</v>
      </c>
      <c r="B496" s="2" t="s">
        <v>75</v>
      </c>
      <c r="C496" s="14" t="s">
        <v>187</v>
      </c>
      <c r="D496" s="2">
        <v>2012</v>
      </c>
      <c r="E496" s="14">
        <v>2012</v>
      </c>
      <c r="F496" s="14" t="s">
        <v>98</v>
      </c>
      <c r="G496" s="93">
        <v>2269</v>
      </c>
      <c r="H496" s="93">
        <v>11935</v>
      </c>
      <c r="I496" s="93">
        <v>11</v>
      </c>
      <c r="J496" s="93">
        <v>119</v>
      </c>
      <c r="K496" s="93">
        <v>2280</v>
      </c>
      <c r="L496" s="93">
        <v>12054</v>
      </c>
      <c r="M496" s="48">
        <v>14334</v>
      </c>
      <c r="N496" s="48">
        <v>36946</v>
      </c>
      <c r="O496" s="48">
        <v>6391</v>
      </c>
      <c r="P496" s="48">
        <v>30157</v>
      </c>
      <c r="Q496" s="48">
        <v>36548</v>
      </c>
      <c r="R496" s="48">
        <v>38</v>
      </c>
      <c r="S496" s="48">
        <v>360</v>
      </c>
      <c r="T496" s="48">
        <v>398</v>
      </c>
      <c r="U496" s="48">
        <v>6429</v>
      </c>
      <c r="V496" s="48">
        <v>30517</v>
      </c>
      <c r="W496" s="156">
        <v>5035911</v>
      </c>
      <c r="X496" s="156">
        <v>53582</v>
      </c>
      <c r="Y496" s="156">
        <v>5089493</v>
      </c>
      <c r="Z496" s="28">
        <v>0.99709999999999999</v>
      </c>
      <c r="AA496" s="28"/>
      <c r="AB496" s="111"/>
      <c r="AC496" s="28"/>
      <c r="AD496" s="28">
        <v>5.45E-2</v>
      </c>
      <c r="AE496" s="139"/>
      <c r="AF496" s="139"/>
      <c r="AG496" s="139"/>
      <c r="AH496" s="139"/>
    </row>
    <row r="497" spans="1:34">
      <c r="A497" s="13" t="s">
        <v>127</v>
      </c>
      <c r="B497" s="2" t="s">
        <v>75</v>
      </c>
      <c r="C497" s="14" t="s">
        <v>187</v>
      </c>
      <c r="D497" s="2">
        <v>2012</v>
      </c>
      <c r="E497" s="14">
        <v>2012</v>
      </c>
      <c r="F497" s="14" t="s">
        <v>98</v>
      </c>
      <c r="G497" s="93">
        <v>124</v>
      </c>
      <c r="H497" s="93">
        <v>857</v>
      </c>
      <c r="I497" s="93">
        <v>1</v>
      </c>
      <c r="J497" s="93">
        <v>2</v>
      </c>
      <c r="K497" s="93">
        <v>125</v>
      </c>
      <c r="L497" s="93">
        <v>859</v>
      </c>
      <c r="M497" s="48">
        <v>983</v>
      </c>
      <c r="N497" s="48">
        <v>1985</v>
      </c>
      <c r="O497" s="48">
        <v>322</v>
      </c>
      <c r="P497" s="48">
        <v>1654</v>
      </c>
      <c r="Q497" s="48">
        <v>1976</v>
      </c>
      <c r="R497" s="48">
        <v>2</v>
      </c>
      <c r="S497" s="48">
        <v>7</v>
      </c>
      <c r="T497" s="48">
        <v>9</v>
      </c>
      <c r="U497" s="48">
        <v>324</v>
      </c>
      <c r="V497" s="48">
        <v>1661</v>
      </c>
      <c r="W497" s="156">
        <v>271208</v>
      </c>
      <c r="X497" s="156">
        <v>1068</v>
      </c>
      <c r="Y497" s="156">
        <v>272276</v>
      </c>
      <c r="Z497" s="28">
        <v>0.97299999999999998</v>
      </c>
      <c r="AA497" s="28"/>
      <c r="AB497" s="111"/>
      <c r="AC497" s="28"/>
      <c r="AD497" s="28">
        <v>5.45E-2</v>
      </c>
      <c r="AE497" s="139"/>
      <c r="AF497" s="139"/>
      <c r="AG497" s="139"/>
      <c r="AH497" s="139"/>
    </row>
    <row r="498" spans="1:34">
      <c r="A498" s="13" t="s">
        <v>128</v>
      </c>
      <c r="B498" s="2" t="s">
        <v>75</v>
      </c>
      <c r="C498" s="14" t="s">
        <v>187</v>
      </c>
      <c r="D498" s="2">
        <v>2012</v>
      </c>
      <c r="E498" s="14">
        <v>2012</v>
      </c>
      <c r="F498" s="14" t="s">
        <v>98</v>
      </c>
      <c r="G498" s="93">
        <v>11607</v>
      </c>
      <c r="H498" s="93">
        <v>46106</v>
      </c>
      <c r="I498" s="93">
        <v>18</v>
      </c>
      <c r="J498" s="93">
        <v>288</v>
      </c>
      <c r="K498" s="93">
        <v>11625</v>
      </c>
      <c r="L498" s="93">
        <v>46394</v>
      </c>
      <c r="M498" s="48">
        <v>58019</v>
      </c>
      <c r="N498" s="48">
        <v>141067</v>
      </c>
      <c r="O498" s="48">
        <v>31971</v>
      </c>
      <c r="P498" s="48">
        <v>108226</v>
      </c>
      <c r="Q498" s="48">
        <v>140197</v>
      </c>
      <c r="R498" s="48">
        <v>64</v>
      </c>
      <c r="S498" s="48">
        <v>806</v>
      </c>
      <c r="T498" s="48">
        <v>870</v>
      </c>
      <c r="U498" s="48">
        <v>32035</v>
      </c>
      <c r="V498" s="48">
        <v>109032</v>
      </c>
      <c r="W498" s="156">
        <v>20396841</v>
      </c>
      <c r="X498" s="156">
        <v>103658</v>
      </c>
      <c r="Y498" s="156">
        <v>20500499</v>
      </c>
      <c r="Z498" s="28">
        <v>0.98570000000000002</v>
      </c>
      <c r="AA498" s="28"/>
      <c r="AB498" s="111"/>
      <c r="AC498" s="28"/>
      <c r="AD498" s="28">
        <v>3.1699999999999999E-2</v>
      </c>
      <c r="AE498" s="139"/>
      <c r="AF498" s="139"/>
      <c r="AG498" s="139"/>
      <c r="AH498" s="139"/>
    </row>
    <row r="499" spans="1:34">
      <c r="A499" s="13" t="s">
        <v>129</v>
      </c>
      <c r="B499" s="2" t="s">
        <v>75</v>
      </c>
      <c r="C499" s="14" t="s">
        <v>187</v>
      </c>
      <c r="D499" s="2">
        <v>2012</v>
      </c>
      <c r="E499" s="14">
        <v>2012</v>
      </c>
      <c r="F499" s="14" t="s">
        <v>98</v>
      </c>
      <c r="G499" s="93">
        <v>1636</v>
      </c>
      <c r="H499" s="93">
        <v>7805</v>
      </c>
      <c r="I499" s="93">
        <v>3</v>
      </c>
      <c r="J499" s="93">
        <v>60</v>
      </c>
      <c r="K499" s="93">
        <v>1639</v>
      </c>
      <c r="L499" s="93">
        <v>7865</v>
      </c>
      <c r="M499" s="48">
        <v>9504</v>
      </c>
      <c r="N499" s="48">
        <v>22575</v>
      </c>
      <c r="O499" s="48">
        <v>4398</v>
      </c>
      <c r="P499" s="48">
        <v>18031</v>
      </c>
      <c r="Q499" s="48">
        <v>22429</v>
      </c>
      <c r="R499" s="48">
        <v>10</v>
      </c>
      <c r="S499" s="48">
        <v>136</v>
      </c>
      <c r="T499" s="48">
        <v>146</v>
      </c>
      <c r="U499" s="48">
        <v>4408</v>
      </c>
      <c r="V499" s="48">
        <v>18167</v>
      </c>
      <c r="W499" s="156">
        <v>3116966</v>
      </c>
      <c r="X499" s="156">
        <v>19615</v>
      </c>
      <c r="Y499" s="156">
        <v>3136581</v>
      </c>
      <c r="Z499" s="28">
        <v>0.99770000000000003</v>
      </c>
      <c r="AA499" s="28"/>
      <c r="AB499" s="111"/>
      <c r="AC499" s="28"/>
      <c r="AD499" s="28">
        <v>5.45E-2</v>
      </c>
      <c r="AE499" s="139"/>
      <c r="AF499" s="139"/>
      <c r="AG499" s="139"/>
      <c r="AH499" s="139"/>
    </row>
    <row r="500" spans="1:34">
      <c r="A500" s="13" t="s">
        <v>130</v>
      </c>
      <c r="B500" s="2" t="s">
        <v>75</v>
      </c>
      <c r="C500" s="14" t="s">
        <v>187</v>
      </c>
      <c r="D500" s="2">
        <v>2012</v>
      </c>
      <c r="E500" s="14">
        <v>2012</v>
      </c>
      <c r="F500" s="14" t="s">
        <v>98</v>
      </c>
      <c r="G500" s="93">
        <v>630</v>
      </c>
      <c r="H500" s="93">
        <v>4444</v>
      </c>
      <c r="I500" s="93">
        <v>0</v>
      </c>
      <c r="J500" s="93">
        <v>13</v>
      </c>
      <c r="K500" s="93">
        <v>630</v>
      </c>
      <c r="L500" s="93">
        <v>4457</v>
      </c>
      <c r="M500" s="48">
        <v>5086</v>
      </c>
      <c r="N500" s="48">
        <v>10125</v>
      </c>
      <c r="O500" s="48">
        <v>1645</v>
      </c>
      <c r="P500" s="48">
        <v>8455</v>
      </c>
      <c r="Q500" s="48">
        <v>10100</v>
      </c>
      <c r="R500" s="48">
        <v>0</v>
      </c>
      <c r="S500" s="48">
        <v>25</v>
      </c>
      <c r="T500" s="48">
        <v>25</v>
      </c>
      <c r="U500" s="48">
        <v>1645</v>
      </c>
      <c r="V500" s="48">
        <v>8480</v>
      </c>
      <c r="W500" s="156">
        <v>1525961</v>
      </c>
      <c r="X500" s="156">
        <v>3961</v>
      </c>
      <c r="Y500" s="156">
        <v>1529922</v>
      </c>
      <c r="Z500" s="28">
        <v>0.95279999999999998</v>
      </c>
      <c r="AA500" s="28"/>
      <c r="AB500" s="111"/>
      <c r="AC500" s="28"/>
      <c r="AD500" s="28">
        <v>5.45E-2</v>
      </c>
      <c r="AE500" s="139"/>
      <c r="AF500" s="139"/>
      <c r="AG500" s="139"/>
      <c r="AH500" s="139"/>
    </row>
    <row r="501" spans="1:34">
      <c r="A501" s="13" t="s">
        <v>131</v>
      </c>
      <c r="B501" s="2" t="s">
        <v>75</v>
      </c>
      <c r="C501" s="14" t="s">
        <v>187</v>
      </c>
      <c r="D501" s="2">
        <v>2012</v>
      </c>
      <c r="E501" s="14">
        <v>2012</v>
      </c>
      <c r="F501" s="14" t="s">
        <v>98</v>
      </c>
      <c r="G501" s="93">
        <v>246</v>
      </c>
      <c r="H501" s="93">
        <v>1156</v>
      </c>
      <c r="I501" s="93">
        <v>0</v>
      </c>
      <c r="J501" s="93">
        <v>0</v>
      </c>
      <c r="K501" s="93">
        <v>246</v>
      </c>
      <c r="L501" s="93">
        <v>1156</v>
      </c>
      <c r="M501" s="48">
        <v>1402</v>
      </c>
      <c r="N501" s="48">
        <v>2943</v>
      </c>
      <c r="O501" s="48">
        <v>637</v>
      </c>
      <c r="P501" s="48">
        <v>2306</v>
      </c>
      <c r="Q501" s="48">
        <v>2943</v>
      </c>
      <c r="R501" s="48">
        <v>0</v>
      </c>
      <c r="S501" s="48">
        <v>0</v>
      </c>
      <c r="T501" s="48">
        <v>0</v>
      </c>
      <c r="U501" s="48">
        <v>637</v>
      </c>
      <c r="V501" s="48">
        <v>2306</v>
      </c>
      <c r="W501" s="156">
        <v>440229</v>
      </c>
      <c r="X501" s="156">
        <v>0</v>
      </c>
      <c r="Y501" s="156">
        <v>440229</v>
      </c>
      <c r="Z501" s="28">
        <v>0.97299999999999998</v>
      </c>
      <c r="AA501" s="28"/>
      <c r="AB501" s="111"/>
      <c r="AC501" s="28"/>
      <c r="AD501" s="28">
        <v>5.45E-2</v>
      </c>
      <c r="AE501" s="139"/>
      <c r="AF501" s="139"/>
      <c r="AG501" s="139"/>
      <c r="AH501" s="139"/>
    </row>
    <row r="502" spans="1:34">
      <c r="A502" s="13" t="s">
        <v>132</v>
      </c>
      <c r="B502" s="2" t="s">
        <v>76</v>
      </c>
      <c r="C502" s="14" t="s">
        <v>187</v>
      </c>
      <c r="D502" s="2">
        <v>2012</v>
      </c>
      <c r="E502" s="14">
        <v>2012</v>
      </c>
      <c r="F502" s="14" t="s">
        <v>98</v>
      </c>
      <c r="G502" s="93">
        <v>91651</v>
      </c>
      <c r="H502" s="93">
        <v>432176</v>
      </c>
      <c r="I502" s="93">
        <v>827</v>
      </c>
      <c r="J502" s="93">
        <v>4679</v>
      </c>
      <c r="K502" s="93">
        <v>92478</v>
      </c>
      <c r="L502" s="93">
        <v>436855</v>
      </c>
      <c r="M502" s="48">
        <v>529333</v>
      </c>
      <c r="N502" s="48">
        <v>1110832</v>
      </c>
      <c r="O502" s="48">
        <v>210733</v>
      </c>
      <c r="P502" s="48">
        <v>887075</v>
      </c>
      <c r="Q502" s="48">
        <v>1097808</v>
      </c>
      <c r="R502" s="48">
        <v>2671</v>
      </c>
      <c r="S502" s="48">
        <v>10353</v>
      </c>
      <c r="T502" s="48">
        <v>13024</v>
      </c>
      <c r="U502" s="48">
        <v>213404</v>
      </c>
      <c r="V502" s="48">
        <v>897428</v>
      </c>
      <c r="W502" s="156">
        <v>170204164</v>
      </c>
      <c r="X502" s="156">
        <v>1755973</v>
      </c>
      <c r="Y502" s="156">
        <v>171960137</v>
      </c>
      <c r="Z502" s="28">
        <v>0.97509999999999997</v>
      </c>
      <c r="AA502" s="28"/>
      <c r="AB502" s="111"/>
      <c r="AC502" s="28"/>
      <c r="AD502" s="28">
        <v>3.6900000000000002E-2</v>
      </c>
      <c r="AE502" s="139"/>
      <c r="AF502" s="139"/>
      <c r="AG502" s="139"/>
      <c r="AH502" s="139"/>
    </row>
    <row r="503" spans="1:34">
      <c r="A503" s="13" t="s">
        <v>133</v>
      </c>
      <c r="B503" s="2" t="s">
        <v>75</v>
      </c>
      <c r="C503" s="14" t="s">
        <v>187</v>
      </c>
      <c r="D503" s="2">
        <v>2012</v>
      </c>
      <c r="E503" s="14">
        <v>2012</v>
      </c>
      <c r="F503" s="14" t="s">
        <v>98</v>
      </c>
      <c r="G503" s="93">
        <v>1837</v>
      </c>
      <c r="H503" s="93">
        <v>8323</v>
      </c>
      <c r="I503" s="93">
        <v>2</v>
      </c>
      <c r="J503" s="93">
        <v>16</v>
      </c>
      <c r="K503" s="93">
        <v>1839</v>
      </c>
      <c r="L503" s="93">
        <v>8339</v>
      </c>
      <c r="M503" s="48">
        <v>10178</v>
      </c>
      <c r="N503" s="48">
        <v>25929</v>
      </c>
      <c r="O503" s="48">
        <v>5007</v>
      </c>
      <c r="P503" s="48">
        <v>20856</v>
      </c>
      <c r="Q503" s="48">
        <v>25863</v>
      </c>
      <c r="R503" s="48">
        <v>4</v>
      </c>
      <c r="S503" s="48">
        <v>62</v>
      </c>
      <c r="T503" s="48">
        <v>66</v>
      </c>
      <c r="U503" s="48">
        <v>5011</v>
      </c>
      <c r="V503" s="48">
        <v>20918</v>
      </c>
      <c r="W503" s="156">
        <v>3646871</v>
      </c>
      <c r="X503" s="156">
        <v>8191</v>
      </c>
      <c r="Y503" s="156">
        <v>3655062</v>
      </c>
      <c r="Z503" s="28">
        <v>0.98470000000000002</v>
      </c>
      <c r="AA503" s="28"/>
      <c r="AB503" s="111"/>
      <c r="AC503" s="28"/>
      <c r="AD503" s="28">
        <v>5.45E-2</v>
      </c>
      <c r="AE503" s="139"/>
      <c r="AF503" s="139"/>
      <c r="AG503" s="139"/>
      <c r="AH503" s="139"/>
    </row>
    <row r="504" spans="1:34">
      <c r="A504" s="13" t="s">
        <v>134</v>
      </c>
      <c r="B504" s="2" t="s">
        <v>75</v>
      </c>
      <c r="C504" s="14" t="s">
        <v>187</v>
      </c>
      <c r="D504" s="2">
        <v>2012</v>
      </c>
      <c r="E504" s="14">
        <v>2012</v>
      </c>
      <c r="F504" s="14" t="s">
        <v>98</v>
      </c>
      <c r="G504" s="93">
        <v>814</v>
      </c>
      <c r="H504" s="93">
        <v>4674</v>
      </c>
      <c r="I504" s="93">
        <v>16</v>
      </c>
      <c r="J504" s="93">
        <v>78</v>
      </c>
      <c r="K504" s="93">
        <v>830</v>
      </c>
      <c r="L504" s="93">
        <v>4752</v>
      </c>
      <c r="M504" s="48">
        <v>5582</v>
      </c>
      <c r="N504" s="48">
        <v>9472</v>
      </c>
      <c r="O504" s="48">
        <v>1754</v>
      </c>
      <c r="P504" s="48">
        <v>7488</v>
      </c>
      <c r="Q504" s="48">
        <v>9242</v>
      </c>
      <c r="R504" s="48">
        <v>46</v>
      </c>
      <c r="S504" s="48">
        <v>184</v>
      </c>
      <c r="T504" s="48">
        <v>230</v>
      </c>
      <c r="U504" s="48">
        <v>1800</v>
      </c>
      <c r="V504" s="48">
        <v>7672</v>
      </c>
      <c r="W504" s="156">
        <v>1447100</v>
      </c>
      <c r="X504" s="156">
        <v>29904</v>
      </c>
      <c r="Y504" s="156">
        <v>1477004</v>
      </c>
      <c r="Z504" s="28">
        <v>0.97430000000000005</v>
      </c>
      <c r="AA504" s="28"/>
      <c r="AB504" s="111"/>
      <c r="AC504" s="28"/>
      <c r="AD504" s="28">
        <v>5.45E-2</v>
      </c>
      <c r="AE504" s="139"/>
      <c r="AF504" s="139"/>
      <c r="AG504" s="139"/>
      <c r="AH504" s="139"/>
    </row>
    <row r="505" spans="1:34">
      <c r="A505" s="13" t="s">
        <v>135</v>
      </c>
      <c r="B505" s="2" t="s">
        <v>75</v>
      </c>
      <c r="C505" s="14" t="s">
        <v>187</v>
      </c>
      <c r="D505" s="2">
        <v>2012</v>
      </c>
      <c r="E505" s="14">
        <v>2012</v>
      </c>
      <c r="F505" s="14" t="s">
        <v>98</v>
      </c>
      <c r="G505" s="93">
        <v>118</v>
      </c>
      <c r="H505" s="93">
        <v>731</v>
      </c>
      <c r="I505" s="93">
        <v>0</v>
      </c>
      <c r="J505" s="93">
        <v>0</v>
      </c>
      <c r="K505" s="93">
        <v>118</v>
      </c>
      <c r="L505" s="93">
        <v>731</v>
      </c>
      <c r="M505" s="48">
        <v>849</v>
      </c>
      <c r="N505" s="48">
        <v>1735</v>
      </c>
      <c r="O505" s="48">
        <v>296</v>
      </c>
      <c r="P505" s="48">
        <v>1439</v>
      </c>
      <c r="Q505" s="48">
        <v>1735</v>
      </c>
      <c r="R505" s="48">
        <v>0</v>
      </c>
      <c r="S505" s="48">
        <v>0</v>
      </c>
      <c r="T505" s="48">
        <v>0</v>
      </c>
      <c r="U505" s="48">
        <v>296</v>
      </c>
      <c r="V505" s="48">
        <v>1439</v>
      </c>
      <c r="W505" s="156">
        <v>256667</v>
      </c>
      <c r="X505" s="156">
        <v>0</v>
      </c>
      <c r="Y505" s="156">
        <v>256667</v>
      </c>
      <c r="Z505" s="28">
        <v>0.91110000000000002</v>
      </c>
      <c r="AA505" s="28"/>
      <c r="AB505" s="111"/>
      <c r="AC505" s="28"/>
      <c r="AD505" s="28">
        <v>5.45E-2</v>
      </c>
      <c r="AE505" s="139"/>
      <c r="AF505" s="139"/>
      <c r="AG505" s="139"/>
      <c r="AH505" s="139"/>
    </row>
    <row r="506" spans="1:34">
      <c r="A506" s="13" t="s">
        <v>136</v>
      </c>
      <c r="B506" s="2" t="s">
        <v>75</v>
      </c>
      <c r="C506" s="14" t="s">
        <v>187</v>
      </c>
      <c r="D506" s="2">
        <v>2012</v>
      </c>
      <c r="E506" s="14">
        <v>2012</v>
      </c>
      <c r="F506" s="14" t="s">
        <v>98</v>
      </c>
      <c r="G506" s="93">
        <v>876</v>
      </c>
      <c r="H506" s="93">
        <v>6275</v>
      </c>
      <c r="I506" s="93">
        <v>2</v>
      </c>
      <c r="J506" s="93">
        <v>20</v>
      </c>
      <c r="K506" s="93">
        <v>878</v>
      </c>
      <c r="L506" s="93">
        <v>6295</v>
      </c>
      <c r="M506" s="48">
        <v>7173</v>
      </c>
      <c r="N506" s="48">
        <v>13532</v>
      </c>
      <c r="O506" s="48">
        <v>2237</v>
      </c>
      <c r="P506" s="48">
        <v>11238</v>
      </c>
      <c r="Q506" s="48">
        <v>13475</v>
      </c>
      <c r="R506" s="48">
        <v>4</v>
      </c>
      <c r="S506" s="48">
        <v>53</v>
      </c>
      <c r="T506" s="48">
        <v>57</v>
      </c>
      <c r="U506" s="48">
        <v>2241</v>
      </c>
      <c r="V506" s="48">
        <v>11291</v>
      </c>
      <c r="W506" s="156">
        <v>2030239</v>
      </c>
      <c r="X506" s="156">
        <v>7905</v>
      </c>
      <c r="Y506" s="156">
        <v>2038144</v>
      </c>
      <c r="Z506" s="28">
        <v>0.98819999999999997</v>
      </c>
      <c r="AA506" s="28"/>
      <c r="AB506" s="111"/>
      <c r="AC506" s="28"/>
      <c r="AD506" s="28">
        <v>5.45E-2</v>
      </c>
      <c r="AE506" s="139"/>
      <c r="AF506" s="139"/>
      <c r="AG506" s="139"/>
      <c r="AH506" s="139"/>
    </row>
    <row r="507" spans="1:34">
      <c r="A507" s="13" t="s">
        <v>137</v>
      </c>
      <c r="B507" s="2" t="s">
        <v>75</v>
      </c>
      <c r="C507" s="14" t="s">
        <v>187</v>
      </c>
      <c r="D507" s="2">
        <v>2012</v>
      </c>
      <c r="E507" s="14">
        <v>2012</v>
      </c>
      <c r="F507" s="14" t="s">
        <v>98</v>
      </c>
      <c r="G507" s="93">
        <v>4664</v>
      </c>
      <c r="H507" s="93">
        <v>17189</v>
      </c>
      <c r="I507" s="93">
        <v>8</v>
      </c>
      <c r="J507" s="93">
        <v>28</v>
      </c>
      <c r="K507" s="93">
        <v>4672</v>
      </c>
      <c r="L507" s="93">
        <v>17217</v>
      </c>
      <c r="M507" s="48">
        <v>21889</v>
      </c>
      <c r="N507" s="48">
        <v>53436</v>
      </c>
      <c r="O507" s="48">
        <v>12722</v>
      </c>
      <c r="P507" s="48">
        <v>40589</v>
      </c>
      <c r="Q507" s="48">
        <v>53311</v>
      </c>
      <c r="R507" s="48">
        <v>28</v>
      </c>
      <c r="S507" s="48">
        <v>97</v>
      </c>
      <c r="T507" s="48">
        <v>125</v>
      </c>
      <c r="U507" s="48">
        <v>12750</v>
      </c>
      <c r="V507" s="48">
        <v>40686</v>
      </c>
      <c r="W507" s="156">
        <v>7703391</v>
      </c>
      <c r="X507" s="156">
        <v>14375</v>
      </c>
      <c r="Y507" s="156">
        <v>7717766</v>
      </c>
      <c r="Z507" s="28">
        <v>0.99650000000000005</v>
      </c>
      <c r="AA507" s="28"/>
      <c r="AB507" s="111"/>
      <c r="AC507" s="28"/>
      <c r="AD507" s="28">
        <v>1.95E-2</v>
      </c>
      <c r="AE507" s="139"/>
      <c r="AF507" s="139"/>
      <c r="AG507" s="139"/>
      <c r="AH507" s="139"/>
    </row>
    <row r="508" spans="1:34">
      <c r="A508" s="13" t="s">
        <v>138</v>
      </c>
      <c r="B508" s="2" t="s">
        <v>75</v>
      </c>
      <c r="C508" s="14" t="s">
        <v>187</v>
      </c>
      <c r="D508" s="2">
        <v>2012</v>
      </c>
      <c r="E508" s="14">
        <v>2012</v>
      </c>
      <c r="F508" s="14" t="s">
        <v>98</v>
      </c>
      <c r="G508" s="93">
        <v>64</v>
      </c>
      <c r="H508" s="93">
        <v>363</v>
      </c>
      <c r="I508" s="93">
        <v>0</v>
      </c>
      <c r="J508" s="93">
        <v>0</v>
      </c>
      <c r="K508" s="93">
        <v>64</v>
      </c>
      <c r="L508" s="93">
        <v>363</v>
      </c>
      <c r="M508" s="48">
        <v>427</v>
      </c>
      <c r="N508" s="48">
        <v>977</v>
      </c>
      <c r="O508" s="48">
        <v>156</v>
      </c>
      <c r="P508" s="48">
        <v>821</v>
      </c>
      <c r="Q508" s="48">
        <v>977</v>
      </c>
      <c r="R508" s="48">
        <v>0</v>
      </c>
      <c r="S508" s="48">
        <v>0</v>
      </c>
      <c r="T508" s="48">
        <v>0</v>
      </c>
      <c r="U508" s="48">
        <v>156</v>
      </c>
      <c r="V508" s="48">
        <v>821</v>
      </c>
      <c r="W508" s="156">
        <v>132482</v>
      </c>
      <c r="X508" s="156">
        <v>0</v>
      </c>
      <c r="Y508" s="156">
        <v>132482</v>
      </c>
      <c r="Z508" s="28">
        <v>1</v>
      </c>
      <c r="AA508" s="28"/>
      <c r="AB508" s="111"/>
      <c r="AC508" s="28"/>
      <c r="AD508" s="28">
        <v>5.45E-2</v>
      </c>
      <c r="AE508" s="139"/>
      <c r="AF508" s="139"/>
      <c r="AG508" s="139"/>
      <c r="AH508" s="139"/>
    </row>
    <row r="509" spans="1:34">
      <c r="A509" s="13" t="s">
        <v>139</v>
      </c>
      <c r="B509" s="2" t="s">
        <v>75</v>
      </c>
      <c r="C509" s="14" t="s">
        <v>187</v>
      </c>
      <c r="D509" s="2">
        <v>2012</v>
      </c>
      <c r="E509" s="14">
        <v>2012</v>
      </c>
      <c r="F509" s="14" t="s">
        <v>98</v>
      </c>
      <c r="G509" s="93">
        <v>26</v>
      </c>
      <c r="H509" s="93">
        <v>353</v>
      </c>
      <c r="I509" s="93">
        <v>0</v>
      </c>
      <c r="J509" s="93">
        <v>0</v>
      </c>
      <c r="K509" s="93">
        <v>26</v>
      </c>
      <c r="L509" s="93">
        <v>353</v>
      </c>
      <c r="M509" s="48">
        <v>379</v>
      </c>
      <c r="N509" s="48">
        <v>624</v>
      </c>
      <c r="O509" s="48">
        <v>60</v>
      </c>
      <c r="P509" s="48">
        <v>563</v>
      </c>
      <c r="Q509" s="48">
        <v>623</v>
      </c>
      <c r="R509" s="48">
        <v>0</v>
      </c>
      <c r="S509" s="48">
        <v>1</v>
      </c>
      <c r="T509" s="48">
        <v>1</v>
      </c>
      <c r="U509" s="48">
        <v>60</v>
      </c>
      <c r="V509" s="48">
        <v>564</v>
      </c>
      <c r="W509" s="156">
        <v>91097</v>
      </c>
      <c r="X509" s="156">
        <v>142</v>
      </c>
      <c r="Y509" s="156">
        <v>91239</v>
      </c>
      <c r="Z509" s="28">
        <v>0.97219999999999995</v>
      </c>
      <c r="AA509" s="28"/>
      <c r="AB509" s="111"/>
      <c r="AC509" s="28"/>
      <c r="AD509" s="28">
        <v>5.45E-2</v>
      </c>
      <c r="AE509" s="139"/>
      <c r="AF509" s="139"/>
      <c r="AG509" s="139"/>
      <c r="AH509" s="139"/>
    </row>
    <row r="510" spans="1:34">
      <c r="A510" s="13" t="s">
        <v>140</v>
      </c>
      <c r="B510" s="2" t="s">
        <v>75</v>
      </c>
      <c r="C510" s="14" t="s">
        <v>187</v>
      </c>
      <c r="D510" s="2">
        <v>2012</v>
      </c>
      <c r="E510" s="14">
        <v>2012</v>
      </c>
      <c r="F510" s="14" t="s">
        <v>98</v>
      </c>
      <c r="G510" s="93">
        <v>2884</v>
      </c>
      <c r="H510" s="93">
        <v>15502</v>
      </c>
      <c r="I510" s="93">
        <v>5</v>
      </c>
      <c r="J510" s="93">
        <v>55</v>
      </c>
      <c r="K510" s="93">
        <v>2889</v>
      </c>
      <c r="L510" s="93">
        <v>15557</v>
      </c>
      <c r="M510" s="48">
        <v>18446</v>
      </c>
      <c r="N510" s="48">
        <v>42071</v>
      </c>
      <c r="O510" s="48">
        <v>7442</v>
      </c>
      <c r="P510" s="48">
        <v>34446</v>
      </c>
      <c r="Q510" s="48">
        <v>41888</v>
      </c>
      <c r="R510" s="48">
        <v>19</v>
      </c>
      <c r="S510" s="48">
        <v>164</v>
      </c>
      <c r="T510" s="48">
        <v>183</v>
      </c>
      <c r="U510" s="48">
        <v>7461</v>
      </c>
      <c r="V510" s="48">
        <v>34610</v>
      </c>
      <c r="W510" s="156">
        <v>6002923</v>
      </c>
      <c r="X510" s="156">
        <v>22500</v>
      </c>
      <c r="Y510" s="156">
        <v>6025423</v>
      </c>
      <c r="Z510" s="28">
        <v>1</v>
      </c>
      <c r="AA510" s="28"/>
      <c r="AB510" s="111"/>
      <c r="AC510" s="28"/>
      <c r="AD510" s="28">
        <v>1.9300000000000001E-2</v>
      </c>
      <c r="AE510" s="139"/>
      <c r="AF510" s="139"/>
      <c r="AG510" s="139"/>
      <c r="AH510" s="139"/>
    </row>
    <row r="511" spans="1:34">
      <c r="A511" s="13" t="s">
        <v>141</v>
      </c>
      <c r="B511" s="2" t="s">
        <v>75</v>
      </c>
      <c r="C511" s="14" t="s">
        <v>187</v>
      </c>
      <c r="D511" s="2">
        <v>2012</v>
      </c>
      <c r="E511" s="14">
        <v>2012</v>
      </c>
      <c r="F511" s="14" t="s">
        <v>98</v>
      </c>
      <c r="G511" s="93">
        <v>436</v>
      </c>
      <c r="H511" s="93">
        <v>2912</v>
      </c>
      <c r="I511" s="93">
        <v>4</v>
      </c>
      <c r="J511" s="93">
        <v>19</v>
      </c>
      <c r="K511" s="93">
        <v>440</v>
      </c>
      <c r="L511" s="93">
        <v>2931</v>
      </c>
      <c r="M511" s="48">
        <v>3371</v>
      </c>
      <c r="N511" s="48">
        <v>7161</v>
      </c>
      <c r="O511" s="48">
        <v>1068</v>
      </c>
      <c r="P511" s="48">
        <v>6023</v>
      </c>
      <c r="Q511" s="48">
        <v>7091</v>
      </c>
      <c r="R511" s="48">
        <v>12</v>
      </c>
      <c r="S511" s="48">
        <v>58</v>
      </c>
      <c r="T511" s="48">
        <v>70</v>
      </c>
      <c r="U511" s="48">
        <v>1080</v>
      </c>
      <c r="V511" s="48">
        <v>6081</v>
      </c>
      <c r="W511" s="156">
        <v>1012411</v>
      </c>
      <c r="X511" s="156">
        <v>8317</v>
      </c>
      <c r="Y511" s="156">
        <v>1020728</v>
      </c>
      <c r="Z511" s="28">
        <v>0.98880000000000001</v>
      </c>
      <c r="AA511" s="28"/>
      <c r="AB511" s="111"/>
      <c r="AC511" s="28"/>
      <c r="AD511" s="28">
        <v>5.45E-2</v>
      </c>
      <c r="AE511" s="139"/>
      <c r="AF511" s="139"/>
      <c r="AG511" s="139"/>
      <c r="AH511" s="139"/>
    </row>
    <row r="512" spans="1:34">
      <c r="A512" s="13" t="s">
        <v>142</v>
      </c>
      <c r="B512" s="2" t="s">
        <v>75</v>
      </c>
      <c r="C512" s="14" t="s">
        <v>187</v>
      </c>
      <c r="D512" s="2">
        <v>2012</v>
      </c>
      <c r="E512" s="14">
        <v>2012</v>
      </c>
      <c r="F512" s="14" t="s">
        <v>98</v>
      </c>
      <c r="G512" s="93">
        <v>460</v>
      </c>
      <c r="H512" s="93">
        <v>3239</v>
      </c>
      <c r="I512" s="93">
        <v>1</v>
      </c>
      <c r="J512" s="93">
        <v>5</v>
      </c>
      <c r="K512" s="93">
        <v>461</v>
      </c>
      <c r="L512" s="93">
        <v>3244</v>
      </c>
      <c r="M512" s="48">
        <v>3704</v>
      </c>
      <c r="N512" s="48">
        <v>7139</v>
      </c>
      <c r="O512" s="48">
        <v>1158</v>
      </c>
      <c r="P512" s="48">
        <v>5968</v>
      </c>
      <c r="Q512" s="48">
        <v>7126</v>
      </c>
      <c r="R512" s="48">
        <v>2</v>
      </c>
      <c r="S512" s="48">
        <v>11</v>
      </c>
      <c r="T512" s="48">
        <v>13</v>
      </c>
      <c r="U512" s="48">
        <v>1160</v>
      </c>
      <c r="V512" s="48">
        <v>5979</v>
      </c>
      <c r="W512" s="156">
        <v>1073264</v>
      </c>
      <c r="X512" s="156">
        <v>1463</v>
      </c>
      <c r="Y512" s="156">
        <v>1074727</v>
      </c>
      <c r="Z512" s="28">
        <v>0.99580000000000002</v>
      </c>
      <c r="AA512" s="28"/>
      <c r="AB512" s="111"/>
      <c r="AC512" s="28"/>
      <c r="AD512" s="28">
        <v>5.45E-2</v>
      </c>
      <c r="AE512" s="139"/>
      <c r="AF512" s="139"/>
      <c r="AG512" s="139"/>
      <c r="AH512" s="139"/>
    </row>
    <row r="513" spans="1:34">
      <c r="A513" s="13" t="s">
        <v>143</v>
      </c>
      <c r="B513" s="2" t="s">
        <v>74</v>
      </c>
      <c r="C513" s="14" t="s">
        <v>187</v>
      </c>
      <c r="D513" s="2">
        <v>2012</v>
      </c>
      <c r="E513" s="14">
        <v>2012</v>
      </c>
      <c r="F513" s="14" t="s">
        <v>98</v>
      </c>
      <c r="G513" s="93">
        <v>13197</v>
      </c>
      <c r="H513" s="93">
        <v>84799</v>
      </c>
      <c r="I513" s="93">
        <v>60</v>
      </c>
      <c r="J513" s="93">
        <v>1415</v>
      </c>
      <c r="K513" s="93">
        <v>13257</v>
      </c>
      <c r="L513" s="93">
        <v>86214</v>
      </c>
      <c r="M513" s="48">
        <v>99471</v>
      </c>
      <c r="N513" s="48">
        <v>222579</v>
      </c>
      <c r="O513" s="48">
        <v>33539</v>
      </c>
      <c r="P513" s="48">
        <v>185382</v>
      </c>
      <c r="Q513" s="48">
        <v>218921</v>
      </c>
      <c r="R513" s="48">
        <v>209</v>
      </c>
      <c r="S513" s="48">
        <v>3449</v>
      </c>
      <c r="T513" s="48">
        <v>3658</v>
      </c>
      <c r="U513" s="48">
        <v>33748</v>
      </c>
      <c r="V513" s="48">
        <v>188831</v>
      </c>
      <c r="W513" s="156">
        <v>31599104</v>
      </c>
      <c r="X513" s="156">
        <v>409713</v>
      </c>
      <c r="Y513" s="156">
        <v>32008817</v>
      </c>
      <c r="Z513" s="28">
        <v>0.998</v>
      </c>
      <c r="AA513" s="28"/>
      <c r="AB513" s="111"/>
      <c r="AC513" s="28"/>
      <c r="AD513" s="28">
        <v>1.8499999999999999E-2</v>
      </c>
      <c r="AE513" s="139"/>
      <c r="AF513" s="139"/>
      <c r="AG513" s="139"/>
      <c r="AH513" s="139"/>
    </row>
    <row r="514" spans="1:34">
      <c r="A514" s="13" t="s">
        <v>144</v>
      </c>
      <c r="B514" s="2" t="s">
        <v>74</v>
      </c>
      <c r="C514" s="14" t="s">
        <v>187</v>
      </c>
      <c r="D514" s="2">
        <v>2012</v>
      </c>
      <c r="E514" s="14">
        <v>2012</v>
      </c>
      <c r="F514" s="14" t="s">
        <v>98</v>
      </c>
      <c r="G514" s="93">
        <v>999</v>
      </c>
      <c r="H514" s="93">
        <v>7097</v>
      </c>
      <c r="I514" s="93">
        <v>2</v>
      </c>
      <c r="J514" s="93">
        <v>33</v>
      </c>
      <c r="K514" s="93">
        <v>1001</v>
      </c>
      <c r="L514" s="93">
        <v>7130</v>
      </c>
      <c r="M514" s="48">
        <v>8131</v>
      </c>
      <c r="N514" s="48">
        <v>17793</v>
      </c>
      <c r="O514" s="48">
        <v>2633</v>
      </c>
      <c r="P514" s="48">
        <v>15083</v>
      </c>
      <c r="Q514" s="48">
        <v>17716</v>
      </c>
      <c r="R514" s="48">
        <v>6</v>
      </c>
      <c r="S514" s="48">
        <v>71</v>
      </c>
      <c r="T514" s="48">
        <v>77</v>
      </c>
      <c r="U514" s="48">
        <v>2639</v>
      </c>
      <c r="V514" s="48">
        <v>15154</v>
      </c>
      <c r="W514" s="156">
        <v>2531172</v>
      </c>
      <c r="X514" s="156">
        <v>8674</v>
      </c>
      <c r="Y514" s="156">
        <v>2539846</v>
      </c>
      <c r="Z514" s="28">
        <v>0.98809999999999998</v>
      </c>
      <c r="AA514" s="28"/>
      <c r="AB514" s="111"/>
      <c r="AC514" s="28"/>
      <c r="AD514" s="28">
        <v>5.45E-2</v>
      </c>
      <c r="AE514" s="139"/>
      <c r="AF514" s="139"/>
      <c r="AG514" s="139"/>
      <c r="AH514" s="139"/>
    </row>
    <row r="515" spans="1:34">
      <c r="A515" s="13" t="s">
        <v>145</v>
      </c>
      <c r="B515" s="2" t="s">
        <v>75</v>
      </c>
      <c r="C515" s="14" t="s">
        <v>187</v>
      </c>
      <c r="D515" s="2">
        <v>2012</v>
      </c>
      <c r="E515" s="14">
        <v>2012</v>
      </c>
      <c r="F515" s="14" t="s">
        <v>98</v>
      </c>
      <c r="G515" s="93">
        <v>104</v>
      </c>
      <c r="H515" s="93">
        <v>626</v>
      </c>
      <c r="I515" s="93">
        <v>0</v>
      </c>
      <c r="J515" s="93">
        <v>1</v>
      </c>
      <c r="K515" s="93">
        <v>104</v>
      </c>
      <c r="L515" s="93">
        <v>627</v>
      </c>
      <c r="M515" s="48">
        <v>731</v>
      </c>
      <c r="N515" s="48">
        <v>1592</v>
      </c>
      <c r="O515" s="48">
        <v>287</v>
      </c>
      <c r="P515" s="48">
        <v>1303</v>
      </c>
      <c r="Q515" s="48">
        <v>1590</v>
      </c>
      <c r="R515" s="48">
        <v>0</v>
      </c>
      <c r="S515" s="48">
        <v>2</v>
      </c>
      <c r="T515" s="48">
        <v>2</v>
      </c>
      <c r="U515" s="48">
        <v>287</v>
      </c>
      <c r="V515" s="48">
        <v>1305</v>
      </c>
      <c r="W515" s="156">
        <v>227934</v>
      </c>
      <c r="X515" s="156">
        <v>405</v>
      </c>
      <c r="Y515" s="156">
        <v>228339</v>
      </c>
      <c r="Z515" s="28">
        <v>1</v>
      </c>
      <c r="AA515" s="28"/>
      <c r="AB515" s="111"/>
      <c r="AC515" s="28"/>
      <c r="AD515" s="28">
        <v>5.45E-2</v>
      </c>
      <c r="AE515" s="139"/>
      <c r="AF515" s="139"/>
      <c r="AG515" s="139"/>
      <c r="AH515" s="139"/>
    </row>
    <row r="516" spans="1:34">
      <c r="A516" s="13" t="s">
        <v>146</v>
      </c>
      <c r="B516" s="2" t="s">
        <v>75</v>
      </c>
      <c r="C516" s="14" t="s">
        <v>187</v>
      </c>
      <c r="D516" s="2">
        <v>2012</v>
      </c>
      <c r="E516" s="14">
        <v>2012</v>
      </c>
      <c r="F516" s="14" t="s">
        <v>98</v>
      </c>
      <c r="G516" s="93">
        <v>19829</v>
      </c>
      <c r="H516" s="93">
        <v>91309</v>
      </c>
      <c r="I516" s="93">
        <v>51</v>
      </c>
      <c r="J516" s="93">
        <v>601</v>
      </c>
      <c r="K516" s="93">
        <v>19880</v>
      </c>
      <c r="L516" s="93">
        <v>91910</v>
      </c>
      <c r="M516" s="48">
        <v>111790</v>
      </c>
      <c r="N516" s="48">
        <v>273290</v>
      </c>
      <c r="O516" s="48">
        <v>54496</v>
      </c>
      <c r="P516" s="48">
        <v>216898</v>
      </c>
      <c r="Q516" s="48">
        <v>271394</v>
      </c>
      <c r="R516" s="48">
        <v>182</v>
      </c>
      <c r="S516" s="48">
        <v>1714</v>
      </c>
      <c r="T516" s="48">
        <v>1896</v>
      </c>
      <c r="U516" s="48">
        <v>54678</v>
      </c>
      <c r="V516" s="48">
        <v>218612</v>
      </c>
      <c r="W516" s="156">
        <v>38838894</v>
      </c>
      <c r="X516" s="156">
        <v>242916</v>
      </c>
      <c r="Y516" s="156">
        <v>39081810</v>
      </c>
      <c r="Z516" s="28">
        <v>0.99990000000000001</v>
      </c>
      <c r="AA516" s="28"/>
      <c r="AB516" s="111"/>
      <c r="AC516" s="28"/>
      <c r="AD516" s="28">
        <v>3.6600000000000001E-2</v>
      </c>
      <c r="AE516" s="139"/>
      <c r="AF516" s="139"/>
      <c r="AG516" s="139"/>
      <c r="AH516" s="139"/>
    </row>
    <row r="517" spans="1:34">
      <c r="A517" s="13" t="s">
        <v>147</v>
      </c>
      <c r="B517" s="2" t="s">
        <v>74</v>
      </c>
      <c r="C517" s="14" t="s">
        <v>187</v>
      </c>
      <c r="D517" s="2">
        <v>2012</v>
      </c>
      <c r="E517" s="14">
        <v>2012</v>
      </c>
      <c r="F517" s="14" t="s">
        <v>98</v>
      </c>
      <c r="G517" s="93">
        <v>17895</v>
      </c>
      <c r="H517" s="93">
        <v>73285</v>
      </c>
      <c r="I517" s="93">
        <v>147</v>
      </c>
      <c r="J517" s="93">
        <v>723</v>
      </c>
      <c r="K517" s="93">
        <v>18042</v>
      </c>
      <c r="L517" s="93">
        <v>74008</v>
      </c>
      <c r="M517" s="48">
        <v>92050</v>
      </c>
      <c r="N517" s="48">
        <v>207217</v>
      </c>
      <c r="O517" s="48">
        <v>45689</v>
      </c>
      <c r="P517" s="48">
        <v>159197</v>
      </c>
      <c r="Q517" s="48">
        <v>204886</v>
      </c>
      <c r="R517" s="48">
        <v>531</v>
      </c>
      <c r="S517" s="48">
        <v>1800</v>
      </c>
      <c r="T517" s="48">
        <v>2331</v>
      </c>
      <c r="U517" s="48">
        <v>46220</v>
      </c>
      <c r="V517" s="48">
        <v>160997</v>
      </c>
      <c r="W517" s="156">
        <v>31351461.23</v>
      </c>
      <c r="X517" s="156">
        <v>305857.03000000003</v>
      </c>
      <c r="Y517" s="156">
        <v>31657318.260000002</v>
      </c>
      <c r="Z517" s="28">
        <v>0.98709999999999998</v>
      </c>
      <c r="AA517" s="28"/>
      <c r="AB517" s="111"/>
      <c r="AC517" s="28"/>
      <c r="AD517" s="28">
        <v>2.4899999999999999E-2</v>
      </c>
      <c r="AE517" s="139"/>
      <c r="AF517" s="139"/>
      <c r="AG517" s="139"/>
      <c r="AH517" s="139"/>
    </row>
    <row r="518" spans="1:34">
      <c r="A518" s="13" t="s">
        <v>148</v>
      </c>
      <c r="B518" s="2" t="s">
        <v>75</v>
      </c>
      <c r="C518" s="14" t="s">
        <v>187</v>
      </c>
      <c r="D518" s="2">
        <v>2012</v>
      </c>
      <c r="E518" s="14">
        <v>2012</v>
      </c>
      <c r="F518" s="14" t="s">
        <v>98</v>
      </c>
      <c r="G518" s="93">
        <v>395</v>
      </c>
      <c r="H518" s="93">
        <v>2196</v>
      </c>
      <c r="I518" s="93">
        <v>2</v>
      </c>
      <c r="J518" s="93">
        <v>11</v>
      </c>
      <c r="K518" s="93">
        <v>397</v>
      </c>
      <c r="L518" s="93">
        <v>2207</v>
      </c>
      <c r="M518" s="48">
        <v>2604</v>
      </c>
      <c r="N518" s="48">
        <v>6120</v>
      </c>
      <c r="O518" s="48">
        <v>1052</v>
      </c>
      <c r="P518" s="48">
        <v>5029</v>
      </c>
      <c r="Q518" s="48">
        <v>6081</v>
      </c>
      <c r="R518" s="48">
        <v>5</v>
      </c>
      <c r="S518" s="48">
        <v>34</v>
      </c>
      <c r="T518" s="48">
        <v>39</v>
      </c>
      <c r="U518" s="48">
        <v>1057</v>
      </c>
      <c r="V518" s="48">
        <v>5063</v>
      </c>
      <c r="W518" s="156">
        <v>867738</v>
      </c>
      <c r="X518" s="156">
        <v>4505</v>
      </c>
      <c r="Y518" s="156">
        <v>872243</v>
      </c>
      <c r="Z518" s="28">
        <v>0.98819999999999997</v>
      </c>
      <c r="AA518" s="28"/>
      <c r="AB518" s="111"/>
      <c r="AC518" s="28"/>
      <c r="AD518" s="28">
        <v>5.45E-2</v>
      </c>
      <c r="AE518" s="139"/>
      <c r="AF518" s="139"/>
      <c r="AG518" s="139"/>
      <c r="AH518" s="139"/>
    </row>
    <row r="519" spans="1:34">
      <c r="A519" s="13" t="s">
        <v>149</v>
      </c>
      <c r="B519" s="2" t="s">
        <v>75</v>
      </c>
      <c r="C519" s="14" t="s">
        <v>187</v>
      </c>
      <c r="D519" s="2">
        <v>2012</v>
      </c>
      <c r="E519" s="14">
        <v>2012</v>
      </c>
      <c r="F519" s="14" t="s">
        <v>98</v>
      </c>
      <c r="G519" s="93">
        <v>28280</v>
      </c>
      <c r="H519" s="93">
        <v>125259</v>
      </c>
      <c r="I519" s="93">
        <v>56</v>
      </c>
      <c r="J519" s="93">
        <v>566</v>
      </c>
      <c r="K519" s="93">
        <v>28336</v>
      </c>
      <c r="L519" s="93">
        <v>125825</v>
      </c>
      <c r="M519" s="48">
        <v>154161</v>
      </c>
      <c r="N519" s="48">
        <v>366371</v>
      </c>
      <c r="O519" s="48">
        <v>76672</v>
      </c>
      <c r="P519" s="48">
        <v>288018</v>
      </c>
      <c r="Q519" s="48">
        <v>364690</v>
      </c>
      <c r="R519" s="48">
        <v>194</v>
      </c>
      <c r="S519" s="48">
        <v>1487</v>
      </c>
      <c r="T519" s="48">
        <v>1681</v>
      </c>
      <c r="U519" s="48">
        <v>76866</v>
      </c>
      <c r="V519" s="48">
        <v>289505</v>
      </c>
      <c r="W519" s="156">
        <v>53495430</v>
      </c>
      <c r="X519" s="156">
        <v>221451</v>
      </c>
      <c r="Y519" s="156">
        <v>53716881</v>
      </c>
      <c r="Z519" s="28">
        <v>0.99919999999999998</v>
      </c>
      <c r="AA519" s="28"/>
      <c r="AB519" s="111"/>
      <c r="AC519" s="28"/>
      <c r="AD519" s="28">
        <v>1.7299999999999999E-2</v>
      </c>
      <c r="AE519" s="139"/>
      <c r="AF519" s="139"/>
      <c r="AG519" s="139"/>
      <c r="AH519" s="139"/>
    </row>
    <row r="520" spans="1:34">
      <c r="A520" s="13" t="s">
        <v>150</v>
      </c>
      <c r="B520" s="2" t="s">
        <v>74</v>
      </c>
      <c r="C520" s="14" t="s">
        <v>187</v>
      </c>
      <c r="D520" s="2">
        <v>2012</v>
      </c>
      <c r="E520" s="14">
        <v>2012</v>
      </c>
      <c r="F520" s="14" t="s">
        <v>98</v>
      </c>
      <c r="G520" s="93">
        <v>17572</v>
      </c>
      <c r="H520" s="93">
        <v>94600</v>
      </c>
      <c r="I520" s="93">
        <v>138</v>
      </c>
      <c r="J520" s="93">
        <v>1204</v>
      </c>
      <c r="K520" s="93">
        <v>17710</v>
      </c>
      <c r="L520" s="93">
        <v>95804</v>
      </c>
      <c r="M520" s="48">
        <v>113514</v>
      </c>
      <c r="N520" s="48">
        <v>251038</v>
      </c>
      <c r="O520" s="48">
        <v>48220</v>
      </c>
      <c r="P520" s="48">
        <v>199406</v>
      </c>
      <c r="Q520" s="48">
        <v>247626</v>
      </c>
      <c r="R520" s="48">
        <v>503</v>
      </c>
      <c r="S520" s="48">
        <v>2909</v>
      </c>
      <c r="T520" s="48">
        <v>3412</v>
      </c>
      <c r="U520" s="48">
        <v>48723</v>
      </c>
      <c r="V520" s="48">
        <v>202315</v>
      </c>
      <c r="W520" s="156">
        <v>36860706</v>
      </c>
      <c r="X520" s="156">
        <v>417201</v>
      </c>
      <c r="Y520" s="156">
        <v>37277907</v>
      </c>
      <c r="Z520" s="28">
        <v>0.9788</v>
      </c>
      <c r="AA520" s="28"/>
      <c r="AB520" s="111"/>
      <c r="AC520" s="28"/>
      <c r="AD520" s="28">
        <v>7.2800000000000004E-2</v>
      </c>
      <c r="AE520" s="139"/>
      <c r="AF520" s="139"/>
      <c r="AG520" s="139"/>
      <c r="AH520" s="139"/>
    </row>
    <row r="521" spans="1:34">
      <c r="A521" s="13" t="s">
        <v>151</v>
      </c>
      <c r="B521" s="2" t="s">
        <v>74</v>
      </c>
      <c r="C521" s="14" t="s">
        <v>187</v>
      </c>
      <c r="D521" s="2">
        <v>2012</v>
      </c>
      <c r="E521" s="14">
        <v>2012</v>
      </c>
      <c r="F521" s="14" t="s">
        <v>98</v>
      </c>
      <c r="G521" s="93">
        <v>3000</v>
      </c>
      <c r="H521" s="93">
        <v>28724</v>
      </c>
      <c r="I521" s="93">
        <v>74</v>
      </c>
      <c r="J521" s="93">
        <v>842</v>
      </c>
      <c r="K521" s="93">
        <v>3074</v>
      </c>
      <c r="L521" s="93">
        <v>29566</v>
      </c>
      <c r="M521" s="48">
        <v>32640</v>
      </c>
      <c r="N521" s="48">
        <v>50991</v>
      </c>
      <c r="O521" s="48">
        <v>6625</v>
      </c>
      <c r="P521" s="48">
        <v>42527</v>
      </c>
      <c r="Q521" s="48">
        <v>49152</v>
      </c>
      <c r="R521" s="48">
        <v>216</v>
      </c>
      <c r="S521" s="48">
        <v>1623</v>
      </c>
      <c r="T521" s="48">
        <v>1839</v>
      </c>
      <c r="U521" s="48">
        <v>6841</v>
      </c>
      <c r="V521" s="48">
        <v>44150</v>
      </c>
      <c r="W521" s="156">
        <v>7589706.1299999999</v>
      </c>
      <c r="X521" s="156">
        <v>228951.55</v>
      </c>
      <c r="Y521" s="156">
        <v>7818657.6799999997</v>
      </c>
      <c r="Z521" s="28">
        <v>0.9839</v>
      </c>
      <c r="AA521" s="28"/>
      <c r="AB521" s="111"/>
      <c r="AC521" s="28"/>
      <c r="AD521" s="28">
        <v>3.4299999999999997E-2</v>
      </c>
      <c r="AE521" s="139"/>
      <c r="AF521" s="139"/>
      <c r="AG521" s="139"/>
      <c r="AH521" s="139"/>
    </row>
    <row r="522" spans="1:34">
      <c r="A522" s="13" t="s">
        <v>152</v>
      </c>
      <c r="B522" s="2" t="s">
        <v>75</v>
      </c>
      <c r="C522" s="14" t="s">
        <v>187</v>
      </c>
      <c r="D522" s="2">
        <v>2012</v>
      </c>
      <c r="E522" s="14">
        <v>2012</v>
      </c>
      <c r="F522" s="14" t="s">
        <v>98</v>
      </c>
      <c r="G522" s="93">
        <v>9448</v>
      </c>
      <c r="H522" s="93">
        <v>34575</v>
      </c>
      <c r="I522" s="93">
        <v>22</v>
      </c>
      <c r="J522" s="93">
        <v>244</v>
      </c>
      <c r="K522" s="93">
        <v>9470</v>
      </c>
      <c r="L522" s="93">
        <v>34819</v>
      </c>
      <c r="M522" s="48">
        <v>44289</v>
      </c>
      <c r="N522" s="48">
        <v>108441</v>
      </c>
      <c r="O522" s="48">
        <v>24413</v>
      </c>
      <c r="P522" s="48">
        <v>83225</v>
      </c>
      <c r="Q522" s="48">
        <v>107638</v>
      </c>
      <c r="R522" s="48">
        <v>77</v>
      </c>
      <c r="S522" s="48">
        <v>726</v>
      </c>
      <c r="T522" s="48">
        <v>803</v>
      </c>
      <c r="U522" s="48">
        <v>24490</v>
      </c>
      <c r="V522" s="48">
        <v>83951</v>
      </c>
      <c r="W522" s="156">
        <v>15922235</v>
      </c>
      <c r="X522" s="156">
        <v>108792</v>
      </c>
      <c r="Y522" s="156">
        <v>16031027</v>
      </c>
      <c r="Z522" s="28">
        <v>0.98519999999999996</v>
      </c>
      <c r="AA522" s="28"/>
      <c r="AB522" s="111"/>
      <c r="AC522" s="28"/>
      <c r="AD522" s="28">
        <v>2.87E-2</v>
      </c>
      <c r="AE522" s="139"/>
      <c r="AF522" s="139"/>
      <c r="AG522" s="139"/>
      <c r="AH522" s="139"/>
    </row>
    <row r="523" spans="1:34">
      <c r="A523" s="13" t="s">
        <v>153</v>
      </c>
      <c r="B523" s="2" t="s">
        <v>74</v>
      </c>
      <c r="C523" s="14" t="s">
        <v>187</v>
      </c>
      <c r="D523" s="2">
        <v>2012</v>
      </c>
      <c r="E523" s="14">
        <v>2012</v>
      </c>
      <c r="F523" s="14" t="s">
        <v>98</v>
      </c>
      <c r="G523" s="93">
        <v>1133</v>
      </c>
      <c r="H523" s="93">
        <v>7660</v>
      </c>
      <c r="I523" s="93">
        <v>2</v>
      </c>
      <c r="J523" s="93">
        <v>27</v>
      </c>
      <c r="K523" s="93">
        <v>1135</v>
      </c>
      <c r="L523" s="93">
        <v>7687</v>
      </c>
      <c r="M523" s="48">
        <v>8822</v>
      </c>
      <c r="N523" s="48">
        <v>17266</v>
      </c>
      <c r="O523" s="48">
        <v>2842</v>
      </c>
      <c r="P523" s="48">
        <v>14350</v>
      </c>
      <c r="Q523" s="48">
        <v>17192</v>
      </c>
      <c r="R523" s="48">
        <v>7</v>
      </c>
      <c r="S523" s="48">
        <v>67</v>
      </c>
      <c r="T523" s="48">
        <v>74</v>
      </c>
      <c r="U523" s="48">
        <v>2849</v>
      </c>
      <c r="V523" s="48">
        <v>14417</v>
      </c>
      <c r="W523" s="156">
        <v>2476066</v>
      </c>
      <c r="X523" s="156">
        <v>7586</v>
      </c>
      <c r="Y523" s="156">
        <v>2483652</v>
      </c>
      <c r="Z523" s="28">
        <v>0.94710000000000005</v>
      </c>
      <c r="AA523" s="28"/>
      <c r="AB523" s="111"/>
      <c r="AC523" s="28"/>
      <c r="AD523" s="28">
        <v>5.45E-2</v>
      </c>
      <c r="AE523" s="139"/>
      <c r="AF523" s="139"/>
      <c r="AG523" s="139"/>
      <c r="AH523" s="139"/>
    </row>
    <row r="524" spans="1:34">
      <c r="A524" s="13" t="s">
        <v>154</v>
      </c>
      <c r="B524" s="2" t="s">
        <v>74</v>
      </c>
      <c r="C524" s="14" t="s">
        <v>187</v>
      </c>
      <c r="D524" s="2">
        <v>2012</v>
      </c>
      <c r="E524" s="14">
        <v>2012</v>
      </c>
      <c r="F524" s="14" t="s">
        <v>98</v>
      </c>
      <c r="G524" s="93">
        <v>1813</v>
      </c>
      <c r="H524" s="93">
        <v>11672</v>
      </c>
      <c r="I524" s="93">
        <v>18</v>
      </c>
      <c r="J524" s="93">
        <v>257</v>
      </c>
      <c r="K524" s="93">
        <v>1831</v>
      </c>
      <c r="L524" s="93">
        <v>11929</v>
      </c>
      <c r="M524" s="48">
        <v>13760</v>
      </c>
      <c r="N524" s="48">
        <v>28677</v>
      </c>
      <c r="O524" s="48">
        <v>4602</v>
      </c>
      <c r="P524" s="48">
        <v>23390</v>
      </c>
      <c r="Q524" s="48">
        <v>27992</v>
      </c>
      <c r="R524" s="48">
        <v>55</v>
      </c>
      <c r="S524" s="48">
        <v>630</v>
      </c>
      <c r="T524" s="48">
        <v>685</v>
      </c>
      <c r="U524" s="48">
        <v>4657</v>
      </c>
      <c r="V524" s="48">
        <v>24020</v>
      </c>
      <c r="W524" s="156">
        <v>4074924.94</v>
      </c>
      <c r="X524" s="156">
        <v>78812.570000000007</v>
      </c>
      <c r="Y524" s="156">
        <v>4153737.51</v>
      </c>
      <c r="Z524" s="28">
        <v>0.94359999999999999</v>
      </c>
      <c r="AA524" s="28"/>
      <c r="AB524" s="111"/>
      <c r="AC524" s="28"/>
      <c r="AD524" s="28">
        <v>5.45E-2</v>
      </c>
      <c r="AE524" s="139"/>
      <c r="AF524" s="139"/>
      <c r="AG524" s="139"/>
      <c r="AH524" s="139"/>
    </row>
    <row r="525" spans="1:34">
      <c r="A525" s="13" t="s">
        <v>155</v>
      </c>
      <c r="B525" s="2" t="s">
        <v>74</v>
      </c>
      <c r="C525" s="14" t="s">
        <v>187</v>
      </c>
      <c r="D525" s="2">
        <v>2012</v>
      </c>
      <c r="E525" s="14">
        <v>2012</v>
      </c>
      <c r="F525" s="14" t="s">
        <v>98</v>
      </c>
      <c r="G525" s="93">
        <v>2457</v>
      </c>
      <c r="H525" s="93">
        <v>11418</v>
      </c>
      <c r="I525" s="93">
        <v>1</v>
      </c>
      <c r="J525" s="93">
        <v>34</v>
      </c>
      <c r="K525" s="93">
        <v>2458</v>
      </c>
      <c r="L525" s="93">
        <v>11452</v>
      </c>
      <c r="M525" s="48">
        <v>13910</v>
      </c>
      <c r="N525" s="48">
        <v>31429</v>
      </c>
      <c r="O525" s="48">
        <v>6188</v>
      </c>
      <c r="P525" s="48">
        <v>25134</v>
      </c>
      <c r="Q525" s="48">
        <v>31322</v>
      </c>
      <c r="R525" s="48">
        <v>5</v>
      </c>
      <c r="S525" s="48">
        <v>102</v>
      </c>
      <c r="T525" s="48">
        <v>107</v>
      </c>
      <c r="U525" s="48">
        <v>6193</v>
      </c>
      <c r="V525" s="48">
        <v>25236</v>
      </c>
      <c r="W525" s="156">
        <v>4506524.8899999997</v>
      </c>
      <c r="X525" s="156">
        <v>11612.62</v>
      </c>
      <c r="Y525" s="156">
        <v>4518137.51</v>
      </c>
      <c r="Z525" s="28">
        <v>0.94269999999999998</v>
      </c>
      <c r="AA525" s="28"/>
      <c r="AB525" s="111"/>
      <c r="AC525" s="28"/>
      <c r="AD525" s="28">
        <v>5.45E-2</v>
      </c>
      <c r="AE525" s="139"/>
      <c r="AF525" s="139"/>
      <c r="AG525" s="139"/>
      <c r="AH525" s="139"/>
    </row>
    <row r="526" spans="1:34">
      <c r="A526" s="13" t="s">
        <v>156</v>
      </c>
      <c r="B526" s="2" t="s">
        <v>74</v>
      </c>
      <c r="C526" s="14" t="s">
        <v>187</v>
      </c>
      <c r="D526" s="2">
        <v>2012</v>
      </c>
      <c r="E526" s="14">
        <v>2012</v>
      </c>
      <c r="F526" s="14" t="s">
        <v>98</v>
      </c>
      <c r="G526" s="93">
        <v>7328</v>
      </c>
      <c r="H526" s="93">
        <v>41337</v>
      </c>
      <c r="I526" s="93">
        <v>39</v>
      </c>
      <c r="J526" s="93">
        <v>1008</v>
      </c>
      <c r="K526" s="93">
        <v>7367</v>
      </c>
      <c r="L526" s="93">
        <v>42345</v>
      </c>
      <c r="M526" s="48">
        <v>49712</v>
      </c>
      <c r="N526" s="48">
        <v>106913</v>
      </c>
      <c r="O526" s="48">
        <v>17753</v>
      </c>
      <c r="P526" s="48">
        <v>86898</v>
      </c>
      <c r="Q526" s="48">
        <v>104651</v>
      </c>
      <c r="R526" s="48">
        <v>116</v>
      </c>
      <c r="S526" s="48">
        <v>2146</v>
      </c>
      <c r="T526" s="48">
        <v>2262</v>
      </c>
      <c r="U526" s="48">
        <v>17869</v>
      </c>
      <c r="V526" s="48">
        <v>89044</v>
      </c>
      <c r="W526" s="156">
        <v>15574588</v>
      </c>
      <c r="X526" s="156">
        <v>304015</v>
      </c>
      <c r="Y526" s="156">
        <v>15878603</v>
      </c>
      <c r="Z526" s="28">
        <v>0.88680000000000003</v>
      </c>
      <c r="AA526" s="28"/>
      <c r="AB526" s="111"/>
      <c r="AC526" s="28"/>
      <c r="AD526" s="28">
        <v>8.0999999999999996E-3</v>
      </c>
      <c r="AE526" s="139"/>
      <c r="AF526" s="139"/>
      <c r="AG526" s="139"/>
      <c r="AH526" s="139"/>
    </row>
    <row r="527" spans="1:34">
      <c r="A527" s="13" t="s">
        <v>157</v>
      </c>
      <c r="B527" s="2" t="s">
        <v>74</v>
      </c>
      <c r="C527" s="14" t="s">
        <v>187</v>
      </c>
      <c r="D527" s="2">
        <v>2012</v>
      </c>
      <c r="E527" s="14">
        <v>2012</v>
      </c>
      <c r="F527" s="14" t="s">
        <v>98</v>
      </c>
      <c r="G527" s="93">
        <v>1215</v>
      </c>
      <c r="H527" s="93">
        <v>9681</v>
      </c>
      <c r="I527" s="93">
        <v>1</v>
      </c>
      <c r="J527" s="93">
        <v>22</v>
      </c>
      <c r="K527" s="93">
        <v>1216</v>
      </c>
      <c r="L527" s="93">
        <v>9703</v>
      </c>
      <c r="M527" s="48">
        <v>10919</v>
      </c>
      <c r="N527" s="48">
        <v>21311</v>
      </c>
      <c r="O527" s="48">
        <v>2978</v>
      </c>
      <c r="P527" s="48">
        <v>18266</v>
      </c>
      <c r="Q527" s="48">
        <v>21244</v>
      </c>
      <c r="R527" s="48">
        <v>4</v>
      </c>
      <c r="S527" s="48">
        <v>63</v>
      </c>
      <c r="T527" s="48">
        <v>67</v>
      </c>
      <c r="U527" s="48">
        <v>2982</v>
      </c>
      <c r="V527" s="48">
        <v>18329</v>
      </c>
      <c r="W527" s="156">
        <v>3179470</v>
      </c>
      <c r="X527" s="156">
        <v>7447</v>
      </c>
      <c r="Y527" s="156">
        <v>3186917</v>
      </c>
      <c r="Z527" s="28">
        <v>0.95130000000000003</v>
      </c>
      <c r="AA527" s="28"/>
      <c r="AB527" s="111"/>
      <c r="AC527" s="28"/>
      <c r="AD527" s="28">
        <v>5.45E-2</v>
      </c>
      <c r="AE527" s="139"/>
      <c r="AF527" s="139"/>
      <c r="AG527" s="139"/>
      <c r="AH527" s="139"/>
    </row>
    <row r="528" spans="1:34">
      <c r="A528" s="13" t="s">
        <v>158</v>
      </c>
      <c r="B528" s="2" t="s">
        <v>75</v>
      </c>
      <c r="C528" s="14" t="s">
        <v>187</v>
      </c>
      <c r="D528" s="2">
        <v>2012</v>
      </c>
      <c r="E528" s="14">
        <v>2012</v>
      </c>
      <c r="F528" s="14" t="s">
        <v>98</v>
      </c>
      <c r="G528" s="93">
        <v>1776</v>
      </c>
      <c r="H528" s="93">
        <v>10597</v>
      </c>
      <c r="I528" s="93">
        <v>1</v>
      </c>
      <c r="J528" s="93">
        <v>20</v>
      </c>
      <c r="K528" s="93">
        <v>1777</v>
      </c>
      <c r="L528" s="93">
        <v>10617</v>
      </c>
      <c r="M528" s="48">
        <v>12394</v>
      </c>
      <c r="N528" s="48">
        <v>24885</v>
      </c>
      <c r="O528" s="48">
        <v>4497</v>
      </c>
      <c r="P528" s="48">
        <v>20346</v>
      </c>
      <c r="Q528" s="48">
        <v>24843</v>
      </c>
      <c r="R528" s="48">
        <v>3</v>
      </c>
      <c r="S528" s="48">
        <v>39</v>
      </c>
      <c r="T528" s="48">
        <v>42</v>
      </c>
      <c r="U528" s="48">
        <v>4500</v>
      </c>
      <c r="V528" s="48">
        <v>20385</v>
      </c>
      <c r="W528" s="156">
        <v>3575112</v>
      </c>
      <c r="X528" s="156">
        <v>5993</v>
      </c>
      <c r="Y528" s="156">
        <v>3581105</v>
      </c>
      <c r="Z528" s="28">
        <v>0.97409999999999997</v>
      </c>
      <c r="AA528" s="28"/>
      <c r="AB528" s="111"/>
      <c r="AC528" s="28"/>
      <c r="AD528" s="28">
        <v>5.45E-2</v>
      </c>
      <c r="AE528" s="139"/>
      <c r="AF528" s="139"/>
      <c r="AG528" s="139"/>
      <c r="AH528" s="139"/>
    </row>
    <row r="529" spans="1:51">
      <c r="A529" s="13" t="s">
        <v>159</v>
      </c>
      <c r="B529" s="2" t="s">
        <v>75</v>
      </c>
      <c r="C529" s="14" t="s">
        <v>187</v>
      </c>
      <c r="D529" s="2">
        <v>2012</v>
      </c>
      <c r="E529" s="14">
        <v>2012</v>
      </c>
      <c r="F529" s="14" t="s">
        <v>98</v>
      </c>
      <c r="G529" s="93">
        <v>17</v>
      </c>
      <c r="H529" s="93">
        <v>136</v>
      </c>
      <c r="I529" s="93">
        <v>0</v>
      </c>
      <c r="J529" s="93">
        <v>0</v>
      </c>
      <c r="K529" s="93">
        <v>17</v>
      </c>
      <c r="L529" s="93">
        <v>136</v>
      </c>
      <c r="M529" s="48">
        <v>153</v>
      </c>
      <c r="N529" s="48">
        <v>280</v>
      </c>
      <c r="O529" s="48">
        <v>46</v>
      </c>
      <c r="P529" s="48">
        <v>234</v>
      </c>
      <c r="Q529" s="48">
        <v>280</v>
      </c>
      <c r="R529" s="48">
        <v>0</v>
      </c>
      <c r="S529" s="48">
        <v>0</v>
      </c>
      <c r="T529" s="48">
        <v>0</v>
      </c>
      <c r="U529" s="48">
        <v>46</v>
      </c>
      <c r="V529" s="48">
        <v>234</v>
      </c>
      <c r="W529" s="156">
        <v>41201</v>
      </c>
      <c r="X529" s="156">
        <v>0</v>
      </c>
      <c r="Y529" s="156">
        <v>41201</v>
      </c>
      <c r="Z529" s="28">
        <v>1</v>
      </c>
      <c r="AA529" s="28"/>
      <c r="AB529" s="111"/>
      <c r="AC529" s="28"/>
      <c r="AD529" s="28">
        <v>5.45E-2</v>
      </c>
      <c r="AE529" s="139"/>
      <c r="AF529" s="139"/>
      <c r="AG529" s="139"/>
      <c r="AH529" s="139"/>
    </row>
    <row r="530" spans="1:51">
      <c r="A530" s="13" t="s">
        <v>160</v>
      </c>
      <c r="B530" s="2" t="s">
        <v>75</v>
      </c>
      <c r="C530" s="14" t="s">
        <v>187</v>
      </c>
      <c r="D530" s="2">
        <v>2012</v>
      </c>
      <c r="E530" s="14">
        <v>2012</v>
      </c>
      <c r="F530" s="14" t="s">
        <v>98</v>
      </c>
      <c r="G530" s="93">
        <v>437</v>
      </c>
      <c r="H530" s="93">
        <v>2286</v>
      </c>
      <c r="I530" s="93">
        <v>0</v>
      </c>
      <c r="J530" s="93">
        <v>2</v>
      </c>
      <c r="K530" s="93">
        <v>437</v>
      </c>
      <c r="L530" s="93">
        <v>2288</v>
      </c>
      <c r="M530" s="48">
        <v>2725</v>
      </c>
      <c r="N530" s="48">
        <v>6094</v>
      </c>
      <c r="O530" s="48">
        <v>1237</v>
      </c>
      <c r="P530" s="48">
        <v>4852</v>
      </c>
      <c r="Q530" s="48">
        <v>6089</v>
      </c>
      <c r="R530" s="48">
        <v>0</v>
      </c>
      <c r="S530" s="48">
        <v>5</v>
      </c>
      <c r="T530" s="48">
        <v>5</v>
      </c>
      <c r="U530" s="48">
        <v>1237</v>
      </c>
      <c r="V530" s="48">
        <v>4857</v>
      </c>
      <c r="W530" s="156">
        <v>880036</v>
      </c>
      <c r="X530" s="156">
        <v>640</v>
      </c>
      <c r="Y530" s="156">
        <v>880676</v>
      </c>
      <c r="Z530" s="28">
        <v>1</v>
      </c>
      <c r="AA530" s="28"/>
      <c r="AB530" s="111"/>
      <c r="AC530" s="28"/>
      <c r="AD530" s="28">
        <v>5.45E-2</v>
      </c>
      <c r="AE530" s="139"/>
      <c r="AF530" s="139"/>
      <c r="AG530" s="139"/>
      <c r="AH530" s="139"/>
    </row>
    <row r="531" spans="1:51">
      <c r="A531" s="13" t="s">
        <v>161</v>
      </c>
      <c r="B531" s="2" t="s">
        <v>74</v>
      </c>
      <c r="C531" s="14" t="s">
        <v>187</v>
      </c>
      <c r="D531" s="2">
        <v>2012</v>
      </c>
      <c r="E531" s="14">
        <v>2012</v>
      </c>
      <c r="F531" s="14" t="s">
        <v>98</v>
      </c>
      <c r="G531" s="93">
        <v>3318</v>
      </c>
      <c r="H531" s="93">
        <v>16702</v>
      </c>
      <c r="I531" s="93">
        <v>9</v>
      </c>
      <c r="J531" s="93">
        <v>77</v>
      </c>
      <c r="K531" s="93">
        <v>3327</v>
      </c>
      <c r="L531" s="93">
        <v>16779</v>
      </c>
      <c r="M531" s="48">
        <v>20106</v>
      </c>
      <c r="N531" s="48">
        <v>40560</v>
      </c>
      <c r="O531" s="48">
        <v>7936</v>
      </c>
      <c r="P531" s="48">
        <v>32391</v>
      </c>
      <c r="Q531" s="48">
        <v>40327</v>
      </c>
      <c r="R531" s="48">
        <v>29</v>
      </c>
      <c r="S531" s="48">
        <v>204</v>
      </c>
      <c r="T531" s="48">
        <v>233</v>
      </c>
      <c r="U531" s="48">
        <v>7965</v>
      </c>
      <c r="V531" s="48">
        <v>32595</v>
      </c>
      <c r="W531" s="156">
        <v>6135902.9500000002</v>
      </c>
      <c r="X531" s="156">
        <v>28375.25</v>
      </c>
      <c r="Y531" s="156">
        <v>6164278.2000000002</v>
      </c>
      <c r="Z531" s="28">
        <v>0.94030000000000002</v>
      </c>
      <c r="AA531" s="28"/>
      <c r="AB531" s="111"/>
      <c r="AC531" s="28"/>
      <c r="AD531" s="28">
        <v>1.3299999999999999E-2</v>
      </c>
      <c r="AE531" s="139"/>
      <c r="AF531" s="139"/>
      <c r="AG531" s="139"/>
      <c r="AH531" s="139"/>
    </row>
    <row r="532" spans="1:51">
      <c r="A532" s="13" t="s">
        <v>162</v>
      </c>
      <c r="B532" s="2" t="s">
        <v>74</v>
      </c>
      <c r="C532" s="14" t="s">
        <v>187</v>
      </c>
      <c r="D532" s="2">
        <v>2012</v>
      </c>
      <c r="E532" s="14">
        <v>2012</v>
      </c>
      <c r="F532" s="14" t="s">
        <v>98</v>
      </c>
      <c r="G532" s="93">
        <v>2228</v>
      </c>
      <c r="H532" s="93">
        <v>16032</v>
      </c>
      <c r="I532" s="93">
        <v>11</v>
      </c>
      <c r="J532" s="93">
        <v>122</v>
      </c>
      <c r="K532" s="93">
        <v>2239</v>
      </c>
      <c r="L532" s="93">
        <v>16154</v>
      </c>
      <c r="M532" s="48">
        <v>18393</v>
      </c>
      <c r="N532" s="48">
        <v>34383</v>
      </c>
      <c r="O532" s="48">
        <v>5437</v>
      </c>
      <c r="P532" s="48">
        <v>28602</v>
      </c>
      <c r="Q532" s="48">
        <v>34039</v>
      </c>
      <c r="R532" s="48">
        <v>38</v>
      </c>
      <c r="S532" s="48">
        <v>306</v>
      </c>
      <c r="T532" s="48">
        <v>344</v>
      </c>
      <c r="U532" s="48">
        <v>5475</v>
      </c>
      <c r="V532" s="48">
        <v>28908</v>
      </c>
      <c r="W532" s="156">
        <v>5117414.78</v>
      </c>
      <c r="X532" s="156">
        <v>38967.83</v>
      </c>
      <c r="Y532" s="156">
        <v>5156382.6100000003</v>
      </c>
      <c r="Z532" s="28">
        <v>0.94720000000000004</v>
      </c>
      <c r="AA532" s="28"/>
      <c r="AB532" s="111"/>
      <c r="AC532" s="28"/>
      <c r="AD532" s="28">
        <v>5.45E-2</v>
      </c>
      <c r="AE532" s="139"/>
      <c r="AF532" s="139"/>
      <c r="AG532" s="139"/>
      <c r="AH532" s="139"/>
    </row>
    <row r="533" spans="1:51">
      <c r="A533" s="13" t="s">
        <v>163</v>
      </c>
      <c r="B533" s="2" t="s">
        <v>75</v>
      </c>
      <c r="C533" s="14" t="s">
        <v>187</v>
      </c>
      <c r="D533" s="2">
        <v>2012</v>
      </c>
      <c r="E533" s="14">
        <v>2012</v>
      </c>
      <c r="F533" s="14" t="s">
        <v>98</v>
      </c>
      <c r="G533" s="93">
        <v>7232</v>
      </c>
      <c r="H533" s="93">
        <v>33115</v>
      </c>
      <c r="I533" s="93">
        <v>8</v>
      </c>
      <c r="J533" s="93">
        <v>70</v>
      </c>
      <c r="K533" s="93">
        <v>7240</v>
      </c>
      <c r="L533" s="93">
        <v>33185</v>
      </c>
      <c r="M533" s="48">
        <v>40425</v>
      </c>
      <c r="N533" s="48">
        <v>89189</v>
      </c>
      <c r="O533" s="48">
        <v>19057</v>
      </c>
      <c r="P533" s="48">
        <v>69924</v>
      </c>
      <c r="Q533" s="48">
        <v>88981</v>
      </c>
      <c r="R533" s="48">
        <v>27</v>
      </c>
      <c r="S533" s="48">
        <v>181</v>
      </c>
      <c r="T533" s="48">
        <v>208</v>
      </c>
      <c r="U533" s="48">
        <v>19084</v>
      </c>
      <c r="V533" s="48">
        <v>70105</v>
      </c>
      <c r="W533" s="156">
        <v>12922472</v>
      </c>
      <c r="X533" s="156">
        <v>27502</v>
      </c>
      <c r="Y533" s="156">
        <v>12949974</v>
      </c>
      <c r="Z533" s="28">
        <v>1</v>
      </c>
      <c r="AA533" s="28"/>
      <c r="AB533" s="111"/>
      <c r="AC533" s="28"/>
      <c r="AD533" s="28">
        <v>2.2800000000000001E-2</v>
      </c>
      <c r="AE533" s="139"/>
      <c r="AF533" s="139"/>
      <c r="AG533" s="139"/>
      <c r="AH533" s="139"/>
    </row>
    <row r="534" spans="1:51">
      <c r="A534" s="13" t="s">
        <v>164</v>
      </c>
      <c r="B534" s="2" t="s">
        <v>75</v>
      </c>
      <c r="C534" s="14" t="s">
        <v>187</v>
      </c>
      <c r="D534" s="2">
        <v>2012</v>
      </c>
      <c r="E534" s="14">
        <v>2012</v>
      </c>
      <c r="F534" s="14" t="s">
        <v>98</v>
      </c>
      <c r="G534" s="93">
        <v>824</v>
      </c>
      <c r="H534" s="93">
        <v>4050</v>
      </c>
      <c r="I534" s="93">
        <v>5</v>
      </c>
      <c r="J534" s="93">
        <v>18</v>
      </c>
      <c r="K534" s="93">
        <v>829</v>
      </c>
      <c r="L534" s="93">
        <v>4068</v>
      </c>
      <c r="M534" s="48">
        <v>4896</v>
      </c>
      <c r="N534" s="48">
        <v>11771</v>
      </c>
      <c r="O534" s="48">
        <v>2322</v>
      </c>
      <c r="P534" s="48">
        <v>9381</v>
      </c>
      <c r="Q534" s="48">
        <v>11703</v>
      </c>
      <c r="R534" s="48">
        <v>15</v>
      </c>
      <c r="S534" s="48">
        <v>53</v>
      </c>
      <c r="T534" s="48">
        <v>68</v>
      </c>
      <c r="U534" s="48">
        <v>2337</v>
      </c>
      <c r="V534" s="48">
        <v>9434</v>
      </c>
      <c r="W534" s="156">
        <v>1667472</v>
      </c>
      <c r="X534" s="156">
        <v>9323</v>
      </c>
      <c r="Y534" s="156">
        <v>1676795</v>
      </c>
      <c r="Z534" s="28">
        <v>0.94920000000000004</v>
      </c>
      <c r="AA534" s="28"/>
      <c r="AB534" s="111"/>
      <c r="AC534" s="28"/>
      <c r="AD534" s="28">
        <v>5.45E-2</v>
      </c>
      <c r="AE534" s="139"/>
      <c r="AF534" s="139"/>
      <c r="AG534" s="139"/>
      <c r="AH534" s="139"/>
    </row>
    <row r="535" spans="1:51">
      <c r="A535" s="13" t="s">
        <v>165</v>
      </c>
      <c r="B535" s="2" t="s">
        <v>75</v>
      </c>
      <c r="C535" s="14" t="s">
        <v>187</v>
      </c>
      <c r="D535" s="2">
        <v>2012</v>
      </c>
      <c r="E535" s="14">
        <v>2012</v>
      </c>
      <c r="F535" s="14" t="s">
        <v>98</v>
      </c>
      <c r="G535" s="93">
        <v>748</v>
      </c>
      <c r="H535" s="93">
        <v>3449</v>
      </c>
      <c r="I535" s="93">
        <v>0</v>
      </c>
      <c r="J535" s="93">
        <v>10</v>
      </c>
      <c r="K535" s="93">
        <v>748</v>
      </c>
      <c r="L535" s="93">
        <v>3459</v>
      </c>
      <c r="M535" s="48">
        <v>4207</v>
      </c>
      <c r="N535" s="48">
        <v>9846</v>
      </c>
      <c r="O535" s="48">
        <v>2045</v>
      </c>
      <c r="P535" s="48">
        <v>7775</v>
      </c>
      <c r="Q535" s="48">
        <v>9820</v>
      </c>
      <c r="R535" s="48">
        <v>1</v>
      </c>
      <c r="S535" s="48">
        <v>25</v>
      </c>
      <c r="T535" s="48">
        <v>26</v>
      </c>
      <c r="U535" s="48">
        <v>2046</v>
      </c>
      <c r="V535" s="48">
        <v>7800</v>
      </c>
      <c r="W535" s="156">
        <v>1409155</v>
      </c>
      <c r="X535" s="156">
        <v>3689</v>
      </c>
      <c r="Y535" s="156">
        <v>1412844</v>
      </c>
      <c r="Z535" s="28">
        <v>0.90910000000000002</v>
      </c>
      <c r="AA535" s="28"/>
      <c r="AB535" s="111"/>
      <c r="AC535" s="28"/>
      <c r="AD535" s="28">
        <v>5.45E-2</v>
      </c>
      <c r="AE535" s="139"/>
      <c r="AF535" s="139"/>
      <c r="AG535" s="139"/>
      <c r="AH535" s="139"/>
    </row>
    <row r="536" spans="1:51">
      <c r="A536" s="13" t="s">
        <v>166</v>
      </c>
      <c r="B536" s="2" t="s">
        <v>75</v>
      </c>
      <c r="C536" s="14" t="s">
        <v>187</v>
      </c>
      <c r="D536" s="2">
        <v>2012</v>
      </c>
      <c r="E536" s="14">
        <v>2012</v>
      </c>
      <c r="F536" s="14" t="s">
        <v>98</v>
      </c>
      <c r="G536" s="93">
        <v>80</v>
      </c>
      <c r="H536" s="93">
        <v>737</v>
      </c>
      <c r="I536" s="93">
        <v>0</v>
      </c>
      <c r="J536" s="93">
        <v>1</v>
      </c>
      <c r="K536" s="93">
        <v>80</v>
      </c>
      <c r="L536" s="93">
        <v>738</v>
      </c>
      <c r="M536" s="48">
        <v>818</v>
      </c>
      <c r="N536" s="48">
        <v>1641</v>
      </c>
      <c r="O536" s="48">
        <v>197</v>
      </c>
      <c r="P536" s="48">
        <v>1442</v>
      </c>
      <c r="Q536" s="48">
        <v>1639</v>
      </c>
      <c r="R536" s="48">
        <v>0</v>
      </c>
      <c r="S536" s="48">
        <v>2</v>
      </c>
      <c r="T536" s="48">
        <v>2</v>
      </c>
      <c r="U536" s="48">
        <v>197</v>
      </c>
      <c r="V536" s="48">
        <v>1444</v>
      </c>
      <c r="W536" s="156">
        <v>239826</v>
      </c>
      <c r="X536" s="156">
        <v>367</v>
      </c>
      <c r="Y536" s="156">
        <v>240193</v>
      </c>
      <c r="Z536" s="28">
        <v>1</v>
      </c>
      <c r="AA536" s="28"/>
      <c r="AB536" s="111"/>
      <c r="AC536" s="28"/>
      <c r="AD536" s="28">
        <v>5.45E-2</v>
      </c>
      <c r="AE536" s="139"/>
      <c r="AF536" s="139"/>
      <c r="AG536" s="139"/>
      <c r="AH536" s="139"/>
    </row>
    <row r="537" spans="1:51">
      <c r="A537" s="13" t="s">
        <v>167</v>
      </c>
      <c r="B537" s="2" t="s">
        <v>74</v>
      </c>
      <c r="C537" s="14" t="s">
        <v>187</v>
      </c>
      <c r="D537" s="2">
        <v>2012</v>
      </c>
      <c r="E537" s="14">
        <v>2012</v>
      </c>
      <c r="F537" s="14" t="s">
        <v>98</v>
      </c>
      <c r="G537" s="93">
        <v>8721</v>
      </c>
      <c r="H537" s="93">
        <v>35755</v>
      </c>
      <c r="I537" s="93">
        <v>19</v>
      </c>
      <c r="J537" s="93">
        <v>297</v>
      </c>
      <c r="K537" s="93">
        <v>8740</v>
      </c>
      <c r="L537" s="93">
        <v>36052</v>
      </c>
      <c r="M537" s="48">
        <v>44792</v>
      </c>
      <c r="N537" s="48">
        <v>110476</v>
      </c>
      <c r="O537" s="48">
        <v>23961</v>
      </c>
      <c r="P537" s="48">
        <v>85678</v>
      </c>
      <c r="Q537" s="48">
        <v>109639</v>
      </c>
      <c r="R537" s="48">
        <v>66</v>
      </c>
      <c r="S537" s="48">
        <v>771</v>
      </c>
      <c r="T537" s="48">
        <v>837</v>
      </c>
      <c r="U537" s="48">
        <v>24027</v>
      </c>
      <c r="V537" s="48">
        <v>86449</v>
      </c>
      <c r="W537" s="156">
        <v>15889203</v>
      </c>
      <c r="X537" s="156">
        <v>102751</v>
      </c>
      <c r="Y537" s="156">
        <v>15991954</v>
      </c>
      <c r="Z537" s="28">
        <v>1</v>
      </c>
      <c r="AA537" s="28"/>
      <c r="AB537" s="111"/>
      <c r="AC537" s="28"/>
      <c r="AD537" s="28">
        <v>1.8100000000000002E-2</v>
      </c>
      <c r="AE537" s="139"/>
      <c r="AF537" s="139"/>
      <c r="AG537" s="139"/>
      <c r="AH537" s="139"/>
    </row>
    <row r="538" spans="1:51">
      <c r="A538" s="13" t="s">
        <v>168</v>
      </c>
      <c r="B538" s="2" t="s">
        <v>75</v>
      </c>
      <c r="C538" s="14" t="s">
        <v>187</v>
      </c>
      <c r="D538" s="2">
        <v>2012</v>
      </c>
      <c r="E538" s="14">
        <v>2012</v>
      </c>
      <c r="F538" s="14" t="s">
        <v>98</v>
      </c>
      <c r="G538" s="93">
        <v>387</v>
      </c>
      <c r="H538" s="93">
        <v>2361</v>
      </c>
      <c r="I538" s="93">
        <v>0</v>
      </c>
      <c r="J538" s="93">
        <v>3</v>
      </c>
      <c r="K538" s="93">
        <v>387</v>
      </c>
      <c r="L538" s="93">
        <v>2364</v>
      </c>
      <c r="M538" s="48">
        <v>2751</v>
      </c>
      <c r="N538" s="48">
        <v>5122</v>
      </c>
      <c r="O538" s="48">
        <v>979</v>
      </c>
      <c r="P538" s="48">
        <v>4133</v>
      </c>
      <c r="Q538" s="48">
        <v>5112</v>
      </c>
      <c r="R538" s="48">
        <v>0</v>
      </c>
      <c r="S538" s="48">
        <v>10</v>
      </c>
      <c r="T538" s="48">
        <v>10</v>
      </c>
      <c r="U538" s="48">
        <v>979</v>
      </c>
      <c r="V538" s="48">
        <v>4143</v>
      </c>
      <c r="W538" s="156">
        <v>752567</v>
      </c>
      <c r="X538" s="156">
        <v>1385</v>
      </c>
      <c r="Y538" s="156">
        <v>753952</v>
      </c>
      <c r="Z538" s="28">
        <v>0.97789999999999999</v>
      </c>
      <c r="AA538" s="28"/>
      <c r="AB538" s="111"/>
      <c r="AC538" s="28"/>
      <c r="AD538" s="28">
        <v>5.45E-2</v>
      </c>
      <c r="AE538" s="139"/>
      <c r="AF538" s="139"/>
      <c r="AG538" s="139"/>
      <c r="AH538" s="139"/>
      <c r="AI538" s="1"/>
      <c r="AJ538" s="1"/>
      <c r="AK538" s="1"/>
      <c r="AL538" s="1"/>
      <c r="AM538" s="1"/>
      <c r="AN538" s="1"/>
      <c r="AO538" s="1"/>
      <c r="AP538" s="1"/>
      <c r="AQ538" s="1"/>
      <c r="AR538" s="1"/>
      <c r="AS538" s="1"/>
      <c r="AT538" s="1"/>
      <c r="AU538" s="1"/>
      <c r="AV538" s="1"/>
      <c r="AW538" s="1"/>
      <c r="AX538" s="1"/>
      <c r="AY538" s="1"/>
    </row>
    <row r="539" spans="1:51">
      <c r="A539" s="13" t="s">
        <v>169</v>
      </c>
      <c r="B539" s="2" t="s">
        <v>74</v>
      </c>
      <c r="C539" s="14" t="s">
        <v>187</v>
      </c>
      <c r="D539" s="2">
        <v>2012</v>
      </c>
      <c r="E539" s="14">
        <v>2012</v>
      </c>
      <c r="F539" s="14" t="s">
        <v>98</v>
      </c>
      <c r="G539" s="93">
        <v>3607</v>
      </c>
      <c r="H539" s="93">
        <v>27731</v>
      </c>
      <c r="I539" s="93">
        <v>8</v>
      </c>
      <c r="J539" s="93">
        <v>144</v>
      </c>
      <c r="K539" s="93">
        <v>3615</v>
      </c>
      <c r="L539" s="93">
        <v>27875</v>
      </c>
      <c r="M539" s="48">
        <v>31490</v>
      </c>
      <c r="N539" s="48">
        <v>65458</v>
      </c>
      <c r="O539" s="48">
        <v>9033</v>
      </c>
      <c r="P539" s="48">
        <v>56037</v>
      </c>
      <c r="Q539" s="48">
        <v>65070</v>
      </c>
      <c r="R539" s="48">
        <v>25</v>
      </c>
      <c r="S539" s="48">
        <v>363</v>
      </c>
      <c r="T539" s="48">
        <v>388</v>
      </c>
      <c r="U539" s="48">
        <v>9058</v>
      </c>
      <c r="V539" s="48">
        <v>56400</v>
      </c>
      <c r="W539" s="156">
        <v>9517710.4700000007</v>
      </c>
      <c r="X539" s="156">
        <v>45619.81</v>
      </c>
      <c r="Y539" s="156">
        <v>9563330.2800000012</v>
      </c>
      <c r="Z539" s="28">
        <v>0.98580000000000001</v>
      </c>
      <c r="AA539" s="28"/>
      <c r="AB539" s="111"/>
      <c r="AC539" s="28"/>
      <c r="AD539" s="28">
        <v>1.5699999999999999E-2</v>
      </c>
      <c r="AE539" s="139"/>
      <c r="AF539" s="139"/>
      <c r="AG539" s="139"/>
      <c r="AH539" s="139"/>
      <c r="AI539" s="1"/>
      <c r="AJ539" s="1"/>
      <c r="AK539" s="1"/>
      <c r="AL539" s="1"/>
      <c r="AM539" s="1"/>
      <c r="AN539" s="1"/>
      <c r="AO539" s="1"/>
      <c r="AP539" s="1"/>
      <c r="AQ539" s="1"/>
      <c r="AR539" s="1"/>
      <c r="AS539" s="1"/>
      <c r="AT539" s="1"/>
      <c r="AU539" s="1"/>
      <c r="AV539" s="1"/>
      <c r="AW539" s="1"/>
      <c r="AX539" s="1"/>
      <c r="AY539" s="1"/>
    </row>
    <row r="540" spans="1:51">
      <c r="A540" s="13" t="s">
        <v>170</v>
      </c>
      <c r="B540" s="2" t="s">
        <v>74</v>
      </c>
      <c r="C540" s="14" t="s">
        <v>187</v>
      </c>
      <c r="D540" s="2">
        <v>2012</v>
      </c>
      <c r="E540" s="14">
        <v>2012</v>
      </c>
      <c r="F540" s="14" t="s">
        <v>98</v>
      </c>
      <c r="G540" s="93">
        <v>1011</v>
      </c>
      <c r="H540" s="93">
        <v>6655</v>
      </c>
      <c r="I540" s="93">
        <v>13</v>
      </c>
      <c r="J540" s="93">
        <v>113</v>
      </c>
      <c r="K540" s="93">
        <v>1024</v>
      </c>
      <c r="L540" s="93">
        <v>6768</v>
      </c>
      <c r="M540" s="48">
        <v>7792</v>
      </c>
      <c r="N540" s="48">
        <v>16907</v>
      </c>
      <c r="O540" s="48">
        <v>2638</v>
      </c>
      <c r="P540" s="48">
        <v>13971</v>
      </c>
      <c r="Q540" s="48">
        <v>16609</v>
      </c>
      <c r="R540" s="48">
        <v>55</v>
      </c>
      <c r="S540" s="48">
        <v>243</v>
      </c>
      <c r="T540" s="48">
        <v>298</v>
      </c>
      <c r="U540" s="48">
        <v>2693</v>
      </c>
      <c r="V540" s="48">
        <v>14214</v>
      </c>
      <c r="W540" s="156">
        <v>2447653</v>
      </c>
      <c r="X540" s="156">
        <v>39965</v>
      </c>
      <c r="Y540" s="156">
        <v>2487618</v>
      </c>
      <c r="Z540" s="28">
        <v>0.875</v>
      </c>
      <c r="AA540" s="28"/>
      <c r="AB540" s="111"/>
      <c r="AC540" s="28"/>
      <c r="AD540" s="28">
        <v>5.45E-2</v>
      </c>
      <c r="AE540" s="139"/>
      <c r="AF540" s="139"/>
      <c r="AG540" s="139"/>
      <c r="AH540" s="139"/>
      <c r="AI540" s="1"/>
      <c r="AJ540" s="1"/>
      <c r="AK540" s="1"/>
      <c r="AL540" s="1"/>
      <c r="AM540" s="1"/>
      <c r="AN540" s="1"/>
      <c r="AO540" s="1"/>
      <c r="AP540" s="1"/>
      <c r="AQ540" s="1"/>
      <c r="AR540" s="1"/>
      <c r="AS540" s="1"/>
      <c r="AT540" s="1"/>
      <c r="AU540" s="1"/>
      <c r="AV540" s="1"/>
      <c r="AW540" s="1"/>
      <c r="AX540" s="1"/>
      <c r="AY540" s="1"/>
    </row>
    <row r="541" spans="1:51">
      <c r="A541" s="13" t="s">
        <v>171</v>
      </c>
      <c r="B541" s="2" t="s">
        <v>75</v>
      </c>
      <c r="C541" s="14" t="s">
        <v>187</v>
      </c>
      <c r="D541" s="2">
        <v>2012</v>
      </c>
      <c r="E541" s="14">
        <v>2012</v>
      </c>
      <c r="F541" s="14" t="s">
        <v>98</v>
      </c>
      <c r="G541" s="93">
        <v>977</v>
      </c>
      <c r="H541" s="93">
        <v>4704</v>
      </c>
      <c r="I541" s="93">
        <v>2</v>
      </c>
      <c r="J541" s="93">
        <v>11</v>
      </c>
      <c r="K541" s="93">
        <v>979</v>
      </c>
      <c r="L541" s="93">
        <v>4715</v>
      </c>
      <c r="M541" s="48">
        <v>5694</v>
      </c>
      <c r="N541" s="48">
        <v>12843</v>
      </c>
      <c r="O541" s="48">
        <v>2625</v>
      </c>
      <c r="P541" s="48">
        <v>10181</v>
      </c>
      <c r="Q541" s="48">
        <v>12806</v>
      </c>
      <c r="R541" s="48">
        <v>5</v>
      </c>
      <c r="S541" s="48">
        <v>32</v>
      </c>
      <c r="T541" s="48">
        <v>37</v>
      </c>
      <c r="U541" s="48">
        <v>2630</v>
      </c>
      <c r="V541" s="48">
        <v>10213</v>
      </c>
      <c r="W541" s="156">
        <v>1887517</v>
      </c>
      <c r="X541" s="156">
        <v>5057</v>
      </c>
      <c r="Y541" s="156">
        <v>1892574</v>
      </c>
      <c r="Z541" s="28">
        <v>1</v>
      </c>
      <c r="AA541" s="28"/>
      <c r="AB541" s="111"/>
      <c r="AC541" s="28"/>
      <c r="AD541" s="28">
        <v>5.45E-2</v>
      </c>
      <c r="AE541" s="139"/>
      <c r="AF541" s="139"/>
      <c r="AG541" s="139"/>
      <c r="AH541" s="139"/>
      <c r="AI541" s="1"/>
      <c r="AJ541" s="1"/>
      <c r="AK541" s="1"/>
      <c r="AL541" s="1"/>
      <c r="AM541" s="1"/>
      <c r="AN541" s="1"/>
      <c r="AO541" s="1"/>
      <c r="AP541" s="1"/>
      <c r="AQ541" s="1"/>
      <c r="AR541" s="1"/>
      <c r="AS541" s="1"/>
      <c r="AT541" s="1"/>
      <c r="AU541" s="1"/>
      <c r="AV541" s="1"/>
      <c r="AW541" s="1"/>
      <c r="AX541" s="1"/>
      <c r="AY541" s="1"/>
    </row>
    <row r="542" spans="1:51">
      <c r="A542" s="51" t="s">
        <v>172</v>
      </c>
      <c r="B542" s="2" t="s">
        <v>66</v>
      </c>
      <c r="C542" s="2" t="s">
        <v>65</v>
      </c>
      <c r="D542" s="2">
        <v>2012</v>
      </c>
      <c r="E542" s="14">
        <v>2013</v>
      </c>
      <c r="F542" s="14" t="s">
        <v>98</v>
      </c>
      <c r="G542" s="93">
        <v>313957</v>
      </c>
      <c r="H542" s="93">
        <v>1557814</v>
      </c>
      <c r="I542" s="93">
        <v>1737</v>
      </c>
      <c r="J542" s="93">
        <v>14355</v>
      </c>
      <c r="K542" s="93">
        <v>315694</v>
      </c>
      <c r="L542" s="93">
        <v>1572169</v>
      </c>
      <c r="M542" s="48">
        <v>1887860</v>
      </c>
      <c r="N542" s="48">
        <v>4147355</v>
      </c>
      <c r="O542" s="48">
        <v>791296</v>
      </c>
      <c r="P542" s="48">
        <v>3316247</v>
      </c>
      <c r="Q542" s="48">
        <v>4107543</v>
      </c>
      <c r="R542" s="48">
        <v>5790</v>
      </c>
      <c r="S542" s="48">
        <v>34022</v>
      </c>
      <c r="T542" s="48">
        <v>39812</v>
      </c>
      <c r="U542" s="48">
        <v>797086</v>
      </c>
      <c r="V542" s="48">
        <v>3350269</v>
      </c>
      <c r="W542" s="156">
        <v>617432828.43999994</v>
      </c>
      <c r="X542" s="156">
        <v>5196206.3100000005</v>
      </c>
      <c r="Y542" s="156">
        <v>622629034.75000012</v>
      </c>
      <c r="Z542" s="28">
        <v>0.97719999999999996</v>
      </c>
      <c r="AA542" s="28"/>
      <c r="AB542" s="111"/>
      <c r="AC542" s="28"/>
      <c r="AD542" s="28">
        <v>3.1600000000000003E-2</v>
      </c>
      <c r="AE542" s="139"/>
      <c r="AF542" s="139"/>
      <c r="AG542" s="139"/>
      <c r="AH542" s="139"/>
      <c r="AI542" s="2"/>
      <c r="AJ542" s="2"/>
      <c r="AK542" s="2"/>
      <c r="AL542" s="2"/>
      <c r="AM542" s="2"/>
      <c r="AN542" s="2"/>
      <c r="AO542" s="2"/>
      <c r="AP542" s="2"/>
      <c r="AQ542" s="2"/>
      <c r="AR542" s="2"/>
      <c r="AS542" s="2"/>
      <c r="AT542" s="2"/>
      <c r="AU542" s="2"/>
      <c r="AV542" s="2"/>
      <c r="AW542" s="2"/>
      <c r="AX542" s="2"/>
      <c r="AY542" s="2"/>
    </row>
    <row r="543" spans="1:51">
      <c r="A543" s="51" t="s">
        <v>173</v>
      </c>
      <c r="B543" s="2" t="s">
        <v>74</v>
      </c>
      <c r="C543" s="14" t="s">
        <v>65</v>
      </c>
      <c r="D543" s="2">
        <v>2012</v>
      </c>
      <c r="E543" s="14">
        <v>2013</v>
      </c>
      <c r="F543" s="14" t="s">
        <v>98</v>
      </c>
      <c r="G543" s="93">
        <v>10403</v>
      </c>
      <c r="H543" s="93">
        <v>51823</v>
      </c>
      <c r="I543" s="93">
        <v>104</v>
      </c>
      <c r="J543" s="93">
        <v>791</v>
      </c>
      <c r="K543" s="93">
        <v>10507</v>
      </c>
      <c r="L543" s="93">
        <v>52614</v>
      </c>
      <c r="M543" s="48">
        <v>63121</v>
      </c>
      <c r="N543" s="48">
        <v>126571</v>
      </c>
      <c r="O543" s="48">
        <v>24433</v>
      </c>
      <c r="P543" s="48">
        <v>99963</v>
      </c>
      <c r="Q543" s="48">
        <v>124396</v>
      </c>
      <c r="R543" s="48">
        <v>341</v>
      </c>
      <c r="S543" s="48">
        <v>1834</v>
      </c>
      <c r="T543" s="48">
        <v>2175</v>
      </c>
      <c r="U543" s="48">
        <v>24774</v>
      </c>
      <c r="V543" s="48">
        <v>101797</v>
      </c>
      <c r="W543" s="156">
        <v>19120268</v>
      </c>
      <c r="X543" s="156">
        <v>274978</v>
      </c>
      <c r="Y543" s="156">
        <v>19395246</v>
      </c>
      <c r="Z543" s="28">
        <v>0.92649999999999999</v>
      </c>
      <c r="AA543" s="28"/>
      <c r="AB543" s="111"/>
      <c r="AC543" s="28"/>
      <c r="AD543" s="28">
        <v>4.8300000000000003E-2</v>
      </c>
      <c r="AE543" s="139"/>
      <c r="AF543" s="139"/>
      <c r="AG543" s="139"/>
      <c r="AH543" s="139"/>
      <c r="AI543" s="1"/>
      <c r="AJ543" s="1"/>
      <c r="AK543" s="1"/>
      <c r="AL543" s="1"/>
      <c r="AM543" s="1"/>
      <c r="AN543" s="1"/>
      <c r="AO543" s="1"/>
      <c r="AP543" s="1"/>
      <c r="AQ543" s="1"/>
      <c r="AR543" s="1"/>
      <c r="AS543" s="1"/>
      <c r="AT543" s="1"/>
      <c r="AU543" s="1"/>
      <c r="AV543" s="1"/>
      <c r="AW543" s="1"/>
      <c r="AX543" s="1"/>
      <c r="AY543" s="1"/>
    </row>
    <row r="544" spans="1:51">
      <c r="A544" s="51" t="s">
        <v>174</v>
      </c>
      <c r="B544" s="2" t="s">
        <v>75</v>
      </c>
      <c r="C544" s="14" t="s">
        <v>65</v>
      </c>
      <c r="D544" s="2">
        <v>2012</v>
      </c>
      <c r="E544" s="14">
        <v>2013</v>
      </c>
      <c r="F544" s="14" t="s">
        <v>98</v>
      </c>
      <c r="G544" s="93">
        <v>2</v>
      </c>
      <c r="H544" s="93">
        <v>78</v>
      </c>
      <c r="I544" s="93">
        <v>0</v>
      </c>
      <c r="J544" s="93">
        <v>0</v>
      </c>
      <c r="K544" s="93">
        <v>2</v>
      </c>
      <c r="L544" s="93">
        <v>78</v>
      </c>
      <c r="M544" s="48">
        <v>80</v>
      </c>
      <c r="N544" s="48">
        <v>137</v>
      </c>
      <c r="O544" s="48">
        <v>5</v>
      </c>
      <c r="P544" s="48">
        <v>132</v>
      </c>
      <c r="Q544" s="48">
        <v>137</v>
      </c>
      <c r="R544" s="48">
        <v>0</v>
      </c>
      <c r="S544" s="48">
        <v>0</v>
      </c>
      <c r="T544" s="48">
        <v>0</v>
      </c>
      <c r="U544" s="48">
        <v>5</v>
      </c>
      <c r="V544" s="48">
        <v>132</v>
      </c>
      <c r="W544" s="156">
        <v>18114</v>
      </c>
      <c r="X544" s="156">
        <v>0</v>
      </c>
      <c r="Y544" s="156">
        <v>18114</v>
      </c>
      <c r="Z544" s="28">
        <v>1</v>
      </c>
      <c r="AA544" s="28"/>
      <c r="AB544" s="111"/>
      <c r="AC544" s="28"/>
      <c r="AD544" s="28">
        <v>6.7299999999999999E-2</v>
      </c>
      <c r="AE544" s="139"/>
      <c r="AF544" s="139"/>
      <c r="AG544" s="139"/>
      <c r="AH544" s="139"/>
      <c r="AI544" s="1"/>
      <c r="AJ544" s="1"/>
      <c r="AK544" s="1"/>
      <c r="AL544" s="1"/>
      <c r="AM544" s="1"/>
      <c r="AN544" s="1"/>
      <c r="AO544" s="1"/>
      <c r="AP544" s="1"/>
      <c r="AQ544" s="1"/>
      <c r="AR544" s="1"/>
      <c r="AS544" s="1"/>
      <c r="AT544" s="1"/>
      <c r="AU544" s="1"/>
      <c r="AV544" s="1"/>
      <c r="AW544" s="1"/>
      <c r="AX544" s="1"/>
      <c r="AY544" s="1"/>
    </row>
    <row r="545" spans="1:51">
      <c r="A545" s="51" t="s">
        <v>175</v>
      </c>
      <c r="B545" s="2" t="s">
        <v>75</v>
      </c>
      <c r="C545" s="14" t="s">
        <v>65</v>
      </c>
      <c r="D545" s="2">
        <v>2012</v>
      </c>
      <c r="E545" s="14">
        <v>2013</v>
      </c>
      <c r="F545" s="14" t="s">
        <v>98</v>
      </c>
      <c r="G545" s="93">
        <v>201</v>
      </c>
      <c r="H545" s="93">
        <v>1529</v>
      </c>
      <c r="I545" s="93">
        <v>0</v>
      </c>
      <c r="J545" s="93">
        <v>3</v>
      </c>
      <c r="K545" s="93">
        <v>201</v>
      </c>
      <c r="L545" s="93">
        <v>1532</v>
      </c>
      <c r="M545" s="48">
        <v>1733</v>
      </c>
      <c r="N545" s="48">
        <v>3340</v>
      </c>
      <c r="O545" s="48">
        <v>528</v>
      </c>
      <c r="P545" s="48">
        <v>2806</v>
      </c>
      <c r="Q545" s="48">
        <v>3334</v>
      </c>
      <c r="R545" s="48">
        <v>0</v>
      </c>
      <c r="S545" s="48">
        <v>6</v>
      </c>
      <c r="T545" s="48">
        <v>6</v>
      </c>
      <c r="U545" s="48">
        <v>528</v>
      </c>
      <c r="V545" s="48">
        <v>2812</v>
      </c>
      <c r="W545" s="156">
        <v>499071</v>
      </c>
      <c r="X545" s="156">
        <v>808</v>
      </c>
      <c r="Y545" s="156">
        <v>499879</v>
      </c>
      <c r="Z545" s="28">
        <v>0.97299999999999998</v>
      </c>
      <c r="AA545" s="28"/>
      <c r="AB545" s="111"/>
      <c r="AC545" s="28"/>
      <c r="AD545" s="28">
        <v>6.7299999999999999E-2</v>
      </c>
      <c r="AE545" s="139"/>
      <c r="AF545" s="139"/>
      <c r="AG545" s="139"/>
      <c r="AH545" s="139"/>
      <c r="AI545" s="1"/>
      <c r="AJ545" s="1"/>
      <c r="AK545" s="1"/>
      <c r="AL545" s="1"/>
      <c r="AM545" s="1"/>
      <c r="AN545" s="1"/>
      <c r="AO545" s="1"/>
      <c r="AP545" s="1"/>
      <c r="AQ545" s="1"/>
      <c r="AR545" s="1"/>
      <c r="AS545" s="1"/>
      <c r="AT545" s="1"/>
      <c r="AU545" s="1"/>
      <c r="AV545" s="1"/>
      <c r="AW545" s="1"/>
      <c r="AX545" s="1"/>
      <c r="AY545" s="1"/>
    </row>
    <row r="546" spans="1:51">
      <c r="A546" s="51" t="s">
        <v>176</v>
      </c>
      <c r="B546" s="2" t="s">
        <v>75</v>
      </c>
      <c r="C546" s="14" t="s">
        <v>65</v>
      </c>
      <c r="D546" s="2">
        <v>2012</v>
      </c>
      <c r="E546" s="14">
        <v>2013</v>
      </c>
      <c r="F546" s="14" t="s">
        <v>98</v>
      </c>
      <c r="G546" s="93">
        <v>2120</v>
      </c>
      <c r="H546" s="93">
        <v>12182</v>
      </c>
      <c r="I546" s="93">
        <v>3</v>
      </c>
      <c r="J546" s="93">
        <v>20</v>
      </c>
      <c r="K546" s="93">
        <v>2123</v>
      </c>
      <c r="L546" s="93">
        <v>12202</v>
      </c>
      <c r="M546" s="48">
        <v>14325</v>
      </c>
      <c r="N546" s="48">
        <v>29899</v>
      </c>
      <c r="O546" s="48">
        <v>5295</v>
      </c>
      <c r="P546" s="48">
        <v>24539</v>
      </c>
      <c r="Q546" s="48">
        <v>29834</v>
      </c>
      <c r="R546" s="48">
        <v>9</v>
      </c>
      <c r="S546" s="48">
        <v>56</v>
      </c>
      <c r="T546" s="48">
        <v>65</v>
      </c>
      <c r="U546" s="48">
        <v>5304</v>
      </c>
      <c r="V546" s="48">
        <v>24595</v>
      </c>
      <c r="W546" s="156">
        <v>4394372</v>
      </c>
      <c r="X546" s="156">
        <v>8216</v>
      </c>
      <c r="Y546" s="156">
        <v>4402588</v>
      </c>
      <c r="Z546" s="28">
        <v>0.91549999999999998</v>
      </c>
      <c r="AA546" s="28"/>
      <c r="AB546" s="111"/>
      <c r="AC546" s="28"/>
      <c r="AD546" s="28">
        <v>6.7299999999999999E-2</v>
      </c>
      <c r="AE546" s="139"/>
      <c r="AF546" s="139"/>
      <c r="AG546" s="139"/>
      <c r="AH546" s="139"/>
      <c r="AI546" s="1"/>
      <c r="AJ546" s="1"/>
      <c r="AK546" s="1"/>
      <c r="AL546" s="1"/>
      <c r="AM546" s="1"/>
      <c r="AN546" s="1"/>
      <c r="AO546" s="1"/>
      <c r="AP546" s="1"/>
      <c r="AQ546" s="1"/>
      <c r="AR546" s="1"/>
      <c r="AS546" s="1"/>
      <c r="AT546" s="1"/>
      <c r="AU546" s="1"/>
      <c r="AV546" s="1"/>
      <c r="AW546" s="1"/>
      <c r="AX546" s="1"/>
      <c r="AY546" s="1"/>
    </row>
    <row r="547" spans="1:51">
      <c r="A547" s="51" t="s">
        <v>177</v>
      </c>
      <c r="B547" s="2" t="s">
        <v>75</v>
      </c>
      <c r="C547" s="14" t="s">
        <v>65</v>
      </c>
      <c r="D547" s="2">
        <v>2012</v>
      </c>
      <c r="E547" s="14">
        <v>2013</v>
      </c>
      <c r="F547" s="14" t="s">
        <v>98</v>
      </c>
      <c r="G547" s="93">
        <v>321</v>
      </c>
      <c r="H547" s="93">
        <v>2167</v>
      </c>
      <c r="I547" s="93">
        <v>0</v>
      </c>
      <c r="J547" s="93">
        <v>3</v>
      </c>
      <c r="K547" s="93">
        <v>321</v>
      </c>
      <c r="L547" s="93">
        <v>2170</v>
      </c>
      <c r="M547" s="48">
        <v>2491</v>
      </c>
      <c r="N547" s="48">
        <v>4951</v>
      </c>
      <c r="O547" s="48">
        <v>846</v>
      </c>
      <c r="P547" s="48">
        <v>4099</v>
      </c>
      <c r="Q547" s="48">
        <v>4945</v>
      </c>
      <c r="R547" s="48">
        <v>0</v>
      </c>
      <c r="S547" s="48">
        <v>6</v>
      </c>
      <c r="T547" s="48">
        <v>6</v>
      </c>
      <c r="U547" s="48">
        <v>846</v>
      </c>
      <c r="V547" s="48">
        <v>4105</v>
      </c>
      <c r="W547" s="156">
        <v>740273</v>
      </c>
      <c r="X547" s="156">
        <v>675</v>
      </c>
      <c r="Y547" s="156">
        <v>740948</v>
      </c>
      <c r="Z547" s="28">
        <v>0.98719999999999997</v>
      </c>
      <c r="AA547" s="28"/>
      <c r="AB547" s="111"/>
      <c r="AC547" s="28"/>
      <c r="AD547" s="28">
        <v>6.7299999999999999E-2</v>
      </c>
      <c r="AE547" s="139"/>
      <c r="AF547" s="139"/>
      <c r="AG547" s="139"/>
      <c r="AH547" s="139"/>
      <c r="AI547" s="1"/>
      <c r="AJ547" s="1"/>
      <c r="AK547" s="1"/>
      <c r="AL547" s="1"/>
      <c r="AM547" s="1"/>
      <c r="AN547" s="1"/>
      <c r="AO547" s="1"/>
      <c r="AP547" s="1"/>
      <c r="AQ547" s="1"/>
      <c r="AR547" s="1"/>
      <c r="AS547" s="1"/>
      <c r="AT547" s="1"/>
      <c r="AU547" s="1"/>
      <c r="AV547" s="1"/>
      <c r="AW547" s="1"/>
      <c r="AX547" s="1"/>
      <c r="AY547" s="1"/>
    </row>
    <row r="548" spans="1:51">
      <c r="A548" s="51" t="s">
        <v>178</v>
      </c>
      <c r="B548" s="2" t="s">
        <v>75</v>
      </c>
      <c r="C548" s="14" t="s">
        <v>65</v>
      </c>
      <c r="D548" s="2">
        <v>2012</v>
      </c>
      <c r="E548" s="14">
        <v>2013</v>
      </c>
      <c r="F548" s="14" t="s">
        <v>98</v>
      </c>
      <c r="G548" s="93">
        <v>102</v>
      </c>
      <c r="H548" s="93">
        <v>544</v>
      </c>
      <c r="I548" s="93">
        <v>0</v>
      </c>
      <c r="J548" s="93">
        <v>2</v>
      </c>
      <c r="K548" s="93">
        <v>102</v>
      </c>
      <c r="L548" s="93">
        <v>546</v>
      </c>
      <c r="M548" s="48">
        <v>648</v>
      </c>
      <c r="N548" s="48">
        <v>1600</v>
      </c>
      <c r="O548" s="48">
        <v>262</v>
      </c>
      <c r="P548" s="48">
        <v>1332</v>
      </c>
      <c r="Q548" s="48">
        <v>1594</v>
      </c>
      <c r="R548" s="48">
        <v>1</v>
      </c>
      <c r="S548" s="48">
        <v>5</v>
      </c>
      <c r="T548" s="48">
        <v>6</v>
      </c>
      <c r="U548" s="48">
        <v>263</v>
      </c>
      <c r="V548" s="48">
        <v>1337</v>
      </c>
      <c r="W548" s="156">
        <v>214702</v>
      </c>
      <c r="X548" s="156">
        <v>965</v>
      </c>
      <c r="Y548" s="156">
        <v>215667</v>
      </c>
      <c r="Z548" s="28">
        <v>1</v>
      </c>
      <c r="AA548" s="28"/>
      <c r="AB548" s="111"/>
      <c r="AC548" s="28"/>
      <c r="AD548" s="28">
        <v>6.7299999999999999E-2</v>
      </c>
      <c r="AE548" s="139"/>
      <c r="AF548" s="139"/>
      <c r="AG548" s="139"/>
      <c r="AH548" s="139"/>
      <c r="AI548" s="1"/>
      <c r="AJ548" s="1"/>
      <c r="AK548" s="1"/>
      <c r="AL548" s="1"/>
      <c r="AM548" s="1"/>
      <c r="AN548" s="1"/>
      <c r="AO548" s="1"/>
      <c r="AP548" s="1"/>
      <c r="AQ548" s="1"/>
      <c r="AR548" s="1"/>
      <c r="AS548" s="1"/>
      <c r="AT548" s="1"/>
      <c r="AU548" s="1"/>
      <c r="AV548" s="1"/>
      <c r="AW548" s="1"/>
      <c r="AX548" s="1"/>
      <c r="AY548" s="1"/>
    </row>
    <row r="549" spans="1:51">
      <c r="A549" s="51" t="s">
        <v>179</v>
      </c>
      <c r="B549" s="2" t="s">
        <v>74</v>
      </c>
      <c r="C549" s="14" t="s">
        <v>65</v>
      </c>
      <c r="D549" s="2">
        <v>2012</v>
      </c>
      <c r="E549" s="14">
        <v>2013</v>
      </c>
      <c r="F549" s="14" t="s">
        <v>98</v>
      </c>
      <c r="G549" s="93">
        <v>5900</v>
      </c>
      <c r="H549" s="93">
        <v>27793</v>
      </c>
      <c r="I549" s="93">
        <v>19</v>
      </c>
      <c r="J549" s="93">
        <v>174</v>
      </c>
      <c r="K549" s="93">
        <v>5919</v>
      </c>
      <c r="L549" s="93">
        <v>27967</v>
      </c>
      <c r="M549" s="48">
        <v>33886</v>
      </c>
      <c r="N549" s="48">
        <v>70227</v>
      </c>
      <c r="O549" s="48">
        <v>13980</v>
      </c>
      <c r="P549" s="48">
        <v>55716</v>
      </c>
      <c r="Q549" s="48">
        <v>69696</v>
      </c>
      <c r="R549" s="48">
        <v>66</v>
      </c>
      <c r="S549" s="48">
        <v>465</v>
      </c>
      <c r="T549" s="48">
        <v>531</v>
      </c>
      <c r="U549" s="48">
        <v>14046</v>
      </c>
      <c r="V549" s="48">
        <v>56181</v>
      </c>
      <c r="W549" s="156">
        <v>10777128.369999999</v>
      </c>
      <c r="X549" s="156">
        <v>63534.62</v>
      </c>
      <c r="Y549" s="156">
        <v>10840662.989999998</v>
      </c>
      <c r="Z549" s="28">
        <v>0.94130000000000003</v>
      </c>
      <c r="AA549" s="28"/>
      <c r="AB549" s="111"/>
      <c r="AC549" s="28"/>
      <c r="AD549" s="28">
        <v>0</v>
      </c>
      <c r="AE549" s="139"/>
      <c r="AF549" s="139"/>
      <c r="AG549" s="139"/>
      <c r="AH549" s="139"/>
      <c r="AI549" s="1"/>
      <c r="AJ549" s="1"/>
      <c r="AK549" s="1"/>
      <c r="AL549" s="1"/>
      <c r="AM549" s="1"/>
      <c r="AN549" s="1"/>
      <c r="AO549" s="1"/>
      <c r="AP549" s="1"/>
      <c r="AQ549" s="1"/>
      <c r="AR549" s="1"/>
      <c r="AS549" s="1"/>
      <c r="AT549" s="1"/>
      <c r="AU549" s="1"/>
      <c r="AV549" s="1"/>
      <c r="AW549" s="1"/>
      <c r="AX549" s="1"/>
      <c r="AY549" s="1"/>
    </row>
    <row r="550" spans="1:51">
      <c r="A550" s="51" t="s">
        <v>180</v>
      </c>
      <c r="B550" s="2" t="s">
        <v>75</v>
      </c>
      <c r="C550" s="14" t="s">
        <v>65</v>
      </c>
      <c r="D550" s="2">
        <v>2012</v>
      </c>
      <c r="E550" s="14">
        <v>2013</v>
      </c>
      <c r="F550" s="14" t="s">
        <v>98</v>
      </c>
      <c r="G550" s="93">
        <v>450</v>
      </c>
      <c r="H550" s="93">
        <v>2110</v>
      </c>
      <c r="I550" s="93">
        <v>0</v>
      </c>
      <c r="J550" s="93">
        <v>6</v>
      </c>
      <c r="K550" s="93">
        <v>450</v>
      </c>
      <c r="L550" s="93">
        <v>2116</v>
      </c>
      <c r="M550" s="48">
        <v>2566</v>
      </c>
      <c r="N550" s="48">
        <v>5247</v>
      </c>
      <c r="O550" s="48">
        <v>1210</v>
      </c>
      <c r="P550" s="48">
        <v>4026</v>
      </c>
      <c r="Q550" s="48">
        <v>5236</v>
      </c>
      <c r="R550" s="48">
        <v>1</v>
      </c>
      <c r="S550" s="48">
        <v>10</v>
      </c>
      <c r="T550" s="48">
        <v>11</v>
      </c>
      <c r="U550" s="48">
        <v>1211</v>
      </c>
      <c r="V550" s="48">
        <v>4036</v>
      </c>
      <c r="W550" s="156">
        <v>762872.35</v>
      </c>
      <c r="X550" s="156">
        <v>1510</v>
      </c>
      <c r="Y550" s="156">
        <v>764382.35</v>
      </c>
      <c r="Z550" s="28">
        <v>1</v>
      </c>
      <c r="AA550" s="28"/>
      <c r="AB550" s="111"/>
      <c r="AC550" s="28"/>
      <c r="AD550" s="28">
        <v>6.7299999999999999E-2</v>
      </c>
      <c r="AE550" s="139"/>
      <c r="AF550" s="139"/>
      <c r="AG550" s="139"/>
      <c r="AH550" s="139"/>
      <c r="AI550" s="1"/>
      <c r="AJ550" s="1"/>
      <c r="AK550" s="1"/>
      <c r="AL550" s="1"/>
      <c r="AM550" s="1"/>
      <c r="AN550" s="1"/>
      <c r="AO550" s="1"/>
      <c r="AP550" s="1"/>
      <c r="AQ550" s="1"/>
      <c r="AR550" s="1"/>
      <c r="AS550" s="1"/>
      <c r="AT550" s="1"/>
      <c r="AU550" s="1"/>
      <c r="AV550" s="1"/>
      <c r="AW550" s="1"/>
      <c r="AX550" s="1"/>
      <c r="AY550" s="1"/>
    </row>
    <row r="551" spans="1:51">
      <c r="A551" s="51" t="s">
        <v>181</v>
      </c>
      <c r="B551" s="2" t="s">
        <v>75</v>
      </c>
      <c r="C551" s="14" t="s">
        <v>65</v>
      </c>
      <c r="D551" s="2">
        <v>2012</v>
      </c>
      <c r="E551" s="14">
        <v>2013</v>
      </c>
      <c r="F551" s="14" t="s">
        <v>98</v>
      </c>
      <c r="G551" s="93">
        <v>669</v>
      </c>
      <c r="H551" s="93">
        <v>5531</v>
      </c>
      <c r="I551" s="93">
        <v>2</v>
      </c>
      <c r="J551" s="93">
        <v>22</v>
      </c>
      <c r="K551" s="93">
        <v>671</v>
      </c>
      <c r="L551" s="93">
        <v>5553</v>
      </c>
      <c r="M551" s="48">
        <v>6224</v>
      </c>
      <c r="N551" s="48">
        <v>11772</v>
      </c>
      <c r="O551" s="48">
        <v>1743</v>
      </c>
      <c r="P551" s="48">
        <v>9976</v>
      </c>
      <c r="Q551" s="48">
        <v>11719</v>
      </c>
      <c r="R551" s="48">
        <v>8</v>
      </c>
      <c r="S551" s="48">
        <v>45</v>
      </c>
      <c r="T551" s="48">
        <v>53</v>
      </c>
      <c r="U551" s="48">
        <v>1751</v>
      </c>
      <c r="V551" s="48">
        <v>10021</v>
      </c>
      <c r="W551" s="156">
        <v>1738297</v>
      </c>
      <c r="X551" s="156">
        <v>7390</v>
      </c>
      <c r="Y551" s="156">
        <v>1745687</v>
      </c>
      <c r="Z551" s="28">
        <v>1</v>
      </c>
      <c r="AA551" s="28"/>
      <c r="AB551" s="111"/>
      <c r="AC551" s="28"/>
      <c r="AD551" s="28">
        <v>6.7299999999999999E-2</v>
      </c>
      <c r="AE551" s="139"/>
      <c r="AF551" s="139"/>
      <c r="AG551" s="139"/>
      <c r="AH551" s="139"/>
      <c r="AI551" s="1"/>
      <c r="AJ551" s="1"/>
      <c r="AK551" s="1"/>
      <c r="AL551" s="1"/>
      <c r="AM551" s="1"/>
      <c r="AN551" s="1"/>
      <c r="AO551" s="1"/>
      <c r="AP551" s="1"/>
      <c r="AQ551" s="1"/>
      <c r="AR551" s="1"/>
      <c r="AS551" s="1"/>
      <c r="AT551" s="1"/>
      <c r="AU551" s="1"/>
      <c r="AV551" s="1"/>
      <c r="AW551" s="1"/>
      <c r="AX551" s="1"/>
      <c r="AY551" s="1"/>
    </row>
    <row r="552" spans="1:51">
      <c r="A552" s="13" t="s">
        <v>123</v>
      </c>
      <c r="B552" s="2" t="s">
        <v>74</v>
      </c>
      <c r="C552" s="14" t="s">
        <v>65</v>
      </c>
      <c r="D552" s="2">
        <v>2012</v>
      </c>
      <c r="E552" s="14">
        <v>2013</v>
      </c>
      <c r="F552" s="14" t="s">
        <v>98</v>
      </c>
      <c r="G552" s="93">
        <v>15296</v>
      </c>
      <c r="H552" s="93">
        <v>73907</v>
      </c>
      <c r="I552" s="93">
        <v>27</v>
      </c>
      <c r="J552" s="93">
        <v>238</v>
      </c>
      <c r="K552" s="93">
        <v>15323</v>
      </c>
      <c r="L552" s="93">
        <v>74145</v>
      </c>
      <c r="M552" s="48">
        <v>89468</v>
      </c>
      <c r="N552" s="48">
        <v>215286</v>
      </c>
      <c r="O552" s="48">
        <v>40890</v>
      </c>
      <c r="P552" s="48">
        <v>173626</v>
      </c>
      <c r="Q552" s="48">
        <v>214516</v>
      </c>
      <c r="R552" s="48">
        <v>101</v>
      </c>
      <c r="S552" s="48">
        <v>669</v>
      </c>
      <c r="T552" s="48">
        <v>770</v>
      </c>
      <c r="U552" s="48">
        <v>40991</v>
      </c>
      <c r="V552" s="48">
        <v>174295</v>
      </c>
      <c r="W552" s="156">
        <v>31927428</v>
      </c>
      <c r="X552" s="156">
        <v>106039.6</v>
      </c>
      <c r="Y552" s="156">
        <v>32033467.600000001</v>
      </c>
      <c r="Z552" s="28">
        <v>0.98429999999999995</v>
      </c>
      <c r="AA552" s="28"/>
      <c r="AB552" s="111"/>
      <c r="AC552" s="28"/>
      <c r="AD552" s="28">
        <v>0</v>
      </c>
      <c r="AE552" s="139"/>
      <c r="AF552" s="139"/>
      <c r="AG552" s="139"/>
      <c r="AH552" s="139"/>
      <c r="AI552" s="1"/>
      <c r="AJ552" s="1"/>
      <c r="AK552" s="1"/>
      <c r="AL552" s="1"/>
      <c r="AM552" s="1"/>
      <c r="AN552" s="1"/>
      <c r="AO552" s="1"/>
      <c r="AP552" s="1"/>
      <c r="AQ552" s="1"/>
      <c r="AR552" s="1"/>
      <c r="AS552" s="1"/>
      <c r="AT552" s="1"/>
      <c r="AU552" s="1"/>
      <c r="AV552" s="1"/>
      <c r="AW552" s="1"/>
      <c r="AX552" s="1"/>
      <c r="AY552" s="1"/>
    </row>
    <row r="553" spans="1:51">
      <c r="A553" s="13" t="s">
        <v>124</v>
      </c>
      <c r="B553" s="2" t="s">
        <v>75</v>
      </c>
      <c r="C553" s="14" t="s">
        <v>65</v>
      </c>
      <c r="D553" s="2">
        <v>2012</v>
      </c>
      <c r="E553" s="14">
        <v>2013</v>
      </c>
      <c r="F553" s="14" t="s">
        <v>98</v>
      </c>
      <c r="G553" s="93">
        <v>250</v>
      </c>
      <c r="H553" s="93">
        <v>1138</v>
      </c>
      <c r="I553" s="93">
        <v>0</v>
      </c>
      <c r="J553" s="93">
        <v>4</v>
      </c>
      <c r="K553" s="93">
        <v>250</v>
      </c>
      <c r="L553" s="93">
        <v>1142</v>
      </c>
      <c r="M553" s="48">
        <v>1392</v>
      </c>
      <c r="N553" s="48">
        <v>3436</v>
      </c>
      <c r="O553" s="48">
        <v>658</v>
      </c>
      <c r="P553" s="48">
        <v>2765</v>
      </c>
      <c r="Q553" s="48">
        <v>3423</v>
      </c>
      <c r="R553" s="48">
        <v>1</v>
      </c>
      <c r="S553" s="48">
        <v>12</v>
      </c>
      <c r="T553" s="48">
        <v>13</v>
      </c>
      <c r="U553" s="48">
        <v>659</v>
      </c>
      <c r="V553" s="48">
        <v>2777</v>
      </c>
      <c r="W553" s="156">
        <v>467864</v>
      </c>
      <c r="X553" s="156">
        <v>1359</v>
      </c>
      <c r="Y553" s="156">
        <v>469223</v>
      </c>
      <c r="Z553" s="28">
        <v>1</v>
      </c>
      <c r="AA553" s="28"/>
      <c r="AB553" s="111"/>
      <c r="AC553" s="28"/>
      <c r="AD553" s="28">
        <v>6.7299999999999999E-2</v>
      </c>
      <c r="AE553" s="139"/>
      <c r="AF553" s="139"/>
      <c r="AG553" s="139"/>
      <c r="AH553" s="139"/>
      <c r="AI553" s="1"/>
      <c r="AJ553" s="1"/>
      <c r="AK553" s="1"/>
      <c r="AL553" s="1"/>
      <c r="AM553" s="1"/>
      <c r="AN553" s="1"/>
      <c r="AO553" s="1"/>
      <c r="AP553" s="1"/>
      <c r="AQ553" s="1"/>
      <c r="AR553" s="1"/>
      <c r="AS553" s="1"/>
      <c r="AT553" s="1"/>
      <c r="AU553" s="1"/>
      <c r="AV553" s="1"/>
      <c r="AW553" s="1"/>
      <c r="AX553" s="1"/>
      <c r="AY553" s="1"/>
    </row>
    <row r="554" spans="1:51">
      <c r="A554" s="13" t="s">
        <v>125</v>
      </c>
      <c r="B554" s="2" t="s">
        <v>75</v>
      </c>
      <c r="C554" s="14" t="s">
        <v>65</v>
      </c>
      <c r="D554" s="2">
        <v>2012</v>
      </c>
      <c r="E554" s="14">
        <v>2013</v>
      </c>
      <c r="F554" s="14" t="s">
        <v>98</v>
      </c>
      <c r="G554" s="93">
        <v>1038</v>
      </c>
      <c r="H554" s="93">
        <v>7150</v>
      </c>
      <c r="I554" s="93">
        <v>0</v>
      </c>
      <c r="J554" s="93">
        <v>9</v>
      </c>
      <c r="K554" s="93">
        <v>1038</v>
      </c>
      <c r="L554" s="93">
        <v>7159</v>
      </c>
      <c r="M554" s="48">
        <v>8197</v>
      </c>
      <c r="N554" s="48">
        <v>15547</v>
      </c>
      <c r="O554" s="48">
        <v>2571</v>
      </c>
      <c r="P554" s="48">
        <v>12951</v>
      </c>
      <c r="Q554" s="48">
        <v>15522</v>
      </c>
      <c r="R554" s="48">
        <v>1</v>
      </c>
      <c r="S554" s="48">
        <v>24</v>
      </c>
      <c r="T554" s="48">
        <v>25</v>
      </c>
      <c r="U554" s="48">
        <v>2572</v>
      </c>
      <c r="V554" s="48">
        <v>12975</v>
      </c>
      <c r="W554" s="156">
        <v>2323089</v>
      </c>
      <c r="X554" s="156">
        <v>3325</v>
      </c>
      <c r="Y554" s="156">
        <v>2326414</v>
      </c>
      <c r="Z554" s="28">
        <v>0.98799999999999999</v>
      </c>
      <c r="AA554" s="28"/>
      <c r="AB554" s="111"/>
      <c r="AC554" s="28"/>
      <c r="AD554" s="28">
        <v>6.7299999999999999E-2</v>
      </c>
      <c r="AE554" s="139"/>
      <c r="AF554" s="139"/>
      <c r="AG554" s="139"/>
      <c r="AH554" s="139"/>
    </row>
    <row r="555" spans="1:51">
      <c r="A555" s="13" t="s">
        <v>126</v>
      </c>
      <c r="B555" s="2" t="s">
        <v>75</v>
      </c>
      <c r="C555" s="14" t="s">
        <v>65</v>
      </c>
      <c r="D555" s="2">
        <v>2012</v>
      </c>
      <c r="E555" s="14">
        <v>2013</v>
      </c>
      <c r="F555" s="14" t="s">
        <v>98</v>
      </c>
      <c r="G555" s="93">
        <v>2255</v>
      </c>
      <c r="H555" s="93">
        <v>12186</v>
      </c>
      <c r="I555" s="93">
        <v>11</v>
      </c>
      <c r="J555" s="93">
        <v>111</v>
      </c>
      <c r="K555" s="93">
        <v>2266</v>
      </c>
      <c r="L555" s="93">
        <v>12297</v>
      </c>
      <c r="M555" s="48">
        <v>14563</v>
      </c>
      <c r="N555" s="48">
        <v>37524</v>
      </c>
      <c r="O555" s="48">
        <v>6359</v>
      </c>
      <c r="P555" s="48">
        <v>30766</v>
      </c>
      <c r="Q555" s="48">
        <v>37125</v>
      </c>
      <c r="R555" s="48">
        <v>40</v>
      </c>
      <c r="S555" s="48">
        <v>359</v>
      </c>
      <c r="T555" s="48">
        <v>399</v>
      </c>
      <c r="U555" s="48">
        <v>6399</v>
      </c>
      <c r="V555" s="48">
        <v>31125</v>
      </c>
      <c r="W555" s="156">
        <v>5152420</v>
      </c>
      <c r="X555" s="156">
        <v>53964</v>
      </c>
      <c r="Y555" s="156">
        <v>5206384</v>
      </c>
      <c r="Z555" s="28">
        <v>0.99760000000000004</v>
      </c>
      <c r="AA555" s="28"/>
      <c r="AB555" s="111"/>
      <c r="AC555" s="28"/>
      <c r="AD555" s="28">
        <v>6.7299999999999999E-2</v>
      </c>
      <c r="AE555" s="139"/>
      <c r="AF555" s="139"/>
      <c r="AG555" s="139"/>
      <c r="AH555" s="139"/>
    </row>
    <row r="556" spans="1:51">
      <c r="A556" s="13" t="s">
        <v>127</v>
      </c>
      <c r="B556" s="2" t="s">
        <v>75</v>
      </c>
      <c r="C556" s="14" t="s">
        <v>65</v>
      </c>
      <c r="D556" s="2">
        <v>2012</v>
      </c>
      <c r="E556" s="14">
        <v>2013</v>
      </c>
      <c r="F556" s="14" t="s">
        <v>98</v>
      </c>
      <c r="G556" s="93">
        <v>131</v>
      </c>
      <c r="H556" s="93">
        <v>842</v>
      </c>
      <c r="I556" s="93">
        <v>1</v>
      </c>
      <c r="J556" s="93">
        <v>2</v>
      </c>
      <c r="K556" s="93">
        <v>132</v>
      </c>
      <c r="L556" s="93">
        <v>844</v>
      </c>
      <c r="M556" s="48">
        <v>974</v>
      </c>
      <c r="N556" s="48">
        <v>1967</v>
      </c>
      <c r="O556" s="48">
        <v>349</v>
      </c>
      <c r="P556" s="48">
        <v>1610</v>
      </c>
      <c r="Q556" s="48">
        <v>1959</v>
      </c>
      <c r="R556" s="48">
        <v>2</v>
      </c>
      <c r="S556" s="48">
        <v>6</v>
      </c>
      <c r="T556" s="48">
        <v>8</v>
      </c>
      <c r="U556" s="48">
        <v>351</v>
      </c>
      <c r="V556" s="48">
        <v>1616</v>
      </c>
      <c r="W556" s="156">
        <v>272249</v>
      </c>
      <c r="X556" s="156">
        <v>1104</v>
      </c>
      <c r="Y556" s="156">
        <v>273353</v>
      </c>
      <c r="Z556" s="28">
        <v>0.98280000000000001</v>
      </c>
      <c r="AA556" s="28"/>
      <c r="AB556" s="111"/>
      <c r="AC556" s="28"/>
      <c r="AD556" s="28">
        <v>6.7299999999999999E-2</v>
      </c>
      <c r="AE556" s="139"/>
      <c r="AF556" s="139"/>
      <c r="AG556" s="139"/>
      <c r="AH556" s="139"/>
    </row>
    <row r="557" spans="1:51">
      <c r="A557" s="13" t="s">
        <v>128</v>
      </c>
      <c r="B557" s="2" t="s">
        <v>75</v>
      </c>
      <c r="C557" s="14" t="s">
        <v>65</v>
      </c>
      <c r="D557" s="2">
        <v>2012</v>
      </c>
      <c r="E557" s="14">
        <v>2013</v>
      </c>
      <c r="F557" s="14" t="s">
        <v>98</v>
      </c>
      <c r="G557" s="93">
        <v>11432</v>
      </c>
      <c r="H557" s="93">
        <v>46540</v>
      </c>
      <c r="I557" s="93">
        <v>17</v>
      </c>
      <c r="J557" s="93">
        <v>246</v>
      </c>
      <c r="K557" s="93">
        <v>11449</v>
      </c>
      <c r="L557" s="93">
        <v>46786</v>
      </c>
      <c r="M557" s="48">
        <v>58235</v>
      </c>
      <c r="N557" s="48">
        <v>140403</v>
      </c>
      <c r="O557" s="48">
        <v>31152</v>
      </c>
      <c r="P557" s="48">
        <v>108603</v>
      </c>
      <c r="Q557" s="48">
        <v>139755</v>
      </c>
      <c r="R557" s="48">
        <v>54</v>
      </c>
      <c r="S557" s="48">
        <v>594</v>
      </c>
      <c r="T557" s="48">
        <v>648</v>
      </c>
      <c r="U557" s="48">
        <v>31206</v>
      </c>
      <c r="V557" s="48">
        <v>109197</v>
      </c>
      <c r="W557" s="156">
        <v>20541459</v>
      </c>
      <c r="X557" s="156">
        <v>105761</v>
      </c>
      <c r="Y557" s="156">
        <v>20647220</v>
      </c>
      <c r="Z557" s="28">
        <v>0.98570000000000002</v>
      </c>
      <c r="AA557" s="28"/>
      <c r="AB557" s="111"/>
      <c r="AC557" s="28"/>
      <c r="AD557" s="28">
        <v>0</v>
      </c>
      <c r="AE557" s="139"/>
      <c r="AF557" s="139"/>
      <c r="AG557" s="139"/>
      <c r="AH557" s="139"/>
    </row>
    <row r="558" spans="1:51">
      <c r="A558" s="13" t="s">
        <v>129</v>
      </c>
      <c r="B558" s="2" t="s">
        <v>75</v>
      </c>
      <c r="C558" s="14" t="s">
        <v>65</v>
      </c>
      <c r="D558" s="2">
        <v>2012</v>
      </c>
      <c r="E558" s="14">
        <v>2013</v>
      </c>
      <c r="F558" s="14" t="s">
        <v>98</v>
      </c>
      <c r="G558" s="93">
        <v>1636</v>
      </c>
      <c r="H558" s="93">
        <v>7828</v>
      </c>
      <c r="I558" s="93">
        <v>2</v>
      </c>
      <c r="J558" s="93">
        <v>61</v>
      </c>
      <c r="K558" s="93">
        <v>1638</v>
      </c>
      <c r="L558" s="93">
        <v>7889</v>
      </c>
      <c r="M558" s="48">
        <v>9527</v>
      </c>
      <c r="N558" s="48">
        <v>22594</v>
      </c>
      <c r="O558" s="48">
        <v>4421</v>
      </c>
      <c r="P558" s="48">
        <v>18030</v>
      </c>
      <c r="Q558" s="48">
        <v>22451</v>
      </c>
      <c r="R558" s="48">
        <v>8</v>
      </c>
      <c r="S558" s="48">
        <v>135</v>
      </c>
      <c r="T558" s="48">
        <v>143</v>
      </c>
      <c r="U558" s="48">
        <v>4429</v>
      </c>
      <c r="V558" s="48">
        <v>18165</v>
      </c>
      <c r="W558" s="156">
        <v>3166855</v>
      </c>
      <c r="X558" s="156">
        <v>20014</v>
      </c>
      <c r="Y558" s="156">
        <v>3186869</v>
      </c>
      <c r="Z558" s="28">
        <v>0.99350000000000005</v>
      </c>
      <c r="AA558" s="28"/>
      <c r="AB558" s="111"/>
      <c r="AC558" s="28"/>
      <c r="AD558" s="28">
        <v>6.7299999999999999E-2</v>
      </c>
      <c r="AE558" s="139"/>
      <c r="AF558" s="139"/>
      <c r="AG558" s="139"/>
      <c r="AH558" s="139"/>
    </row>
    <row r="559" spans="1:51">
      <c r="A559" s="13" t="s">
        <v>130</v>
      </c>
      <c r="B559" s="2" t="s">
        <v>75</v>
      </c>
      <c r="C559" s="14" t="s">
        <v>65</v>
      </c>
      <c r="D559" s="2">
        <v>2012</v>
      </c>
      <c r="E559" s="14">
        <v>2013</v>
      </c>
      <c r="F559" s="14" t="s">
        <v>98</v>
      </c>
      <c r="G559" s="93">
        <v>641</v>
      </c>
      <c r="H559" s="93">
        <v>4423</v>
      </c>
      <c r="I559" s="93">
        <v>0</v>
      </c>
      <c r="J559" s="93">
        <v>12</v>
      </c>
      <c r="K559" s="93">
        <v>641</v>
      </c>
      <c r="L559" s="93">
        <v>4435</v>
      </c>
      <c r="M559" s="48">
        <v>5076</v>
      </c>
      <c r="N559" s="48">
        <v>10118</v>
      </c>
      <c r="O559" s="48">
        <v>1715</v>
      </c>
      <c r="P559" s="48">
        <v>8375</v>
      </c>
      <c r="Q559" s="48">
        <v>10090</v>
      </c>
      <c r="R559" s="48">
        <v>1</v>
      </c>
      <c r="S559" s="48">
        <v>27</v>
      </c>
      <c r="T559" s="48">
        <v>28</v>
      </c>
      <c r="U559" s="48">
        <v>1716</v>
      </c>
      <c r="V559" s="48">
        <v>8402</v>
      </c>
      <c r="W559" s="156">
        <v>1543179</v>
      </c>
      <c r="X559" s="156">
        <v>3848</v>
      </c>
      <c r="Y559" s="156">
        <v>1547027</v>
      </c>
      <c r="Z559" s="28">
        <v>0.98260000000000003</v>
      </c>
      <c r="AA559" s="28"/>
      <c r="AB559" s="111"/>
      <c r="AC559" s="28"/>
      <c r="AD559" s="28">
        <v>6.7299999999999999E-2</v>
      </c>
      <c r="AE559" s="139"/>
      <c r="AF559" s="139"/>
      <c r="AG559" s="139"/>
      <c r="AH559" s="139"/>
    </row>
    <row r="560" spans="1:51">
      <c r="A560" s="13" t="s">
        <v>131</v>
      </c>
      <c r="B560" s="2" t="s">
        <v>75</v>
      </c>
      <c r="C560" s="14" t="s">
        <v>65</v>
      </c>
      <c r="D560" s="2">
        <v>2012</v>
      </c>
      <c r="E560" s="14">
        <v>2013</v>
      </c>
      <c r="F560" s="14" t="s">
        <v>98</v>
      </c>
      <c r="G560" s="93">
        <v>250</v>
      </c>
      <c r="H560" s="93">
        <v>1158</v>
      </c>
      <c r="I560" s="93">
        <v>0</v>
      </c>
      <c r="J560" s="93">
        <v>0</v>
      </c>
      <c r="K560" s="93">
        <v>250</v>
      </c>
      <c r="L560" s="93">
        <v>1158</v>
      </c>
      <c r="M560" s="48">
        <v>1408</v>
      </c>
      <c r="N560" s="48">
        <v>2956</v>
      </c>
      <c r="O560" s="48">
        <v>649</v>
      </c>
      <c r="P560" s="48">
        <v>2306</v>
      </c>
      <c r="Q560" s="48">
        <v>2955</v>
      </c>
      <c r="R560" s="48">
        <v>1</v>
      </c>
      <c r="S560" s="48">
        <v>0</v>
      </c>
      <c r="T560" s="48">
        <v>1</v>
      </c>
      <c r="U560" s="48">
        <v>650</v>
      </c>
      <c r="V560" s="48">
        <v>2306</v>
      </c>
      <c r="W560" s="156">
        <v>449270</v>
      </c>
      <c r="X560" s="156">
        <v>159</v>
      </c>
      <c r="Y560" s="156">
        <v>449429</v>
      </c>
      <c r="Z560" s="28">
        <v>0.97789999999999999</v>
      </c>
      <c r="AA560" s="28"/>
      <c r="AB560" s="111"/>
      <c r="AC560" s="28"/>
      <c r="AD560" s="28">
        <v>6.7299999999999999E-2</v>
      </c>
      <c r="AE560" s="139"/>
      <c r="AF560" s="139"/>
      <c r="AG560" s="139"/>
      <c r="AH560" s="139"/>
    </row>
    <row r="561" spans="1:34">
      <c r="A561" s="13" t="s">
        <v>132</v>
      </c>
      <c r="B561" s="2" t="s">
        <v>76</v>
      </c>
      <c r="C561" s="14" t="s">
        <v>65</v>
      </c>
      <c r="D561" s="2">
        <v>2012</v>
      </c>
      <c r="E561" s="14">
        <v>2013</v>
      </c>
      <c r="F561" s="14" t="s">
        <v>98</v>
      </c>
      <c r="G561" s="93">
        <v>92526</v>
      </c>
      <c r="H561" s="93">
        <v>440102</v>
      </c>
      <c r="I561" s="93">
        <v>837</v>
      </c>
      <c r="J561" s="93">
        <v>4756</v>
      </c>
      <c r="K561" s="93">
        <v>93363</v>
      </c>
      <c r="L561" s="93">
        <v>444858</v>
      </c>
      <c r="M561" s="48">
        <v>538221</v>
      </c>
      <c r="N561" s="48">
        <v>1124832</v>
      </c>
      <c r="O561" s="48">
        <v>212719</v>
      </c>
      <c r="P561" s="48">
        <v>898881</v>
      </c>
      <c r="Q561" s="48">
        <v>1111600</v>
      </c>
      <c r="R561" s="48">
        <v>2706</v>
      </c>
      <c r="S561" s="48">
        <v>10526</v>
      </c>
      <c r="T561" s="48">
        <v>13232</v>
      </c>
      <c r="U561" s="48">
        <v>215425</v>
      </c>
      <c r="V561" s="48">
        <v>909407</v>
      </c>
      <c r="W561" s="156">
        <v>173996118</v>
      </c>
      <c r="X561" s="156">
        <v>1810872</v>
      </c>
      <c r="Y561" s="156">
        <v>175806990</v>
      </c>
      <c r="Z561" s="28">
        <v>0.97170000000000001</v>
      </c>
      <c r="AA561" s="28"/>
      <c r="AB561" s="111"/>
      <c r="AC561" s="28"/>
      <c r="AD561" s="28">
        <v>0</v>
      </c>
      <c r="AE561" s="139"/>
      <c r="AF561" s="139"/>
      <c r="AG561" s="139"/>
      <c r="AH561" s="139"/>
    </row>
    <row r="562" spans="1:34">
      <c r="A562" s="13" t="s">
        <v>133</v>
      </c>
      <c r="B562" s="2" t="s">
        <v>75</v>
      </c>
      <c r="C562" s="14" t="s">
        <v>65</v>
      </c>
      <c r="D562" s="2">
        <v>2012</v>
      </c>
      <c r="E562" s="14">
        <v>2013</v>
      </c>
      <c r="F562" s="14" t="s">
        <v>98</v>
      </c>
      <c r="G562" s="93">
        <v>1841</v>
      </c>
      <c r="H562" s="93">
        <v>8324</v>
      </c>
      <c r="I562" s="93">
        <v>2</v>
      </c>
      <c r="J562" s="93">
        <v>17</v>
      </c>
      <c r="K562" s="93">
        <v>1843</v>
      </c>
      <c r="L562" s="93">
        <v>8341</v>
      </c>
      <c r="M562" s="48">
        <v>10184</v>
      </c>
      <c r="N562" s="48">
        <v>25845</v>
      </c>
      <c r="O562" s="48">
        <v>5034</v>
      </c>
      <c r="P562" s="48">
        <v>20740</v>
      </c>
      <c r="Q562" s="48">
        <v>25774</v>
      </c>
      <c r="R562" s="48">
        <v>4</v>
      </c>
      <c r="S562" s="48">
        <v>67</v>
      </c>
      <c r="T562" s="48">
        <v>71</v>
      </c>
      <c r="U562" s="48">
        <v>5038</v>
      </c>
      <c r="V562" s="48">
        <v>20807</v>
      </c>
      <c r="W562" s="156">
        <v>3691490</v>
      </c>
      <c r="X562" s="156">
        <v>8191</v>
      </c>
      <c r="Y562" s="156">
        <v>3699681</v>
      </c>
      <c r="Z562" s="28">
        <v>0.98450000000000004</v>
      </c>
      <c r="AA562" s="28"/>
      <c r="AB562" s="111"/>
      <c r="AC562" s="28"/>
      <c r="AD562" s="28">
        <v>6.7299999999999999E-2</v>
      </c>
      <c r="AE562" s="139"/>
      <c r="AF562" s="139"/>
      <c r="AG562" s="139"/>
      <c r="AH562" s="139"/>
    </row>
    <row r="563" spans="1:34">
      <c r="A563" s="13" t="s">
        <v>134</v>
      </c>
      <c r="B563" s="2" t="s">
        <v>75</v>
      </c>
      <c r="C563" s="14" t="s">
        <v>65</v>
      </c>
      <c r="D563" s="2">
        <v>2012</v>
      </c>
      <c r="E563" s="14">
        <v>2013</v>
      </c>
      <c r="F563" s="14" t="s">
        <v>98</v>
      </c>
      <c r="G563" s="93">
        <v>801</v>
      </c>
      <c r="H563" s="93">
        <v>4748</v>
      </c>
      <c r="I563" s="93">
        <v>14</v>
      </c>
      <c r="J563" s="93">
        <v>76</v>
      </c>
      <c r="K563" s="93">
        <v>815</v>
      </c>
      <c r="L563" s="93">
        <v>4824</v>
      </c>
      <c r="M563" s="48">
        <v>5639</v>
      </c>
      <c r="N563" s="48">
        <v>9538</v>
      </c>
      <c r="O563" s="48">
        <v>1715</v>
      </c>
      <c r="P563" s="48">
        <v>7602</v>
      </c>
      <c r="Q563" s="48">
        <v>9317</v>
      </c>
      <c r="R563" s="48">
        <v>45</v>
      </c>
      <c r="S563" s="48">
        <v>176</v>
      </c>
      <c r="T563" s="48">
        <v>221</v>
      </c>
      <c r="U563" s="48">
        <v>1760</v>
      </c>
      <c r="V563" s="48">
        <v>7778</v>
      </c>
      <c r="W563" s="156">
        <v>1470475</v>
      </c>
      <c r="X563" s="156">
        <v>29762</v>
      </c>
      <c r="Y563" s="156">
        <v>1500237</v>
      </c>
      <c r="Z563" s="28">
        <v>0.97070000000000001</v>
      </c>
      <c r="AA563" s="28"/>
      <c r="AB563" s="111"/>
      <c r="AC563" s="28"/>
      <c r="AD563" s="28">
        <v>6.7299999999999999E-2</v>
      </c>
      <c r="AE563" s="139"/>
      <c r="AF563" s="139"/>
      <c r="AG563" s="139"/>
      <c r="AH563" s="139"/>
    </row>
    <row r="564" spans="1:34">
      <c r="A564" s="13" t="s">
        <v>135</v>
      </c>
      <c r="B564" s="2" t="s">
        <v>75</v>
      </c>
      <c r="C564" s="14" t="s">
        <v>65</v>
      </c>
      <c r="D564" s="2">
        <v>2012</v>
      </c>
      <c r="E564" s="14">
        <v>2013</v>
      </c>
      <c r="F564" s="14" t="s">
        <v>98</v>
      </c>
      <c r="G564" s="93">
        <v>125</v>
      </c>
      <c r="H564" s="93">
        <v>726</v>
      </c>
      <c r="I564" s="93">
        <v>0</v>
      </c>
      <c r="J564" s="93">
        <v>0</v>
      </c>
      <c r="K564" s="93">
        <v>125</v>
      </c>
      <c r="L564" s="93">
        <v>726</v>
      </c>
      <c r="M564" s="48">
        <v>851</v>
      </c>
      <c r="N564" s="48">
        <v>1746</v>
      </c>
      <c r="O564" s="48">
        <v>327</v>
      </c>
      <c r="P564" s="48">
        <v>1419</v>
      </c>
      <c r="Q564" s="48">
        <v>1746</v>
      </c>
      <c r="R564" s="48">
        <v>0</v>
      </c>
      <c r="S564" s="48">
        <v>0</v>
      </c>
      <c r="T564" s="48">
        <v>0</v>
      </c>
      <c r="U564" s="48">
        <v>327</v>
      </c>
      <c r="V564" s="48">
        <v>1419</v>
      </c>
      <c r="W564" s="156">
        <v>260713</v>
      </c>
      <c r="X564" s="156">
        <v>0</v>
      </c>
      <c r="Y564" s="156">
        <v>260713</v>
      </c>
      <c r="Z564" s="28">
        <v>0.87270000000000003</v>
      </c>
      <c r="AA564" s="28"/>
      <c r="AB564" s="111"/>
      <c r="AC564" s="28"/>
      <c r="AD564" s="28">
        <v>6.7299999999999999E-2</v>
      </c>
      <c r="AE564" s="139"/>
      <c r="AF564" s="139"/>
      <c r="AG564" s="139"/>
      <c r="AH564" s="139"/>
    </row>
    <row r="565" spans="1:34">
      <c r="A565" s="13" t="s">
        <v>136</v>
      </c>
      <c r="B565" s="2" t="s">
        <v>75</v>
      </c>
      <c r="C565" s="14" t="s">
        <v>65</v>
      </c>
      <c r="D565" s="2">
        <v>2012</v>
      </c>
      <c r="E565" s="14">
        <v>2013</v>
      </c>
      <c r="F565" s="14" t="s">
        <v>98</v>
      </c>
      <c r="G565" s="93">
        <v>843</v>
      </c>
      <c r="H565" s="93">
        <v>6347</v>
      </c>
      <c r="I565" s="93">
        <v>1</v>
      </c>
      <c r="J565" s="93">
        <v>25</v>
      </c>
      <c r="K565" s="93">
        <v>844</v>
      </c>
      <c r="L565" s="93">
        <v>6372</v>
      </c>
      <c r="M565" s="48">
        <v>7216</v>
      </c>
      <c r="N565" s="48">
        <v>13612</v>
      </c>
      <c r="O565" s="48">
        <v>2184</v>
      </c>
      <c r="P565" s="48">
        <v>11366</v>
      </c>
      <c r="Q565" s="48">
        <v>13550</v>
      </c>
      <c r="R565" s="48">
        <v>5</v>
      </c>
      <c r="S565" s="48">
        <v>57</v>
      </c>
      <c r="T565" s="48">
        <v>62</v>
      </c>
      <c r="U565" s="48">
        <v>2189</v>
      </c>
      <c r="V565" s="48">
        <v>11423</v>
      </c>
      <c r="W565" s="156">
        <v>2069138</v>
      </c>
      <c r="X565" s="156">
        <v>9539</v>
      </c>
      <c r="Y565" s="156">
        <v>2078677</v>
      </c>
      <c r="Z565" s="28">
        <v>0.99439999999999995</v>
      </c>
      <c r="AA565" s="28"/>
      <c r="AB565" s="111"/>
      <c r="AC565" s="28"/>
      <c r="AD565" s="28">
        <v>6.7299999999999999E-2</v>
      </c>
      <c r="AE565" s="139"/>
      <c r="AF565" s="139"/>
      <c r="AG565" s="139"/>
      <c r="AH565" s="139"/>
    </row>
    <row r="566" spans="1:34">
      <c r="A566" s="13" t="s">
        <v>137</v>
      </c>
      <c r="B566" s="2" t="s">
        <v>75</v>
      </c>
      <c r="C566" s="14" t="s">
        <v>65</v>
      </c>
      <c r="D566" s="2">
        <v>2012</v>
      </c>
      <c r="E566" s="14">
        <v>2013</v>
      </c>
      <c r="F566" s="14" t="s">
        <v>98</v>
      </c>
      <c r="G566" s="93">
        <v>4708</v>
      </c>
      <c r="H566" s="93">
        <v>17234</v>
      </c>
      <c r="I566" s="93">
        <v>8</v>
      </c>
      <c r="J566" s="93">
        <v>28</v>
      </c>
      <c r="K566" s="93">
        <v>4716</v>
      </c>
      <c r="L566" s="93">
        <v>17262</v>
      </c>
      <c r="M566" s="48">
        <v>21978</v>
      </c>
      <c r="N566" s="48">
        <v>53540</v>
      </c>
      <c r="O566" s="48">
        <v>12894</v>
      </c>
      <c r="P566" s="48">
        <v>40530</v>
      </c>
      <c r="Q566" s="48">
        <v>53424</v>
      </c>
      <c r="R566" s="48">
        <v>27</v>
      </c>
      <c r="S566" s="48">
        <v>89</v>
      </c>
      <c r="T566" s="48">
        <v>116</v>
      </c>
      <c r="U566" s="48">
        <v>12921</v>
      </c>
      <c r="V566" s="48">
        <v>40619</v>
      </c>
      <c r="W566" s="156">
        <v>7748717</v>
      </c>
      <c r="X566" s="156">
        <v>14433</v>
      </c>
      <c r="Y566" s="156">
        <v>7763150</v>
      </c>
      <c r="Z566" s="28">
        <v>0.996</v>
      </c>
      <c r="AA566" s="28"/>
      <c r="AB566" s="111"/>
      <c r="AC566" s="28"/>
      <c r="AD566" s="28">
        <v>1.5599999999999999E-2</v>
      </c>
      <c r="AE566" s="139"/>
      <c r="AF566" s="139"/>
      <c r="AG566" s="139"/>
      <c r="AH566" s="139"/>
    </row>
    <row r="567" spans="1:34">
      <c r="A567" s="13" t="s">
        <v>138</v>
      </c>
      <c r="B567" s="2" t="s">
        <v>75</v>
      </c>
      <c r="C567" s="14" t="s">
        <v>65</v>
      </c>
      <c r="D567" s="2">
        <v>2012</v>
      </c>
      <c r="E567" s="14">
        <v>2013</v>
      </c>
      <c r="F567" s="14" t="s">
        <v>98</v>
      </c>
      <c r="G567" s="93">
        <v>70</v>
      </c>
      <c r="H567" s="93">
        <v>355</v>
      </c>
      <c r="I567" s="93">
        <v>0</v>
      </c>
      <c r="J567" s="93">
        <v>0</v>
      </c>
      <c r="K567" s="93">
        <v>70</v>
      </c>
      <c r="L567" s="93">
        <v>355</v>
      </c>
      <c r="M567" s="48">
        <v>425</v>
      </c>
      <c r="N567" s="48">
        <v>959</v>
      </c>
      <c r="O567" s="48">
        <v>170</v>
      </c>
      <c r="P567" s="48">
        <v>789</v>
      </c>
      <c r="Q567" s="48">
        <v>959</v>
      </c>
      <c r="R567" s="48">
        <v>0</v>
      </c>
      <c r="S567" s="48">
        <v>0</v>
      </c>
      <c r="T567" s="48">
        <v>0</v>
      </c>
      <c r="U567" s="48">
        <v>170</v>
      </c>
      <c r="V567" s="48">
        <v>789</v>
      </c>
      <c r="W567" s="156">
        <v>134105</v>
      </c>
      <c r="X567" s="156">
        <v>0</v>
      </c>
      <c r="Y567" s="156">
        <v>134105</v>
      </c>
      <c r="Z567" s="28">
        <v>1</v>
      </c>
      <c r="AA567" s="28"/>
      <c r="AB567" s="111"/>
      <c r="AC567" s="28"/>
      <c r="AD567" s="28">
        <v>6.7299999999999999E-2</v>
      </c>
      <c r="AE567" s="139"/>
      <c r="AF567" s="139"/>
      <c r="AG567" s="139"/>
      <c r="AH567" s="139"/>
    </row>
    <row r="568" spans="1:34">
      <c r="A568" s="13" t="s">
        <v>139</v>
      </c>
      <c r="B568" s="2" t="s">
        <v>75</v>
      </c>
      <c r="C568" s="14" t="s">
        <v>65</v>
      </c>
      <c r="D568" s="2">
        <v>2012</v>
      </c>
      <c r="E568" s="14">
        <v>2013</v>
      </c>
      <c r="F568" s="14" t="s">
        <v>98</v>
      </c>
      <c r="G568" s="93">
        <v>24</v>
      </c>
      <c r="H568" s="93">
        <v>355</v>
      </c>
      <c r="I568" s="93">
        <v>0</v>
      </c>
      <c r="J568" s="93">
        <v>0</v>
      </c>
      <c r="K568" s="93">
        <v>24</v>
      </c>
      <c r="L568" s="93">
        <v>355</v>
      </c>
      <c r="M568" s="48">
        <v>379</v>
      </c>
      <c r="N568" s="48">
        <v>619</v>
      </c>
      <c r="O568" s="48">
        <v>53</v>
      </c>
      <c r="P568" s="48">
        <v>565</v>
      </c>
      <c r="Q568" s="48">
        <v>618</v>
      </c>
      <c r="R568" s="48">
        <v>0</v>
      </c>
      <c r="S568" s="48">
        <v>1</v>
      </c>
      <c r="T568" s="48">
        <v>1</v>
      </c>
      <c r="U568" s="48">
        <v>53</v>
      </c>
      <c r="V568" s="48">
        <v>566</v>
      </c>
      <c r="W568" s="156">
        <v>93568</v>
      </c>
      <c r="X568" s="156">
        <v>142</v>
      </c>
      <c r="Y568" s="156">
        <v>93710</v>
      </c>
      <c r="Z568" s="28">
        <v>0.96719999999999995</v>
      </c>
      <c r="AA568" s="28"/>
      <c r="AB568" s="111"/>
      <c r="AC568" s="28"/>
      <c r="AD568" s="28">
        <v>6.7299999999999999E-2</v>
      </c>
      <c r="AE568" s="139"/>
      <c r="AF568" s="139"/>
      <c r="AG568" s="139"/>
      <c r="AH568" s="139"/>
    </row>
    <row r="569" spans="1:34">
      <c r="A569" s="13" t="s">
        <v>140</v>
      </c>
      <c r="B569" s="2" t="s">
        <v>75</v>
      </c>
      <c r="C569" s="14" t="s">
        <v>65</v>
      </c>
      <c r="D569" s="2">
        <v>2012</v>
      </c>
      <c r="E569" s="14">
        <v>2013</v>
      </c>
      <c r="F569" s="14" t="s">
        <v>98</v>
      </c>
      <c r="G569" s="93">
        <v>2938</v>
      </c>
      <c r="H569" s="93">
        <v>15478</v>
      </c>
      <c r="I569" s="93">
        <v>7</v>
      </c>
      <c r="J569" s="93">
        <v>45</v>
      </c>
      <c r="K569" s="93">
        <v>2945</v>
      </c>
      <c r="L569" s="93">
        <v>15523</v>
      </c>
      <c r="M569" s="48">
        <v>18468</v>
      </c>
      <c r="N569" s="48">
        <v>41994</v>
      </c>
      <c r="O569" s="48">
        <v>7529</v>
      </c>
      <c r="P569" s="48">
        <v>34302</v>
      </c>
      <c r="Q569" s="48">
        <v>41831</v>
      </c>
      <c r="R569" s="48">
        <v>20</v>
      </c>
      <c r="S569" s="48">
        <v>143</v>
      </c>
      <c r="T569" s="48">
        <v>163</v>
      </c>
      <c r="U569" s="48">
        <v>7549</v>
      </c>
      <c r="V569" s="48">
        <v>34445</v>
      </c>
      <c r="W569" s="156">
        <v>6006158</v>
      </c>
      <c r="X569" s="156">
        <v>21399</v>
      </c>
      <c r="Y569" s="156">
        <v>6027557</v>
      </c>
      <c r="Z569" s="28">
        <v>1</v>
      </c>
      <c r="AA569" s="28"/>
      <c r="AB569" s="111"/>
      <c r="AC569" s="28"/>
      <c r="AD569" s="28">
        <v>0</v>
      </c>
      <c r="AE569" s="139"/>
      <c r="AF569" s="139"/>
      <c r="AG569" s="139"/>
      <c r="AH569" s="139"/>
    </row>
    <row r="570" spans="1:34">
      <c r="A570" s="13" t="s">
        <v>141</v>
      </c>
      <c r="B570" s="2" t="s">
        <v>75</v>
      </c>
      <c r="C570" s="14" t="s">
        <v>65</v>
      </c>
      <c r="D570" s="2">
        <v>2012</v>
      </c>
      <c r="E570" s="14">
        <v>2013</v>
      </c>
      <c r="F570" s="14" t="s">
        <v>98</v>
      </c>
      <c r="G570" s="93">
        <v>429</v>
      </c>
      <c r="H570" s="93">
        <v>2933</v>
      </c>
      <c r="I570" s="93">
        <v>5</v>
      </c>
      <c r="J570" s="93">
        <v>20</v>
      </c>
      <c r="K570" s="93">
        <v>434</v>
      </c>
      <c r="L570" s="93">
        <v>2953</v>
      </c>
      <c r="M570" s="48">
        <v>3387</v>
      </c>
      <c r="N570" s="48">
        <v>7181</v>
      </c>
      <c r="O570" s="48">
        <v>1042</v>
      </c>
      <c r="P570" s="48">
        <v>6062</v>
      </c>
      <c r="Q570" s="48">
        <v>7104</v>
      </c>
      <c r="R570" s="48">
        <v>15</v>
      </c>
      <c r="S570" s="48">
        <v>62</v>
      </c>
      <c r="T570" s="48">
        <v>77</v>
      </c>
      <c r="U570" s="48">
        <v>1057</v>
      </c>
      <c r="V570" s="48">
        <v>6124</v>
      </c>
      <c r="W570" s="156">
        <v>1027451</v>
      </c>
      <c r="X570" s="156">
        <v>9734</v>
      </c>
      <c r="Y570" s="156">
        <v>1037185</v>
      </c>
      <c r="Z570" s="28">
        <v>0.92979999999999996</v>
      </c>
      <c r="AA570" s="28"/>
      <c r="AB570" s="111"/>
      <c r="AC570" s="28"/>
      <c r="AD570" s="28">
        <v>6.7299999999999999E-2</v>
      </c>
      <c r="AE570" s="139"/>
      <c r="AF570" s="139"/>
      <c r="AG570" s="139"/>
      <c r="AH570" s="139"/>
    </row>
    <row r="571" spans="1:34">
      <c r="A571" s="13" t="s">
        <v>142</v>
      </c>
      <c r="B571" s="2" t="s">
        <v>75</v>
      </c>
      <c r="C571" s="14" t="s">
        <v>65</v>
      </c>
      <c r="D571" s="2">
        <v>2012</v>
      </c>
      <c r="E571" s="14">
        <v>2013</v>
      </c>
      <c r="F571" s="14" t="s">
        <v>98</v>
      </c>
      <c r="G571" s="93">
        <v>460</v>
      </c>
      <c r="H571" s="93">
        <v>3364</v>
      </c>
      <c r="I571" s="93">
        <v>1</v>
      </c>
      <c r="J571" s="93">
        <v>6</v>
      </c>
      <c r="K571" s="93">
        <v>461</v>
      </c>
      <c r="L571" s="93">
        <v>3370</v>
      </c>
      <c r="M571" s="48">
        <v>3830</v>
      </c>
      <c r="N571" s="48">
        <v>7339</v>
      </c>
      <c r="O571" s="48">
        <v>1160</v>
      </c>
      <c r="P571" s="48">
        <v>6165</v>
      </c>
      <c r="Q571" s="48">
        <v>7325</v>
      </c>
      <c r="R571" s="48">
        <v>2</v>
      </c>
      <c r="S571" s="48">
        <v>12</v>
      </c>
      <c r="T571" s="48">
        <v>14</v>
      </c>
      <c r="U571" s="48">
        <v>1162</v>
      </c>
      <c r="V571" s="48">
        <v>6177</v>
      </c>
      <c r="W571" s="156">
        <v>1112445</v>
      </c>
      <c r="X571" s="156">
        <v>1593</v>
      </c>
      <c r="Y571" s="156">
        <v>1114038</v>
      </c>
      <c r="Z571" s="28">
        <v>1</v>
      </c>
      <c r="AA571" s="28"/>
      <c r="AB571" s="111"/>
      <c r="AC571" s="28"/>
      <c r="AD571" s="28">
        <v>6.7299999999999999E-2</v>
      </c>
      <c r="AE571" s="139"/>
      <c r="AF571" s="139"/>
      <c r="AG571" s="139"/>
      <c r="AH571" s="139"/>
    </row>
    <row r="572" spans="1:34">
      <c r="A572" s="13" t="s">
        <v>143</v>
      </c>
      <c r="B572" s="2" t="s">
        <v>74</v>
      </c>
      <c r="C572" s="14" t="s">
        <v>65</v>
      </c>
      <c r="D572" s="2">
        <v>2012</v>
      </c>
      <c r="E572" s="14">
        <v>2013</v>
      </c>
      <c r="F572" s="14" t="s">
        <v>98</v>
      </c>
      <c r="G572" s="93">
        <v>13168</v>
      </c>
      <c r="H572" s="93">
        <v>86605</v>
      </c>
      <c r="I572" s="93">
        <v>60</v>
      </c>
      <c r="J572" s="93">
        <v>1377</v>
      </c>
      <c r="K572" s="93">
        <v>13228</v>
      </c>
      <c r="L572" s="93">
        <v>87982</v>
      </c>
      <c r="M572" s="48">
        <v>101210</v>
      </c>
      <c r="N572" s="48">
        <v>225212</v>
      </c>
      <c r="O572" s="48">
        <v>33476</v>
      </c>
      <c r="P572" s="48">
        <v>188151</v>
      </c>
      <c r="Q572" s="48">
        <v>221627</v>
      </c>
      <c r="R572" s="48">
        <v>213</v>
      </c>
      <c r="S572" s="48">
        <v>3372</v>
      </c>
      <c r="T572" s="48">
        <v>3585</v>
      </c>
      <c r="U572" s="48">
        <v>33689</v>
      </c>
      <c r="V572" s="48">
        <v>191523</v>
      </c>
      <c r="W572" s="156">
        <v>32077468</v>
      </c>
      <c r="X572" s="156">
        <v>406044</v>
      </c>
      <c r="Y572" s="156">
        <v>32483512</v>
      </c>
      <c r="Z572" s="28">
        <v>0.99650000000000005</v>
      </c>
      <c r="AA572" s="28"/>
      <c r="AB572" s="111"/>
      <c r="AC572" s="28"/>
      <c r="AD572" s="28">
        <v>0</v>
      </c>
      <c r="AE572" s="139"/>
      <c r="AF572" s="139"/>
      <c r="AG572" s="139"/>
      <c r="AH572" s="139"/>
    </row>
    <row r="573" spans="1:34">
      <c r="A573" s="13" t="s">
        <v>144</v>
      </c>
      <c r="B573" s="2" t="s">
        <v>74</v>
      </c>
      <c r="C573" s="14" t="s">
        <v>65</v>
      </c>
      <c r="D573" s="2">
        <v>2012</v>
      </c>
      <c r="E573" s="14">
        <v>2013</v>
      </c>
      <c r="F573" s="14" t="s">
        <v>98</v>
      </c>
      <c r="G573" s="93">
        <v>1009</v>
      </c>
      <c r="H573" s="93">
        <v>7209</v>
      </c>
      <c r="I573" s="93">
        <v>2</v>
      </c>
      <c r="J573" s="93">
        <v>32</v>
      </c>
      <c r="K573" s="93">
        <v>1011</v>
      </c>
      <c r="L573" s="93">
        <v>7241</v>
      </c>
      <c r="M573" s="48">
        <v>8252</v>
      </c>
      <c r="N573" s="48">
        <v>17834</v>
      </c>
      <c r="O573" s="48">
        <v>2630</v>
      </c>
      <c r="P573" s="48">
        <v>15130</v>
      </c>
      <c r="Q573" s="48">
        <v>17760</v>
      </c>
      <c r="R573" s="48">
        <v>6</v>
      </c>
      <c r="S573" s="48">
        <v>68</v>
      </c>
      <c r="T573" s="48">
        <v>74</v>
      </c>
      <c r="U573" s="48">
        <v>2636</v>
      </c>
      <c r="V573" s="48">
        <v>15198</v>
      </c>
      <c r="W573" s="156">
        <v>2541323</v>
      </c>
      <c r="X573" s="156">
        <v>8365</v>
      </c>
      <c r="Y573" s="156">
        <v>2549688</v>
      </c>
      <c r="Z573" s="28">
        <v>0.98140000000000005</v>
      </c>
      <c r="AA573" s="28"/>
      <c r="AB573" s="111"/>
      <c r="AC573" s="28"/>
      <c r="AD573" s="28">
        <v>6.7299999999999999E-2</v>
      </c>
      <c r="AE573" s="139"/>
      <c r="AF573" s="139"/>
      <c r="AG573" s="139"/>
      <c r="AH573" s="139"/>
    </row>
    <row r="574" spans="1:34">
      <c r="A574" s="13" t="s">
        <v>145</v>
      </c>
      <c r="B574" s="2" t="s">
        <v>75</v>
      </c>
      <c r="C574" s="14" t="s">
        <v>65</v>
      </c>
      <c r="D574" s="2">
        <v>2012</v>
      </c>
      <c r="E574" s="14">
        <v>2013</v>
      </c>
      <c r="F574" s="14" t="s">
        <v>98</v>
      </c>
      <c r="G574" s="93">
        <v>107</v>
      </c>
      <c r="H574" s="93">
        <v>664</v>
      </c>
      <c r="I574" s="93">
        <v>0</v>
      </c>
      <c r="J574" s="93">
        <v>1</v>
      </c>
      <c r="K574" s="93">
        <v>107</v>
      </c>
      <c r="L574" s="93">
        <v>665</v>
      </c>
      <c r="M574" s="48">
        <v>772</v>
      </c>
      <c r="N574" s="48">
        <v>1612</v>
      </c>
      <c r="O574" s="48">
        <v>297</v>
      </c>
      <c r="P574" s="48">
        <v>1314</v>
      </c>
      <c r="Q574" s="48">
        <v>1611</v>
      </c>
      <c r="R574" s="48">
        <v>0</v>
      </c>
      <c r="S574" s="48">
        <v>1</v>
      </c>
      <c r="T574" s="48">
        <v>1</v>
      </c>
      <c r="U574" s="48">
        <v>297</v>
      </c>
      <c r="V574" s="48">
        <v>1315</v>
      </c>
      <c r="W574" s="156">
        <v>229919</v>
      </c>
      <c r="X574" s="156">
        <v>200</v>
      </c>
      <c r="Y574" s="156">
        <v>230119</v>
      </c>
      <c r="Z574" s="28">
        <v>0.85899999999999999</v>
      </c>
      <c r="AA574" s="28"/>
      <c r="AB574" s="111"/>
      <c r="AC574" s="28"/>
      <c r="AD574" s="28">
        <v>6.7299999999999999E-2</v>
      </c>
      <c r="AE574" s="139"/>
      <c r="AF574" s="139"/>
      <c r="AG574" s="139"/>
      <c r="AH574" s="139"/>
    </row>
    <row r="575" spans="1:34">
      <c r="A575" s="13" t="s">
        <v>146</v>
      </c>
      <c r="B575" s="2" t="s">
        <v>75</v>
      </c>
      <c r="C575" s="14" t="s">
        <v>65</v>
      </c>
      <c r="D575" s="2">
        <v>2012</v>
      </c>
      <c r="E575" s="14">
        <v>2013</v>
      </c>
      <c r="F575" s="14" t="s">
        <v>98</v>
      </c>
      <c r="G575" s="93">
        <v>20032</v>
      </c>
      <c r="H575" s="93">
        <v>92957</v>
      </c>
      <c r="I575" s="93">
        <v>48</v>
      </c>
      <c r="J575" s="93">
        <v>603</v>
      </c>
      <c r="K575" s="93">
        <v>20080</v>
      </c>
      <c r="L575" s="93">
        <v>93560</v>
      </c>
      <c r="M575" s="48">
        <v>113640</v>
      </c>
      <c r="N575" s="48">
        <v>276481</v>
      </c>
      <c r="O575" s="48">
        <v>54877</v>
      </c>
      <c r="P575" s="48">
        <v>219750</v>
      </c>
      <c r="Q575" s="48">
        <v>274627</v>
      </c>
      <c r="R575" s="48">
        <v>171</v>
      </c>
      <c r="S575" s="48">
        <v>1683</v>
      </c>
      <c r="T575" s="48">
        <v>1854</v>
      </c>
      <c r="U575" s="48">
        <v>55048</v>
      </c>
      <c r="V575" s="48">
        <v>221433</v>
      </c>
      <c r="W575" s="156">
        <v>39630110</v>
      </c>
      <c r="X575" s="156">
        <v>242252</v>
      </c>
      <c r="Y575" s="156">
        <v>39872362</v>
      </c>
      <c r="Z575" s="28">
        <v>0.99919999999999998</v>
      </c>
      <c r="AA575" s="28"/>
      <c r="AB575" s="111"/>
      <c r="AC575" s="28"/>
      <c r="AD575" s="28">
        <v>1.5800000000000002E-2</v>
      </c>
      <c r="AE575" s="139"/>
      <c r="AF575" s="139"/>
      <c r="AG575" s="139"/>
      <c r="AH575" s="139"/>
    </row>
    <row r="576" spans="1:34">
      <c r="A576" s="13" t="s">
        <v>147</v>
      </c>
      <c r="B576" s="2" t="s">
        <v>74</v>
      </c>
      <c r="C576" s="14" t="s">
        <v>65</v>
      </c>
      <c r="D576" s="2">
        <v>2012</v>
      </c>
      <c r="E576" s="14">
        <v>2013</v>
      </c>
      <c r="F576" s="14" t="s">
        <v>98</v>
      </c>
      <c r="G576" s="93">
        <v>17545</v>
      </c>
      <c r="H576" s="93">
        <v>74987</v>
      </c>
      <c r="I576" s="93">
        <v>143</v>
      </c>
      <c r="J576" s="93">
        <v>736</v>
      </c>
      <c r="K576" s="93">
        <v>17688</v>
      </c>
      <c r="L576" s="93">
        <v>75723</v>
      </c>
      <c r="M576" s="48">
        <v>93411</v>
      </c>
      <c r="N576" s="48">
        <v>208709</v>
      </c>
      <c r="O576" s="48">
        <v>44464</v>
      </c>
      <c r="P576" s="48">
        <v>161928</v>
      </c>
      <c r="Q576" s="48">
        <v>206392</v>
      </c>
      <c r="R576" s="48">
        <v>512</v>
      </c>
      <c r="S576" s="48">
        <v>1805</v>
      </c>
      <c r="T576" s="48">
        <v>2317</v>
      </c>
      <c r="U576" s="48">
        <v>44976</v>
      </c>
      <c r="V576" s="48">
        <v>163733</v>
      </c>
      <c r="W576" s="156">
        <v>31780532</v>
      </c>
      <c r="X576" s="156">
        <v>310116</v>
      </c>
      <c r="Y576" s="156">
        <v>32090648</v>
      </c>
      <c r="Z576" s="28">
        <v>0.98740000000000006</v>
      </c>
      <c r="AA576" s="28"/>
      <c r="AB576" s="111"/>
      <c r="AC576" s="28"/>
      <c r="AD576" s="28">
        <v>0</v>
      </c>
      <c r="AE576" s="139"/>
      <c r="AF576" s="139"/>
      <c r="AG576" s="139"/>
      <c r="AH576" s="139"/>
    </row>
    <row r="577" spans="1:51">
      <c r="A577" s="13" t="s">
        <v>148</v>
      </c>
      <c r="B577" s="2" t="s">
        <v>75</v>
      </c>
      <c r="C577" s="14" t="s">
        <v>65</v>
      </c>
      <c r="D577" s="2">
        <v>2012</v>
      </c>
      <c r="E577" s="14">
        <v>2013</v>
      </c>
      <c r="F577" s="14" t="s">
        <v>98</v>
      </c>
      <c r="G577" s="93">
        <v>408</v>
      </c>
      <c r="H577" s="93">
        <v>2159</v>
      </c>
      <c r="I577" s="93">
        <v>2</v>
      </c>
      <c r="J577" s="93">
        <v>11</v>
      </c>
      <c r="K577" s="93">
        <v>410</v>
      </c>
      <c r="L577" s="93">
        <v>2170</v>
      </c>
      <c r="M577" s="48">
        <v>2580</v>
      </c>
      <c r="N577" s="48">
        <v>6053</v>
      </c>
      <c r="O577" s="48">
        <v>1113</v>
      </c>
      <c r="P577" s="48">
        <v>4898</v>
      </c>
      <c r="Q577" s="48">
        <v>6011</v>
      </c>
      <c r="R577" s="48">
        <v>6</v>
      </c>
      <c r="S577" s="48">
        <v>36</v>
      </c>
      <c r="T577" s="48">
        <v>42</v>
      </c>
      <c r="U577" s="48">
        <v>1119</v>
      </c>
      <c r="V577" s="48">
        <v>4934</v>
      </c>
      <c r="W577" s="156">
        <v>849482</v>
      </c>
      <c r="X577" s="156">
        <v>4695</v>
      </c>
      <c r="Y577" s="156">
        <v>854177</v>
      </c>
      <c r="Z577" s="28">
        <v>1</v>
      </c>
      <c r="AA577" s="28"/>
      <c r="AB577" s="111"/>
      <c r="AC577" s="28"/>
      <c r="AD577" s="28">
        <v>6.7299999999999999E-2</v>
      </c>
      <c r="AE577" s="139"/>
      <c r="AF577" s="139"/>
      <c r="AG577" s="139"/>
      <c r="AH577" s="139"/>
    </row>
    <row r="578" spans="1:51">
      <c r="A578" s="13" t="s">
        <v>149</v>
      </c>
      <c r="B578" s="2" t="s">
        <v>75</v>
      </c>
      <c r="C578" s="14" t="s">
        <v>65</v>
      </c>
      <c r="D578" s="2">
        <v>2012</v>
      </c>
      <c r="E578" s="14">
        <v>2013</v>
      </c>
      <c r="F578" s="14" t="s">
        <v>98</v>
      </c>
      <c r="G578" s="93">
        <v>28590</v>
      </c>
      <c r="H578" s="93">
        <v>126666</v>
      </c>
      <c r="I578" s="93">
        <v>56</v>
      </c>
      <c r="J578" s="93">
        <v>547</v>
      </c>
      <c r="K578" s="93">
        <v>28646</v>
      </c>
      <c r="L578" s="93">
        <v>127213</v>
      </c>
      <c r="M578" s="48">
        <v>155859</v>
      </c>
      <c r="N578" s="48">
        <v>368935</v>
      </c>
      <c r="O578" s="48">
        <v>77246</v>
      </c>
      <c r="P578" s="48">
        <v>290015</v>
      </c>
      <c r="Q578" s="48">
        <v>367261</v>
      </c>
      <c r="R578" s="48">
        <v>197</v>
      </c>
      <c r="S578" s="48">
        <v>1477</v>
      </c>
      <c r="T578" s="48">
        <v>1674</v>
      </c>
      <c r="U578" s="48">
        <v>77443</v>
      </c>
      <c r="V578" s="48">
        <v>291492</v>
      </c>
      <c r="W578" s="156">
        <v>54219237</v>
      </c>
      <c r="X578" s="156">
        <v>226361</v>
      </c>
      <c r="Y578" s="156">
        <v>54445598</v>
      </c>
      <c r="Z578" s="28">
        <v>0.99890000000000001</v>
      </c>
      <c r="AA578" s="28"/>
      <c r="AB578" s="111"/>
      <c r="AC578" s="28"/>
      <c r="AD578" s="28">
        <v>2.4299999999999999E-2</v>
      </c>
      <c r="AE578" s="139"/>
      <c r="AF578" s="139"/>
      <c r="AG578" s="139"/>
      <c r="AH578" s="139"/>
    </row>
    <row r="579" spans="1:51">
      <c r="A579" s="13" t="s">
        <v>150</v>
      </c>
      <c r="B579" s="2" t="s">
        <v>74</v>
      </c>
      <c r="C579" s="14" t="s">
        <v>65</v>
      </c>
      <c r="D579" s="2">
        <v>2012</v>
      </c>
      <c r="E579" s="14">
        <v>2013</v>
      </c>
      <c r="F579" s="14" t="s">
        <v>98</v>
      </c>
      <c r="G579" s="93">
        <v>17538</v>
      </c>
      <c r="H579" s="93">
        <v>96559</v>
      </c>
      <c r="I579" s="93">
        <v>134</v>
      </c>
      <c r="J579" s="93">
        <v>1141</v>
      </c>
      <c r="K579" s="93">
        <v>17672</v>
      </c>
      <c r="L579" s="93">
        <v>97700</v>
      </c>
      <c r="M579" s="48">
        <v>115372</v>
      </c>
      <c r="N579" s="48">
        <v>253631</v>
      </c>
      <c r="O579" s="48">
        <v>48207</v>
      </c>
      <c r="P579" s="48">
        <v>202123</v>
      </c>
      <c r="Q579" s="48">
        <v>250330</v>
      </c>
      <c r="R579" s="48">
        <v>489</v>
      </c>
      <c r="S579" s="48">
        <v>2812</v>
      </c>
      <c r="T579" s="48">
        <v>3301</v>
      </c>
      <c r="U579" s="48">
        <v>48696</v>
      </c>
      <c r="V579" s="48">
        <v>204935</v>
      </c>
      <c r="W579" s="156">
        <v>37331797.409999996</v>
      </c>
      <c r="X579" s="156">
        <v>405884.32</v>
      </c>
      <c r="Y579" s="156">
        <v>37737681.729999997</v>
      </c>
      <c r="Z579" s="28">
        <v>0.97860000000000003</v>
      </c>
      <c r="AA579" s="28"/>
      <c r="AB579" s="111"/>
      <c r="AC579" s="28"/>
      <c r="AD579" s="28">
        <v>5.8799999999999998E-2</v>
      </c>
      <c r="AE579" s="139"/>
      <c r="AF579" s="139"/>
      <c r="AG579" s="139"/>
      <c r="AH579" s="139"/>
    </row>
    <row r="580" spans="1:51">
      <c r="A580" s="13" t="s">
        <v>151</v>
      </c>
      <c r="B580" s="2" t="s">
        <v>74</v>
      </c>
      <c r="C580" s="14" t="s">
        <v>65</v>
      </c>
      <c r="D580" s="2">
        <v>2012</v>
      </c>
      <c r="E580" s="14">
        <v>2013</v>
      </c>
      <c r="F580" s="14" t="s">
        <v>98</v>
      </c>
      <c r="G580" s="93">
        <v>2929</v>
      </c>
      <c r="H580" s="93">
        <v>29027</v>
      </c>
      <c r="I580" s="93">
        <v>69</v>
      </c>
      <c r="J580" s="93">
        <v>820</v>
      </c>
      <c r="K580" s="93">
        <v>2998</v>
      </c>
      <c r="L580" s="93">
        <v>29847</v>
      </c>
      <c r="M580" s="48">
        <v>32845</v>
      </c>
      <c r="N580" s="48">
        <v>50994</v>
      </c>
      <c r="O580" s="48">
        <v>6448</v>
      </c>
      <c r="P580" s="48">
        <v>42773</v>
      </c>
      <c r="Q580" s="48">
        <v>49221</v>
      </c>
      <c r="R580" s="48">
        <v>202</v>
      </c>
      <c r="S580" s="48">
        <v>1571</v>
      </c>
      <c r="T580" s="48">
        <v>1773</v>
      </c>
      <c r="U580" s="48">
        <v>6650</v>
      </c>
      <c r="V580" s="48">
        <v>44344</v>
      </c>
      <c r="W580" s="156">
        <v>7607707.4299999997</v>
      </c>
      <c r="X580" s="156">
        <v>222066.55</v>
      </c>
      <c r="Y580" s="156">
        <v>7829773.9799999995</v>
      </c>
      <c r="Z580" s="28">
        <v>0.98250000000000004</v>
      </c>
      <c r="AA580" s="28"/>
      <c r="AB580" s="111"/>
      <c r="AC580" s="28"/>
      <c r="AD580" s="28">
        <v>4.2299999999999997E-2</v>
      </c>
      <c r="AE580" s="139"/>
      <c r="AF580" s="139"/>
      <c r="AG580" s="139"/>
      <c r="AH580" s="139"/>
    </row>
    <row r="581" spans="1:51">
      <c r="A581" s="13" t="s">
        <v>152</v>
      </c>
      <c r="B581" s="2" t="s">
        <v>75</v>
      </c>
      <c r="C581" s="14" t="s">
        <v>65</v>
      </c>
      <c r="D581" s="2">
        <v>2012</v>
      </c>
      <c r="E581" s="14">
        <v>2013</v>
      </c>
      <c r="F581" s="14" t="s">
        <v>98</v>
      </c>
      <c r="G581" s="93">
        <v>9445</v>
      </c>
      <c r="H581" s="93">
        <v>34844</v>
      </c>
      <c r="I581" s="93">
        <v>23</v>
      </c>
      <c r="J581" s="93">
        <v>236</v>
      </c>
      <c r="K581" s="93">
        <v>9468</v>
      </c>
      <c r="L581" s="93">
        <v>35080</v>
      </c>
      <c r="M581" s="48">
        <v>44548</v>
      </c>
      <c r="N581" s="48">
        <v>108719</v>
      </c>
      <c r="O581" s="48">
        <v>24382</v>
      </c>
      <c r="P581" s="48">
        <v>83536</v>
      </c>
      <c r="Q581" s="48">
        <v>107918</v>
      </c>
      <c r="R581" s="48">
        <v>79</v>
      </c>
      <c r="S581" s="48">
        <v>722</v>
      </c>
      <c r="T581" s="48">
        <v>801</v>
      </c>
      <c r="U581" s="48">
        <v>24461</v>
      </c>
      <c r="V581" s="48">
        <v>84258</v>
      </c>
      <c r="W581" s="156">
        <v>16104382</v>
      </c>
      <c r="X581" s="156">
        <v>111871</v>
      </c>
      <c r="Y581" s="156">
        <v>16216253</v>
      </c>
      <c r="Z581" s="28">
        <v>0.98619999999999997</v>
      </c>
      <c r="AA581" s="28"/>
      <c r="AB581" s="111"/>
      <c r="AC581" s="28"/>
      <c r="AD581" s="28">
        <v>1.41E-2</v>
      </c>
      <c r="AE581" s="139"/>
      <c r="AF581" s="139"/>
      <c r="AG581" s="139"/>
      <c r="AH581" s="139"/>
    </row>
    <row r="582" spans="1:51">
      <c r="A582" s="13" t="s">
        <v>153</v>
      </c>
      <c r="B582" s="2" t="s">
        <v>74</v>
      </c>
      <c r="C582" s="14" t="s">
        <v>65</v>
      </c>
      <c r="D582" s="2">
        <v>2012</v>
      </c>
      <c r="E582" s="14">
        <v>2013</v>
      </c>
      <c r="F582" s="14" t="s">
        <v>98</v>
      </c>
      <c r="G582" s="93">
        <v>1149</v>
      </c>
      <c r="H582" s="93">
        <v>7819</v>
      </c>
      <c r="I582" s="93">
        <v>2</v>
      </c>
      <c r="J582" s="93">
        <v>25</v>
      </c>
      <c r="K582" s="93">
        <v>1151</v>
      </c>
      <c r="L582" s="93">
        <v>7844</v>
      </c>
      <c r="M582" s="48">
        <v>8995</v>
      </c>
      <c r="N582" s="48">
        <v>17603</v>
      </c>
      <c r="O582" s="48">
        <v>2927</v>
      </c>
      <c r="P582" s="48">
        <v>14600</v>
      </c>
      <c r="Q582" s="48">
        <v>17527</v>
      </c>
      <c r="R582" s="48">
        <v>6</v>
      </c>
      <c r="S582" s="48">
        <v>70</v>
      </c>
      <c r="T582" s="48">
        <v>76</v>
      </c>
      <c r="U582" s="48">
        <v>2933</v>
      </c>
      <c r="V582" s="48">
        <v>14670</v>
      </c>
      <c r="W582" s="156">
        <v>2516466.4900000002</v>
      </c>
      <c r="X582" s="156">
        <v>8541.86</v>
      </c>
      <c r="Y582" s="156">
        <v>2525008.35</v>
      </c>
      <c r="Z582" s="28">
        <v>0.94630000000000003</v>
      </c>
      <c r="AA582" s="28"/>
      <c r="AB582" s="111"/>
      <c r="AC582" s="28"/>
      <c r="AD582" s="28">
        <v>6.7299999999999999E-2</v>
      </c>
      <c r="AE582" s="139"/>
      <c r="AF582" s="139"/>
      <c r="AG582" s="139"/>
      <c r="AH582" s="139"/>
    </row>
    <row r="583" spans="1:51">
      <c r="A583" s="13" t="s">
        <v>154</v>
      </c>
      <c r="B583" s="2" t="s">
        <v>74</v>
      </c>
      <c r="C583" s="14" t="s">
        <v>65</v>
      </c>
      <c r="D583" s="2">
        <v>2012</v>
      </c>
      <c r="E583" s="14">
        <v>2013</v>
      </c>
      <c r="F583" s="14" t="s">
        <v>98</v>
      </c>
      <c r="G583" s="93">
        <v>1814</v>
      </c>
      <c r="H583" s="93">
        <v>11851</v>
      </c>
      <c r="I583" s="93">
        <v>19</v>
      </c>
      <c r="J583" s="93">
        <v>261</v>
      </c>
      <c r="K583" s="93">
        <v>1833</v>
      </c>
      <c r="L583" s="93">
        <v>12112</v>
      </c>
      <c r="M583" s="48">
        <v>13945</v>
      </c>
      <c r="N583" s="48">
        <v>28900</v>
      </c>
      <c r="O583" s="48">
        <v>4545</v>
      </c>
      <c r="P583" s="48">
        <v>23663</v>
      </c>
      <c r="Q583" s="48">
        <v>28208</v>
      </c>
      <c r="R583" s="48">
        <v>60</v>
      </c>
      <c r="S583" s="48">
        <v>632</v>
      </c>
      <c r="T583" s="48">
        <v>692</v>
      </c>
      <c r="U583" s="48">
        <v>4605</v>
      </c>
      <c r="V583" s="48">
        <v>24295</v>
      </c>
      <c r="W583" s="156">
        <v>4153320.36</v>
      </c>
      <c r="X583" s="156">
        <v>79914.83</v>
      </c>
      <c r="Y583" s="156">
        <v>4233235.1899999995</v>
      </c>
      <c r="Z583" s="28">
        <v>0.9415</v>
      </c>
      <c r="AA583" s="28"/>
      <c r="AB583" s="111"/>
      <c r="AC583" s="28"/>
      <c r="AD583" s="28">
        <v>6.7299999999999999E-2</v>
      </c>
      <c r="AE583" s="139"/>
      <c r="AF583" s="139"/>
      <c r="AG583" s="139"/>
      <c r="AH583" s="139"/>
    </row>
    <row r="584" spans="1:51">
      <c r="A584" s="13" t="s">
        <v>155</v>
      </c>
      <c r="B584" s="2" t="s">
        <v>74</v>
      </c>
      <c r="C584" s="14" t="s">
        <v>65</v>
      </c>
      <c r="D584" s="2">
        <v>2012</v>
      </c>
      <c r="E584" s="14">
        <v>2013</v>
      </c>
      <c r="F584" s="14" t="s">
        <v>98</v>
      </c>
      <c r="G584" s="93">
        <v>2416</v>
      </c>
      <c r="H584" s="93">
        <v>11572</v>
      </c>
      <c r="I584" s="93">
        <v>3</v>
      </c>
      <c r="J584" s="93">
        <v>36</v>
      </c>
      <c r="K584" s="93">
        <v>2419</v>
      </c>
      <c r="L584" s="93">
        <v>11608</v>
      </c>
      <c r="M584" s="48">
        <v>14027</v>
      </c>
      <c r="N584" s="48">
        <v>31696</v>
      </c>
      <c r="O584" s="48">
        <v>6099</v>
      </c>
      <c r="P584" s="48">
        <v>25479</v>
      </c>
      <c r="Q584" s="48">
        <v>31578</v>
      </c>
      <c r="R584" s="48">
        <v>8</v>
      </c>
      <c r="S584" s="48">
        <v>110</v>
      </c>
      <c r="T584" s="48">
        <v>118</v>
      </c>
      <c r="U584" s="48">
        <v>6107</v>
      </c>
      <c r="V584" s="48">
        <v>25589</v>
      </c>
      <c r="W584" s="156">
        <v>4541024.37</v>
      </c>
      <c r="X584" s="156">
        <v>13143.07</v>
      </c>
      <c r="Y584" s="156">
        <v>4554167.4400000004</v>
      </c>
      <c r="Z584" s="28">
        <v>0.95079999999999998</v>
      </c>
      <c r="AA584" s="28"/>
      <c r="AB584" s="111"/>
      <c r="AC584" s="28"/>
      <c r="AD584" s="28">
        <v>6.7299999999999999E-2</v>
      </c>
      <c r="AE584" s="139"/>
      <c r="AF584" s="139"/>
      <c r="AG584" s="139"/>
      <c r="AH584" s="139"/>
    </row>
    <row r="585" spans="1:51">
      <c r="A585" s="13" t="s">
        <v>156</v>
      </c>
      <c r="B585" s="2" t="s">
        <v>74</v>
      </c>
      <c r="C585" s="14" t="s">
        <v>65</v>
      </c>
      <c r="D585" s="2">
        <v>2012</v>
      </c>
      <c r="E585" s="14">
        <v>2013</v>
      </c>
      <c r="F585" s="14" t="s">
        <v>98</v>
      </c>
      <c r="G585" s="93">
        <v>7256</v>
      </c>
      <c r="H585" s="93">
        <v>42086</v>
      </c>
      <c r="I585" s="93">
        <v>37</v>
      </c>
      <c r="J585" s="93">
        <v>951</v>
      </c>
      <c r="K585" s="93">
        <v>7293</v>
      </c>
      <c r="L585" s="93">
        <v>43037</v>
      </c>
      <c r="M585" s="48">
        <v>50330</v>
      </c>
      <c r="N585" s="48">
        <v>108071</v>
      </c>
      <c r="O585" s="48">
        <v>17608</v>
      </c>
      <c r="P585" s="48">
        <v>88311</v>
      </c>
      <c r="Q585" s="48">
        <v>105919</v>
      </c>
      <c r="R585" s="48">
        <v>114</v>
      </c>
      <c r="S585" s="48">
        <v>2038</v>
      </c>
      <c r="T585" s="48">
        <v>2152</v>
      </c>
      <c r="U585" s="48">
        <v>17722</v>
      </c>
      <c r="V585" s="48">
        <v>90349</v>
      </c>
      <c r="W585" s="156">
        <v>15819412</v>
      </c>
      <c r="X585" s="156">
        <v>290501</v>
      </c>
      <c r="Y585" s="156">
        <v>16109913</v>
      </c>
      <c r="Z585" s="28">
        <v>0.87480000000000002</v>
      </c>
      <c r="AA585" s="28"/>
      <c r="AB585" s="111"/>
      <c r="AC585" s="28"/>
      <c r="AD585" s="28">
        <v>0</v>
      </c>
      <c r="AE585" s="139"/>
      <c r="AF585" s="139"/>
      <c r="AG585" s="139"/>
      <c r="AH585" s="139"/>
    </row>
    <row r="586" spans="1:51">
      <c r="A586" s="13" t="s">
        <v>157</v>
      </c>
      <c r="B586" s="2" t="s">
        <v>74</v>
      </c>
      <c r="C586" s="14" t="s">
        <v>65</v>
      </c>
      <c r="D586" s="2">
        <v>2012</v>
      </c>
      <c r="E586" s="14">
        <v>2013</v>
      </c>
      <c r="F586" s="14" t="s">
        <v>98</v>
      </c>
      <c r="G586" s="93">
        <v>1218</v>
      </c>
      <c r="H586" s="93">
        <v>9615</v>
      </c>
      <c r="I586" s="93">
        <v>1</v>
      </c>
      <c r="J586" s="93">
        <v>22</v>
      </c>
      <c r="K586" s="93">
        <v>1219</v>
      </c>
      <c r="L586" s="93">
        <v>9637</v>
      </c>
      <c r="M586" s="48">
        <v>10856</v>
      </c>
      <c r="N586" s="48">
        <v>21161</v>
      </c>
      <c r="O586" s="48">
        <v>3022</v>
      </c>
      <c r="P586" s="48">
        <v>18075</v>
      </c>
      <c r="Q586" s="48">
        <v>21097</v>
      </c>
      <c r="R586" s="48">
        <v>2</v>
      </c>
      <c r="S586" s="48">
        <v>62</v>
      </c>
      <c r="T586" s="48">
        <v>64</v>
      </c>
      <c r="U586" s="48">
        <v>3024</v>
      </c>
      <c r="V586" s="48">
        <v>18137</v>
      </c>
      <c r="W586" s="156">
        <v>3168144</v>
      </c>
      <c r="X586" s="156">
        <v>6677</v>
      </c>
      <c r="Y586" s="156">
        <v>3174821</v>
      </c>
      <c r="Z586" s="28">
        <v>0.95440000000000003</v>
      </c>
      <c r="AA586" s="28"/>
      <c r="AB586" s="111"/>
      <c r="AC586" s="28"/>
      <c r="AD586" s="28">
        <v>6.7299999999999999E-2</v>
      </c>
      <c r="AE586" s="139"/>
      <c r="AF586" s="139"/>
      <c r="AG586" s="139"/>
      <c r="AH586" s="139"/>
      <c r="AI586" s="1"/>
      <c r="AJ586" s="1"/>
      <c r="AK586" s="1"/>
      <c r="AL586" s="1"/>
      <c r="AM586" s="1"/>
      <c r="AN586" s="1"/>
      <c r="AO586" s="1"/>
      <c r="AP586" s="1"/>
      <c r="AQ586" s="1"/>
      <c r="AR586" s="1"/>
      <c r="AS586" s="1"/>
      <c r="AT586" s="1"/>
      <c r="AU586" s="1"/>
      <c r="AV586" s="1"/>
      <c r="AW586" s="1"/>
      <c r="AX586" s="1"/>
      <c r="AY586" s="1"/>
    </row>
    <row r="587" spans="1:51">
      <c r="A587" s="13" t="s">
        <v>158</v>
      </c>
      <c r="B587" s="2" t="s">
        <v>75</v>
      </c>
      <c r="C587" s="14" t="s">
        <v>65</v>
      </c>
      <c r="D587" s="2">
        <v>2012</v>
      </c>
      <c r="E587" s="14">
        <v>2013</v>
      </c>
      <c r="F587" s="14" t="s">
        <v>98</v>
      </c>
      <c r="G587" s="93">
        <v>1797</v>
      </c>
      <c r="H587" s="93">
        <v>10501</v>
      </c>
      <c r="I587" s="93">
        <v>1</v>
      </c>
      <c r="J587" s="93">
        <v>20</v>
      </c>
      <c r="K587" s="93">
        <v>1798</v>
      </c>
      <c r="L587" s="93">
        <v>10521</v>
      </c>
      <c r="M587" s="48">
        <v>12319</v>
      </c>
      <c r="N587" s="48">
        <v>24689</v>
      </c>
      <c r="O587" s="48">
        <v>4528</v>
      </c>
      <c r="P587" s="48">
        <v>20116</v>
      </c>
      <c r="Q587" s="48">
        <v>24644</v>
      </c>
      <c r="R587" s="48">
        <v>3</v>
      </c>
      <c r="S587" s="48">
        <v>42</v>
      </c>
      <c r="T587" s="48">
        <v>45</v>
      </c>
      <c r="U587" s="48">
        <v>4531</v>
      </c>
      <c r="V587" s="48">
        <v>20158</v>
      </c>
      <c r="W587" s="156">
        <v>3579133</v>
      </c>
      <c r="X587" s="156">
        <v>6042</v>
      </c>
      <c r="Y587" s="156">
        <v>3585175</v>
      </c>
      <c r="Z587" s="28">
        <v>0.9758</v>
      </c>
      <c r="AA587" s="28"/>
      <c r="AB587" s="111"/>
      <c r="AC587" s="28"/>
      <c r="AD587" s="28">
        <v>6.7299999999999999E-2</v>
      </c>
      <c r="AE587" s="139"/>
      <c r="AF587" s="139"/>
      <c r="AG587" s="139"/>
      <c r="AH587" s="139"/>
      <c r="AI587" s="1"/>
      <c r="AJ587" s="1"/>
      <c r="AK587" s="1"/>
      <c r="AL587" s="1"/>
      <c r="AM587" s="1"/>
      <c r="AN587" s="1"/>
      <c r="AO587" s="1"/>
      <c r="AP587" s="1"/>
      <c r="AQ587" s="1"/>
      <c r="AR587" s="1"/>
      <c r="AS587" s="1"/>
      <c r="AT587" s="1"/>
      <c r="AU587" s="1"/>
      <c r="AV587" s="1"/>
      <c r="AW587" s="1"/>
      <c r="AX587" s="1"/>
      <c r="AY587" s="1"/>
    </row>
    <row r="588" spans="1:51">
      <c r="A588" s="13" t="s">
        <v>159</v>
      </c>
      <c r="B588" s="2" t="s">
        <v>75</v>
      </c>
      <c r="C588" s="14" t="s">
        <v>65</v>
      </c>
      <c r="D588" s="2">
        <v>2012</v>
      </c>
      <c r="E588" s="14">
        <v>2013</v>
      </c>
      <c r="F588" s="14" t="s">
        <v>98</v>
      </c>
      <c r="G588" s="93">
        <v>14</v>
      </c>
      <c r="H588" s="93">
        <v>141</v>
      </c>
      <c r="I588" s="93">
        <v>0</v>
      </c>
      <c r="J588" s="93">
        <v>0</v>
      </c>
      <c r="K588" s="93">
        <v>14</v>
      </c>
      <c r="L588" s="93">
        <v>141</v>
      </c>
      <c r="M588" s="48">
        <v>155</v>
      </c>
      <c r="N588" s="48">
        <v>292</v>
      </c>
      <c r="O588" s="48">
        <v>32</v>
      </c>
      <c r="P588" s="48">
        <v>260</v>
      </c>
      <c r="Q588" s="48">
        <v>292</v>
      </c>
      <c r="R588" s="48">
        <v>0</v>
      </c>
      <c r="S588" s="48">
        <v>0</v>
      </c>
      <c r="T588" s="48">
        <v>0</v>
      </c>
      <c r="U588" s="48">
        <v>32</v>
      </c>
      <c r="V588" s="48">
        <v>260</v>
      </c>
      <c r="W588" s="156">
        <v>44118</v>
      </c>
      <c r="X588" s="156">
        <v>0</v>
      </c>
      <c r="Y588" s="156">
        <v>44118</v>
      </c>
      <c r="Z588" s="28">
        <v>1</v>
      </c>
      <c r="AA588" s="28"/>
      <c r="AB588" s="111"/>
      <c r="AC588" s="28"/>
      <c r="AD588" s="28">
        <v>6.7299999999999999E-2</v>
      </c>
      <c r="AE588" s="139"/>
      <c r="AF588" s="139"/>
      <c r="AG588" s="139"/>
      <c r="AH588" s="139"/>
      <c r="AI588" s="1"/>
      <c r="AJ588" s="1"/>
      <c r="AK588" s="1"/>
      <c r="AL588" s="1"/>
      <c r="AM588" s="1"/>
      <c r="AN588" s="1"/>
      <c r="AO588" s="1"/>
      <c r="AP588" s="1"/>
      <c r="AQ588" s="1"/>
      <c r="AR588" s="1"/>
      <c r="AS588" s="1"/>
      <c r="AT588" s="1"/>
      <c r="AU588" s="1"/>
      <c r="AV588" s="1"/>
      <c r="AW588" s="1"/>
      <c r="AX588" s="1"/>
      <c r="AY588" s="1"/>
    </row>
    <row r="589" spans="1:51">
      <c r="A589" s="13" t="s">
        <v>160</v>
      </c>
      <c r="B589" s="2" t="s">
        <v>75</v>
      </c>
      <c r="C589" s="14" t="s">
        <v>65</v>
      </c>
      <c r="D589" s="2">
        <v>2012</v>
      </c>
      <c r="E589" s="14">
        <v>2013</v>
      </c>
      <c r="F589" s="14" t="s">
        <v>98</v>
      </c>
      <c r="G589" s="93">
        <v>456</v>
      </c>
      <c r="H589" s="93">
        <v>2289</v>
      </c>
      <c r="I589" s="93">
        <v>0</v>
      </c>
      <c r="J589" s="93">
        <v>2</v>
      </c>
      <c r="K589" s="93">
        <v>456</v>
      </c>
      <c r="L589" s="93">
        <v>2291</v>
      </c>
      <c r="M589" s="48">
        <v>2747</v>
      </c>
      <c r="N589" s="48">
        <v>6114</v>
      </c>
      <c r="O589" s="48">
        <v>1271</v>
      </c>
      <c r="P589" s="48">
        <v>4838</v>
      </c>
      <c r="Q589" s="48">
        <v>6109</v>
      </c>
      <c r="R589" s="48">
        <v>0</v>
      </c>
      <c r="S589" s="48">
        <v>5</v>
      </c>
      <c r="T589" s="48">
        <v>5</v>
      </c>
      <c r="U589" s="48">
        <v>1271</v>
      </c>
      <c r="V589" s="48">
        <v>4843</v>
      </c>
      <c r="W589" s="156">
        <v>891025</v>
      </c>
      <c r="X589" s="156">
        <v>681</v>
      </c>
      <c r="Y589" s="156">
        <v>891706</v>
      </c>
      <c r="Z589" s="28">
        <v>1</v>
      </c>
      <c r="AA589" s="28"/>
      <c r="AB589" s="111"/>
      <c r="AC589" s="28"/>
      <c r="AD589" s="28">
        <v>6.7299999999999999E-2</v>
      </c>
      <c r="AE589" s="139"/>
      <c r="AF589" s="139"/>
      <c r="AG589" s="139"/>
      <c r="AH589" s="139"/>
      <c r="AI589" s="1"/>
      <c r="AJ589" s="1"/>
      <c r="AK589" s="1"/>
      <c r="AL589" s="1"/>
      <c r="AM589" s="1"/>
      <c r="AN589" s="1"/>
      <c r="AO589" s="1"/>
      <c r="AP589" s="1"/>
      <c r="AQ589" s="1"/>
      <c r="AR589" s="1"/>
      <c r="AS589" s="1"/>
      <c r="AT589" s="1"/>
      <c r="AU589" s="1"/>
      <c r="AV589" s="1"/>
      <c r="AW589" s="1"/>
      <c r="AX589" s="1"/>
      <c r="AY589" s="1"/>
    </row>
    <row r="590" spans="1:51">
      <c r="A590" s="13" t="s">
        <v>161</v>
      </c>
      <c r="B590" s="2" t="s">
        <v>74</v>
      </c>
      <c r="C590" s="14" t="s">
        <v>65</v>
      </c>
      <c r="D590" s="2">
        <v>2012</v>
      </c>
      <c r="E590" s="14">
        <v>2013</v>
      </c>
      <c r="F590" s="14" t="s">
        <v>98</v>
      </c>
      <c r="G590" s="93">
        <v>3297</v>
      </c>
      <c r="H590" s="93">
        <v>17146</v>
      </c>
      <c r="I590" s="93">
        <v>11</v>
      </c>
      <c r="J590" s="93">
        <v>72</v>
      </c>
      <c r="K590" s="93">
        <v>3308</v>
      </c>
      <c r="L590" s="93">
        <v>17218</v>
      </c>
      <c r="M590" s="48">
        <v>20526</v>
      </c>
      <c r="N590" s="48">
        <v>41119</v>
      </c>
      <c r="O590" s="48">
        <v>7893</v>
      </c>
      <c r="P590" s="48">
        <v>33007</v>
      </c>
      <c r="Q590" s="48">
        <v>40900</v>
      </c>
      <c r="R590" s="48">
        <v>35</v>
      </c>
      <c r="S590" s="48">
        <v>184</v>
      </c>
      <c r="T590" s="48">
        <v>219</v>
      </c>
      <c r="U590" s="48">
        <v>7928</v>
      </c>
      <c r="V590" s="48">
        <v>33191</v>
      </c>
      <c r="W590" s="156">
        <v>6302001.9299999997</v>
      </c>
      <c r="X590" s="156">
        <v>29008.07</v>
      </c>
      <c r="Y590" s="156">
        <v>6331010</v>
      </c>
      <c r="Z590" s="28">
        <v>0.94950000000000001</v>
      </c>
      <c r="AA590" s="28"/>
      <c r="AB590" s="111"/>
      <c r="AC590" s="28"/>
      <c r="AD590" s="28">
        <v>0.10349999999999999</v>
      </c>
      <c r="AE590" s="139"/>
      <c r="AF590" s="139"/>
      <c r="AG590" s="139"/>
      <c r="AH590" s="139"/>
      <c r="AI590" s="1"/>
      <c r="AJ590" s="1"/>
      <c r="AK590" s="1"/>
      <c r="AL590" s="1"/>
      <c r="AM590" s="1"/>
      <c r="AN590" s="1"/>
      <c r="AO590" s="1"/>
      <c r="AP590" s="1"/>
      <c r="AQ590" s="1"/>
      <c r="AR590" s="1"/>
      <c r="AS590" s="1"/>
      <c r="AT590" s="1"/>
      <c r="AU590" s="1"/>
      <c r="AV590" s="1"/>
      <c r="AW590" s="1"/>
      <c r="AX590" s="1"/>
      <c r="AY590" s="1"/>
    </row>
    <row r="591" spans="1:51">
      <c r="A591" s="13" t="s">
        <v>162</v>
      </c>
      <c r="B591" s="2" t="s">
        <v>74</v>
      </c>
      <c r="C591" s="14" t="s">
        <v>65</v>
      </c>
      <c r="D591" s="2">
        <v>2012</v>
      </c>
      <c r="E591" s="14">
        <v>2013</v>
      </c>
      <c r="F591" s="14" t="s">
        <v>98</v>
      </c>
      <c r="G591" s="93">
        <v>2257</v>
      </c>
      <c r="H591" s="93">
        <v>16080</v>
      </c>
      <c r="I591" s="93">
        <v>10</v>
      </c>
      <c r="J591" s="93">
        <v>120</v>
      </c>
      <c r="K591" s="93">
        <v>2267</v>
      </c>
      <c r="L591" s="93">
        <v>16200</v>
      </c>
      <c r="M591" s="48">
        <v>18467</v>
      </c>
      <c r="N591" s="48">
        <v>34288</v>
      </c>
      <c r="O591" s="48">
        <v>5381</v>
      </c>
      <c r="P591" s="48">
        <v>28575</v>
      </c>
      <c r="Q591" s="48">
        <v>33956</v>
      </c>
      <c r="R591" s="48">
        <v>36</v>
      </c>
      <c r="S591" s="48">
        <v>296</v>
      </c>
      <c r="T591" s="48">
        <v>332</v>
      </c>
      <c r="U591" s="48">
        <v>5417</v>
      </c>
      <c r="V591" s="48">
        <v>28871</v>
      </c>
      <c r="W591" s="156">
        <v>5160611</v>
      </c>
      <c r="X591" s="156">
        <v>37158</v>
      </c>
      <c r="Y591" s="156">
        <v>5197769</v>
      </c>
      <c r="Z591" s="28">
        <v>0.94989999999999997</v>
      </c>
      <c r="AA591" s="28"/>
      <c r="AB591" s="111"/>
      <c r="AC591" s="28"/>
      <c r="AD591" s="28">
        <v>6.7299999999999999E-2</v>
      </c>
      <c r="AE591" s="139"/>
      <c r="AF591" s="139"/>
      <c r="AG591" s="139"/>
      <c r="AH591" s="139"/>
      <c r="AI591" s="1"/>
      <c r="AJ591" s="1"/>
      <c r="AK591" s="1"/>
      <c r="AL591" s="1"/>
      <c r="AM591" s="1"/>
      <c r="AN591" s="1"/>
      <c r="AO591" s="1"/>
      <c r="AP591" s="1"/>
      <c r="AQ591" s="1"/>
      <c r="AR591" s="1"/>
      <c r="AS591" s="1"/>
      <c r="AT591" s="1"/>
      <c r="AU591" s="1"/>
      <c r="AV591" s="1"/>
      <c r="AW591" s="1"/>
      <c r="AX591" s="1"/>
      <c r="AY591" s="1"/>
    </row>
    <row r="592" spans="1:51">
      <c r="A592" s="13" t="s">
        <v>163</v>
      </c>
      <c r="B592" s="2" t="s">
        <v>75</v>
      </c>
      <c r="C592" s="14" t="s">
        <v>65</v>
      </c>
      <c r="D592" s="2">
        <v>2012</v>
      </c>
      <c r="E592" s="14">
        <v>2013</v>
      </c>
      <c r="F592" s="14" t="s">
        <v>98</v>
      </c>
      <c r="G592" s="93">
        <v>7251</v>
      </c>
      <c r="H592" s="93">
        <v>33323</v>
      </c>
      <c r="I592" s="93">
        <v>8</v>
      </c>
      <c r="J592" s="93">
        <v>69</v>
      </c>
      <c r="K592" s="93">
        <v>7259</v>
      </c>
      <c r="L592" s="93">
        <v>33392</v>
      </c>
      <c r="M592" s="48">
        <v>40651</v>
      </c>
      <c r="N592" s="48">
        <v>89458</v>
      </c>
      <c r="O592" s="48">
        <v>19056</v>
      </c>
      <c r="P592" s="48">
        <v>70190</v>
      </c>
      <c r="Q592" s="48">
        <v>89246</v>
      </c>
      <c r="R592" s="48">
        <v>28</v>
      </c>
      <c r="S592" s="48">
        <v>184</v>
      </c>
      <c r="T592" s="48">
        <v>212</v>
      </c>
      <c r="U592" s="48">
        <v>19084</v>
      </c>
      <c r="V592" s="48">
        <v>70374</v>
      </c>
      <c r="W592" s="156">
        <v>13063060</v>
      </c>
      <c r="X592" s="156">
        <v>27505</v>
      </c>
      <c r="Y592" s="156">
        <v>13090565</v>
      </c>
      <c r="Z592" s="28">
        <v>1</v>
      </c>
      <c r="AA592" s="28"/>
      <c r="AB592" s="111"/>
      <c r="AC592" s="28"/>
      <c r="AD592" s="28">
        <v>8.3999999999999995E-3</v>
      </c>
      <c r="AE592" s="139"/>
      <c r="AF592" s="139"/>
      <c r="AG592" s="139"/>
      <c r="AH592" s="139"/>
      <c r="AI592" s="1"/>
      <c r="AJ592" s="1"/>
      <c r="AK592" s="1"/>
      <c r="AL592" s="1"/>
      <c r="AM592" s="1"/>
      <c r="AN592" s="1"/>
      <c r="AO592" s="1"/>
      <c r="AP592" s="1"/>
      <c r="AQ592" s="1"/>
      <c r="AR592" s="1"/>
      <c r="AS592" s="1"/>
      <c r="AT592" s="1"/>
      <c r="AU592" s="1"/>
      <c r="AV592" s="1"/>
      <c r="AW592" s="1"/>
      <c r="AX592" s="1"/>
      <c r="AY592" s="1"/>
    </row>
    <row r="593" spans="1:51">
      <c r="A593" s="13" t="s">
        <v>164</v>
      </c>
      <c r="B593" s="2" t="s">
        <v>75</v>
      </c>
      <c r="C593" s="14" t="s">
        <v>65</v>
      </c>
      <c r="D593" s="2">
        <v>2012</v>
      </c>
      <c r="E593" s="14">
        <v>2013</v>
      </c>
      <c r="F593" s="14" t="s">
        <v>98</v>
      </c>
      <c r="G593" s="93">
        <v>808</v>
      </c>
      <c r="H593" s="93">
        <v>4113</v>
      </c>
      <c r="I593" s="93">
        <v>4</v>
      </c>
      <c r="J593" s="93">
        <v>16</v>
      </c>
      <c r="K593" s="93">
        <v>812</v>
      </c>
      <c r="L593" s="93">
        <v>4129</v>
      </c>
      <c r="M593" s="48">
        <v>4941</v>
      </c>
      <c r="N593" s="48">
        <v>11901</v>
      </c>
      <c r="O593" s="48">
        <v>2259</v>
      </c>
      <c r="P593" s="48">
        <v>9578</v>
      </c>
      <c r="Q593" s="48">
        <v>11837</v>
      </c>
      <c r="R593" s="48">
        <v>14</v>
      </c>
      <c r="S593" s="48">
        <v>50</v>
      </c>
      <c r="T593" s="48">
        <v>64</v>
      </c>
      <c r="U593" s="48">
        <v>2273</v>
      </c>
      <c r="V593" s="48">
        <v>9628</v>
      </c>
      <c r="W593" s="156">
        <v>1696803.01</v>
      </c>
      <c r="X593" s="156">
        <v>8456</v>
      </c>
      <c r="Y593" s="156">
        <v>1705259.01</v>
      </c>
      <c r="Z593" s="28">
        <v>0.95169999999999999</v>
      </c>
      <c r="AA593" s="28"/>
      <c r="AB593" s="111"/>
      <c r="AC593" s="28"/>
      <c r="AD593" s="28">
        <v>6.7299999999999999E-2</v>
      </c>
      <c r="AE593" s="139"/>
      <c r="AF593" s="139"/>
      <c r="AG593" s="139"/>
      <c r="AH593" s="139"/>
      <c r="AI593" s="1"/>
      <c r="AJ593" s="1"/>
      <c r="AK593" s="1"/>
      <c r="AL593" s="1"/>
      <c r="AM593" s="1"/>
      <c r="AN593" s="1"/>
      <c r="AO593" s="1"/>
      <c r="AP593" s="1"/>
      <c r="AQ593" s="1"/>
      <c r="AR593" s="1"/>
      <c r="AS593" s="1"/>
      <c r="AT593" s="1"/>
      <c r="AU593" s="1"/>
      <c r="AV593" s="1"/>
      <c r="AW593" s="1"/>
      <c r="AX593" s="1"/>
      <c r="AY593" s="1"/>
    </row>
    <row r="594" spans="1:51">
      <c r="A594" s="13" t="s">
        <v>165</v>
      </c>
      <c r="B594" s="2" t="s">
        <v>75</v>
      </c>
      <c r="C594" s="14" t="s">
        <v>65</v>
      </c>
      <c r="D594" s="2">
        <v>2012</v>
      </c>
      <c r="E594" s="14">
        <v>2013</v>
      </c>
      <c r="F594" s="14" t="s">
        <v>98</v>
      </c>
      <c r="G594" s="93">
        <v>747</v>
      </c>
      <c r="H594" s="93">
        <v>3411</v>
      </c>
      <c r="I594" s="93">
        <v>0</v>
      </c>
      <c r="J594" s="93">
        <v>10</v>
      </c>
      <c r="K594" s="93">
        <v>747</v>
      </c>
      <c r="L594" s="93">
        <v>3421</v>
      </c>
      <c r="M594" s="48">
        <v>4168</v>
      </c>
      <c r="N594" s="48">
        <v>9693</v>
      </c>
      <c r="O594" s="48">
        <v>2104</v>
      </c>
      <c r="P594" s="48">
        <v>7565</v>
      </c>
      <c r="Q594" s="48">
        <v>9669</v>
      </c>
      <c r="R594" s="48">
        <v>0</v>
      </c>
      <c r="S594" s="48">
        <v>24</v>
      </c>
      <c r="T594" s="48">
        <v>24</v>
      </c>
      <c r="U594" s="48">
        <v>2104</v>
      </c>
      <c r="V594" s="48">
        <v>7589</v>
      </c>
      <c r="W594" s="156">
        <v>1405178</v>
      </c>
      <c r="X594" s="156">
        <v>3077</v>
      </c>
      <c r="Y594" s="156">
        <v>1408255</v>
      </c>
      <c r="Z594" s="28">
        <v>0.93440000000000001</v>
      </c>
      <c r="AA594" s="28"/>
      <c r="AB594" s="111"/>
      <c r="AC594" s="28"/>
      <c r="AD594" s="28">
        <v>6.7299999999999999E-2</v>
      </c>
      <c r="AE594" s="139"/>
      <c r="AF594" s="139"/>
      <c r="AG594" s="139"/>
      <c r="AH594" s="139"/>
      <c r="AI594" s="1"/>
      <c r="AJ594" s="1"/>
      <c r="AK594" s="1"/>
      <c r="AL594" s="1"/>
      <c r="AM594" s="1"/>
      <c r="AN594" s="1"/>
      <c r="AO594" s="1"/>
      <c r="AP594" s="1"/>
      <c r="AQ594" s="1"/>
      <c r="AR594" s="1"/>
      <c r="AS594" s="1"/>
      <c r="AT594" s="1"/>
      <c r="AU594" s="1"/>
      <c r="AV594" s="1"/>
      <c r="AW594" s="1"/>
      <c r="AX594" s="1"/>
      <c r="AY594" s="1"/>
    </row>
    <row r="595" spans="1:51">
      <c r="A595" s="13" t="s">
        <v>166</v>
      </c>
      <c r="B595" s="2" t="s">
        <v>75</v>
      </c>
      <c r="C595" s="14" t="s">
        <v>65</v>
      </c>
      <c r="D595" s="2">
        <v>2012</v>
      </c>
      <c r="E595" s="14">
        <v>2013</v>
      </c>
      <c r="F595" s="14" t="s">
        <v>98</v>
      </c>
      <c r="G595" s="93">
        <v>80</v>
      </c>
      <c r="H595" s="93">
        <v>744</v>
      </c>
      <c r="I595" s="93">
        <v>0</v>
      </c>
      <c r="J595" s="93">
        <v>1</v>
      </c>
      <c r="K595" s="93">
        <v>80</v>
      </c>
      <c r="L595" s="93">
        <v>745</v>
      </c>
      <c r="M595" s="48">
        <v>825</v>
      </c>
      <c r="N595" s="48">
        <v>1638</v>
      </c>
      <c r="O595" s="48">
        <v>187</v>
      </c>
      <c r="P595" s="48">
        <v>1449</v>
      </c>
      <c r="Q595" s="48">
        <v>1636</v>
      </c>
      <c r="R595" s="48">
        <v>0</v>
      </c>
      <c r="S595" s="48">
        <v>2</v>
      </c>
      <c r="T595" s="48">
        <v>2</v>
      </c>
      <c r="U595" s="48">
        <v>187</v>
      </c>
      <c r="V595" s="48">
        <v>1451</v>
      </c>
      <c r="W595" s="156">
        <v>242940</v>
      </c>
      <c r="X595" s="156">
        <v>367</v>
      </c>
      <c r="Y595" s="156">
        <v>243307</v>
      </c>
      <c r="Z595" s="28">
        <v>0.9153</v>
      </c>
      <c r="AA595" s="28"/>
      <c r="AB595" s="111"/>
      <c r="AC595" s="28"/>
      <c r="AD595" s="28">
        <v>6.7299999999999999E-2</v>
      </c>
      <c r="AE595" s="139"/>
      <c r="AF595" s="139"/>
      <c r="AG595" s="139"/>
      <c r="AH595" s="139"/>
      <c r="AI595" s="1"/>
      <c r="AJ595" s="1"/>
      <c r="AK595" s="1"/>
      <c r="AL595" s="1"/>
      <c r="AM595" s="1"/>
      <c r="AN595" s="1"/>
      <c r="AO595" s="1"/>
      <c r="AP595" s="1"/>
      <c r="AQ595" s="1"/>
      <c r="AR595" s="1"/>
      <c r="AS595" s="1"/>
      <c r="AT595" s="1"/>
      <c r="AU595" s="1"/>
      <c r="AV595" s="1"/>
      <c r="AW595" s="1"/>
      <c r="AX595" s="1"/>
      <c r="AY595" s="1"/>
    </row>
    <row r="596" spans="1:51">
      <c r="A596" s="13" t="s">
        <v>167</v>
      </c>
      <c r="B596" s="2" t="s">
        <v>74</v>
      </c>
      <c r="C596" s="14" t="s">
        <v>65</v>
      </c>
      <c r="D596" s="2">
        <v>2012</v>
      </c>
      <c r="E596" s="14">
        <v>2013</v>
      </c>
      <c r="F596" s="14" t="s">
        <v>98</v>
      </c>
      <c r="G596" s="93">
        <v>8694</v>
      </c>
      <c r="H596" s="93">
        <v>34615</v>
      </c>
      <c r="I596" s="93">
        <v>19</v>
      </c>
      <c r="J596" s="93">
        <v>281</v>
      </c>
      <c r="K596" s="93">
        <v>8713</v>
      </c>
      <c r="L596" s="93">
        <v>34896</v>
      </c>
      <c r="M596" s="48">
        <v>43609</v>
      </c>
      <c r="N596" s="48">
        <v>110559</v>
      </c>
      <c r="O596" s="48">
        <v>23871</v>
      </c>
      <c r="P596" s="48">
        <v>85890</v>
      </c>
      <c r="Q596" s="48">
        <v>109761</v>
      </c>
      <c r="R596" s="48">
        <v>65</v>
      </c>
      <c r="S596" s="48">
        <v>733</v>
      </c>
      <c r="T596" s="48">
        <v>798</v>
      </c>
      <c r="U596" s="48">
        <v>23936</v>
      </c>
      <c r="V596" s="48">
        <v>86623</v>
      </c>
      <c r="W596" s="156">
        <v>15987415</v>
      </c>
      <c r="X596" s="156">
        <v>94275</v>
      </c>
      <c r="Y596" s="156">
        <v>16081690</v>
      </c>
      <c r="Z596" s="28">
        <v>1</v>
      </c>
      <c r="AA596" s="28"/>
      <c r="AB596" s="111"/>
      <c r="AC596" s="28"/>
      <c r="AD596" s="28">
        <v>8.5000000000000006E-3</v>
      </c>
      <c r="AE596" s="139"/>
      <c r="AF596" s="139"/>
      <c r="AG596" s="139"/>
      <c r="AH596" s="139"/>
      <c r="AI596" s="1"/>
      <c r="AJ596" s="1"/>
      <c r="AK596" s="1"/>
      <c r="AL596" s="1"/>
      <c r="AM596" s="1"/>
      <c r="AN596" s="1"/>
      <c r="AO596" s="1"/>
      <c r="AP596" s="1"/>
      <c r="AQ596" s="1"/>
      <c r="AR596" s="1"/>
      <c r="AS596" s="1"/>
      <c r="AT596" s="1"/>
      <c r="AU596" s="1"/>
      <c r="AV596" s="1"/>
      <c r="AW596" s="1"/>
      <c r="AX596" s="1"/>
      <c r="AY596" s="1"/>
    </row>
    <row r="597" spans="1:51">
      <c r="A597" s="13" t="s">
        <v>168</v>
      </c>
      <c r="B597" s="2" t="s">
        <v>75</v>
      </c>
      <c r="C597" s="14" t="s">
        <v>65</v>
      </c>
      <c r="D597" s="2">
        <v>2012</v>
      </c>
      <c r="E597" s="14">
        <v>2013</v>
      </c>
      <c r="F597" s="14" t="s">
        <v>98</v>
      </c>
      <c r="G597" s="93">
        <v>392</v>
      </c>
      <c r="H597" s="93">
        <v>2390</v>
      </c>
      <c r="I597" s="93">
        <v>0</v>
      </c>
      <c r="J597" s="93">
        <v>3</v>
      </c>
      <c r="K597" s="93">
        <v>392</v>
      </c>
      <c r="L597" s="93">
        <v>2393</v>
      </c>
      <c r="M597" s="48">
        <v>2785</v>
      </c>
      <c r="N597" s="48">
        <v>5153</v>
      </c>
      <c r="O597" s="48">
        <v>995</v>
      </c>
      <c r="P597" s="48">
        <v>4149</v>
      </c>
      <c r="Q597" s="48">
        <v>5144</v>
      </c>
      <c r="R597" s="48">
        <v>0</v>
      </c>
      <c r="S597" s="48">
        <v>9</v>
      </c>
      <c r="T597" s="48">
        <v>9</v>
      </c>
      <c r="U597" s="48">
        <v>995</v>
      </c>
      <c r="V597" s="48">
        <v>4158</v>
      </c>
      <c r="W597" s="156">
        <v>762897</v>
      </c>
      <c r="X597" s="156">
        <v>1154</v>
      </c>
      <c r="Y597" s="156">
        <v>764051</v>
      </c>
      <c r="Z597" s="28">
        <v>0.97030000000000005</v>
      </c>
      <c r="AA597" s="28"/>
      <c r="AB597" s="111"/>
      <c r="AC597" s="28"/>
      <c r="AD597" s="28">
        <v>6.7299999999999999E-2</v>
      </c>
      <c r="AE597" s="139"/>
      <c r="AF597" s="139"/>
      <c r="AG597" s="139"/>
      <c r="AH597" s="139"/>
      <c r="AI597" s="1"/>
      <c r="AJ597" s="1"/>
      <c r="AK597" s="1"/>
      <c r="AL597" s="1"/>
      <c r="AM597" s="1"/>
      <c r="AN597" s="1"/>
      <c r="AO597" s="1"/>
      <c r="AP597" s="1"/>
      <c r="AQ597" s="1"/>
      <c r="AR597" s="1"/>
      <c r="AS597" s="1"/>
      <c r="AT597" s="1"/>
      <c r="AU597" s="1"/>
      <c r="AV597" s="1"/>
      <c r="AW597" s="1"/>
      <c r="AX597" s="1"/>
      <c r="AY597" s="1"/>
    </row>
    <row r="598" spans="1:51">
      <c r="A598" s="13" t="s">
        <v>169</v>
      </c>
      <c r="B598" s="2" t="s">
        <v>74</v>
      </c>
      <c r="C598" s="14" t="s">
        <v>65</v>
      </c>
      <c r="D598" s="2">
        <v>2012</v>
      </c>
      <c r="E598" s="14">
        <v>2013</v>
      </c>
      <c r="F598" s="14" t="s">
        <v>98</v>
      </c>
      <c r="G598" s="93">
        <v>3700</v>
      </c>
      <c r="H598" s="93">
        <v>28031</v>
      </c>
      <c r="I598" s="93">
        <v>9</v>
      </c>
      <c r="J598" s="93">
        <v>162</v>
      </c>
      <c r="K598" s="93">
        <v>3709</v>
      </c>
      <c r="L598" s="93">
        <v>28193</v>
      </c>
      <c r="M598" s="48">
        <v>31902</v>
      </c>
      <c r="N598" s="48">
        <v>66179</v>
      </c>
      <c r="O598" s="48">
        <v>9306</v>
      </c>
      <c r="P598" s="48">
        <v>56467</v>
      </c>
      <c r="Q598" s="48">
        <v>65773</v>
      </c>
      <c r="R598" s="48">
        <v>28</v>
      </c>
      <c r="S598" s="48">
        <v>378</v>
      </c>
      <c r="T598" s="48">
        <v>406</v>
      </c>
      <c r="U598" s="48">
        <v>9334</v>
      </c>
      <c r="V598" s="48">
        <v>56845</v>
      </c>
      <c r="W598" s="156">
        <v>9631214.7200000007</v>
      </c>
      <c r="X598" s="156">
        <v>47309.39</v>
      </c>
      <c r="Y598" s="156">
        <v>9678524.1100000013</v>
      </c>
      <c r="Z598" s="28">
        <v>0.98670000000000002</v>
      </c>
      <c r="AA598" s="28"/>
      <c r="AB598" s="111"/>
      <c r="AC598" s="28"/>
      <c r="AD598" s="28">
        <v>1.29E-2</v>
      </c>
      <c r="AE598" s="139"/>
      <c r="AF598" s="139"/>
      <c r="AG598" s="139"/>
      <c r="AH598" s="139"/>
      <c r="AI598" s="1"/>
      <c r="AJ598" s="1"/>
      <c r="AK598" s="1"/>
      <c r="AL598" s="1"/>
      <c r="AM598" s="1"/>
      <c r="AN598" s="1"/>
      <c r="AO598" s="1"/>
      <c r="AP598" s="1"/>
      <c r="AQ598" s="1"/>
      <c r="AR598" s="1"/>
      <c r="AS598" s="1"/>
      <c r="AT598" s="1"/>
      <c r="AU598" s="1"/>
      <c r="AV598" s="1"/>
      <c r="AW598" s="1"/>
      <c r="AX598" s="1"/>
      <c r="AY598" s="1"/>
    </row>
    <row r="599" spans="1:51">
      <c r="A599" s="13" t="s">
        <v>170</v>
      </c>
      <c r="B599" s="2" t="s">
        <v>74</v>
      </c>
      <c r="C599" s="14" t="s">
        <v>65</v>
      </c>
      <c r="D599" s="2">
        <v>2012</v>
      </c>
      <c r="E599" s="14">
        <v>2013</v>
      </c>
      <c r="F599" s="14" t="s">
        <v>98</v>
      </c>
      <c r="G599" s="93">
        <v>997</v>
      </c>
      <c r="H599" s="93">
        <v>6739</v>
      </c>
      <c r="I599" s="93">
        <v>13</v>
      </c>
      <c r="J599" s="93">
        <v>112</v>
      </c>
      <c r="K599" s="93">
        <v>1010</v>
      </c>
      <c r="L599" s="93">
        <v>6851</v>
      </c>
      <c r="M599" s="48">
        <v>7861</v>
      </c>
      <c r="N599" s="48">
        <v>16929</v>
      </c>
      <c r="O599" s="48">
        <v>2572</v>
      </c>
      <c r="P599" s="48">
        <v>14065</v>
      </c>
      <c r="Q599" s="48">
        <v>16637</v>
      </c>
      <c r="R599" s="48">
        <v>52</v>
      </c>
      <c r="S599" s="48">
        <v>240</v>
      </c>
      <c r="T599" s="48">
        <v>292</v>
      </c>
      <c r="U599" s="48">
        <v>2624</v>
      </c>
      <c r="V599" s="48">
        <v>14305</v>
      </c>
      <c r="W599" s="156">
        <v>2453528</v>
      </c>
      <c r="X599" s="156">
        <v>39950</v>
      </c>
      <c r="Y599" s="156">
        <v>2493478</v>
      </c>
      <c r="Z599" s="28">
        <v>0.90639999999999998</v>
      </c>
      <c r="AA599" s="28"/>
      <c r="AB599" s="111"/>
      <c r="AC599" s="28"/>
      <c r="AD599" s="28">
        <v>6.7299999999999999E-2</v>
      </c>
      <c r="AE599" s="139"/>
      <c r="AF599" s="139"/>
      <c r="AG599" s="139"/>
      <c r="AH599" s="139"/>
      <c r="AI599" s="1"/>
      <c r="AJ599" s="1"/>
      <c r="AK599" s="1"/>
      <c r="AL599" s="1"/>
      <c r="AM599" s="1"/>
      <c r="AN599" s="1"/>
      <c r="AO599" s="1"/>
      <c r="AP599" s="1"/>
      <c r="AQ599" s="1"/>
      <c r="AR599" s="1"/>
      <c r="AS599" s="1"/>
      <c r="AT599" s="1"/>
      <c r="AU599" s="1"/>
      <c r="AV599" s="1"/>
      <c r="AW599" s="1"/>
      <c r="AX599" s="1"/>
      <c r="AY599" s="1"/>
    </row>
    <row r="600" spans="1:51">
      <c r="A600" s="13" t="s">
        <v>171</v>
      </c>
      <c r="B600" s="2" t="s">
        <v>75</v>
      </c>
      <c r="C600" s="14" t="s">
        <v>65</v>
      </c>
      <c r="D600" s="2">
        <v>2012</v>
      </c>
      <c r="E600" s="14">
        <v>2013</v>
      </c>
      <c r="F600" s="14" t="s">
        <v>98</v>
      </c>
      <c r="G600" s="93">
        <v>981</v>
      </c>
      <c r="H600" s="93">
        <v>4776</v>
      </c>
      <c r="I600" s="93">
        <v>2</v>
      </c>
      <c r="J600" s="93">
        <v>11</v>
      </c>
      <c r="K600" s="93">
        <v>983</v>
      </c>
      <c r="L600" s="93">
        <v>4787</v>
      </c>
      <c r="M600" s="48">
        <v>5770</v>
      </c>
      <c r="N600" s="48">
        <v>12952</v>
      </c>
      <c r="O600" s="48">
        <v>2607</v>
      </c>
      <c r="P600" s="48">
        <v>10310</v>
      </c>
      <c r="Q600" s="48">
        <v>12917</v>
      </c>
      <c r="R600" s="48">
        <v>5</v>
      </c>
      <c r="S600" s="48">
        <v>30</v>
      </c>
      <c r="T600" s="48">
        <v>35</v>
      </c>
      <c r="U600" s="48">
        <v>2612</v>
      </c>
      <c r="V600" s="48">
        <v>10340</v>
      </c>
      <c r="W600" s="156">
        <v>1923290</v>
      </c>
      <c r="X600" s="156">
        <v>5276</v>
      </c>
      <c r="Y600" s="156">
        <v>1928566</v>
      </c>
      <c r="Z600" s="28">
        <v>1</v>
      </c>
      <c r="AA600" s="28"/>
      <c r="AB600" s="111"/>
      <c r="AC600" s="28"/>
      <c r="AD600" s="28">
        <v>6.7299999999999999E-2</v>
      </c>
      <c r="AE600" s="139"/>
      <c r="AF600" s="139"/>
      <c r="AG600" s="139"/>
      <c r="AH600" s="139"/>
      <c r="AI600" s="1"/>
      <c r="AJ600" s="1"/>
      <c r="AK600" s="1"/>
      <c r="AL600" s="1"/>
      <c r="AM600" s="1"/>
      <c r="AN600" s="1"/>
      <c r="AO600" s="1"/>
      <c r="AP600" s="1"/>
      <c r="AQ600" s="1"/>
      <c r="AR600" s="1"/>
      <c r="AS600" s="1"/>
      <c r="AT600" s="1"/>
      <c r="AU600" s="1"/>
      <c r="AV600" s="1"/>
      <c r="AW600" s="1"/>
      <c r="AX600" s="1"/>
      <c r="AY600" s="1"/>
    </row>
    <row r="601" spans="1:51">
      <c r="A601" s="51" t="s">
        <v>172</v>
      </c>
      <c r="B601" s="2" t="s">
        <v>66</v>
      </c>
      <c r="C601" s="2" t="s">
        <v>188</v>
      </c>
      <c r="D601" s="2">
        <v>2012</v>
      </c>
      <c r="E601" s="14">
        <v>2013</v>
      </c>
      <c r="F601" s="14" t="s">
        <v>98</v>
      </c>
      <c r="G601" s="93">
        <v>314157</v>
      </c>
      <c r="H601" s="93">
        <v>1556558</v>
      </c>
      <c r="I601" s="93">
        <v>1736</v>
      </c>
      <c r="J601" s="93">
        <v>14304</v>
      </c>
      <c r="K601" s="93">
        <v>315893</v>
      </c>
      <c r="L601" s="93">
        <v>1570862</v>
      </c>
      <c r="M601" s="48">
        <v>1886752</v>
      </c>
      <c r="N601" s="48">
        <v>4148516</v>
      </c>
      <c r="O601" s="48">
        <v>791688</v>
      </c>
      <c r="P601" s="48">
        <v>3316962</v>
      </c>
      <c r="Q601" s="48">
        <v>4108650</v>
      </c>
      <c r="R601" s="48">
        <v>5792</v>
      </c>
      <c r="S601" s="48">
        <v>34074</v>
      </c>
      <c r="T601" s="48">
        <v>39866</v>
      </c>
      <c r="U601" s="48">
        <v>797480</v>
      </c>
      <c r="V601" s="48">
        <v>3351036</v>
      </c>
      <c r="W601" s="156">
        <v>613984790.60000002</v>
      </c>
      <c r="X601" s="156">
        <v>4849400.0000000009</v>
      </c>
      <c r="Y601" s="156">
        <v>618834190.60000002</v>
      </c>
      <c r="Z601" s="28">
        <v>0.97499999999999998</v>
      </c>
      <c r="AA601" s="28"/>
      <c r="AB601" s="111"/>
      <c r="AC601" s="28"/>
      <c r="AD601" s="28">
        <v>3.3300000000000003E-2</v>
      </c>
      <c r="AE601" s="139"/>
      <c r="AF601" s="139"/>
      <c r="AG601" s="139"/>
      <c r="AH601" s="139"/>
      <c r="AI601" s="2"/>
      <c r="AJ601" s="2"/>
      <c r="AK601" s="2"/>
      <c r="AL601" s="2"/>
      <c r="AM601" s="2"/>
      <c r="AN601" s="2"/>
      <c r="AO601" s="2"/>
      <c r="AP601" s="2"/>
      <c r="AQ601" s="2"/>
      <c r="AR601" s="2"/>
      <c r="AS601" s="2"/>
      <c r="AT601" s="2"/>
      <c r="AU601" s="2"/>
      <c r="AV601" s="2"/>
      <c r="AW601" s="2"/>
      <c r="AX601" s="2"/>
      <c r="AY601" s="2"/>
    </row>
    <row r="602" spans="1:51">
      <c r="A602" s="51" t="s">
        <v>173</v>
      </c>
      <c r="B602" s="2" t="s">
        <v>74</v>
      </c>
      <c r="C602" s="14" t="s">
        <v>188</v>
      </c>
      <c r="D602" s="2">
        <v>2012</v>
      </c>
      <c r="E602" s="14">
        <v>2013</v>
      </c>
      <c r="F602" s="14" t="s">
        <v>98</v>
      </c>
      <c r="G602" s="93">
        <v>10533</v>
      </c>
      <c r="H602" s="93">
        <v>51643</v>
      </c>
      <c r="I602" s="93">
        <v>108</v>
      </c>
      <c r="J602" s="93">
        <v>789</v>
      </c>
      <c r="K602" s="93">
        <v>10641</v>
      </c>
      <c r="L602" s="93">
        <v>52432</v>
      </c>
      <c r="M602" s="48">
        <v>63073</v>
      </c>
      <c r="N602" s="48">
        <v>126787</v>
      </c>
      <c r="O602" s="48">
        <v>24753</v>
      </c>
      <c r="P602" s="48">
        <v>99837</v>
      </c>
      <c r="Q602" s="48">
        <v>124590</v>
      </c>
      <c r="R602" s="48">
        <v>353</v>
      </c>
      <c r="S602" s="48">
        <v>1844</v>
      </c>
      <c r="T602" s="48">
        <v>2197</v>
      </c>
      <c r="U602" s="48">
        <v>25106</v>
      </c>
      <c r="V602" s="48">
        <v>101681</v>
      </c>
      <c r="W602" s="156">
        <v>19022564</v>
      </c>
      <c r="X602" s="156">
        <v>274342</v>
      </c>
      <c r="Y602" s="156">
        <v>19296906</v>
      </c>
      <c r="Z602" s="28">
        <v>0.91710000000000003</v>
      </c>
      <c r="AA602" s="28"/>
      <c r="AB602" s="111"/>
      <c r="AC602" s="28"/>
      <c r="AD602" s="28">
        <v>3.9199999999999999E-2</v>
      </c>
      <c r="AE602" s="139"/>
      <c r="AF602" s="139"/>
      <c r="AG602" s="139"/>
      <c r="AH602" s="139"/>
    </row>
    <row r="603" spans="1:51">
      <c r="A603" s="51" t="s">
        <v>174</v>
      </c>
      <c r="B603" s="2" t="s">
        <v>75</v>
      </c>
      <c r="C603" s="14" t="s">
        <v>188</v>
      </c>
      <c r="D603" s="2">
        <v>2012</v>
      </c>
      <c r="E603" s="14">
        <v>2013</v>
      </c>
      <c r="F603" s="14" t="s">
        <v>98</v>
      </c>
      <c r="G603" s="93">
        <v>2</v>
      </c>
      <c r="H603" s="93">
        <v>77</v>
      </c>
      <c r="I603" s="93">
        <v>0</v>
      </c>
      <c r="J603" s="93">
        <v>0</v>
      </c>
      <c r="K603" s="93">
        <v>2</v>
      </c>
      <c r="L603" s="93">
        <v>77</v>
      </c>
      <c r="M603" s="48">
        <v>79</v>
      </c>
      <c r="N603" s="48">
        <v>143</v>
      </c>
      <c r="O603" s="48">
        <v>6</v>
      </c>
      <c r="P603" s="48">
        <v>137</v>
      </c>
      <c r="Q603" s="48">
        <v>143</v>
      </c>
      <c r="R603" s="48">
        <v>0</v>
      </c>
      <c r="S603" s="48">
        <v>0</v>
      </c>
      <c r="T603" s="48">
        <v>0</v>
      </c>
      <c r="U603" s="48">
        <v>6</v>
      </c>
      <c r="V603" s="48">
        <v>137</v>
      </c>
      <c r="W603" s="156">
        <v>19542</v>
      </c>
      <c r="X603" s="156">
        <v>0</v>
      </c>
      <c r="Y603" s="156">
        <v>19542</v>
      </c>
      <c r="Z603" s="28">
        <v>1</v>
      </c>
      <c r="AA603" s="28"/>
      <c r="AB603" s="111"/>
      <c r="AC603" s="28"/>
      <c r="AD603" s="28">
        <v>6.3200000000000006E-2</v>
      </c>
      <c r="AE603" s="139"/>
      <c r="AF603" s="139"/>
      <c r="AG603" s="139"/>
      <c r="AH603" s="139"/>
    </row>
    <row r="604" spans="1:51">
      <c r="A604" s="51" t="s">
        <v>175</v>
      </c>
      <c r="B604" s="2" t="s">
        <v>75</v>
      </c>
      <c r="C604" s="14" t="s">
        <v>188</v>
      </c>
      <c r="D604" s="2">
        <v>2012</v>
      </c>
      <c r="E604" s="14">
        <v>2013</v>
      </c>
      <c r="F604" s="14" t="s">
        <v>98</v>
      </c>
      <c r="G604" s="93">
        <v>199</v>
      </c>
      <c r="H604" s="93">
        <v>1530</v>
      </c>
      <c r="I604" s="93">
        <v>0</v>
      </c>
      <c r="J604" s="93">
        <v>3</v>
      </c>
      <c r="K604" s="93">
        <v>199</v>
      </c>
      <c r="L604" s="93">
        <v>1533</v>
      </c>
      <c r="M604" s="48">
        <v>1732</v>
      </c>
      <c r="N604" s="48">
        <v>3342</v>
      </c>
      <c r="O604" s="48">
        <v>514</v>
      </c>
      <c r="P604" s="48">
        <v>2822</v>
      </c>
      <c r="Q604" s="48">
        <v>3336</v>
      </c>
      <c r="R604" s="48">
        <v>0</v>
      </c>
      <c r="S604" s="48">
        <v>6</v>
      </c>
      <c r="T604" s="48">
        <v>6</v>
      </c>
      <c r="U604" s="48">
        <v>514</v>
      </c>
      <c r="V604" s="48">
        <v>2828</v>
      </c>
      <c r="W604" s="156">
        <v>500855</v>
      </c>
      <c r="X604" s="156">
        <v>705</v>
      </c>
      <c r="Y604" s="156">
        <v>501560</v>
      </c>
      <c r="Z604" s="28">
        <v>0.92979999999999996</v>
      </c>
      <c r="AA604" s="28"/>
      <c r="AB604" s="111"/>
      <c r="AC604" s="28"/>
      <c r="AD604" s="28">
        <v>6.3200000000000006E-2</v>
      </c>
      <c r="AE604" s="139"/>
      <c r="AF604" s="139"/>
      <c r="AG604" s="139"/>
      <c r="AH604" s="139"/>
    </row>
    <row r="605" spans="1:51">
      <c r="A605" s="51" t="s">
        <v>176</v>
      </c>
      <c r="B605" s="2" t="s">
        <v>75</v>
      </c>
      <c r="C605" s="14" t="s">
        <v>188</v>
      </c>
      <c r="D605" s="2">
        <v>2012</v>
      </c>
      <c r="E605" s="14">
        <v>2013</v>
      </c>
      <c r="F605" s="14" t="s">
        <v>98</v>
      </c>
      <c r="G605" s="93">
        <v>2068</v>
      </c>
      <c r="H605" s="93">
        <v>12149</v>
      </c>
      <c r="I605" s="93">
        <v>3</v>
      </c>
      <c r="J605" s="93">
        <v>23</v>
      </c>
      <c r="K605" s="93">
        <v>2071</v>
      </c>
      <c r="L605" s="93">
        <v>12172</v>
      </c>
      <c r="M605" s="48">
        <v>14243</v>
      </c>
      <c r="N605" s="48">
        <v>29834</v>
      </c>
      <c r="O605" s="48">
        <v>5142</v>
      </c>
      <c r="P605" s="48">
        <v>24624</v>
      </c>
      <c r="Q605" s="48">
        <v>29766</v>
      </c>
      <c r="R605" s="48">
        <v>9</v>
      </c>
      <c r="S605" s="48">
        <v>59</v>
      </c>
      <c r="T605" s="48">
        <v>68</v>
      </c>
      <c r="U605" s="48">
        <v>5151</v>
      </c>
      <c r="V605" s="48">
        <v>24683</v>
      </c>
      <c r="W605" s="156">
        <v>4331213</v>
      </c>
      <c r="X605" s="156">
        <v>7786</v>
      </c>
      <c r="Y605" s="156">
        <v>4338999</v>
      </c>
      <c r="Z605" s="28">
        <v>0.91110000000000002</v>
      </c>
      <c r="AA605" s="28"/>
      <c r="AB605" s="111"/>
      <c r="AC605" s="28"/>
      <c r="AD605" s="28">
        <v>6.3200000000000006E-2</v>
      </c>
      <c r="AE605" s="139"/>
      <c r="AF605" s="139"/>
      <c r="AG605" s="139"/>
      <c r="AH605" s="139"/>
    </row>
    <row r="606" spans="1:51">
      <c r="A606" s="51" t="s">
        <v>177</v>
      </c>
      <c r="B606" s="2" t="s">
        <v>75</v>
      </c>
      <c r="C606" s="14" t="s">
        <v>188</v>
      </c>
      <c r="D606" s="2">
        <v>2012</v>
      </c>
      <c r="E606" s="14">
        <v>2013</v>
      </c>
      <c r="F606" s="14" t="s">
        <v>98</v>
      </c>
      <c r="G606" s="93">
        <v>326</v>
      </c>
      <c r="H606" s="93">
        <v>2189</v>
      </c>
      <c r="I606" s="93">
        <v>0</v>
      </c>
      <c r="J606" s="93">
        <v>3</v>
      </c>
      <c r="K606" s="93">
        <v>326</v>
      </c>
      <c r="L606" s="93">
        <v>2192</v>
      </c>
      <c r="M606" s="48">
        <v>2518</v>
      </c>
      <c r="N606" s="48">
        <v>4971</v>
      </c>
      <c r="O606" s="48">
        <v>865</v>
      </c>
      <c r="P606" s="48">
        <v>4099</v>
      </c>
      <c r="Q606" s="48">
        <v>4964</v>
      </c>
      <c r="R606" s="48">
        <v>0</v>
      </c>
      <c r="S606" s="48">
        <v>7</v>
      </c>
      <c r="T606" s="48">
        <v>7</v>
      </c>
      <c r="U606" s="48">
        <v>865</v>
      </c>
      <c r="V606" s="48">
        <v>4106</v>
      </c>
      <c r="W606" s="156">
        <v>733128</v>
      </c>
      <c r="X606" s="156">
        <v>902</v>
      </c>
      <c r="Y606" s="156">
        <v>734030</v>
      </c>
      <c r="Z606" s="28">
        <v>0.97240000000000004</v>
      </c>
      <c r="AA606" s="28"/>
      <c r="AB606" s="111"/>
      <c r="AC606" s="28"/>
      <c r="AD606" s="28">
        <v>6.3200000000000006E-2</v>
      </c>
      <c r="AE606" s="139"/>
      <c r="AF606" s="139"/>
      <c r="AG606" s="139"/>
      <c r="AH606" s="139"/>
    </row>
    <row r="607" spans="1:51">
      <c r="A607" s="51" t="s">
        <v>178</v>
      </c>
      <c r="B607" s="2" t="s">
        <v>75</v>
      </c>
      <c r="C607" s="14" t="s">
        <v>188</v>
      </c>
      <c r="D607" s="2">
        <v>2012</v>
      </c>
      <c r="E607" s="14">
        <v>2013</v>
      </c>
      <c r="F607" s="14" t="s">
        <v>98</v>
      </c>
      <c r="G607" s="93">
        <v>99</v>
      </c>
      <c r="H607" s="93">
        <v>568</v>
      </c>
      <c r="I607" s="93">
        <v>0</v>
      </c>
      <c r="J607" s="93">
        <v>2</v>
      </c>
      <c r="K607" s="93">
        <v>99</v>
      </c>
      <c r="L607" s="93">
        <v>570</v>
      </c>
      <c r="M607" s="48">
        <v>669</v>
      </c>
      <c r="N607" s="48">
        <v>1679</v>
      </c>
      <c r="O607" s="48">
        <v>254</v>
      </c>
      <c r="P607" s="48">
        <v>1418</v>
      </c>
      <c r="Q607" s="48">
        <v>1672</v>
      </c>
      <c r="R607" s="48">
        <v>1</v>
      </c>
      <c r="S607" s="48">
        <v>6</v>
      </c>
      <c r="T607" s="48">
        <v>7</v>
      </c>
      <c r="U607" s="48">
        <v>255</v>
      </c>
      <c r="V607" s="48">
        <v>1424</v>
      </c>
      <c r="W607" s="156">
        <v>223158</v>
      </c>
      <c r="X607" s="156">
        <v>895</v>
      </c>
      <c r="Y607" s="156">
        <v>224053</v>
      </c>
      <c r="Z607" s="28">
        <v>1</v>
      </c>
      <c r="AA607" s="28"/>
      <c r="AB607" s="111"/>
      <c r="AC607" s="28"/>
      <c r="AD607" s="28">
        <v>6.3200000000000006E-2</v>
      </c>
      <c r="AE607" s="139"/>
      <c r="AF607" s="139"/>
      <c r="AG607" s="139"/>
      <c r="AH607" s="139"/>
    </row>
    <row r="608" spans="1:51">
      <c r="A608" s="51" t="s">
        <v>179</v>
      </c>
      <c r="B608" s="2" t="s">
        <v>74</v>
      </c>
      <c r="C608" s="14" t="s">
        <v>188</v>
      </c>
      <c r="D608" s="2">
        <v>2012</v>
      </c>
      <c r="E608" s="14">
        <v>2013</v>
      </c>
      <c r="F608" s="14" t="s">
        <v>98</v>
      </c>
      <c r="G608" s="93">
        <v>5941</v>
      </c>
      <c r="H608" s="93">
        <v>27403</v>
      </c>
      <c r="I608" s="93">
        <v>19</v>
      </c>
      <c r="J608" s="93">
        <v>171</v>
      </c>
      <c r="K608" s="93">
        <v>5960</v>
      </c>
      <c r="L608" s="93">
        <v>27574</v>
      </c>
      <c r="M608" s="48">
        <v>33534</v>
      </c>
      <c r="N608" s="48">
        <v>69766</v>
      </c>
      <c r="O608" s="48">
        <v>14156</v>
      </c>
      <c r="P608" s="48">
        <v>55085</v>
      </c>
      <c r="Q608" s="48">
        <v>69241</v>
      </c>
      <c r="R608" s="48">
        <v>67</v>
      </c>
      <c r="S608" s="48">
        <v>458</v>
      </c>
      <c r="T608" s="48">
        <v>525</v>
      </c>
      <c r="U608" s="48">
        <v>14223</v>
      </c>
      <c r="V608" s="48">
        <v>55543</v>
      </c>
      <c r="W608" s="156">
        <v>10573662</v>
      </c>
      <c r="X608" s="156">
        <v>64390</v>
      </c>
      <c r="Y608" s="156">
        <v>10638052</v>
      </c>
      <c r="Z608" s="28">
        <v>0.94869999999999999</v>
      </c>
      <c r="AA608" s="28"/>
      <c r="AB608" s="111"/>
      <c r="AC608" s="28"/>
      <c r="AD608" s="28">
        <v>0</v>
      </c>
      <c r="AE608" s="139"/>
      <c r="AF608" s="139"/>
      <c r="AG608" s="139"/>
      <c r="AH608" s="139"/>
    </row>
    <row r="609" spans="1:34">
      <c r="A609" s="51" t="s">
        <v>180</v>
      </c>
      <c r="B609" s="2" t="s">
        <v>75</v>
      </c>
      <c r="C609" s="14" t="s">
        <v>188</v>
      </c>
      <c r="D609" s="2">
        <v>2012</v>
      </c>
      <c r="E609" s="14">
        <v>2013</v>
      </c>
      <c r="F609" s="14" t="s">
        <v>98</v>
      </c>
      <c r="G609" s="93">
        <v>440</v>
      </c>
      <c r="H609" s="93">
        <v>2122</v>
      </c>
      <c r="I609" s="93">
        <v>0</v>
      </c>
      <c r="J609" s="93">
        <v>7</v>
      </c>
      <c r="K609" s="93">
        <v>440</v>
      </c>
      <c r="L609" s="93">
        <v>2129</v>
      </c>
      <c r="M609" s="48">
        <v>2569</v>
      </c>
      <c r="N609" s="48">
        <v>5245</v>
      </c>
      <c r="O609" s="48">
        <v>1199</v>
      </c>
      <c r="P609" s="48">
        <v>4035</v>
      </c>
      <c r="Q609" s="48">
        <v>5234</v>
      </c>
      <c r="R609" s="48">
        <v>0</v>
      </c>
      <c r="S609" s="48">
        <v>11</v>
      </c>
      <c r="T609" s="48">
        <v>11</v>
      </c>
      <c r="U609" s="48">
        <v>1199</v>
      </c>
      <c r="V609" s="48">
        <v>4046</v>
      </c>
      <c r="W609" s="156">
        <v>755590.9</v>
      </c>
      <c r="X609" s="156">
        <v>1366</v>
      </c>
      <c r="Y609" s="156">
        <v>756956.9</v>
      </c>
      <c r="Z609" s="28">
        <v>1</v>
      </c>
      <c r="AA609" s="28"/>
      <c r="AB609" s="111"/>
      <c r="AC609" s="28"/>
      <c r="AD609" s="28">
        <v>6.3200000000000006E-2</v>
      </c>
      <c r="AE609" s="139"/>
      <c r="AF609" s="139"/>
      <c r="AG609" s="139"/>
      <c r="AH609" s="139"/>
    </row>
    <row r="610" spans="1:34">
      <c r="A610" s="51" t="s">
        <v>181</v>
      </c>
      <c r="B610" s="2" t="s">
        <v>75</v>
      </c>
      <c r="C610" s="14" t="s">
        <v>188</v>
      </c>
      <c r="D610" s="2">
        <v>2012</v>
      </c>
      <c r="E610" s="14">
        <v>2013</v>
      </c>
      <c r="F610" s="14" t="s">
        <v>98</v>
      </c>
      <c r="G610" s="93">
        <v>642</v>
      </c>
      <c r="H610" s="93">
        <v>5606</v>
      </c>
      <c r="I610" s="93">
        <v>2</v>
      </c>
      <c r="J610" s="93">
        <v>22</v>
      </c>
      <c r="K610" s="93">
        <v>644</v>
      </c>
      <c r="L610" s="93">
        <v>5628</v>
      </c>
      <c r="M610" s="48">
        <v>6272</v>
      </c>
      <c r="N610" s="48">
        <v>11775</v>
      </c>
      <c r="O610" s="48">
        <v>1657</v>
      </c>
      <c r="P610" s="48">
        <v>10064</v>
      </c>
      <c r="Q610" s="48">
        <v>11721</v>
      </c>
      <c r="R610" s="48">
        <v>6</v>
      </c>
      <c r="S610" s="48">
        <v>48</v>
      </c>
      <c r="T610" s="48">
        <v>54</v>
      </c>
      <c r="U610" s="48">
        <v>1663</v>
      </c>
      <c r="V610" s="48">
        <v>10112</v>
      </c>
      <c r="W610" s="156">
        <v>1745328</v>
      </c>
      <c r="X610" s="156">
        <v>7565</v>
      </c>
      <c r="Y610" s="156">
        <v>1752893</v>
      </c>
      <c r="Z610" s="28">
        <v>0.99460000000000004</v>
      </c>
      <c r="AA610" s="28"/>
      <c r="AB610" s="111"/>
      <c r="AC610" s="28"/>
      <c r="AD610" s="28">
        <v>6.3200000000000006E-2</v>
      </c>
      <c r="AE610" s="139"/>
      <c r="AF610" s="139"/>
      <c r="AG610" s="139"/>
      <c r="AH610" s="139"/>
    </row>
    <row r="611" spans="1:34">
      <c r="A611" s="13" t="s">
        <v>123</v>
      </c>
      <c r="B611" s="2" t="s">
        <v>74</v>
      </c>
      <c r="C611" s="14" t="s">
        <v>188</v>
      </c>
      <c r="D611" s="2">
        <v>2012</v>
      </c>
      <c r="E611" s="14">
        <v>2013</v>
      </c>
      <c r="F611" s="14" t="s">
        <v>98</v>
      </c>
      <c r="G611" s="93">
        <v>15737</v>
      </c>
      <c r="H611" s="93">
        <v>73430</v>
      </c>
      <c r="I611" s="93">
        <v>32</v>
      </c>
      <c r="J611" s="93">
        <v>240</v>
      </c>
      <c r="K611" s="93">
        <v>15769</v>
      </c>
      <c r="L611" s="93">
        <v>73670</v>
      </c>
      <c r="M611" s="48">
        <v>89439</v>
      </c>
      <c r="N611" s="48">
        <v>216548</v>
      </c>
      <c r="O611" s="48">
        <v>42132</v>
      </c>
      <c r="P611" s="48">
        <v>173610</v>
      </c>
      <c r="Q611" s="48">
        <v>215742</v>
      </c>
      <c r="R611" s="48">
        <v>119</v>
      </c>
      <c r="S611" s="48">
        <v>687</v>
      </c>
      <c r="T611" s="48">
        <v>806</v>
      </c>
      <c r="U611" s="48">
        <v>42251</v>
      </c>
      <c r="V611" s="48">
        <v>174297</v>
      </c>
      <c r="W611" s="156">
        <v>32004650.859999999</v>
      </c>
      <c r="X611" s="156">
        <v>103596.99</v>
      </c>
      <c r="Y611" s="156">
        <v>32108247.849999998</v>
      </c>
      <c r="Z611" s="28">
        <v>0.97170000000000001</v>
      </c>
      <c r="AA611" s="28"/>
      <c r="AB611" s="111"/>
      <c r="AC611" s="28"/>
      <c r="AD611" s="28">
        <v>0</v>
      </c>
      <c r="AE611" s="139"/>
      <c r="AF611" s="139"/>
      <c r="AG611" s="139"/>
      <c r="AH611" s="139"/>
    </row>
    <row r="612" spans="1:34">
      <c r="A612" s="13" t="s">
        <v>124</v>
      </c>
      <c r="B612" s="2" t="s">
        <v>75</v>
      </c>
      <c r="C612" s="14" t="s">
        <v>188</v>
      </c>
      <c r="D612" s="2">
        <v>2012</v>
      </c>
      <c r="E612" s="14">
        <v>2013</v>
      </c>
      <c r="F612" s="14" t="s">
        <v>98</v>
      </c>
      <c r="G612" s="93">
        <v>245</v>
      </c>
      <c r="H612" s="93">
        <v>1150</v>
      </c>
      <c r="I612" s="93">
        <v>0</v>
      </c>
      <c r="J612" s="93">
        <v>3</v>
      </c>
      <c r="K612" s="93">
        <v>245</v>
      </c>
      <c r="L612" s="93">
        <v>1153</v>
      </c>
      <c r="M612" s="48">
        <v>1398</v>
      </c>
      <c r="N612" s="48">
        <v>3451</v>
      </c>
      <c r="O612" s="48">
        <v>652</v>
      </c>
      <c r="P612" s="48">
        <v>2787</v>
      </c>
      <c r="Q612" s="48">
        <v>3439</v>
      </c>
      <c r="R612" s="48">
        <v>1</v>
      </c>
      <c r="S612" s="48">
        <v>11</v>
      </c>
      <c r="T612" s="48">
        <v>12</v>
      </c>
      <c r="U612" s="48">
        <v>653</v>
      </c>
      <c r="V612" s="48">
        <v>2798</v>
      </c>
      <c r="W612" s="156">
        <v>464376</v>
      </c>
      <c r="X612" s="156">
        <v>1034</v>
      </c>
      <c r="Y612" s="156">
        <v>465410</v>
      </c>
      <c r="Z612" s="28">
        <v>1</v>
      </c>
      <c r="AA612" s="28"/>
      <c r="AB612" s="111"/>
      <c r="AC612" s="28"/>
      <c r="AD612" s="28">
        <v>6.3200000000000006E-2</v>
      </c>
      <c r="AE612" s="139"/>
      <c r="AF612" s="139"/>
      <c r="AG612" s="139"/>
      <c r="AH612" s="139"/>
    </row>
    <row r="613" spans="1:34">
      <c r="A613" s="13" t="s">
        <v>125</v>
      </c>
      <c r="B613" s="2" t="s">
        <v>75</v>
      </c>
      <c r="C613" s="14" t="s">
        <v>188</v>
      </c>
      <c r="D613" s="2">
        <v>2012</v>
      </c>
      <c r="E613" s="14">
        <v>2013</v>
      </c>
      <c r="F613" s="14" t="s">
        <v>98</v>
      </c>
      <c r="G613" s="93">
        <v>1025</v>
      </c>
      <c r="H613" s="93">
        <v>7030</v>
      </c>
      <c r="I613" s="93">
        <v>0</v>
      </c>
      <c r="J613" s="93">
        <v>9</v>
      </c>
      <c r="K613" s="93">
        <v>1025</v>
      </c>
      <c r="L613" s="93">
        <v>7039</v>
      </c>
      <c r="M613" s="48">
        <v>8064</v>
      </c>
      <c r="N613" s="48">
        <v>15354</v>
      </c>
      <c r="O613" s="48">
        <v>2535</v>
      </c>
      <c r="P613" s="48">
        <v>12796</v>
      </c>
      <c r="Q613" s="48">
        <v>15331</v>
      </c>
      <c r="R613" s="48">
        <v>1</v>
      </c>
      <c r="S613" s="48">
        <v>22</v>
      </c>
      <c r="T613" s="48">
        <v>23</v>
      </c>
      <c r="U613" s="48">
        <v>2536</v>
      </c>
      <c r="V613" s="48">
        <v>12818</v>
      </c>
      <c r="W613" s="156">
        <v>2302221</v>
      </c>
      <c r="X613" s="156">
        <v>2998</v>
      </c>
      <c r="Y613" s="156">
        <v>2305219</v>
      </c>
      <c r="Z613" s="28">
        <v>0.97670000000000001</v>
      </c>
      <c r="AA613" s="28"/>
      <c r="AB613" s="111"/>
      <c r="AC613" s="28"/>
      <c r="AD613" s="28">
        <v>6.3200000000000006E-2</v>
      </c>
      <c r="AE613" s="139"/>
      <c r="AF613" s="139"/>
      <c r="AG613" s="139"/>
      <c r="AH613" s="139"/>
    </row>
    <row r="614" spans="1:34">
      <c r="A614" s="13" t="s">
        <v>126</v>
      </c>
      <c r="B614" s="2" t="s">
        <v>75</v>
      </c>
      <c r="C614" s="14" t="s">
        <v>188</v>
      </c>
      <c r="D614" s="2">
        <v>2012</v>
      </c>
      <c r="E614" s="14">
        <v>2013</v>
      </c>
      <c r="F614" s="14" t="s">
        <v>98</v>
      </c>
      <c r="G614" s="93">
        <v>2228</v>
      </c>
      <c r="H614" s="93">
        <v>12239</v>
      </c>
      <c r="I614" s="93">
        <v>11</v>
      </c>
      <c r="J614" s="93">
        <v>106</v>
      </c>
      <c r="K614" s="93">
        <v>2239</v>
      </c>
      <c r="L614" s="93">
        <v>12345</v>
      </c>
      <c r="M614" s="48">
        <v>14584</v>
      </c>
      <c r="N614" s="48">
        <v>37431</v>
      </c>
      <c r="O614" s="48">
        <v>6272</v>
      </c>
      <c r="P614" s="48">
        <v>30773</v>
      </c>
      <c r="Q614" s="48">
        <v>37045</v>
      </c>
      <c r="R614" s="48">
        <v>37</v>
      </c>
      <c r="S614" s="48">
        <v>349</v>
      </c>
      <c r="T614" s="48">
        <v>386</v>
      </c>
      <c r="U614" s="48">
        <v>6309</v>
      </c>
      <c r="V614" s="48">
        <v>31122</v>
      </c>
      <c r="W614" s="156">
        <v>5114305</v>
      </c>
      <c r="X614" s="156">
        <v>47964</v>
      </c>
      <c r="Y614" s="156">
        <v>5162269</v>
      </c>
      <c r="Z614" s="28">
        <v>0.99850000000000005</v>
      </c>
      <c r="AA614" s="28"/>
      <c r="AB614" s="111"/>
      <c r="AC614" s="28"/>
      <c r="AD614" s="28">
        <v>6.3200000000000006E-2</v>
      </c>
      <c r="AE614" s="139"/>
      <c r="AF614" s="139"/>
      <c r="AG614" s="139"/>
      <c r="AH614" s="139"/>
    </row>
    <row r="615" spans="1:34">
      <c r="A615" s="13" t="s">
        <v>127</v>
      </c>
      <c r="B615" s="2" t="s">
        <v>75</v>
      </c>
      <c r="C615" s="14" t="s">
        <v>188</v>
      </c>
      <c r="D615" s="2">
        <v>2012</v>
      </c>
      <c r="E615" s="14">
        <v>2013</v>
      </c>
      <c r="F615" s="14" t="s">
        <v>98</v>
      </c>
      <c r="G615" s="93">
        <v>130</v>
      </c>
      <c r="H615" s="93">
        <v>823</v>
      </c>
      <c r="I615" s="93">
        <v>1</v>
      </c>
      <c r="J615" s="93">
        <v>2</v>
      </c>
      <c r="K615" s="93">
        <v>131</v>
      </c>
      <c r="L615" s="93">
        <v>825</v>
      </c>
      <c r="M615" s="48">
        <v>954</v>
      </c>
      <c r="N615" s="48">
        <v>1927</v>
      </c>
      <c r="O615" s="48">
        <v>348</v>
      </c>
      <c r="P615" s="48">
        <v>1571</v>
      </c>
      <c r="Q615" s="48">
        <v>1919</v>
      </c>
      <c r="R615" s="48">
        <v>2</v>
      </c>
      <c r="S615" s="48">
        <v>6</v>
      </c>
      <c r="T615" s="48">
        <v>8</v>
      </c>
      <c r="U615" s="48">
        <v>350</v>
      </c>
      <c r="V615" s="48">
        <v>1577</v>
      </c>
      <c r="W615" s="156">
        <v>265072</v>
      </c>
      <c r="X615" s="156">
        <v>1104</v>
      </c>
      <c r="Y615" s="156">
        <v>266176</v>
      </c>
      <c r="Z615" s="28">
        <v>1</v>
      </c>
      <c r="AA615" s="28"/>
      <c r="AB615" s="111"/>
      <c r="AC615" s="28"/>
      <c r="AD615" s="28">
        <v>6.3200000000000006E-2</v>
      </c>
      <c r="AE615" s="139"/>
      <c r="AF615" s="139"/>
      <c r="AG615" s="139"/>
      <c r="AH615" s="139"/>
    </row>
    <row r="616" spans="1:34">
      <c r="A616" s="13" t="s">
        <v>128</v>
      </c>
      <c r="B616" s="2" t="s">
        <v>75</v>
      </c>
      <c r="C616" s="14" t="s">
        <v>188</v>
      </c>
      <c r="D616" s="2">
        <v>2012</v>
      </c>
      <c r="E616" s="14">
        <v>2013</v>
      </c>
      <c r="F616" s="14" t="s">
        <v>98</v>
      </c>
      <c r="G616" s="93">
        <v>11533</v>
      </c>
      <c r="H616" s="93">
        <v>46506</v>
      </c>
      <c r="I616" s="93">
        <v>18</v>
      </c>
      <c r="J616" s="93">
        <v>262</v>
      </c>
      <c r="K616" s="93">
        <v>11551</v>
      </c>
      <c r="L616" s="93">
        <v>46768</v>
      </c>
      <c r="M616" s="48">
        <v>58319</v>
      </c>
      <c r="N616" s="48">
        <v>141068</v>
      </c>
      <c r="O616" s="48">
        <v>31365</v>
      </c>
      <c r="P616" s="48">
        <v>108937</v>
      </c>
      <c r="Q616" s="48">
        <v>140302</v>
      </c>
      <c r="R616" s="48">
        <v>58</v>
      </c>
      <c r="S616" s="48">
        <v>708</v>
      </c>
      <c r="T616" s="48">
        <v>766</v>
      </c>
      <c r="U616" s="48">
        <v>31423</v>
      </c>
      <c r="V616" s="48">
        <v>109645</v>
      </c>
      <c r="W616" s="156">
        <v>20531567</v>
      </c>
      <c r="X616" s="156">
        <v>101066</v>
      </c>
      <c r="Y616" s="156">
        <v>20632633</v>
      </c>
      <c r="Z616" s="28">
        <v>0.98429999999999995</v>
      </c>
      <c r="AA616" s="28"/>
      <c r="AB616" s="111"/>
      <c r="AC616" s="28"/>
      <c r="AD616" s="28">
        <v>6.7999999999999996E-3</v>
      </c>
      <c r="AE616" s="139"/>
      <c r="AF616" s="139"/>
      <c r="AG616" s="139"/>
      <c r="AH616" s="139"/>
    </row>
    <row r="617" spans="1:34">
      <c r="A617" s="13" t="s">
        <v>129</v>
      </c>
      <c r="B617" s="2" t="s">
        <v>75</v>
      </c>
      <c r="C617" s="14" t="s">
        <v>188</v>
      </c>
      <c r="D617" s="2">
        <v>2012</v>
      </c>
      <c r="E617" s="14">
        <v>2013</v>
      </c>
      <c r="F617" s="14" t="s">
        <v>98</v>
      </c>
      <c r="G617" s="93">
        <v>1635</v>
      </c>
      <c r="H617" s="93">
        <v>7908</v>
      </c>
      <c r="I617" s="93">
        <v>2</v>
      </c>
      <c r="J617" s="93">
        <v>58</v>
      </c>
      <c r="K617" s="93">
        <v>1637</v>
      </c>
      <c r="L617" s="93">
        <v>7966</v>
      </c>
      <c r="M617" s="48">
        <v>9603</v>
      </c>
      <c r="N617" s="48">
        <v>22819</v>
      </c>
      <c r="O617" s="48">
        <v>4423</v>
      </c>
      <c r="P617" s="48">
        <v>18254</v>
      </c>
      <c r="Q617" s="48">
        <v>22677</v>
      </c>
      <c r="R617" s="48">
        <v>9</v>
      </c>
      <c r="S617" s="48">
        <v>133</v>
      </c>
      <c r="T617" s="48">
        <v>142</v>
      </c>
      <c r="U617" s="48">
        <v>4432</v>
      </c>
      <c r="V617" s="48">
        <v>18387</v>
      </c>
      <c r="W617" s="156">
        <v>3188443</v>
      </c>
      <c r="X617" s="156">
        <v>19743</v>
      </c>
      <c r="Y617" s="156">
        <v>3208186</v>
      </c>
      <c r="Z617" s="28">
        <v>0.99370000000000003</v>
      </c>
      <c r="AA617" s="28"/>
      <c r="AB617" s="111"/>
      <c r="AC617" s="28"/>
      <c r="AD617" s="28">
        <v>6.3200000000000006E-2</v>
      </c>
      <c r="AE617" s="139"/>
      <c r="AF617" s="139"/>
      <c r="AG617" s="139"/>
      <c r="AH617" s="139"/>
    </row>
    <row r="618" spans="1:34">
      <c r="A618" s="13" t="s">
        <v>130</v>
      </c>
      <c r="B618" s="2" t="s">
        <v>75</v>
      </c>
      <c r="C618" s="14" t="s">
        <v>188</v>
      </c>
      <c r="D618" s="2">
        <v>2012</v>
      </c>
      <c r="E618" s="14">
        <v>2013</v>
      </c>
      <c r="F618" s="14" t="s">
        <v>98</v>
      </c>
      <c r="G618" s="93">
        <v>663</v>
      </c>
      <c r="H618" s="93">
        <v>4431</v>
      </c>
      <c r="I618" s="93">
        <v>0</v>
      </c>
      <c r="J618" s="93">
        <v>14</v>
      </c>
      <c r="K618" s="93">
        <v>663</v>
      </c>
      <c r="L618" s="93">
        <v>4445</v>
      </c>
      <c r="M618" s="48">
        <v>5108</v>
      </c>
      <c r="N618" s="48">
        <v>10220</v>
      </c>
      <c r="O618" s="48">
        <v>1752</v>
      </c>
      <c r="P618" s="48">
        <v>8438</v>
      </c>
      <c r="Q618" s="48">
        <v>10190</v>
      </c>
      <c r="R618" s="48">
        <v>0</v>
      </c>
      <c r="S618" s="48">
        <v>30</v>
      </c>
      <c r="T618" s="48">
        <v>30</v>
      </c>
      <c r="U618" s="48">
        <v>1752</v>
      </c>
      <c r="V618" s="48">
        <v>8468</v>
      </c>
      <c r="W618" s="156">
        <v>1545993</v>
      </c>
      <c r="X618" s="156">
        <v>4275</v>
      </c>
      <c r="Y618" s="156">
        <v>1550268</v>
      </c>
      <c r="Z618" s="28">
        <v>0.96860000000000002</v>
      </c>
      <c r="AA618" s="28"/>
      <c r="AB618" s="111"/>
      <c r="AC618" s="28"/>
      <c r="AD618" s="28">
        <v>6.3200000000000006E-2</v>
      </c>
      <c r="AE618" s="139"/>
      <c r="AF618" s="139"/>
      <c r="AG618" s="139"/>
      <c r="AH618" s="139"/>
    </row>
    <row r="619" spans="1:34">
      <c r="A619" s="13" t="s">
        <v>131</v>
      </c>
      <c r="B619" s="2" t="s">
        <v>75</v>
      </c>
      <c r="C619" s="14" t="s">
        <v>188</v>
      </c>
      <c r="D619" s="2">
        <v>2012</v>
      </c>
      <c r="E619" s="14">
        <v>2013</v>
      </c>
      <c r="F619" s="14" t="s">
        <v>98</v>
      </c>
      <c r="G619" s="93">
        <v>235</v>
      </c>
      <c r="H619" s="93">
        <v>1173</v>
      </c>
      <c r="I619" s="93">
        <v>0</v>
      </c>
      <c r="J619" s="93">
        <v>0</v>
      </c>
      <c r="K619" s="93">
        <v>235</v>
      </c>
      <c r="L619" s="93">
        <v>1173</v>
      </c>
      <c r="M619" s="48">
        <v>1408</v>
      </c>
      <c r="N619" s="48">
        <v>2936</v>
      </c>
      <c r="O619" s="48">
        <v>622</v>
      </c>
      <c r="P619" s="48">
        <v>2313</v>
      </c>
      <c r="Q619" s="48">
        <v>2935</v>
      </c>
      <c r="R619" s="48">
        <v>1</v>
      </c>
      <c r="S619" s="48">
        <v>0</v>
      </c>
      <c r="T619" s="48">
        <v>1</v>
      </c>
      <c r="U619" s="48">
        <v>623</v>
      </c>
      <c r="V619" s="48">
        <v>2313</v>
      </c>
      <c r="W619" s="156">
        <v>443765</v>
      </c>
      <c r="X619" s="156">
        <v>159</v>
      </c>
      <c r="Y619" s="156">
        <v>443924</v>
      </c>
      <c r="Z619" s="28">
        <v>0.97440000000000004</v>
      </c>
      <c r="AA619" s="28"/>
      <c r="AB619" s="111"/>
      <c r="AC619" s="28"/>
      <c r="AD619" s="28">
        <v>6.3200000000000006E-2</v>
      </c>
      <c r="AE619" s="139"/>
      <c r="AF619" s="139"/>
      <c r="AG619" s="139"/>
      <c r="AH619" s="139"/>
    </row>
    <row r="620" spans="1:34">
      <c r="A620" s="13" t="s">
        <v>132</v>
      </c>
      <c r="B620" s="2" t="s">
        <v>76</v>
      </c>
      <c r="C620" s="14" t="s">
        <v>188</v>
      </c>
      <c r="D620" s="2">
        <v>2012</v>
      </c>
      <c r="E620" s="14">
        <v>2013</v>
      </c>
      <c r="F620" s="14" t="s">
        <v>98</v>
      </c>
      <c r="G620" s="93">
        <v>91497</v>
      </c>
      <c r="H620" s="93">
        <v>441639</v>
      </c>
      <c r="I620" s="93">
        <v>820</v>
      </c>
      <c r="J620" s="93">
        <v>4761</v>
      </c>
      <c r="K620" s="93">
        <v>92317</v>
      </c>
      <c r="L620" s="93">
        <v>446400</v>
      </c>
      <c r="M620" s="48">
        <v>538717</v>
      </c>
      <c r="N620" s="48">
        <v>1124010</v>
      </c>
      <c r="O620" s="48">
        <v>209805</v>
      </c>
      <c r="P620" s="48">
        <v>901005</v>
      </c>
      <c r="Q620" s="48">
        <v>1110810</v>
      </c>
      <c r="R620" s="48">
        <v>2659</v>
      </c>
      <c r="S620" s="48">
        <v>10541</v>
      </c>
      <c r="T620" s="48">
        <v>13200</v>
      </c>
      <c r="U620" s="48">
        <v>212464</v>
      </c>
      <c r="V620" s="48">
        <v>911546</v>
      </c>
      <c r="W620" s="156">
        <v>173097289</v>
      </c>
      <c r="X620" s="156">
        <v>1793211</v>
      </c>
      <c r="Y620" s="156">
        <v>174890500</v>
      </c>
      <c r="Z620" s="28">
        <v>0.96919999999999995</v>
      </c>
      <c r="AA620" s="28"/>
      <c r="AB620" s="111"/>
      <c r="AC620" s="28"/>
      <c r="AD620" s="28">
        <v>0</v>
      </c>
      <c r="AE620" s="139"/>
      <c r="AF620" s="139"/>
      <c r="AG620" s="139"/>
      <c r="AH620" s="139"/>
    </row>
    <row r="621" spans="1:34">
      <c r="A621" s="13" t="s">
        <v>133</v>
      </c>
      <c r="B621" s="2" t="s">
        <v>75</v>
      </c>
      <c r="C621" s="14" t="s">
        <v>188</v>
      </c>
      <c r="D621" s="2">
        <v>2012</v>
      </c>
      <c r="E621" s="14">
        <v>2013</v>
      </c>
      <c r="F621" s="14" t="s">
        <v>98</v>
      </c>
      <c r="G621" s="93">
        <v>1830</v>
      </c>
      <c r="H621" s="93">
        <v>8322</v>
      </c>
      <c r="I621" s="93">
        <v>2</v>
      </c>
      <c r="J621" s="93">
        <v>12</v>
      </c>
      <c r="K621" s="93">
        <v>1832</v>
      </c>
      <c r="L621" s="93">
        <v>8334</v>
      </c>
      <c r="M621" s="48">
        <v>10166</v>
      </c>
      <c r="N621" s="48">
        <v>25747</v>
      </c>
      <c r="O621" s="48">
        <v>5001</v>
      </c>
      <c r="P621" s="48">
        <v>20691</v>
      </c>
      <c r="Q621" s="48">
        <v>25692</v>
      </c>
      <c r="R621" s="48">
        <v>5</v>
      </c>
      <c r="S621" s="48">
        <v>50</v>
      </c>
      <c r="T621" s="48">
        <v>55</v>
      </c>
      <c r="U621" s="48">
        <v>5006</v>
      </c>
      <c r="V621" s="48">
        <v>20741</v>
      </c>
      <c r="W621" s="156">
        <v>3647690</v>
      </c>
      <c r="X621" s="156">
        <v>6529</v>
      </c>
      <c r="Y621" s="156">
        <v>3654219</v>
      </c>
      <c r="Z621" s="28">
        <v>0.98760000000000003</v>
      </c>
      <c r="AA621" s="28"/>
      <c r="AB621" s="111"/>
      <c r="AC621" s="28"/>
      <c r="AD621" s="28">
        <v>6.3200000000000006E-2</v>
      </c>
      <c r="AE621" s="139"/>
      <c r="AF621" s="139"/>
      <c r="AG621" s="139"/>
      <c r="AH621" s="139"/>
    </row>
    <row r="622" spans="1:34">
      <c r="A622" s="13" t="s">
        <v>134</v>
      </c>
      <c r="B622" s="2" t="s">
        <v>75</v>
      </c>
      <c r="C622" s="14" t="s">
        <v>188</v>
      </c>
      <c r="D622" s="2">
        <v>2012</v>
      </c>
      <c r="E622" s="14">
        <v>2013</v>
      </c>
      <c r="F622" s="14" t="s">
        <v>98</v>
      </c>
      <c r="G622" s="93">
        <v>795</v>
      </c>
      <c r="H622" s="93">
        <v>4704</v>
      </c>
      <c r="I622" s="93">
        <v>14</v>
      </c>
      <c r="J622" s="93">
        <v>74</v>
      </c>
      <c r="K622" s="93">
        <v>809</v>
      </c>
      <c r="L622" s="93">
        <v>4778</v>
      </c>
      <c r="M622" s="48">
        <v>5587</v>
      </c>
      <c r="N622" s="48">
        <v>9463</v>
      </c>
      <c r="O622" s="48">
        <v>1714</v>
      </c>
      <c r="P622" s="48">
        <v>7534</v>
      </c>
      <c r="Q622" s="48">
        <v>9248</v>
      </c>
      <c r="R622" s="48">
        <v>45</v>
      </c>
      <c r="S622" s="48">
        <v>170</v>
      </c>
      <c r="T622" s="48">
        <v>215</v>
      </c>
      <c r="U622" s="48">
        <v>1759</v>
      </c>
      <c r="V622" s="48">
        <v>7704</v>
      </c>
      <c r="W622" s="156">
        <v>1454206</v>
      </c>
      <c r="X622" s="156">
        <v>28774</v>
      </c>
      <c r="Y622" s="156">
        <v>1482980</v>
      </c>
      <c r="Z622" s="28">
        <v>0.96519999999999995</v>
      </c>
      <c r="AA622" s="28"/>
      <c r="AB622" s="111"/>
      <c r="AC622" s="28"/>
      <c r="AD622" s="28">
        <v>6.3200000000000006E-2</v>
      </c>
      <c r="AE622" s="139"/>
      <c r="AF622" s="139"/>
      <c r="AG622" s="139"/>
      <c r="AH622" s="139"/>
    </row>
    <row r="623" spans="1:34">
      <c r="A623" s="13" t="s">
        <v>135</v>
      </c>
      <c r="B623" s="2" t="s">
        <v>75</v>
      </c>
      <c r="C623" s="14" t="s">
        <v>188</v>
      </c>
      <c r="D623" s="2">
        <v>2012</v>
      </c>
      <c r="E623" s="14">
        <v>2013</v>
      </c>
      <c r="F623" s="14" t="s">
        <v>98</v>
      </c>
      <c r="G623" s="93">
        <v>114</v>
      </c>
      <c r="H623" s="93">
        <v>747</v>
      </c>
      <c r="I623" s="93">
        <v>0</v>
      </c>
      <c r="J623" s="93">
        <v>0</v>
      </c>
      <c r="K623" s="93">
        <v>114</v>
      </c>
      <c r="L623" s="93">
        <v>747</v>
      </c>
      <c r="M623" s="48">
        <v>861</v>
      </c>
      <c r="N623" s="48">
        <v>1770</v>
      </c>
      <c r="O623" s="48">
        <v>300</v>
      </c>
      <c r="P623" s="48">
        <v>1470</v>
      </c>
      <c r="Q623" s="48">
        <v>1770</v>
      </c>
      <c r="R623" s="48">
        <v>0</v>
      </c>
      <c r="S623" s="48">
        <v>0</v>
      </c>
      <c r="T623" s="48">
        <v>0</v>
      </c>
      <c r="U623" s="48">
        <v>300</v>
      </c>
      <c r="V623" s="48">
        <v>1470</v>
      </c>
      <c r="W623" s="156">
        <v>258893</v>
      </c>
      <c r="X623" s="156">
        <v>0</v>
      </c>
      <c r="Y623" s="156">
        <v>258893</v>
      </c>
      <c r="Z623" s="28">
        <v>0.94030000000000002</v>
      </c>
      <c r="AA623" s="28"/>
      <c r="AB623" s="111"/>
      <c r="AC623" s="28"/>
      <c r="AD623" s="28">
        <v>6.3200000000000006E-2</v>
      </c>
      <c r="AE623" s="139"/>
      <c r="AF623" s="139"/>
      <c r="AG623" s="139"/>
      <c r="AH623" s="139"/>
    </row>
    <row r="624" spans="1:34">
      <c r="A624" s="13" t="s">
        <v>136</v>
      </c>
      <c r="B624" s="2" t="s">
        <v>75</v>
      </c>
      <c r="C624" s="14" t="s">
        <v>188</v>
      </c>
      <c r="D624" s="2">
        <v>2012</v>
      </c>
      <c r="E624" s="14">
        <v>2013</v>
      </c>
      <c r="F624" s="14" t="s">
        <v>98</v>
      </c>
      <c r="G624" s="93">
        <v>810</v>
      </c>
      <c r="H624" s="93">
        <v>6354</v>
      </c>
      <c r="I624" s="93">
        <v>1</v>
      </c>
      <c r="J624" s="93">
        <v>21</v>
      </c>
      <c r="K624" s="93">
        <v>811</v>
      </c>
      <c r="L624" s="93">
        <v>6375</v>
      </c>
      <c r="M624" s="48">
        <v>7186</v>
      </c>
      <c r="N624" s="48">
        <v>13527</v>
      </c>
      <c r="O624" s="48">
        <v>2109</v>
      </c>
      <c r="P624" s="48">
        <v>11361</v>
      </c>
      <c r="Q624" s="48">
        <v>13470</v>
      </c>
      <c r="R624" s="48">
        <v>4</v>
      </c>
      <c r="S624" s="48">
        <v>53</v>
      </c>
      <c r="T624" s="48">
        <v>57</v>
      </c>
      <c r="U624" s="48">
        <v>2113</v>
      </c>
      <c r="V624" s="48">
        <v>11414</v>
      </c>
      <c r="W624" s="156">
        <v>2046886</v>
      </c>
      <c r="X624" s="156">
        <v>7978</v>
      </c>
      <c r="Y624" s="156">
        <v>2054864</v>
      </c>
      <c r="Z624" s="28">
        <v>0.99119999999999997</v>
      </c>
      <c r="AA624" s="28"/>
      <c r="AB624" s="111"/>
      <c r="AC624" s="28"/>
      <c r="AD624" s="28">
        <v>6.3200000000000006E-2</v>
      </c>
      <c r="AE624" s="139"/>
      <c r="AF624" s="139"/>
      <c r="AG624" s="139"/>
      <c r="AH624" s="139"/>
    </row>
    <row r="625" spans="1:34">
      <c r="A625" s="13" t="s">
        <v>137</v>
      </c>
      <c r="B625" s="2" t="s">
        <v>75</v>
      </c>
      <c r="C625" s="14" t="s">
        <v>188</v>
      </c>
      <c r="D625" s="2">
        <v>2012</v>
      </c>
      <c r="E625" s="14">
        <v>2013</v>
      </c>
      <c r="F625" s="14" t="s">
        <v>98</v>
      </c>
      <c r="G625" s="93">
        <v>4723</v>
      </c>
      <c r="H625" s="93">
        <v>17318</v>
      </c>
      <c r="I625" s="93">
        <v>7</v>
      </c>
      <c r="J625" s="93">
        <v>28</v>
      </c>
      <c r="K625" s="93">
        <v>4730</v>
      </c>
      <c r="L625" s="93">
        <v>17346</v>
      </c>
      <c r="M625" s="48">
        <v>22076</v>
      </c>
      <c r="N625" s="48">
        <v>53886</v>
      </c>
      <c r="O625" s="48">
        <v>12958</v>
      </c>
      <c r="P625" s="48">
        <v>40816</v>
      </c>
      <c r="Q625" s="48">
        <v>53774</v>
      </c>
      <c r="R625" s="48">
        <v>26</v>
      </c>
      <c r="S625" s="48">
        <v>86</v>
      </c>
      <c r="T625" s="48">
        <v>112</v>
      </c>
      <c r="U625" s="48">
        <v>12984</v>
      </c>
      <c r="V625" s="48">
        <v>40902</v>
      </c>
      <c r="W625" s="156">
        <v>7771318</v>
      </c>
      <c r="X625" s="156">
        <v>12899</v>
      </c>
      <c r="Y625" s="156">
        <v>7784217</v>
      </c>
      <c r="Z625" s="28">
        <v>1</v>
      </c>
      <c r="AA625" s="28"/>
      <c r="AB625" s="111"/>
      <c r="AC625" s="28"/>
      <c r="AD625" s="28">
        <v>6.4999999999999997E-3</v>
      </c>
      <c r="AE625" s="139"/>
      <c r="AF625" s="139"/>
      <c r="AG625" s="139"/>
      <c r="AH625" s="139"/>
    </row>
    <row r="626" spans="1:34">
      <c r="A626" s="13" t="s">
        <v>138</v>
      </c>
      <c r="B626" s="2" t="s">
        <v>75</v>
      </c>
      <c r="C626" s="14" t="s">
        <v>188</v>
      </c>
      <c r="D626" s="2">
        <v>2012</v>
      </c>
      <c r="E626" s="14">
        <v>2013</v>
      </c>
      <c r="F626" s="14" t="s">
        <v>98</v>
      </c>
      <c r="G626" s="93">
        <v>71</v>
      </c>
      <c r="H626" s="93">
        <v>354</v>
      </c>
      <c r="I626" s="93">
        <v>0</v>
      </c>
      <c r="J626" s="93">
        <v>0</v>
      </c>
      <c r="K626" s="93">
        <v>71</v>
      </c>
      <c r="L626" s="93">
        <v>354</v>
      </c>
      <c r="M626" s="48">
        <v>425</v>
      </c>
      <c r="N626" s="48">
        <v>973</v>
      </c>
      <c r="O626" s="48">
        <v>179</v>
      </c>
      <c r="P626" s="48">
        <v>794</v>
      </c>
      <c r="Q626" s="48">
        <v>973</v>
      </c>
      <c r="R626" s="48">
        <v>0</v>
      </c>
      <c r="S626" s="48">
        <v>0</v>
      </c>
      <c r="T626" s="48">
        <v>0</v>
      </c>
      <c r="U626" s="48">
        <v>179</v>
      </c>
      <c r="V626" s="48">
        <v>794</v>
      </c>
      <c r="W626" s="156">
        <v>137438</v>
      </c>
      <c r="X626" s="156">
        <v>0</v>
      </c>
      <c r="Y626" s="156">
        <v>137438</v>
      </c>
      <c r="Z626" s="28">
        <v>1</v>
      </c>
      <c r="AA626" s="28"/>
      <c r="AB626" s="111"/>
      <c r="AC626" s="28"/>
      <c r="AD626" s="28">
        <v>6.3200000000000006E-2</v>
      </c>
      <c r="AE626" s="139"/>
      <c r="AF626" s="139"/>
      <c r="AG626" s="139"/>
      <c r="AH626" s="139"/>
    </row>
    <row r="627" spans="1:34">
      <c r="A627" s="13" t="s">
        <v>139</v>
      </c>
      <c r="B627" s="2" t="s">
        <v>75</v>
      </c>
      <c r="C627" s="14" t="s">
        <v>188</v>
      </c>
      <c r="D627" s="2">
        <v>2012</v>
      </c>
      <c r="E627" s="14">
        <v>2013</v>
      </c>
      <c r="F627" s="14" t="s">
        <v>98</v>
      </c>
      <c r="G627" s="93">
        <v>24</v>
      </c>
      <c r="H627" s="93">
        <v>385</v>
      </c>
      <c r="I627" s="93">
        <v>0</v>
      </c>
      <c r="J627" s="93">
        <v>0</v>
      </c>
      <c r="K627" s="93">
        <v>24</v>
      </c>
      <c r="L627" s="93">
        <v>385</v>
      </c>
      <c r="M627" s="48">
        <v>409</v>
      </c>
      <c r="N627" s="48">
        <v>673</v>
      </c>
      <c r="O627" s="48">
        <v>53</v>
      </c>
      <c r="P627" s="48">
        <v>618</v>
      </c>
      <c r="Q627" s="48">
        <v>671</v>
      </c>
      <c r="R627" s="48">
        <v>0</v>
      </c>
      <c r="S627" s="48">
        <v>2</v>
      </c>
      <c r="T627" s="48">
        <v>2</v>
      </c>
      <c r="U627" s="48">
        <v>53</v>
      </c>
      <c r="V627" s="48">
        <v>620</v>
      </c>
      <c r="W627" s="156">
        <v>100097</v>
      </c>
      <c r="X627" s="156">
        <v>242</v>
      </c>
      <c r="Y627" s="156">
        <v>100339</v>
      </c>
      <c r="Z627" s="28">
        <v>1</v>
      </c>
      <c r="AA627" s="28"/>
      <c r="AB627" s="111"/>
      <c r="AC627" s="28"/>
      <c r="AD627" s="28">
        <v>6.3200000000000006E-2</v>
      </c>
      <c r="AE627" s="139"/>
      <c r="AF627" s="139"/>
      <c r="AG627" s="139"/>
      <c r="AH627" s="139"/>
    </row>
    <row r="628" spans="1:34">
      <c r="A628" s="13" t="s">
        <v>140</v>
      </c>
      <c r="B628" s="2" t="s">
        <v>75</v>
      </c>
      <c r="C628" s="14" t="s">
        <v>188</v>
      </c>
      <c r="D628" s="2">
        <v>2012</v>
      </c>
      <c r="E628" s="14">
        <v>2013</v>
      </c>
      <c r="F628" s="14" t="s">
        <v>98</v>
      </c>
      <c r="G628" s="93">
        <v>2982</v>
      </c>
      <c r="H628" s="93">
        <v>15312</v>
      </c>
      <c r="I628" s="93">
        <v>7</v>
      </c>
      <c r="J628" s="93">
        <v>48</v>
      </c>
      <c r="K628" s="93">
        <v>2989</v>
      </c>
      <c r="L628" s="93">
        <v>15360</v>
      </c>
      <c r="M628" s="48">
        <v>18349</v>
      </c>
      <c r="N628" s="48">
        <v>42061</v>
      </c>
      <c r="O628" s="48">
        <v>7624</v>
      </c>
      <c r="P628" s="48">
        <v>34262</v>
      </c>
      <c r="Q628" s="48">
        <v>41886</v>
      </c>
      <c r="R628" s="48">
        <v>22</v>
      </c>
      <c r="S628" s="48">
        <v>153</v>
      </c>
      <c r="T628" s="48">
        <v>175</v>
      </c>
      <c r="U628" s="48">
        <v>7646</v>
      </c>
      <c r="V628" s="48">
        <v>34415</v>
      </c>
      <c r="W628" s="156">
        <v>5952228</v>
      </c>
      <c r="X628" s="156">
        <v>22664</v>
      </c>
      <c r="Y628" s="156">
        <v>5974892</v>
      </c>
      <c r="Z628" s="28">
        <v>1</v>
      </c>
      <c r="AA628" s="28"/>
      <c r="AB628" s="111"/>
      <c r="AC628" s="28"/>
      <c r="AD628" s="28">
        <v>0</v>
      </c>
      <c r="AE628" s="139"/>
      <c r="AF628" s="139"/>
      <c r="AG628" s="139"/>
      <c r="AH628" s="139"/>
    </row>
    <row r="629" spans="1:34">
      <c r="A629" s="13" t="s">
        <v>141</v>
      </c>
      <c r="B629" s="2" t="s">
        <v>75</v>
      </c>
      <c r="C629" s="14" t="s">
        <v>188</v>
      </c>
      <c r="D629" s="2">
        <v>2012</v>
      </c>
      <c r="E629" s="14">
        <v>2013</v>
      </c>
      <c r="F629" s="14" t="s">
        <v>98</v>
      </c>
      <c r="G629" s="93">
        <v>424</v>
      </c>
      <c r="H629" s="93">
        <v>2905</v>
      </c>
      <c r="I629" s="93">
        <v>6</v>
      </c>
      <c r="J629" s="93">
        <v>17</v>
      </c>
      <c r="K629" s="93">
        <v>430</v>
      </c>
      <c r="L629" s="93">
        <v>2922</v>
      </c>
      <c r="M629" s="48">
        <v>3352</v>
      </c>
      <c r="N629" s="48">
        <v>7101</v>
      </c>
      <c r="O629" s="48">
        <v>1023</v>
      </c>
      <c r="P629" s="48">
        <v>6008</v>
      </c>
      <c r="Q629" s="48">
        <v>7031</v>
      </c>
      <c r="R629" s="48">
        <v>17</v>
      </c>
      <c r="S629" s="48">
        <v>53</v>
      </c>
      <c r="T629" s="48">
        <v>70</v>
      </c>
      <c r="U629" s="48">
        <v>1040</v>
      </c>
      <c r="V629" s="48">
        <v>6061</v>
      </c>
      <c r="W629" s="156">
        <v>1015709</v>
      </c>
      <c r="X629" s="156">
        <v>7783</v>
      </c>
      <c r="Y629" s="156">
        <v>1023492</v>
      </c>
      <c r="Z629" s="28">
        <v>0.75470000000000004</v>
      </c>
      <c r="AA629" s="28"/>
      <c r="AB629" s="111"/>
      <c r="AC629" s="28"/>
      <c r="AD629" s="28">
        <v>6.3200000000000006E-2</v>
      </c>
      <c r="AE629" s="139"/>
      <c r="AF629" s="139"/>
      <c r="AG629" s="139"/>
      <c r="AH629" s="139"/>
    </row>
    <row r="630" spans="1:34">
      <c r="A630" s="13" t="s">
        <v>142</v>
      </c>
      <c r="B630" s="2" t="s">
        <v>75</v>
      </c>
      <c r="C630" s="14" t="s">
        <v>188</v>
      </c>
      <c r="D630" s="2">
        <v>2012</v>
      </c>
      <c r="E630" s="14">
        <v>2013</v>
      </c>
      <c r="F630" s="14" t="s">
        <v>98</v>
      </c>
      <c r="G630" s="93">
        <v>451</v>
      </c>
      <c r="H630" s="93">
        <v>3353</v>
      </c>
      <c r="I630" s="93">
        <v>0</v>
      </c>
      <c r="J630" s="93">
        <v>6</v>
      </c>
      <c r="K630" s="93">
        <v>451</v>
      </c>
      <c r="L630" s="93">
        <v>3359</v>
      </c>
      <c r="M630" s="48">
        <v>3810</v>
      </c>
      <c r="N630" s="48">
        <v>7313</v>
      </c>
      <c r="O630" s="48">
        <v>1140</v>
      </c>
      <c r="P630" s="48">
        <v>6160</v>
      </c>
      <c r="Q630" s="48">
        <v>7300</v>
      </c>
      <c r="R630" s="48">
        <v>1</v>
      </c>
      <c r="S630" s="48">
        <v>12</v>
      </c>
      <c r="T630" s="48">
        <v>13</v>
      </c>
      <c r="U630" s="48">
        <v>1141</v>
      </c>
      <c r="V630" s="48">
        <v>6172</v>
      </c>
      <c r="W630" s="156">
        <v>1109800</v>
      </c>
      <c r="X630" s="156">
        <v>1666</v>
      </c>
      <c r="Y630" s="156">
        <v>1111466</v>
      </c>
      <c r="Z630" s="28">
        <v>0.99219999999999997</v>
      </c>
      <c r="AA630" s="28"/>
      <c r="AB630" s="111"/>
      <c r="AC630" s="28"/>
      <c r="AD630" s="28">
        <v>6.3200000000000006E-2</v>
      </c>
      <c r="AE630" s="139"/>
      <c r="AF630" s="139"/>
      <c r="AG630" s="139"/>
      <c r="AH630" s="139"/>
    </row>
    <row r="631" spans="1:34">
      <c r="A631" s="13" t="s">
        <v>143</v>
      </c>
      <c r="B631" s="2" t="s">
        <v>74</v>
      </c>
      <c r="C631" s="14" t="s">
        <v>188</v>
      </c>
      <c r="D631" s="2">
        <v>2012</v>
      </c>
      <c r="E631" s="14">
        <v>2013</v>
      </c>
      <c r="F631" s="14" t="s">
        <v>98</v>
      </c>
      <c r="G631" s="93">
        <v>13445</v>
      </c>
      <c r="H631" s="93">
        <v>86544</v>
      </c>
      <c r="I631" s="93">
        <v>62</v>
      </c>
      <c r="J631" s="93">
        <v>1387</v>
      </c>
      <c r="K631" s="93">
        <v>13507</v>
      </c>
      <c r="L631" s="93">
        <v>87931</v>
      </c>
      <c r="M631" s="48">
        <v>101438</v>
      </c>
      <c r="N631" s="48">
        <v>226729</v>
      </c>
      <c r="O631" s="48">
        <v>34225</v>
      </c>
      <c r="P631" s="48">
        <v>188901</v>
      </c>
      <c r="Q631" s="48">
        <v>223126</v>
      </c>
      <c r="R631" s="48">
        <v>213</v>
      </c>
      <c r="S631" s="48">
        <v>3390</v>
      </c>
      <c r="T631" s="48">
        <v>3603</v>
      </c>
      <c r="U631" s="48">
        <v>34438</v>
      </c>
      <c r="V631" s="48">
        <v>192291</v>
      </c>
      <c r="W631" s="156">
        <v>32033914</v>
      </c>
      <c r="X631" s="156">
        <v>412064</v>
      </c>
      <c r="Y631" s="156">
        <v>32445978</v>
      </c>
      <c r="Z631" s="28">
        <v>0.99790000000000001</v>
      </c>
      <c r="AA631" s="28"/>
      <c r="AB631" s="111"/>
      <c r="AC631" s="28"/>
      <c r="AD631" s="28">
        <v>1.6199999999999999E-2</v>
      </c>
      <c r="AE631" s="139"/>
      <c r="AF631" s="139"/>
      <c r="AG631" s="139"/>
      <c r="AH631" s="139"/>
    </row>
    <row r="632" spans="1:34">
      <c r="A632" s="13" t="s">
        <v>144</v>
      </c>
      <c r="B632" s="2" t="s">
        <v>74</v>
      </c>
      <c r="C632" s="14" t="s">
        <v>188</v>
      </c>
      <c r="D632" s="2">
        <v>2012</v>
      </c>
      <c r="E632" s="14">
        <v>2013</v>
      </c>
      <c r="F632" s="14" t="s">
        <v>98</v>
      </c>
      <c r="G632" s="93">
        <v>1000</v>
      </c>
      <c r="H632" s="93">
        <v>7184</v>
      </c>
      <c r="I632" s="93">
        <v>2</v>
      </c>
      <c r="J632" s="93">
        <v>31</v>
      </c>
      <c r="K632" s="93">
        <v>1002</v>
      </c>
      <c r="L632" s="93">
        <v>7215</v>
      </c>
      <c r="M632" s="48">
        <v>8217</v>
      </c>
      <c r="N632" s="48">
        <v>17796</v>
      </c>
      <c r="O632" s="48">
        <v>2698</v>
      </c>
      <c r="P632" s="48">
        <v>15027</v>
      </c>
      <c r="Q632" s="48">
        <v>17725</v>
      </c>
      <c r="R632" s="48">
        <v>5</v>
      </c>
      <c r="S632" s="48">
        <v>66</v>
      </c>
      <c r="T632" s="48">
        <v>71</v>
      </c>
      <c r="U632" s="48">
        <v>2703</v>
      </c>
      <c r="V632" s="48">
        <v>15093</v>
      </c>
      <c r="W632" s="156">
        <v>2508057.91</v>
      </c>
      <c r="X632" s="156">
        <v>9040</v>
      </c>
      <c r="Y632" s="156">
        <v>2517097.91</v>
      </c>
      <c r="Z632" s="28">
        <v>0.99029999999999996</v>
      </c>
      <c r="AA632" s="28"/>
      <c r="AB632" s="111"/>
      <c r="AC632" s="28"/>
      <c r="AD632" s="28">
        <v>6.3200000000000006E-2</v>
      </c>
      <c r="AE632" s="139"/>
      <c r="AF632" s="139"/>
      <c r="AG632" s="139"/>
      <c r="AH632" s="139"/>
    </row>
    <row r="633" spans="1:34">
      <c r="A633" s="13" t="s">
        <v>145</v>
      </c>
      <c r="B633" s="2" t="s">
        <v>75</v>
      </c>
      <c r="C633" s="14" t="s">
        <v>188</v>
      </c>
      <c r="D633" s="2">
        <v>2012</v>
      </c>
      <c r="E633" s="14">
        <v>2013</v>
      </c>
      <c r="F633" s="14" t="s">
        <v>98</v>
      </c>
      <c r="G633" s="93">
        <v>117</v>
      </c>
      <c r="H633" s="93">
        <v>667</v>
      </c>
      <c r="I633" s="93">
        <v>0</v>
      </c>
      <c r="J633" s="93">
        <v>1</v>
      </c>
      <c r="K633" s="93">
        <v>117</v>
      </c>
      <c r="L633" s="93">
        <v>668</v>
      </c>
      <c r="M633" s="48">
        <v>785</v>
      </c>
      <c r="N633" s="48">
        <v>1689</v>
      </c>
      <c r="O633" s="48">
        <v>320</v>
      </c>
      <c r="P633" s="48">
        <v>1368</v>
      </c>
      <c r="Q633" s="48">
        <v>1688</v>
      </c>
      <c r="R633" s="48">
        <v>0</v>
      </c>
      <c r="S633" s="48">
        <v>1</v>
      </c>
      <c r="T633" s="48">
        <v>1</v>
      </c>
      <c r="U633" s="48">
        <v>320</v>
      </c>
      <c r="V633" s="48">
        <v>1369</v>
      </c>
      <c r="W633" s="156">
        <v>242718</v>
      </c>
      <c r="X633" s="156">
        <v>200</v>
      </c>
      <c r="Y633" s="156">
        <v>242918</v>
      </c>
      <c r="Z633" s="28">
        <v>0.88729999999999998</v>
      </c>
      <c r="AA633" s="28"/>
      <c r="AB633" s="111"/>
      <c r="AC633" s="28"/>
      <c r="AD633" s="28">
        <v>6.3200000000000006E-2</v>
      </c>
      <c r="AE633" s="139"/>
      <c r="AF633" s="139"/>
      <c r="AG633" s="139"/>
      <c r="AH633" s="139"/>
    </row>
    <row r="634" spans="1:34">
      <c r="A634" s="13" t="s">
        <v>146</v>
      </c>
      <c r="B634" s="2" t="s">
        <v>75</v>
      </c>
      <c r="C634" s="14" t="s">
        <v>188</v>
      </c>
      <c r="D634" s="2">
        <v>2012</v>
      </c>
      <c r="E634" s="14">
        <v>2013</v>
      </c>
      <c r="F634" s="14" t="s">
        <v>98</v>
      </c>
      <c r="G634" s="93">
        <v>19927</v>
      </c>
      <c r="H634" s="93">
        <v>92799</v>
      </c>
      <c r="I634" s="93">
        <v>45</v>
      </c>
      <c r="J634" s="93">
        <v>581</v>
      </c>
      <c r="K634" s="93">
        <v>19972</v>
      </c>
      <c r="L634" s="93">
        <v>93380</v>
      </c>
      <c r="M634" s="48">
        <v>113352</v>
      </c>
      <c r="N634" s="48">
        <v>275801</v>
      </c>
      <c r="O634" s="48">
        <v>54554</v>
      </c>
      <c r="P634" s="48">
        <v>219443</v>
      </c>
      <c r="Q634" s="48">
        <v>273997</v>
      </c>
      <c r="R634" s="48">
        <v>166</v>
      </c>
      <c r="S634" s="48">
        <v>1638</v>
      </c>
      <c r="T634" s="48">
        <v>1804</v>
      </c>
      <c r="U634" s="48">
        <v>54720</v>
      </c>
      <c r="V634" s="48">
        <v>221081</v>
      </c>
      <c r="W634" s="156">
        <v>39334219</v>
      </c>
      <c r="X634" s="156">
        <v>232923</v>
      </c>
      <c r="Y634" s="156">
        <v>39567142</v>
      </c>
      <c r="Z634" s="28">
        <v>0.99639999999999995</v>
      </c>
      <c r="AA634" s="28"/>
      <c r="AB634" s="111"/>
      <c r="AC634" s="28"/>
      <c r="AD634" s="28">
        <v>3.95E-2</v>
      </c>
      <c r="AE634" s="139"/>
      <c r="AF634" s="139"/>
      <c r="AG634" s="139"/>
      <c r="AH634" s="139"/>
    </row>
    <row r="635" spans="1:34">
      <c r="A635" s="13" t="s">
        <v>147</v>
      </c>
      <c r="B635" s="2" t="s">
        <v>74</v>
      </c>
      <c r="C635" s="14" t="s">
        <v>188</v>
      </c>
      <c r="D635" s="2">
        <v>2012</v>
      </c>
      <c r="E635" s="14">
        <v>2013</v>
      </c>
      <c r="F635" s="14" t="s">
        <v>98</v>
      </c>
      <c r="G635" s="93">
        <v>17827</v>
      </c>
      <c r="H635" s="93">
        <v>74272</v>
      </c>
      <c r="I635" s="93">
        <v>143</v>
      </c>
      <c r="J635" s="93">
        <v>724</v>
      </c>
      <c r="K635" s="93">
        <v>17970</v>
      </c>
      <c r="L635" s="93">
        <v>74996</v>
      </c>
      <c r="M635" s="48">
        <v>92966</v>
      </c>
      <c r="N635" s="48">
        <v>208927</v>
      </c>
      <c r="O635" s="48">
        <v>45247</v>
      </c>
      <c r="P635" s="48">
        <v>161356</v>
      </c>
      <c r="Q635" s="48">
        <v>206603</v>
      </c>
      <c r="R635" s="48">
        <v>518</v>
      </c>
      <c r="S635" s="48">
        <v>1806</v>
      </c>
      <c r="T635" s="48">
        <v>2324</v>
      </c>
      <c r="U635" s="48">
        <v>45765</v>
      </c>
      <c r="V635" s="48">
        <v>163162</v>
      </c>
      <c r="W635" s="156">
        <v>31543993</v>
      </c>
      <c r="X635" s="156">
        <v>32638</v>
      </c>
      <c r="Y635" s="156">
        <v>31576631</v>
      </c>
      <c r="Z635" s="28">
        <v>0.99250000000000005</v>
      </c>
      <c r="AA635" s="28"/>
      <c r="AB635" s="111"/>
      <c r="AC635" s="28"/>
      <c r="AD635" s="28">
        <v>5.3E-3</v>
      </c>
      <c r="AE635" s="139"/>
      <c r="AF635" s="139"/>
      <c r="AG635" s="139"/>
      <c r="AH635" s="139"/>
    </row>
    <row r="636" spans="1:34">
      <c r="A636" s="13" t="s">
        <v>148</v>
      </c>
      <c r="B636" s="2" t="s">
        <v>75</v>
      </c>
      <c r="C636" s="14" t="s">
        <v>188</v>
      </c>
      <c r="D636" s="2">
        <v>2012</v>
      </c>
      <c r="E636" s="14">
        <v>2013</v>
      </c>
      <c r="F636" s="14" t="s">
        <v>98</v>
      </c>
      <c r="G636" s="93">
        <v>410</v>
      </c>
      <c r="H636" s="93">
        <v>2157</v>
      </c>
      <c r="I636" s="93">
        <v>2</v>
      </c>
      <c r="J636" s="93">
        <v>4</v>
      </c>
      <c r="K636" s="93">
        <v>412</v>
      </c>
      <c r="L636" s="93">
        <v>2161</v>
      </c>
      <c r="M636" s="48">
        <v>2573</v>
      </c>
      <c r="N636" s="48">
        <v>6051</v>
      </c>
      <c r="O636" s="48">
        <v>1123</v>
      </c>
      <c r="P636" s="48">
        <v>4917</v>
      </c>
      <c r="Q636" s="48">
        <v>6040</v>
      </c>
      <c r="R636" s="48">
        <v>6</v>
      </c>
      <c r="S636" s="48">
        <v>5</v>
      </c>
      <c r="T636" s="48">
        <v>11</v>
      </c>
      <c r="U636" s="48">
        <v>1129</v>
      </c>
      <c r="V636" s="48">
        <v>4922</v>
      </c>
      <c r="W636" s="156">
        <v>856782</v>
      </c>
      <c r="X636" s="156">
        <v>4773</v>
      </c>
      <c r="Y636" s="156">
        <v>861555</v>
      </c>
      <c r="Z636" s="28">
        <v>0.99429999999999996</v>
      </c>
      <c r="AA636" s="28"/>
      <c r="AB636" s="111"/>
      <c r="AC636" s="28"/>
      <c r="AD636" s="28">
        <v>6.3200000000000006E-2</v>
      </c>
      <c r="AE636" s="139"/>
      <c r="AF636" s="139"/>
      <c r="AG636" s="139"/>
      <c r="AH636" s="139"/>
    </row>
    <row r="637" spans="1:34">
      <c r="A637" s="13" t="s">
        <v>149</v>
      </c>
      <c r="B637" s="2" t="s">
        <v>75</v>
      </c>
      <c r="C637" s="14" t="s">
        <v>188</v>
      </c>
      <c r="D637" s="2">
        <v>2012</v>
      </c>
      <c r="E637" s="14">
        <v>2013</v>
      </c>
      <c r="F637" s="14" t="s">
        <v>98</v>
      </c>
      <c r="G637" s="93">
        <v>28256</v>
      </c>
      <c r="H637" s="93">
        <v>126957</v>
      </c>
      <c r="I637" s="93">
        <v>60</v>
      </c>
      <c r="J637" s="93">
        <v>547</v>
      </c>
      <c r="K637" s="93">
        <v>28316</v>
      </c>
      <c r="L637" s="93">
        <v>127504</v>
      </c>
      <c r="M637" s="48">
        <v>155820</v>
      </c>
      <c r="N637" s="48">
        <v>368399</v>
      </c>
      <c r="O637" s="48">
        <v>76439</v>
      </c>
      <c r="P637" s="48">
        <v>290304</v>
      </c>
      <c r="Q637" s="48">
        <v>366743</v>
      </c>
      <c r="R637" s="48">
        <v>205</v>
      </c>
      <c r="S637" s="48">
        <v>1451</v>
      </c>
      <c r="T637" s="48">
        <v>1656</v>
      </c>
      <c r="U637" s="48">
        <v>76644</v>
      </c>
      <c r="V637" s="48">
        <v>291755</v>
      </c>
      <c r="W637" s="156">
        <v>53897695</v>
      </c>
      <c r="X637" s="156">
        <v>213629</v>
      </c>
      <c r="Y637" s="156">
        <v>54111324</v>
      </c>
      <c r="Z637" s="28">
        <v>0.99919999999999998</v>
      </c>
      <c r="AA637" s="28"/>
      <c r="AB637" s="111"/>
      <c r="AC637" s="28"/>
      <c r="AD637" s="28">
        <v>1.0800000000000001E-2</v>
      </c>
      <c r="AE637" s="139"/>
      <c r="AF637" s="139"/>
      <c r="AG637" s="139"/>
      <c r="AH637" s="139"/>
    </row>
    <row r="638" spans="1:34">
      <c r="A638" s="13" t="s">
        <v>150</v>
      </c>
      <c r="B638" s="2" t="s">
        <v>74</v>
      </c>
      <c r="C638" s="14" t="s">
        <v>188</v>
      </c>
      <c r="D638" s="2">
        <v>2012</v>
      </c>
      <c r="E638" s="14">
        <v>2013</v>
      </c>
      <c r="F638" s="14" t="s">
        <v>98</v>
      </c>
      <c r="G638" s="93">
        <v>17606</v>
      </c>
      <c r="H638" s="93">
        <v>95272</v>
      </c>
      <c r="I638" s="93">
        <v>136</v>
      </c>
      <c r="J638" s="93">
        <v>1131</v>
      </c>
      <c r="K638" s="93">
        <v>17742</v>
      </c>
      <c r="L638" s="93">
        <v>96403</v>
      </c>
      <c r="M638" s="48">
        <v>114145</v>
      </c>
      <c r="N638" s="48">
        <v>252958</v>
      </c>
      <c r="O638" s="48">
        <v>48288</v>
      </c>
      <c r="P638" s="48">
        <v>201406</v>
      </c>
      <c r="Q638" s="48">
        <v>249694</v>
      </c>
      <c r="R638" s="48">
        <v>495</v>
      </c>
      <c r="S638" s="48">
        <v>2769</v>
      </c>
      <c r="T638" s="48">
        <v>3264</v>
      </c>
      <c r="U638" s="48">
        <v>48783</v>
      </c>
      <c r="V638" s="48">
        <v>204175</v>
      </c>
      <c r="W638" s="156">
        <v>36802005.359999999</v>
      </c>
      <c r="X638" s="156">
        <v>397428.69</v>
      </c>
      <c r="Y638" s="156">
        <v>37199434.049999997</v>
      </c>
      <c r="Z638" s="28">
        <v>0.97570000000000001</v>
      </c>
      <c r="AA638" s="28"/>
      <c r="AB638" s="111"/>
      <c r="AC638" s="28"/>
      <c r="AD638" s="28">
        <v>6.4000000000000001E-2</v>
      </c>
      <c r="AE638" s="139"/>
      <c r="AF638" s="139"/>
      <c r="AG638" s="139"/>
      <c r="AH638" s="139"/>
    </row>
    <row r="639" spans="1:34">
      <c r="A639" s="13" t="s">
        <v>151</v>
      </c>
      <c r="B639" s="2" t="s">
        <v>74</v>
      </c>
      <c r="C639" s="14" t="s">
        <v>188</v>
      </c>
      <c r="D639" s="2">
        <v>2012</v>
      </c>
      <c r="E639" s="14">
        <v>2013</v>
      </c>
      <c r="F639" s="14" t="s">
        <v>98</v>
      </c>
      <c r="G639" s="93">
        <v>2903</v>
      </c>
      <c r="H639" s="93">
        <v>28641</v>
      </c>
      <c r="I639" s="93">
        <v>70</v>
      </c>
      <c r="J639" s="93">
        <v>781</v>
      </c>
      <c r="K639" s="93">
        <v>2973</v>
      </c>
      <c r="L639" s="93">
        <v>29422</v>
      </c>
      <c r="M639" s="48">
        <v>32395</v>
      </c>
      <c r="N639" s="48">
        <v>50657</v>
      </c>
      <c r="O639" s="48">
        <v>6400</v>
      </c>
      <c r="P639" s="48">
        <v>42522</v>
      </c>
      <c r="Q639" s="48">
        <v>48922</v>
      </c>
      <c r="R639" s="48">
        <v>208</v>
      </c>
      <c r="S639" s="48">
        <v>1527</v>
      </c>
      <c r="T639" s="48">
        <v>1735</v>
      </c>
      <c r="U639" s="48">
        <v>6608</v>
      </c>
      <c r="V639" s="48">
        <v>44049</v>
      </c>
      <c r="W639" s="156">
        <v>7496627.3200000003</v>
      </c>
      <c r="X639" s="156">
        <v>210421.18</v>
      </c>
      <c r="Y639" s="156">
        <v>7707048.5</v>
      </c>
      <c r="Z639" s="28">
        <v>0.97799999999999998</v>
      </c>
      <c r="AA639" s="28"/>
      <c r="AB639" s="111"/>
      <c r="AC639" s="28"/>
      <c r="AD639" s="28">
        <v>3.85E-2</v>
      </c>
      <c r="AE639" s="139"/>
      <c r="AF639" s="139"/>
      <c r="AG639" s="139"/>
      <c r="AH639" s="139"/>
    </row>
    <row r="640" spans="1:34">
      <c r="A640" s="13" t="s">
        <v>152</v>
      </c>
      <c r="B640" s="2" t="s">
        <v>75</v>
      </c>
      <c r="C640" s="14" t="s">
        <v>188</v>
      </c>
      <c r="D640" s="2">
        <v>2012</v>
      </c>
      <c r="E640" s="14">
        <v>2013</v>
      </c>
      <c r="F640" s="14" t="s">
        <v>98</v>
      </c>
      <c r="G640" s="93">
        <v>9437</v>
      </c>
      <c r="H640" s="93">
        <v>35142</v>
      </c>
      <c r="I640" s="93">
        <v>22</v>
      </c>
      <c r="J640" s="93">
        <v>235</v>
      </c>
      <c r="K640" s="93">
        <v>9459</v>
      </c>
      <c r="L640" s="93">
        <v>35377</v>
      </c>
      <c r="M640" s="48">
        <v>44836</v>
      </c>
      <c r="N640" s="48">
        <v>109159</v>
      </c>
      <c r="O640" s="48">
        <v>24310</v>
      </c>
      <c r="P640" s="48">
        <v>84049</v>
      </c>
      <c r="Q640" s="48">
        <v>108359</v>
      </c>
      <c r="R640" s="48">
        <v>76</v>
      </c>
      <c r="S640" s="48">
        <v>724</v>
      </c>
      <c r="T640" s="48">
        <v>800</v>
      </c>
      <c r="U640" s="48">
        <v>24386</v>
      </c>
      <c r="V640" s="48">
        <v>84773</v>
      </c>
      <c r="W640" s="156">
        <v>16071660</v>
      </c>
      <c r="X640" s="156">
        <v>105098</v>
      </c>
      <c r="Y640" s="156">
        <v>16176758</v>
      </c>
      <c r="Z640" s="28">
        <v>0.98819999999999997</v>
      </c>
      <c r="AA640" s="28"/>
      <c r="AB640" s="111"/>
      <c r="AC640" s="28"/>
      <c r="AD640" s="28">
        <v>1.9800000000000002E-2</v>
      </c>
      <c r="AE640" s="139"/>
      <c r="AF640" s="139"/>
      <c r="AG640" s="139"/>
      <c r="AH640" s="139"/>
    </row>
    <row r="641" spans="1:51">
      <c r="A641" s="13" t="s">
        <v>153</v>
      </c>
      <c r="B641" s="2" t="s">
        <v>74</v>
      </c>
      <c r="C641" s="14" t="s">
        <v>188</v>
      </c>
      <c r="D641" s="2">
        <v>2012</v>
      </c>
      <c r="E641" s="14">
        <v>2013</v>
      </c>
      <c r="F641" s="14" t="s">
        <v>98</v>
      </c>
      <c r="G641" s="93">
        <v>1181</v>
      </c>
      <c r="H641" s="93">
        <v>7718</v>
      </c>
      <c r="I641" s="93">
        <v>2</v>
      </c>
      <c r="J641" s="93">
        <v>24</v>
      </c>
      <c r="K641" s="93">
        <v>1183</v>
      </c>
      <c r="L641" s="93">
        <v>7742</v>
      </c>
      <c r="M641" s="48">
        <v>8925</v>
      </c>
      <c r="N641" s="48">
        <v>17454</v>
      </c>
      <c r="O641" s="48">
        <v>3000</v>
      </c>
      <c r="P641" s="48">
        <v>14383</v>
      </c>
      <c r="Q641" s="48">
        <v>17383</v>
      </c>
      <c r="R641" s="48">
        <v>6</v>
      </c>
      <c r="S641" s="48">
        <v>65</v>
      </c>
      <c r="T641" s="48">
        <v>71</v>
      </c>
      <c r="U641" s="48">
        <v>3006</v>
      </c>
      <c r="V641" s="48">
        <v>14448</v>
      </c>
      <c r="W641" s="156">
        <v>2491422</v>
      </c>
      <c r="X641" s="156">
        <v>6913</v>
      </c>
      <c r="Y641" s="156">
        <v>2498335</v>
      </c>
      <c r="Z641" s="28">
        <v>0.95909999999999995</v>
      </c>
      <c r="AA641" s="28"/>
      <c r="AB641" s="111"/>
      <c r="AC641" s="28"/>
      <c r="AD641" s="28">
        <v>6.3200000000000006E-2</v>
      </c>
      <c r="AE641" s="139"/>
      <c r="AF641" s="139"/>
      <c r="AG641" s="139"/>
      <c r="AH641" s="139"/>
    </row>
    <row r="642" spans="1:51">
      <c r="A642" s="13" t="s">
        <v>154</v>
      </c>
      <c r="B642" s="2" t="s">
        <v>74</v>
      </c>
      <c r="C642" s="14" t="s">
        <v>188</v>
      </c>
      <c r="D642" s="2">
        <v>2012</v>
      </c>
      <c r="E642" s="14">
        <v>2013</v>
      </c>
      <c r="F642" s="14" t="s">
        <v>98</v>
      </c>
      <c r="G642" s="93">
        <v>1796</v>
      </c>
      <c r="H642" s="93">
        <v>11787</v>
      </c>
      <c r="I642" s="93">
        <v>20</v>
      </c>
      <c r="J642" s="93">
        <v>262</v>
      </c>
      <c r="K642" s="93">
        <v>1816</v>
      </c>
      <c r="L642" s="93">
        <v>12049</v>
      </c>
      <c r="M642" s="48">
        <v>13865</v>
      </c>
      <c r="N642" s="48">
        <v>28849</v>
      </c>
      <c r="O642" s="48">
        <v>4497</v>
      </c>
      <c r="P642" s="48">
        <v>23641</v>
      </c>
      <c r="Q642" s="48">
        <v>28138</v>
      </c>
      <c r="R642" s="48">
        <v>61</v>
      </c>
      <c r="S642" s="48">
        <v>650</v>
      </c>
      <c r="T642" s="48">
        <v>711</v>
      </c>
      <c r="U642" s="48">
        <v>4558</v>
      </c>
      <c r="V642" s="48">
        <v>24291</v>
      </c>
      <c r="W642" s="156">
        <v>4108499.47</v>
      </c>
      <c r="X642" s="156">
        <v>80974.880000000005</v>
      </c>
      <c r="Y642" s="156">
        <v>4189474.35</v>
      </c>
      <c r="Z642" s="28">
        <v>0.93079999999999996</v>
      </c>
      <c r="AA642" s="28"/>
      <c r="AB642" s="111"/>
      <c r="AC642" s="28"/>
      <c r="AD642" s="28">
        <v>6.3200000000000006E-2</v>
      </c>
      <c r="AE642" s="139"/>
      <c r="AF642" s="139"/>
      <c r="AG642" s="139"/>
      <c r="AH642" s="139"/>
    </row>
    <row r="643" spans="1:51">
      <c r="A643" s="13" t="s">
        <v>155</v>
      </c>
      <c r="B643" s="2" t="s">
        <v>74</v>
      </c>
      <c r="C643" s="14" t="s">
        <v>188</v>
      </c>
      <c r="D643" s="2">
        <v>2012</v>
      </c>
      <c r="E643" s="14">
        <v>2013</v>
      </c>
      <c r="F643" s="14" t="s">
        <v>98</v>
      </c>
      <c r="G643" s="93">
        <v>2501</v>
      </c>
      <c r="H643" s="93">
        <v>11265</v>
      </c>
      <c r="I643" s="93">
        <v>3</v>
      </c>
      <c r="J643" s="93">
        <v>34</v>
      </c>
      <c r="K643" s="93">
        <v>2504</v>
      </c>
      <c r="L643" s="93">
        <v>11299</v>
      </c>
      <c r="M643" s="48">
        <v>13803</v>
      </c>
      <c r="N643" s="48">
        <v>31308</v>
      </c>
      <c r="O643" s="48">
        <v>6331</v>
      </c>
      <c r="P643" s="48">
        <v>24864</v>
      </c>
      <c r="Q643" s="48">
        <v>31195</v>
      </c>
      <c r="R643" s="48">
        <v>10</v>
      </c>
      <c r="S643" s="48">
        <v>103</v>
      </c>
      <c r="T643" s="48">
        <v>113</v>
      </c>
      <c r="U643" s="48">
        <v>6341</v>
      </c>
      <c r="V643" s="48">
        <v>24967</v>
      </c>
      <c r="W643" s="156">
        <v>4415473.8600000003</v>
      </c>
      <c r="X643" s="156">
        <v>13245.24</v>
      </c>
      <c r="Y643" s="156">
        <v>4428719.1000000006</v>
      </c>
      <c r="Z643" s="28">
        <v>0.93089999999999995</v>
      </c>
      <c r="AA643" s="28"/>
      <c r="AB643" s="111"/>
      <c r="AC643" s="28"/>
      <c r="AD643" s="28">
        <v>6.3200000000000006E-2</v>
      </c>
      <c r="AE643" s="139"/>
      <c r="AF643" s="139"/>
      <c r="AG643" s="139"/>
      <c r="AH643" s="139"/>
    </row>
    <row r="644" spans="1:51">
      <c r="A644" s="13" t="s">
        <v>156</v>
      </c>
      <c r="B644" s="2" t="s">
        <v>74</v>
      </c>
      <c r="C644" s="14" t="s">
        <v>188</v>
      </c>
      <c r="D644" s="2">
        <v>2012</v>
      </c>
      <c r="E644" s="14">
        <v>2013</v>
      </c>
      <c r="F644" s="14" t="s">
        <v>98</v>
      </c>
      <c r="G644" s="93">
        <v>7451</v>
      </c>
      <c r="H644" s="93">
        <v>42029</v>
      </c>
      <c r="I644" s="93">
        <v>43</v>
      </c>
      <c r="J644" s="93">
        <v>992</v>
      </c>
      <c r="K644" s="93">
        <v>7494</v>
      </c>
      <c r="L644" s="93">
        <v>43021</v>
      </c>
      <c r="M644" s="48">
        <v>50515</v>
      </c>
      <c r="N644" s="48">
        <v>108486</v>
      </c>
      <c r="O644" s="48">
        <v>18006</v>
      </c>
      <c r="P644" s="48">
        <v>88231</v>
      </c>
      <c r="Q644" s="48">
        <v>106237</v>
      </c>
      <c r="R644" s="48">
        <v>130</v>
      </c>
      <c r="S644" s="48">
        <v>2119</v>
      </c>
      <c r="T644" s="48">
        <v>2249</v>
      </c>
      <c r="U644" s="48">
        <v>18136</v>
      </c>
      <c r="V644" s="48">
        <v>90350</v>
      </c>
      <c r="W644" s="156">
        <v>15773256</v>
      </c>
      <c r="X644" s="156">
        <v>300140</v>
      </c>
      <c r="Y644" s="156">
        <v>16073396</v>
      </c>
      <c r="Z644" s="28">
        <v>0.90620000000000001</v>
      </c>
      <c r="AA644" s="28"/>
      <c r="AB644" s="111"/>
      <c r="AC644" s="28"/>
      <c r="AD644" s="28">
        <v>0</v>
      </c>
      <c r="AE644" s="139"/>
      <c r="AF644" s="139"/>
      <c r="AG644" s="139"/>
      <c r="AH644" s="139"/>
    </row>
    <row r="645" spans="1:51">
      <c r="A645" s="13" t="s">
        <v>157</v>
      </c>
      <c r="B645" s="2" t="s">
        <v>74</v>
      </c>
      <c r="C645" s="14" t="s">
        <v>188</v>
      </c>
      <c r="D645" s="2">
        <v>2012</v>
      </c>
      <c r="E645" s="14">
        <v>2013</v>
      </c>
      <c r="F645" s="14" t="s">
        <v>98</v>
      </c>
      <c r="G645" s="93">
        <v>1281</v>
      </c>
      <c r="H645" s="93">
        <v>9718</v>
      </c>
      <c r="I645" s="93">
        <v>1</v>
      </c>
      <c r="J645" s="93">
        <v>24</v>
      </c>
      <c r="K645" s="93">
        <v>1282</v>
      </c>
      <c r="L645" s="93">
        <v>9742</v>
      </c>
      <c r="M645" s="48">
        <v>11023</v>
      </c>
      <c r="N645" s="48">
        <v>21579</v>
      </c>
      <c r="O645" s="48">
        <v>3169</v>
      </c>
      <c r="P645" s="48">
        <v>18340</v>
      </c>
      <c r="Q645" s="48">
        <v>21509</v>
      </c>
      <c r="R645" s="48">
        <v>1</v>
      </c>
      <c r="S645" s="48">
        <v>69</v>
      </c>
      <c r="T645" s="48">
        <v>70</v>
      </c>
      <c r="U645" s="48">
        <v>3170</v>
      </c>
      <c r="V645" s="48">
        <v>18409</v>
      </c>
      <c r="W645" s="156">
        <v>3197183</v>
      </c>
      <c r="X645" s="156">
        <v>8449</v>
      </c>
      <c r="Y645" s="156">
        <v>3205632</v>
      </c>
      <c r="Z645" s="28">
        <v>0.94159999999999999</v>
      </c>
      <c r="AA645" s="28"/>
      <c r="AB645" s="111"/>
      <c r="AC645" s="28"/>
      <c r="AD645" s="28">
        <v>6.3200000000000006E-2</v>
      </c>
      <c r="AE645" s="139"/>
      <c r="AF645" s="139"/>
      <c r="AG645" s="139"/>
      <c r="AH645" s="139"/>
    </row>
    <row r="646" spans="1:51">
      <c r="A646" s="13" t="s">
        <v>158</v>
      </c>
      <c r="B646" s="2" t="s">
        <v>75</v>
      </c>
      <c r="C646" s="14" t="s">
        <v>188</v>
      </c>
      <c r="D646" s="2">
        <v>2012</v>
      </c>
      <c r="E646" s="14">
        <v>2013</v>
      </c>
      <c r="F646" s="14" t="s">
        <v>98</v>
      </c>
      <c r="G646" s="93">
        <v>1774</v>
      </c>
      <c r="H646" s="93">
        <v>10296</v>
      </c>
      <c r="I646" s="93">
        <v>1</v>
      </c>
      <c r="J646" s="93">
        <v>21</v>
      </c>
      <c r="K646" s="93">
        <v>1775</v>
      </c>
      <c r="L646" s="93">
        <v>10317</v>
      </c>
      <c r="M646" s="48">
        <v>12092</v>
      </c>
      <c r="N646" s="48">
        <v>24172</v>
      </c>
      <c r="O646" s="48">
        <v>4458</v>
      </c>
      <c r="P646" s="48">
        <v>19664</v>
      </c>
      <c r="Q646" s="48">
        <v>24122</v>
      </c>
      <c r="R646" s="48">
        <v>4</v>
      </c>
      <c r="S646" s="48">
        <v>46</v>
      </c>
      <c r="T646" s="48">
        <v>50</v>
      </c>
      <c r="U646" s="48">
        <v>4462</v>
      </c>
      <c r="V646" s="48">
        <v>19710</v>
      </c>
      <c r="W646" s="156">
        <v>3485046</v>
      </c>
      <c r="X646" s="156">
        <v>7237</v>
      </c>
      <c r="Y646" s="156">
        <v>3492283</v>
      </c>
      <c r="Z646" s="28">
        <v>0.94530000000000003</v>
      </c>
      <c r="AA646" s="28"/>
      <c r="AB646" s="111"/>
      <c r="AC646" s="28"/>
      <c r="AD646" s="28">
        <v>6.3200000000000006E-2</v>
      </c>
      <c r="AE646" s="139"/>
      <c r="AF646" s="139"/>
      <c r="AG646" s="139"/>
      <c r="AH646" s="139"/>
    </row>
    <row r="647" spans="1:51">
      <c r="A647" s="13" t="s">
        <v>159</v>
      </c>
      <c r="B647" s="2" t="s">
        <v>75</v>
      </c>
      <c r="C647" s="14" t="s">
        <v>188</v>
      </c>
      <c r="D647" s="2">
        <v>2012</v>
      </c>
      <c r="E647" s="14">
        <v>2013</v>
      </c>
      <c r="F647" s="14" t="s">
        <v>98</v>
      </c>
      <c r="G647" s="93">
        <v>12</v>
      </c>
      <c r="H647" s="93">
        <v>142</v>
      </c>
      <c r="I647" s="93">
        <v>0</v>
      </c>
      <c r="J647" s="93">
        <v>0</v>
      </c>
      <c r="K647" s="93">
        <v>12</v>
      </c>
      <c r="L647" s="93">
        <v>142</v>
      </c>
      <c r="M647" s="48">
        <v>154</v>
      </c>
      <c r="N647" s="48">
        <v>288</v>
      </c>
      <c r="O647" s="48">
        <v>31</v>
      </c>
      <c r="P647" s="48">
        <v>257</v>
      </c>
      <c r="Q647" s="48">
        <v>288</v>
      </c>
      <c r="R647" s="48">
        <v>0</v>
      </c>
      <c r="S647" s="48">
        <v>0</v>
      </c>
      <c r="T647" s="48">
        <v>0</v>
      </c>
      <c r="U647" s="48">
        <v>31</v>
      </c>
      <c r="V647" s="48">
        <v>257</v>
      </c>
      <c r="W647" s="156">
        <v>43322</v>
      </c>
      <c r="X647" s="156">
        <v>0</v>
      </c>
      <c r="Y647" s="156">
        <v>43322</v>
      </c>
      <c r="Z647" s="28">
        <v>1</v>
      </c>
      <c r="AA647" s="28"/>
      <c r="AB647" s="111"/>
      <c r="AC647" s="28"/>
      <c r="AD647" s="28">
        <v>6.3200000000000006E-2</v>
      </c>
      <c r="AE647" s="139"/>
      <c r="AF647" s="139"/>
      <c r="AG647" s="139"/>
      <c r="AH647" s="139"/>
    </row>
    <row r="648" spans="1:51">
      <c r="A648" s="13" t="s">
        <v>160</v>
      </c>
      <c r="B648" s="2" t="s">
        <v>75</v>
      </c>
      <c r="C648" s="14" t="s">
        <v>188</v>
      </c>
      <c r="D648" s="2">
        <v>2012</v>
      </c>
      <c r="E648" s="14">
        <v>2013</v>
      </c>
      <c r="F648" s="14" t="s">
        <v>98</v>
      </c>
      <c r="G648" s="93">
        <v>465</v>
      </c>
      <c r="H648" s="93">
        <v>2320</v>
      </c>
      <c r="I648" s="93">
        <v>0</v>
      </c>
      <c r="J648" s="93">
        <v>2</v>
      </c>
      <c r="K648" s="93">
        <v>465</v>
      </c>
      <c r="L648" s="93">
        <v>2322</v>
      </c>
      <c r="M648" s="48">
        <v>2787</v>
      </c>
      <c r="N648" s="48">
        <v>6196</v>
      </c>
      <c r="O648" s="48">
        <v>1300</v>
      </c>
      <c r="P648" s="48">
        <v>4892</v>
      </c>
      <c r="Q648" s="48">
        <v>6192</v>
      </c>
      <c r="R648" s="48">
        <v>0</v>
      </c>
      <c r="S648" s="48">
        <v>4</v>
      </c>
      <c r="T648" s="48">
        <v>4</v>
      </c>
      <c r="U648" s="48">
        <v>1300</v>
      </c>
      <c r="V648" s="48">
        <v>4896</v>
      </c>
      <c r="W648" s="156">
        <v>896884</v>
      </c>
      <c r="X648" s="156">
        <v>512</v>
      </c>
      <c r="Y648" s="156">
        <v>897396</v>
      </c>
      <c r="Z648" s="28">
        <v>1</v>
      </c>
      <c r="AA648" s="28"/>
      <c r="AB648" s="111"/>
      <c r="AC648" s="28"/>
      <c r="AD648" s="28">
        <v>6.3200000000000006E-2</v>
      </c>
      <c r="AE648" s="139"/>
      <c r="AF648" s="139"/>
      <c r="AG648" s="139"/>
      <c r="AH648" s="139"/>
    </row>
    <row r="649" spans="1:51">
      <c r="A649" s="13" t="s">
        <v>161</v>
      </c>
      <c r="B649" s="2" t="s">
        <v>74</v>
      </c>
      <c r="C649" s="14" t="s">
        <v>188</v>
      </c>
      <c r="D649" s="2">
        <v>2012</v>
      </c>
      <c r="E649" s="14">
        <v>2013</v>
      </c>
      <c r="F649" s="14" t="s">
        <v>98</v>
      </c>
      <c r="G649" s="93">
        <v>3350</v>
      </c>
      <c r="H649" s="93">
        <v>17039</v>
      </c>
      <c r="I649" s="93">
        <v>9</v>
      </c>
      <c r="J649" s="93">
        <v>76</v>
      </c>
      <c r="K649" s="93">
        <v>3359</v>
      </c>
      <c r="L649" s="93">
        <v>17115</v>
      </c>
      <c r="M649" s="48">
        <v>20474</v>
      </c>
      <c r="N649" s="48">
        <v>41166</v>
      </c>
      <c r="O649" s="48">
        <v>8011</v>
      </c>
      <c r="P649" s="48">
        <v>32933</v>
      </c>
      <c r="Q649" s="48">
        <v>40944</v>
      </c>
      <c r="R649" s="48">
        <v>30</v>
      </c>
      <c r="S649" s="48">
        <v>192</v>
      </c>
      <c r="T649" s="48">
        <v>222</v>
      </c>
      <c r="U649" s="48">
        <v>8041</v>
      </c>
      <c r="V649" s="48">
        <v>33125</v>
      </c>
      <c r="W649" s="156">
        <v>6273933.4100000001</v>
      </c>
      <c r="X649" s="156">
        <v>28736.45</v>
      </c>
      <c r="Y649" s="156">
        <v>6302669.8600000003</v>
      </c>
      <c r="Z649" s="28">
        <v>0.95220000000000005</v>
      </c>
      <c r="AA649" s="28"/>
      <c r="AB649" s="111"/>
      <c r="AC649" s="28"/>
      <c r="AD649" s="28">
        <v>4.6399999999999997E-2</v>
      </c>
      <c r="AE649" s="139"/>
      <c r="AF649" s="139"/>
      <c r="AG649" s="139"/>
      <c r="AH649" s="139"/>
    </row>
    <row r="650" spans="1:51">
      <c r="A650" s="13" t="s">
        <v>162</v>
      </c>
      <c r="B650" s="2" t="s">
        <v>74</v>
      </c>
      <c r="C650" s="14" t="s">
        <v>188</v>
      </c>
      <c r="D650" s="2">
        <v>2012</v>
      </c>
      <c r="E650" s="14">
        <v>2013</v>
      </c>
      <c r="F650" s="14" t="s">
        <v>98</v>
      </c>
      <c r="G650" s="93">
        <v>2238</v>
      </c>
      <c r="H650" s="93">
        <v>16134</v>
      </c>
      <c r="I650" s="93">
        <v>12</v>
      </c>
      <c r="J650" s="93">
        <v>117</v>
      </c>
      <c r="K650" s="93">
        <v>2250</v>
      </c>
      <c r="L650" s="93">
        <v>16251</v>
      </c>
      <c r="M650" s="48">
        <v>18501</v>
      </c>
      <c r="N650" s="48">
        <v>34432</v>
      </c>
      <c r="O650" s="48">
        <v>5436</v>
      </c>
      <c r="P650" s="48">
        <v>28663</v>
      </c>
      <c r="Q650" s="48">
        <v>34099</v>
      </c>
      <c r="R650" s="48">
        <v>40</v>
      </c>
      <c r="S650" s="48">
        <v>293</v>
      </c>
      <c r="T650" s="48">
        <v>333</v>
      </c>
      <c r="U650" s="48">
        <v>5476</v>
      </c>
      <c r="V650" s="48">
        <v>28956</v>
      </c>
      <c r="W650" s="156">
        <v>5164250</v>
      </c>
      <c r="X650" s="156">
        <v>37351</v>
      </c>
      <c r="Y650" s="156">
        <v>5201601</v>
      </c>
      <c r="Z650" s="28">
        <v>0.94520000000000004</v>
      </c>
      <c r="AA650" s="28"/>
      <c r="AB650" s="111"/>
      <c r="AC650" s="28"/>
      <c r="AD650" s="28">
        <v>6.3200000000000006E-2</v>
      </c>
      <c r="AE650" s="139"/>
      <c r="AF650" s="139"/>
      <c r="AG650" s="139"/>
      <c r="AH650" s="139"/>
      <c r="AI650" s="1"/>
      <c r="AJ650" s="1"/>
      <c r="AK650" s="1"/>
      <c r="AL650" s="1"/>
      <c r="AM650" s="1"/>
      <c r="AN650" s="1"/>
      <c r="AO650" s="1"/>
      <c r="AP650" s="1"/>
      <c r="AQ650" s="1"/>
      <c r="AR650" s="1"/>
      <c r="AS650" s="1"/>
      <c r="AT650" s="1"/>
      <c r="AU650" s="1"/>
      <c r="AV650" s="1"/>
      <c r="AW650" s="1"/>
      <c r="AX650" s="1"/>
      <c r="AY650" s="1"/>
    </row>
    <row r="651" spans="1:51">
      <c r="A651" s="13" t="s">
        <v>163</v>
      </c>
      <c r="B651" s="2" t="s">
        <v>75</v>
      </c>
      <c r="C651" s="14" t="s">
        <v>188</v>
      </c>
      <c r="D651" s="2">
        <v>2012</v>
      </c>
      <c r="E651" s="14">
        <v>2013</v>
      </c>
      <c r="F651" s="14" t="s">
        <v>98</v>
      </c>
      <c r="G651" s="93">
        <v>7183</v>
      </c>
      <c r="H651" s="93">
        <v>33383</v>
      </c>
      <c r="I651" s="93">
        <v>7</v>
      </c>
      <c r="J651" s="93">
        <v>65</v>
      </c>
      <c r="K651" s="93">
        <v>7190</v>
      </c>
      <c r="L651" s="93">
        <v>33448</v>
      </c>
      <c r="M651" s="48">
        <v>40638</v>
      </c>
      <c r="N651" s="48">
        <v>89590</v>
      </c>
      <c r="O651" s="48">
        <v>18876</v>
      </c>
      <c r="P651" s="48">
        <v>70506</v>
      </c>
      <c r="Q651" s="48">
        <v>89382</v>
      </c>
      <c r="R651" s="48">
        <v>23</v>
      </c>
      <c r="S651" s="48">
        <v>185</v>
      </c>
      <c r="T651" s="48">
        <v>208</v>
      </c>
      <c r="U651" s="48">
        <v>18899</v>
      </c>
      <c r="V651" s="48">
        <v>70691</v>
      </c>
      <c r="W651" s="156">
        <v>13032544</v>
      </c>
      <c r="X651" s="156">
        <v>25850</v>
      </c>
      <c r="Y651" s="156">
        <v>13058394</v>
      </c>
      <c r="Z651" s="28">
        <v>0.99050000000000005</v>
      </c>
      <c r="AA651" s="28"/>
      <c r="AB651" s="111"/>
      <c r="AC651" s="28"/>
      <c r="AD651" s="28">
        <v>9.1000000000000004E-3</v>
      </c>
      <c r="AE651" s="139"/>
      <c r="AF651" s="139"/>
      <c r="AG651" s="139"/>
      <c r="AH651" s="139"/>
      <c r="AI651" s="1"/>
      <c r="AJ651" s="1"/>
      <c r="AK651" s="1"/>
      <c r="AL651" s="1"/>
      <c r="AM651" s="1"/>
      <c r="AN651" s="1"/>
      <c r="AO651" s="1"/>
      <c r="AP651" s="1"/>
      <c r="AQ651" s="1"/>
      <c r="AR651" s="1"/>
      <c r="AS651" s="1"/>
      <c r="AT651" s="1"/>
      <c r="AU651" s="1"/>
      <c r="AV651" s="1"/>
      <c r="AW651" s="1"/>
      <c r="AX651" s="1"/>
      <c r="AY651" s="1"/>
    </row>
    <row r="652" spans="1:51">
      <c r="A652" s="13" t="s">
        <v>164</v>
      </c>
      <c r="B652" s="2" t="s">
        <v>75</v>
      </c>
      <c r="C652" s="14" t="s">
        <v>188</v>
      </c>
      <c r="D652" s="2">
        <v>2012</v>
      </c>
      <c r="E652" s="14">
        <v>2013</v>
      </c>
      <c r="F652" s="14" t="s">
        <v>98</v>
      </c>
      <c r="G652" s="93">
        <v>796</v>
      </c>
      <c r="H652" s="93">
        <v>4115</v>
      </c>
      <c r="I652" s="93">
        <v>3</v>
      </c>
      <c r="J652" s="93">
        <v>12</v>
      </c>
      <c r="K652" s="93">
        <v>799</v>
      </c>
      <c r="L652" s="93">
        <v>4127</v>
      </c>
      <c r="M652" s="48">
        <v>4926</v>
      </c>
      <c r="N652" s="48">
        <v>11832</v>
      </c>
      <c r="O652" s="48">
        <v>2199</v>
      </c>
      <c r="P652" s="48">
        <v>9585</v>
      </c>
      <c r="Q652" s="48">
        <v>11784</v>
      </c>
      <c r="R652" s="48">
        <v>12</v>
      </c>
      <c r="S652" s="48">
        <v>36</v>
      </c>
      <c r="T652" s="48">
        <v>48</v>
      </c>
      <c r="U652" s="48">
        <v>2211</v>
      </c>
      <c r="V652" s="48">
        <v>9621</v>
      </c>
      <c r="W652" s="156">
        <v>1686764</v>
      </c>
      <c r="X652" s="156">
        <v>5844</v>
      </c>
      <c r="Y652" s="156">
        <v>1692608</v>
      </c>
      <c r="Z652" s="28">
        <v>0.9385</v>
      </c>
      <c r="AA652" s="28"/>
      <c r="AB652" s="111"/>
      <c r="AC652" s="28"/>
      <c r="AD652" s="28">
        <v>6.3200000000000006E-2</v>
      </c>
      <c r="AE652" s="139"/>
      <c r="AF652" s="139"/>
      <c r="AG652" s="139"/>
      <c r="AH652" s="139"/>
      <c r="AI652" s="1"/>
      <c r="AJ652" s="1"/>
      <c r="AK652" s="1"/>
      <c r="AL652" s="1"/>
      <c r="AM652" s="1"/>
      <c r="AN652" s="1"/>
      <c r="AO652" s="1"/>
      <c r="AP652" s="1"/>
      <c r="AQ652" s="1"/>
      <c r="AR652" s="1"/>
      <c r="AS652" s="1"/>
      <c r="AT652" s="1"/>
      <c r="AU652" s="1"/>
      <c r="AV652" s="1"/>
      <c r="AW652" s="1"/>
      <c r="AX652" s="1"/>
      <c r="AY652" s="1"/>
    </row>
    <row r="653" spans="1:51">
      <c r="A653" s="13" t="s">
        <v>165</v>
      </c>
      <c r="B653" s="2" t="s">
        <v>75</v>
      </c>
      <c r="C653" s="14" t="s">
        <v>188</v>
      </c>
      <c r="D653" s="2">
        <v>2012</v>
      </c>
      <c r="E653" s="14">
        <v>2013</v>
      </c>
      <c r="F653" s="14" t="s">
        <v>98</v>
      </c>
      <c r="G653" s="93">
        <v>724</v>
      </c>
      <c r="H653" s="93">
        <v>3365</v>
      </c>
      <c r="I653" s="93">
        <v>0</v>
      </c>
      <c r="J653" s="93">
        <v>9</v>
      </c>
      <c r="K653" s="93">
        <v>724</v>
      </c>
      <c r="L653" s="93">
        <v>3374</v>
      </c>
      <c r="M653" s="48">
        <v>4098</v>
      </c>
      <c r="N653" s="48">
        <v>9605</v>
      </c>
      <c r="O653" s="48">
        <v>2025</v>
      </c>
      <c r="P653" s="48">
        <v>7558</v>
      </c>
      <c r="Q653" s="48">
        <v>9583</v>
      </c>
      <c r="R653" s="48">
        <v>0</v>
      </c>
      <c r="S653" s="48">
        <v>22</v>
      </c>
      <c r="T653" s="48">
        <v>22</v>
      </c>
      <c r="U653" s="48">
        <v>2025</v>
      </c>
      <c r="V653" s="48">
        <v>7580</v>
      </c>
      <c r="W653" s="156">
        <v>1375619</v>
      </c>
      <c r="X653" s="156">
        <v>2762</v>
      </c>
      <c r="Y653" s="156">
        <v>1378381</v>
      </c>
      <c r="Z653" s="28">
        <v>0.89770000000000005</v>
      </c>
      <c r="AA653" s="28"/>
      <c r="AB653" s="111"/>
      <c r="AC653" s="28"/>
      <c r="AD653" s="28">
        <v>6.3200000000000006E-2</v>
      </c>
      <c r="AE653" s="139"/>
      <c r="AF653" s="139"/>
      <c r="AG653" s="139"/>
      <c r="AH653" s="139"/>
      <c r="AI653" s="1"/>
      <c r="AJ653" s="1"/>
      <c r="AK653" s="1"/>
      <c r="AL653" s="1"/>
      <c r="AM653" s="1"/>
      <c r="AN653" s="1"/>
      <c r="AO653" s="1"/>
      <c r="AP653" s="1"/>
      <c r="AQ653" s="1"/>
      <c r="AR653" s="1"/>
      <c r="AS653" s="1"/>
      <c r="AT653" s="1"/>
      <c r="AU653" s="1"/>
      <c r="AV653" s="1"/>
      <c r="AW653" s="1"/>
      <c r="AX653" s="1"/>
      <c r="AY653" s="1"/>
    </row>
    <row r="654" spans="1:51">
      <c r="A654" s="13" t="s">
        <v>166</v>
      </c>
      <c r="B654" s="2" t="s">
        <v>75</v>
      </c>
      <c r="C654" s="14" t="s">
        <v>188</v>
      </c>
      <c r="D654" s="2">
        <v>2012</v>
      </c>
      <c r="E654" s="14">
        <v>2013</v>
      </c>
      <c r="F654" s="14" t="s">
        <v>98</v>
      </c>
      <c r="G654" s="93">
        <v>77</v>
      </c>
      <c r="H654" s="93">
        <v>741</v>
      </c>
      <c r="I654" s="93">
        <v>0</v>
      </c>
      <c r="J654" s="93">
        <v>1</v>
      </c>
      <c r="K654" s="93">
        <v>77</v>
      </c>
      <c r="L654" s="93">
        <v>742</v>
      </c>
      <c r="M654" s="48">
        <v>819</v>
      </c>
      <c r="N654" s="48">
        <v>1608</v>
      </c>
      <c r="O654" s="48">
        <v>172</v>
      </c>
      <c r="P654" s="48">
        <v>1434</v>
      </c>
      <c r="Q654" s="48">
        <v>1606</v>
      </c>
      <c r="R654" s="48">
        <v>0</v>
      </c>
      <c r="S654" s="48">
        <v>2</v>
      </c>
      <c r="T654" s="48">
        <v>2</v>
      </c>
      <c r="U654" s="48">
        <v>172</v>
      </c>
      <c r="V654" s="48">
        <v>1436</v>
      </c>
      <c r="W654" s="156">
        <v>235438</v>
      </c>
      <c r="X654" s="156">
        <v>367</v>
      </c>
      <c r="Y654" s="156">
        <v>235805</v>
      </c>
      <c r="Z654" s="28">
        <v>0.98460000000000003</v>
      </c>
      <c r="AA654" s="28"/>
      <c r="AB654" s="111"/>
      <c r="AC654" s="28"/>
      <c r="AD654" s="28">
        <v>6.3200000000000006E-2</v>
      </c>
      <c r="AE654" s="139"/>
      <c r="AF654" s="139"/>
      <c r="AG654" s="139"/>
      <c r="AH654" s="139"/>
      <c r="AI654" s="1"/>
      <c r="AJ654" s="1"/>
      <c r="AK654" s="1"/>
      <c r="AL654" s="1"/>
      <c r="AM654" s="1"/>
      <c r="AN654" s="1"/>
      <c r="AO654" s="1"/>
      <c r="AP654" s="1"/>
      <c r="AQ654" s="1"/>
      <c r="AR654" s="1"/>
      <c r="AS654" s="1"/>
      <c r="AT654" s="1"/>
      <c r="AU654" s="1"/>
      <c r="AV654" s="1"/>
      <c r="AW654" s="1"/>
      <c r="AX654" s="1"/>
      <c r="AY654" s="1"/>
    </row>
    <row r="655" spans="1:51">
      <c r="A655" s="13" t="s">
        <v>167</v>
      </c>
      <c r="B655" s="2" t="s">
        <v>74</v>
      </c>
      <c r="C655" s="14" t="s">
        <v>188</v>
      </c>
      <c r="D655" s="2">
        <v>2012</v>
      </c>
      <c r="E655" s="14">
        <v>2013</v>
      </c>
      <c r="F655" s="14" t="s">
        <v>98</v>
      </c>
      <c r="G655" s="93">
        <v>8856</v>
      </c>
      <c r="H655" s="93">
        <v>35844</v>
      </c>
      <c r="I655" s="93">
        <v>20</v>
      </c>
      <c r="J655" s="93">
        <v>287</v>
      </c>
      <c r="K655" s="93">
        <v>8876</v>
      </c>
      <c r="L655" s="93">
        <v>36131</v>
      </c>
      <c r="M655" s="48">
        <v>45007</v>
      </c>
      <c r="N655" s="48">
        <v>110740</v>
      </c>
      <c r="O655" s="48">
        <v>24387</v>
      </c>
      <c r="P655" s="48">
        <v>85543</v>
      </c>
      <c r="Q655" s="48">
        <v>109930</v>
      </c>
      <c r="R655" s="48">
        <v>65</v>
      </c>
      <c r="S655" s="48">
        <v>745</v>
      </c>
      <c r="T655" s="48">
        <v>810</v>
      </c>
      <c r="U655" s="48">
        <v>24452</v>
      </c>
      <c r="V655" s="48">
        <v>86288</v>
      </c>
      <c r="W655" s="156">
        <v>15980078</v>
      </c>
      <c r="X655" s="156">
        <v>99866</v>
      </c>
      <c r="Y655" s="156">
        <v>16079944</v>
      </c>
      <c r="Z655" s="28">
        <v>1</v>
      </c>
      <c r="AA655" s="28"/>
      <c r="AB655" s="111"/>
      <c r="AC655" s="28"/>
      <c r="AD655" s="28">
        <v>6.1199999999999997E-2</v>
      </c>
      <c r="AE655" s="139"/>
      <c r="AF655" s="139"/>
      <c r="AG655" s="139"/>
      <c r="AH655" s="139"/>
      <c r="AI655" s="1"/>
      <c r="AJ655" s="1"/>
      <c r="AK655" s="1"/>
      <c r="AL655" s="1"/>
      <c r="AM655" s="1"/>
      <c r="AN655" s="1"/>
      <c r="AO655" s="1"/>
      <c r="AP655" s="1"/>
      <c r="AQ655" s="1"/>
      <c r="AR655" s="1"/>
      <c r="AS655" s="1"/>
      <c r="AT655" s="1"/>
      <c r="AU655" s="1"/>
      <c r="AV655" s="1"/>
      <c r="AW655" s="1"/>
      <c r="AX655" s="1"/>
      <c r="AY655" s="1"/>
    </row>
    <row r="656" spans="1:51">
      <c r="A656" s="13" t="s">
        <v>168</v>
      </c>
      <c r="B656" s="2" t="s">
        <v>75</v>
      </c>
      <c r="C656" s="14" t="s">
        <v>188</v>
      </c>
      <c r="D656" s="2">
        <v>2012</v>
      </c>
      <c r="E656" s="14">
        <v>2013</v>
      </c>
      <c r="F656" s="14" t="s">
        <v>98</v>
      </c>
      <c r="G656" s="93">
        <v>392</v>
      </c>
      <c r="H656" s="93">
        <v>2385</v>
      </c>
      <c r="I656" s="93">
        <v>0</v>
      </c>
      <c r="J656" s="93">
        <v>3</v>
      </c>
      <c r="K656" s="93">
        <v>392</v>
      </c>
      <c r="L656" s="93">
        <v>2388</v>
      </c>
      <c r="M656" s="48">
        <v>2780</v>
      </c>
      <c r="N656" s="48">
        <v>5142</v>
      </c>
      <c r="O656" s="48">
        <v>1006</v>
      </c>
      <c r="P656" s="48">
        <v>4127</v>
      </c>
      <c r="Q656" s="48">
        <v>5133</v>
      </c>
      <c r="R656" s="48">
        <v>0</v>
      </c>
      <c r="S656" s="48">
        <v>9</v>
      </c>
      <c r="T656" s="48">
        <v>9</v>
      </c>
      <c r="U656" s="48">
        <v>1006</v>
      </c>
      <c r="V656" s="48">
        <v>4136</v>
      </c>
      <c r="W656" s="156">
        <v>757143</v>
      </c>
      <c r="X656" s="156">
        <v>1296</v>
      </c>
      <c r="Y656" s="156">
        <v>758439</v>
      </c>
      <c r="Z656" s="28">
        <v>0.98919999999999997</v>
      </c>
      <c r="AA656" s="28"/>
      <c r="AB656" s="111"/>
      <c r="AC656" s="28"/>
      <c r="AD656" s="28">
        <v>6.3200000000000006E-2</v>
      </c>
      <c r="AE656" s="139"/>
      <c r="AF656" s="139"/>
      <c r="AG656" s="139"/>
      <c r="AH656" s="139"/>
      <c r="AI656" s="1"/>
      <c r="AJ656" s="1"/>
      <c r="AK656" s="1"/>
      <c r="AL656" s="1"/>
      <c r="AM656" s="1"/>
      <c r="AN656" s="1"/>
      <c r="AO656" s="1"/>
      <c r="AP656" s="1"/>
      <c r="AQ656" s="1"/>
      <c r="AR656" s="1"/>
      <c r="AS656" s="1"/>
      <c r="AT656" s="1"/>
      <c r="AU656" s="1"/>
      <c r="AV656" s="1"/>
      <c r="AW656" s="1"/>
      <c r="AX656" s="1"/>
      <c r="AY656" s="1"/>
    </row>
    <row r="657" spans="1:51">
      <c r="A657" s="13" t="s">
        <v>169</v>
      </c>
      <c r="B657" s="2" t="s">
        <v>74</v>
      </c>
      <c r="C657" s="14" t="s">
        <v>188</v>
      </c>
      <c r="D657" s="2">
        <v>2012</v>
      </c>
      <c r="E657" s="14">
        <v>2013</v>
      </c>
      <c r="F657" s="14" t="s">
        <v>98</v>
      </c>
      <c r="G657" s="93">
        <v>3775</v>
      </c>
      <c r="H657" s="93">
        <v>27938</v>
      </c>
      <c r="I657" s="93">
        <v>8</v>
      </c>
      <c r="J657" s="93">
        <v>152</v>
      </c>
      <c r="K657" s="93">
        <v>3783</v>
      </c>
      <c r="L657" s="93">
        <v>28090</v>
      </c>
      <c r="M657" s="48">
        <v>31873</v>
      </c>
      <c r="N657" s="48">
        <v>66495</v>
      </c>
      <c r="O657" s="48">
        <v>9516</v>
      </c>
      <c r="P657" s="48">
        <v>56567</v>
      </c>
      <c r="Q657" s="48">
        <v>66083</v>
      </c>
      <c r="R657" s="48">
        <v>28</v>
      </c>
      <c r="S657" s="48">
        <v>384</v>
      </c>
      <c r="T657" s="48">
        <v>412</v>
      </c>
      <c r="U657" s="48">
        <v>9544</v>
      </c>
      <c r="V657" s="48">
        <v>56951</v>
      </c>
      <c r="W657" s="156">
        <v>9612082.5299999993</v>
      </c>
      <c r="X657" s="156">
        <v>46860.4</v>
      </c>
      <c r="Y657" s="156">
        <v>9658942.9299999997</v>
      </c>
      <c r="Z657" s="28">
        <v>0.9738</v>
      </c>
      <c r="AA657" s="28"/>
      <c r="AB657" s="111"/>
      <c r="AC657" s="28"/>
      <c r="AD657" s="28">
        <v>1.06E-2</v>
      </c>
      <c r="AE657" s="139"/>
      <c r="AF657" s="139"/>
      <c r="AG657" s="139"/>
      <c r="AH657" s="139"/>
      <c r="AI657" s="1"/>
      <c r="AJ657" s="1"/>
      <c r="AK657" s="1"/>
      <c r="AL657" s="1"/>
      <c r="AM657" s="1"/>
      <c r="AN657" s="1"/>
      <c r="AO657" s="1"/>
      <c r="AP657" s="1"/>
      <c r="AQ657" s="1"/>
      <c r="AR657" s="1"/>
      <c r="AS657" s="1"/>
      <c r="AT657" s="1"/>
      <c r="AU657" s="1"/>
      <c r="AV657" s="1"/>
      <c r="AW657" s="1"/>
      <c r="AX657" s="1"/>
      <c r="AY657" s="1"/>
    </row>
    <row r="658" spans="1:51">
      <c r="A658" s="13" t="s">
        <v>170</v>
      </c>
      <c r="B658" s="2" t="s">
        <v>74</v>
      </c>
      <c r="C658" s="14" t="s">
        <v>188</v>
      </c>
      <c r="D658" s="2">
        <v>2012</v>
      </c>
      <c r="E658" s="14">
        <v>2013</v>
      </c>
      <c r="F658" s="14" t="s">
        <v>98</v>
      </c>
      <c r="G658" s="93">
        <v>1012</v>
      </c>
      <c r="H658" s="93">
        <v>6660</v>
      </c>
      <c r="I658" s="93">
        <v>10</v>
      </c>
      <c r="J658" s="93">
        <v>109</v>
      </c>
      <c r="K658" s="93">
        <v>1022</v>
      </c>
      <c r="L658" s="93">
        <v>6769</v>
      </c>
      <c r="M658" s="48">
        <v>7791</v>
      </c>
      <c r="N658" s="48">
        <v>16887</v>
      </c>
      <c r="O658" s="48">
        <v>2583</v>
      </c>
      <c r="P658" s="48">
        <v>14024</v>
      </c>
      <c r="Q658" s="48">
        <v>16607</v>
      </c>
      <c r="R658" s="48">
        <v>42</v>
      </c>
      <c r="S658" s="48">
        <v>238</v>
      </c>
      <c r="T658" s="48">
        <v>280</v>
      </c>
      <c r="U658" s="48">
        <v>2625</v>
      </c>
      <c r="V658" s="48">
        <v>14262</v>
      </c>
      <c r="W658" s="156">
        <v>2437628.98</v>
      </c>
      <c r="X658" s="156">
        <v>38112.17</v>
      </c>
      <c r="Y658" s="156">
        <v>2475741.15</v>
      </c>
      <c r="Z658" s="28">
        <v>0.89039999999999997</v>
      </c>
      <c r="AA658" s="28"/>
      <c r="AB658" s="111"/>
      <c r="AC658" s="28"/>
      <c r="AD658" s="28">
        <v>6.3200000000000006E-2</v>
      </c>
      <c r="AE658" s="139"/>
      <c r="AF658" s="139"/>
      <c r="AG658" s="139"/>
      <c r="AH658" s="139"/>
      <c r="AI658" s="1"/>
      <c r="AJ658" s="1"/>
      <c r="AK658" s="1"/>
      <c r="AL658" s="1"/>
      <c r="AM658" s="1"/>
      <c r="AN658" s="1"/>
      <c r="AO658" s="1"/>
      <c r="AP658" s="1"/>
      <c r="AQ658" s="1"/>
      <c r="AR658" s="1"/>
      <c r="AS658" s="1"/>
      <c r="AT658" s="1"/>
      <c r="AU658" s="1"/>
      <c r="AV658" s="1"/>
      <c r="AW658" s="1"/>
      <c r="AX658" s="1"/>
      <c r="AY658" s="1"/>
    </row>
    <row r="659" spans="1:51">
      <c r="A659" s="13" t="s">
        <v>171</v>
      </c>
      <c r="B659" s="2" t="s">
        <v>75</v>
      </c>
      <c r="C659" s="14" t="s">
        <v>188</v>
      </c>
      <c r="D659" s="2">
        <v>2012</v>
      </c>
      <c r="E659" s="14">
        <v>2013</v>
      </c>
      <c r="F659" s="14" t="s">
        <v>98</v>
      </c>
      <c r="G659" s="93">
        <v>963</v>
      </c>
      <c r="H659" s="93">
        <v>4674</v>
      </c>
      <c r="I659" s="93">
        <v>2</v>
      </c>
      <c r="J659" s="93">
        <v>11</v>
      </c>
      <c r="K659" s="93">
        <v>965</v>
      </c>
      <c r="L659" s="93">
        <v>4685</v>
      </c>
      <c r="M659" s="48">
        <v>5650</v>
      </c>
      <c r="N659" s="48">
        <v>12701</v>
      </c>
      <c r="O659" s="48">
        <v>2528</v>
      </c>
      <c r="P659" s="48">
        <v>10138</v>
      </c>
      <c r="Q659" s="48">
        <v>12666</v>
      </c>
      <c r="R659" s="48">
        <v>5</v>
      </c>
      <c r="S659" s="48">
        <v>30</v>
      </c>
      <c r="T659" s="48">
        <v>35</v>
      </c>
      <c r="U659" s="48">
        <v>2533</v>
      </c>
      <c r="V659" s="48">
        <v>10168</v>
      </c>
      <c r="W659" s="156">
        <v>1873564</v>
      </c>
      <c r="X659" s="156">
        <v>5032</v>
      </c>
      <c r="Y659" s="156">
        <v>1878596</v>
      </c>
      <c r="Z659" s="28">
        <v>0.99670000000000003</v>
      </c>
      <c r="AA659" s="28"/>
      <c r="AB659" s="111"/>
      <c r="AC659" s="28"/>
      <c r="AD659" s="28">
        <v>6.3200000000000006E-2</v>
      </c>
      <c r="AE659" s="139"/>
      <c r="AF659" s="139"/>
      <c r="AG659" s="139"/>
      <c r="AH659" s="139"/>
      <c r="AI659" s="1"/>
      <c r="AJ659" s="1"/>
      <c r="AK659" s="1"/>
      <c r="AL659" s="1"/>
      <c r="AM659" s="1"/>
      <c r="AN659" s="1"/>
      <c r="AO659" s="1"/>
      <c r="AP659" s="1"/>
      <c r="AQ659" s="1"/>
      <c r="AR659" s="1"/>
      <c r="AS659" s="1"/>
      <c r="AT659" s="1"/>
      <c r="AU659" s="1"/>
      <c r="AV659" s="1"/>
      <c r="AW659" s="1"/>
      <c r="AX659" s="1"/>
      <c r="AY659" s="1"/>
    </row>
    <row r="660" spans="1:51">
      <c r="A660" s="51" t="s">
        <v>172</v>
      </c>
      <c r="B660" s="2" t="s">
        <v>66</v>
      </c>
      <c r="C660" s="2" t="s">
        <v>189</v>
      </c>
      <c r="D660" s="2">
        <v>2012</v>
      </c>
      <c r="E660" s="14">
        <v>2013</v>
      </c>
      <c r="F660" s="14" t="s">
        <v>98</v>
      </c>
      <c r="G660" s="93">
        <v>315681</v>
      </c>
      <c r="H660" s="93">
        <v>1563834</v>
      </c>
      <c r="I660" s="93">
        <v>1745</v>
      </c>
      <c r="J660" s="93">
        <v>14375</v>
      </c>
      <c r="K660" s="93">
        <v>317426</v>
      </c>
      <c r="L660" s="93">
        <v>1578209</v>
      </c>
      <c r="M660" s="48">
        <v>1892630</v>
      </c>
      <c r="N660" s="48">
        <v>4167237</v>
      </c>
      <c r="O660" s="48">
        <v>794570</v>
      </c>
      <c r="P660" s="48">
        <v>3332503</v>
      </c>
      <c r="Q660" s="48">
        <v>4127073</v>
      </c>
      <c r="R660" s="48">
        <v>5801</v>
      </c>
      <c r="S660" s="48">
        <v>34363</v>
      </c>
      <c r="T660" s="48">
        <v>40164</v>
      </c>
      <c r="U660" s="48">
        <v>800371</v>
      </c>
      <c r="V660" s="48">
        <v>3366866</v>
      </c>
      <c r="W660" s="156">
        <v>616124688.44999981</v>
      </c>
      <c r="X660" s="156">
        <v>5143359.2200000007</v>
      </c>
      <c r="Y660" s="156">
        <v>621268047.67000008</v>
      </c>
      <c r="Z660" s="28">
        <v>0.96850000000000003</v>
      </c>
      <c r="AA660" s="28"/>
      <c r="AB660" s="111"/>
      <c r="AC660" s="28"/>
      <c r="AD660" s="28">
        <v>3.15E-2</v>
      </c>
      <c r="AE660" s="139"/>
      <c r="AF660" s="139"/>
      <c r="AG660" s="139"/>
      <c r="AH660" s="139"/>
      <c r="AI660" s="2"/>
      <c r="AJ660" s="2"/>
      <c r="AK660" s="2"/>
      <c r="AL660" s="2"/>
      <c r="AM660" s="2"/>
      <c r="AN660" s="2"/>
      <c r="AO660" s="2"/>
      <c r="AP660" s="2"/>
      <c r="AQ660" s="2"/>
      <c r="AR660" s="2"/>
      <c r="AS660" s="2"/>
      <c r="AT660" s="2"/>
      <c r="AU660" s="2"/>
      <c r="AV660" s="2"/>
      <c r="AW660" s="2"/>
      <c r="AX660" s="2"/>
      <c r="AY660" s="2"/>
    </row>
    <row r="661" spans="1:51">
      <c r="A661" s="51" t="s">
        <v>173</v>
      </c>
      <c r="B661" s="2" t="s">
        <v>74</v>
      </c>
      <c r="C661" s="14" t="s">
        <v>189</v>
      </c>
      <c r="D661" s="2">
        <v>2012</v>
      </c>
      <c r="E661" s="14">
        <v>2013</v>
      </c>
      <c r="F661" s="14" t="s">
        <v>98</v>
      </c>
      <c r="G661" s="93">
        <v>10415</v>
      </c>
      <c r="H661" s="93">
        <v>51539</v>
      </c>
      <c r="I661" s="93">
        <v>107</v>
      </c>
      <c r="J661" s="93">
        <v>805</v>
      </c>
      <c r="K661" s="93">
        <v>10522</v>
      </c>
      <c r="L661" s="93">
        <v>52344</v>
      </c>
      <c r="M661" s="48">
        <v>62866</v>
      </c>
      <c r="N661" s="48">
        <v>126792</v>
      </c>
      <c r="O661" s="48">
        <v>24514</v>
      </c>
      <c r="P661" s="48">
        <v>100043</v>
      </c>
      <c r="Q661" s="48">
        <v>124557</v>
      </c>
      <c r="R661" s="48">
        <v>351</v>
      </c>
      <c r="S661" s="48">
        <v>1884</v>
      </c>
      <c r="T661" s="48">
        <v>2235</v>
      </c>
      <c r="U661" s="48">
        <v>24865</v>
      </c>
      <c r="V661" s="48">
        <v>101927</v>
      </c>
      <c r="W661" s="156">
        <v>19037196</v>
      </c>
      <c r="X661" s="156">
        <v>280276</v>
      </c>
      <c r="Y661" s="156">
        <v>19317472</v>
      </c>
      <c r="Z661" s="28">
        <v>0.90069999999999995</v>
      </c>
      <c r="AA661" s="28"/>
      <c r="AB661" s="111"/>
      <c r="AC661" s="28"/>
      <c r="AD661" s="28">
        <v>4.5900000000000003E-2</v>
      </c>
      <c r="AE661" s="139"/>
      <c r="AF661" s="139"/>
      <c r="AG661" s="139"/>
      <c r="AH661" s="139"/>
      <c r="AI661" s="1"/>
      <c r="AJ661" s="1"/>
      <c r="AK661" s="1"/>
      <c r="AL661" s="1"/>
      <c r="AM661" s="1"/>
      <c r="AN661" s="1"/>
      <c r="AO661" s="1"/>
      <c r="AP661" s="1"/>
      <c r="AQ661" s="1"/>
      <c r="AR661" s="1"/>
      <c r="AS661" s="1"/>
      <c r="AT661" s="1"/>
      <c r="AU661" s="1"/>
      <c r="AV661" s="1"/>
      <c r="AW661" s="1"/>
      <c r="AX661" s="1"/>
      <c r="AY661" s="1"/>
    </row>
    <row r="662" spans="1:51">
      <c r="A662" s="51" t="s">
        <v>174</v>
      </c>
      <c r="B662" s="2" t="s">
        <v>75</v>
      </c>
      <c r="C662" s="14" t="s">
        <v>189</v>
      </c>
      <c r="D662" s="2">
        <v>2012</v>
      </c>
      <c r="E662" s="14">
        <v>2013</v>
      </c>
      <c r="F662" s="14" t="s">
        <v>98</v>
      </c>
      <c r="G662" s="93">
        <v>3</v>
      </c>
      <c r="H662" s="93">
        <v>75</v>
      </c>
      <c r="I662" s="93">
        <v>0</v>
      </c>
      <c r="J662" s="93">
        <v>0</v>
      </c>
      <c r="K662" s="93">
        <v>3</v>
      </c>
      <c r="L662" s="93">
        <v>75</v>
      </c>
      <c r="M662" s="48">
        <v>78</v>
      </c>
      <c r="N662" s="48">
        <v>143</v>
      </c>
      <c r="O662" s="48">
        <v>8</v>
      </c>
      <c r="P662" s="48">
        <v>135</v>
      </c>
      <c r="Q662" s="48">
        <v>143</v>
      </c>
      <c r="R662" s="48">
        <v>0</v>
      </c>
      <c r="S662" s="48">
        <v>0</v>
      </c>
      <c r="T662" s="48">
        <v>0</v>
      </c>
      <c r="U662" s="48">
        <v>8</v>
      </c>
      <c r="V662" s="48">
        <v>135</v>
      </c>
      <c r="W662" s="156">
        <v>18467</v>
      </c>
      <c r="X662" s="156">
        <v>0</v>
      </c>
      <c r="Y662" s="156">
        <v>18467</v>
      </c>
      <c r="Z662" s="28">
        <v>1</v>
      </c>
      <c r="AA662" s="28"/>
      <c r="AB662" s="111"/>
      <c r="AC662" s="28"/>
      <c r="AD662" s="28">
        <v>4.7199999999999999E-2</v>
      </c>
      <c r="AE662" s="139"/>
      <c r="AF662" s="139"/>
      <c r="AG662" s="139"/>
      <c r="AH662" s="139"/>
      <c r="AI662" s="1"/>
      <c r="AJ662" s="1"/>
      <c r="AK662" s="1"/>
      <c r="AL662" s="1"/>
      <c r="AM662" s="1"/>
      <c r="AN662" s="1"/>
      <c r="AO662" s="1"/>
      <c r="AP662" s="1"/>
      <c r="AQ662" s="1"/>
      <c r="AR662" s="1"/>
      <c r="AS662" s="1"/>
      <c r="AT662" s="1"/>
      <c r="AU662" s="1"/>
      <c r="AV662" s="1"/>
      <c r="AW662" s="1"/>
      <c r="AX662" s="1"/>
      <c r="AY662" s="1"/>
    </row>
    <row r="663" spans="1:51">
      <c r="A663" s="51" t="s">
        <v>175</v>
      </c>
      <c r="B663" s="2" t="s">
        <v>75</v>
      </c>
      <c r="C663" s="14" t="s">
        <v>189</v>
      </c>
      <c r="D663" s="2">
        <v>2012</v>
      </c>
      <c r="E663" s="14">
        <v>2013</v>
      </c>
      <c r="F663" s="14" t="s">
        <v>98</v>
      </c>
      <c r="G663" s="93">
        <v>196</v>
      </c>
      <c r="H663" s="93">
        <v>1523</v>
      </c>
      <c r="I663" s="93">
        <v>0</v>
      </c>
      <c r="J663" s="93">
        <v>3</v>
      </c>
      <c r="K663" s="93">
        <v>196</v>
      </c>
      <c r="L663" s="93">
        <v>1526</v>
      </c>
      <c r="M663" s="48">
        <v>1722</v>
      </c>
      <c r="N663" s="48">
        <v>3321</v>
      </c>
      <c r="O663" s="48">
        <v>505</v>
      </c>
      <c r="P663" s="48">
        <v>2810</v>
      </c>
      <c r="Q663" s="48">
        <v>3315</v>
      </c>
      <c r="R663" s="48">
        <v>0</v>
      </c>
      <c r="S663" s="48">
        <v>6</v>
      </c>
      <c r="T663" s="48">
        <v>6</v>
      </c>
      <c r="U663" s="48">
        <v>505</v>
      </c>
      <c r="V663" s="48">
        <v>2816</v>
      </c>
      <c r="W663" s="156">
        <v>496208</v>
      </c>
      <c r="X663" s="156">
        <v>705</v>
      </c>
      <c r="Y663" s="156">
        <v>496913</v>
      </c>
      <c r="Z663" s="28">
        <v>0.91839999999999999</v>
      </c>
      <c r="AA663" s="28"/>
      <c r="AB663" s="111"/>
      <c r="AC663" s="28"/>
      <c r="AD663" s="28">
        <v>4.7199999999999999E-2</v>
      </c>
      <c r="AE663" s="139"/>
      <c r="AF663" s="139"/>
      <c r="AG663" s="139"/>
      <c r="AH663" s="139"/>
      <c r="AI663" s="1"/>
      <c r="AJ663" s="1"/>
      <c r="AK663" s="1"/>
      <c r="AL663" s="1"/>
      <c r="AM663" s="1"/>
      <c r="AN663" s="1"/>
      <c r="AO663" s="1"/>
      <c r="AP663" s="1"/>
      <c r="AQ663" s="1"/>
      <c r="AR663" s="1"/>
      <c r="AS663" s="1"/>
      <c r="AT663" s="1"/>
      <c r="AU663" s="1"/>
      <c r="AV663" s="1"/>
      <c r="AW663" s="1"/>
      <c r="AX663" s="1"/>
      <c r="AY663" s="1"/>
    </row>
    <row r="664" spans="1:51">
      <c r="A664" s="51" t="s">
        <v>176</v>
      </c>
      <c r="B664" s="2" t="s">
        <v>75</v>
      </c>
      <c r="C664" s="14" t="s">
        <v>189</v>
      </c>
      <c r="D664" s="2">
        <v>2012</v>
      </c>
      <c r="E664" s="14">
        <v>2013</v>
      </c>
      <c r="F664" s="14" t="s">
        <v>98</v>
      </c>
      <c r="G664" s="93">
        <v>2055</v>
      </c>
      <c r="H664" s="93">
        <v>12156</v>
      </c>
      <c r="I664" s="93">
        <v>3</v>
      </c>
      <c r="J664" s="93">
        <v>22</v>
      </c>
      <c r="K664" s="93">
        <v>2058</v>
      </c>
      <c r="L664" s="93">
        <v>12178</v>
      </c>
      <c r="M664" s="48">
        <v>14236</v>
      </c>
      <c r="N664" s="48">
        <v>29742</v>
      </c>
      <c r="O664" s="48">
        <v>5134</v>
      </c>
      <c r="P664" s="48">
        <v>24541</v>
      </c>
      <c r="Q664" s="48">
        <v>29675</v>
      </c>
      <c r="R664" s="48">
        <v>9</v>
      </c>
      <c r="S664" s="48">
        <v>58</v>
      </c>
      <c r="T664" s="48">
        <v>67</v>
      </c>
      <c r="U664" s="48">
        <v>5143</v>
      </c>
      <c r="V664" s="48">
        <v>24599</v>
      </c>
      <c r="W664" s="156">
        <v>4319365</v>
      </c>
      <c r="X664" s="156">
        <v>8336</v>
      </c>
      <c r="Y664" s="156">
        <v>4327701</v>
      </c>
      <c r="Z664" s="28">
        <v>0.95040000000000002</v>
      </c>
      <c r="AA664" s="28"/>
      <c r="AB664" s="111"/>
      <c r="AC664" s="28"/>
      <c r="AD664" s="28">
        <v>4.7199999999999999E-2</v>
      </c>
      <c r="AE664" s="139"/>
      <c r="AF664" s="139"/>
      <c r="AG664" s="139"/>
      <c r="AH664" s="139"/>
      <c r="AI664" s="1"/>
      <c r="AJ664" s="1"/>
      <c r="AK664" s="1"/>
      <c r="AL664" s="1"/>
      <c r="AM664" s="1"/>
      <c r="AN664" s="1"/>
      <c r="AO664" s="1"/>
      <c r="AP664" s="1"/>
      <c r="AQ664" s="1"/>
      <c r="AR664" s="1"/>
      <c r="AS664" s="1"/>
      <c r="AT664" s="1"/>
      <c r="AU664" s="1"/>
      <c r="AV664" s="1"/>
      <c r="AW664" s="1"/>
      <c r="AX664" s="1"/>
      <c r="AY664" s="1"/>
    </row>
    <row r="665" spans="1:51">
      <c r="A665" s="51" t="s">
        <v>177</v>
      </c>
      <c r="B665" s="2" t="s">
        <v>75</v>
      </c>
      <c r="C665" s="14" t="s">
        <v>189</v>
      </c>
      <c r="D665" s="2">
        <v>2012</v>
      </c>
      <c r="E665" s="14">
        <v>2013</v>
      </c>
      <c r="F665" s="14" t="s">
        <v>98</v>
      </c>
      <c r="G665" s="93">
        <v>322</v>
      </c>
      <c r="H665" s="93">
        <v>2195</v>
      </c>
      <c r="I665" s="93">
        <v>0</v>
      </c>
      <c r="J665" s="93">
        <v>3</v>
      </c>
      <c r="K665" s="93">
        <v>322</v>
      </c>
      <c r="L665" s="93">
        <v>2198</v>
      </c>
      <c r="M665" s="48">
        <v>2520</v>
      </c>
      <c r="N665" s="48">
        <v>4950</v>
      </c>
      <c r="O665" s="48">
        <v>850</v>
      </c>
      <c r="P665" s="48">
        <v>4093</v>
      </c>
      <c r="Q665" s="48">
        <v>4943</v>
      </c>
      <c r="R665" s="48">
        <v>0</v>
      </c>
      <c r="S665" s="48">
        <v>7</v>
      </c>
      <c r="T665" s="48">
        <v>7</v>
      </c>
      <c r="U665" s="48">
        <v>850</v>
      </c>
      <c r="V665" s="48">
        <v>4100</v>
      </c>
      <c r="W665" s="156">
        <v>731121</v>
      </c>
      <c r="X665" s="156">
        <v>818</v>
      </c>
      <c r="Y665" s="156">
        <v>731939</v>
      </c>
      <c r="Z665" s="28">
        <v>0.99239999999999995</v>
      </c>
      <c r="AA665" s="28"/>
      <c r="AB665" s="111"/>
      <c r="AC665" s="28"/>
      <c r="AD665" s="28">
        <v>4.7199999999999999E-2</v>
      </c>
      <c r="AE665" s="139"/>
      <c r="AF665" s="139"/>
      <c r="AG665" s="139"/>
      <c r="AH665" s="139"/>
      <c r="AI665" s="1"/>
      <c r="AJ665" s="1"/>
      <c r="AK665" s="1"/>
      <c r="AL665" s="1"/>
      <c r="AM665" s="1"/>
      <c r="AN665" s="1"/>
      <c r="AO665" s="1"/>
      <c r="AP665" s="1"/>
      <c r="AQ665" s="1"/>
      <c r="AR665" s="1"/>
      <c r="AS665" s="1"/>
      <c r="AT665" s="1"/>
      <c r="AU665" s="1"/>
      <c r="AV665" s="1"/>
      <c r="AW665" s="1"/>
      <c r="AX665" s="1"/>
      <c r="AY665" s="1"/>
    </row>
    <row r="666" spans="1:51">
      <c r="A666" s="51" t="s">
        <v>178</v>
      </c>
      <c r="B666" s="2" t="s">
        <v>75</v>
      </c>
      <c r="C666" s="14" t="s">
        <v>189</v>
      </c>
      <c r="D666" s="2">
        <v>2012</v>
      </c>
      <c r="E666" s="14">
        <v>2013</v>
      </c>
      <c r="F666" s="14" t="s">
        <v>98</v>
      </c>
      <c r="G666" s="93">
        <v>107</v>
      </c>
      <c r="H666" s="93">
        <v>567</v>
      </c>
      <c r="I666" s="93">
        <v>0</v>
      </c>
      <c r="J666" s="93">
        <v>2</v>
      </c>
      <c r="K666" s="93">
        <v>107</v>
      </c>
      <c r="L666" s="93">
        <v>569</v>
      </c>
      <c r="M666" s="48">
        <v>676</v>
      </c>
      <c r="N666" s="48">
        <v>1728</v>
      </c>
      <c r="O666" s="48">
        <v>269</v>
      </c>
      <c r="P666" s="48">
        <v>1452</v>
      </c>
      <c r="Q666" s="48">
        <v>1721</v>
      </c>
      <c r="R666" s="48">
        <v>1</v>
      </c>
      <c r="S666" s="48">
        <v>6</v>
      </c>
      <c r="T666" s="48">
        <v>7</v>
      </c>
      <c r="U666" s="48">
        <v>270</v>
      </c>
      <c r="V666" s="48">
        <v>1458</v>
      </c>
      <c r="W666" s="156">
        <v>231922</v>
      </c>
      <c r="X666" s="156">
        <v>699</v>
      </c>
      <c r="Y666" s="156">
        <v>232621</v>
      </c>
      <c r="Z666" s="28">
        <v>0.98109999999999997</v>
      </c>
      <c r="AA666" s="28"/>
      <c r="AB666" s="111"/>
      <c r="AC666" s="28"/>
      <c r="AD666" s="28">
        <v>4.7199999999999999E-2</v>
      </c>
      <c r="AE666" s="139"/>
      <c r="AF666" s="139"/>
      <c r="AG666" s="139"/>
      <c r="AH666" s="139"/>
    </row>
    <row r="667" spans="1:51">
      <c r="A667" s="51" t="s">
        <v>179</v>
      </c>
      <c r="B667" s="2" t="s">
        <v>74</v>
      </c>
      <c r="C667" s="14" t="s">
        <v>189</v>
      </c>
      <c r="D667" s="2">
        <v>2012</v>
      </c>
      <c r="E667" s="14">
        <v>2013</v>
      </c>
      <c r="F667" s="14" t="s">
        <v>98</v>
      </c>
      <c r="G667" s="93">
        <v>5933</v>
      </c>
      <c r="H667" s="93">
        <v>27164</v>
      </c>
      <c r="I667" s="93">
        <v>22</v>
      </c>
      <c r="J667" s="93">
        <v>159</v>
      </c>
      <c r="K667" s="93">
        <v>5955</v>
      </c>
      <c r="L667" s="93">
        <v>27323</v>
      </c>
      <c r="M667" s="48">
        <v>33278</v>
      </c>
      <c r="N667" s="48">
        <v>69271</v>
      </c>
      <c r="O667" s="48">
        <v>14105</v>
      </c>
      <c r="P667" s="48">
        <v>54655</v>
      </c>
      <c r="Q667" s="48">
        <v>68760</v>
      </c>
      <c r="R667" s="48">
        <v>75</v>
      </c>
      <c r="S667" s="48">
        <v>436</v>
      </c>
      <c r="T667" s="48">
        <v>511</v>
      </c>
      <c r="U667" s="48">
        <v>14180</v>
      </c>
      <c r="V667" s="48">
        <v>55091</v>
      </c>
      <c r="W667" s="156">
        <v>10499599.300000001</v>
      </c>
      <c r="X667" s="156">
        <v>62573.89</v>
      </c>
      <c r="Y667" s="156">
        <v>10562173.190000001</v>
      </c>
      <c r="Z667" s="28">
        <v>0.95850000000000002</v>
      </c>
      <c r="AA667" s="28"/>
      <c r="AB667" s="111"/>
      <c r="AC667" s="28"/>
      <c r="AD667" s="28">
        <v>5.7000000000000002E-3</v>
      </c>
      <c r="AE667" s="139"/>
      <c r="AF667" s="139"/>
      <c r="AG667" s="139"/>
      <c r="AH667" s="139"/>
    </row>
    <row r="668" spans="1:51">
      <c r="A668" s="51" t="s">
        <v>180</v>
      </c>
      <c r="B668" s="2" t="s">
        <v>75</v>
      </c>
      <c r="C668" s="14" t="s">
        <v>189</v>
      </c>
      <c r="D668" s="2">
        <v>2012</v>
      </c>
      <c r="E668" s="14">
        <v>2013</v>
      </c>
      <c r="F668" s="14" t="s">
        <v>98</v>
      </c>
      <c r="G668" s="93">
        <v>446</v>
      </c>
      <c r="H668" s="93">
        <v>2124</v>
      </c>
      <c r="I668" s="93">
        <v>0</v>
      </c>
      <c r="J668" s="93">
        <v>7</v>
      </c>
      <c r="K668" s="93">
        <v>446</v>
      </c>
      <c r="L668" s="93">
        <v>2131</v>
      </c>
      <c r="M668" s="48">
        <v>2577</v>
      </c>
      <c r="N668" s="48">
        <v>5245</v>
      </c>
      <c r="O668" s="48">
        <v>1218</v>
      </c>
      <c r="P668" s="48">
        <v>4015</v>
      </c>
      <c r="Q668" s="48">
        <v>5233</v>
      </c>
      <c r="R668" s="48">
        <v>0</v>
      </c>
      <c r="S668" s="48">
        <v>12</v>
      </c>
      <c r="T668" s="48">
        <v>12</v>
      </c>
      <c r="U668" s="48">
        <v>1218</v>
      </c>
      <c r="V668" s="48">
        <v>4027</v>
      </c>
      <c r="W668" s="156">
        <v>755949.15</v>
      </c>
      <c r="X668" s="156">
        <v>1663</v>
      </c>
      <c r="Y668" s="156">
        <v>757612.15</v>
      </c>
      <c r="Z668" s="28">
        <v>1</v>
      </c>
      <c r="AA668" s="28"/>
      <c r="AB668" s="111"/>
      <c r="AC668" s="28"/>
      <c r="AD668" s="28">
        <v>4.7199999999999999E-2</v>
      </c>
      <c r="AE668" s="139"/>
      <c r="AF668" s="139"/>
      <c r="AG668" s="139"/>
      <c r="AH668" s="139"/>
    </row>
    <row r="669" spans="1:51">
      <c r="A669" s="51" t="s">
        <v>181</v>
      </c>
      <c r="B669" s="2" t="s">
        <v>75</v>
      </c>
      <c r="C669" s="14" t="s">
        <v>189</v>
      </c>
      <c r="D669" s="2">
        <v>2012</v>
      </c>
      <c r="E669" s="14">
        <v>2013</v>
      </c>
      <c r="F669" s="14" t="s">
        <v>98</v>
      </c>
      <c r="G669" s="93">
        <v>664</v>
      </c>
      <c r="H669" s="93">
        <v>5604</v>
      </c>
      <c r="I669" s="93">
        <v>1</v>
      </c>
      <c r="J669" s="93">
        <v>22</v>
      </c>
      <c r="K669" s="93">
        <v>665</v>
      </c>
      <c r="L669" s="93">
        <v>5626</v>
      </c>
      <c r="M669" s="48">
        <v>6291</v>
      </c>
      <c r="N669" s="48">
        <v>11891</v>
      </c>
      <c r="O669" s="48">
        <v>1717</v>
      </c>
      <c r="P669" s="48">
        <v>10122</v>
      </c>
      <c r="Q669" s="48">
        <v>11839</v>
      </c>
      <c r="R669" s="48">
        <v>5</v>
      </c>
      <c r="S669" s="48">
        <v>47</v>
      </c>
      <c r="T669" s="48">
        <v>52</v>
      </c>
      <c r="U669" s="48">
        <v>1722</v>
      </c>
      <c r="V669" s="48">
        <v>10169</v>
      </c>
      <c r="W669" s="156">
        <v>1763757</v>
      </c>
      <c r="X669" s="156">
        <v>7139</v>
      </c>
      <c r="Y669" s="156">
        <v>1770896</v>
      </c>
      <c r="Z669" s="28">
        <v>0.99029999999999996</v>
      </c>
      <c r="AA669" s="28"/>
      <c r="AB669" s="111"/>
      <c r="AC669" s="28"/>
      <c r="AD669" s="28">
        <v>4.7199999999999999E-2</v>
      </c>
      <c r="AE669" s="139"/>
      <c r="AF669" s="139"/>
      <c r="AG669" s="139"/>
      <c r="AH669" s="139"/>
    </row>
    <row r="670" spans="1:51">
      <c r="A670" s="13" t="s">
        <v>123</v>
      </c>
      <c r="B670" s="2" t="s">
        <v>74</v>
      </c>
      <c r="C670" s="14" t="s">
        <v>189</v>
      </c>
      <c r="D670" s="2">
        <v>2012</v>
      </c>
      <c r="E670" s="14">
        <v>2013</v>
      </c>
      <c r="F670" s="14" t="s">
        <v>98</v>
      </c>
      <c r="G670" s="93">
        <v>15999</v>
      </c>
      <c r="H670" s="93">
        <v>74111</v>
      </c>
      <c r="I670" s="93">
        <v>33</v>
      </c>
      <c r="J670" s="93">
        <v>248</v>
      </c>
      <c r="K670" s="93">
        <v>16032</v>
      </c>
      <c r="L670" s="93">
        <v>74359</v>
      </c>
      <c r="M670" s="48">
        <v>90391</v>
      </c>
      <c r="N670" s="48">
        <v>218724</v>
      </c>
      <c r="O670" s="48">
        <v>42687</v>
      </c>
      <c r="P670" s="48">
        <v>175199</v>
      </c>
      <c r="Q670" s="48">
        <v>217886</v>
      </c>
      <c r="R670" s="48">
        <v>123</v>
      </c>
      <c r="S670" s="48">
        <v>715</v>
      </c>
      <c r="T670" s="48">
        <v>838</v>
      </c>
      <c r="U670" s="48">
        <v>42810</v>
      </c>
      <c r="V670" s="48">
        <v>175914</v>
      </c>
      <c r="W670" s="156">
        <v>32271840</v>
      </c>
      <c r="X670" s="156">
        <v>109793</v>
      </c>
      <c r="Y670" s="156">
        <v>32381633</v>
      </c>
      <c r="Z670" s="28">
        <v>0.97409999999999997</v>
      </c>
      <c r="AA670" s="28"/>
      <c r="AB670" s="111"/>
      <c r="AC670" s="28"/>
      <c r="AD670" s="28">
        <v>0</v>
      </c>
      <c r="AE670" s="139"/>
      <c r="AF670" s="139"/>
      <c r="AG670" s="139"/>
      <c r="AH670" s="139"/>
    </row>
    <row r="671" spans="1:51">
      <c r="A671" s="13" t="s">
        <v>124</v>
      </c>
      <c r="B671" s="2" t="s">
        <v>75</v>
      </c>
      <c r="C671" s="14" t="s">
        <v>189</v>
      </c>
      <c r="D671" s="2">
        <v>2012</v>
      </c>
      <c r="E671" s="14">
        <v>2013</v>
      </c>
      <c r="F671" s="14" t="s">
        <v>98</v>
      </c>
      <c r="G671" s="93">
        <v>237</v>
      </c>
      <c r="H671" s="93">
        <v>1163</v>
      </c>
      <c r="I671" s="93">
        <v>0</v>
      </c>
      <c r="J671" s="93">
        <v>3</v>
      </c>
      <c r="K671" s="93">
        <v>237</v>
      </c>
      <c r="L671" s="93">
        <v>1166</v>
      </c>
      <c r="M671" s="48">
        <v>1403</v>
      </c>
      <c r="N671" s="48">
        <v>3501</v>
      </c>
      <c r="O671" s="48">
        <v>629</v>
      </c>
      <c r="P671" s="48">
        <v>2860</v>
      </c>
      <c r="Q671" s="48">
        <v>3489</v>
      </c>
      <c r="R671" s="48">
        <v>1</v>
      </c>
      <c r="S671" s="48">
        <v>11</v>
      </c>
      <c r="T671" s="48">
        <v>12</v>
      </c>
      <c r="U671" s="48">
        <v>630</v>
      </c>
      <c r="V671" s="48">
        <v>2871</v>
      </c>
      <c r="W671" s="156">
        <v>473304</v>
      </c>
      <c r="X671" s="156">
        <v>1438</v>
      </c>
      <c r="Y671" s="156">
        <v>474742</v>
      </c>
      <c r="Z671" s="28">
        <v>1</v>
      </c>
      <c r="AA671" s="28"/>
      <c r="AB671" s="111"/>
      <c r="AC671" s="28"/>
      <c r="AD671" s="28">
        <v>4.7199999999999999E-2</v>
      </c>
      <c r="AE671" s="139"/>
      <c r="AF671" s="139"/>
      <c r="AG671" s="139"/>
      <c r="AH671" s="139"/>
    </row>
    <row r="672" spans="1:51">
      <c r="A672" s="13" t="s">
        <v>125</v>
      </c>
      <c r="B672" s="2" t="s">
        <v>75</v>
      </c>
      <c r="C672" s="14" t="s">
        <v>189</v>
      </c>
      <c r="D672" s="2">
        <v>2012</v>
      </c>
      <c r="E672" s="14">
        <v>2013</v>
      </c>
      <c r="F672" s="14" t="s">
        <v>98</v>
      </c>
      <c r="G672" s="93">
        <v>1023</v>
      </c>
      <c r="H672" s="93">
        <v>7127</v>
      </c>
      <c r="I672" s="93">
        <v>1</v>
      </c>
      <c r="J672" s="93">
        <v>11</v>
      </c>
      <c r="K672" s="93">
        <v>1024</v>
      </c>
      <c r="L672" s="93">
        <v>7138</v>
      </c>
      <c r="M672" s="48">
        <v>8161</v>
      </c>
      <c r="N672" s="48">
        <v>15568</v>
      </c>
      <c r="O672" s="48">
        <v>2528</v>
      </c>
      <c r="P672" s="48">
        <v>13011</v>
      </c>
      <c r="Q672" s="48">
        <v>15539</v>
      </c>
      <c r="R672" s="48">
        <v>1</v>
      </c>
      <c r="S672" s="48">
        <v>28</v>
      </c>
      <c r="T672" s="48">
        <v>29</v>
      </c>
      <c r="U672" s="48">
        <v>2529</v>
      </c>
      <c r="V672" s="48">
        <v>13039</v>
      </c>
      <c r="W672" s="156">
        <v>2351704</v>
      </c>
      <c r="X672" s="156">
        <v>4221</v>
      </c>
      <c r="Y672" s="156">
        <v>2355925</v>
      </c>
      <c r="Z672" s="28">
        <v>0.94040000000000001</v>
      </c>
      <c r="AA672" s="28"/>
      <c r="AB672" s="111"/>
      <c r="AC672" s="28"/>
      <c r="AD672" s="28">
        <v>4.7199999999999999E-2</v>
      </c>
      <c r="AE672" s="139"/>
      <c r="AF672" s="139"/>
      <c r="AG672" s="139"/>
      <c r="AH672" s="139"/>
    </row>
    <row r="673" spans="1:34">
      <c r="A673" s="13" t="s">
        <v>126</v>
      </c>
      <c r="B673" s="2" t="s">
        <v>75</v>
      </c>
      <c r="C673" s="14" t="s">
        <v>189</v>
      </c>
      <c r="D673" s="2">
        <v>2012</v>
      </c>
      <c r="E673" s="14">
        <v>2013</v>
      </c>
      <c r="F673" s="14" t="s">
        <v>98</v>
      </c>
      <c r="G673" s="93">
        <v>2196</v>
      </c>
      <c r="H673" s="93">
        <v>12193</v>
      </c>
      <c r="I673" s="93">
        <v>11</v>
      </c>
      <c r="J673" s="93">
        <v>111</v>
      </c>
      <c r="K673" s="93">
        <v>2207</v>
      </c>
      <c r="L673" s="93">
        <v>12304</v>
      </c>
      <c r="M673" s="48">
        <v>14511</v>
      </c>
      <c r="N673" s="48">
        <v>37267</v>
      </c>
      <c r="O673" s="48">
        <v>6186</v>
      </c>
      <c r="P673" s="48">
        <v>30693</v>
      </c>
      <c r="Q673" s="48">
        <v>36879</v>
      </c>
      <c r="R673" s="48">
        <v>33</v>
      </c>
      <c r="S673" s="48">
        <v>355</v>
      </c>
      <c r="T673" s="48">
        <v>388</v>
      </c>
      <c r="U673" s="48">
        <v>6219</v>
      </c>
      <c r="V673" s="48">
        <v>31048</v>
      </c>
      <c r="W673" s="156">
        <v>5088888</v>
      </c>
      <c r="X673" s="156">
        <v>48094</v>
      </c>
      <c r="Y673" s="156">
        <v>5136982</v>
      </c>
      <c r="Z673" s="28">
        <v>1</v>
      </c>
      <c r="AA673" s="28"/>
      <c r="AB673" s="111"/>
      <c r="AC673" s="28"/>
      <c r="AD673" s="28">
        <v>4.7199999999999999E-2</v>
      </c>
      <c r="AE673" s="139"/>
      <c r="AF673" s="139"/>
      <c r="AG673" s="139"/>
      <c r="AH673" s="139"/>
    </row>
    <row r="674" spans="1:34">
      <c r="A674" s="13" t="s">
        <v>127</v>
      </c>
      <c r="B674" s="2" t="s">
        <v>75</v>
      </c>
      <c r="C674" s="14" t="s">
        <v>189</v>
      </c>
      <c r="D674" s="2">
        <v>2012</v>
      </c>
      <c r="E674" s="14">
        <v>2013</v>
      </c>
      <c r="F674" s="14" t="s">
        <v>98</v>
      </c>
      <c r="G674" s="93">
        <v>134</v>
      </c>
      <c r="H674" s="93">
        <v>827</v>
      </c>
      <c r="I674" s="93">
        <v>1</v>
      </c>
      <c r="J674" s="93">
        <v>3</v>
      </c>
      <c r="K674" s="93">
        <v>135</v>
      </c>
      <c r="L674" s="93">
        <v>830</v>
      </c>
      <c r="M674" s="48">
        <v>964</v>
      </c>
      <c r="N674" s="48">
        <v>1952</v>
      </c>
      <c r="O674" s="48">
        <v>366</v>
      </c>
      <c r="P674" s="48">
        <v>1575</v>
      </c>
      <c r="Q674" s="48">
        <v>1941</v>
      </c>
      <c r="R674" s="48">
        <v>2</v>
      </c>
      <c r="S674" s="48">
        <v>9</v>
      </c>
      <c r="T674" s="48">
        <v>11</v>
      </c>
      <c r="U674" s="48">
        <v>368</v>
      </c>
      <c r="V674" s="48">
        <v>1584</v>
      </c>
      <c r="W674" s="156">
        <v>265817</v>
      </c>
      <c r="X674" s="156">
        <v>1286</v>
      </c>
      <c r="Y674" s="156">
        <v>267103</v>
      </c>
      <c r="Z674" s="28">
        <v>1</v>
      </c>
      <c r="AA674" s="28"/>
      <c r="AB674" s="111"/>
      <c r="AC674" s="28"/>
      <c r="AD674" s="28">
        <v>4.7199999999999999E-2</v>
      </c>
      <c r="AE674" s="139"/>
      <c r="AF674" s="139"/>
      <c r="AG674" s="139"/>
      <c r="AH674" s="139"/>
    </row>
    <row r="675" spans="1:34">
      <c r="A675" s="13" t="s">
        <v>128</v>
      </c>
      <c r="B675" s="2" t="s">
        <v>75</v>
      </c>
      <c r="C675" s="14" t="s">
        <v>189</v>
      </c>
      <c r="D675" s="2">
        <v>2012</v>
      </c>
      <c r="E675" s="14">
        <v>2013</v>
      </c>
      <c r="F675" s="14" t="s">
        <v>98</v>
      </c>
      <c r="G675" s="93">
        <v>11927</v>
      </c>
      <c r="H675" s="93">
        <v>46524</v>
      </c>
      <c r="I675" s="93">
        <v>20</v>
      </c>
      <c r="J675" s="93">
        <v>253</v>
      </c>
      <c r="K675" s="93">
        <v>11947</v>
      </c>
      <c r="L675" s="93">
        <v>46777</v>
      </c>
      <c r="M675" s="48">
        <v>58724</v>
      </c>
      <c r="N675" s="48">
        <v>141440</v>
      </c>
      <c r="O675" s="48">
        <v>32640</v>
      </c>
      <c r="P675" s="48">
        <v>108000</v>
      </c>
      <c r="Q675" s="48">
        <v>140640</v>
      </c>
      <c r="R675" s="48">
        <v>65</v>
      </c>
      <c r="S675" s="48">
        <v>735</v>
      </c>
      <c r="T675" s="48">
        <v>800</v>
      </c>
      <c r="U675" s="48">
        <v>32705</v>
      </c>
      <c r="V675" s="48">
        <v>108735</v>
      </c>
      <c r="W675" s="156">
        <v>20721933</v>
      </c>
      <c r="X675" s="156">
        <v>98300</v>
      </c>
      <c r="Y675" s="156">
        <v>20820233</v>
      </c>
      <c r="Z675" s="28">
        <v>0.9869</v>
      </c>
      <c r="AA675" s="28"/>
      <c r="AB675" s="111"/>
      <c r="AC675" s="28"/>
      <c r="AD675" s="28">
        <v>4.1999999999999997E-3</v>
      </c>
      <c r="AE675" s="139"/>
      <c r="AF675" s="139"/>
      <c r="AG675" s="139"/>
      <c r="AH675" s="139"/>
    </row>
    <row r="676" spans="1:34">
      <c r="A676" s="13" t="s">
        <v>129</v>
      </c>
      <c r="B676" s="2" t="s">
        <v>75</v>
      </c>
      <c r="C676" s="14" t="s">
        <v>189</v>
      </c>
      <c r="D676" s="2">
        <v>2012</v>
      </c>
      <c r="E676" s="14">
        <v>2013</v>
      </c>
      <c r="F676" s="14" t="s">
        <v>98</v>
      </c>
      <c r="G676" s="93">
        <v>1642</v>
      </c>
      <c r="H676" s="93">
        <v>7977</v>
      </c>
      <c r="I676" s="93">
        <v>3</v>
      </c>
      <c r="J676" s="93">
        <v>53</v>
      </c>
      <c r="K676" s="93">
        <v>1645</v>
      </c>
      <c r="L676" s="93">
        <v>8030</v>
      </c>
      <c r="M676" s="48">
        <v>9675</v>
      </c>
      <c r="N676" s="48">
        <v>23056</v>
      </c>
      <c r="O676" s="48">
        <v>4452</v>
      </c>
      <c r="P676" s="48">
        <v>18463</v>
      </c>
      <c r="Q676" s="48">
        <v>22915</v>
      </c>
      <c r="R676" s="48">
        <v>10</v>
      </c>
      <c r="S676" s="48">
        <v>131</v>
      </c>
      <c r="T676" s="48">
        <v>141</v>
      </c>
      <c r="U676" s="48">
        <v>4462</v>
      </c>
      <c r="V676" s="48">
        <v>18594</v>
      </c>
      <c r="W676" s="156">
        <v>3204087</v>
      </c>
      <c r="X676" s="156">
        <v>18300</v>
      </c>
      <c r="Y676" s="156">
        <v>3222387</v>
      </c>
      <c r="Z676" s="28">
        <v>0.99570000000000003</v>
      </c>
      <c r="AA676" s="28"/>
      <c r="AB676" s="111"/>
      <c r="AC676" s="28"/>
      <c r="AD676" s="28">
        <v>4.7199999999999999E-2</v>
      </c>
      <c r="AE676" s="139"/>
      <c r="AF676" s="139"/>
      <c r="AG676" s="139"/>
      <c r="AH676" s="139"/>
    </row>
    <row r="677" spans="1:34">
      <c r="A677" s="13" t="s">
        <v>130</v>
      </c>
      <c r="B677" s="2" t="s">
        <v>75</v>
      </c>
      <c r="C677" s="14" t="s">
        <v>189</v>
      </c>
      <c r="D677" s="2">
        <v>2012</v>
      </c>
      <c r="E677" s="14">
        <v>2013</v>
      </c>
      <c r="F677" s="14" t="s">
        <v>98</v>
      </c>
      <c r="G677" s="93">
        <v>683</v>
      </c>
      <c r="H677" s="93">
        <v>4431</v>
      </c>
      <c r="I677" s="93">
        <v>0</v>
      </c>
      <c r="J677" s="93">
        <v>14</v>
      </c>
      <c r="K677" s="93">
        <v>683</v>
      </c>
      <c r="L677" s="93">
        <v>4445</v>
      </c>
      <c r="M677" s="48">
        <v>5128</v>
      </c>
      <c r="N677" s="48">
        <v>10280</v>
      </c>
      <c r="O677" s="48">
        <v>1797</v>
      </c>
      <c r="P677" s="48">
        <v>8451</v>
      </c>
      <c r="Q677" s="48">
        <v>10248</v>
      </c>
      <c r="R677" s="48">
        <v>1</v>
      </c>
      <c r="S677" s="48">
        <v>31</v>
      </c>
      <c r="T677" s="48">
        <v>32</v>
      </c>
      <c r="U677" s="48">
        <v>1798</v>
      </c>
      <c r="V677" s="48">
        <v>8482</v>
      </c>
      <c r="W677" s="156">
        <v>1546617</v>
      </c>
      <c r="X677" s="156">
        <v>4430</v>
      </c>
      <c r="Y677" s="156">
        <v>1551047</v>
      </c>
      <c r="Z677" s="28">
        <v>0.98229999999999995</v>
      </c>
      <c r="AA677" s="28"/>
      <c r="AB677" s="111"/>
      <c r="AC677" s="28"/>
      <c r="AD677" s="28">
        <v>4.7199999999999999E-2</v>
      </c>
      <c r="AE677" s="139"/>
      <c r="AF677" s="139"/>
      <c r="AG677" s="139"/>
      <c r="AH677" s="139"/>
    </row>
    <row r="678" spans="1:34">
      <c r="A678" s="13" t="s">
        <v>131</v>
      </c>
      <c r="B678" s="2" t="s">
        <v>75</v>
      </c>
      <c r="C678" s="14" t="s">
        <v>189</v>
      </c>
      <c r="D678" s="2">
        <v>2012</v>
      </c>
      <c r="E678" s="14">
        <v>2013</v>
      </c>
      <c r="F678" s="14" t="s">
        <v>98</v>
      </c>
      <c r="G678" s="93">
        <v>249</v>
      </c>
      <c r="H678" s="93">
        <v>1134</v>
      </c>
      <c r="I678" s="93">
        <v>0</v>
      </c>
      <c r="J678" s="93">
        <v>0</v>
      </c>
      <c r="K678" s="93">
        <v>249</v>
      </c>
      <c r="L678" s="93">
        <v>1134</v>
      </c>
      <c r="M678" s="48">
        <v>1383</v>
      </c>
      <c r="N678" s="48">
        <v>2876</v>
      </c>
      <c r="O678" s="48">
        <v>668</v>
      </c>
      <c r="P678" s="48">
        <v>2207</v>
      </c>
      <c r="Q678" s="48">
        <v>2875</v>
      </c>
      <c r="R678" s="48">
        <v>1</v>
      </c>
      <c r="S678" s="48">
        <v>0</v>
      </c>
      <c r="T678" s="48">
        <v>1</v>
      </c>
      <c r="U678" s="48">
        <v>669</v>
      </c>
      <c r="V678" s="48">
        <v>2207</v>
      </c>
      <c r="W678" s="156">
        <v>436266</v>
      </c>
      <c r="X678" s="156">
        <v>159</v>
      </c>
      <c r="Y678" s="156">
        <v>436425</v>
      </c>
      <c r="Z678" s="28">
        <v>0.98780000000000001</v>
      </c>
      <c r="AA678" s="28"/>
      <c r="AB678" s="111"/>
      <c r="AC678" s="28"/>
      <c r="AD678" s="28">
        <v>4.7199999999999999E-2</v>
      </c>
      <c r="AE678" s="139"/>
      <c r="AF678" s="139"/>
      <c r="AG678" s="139"/>
      <c r="AH678" s="139"/>
    </row>
    <row r="679" spans="1:34">
      <c r="A679" s="13" t="s">
        <v>132</v>
      </c>
      <c r="B679" s="2" t="s">
        <v>76</v>
      </c>
      <c r="C679" s="14" t="s">
        <v>189</v>
      </c>
      <c r="D679" s="2">
        <v>2012</v>
      </c>
      <c r="E679" s="14">
        <v>2013</v>
      </c>
      <c r="F679" s="14" t="s">
        <v>98</v>
      </c>
      <c r="G679" s="93">
        <v>91505</v>
      </c>
      <c r="H679" s="93">
        <v>444843</v>
      </c>
      <c r="I679" s="93">
        <v>825</v>
      </c>
      <c r="J679" s="93">
        <v>4720</v>
      </c>
      <c r="K679" s="93">
        <v>92330</v>
      </c>
      <c r="L679" s="93">
        <v>449563</v>
      </c>
      <c r="M679" s="48">
        <v>541893</v>
      </c>
      <c r="N679" s="48">
        <v>1128353</v>
      </c>
      <c r="O679" s="48">
        <v>209603</v>
      </c>
      <c r="P679" s="48">
        <v>905621</v>
      </c>
      <c r="Q679" s="48">
        <v>1115224</v>
      </c>
      <c r="R679" s="48">
        <v>2672</v>
      </c>
      <c r="S679" s="48">
        <v>10457</v>
      </c>
      <c r="T679" s="48">
        <v>13129</v>
      </c>
      <c r="U679" s="48">
        <v>212275</v>
      </c>
      <c r="V679" s="48">
        <v>916078</v>
      </c>
      <c r="W679" s="156">
        <v>173044947</v>
      </c>
      <c r="X679" s="156">
        <v>1771911</v>
      </c>
      <c r="Y679" s="156">
        <v>174816858</v>
      </c>
      <c r="Z679" s="28">
        <v>0.95750000000000002</v>
      </c>
      <c r="AA679" s="28"/>
      <c r="AB679" s="111"/>
      <c r="AC679" s="28"/>
      <c r="AD679" s="28">
        <v>2.4299999999999999E-2</v>
      </c>
      <c r="AE679" s="139"/>
      <c r="AF679" s="139"/>
      <c r="AG679" s="139"/>
      <c r="AH679" s="139"/>
    </row>
    <row r="680" spans="1:34">
      <c r="A680" s="13" t="s">
        <v>133</v>
      </c>
      <c r="B680" s="2" t="s">
        <v>75</v>
      </c>
      <c r="C680" s="14" t="s">
        <v>189</v>
      </c>
      <c r="D680" s="2">
        <v>2012</v>
      </c>
      <c r="E680" s="14">
        <v>2013</v>
      </c>
      <c r="F680" s="14" t="s">
        <v>98</v>
      </c>
      <c r="G680" s="93">
        <v>1923</v>
      </c>
      <c r="H680" s="93">
        <v>8379</v>
      </c>
      <c r="I680" s="93">
        <v>3</v>
      </c>
      <c r="J680" s="93">
        <v>15</v>
      </c>
      <c r="K680" s="93">
        <v>1926</v>
      </c>
      <c r="L680" s="93">
        <v>8394</v>
      </c>
      <c r="M680" s="48">
        <v>10319</v>
      </c>
      <c r="N680" s="48">
        <v>26174</v>
      </c>
      <c r="O680" s="48">
        <v>5176</v>
      </c>
      <c r="P680" s="48">
        <v>20937</v>
      </c>
      <c r="Q680" s="48">
        <v>26113</v>
      </c>
      <c r="R680" s="48">
        <v>7</v>
      </c>
      <c r="S680" s="48">
        <v>54</v>
      </c>
      <c r="T680" s="48">
        <v>61</v>
      </c>
      <c r="U680" s="48">
        <v>5183</v>
      </c>
      <c r="V680" s="48">
        <v>20991</v>
      </c>
      <c r="W680" s="156">
        <v>3775749</v>
      </c>
      <c r="X680" s="156">
        <v>7586</v>
      </c>
      <c r="Y680" s="156">
        <v>3783335</v>
      </c>
      <c r="Z680" s="28">
        <v>0.9677</v>
      </c>
      <c r="AA680" s="28"/>
      <c r="AB680" s="111"/>
      <c r="AC680" s="28"/>
      <c r="AD680" s="28">
        <v>4.7199999999999999E-2</v>
      </c>
      <c r="AE680" s="139"/>
      <c r="AF680" s="139"/>
      <c r="AG680" s="139"/>
      <c r="AH680" s="139"/>
    </row>
    <row r="681" spans="1:34">
      <c r="A681" s="13" t="s">
        <v>134</v>
      </c>
      <c r="B681" s="2" t="s">
        <v>75</v>
      </c>
      <c r="C681" s="14" t="s">
        <v>189</v>
      </c>
      <c r="D681" s="2">
        <v>2012</v>
      </c>
      <c r="E681" s="14">
        <v>2013</v>
      </c>
      <c r="F681" s="14" t="s">
        <v>98</v>
      </c>
      <c r="G681" s="93">
        <v>799</v>
      </c>
      <c r="H681" s="93">
        <v>4657</v>
      </c>
      <c r="I681" s="93">
        <v>14</v>
      </c>
      <c r="J681" s="93">
        <v>75</v>
      </c>
      <c r="K681" s="93">
        <v>813</v>
      </c>
      <c r="L681" s="93">
        <v>4732</v>
      </c>
      <c r="M681" s="48">
        <v>5545</v>
      </c>
      <c r="N681" s="48">
        <v>9399</v>
      </c>
      <c r="O681" s="48">
        <v>1725</v>
      </c>
      <c r="P681" s="48">
        <v>7460</v>
      </c>
      <c r="Q681" s="48">
        <v>9185</v>
      </c>
      <c r="R681" s="48">
        <v>43</v>
      </c>
      <c r="S681" s="48">
        <v>171</v>
      </c>
      <c r="T681" s="48">
        <v>214</v>
      </c>
      <c r="U681" s="48">
        <v>1768</v>
      </c>
      <c r="V681" s="48">
        <v>7631</v>
      </c>
      <c r="W681" s="156">
        <v>1438439</v>
      </c>
      <c r="X681" s="156">
        <v>26773</v>
      </c>
      <c r="Y681" s="156">
        <v>1465212</v>
      </c>
      <c r="Z681" s="28">
        <v>0.91439999999999999</v>
      </c>
      <c r="AA681" s="28"/>
      <c r="AB681" s="111"/>
      <c r="AC681" s="28"/>
      <c r="AD681" s="28">
        <v>4.7199999999999999E-2</v>
      </c>
      <c r="AE681" s="139"/>
      <c r="AF681" s="139"/>
      <c r="AG681" s="139"/>
      <c r="AH681" s="139"/>
    </row>
    <row r="682" spans="1:34">
      <c r="A682" s="13" t="s">
        <v>135</v>
      </c>
      <c r="B682" s="2" t="s">
        <v>75</v>
      </c>
      <c r="C682" s="14" t="s">
        <v>189</v>
      </c>
      <c r="D682" s="2">
        <v>2012</v>
      </c>
      <c r="E682" s="14">
        <v>2013</v>
      </c>
      <c r="F682" s="14" t="s">
        <v>98</v>
      </c>
      <c r="G682" s="93">
        <v>122</v>
      </c>
      <c r="H682" s="93">
        <v>750</v>
      </c>
      <c r="I682" s="93">
        <v>0</v>
      </c>
      <c r="J682" s="93">
        <v>1</v>
      </c>
      <c r="K682" s="93">
        <v>122</v>
      </c>
      <c r="L682" s="93">
        <v>751</v>
      </c>
      <c r="M682" s="48">
        <v>872</v>
      </c>
      <c r="N682" s="48">
        <v>1799</v>
      </c>
      <c r="O682" s="48">
        <v>323</v>
      </c>
      <c r="P682" s="48">
        <v>1475</v>
      </c>
      <c r="Q682" s="48">
        <v>1798</v>
      </c>
      <c r="R682" s="48">
        <v>0</v>
      </c>
      <c r="S682" s="48">
        <v>1</v>
      </c>
      <c r="T682" s="48">
        <v>1</v>
      </c>
      <c r="U682" s="48">
        <v>323</v>
      </c>
      <c r="V682" s="48">
        <v>1476</v>
      </c>
      <c r="W682" s="156">
        <v>264744</v>
      </c>
      <c r="X682" s="156">
        <v>151</v>
      </c>
      <c r="Y682" s="156">
        <v>264895</v>
      </c>
      <c r="Z682" s="28">
        <v>0.91490000000000005</v>
      </c>
      <c r="AA682" s="28"/>
      <c r="AB682" s="111"/>
      <c r="AC682" s="28"/>
      <c r="AD682" s="28">
        <v>4.7199999999999999E-2</v>
      </c>
      <c r="AE682" s="139"/>
      <c r="AF682" s="139"/>
      <c r="AG682" s="139"/>
      <c r="AH682" s="139"/>
    </row>
    <row r="683" spans="1:34">
      <c r="A683" s="13" t="s">
        <v>136</v>
      </c>
      <c r="B683" s="2" t="s">
        <v>75</v>
      </c>
      <c r="C683" s="14" t="s">
        <v>189</v>
      </c>
      <c r="D683" s="2">
        <v>2012</v>
      </c>
      <c r="E683" s="14">
        <v>2013</v>
      </c>
      <c r="F683" s="14" t="s">
        <v>98</v>
      </c>
      <c r="G683" s="93">
        <v>830</v>
      </c>
      <c r="H683" s="93">
        <v>6215</v>
      </c>
      <c r="I683" s="93">
        <v>1</v>
      </c>
      <c r="J683" s="93">
        <v>24</v>
      </c>
      <c r="K683" s="93">
        <v>831</v>
      </c>
      <c r="L683" s="93">
        <v>6239</v>
      </c>
      <c r="M683" s="48">
        <v>7070</v>
      </c>
      <c r="N683" s="48">
        <v>13352</v>
      </c>
      <c r="O683" s="48">
        <v>2157</v>
      </c>
      <c r="P683" s="48">
        <v>11138</v>
      </c>
      <c r="Q683" s="48">
        <v>13295</v>
      </c>
      <c r="R683" s="48">
        <v>3</v>
      </c>
      <c r="S683" s="48">
        <v>54</v>
      </c>
      <c r="T683" s="48">
        <v>57</v>
      </c>
      <c r="U683" s="48">
        <v>2160</v>
      </c>
      <c r="V683" s="48">
        <v>11192</v>
      </c>
      <c r="W683" s="156">
        <v>2017277</v>
      </c>
      <c r="X683" s="156">
        <v>8166</v>
      </c>
      <c r="Y683" s="156">
        <v>2025443</v>
      </c>
      <c r="Z683" s="28">
        <v>0.98440000000000005</v>
      </c>
      <c r="AA683" s="28"/>
      <c r="AB683" s="111"/>
      <c r="AC683" s="28"/>
      <c r="AD683" s="28">
        <v>4.7199999999999999E-2</v>
      </c>
      <c r="AE683" s="139"/>
      <c r="AF683" s="139"/>
      <c r="AG683" s="139"/>
      <c r="AH683" s="139"/>
    </row>
    <row r="684" spans="1:34">
      <c r="A684" s="13" t="s">
        <v>137</v>
      </c>
      <c r="B684" s="2" t="s">
        <v>75</v>
      </c>
      <c r="C684" s="14" t="s">
        <v>189</v>
      </c>
      <c r="D684" s="2">
        <v>2012</v>
      </c>
      <c r="E684" s="14">
        <v>2013</v>
      </c>
      <c r="F684" s="14" t="s">
        <v>98</v>
      </c>
      <c r="G684" s="93">
        <v>4821</v>
      </c>
      <c r="H684" s="93">
        <v>17374</v>
      </c>
      <c r="I684" s="93">
        <v>8</v>
      </c>
      <c r="J684" s="93">
        <v>31</v>
      </c>
      <c r="K684" s="93">
        <v>4829</v>
      </c>
      <c r="L684" s="93">
        <v>17405</v>
      </c>
      <c r="M684" s="48">
        <v>22234</v>
      </c>
      <c r="N684" s="48">
        <v>54407</v>
      </c>
      <c r="O684" s="48">
        <v>13198</v>
      </c>
      <c r="P684" s="48">
        <v>41088</v>
      </c>
      <c r="Q684" s="48">
        <v>54286</v>
      </c>
      <c r="R684" s="48">
        <v>26</v>
      </c>
      <c r="S684" s="48">
        <v>95</v>
      </c>
      <c r="T684" s="48">
        <v>121</v>
      </c>
      <c r="U684" s="48">
        <v>13224</v>
      </c>
      <c r="V684" s="48">
        <v>41183</v>
      </c>
      <c r="W684" s="156">
        <v>7862081</v>
      </c>
      <c r="X684" s="156">
        <v>15326</v>
      </c>
      <c r="Y684" s="156">
        <v>7877407</v>
      </c>
      <c r="Z684" s="28">
        <v>0.99050000000000005</v>
      </c>
      <c r="AA684" s="28"/>
      <c r="AB684" s="111"/>
      <c r="AC684" s="28"/>
      <c r="AD684" s="28">
        <v>7.1999999999999998E-3</v>
      </c>
      <c r="AE684" s="139"/>
      <c r="AF684" s="139"/>
      <c r="AG684" s="139"/>
      <c r="AH684" s="139"/>
    </row>
    <row r="685" spans="1:34">
      <c r="A685" s="13" t="s">
        <v>138</v>
      </c>
      <c r="B685" s="2" t="s">
        <v>75</v>
      </c>
      <c r="C685" s="14" t="s">
        <v>189</v>
      </c>
      <c r="D685" s="2">
        <v>2012</v>
      </c>
      <c r="E685" s="14">
        <v>2013</v>
      </c>
      <c r="F685" s="14" t="s">
        <v>98</v>
      </c>
      <c r="G685" s="93">
        <v>80</v>
      </c>
      <c r="H685" s="93">
        <v>345</v>
      </c>
      <c r="I685" s="93">
        <v>0</v>
      </c>
      <c r="J685" s="93">
        <v>0</v>
      </c>
      <c r="K685" s="93">
        <v>80</v>
      </c>
      <c r="L685" s="93">
        <v>345</v>
      </c>
      <c r="M685" s="48">
        <v>425</v>
      </c>
      <c r="N685" s="48">
        <v>975</v>
      </c>
      <c r="O685" s="48">
        <v>203</v>
      </c>
      <c r="P685" s="48">
        <v>772</v>
      </c>
      <c r="Q685" s="48">
        <v>975</v>
      </c>
      <c r="R685" s="48">
        <v>0</v>
      </c>
      <c r="S685" s="48">
        <v>0</v>
      </c>
      <c r="T685" s="48">
        <v>0</v>
      </c>
      <c r="U685" s="48">
        <v>203</v>
      </c>
      <c r="V685" s="48">
        <v>772</v>
      </c>
      <c r="W685" s="156">
        <v>137345</v>
      </c>
      <c r="X685" s="156">
        <v>0</v>
      </c>
      <c r="Y685" s="156">
        <v>137345</v>
      </c>
      <c r="Z685" s="28">
        <v>1</v>
      </c>
      <c r="AA685" s="28"/>
      <c r="AB685" s="111"/>
      <c r="AC685" s="28"/>
      <c r="AD685" s="28">
        <v>4.7199999999999999E-2</v>
      </c>
      <c r="AE685" s="139"/>
      <c r="AF685" s="139"/>
      <c r="AG685" s="139"/>
      <c r="AH685" s="139"/>
    </row>
    <row r="686" spans="1:34">
      <c r="A686" s="13" t="s">
        <v>139</v>
      </c>
      <c r="B686" s="2" t="s">
        <v>75</v>
      </c>
      <c r="C686" s="14" t="s">
        <v>189</v>
      </c>
      <c r="D686" s="2">
        <v>2012</v>
      </c>
      <c r="E686" s="14">
        <v>2013</v>
      </c>
      <c r="F686" s="14" t="s">
        <v>98</v>
      </c>
      <c r="G686" s="93">
        <v>21</v>
      </c>
      <c r="H686" s="93">
        <v>416</v>
      </c>
      <c r="I686" s="93">
        <v>0</v>
      </c>
      <c r="J686" s="93">
        <v>0</v>
      </c>
      <c r="K686" s="93">
        <v>21</v>
      </c>
      <c r="L686" s="93">
        <v>416</v>
      </c>
      <c r="M686" s="48">
        <v>437</v>
      </c>
      <c r="N686" s="48">
        <v>732</v>
      </c>
      <c r="O686" s="48">
        <v>46</v>
      </c>
      <c r="P686" s="48">
        <v>685</v>
      </c>
      <c r="Q686" s="48">
        <v>731</v>
      </c>
      <c r="R686" s="48">
        <v>0</v>
      </c>
      <c r="S686" s="48">
        <v>1</v>
      </c>
      <c r="T686" s="48">
        <v>1</v>
      </c>
      <c r="U686" s="48">
        <v>46</v>
      </c>
      <c r="V686" s="48">
        <v>686</v>
      </c>
      <c r="W686" s="156">
        <v>107816</v>
      </c>
      <c r="X686" s="156">
        <v>125</v>
      </c>
      <c r="Y686" s="156">
        <v>107941</v>
      </c>
      <c r="Z686" s="28">
        <v>1</v>
      </c>
      <c r="AA686" s="28"/>
      <c r="AB686" s="111"/>
      <c r="AC686" s="28"/>
      <c r="AD686" s="28">
        <v>4.7199999999999999E-2</v>
      </c>
      <c r="AE686" s="139"/>
      <c r="AF686" s="139"/>
      <c r="AG686" s="139"/>
      <c r="AH686" s="139"/>
    </row>
    <row r="687" spans="1:34">
      <c r="A687" s="13" t="s">
        <v>140</v>
      </c>
      <c r="B687" s="2" t="s">
        <v>75</v>
      </c>
      <c r="C687" s="14" t="s">
        <v>189</v>
      </c>
      <c r="D687" s="2">
        <v>2012</v>
      </c>
      <c r="E687" s="14">
        <v>2013</v>
      </c>
      <c r="F687" s="14" t="s">
        <v>98</v>
      </c>
      <c r="G687" s="93">
        <v>3575</v>
      </c>
      <c r="H687" s="93">
        <v>15910</v>
      </c>
      <c r="I687" s="93">
        <v>8</v>
      </c>
      <c r="J687" s="93">
        <v>55</v>
      </c>
      <c r="K687" s="93">
        <v>3583</v>
      </c>
      <c r="L687" s="93">
        <v>15965</v>
      </c>
      <c r="M687" s="48">
        <v>19548</v>
      </c>
      <c r="N687" s="48">
        <v>45106</v>
      </c>
      <c r="O687" s="48">
        <v>8885</v>
      </c>
      <c r="P687" s="48">
        <v>36014</v>
      </c>
      <c r="Q687" s="48">
        <v>44899</v>
      </c>
      <c r="R687" s="48">
        <v>28</v>
      </c>
      <c r="S687" s="48">
        <v>179</v>
      </c>
      <c r="T687" s="48">
        <v>207</v>
      </c>
      <c r="U687" s="48">
        <v>8913</v>
      </c>
      <c r="V687" s="48">
        <v>36193</v>
      </c>
      <c r="W687" s="156">
        <v>6624391</v>
      </c>
      <c r="X687" s="156">
        <v>25104</v>
      </c>
      <c r="Y687" s="156">
        <v>6649495</v>
      </c>
      <c r="Z687" s="28">
        <v>1</v>
      </c>
      <c r="AA687" s="28"/>
      <c r="AB687" s="111"/>
      <c r="AC687" s="28"/>
      <c r="AD687" s="28">
        <v>0</v>
      </c>
      <c r="AE687" s="139"/>
      <c r="AF687" s="139"/>
      <c r="AG687" s="139"/>
      <c r="AH687" s="139"/>
    </row>
    <row r="688" spans="1:34">
      <c r="A688" s="13" t="s">
        <v>141</v>
      </c>
      <c r="B688" s="2" t="s">
        <v>75</v>
      </c>
      <c r="C688" s="14" t="s">
        <v>189</v>
      </c>
      <c r="D688" s="2">
        <v>2012</v>
      </c>
      <c r="E688" s="14">
        <v>2013</v>
      </c>
      <c r="F688" s="14" t="s">
        <v>98</v>
      </c>
      <c r="G688" s="93">
        <v>429</v>
      </c>
      <c r="H688" s="93">
        <v>2917</v>
      </c>
      <c r="I688" s="93">
        <v>7</v>
      </c>
      <c r="J688" s="93">
        <v>16</v>
      </c>
      <c r="K688" s="93">
        <v>436</v>
      </c>
      <c r="L688" s="93">
        <v>2933</v>
      </c>
      <c r="M688" s="48">
        <v>3369</v>
      </c>
      <c r="N688" s="48">
        <v>7187</v>
      </c>
      <c r="O688" s="48">
        <v>1043</v>
      </c>
      <c r="P688" s="48">
        <v>6071</v>
      </c>
      <c r="Q688" s="48">
        <v>7114</v>
      </c>
      <c r="R688" s="48">
        <v>19</v>
      </c>
      <c r="S688" s="48">
        <v>54</v>
      </c>
      <c r="T688" s="48">
        <v>73</v>
      </c>
      <c r="U688" s="48">
        <v>1062</v>
      </c>
      <c r="V688" s="48">
        <v>6125</v>
      </c>
      <c r="W688" s="156">
        <v>1043803</v>
      </c>
      <c r="X688" s="156">
        <v>8102</v>
      </c>
      <c r="Y688" s="156">
        <v>1051905</v>
      </c>
      <c r="Z688" s="28">
        <v>0.69189999999999996</v>
      </c>
      <c r="AA688" s="28"/>
      <c r="AB688" s="111"/>
      <c r="AC688" s="28"/>
      <c r="AD688" s="28">
        <v>4.7199999999999999E-2</v>
      </c>
      <c r="AE688" s="139"/>
      <c r="AF688" s="139"/>
      <c r="AG688" s="139"/>
      <c r="AH688" s="139"/>
    </row>
    <row r="689" spans="1:34">
      <c r="A689" s="13" t="s">
        <v>142</v>
      </c>
      <c r="B689" s="2" t="s">
        <v>75</v>
      </c>
      <c r="C689" s="14" t="s">
        <v>189</v>
      </c>
      <c r="D689" s="2">
        <v>2012</v>
      </c>
      <c r="E689" s="14">
        <v>2013</v>
      </c>
      <c r="F689" s="14" t="s">
        <v>98</v>
      </c>
      <c r="G689" s="93">
        <v>447</v>
      </c>
      <c r="H689" s="93">
        <v>3389</v>
      </c>
      <c r="I689" s="93">
        <v>0</v>
      </c>
      <c r="J689" s="93">
        <v>6</v>
      </c>
      <c r="K689" s="93">
        <v>447</v>
      </c>
      <c r="L689" s="93">
        <v>3395</v>
      </c>
      <c r="M689" s="48">
        <v>3842</v>
      </c>
      <c r="N689" s="48">
        <v>7311</v>
      </c>
      <c r="O689" s="48">
        <v>1120</v>
      </c>
      <c r="P689" s="48">
        <v>6179</v>
      </c>
      <c r="Q689" s="48">
        <v>7299</v>
      </c>
      <c r="R689" s="48">
        <v>1</v>
      </c>
      <c r="S689" s="48">
        <v>11</v>
      </c>
      <c r="T689" s="48">
        <v>12</v>
      </c>
      <c r="U689" s="48">
        <v>1121</v>
      </c>
      <c r="V689" s="48">
        <v>6190</v>
      </c>
      <c r="W689" s="156">
        <v>1115358</v>
      </c>
      <c r="X689" s="156">
        <v>1456</v>
      </c>
      <c r="Y689" s="156">
        <v>1116814</v>
      </c>
      <c r="Z689" s="28">
        <v>0.99509999999999998</v>
      </c>
      <c r="AA689" s="28"/>
      <c r="AB689" s="111"/>
      <c r="AC689" s="28"/>
      <c r="AD689" s="28">
        <v>4.7199999999999999E-2</v>
      </c>
      <c r="AE689" s="139"/>
      <c r="AF689" s="139"/>
      <c r="AG689" s="139"/>
      <c r="AH689" s="139"/>
    </row>
    <row r="690" spans="1:34">
      <c r="A690" s="13" t="s">
        <v>143</v>
      </c>
      <c r="B690" s="2" t="s">
        <v>74</v>
      </c>
      <c r="C690" s="14" t="s">
        <v>189</v>
      </c>
      <c r="D690" s="2">
        <v>2012</v>
      </c>
      <c r="E690" s="14">
        <v>2013</v>
      </c>
      <c r="F690" s="14" t="s">
        <v>98</v>
      </c>
      <c r="G690" s="93">
        <v>13496</v>
      </c>
      <c r="H690" s="93">
        <v>87083</v>
      </c>
      <c r="I690" s="93">
        <v>60</v>
      </c>
      <c r="J690" s="93">
        <v>1414</v>
      </c>
      <c r="K690" s="93">
        <v>13556</v>
      </c>
      <c r="L690" s="93">
        <v>88497</v>
      </c>
      <c r="M690" s="48">
        <v>102053</v>
      </c>
      <c r="N690" s="48">
        <v>228098</v>
      </c>
      <c r="O690" s="48">
        <v>34304</v>
      </c>
      <c r="P690" s="48">
        <v>190151</v>
      </c>
      <c r="Q690" s="48">
        <v>224455</v>
      </c>
      <c r="R690" s="48">
        <v>209</v>
      </c>
      <c r="S690" s="48">
        <v>3434</v>
      </c>
      <c r="T690" s="48">
        <v>3643</v>
      </c>
      <c r="U690" s="48">
        <v>34513</v>
      </c>
      <c r="V690" s="48">
        <v>193585</v>
      </c>
      <c r="W690" s="156">
        <v>32196066</v>
      </c>
      <c r="X690" s="156">
        <v>424062</v>
      </c>
      <c r="Y690" s="156">
        <v>32620128</v>
      </c>
      <c r="Z690" s="28">
        <v>0.99819999999999998</v>
      </c>
      <c r="AA690" s="28"/>
      <c r="AB690" s="111"/>
      <c r="AC690" s="28"/>
      <c r="AD690" s="28">
        <v>1.4999999999999999E-2</v>
      </c>
      <c r="AE690" s="139"/>
      <c r="AF690" s="139"/>
      <c r="AG690" s="139"/>
      <c r="AH690" s="139"/>
    </row>
    <row r="691" spans="1:34">
      <c r="A691" s="13" t="s">
        <v>144</v>
      </c>
      <c r="B691" s="2" t="s">
        <v>74</v>
      </c>
      <c r="C691" s="14" t="s">
        <v>189</v>
      </c>
      <c r="D691" s="2">
        <v>2012</v>
      </c>
      <c r="E691" s="14">
        <v>2013</v>
      </c>
      <c r="F691" s="14" t="s">
        <v>98</v>
      </c>
      <c r="G691" s="93">
        <v>1014</v>
      </c>
      <c r="H691" s="93">
        <v>7158</v>
      </c>
      <c r="I691" s="93">
        <v>2</v>
      </c>
      <c r="J691" s="93">
        <v>31</v>
      </c>
      <c r="K691" s="93">
        <v>1016</v>
      </c>
      <c r="L691" s="93">
        <v>7189</v>
      </c>
      <c r="M691" s="48">
        <v>8205</v>
      </c>
      <c r="N691" s="48">
        <v>17730</v>
      </c>
      <c r="O691" s="48">
        <v>2603</v>
      </c>
      <c r="P691" s="48">
        <v>15049</v>
      </c>
      <c r="Q691" s="48">
        <v>17652</v>
      </c>
      <c r="R691" s="48">
        <v>7</v>
      </c>
      <c r="S691" s="48">
        <v>71</v>
      </c>
      <c r="T691" s="48">
        <v>78</v>
      </c>
      <c r="U691" s="48">
        <v>2610</v>
      </c>
      <c r="V691" s="48">
        <v>15120</v>
      </c>
      <c r="W691" s="156">
        <v>2510523.02</v>
      </c>
      <c r="X691" s="156">
        <v>10177</v>
      </c>
      <c r="Y691" s="156">
        <v>2520700.02</v>
      </c>
      <c r="Z691" s="28">
        <v>0.98909999999999998</v>
      </c>
      <c r="AA691" s="28"/>
      <c r="AB691" s="111"/>
      <c r="AC691" s="28"/>
      <c r="AD691" s="28">
        <v>4.7199999999999999E-2</v>
      </c>
      <c r="AE691" s="139"/>
      <c r="AF691" s="139"/>
      <c r="AG691" s="139"/>
      <c r="AH691" s="139"/>
    </row>
    <row r="692" spans="1:34">
      <c r="A692" s="13" t="s">
        <v>145</v>
      </c>
      <c r="B692" s="2" t="s">
        <v>75</v>
      </c>
      <c r="C692" s="14" t="s">
        <v>189</v>
      </c>
      <c r="D692" s="2">
        <v>2012</v>
      </c>
      <c r="E692" s="14">
        <v>2013</v>
      </c>
      <c r="F692" s="14" t="s">
        <v>98</v>
      </c>
      <c r="G692" s="93">
        <v>113</v>
      </c>
      <c r="H692" s="93">
        <v>681</v>
      </c>
      <c r="I692" s="93">
        <v>0</v>
      </c>
      <c r="J692" s="93">
        <v>1</v>
      </c>
      <c r="K692" s="93">
        <v>113</v>
      </c>
      <c r="L692" s="93">
        <v>682</v>
      </c>
      <c r="M692" s="48">
        <v>795</v>
      </c>
      <c r="N692" s="48">
        <v>1694</v>
      </c>
      <c r="O692" s="48">
        <v>306</v>
      </c>
      <c r="P692" s="48">
        <v>1387</v>
      </c>
      <c r="Q692" s="48">
        <v>1693</v>
      </c>
      <c r="R692" s="48">
        <v>0</v>
      </c>
      <c r="S692" s="48">
        <v>1</v>
      </c>
      <c r="T692" s="48">
        <v>1</v>
      </c>
      <c r="U692" s="48">
        <v>306</v>
      </c>
      <c r="V692" s="48">
        <v>1388</v>
      </c>
      <c r="W692" s="156">
        <v>251554</v>
      </c>
      <c r="X692" s="156">
        <v>200</v>
      </c>
      <c r="Y692" s="156">
        <v>251754</v>
      </c>
      <c r="Z692" s="28">
        <v>0.91800000000000004</v>
      </c>
      <c r="AA692" s="28"/>
      <c r="AB692" s="111"/>
      <c r="AC692" s="28"/>
      <c r="AD692" s="28">
        <v>4.7199999999999999E-2</v>
      </c>
      <c r="AE692" s="139"/>
      <c r="AF692" s="139"/>
      <c r="AG692" s="139"/>
      <c r="AH692" s="139"/>
    </row>
    <row r="693" spans="1:34">
      <c r="A693" s="13" t="s">
        <v>146</v>
      </c>
      <c r="B693" s="2" t="s">
        <v>75</v>
      </c>
      <c r="C693" s="14" t="s">
        <v>189</v>
      </c>
      <c r="D693" s="2">
        <v>2012</v>
      </c>
      <c r="E693" s="14">
        <v>2013</v>
      </c>
      <c r="F693" s="14" t="s">
        <v>98</v>
      </c>
      <c r="G693" s="93">
        <v>19849</v>
      </c>
      <c r="H693" s="93">
        <v>92882</v>
      </c>
      <c r="I693" s="93">
        <v>44</v>
      </c>
      <c r="J693" s="93">
        <v>583</v>
      </c>
      <c r="K693" s="93">
        <v>19893</v>
      </c>
      <c r="L693" s="93">
        <v>93465</v>
      </c>
      <c r="M693" s="48">
        <v>113358</v>
      </c>
      <c r="N693" s="48">
        <v>275332</v>
      </c>
      <c r="O693" s="48">
        <v>54268</v>
      </c>
      <c r="P693" s="48">
        <v>219260</v>
      </c>
      <c r="Q693" s="48">
        <v>273528</v>
      </c>
      <c r="R693" s="48">
        <v>155</v>
      </c>
      <c r="S693" s="48">
        <v>1649</v>
      </c>
      <c r="T693" s="48">
        <v>1804</v>
      </c>
      <c r="U693" s="48">
        <v>54423</v>
      </c>
      <c r="V693" s="48">
        <v>220909</v>
      </c>
      <c r="W693" s="156">
        <v>39141455</v>
      </c>
      <c r="X693" s="156">
        <v>224400</v>
      </c>
      <c r="Y693" s="156">
        <v>39365855</v>
      </c>
      <c r="Z693" s="28">
        <v>0.99609999999999999</v>
      </c>
      <c r="AA693" s="28"/>
      <c r="AB693" s="111"/>
      <c r="AC693" s="28"/>
      <c r="AD693" s="28">
        <v>2.7E-2</v>
      </c>
      <c r="AE693" s="139"/>
      <c r="AF693" s="139"/>
      <c r="AG693" s="139"/>
      <c r="AH693" s="139"/>
    </row>
    <row r="694" spans="1:34">
      <c r="A694" s="13" t="s">
        <v>147</v>
      </c>
      <c r="B694" s="2" t="s">
        <v>74</v>
      </c>
      <c r="C694" s="14" t="s">
        <v>189</v>
      </c>
      <c r="D694" s="2">
        <v>2012</v>
      </c>
      <c r="E694" s="14">
        <v>2013</v>
      </c>
      <c r="F694" s="14" t="s">
        <v>98</v>
      </c>
      <c r="G694" s="93">
        <v>17841</v>
      </c>
      <c r="H694" s="93">
        <v>74821</v>
      </c>
      <c r="I694" s="93">
        <v>142</v>
      </c>
      <c r="J694" s="93">
        <v>729</v>
      </c>
      <c r="K694" s="93">
        <v>17983</v>
      </c>
      <c r="L694" s="93">
        <v>75550</v>
      </c>
      <c r="M694" s="48">
        <v>93533</v>
      </c>
      <c r="N694" s="48">
        <v>210234</v>
      </c>
      <c r="O694" s="48">
        <v>45388</v>
      </c>
      <c r="P694" s="48">
        <v>162520</v>
      </c>
      <c r="Q694" s="48">
        <v>207908</v>
      </c>
      <c r="R694" s="48">
        <v>516</v>
      </c>
      <c r="S694" s="48">
        <v>1810</v>
      </c>
      <c r="T694" s="48">
        <v>2326</v>
      </c>
      <c r="U694" s="48">
        <v>45904</v>
      </c>
      <c r="V694" s="48">
        <v>164330</v>
      </c>
      <c r="W694" s="156">
        <v>31656802</v>
      </c>
      <c r="X694" s="156">
        <v>305803</v>
      </c>
      <c r="Y694" s="156">
        <v>31962605</v>
      </c>
      <c r="Z694" s="28">
        <v>0.98560000000000003</v>
      </c>
      <c r="AA694" s="28"/>
      <c r="AB694" s="111"/>
      <c r="AC694" s="28"/>
      <c r="AD694" s="28">
        <v>3.5999999999999999E-3</v>
      </c>
      <c r="AE694" s="139"/>
      <c r="AF694" s="139"/>
      <c r="AG694" s="139"/>
      <c r="AH694" s="139"/>
    </row>
    <row r="695" spans="1:34">
      <c r="A695" s="13" t="s">
        <v>148</v>
      </c>
      <c r="B695" s="2" t="s">
        <v>75</v>
      </c>
      <c r="C695" s="14" t="s">
        <v>189</v>
      </c>
      <c r="D695" s="2">
        <v>2012</v>
      </c>
      <c r="E695" s="14">
        <v>2013</v>
      </c>
      <c r="F695" s="14" t="s">
        <v>98</v>
      </c>
      <c r="G695" s="93">
        <v>429</v>
      </c>
      <c r="H695" s="93">
        <v>2192</v>
      </c>
      <c r="I695" s="93">
        <v>2</v>
      </c>
      <c r="J695" s="93">
        <v>12</v>
      </c>
      <c r="K695" s="93">
        <v>431</v>
      </c>
      <c r="L695" s="93">
        <v>2204</v>
      </c>
      <c r="M695" s="48">
        <v>2635</v>
      </c>
      <c r="N695" s="48">
        <v>6215</v>
      </c>
      <c r="O695" s="48">
        <v>1138</v>
      </c>
      <c r="P695" s="48">
        <v>5034</v>
      </c>
      <c r="Q695" s="48">
        <v>6172</v>
      </c>
      <c r="R695" s="48">
        <v>5</v>
      </c>
      <c r="S695" s="48">
        <v>38</v>
      </c>
      <c r="T695" s="48">
        <v>43</v>
      </c>
      <c r="U695" s="48">
        <v>1143</v>
      </c>
      <c r="V695" s="48">
        <v>5072</v>
      </c>
      <c r="W695" s="156">
        <v>877492</v>
      </c>
      <c r="X695" s="156">
        <v>5265</v>
      </c>
      <c r="Y695" s="156">
        <v>882757</v>
      </c>
      <c r="Z695" s="28">
        <v>0.98260000000000003</v>
      </c>
      <c r="AA695" s="28"/>
      <c r="AB695" s="111"/>
      <c r="AC695" s="28"/>
      <c r="AD695" s="28">
        <v>4.7199999999999999E-2</v>
      </c>
      <c r="AE695" s="139"/>
      <c r="AF695" s="139"/>
      <c r="AG695" s="139"/>
      <c r="AH695" s="139"/>
    </row>
    <row r="696" spans="1:34">
      <c r="A696" s="13" t="s">
        <v>149</v>
      </c>
      <c r="B696" s="2" t="s">
        <v>75</v>
      </c>
      <c r="C696" s="14" t="s">
        <v>189</v>
      </c>
      <c r="D696" s="2">
        <v>2012</v>
      </c>
      <c r="E696" s="14">
        <v>2013</v>
      </c>
      <c r="F696" s="14" t="s">
        <v>98</v>
      </c>
      <c r="G696" s="93">
        <v>28233</v>
      </c>
      <c r="H696" s="93">
        <v>127181</v>
      </c>
      <c r="I696" s="93">
        <v>58</v>
      </c>
      <c r="J696" s="93">
        <v>554</v>
      </c>
      <c r="K696" s="93">
        <v>28291</v>
      </c>
      <c r="L696" s="93">
        <v>127735</v>
      </c>
      <c r="M696" s="48">
        <v>156026</v>
      </c>
      <c r="N696" s="48">
        <v>368372</v>
      </c>
      <c r="O696" s="48">
        <v>76293</v>
      </c>
      <c r="P696" s="48">
        <v>290394</v>
      </c>
      <c r="Q696" s="48">
        <v>366687</v>
      </c>
      <c r="R696" s="48">
        <v>199</v>
      </c>
      <c r="S696" s="48">
        <v>1486</v>
      </c>
      <c r="T696" s="48">
        <v>1685</v>
      </c>
      <c r="U696" s="48">
        <v>76492</v>
      </c>
      <c r="V696" s="48">
        <v>291880</v>
      </c>
      <c r="W696" s="156">
        <v>53765897</v>
      </c>
      <c r="X696" s="156">
        <v>212403</v>
      </c>
      <c r="Y696" s="156">
        <v>53978300</v>
      </c>
      <c r="Z696" s="28">
        <v>0.99890000000000001</v>
      </c>
      <c r="AA696" s="28"/>
      <c r="AB696" s="111"/>
      <c r="AC696" s="28"/>
      <c r="AD696" s="28">
        <v>7.1000000000000004E-3</v>
      </c>
      <c r="AE696" s="139"/>
      <c r="AF696" s="139"/>
      <c r="AG696" s="139"/>
      <c r="AH696" s="139"/>
    </row>
    <row r="697" spans="1:34">
      <c r="A697" s="13" t="s">
        <v>150</v>
      </c>
      <c r="B697" s="2" t="s">
        <v>74</v>
      </c>
      <c r="C697" s="14" t="s">
        <v>189</v>
      </c>
      <c r="D697" s="2">
        <v>2012</v>
      </c>
      <c r="E697" s="14">
        <v>2013</v>
      </c>
      <c r="F697" s="14" t="s">
        <v>98</v>
      </c>
      <c r="G697" s="93">
        <v>17474</v>
      </c>
      <c r="H697" s="93">
        <v>95952</v>
      </c>
      <c r="I697" s="93">
        <v>133</v>
      </c>
      <c r="J697" s="93">
        <v>1130</v>
      </c>
      <c r="K697" s="93">
        <v>17607</v>
      </c>
      <c r="L697" s="93">
        <v>97082</v>
      </c>
      <c r="M697" s="48">
        <v>114689</v>
      </c>
      <c r="N697" s="48">
        <v>253974</v>
      </c>
      <c r="O697" s="48">
        <v>47635</v>
      </c>
      <c r="P697" s="48">
        <v>203071</v>
      </c>
      <c r="Q697" s="48">
        <v>250706</v>
      </c>
      <c r="R697" s="48">
        <v>489</v>
      </c>
      <c r="S697" s="48">
        <v>2779</v>
      </c>
      <c r="T697" s="48">
        <v>3268</v>
      </c>
      <c r="U697" s="48">
        <v>48124</v>
      </c>
      <c r="V697" s="48">
        <v>205850</v>
      </c>
      <c r="W697" s="156">
        <v>36978433.82</v>
      </c>
      <c r="X697" s="156">
        <v>398040.1</v>
      </c>
      <c r="Y697" s="156">
        <v>37376473.920000002</v>
      </c>
      <c r="Z697" s="28">
        <v>0.97540000000000004</v>
      </c>
      <c r="AA697" s="28"/>
      <c r="AB697" s="111"/>
      <c r="AC697" s="28"/>
      <c r="AD697" s="28">
        <v>4.8000000000000001E-2</v>
      </c>
      <c r="AE697" s="139"/>
      <c r="AF697" s="139"/>
      <c r="AG697" s="139"/>
      <c r="AH697" s="139"/>
    </row>
    <row r="698" spans="1:34">
      <c r="A698" s="13" t="s">
        <v>151</v>
      </c>
      <c r="B698" s="2" t="s">
        <v>74</v>
      </c>
      <c r="C698" s="14" t="s">
        <v>189</v>
      </c>
      <c r="D698" s="2">
        <v>2012</v>
      </c>
      <c r="E698" s="14">
        <v>2013</v>
      </c>
      <c r="F698" s="14" t="s">
        <v>98</v>
      </c>
      <c r="G698" s="93">
        <v>2886</v>
      </c>
      <c r="H698" s="93">
        <v>28757</v>
      </c>
      <c r="I698" s="93">
        <v>66</v>
      </c>
      <c r="J698" s="93">
        <v>796</v>
      </c>
      <c r="K698" s="93">
        <v>2952</v>
      </c>
      <c r="L698" s="93">
        <v>29553</v>
      </c>
      <c r="M698" s="48">
        <v>32505</v>
      </c>
      <c r="N698" s="48">
        <v>50896</v>
      </c>
      <c r="O698" s="48">
        <v>6367</v>
      </c>
      <c r="P698" s="48">
        <v>42793</v>
      </c>
      <c r="Q698" s="48">
        <v>49160</v>
      </c>
      <c r="R698" s="48">
        <v>195</v>
      </c>
      <c r="S698" s="48">
        <v>1541</v>
      </c>
      <c r="T698" s="48">
        <v>1736</v>
      </c>
      <c r="U698" s="48">
        <v>6562</v>
      </c>
      <c r="V698" s="48">
        <v>44334</v>
      </c>
      <c r="W698" s="156">
        <v>7548514.8799999999</v>
      </c>
      <c r="X698" s="156">
        <v>213246.88</v>
      </c>
      <c r="Y698" s="156">
        <v>7761761.7599999998</v>
      </c>
      <c r="Z698" s="28">
        <v>0.97650000000000003</v>
      </c>
      <c r="AA698" s="28"/>
      <c r="AB698" s="111"/>
      <c r="AC698" s="28"/>
      <c r="AD698" s="28">
        <v>2.6599999999999999E-2</v>
      </c>
      <c r="AE698" s="139"/>
      <c r="AF698" s="139"/>
      <c r="AG698" s="139"/>
      <c r="AH698" s="139"/>
    </row>
    <row r="699" spans="1:34">
      <c r="A699" s="13" t="s">
        <v>152</v>
      </c>
      <c r="B699" s="2" t="s">
        <v>75</v>
      </c>
      <c r="C699" s="14" t="s">
        <v>189</v>
      </c>
      <c r="D699" s="2">
        <v>2012</v>
      </c>
      <c r="E699" s="14">
        <v>2013</v>
      </c>
      <c r="F699" s="14" t="s">
        <v>98</v>
      </c>
      <c r="G699" s="93">
        <v>9544</v>
      </c>
      <c r="H699" s="93">
        <v>35321</v>
      </c>
      <c r="I699" s="93">
        <v>22</v>
      </c>
      <c r="J699" s="93">
        <v>244</v>
      </c>
      <c r="K699" s="93">
        <v>9566</v>
      </c>
      <c r="L699" s="93">
        <v>35565</v>
      </c>
      <c r="M699" s="48">
        <v>42131</v>
      </c>
      <c r="N699" s="48">
        <v>110113</v>
      </c>
      <c r="O699" s="48">
        <v>24650</v>
      </c>
      <c r="P699" s="48">
        <v>84642</v>
      </c>
      <c r="Q699" s="48">
        <v>109292</v>
      </c>
      <c r="R699" s="48">
        <v>77</v>
      </c>
      <c r="S699" s="48">
        <v>744</v>
      </c>
      <c r="T699" s="48">
        <v>821</v>
      </c>
      <c r="U699" s="48">
        <v>24727</v>
      </c>
      <c r="V699" s="48">
        <v>85386</v>
      </c>
      <c r="W699" s="156">
        <v>16192792</v>
      </c>
      <c r="X699" s="156">
        <v>107747</v>
      </c>
      <c r="Y699" s="156">
        <v>16300539</v>
      </c>
      <c r="Z699" s="28">
        <v>0.98</v>
      </c>
      <c r="AA699" s="28"/>
      <c r="AB699" s="111"/>
      <c r="AC699" s="28"/>
      <c r="AD699" s="28">
        <v>3.0800000000000001E-2</v>
      </c>
      <c r="AE699" s="139"/>
      <c r="AF699" s="139"/>
      <c r="AG699" s="139"/>
      <c r="AH699" s="139"/>
    </row>
    <row r="700" spans="1:34">
      <c r="A700" s="13" t="s">
        <v>153</v>
      </c>
      <c r="B700" s="2" t="s">
        <v>74</v>
      </c>
      <c r="C700" s="14" t="s">
        <v>189</v>
      </c>
      <c r="D700" s="2">
        <v>2012</v>
      </c>
      <c r="E700" s="14">
        <v>2013</v>
      </c>
      <c r="F700" s="14" t="s">
        <v>98</v>
      </c>
      <c r="G700" s="93">
        <v>1192</v>
      </c>
      <c r="H700" s="93">
        <v>7741</v>
      </c>
      <c r="I700" s="93">
        <v>2</v>
      </c>
      <c r="J700" s="93">
        <v>23</v>
      </c>
      <c r="K700" s="93">
        <v>1194</v>
      </c>
      <c r="L700" s="93">
        <v>7764</v>
      </c>
      <c r="M700" s="48">
        <v>8958</v>
      </c>
      <c r="N700" s="48">
        <v>17638</v>
      </c>
      <c r="O700" s="48">
        <v>3009</v>
      </c>
      <c r="P700" s="48">
        <v>14554</v>
      </c>
      <c r="Q700" s="48">
        <v>17563</v>
      </c>
      <c r="R700" s="48">
        <v>6</v>
      </c>
      <c r="S700" s="48">
        <v>69</v>
      </c>
      <c r="T700" s="48">
        <v>75</v>
      </c>
      <c r="U700" s="48">
        <v>3015</v>
      </c>
      <c r="V700" s="48">
        <v>14623</v>
      </c>
      <c r="W700" s="156">
        <v>2527544</v>
      </c>
      <c r="X700" s="156">
        <v>7138</v>
      </c>
      <c r="Y700" s="156">
        <v>2534682</v>
      </c>
      <c r="Z700" s="28">
        <v>0.95209999999999995</v>
      </c>
      <c r="AA700" s="28"/>
      <c r="AB700" s="111"/>
      <c r="AC700" s="28"/>
      <c r="AD700" s="28">
        <v>4.7199999999999999E-2</v>
      </c>
      <c r="AE700" s="139"/>
      <c r="AF700" s="139"/>
      <c r="AG700" s="139"/>
      <c r="AH700" s="139"/>
    </row>
    <row r="701" spans="1:34">
      <c r="A701" s="13" t="s">
        <v>154</v>
      </c>
      <c r="B701" s="2" t="s">
        <v>74</v>
      </c>
      <c r="C701" s="14" t="s">
        <v>189</v>
      </c>
      <c r="D701" s="2">
        <v>2012</v>
      </c>
      <c r="E701" s="14">
        <v>2013</v>
      </c>
      <c r="F701" s="14" t="s">
        <v>98</v>
      </c>
      <c r="G701" s="93">
        <v>1780</v>
      </c>
      <c r="H701" s="93">
        <v>11717</v>
      </c>
      <c r="I701" s="93">
        <v>21</v>
      </c>
      <c r="J701" s="93">
        <v>261</v>
      </c>
      <c r="K701" s="93">
        <v>1801</v>
      </c>
      <c r="L701" s="93">
        <v>11978</v>
      </c>
      <c r="M701" s="48">
        <v>13779</v>
      </c>
      <c r="N701" s="48">
        <v>28815</v>
      </c>
      <c r="O701" s="48">
        <v>4467</v>
      </c>
      <c r="P701" s="48">
        <v>23636</v>
      </c>
      <c r="Q701" s="48">
        <v>28103</v>
      </c>
      <c r="R701" s="48">
        <v>64</v>
      </c>
      <c r="S701" s="48">
        <v>648</v>
      </c>
      <c r="T701" s="48">
        <v>712</v>
      </c>
      <c r="U701" s="48">
        <v>4531</v>
      </c>
      <c r="V701" s="48">
        <v>24284</v>
      </c>
      <c r="W701" s="156">
        <v>4073794.4</v>
      </c>
      <c r="X701" s="156">
        <v>81575.23</v>
      </c>
      <c r="Y701" s="156">
        <v>4155369.63</v>
      </c>
      <c r="Z701" s="28">
        <v>0.83799999999999997</v>
      </c>
      <c r="AA701" s="28"/>
      <c r="AB701" s="111"/>
      <c r="AC701" s="28"/>
      <c r="AD701" s="28">
        <v>4.7199999999999999E-2</v>
      </c>
      <c r="AE701" s="139"/>
      <c r="AF701" s="139"/>
      <c r="AG701" s="139"/>
      <c r="AH701" s="139"/>
    </row>
    <row r="702" spans="1:34">
      <c r="A702" s="13" t="s">
        <v>155</v>
      </c>
      <c r="B702" s="2" t="s">
        <v>74</v>
      </c>
      <c r="C702" s="14" t="s">
        <v>189</v>
      </c>
      <c r="D702" s="2">
        <v>2012</v>
      </c>
      <c r="E702" s="14">
        <v>2013</v>
      </c>
      <c r="F702" s="14" t="s">
        <v>98</v>
      </c>
      <c r="G702" s="93">
        <v>2621</v>
      </c>
      <c r="H702" s="93">
        <v>11359</v>
      </c>
      <c r="I702" s="93">
        <v>3</v>
      </c>
      <c r="J702" s="93">
        <v>38</v>
      </c>
      <c r="K702" s="93">
        <v>2624</v>
      </c>
      <c r="L702" s="93">
        <v>11397</v>
      </c>
      <c r="M702" s="48">
        <v>14021</v>
      </c>
      <c r="N702" s="48">
        <v>31890</v>
      </c>
      <c r="O702" s="48">
        <v>6547</v>
      </c>
      <c r="P702" s="48">
        <v>25220</v>
      </c>
      <c r="Q702" s="48">
        <v>31767</v>
      </c>
      <c r="R702" s="48">
        <v>9</v>
      </c>
      <c r="S702" s="48">
        <v>114</v>
      </c>
      <c r="T702" s="48">
        <v>123</v>
      </c>
      <c r="U702" s="48">
        <v>6556</v>
      </c>
      <c r="V702" s="48">
        <v>25334</v>
      </c>
      <c r="W702" s="156">
        <v>4525605.83</v>
      </c>
      <c r="X702" s="156">
        <v>13735.84</v>
      </c>
      <c r="Y702" s="156">
        <v>4539341.67</v>
      </c>
      <c r="Z702" s="28">
        <v>0.9244</v>
      </c>
      <c r="AA702" s="28"/>
      <c r="AB702" s="111"/>
      <c r="AC702" s="28"/>
      <c r="AD702" s="28">
        <v>4.7199999999999999E-2</v>
      </c>
      <c r="AE702" s="139"/>
      <c r="AF702" s="139"/>
      <c r="AG702" s="139"/>
      <c r="AH702" s="139"/>
    </row>
    <row r="703" spans="1:34">
      <c r="A703" s="13" t="s">
        <v>156</v>
      </c>
      <c r="B703" s="2" t="s">
        <v>74</v>
      </c>
      <c r="C703" s="14" t="s">
        <v>189</v>
      </c>
      <c r="D703" s="2">
        <v>2012</v>
      </c>
      <c r="E703" s="14">
        <v>2013</v>
      </c>
      <c r="F703" s="14" t="s">
        <v>98</v>
      </c>
      <c r="G703" s="93">
        <v>7373</v>
      </c>
      <c r="H703" s="93">
        <v>42100</v>
      </c>
      <c r="I703" s="93">
        <v>41</v>
      </c>
      <c r="J703" s="93">
        <v>993</v>
      </c>
      <c r="K703" s="93">
        <v>7414</v>
      </c>
      <c r="L703" s="93">
        <v>43093</v>
      </c>
      <c r="M703" s="48">
        <v>50507</v>
      </c>
      <c r="N703" s="48">
        <v>108365</v>
      </c>
      <c r="O703" s="48">
        <v>17903</v>
      </c>
      <c r="P703" s="48">
        <v>88213</v>
      </c>
      <c r="Q703" s="48">
        <v>106116</v>
      </c>
      <c r="R703" s="48">
        <v>128</v>
      </c>
      <c r="S703" s="48">
        <v>2121</v>
      </c>
      <c r="T703" s="48">
        <v>2249</v>
      </c>
      <c r="U703" s="48">
        <v>18031</v>
      </c>
      <c r="V703" s="48">
        <v>90334</v>
      </c>
      <c r="W703" s="156">
        <v>15752836</v>
      </c>
      <c r="X703" s="156">
        <v>303384</v>
      </c>
      <c r="Y703" s="156">
        <v>16056220</v>
      </c>
      <c r="Z703" s="28">
        <v>0.88939999999999997</v>
      </c>
      <c r="AA703" s="28"/>
      <c r="AB703" s="111"/>
      <c r="AC703" s="28"/>
      <c r="AD703" s="28">
        <v>1.17E-2</v>
      </c>
      <c r="AE703" s="139"/>
      <c r="AF703" s="139"/>
      <c r="AG703" s="139"/>
      <c r="AH703" s="139"/>
    </row>
    <row r="704" spans="1:34">
      <c r="A704" s="13" t="s">
        <v>157</v>
      </c>
      <c r="B704" s="2" t="s">
        <v>74</v>
      </c>
      <c r="C704" s="14" t="s">
        <v>189</v>
      </c>
      <c r="D704" s="2">
        <v>2012</v>
      </c>
      <c r="E704" s="14">
        <v>2013</v>
      </c>
      <c r="F704" s="14" t="s">
        <v>98</v>
      </c>
      <c r="G704" s="93">
        <v>1372</v>
      </c>
      <c r="H704" s="93">
        <v>9826</v>
      </c>
      <c r="I704" s="93">
        <v>1</v>
      </c>
      <c r="J704" s="93">
        <v>24</v>
      </c>
      <c r="K704" s="93">
        <v>1373</v>
      </c>
      <c r="L704" s="93">
        <v>9850</v>
      </c>
      <c r="M704" s="48">
        <v>11222</v>
      </c>
      <c r="N704" s="48">
        <v>22121</v>
      </c>
      <c r="O704" s="48">
        <v>3325</v>
      </c>
      <c r="P704" s="48">
        <v>18726</v>
      </c>
      <c r="Q704" s="48">
        <v>22051</v>
      </c>
      <c r="R704" s="48">
        <v>1</v>
      </c>
      <c r="S704" s="48">
        <v>69</v>
      </c>
      <c r="T704" s="48">
        <v>70</v>
      </c>
      <c r="U704" s="48">
        <v>3326</v>
      </c>
      <c r="V704" s="48">
        <v>18795</v>
      </c>
      <c r="W704" s="156">
        <v>3310586</v>
      </c>
      <c r="X704" s="156">
        <v>8840</v>
      </c>
      <c r="Y704" s="156">
        <v>3319426</v>
      </c>
      <c r="Z704" s="28">
        <v>0.91830000000000001</v>
      </c>
      <c r="AA704" s="28"/>
      <c r="AB704" s="111"/>
      <c r="AC704" s="28"/>
      <c r="AD704" s="28">
        <v>4.7199999999999999E-2</v>
      </c>
      <c r="AE704" s="139"/>
      <c r="AF704" s="139"/>
      <c r="AG704" s="139"/>
      <c r="AH704" s="139"/>
    </row>
    <row r="705" spans="1:51">
      <c r="A705" s="13" t="s">
        <v>158</v>
      </c>
      <c r="B705" s="2" t="s">
        <v>75</v>
      </c>
      <c r="C705" s="14" t="s">
        <v>189</v>
      </c>
      <c r="D705" s="2">
        <v>2012</v>
      </c>
      <c r="E705" s="14">
        <v>2013</v>
      </c>
      <c r="F705" s="14" t="s">
        <v>98</v>
      </c>
      <c r="G705" s="93">
        <v>1770</v>
      </c>
      <c r="H705" s="93">
        <v>10254</v>
      </c>
      <c r="I705" s="93">
        <v>1</v>
      </c>
      <c r="J705" s="93">
        <v>20</v>
      </c>
      <c r="K705" s="93">
        <v>1771</v>
      </c>
      <c r="L705" s="93">
        <v>10274</v>
      </c>
      <c r="M705" s="48">
        <v>12045</v>
      </c>
      <c r="N705" s="48">
        <v>24050</v>
      </c>
      <c r="O705" s="48">
        <v>4451</v>
      </c>
      <c r="P705" s="48">
        <v>19551</v>
      </c>
      <c r="Q705" s="48">
        <v>24002</v>
      </c>
      <c r="R705" s="48">
        <v>3</v>
      </c>
      <c r="S705" s="48">
        <v>45</v>
      </c>
      <c r="T705" s="48">
        <v>48</v>
      </c>
      <c r="U705" s="48">
        <v>4454</v>
      </c>
      <c r="V705" s="48">
        <v>19596</v>
      </c>
      <c r="W705" s="156">
        <v>3493476</v>
      </c>
      <c r="X705" s="156">
        <v>6795</v>
      </c>
      <c r="Y705" s="156">
        <v>3500271</v>
      </c>
      <c r="Z705" s="28">
        <v>0.92710000000000004</v>
      </c>
      <c r="AA705" s="28"/>
      <c r="AB705" s="111"/>
      <c r="AC705" s="28"/>
      <c r="AD705" s="28">
        <v>4.7199999999999999E-2</v>
      </c>
      <c r="AE705" s="139"/>
      <c r="AF705" s="139"/>
      <c r="AG705" s="139"/>
      <c r="AH705" s="139"/>
    </row>
    <row r="706" spans="1:51">
      <c r="A706" s="13" t="s">
        <v>159</v>
      </c>
      <c r="B706" s="2" t="s">
        <v>75</v>
      </c>
      <c r="C706" s="14" t="s">
        <v>189</v>
      </c>
      <c r="D706" s="2">
        <v>2012</v>
      </c>
      <c r="E706" s="14">
        <v>2013</v>
      </c>
      <c r="F706" s="14" t="s">
        <v>98</v>
      </c>
      <c r="G706" s="93">
        <v>11</v>
      </c>
      <c r="H706" s="93">
        <v>146</v>
      </c>
      <c r="I706" s="93">
        <v>0</v>
      </c>
      <c r="J706" s="93">
        <v>0</v>
      </c>
      <c r="K706" s="93">
        <v>11</v>
      </c>
      <c r="L706" s="93">
        <v>146</v>
      </c>
      <c r="M706" s="48">
        <v>157</v>
      </c>
      <c r="N706" s="48">
        <v>296</v>
      </c>
      <c r="O706" s="48">
        <v>24</v>
      </c>
      <c r="P706" s="48">
        <v>272</v>
      </c>
      <c r="Q706" s="48">
        <v>296</v>
      </c>
      <c r="R706" s="48">
        <v>0</v>
      </c>
      <c r="S706" s="48">
        <v>0</v>
      </c>
      <c r="T706" s="48">
        <v>0</v>
      </c>
      <c r="U706" s="48">
        <v>24</v>
      </c>
      <c r="V706" s="48">
        <v>272</v>
      </c>
      <c r="W706" s="156">
        <v>44086</v>
      </c>
      <c r="X706" s="156">
        <v>0</v>
      </c>
      <c r="Y706" s="156">
        <v>44086</v>
      </c>
      <c r="Z706" s="28">
        <v>1</v>
      </c>
      <c r="AA706" s="28"/>
      <c r="AB706" s="111"/>
      <c r="AC706" s="28"/>
      <c r="AD706" s="28">
        <v>4.7199999999999999E-2</v>
      </c>
      <c r="AE706" s="139"/>
      <c r="AF706" s="139"/>
      <c r="AG706" s="139"/>
      <c r="AH706" s="139"/>
    </row>
    <row r="707" spans="1:51">
      <c r="A707" s="13" t="s">
        <v>160</v>
      </c>
      <c r="B707" s="2" t="s">
        <v>75</v>
      </c>
      <c r="C707" s="14" t="s">
        <v>189</v>
      </c>
      <c r="D707" s="2">
        <v>2012</v>
      </c>
      <c r="E707" s="14">
        <v>2013</v>
      </c>
      <c r="F707" s="14" t="s">
        <v>98</v>
      </c>
      <c r="G707" s="93">
        <v>483</v>
      </c>
      <c r="H707" s="93">
        <v>2337</v>
      </c>
      <c r="I707" s="93">
        <v>0</v>
      </c>
      <c r="J707" s="93">
        <v>3</v>
      </c>
      <c r="K707" s="93">
        <v>483</v>
      </c>
      <c r="L707" s="93">
        <v>2340</v>
      </c>
      <c r="M707" s="48">
        <v>2823</v>
      </c>
      <c r="N707" s="48">
        <v>6342</v>
      </c>
      <c r="O707" s="48">
        <v>1358</v>
      </c>
      <c r="P707" s="48">
        <v>4977</v>
      </c>
      <c r="Q707" s="48">
        <v>6335</v>
      </c>
      <c r="R707" s="48">
        <v>0</v>
      </c>
      <c r="S707" s="48">
        <v>7</v>
      </c>
      <c r="T707" s="48">
        <v>7</v>
      </c>
      <c r="U707" s="48">
        <v>1358</v>
      </c>
      <c r="V707" s="48">
        <v>4984</v>
      </c>
      <c r="W707" s="156">
        <v>924716</v>
      </c>
      <c r="X707" s="156">
        <v>988</v>
      </c>
      <c r="Y707" s="156">
        <v>925704</v>
      </c>
      <c r="Z707" s="28">
        <v>1</v>
      </c>
      <c r="AA707" s="28"/>
      <c r="AB707" s="111"/>
      <c r="AC707" s="28"/>
      <c r="AD707" s="28">
        <v>4.7199999999999999E-2</v>
      </c>
      <c r="AE707" s="139"/>
      <c r="AF707" s="139"/>
      <c r="AG707" s="139"/>
      <c r="AH707" s="139"/>
    </row>
    <row r="708" spans="1:51">
      <c r="A708" s="13" t="s">
        <v>161</v>
      </c>
      <c r="B708" s="2" t="s">
        <v>74</v>
      </c>
      <c r="C708" s="14" t="s">
        <v>189</v>
      </c>
      <c r="D708" s="2">
        <v>2012</v>
      </c>
      <c r="E708" s="14">
        <v>2013</v>
      </c>
      <c r="F708" s="14" t="s">
        <v>98</v>
      </c>
      <c r="G708" s="93">
        <v>3365</v>
      </c>
      <c r="H708" s="93">
        <v>16988</v>
      </c>
      <c r="I708" s="93">
        <v>10</v>
      </c>
      <c r="J708" s="93">
        <v>76</v>
      </c>
      <c r="K708" s="93">
        <v>3375</v>
      </c>
      <c r="L708" s="93">
        <v>17064</v>
      </c>
      <c r="M708" s="48">
        <v>20439</v>
      </c>
      <c r="N708" s="48">
        <v>41156</v>
      </c>
      <c r="O708" s="48">
        <v>8049</v>
      </c>
      <c r="P708" s="48">
        <v>32883</v>
      </c>
      <c r="Q708" s="48">
        <v>40932</v>
      </c>
      <c r="R708" s="48">
        <v>34</v>
      </c>
      <c r="S708" s="48">
        <v>190</v>
      </c>
      <c r="T708" s="48">
        <v>224</v>
      </c>
      <c r="U708" s="48">
        <v>8083</v>
      </c>
      <c r="V708" s="48">
        <v>33073</v>
      </c>
      <c r="W708" s="156">
        <v>6269332.5199999996</v>
      </c>
      <c r="X708" s="156">
        <v>30466.48</v>
      </c>
      <c r="Y708" s="156">
        <v>6299799</v>
      </c>
      <c r="Z708" s="28">
        <v>0.93010000000000004</v>
      </c>
      <c r="AA708" s="28"/>
      <c r="AB708" s="111"/>
      <c r="AC708" s="28"/>
      <c r="AD708" s="28">
        <v>3.4500000000000003E-2</v>
      </c>
      <c r="AE708" s="139"/>
      <c r="AF708" s="139"/>
      <c r="AG708" s="139"/>
      <c r="AH708" s="139"/>
    </row>
    <row r="709" spans="1:51">
      <c r="A709" s="13" t="s">
        <v>162</v>
      </c>
      <c r="B709" s="2" t="s">
        <v>74</v>
      </c>
      <c r="C709" s="14" t="s">
        <v>189</v>
      </c>
      <c r="D709" s="2">
        <v>2012</v>
      </c>
      <c r="E709" s="14">
        <v>2013</v>
      </c>
      <c r="F709" s="14" t="s">
        <v>98</v>
      </c>
      <c r="G709" s="93">
        <v>2232</v>
      </c>
      <c r="H709" s="93">
        <v>16130</v>
      </c>
      <c r="I709" s="93">
        <v>14</v>
      </c>
      <c r="J709" s="93">
        <v>121</v>
      </c>
      <c r="K709" s="93">
        <v>2246</v>
      </c>
      <c r="L709" s="93">
        <v>16251</v>
      </c>
      <c r="M709" s="48">
        <v>18497</v>
      </c>
      <c r="N709" s="48">
        <v>34427</v>
      </c>
      <c r="O709" s="48">
        <v>5433</v>
      </c>
      <c r="P709" s="48">
        <v>28649</v>
      </c>
      <c r="Q709" s="48">
        <v>34082</v>
      </c>
      <c r="R709" s="48">
        <v>44</v>
      </c>
      <c r="S709" s="48">
        <v>301</v>
      </c>
      <c r="T709" s="48">
        <v>345</v>
      </c>
      <c r="U709" s="48">
        <v>5477</v>
      </c>
      <c r="V709" s="48">
        <v>28950</v>
      </c>
      <c r="W709" s="156">
        <v>5128114</v>
      </c>
      <c r="X709" s="156">
        <v>41858</v>
      </c>
      <c r="Y709" s="156">
        <v>5169972</v>
      </c>
      <c r="Z709" s="28">
        <v>0.94340000000000002</v>
      </c>
      <c r="AA709" s="28"/>
      <c r="AB709" s="111"/>
      <c r="AC709" s="28"/>
      <c r="AD709" s="28">
        <v>4.7199999999999999E-2</v>
      </c>
      <c r="AE709" s="139"/>
      <c r="AF709" s="139"/>
      <c r="AG709" s="139"/>
      <c r="AH709" s="139"/>
    </row>
    <row r="710" spans="1:51">
      <c r="A710" s="13" t="s">
        <v>163</v>
      </c>
      <c r="B710" s="2" t="s">
        <v>75</v>
      </c>
      <c r="C710" s="14" t="s">
        <v>189</v>
      </c>
      <c r="D710" s="2">
        <v>2012</v>
      </c>
      <c r="E710" s="14">
        <v>2013</v>
      </c>
      <c r="F710" s="14" t="s">
        <v>98</v>
      </c>
      <c r="G710" s="93">
        <v>7159</v>
      </c>
      <c r="H710" s="93">
        <v>33286</v>
      </c>
      <c r="I710" s="93">
        <v>9</v>
      </c>
      <c r="J710" s="93">
        <v>61</v>
      </c>
      <c r="K710" s="93">
        <v>7168</v>
      </c>
      <c r="L710" s="93">
        <v>33347</v>
      </c>
      <c r="M710" s="48">
        <v>40515</v>
      </c>
      <c r="N710" s="48">
        <v>89452</v>
      </c>
      <c r="O710" s="48">
        <v>18847</v>
      </c>
      <c r="P710" s="48">
        <v>70409</v>
      </c>
      <c r="Q710" s="48">
        <v>89256</v>
      </c>
      <c r="R710" s="48">
        <v>24</v>
      </c>
      <c r="S710" s="48">
        <v>172</v>
      </c>
      <c r="T710" s="48">
        <v>196</v>
      </c>
      <c r="U710" s="48">
        <v>18871</v>
      </c>
      <c r="V710" s="48">
        <v>70581</v>
      </c>
      <c r="W710" s="156">
        <v>13008122</v>
      </c>
      <c r="X710" s="156">
        <v>24831</v>
      </c>
      <c r="Y710" s="156">
        <v>13032953</v>
      </c>
      <c r="Z710" s="28">
        <v>0.98729999999999996</v>
      </c>
      <c r="AA710" s="28"/>
      <c r="AB710" s="111"/>
      <c r="AC710" s="28"/>
      <c r="AD710" s="28">
        <v>9.7999999999999997E-3</v>
      </c>
      <c r="AE710" s="139"/>
      <c r="AF710" s="139"/>
      <c r="AG710" s="139"/>
      <c r="AH710" s="139"/>
    </row>
    <row r="711" spans="1:51">
      <c r="A711" s="13" t="s">
        <v>164</v>
      </c>
      <c r="B711" s="2" t="s">
        <v>75</v>
      </c>
      <c r="C711" s="14" t="s">
        <v>189</v>
      </c>
      <c r="D711" s="2">
        <v>2012</v>
      </c>
      <c r="E711" s="14">
        <v>2013</v>
      </c>
      <c r="F711" s="14" t="s">
        <v>98</v>
      </c>
      <c r="G711" s="93">
        <v>821</v>
      </c>
      <c r="H711" s="93">
        <v>4188</v>
      </c>
      <c r="I711" s="93">
        <v>4</v>
      </c>
      <c r="J711" s="93">
        <v>15</v>
      </c>
      <c r="K711" s="93">
        <v>825</v>
      </c>
      <c r="L711" s="93">
        <v>4203</v>
      </c>
      <c r="M711" s="48">
        <v>5028</v>
      </c>
      <c r="N711" s="48">
        <v>12120</v>
      </c>
      <c r="O711" s="48">
        <v>2255</v>
      </c>
      <c r="P711" s="48">
        <v>9805</v>
      </c>
      <c r="Q711" s="48">
        <v>12060</v>
      </c>
      <c r="R711" s="48">
        <v>14</v>
      </c>
      <c r="S711" s="48">
        <v>46</v>
      </c>
      <c r="T711" s="48">
        <v>60</v>
      </c>
      <c r="U711" s="48">
        <v>2269</v>
      </c>
      <c r="V711" s="48">
        <v>9851</v>
      </c>
      <c r="W711" s="156">
        <v>1722037</v>
      </c>
      <c r="X711" s="156">
        <v>7641</v>
      </c>
      <c r="Y711" s="156">
        <v>1729678</v>
      </c>
      <c r="Z711" s="28">
        <v>0.96319999999999995</v>
      </c>
      <c r="AA711" s="28"/>
      <c r="AB711" s="111"/>
      <c r="AC711" s="28"/>
      <c r="AD711" s="28">
        <v>4.7199999999999999E-2</v>
      </c>
      <c r="AE711" s="139"/>
      <c r="AF711" s="139"/>
      <c r="AG711" s="139"/>
      <c r="AH711" s="139"/>
    </row>
    <row r="712" spans="1:51">
      <c r="A712" s="13" t="s">
        <v>165</v>
      </c>
      <c r="B712" s="2" t="s">
        <v>75</v>
      </c>
      <c r="C712" s="14" t="s">
        <v>189</v>
      </c>
      <c r="D712" s="2">
        <v>2012</v>
      </c>
      <c r="E712" s="14">
        <v>2013</v>
      </c>
      <c r="F712" s="14" t="s">
        <v>98</v>
      </c>
      <c r="G712" s="93">
        <v>748</v>
      </c>
      <c r="H712" s="93">
        <v>3365</v>
      </c>
      <c r="I712" s="93">
        <v>0</v>
      </c>
      <c r="J712" s="93">
        <v>7</v>
      </c>
      <c r="K712" s="93">
        <v>748</v>
      </c>
      <c r="L712" s="93">
        <v>3372</v>
      </c>
      <c r="M712" s="48">
        <v>4120</v>
      </c>
      <c r="N712" s="48">
        <v>9628</v>
      </c>
      <c r="O712" s="48">
        <v>2079</v>
      </c>
      <c r="P712" s="48">
        <v>7534</v>
      </c>
      <c r="Q712" s="48">
        <v>9613</v>
      </c>
      <c r="R712" s="48">
        <v>0</v>
      </c>
      <c r="S712" s="48">
        <v>15</v>
      </c>
      <c r="T712" s="48">
        <v>15</v>
      </c>
      <c r="U712" s="48">
        <v>2079</v>
      </c>
      <c r="V712" s="48">
        <v>7549</v>
      </c>
      <c r="W712" s="156">
        <v>1377624</v>
      </c>
      <c r="X712" s="156">
        <v>1557</v>
      </c>
      <c r="Y712" s="156">
        <v>1379181</v>
      </c>
      <c r="Z712" s="28">
        <v>0.91469999999999996</v>
      </c>
      <c r="AA712" s="28"/>
      <c r="AB712" s="111"/>
      <c r="AC712" s="28"/>
      <c r="AD712" s="28">
        <v>4.7199999999999999E-2</v>
      </c>
      <c r="AE712" s="139"/>
      <c r="AF712" s="139"/>
      <c r="AG712" s="139"/>
      <c r="AH712" s="139"/>
    </row>
    <row r="713" spans="1:51">
      <c r="A713" s="13" t="s">
        <v>166</v>
      </c>
      <c r="B713" s="2" t="s">
        <v>75</v>
      </c>
      <c r="C713" s="14" t="s">
        <v>189</v>
      </c>
      <c r="D713" s="2">
        <v>2012</v>
      </c>
      <c r="E713" s="14">
        <v>2013</v>
      </c>
      <c r="F713" s="14" t="s">
        <v>98</v>
      </c>
      <c r="G713" s="93">
        <v>79</v>
      </c>
      <c r="H713" s="93">
        <v>729</v>
      </c>
      <c r="I713" s="93">
        <v>0</v>
      </c>
      <c r="J713" s="93">
        <v>1</v>
      </c>
      <c r="K713" s="93">
        <v>79</v>
      </c>
      <c r="L713" s="93">
        <v>730</v>
      </c>
      <c r="M713" s="48">
        <v>809</v>
      </c>
      <c r="N713" s="48">
        <v>1594</v>
      </c>
      <c r="O713" s="48">
        <v>175</v>
      </c>
      <c r="P713" s="48">
        <v>1417</v>
      </c>
      <c r="Q713" s="48">
        <v>1592</v>
      </c>
      <c r="R713" s="48">
        <v>0</v>
      </c>
      <c r="S713" s="48">
        <v>2</v>
      </c>
      <c r="T713" s="48">
        <v>2</v>
      </c>
      <c r="U713" s="48">
        <v>175</v>
      </c>
      <c r="V713" s="48">
        <v>1419</v>
      </c>
      <c r="W713" s="156">
        <v>232054</v>
      </c>
      <c r="X713" s="156">
        <v>367</v>
      </c>
      <c r="Y713" s="156">
        <v>232421</v>
      </c>
      <c r="Z713" s="28">
        <v>0.9677</v>
      </c>
      <c r="AA713" s="28"/>
      <c r="AB713" s="111"/>
      <c r="AC713" s="28"/>
      <c r="AD713" s="28">
        <v>4.7199999999999999E-2</v>
      </c>
      <c r="AE713" s="139"/>
      <c r="AF713" s="139"/>
      <c r="AG713" s="139"/>
      <c r="AH713" s="139"/>
    </row>
    <row r="714" spans="1:51">
      <c r="A714" s="13" t="s">
        <v>167</v>
      </c>
      <c r="B714" s="2" t="s">
        <v>74</v>
      </c>
      <c r="C714" s="14" t="s">
        <v>189</v>
      </c>
      <c r="D714" s="2">
        <v>2012</v>
      </c>
      <c r="E714" s="14">
        <v>2013</v>
      </c>
      <c r="F714" s="14" t="s">
        <v>98</v>
      </c>
      <c r="G714" s="93">
        <v>8903</v>
      </c>
      <c r="H714" s="93">
        <v>36272</v>
      </c>
      <c r="I714" s="93">
        <v>22</v>
      </c>
      <c r="J714" s="93">
        <v>297</v>
      </c>
      <c r="K714" s="93">
        <v>8925</v>
      </c>
      <c r="L714" s="93">
        <v>36569</v>
      </c>
      <c r="M714" s="48">
        <v>45494</v>
      </c>
      <c r="N714" s="48">
        <v>112496</v>
      </c>
      <c r="O714" s="48">
        <v>24385</v>
      </c>
      <c r="P714" s="48">
        <v>87264</v>
      </c>
      <c r="Q714" s="48">
        <v>111649</v>
      </c>
      <c r="R714" s="48">
        <v>69</v>
      </c>
      <c r="S714" s="48">
        <v>778</v>
      </c>
      <c r="T714" s="48">
        <v>847</v>
      </c>
      <c r="U714" s="48">
        <v>24454</v>
      </c>
      <c r="V714" s="48">
        <v>88042</v>
      </c>
      <c r="W714" s="156">
        <v>16263540</v>
      </c>
      <c r="X714" s="156">
        <v>105044</v>
      </c>
      <c r="Y714" s="156">
        <v>16368584</v>
      </c>
      <c r="Z714" s="28">
        <v>1</v>
      </c>
      <c r="AA714" s="28"/>
      <c r="AB714" s="111"/>
      <c r="AC714" s="28"/>
      <c r="AD714" s="28">
        <v>9.1200000000000003E-2</v>
      </c>
      <c r="AE714" s="139"/>
      <c r="AF714" s="139"/>
      <c r="AG714" s="139"/>
      <c r="AH714" s="139"/>
      <c r="AI714" s="1"/>
      <c r="AJ714" s="1"/>
      <c r="AK714" s="1"/>
      <c r="AL714" s="1"/>
      <c r="AM714" s="1"/>
      <c r="AN714" s="1"/>
      <c r="AO714" s="1"/>
      <c r="AP714" s="1"/>
      <c r="AQ714" s="1"/>
      <c r="AR714" s="1"/>
      <c r="AS714" s="1"/>
      <c r="AT714" s="1"/>
      <c r="AU714" s="1"/>
      <c r="AV714" s="1"/>
      <c r="AW714" s="1"/>
      <c r="AX714" s="1"/>
      <c r="AY714" s="1"/>
    </row>
    <row r="715" spans="1:51">
      <c r="A715" s="13" t="s">
        <v>168</v>
      </c>
      <c r="B715" s="2" t="s">
        <v>75</v>
      </c>
      <c r="C715" s="14" t="s">
        <v>189</v>
      </c>
      <c r="D715" s="2">
        <v>2012</v>
      </c>
      <c r="E715" s="14">
        <v>2013</v>
      </c>
      <c r="F715" s="14" t="s">
        <v>98</v>
      </c>
      <c r="G715" s="93">
        <v>405</v>
      </c>
      <c r="H715" s="93">
        <v>2384</v>
      </c>
      <c r="I715" s="93">
        <v>0</v>
      </c>
      <c r="J715" s="93">
        <v>3</v>
      </c>
      <c r="K715" s="93">
        <v>405</v>
      </c>
      <c r="L715" s="93">
        <v>2387</v>
      </c>
      <c r="M715" s="48">
        <v>2792</v>
      </c>
      <c r="N715" s="48">
        <v>5189</v>
      </c>
      <c r="O715" s="48">
        <v>1055</v>
      </c>
      <c r="P715" s="48">
        <v>4125</v>
      </c>
      <c r="Q715" s="48">
        <v>5180</v>
      </c>
      <c r="R715" s="48">
        <v>0</v>
      </c>
      <c r="S715" s="48">
        <v>9</v>
      </c>
      <c r="T715" s="48">
        <v>9</v>
      </c>
      <c r="U715" s="48">
        <v>1055</v>
      </c>
      <c r="V715" s="48">
        <v>4134</v>
      </c>
      <c r="W715" s="156">
        <v>765941</v>
      </c>
      <c r="X715" s="156">
        <v>1290</v>
      </c>
      <c r="Y715" s="156">
        <v>767231</v>
      </c>
      <c r="Z715" s="28">
        <v>0.98099999999999998</v>
      </c>
      <c r="AA715" s="28"/>
      <c r="AB715" s="111"/>
      <c r="AC715" s="28"/>
      <c r="AD715" s="28">
        <v>4.7199999999999999E-2</v>
      </c>
      <c r="AE715" s="139"/>
      <c r="AF715" s="139"/>
      <c r="AG715" s="139"/>
      <c r="AH715" s="139"/>
      <c r="AI715" s="1"/>
      <c r="AJ715" s="1"/>
      <c r="AK715" s="1"/>
      <c r="AL715" s="1"/>
      <c r="AM715" s="1"/>
      <c r="AN715" s="1"/>
      <c r="AO715" s="1"/>
      <c r="AP715" s="1"/>
      <c r="AQ715" s="1"/>
      <c r="AR715" s="1"/>
      <c r="AS715" s="1"/>
      <c r="AT715" s="1"/>
      <c r="AU715" s="1"/>
      <c r="AV715" s="1"/>
      <c r="AW715" s="1"/>
      <c r="AX715" s="1"/>
      <c r="AY715" s="1"/>
    </row>
    <row r="716" spans="1:51">
      <c r="A716" s="13" t="s">
        <v>169</v>
      </c>
      <c r="B716" s="2" t="s">
        <v>74</v>
      </c>
      <c r="C716" s="14" t="s">
        <v>189</v>
      </c>
      <c r="D716" s="2">
        <v>2012</v>
      </c>
      <c r="E716" s="14">
        <v>2013</v>
      </c>
      <c r="F716" s="14" t="s">
        <v>98</v>
      </c>
      <c r="G716" s="93">
        <v>3726</v>
      </c>
      <c r="H716" s="93">
        <v>28042</v>
      </c>
      <c r="I716" s="93">
        <v>7</v>
      </c>
      <c r="J716" s="93">
        <v>164</v>
      </c>
      <c r="K716" s="93">
        <v>3733</v>
      </c>
      <c r="L716" s="93">
        <v>28206</v>
      </c>
      <c r="M716" s="48">
        <v>31939</v>
      </c>
      <c r="N716" s="48">
        <v>66839</v>
      </c>
      <c r="O716" s="48">
        <v>9343</v>
      </c>
      <c r="P716" s="48">
        <v>57053</v>
      </c>
      <c r="Q716" s="48">
        <v>66396</v>
      </c>
      <c r="R716" s="48">
        <v>25</v>
      </c>
      <c r="S716" s="48">
        <v>418</v>
      </c>
      <c r="T716" s="48">
        <v>443</v>
      </c>
      <c r="U716" s="48">
        <v>9368</v>
      </c>
      <c r="V716" s="48">
        <v>57471</v>
      </c>
      <c r="W716" s="156">
        <v>9615720.5299999993</v>
      </c>
      <c r="X716" s="156">
        <v>51800.800000000003</v>
      </c>
      <c r="Y716" s="156">
        <v>9667521.3300000001</v>
      </c>
      <c r="Z716" s="28">
        <v>0.97609999999999997</v>
      </c>
      <c r="AA716" s="28"/>
      <c r="AB716" s="111"/>
      <c r="AC716" s="28"/>
      <c r="AD716" s="28">
        <v>7.3000000000000001E-3</v>
      </c>
      <c r="AE716" s="139"/>
      <c r="AF716" s="139"/>
      <c r="AG716" s="139"/>
      <c r="AH716" s="139"/>
      <c r="AI716" s="1"/>
      <c r="AJ716" s="1"/>
      <c r="AK716" s="1"/>
      <c r="AL716" s="1"/>
      <c r="AM716" s="1"/>
      <c r="AN716" s="1"/>
      <c r="AO716" s="1"/>
      <c r="AP716" s="1"/>
      <c r="AQ716" s="1"/>
      <c r="AR716" s="1"/>
      <c r="AS716" s="1"/>
      <c r="AT716" s="1"/>
      <c r="AU716" s="1"/>
      <c r="AV716" s="1"/>
      <c r="AW716" s="1"/>
      <c r="AX716" s="1"/>
      <c r="AY716" s="1"/>
    </row>
    <row r="717" spans="1:51">
      <c r="A717" s="13" t="s">
        <v>170</v>
      </c>
      <c r="B717" s="2" t="s">
        <v>74</v>
      </c>
      <c r="C717" s="14" t="s">
        <v>189</v>
      </c>
      <c r="D717" s="2">
        <v>2012</v>
      </c>
      <c r="E717" s="14">
        <v>2013</v>
      </c>
      <c r="F717" s="14" t="s">
        <v>98</v>
      </c>
      <c r="G717" s="93">
        <v>1020</v>
      </c>
      <c r="H717" s="93">
        <v>6640</v>
      </c>
      <c r="I717" s="93">
        <v>11</v>
      </c>
      <c r="J717" s="93">
        <v>103</v>
      </c>
      <c r="K717" s="93">
        <v>1031</v>
      </c>
      <c r="L717" s="93">
        <v>6743</v>
      </c>
      <c r="M717" s="48">
        <v>7774</v>
      </c>
      <c r="N717" s="48">
        <v>16894</v>
      </c>
      <c r="O717" s="48">
        <v>2615</v>
      </c>
      <c r="P717" s="48">
        <v>14001</v>
      </c>
      <c r="Q717" s="48">
        <v>16616</v>
      </c>
      <c r="R717" s="48">
        <v>46</v>
      </c>
      <c r="S717" s="48">
        <v>232</v>
      </c>
      <c r="T717" s="48">
        <v>278</v>
      </c>
      <c r="U717" s="48">
        <v>2661</v>
      </c>
      <c r="V717" s="48">
        <v>14233</v>
      </c>
      <c r="W717" s="156">
        <v>2449515</v>
      </c>
      <c r="X717" s="156">
        <v>37686</v>
      </c>
      <c r="Y717" s="156">
        <v>2487201</v>
      </c>
      <c r="Z717" s="28">
        <v>0.85289999999999999</v>
      </c>
      <c r="AA717" s="28"/>
      <c r="AB717" s="111"/>
      <c r="AC717" s="28"/>
      <c r="AD717" s="28">
        <v>4.7199999999999999E-2</v>
      </c>
      <c r="AE717" s="139"/>
      <c r="AF717" s="139"/>
      <c r="AG717" s="139"/>
      <c r="AH717" s="139"/>
      <c r="AI717" s="1"/>
      <c r="AJ717" s="1"/>
      <c r="AK717" s="1"/>
      <c r="AL717" s="1"/>
      <c r="AM717" s="1"/>
      <c r="AN717" s="1"/>
      <c r="AO717" s="1"/>
      <c r="AP717" s="1"/>
      <c r="AQ717" s="1"/>
      <c r="AR717" s="1"/>
      <c r="AS717" s="1"/>
      <c r="AT717" s="1"/>
      <c r="AU717" s="1"/>
      <c r="AV717" s="1"/>
      <c r="AW717" s="1"/>
      <c r="AX717" s="1"/>
      <c r="AY717" s="1"/>
    </row>
    <row r="718" spans="1:51">
      <c r="A718" s="13" t="s">
        <v>171</v>
      </c>
      <c r="B718" s="2" t="s">
        <v>75</v>
      </c>
      <c r="C718" s="14" t="s">
        <v>189</v>
      </c>
      <c r="D718" s="2">
        <v>2012</v>
      </c>
      <c r="E718" s="14">
        <v>2013</v>
      </c>
      <c r="F718" s="14" t="s">
        <v>98</v>
      </c>
      <c r="G718" s="93">
        <v>959</v>
      </c>
      <c r="H718" s="93">
        <v>4673</v>
      </c>
      <c r="I718" s="93">
        <v>2</v>
      </c>
      <c r="J718" s="93">
        <v>9</v>
      </c>
      <c r="K718" s="93">
        <v>961</v>
      </c>
      <c r="L718" s="93">
        <v>4682</v>
      </c>
      <c r="M718" s="48">
        <v>5643</v>
      </c>
      <c r="N718" s="48">
        <v>12725</v>
      </c>
      <c r="O718" s="48">
        <v>2546</v>
      </c>
      <c r="P718" s="48">
        <v>10148</v>
      </c>
      <c r="Q718" s="48">
        <v>12694</v>
      </c>
      <c r="R718" s="48">
        <v>5</v>
      </c>
      <c r="S718" s="48">
        <v>26</v>
      </c>
      <c r="T718" s="48">
        <v>31</v>
      </c>
      <c r="U718" s="48">
        <v>2551</v>
      </c>
      <c r="V718" s="48">
        <v>10174</v>
      </c>
      <c r="W718" s="156">
        <v>1874524</v>
      </c>
      <c r="X718" s="156">
        <v>4087</v>
      </c>
      <c r="Y718" s="156">
        <v>1878611</v>
      </c>
      <c r="Z718" s="28">
        <v>1</v>
      </c>
      <c r="AA718" s="28"/>
      <c r="AB718" s="111"/>
      <c r="AC718" s="28"/>
      <c r="AD718" s="28">
        <v>4.7199999999999999E-2</v>
      </c>
      <c r="AE718" s="139"/>
      <c r="AF718" s="139"/>
      <c r="AG718" s="139"/>
      <c r="AH718" s="139"/>
      <c r="AI718" s="1"/>
      <c r="AJ718" s="1"/>
      <c r="AK718" s="1"/>
      <c r="AL718" s="1"/>
      <c r="AM718" s="1"/>
      <c r="AN718" s="1"/>
      <c r="AO718" s="1"/>
      <c r="AP718" s="1"/>
      <c r="AQ718" s="1"/>
      <c r="AR718" s="1"/>
      <c r="AS718" s="1"/>
      <c r="AT718" s="1"/>
      <c r="AU718" s="1"/>
      <c r="AV718" s="1"/>
      <c r="AW718" s="1"/>
      <c r="AX718" s="1"/>
      <c r="AY718" s="1"/>
    </row>
    <row r="719" spans="1:51">
      <c r="A719" s="51" t="s">
        <v>172</v>
      </c>
      <c r="B719" s="2" t="s">
        <v>66</v>
      </c>
      <c r="C719" s="14" t="s">
        <v>3</v>
      </c>
      <c r="D719" s="2">
        <v>2013</v>
      </c>
      <c r="E719" s="14">
        <v>2013</v>
      </c>
      <c r="F719" s="14" t="s">
        <v>98</v>
      </c>
      <c r="G719" s="93">
        <v>318399</v>
      </c>
      <c r="H719" s="93">
        <v>1584796</v>
      </c>
      <c r="I719" s="93">
        <v>1729</v>
      </c>
      <c r="J719" s="93">
        <v>14166</v>
      </c>
      <c r="K719" s="93">
        <v>320128</v>
      </c>
      <c r="L719" s="93">
        <v>1598962</v>
      </c>
      <c r="M719" s="48">
        <v>1919085</v>
      </c>
      <c r="N719" s="48">
        <v>4194682</v>
      </c>
      <c r="O719" s="48">
        <v>798185</v>
      </c>
      <c r="P719" s="48">
        <v>3356939</v>
      </c>
      <c r="Q719" s="48">
        <v>4155124</v>
      </c>
      <c r="R719" s="48">
        <v>5717</v>
      </c>
      <c r="S719" s="48">
        <v>33841</v>
      </c>
      <c r="T719" s="48">
        <v>39558</v>
      </c>
      <c r="U719" s="48">
        <v>803902</v>
      </c>
      <c r="V719" s="48">
        <v>3390780</v>
      </c>
      <c r="W719" s="156">
        <v>636948450.83000004</v>
      </c>
      <c r="X719" s="156">
        <v>5153567.5700000012</v>
      </c>
      <c r="Y719" s="156">
        <v>642102018.4000001</v>
      </c>
      <c r="Z719" s="28">
        <v>0.96609999999999996</v>
      </c>
      <c r="AA719" s="28"/>
      <c r="AB719" s="111"/>
      <c r="AC719" s="28"/>
      <c r="AD719" s="28">
        <v>2.63E-2</v>
      </c>
      <c r="AE719" s="139"/>
      <c r="AF719" s="139"/>
      <c r="AG719" s="139"/>
      <c r="AH719" s="139"/>
      <c r="AI719" s="2"/>
      <c r="AJ719" s="2"/>
      <c r="AK719" s="2"/>
      <c r="AL719" s="2"/>
      <c r="AM719" s="2"/>
      <c r="AN719" s="2"/>
      <c r="AO719" s="2"/>
      <c r="AP719" s="2"/>
      <c r="AQ719" s="2"/>
      <c r="AR719" s="2"/>
      <c r="AS719" s="2"/>
      <c r="AT719" s="2"/>
      <c r="AU719" s="2"/>
      <c r="AV719" s="2"/>
      <c r="AW719" s="2"/>
      <c r="AX719" s="2"/>
      <c r="AY719" s="2"/>
    </row>
    <row r="720" spans="1:51">
      <c r="A720" s="51" t="s">
        <v>173</v>
      </c>
      <c r="B720" s="2" t="s">
        <v>74</v>
      </c>
      <c r="C720" s="14" t="s">
        <v>3</v>
      </c>
      <c r="D720" s="2">
        <v>2013</v>
      </c>
      <c r="E720" s="14">
        <v>2013</v>
      </c>
      <c r="F720" s="14" t="s">
        <v>98</v>
      </c>
      <c r="G720" s="93">
        <v>10394</v>
      </c>
      <c r="H720" s="93">
        <v>51902</v>
      </c>
      <c r="I720" s="93">
        <v>107</v>
      </c>
      <c r="J720" s="93">
        <v>765</v>
      </c>
      <c r="K720" s="93">
        <v>10501</v>
      </c>
      <c r="L720" s="93">
        <v>52667</v>
      </c>
      <c r="M720" s="48">
        <v>63168</v>
      </c>
      <c r="N720" s="48">
        <v>126482</v>
      </c>
      <c r="O720" s="48">
        <v>24348</v>
      </c>
      <c r="P720" s="48">
        <v>99974</v>
      </c>
      <c r="Q720" s="48">
        <v>124322</v>
      </c>
      <c r="R720" s="48">
        <v>347</v>
      </c>
      <c r="S720" s="48">
        <v>1813</v>
      </c>
      <c r="T720" s="48">
        <v>2160</v>
      </c>
      <c r="U720" s="48">
        <v>24695</v>
      </c>
      <c r="V720" s="48">
        <v>101787</v>
      </c>
      <c r="W720" s="156">
        <v>19652923</v>
      </c>
      <c r="X720" s="156">
        <v>275254</v>
      </c>
      <c r="Y720" s="156">
        <v>19928177</v>
      </c>
      <c r="Z720" s="28">
        <v>0.90010000000000001</v>
      </c>
      <c r="AA720" s="28"/>
      <c r="AB720" s="111"/>
      <c r="AC720" s="28"/>
      <c r="AD720" s="28">
        <v>4.2200000000000001E-2</v>
      </c>
      <c r="AE720" s="139"/>
      <c r="AF720" s="139"/>
      <c r="AG720" s="139"/>
      <c r="AH720" s="139"/>
      <c r="AI720" s="1"/>
      <c r="AJ720" s="1"/>
      <c r="AK720" s="1"/>
      <c r="AL720" s="1"/>
      <c r="AM720" s="1"/>
      <c r="AN720" s="1"/>
      <c r="AO720" s="1"/>
      <c r="AP720" s="1"/>
      <c r="AQ720" s="1"/>
      <c r="AR720" s="1"/>
      <c r="AS720" s="1"/>
      <c r="AT720" s="1"/>
      <c r="AU720" s="1"/>
      <c r="AV720" s="1"/>
      <c r="AW720" s="1"/>
      <c r="AX720" s="1"/>
      <c r="AY720" s="1"/>
    </row>
    <row r="721" spans="1:51">
      <c r="A721" s="51" t="s">
        <v>174</v>
      </c>
      <c r="B721" s="2" t="s">
        <v>75</v>
      </c>
      <c r="C721" s="14" t="s">
        <v>3</v>
      </c>
      <c r="D721" s="2">
        <v>2013</v>
      </c>
      <c r="E721" s="14">
        <v>2013</v>
      </c>
      <c r="F721" s="14" t="s">
        <v>98</v>
      </c>
      <c r="G721" s="93">
        <v>4</v>
      </c>
      <c r="H721" s="93">
        <v>79</v>
      </c>
      <c r="I721" s="93">
        <v>0</v>
      </c>
      <c r="J721" s="93">
        <v>0</v>
      </c>
      <c r="K721" s="93">
        <v>4</v>
      </c>
      <c r="L721" s="93">
        <v>79</v>
      </c>
      <c r="M721" s="48">
        <v>83</v>
      </c>
      <c r="N721" s="48">
        <v>151</v>
      </c>
      <c r="O721" s="48">
        <v>12</v>
      </c>
      <c r="P721" s="48">
        <v>139</v>
      </c>
      <c r="Q721" s="48">
        <v>151</v>
      </c>
      <c r="R721" s="48">
        <v>0</v>
      </c>
      <c r="S721" s="48">
        <v>0</v>
      </c>
      <c r="T721" s="48">
        <v>0</v>
      </c>
      <c r="U721" s="48">
        <v>12</v>
      </c>
      <c r="V721" s="48">
        <v>139</v>
      </c>
      <c r="W721" s="156">
        <v>20031</v>
      </c>
      <c r="X721" s="156">
        <v>0</v>
      </c>
      <c r="Y721" s="156">
        <v>20031</v>
      </c>
      <c r="Z721" s="28">
        <v>1</v>
      </c>
      <c r="AA721" s="28"/>
      <c r="AB721" s="111"/>
      <c r="AC721" s="28"/>
      <c r="AD721" s="28">
        <v>3.6600000000000001E-2</v>
      </c>
      <c r="AE721" s="139"/>
      <c r="AF721" s="139"/>
      <c r="AG721" s="139"/>
      <c r="AH721" s="139"/>
      <c r="AI721" s="1"/>
      <c r="AJ721" s="1"/>
      <c r="AK721" s="1"/>
      <c r="AL721" s="1"/>
      <c r="AM721" s="1"/>
      <c r="AN721" s="1"/>
      <c r="AO721" s="1"/>
      <c r="AP721" s="1"/>
      <c r="AQ721" s="1"/>
      <c r="AR721" s="1"/>
      <c r="AS721" s="1"/>
      <c r="AT721" s="1"/>
      <c r="AU721" s="1"/>
      <c r="AV721" s="1"/>
      <c r="AW721" s="1"/>
      <c r="AX721" s="1"/>
      <c r="AY721" s="1"/>
    </row>
    <row r="722" spans="1:51">
      <c r="A722" s="51" t="s">
        <v>175</v>
      </c>
      <c r="B722" s="2" t="s">
        <v>75</v>
      </c>
      <c r="C722" s="14" t="s">
        <v>3</v>
      </c>
      <c r="D722" s="2">
        <v>2013</v>
      </c>
      <c r="E722" s="14">
        <v>2013</v>
      </c>
      <c r="F722" s="14" t="s">
        <v>98</v>
      </c>
      <c r="G722" s="93">
        <v>201</v>
      </c>
      <c r="H722" s="93">
        <v>1513</v>
      </c>
      <c r="I722" s="93">
        <v>0</v>
      </c>
      <c r="J722" s="93">
        <v>3</v>
      </c>
      <c r="K722" s="93">
        <v>201</v>
      </c>
      <c r="L722" s="93">
        <v>1516</v>
      </c>
      <c r="M722" s="48">
        <v>1717</v>
      </c>
      <c r="N722" s="48">
        <v>3319</v>
      </c>
      <c r="O722" s="48">
        <v>527</v>
      </c>
      <c r="P722" s="48">
        <v>2786</v>
      </c>
      <c r="Q722" s="48">
        <v>3313</v>
      </c>
      <c r="R722" s="48">
        <v>0</v>
      </c>
      <c r="S722" s="48">
        <v>6</v>
      </c>
      <c r="T722" s="48">
        <v>6</v>
      </c>
      <c r="U722" s="48">
        <v>527</v>
      </c>
      <c r="V722" s="48">
        <v>2792</v>
      </c>
      <c r="W722" s="156">
        <v>507239</v>
      </c>
      <c r="X722" s="156">
        <v>604</v>
      </c>
      <c r="Y722" s="156">
        <v>507843</v>
      </c>
      <c r="Z722" s="28">
        <v>0.9143</v>
      </c>
      <c r="AA722" s="28"/>
      <c r="AB722" s="111"/>
      <c r="AC722" s="28"/>
      <c r="AD722" s="28">
        <v>3.6600000000000001E-2</v>
      </c>
      <c r="AE722" s="139"/>
      <c r="AF722" s="139"/>
      <c r="AG722" s="139"/>
      <c r="AH722" s="139"/>
      <c r="AI722" s="1"/>
      <c r="AJ722" s="1"/>
      <c r="AK722" s="1"/>
      <c r="AL722" s="1"/>
      <c r="AM722" s="1"/>
      <c r="AN722" s="1"/>
      <c r="AO722" s="1"/>
      <c r="AP722" s="1"/>
      <c r="AQ722" s="1"/>
      <c r="AR722" s="1"/>
      <c r="AS722" s="1"/>
      <c r="AT722" s="1"/>
      <c r="AU722" s="1"/>
      <c r="AV722" s="1"/>
      <c r="AW722" s="1"/>
      <c r="AX722" s="1"/>
      <c r="AY722" s="1"/>
    </row>
    <row r="723" spans="1:51">
      <c r="A723" s="51" t="s">
        <v>176</v>
      </c>
      <c r="B723" s="2" t="s">
        <v>75</v>
      </c>
      <c r="C723" s="14" t="s">
        <v>3</v>
      </c>
      <c r="D723" s="2">
        <v>2013</v>
      </c>
      <c r="E723" s="14">
        <v>2013</v>
      </c>
      <c r="F723" s="14" t="s">
        <v>98</v>
      </c>
      <c r="G723" s="93">
        <v>2066</v>
      </c>
      <c r="H723" s="93">
        <v>12186</v>
      </c>
      <c r="I723" s="93">
        <v>4</v>
      </c>
      <c r="J723" s="93">
        <v>22</v>
      </c>
      <c r="K723" s="93">
        <v>2070</v>
      </c>
      <c r="L723" s="93">
        <v>12208</v>
      </c>
      <c r="M723" s="48">
        <v>14278</v>
      </c>
      <c r="N723" s="48">
        <v>29807</v>
      </c>
      <c r="O723" s="48">
        <v>5154</v>
      </c>
      <c r="P723" s="48">
        <v>24583</v>
      </c>
      <c r="Q723" s="48">
        <v>29737</v>
      </c>
      <c r="R723" s="48">
        <v>12</v>
      </c>
      <c r="S723" s="48">
        <v>58</v>
      </c>
      <c r="T723" s="48">
        <v>70</v>
      </c>
      <c r="U723" s="48">
        <v>5166</v>
      </c>
      <c r="V723" s="48">
        <v>24641</v>
      </c>
      <c r="W723" s="156">
        <v>4436362</v>
      </c>
      <c r="X723" s="156">
        <v>7877</v>
      </c>
      <c r="Y723" s="156">
        <v>4444239</v>
      </c>
      <c r="Z723" s="28">
        <v>0.93910000000000005</v>
      </c>
      <c r="AA723" s="28"/>
      <c r="AB723" s="111"/>
      <c r="AC723" s="28"/>
      <c r="AD723" s="28">
        <v>3.6600000000000001E-2</v>
      </c>
      <c r="AE723" s="139"/>
      <c r="AF723" s="139"/>
      <c r="AG723" s="139"/>
      <c r="AH723" s="139"/>
      <c r="AI723" s="1"/>
      <c r="AJ723" s="1"/>
      <c r="AK723" s="1"/>
      <c r="AL723" s="1"/>
      <c r="AM723" s="1"/>
      <c r="AN723" s="1"/>
      <c r="AO723" s="1"/>
      <c r="AP723" s="1"/>
      <c r="AQ723" s="1"/>
      <c r="AR723" s="1"/>
      <c r="AS723" s="1"/>
      <c r="AT723" s="1"/>
      <c r="AU723" s="1"/>
      <c r="AV723" s="1"/>
      <c r="AW723" s="1"/>
      <c r="AX723" s="1"/>
      <c r="AY723" s="1"/>
    </row>
    <row r="724" spans="1:51">
      <c r="A724" s="51" t="s">
        <v>177</v>
      </c>
      <c r="B724" s="2" t="s">
        <v>75</v>
      </c>
      <c r="C724" s="14" t="s">
        <v>3</v>
      </c>
      <c r="D724" s="2">
        <v>2013</v>
      </c>
      <c r="E724" s="14">
        <v>2013</v>
      </c>
      <c r="F724" s="14" t="s">
        <v>98</v>
      </c>
      <c r="G724" s="93">
        <v>323</v>
      </c>
      <c r="H724" s="93">
        <v>2245</v>
      </c>
      <c r="I724" s="93">
        <v>0</v>
      </c>
      <c r="J724" s="93">
        <v>2</v>
      </c>
      <c r="K724" s="93">
        <v>323</v>
      </c>
      <c r="L724" s="93">
        <v>2247</v>
      </c>
      <c r="M724" s="48">
        <v>2570</v>
      </c>
      <c r="N724" s="48">
        <v>5004</v>
      </c>
      <c r="O724" s="48">
        <v>868</v>
      </c>
      <c r="P724" s="48">
        <v>4131</v>
      </c>
      <c r="Q724" s="48">
        <v>4999</v>
      </c>
      <c r="R724" s="48">
        <v>0</v>
      </c>
      <c r="S724" s="48">
        <v>5</v>
      </c>
      <c r="T724" s="48">
        <v>5</v>
      </c>
      <c r="U724" s="48">
        <v>868</v>
      </c>
      <c r="V724" s="48">
        <v>4136</v>
      </c>
      <c r="W724" s="156">
        <v>757199</v>
      </c>
      <c r="X724" s="156">
        <v>517</v>
      </c>
      <c r="Y724" s="156">
        <v>757716</v>
      </c>
      <c r="Z724" s="28">
        <v>0.96989999999999998</v>
      </c>
      <c r="AA724" s="28"/>
      <c r="AB724" s="111"/>
      <c r="AC724" s="28"/>
      <c r="AD724" s="28">
        <v>3.6600000000000001E-2</v>
      </c>
      <c r="AE724" s="139"/>
      <c r="AF724" s="139"/>
      <c r="AG724" s="139"/>
      <c r="AH724" s="139"/>
      <c r="AI724" s="1"/>
      <c r="AJ724" s="1"/>
      <c r="AK724" s="1"/>
      <c r="AL724" s="1"/>
      <c r="AM724" s="1"/>
      <c r="AN724" s="1"/>
      <c r="AO724" s="1"/>
      <c r="AP724" s="1"/>
      <c r="AQ724" s="1"/>
      <c r="AR724" s="1"/>
      <c r="AS724" s="1"/>
      <c r="AT724" s="1"/>
      <c r="AU724" s="1"/>
      <c r="AV724" s="1"/>
      <c r="AW724" s="1"/>
      <c r="AX724" s="1"/>
      <c r="AY724" s="1"/>
    </row>
    <row r="725" spans="1:51">
      <c r="A725" s="51" t="s">
        <v>178</v>
      </c>
      <c r="B725" s="2" t="s">
        <v>75</v>
      </c>
      <c r="C725" s="14" t="s">
        <v>3</v>
      </c>
      <c r="D725" s="2">
        <v>2013</v>
      </c>
      <c r="E725" s="14">
        <v>2013</v>
      </c>
      <c r="F725" s="14" t="s">
        <v>98</v>
      </c>
      <c r="G725" s="93">
        <v>106</v>
      </c>
      <c r="H725" s="93">
        <v>609</v>
      </c>
      <c r="I725" s="93">
        <v>1</v>
      </c>
      <c r="J725" s="93">
        <v>1</v>
      </c>
      <c r="K725" s="93">
        <v>107</v>
      </c>
      <c r="L725" s="93">
        <v>610</v>
      </c>
      <c r="M725" s="48">
        <v>716</v>
      </c>
      <c r="N725" s="48">
        <v>1820</v>
      </c>
      <c r="O725" s="48">
        <v>263</v>
      </c>
      <c r="P725" s="48">
        <v>1551</v>
      </c>
      <c r="Q725" s="48">
        <v>1814</v>
      </c>
      <c r="R725" s="48">
        <v>2</v>
      </c>
      <c r="S725" s="48">
        <v>4</v>
      </c>
      <c r="T725" s="48">
        <v>6</v>
      </c>
      <c r="U725" s="48">
        <v>265</v>
      </c>
      <c r="V725" s="48">
        <v>1555</v>
      </c>
      <c r="W725" s="156">
        <v>249929</v>
      </c>
      <c r="X725" s="156">
        <v>774</v>
      </c>
      <c r="Y725" s="156">
        <v>250703</v>
      </c>
      <c r="Z725" s="28">
        <v>0.93420000000000003</v>
      </c>
      <c r="AA725" s="28"/>
      <c r="AB725" s="111"/>
      <c r="AC725" s="28"/>
      <c r="AD725" s="28">
        <v>3.6600000000000001E-2</v>
      </c>
      <c r="AE725" s="139"/>
      <c r="AF725" s="139"/>
      <c r="AG725" s="139"/>
      <c r="AH725" s="139"/>
      <c r="AI725" s="1"/>
      <c r="AJ725" s="1"/>
      <c r="AK725" s="1"/>
      <c r="AL725" s="1"/>
      <c r="AM725" s="1"/>
      <c r="AN725" s="1"/>
      <c r="AO725" s="1"/>
      <c r="AP725" s="1"/>
      <c r="AQ725" s="1"/>
      <c r="AR725" s="1"/>
      <c r="AS725" s="1"/>
      <c r="AT725" s="1"/>
      <c r="AU725" s="1"/>
      <c r="AV725" s="1"/>
      <c r="AW725" s="1"/>
      <c r="AX725" s="1"/>
      <c r="AY725" s="1"/>
    </row>
    <row r="726" spans="1:51">
      <c r="A726" s="51" t="s">
        <v>179</v>
      </c>
      <c r="B726" s="2" t="s">
        <v>74</v>
      </c>
      <c r="C726" s="14" t="s">
        <v>3</v>
      </c>
      <c r="D726" s="2">
        <v>2013</v>
      </c>
      <c r="E726" s="14">
        <v>2013</v>
      </c>
      <c r="F726" s="14" t="s">
        <v>98</v>
      </c>
      <c r="G726" s="93">
        <v>5797</v>
      </c>
      <c r="H726" s="93">
        <v>27244</v>
      </c>
      <c r="I726" s="93">
        <v>22</v>
      </c>
      <c r="J726" s="93">
        <v>157</v>
      </c>
      <c r="K726" s="93">
        <v>5819</v>
      </c>
      <c r="L726" s="93">
        <v>27401</v>
      </c>
      <c r="M726" s="48">
        <v>33220</v>
      </c>
      <c r="N726" s="48">
        <v>68857</v>
      </c>
      <c r="O726" s="48">
        <v>13824</v>
      </c>
      <c r="P726" s="48">
        <v>54547</v>
      </c>
      <c r="Q726" s="48">
        <v>68371</v>
      </c>
      <c r="R726" s="48">
        <v>78</v>
      </c>
      <c r="S726" s="48">
        <v>408</v>
      </c>
      <c r="T726" s="48">
        <v>486</v>
      </c>
      <c r="U726" s="48">
        <v>13902</v>
      </c>
      <c r="V726" s="48">
        <v>54955</v>
      </c>
      <c r="W726" s="156">
        <v>10761941.66</v>
      </c>
      <c r="X726" s="156">
        <v>61309.57</v>
      </c>
      <c r="Y726" s="156">
        <v>10823251.23</v>
      </c>
      <c r="Z726" s="28">
        <v>0.94650000000000001</v>
      </c>
      <c r="AA726" s="28"/>
      <c r="AB726" s="111"/>
      <c r="AC726" s="28"/>
      <c r="AD726" s="28">
        <v>4.1000000000000003E-3</v>
      </c>
      <c r="AE726" s="139"/>
      <c r="AF726" s="139"/>
      <c r="AG726" s="139"/>
      <c r="AH726" s="139"/>
      <c r="AI726" s="1"/>
      <c r="AJ726" s="1"/>
      <c r="AK726" s="1"/>
      <c r="AL726" s="1"/>
      <c r="AM726" s="1"/>
      <c r="AN726" s="1"/>
      <c r="AO726" s="1"/>
      <c r="AP726" s="1"/>
      <c r="AQ726" s="1"/>
      <c r="AR726" s="1"/>
      <c r="AS726" s="1"/>
      <c r="AT726" s="1"/>
      <c r="AU726" s="1"/>
      <c r="AV726" s="1"/>
      <c r="AW726" s="1"/>
      <c r="AX726" s="1"/>
      <c r="AY726" s="1"/>
    </row>
    <row r="727" spans="1:51">
      <c r="A727" s="51" t="s">
        <v>180</v>
      </c>
      <c r="B727" s="2" t="s">
        <v>75</v>
      </c>
      <c r="C727" s="14" t="s">
        <v>3</v>
      </c>
      <c r="D727" s="2">
        <v>2013</v>
      </c>
      <c r="E727" s="14">
        <v>2013</v>
      </c>
      <c r="F727" s="14" t="s">
        <v>98</v>
      </c>
      <c r="G727" s="93">
        <v>457</v>
      </c>
      <c r="H727" s="93">
        <v>2118</v>
      </c>
      <c r="I727" s="93">
        <v>0</v>
      </c>
      <c r="J727" s="93">
        <v>6</v>
      </c>
      <c r="K727" s="93">
        <v>457</v>
      </c>
      <c r="L727" s="93">
        <v>2124</v>
      </c>
      <c r="M727" s="48">
        <v>2581</v>
      </c>
      <c r="N727" s="48">
        <v>5251</v>
      </c>
      <c r="O727" s="48">
        <v>1234</v>
      </c>
      <c r="P727" s="48">
        <v>4007</v>
      </c>
      <c r="Q727" s="48">
        <v>5241</v>
      </c>
      <c r="R727" s="48">
        <v>1</v>
      </c>
      <c r="S727" s="48">
        <v>9</v>
      </c>
      <c r="T727" s="48">
        <v>10</v>
      </c>
      <c r="U727" s="48">
        <v>1235</v>
      </c>
      <c r="V727" s="48">
        <v>4016</v>
      </c>
      <c r="W727" s="156">
        <v>775918.44</v>
      </c>
      <c r="X727" s="156">
        <v>1600</v>
      </c>
      <c r="Y727" s="156">
        <v>777518.44</v>
      </c>
      <c r="Z727" s="28">
        <v>1</v>
      </c>
      <c r="AA727" s="28"/>
      <c r="AB727" s="111"/>
      <c r="AC727" s="28"/>
      <c r="AD727" s="28">
        <v>3.6600000000000001E-2</v>
      </c>
      <c r="AE727" s="139"/>
      <c r="AF727" s="139"/>
      <c r="AG727" s="139"/>
      <c r="AH727" s="139"/>
      <c r="AI727" s="1"/>
      <c r="AJ727" s="1"/>
      <c r="AK727" s="1"/>
      <c r="AL727" s="1"/>
      <c r="AM727" s="1"/>
      <c r="AN727" s="1"/>
      <c r="AO727" s="1"/>
      <c r="AP727" s="1"/>
      <c r="AQ727" s="1"/>
      <c r="AR727" s="1"/>
      <c r="AS727" s="1"/>
      <c r="AT727" s="1"/>
      <c r="AU727" s="1"/>
      <c r="AV727" s="1"/>
      <c r="AW727" s="1"/>
      <c r="AX727" s="1"/>
      <c r="AY727" s="1"/>
    </row>
    <row r="728" spans="1:51">
      <c r="A728" s="51" t="s">
        <v>181</v>
      </c>
      <c r="B728" s="2" t="s">
        <v>75</v>
      </c>
      <c r="C728" s="14" t="s">
        <v>3</v>
      </c>
      <c r="D728" s="2">
        <v>2013</v>
      </c>
      <c r="E728" s="14">
        <v>2013</v>
      </c>
      <c r="F728" s="14" t="s">
        <v>98</v>
      </c>
      <c r="G728" s="93">
        <v>660</v>
      </c>
      <c r="H728" s="93">
        <v>5703</v>
      </c>
      <c r="I728" s="93">
        <v>1</v>
      </c>
      <c r="J728" s="93">
        <v>22</v>
      </c>
      <c r="K728" s="93">
        <v>661</v>
      </c>
      <c r="L728" s="93">
        <v>5725</v>
      </c>
      <c r="M728" s="48">
        <v>6386</v>
      </c>
      <c r="N728" s="48">
        <v>11975</v>
      </c>
      <c r="O728" s="48">
        <v>1703</v>
      </c>
      <c r="P728" s="48">
        <v>10218</v>
      </c>
      <c r="Q728" s="48">
        <v>11921</v>
      </c>
      <c r="R728" s="48">
        <v>4</v>
      </c>
      <c r="S728" s="48">
        <v>50</v>
      </c>
      <c r="T728" s="48">
        <v>54</v>
      </c>
      <c r="U728" s="48">
        <v>1707</v>
      </c>
      <c r="V728" s="48">
        <v>10268</v>
      </c>
      <c r="W728" s="156">
        <v>1812130</v>
      </c>
      <c r="X728" s="156">
        <v>8126</v>
      </c>
      <c r="Y728" s="156">
        <v>1820256</v>
      </c>
      <c r="Z728" s="28">
        <v>0.97950000000000004</v>
      </c>
      <c r="AA728" s="28"/>
      <c r="AB728" s="111"/>
      <c r="AC728" s="28"/>
      <c r="AD728" s="28">
        <v>3.6600000000000001E-2</v>
      </c>
      <c r="AE728" s="139"/>
      <c r="AF728" s="139"/>
      <c r="AG728" s="139"/>
      <c r="AH728" s="139"/>
      <c r="AI728" s="1"/>
      <c r="AJ728" s="1"/>
      <c r="AK728" s="1"/>
      <c r="AL728" s="1"/>
      <c r="AM728" s="1"/>
      <c r="AN728" s="1"/>
      <c r="AO728" s="1"/>
      <c r="AP728" s="1"/>
      <c r="AQ728" s="1"/>
      <c r="AR728" s="1"/>
      <c r="AS728" s="1"/>
      <c r="AT728" s="1"/>
      <c r="AU728" s="1"/>
      <c r="AV728" s="1"/>
      <c r="AW728" s="1"/>
      <c r="AX728" s="1"/>
      <c r="AY728" s="1"/>
    </row>
    <row r="729" spans="1:51">
      <c r="A729" s="13" t="s">
        <v>123</v>
      </c>
      <c r="B729" s="2" t="s">
        <v>74</v>
      </c>
      <c r="C729" s="14" t="s">
        <v>3</v>
      </c>
      <c r="D729" s="2">
        <v>2013</v>
      </c>
      <c r="E729" s="14">
        <v>2013</v>
      </c>
      <c r="F729" s="14" t="s">
        <v>98</v>
      </c>
      <c r="G729" s="93">
        <v>15955</v>
      </c>
      <c r="H729" s="93">
        <v>75160</v>
      </c>
      <c r="I729" s="93">
        <v>35</v>
      </c>
      <c r="J729" s="93">
        <v>243</v>
      </c>
      <c r="K729" s="93">
        <v>15990</v>
      </c>
      <c r="L729" s="93">
        <v>75403</v>
      </c>
      <c r="M729" s="48">
        <v>91393</v>
      </c>
      <c r="N729" s="48">
        <v>219915</v>
      </c>
      <c r="O729" s="48">
        <v>42591</v>
      </c>
      <c r="P729" s="48">
        <v>176481</v>
      </c>
      <c r="Q729" s="48">
        <v>219072</v>
      </c>
      <c r="R729" s="48">
        <v>131</v>
      </c>
      <c r="S729" s="48">
        <v>712</v>
      </c>
      <c r="T729" s="48">
        <v>843</v>
      </c>
      <c r="U729" s="48">
        <v>42722</v>
      </c>
      <c r="V729" s="48">
        <v>177193</v>
      </c>
      <c r="W729" s="156">
        <v>33076683.66</v>
      </c>
      <c r="X729" s="156">
        <v>107322.66</v>
      </c>
      <c r="Y729" s="156">
        <v>33184006.32</v>
      </c>
      <c r="Z729" s="28">
        <v>0.96940000000000004</v>
      </c>
      <c r="AA729" s="28"/>
      <c r="AB729" s="111"/>
      <c r="AC729" s="28"/>
      <c r="AD729" s="28">
        <v>9.4999999999999998E-3</v>
      </c>
      <c r="AE729" s="139"/>
      <c r="AF729" s="139"/>
      <c r="AG729" s="139"/>
      <c r="AH729" s="139"/>
      <c r="AI729" s="1"/>
      <c r="AJ729" s="1"/>
      <c r="AK729" s="1"/>
      <c r="AL729" s="1"/>
      <c r="AM729" s="1"/>
      <c r="AN729" s="1"/>
      <c r="AO729" s="1"/>
      <c r="AP729" s="1"/>
      <c r="AQ729" s="1"/>
      <c r="AR729" s="1"/>
      <c r="AS729" s="1"/>
      <c r="AT729" s="1"/>
      <c r="AU729" s="1"/>
      <c r="AV729" s="1"/>
      <c r="AW729" s="1"/>
      <c r="AX729" s="1"/>
      <c r="AY729" s="1"/>
    </row>
    <row r="730" spans="1:51">
      <c r="A730" s="13" t="s">
        <v>124</v>
      </c>
      <c r="B730" s="2" t="s">
        <v>75</v>
      </c>
      <c r="C730" s="14" t="s">
        <v>3</v>
      </c>
      <c r="D730" s="2">
        <v>2013</v>
      </c>
      <c r="E730" s="14">
        <v>2013</v>
      </c>
      <c r="F730" s="14" t="s">
        <v>98</v>
      </c>
      <c r="G730" s="93">
        <v>245</v>
      </c>
      <c r="H730" s="93">
        <v>1161</v>
      </c>
      <c r="I730" s="93">
        <v>0</v>
      </c>
      <c r="J730" s="93">
        <v>4</v>
      </c>
      <c r="K730" s="93">
        <v>245</v>
      </c>
      <c r="L730" s="93">
        <v>1165</v>
      </c>
      <c r="M730" s="48">
        <v>1410</v>
      </c>
      <c r="N730" s="48">
        <v>3555</v>
      </c>
      <c r="O730" s="48">
        <v>659</v>
      </c>
      <c r="P730" s="48">
        <v>2883</v>
      </c>
      <c r="Q730" s="48">
        <v>3542</v>
      </c>
      <c r="R730" s="48">
        <v>1</v>
      </c>
      <c r="S730" s="48">
        <v>12</v>
      </c>
      <c r="T730" s="48">
        <v>13</v>
      </c>
      <c r="U730" s="48">
        <v>660</v>
      </c>
      <c r="V730" s="48">
        <v>2895</v>
      </c>
      <c r="W730" s="156">
        <v>486758</v>
      </c>
      <c r="X730" s="156">
        <v>1289</v>
      </c>
      <c r="Y730" s="156">
        <v>488047</v>
      </c>
      <c r="Z730" s="28">
        <v>1</v>
      </c>
      <c r="AA730" s="28"/>
      <c r="AB730" s="111"/>
      <c r="AC730" s="28"/>
      <c r="AD730" s="28">
        <v>3.6600000000000001E-2</v>
      </c>
      <c r="AE730" s="139"/>
      <c r="AF730" s="139"/>
      <c r="AG730" s="139"/>
      <c r="AH730" s="139"/>
    </row>
    <row r="731" spans="1:51">
      <c r="A731" s="13" t="s">
        <v>125</v>
      </c>
      <c r="B731" s="2" t="s">
        <v>75</v>
      </c>
      <c r="C731" s="14" t="s">
        <v>3</v>
      </c>
      <c r="D731" s="2">
        <v>2013</v>
      </c>
      <c r="E731" s="14">
        <v>2013</v>
      </c>
      <c r="F731" s="14" t="s">
        <v>98</v>
      </c>
      <c r="G731" s="93">
        <v>1033</v>
      </c>
      <c r="H731" s="93">
        <v>7257</v>
      </c>
      <c r="I731" s="93">
        <v>0</v>
      </c>
      <c r="J731" s="93">
        <v>11</v>
      </c>
      <c r="K731" s="93">
        <v>1033</v>
      </c>
      <c r="L731" s="93">
        <v>7268</v>
      </c>
      <c r="M731" s="48">
        <v>8301</v>
      </c>
      <c r="N731" s="48">
        <v>15689</v>
      </c>
      <c r="O731" s="48">
        <v>2531</v>
      </c>
      <c r="P731" s="48">
        <v>13128</v>
      </c>
      <c r="Q731" s="48">
        <v>15659</v>
      </c>
      <c r="R731" s="48">
        <v>1</v>
      </c>
      <c r="S731" s="48">
        <v>29</v>
      </c>
      <c r="T731" s="48">
        <v>30</v>
      </c>
      <c r="U731" s="48">
        <v>2532</v>
      </c>
      <c r="V731" s="48">
        <v>13157</v>
      </c>
      <c r="W731" s="156">
        <v>2424660</v>
      </c>
      <c r="X731" s="156">
        <v>4155</v>
      </c>
      <c r="Y731" s="156">
        <v>2428815</v>
      </c>
      <c r="Z731" s="28">
        <v>0.96509999999999996</v>
      </c>
      <c r="AA731" s="28"/>
      <c r="AB731" s="111"/>
      <c r="AC731" s="28"/>
      <c r="AD731" s="28">
        <v>3.6600000000000001E-2</v>
      </c>
      <c r="AE731" s="139"/>
      <c r="AF731" s="139"/>
      <c r="AG731" s="139"/>
      <c r="AH731" s="139"/>
    </row>
    <row r="732" spans="1:51">
      <c r="A732" s="13" t="s">
        <v>126</v>
      </c>
      <c r="B732" s="2" t="s">
        <v>75</v>
      </c>
      <c r="C732" s="14" t="s">
        <v>3</v>
      </c>
      <c r="D732" s="2">
        <v>2013</v>
      </c>
      <c r="E732" s="14">
        <v>2013</v>
      </c>
      <c r="F732" s="14" t="s">
        <v>98</v>
      </c>
      <c r="G732" s="93">
        <v>2134</v>
      </c>
      <c r="H732" s="93">
        <v>12167</v>
      </c>
      <c r="I732" s="93">
        <v>10</v>
      </c>
      <c r="J732" s="93">
        <v>113</v>
      </c>
      <c r="K732" s="93">
        <v>2144</v>
      </c>
      <c r="L732" s="93">
        <v>12280</v>
      </c>
      <c r="M732" s="48">
        <v>14424</v>
      </c>
      <c r="N732" s="48">
        <v>36983</v>
      </c>
      <c r="O732" s="48">
        <v>5952</v>
      </c>
      <c r="P732" s="48">
        <v>30644</v>
      </c>
      <c r="Q732" s="48">
        <v>36596</v>
      </c>
      <c r="R732" s="48">
        <v>32</v>
      </c>
      <c r="S732" s="48">
        <v>355</v>
      </c>
      <c r="T732" s="48">
        <v>387</v>
      </c>
      <c r="U732" s="48">
        <v>5984</v>
      </c>
      <c r="V732" s="48">
        <v>30999</v>
      </c>
      <c r="W732" s="156">
        <v>5142848</v>
      </c>
      <c r="X732" s="156">
        <v>46922</v>
      </c>
      <c r="Y732" s="156">
        <v>5189770</v>
      </c>
      <c r="Z732" s="28">
        <v>1</v>
      </c>
      <c r="AA732" s="28"/>
      <c r="AB732" s="111"/>
      <c r="AC732" s="28"/>
      <c r="AD732" s="28">
        <v>3.6600000000000001E-2</v>
      </c>
      <c r="AE732" s="139"/>
      <c r="AF732" s="139"/>
      <c r="AG732" s="139"/>
      <c r="AH732" s="139"/>
    </row>
    <row r="733" spans="1:51">
      <c r="A733" s="13" t="s">
        <v>127</v>
      </c>
      <c r="B733" s="2" t="s">
        <v>75</v>
      </c>
      <c r="C733" s="14" t="s">
        <v>3</v>
      </c>
      <c r="D733" s="2">
        <v>2013</v>
      </c>
      <c r="E733" s="14">
        <v>2013</v>
      </c>
      <c r="F733" s="14" t="s">
        <v>98</v>
      </c>
      <c r="G733" s="93">
        <v>134</v>
      </c>
      <c r="H733" s="93">
        <v>857</v>
      </c>
      <c r="I733" s="93">
        <v>1</v>
      </c>
      <c r="J733" s="93">
        <v>3</v>
      </c>
      <c r="K733" s="93">
        <v>135</v>
      </c>
      <c r="L733" s="93">
        <v>860</v>
      </c>
      <c r="M733" s="48">
        <v>994</v>
      </c>
      <c r="N733" s="48">
        <v>1992</v>
      </c>
      <c r="O733" s="48">
        <v>350</v>
      </c>
      <c r="P733" s="48">
        <v>1630</v>
      </c>
      <c r="Q733" s="48">
        <v>1980</v>
      </c>
      <c r="R733" s="48">
        <v>2</v>
      </c>
      <c r="S733" s="48">
        <v>10</v>
      </c>
      <c r="T733" s="48">
        <v>12</v>
      </c>
      <c r="U733" s="48">
        <v>352</v>
      </c>
      <c r="V733" s="48">
        <v>1640</v>
      </c>
      <c r="W733" s="156">
        <v>278654</v>
      </c>
      <c r="X733" s="156">
        <v>1194</v>
      </c>
      <c r="Y733" s="156">
        <v>279848</v>
      </c>
      <c r="Z733" s="28">
        <v>0.98780000000000001</v>
      </c>
      <c r="AA733" s="28"/>
      <c r="AB733" s="111"/>
      <c r="AC733" s="28"/>
      <c r="AD733" s="28">
        <v>3.6600000000000001E-2</v>
      </c>
      <c r="AE733" s="139"/>
      <c r="AF733" s="139"/>
      <c r="AG733" s="139"/>
      <c r="AH733" s="139"/>
    </row>
    <row r="734" spans="1:51">
      <c r="A734" s="13" t="s">
        <v>128</v>
      </c>
      <c r="B734" s="2" t="s">
        <v>75</v>
      </c>
      <c r="C734" s="14" t="s">
        <v>3</v>
      </c>
      <c r="D734" s="2">
        <v>2013</v>
      </c>
      <c r="E734" s="14">
        <v>2013</v>
      </c>
      <c r="F734" s="14" t="s">
        <v>98</v>
      </c>
      <c r="G734" s="93">
        <v>12051</v>
      </c>
      <c r="H734" s="93">
        <v>46898</v>
      </c>
      <c r="I734" s="93">
        <v>17</v>
      </c>
      <c r="J734" s="93">
        <v>267</v>
      </c>
      <c r="K734" s="93">
        <v>12068</v>
      </c>
      <c r="L734" s="93">
        <v>47165</v>
      </c>
      <c r="M734" s="48">
        <v>59233</v>
      </c>
      <c r="N734" s="48">
        <v>144045</v>
      </c>
      <c r="O734" s="48">
        <v>32798</v>
      </c>
      <c r="P734" s="48">
        <v>110482</v>
      </c>
      <c r="Q734" s="48">
        <v>143280</v>
      </c>
      <c r="R734" s="48">
        <v>55</v>
      </c>
      <c r="S734" s="48">
        <v>710</v>
      </c>
      <c r="T734" s="48">
        <v>765</v>
      </c>
      <c r="U734" s="48">
        <v>32853</v>
      </c>
      <c r="V734" s="48">
        <v>111192</v>
      </c>
      <c r="W734" s="156">
        <v>21383444</v>
      </c>
      <c r="X734" s="156">
        <v>100131</v>
      </c>
      <c r="Y734" s="156">
        <v>21483575</v>
      </c>
      <c r="Z734" s="28">
        <v>0.97470000000000001</v>
      </c>
      <c r="AA734" s="28"/>
      <c r="AB734" s="111"/>
      <c r="AC734" s="28"/>
      <c r="AD734" s="28">
        <v>2.3199999999999998E-2</v>
      </c>
      <c r="AE734" s="139"/>
      <c r="AF734" s="139"/>
      <c r="AG734" s="139"/>
      <c r="AH734" s="139"/>
    </row>
    <row r="735" spans="1:51">
      <c r="A735" s="13" t="s">
        <v>129</v>
      </c>
      <c r="B735" s="2" t="s">
        <v>75</v>
      </c>
      <c r="C735" s="14" t="s">
        <v>3</v>
      </c>
      <c r="D735" s="2">
        <v>2013</v>
      </c>
      <c r="E735" s="14">
        <v>2013</v>
      </c>
      <c r="F735" s="14" t="s">
        <v>98</v>
      </c>
      <c r="G735" s="93">
        <v>1653</v>
      </c>
      <c r="H735" s="93">
        <v>8119</v>
      </c>
      <c r="I735" s="93">
        <v>4</v>
      </c>
      <c r="J735" s="93">
        <v>48</v>
      </c>
      <c r="K735" s="93">
        <v>1657</v>
      </c>
      <c r="L735" s="93">
        <v>8167</v>
      </c>
      <c r="M735" s="48">
        <v>9824</v>
      </c>
      <c r="N735" s="48">
        <v>23337</v>
      </c>
      <c r="O735" s="48">
        <v>4453</v>
      </c>
      <c r="P735" s="48">
        <v>18748</v>
      </c>
      <c r="Q735" s="48">
        <v>23201</v>
      </c>
      <c r="R735" s="48">
        <v>12</v>
      </c>
      <c r="S735" s="48">
        <v>124</v>
      </c>
      <c r="T735" s="48">
        <v>136</v>
      </c>
      <c r="U735" s="48">
        <v>4465</v>
      </c>
      <c r="V735" s="48">
        <v>18872</v>
      </c>
      <c r="W735" s="156">
        <v>3289944</v>
      </c>
      <c r="X735" s="156">
        <v>17248</v>
      </c>
      <c r="Y735" s="156">
        <v>3307192</v>
      </c>
      <c r="Z735" s="28">
        <v>0.98829999999999996</v>
      </c>
      <c r="AA735" s="28"/>
      <c r="AB735" s="111"/>
      <c r="AC735" s="28"/>
      <c r="AD735" s="28">
        <v>3.6600000000000001E-2</v>
      </c>
      <c r="AE735" s="139"/>
      <c r="AF735" s="139"/>
      <c r="AG735" s="139"/>
      <c r="AH735" s="139"/>
    </row>
    <row r="736" spans="1:51">
      <c r="A736" s="13" t="s">
        <v>130</v>
      </c>
      <c r="B736" s="2" t="s">
        <v>75</v>
      </c>
      <c r="C736" s="14" t="s">
        <v>3</v>
      </c>
      <c r="D736" s="2">
        <v>2013</v>
      </c>
      <c r="E736" s="14">
        <v>2013</v>
      </c>
      <c r="F736" s="14" t="s">
        <v>98</v>
      </c>
      <c r="G736" s="93">
        <v>689</v>
      </c>
      <c r="H736" s="93">
        <v>4432</v>
      </c>
      <c r="I736" s="93">
        <v>0</v>
      </c>
      <c r="J736" s="93">
        <v>13</v>
      </c>
      <c r="K736" s="93">
        <v>689</v>
      </c>
      <c r="L736" s="93">
        <v>4445</v>
      </c>
      <c r="M736" s="48">
        <v>5134</v>
      </c>
      <c r="N736" s="48">
        <v>10232</v>
      </c>
      <c r="O736" s="48">
        <v>1783</v>
      </c>
      <c r="P736" s="48">
        <v>8420</v>
      </c>
      <c r="Q736" s="48">
        <v>10203</v>
      </c>
      <c r="R736" s="48">
        <v>1</v>
      </c>
      <c r="S736" s="48">
        <v>28</v>
      </c>
      <c r="T736" s="48">
        <v>29</v>
      </c>
      <c r="U736" s="48">
        <v>1784</v>
      </c>
      <c r="V736" s="48">
        <v>8448</v>
      </c>
      <c r="W736" s="156">
        <v>1563690</v>
      </c>
      <c r="X736" s="156">
        <v>4597</v>
      </c>
      <c r="Y736" s="156">
        <v>1568287</v>
      </c>
      <c r="Z736" s="28">
        <v>0.94140000000000001</v>
      </c>
      <c r="AA736" s="28"/>
      <c r="AB736" s="111"/>
      <c r="AC736" s="28"/>
      <c r="AD736" s="28">
        <v>3.6600000000000001E-2</v>
      </c>
      <c r="AE736" s="139"/>
      <c r="AF736" s="139"/>
      <c r="AG736" s="139"/>
      <c r="AH736" s="139"/>
    </row>
    <row r="737" spans="1:34">
      <c r="A737" s="13" t="s">
        <v>131</v>
      </c>
      <c r="B737" s="2" t="s">
        <v>75</v>
      </c>
      <c r="C737" s="14" t="s">
        <v>3</v>
      </c>
      <c r="D737" s="2">
        <v>2013</v>
      </c>
      <c r="E737" s="14">
        <v>2013</v>
      </c>
      <c r="F737" s="14" t="s">
        <v>98</v>
      </c>
      <c r="G737" s="93">
        <v>257</v>
      </c>
      <c r="H737" s="93">
        <v>1153</v>
      </c>
      <c r="I737" s="93">
        <v>0</v>
      </c>
      <c r="J737" s="93">
        <v>0</v>
      </c>
      <c r="K737" s="93">
        <v>257</v>
      </c>
      <c r="L737" s="93">
        <v>1153</v>
      </c>
      <c r="M737" s="48">
        <v>1410</v>
      </c>
      <c r="N737" s="48">
        <v>2939</v>
      </c>
      <c r="O737" s="48">
        <v>698</v>
      </c>
      <c r="P737" s="48">
        <v>2240</v>
      </c>
      <c r="Q737" s="48">
        <v>2938</v>
      </c>
      <c r="R737" s="48">
        <v>1</v>
      </c>
      <c r="S737" s="48">
        <v>0</v>
      </c>
      <c r="T737" s="48">
        <v>1</v>
      </c>
      <c r="U737" s="48">
        <v>699</v>
      </c>
      <c r="V737" s="48">
        <v>2240</v>
      </c>
      <c r="W737" s="156">
        <v>453912</v>
      </c>
      <c r="X737" s="156">
        <v>159</v>
      </c>
      <c r="Y737" s="156">
        <v>454071</v>
      </c>
      <c r="Z737" s="28">
        <v>0.97060000000000002</v>
      </c>
      <c r="AA737" s="28"/>
      <c r="AB737" s="111"/>
      <c r="AC737" s="28"/>
      <c r="AD737" s="28">
        <v>3.6600000000000001E-2</v>
      </c>
      <c r="AE737" s="139"/>
      <c r="AF737" s="139"/>
      <c r="AG737" s="139"/>
      <c r="AH737" s="139"/>
    </row>
    <row r="738" spans="1:34">
      <c r="A738" s="13" t="s">
        <v>132</v>
      </c>
      <c r="B738" s="2" t="s">
        <v>76</v>
      </c>
      <c r="C738" s="14" t="s">
        <v>3</v>
      </c>
      <c r="D738" s="2">
        <v>2013</v>
      </c>
      <c r="E738" s="14">
        <v>2013</v>
      </c>
      <c r="F738" s="14" t="s">
        <v>98</v>
      </c>
      <c r="G738" s="93">
        <v>91290</v>
      </c>
      <c r="H738" s="93">
        <v>450110</v>
      </c>
      <c r="I738" s="93">
        <v>818</v>
      </c>
      <c r="J738" s="93">
        <v>4757</v>
      </c>
      <c r="K738" s="93">
        <v>92108</v>
      </c>
      <c r="L738" s="93">
        <v>454867</v>
      </c>
      <c r="M738" s="48">
        <v>546975</v>
      </c>
      <c r="N738" s="48">
        <v>1133944</v>
      </c>
      <c r="O738" s="48">
        <v>208944</v>
      </c>
      <c r="P738" s="48">
        <v>911878</v>
      </c>
      <c r="Q738" s="48">
        <v>1120822</v>
      </c>
      <c r="R738" s="48">
        <v>2642</v>
      </c>
      <c r="S738" s="48">
        <v>10480</v>
      </c>
      <c r="T738" s="48">
        <v>13122</v>
      </c>
      <c r="U738" s="48">
        <v>211586</v>
      </c>
      <c r="V738" s="48">
        <v>922358</v>
      </c>
      <c r="W738" s="156">
        <v>179481743</v>
      </c>
      <c r="X738" s="156">
        <v>1818568</v>
      </c>
      <c r="Y738" s="156">
        <v>181300311</v>
      </c>
      <c r="Z738" s="28">
        <v>0.95730000000000004</v>
      </c>
      <c r="AA738" s="28"/>
      <c r="AB738" s="111"/>
      <c r="AC738" s="28"/>
      <c r="AD738" s="28">
        <v>1.67E-2</v>
      </c>
      <c r="AE738" s="139"/>
      <c r="AF738" s="139"/>
      <c r="AG738" s="139"/>
      <c r="AH738" s="139"/>
    </row>
    <row r="739" spans="1:34">
      <c r="A739" s="13" t="s">
        <v>133</v>
      </c>
      <c r="B739" s="2" t="s">
        <v>75</v>
      </c>
      <c r="C739" s="14" t="s">
        <v>3</v>
      </c>
      <c r="D739" s="2">
        <v>2013</v>
      </c>
      <c r="E739" s="14">
        <v>2013</v>
      </c>
      <c r="F739" s="14" t="s">
        <v>98</v>
      </c>
      <c r="G739" s="93">
        <v>2073</v>
      </c>
      <c r="H739" s="93">
        <v>8410</v>
      </c>
      <c r="I739" s="93">
        <v>3</v>
      </c>
      <c r="J739" s="93">
        <v>17</v>
      </c>
      <c r="K739" s="93">
        <v>2076</v>
      </c>
      <c r="L739" s="93">
        <v>8427</v>
      </c>
      <c r="M739" s="48">
        <v>10502</v>
      </c>
      <c r="N739" s="48">
        <v>26692</v>
      </c>
      <c r="O739" s="48">
        <v>5462</v>
      </c>
      <c r="P739" s="48">
        <v>21157</v>
      </c>
      <c r="Q739" s="48">
        <v>26619</v>
      </c>
      <c r="R739" s="48">
        <v>7</v>
      </c>
      <c r="S739" s="48">
        <v>66</v>
      </c>
      <c r="T739" s="48">
        <v>73</v>
      </c>
      <c r="U739" s="48">
        <v>5469</v>
      </c>
      <c r="V739" s="48">
        <v>21223</v>
      </c>
      <c r="W739" s="156">
        <v>3949583</v>
      </c>
      <c r="X739" s="156">
        <v>8589</v>
      </c>
      <c r="Y739" s="156">
        <v>3958172</v>
      </c>
      <c r="Z739" s="28">
        <v>0.96140000000000003</v>
      </c>
      <c r="AA739" s="28"/>
      <c r="AB739" s="111"/>
      <c r="AC739" s="28"/>
      <c r="AD739" s="28">
        <v>3.6600000000000001E-2</v>
      </c>
      <c r="AE739" s="139"/>
      <c r="AF739" s="139"/>
      <c r="AG739" s="139"/>
      <c r="AH739" s="139"/>
    </row>
    <row r="740" spans="1:34">
      <c r="A740" s="13" t="s">
        <v>134</v>
      </c>
      <c r="B740" s="2" t="s">
        <v>75</v>
      </c>
      <c r="C740" s="14" t="s">
        <v>3</v>
      </c>
      <c r="D740" s="2">
        <v>2013</v>
      </c>
      <c r="E740" s="14">
        <v>2013</v>
      </c>
      <c r="F740" s="14" t="s">
        <v>98</v>
      </c>
      <c r="G740" s="93">
        <v>787</v>
      </c>
      <c r="H740" s="93">
        <v>4690</v>
      </c>
      <c r="I740" s="93">
        <v>12</v>
      </c>
      <c r="J740" s="93">
        <v>73</v>
      </c>
      <c r="K740" s="93">
        <v>799</v>
      </c>
      <c r="L740" s="93">
        <v>4763</v>
      </c>
      <c r="M740" s="48">
        <v>5562</v>
      </c>
      <c r="N740" s="48">
        <v>9420</v>
      </c>
      <c r="O740" s="48">
        <v>1707</v>
      </c>
      <c r="P740" s="48">
        <v>7500</v>
      </c>
      <c r="Q740" s="48">
        <v>9207</v>
      </c>
      <c r="R740" s="48">
        <v>39</v>
      </c>
      <c r="S740" s="48">
        <v>174</v>
      </c>
      <c r="T740" s="48">
        <v>213</v>
      </c>
      <c r="U740" s="48">
        <v>1746</v>
      </c>
      <c r="V740" s="48">
        <v>7674</v>
      </c>
      <c r="W740" s="156">
        <v>1480590</v>
      </c>
      <c r="X740" s="156">
        <v>26028</v>
      </c>
      <c r="Y740" s="156">
        <v>1506618</v>
      </c>
      <c r="Z740" s="28">
        <v>0.9446</v>
      </c>
      <c r="AA740" s="28"/>
      <c r="AB740" s="111"/>
      <c r="AC740" s="28"/>
      <c r="AD740" s="28">
        <v>3.6600000000000001E-2</v>
      </c>
      <c r="AE740" s="139"/>
      <c r="AF740" s="139"/>
      <c r="AG740" s="139"/>
      <c r="AH740" s="139"/>
    </row>
    <row r="741" spans="1:34">
      <c r="A741" s="13" t="s">
        <v>135</v>
      </c>
      <c r="B741" s="2" t="s">
        <v>75</v>
      </c>
      <c r="C741" s="14" t="s">
        <v>3</v>
      </c>
      <c r="D741" s="2">
        <v>2013</v>
      </c>
      <c r="E741" s="14">
        <v>2013</v>
      </c>
      <c r="F741" s="14" t="s">
        <v>98</v>
      </c>
      <c r="G741" s="93">
        <v>128</v>
      </c>
      <c r="H741" s="93">
        <v>765</v>
      </c>
      <c r="I741" s="93">
        <v>0</v>
      </c>
      <c r="J741" s="93">
        <v>1</v>
      </c>
      <c r="K741" s="93">
        <v>128</v>
      </c>
      <c r="L741" s="93">
        <v>766</v>
      </c>
      <c r="M741" s="48">
        <v>893</v>
      </c>
      <c r="N741" s="48">
        <v>1837</v>
      </c>
      <c r="O741" s="48">
        <v>335</v>
      </c>
      <c r="P741" s="48">
        <v>1501</v>
      </c>
      <c r="Q741" s="48">
        <v>1836</v>
      </c>
      <c r="R741" s="48">
        <v>0</v>
      </c>
      <c r="S741" s="48">
        <v>1</v>
      </c>
      <c r="T741" s="48">
        <v>1</v>
      </c>
      <c r="U741" s="48">
        <v>335</v>
      </c>
      <c r="V741" s="48">
        <v>1502</v>
      </c>
      <c r="W741" s="156">
        <v>277330</v>
      </c>
      <c r="X741" s="156">
        <v>0</v>
      </c>
      <c r="Y741" s="156">
        <v>277330</v>
      </c>
      <c r="Z741" s="28">
        <v>0.89659999999999995</v>
      </c>
      <c r="AA741" s="28"/>
      <c r="AB741" s="111"/>
      <c r="AC741" s="28"/>
      <c r="AD741" s="28">
        <v>3.6600000000000001E-2</v>
      </c>
      <c r="AE741" s="139"/>
      <c r="AF741" s="139"/>
      <c r="AG741" s="139"/>
      <c r="AH741" s="139"/>
    </row>
    <row r="742" spans="1:34">
      <c r="A742" s="13" t="s">
        <v>136</v>
      </c>
      <c r="B742" s="2" t="s">
        <v>75</v>
      </c>
      <c r="C742" s="14" t="s">
        <v>3</v>
      </c>
      <c r="D742" s="2">
        <v>2013</v>
      </c>
      <c r="E742" s="14">
        <v>2013</v>
      </c>
      <c r="F742" s="14" t="s">
        <v>98</v>
      </c>
      <c r="G742" s="93">
        <v>830</v>
      </c>
      <c r="H742" s="93">
        <v>6263</v>
      </c>
      <c r="I742" s="93">
        <v>1</v>
      </c>
      <c r="J742" s="93">
        <v>23</v>
      </c>
      <c r="K742" s="93">
        <v>831</v>
      </c>
      <c r="L742" s="93">
        <v>6286</v>
      </c>
      <c r="M742" s="48">
        <v>7117</v>
      </c>
      <c r="N742" s="48">
        <v>13483</v>
      </c>
      <c r="O742" s="48">
        <v>2155</v>
      </c>
      <c r="P742" s="48">
        <v>11270</v>
      </c>
      <c r="Q742" s="48">
        <v>13425</v>
      </c>
      <c r="R742" s="48">
        <v>3</v>
      </c>
      <c r="S742" s="48">
        <v>55</v>
      </c>
      <c r="T742" s="48">
        <v>58</v>
      </c>
      <c r="U742" s="48">
        <v>2158</v>
      </c>
      <c r="V742" s="48">
        <v>11325</v>
      </c>
      <c r="W742" s="156">
        <v>2077065</v>
      </c>
      <c r="X742" s="156">
        <v>8021</v>
      </c>
      <c r="Y742" s="156">
        <v>2085086</v>
      </c>
      <c r="Z742" s="28">
        <v>0.99399999999999999</v>
      </c>
      <c r="AA742" s="28"/>
      <c r="AB742" s="111"/>
      <c r="AC742" s="28"/>
      <c r="AD742" s="28">
        <v>3.6600000000000001E-2</v>
      </c>
      <c r="AE742" s="139"/>
      <c r="AF742" s="139"/>
      <c r="AG742" s="139"/>
      <c r="AH742" s="139"/>
    </row>
    <row r="743" spans="1:34">
      <c r="A743" s="13" t="s">
        <v>137</v>
      </c>
      <c r="B743" s="2" t="s">
        <v>75</v>
      </c>
      <c r="C743" s="14" t="s">
        <v>3</v>
      </c>
      <c r="D743" s="2">
        <v>2013</v>
      </c>
      <c r="E743" s="14">
        <v>2013</v>
      </c>
      <c r="F743" s="14" t="s">
        <v>98</v>
      </c>
      <c r="G743" s="93">
        <v>4957</v>
      </c>
      <c r="H743" s="93">
        <v>17577</v>
      </c>
      <c r="I743" s="93">
        <v>6</v>
      </c>
      <c r="J743" s="93">
        <v>30</v>
      </c>
      <c r="K743" s="93">
        <v>4963</v>
      </c>
      <c r="L743" s="93">
        <v>17607</v>
      </c>
      <c r="M743" s="48">
        <v>22570</v>
      </c>
      <c r="N743" s="48">
        <v>55147</v>
      </c>
      <c r="O743" s="48">
        <v>13504</v>
      </c>
      <c r="P743" s="48">
        <v>41527</v>
      </c>
      <c r="Q743" s="48">
        <v>55031</v>
      </c>
      <c r="R743" s="48">
        <v>21</v>
      </c>
      <c r="S743" s="48">
        <v>95</v>
      </c>
      <c r="T743" s="48">
        <v>116</v>
      </c>
      <c r="U743" s="48">
        <v>13525</v>
      </c>
      <c r="V743" s="48">
        <v>41622</v>
      </c>
      <c r="W743" s="156">
        <v>8124373</v>
      </c>
      <c r="X743" s="156">
        <v>12966</v>
      </c>
      <c r="Y743" s="156">
        <v>8137339</v>
      </c>
      <c r="Z743" s="28">
        <v>0.98640000000000005</v>
      </c>
      <c r="AA743" s="28"/>
      <c r="AB743" s="111"/>
      <c r="AC743" s="28"/>
      <c r="AD743" s="28">
        <v>5.3E-3</v>
      </c>
      <c r="AE743" s="139"/>
      <c r="AF743" s="139"/>
      <c r="AG743" s="139"/>
      <c r="AH743" s="139"/>
    </row>
    <row r="744" spans="1:34">
      <c r="A744" s="13" t="s">
        <v>138</v>
      </c>
      <c r="B744" s="2" t="s">
        <v>75</v>
      </c>
      <c r="C744" s="14" t="s">
        <v>3</v>
      </c>
      <c r="D744" s="2">
        <v>2013</v>
      </c>
      <c r="E744" s="14">
        <v>2013</v>
      </c>
      <c r="F744" s="14" t="s">
        <v>98</v>
      </c>
      <c r="G744" s="93">
        <v>84</v>
      </c>
      <c r="H744" s="93">
        <v>341</v>
      </c>
      <c r="I744" s="93">
        <v>0</v>
      </c>
      <c r="J744" s="93">
        <v>0</v>
      </c>
      <c r="K744" s="93">
        <v>84</v>
      </c>
      <c r="L744" s="93">
        <v>341</v>
      </c>
      <c r="M744" s="48">
        <v>425</v>
      </c>
      <c r="N744" s="48">
        <v>965</v>
      </c>
      <c r="O744" s="48">
        <v>216</v>
      </c>
      <c r="P744" s="48">
        <v>749</v>
      </c>
      <c r="Q744" s="48">
        <v>965</v>
      </c>
      <c r="R744" s="48">
        <v>0</v>
      </c>
      <c r="S744" s="48">
        <v>0</v>
      </c>
      <c r="T744" s="48">
        <v>0</v>
      </c>
      <c r="U744" s="48">
        <v>216</v>
      </c>
      <c r="V744" s="48">
        <v>749</v>
      </c>
      <c r="W744" s="156">
        <v>138793</v>
      </c>
      <c r="X744" s="156">
        <v>0</v>
      </c>
      <c r="Y744" s="156">
        <v>138793</v>
      </c>
      <c r="Z744" s="28">
        <v>1</v>
      </c>
      <c r="AA744" s="28"/>
      <c r="AB744" s="111"/>
      <c r="AC744" s="28"/>
      <c r="AD744" s="28">
        <v>3.6600000000000001E-2</v>
      </c>
      <c r="AE744" s="139"/>
      <c r="AF744" s="139"/>
      <c r="AG744" s="139"/>
      <c r="AH744" s="139"/>
    </row>
    <row r="745" spans="1:34">
      <c r="A745" s="13" t="s">
        <v>139</v>
      </c>
      <c r="B745" s="2" t="s">
        <v>75</v>
      </c>
      <c r="C745" s="14" t="s">
        <v>3</v>
      </c>
      <c r="D745" s="2">
        <v>2013</v>
      </c>
      <c r="E745" s="14">
        <v>2013</v>
      </c>
      <c r="F745" s="14" t="s">
        <v>98</v>
      </c>
      <c r="G745" s="93">
        <v>20</v>
      </c>
      <c r="H745" s="93">
        <v>394</v>
      </c>
      <c r="I745" s="93">
        <v>0</v>
      </c>
      <c r="J745" s="93">
        <v>0</v>
      </c>
      <c r="K745" s="93">
        <v>20</v>
      </c>
      <c r="L745" s="93">
        <v>394</v>
      </c>
      <c r="M745" s="48">
        <v>414</v>
      </c>
      <c r="N745" s="48">
        <v>703</v>
      </c>
      <c r="O745" s="48">
        <v>48</v>
      </c>
      <c r="P745" s="48">
        <v>654</v>
      </c>
      <c r="Q745" s="48">
        <v>702</v>
      </c>
      <c r="R745" s="48">
        <v>0</v>
      </c>
      <c r="S745" s="48">
        <v>1</v>
      </c>
      <c r="T745" s="48">
        <v>1</v>
      </c>
      <c r="U745" s="48">
        <v>48</v>
      </c>
      <c r="V745" s="48">
        <v>655</v>
      </c>
      <c r="W745" s="156">
        <v>107919</v>
      </c>
      <c r="X745" s="156">
        <v>125</v>
      </c>
      <c r="Y745" s="156">
        <v>108044</v>
      </c>
      <c r="Z745" s="28">
        <v>0.91180000000000005</v>
      </c>
      <c r="AA745" s="28"/>
      <c r="AB745" s="111"/>
      <c r="AC745" s="28"/>
      <c r="AD745" s="28">
        <v>3.6600000000000001E-2</v>
      </c>
      <c r="AE745" s="139"/>
      <c r="AF745" s="139"/>
      <c r="AG745" s="139"/>
      <c r="AH745" s="139"/>
    </row>
    <row r="746" spans="1:34">
      <c r="A746" s="13" t="s">
        <v>140</v>
      </c>
      <c r="B746" s="2" t="s">
        <v>75</v>
      </c>
      <c r="C746" s="14" t="s">
        <v>3</v>
      </c>
      <c r="D746" s="2">
        <v>2013</v>
      </c>
      <c r="E746" s="14">
        <v>2013</v>
      </c>
      <c r="F746" s="14" t="s">
        <v>98</v>
      </c>
      <c r="G746" s="93">
        <v>4346</v>
      </c>
      <c r="H746" s="93">
        <v>16480</v>
      </c>
      <c r="I746" s="93">
        <v>7</v>
      </c>
      <c r="J746" s="93">
        <v>52</v>
      </c>
      <c r="K746" s="93">
        <v>4353</v>
      </c>
      <c r="L746" s="93">
        <v>16532</v>
      </c>
      <c r="M746" s="48">
        <v>20885</v>
      </c>
      <c r="N746" s="48">
        <v>48096</v>
      </c>
      <c r="O746" s="48">
        <v>10464</v>
      </c>
      <c r="P746" s="48">
        <v>37422</v>
      </c>
      <c r="Q746" s="48">
        <v>47886</v>
      </c>
      <c r="R746" s="48">
        <v>25</v>
      </c>
      <c r="S746" s="48">
        <v>185</v>
      </c>
      <c r="T746" s="48">
        <v>210</v>
      </c>
      <c r="U746" s="48">
        <v>10489</v>
      </c>
      <c r="V746" s="48">
        <v>37607</v>
      </c>
      <c r="W746" s="156">
        <v>7460325</v>
      </c>
      <c r="X746" s="156">
        <v>22409</v>
      </c>
      <c r="Y746" s="156">
        <v>7482734</v>
      </c>
      <c r="Z746" s="28">
        <v>0.99850000000000005</v>
      </c>
      <c r="AA746" s="28"/>
      <c r="AB746" s="111"/>
      <c r="AC746" s="28"/>
      <c r="AD746" s="28">
        <v>0</v>
      </c>
      <c r="AE746" s="139"/>
      <c r="AF746" s="139"/>
      <c r="AG746" s="139"/>
      <c r="AH746" s="139"/>
    </row>
    <row r="747" spans="1:34">
      <c r="A747" s="13" t="s">
        <v>141</v>
      </c>
      <c r="B747" s="2" t="s">
        <v>75</v>
      </c>
      <c r="C747" s="14" t="s">
        <v>3</v>
      </c>
      <c r="D747" s="2">
        <v>2013</v>
      </c>
      <c r="E747" s="14">
        <v>2013</v>
      </c>
      <c r="F747" s="14" t="s">
        <v>98</v>
      </c>
      <c r="G747" s="93">
        <v>442</v>
      </c>
      <c r="H747" s="93">
        <v>2881</v>
      </c>
      <c r="I747" s="93">
        <v>5</v>
      </c>
      <c r="J747" s="93">
        <v>16</v>
      </c>
      <c r="K747" s="93">
        <v>447</v>
      </c>
      <c r="L747" s="93">
        <v>2897</v>
      </c>
      <c r="M747" s="48">
        <v>3344</v>
      </c>
      <c r="N747" s="48">
        <v>7165</v>
      </c>
      <c r="O747" s="48">
        <v>1087</v>
      </c>
      <c r="P747" s="48">
        <v>6009</v>
      </c>
      <c r="Q747" s="48">
        <v>7096</v>
      </c>
      <c r="R747" s="48">
        <v>13</v>
      </c>
      <c r="S747" s="48">
        <v>56</v>
      </c>
      <c r="T747" s="48">
        <v>69</v>
      </c>
      <c r="U747" s="48">
        <v>1100</v>
      </c>
      <c r="V747" s="48">
        <v>6065</v>
      </c>
      <c r="W747" s="156">
        <v>1064732</v>
      </c>
      <c r="X747" s="156">
        <v>7383</v>
      </c>
      <c r="Y747" s="156">
        <v>1072115</v>
      </c>
      <c r="Z747" s="28">
        <v>0.73270000000000002</v>
      </c>
      <c r="AA747" s="28"/>
      <c r="AB747" s="111"/>
      <c r="AC747" s="28"/>
      <c r="AD747" s="28">
        <v>3.6600000000000001E-2</v>
      </c>
      <c r="AE747" s="139"/>
      <c r="AF747" s="139"/>
      <c r="AG747" s="139"/>
      <c r="AH747" s="139"/>
    </row>
    <row r="748" spans="1:34">
      <c r="A748" s="13" t="s">
        <v>142</v>
      </c>
      <c r="B748" s="2" t="s">
        <v>75</v>
      </c>
      <c r="C748" s="14" t="s">
        <v>3</v>
      </c>
      <c r="D748" s="2">
        <v>2013</v>
      </c>
      <c r="E748" s="14">
        <v>2013</v>
      </c>
      <c r="F748" s="14" t="s">
        <v>98</v>
      </c>
      <c r="G748" s="93">
        <v>456</v>
      </c>
      <c r="H748" s="93">
        <v>3411</v>
      </c>
      <c r="I748" s="93">
        <v>0</v>
      </c>
      <c r="J748" s="93">
        <v>5</v>
      </c>
      <c r="K748" s="93">
        <v>456</v>
      </c>
      <c r="L748" s="93">
        <v>3416</v>
      </c>
      <c r="M748" s="48">
        <v>3872</v>
      </c>
      <c r="N748" s="48">
        <v>7389</v>
      </c>
      <c r="O748" s="48">
        <v>1143</v>
      </c>
      <c r="P748" s="48">
        <v>6236</v>
      </c>
      <c r="Q748" s="48">
        <v>7379</v>
      </c>
      <c r="R748" s="48">
        <v>1</v>
      </c>
      <c r="S748" s="48">
        <v>9</v>
      </c>
      <c r="T748" s="48">
        <v>10</v>
      </c>
      <c r="U748" s="48">
        <v>1144</v>
      </c>
      <c r="V748" s="48">
        <v>6245</v>
      </c>
      <c r="W748" s="156">
        <v>1130247</v>
      </c>
      <c r="X748" s="156">
        <v>1259</v>
      </c>
      <c r="Y748" s="156">
        <v>1131506</v>
      </c>
      <c r="Z748" s="28">
        <v>0.99260000000000004</v>
      </c>
      <c r="AA748" s="28"/>
      <c r="AB748" s="111"/>
      <c r="AC748" s="28"/>
      <c r="AD748" s="28">
        <v>3.6600000000000001E-2</v>
      </c>
      <c r="AE748" s="139"/>
      <c r="AF748" s="139"/>
      <c r="AG748" s="139"/>
      <c r="AH748" s="139"/>
    </row>
    <row r="749" spans="1:34">
      <c r="A749" s="13" t="s">
        <v>143</v>
      </c>
      <c r="B749" s="2" t="s">
        <v>74</v>
      </c>
      <c r="C749" s="14" t="s">
        <v>3</v>
      </c>
      <c r="D749" s="2">
        <v>2013</v>
      </c>
      <c r="E749" s="14">
        <v>2013</v>
      </c>
      <c r="F749" s="14" t="s">
        <v>98</v>
      </c>
      <c r="G749" s="93">
        <v>13635</v>
      </c>
      <c r="H749" s="93">
        <v>87731</v>
      </c>
      <c r="I749" s="93">
        <v>62</v>
      </c>
      <c r="J749" s="93">
        <v>1357</v>
      </c>
      <c r="K749" s="93">
        <v>13697</v>
      </c>
      <c r="L749" s="93">
        <v>89088</v>
      </c>
      <c r="M749" s="48">
        <v>102785</v>
      </c>
      <c r="N749" s="48">
        <v>227792</v>
      </c>
      <c r="O749" s="48">
        <v>34552</v>
      </c>
      <c r="P749" s="48">
        <v>189729</v>
      </c>
      <c r="Q749" s="48">
        <v>224281</v>
      </c>
      <c r="R749" s="48">
        <v>209</v>
      </c>
      <c r="S749" s="48">
        <v>3302</v>
      </c>
      <c r="T749" s="48">
        <v>3511</v>
      </c>
      <c r="U749" s="48">
        <v>34761</v>
      </c>
      <c r="V749" s="48">
        <v>193031</v>
      </c>
      <c r="W749" s="156">
        <v>33463444</v>
      </c>
      <c r="X749" s="156">
        <v>416726</v>
      </c>
      <c r="Y749" s="156">
        <v>33880170</v>
      </c>
      <c r="Z749" s="28">
        <v>0.99780000000000002</v>
      </c>
      <c r="AA749" s="28"/>
      <c r="AB749" s="111"/>
      <c r="AC749" s="28"/>
      <c r="AD749" s="28">
        <v>1.1900000000000001E-2</v>
      </c>
      <c r="AE749" s="139"/>
      <c r="AF749" s="139"/>
      <c r="AG749" s="139"/>
      <c r="AH749" s="139"/>
    </row>
    <row r="750" spans="1:34">
      <c r="A750" s="13" t="s">
        <v>144</v>
      </c>
      <c r="B750" s="2" t="s">
        <v>74</v>
      </c>
      <c r="C750" s="14" t="s">
        <v>3</v>
      </c>
      <c r="D750" s="2">
        <v>2013</v>
      </c>
      <c r="E750" s="14">
        <v>2013</v>
      </c>
      <c r="F750" s="14" t="s">
        <v>98</v>
      </c>
      <c r="G750" s="93">
        <v>985</v>
      </c>
      <c r="H750" s="93">
        <v>7280</v>
      </c>
      <c r="I750" s="93">
        <v>2</v>
      </c>
      <c r="J750" s="93">
        <v>32</v>
      </c>
      <c r="K750" s="93">
        <v>987</v>
      </c>
      <c r="L750" s="93">
        <v>7312</v>
      </c>
      <c r="M750" s="48">
        <v>8299</v>
      </c>
      <c r="N750" s="48">
        <v>17706</v>
      </c>
      <c r="O750" s="48">
        <v>2587</v>
      </c>
      <c r="P750" s="48">
        <v>15034</v>
      </c>
      <c r="Q750" s="48">
        <v>17621</v>
      </c>
      <c r="R750" s="48">
        <v>8</v>
      </c>
      <c r="S750" s="48">
        <v>77</v>
      </c>
      <c r="T750" s="48">
        <v>85</v>
      </c>
      <c r="U750" s="48">
        <v>2595</v>
      </c>
      <c r="V750" s="48">
        <v>15111</v>
      </c>
      <c r="W750" s="156">
        <v>2569632</v>
      </c>
      <c r="X750" s="156">
        <v>10165</v>
      </c>
      <c r="Y750" s="156">
        <v>2579797</v>
      </c>
      <c r="Z750" s="28">
        <v>0.98899999999999999</v>
      </c>
      <c r="AA750" s="28"/>
      <c r="AB750" s="111"/>
      <c r="AC750" s="28"/>
      <c r="AD750" s="28">
        <v>3.6600000000000001E-2</v>
      </c>
      <c r="AE750" s="139"/>
      <c r="AF750" s="139"/>
      <c r="AG750" s="139"/>
      <c r="AH750" s="139"/>
    </row>
    <row r="751" spans="1:34">
      <c r="A751" s="13" t="s">
        <v>145</v>
      </c>
      <c r="B751" s="2" t="s">
        <v>75</v>
      </c>
      <c r="C751" s="14" t="s">
        <v>3</v>
      </c>
      <c r="D751" s="2">
        <v>2013</v>
      </c>
      <c r="E751" s="14">
        <v>2013</v>
      </c>
      <c r="F751" s="14" t="s">
        <v>98</v>
      </c>
      <c r="G751" s="93">
        <v>115</v>
      </c>
      <c r="H751" s="93">
        <v>698</v>
      </c>
      <c r="I751" s="93">
        <v>0</v>
      </c>
      <c r="J751" s="93">
        <v>2</v>
      </c>
      <c r="K751" s="93">
        <v>115</v>
      </c>
      <c r="L751" s="93">
        <v>700</v>
      </c>
      <c r="M751" s="48">
        <v>815</v>
      </c>
      <c r="N751" s="48">
        <v>1759</v>
      </c>
      <c r="O751" s="48">
        <v>320</v>
      </c>
      <c r="P751" s="48">
        <v>1437</v>
      </c>
      <c r="Q751" s="48">
        <v>1757</v>
      </c>
      <c r="R751" s="48">
        <v>0</v>
      </c>
      <c r="S751" s="48">
        <v>2</v>
      </c>
      <c r="T751" s="48">
        <v>2</v>
      </c>
      <c r="U751" s="48">
        <v>320</v>
      </c>
      <c r="V751" s="48">
        <v>1439</v>
      </c>
      <c r="W751" s="156">
        <v>252176</v>
      </c>
      <c r="X751" s="156">
        <v>354</v>
      </c>
      <c r="Y751" s="156">
        <v>252530</v>
      </c>
      <c r="Z751" s="28">
        <v>0.91890000000000005</v>
      </c>
      <c r="AA751" s="28"/>
      <c r="AB751" s="111"/>
      <c r="AC751" s="28"/>
      <c r="AD751" s="28">
        <v>3.6600000000000001E-2</v>
      </c>
      <c r="AE751" s="139"/>
      <c r="AF751" s="139"/>
      <c r="AG751" s="139"/>
      <c r="AH751" s="139"/>
    </row>
    <row r="752" spans="1:34">
      <c r="A752" s="13" t="s">
        <v>146</v>
      </c>
      <c r="B752" s="2" t="s">
        <v>75</v>
      </c>
      <c r="C752" s="14" t="s">
        <v>3</v>
      </c>
      <c r="D752" s="2">
        <v>2013</v>
      </c>
      <c r="E752" s="14">
        <v>2013</v>
      </c>
      <c r="F752" s="14" t="s">
        <v>98</v>
      </c>
      <c r="G752" s="93">
        <v>19965</v>
      </c>
      <c r="H752" s="93">
        <v>93747</v>
      </c>
      <c r="I752" s="93">
        <v>49</v>
      </c>
      <c r="J752" s="93">
        <v>580</v>
      </c>
      <c r="K752" s="93">
        <v>20014</v>
      </c>
      <c r="L752" s="93">
        <v>94327</v>
      </c>
      <c r="M752" s="48">
        <v>114341</v>
      </c>
      <c r="N752" s="48">
        <v>276891</v>
      </c>
      <c r="O752" s="48">
        <v>54481</v>
      </c>
      <c r="P752" s="48">
        <v>220607</v>
      </c>
      <c r="Q752" s="48">
        <v>275088</v>
      </c>
      <c r="R752" s="48">
        <v>168</v>
      </c>
      <c r="S752" s="48">
        <v>1635</v>
      </c>
      <c r="T752" s="48">
        <v>1803</v>
      </c>
      <c r="U752" s="48">
        <v>54649</v>
      </c>
      <c r="V752" s="48">
        <v>222242</v>
      </c>
      <c r="W752" s="156">
        <v>40381984</v>
      </c>
      <c r="X752" s="156">
        <v>220831</v>
      </c>
      <c r="Y752" s="156">
        <v>40602815</v>
      </c>
      <c r="Z752" s="28">
        <v>0.99690000000000001</v>
      </c>
      <c r="AA752" s="28"/>
      <c r="AB752" s="111"/>
      <c r="AC752" s="28"/>
      <c r="AD752" s="28">
        <v>2.1399999999999999E-2</v>
      </c>
      <c r="AE752" s="139"/>
      <c r="AF752" s="139"/>
      <c r="AG752" s="139"/>
      <c r="AH752" s="139"/>
    </row>
    <row r="753" spans="1:34">
      <c r="A753" s="13" t="s">
        <v>147</v>
      </c>
      <c r="B753" s="2" t="s">
        <v>74</v>
      </c>
      <c r="C753" s="14" t="s">
        <v>3</v>
      </c>
      <c r="D753" s="2">
        <v>2013</v>
      </c>
      <c r="E753" s="14">
        <v>2013</v>
      </c>
      <c r="F753" s="14" t="s">
        <v>98</v>
      </c>
      <c r="G753" s="93">
        <v>17751</v>
      </c>
      <c r="H753" s="93">
        <v>75225</v>
      </c>
      <c r="I753" s="93">
        <v>136</v>
      </c>
      <c r="J753" s="93">
        <v>731</v>
      </c>
      <c r="K753" s="93">
        <v>17887</v>
      </c>
      <c r="L753" s="93">
        <v>75956</v>
      </c>
      <c r="M753" s="48">
        <v>93843</v>
      </c>
      <c r="N753" s="48">
        <v>210145</v>
      </c>
      <c r="O753" s="48">
        <v>44838</v>
      </c>
      <c r="P753" s="48">
        <v>163029</v>
      </c>
      <c r="Q753" s="48">
        <v>207867</v>
      </c>
      <c r="R753" s="48">
        <v>489</v>
      </c>
      <c r="S753" s="48">
        <v>1789</v>
      </c>
      <c r="T753" s="48">
        <v>2278</v>
      </c>
      <c r="U753" s="48">
        <v>45327</v>
      </c>
      <c r="V753" s="48">
        <v>164818</v>
      </c>
      <c r="W753" s="156">
        <v>32189092</v>
      </c>
      <c r="X753" s="156">
        <v>306343</v>
      </c>
      <c r="Y753" s="156">
        <v>32495435</v>
      </c>
      <c r="Z753" s="28">
        <v>0.99</v>
      </c>
      <c r="AA753" s="28"/>
      <c r="AB753" s="111"/>
      <c r="AC753" s="28"/>
      <c r="AD753" s="28">
        <v>8.2000000000000007E-3</v>
      </c>
      <c r="AE753" s="139"/>
      <c r="AF753" s="139"/>
      <c r="AG753" s="139"/>
      <c r="AH753" s="139"/>
    </row>
    <row r="754" spans="1:34">
      <c r="A754" s="13" t="s">
        <v>148</v>
      </c>
      <c r="B754" s="2" t="s">
        <v>75</v>
      </c>
      <c r="C754" s="14" t="s">
        <v>3</v>
      </c>
      <c r="D754" s="2">
        <v>2013</v>
      </c>
      <c r="E754" s="14">
        <v>2013</v>
      </c>
      <c r="F754" s="14" t="s">
        <v>98</v>
      </c>
      <c r="G754" s="93">
        <v>450</v>
      </c>
      <c r="H754" s="93">
        <v>2247</v>
      </c>
      <c r="I754" s="93">
        <v>1</v>
      </c>
      <c r="J754" s="93">
        <v>12</v>
      </c>
      <c r="K754" s="93">
        <v>451</v>
      </c>
      <c r="L754" s="93">
        <v>2259</v>
      </c>
      <c r="M754" s="48">
        <v>2710</v>
      </c>
      <c r="N754" s="48">
        <v>6390</v>
      </c>
      <c r="O754" s="48">
        <v>1173</v>
      </c>
      <c r="P754" s="48">
        <v>5173</v>
      </c>
      <c r="Q754" s="48">
        <v>6346</v>
      </c>
      <c r="R754" s="48">
        <v>3</v>
      </c>
      <c r="S754" s="48">
        <v>41</v>
      </c>
      <c r="T754" s="48">
        <v>44</v>
      </c>
      <c r="U754" s="48">
        <v>1176</v>
      </c>
      <c r="V754" s="48">
        <v>5214</v>
      </c>
      <c r="W754" s="156">
        <v>946709</v>
      </c>
      <c r="X754" s="156">
        <v>4590</v>
      </c>
      <c r="Y754" s="156">
        <v>951299</v>
      </c>
      <c r="Z754" s="28">
        <v>0.98419999999999996</v>
      </c>
      <c r="AA754" s="28"/>
      <c r="AB754" s="111"/>
      <c r="AC754" s="28"/>
      <c r="AD754" s="28">
        <v>3.6600000000000001E-2</v>
      </c>
      <c r="AE754" s="139"/>
      <c r="AF754" s="139"/>
      <c r="AG754" s="139"/>
      <c r="AH754" s="139"/>
    </row>
    <row r="755" spans="1:34">
      <c r="A755" s="13" t="s">
        <v>149</v>
      </c>
      <c r="B755" s="2" t="s">
        <v>75</v>
      </c>
      <c r="C755" s="14" t="s">
        <v>3</v>
      </c>
      <c r="D755" s="2">
        <v>2013</v>
      </c>
      <c r="E755" s="14">
        <v>2013</v>
      </c>
      <c r="F755" s="14" t="s">
        <v>98</v>
      </c>
      <c r="G755" s="93">
        <v>28502</v>
      </c>
      <c r="H755" s="93">
        <v>127636</v>
      </c>
      <c r="I755" s="93">
        <v>54</v>
      </c>
      <c r="J755" s="93">
        <v>555</v>
      </c>
      <c r="K755" s="93">
        <v>28556</v>
      </c>
      <c r="L755" s="93">
        <v>128191</v>
      </c>
      <c r="M755" s="48">
        <v>156747</v>
      </c>
      <c r="N755" s="48">
        <v>368618</v>
      </c>
      <c r="O755" s="48">
        <v>76797</v>
      </c>
      <c r="P755" s="48">
        <v>290167</v>
      </c>
      <c r="Q755" s="48">
        <v>366964</v>
      </c>
      <c r="R755" s="48">
        <v>186</v>
      </c>
      <c r="S755" s="48">
        <v>1468</v>
      </c>
      <c r="T755" s="48">
        <v>1654</v>
      </c>
      <c r="U755" s="48">
        <v>76983</v>
      </c>
      <c r="V755" s="48">
        <v>291635</v>
      </c>
      <c r="W755" s="156">
        <v>55083518</v>
      </c>
      <c r="X755" s="156">
        <v>214133</v>
      </c>
      <c r="Y755" s="156">
        <v>55297651</v>
      </c>
      <c r="Z755" s="28">
        <v>0.99939999999999996</v>
      </c>
      <c r="AA755" s="28"/>
      <c r="AB755" s="111"/>
      <c r="AC755" s="28"/>
      <c r="AD755" s="28">
        <v>8.0000000000000002E-3</v>
      </c>
      <c r="AE755" s="139"/>
      <c r="AF755" s="139"/>
      <c r="AG755" s="139"/>
      <c r="AH755" s="139"/>
    </row>
    <row r="756" spans="1:34">
      <c r="A756" s="13" t="s">
        <v>150</v>
      </c>
      <c r="B756" s="2" t="s">
        <v>74</v>
      </c>
      <c r="C756" s="14" t="s">
        <v>3</v>
      </c>
      <c r="D756" s="2">
        <v>2013</v>
      </c>
      <c r="E756" s="14">
        <v>2013</v>
      </c>
      <c r="F756" s="14" t="s">
        <v>98</v>
      </c>
      <c r="G756" s="93">
        <v>17691</v>
      </c>
      <c r="H756" s="93">
        <v>97483</v>
      </c>
      <c r="I756" s="93">
        <v>128</v>
      </c>
      <c r="J756" s="93">
        <v>1087</v>
      </c>
      <c r="K756" s="93">
        <v>17819</v>
      </c>
      <c r="L756" s="93">
        <v>98570</v>
      </c>
      <c r="M756" s="48">
        <v>116389</v>
      </c>
      <c r="N756" s="48">
        <v>253991</v>
      </c>
      <c r="O756" s="48">
        <v>48135</v>
      </c>
      <c r="P756" s="48">
        <v>202690</v>
      </c>
      <c r="Q756" s="48">
        <v>250825</v>
      </c>
      <c r="R756" s="48">
        <v>465</v>
      </c>
      <c r="S756" s="48">
        <v>2701</v>
      </c>
      <c r="T756" s="48">
        <v>3166</v>
      </c>
      <c r="U756" s="48">
        <v>48600</v>
      </c>
      <c r="V756" s="48">
        <v>205391</v>
      </c>
      <c r="W756" s="156">
        <v>38106015</v>
      </c>
      <c r="X756" s="156">
        <v>391791</v>
      </c>
      <c r="Y756" s="156">
        <v>38497806</v>
      </c>
      <c r="Z756" s="28">
        <v>0.96879999999999999</v>
      </c>
      <c r="AA756" s="28"/>
      <c r="AB756" s="111"/>
      <c r="AC756" s="28"/>
      <c r="AD756" s="28">
        <v>3.7900000000000003E-2</v>
      </c>
      <c r="AE756" s="139"/>
      <c r="AF756" s="139"/>
      <c r="AG756" s="139"/>
      <c r="AH756" s="139"/>
    </row>
    <row r="757" spans="1:34">
      <c r="A757" s="13" t="s">
        <v>151</v>
      </c>
      <c r="B757" s="2" t="s">
        <v>74</v>
      </c>
      <c r="C757" s="14" t="s">
        <v>3</v>
      </c>
      <c r="D757" s="2">
        <v>2013</v>
      </c>
      <c r="E757" s="14">
        <v>2013</v>
      </c>
      <c r="F757" s="14" t="s">
        <v>98</v>
      </c>
      <c r="G757" s="93">
        <v>2812</v>
      </c>
      <c r="H757" s="93">
        <v>28559</v>
      </c>
      <c r="I757" s="93">
        <v>74</v>
      </c>
      <c r="J757" s="93">
        <v>745</v>
      </c>
      <c r="K757" s="93">
        <v>2886</v>
      </c>
      <c r="L757" s="93">
        <v>29304</v>
      </c>
      <c r="M757" s="48">
        <v>32190</v>
      </c>
      <c r="N757" s="48">
        <v>50440</v>
      </c>
      <c r="O757" s="48">
        <v>6199</v>
      </c>
      <c r="P757" s="48">
        <v>42573</v>
      </c>
      <c r="Q757" s="48">
        <v>48772</v>
      </c>
      <c r="R757" s="48">
        <v>210</v>
      </c>
      <c r="S757" s="48">
        <v>1458</v>
      </c>
      <c r="T757" s="48">
        <v>1668</v>
      </c>
      <c r="U757" s="48">
        <v>6409</v>
      </c>
      <c r="V757" s="48">
        <v>44031</v>
      </c>
      <c r="W757" s="156">
        <v>7880101.79</v>
      </c>
      <c r="X757" s="156">
        <v>212920.75</v>
      </c>
      <c r="Y757" s="156">
        <v>8093022.54</v>
      </c>
      <c r="Z757" s="28">
        <v>0.97599999999999998</v>
      </c>
      <c r="AA757" s="28"/>
      <c r="AB757" s="111"/>
      <c r="AC757" s="28"/>
      <c r="AD757" s="28">
        <v>2.58E-2</v>
      </c>
      <c r="AE757" s="139"/>
      <c r="AF757" s="139"/>
      <c r="AG757" s="139"/>
      <c r="AH757" s="139"/>
    </row>
    <row r="758" spans="1:34">
      <c r="A758" s="13" t="s">
        <v>152</v>
      </c>
      <c r="B758" s="2" t="s">
        <v>75</v>
      </c>
      <c r="C758" s="14" t="s">
        <v>3</v>
      </c>
      <c r="D758" s="2">
        <v>2013</v>
      </c>
      <c r="E758" s="14">
        <v>2013</v>
      </c>
      <c r="F758" s="14" t="s">
        <v>98</v>
      </c>
      <c r="G758" s="93">
        <v>9697</v>
      </c>
      <c r="H758" s="93">
        <v>35624</v>
      </c>
      <c r="I758" s="93">
        <v>22</v>
      </c>
      <c r="J758" s="93">
        <v>248</v>
      </c>
      <c r="K758" s="93">
        <v>9719</v>
      </c>
      <c r="L758" s="93">
        <v>35872</v>
      </c>
      <c r="M758" s="48">
        <v>45591</v>
      </c>
      <c r="N758" s="48">
        <v>110995</v>
      </c>
      <c r="O758" s="48">
        <v>25006</v>
      </c>
      <c r="P758" s="48">
        <v>85156</v>
      </c>
      <c r="Q758" s="48">
        <v>110162</v>
      </c>
      <c r="R758" s="48">
        <v>74</v>
      </c>
      <c r="S758" s="48">
        <v>759</v>
      </c>
      <c r="T758" s="48">
        <v>833</v>
      </c>
      <c r="U758" s="48">
        <v>25080</v>
      </c>
      <c r="V758" s="48">
        <v>85915</v>
      </c>
      <c r="W758" s="156">
        <v>16595574</v>
      </c>
      <c r="X758" s="156">
        <v>102843</v>
      </c>
      <c r="Y758" s="156">
        <v>16698417</v>
      </c>
      <c r="Z758" s="28">
        <v>0.98729999999999996</v>
      </c>
      <c r="AA758" s="28"/>
      <c r="AB758" s="111"/>
      <c r="AC758" s="28"/>
      <c r="AD758" s="28">
        <v>2.3E-2</v>
      </c>
      <c r="AE758" s="139"/>
      <c r="AF758" s="139"/>
      <c r="AG758" s="139"/>
      <c r="AH758" s="139"/>
    </row>
    <row r="759" spans="1:34">
      <c r="A759" s="13" t="s">
        <v>153</v>
      </c>
      <c r="B759" s="2" t="s">
        <v>74</v>
      </c>
      <c r="C759" s="14" t="s">
        <v>3</v>
      </c>
      <c r="D759" s="2">
        <v>2013</v>
      </c>
      <c r="E759" s="14">
        <v>2013</v>
      </c>
      <c r="F759" s="14" t="s">
        <v>98</v>
      </c>
      <c r="G759" s="93">
        <v>1229</v>
      </c>
      <c r="H759" s="93">
        <v>7833</v>
      </c>
      <c r="I759" s="93">
        <v>2</v>
      </c>
      <c r="J759" s="93">
        <v>26</v>
      </c>
      <c r="K759" s="93">
        <v>1231</v>
      </c>
      <c r="L759" s="93">
        <v>7859</v>
      </c>
      <c r="M759" s="48">
        <v>9090</v>
      </c>
      <c r="N759" s="48">
        <v>17743</v>
      </c>
      <c r="O759" s="48">
        <v>3017</v>
      </c>
      <c r="P759" s="48">
        <v>14651</v>
      </c>
      <c r="Q759" s="48">
        <v>17668</v>
      </c>
      <c r="R759" s="48">
        <v>5</v>
      </c>
      <c r="S759" s="48">
        <v>70</v>
      </c>
      <c r="T759" s="48">
        <v>75</v>
      </c>
      <c r="U759" s="48">
        <v>3022</v>
      </c>
      <c r="V759" s="48">
        <v>14721</v>
      </c>
      <c r="W759" s="156">
        <v>2598250</v>
      </c>
      <c r="X759" s="156">
        <v>8445</v>
      </c>
      <c r="Y759" s="156">
        <v>2606695</v>
      </c>
      <c r="Z759" s="28">
        <v>0.98350000000000004</v>
      </c>
      <c r="AA759" s="28"/>
      <c r="AB759" s="111"/>
      <c r="AC759" s="28"/>
      <c r="AD759" s="28">
        <v>3.6600000000000001E-2</v>
      </c>
      <c r="AE759" s="139"/>
      <c r="AF759" s="139"/>
      <c r="AG759" s="139"/>
      <c r="AH759" s="139"/>
    </row>
    <row r="760" spans="1:34">
      <c r="A760" s="13" t="s">
        <v>154</v>
      </c>
      <c r="B760" s="2" t="s">
        <v>74</v>
      </c>
      <c r="C760" s="14" t="s">
        <v>3</v>
      </c>
      <c r="D760" s="2">
        <v>2013</v>
      </c>
      <c r="E760" s="14">
        <v>2013</v>
      </c>
      <c r="F760" s="14" t="s">
        <v>98</v>
      </c>
      <c r="G760" s="93">
        <v>1773</v>
      </c>
      <c r="H760" s="93">
        <v>11736</v>
      </c>
      <c r="I760" s="93">
        <v>19</v>
      </c>
      <c r="J760" s="93">
        <v>256</v>
      </c>
      <c r="K760" s="93">
        <v>1792</v>
      </c>
      <c r="L760" s="93">
        <v>11992</v>
      </c>
      <c r="M760" s="48">
        <v>13784</v>
      </c>
      <c r="N760" s="48">
        <v>28487</v>
      </c>
      <c r="O760" s="48">
        <v>4400</v>
      </c>
      <c r="P760" s="48">
        <v>23390</v>
      </c>
      <c r="Q760" s="48">
        <v>27790</v>
      </c>
      <c r="R760" s="48">
        <v>62</v>
      </c>
      <c r="S760" s="48">
        <v>635</v>
      </c>
      <c r="T760" s="48">
        <v>697</v>
      </c>
      <c r="U760" s="48">
        <v>4462</v>
      </c>
      <c r="V760" s="48">
        <v>24025</v>
      </c>
      <c r="W760" s="156">
        <v>4230327.3499999996</v>
      </c>
      <c r="X760" s="156">
        <v>79613.649999999994</v>
      </c>
      <c r="Y760" s="156">
        <v>4309941</v>
      </c>
      <c r="Z760" s="28">
        <v>0.62180000000000002</v>
      </c>
      <c r="AA760" s="28"/>
      <c r="AB760" s="111"/>
      <c r="AC760" s="28"/>
      <c r="AD760" s="28">
        <v>3.6600000000000001E-2</v>
      </c>
      <c r="AE760" s="139"/>
      <c r="AF760" s="139"/>
      <c r="AG760" s="139"/>
      <c r="AH760" s="139"/>
    </row>
    <row r="761" spans="1:34">
      <c r="A761" s="13" t="s">
        <v>155</v>
      </c>
      <c r="B761" s="2" t="s">
        <v>74</v>
      </c>
      <c r="C761" s="14" t="s">
        <v>3</v>
      </c>
      <c r="D761" s="2">
        <v>2013</v>
      </c>
      <c r="E761" s="14">
        <v>2013</v>
      </c>
      <c r="F761" s="14" t="s">
        <v>98</v>
      </c>
      <c r="G761" s="93">
        <v>2868</v>
      </c>
      <c r="H761" s="93">
        <v>11781</v>
      </c>
      <c r="I761" s="93">
        <v>2</v>
      </c>
      <c r="J761" s="93">
        <v>38</v>
      </c>
      <c r="K761" s="93">
        <v>2870</v>
      </c>
      <c r="L761" s="93">
        <v>11819</v>
      </c>
      <c r="M761" s="48">
        <v>14689</v>
      </c>
      <c r="N761" s="48">
        <v>33164</v>
      </c>
      <c r="O761" s="48">
        <v>7019</v>
      </c>
      <c r="P761" s="48">
        <v>26020</v>
      </c>
      <c r="Q761" s="48">
        <v>33039</v>
      </c>
      <c r="R761" s="48">
        <v>6</v>
      </c>
      <c r="S761" s="48">
        <v>119</v>
      </c>
      <c r="T761" s="48">
        <v>125</v>
      </c>
      <c r="U761" s="48">
        <v>7025</v>
      </c>
      <c r="V761" s="48">
        <v>26139</v>
      </c>
      <c r="W761" s="156">
        <v>5003741.58</v>
      </c>
      <c r="X761" s="156">
        <v>14692.11</v>
      </c>
      <c r="Y761" s="156">
        <v>5018433.6900000004</v>
      </c>
      <c r="Z761" s="28">
        <v>0.95379999999999998</v>
      </c>
      <c r="AA761" s="28"/>
      <c r="AB761" s="111"/>
      <c r="AC761" s="28"/>
      <c r="AD761" s="28">
        <v>3.6600000000000001E-2</v>
      </c>
      <c r="AE761" s="139"/>
      <c r="AF761" s="139"/>
      <c r="AG761" s="139"/>
      <c r="AH761" s="139"/>
    </row>
    <row r="762" spans="1:34">
      <c r="A762" s="13" t="s">
        <v>156</v>
      </c>
      <c r="B762" s="2" t="s">
        <v>74</v>
      </c>
      <c r="C762" s="14" t="s">
        <v>3</v>
      </c>
      <c r="D762" s="2">
        <v>2013</v>
      </c>
      <c r="E762" s="14">
        <v>2013</v>
      </c>
      <c r="F762" s="14" t="s">
        <v>98</v>
      </c>
      <c r="G762" s="93">
        <v>7327</v>
      </c>
      <c r="H762" s="93">
        <v>42535</v>
      </c>
      <c r="I762" s="93">
        <v>39</v>
      </c>
      <c r="J762" s="93">
        <v>951</v>
      </c>
      <c r="K762" s="93">
        <v>7366</v>
      </c>
      <c r="L762" s="93">
        <v>43486</v>
      </c>
      <c r="M762" s="48">
        <v>50852</v>
      </c>
      <c r="N762" s="48">
        <v>108748</v>
      </c>
      <c r="O762" s="48">
        <v>17806</v>
      </c>
      <c r="P762" s="48">
        <v>88779</v>
      </c>
      <c r="Q762" s="48">
        <v>106585</v>
      </c>
      <c r="R762" s="48">
        <v>119</v>
      </c>
      <c r="S762" s="48">
        <v>2044</v>
      </c>
      <c r="T762" s="48">
        <v>2163</v>
      </c>
      <c r="U762" s="48">
        <v>17925</v>
      </c>
      <c r="V762" s="48">
        <v>90823</v>
      </c>
      <c r="W762" s="156">
        <v>16345357</v>
      </c>
      <c r="X762" s="156">
        <v>297743</v>
      </c>
      <c r="Y762" s="156">
        <v>16643100</v>
      </c>
      <c r="Z762" s="28">
        <v>0.87829999999999997</v>
      </c>
      <c r="AA762" s="28"/>
      <c r="AB762" s="111"/>
      <c r="AC762" s="28"/>
      <c r="AD762" s="28">
        <v>1.6799999999999999E-2</v>
      </c>
      <c r="AE762" s="139"/>
      <c r="AF762" s="139"/>
      <c r="AG762" s="139"/>
      <c r="AH762" s="139"/>
    </row>
    <row r="763" spans="1:34">
      <c r="A763" s="13" t="s">
        <v>157</v>
      </c>
      <c r="B763" s="2" t="s">
        <v>74</v>
      </c>
      <c r="C763" s="14" t="s">
        <v>3</v>
      </c>
      <c r="D763" s="2">
        <v>2013</v>
      </c>
      <c r="E763" s="14">
        <v>2013</v>
      </c>
      <c r="F763" s="14" t="s">
        <v>98</v>
      </c>
      <c r="G763" s="93">
        <v>1483</v>
      </c>
      <c r="H763" s="93">
        <v>10120</v>
      </c>
      <c r="I763" s="93">
        <v>2</v>
      </c>
      <c r="J763" s="93">
        <v>27</v>
      </c>
      <c r="K763" s="93">
        <v>1485</v>
      </c>
      <c r="L763" s="93">
        <v>10147</v>
      </c>
      <c r="M763" s="48">
        <v>11632</v>
      </c>
      <c r="N763" s="48">
        <v>23021</v>
      </c>
      <c r="O763" s="48">
        <v>3574</v>
      </c>
      <c r="P763" s="48">
        <v>19366</v>
      </c>
      <c r="Q763" s="48">
        <v>22940</v>
      </c>
      <c r="R763" s="48">
        <v>6</v>
      </c>
      <c r="S763" s="48">
        <v>75</v>
      </c>
      <c r="T763" s="48">
        <v>81</v>
      </c>
      <c r="U763" s="48">
        <v>3580</v>
      </c>
      <c r="V763" s="48">
        <v>19441</v>
      </c>
      <c r="W763" s="156">
        <v>3609326</v>
      </c>
      <c r="X763" s="156">
        <v>10565</v>
      </c>
      <c r="Y763" s="156">
        <v>3619891</v>
      </c>
      <c r="Z763" s="28">
        <v>0.81530000000000002</v>
      </c>
      <c r="AA763" s="28"/>
      <c r="AB763" s="111"/>
      <c r="AC763" s="28"/>
      <c r="AD763" s="28">
        <v>3.6600000000000001E-2</v>
      </c>
      <c r="AE763" s="139"/>
      <c r="AF763" s="139"/>
      <c r="AG763" s="139"/>
      <c r="AH763" s="139"/>
    </row>
    <row r="764" spans="1:34">
      <c r="A764" s="13" t="s">
        <v>158</v>
      </c>
      <c r="B764" s="2" t="s">
        <v>75</v>
      </c>
      <c r="C764" s="14" t="s">
        <v>3</v>
      </c>
      <c r="D764" s="2">
        <v>2013</v>
      </c>
      <c r="E764" s="14">
        <v>2013</v>
      </c>
      <c r="F764" s="14" t="s">
        <v>98</v>
      </c>
      <c r="G764" s="93">
        <v>1743</v>
      </c>
      <c r="H764" s="93">
        <v>10137</v>
      </c>
      <c r="I764" s="93">
        <v>1</v>
      </c>
      <c r="J764" s="93">
        <v>19</v>
      </c>
      <c r="K764" s="93">
        <v>1744</v>
      </c>
      <c r="L764" s="93">
        <v>10156</v>
      </c>
      <c r="M764" s="48">
        <v>11900</v>
      </c>
      <c r="N764" s="48">
        <v>23749</v>
      </c>
      <c r="O764" s="48">
        <v>4354</v>
      </c>
      <c r="P764" s="48">
        <v>19349</v>
      </c>
      <c r="Q764" s="48">
        <v>23703</v>
      </c>
      <c r="R764" s="48">
        <v>3</v>
      </c>
      <c r="S764" s="48">
        <v>43</v>
      </c>
      <c r="T764" s="48">
        <v>46</v>
      </c>
      <c r="U764" s="48">
        <v>4357</v>
      </c>
      <c r="V764" s="48">
        <v>19392</v>
      </c>
      <c r="W764" s="156">
        <v>3519796</v>
      </c>
      <c r="X764" s="156">
        <v>6497</v>
      </c>
      <c r="Y764" s="156">
        <v>3526293</v>
      </c>
      <c r="Z764" s="28">
        <v>0.93359999999999999</v>
      </c>
      <c r="AA764" s="28"/>
      <c r="AB764" s="111"/>
      <c r="AC764" s="28"/>
      <c r="AD764" s="28">
        <v>3.6600000000000001E-2</v>
      </c>
      <c r="AE764" s="139"/>
      <c r="AF764" s="139"/>
      <c r="AG764" s="139"/>
      <c r="AH764" s="139"/>
    </row>
    <row r="765" spans="1:34">
      <c r="A765" s="13" t="s">
        <v>159</v>
      </c>
      <c r="B765" s="2" t="s">
        <v>75</v>
      </c>
      <c r="C765" s="14" t="s">
        <v>3</v>
      </c>
      <c r="D765" s="2">
        <v>2013</v>
      </c>
      <c r="E765" s="14">
        <v>2013</v>
      </c>
      <c r="F765" s="14" t="s">
        <v>98</v>
      </c>
      <c r="G765" s="93">
        <v>10</v>
      </c>
      <c r="H765" s="93">
        <v>155</v>
      </c>
      <c r="I765" s="93">
        <v>0</v>
      </c>
      <c r="J765" s="93">
        <v>0</v>
      </c>
      <c r="K765" s="93">
        <v>10</v>
      </c>
      <c r="L765" s="93">
        <v>155</v>
      </c>
      <c r="M765" s="48">
        <v>165</v>
      </c>
      <c r="N765" s="48">
        <v>314</v>
      </c>
      <c r="O765" s="48">
        <v>25</v>
      </c>
      <c r="P765" s="48">
        <v>289</v>
      </c>
      <c r="Q765" s="48">
        <v>314</v>
      </c>
      <c r="R765" s="48">
        <v>0</v>
      </c>
      <c r="S765" s="48">
        <v>0</v>
      </c>
      <c r="T765" s="48">
        <v>0</v>
      </c>
      <c r="U765" s="48">
        <v>25</v>
      </c>
      <c r="V765" s="48">
        <v>289</v>
      </c>
      <c r="W765" s="156">
        <v>46388</v>
      </c>
      <c r="X765" s="156">
        <v>0</v>
      </c>
      <c r="Y765" s="156">
        <v>46388</v>
      </c>
      <c r="Z765" s="28">
        <v>0.91669999999999996</v>
      </c>
      <c r="AA765" s="28"/>
      <c r="AB765" s="111"/>
      <c r="AC765" s="28"/>
      <c r="AD765" s="28">
        <v>3.6600000000000001E-2</v>
      </c>
      <c r="AE765" s="139"/>
      <c r="AF765" s="139"/>
      <c r="AG765" s="139"/>
      <c r="AH765" s="139"/>
    </row>
    <row r="766" spans="1:34">
      <c r="A766" s="13" t="s">
        <v>160</v>
      </c>
      <c r="B766" s="2" t="s">
        <v>75</v>
      </c>
      <c r="C766" s="14" t="s">
        <v>3</v>
      </c>
      <c r="D766" s="2">
        <v>2013</v>
      </c>
      <c r="E766" s="14">
        <v>2013</v>
      </c>
      <c r="F766" s="14" t="s">
        <v>98</v>
      </c>
      <c r="G766" s="93">
        <v>492</v>
      </c>
      <c r="H766" s="93">
        <v>2367</v>
      </c>
      <c r="I766" s="93">
        <v>0</v>
      </c>
      <c r="J766" s="93">
        <v>3</v>
      </c>
      <c r="K766" s="93">
        <v>492</v>
      </c>
      <c r="L766" s="93">
        <v>2370</v>
      </c>
      <c r="M766" s="48">
        <v>2862</v>
      </c>
      <c r="N766" s="48">
        <v>6426</v>
      </c>
      <c r="O766" s="48">
        <v>1389</v>
      </c>
      <c r="P766" s="48">
        <v>5030</v>
      </c>
      <c r="Q766" s="48">
        <v>6419</v>
      </c>
      <c r="R766" s="48">
        <v>0</v>
      </c>
      <c r="S766" s="48">
        <v>7</v>
      </c>
      <c r="T766" s="48">
        <v>7</v>
      </c>
      <c r="U766" s="48">
        <v>1389</v>
      </c>
      <c r="V766" s="48">
        <v>5037</v>
      </c>
      <c r="W766" s="156">
        <v>953106</v>
      </c>
      <c r="X766" s="156">
        <v>1084</v>
      </c>
      <c r="Y766" s="156">
        <v>954190</v>
      </c>
      <c r="Z766" s="28">
        <v>1</v>
      </c>
      <c r="AA766" s="28"/>
      <c r="AB766" s="111"/>
      <c r="AC766" s="28"/>
      <c r="AD766" s="28">
        <v>3.6600000000000001E-2</v>
      </c>
      <c r="AE766" s="139"/>
      <c r="AF766" s="139"/>
      <c r="AG766" s="139"/>
      <c r="AH766" s="139"/>
    </row>
    <row r="767" spans="1:34">
      <c r="A767" s="13" t="s">
        <v>161</v>
      </c>
      <c r="B767" s="2" t="s">
        <v>74</v>
      </c>
      <c r="C767" s="14" t="s">
        <v>3</v>
      </c>
      <c r="D767" s="2">
        <v>2013</v>
      </c>
      <c r="E767" s="14">
        <v>2013</v>
      </c>
      <c r="F767" s="14" t="s">
        <v>98</v>
      </c>
      <c r="G767" s="93">
        <v>3280</v>
      </c>
      <c r="H767" s="93">
        <v>17229</v>
      </c>
      <c r="I767" s="93">
        <v>10</v>
      </c>
      <c r="J767" s="93">
        <v>76</v>
      </c>
      <c r="K767" s="93">
        <v>3290</v>
      </c>
      <c r="L767" s="93">
        <v>17305</v>
      </c>
      <c r="M767" s="48">
        <v>20595</v>
      </c>
      <c r="N767" s="48">
        <v>41335</v>
      </c>
      <c r="O767" s="48">
        <v>7822</v>
      </c>
      <c r="P767" s="48">
        <v>33286</v>
      </c>
      <c r="Q767" s="48">
        <v>41108</v>
      </c>
      <c r="R767" s="48">
        <v>34</v>
      </c>
      <c r="S767" s="48">
        <v>193</v>
      </c>
      <c r="T767" s="48">
        <v>227</v>
      </c>
      <c r="U767" s="48">
        <v>7856</v>
      </c>
      <c r="V767" s="48">
        <v>33479</v>
      </c>
      <c r="W767" s="156">
        <v>6426690.8399999999</v>
      </c>
      <c r="X767" s="156">
        <v>29985.16</v>
      </c>
      <c r="Y767" s="156">
        <v>6456676</v>
      </c>
      <c r="Z767" s="28">
        <v>0.92610000000000003</v>
      </c>
      <c r="AA767" s="28"/>
      <c r="AB767" s="111"/>
      <c r="AC767" s="28"/>
      <c r="AD767" s="28">
        <v>3.6200000000000003E-2</v>
      </c>
      <c r="AE767" s="139"/>
      <c r="AF767" s="139"/>
      <c r="AG767" s="139"/>
      <c r="AH767" s="139"/>
    </row>
    <row r="768" spans="1:34">
      <c r="A768" s="13" t="s">
        <v>162</v>
      </c>
      <c r="B768" s="2" t="s">
        <v>74</v>
      </c>
      <c r="C768" s="14" t="s">
        <v>3</v>
      </c>
      <c r="D768" s="2">
        <v>2013</v>
      </c>
      <c r="E768" s="14">
        <v>2013</v>
      </c>
      <c r="F768" s="14" t="s">
        <v>98</v>
      </c>
      <c r="G768" s="93">
        <v>2863</v>
      </c>
      <c r="H768" s="93">
        <v>21189</v>
      </c>
      <c r="I768" s="93">
        <v>14</v>
      </c>
      <c r="J768" s="93">
        <v>110</v>
      </c>
      <c r="K768" s="93">
        <v>2877</v>
      </c>
      <c r="L768" s="93">
        <v>21299</v>
      </c>
      <c r="M768" s="48">
        <v>24176</v>
      </c>
      <c r="N768" s="48">
        <v>40348</v>
      </c>
      <c r="O768" s="48">
        <v>6034</v>
      </c>
      <c r="P768" s="48">
        <v>33996</v>
      </c>
      <c r="Q768" s="48">
        <v>40030</v>
      </c>
      <c r="R768" s="48">
        <v>43</v>
      </c>
      <c r="S768" s="48">
        <v>275</v>
      </c>
      <c r="T768" s="48">
        <v>318</v>
      </c>
      <c r="U768" s="48">
        <v>6077</v>
      </c>
      <c r="V768" s="48">
        <v>34271</v>
      </c>
      <c r="W768" s="156">
        <v>5385920</v>
      </c>
      <c r="X768" s="156">
        <v>39786</v>
      </c>
      <c r="Y768" s="156">
        <v>5425706</v>
      </c>
      <c r="Z768" s="28">
        <v>0.9405</v>
      </c>
      <c r="AA768" s="28"/>
      <c r="AB768" s="111"/>
      <c r="AC768" s="28"/>
      <c r="AD768" s="28">
        <v>3.6600000000000001E-2</v>
      </c>
      <c r="AE768" s="139"/>
      <c r="AF768" s="139"/>
      <c r="AG768" s="139"/>
      <c r="AH768" s="139"/>
    </row>
    <row r="769" spans="1:51">
      <c r="A769" s="13" t="s">
        <v>163</v>
      </c>
      <c r="B769" s="2" t="s">
        <v>75</v>
      </c>
      <c r="C769" s="14" t="s">
        <v>3</v>
      </c>
      <c r="D769" s="2">
        <v>2013</v>
      </c>
      <c r="E769" s="14">
        <v>2013</v>
      </c>
      <c r="F769" s="14" t="s">
        <v>98</v>
      </c>
      <c r="G769" s="93">
        <v>7156</v>
      </c>
      <c r="H769" s="93">
        <v>33926</v>
      </c>
      <c r="I769" s="93">
        <v>8</v>
      </c>
      <c r="J769" s="93">
        <v>57</v>
      </c>
      <c r="K769" s="93">
        <v>7164</v>
      </c>
      <c r="L769" s="93">
        <v>33983</v>
      </c>
      <c r="M769" s="48">
        <v>41147</v>
      </c>
      <c r="N769" s="48">
        <v>90507</v>
      </c>
      <c r="O769" s="48">
        <v>18760</v>
      </c>
      <c r="P769" s="48">
        <v>71552</v>
      </c>
      <c r="Q769" s="48">
        <v>90312</v>
      </c>
      <c r="R769" s="48">
        <v>23</v>
      </c>
      <c r="S769" s="48">
        <v>172</v>
      </c>
      <c r="T769" s="48">
        <v>195</v>
      </c>
      <c r="U769" s="48">
        <v>18783</v>
      </c>
      <c r="V769" s="48">
        <v>71724</v>
      </c>
      <c r="W769" s="156">
        <v>13434595</v>
      </c>
      <c r="X769" s="156">
        <v>23771</v>
      </c>
      <c r="Y769" s="156">
        <v>13458366</v>
      </c>
      <c r="Z769" s="28">
        <v>0.98599999999999999</v>
      </c>
      <c r="AA769" s="28"/>
      <c r="AB769" s="111"/>
      <c r="AC769" s="28"/>
      <c r="AD769" s="28">
        <v>7.1999999999999998E-3</v>
      </c>
      <c r="AE769" s="139"/>
      <c r="AF769" s="139"/>
      <c r="AG769" s="139"/>
      <c r="AH769" s="139"/>
    </row>
    <row r="770" spans="1:51">
      <c r="A770" s="13" t="s">
        <v>164</v>
      </c>
      <c r="B770" s="2" t="s">
        <v>75</v>
      </c>
      <c r="C770" s="14" t="s">
        <v>3</v>
      </c>
      <c r="D770" s="2">
        <v>2013</v>
      </c>
      <c r="E770" s="14">
        <v>2013</v>
      </c>
      <c r="F770" s="14" t="s">
        <v>98</v>
      </c>
      <c r="G770" s="93">
        <v>843</v>
      </c>
      <c r="H770" s="93">
        <v>4261</v>
      </c>
      <c r="I770" s="93">
        <v>4</v>
      </c>
      <c r="J770" s="93">
        <v>17</v>
      </c>
      <c r="K770" s="93">
        <v>847</v>
      </c>
      <c r="L770" s="93">
        <v>4278</v>
      </c>
      <c r="M770" s="48">
        <v>5125</v>
      </c>
      <c r="N770" s="48">
        <v>12365</v>
      </c>
      <c r="O770" s="48">
        <v>2284</v>
      </c>
      <c r="P770" s="48">
        <v>10018</v>
      </c>
      <c r="Q770" s="48">
        <v>12302</v>
      </c>
      <c r="R770" s="48">
        <v>13</v>
      </c>
      <c r="S770" s="48">
        <v>50</v>
      </c>
      <c r="T770" s="48">
        <v>63</v>
      </c>
      <c r="U770" s="48">
        <v>2297</v>
      </c>
      <c r="V770" s="48">
        <v>10068</v>
      </c>
      <c r="W770" s="156">
        <v>1792590.45</v>
      </c>
      <c r="X770" s="156">
        <v>7863</v>
      </c>
      <c r="Y770" s="156">
        <v>1800453.45</v>
      </c>
      <c r="Z770" s="28">
        <v>0.96389999999999998</v>
      </c>
      <c r="AA770" s="28"/>
      <c r="AB770" s="111"/>
      <c r="AC770" s="28"/>
      <c r="AD770" s="28">
        <v>3.6600000000000001E-2</v>
      </c>
      <c r="AE770" s="139"/>
      <c r="AF770" s="139"/>
      <c r="AG770" s="139"/>
      <c r="AH770" s="139"/>
    </row>
    <row r="771" spans="1:51">
      <c r="A771" s="13" t="s">
        <v>165</v>
      </c>
      <c r="B771" s="2" t="s">
        <v>75</v>
      </c>
      <c r="C771" s="14" t="s">
        <v>3</v>
      </c>
      <c r="D771" s="2">
        <v>2013</v>
      </c>
      <c r="E771" s="14">
        <v>2013</v>
      </c>
      <c r="F771" s="14" t="s">
        <v>98</v>
      </c>
      <c r="G771" s="93">
        <v>775</v>
      </c>
      <c r="H771" s="93">
        <v>3422</v>
      </c>
      <c r="I771" s="93">
        <v>0</v>
      </c>
      <c r="J771" s="93">
        <v>8</v>
      </c>
      <c r="K771" s="93">
        <v>775</v>
      </c>
      <c r="L771" s="93">
        <v>3430</v>
      </c>
      <c r="M771" s="48">
        <v>4205</v>
      </c>
      <c r="N771" s="48">
        <v>9737</v>
      </c>
      <c r="O771" s="48">
        <v>2142</v>
      </c>
      <c r="P771" s="48">
        <v>7576</v>
      </c>
      <c r="Q771" s="48">
        <v>9718</v>
      </c>
      <c r="R771" s="48">
        <v>0</v>
      </c>
      <c r="S771" s="48">
        <v>19</v>
      </c>
      <c r="T771" s="48">
        <v>19</v>
      </c>
      <c r="U771" s="48">
        <v>2142</v>
      </c>
      <c r="V771" s="48">
        <v>7595</v>
      </c>
      <c r="W771" s="156">
        <v>1420443</v>
      </c>
      <c r="X771" s="156">
        <v>3170</v>
      </c>
      <c r="Y771" s="156">
        <v>1423613</v>
      </c>
      <c r="Z771" s="28">
        <v>0.96109999999999995</v>
      </c>
      <c r="AA771" s="28"/>
      <c r="AB771" s="111"/>
      <c r="AC771" s="28"/>
      <c r="AD771" s="28">
        <v>3.6600000000000001E-2</v>
      </c>
      <c r="AE771" s="139"/>
      <c r="AF771" s="139"/>
      <c r="AG771" s="139"/>
      <c r="AH771" s="139"/>
    </row>
    <row r="772" spans="1:51">
      <c r="A772" s="13" t="s">
        <v>166</v>
      </c>
      <c r="B772" s="2" t="s">
        <v>75</v>
      </c>
      <c r="C772" s="14" t="s">
        <v>3</v>
      </c>
      <c r="D772" s="2">
        <v>2013</v>
      </c>
      <c r="E772" s="14">
        <v>2013</v>
      </c>
      <c r="F772" s="14" t="s">
        <v>98</v>
      </c>
      <c r="G772" s="93">
        <v>84</v>
      </c>
      <c r="H772" s="93">
        <v>718</v>
      </c>
      <c r="I772" s="93">
        <v>0</v>
      </c>
      <c r="J772" s="93">
        <v>1</v>
      </c>
      <c r="K772" s="93">
        <v>84</v>
      </c>
      <c r="L772" s="93">
        <v>719</v>
      </c>
      <c r="M772" s="48">
        <v>803</v>
      </c>
      <c r="N772" s="48">
        <v>1613</v>
      </c>
      <c r="O772" s="48">
        <v>189</v>
      </c>
      <c r="P772" s="48">
        <v>1422</v>
      </c>
      <c r="Q772" s="48">
        <v>1611</v>
      </c>
      <c r="R772" s="48">
        <v>0</v>
      </c>
      <c r="S772" s="48">
        <v>2</v>
      </c>
      <c r="T772" s="48">
        <v>2</v>
      </c>
      <c r="U772" s="48">
        <v>189</v>
      </c>
      <c r="V772" s="48">
        <v>1424</v>
      </c>
      <c r="W772" s="156">
        <v>239334</v>
      </c>
      <c r="X772" s="156">
        <v>367</v>
      </c>
      <c r="Y772" s="156">
        <v>239701</v>
      </c>
      <c r="Z772" s="28">
        <v>0.94230000000000003</v>
      </c>
      <c r="AA772" s="28"/>
      <c r="AB772" s="111"/>
      <c r="AC772" s="28"/>
      <c r="AD772" s="28">
        <v>3.6600000000000001E-2</v>
      </c>
      <c r="AE772" s="139"/>
      <c r="AF772" s="139"/>
      <c r="AG772" s="139"/>
      <c r="AH772" s="139"/>
    </row>
    <row r="773" spans="1:51">
      <c r="A773" s="13" t="s">
        <v>167</v>
      </c>
      <c r="B773" s="2" t="s">
        <v>74</v>
      </c>
      <c r="C773" s="14" t="s">
        <v>3</v>
      </c>
      <c r="D773" s="2">
        <v>2013</v>
      </c>
      <c r="E773" s="14">
        <v>2013</v>
      </c>
      <c r="F773" s="14" t="s">
        <v>98</v>
      </c>
      <c r="G773" s="93">
        <v>9125</v>
      </c>
      <c r="H773" s="93">
        <v>36870</v>
      </c>
      <c r="I773" s="93">
        <v>25</v>
      </c>
      <c r="J773" s="93">
        <v>298</v>
      </c>
      <c r="K773" s="93">
        <v>9150</v>
      </c>
      <c r="L773" s="93">
        <v>37168</v>
      </c>
      <c r="M773" s="48">
        <v>46318</v>
      </c>
      <c r="N773" s="48">
        <v>114115</v>
      </c>
      <c r="O773" s="48">
        <v>24851</v>
      </c>
      <c r="P773" s="48">
        <v>88407</v>
      </c>
      <c r="Q773" s="48">
        <v>113258</v>
      </c>
      <c r="R773" s="48">
        <v>79</v>
      </c>
      <c r="S773" s="48">
        <v>778</v>
      </c>
      <c r="T773" s="48">
        <v>857</v>
      </c>
      <c r="U773" s="48">
        <v>24930</v>
      </c>
      <c r="V773" s="48">
        <v>89185</v>
      </c>
      <c r="W773" s="156">
        <v>16828951</v>
      </c>
      <c r="X773" s="156">
        <v>111198</v>
      </c>
      <c r="Y773" s="156">
        <v>16940149</v>
      </c>
      <c r="Z773" s="28">
        <v>1</v>
      </c>
      <c r="AA773" s="28"/>
      <c r="AB773" s="111"/>
      <c r="AC773" s="28"/>
      <c r="AD773" s="28">
        <v>8.4199999999999997E-2</v>
      </c>
      <c r="AE773" s="139"/>
      <c r="AF773" s="139"/>
      <c r="AG773" s="139"/>
      <c r="AH773" s="139"/>
    </row>
    <row r="774" spans="1:51">
      <c r="A774" s="13" t="s">
        <v>168</v>
      </c>
      <c r="B774" s="2" t="s">
        <v>75</v>
      </c>
      <c r="C774" s="14" t="s">
        <v>3</v>
      </c>
      <c r="D774" s="2">
        <v>2013</v>
      </c>
      <c r="E774" s="14">
        <v>2013</v>
      </c>
      <c r="F774" s="14" t="s">
        <v>98</v>
      </c>
      <c r="G774" s="93">
        <v>420</v>
      </c>
      <c r="H774" s="93">
        <v>2414</v>
      </c>
      <c r="I774" s="93">
        <v>1</v>
      </c>
      <c r="J774" s="93">
        <v>2</v>
      </c>
      <c r="K774" s="93">
        <v>421</v>
      </c>
      <c r="L774" s="93">
        <v>2416</v>
      </c>
      <c r="M774" s="48">
        <v>2836</v>
      </c>
      <c r="N774" s="48">
        <v>5253</v>
      </c>
      <c r="O774" s="48">
        <v>1078</v>
      </c>
      <c r="P774" s="48">
        <v>4167</v>
      </c>
      <c r="Q774" s="48">
        <v>5245</v>
      </c>
      <c r="R774" s="48">
        <v>1</v>
      </c>
      <c r="S774" s="48">
        <v>7</v>
      </c>
      <c r="T774" s="48">
        <v>8</v>
      </c>
      <c r="U774" s="48">
        <v>1079</v>
      </c>
      <c r="V774" s="48">
        <v>4174</v>
      </c>
      <c r="W774" s="156">
        <v>785141</v>
      </c>
      <c r="X774" s="156">
        <v>1047</v>
      </c>
      <c r="Y774" s="156">
        <v>786188</v>
      </c>
      <c r="Z774" s="28">
        <v>0.95430000000000004</v>
      </c>
      <c r="AA774" s="28"/>
      <c r="AB774" s="111"/>
      <c r="AC774" s="28"/>
      <c r="AD774" s="28">
        <v>3.6600000000000001E-2</v>
      </c>
      <c r="AE774" s="139"/>
      <c r="AF774" s="139"/>
      <c r="AG774" s="139"/>
      <c r="AH774" s="139"/>
    </row>
    <row r="775" spans="1:51">
      <c r="A775" s="13" t="s">
        <v>169</v>
      </c>
      <c r="B775" s="2" t="s">
        <v>74</v>
      </c>
      <c r="C775" s="14" t="s">
        <v>3</v>
      </c>
      <c r="D775" s="2">
        <v>2013</v>
      </c>
      <c r="E775" s="14">
        <v>2013</v>
      </c>
      <c r="F775" s="14" t="s">
        <v>98</v>
      </c>
      <c r="G775" s="93">
        <v>3774</v>
      </c>
      <c r="H775" s="93">
        <v>28286</v>
      </c>
      <c r="I775" s="93">
        <v>8</v>
      </c>
      <c r="J775" s="93">
        <v>162</v>
      </c>
      <c r="K775" s="93">
        <v>3782</v>
      </c>
      <c r="L775" s="93">
        <v>28448</v>
      </c>
      <c r="M775" s="48">
        <v>32230</v>
      </c>
      <c r="N775" s="48">
        <v>66999</v>
      </c>
      <c r="O775" s="48">
        <v>9438</v>
      </c>
      <c r="P775" s="48">
        <v>57131</v>
      </c>
      <c r="Q775" s="48">
        <v>66569</v>
      </c>
      <c r="R775" s="48">
        <v>28</v>
      </c>
      <c r="S775" s="48">
        <v>402</v>
      </c>
      <c r="T775" s="48">
        <v>430</v>
      </c>
      <c r="U775" s="48">
        <v>9466</v>
      </c>
      <c r="V775" s="48">
        <v>57533</v>
      </c>
      <c r="W775" s="156">
        <v>10065904.060000001</v>
      </c>
      <c r="X775" s="156">
        <v>49753.67</v>
      </c>
      <c r="Y775" s="156">
        <v>10115657.73</v>
      </c>
      <c r="Z775" s="28">
        <v>0.98080000000000001</v>
      </c>
      <c r="AA775" s="28"/>
      <c r="AB775" s="111"/>
      <c r="AC775" s="28"/>
      <c r="AD775" s="28">
        <v>7.4000000000000003E-3</v>
      </c>
      <c r="AE775" s="139"/>
      <c r="AF775" s="139"/>
      <c r="AG775" s="139"/>
      <c r="AH775" s="139"/>
    </row>
    <row r="776" spans="1:51">
      <c r="A776" s="13" t="s">
        <v>170</v>
      </c>
      <c r="B776" s="2" t="s">
        <v>74</v>
      </c>
      <c r="C776" s="14" t="s">
        <v>3</v>
      </c>
      <c r="D776" s="2">
        <v>2013</v>
      </c>
      <c r="E776" s="14">
        <v>2013</v>
      </c>
      <c r="F776" s="14" t="s">
        <v>98</v>
      </c>
      <c r="G776" s="93">
        <v>995</v>
      </c>
      <c r="H776" s="93">
        <v>6778</v>
      </c>
      <c r="I776" s="93">
        <v>11</v>
      </c>
      <c r="J776" s="93">
        <v>102</v>
      </c>
      <c r="K776" s="93">
        <v>1006</v>
      </c>
      <c r="L776" s="93">
        <v>6880</v>
      </c>
      <c r="M776" s="48">
        <v>7886</v>
      </c>
      <c r="N776" s="48">
        <v>16966</v>
      </c>
      <c r="O776" s="48">
        <v>2525</v>
      </c>
      <c r="P776" s="48">
        <v>14159</v>
      </c>
      <c r="Q776" s="48">
        <v>16684</v>
      </c>
      <c r="R776" s="48">
        <v>48</v>
      </c>
      <c r="S776" s="48">
        <v>234</v>
      </c>
      <c r="T776" s="48">
        <v>282</v>
      </c>
      <c r="U776" s="48">
        <v>2573</v>
      </c>
      <c r="V776" s="48">
        <v>14393</v>
      </c>
      <c r="W776" s="156">
        <v>2511813</v>
      </c>
      <c r="X776" s="156">
        <v>38215</v>
      </c>
      <c r="Y776" s="156">
        <v>2550028</v>
      </c>
      <c r="Z776" s="28">
        <v>0.7671</v>
      </c>
      <c r="AA776" s="28"/>
      <c r="AB776" s="111"/>
      <c r="AC776" s="28"/>
      <c r="AD776" s="28">
        <v>3.6600000000000001E-2</v>
      </c>
      <c r="AE776" s="139"/>
      <c r="AF776" s="139"/>
      <c r="AG776" s="139"/>
      <c r="AH776" s="139"/>
    </row>
    <row r="777" spans="1:51">
      <c r="A777" s="13" t="s">
        <v>171</v>
      </c>
      <c r="B777" s="2" t="s">
        <v>75</v>
      </c>
      <c r="C777" s="14" t="s">
        <v>3</v>
      </c>
      <c r="D777" s="2">
        <v>2013</v>
      </c>
      <c r="E777" s="14">
        <v>2013</v>
      </c>
      <c r="F777" s="14" t="s">
        <v>98</v>
      </c>
      <c r="G777" s="93">
        <v>984</v>
      </c>
      <c r="H777" s="93">
        <v>4684</v>
      </c>
      <c r="I777" s="93">
        <v>1</v>
      </c>
      <c r="J777" s="93">
        <v>10</v>
      </c>
      <c r="K777" s="93">
        <v>985</v>
      </c>
      <c r="L777" s="93">
        <v>4694</v>
      </c>
      <c r="M777" s="48">
        <v>5679</v>
      </c>
      <c r="N777" s="48">
        <v>12871</v>
      </c>
      <c r="O777" s="48">
        <v>2577</v>
      </c>
      <c r="P777" s="48">
        <v>10261</v>
      </c>
      <c r="Q777" s="48">
        <v>12838</v>
      </c>
      <c r="R777" s="48">
        <v>4</v>
      </c>
      <c r="S777" s="48">
        <v>29</v>
      </c>
      <c r="T777" s="48">
        <v>33</v>
      </c>
      <c r="U777" s="48">
        <v>2581</v>
      </c>
      <c r="V777" s="48">
        <v>10290</v>
      </c>
      <c r="W777" s="156">
        <v>1915564</v>
      </c>
      <c r="X777" s="156">
        <v>4648</v>
      </c>
      <c r="Y777" s="156">
        <v>1920212</v>
      </c>
      <c r="Z777" s="28">
        <v>0.97009999999999996</v>
      </c>
      <c r="AA777" s="28"/>
      <c r="AB777" s="111"/>
      <c r="AC777" s="28"/>
      <c r="AD777" s="28">
        <v>3.6600000000000001E-2</v>
      </c>
      <c r="AE777" s="139"/>
      <c r="AF777" s="139"/>
      <c r="AG777" s="139"/>
      <c r="AH777" s="139"/>
    </row>
    <row r="778" spans="1:51">
      <c r="A778" s="51" t="s">
        <v>172</v>
      </c>
      <c r="B778" s="2" t="s">
        <v>66</v>
      </c>
      <c r="C778" s="14" t="s">
        <v>183</v>
      </c>
      <c r="D778" s="2">
        <v>2013</v>
      </c>
      <c r="E778" s="14">
        <v>2013</v>
      </c>
      <c r="F778" s="14" t="s">
        <v>98</v>
      </c>
      <c r="G778" s="93">
        <v>318401</v>
      </c>
      <c r="H778" s="93">
        <v>1572773</v>
      </c>
      <c r="I778" s="93">
        <v>1731</v>
      </c>
      <c r="J778" s="93">
        <v>14047</v>
      </c>
      <c r="K778" s="93">
        <v>320132</v>
      </c>
      <c r="L778" s="93">
        <v>1586820</v>
      </c>
      <c r="M778" s="48">
        <v>1906946</v>
      </c>
      <c r="N778" s="48">
        <v>4187279</v>
      </c>
      <c r="O778" s="48">
        <v>799324</v>
      </c>
      <c r="P778" s="48">
        <v>3348556</v>
      </c>
      <c r="Q778" s="48">
        <v>4147880</v>
      </c>
      <c r="R778" s="48">
        <v>5721</v>
      </c>
      <c r="S778" s="48">
        <v>33678</v>
      </c>
      <c r="T778" s="48">
        <v>39399</v>
      </c>
      <c r="U778" s="48">
        <v>805045</v>
      </c>
      <c r="V778" s="48">
        <v>3382234</v>
      </c>
      <c r="W778" s="156">
        <v>635590607.18000019</v>
      </c>
      <c r="X778" s="156">
        <v>5124264.71</v>
      </c>
      <c r="Y778" s="156">
        <v>640714871.8900001</v>
      </c>
      <c r="Z778" s="28">
        <v>0.96260000000000001</v>
      </c>
      <c r="AA778" s="28"/>
      <c r="AB778" s="111"/>
      <c r="AC778" s="28"/>
      <c r="AD778" s="28">
        <v>2.93E-2</v>
      </c>
      <c r="AE778" s="139"/>
      <c r="AF778" s="139"/>
      <c r="AG778" s="139"/>
      <c r="AH778" s="139"/>
      <c r="AI778" s="2"/>
      <c r="AJ778" s="2"/>
      <c r="AK778" s="2"/>
      <c r="AL778" s="2"/>
      <c r="AM778" s="2"/>
      <c r="AN778" s="2"/>
      <c r="AO778" s="2"/>
      <c r="AP778" s="2"/>
      <c r="AQ778" s="2"/>
      <c r="AR778" s="2"/>
      <c r="AS778" s="2"/>
      <c r="AT778" s="2"/>
      <c r="AU778" s="2"/>
      <c r="AV778" s="2"/>
      <c r="AW778" s="2"/>
      <c r="AX778" s="2"/>
      <c r="AY778" s="2"/>
    </row>
    <row r="779" spans="1:51">
      <c r="A779" s="51" t="s">
        <v>173</v>
      </c>
      <c r="B779" s="2" t="s">
        <v>74</v>
      </c>
      <c r="C779" s="14" t="s">
        <v>183</v>
      </c>
      <c r="D779" s="2">
        <v>2013</v>
      </c>
      <c r="E779" s="14">
        <v>2013</v>
      </c>
      <c r="F779" s="14" t="s">
        <v>98</v>
      </c>
      <c r="G779" s="93">
        <v>10376</v>
      </c>
      <c r="H779" s="93">
        <v>51447</v>
      </c>
      <c r="I779" s="93">
        <v>105</v>
      </c>
      <c r="J779" s="93">
        <v>772</v>
      </c>
      <c r="K779" s="93">
        <v>10481</v>
      </c>
      <c r="L779" s="93">
        <v>52219</v>
      </c>
      <c r="M779" s="48">
        <v>62700</v>
      </c>
      <c r="N779" s="48">
        <v>126147</v>
      </c>
      <c r="O779" s="48">
        <v>24391</v>
      </c>
      <c r="P779" s="48">
        <v>99577</v>
      </c>
      <c r="Q779" s="48">
        <v>123968</v>
      </c>
      <c r="R779" s="48">
        <v>348</v>
      </c>
      <c r="S779" s="48">
        <v>1831</v>
      </c>
      <c r="T779" s="48">
        <v>2179</v>
      </c>
      <c r="U779" s="48">
        <v>24739</v>
      </c>
      <c r="V779" s="48">
        <v>101408</v>
      </c>
      <c r="W779" s="156">
        <v>19566306</v>
      </c>
      <c r="X779" s="156">
        <v>277627</v>
      </c>
      <c r="Y779" s="156">
        <v>19843933</v>
      </c>
      <c r="Z779" s="28">
        <v>0.89590000000000003</v>
      </c>
      <c r="AA779" s="28"/>
      <c r="AB779" s="111"/>
      <c r="AC779" s="28"/>
      <c r="AD779" s="28">
        <v>3.8800000000000001E-2</v>
      </c>
      <c r="AE779" s="139"/>
      <c r="AF779" s="139"/>
      <c r="AG779" s="139"/>
      <c r="AH779" s="139"/>
      <c r="AI779" s="1"/>
      <c r="AJ779" s="1"/>
      <c r="AK779" s="1"/>
      <c r="AL779" s="1"/>
      <c r="AM779" s="1"/>
      <c r="AN779" s="1"/>
      <c r="AO779" s="1"/>
      <c r="AP779" s="1"/>
      <c r="AQ779" s="1"/>
      <c r="AR779" s="1"/>
      <c r="AS779" s="1"/>
      <c r="AT779" s="1"/>
      <c r="AU779" s="1"/>
      <c r="AV779" s="1"/>
      <c r="AW779" s="1"/>
      <c r="AX779" s="1"/>
      <c r="AY779" s="1"/>
    </row>
    <row r="780" spans="1:51">
      <c r="A780" s="51" t="s">
        <v>174</v>
      </c>
      <c r="B780" s="2" t="s">
        <v>75</v>
      </c>
      <c r="C780" s="14" t="s">
        <v>183</v>
      </c>
      <c r="D780" s="2">
        <v>2013</v>
      </c>
      <c r="E780" s="14">
        <v>2013</v>
      </c>
      <c r="F780" s="14" t="s">
        <v>98</v>
      </c>
      <c r="G780" s="93">
        <v>3</v>
      </c>
      <c r="H780" s="93">
        <v>78</v>
      </c>
      <c r="I780" s="93">
        <v>0</v>
      </c>
      <c r="J780" s="93">
        <v>0</v>
      </c>
      <c r="K780" s="93">
        <v>3</v>
      </c>
      <c r="L780" s="93">
        <v>78</v>
      </c>
      <c r="M780" s="48">
        <v>81</v>
      </c>
      <c r="N780" s="48">
        <v>145</v>
      </c>
      <c r="O780" s="48">
        <v>8</v>
      </c>
      <c r="P780" s="48">
        <v>137</v>
      </c>
      <c r="Q780" s="48">
        <v>145</v>
      </c>
      <c r="R780" s="48">
        <v>0</v>
      </c>
      <c r="S780" s="48">
        <v>0</v>
      </c>
      <c r="T780" s="48">
        <v>0</v>
      </c>
      <c r="U780" s="48">
        <v>8</v>
      </c>
      <c r="V780" s="48">
        <v>137</v>
      </c>
      <c r="W780" s="156">
        <v>20129</v>
      </c>
      <c r="X780" s="156">
        <v>0</v>
      </c>
      <c r="Y780" s="156">
        <v>20129</v>
      </c>
      <c r="Z780" s="28">
        <v>1</v>
      </c>
      <c r="AA780" s="28"/>
      <c r="AB780" s="111"/>
      <c r="AC780" s="28"/>
      <c r="AD780" s="28">
        <v>4.7300000000000002E-2</v>
      </c>
      <c r="AE780" s="139"/>
      <c r="AF780" s="139"/>
      <c r="AG780" s="139"/>
      <c r="AH780" s="139"/>
      <c r="AI780" s="1"/>
      <c r="AJ780" s="1"/>
      <c r="AK780" s="1"/>
      <c r="AL780" s="1"/>
      <c r="AM780" s="1"/>
      <c r="AN780" s="1"/>
      <c r="AO780" s="1"/>
      <c r="AP780" s="1"/>
      <c r="AQ780" s="1"/>
      <c r="AR780" s="1"/>
      <c r="AS780" s="1"/>
      <c r="AT780" s="1"/>
      <c r="AU780" s="1"/>
      <c r="AV780" s="1"/>
      <c r="AW780" s="1"/>
      <c r="AX780" s="1"/>
      <c r="AY780" s="1"/>
    </row>
    <row r="781" spans="1:51">
      <c r="A781" s="51" t="s">
        <v>175</v>
      </c>
      <c r="B781" s="2" t="s">
        <v>75</v>
      </c>
      <c r="C781" s="14" t="s">
        <v>183</v>
      </c>
      <c r="D781" s="2">
        <v>2013</v>
      </c>
      <c r="E781" s="14">
        <v>2013</v>
      </c>
      <c r="F781" s="14" t="s">
        <v>98</v>
      </c>
      <c r="G781" s="93">
        <v>197</v>
      </c>
      <c r="H781" s="93">
        <v>1511</v>
      </c>
      <c r="I781" s="93">
        <v>0</v>
      </c>
      <c r="J781" s="93">
        <v>3</v>
      </c>
      <c r="K781" s="93">
        <v>197</v>
      </c>
      <c r="L781" s="93">
        <v>1514</v>
      </c>
      <c r="M781" s="48">
        <v>1711</v>
      </c>
      <c r="N781" s="48">
        <v>3284</v>
      </c>
      <c r="O781" s="48">
        <v>515</v>
      </c>
      <c r="P781" s="48">
        <v>2762</v>
      </c>
      <c r="Q781" s="48">
        <v>3277</v>
      </c>
      <c r="R781" s="48">
        <v>0</v>
      </c>
      <c r="S781" s="48">
        <v>7</v>
      </c>
      <c r="T781" s="48">
        <v>7</v>
      </c>
      <c r="U781" s="48">
        <v>515</v>
      </c>
      <c r="V781" s="48">
        <v>2769</v>
      </c>
      <c r="W781" s="156">
        <v>499359</v>
      </c>
      <c r="X781" s="156">
        <v>726</v>
      </c>
      <c r="Y781" s="156">
        <v>500085</v>
      </c>
      <c r="Z781" s="28">
        <v>0.96740000000000004</v>
      </c>
      <c r="AA781" s="28"/>
      <c r="AB781" s="111"/>
      <c r="AC781" s="28"/>
      <c r="AD781" s="28">
        <v>4.7300000000000002E-2</v>
      </c>
      <c r="AE781" s="139"/>
      <c r="AF781" s="139"/>
      <c r="AG781" s="139"/>
      <c r="AH781" s="139"/>
      <c r="AI781" s="1"/>
      <c r="AJ781" s="1"/>
      <c r="AK781" s="1"/>
      <c r="AL781" s="1"/>
      <c r="AM781" s="1"/>
      <c r="AN781" s="1"/>
      <c r="AO781" s="1"/>
      <c r="AP781" s="1"/>
      <c r="AQ781" s="1"/>
      <c r="AR781" s="1"/>
      <c r="AS781" s="1"/>
      <c r="AT781" s="1"/>
      <c r="AU781" s="1"/>
      <c r="AV781" s="1"/>
      <c r="AW781" s="1"/>
      <c r="AX781" s="1"/>
      <c r="AY781" s="1"/>
    </row>
    <row r="782" spans="1:51">
      <c r="A782" s="51" t="s">
        <v>176</v>
      </c>
      <c r="B782" s="2" t="s">
        <v>75</v>
      </c>
      <c r="C782" s="14" t="s">
        <v>183</v>
      </c>
      <c r="D782" s="2">
        <v>2013</v>
      </c>
      <c r="E782" s="14">
        <v>2013</v>
      </c>
      <c r="F782" s="14" t="s">
        <v>98</v>
      </c>
      <c r="G782" s="93">
        <v>2055</v>
      </c>
      <c r="H782" s="93">
        <v>12205</v>
      </c>
      <c r="I782" s="93">
        <v>3</v>
      </c>
      <c r="J782" s="93">
        <v>22</v>
      </c>
      <c r="K782" s="93">
        <v>2058</v>
      </c>
      <c r="L782" s="93">
        <v>12227</v>
      </c>
      <c r="M782" s="48">
        <v>14285</v>
      </c>
      <c r="N782" s="48">
        <v>29751</v>
      </c>
      <c r="O782" s="48">
        <v>5135</v>
      </c>
      <c r="P782" s="48">
        <v>24546</v>
      </c>
      <c r="Q782" s="48">
        <v>29681</v>
      </c>
      <c r="R782" s="48">
        <v>10</v>
      </c>
      <c r="S782" s="48">
        <v>60</v>
      </c>
      <c r="T782" s="48">
        <v>70</v>
      </c>
      <c r="U782" s="48">
        <v>5145</v>
      </c>
      <c r="V782" s="48">
        <v>24606</v>
      </c>
      <c r="W782" s="156">
        <v>4418716</v>
      </c>
      <c r="X782" s="156">
        <v>7723</v>
      </c>
      <c r="Y782" s="156">
        <v>4426439</v>
      </c>
      <c r="Z782" s="28">
        <v>0.93340000000000001</v>
      </c>
      <c r="AA782" s="28"/>
      <c r="AB782" s="111"/>
      <c r="AC782" s="28"/>
      <c r="AD782" s="28">
        <v>4.7300000000000002E-2</v>
      </c>
      <c r="AE782" s="139"/>
      <c r="AF782" s="139"/>
      <c r="AG782" s="139"/>
      <c r="AH782" s="139"/>
      <c r="AI782" s="1"/>
      <c r="AJ782" s="1"/>
      <c r="AK782" s="1"/>
      <c r="AL782" s="1"/>
      <c r="AM782" s="1"/>
      <c r="AN782" s="1"/>
      <c r="AO782" s="1"/>
      <c r="AP782" s="1"/>
      <c r="AQ782" s="1"/>
      <c r="AR782" s="1"/>
      <c r="AS782" s="1"/>
      <c r="AT782" s="1"/>
      <c r="AU782" s="1"/>
      <c r="AV782" s="1"/>
      <c r="AW782" s="1"/>
      <c r="AX782" s="1"/>
      <c r="AY782" s="1"/>
    </row>
    <row r="783" spans="1:51">
      <c r="A783" s="51" t="s">
        <v>177</v>
      </c>
      <c r="B783" s="2" t="s">
        <v>75</v>
      </c>
      <c r="C783" s="14" t="s">
        <v>183</v>
      </c>
      <c r="D783" s="2">
        <v>2013</v>
      </c>
      <c r="E783" s="14">
        <v>2013</v>
      </c>
      <c r="F783" s="14" t="s">
        <v>98</v>
      </c>
      <c r="G783" s="93">
        <v>325</v>
      </c>
      <c r="H783" s="93">
        <v>2268</v>
      </c>
      <c r="I783" s="93">
        <v>0</v>
      </c>
      <c r="J783" s="93">
        <v>3</v>
      </c>
      <c r="K783" s="93">
        <v>325</v>
      </c>
      <c r="L783" s="93">
        <v>2271</v>
      </c>
      <c r="M783" s="48">
        <v>2596</v>
      </c>
      <c r="N783" s="48">
        <v>5065</v>
      </c>
      <c r="O783" s="48">
        <v>864</v>
      </c>
      <c r="P783" s="48">
        <v>4194</v>
      </c>
      <c r="Q783" s="48">
        <v>5058</v>
      </c>
      <c r="R783" s="48">
        <v>0</v>
      </c>
      <c r="S783" s="48">
        <v>7</v>
      </c>
      <c r="T783" s="48">
        <v>7</v>
      </c>
      <c r="U783" s="48">
        <v>864</v>
      </c>
      <c r="V783" s="48">
        <v>4201</v>
      </c>
      <c r="W783" s="156">
        <v>762574</v>
      </c>
      <c r="X783" s="156">
        <v>630</v>
      </c>
      <c r="Y783" s="156">
        <v>763204</v>
      </c>
      <c r="Z783" s="28">
        <v>0.97919999999999996</v>
      </c>
      <c r="AA783" s="28"/>
      <c r="AB783" s="111"/>
      <c r="AC783" s="28"/>
      <c r="AD783" s="28">
        <v>4.7300000000000002E-2</v>
      </c>
      <c r="AE783" s="139"/>
      <c r="AF783" s="139"/>
      <c r="AG783" s="139"/>
      <c r="AH783" s="139"/>
      <c r="AI783" s="1"/>
      <c r="AJ783" s="1"/>
      <c r="AK783" s="1"/>
      <c r="AL783" s="1"/>
      <c r="AM783" s="1"/>
      <c r="AN783" s="1"/>
      <c r="AO783" s="1"/>
      <c r="AP783" s="1"/>
      <c r="AQ783" s="1"/>
      <c r="AR783" s="1"/>
      <c r="AS783" s="1"/>
      <c r="AT783" s="1"/>
      <c r="AU783" s="1"/>
      <c r="AV783" s="1"/>
      <c r="AW783" s="1"/>
      <c r="AX783" s="1"/>
      <c r="AY783" s="1"/>
    </row>
    <row r="784" spans="1:51">
      <c r="A784" s="51" t="s">
        <v>178</v>
      </c>
      <c r="B784" s="2" t="s">
        <v>75</v>
      </c>
      <c r="C784" s="14" t="s">
        <v>183</v>
      </c>
      <c r="D784" s="2">
        <v>2013</v>
      </c>
      <c r="E784" s="14">
        <v>2013</v>
      </c>
      <c r="F784" s="14" t="s">
        <v>98</v>
      </c>
      <c r="G784" s="93">
        <v>110</v>
      </c>
      <c r="H784" s="93">
        <v>611</v>
      </c>
      <c r="I784" s="93">
        <v>1</v>
      </c>
      <c r="J784" s="93">
        <v>1</v>
      </c>
      <c r="K784" s="93">
        <v>111</v>
      </c>
      <c r="L784" s="93">
        <v>612</v>
      </c>
      <c r="M784" s="48">
        <v>722</v>
      </c>
      <c r="N784" s="48">
        <v>1828</v>
      </c>
      <c r="O784" s="48">
        <v>287</v>
      </c>
      <c r="P784" s="48">
        <v>1534</v>
      </c>
      <c r="Q784" s="48">
        <v>1821</v>
      </c>
      <c r="R784" s="48">
        <v>2</v>
      </c>
      <c r="S784" s="48">
        <v>5</v>
      </c>
      <c r="T784" s="48">
        <v>7</v>
      </c>
      <c r="U784" s="48">
        <v>289</v>
      </c>
      <c r="V784" s="48">
        <v>1539</v>
      </c>
      <c r="W784" s="156">
        <v>246464</v>
      </c>
      <c r="X784" s="156">
        <v>524</v>
      </c>
      <c r="Y784" s="156">
        <v>246988</v>
      </c>
      <c r="Z784" s="28">
        <v>1</v>
      </c>
      <c r="AA784" s="28"/>
      <c r="AB784" s="111"/>
      <c r="AC784" s="28"/>
      <c r="AD784" s="28">
        <v>4.7300000000000002E-2</v>
      </c>
      <c r="AE784" s="139"/>
      <c r="AF784" s="139"/>
      <c r="AG784" s="139"/>
      <c r="AH784" s="139"/>
      <c r="AI784" s="1"/>
      <c r="AJ784" s="1"/>
      <c r="AK784" s="1"/>
      <c r="AL784" s="1"/>
      <c r="AM784" s="1"/>
      <c r="AN784" s="1"/>
      <c r="AO784" s="1"/>
      <c r="AP784" s="1"/>
      <c r="AQ784" s="1"/>
      <c r="AR784" s="1"/>
      <c r="AS784" s="1"/>
      <c r="AT784" s="1"/>
      <c r="AU784" s="1"/>
      <c r="AV784" s="1"/>
      <c r="AW784" s="1"/>
      <c r="AX784" s="1"/>
      <c r="AY784" s="1"/>
    </row>
    <row r="785" spans="1:51">
      <c r="A785" s="51" t="s">
        <v>179</v>
      </c>
      <c r="B785" s="2" t="s">
        <v>74</v>
      </c>
      <c r="C785" s="14" t="s">
        <v>183</v>
      </c>
      <c r="D785" s="2">
        <v>2013</v>
      </c>
      <c r="E785" s="14">
        <v>2013</v>
      </c>
      <c r="F785" s="14" t="s">
        <v>98</v>
      </c>
      <c r="G785" s="93">
        <v>5862</v>
      </c>
      <c r="H785" s="93">
        <v>26855</v>
      </c>
      <c r="I785" s="93">
        <v>19</v>
      </c>
      <c r="J785" s="93">
        <v>169</v>
      </c>
      <c r="K785" s="93">
        <v>5881</v>
      </c>
      <c r="L785" s="93">
        <v>27024</v>
      </c>
      <c r="M785" s="48">
        <v>32905</v>
      </c>
      <c r="N785" s="48">
        <v>68497</v>
      </c>
      <c r="O785" s="48">
        <v>13962</v>
      </c>
      <c r="P785" s="48">
        <v>54024</v>
      </c>
      <c r="Q785" s="48">
        <v>67986</v>
      </c>
      <c r="R785" s="48">
        <v>66</v>
      </c>
      <c r="S785" s="48">
        <v>445</v>
      </c>
      <c r="T785" s="48">
        <v>511</v>
      </c>
      <c r="U785" s="48">
        <v>14028</v>
      </c>
      <c r="V785" s="48">
        <v>54469</v>
      </c>
      <c r="W785" s="156">
        <v>10697075</v>
      </c>
      <c r="X785" s="156">
        <v>66219</v>
      </c>
      <c r="Y785" s="156">
        <v>10763294</v>
      </c>
      <c r="Z785" s="28">
        <v>0.94950000000000001</v>
      </c>
      <c r="AA785" s="28"/>
      <c r="AB785" s="111"/>
      <c r="AC785" s="28"/>
      <c r="AD785" s="28">
        <v>1.3599999999999999E-2</v>
      </c>
      <c r="AE785" s="139"/>
      <c r="AF785" s="139"/>
      <c r="AG785" s="139"/>
      <c r="AH785" s="139"/>
      <c r="AI785" s="1"/>
      <c r="AJ785" s="1"/>
      <c r="AK785" s="1"/>
      <c r="AL785" s="1"/>
      <c r="AM785" s="1"/>
      <c r="AN785" s="1"/>
      <c r="AO785" s="1"/>
      <c r="AP785" s="1"/>
      <c r="AQ785" s="1"/>
      <c r="AR785" s="1"/>
      <c r="AS785" s="1"/>
      <c r="AT785" s="1"/>
      <c r="AU785" s="1"/>
      <c r="AV785" s="1"/>
      <c r="AW785" s="1"/>
      <c r="AX785" s="1"/>
      <c r="AY785" s="1"/>
    </row>
    <row r="786" spans="1:51">
      <c r="A786" s="51" t="s">
        <v>180</v>
      </c>
      <c r="B786" s="2" t="s">
        <v>75</v>
      </c>
      <c r="C786" s="14" t="s">
        <v>183</v>
      </c>
      <c r="D786" s="2">
        <v>2013</v>
      </c>
      <c r="E786" s="14">
        <v>2013</v>
      </c>
      <c r="F786" s="14" t="s">
        <v>98</v>
      </c>
      <c r="G786" s="93">
        <v>436</v>
      </c>
      <c r="H786" s="93">
        <v>2121</v>
      </c>
      <c r="I786" s="93">
        <v>0</v>
      </c>
      <c r="J786" s="93">
        <v>5</v>
      </c>
      <c r="K786" s="93">
        <v>436</v>
      </c>
      <c r="L786" s="93">
        <v>2126</v>
      </c>
      <c r="M786" s="48">
        <v>2562</v>
      </c>
      <c r="N786" s="48">
        <v>5196</v>
      </c>
      <c r="O786" s="48">
        <v>1164</v>
      </c>
      <c r="P786" s="48">
        <v>4024</v>
      </c>
      <c r="Q786" s="48">
        <v>5188</v>
      </c>
      <c r="R786" s="48">
        <v>0</v>
      </c>
      <c r="S786" s="48">
        <v>8</v>
      </c>
      <c r="T786" s="48">
        <v>8</v>
      </c>
      <c r="U786" s="48">
        <v>1164</v>
      </c>
      <c r="V786" s="48">
        <v>4032</v>
      </c>
      <c r="W786" s="156">
        <v>776112.75</v>
      </c>
      <c r="X786" s="156">
        <v>1399</v>
      </c>
      <c r="Y786" s="156">
        <v>777511.75</v>
      </c>
      <c r="Z786" s="28">
        <v>1</v>
      </c>
      <c r="AA786" s="28"/>
      <c r="AB786" s="111"/>
      <c r="AC786" s="28"/>
      <c r="AD786" s="28">
        <v>4.7300000000000002E-2</v>
      </c>
      <c r="AE786" s="139"/>
      <c r="AF786" s="139"/>
      <c r="AG786" s="139"/>
      <c r="AH786" s="139"/>
      <c r="AI786" s="1"/>
      <c r="AJ786" s="1"/>
      <c r="AK786" s="1"/>
      <c r="AL786" s="1"/>
      <c r="AM786" s="1"/>
      <c r="AN786" s="1"/>
      <c r="AO786" s="1"/>
      <c r="AP786" s="1"/>
      <c r="AQ786" s="1"/>
      <c r="AR786" s="1"/>
      <c r="AS786" s="1"/>
      <c r="AT786" s="1"/>
      <c r="AU786" s="1"/>
      <c r="AV786" s="1"/>
      <c r="AW786" s="1"/>
      <c r="AX786" s="1"/>
      <c r="AY786" s="1"/>
    </row>
    <row r="787" spans="1:51">
      <c r="A787" s="51" t="s">
        <v>181</v>
      </c>
      <c r="B787" s="2" t="s">
        <v>75</v>
      </c>
      <c r="C787" s="14" t="s">
        <v>183</v>
      </c>
      <c r="D787" s="2">
        <v>2013</v>
      </c>
      <c r="E787" s="14">
        <v>2013</v>
      </c>
      <c r="F787" s="14" t="s">
        <v>98</v>
      </c>
      <c r="G787" s="93">
        <v>677</v>
      </c>
      <c r="H787" s="93">
        <v>5656</v>
      </c>
      <c r="I787" s="93">
        <v>1</v>
      </c>
      <c r="J787" s="93">
        <v>19</v>
      </c>
      <c r="K787" s="93">
        <v>678</v>
      </c>
      <c r="L787" s="93">
        <v>5675</v>
      </c>
      <c r="M787" s="48">
        <v>6353</v>
      </c>
      <c r="N787" s="48">
        <v>11985</v>
      </c>
      <c r="O787" s="48">
        <v>1730</v>
      </c>
      <c r="P787" s="48">
        <v>10208</v>
      </c>
      <c r="Q787" s="48">
        <v>11938</v>
      </c>
      <c r="R787" s="48">
        <v>3</v>
      </c>
      <c r="S787" s="48">
        <v>44</v>
      </c>
      <c r="T787" s="48">
        <v>47</v>
      </c>
      <c r="U787" s="48">
        <v>1733</v>
      </c>
      <c r="V787" s="48">
        <v>10252</v>
      </c>
      <c r="W787" s="156">
        <v>1820271</v>
      </c>
      <c r="X787" s="156">
        <v>6789</v>
      </c>
      <c r="Y787" s="156">
        <v>1827060</v>
      </c>
      <c r="Z787" s="28">
        <v>0.99319999999999997</v>
      </c>
      <c r="AA787" s="28"/>
      <c r="AB787" s="111"/>
      <c r="AC787" s="28"/>
      <c r="AD787" s="28">
        <v>4.7300000000000002E-2</v>
      </c>
      <c r="AE787" s="139"/>
      <c r="AF787" s="139"/>
      <c r="AG787" s="139"/>
      <c r="AH787" s="139"/>
      <c r="AI787" s="1"/>
      <c r="AJ787" s="1"/>
      <c r="AK787" s="1"/>
      <c r="AL787" s="1"/>
      <c r="AM787" s="1"/>
      <c r="AN787" s="1"/>
      <c r="AO787" s="1"/>
      <c r="AP787" s="1"/>
      <c r="AQ787" s="1"/>
      <c r="AR787" s="1"/>
      <c r="AS787" s="1"/>
      <c r="AT787" s="1"/>
      <c r="AU787" s="1"/>
      <c r="AV787" s="1"/>
      <c r="AW787" s="1"/>
      <c r="AX787" s="1"/>
      <c r="AY787" s="1"/>
    </row>
    <row r="788" spans="1:51">
      <c r="A788" s="13" t="s">
        <v>123</v>
      </c>
      <c r="B788" s="2" t="s">
        <v>74</v>
      </c>
      <c r="C788" s="14" t="s">
        <v>183</v>
      </c>
      <c r="D788" s="2">
        <v>2013</v>
      </c>
      <c r="E788" s="14">
        <v>2013</v>
      </c>
      <c r="F788" s="14" t="s">
        <v>98</v>
      </c>
      <c r="G788" s="93">
        <v>16376</v>
      </c>
      <c r="H788" s="93">
        <v>74616</v>
      </c>
      <c r="I788" s="93">
        <v>35</v>
      </c>
      <c r="J788" s="93">
        <v>250</v>
      </c>
      <c r="K788" s="93">
        <v>16411</v>
      </c>
      <c r="L788" s="93">
        <v>74866</v>
      </c>
      <c r="M788" s="48">
        <v>91277</v>
      </c>
      <c r="N788" s="48">
        <v>220920</v>
      </c>
      <c r="O788" s="48">
        <v>43815</v>
      </c>
      <c r="P788" s="48">
        <v>176243</v>
      </c>
      <c r="Q788" s="48">
        <v>220058</v>
      </c>
      <c r="R788" s="48">
        <v>131</v>
      </c>
      <c r="S788" s="48">
        <v>731</v>
      </c>
      <c r="T788" s="48">
        <v>862</v>
      </c>
      <c r="U788" s="48">
        <v>43946</v>
      </c>
      <c r="V788" s="48">
        <v>176974</v>
      </c>
      <c r="W788" s="156">
        <v>32970706</v>
      </c>
      <c r="X788" s="156">
        <v>111515</v>
      </c>
      <c r="Y788" s="156">
        <v>33082221</v>
      </c>
      <c r="Z788" s="28">
        <v>0.9647</v>
      </c>
      <c r="AA788" s="28"/>
      <c r="AB788" s="111"/>
      <c r="AC788" s="28"/>
      <c r="AD788" s="28">
        <v>7.7000000000000002E-3</v>
      </c>
      <c r="AE788" s="139"/>
      <c r="AF788" s="139"/>
      <c r="AG788" s="139"/>
      <c r="AH788" s="139"/>
      <c r="AI788" s="1"/>
      <c r="AJ788" s="1"/>
      <c r="AK788" s="1"/>
      <c r="AL788" s="1"/>
      <c r="AM788" s="1"/>
      <c r="AN788" s="1"/>
      <c r="AO788" s="1"/>
      <c r="AP788" s="1"/>
      <c r="AQ788" s="1"/>
      <c r="AR788" s="1"/>
      <c r="AS788" s="1"/>
      <c r="AT788" s="1"/>
      <c r="AU788" s="1"/>
      <c r="AV788" s="1"/>
      <c r="AW788" s="1"/>
      <c r="AX788" s="1"/>
      <c r="AY788" s="1"/>
    </row>
    <row r="789" spans="1:51">
      <c r="A789" s="13" t="s">
        <v>124</v>
      </c>
      <c r="B789" s="2" t="s">
        <v>75</v>
      </c>
      <c r="C789" s="14" t="s">
        <v>183</v>
      </c>
      <c r="D789" s="2">
        <v>2013</v>
      </c>
      <c r="E789" s="14">
        <v>2013</v>
      </c>
      <c r="F789" s="14" t="s">
        <v>98</v>
      </c>
      <c r="G789" s="93">
        <v>252</v>
      </c>
      <c r="H789" s="93">
        <v>1163</v>
      </c>
      <c r="I789" s="93">
        <v>0</v>
      </c>
      <c r="J789" s="93">
        <v>3</v>
      </c>
      <c r="K789" s="93">
        <v>252</v>
      </c>
      <c r="L789" s="93">
        <v>1166</v>
      </c>
      <c r="M789" s="48">
        <v>1418</v>
      </c>
      <c r="N789" s="48">
        <v>3541</v>
      </c>
      <c r="O789" s="48">
        <v>680</v>
      </c>
      <c r="P789" s="48">
        <v>2849</v>
      </c>
      <c r="Q789" s="48">
        <v>3529</v>
      </c>
      <c r="R789" s="48">
        <v>1</v>
      </c>
      <c r="S789" s="48">
        <v>11</v>
      </c>
      <c r="T789" s="48">
        <v>12</v>
      </c>
      <c r="U789" s="48">
        <v>681</v>
      </c>
      <c r="V789" s="48">
        <v>2860</v>
      </c>
      <c r="W789" s="156">
        <v>492623</v>
      </c>
      <c r="X789" s="156">
        <v>1320</v>
      </c>
      <c r="Y789" s="156">
        <v>493943</v>
      </c>
      <c r="Z789" s="28">
        <v>1</v>
      </c>
      <c r="AA789" s="28"/>
      <c r="AB789" s="111"/>
      <c r="AC789" s="28"/>
      <c r="AD789" s="28">
        <v>4.7300000000000002E-2</v>
      </c>
      <c r="AE789" s="139"/>
      <c r="AF789" s="139"/>
      <c r="AG789" s="139"/>
      <c r="AH789" s="139"/>
      <c r="AI789" s="1"/>
      <c r="AJ789" s="1"/>
      <c r="AK789" s="1"/>
      <c r="AL789" s="1"/>
      <c r="AM789" s="1"/>
      <c r="AN789" s="1"/>
      <c r="AO789" s="1"/>
      <c r="AP789" s="1"/>
      <c r="AQ789" s="1"/>
      <c r="AR789" s="1"/>
      <c r="AS789" s="1"/>
      <c r="AT789" s="1"/>
      <c r="AU789" s="1"/>
      <c r="AV789" s="1"/>
      <c r="AW789" s="1"/>
      <c r="AX789" s="1"/>
      <c r="AY789" s="1"/>
    </row>
    <row r="790" spans="1:51">
      <c r="A790" s="13" t="s">
        <v>125</v>
      </c>
      <c r="B790" s="2" t="s">
        <v>75</v>
      </c>
      <c r="C790" s="14" t="s">
        <v>183</v>
      </c>
      <c r="D790" s="2">
        <v>2013</v>
      </c>
      <c r="E790" s="14">
        <v>2013</v>
      </c>
      <c r="F790" s="14" t="s">
        <v>98</v>
      </c>
      <c r="G790" s="93">
        <v>1000</v>
      </c>
      <c r="H790" s="93">
        <v>7224</v>
      </c>
      <c r="I790" s="93">
        <v>0</v>
      </c>
      <c r="J790" s="93">
        <v>12</v>
      </c>
      <c r="K790" s="93">
        <v>1000</v>
      </c>
      <c r="L790" s="93">
        <v>7236</v>
      </c>
      <c r="M790" s="48">
        <v>8236</v>
      </c>
      <c r="N790" s="48">
        <v>15586</v>
      </c>
      <c r="O790" s="48">
        <v>2448</v>
      </c>
      <c r="P790" s="48">
        <v>13107</v>
      </c>
      <c r="Q790" s="48">
        <v>15555</v>
      </c>
      <c r="R790" s="48">
        <v>1</v>
      </c>
      <c r="S790" s="48">
        <v>30</v>
      </c>
      <c r="T790" s="48">
        <v>31</v>
      </c>
      <c r="U790" s="48">
        <v>2449</v>
      </c>
      <c r="V790" s="48">
        <v>13137</v>
      </c>
      <c r="W790" s="156">
        <v>2385777</v>
      </c>
      <c r="X790" s="156">
        <v>4051</v>
      </c>
      <c r="Y790" s="156">
        <v>2389828</v>
      </c>
      <c r="Z790" s="28">
        <v>0.97670000000000001</v>
      </c>
      <c r="AA790" s="28"/>
      <c r="AB790" s="111"/>
      <c r="AC790" s="28"/>
      <c r="AD790" s="28">
        <v>4.7300000000000002E-2</v>
      </c>
      <c r="AE790" s="139"/>
      <c r="AF790" s="139"/>
      <c r="AG790" s="139"/>
      <c r="AH790" s="139"/>
      <c r="AI790" s="1"/>
      <c r="AJ790" s="1"/>
      <c r="AK790" s="1"/>
      <c r="AL790" s="1"/>
      <c r="AM790" s="1"/>
      <c r="AN790" s="1"/>
      <c r="AO790" s="1"/>
      <c r="AP790" s="1"/>
      <c r="AQ790" s="1"/>
      <c r="AR790" s="1"/>
      <c r="AS790" s="1"/>
      <c r="AT790" s="1"/>
      <c r="AU790" s="1"/>
      <c r="AV790" s="1"/>
      <c r="AW790" s="1"/>
      <c r="AX790" s="1"/>
      <c r="AY790" s="1"/>
    </row>
    <row r="791" spans="1:51">
      <c r="A791" s="13" t="s">
        <v>126</v>
      </c>
      <c r="B791" s="2" t="s">
        <v>75</v>
      </c>
      <c r="C791" s="14" t="s">
        <v>183</v>
      </c>
      <c r="D791" s="2">
        <v>2013</v>
      </c>
      <c r="E791" s="14">
        <v>2013</v>
      </c>
      <c r="F791" s="14" t="s">
        <v>98</v>
      </c>
      <c r="G791" s="93">
        <v>2117</v>
      </c>
      <c r="H791" s="93">
        <v>11967</v>
      </c>
      <c r="I791" s="93">
        <v>8</v>
      </c>
      <c r="J791" s="93">
        <v>109</v>
      </c>
      <c r="K791" s="93">
        <v>2125</v>
      </c>
      <c r="L791" s="93">
        <v>12076</v>
      </c>
      <c r="M791" s="48">
        <v>14201</v>
      </c>
      <c r="N791" s="48">
        <v>36510</v>
      </c>
      <c r="O791" s="48">
        <v>5930</v>
      </c>
      <c r="P791" s="48">
        <v>30206</v>
      </c>
      <c r="Q791" s="48">
        <v>36136</v>
      </c>
      <c r="R791" s="48">
        <v>26</v>
      </c>
      <c r="S791" s="48">
        <v>348</v>
      </c>
      <c r="T791" s="48">
        <v>374</v>
      </c>
      <c r="U791" s="48">
        <v>5956</v>
      </c>
      <c r="V791" s="48">
        <v>30554</v>
      </c>
      <c r="W791" s="156">
        <v>5101855</v>
      </c>
      <c r="X791" s="156">
        <v>42782</v>
      </c>
      <c r="Y791" s="156">
        <v>5144637</v>
      </c>
      <c r="Z791" s="28">
        <v>1</v>
      </c>
      <c r="AA791" s="28"/>
      <c r="AB791" s="111"/>
      <c r="AC791" s="28"/>
      <c r="AD791" s="28">
        <v>4.7300000000000002E-2</v>
      </c>
      <c r="AE791" s="139"/>
      <c r="AF791" s="139"/>
      <c r="AG791" s="139"/>
      <c r="AH791" s="139"/>
      <c r="AI791" s="1"/>
      <c r="AJ791" s="1"/>
      <c r="AK791" s="1"/>
      <c r="AL791" s="1"/>
      <c r="AM791" s="1"/>
      <c r="AN791" s="1"/>
      <c r="AO791" s="1"/>
      <c r="AP791" s="1"/>
      <c r="AQ791" s="1"/>
      <c r="AR791" s="1"/>
      <c r="AS791" s="1"/>
      <c r="AT791" s="1"/>
      <c r="AU791" s="1"/>
      <c r="AV791" s="1"/>
      <c r="AW791" s="1"/>
      <c r="AX791" s="1"/>
      <c r="AY791" s="1"/>
    </row>
    <row r="792" spans="1:51">
      <c r="A792" s="13" t="s">
        <v>127</v>
      </c>
      <c r="B792" s="2" t="s">
        <v>75</v>
      </c>
      <c r="C792" s="14" t="s">
        <v>183</v>
      </c>
      <c r="D792" s="2">
        <v>2013</v>
      </c>
      <c r="E792" s="14">
        <v>2013</v>
      </c>
      <c r="F792" s="14" t="s">
        <v>98</v>
      </c>
      <c r="G792" s="93">
        <v>132</v>
      </c>
      <c r="H792" s="93">
        <v>852</v>
      </c>
      <c r="I792" s="93">
        <v>1</v>
      </c>
      <c r="J792" s="93">
        <v>3</v>
      </c>
      <c r="K792" s="93">
        <v>133</v>
      </c>
      <c r="L792" s="93">
        <v>855</v>
      </c>
      <c r="M792" s="48">
        <v>987</v>
      </c>
      <c r="N792" s="48">
        <v>1998</v>
      </c>
      <c r="O792" s="48">
        <v>348</v>
      </c>
      <c r="P792" s="48">
        <v>1637</v>
      </c>
      <c r="Q792" s="48">
        <v>1985</v>
      </c>
      <c r="R792" s="48">
        <v>2</v>
      </c>
      <c r="S792" s="48">
        <v>11</v>
      </c>
      <c r="T792" s="48">
        <v>13</v>
      </c>
      <c r="U792" s="48">
        <v>350</v>
      </c>
      <c r="V792" s="48">
        <v>1648</v>
      </c>
      <c r="W792" s="156">
        <v>279428</v>
      </c>
      <c r="X792" s="156">
        <v>1167</v>
      </c>
      <c r="Y792" s="156">
        <v>280595</v>
      </c>
      <c r="Z792" s="28">
        <v>0.97919999999999996</v>
      </c>
      <c r="AA792" s="28"/>
      <c r="AB792" s="111"/>
      <c r="AC792" s="28"/>
      <c r="AD792" s="28">
        <v>4.7300000000000002E-2</v>
      </c>
      <c r="AE792" s="139"/>
      <c r="AF792" s="139"/>
      <c r="AG792" s="139"/>
      <c r="AH792" s="139"/>
      <c r="AI792" s="1"/>
      <c r="AJ792" s="1"/>
      <c r="AK792" s="1"/>
      <c r="AL792" s="1"/>
      <c r="AM792" s="1"/>
      <c r="AN792" s="1"/>
      <c r="AO792" s="1"/>
      <c r="AP792" s="1"/>
      <c r="AQ792" s="1"/>
      <c r="AR792" s="1"/>
      <c r="AS792" s="1"/>
      <c r="AT792" s="1"/>
      <c r="AU792" s="1"/>
      <c r="AV792" s="1"/>
      <c r="AW792" s="1"/>
      <c r="AX792" s="1"/>
      <c r="AY792" s="1"/>
    </row>
    <row r="793" spans="1:51">
      <c r="A793" s="13" t="s">
        <v>128</v>
      </c>
      <c r="B793" s="2" t="s">
        <v>75</v>
      </c>
      <c r="C793" s="14" t="s">
        <v>183</v>
      </c>
      <c r="D793" s="2">
        <v>2013</v>
      </c>
      <c r="E793" s="14">
        <v>2013</v>
      </c>
      <c r="F793" s="14" t="s">
        <v>98</v>
      </c>
      <c r="G793" s="93">
        <v>12058</v>
      </c>
      <c r="H793" s="93">
        <v>46847</v>
      </c>
      <c r="I793" s="93">
        <v>18</v>
      </c>
      <c r="J793" s="93">
        <v>258</v>
      </c>
      <c r="K793" s="93">
        <v>12076</v>
      </c>
      <c r="L793" s="93">
        <v>47105</v>
      </c>
      <c r="M793" s="48">
        <v>59181</v>
      </c>
      <c r="N793" s="48">
        <v>143973</v>
      </c>
      <c r="O793" s="48">
        <v>32297</v>
      </c>
      <c r="P793" s="48">
        <v>110964</v>
      </c>
      <c r="Q793" s="48">
        <v>143261</v>
      </c>
      <c r="R793" s="48">
        <v>57</v>
      </c>
      <c r="S793" s="48">
        <v>655</v>
      </c>
      <c r="T793" s="48">
        <v>712</v>
      </c>
      <c r="U793" s="48">
        <v>32354</v>
      </c>
      <c r="V793" s="48">
        <v>111619</v>
      </c>
      <c r="W793" s="156">
        <v>21553317</v>
      </c>
      <c r="X793" s="156">
        <v>102468</v>
      </c>
      <c r="Y793" s="156">
        <v>21655785</v>
      </c>
      <c r="Z793" s="28">
        <v>0.98209999999999997</v>
      </c>
      <c r="AA793" s="28"/>
      <c r="AB793" s="111"/>
      <c r="AC793" s="28"/>
      <c r="AD793" s="28">
        <v>1.8700000000000001E-2</v>
      </c>
      <c r="AE793" s="139"/>
      <c r="AF793" s="139"/>
      <c r="AG793" s="139"/>
      <c r="AH793" s="139"/>
      <c r="AI793" s="1"/>
      <c r="AJ793" s="1"/>
      <c r="AK793" s="1"/>
      <c r="AL793" s="1"/>
      <c r="AM793" s="1"/>
      <c r="AN793" s="1"/>
      <c r="AO793" s="1"/>
      <c r="AP793" s="1"/>
      <c r="AQ793" s="1"/>
      <c r="AR793" s="1"/>
      <c r="AS793" s="1"/>
      <c r="AT793" s="1"/>
      <c r="AU793" s="1"/>
      <c r="AV793" s="1"/>
      <c r="AW793" s="1"/>
      <c r="AX793" s="1"/>
      <c r="AY793" s="1"/>
    </row>
    <row r="794" spans="1:51">
      <c r="A794" s="13" t="s">
        <v>129</v>
      </c>
      <c r="B794" s="2" t="s">
        <v>75</v>
      </c>
      <c r="C794" s="14" t="s">
        <v>183</v>
      </c>
      <c r="D794" s="2">
        <v>2013</v>
      </c>
      <c r="E794" s="14">
        <v>2013</v>
      </c>
      <c r="F794" s="14" t="s">
        <v>98</v>
      </c>
      <c r="G794" s="93">
        <v>1668</v>
      </c>
      <c r="H794" s="93">
        <v>8176</v>
      </c>
      <c r="I794" s="93">
        <v>4</v>
      </c>
      <c r="J794" s="93">
        <v>47</v>
      </c>
      <c r="K794" s="93">
        <v>1672</v>
      </c>
      <c r="L794" s="93">
        <v>8223</v>
      </c>
      <c r="M794" s="48">
        <v>9895</v>
      </c>
      <c r="N794" s="48">
        <v>23569</v>
      </c>
      <c r="O794" s="48">
        <v>4476</v>
      </c>
      <c r="P794" s="48">
        <v>18959</v>
      </c>
      <c r="Q794" s="48">
        <v>23435</v>
      </c>
      <c r="R794" s="48">
        <v>11</v>
      </c>
      <c r="S794" s="48">
        <v>123</v>
      </c>
      <c r="T794" s="48">
        <v>134</v>
      </c>
      <c r="U794" s="48">
        <v>4487</v>
      </c>
      <c r="V794" s="48">
        <v>19082</v>
      </c>
      <c r="W794" s="156">
        <v>3329156</v>
      </c>
      <c r="X794" s="156">
        <v>16850</v>
      </c>
      <c r="Y794" s="156">
        <v>3346006</v>
      </c>
      <c r="Z794" s="28">
        <v>0.98809999999999998</v>
      </c>
      <c r="AA794" s="28"/>
      <c r="AB794" s="111"/>
      <c r="AC794" s="28"/>
      <c r="AD794" s="28">
        <v>4.7300000000000002E-2</v>
      </c>
      <c r="AE794" s="139"/>
      <c r="AF794" s="139"/>
      <c r="AG794" s="139"/>
      <c r="AH794" s="139"/>
    </row>
    <row r="795" spans="1:51">
      <c r="A795" s="13" t="s">
        <v>130</v>
      </c>
      <c r="B795" s="2" t="s">
        <v>75</v>
      </c>
      <c r="C795" s="14" t="s">
        <v>183</v>
      </c>
      <c r="D795" s="2">
        <v>2013</v>
      </c>
      <c r="E795" s="14">
        <v>2013</v>
      </c>
      <c r="F795" s="14" t="s">
        <v>98</v>
      </c>
      <c r="G795" s="93">
        <v>698</v>
      </c>
      <c r="H795" s="93">
        <v>4426</v>
      </c>
      <c r="I795" s="93">
        <v>1</v>
      </c>
      <c r="J795" s="93">
        <v>11</v>
      </c>
      <c r="K795" s="93">
        <v>699</v>
      </c>
      <c r="L795" s="93">
        <v>4437</v>
      </c>
      <c r="M795" s="48">
        <v>5135</v>
      </c>
      <c r="N795" s="48">
        <v>10261</v>
      </c>
      <c r="O795" s="48">
        <v>1810</v>
      </c>
      <c r="P795" s="48">
        <v>8425</v>
      </c>
      <c r="Q795" s="48">
        <v>10235</v>
      </c>
      <c r="R795" s="48">
        <v>2</v>
      </c>
      <c r="S795" s="48">
        <v>24</v>
      </c>
      <c r="T795" s="48">
        <v>26</v>
      </c>
      <c r="U795" s="48">
        <v>1812</v>
      </c>
      <c r="V795" s="48">
        <v>8449</v>
      </c>
      <c r="W795" s="156">
        <v>1575389</v>
      </c>
      <c r="X795" s="156">
        <v>3512</v>
      </c>
      <c r="Y795" s="156">
        <v>1578901</v>
      </c>
      <c r="Z795" s="28">
        <v>0.93059999999999998</v>
      </c>
      <c r="AA795" s="28"/>
      <c r="AB795" s="111"/>
      <c r="AC795" s="28"/>
      <c r="AD795" s="28">
        <v>4.7300000000000002E-2</v>
      </c>
      <c r="AE795" s="139"/>
      <c r="AF795" s="139"/>
      <c r="AG795" s="139"/>
      <c r="AH795" s="139"/>
    </row>
    <row r="796" spans="1:51">
      <c r="A796" s="13" t="s">
        <v>131</v>
      </c>
      <c r="B796" s="2" t="s">
        <v>75</v>
      </c>
      <c r="C796" s="14" t="s">
        <v>183</v>
      </c>
      <c r="D796" s="2">
        <v>2013</v>
      </c>
      <c r="E796" s="14">
        <v>2013</v>
      </c>
      <c r="F796" s="14" t="s">
        <v>98</v>
      </c>
      <c r="G796" s="93">
        <v>269</v>
      </c>
      <c r="H796" s="93">
        <v>1138</v>
      </c>
      <c r="I796" s="93">
        <v>0</v>
      </c>
      <c r="J796" s="93">
        <v>0</v>
      </c>
      <c r="K796" s="93">
        <v>269</v>
      </c>
      <c r="L796" s="93">
        <v>1138</v>
      </c>
      <c r="M796" s="48">
        <v>1407</v>
      </c>
      <c r="N796" s="48">
        <v>2952</v>
      </c>
      <c r="O796" s="48">
        <v>735</v>
      </c>
      <c r="P796" s="48">
        <v>2216</v>
      </c>
      <c r="Q796" s="48">
        <v>2951</v>
      </c>
      <c r="R796" s="48">
        <v>1</v>
      </c>
      <c r="S796" s="48">
        <v>0</v>
      </c>
      <c r="T796" s="48">
        <v>1</v>
      </c>
      <c r="U796" s="48">
        <v>736</v>
      </c>
      <c r="V796" s="48">
        <v>2216</v>
      </c>
      <c r="W796" s="156">
        <v>457716</v>
      </c>
      <c r="X796" s="156">
        <v>159</v>
      </c>
      <c r="Y796" s="156">
        <v>457875</v>
      </c>
      <c r="Z796" s="28">
        <v>0.98799999999999999</v>
      </c>
      <c r="AA796" s="28"/>
      <c r="AB796" s="111"/>
      <c r="AC796" s="28"/>
      <c r="AD796" s="28">
        <v>4.7300000000000002E-2</v>
      </c>
      <c r="AE796" s="139"/>
      <c r="AF796" s="139"/>
      <c r="AG796" s="139"/>
      <c r="AH796" s="139"/>
    </row>
    <row r="797" spans="1:51">
      <c r="A797" s="13" t="s">
        <v>132</v>
      </c>
      <c r="B797" s="2" t="s">
        <v>76</v>
      </c>
      <c r="C797" s="14" t="s">
        <v>183</v>
      </c>
      <c r="D797" s="2">
        <v>2013</v>
      </c>
      <c r="E797" s="14">
        <v>2013</v>
      </c>
      <c r="F797" s="14" t="s">
        <v>98</v>
      </c>
      <c r="G797" s="93">
        <v>90455</v>
      </c>
      <c r="H797" s="93">
        <v>445800</v>
      </c>
      <c r="I797" s="93">
        <v>821</v>
      </c>
      <c r="J797" s="93">
        <v>4652</v>
      </c>
      <c r="K797" s="93">
        <v>91276</v>
      </c>
      <c r="L797" s="93">
        <v>450452</v>
      </c>
      <c r="M797" s="48">
        <v>541728</v>
      </c>
      <c r="N797" s="48">
        <v>1125938</v>
      </c>
      <c r="O797" s="48">
        <v>206415</v>
      </c>
      <c r="P797" s="48">
        <v>906534</v>
      </c>
      <c r="Q797" s="48">
        <v>1112949</v>
      </c>
      <c r="R797" s="48">
        <v>2636</v>
      </c>
      <c r="S797" s="48">
        <v>10353</v>
      </c>
      <c r="T797" s="48">
        <v>12989</v>
      </c>
      <c r="U797" s="48">
        <v>209051</v>
      </c>
      <c r="V797" s="48">
        <v>916887</v>
      </c>
      <c r="W797" s="156">
        <v>177985696</v>
      </c>
      <c r="X797" s="156">
        <v>1798807</v>
      </c>
      <c r="Y797" s="156">
        <v>179784503</v>
      </c>
      <c r="Z797" s="28">
        <v>0.9597</v>
      </c>
      <c r="AA797" s="28"/>
      <c r="AB797" s="111"/>
      <c r="AC797" s="28"/>
      <c r="AD797" s="28">
        <v>2.1999999999999999E-2</v>
      </c>
      <c r="AE797" s="139"/>
      <c r="AF797" s="139"/>
      <c r="AG797" s="139"/>
      <c r="AH797" s="139"/>
    </row>
    <row r="798" spans="1:51">
      <c r="A798" s="13" t="s">
        <v>133</v>
      </c>
      <c r="B798" s="2" t="s">
        <v>75</v>
      </c>
      <c r="C798" s="14" t="s">
        <v>183</v>
      </c>
      <c r="D798" s="2">
        <v>2013</v>
      </c>
      <c r="E798" s="14">
        <v>2013</v>
      </c>
      <c r="F798" s="14" t="s">
        <v>98</v>
      </c>
      <c r="G798" s="93">
        <v>2138</v>
      </c>
      <c r="H798" s="93">
        <v>8416</v>
      </c>
      <c r="I798" s="93">
        <v>2</v>
      </c>
      <c r="J798" s="93">
        <v>16</v>
      </c>
      <c r="K798" s="93">
        <v>2140</v>
      </c>
      <c r="L798" s="93">
        <v>8432</v>
      </c>
      <c r="M798" s="48">
        <v>10572</v>
      </c>
      <c r="N798" s="48">
        <v>26846</v>
      </c>
      <c r="O798" s="48">
        <v>5617</v>
      </c>
      <c r="P798" s="48">
        <v>21159</v>
      </c>
      <c r="Q798" s="48">
        <v>26776</v>
      </c>
      <c r="R798" s="48">
        <v>7</v>
      </c>
      <c r="S798" s="48">
        <v>63</v>
      </c>
      <c r="T798" s="48">
        <v>70</v>
      </c>
      <c r="U798" s="48">
        <v>5624</v>
      </c>
      <c r="V798" s="48">
        <v>21222</v>
      </c>
      <c r="W798" s="156">
        <v>3946489</v>
      </c>
      <c r="X798" s="156">
        <v>7220</v>
      </c>
      <c r="Y798" s="156">
        <v>3953709</v>
      </c>
      <c r="Z798" s="28">
        <v>0.96150000000000002</v>
      </c>
      <c r="AA798" s="28"/>
      <c r="AB798" s="111"/>
      <c r="AC798" s="28"/>
      <c r="AD798" s="28">
        <v>4.7300000000000002E-2</v>
      </c>
      <c r="AE798" s="139"/>
      <c r="AF798" s="139"/>
      <c r="AG798" s="139"/>
      <c r="AH798" s="139"/>
    </row>
    <row r="799" spans="1:51">
      <c r="A799" s="13" t="s">
        <v>134</v>
      </c>
      <c r="B799" s="2" t="s">
        <v>75</v>
      </c>
      <c r="C799" s="14" t="s">
        <v>183</v>
      </c>
      <c r="D799" s="2">
        <v>2013</v>
      </c>
      <c r="E799" s="14">
        <v>2013</v>
      </c>
      <c r="F799" s="14" t="s">
        <v>98</v>
      </c>
      <c r="G799" s="93">
        <v>779</v>
      </c>
      <c r="H799" s="93">
        <v>4670</v>
      </c>
      <c r="I799" s="93">
        <v>13</v>
      </c>
      <c r="J799" s="93">
        <v>76</v>
      </c>
      <c r="K799" s="93">
        <v>792</v>
      </c>
      <c r="L799" s="93">
        <v>4746</v>
      </c>
      <c r="M799" s="48">
        <v>5538</v>
      </c>
      <c r="N799" s="48">
        <v>9391</v>
      </c>
      <c r="O799" s="48">
        <v>1689</v>
      </c>
      <c r="P799" s="48">
        <v>7479</v>
      </c>
      <c r="Q799" s="48">
        <v>9168</v>
      </c>
      <c r="R799" s="48">
        <v>42</v>
      </c>
      <c r="S799" s="48">
        <v>181</v>
      </c>
      <c r="T799" s="48">
        <v>223</v>
      </c>
      <c r="U799" s="48">
        <v>1731</v>
      </c>
      <c r="V799" s="48">
        <v>7660</v>
      </c>
      <c r="W799" s="156">
        <v>1467547</v>
      </c>
      <c r="X799" s="156">
        <v>25663</v>
      </c>
      <c r="Y799" s="156">
        <v>1493210</v>
      </c>
      <c r="Z799" s="28">
        <v>0.94789999999999996</v>
      </c>
      <c r="AA799" s="28"/>
      <c r="AB799" s="111"/>
      <c r="AC799" s="28"/>
      <c r="AD799" s="28">
        <v>4.7300000000000002E-2</v>
      </c>
      <c r="AE799" s="139"/>
      <c r="AF799" s="139"/>
      <c r="AG799" s="139"/>
      <c r="AH799" s="139"/>
    </row>
    <row r="800" spans="1:51">
      <c r="A800" s="13" t="s">
        <v>135</v>
      </c>
      <c r="B800" s="2" t="s">
        <v>75</v>
      </c>
      <c r="C800" s="14" t="s">
        <v>183</v>
      </c>
      <c r="D800" s="2">
        <v>2013</v>
      </c>
      <c r="E800" s="14">
        <v>2013</v>
      </c>
      <c r="F800" s="14" t="s">
        <v>98</v>
      </c>
      <c r="G800" s="93">
        <v>130</v>
      </c>
      <c r="H800" s="93">
        <v>772</v>
      </c>
      <c r="I800" s="93">
        <v>0</v>
      </c>
      <c r="J800" s="93">
        <v>1</v>
      </c>
      <c r="K800" s="93">
        <v>130</v>
      </c>
      <c r="L800" s="93">
        <v>773</v>
      </c>
      <c r="M800" s="48">
        <v>902</v>
      </c>
      <c r="N800" s="48">
        <v>1838</v>
      </c>
      <c r="O800" s="48">
        <v>347</v>
      </c>
      <c r="P800" s="48">
        <v>1490</v>
      </c>
      <c r="Q800" s="48">
        <v>1837</v>
      </c>
      <c r="R800" s="48">
        <v>0</v>
      </c>
      <c r="S800" s="48">
        <v>1</v>
      </c>
      <c r="T800" s="48">
        <v>1</v>
      </c>
      <c r="U800" s="48">
        <v>347</v>
      </c>
      <c r="V800" s="48">
        <v>1491</v>
      </c>
      <c r="W800" s="156">
        <v>274737</v>
      </c>
      <c r="X800" s="156">
        <v>167</v>
      </c>
      <c r="Y800" s="156">
        <v>274904</v>
      </c>
      <c r="Z800" s="28">
        <v>0.87180000000000002</v>
      </c>
      <c r="AA800" s="28"/>
      <c r="AB800" s="111"/>
      <c r="AC800" s="28"/>
      <c r="AD800" s="28">
        <v>4.7300000000000002E-2</v>
      </c>
      <c r="AE800" s="139"/>
      <c r="AF800" s="139"/>
      <c r="AG800" s="139"/>
      <c r="AH800" s="139"/>
    </row>
    <row r="801" spans="1:34">
      <c r="A801" s="13" t="s">
        <v>136</v>
      </c>
      <c r="B801" s="2" t="s">
        <v>75</v>
      </c>
      <c r="C801" s="14" t="s">
        <v>183</v>
      </c>
      <c r="D801" s="2">
        <v>2013</v>
      </c>
      <c r="E801" s="14">
        <v>2013</v>
      </c>
      <c r="F801" s="14" t="s">
        <v>98</v>
      </c>
      <c r="G801" s="93">
        <v>837</v>
      </c>
      <c r="H801" s="93">
        <v>6144</v>
      </c>
      <c r="I801" s="93">
        <v>1</v>
      </c>
      <c r="J801" s="93">
        <v>23</v>
      </c>
      <c r="K801" s="93">
        <v>838</v>
      </c>
      <c r="L801" s="93">
        <v>6167</v>
      </c>
      <c r="M801" s="48">
        <v>7005</v>
      </c>
      <c r="N801" s="48">
        <v>13283</v>
      </c>
      <c r="O801" s="48">
        <v>2160</v>
      </c>
      <c r="P801" s="48">
        <v>11067</v>
      </c>
      <c r="Q801" s="48">
        <v>13227</v>
      </c>
      <c r="R801" s="48">
        <v>3</v>
      </c>
      <c r="S801" s="48">
        <v>53</v>
      </c>
      <c r="T801" s="48">
        <v>56</v>
      </c>
      <c r="U801" s="48">
        <v>2163</v>
      </c>
      <c r="V801" s="48">
        <v>11120</v>
      </c>
      <c r="W801" s="156">
        <v>2048544</v>
      </c>
      <c r="X801" s="156">
        <v>7798</v>
      </c>
      <c r="Y801" s="156">
        <v>2056342</v>
      </c>
      <c r="Z801" s="28">
        <v>0.98729999999999996</v>
      </c>
      <c r="AA801" s="28"/>
      <c r="AB801" s="111"/>
      <c r="AC801" s="28"/>
      <c r="AD801" s="28">
        <v>4.7300000000000002E-2</v>
      </c>
      <c r="AE801" s="139"/>
      <c r="AF801" s="139"/>
      <c r="AG801" s="139"/>
      <c r="AH801" s="139"/>
    </row>
    <row r="802" spans="1:34">
      <c r="A802" s="13" t="s">
        <v>137</v>
      </c>
      <c r="B802" s="2" t="s">
        <v>75</v>
      </c>
      <c r="C802" s="14" t="s">
        <v>183</v>
      </c>
      <c r="D802" s="2">
        <v>2013</v>
      </c>
      <c r="E802" s="14">
        <v>2013</v>
      </c>
      <c r="F802" s="14" t="s">
        <v>98</v>
      </c>
      <c r="G802" s="93">
        <v>5053</v>
      </c>
      <c r="H802" s="93">
        <v>17617</v>
      </c>
      <c r="I802" s="93">
        <v>6</v>
      </c>
      <c r="J802" s="93">
        <v>34</v>
      </c>
      <c r="K802" s="93">
        <v>5059</v>
      </c>
      <c r="L802" s="93">
        <v>17651</v>
      </c>
      <c r="M802" s="48">
        <v>22710</v>
      </c>
      <c r="N802" s="48">
        <v>55670</v>
      </c>
      <c r="O802" s="48">
        <v>13791</v>
      </c>
      <c r="P802" s="48">
        <v>41753</v>
      </c>
      <c r="Q802" s="48">
        <v>55544</v>
      </c>
      <c r="R802" s="48">
        <v>20</v>
      </c>
      <c r="S802" s="48">
        <v>106</v>
      </c>
      <c r="T802" s="48">
        <v>126</v>
      </c>
      <c r="U802" s="48">
        <v>13811</v>
      </c>
      <c r="V802" s="48">
        <v>41859</v>
      </c>
      <c r="W802" s="156">
        <v>8203193</v>
      </c>
      <c r="X802" s="156">
        <v>14458</v>
      </c>
      <c r="Y802" s="156">
        <v>8217651</v>
      </c>
      <c r="Z802" s="28">
        <v>0.99160000000000004</v>
      </c>
      <c r="AA802" s="28"/>
      <c r="AB802" s="111"/>
      <c r="AC802" s="28"/>
      <c r="AD802" s="28">
        <v>3.8999999999999998E-3</v>
      </c>
      <c r="AE802" s="139"/>
      <c r="AF802" s="139"/>
      <c r="AG802" s="139"/>
      <c r="AH802" s="139"/>
    </row>
    <row r="803" spans="1:34">
      <c r="A803" s="13" t="s">
        <v>138</v>
      </c>
      <c r="B803" s="2" t="s">
        <v>75</v>
      </c>
      <c r="C803" s="14" t="s">
        <v>183</v>
      </c>
      <c r="D803" s="2">
        <v>2013</v>
      </c>
      <c r="E803" s="14">
        <v>2013</v>
      </c>
      <c r="F803" s="14" t="s">
        <v>98</v>
      </c>
      <c r="G803" s="93">
        <v>85</v>
      </c>
      <c r="H803" s="93">
        <v>353</v>
      </c>
      <c r="I803" s="93">
        <v>0</v>
      </c>
      <c r="J803" s="93">
        <v>1</v>
      </c>
      <c r="K803" s="93">
        <v>85</v>
      </c>
      <c r="L803" s="93">
        <v>354</v>
      </c>
      <c r="M803" s="48">
        <v>439</v>
      </c>
      <c r="N803" s="48">
        <v>985</v>
      </c>
      <c r="O803" s="48">
        <v>220</v>
      </c>
      <c r="P803" s="48">
        <v>764</v>
      </c>
      <c r="Q803" s="48">
        <v>984</v>
      </c>
      <c r="R803" s="48">
        <v>0</v>
      </c>
      <c r="S803" s="48">
        <v>1</v>
      </c>
      <c r="T803" s="48">
        <v>1</v>
      </c>
      <c r="U803" s="48">
        <v>220</v>
      </c>
      <c r="V803" s="48">
        <v>765</v>
      </c>
      <c r="W803" s="156">
        <v>140645</v>
      </c>
      <c r="X803" s="156">
        <v>114</v>
      </c>
      <c r="Y803" s="156">
        <v>140759</v>
      </c>
      <c r="Z803" s="28">
        <v>1</v>
      </c>
      <c r="AA803" s="28"/>
      <c r="AB803" s="111"/>
      <c r="AC803" s="28"/>
      <c r="AD803" s="28">
        <v>4.7300000000000002E-2</v>
      </c>
      <c r="AE803" s="139"/>
      <c r="AF803" s="139"/>
      <c r="AG803" s="139"/>
      <c r="AH803" s="139"/>
    </row>
    <row r="804" spans="1:34">
      <c r="A804" s="13" t="s">
        <v>139</v>
      </c>
      <c r="B804" s="2" t="s">
        <v>75</v>
      </c>
      <c r="C804" s="14" t="s">
        <v>183</v>
      </c>
      <c r="D804" s="2">
        <v>2013</v>
      </c>
      <c r="E804" s="14">
        <v>2013</v>
      </c>
      <c r="F804" s="14" t="s">
        <v>98</v>
      </c>
      <c r="G804" s="93">
        <v>24</v>
      </c>
      <c r="H804" s="93">
        <v>335</v>
      </c>
      <c r="I804" s="93">
        <v>0</v>
      </c>
      <c r="J804" s="93">
        <v>0</v>
      </c>
      <c r="K804" s="93">
        <v>24</v>
      </c>
      <c r="L804" s="93">
        <v>335</v>
      </c>
      <c r="M804" s="48">
        <v>359</v>
      </c>
      <c r="N804" s="48">
        <v>625</v>
      </c>
      <c r="O804" s="48">
        <v>59</v>
      </c>
      <c r="P804" s="48">
        <v>564</v>
      </c>
      <c r="Q804" s="48">
        <v>623</v>
      </c>
      <c r="R804" s="48">
        <v>0</v>
      </c>
      <c r="S804" s="48">
        <v>2</v>
      </c>
      <c r="T804" s="48">
        <v>2</v>
      </c>
      <c r="U804" s="48">
        <v>59</v>
      </c>
      <c r="V804" s="48">
        <v>566</v>
      </c>
      <c r="W804" s="156">
        <v>92631</v>
      </c>
      <c r="X804" s="156">
        <v>0</v>
      </c>
      <c r="Y804" s="156">
        <v>92631</v>
      </c>
      <c r="Z804" s="28">
        <v>1</v>
      </c>
      <c r="AA804" s="28"/>
      <c r="AB804" s="111"/>
      <c r="AC804" s="28"/>
      <c r="AD804" s="28">
        <v>4.7300000000000002E-2</v>
      </c>
      <c r="AE804" s="139"/>
      <c r="AF804" s="139"/>
      <c r="AG804" s="139"/>
      <c r="AH804" s="139"/>
    </row>
    <row r="805" spans="1:34">
      <c r="A805" s="13" t="s">
        <v>140</v>
      </c>
      <c r="B805" s="2" t="s">
        <v>75</v>
      </c>
      <c r="C805" s="14" t="s">
        <v>183</v>
      </c>
      <c r="D805" s="2">
        <v>2013</v>
      </c>
      <c r="E805" s="14">
        <v>2013</v>
      </c>
      <c r="F805" s="14" t="s">
        <v>98</v>
      </c>
      <c r="G805" s="93">
        <v>4696</v>
      </c>
      <c r="H805" s="93">
        <v>16754</v>
      </c>
      <c r="I805" s="93">
        <v>6</v>
      </c>
      <c r="J805" s="93">
        <v>59</v>
      </c>
      <c r="K805" s="93">
        <v>4702</v>
      </c>
      <c r="L805" s="93">
        <v>16813</v>
      </c>
      <c r="M805" s="48">
        <v>21515</v>
      </c>
      <c r="N805" s="48">
        <v>49670</v>
      </c>
      <c r="O805" s="48">
        <v>11297</v>
      </c>
      <c r="P805" s="48">
        <v>38145</v>
      </c>
      <c r="Q805" s="48">
        <v>49442</v>
      </c>
      <c r="R805" s="48">
        <v>22</v>
      </c>
      <c r="S805" s="48">
        <v>206</v>
      </c>
      <c r="T805" s="48">
        <v>228</v>
      </c>
      <c r="U805" s="48">
        <v>11319</v>
      </c>
      <c r="V805" s="48">
        <v>38351</v>
      </c>
      <c r="W805" s="156">
        <v>7583933</v>
      </c>
      <c r="X805" s="156">
        <v>25557</v>
      </c>
      <c r="Y805" s="156">
        <v>7609490</v>
      </c>
      <c r="Z805" s="28">
        <v>0.99919999999999998</v>
      </c>
      <c r="AA805" s="28"/>
      <c r="AB805" s="111"/>
      <c r="AC805" s="28"/>
      <c r="AD805" s="28">
        <v>4.3E-3</v>
      </c>
      <c r="AE805" s="139"/>
      <c r="AF805" s="139"/>
      <c r="AG805" s="139"/>
      <c r="AH805" s="139"/>
    </row>
    <row r="806" spans="1:34">
      <c r="A806" s="13" t="s">
        <v>141</v>
      </c>
      <c r="B806" s="2" t="s">
        <v>75</v>
      </c>
      <c r="C806" s="14" t="s">
        <v>183</v>
      </c>
      <c r="D806" s="2">
        <v>2013</v>
      </c>
      <c r="E806" s="14">
        <v>2013</v>
      </c>
      <c r="F806" s="14" t="s">
        <v>98</v>
      </c>
      <c r="G806" s="93">
        <v>435</v>
      </c>
      <c r="H806" s="93">
        <v>2912</v>
      </c>
      <c r="I806" s="93">
        <v>6</v>
      </c>
      <c r="J806" s="93">
        <v>14</v>
      </c>
      <c r="K806" s="93">
        <v>441</v>
      </c>
      <c r="L806" s="93">
        <v>2926</v>
      </c>
      <c r="M806" s="48">
        <v>3367</v>
      </c>
      <c r="N806" s="48">
        <v>7194</v>
      </c>
      <c r="O806" s="48">
        <v>1071</v>
      </c>
      <c r="P806" s="48">
        <v>6054</v>
      </c>
      <c r="Q806" s="48">
        <v>7125</v>
      </c>
      <c r="R806" s="48">
        <v>18</v>
      </c>
      <c r="S806" s="48">
        <v>51</v>
      </c>
      <c r="T806" s="48">
        <v>69</v>
      </c>
      <c r="U806" s="48">
        <v>1089</v>
      </c>
      <c r="V806" s="48">
        <v>6105</v>
      </c>
      <c r="W806" s="156">
        <v>1079248</v>
      </c>
      <c r="X806" s="156">
        <v>8144</v>
      </c>
      <c r="Y806" s="156">
        <v>1087392</v>
      </c>
      <c r="Z806" s="28">
        <v>0.62009999999999998</v>
      </c>
      <c r="AA806" s="28"/>
      <c r="AB806" s="111"/>
      <c r="AC806" s="28"/>
      <c r="AD806" s="28">
        <v>4.7300000000000002E-2</v>
      </c>
      <c r="AE806" s="139"/>
      <c r="AF806" s="139"/>
      <c r="AG806" s="139"/>
      <c r="AH806" s="139"/>
    </row>
    <row r="807" spans="1:34">
      <c r="A807" s="13" t="s">
        <v>142</v>
      </c>
      <c r="B807" s="2" t="s">
        <v>75</v>
      </c>
      <c r="C807" s="14" t="s">
        <v>183</v>
      </c>
      <c r="D807" s="2">
        <v>2013</v>
      </c>
      <c r="E807" s="14">
        <v>2013</v>
      </c>
      <c r="F807" s="14" t="s">
        <v>98</v>
      </c>
      <c r="G807" s="93">
        <v>463</v>
      </c>
      <c r="H807" s="93">
        <v>3360</v>
      </c>
      <c r="I807" s="93">
        <v>0</v>
      </c>
      <c r="J807" s="93">
        <v>6</v>
      </c>
      <c r="K807" s="93">
        <v>463</v>
      </c>
      <c r="L807" s="93">
        <v>3366</v>
      </c>
      <c r="M807" s="48">
        <v>3829</v>
      </c>
      <c r="N807" s="48">
        <v>7303</v>
      </c>
      <c r="O807" s="48">
        <v>1163</v>
      </c>
      <c r="P807" s="48">
        <v>6128</v>
      </c>
      <c r="Q807" s="48">
        <v>7291</v>
      </c>
      <c r="R807" s="48">
        <v>1</v>
      </c>
      <c r="S807" s="48">
        <v>11</v>
      </c>
      <c r="T807" s="48">
        <v>12</v>
      </c>
      <c r="U807" s="48">
        <v>1164</v>
      </c>
      <c r="V807" s="48">
        <v>6139</v>
      </c>
      <c r="W807" s="156">
        <v>1118012</v>
      </c>
      <c r="X807" s="156">
        <v>1431</v>
      </c>
      <c r="Y807" s="156">
        <v>1119443</v>
      </c>
      <c r="Z807" s="28">
        <v>1</v>
      </c>
      <c r="AA807" s="28"/>
      <c r="AB807" s="111"/>
      <c r="AC807" s="28"/>
      <c r="AD807" s="28">
        <v>4.7300000000000002E-2</v>
      </c>
      <c r="AE807" s="139"/>
      <c r="AF807" s="139"/>
      <c r="AG807" s="139"/>
      <c r="AH807" s="139"/>
    </row>
    <row r="808" spans="1:34">
      <c r="A808" s="13" t="s">
        <v>143</v>
      </c>
      <c r="B808" s="2" t="s">
        <v>74</v>
      </c>
      <c r="C808" s="14" t="s">
        <v>183</v>
      </c>
      <c r="D808" s="2">
        <v>2013</v>
      </c>
      <c r="E808" s="14">
        <v>2013</v>
      </c>
      <c r="F808" s="14" t="s">
        <v>98</v>
      </c>
      <c r="G808" s="93">
        <v>13667</v>
      </c>
      <c r="H808" s="93">
        <v>87516</v>
      </c>
      <c r="I808" s="93">
        <v>60</v>
      </c>
      <c r="J808" s="93">
        <v>1361</v>
      </c>
      <c r="K808" s="93">
        <v>13727</v>
      </c>
      <c r="L808" s="93">
        <v>88877</v>
      </c>
      <c r="M808" s="48">
        <v>102604</v>
      </c>
      <c r="N808" s="48">
        <v>228800</v>
      </c>
      <c r="O808" s="48">
        <v>34645</v>
      </c>
      <c r="P808" s="48">
        <v>190598</v>
      </c>
      <c r="Q808" s="48">
        <v>225243</v>
      </c>
      <c r="R808" s="48">
        <v>210</v>
      </c>
      <c r="S808" s="48">
        <v>3347</v>
      </c>
      <c r="T808" s="48">
        <v>3557</v>
      </c>
      <c r="U808" s="48">
        <v>34855</v>
      </c>
      <c r="V808" s="48">
        <v>193945</v>
      </c>
      <c r="W808" s="156">
        <v>33490334</v>
      </c>
      <c r="X808" s="156">
        <v>420494</v>
      </c>
      <c r="Y808" s="156">
        <v>33910828</v>
      </c>
      <c r="Z808" s="28">
        <v>0.997</v>
      </c>
      <c r="AA808" s="28"/>
      <c r="AB808" s="111"/>
      <c r="AC808" s="28"/>
      <c r="AD808" s="28">
        <v>1.3599999999999999E-2</v>
      </c>
      <c r="AE808" s="139"/>
      <c r="AF808" s="139"/>
      <c r="AG808" s="139"/>
      <c r="AH808" s="139"/>
    </row>
    <row r="809" spans="1:34">
      <c r="A809" s="13" t="s">
        <v>144</v>
      </c>
      <c r="B809" s="2" t="s">
        <v>74</v>
      </c>
      <c r="C809" s="14" t="s">
        <v>183</v>
      </c>
      <c r="D809" s="2">
        <v>2013</v>
      </c>
      <c r="E809" s="14">
        <v>2013</v>
      </c>
      <c r="F809" s="14" t="s">
        <v>98</v>
      </c>
      <c r="G809" s="93">
        <v>979</v>
      </c>
      <c r="H809" s="93">
        <v>7202</v>
      </c>
      <c r="I809" s="93">
        <v>3</v>
      </c>
      <c r="J809" s="93">
        <v>32</v>
      </c>
      <c r="K809" s="93">
        <v>982</v>
      </c>
      <c r="L809" s="93">
        <v>7234</v>
      </c>
      <c r="M809" s="48">
        <v>8216</v>
      </c>
      <c r="N809" s="48">
        <v>17727</v>
      </c>
      <c r="O809" s="48">
        <v>2657</v>
      </c>
      <c r="P809" s="48">
        <v>14985</v>
      </c>
      <c r="Q809" s="48">
        <v>17642</v>
      </c>
      <c r="R809" s="48">
        <v>10</v>
      </c>
      <c r="S809" s="48">
        <v>75</v>
      </c>
      <c r="T809" s="48">
        <v>85</v>
      </c>
      <c r="U809" s="48">
        <v>2667</v>
      </c>
      <c r="V809" s="48">
        <v>15060</v>
      </c>
      <c r="W809" s="156">
        <v>2561971.35</v>
      </c>
      <c r="X809" s="156">
        <v>9774</v>
      </c>
      <c r="Y809" s="156">
        <v>2571745.35</v>
      </c>
      <c r="Z809" s="28">
        <v>0.99470000000000003</v>
      </c>
      <c r="AA809" s="28"/>
      <c r="AB809" s="111"/>
      <c r="AC809" s="28"/>
      <c r="AD809" s="28">
        <v>4.7300000000000002E-2</v>
      </c>
      <c r="AE809" s="139"/>
      <c r="AF809" s="139"/>
      <c r="AG809" s="139"/>
      <c r="AH809" s="139"/>
    </row>
    <row r="810" spans="1:34">
      <c r="A810" s="13" t="s">
        <v>145</v>
      </c>
      <c r="B810" s="2" t="s">
        <v>75</v>
      </c>
      <c r="C810" s="14" t="s">
        <v>183</v>
      </c>
      <c r="D810" s="2">
        <v>2013</v>
      </c>
      <c r="E810" s="14">
        <v>2013</v>
      </c>
      <c r="F810" s="14" t="s">
        <v>98</v>
      </c>
      <c r="G810" s="93">
        <v>112</v>
      </c>
      <c r="H810" s="93">
        <v>693</v>
      </c>
      <c r="I810" s="93">
        <v>0</v>
      </c>
      <c r="J810" s="93">
        <v>1</v>
      </c>
      <c r="K810" s="93">
        <v>112</v>
      </c>
      <c r="L810" s="93">
        <v>694</v>
      </c>
      <c r="M810" s="48">
        <v>806</v>
      </c>
      <c r="N810" s="48">
        <v>1722</v>
      </c>
      <c r="O810" s="48">
        <v>311</v>
      </c>
      <c r="P810" s="48">
        <v>1410</v>
      </c>
      <c r="Q810" s="48">
        <v>1721</v>
      </c>
      <c r="R810" s="48">
        <v>0</v>
      </c>
      <c r="S810" s="48">
        <v>1</v>
      </c>
      <c r="T810" s="48">
        <v>1</v>
      </c>
      <c r="U810" s="48">
        <v>311</v>
      </c>
      <c r="V810" s="48">
        <v>1411</v>
      </c>
      <c r="W810" s="156">
        <v>252495</v>
      </c>
      <c r="X810" s="156">
        <v>200</v>
      </c>
      <c r="Y810" s="156">
        <v>252695</v>
      </c>
      <c r="Z810" s="28">
        <v>0.98040000000000005</v>
      </c>
      <c r="AA810" s="28"/>
      <c r="AB810" s="111"/>
      <c r="AC810" s="28"/>
      <c r="AD810" s="28">
        <v>4.7300000000000002E-2</v>
      </c>
      <c r="AE810" s="139"/>
      <c r="AF810" s="139"/>
      <c r="AG810" s="139"/>
      <c r="AH810" s="139"/>
    </row>
    <row r="811" spans="1:34">
      <c r="A811" s="13" t="s">
        <v>146</v>
      </c>
      <c r="B811" s="2" t="s">
        <v>75</v>
      </c>
      <c r="C811" s="14" t="s">
        <v>183</v>
      </c>
      <c r="D811" s="2">
        <v>2013</v>
      </c>
      <c r="E811" s="14">
        <v>2013</v>
      </c>
      <c r="F811" s="14" t="s">
        <v>98</v>
      </c>
      <c r="G811" s="93">
        <v>19797</v>
      </c>
      <c r="H811" s="93">
        <v>93124</v>
      </c>
      <c r="I811" s="93">
        <v>49</v>
      </c>
      <c r="J811" s="93">
        <v>581</v>
      </c>
      <c r="K811" s="93">
        <v>19846</v>
      </c>
      <c r="L811" s="93">
        <v>93705</v>
      </c>
      <c r="M811" s="48">
        <v>113551</v>
      </c>
      <c r="N811" s="48">
        <v>275073</v>
      </c>
      <c r="O811" s="48">
        <v>54080</v>
      </c>
      <c r="P811" s="48">
        <v>219223</v>
      </c>
      <c r="Q811" s="48">
        <v>273303</v>
      </c>
      <c r="R811" s="48">
        <v>165</v>
      </c>
      <c r="S811" s="48">
        <v>1605</v>
      </c>
      <c r="T811" s="48">
        <v>1770</v>
      </c>
      <c r="U811" s="48">
        <v>54245</v>
      </c>
      <c r="V811" s="48">
        <v>220828</v>
      </c>
      <c r="W811" s="156">
        <v>40273850</v>
      </c>
      <c r="X811" s="156">
        <v>211856</v>
      </c>
      <c r="Y811" s="156">
        <v>40485706</v>
      </c>
      <c r="Z811" s="28">
        <v>0.99790000000000001</v>
      </c>
      <c r="AA811" s="28"/>
      <c r="AB811" s="111"/>
      <c r="AC811" s="28"/>
      <c r="AD811" s="28">
        <v>2.47E-2</v>
      </c>
      <c r="AE811" s="139"/>
      <c r="AF811" s="139"/>
      <c r="AG811" s="139"/>
      <c r="AH811" s="139"/>
    </row>
    <row r="812" spans="1:34">
      <c r="A812" s="13" t="s">
        <v>147</v>
      </c>
      <c r="B812" s="2" t="s">
        <v>74</v>
      </c>
      <c r="C812" s="14" t="s">
        <v>183</v>
      </c>
      <c r="D812" s="2">
        <v>2013</v>
      </c>
      <c r="E812" s="14">
        <v>2013</v>
      </c>
      <c r="F812" s="14" t="s">
        <v>98</v>
      </c>
      <c r="G812" s="93">
        <v>17822</v>
      </c>
      <c r="H812" s="93">
        <v>74396</v>
      </c>
      <c r="I812" s="93">
        <v>141</v>
      </c>
      <c r="J812" s="93">
        <v>741</v>
      </c>
      <c r="K812" s="93">
        <v>17963</v>
      </c>
      <c r="L812" s="93">
        <v>75137</v>
      </c>
      <c r="M812" s="48">
        <v>93100</v>
      </c>
      <c r="N812" s="48">
        <v>209570</v>
      </c>
      <c r="O812" s="48">
        <v>45183</v>
      </c>
      <c r="P812" s="48">
        <v>162068</v>
      </c>
      <c r="Q812" s="48">
        <v>207251</v>
      </c>
      <c r="R812" s="48">
        <v>511</v>
      </c>
      <c r="S812" s="48">
        <v>1808</v>
      </c>
      <c r="T812" s="48">
        <v>2319</v>
      </c>
      <c r="U812" s="48">
        <v>45694</v>
      </c>
      <c r="V812" s="48">
        <v>163876</v>
      </c>
      <c r="W812" s="156">
        <v>31980227</v>
      </c>
      <c r="X812" s="156">
        <v>312949</v>
      </c>
      <c r="Y812" s="156">
        <v>32293176</v>
      </c>
      <c r="Z812" s="28">
        <v>0.97899999999999998</v>
      </c>
      <c r="AA812" s="28"/>
      <c r="AB812" s="111"/>
      <c r="AC812" s="28"/>
      <c r="AD812" s="28">
        <v>6.6E-3</v>
      </c>
      <c r="AE812" s="139"/>
      <c r="AF812" s="139"/>
      <c r="AG812" s="139"/>
      <c r="AH812" s="139"/>
    </row>
    <row r="813" spans="1:34">
      <c r="A813" s="13" t="s">
        <v>148</v>
      </c>
      <c r="B813" s="2" t="s">
        <v>75</v>
      </c>
      <c r="C813" s="14" t="s">
        <v>183</v>
      </c>
      <c r="D813" s="2">
        <v>2013</v>
      </c>
      <c r="E813" s="14">
        <v>2013</v>
      </c>
      <c r="F813" s="14" t="s">
        <v>98</v>
      </c>
      <c r="G813" s="93">
        <v>441</v>
      </c>
      <c r="H813" s="93">
        <v>2267</v>
      </c>
      <c r="I813" s="93">
        <v>1</v>
      </c>
      <c r="J813" s="93">
        <v>12</v>
      </c>
      <c r="K813" s="93">
        <v>442</v>
      </c>
      <c r="L813" s="93">
        <v>2279</v>
      </c>
      <c r="M813" s="48">
        <v>2721</v>
      </c>
      <c r="N813" s="48">
        <v>6384</v>
      </c>
      <c r="O813" s="48">
        <v>1144</v>
      </c>
      <c r="P813" s="48">
        <v>5197</v>
      </c>
      <c r="Q813" s="48">
        <v>6341</v>
      </c>
      <c r="R813" s="48">
        <v>3</v>
      </c>
      <c r="S813" s="48">
        <v>40</v>
      </c>
      <c r="T813" s="48">
        <v>43</v>
      </c>
      <c r="U813" s="48">
        <v>1147</v>
      </c>
      <c r="V813" s="48">
        <v>5237</v>
      </c>
      <c r="W813" s="156">
        <v>940936</v>
      </c>
      <c r="X813" s="156">
        <v>4042</v>
      </c>
      <c r="Y813" s="156">
        <v>944978</v>
      </c>
      <c r="Z813" s="28">
        <v>0.92859999999999998</v>
      </c>
      <c r="AA813" s="28"/>
      <c r="AB813" s="111"/>
      <c r="AC813" s="28"/>
      <c r="AD813" s="28">
        <v>4.7300000000000002E-2</v>
      </c>
      <c r="AE813" s="139"/>
      <c r="AF813" s="139"/>
      <c r="AG813" s="139"/>
      <c r="AH813" s="139"/>
    </row>
    <row r="814" spans="1:34">
      <c r="A814" s="13" t="s">
        <v>149</v>
      </c>
      <c r="B814" s="2" t="s">
        <v>75</v>
      </c>
      <c r="C814" s="14" t="s">
        <v>183</v>
      </c>
      <c r="D814" s="2">
        <v>2013</v>
      </c>
      <c r="E814" s="14">
        <v>2013</v>
      </c>
      <c r="F814" s="14" t="s">
        <v>98</v>
      </c>
      <c r="G814" s="93">
        <v>28531</v>
      </c>
      <c r="H814" s="93">
        <v>127720</v>
      </c>
      <c r="I814" s="93">
        <v>53</v>
      </c>
      <c r="J814" s="93">
        <v>518</v>
      </c>
      <c r="K814" s="93">
        <v>28584</v>
      </c>
      <c r="L814" s="93">
        <v>128238</v>
      </c>
      <c r="M814" s="48">
        <v>156822</v>
      </c>
      <c r="N814" s="48">
        <v>369096</v>
      </c>
      <c r="O814" s="48">
        <v>77126</v>
      </c>
      <c r="P814" s="48">
        <v>290380</v>
      </c>
      <c r="Q814" s="48">
        <v>367506</v>
      </c>
      <c r="R814" s="48">
        <v>187</v>
      </c>
      <c r="S814" s="48">
        <v>1403</v>
      </c>
      <c r="T814" s="48">
        <v>1590</v>
      </c>
      <c r="U814" s="48">
        <v>77313</v>
      </c>
      <c r="V814" s="48">
        <v>291783</v>
      </c>
      <c r="W814" s="156">
        <v>55279187</v>
      </c>
      <c r="X814" s="156">
        <v>190018</v>
      </c>
      <c r="Y814" s="156">
        <v>55469205</v>
      </c>
      <c r="Z814" s="28">
        <v>0.999</v>
      </c>
      <c r="AA814" s="28"/>
      <c r="AB814" s="111"/>
      <c r="AC814" s="28"/>
      <c r="AD814" s="28">
        <v>9.4999999999999998E-3</v>
      </c>
      <c r="AE814" s="139"/>
      <c r="AF814" s="139"/>
      <c r="AG814" s="139"/>
      <c r="AH814" s="139"/>
    </row>
    <row r="815" spans="1:34">
      <c r="A815" s="13" t="s">
        <v>150</v>
      </c>
      <c r="B815" s="2" t="s">
        <v>74</v>
      </c>
      <c r="C815" s="14" t="s">
        <v>183</v>
      </c>
      <c r="D815" s="2">
        <v>2013</v>
      </c>
      <c r="E815" s="14">
        <v>2013</v>
      </c>
      <c r="F815" s="14" t="s">
        <v>98</v>
      </c>
      <c r="G815" s="93">
        <v>17527</v>
      </c>
      <c r="H815" s="93">
        <v>97979</v>
      </c>
      <c r="I815" s="93">
        <v>129</v>
      </c>
      <c r="J815" s="93">
        <v>1096</v>
      </c>
      <c r="K815" s="93">
        <v>17656</v>
      </c>
      <c r="L815" s="93">
        <v>99075</v>
      </c>
      <c r="M815" s="48">
        <v>116731</v>
      </c>
      <c r="N815" s="48">
        <v>255302</v>
      </c>
      <c r="O815" s="48">
        <v>47699</v>
      </c>
      <c r="P815" s="48">
        <v>204440</v>
      </c>
      <c r="Q815" s="48">
        <v>252139</v>
      </c>
      <c r="R815" s="48">
        <v>459</v>
      </c>
      <c r="S815" s="48">
        <v>2704</v>
      </c>
      <c r="T815" s="48">
        <v>3163</v>
      </c>
      <c r="U815" s="48">
        <v>48158</v>
      </c>
      <c r="V815" s="48">
        <v>207144</v>
      </c>
      <c r="W815" s="156">
        <v>38040710.710000001</v>
      </c>
      <c r="X815" s="156">
        <v>395162.21</v>
      </c>
      <c r="Y815" s="156">
        <v>38435872.920000002</v>
      </c>
      <c r="Z815" s="28">
        <v>0.96909999999999996</v>
      </c>
      <c r="AA815" s="28"/>
      <c r="AB815" s="111"/>
      <c r="AC815" s="28"/>
      <c r="AD815" s="28">
        <v>3.4500000000000003E-2</v>
      </c>
      <c r="AE815" s="139"/>
      <c r="AF815" s="139"/>
      <c r="AG815" s="139"/>
      <c r="AH815" s="139"/>
    </row>
    <row r="816" spans="1:34">
      <c r="A816" s="13" t="s">
        <v>151</v>
      </c>
      <c r="B816" s="2" t="s">
        <v>74</v>
      </c>
      <c r="C816" s="14" t="s">
        <v>183</v>
      </c>
      <c r="D816" s="2">
        <v>2013</v>
      </c>
      <c r="E816" s="14">
        <v>2013</v>
      </c>
      <c r="F816" s="14" t="s">
        <v>98</v>
      </c>
      <c r="G816" s="93">
        <v>2832</v>
      </c>
      <c r="H816" s="93">
        <v>28633</v>
      </c>
      <c r="I816" s="93">
        <v>72</v>
      </c>
      <c r="J816" s="93">
        <v>742</v>
      </c>
      <c r="K816" s="93">
        <v>2904</v>
      </c>
      <c r="L816" s="93">
        <v>29375</v>
      </c>
      <c r="M816" s="48">
        <v>32279</v>
      </c>
      <c r="N816" s="48">
        <v>50454</v>
      </c>
      <c r="O816" s="48">
        <v>6247</v>
      </c>
      <c r="P816" s="48">
        <v>42557</v>
      </c>
      <c r="Q816" s="48">
        <v>48804</v>
      </c>
      <c r="R816" s="48">
        <v>207</v>
      </c>
      <c r="S816" s="48">
        <v>1443</v>
      </c>
      <c r="T816" s="48">
        <v>1650</v>
      </c>
      <c r="U816" s="48">
        <v>6454</v>
      </c>
      <c r="V816" s="48">
        <v>44000</v>
      </c>
      <c r="W816" s="156">
        <v>7912454.8499999996</v>
      </c>
      <c r="X816" s="156">
        <v>212815.29</v>
      </c>
      <c r="Y816" s="156">
        <v>8125270.1399999997</v>
      </c>
      <c r="Z816" s="28">
        <v>0.98080000000000001</v>
      </c>
      <c r="AA816" s="28"/>
      <c r="AB816" s="111"/>
      <c r="AC816" s="28"/>
      <c r="AD816" s="28">
        <v>4.2099999999999999E-2</v>
      </c>
      <c r="AE816" s="139"/>
      <c r="AF816" s="139"/>
      <c r="AG816" s="139"/>
      <c r="AH816" s="139"/>
    </row>
    <row r="817" spans="1:51">
      <c r="A817" s="13" t="s">
        <v>152</v>
      </c>
      <c r="B817" s="2" t="s">
        <v>75</v>
      </c>
      <c r="C817" s="14" t="s">
        <v>183</v>
      </c>
      <c r="D817" s="2">
        <v>2013</v>
      </c>
      <c r="E817" s="14">
        <v>2013</v>
      </c>
      <c r="F817" s="14" t="s">
        <v>98</v>
      </c>
      <c r="G817" s="93">
        <v>9736</v>
      </c>
      <c r="H817" s="93">
        <v>35926</v>
      </c>
      <c r="I817" s="93">
        <v>23</v>
      </c>
      <c r="J817" s="93">
        <v>236</v>
      </c>
      <c r="K817" s="93">
        <v>9759</v>
      </c>
      <c r="L817" s="93">
        <v>36162</v>
      </c>
      <c r="M817" s="48">
        <v>45921</v>
      </c>
      <c r="N817" s="48">
        <v>111710</v>
      </c>
      <c r="O817" s="48">
        <v>25138</v>
      </c>
      <c r="P817" s="48">
        <v>85767</v>
      </c>
      <c r="Q817" s="48">
        <v>110905</v>
      </c>
      <c r="R817" s="48">
        <v>78</v>
      </c>
      <c r="S817" s="48">
        <v>727</v>
      </c>
      <c r="T817" s="48">
        <v>805</v>
      </c>
      <c r="U817" s="48">
        <v>25216</v>
      </c>
      <c r="V817" s="48">
        <v>86494</v>
      </c>
      <c r="W817" s="156">
        <v>16741676</v>
      </c>
      <c r="X817" s="156">
        <v>98249</v>
      </c>
      <c r="Y817" s="156">
        <v>16839925</v>
      </c>
      <c r="Z817" s="28">
        <v>0.98229999999999995</v>
      </c>
      <c r="AA817" s="28"/>
      <c r="AB817" s="111"/>
      <c r="AC817" s="28"/>
      <c r="AD817" s="28">
        <v>3.8699999999999998E-2</v>
      </c>
      <c r="AE817" s="139"/>
      <c r="AF817" s="139"/>
      <c r="AG817" s="139"/>
      <c r="AH817" s="139"/>
    </row>
    <row r="818" spans="1:51">
      <c r="A818" s="13" t="s">
        <v>153</v>
      </c>
      <c r="B818" s="2" t="s">
        <v>74</v>
      </c>
      <c r="C818" s="14" t="s">
        <v>183</v>
      </c>
      <c r="D818" s="2">
        <v>2013</v>
      </c>
      <c r="E818" s="14">
        <v>2013</v>
      </c>
      <c r="F818" s="14" t="s">
        <v>98</v>
      </c>
      <c r="G818" s="93">
        <v>1227</v>
      </c>
      <c r="H818" s="93">
        <v>7845</v>
      </c>
      <c r="I818" s="93">
        <v>1</v>
      </c>
      <c r="J818" s="93">
        <v>24</v>
      </c>
      <c r="K818" s="93">
        <v>1228</v>
      </c>
      <c r="L818" s="93">
        <v>7869</v>
      </c>
      <c r="M818" s="48">
        <v>9097</v>
      </c>
      <c r="N818" s="48">
        <v>17920</v>
      </c>
      <c r="O818" s="48">
        <v>3043</v>
      </c>
      <c r="P818" s="48">
        <v>14806</v>
      </c>
      <c r="Q818" s="48">
        <v>17849</v>
      </c>
      <c r="R818" s="48">
        <v>4</v>
      </c>
      <c r="S818" s="48">
        <v>67</v>
      </c>
      <c r="T818" s="48">
        <v>71</v>
      </c>
      <c r="U818" s="48">
        <v>3047</v>
      </c>
      <c r="V818" s="48">
        <v>14873</v>
      </c>
      <c r="W818" s="156">
        <v>2626413</v>
      </c>
      <c r="X818" s="156">
        <v>7528</v>
      </c>
      <c r="Y818" s="156">
        <v>2633941</v>
      </c>
      <c r="Z818" s="28">
        <v>0.96040000000000003</v>
      </c>
      <c r="AA818" s="28"/>
      <c r="AB818" s="111"/>
      <c r="AC818" s="28"/>
      <c r="AD818" s="28">
        <v>4.7300000000000002E-2</v>
      </c>
      <c r="AE818" s="139"/>
      <c r="AF818" s="139"/>
      <c r="AG818" s="139"/>
      <c r="AH818" s="139"/>
    </row>
    <row r="819" spans="1:51">
      <c r="A819" s="13" t="s">
        <v>154</v>
      </c>
      <c r="B819" s="2" t="s">
        <v>74</v>
      </c>
      <c r="C819" s="14" t="s">
        <v>183</v>
      </c>
      <c r="D819" s="2">
        <v>2013</v>
      </c>
      <c r="E819" s="14">
        <v>2013</v>
      </c>
      <c r="F819" s="14" t="s">
        <v>98</v>
      </c>
      <c r="G819" s="93">
        <v>1751</v>
      </c>
      <c r="H819" s="93">
        <v>11534</v>
      </c>
      <c r="I819" s="93">
        <v>20</v>
      </c>
      <c r="J819" s="93">
        <v>251</v>
      </c>
      <c r="K819" s="93">
        <v>1771</v>
      </c>
      <c r="L819" s="93">
        <v>11785</v>
      </c>
      <c r="M819" s="48">
        <v>13556</v>
      </c>
      <c r="N819" s="48">
        <v>28220</v>
      </c>
      <c r="O819" s="48">
        <v>4309</v>
      </c>
      <c r="P819" s="48">
        <v>23211</v>
      </c>
      <c r="Q819" s="48">
        <v>27520</v>
      </c>
      <c r="R819" s="48">
        <v>63</v>
      </c>
      <c r="S819" s="48">
        <v>637</v>
      </c>
      <c r="T819" s="48">
        <v>700</v>
      </c>
      <c r="U819" s="48">
        <v>4372</v>
      </c>
      <c r="V819" s="48">
        <v>23848</v>
      </c>
      <c r="W819" s="156">
        <v>4165638.7</v>
      </c>
      <c r="X819" s="156">
        <v>83107.3</v>
      </c>
      <c r="Y819" s="156">
        <v>4248746</v>
      </c>
      <c r="Z819" s="28">
        <v>0.6492</v>
      </c>
      <c r="AA819" s="28"/>
      <c r="AB819" s="111"/>
      <c r="AC819" s="28"/>
      <c r="AD819" s="28">
        <v>4.7300000000000002E-2</v>
      </c>
      <c r="AE819" s="139"/>
      <c r="AF819" s="139"/>
      <c r="AG819" s="139"/>
      <c r="AH819" s="139"/>
    </row>
    <row r="820" spans="1:51">
      <c r="A820" s="13" t="s">
        <v>155</v>
      </c>
      <c r="B820" s="2" t="s">
        <v>74</v>
      </c>
      <c r="C820" s="14" t="s">
        <v>183</v>
      </c>
      <c r="D820" s="2">
        <v>2013</v>
      </c>
      <c r="E820" s="14">
        <v>2013</v>
      </c>
      <c r="F820" s="14" t="s">
        <v>98</v>
      </c>
      <c r="G820" s="93">
        <v>3103</v>
      </c>
      <c r="H820" s="93">
        <v>11856</v>
      </c>
      <c r="I820" s="93">
        <v>2</v>
      </c>
      <c r="J820" s="93">
        <v>39</v>
      </c>
      <c r="K820" s="93">
        <v>3105</v>
      </c>
      <c r="L820" s="93">
        <v>11895</v>
      </c>
      <c r="M820" s="48">
        <v>15000</v>
      </c>
      <c r="N820" s="48">
        <v>33942</v>
      </c>
      <c r="O820" s="48">
        <v>7529</v>
      </c>
      <c r="P820" s="48">
        <v>26291</v>
      </c>
      <c r="Q820" s="48">
        <v>33820</v>
      </c>
      <c r="R820" s="48">
        <v>8</v>
      </c>
      <c r="S820" s="48">
        <v>114</v>
      </c>
      <c r="T820" s="48">
        <v>122</v>
      </c>
      <c r="U820" s="48">
        <v>7537</v>
      </c>
      <c r="V820" s="48">
        <v>26405</v>
      </c>
      <c r="W820" s="156">
        <v>5128388.45</v>
      </c>
      <c r="X820" s="156">
        <v>14697.76</v>
      </c>
      <c r="Y820" s="156">
        <v>5143086.21</v>
      </c>
      <c r="Z820" s="28">
        <v>0.69869999999999999</v>
      </c>
      <c r="AA820" s="28"/>
      <c r="AB820" s="111"/>
      <c r="AC820" s="28"/>
      <c r="AD820" s="28">
        <v>4.7300000000000002E-2</v>
      </c>
      <c r="AE820" s="139"/>
      <c r="AF820" s="139"/>
      <c r="AG820" s="139"/>
      <c r="AH820" s="139"/>
    </row>
    <row r="821" spans="1:51">
      <c r="A821" s="13" t="s">
        <v>156</v>
      </c>
      <c r="B821" s="2" t="s">
        <v>74</v>
      </c>
      <c r="C821" s="14" t="s">
        <v>183</v>
      </c>
      <c r="D821" s="2">
        <v>2013</v>
      </c>
      <c r="E821" s="14">
        <v>2013</v>
      </c>
      <c r="F821" s="14" t="s">
        <v>98</v>
      </c>
      <c r="G821" s="93">
        <v>7408</v>
      </c>
      <c r="H821" s="93">
        <v>42874</v>
      </c>
      <c r="I821" s="93">
        <v>42</v>
      </c>
      <c r="J821" s="93">
        <v>946</v>
      </c>
      <c r="K821" s="93">
        <v>7450</v>
      </c>
      <c r="L821" s="93">
        <v>43820</v>
      </c>
      <c r="M821" s="48">
        <v>51270</v>
      </c>
      <c r="N821" s="48">
        <v>109478</v>
      </c>
      <c r="O821" s="48">
        <v>17969</v>
      </c>
      <c r="P821" s="48">
        <v>89347</v>
      </c>
      <c r="Q821" s="48">
        <v>107316</v>
      </c>
      <c r="R821" s="48">
        <v>131</v>
      </c>
      <c r="S821" s="48">
        <v>2031</v>
      </c>
      <c r="T821" s="48">
        <v>2162</v>
      </c>
      <c r="U821" s="48">
        <v>18100</v>
      </c>
      <c r="V821" s="48">
        <v>91378</v>
      </c>
      <c r="W821" s="156">
        <v>16401429</v>
      </c>
      <c r="X821" s="156">
        <v>296097</v>
      </c>
      <c r="Y821" s="156">
        <v>16697526</v>
      </c>
      <c r="Z821" s="28">
        <v>0.95430000000000004</v>
      </c>
      <c r="AA821" s="28"/>
      <c r="AB821" s="111"/>
      <c r="AC821" s="28"/>
      <c r="AD821" s="28">
        <v>1.89E-2</v>
      </c>
      <c r="AE821" s="139"/>
      <c r="AF821" s="139"/>
      <c r="AG821" s="139"/>
      <c r="AH821" s="139"/>
    </row>
    <row r="822" spans="1:51">
      <c r="A822" s="13" t="s">
        <v>157</v>
      </c>
      <c r="B822" s="2" t="s">
        <v>74</v>
      </c>
      <c r="C822" s="14" t="s">
        <v>183</v>
      </c>
      <c r="D822" s="2">
        <v>2013</v>
      </c>
      <c r="E822" s="14">
        <v>2013</v>
      </c>
      <c r="F822" s="14" t="s">
        <v>98</v>
      </c>
      <c r="G822" s="93">
        <v>1523</v>
      </c>
      <c r="H822" s="93">
        <v>10354</v>
      </c>
      <c r="I822" s="93">
        <v>1</v>
      </c>
      <c r="J822" s="93">
        <v>27</v>
      </c>
      <c r="K822" s="93">
        <v>1524</v>
      </c>
      <c r="L822" s="93">
        <v>10381</v>
      </c>
      <c r="M822" s="48">
        <v>11904</v>
      </c>
      <c r="N822" s="48">
        <v>23504</v>
      </c>
      <c r="O822" s="48">
        <v>3651</v>
      </c>
      <c r="P822" s="48">
        <v>19777</v>
      </c>
      <c r="Q822" s="48">
        <v>23428</v>
      </c>
      <c r="R822" s="48">
        <v>1</v>
      </c>
      <c r="S822" s="48">
        <v>75</v>
      </c>
      <c r="T822" s="48">
        <v>76</v>
      </c>
      <c r="U822" s="48">
        <v>3652</v>
      </c>
      <c r="V822" s="48">
        <v>19852</v>
      </c>
      <c r="W822" s="156">
        <v>3616781</v>
      </c>
      <c r="X822" s="156">
        <v>8916</v>
      </c>
      <c r="Y822" s="156">
        <v>3625697</v>
      </c>
      <c r="Z822" s="28">
        <v>0.90239999999999998</v>
      </c>
      <c r="AA822" s="28"/>
      <c r="AB822" s="111"/>
      <c r="AC822" s="28"/>
      <c r="AD822" s="28">
        <v>4.7300000000000002E-2</v>
      </c>
      <c r="AE822" s="139"/>
      <c r="AF822" s="139"/>
      <c r="AG822" s="139"/>
      <c r="AH822" s="139"/>
    </row>
    <row r="823" spans="1:51">
      <c r="A823" s="13" t="s">
        <v>158</v>
      </c>
      <c r="B823" s="2" t="s">
        <v>75</v>
      </c>
      <c r="C823" s="14" t="s">
        <v>183</v>
      </c>
      <c r="D823" s="2">
        <v>2013</v>
      </c>
      <c r="E823" s="14">
        <v>2013</v>
      </c>
      <c r="F823" s="14" t="s">
        <v>98</v>
      </c>
      <c r="G823" s="93">
        <v>1741</v>
      </c>
      <c r="H823" s="93">
        <v>10006</v>
      </c>
      <c r="I823" s="93">
        <v>1</v>
      </c>
      <c r="J823" s="93">
        <v>17</v>
      </c>
      <c r="K823" s="93">
        <v>1742</v>
      </c>
      <c r="L823" s="93">
        <v>10023</v>
      </c>
      <c r="M823" s="48">
        <v>11765</v>
      </c>
      <c r="N823" s="48">
        <v>23479</v>
      </c>
      <c r="O823" s="48">
        <v>4392</v>
      </c>
      <c r="P823" s="48">
        <v>19046</v>
      </c>
      <c r="Q823" s="48">
        <v>23438</v>
      </c>
      <c r="R823" s="48">
        <v>3</v>
      </c>
      <c r="S823" s="48">
        <v>38</v>
      </c>
      <c r="T823" s="48">
        <v>41</v>
      </c>
      <c r="U823" s="48">
        <v>4395</v>
      </c>
      <c r="V823" s="48">
        <v>19084</v>
      </c>
      <c r="W823" s="156">
        <v>3502995</v>
      </c>
      <c r="X823" s="156">
        <v>5104</v>
      </c>
      <c r="Y823" s="156">
        <v>3508099</v>
      </c>
      <c r="Z823" s="28">
        <v>0.92179999999999995</v>
      </c>
      <c r="AA823" s="28"/>
      <c r="AB823" s="111"/>
      <c r="AC823" s="28"/>
      <c r="AD823" s="28">
        <v>4.7300000000000002E-2</v>
      </c>
      <c r="AE823" s="139"/>
      <c r="AF823" s="139"/>
      <c r="AG823" s="139"/>
      <c r="AH823" s="139"/>
    </row>
    <row r="824" spans="1:51">
      <c r="A824" s="13" t="s">
        <v>159</v>
      </c>
      <c r="B824" s="2" t="s">
        <v>75</v>
      </c>
      <c r="C824" s="14" t="s">
        <v>183</v>
      </c>
      <c r="D824" s="2">
        <v>2013</v>
      </c>
      <c r="E824" s="14">
        <v>2013</v>
      </c>
      <c r="F824" s="14" t="s">
        <v>98</v>
      </c>
      <c r="G824" s="93">
        <v>12</v>
      </c>
      <c r="H824" s="93">
        <v>151</v>
      </c>
      <c r="I824" s="93">
        <v>0</v>
      </c>
      <c r="J824" s="93">
        <v>0</v>
      </c>
      <c r="K824" s="93">
        <v>12</v>
      </c>
      <c r="L824" s="93">
        <v>151</v>
      </c>
      <c r="M824" s="48">
        <v>163</v>
      </c>
      <c r="N824" s="48">
        <v>319</v>
      </c>
      <c r="O824" s="48">
        <v>34</v>
      </c>
      <c r="P824" s="48">
        <v>285</v>
      </c>
      <c r="Q824" s="48">
        <v>319</v>
      </c>
      <c r="R824" s="48">
        <v>0</v>
      </c>
      <c r="S824" s="48">
        <v>0</v>
      </c>
      <c r="T824" s="48">
        <v>0</v>
      </c>
      <c r="U824" s="48">
        <v>34</v>
      </c>
      <c r="V824" s="48">
        <v>285</v>
      </c>
      <c r="W824" s="156">
        <v>46108</v>
      </c>
      <c r="X824" s="156">
        <v>0</v>
      </c>
      <c r="Y824" s="156">
        <v>46108</v>
      </c>
      <c r="Z824" s="28">
        <v>1</v>
      </c>
      <c r="AA824" s="28"/>
      <c r="AB824" s="111"/>
      <c r="AC824" s="28"/>
      <c r="AD824" s="28">
        <v>4.7300000000000002E-2</v>
      </c>
      <c r="AE824" s="139"/>
      <c r="AF824" s="139"/>
      <c r="AG824" s="139"/>
      <c r="AH824" s="139"/>
    </row>
    <row r="825" spans="1:51">
      <c r="A825" s="13" t="s">
        <v>160</v>
      </c>
      <c r="B825" s="2" t="s">
        <v>75</v>
      </c>
      <c r="C825" s="14" t="s">
        <v>183</v>
      </c>
      <c r="D825" s="2">
        <v>2013</v>
      </c>
      <c r="E825" s="14">
        <v>2013</v>
      </c>
      <c r="F825" s="14" t="s">
        <v>98</v>
      </c>
      <c r="G825" s="93">
        <v>487</v>
      </c>
      <c r="H825" s="93">
        <v>2409</v>
      </c>
      <c r="I825" s="93">
        <v>0</v>
      </c>
      <c r="J825" s="93">
        <v>3</v>
      </c>
      <c r="K825" s="93">
        <v>487</v>
      </c>
      <c r="L825" s="93">
        <v>2412</v>
      </c>
      <c r="M825" s="48">
        <v>2899</v>
      </c>
      <c r="N825" s="48">
        <v>6489</v>
      </c>
      <c r="O825" s="48">
        <v>1370</v>
      </c>
      <c r="P825" s="48">
        <v>5110</v>
      </c>
      <c r="Q825" s="48">
        <v>6480</v>
      </c>
      <c r="R825" s="48">
        <v>0</v>
      </c>
      <c r="S825" s="48">
        <v>9</v>
      </c>
      <c r="T825" s="48">
        <v>9</v>
      </c>
      <c r="U825" s="48">
        <v>1370</v>
      </c>
      <c r="V825" s="48">
        <v>5119</v>
      </c>
      <c r="W825" s="156">
        <v>964891</v>
      </c>
      <c r="X825" s="156">
        <v>1799</v>
      </c>
      <c r="Y825" s="156">
        <v>966690</v>
      </c>
      <c r="Z825" s="28">
        <v>1</v>
      </c>
      <c r="AA825" s="28"/>
      <c r="AB825" s="111"/>
      <c r="AC825" s="28"/>
      <c r="AD825" s="28">
        <v>4.7300000000000002E-2</v>
      </c>
      <c r="AE825" s="139"/>
      <c r="AF825" s="139"/>
      <c r="AG825" s="139"/>
      <c r="AH825" s="139"/>
    </row>
    <row r="826" spans="1:51">
      <c r="A826" s="13" t="s">
        <v>161</v>
      </c>
      <c r="B826" s="2" t="s">
        <v>74</v>
      </c>
      <c r="C826" s="14" t="s">
        <v>183</v>
      </c>
      <c r="D826" s="2">
        <v>2013</v>
      </c>
      <c r="E826" s="14">
        <v>2013</v>
      </c>
      <c r="F826" s="14" t="s">
        <v>98</v>
      </c>
      <c r="G826" s="93">
        <v>3310</v>
      </c>
      <c r="H826" s="93">
        <v>17021</v>
      </c>
      <c r="I826" s="93">
        <v>7</v>
      </c>
      <c r="J826" s="93">
        <v>81</v>
      </c>
      <c r="K826" s="93">
        <v>3317</v>
      </c>
      <c r="L826" s="93">
        <v>17102</v>
      </c>
      <c r="M826" s="48">
        <v>20419</v>
      </c>
      <c r="N826" s="48">
        <v>41296</v>
      </c>
      <c r="O826" s="48">
        <v>7923</v>
      </c>
      <c r="P826" s="48">
        <v>33134</v>
      </c>
      <c r="Q826" s="48">
        <v>41057</v>
      </c>
      <c r="R826" s="48">
        <v>24</v>
      </c>
      <c r="S826" s="48">
        <v>215</v>
      </c>
      <c r="T826" s="48">
        <v>239</v>
      </c>
      <c r="U826" s="48">
        <v>7947</v>
      </c>
      <c r="V826" s="48">
        <v>33349</v>
      </c>
      <c r="W826" s="156">
        <v>6365006.3700000001</v>
      </c>
      <c r="X826" s="156">
        <v>31495.15</v>
      </c>
      <c r="Y826" s="156">
        <v>6396501.5200000005</v>
      </c>
      <c r="Z826" s="28">
        <v>0.95020000000000004</v>
      </c>
      <c r="AA826" s="28"/>
      <c r="AB826" s="111"/>
      <c r="AC826" s="28"/>
      <c r="AD826" s="28">
        <v>3.6499999999999998E-2</v>
      </c>
      <c r="AE826" s="139"/>
      <c r="AF826" s="139"/>
      <c r="AG826" s="139"/>
      <c r="AH826" s="139"/>
      <c r="AI826" s="1"/>
      <c r="AJ826" s="1"/>
      <c r="AK826" s="1"/>
      <c r="AL826" s="1"/>
      <c r="AM826" s="1"/>
      <c r="AN826" s="1"/>
      <c r="AO826" s="1"/>
      <c r="AP826" s="1"/>
      <c r="AQ826" s="1"/>
      <c r="AR826" s="1"/>
      <c r="AS826" s="1"/>
      <c r="AT826" s="1"/>
      <c r="AU826" s="1"/>
      <c r="AV826" s="1"/>
      <c r="AW826" s="1"/>
      <c r="AX826" s="1"/>
      <c r="AY826" s="1"/>
    </row>
    <row r="827" spans="1:51">
      <c r="A827" s="13" t="s">
        <v>162</v>
      </c>
      <c r="B827" s="2" t="s">
        <v>74</v>
      </c>
      <c r="C827" s="14" t="s">
        <v>183</v>
      </c>
      <c r="D827" s="2">
        <v>2013</v>
      </c>
      <c r="E827" s="14">
        <v>2013</v>
      </c>
      <c r="F827" s="14" t="s">
        <v>98</v>
      </c>
      <c r="G827" s="93">
        <v>2246</v>
      </c>
      <c r="H827" s="93">
        <v>16296</v>
      </c>
      <c r="I827" s="93">
        <v>15</v>
      </c>
      <c r="J827" s="93">
        <v>110</v>
      </c>
      <c r="K827" s="93">
        <v>2261</v>
      </c>
      <c r="L827" s="93">
        <v>16406</v>
      </c>
      <c r="M827" s="48">
        <v>18667</v>
      </c>
      <c r="N827" s="48">
        <v>34862</v>
      </c>
      <c r="O827" s="48">
        <v>5425</v>
      </c>
      <c r="P827" s="48">
        <v>29120</v>
      </c>
      <c r="Q827" s="48">
        <v>34545</v>
      </c>
      <c r="R827" s="48">
        <v>47</v>
      </c>
      <c r="S827" s="48">
        <v>270</v>
      </c>
      <c r="T827" s="48">
        <v>317</v>
      </c>
      <c r="U827" s="48">
        <v>5472</v>
      </c>
      <c r="V827" s="48">
        <v>29390</v>
      </c>
      <c r="W827" s="156">
        <v>5336897</v>
      </c>
      <c r="X827" s="156">
        <v>40164</v>
      </c>
      <c r="Y827" s="156">
        <v>5377061</v>
      </c>
      <c r="Z827" s="28">
        <v>0.94569999999999999</v>
      </c>
      <c r="AA827" s="28"/>
      <c r="AB827" s="111"/>
      <c r="AC827" s="28"/>
      <c r="AD827" s="28">
        <v>4.7300000000000002E-2</v>
      </c>
      <c r="AE827" s="139"/>
      <c r="AF827" s="139"/>
      <c r="AG827" s="139"/>
      <c r="AH827" s="139"/>
      <c r="AI827" s="1"/>
      <c r="AJ827" s="1"/>
      <c r="AK827" s="1"/>
      <c r="AL827" s="1"/>
      <c r="AM827" s="1"/>
      <c r="AN827" s="1"/>
      <c r="AO827" s="1"/>
      <c r="AP827" s="1"/>
      <c r="AQ827" s="1"/>
      <c r="AR827" s="1"/>
      <c r="AS827" s="1"/>
      <c r="AT827" s="1"/>
      <c r="AU827" s="1"/>
      <c r="AV827" s="1"/>
      <c r="AW827" s="1"/>
      <c r="AX827" s="1"/>
      <c r="AY827" s="1"/>
    </row>
    <row r="828" spans="1:51">
      <c r="A828" s="13" t="s">
        <v>163</v>
      </c>
      <c r="B828" s="2" t="s">
        <v>75</v>
      </c>
      <c r="C828" s="14" t="s">
        <v>183</v>
      </c>
      <c r="D828" s="2">
        <v>2013</v>
      </c>
      <c r="E828" s="14">
        <v>2013</v>
      </c>
      <c r="F828" s="14" t="s">
        <v>98</v>
      </c>
      <c r="G828" s="93">
        <v>7220</v>
      </c>
      <c r="H828" s="93">
        <v>33737</v>
      </c>
      <c r="I828" s="93">
        <v>8</v>
      </c>
      <c r="J828" s="93">
        <v>53</v>
      </c>
      <c r="K828" s="93">
        <v>7228</v>
      </c>
      <c r="L828" s="93">
        <v>33790</v>
      </c>
      <c r="M828" s="48">
        <v>41018</v>
      </c>
      <c r="N828" s="48">
        <v>90501</v>
      </c>
      <c r="O828" s="48">
        <v>19042</v>
      </c>
      <c r="P828" s="48">
        <v>71270</v>
      </c>
      <c r="Q828" s="48">
        <v>90312</v>
      </c>
      <c r="R828" s="48">
        <v>26</v>
      </c>
      <c r="S828" s="48">
        <v>163</v>
      </c>
      <c r="T828" s="48">
        <v>189</v>
      </c>
      <c r="U828" s="48">
        <v>19068</v>
      </c>
      <c r="V828" s="48">
        <v>71433</v>
      </c>
      <c r="W828" s="156">
        <v>13481484</v>
      </c>
      <c r="X828" s="156">
        <v>23254</v>
      </c>
      <c r="Y828" s="156">
        <v>13504738</v>
      </c>
      <c r="Z828" s="28">
        <v>0.97960000000000003</v>
      </c>
      <c r="AA828" s="28"/>
      <c r="AB828" s="111"/>
      <c r="AC828" s="28"/>
      <c r="AD828" s="28">
        <v>5.8999999999999999E-3</v>
      </c>
      <c r="AE828" s="139"/>
      <c r="AF828" s="139"/>
      <c r="AG828" s="139"/>
      <c r="AH828" s="139"/>
      <c r="AI828" s="1"/>
      <c r="AJ828" s="1"/>
      <c r="AK828" s="1"/>
      <c r="AL828" s="1"/>
      <c r="AM828" s="1"/>
      <c r="AN828" s="1"/>
      <c r="AO828" s="1"/>
      <c r="AP828" s="1"/>
      <c r="AQ828" s="1"/>
      <c r="AR828" s="1"/>
      <c r="AS828" s="1"/>
      <c r="AT828" s="1"/>
      <c r="AU828" s="1"/>
      <c r="AV828" s="1"/>
      <c r="AW828" s="1"/>
      <c r="AX828" s="1"/>
      <c r="AY828" s="1"/>
    </row>
    <row r="829" spans="1:51">
      <c r="A829" s="13" t="s">
        <v>164</v>
      </c>
      <c r="B829" s="2" t="s">
        <v>75</v>
      </c>
      <c r="C829" s="14" t="s">
        <v>183</v>
      </c>
      <c r="D829" s="2">
        <v>2013</v>
      </c>
      <c r="E829" s="14">
        <v>2013</v>
      </c>
      <c r="F829" s="14" t="s">
        <v>98</v>
      </c>
      <c r="G829" s="93">
        <v>855</v>
      </c>
      <c r="H829" s="93">
        <v>4318</v>
      </c>
      <c r="I829" s="93">
        <v>4</v>
      </c>
      <c r="J829" s="93">
        <v>17</v>
      </c>
      <c r="K829" s="93">
        <v>859</v>
      </c>
      <c r="L829" s="93">
        <v>4335</v>
      </c>
      <c r="M829" s="48">
        <v>5194</v>
      </c>
      <c r="N829" s="48">
        <v>12520</v>
      </c>
      <c r="O829" s="48">
        <v>2307</v>
      </c>
      <c r="P829" s="48">
        <v>10145</v>
      </c>
      <c r="Q829" s="48">
        <v>12452</v>
      </c>
      <c r="R829" s="48">
        <v>14</v>
      </c>
      <c r="S829" s="48">
        <v>54</v>
      </c>
      <c r="T829" s="48">
        <v>68</v>
      </c>
      <c r="U829" s="48">
        <v>2321</v>
      </c>
      <c r="V829" s="48">
        <v>10199</v>
      </c>
      <c r="W829" s="156">
        <v>1821223</v>
      </c>
      <c r="X829" s="156">
        <v>8123</v>
      </c>
      <c r="Y829" s="156">
        <v>1829346</v>
      </c>
      <c r="Z829" s="28">
        <v>0.97860000000000003</v>
      </c>
      <c r="AA829" s="28"/>
      <c r="AB829" s="111"/>
      <c r="AC829" s="28"/>
      <c r="AD829" s="28">
        <v>4.7300000000000002E-2</v>
      </c>
      <c r="AE829" s="139"/>
      <c r="AF829" s="139"/>
      <c r="AG829" s="139"/>
      <c r="AH829" s="139"/>
      <c r="AI829" s="1"/>
      <c r="AJ829" s="1"/>
      <c r="AK829" s="1"/>
      <c r="AL829" s="1"/>
      <c r="AM829" s="1"/>
      <c r="AN829" s="1"/>
      <c r="AO829" s="1"/>
      <c r="AP829" s="1"/>
      <c r="AQ829" s="1"/>
      <c r="AR829" s="1"/>
      <c r="AS829" s="1"/>
      <c r="AT829" s="1"/>
      <c r="AU829" s="1"/>
      <c r="AV829" s="1"/>
      <c r="AW829" s="1"/>
      <c r="AX829" s="1"/>
      <c r="AY829" s="1"/>
    </row>
    <row r="830" spans="1:51">
      <c r="A830" s="13" t="s">
        <v>165</v>
      </c>
      <c r="B830" s="2" t="s">
        <v>75</v>
      </c>
      <c r="C830" s="14" t="s">
        <v>183</v>
      </c>
      <c r="D830" s="2">
        <v>2013</v>
      </c>
      <c r="E830" s="14">
        <v>2013</v>
      </c>
      <c r="F830" s="14" t="s">
        <v>98</v>
      </c>
      <c r="G830" s="93">
        <v>745</v>
      </c>
      <c r="H830" s="93">
        <v>3420</v>
      </c>
      <c r="I830" s="93">
        <v>1</v>
      </c>
      <c r="J830" s="93">
        <v>7</v>
      </c>
      <c r="K830" s="93">
        <v>746</v>
      </c>
      <c r="L830" s="93">
        <v>3427</v>
      </c>
      <c r="M830" s="48">
        <v>4173</v>
      </c>
      <c r="N830" s="48">
        <v>9641</v>
      </c>
      <c r="O830" s="48">
        <v>2052</v>
      </c>
      <c r="P830" s="48">
        <v>7567</v>
      </c>
      <c r="Q830" s="48">
        <v>9619</v>
      </c>
      <c r="R830" s="48">
        <v>2</v>
      </c>
      <c r="S830" s="48">
        <v>20</v>
      </c>
      <c r="T830" s="48">
        <v>22</v>
      </c>
      <c r="U830" s="48">
        <v>2054</v>
      </c>
      <c r="V830" s="48">
        <v>7587</v>
      </c>
      <c r="W830" s="156">
        <v>1409779</v>
      </c>
      <c r="X830" s="156">
        <v>3128</v>
      </c>
      <c r="Y830" s="156">
        <v>1412907</v>
      </c>
      <c r="Z830" s="28">
        <v>0.93049999999999999</v>
      </c>
      <c r="AA830" s="28"/>
      <c r="AB830" s="111"/>
      <c r="AC830" s="28"/>
      <c r="AD830" s="28">
        <v>4.7300000000000002E-2</v>
      </c>
      <c r="AE830" s="139"/>
      <c r="AF830" s="139"/>
      <c r="AG830" s="139"/>
      <c r="AH830" s="139"/>
      <c r="AI830" s="1"/>
      <c r="AJ830" s="1"/>
      <c r="AK830" s="1"/>
      <c r="AL830" s="1"/>
      <c r="AM830" s="1"/>
      <c r="AN830" s="1"/>
      <c r="AO830" s="1"/>
      <c r="AP830" s="1"/>
      <c r="AQ830" s="1"/>
      <c r="AR830" s="1"/>
      <c r="AS830" s="1"/>
      <c r="AT830" s="1"/>
      <c r="AU830" s="1"/>
      <c r="AV830" s="1"/>
      <c r="AW830" s="1"/>
      <c r="AX830" s="1"/>
      <c r="AY830" s="1"/>
    </row>
    <row r="831" spans="1:51">
      <c r="A831" s="13" t="s">
        <v>166</v>
      </c>
      <c r="B831" s="2" t="s">
        <v>75</v>
      </c>
      <c r="C831" s="14" t="s">
        <v>183</v>
      </c>
      <c r="D831" s="2">
        <v>2013</v>
      </c>
      <c r="E831" s="14">
        <v>2013</v>
      </c>
      <c r="F831" s="14" t="s">
        <v>98</v>
      </c>
      <c r="G831" s="93">
        <v>83</v>
      </c>
      <c r="H831" s="93">
        <v>693</v>
      </c>
      <c r="I831" s="93">
        <v>0</v>
      </c>
      <c r="J831" s="93">
        <v>0</v>
      </c>
      <c r="K831" s="93">
        <v>83</v>
      </c>
      <c r="L831" s="93">
        <v>693</v>
      </c>
      <c r="M831" s="48">
        <v>776</v>
      </c>
      <c r="N831" s="48">
        <v>1560</v>
      </c>
      <c r="O831" s="48">
        <v>183</v>
      </c>
      <c r="P831" s="48">
        <v>1377</v>
      </c>
      <c r="Q831" s="48">
        <v>1560</v>
      </c>
      <c r="R831" s="48">
        <v>0</v>
      </c>
      <c r="S831" s="48">
        <v>0</v>
      </c>
      <c r="T831" s="48">
        <v>0</v>
      </c>
      <c r="U831" s="48">
        <v>183</v>
      </c>
      <c r="V831" s="48">
        <v>1377</v>
      </c>
      <c r="W831" s="156">
        <v>231205</v>
      </c>
      <c r="X831" s="156">
        <v>0</v>
      </c>
      <c r="Y831" s="156">
        <v>231205</v>
      </c>
      <c r="Z831" s="28">
        <v>1</v>
      </c>
      <c r="AA831" s="28"/>
      <c r="AB831" s="111"/>
      <c r="AC831" s="28"/>
      <c r="AD831" s="28">
        <v>4.7300000000000002E-2</v>
      </c>
      <c r="AE831" s="139"/>
      <c r="AF831" s="139"/>
      <c r="AG831" s="139"/>
      <c r="AH831" s="139"/>
      <c r="AI831" s="1"/>
      <c r="AJ831" s="1"/>
      <c r="AK831" s="1"/>
      <c r="AL831" s="1"/>
      <c r="AM831" s="1"/>
      <c r="AN831" s="1"/>
      <c r="AO831" s="1"/>
      <c r="AP831" s="1"/>
      <c r="AQ831" s="1"/>
      <c r="AR831" s="1"/>
      <c r="AS831" s="1"/>
      <c r="AT831" s="1"/>
      <c r="AU831" s="1"/>
      <c r="AV831" s="1"/>
      <c r="AW831" s="1"/>
      <c r="AX831" s="1"/>
      <c r="AY831" s="1"/>
    </row>
    <row r="832" spans="1:51">
      <c r="A832" s="13" t="s">
        <v>167</v>
      </c>
      <c r="B832" s="2" t="s">
        <v>74</v>
      </c>
      <c r="C832" s="14" t="s">
        <v>183</v>
      </c>
      <c r="D832" s="2">
        <v>2013</v>
      </c>
      <c r="E832" s="14">
        <v>2013</v>
      </c>
      <c r="F832" s="14" t="s">
        <v>98</v>
      </c>
      <c r="G832" s="93">
        <v>9276</v>
      </c>
      <c r="H832" s="93">
        <v>36523</v>
      </c>
      <c r="I832" s="93">
        <v>25</v>
      </c>
      <c r="J832" s="93">
        <v>302</v>
      </c>
      <c r="K832" s="93">
        <v>9301</v>
      </c>
      <c r="L832" s="93">
        <v>36825</v>
      </c>
      <c r="M832" s="48">
        <v>46126</v>
      </c>
      <c r="N832" s="48">
        <v>115113</v>
      </c>
      <c r="O832" s="48">
        <v>25527</v>
      </c>
      <c r="P832" s="48">
        <v>88724</v>
      </c>
      <c r="Q832" s="48">
        <v>114251</v>
      </c>
      <c r="R832" s="48">
        <v>83</v>
      </c>
      <c r="S832" s="48">
        <v>779</v>
      </c>
      <c r="T832" s="48">
        <v>862</v>
      </c>
      <c r="U832" s="48">
        <v>25610</v>
      </c>
      <c r="V832" s="48">
        <v>89503</v>
      </c>
      <c r="W832" s="156">
        <v>16832968</v>
      </c>
      <c r="X832" s="156">
        <v>109981</v>
      </c>
      <c r="Y832" s="156">
        <v>16942949</v>
      </c>
      <c r="Z832" s="28">
        <v>1</v>
      </c>
      <c r="AA832" s="28"/>
      <c r="AB832" s="111"/>
      <c r="AC832" s="28"/>
      <c r="AD832" s="28">
        <v>6.9699999999999998E-2</v>
      </c>
      <c r="AE832" s="139"/>
      <c r="AF832" s="139"/>
      <c r="AG832" s="139"/>
      <c r="AH832" s="139"/>
      <c r="AI832" s="1"/>
      <c r="AJ832" s="1"/>
      <c r="AK832" s="1"/>
      <c r="AL832" s="1"/>
      <c r="AM832" s="1"/>
      <c r="AN832" s="1"/>
      <c r="AO832" s="1"/>
      <c r="AP832" s="1"/>
      <c r="AQ832" s="1"/>
      <c r="AR832" s="1"/>
      <c r="AS832" s="1"/>
      <c r="AT832" s="1"/>
      <c r="AU832" s="1"/>
      <c r="AV832" s="1"/>
      <c r="AW832" s="1"/>
      <c r="AX832" s="1"/>
      <c r="AY832" s="1"/>
    </row>
    <row r="833" spans="1:51">
      <c r="A833" s="13" t="s">
        <v>168</v>
      </c>
      <c r="B833" s="2" t="s">
        <v>75</v>
      </c>
      <c r="C833" s="14" t="s">
        <v>183</v>
      </c>
      <c r="D833" s="2">
        <v>2013</v>
      </c>
      <c r="E833" s="14">
        <v>2013</v>
      </c>
      <c r="F833" s="14" t="s">
        <v>98</v>
      </c>
      <c r="G833" s="93">
        <v>415</v>
      </c>
      <c r="H833" s="93">
        <v>2451</v>
      </c>
      <c r="I833" s="93">
        <v>1</v>
      </c>
      <c r="J833" s="93">
        <v>2</v>
      </c>
      <c r="K833" s="93">
        <v>416</v>
      </c>
      <c r="L833" s="93">
        <v>2453</v>
      </c>
      <c r="M833" s="48">
        <v>2868</v>
      </c>
      <c r="N833" s="48">
        <v>5296</v>
      </c>
      <c r="O833" s="48">
        <v>1074</v>
      </c>
      <c r="P833" s="48">
        <v>4215</v>
      </c>
      <c r="Q833" s="48">
        <v>5289</v>
      </c>
      <c r="R833" s="48">
        <v>1</v>
      </c>
      <c r="S833" s="48">
        <v>6</v>
      </c>
      <c r="T833" s="48">
        <v>7</v>
      </c>
      <c r="U833" s="48">
        <v>1075</v>
      </c>
      <c r="V833" s="48">
        <v>4221</v>
      </c>
      <c r="W833" s="156">
        <v>795268</v>
      </c>
      <c r="X833" s="156">
        <v>1041</v>
      </c>
      <c r="Y833" s="156">
        <v>796309</v>
      </c>
      <c r="Z833" s="28">
        <v>0.96020000000000005</v>
      </c>
      <c r="AA833" s="28"/>
      <c r="AB833" s="111"/>
      <c r="AC833" s="28"/>
      <c r="AD833" s="28">
        <v>4.7300000000000002E-2</v>
      </c>
      <c r="AE833" s="139"/>
      <c r="AF833" s="139"/>
      <c r="AG833" s="139"/>
      <c r="AH833" s="139"/>
      <c r="AI833" s="1"/>
      <c r="AJ833" s="1"/>
      <c r="AK833" s="1"/>
      <c r="AL833" s="1"/>
      <c r="AM833" s="1"/>
      <c r="AN833" s="1"/>
      <c r="AO833" s="1"/>
      <c r="AP833" s="1"/>
      <c r="AQ833" s="1"/>
      <c r="AR833" s="1"/>
      <c r="AS833" s="1"/>
      <c r="AT833" s="1"/>
      <c r="AU833" s="1"/>
      <c r="AV833" s="1"/>
      <c r="AW833" s="1"/>
      <c r="AX833" s="1"/>
      <c r="AY833" s="1"/>
    </row>
    <row r="834" spans="1:51">
      <c r="A834" s="13" t="s">
        <v>169</v>
      </c>
      <c r="B834" s="2" t="s">
        <v>74</v>
      </c>
      <c r="C834" s="14" t="s">
        <v>183</v>
      </c>
      <c r="D834" s="2">
        <v>2013</v>
      </c>
      <c r="E834" s="14">
        <v>2013</v>
      </c>
      <c r="F834" s="14" t="s">
        <v>98</v>
      </c>
      <c r="G834" s="93">
        <v>3828</v>
      </c>
      <c r="H834" s="93">
        <v>28231</v>
      </c>
      <c r="I834" s="93">
        <v>8</v>
      </c>
      <c r="J834" s="93">
        <v>162</v>
      </c>
      <c r="K834" s="93">
        <v>3836</v>
      </c>
      <c r="L834" s="93">
        <v>28393</v>
      </c>
      <c r="M834" s="48">
        <v>32229</v>
      </c>
      <c r="N834" s="48">
        <v>67619</v>
      </c>
      <c r="O834" s="48">
        <v>9593</v>
      </c>
      <c r="P834" s="48">
        <v>57595</v>
      </c>
      <c r="Q834" s="48">
        <v>67188</v>
      </c>
      <c r="R834" s="48">
        <v>26</v>
      </c>
      <c r="S834" s="48">
        <v>405</v>
      </c>
      <c r="T834" s="48">
        <v>431</v>
      </c>
      <c r="U834" s="48">
        <v>9619</v>
      </c>
      <c r="V834" s="48">
        <v>58000</v>
      </c>
      <c r="W834" s="156">
        <v>10090492</v>
      </c>
      <c r="X834" s="156">
        <v>55309</v>
      </c>
      <c r="Y834" s="156">
        <v>10145801</v>
      </c>
      <c r="Z834" s="28">
        <v>0.9738</v>
      </c>
      <c r="AA834" s="28"/>
      <c r="AB834" s="111"/>
      <c r="AC834" s="28"/>
      <c r="AD834" s="28">
        <v>8.8000000000000005E-3</v>
      </c>
      <c r="AE834" s="139"/>
      <c r="AF834" s="139"/>
      <c r="AG834" s="139"/>
      <c r="AH834" s="139"/>
      <c r="AI834" s="1"/>
      <c r="AJ834" s="1"/>
      <c r="AK834" s="1"/>
      <c r="AL834" s="1"/>
      <c r="AM834" s="1"/>
      <c r="AN834" s="1"/>
      <c r="AO834" s="1"/>
      <c r="AP834" s="1"/>
      <c r="AQ834" s="1"/>
      <c r="AR834" s="1"/>
      <c r="AS834" s="1"/>
      <c r="AT834" s="1"/>
      <c r="AU834" s="1"/>
      <c r="AV834" s="1"/>
      <c r="AW834" s="1"/>
      <c r="AX834" s="1"/>
      <c r="AY834" s="1"/>
    </row>
    <row r="835" spans="1:51">
      <c r="A835" s="13" t="s">
        <v>170</v>
      </c>
      <c r="B835" s="2" t="s">
        <v>74</v>
      </c>
      <c r="C835" s="14" t="s">
        <v>183</v>
      </c>
      <c r="D835" s="2">
        <v>2013</v>
      </c>
      <c r="E835" s="14">
        <v>2013</v>
      </c>
      <c r="F835" s="14" t="s">
        <v>98</v>
      </c>
      <c r="G835" s="93">
        <v>1026</v>
      </c>
      <c r="H835" s="93">
        <v>6637</v>
      </c>
      <c r="I835" s="93">
        <v>11</v>
      </c>
      <c r="J835" s="93">
        <v>106</v>
      </c>
      <c r="K835" s="93">
        <v>1037</v>
      </c>
      <c r="L835" s="93">
        <v>6743</v>
      </c>
      <c r="M835" s="48">
        <v>7780</v>
      </c>
      <c r="N835" s="48">
        <v>16873</v>
      </c>
      <c r="O835" s="48">
        <v>2624</v>
      </c>
      <c r="P835" s="48">
        <v>13963</v>
      </c>
      <c r="Q835" s="48">
        <v>16587</v>
      </c>
      <c r="R835" s="48">
        <v>42</v>
      </c>
      <c r="S835" s="48">
        <v>244</v>
      </c>
      <c r="T835" s="48">
        <v>286</v>
      </c>
      <c r="U835" s="48">
        <v>2666</v>
      </c>
      <c r="V835" s="48">
        <v>14207</v>
      </c>
      <c r="W835" s="156">
        <v>2490102</v>
      </c>
      <c r="X835" s="156">
        <v>38825</v>
      </c>
      <c r="Y835" s="156">
        <v>2528927</v>
      </c>
      <c r="Z835" s="28">
        <v>0.26250000000000001</v>
      </c>
      <c r="AA835" s="28"/>
      <c r="AB835" s="111"/>
      <c r="AC835" s="28"/>
      <c r="AD835" s="28">
        <v>4.7300000000000002E-2</v>
      </c>
      <c r="AE835" s="139"/>
      <c r="AF835" s="139"/>
      <c r="AG835" s="139"/>
      <c r="AH835" s="139"/>
      <c r="AI835" s="1"/>
      <c r="AJ835" s="1"/>
      <c r="AK835" s="1"/>
      <c r="AL835" s="1"/>
      <c r="AM835" s="1"/>
      <c r="AN835" s="1"/>
      <c r="AO835" s="1"/>
      <c r="AP835" s="1"/>
      <c r="AQ835" s="1"/>
      <c r="AR835" s="1"/>
      <c r="AS835" s="1"/>
      <c r="AT835" s="1"/>
      <c r="AU835" s="1"/>
      <c r="AV835" s="1"/>
      <c r="AW835" s="1"/>
      <c r="AX835" s="1"/>
      <c r="AY835" s="1"/>
    </row>
    <row r="836" spans="1:51">
      <c r="A836" s="13" t="s">
        <v>171</v>
      </c>
      <c r="B836" s="2" t="s">
        <v>75</v>
      </c>
      <c r="C836" s="14" t="s">
        <v>183</v>
      </c>
      <c r="D836" s="2">
        <v>2013</v>
      </c>
      <c r="E836" s="14">
        <v>2013</v>
      </c>
      <c r="F836" s="14" t="s">
        <v>98</v>
      </c>
      <c r="G836" s="93">
        <v>995</v>
      </c>
      <c r="H836" s="93">
        <v>4667</v>
      </c>
      <c r="I836" s="93">
        <v>2</v>
      </c>
      <c r="J836" s="93">
        <v>11</v>
      </c>
      <c r="K836" s="93">
        <v>997</v>
      </c>
      <c r="L836" s="93">
        <v>4678</v>
      </c>
      <c r="M836" s="48">
        <v>5675</v>
      </c>
      <c r="N836" s="48">
        <v>12858</v>
      </c>
      <c r="O836" s="48">
        <v>2623</v>
      </c>
      <c r="P836" s="48">
        <v>10199</v>
      </c>
      <c r="Q836" s="48">
        <v>12822</v>
      </c>
      <c r="R836" s="48">
        <v>6</v>
      </c>
      <c r="S836" s="48">
        <v>30</v>
      </c>
      <c r="T836" s="48">
        <v>36</v>
      </c>
      <c r="U836" s="48">
        <v>2629</v>
      </c>
      <c r="V836" s="48">
        <v>10229</v>
      </c>
      <c r="W836" s="156">
        <v>1916048</v>
      </c>
      <c r="X836" s="156">
        <v>5316</v>
      </c>
      <c r="Y836" s="156">
        <v>1921364</v>
      </c>
      <c r="Z836" s="28">
        <v>1</v>
      </c>
      <c r="AA836" s="28"/>
      <c r="AB836" s="111"/>
      <c r="AC836" s="28"/>
      <c r="AD836" s="28">
        <v>4.7300000000000002E-2</v>
      </c>
      <c r="AE836" s="139"/>
      <c r="AF836" s="139"/>
      <c r="AG836" s="139"/>
      <c r="AH836" s="139"/>
      <c r="AI836" s="1"/>
      <c r="AJ836" s="1"/>
      <c r="AK836" s="1"/>
      <c r="AL836" s="1"/>
      <c r="AM836" s="1"/>
      <c r="AN836" s="1"/>
      <c r="AO836" s="1"/>
      <c r="AP836" s="1"/>
      <c r="AQ836" s="1"/>
      <c r="AR836" s="1"/>
      <c r="AS836" s="1"/>
      <c r="AT836" s="1"/>
      <c r="AU836" s="1"/>
      <c r="AV836" s="1"/>
      <c r="AW836" s="1"/>
      <c r="AX836" s="1"/>
      <c r="AY836" s="1"/>
    </row>
    <row r="837" spans="1:51">
      <c r="A837" s="51" t="s">
        <v>172</v>
      </c>
      <c r="B837" s="2" t="s">
        <v>66</v>
      </c>
      <c r="C837" s="14" t="s">
        <v>184</v>
      </c>
      <c r="D837" s="2">
        <v>2013</v>
      </c>
      <c r="E837" s="14">
        <v>2013</v>
      </c>
      <c r="F837" s="14" t="s">
        <v>98</v>
      </c>
      <c r="G837" s="93">
        <v>318560</v>
      </c>
      <c r="H837" s="93">
        <v>1596042</v>
      </c>
      <c r="I837" s="93">
        <v>1759</v>
      </c>
      <c r="J837" s="93">
        <v>14198</v>
      </c>
      <c r="K837" s="93">
        <v>320319</v>
      </c>
      <c r="L837" s="93">
        <v>1610240</v>
      </c>
      <c r="M837" s="48">
        <v>1930552</v>
      </c>
      <c r="N837" s="48">
        <v>4219861</v>
      </c>
      <c r="O837" s="48">
        <v>798931</v>
      </c>
      <c r="P837" s="48">
        <v>3381304</v>
      </c>
      <c r="Q837" s="48">
        <v>4180235</v>
      </c>
      <c r="R837" s="48">
        <v>5807</v>
      </c>
      <c r="S837" s="48">
        <v>33819</v>
      </c>
      <c r="T837" s="48">
        <v>39626</v>
      </c>
      <c r="U837" s="48">
        <v>804738</v>
      </c>
      <c r="V837" s="48">
        <v>3415123</v>
      </c>
      <c r="W837" s="156">
        <v>643090488.39999998</v>
      </c>
      <c r="X837" s="156">
        <v>5174135.78</v>
      </c>
      <c r="Y837" s="156">
        <v>648264624.17999995</v>
      </c>
      <c r="Z837" s="28">
        <v>0.96399999999999997</v>
      </c>
      <c r="AA837" s="28"/>
      <c r="AB837" s="111"/>
      <c r="AC837" s="28"/>
      <c r="AD837" s="28">
        <v>3.1099999999999999E-2</v>
      </c>
      <c r="AE837" s="139"/>
      <c r="AF837" s="139"/>
      <c r="AG837" s="139"/>
      <c r="AH837" s="139"/>
      <c r="AI837" s="2"/>
      <c r="AJ837" s="2"/>
      <c r="AK837" s="2"/>
      <c r="AL837" s="2"/>
      <c r="AM837" s="2"/>
      <c r="AN837" s="2"/>
      <c r="AO837" s="2"/>
      <c r="AP837" s="2"/>
      <c r="AQ837" s="2"/>
      <c r="AR837" s="2"/>
      <c r="AS837" s="2"/>
      <c r="AT837" s="2"/>
      <c r="AU837" s="2"/>
      <c r="AV837" s="2"/>
      <c r="AW837" s="2"/>
      <c r="AX837" s="2"/>
      <c r="AY837" s="2"/>
    </row>
    <row r="838" spans="1:51">
      <c r="A838" s="51" t="s">
        <v>173</v>
      </c>
      <c r="B838" s="2" t="s">
        <v>74</v>
      </c>
      <c r="C838" s="14" t="s">
        <v>184</v>
      </c>
      <c r="D838" s="2">
        <v>2013</v>
      </c>
      <c r="E838" s="14">
        <v>2013</v>
      </c>
      <c r="F838" s="14" t="s">
        <v>98</v>
      </c>
      <c r="G838" s="93">
        <v>10354</v>
      </c>
      <c r="H838" s="93">
        <v>51988</v>
      </c>
      <c r="I838" s="93">
        <v>102</v>
      </c>
      <c r="J838" s="93">
        <v>776</v>
      </c>
      <c r="K838" s="93">
        <v>10456</v>
      </c>
      <c r="L838" s="93">
        <v>52764</v>
      </c>
      <c r="M838" s="48">
        <v>63220</v>
      </c>
      <c r="N838" s="48">
        <v>126807</v>
      </c>
      <c r="O838" s="48">
        <v>24311</v>
      </c>
      <c r="P838" s="48">
        <v>100297</v>
      </c>
      <c r="Q838" s="48">
        <v>124608</v>
      </c>
      <c r="R838" s="48">
        <v>332</v>
      </c>
      <c r="S838" s="48">
        <v>1867</v>
      </c>
      <c r="T838" s="48">
        <v>2199</v>
      </c>
      <c r="U838" s="48">
        <v>24643</v>
      </c>
      <c r="V838" s="48">
        <v>102164</v>
      </c>
      <c r="W838" s="156">
        <v>19818624</v>
      </c>
      <c r="X838" s="156">
        <v>279289</v>
      </c>
      <c r="Y838" s="156">
        <v>20097913</v>
      </c>
      <c r="Z838" s="28">
        <v>0.89880000000000004</v>
      </c>
      <c r="AA838" s="28"/>
      <c r="AB838" s="111"/>
      <c r="AC838" s="28"/>
      <c r="AD838" s="28">
        <v>3.5999999999999997E-2</v>
      </c>
      <c r="AE838" s="139"/>
      <c r="AF838" s="139"/>
      <c r="AG838" s="139"/>
      <c r="AH838" s="139"/>
      <c r="AI838" s="1"/>
      <c r="AJ838" s="1"/>
      <c r="AK838" s="1"/>
      <c r="AL838" s="1"/>
      <c r="AM838" s="1"/>
      <c r="AN838" s="1"/>
      <c r="AO838" s="1"/>
      <c r="AP838" s="1"/>
      <c r="AQ838" s="1"/>
      <c r="AR838" s="1"/>
      <c r="AS838" s="1"/>
      <c r="AT838" s="1"/>
      <c r="AU838" s="1"/>
      <c r="AV838" s="1"/>
      <c r="AW838" s="1"/>
      <c r="AX838" s="1"/>
      <c r="AY838" s="1"/>
    </row>
    <row r="839" spans="1:51">
      <c r="A839" s="51" t="s">
        <v>174</v>
      </c>
      <c r="B839" s="2" t="s">
        <v>75</v>
      </c>
      <c r="C839" s="14" t="s">
        <v>184</v>
      </c>
      <c r="D839" s="2">
        <v>2013</v>
      </c>
      <c r="E839" s="14">
        <v>2013</v>
      </c>
      <c r="F839" s="14" t="s">
        <v>98</v>
      </c>
      <c r="G839" s="93">
        <v>2</v>
      </c>
      <c r="H839" s="93">
        <v>80</v>
      </c>
      <c r="I839" s="93">
        <v>0</v>
      </c>
      <c r="J839" s="93">
        <v>0</v>
      </c>
      <c r="K839" s="93">
        <v>2</v>
      </c>
      <c r="L839" s="93">
        <v>80</v>
      </c>
      <c r="M839" s="48">
        <v>82</v>
      </c>
      <c r="N839" s="48">
        <v>138</v>
      </c>
      <c r="O839" s="48">
        <v>6</v>
      </c>
      <c r="P839" s="48">
        <v>132</v>
      </c>
      <c r="Q839" s="48">
        <v>138</v>
      </c>
      <c r="R839" s="48">
        <v>0</v>
      </c>
      <c r="S839" s="48">
        <v>0</v>
      </c>
      <c r="T839" s="48">
        <v>0</v>
      </c>
      <c r="U839" s="48">
        <v>6</v>
      </c>
      <c r="V839" s="48">
        <v>132</v>
      </c>
      <c r="W839" s="156">
        <v>19040</v>
      </c>
      <c r="X839" s="156">
        <v>0</v>
      </c>
      <c r="Y839" s="156">
        <v>19040</v>
      </c>
      <c r="Z839" s="28">
        <v>1</v>
      </c>
      <c r="AA839" s="28"/>
      <c r="AB839" s="111"/>
      <c r="AC839" s="28"/>
      <c r="AD839" s="28">
        <v>5.9299999999999999E-2</v>
      </c>
      <c r="AE839" s="139"/>
      <c r="AF839" s="139"/>
      <c r="AG839" s="139"/>
      <c r="AH839" s="139"/>
      <c r="AI839" s="1"/>
      <c r="AJ839" s="1"/>
      <c r="AK839" s="1"/>
      <c r="AL839" s="1"/>
      <c r="AM839" s="1"/>
      <c r="AN839" s="1"/>
      <c r="AO839" s="1"/>
      <c r="AP839" s="1"/>
      <c r="AQ839" s="1"/>
      <c r="AR839" s="1"/>
      <c r="AS839" s="1"/>
      <c r="AT839" s="1"/>
      <c r="AU839" s="1"/>
      <c r="AV839" s="1"/>
      <c r="AW839" s="1"/>
      <c r="AX839" s="1"/>
      <c r="AY839" s="1"/>
    </row>
    <row r="840" spans="1:51">
      <c r="A840" s="51" t="s">
        <v>175</v>
      </c>
      <c r="B840" s="2" t="s">
        <v>75</v>
      </c>
      <c r="C840" s="14" t="s">
        <v>184</v>
      </c>
      <c r="D840" s="2">
        <v>2013</v>
      </c>
      <c r="E840" s="14">
        <v>2013</v>
      </c>
      <c r="F840" s="14" t="s">
        <v>98</v>
      </c>
      <c r="G840" s="93">
        <v>195</v>
      </c>
      <c r="H840" s="93">
        <v>1525</v>
      </c>
      <c r="I840" s="93">
        <v>0</v>
      </c>
      <c r="J840" s="93">
        <v>3</v>
      </c>
      <c r="K840" s="93">
        <v>195</v>
      </c>
      <c r="L840" s="93">
        <v>1528</v>
      </c>
      <c r="M840" s="48">
        <v>1723</v>
      </c>
      <c r="N840" s="48">
        <v>3280</v>
      </c>
      <c r="O840" s="48">
        <v>512</v>
      </c>
      <c r="P840" s="48">
        <v>2762</v>
      </c>
      <c r="Q840" s="48">
        <v>3274</v>
      </c>
      <c r="R840" s="48">
        <v>0</v>
      </c>
      <c r="S840" s="48">
        <v>6</v>
      </c>
      <c r="T840" s="48">
        <v>6</v>
      </c>
      <c r="U840" s="48">
        <v>512</v>
      </c>
      <c r="V840" s="48">
        <v>2768</v>
      </c>
      <c r="W840" s="156">
        <v>502032</v>
      </c>
      <c r="X840" s="156">
        <v>627</v>
      </c>
      <c r="Y840" s="156">
        <v>502659</v>
      </c>
      <c r="Z840" s="28">
        <v>0.96909999999999996</v>
      </c>
      <c r="AA840" s="28"/>
      <c r="AB840" s="111"/>
      <c r="AC840" s="28"/>
      <c r="AD840" s="28">
        <v>5.9299999999999999E-2</v>
      </c>
      <c r="AE840" s="139"/>
      <c r="AF840" s="139"/>
      <c r="AG840" s="139"/>
      <c r="AH840" s="139"/>
      <c r="AI840" s="1"/>
      <c r="AJ840" s="1"/>
      <c r="AK840" s="1"/>
      <c r="AL840" s="1"/>
      <c r="AM840" s="1"/>
      <c r="AN840" s="1"/>
      <c r="AO840" s="1"/>
      <c r="AP840" s="1"/>
      <c r="AQ840" s="1"/>
      <c r="AR840" s="1"/>
      <c r="AS840" s="1"/>
      <c r="AT840" s="1"/>
      <c r="AU840" s="1"/>
      <c r="AV840" s="1"/>
      <c r="AW840" s="1"/>
      <c r="AX840" s="1"/>
      <c r="AY840" s="1"/>
    </row>
    <row r="841" spans="1:51">
      <c r="A841" s="51" t="s">
        <v>176</v>
      </c>
      <c r="B841" s="2" t="s">
        <v>75</v>
      </c>
      <c r="C841" s="14" t="s">
        <v>184</v>
      </c>
      <c r="D841" s="2">
        <v>2013</v>
      </c>
      <c r="E841" s="14">
        <v>2013</v>
      </c>
      <c r="F841" s="14" t="s">
        <v>98</v>
      </c>
      <c r="G841" s="93">
        <v>2080</v>
      </c>
      <c r="H841" s="93">
        <v>12269</v>
      </c>
      <c r="I841" s="93">
        <v>4</v>
      </c>
      <c r="J841" s="93">
        <v>21</v>
      </c>
      <c r="K841" s="93">
        <v>2084</v>
      </c>
      <c r="L841" s="93">
        <v>12290</v>
      </c>
      <c r="M841" s="48">
        <v>14374</v>
      </c>
      <c r="N841" s="48">
        <v>29829</v>
      </c>
      <c r="O841" s="48">
        <v>5199</v>
      </c>
      <c r="P841" s="48">
        <v>24559</v>
      </c>
      <c r="Q841" s="48">
        <v>29758</v>
      </c>
      <c r="R841" s="48">
        <v>13</v>
      </c>
      <c r="S841" s="48">
        <v>58</v>
      </c>
      <c r="T841" s="48">
        <v>71</v>
      </c>
      <c r="U841" s="48">
        <v>5212</v>
      </c>
      <c r="V841" s="48">
        <v>24617</v>
      </c>
      <c r="W841" s="156">
        <v>4451211</v>
      </c>
      <c r="X841" s="156">
        <v>8366</v>
      </c>
      <c r="Y841" s="156">
        <v>4459577</v>
      </c>
      <c r="Z841" s="28">
        <v>0.95169999999999999</v>
      </c>
      <c r="AA841" s="28"/>
      <c r="AB841" s="111"/>
      <c r="AC841" s="28"/>
      <c r="AD841" s="28">
        <v>5.9299999999999999E-2</v>
      </c>
      <c r="AE841" s="139"/>
      <c r="AF841" s="139"/>
      <c r="AG841" s="139"/>
      <c r="AH841" s="139"/>
      <c r="AI841" s="1"/>
      <c r="AJ841" s="1"/>
      <c r="AK841" s="1"/>
      <c r="AL841" s="1"/>
      <c r="AM841" s="1"/>
      <c r="AN841" s="1"/>
      <c r="AO841" s="1"/>
      <c r="AP841" s="1"/>
      <c r="AQ841" s="1"/>
      <c r="AR841" s="1"/>
      <c r="AS841" s="1"/>
      <c r="AT841" s="1"/>
      <c r="AU841" s="1"/>
      <c r="AV841" s="1"/>
      <c r="AW841" s="1"/>
      <c r="AX841" s="1"/>
      <c r="AY841" s="1"/>
    </row>
    <row r="842" spans="1:51">
      <c r="A842" s="51" t="s">
        <v>177</v>
      </c>
      <c r="B842" s="2" t="s">
        <v>75</v>
      </c>
      <c r="C842" s="14" t="s">
        <v>184</v>
      </c>
      <c r="D842" s="2">
        <v>2013</v>
      </c>
      <c r="E842" s="14">
        <v>2013</v>
      </c>
      <c r="F842" s="14" t="s">
        <v>98</v>
      </c>
      <c r="G842" s="93">
        <v>325</v>
      </c>
      <c r="H842" s="93">
        <v>2266</v>
      </c>
      <c r="I842" s="93">
        <v>0</v>
      </c>
      <c r="J842" s="93">
        <v>2</v>
      </c>
      <c r="K842" s="93">
        <v>325</v>
      </c>
      <c r="L842" s="93">
        <v>2268</v>
      </c>
      <c r="M842" s="48">
        <v>2593</v>
      </c>
      <c r="N842" s="48">
        <v>5054</v>
      </c>
      <c r="O842" s="48">
        <v>852</v>
      </c>
      <c r="P842" s="48">
        <v>4196</v>
      </c>
      <c r="Q842" s="48">
        <v>5048</v>
      </c>
      <c r="R842" s="48">
        <v>0</v>
      </c>
      <c r="S842" s="48">
        <v>6</v>
      </c>
      <c r="T842" s="48">
        <v>6</v>
      </c>
      <c r="U842" s="48">
        <v>852</v>
      </c>
      <c r="V842" s="48">
        <v>4202</v>
      </c>
      <c r="W842" s="156">
        <v>762998</v>
      </c>
      <c r="X842" s="156">
        <v>462</v>
      </c>
      <c r="Y842" s="156">
        <v>763460</v>
      </c>
      <c r="Z842" s="28">
        <v>0.98040000000000005</v>
      </c>
      <c r="AA842" s="28"/>
      <c r="AB842" s="111"/>
      <c r="AC842" s="28"/>
      <c r="AD842" s="28">
        <v>5.9299999999999999E-2</v>
      </c>
      <c r="AE842" s="139"/>
      <c r="AF842" s="139"/>
      <c r="AG842" s="139"/>
      <c r="AH842" s="139"/>
    </row>
    <row r="843" spans="1:51">
      <c r="A843" s="51" t="s">
        <v>178</v>
      </c>
      <c r="B843" s="2" t="s">
        <v>75</v>
      </c>
      <c r="C843" s="14" t="s">
        <v>184</v>
      </c>
      <c r="D843" s="2">
        <v>2013</v>
      </c>
      <c r="E843" s="14">
        <v>2013</v>
      </c>
      <c r="F843" s="14" t="s">
        <v>98</v>
      </c>
      <c r="G843" s="93">
        <v>108</v>
      </c>
      <c r="H843" s="93">
        <v>626</v>
      </c>
      <c r="I843" s="93">
        <v>1</v>
      </c>
      <c r="J843" s="93">
        <v>2</v>
      </c>
      <c r="K843" s="93">
        <v>109</v>
      </c>
      <c r="L843" s="93">
        <v>628</v>
      </c>
      <c r="M843" s="48">
        <v>736</v>
      </c>
      <c r="N843" s="48">
        <v>1869</v>
      </c>
      <c r="O843" s="48">
        <v>277</v>
      </c>
      <c r="P843" s="48">
        <v>1584</v>
      </c>
      <c r="Q843" s="48">
        <v>1861</v>
      </c>
      <c r="R843" s="48">
        <v>2</v>
      </c>
      <c r="S843" s="48">
        <v>6</v>
      </c>
      <c r="T843" s="48">
        <v>8</v>
      </c>
      <c r="U843" s="48">
        <v>279</v>
      </c>
      <c r="V843" s="48">
        <v>1590</v>
      </c>
      <c r="W843" s="156">
        <v>250376</v>
      </c>
      <c r="X843" s="156">
        <v>685</v>
      </c>
      <c r="Y843" s="156">
        <v>251061</v>
      </c>
      <c r="Z843" s="28">
        <v>0.97919999999999996</v>
      </c>
      <c r="AA843" s="28"/>
      <c r="AB843" s="111"/>
      <c r="AC843" s="28"/>
      <c r="AD843" s="28">
        <v>5.9299999999999999E-2</v>
      </c>
      <c r="AE843" s="139"/>
      <c r="AF843" s="139"/>
      <c r="AG843" s="139"/>
      <c r="AH843" s="139"/>
    </row>
    <row r="844" spans="1:51">
      <c r="A844" s="51" t="s">
        <v>179</v>
      </c>
      <c r="B844" s="2" t="s">
        <v>74</v>
      </c>
      <c r="C844" s="14" t="s">
        <v>184</v>
      </c>
      <c r="D844" s="2">
        <v>2013</v>
      </c>
      <c r="E844" s="14">
        <v>2013</v>
      </c>
      <c r="F844" s="14" t="s">
        <v>98</v>
      </c>
      <c r="G844" s="93">
        <v>5813</v>
      </c>
      <c r="H844" s="93">
        <v>27293</v>
      </c>
      <c r="I844" s="93">
        <v>20</v>
      </c>
      <c r="J844" s="93">
        <v>182</v>
      </c>
      <c r="K844" s="93">
        <v>5833</v>
      </c>
      <c r="L844" s="93">
        <v>27475</v>
      </c>
      <c r="M844" s="48">
        <v>33308</v>
      </c>
      <c r="N844" s="48">
        <v>69070</v>
      </c>
      <c r="O844" s="48">
        <v>13801</v>
      </c>
      <c r="P844" s="48">
        <v>54720</v>
      </c>
      <c r="Q844" s="48">
        <v>68521</v>
      </c>
      <c r="R844" s="48">
        <v>74</v>
      </c>
      <c r="S844" s="48">
        <v>475</v>
      </c>
      <c r="T844" s="48">
        <v>549</v>
      </c>
      <c r="U844" s="48">
        <v>13875</v>
      </c>
      <c r="V844" s="48">
        <v>55195</v>
      </c>
      <c r="W844" s="156">
        <v>10890747</v>
      </c>
      <c r="X844" s="156">
        <v>70760</v>
      </c>
      <c r="Y844" s="156">
        <v>10961507</v>
      </c>
      <c r="Z844" s="28">
        <v>0.95569999999999999</v>
      </c>
      <c r="AA844" s="28"/>
      <c r="AB844" s="111"/>
      <c r="AC844" s="28"/>
      <c r="AD844" s="28">
        <v>2.2800000000000001E-2</v>
      </c>
      <c r="AE844" s="139"/>
      <c r="AF844" s="139"/>
      <c r="AG844" s="139"/>
      <c r="AH844" s="139"/>
    </row>
    <row r="845" spans="1:51">
      <c r="A845" s="51" t="s">
        <v>180</v>
      </c>
      <c r="B845" s="2" t="s">
        <v>75</v>
      </c>
      <c r="C845" s="14" t="s">
        <v>184</v>
      </c>
      <c r="D845" s="2">
        <v>2013</v>
      </c>
      <c r="E845" s="14">
        <v>2013</v>
      </c>
      <c r="F845" s="14" t="s">
        <v>98</v>
      </c>
      <c r="G845" s="93">
        <v>433</v>
      </c>
      <c r="H845" s="93">
        <v>2124</v>
      </c>
      <c r="I845" s="93">
        <v>0</v>
      </c>
      <c r="J845" s="93">
        <v>5</v>
      </c>
      <c r="K845" s="93">
        <v>433</v>
      </c>
      <c r="L845" s="93">
        <v>2129</v>
      </c>
      <c r="M845" s="48">
        <v>2562</v>
      </c>
      <c r="N845" s="48">
        <v>5182</v>
      </c>
      <c r="O845" s="48">
        <v>1137</v>
      </c>
      <c r="P845" s="48">
        <v>4038</v>
      </c>
      <c r="Q845" s="48">
        <v>5175</v>
      </c>
      <c r="R845" s="48">
        <v>0</v>
      </c>
      <c r="S845" s="48">
        <v>7</v>
      </c>
      <c r="T845" s="48">
        <v>7</v>
      </c>
      <c r="U845" s="48">
        <v>1137</v>
      </c>
      <c r="V845" s="48">
        <v>4045</v>
      </c>
      <c r="W845" s="156">
        <v>775403.4</v>
      </c>
      <c r="X845" s="156">
        <v>1225</v>
      </c>
      <c r="Y845" s="156">
        <v>776628.4</v>
      </c>
      <c r="Z845" s="28">
        <v>1</v>
      </c>
      <c r="AA845" s="28"/>
      <c r="AB845" s="111"/>
      <c r="AC845" s="28"/>
      <c r="AD845" s="28">
        <v>5.9299999999999999E-2</v>
      </c>
      <c r="AE845" s="139"/>
      <c r="AF845" s="139"/>
      <c r="AG845" s="139"/>
      <c r="AH845" s="139"/>
    </row>
    <row r="846" spans="1:51">
      <c r="A846" s="51" t="s">
        <v>181</v>
      </c>
      <c r="B846" s="2" t="s">
        <v>75</v>
      </c>
      <c r="C846" s="14" t="s">
        <v>184</v>
      </c>
      <c r="D846" s="2">
        <v>2013</v>
      </c>
      <c r="E846" s="14">
        <v>2013</v>
      </c>
      <c r="F846" s="14" t="s">
        <v>98</v>
      </c>
      <c r="G846" s="93">
        <v>666</v>
      </c>
      <c r="H846" s="93">
        <v>5777</v>
      </c>
      <c r="I846" s="93">
        <v>1</v>
      </c>
      <c r="J846" s="93">
        <v>18</v>
      </c>
      <c r="K846" s="93">
        <v>667</v>
      </c>
      <c r="L846" s="93">
        <v>5795</v>
      </c>
      <c r="M846" s="48">
        <v>6462</v>
      </c>
      <c r="N846" s="48">
        <v>12043</v>
      </c>
      <c r="O846" s="48">
        <v>1675</v>
      </c>
      <c r="P846" s="48">
        <v>10324</v>
      </c>
      <c r="Q846" s="48">
        <v>11999</v>
      </c>
      <c r="R846" s="48">
        <v>2</v>
      </c>
      <c r="S846" s="48">
        <v>42</v>
      </c>
      <c r="T846" s="48">
        <v>44</v>
      </c>
      <c r="U846" s="48">
        <v>1677</v>
      </c>
      <c r="V846" s="48">
        <v>10366</v>
      </c>
      <c r="W846" s="156">
        <v>1820199</v>
      </c>
      <c r="X846" s="156">
        <v>5675</v>
      </c>
      <c r="Y846" s="156">
        <v>1825874</v>
      </c>
      <c r="Z846" s="28">
        <v>0.995</v>
      </c>
      <c r="AA846" s="28"/>
      <c r="AB846" s="111"/>
      <c r="AC846" s="28"/>
      <c r="AD846" s="28">
        <v>5.9299999999999999E-2</v>
      </c>
      <c r="AE846" s="139"/>
      <c r="AF846" s="139"/>
      <c r="AG846" s="139"/>
      <c r="AH846" s="139"/>
    </row>
    <row r="847" spans="1:51">
      <c r="A847" s="13" t="s">
        <v>123</v>
      </c>
      <c r="B847" s="2" t="s">
        <v>74</v>
      </c>
      <c r="C847" s="14" t="s">
        <v>184</v>
      </c>
      <c r="D847" s="2">
        <v>2013</v>
      </c>
      <c r="E847" s="14">
        <v>2013</v>
      </c>
      <c r="F847" s="14" t="s">
        <v>98</v>
      </c>
      <c r="G847" s="93">
        <v>16339</v>
      </c>
      <c r="H847" s="93">
        <v>75479</v>
      </c>
      <c r="I847" s="93">
        <v>37</v>
      </c>
      <c r="J847" s="93">
        <v>254</v>
      </c>
      <c r="K847" s="93">
        <v>16376</v>
      </c>
      <c r="L847" s="93">
        <v>75733</v>
      </c>
      <c r="M847" s="48">
        <v>92109</v>
      </c>
      <c r="N847" s="48">
        <v>221930</v>
      </c>
      <c r="O847" s="48">
        <v>43758</v>
      </c>
      <c r="P847" s="48">
        <v>177318</v>
      </c>
      <c r="Q847" s="48">
        <v>221076</v>
      </c>
      <c r="R847" s="48">
        <v>133</v>
      </c>
      <c r="S847" s="48">
        <v>721</v>
      </c>
      <c r="T847" s="48">
        <v>854</v>
      </c>
      <c r="U847" s="48">
        <v>43891</v>
      </c>
      <c r="V847" s="48">
        <v>178039</v>
      </c>
      <c r="W847" s="156">
        <v>33270710</v>
      </c>
      <c r="X847" s="156">
        <v>107227</v>
      </c>
      <c r="Y847" s="156">
        <v>33377937</v>
      </c>
      <c r="Z847" s="28">
        <v>0.96750000000000003</v>
      </c>
      <c r="AA847" s="28"/>
      <c r="AB847" s="111"/>
      <c r="AC847" s="28"/>
      <c r="AD847" s="28">
        <v>6.3E-3</v>
      </c>
      <c r="AE847" s="139"/>
      <c r="AF847" s="139"/>
      <c r="AG847" s="139"/>
      <c r="AH847" s="139"/>
    </row>
    <row r="848" spans="1:51">
      <c r="A848" s="13" t="s">
        <v>124</v>
      </c>
      <c r="B848" s="2" t="s">
        <v>75</v>
      </c>
      <c r="C848" s="14" t="s">
        <v>184</v>
      </c>
      <c r="D848" s="2">
        <v>2013</v>
      </c>
      <c r="E848" s="14">
        <v>2013</v>
      </c>
      <c r="F848" s="14" t="s">
        <v>98</v>
      </c>
      <c r="G848" s="93">
        <v>259</v>
      </c>
      <c r="H848" s="93">
        <v>1169</v>
      </c>
      <c r="I848" s="93">
        <v>0</v>
      </c>
      <c r="J848" s="93">
        <v>3</v>
      </c>
      <c r="K848" s="93">
        <v>259</v>
      </c>
      <c r="L848" s="93">
        <v>1172</v>
      </c>
      <c r="M848" s="48">
        <v>1431</v>
      </c>
      <c r="N848" s="48">
        <v>3605</v>
      </c>
      <c r="O848" s="48">
        <v>705</v>
      </c>
      <c r="P848" s="48">
        <v>2889</v>
      </c>
      <c r="Q848" s="48">
        <v>3594</v>
      </c>
      <c r="R848" s="48">
        <v>0</v>
      </c>
      <c r="S848" s="48">
        <v>11</v>
      </c>
      <c r="T848" s="48">
        <v>11</v>
      </c>
      <c r="U848" s="48">
        <v>705</v>
      </c>
      <c r="V848" s="48">
        <v>2900</v>
      </c>
      <c r="W848" s="156">
        <v>495869</v>
      </c>
      <c r="X848" s="156">
        <v>1249</v>
      </c>
      <c r="Y848" s="156">
        <v>497118</v>
      </c>
      <c r="Z848" s="28">
        <v>1</v>
      </c>
      <c r="AA848" s="28"/>
      <c r="AB848" s="111"/>
      <c r="AC848" s="28"/>
      <c r="AD848" s="28">
        <v>5.9299999999999999E-2</v>
      </c>
      <c r="AE848" s="139"/>
      <c r="AF848" s="139"/>
      <c r="AG848" s="139"/>
      <c r="AH848" s="139"/>
    </row>
    <row r="849" spans="1:34">
      <c r="A849" s="13" t="s">
        <v>125</v>
      </c>
      <c r="B849" s="2" t="s">
        <v>75</v>
      </c>
      <c r="C849" s="14" t="s">
        <v>184</v>
      </c>
      <c r="D849" s="2">
        <v>2013</v>
      </c>
      <c r="E849" s="14">
        <v>2013</v>
      </c>
      <c r="F849" s="14" t="s">
        <v>98</v>
      </c>
      <c r="G849" s="93">
        <v>999</v>
      </c>
      <c r="H849" s="93">
        <v>7414</v>
      </c>
      <c r="I849" s="93">
        <v>1</v>
      </c>
      <c r="J849" s="93">
        <v>11</v>
      </c>
      <c r="K849" s="93">
        <v>1000</v>
      </c>
      <c r="L849" s="93">
        <v>7425</v>
      </c>
      <c r="M849" s="48">
        <v>8425</v>
      </c>
      <c r="N849" s="48">
        <v>15773</v>
      </c>
      <c r="O849" s="48">
        <v>2433</v>
      </c>
      <c r="P849" s="48">
        <v>13313</v>
      </c>
      <c r="Q849" s="48">
        <v>15746</v>
      </c>
      <c r="R849" s="48">
        <v>3</v>
      </c>
      <c r="S849" s="48">
        <v>24</v>
      </c>
      <c r="T849" s="48">
        <v>27</v>
      </c>
      <c r="U849" s="48">
        <v>2436</v>
      </c>
      <c r="V849" s="48">
        <v>13337</v>
      </c>
      <c r="W849" s="156">
        <v>2440639</v>
      </c>
      <c r="X849" s="156">
        <v>3720</v>
      </c>
      <c r="Y849" s="156">
        <v>2444359</v>
      </c>
      <c r="Z849" s="28">
        <v>0.98</v>
      </c>
      <c r="AA849" s="28"/>
      <c r="AB849" s="111"/>
      <c r="AC849" s="28"/>
      <c r="AD849" s="28">
        <v>5.9299999999999999E-2</v>
      </c>
      <c r="AE849" s="139"/>
      <c r="AF849" s="139"/>
      <c r="AG849" s="139"/>
      <c r="AH849" s="139"/>
    </row>
    <row r="850" spans="1:34">
      <c r="A850" s="13" t="s">
        <v>126</v>
      </c>
      <c r="B850" s="2" t="s">
        <v>75</v>
      </c>
      <c r="C850" s="14" t="s">
        <v>184</v>
      </c>
      <c r="D850" s="2">
        <v>2013</v>
      </c>
      <c r="E850" s="14">
        <v>2013</v>
      </c>
      <c r="F850" s="14" t="s">
        <v>98</v>
      </c>
      <c r="G850" s="93">
        <v>2116</v>
      </c>
      <c r="H850" s="93">
        <v>11958</v>
      </c>
      <c r="I850" s="93">
        <v>8</v>
      </c>
      <c r="J850" s="93">
        <v>108</v>
      </c>
      <c r="K850" s="93">
        <v>2124</v>
      </c>
      <c r="L850" s="93">
        <v>12066</v>
      </c>
      <c r="M850" s="48">
        <v>14190</v>
      </c>
      <c r="N850" s="48">
        <v>36351</v>
      </c>
      <c r="O850" s="48">
        <v>5925</v>
      </c>
      <c r="P850" s="48">
        <v>30065</v>
      </c>
      <c r="Q850" s="48">
        <v>35990</v>
      </c>
      <c r="R850" s="48">
        <v>23</v>
      </c>
      <c r="S850" s="48">
        <v>338</v>
      </c>
      <c r="T850" s="48">
        <v>361</v>
      </c>
      <c r="U850" s="48">
        <v>5948</v>
      </c>
      <c r="V850" s="48">
        <v>30403</v>
      </c>
      <c r="W850" s="156">
        <v>5089750</v>
      </c>
      <c r="X850" s="156">
        <v>39879</v>
      </c>
      <c r="Y850" s="156">
        <v>5129629</v>
      </c>
      <c r="Z850" s="28">
        <v>1</v>
      </c>
      <c r="AA850" s="28"/>
      <c r="AB850" s="111"/>
      <c r="AC850" s="28"/>
      <c r="AD850" s="28">
        <v>5.9299999999999999E-2</v>
      </c>
      <c r="AE850" s="139"/>
      <c r="AF850" s="139"/>
      <c r="AG850" s="139"/>
      <c r="AH850" s="139"/>
    </row>
    <row r="851" spans="1:34">
      <c r="A851" s="13" t="s">
        <v>127</v>
      </c>
      <c r="B851" s="2" t="s">
        <v>75</v>
      </c>
      <c r="C851" s="14" t="s">
        <v>184</v>
      </c>
      <c r="D851" s="2">
        <v>2013</v>
      </c>
      <c r="E851" s="14">
        <v>2013</v>
      </c>
      <c r="F851" s="14" t="s">
        <v>98</v>
      </c>
      <c r="G851" s="93">
        <v>135</v>
      </c>
      <c r="H851" s="93">
        <v>872</v>
      </c>
      <c r="I851" s="93">
        <v>1</v>
      </c>
      <c r="J851" s="93">
        <v>3</v>
      </c>
      <c r="K851" s="93">
        <v>136</v>
      </c>
      <c r="L851" s="93">
        <v>875</v>
      </c>
      <c r="M851" s="48">
        <v>1010</v>
      </c>
      <c r="N851" s="48">
        <v>2033</v>
      </c>
      <c r="O851" s="48">
        <v>361</v>
      </c>
      <c r="P851" s="48">
        <v>1660</v>
      </c>
      <c r="Q851" s="48">
        <v>2021</v>
      </c>
      <c r="R851" s="48">
        <v>2</v>
      </c>
      <c r="S851" s="48">
        <v>10</v>
      </c>
      <c r="T851" s="48">
        <v>12</v>
      </c>
      <c r="U851" s="48">
        <v>363</v>
      </c>
      <c r="V851" s="48">
        <v>1670</v>
      </c>
      <c r="W851" s="156">
        <v>286686</v>
      </c>
      <c r="X851" s="156">
        <v>806</v>
      </c>
      <c r="Y851" s="156">
        <v>287492</v>
      </c>
      <c r="Z851" s="28">
        <v>0.98680000000000001</v>
      </c>
      <c r="AA851" s="28"/>
      <c r="AB851" s="111"/>
      <c r="AC851" s="28"/>
      <c r="AD851" s="28">
        <v>5.9299999999999999E-2</v>
      </c>
      <c r="AE851" s="139"/>
      <c r="AF851" s="139"/>
      <c r="AG851" s="139"/>
      <c r="AH851" s="139"/>
    </row>
    <row r="852" spans="1:34">
      <c r="A852" s="13" t="s">
        <v>128</v>
      </c>
      <c r="B852" s="2" t="s">
        <v>75</v>
      </c>
      <c r="C852" s="14" t="s">
        <v>184</v>
      </c>
      <c r="D852" s="2">
        <v>2013</v>
      </c>
      <c r="E852" s="14">
        <v>2013</v>
      </c>
      <c r="F852" s="14" t="s">
        <v>98</v>
      </c>
      <c r="G852" s="93">
        <v>11996</v>
      </c>
      <c r="H852" s="93">
        <v>47279</v>
      </c>
      <c r="I852" s="93">
        <v>13</v>
      </c>
      <c r="J852" s="93">
        <v>265</v>
      </c>
      <c r="K852" s="93">
        <v>12009</v>
      </c>
      <c r="L852" s="93">
        <v>47544</v>
      </c>
      <c r="M852" s="48">
        <v>59553</v>
      </c>
      <c r="N852" s="48">
        <v>144903</v>
      </c>
      <c r="O852" s="48">
        <v>32574</v>
      </c>
      <c r="P852" s="48">
        <v>111609</v>
      </c>
      <c r="Q852" s="48">
        <v>144183</v>
      </c>
      <c r="R852" s="48">
        <v>45</v>
      </c>
      <c r="S852" s="48">
        <v>675</v>
      </c>
      <c r="T852" s="48">
        <v>720</v>
      </c>
      <c r="U852" s="48">
        <v>32619</v>
      </c>
      <c r="V852" s="48">
        <v>112284</v>
      </c>
      <c r="W852" s="156">
        <v>21605103</v>
      </c>
      <c r="X852" s="156">
        <v>104859</v>
      </c>
      <c r="Y852" s="156">
        <v>21709962</v>
      </c>
      <c r="Z852" s="28">
        <v>0.98760000000000003</v>
      </c>
      <c r="AA852" s="28"/>
      <c r="AB852" s="111"/>
      <c r="AC852" s="28"/>
      <c r="AD852" s="28">
        <v>2.75E-2</v>
      </c>
      <c r="AE852" s="139"/>
      <c r="AF852" s="139"/>
      <c r="AG852" s="139"/>
      <c r="AH852" s="139"/>
    </row>
    <row r="853" spans="1:34">
      <c r="A853" s="13" t="s">
        <v>129</v>
      </c>
      <c r="B853" s="2" t="s">
        <v>75</v>
      </c>
      <c r="C853" s="14" t="s">
        <v>184</v>
      </c>
      <c r="D853" s="2">
        <v>2013</v>
      </c>
      <c r="E853" s="14">
        <v>2013</v>
      </c>
      <c r="F853" s="14" t="s">
        <v>98</v>
      </c>
      <c r="G853" s="93">
        <v>1681</v>
      </c>
      <c r="H853" s="93">
        <v>8312</v>
      </c>
      <c r="I853" s="93">
        <v>3</v>
      </c>
      <c r="J853" s="93">
        <v>54</v>
      </c>
      <c r="K853" s="93">
        <v>1684</v>
      </c>
      <c r="L853" s="93">
        <v>8366</v>
      </c>
      <c r="M853" s="48">
        <v>10050</v>
      </c>
      <c r="N853" s="48">
        <v>23748</v>
      </c>
      <c r="O853" s="48">
        <v>4507</v>
      </c>
      <c r="P853" s="48">
        <v>19093</v>
      </c>
      <c r="Q853" s="48">
        <v>23600</v>
      </c>
      <c r="R853" s="48">
        <v>10</v>
      </c>
      <c r="S853" s="48">
        <v>138</v>
      </c>
      <c r="T853" s="48">
        <v>148</v>
      </c>
      <c r="U853" s="48">
        <v>4517</v>
      </c>
      <c r="V853" s="48">
        <v>19231</v>
      </c>
      <c r="W853" s="156">
        <v>3359524</v>
      </c>
      <c r="X853" s="156">
        <v>18485</v>
      </c>
      <c r="Y853" s="156">
        <v>3378009</v>
      </c>
      <c r="Z853" s="28">
        <v>0.99419999999999997</v>
      </c>
      <c r="AA853" s="28"/>
      <c r="AB853" s="111"/>
      <c r="AC853" s="28"/>
      <c r="AD853" s="28">
        <v>5.9299999999999999E-2</v>
      </c>
      <c r="AE853" s="139"/>
      <c r="AF853" s="139"/>
      <c r="AG853" s="139"/>
      <c r="AH853" s="139"/>
    </row>
    <row r="854" spans="1:34">
      <c r="A854" s="13" t="s">
        <v>130</v>
      </c>
      <c r="B854" s="2" t="s">
        <v>75</v>
      </c>
      <c r="C854" s="14" t="s">
        <v>184</v>
      </c>
      <c r="D854" s="2">
        <v>2013</v>
      </c>
      <c r="E854" s="14">
        <v>2013</v>
      </c>
      <c r="F854" s="14" t="s">
        <v>98</v>
      </c>
      <c r="G854" s="93">
        <v>674</v>
      </c>
      <c r="H854" s="93">
        <v>4453</v>
      </c>
      <c r="I854" s="93">
        <v>1</v>
      </c>
      <c r="J854" s="93">
        <v>10</v>
      </c>
      <c r="K854" s="93">
        <v>675</v>
      </c>
      <c r="L854" s="93">
        <v>4463</v>
      </c>
      <c r="M854" s="48">
        <v>5137</v>
      </c>
      <c r="N854" s="48">
        <v>10267</v>
      </c>
      <c r="O854" s="48">
        <v>1740</v>
      </c>
      <c r="P854" s="48">
        <v>8503</v>
      </c>
      <c r="Q854" s="48">
        <v>10243</v>
      </c>
      <c r="R854" s="48">
        <v>2</v>
      </c>
      <c r="S854" s="48">
        <v>22</v>
      </c>
      <c r="T854" s="48">
        <v>24</v>
      </c>
      <c r="U854" s="48">
        <v>1742</v>
      </c>
      <c r="V854" s="48">
        <v>8525</v>
      </c>
      <c r="W854" s="156">
        <v>1569952</v>
      </c>
      <c r="X854" s="156">
        <v>3359</v>
      </c>
      <c r="Y854" s="156">
        <v>1573311</v>
      </c>
      <c r="Z854" s="28">
        <v>0.95909999999999995</v>
      </c>
      <c r="AA854" s="28"/>
      <c r="AB854" s="111"/>
      <c r="AC854" s="28"/>
      <c r="AD854" s="28">
        <v>5.9299999999999999E-2</v>
      </c>
      <c r="AE854" s="139"/>
      <c r="AF854" s="139"/>
      <c r="AG854" s="139"/>
      <c r="AH854" s="139"/>
    </row>
    <row r="855" spans="1:34">
      <c r="A855" s="13" t="s">
        <v>131</v>
      </c>
      <c r="B855" s="2" t="s">
        <v>75</v>
      </c>
      <c r="C855" s="14" t="s">
        <v>184</v>
      </c>
      <c r="D855" s="2">
        <v>2013</v>
      </c>
      <c r="E855" s="14">
        <v>2013</v>
      </c>
      <c r="F855" s="14" t="s">
        <v>98</v>
      </c>
      <c r="G855" s="93">
        <v>267</v>
      </c>
      <c r="H855" s="93">
        <v>1155</v>
      </c>
      <c r="I855" s="93">
        <v>0</v>
      </c>
      <c r="J855" s="93">
        <v>0</v>
      </c>
      <c r="K855" s="93">
        <v>267</v>
      </c>
      <c r="L855" s="93">
        <v>1155</v>
      </c>
      <c r="M855" s="48">
        <v>1422</v>
      </c>
      <c r="N855" s="48">
        <v>2987</v>
      </c>
      <c r="O855" s="48">
        <v>732</v>
      </c>
      <c r="P855" s="48">
        <v>2254</v>
      </c>
      <c r="Q855" s="48">
        <v>2986</v>
      </c>
      <c r="R855" s="48">
        <v>0</v>
      </c>
      <c r="S855" s="48">
        <v>1</v>
      </c>
      <c r="T855" s="48">
        <v>1</v>
      </c>
      <c r="U855" s="48">
        <v>732</v>
      </c>
      <c r="V855" s="48">
        <v>2255</v>
      </c>
      <c r="W855" s="156">
        <v>460659</v>
      </c>
      <c r="X855" s="156">
        <v>80</v>
      </c>
      <c r="Y855" s="156">
        <v>460739</v>
      </c>
      <c r="Z855" s="28">
        <v>0.94620000000000004</v>
      </c>
      <c r="AA855" s="28"/>
      <c r="AB855" s="111"/>
      <c r="AC855" s="28"/>
      <c r="AD855" s="28">
        <v>5.9299999999999999E-2</v>
      </c>
      <c r="AE855" s="139"/>
      <c r="AF855" s="139"/>
      <c r="AG855" s="139"/>
      <c r="AH855" s="139"/>
    </row>
    <row r="856" spans="1:34">
      <c r="A856" s="13" t="s">
        <v>132</v>
      </c>
      <c r="B856" s="2" t="s">
        <v>76</v>
      </c>
      <c r="C856" s="14" t="s">
        <v>184</v>
      </c>
      <c r="D856" s="2">
        <v>2013</v>
      </c>
      <c r="E856" s="14">
        <v>2013</v>
      </c>
      <c r="F856" s="14" t="s">
        <v>98</v>
      </c>
      <c r="G856" s="93">
        <v>90951</v>
      </c>
      <c r="H856" s="93">
        <v>453391</v>
      </c>
      <c r="I856" s="93">
        <v>854</v>
      </c>
      <c r="J856" s="93">
        <v>4715</v>
      </c>
      <c r="K856" s="93">
        <v>91805</v>
      </c>
      <c r="L856" s="93">
        <v>458106</v>
      </c>
      <c r="M856" s="48">
        <v>549911</v>
      </c>
      <c r="N856" s="48">
        <v>1138034</v>
      </c>
      <c r="O856" s="48">
        <v>207243</v>
      </c>
      <c r="P856" s="48">
        <v>917614</v>
      </c>
      <c r="Q856" s="48">
        <v>1124857</v>
      </c>
      <c r="R856" s="48">
        <v>2746</v>
      </c>
      <c r="S856" s="48">
        <v>10431</v>
      </c>
      <c r="T856" s="48">
        <v>13177</v>
      </c>
      <c r="U856" s="48">
        <v>209989</v>
      </c>
      <c r="V856" s="48">
        <v>928045</v>
      </c>
      <c r="W856" s="156">
        <v>180453177</v>
      </c>
      <c r="X856" s="156">
        <v>1838813</v>
      </c>
      <c r="Y856" s="156">
        <v>182291990</v>
      </c>
      <c r="Z856" s="28">
        <v>0.96230000000000004</v>
      </c>
      <c r="AA856" s="28"/>
      <c r="AB856" s="111"/>
      <c r="AC856" s="28"/>
      <c r="AD856" s="28">
        <v>2.4799999999999999E-2</v>
      </c>
      <c r="AE856" s="139"/>
      <c r="AF856" s="139"/>
      <c r="AG856" s="139"/>
      <c r="AH856" s="139"/>
    </row>
    <row r="857" spans="1:34">
      <c r="A857" s="13" t="s">
        <v>133</v>
      </c>
      <c r="B857" s="2" t="s">
        <v>75</v>
      </c>
      <c r="C857" s="14" t="s">
        <v>184</v>
      </c>
      <c r="D857" s="2">
        <v>2013</v>
      </c>
      <c r="E857" s="14">
        <v>2013</v>
      </c>
      <c r="F857" s="14" t="s">
        <v>98</v>
      </c>
      <c r="G857" s="93">
        <v>2143</v>
      </c>
      <c r="H857" s="93">
        <v>8547</v>
      </c>
      <c r="I857" s="93">
        <v>3</v>
      </c>
      <c r="J857" s="93">
        <v>16</v>
      </c>
      <c r="K857" s="93">
        <v>2146</v>
      </c>
      <c r="L857" s="93">
        <v>8563</v>
      </c>
      <c r="M857" s="48">
        <v>10709</v>
      </c>
      <c r="N857" s="48">
        <v>27158</v>
      </c>
      <c r="O857" s="48">
        <v>5652</v>
      </c>
      <c r="P857" s="48">
        <v>21438</v>
      </c>
      <c r="Q857" s="48">
        <v>27090</v>
      </c>
      <c r="R857" s="48">
        <v>7</v>
      </c>
      <c r="S857" s="48">
        <v>61</v>
      </c>
      <c r="T857" s="48">
        <v>68</v>
      </c>
      <c r="U857" s="48">
        <v>5659</v>
      </c>
      <c r="V857" s="48">
        <v>21499</v>
      </c>
      <c r="W857" s="156">
        <v>4007477</v>
      </c>
      <c r="X857" s="156">
        <v>8118</v>
      </c>
      <c r="Y857" s="156">
        <v>4015595</v>
      </c>
      <c r="Z857" s="28">
        <v>0.97560000000000002</v>
      </c>
      <c r="AA857" s="28"/>
      <c r="AB857" s="111"/>
      <c r="AC857" s="28"/>
      <c r="AD857" s="28">
        <v>5.9299999999999999E-2</v>
      </c>
      <c r="AE857" s="139"/>
      <c r="AF857" s="139"/>
      <c r="AG857" s="139"/>
      <c r="AH857" s="139"/>
    </row>
    <row r="858" spans="1:34">
      <c r="A858" s="13" t="s">
        <v>134</v>
      </c>
      <c r="B858" s="2" t="s">
        <v>75</v>
      </c>
      <c r="C858" s="14" t="s">
        <v>184</v>
      </c>
      <c r="D858" s="2">
        <v>2013</v>
      </c>
      <c r="E858" s="14">
        <v>2013</v>
      </c>
      <c r="F858" s="14" t="s">
        <v>98</v>
      </c>
      <c r="G858" s="93">
        <v>779</v>
      </c>
      <c r="H858" s="93">
        <v>4751</v>
      </c>
      <c r="I858" s="93">
        <v>13</v>
      </c>
      <c r="J858" s="93">
        <v>82</v>
      </c>
      <c r="K858" s="93">
        <v>792</v>
      </c>
      <c r="L858" s="93">
        <v>4833</v>
      </c>
      <c r="M858" s="48">
        <v>5625</v>
      </c>
      <c r="N858" s="48">
        <v>9507</v>
      </c>
      <c r="O858" s="48">
        <v>1696</v>
      </c>
      <c r="P858" s="48">
        <v>7574</v>
      </c>
      <c r="Q858" s="48">
        <v>9270</v>
      </c>
      <c r="R858" s="48">
        <v>41</v>
      </c>
      <c r="S858" s="48">
        <v>196</v>
      </c>
      <c r="T858" s="48">
        <v>237</v>
      </c>
      <c r="U858" s="48">
        <v>1737</v>
      </c>
      <c r="V858" s="48">
        <v>7770</v>
      </c>
      <c r="W858" s="156">
        <v>1493682</v>
      </c>
      <c r="X858" s="156">
        <v>27837</v>
      </c>
      <c r="Y858" s="156">
        <v>1521519</v>
      </c>
      <c r="Z858" s="28">
        <v>0.96950000000000003</v>
      </c>
      <c r="AA858" s="28"/>
      <c r="AB858" s="111"/>
      <c r="AC858" s="28"/>
      <c r="AD858" s="28">
        <v>5.9299999999999999E-2</v>
      </c>
      <c r="AE858" s="139"/>
      <c r="AF858" s="139"/>
      <c r="AG858" s="139"/>
      <c r="AH858" s="139"/>
    </row>
    <row r="859" spans="1:34">
      <c r="A859" s="13" t="s">
        <v>135</v>
      </c>
      <c r="B859" s="2" t="s">
        <v>75</v>
      </c>
      <c r="C859" s="14" t="s">
        <v>184</v>
      </c>
      <c r="D859" s="2">
        <v>2013</v>
      </c>
      <c r="E859" s="14">
        <v>2013</v>
      </c>
      <c r="F859" s="14" t="s">
        <v>98</v>
      </c>
      <c r="G859" s="93">
        <v>121</v>
      </c>
      <c r="H859" s="93">
        <v>798</v>
      </c>
      <c r="I859" s="93">
        <v>0</v>
      </c>
      <c r="J859" s="93">
        <v>1</v>
      </c>
      <c r="K859" s="93">
        <v>121</v>
      </c>
      <c r="L859" s="93">
        <v>799</v>
      </c>
      <c r="M859" s="48">
        <v>919</v>
      </c>
      <c r="N859" s="48">
        <v>1857</v>
      </c>
      <c r="O859" s="48">
        <v>321</v>
      </c>
      <c r="P859" s="48">
        <v>1535</v>
      </c>
      <c r="Q859" s="48">
        <v>1856</v>
      </c>
      <c r="R859" s="48">
        <v>0</v>
      </c>
      <c r="S859" s="48">
        <v>1</v>
      </c>
      <c r="T859" s="48">
        <v>1</v>
      </c>
      <c r="U859" s="48">
        <v>321</v>
      </c>
      <c r="V859" s="48">
        <v>1536</v>
      </c>
      <c r="W859" s="156">
        <v>282116</v>
      </c>
      <c r="X859" s="156">
        <v>167</v>
      </c>
      <c r="Y859" s="156">
        <v>282283</v>
      </c>
      <c r="Z859" s="28">
        <v>0.87760000000000005</v>
      </c>
      <c r="AA859" s="28"/>
      <c r="AB859" s="111"/>
      <c r="AC859" s="28"/>
      <c r="AD859" s="28">
        <v>5.9299999999999999E-2</v>
      </c>
      <c r="AE859" s="139"/>
      <c r="AF859" s="139"/>
      <c r="AG859" s="139"/>
      <c r="AH859" s="139"/>
    </row>
    <row r="860" spans="1:34">
      <c r="A860" s="13" t="s">
        <v>136</v>
      </c>
      <c r="B860" s="2" t="s">
        <v>75</v>
      </c>
      <c r="C860" s="14" t="s">
        <v>184</v>
      </c>
      <c r="D860" s="2">
        <v>2013</v>
      </c>
      <c r="E860" s="14">
        <v>2013</v>
      </c>
      <c r="F860" s="14" t="s">
        <v>98</v>
      </c>
      <c r="G860" s="93">
        <v>833</v>
      </c>
      <c r="H860" s="93">
        <v>6185</v>
      </c>
      <c r="I860" s="93">
        <v>2</v>
      </c>
      <c r="J860" s="93">
        <v>19</v>
      </c>
      <c r="K860" s="93">
        <v>835</v>
      </c>
      <c r="L860" s="93">
        <v>6204</v>
      </c>
      <c r="M860" s="48">
        <v>7039</v>
      </c>
      <c r="N860" s="48">
        <v>13340</v>
      </c>
      <c r="O860" s="48">
        <v>2149</v>
      </c>
      <c r="P860" s="48">
        <v>11134</v>
      </c>
      <c r="Q860" s="48">
        <v>13283</v>
      </c>
      <c r="R860" s="48">
        <v>4</v>
      </c>
      <c r="S860" s="48">
        <v>53</v>
      </c>
      <c r="T860" s="48">
        <v>57</v>
      </c>
      <c r="U860" s="48">
        <v>2153</v>
      </c>
      <c r="V860" s="48">
        <v>11187</v>
      </c>
      <c r="W860" s="156">
        <v>2069824</v>
      </c>
      <c r="X860" s="156">
        <v>7238</v>
      </c>
      <c r="Y860" s="156">
        <v>2077062</v>
      </c>
      <c r="Z860" s="28">
        <v>0.98829999999999996</v>
      </c>
      <c r="AA860" s="28"/>
      <c r="AB860" s="111"/>
      <c r="AC860" s="28"/>
      <c r="AD860" s="28">
        <v>5.9299999999999999E-2</v>
      </c>
      <c r="AE860" s="139"/>
      <c r="AF860" s="139"/>
      <c r="AG860" s="139"/>
      <c r="AH860" s="139"/>
    </row>
    <row r="861" spans="1:34">
      <c r="A861" s="13" t="s">
        <v>137</v>
      </c>
      <c r="B861" s="2" t="s">
        <v>75</v>
      </c>
      <c r="C861" s="14" t="s">
        <v>184</v>
      </c>
      <c r="D861" s="2">
        <v>2013</v>
      </c>
      <c r="E861" s="14">
        <v>2013</v>
      </c>
      <c r="F861" s="14" t="s">
        <v>98</v>
      </c>
      <c r="G861" s="93">
        <v>5056</v>
      </c>
      <c r="H861" s="93">
        <v>17778</v>
      </c>
      <c r="I861" s="93">
        <v>5</v>
      </c>
      <c r="J861" s="93">
        <v>35</v>
      </c>
      <c r="K861" s="93">
        <v>5061</v>
      </c>
      <c r="L861" s="93">
        <v>17813</v>
      </c>
      <c r="M861" s="48">
        <v>22874</v>
      </c>
      <c r="N861" s="48">
        <v>55866</v>
      </c>
      <c r="O861" s="48">
        <v>13778</v>
      </c>
      <c r="P861" s="48">
        <v>41960</v>
      </c>
      <c r="Q861" s="48">
        <v>55738</v>
      </c>
      <c r="R861" s="48">
        <v>17</v>
      </c>
      <c r="S861" s="48">
        <v>111</v>
      </c>
      <c r="T861" s="48">
        <v>128</v>
      </c>
      <c r="U861" s="48">
        <v>13795</v>
      </c>
      <c r="V861" s="48">
        <v>42071</v>
      </c>
      <c r="W861" s="156">
        <v>8224494</v>
      </c>
      <c r="X861" s="156">
        <v>14516</v>
      </c>
      <c r="Y861" s="156">
        <v>8239010</v>
      </c>
      <c r="Z861" s="28">
        <v>0.9899</v>
      </c>
      <c r="AA861" s="28"/>
      <c r="AB861" s="111"/>
      <c r="AC861" s="28"/>
      <c r="AD861" s="28">
        <v>3.2000000000000002E-3</v>
      </c>
      <c r="AE861" s="139"/>
      <c r="AF861" s="139"/>
      <c r="AG861" s="139"/>
      <c r="AH861" s="139"/>
    </row>
    <row r="862" spans="1:34">
      <c r="A862" s="13" t="s">
        <v>138</v>
      </c>
      <c r="B862" s="2" t="s">
        <v>75</v>
      </c>
      <c r="C862" s="14" t="s">
        <v>184</v>
      </c>
      <c r="D862" s="2">
        <v>2013</v>
      </c>
      <c r="E862" s="14">
        <v>2013</v>
      </c>
      <c r="F862" s="14" t="s">
        <v>98</v>
      </c>
      <c r="G862" s="93">
        <v>81</v>
      </c>
      <c r="H862" s="93">
        <v>360</v>
      </c>
      <c r="I862" s="93">
        <v>0</v>
      </c>
      <c r="J862" s="93">
        <v>1</v>
      </c>
      <c r="K862" s="93">
        <v>81</v>
      </c>
      <c r="L862" s="93">
        <v>361</v>
      </c>
      <c r="M862" s="48">
        <v>442</v>
      </c>
      <c r="N862" s="48">
        <v>983</v>
      </c>
      <c r="O862" s="48">
        <v>206</v>
      </c>
      <c r="P862" s="48">
        <v>776</v>
      </c>
      <c r="Q862" s="48">
        <v>982</v>
      </c>
      <c r="R862" s="48">
        <v>0</v>
      </c>
      <c r="S862" s="48">
        <v>1</v>
      </c>
      <c r="T862" s="48">
        <v>1</v>
      </c>
      <c r="U862" s="48">
        <v>206</v>
      </c>
      <c r="V862" s="48">
        <v>777</v>
      </c>
      <c r="W862" s="156">
        <v>139902</v>
      </c>
      <c r="X862" s="156">
        <v>0</v>
      </c>
      <c r="Y862" s="156">
        <v>139902</v>
      </c>
      <c r="Z862" s="28">
        <v>1</v>
      </c>
      <c r="AA862" s="28"/>
      <c r="AB862" s="111"/>
      <c r="AC862" s="28"/>
      <c r="AD862" s="28">
        <v>5.9299999999999999E-2</v>
      </c>
      <c r="AE862" s="139"/>
      <c r="AF862" s="139"/>
      <c r="AG862" s="139"/>
      <c r="AH862" s="139"/>
    </row>
    <row r="863" spans="1:34">
      <c r="A863" s="13" t="s">
        <v>139</v>
      </c>
      <c r="B863" s="2" t="s">
        <v>75</v>
      </c>
      <c r="C863" s="14" t="s">
        <v>184</v>
      </c>
      <c r="D863" s="2">
        <v>2013</v>
      </c>
      <c r="E863" s="14">
        <v>2013</v>
      </c>
      <c r="F863" s="14" t="s">
        <v>98</v>
      </c>
      <c r="G863" s="93">
        <v>25</v>
      </c>
      <c r="H863" s="93">
        <v>330</v>
      </c>
      <c r="I863" s="93">
        <v>0</v>
      </c>
      <c r="J863" s="93">
        <v>1</v>
      </c>
      <c r="K863" s="93">
        <v>25</v>
      </c>
      <c r="L863" s="93">
        <v>331</v>
      </c>
      <c r="M863" s="48">
        <v>355</v>
      </c>
      <c r="N863" s="48">
        <v>650</v>
      </c>
      <c r="O863" s="48">
        <v>60</v>
      </c>
      <c r="P863" s="48">
        <v>588</v>
      </c>
      <c r="Q863" s="48">
        <v>648</v>
      </c>
      <c r="R863" s="48">
        <v>0</v>
      </c>
      <c r="S863" s="48">
        <v>2</v>
      </c>
      <c r="T863" s="48">
        <v>2</v>
      </c>
      <c r="U863" s="48">
        <v>60</v>
      </c>
      <c r="V863" s="48">
        <v>590</v>
      </c>
      <c r="W863" s="156">
        <v>97527</v>
      </c>
      <c r="X863" s="156">
        <v>0</v>
      </c>
      <c r="Y863" s="156">
        <v>97527</v>
      </c>
      <c r="Z863" s="28">
        <v>0.96879999999999999</v>
      </c>
      <c r="AA863" s="28"/>
      <c r="AB863" s="111"/>
      <c r="AC863" s="28"/>
      <c r="AD863" s="28">
        <v>5.9299999999999999E-2</v>
      </c>
      <c r="AE863" s="139"/>
      <c r="AF863" s="139"/>
      <c r="AG863" s="139"/>
      <c r="AH863" s="139"/>
    </row>
    <row r="864" spans="1:34">
      <c r="A864" s="13" t="s">
        <v>140</v>
      </c>
      <c r="B864" s="2" t="s">
        <v>75</v>
      </c>
      <c r="C864" s="14" t="s">
        <v>184</v>
      </c>
      <c r="D864" s="2">
        <v>2013</v>
      </c>
      <c r="E864" s="14">
        <v>2013</v>
      </c>
      <c r="F864" s="14" t="s">
        <v>98</v>
      </c>
      <c r="G864" s="93">
        <v>4892</v>
      </c>
      <c r="H864" s="93">
        <v>16893</v>
      </c>
      <c r="I864" s="93">
        <v>8</v>
      </c>
      <c r="J864" s="93">
        <v>58</v>
      </c>
      <c r="K864" s="93">
        <v>4900</v>
      </c>
      <c r="L864" s="93">
        <v>16951</v>
      </c>
      <c r="M864" s="48">
        <v>21851</v>
      </c>
      <c r="N864" s="48">
        <v>50341</v>
      </c>
      <c r="O864" s="48">
        <v>11748</v>
      </c>
      <c r="P864" s="48">
        <v>38360</v>
      </c>
      <c r="Q864" s="48">
        <v>50108</v>
      </c>
      <c r="R864" s="48">
        <v>29</v>
      </c>
      <c r="S864" s="48">
        <v>204</v>
      </c>
      <c r="T864" s="48">
        <v>233</v>
      </c>
      <c r="U864" s="48">
        <v>11777</v>
      </c>
      <c r="V864" s="48">
        <v>38564</v>
      </c>
      <c r="W864" s="156">
        <v>7564844</v>
      </c>
      <c r="X864" s="156">
        <v>25757</v>
      </c>
      <c r="Y864" s="156">
        <v>7590601</v>
      </c>
      <c r="Z864" s="28">
        <v>1</v>
      </c>
      <c r="AA864" s="28"/>
      <c r="AB864" s="111"/>
      <c r="AC864" s="28"/>
      <c r="AD864" s="28">
        <v>9.7000000000000003E-3</v>
      </c>
      <c r="AE864" s="139"/>
      <c r="AF864" s="139"/>
      <c r="AG864" s="139"/>
      <c r="AH864" s="139"/>
    </row>
    <row r="865" spans="1:34">
      <c r="A865" s="13" t="s">
        <v>141</v>
      </c>
      <c r="B865" s="2" t="s">
        <v>75</v>
      </c>
      <c r="C865" s="14" t="s">
        <v>184</v>
      </c>
      <c r="D865" s="2">
        <v>2013</v>
      </c>
      <c r="E865" s="14">
        <v>2013</v>
      </c>
      <c r="F865" s="14" t="s">
        <v>98</v>
      </c>
      <c r="G865" s="93">
        <v>420</v>
      </c>
      <c r="H865" s="93">
        <v>2945</v>
      </c>
      <c r="I865" s="93">
        <v>6</v>
      </c>
      <c r="J865" s="93">
        <v>15</v>
      </c>
      <c r="K865" s="93">
        <v>426</v>
      </c>
      <c r="L865" s="93">
        <v>2960</v>
      </c>
      <c r="M865" s="48">
        <v>3386</v>
      </c>
      <c r="N865" s="48">
        <v>7150</v>
      </c>
      <c r="O865" s="48">
        <v>1039</v>
      </c>
      <c r="P865" s="48">
        <v>6042</v>
      </c>
      <c r="Q865" s="48">
        <v>7081</v>
      </c>
      <c r="R865" s="48">
        <v>17</v>
      </c>
      <c r="S865" s="48">
        <v>52</v>
      </c>
      <c r="T865" s="48">
        <v>69</v>
      </c>
      <c r="U865" s="48">
        <v>1056</v>
      </c>
      <c r="V865" s="48">
        <v>6094</v>
      </c>
      <c r="W865" s="156">
        <v>1078297</v>
      </c>
      <c r="X865" s="156">
        <v>7675</v>
      </c>
      <c r="Y865" s="156">
        <v>1085972</v>
      </c>
      <c r="Z865" s="28">
        <v>0.67920000000000003</v>
      </c>
      <c r="AA865" s="28"/>
      <c r="AB865" s="111"/>
      <c r="AC865" s="28"/>
      <c r="AD865" s="28">
        <v>5.9299999999999999E-2</v>
      </c>
      <c r="AE865" s="139"/>
      <c r="AF865" s="139"/>
      <c r="AG865" s="139"/>
      <c r="AH865" s="139"/>
    </row>
    <row r="866" spans="1:34">
      <c r="A866" s="13" t="s">
        <v>142</v>
      </c>
      <c r="B866" s="2" t="s">
        <v>75</v>
      </c>
      <c r="C866" s="14" t="s">
        <v>184</v>
      </c>
      <c r="D866" s="2">
        <v>2013</v>
      </c>
      <c r="E866" s="14">
        <v>2013</v>
      </c>
      <c r="F866" s="14" t="s">
        <v>98</v>
      </c>
      <c r="G866" s="93">
        <v>474</v>
      </c>
      <c r="H866" s="93">
        <v>3373</v>
      </c>
      <c r="I866" s="93">
        <v>0</v>
      </c>
      <c r="J866" s="93">
        <v>6</v>
      </c>
      <c r="K866" s="93">
        <v>474</v>
      </c>
      <c r="L866" s="93">
        <v>3379</v>
      </c>
      <c r="M866" s="48">
        <v>3853</v>
      </c>
      <c r="N866" s="48">
        <v>7303</v>
      </c>
      <c r="O866" s="48">
        <v>1201</v>
      </c>
      <c r="P866" s="48">
        <v>6092</v>
      </c>
      <c r="Q866" s="48">
        <v>7293</v>
      </c>
      <c r="R866" s="48">
        <v>1</v>
      </c>
      <c r="S866" s="48">
        <v>9</v>
      </c>
      <c r="T866" s="48">
        <v>10</v>
      </c>
      <c r="U866" s="48">
        <v>1202</v>
      </c>
      <c r="V866" s="48">
        <v>6101</v>
      </c>
      <c r="W866" s="156">
        <v>1120039</v>
      </c>
      <c r="X866" s="156">
        <v>1284</v>
      </c>
      <c r="Y866" s="156">
        <v>1121323</v>
      </c>
      <c r="Z866" s="28">
        <v>1</v>
      </c>
      <c r="AA866" s="28"/>
      <c r="AB866" s="111"/>
      <c r="AC866" s="28"/>
      <c r="AD866" s="28">
        <v>5.9299999999999999E-2</v>
      </c>
      <c r="AE866" s="139"/>
      <c r="AF866" s="139"/>
      <c r="AG866" s="139"/>
      <c r="AH866" s="139"/>
    </row>
    <row r="867" spans="1:34">
      <c r="A867" s="13" t="s">
        <v>143</v>
      </c>
      <c r="B867" s="2" t="s">
        <v>74</v>
      </c>
      <c r="C867" s="14" t="s">
        <v>184</v>
      </c>
      <c r="D867" s="2">
        <v>2013</v>
      </c>
      <c r="E867" s="14">
        <v>2013</v>
      </c>
      <c r="F867" s="14" t="s">
        <v>98</v>
      </c>
      <c r="G867" s="93">
        <v>13621</v>
      </c>
      <c r="H867" s="93">
        <v>88849</v>
      </c>
      <c r="I867" s="93">
        <v>64</v>
      </c>
      <c r="J867" s="93">
        <v>1393</v>
      </c>
      <c r="K867" s="93">
        <v>13685</v>
      </c>
      <c r="L867" s="93">
        <v>90242</v>
      </c>
      <c r="M867" s="48">
        <v>103927</v>
      </c>
      <c r="N867" s="48">
        <v>230763</v>
      </c>
      <c r="O867" s="48">
        <v>34583</v>
      </c>
      <c r="P867" s="48">
        <v>192612</v>
      </c>
      <c r="Q867" s="48">
        <v>227195</v>
      </c>
      <c r="R867" s="48">
        <v>227</v>
      </c>
      <c r="S867" s="48">
        <v>3341</v>
      </c>
      <c r="T867" s="48">
        <v>3568</v>
      </c>
      <c r="U867" s="48">
        <v>34810</v>
      </c>
      <c r="V867" s="48">
        <v>195953</v>
      </c>
      <c r="W867" s="156">
        <v>33978607</v>
      </c>
      <c r="X867" s="156">
        <v>433594</v>
      </c>
      <c r="Y867" s="156">
        <v>34412201</v>
      </c>
      <c r="Z867" s="28">
        <v>0.99550000000000005</v>
      </c>
      <c r="AA867" s="28"/>
      <c r="AB867" s="111"/>
      <c r="AC867" s="28"/>
      <c r="AD867" s="28">
        <v>1.55E-2</v>
      </c>
      <c r="AE867" s="139"/>
      <c r="AF867" s="139"/>
      <c r="AG867" s="139"/>
      <c r="AH867" s="139"/>
    </row>
    <row r="868" spans="1:34">
      <c r="A868" s="13" t="s">
        <v>144</v>
      </c>
      <c r="B868" s="2" t="s">
        <v>74</v>
      </c>
      <c r="C868" s="14" t="s">
        <v>184</v>
      </c>
      <c r="D868" s="2">
        <v>2013</v>
      </c>
      <c r="E868" s="14">
        <v>2013</v>
      </c>
      <c r="F868" s="14" t="s">
        <v>98</v>
      </c>
      <c r="G868" s="93">
        <v>1013</v>
      </c>
      <c r="H868" s="93">
        <v>7303</v>
      </c>
      <c r="I868" s="93">
        <v>3</v>
      </c>
      <c r="J868" s="93">
        <v>30</v>
      </c>
      <c r="K868" s="93">
        <v>1016</v>
      </c>
      <c r="L868" s="93">
        <v>7333</v>
      </c>
      <c r="M868" s="48">
        <v>8349</v>
      </c>
      <c r="N868" s="48">
        <v>17781</v>
      </c>
      <c r="O868" s="48">
        <v>2602</v>
      </c>
      <c r="P868" s="48">
        <v>15096</v>
      </c>
      <c r="Q868" s="48">
        <v>17698</v>
      </c>
      <c r="R868" s="48">
        <v>10</v>
      </c>
      <c r="S868" s="48">
        <v>73</v>
      </c>
      <c r="T868" s="48">
        <v>83</v>
      </c>
      <c r="U868" s="48">
        <v>2612</v>
      </c>
      <c r="V868" s="48">
        <v>15169</v>
      </c>
      <c r="W868" s="156">
        <v>2581821.7400000002</v>
      </c>
      <c r="X868" s="156">
        <v>8971</v>
      </c>
      <c r="Y868" s="156">
        <v>2590792.7400000002</v>
      </c>
      <c r="Z868" s="28">
        <v>0.99450000000000005</v>
      </c>
      <c r="AA868" s="28"/>
      <c r="AB868" s="111"/>
      <c r="AC868" s="28"/>
      <c r="AD868" s="28">
        <v>5.9299999999999999E-2</v>
      </c>
      <c r="AE868" s="139"/>
      <c r="AF868" s="139"/>
      <c r="AG868" s="139"/>
      <c r="AH868" s="139"/>
    </row>
    <row r="869" spans="1:34">
      <c r="A869" s="13" t="s">
        <v>145</v>
      </c>
      <c r="B869" s="2" t="s">
        <v>75</v>
      </c>
      <c r="C869" s="14" t="s">
        <v>184</v>
      </c>
      <c r="D869" s="2">
        <v>2013</v>
      </c>
      <c r="E869" s="14">
        <v>2013</v>
      </c>
      <c r="F869" s="14" t="s">
        <v>98</v>
      </c>
      <c r="G869" s="93">
        <v>107</v>
      </c>
      <c r="H869" s="93">
        <v>697</v>
      </c>
      <c r="I869" s="93">
        <v>0</v>
      </c>
      <c r="J869" s="93">
        <v>1</v>
      </c>
      <c r="K869" s="93">
        <v>107</v>
      </c>
      <c r="L869" s="93">
        <v>698</v>
      </c>
      <c r="M869" s="48">
        <v>805</v>
      </c>
      <c r="N869" s="48">
        <v>1723</v>
      </c>
      <c r="O869" s="48">
        <v>306</v>
      </c>
      <c r="P869" s="48">
        <v>1416</v>
      </c>
      <c r="Q869" s="48">
        <v>1722</v>
      </c>
      <c r="R869" s="48">
        <v>0</v>
      </c>
      <c r="S869" s="48">
        <v>1</v>
      </c>
      <c r="T869" s="48">
        <v>1</v>
      </c>
      <c r="U869" s="48">
        <v>306</v>
      </c>
      <c r="V869" s="48">
        <v>1417</v>
      </c>
      <c r="W869" s="156">
        <v>248654</v>
      </c>
      <c r="X869" s="156">
        <v>200</v>
      </c>
      <c r="Y869" s="156">
        <v>248854</v>
      </c>
      <c r="Z869" s="28">
        <v>0.92159999999999997</v>
      </c>
      <c r="AA869" s="28"/>
      <c r="AB869" s="111"/>
      <c r="AC869" s="28"/>
      <c r="AD869" s="28">
        <v>5.9299999999999999E-2</v>
      </c>
      <c r="AE869" s="139"/>
      <c r="AF869" s="139"/>
      <c r="AG869" s="139"/>
      <c r="AH869" s="139"/>
    </row>
    <row r="870" spans="1:34">
      <c r="A870" s="13" t="s">
        <v>146</v>
      </c>
      <c r="B870" s="2" t="s">
        <v>75</v>
      </c>
      <c r="C870" s="14" t="s">
        <v>184</v>
      </c>
      <c r="D870" s="2">
        <v>2013</v>
      </c>
      <c r="E870" s="14">
        <v>2013</v>
      </c>
      <c r="F870" s="14" t="s">
        <v>98</v>
      </c>
      <c r="G870" s="93">
        <v>19604</v>
      </c>
      <c r="H870" s="93">
        <v>94165</v>
      </c>
      <c r="I870" s="93">
        <v>53</v>
      </c>
      <c r="J870" s="93">
        <v>562</v>
      </c>
      <c r="K870" s="93">
        <v>19657</v>
      </c>
      <c r="L870" s="93">
        <v>94727</v>
      </c>
      <c r="M870" s="48">
        <v>114384</v>
      </c>
      <c r="N870" s="48">
        <v>275970</v>
      </c>
      <c r="O870" s="48">
        <v>53347</v>
      </c>
      <c r="P870" s="48">
        <v>220909</v>
      </c>
      <c r="Q870" s="48">
        <v>274256</v>
      </c>
      <c r="R870" s="48">
        <v>168</v>
      </c>
      <c r="S870" s="48">
        <v>1546</v>
      </c>
      <c r="T870" s="48">
        <v>1714</v>
      </c>
      <c r="U870" s="48">
        <v>53515</v>
      </c>
      <c r="V870" s="48">
        <v>222455</v>
      </c>
      <c r="W870" s="156">
        <v>40555270</v>
      </c>
      <c r="X870" s="156">
        <v>205570</v>
      </c>
      <c r="Y870" s="156">
        <v>40760840</v>
      </c>
      <c r="Z870" s="28">
        <v>0.99719999999999998</v>
      </c>
      <c r="AA870" s="28"/>
      <c r="AB870" s="111"/>
      <c r="AC870" s="28"/>
      <c r="AD870" s="28">
        <v>3.1E-2</v>
      </c>
      <c r="AE870" s="139"/>
      <c r="AF870" s="139"/>
      <c r="AG870" s="139"/>
      <c r="AH870" s="139"/>
    </row>
    <row r="871" spans="1:34">
      <c r="A871" s="13" t="s">
        <v>147</v>
      </c>
      <c r="B871" s="2" t="s">
        <v>74</v>
      </c>
      <c r="C871" s="14" t="s">
        <v>184</v>
      </c>
      <c r="D871" s="2">
        <v>2013</v>
      </c>
      <c r="E871" s="14">
        <v>2013</v>
      </c>
      <c r="F871" s="14" t="s">
        <v>98</v>
      </c>
      <c r="G871" s="93">
        <v>17751</v>
      </c>
      <c r="H871" s="93">
        <v>75427</v>
      </c>
      <c r="I871" s="93">
        <v>139</v>
      </c>
      <c r="J871" s="93">
        <v>735</v>
      </c>
      <c r="K871" s="93">
        <v>17890</v>
      </c>
      <c r="L871" s="93">
        <v>76162</v>
      </c>
      <c r="M871" s="48">
        <v>94052</v>
      </c>
      <c r="N871" s="48">
        <v>210459</v>
      </c>
      <c r="O871" s="48">
        <v>45003</v>
      </c>
      <c r="P871" s="48">
        <v>163165</v>
      </c>
      <c r="Q871" s="48">
        <v>208168</v>
      </c>
      <c r="R871" s="48">
        <v>498</v>
      </c>
      <c r="S871" s="48">
        <v>1793</v>
      </c>
      <c r="T871" s="48">
        <v>2291</v>
      </c>
      <c r="U871" s="48">
        <v>45501</v>
      </c>
      <c r="V871" s="48">
        <v>164958</v>
      </c>
      <c r="W871" s="156">
        <v>32224227</v>
      </c>
      <c r="X871" s="156">
        <v>312336</v>
      </c>
      <c r="Y871" s="156">
        <v>32536563</v>
      </c>
      <c r="Z871" s="28">
        <v>0.97370000000000001</v>
      </c>
      <c r="AA871" s="28"/>
      <c r="AB871" s="111"/>
      <c r="AC871" s="28"/>
      <c r="AD871" s="28">
        <v>5.4000000000000003E-3</v>
      </c>
      <c r="AE871" s="139"/>
      <c r="AF871" s="139"/>
      <c r="AG871" s="139"/>
      <c r="AH871" s="139"/>
    </row>
    <row r="872" spans="1:34">
      <c r="A872" s="13" t="s">
        <v>148</v>
      </c>
      <c r="B872" s="2" t="s">
        <v>75</v>
      </c>
      <c r="C872" s="14" t="s">
        <v>184</v>
      </c>
      <c r="D872" s="2">
        <v>2013</v>
      </c>
      <c r="E872" s="14">
        <v>2013</v>
      </c>
      <c r="F872" s="14" t="s">
        <v>98</v>
      </c>
      <c r="G872" s="93">
        <v>447</v>
      </c>
      <c r="H872" s="93">
        <v>2313</v>
      </c>
      <c r="I872" s="93">
        <v>1</v>
      </c>
      <c r="J872" s="93">
        <v>10</v>
      </c>
      <c r="K872" s="93">
        <v>448</v>
      </c>
      <c r="L872" s="93">
        <v>2323</v>
      </c>
      <c r="M872" s="48">
        <v>2771</v>
      </c>
      <c r="N872" s="48">
        <v>6514</v>
      </c>
      <c r="O872" s="48">
        <v>1165</v>
      </c>
      <c r="P872" s="48">
        <v>5308</v>
      </c>
      <c r="Q872" s="48">
        <v>6473</v>
      </c>
      <c r="R872" s="48">
        <v>5</v>
      </c>
      <c r="S872" s="48">
        <v>36</v>
      </c>
      <c r="T872" s="48">
        <v>41</v>
      </c>
      <c r="U872" s="48">
        <v>1170</v>
      </c>
      <c r="V872" s="48">
        <v>5344</v>
      </c>
      <c r="W872" s="156">
        <v>981103</v>
      </c>
      <c r="X872" s="156">
        <v>4628</v>
      </c>
      <c r="Y872" s="156">
        <v>985731</v>
      </c>
      <c r="Z872" s="28">
        <v>0.8992</v>
      </c>
      <c r="AA872" s="28"/>
      <c r="AB872" s="111"/>
      <c r="AC872" s="28"/>
      <c r="AD872" s="28">
        <v>5.9299999999999999E-2</v>
      </c>
      <c r="AE872" s="139"/>
      <c r="AF872" s="139"/>
      <c r="AG872" s="139"/>
      <c r="AH872" s="139"/>
    </row>
    <row r="873" spans="1:34">
      <c r="A873" s="13" t="s">
        <v>149</v>
      </c>
      <c r="B873" s="2" t="s">
        <v>75</v>
      </c>
      <c r="C873" s="14" t="s">
        <v>184</v>
      </c>
      <c r="D873" s="2">
        <v>2013</v>
      </c>
      <c r="E873" s="14">
        <v>2013</v>
      </c>
      <c r="F873" s="14" t="s">
        <v>98</v>
      </c>
      <c r="G873" s="93">
        <v>28375</v>
      </c>
      <c r="H873" s="93">
        <v>128841</v>
      </c>
      <c r="I873" s="93">
        <v>51</v>
      </c>
      <c r="J873" s="93">
        <v>533</v>
      </c>
      <c r="K873" s="93">
        <v>28426</v>
      </c>
      <c r="L873" s="93">
        <v>129374</v>
      </c>
      <c r="M873" s="48">
        <v>157800</v>
      </c>
      <c r="N873" s="48">
        <v>370457</v>
      </c>
      <c r="O873" s="48">
        <v>76523</v>
      </c>
      <c r="P873" s="48">
        <v>292332</v>
      </c>
      <c r="Q873" s="48">
        <v>368855</v>
      </c>
      <c r="R873" s="48">
        <v>181</v>
      </c>
      <c r="S873" s="48">
        <v>1421</v>
      </c>
      <c r="T873" s="48">
        <v>1602</v>
      </c>
      <c r="U873" s="48">
        <v>76704</v>
      </c>
      <c r="V873" s="48">
        <v>293753</v>
      </c>
      <c r="W873" s="156">
        <v>55484017</v>
      </c>
      <c r="X873" s="156">
        <v>192308</v>
      </c>
      <c r="Y873" s="156">
        <v>55676325</v>
      </c>
      <c r="Z873" s="28">
        <v>0.99980000000000002</v>
      </c>
      <c r="AA873" s="28"/>
      <c r="AB873" s="111"/>
      <c r="AC873" s="28"/>
      <c r="AD873" s="28">
        <v>1.15E-2</v>
      </c>
      <c r="AE873" s="139"/>
      <c r="AF873" s="139"/>
      <c r="AG873" s="139"/>
      <c r="AH873" s="139"/>
    </row>
    <row r="874" spans="1:34">
      <c r="A874" s="13" t="s">
        <v>150</v>
      </c>
      <c r="B874" s="2" t="s">
        <v>74</v>
      </c>
      <c r="C874" s="14" t="s">
        <v>184</v>
      </c>
      <c r="D874" s="2">
        <v>2013</v>
      </c>
      <c r="E874" s="14">
        <v>2013</v>
      </c>
      <c r="F874" s="14" t="s">
        <v>98</v>
      </c>
      <c r="G874" s="93">
        <v>17630</v>
      </c>
      <c r="H874" s="93">
        <v>100662</v>
      </c>
      <c r="I874" s="93">
        <v>122</v>
      </c>
      <c r="J874" s="93">
        <v>1101</v>
      </c>
      <c r="K874" s="93">
        <v>17752</v>
      </c>
      <c r="L874" s="93">
        <v>101763</v>
      </c>
      <c r="M874" s="48">
        <v>119515</v>
      </c>
      <c r="N874" s="48">
        <v>258393</v>
      </c>
      <c r="O874" s="48">
        <v>48151</v>
      </c>
      <c r="P874" s="48">
        <v>207082</v>
      </c>
      <c r="Q874" s="48">
        <v>255233</v>
      </c>
      <c r="R874" s="48">
        <v>445</v>
      </c>
      <c r="S874" s="48">
        <v>2715</v>
      </c>
      <c r="T874" s="48">
        <v>3160</v>
      </c>
      <c r="U874" s="48">
        <v>48596</v>
      </c>
      <c r="V874" s="48">
        <v>209797</v>
      </c>
      <c r="W874" s="156">
        <v>38924983.960000001</v>
      </c>
      <c r="X874" s="156">
        <v>393505</v>
      </c>
      <c r="Y874" s="156">
        <v>39318488.960000001</v>
      </c>
      <c r="Z874" s="28">
        <v>0.96909999999999996</v>
      </c>
      <c r="AA874" s="28"/>
      <c r="AB874" s="111"/>
      <c r="AC874" s="28"/>
      <c r="AD874" s="28">
        <v>3.0099999999999998E-2</v>
      </c>
      <c r="AE874" s="139"/>
      <c r="AF874" s="139"/>
      <c r="AG874" s="139"/>
      <c r="AH874" s="139"/>
    </row>
    <row r="875" spans="1:34">
      <c r="A875" s="13" t="s">
        <v>151</v>
      </c>
      <c r="B875" s="2" t="s">
        <v>74</v>
      </c>
      <c r="C875" s="14" t="s">
        <v>184</v>
      </c>
      <c r="D875" s="2">
        <v>2013</v>
      </c>
      <c r="E875" s="14">
        <v>2013</v>
      </c>
      <c r="F875" s="14" t="s">
        <v>98</v>
      </c>
      <c r="G875" s="93">
        <v>2835</v>
      </c>
      <c r="H875" s="93">
        <v>28726</v>
      </c>
      <c r="I875" s="93">
        <v>74</v>
      </c>
      <c r="J875" s="93">
        <v>728</v>
      </c>
      <c r="K875" s="93">
        <v>2909</v>
      </c>
      <c r="L875" s="93">
        <v>29454</v>
      </c>
      <c r="M875" s="48">
        <v>32363</v>
      </c>
      <c r="N875" s="48">
        <v>50640</v>
      </c>
      <c r="O875" s="48">
        <v>6222</v>
      </c>
      <c r="P875" s="48">
        <v>42778</v>
      </c>
      <c r="Q875" s="48">
        <v>49000</v>
      </c>
      <c r="R875" s="48">
        <v>215</v>
      </c>
      <c r="S875" s="48">
        <v>1425</v>
      </c>
      <c r="T875" s="48">
        <v>1640</v>
      </c>
      <c r="U875" s="48">
        <v>6437</v>
      </c>
      <c r="V875" s="48">
        <v>44203</v>
      </c>
      <c r="W875" s="156">
        <v>8011957.0499999998</v>
      </c>
      <c r="X875" s="156">
        <v>210147.17</v>
      </c>
      <c r="Y875" s="156">
        <v>8222104.2199999997</v>
      </c>
      <c r="Z875" s="28">
        <v>0.98050000000000004</v>
      </c>
      <c r="AA875" s="28"/>
      <c r="AB875" s="111"/>
      <c r="AC875" s="28"/>
      <c r="AD875" s="28">
        <v>3.5000000000000003E-2</v>
      </c>
      <c r="AE875" s="139"/>
      <c r="AF875" s="139"/>
      <c r="AG875" s="139"/>
      <c r="AH875" s="139"/>
    </row>
    <row r="876" spans="1:34">
      <c r="A876" s="13" t="s">
        <v>152</v>
      </c>
      <c r="B876" s="2" t="s">
        <v>75</v>
      </c>
      <c r="C876" s="14" t="s">
        <v>184</v>
      </c>
      <c r="D876" s="2">
        <v>2013</v>
      </c>
      <c r="E876" s="14">
        <v>2013</v>
      </c>
      <c r="F876" s="14" t="s">
        <v>98</v>
      </c>
      <c r="G876" s="93">
        <v>9707</v>
      </c>
      <c r="H876" s="93">
        <v>36276</v>
      </c>
      <c r="I876" s="93">
        <v>24</v>
      </c>
      <c r="J876" s="93">
        <v>237</v>
      </c>
      <c r="K876" s="93">
        <v>9731</v>
      </c>
      <c r="L876" s="93">
        <v>36513</v>
      </c>
      <c r="M876" s="48">
        <v>46244</v>
      </c>
      <c r="N876" s="48">
        <v>112092</v>
      </c>
      <c r="O876" s="48">
        <v>24982</v>
      </c>
      <c r="P876" s="48">
        <v>86316</v>
      </c>
      <c r="Q876" s="48">
        <v>111298</v>
      </c>
      <c r="R876" s="48">
        <v>80</v>
      </c>
      <c r="S876" s="48">
        <v>714</v>
      </c>
      <c r="T876" s="48">
        <v>794</v>
      </c>
      <c r="U876" s="48">
        <v>25062</v>
      </c>
      <c r="V876" s="48">
        <v>87030</v>
      </c>
      <c r="W876" s="156">
        <v>16789288</v>
      </c>
      <c r="X876" s="156">
        <v>94223</v>
      </c>
      <c r="Y876" s="156">
        <v>16883511</v>
      </c>
      <c r="Z876" s="28">
        <v>0.97460000000000002</v>
      </c>
      <c r="AA876" s="28"/>
      <c r="AB876" s="111"/>
      <c r="AC876" s="28"/>
      <c r="AD876" s="28">
        <v>3.95E-2</v>
      </c>
      <c r="AE876" s="139"/>
      <c r="AF876" s="139"/>
      <c r="AG876" s="139"/>
      <c r="AH876" s="139"/>
    </row>
    <row r="877" spans="1:34">
      <c r="A877" s="13" t="s">
        <v>153</v>
      </c>
      <c r="B877" s="2" t="s">
        <v>74</v>
      </c>
      <c r="C877" s="14" t="s">
        <v>184</v>
      </c>
      <c r="D877" s="2">
        <v>2013</v>
      </c>
      <c r="E877" s="14">
        <v>2013</v>
      </c>
      <c r="F877" s="14" t="s">
        <v>98</v>
      </c>
      <c r="G877" s="93">
        <v>1222</v>
      </c>
      <c r="H877" s="93">
        <v>7958</v>
      </c>
      <c r="I877" s="93">
        <v>2</v>
      </c>
      <c r="J877" s="93">
        <v>24</v>
      </c>
      <c r="K877" s="93">
        <v>1224</v>
      </c>
      <c r="L877" s="93">
        <v>7982</v>
      </c>
      <c r="M877" s="48">
        <v>9206</v>
      </c>
      <c r="N877" s="48">
        <v>17974</v>
      </c>
      <c r="O877" s="48">
        <v>2995</v>
      </c>
      <c r="P877" s="48">
        <v>14905</v>
      </c>
      <c r="Q877" s="48">
        <v>17900</v>
      </c>
      <c r="R877" s="48">
        <v>7</v>
      </c>
      <c r="S877" s="48">
        <v>67</v>
      </c>
      <c r="T877" s="48">
        <v>74</v>
      </c>
      <c r="U877" s="48">
        <v>3002</v>
      </c>
      <c r="V877" s="48">
        <v>14972</v>
      </c>
      <c r="W877" s="156">
        <v>2670497</v>
      </c>
      <c r="X877" s="156">
        <v>8458</v>
      </c>
      <c r="Y877" s="156">
        <v>2678955</v>
      </c>
      <c r="Z877" s="28">
        <v>0.98560000000000003</v>
      </c>
      <c r="AA877" s="28"/>
      <c r="AB877" s="111"/>
      <c r="AC877" s="28"/>
      <c r="AD877" s="28">
        <v>5.9299999999999999E-2</v>
      </c>
      <c r="AE877" s="139"/>
      <c r="AF877" s="139"/>
      <c r="AG877" s="139"/>
      <c r="AH877" s="139"/>
    </row>
    <row r="878" spans="1:34">
      <c r="A878" s="13" t="s">
        <v>154</v>
      </c>
      <c r="B878" s="2" t="s">
        <v>74</v>
      </c>
      <c r="C878" s="14" t="s">
        <v>184</v>
      </c>
      <c r="D878" s="2">
        <v>2013</v>
      </c>
      <c r="E878" s="14">
        <v>2013</v>
      </c>
      <c r="F878" s="14" t="s">
        <v>98</v>
      </c>
      <c r="G878" s="93">
        <v>1694</v>
      </c>
      <c r="H878" s="93">
        <v>12137</v>
      </c>
      <c r="I878" s="93">
        <v>20</v>
      </c>
      <c r="J878" s="93">
        <v>258</v>
      </c>
      <c r="K878" s="93">
        <v>1714</v>
      </c>
      <c r="L878" s="93">
        <v>12395</v>
      </c>
      <c r="M878" s="48">
        <v>14109</v>
      </c>
      <c r="N878" s="48">
        <v>28928</v>
      </c>
      <c r="O878" s="48">
        <v>4140</v>
      </c>
      <c r="P878" s="48">
        <v>24082</v>
      </c>
      <c r="Q878" s="48">
        <v>28222</v>
      </c>
      <c r="R878" s="48">
        <v>64</v>
      </c>
      <c r="S878" s="48">
        <v>642</v>
      </c>
      <c r="T878" s="48">
        <v>706</v>
      </c>
      <c r="U878" s="48">
        <v>4204</v>
      </c>
      <c r="V878" s="48">
        <v>24724</v>
      </c>
      <c r="W878" s="156">
        <v>4418382.1500000004</v>
      </c>
      <c r="X878" s="156">
        <v>84740.85</v>
      </c>
      <c r="Y878" s="156">
        <v>4503123</v>
      </c>
      <c r="Z878" s="28">
        <v>0.54549999999999998</v>
      </c>
      <c r="AA878" s="28"/>
      <c r="AB878" s="111"/>
      <c r="AC878" s="28"/>
      <c r="AD878" s="28">
        <v>5.9299999999999999E-2</v>
      </c>
      <c r="AE878" s="139"/>
      <c r="AF878" s="139"/>
      <c r="AG878" s="139"/>
      <c r="AH878" s="139"/>
    </row>
    <row r="879" spans="1:34">
      <c r="A879" s="13" t="s">
        <v>155</v>
      </c>
      <c r="B879" s="2" t="s">
        <v>74</v>
      </c>
      <c r="C879" s="14" t="s">
        <v>184</v>
      </c>
      <c r="D879" s="2">
        <v>2013</v>
      </c>
      <c r="E879" s="14">
        <v>2013</v>
      </c>
      <c r="F879" s="14" t="s">
        <v>98</v>
      </c>
      <c r="G879" s="93">
        <v>3141</v>
      </c>
      <c r="H879" s="93">
        <v>12038</v>
      </c>
      <c r="I879" s="93">
        <v>3</v>
      </c>
      <c r="J879" s="93">
        <v>39</v>
      </c>
      <c r="K879" s="93">
        <v>3144</v>
      </c>
      <c r="L879" s="93">
        <v>12077</v>
      </c>
      <c r="M879" s="48">
        <v>15221</v>
      </c>
      <c r="N879" s="48">
        <v>34346</v>
      </c>
      <c r="O879" s="48">
        <v>7639</v>
      </c>
      <c r="P879" s="48">
        <v>26583</v>
      </c>
      <c r="Q879" s="48">
        <v>34222</v>
      </c>
      <c r="R879" s="48">
        <v>8</v>
      </c>
      <c r="S879" s="48">
        <v>116</v>
      </c>
      <c r="T879" s="48">
        <v>124</v>
      </c>
      <c r="U879" s="48">
        <v>7647</v>
      </c>
      <c r="V879" s="48">
        <v>26699</v>
      </c>
      <c r="W879" s="156">
        <v>5179881.07</v>
      </c>
      <c r="X879" s="156">
        <v>14981.7</v>
      </c>
      <c r="Y879" s="156">
        <v>5194862.7700000005</v>
      </c>
      <c r="Z879" s="28">
        <v>0.92889999999999995</v>
      </c>
      <c r="AA879" s="28"/>
      <c r="AB879" s="111"/>
      <c r="AC879" s="28"/>
      <c r="AD879" s="28">
        <v>5.9299999999999999E-2</v>
      </c>
      <c r="AE879" s="139"/>
      <c r="AF879" s="139"/>
      <c r="AG879" s="139"/>
      <c r="AH879" s="139"/>
    </row>
    <row r="880" spans="1:34">
      <c r="A880" s="13" t="s">
        <v>156</v>
      </c>
      <c r="B880" s="2" t="s">
        <v>74</v>
      </c>
      <c r="C880" s="14" t="s">
        <v>184</v>
      </c>
      <c r="D880" s="2">
        <v>2013</v>
      </c>
      <c r="E880" s="14">
        <v>2013</v>
      </c>
      <c r="F880" s="14" t="s">
        <v>98</v>
      </c>
      <c r="G880" s="93">
        <v>7409</v>
      </c>
      <c r="H880" s="93">
        <v>43454</v>
      </c>
      <c r="I880" s="93">
        <v>36</v>
      </c>
      <c r="J880" s="93">
        <v>951</v>
      </c>
      <c r="K880" s="93">
        <v>7445</v>
      </c>
      <c r="L880" s="93">
        <v>44405</v>
      </c>
      <c r="M880" s="48">
        <v>51850</v>
      </c>
      <c r="N880" s="48">
        <v>110468</v>
      </c>
      <c r="O880" s="48">
        <v>17929</v>
      </c>
      <c r="P880" s="48">
        <v>90386</v>
      </c>
      <c r="Q880" s="48">
        <v>108315</v>
      </c>
      <c r="R880" s="48">
        <v>116</v>
      </c>
      <c r="S880" s="48">
        <v>2037</v>
      </c>
      <c r="T880" s="48">
        <v>2153</v>
      </c>
      <c r="U880" s="48">
        <v>18045</v>
      </c>
      <c r="V880" s="48">
        <v>92423</v>
      </c>
      <c r="W880" s="156">
        <v>16575380</v>
      </c>
      <c r="X880" s="156">
        <v>294842</v>
      </c>
      <c r="Y880" s="156">
        <v>16870222</v>
      </c>
      <c r="Z880" s="28">
        <v>0.94520000000000004</v>
      </c>
      <c r="AA880" s="28"/>
      <c r="AB880" s="111"/>
      <c r="AC880" s="28"/>
      <c r="AD880" s="28">
        <v>1.54E-2</v>
      </c>
      <c r="AE880" s="139"/>
      <c r="AF880" s="139"/>
      <c r="AG880" s="139"/>
      <c r="AH880" s="139"/>
    </row>
    <row r="881" spans="1:51">
      <c r="A881" s="13" t="s">
        <v>157</v>
      </c>
      <c r="B881" s="2" t="s">
        <v>74</v>
      </c>
      <c r="C881" s="14" t="s">
        <v>184</v>
      </c>
      <c r="D881" s="2">
        <v>2013</v>
      </c>
      <c r="E881" s="14">
        <v>2013</v>
      </c>
      <c r="F881" s="14" t="s">
        <v>98</v>
      </c>
      <c r="G881" s="93">
        <v>1512</v>
      </c>
      <c r="H881" s="93">
        <v>10505</v>
      </c>
      <c r="I881" s="93">
        <v>2</v>
      </c>
      <c r="J881" s="93">
        <v>24</v>
      </c>
      <c r="K881" s="93">
        <v>1514</v>
      </c>
      <c r="L881" s="93">
        <v>10529</v>
      </c>
      <c r="M881" s="48">
        <v>12043</v>
      </c>
      <c r="N881" s="48">
        <v>23785</v>
      </c>
      <c r="O881" s="48">
        <v>3621</v>
      </c>
      <c r="P881" s="48">
        <v>20096</v>
      </c>
      <c r="Q881" s="48">
        <v>23717</v>
      </c>
      <c r="R881" s="48">
        <v>5</v>
      </c>
      <c r="S881" s="48">
        <v>63</v>
      </c>
      <c r="T881" s="48">
        <v>68</v>
      </c>
      <c r="U881" s="48">
        <v>3626</v>
      </c>
      <c r="V881" s="48">
        <v>20159</v>
      </c>
      <c r="W881" s="156">
        <v>3690524</v>
      </c>
      <c r="X881" s="156">
        <v>8730</v>
      </c>
      <c r="Y881" s="156">
        <v>3699254</v>
      </c>
      <c r="Z881" s="28">
        <v>0.93369999999999997</v>
      </c>
      <c r="AA881" s="28"/>
      <c r="AB881" s="111"/>
      <c r="AC881" s="28"/>
      <c r="AD881" s="28">
        <v>5.9299999999999999E-2</v>
      </c>
      <c r="AE881" s="139"/>
      <c r="AF881" s="139"/>
      <c r="AG881" s="139"/>
      <c r="AH881" s="139"/>
    </row>
    <row r="882" spans="1:51">
      <c r="A882" s="13" t="s">
        <v>158</v>
      </c>
      <c r="B882" s="2" t="s">
        <v>75</v>
      </c>
      <c r="C882" s="14" t="s">
        <v>184</v>
      </c>
      <c r="D882" s="2">
        <v>2013</v>
      </c>
      <c r="E882" s="14">
        <v>2013</v>
      </c>
      <c r="F882" s="14" t="s">
        <v>98</v>
      </c>
      <c r="G882" s="93">
        <v>1753</v>
      </c>
      <c r="H882" s="93">
        <v>10257</v>
      </c>
      <c r="I882" s="93">
        <v>1</v>
      </c>
      <c r="J882" s="93">
        <v>20</v>
      </c>
      <c r="K882" s="93">
        <v>1754</v>
      </c>
      <c r="L882" s="93">
        <v>10277</v>
      </c>
      <c r="M882" s="48">
        <v>12031</v>
      </c>
      <c r="N882" s="48">
        <v>23786</v>
      </c>
      <c r="O882" s="48">
        <v>4395</v>
      </c>
      <c r="P882" s="48">
        <v>19345</v>
      </c>
      <c r="Q882" s="48">
        <v>23740</v>
      </c>
      <c r="R882" s="48">
        <v>3</v>
      </c>
      <c r="S882" s="48">
        <v>43</v>
      </c>
      <c r="T882" s="48">
        <v>46</v>
      </c>
      <c r="U882" s="48">
        <v>4398</v>
      </c>
      <c r="V882" s="48">
        <v>19388</v>
      </c>
      <c r="W882" s="156">
        <v>3576420.1</v>
      </c>
      <c r="X882" s="156">
        <v>6566.9</v>
      </c>
      <c r="Y882" s="156">
        <v>3582987</v>
      </c>
      <c r="Z882" s="28">
        <v>0.91339999999999999</v>
      </c>
      <c r="AA882" s="28"/>
      <c r="AB882" s="111"/>
      <c r="AC882" s="28"/>
      <c r="AD882" s="28">
        <v>5.9299999999999999E-2</v>
      </c>
      <c r="AE882" s="139"/>
      <c r="AF882" s="139"/>
      <c r="AG882" s="139"/>
      <c r="AH882" s="139"/>
    </row>
    <row r="883" spans="1:51">
      <c r="A883" s="13" t="s">
        <v>159</v>
      </c>
      <c r="B883" s="2" t="s">
        <v>75</v>
      </c>
      <c r="C883" s="14" t="s">
        <v>184</v>
      </c>
      <c r="D883" s="2">
        <v>2013</v>
      </c>
      <c r="E883" s="14">
        <v>2013</v>
      </c>
      <c r="F883" s="14" t="s">
        <v>98</v>
      </c>
      <c r="G883" s="93">
        <v>11</v>
      </c>
      <c r="H883" s="93">
        <v>151</v>
      </c>
      <c r="I883" s="93">
        <v>0</v>
      </c>
      <c r="J883" s="93">
        <v>0</v>
      </c>
      <c r="K883" s="93">
        <v>11</v>
      </c>
      <c r="L883" s="93">
        <v>151</v>
      </c>
      <c r="M883" s="48">
        <v>162</v>
      </c>
      <c r="N883" s="48">
        <v>315</v>
      </c>
      <c r="O883" s="48">
        <v>31</v>
      </c>
      <c r="P883" s="48">
        <v>284</v>
      </c>
      <c r="Q883" s="48">
        <v>315</v>
      </c>
      <c r="R883" s="48">
        <v>0</v>
      </c>
      <c r="S883" s="48">
        <v>0</v>
      </c>
      <c r="T883" s="48">
        <v>0</v>
      </c>
      <c r="U883" s="48">
        <v>31</v>
      </c>
      <c r="V883" s="48">
        <v>284</v>
      </c>
      <c r="W883" s="156">
        <v>45680</v>
      </c>
      <c r="X883" s="156">
        <v>0</v>
      </c>
      <c r="Y883" s="156">
        <v>45680</v>
      </c>
      <c r="Z883" s="28">
        <v>1</v>
      </c>
      <c r="AA883" s="28"/>
      <c r="AB883" s="111"/>
      <c r="AC883" s="28"/>
      <c r="AD883" s="28">
        <v>5.9299999999999999E-2</v>
      </c>
      <c r="AE883" s="139"/>
      <c r="AF883" s="139"/>
      <c r="AG883" s="139"/>
      <c r="AH883" s="139"/>
    </row>
    <row r="884" spans="1:51">
      <c r="A884" s="13" t="s">
        <v>160</v>
      </c>
      <c r="B884" s="2" t="s">
        <v>75</v>
      </c>
      <c r="C884" s="14" t="s">
        <v>184</v>
      </c>
      <c r="D884" s="2">
        <v>2013</v>
      </c>
      <c r="E884" s="14">
        <v>2013</v>
      </c>
      <c r="F884" s="14" t="s">
        <v>98</v>
      </c>
      <c r="G884" s="93">
        <v>488</v>
      </c>
      <c r="H884" s="93">
        <v>2444</v>
      </c>
      <c r="I884" s="93">
        <v>0</v>
      </c>
      <c r="J884" s="93">
        <v>3</v>
      </c>
      <c r="K884" s="93">
        <v>488</v>
      </c>
      <c r="L884" s="93">
        <v>2447</v>
      </c>
      <c r="M884" s="48">
        <v>2935</v>
      </c>
      <c r="N884" s="48">
        <v>6569</v>
      </c>
      <c r="O884" s="48">
        <v>1370</v>
      </c>
      <c r="P884" s="48">
        <v>5191</v>
      </c>
      <c r="Q884" s="48">
        <v>6561</v>
      </c>
      <c r="R884" s="48">
        <v>0</v>
      </c>
      <c r="S884" s="48">
        <v>8</v>
      </c>
      <c r="T884" s="48">
        <v>8</v>
      </c>
      <c r="U884" s="48">
        <v>1370</v>
      </c>
      <c r="V884" s="48">
        <v>5199</v>
      </c>
      <c r="W884" s="156">
        <v>972680</v>
      </c>
      <c r="X884" s="156">
        <v>1139</v>
      </c>
      <c r="Y884" s="156">
        <v>973819</v>
      </c>
      <c r="Z884" s="28">
        <v>1</v>
      </c>
      <c r="AA884" s="28"/>
      <c r="AB884" s="111"/>
      <c r="AC884" s="28"/>
      <c r="AD884" s="28">
        <v>5.9299999999999999E-2</v>
      </c>
      <c r="AE884" s="139"/>
      <c r="AF884" s="139"/>
      <c r="AG884" s="139"/>
      <c r="AH884" s="139"/>
    </row>
    <row r="885" spans="1:51">
      <c r="A885" s="13" t="s">
        <v>161</v>
      </c>
      <c r="B885" s="2" t="s">
        <v>74</v>
      </c>
      <c r="C885" s="14" t="s">
        <v>184</v>
      </c>
      <c r="D885" s="2">
        <v>2013</v>
      </c>
      <c r="E885" s="14">
        <v>2013</v>
      </c>
      <c r="F885" s="14" t="s">
        <v>98</v>
      </c>
      <c r="G885" s="93">
        <v>3350</v>
      </c>
      <c r="H885" s="93">
        <v>17258</v>
      </c>
      <c r="I885" s="93">
        <v>8</v>
      </c>
      <c r="J885" s="93">
        <v>85</v>
      </c>
      <c r="K885" s="93">
        <v>3358</v>
      </c>
      <c r="L885" s="93">
        <v>17343</v>
      </c>
      <c r="M885" s="48">
        <v>20701</v>
      </c>
      <c r="N885" s="48">
        <v>41502</v>
      </c>
      <c r="O885" s="48">
        <v>8008</v>
      </c>
      <c r="P885" s="48">
        <v>33241</v>
      </c>
      <c r="Q885" s="48">
        <v>41249</v>
      </c>
      <c r="R885" s="48">
        <v>27</v>
      </c>
      <c r="S885" s="48">
        <v>226</v>
      </c>
      <c r="T885" s="48">
        <v>253</v>
      </c>
      <c r="U885" s="48">
        <v>8035</v>
      </c>
      <c r="V885" s="48">
        <v>33467</v>
      </c>
      <c r="W885" s="156">
        <v>6471869.9299999997</v>
      </c>
      <c r="X885" s="156">
        <v>31852.16</v>
      </c>
      <c r="Y885" s="156">
        <v>6503722.0899999999</v>
      </c>
      <c r="Z885" s="28">
        <v>0.95320000000000005</v>
      </c>
      <c r="AA885" s="28"/>
      <c r="AB885" s="111"/>
      <c r="AC885" s="28"/>
      <c r="AD885" s="28">
        <v>3.1800000000000002E-2</v>
      </c>
      <c r="AE885" s="139"/>
      <c r="AF885" s="139"/>
      <c r="AG885" s="139"/>
      <c r="AH885" s="139"/>
    </row>
    <row r="886" spans="1:51">
      <c r="A886" s="13" t="s">
        <v>162</v>
      </c>
      <c r="B886" s="2" t="s">
        <v>74</v>
      </c>
      <c r="C886" s="14" t="s">
        <v>184</v>
      </c>
      <c r="D886" s="2">
        <v>2013</v>
      </c>
      <c r="E886" s="14">
        <v>2013</v>
      </c>
      <c r="F886" s="14" t="s">
        <v>98</v>
      </c>
      <c r="G886" s="93">
        <v>2213</v>
      </c>
      <c r="H886" s="93">
        <v>16557</v>
      </c>
      <c r="I886" s="93">
        <v>13</v>
      </c>
      <c r="J886" s="93">
        <v>115</v>
      </c>
      <c r="K886" s="93">
        <v>2226</v>
      </c>
      <c r="L886" s="93">
        <v>16672</v>
      </c>
      <c r="M886" s="48">
        <v>18898</v>
      </c>
      <c r="N886" s="48">
        <v>35234</v>
      </c>
      <c r="O886" s="48">
        <v>5325</v>
      </c>
      <c r="P886" s="48">
        <v>29585</v>
      </c>
      <c r="Q886" s="48">
        <v>34910</v>
      </c>
      <c r="R886" s="48">
        <v>44</v>
      </c>
      <c r="S886" s="48">
        <v>280</v>
      </c>
      <c r="T886" s="48">
        <v>324</v>
      </c>
      <c r="U886" s="48">
        <v>5369</v>
      </c>
      <c r="V886" s="48">
        <v>29865</v>
      </c>
      <c r="W886" s="156">
        <v>5462263</v>
      </c>
      <c r="X886" s="156">
        <v>40170</v>
      </c>
      <c r="Y886" s="156">
        <v>5502433</v>
      </c>
      <c r="Z886" s="28">
        <v>0.9214</v>
      </c>
      <c r="AA886" s="28"/>
      <c r="AB886" s="111"/>
      <c r="AC886" s="28"/>
      <c r="AD886" s="28">
        <v>5.9299999999999999E-2</v>
      </c>
      <c r="AE886" s="139"/>
      <c r="AF886" s="139"/>
      <c r="AG886" s="139"/>
      <c r="AH886" s="139"/>
    </row>
    <row r="887" spans="1:51">
      <c r="A887" s="13" t="s">
        <v>163</v>
      </c>
      <c r="B887" s="2" t="s">
        <v>75</v>
      </c>
      <c r="C887" s="14" t="s">
        <v>184</v>
      </c>
      <c r="D887" s="2">
        <v>2013</v>
      </c>
      <c r="E887" s="14">
        <v>2013</v>
      </c>
      <c r="F887" s="14" t="s">
        <v>98</v>
      </c>
      <c r="G887" s="93">
        <v>7220</v>
      </c>
      <c r="H887" s="93">
        <v>34210</v>
      </c>
      <c r="I887" s="93">
        <v>8</v>
      </c>
      <c r="J887" s="93">
        <v>53</v>
      </c>
      <c r="K887" s="93">
        <v>7228</v>
      </c>
      <c r="L887" s="93">
        <v>34263</v>
      </c>
      <c r="M887" s="48">
        <v>41491</v>
      </c>
      <c r="N887" s="48">
        <v>91308</v>
      </c>
      <c r="O887" s="48">
        <v>19037</v>
      </c>
      <c r="P887" s="48">
        <v>72087</v>
      </c>
      <c r="Q887" s="48">
        <v>91124</v>
      </c>
      <c r="R887" s="48">
        <v>23</v>
      </c>
      <c r="S887" s="48">
        <v>161</v>
      </c>
      <c r="T887" s="48">
        <v>184</v>
      </c>
      <c r="U887" s="48">
        <v>19060</v>
      </c>
      <c r="V887" s="48">
        <v>72248</v>
      </c>
      <c r="W887" s="156">
        <v>13589616</v>
      </c>
      <c r="X887" s="156">
        <v>21896</v>
      </c>
      <c r="Y887" s="156">
        <v>13611512</v>
      </c>
      <c r="Z887" s="28">
        <v>0.99380000000000002</v>
      </c>
      <c r="AA887" s="28"/>
      <c r="AB887" s="111"/>
      <c r="AC887" s="28"/>
      <c r="AD887" s="28">
        <v>8.0999999999999996E-3</v>
      </c>
      <c r="AE887" s="139"/>
      <c r="AF887" s="139"/>
      <c r="AG887" s="139"/>
      <c r="AH887" s="139"/>
    </row>
    <row r="888" spans="1:51">
      <c r="A888" s="13" t="s">
        <v>164</v>
      </c>
      <c r="B888" s="2" t="s">
        <v>75</v>
      </c>
      <c r="C888" s="14" t="s">
        <v>184</v>
      </c>
      <c r="D888" s="2">
        <v>2013</v>
      </c>
      <c r="E888" s="14">
        <v>2013</v>
      </c>
      <c r="F888" s="14" t="s">
        <v>98</v>
      </c>
      <c r="G888" s="93">
        <v>854</v>
      </c>
      <c r="H888" s="93">
        <v>4328</v>
      </c>
      <c r="I888" s="93">
        <v>4</v>
      </c>
      <c r="J888" s="93">
        <v>15</v>
      </c>
      <c r="K888" s="93">
        <v>858</v>
      </c>
      <c r="L888" s="93">
        <v>4343</v>
      </c>
      <c r="M888" s="48">
        <v>5201</v>
      </c>
      <c r="N888" s="48">
        <v>12477</v>
      </c>
      <c r="O888" s="48">
        <v>2276</v>
      </c>
      <c r="P888" s="48">
        <v>10137</v>
      </c>
      <c r="Q888" s="48">
        <v>12413</v>
      </c>
      <c r="R888" s="48">
        <v>14</v>
      </c>
      <c r="S888" s="48">
        <v>50</v>
      </c>
      <c r="T888" s="48">
        <v>64</v>
      </c>
      <c r="U888" s="48">
        <v>2290</v>
      </c>
      <c r="V888" s="48">
        <v>10187</v>
      </c>
      <c r="W888" s="156">
        <v>1801639</v>
      </c>
      <c r="X888" s="156">
        <v>7004</v>
      </c>
      <c r="Y888" s="156">
        <v>1808643</v>
      </c>
      <c r="Z888" s="28">
        <v>0.94379999999999997</v>
      </c>
      <c r="AA888" s="28"/>
      <c r="AB888" s="111"/>
      <c r="AC888" s="28"/>
      <c r="AD888" s="28">
        <v>5.9299999999999999E-2</v>
      </c>
      <c r="AE888" s="139"/>
      <c r="AF888" s="139"/>
      <c r="AG888" s="139"/>
      <c r="AH888" s="139"/>
    </row>
    <row r="889" spans="1:51">
      <c r="A889" s="13" t="s">
        <v>165</v>
      </c>
      <c r="B889" s="2" t="s">
        <v>75</v>
      </c>
      <c r="C889" s="14" t="s">
        <v>184</v>
      </c>
      <c r="D889" s="2">
        <v>2013</v>
      </c>
      <c r="E889" s="14">
        <v>2013</v>
      </c>
      <c r="F889" s="14" t="s">
        <v>98</v>
      </c>
      <c r="G889" s="93">
        <v>728</v>
      </c>
      <c r="H889" s="93">
        <v>3433</v>
      </c>
      <c r="I889" s="93">
        <v>1</v>
      </c>
      <c r="J889" s="93">
        <v>10</v>
      </c>
      <c r="K889" s="93">
        <v>729</v>
      </c>
      <c r="L889" s="93">
        <v>3443</v>
      </c>
      <c r="M889" s="48">
        <v>4171</v>
      </c>
      <c r="N889" s="48">
        <v>9632</v>
      </c>
      <c r="O889" s="48">
        <v>2023</v>
      </c>
      <c r="P889" s="48">
        <v>7587</v>
      </c>
      <c r="Q889" s="48">
        <v>9610</v>
      </c>
      <c r="R889" s="48">
        <v>1</v>
      </c>
      <c r="S889" s="48">
        <v>21</v>
      </c>
      <c r="T889" s="48">
        <v>22</v>
      </c>
      <c r="U889" s="48">
        <v>2024</v>
      </c>
      <c r="V889" s="48">
        <v>7608</v>
      </c>
      <c r="W889" s="156">
        <v>1410253</v>
      </c>
      <c r="X889" s="156">
        <v>3400</v>
      </c>
      <c r="Y889" s="156">
        <v>1413653</v>
      </c>
      <c r="Z889" s="28">
        <v>0.9385</v>
      </c>
      <c r="AA889" s="28"/>
      <c r="AB889" s="111"/>
      <c r="AC889" s="28"/>
      <c r="AD889" s="28">
        <v>5.9299999999999999E-2</v>
      </c>
      <c r="AE889" s="139"/>
      <c r="AF889" s="139"/>
      <c r="AG889" s="139"/>
      <c r="AH889" s="139"/>
    </row>
    <row r="890" spans="1:51">
      <c r="A890" s="13" t="s">
        <v>166</v>
      </c>
      <c r="B890" s="2" t="s">
        <v>75</v>
      </c>
      <c r="C890" s="14" t="s">
        <v>184</v>
      </c>
      <c r="D890" s="2">
        <v>2013</v>
      </c>
      <c r="E890" s="14">
        <v>2013</v>
      </c>
      <c r="F890" s="14" t="s">
        <v>98</v>
      </c>
      <c r="G890" s="93">
        <v>80</v>
      </c>
      <c r="H890" s="93">
        <v>706</v>
      </c>
      <c r="I890" s="93">
        <v>0</v>
      </c>
      <c r="J890" s="93">
        <v>0</v>
      </c>
      <c r="K890" s="93">
        <v>80</v>
      </c>
      <c r="L890" s="93">
        <v>706</v>
      </c>
      <c r="M890" s="48">
        <v>786</v>
      </c>
      <c r="N890" s="48">
        <v>1587</v>
      </c>
      <c r="O890" s="48">
        <v>176</v>
      </c>
      <c r="P890" s="48">
        <v>1411</v>
      </c>
      <c r="Q890" s="48">
        <v>1587</v>
      </c>
      <c r="R890" s="48">
        <v>0</v>
      </c>
      <c r="S890" s="48">
        <v>0</v>
      </c>
      <c r="T890" s="48">
        <v>0</v>
      </c>
      <c r="U890" s="48">
        <v>176</v>
      </c>
      <c r="V890" s="48">
        <v>1411</v>
      </c>
      <c r="W890" s="156">
        <v>233074</v>
      </c>
      <c r="X890" s="156">
        <v>0</v>
      </c>
      <c r="Y890" s="156">
        <v>233074</v>
      </c>
      <c r="Z890" s="28">
        <v>0.97299999999999998</v>
      </c>
      <c r="AA890" s="28"/>
      <c r="AB890" s="111"/>
      <c r="AC890" s="28"/>
      <c r="AD890" s="28">
        <v>5.9299999999999999E-2</v>
      </c>
      <c r="AE890" s="139"/>
      <c r="AF890" s="139"/>
      <c r="AG890" s="139"/>
      <c r="AH890" s="139"/>
      <c r="AI890" s="1"/>
      <c r="AJ890" s="1"/>
      <c r="AK890" s="1"/>
      <c r="AL890" s="1"/>
      <c r="AM890" s="1"/>
      <c r="AN890" s="1"/>
      <c r="AO890" s="1"/>
      <c r="AP890" s="1"/>
      <c r="AQ890" s="1"/>
      <c r="AR890" s="1"/>
      <c r="AS890" s="1"/>
      <c r="AT890" s="1"/>
      <c r="AU890" s="1"/>
      <c r="AV890" s="1"/>
      <c r="AW890" s="1"/>
      <c r="AX890" s="1"/>
      <c r="AY890" s="1"/>
    </row>
    <row r="891" spans="1:51">
      <c r="A891" s="13" t="s">
        <v>167</v>
      </c>
      <c r="B891" s="2" t="s">
        <v>74</v>
      </c>
      <c r="C891" s="14" t="s">
        <v>184</v>
      </c>
      <c r="D891" s="2">
        <v>2013</v>
      </c>
      <c r="E891" s="14">
        <v>2013</v>
      </c>
      <c r="F891" s="14" t="s">
        <v>98</v>
      </c>
      <c r="G891" s="93">
        <v>9270</v>
      </c>
      <c r="H891" s="93">
        <v>37178</v>
      </c>
      <c r="I891" s="93">
        <v>23</v>
      </c>
      <c r="J891" s="93">
        <v>316</v>
      </c>
      <c r="K891" s="93">
        <v>9293</v>
      </c>
      <c r="L891" s="93">
        <v>37494</v>
      </c>
      <c r="M891" s="48">
        <v>46787</v>
      </c>
      <c r="N891" s="48">
        <v>116280</v>
      </c>
      <c r="O891" s="48">
        <v>25436</v>
      </c>
      <c r="P891" s="48">
        <v>89956</v>
      </c>
      <c r="Q891" s="48">
        <v>115392</v>
      </c>
      <c r="R891" s="48">
        <v>78</v>
      </c>
      <c r="S891" s="48">
        <v>810</v>
      </c>
      <c r="T891" s="48">
        <v>888</v>
      </c>
      <c r="U891" s="48">
        <v>25514</v>
      </c>
      <c r="V891" s="48">
        <v>90766</v>
      </c>
      <c r="W891" s="156">
        <v>17013856</v>
      </c>
      <c r="X891" s="156">
        <v>112244</v>
      </c>
      <c r="Y891" s="156">
        <v>17126100</v>
      </c>
      <c r="Z891" s="28">
        <v>1</v>
      </c>
      <c r="AA891" s="28"/>
      <c r="AB891" s="111"/>
      <c r="AC891" s="28"/>
      <c r="AD891" s="28">
        <v>5.9299999999999999E-2</v>
      </c>
      <c r="AE891" s="139"/>
      <c r="AF891" s="139"/>
      <c r="AG891" s="139"/>
      <c r="AH891" s="139"/>
      <c r="AI891" s="1"/>
      <c r="AJ891" s="1"/>
      <c r="AK891" s="1"/>
      <c r="AL891" s="1"/>
      <c r="AM891" s="1"/>
      <c r="AN891" s="1"/>
      <c r="AO891" s="1"/>
      <c r="AP891" s="1"/>
      <c r="AQ891" s="1"/>
      <c r="AR891" s="1"/>
      <c r="AS891" s="1"/>
      <c r="AT891" s="1"/>
      <c r="AU891" s="1"/>
      <c r="AV891" s="1"/>
      <c r="AW891" s="1"/>
      <c r="AX891" s="1"/>
      <c r="AY891" s="1"/>
    </row>
    <row r="892" spans="1:51">
      <c r="A892" s="13" t="s">
        <v>168</v>
      </c>
      <c r="B892" s="2" t="s">
        <v>75</v>
      </c>
      <c r="C892" s="14" t="s">
        <v>184</v>
      </c>
      <c r="D892" s="2">
        <v>2013</v>
      </c>
      <c r="E892" s="14">
        <v>2013</v>
      </c>
      <c r="F892" s="14" t="s">
        <v>98</v>
      </c>
      <c r="G892" s="93">
        <v>413</v>
      </c>
      <c r="H892" s="93">
        <v>2465</v>
      </c>
      <c r="I892" s="93">
        <v>1</v>
      </c>
      <c r="J892" s="93">
        <v>2</v>
      </c>
      <c r="K892" s="93">
        <v>414</v>
      </c>
      <c r="L892" s="93">
        <v>2467</v>
      </c>
      <c r="M892" s="48">
        <v>2880</v>
      </c>
      <c r="N892" s="48">
        <v>5271</v>
      </c>
      <c r="O892" s="48">
        <v>1075</v>
      </c>
      <c r="P892" s="48">
        <v>4189</v>
      </c>
      <c r="Q892" s="48">
        <v>5264</v>
      </c>
      <c r="R892" s="48">
        <v>1</v>
      </c>
      <c r="S892" s="48">
        <v>6</v>
      </c>
      <c r="T892" s="48">
        <v>7</v>
      </c>
      <c r="U892" s="48">
        <v>1076</v>
      </c>
      <c r="V892" s="48">
        <v>4195</v>
      </c>
      <c r="W892" s="156">
        <v>792210</v>
      </c>
      <c r="X892" s="156">
        <v>1177</v>
      </c>
      <c r="Y892" s="156">
        <v>793387</v>
      </c>
      <c r="Z892" s="28">
        <v>0.92949999999999999</v>
      </c>
      <c r="AA892" s="28"/>
      <c r="AB892" s="111"/>
      <c r="AC892" s="28"/>
      <c r="AD892" s="28">
        <v>5.9299999999999999E-2</v>
      </c>
      <c r="AE892" s="139"/>
      <c r="AF892" s="139"/>
      <c r="AG892" s="139"/>
      <c r="AH892" s="139"/>
      <c r="AI892" s="1"/>
      <c r="AJ892" s="1"/>
      <c r="AK892" s="1"/>
      <c r="AL892" s="1"/>
      <c r="AM892" s="1"/>
      <c r="AN892" s="1"/>
      <c r="AO892" s="1"/>
      <c r="AP892" s="1"/>
      <c r="AQ892" s="1"/>
      <c r="AR892" s="1"/>
      <c r="AS892" s="1"/>
      <c r="AT892" s="1"/>
      <c r="AU892" s="1"/>
      <c r="AV892" s="1"/>
      <c r="AW892" s="1"/>
      <c r="AX892" s="1"/>
      <c r="AY892" s="1"/>
    </row>
    <row r="893" spans="1:51">
      <c r="A893" s="13" t="s">
        <v>169</v>
      </c>
      <c r="B893" s="2" t="s">
        <v>74</v>
      </c>
      <c r="C893" s="14" t="s">
        <v>184</v>
      </c>
      <c r="D893" s="2">
        <v>2013</v>
      </c>
      <c r="E893" s="14">
        <v>2013</v>
      </c>
      <c r="F893" s="14" t="s">
        <v>98</v>
      </c>
      <c r="G893" s="93">
        <v>3880</v>
      </c>
      <c r="H893" s="93">
        <v>28787</v>
      </c>
      <c r="I893" s="93">
        <v>9</v>
      </c>
      <c r="J893" s="93">
        <v>170</v>
      </c>
      <c r="K893" s="93">
        <v>3889</v>
      </c>
      <c r="L893" s="93">
        <v>28957</v>
      </c>
      <c r="M893" s="48">
        <v>32846</v>
      </c>
      <c r="N893" s="48">
        <v>68510</v>
      </c>
      <c r="O893" s="48">
        <v>9699</v>
      </c>
      <c r="P893" s="48">
        <v>58367</v>
      </c>
      <c r="Q893" s="48">
        <v>68066</v>
      </c>
      <c r="R893" s="48">
        <v>31</v>
      </c>
      <c r="S893" s="48">
        <v>413</v>
      </c>
      <c r="T893" s="48">
        <v>444</v>
      </c>
      <c r="U893" s="48">
        <v>9730</v>
      </c>
      <c r="V893" s="48">
        <v>58780</v>
      </c>
      <c r="W893" s="156">
        <v>10533787</v>
      </c>
      <c r="X893" s="156">
        <v>57115</v>
      </c>
      <c r="Y893" s="156">
        <v>10590902</v>
      </c>
      <c r="Z893" s="28">
        <v>0.99029999999999996</v>
      </c>
      <c r="AA893" s="28"/>
      <c r="AB893" s="111"/>
      <c r="AC893" s="28"/>
      <c r="AD893" s="28">
        <v>1.1599999999999999E-2</v>
      </c>
      <c r="AE893" s="139"/>
      <c r="AF893" s="139"/>
      <c r="AG893" s="139"/>
      <c r="AH893" s="139"/>
      <c r="AI893" s="1"/>
      <c r="AJ893" s="1"/>
      <c r="AK893" s="1"/>
      <c r="AL893" s="1"/>
      <c r="AM893" s="1"/>
      <c r="AN893" s="1"/>
      <c r="AO893" s="1"/>
      <c r="AP893" s="1"/>
      <c r="AQ893" s="1"/>
      <c r="AR893" s="1"/>
      <c r="AS893" s="1"/>
      <c r="AT893" s="1"/>
      <c r="AU893" s="1"/>
      <c r="AV893" s="1"/>
      <c r="AW893" s="1"/>
      <c r="AX893" s="1"/>
      <c r="AY893" s="1"/>
    </row>
    <row r="894" spans="1:51">
      <c r="A894" s="13" t="s">
        <v>170</v>
      </c>
      <c r="B894" s="2" t="s">
        <v>74</v>
      </c>
      <c r="C894" s="14" t="s">
        <v>184</v>
      </c>
      <c r="D894" s="2">
        <v>2013</v>
      </c>
      <c r="E894" s="14">
        <v>2013</v>
      </c>
      <c r="F894" s="14" t="s">
        <v>98</v>
      </c>
      <c r="G894" s="93">
        <v>1030</v>
      </c>
      <c r="H894" s="93">
        <v>6770</v>
      </c>
      <c r="I894" s="93">
        <v>12</v>
      </c>
      <c r="J894" s="93">
        <v>107</v>
      </c>
      <c r="K894" s="93">
        <v>1042</v>
      </c>
      <c r="L894" s="93">
        <v>6877</v>
      </c>
      <c r="M894" s="48">
        <v>7919</v>
      </c>
      <c r="N894" s="48">
        <v>17054</v>
      </c>
      <c r="O894" s="48">
        <v>2663</v>
      </c>
      <c r="P894" s="48">
        <v>14093</v>
      </c>
      <c r="Q894" s="48">
        <v>16756</v>
      </c>
      <c r="R894" s="48">
        <v>48</v>
      </c>
      <c r="S894" s="48">
        <v>250</v>
      </c>
      <c r="T894" s="48">
        <v>298</v>
      </c>
      <c r="U894" s="48">
        <v>2711</v>
      </c>
      <c r="V894" s="48">
        <v>14343</v>
      </c>
      <c r="W894" s="156">
        <v>2533032</v>
      </c>
      <c r="X894" s="156">
        <v>41947</v>
      </c>
      <c r="Y894" s="156">
        <v>2574979</v>
      </c>
      <c r="Z894" s="28">
        <v>0.20050000000000001</v>
      </c>
      <c r="AA894" s="28"/>
      <c r="AB894" s="111"/>
      <c r="AC894" s="28"/>
      <c r="AD894" s="28">
        <v>5.9299999999999999E-2</v>
      </c>
      <c r="AE894" s="139"/>
      <c r="AF894" s="139"/>
      <c r="AG894" s="139"/>
      <c r="AH894" s="139"/>
      <c r="AI894" s="1"/>
      <c r="AJ894" s="1"/>
      <c r="AK894" s="1"/>
      <c r="AL894" s="1"/>
      <c r="AM894" s="1"/>
      <c r="AN894" s="1"/>
      <c r="AO894" s="1"/>
      <c r="AP894" s="1"/>
      <c r="AQ894" s="1"/>
      <c r="AR894" s="1"/>
      <c r="AS894" s="1"/>
      <c r="AT894" s="1"/>
      <c r="AU894" s="1"/>
      <c r="AV894" s="1"/>
      <c r="AW894" s="1"/>
      <c r="AX894" s="1"/>
      <c r="AY894" s="1"/>
    </row>
    <row r="895" spans="1:51">
      <c r="A895" s="13" t="s">
        <v>171</v>
      </c>
      <c r="B895" s="2" t="s">
        <v>75</v>
      </c>
      <c r="C895" s="14" t="s">
        <v>184</v>
      </c>
      <c r="D895" s="2">
        <v>2013</v>
      </c>
      <c r="E895" s="14">
        <v>2013</v>
      </c>
      <c r="F895" s="14" t="s">
        <v>98</v>
      </c>
      <c r="G895" s="93">
        <v>985</v>
      </c>
      <c r="H895" s="93">
        <v>4757</v>
      </c>
      <c r="I895" s="93">
        <v>2</v>
      </c>
      <c r="J895" s="93">
        <v>10</v>
      </c>
      <c r="K895" s="93">
        <v>987</v>
      </c>
      <c r="L895" s="93">
        <v>4767</v>
      </c>
      <c r="M895" s="48">
        <v>5754</v>
      </c>
      <c r="N895" s="48">
        <v>12985</v>
      </c>
      <c r="O895" s="48">
        <v>2611</v>
      </c>
      <c r="P895" s="48">
        <v>10336</v>
      </c>
      <c r="Q895" s="48">
        <v>12947</v>
      </c>
      <c r="R895" s="48">
        <v>5</v>
      </c>
      <c r="S895" s="48">
        <v>33</v>
      </c>
      <c r="T895" s="48">
        <v>38</v>
      </c>
      <c r="U895" s="48">
        <v>2616</v>
      </c>
      <c r="V895" s="48">
        <v>10369</v>
      </c>
      <c r="W895" s="156">
        <v>1938614</v>
      </c>
      <c r="X895" s="156">
        <v>4232</v>
      </c>
      <c r="Y895" s="156">
        <v>1942846</v>
      </c>
      <c r="Z895" s="28">
        <v>1</v>
      </c>
      <c r="AA895" s="28"/>
      <c r="AB895" s="111"/>
      <c r="AC895" s="28"/>
      <c r="AD895" s="28">
        <v>5.9299999999999999E-2</v>
      </c>
      <c r="AE895" s="139"/>
      <c r="AF895" s="139"/>
      <c r="AG895" s="139"/>
      <c r="AH895" s="139"/>
      <c r="AI895" s="1"/>
      <c r="AJ895" s="1"/>
      <c r="AK895" s="1"/>
      <c r="AL895" s="1"/>
      <c r="AM895" s="1"/>
      <c r="AN895" s="1"/>
      <c r="AO895" s="1"/>
      <c r="AP895" s="1"/>
      <c r="AQ895" s="1"/>
      <c r="AR895" s="1"/>
      <c r="AS895" s="1"/>
      <c r="AT895" s="1"/>
      <c r="AU895" s="1"/>
      <c r="AV895" s="1"/>
      <c r="AW895" s="1"/>
      <c r="AX895" s="1"/>
      <c r="AY895" s="1"/>
    </row>
    <row r="896" spans="1:51">
      <c r="A896" s="51" t="s">
        <v>172</v>
      </c>
      <c r="B896" s="2" t="s">
        <v>66</v>
      </c>
      <c r="C896" s="14" t="s">
        <v>62</v>
      </c>
      <c r="D896" s="2">
        <v>2013</v>
      </c>
      <c r="E896" s="14">
        <v>2013</v>
      </c>
      <c r="F896" s="14" t="s">
        <v>98</v>
      </c>
      <c r="G896" s="93">
        <v>315252</v>
      </c>
      <c r="H896" s="93">
        <v>1595765</v>
      </c>
      <c r="I896" s="93">
        <v>1749</v>
      </c>
      <c r="J896" s="93">
        <v>14155</v>
      </c>
      <c r="K896" s="93">
        <v>317001</v>
      </c>
      <c r="L896" s="93">
        <v>1609920</v>
      </c>
      <c r="M896" s="48">
        <v>1926913</v>
      </c>
      <c r="N896" s="48">
        <v>4202850</v>
      </c>
      <c r="O896" s="48">
        <v>789122</v>
      </c>
      <c r="P896" s="48">
        <v>3374440</v>
      </c>
      <c r="Q896" s="48">
        <v>4163562</v>
      </c>
      <c r="R896" s="48">
        <v>5720</v>
      </c>
      <c r="S896" s="48">
        <v>33568</v>
      </c>
      <c r="T896" s="48">
        <v>39288</v>
      </c>
      <c r="U896" s="48">
        <v>794842</v>
      </c>
      <c r="V896" s="48">
        <v>3408008</v>
      </c>
      <c r="W896" s="156">
        <v>638639482.58000016</v>
      </c>
      <c r="X896" s="156">
        <v>5098120.2699999996</v>
      </c>
      <c r="Y896" s="156">
        <v>643737602.85000002</v>
      </c>
      <c r="Z896" s="28">
        <v>0.9708</v>
      </c>
      <c r="AA896" s="28"/>
      <c r="AB896" s="111"/>
      <c r="AC896" s="28"/>
      <c r="AD896" s="28">
        <v>2.9899999999999999E-2</v>
      </c>
      <c r="AE896" s="139"/>
      <c r="AF896" s="139"/>
      <c r="AG896" s="139"/>
      <c r="AH896" s="139"/>
      <c r="AI896" s="2"/>
      <c r="AJ896" s="2"/>
      <c r="AK896" s="2"/>
      <c r="AL896" s="2"/>
      <c r="AM896" s="2"/>
      <c r="AN896" s="2"/>
      <c r="AO896" s="2"/>
      <c r="AP896" s="2"/>
      <c r="AQ896" s="2"/>
      <c r="AR896" s="2"/>
      <c r="AS896" s="2"/>
      <c r="AT896" s="2"/>
      <c r="AU896" s="2"/>
      <c r="AV896" s="2"/>
      <c r="AW896" s="2"/>
      <c r="AX896" s="2"/>
      <c r="AY896" s="2"/>
    </row>
    <row r="897" spans="1:51">
      <c r="A897" s="51" t="s">
        <v>173</v>
      </c>
      <c r="B897" s="2" t="s">
        <v>74</v>
      </c>
      <c r="C897" s="14" t="s">
        <v>62</v>
      </c>
      <c r="D897" s="2">
        <v>2013</v>
      </c>
      <c r="E897" s="14">
        <v>2013</v>
      </c>
      <c r="F897" s="14" t="s">
        <v>98</v>
      </c>
      <c r="G897" s="93">
        <v>10237</v>
      </c>
      <c r="H897" s="93">
        <v>51888</v>
      </c>
      <c r="I897" s="93">
        <v>99</v>
      </c>
      <c r="J897" s="93">
        <v>756</v>
      </c>
      <c r="K897" s="93">
        <v>10336</v>
      </c>
      <c r="L897" s="93">
        <v>52644</v>
      </c>
      <c r="M897" s="48">
        <v>62980</v>
      </c>
      <c r="N897" s="48">
        <v>126214</v>
      </c>
      <c r="O897" s="48">
        <v>23836</v>
      </c>
      <c r="P897" s="48">
        <v>100241</v>
      </c>
      <c r="Q897" s="48">
        <v>124077</v>
      </c>
      <c r="R897" s="48">
        <v>321</v>
      </c>
      <c r="S897" s="48">
        <v>1816</v>
      </c>
      <c r="T897" s="48">
        <v>2137</v>
      </c>
      <c r="U897" s="48">
        <v>24157</v>
      </c>
      <c r="V897" s="48">
        <v>102057</v>
      </c>
      <c r="W897" s="156">
        <v>19529377</v>
      </c>
      <c r="X897" s="156">
        <v>268646</v>
      </c>
      <c r="Y897" s="156">
        <v>19798023</v>
      </c>
      <c r="Z897" s="28">
        <v>0.91410000000000002</v>
      </c>
      <c r="AA897" s="28"/>
      <c r="AB897" s="111"/>
      <c r="AC897" s="28"/>
      <c r="AD897" s="28">
        <v>4.1000000000000002E-2</v>
      </c>
      <c r="AE897" s="139"/>
      <c r="AF897" s="139"/>
      <c r="AG897" s="139"/>
      <c r="AH897" s="139"/>
      <c r="AI897" s="1"/>
      <c r="AJ897" s="1"/>
      <c r="AK897" s="1"/>
      <c r="AL897" s="1"/>
      <c r="AM897" s="1"/>
      <c r="AN897" s="1"/>
      <c r="AO897" s="1"/>
      <c r="AP897" s="1"/>
      <c r="AQ897" s="1"/>
      <c r="AR897" s="1"/>
      <c r="AS897" s="1"/>
      <c r="AT897" s="1"/>
      <c r="AU897" s="1"/>
      <c r="AV897" s="1"/>
      <c r="AW897" s="1"/>
      <c r="AX897" s="1"/>
      <c r="AY897" s="1"/>
    </row>
    <row r="898" spans="1:51">
      <c r="A898" s="51" t="s">
        <v>174</v>
      </c>
      <c r="B898" s="2" t="s">
        <v>75</v>
      </c>
      <c r="C898" s="14" t="s">
        <v>62</v>
      </c>
      <c r="D898" s="2">
        <v>2013</v>
      </c>
      <c r="E898" s="14">
        <v>2013</v>
      </c>
      <c r="F898" s="14" t="s">
        <v>98</v>
      </c>
      <c r="G898" s="93">
        <v>3</v>
      </c>
      <c r="H898" s="93">
        <v>82</v>
      </c>
      <c r="I898" s="93">
        <v>0</v>
      </c>
      <c r="J898" s="93">
        <v>0</v>
      </c>
      <c r="K898" s="93">
        <v>3</v>
      </c>
      <c r="L898" s="93">
        <v>82</v>
      </c>
      <c r="M898" s="48">
        <v>85</v>
      </c>
      <c r="N898" s="48">
        <v>153</v>
      </c>
      <c r="O898" s="48">
        <v>8</v>
      </c>
      <c r="P898" s="48">
        <v>145</v>
      </c>
      <c r="Q898" s="48">
        <v>153</v>
      </c>
      <c r="R898" s="48">
        <v>0</v>
      </c>
      <c r="S898" s="48">
        <v>0</v>
      </c>
      <c r="T898" s="48">
        <v>0</v>
      </c>
      <c r="U898" s="48">
        <v>8</v>
      </c>
      <c r="V898" s="48">
        <v>145</v>
      </c>
      <c r="W898" s="156">
        <v>21992</v>
      </c>
      <c r="X898" s="156">
        <v>0</v>
      </c>
      <c r="Y898" s="156">
        <v>21992</v>
      </c>
      <c r="Z898" s="28">
        <v>1</v>
      </c>
      <c r="AA898" s="28"/>
      <c r="AB898" s="111"/>
      <c r="AC898" s="28"/>
      <c r="AD898" s="28">
        <v>6.13E-2</v>
      </c>
      <c r="AE898" s="139"/>
      <c r="AF898" s="139"/>
      <c r="AG898" s="139"/>
      <c r="AH898" s="139"/>
      <c r="AI898" s="1"/>
      <c r="AJ898" s="1"/>
      <c r="AK898" s="1"/>
      <c r="AL898" s="1"/>
      <c r="AM898" s="1"/>
      <c r="AN898" s="1"/>
      <c r="AO898" s="1"/>
      <c r="AP898" s="1"/>
      <c r="AQ898" s="1"/>
      <c r="AR898" s="1"/>
      <c r="AS898" s="1"/>
      <c r="AT898" s="1"/>
      <c r="AU898" s="1"/>
      <c r="AV898" s="1"/>
      <c r="AW898" s="1"/>
      <c r="AX898" s="1"/>
      <c r="AY898" s="1"/>
    </row>
    <row r="899" spans="1:51">
      <c r="A899" s="51" t="s">
        <v>175</v>
      </c>
      <c r="B899" s="2" t="s">
        <v>75</v>
      </c>
      <c r="C899" s="14" t="s">
        <v>62</v>
      </c>
      <c r="D899" s="2">
        <v>2013</v>
      </c>
      <c r="E899" s="14">
        <v>2013</v>
      </c>
      <c r="F899" s="14" t="s">
        <v>98</v>
      </c>
      <c r="G899" s="93">
        <v>187</v>
      </c>
      <c r="H899" s="93">
        <v>1527</v>
      </c>
      <c r="I899" s="93">
        <v>0</v>
      </c>
      <c r="J899" s="93">
        <v>4</v>
      </c>
      <c r="K899" s="93">
        <v>187</v>
      </c>
      <c r="L899" s="93">
        <v>1531</v>
      </c>
      <c r="M899" s="48">
        <v>1717</v>
      </c>
      <c r="N899" s="48">
        <v>3262</v>
      </c>
      <c r="O899" s="48">
        <v>481</v>
      </c>
      <c r="P899" s="48">
        <v>2774</v>
      </c>
      <c r="Q899" s="48">
        <v>3255</v>
      </c>
      <c r="R899" s="48">
        <v>0</v>
      </c>
      <c r="S899" s="48">
        <v>7</v>
      </c>
      <c r="T899" s="48">
        <v>7</v>
      </c>
      <c r="U899" s="48">
        <v>481</v>
      </c>
      <c r="V899" s="48">
        <v>2781</v>
      </c>
      <c r="W899" s="156">
        <v>493663</v>
      </c>
      <c r="X899" s="156">
        <v>909</v>
      </c>
      <c r="Y899" s="156">
        <v>494572</v>
      </c>
      <c r="Z899" s="28">
        <v>0.97319999999999995</v>
      </c>
      <c r="AA899" s="28"/>
      <c r="AB899" s="111"/>
      <c r="AC899" s="28"/>
      <c r="AD899" s="28">
        <v>6.13E-2</v>
      </c>
      <c r="AE899" s="139"/>
      <c r="AF899" s="139"/>
      <c r="AG899" s="139"/>
      <c r="AH899" s="139"/>
      <c r="AI899" s="1"/>
      <c r="AJ899" s="1"/>
      <c r="AK899" s="1"/>
      <c r="AL899" s="1"/>
      <c r="AM899" s="1"/>
      <c r="AN899" s="1"/>
      <c r="AO899" s="1"/>
      <c r="AP899" s="1"/>
      <c r="AQ899" s="1"/>
      <c r="AR899" s="1"/>
      <c r="AS899" s="1"/>
      <c r="AT899" s="1"/>
      <c r="AU899" s="1"/>
      <c r="AV899" s="1"/>
      <c r="AW899" s="1"/>
      <c r="AX899" s="1"/>
      <c r="AY899" s="1"/>
    </row>
    <row r="900" spans="1:51">
      <c r="A900" s="51" t="s">
        <v>176</v>
      </c>
      <c r="B900" s="2" t="s">
        <v>75</v>
      </c>
      <c r="C900" s="14" t="s">
        <v>62</v>
      </c>
      <c r="D900" s="2">
        <v>2013</v>
      </c>
      <c r="E900" s="14">
        <v>2013</v>
      </c>
      <c r="F900" s="14" t="s">
        <v>98</v>
      </c>
      <c r="G900" s="93">
        <v>2078</v>
      </c>
      <c r="H900" s="93">
        <v>12304</v>
      </c>
      <c r="I900" s="93">
        <v>4</v>
      </c>
      <c r="J900" s="93">
        <v>23</v>
      </c>
      <c r="K900" s="93">
        <v>2082</v>
      </c>
      <c r="L900" s="93">
        <v>12327</v>
      </c>
      <c r="M900" s="48">
        <v>14409</v>
      </c>
      <c r="N900" s="48">
        <v>29770</v>
      </c>
      <c r="O900" s="48">
        <v>5209</v>
      </c>
      <c r="P900" s="48">
        <v>24491</v>
      </c>
      <c r="Q900" s="48">
        <v>29700</v>
      </c>
      <c r="R900" s="48">
        <v>12</v>
      </c>
      <c r="S900" s="48">
        <v>58</v>
      </c>
      <c r="T900" s="48">
        <v>70</v>
      </c>
      <c r="U900" s="48">
        <v>5221</v>
      </c>
      <c r="V900" s="48">
        <v>24549</v>
      </c>
      <c r="W900" s="156">
        <v>4437054</v>
      </c>
      <c r="X900" s="156">
        <v>7702</v>
      </c>
      <c r="Y900" s="156">
        <v>4444756</v>
      </c>
      <c r="Z900" s="28">
        <v>0.9415</v>
      </c>
      <c r="AA900" s="28"/>
      <c r="AB900" s="111"/>
      <c r="AC900" s="28"/>
      <c r="AD900" s="28">
        <v>6.13E-2</v>
      </c>
      <c r="AE900" s="139"/>
      <c r="AF900" s="139"/>
      <c r="AG900" s="139"/>
      <c r="AH900" s="139"/>
      <c r="AI900" s="1"/>
      <c r="AJ900" s="1"/>
      <c r="AK900" s="1"/>
      <c r="AL900" s="1"/>
      <c r="AM900" s="1"/>
      <c r="AN900" s="1"/>
      <c r="AO900" s="1"/>
      <c r="AP900" s="1"/>
      <c r="AQ900" s="1"/>
      <c r="AR900" s="1"/>
      <c r="AS900" s="1"/>
      <c r="AT900" s="1"/>
      <c r="AU900" s="1"/>
      <c r="AV900" s="1"/>
      <c r="AW900" s="1"/>
      <c r="AX900" s="1"/>
      <c r="AY900" s="1"/>
    </row>
    <row r="901" spans="1:51">
      <c r="A901" s="51" t="s">
        <v>177</v>
      </c>
      <c r="B901" s="2" t="s">
        <v>75</v>
      </c>
      <c r="C901" s="14" t="s">
        <v>62</v>
      </c>
      <c r="D901" s="2">
        <v>2013</v>
      </c>
      <c r="E901" s="14">
        <v>2013</v>
      </c>
      <c r="F901" s="14" t="s">
        <v>98</v>
      </c>
      <c r="G901" s="93">
        <v>330</v>
      </c>
      <c r="H901" s="93">
        <v>2239</v>
      </c>
      <c r="I901" s="93">
        <v>0</v>
      </c>
      <c r="J901" s="93">
        <v>2</v>
      </c>
      <c r="K901" s="93">
        <v>330</v>
      </c>
      <c r="L901" s="93">
        <v>2241</v>
      </c>
      <c r="M901" s="48">
        <v>2571</v>
      </c>
      <c r="N901" s="48">
        <v>5023</v>
      </c>
      <c r="O901" s="48">
        <v>860</v>
      </c>
      <c r="P901" s="48">
        <v>4158</v>
      </c>
      <c r="Q901" s="48">
        <v>5018</v>
      </c>
      <c r="R901" s="48">
        <v>0</v>
      </c>
      <c r="S901" s="48">
        <v>5</v>
      </c>
      <c r="T901" s="48">
        <v>5</v>
      </c>
      <c r="U901" s="48">
        <v>860</v>
      </c>
      <c r="V901" s="48">
        <v>4163</v>
      </c>
      <c r="W901" s="156">
        <v>758197</v>
      </c>
      <c r="X901" s="156">
        <v>526</v>
      </c>
      <c r="Y901" s="156">
        <v>758723</v>
      </c>
      <c r="Z901" s="28">
        <v>0.98170000000000002</v>
      </c>
      <c r="AA901" s="28"/>
      <c r="AB901" s="111"/>
      <c r="AC901" s="28"/>
      <c r="AD901" s="28">
        <v>6.13E-2</v>
      </c>
      <c r="AE901" s="139"/>
      <c r="AF901" s="139"/>
      <c r="AG901" s="139"/>
      <c r="AH901" s="139"/>
      <c r="AI901" s="1"/>
      <c r="AJ901" s="1"/>
      <c r="AK901" s="1"/>
      <c r="AL901" s="1"/>
      <c r="AM901" s="1"/>
      <c r="AN901" s="1"/>
      <c r="AO901" s="1"/>
      <c r="AP901" s="1"/>
      <c r="AQ901" s="1"/>
      <c r="AR901" s="1"/>
      <c r="AS901" s="1"/>
      <c r="AT901" s="1"/>
      <c r="AU901" s="1"/>
      <c r="AV901" s="1"/>
      <c r="AW901" s="1"/>
      <c r="AX901" s="1"/>
      <c r="AY901" s="1"/>
    </row>
    <row r="902" spans="1:51">
      <c r="A902" s="51" t="s">
        <v>178</v>
      </c>
      <c r="B902" s="2" t="s">
        <v>75</v>
      </c>
      <c r="C902" s="14" t="s">
        <v>62</v>
      </c>
      <c r="D902" s="2">
        <v>2013</v>
      </c>
      <c r="E902" s="14">
        <v>2013</v>
      </c>
      <c r="F902" s="14" t="s">
        <v>98</v>
      </c>
      <c r="G902" s="93">
        <v>113</v>
      </c>
      <c r="H902" s="93">
        <v>618</v>
      </c>
      <c r="I902" s="93">
        <v>1</v>
      </c>
      <c r="J902" s="93">
        <v>2</v>
      </c>
      <c r="K902" s="93">
        <v>114</v>
      </c>
      <c r="L902" s="93">
        <v>620</v>
      </c>
      <c r="M902" s="48">
        <v>733</v>
      </c>
      <c r="N902" s="48">
        <v>1840</v>
      </c>
      <c r="O902" s="48">
        <v>291</v>
      </c>
      <c r="P902" s="48">
        <v>1539</v>
      </c>
      <c r="Q902" s="48">
        <v>1830</v>
      </c>
      <c r="R902" s="48">
        <v>2</v>
      </c>
      <c r="S902" s="48">
        <v>8</v>
      </c>
      <c r="T902" s="48">
        <v>10</v>
      </c>
      <c r="U902" s="48">
        <v>293</v>
      </c>
      <c r="V902" s="48">
        <v>1547</v>
      </c>
      <c r="W902" s="156">
        <v>245131</v>
      </c>
      <c r="X902" s="156">
        <v>1405</v>
      </c>
      <c r="Y902" s="156">
        <v>246536</v>
      </c>
      <c r="Z902" s="28">
        <v>0.98040000000000005</v>
      </c>
      <c r="AA902" s="28"/>
      <c r="AB902" s="111"/>
      <c r="AC902" s="28"/>
      <c r="AD902" s="28">
        <v>6.13E-2</v>
      </c>
      <c r="AE902" s="139"/>
      <c r="AF902" s="139"/>
      <c r="AG902" s="139"/>
      <c r="AH902" s="139"/>
      <c r="AI902" s="1"/>
      <c r="AJ902" s="1"/>
      <c r="AK902" s="1"/>
      <c r="AL902" s="1"/>
      <c r="AM902" s="1"/>
      <c r="AN902" s="1"/>
      <c r="AO902" s="1"/>
      <c r="AP902" s="1"/>
      <c r="AQ902" s="1"/>
      <c r="AR902" s="1"/>
      <c r="AS902" s="1"/>
      <c r="AT902" s="1"/>
      <c r="AU902" s="1"/>
      <c r="AV902" s="1"/>
      <c r="AW902" s="1"/>
      <c r="AX902" s="1"/>
      <c r="AY902" s="1"/>
    </row>
    <row r="903" spans="1:51">
      <c r="A903" s="51" t="s">
        <v>179</v>
      </c>
      <c r="B903" s="2" t="s">
        <v>74</v>
      </c>
      <c r="C903" s="14" t="s">
        <v>62</v>
      </c>
      <c r="D903" s="2">
        <v>2013</v>
      </c>
      <c r="E903" s="14">
        <v>2013</v>
      </c>
      <c r="F903" s="14" t="s">
        <v>98</v>
      </c>
      <c r="G903" s="93">
        <v>5758</v>
      </c>
      <c r="H903" s="93">
        <v>27126</v>
      </c>
      <c r="I903" s="93">
        <v>21</v>
      </c>
      <c r="J903" s="93">
        <v>172</v>
      </c>
      <c r="K903" s="93">
        <v>5779</v>
      </c>
      <c r="L903" s="93">
        <v>27298</v>
      </c>
      <c r="M903" s="48">
        <v>33077</v>
      </c>
      <c r="N903" s="48">
        <v>68625</v>
      </c>
      <c r="O903" s="48">
        <v>13610</v>
      </c>
      <c r="P903" s="48">
        <v>54489</v>
      </c>
      <c r="Q903" s="48">
        <v>68099</v>
      </c>
      <c r="R903" s="48">
        <v>74</v>
      </c>
      <c r="S903" s="48">
        <v>452</v>
      </c>
      <c r="T903" s="48">
        <v>526</v>
      </c>
      <c r="U903" s="48">
        <v>13684</v>
      </c>
      <c r="V903" s="48">
        <v>54941</v>
      </c>
      <c r="W903" s="156">
        <v>10825250</v>
      </c>
      <c r="X903" s="156">
        <v>64940</v>
      </c>
      <c r="Y903" s="156">
        <v>10890190</v>
      </c>
      <c r="Z903" s="28">
        <v>0.9496</v>
      </c>
      <c r="AA903" s="28"/>
      <c r="AB903" s="111"/>
      <c r="AC903" s="28"/>
      <c r="AD903" s="28">
        <v>2.24E-2</v>
      </c>
      <c r="AE903" s="139"/>
      <c r="AF903" s="139"/>
      <c r="AG903" s="139"/>
      <c r="AH903" s="139"/>
      <c r="AI903" s="1"/>
      <c r="AJ903" s="1"/>
      <c r="AK903" s="1"/>
      <c r="AL903" s="1"/>
      <c r="AM903" s="1"/>
      <c r="AN903" s="1"/>
      <c r="AO903" s="1"/>
      <c r="AP903" s="1"/>
      <c r="AQ903" s="1"/>
      <c r="AR903" s="1"/>
      <c r="AS903" s="1"/>
      <c r="AT903" s="1"/>
      <c r="AU903" s="1"/>
      <c r="AV903" s="1"/>
      <c r="AW903" s="1"/>
      <c r="AX903" s="1"/>
      <c r="AY903" s="1"/>
    </row>
    <row r="904" spans="1:51">
      <c r="A904" s="51" t="s">
        <v>180</v>
      </c>
      <c r="B904" s="2" t="s">
        <v>75</v>
      </c>
      <c r="C904" s="14" t="s">
        <v>62</v>
      </c>
      <c r="D904" s="2">
        <v>2013</v>
      </c>
      <c r="E904" s="14">
        <v>2013</v>
      </c>
      <c r="F904" s="14" t="s">
        <v>98</v>
      </c>
      <c r="G904" s="93">
        <v>443</v>
      </c>
      <c r="H904" s="93">
        <v>2093</v>
      </c>
      <c r="I904" s="93">
        <v>0</v>
      </c>
      <c r="J904" s="93">
        <v>6</v>
      </c>
      <c r="K904" s="93">
        <v>443</v>
      </c>
      <c r="L904" s="93">
        <v>2099</v>
      </c>
      <c r="M904" s="48">
        <v>2542</v>
      </c>
      <c r="N904" s="48">
        <v>5149</v>
      </c>
      <c r="O904" s="48">
        <v>1175</v>
      </c>
      <c r="P904" s="48">
        <v>3966</v>
      </c>
      <c r="Q904" s="48">
        <v>5141</v>
      </c>
      <c r="R904" s="48">
        <v>0</v>
      </c>
      <c r="S904" s="48">
        <v>8</v>
      </c>
      <c r="T904" s="48">
        <v>8</v>
      </c>
      <c r="U904" s="48">
        <v>1175</v>
      </c>
      <c r="V904" s="48">
        <v>3974</v>
      </c>
      <c r="W904" s="156">
        <v>764702.59</v>
      </c>
      <c r="X904" s="156">
        <v>1420</v>
      </c>
      <c r="Y904" s="156">
        <v>766122.59</v>
      </c>
      <c r="Z904" s="28">
        <v>1</v>
      </c>
      <c r="AA904" s="28"/>
      <c r="AB904" s="111"/>
      <c r="AC904" s="28"/>
      <c r="AD904" s="28">
        <v>6.13E-2</v>
      </c>
      <c r="AE904" s="139"/>
      <c r="AF904" s="139"/>
      <c r="AG904" s="139"/>
      <c r="AH904" s="139"/>
      <c r="AI904" s="1"/>
      <c r="AJ904" s="1"/>
      <c r="AK904" s="1"/>
      <c r="AL904" s="1"/>
      <c r="AM904" s="1"/>
      <c r="AN904" s="1"/>
      <c r="AO904" s="1"/>
      <c r="AP904" s="1"/>
      <c r="AQ904" s="1"/>
      <c r="AR904" s="1"/>
      <c r="AS904" s="1"/>
      <c r="AT904" s="1"/>
      <c r="AU904" s="1"/>
      <c r="AV904" s="1"/>
      <c r="AW904" s="1"/>
      <c r="AX904" s="1"/>
      <c r="AY904" s="1"/>
    </row>
    <row r="905" spans="1:51">
      <c r="A905" s="51" t="s">
        <v>181</v>
      </c>
      <c r="B905" s="2" t="s">
        <v>75</v>
      </c>
      <c r="C905" s="14" t="s">
        <v>62</v>
      </c>
      <c r="D905" s="2">
        <v>2013</v>
      </c>
      <c r="E905" s="14">
        <v>2013</v>
      </c>
      <c r="F905" s="14" t="s">
        <v>98</v>
      </c>
      <c r="G905" s="93">
        <v>641</v>
      </c>
      <c r="H905" s="93">
        <v>5746</v>
      </c>
      <c r="I905" s="93">
        <v>1</v>
      </c>
      <c r="J905" s="93">
        <v>21</v>
      </c>
      <c r="K905" s="93">
        <v>642</v>
      </c>
      <c r="L905" s="93">
        <v>5767</v>
      </c>
      <c r="M905" s="48">
        <v>6409</v>
      </c>
      <c r="N905" s="48">
        <v>11947</v>
      </c>
      <c r="O905" s="48">
        <v>1615</v>
      </c>
      <c r="P905" s="48">
        <v>10288</v>
      </c>
      <c r="Q905" s="48">
        <v>11903</v>
      </c>
      <c r="R905" s="48">
        <v>2</v>
      </c>
      <c r="S905" s="48">
        <v>42</v>
      </c>
      <c r="T905" s="48">
        <v>44</v>
      </c>
      <c r="U905" s="48">
        <v>1617</v>
      </c>
      <c r="V905" s="48">
        <v>10330</v>
      </c>
      <c r="W905" s="156">
        <v>1800697</v>
      </c>
      <c r="X905" s="156">
        <v>6948</v>
      </c>
      <c r="Y905" s="156">
        <v>1807645</v>
      </c>
      <c r="Z905" s="28">
        <v>0.99239999999999995</v>
      </c>
      <c r="AA905" s="28"/>
      <c r="AB905" s="111"/>
      <c r="AC905" s="28"/>
      <c r="AD905" s="28">
        <v>6.13E-2</v>
      </c>
      <c r="AE905" s="139"/>
      <c r="AF905" s="139"/>
      <c r="AG905" s="139"/>
      <c r="AH905" s="139"/>
      <c r="AI905" s="1"/>
      <c r="AJ905" s="1"/>
      <c r="AK905" s="1"/>
      <c r="AL905" s="1"/>
      <c r="AM905" s="1"/>
      <c r="AN905" s="1"/>
      <c r="AO905" s="1"/>
      <c r="AP905" s="1"/>
      <c r="AQ905" s="1"/>
      <c r="AR905" s="1"/>
      <c r="AS905" s="1"/>
      <c r="AT905" s="1"/>
      <c r="AU905" s="1"/>
      <c r="AV905" s="1"/>
      <c r="AW905" s="1"/>
      <c r="AX905" s="1"/>
      <c r="AY905" s="1"/>
    </row>
    <row r="906" spans="1:51">
      <c r="A906" s="13" t="s">
        <v>123</v>
      </c>
      <c r="B906" s="2" t="s">
        <v>74</v>
      </c>
      <c r="C906" s="14" t="s">
        <v>62</v>
      </c>
      <c r="D906" s="2">
        <v>2013</v>
      </c>
      <c r="E906" s="14">
        <v>2013</v>
      </c>
      <c r="F906" s="14" t="s">
        <v>98</v>
      </c>
      <c r="G906" s="93">
        <v>16041</v>
      </c>
      <c r="H906" s="93">
        <v>75273</v>
      </c>
      <c r="I906" s="93">
        <v>39</v>
      </c>
      <c r="J906" s="93">
        <v>248</v>
      </c>
      <c r="K906" s="93">
        <v>16080</v>
      </c>
      <c r="L906" s="93">
        <v>75521</v>
      </c>
      <c r="M906" s="48">
        <v>91601</v>
      </c>
      <c r="N906" s="48">
        <v>220493</v>
      </c>
      <c r="O906" s="48">
        <v>42866</v>
      </c>
      <c r="P906" s="48">
        <v>176774</v>
      </c>
      <c r="Q906" s="48">
        <v>219640</v>
      </c>
      <c r="R906" s="48">
        <v>136</v>
      </c>
      <c r="S906" s="48">
        <v>717</v>
      </c>
      <c r="T906" s="48">
        <v>853</v>
      </c>
      <c r="U906" s="48">
        <v>43002</v>
      </c>
      <c r="V906" s="48">
        <v>177491</v>
      </c>
      <c r="W906" s="156">
        <v>32990901</v>
      </c>
      <c r="X906" s="156">
        <v>110722</v>
      </c>
      <c r="Y906" s="156">
        <v>33101623</v>
      </c>
      <c r="Z906" s="28">
        <v>0.95979999999999999</v>
      </c>
      <c r="AA906" s="28"/>
      <c r="AB906" s="111"/>
      <c r="AC906" s="28"/>
      <c r="AD906" s="28">
        <v>5.4999999999999997E-3</v>
      </c>
      <c r="AE906" s="139"/>
      <c r="AF906" s="139"/>
      <c r="AG906" s="139"/>
      <c r="AH906" s="139"/>
    </row>
    <row r="907" spans="1:51">
      <c r="A907" s="13" t="s">
        <v>124</v>
      </c>
      <c r="B907" s="2" t="s">
        <v>75</v>
      </c>
      <c r="C907" s="14" t="s">
        <v>62</v>
      </c>
      <c r="D907" s="2">
        <v>2013</v>
      </c>
      <c r="E907" s="14">
        <v>2013</v>
      </c>
      <c r="F907" s="14" t="s">
        <v>98</v>
      </c>
      <c r="G907" s="93">
        <v>260</v>
      </c>
      <c r="H907" s="93">
        <v>1189</v>
      </c>
      <c r="I907" s="93">
        <v>0</v>
      </c>
      <c r="J907" s="93">
        <v>2</v>
      </c>
      <c r="K907" s="93">
        <v>260</v>
      </c>
      <c r="L907" s="93">
        <v>1191</v>
      </c>
      <c r="M907" s="48">
        <v>1451</v>
      </c>
      <c r="N907" s="48">
        <v>3606</v>
      </c>
      <c r="O907" s="48">
        <v>703</v>
      </c>
      <c r="P907" s="48">
        <v>2892</v>
      </c>
      <c r="Q907" s="48">
        <v>3595</v>
      </c>
      <c r="R907" s="48">
        <v>1</v>
      </c>
      <c r="S907" s="48">
        <v>10</v>
      </c>
      <c r="T907" s="48">
        <v>11</v>
      </c>
      <c r="U907" s="48">
        <v>704</v>
      </c>
      <c r="V907" s="48">
        <v>2902</v>
      </c>
      <c r="W907" s="156">
        <v>495252</v>
      </c>
      <c r="X907" s="156">
        <v>1098</v>
      </c>
      <c r="Y907" s="156">
        <v>496350</v>
      </c>
      <c r="Z907" s="28">
        <v>1</v>
      </c>
      <c r="AA907" s="28"/>
      <c r="AB907" s="111"/>
      <c r="AC907" s="28"/>
      <c r="AD907" s="28">
        <v>6.13E-2</v>
      </c>
      <c r="AE907" s="139"/>
      <c r="AF907" s="139"/>
      <c r="AG907" s="139"/>
      <c r="AH907" s="139"/>
    </row>
    <row r="908" spans="1:51">
      <c r="A908" s="13" t="s">
        <v>125</v>
      </c>
      <c r="B908" s="2" t="s">
        <v>75</v>
      </c>
      <c r="C908" s="14" t="s">
        <v>62</v>
      </c>
      <c r="D908" s="2">
        <v>2013</v>
      </c>
      <c r="E908" s="14">
        <v>2013</v>
      </c>
      <c r="F908" s="14" t="s">
        <v>98</v>
      </c>
      <c r="G908" s="93">
        <v>998</v>
      </c>
      <c r="H908" s="93">
        <v>7414</v>
      </c>
      <c r="I908" s="93">
        <v>1</v>
      </c>
      <c r="J908" s="93">
        <v>13</v>
      </c>
      <c r="K908" s="93">
        <v>999</v>
      </c>
      <c r="L908" s="93">
        <v>7427</v>
      </c>
      <c r="M908" s="48">
        <v>8426</v>
      </c>
      <c r="N908" s="48">
        <v>15819</v>
      </c>
      <c r="O908" s="48">
        <v>2440</v>
      </c>
      <c r="P908" s="48">
        <v>13347</v>
      </c>
      <c r="Q908" s="48">
        <v>15787</v>
      </c>
      <c r="R908" s="48">
        <v>3</v>
      </c>
      <c r="S908" s="48">
        <v>29</v>
      </c>
      <c r="T908" s="48">
        <v>32</v>
      </c>
      <c r="U908" s="48">
        <v>2443</v>
      </c>
      <c r="V908" s="48">
        <v>13376</v>
      </c>
      <c r="W908" s="156">
        <v>2424178</v>
      </c>
      <c r="X908" s="156">
        <v>4176</v>
      </c>
      <c r="Y908" s="156">
        <v>2428354</v>
      </c>
      <c r="Z908" s="28">
        <v>0.98919999999999997</v>
      </c>
      <c r="AA908" s="28"/>
      <c r="AB908" s="111"/>
      <c r="AC908" s="28"/>
      <c r="AD908" s="28">
        <v>6.13E-2</v>
      </c>
      <c r="AE908" s="139"/>
      <c r="AF908" s="139"/>
      <c r="AG908" s="139"/>
      <c r="AH908" s="139"/>
    </row>
    <row r="909" spans="1:51">
      <c r="A909" s="13" t="s">
        <v>126</v>
      </c>
      <c r="B909" s="2" t="s">
        <v>75</v>
      </c>
      <c r="C909" s="14" t="s">
        <v>62</v>
      </c>
      <c r="D909" s="2">
        <v>2013</v>
      </c>
      <c r="E909" s="14">
        <v>2013</v>
      </c>
      <c r="F909" s="14" t="s">
        <v>98</v>
      </c>
      <c r="G909" s="93">
        <v>2118</v>
      </c>
      <c r="H909" s="93">
        <v>11931</v>
      </c>
      <c r="I909" s="93">
        <v>7</v>
      </c>
      <c r="J909" s="93">
        <v>108</v>
      </c>
      <c r="K909" s="93">
        <v>2125</v>
      </c>
      <c r="L909" s="93">
        <v>12039</v>
      </c>
      <c r="M909" s="48">
        <v>14164</v>
      </c>
      <c r="N909" s="48">
        <v>36277</v>
      </c>
      <c r="O909" s="48">
        <v>5943</v>
      </c>
      <c r="P909" s="48">
        <v>29974</v>
      </c>
      <c r="Q909" s="48">
        <v>35917</v>
      </c>
      <c r="R909" s="48">
        <v>22</v>
      </c>
      <c r="S909" s="48">
        <v>338</v>
      </c>
      <c r="T909" s="48">
        <v>360</v>
      </c>
      <c r="U909" s="48">
        <v>5965</v>
      </c>
      <c r="V909" s="48">
        <v>30312</v>
      </c>
      <c r="W909" s="156">
        <v>5049720</v>
      </c>
      <c r="X909" s="156">
        <v>39481</v>
      </c>
      <c r="Y909" s="156">
        <v>5089201</v>
      </c>
      <c r="Z909" s="28">
        <v>1</v>
      </c>
      <c r="AA909" s="28"/>
      <c r="AB909" s="111"/>
      <c r="AC909" s="28"/>
      <c r="AD909" s="28">
        <v>6.13E-2</v>
      </c>
      <c r="AE909" s="139"/>
      <c r="AF909" s="139"/>
      <c r="AG909" s="139"/>
      <c r="AH909" s="139"/>
    </row>
    <row r="910" spans="1:51">
      <c r="A910" s="13" t="s">
        <v>127</v>
      </c>
      <c r="B910" s="2" t="s">
        <v>75</v>
      </c>
      <c r="C910" s="14" t="s">
        <v>62</v>
      </c>
      <c r="D910" s="2">
        <v>2013</v>
      </c>
      <c r="E910" s="14">
        <v>2013</v>
      </c>
      <c r="F910" s="14" t="s">
        <v>98</v>
      </c>
      <c r="G910" s="93">
        <v>125</v>
      </c>
      <c r="H910" s="93">
        <v>910</v>
      </c>
      <c r="I910" s="93">
        <v>1</v>
      </c>
      <c r="J910" s="93">
        <v>3</v>
      </c>
      <c r="K910" s="93">
        <v>126</v>
      </c>
      <c r="L910" s="93">
        <v>913</v>
      </c>
      <c r="M910" s="48">
        <v>1038</v>
      </c>
      <c r="N910" s="48">
        <v>2058</v>
      </c>
      <c r="O910" s="48">
        <v>335</v>
      </c>
      <c r="P910" s="48">
        <v>1711</v>
      </c>
      <c r="Q910" s="48">
        <v>2046</v>
      </c>
      <c r="R910" s="48">
        <v>2</v>
      </c>
      <c r="S910" s="48">
        <v>10</v>
      </c>
      <c r="T910" s="48">
        <v>12</v>
      </c>
      <c r="U910" s="48">
        <v>337</v>
      </c>
      <c r="V910" s="48">
        <v>1721</v>
      </c>
      <c r="W910" s="156">
        <v>291876</v>
      </c>
      <c r="X910" s="156">
        <v>1253</v>
      </c>
      <c r="Y910" s="156">
        <v>293129</v>
      </c>
      <c r="Z910" s="28">
        <v>1</v>
      </c>
      <c r="AA910" s="28"/>
      <c r="AB910" s="111"/>
      <c r="AC910" s="28"/>
      <c r="AD910" s="28">
        <v>6.13E-2</v>
      </c>
      <c r="AE910" s="139"/>
      <c r="AF910" s="139"/>
      <c r="AG910" s="139"/>
      <c r="AH910" s="139"/>
    </row>
    <row r="911" spans="1:51">
      <c r="A911" s="13" t="s">
        <v>128</v>
      </c>
      <c r="B911" s="2" t="s">
        <v>75</v>
      </c>
      <c r="C911" s="14" t="s">
        <v>62</v>
      </c>
      <c r="D911" s="2">
        <v>2013</v>
      </c>
      <c r="E911" s="14">
        <v>2013</v>
      </c>
      <c r="F911" s="14" t="s">
        <v>98</v>
      </c>
      <c r="G911" s="93">
        <v>11962</v>
      </c>
      <c r="H911" s="93">
        <v>47368</v>
      </c>
      <c r="I911" s="93">
        <v>16</v>
      </c>
      <c r="J911" s="93">
        <v>276</v>
      </c>
      <c r="K911" s="93">
        <v>11978</v>
      </c>
      <c r="L911" s="93">
        <v>47644</v>
      </c>
      <c r="M911" s="48">
        <v>59622</v>
      </c>
      <c r="N911" s="48">
        <v>144678</v>
      </c>
      <c r="O911" s="48">
        <v>32309</v>
      </c>
      <c r="P911" s="48">
        <v>111624</v>
      </c>
      <c r="Q911" s="48">
        <v>143933</v>
      </c>
      <c r="R911" s="48">
        <v>52</v>
      </c>
      <c r="S911" s="48">
        <v>693</v>
      </c>
      <c r="T911" s="48">
        <v>745</v>
      </c>
      <c r="U911" s="48">
        <v>32361</v>
      </c>
      <c r="V911" s="48">
        <v>112317</v>
      </c>
      <c r="W911" s="156">
        <v>21477944</v>
      </c>
      <c r="X911" s="156">
        <v>98170</v>
      </c>
      <c r="Y911" s="156">
        <v>21576114</v>
      </c>
      <c r="Z911" s="28">
        <v>0.99139999999999995</v>
      </c>
      <c r="AA911" s="28"/>
      <c r="AB911" s="111"/>
      <c r="AC911" s="28"/>
      <c r="AD911" s="28">
        <v>2.6599999999999999E-2</v>
      </c>
      <c r="AE911" s="139"/>
      <c r="AF911" s="139"/>
      <c r="AG911" s="139"/>
      <c r="AH911" s="139"/>
    </row>
    <row r="912" spans="1:51">
      <c r="A912" s="13" t="s">
        <v>129</v>
      </c>
      <c r="B912" s="2" t="s">
        <v>75</v>
      </c>
      <c r="C912" s="14" t="s">
        <v>62</v>
      </c>
      <c r="D912" s="2">
        <v>2013</v>
      </c>
      <c r="E912" s="14">
        <v>2013</v>
      </c>
      <c r="F912" s="14" t="s">
        <v>98</v>
      </c>
      <c r="G912" s="93">
        <v>1641</v>
      </c>
      <c r="H912" s="93">
        <v>8315</v>
      </c>
      <c r="I912" s="93">
        <v>3</v>
      </c>
      <c r="J912" s="93">
        <v>53</v>
      </c>
      <c r="K912" s="93">
        <v>1644</v>
      </c>
      <c r="L912" s="93">
        <v>8368</v>
      </c>
      <c r="M912" s="48">
        <v>10012</v>
      </c>
      <c r="N912" s="48">
        <v>23729</v>
      </c>
      <c r="O912" s="48">
        <v>4377</v>
      </c>
      <c r="P912" s="48">
        <v>19199</v>
      </c>
      <c r="Q912" s="48">
        <v>23576</v>
      </c>
      <c r="R912" s="48">
        <v>9</v>
      </c>
      <c r="S912" s="48">
        <v>144</v>
      </c>
      <c r="T912" s="48">
        <v>153</v>
      </c>
      <c r="U912" s="48">
        <v>4386</v>
      </c>
      <c r="V912" s="48">
        <v>19343</v>
      </c>
      <c r="W912" s="156">
        <v>3351742</v>
      </c>
      <c r="X912" s="156">
        <v>18343.900000000001</v>
      </c>
      <c r="Y912" s="156">
        <v>3370085.9</v>
      </c>
      <c r="Z912" s="28">
        <v>0.98360000000000003</v>
      </c>
      <c r="AA912" s="28"/>
      <c r="AB912" s="111"/>
      <c r="AC912" s="28"/>
      <c r="AD912" s="28">
        <v>6.13E-2</v>
      </c>
      <c r="AE912" s="139"/>
      <c r="AF912" s="139"/>
      <c r="AG912" s="139"/>
      <c r="AH912" s="139"/>
    </row>
    <row r="913" spans="1:34">
      <c r="A913" s="13" t="s">
        <v>130</v>
      </c>
      <c r="B913" s="2" t="s">
        <v>75</v>
      </c>
      <c r="C913" s="14" t="s">
        <v>62</v>
      </c>
      <c r="D913" s="2">
        <v>2013</v>
      </c>
      <c r="E913" s="14">
        <v>2013</v>
      </c>
      <c r="F913" s="14" t="s">
        <v>98</v>
      </c>
      <c r="G913" s="93">
        <v>663</v>
      </c>
      <c r="H913" s="93">
        <v>4490</v>
      </c>
      <c r="I913" s="93">
        <v>1</v>
      </c>
      <c r="J913" s="93">
        <v>11</v>
      </c>
      <c r="K913" s="93">
        <v>664</v>
      </c>
      <c r="L913" s="93">
        <v>4501</v>
      </c>
      <c r="M913" s="48">
        <v>5165</v>
      </c>
      <c r="N913" s="48">
        <v>10263</v>
      </c>
      <c r="O913" s="48">
        <v>1711</v>
      </c>
      <c r="P913" s="48">
        <v>8526</v>
      </c>
      <c r="Q913" s="48">
        <v>10237</v>
      </c>
      <c r="R913" s="48">
        <v>3</v>
      </c>
      <c r="S913" s="48">
        <v>23</v>
      </c>
      <c r="T913" s="48">
        <v>26</v>
      </c>
      <c r="U913" s="48">
        <v>1714</v>
      </c>
      <c r="V913" s="48">
        <v>8549</v>
      </c>
      <c r="W913" s="156">
        <v>1580319</v>
      </c>
      <c r="X913" s="156">
        <v>3305</v>
      </c>
      <c r="Y913" s="156">
        <v>1583624</v>
      </c>
      <c r="Z913" s="28">
        <v>0.96089999999999998</v>
      </c>
      <c r="AA913" s="28"/>
      <c r="AB913" s="111"/>
      <c r="AC913" s="28"/>
      <c r="AD913" s="28">
        <v>6.13E-2</v>
      </c>
      <c r="AE913" s="139"/>
      <c r="AF913" s="139"/>
      <c r="AG913" s="139"/>
      <c r="AH913" s="139"/>
    </row>
    <row r="914" spans="1:34">
      <c r="A914" s="13" t="s">
        <v>131</v>
      </c>
      <c r="B914" s="2" t="s">
        <v>75</v>
      </c>
      <c r="C914" s="14" t="s">
        <v>62</v>
      </c>
      <c r="D914" s="2">
        <v>2013</v>
      </c>
      <c r="E914" s="14">
        <v>2013</v>
      </c>
      <c r="F914" s="14" t="s">
        <v>98</v>
      </c>
      <c r="G914" s="93">
        <v>275</v>
      </c>
      <c r="H914" s="93">
        <v>1143</v>
      </c>
      <c r="I914" s="93">
        <v>0</v>
      </c>
      <c r="J914" s="93">
        <v>1</v>
      </c>
      <c r="K914" s="93">
        <v>275</v>
      </c>
      <c r="L914" s="93">
        <v>1144</v>
      </c>
      <c r="M914" s="48">
        <v>1419</v>
      </c>
      <c r="N914" s="48">
        <v>2954</v>
      </c>
      <c r="O914" s="48">
        <v>755</v>
      </c>
      <c r="P914" s="48">
        <v>2197</v>
      </c>
      <c r="Q914" s="48">
        <v>2952</v>
      </c>
      <c r="R914" s="48">
        <v>0</v>
      </c>
      <c r="S914" s="48">
        <v>2</v>
      </c>
      <c r="T914" s="48">
        <v>2</v>
      </c>
      <c r="U914" s="48">
        <v>755</v>
      </c>
      <c r="V914" s="48">
        <v>2199</v>
      </c>
      <c r="W914" s="156">
        <v>454636</v>
      </c>
      <c r="X914" s="156">
        <v>153</v>
      </c>
      <c r="Y914" s="156">
        <v>454789</v>
      </c>
      <c r="Z914" s="28">
        <v>0.98919999999999997</v>
      </c>
      <c r="AA914" s="28"/>
      <c r="AB914" s="111"/>
      <c r="AC914" s="28"/>
      <c r="AD914" s="28">
        <v>6.13E-2</v>
      </c>
      <c r="AE914" s="139"/>
      <c r="AF914" s="139"/>
      <c r="AG914" s="139"/>
      <c r="AH914" s="139"/>
    </row>
    <row r="915" spans="1:34">
      <c r="A915" s="13" t="s">
        <v>132</v>
      </c>
      <c r="B915" s="2" t="s">
        <v>76</v>
      </c>
      <c r="C915" s="14" t="s">
        <v>62</v>
      </c>
      <c r="D915" s="2">
        <v>2013</v>
      </c>
      <c r="E915" s="14">
        <v>2013</v>
      </c>
      <c r="F915" s="14" t="s">
        <v>98</v>
      </c>
      <c r="G915" s="93">
        <v>90490</v>
      </c>
      <c r="H915" s="93">
        <v>453655</v>
      </c>
      <c r="I915" s="93">
        <v>845</v>
      </c>
      <c r="J915" s="93">
        <v>4707</v>
      </c>
      <c r="K915" s="93">
        <v>91335</v>
      </c>
      <c r="L915" s="93">
        <v>458362</v>
      </c>
      <c r="M915" s="48">
        <v>549697</v>
      </c>
      <c r="N915" s="48">
        <v>1134472</v>
      </c>
      <c r="O915" s="48">
        <v>205882</v>
      </c>
      <c r="P915" s="48">
        <v>915482</v>
      </c>
      <c r="Q915" s="48">
        <v>1121364</v>
      </c>
      <c r="R915" s="48">
        <v>2718</v>
      </c>
      <c r="S915" s="48">
        <v>10390</v>
      </c>
      <c r="T915" s="48">
        <v>13108</v>
      </c>
      <c r="U915" s="48">
        <v>208600</v>
      </c>
      <c r="V915" s="48">
        <v>925872</v>
      </c>
      <c r="W915" s="156">
        <v>180044143</v>
      </c>
      <c r="X915" s="156">
        <v>1818560</v>
      </c>
      <c r="Y915" s="156">
        <v>181862703</v>
      </c>
      <c r="Z915" s="28">
        <v>0.96709999999999996</v>
      </c>
      <c r="AA915" s="28"/>
      <c r="AB915" s="111"/>
      <c r="AC915" s="28"/>
      <c r="AD915" s="28">
        <v>2.1100000000000001E-2</v>
      </c>
      <c r="AE915" s="139"/>
      <c r="AF915" s="139"/>
      <c r="AG915" s="139"/>
      <c r="AH915" s="139"/>
    </row>
    <row r="916" spans="1:34">
      <c r="A916" s="13" t="s">
        <v>133</v>
      </c>
      <c r="B916" s="2" t="s">
        <v>75</v>
      </c>
      <c r="C916" s="14" t="s">
        <v>62</v>
      </c>
      <c r="D916" s="2">
        <v>2013</v>
      </c>
      <c r="E916" s="14">
        <v>2013</v>
      </c>
      <c r="F916" s="14" t="s">
        <v>98</v>
      </c>
      <c r="G916" s="93">
        <v>2174</v>
      </c>
      <c r="H916" s="93">
        <v>8529</v>
      </c>
      <c r="I916" s="93">
        <v>4</v>
      </c>
      <c r="J916" s="93">
        <v>15</v>
      </c>
      <c r="K916" s="93">
        <v>2178</v>
      </c>
      <c r="L916" s="93">
        <v>8544</v>
      </c>
      <c r="M916" s="48">
        <v>10722</v>
      </c>
      <c r="N916" s="48">
        <v>27189</v>
      </c>
      <c r="O916" s="48">
        <v>5745</v>
      </c>
      <c r="P916" s="48">
        <v>21378</v>
      </c>
      <c r="Q916" s="48">
        <v>27123</v>
      </c>
      <c r="R916" s="48">
        <v>8</v>
      </c>
      <c r="S916" s="48">
        <v>58</v>
      </c>
      <c r="T916" s="48">
        <v>66</v>
      </c>
      <c r="U916" s="48">
        <v>5753</v>
      </c>
      <c r="V916" s="48">
        <v>21436</v>
      </c>
      <c r="W916" s="156">
        <v>3976656</v>
      </c>
      <c r="X916" s="156">
        <v>6574</v>
      </c>
      <c r="Y916" s="156">
        <v>3983230</v>
      </c>
      <c r="Z916" s="28">
        <v>0.97819999999999996</v>
      </c>
      <c r="AA916" s="28"/>
      <c r="AB916" s="111"/>
      <c r="AC916" s="28"/>
      <c r="AD916" s="28">
        <v>6.13E-2</v>
      </c>
      <c r="AE916" s="139"/>
      <c r="AF916" s="139"/>
      <c r="AG916" s="139"/>
      <c r="AH916" s="139"/>
    </row>
    <row r="917" spans="1:34">
      <c r="A917" s="13" t="s">
        <v>134</v>
      </c>
      <c r="B917" s="2" t="s">
        <v>75</v>
      </c>
      <c r="C917" s="14" t="s">
        <v>62</v>
      </c>
      <c r="D917" s="2">
        <v>2013</v>
      </c>
      <c r="E917" s="14">
        <v>2013</v>
      </c>
      <c r="F917" s="14" t="s">
        <v>98</v>
      </c>
      <c r="G917" s="93">
        <v>794</v>
      </c>
      <c r="H917" s="93">
        <v>4756</v>
      </c>
      <c r="I917" s="93">
        <v>16</v>
      </c>
      <c r="J917" s="93">
        <v>82</v>
      </c>
      <c r="K917" s="93">
        <v>810</v>
      </c>
      <c r="L917" s="93">
        <v>4838</v>
      </c>
      <c r="M917" s="48">
        <v>5648</v>
      </c>
      <c r="N917" s="48">
        <v>9542</v>
      </c>
      <c r="O917" s="48">
        <v>1724</v>
      </c>
      <c r="P917" s="48">
        <v>7572</v>
      </c>
      <c r="Q917" s="48">
        <v>9296</v>
      </c>
      <c r="R917" s="48">
        <v>48</v>
      </c>
      <c r="S917" s="48">
        <v>198</v>
      </c>
      <c r="T917" s="48">
        <v>246</v>
      </c>
      <c r="U917" s="48">
        <v>1772</v>
      </c>
      <c r="V917" s="48">
        <v>7770</v>
      </c>
      <c r="W917" s="156">
        <v>1488842</v>
      </c>
      <c r="X917" s="156">
        <v>31139</v>
      </c>
      <c r="Y917" s="156">
        <v>1519981</v>
      </c>
      <c r="Z917" s="28">
        <v>0.9506</v>
      </c>
      <c r="AA917" s="28"/>
      <c r="AB917" s="111"/>
      <c r="AC917" s="28"/>
      <c r="AD917" s="28">
        <v>6.13E-2</v>
      </c>
      <c r="AE917" s="139"/>
      <c r="AF917" s="139"/>
      <c r="AG917" s="139"/>
      <c r="AH917" s="139"/>
    </row>
    <row r="918" spans="1:34">
      <c r="A918" s="13" t="s">
        <v>135</v>
      </c>
      <c r="B918" s="2" t="s">
        <v>75</v>
      </c>
      <c r="C918" s="14" t="s">
        <v>62</v>
      </c>
      <c r="D918" s="2">
        <v>2013</v>
      </c>
      <c r="E918" s="14">
        <v>2013</v>
      </c>
      <c r="F918" s="14" t="s">
        <v>98</v>
      </c>
      <c r="G918" s="93">
        <v>121</v>
      </c>
      <c r="H918" s="93">
        <v>792</v>
      </c>
      <c r="I918" s="93">
        <v>0</v>
      </c>
      <c r="J918" s="93">
        <v>1</v>
      </c>
      <c r="K918" s="93">
        <v>121</v>
      </c>
      <c r="L918" s="93">
        <v>793</v>
      </c>
      <c r="M918" s="48">
        <v>913</v>
      </c>
      <c r="N918" s="48">
        <v>1828</v>
      </c>
      <c r="O918" s="48">
        <v>324</v>
      </c>
      <c r="P918" s="48">
        <v>1503</v>
      </c>
      <c r="Q918" s="48">
        <v>1827</v>
      </c>
      <c r="R918" s="48">
        <v>0</v>
      </c>
      <c r="S918" s="48">
        <v>1</v>
      </c>
      <c r="T918" s="48">
        <v>1</v>
      </c>
      <c r="U918" s="48">
        <v>324</v>
      </c>
      <c r="V918" s="48">
        <v>1504</v>
      </c>
      <c r="W918" s="156">
        <v>278019</v>
      </c>
      <c r="X918" s="156">
        <v>167</v>
      </c>
      <c r="Y918" s="156">
        <v>278186</v>
      </c>
      <c r="Z918" s="28">
        <v>0.91110000000000002</v>
      </c>
      <c r="AA918" s="28"/>
      <c r="AB918" s="111"/>
      <c r="AC918" s="28"/>
      <c r="AD918" s="28">
        <v>6.13E-2</v>
      </c>
      <c r="AE918" s="139"/>
      <c r="AF918" s="139"/>
      <c r="AG918" s="139"/>
      <c r="AH918" s="139"/>
    </row>
    <row r="919" spans="1:34">
      <c r="A919" s="13" t="s">
        <v>136</v>
      </c>
      <c r="B919" s="2" t="s">
        <v>75</v>
      </c>
      <c r="C919" s="14" t="s">
        <v>62</v>
      </c>
      <c r="D919" s="2">
        <v>2013</v>
      </c>
      <c r="E919" s="14">
        <v>2013</v>
      </c>
      <c r="F919" s="14" t="s">
        <v>98</v>
      </c>
      <c r="G919" s="93">
        <v>827</v>
      </c>
      <c r="H919" s="93">
        <v>6122</v>
      </c>
      <c r="I919" s="93">
        <v>2</v>
      </c>
      <c r="J919" s="93">
        <v>20</v>
      </c>
      <c r="K919" s="93">
        <v>829</v>
      </c>
      <c r="L919" s="93">
        <v>6142</v>
      </c>
      <c r="M919" s="48">
        <v>6971</v>
      </c>
      <c r="N919" s="48">
        <v>13205</v>
      </c>
      <c r="O919" s="48">
        <v>2127</v>
      </c>
      <c r="P919" s="48">
        <v>11021</v>
      </c>
      <c r="Q919" s="48">
        <v>13148</v>
      </c>
      <c r="R919" s="48">
        <v>4</v>
      </c>
      <c r="S919" s="48">
        <v>53</v>
      </c>
      <c r="T919" s="48">
        <v>57</v>
      </c>
      <c r="U919" s="48">
        <v>2131</v>
      </c>
      <c r="V919" s="48">
        <v>11074</v>
      </c>
      <c r="W919" s="156">
        <v>2033378</v>
      </c>
      <c r="X919" s="156">
        <v>7594</v>
      </c>
      <c r="Y919" s="156">
        <v>2040972</v>
      </c>
      <c r="Z919" s="28">
        <v>1</v>
      </c>
      <c r="AA919" s="28"/>
      <c r="AB919" s="111"/>
      <c r="AC919" s="28"/>
      <c r="AD919" s="28">
        <v>6.13E-2</v>
      </c>
      <c r="AE919" s="139"/>
      <c r="AF919" s="139"/>
      <c r="AG919" s="139"/>
      <c r="AH919" s="139"/>
    </row>
    <row r="920" spans="1:34">
      <c r="A920" s="13" t="s">
        <v>137</v>
      </c>
      <c r="B920" s="2" t="s">
        <v>75</v>
      </c>
      <c r="C920" s="14" t="s">
        <v>62</v>
      </c>
      <c r="D920" s="2">
        <v>2013</v>
      </c>
      <c r="E920" s="14">
        <v>2013</v>
      </c>
      <c r="F920" s="14" t="s">
        <v>98</v>
      </c>
      <c r="G920" s="93">
        <v>5018</v>
      </c>
      <c r="H920" s="93">
        <v>17848</v>
      </c>
      <c r="I920" s="93">
        <v>5</v>
      </c>
      <c r="J920" s="93">
        <v>35</v>
      </c>
      <c r="K920" s="93">
        <v>5023</v>
      </c>
      <c r="L920" s="93">
        <v>17883</v>
      </c>
      <c r="M920" s="48">
        <v>22906</v>
      </c>
      <c r="N920" s="48">
        <v>55780</v>
      </c>
      <c r="O920" s="48">
        <v>13602</v>
      </c>
      <c r="P920" s="48">
        <v>42053</v>
      </c>
      <c r="Q920" s="48">
        <v>55655</v>
      </c>
      <c r="R920" s="48">
        <v>15</v>
      </c>
      <c r="S920" s="48">
        <v>110</v>
      </c>
      <c r="T920" s="48">
        <v>125</v>
      </c>
      <c r="U920" s="48">
        <v>13617</v>
      </c>
      <c r="V920" s="48">
        <v>42163</v>
      </c>
      <c r="W920" s="156">
        <v>8207863</v>
      </c>
      <c r="X920" s="156">
        <v>14034</v>
      </c>
      <c r="Y920" s="156">
        <v>8221897</v>
      </c>
      <c r="Z920" s="28">
        <v>0.99780000000000002</v>
      </c>
      <c r="AA920" s="28"/>
      <c r="AB920" s="111"/>
      <c r="AC920" s="28"/>
      <c r="AD920" s="28">
        <v>3.8E-3</v>
      </c>
      <c r="AE920" s="139"/>
      <c r="AF920" s="139"/>
      <c r="AG920" s="139"/>
      <c r="AH920" s="139"/>
    </row>
    <row r="921" spans="1:34">
      <c r="A921" s="13" t="s">
        <v>138</v>
      </c>
      <c r="B921" s="2" t="s">
        <v>75</v>
      </c>
      <c r="C921" s="14" t="s">
        <v>62</v>
      </c>
      <c r="D921" s="2">
        <v>2013</v>
      </c>
      <c r="E921" s="14">
        <v>2013</v>
      </c>
      <c r="F921" s="14" t="s">
        <v>98</v>
      </c>
      <c r="G921" s="93">
        <v>80</v>
      </c>
      <c r="H921" s="93">
        <v>352</v>
      </c>
      <c r="I921" s="93">
        <v>0</v>
      </c>
      <c r="J921" s="93">
        <v>1</v>
      </c>
      <c r="K921" s="93">
        <v>80</v>
      </c>
      <c r="L921" s="93">
        <v>353</v>
      </c>
      <c r="M921" s="48">
        <v>433</v>
      </c>
      <c r="N921" s="48">
        <v>955</v>
      </c>
      <c r="O921" s="48">
        <v>209</v>
      </c>
      <c r="P921" s="48">
        <v>745</v>
      </c>
      <c r="Q921" s="48">
        <v>954</v>
      </c>
      <c r="R921" s="48">
        <v>0</v>
      </c>
      <c r="S921" s="48">
        <v>1</v>
      </c>
      <c r="T921" s="48">
        <v>1</v>
      </c>
      <c r="U921" s="48">
        <v>209</v>
      </c>
      <c r="V921" s="48">
        <v>746</v>
      </c>
      <c r="W921" s="156">
        <v>134687</v>
      </c>
      <c r="X921" s="156">
        <v>200</v>
      </c>
      <c r="Y921" s="156">
        <v>134887</v>
      </c>
      <c r="Z921" s="28">
        <v>1</v>
      </c>
      <c r="AA921" s="28"/>
      <c r="AB921" s="111"/>
      <c r="AC921" s="28"/>
      <c r="AD921" s="28">
        <v>6.13E-2</v>
      </c>
      <c r="AE921" s="139"/>
      <c r="AF921" s="139"/>
      <c r="AG921" s="139"/>
      <c r="AH921" s="139"/>
    </row>
    <row r="922" spans="1:34">
      <c r="A922" s="13" t="s">
        <v>139</v>
      </c>
      <c r="B922" s="2" t="s">
        <v>75</v>
      </c>
      <c r="C922" s="14" t="s">
        <v>62</v>
      </c>
      <c r="D922" s="2">
        <v>2013</v>
      </c>
      <c r="E922" s="14">
        <v>2013</v>
      </c>
      <c r="F922" s="14" t="s">
        <v>98</v>
      </c>
      <c r="G922" s="93">
        <v>21</v>
      </c>
      <c r="H922" s="93">
        <v>314</v>
      </c>
      <c r="I922" s="93">
        <v>0</v>
      </c>
      <c r="J922" s="93">
        <v>1</v>
      </c>
      <c r="K922" s="93">
        <v>21</v>
      </c>
      <c r="L922" s="93">
        <v>315</v>
      </c>
      <c r="M922" s="48">
        <v>335</v>
      </c>
      <c r="N922" s="48">
        <v>606</v>
      </c>
      <c r="O922" s="48">
        <v>54</v>
      </c>
      <c r="P922" s="48">
        <v>550</v>
      </c>
      <c r="Q922" s="48">
        <v>604</v>
      </c>
      <c r="R922" s="48">
        <v>0</v>
      </c>
      <c r="S922" s="48">
        <v>2</v>
      </c>
      <c r="T922" s="48">
        <v>2</v>
      </c>
      <c r="U922" s="48">
        <v>54</v>
      </c>
      <c r="V922" s="48">
        <v>552</v>
      </c>
      <c r="W922" s="156">
        <v>87061</v>
      </c>
      <c r="X922" s="156">
        <v>0</v>
      </c>
      <c r="Y922" s="156">
        <v>87061</v>
      </c>
      <c r="Z922" s="28">
        <v>1</v>
      </c>
      <c r="AA922" s="28"/>
      <c r="AB922" s="111"/>
      <c r="AC922" s="28"/>
      <c r="AD922" s="28">
        <v>6.13E-2</v>
      </c>
      <c r="AE922" s="139"/>
      <c r="AF922" s="139"/>
      <c r="AG922" s="139"/>
      <c r="AH922" s="139"/>
    </row>
    <row r="923" spans="1:34">
      <c r="A923" s="13" t="s">
        <v>140</v>
      </c>
      <c r="B923" s="2" t="s">
        <v>75</v>
      </c>
      <c r="C923" s="14" t="s">
        <v>62</v>
      </c>
      <c r="D923" s="2">
        <v>2013</v>
      </c>
      <c r="E923" s="14">
        <v>2013</v>
      </c>
      <c r="F923" s="14" t="s">
        <v>98</v>
      </c>
      <c r="G923" s="93">
        <v>4726</v>
      </c>
      <c r="H923" s="93">
        <v>16950</v>
      </c>
      <c r="I923" s="93">
        <v>7</v>
      </c>
      <c r="J923" s="93">
        <v>57</v>
      </c>
      <c r="K923" s="93">
        <v>4733</v>
      </c>
      <c r="L923" s="93">
        <v>17007</v>
      </c>
      <c r="M923" s="48">
        <v>21740</v>
      </c>
      <c r="N923" s="48">
        <v>50064</v>
      </c>
      <c r="O923" s="48">
        <v>11318</v>
      </c>
      <c r="P923" s="48">
        <v>38526</v>
      </c>
      <c r="Q923" s="48">
        <v>49844</v>
      </c>
      <c r="R923" s="48">
        <v>25</v>
      </c>
      <c r="S923" s="48">
        <v>195</v>
      </c>
      <c r="T923" s="48">
        <v>220</v>
      </c>
      <c r="U923" s="48">
        <v>11343</v>
      </c>
      <c r="V923" s="48">
        <v>38721</v>
      </c>
      <c r="W923" s="156">
        <v>7448472</v>
      </c>
      <c r="X923" s="156">
        <v>21034</v>
      </c>
      <c r="Y923" s="156">
        <v>7469506</v>
      </c>
      <c r="Z923" s="28">
        <v>1</v>
      </c>
      <c r="AA923" s="28"/>
      <c r="AB923" s="111"/>
      <c r="AC923" s="28"/>
      <c r="AD923" s="28">
        <v>1.5699999999999999E-2</v>
      </c>
      <c r="AE923" s="139"/>
      <c r="AF923" s="139"/>
      <c r="AG923" s="139"/>
      <c r="AH923" s="139"/>
    </row>
    <row r="924" spans="1:34">
      <c r="A924" s="13" t="s">
        <v>141</v>
      </c>
      <c r="B924" s="2" t="s">
        <v>75</v>
      </c>
      <c r="C924" s="14" t="s">
        <v>62</v>
      </c>
      <c r="D924" s="2">
        <v>2013</v>
      </c>
      <c r="E924" s="14">
        <v>2013</v>
      </c>
      <c r="F924" s="14" t="s">
        <v>98</v>
      </c>
      <c r="G924" s="93">
        <v>408</v>
      </c>
      <c r="H924" s="93">
        <v>2930</v>
      </c>
      <c r="I924" s="93">
        <v>5</v>
      </c>
      <c r="J924" s="93">
        <v>15</v>
      </c>
      <c r="K924" s="93">
        <v>413</v>
      </c>
      <c r="L924" s="93">
        <v>2945</v>
      </c>
      <c r="M924" s="48">
        <v>3358</v>
      </c>
      <c r="N924" s="48">
        <v>7097</v>
      </c>
      <c r="O924" s="48">
        <v>994</v>
      </c>
      <c r="P924" s="48">
        <v>6036</v>
      </c>
      <c r="Q924" s="48">
        <v>7030</v>
      </c>
      <c r="R924" s="48">
        <v>15</v>
      </c>
      <c r="S924" s="48">
        <v>52</v>
      </c>
      <c r="T924" s="48">
        <v>67</v>
      </c>
      <c r="U924" s="48">
        <v>1009</v>
      </c>
      <c r="V924" s="48">
        <v>6088</v>
      </c>
      <c r="W924" s="156">
        <v>1062694</v>
      </c>
      <c r="X924" s="156">
        <v>6443</v>
      </c>
      <c r="Y924" s="156">
        <v>1069137</v>
      </c>
      <c r="Z924" s="28">
        <v>0.6341</v>
      </c>
      <c r="AA924" s="28"/>
      <c r="AB924" s="111"/>
      <c r="AC924" s="28"/>
      <c r="AD924" s="28">
        <v>6.13E-2</v>
      </c>
      <c r="AE924" s="139"/>
      <c r="AF924" s="139"/>
      <c r="AG924" s="139"/>
      <c r="AH924" s="139"/>
    </row>
    <row r="925" spans="1:34">
      <c r="A925" s="13" t="s">
        <v>142</v>
      </c>
      <c r="B925" s="2" t="s">
        <v>75</v>
      </c>
      <c r="C925" s="14" t="s">
        <v>62</v>
      </c>
      <c r="D925" s="2">
        <v>2013</v>
      </c>
      <c r="E925" s="14">
        <v>2013</v>
      </c>
      <c r="F925" s="14" t="s">
        <v>98</v>
      </c>
      <c r="G925" s="93">
        <v>442</v>
      </c>
      <c r="H925" s="93">
        <v>3393</v>
      </c>
      <c r="I925" s="93">
        <v>0</v>
      </c>
      <c r="J925" s="93">
        <v>5</v>
      </c>
      <c r="K925" s="93">
        <v>442</v>
      </c>
      <c r="L925" s="93">
        <v>3398</v>
      </c>
      <c r="M925" s="48">
        <v>3840</v>
      </c>
      <c r="N925" s="48">
        <v>7327</v>
      </c>
      <c r="O925" s="48">
        <v>1116</v>
      </c>
      <c r="P925" s="48">
        <v>6202</v>
      </c>
      <c r="Q925" s="48">
        <v>7318</v>
      </c>
      <c r="R925" s="48">
        <v>1</v>
      </c>
      <c r="S925" s="48">
        <v>8</v>
      </c>
      <c r="T925" s="48">
        <v>9</v>
      </c>
      <c r="U925" s="48">
        <v>1117</v>
      </c>
      <c r="V925" s="48">
        <v>6210</v>
      </c>
      <c r="W925" s="156">
        <v>1121838</v>
      </c>
      <c r="X925" s="156">
        <v>1258</v>
      </c>
      <c r="Y925" s="156">
        <v>1123096</v>
      </c>
      <c r="Z925" s="28">
        <v>1</v>
      </c>
      <c r="AA925" s="28"/>
      <c r="AB925" s="111"/>
      <c r="AC925" s="28"/>
      <c r="AD925" s="28">
        <v>6.13E-2</v>
      </c>
      <c r="AE925" s="139"/>
      <c r="AF925" s="139"/>
      <c r="AG925" s="139"/>
      <c r="AH925" s="139"/>
    </row>
    <row r="926" spans="1:34">
      <c r="A926" s="13" t="s">
        <v>143</v>
      </c>
      <c r="B926" s="2" t="s">
        <v>74</v>
      </c>
      <c r="C926" s="14" t="s">
        <v>62</v>
      </c>
      <c r="D926" s="2">
        <v>2013</v>
      </c>
      <c r="E926" s="14">
        <v>2013</v>
      </c>
      <c r="F926" s="14" t="s">
        <v>98</v>
      </c>
      <c r="G926" s="93">
        <v>13473</v>
      </c>
      <c r="H926" s="93">
        <v>89271</v>
      </c>
      <c r="I926" s="93">
        <v>62</v>
      </c>
      <c r="J926" s="93">
        <v>1396</v>
      </c>
      <c r="K926" s="93">
        <v>13535</v>
      </c>
      <c r="L926" s="93">
        <v>90667</v>
      </c>
      <c r="M926" s="48">
        <v>104202</v>
      </c>
      <c r="N926" s="48">
        <v>230478</v>
      </c>
      <c r="O926" s="48">
        <v>34172</v>
      </c>
      <c r="P926" s="48">
        <v>192757</v>
      </c>
      <c r="Q926" s="48">
        <v>226929</v>
      </c>
      <c r="R926" s="48">
        <v>211</v>
      </c>
      <c r="S926" s="48">
        <v>3338</v>
      </c>
      <c r="T926" s="48">
        <v>3549</v>
      </c>
      <c r="U926" s="48">
        <v>34383</v>
      </c>
      <c r="V926" s="48">
        <v>196095</v>
      </c>
      <c r="W926" s="156">
        <v>33859990</v>
      </c>
      <c r="X926" s="156">
        <v>428607</v>
      </c>
      <c r="Y926" s="156">
        <v>34288597</v>
      </c>
      <c r="Z926" s="28">
        <v>0.99750000000000005</v>
      </c>
      <c r="AA926" s="28"/>
      <c r="AB926" s="111"/>
      <c r="AC926" s="28"/>
      <c r="AD926" s="28">
        <v>1.3100000000000001E-2</v>
      </c>
      <c r="AE926" s="139"/>
      <c r="AF926" s="139"/>
      <c r="AG926" s="139"/>
      <c r="AH926" s="139"/>
    </row>
    <row r="927" spans="1:34">
      <c r="A927" s="13" t="s">
        <v>144</v>
      </c>
      <c r="B927" s="2" t="s">
        <v>74</v>
      </c>
      <c r="C927" s="14" t="s">
        <v>62</v>
      </c>
      <c r="D927" s="2">
        <v>2013</v>
      </c>
      <c r="E927" s="14">
        <v>2013</v>
      </c>
      <c r="F927" s="14" t="s">
        <v>98</v>
      </c>
      <c r="G927" s="93">
        <v>984</v>
      </c>
      <c r="H927" s="93">
        <v>7358</v>
      </c>
      <c r="I927" s="93">
        <v>3</v>
      </c>
      <c r="J927" s="93">
        <v>27</v>
      </c>
      <c r="K927" s="93">
        <v>987</v>
      </c>
      <c r="L927" s="93">
        <v>7385</v>
      </c>
      <c r="M927" s="48">
        <v>8372</v>
      </c>
      <c r="N927" s="48">
        <v>17632</v>
      </c>
      <c r="O927" s="48">
        <v>2691</v>
      </c>
      <c r="P927" s="48">
        <v>14863</v>
      </c>
      <c r="Q927" s="48">
        <v>17554</v>
      </c>
      <c r="R927" s="48">
        <v>10</v>
      </c>
      <c r="S927" s="48">
        <v>68</v>
      </c>
      <c r="T927" s="48">
        <v>78</v>
      </c>
      <c r="U927" s="48">
        <v>2701</v>
      </c>
      <c r="V927" s="48">
        <v>14931</v>
      </c>
      <c r="W927" s="156">
        <v>2577725.17</v>
      </c>
      <c r="X927" s="156">
        <v>7749</v>
      </c>
      <c r="Y927" s="156">
        <v>2585474.17</v>
      </c>
      <c r="Z927" s="28">
        <v>0.99450000000000005</v>
      </c>
      <c r="AA927" s="28"/>
      <c r="AB927" s="111"/>
      <c r="AC927" s="28"/>
      <c r="AD927" s="28">
        <v>6.13E-2</v>
      </c>
      <c r="AE927" s="139"/>
      <c r="AF927" s="139"/>
      <c r="AG927" s="139"/>
      <c r="AH927" s="139"/>
    </row>
    <row r="928" spans="1:34">
      <c r="A928" s="13" t="s">
        <v>145</v>
      </c>
      <c r="B928" s="2" t="s">
        <v>75</v>
      </c>
      <c r="C928" s="14" t="s">
        <v>62</v>
      </c>
      <c r="D928" s="2">
        <v>2013</v>
      </c>
      <c r="E928" s="14">
        <v>2013</v>
      </c>
      <c r="F928" s="14" t="s">
        <v>98</v>
      </c>
      <c r="G928" s="93">
        <v>111</v>
      </c>
      <c r="H928" s="93">
        <v>690</v>
      </c>
      <c r="I928" s="93">
        <v>0</v>
      </c>
      <c r="J928" s="93">
        <v>1</v>
      </c>
      <c r="K928" s="93">
        <v>111</v>
      </c>
      <c r="L928" s="93">
        <v>691</v>
      </c>
      <c r="M928" s="48">
        <v>802</v>
      </c>
      <c r="N928" s="48">
        <v>1729</v>
      </c>
      <c r="O928" s="48">
        <v>307</v>
      </c>
      <c r="P928" s="48">
        <v>1421</v>
      </c>
      <c r="Q928" s="48">
        <v>1728</v>
      </c>
      <c r="R928" s="48">
        <v>0</v>
      </c>
      <c r="S928" s="48">
        <v>1</v>
      </c>
      <c r="T928" s="48">
        <v>1</v>
      </c>
      <c r="U928" s="48">
        <v>307</v>
      </c>
      <c r="V928" s="48">
        <v>1422</v>
      </c>
      <c r="W928" s="156">
        <v>249596</v>
      </c>
      <c r="X928" s="156">
        <v>200</v>
      </c>
      <c r="Y928" s="156">
        <v>249796</v>
      </c>
      <c r="Z928" s="28">
        <v>1</v>
      </c>
      <c r="AA928" s="28"/>
      <c r="AB928" s="111"/>
      <c r="AC928" s="28"/>
      <c r="AD928" s="28">
        <v>6.13E-2</v>
      </c>
      <c r="AE928" s="139"/>
      <c r="AF928" s="139"/>
      <c r="AG928" s="139"/>
      <c r="AH928" s="139"/>
    </row>
    <row r="929" spans="1:34">
      <c r="A929" s="13" t="s">
        <v>146</v>
      </c>
      <c r="B929" s="2" t="s">
        <v>75</v>
      </c>
      <c r="C929" s="14" t="s">
        <v>62</v>
      </c>
      <c r="D929" s="2">
        <v>2013</v>
      </c>
      <c r="E929" s="14">
        <v>2013</v>
      </c>
      <c r="F929" s="14" t="s">
        <v>98</v>
      </c>
      <c r="G929" s="93">
        <v>19463</v>
      </c>
      <c r="H929" s="93">
        <v>94162</v>
      </c>
      <c r="I929" s="93">
        <v>48</v>
      </c>
      <c r="J929" s="93">
        <v>570</v>
      </c>
      <c r="K929" s="93">
        <v>19511</v>
      </c>
      <c r="L929" s="93">
        <v>94732</v>
      </c>
      <c r="M929" s="48">
        <v>114243</v>
      </c>
      <c r="N929" s="48">
        <v>274951</v>
      </c>
      <c r="O929" s="48">
        <v>52882</v>
      </c>
      <c r="P929" s="48">
        <v>220374</v>
      </c>
      <c r="Q929" s="48">
        <v>273256</v>
      </c>
      <c r="R929" s="48">
        <v>154</v>
      </c>
      <c r="S929" s="48">
        <v>1541</v>
      </c>
      <c r="T929" s="48">
        <v>1695</v>
      </c>
      <c r="U929" s="48">
        <v>53036</v>
      </c>
      <c r="V929" s="48">
        <v>221915</v>
      </c>
      <c r="W929" s="156">
        <v>40361568</v>
      </c>
      <c r="X929" s="156">
        <v>204520</v>
      </c>
      <c r="Y929" s="156">
        <v>40566088</v>
      </c>
      <c r="Z929" s="28">
        <v>0.99860000000000004</v>
      </c>
      <c r="AA929" s="28"/>
      <c r="AB929" s="111"/>
      <c r="AC929" s="28"/>
      <c r="AD929" s="28">
        <v>3.0200000000000001E-2</v>
      </c>
      <c r="AE929" s="139"/>
      <c r="AF929" s="139"/>
      <c r="AG929" s="139"/>
      <c r="AH929" s="139"/>
    </row>
    <row r="930" spans="1:34">
      <c r="A930" s="13" t="s">
        <v>147</v>
      </c>
      <c r="B930" s="2" t="s">
        <v>74</v>
      </c>
      <c r="C930" s="14" t="s">
        <v>62</v>
      </c>
      <c r="D930" s="2">
        <v>2013</v>
      </c>
      <c r="E930" s="14">
        <v>2013</v>
      </c>
      <c r="F930" s="14" t="s">
        <v>98</v>
      </c>
      <c r="G930" s="93">
        <v>17547</v>
      </c>
      <c r="H930" s="93">
        <v>75101</v>
      </c>
      <c r="I930" s="93">
        <v>148</v>
      </c>
      <c r="J930" s="93">
        <v>718</v>
      </c>
      <c r="K930" s="93">
        <v>17695</v>
      </c>
      <c r="L930" s="93">
        <v>75819</v>
      </c>
      <c r="M930" s="48">
        <v>93514</v>
      </c>
      <c r="N930" s="48">
        <v>209287</v>
      </c>
      <c r="O930" s="48">
        <v>44389</v>
      </c>
      <c r="P930" s="48">
        <v>162644</v>
      </c>
      <c r="Q930" s="48">
        <v>207033</v>
      </c>
      <c r="R930" s="48">
        <v>517</v>
      </c>
      <c r="S930" s="48">
        <v>1737</v>
      </c>
      <c r="T930" s="48">
        <v>2254</v>
      </c>
      <c r="U930" s="48">
        <v>44906</v>
      </c>
      <c r="V930" s="48">
        <v>164381</v>
      </c>
      <c r="W930" s="156">
        <v>32032961</v>
      </c>
      <c r="X930" s="156">
        <v>307527</v>
      </c>
      <c r="Y930" s="156">
        <v>32340488</v>
      </c>
      <c r="Z930" s="28">
        <v>0.98860000000000003</v>
      </c>
      <c r="AA930" s="28"/>
      <c r="AB930" s="111"/>
      <c r="AC930" s="28"/>
      <c r="AD930" s="28">
        <v>4.5999999999999999E-3</v>
      </c>
      <c r="AE930" s="139"/>
      <c r="AF930" s="139"/>
      <c r="AG930" s="139"/>
      <c r="AH930" s="139"/>
    </row>
    <row r="931" spans="1:34">
      <c r="A931" s="13" t="s">
        <v>148</v>
      </c>
      <c r="B931" s="2" t="s">
        <v>75</v>
      </c>
      <c r="C931" s="14" t="s">
        <v>62</v>
      </c>
      <c r="D931" s="2">
        <v>2013</v>
      </c>
      <c r="E931" s="14">
        <v>2013</v>
      </c>
      <c r="F931" s="14" t="s">
        <v>98</v>
      </c>
      <c r="G931" s="93">
        <v>422</v>
      </c>
      <c r="H931" s="93">
        <v>2283</v>
      </c>
      <c r="I931" s="93">
        <v>1</v>
      </c>
      <c r="J931" s="93">
        <v>10</v>
      </c>
      <c r="K931" s="93">
        <v>423</v>
      </c>
      <c r="L931" s="93">
        <v>2293</v>
      </c>
      <c r="M931" s="48">
        <v>2715</v>
      </c>
      <c r="N931" s="48">
        <v>6339</v>
      </c>
      <c r="O931" s="48">
        <v>1089</v>
      </c>
      <c r="P931" s="48">
        <v>5214</v>
      </c>
      <c r="Q931" s="48">
        <v>6303</v>
      </c>
      <c r="R931" s="48">
        <v>2</v>
      </c>
      <c r="S931" s="48">
        <v>34</v>
      </c>
      <c r="T931" s="48">
        <v>36</v>
      </c>
      <c r="U931" s="48">
        <v>1091</v>
      </c>
      <c r="V931" s="48">
        <v>5248</v>
      </c>
      <c r="W931" s="156">
        <v>940669</v>
      </c>
      <c r="X931" s="156">
        <v>3950</v>
      </c>
      <c r="Y931" s="156">
        <v>944619</v>
      </c>
      <c r="Z931" s="28">
        <v>0.94399999999999995</v>
      </c>
      <c r="AA931" s="28"/>
      <c r="AB931" s="111"/>
      <c r="AC931" s="28"/>
      <c r="AD931" s="28">
        <v>6.13E-2</v>
      </c>
      <c r="AE931" s="139"/>
      <c r="AF931" s="139"/>
      <c r="AG931" s="139"/>
      <c r="AH931" s="139"/>
    </row>
    <row r="932" spans="1:34">
      <c r="A932" s="13" t="s">
        <v>149</v>
      </c>
      <c r="B932" s="2" t="s">
        <v>75</v>
      </c>
      <c r="C932" s="14" t="s">
        <v>62</v>
      </c>
      <c r="D932" s="2">
        <v>2013</v>
      </c>
      <c r="E932" s="14">
        <v>2013</v>
      </c>
      <c r="F932" s="14" t="s">
        <v>98</v>
      </c>
      <c r="G932" s="93">
        <v>28169</v>
      </c>
      <c r="H932" s="93">
        <v>128670</v>
      </c>
      <c r="I932" s="93">
        <v>56</v>
      </c>
      <c r="J932" s="93">
        <v>526</v>
      </c>
      <c r="K932" s="93">
        <v>28225</v>
      </c>
      <c r="L932" s="93">
        <v>129196</v>
      </c>
      <c r="M932" s="48">
        <v>157421</v>
      </c>
      <c r="N932" s="48">
        <v>369163</v>
      </c>
      <c r="O932" s="48">
        <v>75969</v>
      </c>
      <c r="P932" s="48">
        <v>291612</v>
      </c>
      <c r="Q932" s="48">
        <v>367581</v>
      </c>
      <c r="R932" s="48">
        <v>188</v>
      </c>
      <c r="S932" s="48">
        <v>1394</v>
      </c>
      <c r="T932" s="48">
        <v>1582</v>
      </c>
      <c r="U932" s="48">
        <v>76157</v>
      </c>
      <c r="V932" s="48">
        <v>293006</v>
      </c>
      <c r="W932" s="156">
        <v>55141946</v>
      </c>
      <c r="X932" s="156">
        <v>187334</v>
      </c>
      <c r="Y932" s="156">
        <v>55329280</v>
      </c>
      <c r="Z932" s="28">
        <v>0.99990000000000001</v>
      </c>
      <c r="AA932" s="28"/>
      <c r="AB932" s="111"/>
      <c r="AC932" s="28"/>
      <c r="AD932" s="28">
        <v>1.18E-2</v>
      </c>
      <c r="AE932" s="139"/>
      <c r="AF932" s="139"/>
      <c r="AG932" s="139"/>
      <c r="AH932" s="139"/>
    </row>
    <row r="933" spans="1:34">
      <c r="A933" s="13" t="s">
        <v>150</v>
      </c>
      <c r="B933" s="2" t="s">
        <v>74</v>
      </c>
      <c r="C933" s="14" t="s">
        <v>62</v>
      </c>
      <c r="D933" s="2">
        <v>2013</v>
      </c>
      <c r="E933" s="14">
        <v>2013</v>
      </c>
      <c r="F933" s="14" t="s">
        <v>98</v>
      </c>
      <c r="G933" s="93">
        <v>17276</v>
      </c>
      <c r="H933" s="93">
        <v>101076</v>
      </c>
      <c r="I933" s="93">
        <v>117</v>
      </c>
      <c r="J933" s="93">
        <v>1076</v>
      </c>
      <c r="K933" s="93">
        <v>17393</v>
      </c>
      <c r="L933" s="93">
        <v>102152</v>
      </c>
      <c r="M933" s="48">
        <v>119545</v>
      </c>
      <c r="N933" s="48">
        <v>256921</v>
      </c>
      <c r="O933" s="48">
        <v>47081</v>
      </c>
      <c r="P933" s="48">
        <v>206772</v>
      </c>
      <c r="Q933" s="48">
        <v>253853</v>
      </c>
      <c r="R933" s="48">
        <v>424</v>
      </c>
      <c r="S933" s="48">
        <v>2644</v>
      </c>
      <c r="T933" s="48">
        <v>3068</v>
      </c>
      <c r="U933" s="48">
        <v>47505</v>
      </c>
      <c r="V933" s="48">
        <v>209416</v>
      </c>
      <c r="W933" s="156">
        <v>38496877</v>
      </c>
      <c r="X933" s="156">
        <v>386497</v>
      </c>
      <c r="Y933" s="156">
        <v>38883374</v>
      </c>
      <c r="Z933" s="28">
        <v>0.96509999999999996</v>
      </c>
      <c r="AA933" s="28"/>
      <c r="AB933" s="111"/>
      <c r="AC933" s="28"/>
      <c r="AD933" s="28">
        <v>2.75E-2</v>
      </c>
      <c r="AE933" s="139"/>
      <c r="AF933" s="139"/>
      <c r="AG933" s="139"/>
      <c r="AH933" s="139"/>
    </row>
    <row r="934" spans="1:34">
      <c r="A934" s="13" t="s">
        <v>151</v>
      </c>
      <c r="B934" s="2" t="s">
        <v>74</v>
      </c>
      <c r="C934" s="14" t="s">
        <v>62</v>
      </c>
      <c r="D934" s="2">
        <v>2013</v>
      </c>
      <c r="E934" s="14">
        <v>2013</v>
      </c>
      <c r="F934" s="14" t="s">
        <v>98</v>
      </c>
      <c r="G934" s="93">
        <v>2807</v>
      </c>
      <c r="H934" s="93">
        <v>28714</v>
      </c>
      <c r="I934" s="93">
        <v>78</v>
      </c>
      <c r="J934" s="93">
        <v>719</v>
      </c>
      <c r="K934" s="93">
        <v>2885</v>
      </c>
      <c r="L934" s="93">
        <v>29433</v>
      </c>
      <c r="M934" s="48">
        <v>32318</v>
      </c>
      <c r="N934" s="48">
        <v>50482</v>
      </c>
      <c r="O934" s="48">
        <v>6160</v>
      </c>
      <c r="P934" s="48">
        <v>42710</v>
      </c>
      <c r="Q934" s="48">
        <v>48870</v>
      </c>
      <c r="R934" s="48">
        <v>225</v>
      </c>
      <c r="S934" s="48">
        <v>1387</v>
      </c>
      <c r="T934" s="48">
        <v>1612</v>
      </c>
      <c r="U934" s="48">
        <v>6385</v>
      </c>
      <c r="V934" s="48">
        <v>44097</v>
      </c>
      <c r="W934" s="156">
        <v>7933643.1299999999</v>
      </c>
      <c r="X934" s="156">
        <v>211670.06</v>
      </c>
      <c r="Y934" s="156">
        <v>8145313.1899999995</v>
      </c>
      <c r="Z934" s="28">
        <v>0.97709999999999997</v>
      </c>
      <c r="AA934" s="28"/>
      <c r="AB934" s="111"/>
      <c r="AC934" s="28"/>
      <c r="AD934" s="28">
        <v>3.9600000000000003E-2</v>
      </c>
      <c r="AE934" s="139"/>
      <c r="AF934" s="139"/>
      <c r="AG934" s="139"/>
      <c r="AH934" s="139"/>
    </row>
    <row r="935" spans="1:34">
      <c r="A935" s="13" t="s">
        <v>152</v>
      </c>
      <c r="B935" s="2" t="s">
        <v>75</v>
      </c>
      <c r="C935" s="14" t="s">
        <v>62</v>
      </c>
      <c r="D935" s="2">
        <v>2013</v>
      </c>
      <c r="E935" s="14">
        <v>2013</v>
      </c>
      <c r="F935" s="14" t="s">
        <v>98</v>
      </c>
      <c r="G935" s="93">
        <v>9603</v>
      </c>
      <c r="H935" s="93">
        <v>36523</v>
      </c>
      <c r="I935" s="93">
        <v>21</v>
      </c>
      <c r="J935" s="93">
        <v>243</v>
      </c>
      <c r="K935" s="93">
        <v>9624</v>
      </c>
      <c r="L935" s="93">
        <v>36766</v>
      </c>
      <c r="M935" s="48">
        <v>46390</v>
      </c>
      <c r="N935" s="48">
        <v>112172</v>
      </c>
      <c r="O935" s="48">
        <v>24587</v>
      </c>
      <c r="P935" s="48">
        <v>86787</v>
      </c>
      <c r="Q935" s="48">
        <v>111374</v>
      </c>
      <c r="R935" s="48">
        <v>72</v>
      </c>
      <c r="S935" s="48">
        <v>726</v>
      </c>
      <c r="T935" s="48">
        <v>798</v>
      </c>
      <c r="U935" s="48">
        <v>24659</v>
      </c>
      <c r="V935" s="48">
        <v>87513</v>
      </c>
      <c r="W935" s="156">
        <v>16743754</v>
      </c>
      <c r="X935" s="156">
        <v>95948</v>
      </c>
      <c r="Y935" s="156">
        <v>16839702</v>
      </c>
      <c r="Z935" s="28">
        <v>0.98299999999999998</v>
      </c>
      <c r="AA935" s="28"/>
      <c r="AB935" s="111"/>
      <c r="AC935" s="28"/>
      <c r="AD935" s="28">
        <v>3.4599999999999999E-2</v>
      </c>
      <c r="AE935" s="139"/>
      <c r="AF935" s="139"/>
      <c r="AG935" s="139"/>
      <c r="AH935" s="139"/>
    </row>
    <row r="936" spans="1:34">
      <c r="A936" s="13" t="s">
        <v>153</v>
      </c>
      <c r="B936" s="2" t="s">
        <v>74</v>
      </c>
      <c r="C936" s="14" t="s">
        <v>62</v>
      </c>
      <c r="D936" s="2">
        <v>2013</v>
      </c>
      <c r="E936" s="14">
        <v>2013</v>
      </c>
      <c r="F936" s="14" t="s">
        <v>98</v>
      </c>
      <c r="G936" s="93">
        <v>1163</v>
      </c>
      <c r="H936" s="93">
        <v>7985</v>
      </c>
      <c r="I936" s="93">
        <v>2</v>
      </c>
      <c r="J936" s="93">
        <v>24</v>
      </c>
      <c r="K936" s="93">
        <v>1165</v>
      </c>
      <c r="L936" s="93">
        <v>8009</v>
      </c>
      <c r="M936" s="48">
        <v>9174</v>
      </c>
      <c r="N936" s="48">
        <v>17852</v>
      </c>
      <c r="O936" s="48">
        <v>2842</v>
      </c>
      <c r="P936" s="48">
        <v>14939</v>
      </c>
      <c r="Q936" s="48">
        <v>17781</v>
      </c>
      <c r="R936" s="48">
        <v>7</v>
      </c>
      <c r="S936" s="48">
        <v>64</v>
      </c>
      <c r="T936" s="48">
        <v>71</v>
      </c>
      <c r="U936" s="48">
        <v>2849</v>
      </c>
      <c r="V936" s="48">
        <v>15003</v>
      </c>
      <c r="W936" s="156">
        <v>2630217</v>
      </c>
      <c r="X936" s="156">
        <v>8185</v>
      </c>
      <c r="Y936" s="156">
        <v>2638402</v>
      </c>
      <c r="Z936" s="28">
        <v>0.96350000000000002</v>
      </c>
      <c r="AA936" s="28"/>
      <c r="AB936" s="111"/>
      <c r="AC936" s="28"/>
      <c r="AD936" s="28">
        <v>6.13E-2</v>
      </c>
      <c r="AE936" s="139"/>
      <c r="AF936" s="139"/>
      <c r="AG936" s="139"/>
      <c r="AH936" s="139"/>
    </row>
    <row r="937" spans="1:34">
      <c r="A937" s="13" t="s">
        <v>154</v>
      </c>
      <c r="B937" s="2" t="s">
        <v>74</v>
      </c>
      <c r="C937" s="14" t="s">
        <v>62</v>
      </c>
      <c r="D937" s="2">
        <v>2013</v>
      </c>
      <c r="E937" s="14">
        <v>2013</v>
      </c>
      <c r="F937" s="14" t="s">
        <v>98</v>
      </c>
      <c r="G937" s="93">
        <v>1657</v>
      </c>
      <c r="H937" s="93">
        <v>12194</v>
      </c>
      <c r="I937" s="93">
        <v>17</v>
      </c>
      <c r="J937" s="93">
        <v>259</v>
      </c>
      <c r="K937" s="93">
        <v>1674</v>
      </c>
      <c r="L937" s="93">
        <v>12453</v>
      </c>
      <c r="M937" s="48">
        <v>14127</v>
      </c>
      <c r="N937" s="48">
        <v>28842</v>
      </c>
      <c r="O937" s="48">
        <v>4094</v>
      </c>
      <c r="P937" s="48">
        <v>24046</v>
      </c>
      <c r="Q937" s="48">
        <v>28140</v>
      </c>
      <c r="R937" s="48">
        <v>54</v>
      </c>
      <c r="S937" s="48">
        <v>648</v>
      </c>
      <c r="T937" s="48">
        <v>702</v>
      </c>
      <c r="U937" s="48">
        <v>4148</v>
      </c>
      <c r="V937" s="48">
        <v>24694</v>
      </c>
      <c r="W937" s="156">
        <v>4349144.6900000004</v>
      </c>
      <c r="X937" s="156">
        <v>83308.31</v>
      </c>
      <c r="Y937" s="156">
        <v>4432453</v>
      </c>
      <c r="Z937" s="28">
        <v>0.77659999999999996</v>
      </c>
      <c r="AA937" s="28"/>
      <c r="AB937" s="111"/>
      <c r="AC937" s="28"/>
      <c r="AD937" s="28">
        <v>6.13E-2</v>
      </c>
      <c r="AE937" s="139"/>
      <c r="AF937" s="139"/>
      <c r="AG937" s="139"/>
      <c r="AH937" s="139"/>
    </row>
    <row r="938" spans="1:34">
      <c r="A938" s="13" t="s">
        <v>155</v>
      </c>
      <c r="B938" s="2" t="s">
        <v>74</v>
      </c>
      <c r="C938" s="14" t="s">
        <v>62</v>
      </c>
      <c r="D938" s="2">
        <v>2013</v>
      </c>
      <c r="E938" s="14">
        <v>2013</v>
      </c>
      <c r="F938" s="14" t="s">
        <v>98</v>
      </c>
      <c r="G938" s="93">
        <v>3117</v>
      </c>
      <c r="H938" s="93">
        <v>12066</v>
      </c>
      <c r="I938" s="93">
        <v>2</v>
      </c>
      <c r="J938" s="93">
        <v>42</v>
      </c>
      <c r="K938" s="93">
        <v>3119</v>
      </c>
      <c r="L938" s="93">
        <v>12108</v>
      </c>
      <c r="M938" s="48">
        <v>15227</v>
      </c>
      <c r="N938" s="48">
        <v>34310</v>
      </c>
      <c r="O938" s="48">
        <v>7594</v>
      </c>
      <c r="P938" s="48">
        <v>26581</v>
      </c>
      <c r="Q938" s="48">
        <v>34175</v>
      </c>
      <c r="R938" s="48">
        <v>6</v>
      </c>
      <c r="S938" s="48">
        <v>129</v>
      </c>
      <c r="T938" s="48">
        <v>135</v>
      </c>
      <c r="U938" s="48">
        <v>7600</v>
      </c>
      <c r="V938" s="48">
        <v>26710</v>
      </c>
      <c r="W938" s="156">
        <v>5133617</v>
      </c>
      <c r="X938" s="156">
        <v>15929</v>
      </c>
      <c r="Y938" s="156">
        <v>5149546</v>
      </c>
      <c r="Z938" s="28">
        <v>0.93020000000000003</v>
      </c>
      <c r="AA938" s="28"/>
      <c r="AB938" s="111"/>
      <c r="AC938" s="28"/>
      <c r="AD938" s="28">
        <v>6.13E-2</v>
      </c>
      <c r="AE938" s="139"/>
      <c r="AF938" s="139"/>
      <c r="AG938" s="139"/>
      <c r="AH938" s="139"/>
    </row>
    <row r="939" spans="1:34">
      <c r="A939" s="13" t="s">
        <v>156</v>
      </c>
      <c r="B939" s="2" t="s">
        <v>74</v>
      </c>
      <c r="C939" s="14" t="s">
        <v>62</v>
      </c>
      <c r="D939" s="2">
        <v>2013</v>
      </c>
      <c r="E939" s="14">
        <v>2013</v>
      </c>
      <c r="F939" s="14" t="s">
        <v>98</v>
      </c>
      <c r="G939" s="93">
        <v>7201</v>
      </c>
      <c r="H939" s="93">
        <v>43484</v>
      </c>
      <c r="I939" s="93">
        <v>36</v>
      </c>
      <c r="J939" s="93">
        <v>973</v>
      </c>
      <c r="K939" s="93">
        <v>7237</v>
      </c>
      <c r="L939" s="93">
        <v>44457</v>
      </c>
      <c r="M939" s="48">
        <v>51694</v>
      </c>
      <c r="N939" s="48">
        <v>110071</v>
      </c>
      <c r="O939" s="48">
        <v>17340</v>
      </c>
      <c r="P939" s="48">
        <v>90535</v>
      </c>
      <c r="Q939" s="48">
        <v>107875</v>
      </c>
      <c r="R939" s="48">
        <v>115</v>
      </c>
      <c r="S939" s="48">
        <v>2081</v>
      </c>
      <c r="T939" s="48">
        <v>2196</v>
      </c>
      <c r="U939" s="48">
        <v>17455</v>
      </c>
      <c r="V939" s="48">
        <v>92616</v>
      </c>
      <c r="W939" s="156">
        <v>16326400</v>
      </c>
      <c r="X939" s="156">
        <v>296282</v>
      </c>
      <c r="Y939" s="156">
        <v>16622682</v>
      </c>
      <c r="Z939" s="28">
        <v>0.97670000000000001</v>
      </c>
      <c r="AA939" s="28"/>
      <c r="AB939" s="111"/>
      <c r="AC939" s="28"/>
      <c r="AD939" s="28">
        <v>1.3299999999999999E-2</v>
      </c>
      <c r="AE939" s="139"/>
      <c r="AF939" s="139"/>
      <c r="AG939" s="139"/>
      <c r="AH939" s="139"/>
    </row>
    <row r="940" spans="1:34">
      <c r="A940" s="13" t="s">
        <v>157</v>
      </c>
      <c r="B940" s="2" t="s">
        <v>74</v>
      </c>
      <c r="C940" s="14" t="s">
        <v>62</v>
      </c>
      <c r="D940" s="2">
        <v>2013</v>
      </c>
      <c r="E940" s="14">
        <v>2013</v>
      </c>
      <c r="F940" s="14" t="s">
        <v>98</v>
      </c>
      <c r="G940" s="93">
        <v>1472</v>
      </c>
      <c r="H940" s="93">
        <v>10562</v>
      </c>
      <c r="I940" s="93">
        <v>3</v>
      </c>
      <c r="J940" s="93">
        <v>24</v>
      </c>
      <c r="K940" s="93">
        <v>1475</v>
      </c>
      <c r="L940" s="93">
        <v>10586</v>
      </c>
      <c r="M940" s="48">
        <v>12061</v>
      </c>
      <c r="N940" s="48">
        <v>24017</v>
      </c>
      <c r="O940" s="48">
        <v>3556</v>
      </c>
      <c r="P940" s="48">
        <v>20389</v>
      </c>
      <c r="Q940" s="48">
        <v>23945</v>
      </c>
      <c r="R940" s="48">
        <v>7</v>
      </c>
      <c r="S940" s="48">
        <v>65</v>
      </c>
      <c r="T940" s="48">
        <v>72</v>
      </c>
      <c r="U940" s="48">
        <v>3563</v>
      </c>
      <c r="V940" s="48">
        <v>20454</v>
      </c>
      <c r="W940" s="156">
        <v>3657422</v>
      </c>
      <c r="X940" s="156">
        <v>8591</v>
      </c>
      <c r="Y940" s="156">
        <v>3666013</v>
      </c>
      <c r="Z940" s="28">
        <v>0.95589999999999997</v>
      </c>
      <c r="AA940" s="28"/>
      <c r="AB940" s="111"/>
      <c r="AC940" s="28"/>
      <c r="AD940" s="28">
        <v>6.13E-2</v>
      </c>
      <c r="AE940" s="139"/>
      <c r="AF940" s="139"/>
      <c r="AG940" s="139"/>
      <c r="AH940" s="139"/>
    </row>
    <row r="941" spans="1:34">
      <c r="A941" s="13" t="s">
        <v>158</v>
      </c>
      <c r="B941" s="2" t="s">
        <v>75</v>
      </c>
      <c r="C941" s="14" t="s">
        <v>62</v>
      </c>
      <c r="D941" s="2">
        <v>2013</v>
      </c>
      <c r="E941" s="14">
        <v>2013</v>
      </c>
      <c r="F941" s="14" t="s">
        <v>98</v>
      </c>
      <c r="G941" s="93">
        <v>1733</v>
      </c>
      <c r="H941" s="93">
        <v>10195</v>
      </c>
      <c r="I941" s="93">
        <v>1</v>
      </c>
      <c r="J941" s="93">
        <v>19</v>
      </c>
      <c r="K941" s="93">
        <v>1734</v>
      </c>
      <c r="L941" s="93">
        <v>10214</v>
      </c>
      <c r="M941" s="48">
        <v>11948</v>
      </c>
      <c r="N941" s="48">
        <v>23665</v>
      </c>
      <c r="O941" s="48">
        <v>4354</v>
      </c>
      <c r="P941" s="48">
        <v>19267</v>
      </c>
      <c r="Q941" s="48">
        <v>23621</v>
      </c>
      <c r="R941" s="48">
        <v>3</v>
      </c>
      <c r="S941" s="48">
        <v>41</v>
      </c>
      <c r="T941" s="48">
        <v>44</v>
      </c>
      <c r="U941" s="48">
        <v>4357</v>
      </c>
      <c r="V941" s="48">
        <v>19308</v>
      </c>
      <c r="W941" s="156">
        <v>3540596</v>
      </c>
      <c r="X941" s="156">
        <v>6159</v>
      </c>
      <c r="Y941" s="156">
        <v>3546755</v>
      </c>
      <c r="Z941" s="28">
        <v>0.95189999999999997</v>
      </c>
      <c r="AA941" s="28"/>
      <c r="AB941" s="111"/>
      <c r="AC941" s="28"/>
      <c r="AD941" s="28">
        <v>6.13E-2</v>
      </c>
      <c r="AE941" s="139"/>
      <c r="AF941" s="139"/>
      <c r="AG941" s="139"/>
      <c r="AH941" s="139"/>
    </row>
    <row r="942" spans="1:34">
      <c r="A942" s="13" t="s">
        <v>159</v>
      </c>
      <c r="B942" s="2" t="s">
        <v>75</v>
      </c>
      <c r="C942" s="14" t="s">
        <v>62</v>
      </c>
      <c r="D942" s="2">
        <v>2013</v>
      </c>
      <c r="E942" s="14">
        <v>2013</v>
      </c>
      <c r="F942" s="14" t="s">
        <v>98</v>
      </c>
      <c r="G942" s="93">
        <v>10</v>
      </c>
      <c r="H942" s="93">
        <v>148</v>
      </c>
      <c r="I942" s="93">
        <v>0</v>
      </c>
      <c r="J942" s="93">
        <v>0</v>
      </c>
      <c r="K942" s="93">
        <v>10</v>
      </c>
      <c r="L942" s="93">
        <v>148</v>
      </c>
      <c r="M942" s="48">
        <v>158</v>
      </c>
      <c r="N942" s="48">
        <v>306</v>
      </c>
      <c r="O942" s="48">
        <v>28</v>
      </c>
      <c r="P942" s="48">
        <v>278</v>
      </c>
      <c r="Q942" s="48">
        <v>306</v>
      </c>
      <c r="R942" s="48">
        <v>0</v>
      </c>
      <c r="S942" s="48">
        <v>0</v>
      </c>
      <c r="T942" s="48">
        <v>0</v>
      </c>
      <c r="U942" s="48">
        <v>28</v>
      </c>
      <c r="V942" s="48">
        <v>278</v>
      </c>
      <c r="W942" s="156">
        <v>43692</v>
      </c>
      <c r="X942" s="156">
        <v>0</v>
      </c>
      <c r="Y942" s="156">
        <v>43692</v>
      </c>
      <c r="Z942" s="28">
        <v>1</v>
      </c>
      <c r="AA942" s="28"/>
      <c r="AB942" s="111"/>
      <c r="AC942" s="28"/>
      <c r="AD942" s="28">
        <v>6.13E-2</v>
      </c>
      <c r="AE942" s="139"/>
      <c r="AF942" s="139"/>
      <c r="AG942" s="139"/>
      <c r="AH942" s="139"/>
    </row>
    <row r="943" spans="1:34">
      <c r="A943" s="13" t="s">
        <v>160</v>
      </c>
      <c r="B943" s="2" t="s">
        <v>75</v>
      </c>
      <c r="C943" s="14" t="s">
        <v>62</v>
      </c>
      <c r="D943" s="2">
        <v>2013</v>
      </c>
      <c r="E943" s="14">
        <v>2013</v>
      </c>
      <c r="F943" s="14" t="s">
        <v>98</v>
      </c>
      <c r="G943" s="93">
        <v>481</v>
      </c>
      <c r="H943" s="93">
        <v>2437</v>
      </c>
      <c r="I943" s="93">
        <v>0</v>
      </c>
      <c r="J943" s="93">
        <v>3</v>
      </c>
      <c r="K943" s="93">
        <v>481</v>
      </c>
      <c r="L943" s="93">
        <v>2440</v>
      </c>
      <c r="M943" s="48">
        <v>2921</v>
      </c>
      <c r="N943" s="48">
        <v>6527</v>
      </c>
      <c r="O943" s="48">
        <v>1354</v>
      </c>
      <c r="P943" s="48">
        <v>5165</v>
      </c>
      <c r="Q943" s="48">
        <v>6519</v>
      </c>
      <c r="R943" s="48">
        <v>0</v>
      </c>
      <c r="S943" s="48">
        <v>8</v>
      </c>
      <c r="T943" s="48">
        <v>8</v>
      </c>
      <c r="U943" s="48">
        <v>1354</v>
      </c>
      <c r="V943" s="48">
        <v>5173</v>
      </c>
      <c r="W943" s="156">
        <v>955378</v>
      </c>
      <c r="X943" s="156">
        <v>980</v>
      </c>
      <c r="Y943" s="156">
        <v>956358</v>
      </c>
      <c r="Z943" s="28">
        <v>0.99199999999999999</v>
      </c>
      <c r="AA943" s="28"/>
      <c r="AB943" s="111"/>
      <c r="AC943" s="28"/>
      <c r="AD943" s="28">
        <v>6.13E-2</v>
      </c>
      <c r="AE943" s="139"/>
      <c r="AF943" s="139"/>
      <c r="AG943" s="139"/>
      <c r="AH943" s="139"/>
    </row>
    <row r="944" spans="1:34">
      <c r="A944" s="13" t="s">
        <v>161</v>
      </c>
      <c r="B944" s="2" t="s">
        <v>74</v>
      </c>
      <c r="C944" s="14" t="s">
        <v>62</v>
      </c>
      <c r="D944" s="2">
        <v>2013</v>
      </c>
      <c r="E944" s="14">
        <v>2013</v>
      </c>
      <c r="F944" s="14" t="s">
        <v>98</v>
      </c>
      <c r="G944" s="93">
        <v>3301</v>
      </c>
      <c r="H944" s="93">
        <v>17202</v>
      </c>
      <c r="I944" s="93">
        <v>9</v>
      </c>
      <c r="J944" s="93">
        <v>86</v>
      </c>
      <c r="K944" s="93">
        <v>3310</v>
      </c>
      <c r="L944" s="93">
        <v>17288</v>
      </c>
      <c r="M944" s="48">
        <v>20598</v>
      </c>
      <c r="N944" s="48">
        <v>41065</v>
      </c>
      <c r="O944" s="48">
        <v>7842</v>
      </c>
      <c r="P944" s="48">
        <v>32977</v>
      </c>
      <c r="Q944" s="48">
        <v>40819</v>
      </c>
      <c r="R944" s="48">
        <v>30</v>
      </c>
      <c r="S944" s="48">
        <v>216</v>
      </c>
      <c r="T944" s="48">
        <v>246</v>
      </c>
      <c r="U944" s="48">
        <v>7872</v>
      </c>
      <c r="V944" s="48">
        <v>33193</v>
      </c>
      <c r="W944" s="156">
        <v>6399565</v>
      </c>
      <c r="X944" s="156">
        <v>29839</v>
      </c>
      <c r="Y944" s="156">
        <v>6429404</v>
      </c>
      <c r="Z944" s="28">
        <v>0.93569999999999998</v>
      </c>
      <c r="AA944" s="28"/>
      <c r="AB944" s="111"/>
      <c r="AC944" s="28"/>
      <c r="AD944" s="28">
        <v>2.47E-2</v>
      </c>
      <c r="AE944" s="139"/>
      <c r="AF944" s="139"/>
      <c r="AG944" s="139"/>
      <c r="AH944" s="139"/>
    </row>
    <row r="945" spans="1:51">
      <c r="A945" s="13" t="s">
        <v>162</v>
      </c>
      <c r="B945" s="2" t="s">
        <v>74</v>
      </c>
      <c r="C945" s="14" t="s">
        <v>62</v>
      </c>
      <c r="D945" s="2">
        <v>2013</v>
      </c>
      <c r="E945" s="14">
        <v>2013</v>
      </c>
      <c r="F945" s="14" t="s">
        <v>98</v>
      </c>
      <c r="G945" s="93">
        <v>2181</v>
      </c>
      <c r="H945" s="93">
        <v>16460</v>
      </c>
      <c r="I945" s="93">
        <v>12</v>
      </c>
      <c r="J945" s="93">
        <v>112</v>
      </c>
      <c r="K945" s="93">
        <v>2193</v>
      </c>
      <c r="L945" s="93">
        <v>16572</v>
      </c>
      <c r="M945" s="48">
        <v>18765</v>
      </c>
      <c r="N945" s="48">
        <v>34800</v>
      </c>
      <c r="O945" s="48">
        <v>5258</v>
      </c>
      <c r="P945" s="48">
        <v>29226</v>
      </c>
      <c r="Q945" s="48">
        <v>34484</v>
      </c>
      <c r="R945" s="48">
        <v>40</v>
      </c>
      <c r="S945" s="48">
        <v>276</v>
      </c>
      <c r="T945" s="48">
        <v>316</v>
      </c>
      <c r="U945" s="48">
        <v>5298</v>
      </c>
      <c r="V945" s="48">
        <v>29502</v>
      </c>
      <c r="W945" s="156">
        <v>5362628</v>
      </c>
      <c r="X945" s="156">
        <v>38594</v>
      </c>
      <c r="Y945" s="156">
        <v>5401222</v>
      </c>
      <c r="Z945" s="28">
        <v>0.92259999999999998</v>
      </c>
      <c r="AA945" s="28"/>
      <c r="AB945" s="111"/>
      <c r="AC945" s="28"/>
      <c r="AD945" s="28">
        <v>6.13E-2</v>
      </c>
      <c r="AE945" s="139"/>
      <c r="AF945" s="139"/>
      <c r="AG945" s="139"/>
      <c r="AH945" s="139"/>
    </row>
    <row r="946" spans="1:51">
      <c r="A946" s="13" t="s">
        <v>163</v>
      </c>
      <c r="B946" s="2" t="s">
        <v>75</v>
      </c>
      <c r="C946" s="14" t="s">
        <v>62</v>
      </c>
      <c r="D946" s="2">
        <v>2013</v>
      </c>
      <c r="E946" s="14">
        <v>2013</v>
      </c>
      <c r="F946" s="14" t="s">
        <v>98</v>
      </c>
      <c r="G946" s="93">
        <v>7125</v>
      </c>
      <c r="H946" s="93">
        <v>33963</v>
      </c>
      <c r="I946" s="93">
        <v>8</v>
      </c>
      <c r="J946" s="93">
        <v>54</v>
      </c>
      <c r="K946" s="93">
        <v>7133</v>
      </c>
      <c r="L946" s="93">
        <v>34017</v>
      </c>
      <c r="M946" s="48">
        <v>41150</v>
      </c>
      <c r="N946" s="48">
        <v>90467</v>
      </c>
      <c r="O946" s="48">
        <v>18687</v>
      </c>
      <c r="P946" s="48">
        <v>71599</v>
      </c>
      <c r="Q946" s="48">
        <v>90286</v>
      </c>
      <c r="R946" s="48">
        <v>24</v>
      </c>
      <c r="S946" s="48">
        <v>157</v>
      </c>
      <c r="T946" s="48">
        <v>181</v>
      </c>
      <c r="U946" s="48">
        <v>18711</v>
      </c>
      <c r="V946" s="48">
        <v>71756</v>
      </c>
      <c r="W946" s="156">
        <v>13416506</v>
      </c>
      <c r="X946" s="156">
        <v>20678</v>
      </c>
      <c r="Y946" s="156">
        <v>13437184</v>
      </c>
      <c r="Z946" s="28">
        <v>0.99360000000000004</v>
      </c>
      <c r="AA946" s="28"/>
      <c r="AB946" s="111"/>
      <c r="AC946" s="28"/>
      <c r="AD946" s="28">
        <v>0.94</v>
      </c>
      <c r="AE946" s="139"/>
      <c r="AF946" s="139"/>
      <c r="AG946" s="139"/>
      <c r="AH946" s="139"/>
    </row>
    <row r="947" spans="1:51">
      <c r="A947" s="13" t="s">
        <v>164</v>
      </c>
      <c r="B947" s="2" t="s">
        <v>75</v>
      </c>
      <c r="C947" s="14" t="s">
        <v>62</v>
      </c>
      <c r="D947" s="2">
        <v>2013</v>
      </c>
      <c r="E947" s="14">
        <v>2013</v>
      </c>
      <c r="F947" s="14" t="s">
        <v>98</v>
      </c>
      <c r="G947" s="93">
        <v>836</v>
      </c>
      <c r="H947" s="93">
        <v>4341</v>
      </c>
      <c r="I947" s="93">
        <v>2</v>
      </c>
      <c r="J947" s="93">
        <v>16</v>
      </c>
      <c r="K947" s="93">
        <v>838</v>
      </c>
      <c r="L947" s="93">
        <v>4357</v>
      </c>
      <c r="M947" s="48">
        <v>5195</v>
      </c>
      <c r="N947" s="48">
        <v>12460</v>
      </c>
      <c r="O947" s="48">
        <v>2199</v>
      </c>
      <c r="P947" s="48">
        <v>10199</v>
      </c>
      <c r="Q947" s="48">
        <v>12398</v>
      </c>
      <c r="R947" s="48">
        <v>6</v>
      </c>
      <c r="S947" s="48">
        <v>56</v>
      </c>
      <c r="T947" s="48">
        <v>62</v>
      </c>
      <c r="U947" s="48">
        <v>2205</v>
      </c>
      <c r="V947" s="48">
        <v>10255</v>
      </c>
      <c r="W947" s="156">
        <v>1800213</v>
      </c>
      <c r="X947" s="156">
        <v>6670</v>
      </c>
      <c r="Y947" s="156">
        <v>1806883</v>
      </c>
      <c r="Z947" s="28">
        <v>0.95740000000000003</v>
      </c>
      <c r="AA947" s="28"/>
      <c r="AB947" s="111"/>
      <c r="AC947" s="28"/>
      <c r="AD947" s="28">
        <v>6.13E-2</v>
      </c>
      <c r="AE947" s="139"/>
      <c r="AF947" s="139"/>
      <c r="AG947" s="139"/>
      <c r="AH947" s="139"/>
    </row>
    <row r="948" spans="1:51">
      <c r="A948" s="13" t="s">
        <v>165</v>
      </c>
      <c r="B948" s="2" t="s">
        <v>75</v>
      </c>
      <c r="C948" s="14" t="s">
        <v>62</v>
      </c>
      <c r="D948" s="2">
        <v>2013</v>
      </c>
      <c r="E948" s="14">
        <v>2013</v>
      </c>
      <c r="F948" s="14" t="s">
        <v>98</v>
      </c>
      <c r="G948" s="93">
        <v>715</v>
      </c>
      <c r="H948" s="93">
        <v>3488</v>
      </c>
      <c r="I948" s="93">
        <v>1</v>
      </c>
      <c r="J948" s="93">
        <v>8</v>
      </c>
      <c r="K948" s="93">
        <v>716</v>
      </c>
      <c r="L948" s="93">
        <v>3496</v>
      </c>
      <c r="M948" s="48">
        <v>4211</v>
      </c>
      <c r="N948" s="48">
        <v>9682</v>
      </c>
      <c r="O948" s="48">
        <v>1965</v>
      </c>
      <c r="P948" s="48">
        <v>7697</v>
      </c>
      <c r="Q948" s="48">
        <v>9662</v>
      </c>
      <c r="R948" s="48">
        <v>1</v>
      </c>
      <c r="S948" s="48">
        <v>19</v>
      </c>
      <c r="T948" s="48">
        <v>20</v>
      </c>
      <c r="U948" s="48">
        <v>1966</v>
      </c>
      <c r="V948" s="48">
        <v>7716</v>
      </c>
      <c r="W948" s="156">
        <v>1419064</v>
      </c>
      <c r="X948" s="156">
        <v>3062</v>
      </c>
      <c r="Y948" s="156">
        <v>1422126</v>
      </c>
      <c r="Z948" s="28">
        <v>0.95309999999999995</v>
      </c>
      <c r="AA948" s="28"/>
      <c r="AB948" s="111"/>
      <c r="AC948" s="28"/>
      <c r="AD948" s="28">
        <v>6.13E-2</v>
      </c>
      <c r="AE948" s="139"/>
      <c r="AF948" s="139"/>
      <c r="AG948" s="139"/>
      <c r="AH948" s="139"/>
    </row>
    <row r="949" spans="1:51">
      <c r="A949" s="13" t="s">
        <v>166</v>
      </c>
      <c r="B949" s="2" t="s">
        <v>75</v>
      </c>
      <c r="C949" s="14" t="s">
        <v>62</v>
      </c>
      <c r="D949" s="2">
        <v>2013</v>
      </c>
      <c r="E949" s="14">
        <v>2013</v>
      </c>
      <c r="F949" s="14" t="s">
        <v>98</v>
      </c>
      <c r="G949" s="93">
        <v>74</v>
      </c>
      <c r="H949" s="93">
        <v>693</v>
      </c>
      <c r="I949" s="93">
        <v>0</v>
      </c>
      <c r="J949" s="93">
        <v>0</v>
      </c>
      <c r="K949" s="93">
        <v>74</v>
      </c>
      <c r="L949" s="93">
        <v>693</v>
      </c>
      <c r="M949" s="48">
        <v>767</v>
      </c>
      <c r="N949" s="48">
        <v>1548</v>
      </c>
      <c r="O949" s="48">
        <v>164</v>
      </c>
      <c r="P949" s="48">
        <v>1384</v>
      </c>
      <c r="Q949" s="48">
        <v>1548</v>
      </c>
      <c r="R949" s="48">
        <v>0</v>
      </c>
      <c r="S949" s="48">
        <v>0</v>
      </c>
      <c r="T949" s="48">
        <v>0</v>
      </c>
      <c r="U949" s="48">
        <v>164</v>
      </c>
      <c r="V949" s="48">
        <v>1384</v>
      </c>
      <c r="W949" s="156">
        <v>229499</v>
      </c>
      <c r="X949" s="156">
        <v>0</v>
      </c>
      <c r="Y949" s="156">
        <v>229499</v>
      </c>
      <c r="Z949" s="28">
        <v>0.97619999999999996</v>
      </c>
      <c r="AA949" s="28"/>
      <c r="AB949" s="111"/>
      <c r="AC949" s="28"/>
      <c r="AD949" s="28">
        <v>6.13E-2</v>
      </c>
      <c r="AE949" s="139"/>
      <c r="AF949" s="139"/>
      <c r="AG949" s="139"/>
      <c r="AH949" s="139"/>
    </row>
    <row r="950" spans="1:51">
      <c r="A950" s="13" t="s">
        <v>167</v>
      </c>
      <c r="B950" s="2" t="s">
        <v>74</v>
      </c>
      <c r="C950" s="14" t="s">
        <v>62</v>
      </c>
      <c r="D950" s="2">
        <v>2013</v>
      </c>
      <c r="E950" s="14">
        <v>2013</v>
      </c>
      <c r="F950" s="14" t="s">
        <v>98</v>
      </c>
      <c r="G950" s="93">
        <v>9214</v>
      </c>
      <c r="H950" s="93">
        <v>36913</v>
      </c>
      <c r="I950" s="93">
        <v>22</v>
      </c>
      <c r="J950" s="93">
        <v>309</v>
      </c>
      <c r="K950" s="93">
        <v>9236</v>
      </c>
      <c r="L950" s="93">
        <v>37222</v>
      </c>
      <c r="M950" s="48">
        <v>46458</v>
      </c>
      <c r="N950" s="48">
        <v>115236</v>
      </c>
      <c r="O950" s="48">
        <v>25303</v>
      </c>
      <c r="P950" s="48">
        <v>89069</v>
      </c>
      <c r="Q950" s="48">
        <v>114372</v>
      </c>
      <c r="R950" s="48">
        <v>73</v>
      </c>
      <c r="S950" s="48">
        <v>791</v>
      </c>
      <c r="T950" s="48">
        <v>864</v>
      </c>
      <c r="U950" s="48">
        <v>25376</v>
      </c>
      <c r="V950" s="48">
        <v>89860</v>
      </c>
      <c r="W950" s="156">
        <v>16811477</v>
      </c>
      <c r="X950" s="156">
        <v>105667</v>
      </c>
      <c r="Y950" s="156">
        <v>16917144</v>
      </c>
      <c r="Z950" s="28">
        <v>1</v>
      </c>
      <c r="AA950" s="28"/>
      <c r="AB950" s="111"/>
      <c r="AC950" s="28"/>
      <c r="AD950" s="28">
        <v>4.8899999999999999E-2</v>
      </c>
      <c r="AE950" s="139"/>
      <c r="AF950" s="139"/>
      <c r="AG950" s="139"/>
      <c r="AH950" s="139"/>
    </row>
    <row r="951" spans="1:51">
      <c r="A951" s="13" t="s">
        <v>168</v>
      </c>
      <c r="B951" s="2" t="s">
        <v>75</v>
      </c>
      <c r="C951" s="14" t="s">
        <v>62</v>
      </c>
      <c r="D951" s="2">
        <v>2013</v>
      </c>
      <c r="E951" s="14">
        <v>2013</v>
      </c>
      <c r="F951" s="14" t="s">
        <v>98</v>
      </c>
      <c r="G951" s="93">
        <v>409</v>
      </c>
      <c r="H951" s="93">
        <v>2467</v>
      </c>
      <c r="I951" s="93">
        <v>1</v>
      </c>
      <c r="J951" s="93">
        <v>2</v>
      </c>
      <c r="K951" s="93">
        <v>410</v>
      </c>
      <c r="L951" s="93">
        <v>2469</v>
      </c>
      <c r="M951" s="48">
        <v>2878</v>
      </c>
      <c r="N951" s="48">
        <v>5227</v>
      </c>
      <c r="O951" s="48">
        <v>1052</v>
      </c>
      <c r="P951" s="48">
        <v>4167</v>
      </c>
      <c r="Q951" s="48">
        <v>5219</v>
      </c>
      <c r="R951" s="48">
        <v>1</v>
      </c>
      <c r="S951" s="48">
        <v>7</v>
      </c>
      <c r="T951" s="48">
        <v>8</v>
      </c>
      <c r="U951" s="48">
        <v>1053</v>
      </c>
      <c r="V951" s="48">
        <v>4174</v>
      </c>
      <c r="W951" s="156">
        <v>787972</v>
      </c>
      <c r="X951" s="156">
        <v>1195</v>
      </c>
      <c r="Y951" s="156">
        <v>789167</v>
      </c>
      <c r="Z951" s="28">
        <v>0.95099999999999996</v>
      </c>
      <c r="AA951" s="28"/>
      <c r="AB951" s="111"/>
      <c r="AC951" s="28"/>
      <c r="AD951" s="28">
        <v>6.13E-2</v>
      </c>
      <c r="AE951" s="139"/>
      <c r="AF951" s="139"/>
      <c r="AG951" s="139"/>
      <c r="AH951" s="139"/>
    </row>
    <row r="952" spans="1:51">
      <c r="A952" s="13" t="s">
        <v>169</v>
      </c>
      <c r="B952" s="2" t="s">
        <v>74</v>
      </c>
      <c r="C952" s="14" t="s">
        <v>62</v>
      </c>
      <c r="D952" s="2">
        <v>2013</v>
      </c>
      <c r="E952" s="14">
        <v>2013</v>
      </c>
      <c r="F952" s="14" t="s">
        <v>98</v>
      </c>
      <c r="G952" s="93">
        <v>3778</v>
      </c>
      <c r="H952" s="93">
        <v>28497</v>
      </c>
      <c r="I952" s="93">
        <v>6</v>
      </c>
      <c r="J952" s="93">
        <v>178</v>
      </c>
      <c r="K952" s="93">
        <v>3784</v>
      </c>
      <c r="L952" s="93">
        <v>28675</v>
      </c>
      <c r="M952" s="48">
        <v>32459</v>
      </c>
      <c r="N952" s="48">
        <v>67793</v>
      </c>
      <c r="O952" s="48">
        <v>9402</v>
      </c>
      <c r="P952" s="48">
        <v>57940</v>
      </c>
      <c r="Q952" s="48">
        <v>67342</v>
      </c>
      <c r="R952" s="48">
        <v>22</v>
      </c>
      <c r="S952" s="48">
        <v>429</v>
      </c>
      <c r="T952" s="48">
        <v>451</v>
      </c>
      <c r="U952" s="48">
        <v>9424</v>
      </c>
      <c r="V952" s="48">
        <v>58369</v>
      </c>
      <c r="W952" s="156">
        <v>10137546</v>
      </c>
      <c r="X952" s="156">
        <v>58069</v>
      </c>
      <c r="Y952" s="156">
        <v>10195615</v>
      </c>
      <c r="Z952" s="28">
        <v>0.99299999999999999</v>
      </c>
      <c r="AA952" s="28"/>
      <c r="AB952" s="111"/>
      <c r="AC952" s="28"/>
      <c r="AD952" s="28">
        <v>1.6899999999999998E-2</v>
      </c>
      <c r="AE952" s="139"/>
      <c r="AF952" s="139"/>
      <c r="AG952" s="139"/>
      <c r="AH952" s="139"/>
    </row>
    <row r="953" spans="1:51">
      <c r="A953" s="13" t="s">
        <v>170</v>
      </c>
      <c r="B953" s="2" t="s">
        <v>74</v>
      </c>
      <c r="C953" s="14" t="s">
        <v>62</v>
      </c>
      <c r="D953" s="2">
        <v>2013</v>
      </c>
      <c r="E953" s="14">
        <v>2013</v>
      </c>
      <c r="F953" s="14" t="s">
        <v>98</v>
      </c>
      <c r="G953" s="93">
        <v>991</v>
      </c>
      <c r="H953" s="93">
        <v>6788</v>
      </c>
      <c r="I953" s="93">
        <v>12</v>
      </c>
      <c r="J953" s="93">
        <v>110</v>
      </c>
      <c r="K953" s="93">
        <v>1003</v>
      </c>
      <c r="L953" s="93">
        <v>6898</v>
      </c>
      <c r="M953" s="48">
        <v>7901</v>
      </c>
      <c r="N953" s="48">
        <v>16990</v>
      </c>
      <c r="O953" s="48">
        <v>2559</v>
      </c>
      <c r="P953" s="48">
        <v>14129</v>
      </c>
      <c r="Q953" s="48">
        <v>16688</v>
      </c>
      <c r="R953" s="48">
        <v>49</v>
      </c>
      <c r="S953" s="48">
        <v>253</v>
      </c>
      <c r="T953" s="48">
        <v>302</v>
      </c>
      <c r="U953" s="48">
        <v>2608</v>
      </c>
      <c r="V953" s="48">
        <v>14382</v>
      </c>
      <c r="W953" s="156">
        <v>2495969</v>
      </c>
      <c r="X953" s="156">
        <v>40271</v>
      </c>
      <c r="Y953" s="156">
        <v>2536240</v>
      </c>
      <c r="Z953" s="28">
        <v>0.17330000000000001</v>
      </c>
      <c r="AA953" s="28"/>
      <c r="AB953" s="111"/>
      <c r="AC953" s="28"/>
      <c r="AD953" s="28">
        <v>6.13E-2</v>
      </c>
      <c r="AE953" s="139"/>
      <c r="AF953" s="139"/>
      <c r="AG953" s="139"/>
      <c r="AH953" s="139"/>
    </row>
    <row r="954" spans="1:51">
      <c r="A954" s="13" t="s">
        <v>171</v>
      </c>
      <c r="B954" s="2" t="s">
        <v>75</v>
      </c>
      <c r="C954" s="14" t="s">
        <v>62</v>
      </c>
      <c r="D954" s="2">
        <v>2013</v>
      </c>
      <c r="E954" s="14">
        <v>2013</v>
      </c>
      <c r="F954" s="14" t="s">
        <v>98</v>
      </c>
      <c r="G954" s="93">
        <v>965</v>
      </c>
      <c r="H954" s="93">
        <v>4737</v>
      </c>
      <c r="I954" s="93">
        <v>3</v>
      </c>
      <c r="J954" s="93">
        <v>10</v>
      </c>
      <c r="K954" s="93">
        <v>968</v>
      </c>
      <c r="L954" s="93">
        <v>4747</v>
      </c>
      <c r="M954" s="48">
        <v>5715</v>
      </c>
      <c r="N954" s="48">
        <v>12913</v>
      </c>
      <c r="O954" s="48">
        <v>2583</v>
      </c>
      <c r="P954" s="48">
        <v>10296</v>
      </c>
      <c r="Q954" s="48">
        <v>12879</v>
      </c>
      <c r="R954" s="48">
        <v>6</v>
      </c>
      <c r="S954" s="48">
        <v>28</v>
      </c>
      <c r="T954" s="48">
        <v>34</v>
      </c>
      <c r="U954" s="48">
        <v>2589</v>
      </c>
      <c r="V954" s="48">
        <v>10324</v>
      </c>
      <c r="W954" s="156">
        <v>1927563</v>
      </c>
      <c r="X954" s="156">
        <v>4438</v>
      </c>
      <c r="Y954" s="156">
        <v>1932001</v>
      </c>
      <c r="Z954" s="28">
        <v>1</v>
      </c>
      <c r="AA954" s="28"/>
      <c r="AB954" s="111"/>
      <c r="AC954" s="28"/>
      <c r="AD954" s="28">
        <v>6.13E-2</v>
      </c>
      <c r="AE954" s="139"/>
      <c r="AF954" s="139"/>
      <c r="AG954" s="139"/>
      <c r="AH954" s="139"/>
      <c r="AI954" s="1"/>
      <c r="AJ954" s="1"/>
      <c r="AK954" s="1"/>
      <c r="AL954" s="1"/>
      <c r="AM954" s="1"/>
      <c r="AN954" s="1"/>
      <c r="AO954" s="1"/>
      <c r="AP954" s="1"/>
      <c r="AQ954" s="1"/>
      <c r="AR954" s="1"/>
      <c r="AS954" s="1"/>
      <c r="AT954" s="1"/>
      <c r="AU954" s="1"/>
      <c r="AV954" s="1"/>
      <c r="AW954" s="1"/>
      <c r="AX954" s="1"/>
      <c r="AY954" s="1"/>
    </row>
    <row r="955" spans="1:51">
      <c r="A955" s="51" t="s">
        <v>172</v>
      </c>
      <c r="B955" s="2" t="s">
        <v>66</v>
      </c>
      <c r="C955" s="14" t="s">
        <v>63</v>
      </c>
      <c r="D955" s="2">
        <v>2013</v>
      </c>
      <c r="E955" s="14">
        <v>2013</v>
      </c>
      <c r="F955" s="14" t="s">
        <v>98</v>
      </c>
      <c r="G955" s="93">
        <v>314560</v>
      </c>
      <c r="H955" s="93">
        <v>1600570</v>
      </c>
      <c r="I955" s="93">
        <v>1742</v>
      </c>
      <c r="J955" s="93">
        <v>14207</v>
      </c>
      <c r="K955" s="93">
        <v>316302</v>
      </c>
      <c r="L955" s="93">
        <v>1614777</v>
      </c>
      <c r="M955" s="48">
        <v>1931074</v>
      </c>
      <c r="N955" s="48">
        <v>4209125</v>
      </c>
      <c r="O955" s="48">
        <v>787670</v>
      </c>
      <c r="P955" s="48">
        <v>3382184</v>
      </c>
      <c r="Q955" s="48">
        <v>4169854</v>
      </c>
      <c r="R955" s="48">
        <v>5680</v>
      </c>
      <c r="S955" s="48">
        <v>33591</v>
      </c>
      <c r="T955" s="48">
        <v>39271</v>
      </c>
      <c r="U955" s="48">
        <v>793350</v>
      </c>
      <c r="V955" s="48">
        <v>3415775</v>
      </c>
      <c r="W955" s="156">
        <v>639981097.57000005</v>
      </c>
      <c r="X955" s="156">
        <v>5112173.8</v>
      </c>
      <c r="Y955" s="156">
        <v>645093271.37</v>
      </c>
      <c r="Z955" s="28">
        <v>0.97170000000000001</v>
      </c>
      <c r="AA955" s="28"/>
      <c r="AB955" s="111"/>
      <c r="AC955" s="28"/>
      <c r="AD955" s="28">
        <v>2.98E-2</v>
      </c>
      <c r="AE955" s="139"/>
      <c r="AF955" s="139"/>
      <c r="AG955" s="139"/>
      <c r="AH955" s="139"/>
      <c r="AI955" s="2"/>
      <c r="AJ955" s="2"/>
      <c r="AK955" s="2"/>
      <c r="AL955" s="2"/>
      <c r="AM955" s="2"/>
      <c r="AN955" s="2"/>
      <c r="AO955" s="2"/>
      <c r="AP955" s="2"/>
      <c r="AQ955" s="2"/>
      <c r="AR955" s="2"/>
      <c r="AS955" s="2"/>
      <c r="AT955" s="2"/>
      <c r="AU955" s="2"/>
      <c r="AV955" s="2"/>
      <c r="AW955" s="2"/>
      <c r="AX955" s="2"/>
      <c r="AY955" s="2"/>
    </row>
    <row r="956" spans="1:51">
      <c r="A956" s="51" t="s">
        <v>173</v>
      </c>
      <c r="B956" s="2" t="s">
        <v>74</v>
      </c>
      <c r="C956" s="14" t="s">
        <v>63</v>
      </c>
      <c r="D956" s="2">
        <v>2013</v>
      </c>
      <c r="E956" s="14">
        <v>2013</v>
      </c>
      <c r="F956" s="14" t="s">
        <v>98</v>
      </c>
      <c r="G956" s="93">
        <v>10248</v>
      </c>
      <c r="H956" s="93">
        <v>52010</v>
      </c>
      <c r="I956" s="93">
        <v>96</v>
      </c>
      <c r="J956" s="93">
        <v>763</v>
      </c>
      <c r="K956" s="93">
        <v>10344</v>
      </c>
      <c r="L956" s="93">
        <v>52773</v>
      </c>
      <c r="M956" s="48">
        <v>63117</v>
      </c>
      <c r="N956" s="48">
        <v>126403</v>
      </c>
      <c r="O956" s="48">
        <v>23847</v>
      </c>
      <c r="P956" s="48">
        <v>100393</v>
      </c>
      <c r="Q956" s="48">
        <v>124240</v>
      </c>
      <c r="R956" s="48">
        <v>312</v>
      </c>
      <c r="S956" s="48">
        <v>1851</v>
      </c>
      <c r="T956" s="48">
        <v>2163</v>
      </c>
      <c r="U956" s="48">
        <v>24159</v>
      </c>
      <c r="V956" s="48">
        <v>102244</v>
      </c>
      <c r="W956" s="156">
        <v>19665292</v>
      </c>
      <c r="X956" s="156">
        <v>271369</v>
      </c>
      <c r="Y956" s="156">
        <v>19936661</v>
      </c>
      <c r="Z956" s="28">
        <v>0.90590000000000004</v>
      </c>
      <c r="AA956" s="28"/>
      <c r="AB956" s="111"/>
      <c r="AC956" s="28"/>
      <c r="AD956" s="28">
        <v>4.5999999999999999E-2</v>
      </c>
      <c r="AE956" s="139"/>
      <c r="AF956" s="139"/>
      <c r="AG956" s="139"/>
      <c r="AH956" s="139"/>
      <c r="AI956" s="1"/>
      <c r="AJ956" s="1"/>
      <c r="AK956" s="1"/>
      <c r="AL956" s="1"/>
      <c r="AM956" s="1"/>
      <c r="AN956" s="1"/>
      <c r="AO956" s="1"/>
      <c r="AP956" s="1"/>
      <c r="AQ956" s="1"/>
      <c r="AR956" s="1"/>
      <c r="AS956" s="1"/>
      <c r="AT956" s="1"/>
      <c r="AU956" s="1"/>
      <c r="AV956" s="1"/>
      <c r="AW956" s="1"/>
      <c r="AX956" s="1"/>
      <c r="AY956" s="1"/>
    </row>
    <row r="957" spans="1:51">
      <c r="A957" s="51" t="s">
        <v>174</v>
      </c>
      <c r="B957" s="2" t="s">
        <v>75</v>
      </c>
      <c r="C957" s="14" t="s">
        <v>63</v>
      </c>
      <c r="D957" s="2">
        <v>2013</v>
      </c>
      <c r="E957" s="14">
        <v>2013</v>
      </c>
      <c r="F957" s="14" t="s">
        <v>98</v>
      </c>
      <c r="G957" s="93">
        <v>3</v>
      </c>
      <c r="H957" s="93">
        <v>81</v>
      </c>
      <c r="I957" s="93">
        <v>0</v>
      </c>
      <c r="J957" s="93">
        <v>0</v>
      </c>
      <c r="K957" s="93">
        <v>3</v>
      </c>
      <c r="L957" s="93">
        <v>81</v>
      </c>
      <c r="M957" s="48">
        <v>84</v>
      </c>
      <c r="N957" s="48">
        <v>153</v>
      </c>
      <c r="O957" s="48">
        <v>8</v>
      </c>
      <c r="P957" s="48">
        <v>145</v>
      </c>
      <c r="Q957" s="48">
        <v>153</v>
      </c>
      <c r="R957" s="48">
        <v>0</v>
      </c>
      <c r="S957" s="48">
        <v>0</v>
      </c>
      <c r="T957" s="48">
        <v>0</v>
      </c>
      <c r="U957" s="48">
        <v>8</v>
      </c>
      <c r="V957" s="48">
        <v>145</v>
      </c>
      <c r="W957" s="156">
        <v>21690</v>
      </c>
      <c r="X957" s="156">
        <v>0</v>
      </c>
      <c r="Y957" s="156">
        <v>21690</v>
      </c>
      <c r="Z957" s="28">
        <v>1</v>
      </c>
      <c r="AA957" s="28"/>
      <c r="AB957" s="111"/>
      <c r="AC957" s="28"/>
      <c r="AD957" s="28">
        <v>6.1899999999999997E-2</v>
      </c>
      <c r="AE957" s="139"/>
      <c r="AF957" s="139"/>
      <c r="AG957" s="139"/>
      <c r="AH957" s="139"/>
      <c r="AI957" s="1"/>
      <c r="AJ957" s="1"/>
      <c r="AK957" s="1"/>
      <c r="AL957" s="1"/>
      <c r="AM957" s="1"/>
      <c r="AN957" s="1"/>
      <c r="AO957" s="1"/>
      <c r="AP957" s="1"/>
      <c r="AQ957" s="1"/>
      <c r="AR957" s="1"/>
      <c r="AS957" s="1"/>
      <c r="AT957" s="1"/>
      <c r="AU957" s="1"/>
      <c r="AV957" s="1"/>
      <c r="AW957" s="1"/>
      <c r="AX957" s="1"/>
      <c r="AY957" s="1"/>
    </row>
    <row r="958" spans="1:51">
      <c r="A958" s="51" t="s">
        <v>175</v>
      </c>
      <c r="B958" s="2" t="s">
        <v>75</v>
      </c>
      <c r="C958" s="14" t="s">
        <v>63</v>
      </c>
      <c r="D958" s="2">
        <v>2013</v>
      </c>
      <c r="E958" s="14">
        <v>2013</v>
      </c>
      <c r="F958" s="14" t="s">
        <v>98</v>
      </c>
      <c r="G958" s="93">
        <v>177</v>
      </c>
      <c r="H958" s="93">
        <v>1531</v>
      </c>
      <c r="I958" s="93">
        <v>0</v>
      </c>
      <c r="J958" s="93">
        <v>3</v>
      </c>
      <c r="K958" s="93">
        <v>177</v>
      </c>
      <c r="L958" s="93">
        <v>1534</v>
      </c>
      <c r="M958" s="48">
        <v>1711</v>
      </c>
      <c r="N958" s="48">
        <v>3287</v>
      </c>
      <c r="O958" s="48">
        <v>450</v>
      </c>
      <c r="P958" s="48">
        <v>2832</v>
      </c>
      <c r="Q958" s="48">
        <v>3282</v>
      </c>
      <c r="R958" s="48">
        <v>0</v>
      </c>
      <c r="S958" s="48">
        <v>5</v>
      </c>
      <c r="T958" s="48">
        <v>5</v>
      </c>
      <c r="U958" s="48">
        <v>450</v>
      </c>
      <c r="V958" s="48">
        <v>2837</v>
      </c>
      <c r="W958" s="156">
        <v>496248</v>
      </c>
      <c r="X958" s="156">
        <v>722</v>
      </c>
      <c r="Y958" s="156">
        <v>496970</v>
      </c>
      <c r="Z958" s="28">
        <v>0.94899999999999995</v>
      </c>
      <c r="AA958" s="28"/>
      <c r="AB958" s="111"/>
      <c r="AC958" s="28"/>
      <c r="AD958" s="28">
        <v>6.1899999999999997E-2</v>
      </c>
      <c r="AE958" s="139"/>
      <c r="AF958" s="139"/>
      <c r="AG958" s="139"/>
      <c r="AH958" s="139"/>
      <c r="AI958" s="1"/>
      <c r="AJ958" s="1"/>
      <c r="AK958" s="1"/>
      <c r="AL958" s="1"/>
      <c r="AM958" s="1"/>
      <c r="AN958" s="1"/>
      <c r="AO958" s="1"/>
      <c r="AP958" s="1"/>
      <c r="AQ958" s="1"/>
      <c r="AR958" s="1"/>
      <c r="AS958" s="1"/>
      <c r="AT958" s="1"/>
      <c r="AU958" s="1"/>
      <c r="AV958" s="1"/>
      <c r="AW958" s="1"/>
      <c r="AX958" s="1"/>
      <c r="AY958" s="1"/>
    </row>
    <row r="959" spans="1:51">
      <c r="A959" s="51" t="s">
        <v>176</v>
      </c>
      <c r="B959" s="2" t="s">
        <v>75</v>
      </c>
      <c r="C959" s="14" t="s">
        <v>63</v>
      </c>
      <c r="D959" s="2">
        <v>2013</v>
      </c>
      <c r="E959" s="14">
        <v>2013</v>
      </c>
      <c r="F959" s="14" t="s">
        <v>98</v>
      </c>
      <c r="G959" s="93">
        <v>2093</v>
      </c>
      <c r="H959" s="93">
        <v>12465</v>
      </c>
      <c r="I959" s="93">
        <v>3</v>
      </c>
      <c r="J959" s="93">
        <v>25</v>
      </c>
      <c r="K959" s="93">
        <v>2096</v>
      </c>
      <c r="L959" s="93">
        <v>12490</v>
      </c>
      <c r="M959" s="48">
        <v>14586</v>
      </c>
      <c r="N959" s="48">
        <v>30003</v>
      </c>
      <c r="O959" s="48">
        <v>5199</v>
      </c>
      <c r="P959" s="48">
        <v>24737</v>
      </c>
      <c r="Q959" s="48">
        <v>29936</v>
      </c>
      <c r="R959" s="48">
        <v>11</v>
      </c>
      <c r="S959" s="48">
        <v>56</v>
      </c>
      <c r="T959" s="48">
        <v>67</v>
      </c>
      <c r="U959" s="48">
        <v>5210</v>
      </c>
      <c r="V959" s="48">
        <v>24793</v>
      </c>
      <c r="W959" s="156">
        <v>4453539</v>
      </c>
      <c r="X959" s="156">
        <v>8573</v>
      </c>
      <c r="Y959" s="156">
        <v>4462112</v>
      </c>
      <c r="Z959" s="28">
        <v>0.95630000000000004</v>
      </c>
      <c r="AA959" s="28"/>
      <c r="AB959" s="111"/>
      <c r="AC959" s="28"/>
      <c r="AD959" s="28">
        <v>6.1899999999999997E-2</v>
      </c>
      <c r="AE959" s="139"/>
      <c r="AF959" s="139"/>
      <c r="AG959" s="139"/>
      <c r="AH959" s="139"/>
      <c r="AI959" s="1"/>
      <c r="AJ959" s="1"/>
      <c r="AK959" s="1"/>
      <c r="AL959" s="1"/>
      <c r="AM959" s="1"/>
      <c r="AN959" s="1"/>
      <c r="AO959" s="1"/>
      <c r="AP959" s="1"/>
      <c r="AQ959" s="1"/>
      <c r="AR959" s="1"/>
      <c r="AS959" s="1"/>
      <c r="AT959" s="1"/>
      <c r="AU959" s="1"/>
      <c r="AV959" s="1"/>
      <c r="AW959" s="1"/>
      <c r="AX959" s="1"/>
      <c r="AY959" s="1"/>
    </row>
    <row r="960" spans="1:51">
      <c r="A960" s="51" t="s">
        <v>177</v>
      </c>
      <c r="B960" s="2" t="s">
        <v>75</v>
      </c>
      <c r="C960" s="14" t="s">
        <v>63</v>
      </c>
      <c r="D960" s="2">
        <v>2013</v>
      </c>
      <c r="E960" s="14">
        <v>2013</v>
      </c>
      <c r="F960" s="14" t="s">
        <v>98</v>
      </c>
      <c r="G960" s="93">
        <v>310</v>
      </c>
      <c r="H960" s="93">
        <v>2252</v>
      </c>
      <c r="I960" s="93">
        <v>0</v>
      </c>
      <c r="J960" s="93">
        <v>2</v>
      </c>
      <c r="K960" s="93">
        <v>310</v>
      </c>
      <c r="L960" s="93">
        <v>2254</v>
      </c>
      <c r="M960" s="48">
        <v>2564</v>
      </c>
      <c r="N960" s="48">
        <v>4978</v>
      </c>
      <c r="O960" s="48">
        <v>812</v>
      </c>
      <c r="P960" s="48">
        <v>4160</v>
      </c>
      <c r="Q960" s="48">
        <v>4972</v>
      </c>
      <c r="R960" s="48">
        <v>0</v>
      </c>
      <c r="S960" s="48">
        <v>6</v>
      </c>
      <c r="T960" s="48">
        <v>6</v>
      </c>
      <c r="U960" s="48">
        <v>812</v>
      </c>
      <c r="V960" s="48">
        <v>4166</v>
      </c>
      <c r="W960" s="156">
        <v>751380</v>
      </c>
      <c r="X960" s="156">
        <v>532</v>
      </c>
      <c r="Y960" s="156">
        <v>751912</v>
      </c>
      <c r="Z960" s="28">
        <v>1</v>
      </c>
      <c r="AA960" s="28"/>
      <c r="AB960" s="111"/>
      <c r="AC960" s="28"/>
      <c r="AD960" s="28">
        <v>6.1899999999999997E-2</v>
      </c>
      <c r="AE960" s="139"/>
      <c r="AF960" s="139"/>
      <c r="AG960" s="139"/>
      <c r="AH960" s="139"/>
      <c r="AI960" s="1"/>
      <c r="AJ960" s="1"/>
      <c r="AK960" s="1"/>
      <c r="AL960" s="1"/>
      <c r="AM960" s="1"/>
      <c r="AN960" s="1"/>
      <c r="AO960" s="1"/>
      <c r="AP960" s="1"/>
      <c r="AQ960" s="1"/>
      <c r="AR960" s="1"/>
      <c r="AS960" s="1"/>
      <c r="AT960" s="1"/>
      <c r="AU960" s="1"/>
      <c r="AV960" s="1"/>
      <c r="AW960" s="1"/>
      <c r="AX960" s="1"/>
      <c r="AY960" s="1"/>
    </row>
    <row r="961" spans="1:51">
      <c r="A961" s="51" t="s">
        <v>178</v>
      </c>
      <c r="B961" s="2" t="s">
        <v>75</v>
      </c>
      <c r="C961" s="14" t="s">
        <v>63</v>
      </c>
      <c r="D961" s="2">
        <v>2013</v>
      </c>
      <c r="E961" s="14">
        <v>2013</v>
      </c>
      <c r="F961" s="14" t="s">
        <v>98</v>
      </c>
      <c r="G961" s="93">
        <v>114</v>
      </c>
      <c r="H961" s="93">
        <v>612</v>
      </c>
      <c r="I961" s="93">
        <v>0</v>
      </c>
      <c r="J961" s="93">
        <v>3</v>
      </c>
      <c r="K961" s="93">
        <v>114</v>
      </c>
      <c r="L961" s="93">
        <v>615</v>
      </c>
      <c r="M961" s="48">
        <v>729</v>
      </c>
      <c r="N961" s="48">
        <v>1815</v>
      </c>
      <c r="O961" s="48">
        <v>299</v>
      </c>
      <c r="P961" s="48">
        <v>1507</v>
      </c>
      <c r="Q961" s="48">
        <v>1806</v>
      </c>
      <c r="R961" s="48">
        <v>1</v>
      </c>
      <c r="S961" s="48">
        <v>8</v>
      </c>
      <c r="T961" s="48">
        <v>9</v>
      </c>
      <c r="U961" s="48">
        <v>300</v>
      </c>
      <c r="V961" s="48">
        <v>1515</v>
      </c>
      <c r="W961" s="156">
        <v>249393</v>
      </c>
      <c r="X961" s="156">
        <v>901</v>
      </c>
      <c r="Y961" s="156">
        <v>250294</v>
      </c>
      <c r="Z961" s="28">
        <v>1</v>
      </c>
      <c r="AA961" s="28"/>
      <c r="AB961" s="111"/>
      <c r="AC961" s="28"/>
      <c r="AD961" s="28">
        <v>6.1899999999999997E-2</v>
      </c>
      <c r="AE961" s="139"/>
      <c r="AF961" s="139"/>
      <c r="AG961" s="139"/>
      <c r="AH961" s="139"/>
      <c r="AI961" s="1"/>
      <c r="AJ961" s="1"/>
      <c r="AK961" s="1"/>
      <c r="AL961" s="1"/>
      <c r="AM961" s="1"/>
      <c r="AN961" s="1"/>
      <c r="AO961" s="1"/>
      <c r="AP961" s="1"/>
      <c r="AQ961" s="1"/>
      <c r="AR961" s="1"/>
      <c r="AS961" s="1"/>
      <c r="AT961" s="1"/>
      <c r="AU961" s="1"/>
      <c r="AV961" s="1"/>
      <c r="AW961" s="1"/>
      <c r="AX961" s="1"/>
      <c r="AY961" s="1"/>
    </row>
    <row r="962" spans="1:51">
      <c r="A962" s="51" t="s">
        <v>179</v>
      </c>
      <c r="B962" s="2" t="s">
        <v>74</v>
      </c>
      <c r="C962" s="14" t="s">
        <v>63</v>
      </c>
      <c r="D962" s="2">
        <v>2013</v>
      </c>
      <c r="E962" s="14">
        <v>2013</v>
      </c>
      <c r="F962" s="14" t="s">
        <v>98</v>
      </c>
      <c r="G962" s="93">
        <v>5784</v>
      </c>
      <c r="H962" s="93">
        <v>27183</v>
      </c>
      <c r="I962" s="93">
        <v>20</v>
      </c>
      <c r="J962" s="93">
        <v>178</v>
      </c>
      <c r="K962" s="93">
        <v>5804</v>
      </c>
      <c r="L962" s="93">
        <v>27361</v>
      </c>
      <c r="M962" s="48">
        <v>33165</v>
      </c>
      <c r="N962" s="48">
        <v>68770</v>
      </c>
      <c r="O962" s="48">
        <v>13728</v>
      </c>
      <c r="P962" s="48">
        <v>54514</v>
      </c>
      <c r="Q962" s="48">
        <v>68242</v>
      </c>
      <c r="R962" s="48">
        <v>74</v>
      </c>
      <c r="S962" s="48">
        <v>454</v>
      </c>
      <c r="T962" s="48">
        <v>528</v>
      </c>
      <c r="U962" s="48">
        <v>13802</v>
      </c>
      <c r="V962" s="48">
        <v>54968</v>
      </c>
      <c r="W962" s="156">
        <v>10790025</v>
      </c>
      <c r="X962" s="156">
        <v>66601</v>
      </c>
      <c r="Y962" s="156">
        <v>10856626</v>
      </c>
      <c r="Z962" s="28">
        <v>0.95579999999999998</v>
      </c>
      <c r="AA962" s="28"/>
      <c r="AB962" s="111"/>
      <c r="AC962" s="28"/>
      <c r="AD962" s="28">
        <v>2.8299999999999999E-2</v>
      </c>
      <c r="AE962" s="139"/>
      <c r="AF962" s="139"/>
      <c r="AG962" s="139"/>
      <c r="AH962" s="139"/>
      <c r="AI962" s="1"/>
      <c r="AJ962" s="1"/>
      <c r="AK962" s="1"/>
      <c r="AL962" s="1"/>
      <c r="AM962" s="1"/>
      <c r="AN962" s="1"/>
      <c r="AO962" s="1"/>
      <c r="AP962" s="1"/>
      <c r="AQ962" s="1"/>
      <c r="AR962" s="1"/>
      <c r="AS962" s="1"/>
      <c r="AT962" s="1"/>
      <c r="AU962" s="1"/>
      <c r="AV962" s="1"/>
      <c r="AW962" s="1"/>
      <c r="AX962" s="1"/>
      <c r="AY962" s="1"/>
    </row>
    <row r="963" spans="1:51">
      <c r="A963" s="51" t="s">
        <v>180</v>
      </c>
      <c r="B963" s="2" t="s">
        <v>75</v>
      </c>
      <c r="C963" s="14" t="s">
        <v>63</v>
      </c>
      <c r="D963" s="2">
        <v>2013</v>
      </c>
      <c r="E963" s="14">
        <v>2013</v>
      </c>
      <c r="F963" s="14" t="s">
        <v>98</v>
      </c>
      <c r="G963" s="93">
        <v>440</v>
      </c>
      <c r="H963" s="93">
        <v>2110</v>
      </c>
      <c r="I963" s="93">
        <v>0</v>
      </c>
      <c r="J963" s="93">
        <v>7</v>
      </c>
      <c r="K963" s="93">
        <v>440</v>
      </c>
      <c r="L963" s="93">
        <v>2117</v>
      </c>
      <c r="M963" s="48">
        <v>2557</v>
      </c>
      <c r="N963" s="48">
        <v>5154</v>
      </c>
      <c r="O963" s="48">
        <v>1139</v>
      </c>
      <c r="P963" s="48">
        <v>4005</v>
      </c>
      <c r="Q963" s="48">
        <v>5144</v>
      </c>
      <c r="R963" s="48">
        <v>0</v>
      </c>
      <c r="S963" s="48">
        <v>10</v>
      </c>
      <c r="T963" s="48">
        <v>10</v>
      </c>
      <c r="U963" s="48">
        <v>1139</v>
      </c>
      <c r="V963" s="48">
        <v>4015</v>
      </c>
      <c r="W963" s="156">
        <v>763825.35</v>
      </c>
      <c r="X963" s="156">
        <v>1690</v>
      </c>
      <c r="Y963" s="156">
        <v>765515.35</v>
      </c>
      <c r="Z963" s="28">
        <v>1</v>
      </c>
      <c r="AA963" s="28"/>
      <c r="AB963" s="111"/>
      <c r="AC963" s="28"/>
      <c r="AD963" s="28">
        <v>6.1899999999999997E-2</v>
      </c>
      <c r="AE963" s="139"/>
      <c r="AF963" s="139"/>
      <c r="AG963" s="139"/>
      <c r="AH963" s="139"/>
      <c r="AI963" s="1"/>
      <c r="AJ963" s="1"/>
      <c r="AK963" s="1"/>
      <c r="AL963" s="1"/>
      <c r="AM963" s="1"/>
      <c r="AN963" s="1"/>
      <c r="AO963" s="1"/>
      <c r="AP963" s="1"/>
      <c r="AQ963" s="1"/>
      <c r="AR963" s="1"/>
      <c r="AS963" s="1"/>
      <c r="AT963" s="1"/>
      <c r="AU963" s="1"/>
      <c r="AV963" s="1"/>
      <c r="AW963" s="1"/>
      <c r="AX963" s="1"/>
      <c r="AY963" s="1"/>
    </row>
    <row r="964" spans="1:51">
      <c r="A964" s="51" t="s">
        <v>181</v>
      </c>
      <c r="B964" s="2" t="s">
        <v>75</v>
      </c>
      <c r="C964" s="14" t="s">
        <v>63</v>
      </c>
      <c r="D964" s="2">
        <v>2013</v>
      </c>
      <c r="E964" s="14">
        <v>2013</v>
      </c>
      <c r="F964" s="14" t="s">
        <v>98</v>
      </c>
      <c r="G964" s="93">
        <v>622</v>
      </c>
      <c r="H964" s="93">
        <v>5838</v>
      </c>
      <c r="I964" s="93">
        <v>1</v>
      </c>
      <c r="J964" s="93">
        <v>19</v>
      </c>
      <c r="K964" s="93">
        <v>623</v>
      </c>
      <c r="L964" s="93">
        <v>5857</v>
      </c>
      <c r="M964" s="48">
        <v>6479</v>
      </c>
      <c r="N964" s="48">
        <v>11953</v>
      </c>
      <c r="O964" s="48">
        <v>1579</v>
      </c>
      <c r="P964" s="48">
        <v>10333</v>
      </c>
      <c r="Q964" s="48">
        <v>11912</v>
      </c>
      <c r="R964" s="48">
        <v>1</v>
      </c>
      <c r="S964" s="48">
        <v>40</v>
      </c>
      <c r="T964" s="48">
        <v>41</v>
      </c>
      <c r="U964" s="48">
        <v>1580</v>
      </c>
      <c r="V964" s="48">
        <v>10373</v>
      </c>
      <c r="W964" s="156">
        <v>1805555</v>
      </c>
      <c r="X964" s="156">
        <v>5861</v>
      </c>
      <c r="Y964" s="156">
        <v>1811416</v>
      </c>
      <c r="Z964" s="28">
        <v>0.99050000000000005</v>
      </c>
      <c r="AA964" s="28"/>
      <c r="AB964" s="111"/>
      <c r="AC964" s="28"/>
      <c r="AD964" s="28">
        <v>6.1899999999999997E-2</v>
      </c>
      <c r="AE964" s="139"/>
      <c r="AF964" s="139"/>
      <c r="AG964" s="139"/>
      <c r="AH964" s="139"/>
      <c r="AI964" s="1"/>
      <c r="AJ964" s="1"/>
      <c r="AK964" s="1"/>
      <c r="AL964" s="1"/>
      <c r="AM964" s="1"/>
      <c r="AN964" s="1"/>
      <c r="AO964" s="1"/>
      <c r="AP964" s="1"/>
      <c r="AQ964" s="1"/>
      <c r="AR964" s="1"/>
      <c r="AS964" s="1"/>
      <c r="AT964" s="1"/>
      <c r="AU964" s="1"/>
      <c r="AV964" s="1"/>
      <c r="AW964" s="1"/>
      <c r="AX964" s="1"/>
      <c r="AY964" s="1"/>
    </row>
    <row r="965" spans="1:51">
      <c r="A965" s="13" t="s">
        <v>123</v>
      </c>
      <c r="B965" s="2" t="s">
        <v>74</v>
      </c>
      <c r="C965" s="14" t="s">
        <v>63</v>
      </c>
      <c r="D965" s="2">
        <v>2013</v>
      </c>
      <c r="E965" s="14">
        <v>2013</v>
      </c>
      <c r="F965" s="14" t="s">
        <v>98</v>
      </c>
      <c r="G965" s="93">
        <v>16062</v>
      </c>
      <c r="H965" s="93">
        <v>75378</v>
      </c>
      <c r="I965" s="93">
        <v>40</v>
      </c>
      <c r="J965" s="93">
        <v>254</v>
      </c>
      <c r="K965" s="93">
        <v>16102</v>
      </c>
      <c r="L965" s="93">
        <v>75632</v>
      </c>
      <c r="M965" s="48">
        <v>91734</v>
      </c>
      <c r="N965" s="48">
        <v>220464</v>
      </c>
      <c r="O965" s="48">
        <v>42971</v>
      </c>
      <c r="P965" s="48">
        <v>176639</v>
      </c>
      <c r="Q965" s="48">
        <v>219610</v>
      </c>
      <c r="R965" s="48">
        <v>134</v>
      </c>
      <c r="S965" s="48">
        <v>720</v>
      </c>
      <c r="T965" s="48">
        <v>854</v>
      </c>
      <c r="U965" s="48">
        <v>43105</v>
      </c>
      <c r="V965" s="48">
        <v>177359</v>
      </c>
      <c r="W965" s="156">
        <v>33008418</v>
      </c>
      <c r="X965" s="156">
        <v>112204</v>
      </c>
      <c r="Y965" s="156">
        <v>33120622</v>
      </c>
      <c r="Z965" s="28">
        <v>0.94069999999999998</v>
      </c>
      <c r="AA965" s="28"/>
      <c r="AB965" s="111"/>
      <c r="AC965" s="28"/>
      <c r="AD965" s="28">
        <v>4.7000000000000002E-3</v>
      </c>
      <c r="AE965" s="139"/>
      <c r="AF965" s="139"/>
      <c r="AG965" s="139"/>
      <c r="AH965" s="139"/>
      <c r="AI965" s="1"/>
      <c r="AJ965" s="1"/>
      <c r="AK965" s="1"/>
      <c r="AL965" s="1"/>
      <c r="AM965" s="1"/>
      <c r="AN965" s="1"/>
      <c r="AO965" s="1"/>
      <c r="AP965" s="1"/>
      <c r="AQ965" s="1"/>
      <c r="AR965" s="1"/>
      <c r="AS965" s="1"/>
      <c r="AT965" s="1"/>
      <c r="AU965" s="1"/>
      <c r="AV965" s="1"/>
      <c r="AW965" s="1"/>
      <c r="AX965" s="1"/>
      <c r="AY965" s="1"/>
    </row>
    <row r="966" spans="1:51">
      <c r="A966" s="13" t="s">
        <v>124</v>
      </c>
      <c r="B966" s="2" t="s">
        <v>75</v>
      </c>
      <c r="C966" s="14" t="s">
        <v>63</v>
      </c>
      <c r="D966" s="2">
        <v>2013</v>
      </c>
      <c r="E966" s="14">
        <v>2013</v>
      </c>
      <c r="F966" s="14" t="s">
        <v>98</v>
      </c>
      <c r="G966" s="93">
        <v>259</v>
      </c>
      <c r="H966" s="93">
        <v>1176</v>
      </c>
      <c r="I966" s="93">
        <v>0</v>
      </c>
      <c r="J966" s="93">
        <v>3</v>
      </c>
      <c r="K966" s="93">
        <v>259</v>
      </c>
      <c r="L966" s="93">
        <v>1179</v>
      </c>
      <c r="M966" s="48">
        <v>1438</v>
      </c>
      <c r="N966" s="48">
        <v>3579</v>
      </c>
      <c r="O966" s="48">
        <v>728</v>
      </c>
      <c r="P966" s="48">
        <v>2835</v>
      </c>
      <c r="Q966" s="48">
        <v>3563</v>
      </c>
      <c r="R966" s="48">
        <v>1</v>
      </c>
      <c r="S966" s="48">
        <v>15</v>
      </c>
      <c r="T966" s="48">
        <v>16</v>
      </c>
      <c r="U966" s="48">
        <v>729</v>
      </c>
      <c r="V966" s="48">
        <v>2850</v>
      </c>
      <c r="W966" s="156">
        <v>485055</v>
      </c>
      <c r="X966" s="156">
        <v>1272</v>
      </c>
      <c r="Y966" s="156">
        <v>486327</v>
      </c>
      <c r="Z966" s="28">
        <v>1</v>
      </c>
      <c r="AA966" s="28"/>
      <c r="AB966" s="111"/>
      <c r="AC966" s="28"/>
      <c r="AD966" s="28">
        <v>6.1899999999999997E-2</v>
      </c>
      <c r="AE966" s="139"/>
      <c r="AF966" s="139"/>
      <c r="AG966" s="139"/>
      <c r="AH966" s="139"/>
      <c r="AI966" s="1"/>
      <c r="AJ966" s="1"/>
      <c r="AK966" s="1"/>
      <c r="AL966" s="1"/>
      <c r="AM966" s="1"/>
      <c r="AN966" s="1"/>
      <c r="AO966" s="1"/>
      <c r="AP966" s="1"/>
      <c r="AQ966" s="1"/>
      <c r="AR966" s="1"/>
      <c r="AS966" s="1"/>
      <c r="AT966" s="1"/>
      <c r="AU966" s="1"/>
      <c r="AV966" s="1"/>
      <c r="AW966" s="1"/>
      <c r="AX966" s="1"/>
      <c r="AY966" s="1"/>
    </row>
    <row r="967" spans="1:51">
      <c r="A967" s="13" t="s">
        <v>125</v>
      </c>
      <c r="B967" s="2" t="s">
        <v>75</v>
      </c>
      <c r="C967" s="14" t="s">
        <v>63</v>
      </c>
      <c r="D967" s="2">
        <v>2013</v>
      </c>
      <c r="E967" s="14">
        <v>2013</v>
      </c>
      <c r="F967" s="14" t="s">
        <v>98</v>
      </c>
      <c r="G967" s="93">
        <v>993</v>
      </c>
      <c r="H967" s="93">
        <v>7537</v>
      </c>
      <c r="I967" s="93">
        <v>1</v>
      </c>
      <c r="J967" s="93">
        <v>10</v>
      </c>
      <c r="K967" s="93">
        <v>994</v>
      </c>
      <c r="L967" s="93">
        <v>7547</v>
      </c>
      <c r="M967" s="48">
        <v>8541</v>
      </c>
      <c r="N967" s="48">
        <v>16034</v>
      </c>
      <c r="O967" s="48">
        <v>2444</v>
      </c>
      <c r="P967" s="48">
        <v>13564</v>
      </c>
      <c r="Q967" s="48">
        <v>16008</v>
      </c>
      <c r="R967" s="48">
        <v>3</v>
      </c>
      <c r="S967" s="48">
        <v>23</v>
      </c>
      <c r="T967" s="48">
        <v>26</v>
      </c>
      <c r="U967" s="48">
        <v>2447</v>
      </c>
      <c r="V967" s="48">
        <v>13587</v>
      </c>
      <c r="W967" s="156">
        <v>2451812</v>
      </c>
      <c r="X967" s="156">
        <v>3436</v>
      </c>
      <c r="Y967" s="156">
        <v>2455248</v>
      </c>
      <c r="Z967" s="28">
        <v>0.98950000000000005</v>
      </c>
      <c r="AA967" s="28"/>
      <c r="AB967" s="111"/>
      <c r="AC967" s="28"/>
      <c r="AD967" s="28">
        <v>6.1899999999999997E-2</v>
      </c>
      <c r="AE967" s="139"/>
      <c r="AF967" s="139"/>
      <c r="AG967" s="139"/>
      <c r="AH967" s="139"/>
      <c r="AI967" s="1"/>
      <c r="AJ967" s="1"/>
      <c r="AK967" s="1"/>
      <c r="AL967" s="1"/>
      <c r="AM967" s="1"/>
      <c r="AN967" s="1"/>
      <c r="AO967" s="1"/>
      <c r="AP967" s="1"/>
      <c r="AQ967" s="1"/>
      <c r="AR967" s="1"/>
      <c r="AS967" s="1"/>
      <c r="AT967" s="1"/>
      <c r="AU967" s="1"/>
      <c r="AV967" s="1"/>
      <c r="AW967" s="1"/>
      <c r="AX967" s="1"/>
      <c r="AY967" s="1"/>
    </row>
    <row r="968" spans="1:51">
      <c r="A968" s="13" t="s">
        <v>126</v>
      </c>
      <c r="B968" s="2" t="s">
        <v>75</v>
      </c>
      <c r="C968" s="14" t="s">
        <v>63</v>
      </c>
      <c r="D968" s="2">
        <v>2013</v>
      </c>
      <c r="E968" s="14">
        <v>2013</v>
      </c>
      <c r="F968" s="14" t="s">
        <v>98</v>
      </c>
      <c r="G968" s="93">
        <v>2154</v>
      </c>
      <c r="H968" s="93">
        <v>12035</v>
      </c>
      <c r="I968" s="93">
        <v>6</v>
      </c>
      <c r="J968" s="93">
        <v>108</v>
      </c>
      <c r="K968" s="93">
        <v>2160</v>
      </c>
      <c r="L968" s="93">
        <v>12143</v>
      </c>
      <c r="M968" s="48">
        <v>14303</v>
      </c>
      <c r="N968" s="48">
        <v>36625</v>
      </c>
      <c r="O968" s="48">
        <v>6057</v>
      </c>
      <c r="P968" s="48">
        <v>30211</v>
      </c>
      <c r="Q968" s="48">
        <v>36268</v>
      </c>
      <c r="R968" s="48">
        <v>19</v>
      </c>
      <c r="S968" s="48">
        <v>338</v>
      </c>
      <c r="T968" s="48">
        <v>357</v>
      </c>
      <c r="U968" s="48">
        <v>6076</v>
      </c>
      <c r="V968" s="48">
        <v>30549</v>
      </c>
      <c r="W968" s="156">
        <v>5125156</v>
      </c>
      <c r="X968" s="156">
        <v>37161</v>
      </c>
      <c r="Y968" s="156">
        <v>5162317</v>
      </c>
      <c r="Z968" s="28">
        <v>1</v>
      </c>
      <c r="AA968" s="28"/>
      <c r="AB968" s="111"/>
      <c r="AC968" s="28"/>
      <c r="AD968" s="28">
        <v>6.1899999999999997E-2</v>
      </c>
      <c r="AE968" s="139"/>
      <c r="AF968" s="139"/>
      <c r="AG968" s="139"/>
      <c r="AH968" s="139"/>
      <c r="AI968" s="1"/>
      <c r="AJ968" s="1"/>
      <c r="AK968" s="1"/>
      <c r="AL968" s="1"/>
      <c r="AM968" s="1"/>
      <c r="AN968" s="1"/>
      <c r="AO968" s="1"/>
      <c r="AP968" s="1"/>
      <c r="AQ968" s="1"/>
      <c r="AR968" s="1"/>
      <c r="AS968" s="1"/>
      <c r="AT968" s="1"/>
      <c r="AU968" s="1"/>
      <c r="AV968" s="1"/>
      <c r="AW968" s="1"/>
      <c r="AX968" s="1"/>
      <c r="AY968" s="1"/>
    </row>
    <row r="969" spans="1:51">
      <c r="A969" s="13" t="s">
        <v>127</v>
      </c>
      <c r="B969" s="2" t="s">
        <v>75</v>
      </c>
      <c r="C969" s="14" t="s">
        <v>63</v>
      </c>
      <c r="D969" s="2">
        <v>2013</v>
      </c>
      <c r="E969" s="14">
        <v>2013</v>
      </c>
      <c r="F969" s="14" t="s">
        <v>98</v>
      </c>
      <c r="G969" s="93">
        <v>128</v>
      </c>
      <c r="H969" s="93">
        <v>917</v>
      </c>
      <c r="I969" s="93">
        <v>1</v>
      </c>
      <c r="J969" s="93">
        <v>2</v>
      </c>
      <c r="K969" s="93">
        <v>129</v>
      </c>
      <c r="L969" s="93">
        <v>919</v>
      </c>
      <c r="M969" s="48">
        <v>1047</v>
      </c>
      <c r="N969" s="48">
        <v>2084</v>
      </c>
      <c r="O969" s="48">
        <v>340</v>
      </c>
      <c r="P969" s="48">
        <v>1733</v>
      </c>
      <c r="Q969" s="48">
        <v>2073</v>
      </c>
      <c r="R969" s="48">
        <v>2</v>
      </c>
      <c r="S969" s="48">
        <v>9</v>
      </c>
      <c r="T969" s="48">
        <v>11</v>
      </c>
      <c r="U969" s="48">
        <v>342</v>
      </c>
      <c r="V969" s="48">
        <v>1742</v>
      </c>
      <c r="W969" s="156">
        <v>293928</v>
      </c>
      <c r="X969" s="156">
        <v>1408</v>
      </c>
      <c r="Y969" s="156">
        <v>295336</v>
      </c>
      <c r="Z969" s="28">
        <v>1</v>
      </c>
      <c r="AA969" s="28"/>
      <c r="AB969" s="111"/>
      <c r="AC969" s="28"/>
      <c r="AD969" s="28">
        <v>6.1899999999999997E-2</v>
      </c>
      <c r="AE969" s="139"/>
      <c r="AF969" s="139"/>
      <c r="AG969" s="139"/>
      <c r="AH969" s="139"/>
      <c r="AI969" s="1"/>
      <c r="AJ969" s="1"/>
      <c r="AK969" s="1"/>
      <c r="AL969" s="1"/>
      <c r="AM969" s="1"/>
      <c r="AN969" s="1"/>
      <c r="AO969" s="1"/>
      <c r="AP969" s="1"/>
      <c r="AQ969" s="1"/>
      <c r="AR969" s="1"/>
      <c r="AS969" s="1"/>
      <c r="AT969" s="1"/>
      <c r="AU969" s="1"/>
      <c r="AV969" s="1"/>
      <c r="AW969" s="1"/>
      <c r="AX969" s="1"/>
      <c r="AY969" s="1"/>
    </row>
    <row r="970" spans="1:51">
      <c r="A970" s="13" t="s">
        <v>128</v>
      </c>
      <c r="B970" s="2" t="s">
        <v>75</v>
      </c>
      <c r="C970" s="14" t="s">
        <v>63</v>
      </c>
      <c r="D970" s="2">
        <v>2013</v>
      </c>
      <c r="E970" s="14">
        <v>2013</v>
      </c>
      <c r="F970" s="14" t="s">
        <v>98</v>
      </c>
      <c r="G970" s="93">
        <v>11918</v>
      </c>
      <c r="H970" s="93">
        <v>47425</v>
      </c>
      <c r="I970" s="93">
        <v>15</v>
      </c>
      <c r="J970" s="93">
        <v>263</v>
      </c>
      <c r="K970" s="93">
        <v>11933</v>
      </c>
      <c r="L970" s="93">
        <v>47688</v>
      </c>
      <c r="M970" s="48">
        <v>59621</v>
      </c>
      <c r="N970" s="48">
        <v>145008</v>
      </c>
      <c r="O970" s="48">
        <v>32248</v>
      </c>
      <c r="P970" s="48">
        <v>112061</v>
      </c>
      <c r="Q970" s="48">
        <v>144309</v>
      </c>
      <c r="R970" s="48">
        <v>44</v>
      </c>
      <c r="S970" s="48">
        <v>655</v>
      </c>
      <c r="T970" s="48">
        <v>699</v>
      </c>
      <c r="U970" s="48">
        <v>32292</v>
      </c>
      <c r="V970" s="48">
        <v>112716</v>
      </c>
      <c r="W970" s="156">
        <v>21510940</v>
      </c>
      <c r="X970" s="156">
        <v>96101</v>
      </c>
      <c r="Y970" s="156">
        <v>21607041</v>
      </c>
      <c r="Z970" s="28">
        <v>0.99450000000000005</v>
      </c>
      <c r="AA970" s="28"/>
      <c r="AB970" s="111"/>
      <c r="AC970" s="28"/>
      <c r="AD970" s="28">
        <v>2.8199999999999999E-2</v>
      </c>
      <c r="AE970" s="139"/>
      <c r="AF970" s="139"/>
      <c r="AG970" s="139"/>
      <c r="AH970" s="139"/>
    </row>
    <row r="971" spans="1:51">
      <c r="A971" s="13" t="s">
        <v>129</v>
      </c>
      <c r="B971" s="2" t="s">
        <v>75</v>
      </c>
      <c r="C971" s="14" t="s">
        <v>63</v>
      </c>
      <c r="D971" s="2">
        <v>2013</v>
      </c>
      <c r="E971" s="14">
        <v>2013</v>
      </c>
      <c r="F971" s="14" t="s">
        <v>98</v>
      </c>
      <c r="G971" s="93">
        <v>1620</v>
      </c>
      <c r="H971" s="93">
        <v>8360</v>
      </c>
      <c r="I971" s="93">
        <v>3</v>
      </c>
      <c r="J971" s="93">
        <v>52</v>
      </c>
      <c r="K971" s="93">
        <v>1623</v>
      </c>
      <c r="L971" s="93">
        <v>8412</v>
      </c>
      <c r="M971" s="48">
        <v>10035</v>
      </c>
      <c r="N971" s="48">
        <v>23811</v>
      </c>
      <c r="O971" s="48">
        <v>4331</v>
      </c>
      <c r="P971" s="48">
        <v>19333</v>
      </c>
      <c r="Q971" s="48">
        <v>23664</v>
      </c>
      <c r="R971" s="48">
        <v>9</v>
      </c>
      <c r="S971" s="48">
        <v>138</v>
      </c>
      <c r="T971" s="48">
        <v>147</v>
      </c>
      <c r="U971" s="48">
        <v>4340</v>
      </c>
      <c r="V971" s="48">
        <v>19471</v>
      </c>
      <c r="W971" s="156">
        <v>3356991</v>
      </c>
      <c r="X971" s="156">
        <v>17013</v>
      </c>
      <c r="Y971" s="156">
        <v>3374004</v>
      </c>
      <c r="Z971" s="28">
        <v>0.99780000000000002</v>
      </c>
      <c r="AA971" s="28"/>
      <c r="AB971" s="111"/>
      <c r="AC971" s="28"/>
      <c r="AD971" s="28">
        <v>6.1899999999999997E-2</v>
      </c>
      <c r="AE971" s="139"/>
      <c r="AF971" s="139"/>
      <c r="AG971" s="139"/>
      <c r="AH971" s="139"/>
    </row>
    <row r="972" spans="1:51">
      <c r="A972" s="13" t="s">
        <v>130</v>
      </c>
      <c r="B972" s="2" t="s">
        <v>75</v>
      </c>
      <c r="C972" s="14" t="s">
        <v>63</v>
      </c>
      <c r="D972" s="2">
        <v>2013</v>
      </c>
      <c r="E972" s="14">
        <v>2013</v>
      </c>
      <c r="F972" s="14" t="s">
        <v>98</v>
      </c>
      <c r="G972" s="93">
        <v>658</v>
      </c>
      <c r="H972" s="93">
        <v>4502</v>
      </c>
      <c r="I972" s="93">
        <v>1</v>
      </c>
      <c r="J972" s="93">
        <v>12</v>
      </c>
      <c r="K972" s="93">
        <v>659</v>
      </c>
      <c r="L972" s="93">
        <v>4514</v>
      </c>
      <c r="M972" s="48">
        <v>5173</v>
      </c>
      <c r="N972" s="48">
        <v>10307</v>
      </c>
      <c r="O972" s="48">
        <v>1684</v>
      </c>
      <c r="P972" s="48">
        <v>8595</v>
      </c>
      <c r="Q972" s="48">
        <v>10279</v>
      </c>
      <c r="R972" s="48">
        <v>2</v>
      </c>
      <c r="S972" s="48">
        <v>26</v>
      </c>
      <c r="T972" s="48">
        <v>28</v>
      </c>
      <c r="U972" s="48">
        <v>1686</v>
      </c>
      <c r="V972" s="48">
        <v>8621</v>
      </c>
      <c r="W972" s="156">
        <v>1568180</v>
      </c>
      <c r="X972" s="156">
        <v>3661</v>
      </c>
      <c r="Y972" s="156">
        <v>1571841</v>
      </c>
      <c r="Z972" s="28">
        <v>0.93979999999999997</v>
      </c>
      <c r="AA972" s="28"/>
      <c r="AB972" s="111"/>
      <c r="AC972" s="28"/>
      <c r="AD972" s="28">
        <v>6.1899999999999997E-2</v>
      </c>
      <c r="AE972" s="139"/>
      <c r="AF972" s="139"/>
      <c r="AG972" s="139"/>
      <c r="AH972" s="139"/>
    </row>
    <row r="973" spans="1:51">
      <c r="A973" s="13" t="s">
        <v>131</v>
      </c>
      <c r="B973" s="2" t="s">
        <v>75</v>
      </c>
      <c r="C973" s="14" t="s">
        <v>63</v>
      </c>
      <c r="D973" s="2">
        <v>2013</v>
      </c>
      <c r="E973" s="14">
        <v>2013</v>
      </c>
      <c r="F973" s="14" t="s">
        <v>98</v>
      </c>
      <c r="G973" s="93">
        <v>275</v>
      </c>
      <c r="H973" s="93">
        <v>1156</v>
      </c>
      <c r="I973" s="93">
        <v>0</v>
      </c>
      <c r="J973" s="93">
        <v>1</v>
      </c>
      <c r="K973" s="93">
        <v>275</v>
      </c>
      <c r="L973" s="93">
        <v>1157</v>
      </c>
      <c r="M973" s="48">
        <v>1432</v>
      </c>
      <c r="N973" s="48">
        <v>3010</v>
      </c>
      <c r="O973" s="48">
        <v>757</v>
      </c>
      <c r="P973" s="48">
        <v>2251</v>
      </c>
      <c r="Q973" s="48">
        <v>3008</v>
      </c>
      <c r="R973" s="48">
        <v>0</v>
      </c>
      <c r="S973" s="48">
        <v>2</v>
      </c>
      <c r="T973" s="48">
        <v>2</v>
      </c>
      <c r="U973" s="48">
        <v>757</v>
      </c>
      <c r="V973" s="48">
        <v>2253</v>
      </c>
      <c r="W973" s="156">
        <v>457659</v>
      </c>
      <c r="X973" s="156">
        <v>200</v>
      </c>
      <c r="Y973" s="156">
        <v>457859</v>
      </c>
      <c r="Z973" s="28">
        <v>0.93620000000000003</v>
      </c>
      <c r="AA973" s="28"/>
      <c r="AB973" s="111"/>
      <c r="AC973" s="28"/>
      <c r="AD973" s="28">
        <v>6.1899999999999997E-2</v>
      </c>
      <c r="AE973" s="139"/>
      <c r="AF973" s="139"/>
      <c r="AG973" s="139"/>
      <c r="AH973" s="139"/>
    </row>
    <row r="974" spans="1:51">
      <c r="A974" s="13" t="s">
        <v>132</v>
      </c>
      <c r="B974" s="2" t="s">
        <v>76</v>
      </c>
      <c r="C974" s="14" t="s">
        <v>63</v>
      </c>
      <c r="D974" s="2">
        <v>2013</v>
      </c>
      <c r="E974" s="14">
        <v>2013</v>
      </c>
      <c r="F974" s="14" t="s">
        <v>98</v>
      </c>
      <c r="G974" s="93">
        <v>90218</v>
      </c>
      <c r="H974" s="93">
        <v>453374</v>
      </c>
      <c r="I974" s="93">
        <v>850</v>
      </c>
      <c r="J974" s="93">
        <v>4689</v>
      </c>
      <c r="K974" s="93">
        <v>91068</v>
      </c>
      <c r="L974" s="93">
        <v>458063</v>
      </c>
      <c r="M974" s="48">
        <v>549131</v>
      </c>
      <c r="N974" s="48">
        <v>1133461</v>
      </c>
      <c r="O974" s="48">
        <v>205081</v>
      </c>
      <c r="P974" s="48">
        <v>915293</v>
      </c>
      <c r="Q974" s="48">
        <v>1120374</v>
      </c>
      <c r="R974" s="48">
        <v>2724</v>
      </c>
      <c r="S974" s="48">
        <v>10363</v>
      </c>
      <c r="T974" s="48">
        <v>13087</v>
      </c>
      <c r="U974" s="48">
        <v>207805</v>
      </c>
      <c r="V974" s="48">
        <v>925656</v>
      </c>
      <c r="W974" s="156">
        <v>180078302</v>
      </c>
      <c r="X974" s="156">
        <v>1824945</v>
      </c>
      <c r="Y974" s="156">
        <v>181903247</v>
      </c>
      <c r="Z974" s="28">
        <v>0.97240000000000004</v>
      </c>
      <c r="AA974" s="28"/>
      <c r="AB974" s="111"/>
      <c r="AC974" s="28"/>
      <c r="AD974" s="28">
        <v>2.4400000000000002E-2</v>
      </c>
      <c r="AE974" s="139"/>
      <c r="AF974" s="139"/>
      <c r="AG974" s="139"/>
      <c r="AH974" s="139"/>
    </row>
    <row r="975" spans="1:51">
      <c r="A975" s="13" t="s">
        <v>133</v>
      </c>
      <c r="B975" s="2" t="s">
        <v>75</v>
      </c>
      <c r="C975" s="14" t="s">
        <v>63</v>
      </c>
      <c r="D975" s="2">
        <v>2013</v>
      </c>
      <c r="E975" s="14">
        <v>2013</v>
      </c>
      <c r="F975" s="14" t="s">
        <v>98</v>
      </c>
      <c r="G975" s="93">
        <v>2153</v>
      </c>
      <c r="H975" s="93">
        <v>8546</v>
      </c>
      <c r="I975" s="93">
        <v>3</v>
      </c>
      <c r="J975" s="93">
        <v>16</v>
      </c>
      <c r="K975" s="93">
        <v>2156</v>
      </c>
      <c r="L975" s="93">
        <v>8562</v>
      </c>
      <c r="M975" s="48">
        <v>10718</v>
      </c>
      <c r="N975" s="48">
        <v>27214</v>
      </c>
      <c r="O975" s="48">
        <v>5648</v>
      </c>
      <c r="P975" s="48">
        <v>21505</v>
      </c>
      <c r="Q975" s="48">
        <v>27153</v>
      </c>
      <c r="R975" s="48">
        <v>6</v>
      </c>
      <c r="S975" s="48">
        <v>55</v>
      </c>
      <c r="T975" s="48">
        <v>61</v>
      </c>
      <c r="U975" s="48">
        <v>5654</v>
      </c>
      <c r="V975" s="48">
        <v>21560</v>
      </c>
      <c r="W975" s="156">
        <v>3980693</v>
      </c>
      <c r="X975" s="156">
        <v>6650</v>
      </c>
      <c r="Y975" s="156">
        <v>3987343</v>
      </c>
      <c r="Z975" s="28">
        <v>0.9929</v>
      </c>
      <c r="AA975" s="28"/>
      <c r="AB975" s="111"/>
      <c r="AC975" s="28"/>
      <c r="AD975" s="28">
        <v>6.1899999999999997E-2</v>
      </c>
      <c r="AE975" s="139"/>
      <c r="AF975" s="139"/>
      <c r="AG975" s="139"/>
      <c r="AH975" s="139"/>
    </row>
    <row r="976" spans="1:51">
      <c r="A976" s="13" t="s">
        <v>134</v>
      </c>
      <c r="B976" s="2" t="s">
        <v>75</v>
      </c>
      <c r="C976" s="14" t="s">
        <v>63</v>
      </c>
      <c r="D976" s="2">
        <v>2013</v>
      </c>
      <c r="E976" s="14">
        <v>2013</v>
      </c>
      <c r="F976" s="14" t="s">
        <v>98</v>
      </c>
      <c r="G976" s="93">
        <v>787</v>
      </c>
      <c r="H976" s="93">
        <v>4803</v>
      </c>
      <c r="I976" s="93">
        <v>16</v>
      </c>
      <c r="J976" s="93">
        <v>87</v>
      </c>
      <c r="K976" s="93">
        <v>803</v>
      </c>
      <c r="L976" s="93">
        <v>4890</v>
      </c>
      <c r="M976" s="48">
        <v>5693</v>
      </c>
      <c r="N976" s="48">
        <v>9653</v>
      </c>
      <c r="O976" s="48">
        <v>1712</v>
      </c>
      <c r="P976" s="48">
        <v>7683</v>
      </c>
      <c r="Q976" s="48">
        <v>9395</v>
      </c>
      <c r="R976" s="48">
        <v>50</v>
      </c>
      <c r="S976" s="48">
        <v>208</v>
      </c>
      <c r="T976" s="48">
        <v>258</v>
      </c>
      <c r="U976" s="48">
        <v>1762</v>
      </c>
      <c r="V976" s="48">
        <v>7891</v>
      </c>
      <c r="W976" s="156">
        <v>1501648</v>
      </c>
      <c r="X976" s="156">
        <v>28223</v>
      </c>
      <c r="Y976" s="156">
        <v>1529871</v>
      </c>
      <c r="Z976" s="28">
        <v>0.95640000000000003</v>
      </c>
      <c r="AA976" s="28"/>
      <c r="AB976" s="111"/>
      <c r="AC976" s="28"/>
      <c r="AD976" s="28">
        <v>6.1899999999999997E-2</v>
      </c>
      <c r="AE976" s="139"/>
      <c r="AF976" s="139"/>
      <c r="AG976" s="139"/>
      <c r="AH976" s="139"/>
    </row>
    <row r="977" spans="1:34">
      <c r="A977" s="13" t="s">
        <v>135</v>
      </c>
      <c r="B977" s="2" t="s">
        <v>75</v>
      </c>
      <c r="C977" s="14" t="s">
        <v>63</v>
      </c>
      <c r="D977" s="2">
        <v>2013</v>
      </c>
      <c r="E977" s="14">
        <v>2013</v>
      </c>
      <c r="F977" s="14" t="s">
        <v>98</v>
      </c>
      <c r="G977" s="93">
        <v>123</v>
      </c>
      <c r="H977" s="93">
        <v>796</v>
      </c>
      <c r="I977" s="93">
        <v>0</v>
      </c>
      <c r="J977" s="93">
        <v>1</v>
      </c>
      <c r="K977" s="93">
        <v>123</v>
      </c>
      <c r="L977" s="93">
        <v>797</v>
      </c>
      <c r="M977" s="48">
        <v>920</v>
      </c>
      <c r="N977" s="48">
        <v>1843</v>
      </c>
      <c r="O977" s="48">
        <v>328</v>
      </c>
      <c r="P977" s="48">
        <v>1513</v>
      </c>
      <c r="Q977" s="48">
        <v>1841</v>
      </c>
      <c r="R977" s="48">
        <v>0</v>
      </c>
      <c r="S977" s="48">
        <v>2</v>
      </c>
      <c r="T977" s="48">
        <v>2</v>
      </c>
      <c r="U977" s="48">
        <v>328</v>
      </c>
      <c r="V977" s="48">
        <v>1515</v>
      </c>
      <c r="W977" s="156">
        <v>281302</v>
      </c>
      <c r="X977" s="156">
        <v>167</v>
      </c>
      <c r="Y977" s="156">
        <v>281469</v>
      </c>
      <c r="Z977" s="28">
        <v>0.9778</v>
      </c>
      <c r="AA977" s="28"/>
      <c r="AB977" s="111"/>
      <c r="AC977" s="28"/>
      <c r="AD977" s="28">
        <v>6.1899999999999997E-2</v>
      </c>
      <c r="AE977" s="139"/>
      <c r="AF977" s="139"/>
      <c r="AG977" s="139"/>
      <c r="AH977" s="139"/>
    </row>
    <row r="978" spans="1:34">
      <c r="A978" s="13" t="s">
        <v>136</v>
      </c>
      <c r="B978" s="2" t="s">
        <v>75</v>
      </c>
      <c r="C978" s="14" t="s">
        <v>63</v>
      </c>
      <c r="D978" s="2">
        <v>2013</v>
      </c>
      <c r="E978" s="14">
        <v>2013</v>
      </c>
      <c r="F978" s="14" t="s">
        <v>98</v>
      </c>
      <c r="G978" s="93">
        <v>845</v>
      </c>
      <c r="H978" s="93">
        <v>6049</v>
      </c>
      <c r="I978" s="93">
        <v>3</v>
      </c>
      <c r="J978" s="93">
        <v>19</v>
      </c>
      <c r="K978" s="93">
        <v>848</v>
      </c>
      <c r="L978" s="93">
        <v>6068</v>
      </c>
      <c r="M978" s="48">
        <v>6915</v>
      </c>
      <c r="N978" s="48">
        <v>13197</v>
      </c>
      <c r="O978" s="48">
        <v>2142</v>
      </c>
      <c r="P978" s="48">
        <v>11001</v>
      </c>
      <c r="Q978" s="48">
        <v>13143</v>
      </c>
      <c r="R978" s="48">
        <v>4</v>
      </c>
      <c r="S978" s="48">
        <v>50</v>
      </c>
      <c r="T978" s="48">
        <v>54</v>
      </c>
      <c r="U978" s="48">
        <v>2146</v>
      </c>
      <c r="V978" s="48">
        <v>11051</v>
      </c>
      <c r="W978" s="156">
        <v>2031928</v>
      </c>
      <c r="X978" s="156">
        <v>6618</v>
      </c>
      <c r="Y978" s="156">
        <v>2038546</v>
      </c>
      <c r="Z978" s="28">
        <v>0.99760000000000004</v>
      </c>
      <c r="AA978" s="28"/>
      <c r="AB978" s="111"/>
      <c r="AC978" s="28"/>
      <c r="AD978" s="28">
        <v>6.1899999999999997E-2</v>
      </c>
      <c r="AE978" s="139"/>
      <c r="AF978" s="139"/>
      <c r="AG978" s="139"/>
      <c r="AH978" s="139"/>
    </row>
    <row r="979" spans="1:34">
      <c r="A979" s="13" t="s">
        <v>137</v>
      </c>
      <c r="B979" s="2" t="s">
        <v>75</v>
      </c>
      <c r="C979" s="14" t="s">
        <v>63</v>
      </c>
      <c r="D979" s="2">
        <v>2013</v>
      </c>
      <c r="E979" s="14">
        <v>2013</v>
      </c>
      <c r="F979" s="14" t="s">
        <v>98</v>
      </c>
      <c r="G979" s="93">
        <v>4979</v>
      </c>
      <c r="H979" s="93">
        <v>17941</v>
      </c>
      <c r="I979" s="93">
        <v>6</v>
      </c>
      <c r="J979" s="93">
        <v>36</v>
      </c>
      <c r="K979" s="93">
        <v>4985</v>
      </c>
      <c r="L979" s="93">
        <v>17977</v>
      </c>
      <c r="M979" s="48">
        <v>22962</v>
      </c>
      <c r="N979" s="48">
        <v>55858</v>
      </c>
      <c r="O979" s="48">
        <v>13522</v>
      </c>
      <c r="P979" s="48">
        <v>42206</v>
      </c>
      <c r="Q979" s="48">
        <v>55728</v>
      </c>
      <c r="R979" s="48">
        <v>17</v>
      </c>
      <c r="S979" s="48">
        <v>113</v>
      </c>
      <c r="T979" s="48">
        <v>130</v>
      </c>
      <c r="U979" s="48">
        <v>13539</v>
      </c>
      <c r="V979" s="48">
        <v>42319</v>
      </c>
      <c r="W979" s="156">
        <v>8215025</v>
      </c>
      <c r="X979" s="156">
        <v>12641</v>
      </c>
      <c r="Y979" s="156">
        <v>8227666</v>
      </c>
      <c r="Z979" s="28">
        <v>0.99460000000000004</v>
      </c>
      <c r="AA979" s="28"/>
      <c r="AB979" s="111"/>
      <c r="AC979" s="28"/>
      <c r="AD979" s="28">
        <v>6.6E-3</v>
      </c>
      <c r="AE979" s="139"/>
      <c r="AF979" s="139"/>
      <c r="AG979" s="139"/>
      <c r="AH979" s="139"/>
    </row>
    <row r="980" spans="1:34">
      <c r="A980" s="13" t="s">
        <v>138</v>
      </c>
      <c r="B980" s="2" t="s">
        <v>75</v>
      </c>
      <c r="C980" s="14" t="s">
        <v>63</v>
      </c>
      <c r="D980" s="2">
        <v>2013</v>
      </c>
      <c r="E980" s="14">
        <v>2013</v>
      </c>
      <c r="F980" s="14" t="s">
        <v>98</v>
      </c>
      <c r="G980" s="93">
        <v>77</v>
      </c>
      <c r="H980" s="93">
        <v>346</v>
      </c>
      <c r="I980" s="93">
        <v>0</v>
      </c>
      <c r="J980" s="93">
        <v>0</v>
      </c>
      <c r="K980" s="93">
        <v>77</v>
      </c>
      <c r="L980" s="93">
        <v>346</v>
      </c>
      <c r="M980" s="48">
        <v>423</v>
      </c>
      <c r="N980" s="48">
        <v>938</v>
      </c>
      <c r="O980" s="48">
        <v>202</v>
      </c>
      <c r="P980" s="48">
        <v>735</v>
      </c>
      <c r="Q980" s="48">
        <v>937</v>
      </c>
      <c r="R980" s="48">
        <v>0</v>
      </c>
      <c r="S980" s="48">
        <v>1</v>
      </c>
      <c r="T980" s="48">
        <v>1</v>
      </c>
      <c r="U980" s="48">
        <v>202</v>
      </c>
      <c r="V980" s="48">
        <v>736</v>
      </c>
      <c r="W980" s="156">
        <v>132546</v>
      </c>
      <c r="X980" s="156">
        <v>0</v>
      </c>
      <c r="Y980" s="156">
        <v>132546</v>
      </c>
      <c r="Z980" s="28">
        <v>1</v>
      </c>
      <c r="AA980" s="28"/>
      <c r="AB980" s="111"/>
      <c r="AC980" s="28"/>
      <c r="AD980" s="28">
        <v>6.1899999999999997E-2</v>
      </c>
      <c r="AE980" s="139"/>
      <c r="AF980" s="139"/>
      <c r="AG980" s="139"/>
      <c r="AH980" s="139"/>
    </row>
    <row r="981" spans="1:34">
      <c r="A981" s="13" t="s">
        <v>139</v>
      </c>
      <c r="B981" s="2" t="s">
        <v>75</v>
      </c>
      <c r="C981" s="14" t="s">
        <v>63</v>
      </c>
      <c r="D981" s="2">
        <v>2013</v>
      </c>
      <c r="E981" s="14">
        <v>2013</v>
      </c>
      <c r="F981" s="14" t="s">
        <v>98</v>
      </c>
      <c r="G981" s="93">
        <v>21</v>
      </c>
      <c r="H981" s="93">
        <v>366</v>
      </c>
      <c r="I981" s="93">
        <v>0</v>
      </c>
      <c r="J981" s="93">
        <v>0</v>
      </c>
      <c r="K981" s="93">
        <v>21</v>
      </c>
      <c r="L981" s="93">
        <v>366</v>
      </c>
      <c r="M981" s="48">
        <v>387</v>
      </c>
      <c r="N981" s="48">
        <v>644</v>
      </c>
      <c r="O981" s="48">
        <v>51</v>
      </c>
      <c r="P981" s="48">
        <v>592</v>
      </c>
      <c r="Q981" s="48">
        <v>643</v>
      </c>
      <c r="R981" s="48">
        <v>0</v>
      </c>
      <c r="S981" s="48">
        <v>1</v>
      </c>
      <c r="T981" s="48">
        <v>1</v>
      </c>
      <c r="U981" s="48">
        <v>51</v>
      </c>
      <c r="V981" s="48">
        <v>593</v>
      </c>
      <c r="W981" s="156">
        <v>98334</v>
      </c>
      <c r="X981" s="156">
        <v>0</v>
      </c>
      <c r="Y981" s="156">
        <v>98334</v>
      </c>
      <c r="Z981" s="28">
        <v>0.96699999999999997</v>
      </c>
      <c r="AA981" s="28"/>
      <c r="AB981" s="111"/>
      <c r="AC981" s="28"/>
      <c r="AD981" s="28">
        <v>6.1899999999999997E-2</v>
      </c>
      <c r="AE981" s="139"/>
      <c r="AF981" s="139"/>
      <c r="AG981" s="139"/>
      <c r="AH981" s="139"/>
    </row>
    <row r="982" spans="1:34">
      <c r="A982" s="13" t="s">
        <v>140</v>
      </c>
      <c r="B982" s="2" t="s">
        <v>75</v>
      </c>
      <c r="C982" s="14" t="s">
        <v>63</v>
      </c>
      <c r="D982" s="2">
        <v>2013</v>
      </c>
      <c r="E982" s="14">
        <v>2013</v>
      </c>
      <c r="F982" s="14" t="s">
        <v>98</v>
      </c>
      <c r="G982" s="93">
        <v>4379</v>
      </c>
      <c r="H982" s="93">
        <v>17153</v>
      </c>
      <c r="I982" s="93">
        <v>6</v>
      </c>
      <c r="J982" s="93">
        <v>58</v>
      </c>
      <c r="K982" s="93">
        <v>4385</v>
      </c>
      <c r="L982" s="93">
        <v>17211</v>
      </c>
      <c r="M982" s="48">
        <v>21596</v>
      </c>
      <c r="N982" s="48">
        <v>49701</v>
      </c>
      <c r="O982" s="48">
        <v>10500</v>
      </c>
      <c r="P982" s="48">
        <v>38980</v>
      </c>
      <c r="Q982" s="48">
        <v>49480</v>
      </c>
      <c r="R982" s="48">
        <v>23</v>
      </c>
      <c r="S982" s="48">
        <v>198</v>
      </c>
      <c r="T982" s="48">
        <v>221</v>
      </c>
      <c r="U982" s="48">
        <v>10523</v>
      </c>
      <c r="V982" s="48">
        <v>39178</v>
      </c>
      <c r="W982" s="156">
        <v>7360480</v>
      </c>
      <c r="X982" s="156">
        <v>18846</v>
      </c>
      <c r="Y982" s="156">
        <v>7379326</v>
      </c>
      <c r="Z982" s="28">
        <v>0.99880000000000002</v>
      </c>
      <c r="AA982" s="28"/>
      <c r="AB982" s="111"/>
      <c r="AC982" s="28"/>
      <c r="AD982" s="28">
        <v>1.5299999999999999E-2</v>
      </c>
      <c r="AE982" s="139"/>
      <c r="AF982" s="139"/>
      <c r="AG982" s="139"/>
      <c r="AH982" s="139"/>
    </row>
    <row r="983" spans="1:34">
      <c r="A983" s="13" t="s">
        <v>141</v>
      </c>
      <c r="B983" s="2" t="s">
        <v>75</v>
      </c>
      <c r="C983" s="14" t="s">
        <v>63</v>
      </c>
      <c r="D983" s="2">
        <v>2013</v>
      </c>
      <c r="E983" s="14">
        <v>2013</v>
      </c>
      <c r="F983" s="14" t="s">
        <v>98</v>
      </c>
      <c r="G983" s="93">
        <v>386</v>
      </c>
      <c r="H983" s="93">
        <v>2909</v>
      </c>
      <c r="I983" s="93">
        <v>4</v>
      </c>
      <c r="J983" s="93">
        <v>16</v>
      </c>
      <c r="K983" s="93">
        <v>390</v>
      </c>
      <c r="L983" s="93">
        <v>2925</v>
      </c>
      <c r="M983" s="48">
        <v>3315</v>
      </c>
      <c r="N983" s="48">
        <v>7022</v>
      </c>
      <c r="O983" s="48">
        <v>928</v>
      </c>
      <c r="P983" s="48">
        <v>6027</v>
      </c>
      <c r="Q983" s="48">
        <v>6955</v>
      </c>
      <c r="R983" s="48">
        <v>11</v>
      </c>
      <c r="S983" s="48">
        <v>56</v>
      </c>
      <c r="T983" s="48">
        <v>67</v>
      </c>
      <c r="U983" s="48">
        <v>939</v>
      </c>
      <c r="V983" s="48">
        <v>6083</v>
      </c>
      <c r="W983" s="156">
        <v>1025760</v>
      </c>
      <c r="X983" s="156">
        <v>6450</v>
      </c>
      <c r="Y983" s="156">
        <v>1032210</v>
      </c>
      <c r="Z983" s="28">
        <v>0.74509999999999998</v>
      </c>
      <c r="AA983" s="28"/>
      <c r="AB983" s="111"/>
      <c r="AC983" s="28"/>
      <c r="AD983" s="28">
        <v>6.1899999999999997E-2</v>
      </c>
      <c r="AE983" s="139"/>
      <c r="AF983" s="139"/>
      <c r="AG983" s="139"/>
      <c r="AH983" s="139"/>
    </row>
    <row r="984" spans="1:34">
      <c r="A984" s="13" t="s">
        <v>142</v>
      </c>
      <c r="B984" s="2" t="s">
        <v>75</v>
      </c>
      <c r="C984" s="14" t="s">
        <v>63</v>
      </c>
      <c r="D984" s="2">
        <v>2013</v>
      </c>
      <c r="E984" s="14">
        <v>2013</v>
      </c>
      <c r="F984" s="14" t="s">
        <v>98</v>
      </c>
      <c r="G984" s="93">
        <v>446</v>
      </c>
      <c r="H984" s="93">
        <v>3417</v>
      </c>
      <c r="I984" s="93">
        <v>0</v>
      </c>
      <c r="J984" s="93">
        <v>5</v>
      </c>
      <c r="K984" s="93">
        <v>446</v>
      </c>
      <c r="L984" s="93">
        <v>3422</v>
      </c>
      <c r="M984" s="48">
        <v>3868</v>
      </c>
      <c r="N984" s="48">
        <v>7410</v>
      </c>
      <c r="O984" s="48">
        <v>1123</v>
      </c>
      <c r="P984" s="48">
        <v>6278</v>
      </c>
      <c r="Q984" s="48">
        <v>7401</v>
      </c>
      <c r="R984" s="48">
        <v>1</v>
      </c>
      <c r="S984" s="48">
        <v>8</v>
      </c>
      <c r="T984" s="48">
        <v>9</v>
      </c>
      <c r="U984" s="48">
        <v>1124</v>
      </c>
      <c r="V984" s="48">
        <v>6286</v>
      </c>
      <c r="W984" s="156">
        <v>1128299</v>
      </c>
      <c r="X984" s="156">
        <v>1682</v>
      </c>
      <c r="Y984" s="156">
        <v>1129981</v>
      </c>
      <c r="Z984" s="28">
        <v>1</v>
      </c>
      <c r="AA984" s="28"/>
      <c r="AB984" s="111"/>
      <c r="AC984" s="28"/>
      <c r="AD984" s="28">
        <v>6.1899999999999997E-2</v>
      </c>
      <c r="AE984" s="139"/>
      <c r="AF984" s="139"/>
      <c r="AG984" s="139"/>
      <c r="AH984" s="139"/>
    </row>
    <row r="985" spans="1:34">
      <c r="A985" s="13" t="s">
        <v>143</v>
      </c>
      <c r="B985" s="2" t="s">
        <v>74</v>
      </c>
      <c r="C985" s="14" t="s">
        <v>63</v>
      </c>
      <c r="D985" s="2">
        <v>2013</v>
      </c>
      <c r="E985" s="14">
        <v>2013</v>
      </c>
      <c r="F985" s="14" t="s">
        <v>98</v>
      </c>
      <c r="G985" s="93">
        <v>13420</v>
      </c>
      <c r="H985" s="93">
        <v>89708</v>
      </c>
      <c r="I985" s="93">
        <v>63</v>
      </c>
      <c r="J985" s="93">
        <v>1417</v>
      </c>
      <c r="K985" s="93">
        <v>13483</v>
      </c>
      <c r="L985" s="93">
        <v>91125</v>
      </c>
      <c r="M985" s="48">
        <v>104608</v>
      </c>
      <c r="N985" s="48">
        <v>230952</v>
      </c>
      <c r="O985" s="48">
        <v>33988</v>
      </c>
      <c r="P985" s="48">
        <v>193375</v>
      </c>
      <c r="Q985" s="48">
        <v>227363</v>
      </c>
      <c r="R985" s="48">
        <v>217</v>
      </c>
      <c r="S985" s="48">
        <v>3372</v>
      </c>
      <c r="T985" s="48">
        <v>3589</v>
      </c>
      <c r="U985" s="48">
        <v>34205</v>
      </c>
      <c r="V985" s="48">
        <v>196747</v>
      </c>
      <c r="W985" s="156">
        <v>33984497</v>
      </c>
      <c r="X985" s="156">
        <v>437155</v>
      </c>
      <c r="Y985" s="156">
        <v>34421652</v>
      </c>
      <c r="Z985" s="28">
        <v>0.99819999999999998</v>
      </c>
      <c r="AA985" s="28"/>
      <c r="AB985" s="111"/>
      <c r="AC985" s="28"/>
      <c r="AD985" s="28">
        <v>1.5699999999999999E-2</v>
      </c>
      <c r="AE985" s="139"/>
      <c r="AF985" s="139"/>
      <c r="AG985" s="139"/>
      <c r="AH985" s="139"/>
    </row>
    <row r="986" spans="1:34">
      <c r="A986" s="13" t="s">
        <v>144</v>
      </c>
      <c r="B986" s="2" t="s">
        <v>74</v>
      </c>
      <c r="C986" s="14" t="s">
        <v>63</v>
      </c>
      <c r="D986" s="2">
        <v>2013</v>
      </c>
      <c r="E986" s="14">
        <v>2013</v>
      </c>
      <c r="F986" s="14" t="s">
        <v>98</v>
      </c>
      <c r="G986" s="93">
        <v>1006</v>
      </c>
      <c r="H986" s="93">
        <v>7370</v>
      </c>
      <c r="I986" s="93">
        <v>2</v>
      </c>
      <c r="J986" s="93">
        <v>29</v>
      </c>
      <c r="K986" s="93">
        <v>1008</v>
      </c>
      <c r="L986" s="93">
        <v>7399</v>
      </c>
      <c r="M986" s="48">
        <v>8407</v>
      </c>
      <c r="N986" s="48">
        <v>17698</v>
      </c>
      <c r="O986" s="48">
        <v>2645</v>
      </c>
      <c r="P986" s="48">
        <v>14974</v>
      </c>
      <c r="Q986" s="48">
        <v>17619</v>
      </c>
      <c r="R986" s="48">
        <v>8</v>
      </c>
      <c r="S986" s="48">
        <v>71</v>
      </c>
      <c r="T986" s="48">
        <v>79</v>
      </c>
      <c r="U986" s="48">
        <v>2653</v>
      </c>
      <c r="V986" s="48">
        <v>15045</v>
      </c>
      <c r="W986" s="156">
        <v>2571245.0699999998</v>
      </c>
      <c r="X986" s="156">
        <v>8448.93</v>
      </c>
      <c r="Y986" s="156">
        <v>2579694</v>
      </c>
      <c r="Z986" s="28">
        <v>0.99070000000000003</v>
      </c>
      <c r="AA986" s="28"/>
      <c r="AB986" s="111"/>
      <c r="AC986" s="28"/>
      <c r="AD986" s="28">
        <v>6.1899999999999997E-2</v>
      </c>
      <c r="AE986" s="139"/>
      <c r="AF986" s="139"/>
      <c r="AG986" s="139"/>
      <c r="AH986" s="139"/>
    </row>
    <row r="987" spans="1:34">
      <c r="A987" s="13" t="s">
        <v>145</v>
      </c>
      <c r="B987" s="2" t="s">
        <v>75</v>
      </c>
      <c r="C987" s="14" t="s">
        <v>63</v>
      </c>
      <c r="D987" s="2">
        <v>2013</v>
      </c>
      <c r="E987" s="14">
        <v>2013</v>
      </c>
      <c r="F987" s="14" t="s">
        <v>98</v>
      </c>
      <c r="G987" s="93">
        <v>108</v>
      </c>
      <c r="H987" s="93">
        <v>689</v>
      </c>
      <c r="I987" s="93">
        <v>0</v>
      </c>
      <c r="J987" s="93">
        <v>1</v>
      </c>
      <c r="K987" s="93">
        <v>108</v>
      </c>
      <c r="L987" s="93">
        <v>690</v>
      </c>
      <c r="M987" s="48">
        <v>798</v>
      </c>
      <c r="N987" s="48">
        <v>1693</v>
      </c>
      <c r="O987" s="48">
        <v>304</v>
      </c>
      <c r="P987" s="48">
        <v>1388</v>
      </c>
      <c r="Q987" s="48">
        <v>1692</v>
      </c>
      <c r="R987" s="48">
        <v>0</v>
      </c>
      <c r="S987" s="48">
        <v>1</v>
      </c>
      <c r="T987" s="48">
        <v>1</v>
      </c>
      <c r="U987" s="48">
        <v>304</v>
      </c>
      <c r="V987" s="48">
        <v>1389</v>
      </c>
      <c r="W987" s="156">
        <v>243472</v>
      </c>
      <c r="X987" s="156">
        <v>200</v>
      </c>
      <c r="Y987" s="156">
        <v>243672</v>
      </c>
      <c r="Z987" s="28">
        <v>0.9778</v>
      </c>
      <c r="AA987" s="28"/>
      <c r="AB987" s="111"/>
      <c r="AC987" s="28"/>
      <c r="AD987" s="28">
        <v>6.1899999999999997E-2</v>
      </c>
      <c r="AE987" s="139"/>
      <c r="AF987" s="139"/>
      <c r="AG987" s="139"/>
      <c r="AH987" s="139"/>
    </row>
    <row r="988" spans="1:34">
      <c r="A988" s="13" t="s">
        <v>146</v>
      </c>
      <c r="B988" s="2" t="s">
        <v>75</v>
      </c>
      <c r="C988" s="14" t="s">
        <v>63</v>
      </c>
      <c r="D988" s="2">
        <v>2013</v>
      </c>
      <c r="E988" s="14">
        <v>2013</v>
      </c>
      <c r="F988" s="14" t="s">
        <v>98</v>
      </c>
      <c r="G988" s="93">
        <v>19407</v>
      </c>
      <c r="H988" s="93">
        <v>94778</v>
      </c>
      <c r="I988" s="93">
        <v>51</v>
      </c>
      <c r="J988" s="93">
        <v>569</v>
      </c>
      <c r="K988" s="93">
        <v>19458</v>
      </c>
      <c r="L988" s="93">
        <v>95347</v>
      </c>
      <c r="M988" s="48">
        <v>114805</v>
      </c>
      <c r="N988" s="48">
        <v>276078</v>
      </c>
      <c r="O988" s="48">
        <v>52633</v>
      </c>
      <c r="P988" s="48">
        <v>221760</v>
      </c>
      <c r="Q988" s="48">
        <v>274393</v>
      </c>
      <c r="R988" s="48">
        <v>158</v>
      </c>
      <c r="S988" s="48">
        <v>1527</v>
      </c>
      <c r="T988" s="48">
        <v>1685</v>
      </c>
      <c r="U988" s="48">
        <v>52791</v>
      </c>
      <c r="V988" s="48">
        <v>223287</v>
      </c>
      <c r="W988" s="156">
        <v>40563276</v>
      </c>
      <c r="X988" s="156">
        <v>199011</v>
      </c>
      <c r="Y988" s="156">
        <v>40762287</v>
      </c>
      <c r="Z988" s="28">
        <v>0.998</v>
      </c>
      <c r="AA988" s="28"/>
      <c r="AB988" s="111"/>
      <c r="AC988" s="28"/>
      <c r="AD988" s="28">
        <v>3.1800000000000002E-2</v>
      </c>
      <c r="AE988" s="139"/>
      <c r="AF988" s="139"/>
      <c r="AG988" s="139"/>
      <c r="AH988" s="139"/>
    </row>
    <row r="989" spans="1:34">
      <c r="A989" s="13" t="s">
        <v>147</v>
      </c>
      <c r="B989" s="2" t="s">
        <v>74</v>
      </c>
      <c r="C989" s="14" t="s">
        <v>63</v>
      </c>
      <c r="D989" s="2">
        <v>2013</v>
      </c>
      <c r="E989" s="14">
        <v>2013</v>
      </c>
      <c r="F989" s="14" t="s">
        <v>98</v>
      </c>
      <c r="G989" s="93">
        <v>17732</v>
      </c>
      <c r="H989" s="93">
        <v>75190</v>
      </c>
      <c r="I989" s="93">
        <v>144</v>
      </c>
      <c r="J989" s="93">
        <v>722</v>
      </c>
      <c r="K989" s="93">
        <v>17876</v>
      </c>
      <c r="L989" s="93">
        <v>75912</v>
      </c>
      <c r="M989" s="48">
        <v>93788</v>
      </c>
      <c r="N989" s="48">
        <v>209334</v>
      </c>
      <c r="O989" s="48">
        <v>44881</v>
      </c>
      <c r="P989" s="48">
        <v>162213</v>
      </c>
      <c r="Q989" s="48">
        <v>207094</v>
      </c>
      <c r="R989" s="48">
        <v>499</v>
      </c>
      <c r="S989" s="48">
        <v>1741</v>
      </c>
      <c r="T989" s="48">
        <v>2240</v>
      </c>
      <c r="U989" s="48">
        <v>45380</v>
      </c>
      <c r="V989" s="48">
        <v>163954</v>
      </c>
      <c r="W989" s="156">
        <v>32085364</v>
      </c>
      <c r="X989" s="156">
        <v>311515</v>
      </c>
      <c r="Y989" s="156">
        <v>32396879</v>
      </c>
      <c r="Z989" s="28">
        <v>0.98350000000000004</v>
      </c>
      <c r="AA989" s="28"/>
      <c r="AB989" s="111"/>
      <c r="AC989" s="28"/>
      <c r="AD989" s="28">
        <v>4.0000000000000001E-3</v>
      </c>
      <c r="AE989" s="139"/>
      <c r="AF989" s="139"/>
      <c r="AG989" s="139"/>
      <c r="AH989" s="139"/>
    </row>
    <row r="990" spans="1:34">
      <c r="A990" s="13" t="s">
        <v>148</v>
      </c>
      <c r="B990" s="2" t="s">
        <v>75</v>
      </c>
      <c r="C990" s="14" t="s">
        <v>63</v>
      </c>
      <c r="D990" s="2">
        <v>2013</v>
      </c>
      <c r="E990" s="14">
        <v>2013</v>
      </c>
      <c r="F990" s="14" t="s">
        <v>98</v>
      </c>
      <c r="G990" s="93">
        <v>410</v>
      </c>
      <c r="H990" s="93">
        <v>2327</v>
      </c>
      <c r="I990" s="93">
        <v>1</v>
      </c>
      <c r="J990" s="93">
        <v>11</v>
      </c>
      <c r="K990" s="93">
        <v>411</v>
      </c>
      <c r="L990" s="93">
        <v>2338</v>
      </c>
      <c r="M990" s="48">
        <v>2748</v>
      </c>
      <c r="N990" s="48">
        <v>6429</v>
      </c>
      <c r="O990" s="48">
        <v>1077</v>
      </c>
      <c r="P990" s="48">
        <v>5314</v>
      </c>
      <c r="Q990" s="48">
        <v>6391</v>
      </c>
      <c r="R990" s="48">
        <v>2</v>
      </c>
      <c r="S990" s="48">
        <v>36</v>
      </c>
      <c r="T990" s="48">
        <v>38</v>
      </c>
      <c r="U990" s="48">
        <v>1079</v>
      </c>
      <c r="V990" s="48">
        <v>5350</v>
      </c>
      <c r="W990" s="156">
        <v>944238</v>
      </c>
      <c r="X990" s="156">
        <v>3643</v>
      </c>
      <c r="Y990" s="156">
        <v>947881</v>
      </c>
      <c r="Z990" s="28">
        <v>0.98640000000000005</v>
      </c>
      <c r="AA990" s="28"/>
      <c r="AB990" s="111"/>
      <c r="AC990" s="28"/>
      <c r="AD990" s="28">
        <v>6.1899999999999997E-2</v>
      </c>
      <c r="AE990" s="139"/>
      <c r="AF990" s="139"/>
      <c r="AG990" s="139"/>
      <c r="AH990" s="139"/>
    </row>
    <row r="991" spans="1:34">
      <c r="A991" s="13" t="s">
        <v>149</v>
      </c>
      <c r="B991" s="2" t="s">
        <v>75</v>
      </c>
      <c r="C991" s="14" t="s">
        <v>63</v>
      </c>
      <c r="D991" s="2">
        <v>2013</v>
      </c>
      <c r="E991" s="14">
        <v>2013</v>
      </c>
      <c r="F991" s="14" t="s">
        <v>98</v>
      </c>
      <c r="G991" s="93">
        <v>28105</v>
      </c>
      <c r="H991" s="93">
        <v>129416</v>
      </c>
      <c r="I991" s="93">
        <v>56</v>
      </c>
      <c r="J991" s="93">
        <v>539</v>
      </c>
      <c r="K991" s="93">
        <v>28161</v>
      </c>
      <c r="L991" s="93">
        <v>129955</v>
      </c>
      <c r="M991" s="48">
        <v>158116</v>
      </c>
      <c r="N991" s="48">
        <v>370393</v>
      </c>
      <c r="O991" s="48">
        <v>75760</v>
      </c>
      <c r="P991" s="48">
        <v>293032</v>
      </c>
      <c r="Q991" s="48">
        <v>368792</v>
      </c>
      <c r="R991" s="48">
        <v>188</v>
      </c>
      <c r="S991" s="48">
        <v>1413</v>
      </c>
      <c r="T991" s="48">
        <v>1601</v>
      </c>
      <c r="U991" s="48">
        <v>75948</v>
      </c>
      <c r="V991" s="48">
        <v>294445</v>
      </c>
      <c r="W991" s="156">
        <v>55267781</v>
      </c>
      <c r="X991" s="156">
        <v>189459</v>
      </c>
      <c r="Y991" s="156">
        <v>55457240</v>
      </c>
      <c r="Z991" s="28">
        <v>0.99929999999999997</v>
      </c>
      <c r="AA991" s="28"/>
      <c r="AB991" s="111"/>
      <c r="AC991" s="28"/>
      <c r="AD991" s="28">
        <v>1.4E-2</v>
      </c>
      <c r="AE991" s="139"/>
      <c r="AF991" s="139"/>
      <c r="AG991" s="139"/>
      <c r="AH991" s="139"/>
    </row>
    <row r="992" spans="1:34">
      <c r="A992" s="13" t="s">
        <v>150</v>
      </c>
      <c r="B992" s="2" t="s">
        <v>74</v>
      </c>
      <c r="C992" s="14" t="s">
        <v>63</v>
      </c>
      <c r="D992" s="2">
        <v>2013</v>
      </c>
      <c r="E992" s="14">
        <v>2013</v>
      </c>
      <c r="F992" s="14" t="s">
        <v>98</v>
      </c>
      <c r="G992" s="93">
        <v>17476</v>
      </c>
      <c r="H992" s="93">
        <v>101853</v>
      </c>
      <c r="I992" s="93">
        <v>119</v>
      </c>
      <c r="J992" s="93">
        <v>1053</v>
      </c>
      <c r="K992" s="93">
        <v>17595</v>
      </c>
      <c r="L992" s="93">
        <v>102906</v>
      </c>
      <c r="M992" s="48">
        <v>120501</v>
      </c>
      <c r="N992" s="48">
        <v>258362</v>
      </c>
      <c r="O992" s="48">
        <v>47792</v>
      </c>
      <c r="P992" s="48">
        <v>207533</v>
      </c>
      <c r="Q992" s="48">
        <v>255325</v>
      </c>
      <c r="R992" s="48">
        <v>436</v>
      </c>
      <c r="S992" s="48">
        <v>2601</v>
      </c>
      <c r="T992" s="48">
        <v>3037</v>
      </c>
      <c r="U992" s="48">
        <v>48228</v>
      </c>
      <c r="V992" s="48">
        <v>210134</v>
      </c>
      <c r="W992" s="156">
        <v>38896934</v>
      </c>
      <c r="X992" s="156">
        <v>379853</v>
      </c>
      <c r="Y992" s="156">
        <v>39276787</v>
      </c>
      <c r="Z992" s="28">
        <v>0.9677</v>
      </c>
      <c r="AA992" s="28"/>
      <c r="AB992" s="111"/>
      <c r="AC992" s="28"/>
      <c r="AD992" s="28">
        <v>2.7400000000000001E-2</v>
      </c>
      <c r="AE992" s="139"/>
      <c r="AF992" s="139"/>
      <c r="AG992" s="139"/>
      <c r="AH992" s="139"/>
    </row>
    <row r="993" spans="1:51">
      <c r="A993" s="13" t="s">
        <v>151</v>
      </c>
      <c r="B993" s="2" t="s">
        <v>74</v>
      </c>
      <c r="C993" s="14" t="s">
        <v>63</v>
      </c>
      <c r="D993" s="2">
        <v>2013</v>
      </c>
      <c r="E993" s="14">
        <v>2013</v>
      </c>
      <c r="F993" s="14" t="s">
        <v>98</v>
      </c>
      <c r="G993" s="93">
        <v>2836</v>
      </c>
      <c r="H993" s="93">
        <v>28518</v>
      </c>
      <c r="I993" s="93">
        <v>74</v>
      </c>
      <c r="J993" s="93">
        <v>715</v>
      </c>
      <c r="K993" s="93">
        <v>2910</v>
      </c>
      <c r="L993" s="93">
        <v>29233</v>
      </c>
      <c r="M993" s="48">
        <v>32143</v>
      </c>
      <c r="N993" s="48">
        <v>50424</v>
      </c>
      <c r="O993" s="48">
        <v>6290</v>
      </c>
      <c r="P993" s="48">
        <v>42545</v>
      </c>
      <c r="Q993" s="48">
        <v>48835</v>
      </c>
      <c r="R993" s="48">
        <v>214</v>
      </c>
      <c r="S993" s="48">
        <v>1375</v>
      </c>
      <c r="T993" s="48">
        <v>1589</v>
      </c>
      <c r="U993" s="48">
        <v>6504</v>
      </c>
      <c r="V993" s="48">
        <v>43920</v>
      </c>
      <c r="W993" s="156">
        <v>7942914.5</v>
      </c>
      <c r="X993" s="156">
        <v>209429.52</v>
      </c>
      <c r="Y993" s="156">
        <v>8152344.0199999996</v>
      </c>
      <c r="Z993" s="28">
        <v>0.97840000000000005</v>
      </c>
      <c r="AA993" s="28"/>
      <c r="AB993" s="111"/>
      <c r="AC993" s="28"/>
      <c r="AD993" s="28">
        <v>3.44E-2</v>
      </c>
      <c r="AE993" s="139"/>
      <c r="AF993" s="139"/>
      <c r="AG993" s="139"/>
      <c r="AH993" s="139"/>
    </row>
    <row r="994" spans="1:51">
      <c r="A994" s="13" t="s">
        <v>152</v>
      </c>
      <c r="B994" s="2" t="s">
        <v>75</v>
      </c>
      <c r="C994" s="14" t="s">
        <v>63</v>
      </c>
      <c r="D994" s="2">
        <v>2013</v>
      </c>
      <c r="E994" s="14">
        <v>2013</v>
      </c>
      <c r="F994" s="14" t="s">
        <v>98</v>
      </c>
      <c r="G994" s="93">
        <v>9591</v>
      </c>
      <c r="H994" s="93">
        <v>36824</v>
      </c>
      <c r="I994" s="93">
        <v>18</v>
      </c>
      <c r="J994" s="93">
        <v>239</v>
      </c>
      <c r="K994" s="93">
        <v>9609</v>
      </c>
      <c r="L994" s="93">
        <v>37063</v>
      </c>
      <c r="M994" s="48">
        <v>46672</v>
      </c>
      <c r="N994" s="48">
        <v>112690</v>
      </c>
      <c r="O994" s="48">
        <v>24586</v>
      </c>
      <c r="P994" s="48">
        <v>87328</v>
      </c>
      <c r="Q994" s="48">
        <v>111914</v>
      </c>
      <c r="R994" s="48">
        <v>66</v>
      </c>
      <c r="S994" s="48">
        <v>710</v>
      </c>
      <c r="T994" s="48">
        <v>776</v>
      </c>
      <c r="U994" s="48">
        <v>24652</v>
      </c>
      <c r="V994" s="48">
        <v>88038</v>
      </c>
      <c r="W994" s="156">
        <v>16800741</v>
      </c>
      <c r="X994" s="156">
        <v>92515</v>
      </c>
      <c r="Y994" s="156">
        <v>16893256</v>
      </c>
      <c r="Z994" s="28">
        <v>0.98499999999999999</v>
      </c>
      <c r="AA994" s="28"/>
      <c r="AB994" s="111"/>
      <c r="AC994" s="28"/>
      <c r="AD994" s="28">
        <v>3.1699999999999999E-2</v>
      </c>
      <c r="AE994" s="139"/>
      <c r="AF994" s="139"/>
      <c r="AG994" s="139"/>
      <c r="AH994" s="139"/>
    </row>
    <row r="995" spans="1:51">
      <c r="A995" s="13" t="s">
        <v>153</v>
      </c>
      <c r="B995" s="2" t="s">
        <v>74</v>
      </c>
      <c r="C995" s="14" t="s">
        <v>63</v>
      </c>
      <c r="D995" s="2">
        <v>2013</v>
      </c>
      <c r="E995" s="14">
        <v>2013</v>
      </c>
      <c r="F995" s="14" t="s">
        <v>98</v>
      </c>
      <c r="G995" s="93">
        <v>1182</v>
      </c>
      <c r="H995" s="93">
        <v>7867</v>
      </c>
      <c r="I995" s="93">
        <v>2</v>
      </c>
      <c r="J995" s="93">
        <v>24</v>
      </c>
      <c r="K995" s="93">
        <v>1184</v>
      </c>
      <c r="L995" s="93">
        <v>7891</v>
      </c>
      <c r="M995" s="48">
        <v>9075</v>
      </c>
      <c r="N995" s="48">
        <v>17655</v>
      </c>
      <c r="O995" s="48">
        <v>2878</v>
      </c>
      <c r="P995" s="48">
        <v>14705</v>
      </c>
      <c r="Q995" s="48">
        <v>17583</v>
      </c>
      <c r="R995" s="48">
        <v>5</v>
      </c>
      <c r="S995" s="48">
        <v>67</v>
      </c>
      <c r="T995" s="48">
        <v>72</v>
      </c>
      <c r="U995" s="48">
        <v>2883</v>
      </c>
      <c r="V995" s="48">
        <v>14772</v>
      </c>
      <c r="W995" s="156">
        <v>2611930</v>
      </c>
      <c r="X995" s="156">
        <v>7986</v>
      </c>
      <c r="Y995" s="156">
        <v>2619916</v>
      </c>
      <c r="Z995" s="28">
        <v>0.99170000000000003</v>
      </c>
      <c r="AA995" s="28"/>
      <c r="AB995" s="111"/>
      <c r="AC995" s="28"/>
      <c r="AD995" s="28">
        <v>6.1899999999999997E-2</v>
      </c>
      <c r="AE995" s="139"/>
      <c r="AF995" s="139"/>
      <c r="AG995" s="139"/>
      <c r="AH995" s="139"/>
    </row>
    <row r="996" spans="1:51">
      <c r="A996" s="13" t="s">
        <v>154</v>
      </c>
      <c r="B996" s="2" t="s">
        <v>74</v>
      </c>
      <c r="C996" s="14" t="s">
        <v>63</v>
      </c>
      <c r="D996" s="2">
        <v>2013</v>
      </c>
      <c r="E996" s="14">
        <v>2013</v>
      </c>
      <c r="F996" s="14" t="s">
        <v>98</v>
      </c>
      <c r="G996" s="93">
        <v>1633</v>
      </c>
      <c r="H996" s="93">
        <v>12224</v>
      </c>
      <c r="I996" s="93">
        <v>23</v>
      </c>
      <c r="J996" s="93">
        <v>250</v>
      </c>
      <c r="K996" s="93">
        <v>1656</v>
      </c>
      <c r="L996" s="93">
        <v>12474</v>
      </c>
      <c r="M996" s="48">
        <v>14130</v>
      </c>
      <c r="N996" s="48">
        <v>28918</v>
      </c>
      <c r="O996" s="48">
        <v>4073</v>
      </c>
      <c r="P996" s="48">
        <v>24147</v>
      </c>
      <c r="Q996" s="48">
        <v>28220</v>
      </c>
      <c r="R996" s="48">
        <v>60</v>
      </c>
      <c r="S996" s="48">
        <v>638</v>
      </c>
      <c r="T996" s="48">
        <v>698</v>
      </c>
      <c r="U996" s="48">
        <v>4133</v>
      </c>
      <c r="V996" s="48">
        <v>24785</v>
      </c>
      <c r="W996" s="156">
        <v>4322102.2300000004</v>
      </c>
      <c r="X996" s="156">
        <v>80613.77</v>
      </c>
      <c r="Y996" s="156">
        <v>4402716</v>
      </c>
      <c r="Z996" s="28">
        <v>0.69079999999999997</v>
      </c>
      <c r="AA996" s="28"/>
      <c r="AB996" s="111"/>
      <c r="AC996" s="28"/>
      <c r="AD996" s="28">
        <v>6.1899999999999997E-2</v>
      </c>
      <c r="AE996" s="139"/>
      <c r="AF996" s="139"/>
      <c r="AG996" s="139"/>
      <c r="AH996" s="139"/>
    </row>
    <row r="997" spans="1:51">
      <c r="A997" s="13" t="s">
        <v>155</v>
      </c>
      <c r="B997" s="2" t="s">
        <v>74</v>
      </c>
      <c r="C997" s="14" t="s">
        <v>63</v>
      </c>
      <c r="D997" s="2">
        <v>2013</v>
      </c>
      <c r="E997" s="14">
        <v>2013</v>
      </c>
      <c r="F997" s="14" t="s">
        <v>98</v>
      </c>
      <c r="G997" s="93">
        <v>2955</v>
      </c>
      <c r="H997" s="93">
        <v>12116</v>
      </c>
      <c r="I997" s="93">
        <v>3</v>
      </c>
      <c r="J997" s="93">
        <v>43</v>
      </c>
      <c r="K997" s="93">
        <v>2958</v>
      </c>
      <c r="L997" s="93">
        <v>12159</v>
      </c>
      <c r="M997" s="48">
        <v>15117</v>
      </c>
      <c r="N997" s="48">
        <v>34001</v>
      </c>
      <c r="O997" s="48">
        <v>7259</v>
      </c>
      <c r="P997" s="48">
        <v>26609</v>
      </c>
      <c r="Q997" s="48">
        <v>33868</v>
      </c>
      <c r="R997" s="48">
        <v>8</v>
      </c>
      <c r="S997" s="48">
        <v>125</v>
      </c>
      <c r="T997" s="48">
        <v>133</v>
      </c>
      <c r="U997" s="48">
        <v>7267</v>
      </c>
      <c r="V997" s="48">
        <v>26734</v>
      </c>
      <c r="W997" s="156">
        <v>5098031</v>
      </c>
      <c r="X997" s="156">
        <v>16012</v>
      </c>
      <c r="Y997" s="156">
        <v>5114043</v>
      </c>
      <c r="Z997" s="28">
        <v>0.94310000000000005</v>
      </c>
      <c r="AA997" s="28"/>
      <c r="AB997" s="111"/>
      <c r="AC997" s="28"/>
      <c r="AD997" s="28">
        <v>6.1899999999999997E-2</v>
      </c>
      <c r="AE997" s="139"/>
      <c r="AF997" s="139"/>
      <c r="AG997" s="139"/>
      <c r="AH997" s="139"/>
    </row>
    <row r="998" spans="1:51">
      <c r="A998" s="13" t="s">
        <v>156</v>
      </c>
      <c r="B998" s="2" t="s">
        <v>74</v>
      </c>
      <c r="C998" s="14" t="s">
        <v>63</v>
      </c>
      <c r="D998" s="2">
        <v>2013</v>
      </c>
      <c r="E998" s="14">
        <v>2013</v>
      </c>
      <c r="F998" s="14" t="s">
        <v>98</v>
      </c>
      <c r="G998" s="93">
        <v>7166</v>
      </c>
      <c r="H998" s="93">
        <v>43937</v>
      </c>
      <c r="I998" s="93">
        <v>35</v>
      </c>
      <c r="J998" s="93">
        <v>1000</v>
      </c>
      <c r="K998" s="93">
        <v>7201</v>
      </c>
      <c r="L998" s="93">
        <v>44937</v>
      </c>
      <c r="M998" s="48">
        <v>52138</v>
      </c>
      <c r="N998" s="48">
        <v>110778</v>
      </c>
      <c r="O998" s="48">
        <v>17199</v>
      </c>
      <c r="P998" s="48">
        <v>91341</v>
      </c>
      <c r="Q998" s="48">
        <v>108540</v>
      </c>
      <c r="R998" s="48">
        <v>115</v>
      </c>
      <c r="S998" s="48">
        <v>2123</v>
      </c>
      <c r="T998" s="48">
        <v>2238</v>
      </c>
      <c r="U998" s="48">
        <v>17314</v>
      </c>
      <c r="V998" s="48">
        <v>93464</v>
      </c>
      <c r="W998" s="156">
        <v>16469306</v>
      </c>
      <c r="X998" s="156">
        <v>307672</v>
      </c>
      <c r="Y998" s="156">
        <v>16776978</v>
      </c>
      <c r="Z998" s="28">
        <v>0.97160000000000002</v>
      </c>
      <c r="AA998" s="28"/>
      <c r="AB998" s="111"/>
      <c r="AC998" s="28"/>
      <c r="AD998" s="28">
        <v>1.41E-2</v>
      </c>
      <c r="AE998" s="139"/>
      <c r="AF998" s="139"/>
      <c r="AG998" s="139"/>
      <c r="AH998" s="139"/>
    </row>
    <row r="999" spans="1:51">
      <c r="A999" s="13" t="s">
        <v>157</v>
      </c>
      <c r="B999" s="2" t="s">
        <v>74</v>
      </c>
      <c r="C999" s="14" t="s">
        <v>63</v>
      </c>
      <c r="D999" s="2">
        <v>2013</v>
      </c>
      <c r="E999" s="14">
        <v>2013</v>
      </c>
      <c r="F999" s="14" t="s">
        <v>98</v>
      </c>
      <c r="G999" s="93">
        <v>1428</v>
      </c>
      <c r="H999" s="93">
        <v>10789</v>
      </c>
      <c r="I999" s="93">
        <v>1</v>
      </c>
      <c r="J999" s="93">
        <v>25</v>
      </c>
      <c r="K999" s="93">
        <v>1429</v>
      </c>
      <c r="L999" s="93">
        <v>10814</v>
      </c>
      <c r="M999" s="48">
        <v>12243</v>
      </c>
      <c r="N999" s="48">
        <v>23970</v>
      </c>
      <c r="O999" s="48">
        <v>3428</v>
      </c>
      <c r="P999" s="48">
        <v>20477</v>
      </c>
      <c r="Q999" s="48">
        <v>23905</v>
      </c>
      <c r="R999" s="48">
        <v>2</v>
      </c>
      <c r="S999" s="48">
        <v>63</v>
      </c>
      <c r="T999" s="48">
        <v>65</v>
      </c>
      <c r="U999" s="48">
        <v>3430</v>
      </c>
      <c r="V999" s="48">
        <v>20540</v>
      </c>
      <c r="W999" s="156">
        <v>3705990</v>
      </c>
      <c r="X999" s="156">
        <v>8560</v>
      </c>
      <c r="Y999" s="156">
        <v>3714550</v>
      </c>
      <c r="Z999" s="28">
        <v>0.95860000000000001</v>
      </c>
      <c r="AA999" s="28"/>
      <c r="AB999" s="111"/>
      <c r="AC999" s="28"/>
      <c r="AD999" s="28">
        <v>6.1899999999999997E-2</v>
      </c>
      <c r="AE999" s="139"/>
      <c r="AF999" s="139"/>
      <c r="AG999" s="139"/>
      <c r="AH999" s="139"/>
    </row>
    <row r="1000" spans="1:51">
      <c r="A1000" s="13" t="s">
        <v>158</v>
      </c>
      <c r="B1000" s="2" t="s">
        <v>75</v>
      </c>
      <c r="C1000" s="14" t="s">
        <v>63</v>
      </c>
      <c r="D1000" s="2">
        <v>2013</v>
      </c>
      <c r="E1000" s="14">
        <v>2013</v>
      </c>
      <c r="F1000" s="14" t="s">
        <v>98</v>
      </c>
      <c r="G1000" s="93">
        <v>1748</v>
      </c>
      <c r="H1000" s="93">
        <v>10272</v>
      </c>
      <c r="I1000" s="93">
        <v>2</v>
      </c>
      <c r="J1000" s="93">
        <v>18</v>
      </c>
      <c r="K1000" s="93">
        <v>1750</v>
      </c>
      <c r="L1000" s="93">
        <v>10290</v>
      </c>
      <c r="M1000" s="48">
        <v>12040</v>
      </c>
      <c r="N1000" s="48">
        <v>23856</v>
      </c>
      <c r="O1000" s="48">
        <v>4386</v>
      </c>
      <c r="P1000" s="48">
        <v>19427</v>
      </c>
      <c r="Q1000" s="48">
        <v>23813</v>
      </c>
      <c r="R1000" s="48">
        <v>5</v>
      </c>
      <c r="S1000" s="48">
        <v>38</v>
      </c>
      <c r="T1000" s="48">
        <v>43</v>
      </c>
      <c r="U1000" s="48">
        <v>4391</v>
      </c>
      <c r="V1000" s="48">
        <v>19465</v>
      </c>
      <c r="W1000" s="156">
        <v>3559020</v>
      </c>
      <c r="X1000" s="156">
        <v>5726</v>
      </c>
      <c r="Y1000" s="156">
        <v>3564746</v>
      </c>
      <c r="Z1000" s="28">
        <v>0.95730000000000004</v>
      </c>
      <c r="AA1000" s="28"/>
      <c r="AB1000" s="111"/>
      <c r="AC1000" s="28"/>
      <c r="AD1000" s="28">
        <v>6.1899999999999997E-2</v>
      </c>
      <c r="AE1000" s="139"/>
      <c r="AF1000" s="139"/>
      <c r="AG1000" s="139"/>
      <c r="AH1000" s="139"/>
    </row>
    <row r="1001" spans="1:51">
      <c r="A1001" s="13" t="s">
        <v>159</v>
      </c>
      <c r="B1001" s="2" t="s">
        <v>75</v>
      </c>
      <c r="C1001" s="14" t="s">
        <v>63</v>
      </c>
      <c r="D1001" s="2">
        <v>2013</v>
      </c>
      <c r="E1001" s="14">
        <v>2013</v>
      </c>
      <c r="F1001" s="14" t="s">
        <v>98</v>
      </c>
      <c r="G1001" s="93">
        <v>10</v>
      </c>
      <c r="H1001" s="93">
        <v>147</v>
      </c>
      <c r="I1001" s="93">
        <v>0</v>
      </c>
      <c r="J1001" s="93">
        <v>0</v>
      </c>
      <c r="K1001" s="93">
        <v>10</v>
      </c>
      <c r="L1001" s="93">
        <v>147</v>
      </c>
      <c r="M1001" s="48">
        <v>157</v>
      </c>
      <c r="N1001" s="48">
        <v>303</v>
      </c>
      <c r="O1001" s="48">
        <v>24</v>
      </c>
      <c r="P1001" s="48">
        <v>279</v>
      </c>
      <c r="Q1001" s="48">
        <v>303</v>
      </c>
      <c r="R1001" s="48">
        <v>0</v>
      </c>
      <c r="S1001" s="48">
        <v>0</v>
      </c>
      <c r="T1001" s="48">
        <v>0</v>
      </c>
      <c r="U1001" s="48">
        <v>24</v>
      </c>
      <c r="V1001" s="48">
        <v>279</v>
      </c>
      <c r="W1001" s="156">
        <v>43382</v>
      </c>
      <c r="X1001" s="156">
        <v>0</v>
      </c>
      <c r="Y1001" s="156">
        <v>43382</v>
      </c>
      <c r="Z1001" s="28">
        <v>1</v>
      </c>
      <c r="AA1001" s="28"/>
      <c r="AB1001" s="111"/>
      <c r="AC1001" s="28"/>
      <c r="AD1001" s="28">
        <v>6.1899999999999997E-2</v>
      </c>
      <c r="AE1001" s="139"/>
      <c r="AF1001" s="139"/>
      <c r="AG1001" s="139"/>
      <c r="AH1001" s="139"/>
    </row>
    <row r="1002" spans="1:51">
      <c r="A1002" s="13" t="s">
        <v>160</v>
      </c>
      <c r="B1002" s="2" t="s">
        <v>75</v>
      </c>
      <c r="C1002" s="14" t="s">
        <v>63</v>
      </c>
      <c r="D1002" s="2">
        <v>2013</v>
      </c>
      <c r="E1002" s="14">
        <v>2013</v>
      </c>
      <c r="F1002" s="14" t="s">
        <v>98</v>
      </c>
      <c r="G1002" s="93">
        <v>480</v>
      </c>
      <c r="H1002" s="93">
        <v>2435</v>
      </c>
      <c r="I1002" s="93">
        <v>0</v>
      </c>
      <c r="J1002" s="93">
        <v>4</v>
      </c>
      <c r="K1002" s="93">
        <v>480</v>
      </c>
      <c r="L1002" s="93">
        <v>2439</v>
      </c>
      <c r="M1002" s="48">
        <v>2919</v>
      </c>
      <c r="N1002" s="48">
        <v>6523</v>
      </c>
      <c r="O1002" s="48">
        <v>1351</v>
      </c>
      <c r="P1002" s="48">
        <v>5164</v>
      </c>
      <c r="Q1002" s="48">
        <v>6515</v>
      </c>
      <c r="R1002" s="48">
        <v>0</v>
      </c>
      <c r="S1002" s="48">
        <v>8</v>
      </c>
      <c r="T1002" s="48">
        <v>8</v>
      </c>
      <c r="U1002" s="48">
        <v>1351</v>
      </c>
      <c r="V1002" s="48">
        <v>5172</v>
      </c>
      <c r="W1002" s="156">
        <v>962259</v>
      </c>
      <c r="X1002" s="156">
        <v>1043</v>
      </c>
      <c r="Y1002" s="156">
        <v>963302</v>
      </c>
      <c r="Z1002" s="28">
        <v>1</v>
      </c>
      <c r="AA1002" s="28"/>
      <c r="AB1002" s="111"/>
      <c r="AC1002" s="28"/>
      <c r="AD1002" s="28">
        <v>6.1899999999999997E-2</v>
      </c>
      <c r="AE1002" s="139"/>
      <c r="AF1002" s="139"/>
      <c r="AG1002" s="139"/>
      <c r="AH1002" s="139"/>
      <c r="AI1002" s="1"/>
      <c r="AJ1002" s="1"/>
      <c r="AK1002" s="1"/>
      <c r="AL1002" s="1"/>
      <c r="AM1002" s="1"/>
      <c r="AN1002" s="1"/>
      <c r="AO1002" s="1"/>
      <c r="AP1002" s="1"/>
      <c r="AQ1002" s="1"/>
      <c r="AR1002" s="1"/>
      <c r="AS1002" s="1"/>
      <c r="AT1002" s="1"/>
      <c r="AU1002" s="1"/>
      <c r="AV1002" s="1"/>
      <c r="AW1002" s="1"/>
      <c r="AX1002" s="1"/>
      <c r="AY1002" s="1"/>
    </row>
    <row r="1003" spans="1:51">
      <c r="A1003" s="13" t="s">
        <v>161</v>
      </c>
      <c r="B1003" s="2" t="s">
        <v>74</v>
      </c>
      <c r="C1003" s="14" t="s">
        <v>63</v>
      </c>
      <c r="D1003" s="2">
        <v>2013</v>
      </c>
      <c r="E1003" s="14">
        <v>2013</v>
      </c>
      <c r="F1003" s="14" t="s">
        <v>98</v>
      </c>
      <c r="G1003" s="93">
        <v>3370</v>
      </c>
      <c r="H1003" s="93">
        <v>17242</v>
      </c>
      <c r="I1003" s="93">
        <v>7</v>
      </c>
      <c r="J1003" s="93">
        <v>85</v>
      </c>
      <c r="K1003" s="93">
        <v>3377</v>
      </c>
      <c r="L1003" s="93">
        <v>17327</v>
      </c>
      <c r="M1003" s="48">
        <v>20704</v>
      </c>
      <c r="N1003" s="48">
        <v>41295</v>
      </c>
      <c r="O1003" s="48">
        <v>8132</v>
      </c>
      <c r="P1003" s="48">
        <v>32922</v>
      </c>
      <c r="Q1003" s="48">
        <v>41054</v>
      </c>
      <c r="R1003" s="48">
        <v>25</v>
      </c>
      <c r="S1003" s="48">
        <v>216</v>
      </c>
      <c r="T1003" s="48">
        <v>241</v>
      </c>
      <c r="U1003" s="48">
        <v>8157</v>
      </c>
      <c r="V1003" s="48">
        <v>33138</v>
      </c>
      <c r="W1003" s="156">
        <v>6393578.4199999999</v>
      </c>
      <c r="X1003" s="156">
        <v>29509.58</v>
      </c>
      <c r="Y1003" s="156">
        <v>6423088</v>
      </c>
      <c r="Z1003" s="28">
        <v>0.94269999999999998</v>
      </c>
      <c r="AA1003" s="28"/>
      <c r="AB1003" s="111"/>
      <c r="AC1003" s="28"/>
      <c r="AD1003" s="28">
        <v>2.1100000000000001E-2</v>
      </c>
      <c r="AE1003" s="139"/>
      <c r="AF1003" s="139"/>
      <c r="AG1003" s="139"/>
      <c r="AH1003" s="139"/>
      <c r="AI1003" s="1"/>
      <c r="AJ1003" s="1"/>
      <c r="AK1003" s="1"/>
      <c r="AL1003" s="1"/>
      <c r="AM1003" s="1"/>
      <c r="AN1003" s="1"/>
      <c r="AO1003" s="1"/>
      <c r="AP1003" s="1"/>
      <c r="AQ1003" s="1"/>
      <c r="AR1003" s="1"/>
      <c r="AS1003" s="1"/>
      <c r="AT1003" s="1"/>
      <c r="AU1003" s="1"/>
      <c r="AV1003" s="1"/>
      <c r="AW1003" s="1"/>
      <c r="AX1003" s="1"/>
      <c r="AY1003" s="1"/>
    </row>
    <row r="1004" spans="1:51">
      <c r="A1004" s="13" t="s">
        <v>162</v>
      </c>
      <c r="B1004" s="2" t="s">
        <v>74</v>
      </c>
      <c r="C1004" s="14" t="s">
        <v>63</v>
      </c>
      <c r="D1004" s="2">
        <v>2013</v>
      </c>
      <c r="E1004" s="14">
        <v>2013</v>
      </c>
      <c r="F1004" s="14" t="s">
        <v>98</v>
      </c>
      <c r="G1004" s="93">
        <v>2203</v>
      </c>
      <c r="H1004" s="93">
        <v>16467</v>
      </c>
      <c r="I1004" s="93">
        <v>13</v>
      </c>
      <c r="J1004" s="93">
        <v>108</v>
      </c>
      <c r="K1004" s="93">
        <v>2216</v>
      </c>
      <c r="L1004" s="93">
        <v>16575</v>
      </c>
      <c r="M1004" s="48">
        <v>18791</v>
      </c>
      <c r="N1004" s="48">
        <v>34749</v>
      </c>
      <c r="O1004" s="48">
        <v>5278</v>
      </c>
      <c r="P1004" s="48">
        <v>29155</v>
      </c>
      <c r="Q1004" s="48">
        <v>34433</v>
      </c>
      <c r="R1004" s="48">
        <v>44</v>
      </c>
      <c r="S1004" s="48">
        <v>272</v>
      </c>
      <c r="T1004" s="48">
        <v>316</v>
      </c>
      <c r="U1004" s="48">
        <v>5322</v>
      </c>
      <c r="V1004" s="48">
        <v>29427</v>
      </c>
      <c r="W1004" s="156">
        <v>5376026</v>
      </c>
      <c r="X1004" s="156">
        <v>37779</v>
      </c>
      <c r="Y1004" s="156">
        <v>5413805</v>
      </c>
      <c r="Z1004" s="28">
        <v>0.8861</v>
      </c>
      <c r="AA1004" s="28"/>
      <c r="AB1004" s="111"/>
      <c r="AC1004" s="28"/>
      <c r="AD1004" s="28">
        <v>6.1899999999999997E-2</v>
      </c>
      <c r="AE1004" s="139"/>
      <c r="AF1004" s="139"/>
      <c r="AG1004" s="139"/>
      <c r="AH1004" s="139"/>
      <c r="AI1004" s="1"/>
      <c r="AJ1004" s="1"/>
      <c r="AK1004" s="1"/>
      <c r="AL1004" s="1"/>
      <c r="AM1004" s="1"/>
      <c r="AN1004" s="1"/>
      <c r="AO1004" s="1"/>
      <c r="AP1004" s="1"/>
      <c r="AQ1004" s="1"/>
      <c r="AR1004" s="1"/>
      <c r="AS1004" s="1"/>
      <c r="AT1004" s="1"/>
      <c r="AU1004" s="1"/>
      <c r="AV1004" s="1"/>
      <c r="AW1004" s="1"/>
      <c r="AX1004" s="1"/>
      <c r="AY1004" s="1"/>
    </row>
    <row r="1005" spans="1:51">
      <c r="A1005" s="13" t="s">
        <v>163</v>
      </c>
      <c r="B1005" s="2" t="s">
        <v>75</v>
      </c>
      <c r="C1005" s="14" t="s">
        <v>63</v>
      </c>
      <c r="D1005" s="2">
        <v>2013</v>
      </c>
      <c r="E1005" s="14">
        <v>2013</v>
      </c>
      <c r="F1005" s="14" t="s">
        <v>98</v>
      </c>
      <c r="G1005" s="93">
        <v>7077</v>
      </c>
      <c r="H1005" s="93">
        <v>34091</v>
      </c>
      <c r="I1005" s="93">
        <v>6</v>
      </c>
      <c r="J1005" s="93">
        <v>54</v>
      </c>
      <c r="K1005" s="93">
        <v>7083</v>
      </c>
      <c r="L1005" s="93">
        <v>34145</v>
      </c>
      <c r="M1005" s="48">
        <v>41228</v>
      </c>
      <c r="N1005" s="48">
        <v>90539</v>
      </c>
      <c r="O1005" s="48">
        <v>18610</v>
      </c>
      <c r="P1005" s="48">
        <v>71748</v>
      </c>
      <c r="Q1005" s="48">
        <v>90358</v>
      </c>
      <c r="R1005" s="48">
        <v>20</v>
      </c>
      <c r="S1005" s="48">
        <v>161</v>
      </c>
      <c r="T1005" s="48">
        <v>181</v>
      </c>
      <c r="U1005" s="48">
        <v>18630</v>
      </c>
      <c r="V1005" s="48">
        <v>71909</v>
      </c>
      <c r="W1005" s="156">
        <v>13442103</v>
      </c>
      <c r="X1005" s="156">
        <v>20300</v>
      </c>
      <c r="Y1005" s="156">
        <v>13462403</v>
      </c>
      <c r="Z1005" s="28">
        <v>0.9889</v>
      </c>
      <c r="AA1005" s="28"/>
      <c r="AB1005" s="111"/>
      <c r="AC1005" s="28"/>
      <c r="AD1005" s="28">
        <v>0.01</v>
      </c>
      <c r="AE1005" s="139"/>
      <c r="AF1005" s="139"/>
      <c r="AG1005" s="139"/>
      <c r="AH1005" s="139"/>
      <c r="AI1005" s="1"/>
      <c r="AJ1005" s="1"/>
      <c r="AK1005" s="1"/>
      <c r="AL1005" s="1"/>
      <c r="AM1005" s="1"/>
      <c r="AN1005" s="1"/>
      <c r="AO1005" s="1"/>
      <c r="AP1005" s="1"/>
      <c r="AQ1005" s="1"/>
      <c r="AR1005" s="1"/>
      <c r="AS1005" s="1"/>
      <c r="AT1005" s="1"/>
      <c r="AU1005" s="1"/>
      <c r="AV1005" s="1"/>
      <c r="AW1005" s="1"/>
      <c r="AX1005" s="1"/>
      <c r="AY1005" s="1"/>
    </row>
    <row r="1006" spans="1:51">
      <c r="A1006" s="13" t="s">
        <v>164</v>
      </c>
      <c r="B1006" s="2" t="s">
        <v>75</v>
      </c>
      <c r="C1006" s="14" t="s">
        <v>63</v>
      </c>
      <c r="D1006" s="2">
        <v>2013</v>
      </c>
      <c r="E1006" s="14">
        <v>2013</v>
      </c>
      <c r="F1006" s="14" t="s">
        <v>98</v>
      </c>
      <c r="G1006" s="93">
        <v>826</v>
      </c>
      <c r="H1006" s="93">
        <v>4360</v>
      </c>
      <c r="I1006" s="93">
        <v>2</v>
      </c>
      <c r="J1006" s="93">
        <v>16</v>
      </c>
      <c r="K1006" s="93">
        <v>828</v>
      </c>
      <c r="L1006" s="93">
        <v>4376</v>
      </c>
      <c r="M1006" s="48">
        <v>5204</v>
      </c>
      <c r="N1006" s="48">
        <v>12425</v>
      </c>
      <c r="O1006" s="48">
        <v>2204</v>
      </c>
      <c r="P1006" s="48">
        <v>10163</v>
      </c>
      <c r="Q1006" s="48">
        <v>12367</v>
      </c>
      <c r="R1006" s="48">
        <v>8</v>
      </c>
      <c r="S1006" s="48">
        <v>50</v>
      </c>
      <c r="T1006" s="48">
        <v>58</v>
      </c>
      <c r="U1006" s="48">
        <v>2212</v>
      </c>
      <c r="V1006" s="48">
        <v>10213</v>
      </c>
      <c r="W1006" s="156">
        <v>1800213</v>
      </c>
      <c r="X1006" s="156">
        <v>6670</v>
      </c>
      <c r="Y1006" s="156">
        <v>1806883</v>
      </c>
      <c r="Z1006" s="28">
        <v>0.93020000000000003</v>
      </c>
      <c r="AA1006" s="28"/>
      <c r="AB1006" s="111"/>
      <c r="AC1006" s="28"/>
      <c r="AD1006" s="28">
        <v>6.1899999999999997E-2</v>
      </c>
      <c r="AE1006" s="139"/>
      <c r="AF1006" s="139"/>
      <c r="AG1006" s="139"/>
      <c r="AH1006" s="139"/>
      <c r="AI1006" s="1"/>
      <c r="AJ1006" s="1"/>
      <c r="AK1006" s="1"/>
      <c r="AL1006" s="1"/>
      <c r="AM1006" s="1"/>
      <c r="AN1006" s="1"/>
      <c r="AO1006" s="1"/>
      <c r="AP1006" s="1"/>
      <c r="AQ1006" s="1"/>
      <c r="AR1006" s="1"/>
      <c r="AS1006" s="1"/>
      <c r="AT1006" s="1"/>
      <c r="AU1006" s="1"/>
      <c r="AV1006" s="1"/>
      <c r="AW1006" s="1"/>
      <c r="AX1006" s="1"/>
      <c r="AY1006" s="1"/>
    </row>
    <row r="1007" spans="1:51">
      <c r="A1007" s="13" t="s">
        <v>165</v>
      </c>
      <c r="B1007" s="2" t="s">
        <v>75</v>
      </c>
      <c r="C1007" s="14" t="s">
        <v>63</v>
      </c>
      <c r="D1007" s="2">
        <v>2013</v>
      </c>
      <c r="E1007" s="14">
        <v>2013</v>
      </c>
      <c r="F1007" s="14" t="s">
        <v>98</v>
      </c>
      <c r="G1007" s="93">
        <v>739</v>
      </c>
      <c r="H1007" s="93">
        <v>3518</v>
      </c>
      <c r="I1007" s="93">
        <v>0</v>
      </c>
      <c r="J1007" s="93">
        <v>11</v>
      </c>
      <c r="K1007" s="93">
        <v>739</v>
      </c>
      <c r="L1007" s="93">
        <v>3529</v>
      </c>
      <c r="M1007" s="48">
        <v>4268</v>
      </c>
      <c r="N1007" s="48">
        <v>9752</v>
      </c>
      <c r="O1007" s="48">
        <v>2034</v>
      </c>
      <c r="P1007" s="48">
        <v>7696</v>
      </c>
      <c r="Q1007" s="48">
        <v>9730</v>
      </c>
      <c r="R1007" s="48">
        <v>1</v>
      </c>
      <c r="S1007" s="48">
        <v>21</v>
      </c>
      <c r="T1007" s="48">
        <v>22</v>
      </c>
      <c r="U1007" s="48">
        <v>2035</v>
      </c>
      <c r="V1007" s="48">
        <v>7717</v>
      </c>
      <c r="W1007" s="156">
        <v>1432151</v>
      </c>
      <c r="X1007" s="156">
        <v>3634</v>
      </c>
      <c r="Y1007" s="156">
        <v>1435785</v>
      </c>
      <c r="Z1007" s="28">
        <v>0.97399999999999998</v>
      </c>
      <c r="AA1007" s="28"/>
      <c r="AB1007" s="111"/>
      <c r="AC1007" s="28"/>
      <c r="AD1007" s="28">
        <v>6.1899999999999997E-2</v>
      </c>
      <c r="AE1007" s="139"/>
      <c r="AF1007" s="139"/>
      <c r="AG1007" s="139"/>
      <c r="AH1007" s="139"/>
      <c r="AI1007" s="1"/>
      <c r="AJ1007" s="1"/>
      <c r="AK1007" s="1"/>
      <c r="AL1007" s="1"/>
      <c r="AM1007" s="1"/>
      <c r="AN1007" s="1"/>
      <c r="AO1007" s="1"/>
      <c r="AP1007" s="1"/>
      <c r="AQ1007" s="1"/>
      <c r="AR1007" s="1"/>
      <c r="AS1007" s="1"/>
      <c r="AT1007" s="1"/>
      <c r="AU1007" s="1"/>
      <c r="AV1007" s="1"/>
      <c r="AW1007" s="1"/>
      <c r="AX1007" s="1"/>
      <c r="AY1007" s="1"/>
    </row>
    <row r="1008" spans="1:51">
      <c r="A1008" s="13" t="s">
        <v>166</v>
      </c>
      <c r="B1008" s="2" t="s">
        <v>75</v>
      </c>
      <c r="C1008" s="14" t="s">
        <v>63</v>
      </c>
      <c r="D1008" s="2">
        <v>2013</v>
      </c>
      <c r="E1008" s="14">
        <v>2013</v>
      </c>
      <c r="F1008" s="14" t="s">
        <v>98</v>
      </c>
      <c r="G1008" s="93">
        <v>76</v>
      </c>
      <c r="H1008" s="93">
        <v>667</v>
      </c>
      <c r="I1008" s="93">
        <v>0</v>
      </c>
      <c r="J1008" s="93">
        <v>0</v>
      </c>
      <c r="K1008" s="93">
        <v>76</v>
      </c>
      <c r="L1008" s="93">
        <v>667</v>
      </c>
      <c r="M1008" s="48">
        <v>743</v>
      </c>
      <c r="N1008" s="48">
        <v>1499</v>
      </c>
      <c r="O1008" s="48">
        <v>172</v>
      </c>
      <c r="P1008" s="48">
        <v>1327</v>
      </c>
      <c r="Q1008" s="48">
        <v>1499</v>
      </c>
      <c r="R1008" s="48">
        <v>0</v>
      </c>
      <c r="S1008" s="48">
        <v>0</v>
      </c>
      <c r="T1008" s="48">
        <v>0</v>
      </c>
      <c r="U1008" s="48">
        <v>172</v>
      </c>
      <c r="V1008" s="48">
        <v>1327</v>
      </c>
      <c r="W1008" s="156">
        <v>221350</v>
      </c>
      <c r="X1008" s="156">
        <v>0</v>
      </c>
      <c r="Y1008" s="156">
        <v>221350</v>
      </c>
      <c r="Z1008" s="28">
        <v>0.97219999999999995</v>
      </c>
      <c r="AA1008" s="28"/>
      <c r="AB1008" s="111"/>
      <c r="AC1008" s="28"/>
      <c r="AD1008" s="28">
        <v>6.1899999999999997E-2</v>
      </c>
      <c r="AE1008" s="139"/>
      <c r="AF1008" s="139"/>
      <c r="AG1008" s="139"/>
      <c r="AH1008" s="139"/>
      <c r="AI1008" s="1"/>
      <c r="AJ1008" s="1"/>
      <c r="AK1008" s="1"/>
      <c r="AL1008" s="1"/>
      <c r="AM1008" s="1"/>
      <c r="AN1008" s="1"/>
      <c r="AO1008" s="1"/>
      <c r="AP1008" s="1"/>
      <c r="AQ1008" s="1"/>
      <c r="AR1008" s="1"/>
      <c r="AS1008" s="1"/>
      <c r="AT1008" s="1"/>
      <c r="AU1008" s="1"/>
      <c r="AV1008" s="1"/>
      <c r="AW1008" s="1"/>
      <c r="AX1008" s="1"/>
      <c r="AY1008" s="1"/>
    </row>
    <row r="1009" spans="1:51">
      <c r="A1009" s="13" t="s">
        <v>167</v>
      </c>
      <c r="B1009" s="2" t="s">
        <v>74</v>
      </c>
      <c r="C1009" s="14" t="s">
        <v>63</v>
      </c>
      <c r="D1009" s="2">
        <v>2013</v>
      </c>
      <c r="E1009" s="14">
        <v>2013</v>
      </c>
      <c r="F1009" s="14" t="s">
        <v>98</v>
      </c>
      <c r="G1009" s="93">
        <v>9257</v>
      </c>
      <c r="H1009" s="93">
        <v>36901</v>
      </c>
      <c r="I1009" s="93">
        <v>25</v>
      </c>
      <c r="J1009" s="93">
        <v>321</v>
      </c>
      <c r="K1009" s="93">
        <v>9282</v>
      </c>
      <c r="L1009" s="93">
        <v>37222</v>
      </c>
      <c r="M1009" s="48">
        <v>46504</v>
      </c>
      <c r="N1009" s="48">
        <v>115579</v>
      </c>
      <c r="O1009" s="48">
        <v>25478</v>
      </c>
      <c r="P1009" s="48">
        <v>89213</v>
      </c>
      <c r="Q1009" s="48">
        <v>114691</v>
      </c>
      <c r="R1009" s="48">
        <v>80</v>
      </c>
      <c r="S1009" s="48">
        <v>808</v>
      </c>
      <c r="T1009" s="48">
        <v>888</v>
      </c>
      <c r="U1009" s="48">
        <v>25558</v>
      </c>
      <c r="V1009" s="48">
        <v>90021</v>
      </c>
      <c r="W1009" s="156">
        <v>16816265</v>
      </c>
      <c r="X1009" s="156">
        <v>109270</v>
      </c>
      <c r="Y1009" s="156">
        <v>16925535</v>
      </c>
      <c r="Z1009" s="28">
        <v>1</v>
      </c>
      <c r="AA1009" s="28"/>
      <c r="AB1009" s="111"/>
      <c r="AC1009" s="28"/>
      <c r="AD1009" s="28">
        <v>4.3499999999999997E-2</v>
      </c>
      <c r="AE1009" s="139"/>
      <c r="AF1009" s="139"/>
      <c r="AG1009" s="139"/>
      <c r="AH1009" s="139"/>
      <c r="AI1009" s="1"/>
      <c r="AJ1009" s="1"/>
      <c r="AK1009" s="1"/>
      <c r="AL1009" s="1"/>
      <c r="AM1009" s="1"/>
      <c r="AN1009" s="1"/>
      <c r="AO1009" s="1"/>
      <c r="AP1009" s="1"/>
      <c r="AQ1009" s="1"/>
      <c r="AR1009" s="1"/>
      <c r="AS1009" s="1"/>
      <c r="AT1009" s="1"/>
      <c r="AU1009" s="1"/>
      <c r="AV1009" s="1"/>
      <c r="AW1009" s="1"/>
      <c r="AX1009" s="1"/>
      <c r="AY1009" s="1"/>
    </row>
    <row r="1010" spans="1:51">
      <c r="A1010" s="13" t="s">
        <v>168</v>
      </c>
      <c r="B1010" s="2" t="s">
        <v>75</v>
      </c>
      <c r="C1010" s="14" t="s">
        <v>63</v>
      </c>
      <c r="D1010" s="2">
        <v>2013</v>
      </c>
      <c r="E1010" s="14">
        <v>2013</v>
      </c>
      <c r="F1010" s="14" t="s">
        <v>98</v>
      </c>
      <c r="G1010" s="93">
        <v>394</v>
      </c>
      <c r="H1010" s="93">
        <v>2498</v>
      </c>
      <c r="I1010" s="93">
        <v>1</v>
      </c>
      <c r="J1010" s="93">
        <v>2</v>
      </c>
      <c r="K1010" s="93">
        <v>395</v>
      </c>
      <c r="L1010" s="93">
        <v>2500</v>
      </c>
      <c r="M1010" s="48">
        <v>2894</v>
      </c>
      <c r="N1010" s="48">
        <v>5295</v>
      </c>
      <c r="O1010" s="48">
        <v>1017</v>
      </c>
      <c r="P1010" s="48">
        <v>4271</v>
      </c>
      <c r="Q1010" s="48">
        <v>5288</v>
      </c>
      <c r="R1010" s="48">
        <v>1</v>
      </c>
      <c r="S1010" s="48">
        <v>6</v>
      </c>
      <c r="T1010" s="48">
        <v>7</v>
      </c>
      <c r="U1010" s="48">
        <v>1018</v>
      </c>
      <c r="V1010" s="48">
        <v>4277</v>
      </c>
      <c r="W1010" s="156">
        <v>803890</v>
      </c>
      <c r="X1010" s="156">
        <v>996</v>
      </c>
      <c r="Y1010" s="156">
        <v>804886</v>
      </c>
      <c r="Z1010" s="28">
        <v>0.93100000000000005</v>
      </c>
      <c r="AA1010" s="28"/>
      <c r="AB1010" s="111"/>
      <c r="AC1010" s="28"/>
      <c r="AD1010" s="28">
        <v>6.1899999999999997E-2</v>
      </c>
      <c r="AE1010" s="139"/>
      <c r="AF1010" s="139"/>
      <c r="AG1010" s="139"/>
      <c r="AH1010" s="139"/>
      <c r="AI1010" s="1"/>
      <c r="AJ1010" s="1"/>
      <c r="AK1010" s="1"/>
      <c r="AL1010" s="1"/>
      <c r="AM1010" s="1"/>
      <c r="AN1010" s="1"/>
      <c r="AO1010" s="1"/>
      <c r="AP1010" s="1"/>
      <c r="AQ1010" s="1"/>
      <c r="AR1010" s="1"/>
      <c r="AS1010" s="1"/>
      <c r="AT1010" s="1"/>
      <c r="AU1010" s="1"/>
      <c r="AV1010" s="1"/>
      <c r="AW1010" s="1"/>
      <c r="AX1010" s="1"/>
      <c r="AY1010" s="1"/>
    </row>
    <row r="1011" spans="1:51">
      <c r="A1011" s="13" t="s">
        <v>169</v>
      </c>
      <c r="B1011" s="2" t="s">
        <v>74</v>
      </c>
      <c r="C1011" s="14" t="s">
        <v>63</v>
      </c>
      <c r="D1011" s="2">
        <v>2013</v>
      </c>
      <c r="E1011" s="14">
        <v>2013</v>
      </c>
      <c r="F1011" s="14" t="s">
        <v>98</v>
      </c>
      <c r="G1011" s="93">
        <v>3682</v>
      </c>
      <c r="H1011" s="93">
        <v>28508</v>
      </c>
      <c r="I1011" s="93">
        <v>5</v>
      </c>
      <c r="J1011" s="93">
        <v>189</v>
      </c>
      <c r="K1011" s="93">
        <v>3687</v>
      </c>
      <c r="L1011" s="93">
        <v>28697</v>
      </c>
      <c r="M1011" s="48">
        <v>32384</v>
      </c>
      <c r="N1011" s="48">
        <v>67593</v>
      </c>
      <c r="O1011" s="48">
        <v>9127</v>
      </c>
      <c r="P1011" s="48">
        <v>58004</v>
      </c>
      <c r="Q1011" s="48">
        <v>67131</v>
      </c>
      <c r="R1011" s="48">
        <v>18</v>
      </c>
      <c r="S1011" s="48">
        <v>444</v>
      </c>
      <c r="T1011" s="48">
        <v>462</v>
      </c>
      <c r="U1011" s="48">
        <v>9145</v>
      </c>
      <c r="V1011" s="48">
        <v>58448</v>
      </c>
      <c r="W1011" s="156">
        <v>10107898</v>
      </c>
      <c r="X1011" s="156">
        <v>61038</v>
      </c>
      <c r="Y1011" s="156">
        <v>10168936</v>
      </c>
      <c r="Z1011" s="28">
        <v>0.99080000000000001</v>
      </c>
      <c r="AA1011" s="28"/>
      <c r="AB1011" s="111"/>
      <c r="AC1011" s="28"/>
      <c r="AD1011" s="28">
        <v>2.92E-2</v>
      </c>
      <c r="AE1011" s="139"/>
      <c r="AF1011" s="139"/>
      <c r="AG1011" s="139"/>
      <c r="AH1011" s="139"/>
      <c r="AI1011" s="1"/>
      <c r="AJ1011" s="1"/>
      <c r="AK1011" s="1"/>
      <c r="AL1011" s="1"/>
      <c r="AM1011" s="1"/>
      <c r="AN1011" s="1"/>
      <c r="AO1011" s="1"/>
      <c r="AP1011" s="1"/>
      <c r="AQ1011" s="1"/>
      <c r="AR1011" s="1"/>
      <c r="AS1011" s="1"/>
      <c r="AT1011" s="1"/>
      <c r="AU1011" s="1"/>
      <c r="AV1011" s="1"/>
      <c r="AW1011" s="1"/>
      <c r="AX1011" s="1"/>
      <c r="AY1011" s="1"/>
    </row>
    <row r="1012" spans="1:51">
      <c r="A1012" s="13" t="s">
        <v>170</v>
      </c>
      <c r="B1012" s="2" t="s">
        <v>74</v>
      </c>
      <c r="C1012" s="14" t="s">
        <v>63</v>
      </c>
      <c r="D1012" s="2">
        <v>2013</v>
      </c>
      <c r="E1012" s="14">
        <v>2013</v>
      </c>
      <c r="F1012" s="14" t="s">
        <v>98</v>
      </c>
      <c r="G1012" s="93">
        <v>1004</v>
      </c>
      <c r="H1012" s="93">
        <v>6798</v>
      </c>
      <c r="I1012" s="93">
        <v>11</v>
      </c>
      <c r="J1012" s="93">
        <v>119</v>
      </c>
      <c r="K1012" s="93">
        <v>1015</v>
      </c>
      <c r="L1012" s="93">
        <v>6917</v>
      </c>
      <c r="M1012" s="48">
        <v>7932</v>
      </c>
      <c r="N1012" s="48">
        <v>16987</v>
      </c>
      <c r="O1012" s="48">
        <v>2619</v>
      </c>
      <c r="P1012" s="48">
        <v>14061</v>
      </c>
      <c r="Q1012" s="48">
        <v>16680</v>
      </c>
      <c r="R1012" s="48">
        <v>45</v>
      </c>
      <c r="S1012" s="48">
        <v>262</v>
      </c>
      <c r="T1012" s="48">
        <v>307</v>
      </c>
      <c r="U1012" s="48">
        <v>2664</v>
      </c>
      <c r="V1012" s="48">
        <v>14323</v>
      </c>
      <c r="W1012" s="156">
        <v>2485705</v>
      </c>
      <c r="X1012" s="156">
        <v>44824</v>
      </c>
      <c r="Y1012" s="156">
        <v>2530529</v>
      </c>
      <c r="Z1012" s="28">
        <v>0.18179999999999999</v>
      </c>
      <c r="AA1012" s="28"/>
      <c r="AB1012" s="111"/>
      <c r="AC1012" s="28"/>
      <c r="AD1012" s="28">
        <v>6.1899999999999997E-2</v>
      </c>
      <c r="AE1012" s="139"/>
      <c r="AF1012" s="139"/>
      <c r="AG1012" s="139"/>
      <c r="AH1012" s="139"/>
      <c r="AI1012" s="1"/>
      <c r="AJ1012" s="1"/>
      <c r="AK1012" s="1"/>
      <c r="AL1012" s="1"/>
      <c r="AM1012" s="1"/>
      <c r="AN1012" s="1"/>
      <c r="AO1012" s="1"/>
      <c r="AP1012" s="1"/>
      <c r="AQ1012" s="1"/>
      <c r="AR1012" s="1"/>
      <c r="AS1012" s="1"/>
      <c r="AT1012" s="1"/>
      <c r="AU1012" s="1"/>
      <c r="AV1012" s="1"/>
      <c r="AW1012" s="1"/>
      <c r="AX1012" s="1"/>
      <c r="AY1012" s="1"/>
    </row>
    <row r="1013" spans="1:51">
      <c r="A1013" s="13" t="s">
        <v>171</v>
      </c>
      <c r="B1013" s="2" t="s">
        <v>75</v>
      </c>
      <c r="C1013" s="14" t="s">
        <v>63</v>
      </c>
      <c r="D1013" s="2">
        <v>2013</v>
      </c>
      <c r="E1013" s="14">
        <v>2013</v>
      </c>
      <c r="F1013" s="14" t="s">
        <v>98</v>
      </c>
      <c r="G1013" s="93">
        <v>967</v>
      </c>
      <c r="H1013" s="93">
        <v>4792</v>
      </c>
      <c r="I1013" s="93">
        <v>3</v>
      </c>
      <c r="J1013" s="93">
        <v>11</v>
      </c>
      <c r="K1013" s="93">
        <v>970</v>
      </c>
      <c r="L1013" s="93">
        <v>4803</v>
      </c>
      <c r="M1013" s="48">
        <v>5773</v>
      </c>
      <c r="N1013" s="48">
        <v>12976</v>
      </c>
      <c r="O1013" s="48">
        <v>2587</v>
      </c>
      <c r="P1013" s="48">
        <v>10352</v>
      </c>
      <c r="Q1013" s="48">
        <v>12939</v>
      </c>
      <c r="R1013" s="48">
        <v>6</v>
      </c>
      <c r="S1013" s="48">
        <v>31</v>
      </c>
      <c r="T1013" s="48">
        <v>37</v>
      </c>
      <c r="U1013" s="48">
        <v>2593</v>
      </c>
      <c r="V1013" s="48">
        <v>10383</v>
      </c>
      <c r="W1013" s="156">
        <v>1940032</v>
      </c>
      <c r="X1013" s="156">
        <v>4384</v>
      </c>
      <c r="Y1013" s="156">
        <v>1944416</v>
      </c>
      <c r="Z1013" s="28">
        <v>1</v>
      </c>
      <c r="AA1013" s="28"/>
      <c r="AB1013" s="111"/>
      <c r="AC1013" s="28"/>
      <c r="AD1013" s="28">
        <v>6.1899999999999997E-2</v>
      </c>
      <c r="AE1013" s="139"/>
      <c r="AF1013" s="139"/>
      <c r="AG1013" s="139"/>
      <c r="AH1013" s="139"/>
      <c r="AI1013" s="1"/>
      <c r="AJ1013" s="1"/>
      <c r="AK1013" s="1"/>
      <c r="AL1013" s="1"/>
      <c r="AM1013" s="1"/>
      <c r="AN1013" s="1"/>
      <c r="AO1013" s="1"/>
      <c r="AP1013" s="1"/>
      <c r="AQ1013" s="1"/>
      <c r="AR1013" s="1"/>
      <c r="AS1013" s="1"/>
      <c r="AT1013" s="1"/>
      <c r="AU1013" s="1"/>
      <c r="AV1013" s="1"/>
      <c r="AW1013" s="1"/>
      <c r="AX1013" s="1"/>
      <c r="AY1013" s="1"/>
    </row>
    <row r="1014" spans="1:51">
      <c r="A1014" s="51" t="s">
        <v>172</v>
      </c>
      <c r="B1014" s="2" t="s">
        <v>66</v>
      </c>
      <c r="C1014" s="14" t="s">
        <v>185</v>
      </c>
      <c r="D1014" s="2">
        <v>2013</v>
      </c>
      <c r="E1014" s="14">
        <v>2013</v>
      </c>
      <c r="F1014" s="14" t="s">
        <v>98</v>
      </c>
      <c r="G1014" s="93">
        <v>310435</v>
      </c>
      <c r="H1014" s="93">
        <v>1604395</v>
      </c>
      <c r="I1014" s="93">
        <v>1699</v>
      </c>
      <c r="J1014" s="93">
        <v>14248</v>
      </c>
      <c r="K1014" s="93">
        <v>312134</v>
      </c>
      <c r="L1014" s="93">
        <v>1618643</v>
      </c>
      <c r="M1014" s="48">
        <v>1930773</v>
      </c>
      <c r="N1014" s="48">
        <v>4206669</v>
      </c>
      <c r="O1014" s="48">
        <v>776830</v>
      </c>
      <c r="P1014" s="48">
        <v>3390672</v>
      </c>
      <c r="Q1014" s="48">
        <v>4167502</v>
      </c>
      <c r="R1014" s="48">
        <v>5600</v>
      </c>
      <c r="S1014" s="48">
        <v>33567</v>
      </c>
      <c r="T1014" s="48">
        <v>39167</v>
      </c>
      <c r="U1014" s="48">
        <v>782430</v>
      </c>
      <c r="V1014" s="48">
        <v>3424239</v>
      </c>
      <c r="W1014" s="156">
        <v>637095544.15999997</v>
      </c>
      <c r="X1014" s="156">
        <v>5096725.2799999993</v>
      </c>
      <c r="Y1014" s="156">
        <v>642192269.44000006</v>
      </c>
      <c r="Z1014" s="28">
        <v>0.97460000000000002</v>
      </c>
      <c r="AA1014" s="28"/>
      <c r="AB1014" s="111"/>
      <c r="AC1014" s="28"/>
      <c r="AD1014" s="28">
        <v>3.1899999999999998E-2</v>
      </c>
      <c r="AE1014" s="139"/>
      <c r="AF1014" s="139"/>
      <c r="AG1014" s="139"/>
      <c r="AH1014" s="139"/>
      <c r="AI1014" s="2"/>
      <c r="AJ1014" s="2"/>
      <c r="AK1014" s="2"/>
      <c r="AL1014" s="2"/>
      <c r="AM1014" s="2"/>
      <c r="AN1014" s="2"/>
      <c r="AO1014" s="2"/>
      <c r="AP1014" s="2"/>
      <c r="AQ1014" s="2"/>
      <c r="AR1014" s="2"/>
      <c r="AS1014" s="2"/>
      <c r="AT1014" s="2"/>
      <c r="AU1014" s="2"/>
      <c r="AV1014" s="2"/>
      <c r="AW1014" s="2"/>
      <c r="AX1014" s="2"/>
      <c r="AY1014" s="2"/>
    </row>
    <row r="1015" spans="1:51">
      <c r="A1015" s="51" t="s">
        <v>173</v>
      </c>
      <c r="B1015" s="2" t="s">
        <v>74</v>
      </c>
      <c r="C1015" s="14" t="s">
        <v>185</v>
      </c>
      <c r="D1015" s="2">
        <v>2013</v>
      </c>
      <c r="E1015" s="14">
        <v>2013</v>
      </c>
      <c r="F1015" s="14" t="s">
        <v>98</v>
      </c>
      <c r="G1015" s="93">
        <v>10105</v>
      </c>
      <c r="H1015" s="93">
        <v>51939</v>
      </c>
      <c r="I1015" s="93">
        <v>92</v>
      </c>
      <c r="J1015" s="93">
        <v>772</v>
      </c>
      <c r="K1015" s="93">
        <v>10197</v>
      </c>
      <c r="L1015" s="93">
        <v>52711</v>
      </c>
      <c r="M1015" s="48">
        <v>62908</v>
      </c>
      <c r="N1015" s="48">
        <v>126072</v>
      </c>
      <c r="O1015" s="48">
        <v>23508</v>
      </c>
      <c r="P1015" s="48">
        <v>100424</v>
      </c>
      <c r="Q1015" s="48">
        <v>123932</v>
      </c>
      <c r="R1015" s="48">
        <v>300</v>
      </c>
      <c r="S1015" s="48">
        <v>1840</v>
      </c>
      <c r="T1015" s="48">
        <v>2140</v>
      </c>
      <c r="U1015" s="48">
        <v>23808</v>
      </c>
      <c r="V1015" s="48">
        <v>102264</v>
      </c>
      <c r="W1015" s="156">
        <v>19547328</v>
      </c>
      <c r="X1015" s="156">
        <v>272339</v>
      </c>
      <c r="Y1015" s="156">
        <v>19819667</v>
      </c>
      <c r="Z1015" s="28">
        <v>0.90459999999999996</v>
      </c>
      <c r="AA1015" s="28"/>
      <c r="AB1015" s="111"/>
      <c r="AC1015" s="28"/>
      <c r="AD1015" s="28">
        <v>0.04</v>
      </c>
      <c r="AE1015" s="139"/>
      <c r="AF1015" s="139"/>
      <c r="AG1015" s="139"/>
      <c r="AH1015" s="139"/>
      <c r="AI1015" s="1"/>
      <c r="AJ1015" s="1"/>
      <c r="AK1015" s="1"/>
      <c r="AL1015" s="1"/>
      <c r="AM1015" s="1"/>
      <c r="AN1015" s="1"/>
      <c r="AO1015" s="1"/>
      <c r="AP1015" s="1"/>
      <c r="AQ1015" s="1"/>
      <c r="AR1015" s="1"/>
      <c r="AS1015" s="1"/>
      <c r="AT1015" s="1"/>
      <c r="AU1015" s="1"/>
      <c r="AV1015" s="1"/>
      <c r="AW1015" s="1"/>
      <c r="AX1015" s="1"/>
      <c r="AY1015" s="1"/>
    </row>
    <row r="1016" spans="1:51">
      <c r="A1016" s="51" t="s">
        <v>174</v>
      </c>
      <c r="B1016" s="2" t="s">
        <v>75</v>
      </c>
      <c r="C1016" s="14" t="s">
        <v>185</v>
      </c>
      <c r="D1016" s="2">
        <v>2013</v>
      </c>
      <c r="E1016" s="14">
        <v>2013</v>
      </c>
      <c r="F1016" s="14" t="s">
        <v>98</v>
      </c>
      <c r="G1016" s="93">
        <v>5</v>
      </c>
      <c r="H1016" s="93">
        <v>87</v>
      </c>
      <c r="I1016" s="93">
        <v>0</v>
      </c>
      <c r="J1016" s="93">
        <v>0</v>
      </c>
      <c r="K1016" s="93">
        <v>5</v>
      </c>
      <c r="L1016" s="93">
        <v>87</v>
      </c>
      <c r="M1016" s="48">
        <v>92</v>
      </c>
      <c r="N1016" s="48">
        <v>170</v>
      </c>
      <c r="O1016" s="48">
        <v>13</v>
      </c>
      <c r="P1016" s="48">
        <v>157</v>
      </c>
      <c r="Q1016" s="48">
        <v>170</v>
      </c>
      <c r="R1016" s="48">
        <v>0</v>
      </c>
      <c r="S1016" s="48">
        <v>0</v>
      </c>
      <c r="T1016" s="48">
        <v>0</v>
      </c>
      <c r="U1016" s="48">
        <v>13</v>
      </c>
      <c r="V1016" s="48">
        <v>157</v>
      </c>
      <c r="W1016" s="156">
        <v>24827</v>
      </c>
      <c r="X1016" s="156">
        <v>0</v>
      </c>
      <c r="Y1016" s="156">
        <v>24827</v>
      </c>
      <c r="Z1016" s="28">
        <v>1</v>
      </c>
      <c r="AA1016" s="28"/>
      <c r="AB1016" s="111"/>
      <c r="AC1016" s="28"/>
      <c r="AD1016" s="28">
        <v>5.8999999999999997E-2</v>
      </c>
      <c r="AE1016" s="139"/>
      <c r="AF1016" s="139"/>
      <c r="AG1016" s="139"/>
      <c r="AH1016" s="139"/>
      <c r="AI1016" s="1"/>
      <c r="AJ1016" s="1"/>
      <c r="AK1016" s="1"/>
      <c r="AL1016" s="1"/>
      <c r="AM1016" s="1"/>
      <c r="AN1016" s="1"/>
      <c r="AO1016" s="1"/>
      <c r="AP1016" s="1"/>
      <c r="AQ1016" s="1"/>
      <c r="AR1016" s="1"/>
      <c r="AS1016" s="1"/>
      <c r="AT1016" s="1"/>
      <c r="AU1016" s="1"/>
      <c r="AV1016" s="1"/>
      <c r="AW1016" s="1"/>
      <c r="AX1016" s="1"/>
      <c r="AY1016" s="1"/>
    </row>
    <row r="1017" spans="1:51">
      <c r="A1017" s="51" t="s">
        <v>175</v>
      </c>
      <c r="B1017" s="2" t="s">
        <v>75</v>
      </c>
      <c r="C1017" s="14" t="s">
        <v>185</v>
      </c>
      <c r="D1017" s="2">
        <v>2013</v>
      </c>
      <c r="E1017" s="14">
        <v>2013</v>
      </c>
      <c r="F1017" s="14" t="s">
        <v>98</v>
      </c>
      <c r="G1017" s="93">
        <v>167</v>
      </c>
      <c r="H1017" s="93">
        <v>1550</v>
      </c>
      <c r="I1017" s="93">
        <v>0</v>
      </c>
      <c r="J1017" s="93">
        <v>4</v>
      </c>
      <c r="K1017" s="93">
        <v>167</v>
      </c>
      <c r="L1017" s="93">
        <v>1554</v>
      </c>
      <c r="M1017" s="48">
        <v>1720</v>
      </c>
      <c r="N1017" s="48">
        <v>3314</v>
      </c>
      <c r="O1017" s="48">
        <v>426</v>
      </c>
      <c r="P1017" s="48">
        <v>2881</v>
      </c>
      <c r="Q1017" s="48">
        <v>3307</v>
      </c>
      <c r="R1017" s="48">
        <v>0</v>
      </c>
      <c r="S1017" s="48">
        <v>7</v>
      </c>
      <c r="T1017" s="48">
        <v>7</v>
      </c>
      <c r="U1017" s="48">
        <v>426</v>
      </c>
      <c r="V1017" s="48">
        <v>2888</v>
      </c>
      <c r="W1017" s="156">
        <v>496735</v>
      </c>
      <c r="X1017" s="156">
        <v>658</v>
      </c>
      <c r="Y1017" s="156">
        <v>497393</v>
      </c>
      <c r="Z1017" s="28">
        <v>0.95879999999999999</v>
      </c>
      <c r="AA1017" s="28"/>
      <c r="AB1017" s="111"/>
      <c r="AC1017" s="28"/>
      <c r="AD1017" s="28">
        <v>5.8999999999999997E-2</v>
      </c>
      <c r="AE1017" s="139"/>
      <c r="AF1017" s="139"/>
      <c r="AG1017" s="139"/>
      <c r="AH1017" s="139"/>
      <c r="AI1017" s="1"/>
      <c r="AJ1017" s="1"/>
      <c r="AK1017" s="1"/>
      <c r="AL1017" s="1"/>
      <c r="AM1017" s="1"/>
      <c r="AN1017" s="1"/>
      <c r="AO1017" s="1"/>
      <c r="AP1017" s="1"/>
      <c r="AQ1017" s="1"/>
      <c r="AR1017" s="1"/>
      <c r="AS1017" s="1"/>
      <c r="AT1017" s="1"/>
      <c r="AU1017" s="1"/>
      <c r="AV1017" s="1"/>
      <c r="AW1017" s="1"/>
      <c r="AX1017" s="1"/>
      <c r="AY1017" s="1"/>
    </row>
    <row r="1018" spans="1:51">
      <c r="A1018" s="51" t="s">
        <v>176</v>
      </c>
      <c r="B1018" s="2" t="s">
        <v>75</v>
      </c>
      <c r="C1018" s="14" t="s">
        <v>185</v>
      </c>
      <c r="D1018" s="2">
        <v>2013</v>
      </c>
      <c r="E1018" s="14">
        <v>2013</v>
      </c>
      <c r="F1018" s="14" t="s">
        <v>98</v>
      </c>
      <c r="G1018" s="93">
        <v>2071</v>
      </c>
      <c r="H1018" s="93">
        <v>12462</v>
      </c>
      <c r="I1018" s="93">
        <v>3</v>
      </c>
      <c r="J1018" s="93">
        <v>27</v>
      </c>
      <c r="K1018" s="93">
        <v>2074</v>
      </c>
      <c r="L1018" s="93">
        <v>12489</v>
      </c>
      <c r="M1018" s="48">
        <v>14563</v>
      </c>
      <c r="N1018" s="48">
        <v>29934</v>
      </c>
      <c r="O1018" s="48">
        <v>5172</v>
      </c>
      <c r="P1018" s="48">
        <v>24690</v>
      </c>
      <c r="Q1018" s="48">
        <v>29862</v>
      </c>
      <c r="R1018" s="48">
        <v>10</v>
      </c>
      <c r="S1018" s="48">
        <v>62</v>
      </c>
      <c r="T1018" s="48">
        <v>72</v>
      </c>
      <c r="U1018" s="48">
        <v>5182</v>
      </c>
      <c r="V1018" s="48">
        <v>24752</v>
      </c>
      <c r="W1018" s="156">
        <v>4429227</v>
      </c>
      <c r="X1018" s="156">
        <v>8710</v>
      </c>
      <c r="Y1018" s="156">
        <v>4437937</v>
      </c>
      <c r="Z1018" s="28">
        <v>0.95309999999999995</v>
      </c>
      <c r="AA1018" s="28"/>
      <c r="AB1018" s="111"/>
      <c r="AC1018" s="28"/>
      <c r="AD1018" s="28">
        <v>5.8999999999999997E-2</v>
      </c>
      <c r="AE1018" s="139"/>
      <c r="AF1018" s="139"/>
      <c r="AG1018" s="139"/>
      <c r="AH1018" s="139"/>
    </row>
    <row r="1019" spans="1:51">
      <c r="A1019" s="51" t="s">
        <v>177</v>
      </c>
      <c r="B1019" s="2" t="s">
        <v>75</v>
      </c>
      <c r="C1019" s="14" t="s">
        <v>185</v>
      </c>
      <c r="D1019" s="2">
        <v>2013</v>
      </c>
      <c r="E1019" s="14">
        <v>2013</v>
      </c>
      <c r="F1019" s="14" t="s">
        <v>98</v>
      </c>
      <c r="G1019" s="93">
        <v>302</v>
      </c>
      <c r="H1019" s="93">
        <v>2245</v>
      </c>
      <c r="I1019" s="93">
        <v>0</v>
      </c>
      <c r="J1019" s="93">
        <v>2</v>
      </c>
      <c r="K1019" s="93">
        <v>302</v>
      </c>
      <c r="L1019" s="93">
        <v>2247</v>
      </c>
      <c r="M1019" s="48">
        <v>2549</v>
      </c>
      <c r="N1019" s="48">
        <v>4948</v>
      </c>
      <c r="O1019" s="48">
        <v>791</v>
      </c>
      <c r="P1019" s="48">
        <v>4150</v>
      </c>
      <c r="Q1019" s="48">
        <v>4941</v>
      </c>
      <c r="R1019" s="48">
        <v>0</v>
      </c>
      <c r="S1019" s="48">
        <v>7</v>
      </c>
      <c r="T1019" s="48">
        <v>7</v>
      </c>
      <c r="U1019" s="48">
        <v>791</v>
      </c>
      <c r="V1019" s="48">
        <v>4157</v>
      </c>
      <c r="W1019" s="156">
        <v>744653</v>
      </c>
      <c r="X1019" s="156">
        <v>623</v>
      </c>
      <c r="Y1019" s="156">
        <v>745276</v>
      </c>
      <c r="Z1019" s="28">
        <v>0.99160000000000004</v>
      </c>
      <c r="AA1019" s="28"/>
      <c r="AB1019" s="111"/>
      <c r="AC1019" s="28"/>
      <c r="AD1019" s="28">
        <v>5.8999999999999997E-2</v>
      </c>
      <c r="AE1019" s="139"/>
      <c r="AF1019" s="139"/>
      <c r="AG1019" s="139"/>
      <c r="AH1019" s="139"/>
    </row>
    <row r="1020" spans="1:51">
      <c r="A1020" s="51" t="s">
        <v>178</v>
      </c>
      <c r="B1020" s="2" t="s">
        <v>75</v>
      </c>
      <c r="C1020" s="14" t="s">
        <v>185</v>
      </c>
      <c r="D1020" s="2">
        <v>2013</v>
      </c>
      <c r="E1020" s="14">
        <v>2013</v>
      </c>
      <c r="F1020" s="14" t="s">
        <v>98</v>
      </c>
      <c r="G1020" s="93">
        <v>108</v>
      </c>
      <c r="H1020" s="93">
        <v>602</v>
      </c>
      <c r="I1020" s="93">
        <v>0</v>
      </c>
      <c r="J1020" s="93">
        <v>5</v>
      </c>
      <c r="K1020" s="93">
        <v>108</v>
      </c>
      <c r="L1020" s="93">
        <v>607</v>
      </c>
      <c r="M1020" s="48">
        <v>715</v>
      </c>
      <c r="N1020" s="48">
        <v>1754</v>
      </c>
      <c r="O1020" s="48">
        <v>291</v>
      </c>
      <c r="P1020" s="48">
        <v>1450</v>
      </c>
      <c r="Q1020" s="48">
        <v>1741</v>
      </c>
      <c r="R1020" s="48">
        <v>1</v>
      </c>
      <c r="S1020" s="48">
        <v>12</v>
      </c>
      <c r="T1020" s="48">
        <v>13</v>
      </c>
      <c r="U1020" s="48">
        <v>292</v>
      </c>
      <c r="V1020" s="48">
        <v>1462</v>
      </c>
      <c r="W1020" s="156">
        <v>235620</v>
      </c>
      <c r="X1020" s="156">
        <v>1591</v>
      </c>
      <c r="Y1020" s="156">
        <v>237211</v>
      </c>
      <c r="Z1020" s="28">
        <v>1</v>
      </c>
      <c r="AA1020" s="28"/>
      <c r="AB1020" s="111"/>
      <c r="AC1020" s="28"/>
      <c r="AD1020" s="28">
        <v>5.8999999999999997E-2</v>
      </c>
      <c r="AE1020" s="139"/>
      <c r="AF1020" s="139"/>
      <c r="AG1020" s="139"/>
      <c r="AH1020" s="139"/>
    </row>
    <row r="1021" spans="1:51">
      <c r="A1021" s="51" t="s">
        <v>179</v>
      </c>
      <c r="B1021" s="2" t="s">
        <v>74</v>
      </c>
      <c r="C1021" s="14" t="s">
        <v>185</v>
      </c>
      <c r="D1021" s="2">
        <v>2013</v>
      </c>
      <c r="E1021" s="14">
        <v>2013</v>
      </c>
      <c r="F1021" s="14" t="s">
        <v>98</v>
      </c>
      <c r="G1021" s="93">
        <v>5754</v>
      </c>
      <c r="H1021" s="93">
        <v>26880</v>
      </c>
      <c r="I1021" s="93">
        <v>21</v>
      </c>
      <c r="J1021" s="93">
        <v>180</v>
      </c>
      <c r="K1021" s="93">
        <v>5775</v>
      </c>
      <c r="L1021" s="93">
        <v>27060</v>
      </c>
      <c r="M1021" s="48">
        <v>32835</v>
      </c>
      <c r="N1021" s="48">
        <v>68246</v>
      </c>
      <c r="O1021" s="48">
        <v>13702</v>
      </c>
      <c r="P1021" s="48">
        <v>54019</v>
      </c>
      <c r="Q1021" s="48">
        <v>67721</v>
      </c>
      <c r="R1021" s="48">
        <v>77</v>
      </c>
      <c r="S1021" s="48">
        <v>448</v>
      </c>
      <c r="T1021" s="48">
        <v>525</v>
      </c>
      <c r="U1021" s="48">
        <v>13779</v>
      </c>
      <c r="V1021" s="48">
        <v>54467</v>
      </c>
      <c r="W1021" s="156">
        <v>10648070</v>
      </c>
      <c r="X1021" s="156">
        <v>66054</v>
      </c>
      <c r="Y1021" s="156">
        <v>10714124</v>
      </c>
      <c r="Z1021" s="28">
        <v>0.96450000000000002</v>
      </c>
      <c r="AA1021" s="28"/>
      <c r="AB1021" s="111"/>
      <c r="AC1021" s="28"/>
      <c r="AD1021" s="28">
        <v>3.0599999999999999E-2</v>
      </c>
      <c r="AE1021" s="139"/>
      <c r="AF1021" s="139"/>
      <c r="AG1021" s="139"/>
      <c r="AH1021" s="139"/>
    </row>
    <row r="1022" spans="1:51">
      <c r="A1022" s="51" t="s">
        <v>180</v>
      </c>
      <c r="B1022" s="2" t="s">
        <v>75</v>
      </c>
      <c r="C1022" s="14" t="s">
        <v>185</v>
      </c>
      <c r="D1022" s="2">
        <v>2013</v>
      </c>
      <c r="E1022" s="14">
        <v>2013</v>
      </c>
      <c r="F1022" s="14" t="s">
        <v>98</v>
      </c>
      <c r="G1022" s="93">
        <v>433</v>
      </c>
      <c r="H1022" s="93">
        <v>2076</v>
      </c>
      <c r="I1022" s="93">
        <v>0</v>
      </c>
      <c r="J1022" s="93">
        <v>6</v>
      </c>
      <c r="K1022" s="93">
        <v>433</v>
      </c>
      <c r="L1022" s="93">
        <v>2082</v>
      </c>
      <c r="M1022" s="48">
        <v>2515</v>
      </c>
      <c r="N1022" s="48">
        <v>5112</v>
      </c>
      <c r="O1022" s="48">
        <v>1120</v>
      </c>
      <c r="P1022" s="48">
        <v>3983</v>
      </c>
      <c r="Q1022" s="48">
        <v>5103</v>
      </c>
      <c r="R1022" s="48">
        <v>0</v>
      </c>
      <c r="S1022" s="48">
        <v>9</v>
      </c>
      <c r="T1022" s="48">
        <v>9</v>
      </c>
      <c r="U1022" s="48">
        <v>1120</v>
      </c>
      <c r="V1022" s="48">
        <v>3992</v>
      </c>
      <c r="W1022" s="156">
        <v>760433.25</v>
      </c>
      <c r="X1022" s="156">
        <v>1623</v>
      </c>
      <c r="Y1022" s="156">
        <v>762056.25</v>
      </c>
      <c r="Z1022" s="28">
        <v>1</v>
      </c>
      <c r="AA1022" s="28"/>
      <c r="AB1022" s="111"/>
      <c r="AC1022" s="28"/>
      <c r="AD1022" s="28">
        <v>5.8999999999999997E-2</v>
      </c>
      <c r="AE1022" s="139"/>
      <c r="AF1022" s="139"/>
      <c r="AG1022" s="139"/>
      <c r="AH1022" s="139"/>
    </row>
    <row r="1023" spans="1:51">
      <c r="A1023" s="51" t="s">
        <v>181</v>
      </c>
      <c r="B1023" s="2" t="s">
        <v>75</v>
      </c>
      <c r="C1023" s="14" t="s">
        <v>185</v>
      </c>
      <c r="D1023" s="2">
        <v>2013</v>
      </c>
      <c r="E1023" s="14">
        <v>2013</v>
      </c>
      <c r="F1023" s="14" t="s">
        <v>98</v>
      </c>
      <c r="G1023" s="93">
        <v>592</v>
      </c>
      <c r="H1023" s="93">
        <v>5789</v>
      </c>
      <c r="I1023" s="93">
        <v>0</v>
      </c>
      <c r="J1023" s="93">
        <v>20</v>
      </c>
      <c r="K1023" s="93">
        <v>592</v>
      </c>
      <c r="L1023" s="93">
        <v>5809</v>
      </c>
      <c r="M1023" s="48">
        <v>6401</v>
      </c>
      <c r="N1023" s="48">
        <v>11777</v>
      </c>
      <c r="O1023" s="48">
        <v>1490</v>
      </c>
      <c r="P1023" s="48">
        <v>10245</v>
      </c>
      <c r="Q1023" s="48">
        <v>11735</v>
      </c>
      <c r="R1023" s="48">
        <v>0</v>
      </c>
      <c r="S1023" s="48">
        <v>42</v>
      </c>
      <c r="T1023" s="48">
        <v>42</v>
      </c>
      <c r="U1023" s="48">
        <v>1490</v>
      </c>
      <c r="V1023" s="48">
        <v>10287</v>
      </c>
      <c r="W1023" s="156">
        <v>1805555</v>
      </c>
      <c r="X1023" s="156">
        <v>5861</v>
      </c>
      <c r="Y1023" s="156">
        <v>1811416</v>
      </c>
      <c r="Z1023" s="28">
        <v>0.98980000000000001</v>
      </c>
      <c r="AA1023" s="28"/>
      <c r="AB1023" s="111"/>
      <c r="AC1023" s="28"/>
      <c r="AD1023" s="28">
        <v>5.8999999999999997E-2</v>
      </c>
      <c r="AE1023" s="139"/>
      <c r="AF1023" s="139"/>
      <c r="AG1023" s="139"/>
      <c r="AH1023" s="139"/>
    </row>
    <row r="1024" spans="1:51">
      <c r="A1024" s="13" t="s">
        <v>123</v>
      </c>
      <c r="B1024" s="2" t="s">
        <v>74</v>
      </c>
      <c r="C1024" s="14" t="s">
        <v>185</v>
      </c>
      <c r="D1024" s="2">
        <v>2013</v>
      </c>
      <c r="E1024" s="14">
        <v>2013</v>
      </c>
      <c r="F1024" s="14" t="s">
        <v>98</v>
      </c>
      <c r="G1024" s="93">
        <v>15820</v>
      </c>
      <c r="H1024" s="93">
        <v>74966</v>
      </c>
      <c r="I1024" s="93">
        <v>37</v>
      </c>
      <c r="J1024" s="93">
        <v>250</v>
      </c>
      <c r="K1024" s="93">
        <v>15857</v>
      </c>
      <c r="L1024" s="93">
        <v>75216</v>
      </c>
      <c r="M1024" s="48">
        <v>91073</v>
      </c>
      <c r="N1024" s="48">
        <v>218877</v>
      </c>
      <c r="O1024" s="48">
        <v>42396</v>
      </c>
      <c r="P1024" s="48">
        <v>175622</v>
      </c>
      <c r="Q1024" s="48">
        <v>218018</v>
      </c>
      <c r="R1024" s="48">
        <v>132</v>
      </c>
      <c r="S1024" s="48">
        <v>727</v>
      </c>
      <c r="T1024" s="48">
        <v>859</v>
      </c>
      <c r="U1024" s="48">
        <v>42528</v>
      </c>
      <c r="V1024" s="48">
        <v>176349</v>
      </c>
      <c r="W1024" s="156">
        <v>32622588</v>
      </c>
      <c r="X1024" s="156">
        <v>107572</v>
      </c>
      <c r="Y1024" s="156">
        <v>32730160</v>
      </c>
      <c r="Z1024" s="28">
        <v>0.94620000000000004</v>
      </c>
      <c r="AA1024" s="28"/>
      <c r="AB1024" s="111"/>
      <c r="AC1024" s="28"/>
      <c r="AD1024" s="28">
        <v>4.1000000000000003E-3</v>
      </c>
      <c r="AE1024" s="139"/>
      <c r="AF1024" s="139"/>
      <c r="AG1024" s="139"/>
      <c r="AH1024" s="139"/>
    </row>
    <row r="1025" spans="1:34">
      <c r="A1025" s="13" t="s">
        <v>124</v>
      </c>
      <c r="B1025" s="2" t="s">
        <v>75</v>
      </c>
      <c r="C1025" s="14" t="s">
        <v>185</v>
      </c>
      <c r="D1025" s="2">
        <v>2013</v>
      </c>
      <c r="E1025" s="14">
        <v>2013</v>
      </c>
      <c r="F1025" s="14" t="s">
        <v>98</v>
      </c>
      <c r="G1025" s="93">
        <v>246</v>
      </c>
      <c r="H1025" s="93">
        <v>1208</v>
      </c>
      <c r="I1025" s="93">
        <v>0</v>
      </c>
      <c r="J1025" s="93">
        <v>4</v>
      </c>
      <c r="K1025" s="93">
        <v>246</v>
      </c>
      <c r="L1025" s="93">
        <v>1212</v>
      </c>
      <c r="M1025" s="48">
        <v>1458</v>
      </c>
      <c r="N1025" s="48">
        <v>3594</v>
      </c>
      <c r="O1025" s="48">
        <v>673</v>
      </c>
      <c r="P1025" s="48">
        <v>2903</v>
      </c>
      <c r="Q1025" s="48">
        <v>3576</v>
      </c>
      <c r="R1025" s="48">
        <v>2</v>
      </c>
      <c r="S1025" s="48">
        <v>16</v>
      </c>
      <c r="T1025" s="48">
        <v>18</v>
      </c>
      <c r="U1025" s="48">
        <v>675</v>
      </c>
      <c r="V1025" s="48">
        <v>2919</v>
      </c>
      <c r="W1025" s="156">
        <v>495291</v>
      </c>
      <c r="X1025" s="156">
        <v>1306</v>
      </c>
      <c r="Y1025" s="156">
        <v>496597</v>
      </c>
      <c r="Z1025" s="28">
        <v>1</v>
      </c>
      <c r="AA1025" s="28"/>
      <c r="AB1025" s="111"/>
      <c r="AC1025" s="28"/>
      <c r="AD1025" s="28">
        <v>5.8999999999999997E-2</v>
      </c>
      <c r="AE1025" s="139"/>
      <c r="AF1025" s="139"/>
      <c r="AG1025" s="139"/>
      <c r="AH1025" s="139"/>
    </row>
    <row r="1026" spans="1:34">
      <c r="A1026" s="13" t="s">
        <v>125</v>
      </c>
      <c r="B1026" s="2" t="s">
        <v>75</v>
      </c>
      <c r="C1026" s="14" t="s">
        <v>185</v>
      </c>
      <c r="D1026" s="2">
        <v>2013</v>
      </c>
      <c r="E1026" s="14">
        <v>2013</v>
      </c>
      <c r="F1026" s="14" t="s">
        <v>98</v>
      </c>
      <c r="G1026" s="93">
        <v>1006</v>
      </c>
      <c r="H1026" s="93">
        <v>7592</v>
      </c>
      <c r="I1026" s="93">
        <v>1</v>
      </c>
      <c r="J1026" s="93">
        <v>11</v>
      </c>
      <c r="K1026" s="93">
        <v>1007</v>
      </c>
      <c r="L1026" s="93">
        <v>7603</v>
      </c>
      <c r="M1026" s="48">
        <v>8610</v>
      </c>
      <c r="N1026" s="48">
        <v>16152</v>
      </c>
      <c r="O1026" s="48">
        <v>2465</v>
      </c>
      <c r="P1026" s="48">
        <v>13659</v>
      </c>
      <c r="Q1026" s="48">
        <v>16124</v>
      </c>
      <c r="R1026" s="48">
        <v>3</v>
      </c>
      <c r="S1026" s="48">
        <v>25</v>
      </c>
      <c r="T1026" s="48">
        <v>28</v>
      </c>
      <c r="U1026" s="48">
        <v>2468</v>
      </c>
      <c r="V1026" s="48">
        <v>13684</v>
      </c>
      <c r="W1026" s="156">
        <v>2461747</v>
      </c>
      <c r="X1026" s="156">
        <v>3191</v>
      </c>
      <c r="Y1026" s="156">
        <v>2464938</v>
      </c>
      <c r="Z1026" s="28">
        <v>0.96060000000000001</v>
      </c>
      <c r="AA1026" s="28"/>
      <c r="AB1026" s="111"/>
      <c r="AC1026" s="28"/>
      <c r="AD1026" s="28">
        <v>5.8999999999999997E-2</v>
      </c>
      <c r="AE1026" s="139"/>
      <c r="AF1026" s="139"/>
      <c r="AG1026" s="139"/>
      <c r="AH1026" s="139"/>
    </row>
    <row r="1027" spans="1:34">
      <c r="A1027" s="13" t="s">
        <v>126</v>
      </c>
      <c r="B1027" s="2" t="s">
        <v>75</v>
      </c>
      <c r="C1027" s="14" t="s">
        <v>185</v>
      </c>
      <c r="D1027" s="2">
        <v>2013</v>
      </c>
      <c r="E1027" s="14">
        <v>2013</v>
      </c>
      <c r="F1027" s="14" t="s">
        <v>98</v>
      </c>
      <c r="G1027" s="93">
        <v>2106</v>
      </c>
      <c r="H1027" s="93">
        <v>12115</v>
      </c>
      <c r="I1027" s="93">
        <v>6</v>
      </c>
      <c r="J1027" s="93">
        <v>109</v>
      </c>
      <c r="K1027" s="93">
        <v>2112</v>
      </c>
      <c r="L1027" s="93">
        <v>12224</v>
      </c>
      <c r="M1027" s="48">
        <v>14336</v>
      </c>
      <c r="N1027" s="48">
        <v>36718</v>
      </c>
      <c r="O1027" s="48">
        <v>5893</v>
      </c>
      <c r="P1027" s="48">
        <v>30463</v>
      </c>
      <c r="Q1027" s="48">
        <v>36356</v>
      </c>
      <c r="R1027" s="48">
        <v>19</v>
      </c>
      <c r="S1027" s="48">
        <v>343</v>
      </c>
      <c r="T1027" s="48">
        <v>362</v>
      </c>
      <c r="U1027" s="48">
        <v>5912</v>
      </c>
      <c r="V1027" s="48">
        <v>30806</v>
      </c>
      <c r="W1027" s="156">
        <v>5127940</v>
      </c>
      <c r="X1027" s="156">
        <v>38997</v>
      </c>
      <c r="Y1027" s="156">
        <v>5166937</v>
      </c>
      <c r="Z1027" s="28">
        <v>0.95440000000000003</v>
      </c>
      <c r="AA1027" s="28"/>
      <c r="AB1027" s="111"/>
      <c r="AC1027" s="28"/>
      <c r="AD1027" s="28">
        <v>5.8999999999999997E-2</v>
      </c>
      <c r="AE1027" s="139"/>
      <c r="AF1027" s="139"/>
      <c r="AG1027" s="139"/>
      <c r="AH1027" s="139"/>
    </row>
    <row r="1028" spans="1:34">
      <c r="A1028" s="13" t="s">
        <v>127</v>
      </c>
      <c r="B1028" s="2" t="s">
        <v>75</v>
      </c>
      <c r="C1028" s="14" t="s">
        <v>185</v>
      </c>
      <c r="D1028" s="2">
        <v>2013</v>
      </c>
      <c r="E1028" s="14">
        <v>2013</v>
      </c>
      <c r="F1028" s="14" t="s">
        <v>98</v>
      </c>
      <c r="G1028" s="93">
        <v>125</v>
      </c>
      <c r="H1028" s="93">
        <v>926</v>
      </c>
      <c r="I1028" s="93">
        <v>1</v>
      </c>
      <c r="J1028" s="93">
        <v>3</v>
      </c>
      <c r="K1028" s="93">
        <v>126</v>
      </c>
      <c r="L1028" s="93">
        <v>929</v>
      </c>
      <c r="M1028" s="48">
        <v>1054</v>
      </c>
      <c r="N1028" s="48">
        <v>2114</v>
      </c>
      <c r="O1028" s="48">
        <v>342</v>
      </c>
      <c r="P1028" s="48">
        <v>1759</v>
      </c>
      <c r="Q1028" s="48">
        <v>2101</v>
      </c>
      <c r="R1028" s="48">
        <v>2</v>
      </c>
      <c r="S1028" s="48">
        <v>11</v>
      </c>
      <c r="T1028" s="48">
        <v>13</v>
      </c>
      <c r="U1028" s="48">
        <v>344</v>
      </c>
      <c r="V1028" s="48">
        <v>1770</v>
      </c>
      <c r="W1028" s="156">
        <v>291678</v>
      </c>
      <c r="X1028" s="156">
        <v>1236</v>
      </c>
      <c r="Y1028" s="156">
        <v>292914</v>
      </c>
      <c r="Z1028" s="28">
        <v>0.98780000000000001</v>
      </c>
      <c r="AA1028" s="28"/>
      <c r="AB1028" s="111"/>
      <c r="AC1028" s="28"/>
      <c r="AD1028" s="28">
        <v>5.8999999999999997E-2</v>
      </c>
      <c r="AE1028" s="139"/>
      <c r="AF1028" s="139"/>
      <c r="AG1028" s="139"/>
      <c r="AH1028" s="139"/>
    </row>
    <row r="1029" spans="1:34">
      <c r="A1029" s="13" t="s">
        <v>128</v>
      </c>
      <c r="B1029" s="2" t="s">
        <v>75</v>
      </c>
      <c r="C1029" s="14" t="s">
        <v>185</v>
      </c>
      <c r="D1029" s="2">
        <v>2013</v>
      </c>
      <c r="E1029" s="14">
        <v>2013</v>
      </c>
      <c r="F1029" s="14" t="s">
        <v>98</v>
      </c>
      <c r="G1029" s="93">
        <v>11636</v>
      </c>
      <c r="H1029" s="93">
        <v>47592</v>
      </c>
      <c r="I1029" s="93">
        <v>13</v>
      </c>
      <c r="J1029" s="93">
        <v>242</v>
      </c>
      <c r="K1029" s="93">
        <v>11649</v>
      </c>
      <c r="L1029" s="93">
        <v>47834</v>
      </c>
      <c r="M1029" s="48">
        <v>59483</v>
      </c>
      <c r="N1029" s="48">
        <v>144700</v>
      </c>
      <c r="O1029" s="48">
        <v>31589</v>
      </c>
      <c r="P1029" s="48">
        <v>112481</v>
      </c>
      <c r="Q1029" s="48">
        <v>144070</v>
      </c>
      <c r="R1029" s="48">
        <v>38</v>
      </c>
      <c r="S1029" s="48">
        <v>592</v>
      </c>
      <c r="T1029" s="48">
        <v>630</v>
      </c>
      <c r="U1029" s="48">
        <v>31627</v>
      </c>
      <c r="V1029" s="48">
        <v>113073</v>
      </c>
      <c r="W1029" s="156">
        <v>21364567</v>
      </c>
      <c r="X1029" s="156">
        <v>92204</v>
      </c>
      <c r="Y1029" s="156">
        <v>21456771</v>
      </c>
      <c r="Z1029" s="28">
        <v>0.99370000000000003</v>
      </c>
      <c r="AA1029" s="28"/>
      <c r="AB1029" s="111"/>
      <c r="AC1029" s="28"/>
      <c r="AD1029" s="28">
        <v>2.4799999999999999E-2</v>
      </c>
      <c r="AE1029" s="139"/>
      <c r="AF1029" s="139"/>
      <c r="AG1029" s="139"/>
      <c r="AH1029" s="139"/>
    </row>
    <row r="1030" spans="1:34">
      <c r="A1030" s="13" t="s">
        <v>129</v>
      </c>
      <c r="B1030" s="2" t="s">
        <v>75</v>
      </c>
      <c r="C1030" s="14" t="s">
        <v>185</v>
      </c>
      <c r="D1030" s="2">
        <v>2013</v>
      </c>
      <c r="E1030" s="14">
        <v>2013</v>
      </c>
      <c r="F1030" s="14" t="s">
        <v>98</v>
      </c>
      <c r="G1030" s="93">
        <v>1616</v>
      </c>
      <c r="H1030" s="93">
        <v>8332</v>
      </c>
      <c r="I1030" s="93">
        <v>2</v>
      </c>
      <c r="J1030" s="93">
        <v>52</v>
      </c>
      <c r="K1030" s="93">
        <v>1618</v>
      </c>
      <c r="L1030" s="93">
        <v>8384</v>
      </c>
      <c r="M1030" s="48">
        <v>10002</v>
      </c>
      <c r="N1030" s="48">
        <v>23727</v>
      </c>
      <c r="O1030" s="48">
        <v>4353</v>
      </c>
      <c r="P1030" s="48">
        <v>19233</v>
      </c>
      <c r="Q1030" s="48">
        <v>23586</v>
      </c>
      <c r="R1030" s="48">
        <v>9</v>
      </c>
      <c r="S1030" s="48">
        <v>132</v>
      </c>
      <c r="T1030" s="48">
        <v>141</v>
      </c>
      <c r="U1030" s="48">
        <v>4362</v>
      </c>
      <c r="V1030" s="48">
        <v>19365</v>
      </c>
      <c r="W1030" s="156">
        <v>3330783</v>
      </c>
      <c r="X1030" s="156">
        <v>17303</v>
      </c>
      <c r="Y1030" s="156">
        <v>3348086</v>
      </c>
      <c r="Z1030" s="28">
        <v>1</v>
      </c>
      <c r="AA1030" s="28"/>
      <c r="AB1030" s="111"/>
      <c r="AC1030" s="28"/>
      <c r="AD1030" s="28">
        <v>5.8999999999999997E-2</v>
      </c>
      <c r="AE1030" s="139"/>
      <c r="AF1030" s="139"/>
      <c r="AG1030" s="139"/>
      <c r="AH1030" s="139"/>
    </row>
    <row r="1031" spans="1:34">
      <c r="A1031" s="13" t="s">
        <v>130</v>
      </c>
      <c r="B1031" s="2" t="s">
        <v>75</v>
      </c>
      <c r="C1031" s="14" t="s">
        <v>185</v>
      </c>
      <c r="D1031" s="2">
        <v>2013</v>
      </c>
      <c r="E1031" s="14">
        <v>2013</v>
      </c>
      <c r="F1031" s="14" t="s">
        <v>98</v>
      </c>
      <c r="G1031" s="93">
        <v>640</v>
      </c>
      <c r="H1031" s="93">
        <v>4571</v>
      </c>
      <c r="I1031" s="93">
        <v>0</v>
      </c>
      <c r="J1031" s="93">
        <v>11</v>
      </c>
      <c r="K1031" s="93">
        <v>640</v>
      </c>
      <c r="L1031" s="93">
        <v>4582</v>
      </c>
      <c r="M1031" s="48">
        <v>5222</v>
      </c>
      <c r="N1031" s="48">
        <v>10428</v>
      </c>
      <c r="O1031" s="48">
        <v>1643</v>
      </c>
      <c r="P1031" s="48">
        <v>8762</v>
      </c>
      <c r="Q1031" s="48">
        <v>10405</v>
      </c>
      <c r="R1031" s="48">
        <v>1</v>
      </c>
      <c r="S1031" s="48">
        <v>22</v>
      </c>
      <c r="T1031" s="48">
        <v>23</v>
      </c>
      <c r="U1031" s="48">
        <v>1644</v>
      </c>
      <c r="V1031" s="48">
        <v>8784</v>
      </c>
      <c r="W1031" s="156">
        <v>1588652</v>
      </c>
      <c r="X1031" s="156">
        <v>3370</v>
      </c>
      <c r="Y1031" s="156">
        <v>1592022</v>
      </c>
      <c r="Z1031" s="28">
        <v>0.96140000000000003</v>
      </c>
      <c r="AA1031" s="28"/>
      <c r="AB1031" s="111"/>
      <c r="AC1031" s="28"/>
      <c r="AD1031" s="28">
        <v>5.8999999999999997E-2</v>
      </c>
      <c r="AE1031" s="139"/>
      <c r="AF1031" s="139"/>
      <c r="AG1031" s="139"/>
      <c r="AH1031" s="139"/>
    </row>
    <row r="1032" spans="1:34">
      <c r="A1032" s="13" t="s">
        <v>131</v>
      </c>
      <c r="B1032" s="2" t="s">
        <v>75</v>
      </c>
      <c r="C1032" s="14" t="s">
        <v>185</v>
      </c>
      <c r="D1032" s="2">
        <v>2013</v>
      </c>
      <c r="E1032" s="14">
        <v>2013</v>
      </c>
      <c r="F1032" s="14" t="s">
        <v>98</v>
      </c>
      <c r="G1032" s="93">
        <v>261</v>
      </c>
      <c r="H1032" s="93">
        <v>1172</v>
      </c>
      <c r="I1032" s="93">
        <v>0</v>
      </c>
      <c r="J1032" s="93">
        <v>0</v>
      </c>
      <c r="K1032" s="93">
        <v>261</v>
      </c>
      <c r="L1032" s="93">
        <v>1172</v>
      </c>
      <c r="M1032" s="48">
        <v>1433</v>
      </c>
      <c r="N1032" s="48">
        <v>2976</v>
      </c>
      <c r="O1032" s="48">
        <v>720</v>
      </c>
      <c r="P1032" s="48">
        <v>2255</v>
      </c>
      <c r="Q1032" s="48">
        <v>2975</v>
      </c>
      <c r="R1032" s="48">
        <v>0</v>
      </c>
      <c r="S1032" s="48">
        <v>1</v>
      </c>
      <c r="T1032" s="48">
        <v>1</v>
      </c>
      <c r="U1032" s="48">
        <v>720</v>
      </c>
      <c r="V1032" s="48">
        <v>2256</v>
      </c>
      <c r="W1032" s="156">
        <v>453665</v>
      </c>
      <c r="X1032" s="156">
        <v>0</v>
      </c>
      <c r="Y1032" s="156">
        <v>453665</v>
      </c>
      <c r="Z1032" s="28">
        <v>0.98629999999999995</v>
      </c>
      <c r="AA1032" s="28"/>
      <c r="AB1032" s="111"/>
      <c r="AC1032" s="28"/>
      <c r="AD1032" s="28">
        <v>5.8999999999999997E-2</v>
      </c>
      <c r="AE1032" s="139"/>
      <c r="AF1032" s="139"/>
      <c r="AG1032" s="139"/>
      <c r="AH1032" s="139"/>
    </row>
    <row r="1033" spans="1:34">
      <c r="A1033" s="13" t="s">
        <v>132</v>
      </c>
      <c r="B1033" s="2" t="s">
        <v>76</v>
      </c>
      <c r="C1033" s="14" t="s">
        <v>185</v>
      </c>
      <c r="D1033" s="2">
        <v>2013</v>
      </c>
      <c r="E1033" s="14">
        <v>2013</v>
      </c>
      <c r="F1033" s="14" t="s">
        <v>98</v>
      </c>
      <c r="G1033" s="93">
        <v>89923</v>
      </c>
      <c r="H1033" s="93">
        <v>454620</v>
      </c>
      <c r="I1033" s="93">
        <v>835</v>
      </c>
      <c r="J1033" s="93">
        <v>4742</v>
      </c>
      <c r="K1033" s="93">
        <v>90758</v>
      </c>
      <c r="L1033" s="93">
        <v>459362</v>
      </c>
      <c r="M1033" s="48">
        <v>550120</v>
      </c>
      <c r="N1033" s="48">
        <v>1135684</v>
      </c>
      <c r="O1033" s="48">
        <v>204276</v>
      </c>
      <c r="P1033" s="48">
        <v>918249</v>
      </c>
      <c r="Q1033" s="48">
        <v>1122525</v>
      </c>
      <c r="R1033" s="48">
        <v>2689</v>
      </c>
      <c r="S1033" s="48">
        <v>10470</v>
      </c>
      <c r="T1033" s="48">
        <v>13159</v>
      </c>
      <c r="U1033" s="48">
        <v>206965</v>
      </c>
      <c r="V1033" s="48">
        <v>928719</v>
      </c>
      <c r="W1033" s="156">
        <v>179472976</v>
      </c>
      <c r="X1033" s="156">
        <v>1828152</v>
      </c>
      <c r="Y1033" s="156">
        <v>181301128</v>
      </c>
      <c r="Z1033" s="28">
        <v>0.9718</v>
      </c>
      <c r="AA1033" s="28"/>
      <c r="AB1033" s="111"/>
      <c r="AC1033" s="28"/>
      <c r="AD1033" s="28">
        <v>3.1300000000000001E-2</v>
      </c>
      <c r="AE1033" s="139"/>
      <c r="AF1033" s="139"/>
      <c r="AG1033" s="139"/>
      <c r="AH1033" s="139"/>
    </row>
    <row r="1034" spans="1:34">
      <c r="A1034" s="13" t="s">
        <v>133</v>
      </c>
      <c r="B1034" s="2" t="s">
        <v>75</v>
      </c>
      <c r="C1034" s="14" t="s">
        <v>185</v>
      </c>
      <c r="D1034" s="2">
        <v>2013</v>
      </c>
      <c r="E1034" s="14">
        <v>2013</v>
      </c>
      <c r="F1034" s="14" t="s">
        <v>98</v>
      </c>
      <c r="G1034" s="93">
        <v>2122</v>
      </c>
      <c r="H1034" s="93">
        <v>8488</v>
      </c>
      <c r="I1034" s="93">
        <v>3</v>
      </c>
      <c r="J1034" s="93">
        <v>17</v>
      </c>
      <c r="K1034" s="93">
        <v>2125</v>
      </c>
      <c r="L1034" s="93">
        <v>8505</v>
      </c>
      <c r="M1034" s="48">
        <v>10630</v>
      </c>
      <c r="N1034" s="48">
        <v>26984</v>
      </c>
      <c r="O1034" s="48">
        <v>5556</v>
      </c>
      <c r="P1034" s="48">
        <v>21362</v>
      </c>
      <c r="Q1034" s="48">
        <v>26918</v>
      </c>
      <c r="R1034" s="48">
        <v>7</v>
      </c>
      <c r="S1034" s="48">
        <v>59</v>
      </c>
      <c r="T1034" s="48">
        <v>66</v>
      </c>
      <c r="U1034" s="48">
        <v>5563</v>
      </c>
      <c r="V1034" s="48">
        <v>21421</v>
      </c>
      <c r="W1034" s="156">
        <v>3920190</v>
      </c>
      <c r="X1034" s="156">
        <v>6274</v>
      </c>
      <c r="Y1034" s="156">
        <v>3926464</v>
      </c>
      <c r="Z1034" s="28">
        <v>0.98699999999999999</v>
      </c>
      <c r="AA1034" s="28"/>
      <c r="AB1034" s="111"/>
      <c r="AC1034" s="28"/>
      <c r="AD1034" s="28">
        <v>5.8999999999999997E-2</v>
      </c>
      <c r="AE1034" s="139"/>
      <c r="AF1034" s="139"/>
      <c r="AG1034" s="139"/>
      <c r="AH1034" s="139"/>
    </row>
    <row r="1035" spans="1:34">
      <c r="A1035" s="13" t="s">
        <v>134</v>
      </c>
      <c r="B1035" s="2" t="s">
        <v>75</v>
      </c>
      <c r="C1035" s="14" t="s">
        <v>185</v>
      </c>
      <c r="D1035" s="2">
        <v>2013</v>
      </c>
      <c r="E1035" s="14">
        <v>2013</v>
      </c>
      <c r="F1035" s="14" t="s">
        <v>98</v>
      </c>
      <c r="G1035" s="93">
        <v>783</v>
      </c>
      <c r="H1035" s="93">
        <v>4814</v>
      </c>
      <c r="I1035" s="93">
        <v>17</v>
      </c>
      <c r="J1035" s="93">
        <v>85</v>
      </c>
      <c r="K1035" s="93">
        <v>800</v>
      </c>
      <c r="L1035" s="93">
        <v>4899</v>
      </c>
      <c r="M1035" s="48">
        <v>5699</v>
      </c>
      <c r="N1035" s="48">
        <v>9674</v>
      </c>
      <c r="O1035" s="48">
        <v>1703</v>
      </c>
      <c r="P1035" s="48">
        <v>7707</v>
      </c>
      <c r="Q1035" s="48">
        <v>9410</v>
      </c>
      <c r="R1035" s="48">
        <v>52</v>
      </c>
      <c r="S1035" s="48">
        <v>212</v>
      </c>
      <c r="T1035" s="48">
        <v>264</v>
      </c>
      <c r="U1035" s="48">
        <v>1755</v>
      </c>
      <c r="V1035" s="48">
        <v>7919</v>
      </c>
      <c r="W1035" s="156">
        <v>1498004</v>
      </c>
      <c r="X1035" s="156">
        <v>29217</v>
      </c>
      <c r="Y1035" s="156">
        <v>1527221</v>
      </c>
      <c r="Z1035" s="28">
        <v>0.95409999999999995</v>
      </c>
      <c r="AA1035" s="28"/>
      <c r="AB1035" s="111"/>
      <c r="AC1035" s="28"/>
      <c r="AD1035" s="28">
        <v>5.8999999999999997E-2</v>
      </c>
      <c r="AE1035" s="139"/>
      <c r="AF1035" s="139"/>
      <c r="AG1035" s="139"/>
      <c r="AH1035" s="139"/>
    </row>
    <row r="1036" spans="1:34">
      <c r="A1036" s="13" t="s">
        <v>135</v>
      </c>
      <c r="B1036" s="2" t="s">
        <v>75</v>
      </c>
      <c r="C1036" s="14" t="s">
        <v>185</v>
      </c>
      <c r="D1036" s="2">
        <v>2013</v>
      </c>
      <c r="E1036" s="14">
        <v>2013</v>
      </c>
      <c r="F1036" s="14" t="s">
        <v>98</v>
      </c>
      <c r="G1036" s="93">
        <v>121</v>
      </c>
      <c r="H1036" s="93">
        <v>790</v>
      </c>
      <c r="I1036" s="93">
        <v>0</v>
      </c>
      <c r="J1036" s="93">
        <v>0</v>
      </c>
      <c r="K1036" s="93">
        <v>121</v>
      </c>
      <c r="L1036" s="93">
        <v>790</v>
      </c>
      <c r="M1036" s="48">
        <v>911</v>
      </c>
      <c r="N1036" s="48">
        <v>1829</v>
      </c>
      <c r="O1036" s="48">
        <v>326</v>
      </c>
      <c r="P1036" s="48">
        <v>1502</v>
      </c>
      <c r="Q1036" s="48">
        <v>1828</v>
      </c>
      <c r="R1036" s="48">
        <v>0</v>
      </c>
      <c r="S1036" s="48">
        <v>1</v>
      </c>
      <c r="T1036" s="48">
        <v>1</v>
      </c>
      <c r="U1036" s="48">
        <v>326</v>
      </c>
      <c r="V1036" s="48">
        <v>1503</v>
      </c>
      <c r="W1036" s="156">
        <v>273771</v>
      </c>
      <c r="X1036" s="156">
        <v>0</v>
      </c>
      <c r="Y1036" s="156">
        <v>273771</v>
      </c>
      <c r="Z1036" s="28">
        <v>0.93620000000000003</v>
      </c>
      <c r="AA1036" s="28"/>
      <c r="AB1036" s="111"/>
      <c r="AC1036" s="28"/>
      <c r="AD1036" s="28">
        <v>5.8999999999999997E-2</v>
      </c>
      <c r="AE1036" s="139"/>
      <c r="AF1036" s="139"/>
      <c r="AG1036" s="139"/>
      <c r="AH1036" s="139"/>
    </row>
    <row r="1037" spans="1:34">
      <c r="A1037" s="13" t="s">
        <v>136</v>
      </c>
      <c r="B1037" s="2" t="s">
        <v>75</v>
      </c>
      <c r="C1037" s="14" t="s">
        <v>185</v>
      </c>
      <c r="D1037" s="2">
        <v>2013</v>
      </c>
      <c r="E1037" s="14">
        <v>2013</v>
      </c>
      <c r="F1037" s="14" t="s">
        <v>98</v>
      </c>
      <c r="G1037" s="93">
        <v>869</v>
      </c>
      <c r="H1037" s="93">
        <v>6031</v>
      </c>
      <c r="I1037" s="93">
        <v>2</v>
      </c>
      <c r="J1037" s="93">
        <v>19</v>
      </c>
      <c r="K1037" s="93">
        <v>871</v>
      </c>
      <c r="L1037" s="93">
        <v>6050</v>
      </c>
      <c r="M1037" s="48">
        <v>6920</v>
      </c>
      <c r="N1037" s="48">
        <v>13198</v>
      </c>
      <c r="O1037" s="48">
        <v>2216</v>
      </c>
      <c r="P1037" s="48">
        <v>10931</v>
      </c>
      <c r="Q1037" s="48">
        <v>13147</v>
      </c>
      <c r="R1037" s="48">
        <v>3</v>
      </c>
      <c r="S1037" s="48">
        <v>48</v>
      </c>
      <c r="T1037" s="48">
        <v>51</v>
      </c>
      <c r="U1037" s="48">
        <v>2219</v>
      </c>
      <c r="V1037" s="48">
        <v>10979</v>
      </c>
      <c r="W1037" s="156">
        <v>2028246</v>
      </c>
      <c r="X1037" s="156">
        <v>6596</v>
      </c>
      <c r="Y1037" s="156">
        <v>2034842</v>
      </c>
      <c r="Z1037" s="28">
        <v>0.98799999999999999</v>
      </c>
      <c r="AA1037" s="28"/>
      <c r="AB1037" s="111"/>
      <c r="AC1037" s="28"/>
      <c r="AD1037" s="28">
        <v>5.8999999999999997E-2</v>
      </c>
      <c r="AE1037" s="139"/>
      <c r="AF1037" s="139"/>
      <c r="AG1037" s="139"/>
      <c r="AH1037" s="139"/>
    </row>
    <row r="1038" spans="1:34">
      <c r="A1038" s="13" t="s">
        <v>137</v>
      </c>
      <c r="B1038" s="2" t="s">
        <v>75</v>
      </c>
      <c r="C1038" s="14" t="s">
        <v>185</v>
      </c>
      <c r="D1038" s="2">
        <v>2013</v>
      </c>
      <c r="E1038" s="14">
        <v>2013</v>
      </c>
      <c r="F1038" s="14" t="s">
        <v>98</v>
      </c>
      <c r="G1038" s="93">
        <v>4932</v>
      </c>
      <c r="H1038" s="93">
        <v>17976</v>
      </c>
      <c r="I1038" s="93">
        <v>7</v>
      </c>
      <c r="J1038" s="93">
        <v>33</v>
      </c>
      <c r="K1038" s="93">
        <v>4939</v>
      </c>
      <c r="L1038" s="93">
        <v>18009</v>
      </c>
      <c r="M1038" s="48">
        <v>22948</v>
      </c>
      <c r="N1038" s="48">
        <v>55753</v>
      </c>
      <c r="O1038" s="48">
        <v>13383</v>
      </c>
      <c r="P1038" s="48">
        <v>42242</v>
      </c>
      <c r="Q1038" s="48">
        <v>55625</v>
      </c>
      <c r="R1038" s="48">
        <v>20</v>
      </c>
      <c r="S1038" s="48">
        <v>108</v>
      </c>
      <c r="T1038" s="48">
        <v>128</v>
      </c>
      <c r="U1038" s="48">
        <v>13403</v>
      </c>
      <c r="V1038" s="48">
        <v>42350</v>
      </c>
      <c r="W1038" s="156">
        <v>8169040</v>
      </c>
      <c r="X1038" s="156">
        <v>13497</v>
      </c>
      <c r="Y1038" s="156">
        <v>8182537</v>
      </c>
      <c r="Z1038" s="28">
        <v>0.99760000000000004</v>
      </c>
      <c r="AA1038" s="28"/>
      <c r="AB1038" s="111"/>
      <c r="AC1038" s="28"/>
      <c r="AD1038" s="28">
        <v>5.7000000000000002E-3</v>
      </c>
      <c r="AE1038" s="139"/>
      <c r="AF1038" s="139"/>
      <c r="AG1038" s="139"/>
      <c r="AH1038" s="139"/>
    </row>
    <row r="1039" spans="1:34">
      <c r="A1039" s="13" t="s">
        <v>138</v>
      </c>
      <c r="B1039" s="2" t="s">
        <v>75</v>
      </c>
      <c r="C1039" s="14" t="s">
        <v>185</v>
      </c>
      <c r="D1039" s="2">
        <v>2013</v>
      </c>
      <c r="E1039" s="14">
        <v>2013</v>
      </c>
      <c r="F1039" s="14" t="s">
        <v>98</v>
      </c>
      <c r="G1039" s="93">
        <v>73</v>
      </c>
      <c r="H1039" s="93">
        <v>338</v>
      </c>
      <c r="I1039" s="93">
        <v>0</v>
      </c>
      <c r="J1039" s="93">
        <v>0</v>
      </c>
      <c r="K1039" s="93">
        <v>73</v>
      </c>
      <c r="L1039" s="93">
        <v>338</v>
      </c>
      <c r="M1039" s="48">
        <v>411</v>
      </c>
      <c r="N1039" s="48">
        <v>923</v>
      </c>
      <c r="O1039" s="48">
        <v>197</v>
      </c>
      <c r="P1039" s="48">
        <v>726</v>
      </c>
      <c r="Q1039" s="48">
        <v>923</v>
      </c>
      <c r="R1039" s="48">
        <v>0</v>
      </c>
      <c r="S1039" s="48">
        <v>0</v>
      </c>
      <c r="T1039" s="48">
        <v>0</v>
      </c>
      <c r="U1039" s="48">
        <v>197</v>
      </c>
      <c r="V1039" s="48">
        <v>726</v>
      </c>
      <c r="W1039" s="156">
        <v>129408</v>
      </c>
      <c r="X1039" s="156">
        <v>227</v>
      </c>
      <c r="Y1039" s="156">
        <v>129635</v>
      </c>
      <c r="Z1039" s="28">
        <v>1</v>
      </c>
      <c r="AA1039" s="28"/>
      <c r="AB1039" s="111"/>
      <c r="AC1039" s="28"/>
      <c r="AD1039" s="28">
        <v>5.8999999999999997E-2</v>
      </c>
      <c r="AE1039" s="139"/>
      <c r="AF1039" s="139"/>
      <c r="AG1039" s="139"/>
      <c r="AH1039" s="139"/>
    </row>
    <row r="1040" spans="1:34">
      <c r="A1040" s="13" t="s">
        <v>139</v>
      </c>
      <c r="B1040" s="2" t="s">
        <v>75</v>
      </c>
      <c r="C1040" s="14" t="s">
        <v>185</v>
      </c>
      <c r="D1040" s="2">
        <v>2013</v>
      </c>
      <c r="E1040" s="14">
        <v>2013</v>
      </c>
      <c r="F1040" s="14" t="s">
        <v>98</v>
      </c>
      <c r="G1040" s="93">
        <v>21</v>
      </c>
      <c r="H1040" s="93">
        <v>383</v>
      </c>
      <c r="I1040" s="93">
        <v>0</v>
      </c>
      <c r="J1040" s="93">
        <v>0</v>
      </c>
      <c r="K1040" s="93">
        <v>21</v>
      </c>
      <c r="L1040" s="93">
        <v>383</v>
      </c>
      <c r="M1040" s="48">
        <v>404</v>
      </c>
      <c r="N1040" s="48">
        <v>660</v>
      </c>
      <c r="O1040" s="48">
        <v>53</v>
      </c>
      <c r="P1040" s="48">
        <v>606</v>
      </c>
      <c r="Q1040" s="48">
        <v>659</v>
      </c>
      <c r="R1040" s="48">
        <v>0</v>
      </c>
      <c r="S1040" s="48">
        <v>1</v>
      </c>
      <c r="T1040" s="48">
        <v>1</v>
      </c>
      <c r="U1040" s="48">
        <v>53</v>
      </c>
      <c r="V1040" s="48">
        <v>607</v>
      </c>
      <c r="W1040" s="156">
        <v>103017</v>
      </c>
      <c r="X1040" s="156">
        <v>0</v>
      </c>
      <c r="Y1040" s="156">
        <v>103017</v>
      </c>
      <c r="Z1040" s="28">
        <v>0.87270000000000003</v>
      </c>
      <c r="AA1040" s="28"/>
      <c r="AB1040" s="111"/>
      <c r="AC1040" s="28"/>
      <c r="AD1040" s="28">
        <v>5.8999999999999997E-2</v>
      </c>
      <c r="AE1040" s="139"/>
      <c r="AF1040" s="139"/>
      <c r="AG1040" s="139"/>
      <c r="AH1040" s="139"/>
    </row>
    <row r="1041" spans="1:34">
      <c r="A1041" s="13" t="s">
        <v>140</v>
      </c>
      <c r="B1041" s="2" t="s">
        <v>75</v>
      </c>
      <c r="C1041" s="14" t="s">
        <v>185</v>
      </c>
      <c r="D1041" s="2">
        <v>2013</v>
      </c>
      <c r="E1041" s="14">
        <v>2013</v>
      </c>
      <c r="F1041" s="14" t="s">
        <v>98</v>
      </c>
      <c r="G1041" s="93">
        <v>3893</v>
      </c>
      <c r="H1041" s="93">
        <v>17000</v>
      </c>
      <c r="I1041" s="93">
        <v>6</v>
      </c>
      <c r="J1041" s="93">
        <v>54</v>
      </c>
      <c r="K1041" s="93">
        <v>3899</v>
      </c>
      <c r="L1041" s="93">
        <v>17054</v>
      </c>
      <c r="M1041" s="48">
        <v>20952</v>
      </c>
      <c r="N1041" s="48">
        <v>48187</v>
      </c>
      <c r="O1041" s="48">
        <v>9380</v>
      </c>
      <c r="P1041" s="48">
        <v>38604</v>
      </c>
      <c r="Q1041" s="48">
        <v>47984</v>
      </c>
      <c r="R1041" s="48">
        <v>20</v>
      </c>
      <c r="S1041" s="48">
        <v>183</v>
      </c>
      <c r="T1041" s="48">
        <v>203</v>
      </c>
      <c r="U1041" s="48">
        <v>9400</v>
      </c>
      <c r="V1041" s="48">
        <v>38787</v>
      </c>
      <c r="W1041" s="156">
        <v>7071021</v>
      </c>
      <c r="X1041" s="156">
        <v>17546</v>
      </c>
      <c r="Y1041" s="156">
        <v>7088567</v>
      </c>
      <c r="Z1041" s="28">
        <v>1</v>
      </c>
      <c r="AA1041" s="28"/>
      <c r="AB1041" s="111"/>
      <c r="AC1041" s="28"/>
      <c r="AD1041" s="28">
        <v>1.78E-2</v>
      </c>
      <c r="AE1041" s="139"/>
      <c r="AF1041" s="139"/>
      <c r="AG1041" s="139"/>
      <c r="AH1041" s="139"/>
    </row>
    <row r="1042" spans="1:34">
      <c r="A1042" s="13" t="s">
        <v>141</v>
      </c>
      <c r="B1042" s="2" t="s">
        <v>75</v>
      </c>
      <c r="C1042" s="14" t="s">
        <v>185</v>
      </c>
      <c r="D1042" s="2">
        <v>2013</v>
      </c>
      <c r="E1042" s="14">
        <v>2013</v>
      </c>
      <c r="F1042" s="14" t="s">
        <v>98</v>
      </c>
      <c r="G1042" s="93">
        <v>388</v>
      </c>
      <c r="H1042" s="93">
        <v>2848</v>
      </c>
      <c r="I1042" s="93">
        <v>4</v>
      </c>
      <c r="J1042" s="93">
        <v>16</v>
      </c>
      <c r="K1042" s="93">
        <v>392</v>
      </c>
      <c r="L1042" s="93">
        <v>2864</v>
      </c>
      <c r="M1042" s="48">
        <v>3256</v>
      </c>
      <c r="N1042" s="48">
        <v>6860</v>
      </c>
      <c r="O1042" s="48">
        <v>927</v>
      </c>
      <c r="P1042" s="48">
        <v>5863</v>
      </c>
      <c r="Q1042" s="48">
        <v>6790</v>
      </c>
      <c r="R1042" s="48">
        <v>13</v>
      </c>
      <c r="S1042" s="48">
        <v>57</v>
      </c>
      <c r="T1042" s="48">
        <v>70</v>
      </c>
      <c r="U1042" s="48">
        <v>940</v>
      </c>
      <c r="V1042" s="48">
        <v>5920</v>
      </c>
      <c r="W1042" s="156">
        <v>995847</v>
      </c>
      <c r="X1042" s="156">
        <v>6442</v>
      </c>
      <c r="Y1042" s="156">
        <v>1002289</v>
      </c>
      <c r="Z1042" s="28">
        <v>0.80689999999999995</v>
      </c>
      <c r="AA1042" s="28"/>
      <c r="AB1042" s="111"/>
      <c r="AC1042" s="28"/>
      <c r="AD1042" s="28">
        <v>5.8999999999999997E-2</v>
      </c>
      <c r="AE1042" s="139"/>
      <c r="AF1042" s="139"/>
      <c r="AG1042" s="139"/>
      <c r="AH1042" s="139"/>
    </row>
    <row r="1043" spans="1:34">
      <c r="A1043" s="13" t="s">
        <v>142</v>
      </c>
      <c r="B1043" s="2" t="s">
        <v>75</v>
      </c>
      <c r="C1043" s="14" t="s">
        <v>185</v>
      </c>
      <c r="D1043" s="2">
        <v>2013</v>
      </c>
      <c r="E1043" s="14">
        <v>2013</v>
      </c>
      <c r="F1043" s="14" t="s">
        <v>98</v>
      </c>
      <c r="G1043" s="93">
        <v>439</v>
      </c>
      <c r="H1043" s="93">
        <v>3402</v>
      </c>
      <c r="I1043" s="93">
        <v>1</v>
      </c>
      <c r="J1043" s="93">
        <v>5</v>
      </c>
      <c r="K1043" s="93">
        <v>440</v>
      </c>
      <c r="L1043" s="93">
        <v>3407</v>
      </c>
      <c r="M1043" s="48">
        <v>3847</v>
      </c>
      <c r="N1043" s="48">
        <v>7362</v>
      </c>
      <c r="O1043" s="48">
        <v>1108</v>
      </c>
      <c r="P1043" s="48">
        <v>6243</v>
      </c>
      <c r="Q1043" s="48">
        <v>7351</v>
      </c>
      <c r="R1043" s="48">
        <v>2</v>
      </c>
      <c r="S1043" s="48">
        <v>9</v>
      </c>
      <c r="T1043" s="48">
        <v>11</v>
      </c>
      <c r="U1043" s="48">
        <v>1110</v>
      </c>
      <c r="V1043" s="48">
        <v>6252</v>
      </c>
      <c r="W1043" s="156">
        <v>1116810</v>
      </c>
      <c r="X1043" s="156">
        <v>1583</v>
      </c>
      <c r="Y1043" s="156">
        <v>1118393</v>
      </c>
      <c r="Z1043" s="28">
        <v>1</v>
      </c>
      <c r="AA1043" s="28"/>
      <c r="AB1043" s="111"/>
      <c r="AC1043" s="28"/>
      <c r="AD1043" s="28">
        <v>5.8999999999999997E-2</v>
      </c>
      <c r="AE1043" s="139"/>
      <c r="AF1043" s="139"/>
      <c r="AG1043" s="139"/>
      <c r="AH1043" s="139"/>
    </row>
    <row r="1044" spans="1:34">
      <c r="A1044" s="13" t="s">
        <v>143</v>
      </c>
      <c r="B1044" s="2" t="s">
        <v>74</v>
      </c>
      <c r="C1044" s="14" t="s">
        <v>185</v>
      </c>
      <c r="D1044" s="2">
        <v>2013</v>
      </c>
      <c r="E1044" s="14">
        <v>2013</v>
      </c>
      <c r="F1044" s="14" t="s">
        <v>98</v>
      </c>
      <c r="G1044" s="93">
        <v>13319</v>
      </c>
      <c r="H1044" s="93">
        <v>90195</v>
      </c>
      <c r="I1044" s="93">
        <v>62</v>
      </c>
      <c r="J1044" s="93">
        <v>1455</v>
      </c>
      <c r="K1044" s="93">
        <v>13381</v>
      </c>
      <c r="L1044" s="93">
        <v>91650</v>
      </c>
      <c r="M1044" s="48">
        <v>105031</v>
      </c>
      <c r="N1044" s="48">
        <v>231766</v>
      </c>
      <c r="O1044" s="48">
        <v>33724</v>
      </c>
      <c r="P1044" s="48">
        <v>194398</v>
      </c>
      <c r="Q1044" s="48">
        <v>228122</v>
      </c>
      <c r="R1044" s="48">
        <v>212</v>
      </c>
      <c r="S1044" s="48">
        <v>3432</v>
      </c>
      <c r="T1044" s="48">
        <v>3644</v>
      </c>
      <c r="U1044" s="48">
        <v>33936</v>
      </c>
      <c r="V1044" s="48">
        <v>197830</v>
      </c>
      <c r="W1044" s="156">
        <v>33999781</v>
      </c>
      <c r="X1044" s="156">
        <v>444329</v>
      </c>
      <c r="Y1044" s="156">
        <v>34444110</v>
      </c>
      <c r="Z1044" s="28">
        <v>0.99660000000000004</v>
      </c>
      <c r="AA1044" s="28"/>
      <c r="AB1044" s="111"/>
      <c r="AC1044" s="28"/>
      <c r="AD1044" s="28">
        <v>2.4500000000000001E-2</v>
      </c>
      <c r="AE1044" s="139"/>
      <c r="AF1044" s="139"/>
      <c r="AG1044" s="139"/>
      <c r="AH1044" s="139"/>
    </row>
    <row r="1045" spans="1:34">
      <c r="A1045" s="13" t="s">
        <v>144</v>
      </c>
      <c r="B1045" s="2" t="s">
        <v>74</v>
      </c>
      <c r="C1045" s="14" t="s">
        <v>185</v>
      </c>
      <c r="D1045" s="2">
        <v>2013</v>
      </c>
      <c r="E1045" s="14">
        <v>2013</v>
      </c>
      <c r="F1045" s="14" t="s">
        <v>98</v>
      </c>
      <c r="G1045" s="93">
        <v>1012</v>
      </c>
      <c r="H1045" s="93">
        <v>7397</v>
      </c>
      <c r="I1045" s="93">
        <v>3</v>
      </c>
      <c r="J1045" s="93">
        <v>27</v>
      </c>
      <c r="K1045" s="93">
        <v>1015</v>
      </c>
      <c r="L1045" s="93">
        <v>7424</v>
      </c>
      <c r="M1045" s="48">
        <v>8439</v>
      </c>
      <c r="N1045" s="48">
        <v>17684</v>
      </c>
      <c r="O1045" s="48">
        <v>2505</v>
      </c>
      <c r="P1045" s="48">
        <v>15096</v>
      </c>
      <c r="Q1045" s="48">
        <v>17601</v>
      </c>
      <c r="R1045" s="48">
        <v>10</v>
      </c>
      <c r="S1045" s="48">
        <v>73</v>
      </c>
      <c r="T1045" s="48">
        <v>83</v>
      </c>
      <c r="U1045" s="48">
        <v>2515</v>
      </c>
      <c r="V1045" s="48">
        <v>15169</v>
      </c>
      <c r="W1045" s="156">
        <v>2571167.2599999998</v>
      </c>
      <c r="X1045" s="156">
        <v>7800.93</v>
      </c>
      <c r="Y1045" s="156">
        <v>2578968.19</v>
      </c>
      <c r="Z1045" s="28">
        <v>0.99460000000000004</v>
      </c>
      <c r="AA1045" s="28"/>
      <c r="AB1045" s="111"/>
      <c r="AC1045" s="28"/>
      <c r="AD1045" s="28">
        <v>5.8999999999999997E-2</v>
      </c>
      <c r="AE1045" s="139"/>
      <c r="AF1045" s="139"/>
      <c r="AG1045" s="139"/>
      <c r="AH1045" s="139"/>
    </row>
    <row r="1046" spans="1:34">
      <c r="A1046" s="13" t="s">
        <v>145</v>
      </c>
      <c r="B1046" s="2" t="s">
        <v>75</v>
      </c>
      <c r="C1046" s="14" t="s">
        <v>185</v>
      </c>
      <c r="D1046" s="2">
        <v>2013</v>
      </c>
      <c r="E1046" s="14">
        <v>2013</v>
      </c>
      <c r="F1046" s="14" t="s">
        <v>98</v>
      </c>
      <c r="G1046" s="93">
        <v>98</v>
      </c>
      <c r="H1046" s="93">
        <v>696</v>
      </c>
      <c r="I1046" s="93">
        <v>0</v>
      </c>
      <c r="J1046" s="93">
        <v>1</v>
      </c>
      <c r="K1046" s="93">
        <v>98</v>
      </c>
      <c r="L1046" s="93">
        <v>697</v>
      </c>
      <c r="M1046" s="48">
        <v>795</v>
      </c>
      <c r="N1046" s="48">
        <v>1683</v>
      </c>
      <c r="O1046" s="48">
        <v>270</v>
      </c>
      <c r="P1046" s="48">
        <v>1412</v>
      </c>
      <c r="Q1046" s="48">
        <v>1682</v>
      </c>
      <c r="R1046" s="48">
        <v>0</v>
      </c>
      <c r="S1046" s="48">
        <v>1</v>
      </c>
      <c r="T1046" s="48">
        <v>1</v>
      </c>
      <c r="U1046" s="48">
        <v>270</v>
      </c>
      <c r="V1046" s="48">
        <v>1413</v>
      </c>
      <c r="W1046" s="156">
        <v>241030</v>
      </c>
      <c r="X1046" s="156">
        <v>200</v>
      </c>
      <c r="Y1046" s="156">
        <v>241230</v>
      </c>
      <c r="Z1046" s="28">
        <v>0.97370000000000001</v>
      </c>
      <c r="AA1046" s="28"/>
      <c r="AB1046" s="111"/>
      <c r="AC1046" s="28"/>
      <c r="AD1046" s="28">
        <v>5.8999999999999997E-2</v>
      </c>
      <c r="AE1046" s="139"/>
      <c r="AF1046" s="139"/>
      <c r="AG1046" s="139"/>
      <c r="AH1046" s="139"/>
    </row>
    <row r="1047" spans="1:34">
      <c r="A1047" s="13" t="s">
        <v>146</v>
      </c>
      <c r="B1047" s="2" t="s">
        <v>75</v>
      </c>
      <c r="C1047" s="14" t="s">
        <v>185</v>
      </c>
      <c r="D1047" s="2">
        <v>2013</v>
      </c>
      <c r="E1047" s="14">
        <v>2013</v>
      </c>
      <c r="F1047" s="14" t="s">
        <v>98</v>
      </c>
      <c r="G1047" s="93">
        <v>19290</v>
      </c>
      <c r="H1047" s="93">
        <v>95186</v>
      </c>
      <c r="I1047" s="93">
        <v>46</v>
      </c>
      <c r="J1047" s="93">
        <v>546</v>
      </c>
      <c r="K1047" s="93">
        <v>19336</v>
      </c>
      <c r="L1047" s="93">
        <v>95732</v>
      </c>
      <c r="M1047" s="48">
        <v>115068</v>
      </c>
      <c r="N1047" s="48">
        <v>276633</v>
      </c>
      <c r="O1047" s="48">
        <v>52271</v>
      </c>
      <c r="P1047" s="48">
        <v>222734</v>
      </c>
      <c r="Q1047" s="48">
        <v>275005</v>
      </c>
      <c r="R1047" s="48">
        <v>155</v>
      </c>
      <c r="S1047" s="48">
        <v>1473</v>
      </c>
      <c r="T1047" s="48">
        <v>1628</v>
      </c>
      <c r="U1047" s="48">
        <v>52426</v>
      </c>
      <c r="V1047" s="48">
        <v>224207</v>
      </c>
      <c r="W1047" s="156">
        <v>40508099</v>
      </c>
      <c r="X1047" s="156">
        <v>193178</v>
      </c>
      <c r="Y1047" s="156">
        <v>40701277</v>
      </c>
      <c r="Z1047" s="28">
        <v>0.99519999999999997</v>
      </c>
      <c r="AA1047" s="28"/>
      <c r="AB1047" s="111"/>
      <c r="AC1047" s="28"/>
      <c r="AD1047" s="28">
        <v>3.27E-2</v>
      </c>
      <c r="AE1047" s="139"/>
      <c r="AF1047" s="139"/>
      <c r="AG1047" s="139"/>
      <c r="AH1047" s="139"/>
    </row>
    <row r="1048" spans="1:34">
      <c r="A1048" s="13" t="s">
        <v>147</v>
      </c>
      <c r="B1048" s="2" t="s">
        <v>74</v>
      </c>
      <c r="C1048" s="14" t="s">
        <v>185</v>
      </c>
      <c r="D1048" s="2">
        <v>2013</v>
      </c>
      <c r="E1048" s="14">
        <v>2013</v>
      </c>
      <c r="F1048" s="14" t="s">
        <v>98</v>
      </c>
      <c r="G1048" s="93">
        <v>17448</v>
      </c>
      <c r="H1048" s="93">
        <v>75643</v>
      </c>
      <c r="I1048" s="93">
        <v>143</v>
      </c>
      <c r="J1048" s="93">
        <v>719</v>
      </c>
      <c r="K1048" s="93">
        <v>17591</v>
      </c>
      <c r="L1048" s="93">
        <v>76362</v>
      </c>
      <c r="M1048" s="48">
        <v>93953</v>
      </c>
      <c r="N1048" s="48">
        <v>209344</v>
      </c>
      <c r="O1048" s="48">
        <v>44214</v>
      </c>
      <c r="P1048" s="48">
        <v>162899</v>
      </c>
      <c r="Q1048" s="48">
        <v>207113</v>
      </c>
      <c r="R1048" s="48">
        <v>498</v>
      </c>
      <c r="S1048" s="48">
        <v>1733</v>
      </c>
      <c r="T1048" s="48">
        <v>2231</v>
      </c>
      <c r="U1048" s="48">
        <v>44712</v>
      </c>
      <c r="V1048" s="48">
        <v>164632</v>
      </c>
      <c r="W1048" s="156">
        <v>32008474</v>
      </c>
      <c r="X1048" s="156">
        <v>305757</v>
      </c>
      <c r="Y1048" s="156">
        <v>32314231</v>
      </c>
      <c r="Z1048" s="28">
        <v>0.98750000000000004</v>
      </c>
      <c r="AA1048" s="28"/>
      <c r="AB1048" s="111"/>
      <c r="AC1048" s="28"/>
      <c r="AD1048" s="28">
        <v>4.8999999999999998E-3</v>
      </c>
      <c r="AE1048" s="139"/>
      <c r="AF1048" s="139"/>
      <c r="AG1048" s="139"/>
      <c r="AH1048" s="139"/>
    </row>
    <row r="1049" spans="1:34">
      <c r="A1049" s="13" t="s">
        <v>148</v>
      </c>
      <c r="B1049" s="2" t="s">
        <v>75</v>
      </c>
      <c r="C1049" s="14" t="s">
        <v>185</v>
      </c>
      <c r="D1049" s="2">
        <v>2013</v>
      </c>
      <c r="E1049" s="14">
        <v>2013</v>
      </c>
      <c r="F1049" s="14" t="s">
        <v>98</v>
      </c>
      <c r="G1049" s="93">
        <v>394</v>
      </c>
      <c r="H1049" s="93">
        <v>2297</v>
      </c>
      <c r="I1049" s="93">
        <v>1</v>
      </c>
      <c r="J1049" s="93">
        <v>10</v>
      </c>
      <c r="K1049" s="93">
        <v>395</v>
      </c>
      <c r="L1049" s="93">
        <v>2307</v>
      </c>
      <c r="M1049" s="48">
        <v>2702</v>
      </c>
      <c r="N1049" s="48">
        <v>6300</v>
      </c>
      <c r="O1049" s="48">
        <v>1038</v>
      </c>
      <c r="P1049" s="48">
        <v>5227</v>
      </c>
      <c r="Q1049" s="48">
        <v>6265</v>
      </c>
      <c r="R1049" s="48">
        <v>3</v>
      </c>
      <c r="S1049" s="48">
        <v>32</v>
      </c>
      <c r="T1049" s="48">
        <v>35</v>
      </c>
      <c r="U1049" s="48">
        <v>1041</v>
      </c>
      <c r="V1049" s="48">
        <v>5259</v>
      </c>
      <c r="W1049" s="156">
        <v>916592</v>
      </c>
      <c r="X1049" s="156">
        <v>3647</v>
      </c>
      <c r="Y1049" s="156">
        <v>920239</v>
      </c>
      <c r="Z1049" s="28">
        <v>0.99050000000000005</v>
      </c>
      <c r="AA1049" s="28"/>
      <c r="AB1049" s="111"/>
      <c r="AC1049" s="28"/>
      <c r="AD1049" s="28">
        <v>5.8999999999999997E-2</v>
      </c>
      <c r="AE1049" s="139"/>
      <c r="AF1049" s="139"/>
      <c r="AG1049" s="139"/>
      <c r="AH1049" s="139"/>
    </row>
    <row r="1050" spans="1:34">
      <c r="A1050" s="13" t="s">
        <v>149</v>
      </c>
      <c r="B1050" s="2" t="s">
        <v>75</v>
      </c>
      <c r="C1050" s="14" t="s">
        <v>185</v>
      </c>
      <c r="D1050" s="2">
        <v>2013</v>
      </c>
      <c r="E1050" s="14">
        <v>2013</v>
      </c>
      <c r="F1050" s="14" t="s">
        <v>98</v>
      </c>
      <c r="G1050" s="93">
        <v>27837</v>
      </c>
      <c r="H1050" s="93">
        <v>129845</v>
      </c>
      <c r="I1050" s="93">
        <v>54</v>
      </c>
      <c r="J1050" s="93">
        <v>539</v>
      </c>
      <c r="K1050" s="93">
        <v>27891</v>
      </c>
      <c r="L1050" s="93">
        <v>130384</v>
      </c>
      <c r="M1050" s="48">
        <v>158275</v>
      </c>
      <c r="N1050" s="48">
        <v>370855</v>
      </c>
      <c r="O1050" s="48">
        <v>74912</v>
      </c>
      <c r="P1050" s="48">
        <v>294352</v>
      </c>
      <c r="Q1050" s="48">
        <v>369264</v>
      </c>
      <c r="R1050" s="48">
        <v>178</v>
      </c>
      <c r="S1050" s="48">
        <v>1413</v>
      </c>
      <c r="T1050" s="48">
        <v>1591</v>
      </c>
      <c r="U1050" s="48">
        <v>75090</v>
      </c>
      <c r="V1050" s="48">
        <v>295765</v>
      </c>
      <c r="W1050" s="156">
        <v>55164166</v>
      </c>
      <c r="X1050" s="156">
        <v>187541</v>
      </c>
      <c r="Y1050" s="156">
        <v>55351707</v>
      </c>
      <c r="Z1050" s="28">
        <v>0.99839999999999995</v>
      </c>
      <c r="AA1050" s="28"/>
      <c r="AB1050" s="111"/>
      <c r="AC1050" s="28"/>
      <c r="AD1050" s="28">
        <v>1.35E-2</v>
      </c>
      <c r="AE1050" s="139"/>
      <c r="AF1050" s="139"/>
      <c r="AG1050" s="139"/>
      <c r="AH1050" s="139"/>
    </row>
    <row r="1051" spans="1:34">
      <c r="A1051" s="13" t="s">
        <v>150</v>
      </c>
      <c r="B1051" s="2" t="s">
        <v>74</v>
      </c>
      <c r="C1051" s="14" t="s">
        <v>185</v>
      </c>
      <c r="D1051" s="2">
        <v>2013</v>
      </c>
      <c r="E1051" s="14">
        <v>2013</v>
      </c>
      <c r="F1051" s="14" t="s">
        <v>98</v>
      </c>
      <c r="G1051" s="93">
        <v>17278</v>
      </c>
      <c r="H1051" s="93">
        <v>102953</v>
      </c>
      <c r="I1051" s="93">
        <v>114</v>
      </c>
      <c r="J1051" s="93">
        <v>1053</v>
      </c>
      <c r="K1051" s="93">
        <v>17392</v>
      </c>
      <c r="L1051" s="93">
        <v>104006</v>
      </c>
      <c r="M1051" s="48">
        <v>121398</v>
      </c>
      <c r="N1051" s="48">
        <v>259725</v>
      </c>
      <c r="O1051" s="48">
        <v>47058</v>
      </c>
      <c r="P1051" s="48">
        <v>209652</v>
      </c>
      <c r="Q1051" s="48">
        <v>256710</v>
      </c>
      <c r="R1051" s="48">
        <v>414</v>
      </c>
      <c r="S1051" s="48">
        <v>2601</v>
      </c>
      <c r="T1051" s="48">
        <v>3015</v>
      </c>
      <c r="U1051" s="48">
        <v>47472</v>
      </c>
      <c r="V1051" s="48">
        <v>212253</v>
      </c>
      <c r="W1051" s="156">
        <v>38988840</v>
      </c>
      <c r="X1051" s="156">
        <v>375546</v>
      </c>
      <c r="Y1051" s="156">
        <v>39364386</v>
      </c>
      <c r="Z1051" s="28">
        <v>0.9667</v>
      </c>
      <c r="AA1051" s="28"/>
      <c r="AB1051" s="111"/>
      <c r="AC1051" s="28"/>
      <c r="AD1051" s="28">
        <v>2.5600000000000001E-2</v>
      </c>
      <c r="AE1051" s="139"/>
      <c r="AF1051" s="139"/>
      <c r="AG1051" s="139"/>
      <c r="AH1051" s="139"/>
    </row>
    <row r="1052" spans="1:34">
      <c r="A1052" s="13" t="s">
        <v>151</v>
      </c>
      <c r="B1052" s="2" t="s">
        <v>74</v>
      </c>
      <c r="C1052" s="14" t="s">
        <v>185</v>
      </c>
      <c r="D1052" s="2">
        <v>2013</v>
      </c>
      <c r="E1052" s="14">
        <v>2013</v>
      </c>
      <c r="F1052" s="14" t="s">
        <v>98</v>
      </c>
      <c r="G1052" s="93">
        <v>2730</v>
      </c>
      <c r="H1052" s="93">
        <v>28467</v>
      </c>
      <c r="I1052" s="93">
        <v>71</v>
      </c>
      <c r="J1052" s="93">
        <v>720</v>
      </c>
      <c r="K1052" s="93">
        <v>2801</v>
      </c>
      <c r="L1052" s="93">
        <v>29187</v>
      </c>
      <c r="M1052" s="48">
        <v>31988</v>
      </c>
      <c r="N1052" s="48">
        <v>50267</v>
      </c>
      <c r="O1052" s="48">
        <v>6062</v>
      </c>
      <c r="P1052" s="48">
        <v>42597</v>
      </c>
      <c r="Q1052" s="48">
        <v>48659</v>
      </c>
      <c r="R1052" s="48">
        <v>206</v>
      </c>
      <c r="S1052" s="48">
        <v>1402</v>
      </c>
      <c r="T1052" s="48">
        <v>1608</v>
      </c>
      <c r="U1052" s="48">
        <v>6268</v>
      </c>
      <c r="V1052" s="48">
        <v>43999</v>
      </c>
      <c r="W1052" s="156">
        <v>7910060.54</v>
      </c>
      <c r="X1052" s="156">
        <v>209366.87</v>
      </c>
      <c r="Y1052" s="156">
        <v>8119427.4100000001</v>
      </c>
      <c r="Z1052" s="28">
        <v>0.97940000000000005</v>
      </c>
      <c r="AA1052" s="28"/>
      <c r="AB1052" s="111"/>
      <c r="AC1052" s="28"/>
      <c r="AD1052" s="28">
        <v>3.73E-2</v>
      </c>
      <c r="AE1052" s="139"/>
      <c r="AF1052" s="139"/>
      <c r="AG1052" s="139"/>
      <c r="AH1052" s="139"/>
    </row>
    <row r="1053" spans="1:34">
      <c r="A1053" s="13" t="s">
        <v>152</v>
      </c>
      <c r="B1053" s="2" t="s">
        <v>75</v>
      </c>
      <c r="C1053" s="14" t="s">
        <v>185</v>
      </c>
      <c r="D1053" s="2">
        <v>2013</v>
      </c>
      <c r="E1053" s="14">
        <v>2013</v>
      </c>
      <c r="F1053" s="14" t="s">
        <v>98</v>
      </c>
      <c r="G1053" s="93">
        <v>9533</v>
      </c>
      <c r="H1053" s="93">
        <v>37073</v>
      </c>
      <c r="I1053" s="93">
        <v>21</v>
      </c>
      <c r="J1053" s="93">
        <v>250</v>
      </c>
      <c r="K1053" s="93">
        <v>9554</v>
      </c>
      <c r="L1053" s="93">
        <v>37323</v>
      </c>
      <c r="M1053" s="48">
        <v>46877</v>
      </c>
      <c r="N1053" s="48">
        <v>113183</v>
      </c>
      <c r="O1053" s="48">
        <v>24447</v>
      </c>
      <c r="P1053" s="48">
        <v>87940</v>
      </c>
      <c r="Q1053" s="48">
        <v>112387</v>
      </c>
      <c r="R1053" s="48">
        <v>72</v>
      </c>
      <c r="S1053" s="48">
        <v>724</v>
      </c>
      <c r="T1053" s="48">
        <v>796</v>
      </c>
      <c r="U1053" s="48">
        <v>24519</v>
      </c>
      <c r="V1053" s="48">
        <v>88664</v>
      </c>
      <c r="W1053" s="156">
        <v>16783635</v>
      </c>
      <c r="X1053" s="156">
        <v>96805</v>
      </c>
      <c r="Y1053" s="156">
        <v>16880440</v>
      </c>
      <c r="Z1053" s="28">
        <v>0.98540000000000005</v>
      </c>
      <c r="AA1053" s="28"/>
      <c r="AB1053" s="111"/>
      <c r="AC1053" s="28"/>
      <c r="AD1053" s="28">
        <v>2.9700000000000001E-2</v>
      </c>
      <c r="AE1053" s="139"/>
      <c r="AF1053" s="139"/>
      <c r="AG1053" s="139"/>
      <c r="AH1053" s="139"/>
    </row>
    <row r="1054" spans="1:34">
      <c r="A1054" s="13" t="s">
        <v>153</v>
      </c>
      <c r="B1054" s="2" t="s">
        <v>74</v>
      </c>
      <c r="C1054" s="14" t="s">
        <v>185</v>
      </c>
      <c r="D1054" s="2">
        <v>2013</v>
      </c>
      <c r="E1054" s="14">
        <v>2013</v>
      </c>
      <c r="F1054" s="14" t="s">
        <v>98</v>
      </c>
      <c r="G1054" s="93">
        <v>1175</v>
      </c>
      <c r="H1054" s="93">
        <v>7757</v>
      </c>
      <c r="I1054" s="93">
        <v>3</v>
      </c>
      <c r="J1054" s="93">
        <v>24</v>
      </c>
      <c r="K1054" s="93">
        <v>1178</v>
      </c>
      <c r="L1054" s="93">
        <v>7781</v>
      </c>
      <c r="M1054" s="48">
        <v>8959</v>
      </c>
      <c r="N1054" s="48">
        <v>17428</v>
      </c>
      <c r="O1054" s="48">
        <v>2896</v>
      </c>
      <c r="P1054" s="48">
        <v>14465</v>
      </c>
      <c r="Q1054" s="48">
        <v>17361</v>
      </c>
      <c r="R1054" s="48">
        <v>8</v>
      </c>
      <c r="S1054" s="48">
        <v>59</v>
      </c>
      <c r="T1054" s="48">
        <v>67</v>
      </c>
      <c r="U1054" s="48">
        <v>2904</v>
      </c>
      <c r="V1054" s="48">
        <v>14524</v>
      </c>
      <c r="W1054" s="156">
        <v>2566361</v>
      </c>
      <c r="X1054" s="156">
        <v>7715</v>
      </c>
      <c r="Y1054" s="156">
        <v>2574076</v>
      </c>
      <c r="Z1054" s="28">
        <v>0.97040000000000004</v>
      </c>
      <c r="AA1054" s="28"/>
      <c r="AB1054" s="111"/>
      <c r="AC1054" s="28"/>
      <c r="AD1054" s="28">
        <v>5.8999999999999997E-2</v>
      </c>
      <c r="AE1054" s="139"/>
      <c r="AF1054" s="139"/>
      <c r="AG1054" s="139"/>
      <c r="AH1054" s="139"/>
    </row>
    <row r="1055" spans="1:34">
      <c r="A1055" s="13" t="s">
        <v>154</v>
      </c>
      <c r="B1055" s="2" t="s">
        <v>74</v>
      </c>
      <c r="C1055" s="14" t="s">
        <v>185</v>
      </c>
      <c r="D1055" s="2">
        <v>2013</v>
      </c>
      <c r="E1055" s="14">
        <v>2013</v>
      </c>
      <c r="F1055" s="14" t="s">
        <v>98</v>
      </c>
      <c r="G1055" s="93">
        <v>1592</v>
      </c>
      <c r="H1055" s="93">
        <v>12424</v>
      </c>
      <c r="I1055" s="93">
        <v>15</v>
      </c>
      <c r="J1055" s="93">
        <v>260</v>
      </c>
      <c r="K1055" s="93">
        <v>1607</v>
      </c>
      <c r="L1055" s="93">
        <v>12684</v>
      </c>
      <c r="M1055" s="48">
        <v>14291</v>
      </c>
      <c r="N1055" s="48">
        <v>29162</v>
      </c>
      <c r="O1055" s="48">
        <v>3945</v>
      </c>
      <c r="P1055" s="48">
        <v>24514</v>
      </c>
      <c r="Q1055" s="48">
        <v>28459</v>
      </c>
      <c r="R1055" s="48">
        <v>48</v>
      </c>
      <c r="S1055" s="48">
        <v>655</v>
      </c>
      <c r="T1055" s="48">
        <v>703</v>
      </c>
      <c r="U1055" s="48">
        <v>3993</v>
      </c>
      <c r="V1055" s="48">
        <v>25169</v>
      </c>
      <c r="W1055" s="156">
        <v>4357390.32</v>
      </c>
      <c r="X1055" s="156">
        <v>84996.68</v>
      </c>
      <c r="Y1055" s="156">
        <v>4442387</v>
      </c>
      <c r="Z1055" s="28">
        <v>0.78080000000000005</v>
      </c>
      <c r="AA1055" s="28"/>
      <c r="AB1055" s="111"/>
      <c r="AC1055" s="28"/>
      <c r="AD1055" s="28">
        <v>5.8999999999999997E-2</v>
      </c>
      <c r="AE1055" s="139"/>
      <c r="AF1055" s="139"/>
      <c r="AG1055" s="139"/>
      <c r="AH1055" s="139"/>
    </row>
    <row r="1056" spans="1:34">
      <c r="A1056" s="13" t="s">
        <v>155</v>
      </c>
      <c r="B1056" s="2" t="s">
        <v>74</v>
      </c>
      <c r="C1056" s="14" t="s">
        <v>185</v>
      </c>
      <c r="D1056" s="2">
        <v>2013</v>
      </c>
      <c r="E1056" s="14">
        <v>2013</v>
      </c>
      <c r="F1056" s="14" t="s">
        <v>98</v>
      </c>
      <c r="G1056" s="93">
        <v>2698</v>
      </c>
      <c r="H1056" s="93">
        <v>11909</v>
      </c>
      <c r="I1056" s="93">
        <v>2</v>
      </c>
      <c r="J1056" s="93">
        <v>39</v>
      </c>
      <c r="K1056" s="93">
        <v>2700</v>
      </c>
      <c r="L1056" s="93">
        <v>11948</v>
      </c>
      <c r="M1056" s="48">
        <v>14648</v>
      </c>
      <c r="N1056" s="48">
        <v>32957</v>
      </c>
      <c r="O1056" s="48">
        <v>6663</v>
      </c>
      <c r="P1056" s="48">
        <v>26172</v>
      </c>
      <c r="Q1056" s="48">
        <v>32835</v>
      </c>
      <c r="R1056" s="48">
        <v>7</v>
      </c>
      <c r="S1056" s="48">
        <v>115</v>
      </c>
      <c r="T1056" s="48">
        <v>122</v>
      </c>
      <c r="U1056" s="48">
        <v>6670</v>
      </c>
      <c r="V1056" s="48">
        <v>26287</v>
      </c>
      <c r="W1056" s="156">
        <v>4924769</v>
      </c>
      <c r="X1056" s="156">
        <v>14455</v>
      </c>
      <c r="Y1056" s="156">
        <v>4939224</v>
      </c>
      <c r="Z1056" s="28">
        <v>0.95</v>
      </c>
      <c r="AA1056" s="28"/>
      <c r="AB1056" s="111"/>
      <c r="AC1056" s="28"/>
      <c r="AD1056" s="28">
        <v>5.8999999999999997E-2</v>
      </c>
      <c r="AE1056" s="139"/>
      <c r="AF1056" s="139"/>
      <c r="AG1056" s="139"/>
      <c r="AH1056" s="139"/>
    </row>
    <row r="1057" spans="1:51">
      <c r="A1057" s="13" t="s">
        <v>156</v>
      </c>
      <c r="B1057" s="2" t="s">
        <v>74</v>
      </c>
      <c r="C1057" s="14" t="s">
        <v>185</v>
      </c>
      <c r="D1057" s="2">
        <v>2013</v>
      </c>
      <c r="E1057" s="14">
        <v>2013</v>
      </c>
      <c r="F1057" s="14" t="s">
        <v>98</v>
      </c>
      <c r="G1057" s="93">
        <v>7023</v>
      </c>
      <c r="H1057" s="93">
        <v>44004</v>
      </c>
      <c r="I1057" s="93">
        <v>36</v>
      </c>
      <c r="J1057" s="93">
        <v>1003</v>
      </c>
      <c r="K1057" s="93">
        <v>7059</v>
      </c>
      <c r="L1057" s="93">
        <v>45007</v>
      </c>
      <c r="M1057" s="48">
        <v>52066</v>
      </c>
      <c r="N1057" s="48">
        <v>110402</v>
      </c>
      <c r="O1057" s="48">
        <v>16810</v>
      </c>
      <c r="P1057" s="48">
        <v>91369</v>
      </c>
      <c r="Q1057" s="48">
        <v>108179</v>
      </c>
      <c r="R1057" s="48">
        <v>120</v>
      </c>
      <c r="S1057" s="48">
        <v>2103</v>
      </c>
      <c r="T1057" s="48">
        <v>2223</v>
      </c>
      <c r="U1057" s="48">
        <v>16930</v>
      </c>
      <c r="V1057" s="48">
        <v>93472</v>
      </c>
      <c r="W1057" s="156">
        <v>16386821</v>
      </c>
      <c r="X1057" s="156">
        <v>309658</v>
      </c>
      <c r="Y1057" s="156">
        <v>16696479</v>
      </c>
      <c r="Z1057" s="28">
        <v>0.97360000000000002</v>
      </c>
      <c r="AA1057" s="28"/>
      <c r="AB1057" s="111"/>
      <c r="AC1057" s="28"/>
      <c r="AD1057" s="28">
        <v>1.6500000000000001E-2</v>
      </c>
      <c r="AE1057" s="139"/>
      <c r="AF1057" s="139"/>
      <c r="AG1057" s="139"/>
      <c r="AH1057" s="139"/>
    </row>
    <row r="1058" spans="1:51">
      <c r="A1058" s="13" t="s">
        <v>157</v>
      </c>
      <c r="B1058" s="2" t="s">
        <v>74</v>
      </c>
      <c r="C1058" s="14" t="s">
        <v>185</v>
      </c>
      <c r="D1058" s="2">
        <v>2013</v>
      </c>
      <c r="E1058" s="14">
        <v>2013</v>
      </c>
      <c r="F1058" s="14" t="s">
        <v>98</v>
      </c>
      <c r="G1058" s="93">
        <v>1343</v>
      </c>
      <c r="H1058" s="93">
        <v>10513</v>
      </c>
      <c r="I1058" s="93">
        <v>2</v>
      </c>
      <c r="J1058" s="93">
        <v>25</v>
      </c>
      <c r="K1058" s="93">
        <v>1345</v>
      </c>
      <c r="L1058" s="93">
        <v>10538</v>
      </c>
      <c r="M1058" s="48">
        <v>11883</v>
      </c>
      <c r="N1058" s="48">
        <v>23227</v>
      </c>
      <c r="O1058" s="48">
        <v>3245</v>
      </c>
      <c r="P1058" s="48">
        <v>19912</v>
      </c>
      <c r="Q1058" s="48">
        <v>23157</v>
      </c>
      <c r="R1058" s="48">
        <v>5</v>
      </c>
      <c r="S1058" s="48">
        <v>65</v>
      </c>
      <c r="T1058" s="48">
        <v>70</v>
      </c>
      <c r="U1058" s="48">
        <v>3250</v>
      </c>
      <c r="V1058" s="48">
        <v>19977</v>
      </c>
      <c r="W1058" s="156">
        <v>3495752</v>
      </c>
      <c r="X1058" s="156">
        <v>8639</v>
      </c>
      <c r="Y1058" s="156">
        <v>3504391</v>
      </c>
      <c r="Z1058" s="28">
        <v>0.97189999999999999</v>
      </c>
      <c r="AA1058" s="28"/>
      <c r="AB1058" s="111"/>
      <c r="AC1058" s="28"/>
      <c r="AD1058" s="28">
        <v>5.8999999999999997E-2</v>
      </c>
      <c r="AE1058" s="139"/>
      <c r="AF1058" s="139"/>
      <c r="AG1058" s="139"/>
      <c r="AH1058" s="139"/>
    </row>
    <row r="1059" spans="1:51">
      <c r="A1059" s="13" t="s">
        <v>158</v>
      </c>
      <c r="B1059" s="2" t="s">
        <v>75</v>
      </c>
      <c r="C1059" s="14" t="s">
        <v>185</v>
      </c>
      <c r="D1059" s="2">
        <v>2013</v>
      </c>
      <c r="E1059" s="14">
        <v>2013</v>
      </c>
      <c r="F1059" s="14" t="s">
        <v>98</v>
      </c>
      <c r="G1059" s="93">
        <v>1713</v>
      </c>
      <c r="H1059" s="93">
        <v>10250</v>
      </c>
      <c r="I1059" s="93">
        <v>1</v>
      </c>
      <c r="J1059" s="93">
        <v>18</v>
      </c>
      <c r="K1059" s="93">
        <v>1714</v>
      </c>
      <c r="L1059" s="93">
        <v>10268</v>
      </c>
      <c r="M1059" s="48">
        <v>11982</v>
      </c>
      <c r="N1059" s="48">
        <v>23786</v>
      </c>
      <c r="O1059" s="48">
        <v>4305</v>
      </c>
      <c r="P1059" s="48">
        <v>19441</v>
      </c>
      <c r="Q1059" s="48">
        <v>23746</v>
      </c>
      <c r="R1059" s="48">
        <v>4</v>
      </c>
      <c r="S1059" s="48">
        <v>36</v>
      </c>
      <c r="T1059" s="48">
        <v>40</v>
      </c>
      <c r="U1059" s="48">
        <v>4309</v>
      </c>
      <c r="V1059" s="48">
        <v>19477</v>
      </c>
      <c r="W1059" s="156">
        <v>3534864</v>
      </c>
      <c r="X1059" s="156">
        <v>5274</v>
      </c>
      <c r="Y1059" s="156">
        <v>3540138</v>
      </c>
      <c r="Z1059" s="28">
        <v>0.95009999999999994</v>
      </c>
      <c r="AA1059" s="28"/>
      <c r="AB1059" s="111"/>
      <c r="AC1059" s="28"/>
      <c r="AD1059" s="28">
        <v>5.8999999999999997E-2</v>
      </c>
      <c r="AE1059" s="139"/>
      <c r="AF1059" s="139"/>
      <c r="AG1059" s="139"/>
      <c r="AH1059" s="139"/>
    </row>
    <row r="1060" spans="1:51">
      <c r="A1060" s="13" t="s">
        <v>159</v>
      </c>
      <c r="B1060" s="2" t="s">
        <v>75</v>
      </c>
      <c r="C1060" s="14" t="s">
        <v>185</v>
      </c>
      <c r="D1060" s="2">
        <v>2013</v>
      </c>
      <c r="E1060" s="14">
        <v>2013</v>
      </c>
      <c r="F1060" s="14" t="s">
        <v>98</v>
      </c>
      <c r="G1060" s="93">
        <v>9</v>
      </c>
      <c r="H1060" s="93">
        <v>144</v>
      </c>
      <c r="I1060" s="93">
        <v>0</v>
      </c>
      <c r="J1060" s="93">
        <v>0</v>
      </c>
      <c r="K1060" s="93">
        <v>9</v>
      </c>
      <c r="L1060" s="93">
        <v>144</v>
      </c>
      <c r="M1060" s="48">
        <v>153</v>
      </c>
      <c r="N1060" s="48">
        <v>291</v>
      </c>
      <c r="O1060" s="48">
        <v>22</v>
      </c>
      <c r="P1060" s="48">
        <v>269</v>
      </c>
      <c r="Q1060" s="48">
        <v>291</v>
      </c>
      <c r="R1060" s="48">
        <v>0</v>
      </c>
      <c r="S1060" s="48">
        <v>0</v>
      </c>
      <c r="T1060" s="48">
        <v>0</v>
      </c>
      <c r="U1060" s="48">
        <v>22</v>
      </c>
      <c r="V1060" s="48">
        <v>269</v>
      </c>
      <c r="W1060" s="156">
        <v>40860</v>
      </c>
      <c r="X1060" s="156">
        <v>0</v>
      </c>
      <c r="Y1060" s="156">
        <v>40860</v>
      </c>
      <c r="Z1060" s="28">
        <v>1</v>
      </c>
      <c r="AA1060" s="28"/>
      <c r="AB1060" s="111"/>
      <c r="AC1060" s="28"/>
      <c r="AD1060" s="28">
        <v>5.8999999999999997E-2</v>
      </c>
      <c r="AE1060" s="139"/>
      <c r="AF1060" s="139"/>
      <c r="AG1060" s="139"/>
      <c r="AH1060" s="139"/>
    </row>
    <row r="1061" spans="1:51">
      <c r="A1061" s="13" t="s">
        <v>160</v>
      </c>
      <c r="B1061" s="2" t="s">
        <v>75</v>
      </c>
      <c r="C1061" s="14" t="s">
        <v>185</v>
      </c>
      <c r="D1061" s="2">
        <v>2013</v>
      </c>
      <c r="E1061" s="14">
        <v>2013</v>
      </c>
      <c r="F1061" s="14" t="s">
        <v>98</v>
      </c>
      <c r="G1061" s="93">
        <v>469</v>
      </c>
      <c r="H1061" s="93">
        <v>2440</v>
      </c>
      <c r="I1061" s="93">
        <v>0</v>
      </c>
      <c r="J1061" s="93">
        <v>4</v>
      </c>
      <c r="K1061" s="93">
        <v>469</v>
      </c>
      <c r="L1061" s="93">
        <v>2444</v>
      </c>
      <c r="M1061" s="48">
        <v>2913</v>
      </c>
      <c r="N1061" s="48">
        <v>6532</v>
      </c>
      <c r="O1061" s="48">
        <v>1300</v>
      </c>
      <c r="P1061" s="48">
        <v>5224</v>
      </c>
      <c r="Q1061" s="48">
        <v>6524</v>
      </c>
      <c r="R1061" s="48">
        <v>0</v>
      </c>
      <c r="S1061" s="48">
        <v>8</v>
      </c>
      <c r="T1061" s="48">
        <v>8</v>
      </c>
      <c r="U1061" s="48">
        <v>1300</v>
      </c>
      <c r="V1061" s="48">
        <v>5232</v>
      </c>
      <c r="W1061" s="156">
        <v>959465</v>
      </c>
      <c r="X1061" s="156">
        <v>990</v>
      </c>
      <c r="Y1061" s="156">
        <v>960455</v>
      </c>
      <c r="Z1061" s="28">
        <v>1</v>
      </c>
      <c r="AA1061" s="28"/>
      <c r="AB1061" s="111"/>
      <c r="AC1061" s="28"/>
      <c r="AD1061" s="28">
        <v>5.8999999999999997E-2</v>
      </c>
      <c r="AE1061" s="139"/>
      <c r="AF1061" s="139"/>
      <c r="AG1061" s="139"/>
      <c r="AH1061" s="139"/>
    </row>
    <row r="1062" spans="1:51">
      <c r="A1062" s="13" t="s">
        <v>161</v>
      </c>
      <c r="B1062" s="2" t="s">
        <v>74</v>
      </c>
      <c r="C1062" s="14" t="s">
        <v>185</v>
      </c>
      <c r="D1062" s="2">
        <v>2013</v>
      </c>
      <c r="E1062" s="14">
        <v>2013</v>
      </c>
      <c r="F1062" s="14" t="s">
        <v>98</v>
      </c>
      <c r="G1062" s="93">
        <v>3264</v>
      </c>
      <c r="H1062" s="93">
        <v>17338</v>
      </c>
      <c r="I1062" s="93">
        <v>7</v>
      </c>
      <c r="J1062" s="93">
        <v>84</v>
      </c>
      <c r="K1062" s="93">
        <v>3271</v>
      </c>
      <c r="L1062" s="93">
        <v>17422</v>
      </c>
      <c r="M1062" s="48">
        <v>20693</v>
      </c>
      <c r="N1062" s="48">
        <v>41204</v>
      </c>
      <c r="O1062" s="48">
        <v>7829</v>
      </c>
      <c r="P1062" s="48">
        <v>33140</v>
      </c>
      <c r="Q1062" s="48">
        <v>40969</v>
      </c>
      <c r="R1062" s="48">
        <v>27</v>
      </c>
      <c r="S1062" s="48">
        <v>208</v>
      </c>
      <c r="T1062" s="48">
        <v>235</v>
      </c>
      <c r="U1062" s="48">
        <v>7856</v>
      </c>
      <c r="V1062" s="48">
        <v>33348</v>
      </c>
      <c r="W1062" s="156">
        <v>6360975.79</v>
      </c>
      <c r="X1062" s="156">
        <v>29993.8</v>
      </c>
      <c r="Y1062" s="156">
        <v>6390969.5899999999</v>
      </c>
      <c r="Z1062" s="28">
        <v>0.95660000000000001</v>
      </c>
      <c r="AA1062" s="28"/>
      <c r="AB1062" s="111"/>
      <c r="AC1062" s="28"/>
      <c r="AD1062" s="28">
        <v>1.7299999999999999E-2</v>
      </c>
      <c r="AE1062" s="139"/>
      <c r="AF1062" s="139"/>
      <c r="AG1062" s="139"/>
      <c r="AH1062" s="139"/>
    </row>
    <row r="1063" spans="1:51">
      <c r="A1063" s="13" t="s">
        <v>162</v>
      </c>
      <c r="B1063" s="2" t="s">
        <v>74</v>
      </c>
      <c r="C1063" s="14" t="s">
        <v>185</v>
      </c>
      <c r="D1063" s="2">
        <v>2013</v>
      </c>
      <c r="E1063" s="14">
        <v>2013</v>
      </c>
      <c r="F1063" s="14" t="s">
        <v>98</v>
      </c>
      <c r="G1063" s="93">
        <v>2126</v>
      </c>
      <c r="H1063" s="93">
        <v>16442</v>
      </c>
      <c r="I1063" s="93">
        <v>11</v>
      </c>
      <c r="J1063" s="93">
        <v>109</v>
      </c>
      <c r="K1063" s="93">
        <v>2137</v>
      </c>
      <c r="L1063" s="93">
        <v>16551</v>
      </c>
      <c r="M1063" s="48">
        <v>18688</v>
      </c>
      <c r="N1063" s="48">
        <v>34517</v>
      </c>
      <c r="O1063" s="48">
        <v>5111</v>
      </c>
      <c r="P1063" s="48">
        <v>29097</v>
      </c>
      <c r="Q1063" s="48">
        <v>34208</v>
      </c>
      <c r="R1063" s="48">
        <v>38</v>
      </c>
      <c r="S1063" s="48">
        <v>271</v>
      </c>
      <c r="T1063" s="48">
        <v>309</v>
      </c>
      <c r="U1063" s="48">
        <v>5149</v>
      </c>
      <c r="V1063" s="48">
        <v>29368</v>
      </c>
      <c r="W1063" s="156">
        <v>5286994</v>
      </c>
      <c r="X1063" s="156">
        <v>38245</v>
      </c>
      <c r="Y1063" s="156">
        <v>5325239</v>
      </c>
      <c r="Z1063" s="28">
        <v>0.92</v>
      </c>
      <c r="AA1063" s="28"/>
      <c r="AB1063" s="111"/>
      <c r="AC1063" s="28"/>
      <c r="AD1063" s="28">
        <v>5.8999999999999997E-2</v>
      </c>
      <c r="AE1063" s="139"/>
      <c r="AF1063" s="139"/>
      <c r="AG1063" s="139"/>
      <c r="AH1063" s="139"/>
    </row>
    <row r="1064" spans="1:51">
      <c r="A1064" s="13" t="s">
        <v>163</v>
      </c>
      <c r="B1064" s="2" t="s">
        <v>75</v>
      </c>
      <c r="C1064" s="14" t="s">
        <v>185</v>
      </c>
      <c r="D1064" s="2">
        <v>2013</v>
      </c>
      <c r="E1064" s="14">
        <v>2013</v>
      </c>
      <c r="F1064" s="14" t="s">
        <v>98</v>
      </c>
      <c r="G1064" s="93">
        <v>6902</v>
      </c>
      <c r="H1064" s="93">
        <v>34458</v>
      </c>
      <c r="I1064" s="93">
        <v>8</v>
      </c>
      <c r="J1064" s="93">
        <v>53</v>
      </c>
      <c r="K1064" s="93">
        <v>6910</v>
      </c>
      <c r="L1064" s="93">
        <v>34511</v>
      </c>
      <c r="M1064" s="48">
        <v>41421</v>
      </c>
      <c r="N1064" s="48">
        <v>90886</v>
      </c>
      <c r="O1064" s="48">
        <v>18189</v>
      </c>
      <c r="P1064" s="48">
        <v>72516</v>
      </c>
      <c r="Q1064" s="48">
        <v>90705</v>
      </c>
      <c r="R1064" s="48">
        <v>27</v>
      </c>
      <c r="S1064" s="48">
        <v>154</v>
      </c>
      <c r="T1064" s="48">
        <v>181</v>
      </c>
      <c r="U1064" s="48">
        <v>18216</v>
      </c>
      <c r="V1064" s="48">
        <v>72670</v>
      </c>
      <c r="W1064" s="156">
        <v>13470097</v>
      </c>
      <c r="X1064" s="156">
        <v>22768</v>
      </c>
      <c r="Y1064" s="156">
        <v>13492865</v>
      </c>
      <c r="Z1064" s="28">
        <v>0.98080000000000001</v>
      </c>
      <c r="AA1064" s="28"/>
      <c r="AB1064" s="111"/>
      <c r="AC1064" s="28"/>
      <c r="AD1064" s="28">
        <v>1.06E-2</v>
      </c>
      <c r="AE1064" s="139"/>
      <c r="AF1064" s="139"/>
      <c r="AG1064" s="139"/>
      <c r="AH1064" s="139"/>
    </row>
    <row r="1065" spans="1:51">
      <c r="A1065" s="13" t="s">
        <v>164</v>
      </c>
      <c r="B1065" s="2" t="s">
        <v>75</v>
      </c>
      <c r="C1065" s="14" t="s">
        <v>185</v>
      </c>
      <c r="D1065" s="2">
        <v>2013</v>
      </c>
      <c r="E1065" s="14">
        <v>2013</v>
      </c>
      <c r="F1065" s="14" t="s">
        <v>98</v>
      </c>
      <c r="G1065" s="93">
        <v>805</v>
      </c>
      <c r="H1065" s="93">
        <v>4410</v>
      </c>
      <c r="I1065" s="93">
        <v>2</v>
      </c>
      <c r="J1065" s="93">
        <v>15</v>
      </c>
      <c r="K1065" s="93">
        <v>807</v>
      </c>
      <c r="L1065" s="93">
        <v>4425</v>
      </c>
      <c r="M1065" s="48">
        <v>5232</v>
      </c>
      <c r="N1065" s="48">
        <v>12499</v>
      </c>
      <c r="O1065" s="48">
        <v>2128</v>
      </c>
      <c r="P1065" s="48">
        <v>10318</v>
      </c>
      <c r="Q1065" s="48">
        <v>12446</v>
      </c>
      <c r="R1065" s="48">
        <v>7</v>
      </c>
      <c r="S1065" s="48">
        <v>46</v>
      </c>
      <c r="T1065" s="48">
        <v>53</v>
      </c>
      <c r="U1065" s="48">
        <v>2135</v>
      </c>
      <c r="V1065" s="48">
        <v>10364</v>
      </c>
      <c r="W1065" s="156">
        <v>1804963</v>
      </c>
      <c r="X1065" s="156">
        <v>6139</v>
      </c>
      <c r="Y1065" s="156">
        <v>1811102</v>
      </c>
      <c r="Z1065" s="28">
        <v>0.97009999999999996</v>
      </c>
      <c r="AA1065" s="28"/>
      <c r="AB1065" s="111"/>
      <c r="AC1065" s="28"/>
      <c r="AD1065" s="28">
        <v>5.8999999999999997E-2</v>
      </c>
      <c r="AE1065" s="139"/>
      <c r="AF1065" s="139"/>
      <c r="AG1065" s="139"/>
      <c r="AH1065" s="139"/>
    </row>
    <row r="1066" spans="1:51">
      <c r="A1066" s="13" t="s">
        <v>165</v>
      </c>
      <c r="B1066" s="2" t="s">
        <v>75</v>
      </c>
      <c r="C1066" s="14" t="s">
        <v>185</v>
      </c>
      <c r="D1066" s="2">
        <v>2013</v>
      </c>
      <c r="E1066" s="14">
        <v>2013</v>
      </c>
      <c r="F1066" s="14" t="s">
        <v>98</v>
      </c>
      <c r="G1066" s="93">
        <v>731</v>
      </c>
      <c r="H1066" s="93">
        <v>3524</v>
      </c>
      <c r="I1066" s="93">
        <v>1</v>
      </c>
      <c r="J1066" s="93">
        <v>8</v>
      </c>
      <c r="K1066" s="93">
        <v>732</v>
      </c>
      <c r="L1066" s="93">
        <v>3532</v>
      </c>
      <c r="M1066" s="48">
        <v>4264</v>
      </c>
      <c r="N1066" s="48">
        <v>9785</v>
      </c>
      <c r="O1066" s="48">
        <v>2018</v>
      </c>
      <c r="P1066" s="48">
        <v>7747</v>
      </c>
      <c r="Q1066" s="48">
        <v>9765</v>
      </c>
      <c r="R1066" s="48">
        <v>2</v>
      </c>
      <c r="S1066" s="48">
        <v>18</v>
      </c>
      <c r="T1066" s="48">
        <v>20</v>
      </c>
      <c r="U1066" s="48">
        <v>2020</v>
      </c>
      <c r="V1066" s="48">
        <v>7765</v>
      </c>
      <c r="W1066" s="156">
        <v>1437131</v>
      </c>
      <c r="X1066" s="156">
        <v>2853</v>
      </c>
      <c r="Y1066" s="156">
        <v>1439984</v>
      </c>
      <c r="Z1066" s="28">
        <v>0.96940000000000004</v>
      </c>
      <c r="AA1066" s="28"/>
      <c r="AB1066" s="111"/>
      <c r="AC1066" s="28"/>
      <c r="AD1066" s="28">
        <v>5.8999999999999997E-2</v>
      </c>
      <c r="AE1066" s="139"/>
      <c r="AF1066" s="139"/>
      <c r="AG1066" s="139"/>
      <c r="AH1066" s="139"/>
      <c r="AI1066" s="1"/>
      <c r="AJ1066" s="1"/>
      <c r="AK1066" s="1"/>
      <c r="AL1066" s="1"/>
      <c r="AM1066" s="1"/>
      <c r="AN1066" s="1"/>
      <c r="AO1066" s="1"/>
      <c r="AP1066" s="1"/>
      <c r="AQ1066" s="1"/>
      <c r="AR1066" s="1"/>
      <c r="AS1066" s="1"/>
      <c r="AT1066" s="1"/>
      <c r="AU1066" s="1"/>
      <c r="AV1066" s="1"/>
      <c r="AW1066" s="1"/>
      <c r="AX1066" s="1"/>
      <c r="AY1066" s="1"/>
    </row>
    <row r="1067" spans="1:51">
      <c r="A1067" s="13" t="s">
        <v>166</v>
      </c>
      <c r="B1067" s="2" t="s">
        <v>75</v>
      </c>
      <c r="C1067" s="14" t="s">
        <v>185</v>
      </c>
      <c r="D1067" s="2">
        <v>2013</v>
      </c>
      <c r="E1067" s="14">
        <v>2013</v>
      </c>
      <c r="F1067" s="14" t="s">
        <v>98</v>
      </c>
      <c r="G1067" s="93">
        <v>74</v>
      </c>
      <c r="H1067" s="93">
        <v>688</v>
      </c>
      <c r="I1067" s="93">
        <v>0</v>
      </c>
      <c r="J1067" s="93">
        <v>0</v>
      </c>
      <c r="K1067" s="93">
        <v>74</v>
      </c>
      <c r="L1067" s="93">
        <v>688</v>
      </c>
      <c r="M1067" s="48">
        <v>762</v>
      </c>
      <c r="N1067" s="48">
        <v>1512</v>
      </c>
      <c r="O1067" s="48">
        <v>159</v>
      </c>
      <c r="P1067" s="48">
        <v>1352</v>
      </c>
      <c r="Q1067" s="48">
        <v>1511</v>
      </c>
      <c r="R1067" s="48">
        <v>0</v>
      </c>
      <c r="S1067" s="48">
        <v>1</v>
      </c>
      <c r="T1067" s="48">
        <v>1</v>
      </c>
      <c r="U1067" s="48">
        <v>159</v>
      </c>
      <c r="V1067" s="48">
        <v>1353</v>
      </c>
      <c r="W1067" s="156">
        <v>232958</v>
      </c>
      <c r="X1067" s="156">
        <v>0</v>
      </c>
      <c r="Y1067" s="156">
        <v>232958</v>
      </c>
      <c r="Z1067" s="28">
        <v>0.84309999999999996</v>
      </c>
      <c r="AA1067" s="28"/>
      <c r="AB1067" s="111"/>
      <c r="AC1067" s="28"/>
      <c r="AD1067" s="28">
        <v>5.8999999999999997E-2</v>
      </c>
      <c r="AE1067" s="139"/>
      <c r="AF1067" s="139"/>
      <c r="AG1067" s="139"/>
      <c r="AH1067" s="139"/>
      <c r="AI1067" s="1"/>
      <c r="AJ1067" s="1"/>
      <c r="AK1067" s="1"/>
      <c r="AL1067" s="1"/>
      <c r="AM1067" s="1"/>
      <c r="AN1067" s="1"/>
      <c r="AO1067" s="1"/>
      <c r="AP1067" s="1"/>
      <c r="AQ1067" s="1"/>
      <c r="AR1067" s="1"/>
      <c r="AS1067" s="1"/>
      <c r="AT1067" s="1"/>
      <c r="AU1067" s="1"/>
      <c r="AV1067" s="1"/>
      <c r="AW1067" s="1"/>
      <c r="AX1067" s="1"/>
      <c r="AY1067" s="1"/>
    </row>
    <row r="1068" spans="1:51">
      <c r="A1068" s="13" t="s">
        <v>167</v>
      </c>
      <c r="B1068" s="2" t="s">
        <v>74</v>
      </c>
      <c r="C1068" s="14" t="s">
        <v>185</v>
      </c>
      <c r="D1068" s="2">
        <v>2013</v>
      </c>
      <c r="E1068" s="14">
        <v>2013</v>
      </c>
      <c r="F1068" s="14" t="s">
        <v>98</v>
      </c>
      <c r="G1068" s="93">
        <v>9081</v>
      </c>
      <c r="H1068" s="93">
        <v>37237</v>
      </c>
      <c r="I1068" s="93">
        <v>23</v>
      </c>
      <c r="J1068" s="93">
        <v>309</v>
      </c>
      <c r="K1068" s="93">
        <v>9104</v>
      </c>
      <c r="L1068" s="93">
        <v>37546</v>
      </c>
      <c r="M1068" s="48">
        <v>46650</v>
      </c>
      <c r="N1068" s="48">
        <v>115399</v>
      </c>
      <c r="O1068" s="48">
        <v>25019</v>
      </c>
      <c r="P1068" s="48">
        <v>89520</v>
      </c>
      <c r="Q1068" s="48">
        <v>114539</v>
      </c>
      <c r="R1068" s="48">
        <v>79</v>
      </c>
      <c r="S1068" s="48">
        <v>781</v>
      </c>
      <c r="T1068" s="48">
        <v>860</v>
      </c>
      <c r="U1068" s="48">
        <v>25098</v>
      </c>
      <c r="V1068" s="48">
        <v>90301</v>
      </c>
      <c r="W1068" s="156">
        <v>16771761</v>
      </c>
      <c r="X1068" s="156">
        <v>103792</v>
      </c>
      <c r="Y1068" s="156">
        <v>16875553</v>
      </c>
      <c r="Z1068" s="28">
        <v>1</v>
      </c>
      <c r="AA1068" s="28"/>
      <c r="AB1068" s="111"/>
      <c r="AC1068" s="28"/>
      <c r="AD1068" s="28">
        <v>3.7100000000000001E-2</v>
      </c>
      <c r="AE1068" s="139"/>
      <c r="AF1068" s="139"/>
      <c r="AG1068" s="139"/>
      <c r="AH1068" s="139"/>
      <c r="AI1068" s="1"/>
      <c r="AJ1068" s="1"/>
      <c r="AK1068" s="1"/>
      <c r="AL1068" s="1"/>
      <c r="AM1068" s="1"/>
      <c r="AN1068" s="1"/>
      <c r="AO1068" s="1"/>
      <c r="AP1068" s="1"/>
      <c r="AQ1068" s="1"/>
      <c r="AR1068" s="1"/>
      <c r="AS1068" s="1"/>
      <c r="AT1068" s="1"/>
      <c r="AU1068" s="1"/>
      <c r="AV1068" s="1"/>
      <c r="AW1068" s="1"/>
      <c r="AX1068" s="1"/>
      <c r="AY1068" s="1"/>
    </row>
    <row r="1069" spans="1:51">
      <c r="A1069" s="13" t="s">
        <v>168</v>
      </c>
      <c r="B1069" s="2" t="s">
        <v>75</v>
      </c>
      <c r="C1069" s="14" t="s">
        <v>185</v>
      </c>
      <c r="D1069" s="2">
        <v>2013</v>
      </c>
      <c r="E1069" s="14">
        <v>2013</v>
      </c>
      <c r="F1069" s="14" t="s">
        <v>98</v>
      </c>
      <c r="G1069" s="93">
        <v>380</v>
      </c>
      <c r="H1069" s="93">
        <v>2494</v>
      </c>
      <c r="I1069" s="93">
        <v>0</v>
      </c>
      <c r="J1069" s="93">
        <v>3</v>
      </c>
      <c r="K1069" s="93">
        <v>380</v>
      </c>
      <c r="L1069" s="93">
        <v>2497</v>
      </c>
      <c r="M1069" s="48">
        <v>2877</v>
      </c>
      <c r="N1069" s="48">
        <v>5250</v>
      </c>
      <c r="O1069" s="48">
        <v>979</v>
      </c>
      <c r="P1069" s="48">
        <v>4264</v>
      </c>
      <c r="Q1069" s="48">
        <v>5243</v>
      </c>
      <c r="R1069" s="48">
        <v>0</v>
      </c>
      <c r="S1069" s="48">
        <v>7</v>
      </c>
      <c r="T1069" s="48">
        <v>7</v>
      </c>
      <c r="U1069" s="48">
        <v>979</v>
      </c>
      <c r="V1069" s="48">
        <v>4271</v>
      </c>
      <c r="W1069" s="156">
        <v>794866</v>
      </c>
      <c r="X1069" s="156">
        <v>1079</v>
      </c>
      <c r="Y1069" s="156">
        <v>795945</v>
      </c>
      <c r="Z1069" s="28">
        <v>0.96240000000000003</v>
      </c>
      <c r="AA1069" s="28"/>
      <c r="AB1069" s="111"/>
      <c r="AC1069" s="28"/>
      <c r="AD1069" s="28">
        <v>5.8999999999999997E-2</v>
      </c>
      <c r="AE1069" s="139"/>
      <c r="AF1069" s="139"/>
      <c r="AG1069" s="139"/>
      <c r="AH1069" s="139"/>
      <c r="AI1069" s="1"/>
      <c r="AJ1069" s="1"/>
      <c r="AK1069" s="1"/>
      <c r="AL1069" s="1"/>
      <c r="AM1069" s="1"/>
      <c r="AN1069" s="1"/>
      <c r="AO1069" s="1"/>
      <c r="AP1069" s="1"/>
      <c r="AQ1069" s="1"/>
      <c r="AR1069" s="1"/>
      <c r="AS1069" s="1"/>
      <c r="AT1069" s="1"/>
      <c r="AU1069" s="1"/>
      <c r="AV1069" s="1"/>
      <c r="AW1069" s="1"/>
      <c r="AX1069" s="1"/>
      <c r="AY1069" s="1"/>
    </row>
    <row r="1070" spans="1:51">
      <c r="A1070" s="13" t="s">
        <v>169</v>
      </c>
      <c r="B1070" s="2" t="s">
        <v>74</v>
      </c>
      <c r="C1070" s="14" t="s">
        <v>185</v>
      </c>
      <c r="D1070" s="2">
        <v>2013</v>
      </c>
      <c r="E1070" s="14">
        <v>2013</v>
      </c>
      <c r="F1070" s="14" t="s">
        <v>98</v>
      </c>
      <c r="G1070" s="93">
        <v>3576</v>
      </c>
      <c r="H1070" s="93">
        <v>28339</v>
      </c>
      <c r="I1070" s="93">
        <v>5</v>
      </c>
      <c r="J1070" s="93">
        <v>191</v>
      </c>
      <c r="K1070" s="93">
        <v>3581</v>
      </c>
      <c r="L1070" s="93">
        <v>28530</v>
      </c>
      <c r="M1070" s="48">
        <v>32111</v>
      </c>
      <c r="N1070" s="48">
        <v>66985</v>
      </c>
      <c r="O1070" s="48">
        <v>8829</v>
      </c>
      <c r="P1070" s="48">
        <v>57690</v>
      </c>
      <c r="Q1070" s="48">
        <v>66519</v>
      </c>
      <c r="R1070" s="48">
        <v>20</v>
      </c>
      <c r="S1070" s="48">
        <v>446</v>
      </c>
      <c r="T1070" s="48">
        <v>466</v>
      </c>
      <c r="U1070" s="48">
        <v>8849</v>
      </c>
      <c r="V1070" s="48">
        <v>58136</v>
      </c>
      <c r="W1070" s="156">
        <v>9989088</v>
      </c>
      <c r="X1070" s="156">
        <v>59902</v>
      </c>
      <c r="Y1070" s="156">
        <v>10048990</v>
      </c>
      <c r="Z1070" s="28">
        <v>0.98729999999999996</v>
      </c>
      <c r="AA1070" s="28"/>
      <c r="AB1070" s="111"/>
      <c r="AC1070" s="28"/>
      <c r="AD1070" s="28">
        <v>3.0200000000000001E-2</v>
      </c>
      <c r="AE1070" s="139"/>
      <c r="AF1070" s="139"/>
      <c r="AG1070" s="139"/>
      <c r="AH1070" s="139"/>
      <c r="AI1070" s="1"/>
      <c r="AJ1070" s="1"/>
      <c r="AK1070" s="1"/>
      <c r="AL1070" s="1"/>
      <c r="AM1070" s="1"/>
      <c r="AN1070" s="1"/>
      <c r="AO1070" s="1"/>
      <c r="AP1070" s="1"/>
      <c r="AQ1070" s="1"/>
      <c r="AR1070" s="1"/>
      <c r="AS1070" s="1"/>
      <c r="AT1070" s="1"/>
      <c r="AU1070" s="1"/>
      <c r="AV1070" s="1"/>
      <c r="AW1070" s="1"/>
      <c r="AX1070" s="1"/>
      <c r="AY1070" s="1"/>
    </row>
    <row r="1071" spans="1:51">
      <c r="A1071" s="13" t="s">
        <v>170</v>
      </c>
      <c r="B1071" s="2" t="s">
        <v>74</v>
      </c>
      <c r="C1071" s="14" t="s">
        <v>185</v>
      </c>
      <c r="D1071" s="2">
        <v>2013</v>
      </c>
      <c r="E1071" s="14">
        <v>2013</v>
      </c>
      <c r="F1071" s="14" t="s">
        <v>98</v>
      </c>
      <c r="G1071" s="93">
        <v>1003</v>
      </c>
      <c r="H1071" s="93">
        <v>6751</v>
      </c>
      <c r="I1071" s="93">
        <v>15</v>
      </c>
      <c r="J1071" s="93">
        <v>103</v>
      </c>
      <c r="K1071" s="93">
        <v>1018</v>
      </c>
      <c r="L1071" s="93">
        <v>6854</v>
      </c>
      <c r="M1071" s="48">
        <v>7872</v>
      </c>
      <c r="N1071" s="48">
        <v>16772</v>
      </c>
      <c r="O1071" s="48">
        <v>2580</v>
      </c>
      <c r="P1071" s="48">
        <v>13903</v>
      </c>
      <c r="Q1071" s="48">
        <v>16483</v>
      </c>
      <c r="R1071" s="48">
        <v>55</v>
      </c>
      <c r="S1071" s="48">
        <v>234</v>
      </c>
      <c r="T1071" s="48">
        <v>289</v>
      </c>
      <c r="U1071" s="48">
        <v>2635</v>
      </c>
      <c r="V1071" s="48">
        <v>14137</v>
      </c>
      <c r="W1071" s="156">
        <v>2468771</v>
      </c>
      <c r="X1071" s="156">
        <v>39358</v>
      </c>
      <c r="Y1071" s="156">
        <v>2508129</v>
      </c>
      <c r="Z1071" s="28">
        <v>0.83760000000000001</v>
      </c>
      <c r="AA1071" s="28"/>
      <c r="AB1071" s="111"/>
      <c r="AC1071" s="28"/>
      <c r="AD1071" s="28">
        <v>5.8999999999999997E-2</v>
      </c>
      <c r="AE1071" s="139"/>
      <c r="AF1071" s="139"/>
      <c r="AG1071" s="139"/>
      <c r="AH1071" s="139"/>
      <c r="AI1071" s="1"/>
      <c r="AJ1071" s="1"/>
      <c r="AK1071" s="1"/>
      <c r="AL1071" s="1"/>
      <c r="AM1071" s="1"/>
      <c r="AN1071" s="1"/>
      <c r="AO1071" s="1"/>
      <c r="AP1071" s="1"/>
      <c r="AQ1071" s="1"/>
      <c r="AR1071" s="1"/>
      <c r="AS1071" s="1"/>
      <c r="AT1071" s="1"/>
      <c r="AU1071" s="1"/>
      <c r="AV1071" s="1"/>
      <c r="AW1071" s="1"/>
      <c r="AX1071" s="1"/>
      <c r="AY1071" s="1"/>
    </row>
    <row r="1072" spans="1:51">
      <c r="A1072" s="13" t="s">
        <v>171</v>
      </c>
      <c r="B1072" s="2" t="s">
        <v>75</v>
      </c>
      <c r="C1072" s="14" t="s">
        <v>185</v>
      </c>
      <c r="D1072" s="2">
        <v>2013</v>
      </c>
      <c r="E1072" s="14">
        <v>2013</v>
      </c>
      <c r="F1072" s="14" t="s">
        <v>98</v>
      </c>
      <c r="G1072" s="93">
        <v>975</v>
      </c>
      <c r="H1072" s="93">
        <v>4727</v>
      </c>
      <c r="I1072" s="93">
        <v>2</v>
      </c>
      <c r="J1072" s="93">
        <v>11</v>
      </c>
      <c r="K1072" s="93">
        <v>977</v>
      </c>
      <c r="L1072" s="93">
        <v>4738</v>
      </c>
      <c r="M1072" s="48">
        <v>5715</v>
      </c>
      <c r="N1072" s="48">
        <v>12908</v>
      </c>
      <c r="O1072" s="48">
        <v>2590</v>
      </c>
      <c r="P1072" s="48">
        <v>10281</v>
      </c>
      <c r="Q1072" s="48">
        <v>12871</v>
      </c>
      <c r="R1072" s="48">
        <v>5</v>
      </c>
      <c r="S1072" s="48">
        <v>32</v>
      </c>
      <c r="T1072" s="48">
        <v>37</v>
      </c>
      <c r="U1072" s="48">
        <v>2595</v>
      </c>
      <c r="V1072" s="48">
        <v>10313</v>
      </c>
      <c r="W1072" s="156">
        <v>1912123</v>
      </c>
      <c r="X1072" s="156">
        <v>4525</v>
      </c>
      <c r="Y1072" s="156">
        <v>1916648</v>
      </c>
      <c r="Z1072" s="28">
        <v>0.99260000000000004</v>
      </c>
      <c r="AA1072" s="28"/>
      <c r="AB1072" s="111"/>
      <c r="AC1072" s="28"/>
      <c r="AD1072" s="28">
        <v>5.8999999999999997E-2</v>
      </c>
      <c r="AE1072" s="139"/>
      <c r="AF1072" s="139"/>
      <c r="AG1072" s="139"/>
      <c r="AH1072" s="139"/>
      <c r="AI1072" s="1"/>
      <c r="AJ1072" s="1"/>
      <c r="AK1072" s="1"/>
      <c r="AL1072" s="1"/>
      <c r="AM1072" s="1"/>
      <c r="AN1072" s="1"/>
      <c r="AO1072" s="1"/>
      <c r="AP1072" s="1"/>
      <c r="AQ1072" s="1"/>
      <c r="AR1072" s="1"/>
      <c r="AS1072" s="1"/>
      <c r="AT1072" s="1"/>
      <c r="AU1072" s="1"/>
      <c r="AV1072" s="1"/>
      <c r="AW1072" s="1"/>
      <c r="AX1072" s="1"/>
      <c r="AY1072" s="1"/>
    </row>
    <row r="1073" spans="1:51">
      <c r="A1073" s="51" t="s">
        <v>172</v>
      </c>
      <c r="B1073" s="2" t="s">
        <v>66</v>
      </c>
      <c r="C1073" s="14" t="s">
        <v>64</v>
      </c>
      <c r="D1073" s="2">
        <v>2013</v>
      </c>
      <c r="E1073" s="14">
        <v>2013</v>
      </c>
      <c r="F1073" s="14" t="s">
        <v>99</v>
      </c>
      <c r="G1073" s="93">
        <v>305161</v>
      </c>
      <c r="H1073" s="93">
        <v>1621527</v>
      </c>
      <c r="I1073" s="93">
        <v>1676</v>
      </c>
      <c r="J1073" s="93">
        <v>14480</v>
      </c>
      <c r="K1073" s="93">
        <v>306837</v>
      </c>
      <c r="L1073" s="93">
        <v>1636007</v>
      </c>
      <c r="M1073" s="48">
        <v>1942841</v>
      </c>
      <c r="N1073" s="48">
        <v>4221057</v>
      </c>
      <c r="O1073" s="48">
        <v>761697</v>
      </c>
      <c r="P1073" s="48">
        <v>3419963</v>
      </c>
      <c r="Q1073" s="48">
        <v>4181660</v>
      </c>
      <c r="R1073" s="48">
        <v>5471</v>
      </c>
      <c r="S1073" s="48">
        <v>33926</v>
      </c>
      <c r="T1073" s="48">
        <v>39397</v>
      </c>
      <c r="U1073" s="48">
        <v>767168</v>
      </c>
      <c r="V1073" s="48">
        <v>3453889</v>
      </c>
      <c r="W1073" s="156">
        <v>641056668.75999999</v>
      </c>
      <c r="X1073" s="156">
        <v>5165816.47</v>
      </c>
      <c r="Y1073" s="156">
        <v>646222485.23000002</v>
      </c>
      <c r="Z1073" s="28">
        <v>0.9728</v>
      </c>
      <c r="AA1073" s="28"/>
      <c r="AB1073" s="111"/>
      <c r="AC1073" s="28"/>
      <c r="AD1073" s="28">
        <v>2.9399999999999999E-2</v>
      </c>
      <c r="AE1073" s="139"/>
      <c r="AF1073" s="139"/>
      <c r="AG1073" s="139"/>
      <c r="AH1073" s="139"/>
      <c r="AI1073" s="2"/>
      <c r="AJ1073" s="2"/>
      <c r="AK1073" s="2"/>
      <c r="AL1073" s="2"/>
      <c r="AM1073" s="2"/>
      <c r="AN1073" s="2"/>
      <c r="AO1073" s="2"/>
      <c r="AP1073" s="2"/>
      <c r="AQ1073" s="2"/>
      <c r="AR1073" s="2"/>
      <c r="AS1073" s="2"/>
      <c r="AT1073" s="2"/>
      <c r="AU1073" s="2"/>
      <c r="AV1073" s="2"/>
      <c r="AW1073" s="2"/>
      <c r="AX1073" s="2"/>
      <c r="AY1073" s="2"/>
    </row>
    <row r="1074" spans="1:51">
      <c r="A1074" s="51" t="s">
        <v>173</v>
      </c>
      <c r="B1074" s="2" t="s">
        <v>74</v>
      </c>
      <c r="C1074" s="14" t="s">
        <v>64</v>
      </c>
      <c r="D1074" s="2">
        <v>2013</v>
      </c>
      <c r="E1074" s="14">
        <v>2013</v>
      </c>
      <c r="F1074" s="14" t="s">
        <v>99</v>
      </c>
      <c r="G1074" s="93">
        <v>9990</v>
      </c>
      <c r="H1074" s="93">
        <v>51994</v>
      </c>
      <c r="I1074" s="93">
        <v>93</v>
      </c>
      <c r="J1074" s="93">
        <v>798</v>
      </c>
      <c r="K1074" s="93">
        <v>10083</v>
      </c>
      <c r="L1074" s="93">
        <v>52792</v>
      </c>
      <c r="M1074" s="48">
        <v>62875</v>
      </c>
      <c r="N1074" s="48">
        <v>125835</v>
      </c>
      <c r="O1074" s="48">
        <v>23295</v>
      </c>
      <c r="P1074" s="48">
        <v>100358</v>
      </c>
      <c r="Q1074" s="48">
        <v>123653</v>
      </c>
      <c r="R1074" s="48">
        <v>301</v>
      </c>
      <c r="S1074" s="48">
        <v>1881</v>
      </c>
      <c r="T1074" s="48">
        <v>2182</v>
      </c>
      <c r="U1074" s="48">
        <v>23596</v>
      </c>
      <c r="V1074" s="48">
        <v>102239</v>
      </c>
      <c r="W1074" s="156">
        <v>19542959</v>
      </c>
      <c r="X1074" s="156">
        <v>281014</v>
      </c>
      <c r="Y1074" s="156">
        <v>19823973</v>
      </c>
      <c r="Z1074" s="28">
        <v>0.88700000000000001</v>
      </c>
      <c r="AA1074" s="28"/>
      <c r="AB1074" s="111"/>
      <c r="AC1074" s="28"/>
      <c r="AD1074" s="28">
        <v>3.9800000000000002E-2</v>
      </c>
      <c r="AE1074" s="139"/>
      <c r="AF1074" s="139"/>
      <c r="AG1074" s="139"/>
      <c r="AH1074" s="139"/>
      <c r="AI1074" s="1"/>
      <c r="AJ1074" s="1"/>
      <c r="AK1074" s="1"/>
      <c r="AL1074" s="1"/>
      <c r="AM1074" s="1"/>
      <c r="AN1074" s="1"/>
      <c r="AO1074" s="1"/>
      <c r="AP1074" s="1"/>
      <c r="AQ1074" s="1"/>
      <c r="AR1074" s="1"/>
      <c r="AS1074" s="1"/>
      <c r="AT1074" s="1"/>
      <c r="AU1074" s="1"/>
      <c r="AV1074" s="1"/>
      <c r="AW1074" s="1"/>
      <c r="AX1074" s="1"/>
      <c r="AY1074" s="1"/>
    </row>
    <row r="1075" spans="1:51">
      <c r="A1075" s="51" t="s">
        <v>174</v>
      </c>
      <c r="B1075" s="2" t="s">
        <v>75</v>
      </c>
      <c r="C1075" s="14" t="s">
        <v>64</v>
      </c>
      <c r="D1075" s="2">
        <v>2013</v>
      </c>
      <c r="E1075" s="14">
        <v>2013</v>
      </c>
      <c r="F1075" s="14" t="s">
        <v>99</v>
      </c>
      <c r="G1075" s="93">
        <v>4</v>
      </c>
      <c r="H1075" s="93">
        <v>87</v>
      </c>
      <c r="I1075" s="93">
        <v>0</v>
      </c>
      <c r="J1075" s="93">
        <v>0</v>
      </c>
      <c r="K1075" s="93">
        <v>4</v>
      </c>
      <c r="L1075" s="93">
        <v>87</v>
      </c>
      <c r="M1075" s="48">
        <v>91</v>
      </c>
      <c r="N1075" s="48">
        <v>171</v>
      </c>
      <c r="O1075" s="48">
        <v>11</v>
      </c>
      <c r="P1075" s="48">
        <v>160</v>
      </c>
      <c r="Q1075" s="48">
        <v>171</v>
      </c>
      <c r="R1075" s="48">
        <v>0</v>
      </c>
      <c r="S1075" s="48">
        <v>0</v>
      </c>
      <c r="T1075" s="48">
        <v>0</v>
      </c>
      <c r="U1075" s="48">
        <v>11</v>
      </c>
      <c r="V1075" s="48">
        <v>160</v>
      </c>
      <c r="W1075" s="156">
        <v>24567</v>
      </c>
      <c r="X1075" s="156">
        <v>0</v>
      </c>
      <c r="Y1075" s="156">
        <v>24567</v>
      </c>
      <c r="Z1075" s="28">
        <v>1</v>
      </c>
      <c r="AA1075" s="28"/>
      <c r="AB1075" s="111"/>
      <c r="AC1075" s="28"/>
      <c r="AD1075" s="28">
        <v>5.4800000000000001E-2</v>
      </c>
      <c r="AE1075" s="139"/>
      <c r="AF1075" s="139"/>
      <c r="AG1075" s="139"/>
      <c r="AH1075" s="139"/>
      <c r="AI1075" s="1"/>
      <c r="AJ1075" s="1"/>
      <c r="AK1075" s="1"/>
      <c r="AL1075" s="1"/>
      <c r="AM1075" s="1"/>
      <c r="AN1075" s="1"/>
      <c r="AO1075" s="1"/>
      <c r="AP1075" s="1"/>
      <c r="AQ1075" s="1"/>
      <c r="AR1075" s="1"/>
      <c r="AS1075" s="1"/>
      <c r="AT1075" s="1"/>
      <c r="AU1075" s="1"/>
      <c r="AV1075" s="1"/>
      <c r="AW1075" s="1"/>
      <c r="AX1075" s="1"/>
      <c r="AY1075" s="1"/>
    </row>
    <row r="1076" spans="1:51">
      <c r="A1076" s="51" t="s">
        <v>175</v>
      </c>
      <c r="B1076" s="2" t="s">
        <v>75</v>
      </c>
      <c r="C1076" s="14" t="s">
        <v>64</v>
      </c>
      <c r="D1076" s="2">
        <v>2013</v>
      </c>
      <c r="E1076" s="14">
        <v>2013</v>
      </c>
      <c r="F1076" s="14" t="s">
        <v>99</v>
      </c>
      <c r="G1076" s="93">
        <v>159</v>
      </c>
      <c r="H1076" s="93">
        <v>1523</v>
      </c>
      <c r="I1076" s="93">
        <v>0</v>
      </c>
      <c r="J1076" s="93">
        <v>4</v>
      </c>
      <c r="K1076" s="93">
        <v>159</v>
      </c>
      <c r="L1076" s="93">
        <v>1527</v>
      </c>
      <c r="M1076" s="48">
        <v>1685</v>
      </c>
      <c r="N1076" s="48">
        <v>3280</v>
      </c>
      <c r="O1076" s="48">
        <v>407</v>
      </c>
      <c r="P1076" s="48">
        <v>2866</v>
      </c>
      <c r="Q1076" s="48">
        <v>3273</v>
      </c>
      <c r="R1076" s="48">
        <v>0</v>
      </c>
      <c r="S1076" s="48">
        <v>7</v>
      </c>
      <c r="T1076" s="48">
        <v>7</v>
      </c>
      <c r="U1076" s="48">
        <v>407</v>
      </c>
      <c r="V1076" s="48">
        <v>2873</v>
      </c>
      <c r="W1076" s="156">
        <v>487477</v>
      </c>
      <c r="X1076" s="156">
        <v>666</v>
      </c>
      <c r="Y1076" s="156">
        <v>488143</v>
      </c>
      <c r="Z1076" s="28">
        <v>0.97250000000000003</v>
      </c>
      <c r="AA1076" s="28"/>
      <c r="AB1076" s="111"/>
      <c r="AC1076" s="28"/>
      <c r="AD1076" s="28">
        <v>5.4800000000000001E-2</v>
      </c>
      <c r="AE1076" s="139"/>
      <c r="AF1076" s="139"/>
      <c r="AG1076" s="139"/>
      <c r="AH1076" s="139"/>
      <c r="AI1076" s="1"/>
      <c r="AJ1076" s="1"/>
      <c r="AK1076" s="1"/>
      <c r="AL1076" s="1"/>
      <c r="AM1076" s="1"/>
      <c r="AN1076" s="1"/>
      <c r="AO1076" s="1"/>
      <c r="AP1076" s="1"/>
      <c r="AQ1076" s="1"/>
      <c r="AR1076" s="1"/>
      <c r="AS1076" s="1"/>
      <c r="AT1076" s="1"/>
      <c r="AU1076" s="1"/>
      <c r="AV1076" s="1"/>
      <c r="AW1076" s="1"/>
      <c r="AX1076" s="1"/>
      <c r="AY1076" s="1"/>
    </row>
    <row r="1077" spans="1:51">
      <c r="A1077" s="51" t="s">
        <v>176</v>
      </c>
      <c r="B1077" s="2" t="s">
        <v>75</v>
      </c>
      <c r="C1077" s="14" t="s">
        <v>64</v>
      </c>
      <c r="D1077" s="2">
        <v>2013</v>
      </c>
      <c r="E1077" s="14">
        <v>2013</v>
      </c>
      <c r="F1077" s="14" t="s">
        <v>99</v>
      </c>
      <c r="G1077" s="93">
        <v>2037</v>
      </c>
      <c r="H1077" s="93">
        <v>12662</v>
      </c>
      <c r="I1077" s="93">
        <v>3</v>
      </c>
      <c r="J1077" s="93">
        <v>31</v>
      </c>
      <c r="K1077" s="93">
        <v>2040</v>
      </c>
      <c r="L1077" s="93">
        <v>12693</v>
      </c>
      <c r="M1077" s="48">
        <v>14733</v>
      </c>
      <c r="N1077" s="48">
        <v>30211</v>
      </c>
      <c r="O1077" s="48">
        <v>5075</v>
      </c>
      <c r="P1077" s="48">
        <v>25059</v>
      </c>
      <c r="Q1077" s="48">
        <v>30134</v>
      </c>
      <c r="R1077" s="48">
        <v>9</v>
      </c>
      <c r="S1077" s="48">
        <v>68</v>
      </c>
      <c r="T1077" s="48">
        <v>77</v>
      </c>
      <c r="U1077" s="48">
        <v>5084</v>
      </c>
      <c r="V1077" s="48">
        <v>25127</v>
      </c>
      <c r="W1077" s="156">
        <v>4491755</v>
      </c>
      <c r="X1077" s="156">
        <v>10296</v>
      </c>
      <c r="Y1077" s="156">
        <v>4502051</v>
      </c>
      <c r="Z1077" s="28">
        <v>0.96020000000000005</v>
      </c>
      <c r="AA1077" s="28"/>
      <c r="AB1077" s="111"/>
      <c r="AC1077" s="28"/>
      <c r="AD1077" s="28">
        <v>5.4800000000000001E-2</v>
      </c>
      <c r="AE1077" s="139"/>
      <c r="AF1077" s="139"/>
      <c r="AG1077" s="139"/>
      <c r="AH1077" s="139"/>
      <c r="AI1077" s="1"/>
      <c r="AJ1077" s="1"/>
      <c r="AK1077" s="1"/>
      <c r="AL1077" s="1"/>
      <c r="AM1077" s="1"/>
      <c r="AN1077" s="1"/>
      <c r="AO1077" s="1"/>
      <c r="AP1077" s="1"/>
      <c r="AQ1077" s="1"/>
      <c r="AR1077" s="1"/>
      <c r="AS1077" s="1"/>
      <c r="AT1077" s="1"/>
      <c r="AU1077" s="1"/>
      <c r="AV1077" s="1"/>
      <c r="AW1077" s="1"/>
      <c r="AX1077" s="1"/>
      <c r="AY1077" s="1"/>
    </row>
    <row r="1078" spans="1:51">
      <c r="A1078" s="51" t="s">
        <v>177</v>
      </c>
      <c r="B1078" s="2" t="s">
        <v>75</v>
      </c>
      <c r="C1078" s="14" t="s">
        <v>64</v>
      </c>
      <c r="D1078" s="2">
        <v>2013</v>
      </c>
      <c r="E1078" s="14">
        <v>2013</v>
      </c>
      <c r="F1078" s="14" t="s">
        <v>99</v>
      </c>
      <c r="G1078" s="93">
        <v>273</v>
      </c>
      <c r="H1078" s="93">
        <v>2300</v>
      </c>
      <c r="I1078" s="93">
        <v>0</v>
      </c>
      <c r="J1078" s="93">
        <v>3</v>
      </c>
      <c r="K1078" s="93">
        <v>273</v>
      </c>
      <c r="L1078" s="93">
        <v>2303</v>
      </c>
      <c r="M1078" s="48">
        <v>2576</v>
      </c>
      <c r="N1078" s="48">
        <v>4969</v>
      </c>
      <c r="O1078" s="48">
        <v>714</v>
      </c>
      <c r="P1078" s="48">
        <v>4247</v>
      </c>
      <c r="Q1078" s="48">
        <v>4961</v>
      </c>
      <c r="R1078" s="48">
        <v>0</v>
      </c>
      <c r="S1078" s="48">
        <v>8</v>
      </c>
      <c r="T1078" s="48">
        <v>8</v>
      </c>
      <c r="U1078" s="48">
        <v>714</v>
      </c>
      <c r="V1078" s="48">
        <v>4255</v>
      </c>
      <c r="W1078" s="156">
        <v>748570</v>
      </c>
      <c r="X1078" s="156">
        <v>962</v>
      </c>
      <c r="Y1078" s="156">
        <v>749532</v>
      </c>
      <c r="Z1078" s="28">
        <v>0.98</v>
      </c>
      <c r="AA1078" s="28"/>
      <c r="AB1078" s="111"/>
      <c r="AC1078" s="28"/>
      <c r="AD1078" s="28">
        <v>5.4800000000000001E-2</v>
      </c>
      <c r="AE1078" s="139"/>
      <c r="AF1078" s="139"/>
      <c r="AG1078" s="139"/>
      <c r="AH1078" s="139"/>
      <c r="AI1078" s="1"/>
      <c r="AJ1078" s="1"/>
      <c r="AK1078" s="1"/>
      <c r="AL1078" s="1"/>
      <c r="AM1078" s="1"/>
      <c r="AN1078" s="1"/>
      <c r="AO1078" s="1"/>
      <c r="AP1078" s="1"/>
      <c r="AQ1078" s="1"/>
      <c r="AR1078" s="1"/>
      <c r="AS1078" s="1"/>
      <c r="AT1078" s="1"/>
      <c r="AU1078" s="1"/>
      <c r="AV1078" s="1"/>
      <c r="AW1078" s="1"/>
      <c r="AX1078" s="1"/>
      <c r="AY1078" s="1"/>
    </row>
    <row r="1079" spans="1:51">
      <c r="A1079" s="51" t="s">
        <v>178</v>
      </c>
      <c r="B1079" s="2" t="s">
        <v>75</v>
      </c>
      <c r="C1079" s="14" t="s">
        <v>64</v>
      </c>
      <c r="D1079" s="2">
        <v>2013</v>
      </c>
      <c r="E1079" s="14">
        <v>2013</v>
      </c>
      <c r="F1079" s="14" t="s">
        <v>99</v>
      </c>
      <c r="G1079" s="93">
        <v>103</v>
      </c>
      <c r="H1079" s="93">
        <v>606</v>
      </c>
      <c r="I1079" s="93">
        <v>0</v>
      </c>
      <c r="J1079" s="93">
        <v>4</v>
      </c>
      <c r="K1079" s="93">
        <v>103</v>
      </c>
      <c r="L1079" s="93">
        <v>610</v>
      </c>
      <c r="M1079" s="48">
        <v>713</v>
      </c>
      <c r="N1079" s="48">
        <v>1710</v>
      </c>
      <c r="O1079" s="48">
        <v>268</v>
      </c>
      <c r="P1079" s="48">
        <v>1432</v>
      </c>
      <c r="Q1079" s="48">
        <v>1700</v>
      </c>
      <c r="R1079" s="48">
        <v>0</v>
      </c>
      <c r="S1079" s="48">
        <v>10</v>
      </c>
      <c r="T1079" s="48">
        <v>10</v>
      </c>
      <c r="U1079" s="48">
        <v>268</v>
      </c>
      <c r="V1079" s="48">
        <v>1442</v>
      </c>
      <c r="W1079" s="156">
        <v>235335</v>
      </c>
      <c r="X1079" s="156">
        <v>1485</v>
      </c>
      <c r="Y1079" s="156">
        <v>236820</v>
      </c>
      <c r="Z1079" s="28">
        <v>1</v>
      </c>
      <c r="AA1079" s="28"/>
      <c r="AB1079" s="111"/>
      <c r="AC1079" s="28"/>
      <c r="AD1079" s="28">
        <v>5.4800000000000001E-2</v>
      </c>
      <c r="AE1079" s="139"/>
      <c r="AF1079" s="139"/>
      <c r="AG1079" s="139"/>
      <c r="AH1079" s="139"/>
      <c r="AI1079" s="1"/>
      <c r="AJ1079" s="1"/>
      <c r="AK1079" s="1"/>
      <c r="AL1079" s="1"/>
      <c r="AM1079" s="1"/>
      <c r="AN1079" s="1"/>
      <c r="AO1079" s="1"/>
      <c r="AP1079" s="1"/>
      <c r="AQ1079" s="1"/>
      <c r="AR1079" s="1"/>
      <c r="AS1079" s="1"/>
      <c r="AT1079" s="1"/>
      <c r="AU1079" s="1"/>
      <c r="AV1079" s="1"/>
      <c r="AW1079" s="1"/>
      <c r="AX1079" s="1"/>
      <c r="AY1079" s="1"/>
    </row>
    <row r="1080" spans="1:51">
      <c r="A1080" s="51" t="s">
        <v>179</v>
      </c>
      <c r="B1080" s="2" t="s">
        <v>74</v>
      </c>
      <c r="C1080" s="14" t="s">
        <v>64</v>
      </c>
      <c r="D1080" s="2">
        <v>2013</v>
      </c>
      <c r="E1080" s="14">
        <v>2013</v>
      </c>
      <c r="F1080" s="14" t="s">
        <v>99</v>
      </c>
      <c r="G1080" s="93">
        <v>5634</v>
      </c>
      <c r="H1080" s="93">
        <v>26904</v>
      </c>
      <c r="I1080" s="93">
        <v>20</v>
      </c>
      <c r="J1080" s="93">
        <v>172</v>
      </c>
      <c r="K1080" s="93">
        <v>5654</v>
      </c>
      <c r="L1080" s="93">
        <v>27076</v>
      </c>
      <c r="M1080" s="48">
        <v>32730</v>
      </c>
      <c r="N1080" s="48">
        <v>67763</v>
      </c>
      <c r="O1080" s="48">
        <v>13374</v>
      </c>
      <c r="P1080" s="48">
        <v>53894</v>
      </c>
      <c r="Q1080" s="48">
        <v>67268</v>
      </c>
      <c r="R1080" s="48">
        <v>73</v>
      </c>
      <c r="S1080" s="48">
        <v>422</v>
      </c>
      <c r="T1080" s="48">
        <v>495</v>
      </c>
      <c r="U1080" s="48">
        <v>13447</v>
      </c>
      <c r="V1080" s="48">
        <v>54316</v>
      </c>
      <c r="W1080" s="156">
        <v>10651579</v>
      </c>
      <c r="X1080" s="156">
        <v>61909</v>
      </c>
      <c r="Y1080" s="156">
        <v>10713488</v>
      </c>
      <c r="Z1080" s="28">
        <v>0.94989999999999997</v>
      </c>
      <c r="AA1080" s="28"/>
      <c r="AB1080" s="111"/>
      <c r="AC1080" s="28"/>
      <c r="AD1080" s="28">
        <v>3.0099999999999998E-2</v>
      </c>
      <c r="AE1080" s="139"/>
      <c r="AF1080" s="139"/>
      <c r="AG1080" s="139"/>
      <c r="AH1080" s="139"/>
      <c r="AI1080" s="1"/>
      <c r="AJ1080" s="1"/>
      <c r="AK1080" s="1"/>
      <c r="AL1080" s="1"/>
      <c r="AM1080" s="1"/>
      <c r="AN1080" s="1"/>
      <c r="AO1080" s="1"/>
      <c r="AP1080" s="1"/>
      <c r="AQ1080" s="1"/>
      <c r="AR1080" s="1"/>
      <c r="AS1080" s="1"/>
      <c r="AT1080" s="1"/>
      <c r="AU1080" s="1"/>
      <c r="AV1080" s="1"/>
      <c r="AW1080" s="1"/>
      <c r="AX1080" s="1"/>
      <c r="AY1080" s="1"/>
    </row>
    <row r="1081" spans="1:51">
      <c r="A1081" s="51" t="s">
        <v>180</v>
      </c>
      <c r="B1081" s="2" t="s">
        <v>75</v>
      </c>
      <c r="C1081" s="14" t="s">
        <v>64</v>
      </c>
      <c r="D1081" s="2">
        <v>2013</v>
      </c>
      <c r="E1081" s="14">
        <v>2013</v>
      </c>
      <c r="F1081" s="14" t="s">
        <v>99</v>
      </c>
      <c r="G1081" s="93">
        <v>421</v>
      </c>
      <c r="H1081" s="93">
        <v>2099</v>
      </c>
      <c r="I1081" s="93">
        <v>1</v>
      </c>
      <c r="J1081" s="93">
        <v>5</v>
      </c>
      <c r="K1081" s="93">
        <v>422</v>
      </c>
      <c r="L1081" s="93">
        <v>2104</v>
      </c>
      <c r="M1081" s="48">
        <v>2525</v>
      </c>
      <c r="N1081" s="48">
        <v>5132</v>
      </c>
      <c r="O1081" s="48">
        <v>1097</v>
      </c>
      <c r="P1081" s="48">
        <v>4026</v>
      </c>
      <c r="Q1081" s="48">
        <v>5123</v>
      </c>
      <c r="R1081" s="48">
        <v>1</v>
      </c>
      <c r="S1081" s="48">
        <v>8</v>
      </c>
      <c r="T1081" s="48">
        <v>9</v>
      </c>
      <c r="U1081" s="48">
        <v>1098</v>
      </c>
      <c r="V1081" s="48">
        <v>4034</v>
      </c>
      <c r="W1081" s="156">
        <v>758488.18</v>
      </c>
      <c r="X1081" s="156">
        <v>2660</v>
      </c>
      <c r="Y1081" s="156">
        <v>761148.18</v>
      </c>
      <c r="Z1081" s="28">
        <v>1</v>
      </c>
      <c r="AA1081" s="28"/>
      <c r="AB1081" s="111"/>
      <c r="AC1081" s="28"/>
      <c r="AD1081" s="28">
        <v>5.4800000000000001E-2</v>
      </c>
      <c r="AE1081" s="139"/>
      <c r="AF1081" s="139"/>
      <c r="AG1081" s="139"/>
      <c r="AH1081" s="139"/>
      <c r="AI1081" s="1"/>
      <c r="AJ1081" s="1"/>
      <c r="AK1081" s="1"/>
      <c r="AL1081" s="1"/>
      <c r="AM1081" s="1"/>
      <c r="AN1081" s="1"/>
      <c r="AO1081" s="1"/>
      <c r="AP1081" s="1"/>
      <c r="AQ1081" s="1"/>
      <c r="AR1081" s="1"/>
      <c r="AS1081" s="1"/>
      <c r="AT1081" s="1"/>
      <c r="AU1081" s="1"/>
      <c r="AV1081" s="1"/>
      <c r="AW1081" s="1"/>
      <c r="AX1081" s="1"/>
      <c r="AY1081" s="1"/>
    </row>
    <row r="1082" spans="1:51">
      <c r="A1082" s="51" t="s">
        <v>181</v>
      </c>
      <c r="B1082" s="2" t="s">
        <v>75</v>
      </c>
      <c r="C1082" s="14" t="s">
        <v>64</v>
      </c>
      <c r="D1082" s="2">
        <v>2013</v>
      </c>
      <c r="E1082" s="14">
        <v>2013</v>
      </c>
      <c r="F1082" s="14" t="s">
        <v>99</v>
      </c>
      <c r="G1082" s="93">
        <v>573</v>
      </c>
      <c r="H1082" s="93">
        <v>5802</v>
      </c>
      <c r="I1082" s="93">
        <v>0</v>
      </c>
      <c r="J1082" s="93">
        <v>22</v>
      </c>
      <c r="K1082" s="93">
        <v>573</v>
      </c>
      <c r="L1082" s="93">
        <v>5824</v>
      </c>
      <c r="M1082" s="48">
        <v>6397</v>
      </c>
      <c r="N1082" s="48">
        <v>11765</v>
      </c>
      <c r="O1082" s="48">
        <v>1424</v>
      </c>
      <c r="P1082" s="48">
        <v>10295</v>
      </c>
      <c r="Q1082" s="48">
        <v>11719</v>
      </c>
      <c r="R1082" s="48">
        <v>0</v>
      </c>
      <c r="S1082" s="48">
        <v>46</v>
      </c>
      <c r="T1082" s="48">
        <v>46</v>
      </c>
      <c r="U1082" s="48">
        <v>1424</v>
      </c>
      <c r="V1082" s="48">
        <v>10341</v>
      </c>
      <c r="W1082" s="156">
        <v>1781274</v>
      </c>
      <c r="X1082" s="156">
        <v>6335</v>
      </c>
      <c r="Y1082" s="156">
        <v>1787609</v>
      </c>
      <c r="Z1082" s="28">
        <v>0.99539999999999995</v>
      </c>
      <c r="AA1082" s="28"/>
      <c r="AB1082" s="111"/>
      <c r="AC1082" s="28"/>
      <c r="AD1082" s="28">
        <v>5.4800000000000001E-2</v>
      </c>
      <c r="AE1082" s="139"/>
      <c r="AF1082" s="139"/>
      <c r="AG1082" s="139"/>
      <c r="AH1082" s="139"/>
    </row>
    <row r="1083" spans="1:51">
      <c r="A1083" s="13" t="s">
        <v>123</v>
      </c>
      <c r="B1083" s="2" t="s">
        <v>74</v>
      </c>
      <c r="C1083" s="14" t="s">
        <v>64</v>
      </c>
      <c r="D1083" s="2">
        <v>2013</v>
      </c>
      <c r="E1083" s="14">
        <v>2013</v>
      </c>
      <c r="F1083" s="14" t="s">
        <v>99</v>
      </c>
      <c r="G1083" s="93">
        <v>15467</v>
      </c>
      <c r="H1083" s="93">
        <v>75027</v>
      </c>
      <c r="I1083" s="93">
        <v>38</v>
      </c>
      <c r="J1083" s="93">
        <v>251</v>
      </c>
      <c r="K1083" s="93">
        <v>15505</v>
      </c>
      <c r="L1083" s="93">
        <v>75278</v>
      </c>
      <c r="M1083" s="48">
        <v>90783</v>
      </c>
      <c r="N1083" s="48">
        <v>217757</v>
      </c>
      <c r="O1083" s="48">
        <v>41348</v>
      </c>
      <c r="P1083" s="48">
        <v>175563</v>
      </c>
      <c r="Q1083" s="48">
        <v>216911</v>
      </c>
      <c r="R1083" s="48">
        <v>130</v>
      </c>
      <c r="S1083" s="48">
        <v>716</v>
      </c>
      <c r="T1083" s="48">
        <v>846</v>
      </c>
      <c r="U1083" s="48">
        <v>41478</v>
      </c>
      <c r="V1083" s="48">
        <v>176279</v>
      </c>
      <c r="W1083" s="156">
        <v>32638692</v>
      </c>
      <c r="X1083" s="156">
        <v>112448</v>
      </c>
      <c r="Y1083" s="156">
        <v>32751140</v>
      </c>
      <c r="Z1083" s="28">
        <v>0.91859999999999997</v>
      </c>
      <c r="AA1083" s="28"/>
      <c r="AB1083" s="111"/>
      <c r="AC1083" s="28"/>
      <c r="AD1083" s="28">
        <v>3.5999999999999999E-3</v>
      </c>
      <c r="AE1083" s="139"/>
      <c r="AF1083" s="139"/>
      <c r="AG1083" s="139"/>
      <c r="AH1083" s="139"/>
    </row>
    <row r="1084" spans="1:51">
      <c r="A1084" s="13" t="s">
        <v>124</v>
      </c>
      <c r="B1084" s="2" t="s">
        <v>75</v>
      </c>
      <c r="C1084" s="14" t="s">
        <v>64</v>
      </c>
      <c r="D1084" s="2">
        <v>2013</v>
      </c>
      <c r="E1084" s="14">
        <v>2013</v>
      </c>
      <c r="F1084" s="14" t="s">
        <v>99</v>
      </c>
      <c r="G1084" s="93">
        <v>233</v>
      </c>
      <c r="H1084" s="93">
        <v>1195</v>
      </c>
      <c r="I1084" s="93">
        <v>0</v>
      </c>
      <c r="J1084" s="93">
        <v>3</v>
      </c>
      <c r="K1084" s="93">
        <v>233</v>
      </c>
      <c r="L1084" s="93">
        <v>1198</v>
      </c>
      <c r="M1084" s="48">
        <v>1431</v>
      </c>
      <c r="N1084" s="48">
        <v>3549</v>
      </c>
      <c r="O1084" s="48">
        <v>640</v>
      </c>
      <c r="P1084" s="48">
        <v>2894</v>
      </c>
      <c r="Q1084" s="48">
        <v>3534</v>
      </c>
      <c r="R1084" s="48">
        <v>0</v>
      </c>
      <c r="S1084" s="48">
        <v>15</v>
      </c>
      <c r="T1084" s="48">
        <v>15</v>
      </c>
      <c r="U1084" s="48">
        <v>640</v>
      </c>
      <c r="V1084" s="48">
        <v>2909</v>
      </c>
      <c r="W1084" s="156">
        <v>483550</v>
      </c>
      <c r="X1084" s="156">
        <v>1154</v>
      </c>
      <c r="Y1084" s="156">
        <v>484704</v>
      </c>
      <c r="Z1084" s="28">
        <v>1</v>
      </c>
      <c r="AA1084" s="28"/>
      <c r="AB1084" s="111"/>
      <c r="AC1084" s="28"/>
      <c r="AD1084" s="28">
        <v>5.4800000000000001E-2</v>
      </c>
      <c r="AE1084" s="139"/>
      <c r="AF1084" s="139"/>
      <c r="AG1084" s="139"/>
      <c r="AH1084" s="139"/>
    </row>
    <row r="1085" spans="1:51">
      <c r="A1085" s="13" t="s">
        <v>125</v>
      </c>
      <c r="B1085" s="2" t="s">
        <v>75</v>
      </c>
      <c r="C1085" s="14" t="s">
        <v>64</v>
      </c>
      <c r="D1085" s="2">
        <v>2013</v>
      </c>
      <c r="E1085" s="14">
        <v>2013</v>
      </c>
      <c r="F1085" s="14" t="s">
        <v>99</v>
      </c>
      <c r="G1085" s="93">
        <v>988</v>
      </c>
      <c r="H1085" s="93">
        <v>7813</v>
      </c>
      <c r="I1085" s="93">
        <v>1</v>
      </c>
      <c r="J1085" s="93">
        <v>10</v>
      </c>
      <c r="K1085" s="93">
        <v>989</v>
      </c>
      <c r="L1085" s="93">
        <v>7823</v>
      </c>
      <c r="M1085" s="48">
        <v>8812</v>
      </c>
      <c r="N1085" s="48">
        <v>16507</v>
      </c>
      <c r="O1085" s="48">
        <v>2411</v>
      </c>
      <c r="P1085" s="48">
        <v>14069</v>
      </c>
      <c r="Q1085" s="48">
        <v>16480</v>
      </c>
      <c r="R1085" s="48">
        <v>3</v>
      </c>
      <c r="S1085" s="48">
        <v>24</v>
      </c>
      <c r="T1085" s="48">
        <v>27</v>
      </c>
      <c r="U1085" s="48">
        <v>2414</v>
      </c>
      <c r="V1085" s="48">
        <v>14093</v>
      </c>
      <c r="W1085" s="156">
        <v>2526915</v>
      </c>
      <c r="X1085" s="156">
        <v>2716</v>
      </c>
      <c r="Y1085" s="156">
        <v>2529631</v>
      </c>
      <c r="Z1085" s="28">
        <v>0.95069999999999999</v>
      </c>
      <c r="AA1085" s="28"/>
      <c r="AB1085" s="111"/>
      <c r="AC1085" s="28"/>
      <c r="AD1085" s="28">
        <v>5.4800000000000001E-2</v>
      </c>
      <c r="AE1085" s="139"/>
      <c r="AF1085" s="139"/>
      <c r="AG1085" s="139"/>
      <c r="AH1085" s="139"/>
    </row>
    <row r="1086" spans="1:51">
      <c r="A1086" s="13" t="s">
        <v>126</v>
      </c>
      <c r="B1086" s="2" t="s">
        <v>75</v>
      </c>
      <c r="C1086" s="14" t="s">
        <v>64</v>
      </c>
      <c r="D1086" s="2">
        <v>2013</v>
      </c>
      <c r="E1086" s="14">
        <v>2013</v>
      </c>
      <c r="F1086" s="14" t="s">
        <v>99</v>
      </c>
      <c r="G1086" s="93">
        <v>2041</v>
      </c>
      <c r="H1086" s="93">
        <v>12360</v>
      </c>
      <c r="I1086" s="93">
        <v>7</v>
      </c>
      <c r="J1086" s="93">
        <v>110</v>
      </c>
      <c r="K1086" s="93">
        <v>2048</v>
      </c>
      <c r="L1086" s="93">
        <v>12470</v>
      </c>
      <c r="M1086" s="48">
        <v>14518</v>
      </c>
      <c r="N1086" s="48">
        <v>37083</v>
      </c>
      <c r="O1086" s="48">
        <v>5635</v>
      </c>
      <c r="P1086" s="48">
        <v>31078</v>
      </c>
      <c r="Q1086" s="48">
        <v>36713</v>
      </c>
      <c r="R1086" s="48">
        <v>23</v>
      </c>
      <c r="S1086" s="48">
        <v>347</v>
      </c>
      <c r="T1086" s="48">
        <v>370</v>
      </c>
      <c r="U1086" s="48">
        <v>5658</v>
      </c>
      <c r="V1086" s="48">
        <v>31425</v>
      </c>
      <c r="W1086" s="156">
        <v>5212155</v>
      </c>
      <c r="X1086" s="156">
        <v>42138</v>
      </c>
      <c r="Y1086" s="156">
        <v>5254293</v>
      </c>
      <c r="Z1086" s="28">
        <v>0.93069999999999997</v>
      </c>
      <c r="AA1086" s="28"/>
      <c r="AB1086" s="111"/>
      <c r="AC1086" s="28"/>
      <c r="AD1086" s="28">
        <v>5.4800000000000001E-2</v>
      </c>
      <c r="AE1086" s="139"/>
      <c r="AF1086" s="139"/>
      <c r="AG1086" s="139"/>
      <c r="AH1086" s="139"/>
    </row>
    <row r="1087" spans="1:51">
      <c r="A1087" s="13" t="s">
        <v>127</v>
      </c>
      <c r="B1087" s="2" t="s">
        <v>75</v>
      </c>
      <c r="C1087" s="14" t="s">
        <v>64</v>
      </c>
      <c r="D1087" s="2">
        <v>2013</v>
      </c>
      <c r="E1087" s="14">
        <v>2013</v>
      </c>
      <c r="F1087" s="14" t="s">
        <v>99</v>
      </c>
      <c r="G1087" s="93">
        <v>117</v>
      </c>
      <c r="H1087" s="93">
        <v>939</v>
      </c>
      <c r="I1087" s="93">
        <v>1</v>
      </c>
      <c r="J1087" s="93">
        <v>2</v>
      </c>
      <c r="K1087" s="93">
        <v>118</v>
      </c>
      <c r="L1087" s="93">
        <v>941</v>
      </c>
      <c r="M1087" s="48">
        <v>1058</v>
      </c>
      <c r="N1087" s="48">
        <v>2132</v>
      </c>
      <c r="O1087" s="48">
        <v>314</v>
      </c>
      <c r="P1087" s="48">
        <v>1807</v>
      </c>
      <c r="Q1087" s="48">
        <v>2121</v>
      </c>
      <c r="R1087" s="48">
        <v>2</v>
      </c>
      <c r="S1087" s="48">
        <v>9</v>
      </c>
      <c r="T1087" s="48">
        <v>11</v>
      </c>
      <c r="U1087" s="48">
        <v>316</v>
      </c>
      <c r="V1087" s="48">
        <v>1816</v>
      </c>
      <c r="W1087" s="156">
        <v>299436</v>
      </c>
      <c r="X1087" s="156">
        <v>1077</v>
      </c>
      <c r="Y1087" s="156">
        <v>300513</v>
      </c>
      <c r="Z1087" s="28">
        <v>1</v>
      </c>
      <c r="AA1087" s="28"/>
      <c r="AB1087" s="111"/>
      <c r="AC1087" s="28"/>
      <c r="AD1087" s="28">
        <v>5.4800000000000001E-2</v>
      </c>
      <c r="AE1087" s="139"/>
      <c r="AF1087" s="139"/>
      <c r="AG1087" s="139"/>
      <c r="AH1087" s="139"/>
    </row>
    <row r="1088" spans="1:51">
      <c r="A1088" s="13" t="s">
        <v>128</v>
      </c>
      <c r="B1088" s="2" t="s">
        <v>75</v>
      </c>
      <c r="C1088" s="14" t="s">
        <v>64</v>
      </c>
      <c r="D1088" s="2">
        <v>2013</v>
      </c>
      <c r="E1088" s="14">
        <v>2013</v>
      </c>
      <c r="F1088" s="14" t="s">
        <v>99</v>
      </c>
      <c r="G1088" s="93">
        <v>11473</v>
      </c>
      <c r="H1088" s="93">
        <v>47886</v>
      </c>
      <c r="I1088" s="93">
        <v>14</v>
      </c>
      <c r="J1088" s="93">
        <v>250</v>
      </c>
      <c r="K1088" s="93">
        <v>11487</v>
      </c>
      <c r="L1088" s="93">
        <v>48136</v>
      </c>
      <c r="M1088" s="48">
        <v>59623</v>
      </c>
      <c r="N1088" s="48">
        <v>144653</v>
      </c>
      <c r="O1088" s="48">
        <v>31076</v>
      </c>
      <c r="P1088" s="48">
        <v>112953</v>
      </c>
      <c r="Q1088" s="48">
        <v>144029</v>
      </c>
      <c r="R1088" s="48">
        <v>40</v>
      </c>
      <c r="S1088" s="48">
        <v>584</v>
      </c>
      <c r="T1088" s="48">
        <v>624</v>
      </c>
      <c r="U1088" s="48">
        <v>31116</v>
      </c>
      <c r="V1088" s="48">
        <v>113537</v>
      </c>
      <c r="W1088" s="156">
        <v>21379404</v>
      </c>
      <c r="X1088" s="156">
        <v>95083</v>
      </c>
      <c r="Y1088" s="156">
        <v>21474487</v>
      </c>
      <c r="Z1088" s="28">
        <v>0.99219999999999997</v>
      </c>
      <c r="AA1088" s="28"/>
      <c r="AB1088" s="111"/>
      <c r="AC1088" s="28"/>
      <c r="AD1088" s="28">
        <v>2.46E-2</v>
      </c>
      <c r="AE1088" s="139"/>
      <c r="AF1088" s="139"/>
      <c r="AG1088" s="139"/>
      <c r="AH1088" s="139"/>
    </row>
    <row r="1089" spans="1:34">
      <c r="A1089" s="13" t="s">
        <v>129</v>
      </c>
      <c r="B1089" s="2" t="s">
        <v>75</v>
      </c>
      <c r="C1089" s="14" t="s">
        <v>64</v>
      </c>
      <c r="D1089" s="2">
        <v>2013</v>
      </c>
      <c r="E1089" s="14">
        <v>2013</v>
      </c>
      <c r="F1089" s="14" t="s">
        <v>99</v>
      </c>
      <c r="G1089" s="93">
        <v>1589</v>
      </c>
      <c r="H1089" s="93">
        <v>8312</v>
      </c>
      <c r="I1089" s="93">
        <v>3</v>
      </c>
      <c r="J1089" s="93">
        <v>52</v>
      </c>
      <c r="K1089" s="93">
        <v>1592</v>
      </c>
      <c r="L1089" s="93">
        <v>8364</v>
      </c>
      <c r="M1089" s="48">
        <v>9956</v>
      </c>
      <c r="N1089" s="48">
        <v>23543</v>
      </c>
      <c r="O1089" s="48">
        <v>4291</v>
      </c>
      <c r="P1089" s="48">
        <v>19113</v>
      </c>
      <c r="Q1089" s="48">
        <v>23404</v>
      </c>
      <c r="R1089" s="48">
        <v>11</v>
      </c>
      <c r="S1089" s="48">
        <v>128</v>
      </c>
      <c r="T1089" s="48">
        <v>139</v>
      </c>
      <c r="U1089" s="48">
        <v>4302</v>
      </c>
      <c r="V1089" s="48">
        <v>19241</v>
      </c>
      <c r="W1089" s="156">
        <v>3299244</v>
      </c>
      <c r="X1089" s="156">
        <v>17246</v>
      </c>
      <c r="Y1089" s="156">
        <v>3316490</v>
      </c>
      <c r="Z1089" s="28">
        <v>0.99590000000000001</v>
      </c>
      <c r="AA1089" s="28"/>
      <c r="AB1089" s="111"/>
      <c r="AC1089" s="28"/>
      <c r="AD1089" s="28">
        <v>5.4800000000000001E-2</v>
      </c>
      <c r="AE1089" s="139"/>
      <c r="AF1089" s="139"/>
      <c r="AG1089" s="139"/>
      <c r="AH1089" s="139"/>
    </row>
    <row r="1090" spans="1:34">
      <c r="A1090" s="13" t="s">
        <v>130</v>
      </c>
      <c r="B1090" s="2" t="s">
        <v>75</v>
      </c>
      <c r="C1090" s="14" t="s">
        <v>64</v>
      </c>
      <c r="D1090" s="2">
        <v>2013</v>
      </c>
      <c r="E1090" s="14">
        <v>2013</v>
      </c>
      <c r="F1090" s="14" t="s">
        <v>99</v>
      </c>
      <c r="G1090" s="93">
        <v>622</v>
      </c>
      <c r="H1090" s="93">
        <v>4595</v>
      </c>
      <c r="I1090" s="93">
        <v>0</v>
      </c>
      <c r="J1090" s="93">
        <v>10</v>
      </c>
      <c r="K1090" s="93">
        <v>622</v>
      </c>
      <c r="L1090" s="93">
        <v>4605</v>
      </c>
      <c r="M1090" s="48">
        <v>5227</v>
      </c>
      <c r="N1090" s="48">
        <v>10453</v>
      </c>
      <c r="O1090" s="48">
        <v>1586</v>
      </c>
      <c r="P1090" s="48">
        <v>8846</v>
      </c>
      <c r="Q1090" s="48">
        <v>10432</v>
      </c>
      <c r="R1090" s="48">
        <v>2</v>
      </c>
      <c r="S1090" s="48">
        <v>19</v>
      </c>
      <c r="T1090" s="48">
        <v>21</v>
      </c>
      <c r="U1090" s="48">
        <v>1588</v>
      </c>
      <c r="V1090" s="48">
        <v>8865</v>
      </c>
      <c r="W1090" s="156">
        <v>1591363</v>
      </c>
      <c r="X1090" s="156">
        <v>0</v>
      </c>
      <c r="Y1090" s="156">
        <v>1591363</v>
      </c>
      <c r="Z1090" s="28">
        <v>0.94740000000000002</v>
      </c>
      <c r="AA1090" s="28"/>
      <c r="AB1090" s="111"/>
      <c r="AC1090" s="28"/>
      <c r="AD1090" s="28">
        <v>5.4800000000000001E-2</v>
      </c>
      <c r="AE1090" s="139"/>
      <c r="AF1090" s="139"/>
      <c r="AG1090" s="139"/>
      <c r="AH1090" s="139"/>
    </row>
    <row r="1091" spans="1:34">
      <c r="A1091" s="13" t="s">
        <v>131</v>
      </c>
      <c r="B1091" s="2" t="s">
        <v>75</v>
      </c>
      <c r="C1091" s="14" t="s">
        <v>64</v>
      </c>
      <c r="D1091" s="2">
        <v>2013</v>
      </c>
      <c r="E1091" s="14">
        <v>2013</v>
      </c>
      <c r="F1091" s="14" t="s">
        <v>99</v>
      </c>
      <c r="G1091" s="93">
        <v>252</v>
      </c>
      <c r="H1091" s="93">
        <v>1174</v>
      </c>
      <c r="I1091" s="93">
        <v>0</v>
      </c>
      <c r="J1091" s="93">
        <v>0</v>
      </c>
      <c r="K1091" s="93">
        <v>252</v>
      </c>
      <c r="L1091" s="93">
        <v>1174</v>
      </c>
      <c r="M1091" s="48">
        <v>1426</v>
      </c>
      <c r="N1091" s="48">
        <v>2971</v>
      </c>
      <c r="O1091" s="48">
        <v>686</v>
      </c>
      <c r="P1091" s="48">
        <v>2284</v>
      </c>
      <c r="Q1091" s="48">
        <v>2970</v>
      </c>
      <c r="R1091" s="48">
        <v>0</v>
      </c>
      <c r="S1091" s="48">
        <v>1</v>
      </c>
      <c r="T1091" s="48">
        <v>1</v>
      </c>
      <c r="U1091" s="48">
        <v>686</v>
      </c>
      <c r="V1091" s="48">
        <v>2285</v>
      </c>
      <c r="W1091" s="156">
        <v>453096</v>
      </c>
      <c r="X1091" s="156">
        <v>0</v>
      </c>
      <c r="Y1091" s="156">
        <v>453096</v>
      </c>
      <c r="Z1091" s="28">
        <v>0.97889999999999999</v>
      </c>
      <c r="AA1091" s="28"/>
      <c r="AB1091" s="111"/>
      <c r="AC1091" s="28"/>
      <c r="AD1091" s="28">
        <v>5.4800000000000001E-2</v>
      </c>
      <c r="AE1091" s="139"/>
      <c r="AF1091" s="139"/>
      <c r="AG1091" s="139"/>
      <c r="AH1091" s="139"/>
    </row>
    <row r="1092" spans="1:34">
      <c r="A1092" s="13" t="s">
        <v>132</v>
      </c>
      <c r="B1092" s="2" t="s">
        <v>76</v>
      </c>
      <c r="C1092" s="14" t="s">
        <v>64</v>
      </c>
      <c r="D1092" s="2">
        <v>2013</v>
      </c>
      <c r="E1092" s="14">
        <v>2013</v>
      </c>
      <c r="F1092" s="14" t="s">
        <v>99</v>
      </c>
      <c r="G1092" s="93">
        <v>89169</v>
      </c>
      <c r="H1092" s="93">
        <v>462697</v>
      </c>
      <c r="I1092" s="93">
        <v>832</v>
      </c>
      <c r="J1092" s="93">
        <v>4872</v>
      </c>
      <c r="K1092" s="93">
        <v>90001</v>
      </c>
      <c r="L1092" s="93">
        <v>467569</v>
      </c>
      <c r="M1092" s="48">
        <v>557570</v>
      </c>
      <c r="N1092" s="48">
        <v>1148512</v>
      </c>
      <c r="O1092" s="48">
        <v>202064</v>
      </c>
      <c r="P1092" s="48">
        <v>933021</v>
      </c>
      <c r="Q1092" s="48">
        <v>1135085</v>
      </c>
      <c r="R1092" s="48">
        <v>2661</v>
      </c>
      <c r="S1092" s="48">
        <v>10766</v>
      </c>
      <c r="T1092" s="48">
        <v>13427</v>
      </c>
      <c r="U1092" s="48">
        <v>204725</v>
      </c>
      <c r="V1092" s="48">
        <v>943787</v>
      </c>
      <c r="W1092" s="156">
        <v>182385167</v>
      </c>
      <c r="X1092" s="156">
        <v>1868295</v>
      </c>
      <c r="Y1092" s="156">
        <v>184253462</v>
      </c>
      <c r="Z1092" s="28">
        <v>0.97519999999999996</v>
      </c>
      <c r="AA1092" s="28"/>
      <c r="AB1092" s="111"/>
      <c r="AC1092" s="28"/>
      <c r="AD1092" s="28">
        <v>2.8799999999999999E-2</v>
      </c>
      <c r="AE1092" s="139"/>
      <c r="AF1092" s="139"/>
      <c r="AG1092" s="139"/>
      <c r="AH1092" s="139"/>
    </row>
    <row r="1093" spans="1:34">
      <c r="A1093" s="13" t="s">
        <v>133</v>
      </c>
      <c r="B1093" s="2" t="s">
        <v>75</v>
      </c>
      <c r="C1093" s="14" t="s">
        <v>64</v>
      </c>
      <c r="D1093" s="2">
        <v>2013</v>
      </c>
      <c r="E1093" s="14">
        <v>2013</v>
      </c>
      <c r="F1093" s="14" t="s">
        <v>99</v>
      </c>
      <c r="G1093" s="93">
        <v>2049</v>
      </c>
      <c r="H1093" s="93">
        <v>8541</v>
      </c>
      <c r="I1093" s="93">
        <v>3</v>
      </c>
      <c r="J1093" s="93">
        <v>15</v>
      </c>
      <c r="K1093" s="93">
        <v>2052</v>
      </c>
      <c r="L1093" s="93">
        <v>8556</v>
      </c>
      <c r="M1093" s="48">
        <v>10608</v>
      </c>
      <c r="N1093" s="48">
        <v>26856</v>
      </c>
      <c r="O1093" s="48">
        <v>5360</v>
      </c>
      <c r="P1093" s="48">
        <v>21436</v>
      </c>
      <c r="Q1093" s="48">
        <v>26796</v>
      </c>
      <c r="R1093" s="48">
        <v>8</v>
      </c>
      <c r="S1093" s="48">
        <v>52</v>
      </c>
      <c r="T1093" s="48">
        <v>60</v>
      </c>
      <c r="U1093" s="48">
        <v>5368</v>
      </c>
      <c r="V1093" s="48">
        <v>21488</v>
      </c>
      <c r="W1093" s="156">
        <v>3895919</v>
      </c>
      <c r="X1093" s="156">
        <v>4896</v>
      </c>
      <c r="Y1093" s="156">
        <v>3900815</v>
      </c>
      <c r="Z1093" s="28">
        <v>0.97519999999999996</v>
      </c>
      <c r="AA1093" s="28"/>
      <c r="AB1093" s="111"/>
      <c r="AC1093" s="28"/>
      <c r="AD1093" s="28">
        <v>5.4800000000000001E-2</v>
      </c>
      <c r="AE1093" s="139"/>
      <c r="AF1093" s="139"/>
      <c r="AG1093" s="139"/>
      <c r="AH1093" s="139"/>
    </row>
    <row r="1094" spans="1:34">
      <c r="A1094" s="13" t="s">
        <v>134</v>
      </c>
      <c r="B1094" s="2" t="s">
        <v>75</v>
      </c>
      <c r="C1094" s="14" t="s">
        <v>64</v>
      </c>
      <c r="D1094" s="2">
        <v>2013</v>
      </c>
      <c r="E1094" s="14">
        <v>2013</v>
      </c>
      <c r="F1094" s="14" t="s">
        <v>99</v>
      </c>
      <c r="G1094" s="93">
        <v>765</v>
      </c>
      <c r="H1094" s="93">
        <v>4903</v>
      </c>
      <c r="I1094" s="93">
        <v>16</v>
      </c>
      <c r="J1094" s="93">
        <v>78</v>
      </c>
      <c r="K1094" s="93">
        <v>781</v>
      </c>
      <c r="L1094" s="93">
        <v>4981</v>
      </c>
      <c r="M1094" s="48">
        <v>5762</v>
      </c>
      <c r="N1094" s="48">
        <v>9774</v>
      </c>
      <c r="O1094" s="48">
        <v>1680</v>
      </c>
      <c r="P1094" s="48">
        <v>7850</v>
      </c>
      <c r="Q1094" s="48">
        <v>9530</v>
      </c>
      <c r="R1094" s="48">
        <v>47</v>
      </c>
      <c r="S1094" s="48">
        <v>197</v>
      </c>
      <c r="T1094" s="48">
        <v>244</v>
      </c>
      <c r="U1094" s="48">
        <v>1727</v>
      </c>
      <c r="V1094" s="48">
        <v>8047</v>
      </c>
      <c r="W1094" s="156">
        <v>1518862</v>
      </c>
      <c r="X1094" s="156">
        <v>25124</v>
      </c>
      <c r="Y1094" s="156">
        <v>1543986</v>
      </c>
      <c r="Z1094" s="28">
        <v>0.97550000000000003</v>
      </c>
      <c r="AA1094" s="28"/>
      <c r="AB1094" s="111"/>
      <c r="AC1094" s="28"/>
      <c r="AD1094" s="28">
        <v>5.4800000000000001E-2</v>
      </c>
      <c r="AE1094" s="139"/>
      <c r="AF1094" s="139"/>
      <c r="AG1094" s="139"/>
      <c r="AH1094" s="139"/>
    </row>
    <row r="1095" spans="1:34">
      <c r="A1095" s="13" t="s">
        <v>135</v>
      </c>
      <c r="B1095" s="2" t="s">
        <v>75</v>
      </c>
      <c r="C1095" s="14" t="s">
        <v>64</v>
      </c>
      <c r="D1095" s="2">
        <v>2013</v>
      </c>
      <c r="E1095" s="14">
        <v>2013</v>
      </c>
      <c r="F1095" s="14" t="s">
        <v>99</v>
      </c>
      <c r="G1095" s="93">
        <v>115</v>
      </c>
      <c r="H1095" s="93">
        <v>805</v>
      </c>
      <c r="I1095" s="93">
        <v>0</v>
      </c>
      <c r="J1095" s="93">
        <v>0</v>
      </c>
      <c r="K1095" s="93">
        <v>115</v>
      </c>
      <c r="L1095" s="93">
        <v>805</v>
      </c>
      <c r="M1095" s="48">
        <v>920</v>
      </c>
      <c r="N1095" s="48">
        <v>1855</v>
      </c>
      <c r="O1095" s="48">
        <v>311</v>
      </c>
      <c r="P1095" s="48">
        <v>1543</v>
      </c>
      <c r="Q1095" s="48">
        <v>1854</v>
      </c>
      <c r="R1095" s="48">
        <v>0</v>
      </c>
      <c r="S1095" s="48">
        <v>1</v>
      </c>
      <c r="T1095" s="48">
        <v>1</v>
      </c>
      <c r="U1095" s="48">
        <v>311</v>
      </c>
      <c r="V1095" s="48">
        <v>1544</v>
      </c>
      <c r="W1095" s="156">
        <v>271820</v>
      </c>
      <c r="X1095" s="156">
        <v>0</v>
      </c>
      <c r="Y1095" s="156">
        <v>271820</v>
      </c>
      <c r="Z1095" s="28">
        <v>0.93620000000000003</v>
      </c>
      <c r="AA1095" s="28"/>
      <c r="AB1095" s="111"/>
      <c r="AC1095" s="28"/>
      <c r="AD1095" s="28">
        <v>5.4800000000000001E-2</v>
      </c>
      <c r="AE1095" s="139"/>
      <c r="AF1095" s="139"/>
      <c r="AG1095" s="139"/>
      <c r="AH1095" s="139"/>
    </row>
    <row r="1096" spans="1:34">
      <c r="A1096" s="13" t="s">
        <v>136</v>
      </c>
      <c r="B1096" s="2" t="s">
        <v>75</v>
      </c>
      <c r="C1096" s="14" t="s">
        <v>64</v>
      </c>
      <c r="D1096" s="2">
        <v>2013</v>
      </c>
      <c r="E1096" s="14">
        <v>2013</v>
      </c>
      <c r="F1096" s="14" t="s">
        <v>99</v>
      </c>
      <c r="G1096" s="93">
        <v>870</v>
      </c>
      <c r="H1096" s="93">
        <v>6034</v>
      </c>
      <c r="I1096" s="93">
        <v>2</v>
      </c>
      <c r="J1096" s="93">
        <v>17</v>
      </c>
      <c r="K1096" s="93">
        <v>872</v>
      </c>
      <c r="L1096" s="93">
        <v>6051</v>
      </c>
      <c r="M1096" s="48">
        <v>6923</v>
      </c>
      <c r="N1096" s="48">
        <v>13202</v>
      </c>
      <c r="O1096" s="48">
        <v>2194</v>
      </c>
      <c r="P1096" s="48">
        <v>10963</v>
      </c>
      <c r="Q1096" s="48">
        <v>13157</v>
      </c>
      <c r="R1096" s="48">
        <v>4</v>
      </c>
      <c r="S1096" s="48">
        <v>41</v>
      </c>
      <c r="T1096" s="48">
        <v>45</v>
      </c>
      <c r="U1096" s="48">
        <v>2198</v>
      </c>
      <c r="V1096" s="48">
        <v>11004</v>
      </c>
      <c r="W1096" s="156">
        <v>2016096.1</v>
      </c>
      <c r="X1096" s="156">
        <v>5580.9</v>
      </c>
      <c r="Y1096" s="156">
        <v>2021677</v>
      </c>
      <c r="Z1096" s="28">
        <v>0.99560000000000004</v>
      </c>
      <c r="AA1096" s="28"/>
      <c r="AB1096" s="111"/>
      <c r="AC1096" s="28"/>
      <c r="AD1096" s="28">
        <v>5.4800000000000001E-2</v>
      </c>
      <c r="AE1096" s="139"/>
      <c r="AF1096" s="139"/>
      <c r="AG1096" s="139"/>
      <c r="AH1096" s="139"/>
    </row>
    <row r="1097" spans="1:34">
      <c r="A1097" s="13" t="s">
        <v>137</v>
      </c>
      <c r="B1097" s="2" t="s">
        <v>75</v>
      </c>
      <c r="C1097" s="14" t="s">
        <v>64</v>
      </c>
      <c r="D1097" s="2">
        <v>2013</v>
      </c>
      <c r="E1097" s="14">
        <v>2013</v>
      </c>
      <c r="F1097" s="14" t="s">
        <v>99</v>
      </c>
      <c r="G1097" s="93">
        <v>4775</v>
      </c>
      <c r="H1097" s="93">
        <v>18142</v>
      </c>
      <c r="I1097" s="93">
        <v>5</v>
      </c>
      <c r="J1097" s="93">
        <v>34</v>
      </c>
      <c r="K1097" s="93">
        <v>4780</v>
      </c>
      <c r="L1097" s="93">
        <v>18176</v>
      </c>
      <c r="M1097" s="48">
        <v>22956</v>
      </c>
      <c r="N1097" s="48">
        <v>55568</v>
      </c>
      <c r="O1097" s="48">
        <v>12991</v>
      </c>
      <c r="P1097" s="48">
        <v>42450</v>
      </c>
      <c r="Q1097" s="48">
        <v>55441</v>
      </c>
      <c r="R1097" s="48">
        <v>15</v>
      </c>
      <c r="S1097" s="48">
        <v>112</v>
      </c>
      <c r="T1097" s="48">
        <v>127</v>
      </c>
      <c r="U1097" s="48">
        <v>13006</v>
      </c>
      <c r="V1097" s="48">
        <v>42562</v>
      </c>
      <c r="W1097" s="156">
        <v>8154691</v>
      </c>
      <c r="X1097" s="156">
        <v>14990</v>
      </c>
      <c r="Y1097" s="156">
        <v>8169681</v>
      </c>
      <c r="Z1097" s="28">
        <v>0.99680000000000002</v>
      </c>
      <c r="AA1097" s="28"/>
      <c r="AB1097" s="111"/>
      <c r="AC1097" s="28"/>
      <c r="AD1097" s="28">
        <v>6.0000000000000001E-3</v>
      </c>
      <c r="AE1097" s="139"/>
      <c r="AF1097" s="139"/>
      <c r="AG1097" s="139"/>
      <c r="AH1097" s="139"/>
    </row>
    <row r="1098" spans="1:34">
      <c r="A1098" s="13" t="s">
        <v>138</v>
      </c>
      <c r="B1098" s="2" t="s">
        <v>75</v>
      </c>
      <c r="C1098" s="14" t="s">
        <v>64</v>
      </c>
      <c r="D1098" s="2">
        <v>2013</v>
      </c>
      <c r="E1098" s="14">
        <v>2013</v>
      </c>
      <c r="F1098" s="14" t="s">
        <v>99</v>
      </c>
      <c r="G1098" s="93">
        <v>71</v>
      </c>
      <c r="H1098" s="93">
        <v>343</v>
      </c>
      <c r="I1098" s="93">
        <v>0</v>
      </c>
      <c r="J1098" s="93">
        <v>1</v>
      </c>
      <c r="K1098" s="93">
        <v>71</v>
      </c>
      <c r="L1098" s="93">
        <v>344</v>
      </c>
      <c r="M1098" s="48">
        <v>415</v>
      </c>
      <c r="N1098" s="48">
        <v>935</v>
      </c>
      <c r="O1098" s="48">
        <v>190</v>
      </c>
      <c r="P1098" s="48">
        <v>742</v>
      </c>
      <c r="Q1098" s="48">
        <v>932</v>
      </c>
      <c r="R1098" s="48">
        <v>0</v>
      </c>
      <c r="S1098" s="48">
        <v>3</v>
      </c>
      <c r="T1098" s="48">
        <v>3</v>
      </c>
      <c r="U1098" s="48">
        <v>190</v>
      </c>
      <c r="V1098" s="48">
        <v>745</v>
      </c>
      <c r="W1098" s="156">
        <v>131774</v>
      </c>
      <c r="X1098" s="156">
        <v>167</v>
      </c>
      <c r="Y1098" s="156">
        <v>131941</v>
      </c>
      <c r="Z1098" s="28">
        <v>1</v>
      </c>
      <c r="AA1098" s="28"/>
      <c r="AB1098" s="111"/>
      <c r="AC1098" s="28"/>
      <c r="AD1098" s="28">
        <v>5.4800000000000001E-2</v>
      </c>
      <c r="AE1098" s="139"/>
      <c r="AF1098" s="139"/>
      <c r="AG1098" s="139"/>
      <c r="AH1098" s="139"/>
    </row>
    <row r="1099" spans="1:34">
      <c r="A1099" s="13" t="s">
        <v>139</v>
      </c>
      <c r="B1099" s="2" t="s">
        <v>75</v>
      </c>
      <c r="C1099" s="14" t="s">
        <v>64</v>
      </c>
      <c r="D1099" s="2">
        <v>2013</v>
      </c>
      <c r="E1099" s="14">
        <v>2013</v>
      </c>
      <c r="F1099" s="14" t="s">
        <v>99</v>
      </c>
      <c r="G1099" s="93">
        <v>21</v>
      </c>
      <c r="H1099" s="93">
        <v>379</v>
      </c>
      <c r="I1099" s="93">
        <v>0</v>
      </c>
      <c r="J1099" s="93">
        <v>0</v>
      </c>
      <c r="K1099" s="93">
        <v>21</v>
      </c>
      <c r="L1099" s="93">
        <v>379</v>
      </c>
      <c r="M1099" s="48">
        <v>400</v>
      </c>
      <c r="N1099" s="48">
        <v>656</v>
      </c>
      <c r="O1099" s="48">
        <v>52</v>
      </c>
      <c r="P1099" s="48">
        <v>603</v>
      </c>
      <c r="Q1099" s="48">
        <v>655</v>
      </c>
      <c r="R1099" s="48">
        <v>0</v>
      </c>
      <c r="S1099" s="48">
        <v>1</v>
      </c>
      <c r="T1099" s="48">
        <v>1</v>
      </c>
      <c r="U1099" s="48">
        <v>52</v>
      </c>
      <c r="V1099" s="48">
        <v>604</v>
      </c>
      <c r="W1099" s="156">
        <v>99078</v>
      </c>
      <c r="X1099" s="156">
        <v>0</v>
      </c>
      <c r="Y1099" s="156">
        <v>99078</v>
      </c>
      <c r="Z1099" s="28">
        <v>0.97140000000000004</v>
      </c>
      <c r="AA1099" s="28"/>
      <c r="AB1099" s="111"/>
      <c r="AC1099" s="28"/>
      <c r="AD1099" s="28">
        <v>5.4800000000000001E-2</v>
      </c>
      <c r="AE1099" s="139"/>
      <c r="AF1099" s="139"/>
      <c r="AG1099" s="139"/>
      <c r="AH1099" s="139"/>
    </row>
    <row r="1100" spans="1:34">
      <c r="A1100" s="13" t="s">
        <v>140</v>
      </c>
      <c r="B1100" s="2" t="s">
        <v>75</v>
      </c>
      <c r="C1100" s="14" t="s">
        <v>64</v>
      </c>
      <c r="D1100" s="2">
        <v>2013</v>
      </c>
      <c r="E1100" s="14">
        <v>2013</v>
      </c>
      <c r="F1100" s="14" t="s">
        <v>99</v>
      </c>
      <c r="G1100" s="93">
        <v>3449</v>
      </c>
      <c r="H1100" s="93">
        <v>16711</v>
      </c>
      <c r="I1100" s="93">
        <v>6</v>
      </c>
      <c r="J1100" s="93">
        <v>47</v>
      </c>
      <c r="K1100" s="93">
        <v>3455</v>
      </c>
      <c r="L1100" s="93">
        <v>16758</v>
      </c>
      <c r="M1100" s="48">
        <v>20213</v>
      </c>
      <c r="N1100" s="48">
        <v>46145</v>
      </c>
      <c r="O1100" s="48">
        <v>8410</v>
      </c>
      <c r="P1100" s="48">
        <v>37559</v>
      </c>
      <c r="Q1100" s="48">
        <v>45969</v>
      </c>
      <c r="R1100" s="48">
        <v>17</v>
      </c>
      <c r="S1100" s="48">
        <v>159</v>
      </c>
      <c r="T1100" s="48">
        <v>176</v>
      </c>
      <c r="U1100" s="48">
        <v>8427</v>
      </c>
      <c r="V1100" s="48">
        <v>37718</v>
      </c>
      <c r="W1100" s="156">
        <v>6733136</v>
      </c>
      <c r="X1100" s="156">
        <v>17379</v>
      </c>
      <c r="Y1100" s="156">
        <v>6750515</v>
      </c>
      <c r="Z1100" s="28">
        <v>1</v>
      </c>
      <c r="AA1100" s="28"/>
      <c r="AB1100" s="111"/>
      <c r="AC1100" s="28"/>
      <c r="AD1100" s="28">
        <v>1.9300000000000001E-2</v>
      </c>
      <c r="AE1100" s="139"/>
      <c r="AF1100" s="139"/>
      <c r="AG1100" s="139"/>
      <c r="AH1100" s="139"/>
    </row>
    <row r="1101" spans="1:34">
      <c r="A1101" s="13" t="s">
        <v>141</v>
      </c>
      <c r="B1101" s="2" t="s">
        <v>75</v>
      </c>
      <c r="C1101" s="14" t="s">
        <v>64</v>
      </c>
      <c r="D1101" s="2">
        <v>2013</v>
      </c>
      <c r="E1101" s="14">
        <v>2013</v>
      </c>
      <c r="F1101" s="14" t="s">
        <v>99</v>
      </c>
      <c r="G1101" s="93">
        <v>377</v>
      </c>
      <c r="H1101" s="93">
        <v>2794</v>
      </c>
      <c r="I1101" s="93">
        <v>3</v>
      </c>
      <c r="J1101" s="93">
        <v>19</v>
      </c>
      <c r="K1101" s="93">
        <v>380</v>
      </c>
      <c r="L1101" s="93">
        <v>2813</v>
      </c>
      <c r="M1101" s="48">
        <v>3193</v>
      </c>
      <c r="N1101" s="48">
        <v>6710</v>
      </c>
      <c r="O1101" s="48">
        <v>880</v>
      </c>
      <c r="P1101" s="48">
        <v>5756</v>
      </c>
      <c r="Q1101" s="48">
        <v>6636</v>
      </c>
      <c r="R1101" s="48">
        <v>9</v>
      </c>
      <c r="S1101" s="48">
        <v>65</v>
      </c>
      <c r="T1101" s="48">
        <v>74</v>
      </c>
      <c r="U1101" s="48">
        <v>889</v>
      </c>
      <c r="V1101" s="48">
        <v>5821</v>
      </c>
      <c r="W1101" s="156">
        <v>980326</v>
      </c>
      <c r="X1101" s="156">
        <v>10179</v>
      </c>
      <c r="Y1101" s="156">
        <v>990505</v>
      </c>
      <c r="Z1101" s="28">
        <v>0.75</v>
      </c>
      <c r="AA1101" s="28"/>
      <c r="AB1101" s="111"/>
      <c r="AC1101" s="28"/>
      <c r="AD1101" s="28">
        <v>5.4800000000000001E-2</v>
      </c>
      <c r="AE1101" s="139"/>
      <c r="AF1101" s="139"/>
      <c r="AG1101" s="139"/>
      <c r="AH1101" s="139"/>
    </row>
    <row r="1102" spans="1:34">
      <c r="A1102" s="13" t="s">
        <v>142</v>
      </c>
      <c r="B1102" s="2" t="s">
        <v>75</v>
      </c>
      <c r="C1102" s="14" t="s">
        <v>64</v>
      </c>
      <c r="D1102" s="2">
        <v>2013</v>
      </c>
      <c r="E1102" s="14">
        <v>2013</v>
      </c>
      <c r="F1102" s="14" t="s">
        <v>99</v>
      </c>
      <c r="G1102" s="93">
        <v>436</v>
      </c>
      <c r="H1102" s="93">
        <v>3457</v>
      </c>
      <c r="I1102" s="93">
        <v>0</v>
      </c>
      <c r="J1102" s="93">
        <v>5</v>
      </c>
      <c r="K1102" s="93">
        <v>436</v>
      </c>
      <c r="L1102" s="93">
        <v>3462</v>
      </c>
      <c r="M1102" s="48">
        <v>3898</v>
      </c>
      <c r="N1102" s="48">
        <v>7452</v>
      </c>
      <c r="O1102" s="48">
        <v>1119</v>
      </c>
      <c r="P1102" s="48">
        <v>6324</v>
      </c>
      <c r="Q1102" s="48">
        <v>7443</v>
      </c>
      <c r="R1102" s="48">
        <v>0</v>
      </c>
      <c r="S1102" s="48">
        <v>9</v>
      </c>
      <c r="T1102" s="48">
        <v>9</v>
      </c>
      <c r="U1102" s="48">
        <v>1119</v>
      </c>
      <c r="V1102" s="48">
        <v>6333</v>
      </c>
      <c r="W1102" s="156">
        <v>1126277</v>
      </c>
      <c r="X1102" s="156">
        <v>1514</v>
      </c>
      <c r="Y1102" s="156">
        <v>1127791</v>
      </c>
      <c r="Z1102" s="28">
        <v>0.99609999999999999</v>
      </c>
      <c r="AA1102" s="28"/>
      <c r="AB1102" s="111"/>
      <c r="AC1102" s="28"/>
      <c r="AD1102" s="28">
        <v>5.4800000000000001E-2</v>
      </c>
      <c r="AE1102" s="139"/>
      <c r="AF1102" s="139"/>
      <c r="AG1102" s="139"/>
      <c r="AH1102" s="139"/>
    </row>
    <row r="1103" spans="1:34">
      <c r="A1103" s="13" t="s">
        <v>143</v>
      </c>
      <c r="B1103" s="2" t="s">
        <v>74</v>
      </c>
      <c r="C1103" s="14" t="s">
        <v>64</v>
      </c>
      <c r="D1103" s="2">
        <v>2013</v>
      </c>
      <c r="E1103" s="14">
        <v>2013</v>
      </c>
      <c r="F1103" s="14" t="s">
        <v>99</v>
      </c>
      <c r="G1103" s="93">
        <v>13130</v>
      </c>
      <c r="H1103" s="93">
        <v>91171</v>
      </c>
      <c r="I1103" s="93">
        <v>59</v>
      </c>
      <c r="J1103" s="93">
        <v>1463</v>
      </c>
      <c r="K1103" s="93">
        <v>13189</v>
      </c>
      <c r="L1103" s="93">
        <v>92634</v>
      </c>
      <c r="M1103" s="48">
        <v>105823</v>
      </c>
      <c r="N1103" s="48">
        <v>232862</v>
      </c>
      <c r="O1103" s="48">
        <v>33050</v>
      </c>
      <c r="P1103" s="48">
        <v>196165</v>
      </c>
      <c r="Q1103" s="48">
        <v>229215</v>
      </c>
      <c r="R1103" s="48">
        <v>202</v>
      </c>
      <c r="S1103" s="48">
        <v>3445</v>
      </c>
      <c r="T1103" s="48">
        <v>3647</v>
      </c>
      <c r="U1103" s="48">
        <v>33252</v>
      </c>
      <c r="V1103" s="48">
        <v>199610</v>
      </c>
      <c r="W1103" s="156">
        <v>34096007</v>
      </c>
      <c r="X1103" s="156">
        <v>442087</v>
      </c>
      <c r="Y1103" s="156">
        <v>34538094</v>
      </c>
      <c r="Z1103" s="28">
        <v>0.99760000000000004</v>
      </c>
      <c r="AA1103" s="28"/>
      <c r="AB1103" s="111"/>
      <c r="AC1103" s="28"/>
      <c r="AD1103" s="28">
        <v>2.12E-2</v>
      </c>
      <c r="AE1103" s="139"/>
      <c r="AF1103" s="139"/>
      <c r="AG1103" s="139"/>
      <c r="AH1103" s="139"/>
    </row>
    <row r="1104" spans="1:34">
      <c r="A1104" s="13" t="s">
        <v>144</v>
      </c>
      <c r="B1104" s="2" t="s">
        <v>74</v>
      </c>
      <c r="C1104" s="14" t="s">
        <v>64</v>
      </c>
      <c r="D1104" s="2">
        <v>2013</v>
      </c>
      <c r="E1104" s="14">
        <v>2013</v>
      </c>
      <c r="F1104" s="14" t="s">
        <v>99</v>
      </c>
      <c r="G1104" s="93">
        <v>950</v>
      </c>
      <c r="H1104" s="93">
        <v>7496</v>
      </c>
      <c r="I1104" s="93">
        <v>3</v>
      </c>
      <c r="J1104" s="93">
        <v>31</v>
      </c>
      <c r="K1104" s="93">
        <v>953</v>
      </c>
      <c r="L1104" s="93">
        <v>7527</v>
      </c>
      <c r="M1104" s="48">
        <v>8480</v>
      </c>
      <c r="N1104" s="48">
        <v>17673</v>
      </c>
      <c r="O1104" s="48">
        <v>2505</v>
      </c>
      <c r="P1104" s="48">
        <v>15079</v>
      </c>
      <c r="Q1104" s="48">
        <v>17584</v>
      </c>
      <c r="R1104" s="48">
        <v>11</v>
      </c>
      <c r="S1104" s="48">
        <v>78</v>
      </c>
      <c r="T1104" s="48">
        <v>89</v>
      </c>
      <c r="U1104" s="48">
        <v>2516</v>
      </c>
      <c r="V1104" s="48">
        <v>15157</v>
      </c>
      <c r="W1104" s="156">
        <v>2565952.02</v>
      </c>
      <c r="X1104" s="156">
        <v>9540.7199999999993</v>
      </c>
      <c r="Y1104" s="156">
        <v>2575492.7400000002</v>
      </c>
      <c r="Z1104" s="28">
        <v>0.99719999999999998</v>
      </c>
      <c r="AA1104" s="28"/>
      <c r="AB1104" s="111"/>
      <c r="AC1104" s="28"/>
      <c r="AD1104" s="28">
        <v>5.4800000000000001E-2</v>
      </c>
      <c r="AE1104" s="139"/>
      <c r="AF1104" s="139"/>
      <c r="AG1104" s="139"/>
      <c r="AH1104" s="139"/>
    </row>
    <row r="1105" spans="1:34">
      <c r="A1105" s="13" t="s">
        <v>145</v>
      </c>
      <c r="B1105" s="2" t="s">
        <v>75</v>
      </c>
      <c r="C1105" s="14" t="s">
        <v>64</v>
      </c>
      <c r="D1105" s="2">
        <v>2013</v>
      </c>
      <c r="E1105" s="14">
        <v>2013</v>
      </c>
      <c r="F1105" s="14" t="s">
        <v>99</v>
      </c>
      <c r="G1105" s="93">
        <v>93</v>
      </c>
      <c r="H1105" s="93">
        <v>679</v>
      </c>
      <c r="I1105" s="93">
        <v>0</v>
      </c>
      <c r="J1105" s="93">
        <v>1</v>
      </c>
      <c r="K1105" s="93">
        <v>93</v>
      </c>
      <c r="L1105" s="93">
        <v>680</v>
      </c>
      <c r="M1105" s="48">
        <v>773</v>
      </c>
      <c r="N1105" s="48">
        <v>1604</v>
      </c>
      <c r="O1105" s="48">
        <v>252</v>
      </c>
      <c r="P1105" s="48">
        <v>1351</v>
      </c>
      <c r="Q1105" s="48">
        <v>1603</v>
      </c>
      <c r="R1105" s="48">
        <v>0</v>
      </c>
      <c r="S1105" s="48">
        <v>1</v>
      </c>
      <c r="T1105" s="48">
        <v>1</v>
      </c>
      <c r="U1105" s="48">
        <v>252</v>
      </c>
      <c r="V1105" s="48">
        <v>1352</v>
      </c>
      <c r="W1105" s="156">
        <v>233227</v>
      </c>
      <c r="X1105" s="156">
        <v>200</v>
      </c>
      <c r="Y1105" s="156">
        <v>233427</v>
      </c>
      <c r="Z1105" s="28">
        <v>1</v>
      </c>
      <c r="AA1105" s="28"/>
      <c r="AB1105" s="111"/>
      <c r="AC1105" s="28"/>
      <c r="AD1105" s="28">
        <v>5.4800000000000001E-2</v>
      </c>
      <c r="AE1105" s="139"/>
      <c r="AF1105" s="139"/>
      <c r="AG1105" s="139"/>
      <c r="AH1105" s="139"/>
    </row>
    <row r="1106" spans="1:34">
      <c r="A1106" s="13" t="s">
        <v>146</v>
      </c>
      <c r="B1106" s="2" t="s">
        <v>75</v>
      </c>
      <c r="C1106" s="14" t="s">
        <v>64</v>
      </c>
      <c r="D1106" s="2">
        <v>2013</v>
      </c>
      <c r="E1106" s="14">
        <v>2013</v>
      </c>
      <c r="F1106" s="14" t="s">
        <v>99</v>
      </c>
      <c r="G1106" s="93">
        <v>19150</v>
      </c>
      <c r="H1106" s="93">
        <v>96068</v>
      </c>
      <c r="I1106" s="93">
        <v>47</v>
      </c>
      <c r="J1106" s="93">
        <v>535</v>
      </c>
      <c r="K1106" s="93">
        <v>19197</v>
      </c>
      <c r="L1106" s="93">
        <v>96603</v>
      </c>
      <c r="M1106" s="48">
        <v>115800</v>
      </c>
      <c r="N1106" s="48">
        <v>278117</v>
      </c>
      <c r="O1106" s="48">
        <v>51866</v>
      </c>
      <c r="P1106" s="48">
        <v>224633</v>
      </c>
      <c r="Q1106" s="48">
        <v>276499</v>
      </c>
      <c r="R1106" s="48">
        <v>155</v>
      </c>
      <c r="S1106" s="48">
        <v>1463</v>
      </c>
      <c r="T1106" s="48">
        <v>1618</v>
      </c>
      <c r="U1106" s="48">
        <v>52021</v>
      </c>
      <c r="V1106" s="48">
        <v>226096</v>
      </c>
      <c r="W1106" s="156">
        <v>40780177</v>
      </c>
      <c r="X1106" s="156">
        <v>191325</v>
      </c>
      <c r="Y1106" s="156">
        <v>40971502</v>
      </c>
      <c r="Z1106" s="28">
        <v>0.99560000000000004</v>
      </c>
      <c r="AA1106" s="28"/>
      <c r="AB1106" s="111"/>
      <c r="AC1106" s="28"/>
      <c r="AD1106" s="28">
        <v>3.3500000000000002E-2</v>
      </c>
      <c r="AE1106" s="139"/>
      <c r="AF1106" s="139"/>
      <c r="AG1106" s="139"/>
      <c r="AH1106" s="139"/>
    </row>
    <row r="1107" spans="1:34">
      <c r="A1107" s="13" t="s">
        <v>147</v>
      </c>
      <c r="B1107" s="2" t="s">
        <v>74</v>
      </c>
      <c r="C1107" s="14" t="s">
        <v>64</v>
      </c>
      <c r="D1107" s="2">
        <v>2013</v>
      </c>
      <c r="E1107" s="14">
        <v>2013</v>
      </c>
      <c r="F1107" s="14" t="s">
        <v>99</v>
      </c>
      <c r="G1107" s="93">
        <v>17085</v>
      </c>
      <c r="H1107" s="93">
        <v>76875</v>
      </c>
      <c r="I1107" s="93">
        <v>132</v>
      </c>
      <c r="J1107" s="93">
        <v>732</v>
      </c>
      <c r="K1107" s="93">
        <v>17217</v>
      </c>
      <c r="L1107" s="93">
        <v>77607</v>
      </c>
      <c r="M1107" s="48">
        <v>94824</v>
      </c>
      <c r="N1107" s="48">
        <v>210033</v>
      </c>
      <c r="O1107" s="48">
        <v>43055</v>
      </c>
      <c r="P1107" s="48">
        <v>164763</v>
      </c>
      <c r="Q1107" s="48">
        <v>207818</v>
      </c>
      <c r="R1107" s="48">
        <v>463</v>
      </c>
      <c r="S1107" s="48">
        <v>1752</v>
      </c>
      <c r="T1107" s="48">
        <v>2215</v>
      </c>
      <c r="U1107" s="48">
        <v>43518</v>
      </c>
      <c r="V1107" s="48">
        <v>166515</v>
      </c>
      <c r="W1107" s="156">
        <v>32302329</v>
      </c>
      <c r="X1107" s="156">
        <v>308584</v>
      </c>
      <c r="Y1107" s="156">
        <v>32610913</v>
      </c>
      <c r="Z1107" s="28">
        <v>0.98850000000000005</v>
      </c>
      <c r="AA1107" s="28"/>
      <c r="AB1107" s="111"/>
      <c r="AC1107" s="28"/>
      <c r="AD1107" s="28">
        <v>5.4000000000000003E-3</v>
      </c>
      <c r="AE1107" s="139"/>
      <c r="AF1107" s="139"/>
      <c r="AG1107" s="139"/>
      <c r="AH1107" s="139"/>
    </row>
    <row r="1108" spans="1:34">
      <c r="A1108" s="13" t="s">
        <v>148</v>
      </c>
      <c r="B1108" s="2" t="s">
        <v>75</v>
      </c>
      <c r="C1108" s="14" t="s">
        <v>64</v>
      </c>
      <c r="D1108" s="2">
        <v>2013</v>
      </c>
      <c r="E1108" s="14">
        <v>2013</v>
      </c>
      <c r="F1108" s="14" t="s">
        <v>99</v>
      </c>
      <c r="G1108" s="93">
        <v>371</v>
      </c>
      <c r="H1108" s="93">
        <v>2303</v>
      </c>
      <c r="I1108" s="93">
        <v>1</v>
      </c>
      <c r="J1108" s="93">
        <v>9</v>
      </c>
      <c r="K1108" s="93">
        <v>372</v>
      </c>
      <c r="L1108" s="93">
        <v>2312</v>
      </c>
      <c r="M1108" s="48">
        <v>2684</v>
      </c>
      <c r="N1108" s="48">
        <v>6232</v>
      </c>
      <c r="O1108" s="48">
        <v>966</v>
      </c>
      <c r="P1108" s="48">
        <v>5233</v>
      </c>
      <c r="Q1108" s="48">
        <v>6199</v>
      </c>
      <c r="R1108" s="48">
        <v>3</v>
      </c>
      <c r="S1108" s="48">
        <v>30</v>
      </c>
      <c r="T1108" s="48">
        <v>33</v>
      </c>
      <c r="U1108" s="48">
        <v>969</v>
      </c>
      <c r="V1108" s="48">
        <v>5263</v>
      </c>
      <c r="W1108" s="156">
        <v>900423</v>
      </c>
      <c r="X1108" s="156">
        <v>3516</v>
      </c>
      <c r="Y1108" s="156">
        <v>903939</v>
      </c>
      <c r="Z1108" s="28">
        <v>1</v>
      </c>
      <c r="AA1108" s="28"/>
      <c r="AB1108" s="111"/>
      <c r="AC1108" s="28"/>
      <c r="AD1108" s="28">
        <v>5.4800000000000001E-2</v>
      </c>
      <c r="AE1108" s="139"/>
      <c r="AF1108" s="139"/>
      <c r="AG1108" s="139"/>
      <c r="AH1108" s="139"/>
    </row>
    <row r="1109" spans="1:34">
      <c r="A1109" s="13" t="s">
        <v>149</v>
      </c>
      <c r="B1109" s="2" t="s">
        <v>75</v>
      </c>
      <c r="C1109" s="14" t="s">
        <v>64</v>
      </c>
      <c r="D1109" s="2">
        <v>2013</v>
      </c>
      <c r="E1109" s="14">
        <v>2013</v>
      </c>
      <c r="F1109" s="14" t="s">
        <v>99</v>
      </c>
      <c r="G1109" s="93">
        <v>27613</v>
      </c>
      <c r="H1109" s="93">
        <v>131505</v>
      </c>
      <c r="I1109" s="93">
        <v>57</v>
      </c>
      <c r="J1109" s="93">
        <v>562</v>
      </c>
      <c r="K1109" s="93">
        <v>27670</v>
      </c>
      <c r="L1109" s="93">
        <v>132067</v>
      </c>
      <c r="M1109" s="48">
        <v>159737</v>
      </c>
      <c r="N1109" s="48">
        <v>373620</v>
      </c>
      <c r="O1109" s="48">
        <v>74213</v>
      </c>
      <c r="P1109" s="48">
        <v>297754</v>
      </c>
      <c r="Q1109" s="48">
        <v>371967</v>
      </c>
      <c r="R1109" s="48">
        <v>191</v>
      </c>
      <c r="S1109" s="48">
        <v>1462</v>
      </c>
      <c r="T1109" s="48">
        <v>1653</v>
      </c>
      <c r="U1109" s="48">
        <v>74404</v>
      </c>
      <c r="V1109" s="48">
        <v>299216</v>
      </c>
      <c r="W1109" s="156">
        <v>55697169</v>
      </c>
      <c r="X1109" s="156">
        <v>194320</v>
      </c>
      <c r="Y1109" s="156">
        <v>55891489</v>
      </c>
      <c r="Z1109" s="28">
        <v>0.99750000000000005</v>
      </c>
      <c r="AA1109" s="28"/>
      <c r="AB1109" s="111"/>
      <c r="AC1109" s="28"/>
      <c r="AD1109" s="28">
        <v>1.6199999999999999E-2</v>
      </c>
      <c r="AE1109" s="139"/>
      <c r="AF1109" s="139"/>
      <c r="AG1109" s="139"/>
      <c r="AH1109" s="139"/>
    </row>
    <row r="1110" spans="1:34">
      <c r="A1110" s="13" t="s">
        <v>150</v>
      </c>
      <c r="B1110" s="2" t="s">
        <v>74</v>
      </c>
      <c r="C1110" s="14" t="s">
        <v>64</v>
      </c>
      <c r="D1110" s="2">
        <v>2013</v>
      </c>
      <c r="E1110" s="14">
        <v>2013</v>
      </c>
      <c r="F1110" s="14" t="s">
        <v>99</v>
      </c>
      <c r="G1110" s="93">
        <v>16845</v>
      </c>
      <c r="H1110" s="93">
        <v>104559</v>
      </c>
      <c r="I1110" s="93">
        <v>108</v>
      </c>
      <c r="J1110" s="93">
        <v>1049</v>
      </c>
      <c r="K1110" s="93">
        <v>16953</v>
      </c>
      <c r="L1110" s="93">
        <v>105608</v>
      </c>
      <c r="M1110" s="48">
        <v>122561</v>
      </c>
      <c r="N1110" s="48">
        <v>260576</v>
      </c>
      <c r="O1110" s="48">
        <v>45628</v>
      </c>
      <c r="P1110" s="48">
        <v>211956</v>
      </c>
      <c r="Q1110" s="48">
        <v>257584</v>
      </c>
      <c r="R1110" s="48">
        <v>392</v>
      </c>
      <c r="S1110" s="48">
        <v>2600</v>
      </c>
      <c r="T1110" s="48">
        <v>2992</v>
      </c>
      <c r="U1110" s="48">
        <v>46020</v>
      </c>
      <c r="V1110" s="48">
        <v>214556</v>
      </c>
      <c r="W1110" s="156">
        <v>39162615</v>
      </c>
      <c r="X1110" s="156">
        <v>376645</v>
      </c>
      <c r="Y1110" s="156">
        <v>39539260</v>
      </c>
      <c r="Z1110" s="28">
        <v>0.96340000000000003</v>
      </c>
      <c r="AA1110" s="28"/>
      <c r="AB1110" s="111"/>
      <c r="AC1110" s="28"/>
      <c r="AD1110" s="28">
        <v>2.3800000000000002E-2</v>
      </c>
      <c r="AE1110" s="139"/>
      <c r="AF1110" s="139"/>
      <c r="AG1110" s="139"/>
      <c r="AH1110" s="139"/>
    </row>
    <row r="1111" spans="1:34">
      <c r="A1111" s="13" t="s">
        <v>151</v>
      </c>
      <c r="B1111" s="2" t="s">
        <v>74</v>
      </c>
      <c r="C1111" s="14" t="s">
        <v>64</v>
      </c>
      <c r="D1111" s="2">
        <v>2013</v>
      </c>
      <c r="E1111" s="14">
        <v>2013</v>
      </c>
      <c r="F1111" s="14" t="s">
        <v>99</v>
      </c>
      <c r="G1111" s="93">
        <v>2730</v>
      </c>
      <c r="H1111" s="93">
        <v>28559</v>
      </c>
      <c r="I1111" s="93">
        <v>71</v>
      </c>
      <c r="J1111" s="93">
        <v>736</v>
      </c>
      <c r="K1111" s="93">
        <v>2801</v>
      </c>
      <c r="L1111" s="93">
        <v>29295</v>
      </c>
      <c r="M1111" s="48">
        <v>32096</v>
      </c>
      <c r="N1111" s="48">
        <v>50124</v>
      </c>
      <c r="O1111" s="48">
        <v>6067</v>
      </c>
      <c r="P1111" s="48">
        <v>42447</v>
      </c>
      <c r="Q1111" s="48">
        <v>48514</v>
      </c>
      <c r="R1111" s="48">
        <v>204</v>
      </c>
      <c r="S1111" s="48">
        <v>1406</v>
      </c>
      <c r="T1111" s="48">
        <v>1610</v>
      </c>
      <c r="U1111" s="48">
        <v>6271</v>
      </c>
      <c r="V1111" s="48">
        <v>43853</v>
      </c>
      <c r="W1111" s="156">
        <v>7899111.4699999997</v>
      </c>
      <c r="X1111" s="156">
        <v>213960.84</v>
      </c>
      <c r="Y1111" s="156">
        <v>8113072.3099999996</v>
      </c>
      <c r="Z1111" s="28">
        <v>0.97460000000000002</v>
      </c>
      <c r="AA1111" s="28"/>
      <c r="AB1111" s="111"/>
      <c r="AC1111" s="28"/>
      <c r="AD1111" s="28">
        <v>3.73E-2</v>
      </c>
      <c r="AE1111" s="139"/>
      <c r="AF1111" s="139"/>
      <c r="AG1111" s="139"/>
      <c r="AH1111" s="139"/>
    </row>
    <row r="1112" spans="1:34">
      <c r="A1112" s="13" t="s">
        <v>152</v>
      </c>
      <c r="B1112" s="2" t="s">
        <v>75</v>
      </c>
      <c r="C1112" s="14" t="s">
        <v>64</v>
      </c>
      <c r="D1112" s="2">
        <v>2013</v>
      </c>
      <c r="E1112" s="14">
        <v>2013</v>
      </c>
      <c r="F1112" s="14" t="s">
        <v>99</v>
      </c>
      <c r="G1112" s="93">
        <v>9307</v>
      </c>
      <c r="H1112" s="93">
        <v>37372</v>
      </c>
      <c r="I1112" s="93">
        <v>18</v>
      </c>
      <c r="J1112" s="93">
        <v>267</v>
      </c>
      <c r="K1112" s="93">
        <v>9325</v>
      </c>
      <c r="L1112" s="93">
        <v>37639</v>
      </c>
      <c r="M1112" s="48">
        <v>46964</v>
      </c>
      <c r="N1112" s="48">
        <v>113230</v>
      </c>
      <c r="O1112" s="48">
        <v>23820</v>
      </c>
      <c r="P1112" s="48">
        <v>88590</v>
      </c>
      <c r="Q1112" s="48">
        <v>112410</v>
      </c>
      <c r="R1112" s="48">
        <v>62</v>
      </c>
      <c r="S1112" s="48">
        <v>758</v>
      </c>
      <c r="T1112" s="48">
        <v>820</v>
      </c>
      <c r="U1112" s="48">
        <v>23882</v>
      </c>
      <c r="V1112" s="48">
        <v>89348</v>
      </c>
      <c r="W1112" s="156">
        <v>16795301</v>
      </c>
      <c r="X1112" s="156">
        <v>100688</v>
      </c>
      <c r="Y1112" s="156">
        <v>16895989</v>
      </c>
      <c r="Z1112" s="28">
        <v>0.97799999999999998</v>
      </c>
      <c r="AA1112" s="28"/>
      <c r="AB1112" s="111"/>
      <c r="AC1112" s="28"/>
      <c r="AD1112" s="28">
        <v>2.9100000000000001E-2</v>
      </c>
      <c r="AE1112" s="139"/>
      <c r="AF1112" s="139"/>
      <c r="AG1112" s="139"/>
      <c r="AH1112" s="139"/>
    </row>
    <row r="1113" spans="1:34">
      <c r="A1113" s="13" t="s">
        <v>153</v>
      </c>
      <c r="B1113" s="2" t="s">
        <v>74</v>
      </c>
      <c r="C1113" s="14" t="s">
        <v>64</v>
      </c>
      <c r="D1113" s="2">
        <v>2013</v>
      </c>
      <c r="E1113" s="14">
        <v>2013</v>
      </c>
      <c r="F1113" s="14" t="s">
        <v>99</v>
      </c>
      <c r="G1113" s="93">
        <v>1155</v>
      </c>
      <c r="H1113" s="93">
        <v>7727</v>
      </c>
      <c r="I1113" s="93">
        <v>3</v>
      </c>
      <c r="J1113" s="93">
        <v>22</v>
      </c>
      <c r="K1113" s="93">
        <v>1158</v>
      </c>
      <c r="L1113" s="93">
        <v>7749</v>
      </c>
      <c r="M1113" s="48">
        <v>8907</v>
      </c>
      <c r="N1113" s="48">
        <v>17319</v>
      </c>
      <c r="O1113" s="48">
        <v>2829</v>
      </c>
      <c r="P1113" s="48">
        <v>14428</v>
      </c>
      <c r="Q1113" s="48">
        <v>17257</v>
      </c>
      <c r="R1113" s="48">
        <v>9</v>
      </c>
      <c r="S1113" s="48">
        <v>53</v>
      </c>
      <c r="T1113" s="48">
        <v>62</v>
      </c>
      <c r="U1113" s="48">
        <v>2838</v>
      </c>
      <c r="V1113" s="48">
        <v>14481</v>
      </c>
      <c r="W1113" s="156">
        <v>2545170</v>
      </c>
      <c r="X1113" s="156">
        <v>6749</v>
      </c>
      <c r="Y1113" s="156">
        <v>2551919</v>
      </c>
      <c r="Z1113" s="28">
        <v>0.96189999999999998</v>
      </c>
      <c r="AA1113" s="28"/>
      <c r="AB1113" s="111"/>
      <c r="AC1113" s="28"/>
      <c r="AD1113" s="28">
        <v>5.4800000000000001E-2</v>
      </c>
      <c r="AE1113" s="139"/>
      <c r="AF1113" s="139"/>
      <c r="AG1113" s="139"/>
      <c r="AH1113" s="139"/>
    </row>
    <row r="1114" spans="1:34">
      <c r="A1114" s="13" t="s">
        <v>154</v>
      </c>
      <c r="B1114" s="2" t="s">
        <v>74</v>
      </c>
      <c r="C1114" s="14" t="s">
        <v>64</v>
      </c>
      <c r="D1114" s="2">
        <v>2013</v>
      </c>
      <c r="E1114" s="14">
        <v>2013</v>
      </c>
      <c r="F1114" s="14" t="s">
        <v>99</v>
      </c>
      <c r="G1114" s="93">
        <v>1548</v>
      </c>
      <c r="H1114" s="93">
        <v>12663</v>
      </c>
      <c r="I1114" s="93">
        <v>18</v>
      </c>
      <c r="J1114" s="93">
        <v>264</v>
      </c>
      <c r="K1114" s="93">
        <v>1566</v>
      </c>
      <c r="L1114" s="93">
        <v>12927</v>
      </c>
      <c r="M1114" s="48">
        <v>14493</v>
      </c>
      <c r="N1114" s="48">
        <v>29339</v>
      </c>
      <c r="O1114" s="48">
        <v>3769</v>
      </c>
      <c r="P1114" s="48">
        <v>24869</v>
      </c>
      <c r="Q1114" s="48">
        <v>28638</v>
      </c>
      <c r="R1114" s="48">
        <v>51</v>
      </c>
      <c r="S1114" s="48">
        <v>650</v>
      </c>
      <c r="T1114" s="48">
        <v>701</v>
      </c>
      <c r="U1114" s="48">
        <v>3820</v>
      </c>
      <c r="V1114" s="48">
        <v>25519</v>
      </c>
      <c r="W1114" s="156">
        <v>4423988.99</v>
      </c>
      <c r="X1114" s="156">
        <v>83966.01</v>
      </c>
      <c r="Y1114" s="156">
        <v>4507955</v>
      </c>
      <c r="Z1114" s="28">
        <v>0.83140000000000003</v>
      </c>
      <c r="AA1114" s="28"/>
      <c r="AB1114" s="111"/>
      <c r="AC1114" s="28"/>
      <c r="AD1114" s="28">
        <v>5.4800000000000001E-2</v>
      </c>
      <c r="AE1114" s="139"/>
      <c r="AF1114" s="139"/>
      <c r="AG1114" s="139"/>
      <c r="AH1114" s="139"/>
    </row>
    <row r="1115" spans="1:34">
      <c r="A1115" s="13" t="s">
        <v>155</v>
      </c>
      <c r="B1115" s="2" t="s">
        <v>74</v>
      </c>
      <c r="C1115" s="14" t="s">
        <v>64</v>
      </c>
      <c r="D1115" s="2">
        <v>2013</v>
      </c>
      <c r="E1115" s="14">
        <v>2013</v>
      </c>
      <c r="F1115" s="14" t="s">
        <v>99</v>
      </c>
      <c r="G1115" s="93">
        <v>2492</v>
      </c>
      <c r="H1115" s="93">
        <v>11808</v>
      </c>
      <c r="I1115" s="93">
        <v>3</v>
      </c>
      <c r="J1115" s="93">
        <v>41</v>
      </c>
      <c r="K1115" s="93">
        <v>2495</v>
      </c>
      <c r="L1115" s="93">
        <v>11849</v>
      </c>
      <c r="M1115" s="48">
        <v>14344</v>
      </c>
      <c r="N1115" s="48">
        <v>32221</v>
      </c>
      <c r="O1115" s="48">
        <v>6131</v>
      </c>
      <c r="P1115" s="48">
        <v>25973</v>
      </c>
      <c r="Q1115" s="48">
        <v>32104</v>
      </c>
      <c r="R1115" s="48">
        <v>7</v>
      </c>
      <c r="S1115" s="48">
        <v>110</v>
      </c>
      <c r="T1115" s="48">
        <v>117</v>
      </c>
      <c r="U1115" s="48">
        <v>6138</v>
      </c>
      <c r="V1115" s="48">
        <v>26083</v>
      </c>
      <c r="W1115" s="156">
        <v>4834086</v>
      </c>
      <c r="X1115" s="156">
        <v>14202</v>
      </c>
      <c r="Y1115" s="156">
        <v>4848288</v>
      </c>
      <c r="Z1115" s="28">
        <v>0.94440000000000002</v>
      </c>
      <c r="AA1115" s="28"/>
      <c r="AB1115" s="111"/>
      <c r="AC1115" s="28"/>
      <c r="AD1115" s="28">
        <v>5.4800000000000001E-2</v>
      </c>
      <c r="AE1115" s="139"/>
      <c r="AF1115" s="139"/>
      <c r="AG1115" s="139"/>
      <c r="AH1115" s="139"/>
    </row>
    <row r="1116" spans="1:34">
      <c r="A1116" s="13" t="s">
        <v>156</v>
      </c>
      <c r="B1116" s="2" t="s">
        <v>74</v>
      </c>
      <c r="C1116" s="14" t="s">
        <v>64</v>
      </c>
      <c r="D1116" s="2">
        <v>2013</v>
      </c>
      <c r="E1116" s="14">
        <v>2013</v>
      </c>
      <c r="F1116" s="14" t="s">
        <v>99</v>
      </c>
      <c r="G1116" s="93">
        <v>6907</v>
      </c>
      <c r="H1116" s="93">
        <v>44343</v>
      </c>
      <c r="I1116" s="93">
        <v>35</v>
      </c>
      <c r="J1116" s="93">
        <v>1011</v>
      </c>
      <c r="K1116" s="93">
        <v>6942</v>
      </c>
      <c r="L1116" s="93">
        <v>45354</v>
      </c>
      <c r="M1116" s="48">
        <v>52296</v>
      </c>
      <c r="N1116" s="48">
        <v>110622</v>
      </c>
      <c r="O1116" s="48">
        <v>16400</v>
      </c>
      <c r="P1116" s="48">
        <v>91987</v>
      </c>
      <c r="Q1116" s="48">
        <v>108387</v>
      </c>
      <c r="R1116" s="48">
        <v>115</v>
      </c>
      <c r="S1116" s="48">
        <v>2120</v>
      </c>
      <c r="T1116" s="48">
        <v>2235</v>
      </c>
      <c r="U1116" s="48">
        <v>16515</v>
      </c>
      <c r="V1116" s="48">
        <v>94107</v>
      </c>
      <c r="W1116" s="156">
        <v>16357018</v>
      </c>
      <c r="X1116" s="156">
        <v>311968</v>
      </c>
      <c r="Y1116" s="156">
        <v>16668986</v>
      </c>
      <c r="Z1116" s="28">
        <v>0.96040000000000003</v>
      </c>
      <c r="AA1116" s="28"/>
      <c r="AB1116" s="111"/>
      <c r="AC1116" s="28"/>
      <c r="AD1116" s="28">
        <v>1.4999999999999999E-2</v>
      </c>
      <c r="AE1116" s="139"/>
      <c r="AF1116" s="139"/>
      <c r="AG1116" s="139"/>
      <c r="AH1116" s="139"/>
    </row>
    <row r="1117" spans="1:34">
      <c r="A1117" s="13" t="s">
        <v>157</v>
      </c>
      <c r="B1117" s="2" t="s">
        <v>74</v>
      </c>
      <c r="C1117" s="14" t="s">
        <v>64</v>
      </c>
      <c r="D1117" s="2">
        <v>2013</v>
      </c>
      <c r="E1117" s="14">
        <v>2013</v>
      </c>
      <c r="F1117" s="14" t="s">
        <v>99</v>
      </c>
      <c r="G1117" s="93">
        <v>1274</v>
      </c>
      <c r="H1117" s="93">
        <v>10341</v>
      </c>
      <c r="I1117" s="93">
        <v>2</v>
      </c>
      <c r="J1117" s="93">
        <v>24</v>
      </c>
      <c r="K1117" s="93">
        <v>1276</v>
      </c>
      <c r="L1117" s="93">
        <v>10365</v>
      </c>
      <c r="M1117" s="48">
        <v>11641</v>
      </c>
      <c r="N1117" s="48">
        <v>22732</v>
      </c>
      <c r="O1117" s="48">
        <v>3093</v>
      </c>
      <c r="P1117" s="48">
        <v>19569</v>
      </c>
      <c r="Q1117" s="48">
        <v>22662</v>
      </c>
      <c r="R1117" s="48">
        <v>5</v>
      </c>
      <c r="S1117" s="48">
        <v>65</v>
      </c>
      <c r="T1117" s="48">
        <v>70</v>
      </c>
      <c r="U1117" s="48">
        <v>3098</v>
      </c>
      <c r="V1117" s="48">
        <v>19634</v>
      </c>
      <c r="W1117" s="156">
        <v>3436088</v>
      </c>
      <c r="X1117" s="156">
        <v>8181</v>
      </c>
      <c r="Y1117" s="156">
        <v>3444269</v>
      </c>
      <c r="Z1117" s="28">
        <v>0.93300000000000005</v>
      </c>
      <c r="AA1117" s="28"/>
      <c r="AB1117" s="111"/>
      <c r="AC1117" s="28"/>
      <c r="AD1117" s="28">
        <v>5.4800000000000001E-2</v>
      </c>
      <c r="AE1117" s="139"/>
      <c r="AF1117" s="139"/>
      <c r="AG1117" s="139"/>
      <c r="AH1117" s="139"/>
    </row>
    <row r="1118" spans="1:34">
      <c r="A1118" s="13" t="s">
        <v>158</v>
      </c>
      <c r="B1118" s="2" t="s">
        <v>75</v>
      </c>
      <c r="C1118" s="14" t="s">
        <v>64</v>
      </c>
      <c r="D1118" s="2">
        <v>2013</v>
      </c>
      <c r="E1118" s="14">
        <v>2013</v>
      </c>
      <c r="F1118" s="14" t="s">
        <v>99</v>
      </c>
      <c r="G1118" s="93">
        <v>1668</v>
      </c>
      <c r="H1118" s="93">
        <v>10223</v>
      </c>
      <c r="I1118" s="93">
        <v>2</v>
      </c>
      <c r="J1118" s="93">
        <v>18</v>
      </c>
      <c r="K1118" s="93">
        <v>1670</v>
      </c>
      <c r="L1118" s="93">
        <v>10241</v>
      </c>
      <c r="M1118" s="48">
        <v>11911</v>
      </c>
      <c r="N1118" s="48">
        <v>23709</v>
      </c>
      <c r="O1118" s="48">
        <v>4237</v>
      </c>
      <c r="P1118" s="48">
        <v>19428</v>
      </c>
      <c r="Q1118" s="48">
        <v>23665</v>
      </c>
      <c r="R1118" s="48">
        <v>5</v>
      </c>
      <c r="S1118" s="48">
        <v>39</v>
      </c>
      <c r="T1118" s="48">
        <v>44</v>
      </c>
      <c r="U1118" s="48">
        <v>4242</v>
      </c>
      <c r="V1118" s="48">
        <v>19467</v>
      </c>
      <c r="W1118" s="156">
        <v>3507316</v>
      </c>
      <c r="X1118" s="156">
        <v>6782</v>
      </c>
      <c r="Y1118" s="156">
        <v>3514098</v>
      </c>
      <c r="Z1118" s="28">
        <v>0.93969999999999998</v>
      </c>
      <c r="AA1118" s="28"/>
      <c r="AB1118" s="111"/>
      <c r="AC1118" s="28"/>
      <c r="AD1118" s="28">
        <v>5.4800000000000001E-2</v>
      </c>
      <c r="AE1118" s="139"/>
      <c r="AF1118" s="139"/>
      <c r="AG1118" s="139"/>
      <c r="AH1118" s="139"/>
    </row>
    <row r="1119" spans="1:34">
      <c r="A1119" s="13" t="s">
        <v>159</v>
      </c>
      <c r="B1119" s="2" t="s">
        <v>75</v>
      </c>
      <c r="C1119" s="14" t="s">
        <v>64</v>
      </c>
      <c r="D1119" s="2">
        <v>2013</v>
      </c>
      <c r="E1119" s="14">
        <v>2013</v>
      </c>
      <c r="F1119" s="14" t="s">
        <v>99</v>
      </c>
      <c r="G1119" s="93">
        <v>12</v>
      </c>
      <c r="H1119" s="93">
        <v>144</v>
      </c>
      <c r="I1119" s="93">
        <v>0</v>
      </c>
      <c r="J1119" s="93">
        <v>0</v>
      </c>
      <c r="K1119" s="93">
        <v>12</v>
      </c>
      <c r="L1119" s="93">
        <v>144</v>
      </c>
      <c r="M1119" s="48">
        <v>156</v>
      </c>
      <c r="N1119" s="48">
        <v>305</v>
      </c>
      <c r="O1119" s="48">
        <v>32</v>
      </c>
      <c r="P1119" s="48">
        <v>273</v>
      </c>
      <c r="Q1119" s="48">
        <v>305</v>
      </c>
      <c r="R1119" s="48">
        <v>0</v>
      </c>
      <c r="S1119" s="48">
        <v>0</v>
      </c>
      <c r="T1119" s="48">
        <v>0</v>
      </c>
      <c r="U1119" s="48">
        <v>32</v>
      </c>
      <c r="V1119" s="48">
        <v>273</v>
      </c>
      <c r="W1119" s="156">
        <v>44140</v>
      </c>
      <c r="X1119" s="156">
        <v>0</v>
      </c>
      <c r="Y1119" s="156">
        <v>44140</v>
      </c>
      <c r="Z1119" s="28">
        <v>1</v>
      </c>
      <c r="AA1119" s="28"/>
      <c r="AB1119" s="111"/>
      <c r="AC1119" s="28"/>
      <c r="AD1119" s="28">
        <v>5.4800000000000001E-2</v>
      </c>
      <c r="AE1119" s="139"/>
      <c r="AF1119" s="139"/>
      <c r="AG1119" s="139"/>
      <c r="AH1119" s="139"/>
    </row>
    <row r="1120" spans="1:34">
      <c r="A1120" s="13" t="s">
        <v>160</v>
      </c>
      <c r="B1120" s="2" t="s">
        <v>75</v>
      </c>
      <c r="C1120" s="14" t="s">
        <v>64</v>
      </c>
      <c r="D1120" s="2">
        <v>2013</v>
      </c>
      <c r="E1120" s="14">
        <v>2013</v>
      </c>
      <c r="F1120" s="14" t="s">
        <v>99</v>
      </c>
      <c r="G1120" s="93">
        <v>440</v>
      </c>
      <c r="H1120" s="93">
        <v>2456</v>
      </c>
      <c r="I1120" s="93">
        <v>0</v>
      </c>
      <c r="J1120" s="93">
        <v>4</v>
      </c>
      <c r="K1120" s="93">
        <v>440</v>
      </c>
      <c r="L1120" s="93">
        <v>2460</v>
      </c>
      <c r="M1120" s="48">
        <v>2900</v>
      </c>
      <c r="N1120" s="48">
        <v>6486</v>
      </c>
      <c r="O1120" s="48">
        <v>1225</v>
      </c>
      <c r="P1120" s="48">
        <v>5254</v>
      </c>
      <c r="Q1120" s="48">
        <v>6479</v>
      </c>
      <c r="R1120" s="48">
        <v>0</v>
      </c>
      <c r="S1120" s="48">
        <v>7</v>
      </c>
      <c r="T1120" s="48">
        <v>7</v>
      </c>
      <c r="U1120" s="48">
        <v>1225</v>
      </c>
      <c r="V1120" s="48">
        <v>5261</v>
      </c>
      <c r="W1120" s="156">
        <v>949879</v>
      </c>
      <c r="X1120" s="156">
        <v>990</v>
      </c>
      <c r="Y1120" s="156">
        <v>950869</v>
      </c>
      <c r="Z1120" s="28">
        <v>1</v>
      </c>
      <c r="AA1120" s="28"/>
      <c r="AB1120" s="111"/>
      <c r="AC1120" s="28"/>
      <c r="AD1120" s="28">
        <v>5.4800000000000001E-2</v>
      </c>
      <c r="AE1120" s="139"/>
      <c r="AF1120" s="139"/>
      <c r="AG1120" s="139"/>
      <c r="AH1120" s="139"/>
    </row>
    <row r="1121" spans="1:51">
      <c r="A1121" s="13" t="s">
        <v>161</v>
      </c>
      <c r="B1121" s="2" t="s">
        <v>74</v>
      </c>
      <c r="C1121" s="14" t="s">
        <v>64</v>
      </c>
      <c r="D1121" s="2">
        <v>2013</v>
      </c>
      <c r="E1121" s="14">
        <v>2013</v>
      </c>
      <c r="F1121" s="14" t="s">
        <v>99</v>
      </c>
      <c r="G1121" s="93">
        <v>3239</v>
      </c>
      <c r="H1121" s="93">
        <v>17453</v>
      </c>
      <c r="I1121" s="93">
        <v>7</v>
      </c>
      <c r="J1121" s="93">
        <v>83</v>
      </c>
      <c r="K1121" s="93">
        <v>3246</v>
      </c>
      <c r="L1121" s="93">
        <v>17536</v>
      </c>
      <c r="M1121" s="48">
        <v>20782</v>
      </c>
      <c r="N1121" s="48">
        <v>41287</v>
      </c>
      <c r="O1121" s="48">
        <v>7732</v>
      </c>
      <c r="P1121" s="48">
        <v>33323</v>
      </c>
      <c r="Q1121" s="48">
        <v>41055</v>
      </c>
      <c r="R1121" s="48">
        <v>21</v>
      </c>
      <c r="S1121" s="48">
        <v>211</v>
      </c>
      <c r="T1121" s="48">
        <v>232</v>
      </c>
      <c r="U1121" s="48">
        <v>7753</v>
      </c>
      <c r="V1121" s="48">
        <v>33534</v>
      </c>
      <c r="W1121" s="156">
        <v>6420650</v>
      </c>
      <c r="X1121" s="156">
        <v>29719</v>
      </c>
      <c r="Y1121" s="156">
        <v>6450369</v>
      </c>
      <c r="Z1121" s="28">
        <v>0.94169999999999998</v>
      </c>
      <c r="AA1121" s="28"/>
      <c r="AB1121" s="111"/>
      <c r="AC1121" s="28"/>
      <c r="AD1121" s="28">
        <v>1.3899999999999999E-2</v>
      </c>
      <c r="AE1121" s="139"/>
      <c r="AF1121" s="139"/>
      <c r="AG1121" s="139"/>
      <c r="AH1121" s="139"/>
    </row>
    <row r="1122" spans="1:51">
      <c r="A1122" s="13" t="s">
        <v>162</v>
      </c>
      <c r="B1122" s="2" t="s">
        <v>74</v>
      </c>
      <c r="C1122" s="14" t="s">
        <v>64</v>
      </c>
      <c r="D1122" s="2">
        <v>2013</v>
      </c>
      <c r="E1122" s="14">
        <v>2013</v>
      </c>
      <c r="F1122" s="14" t="s">
        <v>99</v>
      </c>
      <c r="G1122" s="93">
        <v>2058</v>
      </c>
      <c r="H1122" s="93">
        <v>16508</v>
      </c>
      <c r="I1122" s="93">
        <v>11</v>
      </c>
      <c r="J1122" s="93">
        <v>109</v>
      </c>
      <c r="K1122" s="93">
        <v>2069</v>
      </c>
      <c r="L1122" s="93">
        <v>16617</v>
      </c>
      <c r="M1122" s="48">
        <v>18686</v>
      </c>
      <c r="N1122" s="48">
        <v>34451</v>
      </c>
      <c r="O1122" s="48">
        <v>4936</v>
      </c>
      <c r="P1122" s="48">
        <v>29206</v>
      </c>
      <c r="Q1122" s="48">
        <v>34142</v>
      </c>
      <c r="R1122" s="48">
        <v>38</v>
      </c>
      <c r="S1122" s="48">
        <v>271</v>
      </c>
      <c r="T1122" s="48">
        <v>309</v>
      </c>
      <c r="U1122" s="48">
        <v>4974</v>
      </c>
      <c r="V1122" s="48">
        <v>29477</v>
      </c>
      <c r="W1122" s="156">
        <v>5294636</v>
      </c>
      <c r="X1122" s="156">
        <v>37665</v>
      </c>
      <c r="Y1122" s="156">
        <v>5332301</v>
      </c>
      <c r="Z1122" s="28">
        <v>0.86739999999999995</v>
      </c>
      <c r="AA1122" s="28"/>
      <c r="AB1122" s="111"/>
      <c r="AC1122" s="28"/>
      <c r="AD1122" s="28">
        <v>5.4800000000000001E-2</v>
      </c>
      <c r="AE1122" s="139"/>
      <c r="AF1122" s="139"/>
      <c r="AG1122" s="139"/>
      <c r="AH1122" s="139"/>
    </row>
    <row r="1123" spans="1:51">
      <c r="A1123" s="13" t="s">
        <v>163</v>
      </c>
      <c r="B1123" s="2" t="s">
        <v>75</v>
      </c>
      <c r="C1123" s="14" t="s">
        <v>64</v>
      </c>
      <c r="D1123" s="2">
        <v>2013</v>
      </c>
      <c r="E1123" s="14">
        <v>2013</v>
      </c>
      <c r="F1123" s="14" t="s">
        <v>99</v>
      </c>
      <c r="G1123" s="93">
        <v>6736</v>
      </c>
      <c r="H1123" s="93">
        <v>34736</v>
      </c>
      <c r="I1123" s="93">
        <v>7</v>
      </c>
      <c r="J1123" s="93">
        <v>60</v>
      </c>
      <c r="K1123" s="93">
        <v>6743</v>
      </c>
      <c r="L1123" s="93">
        <v>34796</v>
      </c>
      <c r="M1123" s="48">
        <v>41539</v>
      </c>
      <c r="N1123" s="48">
        <v>91048</v>
      </c>
      <c r="O1123" s="48">
        <v>17727</v>
      </c>
      <c r="P1123" s="48">
        <v>73130</v>
      </c>
      <c r="Q1123" s="48">
        <v>90857</v>
      </c>
      <c r="R1123" s="48">
        <v>25</v>
      </c>
      <c r="S1123" s="48">
        <v>166</v>
      </c>
      <c r="T1123" s="48">
        <v>191</v>
      </c>
      <c r="U1123" s="48">
        <v>17752</v>
      </c>
      <c r="V1123" s="48">
        <v>73296</v>
      </c>
      <c r="W1123" s="156">
        <v>13478892</v>
      </c>
      <c r="X1123" s="156">
        <v>21510</v>
      </c>
      <c r="Y1123" s="156">
        <v>13500402</v>
      </c>
      <c r="Z1123" s="28">
        <v>0.98419999999999996</v>
      </c>
      <c r="AA1123" s="28"/>
      <c r="AB1123" s="111"/>
      <c r="AC1123" s="28"/>
      <c r="AD1123" s="28">
        <v>9.4000000000000004E-3</v>
      </c>
      <c r="AE1123" s="139"/>
      <c r="AF1123" s="139"/>
      <c r="AG1123" s="139"/>
      <c r="AH1123" s="139"/>
    </row>
    <row r="1124" spans="1:51">
      <c r="A1124" s="13" t="s">
        <v>164</v>
      </c>
      <c r="B1124" s="2" t="s">
        <v>75</v>
      </c>
      <c r="C1124" s="14" t="s">
        <v>64</v>
      </c>
      <c r="D1124" s="2">
        <v>2013</v>
      </c>
      <c r="E1124" s="14">
        <v>2013</v>
      </c>
      <c r="F1124" s="14" t="s">
        <v>99</v>
      </c>
      <c r="G1124" s="93">
        <v>803</v>
      </c>
      <c r="H1124" s="93">
        <v>4394</v>
      </c>
      <c r="I1124" s="93">
        <v>3</v>
      </c>
      <c r="J1124" s="93">
        <v>15</v>
      </c>
      <c r="K1124" s="93">
        <v>806</v>
      </c>
      <c r="L1124" s="93">
        <v>4409</v>
      </c>
      <c r="M1124" s="48">
        <v>5215</v>
      </c>
      <c r="N1124" s="48">
        <v>12440</v>
      </c>
      <c r="O1124" s="48">
        <v>2116</v>
      </c>
      <c r="P1124" s="48">
        <v>10265</v>
      </c>
      <c r="Q1124" s="48">
        <v>12381</v>
      </c>
      <c r="R1124" s="48">
        <v>10</v>
      </c>
      <c r="S1124" s="48">
        <v>49</v>
      </c>
      <c r="T1124" s="48">
        <v>59</v>
      </c>
      <c r="U1124" s="48">
        <v>2126</v>
      </c>
      <c r="V1124" s="48">
        <v>10314</v>
      </c>
      <c r="W1124" s="156">
        <v>1800508</v>
      </c>
      <c r="X1124" s="156">
        <v>6706</v>
      </c>
      <c r="Y1124" s="156">
        <v>1807214</v>
      </c>
      <c r="Z1124" s="28">
        <v>0.98099999999999998</v>
      </c>
      <c r="AA1124" s="28"/>
      <c r="AB1124" s="111"/>
      <c r="AC1124" s="28"/>
      <c r="AD1124" s="28">
        <v>5.4800000000000001E-2</v>
      </c>
      <c r="AE1124" s="139"/>
      <c r="AF1124" s="139"/>
      <c r="AG1124" s="139"/>
      <c r="AH1124" s="139"/>
    </row>
    <row r="1125" spans="1:51">
      <c r="A1125" s="13" t="s">
        <v>165</v>
      </c>
      <c r="B1125" s="2" t="s">
        <v>75</v>
      </c>
      <c r="C1125" s="14" t="s">
        <v>64</v>
      </c>
      <c r="D1125" s="2">
        <v>2013</v>
      </c>
      <c r="E1125" s="14">
        <v>2013</v>
      </c>
      <c r="F1125" s="14" t="s">
        <v>99</v>
      </c>
      <c r="G1125" s="93">
        <v>727</v>
      </c>
      <c r="H1125" s="93">
        <v>3585</v>
      </c>
      <c r="I1125" s="93">
        <v>0</v>
      </c>
      <c r="J1125" s="93">
        <v>8</v>
      </c>
      <c r="K1125" s="93">
        <v>727</v>
      </c>
      <c r="L1125" s="93">
        <v>3593</v>
      </c>
      <c r="M1125" s="48">
        <v>4320</v>
      </c>
      <c r="N1125" s="48">
        <v>9916</v>
      </c>
      <c r="O1125" s="48">
        <v>1986</v>
      </c>
      <c r="P1125" s="48">
        <v>7910</v>
      </c>
      <c r="Q1125" s="48">
        <v>9896</v>
      </c>
      <c r="R1125" s="48">
        <v>1</v>
      </c>
      <c r="S1125" s="48">
        <v>19</v>
      </c>
      <c r="T1125" s="48">
        <v>20</v>
      </c>
      <c r="U1125" s="48">
        <v>1987</v>
      </c>
      <c r="V1125" s="48">
        <v>7929</v>
      </c>
      <c r="W1125" s="156">
        <v>1446061</v>
      </c>
      <c r="X1125" s="156">
        <v>3022</v>
      </c>
      <c r="Y1125" s="156">
        <v>1449083</v>
      </c>
      <c r="Z1125" s="28">
        <v>0.94289999999999996</v>
      </c>
      <c r="AA1125" s="28"/>
      <c r="AB1125" s="111"/>
      <c r="AC1125" s="28"/>
      <c r="AD1125" s="28">
        <v>5.4800000000000001E-2</v>
      </c>
      <c r="AE1125" s="139"/>
      <c r="AF1125" s="139"/>
      <c r="AG1125" s="139"/>
      <c r="AH1125" s="139"/>
    </row>
    <row r="1126" spans="1:51">
      <c r="A1126" s="13" t="s">
        <v>166</v>
      </c>
      <c r="B1126" s="2" t="s">
        <v>75</v>
      </c>
      <c r="C1126" s="14" t="s">
        <v>64</v>
      </c>
      <c r="D1126" s="2">
        <v>2013</v>
      </c>
      <c r="E1126" s="14">
        <v>2013</v>
      </c>
      <c r="F1126" s="14" t="s">
        <v>99</v>
      </c>
      <c r="G1126" s="93">
        <v>74</v>
      </c>
      <c r="H1126" s="93">
        <v>688</v>
      </c>
      <c r="I1126" s="93">
        <v>0</v>
      </c>
      <c r="J1126" s="93">
        <v>0</v>
      </c>
      <c r="K1126" s="93">
        <v>74</v>
      </c>
      <c r="L1126" s="93">
        <v>688</v>
      </c>
      <c r="M1126" s="48">
        <v>762</v>
      </c>
      <c r="N1126" s="48">
        <v>1516</v>
      </c>
      <c r="O1126" s="48">
        <v>170</v>
      </c>
      <c r="P1126" s="48">
        <v>1345</v>
      </c>
      <c r="Q1126" s="48">
        <v>1515</v>
      </c>
      <c r="R1126" s="48">
        <v>0</v>
      </c>
      <c r="S1126" s="48">
        <v>1</v>
      </c>
      <c r="T1126" s="48">
        <v>1</v>
      </c>
      <c r="U1126" s="48">
        <v>170</v>
      </c>
      <c r="V1126" s="48">
        <v>1346</v>
      </c>
      <c r="W1126" s="156">
        <v>233317</v>
      </c>
      <c r="X1126" s="156">
        <v>0</v>
      </c>
      <c r="Y1126" s="156">
        <v>233317</v>
      </c>
      <c r="Z1126" s="28">
        <v>1</v>
      </c>
      <c r="AA1126" s="28"/>
      <c r="AB1126" s="111"/>
      <c r="AC1126" s="28"/>
      <c r="AD1126" s="28">
        <v>5.4800000000000001E-2</v>
      </c>
      <c r="AE1126" s="139"/>
      <c r="AF1126" s="139"/>
      <c r="AG1126" s="139"/>
      <c r="AH1126" s="139"/>
    </row>
    <row r="1127" spans="1:51">
      <c r="A1127" s="13" t="s">
        <v>167</v>
      </c>
      <c r="B1127" s="2" t="s">
        <v>74</v>
      </c>
      <c r="C1127" s="14" t="s">
        <v>64</v>
      </c>
      <c r="D1127" s="2">
        <v>2013</v>
      </c>
      <c r="E1127" s="14">
        <v>2013</v>
      </c>
      <c r="F1127" s="14" t="s">
        <v>99</v>
      </c>
      <c r="G1127" s="93">
        <v>8856</v>
      </c>
      <c r="H1127" s="93">
        <v>37287</v>
      </c>
      <c r="I1127" s="93">
        <v>21</v>
      </c>
      <c r="J1127" s="93">
        <v>307</v>
      </c>
      <c r="K1127" s="93">
        <v>8877</v>
      </c>
      <c r="L1127" s="93">
        <v>37594</v>
      </c>
      <c r="M1127" s="48">
        <v>46471</v>
      </c>
      <c r="N1127" s="48">
        <v>114774</v>
      </c>
      <c r="O1127" s="48">
        <v>24278</v>
      </c>
      <c r="P1127" s="48">
        <v>89666</v>
      </c>
      <c r="Q1127" s="48">
        <v>113944</v>
      </c>
      <c r="R1127" s="48">
        <v>71</v>
      </c>
      <c r="S1127" s="48">
        <v>759</v>
      </c>
      <c r="T1127" s="48">
        <v>830</v>
      </c>
      <c r="U1127" s="48">
        <v>24349</v>
      </c>
      <c r="V1127" s="48">
        <v>90425</v>
      </c>
      <c r="W1127" s="156">
        <v>16737796</v>
      </c>
      <c r="X1127" s="156">
        <v>103835</v>
      </c>
      <c r="Y1127" s="156">
        <v>16841631</v>
      </c>
      <c r="Z1127" s="28">
        <v>1</v>
      </c>
      <c r="AA1127" s="28"/>
      <c r="AB1127" s="111"/>
      <c r="AC1127" s="28"/>
      <c r="AD1127" s="28">
        <v>3.7900000000000003E-2</v>
      </c>
      <c r="AE1127" s="139"/>
      <c r="AF1127" s="139"/>
      <c r="AG1127" s="139"/>
      <c r="AH1127" s="139"/>
    </row>
    <row r="1128" spans="1:51">
      <c r="A1128" s="13" t="s">
        <v>168</v>
      </c>
      <c r="B1128" s="2" t="s">
        <v>75</v>
      </c>
      <c r="C1128" s="14" t="s">
        <v>64</v>
      </c>
      <c r="D1128" s="2">
        <v>2013</v>
      </c>
      <c r="E1128" s="14">
        <v>2013</v>
      </c>
      <c r="F1128" s="14" t="s">
        <v>99</v>
      </c>
      <c r="G1128" s="93">
        <v>366</v>
      </c>
      <c r="H1128" s="93">
        <v>2459</v>
      </c>
      <c r="I1128" s="93">
        <v>0</v>
      </c>
      <c r="J1128" s="93">
        <v>3</v>
      </c>
      <c r="K1128" s="93">
        <v>366</v>
      </c>
      <c r="L1128" s="93">
        <v>2462</v>
      </c>
      <c r="M1128" s="48">
        <v>2828</v>
      </c>
      <c r="N1128" s="48">
        <v>5153</v>
      </c>
      <c r="O1128" s="48">
        <v>948</v>
      </c>
      <c r="P1128" s="48">
        <v>4198</v>
      </c>
      <c r="Q1128" s="48">
        <v>5146</v>
      </c>
      <c r="R1128" s="48">
        <v>0</v>
      </c>
      <c r="S1128" s="48">
        <v>7</v>
      </c>
      <c r="T1128" s="48">
        <v>7</v>
      </c>
      <c r="U1128" s="48">
        <v>948</v>
      </c>
      <c r="V1128" s="48">
        <v>4205</v>
      </c>
      <c r="W1128" s="156">
        <v>776550</v>
      </c>
      <c r="X1128" s="156">
        <v>873</v>
      </c>
      <c r="Y1128" s="156">
        <v>777423</v>
      </c>
      <c r="Z1128" s="28">
        <v>0.92310000000000003</v>
      </c>
      <c r="AA1128" s="28"/>
      <c r="AB1128" s="111"/>
      <c r="AC1128" s="28"/>
      <c r="AD1128" s="28">
        <v>5.4800000000000001E-2</v>
      </c>
      <c r="AE1128" s="139"/>
      <c r="AF1128" s="139"/>
      <c r="AG1128" s="139"/>
      <c r="AH1128" s="139"/>
    </row>
    <row r="1129" spans="1:51">
      <c r="A1129" s="13" t="s">
        <v>169</v>
      </c>
      <c r="B1129" s="2" t="s">
        <v>74</v>
      </c>
      <c r="C1129" s="14" t="s">
        <v>64</v>
      </c>
      <c r="D1129" s="2">
        <v>2013</v>
      </c>
      <c r="E1129" s="14">
        <v>2013</v>
      </c>
      <c r="F1129" s="14" t="s">
        <v>99</v>
      </c>
      <c r="G1129" s="93">
        <v>3507</v>
      </c>
      <c r="H1129" s="93">
        <v>28530</v>
      </c>
      <c r="I1129" s="93">
        <v>5</v>
      </c>
      <c r="J1129" s="93">
        <v>190</v>
      </c>
      <c r="K1129" s="93">
        <v>3512</v>
      </c>
      <c r="L1129" s="93">
        <v>28720</v>
      </c>
      <c r="M1129" s="48">
        <v>32232</v>
      </c>
      <c r="N1129" s="48">
        <v>66971</v>
      </c>
      <c r="O1129" s="48">
        <v>8671</v>
      </c>
      <c r="P1129" s="48">
        <v>57851</v>
      </c>
      <c r="Q1129" s="48">
        <v>66522</v>
      </c>
      <c r="R1129" s="48">
        <v>18</v>
      </c>
      <c r="S1129" s="48">
        <v>431</v>
      </c>
      <c r="T1129" s="48">
        <v>449</v>
      </c>
      <c r="U1129" s="48">
        <v>8689</v>
      </c>
      <c r="V1129" s="48">
        <v>58282</v>
      </c>
      <c r="W1129" s="156">
        <v>10047151</v>
      </c>
      <c r="X1129" s="156">
        <v>59427</v>
      </c>
      <c r="Y1129" s="156">
        <v>10106578</v>
      </c>
      <c r="Z1129" s="28">
        <v>0.98429999999999995</v>
      </c>
      <c r="AA1129" s="28"/>
      <c r="AB1129" s="111"/>
      <c r="AC1129" s="28"/>
      <c r="AD1129" s="28">
        <v>3.2000000000000001E-2</v>
      </c>
      <c r="AE1129" s="139"/>
      <c r="AF1129" s="139"/>
      <c r="AG1129" s="139"/>
      <c r="AH1129" s="139"/>
    </row>
    <row r="1130" spans="1:51">
      <c r="A1130" s="13" t="s">
        <v>170</v>
      </c>
      <c r="B1130" s="2" t="s">
        <v>74</v>
      </c>
      <c r="C1130" s="14" t="s">
        <v>64</v>
      </c>
      <c r="D1130" s="2">
        <v>2013</v>
      </c>
      <c r="E1130" s="14">
        <v>2013</v>
      </c>
      <c r="F1130" s="14" t="s">
        <v>99</v>
      </c>
      <c r="G1130" s="93">
        <v>992</v>
      </c>
      <c r="H1130" s="93">
        <v>6736</v>
      </c>
      <c r="I1130" s="93">
        <v>13</v>
      </c>
      <c r="J1130" s="93">
        <v>109</v>
      </c>
      <c r="K1130" s="93">
        <v>1005</v>
      </c>
      <c r="L1130" s="93">
        <v>6845</v>
      </c>
      <c r="M1130" s="48">
        <v>7850</v>
      </c>
      <c r="N1130" s="48">
        <v>16629</v>
      </c>
      <c r="O1130" s="48">
        <v>2528</v>
      </c>
      <c r="P1130" s="48">
        <v>13809</v>
      </c>
      <c r="Q1130" s="48">
        <v>16337</v>
      </c>
      <c r="R1130" s="48">
        <v>50</v>
      </c>
      <c r="S1130" s="48">
        <v>242</v>
      </c>
      <c r="T1130" s="48">
        <v>292</v>
      </c>
      <c r="U1130" s="48">
        <v>2578</v>
      </c>
      <c r="V1130" s="48">
        <v>14051</v>
      </c>
      <c r="W1130" s="156">
        <v>2446712</v>
      </c>
      <c r="X1130" s="156">
        <v>39621</v>
      </c>
      <c r="Y1130" s="156">
        <v>2486333</v>
      </c>
      <c r="Z1130" s="28">
        <v>0.84289999999999998</v>
      </c>
      <c r="AA1130" s="28"/>
      <c r="AB1130" s="111"/>
      <c r="AC1130" s="28"/>
      <c r="AD1130" s="28">
        <v>5.4800000000000001E-2</v>
      </c>
      <c r="AE1130" s="139"/>
      <c r="AF1130" s="139"/>
      <c r="AG1130" s="139"/>
      <c r="AH1130" s="139"/>
      <c r="AI1130" s="1"/>
      <c r="AJ1130" s="1"/>
      <c r="AK1130" s="1"/>
      <c r="AL1130" s="1"/>
      <c r="AM1130" s="1"/>
      <c r="AN1130" s="1"/>
      <c r="AO1130" s="1"/>
      <c r="AP1130" s="1"/>
      <c r="AQ1130" s="1"/>
      <c r="AR1130" s="1"/>
      <c r="AS1130" s="1"/>
      <c r="AT1130" s="1"/>
      <c r="AU1130" s="1"/>
      <c r="AV1130" s="1"/>
      <c r="AW1130" s="1"/>
      <c r="AX1130" s="1"/>
      <c r="AY1130" s="1"/>
    </row>
    <row r="1131" spans="1:51">
      <c r="A1131" s="13" t="s">
        <v>171</v>
      </c>
      <c r="B1131" s="2" t="s">
        <v>75</v>
      </c>
      <c r="C1131" s="14" t="s">
        <v>64</v>
      </c>
      <c r="D1131" s="2">
        <v>2013</v>
      </c>
      <c r="E1131" s="14">
        <v>2013</v>
      </c>
      <c r="F1131" s="14" t="s">
        <v>99</v>
      </c>
      <c r="G1131" s="93">
        <v>960</v>
      </c>
      <c r="H1131" s="93">
        <v>4775</v>
      </c>
      <c r="I1131" s="93">
        <v>2</v>
      </c>
      <c r="J1131" s="93">
        <v>12</v>
      </c>
      <c r="K1131" s="93">
        <v>962</v>
      </c>
      <c r="L1131" s="93">
        <v>4787</v>
      </c>
      <c r="M1131" s="48">
        <v>5749</v>
      </c>
      <c r="N1131" s="48">
        <v>12919</v>
      </c>
      <c r="O1131" s="48">
        <v>2564</v>
      </c>
      <c r="P1131" s="48">
        <v>10317</v>
      </c>
      <c r="Q1131" s="48">
        <v>12881</v>
      </c>
      <c r="R1131" s="48">
        <v>6</v>
      </c>
      <c r="S1131" s="48">
        <v>32</v>
      </c>
      <c r="T1131" s="48">
        <v>38</v>
      </c>
      <c r="U1131" s="48">
        <v>2570</v>
      </c>
      <c r="V1131" s="48">
        <v>10349</v>
      </c>
      <c r="W1131" s="156">
        <v>1925393</v>
      </c>
      <c r="X1131" s="156">
        <v>4420</v>
      </c>
      <c r="Y1131" s="156">
        <v>1929813</v>
      </c>
      <c r="Z1131" s="28">
        <v>0.98640000000000005</v>
      </c>
      <c r="AA1131" s="28"/>
      <c r="AB1131" s="111"/>
      <c r="AC1131" s="28"/>
      <c r="AD1131" s="28">
        <v>5.4800000000000001E-2</v>
      </c>
      <c r="AE1131" s="139"/>
      <c r="AF1131" s="139"/>
      <c r="AG1131" s="139"/>
      <c r="AH1131" s="139"/>
      <c r="AI1131" s="1"/>
      <c r="AJ1131" s="1"/>
      <c r="AK1131" s="1"/>
      <c r="AL1131" s="1"/>
      <c r="AM1131" s="1"/>
      <c r="AN1131" s="1"/>
      <c r="AO1131" s="1"/>
      <c r="AP1131" s="1"/>
      <c r="AQ1131" s="1"/>
      <c r="AR1131" s="1"/>
      <c r="AS1131" s="1"/>
      <c r="AT1131" s="1"/>
      <c r="AU1131" s="1"/>
      <c r="AV1131" s="1"/>
      <c r="AW1131" s="1"/>
      <c r="AX1131" s="1"/>
      <c r="AY1131" s="1"/>
    </row>
    <row r="1132" spans="1:51">
      <c r="A1132" s="51" t="s">
        <v>172</v>
      </c>
      <c r="B1132" s="2" t="s">
        <v>66</v>
      </c>
      <c r="C1132" s="14" t="s">
        <v>186</v>
      </c>
      <c r="D1132" s="2">
        <v>2013</v>
      </c>
      <c r="E1132" s="14">
        <v>2013</v>
      </c>
      <c r="F1132" s="14" t="s">
        <v>99</v>
      </c>
      <c r="G1132" s="93">
        <v>303717</v>
      </c>
      <c r="H1132" s="93">
        <v>1629963</v>
      </c>
      <c r="I1132" s="93">
        <v>1700</v>
      </c>
      <c r="J1132" s="93">
        <v>14655</v>
      </c>
      <c r="K1132" s="93">
        <v>305417</v>
      </c>
      <c r="L1132" s="93">
        <v>1644618</v>
      </c>
      <c r="M1132" s="48">
        <v>1950032</v>
      </c>
      <c r="N1132" s="48">
        <v>4238143</v>
      </c>
      <c r="O1132" s="48">
        <v>758936</v>
      </c>
      <c r="P1132" s="48">
        <v>3439433</v>
      </c>
      <c r="Q1132" s="48">
        <v>4198369</v>
      </c>
      <c r="R1132" s="48">
        <v>5520</v>
      </c>
      <c r="S1132" s="48">
        <v>34254</v>
      </c>
      <c r="T1132" s="48">
        <v>39774</v>
      </c>
      <c r="U1132" s="48">
        <v>764456</v>
      </c>
      <c r="V1132" s="48">
        <v>3473687</v>
      </c>
      <c r="W1132" s="156">
        <v>642882699.25999999</v>
      </c>
      <c r="X1132" s="156">
        <v>5217318.0500000007</v>
      </c>
      <c r="Y1132" s="156">
        <v>648100017.31000006</v>
      </c>
      <c r="Z1132" s="28">
        <v>0.97340000000000004</v>
      </c>
      <c r="AA1132" s="28"/>
      <c r="AB1132" s="111"/>
      <c r="AC1132" s="28"/>
      <c r="AD1132" s="28">
        <v>2.9100000000000001E-2</v>
      </c>
      <c r="AE1132" s="139"/>
      <c r="AF1132" s="139"/>
      <c r="AG1132" s="139"/>
      <c r="AH1132" s="139"/>
      <c r="AI1132" s="2"/>
      <c r="AJ1132" s="2"/>
      <c r="AK1132" s="2"/>
      <c r="AL1132" s="2"/>
      <c r="AM1132" s="2"/>
      <c r="AN1132" s="2"/>
      <c r="AO1132" s="2"/>
      <c r="AP1132" s="2"/>
      <c r="AQ1132" s="2"/>
      <c r="AR1132" s="2"/>
      <c r="AS1132" s="2"/>
      <c r="AT1132" s="2"/>
      <c r="AU1132" s="2"/>
      <c r="AV1132" s="2"/>
      <c r="AW1132" s="2"/>
      <c r="AX1132" s="2"/>
      <c r="AY1132" s="2"/>
    </row>
    <row r="1133" spans="1:51">
      <c r="A1133" s="51" t="s">
        <v>173</v>
      </c>
      <c r="B1133" s="2" t="s">
        <v>74</v>
      </c>
      <c r="C1133" s="14" t="s">
        <v>186</v>
      </c>
      <c r="D1133" s="2">
        <v>2013</v>
      </c>
      <c r="E1133" s="14">
        <v>2013</v>
      </c>
      <c r="F1133" s="14" t="s">
        <v>99</v>
      </c>
      <c r="G1133" s="93">
        <v>10021</v>
      </c>
      <c r="H1133" s="93">
        <v>52432</v>
      </c>
      <c r="I1133" s="93">
        <v>96</v>
      </c>
      <c r="J1133" s="93">
        <v>802</v>
      </c>
      <c r="K1133" s="93">
        <v>10117</v>
      </c>
      <c r="L1133" s="93">
        <v>53234</v>
      </c>
      <c r="M1133" s="48">
        <v>63351</v>
      </c>
      <c r="N1133" s="48">
        <v>126909</v>
      </c>
      <c r="O1133" s="48">
        <v>23274</v>
      </c>
      <c r="P1133" s="48">
        <v>101438</v>
      </c>
      <c r="Q1133" s="48">
        <v>124712</v>
      </c>
      <c r="R1133" s="48">
        <v>304</v>
      </c>
      <c r="S1133" s="48">
        <v>1893</v>
      </c>
      <c r="T1133" s="48">
        <v>2197</v>
      </c>
      <c r="U1133" s="48">
        <v>23578</v>
      </c>
      <c r="V1133" s="48">
        <v>103331</v>
      </c>
      <c r="W1133" s="156">
        <v>19779979</v>
      </c>
      <c r="X1133" s="156">
        <v>284418</v>
      </c>
      <c r="Y1133" s="156">
        <v>20064397</v>
      </c>
      <c r="Z1133" s="28">
        <v>0.89829999999999999</v>
      </c>
      <c r="AA1133" s="28"/>
      <c r="AB1133" s="111"/>
      <c r="AC1133" s="28"/>
      <c r="AD1133" s="28">
        <v>3.4599999999999999E-2</v>
      </c>
      <c r="AE1133" s="139"/>
      <c r="AF1133" s="139"/>
      <c r="AG1133" s="139"/>
      <c r="AH1133" s="139"/>
      <c r="AI1133" s="1"/>
      <c r="AJ1133" s="1"/>
      <c r="AK1133" s="1"/>
      <c r="AL1133" s="1"/>
      <c r="AM1133" s="1"/>
      <c r="AN1133" s="1"/>
      <c r="AO1133" s="1"/>
      <c r="AP1133" s="1"/>
      <c r="AQ1133" s="1"/>
      <c r="AR1133" s="1"/>
      <c r="AS1133" s="1"/>
      <c r="AT1133" s="1"/>
      <c r="AU1133" s="1"/>
      <c r="AV1133" s="1"/>
      <c r="AW1133" s="1"/>
      <c r="AX1133" s="1"/>
      <c r="AY1133" s="1"/>
    </row>
    <row r="1134" spans="1:51">
      <c r="A1134" s="51" t="s">
        <v>174</v>
      </c>
      <c r="B1134" s="2" t="s">
        <v>75</v>
      </c>
      <c r="C1134" s="14" t="s">
        <v>186</v>
      </c>
      <c r="D1134" s="2">
        <v>2013</v>
      </c>
      <c r="E1134" s="14">
        <v>2013</v>
      </c>
      <c r="F1134" s="14" t="s">
        <v>99</v>
      </c>
      <c r="G1134" s="93">
        <v>4</v>
      </c>
      <c r="H1134" s="93">
        <v>83</v>
      </c>
      <c r="I1134" s="93">
        <v>0</v>
      </c>
      <c r="J1134" s="93">
        <v>0</v>
      </c>
      <c r="K1134" s="93">
        <v>4</v>
      </c>
      <c r="L1134" s="93">
        <v>83</v>
      </c>
      <c r="M1134" s="48">
        <v>87</v>
      </c>
      <c r="N1134" s="48">
        <v>156</v>
      </c>
      <c r="O1134" s="48">
        <v>10</v>
      </c>
      <c r="P1134" s="48">
        <v>146</v>
      </c>
      <c r="Q1134" s="48">
        <v>156</v>
      </c>
      <c r="R1134" s="48">
        <v>0</v>
      </c>
      <c r="S1134" s="48">
        <v>0</v>
      </c>
      <c r="T1134" s="48">
        <v>0</v>
      </c>
      <c r="U1134" s="48">
        <v>10</v>
      </c>
      <c r="V1134" s="48">
        <v>146</v>
      </c>
      <c r="W1134" s="156">
        <v>22745</v>
      </c>
      <c r="X1134" s="156">
        <v>0</v>
      </c>
      <c r="Y1134" s="156">
        <v>22745</v>
      </c>
      <c r="Z1134" s="28">
        <v>1</v>
      </c>
      <c r="AA1134" s="28"/>
      <c r="AB1134" s="111"/>
      <c r="AC1134" s="28"/>
      <c r="AD1134" s="28">
        <v>5.7000000000000002E-2</v>
      </c>
      <c r="AE1134" s="139"/>
      <c r="AF1134" s="139"/>
      <c r="AG1134" s="139"/>
      <c r="AH1134" s="139"/>
      <c r="AI1134" s="1"/>
      <c r="AJ1134" s="1"/>
      <c r="AK1134" s="1"/>
      <c r="AL1134" s="1"/>
      <c r="AM1134" s="1"/>
      <c r="AN1134" s="1"/>
      <c r="AO1134" s="1"/>
      <c r="AP1134" s="1"/>
      <c r="AQ1134" s="1"/>
      <c r="AR1134" s="1"/>
      <c r="AS1134" s="1"/>
      <c r="AT1134" s="1"/>
      <c r="AU1134" s="1"/>
      <c r="AV1134" s="1"/>
      <c r="AW1134" s="1"/>
      <c r="AX1134" s="1"/>
      <c r="AY1134" s="1"/>
    </row>
    <row r="1135" spans="1:51">
      <c r="A1135" s="51" t="s">
        <v>175</v>
      </c>
      <c r="B1135" s="2" t="s">
        <v>75</v>
      </c>
      <c r="C1135" s="14" t="s">
        <v>186</v>
      </c>
      <c r="D1135" s="2">
        <v>2013</v>
      </c>
      <c r="E1135" s="14">
        <v>2013</v>
      </c>
      <c r="F1135" s="14" t="s">
        <v>99</v>
      </c>
      <c r="G1135" s="93">
        <v>161</v>
      </c>
      <c r="H1135" s="93">
        <v>1520</v>
      </c>
      <c r="I1135" s="93">
        <v>0</v>
      </c>
      <c r="J1135" s="93">
        <v>4</v>
      </c>
      <c r="K1135" s="93">
        <v>161</v>
      </c>
      <c r="L1135" s="93">
        <v>1524</v>
      </c>
      <c r="M1135" s="48">
        <v>1685</v>
      </c>
      <c r="N1135" s="48">
        <v>3310</v>
      </c>
      <c r="O1135" s="48">
        <v>411</v>
      </c>
      <c r="P1135" s="48">
        <v>2890</v>
      </c>
      <c r="Q1135" s="48">
        <v>3301</v>
      </c>
      <c r="R1135" s="48">
        <v>0</v>
      </c>
      <c r="S1135" s="48">
        <v>9</v>
      </c>
      <c r="T1135" s="48">
        <v>9</v>
      </c>
      <c r="U1135" s="48">
        <v>411</v>
      </c>
      <c r="V1135" s="48">
        <v>2899</v>
      </c>
      <c r="W1135" s="156">
        <v>499218</v>
      </c>
      <c r="X1135" s="156">
        <v>992</v>
      </c>
      <c r="Y1135" s="156">
        <v>500210</v>
      </c>
      <c r="Z1135" s="28">
        <v>0.92079999999999995</v>
      </c>
      <c r="AA1135" s="28"/>
      <c r="AB1135" s="111"/>
      <c r="AC1135" s="28"/>
      <c r="AD1135" s="28">
        <v>5.7000000000000002E-2</v>
      </c>
      <c r="AE1135" s="139"/>
      <c r="AF1135" s="139"/>
      <c r="AG1135" s="139"/>
      <c r="AH1135" s="139"/>
      <c r="AI1135" s="1"/>
      <c r="AJ1135" s="1"/>
      <c r="AK1135" s="1"/>
      <c r="AL1135" s="1"/>
      <c r="AM1135" s="1"/>
      <c r="AN1135" s="1"/>
      <c r="AO1135" s="1"/>
      <c r="AP1135" s="1"/>
      <c r="AQ1135" s="1"/>
      <c r="AR1135" s="1"/>
      <c r="AS1135" s="1"/>
      <c r="AT1135" s="1"/>
      <c r="AU1135" s="1"/>
      <c r="AV1135" s="1"/>
      <c r="AW1135" s="1"/>
      <c r="AX1135" s="1"/>
      <c r="AY1135" s="1"/>
    </row>
    <row r="1136" spans="1:51">
      <c r="A1136" s="51" t="s">
        <v>176</v>
      </c>
      <c r="B1136" s="2" t="s">
        <v>75</v>
      </c>
      <c r="C1136" s="14" t="s">
        <v>186</v>
      </c>
      <c r="D1136" s="2">
        <v>2013</v>
      </c>
      <c r="E1136" s="14">
        <v>2013</v>
      </c>
      <c r="F1136" s="14" t="s">
        <v>99</v>
      </c>
      <c r="G1136" s="93">
        <v>2011</v>
      </c>
      <c r="H1136" s="93">
        <v>12750</v>
      </c>
      <c r="I1136" s="93">
        <v>2</v>
      </c>
      <c r="J1136" s="93">
        <v>30</v>
      </c>
      <c r="K1136" s="93">
        <v>2013</v>
      </c>
      <c r="L1136" s="93">
        <v>12780</v>
      </c>
      <c r="M1136" s="48">
        <v>14793</v>
      </c>
      <c r="N1136" s="48">
        <v>30324</v>
      </c>
      <c r="O1136" s="48">
        <v>5002</v>
      </c>
      <c r="P1136" s="48">
        <v>25250</v>
      </c>
      <c r="Q1136" s="48">
        <v>30252</v>
      </c>
      <c r="R1136" s="48">
        <v>6</v>
      </c>
      <c r="S1136" s="48">
        <v>66</v>
      </c>
      <c r="T1136" s="48">
        <v>72</v>
      </c>
      <c r="U1136" s="48">
        <v>5008</v>
      </c>
      <c r="V1136" s="48">
        <v>25316</v>
      </c>
      <c r="W1136" s="156">
        <v>4495771</v>
      </c>
      <c r="X1136" s="156">
        <v>8080</v>
      </c>
      <c r="Y1136" s="156">
        <v>4503851</v>
      </c>
      <c r="Z1136" s="28">
        <v>0.93859999999999999</v>
      </c>
      <c r="AA1136" s="28"/>
      <c r="AB1136" s="111"/>
      <c r="AC1136" s="28"/>
      <c r="AD1136" s="28">
        <v>5.7000000000000002E-2</v>
      </c>
      <c r="AE1136" s="139"/>
      <c r="AF1136" s="139"/>
      <c r="AG1136" s="139"/>
      <c r="AH1136" s="139"/>
      <c r="AI1136" s="1"/>
      <c r="AJ1136" s="1"/>
      <c r="AK1136" s="1"/>
      <c r="AL1136" s="1"/>
      <c r="AM1136" s="1"/>
      <c r="AN1136" s="1"/>
      <c r="AO1136" s="1"/>
      <c r="AP1136" s="1"/>
      <c r="AQ1136" s="1"/>
      <c r="AR1136" s="1"/>
      <c r="AS1136" s="1"/>
      <c r="AT1136" s="1"/>
      <c r="AU1136" s="1"/>
      <c r="AV1136" s="1"/>
      <c r="AW1136" s="1"/>
      <c r="AX1136" s="1"/>
      <c r="AY1136" s="1"/>
    </row>
    <row r="1137" spans="1:51">
      <c r="A1137" s="51" t="s">
        <v>177</v>
      </c>
      <c r="B1137" s="2" t="s">
        <v>75</v>
      </c>
      <c r="C1137" s="14" t="s">
        <v>186</v>
      </c>
      <c r="D1137" s="2">
        <v>2013</v>
      </c>
      <c r="E1137" s="14">
        <v>2013</v>
      </c>
      <c r="F1137" s="14" t="s">
        <v>99</v>
      </c>
      <c r="G1137" s="93">
        <v>273</v>
      </c>
      <c r="H1137" s="93">
        <v>2275</v>
      </c>
      <c r="I1137" s="93">
        <v>0</v>
      </c>
      <c r="J1137" s="93">
        <v>3</v>
      </c>
      <c r="K1137" s="93">
        <v>273</v>
      </c>
      <c r="L1137" s="93">
        <v>2278</v>
      </c>
      <c r="M1137" s="48">
        <v>2551</v>
      </c>
      <c r="N1137" s="48">
        <v>4942</v>
      </c>
      <c r="O1137" s="48">
        <v>713</v>
      </c>
      <c r="P1137" s="48">
        <v>4221</v>
      </c>
      <c r="Q1137" s="48">
        <v>4934</v>
      </c>
      <c r="R1137" s="48">
        <v>0</v>
      </c>
      <c r="S1137" s="48">
        <v>8</v>
      </c>
      <c r="T1137" s="48">
        <v>8</v>
      </c>
      <c r="U1137" s="48">
        <v>713</v>
      </c>
      <c r="V1137" s="48">
        <v>4229</v>
      </c>
      <c r="W1137" s="156">
        <v>737431</v>
      </c>
      <c r="X1137" s="156">
        <v>870</v>
      </c>
      <c r="Y1137" s="156">
        <v>738301</v>
      </c>
      <c r="Z1137" s="28">
        <v>0.98609999999999998</v>
      </c>
      <c r="AA1137" s="28"/>
      <c r="AB1137" s="111"/>
      <c r="AC1137" s="28"/>
      <c r="AD1137" s="28">
        <v>5.7000000000000002E-2</v>
      </c>
      <c r="AE1137" s="139"/>
      <c r="AF1137" s="139"/>
      <c r="AG1137" s="139"/>
      <c r="AH1137" s="139"/>
      <c r="AI1137" s="1"/>
      <c r="AJ1137" s="1"/>
      <c r="AK1137" s="1"/>
      <c r="AL1137" s="1"/>
      <c r="AM1137" s="1"/>
      <c r="AN1137" s="1"/>
      <c r="AO1137" s="1"/>
      <c r="AP1137" s="1"/>
      <c r="AQ1137" s="1"/>
      <c r="AR1137" s="1"/>
      <c r="AS1137" s="1"/>
      <c r="AT1137" s="1"/>
      <c r="AU1137" s="1"/>
      <c r="AV1137" s="1"/>
      <c r="AW1137" s="1"/>
      <c r="AX1137" s="1"/>
      <c r="AY1137" s="1"/>
    </row>
    <row r="1138" spans="1:51">
      <c r="A1138" s="51" t="s">
        <v>178</v>
      </c>
      <c r="B1138" s="2" t="s">
        <v>75</v>
      </c>
      <c r="C1138" s="14" t="s">
        <v>186</v>
      </c>
      <c r="D1138" s="2">
        <v>2013</v>
      </c>
      <c r="E1138" s="14">
        <v>2013</v>
      </c>
      <c r="F1138" s="14" t="s">
        <v>99</v>
      </c>
      <c r="G1138" s="93">
        <v>101</v>
      </c>
      <c r="H1138" s="93">
        <v>598</v>
      </c>
      <c r="I1138" s="93">
        <v>0</v>
      </c>
      <c r="J1138" s="93">
        <v>4</v>
      </c>
      <c r="K1138" s="93">
        <v>101</v>
      </c>
      <c r="L1138" s="93">
        <v>602</v>
      </c>
      <c r="M1138" s="48">
        <v>703</v>
      </c>
      <c r="N1138" s="48">
        <v>1681</v>
      </c>
      <c r="O1138" s="48">
        <v>247</v>
      </c>
      <c r="P1138" s="48">
        <v>1425</v>
      </c>
      <c r="Q1138" s="48">
        <v>1672</v>
      </c>
      <c r="R1138" s="48">
        <v>0</v>
      </c>
      <c r="S1138" s="48">
        <v>9</v>
      </c>
      <c r="T1138" s="48">
        <v>9</v>
      </c>
      <c r="U1138" s="48">
        <v>247</v>
      </c>
      <c r="V1138" s="48">
        <v>1434</v>
      </c>
      <c r="W1138" s="156">
        <v>229610</v>
      </c>
      <c r="X1138" s="156">
        <v>1339</v>
      </c>
      <c r="Y1138" s="156">
        <v>230949</v>
      </c>
      <c r="Z1138" s="28">
        <v>0.97370000000000001</v>
      </c>
      <c r="AA1138" s="28"/>
      <c r="AB1138" s="111"/>
      <c r="AC1138" s="28"/>
      <c r="AD1138" s="28">
        <v>5.7000000000000002E-2</v>
      </c>
      <c r="AE1138" s="139"/>
      <c r="AF1138" s="139"/>
      <c r="AG1138" s="139"/>
      <c r="AH1138" s="139"/>
      <c r="AI1138" s="1"/>
      <c r="AJ1138" s="1"/>
      <c r="AK1138" s="1"/>
      <c r="AL1138" s="1"/>
      <c r="AM1138" s="1"/>
      <c r="AN1138" s="1"/>
      <c r="AO1138" s="1"/>
      <c r="AP1138" s="1"/>
      <c r="AQ1138" s="1"/>
      <c r="AR1138" s="1"/>
      <c r="AS1138" s="1"/>
      <c r="AT1138" s="1"/>
      <c r="AU1138" s="1"/>
      <c r="AV1138" s="1"/>
      <c r="AW1138" s="1"/>
      <c r="AX1138" s="1"/>
      <c r="AY1138" s="1"/>
    </row>
    <row r="1139" spans="1:51">
      <c r="A1139" s="51" t="s">
        <v>179</v>
      </c>
      <c r="B1139" s="2" t="s">
        <v>74</v>
      </c>
      <c r="C1139" s="14" t="s">
        <v>186</v>
      </c>
      <c r="D1139" s="2">
        <v>2013</v>
      </c>
      <c r="E1139" s="14">
        <v>2013</v>
      </c>
      <c r="F1139" s="14" t="s">
        <v>99</v>
      </c>
      <c r="G1139" s="93">
        <v>5607</v>
      </c>
      <c r="H1139" s="93">
        <v>27149</v>
      </c>
      <c r="I1139" s="93">
        <v>21</v>
      </c>
      <c r="J1139" s="93">
        <v>177</v>
      </c>
      <c r="K1139" s="93">
        <v>5628</v>
      </c>
      <c r="L1139" s="93">
        <v>27326</v>
      </c>
      <c r="M1139" s="48">
        <v>32954</v>
      </c>
      <c r="N1139" s="48">
        <v>68331</v>
      </c>
      <c r="O1139" s="48">
        <v>13371</v>
      </c>
      <c r="P1139" s="48">
        <v>54456</v>
      </c>
      <c r="Q1139" s="48">
        <v>67827</v>
      </c>
      <c r="R1139" s="48">
        <v>74</v>
      </c>
      <c r="S1139" s="48">
        <v>430</v>
      </c>
      <c r="T1139" s="48">
        <v>504</v>
      </c>
      <c r="U1139" s="48">
        <v>13445</v>
      </c>
      <c r="V1139" s="48">
        <v>54886</v>
      </c>
      <c r="W1139" s="156">
        <v>10759147</v>
      </c>
      <c r="X1139" s="156">
        <v>66807</v>
      </c>
      <c r="Y1139" s="156">
        <v>10825954</v>
      </c>
      <c r="Z1139" s="28">
        <v>0.94950000000000001</v>
      </c>
      <c r="AA1139" s="28"/>
      <c r="AB1139" s="111"/>
      <c r="AC1139" s="28"/>
      <c r="AD1139" s="28">
        <v>4.3999999999999997E-2</v>
      </c>
      <c r="AE1139" s="139"/>
      <c r="AF1139" s="139"/>
      <c r="AG1139" s="139"/>
      <c r="AH1139" s="139"/>
      <c r="AI1139" s="1"/>
      <c r="AJ1139" s="1"/>
      <c r="AK1139" s="1"/>
      <c r="AL1139" s="1"/>
      <c r="AM1139" s="1"/>
      <c r="AN1139" s="1"/>
      <c r="AO1139" s="1"/>
      <c r="AP1139" s="1"/>
      <c r="AQ1139" s="1"/>
      <c r="AR1139" s="1"/>
      <c r="AS1139" s="1"/>
      <c r="AT1139" s="1"/>
      <c r="AU1139" s="1"/>
      <c r="AV1139" s="1"/>
      <c r="AW1139" s="1"/>
      <c r="AX1139" s="1"/>
      <c r="AY1139" s="1"/>
    </row>
    <row r="1140" spans="1:51">
      <c r="A1140" s="51" t="s">
        <v>180</v>
      </c>
      <c r="B1140" s="2" t="s">
        <v>75</v>
      </c>
      <c r="C1140" s="14" t="s">
        <v>186</v>
      </c>
      <c r="D1140" s="2">
        <v>2013</v>
      </c>
      <c r="E1140" s="14">
        <v>2013</v>
      </c>
      <c r="F1140" s="14" t="s">
        <v>99</v>
      </c>
      <c r="G1140" s="93">
        <v>416</v>
      </c>
      <c r="H1140" s="93">
        <v>2082</v>
      </c>
      <c r="I1140" s="93">
        <v>1</v>
      </c>
      <c r="J1140" s="93">
        <v>5</v>
      </c>
      <c r="K1140" s="93">
        <v>417</v>
      </c>
      <c r="L1140" s="93">
        <v>2087</v>
      </c>
      <c r="M1140" s="48">
        <v>2503</v>
      </c>
      <c r="N1140" s="48">
        <v>5085</v>
      </c>
      <c r="O1140" s="48">
        <v>1087</v>
      </c>
      <c r="P1140" s="48">
        <v>3989</v>
      </c>
      <c r="Q1140" s="48">
        <v>5076</v>
      </c>
      <c r="R1140" s="48">
        <v>1</v>
      </c>
      <c r="S1140" s="48">
        <v>8</v>
      </c>
      <c r="T1140" s="48">
        <v>9</v>
      </c>
      <c r="U1140" s="48">
        <v>1088</v>
      </c>
      <c r="V1140" s="48">
        <v>3997</v>
      </c>
      <c r="W1140" s="156">
        <v>756091.71</v>
      </c>
      <c r="X1140" s="156">
        <v>2636</v>
      </c>
      <c r="Y1140" s="156">
        <v>758727.71</v>
      </c>
      <c r="Z1140" s="28">
        <v>1</v>
      </c>
      <c r="AA1140" s="28"/>
      <c r="AB1140" s="111"/>
      <c r="AC1140" s="28"/>
      <c r="AD1140" s="28">
        <v>5.7000000000000002E-2</v>
      </c>
      <c r="AE1140" s="139"/>
      <c r="AF1140" s="139"/>
      <c r="AG1140" s="139"/>
      <c r="AH1140" s="139"/>
      <c r="AI1140" s="1"/>
      <c r="AJ1140" s="1"/>
      <c r="AK1140" s="1"/>
      <c r="AL1140" s="1"/>
      <c r="AM1140" s="1"/>
      <c r="AN1140" s="1"/>
      <c r="AO1140" s="1"/>
      <c r="AP1140" s="1"/>
      <c r="AQ1140" s="1"/>
      <c r="AR1140" s="1"/>
      <c r="AS1140" s="1"/>
      <c r="AT1140" s="1"/>
      <c r="AU1140" s="1"/>
      <c r="AV1140" s="1"/>
      <c r="AW1140" s="1"/>
      <c r="AX1140" s="1"/>
      <c r="AY1140" s="1"/>
    </row>
    <row r="1141" spans="1:51">
      <c r="A1141" s="51" t="s">
        <v>181</v>
      </c>
      <c r="B1141" s="2" t="s">
        <v>75</v>
      </c>
      <c r="C1141" s="14" t="s">
        <v>186</v>
      </c>
      <c r="D1141" s="2">
        <v>2013</v>
      </c>
      <c r="E1141" s="14">
        <v>2013</v>
      </c>
      <c r="F1141" s="14" t="s">
        <v>99</v>
      </c>
      <c r="G1141" s="93">
        <v>565</v>
      </c>
      <c r="H1141" s="93">
        <v>5737</v>
      </c>
      <c r="I1141" s="93">
        <v>0</v>
      </c>
      <c r="J1141" s="93">
        <v>19</v>
      </c>
      <c r="K1141" s="93">
        <v>565</v>
      </c>
      <c r="L1141" s="93">
        <v>5756</v>
      </c>
      <c r="M1141" s="48">
        <v>6321</v>
      </c>
      <c r="N1141" s="48">
        <v>11638</v>
      </c>
      <c r="O1141" s="48">
        <v>1414</v>
      </c>
      <c r="P1141" s="48">
        <v>10182</v>
      </c>
      <c r="Q1141" s="48">
        <v>11596</v>
      </c>
      <c r="R1141" s="48">
        <v>0</v>
      </c>
      <c r="S1141" s="48">
        <v>42</v>
      </c>
      <c r="T1141" s="48">
        <v>42</v>
      </c>
      <c r="U1141" s="48">
        <v>1414</v>
      </c>
      <c r="V1141" s="48">
        <v>10224</v>
      </c>
      <c r="W1141" s="156">
        <v>1761978</v>
      </c>
      <c r="X1141" s="156">
        <v>5382</v>
      </c>
      <c r="Y1141" s="156">
        <v>1767360</v>
      </c>
      <c r="Z1141" s="28">
        <v>0.99509999999999998</v>
      </c>
      <c r="AA1141" s="28"/>
      <c r="AB1141" s="111"/>
      <c r="AC1141" s="28"/>
      <c r="AD1141" s="28">
        <v>5.7000000000000002E-2</v>
      </c>
      <c r="AE1141" s="139"/>
      <c r="AF1141" s="139"/>
      <c r="AG1141" s="139"/>
      <c r="AH1141" s="139"/>
      <c r="AI1141" s="1"/>
      <c r="AJ1141" s="1"/>
      <c r="AK1141" s="1"/>
      <c r="AL1141" s="1"/>
      <c r="AM1141" s="1"/>
      <c r="AN1141" s="1"/>
      <c r="AO1141" s="1"/>
      <c r="AP1141" s="1"/>
      <c r="AQ1141" s="1"/>
      <c r="AR1141" s="1"/>
      <c r="AS1141" s="1"/>
      <c r="AT1141" s="1"/>
      <c r="AU1141" s="1"/>
      <c r="AV1141" s="1"/>
      <c r="AW1141" s="1"/>
      <c r="AX1141" s="1"/>
      <c r="AY1141" s="1"/>
    </row>
    <row r="1142" spans="1:51">
      <c r="A1142" s="13" t="s">
        <v>123</v>
      </c>
      <c r="B1142" s="2" t="s">
        <v>74</v>
      </c>
      <c r="C1142" s="14" t="s">
        <v>186</v>
      </c>
      <c r="D1142" s="2">
        <v>2013</v>
      </c>
      <c r="E1142" s="14">
        <v>2013</v>
      </c>
      <c r="F1142" s="14" t="s">
        <v>99</v>
      </c>
      <c r="G1142" s="93">
        <v>15358</v>
      </c>
      <c r="H1142" s="93">
        <v>75336</v>
      </c>
      <c r="I1142" s="93">
        <v>40</v>
      </c>
      <c r="J1142" s="93">
        <v>260</v>
      </c>
      <c r="K1142" s="93">
        <v>15398</v>
      </c>
      <c r="L1142" s="93">
        <v>75596</v>
      </c>
      <c r="M1142" s="48">
        <v>90994</v>
      </c>
      <c r="N1142" s="48">
        <v>218419</v>
      </c>
      <c r="O1142" s="48">
        <v>41192</v>
      </c>
      <c r="P1142" s="48">
        <v>176375</v>
      </c>
      <c r="Q1142" s="48">
        <v>217567</v>
      </c>
      <c r="R1142" s="48">
        <v>131</v>
      </c>
      <c r="S1142" s="48">
        <v>721</v>
      </c>
      <c r="T1142" s="48">
        <v>852</v>
      </c>
      <c r="U1142" s="48">
        <v>41323</v>
      </c>
      <c r="V1142" s="48">
        <v>177096</v>
      </c>
      <c r="W1142" s="156">
        <v>32741792</v>
      </c>
      <c r="X1142" s="156">
        <v>117171</v>
      </c>
      <c r="Y1142" s="156">
        <v>32858963</v>
      </c>
      <c r="Z1142" s="28">
        <v>0.92179999999999995</v>
      </c>
      <c r="AA1142" s="28"/>
      <c r="AB1142" s="111"/>
      <c r="AC1142" s="28"/>
      <c r="AD1142" s="28">
        <v>3.2000000000000002E-3</v>
      </c>
      <c r="AE1142" s="139"/>
      <c r="AF1142" s="139"/>
      <c r="AG1142" s="139"/>
      <c r="AH1142" s="139"/>
      <c r="AI1142" s="1"/>
      <c r="AJ1142" s="1"/>
      <c r="AK1142" s="1"/>
      <c r="AL1142" s="1"/>
      <c r="AM1142" s="1"/>
      <c r="AN1142" s="1"/>
      <c r="AO1142" s="1"/>
      <c r="AP1142" s="1"/>
      <c r="AQ1142" s="1"/>
      <c r="AR1142" s="1"/>
      <c r="AS1142" s="1"/>
      <c r="AT1142" s="1"/>
      <c r="AU1142" s="1"/>
      <c r="AV1142" s="1"/>
      <c r="AW1142" s="1"/>
      <c r="AX1142" s="1"/>
      <c r="AY1142" s="1"/>
    </row>
    <row r="1143" spans="1:51">
      <c r="A1143" s="13" t="s">
        <v>124</v>
      </c>
      <c r="B1143" s="2" t="s">
        <v>75</v>
      </c>
      <c r="C1143" s="14" t="s">
        <v>186</v>
      </c>
      <c r="D1143" s="2">
        <v>2013</v>
      </c>
      <c r="E1143" s="14">
        <v>2013</v>
      </c>
      <c r="F1143" s="14" t="s">
        <v>99</v>
      </c>
      <c r="G1143" s="93">
        <v>225</v>
      </c>
      <c r="H1143" s="93">
        <v>1206</v>
      </c>
      <c r="I1143" s="93">
        <v>0</v>
      </c>
      <c r="J1143" s="93">
        <v>3</v>
      </c>
      <c r="K1143" s="93">
        <v>225</v>
      </c>
      <c r="L1143" s="93">
        <v>1209</v>
      </c>
      <c r="M1143" s="48">
        <v>1434</v>
      </c>
      <c r="N1143" s="48">
        <v>3538</v>
      </c>
      <c r="O1143" s="48">
        <v>615</v>
      </c>
      <c r="P1143" s="48">
        <v>2909</v>
      </c>
      <c r="Q1143" s="48">
        <v>3524</v>
      </c>
      <c r="R1143" s="48">
        <v>3</v>
      </c>
      <c r="S1143" s="48">
        <v>11</v>
      </c>
      <c r="T1143" s="48">
        <v>14</v>
      </c>
      <c r="U1143" s="48">
        <v>618</v>
      </c>
      <c r="V1143" s="48">
        <v>2920</v>
      </c>
      <c r="W1143" s="156">
        <v>485537</v>
      </c>
      <c r="X1143" s="156">
        <v>1058</v>
      </c>
      <c r="Y1143" s="156">
        <v>486595</v>
      </c>
      <c r="Z1143" s="28">
        <v>1</v>
      </c>
      <c r="AA1143" s="28"/>
      <c r="AB1143" s="111"/>
      <c r="AC1143" s="28"/>
      <c r="AD1143" s="28">
        <v>5.7000000000000002E-2</v>
      </c>
      <c r="AE1143" s="139"/>
      <c r="AF1143" s="139"/>
      <c r="AG1143" s="139"/>
      <c r="AH1143" s="139"/>
      <c r="AI1143" s="1"/>
      <c r="AJ1143" s="1"/>
      <c r="AK1143" s="1"/>
      <c r="AL1143" s="1"/>
      <c r="AM1143" s="1"/>
      <c r="AN1143" s="1"/>
      <c r="AO1143" s="1"/>
      <c r="AP1143" s="1"/>
      <c r="AQ1143" s="1"/>
      <c r="AR1143" s="1"/>
      <c r="AS1143" s="1"/>
      <c r="AT1143" s="1"/>
      <c r="AU1143" s="1"/>
      <c r="AV1143" s="1"/>
      <c r="AW1143" s="1"/>
      <c r="AX1143" s="1"/>
      <c r="AY1143" s="1"/>
    </row>
    <row r="1144" spans="1:51">
      <c r="A1144" s="13" t="s">
        <v>125</v>
      </c>
      <c r="B1144" s="2" t="s">
        <v>75</v>
      </c>
      <c r="C1144" s="14" t="s">
        <v>186</v>
      </c>
      <c r="D1144" s="2">
        <v>2013</v>
      </c>
      <c r="E1144" s="14">
        <v>2013</v>
      </c>
      <c r="F1144" s="14" t="s">
        <v>99</v>
      </c>
      <c r="G1144" s="93">
        <v>986</v>
      </c>
      <c r="H1144" s="93">
        <v>7775</v>
      </c>
      <c r="I1144" s="93">
        <v>2</v>
      </c>
      <c r="J1144" s="93">
        <v>9</v>
      </c>
      <c r="K1144" s="93">
        <v>988</v>
      </c>
      <c r="L1144" s="93">
        <v>7784</v>
      </c>
      <c r="M1144" s="48">
        <v>8772</v>
      </c>
      <c r="N1144" s="48">
        <v>16473</v>
      </c>
      <c r="O1144" s="48">
        <v>2454</v>
      </c>
      <c r="P1144" s="48">
        <v>13996</v>
      </c>
      <c r="Q1144" s="48">
        <v>16450</v>
      </c>
      <c r="R1144" s="48">
        <v>4</v>
      </c>
      <c r="S1144" s="48">
        <v>19</v>
      </c>
      <c r="T1144" s="48">
        <v>23</v>
      </c>
      <c r="U1144" s="48">
        <v>2458</v>
      </c>
      <c r="V1144" s="48">
        <v>14015</v>
      </c>
      <c r="W1144" s="156">
        <v>2530325</v>
      </c>
      <c r="X1144" s="156">
        <v>2835</v>
      </c>
      <c r="Y1144" s="156">
        <v>2533160</v>
      </c>
      <c r="Z1144" s="28">
        <v>0.95550000000000002</v>
      </c>
      <c r="AA1144" s="28"/>
      <c r="AB1144" s="111"/>
      <c r="AC1144" s="28"/>
      <c r="AD1144" s="28">
        <v>5.7000000000000002E-2</v>
      </c>
      <c r="AE1144" s="139"/>
      <c r="AF1144" s="139"/>
      <c r="AG1144" s="139"/>
      <c r="AH1144" s="139"/>
      <c r="AI1144" s="1"/>
      <c r="AJ1144" s="1"/>
      <c r="AK1144" s="1"/>
      <c r="AL1144" s="1"/>
      <c r="AM1144" s="1"/>
      <c r="AN1144" s="1"/>
      <c r="AO1144" s="1"/>
      <c r="AP1144" s="1"/>
      <c r="AQ1144" s="1"/>
      <c r="AR1144" s="1"/>
      <c r="AS1144" s="1"/>
      <c r="AT1144" s="1"/>
      <c r="AU1144" s="1"/>
      <c r="AV1144" s="1"/>
      <c r="AW1144" s="1"/>
      <c r="AX1144" s="1"/>
      <c r="AY1144" s="1"/>
    </row>
    <row r="1145" spans="1:51">
      <c r="A1145" s="13" t="s">
        <v>126</v>
      </c>
      <c r="B1145" s="2" t="s">
        <v>75</v>
      </c>
      <c r="C1145" s="14" t="s">
        <v>186</v>
      </c>
      <c r="D1145" s="2">
        <v>2013</v>
      </c>
      <c r="E1145" s="14">
        <v>2013</v>
      </c>
      <c r="F1145" s="14" t="s">
        <v>99</v>
      </c>
      <c r="G1145" s="93">
        <v>2063</v>
      </c>
      <c r="H1145" s="93">
        <v>12420</v>
      </c>
      <c r="I1145" s="93">
        <v>7</v>
      </c>
      <c r="J1145" s="93">
        <v>107</v>
      </c>
      <c r="K1145" s="93">
        <v>2070</v>
      </c>
      <c r="L1145" s="93">
        <v>12527</v>
      </c>
      <c r="M1145" s="48">
        <v>14597</v>
      </c>
      <c r="N1145" s="48">
        <v>37314</v>
      </c>
      <c r="O1145" s="48">
        <v>5640</v>
      </c>
      <c r="P1145" s="48">
        <v>31307</v>
      </c>
      <c r="Q1145" s="48">
        <v>36947</v>
      </c>
      <c r="R1145" s="48">
        <v>23</v>
      </c>
      <c r="S1145" s="48">
        <v>344</v>
      </c>
      <c r="T1145" s="48">
        <v>367</v>
      </c>
      <c r="U1145" s="48">
        <v>5663</v>
      </c>
      <c r="V1145" s="48">
        <v>31651</v>
      </c>
      <c r="W1145" s="156">
        <v>5238240</v>
      </c>
      <c r="X1145" s="156">
        <v>43099</v>
      </c>
      <c r="Y1145" s="156">
        <v>5281339</v>
      </c>
      <c r="Z1145" s="28">
        <v>0.93569999999999998</v>
      </c>
      <c r="AA1145" s="28"/>
      <c r="AB1145" s="111"/>
      <c r="AC1145" s="28"/>
      <c r="AD1145" s="28">
        <v>5.7000000000000002E-2</v>
      </c>
      <c r="AE1145" s="139"/>
      <c r="AF1145" s="139"/>
      <c r="AG1145" s="139"/>
      <c r="AH1145" s="139"/>
      <c r="AI1145" s="1"/>
      <c r="AJ1145" s="1"/>
      <c r="AK1145" s="1"/>
      <c r="AL1145" s="1"/>
      <c r="AM1145" s="1"/>
      <c r="AN1145" s="1"/>
      <c r="AO1145" s="1"/>
      <c r="AP1145" s="1"/>
      <c r="AQ1145" s="1"/>
      <c r="AR1145" s="1"/>
      <c r="AS1145" s="1"/>
      <c r="AT1145" s="1"/>
      <c r="AU1145" s="1"/>
      <c r="AV1145" s="1"/>
      <c r="AW1145" s="1"/>
      <c r="AX1145" s="1"/>
      <c r="AY1145" s="1"/>
    </row>
    <row r="1146" spans="1:51">
      <c r="A1146" s="13" t="s">
        <v>127</v>
      </c>
      <c r="B1146" s="2" t="s">
        <v>75</v>
      </c>
      <c r="C1146" s="14" t="s">
        <v>186</v>
      </c>
      <c r="D1146" s="2">
        <v>2013</v>
      </c>
      <c r="E1146" s="14">
        <v>2013</v>
      </c>
      <c r="F1146" s="14" t="s">
        <v>99</v>
      </c>
      <c r="G1146" s="93">
        <v>118</v>
      </c>
      <c r="H1146" s="93">
        <v>907</v>
      </c>
      <c r="I1146" s="93">
        <v>1</v>
      </c>
      <c r="J1146" s="93">
        <v>3</v>
      </c>
      <c r="K1146" s="93">
        <v>119</v>
      </c>
      <c r="L1146" s="93">
        <v>910</v>
      </c>
      <c r="M1146" s="48">
        <v>1028</v>
      </c>
      <c r="N1146" s="48">
        <v>2107</v>
      </c>
      <c r="O1146" s="48">
        <v>321</v>
      </c>
      <c r="P1146" s="48">
        <v>1775</v>
      </c>
      <c r="Q1146" s="48">
        <v>2096</v>
      </c>
      <c r="R1146" s="48">
        <v>2</v>
      </c>
      <c r="S1146" s="48">
        <v>9</v>
      </c>
      <c r="T1146" s="48">
        <v>11</v>
      </c>
      <c r="U1146" s="48">
        <v>323</v>
      </c>
      <c r="V1146" s="48">
        <v>1784</v>
      </c>
      <c r="W1146" s="156">
        <v>290872</v>
      </c>
      <c r="X1146" s="156">
        <v>995</v>
      </c>
      <c r="Y1146" s="156">
        <v>291867</v>
      </c>
      <c r="Z1146" s="28">
        <v>1</v>
      </c>
      <c r="AA1146" s="28"/>
      <c r="AB1146" s="111"/>
      <c r="AC1146" s="28"/>
      <c r="AD1146" s="28">
        <v>5.7000000000000002E-2</v>
      </c>
      <c r="AE1146" s="139"/>
      <c r="AF1146" s="139"/>
      <c r="AG1146" s="139"/>
      <c r="AH1146" s="139"/>
    </row>
    <row r="1147" spans="1:51">
      <c r="A1147" s="13" t="s">
        <v>128</v>
      </c>
      <c r="B1147" s="2" t="s">
        <v>75</v>
      </c>
      <c r="C1147" s="14" t="s">
        <v>186</v>
      </c>
      <c r="D1147" s="2">
        <v>2013</v>
      </c>
      <c r="E1147" s="14">
        <v>2013</v>
      </c>
      <c r="F1147" s="14" t="s">
        <v>99</v>
      </c>
      <c r="G1147" s="93">
        <v>11365</v>
      </c>
      <c r="H1147" s="93">
        <v>48091</v>
      </c>
      <c r="I1147" s="93">
        <v>14</v>
      </c>
      <c r="J1147" s="93">
        <v>239</v>
      </c>
      <c r="K1147" s="93">
        <v>11379</v>
      </c>
      <c r="L1147" s="93">
        <v>48330</v>
      </c>
      <c r="M1147" s="48">
        <v>59709</v>
      </c>
      <c r="N1147" s="48">
        <v>144720</v>
      </c>
      <c r="O1147" s="48">
        <v>30889</v>
      </c>
      <c r="P1147" s="48">
        <v>113207</v>
      </c>
      <c r="Q1147" s="48">
        <v>144096</v>
      </c>
      <c r="R1147" s="48">
        <v>44</v>
      </c>
      <c r="S1147" s="48">
        <v>580</v>
      </c>
      <c r="T1147" s="48">
        <v>624</v>
      </c>
      <c r="U1147" s="48">
        <v>30933</v>
      </c>
      <c r="V1147" s="48">
        <v>113787</v>
      </c>
      <c r="W1147" s="156">
        <v>21283925</v>
      </c>
      <c r="X1147" s="156">
        <v>91055</v>
      </c>
      <c r="Y1147" s="156">
        <v>21374980</v>
      </c>
      <c r="Z1147" s="28">
        <v>0.98909999999999998</v>
      </c>
      <c r="AA1147" s="28"/>
      <c r="AB1147" s="111"/>
      <c r="AC1147" s="28"/>
      <c r="AD1147" s="28">
        <v>2.3699999999999999E-2</v>
      </c>
      <c r="AE1147" s="139"/>
      <c r="AF1147" s="139"/>
      <c r="AG1147" s="139"/>
      <c r="AH1147" s="139"/>
    </row>
    <row r="1148" spans="1:51">
      <c r="A1148" s="13" t="s">
        <v>129</v>
      </c>
      <c r="B1148" s="2" t="s">
        <v>75</v>
      </c>
      <c r="C1148" s="14" t="s">
        <v>186</v>
      </c>
      <c r="D1148" s="2">
        <v>2013</v>
      </c>
      <c r="E1148" s="14">
        <v>2013</v>
      </c>
      <c r="F1148" s="14" t="s">
        <v>99</v>
      </c>
      <c r="G1148" s="93">
        <v>1570</v>
      </c>
      <c r="H1148" s="93">
        <v>8305</v>
      </c>
      <c r="I1148" s="93">
        <v>3</v>
      </c>
      <c r="J1148" s="93">
        <v>50</v>
      </c>
      <c r="K1148" s="93">
        <v>1573</v>
      </c>
      <c r="L1148" s="93">
        <v>8355</v>
      </c>
      <c r="M1148" s="48">
        <v>9928</v>
      </c>
      <c r="N1148" s="48">
        <v>23515</v>
      </c>
      <c r="O1148" s="48">
        <v>4253</v>
      </c>
      <c r="P1148" s="48">
        <v>19129</v>
      </c>
      <c r="Q1148" s="48">
        <v>23382</v>
      </c>
      <c r="R1148" s="48">
        <v>10</v>
      </c>
      <c r="S1148" s="48">
        <v>123</v>
      </c>
      <c r="T1148" s="48">
        <v>133</v>
      </c>
      <c r="U1148" s="48">
        <v>4263</v>
      </c>
      <c r="V1148" s="48">
        <v>19252</v>
      </c>
      <c r="W1148" s="156">
        <v>3293659</v>
      </c>
      <c r="X1148" s="156">
        <v>17359</v>
      </c>
      <c r="Y1148" s="156">
        <v>3311018</v>
      </c>
      <c r="Z1148" s="28">
        <v>0.99560000000000004</v>
      </c>
      <c r="AA1148" s="28"/>
      <c r="AB1148" s="111"/>
      <c r="AC1148" s="28"/>
      <c r="AD1148" s="28">
        <v>5.7000000000000002E-2</v>
      </c>
      <c r="AE1148" s="139"/>
      <c r="AF1148" s="139"/>
      <c r="AG1148" s="139"/>
      <c r="AH1148" s="139"/>
    </row>
    <row r="1149" spans="1:51">
      <c r="A1149" s="13" t="s">
        <v>130</v>
      </c>
      <c r="B1149" s="2" t="s">
        <v>75</v>
      </c>
      <c r="C1149" s="14" t="s">
        <v>186</v>
      </c>
      <c r="D1149" s="2">
        <v>2013</v>
      </c>
      <c r="E1149" s="14">
        <v>2013</v>
      </c>
      <c r="F1149" s="14" t="s">
        <v>99</v>
      </c>
      <c r="G1149" s="93">
        <v>615</v>
      </c>
      <c r="H1149" s="93">
        <v>4559</v>
      </c>
      <c r="I1149" s="93">
        <v>1</v>
      </c>
      <c r="J1149" s="93">
        <v>12</v>
      </c>
      <c r="K1149" s="93">
        <v>616</v>
      </c>
      <c r="L1149" s="93">
        <v>4571</v>
      </c>
      <c r="M1149" s="48">
        <v>5187</v>
      </c>
      <c r="N1149" s="48">
        <v>10372</v>
      </c>
      <c r="O1149" s="48">
        <v>1549</v>
      </c>
      <c r="P1149" s="48">
        <v>8799</v>
      </c>
      <c r="Q1149" s="48">
        <v>10348</v>
      </c>
      <c r="R1149" s="48">
        <v>3</v>
      </c>
      <c r="S1149" s="48">
        <v>21</v>
      </c>
      <c r="T1149" s="48">
        <v>24</v>
      </c>
      <c r="U1149" s="48">
        <v>1552</v>
      </c>
      <c r="V1149" s="48">
        <v>8820</v>
      </c>
      <c r="W1149" s="156">
        <v>1555932</v>
      </c>
      <c r="X1149" s="156">
        <v>2931</v>
      </c>
      <c r="Y1149" s="156">
        <v>1558863</v>
      </c>
      <c r="Z1149" s="28">
        <v>0.93559999999999999</v>
      </c>
      <c r="AA1149" s="28"/>
      <c r="AB1149" s="111"/>
      <c r="AC1149" s="28"/>
      <c r="AD1149" s="28">
        <v>5.7000000000000002E-2</v>
      </c>
      <c r="AE1149" s="139"/>
      <c r="AF1149" s="139"/>
      <c r="AG1149" s="139"/>
      <c r="AH1149" s="139"/>
    </row>
    <row r="1150" spans="1:51">
      <c r="A1150" s="13" t="s">
        <v>131</v>
      </c>
      <c r="B1150" s="2" t="s">
        <v>75</v>
      </c>
      <c r="C1150" s="14" t="s">
        <v>186</v>
      </c>
      <c r="D1150" s="2">
        <v>2013</v>
      </c>
      <c r="E1150" s="14">
        <v>2013</v>
      </c>
      <c r="F1150" s="14" t="s">
        <v>99</v>
      </c>
      <c r="G1150" s="93">
        <v>254</v>
      </c>
      <c r="H1150" s="93">
        <v>1173</v>
      </c>
      <c r="I1150" s="93">
        <v>0</v>
      </c>
      <c r="J1150" s="93">
        <v>0</v>
      </c>
      <c r="K1150" s="93">
        <v>254</v>
      </c>
      <c r="L1150" s="93">
        <v>1173</v>
      </c>
      <c r="M1150" s="48">
        <v>1427</v>
      </c>
      <c r="N1150" s="48">
        <v>2973</v>
      </c>
      <c r="O1150" s="48">
        <v>671</v>
      </c>
      <c r="P1150" s="48">
        <v>2302</v>
      </c>
      <c r="Q1150" s="48">
        <v>2973</v>
      </c>
      <c r="R1150" s="48">
        <v>0</v>
      </c>
      <c r="S1150" s="48">
        <v>0</v>
      </c>
      <c r="T1150" s="48">
        <v>0</v>
      </c>
      <c r="U1150" s="48">
        <v>671</v>
      </c>
      <c r="V1150" s="48">
        <v>2302</v>
      </c>
      <c r="W1150" s="156">
        <v>455169</v>
      </c>
      <c r="X1150" s="156">
        <v>0</v>
      </c>
      <c r="Y1150" s="156">
        <v>455169</v>
      </c>
      <c r="Z1150" s="28">
        <v>1</v>
      </c>
      <c r="AA1150" s="28"/>
      <c r="AB1150" s="111"/>
      <c r="AC1150" s="28"/>
      <c r="AD1150" s="28">
        <v>5.7000000000000002E-2</v>
      </c>
      <c r="AE1150" s="139"/>
      <c r="AF1150" s="139"/>
      <c r="AG1150" s="139"/>
      <c r="AH1150" s="139"/>
    </row>
    <row r="1151" spans="1:51">
      <c r="A1151" s="13" t="s">
        <v>132</v>
      </c>
      <c r="B1151" s="2" t="s">
        <v>76</v>
      </c>
      <c r="C1151" s="14" t="s">
        <v>186</v>
      </c>
      <c r="D1151" s="2">
        <v>2013</v>
      </c>
      <c r="E1151" s="14">
        <v>2013</v>
      </c>
      <c r="F1151" s="14" t="s">
        <v>99</v>
      </c>
      <c r="G1151" s="93">
        <v>88711</v>
      </c>
      <c r="H1151" s="93">
        <v>464172</v>
      </c>
      <c r="I1151" s="93">
        <v>851</v>
      </c>
      <c r="J1151" s="93">
        <v>4930</v>
      </c>
      <c r="K1151" s="93">
        <v>89562</v>
      </c>
      <c r="L1151" s="93">
        <v>469102</v>
      </c>
      <c r="M1151" s="48">
        <v>558664</v>
      </c>
      <c r="N1151" s="48">
        <v>1152602</v>
      </c>
      <c r="O1151" s="48">
        <v>201353</v>
      </c>
      <c r="P1151" s="48">
        <v>937646</v>
      </c>
      <c r="Q1151" s="48">
        <v>1138999</v>
      </c>
      <c r="R1151" s="48">
        <v>2711</v>
      </c>
      <c r="S1151" s="48">
        <v>10892</v>
      </c>
      <c r="T1151" s="48">
        <v>13603</v>
      </c>
      <c r="U1151" s="48">
        <v>204064</v>
      </c>
      <c r="V1151" s="48">
        <v>948538</v>
      </c>
      <c r="W1151" s="156">
        <v>182597027</v>
      </c>
      <c r="X1151" s="156">
        <v>1888046</v>
      </c>
      <c r="Y1151" s="156">
        <v>184485073</v>
      </c>
      <c r="Z1151" s="28">
        <v>0.97550000000000003</v>
      </c>
      <c r="AA1151" s="28"/>
      <c r="AB1151" s="111"/>
      <c r="AC1151" s="28"/>
      <c r="AD1151" s="28">
        <v>2.5999999999999999E-2</v>
      </c>
      <c r="AE1151" s="139"/>
      <c r="AF1151" s="139"/>
      <c r="AG1151" s="139"/>
      <c r="AH1151" s="139"/>
    </row>
    <row r="1152" spans="1:51">
      <c r="A1152" s="13" t="s">
        <v>133</v>
      </c>
      <c r="B1152" s="2" t="s">
        <v>75</v>
      </c>
      <c r="C1152" s="14" t="s">
        <v>186</v>
      </c>
      <c r="D1152" s="2">
        <v>2013</v>
      </c>
      <c r="E1152" s="14">
        <v>2013</v>
      </c>
      <c r="F1152" s="14" t="s">
        <v>99</v>
      </c>
      <c r="G1152" s="93">
        <v>1999</v>
      </c>
      <c r="H1152" s="93">
        <v>8502</v>
      </c>
      <c r="I1152" s="93">
        <v>3</v>
      </c>
      <c r="J1152" s="93">
        <v>18</v>
      </c>
      <c r="K1152" s="93">
        <v>2002</v>
      </c>
      <c r="L1152" s="93">
        <v>8520</v>
      </c>
      <c r="M1152" s="48">
        <v>10522</v>
      </c>
      <c r="N1152" s="48">
        <v>26658</v>
      </c>
      <c r="O1152" s="48">
        <v>5244</v>
      </c>
      <c r="P1152" s="48">
        <v>21343</v>
      </c>
      <c r="Q1152" s="48">
        <v>26587</v>
      </c>
      <c r="R1152" s="48">
        <v>7</v>
      </c>
      <c r="S1152" s="48">
        <v>64</v>
      </c>
      <c r="T1152" s="48">
        <v>71</v>
      </c>
      <c r="U1152" s="48">
        <v>5251</v>
      </c>
      <c r="V1152" s="48">
        <v>21407</v>
      </c>
      <c r="W1152" s="156">
        <v>3836592</v>
      </c>
      <c r="X1152" s="156">
        <v>6075</v>
      </c>
      <c r="Y1152" s="156">
        <v>3842667</v>
      </c>
      <c r="Z1152" s="28">
        <v>0.99419999999999997</v>
      </c>
      <c r="AA1152" s="28"/>
      <c r="AB1152" s="111"/>
      <c r="AC1152" s="28"/>
      <c r="AD1152" s="28">
        <v>5.7000000000000002E-2</v>
      </c>
      <c r="AE1152" s="139"/>
      <c r="AF1152" s="139"/>
      <c r="AG1152" s="139"/>
      <c r="AH1152" s="139"/>
    </row>
    <row r="1153" spans="1:34">
      <c r="A1153" s="13" t="s">
        <v>134</v>
      </c>
      <c r="B1153" s="2" t="s">
        <v>75</v>
      </c>
      <c r="C1153" s="14" t="s">
        <v>186</v>
      </c>
      <c r="D1153" s="2">
        <v>2013</v>
      </c>
      <c r="E1153" s="14">
        <v>2013</v>
      </c>
      <c r="F1153" s="14" t="s">
        <v>99</v>
      </c>
      <c r="G1153" s="93">
        <v>758</v>
      </c>
      <c r="H1153" s="93">
        <v>4940</v>
      </c>
      <c r="I1153" s="93">
        <v>16</v>
      </c>
      <c r="J1153" s="93">
        <v>76</v>
      </c>
      <c r="K1153" s="93">
        <v>774</v>
      </c>
      <c r="L1153" s="93">
        <v>5016</v>
      </c>
      <c r="M1153" s="48">
        <v>5790</v>
      </c>
      <c r="N1153" s="48">
        <v>9781</v>
      </c>
      <c r="O1153" s="48">
        <v>1652</v>
      </c>
      <c r="P1153" s="48">
        <v>7891</v>
      </c>
      <c r="Q1153" s="48">
        <v>9543</v>
      </c>
      <c r="R1153" s="48">
        <v>44</v>
      </c>
      <c r="S1153" s="48">
        <v>194</v>
      </c>
      <c r="T1153" s="48">
        <v>238</v>
      </c>
      <c r="U1153" s="48">
        <v>1696</v>
      </c>
      <c r="V1153" s="48">
        <v>8085</v>
      </c>
      <c r="W1153" s="156">
        <v>1522398</v>
      </c>
      <c r="X1153" s="156">
        <v>26431</v>
      </c>
      <c r="Y1153" s="156">
        <v>1548829</v>
      </c>
      <c r="Z1153" s="28">
        <v>0.9677</v>
      </c>
      <c r="AA1153" s="28"/>
      <c r="AB1153" s="111"/>
      <c r="AC1153" s="28"/>
      <c r="AD1153" s="28">
        <v>5.7000000000000002E-2</v>
      </c>
      <c r="AE1153" s="139"/>
      <c r="AF1153" s="139"/>
      <c r="AG1153" s="139"/>
      <c r="AH1153" s="139"/>
    </row>
    <row r="1154" spans="1:34">
      <c r="A1154" s="13" t="s">
        <v>135</v>
      </c>
      <c r="B1154" s="2" t="s">
        <v>75</v>
      </c>
      <c r="C1154" s="14" t="s">
        <v>186</v>
      </c>
      <c r="D1154" s="2">
        <v>2013</v>
      </c>
      <c r="E1154" s="14">
        <v>2013</v>
      </c>
      <c r="F1154" s="14" t="s">
        <v>99</v>
      </c>
      <c r="G1154" s="93">
        <v>113</v>
      </c>
      <c r="H1154" s="93">
        <v>813</v>
      </c>
      <c r="I1154" s="93">
        <v>0</v>
      </c>
      <c r="J1154" s="93">
        <v>1</v>
      </c>
      <c r="K1154" s="93">
        <v>113</v>
      </c>
      <c r="L1154" s="93">
        <v>814</v>
      </c>
      <c r="M1154" s="48">
        <v>926</v>
      </c>
      <c r="N1154" s="48">
        <v>1840</v>
      </c>
      <c r="O1154" s="48">
        <v>301</v>
      </c>
      <c r="P1154" s="48">
        <v>1537</v>
      </c>
      <c r="Q1154" s="48">
        <v>1838</v>
      </c>
      <c r="R1154" s="48">
        <v>0</v>
      </c>
      <c r="S1154" s="48">
        <v>2</v>
      </c>
      <c r="T1154" s="48">
        <v>2</v>
      </c>
      <c r="U1154" s="48">
        <v>301</v>
      </c>
      <c r="V1154" s="48">
        <v>1539</v>
      </c>
      <c r="W1154" s="156">
        <v>271465</v>
      </c>
      <c r="X1154" s="156">
        <v>159</v>
      </c>
      <c r="Y1154" s="156">
        <v>271624</v>
      </c>
      <c r="Z1154" s="28">
        <v>0.91300000000000003</v>
      </c>
      <c r="AA1154" s="28"/>
      <c r="AB1154" s="111"/>
      <c r="AC1154" s="28"/>
      <c r="AD1154" s="28">
        <v>5.7000000000000002E-2</v>
      </c>
      <c r="AE1154" s="139"/>
      <c r="AF1154" s="139"/>
      <c r="AG1154" s="139"/>
      <c r="AH1154" s="139"/>
    </row>
    <row r="1155" spans="1:34">
      <c r="A1155" s="13" t="s">
        <v>136</v>
      </c>
      <c r="B1155" s="2" t="s">
        <v>75</v>
      </c>
      <c r="C1155" s="14" t="s">
        <v>186</v>
      </c>
      <c r="D1155" s="2">
        <v>2013</v>
      </c>
      <c r="E1155" s="14">
        <v>2013</v>
      </c>
      <c r="F1155" s="14" t="s">
        <v>99</v>
      </c>
      <c r="G1155" s="93">
        <v>872</v>
      </c>
      <c r="H1155" s="93">
        <v>6017</v>
      </c>
      <c r="I1155" s="93">
        <v>1</v>
      </c>
      <c r="J1155" s="93">
        <v>20</v>
      </c>
      <c r="K1155" s="93">
        <v>873</v>
      </c>
      <c r="L1155" s="93">
        <v>6037</v>
      </c>
      <c r="M1155" s="48">
        <v>6910</v>
      </c>
      <c r="N1155" s="48">
        <v>13207</v>
      </c>
      <c r="O1155" s="48">
        <v>2204</v>
      </c>
      <c r="P1155" s="48">
        <v>10953</v>
      </c>
      <c r="Q1155" s="48">
        <v>13157</v>
      </c>
      <c r="R1155" s="48">
        <v>3</v>
      </c>
      <c r="S1155" s="48">
        <v>47</v>
      </c>
      <c r="T1155" s="48">
        <v>50</v>
      </c>
      <c r="U1155" s="48">
        <v>2207</v>
      </c>
      <c r="V1155" s="48">
        <v>11000</v>
      </c>
      <c r="W1155" s="156">
        <v>2005076</v>
      </c>
      <c r="X1155" s="156">
        <v>7320</v>
      </c>
      <c r="Y1155" s="156">
        <v>2012396</v>
      </c>
      <c r="Z1155" s="28">
        <v>0.99019999999999997</v>
      </c>
      <c r="AA1155" s="28"/>
      <c r="AB1155" s="111"/>
      <c r="AC1155" s="28"/>
      <c r="AD1155" s="28">
        <v>5.7000000000000002E-2</v>
      </c>
      <c r="AE1155" s="139"/>
      <c r="AF1155" s="139"/>
      <c r="AG1155" s="139"/>
      <c r="AH1155" s="139"/>
    </row>
    <row r="1156" spans="1:34">
      <c r="A1156" s="13" t="s">
        <v>137</v>
      </c>
      <c r="B1156" s="2" t="s">
        <v>75</v>
      </c>
      <c r="C1156" s="14" t="s">
        <v>186</v>
      </c>
      <c r="D1156" s="2">
        <v>2013</v>
      </c>
      <c r="E1156" s="14">
        <v>2013</v>
      </c>
      <c r="F1156" s="14" t="s">
        <v>99</v>
      </c>
      <c r="G1156" s="93">
        <v>4743</v>
      </c>
      <c r="H1156" s="93">
        <v>18016</v>
      </c>
      <c r="I1156" s="93">
        <v>6</v>
      </c>
      <c r="J1156" s="93">
        <v>32</v>
      </c>
      <c r="K1156" s="93">
        <v>4749</v>
      </c>
      <c r="L1156" s="93">
        <v>18048</v>
      </c>
      <c r="M1156" s="48">
        <v>22797</v>
      </c>
      <c r="N1156" s="48">
        <v>55103</v>
      </c>
      <c r="O1156" s="48">
        <v>12868</v>
      </c>
      <c r="P1156" s="48">
        <v>42113</v>
      </c>
      <c r="Q1156" s="48">
        <v>54981</v>
      </c>
      <c r="R1156" s="48">
        <v>20</v>
      </c>
      <c r="S1156" s="48">
        <v>102</v>
      </c>
      <c r="T1156" s="48">
        <v>122</v>
      </c>
      <c r="U1156" s="48">
        <v>12888</v>
      </c>
      <c r="V1156" s="48">
        <v>42215</v>
      </c>
      <c r="W1156" s="156">
        <v>8092927</v>
      </c>
      <c r="X1156" s="156">
        <v>12931</v>
      </c>
      <c r="Y1156" s="156">
        <v>8105858</v>
      </c>
      <c r="Z1156" s="28">
        <v>0.99260000000000004</v>
      </c>
      <c r="AA1156" s="28"/>
      <c r="AB1156" s="111"/>
      <c r="AC1156" s="28"/>
      <c r="AD1156" s="28">
        <v>1.35E-2</v>
      </c>
      <c r="AE1156" s="139"/>
      <c r="AF1156" s="139"/>
      <c r="AG1156" s="139"/>
      <c r="AH1156" s="139"/>
    </row>
    <row r="1157" spans="1:34">
      <c r="A1157" s="13" t="s">
        <v>138</v>
      </c>
      <c r="B1157" s="2" t="s">
        <v>75</v>
      </c>
      <c r="C1157" s="14" t="s">
        <v>186</v>
      </c>
      <c r="D1157" s="2">
        <v>2013</v>
      </c>
      <c r="E1157" s="14">
        <v>2013</v>
      </c>
      <c r="F1157" s="14" t="s">
        <v>99</v>
      </c>
      <c r="G1157" s="93">
        <v>61</v>
      </c>
      <c r="H1157" s="93">
        <v>347</v>
      </c>
      <c r="I1157" s="93">
        <v>0</v>
      </c>
      <c r="J1157" s="93">
        <v>0</v>
      </c>
      <c r="K1157" s="93">
        <v>61</v>
      </c>
      <c r="L1157" s="93">
        <v>347</v>
      </c>
      <c r="M1157" s="48">
        <v>408</v>
      </c>
      <c r="N1157" s="48">
        <v>921</v>
      </c>
      <c r="O1157" s="48">
        <v>159</v>
      </c>
      <c r="P1157" s="48">
        <v>762</v>
      </c>
      <c r="Q1157" s="48">
        <v>921</v>
      </c>
      <c r="R1157" s="48">
        <v>0</v>
      </c>
      <c r="S1157" s="48">
        <v>0</v>
      </c>
      <c r="T1157" s="48">
        <v>0</v>
      </c>
      <c r="U1157" s="48">
        <v>159</v>
      </c>
      <c r="V1157" s="48">
        <v>762</v>
      </c>
      <c r="W1157" s="156">
        <v>132291</v>
      </c>
      <c r="X1157" s="156">
        <v>0</v>
      </c>
      <c r="Y1157" s="156">
        <v>132291</v>
      </c>
      <c r="Z1157" s="28">
        <v>1</v>
      </c>
      <c r="AA1157" s="28"/>
      <c r="AB1157" s="111"/>
      <c r="AC1157" s="28"/>
      <c r="AD1157" s="28">
        <v>5.7000000000000002E-2</v>
      </c>
      <c r="AE1157" s="139"/>
      <c r="AF1157" s="139"/>
      <c r="AG1157" s="139"/>
      <c r="AH1157" s="139"/>
    </row>
    <row r="1158" spans="1:34">
      <c r="A1158" s="13" t="s">
        <v>139</v>
      </c>
      <c r="B1158" s="2" t="s">
        <v>75</v>
      </c>
      <c r="C1158" s="14" t="s">
        <v>186</v>
      </c>
      <c r="D1158" s="2">
        <v>2013</v>
      </c>
      <c r="E1158" s="14">
        <v>2013</v>
      </c>
      <c r="F1158" s="14" t="s">
        <v>99</v>
      </c>
      <c r="G1158" s="93">
        <v>19</v>
      </c>
      <c r="H1158" s="93">
        <v>329</v>
      </c>
      <c r="I1158" s="93">
        <v>0</v>
      </c>
      <c r="J1158" s="93">
        <v>0</v>
      </c>
      <c r="K1158" s="93">
        <v>19</v>
      </c>
      <c r="L1158" s="93">
        <v>329</v>
      </c>
      <c r="M1158" s="48">
        <v>348</v>
      </c>
      <c r="N1158" s="48">
        <v>592</v>
      </c>
      <c r="O1158" s="48">
        <v>42</v>
      </c>
      <c r="P1158" s="48">
        <v>550</v>
      </c>
      <c r="Q1158" s="48">
        <v>592</v>
      </c>
      <c r="R1158" s="48">
        <v>0</v>
      </c>
      <c r="S1158" s="48">
        <v>0</v>
      </c>
      <c r="T1158" s="48">
        <v>0</v>
      </c>
      <c r="U1158" s="48">
        <v>42</v>
      </c>
      <c r="V1158" s="48">
        <v>550</v>
      </c>
      <c r="W1158" s="156">
        <v>87629</v>
      </c>
      <c r="X1158" s="156">
        <v>0</v>
      </c>
      <c r="Y1158" s="156">
        <v>87629</v>
      </c>
      <c r="Z1158" s="28">
        <v>0.88890000000000002</v>
      </c>
      <c r="AA1158" s="28"/>
      <c r="AB1158" s="111"/>
      <c r="AC1158" s="28"/>
      <c r="AD1158" s="28">
        <v>5.7000000000000002E-2</v>
      </c>
      <c r="AE1158" s="139"/>
      <c r="AF1158" s="139"/>
      <c r="AG1158" s="139"/>
      <c r="AH1158" s="139"/>
    </row>
    <row r="1159" spans="1:34">
      <c r="A1159" s="13" t="s">
        <v>140</v>
      </c>
      <c r="B1159" s="2" t="s">
        <v>75</v>
      </c>
      <c r="C1159" s="14" t="s">
        <v>186</v>
      </c>
      <c r="D1159" s="2">
        <v>2013</v>
      </c>
      <c r="E1159" s="14">
        <v>2013</v>
      </c>
      <c r="F1159" s="14" t="s">
        <v>99</v>
      </c>
      <c r="G1159" s="93">
        <v>3250</v>
      </c>
      <c r="H1159" s="93">
        <v>16409</v>
      </c>
      <c r="I1159" s="93">
        <v>6</v>
      </c>
      <c r="J1159" s="93">
        <v>44</v>
      </c>
      <c r="K1159" s="93">
        <v>3256</v>
      </c>
      <c r="L1159" s="93">
        <v>16453</v>
      </c>
      <c r="M1159" s="48">
        <v>19709</v>
      </c>
      <c r="N1159" s="48">
        <v>44851</v>
      </c>
      <c r="O1159" s="48">
        <v>7931</v>
      </c>
      <c r="P1159" s="48">
        <v>36757</v>
      </c>
      <c r="Q1159" s="48">
        <v>44688</v>
      </c>
      <c r="R1159" s="48">
        <v>16</v>
      </c>
      <c r="S1159" s="48">
        <v>147</v>
      </c>
      <c r="T1159" s="48">
        <v>163</v>
      </c>
      <c r="U1159" s="48">
        <v>7947</v>
      </c>
      <c r="V1159" s="48">
        <v>36904</v>
      </c>
      <c r="W1159" s="156">
        <v>6521390</v>
      </c>
      <c r="X1159" s="156">
        <v>14991</v>
      </c>
      <c r="Y1159" s="156">
        <v>6536381</v>
      </c>
      <c r="Z1159" s="28">
        <v>1</v>
      </c>
      <c r="AA1159" s="28"/>
      <c r="AB1159" s="111"/>
      <c r="AC1159" s="28"/>
      <c r="AD1159" s="28">
        <v>2.7300000000000001E-2</v>
      </c>
      <c r="AE1159" s="139"/>
      <c r="AF1159" s="139"/>
      <c r="AG1159" s="139"/>
      <c r="AH1159" s="139"/>
    </row>
    <row r="1160" spans="1:34">
      <c r="A1160" s="13" t="s">
        <v>141</v>
      </c>
      <c r="B1160" s="2" t="s">
        <v>75</v>
      </c>
      <c r="C1160" s="14" t="s">
        <v>186</v>
      </c>
      <c r="D1160" s="2">
        <v>2013</v>
      </c>
      <c r="E1160" s="14">
        <v>2013</v>
      </c>
      <c r="F1160" s="14" t="s">
        <v>99</v>
      </c>
      <c r="G1160" s="93">
        <v>369</v>
      </c>
      <c r="H1160" s="93">
        <v>2768</v>
      </c>
      <c r="I1160" s="93">
        <v>3</v>
      </c>
      <c r="J1160" s="93">
        <v>19</v>
      </c>
      <c r="K1160" s="93">
        <v>372</v>
      </c>
      <c r="L1160" s="93">
        <v>2787</v>
      </c>
      <c r="M1160" s="48">
        <v>3159</v>
      </c>
      <c r="N1160" s="48">
        <v>6682</v>
      </c>
      <c r="O1160" s="48">
        <v>881</v>
      </c>
      <c r="P1160" s="48">
        <v>5728</v>
      </c>
      <c r="Q1160" s="48">
        <v>6609</v>
      </c>
      <c r="R1160" s="48">
        <v>8</v>
      </c>
      <c r="S1160" s="48">
        <v>65</v>
      </c>
      <c r="T1160" s="48">
        <v>73</v>
      </c>
      <c r="U1160" s="48">
        <v>889</v>
      </c>
      <c r="V1160" s="48">
        <v>5793</v>
      </c>
      <c r="W1160" s="156">
        <v>972106</v>
      </c>
      <c r="X1160" s="156">
        <v>8230</v>
      </c>
      <c r="Y1160" s="156">
        <v>980336</v>
      </c>
      <c r="Z1160" s="28">
        <v>0.72729999999999995</v>
      </c>
      <c r="AA1160" s="28"/>
      <c r="AB1160" s="111"/>
      <c r="AC1160" s="28"/>
      <c r="AD1160" s="28">
        <v>5.7000000000000002E-2</v>
      </c>
      <c r="AE1160" s="139"/>
      <c r="AF1160" s="139"/>
      <c r="AG1160" s="139"/>
      <c r="AH1160" s="139"/>
    </row>
    <row r="1161" spans="1:34">
      <c r="A1161" s="13" t="s">
        <v>142</v>
      </c>
      <c r="B1161" s="2" t="s">
        <v>75</v>
      </c>
      <c r="C1161" s="14" t="s">
        <v>186</v>
      </c>
      <c r="D1161" s="2">
        <v>2013</v>
      </c>
      <c r="E1161" s="14">
        <v>2013</v>
      </c>
      <c r="F1161" s="14" t="s">
        <v>99</v>
      </c>
      <c r="G1161" s="93">
        <v>440</v>
      </c>
      <c r="H1161" s="93">
        <v>3465</v>
      </c>
      <c r="I1161" s="93">
        <v>0</v>
      </c>
      <c r="J1161" s="93">
        <v>5</v>
      </c>
      <c r="K1161" s="93">
        <v>440</v>
      </c>
      <c r="L1161" s="93">
        <v>3470</v>
      </c>
      <c r="M1161" s="48">
        <v>3910</v>
      </c>
      <c r="N1161" s="48">
        <v>7475</v>
      </c>
      <c r="O1161" s="48">
        <v>1135</v>
      </c>
      <c r="P1161" s="48">
        <v>6331</v>
      </c>
      <c r="Q1161" s="48">
        <v>7466</v>
      </c>
      <c r="R1161" s="48">
        <v>0</v>
      </c>
      <c r="S1161" s="48">
        <v>9</v>
      </c>
      <c r="T1161" s="48">
        <v>9</v>
      </c>
      <c r="U1161" s="48">
        <v>1135</v>
      </c>
      <c r="V1161" s="48">
        <v>6340</v>
      </c>
      <c r="W1161" s="156">
        <v>1131960</v>
      </c>
      <c r="X1161" s="156">
        <v>1567</v>
      </c>
      <c r="Y1161" s="156">
        <v>1133527</v>
      </c>
      <c r="Z1161" s="28">
        <v>1</v>
      </c>
      <c r="AA1161" s="28"/>
      <c r="AB1161" s="111"/>
      <c r="AC1161" s="28"/>
      <c r="AD1161" s="28">
        <v>5.7000000000000002E-2</v>
      </c>
      <c r="AE1161" s="139"/>
      <c r="AF1161" s="139"/>
      <c r="AG1161" s="139"/>
      <c r="AH1161" s="139"/>
    </row>
    <row r="1162" spans="1:34">
      <c r="A1162" s="13" t="s">
        <v>143</v>
      </c>
      <c r="B1162" s="2" t="s">
        <v>74</v>
      </c>
      <c r="C1162" s="14" t="s">
        <v>186</v>
      </c>
      <c r="D1162" s="2">
        <v>2013</v>
      </c>
      <c r="E1162" s="14">
        <v>2013</v>
      </c>
      <c r="F1162" s="14" t="s">
        <v>99</v>
      </c>
      <c r="G1162" s="93">
        <v>13088</v>
      </c>
      <c r="H1162" s="93">
        <v>92315</v>
      </c>
      <c r="I1162" s="93">
        <v>61</v>
      </c>
      <c r="J1162" s="93">
        <v>1499</v>
      </c>
      <c r="K1162" s="93">
        <v>13149</v>
      </c>
      <c r="L1162" s="93">
        <v>93814</v>
      </c>
      <c r="M1162" s="48">
        <v>106963</v>
      </c>
      <c r="N1162" s="48">
        <v>235171</v>
      </c>
      <c r="O1162" s="48">
        <v>33101</v>
      </c>
      <c r="P1162" s="48">
        <v>198358</v>
      </c>
      <c r="Q1162" s="48">
        <v>231459</v>
      </c>
      <c r="R1162" s="48">
        <v>206</v>
      </c>
      <c r="S1162" s="48">
        <v>3506</v>
      </c>
      <c r="T1162" s="48">
        <v>3712</v>
      </c>
      <c r="U1162" s="48">
        <v>33307</v>
      </c>
      <c r="V1162" s="48">
        <v>201864</v>
      </c>
      <c r="W1162" s="156">
        <v>34553872</v>
      </c>
      <c r="X1162" s="156">
        <v>455117</v>
      </c>
      <c r="Y1162" s="156">
        <v>35008989</v>
      </c>
      <c r="Z1162" s="28">
        <v>0.99739999999999995</v>
      </c>
      <c r="AA1162" s="28"/>
      <c r="AB1162" s="111"/>
      <c r="AC1162" s="28"/>
      <c r="AD1162" s="28">
        <v>1.9199999999999998E-2</v>
      </c>
      <c r="AE1162" s="139"/>
      <c r="AF1162" s="139"/>
      <c r="AG1162" s="139"/>
      <c r="AH1162" s="139"/>
    </row>
    <row r="1163" spans="1:34">
      <c r="A1163" s="13" t="s">
        <v>144</v>
      </c>
      <c r="B1163" s="2" t="s">
        <v>74</v>
      </c>
      <c r="C1163" s="14" t="s">
        <v>186</v>
      </c>
      <c r="D1163" s="2">
        <v>2013</v>
      </c>
      <c r="E1163" s="14">
        <v>2013</v>
      </c>
      <c r="F1163" s="14" t="s">
        <v>99</v>
      </c>
      <c r="G1163" s="93">
        <v>972</v>
      </c>
      <c r="H1163" s="93">
        <v>7532</v>
      </c>
      <c r="I1163" s="93">
        <v>5</v>
      </c>
      <c r="J1163" s="93">
        <v>25</v>
      </c>
      <c r="K1163" s="93">
        <v>977</v>
      </c>
      <c r="L1163" s="93">
        <v>7557</v>
      </c>
      <c r="M1163" s="48">
        <v>8534</v>
      </c>
      <c r="N1163" s="48">
        <v>17932</v>
      </c>
      <c r="O1163" s="48">
        <v>2521</v>
      </c>
      <c r="P1163" s="48">
        <v>15328</v>
      </c>
      <c r="Q1163" s="48">
        <v>17849</v>
      </c>
      <c r="R1163" s="48">
        <v>16</v>
      </c>
      <c r="S1163" s="48">
        <v>67</v>
      </c>
      <c r="T1163" s="48">
        <v>83</v>
      </c>
      <c r="U1163" s="48">
        <v>2537</v>
      </c>
      <c r="V1163" s="48">
        <v>15395</v>
      </c>
      <c r="W1163" s="156">
        <v>2588485.7400000002</v>
      </c>
      <c r="X1163" s="156">
        <v>8117</v>
      </c>
      <c r="Y1163" s="156">
        <v>2596602.7400000002</v>
      </c>
      <c r="Z1163" s="28">
        <v>0.99339999999999995</v>
      </c>
      <c r="AA1163" s="28"/>
      <c r="AB1163" s="111"/>
      <c r="AC1163" s="28"/>
      <c r="AD1163" s="28">
        <v>5.7000000000000002E-2</v>
      </c>
      <c r="AE1163" s="139"/>
      <c r="AF1163" s="139"/>
      <c r="AG1163" s="139"/>
      <c r="AH1163" s="139"/>
    </row>
    <row r="1164" spans="1:34">
      <c r="A1164" s="13" t="s">
        <v>145</v>
      </c>
      <c r="B1164" s="2" t="s">
        <v>75</v>
      </c>
      <c r="C1164" s="14" t="s">
        <v>186</v>
      </c>
      <c r="D1164" s="2">
        <v>2013</v>
      </c>
      <c r="E1164" s="14">
        <v>2013</v>
      </c>
      <c r="F1164" s="14" t="s">
        <v>99</v>
      </c>
      <c r="G1164" s="93">
        <v>91</v>
      </c>
      <c r="H1164" s="93">
        <v>682</v>
      </c>
      <c r="I1164" s="93">
        <v>0</v>
      </c>
      <c r="J1164" s="93">
        <v>1</v>
      </c>
      <c r="K1164" s="93">
        <v>91</v>
      </c>
      <c r="L1164" s="93">
        <v>683</v>
      </c>
      <c r="M1164" s="48">
        <v>774</v>
      </c>
      <c r="N1164" s="48">
        <v>1604</v>
      </c>
      <c r="O1164" s="48">
        <v>244</v>
      </c>
      <c r="P1164" s="48">
        <v>1359</v>
      </c>
      <c r="Q1164" s="48">
        <v>1603</v>
      </c>
      <c r="R1164" s="48">
        <v>0</v>
      </c>
      <c r="S1164" s="48">
        <v>1</v>
      </c>
      <c r="T1164" s="48">
        <v>1</v>
      </c>
      <c r="U1164" s="48">
        <v>244</v>
      </c>
      <c r="V1164" s="48">
        <v>1360</v>
      </c>
      <c r="W1164" s="156">
        <v>229557</v>
      </c>
      <c r="X1164" s="156">
        <v>200</v>
      </c>
      <c r="Y1164" s="156">
        <v>229757</v>
      </c>
      <c r="Z1164" s="28">
        <v>1</v>
      </c>
      <c r="AA1164" s="28"/>
      <c r="AB1164" s="111"/>
      <c r="AC1164" s="28"/>
      <c r="AD1164" s="28">
        <v>5.7000000000000002E-2</v>
      </c>
      <c r="AE1164" s="139"/>
      <c r="AF1164" s="139"/>
      <c r="AG1164" s="139"/>
      <c r="AH1164" s="139"/>
    </row>
    <row r="1165" spans="1:34">
      <c r="A1165" s="13" t="s">
        <v>146</v>
      </c>
      <c r="B1165" s="2" t="s">
        <v>75</v>
      </c>
      <c r="C1165" s="14" t="s">
        <v>186</v>
      </c>
      <c r="D1165" s="2">
        <v>2013</v>
      </c>
      <c r="E1165" s="14">
        <v>2013</v>
      </c>
      <c r="F1165" s="14" t="s">
        <v>99</v>
      </c>
      <c r="G1165" s="93">
        <v>19167</v>
      </c>
      <c r="H1165" s="93">
        <v>97369</v>
      </c>
      <c r="I1165" s="93">
        <v>46</v>
      </c>
      <c r="J1165" s="93">
        <v>554</v>
      </c>
      <c r="K1165" s="93">
        <v>19213</v>
      </c>
      <c r="L1165" s="93">
        <v>97923</v>
      </c>
      <c r="M1165" s="48">
        <v>117136</v>
      </c>
      <c r="N1165" s="48">
        <v>281349</v>
      </c>
      <c r="O1165" s="48">
        <v>51897</v>
      </c>
      <c r="P1165" s="48">
        <v>227814</v>
      </c>
      <c r="Q1165" s="48">
        <v>279711</v>
      </c>
      <c r="R1165" s="48">
        <v>153</v>
      </c>
      <c r="S1165" s="48">
        <v>1485</v>
      </c>
      <c r="T1165" s="48">
        <v>1638</v>
      </c>
      <c r="U1165" s="48">
        <v>52050</v>
      </c>
      <c r="V1165" s="48">
        <v>229299</v>
      </c>
      <c r="W1165" s="156">
        <v>41161503</v>
      </c>
      <c r="X1165" s="156">
        <v>194406</v>
      </c>
      <c r="Y1165" s="156">
        <v>41355909</v>
      </c>
      <c r="Z1165" s="28">
        <v>0.99750000000000005</v>
      </c>
      <c r="AA1165" s="28"/>
      <c r="AB1165" s="111"/>
      <c r="AC1165" s="28"/>
      <c r="AD1165" s="28">
        <v>3.3399999999999999E-2</v>
      </c>
      <c r="AE1165" s="139"/>
      <c r="AF1165" s="139"/>
      <c r="AG1165" s="139"/>
      <c r="AH1165" s="139"/>
    </row>
    <row r="1166" spans="1:34">
      <c r="A1166" s="13" t="s">
        <v>147</v>
      </c>
      <c r="B1166" s="2" t="s">
        <v>74</v>
      </c>
      <c r="C1166" s="14" t="s">
        <v>186</v>
      </c>
      <c r="D1166" s="2">
        <v>2013</v>
      </c>
      <c r="E1166" s="14">
        <v>2013</v>
      </c>
      <c r="F1166" s="14" t="s">
        <v>99</v>
      </c>
      <c r="G1166" s="93">
        <v>17161</v>
      </c>
      <c r="H1166" s="93">
        <v>77181</v>
      </c>
      <c r="I1166" s="93">
        <v>134</v>
      </c>
      <c r="J1166" s="93">
        <v>745</v>
      </c>
      <c r="K1166" s="93">
        <v>17295</v>
      </c>
      <c r="L1166" s="93">
        <v>77926</v>
      </c>
      <c r="M1166" s="48">
        <v>95221</v>
      </c>
      <c r="N1166" s="48">
        <v>210849</v>
      </c>
      <c r="O1166" s="48">
        <v>43257</v>
      </c>
      <c r="P1166" s="48">
        <v>165371</v>
      </c>
      <c r="Q1166" s="48">
        <v>208628</v>
      </c>
      <c r="R1166" s="48">
        <v>473</v>
      </c>
      <c r="S1166" s="48">
        <v>1748</v>
      </c>
      <c r="T1166" s="48">
        <v>2221</v>
      </c>
      <c r="U1166" s="48">
        <v>43730</v>
      </c>
      <c r="V1166" s="48">
        <v>167119</v>
      </c>
      <c r="W1166" s="156">
        <v>32335683</v>
      </c>
      <c r="X1166" s="156">
        <v>313388</v>
      </c>
      <c r="Y1166" s="156">
        <v>32649071</v>
      </c>
      <c r="Z1166" s="28">
        <v>0.9879</v>
      </c>
      <c r="AA1166" s="28"/>
      <c r="AB1166" s="111"/>
      <c r="AC1166" s="28"/>
      <c r="AD1166" s="28">
        <v>4.8999999999999998E-3</v>
      </c>
      <c r="AE1166" s="139"/>
      <c r="AF1166" s="139"/>
      <c r="AG1166" s="139"/>
      <c r="AH1166" s="139"/>
    </row>
    <row r="1167" spans="1:34">
      <c r="A1167" s="13" t="s">
        <v>148</v>
      </c>
      <c r="B1167" s="2" t="s">
        <v>75</v>
      </c>
      <c r="C1167" s="14" t="s">
        <v>186</v>
      </c>
      <c r="D1167" s="2">
        <v>2013</v>
      </c>
      <c r="E1167" s="14">
        <v>2013</v>
      </c>
      <c r="F1167" s="14" t="s">
        <v>99</v>
      </c>
      <c r="G1167" s="93">
        <v>368</v>
      </c>
      <c r="H1167" s="93">
        <v>2224</v>
      </c>
      <c r="I1167" s="93">
        <v>1</v>
      </c>
      <c r="J1167" s="93">
        <v>8</v>
      </c>
      <c r="K1167" s="93">
        <v>369</v>
      </c>
      <c r="L1167" s="93">
        <v>2232</v>
      </c>
      <c r="M1167" s="48">
        <v>2601</v>
      </c>
      <c r="N1167" s="48">
        <v>6020</v>
      </c>
      <c r="O1167" s="48">
        <v>953</v>
      </c>
      <c r="P1167" s="48">
        <v>5039</v>
      </c>
      <c r="Q1167" s="48">
        <v>5992</v>
      </c>
      <c r="R1167" s="48">
        <v>2</v>
      </c>
      <c r="S1167" s="48">
        <v>26</v>
      </c>
      <c r="T1167" s="48">
        <v>28</v>
      </c>
      <c r="U1167" s="48">
        <v>955</v>
      </c>
      <c r="V1167" s="48">
        <v>5065</v>
      </c>
      <c r="W1167" s="156">
        <v>865540</v>
      </c>
      <c r="X1167" s="156">
        <v>2490</v>
      </c>
      <c r="Y1167" s="156">
        <v>868030</v>
      </c>
      <c r="Z1167" s="28">
        <v>1</v>
      </c>
      <c r="AA1167" s="28"/>
      <c r="AB1167" s="111"/>
      <c r="AC1167" s="28"/>
      <c r="AD1167" s="28">
        <v>5.7000000000000002E-2</v>
      </c>
      <c r="AE1167" s="139"/>
      <c r="AF1167" s="139"/>
      <c r="AG1167" s="139"/>
      <c r="AH1167" s="139"/>
    </row>
    <row r="1168" spans="1:34">
      <c r="A1168" s="13" t="s">
        <v>149</v>
      </c>
      <c r="B1168" s="2" t="s">
        <v>75</v>
      </c>
      <c r="C1168" s="14" t="s">
        <v>186</v>
      </c>
      <c r="D1168" s="2">
        <v>2013</v>
      </c>
      <c r="E1168" s="14">
        <v>2013</v>
      </c>
      <c r="F1168" s="14" t="s">
        <v>99</v>
      </c>
      <c r="G1168" s="93">
        <v>27599</v>
      </c>
      <c r="H1168" s="93">
        <v>132870</v>
      </c>
      <c r="I1168" s="93">
        <v>58</v>
      </c>
      <c r="J1168" s="93">
        <v>577</v>
      </c>
      <c r="K1168" s="93">
        <v>27657</v>
      </c>
      <c r="L1168" s="93">
        <v>133447</v>
      </c>
      <c r="M1168" s="48">
        <v>161104</v>
      </c>
      <c r="N1168" s="48">
        <v>376453</v>
      </c>
      <c r="O1168" s="48">
        <v>74260</v>
      </c>
      <c r="P1168" s="48">
        <v>300506</v>
      </c>
      <c r="Q1168" s="48">
        <v>374766</v>
      </c>
      <c r="R1168" s="48">
        <v>188</v>
      </c>
      <c r="S1168" s="48">
        <v>1499</v>
      </c>
      <c r="T1168" s="48">
        <v>1687</v>
      </c>
      <c r="U1168" s="48">
        <v>74448</v>
      </c>
      <c r="V1168" s="48">
        <v>302005</v>
      </c>
      <c r="W1168" s="156">
        <v>56067242</v>
      </c>
      <c r="X1168" s="156">
        <v>197072</v>
      </c>
      <c r="Y1168" s="156">
        <v>56264314</v>
      </c>
      <c r="Z1168" s="28">
        <v>0.99850000000000005</v>
      </c>
      <c r="AA1168" s="28"/>
      <c r="AB1168" s="111"/>
      <c r="AC1168" s="28"/>
      <c r="AD1168" s="28">
        <v>1.46E-2</v>
      </c>
      <c r="AE1168" s="139"/>
      <c r="AF1168" s="139"/>
      <c r="AG1168" s="139"/>
      <c r="AH1168" s="139"/>
    </row>
    <row r="1169" spans="1:51">
      <c r="A1169" s="13" t="s">
        <v>150</v>
      </c>
      <c r="B1169" s="2" t="s">
        <v>74</v>
      </c>
      <c r="C1169" s="14" t="s">
        <v>186</v>
      </c>
      <c r="D1169" s="2">
        <v>2013</v>
      </c>
      <c r="E1169" s="14">
        <v>2013</v>
      </c>
      <c r="F1169" s="14" t="s">
        <v>99</v>
      </c>
      <c r="G1169" s="93">
        <v>16862</v>
      </c>
      <c r="H1169" s="93">
        <v>105810</v>
      </c>
      <c r="I1169" s="93">
        <v>105</v>
      </c>
      <c r="J1169" s="93">
        <v>1046</v>
      </c>
      <c r="K1169" s="93">
        <v>16967</v>
      </c>
      <c r="L1169" s="93">
        <v>106856</v>
      </c>
      <c r="M1169" s="48">
        <v>123823</v>
      </c>
      <c r="N1169" s="48">
        <v>262654</v>
      </c>
      <c r="O1169" s="48">
        <v>45658</v>
      </c>
      <c r="P1169" s="48">
        <v>213996</v>
      </c>
      <c r="Q1169" s="48">
        <v>259654</v>
      </c>
      <c r="R1169" s="48">
        <v>381</v>
      </c>
      <c r="S1169" s="48">
        <v>2619</v>
      </c>
      <c r="T1169" s="48">
        <v>3000</v>
      </c>
      <c r="U1169" s="48">
        <v>46039</v>
      </c>
      <c r="V1169" s="48">
        <v>216615</v>
      </c>
      <c r="W1169" s="156">
        <v>39550565</v>
      </c>
      <c r="X1169" s="156">
        <v>372662</v>
      </c>
      <c r="Y1169" s="156">
        <v>39923227</v>
      </c>
      <c r="Z1169" s="28">
        <v>0.98</v>
      </c>
      <c r="AA1169" s="28"/>
      <c r="AB1169" s="111"/>
      <c r="AC1169" s="28"/>
      <c r="AD1169" s="28">
        <v>2.29E-2</v>
      </c>
      <c r="AE1169" s="139"/>
      <c r="AF1169" s="139"/>
      <c r="AG1169" s="139"/>
      <c r="AH1169" s="139"/>
    </row>
    <row r="1170" spans="1:51">
      <c r="A1170" s="13" t="s">
        <v>151</v>
      </c>
      <c r="B1170" s="2" t="s">
        <v>74</v>
      </c>
      <c r="C1170" s="14" t="s">
        <v>186</v>
      </c>
      <c r="D1170" s="2">
        <v>2013</v>
      </c>
      <c r="E1170" s="14">
        <v>2013</v>
      </c>
      <c r="F1170" s="14" t="s">
        <v>99</v>
      </c>
      <c r="G1170" s="93">
        <v>2724</v>
      </c>
      <c r="H1170" s="93">
        <v>28682</v>
      </c>
      <c r="I1170" s="93">
        <v>67</v>
      </c>
      <c r="J1170" s="93">
        <v>745</v>
      </c>
      <c r="K1170" s="93">
        <v>2791</v>
      </c>
      <c r="L1170" s="93">
        <v>29427</v>
      </c>
      <c r="M1170" s="48">
        <v>32218</v>
      </c>
      <c r="N1170" s="48">
        <v>50349</v>
      </c>
      <c r="O1170" s="48">
        <v>6061</v>
      </c>
      <c r="P1170" s="48">
        <v>42677</v>
      </c>
      <c r="Q1170" s="48">
        <v>48738</v>
      </c>
      <c r="R1170" s="48">
        <v>189</v>
      </c>
      <c r="S1170" s="48">
        <v>1422</v>
      </c>
      <c r="T1170" s="48">
        <v>1611</v>
      </c>
      <c r="U1170" s="48">
        <v>6250</v>
      </c>
      <c r="V1170" s="48">
        <v>44099</v>
      </c>
      <c r="W1170" s="156">
        <v>7941963.6200000001</v>
      </c>
      <c r="X1170" s="156">
        <v>214533.33</v>
      </c>
      <c r="Y1170" s="156">
        <v>8156496.9500000002</v>
      </c>
      <c r="Z1170" s="28">
        <v>0.97350000000000003</v>
      </c>
      <c r="AA1170" s="28"/>
      <c r="AB1170" s="111"/>
      <c r="AC1170" s="28"/>
      <c r="AD1170" s="28">
        <v>4.0599999999999997E-2</v>
      </c>
      <c r="AE1170" s="139"/>
      <c r="AF1170" s="139"/>
      <c r="AG1170" s="139"/>
      <c r="AH1170" s="139"/>
    </row>
    <row r="1171" spans="1:51">
      <c r="A1171" s="13" t="s">
        <v>152</v>
      </c>
      <c r="B1171" s="2" t="s">
        <v>75</v>
      </c>
      <c r="C1171" s="14" t="s">
        <v>186</v>
      </c>
      <c r="D1171" s="2">
        <v>2013</v>
      </c>
      <c r="E1171" s="14">
        <v>2013</v>
      </c>
      <c r="F1171" s="14" t="s">
        <v>99</v>
      </c>
      <c r="G1171" s="93">
        <v>9328</v>
      </c>
      <c r="H1171" s="93">
        <v>37562</v>
      </c>
      <c r="I1171" s="93">
        <v>19</v>
      </c>
      <c r="J1171" s="93">
        <v>268</v>
      </c>
      <c r="K1171" s="93">
        <v>9347</v>
      </c>
      <c r="L1171" s="93">
        <v>37830</v>
      </c>
      <c r="M1171" s="48">
        <v>47177</v>
      </c>
      <c r="N1171" s="48">
        <v>113733</v>
      </c>
      <c r="O1171" s="48">
        <v>23917</v>
      </c>
      <c r="P1171" s="48">
        <v>89008</v>
      </c>
      <c r="Q1171" s="48">
        <v>112925</v>
      </c>
      <c r="R1171" s="48">
        <v>68</v>
      </c>
      <c r="S1171" s="48">
        <v>740</v>
      </c>
      <c r="T1171" s="48">
        <v>808</v>
      </c>
      <c r="U1171" s="48">
        <v>23985</v>
      </c>
      <c r="V1171" s="48">
        <v>89748</v>
      </c>
      <c r="W1171" s="156">
        <v>16840584</v>
      </c>
      <c r="X1171" s="156">
        <v>100098</v>
      </c>
      <c r="Y1171" s="156">
        <v>16940682</v>
      </c>
      <c r="Z1171" s="28">
        <v>0.98099999999999998</v>
      </c>
      <c r="AA1171" s="28"/>
      <c r="AB1171" s="111"/>
      <c r="AC1171" s="28"/>
      <c r="AD1171" s="28">
        <v>2.8000000000000001E-2</v>
      </c>
      <c r="AE1171" s="139"/>
      <c r="AF1171" s="139"/>
      <c r="AG1171" s="139"/>
      <c r="AH1171" s="139"/>
    </row>
    <row r="1172" spans="1:51">
      <c r="A1172" s="13" t="s">
        <v>153</v>
      </c>
      <c r="B1172" s="2" t="s">
        <v>74</v>
      </c>
      <c r="C1172" s="14" t="s">
        <v>186</v>
      </c>
      <c r="D1172" s="2">
        <v>2013</v>
      </c>
      <c r="E1172" s="14">
        <v>2013</v>
      </c>
      <c r="F1172" s="14" t="s">
        <v>99</v>
      </c>
      <c r="G1172" s="93">
        <v>1119</v>
      </c>
      <c r="H1172" s="93">
        <v>7748</v>
      </c>
      <c r="I1172" s="93">
        <v>2</v>
      </c>
      <c r="J1172" s="93">
        <v>27</v>
      </c>
      <c r="K1172" s="93">
        <v>1121</v>
      </c>
      <c r="L1172" s="93">
        <v>7775</v>
      </c>
      <c r="M1172" s="48">
        <v>8896</v>
      </c>
      <c r="N1172" s="48">
        <v>17232</v>
      </c>
      <c r="O1172" s="48">
        <v>2779</v>
      </c>
      <c r="P1172" s="48">
        <v>14384</v>
      </c>
      <c r="Q1172" s="48">
        <v>17163</v>
      </c>
      <c r="R1172" s="48">
        <v>7</v>
      </c>
      <c r="S1172" s="48">
        <v>62</v>
      </c>
      <c r="T1172" s="48">
        <v>69</v>
      </c>
      <c r="U1172" s="48">
        <v>2786</v>
      </c>
      <c r="V1172" s="48">
        <v>14446</v>
      </c>
      <c r="W1172" s="156">
        <v>2554341</v>
      </c>
      <c r="X1172" s="156">
        <v>8736</v>
      </c>
      <c r="Y1172" s="156">
        <v>2563077</v>
      </c>
      <c r="Z1172" s="28">
        <v>0.97840000000000005</v>
      </c>
      <c r="AA1172" s="28"/>
      <c r="AB1172" s="111"/>
      <c r="AC1172" s="28"/>
      <c r="AD1172" s="28">
        <v>5.7000000000000002E-2</v>
      </c>
      <c r="AE1172" s="139"/>
      <c r="AF1172" s="139"/>
      <c r="AG1172" s="139"/>
      <c r="AH1172" s="139"/>
    </row>
    <row r="1173" spans="1:51">
      <c r="A1173" s="13" t="s">
        <v>154</v>
      </c>
      <c r="B1173" s="2" t="s">
        <v>74</v>
      </c>
      <c r="C1173" s="14" t="s">
        <v>186</v>
      </c>
      <c r="D1173" s="2">
        <v>2013</v>
      </c>
      <c r="E1173" s="14">
        <v>2013</v>
      </c>
      <c r="F1173" s="14" t="s">
        <v>99</v>
      </c>
      <c r="G1173" s="93">
        <v>1541</v>
      </c>
      <c r="H1173" s="93">
        <v>12907</v>
      </c>
      <c r="I1173" s="93">
        <v>16</v>
      </c>
      <c r="J1173" s="93">
        <v>288</v>
      </c>
      <c r="K1173" s="93">
        <v>1557</v>
      </c>
      <c r="L1173" s="93">
        <v>13195</v>
      </c>
      <c r="M1173" s="48">
        <v>14752</v>
      </c>
      <c r="N1173" s="48">
        <v>29859</v>
      </c>
      <c r="O1173" s="48">
        <v>3729</v>
      </c>
      <c r="P1173" s="48">
        <v>25384</v>
      </c>
      <c r="Q1173" s="48">
        <v>29113</v>
      </c>
      <c r="R1173" s="48">
        <v>48</v>
      </c>
      <c r="S1173" s="48">
        <v>698</v>
      </c>
      <c r="T1173" s="48">
        <v>746</v>
      </c>
      <c r="U1173" s="48">
        <v>3777</v>
      </c>
      <c r="V1173" s="48">
        <v>26082</v>
      </c>
      <c r="W1173" s="156">
        <v>4511057.3099999996</v>
      </c>
      <c r="X1173" s="156">
        <v>88992.69</v>
      </c>
      <c r="Y1173" s="156">
        <v>4600050</v>
      </c>
      <c r="Z1173" s="28">
        <v>0.83530000000000004</v>
      </c>
      <c r="AA1173" s="28"/>
      <c r="AB1173" s="111"/>
      <c r="AC1173" s="28"/>
      <c r="AD1173" s="28">
        <v>5.7000000000000002E-2</v>
      </c>
      <c r="AE1173" s="139"/>
      <c r="AF1173" s="139"/>
      <c r="AG1173" s="139"/>
      <c r="AH1173" s="139"/>
    </row>
    <row r="1174" spans="1:51">
      <c r="A1174" s="13" t="s">
        <v>155</v>
      </c>
      <c r="B1174" s="2" t="s">
        <v>74</v>
      </c>
      <c r="C1174" s="14" t="s">
        <v>186</v>
      </c>
      <c r="D1174" s="2">
        <v>2013</v>
      </c>
      <c r="E1174" s="14">
        <v>2013</v>
      </c>
      <c r="F1174" s="14" t="s">
        <v>99</v>
      </c>
      <c r="G1174" s="93">
        <v>2440</v>
      </c>
      <c r="H1174" s="93">
        <v>11651</v>
      </c>
      <c r="I1174" s="93">
        <v>2</v>
      </c>
      <c r="J1174" s="93">
        <v>37</v>
      </c>
      <c r="K1174" s="93">
        <v>2442</v>
      </c>
      <c r="L1174" s="93">
        <v>11688</v>
      </c>
      <c r="M1174" s="48">
        <v>14130</v>
      </c>
      <c r="N1174" s="48">
        <v>31787</v>
      </c>
      <c r="O1174" s="48">
        <v>6033</v>
      </c>
      <c r="P1174" s="48">
        <v>25649</v>
      </c>
      <c r="Q1174" s="48">
        <v>31682</v>
      </c>
      <c r="R1174" s="48">
        <v>6</v>
      </c>
      <c r="S1174" s="48">
        <v>99</v>
      </c>
      <c r="T1174" s="48">
        <v>105</v>
      </c>
      <c r="U1174" s="48">
        <v>6039</v>
      </c>
      <c r="V1174" s="48">
        <v>25748</v>
      </c>
      <c r="W1174" s="156">
        <v>4709357</v>
      </c>
      <c r="X1174" s="156">
        <v>13634</v>
      </c>
      <c r="Y1174" s="156">
        <v>4722991</v>
      </c>
      <c r="Z1174" s="28">
        <v>0.92700000000000005</v>
      </c>
      <c r="AA1174" s="28"/>
      <c r="AB1174" s="111"/>
      <c r="AC1174" s="28"/>
      <c r="AD1174" s="28">
        <v>5.7000000000000002E-2</v>
      </c>
      <c r="AE1174" s="139"/>
      <c r="AF1174" s="139"/>
      <c r="AG1174" s="139"/>
      <c r="AH1174" s="139"/>
    </row>
    <row r="1175" spans="1:51">
      <c r="A1175" s="13" t="s">
        <v>156</v>
      </c>
      <c r="B1175" s="2" t="s">
        <v>74</v>
      </c>
      <c r="C1175" s="14" t="s">
        <v>186</v>
      </c>
      <c r="D1175" s="2">
        <v>2013</v>
      </c>
      <c r="E1175" s="14">
        <v>2013</v>
      </c>
      <c r="F1175" s="14" t="s">
        <v>99</v>
      </c>
      <c r="G1175" s="93">
        <v>6789</v>
      </c>
      <c r="H1175" s="93">
        <v>44537</v>
      </c>
      <c r="I1175" s="93">
        <v>38</v>
      </c>
      <c r="J1175" s="93">
        <v>1019</v>
      </c>
      <c r="K1175" s="93">
        <v>6827</v>
      </c>
      <c r="L1175" s="93">
        <v>45556</v>
      </c>
      <c r="M1175" s="48">
        <v>52383</v>
      </c>
      <c r="N1175" s="48">
        <v>110797</v>
      </c>
      <c r="O1175" s="48">
        <v>16126</v>
      </c>
      <c r="P1175" s="48">
        <v>92400</v>
      </c>
      <c r="Q1175" s="48">
        <v>108526</v>
      </c>
      <c r="R1175" s="48">
        <v>123</v>
      </c>
      <c r="S1175" s="48">
        <v>2148</v>
      </c>
      <c r="T1175" s="48">
        <v>2271</v>
      </c>
      <c r="U1175" s="48">
        <v>16249</v>
      </c>
      <c r="V1175" s="48">
        <v>94548</v>
      </c>
      <c r="W1175" s="156">
        <v>16439294</v>
      </c>
      <c r="X1175" s="156">
        <v>309766</v>
      </c>
      <c r="Y1175" s="156">
        <v>16749060</v>
      </c>
      <c r="Z1175" s="28">
        <v>0.96240000000000003</v>
      </c>
      <c r="AA1175" s="28"/>
      <c r="AB1175" s="111"/>
      <c r="AC1175" s="28"/>
      <c r="AD1175" s="28">
        <v>1.4800000000000001E-2</v>
      </c>
      <c r="AE1175" s="139"/>
      <c r="AF1175" s="139"/>
      <c r="AG1175" s="139"/>
      <c r="AH1175" s="139"/>
    </row>
    <row r="1176" spans="1:51">
      <c r="A1176" s="13" t="s">
        <v>157</v>
      </c>
      <c r="B1176" s="2" t="s">
        <v>74</v>
      </c>
      <c r="C1176" s="14" t="s">
        <v>186</v>
      </c>
      <c r="D1176" s="2">
        <v>2013</v>
      </c>
      <c r="E1176" s="14">
        <v>2013</v>
      </c>
      <c r="F1176" s="14" t="s">
        <v>99</v>
      </c>
      <c r="G1176" s="93">
        <v>1224</v>
      </c>
      <c r="H1176" s="93">
        <v>10257</v>
      </c>
      <c r="I1176" s="93">
        <v>2</v>
      </c>
      <c r="J1176" s="93">
        <v>25</v>
      </c>
      <c r="K1176" s="93">
        <v>1226</v>
      </c>
      <c r="L1176" s="93">
        <v>10282</v>
      </c>
      <c r="M1176" s="48">
        <v>11508</v>
      </c>
      <c r="N1176" s="48">
        <v>22333</v>
      </c>
      <c r="O1176" s="48">
        <v>2982</v>
      </c>
      <c r="P1176" s="48">
        <v>19279</v>
      </c>
      <c r="Q1176" s="48">
        <v>22261</v>
      </c>
      <c r="R1176" s="48">
        <v>5</v>
      </c>
      <c r="S1176" s="48">
        <v>67</v>
      </c>
      <c r="T1176" s="48">
        <v>72</v>
      </c>
      <c r="U1176" s="48">
        <v>2987</v>
      </c>
      <c r="V1176" s="48">
        <v>19346</v>
      </c>
      <c r="W1176" s="156">
        <v>3349178</v>
      </c>
      <c r="X1176" s="156">
        <v>8527</v>
      </c>
      <c r="Y1176" s="156">
        <v>3357705</v>
      </c>
      <c r="Z1176" s="28">
        <v>0.9214</v>
      </c>
      <c r="AA1176" s="28"/>
      <c r="AB1176" s="111"/>
      <c r="AC1176" s="28"/>
      <c r="AD1176" s="28">
        <v>5.7000000000000002E-2</v>
      </c>
      <c r="AE1176" s="139"/>
      <c r="AF1176" s="139"/>
      <c r="AG1176" s="139"/>
      <c r="AH1176" s="139"/>
    </row>
    <row r="1177" spans="1:51">
      <c r="A1177" s="13" t="s">
        <v>158</v>
      </c>
      <c r="B1177" s="2" t="s">
        <v>75</v>
      </c>
      <c r="C1177" s="14" t="s">
        <v>186</v>
      </c>
      <c r="D1177" s="2">
        <v>2013</v>
      </c>
      <c r="E1177" s="14">
        <v>2013</v>
      </c>
      <c r="F1177" s="14" t="s">
        <v>99</v>
      </c>
      <c r="G1177" s="93">
        <v>1672</v>
      </c>
      <c r="H1177" s="93">
        <v>10050</v>
      </c>
      <c r="I1177" s="93">
        <v>2</v>
      </c>
      <c r="J1177" s="93">
        <v>16</v>
      </c>
      <c r="K1177" s="93">
        <v>1674</v>
      </c>
      <c r="L1177" s="93">
        <v>10066</v>
      </c>
      <c r="M1177" s="48">
        <v>11740</v>
      </c>
      <c r="N1177" s="48">
        <v>23399</v>
      </c>
      <c r="O1177" s="48">
        <v>4224</v>
      </c>
      <c r="P1177" s="48">
        <v>19134</v>
      </c>
      <c r="Q1177" s="48">
        <v>23358</v>
      </c>
      <c r="R1177" s="48">
        <v>6</v>
      </c>
      <c r="S1177" s="48">
        <v>35</v>
      </c>
      <c r="T1177" s="48">
        <v>41</v>
      </c>
      <c r="U1177" s="48">
        <v>4230</v>
      </c>
      <c r="V1177" s="48">
        <v>19169</v>
      </c>
      <c r="W1177" s="156">
        <v>3453956</v>
      </c>
      <c r="X1177" s="156">
        <v>5209</v>
      </c>
      <c r="Y1177" s="156">
        <v>3459165</v>
      </c>
      <c r="Z1177" s="28">
        <v>0.87450000000000006</v>
      </c>
      <c r="AA1177" s="28"/>
      <c r="AB1177" s="111"/>
      <c r="AC1177" s="28"/>
      <c r="AD1177" s="28">
        <v>5.7000000000000002E-2</v>
      </c>
      <c r="AE1177" s="139"/>
      <c r="AF1177" s="139"/>
      <c r="AG1177" s="139"/>
      <c r="AH1177" s="139"/>
    </row>
    <row r="1178" spans="1:51">
      <c r="A1178" s="13" t="s">
        <v>159</v>
      </c>
      <c r="B1178" s="2" t="s">
        <v>75</v>
      </c>
      <c r="C1178" s="14" t="s">
        <v>186</v>
      </c>
      <c r="D1178" s="2">
        <v>2013</v>
      </c>
      <c r="E1178" s="14">
        <v>2013</v>
      </c>
      <c r="F1178" s="14" t="s">
        <v>99</v>
      </c>
      <c r="G1178" s="93">
        <v>11</v>
      </c>
      <c r="H1178" s="93">
        <v>142</v>
      </c>
      <c r="I1178" s="93">
        <v>0</v>
      </c>
      <c r="J1178" s="93">
        <v>0</v>
      </c>
      <c r="K1178" s="93">
        <v>11</v>
      </c>
      <c r="L1178" s="93">
        <v>142</v>
      </c>
      <c r="M1178" s="48">
        <v>153</v>
      </c>
      <c r="N1178" s="48">
        <v>301</v>
      </c>
      <c r="O1178" s="48">
        <v>31</v>
      </c>
      <c r="P1178" s="48">
        <v>270</v>
      </c>
      <c r="Q1178" s="48">
        <v>301</v>
      </c>
      <c r="R1178" s="48">
        <v>0</v>
      </c>
      <c r="S1178" s="48">
        <v>0</v>
      </c>
      <c r="T1178" s="48">
        <v>0</v>
      </c>
      <c r="U1178" s="48">
        <v>31</v>
      </c>
      <c r="V1178" s="48">
        <v>270</v>
      </c>
      <c r="W1178" s="156">
        <v>43839</v>
      </c>
      <c r="X1178" s="156">
        <v>0</v>
      </c>
      <c r="Y1178" s="156">
        <v>43839</v>
      </c>
      <c r="Z1178" s="28">
        <v>0.875</v>
      </c>
      <c r="AA1178" s="28"/>
      <c r="AB1178" s="111"/>
      <c r="AC1178" s="28"/>
      <c r="AD1178" s="28">
        <v>5.7000000000000002E-2</v>
      </c>
      <c r="AE1178" s="139"/>
      <c r="AF1178" s="139"/>
      <c r="AG1178" s="139"/>
      <c r="AH1178" s="139"/>
      <c r="AI1178" s="1"/>
      <c r="AJ1178" s="1"/>
      <c r="AK1178" s="1"/>
      <c r="AL1178" s="1"/>
      <c r="AM1178" s="1"/>
      <c r="AN1178" s="1"/>
      <c r="AO1178" s="1"/>
      <c r="AP1178" s="1"/>
      <c r="AQ1178" s="1"/>
      <c r="AR1178" s="1"/>
      <c r="AS1178" s="1"/>
      <c r="AT1178" s="1"/>
      <c r="AU1178" s="1"/>
      <c r="AV1178" s="1"/>
      <c r="AW1178" s="1"/>
      <c r="AX1178" s="1"/>
      <c r="AY1178" s="1"/>
    </row>
    <row r="1179" spans="1:51">
      <c r="A1179" s="13" t="s">
        <v>160</v>
      </c>
      <c r="B1179" s="2" t="s">
        <v>75</v>
      </c>
      <c r="C1179" s="14" t="s">
        <v>186</v>
      </c>
      <c r="D1179" s="2">
        <v>2013</v>
      </c>
      <c r="E1179" s="14">
        <v>2013</v>
      </c>
      <c r="F1179" s="14" t="s">
        <v>99</v>
      </c>
      <c r="G1179" s="93">
        <v>426</v>
      </c>
      <c r="H1179" s="93">
        <v>2488</v>
      </c>
      <c r="I1179" s="93">
        <v>0</v>
      </c>
      <c r="J1179" s="93">
        <v>4</v>
      </c>
      <c r="K1179" s="93">
        <v>426</v>
      </c>
      <c r="L1179" s="93">
        <v>2492</v>
      </c>
      <c r="M1179" s="48">
        <v>2918</v>
      </c>
      <c r="N1179" s="48">
        <v>6473</v>
      </c>
      <c r="O1179" s="48">
        <v>1172</v>
      </c>
      <c r="P1179" s="48">
        <v>5294</v>
      </c>
      <c r="Q1179" s="48">
        <v>6466</v>
      </c>
      <c r="R1179" s="48">
        <v>0</v>
      </c>
      <c r="S1179" s="48">
        <v>7</v>
      </c>
      <c r="T1179" s="48">
        <v>7</v>
      </c>
      <c r="U1179" s="48">
        <v>1172</v>
      </c>
      <c r="V1179" s="48">
        <v>5301</v>
      </c>
      <c r="W1179" s="156">
        <v>946559</v>
      </c>
      <c r="X1179" s="156">
        <v>1019</v>
      </c>
      <c r="Y1179" s="156">
        <v>947578</v>
      </c>
      <c r="Z1179" s="28">
        <v>1</v>
      </c>
      <c r="AA1179" s="28"/>
      <c r="AB1179" s="111"/>
      <c r="AC1179" s="28"/>
      <c r="AD1179" s="28">
        <v>5.7000000000000002E-2</v>
      </c>
      <c r="AE1179" s="139"/>
      <c r="AF1179" s="139"/>
      <c r="AG1179" s="139"/>
      <c r="AH1179" s="139"/>
      <c r="AI1179" s="1"/>
      <c r="AJ1179" s="1"/>
      <c r="AK1179" s="1"/>
      <c r="AL1179" s="1"/>
      <c r="AM1179" s="1"/>
      <c r="AN1179" s="1"/>
      <c r="AO1179" s="1"/>
      <c r="AP1179" s="1"/>
      <c r="AQ1179" s="1"/>
      <c r="AR1179" s="1"/>
      <c r="AS1179" s="1"/>
      <c r="AT1179" s="1"/>
      <c r="AU1179" s="1"/>
      <c r="AV1179" s="1"/>
      <c r="AW1179" s="1"/>
      <c r="AX1179" s="1"/>
      <c r="AY1179" s="1"/>
    </row>
    <row r="1180" spans="1:51">
      <c r="A1180" s="13" t="s">
        <v>161</v>
      </c>
      <c r="B1180" s="2" t="s">
        <v>74</v>
      </c>
      <c r="C1180" s="14" t="s">
        <v>186</v>
      </c>
      <c r="D1180" s="2">
        <v>2013</v>
      </c>
      <c r="E1180" s="14">
        <v>2013</v>
      </c>
      <c r="F1180" s="14" t="s">
        <v>99</v>
      </c>
      <c r="G1180" s="93">
        <v>3239</v>
      </c>
      <c r="H1180" s="93">
        <v>17472</v>
      </c>
      <c r="I1180" s="93">
        <v>7</v>
      </c>
      <c r="J1180" s="93">
        <v>85</v>
      </c>
      <c r="K1180" s="93">
        <v>3246</v>
      </c>
      <c r="L1180" s="93">
        <v>17557</v>
      </c>
      <c r="M1180" s="48">
        <v>20803</v>
      </c>
      <c r="N1180" s="48">
        <v>41454</v>
      </c>
      <c r="O1180" s="48">
        <v>7738</v>
      </c>
      <c r="P1180" s="48">
        <v>33485</v>
      </c>
      <c r="Q1180" s="48">
        <v>41223</v>
      </c>
      <c r="R1180" s="48">
        <v>25</v>
      </c>
      <c r="S1180" s="48">
        <v>206</v>
      </c>
      <c r="T1180" s="48">
        <v>231</v>
      </c>
      <c r="U1180" s="48">
        <v>7763</v>
      </c>
      <c r="V1180" s="48">
        <v>33691</v>
      </c>
      <c r="W1180" s="156">
        <v>6401886.8799999999</v>
      </c>
      <c r="X1180" s="156">
        <v>29782.03</v>
      </c>
      <c r="Y1180" s="156">
        <v>6431668.9100000001</v>
      </c>
      <c r="Z1180" s="28">
        <v>0.95169999999999999</v>
      </c>
      <c r="AA1180" s="28"/>
      <c r="AB1180" s="111"/>
      <c r="AC1180" s="28"/>
      <c r="AD1180" s="28">
        <v>1.2200000000000001E-2</v>
      </c>
      <c r="AE1180" s="139"/>
      <c r="AF1180" s="139"/>
      <c r="AG1180" s="139"/>
      <c r="AH1180" s="139"/>
      <c r="AI1180" s="1"/>
      <c r="AJ1180" s="1"/>
      <c r="AK1180" s="1"/>
      <c r="AL1180" s="1"/>
      <c r="AM1180" s="1"/>
      <c r="AN1180" s="1"/>
      <c r="AO1180" s="1"/>
      <c r="AP1180" s="1"/>
      <c r="AQ1180" s="1"/>
      <c r="AR1180" s="1"/>
      <c r="AS1180" s="1"/>
      <c r="AT1180" s="1"/>
      <c r="AU1180" s="1"/>
      <c r="AV1180" s="1"/>
      <c r="AW1180" s="1"/>
      <c r="AX1180" s="1"/>
      <c r="AY1180" s="1"/>
    </row>
    <row r="1181" spans="1:51">
      <c r="A1181" s="13" t="s">
        <v>162</v>
      </c>
      <c r="B1181" s="2" t="s">
        <v>74</v>
      </c>
      <c r="C1181" s="14" t="s">
        <v>186</v>
      </c>
      <c r="D1181" s="2">
        <v>2013</v>
      </c>
      <c r="E1181" s="14">
        <v>2013</v>
      </c>
      <c r="F1181" s="14" t="s">
        <v>99</v>
      </c>
      <c r="G1181" s="93">
        <v>2018</v>
      </c>
      <c r="H1181" s="93">
        <v>16536</v>
      </c>
      <c r="I1181" s="93">
        <v>9</v>
      </c>
      <c r="J1181" s="93">
        <v>111</v>
      </c>
      <c r="K1181" s="93">
        <v>2027</v>
      </c>
      <c r="L1181" s="93">
        <v>16647</v>
      </c>
      <c r="M1181" s="48">
        <v>18674</v>
      </c>
      <c r="N1181" s="48">
        <v>34437</v>
      </c>
      <c r="O1181" s="48">
        <v>4849</v>
      </c>
      <c r="P1181" s="48">
        <v>29274</v>
      </c>
      <c r="Q1181" s="48">
        <v>34123</v>
      </c>
      <c r="R1181" s="48">
        <v>31</v>
      </c>
      <c r="S1181" s="48">
        <v>283</v>
      </c>
      <c r="T1181" s="48">
        <v>314</v>
      </c>
      <c r="U1181" s="48">
        <v>4880</v>
      </c>
      <c r="V1181" s="48">
        <v>29557</v>
      </c>
      <c r="W1181" s="156">
        <v>5248502</v>
      </c>
      <c r="X1181" s="156">
        <v>38383</v>
      </c>
      <c r="Y1181" s="156">
        <v>5286885</v>
      </c>
      <c r="Z1181" s="28">
        <v>0.87680000000000002</v>
      </c>
      <c r="AA1181" s="28"/>
      <c r="AB1181" s="111"/>
      <c r="AC1181" s="28"/>
      <c r="AD1181" s="28">
        <v>5.7000000000000002E-2</v>
      </c>
      <c r="AE1181" s="139"/>
      <c r="AF1181" s="139"/>
      <c r="AG1181" s="139"/>
      <c r="AH1181" s="139"/>
      <c r="AI1181" s="1"/>
      <c r="AJ1181" s="1"/>
      <c r="AK1181" s="1"/>
      <c r="AL1181" s="1"/>
      <c r="AM1181" s="1"/>
      <c r="AN1181" s="1"/>
      <c r="AO1181" s="1"/>
      <c r="AP1181" s="1"/>
      <c r="AQ1181" s="1"/>
      <c r="AR1181" s="1"/>
      <c r="AS1181" s="1"/>
      <c r="AT1181" s="1"/>
      <c r="AU1181" s="1"/>
      <c r="AV1181" s="1"/>
      <c r="AW1181" s="1"/>
      <c r="AX1181" s="1"/>
      <c r="AY1181" s="1"/>
    </row>
    <row r="1182" spans="1:51">
      <c r="A1182" s="13" t="s">
        <v>163</v>
      </c>
      <c r="B1182" s="2" t="s">
        <v>75</v>
      </c>
      <c r="C1182" s="14" t="s">
        <v>186</v>
      </c>
      <c r="D1182" s="2">
        <v>2013</v>
      </c>
      <c r="E1182" s="14">
        <v>2013</v>
      </c>
      <c r="F1182" s="14" t="s">
        <v>99</v>
      </c>
      <c r="G1182" s="93">
        <v>6630</v>
      </c>
      <c r="H1182" s="93">
        <v>35146</v>
      </c>
      <c r="I1182" s="93">
        <v>7</v>
      </c>
      <c r="J1182" s="93">
        <v>58</v>
      </c>
      <c r="K1182" s="93">
        <v>6637</v>
      </c>
      <c r="L1182" s="93">
        <v>35204</v>
      </c>
      <c r="M1182" s="48">
        <v>41841</v>
      </c>
      <c r="N1182" s="48">
        <v>91681</v>
      </c>
      <c r="O1182" s="48">
        <v>17455</v>
      </c>
      <c r="P1182" s="48">
        <v>74040</v>
      </c>
      <c r="Q1182" s="48">
        <v>91495</v>
      </c>
      <c r="R1182" s="48">
        <v>24</v>
      </c>
      <c r="S1182" s="48">
        <v>162</v>
      </c>
      <c r="T1182" s="48">
        <v>186</v>
      </c>
      <c r="U1182" s="48">
        <v>17479</v>
      </c>
      <c r="V1182" s="48">
        <v>74202</v>
      </c>
      <c r="W1182" s="156">
        <v>13538231</v>
      </c>
      <c r="X1182" s="156">
        <v>22549</v>
      </c>
      <c r="Y1182" s="156">
        <v>13560780</v>
      </c>
      <c r="Z1182" s="28">
        <v>0.97219999999999995</v>
      </c>
      <c r="AA1182" s="28"/>
      <c r="AB1182" s="111"/>
      <c r="AC1182" s="28"/>
      <c r="AD1182" s="28">
        <v>8.3999999999999995E-3</v>
      </c>
      <c r="AE1182" s="139"/>
      <c r="AF1182" s="139"/>
      <c r="AG1182" s="139"/>
      <c r="AH1182" s="139"/>
      <c r="AI1182" s="1"/>
      <c r="AJ1182" s="1"/>
      <c r="AK1182" s="1"/>
      <c r="AL1182" s="1"/>
      <c r="AM1182" s="1"/>
      <c r="AN1182" s="1"/>
      <c r="AO1182" s="1"/>
      <c r="AP1182" s="1"/>
      <c r="AQ1182" s="1"/>
      <c r="AR1182" s="1"/>
      <c r="AS1182" s="1"/>
      <c r="AT1182" s="1"/>
      <c r="AU1182" s="1"/>
      <c r="AV1182" s="1"/>
      <c r="AW1182" s="1"/>
      <c r="AX1182" s="1"/>
      <c r="AY1182" s="1"/>
    </row>
    <row r="1183" spans="1:51">
      <c r="A1183" s="13" t="s">
        <v>164</v>
      </c>
      <c r="B1183" s="2" t="s">
        <v>75</v>
      </c>
      <c r="C1183" s="14" t="s">
        <v>186</v>
      </c>
      <c r="D1183" s="2">
        <v>2013</v>
      </c>
      <c r="E1183" s="14">
        <v>2013</v>
      </c>
      <c r="F1183" s="14" t="s">
        <v>99</v>
      </c>
      <c r="G1183" s="93">
        <v>795</v>
      </c>
      <c r="H1183" s="93">
        <v>4359</v>
      </c>
      <c r="I1183" s="93">
        <v>3</v>
      </c>
      <c r="J1183" s="93">
        <v>18</v>
      </c>
      <c r="K1183" s="93">
        <v>798</v>
      </c>
      <c r="L1183" s="93">
        <v>4377</v>
      </c>
      <c r="M1183" s="48">
        <v>5175</v>
      </c>
      <c r="N1183" s="48">
        <v>12320</v>
      </c>
      <c r="O1183" s="48">
        <v>2099</v>
      </c>
      <c r="P1183" s="48">
        <v>10158</v>
      </c>
      <c r="Q1183" s="48">
        <v>12257</v>
      </c>
      <c r="R1183" s="48">
        <v>11</v>
      </c>
      <c r="S1183" s="48">
        <v>52</v>
      </c>
      <c r="T1183" s="48">
        <v>63</v>
      </c>
      <c r="U1183" s="48">
        <v>2110</v>
      </c>
      <c r="V1183" s="48">
        <v>10210</v>
      </c>
      <c r="W1183" s="156">
        <v>1777775</v>
      </c>
      <c r="X1183" s="156">
        <v>6320</v>
      </c>
      <c r="Y1183" s="156">
        <v>1784095</v>
      </c>
      <c r="Z1183" s="28">
        <v>0.99609999999999999</v>
      </c>
      <c r="AA1183" s="28"/>
      <c r="AB1183" s="111"/>
      <c r="AC1183" s="28"/>
      <c r="AD1183" s="28">
        <v>5.7000000000000002E-2</v>
      </c>
      <c r="AE1183" s="139"/>
      <c r="AF1183" s="139"/>
      <c r="AG1183" s="139"/>
      <c r="AH1183" s="139"/>
      <c r="AI1183" s="1"/>
      <c r="AJ1183" s="1"/>
      <c r="AK1183" s="1"/>
      <c r="AL1183" s="1"/>
      <c r="AM1183" s="1"/>
      <c r="AN1183" s="1"/>
      <c r="AO1183" s="1"/>
      <c r="AP1183" s="1"/>
      <c r="AQ1183" s="1"/>
      <c r="AR1183" s="1"/>
      <c r="AS1183" s="1"/>
      <c r="AT1183" s="1"/>
      <c r="AU1183" s="1"/>
      <c r="AV1183" s="1"/>
      <c r="AW1183" s="1"/>
      <c r="AX1183" s="1"/>
      <c r="AY1183" s="1"/>
    </row>
    <row r="1184" spans="1:51">
      <c r="A1184" s="13" t="s">
        <v>165</v>
      </c>
      <c r="B1184" s="2" t="s">
        <v>75</v>
      </c>
      <c r="C1184" s="14" t="s">
        <v>186</v>
      </c>
      <c r="D1184" s="2">
        <v>2013</v>
      </c>
      <c r="E1184" s="14">
        <v>2013</v>
      </c>
      <c r="F1184" s="14" t="s">
        <v>99</v>
      </c>
      <c r="G1184" s="93">
        <v>713</v>
      </c>
      <c r="H1184" s="93">
        <v>3617</v>
      </c>
      <c r="I1184" s="93">
        <v>1</v>
      </c>
      <c r="J1184" s="93">
        <v>7</v>
      </c>
      <c r="K1184" s="93">
        <v>714</v>
      </c>
      <c r="L1184" s="93">
        <v>3624</v>
      </c>
      <c r="M1184" s="48">
        <v>4338</v>
      </c>
      <c r="N1184" s="48">
        <v>9958</v>
      </c>
      <c r="O1184" s="48">
        <v>1921</v>
      </c>
      <c r="P1184" s="48">
        <v>8016</v>
      </c>
      <c r="Q1184" s="48">
        <v>9937</v>
      </c>
      <c r="R1184" s="48">
        <v>2</v>
      </c>
      <c r="S1184" s="48">
        <v>19</v>
      </c>
      <c r="T1184" s="48">
        <v>21</v>
      </c>
      <c r="U1184" s="48">
        <v>1923</v>
      </c>
      <c r="V1184" s="48">
        <v>8035</v>
      </c>
      <c r="W1184" s="156">
        <v>1452283</v>
      </c>
      <c r="X1184" s="156">
        <v>2104</v>
      </c>
      <c r="Y1184" s="156">
        <v>1454387</v>
      </c>
      <c r="Z1184" s="28">
        <v>0.88839999999999997</v>
      </c>
      <c r="AA1184" s="28"/>
      <c r="AB1184" s="111"/>
      <c r="AC1184" s="28"/>
      <c r="AD1184" s="28">
        <v>5.7000000000000002E-2</v>
      </c>
      <c r="AE1184" s="139"/>
      <c r="AF1184" s="139"/>
      <c r="AG1184" s="139"/>
      <c r="AH1184" s="139"/>
      <c r="AI1184" s="1"/>
      <c r="AJ1184" s="1"/>
      <c r="AK1184" s="1"/>
      <c r="AL1184" s="1"/>
      <c r="AM1184" s="1"/>
      <c r="AN1184" s="1"/>
      <c r="AO1184" s="1"/>
      <c r="AP1184" s="1"/>
      <c r="AQ1184" s="1"/>
      <c r="AR1184" s="1"/>
      <c r="AS1184" s="1"/>
      <c r="AT1184" s="1"/>
      <c r="AU1184" s="1"/>
      <c r="AV1184" s="1"/>
      <c r="AW1184" s="1"/>
      <c r="AX1184" s="1"/>
      <c r="AY1184" s="1"/>
    </row>
    <row r="1185" spans="1:51">
      <c r="A1185" s="13" t="s">
        <v>166</v>
      </c>
      <c r="B1185" s="2" t="s">
        <v>75</v>
      </c>
      <c r="C1185" s="14" t="s">
        <v>186</v>
      </c>
      <c r="D1185" s="2">
        <v>2013</v>
      </c>
      <c r="E1185" s="14">
        <v>2013</v>
      </c>
      <c r="F1185" s="14" t="s">
        <v>99</v>
      </c>
      <c r="G1185" s="93">
        <v>76</v>
      </c>
      <c r="H1185" s="93">
        <v>707</v>
      </c>
      <c r="I1185" s="93">
        <v>0</v>
      </c>
      <c r="J1185" s="93">
        <v>0</v>
      </c>
      <c r="K1185" s="93">
        <v>76</v>
      </c>
      <c r="L1185" s="93">
        <v>707</v>
      </c>
      <c r="M1185" s="48">
        <v>783</v>
      </c>
      <c r="N1185" s="48">
        <v>1550</v>
      </c>
      <c r="O1185" s="48">
        <v>171</v>
      </c>
      <c r="P1185" s="48">
        <v>1378</v>
      </c>
      <c r="Q1185" s="48">
        <v>1549</v>
      </c>
      <c r="R1185" s="48">
        <v>0</v>
      </c>
      <c r="S1185" s="48">
        <v>1</v>
      </c>
      <c r="T1185" s="48">
        <v>1</v>
      </c>
      <c r="U1185" s="48">
        <v>171</v>
      </c>
      <c r="V1185" s="48">
        <v>1379</v>
      </c>
      <c r="W1185" s="156">
        <v>237774</v>
      </c>
      <c r="X1185" s="156">
        <v>0</v>
      </c>
      <c r="Y1185" s="156">
        <v>237774</v>
      </c>
      <c r="Z1185" s="28">
        <v>0.95650000000000002</v>
      </c>
      <c r="AA1185" s="28"/>
      <c r="AB1185" s="111"/>
      <c r="AC1185" s="28"/>
      <c r="AD1185" s="28">
        <v>5.7000000000000002E-2</v>
      </c>
      <c r="AE1185" s="139"/>
      <c r="AF1185" s="139"/>
      <c r="AG1185" s="139"/>
      <c r="AH1185" s="139"/>
      <c r="AI1185" s="1"/>
      <c r="AJ1185" s="1"/>
      <c r="AK1185" s="1"/>
      <c r="AL1185" s="1"/>
      <c r="AM1185" s="1"/>
      <c r="AN1185" s="1"/>
      <c r="AO1185" s="1"/>
      <c r="AP1185" s="1"/>
      <c r="AQ1185" s="1"/>
      <c r="AR1185" s="1"/>
      <c r="AS1185" s="1"/>
      <c r="AT1185" s="1"/>
      <c r="AU1185" s="1"/>
      <c r="AV1185" s="1"/>
      <c r="AW1185" s="1"/>
      <c r="AX1185" s="1"/>
      <c r="AY1185" s="1"/>
    </row>
    <row r="1186" spans="1:51">
      <c r="A1186" s="13" t="s">
        <v>167</v>
      </c>
      <c r="B1186" s="2" t="s">
        <v>74</v>
      </c>
      <c r="C1186" s="14" t="s">
        <v>186</v>
      </c>
      <c r="D1186" s="2">
        <v>2013</v>
      </c>
      <c r="E1186" s="14">
        <v>2013</v>
      </c>
      <c r="F1186" s="14" t="s">
        <v>99</v>
      </c>
      <c r="G1186" s="93">
        <v>8859</v>
      </c>
      <c r="H1186" s="93">
        <v>37385</v>
      </c>
      <c r="I1186" s="93">
        <v>20</v>
      </c>
      <c r="J1186" s="93">
        <v>301</v>
      </c>
      <c r="K1186" s="93">
        <v>8879</v>
      </c>
      <c r="L1186" s="93">
        <v>37686</v>
      </c>
      <c r="M1186" s="48">
        <v>46565</v>
      </c>
      <c r="N1186" s="48">
        <v>115014</v>
      </c>
      <c r="O1186" s="48">
        <v>24322</v>
      </c>
      <c r="P1186" s="48">
        <v>89874</v>
      </c>
      <c r="Q1186" s="48">
        <v>114196</v>
      </c>
      <c r="R1186" s="48">
        <v>68</v>
      </c>
      <c r="S1186" s="48">
        <v>750</v>
      </c>
      <c r="T1186" s="48">
        <v>818</v>
      </c>
      <c r="U1186" s="48">
        <v>24390</v>
      </c>
      <c r="V1186" s="48">
        <v>90624</v>
      </c>
      <c r="W1186" s="156">
        <v>16788154</v>
      </c>
      <c r="X1186" s="156">
        <v>104234</v>
      </c>
      <c r="Y1186" s="156">
        <v>16892388</v>
      </c>
      <c r="Z1186" s="28">
        <v>1</v>
      </c>
      <c r="AA1186" s="28"/>
      <c r="AB1186" s="111"/>
      <c r="AC1186" s="28"/>
      <c r="AD1186" s="28">
        <v>3.5700000000000003E-2</v>
      </c>
      <c r="AE1186" s="139"/>
      <c r="AF1186" s="139"/>
      <c r="AG1186" s="139"/>
      <c r="AH1186" s="139"/>
      <c r="AI1186" s="1"/>
      <c r="AJ1186" s="1"/>
      <c r="AK1186" s="1"/>
      <c r="AL1186" s="1"/>
      <c r="AM1186" s="1"/>
      <c r="AN1186" s="1"/>
      <c r="AO1186" s="1"/>
      <c r="AP1186" s="1"/>
      <c r="AQ1186" s="1"/>
      <c r="AR1186" s="1"/>
      <c r="AS1186" s="1"/>
      <c r="AT1186" s="1"/>
      <c r="AU1186" s="1"/>
      <c r="AV1186" s="1"/>
      <c r="AW1186" s="1"/>
      <c r="AX1186" s="1"/>
      <c r="AY1186" s="1"/>
    </row>
    <row r="1187" spans="1:51">
      <c r="A1187" s="13" t="s">
        <v>168</v>
      </c>
      <c r="B1187" s="2" t="s">
        <v>75</v>
      </c>
      <c r="C1187" s="14" t="s">
        <v>186</v>
      </c>
      <c r="D1187" s="2">
        <v>2013</v>
      </c>
      <c r="E1187" s="14">
        <v>2013</v>
      </c>
      <c r="F1187" s="14" t="s">
        <v>99</v>
      </c>
      <c r="G1187" s="93">
        <v>362</v>
      </c>
      <c r="H1187" s="93">
        <v>2446</v>
      </c>
      <c r="I1187" s="93">
        <v>0</v>
      </c>
      <c r="J1187" s="93">
        <v>2</v>
      </c>
      <c r="K1187" s="93">
        <v>362</v>
      </c>
      <c r="L1187" s="93">
        <v>2448</v>
      </c>
      <c r="M1187" s="48">
        <v>2810</v>
      </c>
      <c r="N1187" s="48">
        <v>5152</v>
      </c>
      <c r="O1187" s="48">
        <v>932</v>
      </c>
      <c r="P1187" s="48">
        <v>4215</v>
      </c>
      <c r="Q1187" s="48">
        <v>5147</v>
      </c>
      <c r="R1187" s="48">
        <v>0</v>
      </c>
      <c r="S1187" s="48">
        <v>5</v>
      </c>
      <c r="T1187" s="48">
        <v>5</v>
      </c>
      <c r="U1187" s="48">
        <v>932</v>
      </c>
      <c r="V1187" s="48">
        <v>4220</v>
      </c>
      <c r="W1187" s="156">
        <v>773671</v>
      </c>
      <c r="X1187" s="156">
        <v>1286</v>
      </c>
      <c r="Y1187" s="156">
        <v>774957</v>
      </c>
      <c r="Z1187" s="28">
        <v>0.9103</v>
      </c>
      <c r="AA1187" s="28"/>
      <c r="AB1187" s="111"/>
      <c r="AC1187" s="28"/>
      <c r="AD1187" s="28">
        <v>5.7000000000000002E-2</v>
      </c>
      <c r="AE1187" s="139"/>
      <c r="AF1187" s="139"/>
      <c r="AG1187" s="139"/>
      <c r="AH1187" s="139"/>
      <c r="AI1187" s="1"/>
      <c r="AJ1187" s="1"/>
      <c r="AK1187" s="1"/>
      <c r="AL1187" s="1"/>
      <c r="AM1187" s="1"/>
      <c r="AN1187" s="1"/>
      <c r="AO1187" s="1"/>
      <c r="AP1187" s="1"/>
      <c r="AQ1187" s="1"/>
      <c r="AR1187" s="1"/>
      <c r="AS1187" s="1"/>
      <c r="AT1187" s="1"/>
      <c r="AU1187" s="1"/>
      <c r="AV1187" s="1"/>
      <c r="AW1187" s="1"/>
      <c r="AX1187" s="1"/>
      <c r="AY1187" s="1"/>
    </row>
    <row r="1188" spans="1:51">
      <c r="A1188" s="13" t="s">
        <v>169</v>
      </c>
      <c r="B1188" s="2" t="s">
        <v>74</v>
      </c>
      <c r="C1188" s="14" t="s">
        <v>186</v>
      </c>
      <c r="D1188" s="2">
        <v>2013</v>
      </c>
      <c r="E1188" s="14">
        <v>2013</v>
      </c>
      <c r="F1188" s="14" t="s">
        <v>99</v>
      </c>
      <c r="G1188" s="93">
        <v>3445</v>
      </c>
      <c r="H1188" s="93">
        <v>28622</v>
      </c>
      <c r="I1188" s="93">
        <v>5</v>
      </c>
      <c r="J1188" s="93">
        <v>194</v>
      </c>
      <c r="K1188" s="93">
        <v>3450</v>
      </c>
      <c r="L1188" s="93">
        <v>28816</v>
      </c>
      <c r="M1188" s="48">
        <v>32266</v>
      </c>
      <c r="N1188" s="48">
        <v>67240</v>
      </c>
      <c r="O1188" s="48">
        <v>8534</v>
      </c>
      <c r="P1188" s="48">
        <v>58250</v>
      </c>
      <c r="Q1188" s="48">
        <v>66784</v>
      </c>
      <c r="R1188" s="48">
        <v>17</v>
      </c>
      <c r="S1188" s="48">
        <v>439</v>
      </c>
      <c r="T1188" s="48">
        <v>456</v>
      </c>
      <c r="U1188" s="48">
        <v>8551</v>
      </c>
      <c r="V1188" s="48">
        <v>58689</v>
      </c>
      <c r="W1188" s="156">
        <v>10067247</v>
      </c>
      <c r="X1188" s="156">
        <v>61968</v>
      </c>
      <c r="Y1188" s="156">
        <v>10129215</v>
      </c>
      <c r="Z1188" s="28">
        <v>0.98450000000000004</v>
      </c>
      <c r="AA1188" s="28"/>
      <c r="AB1188" s="111"/>
      <c r="AC1188" s="28"/>
      <c r="AD1188" s="28">
        <v>2.8500000000000001E-2</v>
      </c>
      <c r="AE1188" s="139"/>
      <c r="AF1188" s="139"/>
      <c r="AG1188" s="139"/>
      <c r="AH1188" s="139"/>
      <c r="AI1188" s="1"/>
      <c r="AJ1188" s="1"/>
      <c r="AK1188" s="1"/>
      <c r="AL1188" s="1"/>
      <c r="AM1188" s="1"/>
      <c r="AN1188" s="1"/>
      <c r="AO1188" s="1"/>
      <c r="AP1188" s="1"/>
      <c r="AQ1188" s="1"/>
      <c r="AR1188" s="1"/>
      <c r="AS1188" s="1"/>
      <c r="AT1188" s="1"/>
      <c r="AU1188" s="1"/>
      <c r="AV1188" s="1"/>
      <c r="AW1188" s="1"/>
      <c r="AX1188" s="1"/>
      <c r="AY1188" s="1"/>
    </row>
    <row r="1189" spans="1:51">
      <c r="A1189" s="13" t="s">
        <v>170</v>
      </c>
      <c r="B1189" s="2" t="s">
        <v>74</v>
      </c>
      <c r="C1189" s="14" t="s">
        <v>186</v>
      </c>
      <c r="D1189" s="2">
        <v>2013</v>
      </c>
      <c r="E1189" s="14">
        <v>2013</v>
      </c>
      <c r="F1189" s="14" t="s">
        <v>99</v>
      </c>
      <c r="G1189" s="93">
        <v>999</v>
      </c>
      <c r="H1189" s="93">
        <v>6717</v>
      </c>
      <c r="I1189" s="93">
        <v>14</v>
      </c>
      <c r="J1189" s="93">
        <v>112</v>
      </c>
      <c r="K1189" s="93">
        <v>1013</v>
      </c>
      <c r="L1189" s="93">
        <v>6829</v>
      </c>
      <c r="M1189" s="48">
        <v>7842</v>
      </c>
      <c r="N1189" s="48">
        <v>16685</v>
      </c>
      <c r="O1189" s="48">
        <v>2550</v>
      </c>
      <c r="P1189" s="48">
        <v>13824</v>
      </c>
      <c r="Q1189" s="48">
        <v>16374</v>
      </c>
      <c r="R1189" s="48">
        <v>52</v>
      </c>
      <c r="S1189" s="48">
        <v>259</v>
      </c>
      <c r="T1189" s="48">
        <v>311</v>
      </c>
      <c r="U1189" s="48">
        <v>2602</v>
      </c>
      <c r="V1189" s="48">
        <v>14083</v>
      </c>
      <c r="W1189" s="156">
        <v>2456080</v>
      </c>
      <c r="X1189" s="156">
        <v>39317</v>
      </c>
      <c r="Y1189" s="156">
        <v>2495397</v>
      </c>
      <c r="Z1189" s="28">
        <v>0.83979999999999999</v>
      </c>
      <c r="AA1189" s="28"/>
      <c r="AB1189" s="111"/>
      <c r="AC1189" s="28"/>
      <c r="AD1189" s="28">
        <v>5.7000000000000002E-2</v>
      </c>
      <c r="AE1189" s="139"/>
      <c r="AF1189" s="139"/>
      <c r="AG1189" s="139"/>
      <c r="AH1189" s="139"/>
      <c r="AI1189" s="1"/>
      <c r="AJ1189" s="1"/>
      <c r="AK1189" s="1"/>
      <c r="AL1189" s="1"/>
      <c r="AM1189" s="1"/>
      <c r="AN1189" s="1"/>
      <c r="AO1189" s="1"/>
      <c r="AP1189" s="1"/>
      <c r="AQ1189" s="1"/>
      <c r="AR1189" s="1"/>
      <c r="AS1189" s="1"/>
      <c r="AT1189" s="1"/>
      <c r="AU1189" s="1"/>
      <c r="AV1189" s="1"/>
      <c r="AW1189" s="1"/>
      <c r="AX1189" s="1"/>
      <c r="AY1189" s="1"/>
    </row>
    <row r="1190" spans="1:51">
      <c r="A1190" s="13" t="s">
        <v>171</v>
      </c>
      <c r="B1190" s="2" t="s">
        <v>75</v>
      </c>
      <c r="C1190" s="14" t="s">
        <v>186</v>
      </c>
      <c r="D1190" s="2">
        <v>2013</v>
      </c>
      <c r="E1190" s="14">
        <v>2013</v>
      </c>
      <c r="F1190" s="14" t="s">
        <v>99</v>
      </c>
      <c r="G1190" s="93">
        <v>951</v>
      </c>
      <c r="H1190" s="93">
        <v>4773</v>
      </c>
      <c r="I1190" s="93">
        <v>2</v>
      </c>
      <c r="J1190" s="93">
        <v>11</v>
      </c>
      <c r="K1190" s="93">
        <v>953</v>
      </c>
      <c r="L1190" s="93">
        <v>4784</v>
      </c>
      <c r="M1190" s="48">
        <v>5737</v>
      </c>
      <c r="N1190" s="48">
        <v>12838</v>
      </c>
      <c r="O1190" s="48">
        <v>2537</v>
      </c>
      <c r="P1190" s="48">
        <v>10262</v>
      </c>
      <c r="Q1190" s="48">
        <v>12799</v>
      </c>
      <c r="R1190" s="48">
        <v>5</v>
      </c>
      <c r="S1190" s="48">
        <v>34</v>
      </c>
      <c r="T1190" s="48">
        <v>39</v>
      </c>
      <c r="U1190" s="48">
        <v>2542</v>
      </c>
      <c r="V1190" s="48">
        <v>10296</v>
      </c>
      <c r="W1190" s="156">
        <v>1910236</v>
      </c>
      <c r="X1190" s="156">
        <v>4631</v>
      </c>
      <c r="Y1190" s="156">
        <v>1914867</v>
      </c>
      <c r="Z1190" s="28">
        <v>0.96440000000000003</v>
      </c>
      <c r="AA1190" s="28"/>
      <c r="AB1190" s="111"/>
      <c r="AC1190" s="28"/>
      <c r="AD1190" s="28">
        <v>5.7000000000000002E-2</v>
      </c>
      <c r="AE1190" s="139"/>
      <c r="AF1190" s="139"/>
      <c r="AG1190" s="139"/>
      <c r="AH1190" s="139"/>
      <c r="AI1190" s="1"/>
      <c r="AJ1190" s="1"/>
      <c r="AK1190" s="1"/>
      <c r="AL1190" s="1"/>
      <c r="AM1190" s="1"/>
      <c r="AN1190" s="1"/>
      <c r="AO1190" s="1"/>
      <c r="AP1190" s="1"/>
      <c r="AQ1190" s="1"/>
      <c r="AR1190" s="1"/>
      <c r="AS1190" s="1"/>
      <c r="AT1190" s="1"/>
      <c r="AU1190" s="1"/>
      <c r="AV1190" s="1"/>
      <c r="AW1190" s="1"/>
      <c r="AX1190" s="1"/>
      <c r="AY1190" s="1"/>
    </row>
    <row r="1191" spans="1:51">
      <c r="A1191" s="51" t="s">
        <v>172</v>
      </c>
      <c r="B1191" s="2" t="s">
        <v>66</v>
      </c>
      <c r="C1191" s="14" t="s">
        <v>187</v>
      </c>
      <c r="D1191" s="2">
        <v>2013</v>
      </c>
      <c r="E1191" s="14">
        <v>2013</v>
      </c>
      <c r="F1191" s="14" t="s">
        <v>99</v>
      </c>
      <c r="G1191" s="93">
        <v>302651</v>
      </c>
      <c r="H1191" s="93">
        <v>1635444</v>
      </c>
      <c r="I1191" s="93">
        <v>1699</v>
      </c>
      <c r="J1191" s="93">
        <v>14783</v>
      </c>
      <c r="K1191" s="93">
        <v>304350</v>
      </c>
      <c r="L1191" s="93">
        <v>1650227</v>
      </c>
      <c r="M1191" s="48">
        <v>1954575</v>
      </c>
      <c r="N1191" s="48">
        <v>4240897</v>
      </c>
      <c r="O1191" s="48">
        <v>753716</v>
      </c>
      <c r="P1191" s="48">
        <v>3447272</v>
      </c>
      <c r="Q1191" s="48">
        <v>4200988</v>
      </c>
      <c r="R1191" s="48">
        <v>5542</v>
      </c>
      <c r="S1191" s="48">
        <v>34367</v>
      </c>
      <c r="T1191" s="48">
        <v>39909</v>
      </c>
      <c r="U1191" s="48">
        <v>759258</v>
      </c>
      <c r="V1191" s="48">
        <v>3481639</v>
      </c>
      <c r="W1191" s="156">
        <v>642319801.23000002</v>
      </c>
      <c r="X1191" s="156">
        <v>5249075.0199999996</v>
      </c>
      <c r="Y1191" s="156">
        <v>647568876.24999988</v>
      </c>
      <c r="Z1191" s="28">
        <v>0.96589999999999998</v>
      </c>
      <c r="AA1191" s="28"/>
      <c r="AB1191" s="111"/>
      <c r="AC1191" s="28"/>
      <c r="AD1191" s="28">
        <v>2.9600000000000001E-2</v>
      </c>
      <c r="AE1191" s="139"/>
      <c r="AF1191" s="139"/>
      <c r="AG1191" s="139"/>
      <c r="AH1191" s="139"/>
      <c r="AI1191" s="2"/>
      <c r="AJ1191" s="2"/>
      <c r="AK1191" s="2"/>
      <c r="AL1191" s="2"/>
      <c r="AM1191" s="2"/>
      <c r="AN1191" s="2"/>
      <c r="AO1191" s="2"/>
      <c r="AP1191" s="2"/>
      <c r="AQ1191" s="2"/>
      <c r="AR1191" s="2"/>
      <c r="AS1191" s="2"/>
      <c r="AT1191" s="2"/>
      <c r="AU1191" s="2"/>
      <c r="AV1191" s="2"/>
      <c r="AW1191" s="2"/>
      <c r="AX1191" s="2"/>
      <c r="AY1191" s="2"/>
    </row>
    <row r="1192" spans="1:51">
      <c r="A1192" s="51" t="s">
        <v>173</v>
      </c>
      <c r="B1192" s="2" t="s">
        <v>74</v>
      </c>
      <c r="C1192" s="14" t="s">
        <v>187</v>
      </c>
      <c r="D1192" s="2">
        <v>2013</v>
      </c>
      <c r="E1192" s="14">
        <v>2013</v>
      </c>
      <c r="F1192" s="14" t="s">
        <v>99</v>
      </c>
      <c r="G1192" s="93">
        <v>9875</v>
      </c>
      <c r="H1192" s="93">
        <v>52727</v>
      </c>
      <c r="I1192" s="93">
        <v>95</v>
      </c>
      <c r="J1192" s="93">
        <v>804</v>
      </c>
      <c r="K1192" s="93">
        <v>9970</v>
      </c>
      <c r="L1192" s="93">
        <v>53531</v>
      </c>
      <c r="M1192" s="48">
        <v>63501</v>
      </c>
      <c r="N1192" s="48">
        <v>127311</v>
      </c>
      <c r="O1192" s="48">
        <v>22908</v>
      </c>
      <c r="P1192" s="48">
        <v>102209</v>
      </c>
      <c r="Q1192" s="48">
        <v>125117</v>
      </c>
      <c r="R1192" s="48">
        <v>302</v>
      </c>
      <c r="S1192" s="48">
        <v>1892</v>
      </c>
      <c r="T1192" s="48">
        <v>2194</v>
      </c>
      <c r="U1192" s="48">
        <v>23210</v>
      </c>
      <c r="V1192" s="48">
        <v>104101</v>
      </c>
      <c r="W1192" s="156">
        <v>19652465</v>
      </c>
      <c r="X1192" s="156">
        <v>282163</v>
      </c>
      <c r="Y1192" s="156">
        <v>19934628</v>
      </c>
      <c r="Z1192" s="28">
        <v>0.89949999999999997</v>
      </c>
      <c r="AA1192" s="28"/>
      <c r="AB1192" s="111"/>
      <c r="AC1192" s="28"/>
      <c r="AD1192" s="28">
        <v>3.1600000000000003E-2</v>
      </c>
      <c r="AE1192" s="139"/>
      <c r="AF1192" s="139"/>
      <c r="AG1192" s="139"/>
      <c r="AH1192" s="139"/>
      <c r="AI1192" s="1"/>
      <c r="AJ1192" s="1"/>
      <c r="AK1192" s="1"/>
      <c r="AL1192" s="1"/>
      <c r="AM1192" s="1"/>
      <c r="AN1192" s="1"/>
      <c r="AO1192" s="1"/>
      <c r="AP1192" s="1"/>
      <c r="AQ1192" s="1"/>
      <c r="AR1192" s="1"/>
      <c r="AS1192" s="1"/>
      <c r="AT1192" s="1"/>
      <c r="AU1192" s="1"/>
      <c r="AV1192" s="1"/>
      <c r="AW1192" s="1"/>
      <c r="AX1192" s="1"/>
      <c r="AY1192" s="1"/>
    </row>
    <row r="1193" spans="1:51">
      <c r="A1193" s="51" t="s">
        <v>174</v>
      </c>
      <c r="B1193" s="2" t="s">
        <v>75</v>
      </c>
      <c r="C1193" s="14" t="s">
        <v>187</v>
      </c>
      <c r="D1193" s="2">
        <v>2013</v>
      </c>
      <c r="E1193" s="14">
        <v>2013</v>
      </c>
      <c r="F1193" s="14" t="s">
        <v>99</v>
      </c>
      <c r="G1193" s="93">
        <v>4</v>
      </c>
      <c r="H1193" s="93">
        <v>87</v>
      </c>
      <c r="I1193" s="93">
        <v>0</v>
      </c>
      <c r="J1193" s="93">
        <v>0</v>
      </c>
      <c r="K1193" s="93">
        <v>4</v>
      </c>
      <c r="L1193" s="93">
        <v>87</v>
      </c>
      <c r="M1193" s="48">
        <v>91</v>
      </c>
      <c r="N1193" s="48">
        <v>160</v>
      </c>
      <c r="O1193" s="48">
        <v>10</v>
      </c>
      <c r="P1193" s="48">
        <v>150</v>
      </c>
      <c r="Q1193" s="48">
        <v>160</v>
      </c>
      <c r="R1193" s="48">
        <v>0</v>
      </c>
      <c r="S1193" s="48">
        <v>0</v>
      </c>
      <c r="T1193" s="48">
        <v>0</v>
      </c>
      <c r="U1193" s="48">
        <v>10</v>
      </c>
      <c r="V1193" s="48">
        <v>150</v>
      </c>
      <c r="W1193" s="156">
        <v>23349</v>
      </c>
      <c r="X1193" s="156">
        <v>0</v>
      </c>
      <c r="Y1193" s="156">
        <v>23349</v>
      </c>
      <c r="Z1193" s="28">
        <v>1</v>
      </c>
      <c r="AA1193" s="28"/>
      <c r="AB1193" s="111"/>
      <c r="AC1193" s="28"/>
      <c r="AD1193" s="28">
        <v>5.2900000000000003E-2</v>
      </c>
      <c r="AE1193" s="139"/>
      <c r="AF1193" s="139"/>
      <c r="AG1193" s="139"/>
      <c r="AH1193" s="139"/>
      <c r="AI1193" s="1"/>
      <c r="AJ1193" s="1"/>
      <c r="AK1193" s="1"/>
      <c r="AL1193" s="1"/>
      <c r="AM1193" s="1"/>
      <c r="AN1193" s="1"/>
      <c r="AO1193" s="1"/>
      <c r="AP1193" s="1"/>
      <c r="AQ1193" s="1"/>
      <c r="AR1193" s="1"/>
      <c r="AS1193" s="1"/>
      <c r="AT1193" s="1"/>
      <c r="AU1193" s="1"/>
      <c r="AV1193" s="1"/>
      <c r="AW1193" s="1"/>
      <c r="AX1193" s="1"/>
      <c r="AY1193" s="1"/>
    </row>
    <row r="1194" spans="1:51">
      <c r="A1194" s="51" t="s">
        <v>175</v>
      </c>
      <c r="B1194" s="2" t="s">
        <v>75</v>
      </c>
      <c r="C1194" s="14" t="s">
        <v>187</v>
      </c>
      <c r="D1194" s="2">
        <v>2013</v>
      </c>
      <c r="E1194" s="14">
        <v>2013</v>
      </c>
      <c r="F1194" s="14" t="s">
        <v>99</v>
      </c>
      <c r="G1194" s="93">
        <v>157</v>
      </c>
      <c r="H1194" s="93">
        <v>1527</v>
      </c>
      <c r="I1194" s="93">
        <v>1</v>
      </c>
      <c r="J1194" s="93">
        <v>4</v>
      </c>
      <c r="K1194" s="93">
        <v>158</v>
      </c>
      <c r="L1194" s="93">
        <v>1531</v>
      </c>
      <c r="M1194" s="48">
        <v>1688</v>
      </c>
      <c r="N1194" s="48">
        <v>3297</v>
      </c>
      <c r="O1194" s="48">
        <v>387</v>
      </c>
      <c r="P1194" s="48">
        <v>2901</v>
      </c>
      <c r="Q1194" s="48">
        <v>3288</v>
      </c>
      <c r="R1194" s="48">
        <v>2</v>
      </c>
      <c r="S1194" s="48">
        <v>7</v>
      </c>
      <c r="T1194" s="48">
        <v>9</v>
      </c>
      <c r="U1194" s="48">
        <v>389</v>
      </c>
      <c r="V1194" s="48">
        <v>2908</v>
      </c>
      <c r="W1194" s="156">
        <v>491294</v>
      </c>
      <c r="X1194" s="156">
        <v>976</v>
      </c>
      <c r="Y1194" s="156">
        <v>492270</v>
      </c>
      <c r="Z1194" s="28">
        <v>0.99060000000000004</v>
      </c>
      <c r="AA1194" s="28"/>
      <c r="AB1194" s="111"/>
      <c r="AC1194" s="28"/>
      <c r="AD1194" s="28">
        <v>5.2900000000000003E-2</v>
      </c>
      <c r="AE1194" s="139"/>
      <c r="AF1194" s="139"/>
      <c r="AG1194" s="139"/>
      <c r="AH1194" s="139"/>
    </row>
    <row r="1195" spans="1:51">
      <c r="A1195" s="51" t="s">
        <v>176</v>
      </c>
      <c r="B1195" s="2" t="s">
        <v>75</v>
      </c>
      <c r="C1195" s="14" t="s">
        <v>187</v>
      </c>
      <c r="D1195" s="2">
        <v>2013</v>
      </c>
      <c r="E1195" s="14">
        <v>2013</v>
      </c>
      <c r="F1195" s="14" t="s">
        <v>99</v>
      </c>
      <c r="G1195" s="93">
        <v>1998</v>
      </c>
      <c r="H1195" s="93">
        <v>12798</v>
      </c>
      <c r="I1195" s="93">
        <v>2</v>
      </c>
      <c r="J1195" s="93">
        <v>34</v>
      </c>
      <c r="K1195" s="93">
        <v>2000</v>
      </c>
      <c r="L1195" s="93">
        <v>12832</v>
      </c>
      <c r="M1195" s="48">
        <v>14832</v>
      </c>
      <c r="N1195" s="48">
        <v>30313</v>
      </c>
      <c r="O1195" s="48">
        <v>4960</v>
      </c>
      <c r="P1195" s="48">
        <v>25278</v>
      </c>
      <c r="Q1195" s="48">
        <v>30238</v>
      </c>
      <c r="R1195" s="48">
        <v>6</v>
      </c>
      <c r="S1195" s="48">
        <v>69</v>
      </c>
      <c r="T1195" s="48">
        <v>75</v>
      </c>
      <c r="U1195" s="48">
        <v>4966</v>
      </c>
      <c r="V1195" s="48">
        <v>25347</v>
      </c>
      <c r="W1195" s="156">
        <v>4496387</v>
      </c>
      <c r="X1195" s="156">
        <v>9199</v>
      </c>
      <c r="Y1195" s="156">
        <v>4505586</v>
      </c>
      <c r="Z1195" s="28">
        <v>0.92430000000000001</v>
      </c>
      <c r="AA1195" s="28"/>
      <c r="AB1195" s="111"/>
      <c r="AC1195" s="28"/>
      <c r="AD1195" s="28">
        <v>5.2900000000000003E-2</v>
      </c>
      <c r="AE1195" s="139"/>
      <c r="AF1195" s="139"/>
      <c r="AG1195" s="139"/>
      <c r="AH1195" s="139"/>
    </row>
    <row r="1196" spans="1:51">
      <c r="A1196" s="51" t="s">
        <v>177</v>
      </c>
      <c r="B1196" s="2" t="s">
        <v>75</v>
      </c>
      <c r="C1196" s="14" t="s">
        <v>187</v>
      </c>
      <c r="D1196" s="2">
        <v>2013</v>
      </c>
      <c r="E1196" s="14">
        <v>2013</v>
      </c>
      <c r="F1196" s="14" t="s">
        <v>99</v>
      </c>
      <c r="G1196" s="93">
        <v>267</v>
      </c>
      <c r="H1196" s="93">
        <v>2282</v>
      </c>
      <c r="I1196" s="93">
        <v>0</v>
      </c>
      <c r="J1196" s="93">
        <v>3</v>
      </c>
      <c r="K1196" s="93">
        <v>267</v>
      </c>
      <c r="L1196" s="93">
        <v>2285</v>
      </c>
      <c r="M1196" s="48">
        <v>2552</v>
      </c>
      <c r="N1196" s="48">
        <v>4890</v>
      </c>
      <c r="O1196" s="48">
        <v>693</v>
      </c>
      <c r="P1196" s="48">
        <v>4190</v>
      </c>
      <c r="Q1196" s="48">
        <v>4883</v>
      </c>
      <c r="R1196" s="48">
        <v>0</v>
      </c>
      <c r="S1196" s="48">
        <v>7</v>
      </c>
      <c r="T1196" s="48">
        <v>7</v>
      </c>
      <c r="U1196" s="48">
        <v>693</v>
      </c>
      <c r="V1196" s="48">
        <v>4197</v>
      </c>
      <c r="W1196" s="156">
        <v>729793</v>
      </c>
      <c r="X1196" s="156">
        <v>1010</v>
      </c>
      <c r="Y1196" s="156">
        <v>730803</v>
      </c>
      <c r="Z1196" s="28">
        <v>0.98399999999999999</v>
      </c>
      <c r="AA1196" s="28"/>
      <c r="AB1196" s="111"/>
      <c r="AC1196" s="28"/>
      <c r="AD1196" s="28">
        <v>5.2900000000000003E-2</v>
      </c>
      <c r="AE1196" s="139"/>
      <c r="AF1196" s="139"/>
      <c r="AG1196" s="139"/>
      <c r="AH1196" s="139"/>
    </row>
    <row r="1197" spans="1:51">
      <c r="A1197" s="51" t="s">
        <v>178</v>
      </c>
      <c r="B1197" s="2" t="s">
        <v>75</v>
      </c>
      <c r="C1197" s="14" t="s">
        <v>187</v>
      </c>
      <c r="D1197" s="2">
        <v>2013</v>
      </c>
      <c r="E1197" s="14">
        <v>2013</v>
      </c>
      <c r="F1197" s="14" t="s">
        <v>99</v>
      </c>
      <c r="G1197" s="93">
        <v>101</v>
      </c>
      <c r="H1197" s="93">
        <v>580</v>
      </c>
      <c r="I1197" s="93">
        <v>0</v>
      </c>
      <c r="J1197" s="93">
        <v>4</v>
      </c>
      <c r="K1197" s="93">
        <v>101</v>
      </c>
      <c r="L1197" s="93">
        <v>584</v>
      </c>
      <c r="M1197" s="48">
        <v>685</v>
      </c>
      <c r="N1197" s="48">
        <v>1608</v>
      </c>
      <c r="O1197" s="48">
        <v>254</v>
      </c>
      <c r="P1197" s="48">
        <v>1344</v>
      </c>
      <c r="Q1197" s="48">
        <v>1598</v>
      </c>
      <c r="R1197" s="48">
        <v>0</v>
      </c>
      <c r="S1197" s="48">
        <v>10</v>
      </c>
      <c r="T1197" s="48">
        <v>10</v>
      </c>
      <c r="U1197" s="48">
        <v>254</v>
      </c>
      <c r="V1197" s="48">
        <v>1354</v>
      </c>
      <c r="W1197" s="156">
        <v>218910</v>
      </c>
      <c r="X1197" s="156">
        <v>1497</v>
      </c>
      <c r="Y1197" s="156">
        <v>220407</v>
      </c>
      <c r="Z1197" s="28">
        <v>0.94120000000000004</v>
      </c>
      <c r="AA1197" s="28"/>
      <c r="AB1197" s="111"/>
      <c r="AC1197" s="28"/>
      <c r="AD1197" s="28">
        <v>5.2900000000000003E-2</v>
      </c>
      <c r="AE1197" s="139"/>
      <c r="AF1197" s="139"/>
      <c r="AG1197" s="139"/>
      <c r="AH1197" s="139"/>
    </row>
    <row r="1198" spans="1:51">
      <c r="A1198" s="51" t="s">
        <v>179</v>
      </c>
      <c r="B1198" s="2" t="s">
        <v>74</v>
      </c>
      <c r="C1198" s="14" t="s">
        <v>187</v>
      </c>
      <c r="D1198" s="2">
        <v>2013</v>
      </c>
      <c r="E1198" s="14">
        <v>2013</v>
      </c>
      <c r="F1198" s="14" t="s">
        <v>99</v>
      </c>
      <c r="G1198" s="93">
        <v>5569</v>
      </c>
      <c r="H1198" s="93">
        <v>27389</v>
      </c>
      <c r="I1198" s="93">
        <v>22</v>
      </c>
      <c r="J1198" s="93">
        <v>188</v>
      </c>
      <c r="K1198" s="93">
        <v>5591</v>
      </c>
      <c r="L1198" s="93">
        <v>27577</v>
      </c>
      <c r="M1198" s="48">
        <v>33168</v>
      </c>
      <c r="N1198" s="48">
        <v>69032</v>
      </c>
      <c r="O1198" s="48">
        <v>13246</v>
      </c>
      <c r="P1198" s="48">
        <v>55253</v>
      </c>
      <c r="Q1198" s="48">
        <v>68499</v>
      </c>
      <c r="R1198" s="48">
        <v>75</v>
      </c>
      <c r="S1198" s="48">
        <v>458</v>
      </c>
      <c r="T1198" s="48">
        <v>533</v>
      </c>
      <c r="U1198" s="48">
        <v>13321</v>
      </c>
      <c r="V1198" s="48">
        <v>55711</v>
      </c>
      <c r="W1198" s="156">
        <v>10839149</v>
      </c>
      <c r="X1198" s="156">
        <v>69077</v>
      </c>
      <c r="Y1198" s="156">
        <v>10908226</v>
      </c>
      <c r="Z1198" s="28">
        <v>0.93120000000000003</v>
      </c>
      <c r="AA1198" s="28"/>
      <c r="AB1198" s="111"/>
      <c r="AC1198" s="28"/>
      <c r="AD1198" s="28">
        <v>4.02E-2</v>
      </c>
      <c r="AE1198" s="139"/>
      <c r="AF1198" s="139"/>
      <c r="AG1198" s="139"/>
      <c r="AH1198" s="139"/>
    </row>
    <row r="1199" spans="1:51">
      <c r="A1199" s="51" t="s">
        <v>180</v>
      </c>
      <c r="B1199" s="2" t="s">
        <v>75</v>
      </c>
      <c r="C1199" s="14" t="s">
        <v>187</v>
      </c>
      <c r="D1199" s="2">
        <v>2013</v>
      </c>
      <c r="E1199" s="14">
        <v>2013</v>
      </c>
      <c r="F1199" s="14" t="s">
        <v>99</v>
      </c>
      <c r="G1199" s="93">
        <v>423</v>
      </c>
      <c r="H1199" s="93">
        <v>2054</v>
      </c>
      <c r="I1199" s="93">
        <v>1</v>
      </c>
      <c r="J1199" s="93">
        <v>5</v>
      </c>
      <c r="K1199" s="93">
        <v>424</v>
      </c>
      <c r="L1199" s="93">
        <v>2059</v>
      </c>
      <c r="M1199" s="48">
        <v>2483</v>
      </c>
      <c r="N1199" s="48">
        <v>5041</v>
      </c>
      <c r="O1199" s="48">
        <v>1103</v>
      </c>
      <c r="P1199" s="48">
        <v>3928</v>
      </c>
      <c r="Q1199" s="48">
        <v>5031</v>
      </c>
      <c r="R1199" s="48">
        <v>2</v>
      </c>
      <c r="S1199" s="48">
        <v>8</v>
      </c>
      <c r="T1199" s="48">
        <v>10</v>
      </c>
      <c r="U1199" s="48">
        <v>1105</v>
      </c>
      <c r="V1199" s="48">
        <v>3936</v>
      </c>
      <c r="W1199" s="156">
        <v>746940.38</v>
      </c>
      <c r="X1199" s="156">
        <v>1276</v>
      </c>
      <c r="Y1199" s="156">
        <v>748216.38</v>
      </c>
      <c r="Z1199" s="28">
        <v>1</v>
      </c>
      <c r="AA1199" s="28"/>
      <c r="AB1199" s="111"/>
      <c r="AC1199" s="28"/>
      <c r="AD1199" s="28">
        <v>5.2900000000000003E-2</v>
      </c>
      <c r="AE1199" s="139"/>
      <c r="AF1199" s="139"/>
      <c r="AG1199" s="139"/>
      <c r="AH1199" s="139"/>
    </row>
    <row r="1200" spans="1:51">
      <c r="A1200" s="51" t="s">
        <v>181</v>
      </c>
      <c r="B1200" s="2" t="s">
        <v>75</v>
      </c>
      <c r="C1200" s="14" t="s">
        <v>187</v>
      </c>
      <c r="D1200" s="2">
        <v>2013</v>
      </c>
      <c r="E1200" s="14">
        <v>2013</v>
      </c>
      <c r="F1200" s="14" t="s">
        <v>99</v>
      </c>
      <c r="G1200" s="93">
        <v>553</v>
      </c>
      <c r="H1200" s="93">
        <v>5711</v>
      </c>
      <c r="I1200" s="93">
        <v>0</v>
      </c>
      <c r="J1200" s="93">
        <v>18</v>
      </c>
      <c r="K1200" s="93">
        <v>553</v>
      </c>
      <c r="L1200" s="93">
        <v>5729</v>
      </c>
      <c r="M1200" s="48">
        <v>6282</v>
      </c>
      <c r="N1200" s="48">
        <v>11591</v>
      </c>
      <c r="O1200" s="48">
        <v>1385</v>
      </c>
      <c r="P1200" s="48">
        <v>10165</v>
      </c>
      <c r="Q1200" s="48">
        <v>11550</v>
      </c>
      <c r="R1200" s="48">
        <v>0</v>
      </c>
      <c r="S1200" s="48">
        <v>41</v>
      </c>
      <c r="T1200" s="48">
        <v>41</v>
      </c>
      <c r="U1200" s="48">
        <v>1385</v>
      </c>
      <c r="V1200" s="48">
        <v>10206</v>
      </c>
      <c r="W1200" s="156">
        <v>1745959</v>
      </c>
      <c r="X1200" s="156">
        <v>5093</v>
      </c>
      <c r="Y1200" s="156">
        <v>1751052</v>
      </c>
      <c r="Z1200" s="28">
        <v>0.98480000000000001</v>
      </c>
      <c r="AA1200" s="28"/>
      <c r="AB1200" s="111"/>
      <c r="AC1200" s="28"/>
      <c r="AD1200" s="28">
        <v>5.2900000000000003E-2</v>
      </c>
      <c r="AE1200" s="139"/>
      <c r="AF1200" s="139"/>
      <c r="AG1200" s="139"/>
      <c r="AH1200" s="139"/>
    </row>
    <row r="1201" spans="1:34">
      <c r="A1201" s="13" t="s">
        <v>123</v>
      </c>
      <c r="B1201" s="2" t="s">
        <v>74</v>
      </c>
      <c r="C1201" s="14" t="s">
        <v>187</v>
      </c>
      <c r="D1201" s="2">
        <v>2013</v>
      </c>
      <c r="E1201" s="14">
        <v>2013</v>
      </c>
      <c r="F1201" s="14" t="s">
        <v>99</v>
      </c>
      <c r="G1201" s="93">
        <v>15098</v>
      </c>
      <c r="H1201" s="93">
        <v>75290</v>
      </c>
      <c r="I1201" s="93">
        <v>43</v>
      </c>
      <c r="J1201" s="93">
        <v>262</v>
      </c>
      <c r="K1201" s="93">
        <v>15141</v>
      </c>
      <c r="L1201" s="93">
        <v>75552</v>
      </c>
      <c r="M1201" s="48">
        <v>90693</v>
      </c>
      <c r="N1201" s="48">
        <v>217651</v>
      </c>
      <c r="O1201" s="48">
        <v>40593</v>
      </c>
      <c r="P1201" s="48">
        <v>176198</v>
      </c>
      <c r="Q1201" s="48">
        <v>216791</v>
      </c>
      <c r="R1201" s="48">
        <v>141</v>
      </c>
      <c r="S1201" s="48">
        <v>719</v>
      </c>
      <c r="T1201" s="48">
        <v>860</v>
      </c>
      <c r="U1201" s="48">
        <v>40734</v>
      </c>
      <c r="V1201" s="48">
        <v>176917</v>
      </c>
      <c r="W1201" s="156">
        <v>32446777</v>
      </c>
      <c r="X1201" s="156">
        <v>116751</v>
      </c>
      <c r="Y1201" s="156">
        <v>32563528</v>
      </c>
      <c r="Z1201" s="28">
        <v>0.9143</v>
      </c>
      <c r="AA1201" s="28"/>
      <c r="AB1201" s="111"/>
      <c r="AC1201" s="28"/>
      <c r="AD1201" s="28">
        <v>3.5000000000000001E-3</v>
      </c>
      <c r="AE1201" s="139"/>
      <c r="AF1201" s="139"/>
      <c r="AG1201" s="139"/>
      <c r="AH1201" s="139"/>
    </row>
    <row r="1202" spans="1:34">
      <c r="A1202" s="13" t="s">
        <v>124</v>
      </c>
      <c r="B1202" s="2" t="s">
        <v>75</v>
      </c>
      <c r="C1202" s="14" t="s">
        <v>187</v>
      </c>
      <c r="D1202" s="2">
        <v>2013</v>
      </c>
      <c r="E1202" s="14">
        <v>2013</v>
      </c>
      <c r="F1202" s="14" t="s">
        <v>99</v>
      </c>
      <c r="G1202" s="93">
        <v>223</v>
      </c>
      <c r="H1202" s="93">
        <v>1171</v>
      </c>
      <c r="I1202" s="93">
        <v>0</v>
      </c>
      <c r="J1202" s="93">
        <v>3</v>
      </c>
      <c r="K1202" s="93">
        <v>223</v>
      </c>
      <c r="L1202" s="93">
        <v>1174</v>
      </c>
      <c r="M1202" s="48">
        <v>1397</v>
      </c>
      <c r="N1202" s="48">
        <v>3455</v>
      </c>
      <c r="O1202" s="48">
        <v>607</v>
      </c>
      <c r="P1202" s="48">
        <v>2832</v>
      </c>
      <c r="Q1202" s="48">
        <v>3439</v>
      </c>
      <c r="R1202" s="48">
        <v>3</v>
      </c>
      <c r="S1202" s="48">
        <v>13</v>
      </c>
      <c r="T1202" s="48">
        <v>16</v>
      </c>
      <c r="U1202" s="48">
        <v>610</v>
      </c>
      <c r="V1202" s="48">
        <v>2845</v>
      </c>
      <c r="W1202" s="156">
        <v>470015</v>
      </c>
      <c r="X1202" s="156">
        <v>1309</v>
      </c>
      <c r="Y1202" s="156">
        <v>471324</v>
      </c>
      <c r="Z1202" s="28">
        <v>1</v>
      </c>
      <c r="AA1202" s="28"/>
      <c r="AB1202" s="111"/>
      <c r="AC1202" s="28"/>
      <c r="AD1202" s="28">
        <v>5.2900000000000003E-2</v>
      </c>
      <c r="AE1202" s="139"/>
      <c r="AF1202" s="139"/>
      <c r="AG1202" s="139"/>
      <c r="AH1202" s="139"/>
    </row>
    <row r="1203" spans="1:34">
      <c r="A1203" s="13" t="s">
        <v>125</v>
      </c>
      <c r="B1203" s="2" t="s">
        <v>75</v>
      </c>
      <c r="C1203" s="14" t="s">
        <v>187</v>
      </c>
      <c r="D1203" s="2">
        <v>2013</v>
      </c>
      <c r="E1203" s="14">
        <v>2013</v>
      </c>
      <c r="F1203" s="14" t="s">
        <v>99</v>
      </c>
      <c r="G1203" s="93">
        <v>1003</v>
      </c>
      <c r="H1203" s="93">
        <v>7773</v>
      </c>
      <c r="I1203" s="93">
        <v>2</v>
      </c>
      <c r="J1203" s="93">
        <v>10</v>
      </c>
      <c r="K1203" s="93">
        <v>1005</v>
      </c>
      <c r="L1203" s="93">
        <v>7783</v>
      </c>
      <c r="M1203" s="48">
        <v>8788</v>
      </c>
      <c r="N1203" s="48">
        <v>16477</v>
      </c>
      <c r="O1203" s="48">
        <v>2476</v>
      </c>
      <c r="P1203" s="48">
        <v>13976</v>
      </c>
      <c r="Q1203" s="48">
        <v>16452</v>
      </c>
      <c r="R1203" s="48">
        <v>4</v>
      </c>
      <c r="S1203" s="48">
        <v>21</v>
      </c>
      <c r="T1203" s="48">
        <v>25</v>
      </c>
      <c r="U1203" s="48">
        <v>2480</v>
      </c>
      <c r="V1203" s="48">
        <v>13997</v>
      </c>
      <c r="W1203" s="156">
        <v>2521386</v>
      </c>
      <c r="X1203" s="156">
        <v>2577</v>
      </c>
      <c r="Y1203" s="156">
        <v>2523963</v>
      </c>
      <c r="Z1203" s="28">
        <v>0.9375</v>
      </c>
      <c r="AA1203" s="28"/>
      <c r="AB1203" s="111"/>
      <c r="AC1203" s="28"/>
      <c r="AD1203" s="28">
        <v>5.2900000000000003E-2</v>
      </c>
      <c r="AE1203" s="139"/>
      <c r="AF1203" s="139"/>
      <c r="AG1203" s="139"/>
      <c r="AH1203" s="139"/>
    </row>
    <row r="1204" spans="1:34">
      <c r="A1204" s="13" t="s">
        <v>126</v>
      </c>
      <c r="B1204" s="2" t="s">
        <v>75</v>
      </c>
      <c r="C1204" s="14" t="s">
        <v>187</v>
      </c>
      <c r="D1204" s="2">
        <v>2013</v>
      </c>
      <c r="E1204" s="14">
        <v>2013</v>
      </c>
      <c r="F1204" s="14" t="s">
        <v>99</v>
      </c>
      <c r="G1204" s="93">
        <v>2115</v>
      </c>
      <c r="H1204" s="93">
        <v>12564</v>
      </c>
      <c r="I1204" s="93">
        <v>7</v>
      </c>
      <c r="J1204" s="93">
        <v>113</v>
      </c>
      <c r="K1204" s="93">
        <v>2122</v>
      </c>
      <c r="L1204" s="93">
        <v>12677</v>
      </c>
      <c r="M1204" s="48">
        <v>14799</v>
      </c>
      <c r="N1204" s="48">
        <v>34870</v>
      </c>
      <c r="O1204" s="48">
        <v>2795</v>
      </c>
      <c r="P1204" s="48">
        <v>31698</v>
      </c>
      <c r="Q1204" s="48">
        <v>34493</v>
      </c>
      <c r="R1204" s="48">
        <v>22</v>
      </c>
      <c r="S1204" s="48">
        <v>355</v>
      </c>
      <c r="T1204" s="48">
        <v>377</v>
      </c>
      <c r="U1204" s="48">
        <v>2817</v>
      </c>
      <c r="V1204" s="48">
        <v>32053</v>
      </c>
      <c r="W1204" s="156">
        <v>5287534</v>
      </c>
      <c r="X1204" s="156">
        <v>44477</v>
      </c>
      <c r="Y1204" s="156">
        <v>5332011</v>
      </c>
      <c r="Z1204" s="28">
        <v>0.86860000000000004</v>
      </c>
      <c r="AA1204" s="28"/>
      <c r="AB1204" s="111"/>
      <c r="AC1204" s="28"/>
      <c r="AD1204" s="28">
        <v>5.2900000000000003E-2</v>
      </c>
      <c r="AE1204" s="139"/>
      <c r="AF1204" s="139"/>
      <c r="AG1204" s="139"/>
      <c r="AH1204" s="139"/>
    </row>
    <row r="1205" spans="1:34">
      <c r="A1205" s="13" t="s">
        <v>127</v>
      </c>
      <c r="B1205" s="2" t="s">
        <v>75</v>
      </c>
      <c r="C1205" s="14" t="s">
        <v>187</v>
      </c>
      <c r="D1205" s="2">
        <v>2013</v>
      </c>
      <c r="E1205" s="14">
        <v>2013</v>
      </c>
      <c r="F1205" s="14" t="s">
        <v>99</v>
      </c>
      <c r="G1205" s="93">
        <v>116</v>
      </c>
      <c r="H1205" s="93">
        <v>884</v>
      </c>
      <c r="I1205" s="93">
        <v>1</v>
      </c>
      <c r="J1205" s="93">
        <v>2</v>
      </c>
      <c r="K1205" s="93">
        <v>117</v>
      </c>
      <c r="L1205" s="93">
        <v>886</v>
      </c>
      <c r="M1205" s="48">
        <v>1002</v>
      </c>
      <c r="N1205" s="48">
        <v>2029</v>
      </c>
      <c r="O1205" s="48">
        <v>318</v>
      </c>
      <c r="P1205" s="48">
        <v>1702</v>
      </c>
      <c r="Q1205" s="48">
        <v>2020</v>
      </c>
      <c r="R1205" s="48">
        <v>2</v>
      </c>
      <c r="S1205" s="48">
        <v>7</v>
      </c>
      <c r="T1205" s="48">
        <v>9</v>
      </c>
      <c r="U1205" s="48">
        <v>320</v>
      </c>
      <c r="V1205" s="48">
        <v>1709</v>
      </c>
      <c r="W1205" s="156">
        <v>275986</v>
      </c>
      <c r="X1205" s="156">
        <v>916</v>
      </c>
      <c r="Y1205" s="156">
        <v>276902</v>
      </c>
      <c r="Z1205" s="28">
        <v>0.98440000000000005</v>
      </c>
      <c r="AA1205" s="28"/>
      <c r="AB1205" s="111"/>
      <c r="AC1205" s="28"/>
      <c r="AD1205" s="28">
        <v>5.2900000000000003E-2</v>
      </c>
      <c r="AE1205" s="139"/>
      <c r="AF1205" s="139"/>
      <c r="AG1205" s="139"/>
      <c r="AH1205" s="139"/>
    </row>
    <row r="1206" spans="1:34">
      <c r="A1206" s="13" t="s">
        <v>128</v>
      </c>
      <c r="B1206" s="2" t="s">
        <v>75</v>
      </c>
      <c r="C1206" s="14" t="s">
        <v>187</v>
      </c>
      <c r="D1206" s="2">
        <v>2013</v>
      </c>
      <c r="E1206" s="14">
        <v>2013</v>
      </c>
      <c r="F1206" s="14" t="s">
        <v>99</v>
      </c>
      <c r="G1206" s="93">
        <v>11303</v>
      </c>
      <c r="H1206" s="93">
        <v>47610</v>
      </c>
      <c r="I1206" s="93">
        <v>14</v>
      </c>
      <c r="J1206" s="93">
        <v>243</v>
      </c>
      <c r="K1206" s="93">
        <v>11317</v>
      </c>
      <c r="L1206" s="93">
        <v>47853</v>
      </c>
      <c r="M1206" s="48">
        <v>59170</v>
      </c>
      <c r="N1206" s="48">
        <v>142950</v>
      </c>
      <c r="O1206" s="48">
        <v>30614</v>
      </c>
      <c r="P1206" s="48">
        <v>111709</v>
      </c>
      <c r="Q1206" s="48">
        <v>142323</v>
      </c>
      <c r="R1206" s="48">
        <v>45</v>
      </c>
      <c r="S1206" s="48">
        <v>582</v>
      </c>
      <c r="T1206" s="48">
        <v>627</v>
      </c>
      <c r="U1206" s="48">
        <v>30659</v>
      </c>
      <c r="V1206" s="48">
        <v>112291</v>
      </c>
      <c r="W1206" s="156">
        <v>20967161</v>
      </c>
      <c r="X1206" s="156">
        <v>88895</v>
      </c>
      <c r="Y1206" s="156">
        <v>21056056</v>
      </c>
      <c r="Z1206" s="28">
        <v>0.98529999999999995</v>
      </c>
      <c r="AA1206" s="28"/>
      <c r="AB1206" s="111"/>
      <c r="AC1206" s="28"/>
      <c r="AD1206" s="28">
        <v>2.24E-2</v>
      </c>
      <c r="AE1206" s="139"/>
      <c r="AF1206" s="139"/>
      <c r="AG1206" s="139"/>
      <c r="AH1206" s="139"/>
    </row>
    <row r="1207" spans="1:34">
      <c r="A1207" s="13" t="s">
        <v>129</v>
      </c>
      <c r="B1207" s="2" t="s">
        <v>75</v>
      </c>
      <c r="C1207" s="14" t="s">
        <v>187</v>
      </c>
      <c r="D1207" s="2">
        <v>2013</v>
      </c>
      <c r="E1207" s="14">
        <v>2013</v>
      </c>
      <c r="F1207" s="14" t="s">
        <v>99</v>
      </c>
      <c r="G1207" s="93">
        <v>1558</v>
      </c>
      <c r="H1207" s="93">
        <v>8207</v>
      </c>
      <c r="I1207" s="93">
        <v>2</v>
      </c>
      <c r="J1207" s="93">
        <v>46</v>
      </c>
      <c r="K1207" s="93">
        <v>1560</v>
      </c>
      <c r="L1207" s="93">
        <v>8253</v>
      </c>
      <c r="M1207" s="48">
        <v>9813</v>
      </c>
      <c r="N1207" s="48">
        <v>23245</v>
      </c>
      <c r="O1207" s="48">
        <v>4163</v>
      </c>
      <c r="P1207" s="48">
        <v>18957</v>
      </c>
      <c r="Q1207" s="48">
        <v>23120</v>
      </c>
      <c r="R1207" s="48">
        <v>8</v>
      </c>
      <c r="S1207" s="48">
        <v>117</v>
      </c>
      <c r="T1207" s="48">
        <v>125</v>
      </c>
      <c r="U1207" s="48">
        <v>4171</v>
      </c>
      <c r="V1207" s="48">
        <v>19074</v>
      </c>
      <c r="W1207" s="156">
        <v>3236761</v>
      </c>
      <c r="X1207" s="156">
        <v>16254</v>
      </c>
      <c r="Y1207" s="156">
        <v>3253015</v>
      </c>
      <c r="Z1207" s="28">
        <v>0.99019999999999997</v>
      </c>
      <c r="AA1207" s="28"/>
      <c r="AB1207" s="111"/>
      <c r="AC1207" s="28"/>
      <c r="AD1207" s="28">
        <v>5.2900000000000003E-2</v>
      </c>
      <c r="AE1207" s="139"/>
      <c r="AF1207" s="139"/>
      <c r="AG1207" s="139"/>
      <c r="AH1207" s="139"/>
    </row>
    <row r="1208" spans="1:34">
      <c r="A1208" s="13" t="s">
        <v>130</v>
      </c>
      <c r="B1208" s="2" t="s">
        <v>75</v>
      </c>
      <c r="C1208" s="14" t="s">
        <v>187</v>
      </c>
      <c r="D1208" s="2">
        <v>2013</v>
      </c>
      <c r="E1208" s="14">
        <v>2013</v>
      </c>
      <c r="F1208" s="14" t="s">
        <v>99</v>
      </c>
      <c r="G1208" s="93">
        <v>610</v>
      </c>
      <c r="H1208" s="93">
        <v>4496</v>
      </c>
      <c r="I1208" s="93">
        <v>1</v>
      </c>
      <c r="J1208" s="93">
        <v>12</v>
      </c>
      <c r="K1208" s="93">
        <v>611</v>
      </c>
      <c r="L1208" s="93">
        <v>4508</v>
      </c>
      <c r="M1208" s="48">
        <v>5119</v>
      </c>
      <c r="N1208" s="48">
        <v>10267</v>
      </c>
      <c r="O1208" s="48">
        <v>1520</v>
      </c>
      <c r="P1208" s="48">
        <v>8722</v>
      </c>
      <c r="Q1208" s="48">
        <v>10242</v>
      </c>
      <c r="R1208" s="48">
        <v>3</v>
      </c>
      <c r="S1208" s="48">
        <v>22</v>
      </c>
      <c r="T1208" s="48">
        <v>25</v>
      </c>
      <c r="U1208" s="48">
        <v>1523</v>
      </c>
      <c r="V1208" s="48">
        <v>8744</v>
      </c>
      <c r="W1208" s="156">
        <v>1542690</v>
      </c>
      <c r="X1208" s="156">
        <v>3396</v>
      </c>
      <c r="Y1208" s="156">
        <v>1546086</v>
      </c>
      <c r="Z1208" s="28">
        <v>0.92659999999999998</v>
      </c>
      <c r="AA1208" s="28"/>
      <c r="AB1208" s="111"/>
      <c r="AC1208" s="28"/>
      <c r="AD1208" s="28">
        <v>5.2900000000000003E-2</v>
      </c>
      <c r="AE1208" s="139"/>
      <c r="AF1208" s="139"/>
      <c r="AG1208" s="139"/>
      <c r="AH1208" s="139"/>
    </row>
    <row r="1209" spans="1:34">
      <c r="A1209" s="13" t="s">
        <v>131</v>
      </c>
      <c r="B1209" s="2" t="s">
        <v>75</v>
      </c>
      <c r="C1209" s="14" t="s">
        <v>187</v>
      </c>
      <c r="D1209" s="2">
        <v>2013</v>
      </c>
      <c r="E1209" s="14">
        <v>2013</v>
      </c>
      <c r="F1209" s="14" t="s">
        <v>99</v>
      </c>
      <c r="G1209" s="93">
        <v>251</v>
      </c>
      <c r="H1209" s="93">
        <v>1169</v>
      </c>
      <c r="I1209" s="93">
        <v>0</v>
      </c>
      <c r="J1209" s="93">
        <v>0</v>
      </c>
      <c r="K1209" s="93">
        <v>251</v>
      </c>
      <c r="L1209" s="93">
        <v>1169</v>
      </c>
      <c r="M1209" s="48">
        <v>1420</v>
      </c>
      <c r="N1209" s="48">
        <v>2971</v>
      </c>
      <c r="O1209" s="48">
        <v>673</v>
      </c>
      <c r="P1209" s="48">
        <v>2297</v>
      </c>
      <c r="Q1209" s="48">
        <v>2970</v>
      </c>
      <c r="R1209" s="48">
        <v>0</v>
      </c>
      <c r="S1209" s="48">
        <v>1</v>
      </c>
      <c r="T1209" s="48">
        <v>1</v>
      </c>
      <c r="U1209" s="48">
        <v>673</v>
      </c>
      <c r="V1209" s="48">
        <v>2298</v>
      </c>
      <c r="W1209" s="156">
        <v>455150</v>
      </c>
      <c r="X1209" s="156">
        <v>120</v>
      </c>
      <c r="Y1209" s="156">
        <v>455270</v>
      </c>
      <c r="Z1209" s="28">
        <v>0.92930000000000001</v>
      </c>
      <c r="AA1209" s="28"/>
      <c r="AB1209" s="111"/>
      <c r="AC1209" s="28"/>
      <c r="AD1209" s="28">
        <v>5.2900000000000003E-2</v>
      </c>
      <c r="AE1209" s="139"/>
      <c r="AF1209" s="139"/>
      <c r="AG1209" s="139"/>
      <c r="AH1209" s="139"/>
    </row>
    <row r="1210" spans="1:34">
      <c r="A1210" s="13" t="s">
        <v>132</v>
      </c>
      <c r="B1210" s="2" t="s">
        <v>76</v>
      </c>
      <c r="C1210" s="14" t="s">
        <v>187</v>
      </c>
      <c r="D1210" s="2">
        <v>2013</v>
      </c>
      <c r="E1210" s="14">
        <v>2013</v>
      </c>
      <c r="F1210" s="14" t="s">
        <v>99</v>
      </c>
      <c r="G1210" s="93">
        <v>88679</v>
      </c>
      <c r="H1210" s="93">
        <v>468002</v>
      </c>
      <c r="I1210" s="93">
        <v>851</v>
      </c>
      <c r="J1210" s="93">
        <v>5019</v>
      </c>
      <c r="K1210" s="93">
        <v>89530</v>
      </c>
      <c r="L1210" s="93">
        <v>473021</v>
      </c>
      <c r="M1210" s="48">
        <v>562551</v>
      </c>
      <c r="N1210" s="48">
        <v>1158732</v>
      </c>
      <c r="O1210" s="48">
        <v>201357</v>
      </c>
      <c r="P1210" s="48">
        <v>943676</v>
      </c>
      <c r="Q1210" s="48">
        <v>1145033</v>
      </c>
      <c r="R1210" s="48">
        <v>2720</v>
      </c>
      <c r="S1210" s="48">
        <v>10979</v>
      </c>
      <c r="T1210" s="48">
        <v>13699</v>
      </c>
      <c r="U1210" s="48">
        <v>204077</v>
      </c>
      <c r="V1210" s="48">
        <v>954655</v>
      </c>
      <c r="W1210" s="156">
        <v>183364203</v>
      </c>
      <c r="X1210" s="156">
        <v>1924081</v>
      </c>
      <c r="Y1210" s="156">
        <v>185288284</v>
      </c>
      <c r="Z1210" s="28">
        <v>0.96699999999999997</v>
      </c>
      <c r="AA1210" s="28"/>
      <c r="AB1210" s="111"/>
      <c r="AC1210" s="28"/>
      <c r="AD1210" s="28">
        <v>2.7199999999999998E-2</v>
      </c>
      <c r="AE1210" s="139"/>
      <c r="AF1210" s="139"/>
      <c r="AG1210" s="139"/>
      <c r="AH1210" s="139"/>
    </row>
    <row r="1211" spans="1:34">
      <c r="A1211" s="13" t="s">
        <v>133</v>
      </c>
      <c r="B1211" s="2" t="s">
        <v>75</v>
      </c>
      <c r="C1211" s="14" t="s">
        <v>187</v>
      </c>
      <c r="D1211" s="2">
        <v>2013</v>
      </c>
      <c r="E1211" s="14">
        <v>2013</v>
      </c>
      <c r="F1211" s="14" t="s">
        <v>99</v>
      </c>
      <c r="G1211" s="93">
        <v>1981</v>
      </c>
      <c r="H1211" s="93">
        <v>8522</v>
      </c>
      <c r="I1211" s="93">
        <v>4</v>
      </c>
      <c r="J1211" s="93">
        <v>15</v>
      </c>
      <c r="K1211" s="93">
        <v>1985</v>
      </c>
      <c r="L1211" s="93">
        <v>8537</v>
      </c>
      <c r="M1211" s="48">
        <v>10522</v>
      </c>
      <c r="N1211" s="48">
        <v>26604</v>
      </c>
      <c r="O1211" s="48">
        <v>5242</v>
      </c>
      <c r="P1211" s="48">
        <v>21300</v>
      </c>
      <c r="Q1211" s="48">
        <v>26542</v>
      </c>
      <c r="R1211" s="48">
        <v>8</v>
      </c>
      <c r="S1211" s="48">
        <v>54</v>
      </c>
      <c r="T1211" s="48">
        <v>62</v>
      </c>
      <c r="U1211" s="48">
        <v>5250</v>
      </c>
      <c r="V1211" s="48">
        <v>21354</v>
      </c>
      <c r="W1211" s="156">
        <v>3840753</v>
      </c>
      <c r="X1211" s="156">
        <v>6207</v>
      </c>
      <c r="Y1211" s="156">
        <v>3846960</v>
      </c>
      <c r="Z1211" s="28">
        <v>0.98299999999999998</v>
      </c>
      <c r="AA1211" s="28"/>
      <c r="AB1211" s="111"/>
      <c r="AC1211" s="28"/>
      <c r="AD1211" s="28">
        <v>5.2900000000000003E-2</v>
      </c>
      <c r="AE1211" s="139"/>
      <c r="AF1211" s="139"/>
      <c r="AG1211" s="139"/>
      <c r="AH1211" s="139"/>
    </row>
    <row r="1212" spans="1:34">
      <c r="A1212" s="13" t="s">
        <v>134</v>
      </c>
      <c r="B1212" s="2" t="s">
        <v>75</v>
      </c>
      <c r="C1212" s="14" t="s">
        <v>187</v>
      </c>
      <c r="D1212" s="2">
        <v>2013</v>
      </c>
      <c r="E1212" s="14">
        <v>2013</v>
      </c>
      <c r="F1212" s="14" t="s">
        <v>99</v>
      </c>
      <c r="G1212" s="93">
        <v>753</v>
      </c>
      <c r="H1212" s="93">
        <v>4942</v>
      </c>
      <c r="I1212" s="93">
        <v>16</v>
      </c>
      <c r="J1212" s="93">
        <v>75</v>
      </c>
      <c r="K1212" s="93">
        <v>769</v>
      </c>
      <c r="L1212" s="93">
        <v>5017</v>
      </c>
      <c r="M1212" s="48">
        <v>5786</v>
      </c>
      <c r="N1212" s="48">
        <v>9747</v>
      </c>
      <c r="O1212" s="48">
        <v>1632</v>
      </c>
      <c r="P1212" s="48">
        <v>7874</v>
      </c>
      <c r="Q1212" s="48">
        <v>9506</v>
      </c>
      <c r="R1212" s="48">
        <v>44</v>
      </c>
      <c r="S1212" s="48">
        <v>197</v>
      </c>
      <c r="T1212" s="48">
        <v>241</v>
      </c>
      <c r="U1212" s="48">
        <v>1676</v>
      </c>
      <c r="V1212" s="48">
        <v>8071</v>
      </c>
      <c r="W1212" s="156">
        <v>1513082</v>
      </c>
      <c r="X1212" s="156">
        <v>25279</v>
      </c>
      <c r="Y1212" s="156">
        <v>1538361</v>
      </c>
      <c r="Z1212" s="28">
        <v>0.9607</v>
      </c>
      <c r="AA1212" s="28"/>
      <c r="AB1212" s="111"/>
      <c r="AC1212" s="28"/>
      <c r="AD1212" s="28">
        <v>5.2900000000000003E-2</v>
      </c>
      <c r="AE1212" s="139"/>
      <c r="AF1212" s="139"/>
      <c r="AG1212" s="139"/>
      <c r="AH1212" s="139"/>
    </row>
    <row r="1213" spans="1:34">
      <c r="A1213" s="13" t="s">
        <v>135</v>
      </c>
      <c r="B1213" s="2" t="s">
        <v>75</v>
      </c>
      <c r="C1213" s="14" t="s">
        <v>187</v>
      </c>
      <c r="D1213" s="2">
        <v>2013</v>
      </c>
      <c r="E1213" s="14">
        <v>2013</v>
      </c>
      <c r="F1213" s="14" t="s">
        <v>99</v>
      </c>
      <c r="G1213" s="93">
        <v>117</v>
      </c>
      <c r="H1213" s="93">
        <v>776</v>
      </c>
      <c r="I1213" s="93">
        <v>0</v>
      </c>
      <c r="J1213" s="93">
        <v>2</v>
      </c>
      <c r="K1213" s="93">
        <v>117</v>
      </c>
      <c r="L1213" s="93">
        <v>778</v>
      </c>
      <c r="M1213" s="48">
        <v>895</v>
      </c>
      <c r="N1213" s="48">
        <v>1794</v>
      </c>
      <c r="O1213" s="48">
        <v>318</v>
      </c>
      <c r="P1213" s="48">
        <v>1474</v>
      </c>
      <c r="Q1213" s="48">
        <v>1792</v>
      </c>
      <c r="R1213" s="48">
        <v>0</v>
      </c>
      <c r="S1213" s="48">
        <v>2</v>
      </c>
      <c r="T1213" s="48">
        <v>2</v>
      </c>
      <c r="U1213" s="48">
        <v>318</v>
      </c>
      <c r="V1213" s="48">
        <v>1476</v>
      </c>
      <c r="W1213" s="156">
        <v>263497</v>
      </c>
      <c r="X1213" s="156">
        <v>159</v>
      </c>
      <c r="Y1213" s="156">
        <v>263656</v>
      </c>
      <c r="Z1213" s="28">
        <v>0.8276</v>
      </c>
      <c r="AA1213" s="28"/>
      <c r="AB1213" s="111"/>
      <c r="AC1213" s="28"/>
      <c r="AD1213" s="28">
        <v>5.2900000000000003E-2</v>
      </c>
      <c r="AE1213" s="139"/>
      <c r="AF1213" s="139"/>
      <c r="AG1213" s="139"/>
      <c r="AH1213" s="139"/>
    </row>
    <row r="1214" spans="1:34">
      <c r="A1214" s="13" t="s">
        <v>136</v>
      </c>
      <c r="B1214" s="2" t="s">
        <v>75</v>
      </c>
      <c r="C1214" s="14" t="s">
        <v>187</v>
      </c>
      <c r="D1214" s="2">
        <v>2013</v>
      </c>
      <c r="E1214" s="14">
        <v>2013</v>
      </c>
      <c r="F1214" s="14" t="s">
        <v>99</v>
      </c>
      <c r="G1214" s="93">
        <v>880</v>
      </c>
      <c r="H1214" s="93">
        <v>5939</v>
      </c>
      <c r="I1214" s="93">
        <v>1</v>
      </c>
      <c r="J1214" s="93">
        <v>17</v>
      </c>
      <c r="K1214" s="93">
        <v>881</v>
      </c>
      <c r="L1214" s="93">
        <v>5956</v>
      </c>
      <c r="M1214" s="48">
        <v>6837</v>
      </c>
      <c r="N1214" s="48">
        <v>12954</v>
      </c>
      <c r="O1214" s="48">
        <v>2225</v>
      </c>
      <c r="P1214" s="48">
        <v>10683</v>
      </c>
      <c r="Q1214" s="48">
        <v>12908</v>
      </c>
      <c r="R1214" s="48">
        <v>2</v>
      </c>
      <c r="S1214" s="48">
        <v>44</v>
      </c>
      <c r="T1214" s="48">
        <v>46</v>
      </c>
      <c r="U1214" s="48">
        <v>2227</v>
      </c>
      <c r="V1214" s="48">
        <v>10727</v>
      </c>
      <c r="W1214" s="156">
        <v>1970305</v>
      </c>
      <c r="X1214" s="156">
        <v>6264</v>
      </c>
      <c r="Y1214" s="156">
        <v>1976569</v>
      </c>
      <c r="Z1214" s="28">
        <v>0.99460000000000004</v>
      </c>
      <c r="AA1214" s="28"/>
      <c r="AB1214" s="111"/>
      <c r="AC1214" s="28"/>
      <c r="AD1214" s="28">
        <v>5.2900000000000003E-2</v>
      </c>
      <c r="AE1214" s="139"/>
      <c r="AF1214" s="139"/>
      <c r="AG1214" s="139"/>
      <c r="AH1214" s="139"/>
    </row>
    <row r="1215" spans="1:34">
      <c r="A1215" s="13" t="s">
        <v>137</v>
      </c>
      <c r="B1215" s="2" t="s">
        <v>75</v>
      </c>
      <c r="C1215" s="14" t="s">
        <v>187</v>
      </c>
      <c r="D1215" s="2">
        <v>2013</v>
      </c>
      <c r="E1215" s="14">
        <v>2013</v>
      </c>
      <c r="F1215" s="14" t="s">
        <v>99</v>
      </c>
      <c r="G1215" s="93">
        <v>4668</v>
      </c>
      <c r="H1215" s="93">
        <v>18000</v>
      </c>
      <c r="I1215" s="93">
        <v>7</v>
      </c>
      <c r="J1215" s="93">
        <v>29</v>
      </c>
      <c r="K1215" s="93">
        <v>4675</v>
      </c>
      <c r="L1215" s="93">
        <v>18029</v>
      </c>
      <c r="M1215" s="48">
        <v>22704</v>
      </c>
      <c r="N1215" s="48">
        <v>54704</v>
      </c>
      <c r="O1215" s="48">
        <v>12622</v>
      </c>
      <c r="P1215" s="48">
        <v>41965</v>
      </c>
      <c r="Q1215" s="48">
        <v>54587</v>
      </c>
      <c r="R1215" s="48">
        <v>22</v>
      </c>
      <c r="S1215" s="48">
        <v>95</v>
      </c>
      <c r="T1215" s="48">
        <v>117</v>
      </c>
      <c r="U1215" s="48">
        <v>12644</v>
      </c>
      <c r="V1215" s="48">
        <v>42060</v>
      </c>
      <c r="W1215" s="156">
        <v>8035515</v>
      </c>
      <c r="X1215" s="156">
        <v>13244</v>
      </c>
      <c r="Y1215" s="156">
        <v>8048759</v>
      </c>
      <c r="Z1215" s="28">
        <v>0.97370000000000001</v>
      </c>
      <c r="AA1215" s="28"/>
      <c r="AB1215" s="111"/>
      <c r="AC1215" s="28"/>
      <c r="AD1215" s="28">
        <v>1.3100000000000001E-2</v>
      </c>
      <c r="AE1215" s="139"/>
      <c r="AF1215" s="139"/>
      <c r="AG1215" s="139"/>
      <c r="AH1215" s="139"/>
    </row>
    <row r="1216" spans="1:34">
      <c r="A1216" s="13" t="s">
        <v>138</v>
      </c>
      <c r="B1216" s="2" t="s">
        <v>75</v>
      </c>
      <c r="C1216" s="14" t="s">
        <v>187</v>
      </c>
      <c r="D1216" s="2">
        <v>2013</v>
      </c>
      <c r="E1216" s="14">
        <v>2013</v>
      </c>
      <c r="F1216" s="14" t="s">
        <v>99</v>
      </c>
      <c r="G1216" s="93">
        <v>57</v>
      </c>
      <c r="H1216" s="93">
        <v>347</v>
      </c>
      <c r="I1216" s="93">
        <v>0</v>
      </c>
      <c r="J1216" s="93">
        <v>0</v>
      </c>
      <c r="K1216" s="93">
        <v>57</v>
      </c>
      <c r="L1216" s="93">
        <v>347</v>
      </c>
      <c r="M1216" s="48">
        <v>404</v>
      </c>
      <c r="N1216" s="48">
        <v>918</v>
      </c>
      <c r="O1216" s="48">
        <v>149</v>
      </c>
      <c r="P1216" s="48">
        <v>767</v>
      </c>
      <c r="Q1216" s="48">
        <v>916</v>
      </c>
      <c r="R1216" s="48">
        <v>0</v>
      </c>
      <c r="S1216" s="48">
        <v>2</v>
      </c>
      <c r="T1216" s="48">
        <v>2</v>
      </c>
      <c r="U1216" s="48">
        <v>149</v>
      </c>
      <c r="V1216" s="48">
        <v>769</v>
      </c>
      <c r="W1216" s="156">
        <v>129633</v>
      </c>
      <c r="X1216" s="156">
        <v>0</v>
      </c>
      <c r="Y1216" s="156">
        <v>129633</v>
      </c>
      <c r="Z1216" s="28">
        <v>1</v>
      </c>
      <c r="AA1216" s="28"/>
      <c r="AB1216" s="111"/>
      <c r="AC1216" s="28"/>
      <c r="AD1216" s="28">
        <v>5.2900000000000003E-2</v>
      </c>
      <c r="AE1216" s="139"/>
      <c r="AF1216" s="139"/>
      <c r="AG1216" s="139"/>
      <c r="AH1216" s="139"/>
    </row>
    <row r="1217" spans="1:34">
      <c r="A1217" s="13" t="s">
        <v>139</v>
      </c>
      <c r="B1217" s="2" t="s">
        <v>75</v>
      </c>
      <c r="C1217" s="14" t="s">
        <v>187</v>
      </c>
      <c r="D1217" s="2">
        <v>2013</v>
      </c>
      <c r="E1217" s="14">
        <v>2013</v>
      </c>
      <c r="F1217" s="14" t="s">
        <v>99</v>
      </c>
      <c r="G1217" s="93">
        <v>18</v>
      </c>
      <c r="H1217" s="93">
        <v>325</v>
      </c>
      <c r="I1217" s="93">
        <v>0</v>
      </c>
      <c r="J1217" s="93">
        <v>0</v>
      </c>
      <c r="K1217" s="93">
        <v>18</v>
      </c>
      <c r="L1217" s="93">
        <v>325</v>
      </c>
      <c r="M1217" s="48">
        <v>343</v>
      </c>
      <c r="N1217" s="48">
        <v>579</v>
      </c>
      <c r="O1217" s="48">
        <v>41</v>
      </c>
      <c r="P1217" s="48">
        <v>538</v>
      </c>
      <c r="Q1217" s="48">
        <v>579</v>
      </c>
      <c r="R1217" s="48">
        <v>0</v>
      </c>
      <c r="S1217" s="48">
        <v>0</v>
      </c>
      <c r="T1217" s="48">
        <v>0</v>
      </c>
      <c r="U1217" s="48">
        <v>41</v>
      </c>
      <c r="V1217" s="48">
        <v>538</v>
      </c>
      <c r="W1217" s="156">
        <v>85243</v>
      </c>
      <c r="X1217" s="156">
        <v>0</v>
      </c>
      <c r="Y1217" s="156">
        <v>85243</v>
      </c>
      <c r="Z1217" s="28">
        <v>1</v>
      </c>
      <c r="AA1217" s="28"/>
      <c r="AB1217" s="111"/>
      <c r="AC1217" s="28"/>
      <c r="AD1217" s="28">
        <v>5.2900000000000003E-2</v>
      </c>
      <c r="AE1217" s="139"/>
      <c r="AF1217" s="139"/>
      <c r="AG1217" s="139"/>
      <c r="AH1217" s="139"/>
    </row>
    <row r="1218" spans="1:34">
      <c r="A1218" s="13" t="s">
        <v>140</v>
      </c>
      <c r="B1218" s="2" t="s">
        <v>75</v>
      </c>
      <c r="C1218" s="14" t="s">
        <v>187</v>
      </c>
      <c r="D1218" s="2">
        <v>2013</v>
      </c>
      <c r="E1218" s="14">
        <v>2013</v>
      </c>
      <c r="F1218" s="14" t="s">
        <v>99</v>
      </c>
      <c r="G1218" s="93">
        <v>3117</v>
      </c>
      <c r="H1218" s="93">
        <v>15999</v>
      </c>
      <c r="I1218" s="93">
        <v>8</v>
      </c>
      <c r="J1218" s="93">
        <v>47</v>
      </c>
      <c r="K1218" s="93">
        <v>3125</v>
      </c>
      <c r="L1218" s="93">
        <v>16046</v>
      </c>
      <c r="M1218" s="48">
        <v>19171</v>
      </c>
      <c r="N1218" s="48">
        <v>43496</v>
      </c>
      <c r="O1218" s="48">
        <v>7643</v>
      </c>
      <c r="P1218" s="48">
        <v>35676</v>
      </c>
      <c r="Q1218" s="48">
        <v>43319</v>
      </c>
      <c r="R1218" s="48">
        <v>23</v>
      </c>
      <c r="S1218" s="48">
        <v>154</v>
      </c>
      <c r="T1218" s="48">
        <v>177</v>
      </c>
      <c r="U1218" s="48">
        <v>7666</v>
      </c>
      <c r="V1218" s="48">
        <v>35830</v>
      </c>
      <c r="W1218" s="156">
        <v>6299421</v>
      </c>
      <c r="X1218" s="156">
        <v>16268</v>
      </c>
      <c r="Y1218" s="156">
        <v>6315689</v>
      </c>
      <c r="Z1218" s="28">
        <v>1</v>
      </c>
      <c r="AA1218" s="28"/>
      <c r="AB1218" s="111"/>
      <c r="AC1218" s="28"/>
      <c r="AD1218" s="28">
        <v>2.4199999999999999E-2</v>
      </c>
      <c r="AE1218" s="139"/>
      <c r="AF1218" s="139"/>
      <c r="AG1218" s="139"/>
      <c r="AH1218" s="139"/>
    </row>
    <row r="1219" spans="1:34">
      <c r="A1219" s="13" t="s">
        <v>141</v>
      </c>
      <c r="B1219" s="2" t="s">
        <v>75</v>
      </c>
      <c r="C1219" s="14" t="s">
        <v>187</v>
      </c>
      <c r="D1219" s="2">
        <v>2013</v>
      </c>
      <c r="E1219" s="14">
        <v>2013</v>
      </c>
      <c r="F1219" s="14" t="s">
        <v>99</v>
      </c>
      <c r="G1219" s="93">
        <v>373</v>
      </c>
      <c r="H1219" s="93">
        <v>2719</v>
      </c>
      <c r="I1219" s="93">
        <v>3</v>
      </c>
      <c r="J1219" s="93">
        <v>21</v>
      </c>
      <c r="K1219" s="93">
        <v>376</v>
      </c>
      <c r="L1219" s="93">
        <v>2740</v>
      </c>
      <c r="M1219" s="48">
        <v>3116</v>
      </c>
      <c r="N1219" s="48">
        <v>6596</v>
      </c>
      <c r="O1219" s="48">
        <v>895</v>
      </c>
      <c r="P1219" s="48">
        <v>5623</v>
      </c>
      <c r="Q1219" s="48">
        <v>6518</v>
      </c>
      <c r="R1219" s="48">
        <v>8</v>
      </c>
      <c r="S1219" s="48">
        <v>70</v>
      </c>
      <c r="T1219" s="48">
        <v>78</v>
      </c>
      <c r="U1219" s="48">
        <v>903</v>
      </c>
      <c r="V1219" s="48">
        <v>5693</v>
      </c>
      <c r="W1219" s="156">
        <v>945966</v>
      </c>
      <c r="X1219" s="156">
        <v>7711</v>
      </c>
      <c r="Y1219" s="156">
        <v>953677</v>
      </c>
      <c r="Z1219" s="28">
        <v>0.72330000000000005</v>
      </c>
      <c r="AA1219" s="28"/>
      <c r="AB1219" s="111"/>
      <c r="AC1219" s="28"/>
      <c r="AD1219" s="28">
        <v>5.2900000000000003E-2</v>
      </c>
      <c r="AE1219" s="139"/>
      <c r="AF1219" s="139"/>
      <c r="AG1219" s="139"/>
      <c r="AH1219" s="139"/>
    </row>
    <row r="1220" spans="1:34">
      <c r="A1220" s="13" t="s">
        <v>142</v>
      </c>
      <c r="B1220" s="2" t="s">
        <v>75</v>
      </c>
      <c r="C1220" s="14" t="s">
        <v>187</v>
      </c>
      <c r="D1220" s="2">
        <v>2013</v>
      </c>
      <c r="E1220" s="14">
        <v>2013</v>
      </c>
      <c r="F1220" s="14" t="s">
        <v>99</v>
      </c>
      <c r="G1220" s="93">
        <v>418</v>
      </c>
      <c r="H1220" s="93">
        <v>3456</v>
      </c>
      <c r="I1220" s="93">
        <v>0</v>
      </c>
      <c r="J1220" s="93">
        <v>6</v>
      </c>
      <c r="K1220" s="93">
        <v>418</v>
      </c>
      <c r="L1220" s="93">
        <v>3462</v>
      </c>
      <c r="M1220" s="48">
        <v>3880</v>
      </c>
      <c r="N1220" s="48">
        <v>7399</v>
      </c>
      <c r="O1220" s="48">
        <v>1077</v>
      </c>
      <c r="P1220" s="48">
        <v>6312</v>
      </c>
      <c r="Q1220" s="48">
        <v>7389</v>
      </c>
      <c r="R1220" s="48">
        <v>0</v>
      </c>
      <c r="S1220" s="48">
        <v>10</v>
      </c>
      <c r="T1220" s="48">
        <v>10</v>
      </c>
      <c r="U1220" s="48">
        <v>1077</v>
      </c>
      <c r="V1220" s="48">
        <v>6322</v>
      </c>
      <c r="W1220" s="156">
        <v>1122022</v>
      </c>
      <c r="X1220" s="156">
        <v>1504</v>
      </c>
      <c r="Y1220" s="156">
        <v>1123526</v>
      </c>
      <c r="Z1220" s="28">
        <v>0.99480000000000002</v>
      </c>
      <c r="AA1220" s="28"/>
      <c r="AB1220" s="111"/>
      <c r="AC1220" s="28"/>
      <c r="AD1220" s="28">
        <v>5.2900000000000003E-2</v>
      </c>
      <c r="AE1220" s="139"/>
      <c r="AF1220" s="139"/>
      <c r="AG1220" s="139"/>
      <c r="AH1220" s="139"/>
    </row>
    <row r="1221" spans="1:34">
      <c r="A1221" s="13" t="s">
        <v>143</v>
      </c>
      <c r="B1221" s="2" t="s">
        <v>74</v>
      </c>
      <c r="C1221" s="14" t="s">
        <v>187</v>
      </c>
      <c r="D1221" s="2">
        <v>2013</v>
      </c>
      <c r="E1221" s="14">
        <v>2013</v>
      </c>
      <c r="F1221" s="14" t="s">
        <v>99</v>
      </c>
      <c r="G1221" s="93">
        <v>13090</v>
      </c>
      <c r="H1221" s="93">
        <v>93136</v>
      </c>
      <c r="I1221" s="93">
        <v>59</v>
      </c>
      <c r="J1221" s="93">
        <v>1514</v>
      </c>
      <c r="K1221" s="93">
        <v>13149</v>
      </c>
      <c r="L1221" s="93">
        <v>94650</v>
      </c>
      <c r="M1221" s="48">
        <v>107799</v>
      </c>
      <c r="N1221" s="48">
        <v>236820</v>
      </c>
      <c r="O1221" s="48">
        <v>33180</v>
      </c>
      <c r="P1221" s="48">
        <v>199899</v>
      </c>
      <c r="Q1221" s="48">
        <v>233079</v>
      </c>
      <c r="R1221" s="48">
        <v>203</v>
      </c>
      <c r="S1221" s="48">
        <v>3538</v>
      </c>
      <c r="T1221" s="48">
        <v>3741</v>
      </c>
      <c r="U1221" s="48">
        <v>33383</v>
      </c>
      <c r="V1221" s="48">
        <v>203437</v>
      </c>
      <c r="W1221" s="156">
        <v>34675667</v>
      </c>
      <c r="X1221" s="156">
        <v>456721</v>
      </c>
      <c r="Y1221" s="156">
        <v>35132388</v>
      </c>
      <c r="Z1221" s="28">
        <v>0.99409999999999998</v>
      </c>
      <c r="AA1221" s="28"/>
      <c r="AB1221" s="111"/>
      <c r="AC1221" s="28"/>
      <c r="AD1221" s="28">
        <v>2.1899999999999999E-2</v>
      </c>
      <c r="AE1221" s="139"/>
      <c r="AF1221" s="139"/>
      <c r="AG1221" s="139"/>
      <c r="AH1221" s="139"/>
    </row>
    <row r="1222" spans="1:34">
      <c r="A1222" s="13" t="s">
        <v>144</v>
      </c>
      <c r="B1222" s="2" t="s">
        <v>74</v>
      </c>
      <c r="C1222" s="14" t="s">
        <v>187</v>
      </c>
      <c r="D1222" s="2">
        <v>2013</v>
      </c>
      <c r="E1222" s="14">
        <v>2013</v>
      </c>
      <c r="F1222" s="14" t="s">
        <v>99</v>
      </c>
      <c r="G1222" s="93">
        <v>948</v>
      </c>
      <c r="H1222" s="93">
        <v>7720</v>
      </c>
      <c r="I1222" s="93">
        <v>6</v>
      </c>
      <c r="J1222" s="93">
        <v>28</v>
      </c>
      <c r="K1222" s="93">
        <v>954</v>
      </c>
      <c r="L1222" s="93">
        <v>7748</v>
      </c>
      <c r="M1222" s="48">
        <v>8702</v>
      </c>
      <c r="N1222" s="48">
        <v>17929</v>
      </c>
      <c r="O1222" s="48">
        <v>2450</v>
      </c>
      <c r="P1222" s="48">
        <v>15398</v>
      </c>
      <c r="Q1222" s="48">
        <v>17848</v>
      </c>
      <c r="R1222" s="48">
        <v>19</v>
      </c>
      <c r="S1222" s="48">
        <v>62</v>
      </c>
      <c r="T1222" s="48">
        <v>81</v>
      </c>
      <c r="U1222" s="48">
        <v>2469</v>
      </c>
      <c r="V1222" s="48">
        <v>15460</v>
      </c>
      <c r="W1222" s="156">
        <v>2605493.52</v>
      </c>
      <c r="X1222" s="156">
        <v>9590</v>
      </c>
      <c r="Y1222" s="156">
        <v>2615083.52</v>
      </c>
      <c r="Z1222" s="28">
        <v>0.99280000000000002</v>
      </c>
      <c r="AA1222" s="28"/>
      <c r="AB1222" s="111"/>
      <c r="AC1222" s="28"/>
      <c r="AD1222" s="28">
        <v>5.2900000000000003E-2</v>
      </c>
      <c r="AE1222" s="139"/>
      <c r="AF1222" s="139"/>
      <c r="AG1222" s="139"/>
      <c r="AH1222" s="139"/>
    </row>
    <row r="1223" spans="1:34">
      <c r="A1223" s="13" t="s">
        <v>145</v>
      </c>
      <c r="B1223" s="2" t="s">
        <v>75</v>
      </c>
      <c r="C1223" s="14" t="s">
        <v>187</v>
      </c>
      <c r="D1223" s="2">
        <v>2013</v>
      </c>
      <c r="E1223" s="14">
        <v>2013</v>
      </c>
      <c r="F1223" s="14" t="s">
        <v>99</v>
      </c>
      <c r="G1223" s="93">
        <v>90</v>
      </c>
      <c r="H1223" s="93">
        <v>686</v>
      </c>
      <c r="I1223" s="93">
        <v>0</v>
      </c>
      <c r="J1223" s="93">
        <v>1</v>
      </c>
      <c r="K1223" s="93">
        <v>90</v>
      </c>
      <c r="L1223" s="93">
        <v>687</v>
      </c>
      <c r="M1223" s="48">
        <v>777</v>
      </c>
      <c r="N1223" s="48">
        <v>1580</v>
      </c>
      <c r="O1223" s="48">
        <v>236</v>
      </c>
      <c r="P1223" s="48">
        <v>1343</v>
      </c>
      <c r="Q1223" s="48">
        <v>1579</v>
      </c>
      <c r="R1223" s="48">
        <v>0</v>
      </c>
      <c r="S1223" s="48">
        <v>1</v>
      </c>
      <c r="T1223" s="48">
        <v>1</v>
      </c>
      <c r="U1223" s="48">
        <v>236</v>
      </c>
      <c r="V1223" s="48">
        <v>1344</v>
      </c>
      <c r="W1223" s="156">
        <v>227908</v>
      </c>
      <c r="X1223" s="156">
        <v>200</v>
      </c>
      <c r="Y1223" s="156">
        <v>228108</v>
      </c>
      <c r="Z1223" s="28">
        <v>1</v>
      </c>
      <c r="AA1223" s="28"/>
      <c r="AB1223" s="111"/>
      <c r="AC1223" s="28"/>
      <c r="AD1223" s="28">
        <v>5.2900000000000003E-2</v>
      </c>
      <c r="AE1223" s="139"/>
      <c r="AF1223" s="139"/>
      <c r="AG1223" s="139"/>
      <c r="AH1223" s="139"/>
    </row>
    <row r="1224" spans="1:34">
      <c r="A1224" s="13" t="s">
        <v>146</v>
      </c>
      <c r="B1224" s="2" t="s">
        <v>75</v>
      </c>
      <c r="C1224" s="14" t="s">
        <v>187</v>
      </c>
      <c r="D1224" s="2">
        <v>2013</v>
      </c>
      <c r="E1224" s="14">
        <v>2013</v>
      </c>
      <c r="F1224" s="14" t="s">
        <v>99</v>
      </c>
      <c r="G1224" s="93">
        <v>19233</v>
      </c>
      <c r="H1224" s="93">
        <v>98258</v>
      </c>
      <c r="I1224" s="93">
        <v>41</v>
      </c>
      <c r="J1224" s="93">
        <v>557</v>
      </c>
      <c r="K1224" s="93">
        <v>19274</v>
      </c>
      <c r="L1224" s="93">
        <v>98815</v>
      </c>
      <c r="M1224" s="48">
        <v>118089</v>
      </c>
      <c r="N1224" s="48">
        <v>282959</v>
      </c>
      <c r="O1224" s="48">
        <v>52174</v>
      </c>
      <c r="P1224" s="48">
        <v>229153</v>
      </c>
      <c r="Q1224" s="48">
        <v>281327</v>
      </c>
      <c r="R1224" s="48">
        <v>137</v>
      </c>
      <c r="S1224" s="48">
        <v>1495</v>
      </c>
      <c r="T1224" s="48">
        <v>1632</v>
      </c>
      <c r="U1224" s="48">
        <v>52311</v>
      </c>
      <c r="V1224" s="48">
        <v>230648</v>
      </c>
      <c r="W1224" s="156">
        <v>41367076</v>
      </c>
      <c r="X1224" s="156">
        <v>192666</v>
      </c>
      <c r="Y1224" s="156">
        <v>41559742</v>
      </c>
      <c r="Z1224" s="28">
        <v>0.99570000000000003</v>
      </c>
      <c r="AA1224" s="28"/>
      <c r="AB1224" s="111"/>
      <c r="AC1224" s="28"/>
      <c r="AD1224" s="28">
        <v>3.1699999999999999E-2</v>
      </c>
      <c r="AE1224" s="139"/>
      <c r="AF1224" s="139"/>
      <c r="AG1224" s="139"/>
      <c r="AH1224" s="139"/>
    </row>
    <row r="1225" spans="1:34">
      <c r="A1225" s="13" t="s">
        <v>147</v>
      </c>
      <c r="B1225" s="2" t="s">
        <v>74</v>
      </c>
      <c r="C1225" s="14" t="s">
        <v>187</v>
      </c>
      <c r="D1225" s="2">
        <v>2013</v>
      </c>
      <c r="E1225" s="14">
        <v>2013</v>
      </c>
      <c r="F1225" s="14" t="s">
        <v>99</v>
      </c>
      <c r="G1225" s="93">
        <v>17032</v>
      </c>
      <c r="H1225" s="93">
        <v>77117</v>
      </c>
      <c r="I1225" s="93">
        <v>133</v>
      </c>
      <c r="J1225" s="93">
        <v>737</v>
      </c>
      <c r="K1225" s="93">
        <v>17165</v>
      </c>
      <c r="L1225" s="93">
        <v>77854</v>
      </c>
      <c r="M1225" s="48">
        <v>95019</v>
      </c>
      <c r="N1225" s="48">
        <v>210684</v>
      </c>
      <c r="O1225" s="48">
        <v>43002</v>
      </c>
      <c r="P1225" s="48">
        <v>165469</v>
      </c>
      <c r="Q1225" s="48">
        <v>208471</v>
      </c>
      <c r="R1225" s="48">
        <v>476</v>
      </c>
      <c r="S1225" s="48">
        <v>1737</v>
      </c>
      <c r="T1225" s="48">
        <v>2213</v>
      </c>
      <c r="U1225" s="48">
        <v>43478</v>
      </c>
      <c r="V1225" s="48">
        <v>167206</v>
      </c>
      <c r="W1225" s="156">
        <v>32296735</v>
      </c>
      <c r="X1225" s="156">
        <v>315113</v>
      </c>
      <c r="Y1225" s="156">
        <v>32611848</v>
      </c>
      <c r="Z1225" s="28">
        <v>0.98750000000000004</v>
      </c>
      <c r="AA1225" s="28"/>
      <c r="AB1225" s="111"/>
      <c r="AC1225" s="28"/>
      <c r="AD1225" s="28">
        <v>4.4000000000000003E-3</v>
      </c>
      <c r="AE1225" s="139"/>
      <c r="AF1225" s="139"/>
      <c r="AG1225" s="139"/>
      <c r="AH1225" s="139"/>
    </row>
    <row r="1226" spans="1:34">
      <c r="A1226" s="13" t="s">
        <v>148</v>
      </c>
      <c r="B1226" s="2" t="s">
        <v>75</v>
      </c>
      <c r="C1226" s="14" t="s">
        <v>187</v>
      </c>
      <c r="D1226" s="2">
        <v>2013</v>
      </c>
      <c r="E1226" s="14">
        <v>2013</v>
      </c>
      <c r="F1226" s="14" t="s">
        <v>99</v>
      </c>
      <c r="G1226" s="93">
        <v>350</v>
      </c>
      <c r="H1226" s="93">
        <v>2191</v>
      </c>
      <c r="I1226" s="93">
        <v>1</v>
      </c>
      <c r="J1226" s="93">
        <v>9</v>
      </c>
      <c r="K1226" s="93">
        <v>351</v>
      </c>
      <c r="L1226" s="93">
        <v>2200</v>
      </c>
      <c r="M1226" s="48">
        <v>2551</v>
      </c>
      <c r="N1226" s="48">
        <v>5934</v>
      </c>
      <c r="O1226" s="48">
        <v>920</v>
      </c>
      <c r="P1226" s="48">
        <v>4986</v>
      </c>
      <c r="Q1226" s="48">
        <v>5906</v>
      </c>
      <c r="R1226" s="48">
        <v>2</v>
      </c>
      <c r="S1226" s="48">
        <v>26</v>
      </c>
      <c r="T1226" s="48">
        <v>28</v>
      </c>
      <c r="U1226" s="48">
        <v>922</v>
      </c>
      <c r="V1226" s="48">
        <v>5012</v>
      </c>
      <c r="W1226" s="156">
        <v>855328</v>
      </c>
      <c r="X1226" s="156">
        <v>2494</v>
      </c>
      <c r="Y1226" s="156">
        <v>857822</v>
      </c>
      <c r="Z1226" s="28">
        <v>1</v>
      </c>
      <c r="AA1226" s="28"/>
      <c r="AB1226" s="111"/>
      <c r="AC1226" s="28"/>
      <c r="AD1226" s="28">
        <v>5.2900000000000003E-2</v>
      </c>
      <c r="AE1226" s="139"/>
      <c r="AF1226" s="139"/>
      <c r="AG1226" s="139"/>
      <c r="AH1226" s="139"/>
    </row>
    <row r="1227" spans="1:34">
      <c r="A1227" s="13" t="s">
        <v>149</v>
      </c>
      <c r="B1227" s="2" t="s">
        <v>75</v>
      </c>
      <c r="C1227" s="14" t="s">
        <v>187</v>
      </c>
      <c r="D1227" s="2">
        <v>2013</v>
      </c>
      <c r="E1227" s="14">
        <v>2013</v>
      </c>
      <c r="F1227" s="14" t="s">
        <v>99</v>
      </c>
      <c r="G1227" s="93">
        <v>27589</v>
      </c>
      <c r="H1227" s="93">
        <v>133506</v>
      </c>
      <c r="I1227" s="93">
        <v>58</v>
      </c>
      <c r="J1227" s="93">
        <v>579</v>
      </c>
      <c r="K1227" s="93">
        <v>27647</v>
      </c>
      <c r="L1227" s="93">
        <v>134085</v>
      </c>
      <c r="M1227" s="48">
        <v>161732</v>
      </c>
      <c r="N1227" s="48">
        <v>377412</v>
      </c>
      <c r="O1227" s="48">
        <v>74329</v>
      </c>
      <c r="P1227" s="48">
        <v>301368</v>
      </c>
      <c r="Q1227" s="48">
        <v>375697</v>
      </c>
      <c r="R1227" s="48">
        <v>193</v>
      </c>
      <c r="S1227" s="48">
        <v>1522</v>
      </c>
      <c r="T1227" s="48">
        <v>1715</v>
      </c>
      <c r="U1227" s="48">
        <v>74522</v>
      </c>
      <c r="V1227" s="48">
        <v>302890</v>
      </c>
      <c r="W1227" s="156">
        <v>56172449</v>
      </c>
      <c r="X1227" s="156">
        <v>198870</v>
      </c>
      <c r="Y1227" s="156">
        <v>56371319</v>
      </c>
      <c r="Z1227" s="28">
        <v>0.997</v>
      </c>
      <c r="AA1227" s="28"/>
      <c r="AB1227" s="111"/>
      <c r="AC1227" s="28"/>
      <c r="AD1227" s="28">
        <v>1.4200000000000001E-2</v>
      </c>
      <c r="AE1227" s="139"/>
      <c r="AF1227" s="139"/>
      <c r="AG1227" s="139"/>
      <c r="AH1227" s="139"/>
    </row>
    <row r="1228" spans="1:34">
      <c r="A1228" s="13" t="s">
        <v>150</v>
      </c>
      <c r="B1228" s="2" t="s">
        <v>74</v>
      </c>
      <c r="C1228" s="14" t="s">
        <v>187</v>
      </c>
      <c r="D1228" s="2">
        <v>2013</v>
      </c>
      <c r="E1228" s="14">
        <v>2013</v>
      </c>
      <c r="F1228" s="14" t="s">
        <v>99</v>
      </c>
      <c r="G1228" s="93">
        <v>16811</v>
      </c>
      <c r="H1228" s="93">
        <v>106308</v>
      </c>
      <c r="I1228" s="93">
        <v>107</v>
      </c>
      <c r="J1228" s="93">
        <v>1043</v>
      </c>
      <c r="K1228" s="93">
        <v>16918</v>
      </c>
      <c r="L1228" s="93">
        <v>107351</v>
      </c>
      <c r="M1228" s="48">
        <v>124269</v>
      </c>
      <c r="N1228" s="48">
        <v>264103</v>
      </c>
      <c r="O1228" s="48">
        <v>45447</v>
      </c>
      <c r="P1228" s="48">
        <v>215689</v>
      </c>
      <c r="Q1228" s="48">
        <v>261136</v>
      </c>
      <c r="R1228" s="48">
        <v>383</v>
      </c>
      <c r="S1228" s="48">
        <v>2584</v>
      </c>
      <c r="T1228" s="48">
        <v>2967</v>
      </c>
      <c r="U1228" s="48">
        <v>45830</v>
      </c>
      <c r="V1228" s="48">
        <v>218273</v>
      </c>
      <c r="W1228" s="156">
        <v>39485768</v>
      </c>
      <c r="X1228" s="156">
        <v>370487</v>
      </c>
      <c r="Y1228" s="156">
        <v>39856255</v>
      </c>
      <c r="Z1228" s="28">
        <v>0.9708</v>
      </c>
      <c r="AA1228" s="28"/>
      <c r="AB1228" s="111"/>
      <c r="AC1228" s="28"/>
      <c r="AD1228" s="28">
        <v>2.5399999999999999E-2</v>
      </c>
      <c r="AE1228" s="139"/>
      <c r="AF1228" s="139"/>
      <c r="AG1228" s="139"/>
      <c r="AH1228" s="139"/>
    </row>
    <row r="1229" spans="1:34">
      <c r="A1229" s="13" t="s">
        <v>151</v>
      </c>
      <c r="B1229" s="2" t="s">
        <v>74</v>
      </c>
      <c r="C1229" s="14" t="s">
        <v>187</v>
      </c>
      <c r="D1229" s="2">
        <v>2013</v>
      </c>
      <c r="E1229" s="14">
        <v>2013</v>
      </c>
      <c r="F1229" s="14" t="s">
        <v>99</v>
      </c>
      <c r="G1229" s="93">
        <v>2678</v>
      </c>
      <c r="H1229" s="93">
        <v>28364</v>
      </c>
      <c r="I1229" s="93">
        <v>65</v>
      </c>
      <c r="J1229" s="93">
        <v>749</v>
      </c>
      <c r="K1229" s="93">
        <v>2743</v>
      </c>
      <c r="L1229" s="93">
        <v>29113</v>
      </c>
      <c r="M1229" s="48">
        <v>31856</v>
      </c>
      <c r="N1229" s="48">
        <v>50177</v>
      </c>
      <c r="O1229" s="48">
        <v>5958</v>
      </c>
      <c r="P1229" s="48">
        <v>42600</v>
      </c>
      <c r="Q1229" s="48">
        <v>48558</v>
      </c>
      <c r="R1229" s="48">
        <v>185</v>
      </c>
      <c r="S1229" s="48">
        <v>1434</v>
      </c>
      <c r="T1229" s="48">
        <v>1619</v>
      </c>
      <c r="U1229" s="48">
        <v>6143</v>
      </c>
      <c r="V1229" s="48">
        <v>44034</v>
      </c>
      <c r="W1229" s="156">
        <v>7816495</v>
      </c>
      <c r="X1229" s="156">
        <v>212967</v>
      </c>
      <c r="Y1229" s="156">
        <v>8029462</v>
      </c>
      <c r="Z1229" s="28">
        <v>0.97019999999999995</v>
      </c>
      <c r="AA1229" s="28"/>
      <c r="AB1229" s="111"/>
      <c r="AC1229" s="28"/>
      <c r="AD1229" s="28">
        <v>3.78E-2</v>
      </c>
      <c r="AE1229" s="139"/>
      <c r="AF1229" s="139"/>
      <c r="AG1229" s="139"/>
      <c r="AH1229" s="139"/>
    </row>
    <row r="1230" spans="1:34">
      <c r="A1230" s="13" t="s">
        <v>152</v>
      </c>
      <c r="B1230" s="2" t="s">
        <v>75</v>
      </c>
      <c r="C1230" s="14" t="s">
        <v>187</v>
      </c>
      <c r="D1230" s="2">
        <v>2013</v>
      </c>
      <c r="E1230" s="14">
        <v>2013</v>
      </c>
      <c r="F1230" s="14" t="s">
        <v>99</v>
      </c>
      <c r="G1230" s="93">
        <v>9401</v>
      </c>
      <c r="H1230" s="93">
        <v>37396</v>
      </c>
      <c r="I1230" s="93">
        <v>19</v>
      </c>
      <c r="J1230" s="93">
        <v>269</v>
      </c>
      <c r="K1230" s="93">
        <v>9420</v>
      </c>
      <c r="L1230" s="93">
        <v>37665</v>
      </c>
      <c r="M1230" s="48">
        <v>47085</v>
      </c>
      <c r="N1230" s="48">
        <v>113234</v>
      </c>
      <c r="O1230" s="48">
        <v>24122</v>
      </c>
      <c r="P1230" s="48">
        <v>88307</v>
      </c>
      <c r="Q1230" s="48">
        <v>112429</v>
      </c>
      <c r="R1230" s="48">
        <v>67</v>
      </c>
      <c r="S1230" s="48">
        <v>738</v>
      </c>
      <c r="T1230" s="48">
        <v>805</v>
      </c>
      <c r="U1230" s="48">
        <v>24189</v>
      </c>
      <c r="V1230" s="48">
        <v>89045</v>
      </c>
      <c r="W1230" s="156">
        <v>16739055</v>
      </c>
      <c r="X1230" s="156">
        <v>99986</v>
      </c>
      <c r="Y1230" s="156">
        <v>16839041</v>
      </c>
      <c r="Z1230" s="28">
        <v>0.97529999999999994</v>
      </c>
      <c r="AA1230" s="28"/>
      <c r="AB1230" s="111"/>
      <c r="AC1230" s="28"/>
      <c r="AD1230" s="28">
        <v>2.6700000000000002E-2</v>
      </c>
      <c r="AE1230" s="139"/>
      <c r="AF1230" s="139"/>
      <c r="AG1230" s="139"/>
      <c r="AH1230" s="139"/>
    </row>
    <row r="1231" spans="1:34">
      <c r="A1231" s="13" t="s">
        <v>153</v>
      </c>
      <c r="B1231" s="2" t="s">
        <v>74</v>
      </c>
      <c r="C1231" s="14" t="s">
        <v>187</v>
      </c>
      <c r="D1231" s="2">
        <v>2013</v>
      </c>
      <c r="E1231" s="14">
        <v>2013</v>
      </c>
      <c r="F1231" s="14" t="s">
        <v>99</v>
      </c>
      <c r="G1231" s="93">
        <v>1122</v>
      </c>
      <c r="H1231" s="93">
        <v>7636</v>
      </c>
      <c r="I1231" s="93">
        <v>2</v>
      </c>
      <c r="J1231" s="93">
        <v>23</v>
      </c>
      <c r="K1231" s="93">
        <v>1124</v>
      </c>
      <c r="L1231" s="93">
        <v>7659</v>
      </c>
      <c r="M1231" s="48">
        <v>8783</v>
      </c>
      <c r="N1231" s="48">
        <v>17028</v>
      </c>
      <c r="O1231" s="48">
        <v>2783</v>
      </c>
      <c r="P1231" s="48">
        <v>14183</v>
      </c>
      <c r="Q1231" s="48">
        <v>16966</v>
      </c>
      <c r="R1231" s="48">
        <v>7</v>
      </c>
      <c r="S1231" s="48">
        <v>55</v>
      </c>
      <c r="T1231" s="48">
        <v>62</v>
      </c>
      <c r="U1231" s="48">
        <v>2790</v>
      </c>
      <c r="V1231" s="48">
        <v>14238</v>
      </c>
      <c r="W1231" s="156">
        <v>2503594</v>
      </c>
      <c r="X1231" s="156">
        <v>6508</v>
      </c>
      <c r="Y1231" s="156">
        <v>2510102</v>
      </c>
      <c r="Z1231" s="28">
        <v>0.95750000000000002</v>
      </c>
      <c r="AA1231" s="28"/>
      <c r="AB1231" s="111"/>
      <c r="AC1231" s="28"/>
      <c r="AD1231" s="28">
        <v>5.2900000000000003E-2</v>
      </c>
      <c r="AE1231" s="139"/>
      <c r="AF1231" s="139"/>
      <c r="AG1231" s="139"/>
      <c r="AH1231" s="139"/>
    </row>
    <row r="1232" spans="1:34">
      <c r="A1232" s="13" t="s">
        <v>154</v>
      </c>
      <c r="B1232" s="2" t="s">
        <v>74</v>
      </c>
      <c r="C1232" s="14" t="s">
        <v>187</v>
      </c>
      <c r="D1232" s="2">
        <v>2013</v>
      </c>
      <c r="E1232" s="14">
        <v>2013</v>
      </c>
      <c r="F1232" s="14" t="s">
        <v>99</v>
      </c>
      <c r="G1232" s="93">
        <v>1508</v>
      </c>
      <c r="H1232" s="93">
        <v>13162</v>
      </c>
      <c r="I1232" s="93">
        <v>18</v>
      </c>
      <c r="J1232" s="93">
        <v>293</v>
      </c>
      <c r="K1232" s="93">
        <v>1526</v>
      </c>
      <c r="L1232" s="93">
        <v>13455</v>
      </c>
      <c r="M1232" s="48">
        <v>14981</v>
      </c>
      <c r="N1232" s="48">
        <v>30296</v>
      </c>
      <c r="O1232" s="48">
        <v>3663</v>
      </c>
      <c r="P1232" s="48">
        <v>25875</v>
      </c>
      <c r="Q1232" s="48">
        <v>29538</v>
      </c>
      <c r="R1232" s="48">
        <v>57</v>
      </c>
      <c r="S1232" s="48">
        <v>701</v>
      </c>
      <c r="T1232" s="48">
        <v>758</v>
      </c>
      <c r="U1232" s="48">
        <v>3720</v>
      </c>
      <c r="V1232" s="48">
        <v>26576</v>
      </c>
      <c r="W1232" s="156">
        <v>4481433.97</v>
      </c>
      <c r="X1232" s="156">
        <v>88952.03</v>
      </c>
      <c r="Y1232" s="156">
        <v>4570386</v>
      </c>
      <c r="Z1232" s="28">
        <v>0.96619999999999995</v>
      </c>
      <c r="AA1232" s="28"/>
      <c r="AB1232" s="111"/>
      <c r="AC1232" s="28"/>
      <c r="AD1232" s="28">
        <v>5.2900000000000003E-2</v>
      </c>
      <c r="AE1232" s="139"/>
      <c r="AF1232" s="139"/>
      <c r="AG1232" s="139"/>
      <c r="AH1232" s="139"/>
    </row>
    <row r="1233" spans="1:51">
      <c r="A1233" s="13" t="s">
        <v>155</v>
      </c>
      <c r="B1233" s="2" t="s">
        <v>74</v>
      </c>
      <c r="C1233" s="14" t="s">
        <v>187</v>
      </c>
      <c r="D1233" s="2">
        <v>2013</v>
      </c>
      <c r="E1233" s="14">
        <v>2013</v>
      </c>
      <c r="F1233" s="14" t="s">
        <v>99</v>
      </c>
      <c r="G1233" s="93">
        <v>2373</v>
      </c>
      <c r="H1233" s="93">
        <v>11598</v>
      </c>
      <c r="I1233" s="93">
        <v>2</v>
      </c>
      <c r="J1233" s="93">
        <v>40</v>
      </c>
      <c r="K1233" s="93">
        <v>2375</v>
      </c>
      <c r="L1233" s="93">
        <v>11638</v>
      </c>
      <c r="M1233" s="48">
        <v>14013</v>
      </c>
      <c r="N1233" s="48">
        <v>31502</v>
      </c>
      <c r="O1233" s="48">
        <v>5869</v>
      </c>
      <c r="P1233" s="48">
        <v>25525</v>
      </c>
      <c r="Q1233" s="48">
        <v>31394</v>
      </c>
      <c r="R1233" s="48">
        <v>5</v>
      </c>
      <c r="S1233" s="48">
        <v>103</v>
      </c>
      <c r="T1233" s="48">
        <v>108</v>
      </c>
      <c r="U1233" s="48">
        <v>5874</v>
      </c>
      <c r="V1233" s="48">
        <v>25628</v>
      </c>
      <c r="W1233" s="156">
        <v>4634454</v>
      </c>
      <c r="X1233" s="156">
        <v>14039</v>
      </c>
      <c r="Y1233" s="156">
        <v>4648493</v>
      </c>
      <c r="Z1233" s="28">
        <v>0.93189999999999995</v>
      </c>
      <c r="AA1233" s="28"/>
      <c r="AB1233" s="111"/>
      <c r="AC1233" s="28"/>
      <c r="AD1233" s="28">
        <v>5.2900000000000003E-2</v>
      </c>
      <c r="AE1233" s="139"/>
      <c r="AF1233" s="139"/>
      <c r="AG1233" s="139"/>
      <c r="AH1233" s="139"/>
    </row>
    <row r="1234" spans="1:51">
      <c r="A1234" s="13" t="s">
        <v>156</v>
      </c>
      <c r="B1234" s="2" t="s">
        <v>74</v>
      </c>
      <c r="C1234" s="14" t="s">
        <v>187</v>
      </c>
      <c r="D1234" s="2">
        <v>2013</v>
      </c>
      <c r="E1234" s="14">
        <v>2013</v>
      </c>
      <c r="F1234" s="14" t="s">
        <v>99</v>
      </c>
      <c r="G1234" s="93">
        <v>6721</v>
      </c>
      <c r="H1234" s="93">
        <v>44662</v>
      </c>
      <c r="I1234" s="93">
        <v>37</v>
      </c>
      <c r="J1234" s="93">
        <v>1009</v>
      </c>
      <c r="K1234" s="93">
        <v>6758</v>
      </c>
      <c r="L1234" s="93">
        <v>45671</v>
      </c>
      <c r="M1234" s="48">
        <v>52429</v>
      </c>
      <c r="N1234" s="48">
        <v>110814</v>
      </c>
      <c r="O1234" s="48">
        <v>15996</v>
      </c>
      <c r="P1234" s="48">
        <v>92585</v>
      </c>
      <c r="Q1234" s="48">
        <v>108581</v>
      </c>
      <c r="R1234" s="48">
        <v>123</v>
      </c>
      <c r="S1234" s="48">
        <v>2110</v>
      </c>
      <c r="T1234" s="48">
        <v>2233</v>
      </c>
      <c r="U1234" s="48">
        <v>16119</v>
      </c>
      <c r="V1234" s="48">
        <v>94695</v>
      </c>
      <c r="W1234" s="156">
        <v>16426008</v>
      </c>
      <c r="X1234" s="156">
        <v>309148</v>
      </c>
      <c r="Y1234" s="156">
        <v>16735156</v>
      </c>
      <c r="Z1234" s="28">
        <v>0.91159999999999997</v>
      </c>
      <c r="AA1234" s="28"/>
      <c r="AB1234" s="111"/>
      <c r="AC1234" s="28"/>
      <c r="AD1234" s="28">
        <v>2.46E-2</v>
      </c>
      <c r="AE1234" s="139"/>
      <c r="AF1234" s="139"/>
      <c r="AG1234" s="139"/>
      <c r="AH1234" s="139"/>
    </row>
    <row r="1235" spans="1:51">
      <c r="A1235" s="13" t="s">
        <v>157</v>
      </c>
      <c r="B1235" s="2" t="s">
        <v>74</v>
      </c>
      <c r="C1235" s="14" t="s">
        <v>187</v>
      </c>
      <c r="D1235" s="2">
        <v>2013</v>
      </c>
      <c r="E1235" s="14">
        <v>2013</v>
      </c>
      <c r="F1235" s="14" t="s">
        <v>99</v>
      </c>
      <c r="G1235" s="93">
        <v>1211</v>
      </c>
      <c r="H1235" s="93">
        <v>10147</v>
      </c>
      <c r="I1235" s="93">
        <v>2</v>
      </c>
      <c r="J1235" s="93">
        <v>23</v>
      </c>
      <c r="K1235" s="93">
        <v>1213</v>
      </c>
      <c r="L1235" s="93">
        <v>10170</v>
      </c>
      <c r="M1235" s="48">
        <v>11383</v>
      </c>
      <c r="N1235" s="48">
        <v>22023</v>
      </c>
      <c r="O1235" s="48">
        <v>2964</v>
      </c>
      <c r="P1235" s="48">
        <v>18993</v>
      </c>
      <c r="Q1235" s="48">
        <v>21957</v>
      </c>
      <c r="R1235" s="48">
        <v>5</v>
      </c>
      <c r="S1235" s="48">
        <v>61</v>
      </c>
      <c r="T1235" s="48">
        <v>66</v>
      </c>
      <c r="U1235" s="48">
        <v>2969</v>
      </c>
      <c r="V1235" s="48">
        <v>19054</v>
      </c>
      <c r="W1235" s="156">
        <v>3322223</v>
      </c>
      <c r="X1235" s="156">
        <v>6826.63</v>
      </c>
      <c r="Y1235" s="156">
        <v>3329049.63</v>
      </c>
      <c r="Z1235" s="28">
        <v>0.92610000000000003</v>
      </c>
      <c r="AA1235" s="28"/>
      <c r="AB1235" s="111"/>
      <c r="AC1235" s="28"/>
      <c r="AD1235" s="28">
        <v>5.2900000000000003E-2</v>
      </c>
      <c r="AE1235" s="139"/>
      <c r="AF1235" s="139"/>
      <c r="AG1235" s="139"/>
      <c r="AH1235" s="139"/>
    </row>
    <row r="1236" spans="1:51">
      <c r="A1236" s="13" t="s">
        <v>158</v>
      </c>
      <c r="B1236" s="2" t="s">
        <v>75</v>
      </c>
      <c r="C1236" s="14" t="s">
        <v>187</v>
      </c>
      <c r="D1236" s="2">
        <v>2013</v>
      </c>
      <c r="E1236" s="14">
        <v>2013</v>
      </c>
      <c r="F1236" s="14" t="s">
        <v>99</v>
      </c>
      <c r="G1236" s="93">
        <v>1629</v>
      </c>
      <c r="H1236" s="93">
        <v>9791</v>
      </c>
      <c r="I1236" s="93">
        <v>1</v>
      </c>
      <c r="J1236" s="93">
        <v>17</v>
      </c>
      <c r="K1236" s="93">
        <v>1630</v>
      </c>
      <c r="L1236" s="93">
        <v>9808</v>
      </c>
      <c r="M1236" s="48">
        <v>11438</v>
      </c>
      <c r="N1236" s="48">
        <v>22941</v>
      </c>
      <c r="O1236" s="48">
        <v>4116</v>
      </c>
      <c r="P1236" s="48">
        <v>18786</v>
      </c>
      <c r="Q1236" s="48">
        <v>22902</v>
      </c>
      <c r="R1236" s="48">
        <v>3</v>
      </c>
      <c r="S1236" s="48">
        <v>36</v>
      </c>
      <c r="T1236" s="48">
        <v>39</v>
      </c>
      <c r="U1236" s="48">
        <v>4119</v>
      </c>
      <c r="V1236" s="48">
        <v>18822</v>
      </c>
      <c r="W1236" s="156">
        <v>3395173</v>
      </c>
      <c r="X1236" s="156">
        <v>4636</v>
      </c>
      <c r="Y1236" s="156">
        <v>3399809</v>
      </c>
      <c r="Z1236" s="28">
        <v>0.80389999999999995</v>
      </c>
      <c r="AA1236" s="28"/>
      <c r="AB1236" s="111"/>
      <c r="AC1236" s="28"/>
      <c r="AD1236" s="28">
        <v>5.2900000000000003E-2</v>
      </c>
      <c r="AE1236" s="139"/>
      <c r="AF1236" s="139"/>
      <c r="AG1236" s="139"/>
      <c r="AH1236" s="139"/>
    </row>
    <row r="1237" spans="1:51">
      <c r="A1237" s="13" t="s">
        <v>159</v>
      </c>
      <c r="B1237" s="2" t="s">
        <v>75</v>
      </c>
      <c r="C1237" s="14" t="s">
        <v>187</v>
      </c>
      <c r="D1237" s="2">
        <v>2013</v>
      </c>
      <c r="E1237" s="14">
        <v>2013</v>
      </c>
      <c r="F1237" s="14" t="s">
        <v>99</v>
      </c>
      <c r="G1237" s="93">
        <v>14</v>
      </c>
      <c r="H1237" s="93">
        <v>145</v>
      </c>
      <c r="I1237" s="93">
        <v>0</v>
      </c>
      <c r="J1237" s="93">
        <v>0</v>
      </c>
      <c r="K1237" s="93">
        <v>14</v>
      </c>
      <c r="L1237" s="93">
        <v>145</v>
      </c>
      <c r="M1237" s="48">
        <v>159</v>
      </c>
      <c r="N1237" s="48">
        <v>300</v>
      </c>
      <c r="O1237" s="48">
        <v>39</v>
      </c>
      <c r="P1237" s="48">
        <v>261</v>
      </c>
      <c r="Q1237" s="48">
        <v>300</v>
      </c>
      <c r="R1237" s="48">
        <v>0</v>
      </c>
      <c r="S1237" s="48">
        <v>0</v>
      </c>
      <c r="T1237" s="48">
        <v>0</v>
      </c>
      <c r="U1237" s="48">
        <v>39</v>
      </c>
      <c r="V1237" s="48">
        <v>261</v>
      </c>
      <c r="W1237" s="156">
        <v>43079</v>
      </c>
      <c r="X1237" s="156">
        <v>0</v>
      </c>
      <c r="Y1237" s="156">
        <v>43079</v>
      </c>
      <c r="Z1237" s="28">
        <v>0.88890000000000002</v>
      </c>
      <c r="AA1237" s="28"/>
      <c r="AB1237" s="111"/>
      <c r="AC1237" s="28"/>
      <c r="AD1237" s="28">
        <v>5.2900000000000003E-2</v>
      </c>
      <c r="AE1237" s="139"/>
      <c r="AF1237" s="139"/>
      <c r="AG1237" s="139"/>
      <c r="AH1237" s="139"/>
    </row>
    <row r="1238" spans="1:51">
      <c r="A1238" s="13" t="s">
        <v>160</v>
      </c>
      <c r="B1238" s="2" t="s">
        <v>75</v>
      </c>
      <c r="C1238" s="14" t="s">
        <v>187</v>
      </c>
      <c r="D1238" s="2">
        <v>2013</v>
      </c>
      <c r="E1238" s="14">
        <v>2013</v>
      </c>
      <c r="F1238" s="14" t="s">
        <v>99</v>
      </c>
      <c r="G1238" s="93">
        <v>423</v>
      </c>
      <c r="H1238" s="93">
        <v>2494</v>
      </c>
      <c r="I1238" s="93">
        <v>0</v>
      </c>
      <c r="J1238" s="93">
        <v>3</v>
      </c>
      <c r="K1238" s="93">
        <v>423</v>
      </c>
      <c r="L1238" s="93">
        <v>2497</v>
      </c>
      <c r="M1238" s="48">
        <v>2920</v>
      </c>
      <c r="N1238" s="48">
        <v>6470</v>
      </c>
      <c r="O1238" s="48">
        <v>1135</v>
      </c>
      <c r="P1238" s="48">
        <v>5330</v>
      </c>
      <c r="Q1238" s="48">
        <v>6465</v>
      </c>
      <c r="R1238" s="48">
        <v>0</v>
      </c>
      <c r="S1238" s="48">
        <v>5</v>
      </c>
      <c r="T1238" s="48">
        <v>5</v>
      </c>
      <c r="U1238" s="48">
        <v>1135</v>
      </c>
      <c r="V1238" s="48">
        <v>5335</v>
      </c>
      <c r="W1238" s="156">
        <v>944812</v>
      </c>
      <c r="X1238" s="156">
        <v>827</v>
      </c>
      <c r="Y1238" s="156">
        <v>945639</v>
      </c>
      <c r="Z1238" s="28">
        <v>1</v>
      </c>
      <c r="AA1238" s="28"/>
      <c r="AB1238" s="111"/>
      <c r="AC1238" s="28"/>
      <c r="AD1238" s="28">
        <v>5.2900000000000003E-2</v>
      </c>
      <c r="AE1238" s="139"/>
      <c r="AF1238" s="139"/>
      <c r="AG1238" s="139"/>
      <c r="AH1238" s="139"/>
    </row>
    <row r="1239" spans="1:51">
      <c r="A1239" s="13" t="s">
        <v>161</v>
      </c>
      <c r="B1239" s="2" t="s">
        <v>74</v>
      </c>
      <c r="C1239" s="14" t="s">
        <v>187</v>
      </c>
      <c r="D1239" s="2">
        <v>2013</v>
      </c>
      <c r="E1239" s="14">
        <v>2013</v>
      </c>
      <c r="F1239" s="14" t="s">
        <v>99</v>
      </c>
      <c r="G1239" s="93">
        <v>3290</v>
      </c>
      <c r="H1239" s="93">
        <v>17448</v>
      </c>
      <c r="I1239" s="93">
        <v>7</v>
      </c>
      <c r="J1239" s="93">
        <v>84</v>
      </c>
      <c r="K1239" s="93">
        <v>3297</v>
      </c>
      <c r="L1239" s="93">
        <v>17532</v>
      </c>
      <c r="M1239" s="48">
        <v>20829</v>
      </c>
      <c r="N1239" s="48">
        <v>41431</v>
      </c>
      <c r="O1239" s="48">
        <v>7852</v>
      </c>
      <c r="P1239" s="48">
        <v>33351</v>
      </c>
      <c r="Q1239" s="48">
        <v>41203</v>
      </c>
      <c r="R1239" s="48">
        <v>24</v>
      </c>
      <c r="S1239" s="48">
        <v>204</v>
      </c>
      <c r="T1239" s="48">
        <v>228</v>
      </c>
      <c r="U1239" s="48">
        <v>7876</v>
      </c>
      <c r="V1239" s="48">
        <v>33555</v>
      </c>
      <c r="W1239" s="156">
        <v>6391874.8300000001</v>
      </c>
      <c r="X1239" s="156">
        <v>30451.47</v>
      </c>
      <c r="Y1239" s="156">
        <v>6422326.2999999998</v>
      </c>
      <c r="Z1239" s="28">
        <v>0.91900000000000004</v>
      </c>
      <c r="AA1239" s="28"/>
      <c r="AB1239" s="111"/>
      <c r="AC1239" s="28"/>
      <c r="AD1239" s="28">
        <v>1.2200000000000001E-2</v>
      </c>
      <c r="AE1239" s="139"/>
      <c r="AF1239" s="139"/>
      <c r="AG1239" s="139"/>
      <c r="AH1239" s="139"/>
    </row>
    <row r="1240" spans="1:51">
      <c r="A1240" s="13" t="s">
        <v>162</v>
      </c>
      <c r="B1240" s="2" t="s">
        <v>74</v>
      </c>
      <c r="C1240" s="14" t="s">
        <v>187</v>
      </c>
      <c r="D1240" s="2">
        <v>2013</v>
      </c>
      <c r="E1240" s="14">
        <v>2013</v>
      </c>
      <c r="F1240" s="14" t="s">
        <v>99</v>
      </c>
      <c r="G1240" s="93">
        <v>2006</v>
      </c>
      <c r="H1240" s="93">
        <v>16463</v>
      </c>
      <c r="I1240" s="93">
        <v>9</v>
      </c>
      <c r="J1240" s="93">
        <v>109</v>
      </c>
      <c r="K1240" s="93">
        <v>2015</v>
      </c>
      <c r="L1240" s="93">
        <v>16572</v>
      </c>
      <c r="M1240" s="48">
        <v>18587</v>
      </c>
      <c r="N1240" s="48">
        <v>34325</v>
      </c>
      <c r="O1240" s="48">
        <v>4834</v>
      </c>
      <c r="P1240" s="48">
        <v>29178</v>
      </c>
      <c r="Q1240" s="48">
        <v>34012</v>
      </c>
      <c r="R1240" s="48">
        <v>32</v>
      </c>
      <c r="S1240" s="48">
        <v>281</v>
      </c>
      <c r="T1240" s="48">
        <v>313</v>
      </c>
      <c r="U1240" s="48">
        <v>4866</v>
      </c>
      <c r="V1240" s="48">
        <v>29459</v>
      </c>
      <c r="W1240" s="156">
        <v>5218562</v>
      </c>
      <c r="X1240" s="156">
        <v>37147</v>
      </c>
      <c r="Y1240" s="156">
        <v>5255709</v>
      </c>
      <c r="Z1240" s="28">
        <v>0.82289999999999996</v>
      </c>
      <c r="AA1240" s="28"/>
      <c r="AB1240" s="111"/>
      <c r="AC1240" s="28"/>
      <c r="AD1240" s="28">
        <v>5.2900000000000003E-2</v>
      </c>
      <c r="AE1240" s="139"/>
      <c r="AF1240" s="139"/>
      <c r="AG1240" s="139"/>
      <c r="AH1240" s="139"/>
    </row>
    <row r="1241" spans="1:51">
      <c r="A1241" s="13" t="s">
        <v>163</v>
      </c>
      <c r="B1241" s="2" t="s">
        <v>75</v>
      </c>
      <c r="C1241" s="14" t="s">
        <v>187</v>
      </c>
      <c r="D1241" s="2">
        <v>2013</v>
      </c>
      <c r="E1241" s="14">
        <v>2013</v>
      </c>
      <c r="F1241" s="14" t="s">
        <v>99</v>
      </c>
      <c r="G1241" s="93">
        <v>6745</v>
      </c>
      <c r="H1241" s="93">
        <v>35061</v>
      </c>
      <c r="I1241" s="93">
        <v>8</v>
      </c>
      <c r="J1241" s="93">
        <v>56</v>
      </c>
      <c r="K1241" s="93">
        <v>6753</v>
      </c>
      <c r="L1241" s="93">
        <v>35117</v>
      </c>
      <c r="M1241" s="48">
        <v>41870</v>
      </c>
      <c r="N1241" s="48">
        <v>91498</v>
      </c>
      <c r="O1241" s="48">
        <v>17824</v>
      </c>
      <c r="P1241" s="48">
        <v>73495</v>
      </c>
      <c r="Q1241" s="48">
        <v>91319</v>
      </c>
      <c r="R1241" s="48">
        <v>28</v>
      </c>
      <c r="S1241" s="48">
        <v>151</v>
      </c>
      <c r="T1241" s="48">
        <v>179</v>
      </c>
      <c r="U1241" s="48">
        <v>17852</v>
      </c>
      <c r="V1241" s="48">
        <v>73646</v>
      </c>
      <c r="W1241" s="156">
        <v>13525238</v>
      </c>
      <c r="X1241" s="156">
        <v>22054</v>
      </c>
      <c r="Y1241" s="156">
        <v>13547292</v>
      </c>
      <c r="Z1241" s="28">
        <v>0.95989999999999998</v>
      </c>
      <c r="AA1241" s="28"/>
      <c r="AB1241" s="111"/>
      <c r="AC1241" s="28"/>
      <c r="AD1241" s="28">
        <v>9.7000000000000003E-3</v>
      </c>
      <c r="AE1241" s="139"/>
      <c r="AF1241" s="139"/>
      <c r="AG1241" s="139"/>
      <c r="AH1241" s="139"/>
    </row>
    <row r="1242" spans="1:51">
      <c r="A1242" s="13" t="s">
        <v>164</v>
      </c>
      <c r="B1242" s="2" t="s">
        <v>75</v>
      </c>
      <c r="C1242" s="14" t="s">
        <v>187</v>
      </c>
      <c r="D1242" s="2">
        <v>2013</v>
      </c>
      <c r="E1242" s="14">
        <v>2013</v>
      </c>
      <c r="F1242" s="14" t="s">
        <v>99</v>
      </c>
      <c r="G1242" s="93">
        <v>789</v>
      </c>
      <c r="H1242" s="93">
        <v>4311</v>
      </c>
      <c r="I1242" s="93">
        <v>3</v>
      </c>
      <c r="J1242" s="93">
        <v>21</v>
      </c>
      <c r="K1242" s="93">
        <v>792</v>
      </c>
      <c r="L1242" s="93">
        <v>4332</v>
      </c>
      <c r="M1242" s="48">
        <v>5124</v>
      </c>
      <c r="N1242" s="48">
        <v>12177</v>
      </c>
      <c r="O1242" s="48">
        <v>2121</v>
      </c>
      <c r="P1242" s="48">
        <v>9986</v>
      </c>
      <c r="Q1242" s="48">
        <v>12107</v>
      </c>
      <c r="R1242" s="48">
        <v>12</v>
      </c>
      <c r="S1242" s="48">
        <v>58</v>
      </c>
      <c r="T1242" s="48">
        <v>70</v>
      </c>
      <c r="U1242" s="48">
        <v>2133</v>
      </c>
      <c r="V1242" s="48">
        <v>10044</v>
      </c>
      <c r="W1242" s="156">
        <v>1750070</v>
      </c>
      <c r="X1242" s="156">
        <v>7501</v>
      </c>
      <c r="Y1242" s="156">
        <v>1757571</v>
      </c>
      <c r="Z1242" s="28">
        <v>0.98099999999999998</v>
      </c>
      <c r="AA1242" s="28"/>
      <c r="AB1242" s="111"/>
      <c r="AC1242" s="28"/>
      <c r="AD1242" s="28">
        <v>5.2900000000000003E-2</v>
      </c>
      <c r="AE1242" s="139"/>
      <c r="AF1242" s="139"/>
      <c r="AG1242" s="139"/>
      <c r="AH1242" s="139"/>
      <c r="AI1242" s="1"/>
      <c r="AJ1242" s="1"/>
      <c r="AK1242" s="1"/>
      <c r="AL1242" s="1"/>
      <c r="AM1242" s="1"/>
      <c r="AN1242" s="1"/>
      <c r="AO1242" s="1"/>
      <c r="AP1242" s="1"/>
      <c r="AQ1242" s="1"/>
      <c r="AR1242" s="1"/>
      <c r="AS1242" s="1"/>
      <c r="AT1242" s="1"/>
      <c r="AU1242" s="1"/>
      <c r="AV1242" s="1"/>
      <c r="AW1242" s="1"/>
      <c r="AX1242" s="1"/>
      <c r="AY1242" s="1"/>
    </row>
    <row r="1243" spans="1:51">
      <c r="A1243" s="13" t="s">
        <v>165</v>
      </c>
      <c r="B1243" s="2" t="s">
        <v>75</v>
      </c>
      <c r="C1243" s="14" t="s">
        <v>187</v>
      </c>
      <c r="D1243" s="2">
        <v>2013</v>
      </c>
      <c r="E1243" s="14">
        <v>2013</v>
      </c>
      <c r="F1243" s="14" t="s">
        <v>99</v>
      </c>
      <c r="G1243" s="93">
        <v>732</v>
      </c>
      <c r="H1243" s="93">
        <v>3636</v>
      </c>
      <c r="I1243" s="93">
        <v>1</v>
      </c>
      <c r="J1243" s="93">
        <v>7</v>
      </c>
      <c r="K1243" s="93">
        <v>733</v>
      </c>
      <c r="L1243" s="93">
        <v>3643</v>
      </c>
      <c r="M1243" s="48">
        <v>4376</v>
      </c>
      <c r="N1243" s="48">
        <v>10039</v>
      </c>
      <c r="O1243" s="48">
        <v>1955</v>
      </c>
      <c r="P1243" s="48">
        <v>8065</v>
      </c>
      <c r="Q1243" s="48">
        <v>10020</v>
      </c>
      <c r="R1243" s="48">
        <v>2</v>
      </c>
      <c r="S1243" s="48">
        <v>17</v>
      </c>
      <c r="T1243" s="48">
        <v>19</v>
      </c>
      <c r="U1243" s="48">
        <v>1957</v>
      </c>
      <c r="V1243" s="48">
        <v>8082</v>
      </c>
      <c r="W1243" s="156">
        <v>1451402</v>
      </c>
      <c r="X1243" s="156">
        <v>2948</v>
      </c>
      <c r="Y1243" s="156">
        <v>1454350</v>
      </c>
      <c r="Z1243" s="28">
        <v>0.93389999999999995</v>
      </c>
      <c r="AA1243" s="28"/>
      <c r="AB1243" s="111"/>
      <c r="AC1243" s="28"/>
      <c r="AD1243" s="28">
        <v>5.2900000000000003E-2</v>
      </c>
      <c r="AE1243" s="139"/>
      <c r="AF1243" s="139"/>
      <c r="AG1243" s="139"/>
      <c r="AH1243" s="139"/>
      <c r="AI1243" s="1"/>
      <c r="AJ1243" s="1"/>
      <c r="AK1243" s="1"/>
      <c r="AL1243" s="1"/>
      <c r="AM1243" s="1"/>
      <c r="AN1243" s="1"/>
      <c r="AO1243" s="1"/>
      <c r="AP1243" s="1"/>
      <c r="AQ1243" s="1"/>
      <c r="AR1243" s="1"/>
      <c r="AS1243" s="1"/>
      <c r="AT1243" s="1"/>
      <c r="AU1243" s="1"/>
      <c r="AV1243" s="1"/>
      <c r="AW1243" s="1"/>
      <c r="AX1243" s="1"/>
      <c r="AY1243" s="1"/>
    </row>
    <row r="1244" spans="1:51">
      <c r="A1244" s="13" t="s">
        <v>166</v>
      </c>
      <c r="B1244" s="2" t="s">
        <v>75</v>
      </c>
      <c r="C1244" s="14" t="s">
        <v>187</v>
      </c>
      <c r="D1244" s="2">
        <v>2013</v>
      </c>
      <c r="E1244" s="14">
        <v>2013</v>
      </c>
      <c r="F1244" s="14" t="s">
        <v>99</v>
      </c>
      <c r="G1244" s="93">
        <v>80</v>
      </c>
      <c r="H1244" s="93">
        <v>721</v>
      </c>
      <c r="I1244" s="93">
        <v>0</v>
      </c>
      <c r="J1244" s="93">
        <v>1</v>
      </c>
      <c r="K1244" s="93">
        <v>80</v>
      </c>
      <c r="L1244" s="93">
        <v>722</v>
      </c>
      <c r="M1244" s="48">
        <v>802</v>
      </c>
      <c r="N1244" s="48">
        <v>1581</v>
      </c>
      <c r="O1244" s="48">
        <v>195</v>
      </c>
      <c r="P1244" s="48">
        <v>1385</v>
      </c>
      <c r="Q1244" s="48">
        <v>1580</v>
      </c>
      <c r="R1244" s="48">
        <v>0</v>
      </c>
      <c r="S1244" s="48">
        <v>1</v>
      </c>
      <c r="T1244" s="48">
        <v>1</v>
      </c>
      <c r="U1244" s="48">
        <v>195</v>
      </c>
      <c r="V1244" s="48">
        <v>1386</v>
      </c>
      <c r="W1244" s="156">
        <v>240952</v>
      </c>
      <c r="X1244" s="156">
        <v>286</v>
      </c>
      <c r="Y1244" s="156">
        <v>241238</v>
      </c>
      <c r="Z1244" s="28">
        <v>0.9667</v>
      </c>
      <c r="AA1244" s="28"/>
      <c r="AB1244" s="111"/>
      <c r="AC1244" s="28"/>
      <c r="AD1244" s="28">
        <v>5.2900000000000003E-2</v>
      </c>
      <c r="AE1244" s="139"/>
      <c r="AF1244" s="139"/>
      <c r="AG1244" s="139"/>
      <c r="AH1244" s="139"/>
      <c r="AI1244" s="1"/>
      <c r="AJ1244" s="1"/>
      <c r="AK1244" s="1"/>
      <c r="AL1244" s="1"/>
      <c r="AM1244" s="1"/>
      <c r="AN1244" s="1"/>
      <c r="AO1244" s="1"/>
      <c r="AP1244" s="1"/>
      <c r="AQ1244" s="1"/>
      <c r="AR1244" s="1"/>
      <c r="AS1244" s="1"/>
      <c r="AT1244" s="1"/>
      <c r="AU1244" s="1"/>
      <c r="AV1244" s="1"/>
      <c r="AW1244" s="1"/>
      <c r="AX1244" s="1"/>
      <c r="AY1244" s="1"/>
    </row>
    <row r="1245" spans="1:51">
      <c r="A1245" s="13" t="s">
        <v>167</v>
      </c>
      <c r="B1245" s="2" t="s">
        <v>74</v>
      </c>
      <c r="C1245" s="14" t="s">
        <v>187</v>
      </c>
      <c r="D1245" s="2">
        <v>2013</v>
      </c>
      <c r="E1245" s="14">
        <v>2013</v>
      </c>
      <c r="F1245" s="14" t="s">
        <v>99</v>
      </c>
      <c r="G1245" s="93">
        <v>8811</v>
      </c>
      <c r="H1245" s="93">
        <v>37429</v>
      </c>
      <c r="I1245" s="93">
        <v>20</v>
      </c>
      <c r="J1245" s="93">
        <v>297</v>
      </c>
      <c r="K1245" s="93">
        <v>8831</v>
      </c>
      <c r="L1245" s="93">
        <v>37726</v>
      </c>
      <c r="M1245" s="48">
        <v>46557</v>
      </c>
      <c r="N1245" s="48">
        <v>114906</v>
      </c>
      <c r="O1245" s="48">
        <v>24212</v>
      </c>
      <c r="P1245" s="48">
        <v>89886</v>
      </c>
      <c r="Q1245" s="48">
        <v>114098</v>
      </c>
      <c r="R1245" s="48">
        <v>68</v>
      </c>
      <c r="S1245" s="48">
        <v>740</v>
      </c>
      <c r="T1245" s="48">
        <v>808</v>
      </c>
      <c r="U1245" s="48">
        <v>24280</v>
      </c>
      <c r="V1245" s="48">
        <v>90626</v>
      </c>
      <c r="W1245" s="156">
        <v>16782255</v>
      </c>
      <c r="X1245" s="156">
        <v>103908</v>
      </c>
      <c r="Y1245" s="156">
        <v>16886163</v>
      </c>
      <c r="Z1245" s="28">
        <v>1</v>
      </c>
      <c r="AA1245" s="28"/>
      <c r="AB1245" s="111"/>
      <c r="AC1245" s="28"/>
      <c r="AD1245" s="28">
        <v>3.5799999999999998E-2</v>
      </c>
      <c r="AE1245" s="139"/>
      <c r="AF1245" s="139"/>
      <c r="AG1245" s="139"/>
      <c r="AH1245" s="139"/>
      <c r="AI1245" s="1"/>
      <c r="AJ1245" s="1"/>
      <c r="AK1245" s="1"/>
      <c r="AL1245" s="1"/>
      <c r="AM1245" s="1"/>
      <c r="AN1245" s="1"/>
      <c r="AO1245" s="1"/>
      <c r="AP1245" s="1"/>
      <c r="AQ1245" s="1"/>
      <c r="AR1245" s="1"/>
      <c r="AS1245" s="1"/>
      <c r="AT1245" s="1"/>
      <c r="AU1245" s="1"/>
      <c r="AV1245" s="1"/>
      <c r="AW1245" s="1"/>
      <c r="AX1245" s="1"/>
      <c r="AY1245" s="1"/>
    </row>
    <row r="1246" spans="1:51">
      <c r="A1246" s="13" t="s">
        <v>168</v>
      </c>
      <c r="B1246" s="2" t="s">
        <v>75</v>
      </c>
      <c r="C1246" s="14" t="s">
        <v>187</v>
      </c>
      <c r="D1246" s="2">
        <v>2013</v>
      </c>
      <c r="E1246" s="14">
        <v>2013</v>
      </c>
      <c r="F1246" s="14" t="s">
        <v>99</v>
      </c>
      <c r="G1246" s="93">
        <v>369</v>
      </c>
      <c r="H1246" s="93">
        <v>2424</v>
      </c>
      <c r="I1246" s="93">
        <v>0</v>
      </c>
      <c r="J1246" s="93">
        <v>2</v>
      </c>
      <c r="K1246" s="93">
        <v>369</v>
      </c>
      <c r="L1246" s="93">
        <v>2426</v>
      </c>
      <c r="M1246" s="48">
        <v>2795</v>
      </c>
      <c r="N1246" s="48">
        <v>5150</v>
      </c>
      <c r="O1246" s="48">
        <v>970</v>
      </c>
      <c r="P1246" s="48">
        <v>4175</v>
      </c>
      <c r="Q1246" s="48">
        <v>5145</v>
      </c>
      <c r="R1246" s="48">
        <v>0</v>
      </c>
      <c r="S1246" s="48">
        <v>5</v>
      </c>
      <c r="T1246" s="48">
        <v>5</v>
      </c>
      <c r="U1246" s="48">
        <v>970</v>
      </c>
      <c r="V1246" s="48">
        <v>4180</v>
      </c>
      <c r="W1246" s="156">
        <v>769263</v>
      </c>
      <c r="X1246" s="156">
        <v>594</v>
      </c>
      <c r="Y1246" s="156">
        <v>769857</v>
      </c>
      <c r="Z1246" s="28">
        <v>0.9</v>
      </c>
      <c r="AA1246" s="28"/>
      <c r="AB1246" s="111"/>
      <c r="AC1246" s="28"/>
      <c r="AD1246" s="28">
        <v>5.2900000000000003E-2</v>
      </c>
      <c r="AE1246" s="139"/>
      <c r="AF1246" s="139"/>
      <c r="AG1246" s="139"/>
      <c r="AH1246" s="139"/>
      <c r="AI1246" s="1"/>
      <c r="AJ1246" s="1"/>
      <c r="AK1246" s="1"/>
      <c r="AL1246" s="1"/>
      <c r="AM1246" s="1"/>
      <c r="AN1246" s="1"/>
      <c r="AO1246" s="1"/>
      <c r="AP1246" s="1"/>
      <c r="AQ1246" s="1"/>
      <c r="AR1246" s="1"/>
      <c r="AS1246" s="1"/>
      <c r="AT1246" s="1"/>
      <c r="AU1246" s="1"/>
      <c r="AV1246" s="1"/>
      <c r="AW1246" s="1"/>
      <c r="AX1246" s="1"/>
      <c r="AY1246" s="1"/>
    </row>
    <row r="1247" spans="1:51">
      <c r="A1247" s="13" t="s">
        <v>169</v>
      </c>
      <c r="B1247" s="2" t="s">
        <v>74</v>
      </c>
      <c r="C1247" s="14" t="s">
        <v>187</v>
      </c>
      <c r="D1247" s="2">
        <v>2013</v>
      </c>
      <c r="E1247" s="14">
        <v>2013</v>
      </c>
      <c r="F1247" s="14" t="s">
        <v>99</v>
      </c>
      <c r="G1247" s="93">
        <v>3389</v>
      </c>
      <c r="H1247" s="93">
        <v>28753</v>
      </c>
      <c r="I1247" s="93">
        <v>5</v>
      </c>
      <c r="J1247" s="93">
        <v>197</v>
      </c>
      <c r="K1247" s="93">
        <v>3394</v>
      </c>
      <c r="L1247" s="93">
        <v>28950</v>
      </c>
      <c r="M1247" s="48">
        <v>32344</v>
      </c>
      <c r="N1247" s="48">
        <v>67349</v>
      </c>
      <c r="O1247" s="48">
        <v>8386</v>
      </c>
      <c r="P1247" s="48">
        <v>58495</v>
      </c>
      <c r="Q1247" s="48">
        <v>66881</v>
      </c>
      <c r="R1247" s="48">
        <v>16</v>
      </c>
      <c r="S1247" s="48">
        <v>452</v>
      </c>
      <c r="T1247" s="48">
        <v>468</v>
      </c>
      <c r="U1247" s="48">
        <v>8402</v>
      </c>
      <c r="V1247" s="48">
        <v>58947</v>
      </c>
      <c r="W1247" s="156">
        <v>10107838</v>
      </c>
      <c r="X1247" s="156">
        <v>61197</v>
      </c>
      <c r="Y1247" s="156">
        <v>10169035</v>
      </c>
      <c r="Z1247" s="28">
        <v>0.98319999999999996</v>
      </c>
      <c r="AA1247" s="28"/>
      <c r="AB1247" s="111"/>
      <c r="AC1247" s="28"/>
      <c r="AD1247" s="28">
        <v>2.6499999999999999E-2</v>
      </c>
      <c r="AE1247" s="139"/>
      <c r="AF1247" s="139"/>
      <c r="AG1247" s="139"/>
      <c r="AH1247" s="139"/>
      <c r="AI1247" s="1"/>
      <c r="AJ1247" s="1"/>
      <c r="AK1247" s="1"/>
      <c r="AL1247" s="1"/>
      <c r="AM1247" s="1"/>
      <c r="AN1247" s="1"/>
      <c r="AO1247" s="1"/>
      <c r="AP1247" s="1"/>
      <c r="AQ1247" s="1"/>
      <c r="AR1247" s="1"/>
      <c r="AS1247" s="1"/>
      <c r="AT1247" s="1"/>
      <c r="AU1247" s="1"/>
      <c r="AV1247" s="1"/>
      <c r="AW1247" s="1"/>
      <c r="AX1247" s="1"/>
      <c r="AY1247" s="1"/>
    </row>
    <row r="1248" spans="1:51">
      <c r="A1248" s="13" t="s">
        <v>170</v>
      </c>
      <c r="B1248" s="2" t="s">
        <v>74</v>
      </c>
      <c r="C1248" s="14" t="s">
        <v>187</v>
      </c>
      <c r="D1248" s="2">
        <v>2013</v>
      </c>
      <c r="E1248" s="14">
        <v>2013</v>
      </c>
      <c r="F1248" s="14" t="s">
        <v>99</v>
      </c>
      <c r="G1248" s="93">
        <v>970</v>
      </c>
      <c r="H1248" s="93">
        <v>6818</v>
      </c>
      <c r="I1248" s="93">
        <v>12</v>
      </c>
      <c r="J1248" s="93">
        <v>120</v>
      </c>
      <c r="K1248" s="93">
        <v>982</v>
      </c>
      <c r="L1248" s="93">
        <v>6938</v>
      </c>
      <c r="M1248" s="48">
        <v>7920</v>
      </c>
      <c r="N1248" s="48">
        <v>16845</v>
      </c>
      <c r="O1248" s="48">
        <v>2489</v>
      </c>
      <c r="P1248" s="48">
        <v>14033</v>
      </c>
      <c r="Q1248" s="48">
        <v>16522</v>
      </c>
      <c r="R1248" s="48">
        <v>47</v>
      </c>
      <c r="S1248" s="48">
        <v>276</v>
      </c>
      <c r="T1248" s="48">
        <v>323</v>
      </c>
      <c r="U1248" s="48">
        <v>2536</v>
      </c>
      <c r="V1248" s="48">
        <v>14309</v>
      </c>
      <c r="W1248" s="156">
        <v>2477405.5299999998</v>
      </c>
      <c r="X1248" s="156">
        <v>42620.89</v>
      </c>
      <c r="Y1248" s="156">
        <v>2520026.42</v>
      </c>
      <c r="Z1248" s="28">
        <v>0.74209999999999998</v>
      </c>
      <c r="AA1248" s="28"/>
      <c r="AB1248" s="111"/>
      <c r="AC1248" s="28"/>
      <c r="AD1248" s="28">
        <v>5.2900000000000003E-2</v>
      </c>
      <c r="AE1248" s="139"/>
      <c r="AF1248" s="139"/>
      <c r="AG1248" s="139"/>
      <c r="AH1248" s="139"/>
      <c r="AI1248" s="1"/>
      <c r="AJ1248" s="1"/>
      <c r="AK1248" s="1"/>
      <c r="AL1248" s="1"/>
      <c r="AM1248" s="1"/>
      <c r="AN1248" s="1"/>
      <c r="AO1248" s="1"/>
      <c r="AP1248" s="1"/>
      <c r="AQ1248" s="1"/>
      <c r="AR1248" s="1"/>
      <c r="AS1248" s="1"/>
      <c r="AT1248" s="1"/>
      <c r="AU1248" s="1"/>
      <c r="AV1248" s="1"/>
      <c r="AW1248" s="1"/>
      <c r="AX1248" s="1"/>
      <c r="AY1248" s="1"/>
    </row>
    <row r="1249" spans="1:51">
      <c r="A1249" s="13" t="s">
        <v>171</v>
      </c>
      <c r="B1249" s="2" t="s">
        <v>75</v>
      </c>
      <c r="C1249" s="14" t="s">
        <v>187</v>
      </c>
      <c r="D1249" s="2">
        <v>2013</v>
      </c>
      <c r="E1249" s="14">
        <v>2013</v>
      </c>
      <c r="F1249" s="14" t="s">
        <v>99</v>
      </c>
      <c r="G1249" s="93">
        <v>962</v>
      </c>
      <c r="H1249" s="93">
        <v>4717</v>
      </c>
      <c r="I1249" s="93">
        <v>2</v>
      </c>
      <c r="J1249" s="93">
        <v>13</v>
      </c>
      <c r="K1249" s="93">
        <v>964</v>
      </c>
      <c r="L1249" s="93">
        <v>4730</v>
      </c>
      <c r="M1249" s="48">
        <v>5694</v>
      </c>
      <c r="N1249" s="48">
        <v>12709</v>
      </c>
      <c r="O1249" s="48">
        <v>2589</v>
      </c>
      <c r="P1249" s="48">
        <v>10076</v>
      </c>
      <c r="Q1249" s="48">
        <v>12665</v>
      </c>
      <c r="R1249" s="48">
        <v>6</v>
      </c>
      <c r="S1249" s="48">
        <v>38</v>
      </c>
      <c r="T1249" s="48">
        <v>44</v>
      </c>
      <c r="U1249" s="48">
        <v>2595</v>
      </c>
      <c r="V1249" s="48">
        <v>10114</v>
      </c>
      <c r="W1249" s="156">
        <v>1894843</v>
      </c>
      <c r="X1249" s="156">
        <v>4634</v>
      </c>
      <c r="Y1249" s="156">
        <v>1899477</v>
      </c>
      <c r="Z1249" s="28">
        <v>0.97719999999999996</v>
      </c>
      <c r="AA1249" s="28"/>
      <c r="AB1249" s="111"/>
      <c r="AC1249" s="28"/>
      <c r="AD1249" s="28">
        <v>5.2900000000000003E-2</v>
      </c>
      <c r="AE1249" s="139"/>
      <c r="AF1249" s="139"/>
      <c r="AG1249" s="139"/>
      <c r="AH1249" s="139"/>
      <c r="AI1249" s="1"/>
      <c r="AJ1249" s="1"/>
      <c r="AK1249" s="1"/>
      <c r="AL1249" s="1"/>
      <c r="AM1249" s="1"/>
      <c r="AN1249" s="1"/>
      <c r="AO1249" s="1"/>
      <c r="AP1249" s="1"/>
      <c r="AQ1249" s="1"/>
      <c r="AR1249" s="1"/>
      <c r="AS1249" s="1"/>
      <c r="AT1249" s="1"/>
      <c r="AU1249" s="1"/>
      <c r="AV1249" s="1"/>
      <c r="AW1249" s="1"/>
      <c r="AX1249" s="1"/>
      <c r="AY1249" s="1"/>
    </row>
    <row r="1250" spans="1:51">
      <c r="A1250" s="51" t="s">
        <v>172</v>
      </c>
      <c r="B1250" s="2" t="s">
        <v>66</v>
      </c>
      <c r="C1250" s="14" t="s">
        <v>65</v>
      </c>
      <c r="D1250" s="2">
        <v>2013</v>
      </c>
      <c r="E1250" s="14">
        <v>2014</v>
      </c>
      <c r="F1250" s="14" t="s">
        <v>99</v>
      </c>
      <c r="G1250" s="93">
        <v>303944</v>
      </c>
      <c r="H1250" s="93">
        <v>1657141</v>
      </c>
      <c r="I1250" s="93">
        <v>1752</v>
      </c>
      <c r="J1250" s="93">
        <v>14830</v>
      </c>
      <c r="K1250" s="93">
        <v>305696</v>
      </c>
      <c r="L1250" s="93">
        <v>1671971</v>
      </c>
      <c r="M1250" s="48">
        <v>1977662</v>
      </c>
      <c r="N1250" s="48">
        <v>4285622</v>
      </c>
      <c r="O1250" s="48">
        <v>761522</v>
      </c>
      <c r="P1250" s="48">
        <v>3483850</v>
      </c>
      <c r="Q1250" s="48">
        <v>4245372</v>
      </c>
      <c r="R1250" s="48">
        <v>5697</v>
      </c>
      <c r="S1250" s="48">
        <v>34553</v>
      </c>
      <c r="T1250" s="48">
        <v>40250</v>
      </c>
      <c r="U1250" s="48">
        <v>767219</v>
      </c>
      <c r="V1250" s="48">
        <v>3518403</v>
      </c>
      <c r="W1250" s="156">
        <v>654606765.16999996</v>
      </c>
      <c r="X1250" s="156">
        <v>5331053.1500000004</v>
      </c>
      <c r="Y1250" s="156">
        <v>659937818.32000005</v>
      </c>
      <c r="Z1250" s="28">
        <v>0.96450000000000002</v>
      </c>
      <c r="AA1250" s="28"/>
      <c r="AB1250" s="111"/>
      <c r="AC1250" s="28"/>
      <c r="AD1250" s="28">
        <v>3.9E-2</v>
      </c>
      <c r="AE1250" s="139"/>
      <c r="AF1250" s="139"/>
      <c r="AG1250" s="139"/>
      <c r="AH1250" s="139"/>
      <c r="AI1250" s="2"/>
      <c r="AJ1250" s="2"/>
      <c r="AK1250" s="2"/>
      <c r="AL1250" s="2"/>
      <c r="AM1250" s="2"/>
      <c r="AN1250" s="2"/>
      <c r="AO1250" s="2"/>
      <c r="AP1250" s="2"/>
      <c r="AQ1250" s="2"/>
      <c r="AR1250" s="2"/>
      <c r="AS1250" s="2"/>
      <c r="AT1250" s="2"/>
      <c r="AU1250" s="2"/>
      <c r="AV1250" s="2"/>
      <c r="AW1250" s="2"/>
      <c r="AX1250" s="2"/>
      <c r="AY1250" s="2"/>
    </row>
    <row r="1251" spans="1:51">
      <c r="A1251" s="51" t="s">
        <v>173</v>
      </c>
      <c r="B1251" s="2" t="s">
        <v>74</v>
      </c>
      <c r="C1251" s="14" t="s">
        <v>65</v>
      </c>
      <c r="D1251" s="2">
        <v>2013</v>
      </c>
      <c r="E1251" s="14">
        <v>2014</v>
      </c>
      <c r="F1251" s="14" t="s">
        <v>99</v>
      </c>
      <c r="G1251" s="93">
        <v>9878</v>
      </c>
      <c r="H1251" s="93">
        <v>53760</v>
      </c>
      <c r="I1251" s="93">
        <v>92</v>
      </c>
      <c r="J1251" s="93">
        <v>810</v>
      </c>
      <c r="K1251" s="93">
        <v>9970</v>
      </c>
      <c r="L1251" s="93">
        <v>54570</v>
      </c>
      <c r="M1251" s="48">
        <v>64540</v>
      </c>
      <c r="N1251" s="48">
        <v>129167</v>
      </c>
      <c r="O1251" s="48">
        <v>22971</v>
      </c>
      <c r="P1251" s="48">
        <v>103975</v>
      </c>
      <c r="Q1251" s="48">
        <v>126946</v>
      </c>
      <c r="R1251" s="48">
        <v>288</v>
      </c>
      <c r="S1251" s="48">
        <v>1933</v>
      </c>
      <c r="T1251" s="48">
        <v>2221</v>
      </c>
      <c r="U1251" s="48">
        <v>23259</v>
      </c>
      <c r="V1251" s="48">
        <v>105908</v>
      </c>
      <c r="W1251" s="156">
        <v>19988564</v>
      </c>
      <c r="X1251" s="156">
        <v>283284</v>
      </c>
      <c r="Y1251" s="156">
        <v>20271848</v>
      </c>
      <c r="Z1251" s="28">
        <v>0.90569999999999995</v>
      </c>
      <c r="AA1251" s="28"/>
      <c r="AB1251" s="111"/>
      <c r="AC1251" s="28"/>
      <c r="AD1251" s="28">
        <v>0.02</v>
      </c>
      <c r="AE1251" s="139"/>
      <c r="AF1251" s="139"/>
      <c r="AG1251" s="139"/>
      <c r="AH1251" s="139"/>
      <c r="AI1251" s="1"/>
      <c r="AJ1251" s="1"/>
      <c r="AK1251" s="1"/>
      <c r="AL1251" s="1"/>
      <c r="AM1251" s="1"/>
      <c r="AN1251" s="1"/>
      <c r="AO1251" s="1"/>
      <c r="AP1251" s="1"/>
      <c r="AQ1251" s="1"/>
      <c r="AR1251" s="1"/>
      <c r="AS1251" s="1"/>
      <c r="AT1251" s="1"/>
      <c r="AU1251" s="1"/>
      <c r="AV1251" s="1"/>
      <c r="AW1251" s="1"/>
      <c r="AX1251" s="1"/>
      <c r="AY1251" s="1"/>
    </row>
    <row r="1252" spans="1:51">
      <c r="A1252" s="51" t="s">
        <v>174</v>
      </c>
      <c r="B1252" s="2" t="s">
        <v>75</v>
      </c>
      <c r="C1252" s="14" t="s">
        <v>65</v>
      </c>
      <c r="D1252" s="2">
        <v>2013</v>
      </c>
      <c r="E1252" s="14">
        <v>2014</v>
      </c>
      <c r="F1252" s="14" t="s">
        <v>99</v>
      </c>
      <c r="G1252" s="93">
        <v>3</v>
      </c>
      <c r="H1252" s="93">
        <v>87</v>
      </c>
      <c r="I1252" s="93">
        <v>0</v>
      </c>
      <c r="J1252" s="93">
        <v>0</v>
      </c>
      <c r="K1252" s="93">
        <v>3</v>
      </c>
      <c r="L1252" s="93">
        <v>87</v>
      </c>
      <c r="M1252" s="48">
        <v>90</v>
      </c>
      <c r="N1252" s="48">
        <v>154</v>
      </c>
      <c r="O1252" s="48">
        <v>7</v>
      </c>
      <c r="P1252" s="48">
        <v>147</v>
      </c>
      <c r="Q1252" s="48">
        <v>154</v>
      </c>
      <c r="R1252" s="48">
        <v>0</v>
      </c>
      <c r="S1252" s="48">
        <v>0</v>
      </c>
      <c r="T1252" s="48">
        <v>0</v>
      </c>
      <c r="U1252" s="48">
        <v>7</v>
      </c>
      <c r="V1252" s="48">
        <v>147</v>
      </c>
      <c r="W1252" s="156">
        <v>21545</v>
      </c>
      <c r="X1252" s="156">
        <v>0</v>
      </c>
      <c r="Y1252" s="156">
        <v>21545</v>
      </c>
      <c r="Z1252" s="28">
        <v>1</v>
      </c>
      <c r="AA1252" s="28"/>
      <c r="AB1252" s="111"/>
      <c r="AC1252" s="28"/>
      <c r="AD1252" s="28">
        <v>0.18709999999999999</v>
      </c>
      <c r="AE1252" s="139"/>
      <c r="AF1252" s="139"/>
      <c r="AG1252" s="139"/>
      <c r="AH1252" s="139"/>
      <c r="AI1252" s="1"/>
      <c r="AJ1252" s="1"/>
      <c r="AK1252" s="1"/>
      <c r="AL1252" s="1"/>
      <c r="AM1252" s="1"/>
      <c r="AN1252" s="1"/>
      <c r="AO1252" s="1"/>
      <c r="AP1252" s="1"/>
      <c r="AQ1252" s="1"/>
      <c r="AR1252" s="1"/>
      <c r="AS1252" s="1"/>
      <c r="AT1252" s="1"/>
      <c r="AU1252" s="1"/>
      <c r="AV1252" s="1"/>
      <c r="AW1252" s="1"/>
      <c r="AX1252" s="1"/>
      <c r="AY1252" s="1"/>
    </row>
    <row r="1253" spans="1:51">
      <c r="A1253" s="51" t="s">
        <v>175</v>
      </c>
      <c r="B1253" s="2" t="s">
        <v>75</v>
      </c>
      <c r="C1253" s="14" t="s">
        <v>65</v>
      </c>
      <c r="D1253" s="2">
        <v>2013</v>
      </c>
      <c r="E1253" s="14">
        <v>2014</v>
      </c>
      <c r="F1253" s="14" t="s">
        <v>99</v>
      </c>
      <c r="G1253" s="93">
        <v>171</v>
      </c>
      <c r="H1253" s="93">
        <v>1495</v>
      </c>
      <c r="I1253" s="93">
        <v>1</v>
      </c>
      <c r="J1253" s="93">
        <v>3</v>
      </c>
      <c r="K1253" s="93">
        <v>172</v>
      </c>
      <c r="L1253" s="93">
        <v>1498</v>
      </c>
      <c r="M1253" s="48">
        <v>1669</v>
      </c>
      <c r="N1253" s="48">
        <v>3261</v>
      </c>
      <c r="O1253" s="48">
        <v>428</v>
      </c>
      <c r="P1253" s="48">
        <v>2826</v>
      </c>
      <c r="Q1253" s="48">
        <v>3254</v>
      </c>
      <c r="R1253" s="48">
        <v>2</v>
      </c>
      <c r="S1253" s="48">
        <v>5</v>
      </c>
      <c r="T1253" s="48">
        <v>7</v>
      </c>
      <c r="U1253" s="48">
        <v>430</v>
      </c>
      <c r="V1253" s="48">
        <v>2831</v>
      </c>
      <c r="W1253" s="156">
        <v>497161</v>
      </c>
      <c r="X1253" s="156">
        <v>785</v>
      </c>
      <c r="Y1253" s="156">
        <v>497946</v>
      </c>
      <c r="Z1253" s="28">
        <v>0.93140000000000001</v>
      </c>
      <c r="AA1253" s="28"/>
      <c r="AB1253" s="111"/>
      <c r="AC1253" s="28"/>
      <c r="AD1253" s="28">
        <v>0.18709999999999999</v>
      </c>
      <c r="AE1253" s="139"/>
      <c r="AF1253" s="139"/>
      <c r="AG1253" s="139"/>
      <c r="AH1253" s="139"/>
      <c r="AI1253" s="1"/>
      <c r="AJ1253" s="1"/>
      <c r="AK1253" s="1"/>
      <c r="AL1253" s="1"/>
      <c r="AM1253" s="1"/>
      <c r="AN1253" s="1"/>
      <c r="AO1253" s="1"/>
      <c r="AP1253" s="1"/>
      <c r="AQ1253" s="1"/>
      <c r="AR1253" s="1"/>
      <c r="AS1253" s="1"/>
      <c r="AT1253" s="1"/>
      <c r="AU1253" s="1"/>
      <c r="AV1253" s="1"/>
      <c r="AW1253" s="1"/>
      <c r="AX1253" s="1"/>
      <c r="AY1253" s="1"/>
    </row>
    <row r="1254" spans="1:51">
      <c r="A1254" s="51" t="s">
        <v>176</v>
      </c>
      <c r="B1254" s="2" t="s">
        <v>75</v>
      </c>
      <c r="C1254" s="14" t="s">
        <v>65</v>
      </c>
      <c r="D1254" s="2">
        <v>2013</v>
      </c>
      <c r="E1254" s="14">
        <v>2014</v>
      </c>
      <c r="F1254" s="14" t="s">
        <v>99</v>
      </c>
      <c r="G1254" s="93">
        <v>1975</v>
      </c>
      <c r="H1254" s="93">
        <v>12908</v>
      </c>
      <c r="I1254" s="93">
        <v>3</v>
      </c>
      <c r="J1254" s="93">
        <v>33</v>
      </c>
      <c r="K1254" s="93">
        <v>1978</v>
      </c>
      <c r="L1254" s="93">
        <v>12941</v>
      </c>
      <c r="M1254" s="48">
        <v>14919</v>
      </c>
      <c r="N1254" s="48">
        <v>30365</v>
      </c>
      <c r="O1254" s="48">
        <v>4870</v>
      </c>
      <c r="P1254" s="48">
        <v>25414</v>
      </c>
      <c r="Q1254" s="48">
        <v>30284</v>
      </c>
      <c r="R1254" s="48">
        <v>8</v>
      </c>
      <c r="S1254" s="48">
        <v>73</v>
      </c>
      <c r="T1254" s="48">
        <v>81</v>
      </c>
      <c r="U1254" s="48">
        <v>4878</v>
      </c>
      <c r="V1254" s="48">
        <v>25487</v>
      </c>
      <c r="W1254" s="156">
        <v>4600971</v>
      </c>
      <c r="X1254" s="156">
        <v>9237</v>
      </c>
      <c r="Y1254" s="156">
        <v>4610208</v>
      </c>
      <c r="Z1254" s="28">
        <v>0.90610000000000002</v>
      </c>
      <c r="AA1254" s="28"/>
      <c r="AB1254" s="111"/>
      <c r="AC1254" s="28"/>
      <c r="AD1254" s="28">
        <v>0.18709999999999999</v>
      </c>
      <c r="AE1254" s="139"/>
      <c r="AF1254" s="139"/>
      <c r="AG1254" s="139"/>
      <c r="AH1254" s="139"/>
      <c r="AI1254" s="1"/>
      <c r="AJ1254" s="1"/>
      <c r="AK1254" s="1"/>
      <c r="AL1254" s="1"/>
      <c r="AM1254" s="1"/>
      <c r="AN1254" s="1"/>
      <c r="AO1254" s="1"/>
      <c r="AP1254" s="1"/>
      <c r="AQ1254" s="1"/>
      <c r="AR1254" s="1"/>
      <c r="AS1254" s="1"/>
      <c r="AT1254" s="1"/>
      <c r="AU1254" s="1"/>
      <c r="AV1254" s="1"/>
      <c r="AW1254" s="1"/>
      <c r="AX1254" s="1"/>
      <c r="AY1254" s="1"/>
    </row>
    <row r="1255" spans="1:51">
      <c r="A1255" s="51" t="s">
        <v>177</v>
      </c>
      <c r="B1255" s="2" t="s">
        <v>75</v>
      </c>
      <c r="C1255" s="14" t="s">
        <v>65</v>
      </c>
      <c r="D1255" s="2">
        <v>2013</v>
      </c>
      <c r="E1255" s="14">
        <v>2014</v>
      </c>
      <c r="F1255" s="14" t="s">
        <v>99</v>
      </c>
      <c r="G1255" s="93">
        <v>267</v>
      </c>
      <c r="H1255" s="93">
        <v>2277</v>
      </c>
      <c r="I1255" s="93">
        <v>0</v>
      </c>
      <c r="J1255" s="93">
        <v>3</v>
      </c>
      <c r="K1255" s="93">
        <v>267</v>
      </c>
      <c r="L1255" s="93">
        <v>2280</v>
      </c>
      <c r="M1255" s="48">
        <v>2547</v>
      </c>
      <c r="N1255" s="48">
        <v>4866</v>
      </c>
      <c r="O1255" s="48">
        <v>681</v>
      </c>
      <c r="P1255" s="48">
        <v>4178</v>
      </c>
      <c r="Q1255" s="48">
        <v>4859</v>
      </c>
      <c r="R1255" s="48">
        <v>0</v>
      </c>
      <c r="S1255" s="48">
        <v>7</v>
      </c>
      <c r="T1255" s="48">
        <v>7</v>
      </c>
      <c r="U1255" s="48">
        <v>681</v>
      </c>
      <c r="V1255" s="48">
        <v>4185</v>
      </c>
      <c r="W1255" s="156">
        <v>736385</v>
      </c>
      <c r="X1255" s="156">
        <v>558</v>
      </c>
      <c r="Y1255" s="156">
        <v>736943</v>
      </c>
      <c r="Z1255" s="28">
        <v>1</v>
      </c>
      <c r="AA1255" s="28"/>
      <c r="AB1255" s="111"/>
      <c r="AC1255" s="28"/>
      <c r="AD1255" s="28">
        <v>0.18709999999999999</v>
      </c>
      <c r="AE1255" s="139"/>
      <c r="AF1255" s="139"/>
      <c r="AG1255" s="139"/>
      <c r="AH1255" s="139"/>
      <c r="AI1255" s="1"/>
      <c r="AJ1255" s="1"/>
      <c r="AK1255" s="1"/>
      <c r="AL1255" s="1"/>
      <c r="AM1255" s="1"/>
      <c r="AN1255" s="1"/>
      <c r="AO1255" s="1"/>
      <c r="AP1255" s="1"/>
      <c r="AQ1255" s="1"/>
      <c r="AR1255" s="1"/>
      <c r="AS1255" s="1"/>
      <c r="AT1255" s="1"/>
      <c r="AU1255" s="1"/>
      <c r="AV1255" s="1"/>
      <c r="AW1255" s="1"/>
      <c r="AX1255" s="1"/>
      <c r="AY1255" s="1"/>
    </row>
    <row r="1256" spans="1:51">
      <c r="A1256" s="51" t="s">
        <v>178</v>
      </c>
      <c r="B1256" s="2" t="s">
        <v>75</v>
      </c>
      <c r="C1256" s="14" t="s">
        <v>65</v>
      </c>
      <c r="D1256" s="2">
        <v>2013</v>
      </c>
      <c r="E1256" s="14">
        <v>2014</v>
      </c>
      <c r="F1256" s="14" t="s">
        <v>99</v>
      </c>
      <c r="G1256" s="93">
        <v>98</v>
      </c>
      <c r="H1256" s="93">
        <v>590</v>
      </c>
      <c r="I1256" s="93">
        <v>0</v>
      </c>
      <c r="J1256" s="93">
        <v>2</v>
      </c>
      <c r="K1256" s="93">
        <v>98</v>
      </c>
      <c r="L1256" s="93">
        <v>592</v>
      </c>
      <c r="M1256" s="48">
        <v>690</v>
      </c>
      <c r="N1256" s="48">
        <v>1624</v>
      </c>
      <c r="O1256" s="48">
        <v>245</v>
      </c>
      <c r="P1256" s="48">
        <v>1373</v>
      </c>
      <c r="Q1256" s="48">
        <v>1618</v>
      </c>
      <c r="R1256" s="48">
        <v>0</v>
      </c>
      <c r="S1256" s="48">
        <v>6</v>
      </c>
      <c r="T1256" s="48">
        <v>6</v>
      </c>
      <c r="U1256" s="48">
        <v>245</v>
      </c>
      <c r="V1256" s="48">
        <v>1379</v>
      </c>
      <c r="W1256" s="156">
        <v>229014</v>
      </c>
      <c r="X1256" s="156">
        <v>912</v>
      </c>
      <c r="Y1256" s="156">
        <v>229926</v>
      </c>
      <c r="Z1256" s="28">
        <v>0.91669999999999996</v>
      </c>
      <c r="AA1256" s="28"/>
      <c r="AB1256" s="111"/>
      <c r="AC1256" s="28"/>
      <c r="AD1256" s="28">
        <v>0.18709999999999999</v>
      </c>
      <c r="AE1256" s="139"/>
      <c r="AF1256" s="139"/>
      <c r="AG1256" s="139"/>
      <c r="AH1256" s="139"/>
      <c r="AI1256" s="1"/>
      <c r="AJ1256" s="1"/>
      <c r="AK1256" s="1"/>
      <c r="AL1256" s="1"/>
      <c r="AM1256" s="1"/>
      <c r="AN1256" s="1"/>
      <c r="AO1256" s="1"/>
      <c r="AP1256" s="1"/>
      <c r="AQ1256" s="1"/>
      <c r="AR1256" s="1"/>
      <c r="AS1256" s="1"/>
      <c r="AT1256" s="1"/>
      <c r="AU1256" s="1"/>
      <c r="AV1256" s="1"/>
      <c r="AW1256" s="1"/>
      <c r="AX1256" s="1"/>
      <c r="AY1256" s="1"/>
    </row>
    <row r="1257" spans="1:51">
      <c r="A1257" s="51" t="s">
        <v>179</v>
      </c>
      <c r="B1257" s="2" t="s">
        <v>74</v>
      </c>
      <c r="C1257" s="14" t="s">
        <v>65</v>
      </c>
      <c r="D1257" s="2">
        <v>2013</v>
      </c>
      <c r="E1257" s="14">
        <v>2014</v>
      </c>
      <c r="F1257" s="14" t="s">
        <v>99</v>
      </c>
      <c r="G1257" s="93">
        <v>5567</v>
      </c>
      <c r="H1257" s="93">
        <v>28075</v>
      </c>
      <c r="I1257" s="93">
        <v>23</v>
      </c>
      <c r="J1257" s="93">
        <v>188</v>
      </c>
      <c r="K1257" s="93">
        <v>5590</v>
      </c>
      <c r="L1257" s="93">
        <v>28263</v>
      </c>
      <c r="M1257" s="48">
        <v>33853</v>
      </c>
      <c r="N1257" s="48">
        <v>70212</v>
      </c>
      <c r="O1257" s="48">
        <v>13244</v>
      </c>
      <c r="P1257" s="48">
        <v>56440</v>
      </c>
      <c r="Q1257" s="48">
        <v>69684</v>
      </c>
      <c r="R1257" s="48">
        <v>79</v>
      </c>
      <c r="S1257" s="48">
        <v>449</v>
      </c>
      <c r="T1257" s="48">
        <v>528</v>
      </c>
      <c r="U1257" s="48">
        <v>13323</v>
      </c>
      <c r="V1257" s="48">
        <v>56889</v>
      </c>
      <c r="W1257" s="156">
        <v>11048518</v>
      </c>
      <c r="X1257" s="156">
        <v>68478</v>
      </c>
      <c r="Y1257" s="156">
        <v>11116996</v>
      </c>
      <c r="Z1257" s="28">
        <v>0.92190000000000005</v>
      </c>
      <c r="AA1257" s="28"/>
      <c r="AB1257" s="111"/>
      <c r="AC1257" s="28"/>
      <c r="AD1257" s="28">
        <v>7.3000000000000001E-3</v>
      </c>
      <c r="AE1257" s="139"/>
      <c r="AF1257" s="139"/>
      <c r="AG1257" s="139"/>
      <c r="AH1257" s="139"/>
      <c r="AI1257" s="1"/>
      <c r="AJ1257" s="1"/>
      <c r="AK1257" s="1"/>
      <c r="AL1257" s="1"/>
      <c r="AM1257" s="1"/>
      <c r="AN1257" s="1"/>
      <c r="AO1257" s="1"/>
      <c r="AP1257" s="1"/>
      <c r="AQ1257" s="1"/>
      <c r="AR1257" s="1"/>
      <c r="AS1257" s="1"/>
      <c r="AT1257" s="1"/>
      <c r="AU1257" s="1"/>
      <c r="AV1257" s="1"/>
      <c r="AW1257" s="1"/>
      <c r="AX1257" s="1"/>
      <c r="AY1257" s="1"/>
    </row>
    <row r="1258" spans="1:51">
      <c r="A1258" s="51" t="s">
        <v>180</v>
      </c>
      <c r="B1258" s="2" t="s">
        <v>75</v>
      </c>
      <c r="C1258" s="14" t="s">
        <v>65</v>
      </c>
      <c r="D1258" s="2">
        <v>2013</v>
      </c>
      <c r="E1258" s="14">
        <v>2014</v>
      </c>
      <c r="F1258" s="14" t="s">
        <v>99</v>
      </c>
      <c r="G1258" s="93">
        <v>421</v>
      </c>
      <c r="H1258" s="93">
        <v>2051</v>
      </c>
      <c r="I1258" s="93">
        <v>1</v>
      </c>
      <c r="J1258" s="93">
        <v>5</v>
      </c>
      <c r="K1258" s="93">
        <v>422</v>
      </c>
      <c r="L1258" s="93">
        <v>2056</v>
      </c>
      <c r="M1258" s="48">
        <v>2477</v>
      </c>
      <c r="N1258" s="48">
        <v>5032</v>
      </c>
      <c r="O1258" s="48">
        <v>1098</v>
      </c>
      <c r="P1258" s="48">
        <v>3925</v>
      </c>
      <c r="Q1258" s="48">
        <v>5023</v>
      </c>
      <c r="R1258" s="48">
        <v>1</v>
      </c>
      <c r="S1258" s="48">
        <v>8</v>
      </c>
      <c r="T1258" s="48">
        <v>9</v>
      </c>
      <c r="U1258" s="48">
        <v>1099</v>
      </c>
      <c r="V1258" s="48">
        <v>3933</v>
      </c>
      <c r="W1258" s="156">
        <v>759583</v>
      </c>
      <c r="X1258" s="156">
        <v>914</v>
      </c>
      <c r="Y1258" s="156">
        <v>760497</v>
      </c>
      <c r="Z1258" s="28">
        <v>1</v>
      </c>
      <c r="AA1258" s="28"/>
      <c r="AB1258" s="111"/>
      <c r="AC1258" s="28"/>
      <c r="AD1258" s="28">
        <v>0.18709999999999999</v>
      </c>
      <c r="AE1258" s="139"/>
      <c r="AF1258" s="139"/>
      <c r="AG1258" s="139"/>
      <c r="AH1258" s="139"/>
    </row>
    <row r="1259" spans="1:51">
      <c r="A1259" s="51" t="s">
        <v>181</v>
      </c>
      <c r="B1259" s="2" t="s">
        <v>75</v>
      </c>
      <c r="C1259" s="14" t="s">
        <v>65</v>
      </c>
      <c r="D1259" s="2">
        <v>2013</v>
      </c>
      <c r="E1259" s="14">
        <v>2014</v>
      </c>
      <c r="F1259" s="14" t="s">
        <v>99</v>
      </c>
      <c r="G1259" s="93">
        <v>542</v>
      </c>
      <c r="H1259" s="93">
        <v>5682</v>
      </c>
      <c r="I1259" s="93">
        <v>0</v>
      </c>
      <c r="J1259" s="93">
        <v>16</v>
      </c>
      <c r="K1259" s="93">
        <v>542</v>
      </c>
      <c r="L1259" s="93">
        <v>5698</v>
      </c>
      <c r="M1259" s="48">
        <v>6240</v>
      </c>
      <c r="N1259" s="48">
        <v>11497</v>
      </c>
      <c r="O1259" s="48">
        <v>1346</v>
      </c>
      <c r="P1259" s="48">
        <v>10113</v>
      </c>
      <c r="Q1259" s="48">
        <v>11459</v>
      </c>
      <c r="R1259" s="48">
        <v>0</v>
      </c>
      <c r="S1259" s="48">
        <v>38</v>
      </c>
      <c r="T1259" s="48">
        <v>38</v>
      </c>
      <c r="U1259" s="48">
        <v>1346</v>
      </c>
      <c r="V1259" s="48">
        <v>10151</v>
      </c>
      <c r="W1259" s="156">
        <v>1762255</v>
      </c>
      <c r="X1259" s="156">
        <v>4949</v>
      </c>
      <c r="Y1259" s="156">
        <v>1767204</v>
      </c>
      <c r="Z1259" s="28">
        <v>0.9879</v>
      </c>
      <c r="AA1259" s="28"/>
      <c r="AB1259" s="111"/>
      <c r="AC1259" s="28"/>
      <c r="AD1259" s="28">
        <v>0.18709999999999999</v>
      </c>
      <c r="AE1259" s="139"/>
      <c r="AF1259" s="139"/>
      <c r="AG1259" s="139"/>
      <c r="AH1259" s="139"/>
    </row>
    <row r="1260" spans="1:51">
      <c r="A1260" s="13" t="s">
        <v>123</v>
      </c>
      <c r="B1260" s="2" t="s">
        <v>74</v>
      </c>
      <c r="C1260" s="14" t="s">
        <v>65</v>
      </c>
      <c r="D1260" s="2">
        <v>2013</v>
      </c>
      <c r="E1260" s="14">
        <v>2014</v>
      </c>
      <c r="F1260" s="14" t="s">
        <v>99</v>
      </c>
      <c r="G1260" s="93">
        <v>15224</v>
      </c>
      <c r="H1260" s="93">
        <v>76960</v>
      </c>
      <c r="I1260" s="93">
        <v>47</v>
      </c>
      <c r="J1260" s="93">
        <v>272</v>
      </c>
      <c r="K1260" s="93">
        <v>15271</v>
      </c>
      <c r="L1260" s="93">
        <v>77232</v>
      </c>
      <c r="M1260" s="48">
        <v>92503</v>
      </c>
      <c r="N1260" s="48">
        <v>220916</v>
      </c>
      <c r="O1260" s="48">
        <v>40960</v>
      </c>
      <c r="P1260" s="48">
        <v>179073</v>
      </c>
      <c r="Q1260" s="48">
        <v>220033</v>
      </c>
      <c r="R1260" s="48">
        <v>159</v>
      </c>
      <c r="S1260" s="48">
        <v>724</v>
      </c>
      <c r="T1260" s="48">
        <v>883</v>
      </c>
      <c r="U1260" s="48">
        <v>41119</v>
      </c>
      <c r="V1260" s="48">
        <v>179797</v>
      </c>
      <c r="W1260" s="156">
        <v>33275663</v>
      </c>
      <c r="X1260" s="156">
        <v>123532</v>
      </c>
      <c r="Y1260" s="156">
        <v>33399195</v>
      </c>
      <c r="Z1260" s="28">
        <v>0.92459999999999998</v>
      </c>
      <c r="AA1260" s="28"/>
      <c r="AB1260" s="111"/>
      <c r="AC1260" s="28"/>
      <c r="AD1260" s="28">
        <v>0</v>
      </c>
      <c r="AE1260" s="139"/>
      <c r="AF1260" s="139"/>
      <c r="AG1260" s="139"/>
      <c r="AH1260" s="139"/>
    </row>
    <row r="1261" spans="1:51">
      <c r="A1261" s="13" t="s">
        <v>124</v>
      </c>
      <c r="B1261" s="2" t="s">
        <v>75</v>
      </c>
      <c r="C1261" s="14" t="s">
        <v>65</v>
      </c>
      <c r="D1261" s="2">
        <v>2013</v>
      </c>
      <c r="E1261" s="14">
        <v>2014</v>
      </c>
      <c r="F1261" s="14" t="s">
        <v>99</v>
      </c>
      <c r="G1261" s="93">
        <v>221</v>
      </c>
      <c r="H1261" s="93">
        <v>1164</v>
      </c>
      <c r="I1261" s="93">
        <v>0</v>
      </c>
      <c r="J1261" s="93">
        <v>2</v>
      </c>
      <c r="K1261" s="93">
        <v>221</v>
      </c>
      <c r="L1261" s="93">
        <v>1166</v>
      </c>
      <c r="M1261" s="48">
        <v>1387</v>
      </c>
      <c r="N1261" s="48">
        <v>3412</v>
      </c>
      <c r="O1261" s="48">
        <v>612</v>
      </c>
      <c r="P1261" s="48">
        <v>2789</v>
      </c>
      <c r="Q1261" s="48">
        <v>3401</v>
      </c>
      <c r="R1261" s="48">
        <v>2</v>
      </c>
      <c r="S1261" s="48">
        <v>9</v>
      </c>
      <c r="T1261" s="48">
        <v>11</v>
      </c>
      <c r="U1261" s="48">
        <v>614</v>
      </c>
      <c r="V1261" s="48">
        <v>2798</v>
      </c>
      <c r="W1261" s="156">
        <v>473126</v>
      </c>
      <c r="X1261" s="156">
        <v>888</v>
      </c>
      <c r="Y1261" s="156">
        <v>474014</v>
      </c>
      <c r="Z1261" s="28">
        <v>1</v>
      </c>
      <c r="AA1261" s="28"/>
      <c r="AB1261" s="111"/>
      <c r="AC1261" s="28"/>
      <c r="AD1261" s="28">
        <v>0.18709999999999999</v>
      </c>
      <c r="AE1261" s="139"/>
      <c r="AF1261" s="139"/>
      <c r="AG1261" s="139"/>
      <c r="AH1261" s="139"/>
    </row>
    <row r="1262" spans="1:51">
      <c r="A1262" s="13" t="s">
        <v>125</v>
      </c>
      <c r="B1262" s="2" t="s">
        <v>75</v>
      </c>
      <c r="C1262" s="14" t="s">
        <v>65</v>
      </c>
      <c r="D1262" s="2">
        <v>2013</v>
      </c>
      <c r="E1262" s="14">
        <v>2014</v>
      </c>
      <c r="F1262" s="14" t="s">
        <v>99</v>
      </c>
      <c r="G1262" s="93">
        <v>984</v>
      </c>
      <c r="H1262" s="93">
        <v>7901</v>
      </c>
      <c r="I1262" s="93">
        <v>2</v>
      </c>
      <c r="J1262" s="93">
        <v>8</v>
      </c>
      <c r="K1262" s="93">
        <v>986</v>
      </c>
      <c r="L1262" s="93">
        <v>7909</v>
      </c>
      <c r="M1262" s="48">
        <v>8895</v>
      </c>
      <c r="N1262" s="48">
        <v>16624</v>
      </c>
      <c r="O1262" s="48">
        <v>2408</v>
      </c>
      <c r="P1262" s="48">
        <v>14196</v>
      </c>
      <c r="Q1262" s="48">
        <v>16604</v>
      </c>
      <c r="R1262" s="48">
        <v>4</v>
      </c>
      <c r="S1262" s="48">
        <v>16</v>
      </c>
      <c r="T1262" s="48">
        <v>20</v>
      </c>
      <c r="U1262" s="48">
        <v>2412</v>
      </c>
      <c r="V1262" s="48">
        <v>14212</v>
      </c>
      <c r="W1262" s="156">
        <v>2607047</v>
      </c>
      <c r="X1262" s="156">
        <v>2438</v>
      </c>
      <c r="Y1262" s="156">
        <v>2609485</v>
      </c>
      <c r="Z1262" s="28">
        <v>0.90410000000000001</v>
      </c>
      <c r="AA1262" s="28"/>
      <c r="AB1262" s="111"/>
      <c r="AC1262" s="28"/>
      <c r="AD1262" s="28">
        <v>0.18709999999999999</v>
      </c>
      <c r="AE1262" s="139"/>
      <c r="AF1262" s="139"/>
      <c r="AG1262" s="139"/>
      <c r="AH1262" s="139"/>
    </row>
    <row r="1263" spans="1:51">
      <c r="A1263" s="13" t="s">
        <v>126</v>
      </c>
      <c r="B1263" s="2" t="s">
        <v>75</v>
      </c>
      <c r="C1263" s="14" t="s">
        <v>65</v>
      </c>
      <c r="D1263" s="2">
        <v>2013</v>
      </c>
      <c r="E1263" s="14">
        <v>2014</v>
      </c>
      <c r="F1263" s="14" t="s">
        <v>99</v>
      </c>
      <c r="G1263" s="93">
        <v>2140</v>
      </c>
      <c r="H1263" s="93">
        <v>12714</v>
      </c>
      <c r="I1263" s="93">
        <v>7</v>
      </c>
      <c r="J1263" s="93">
        <v>117</v>
      </c>
      <c r="K1263" s="93">
        <v>2147</v>
      </c>
      <c r="L1263" s="93">
        <v>12831</v>
      </c>
      <c r="M1263" s="48">
        <v>14978</v>
      </c>
      <c r="N1263" s="48">
        <v>38207</v>
      </c>
      <c r="O1263" s="48">
        <v>5868</v>
      </c>
      <c r="P1263" s="48">
        <v>31950</v>
      </c>
      <c r="Q1263" s="48">
        <v>37818</v>
      </c>
      <c r="R1263" s="48">
        <v>24</v>
      </c>
      <c r="S1263" s="48">
        <v>365</v>
      </c>
      <c r="T1263" s="48">
        <v>389</v>
      </c>
      <c r="U1263" s="48">
        <v>5892</v>
      </c>
      <c r="V1263" s="48">
        <v>32315</v>
      </c>
      <c r="W1263" s="156">
        <v>5462160</v>
      </c>
      <c r="X1263" s="156">
        <v>48164</v>
      </c>
      <c r="Y1263" s="156">
        <v>5510324</v>
      </c>
      <c r="Z1263" s="28">
        <v>0.8821</v>
      </c>
      <c r="AA1263" s="28"/>
      <c r="AB1263" s="111"/>
      <c r="AC1263" s="28"/>
      <c r="AD1263" s="28">
        <v>0.18709999999999999</v>
      </c>
      <c r="AE1263" s="139"/>
      <c r="AF1263" s="139"/>
      <c r="AG1263" s="139"/>
      <c r="AH1263" s="139"/>
    </row>
    <row r="1264" spans="1:51">
      <c r="A1264" s="13" t="s">
        <v>127</v>
      </c>
      <c r="B1264" s="2" t="s">
        <v>75</v>
      </c>
      <c r="C1264" s="14" t="s">
        <v>65</v>
      </c>
      <c r="D1264" s="2">
        <v>2013</v>
      </c>
      <c r="E1264" s="14">
        <v>2014</v>
      </c>
      <c r="F1264" s="14" t="s">
        <v>99</v>
      </c>
      <c r="G1264" s="93">
        <v>118</v>
      </c>
      <c r="H1264" s="93">
        <v>888</v>
      </c>
      <c r="I1264" s="93">
        <v>0</v>
      </c>
      <c r="J1264" s="93">
        <v>3</v>
      </c>
      <c r="K1264" s="93">
        <v>118</v>
      </c>
      <c r="L1264" s="93">
        <v>891</v>
      </c>
      <c r="M1264" s="48">
        <v>1009</v>
      </c>
      <c r="N1264" s="48">
        <v>2028</v>
      </c>
      <c r="O1264" s="48">
        <v>335</v>
      </c>
      <c r="P1264" s="48">
        <v>1684</v>
      </c>
      <c r="Q1264" s="48">
        <v>2019</v>
      </c>
      <c r="R1264" s="48">
        <v>0</v>
      </c>
      <c r="S1264" s="48">
        <v>9</v>
      </c>
      <c r="T1264" s="48">
        <v>9</v>
      </c>
      <c r="U1264" s="48">
        <v>335</v>
      </c>
      <c r="V1264" s="48">
        <v>1693</v>
      </c>
      <c r="W1264" s="156">
        <v>282507</v>
      </c>
      <c r="X1264" s="156">
        <v>725</v>
      </c>
      <c r="Y1264" s="156">
        <v>283232</v>
      </c>
      <c r="Z1264" s="28">
        <v>1</v>
      </c>
      <c r="AA1264" s="28"/>
      <c r="AB1264" s="111"/>
      <c r="AC1264" s="28"/>
      <c r="AD1264" s="28">
        <v>0.18709999999999999</v>
      </c>
      <c r="AE1264" s="139"/>
      <c r="AF1264" s="139"/>
      <c r="AG1264" s="139"/>
      <c r="AH1264" s="139"/>
    </row>
    <row r="1265" spans="1:34">
      <c r="A1265" s="13" t="s">
        <v>128</v>
      </c>
      <c r="B1265" s="2" t="s">
        <v>75</v>
      </c>
      <c r="C1265" s="14" t="s">
        <v>65</v>
      </c>
      <c r="D1265" s="2">
        <v>2013</v>
      </c>
      <c r="E1265" s="14">
        <v>2014</v>
      </c>
      <c r="F1265" s="14" t="s">
        <v>99</v>
      </c>
      <c r="G1265" s="93">
        <v>11083</v>
      </c>
      <c r="H1265" s="93">
        <v>47956</v>
      </c>
      <c r="I1265" s="93">
        <v>16</v>
      </c>
      <c r="J1265" s="93">
        <v>245</v>
      </c>
      <c r="K1265" s="93">
        <v>11099</v>
      </c>
      <c r="L1265" s="93">
        <v>48201</v>
      </c>
      <c r="M1265" s="48">
        <v>59300</v>
      </c>
      <c r="N1265" s="48">
        <v>142748</v>
      </c>
      <c r="O1265" s="48">
        <v>29827</v>
      </c>
      <c r="P1265" s="48">
        <v>112286</v>
      </c>
      <c r="Q1265" s="48">
        <v>142113</v>
      </c>
      <c r="R1265" s="48">
        <v>50</v>
      </c>
      <c r="S1265" s="48">
        <v>585</v>
      </c>
      <c r="T1265" s="48">
        <v>635</v>
      </c>
      <c r="U1265" s="48">
        <v>29877</v>
      </c>
      <c r="V1265" s="48">
        <v>112871</v>
      </c>
      <c r="W1265" s="156">
        <v>21355891</v>
      </c>
      <c r="X1265" s="156">
        <v>96575</v>
      </c>
      <c r="Y1265" s="156">
        <v>21452466</v>
      </c>
      <c r="Z1265" s="28">
        <v>0.9839</v>
      </c>
      <c r="AA1265" s="28"/>
      <c r="AB1265" s="111"/>
      <c r="AC1265" s="28"/>
      <c r="AD1265" s="28">
        <v>0</v>
      </c>
      <c r="AE1265" s="139"/>
      <c r="AF1265" s="139"/>
      <c r="AG1265" s="139"/>
      <c r="AH1265" s="139"/>
    </row>
    <row r="1266" spans="1:34">
      <c r="A1266" s="13" t="s">
        <v>129</v>
      </c>
      <c r="B1266" s="2" t="s">
        <v>75</v>
      </c>
      <c r="C1266" s="14" t="s">
        <v>65</v>
      </c>
      <c r="D1266" s="2">
        <v>2013</v>
      </c>
      <c r="E1266" s="14">
        <v>2014</v>
      </c>
      <c r="F1266" s="14" t="s">
        <v>99</v>
      </c>
      <c r="G1266" s="93">
        <v>1499</v>
      </c>
      <c r="H1266" s="93">
        <v>8199</v>
      </c>
      <c r="I1266" s="93">
        <v>3</v>
      </c>
      <c r="J1266" s="93">
        <v>40</v>
      </c>
      <c r="K1266" s="93">
        <v>1502</v>
      </c>
      <c r="L1266" s="93">
        <v>8239</v>
      </c>
      <c r="M1266" s="48">
        <v>9741</v>
      </c>
      <c r="N1266" s="48">
        <v>22985</v>
      </c>
      <c r="O1266" s="48">
        <v>3981</v>
      </c>
      <c r="P1266" s="48">
        <v>18888</v>
      </c>
      <c r="Q1266" s="48">
        <v>22869</v>
      </c>
      <c r="R1266" s="48">
        <v>11</v>
      </c>
      <c r="S1266" s="48">
        <v>105</v>
      </c>
      <c r="T1266" s="48">
        <v>116</v>
      </c>
      <c r="U1266" s="48">
        <v>3992</v>
      </c>
      <c r="V1266" s="48">
        <v>18993</v>
      </c>
      <c r="W1266" s="156">
        <v>3294501</v>
      </c>
      <c r="X1266" s="156">
        <v>15421</v>
      </c>
      <c r="Y1266" s="156">
        <v>3309922</v>
      </c>
      <c r="Z1266" s="28">
        <v>0.98280000000000001</v>
      </c>
      <c r="AA1266" s="28"/>
      <c r="AB1266" s="111"/>
      <c r="AC1266" s="28"/>
      <c r="AD1266" s="28">
        <v>0.18709999999999999</v>
      </c>
      <c r="AE1266" s="139"/>
      <c r="AF1266" s="139"/>
      <c r="AG1266" s="139"/>
      <c r="AH1266" s="139"/>
    </row>
    <row r="1267" spans="1:34">
      <c r="A1267" s="13" t="s">
        <v>130</v>
      </c>
      <c r="B1267" s="2" t="s">
        <v>75</v>
      </c>
      <c r="C1267" s="14" t="s">
        <v>65</v>
      </c>
      <c r="D1267" s="2">
        <v>2013</v>
      </c>
      <c r="E1267" s="14">
        <v>2014</v>
      </c>
      <c r="F1267" s="14" t="s">
        <v>99</v>
      </c>
      <c r="G1267" s="93">
        <v>626</v>
      </c>
      <c r="H1267" s="93">
        <v>4516</v>
      </c>
      <c r="I1267" s="93">
        <v>1</v>
      </c>
      <c r="J1267" s="93">
        <v>11</v>
      </c>
      <c r="K1267" s="93">
        <v>627</v>
      </c>
      <c r="L1267" s="93">
        <v>4527</v>
      </c>
      <c r="M1267" s="48">
        <v>5154</v>
      </c>
      <c r="N1267" s="48">
        <v>10290</v>
      </c>
      <c r="O1267" s="48">
        <v>1575</v>
      </c>
      <c r="P1267" s="48">
        <v>8691</v>
      </c>
      <c r="Q1267" s="48">
        <v>10266</v>
      </c>
      <c r="R1267" s="48">
        <v>3</v>
      </c>
      <c r="S1267" s="48">
        <v>21</v>
      </c>
      <c r="T1267" s="48">
        <v>24</v>
      </c>
      <c r="U1267" s="48">
        <v>1578</v>
      </c>
      <c r="V1267" s="48">
        <v>8712</v>
      </c>
      <c r="W1267" s="156">
        <v>1595836</v>
      </c>
      <c r="X1267" s="156">
        <v>3592</v>
      </c>
      <c r="Y1267" s="156">
        <v>1599428</v>
      </c>
      <c r="Z1267" s="28">
        <v>0.76549999999999996</v>
      </c>
      <c r="AA1267" s="28"/>
      <c r="AB1267" s="111"/>
      <c r="AC1267" s="28"/>
      <c r="AD1267" s="28">
        <v>0.18709999999999999</v>
      </c>
      <c r="AE1267" s="139"/>
      <c r="AF1267" s="139"/>
      <c r="AG1267" s="139"/>
      <c r="AH1267" s="139"/>
    </row>
    <row r="1268" spans="1:34">
      <c r="A1268" s="13" t="s">
        <v>131</v>
      </c>
      <c r="B1268" s="2" t="s">
        <v>75</v>
      </c>
      <c r="C1268" s="14" t="s">
        <v>65</v>
      </c>
      <c r="D1268" s="2">
        <v>2013</v>
      </c>
      <c r="E1268" s="14">
        <v>2014</v>
      </c>
      <c r="F1268" s="14" t="s">
        <v>99</v>
      </c>
      <c r="G1268" s="93">
        <v>250</v>
      </c>
      <c r="H1268" s="93">
        <v>1191</v>
      </c>
      <c r="I1268" s="93">
        <v>0</v>
      </c>
      <c r="J1268" s="93">
        <v>0</v>
      </c>
      <c r="K1268" s="93">
        <v>250</v>
      </c>
      <c r="L1268" s="93">
        <v>1191</v>
      </c>
      <c r="M1268" s="48">
        <v>1441</v>
      </c>
      <c r="N1268" s="48">
        <v>3015</v>
      </c>
      <c r="O1268" s="48">
        <v>654</v>
      </c>
      <c r="P1268" s="48">
        <v>2360</v>
      </c>
      <c r="Q1268" s="48">
        <v>3014</v>
      </c>
      <c r="R1268" s="48">
        <v>1</v>
      </c>
      <c r="S1268" s="48">
        <v>0</v>
      </c>
      <c r="T1268" s="48">
        <v>1</v>
      </c>
      <c r="U1268" s="48">
        <v>655</v>
      </c>
      <c r="V1268" s="48">
        <v>2360</v>
      </c>
      <c r="W1268" s="156">
        <v>463932</v>
      </c>
      <c r="X1268" s="156">
        <v>113</v>
      </c>
      <c r="Y1268" s="156">
        <v>464045</v>
      </c>
      <c r="Z1268" s="28">
        <v>0.95740000000000003</v>
      </c>
      <c r="AA1268" s="28"/>
      <c r="AB1268" s="111"/>
      <c r="AC1268" s="28"/>
      <c r="AD1268" s="28">
        <v>0.18709999999999999</v>
      </c>
      <c r="AE1268" s="139"/>
      <c r="AF1268" s="139"/>
      <c r="AG1268" s="139"/>
      <c r="AH1268" s="139"/>
    </row>
    <row r="1269" spans="1:34">
      <c r="A1269" s="13" t="s">
        <v>132</v>
      </c>
      <c r="B1269" s="2" t="s">
        <v>76</v>
      </c>
      <c r="C1269" s="14" t="s">
        <v>65</v>
      </c>
      <c r="D1269" s="2">
        <v>2013</v>
      </c>
      <c r="E1269" s="14">
        <v>2014</v>
      </c>
      <c r="F1269" s="14" t="s">
        <v>99</v>
      </c>
      <c r="G1269" s="93">
        <v>88936</v>
      </c>
      <c r="H1269" s="93">
        <v>472474</v>
      </c>
      <c r="I1269" s="93">
        <v>879</v>
      </c>
      <c r="J1269" s="93">
        <v>5120</v>
      </c>
      <c r="K1269" s="93">
        <v>89815</v>
      </c>
      <c r="L1269" s="93">
        <v>477594</v>
      </c>
      <c r="M1269" s="48">
        <v>567409</v>
      </c>
      <c r="N1269" s="48">
        <v>1169214</v>
      </c>
      <c r="O1269" s="48">
        <v>202931</v>
      </c>
      <c r="P1269" s="48">
        <v>952314</v>
      </c>
      <c r="Q1269" s="48">
        <v>1155245</v>
      </c>
      <c r="R1269" s="48">
        <v>2800</v>
      </c>
      <c r="S1269" s="48">
        <v>11169</v>
      </c>
      <c r="T1269" s="48">
        <v>13969</v>
      </c>
      <c r="U1269" s="48">
        <v>205731</v>
      </c>
      <c r="V1269" s="48">
        <v>963483</v>
      </c>
      <c r="W1269" s="156">
        <v>185735405</v>
      </c>
      <c r="X1269" s="156">
        <v>1952375</v>
      </c>
      <c r="Y1269" s="156">
        <v>187687780</v>
      </c>
      <c r="Z1269" s="28">
        <v>0.96360000000000001</v>
      </c>
      <c r="AA1269" s="28"/>
      <c r="AB1269" s="111"/>
      <c r="AC1269" s="28"/>
      <c r="AD1269" s="28">
        <v>4.4900000000000002E-2</v>
      </c>
      <c r="AE1269" s="139"/>
      <c r="AF1269" s="139"/>
      <c r="AG1269" s="139"/>
      <c r="AH1269" s="139"/>
    </row>
    <row r="1270" spans="1:34">
      <c r="A1270" s="13" t="s">
        <v>133</v>
      </c>
      <c r="B1270" s="2" t="s">
        <v>75</v>
      </c>
      <c r="C1270" s="14" t="s">
        <v>65</v>
      </c>
      <c r="D1270" s="2">
        <v>2013</v>
      </c>
      <c r="E1270" s="14">
        <v>2014</v>
      </c>
      <c r="F1270" s="14" t="s">
        <v>99</v>
      </c>
      <c r="G1270" s="93">
        <v>1914</v>
      </c>
      <c r="H1270" s="93">
        <v>8629</v>
      </c>
      <c r="I1270" s="93">
        <v>4</v>
      </c>
      <c r="J1270" s="93">
        <v>16</v>
      </c>
      <c r="K1270" s="93">
        <v>1918</v>
      </c>
      <c r="L1270" s="93">
        <v>8645</v>
      </c>
      <c r="M1270" s="48">
        <v>10563</v>
      </c>
      <c r="N1270" s="48">
        <v>26658</v>
      </c>
      <c r="O1270" s="48">
        <v>5115</v>
      </c>
      <c r="P1270" s="48">
        <v>21475</v>
      </c>
      <c r="Q1270" s="48">
        <v>26590</v>
      </c>
      <c r="R1270" s="48">
        <v>8</v>
      </c>
      <c r="S1270" s="48">
        <v>60</v>
      </c>
      <c r="T1270" s="48">
        <v>68</v>
      </c>
      <c r="U1270" s="48">
        <v>5123</v>
      </c>
      <c r="V1270" s="48">
        <v>21535</v>
      </c>
      <c r="W1270" s="156">
        <v>3922729</v>
      </c>
      <c r="X1270" s="156">
        <v>6273</v>
      </c>
      <c r="Y1270" s="156">
        <v>3929002</v>
      </c>
      <c r="Z1270" s="28">
        <v>0.98319999999999996</v>
      </c>
      <c r="AA1270" s="28"/>
      <c r="AB1270" s="111"/>
      <c r="AC1270" s="28"/>
      <c r="AD1270" s="28">
        <v>0.18709999999999999</v>
      </c>
      <c r="AE1270" s="139"/>
      <c r="AF1270" s="139"/>
      <c r="AG1270" s="139"/>
      <c r="AH1270" s="139"/>
    </row>
    <row r="1271" spans="1:34">
      <c r="A1271" s="13" t="s">
        <v>134</v>
      </c>
      <c r="B1271" s="2" t="s">
        <v>75</v>
      </c>
      <c r="C1271" s="14" t="s">
        <v>65</v>
      </c>
      <c r="D1271" s="2">
        <v>2013</v>
      </c>
      <c r="E1271" s="14">
        <v>2014</v>
      </c>
      <c r="F1271" s="14" t="s">
        <v>99</v>
      </c>
      <c r="G1271" s="93">
        <v>738</v>
      </c>
      <c r="H1271" s="93">
        <v>5020</v>
      </c>
      <c r="I1271" s="93">
        <v>16</v>
      </c>
      <c r="J1271" s="93">
        <v>76</v>
      </c>
      <c r="K1271" s="93">
        <v>754</v>
      </c>
      <c r="L1271" s="93">
        <v>5096</v>
      </c>
      <c r="M1271" s="48">
        <v>5850</v>
      </c>
      <c r="N1271" s="48">
        <v>9846</v>
      </c>
      <c r="O1271" s="48">
        <v>1598</v>
      </c>
      <c r="P1271" s="48">
        <v>7998</v>
      </c>
      <c r="Q1271" s="48">
        <v>9596</v>
      </c>
      <c r="R1271" s="48">
        <v>47</v>
      </c>
      <c r="S1271" s="48">
        <v>203</v>
      </c>
      <c r="T1271" s="48">
        <v>250</v>
      </c>
      <c r="U1271" s="48">
        <v>1645</v>
      </c>
      <c r="V1271" s="48">
        <v>8201</v>
      </c>
      <c r="W1271" s="156">
        <v>1564616</v>
      </c>
      <c r="X1271" s="156">
        <v>27509</v>
      </c>
      <c r="Y1271" s="156">
        <v>1592125</v>
      </c>
      <c r="Z1271" s="28">
        <v>0.93769999999999998</v>
      </c>
      <c r="AA1271" s="28"/>
      <c r="AB1271" s="111"/>
      <c r="AC1271" s="28"/>
      <c r="AD1271" s="28">
        <v>0.18709999999999999</v>
      </c>
      <c r="AE1271" s="139"/>
      <c r="AF1271" s="139"/>
      <c r="AG1271" s="139"/>
      <c r="AH1271" s="139"/>
    </row>
    <row r="1272" spans="1:34">
      <c r="A1272" s="13" t="s">
        <v>135</v>
      </c>
      <c r="B1272" s="2" t="s">
        <v>75</v>
      </c>
      <c r="C1272" s="14" t="s">
        <v>65</v>
      </c>
      <c r="D1272" s="2">
        <v>2013</v>
      </c>
      <c r="E1272" s="14">
        <v>2014</v>
      </c>
      <c r="F1272" s="14" t="s">
        <v>99</v>
      </c>
      <c r="G1272" s="93">
        <v>121</v>
      </c>
      <c r="H1272" s="93">
        <v>828</v>
      </c>
      <c r="I1272" s="93">
        <v>0</v>
      </c>
      <c r="J1272" s="93">
        <v>1</v>
      </c>
      <c r="K1272" s="93">
        <v>121</v>
      </c>
      <c r="L1272" s="93">
        <v>829</v>
      </c>
      <c r="M1272" s="48">
        <v>949</v>
      </c>
      <c r="N1272" s="48">
        <v>1905</v>
      </c>
      <c r="O1272" s="48">
        <v>347</v>
      </c>
      <c r="P1272" s="48">
        <v>1556</v>
      </c>
      <c r="Q1272" s="48">
        <v>1903</v>
      </c>
      <c r="R1272" s="48">
        <v>0</v>
      </c>
      <c r="S1272" s="48">
        <v>2</v>
      </c>
      <c r="T1272" s="48">
        <v>2</v>
      </c>
      <c r="U1272" s="48">
        <v>347</v>
      </c>
      <c r="V1272" s="48">
        <v>1558</v>
      </c>
      <c r="W1272" s="156">
        <v>281031</v>
      </c>
      <c r="X1272" s="156">
        <v>159</v>
      </c>
      <c r="Y1272" s="156">
        <v>281190</v>
      </c>
      <c r="Z1272" s="28">
        <v>0.92649999999999999</v>
      </c>
      <c r="AA1272" s="28"/>
      <c r="AB1272" s="111"/>
      <c r="AC1272" s="28"/>
      <c r="AD1272" s="28">
        <v>0.18709999999999999</v>
      </c>
      <c r="AE1272" s="139"/>
      <c r="AF1272" s="139"/>
      <c r="AG1272" s="139"/>
      <c r="AH1272" s="139"/>
    </row>
    <row r="1273" spans="1:34">
      <c r="A1273" s="13" t="s">
        <v>136</v>
      </c>
      <c r="B1273" s="2" t="s">
        <v>75</v>
      </c>
      <c r="C1273" s="14" t="s">
        <v>65</v>
      </c>
      <c r="D1273" s="2">
        <v>2013</v>
      </c>
      <c r="E1273" s="14">
        <v>2014</v>
      </c>
      <c r="F1273" s="14" t="s">
        <v>99</v>
      </c>
      <c r="G1273" s="93">
        <v>849</v>
      </c>
      <c r="H1273" s="93">
        <v>6106</v>
      </c>
      <c r="I1273" s="93">
        <v>1</v>
      </c>
      <c r="J1273" s="93">
        <v>16</v>
      </c>
      <c r="K1273" s="93">
        <v>850</v>
      </c>
      <c r="L1273" s="93">
        <v>6122</v>
      </c>
      <c r="M1273" s="48">
        <v>6972</v>
      </c>
      <c r="N1273" s="48">
        <v>13061</v>
      </c>
      <c r="O1273" s="48">
        <v>2113</v>
      </c>
      <c r="P1273" s="48">
        <v>10907</v>
      </c>
      <c r="Q1273" s="48">
        <v>13020</v>
      </c>
      <c r="R1273" s="48">
        <v>3</v>
      </c>
      <c r="S1273" s="48">
        <v>38</v>
      </c>
      <c r="T1273" s="48">
        <v>41</v>
      </c>
      <c r="U1273" s="48">
        <v>2116</v>
      </c>
      <c r="V1273" s="48">
        <v>10945</v>
      </c>
      <c r="W1273" s="156">
        <v>2038918</v>
      </c>
      <c r="X1273" s="156">
        <v>5616</v>
      </c>
      <c r="Y1273" s="156">
        <v>2044534</v>
      </c>
      <c r="Z1273" s="28">
        <v>0.99109999999999998</v>
      </c>
      <c r="AA1273" s="28"/>
      <c r="AB1273" s="111"/>
      <c r="AC1273" s="28"/>
      <c r="AD1273" s="28">
        <v>0.18709999999999999</v>
      </c>
      <c r="AE1273" s="139"/>
      <c r="AF1273" s="139"/>
      <c r="AG1273" s="139"/>
      <c r="AH1273" s="139"/>
    </row>
    <row r="1274" spans="1:34">
      <c r="A1274" s="13" t="s">
        <v>137</v>
      </c>
      <c r="B1274" s="2" t="s">
        <v>75</v>
      </c>
      <c r="C1274" s="14" t="s">
        <v>65</v>
      </c>
      <c r="D1274" s="2">
        <v>2013</v>
      </c>
      <c r="E1274" s="14">
        <v>2014</v>
      </c>
      <c r="F1274" s="14" t="s">
        <v>99</v>
      </c>
      <c r="G1274" s="93">
        <v>4640</v>
      </c>
      <c r="H1274" s="93">
        <v>18000</v>
      </c>
      <c r="I1274" s="93">
        <v>5</v>
      </c>
      <c r="J1274" s="93">
        <v>29</v>
      </c>
      <c r="K1274" s="93">
        <v>4645</v>
      </c>
      <c r="L1274" s="93">
        <v>18029</v>
      </c>
      <c r="M1274" s="48">
        <v>22674</v>
      </c>
      <c r="N1274" s="48">
        <v>54349</v>
      </c>
      <c r="O1274" s="48">
        <v>12597</v>
      </c>
      <c r="P1274" s="48">
        <v>41640</v>
      </c>
      <c r="Q1274" s="48">
        <v>54237</v>
      </c>
      <c r="R1274" s="48">
        <v>14</v>
      </c>
      <c r="S1274" s="48">
        <v>98</v>
      </c>
      <c r="T1274" s="48">
        <v>112</v>
      </c>
      <c r="U1274" s="48">
        <v>12611</v>
      </c>
      <c r="V1274" s="48">
        <v>41738</v>
      </c>
      <c r="W1274" s="156">
        <v>8101077</v>
      </c>
      <c r="X1274" s="156">
        <v>11261</v>
      </c>
      <c r="Y1274" s="156">
        <v>8112338</v>
      </c>
      <c r="Z1274" s="28">
        <v>0.98440000000000005</v>
      </c>
      <c r="AA1274" s="28"/>
      <c r="AB1274" s="111"/>
      <c r="AC1274" s="28"/>
      <c r="AD1274" s="28">
        <v>0</v>
      </c>
      <c r="AE1274" s="139"/>
      <c r="AF1274" s="139"/>
      <c r="AG1274" s="139"/>
      <c r="AH1274" s="139"/>
    </row>
    <row r="1275" spans="1:34">
      <c r="A1275" s="13" t="s">
        <v>138</v>
      </c>
      <c r="B1275" s="2" t="s">
        <v>75</v>
      </c>
      <c r="C1275" s="14" t="s">
        <v>65</v>
      </c>
      <c r="D1275" s="2">
        <v>2013</v>
      </c>
      <c r="E1275" s="14">
        <v>2014</v>
      </c>
      <c r="F1275" s="14" t="s">
        <v>99</v>
      </c>
      <c r="G1275" s="93">
        <v>62</v>
      </c>
      <c r="H1275" s="93">
        <v>350</v>
      </c>
      <c r="I1275" s="93">
        <v>0</v>
      </c>
      <c r="J1275" s="93">
        <v>0</v>
      </c>
      <c r="K1275" s="93">
        <v>62</v>
      </c>
      <c r="L1275" s="93">
        <v>350</v>
      </c>
      <c r="M1275" s="48">
        <v>412</v>
      </c>
      <c r="N1275" s="48">
        <v>952</v>
      </c>
      <c r="O1275" s="48">
        <v>163</v>
      </c>
      <c r="P1275" s="48">
        <v>787</v>
      </c>
      <c r="Q1275" s="48">
        <v>950</v>
      </c>
      <c r="R1275" s="48">
        <v>0</v>
      </c>
      <c r="S1275" s="48">
        <v>2</v>
      </c>
      <c r="T1275" s="48">
        <v>2</v>
      </c>
      <c r="U1275" s="48">
        <v>163</v>
      </c>
      <c r="V1275" s="48">
        <v>789</v>
      </c>
      <c r="W1275" s="156">
        <v>133435</v>
      </c>
      <c r="X1275" s="156">
        <v>331</v>
      </c>
      <c r="Y1275" s="156">
        <v>133766</v>
      </c>
      <c r="Z1275" s="28">
        <v>1</v>
      </c>
      <c r="AA1275" s="28"/>
      <c r="AB1275" s="111"/>
      <c r="AC1275" s="28"/>
      <c r="AD1275" s="28">
        <v>0.18709999999999999</v>
      </c>
      <c r="AE1275" s="139"/>
      <c r="AF1275" s="139"/>
      <c r="AG1275" s="139"/>
      <c r="AH1275" s="139"/>
    </row>
    <row r="1276" spans="1:34">
      <c r="A1276" s="13" t="s">
        <v>139</v>
      </c>
      <c r="B1276" s="2" t="s">
        <v>75</v>
      </c>
      <c r="C1276" s="14" t="s">
        <v>65</v>
      </c>
      <c r="D1276" s="2">
        <v>2013</v>
      </c>
      <c r="E1276" s="14">
        <v>2014</v>
      </c>
      <c r="F1276" s="14" t="s">
        <v>99</v>
      </c>
      <c r="G1276" s="93">
        <v>18</v>
      </c>
      <c r="H1276" s="93">
        <v>367</v>
      </c>
      <c r="I1276" s="93">
        <v>0</v>
      </c>
      <c r="J1276" s="93">
        <v>0</v>
      </c>
      <c r="K1276" s="93">
        <v>18</v>
      </c>
      <c r="L1276" s="93">
        <v>367</v>
      </c>
      <c r="M1276" s="48">
        <v>385</v>
      </c>
      <c r="N1276" s="48">
        <v>644</v>
      </c>
      <c r="O1276" s="48">
        <v>42</v>
      </c>
      <c r="P1276" s="48">
        <v>602</v>
      </c>
      <c r="Q1276" s="48">
        <v>644</v>
      </c>
      <c r="R1276" s="48">
        <v>0</v>
      </c>
      <c r="S1276" s="48">
        <v>0</v>
      </c>
      <c r="T1276" s="48">
        <v>0</v>
      </c>
      <c r="U1276" s="48">
        <v>42</v>
      </c>
      <c r="V1276" s="48">
        <v>602</v>
      </c>
      <c r="W1276" s="156">
        <v>95526</v>
      </c>
      <c r="X1276" s="156">
        <v>0</v>
      </c>
      <c r="Y1276" s="156">
        <v>95526</v>
      </c>
      <c r="Z1276" s="28">
        <v>0.92059999999999997</v>
      </c>
      <c r="AA1276" s="28"/>
      <c r="AB1276" s="111"/>
      <c r="AC1276" s="28"/>
      <c r="AD1276" s="28">
        <v>0.18709999999999999</v>
      </c>
      <c r="AE1276" s="139"/>
      <c r="AF1276" s="139"/>
      <c r="AG1276" s="139"/>
      <c r="AH1276" s="139"/>
    </row>
    <row r="1277" spans="1:34">
      <c r="A1277" s="13" t="s">
        <v>140</v>
      </c>
      <c r="B1277" s="2" t="s">
        <v>75</v>
      </c>
      <c r="C1277" s="14" t="s">
        <v>65</v>
      </c>
      <c r="D1277" s="2">
        <v>2013</v>
      </c>
      <c r="E1277" s="14">
        <v>2014</v>
      </c>
      <c r="F1277" s="14" t="s">
        <v>99</v>
      </c>
      <c r="G1277" s="93">
        <v>2978</v>
      </c>
      <c r="H1277" s="93">
        <v>16063</v>
      </c>
      <c r="I1277" s="93">
        <v>7</v>
      </c>
      <c r="J1277" s="93">
        <v>46</v>
      </c>
      <c r="K1277" s="93">
        <v>2985</v>
      </c>
      <c r="L1277" s="93">
        <v>16109</v>
      </c>
      <c r="M1277" s="48">
        <v>19094</v>
      </c>
      <c r="N1277" s="48">
        <v>43325</v>
      </c>
      <c r="O1277" s="48">
        <v>7371</v>
      </c>
      <c r="P1277" s="48">
        <v>35786</v>
      </c>
      <c r="Q1277" s="48">
        <v>43157</v>
      </c>
      <c r="R1277" s="48">
        <v>25</v>
      </c>
      <c r="S1277" s="48">
        <v>143</v>
      </c>
      <c r="T1277" s="48">
        <v>168</v>
      </c>
      <c r="U1277" s="48">
        <v>7396</v>
      </c>
      <c r="V1277" s="48">
        <v>35929</v>
      </c>
      <c r="W1277" s="156">
        <v>6396444</v>
      </c>
      <c r="X1277" s="156">
        <v>16889</v>
      </c>
      <c r="Y1277" s="156">
        <v>6413333</v>
      </c>
      <c r="Z1277" s="28">
        <v>1</v>
      </c>
      <c r="AA1277" s="28"/>
      <c r="AB1277" s="111"/>
      <c r="AC1277" s="28"/>
      <c r="AD1277" s="28">
        <v>8.4400000000000003E-2</v>
      </c>
      <c r="AE1277" s="139"/>
      <c r="AF1277" s="139"/>
      <c r="AG1277" s="139"/>
      <c r="AH1277" s="139"/>
    </row>
    <row r="1278" spans="1:34">
      <c r="A1278" s="13" t="s">
        <v>141</v>
      </c>
      <c r="B1278" s="2" t="s">
        <v>75</v>
      </c>
      <c r="C1278" s="14" t="s">
        <v>65</v>
      </c>
      <c r="D1278" s="2">
        <v>2013</v>
      </c>
      <c r="E1278" s="14">
        <v>2014</v>
      </c>
      <c r="F1278" s="14" t="s">
        <v>99</v>
      </c>
      <c r="G1278" s="93">
        <v>372</v>
      </c>
      <c r="H1278" s="93">
        <v>2764</v>
      </c>
      <c r="I1278" s="93">
        <v>3</v>
      </c>
      <c r="J1278" s="93">
        <v>18</v>
      </c>
      <c r="K1278" s="93">
        <v>375</v>
      </c>
      <c r="L1278" s="93">
        <v>2782</v>
      </c>
      <c r="M1278" s="48">
        <v>3156</v>
      </c>
      <c r="N1278" s="48">
        <v>6599</v>
      </c>
      <c r="O1278" s="48">
        <v>893</v>
      </c>
      <c r="P1278" s="48">
        <v>5639</v>
      </c>
      <c r="Q1278" s="48">
        <v>6532</v>
      </c>
      <c r="R1278" s="48">
        <v>7</v>
      </c>
      <c r="S1278" s="48">
        <v>60</v>
      </c>
      <c r="T1278" s="48">
        <v>67</v>
      </c>
      <c r="U1278" s="48">
        <v>900</v>
      </c>
      <c r="V1278" s="48">
        <v>5699</v>
      </c>
      <c r="W1278" s="156">
        <v>973817</v>
      </c>
      <c r="X1278" s="156">
        <v>6409</v>
      </c>
      <c r="Y1278" s="156">
        <v>980226</v>
      </c>
      <c r="Z1278" s="28">
        <v>0.7671</v>
      </c>
      <c r="AA1278" s="28"/>
      <c r="AB1278" s="111"/>
      <c r="AC1278" s="28"/>
      <c r="AD1278" s="28">
        <v>0.18709999999999999</v>
      </c>
      <c r="AE1278" s="139"/>
      <c r="AF1278" s="139"/>
      <c r="AG1278" s="139"/>
      <c r="AH1278" s="139"/>
    </row>
    <row r="1279" spans="1:34">
      <c r="A1279" s="13" t="s">
        <v>142</v>
      </c>
      <c r="B1279" s="2" t="s">
        <v>75</v>
      </c>
      <c r="C1279" s="14" t="s">
        <v>65</v>
      </c>
      <c r="D1279" s="2">
        <v>2013</v>
      </c>
      <c r="E1279" s="14">
        <v>2014</v>
      </c>
      <c r="F1279" s="14" t="s">
        <v>99</v>
      </c>
      <c r="G1279" s="93">
        <v>399</v>
      </c>
      <c r="H1279" s="93">
        <v>3499</v>
      </c>
      <c r="I1279" s="93">
        <v>0</v>
      </c>
      <c r="J1279" s="93">
        <v>5</v>
      </c>
      <c r="K1279" s="93">
        <v>399</v>
      </c>
      <c r="L1279" s="93">
        <v>3504</v>
      </c>
      <c r="M1279" s="48">
        <v>3903</v>
      </c>
      <c r="N1279" s="48">
        <v>7422</v>
      </c>
      <c r="O1279" s="48">
        <v>1024</v>
      </c>
      <c r="P1279" s="48">
        <v>6388</v>
      </c>
      <c r="Q1279" s="48">
        <v>7412</v>
      </c>
      <c r="R1279" s="48">
        <v>0</v>
      </c>
      <c r="S1279" s="48">
        <v>10</v>
      </c>
      <c r="T1279" s="48">
        <v>10</v>
      </c>
      <c r="U1279" s="48">
        <v>1024</v>
      </c>
      <c r="V1279" s="48">
        <v>6398</v>
      </c>
      <c r="W1279" s="156">
        <v>1153552</v>
      </c>
      <c r="X1279" s="156">
        <v>1531</v>
      </c>
      <c r="Y1279" s="156">
        <v>1155083</v>
      </c>
      <c r="Z1279" s="28">
        <v>0.99619999999999997</v>
      </c>
      <c r="AA1279" s="28"/>
      <c r="AB1279" s="111"/>
      <c r="AC1279" s="28"/>
      <c r="AD1279" s="28">
        <v>0.18709999999999999</v>
      </c>
      <c r="AE1279" s="139"/>
      <c r="AF1279" s="139"/>
      <c r="AG1279" s="139"/>
      <c r="AH1279" s="139"/>
    </row>
    <row r="1280" spans="1:34">
      <c r="A1280" s="13" t="s">
        <v>143</v>
      </c>
      <c r="B1280" s="2" t="s">
        <v>74</v>
      </c>
      <c r="C1280" s="14" t="s">
        <v>65</v>
      </c>
      <c r="D1280" s="2">
        <v>2013</v>
      </c>
      <c r="E1280" s="14">
        <v>2014</v>
      </c>
      <c r="F1280" s="14" t="s">
        <v>99</v>
      </c>
      <c r="G1280" s="93">
        <v>13157</v>
      </c>
      <c r="H1280" s="93">
        <v>95416</v>
      </c>
      <c r="I1280" s="93">
        <v>61</v>
      </c>
      <c r="J1280" s="93">
        <v>1508</v>
      </c>
      <c r="K1280" s="93">
        <v>13218</v>
      </c>
      <c r="L1280" s="93">
        <v>96924</v>
      </c>
      <c r="M1280" s="48">
        <v>110142</v>
      </c>
      <c r="N1280" s="48">
        <v>240817</v>
      </c>
      <c r="O1280" s="48">
        <v>33478</v>
      </c>
      <c r="P1280" s="48">
        <v>203597</v>
      </c>
      <c r="Q1280" s="48">
        <v>237075</v>
      </c>
      <c r="R1280" s="48">
        <v>211</v>
      </c>
      <c r="S1280" s="48">
        <v>3531</v>
      </c>
      <c r="T1280" s="48">
        <v>3742</v>
      </c>
      <c r="U1280" s="48">
        <v>33689</v>
      </c>
      <c r="V1280" s="48">
        <v>207128</v>
      </c>
      <c r="W1280" s="156">
        <v>35466904</v>
      </c>
      <c r="X1280" s="156">
        <v>463502</v>
      </c>
      <c r="Y1280" s="156">
        <v>35930406</v>
      </c>
      <c r="Z1280" s="28">
        <v>0.99480000000000002</v>
      </c>
      <c r="AA1280" s="28"/>
      <c r="AB1280" s="111"/>
      <c r="AC1280" s="28"/>
      <c r="AD1280" s="28">
        <v>0</v>
      </c>
      <c r="AE1280" s="139"/>
      <c r="AF1280" s="139"/>
      <c r="AG1280" s="139"/>
      <c r="AH1280" s="139"/>
    </row>
    <row r="1281" spans="1:34">
      <c r="A1281" s="13" t="s">
        <v>144</v>
      </c>
      <c r="B1281" s="2" t="s">
        <v>74</v>
      </c>
      <c r="C1281" s="14" t="s">
        <v>65</v>
      </c>
      <c r="D1281" s="2">
        <v>2013</v>
      </c>
      <c r="E1281" s="14">
        <v>2014</v>
      </c>
      <c r="F1281" s="14" t="s">
        <v>99</v>
      </c>
      <c r="G1281" s="93">
        <v>957</v>
      </c>
      <c r="H1281" s="93">
        <v>7812</v>
      </c>
      <c r="I1281" s="93">
        <v>5</v>
      </c>
      <c r="J1281" s="93">
        <v>28</v>
      </c>
      <c r="K1281" s="93">
        <v>962</v>
      </c>
      <c r="L1281" s="93">
        <v>7840</v>
      </c>
      <c r="M1281" s="48">
        <v>8802</v>
      </c>
      <c r="N1281" s="48">
        <v>18178</v>
      </c>
      <c r="O1281" s="48">
        <v>2478</v>
      </c>
      <c r="P1281" s="48">
        <v>15618</v>
      </c>
      <c r="Q1281" s="48">
        <v>18096</v>
      </c>
      <c r="R1281" s="48">
        <v>17</v>
      </c>
      <c r="S1281" s="48">
        <v>65</v>
      </c>
      <c r="T1281" s="48">
        <v>82</v>
      </c>
      <c r="U1281" s="48">
        <v>2495</v>
      </c>
      <c r="V1281" s="48">
        <v>15683</v>
      </c>
      <c r="W1281" s="156">
        <v>2650424</v>
      </c>
      <c r="X1281" s="156">
        <v>10498</v>
      </c>
      <c r="Y1281" s="156">
        <v>2660922</v>
      </c>
      <c r="Z1281" s="28">
        <v>0.97689999999999999</v>
      </c>
      <c r="AA1281" s="28"/>
      <c r="AB1281" s="111"/>
      <c r="AC1281" s="28"/>
      <c r="AD1281" s="28">
        <v>0.18709999999999999</v>
      </c>
      <c r="AE1281" s="139"/>
      <c r="AF1281" s="139"/>
      <c r="AG1281" s="139"/>
      <c r="AH1281" s="139"/>
    </row>
    <row r="1282" spans="1:34">
      <c r="A1282" s="13" t="s">
        <v>145</v>
      </c>
      <c r="B1282" s="2" t="s">
        <v>75</v>
      </c>
      <c r="C1282" s="14" t="s">
        <v>65</v>
      </c>
      <c r="D1282" s="2">
        <v>2013</v>
      </c>
      <c r="E1282" s="14">
        <v>2014</v>
      </c>
      <c r="F1282" s="14" t="s">
        <v>99</v>
      </c>
      <c r="G1282" s="93">
        <v>94</v>
      </c>
      <c r="H1282" s="93">
        <v>734</v>
      </c>
      <c r="I1282" s="93">
        <v>0</v>
      </c>
      <c r="J1282" s="93">
        <v>1</v>
      </c>
      <c r="K1282" s="93">
        <v>94</v>
      </c>
      <c r="L1282" s="93">
        <v>735</v>
      </c>
      <c r="M1282" s="48">
        <v>829</v>
      </c>
      <c r="N1282" s="48">
        <v>1660</v>
      </c>
      <c r="O1282" s="48">
        <v>255</v>
      </c>
      <c r="P1282" s="48">
        <v>1404</v>
      </c>
      <c r="Q1282" s="48">
        <v>1659</v>
      </c>
      <c r="R1282" s="48">
        <v>0</v>
      </c>
      <c r="S1282" s="48">
        <v>1</v>
      </c>
      <c r="T1282" s="48">
        <v>1</v>
      </c>
      <c r="U1282" s="48">
        <v>255</v>
      </c>
      <c r="V1282" s="48">
        <v>1405</v>
      </c>
      <c r="W1282" s="156">
        <v>244294</v>
      </c>
      <c r="X1282" s="156">
        <v>200</v>
      </c>
      <c r="Y1282" s="156">
        <v>244494</v>
      </c>
      <c r="Z1282" s="28">
        <v>0.96340000000000003</v>
      </c>
      <c r="AA1282" s="28"/>
      <c r="AB1282" s="111"/>
      <c r="AC1282" s="28"/>
      <c r="AD1282" s="28">
        <v>0.18709999999999999</v>
      </c>
      <c r="AE1282" s="139"/>
      <c r="AF1282" s="139"/>
      <c r="AG1282" s="139"/>
      <c r="AH1282" s="139"/>
    </row>
    <row r="1283" spans="1:34">
      <c r="A1283" s="13" t="s">
        <v>146</v>
      </c>
      <c r="B1283" s="2" t="s">
        <v>75</v>
      </c>
      <c r="C1283" s="14" t="s">
        <v>65</v>
      </c>
      <c r="D1283" s="2">
        <v>2013</v>
      </c>
      <c r="E1283" s="14">
        <v>2014</v>
      </c>
      <c r="F1283" s="14" t="s">
        <v>99</v>
      </c>
      <c r="G1283" s="93">
        <v>19111</v>
      </c>
      <c r="H1283" s="93">
        <v>99431</v>
      </c>
      <c r="I1283" s="93">
        <v>45</v>
      </c>
      <c r="J1283" s="93">
        <v>537</v>
      </c>
      <c r="K1283" s="93">
        <v>19156</v>
      </c>
      <c r="L1283" s="93">
        <v>99968</v>
      </c>
      <c r="M1283" s="48">
        <v>119124</v>
      </c>
      <c r="N1283" s="48">
        <v>284797</v>
      </c>
      <c r="O1283" s="48">
        <v>51922</v>
      </c>
      <c r="P1283" s="48">
        <v>231264</v>
      </c>
      <c r="Q1283" s="48">
        <v>283186</v>
      </c>
      <c r="R1283" s="48">
        <v>146</v>
      </c>
      <c r="S1283" s="48">
        <v>1465</v>
      </c>
      <c r="T1283" s="48">
        <v>1611</v>
      </c>
      <c r="U1283" s="48">
        <v>52068</v>
      </c>
      <c r="V1283" s="48">
        <v>232729</v>
      </c>
      <c r="W1283" s="156">
        <v>42271440</v>
      </c>
      <c r="X1283" s="156">
        <v>193979</v>
      </c>
      <c r="Y1283" s="156">
        <v>42465419</v>
      </c>
      <c r="Z1283" s="28">
        <v>0.99670000000000003</v>
      </c>
      <c r="AA1283" s="28"/>
      <c r="AB1283" s="111"/>
      <c r="AC1283" s="28"/>
      <c r="AD1283" s="28">
        <v>3.9E-2</v>
      </c>
      <c r="AE1283" s="139"/>
      <c r="AF1283" s="139"/>
      <c r="AG1283" s="139"/>
      <c r="AH1283" s="139"/>
    </row>
    <row r="1284" spans="1:34">
      <c r="A1284" s="13" t="s">
        <v>147</v>
      </c>
      <c r="B1284" s="2" t="s">
        <v>74</v>
      </c>
      <c r="C1284" s="14" t="s">
        <v>65</v>
      </c>
      <c r="D1284" s="2">
        <v>2013</v>
      </c>
      <c r="E1284" s="14">
        <v>2014</v>
      </c>
      <c r="F1284" s="14" t="s">
        <v>99</v>
      </c>
      <c r="G1284" s="93">
        <v>17714</v>
      </c>
      <c r="H1284" s="93">
        <v>78108</v>
      </c>
      <c r="I1284" s="93">
        <v>143</v>
      </c>
      <c r="J1284" s="93">
        <v>740</v>
      </c>
      <c r="K1284" s="93">
        <v>17857</v>
      </c>
      <c r="L1284" s="93">
        <v>78848</v>
      </c>
      <c r="M1284" s="48">
        <v>96705</v>
      </c>
      <c r="N1284" s="48">
        <v>213386</v>
      </c>
      <c r="O1284" s="48">
        <v>44944</v>
      </c>
      <c r="P1284" s="48">
        <v>166207</v>
      </c>
      <c r="Q1284" s="48">
        <v>211151</v>
      </c>
      <c r="R1284" s="48">
        <v>502</v>
      </c>
      <c r="S1284" s="48">
        <v>1733</v>
      </c>
      <c r="T1284" s="48">
        <v>2235</v>
      </c>
      <c r="U1284" s="48">
        <v>45446</v>
      </c>
      <c r="V1284" s="48">
        <v>167940</v>
      </c>
      <c r="W1284" s="156">
        <v>32847046</v>
      </c>
      <c r="X1284" s="156">
        <v>319889</v>
      </c>
      <c r="Y1284" s="156">
        <v>33166935</v>
      </c>
      <c r="Z1284" s="28">
        <v>0.9788</v>
      </c>
      <c r="AA1284" s="28"/>
      <c r="AB1284" s="111"/>
      <c r="AC1284" s="28"/>
      <c r="AD1284" s="28">
        <v>0</v>
      </c>
      <c r="AE1284" s="139"/>
      <c r="AF1284" s="139"/>
      <c r="AG1284" s="139"/>
      <c r="AH1284" s="139"/>
    </row>
    <row r="1285" spans="1:34">
      <c r="A1285" s="13" t="s">
        <v>148</v>
      </c>
      <c r="B1285" s="2" t="s">
        <v>75</v>
      </c>
      <c r="C1285" s="14" t="s">
        <v>65</v>
      </c>
      <c r="D1285" s="2">
        <v>2013</v>
      </c>
      <c r="E1285" s="14">
        <v>2014</v>
      </c>
      <c r="F1285" s="14" t="s">
        <v>99</v>
      </c>
      <c r="G1285" s="93">
        <v>348</v>
      </c>
      <c r="H1285" s="93">
        <v>2223</v>
      </c>
      <c r="I1285" s="93">
        <v>1</v>
      </c>
      <c r="J1285" s="93">
        <v>9</v>
      </c>
      <c r="K1285" s="93">
        <v>349</v>
      </c>
      <c r="L1285" s="93">
        <v>2232</v>
      </c>
      <c r="M1285" s="48">
        <v>2580</v>
      </c>
      <c r="N1285" s="48">
        <v>5979</v>
      </c>
      <c r="O1285" s="48">
        <v>907</v>
      </c>
      <c r="P1285" s="48">
        <v>5044</v>
      </c>
      <c r="Q1285" s="48">
        <v>5951</v>
      </c>
      <c r="R1285" s="48">
        <v>2</v>
      </c>
      <c r="S1285" s="48">
        <v>26</v>
      </c>
      <c r="T1285" s="48">
        <v>28</v>
      </c>
      <c r="U1285" s="48">
        <v>909</v>
      </c>
      <c r="V1285" s="48">
        <v>5070</v>
      </c>
      <c r="W1285" s="156">
        <v>886982</v>
      </c>
      <c r="X1285" s="156">
        <v>2846</v>
      </c>
      <c r="Y1285" s="156">
        <v>889828</v>
      </c>
      <c r="Z1285" s="28">
        <v>0.99439999999999995</v>
      </c>
      <c r="AA1285" s="28"/>
      <c r="AB1285" s="111"/>
      <c r="AC1285" s="28"/>
      <c r="AD1285" s="28">
        <v>0.18709999999999999</v>
      </c>
      <c r="AE1285" s="139"/>
      <c r="AF1285" s="139"/>
      <c r="AG1285" s="139"/>
      <c r="AH1285" s="139"/>
    </row>
    <row r="1286" spans="1:34">
      <c r="A1286" s="13" t="s">
        <v>149</v>
      </c>
      <c r="B1286" s="2" t="s">
        <v>75</v>
      </c>
      <c r="C1286" s="14" t="s">
        <v>65</v>
      </c>
      <c r="D1286" s="2">
        <v>2013</v>
      </c>
      <c r="E1286" s="14">
        <v>2014</v>
      </c>
      <c r="F1286" s="14" t="s">
        <v>99</v>
      </c>
      <c r="G1286" s="93">
        <v>27996</v>
      </c>
      <c r="H1286" s="93">
        <v>134006</v>
      </c>
      <c r="I1286" s="93">
        <v>57</v>
      </c>
      <c r="J1286" s="93">
        <v>581</v>
      </c>
      <c r="K1286" s="93">
        <v>28053</v>
      </c>
      <c r="L1286" s="93">
        <v>134587</v>
      </c>
      <c r="M1286" s="48">
        <v>162640</v>
      </c>
      <c r="N1286" s="48">
        <v>378592</v>
      </c>
      <c r="O1286" s="48">
        <v>75359</v>
      </c>
      <c r="P1286" s="48">
        <v>301501</v>
      </c>
      <c r="Q1286" s="48">
        <v>376860</v>
      </c>
      <c r="R1286" s="48">
        <v>192</v>
      </c>
      <c r="S1286" s="48">
        <v>1540</v>
      </c>
      <c r="T1286" s="48">
        <v>1732</v>
      </c>
      <c r="U1286" s="48">
        <v>75551</v>
      </c>
      <c r="V1286" s="48">
        <v>303041</v>
      </c>
      <c r="W1286" s="156">
        <v>57208357</v>
      </c>
      <c r="X1286" s="156">
        <v>201435</v>
      </c>
      <c r="Y1286" s="156">
        <v>57409792</v>
      </c>
      <c r="Z1286" s="28">
        <v>0.99770000000000003</v>
      </c>
      <c r="AA1286" s="28"/>
      <c r="AB1286" s="111"/>
      <c r="AC1286" s="28"/>
      <c r="AD1286" s="28">
        <v>0</v>
      </c>
      <c r="AE1286" s="139"/>
      <c r="AF1286" s="139"/>
      <c r="AG1286" s="139"/>
      <c r="AH1286" s="139"/>
    </row>
    <row r="1287" spans="1:34">
      <c r="A1287" s="13" t="s">
        <v>150</v>
      </c>
      <c r="B1287" s="2" t="s">
        <v>74</v>
      </c>
      <c r="C1287" s="14" t="s">
        <v>65</v>
      </c>
      <c r="D1287" s="2">
        <v>2013</v>
      </c>
      <c r="E1287" s="14">
        <v>2014</v>
      </c>
      <c r="F1287" s="14" t="s">
        <v>99</v>
      </c>
      <c r="G1287" s="93">
        <v>17240</v>
      </c>
      <c r="H1287" s="93">
        <v>108564</v>
      </c>
      <c r="I1287" s="93">
        <v>107</v>
      </c>
      <c r="J1287" s="93">
        <v>1026</v>
      </c>
      <c r="K1287" s="93">
        <v>17347</v>
      </c>
      <c r="L1287" s="93">
        <v>109590</v>
      </c>
      <c r="M1287" s="48">
        <v>126937</v>
      </c>
      <c r="N1287" s="48">
        <v>270406</v>
      </c>
      <c r="O1287" s="48">
        <v>46795</v>
      </c>
      <c r="P1287" s="48">
        <v>220626</v>
      </c>
      <c r="Q1287" s="48">
        <v>267421</v>
      </c>
      <c r="R1287" s="48">
        <v>395</v>
      </c>
      <c r="S1287" s="48">
        <v>2590</v>
      </c>
      <c r="T1287" s="48">
        <v>2985</v>
      </c>
      <c r="U1287" s="48">
        <v>47190</v>
      </c>
      <c r="V1287" s="48">
        <v>223216</v>
      </c>
      <c r="W1287" s="156">
        <v>40591516</v>
      </c>
      <c r="X1287" s="156">
        <v>373778</v>
      </c>
      <c r="Y1287" s="156">
        <v>40965294</v>
      </c>
      <c r="Z1287" s="28">
        <v>0.97889999999999999</v>
      </c>
      <c r="AA1287" s="28"/>
      <c r="AB1287" s="111"/>
      <c r="AC1287" s="28"/>
      <c r="AD1287" s="28">
        <v>1.61E-2</v>
      </c>
      <c r="AE1287" s="139"/>
      <c r="AF1287" s="139"/>
      <c r="AG1287" s="139"/>
      <c r="AH1287" s="139"/>
    </row>
    <row r="1288" spans="1:34">
      <c r="A1288" s="13" t="s">
        <v>151</v>
      </c>
      <c r="B1288" s="2" t="s">
        <v>74</v>
      </c>
      <c r="C1288" s="14" t="s">
        <v>65</v>
      </c>
      <c r="D1288" s="2">
        <v>2013</v>
      </c>
      <c r="E1288" s="14">
        <v>2014</v>
      </c>
      <c r="F1288" s="14" t="s">
        <v>99</v>
      </c>
      <c r="G1288" s="93">
        <v>2686</v>
      </c>
      <c r="H1288" s="93">
        <v>28730</v>
      </c>
      <c r="I1288" s="93">
        <v>66</v>
      </c>
      <c r="J1288" s="93">
        <v>752</v>
      </c>
      <c r="K1288" s="93">
        <v>2752</v>
      </c>
      <c r="L1288" s="93">
        <v>29482</v>
      </c>
      <c r="M1288" s="48">
        <v>32234</v>
      </c>
      <c r="N1288" s="48">
        <v>50731</v>
      </c>
      <c r="O1288" s="48">
        <v>6003</v>
      </c>
      <c r="P1288" s="48">
        <v>43095</v>
      </c>
      <c r="Q1288" s="48">
        <v>49098</v>
      </c>
      <c r="R1288" s="48">
        <v>185</v>
      </c>
      <c r="S1288" s="48">
        <v>1448</v>
      </c>
      <c r="T1288" s="48">
        <v>1633</v>
      </c>
      <c r="U1288" s="48">
        <v>6188</v>
      </c>
      <c r="V1288" s="48">
        <v>44543</v>
      </c>
      <c r="W1288" s="156">
        <v>7962761</v>
      </c>
      <c r="X1288" s="156">
        <v>216841</v>
      </c>
      <c r="Y1288" s="156">
        <v>8179602</v>
      </c>
      <c r="Z1288" s="28">
        <v>0.9698</v>
      </c>
      <c r="AA1288" s="28"/>
      <c r="AB1288" s="111"/>
      <c r="AC1288" s="28"/>
      <c r="AD1288" s="28">
        <v>6.9699999999999998E-2</v>
      </c>
      <c r="AE1288" s="139"/>
      <c r="AF1288" s="139"/>
      <c r="AG1288" s="139"/>
      <c r="AH1288" s="139"/>
    </row>
    <row r="1289" spans="1:34">
      <c r="A1289" s="13" t="s">
        <v>152</v>
      </c>
      <c r="B1289" s="2" t="s">
        <v>75</v>
      </c>
      <c r="C1289" s="14" t="s">
        <v>65</v>
      </c>
      <c r="D1289" s="2">
        <v>2013</v>
      </c>
      <c r="E1289" s="14">
        <v>2014</v>
      </c>
      <c r="F1289" s="14" t="s">
        <v>99</v>
      </c>
      <c r="G1289" s="93">
        <v>9305</v>
      </c>
      <c r="H1289" s="93">
        <v>37656</v>
      </c>
      <c r="I1289" s="93">
        <v>20</v>
      </c>
      <c r="J1289" s="93">
        <v>265</v>
      </c>
      <c r="K1289" s="93">
        <v>9325</v>
      </c>
      <c r="L1289" s="93">
        <v>37921</v>
      </c>
      <c r="M1289" s="48">
        <v>47246</v>
      </c>
      <c r="N1289" s="48">
        <v>113328</v>
      </c>
      <c r="O1289" s="48">
        <v>23820</v>
      </c>
      <c r="P1289" s="48">
        <v>88718</v>
      </c>
      <c r="Q1289" s="48">
        <v>112538</v>
      </c>
      <c r="R1289" s="48">
        <v>68</v>
      </c>
      <c r="S1289" s="48">
        <v>722</v>
      </c>
      <c r="T1289" s="48">
        <v>790</v>
      </c>
      <c r="U1289" s="48">
        <v>23888</v>
      </c>
      <c r="V1289" s="48">
        <v>89440</v>
      </c>
      <c r="W1289" s="156">
        <v>17050072</v>
      </c>
      <c r="X1289" s="156">
        <v>99361</v>
      </c>
      <c r="Y1289" s="156">
        <v>17149433</v>
      </c>
      <c r="Z1289" s="28">
        <v>0.98180000000000001</v>
      </c>
      <c r="AA1289" s="28"/>
      <c r="AB1289" s="111"/>
      <c r="AC1289" s="28"/>
      <c r="AD1289" s="28">
        <v>8.1900000000000001E-2</v>
      </c>
      <c r="AE1289" s="139"/>
      <c r="AF1289" s="139"/>
      <c r="AG1289" s="139"/>
      <c r="AH1289" s="139"/>
    </row>
    <row r="1290" spans="1:34">
      <c r="A1290" s="13" t="s">
        <v>153</v>
      </c>
      <c r="B1290" s="2" t="s">
        <v>74</v>
      </c>
      <c r="C1290" s="14" t="s">
        <v>65</v>
      </c>
      <c r="D1290" s="2">
        <v>2013</v>
      </c>
      <c r="E1290" s="14">
        <v>2014</v>
      </c>
      <c r="F1290" s="14" t="s">
        <v>99</v>
      </c>
      <c r="G1290" s="93">
        <v>1129</v>
      </c>
      <c r="H1290" s="93">
        <v>7869</v>
      </c>
      <c r="I1290" s="93">
        <v>2</v>
      </c>
      <c r="J1290" s="93">
        <v>23</v>
      </c>
      <c r="K1290" s="93">
        <v>1131</v>
      </c>
      <c r="L1290" s="93">
        <v>7892</v>
      </c>
      <c r="M1290" s="48">
        <v>9023</v>
      </c>
      <c r="N1290" s="48">
        <v>17380</v>
      </c>
      <c r="O1290" s="48">
        <v>2742</v>
      </c>
      <c r="P1290" s="48">
        <v>14576</v>
      </c>
      <c r="Q1290" s="48">
        <v>17318</v>
      </c>
      <c r="R1290" s="48">
        <v>5</v>
      </c>
      <c r="S1290" s="48">
        <v>57</v>
      </c>
      <c r="T1290" s="48">
        <v>62</v>
      </c>
      <c r="U1290" s="48">
        <v>2747</v>
      </c>
      <c r="V1290" s="48">
        <v>14633</v>
      </c>
      <c r="W1290" s="156">
        <v>2577464</v>
      </c>
      <c r="X1290" s="156">
        <v>6527</v>
      </c>
      <c r="Y1290" s="156">
        <v>2583991</v>
      </c>
      <c r="Z1290" s="28">
        <v>0.93500000000000005</v>
      </c>
      <c r="AA1290" s="28"/>
      <c r="AB1290" s="111"/>
      <c r="AC1290" s="28"/>
      <c r="AD1290" s="28">
        <v>0.18709999999999999</v>
      </c>
      <c r="AE1290" s="139"/>
      <c r="AF1290" s="139"/>
      <c r="AG1290" s="139"/>
      <c r="AH1290" s="139"/>
    </row>
    <row r="1291" spans="1:34">
      <c r="A1291" s="13" t="s">
        <v>154</v>
      </c>
      <c r="B1291" s="2" t="s">
        <v>74</v>
      </c>
      <c r="C1291" s="14" t="s">
        <v>65</v>
      </c>
      <c r="D1291" s="2">
        <v>2013</v>
      </c>
      <c r="E1291" s="14">
        <v>2014</v>
      </c>
      <c r="F1291" s="14" t="s">
        <v>99</v>
      </c>
      <c r="G1291" s="93">
        <v>1510</v>
      </c>
      <c r="H1291" s="93">
        <v>13589</v>
      </c>
      <c r="I1291" s="93">
        <v>20</v>
      </c>
      <c r="J1291" s="93">
        <v>317</v>
      </c>
      <c r="K1291" s="93">
        <v>1530</v>
      </c>
      <c r="L1291" s="93">
        <v>13906</v>
      </c>
      <c r="M1291" s="48">
        <v>15436</v>
      </c>
      <c r="N1291" s="48">
        <v>31071</v>
      </c>
      <c r="O1291" s="48">
        <v>3680</v>
      </c>
      <c r="P1291" s="48">
        <v>26582</v>
      </c>
      <c r="Q1291" s="48">
        <v>30262</v>
      </c>
      <c r="R1291" s="48">
        <v>60</v>
      </c>
      <c r="S1291" s="48">
        <v>749</v>
      </c>
      <c r="T1291" s="48">
        <v>809</v>
      </c>
      <c r="U1291" s="48">
        <v>3740</v>
      </c>
      <c r="V1291" s="48">
        <v>27331</v>
      </c>
      <c r="W1291" s="156">
        <v>4622003</v>
      </c>
      <c r="X1291" s="156">
        <v>97958</v>
      </c>
      <c r="Y1291" s="156">
        <v>4719961</v>
      </c>
      <c r="Z1291" s="28">
        <v>0.9677</v>
      </c>
      <c r="AA1291" s="28"/>
      <c r="AB1291" s="111"/>
      <c r="AC1291" s="28"/>
      <c r="AD1291" s="28">
        <v>0.18709999999999999</v>
      </c>
      <c r="AE1291" s="139"/>
      <c r="AF1291" s="139"/>
      <c r="AG1291" s="139"/>
      <c r="AH1291" s="139"/>
    </row>
    <row r="1292" spans="1:34">
      <c r="A1292" s="13" t="s">
        <v>155</v>
      </c>
      <c r="B1292" s="2" t="s">
        <v>74</v>
      </c>
      <c r="C1292" s="14" t="s">
        <v>65</v>
      </c>
      <c r="D1292" s="2">
        <v>2013</v>
      </c>
      <c r="E1292" s="14">
        <v>2014</v>
      </c>
      <c r="F1292" s="14" t="s">
        <v>99</v>
      </c>
      <c r="G1292" s="93">
        <v>2359</v>
      </c>
      <c r="H1292" s="93">
        <v>11979</v>
      </c>
      <c r="I1292" s="93">
        <v>2</v>
      </c>
      <c r="J1292" s="93">
        <v>42</v>
      </c>
      <c r="K1292" s="93">
        <v>2361</v>
      </c>
      <c r="L1292" s="93">
        <v>12021</v>
      </c>
      <c r="M1292" s="48">
        <v>14382</v>
      </c>
      <c r="N1292" s="48">
        <v>32271</v>
      </c>
      <c r="O1292" s="48">
        <v>5852</v>
      </c>
      <c r="P1292" s="48">
        <v>26300</v>
      </c>
      <c r="Q1292" s="48">
        <v>32152</v>
      </c>
      <c r="R1292" s="48">
        <v>6</v>
      </c>
      <c r="S1292" s="48">
        <v>113</v>
      </c>
      <c r="T1292" s="48">
        <v>119</v>
      </c>
      <c r="U1292" s="48">
        <v>5858</v>
      </c>
      <c r="V1292" s="48">
        <v>26413</v>
      </c>
      <c r="W1292" s="156">
        <v>4803061</v>
      </c>
      <c r="X1292" s="156">
        <v>14332</v>
      </c>
      <c r="Y1292" s="156">
        <v>4817393</v>
      </c>
      <c r="Z1292" s="28">
        <v>0.9244</v>
      </c>
      <c r="AA1292" s="28"/>
      <c r="AB1292" s="111"/>
      <c r="AC1292" s="28"/>
      <c r="AD1292" s="28">
        <v>0.18709999999999999</v>
      </c>
      <c r="AE1292" s="139"/>
      <c r="AF1292" s="139"/>
      <c r="AG1292" s="139"/>
      <c r="AH1292" s="139"/>
    </row>
    <row r="1293" spans="1:34">
      <c r="A1293" s="13" t="s">
        <v>156</v>
      </c>
      <c r="B1293" s="2" t="s">
        <v>74</v>
      </c>
      <c r="C1293" s="14" t="s">
        <v>65</v>
      </c>
      <c r="D1293" s="2">
        <v>2013</v>
      </c>
      <c r="E1293" s="14">
        <v>2014</v>
      </c>
      <c r="F1293" s="14" t="s">
        <v>99</v>
      </c>
      <c r="G1293" s="93">
        <v>6744</v>
      </c>
      <c r="H1293" s="93">
        <v>45512</v>
      </c>
      <c r="I1293" s="93">
        <v>41</v>
      </c>
      <c r="J1293" s="93">
        <v>966</v>
      </c>
      <c r="K1293" s="93">
        <v>6785</v>
      </c>
      <c r="L1293" s="93">
        <v>46478</v>
      </c>
      <c r="M1293" s="48">
        <v>53263</v>
      </c>
      <c r="N1293" s="48">
        <v>112280</v>
      </c>
      <c r="O1293" s="48">
        <v>16169</v>
      </c>
      <c r="P1293" s="48">
        <v>93955</v>
      </c>
      <c r="Q1293" s="48">
        <v>110124</v>
      </c>
      <c r="R1293" s="48">
        <v>131</v>
      </c>
      <c r="S1293" s="48">
        <v>2025</v>
      </c>
      <c r="T1293" s="48">
        <v>2156</v>
      </c>
      <c r="U1293" s="48">
        <v>16300</v>
      </c>
      <c r="V1293" s="48">
        <v>95980</v>
      </c>
      <c r="W1293" s="156">
        <v>16823536</v>
      </c>
      <c r="X1293" s="156">
        <v>304315</v>
      </c>
      <c r="Y1293" s="156">
        <v>17127851</v>
      </c>
      <c r="Z1293" s="28">
        <v>0.8861</v>
      </c>
      <c r="AA1293" s="28"/>
      <c r="AB1293" s="111"/>
      <c r="AC1293" s="28"/>
      <c r="AD1293" s="28">
        <v>5.5800000000000002E-2</v>
      </c>
      <c r="AE1293" s="139"/>
      <c r="AF1293" s="139"/>
      <c r="AG1293" s="139"/>
      <c r="AH1293" s="139"/>
    </row>
    <row r="1294" spans="1:34">
      <c r="A1294" s="13" t="s">
        <v>157</v>
      </c>
      <c r="B1294" s="2" t="s">
        <v>74</v>
      </c>
      <c r="C1294" s="14" t="s">
        <v>65</v>
      </c>
      <c r="D1294" s="2">
        <v>2013</v>
      </c>
      <c r="E1294" s="14">
        <v>2014</v>
      </c>
      <c r="F1294" s="14" t="s">
        <v>99</v>
      </c>
      <c r="G1294" s="93">
        <v>1231</v>
      </c>
      <c r="H1294" s="93">
        <v>10277</v>
      </c>
      <c r="I1294" s="93">
        <v>2</v>
      </c>
      <c r="J1294" s="93">
        <v>23</v>
      </c>
      <c r="K1294" s="93">
        <v>1233</v>
      </c>
      <c r="L1294" s="93">
        <v>10300</v>
      </c>
      <c r="M1294" s="48">
        <v>11533</v>
      </c>
      <c r="N1294" s="48">
        <v>22237</v>
      </c>
      <c r="O1294" s="48">
        <v>2992</v>
      </c>
      <c r="P1294" s="48">
        <v>19178</v>
      </c>
      <c r="Q1294" s="48">
        <v>22170</v>
      </c>
      <c r="R1294" s="48">
        <v>5</v>
      </c>
      <c r="S1294" s="48">
        <v>62</v>
      </c>
      <c r="T1294" s="48">
        <v>67</v>
      </c>
      <c r="U1294" s="48">
        <v>2997</v>
      </c>
      <c r="V1294" s="48">
        <v>19240</v>
      </c>
      <c r="W1294" s="156">
        <v>3354534.76</v>
      </c>
      <c r="X1294" s="156">
        <v>7453.24</v>
      </c>
      <c r="Y1294" s="156">
        <v>3361988</v>
      </c>
      <c r="Z1294" s="28">
        <v>0.9294</v>
      </c>
      <c r="AA1294" s="28"/>
      <c r="AB1294" s="111"/>
      <c r="AC1294" s="28"/>
      <c r="AD1294" s="28">
        <v>0.18709999999999999</v>
      </c>
      <c r="AE1294" s="139"/>
      <c r="AF1294" s="139"/>
      <c r="AG1294" s="139"/>
      <c r="AH1294" s="139"/>
    </row>
    <row r="1295" spans="1:34">
      <c r="A1295" s="13" t="s">
        <v>158</v>
      </c>
      <c r="B1295" s="2" t="s">
        <v>75</v>
      </c>
      <c r="C1295" s="14" t="s">
        <v>65</v>
      </c>
      <c r="D1295" s="2">
        <v>2013</v>
      </c>
      <c r="E1295" s="14">
        <v>2014</v>
      </c>
      <c r="F1295" s="14" t="s">
        <v>99</v>
      </c>
      <c r="G1295" s="93">
        <v>1596</v>
      </c>
      <c r="H1295" s="93">
        <v>9842</v>
      </c>
      <c r="I1295" s="93">
        <v>1</v>
      </c>
      <c r="J1295" s="93">
        <v>19</v>
      </c>
      <c r="K1295" s="93">
        <v>1597</v>
      </c>
      <c r="L1295" s="93">
        <v>9861</v>
      </c>
      <c r="M1295" s="48">
        <v>11458</v>
      </c>
      <c r="N1295" s="48">
        <v>22949</v>
      </c>
      <c r="O1295" s="48">
        <v>4016</v>
      </c>
      <c r="P1295" s="48">
        <v>18890</v>
      </c>
      <c r="Q1295" s="48">
        <v>22906</v>
      </c>
      <c r="R1295" s="48">
        <v>3</v>
      </c>
      <c r="S1295" s="48">
        <v>40</v>
      </c>
      <c r="T1295" s="48">
        <v>43</v>
      </c>
      <c r="U1295" s="48">
        <v>4019</v>
      </c>
      <c r="V1295" s="48">
        <v>18930</v>
      </c>
      <c r="W1295" s="156">
        <v>3468125</v>
      </c>
      <c r="X1295" s="156">
        <v>5075</v>
      </c>
      <c r="Y1295" s="156">
        <v>3473200</v>
      </c>
      <c r="Z1295" s="28">
        <v>0.82</v>
      </c>
      <c r="AA1295" s="28"/>
      <c r="AB1295" s="111"/>
      <c r="AC1295" s="28"/>
      <c r="AD1295" s="28">
        <v>0.18709999999999999</v>
      </c>
      <c r="AE1295" s="139"/>
      <c r="AF1295" s="139"/>
      <c r="AG1295" s="139"/>
      <c r="AH1295" s="139"/>
    </row>
    <row r="1296" spans="1:34">
      <c r="A1296" s="13" t="s">
        <v>159</v>
      </c>
      <c r="B1296" s="2" t="s">
        <v>75</v>
      </c>
      <c r="C1296" s="14" t="s">
        <v>65</v>
      </c>
      <c r="D1296" s="2">
        <v>2013</v>
      </c>
      <c r="E1296" s="14">
        <v>2014</v>
      </c>
      <c r="F1296" s="14" t="s">
        <v>99</v>
      </c>
      <c r="G1296" s="93">
        <v>15</v>
      </c>
      <c r="H1296" s="93">
        <v>142</v>
      </c>
      <c r="I1296" s="93">
        <v>0</v>
      </c>
      <c r="J1296" s="93">
        <v>0</v>
      </c>
      <c r="K1296" s="93">
        <v>15</v>
      </c>
      <c r="L1296" s="93">
        <v>142</v>
      </c>
      <c r="M1296" s="48">
        <v>157</v>
      </c>
      <c r="N1296" s="48">
        <v>293</v>
      </c>
      <c r="O1296" s="48">
        <v>38</v>
      </c>
      <c r="P1296" s="48">
        <v>255</v>
      </c>
      <c r="Q1296" s="48">
        <v>293</v>
      </c>
      <c r="R1296" s="48">
        <v>0</v>
      </c>
      <c r="S1296" s="48">
        <v>0</v>
      </c>
      <c r="T1296" s="48">
        <v>0</v>
      </c>
      <c r="U1296" s="48">
        <v>38</v>
      </c>
      <c r="V1296" s="48">
        <v>255</v>
      </c>
      <c r="W1296" s="156">
        <v>43437</v>
      </c>
      <c r="X1296" s="156">
        <v>0</v>
      </c>
      <c r="Y1296" s="156">
        <v>43437</v>
      </c>
      <c r="Z1296" s="28">
        <v>1</v>
      </c>
      <c r="AA1296" s="28"/>
      <c r="AB1296" s="111"/>
      <c r="AC1296" s="28"/>
      <c r="AD1296" s="28">
        <v>0.18709999999999999</v>
      </c>
      <c r="AE1296" s="139"/>
      <c r="AF1296" s="139"/>
      <c r="AG1296" s="139"/>
      <c r="AH1296" s="139"/>
    </row>
    <row r="1297" spans="1:51">
      <c r="A1297" s="13" t="s">
        <v>160</v>
      </c>
      <c r="B1297" s="2" t="s">
        <v>75</v>
      </c>
      <c r="C1297" s="14" t="s">
        <v>65</v>
      </c>
      <c r="D1297" s="2">
        <v>2013</v>
      </c>
      <c r="E1297" s="14">
        <v>2014</v>
      </c>
      <c r="F1297" s="14" t="s">
        <v>99</v>
      </c>
      <c r="G1297" s="93">
        <v>422</v>
      </c>
      <c r="H1297" s="93">
        <v>2521</v>
      </c>
      <c r="I1297" s="93">
        <v>0</v>
      </c>
      <c r="J1297" s="93">
        <v>2</v>
      </c>
      <c r="K1297" s="93">
        <v>422</v>
      </c>
      <c r="L1297" s="93">
        <v>2523</v>
      </c>
      <c r="M1297" s="48">
        <v>2945</v>
      </c>
      <c r="N1297" s="48">
        <v>6523</v>
      </c>
      <c r="O1297" s="48">
        <v>1154</v>
      </c>
      <c r="P1297" s="48">
        <v>5365</v>
      </c>
      <c r="Q1297" s="48">
        <v>6519</v>
      </c>
      <c r="R1297" s="48">
        <v>0</v>
      </c>
      <c r="S1297" s="48">
        <v>4</v>
      </c>
      <c r="T1297" s="48">
        <v>4</v>
      </c>
      <c r="U1297" s="48">
        <v>1154</v>
      </c>
      <c r="V1297" s="48">
        <v>5369</v>
      </c>
      <c r="W1297" s="156">
        <v>965779</v>
      </c>
      <c r="X1297" s="156">
        <v>847</v>
      </c>
      <c r="Y1297" s="156">
        <v>966626</v>
      </c>
      <c r="Z1297" s="28">
        <v>0.99390000000000001</v>
      </c>
      <c r="AA1297" s="28"/>
      <c r="AB1297" s="111"/>
      <c r="AC1297" s="28"/>
      <c r="AD1297" s="28">
        <v>0.18709999999999999</v>
      </c>
      <c r="AE1297" s="139"/>
      <c r="AF1297" s="139"/>
      <c r="AG1297" s="139"/>
      <c r="AH1297" s="139"/>
    </row>
    <row r="1298" spans="1:51">
      <c r="A1298" s="13" t="s">
        <v>161</v>
      </c>
      <c r="B1298" s="2" t="s">
        <v>74</v>
      </c>
      <c r="C1298" s="14" t="s">
        <v>65</v>
      </c>
      <c r="D1298" s="2">
        <v>2013</v>
      </c>
      <c r="E1298" s="14">
        <v>2014</v>
      </c>
      <c r="F1298" s="14" t="s">
        <v>99</v>
      </c>
      <c r="G1298" s="93">
        <v>3357</v>
      </c>
      <c r="H1298" s="93">
        <v>17747</v>
      </c>
      <c r="I1298" s="93">
        <v>7</v>
      </c>
      <c r="J1298" s="93">
        <v>82</v>
      </c>
      <c r="K1298" s="93">
        <v>3364</v>
      </c>
      <c r="L1298" s="93">
        <v>17829</v>
      </c>
      <c r="M1298" s="48">
        <v>21193</v>
      </c>
      <c r="N1298" s="48">
        <v>41998</v>
      </c>
      <c r="O1298" s="48">
        <v>7986</v>
      </c>
      <c r="P1298" s="48">
        <v>33784</v>
      </c>
      <c r="Q1298" s="48">
        <v>41770</v>
      </c>
      <c r="R1298" s="48">
        <v>23</v>
      </c>
      <c r="S1298" s="48">
        <v>205</v>
      </c>
      <c r="T1298" s="48">
        <v>228</v>
      </c>
      <c r="U1298" s="48">
        <v>8009</v>
      </c>
      <c r="V1298" s="48">
        <v>33989</v>
      </c>
      <c r="W1298" s="156">
        <v>6523416.4100000001</v>
      </c>
      <c r="X1298" s="156">
        <v>32249.91</v>
      </c>
      <c r="Y1298" s="156">
        <v>6555666.3200000003</v>
      </c>
      <c r="Z1298" s="28">
        <v>0.91020000000000001</v>
      </c>
      <c r="AA1298" s="28"/>
      <c r="AB1298" s="111"/>
      <c r="AC1298" s="28"/>
      <c r="AD1298" s="28">
        <v>0</v>
      </c>
      <c r="AE1298" s="139"/>
      <c r="AF1298" s="139"/>
      <c r="AG1298" s="139"/>
      <c r="AH1298" s="139"/>
    </row>
    <row r="1299" spans="1:51">
      <c r="A1299" s="13" t="s">
        <v>162</v>
      </c>
      <c r="B1299" s="2" t="s">
        <v>74</v>
      </c>
      <c r="C1299" s="14" t="s">
        <v>65</v>
      </c>
      <c r="D1299" s="2">
        <v>2013</v>
      </c>
      <c r="E1299" s="14">
        <v>2014</v>
      </c>
      <c r="F1299" s="14" t="s">
        <v>99</v>
      </c>
      <c r="G1299" s="93">
        <v>1980</v>
      </c>
      <c r="H1299" s="93">
        <v>16696</v>
      </c>
      <c r="I1299" s="93">
        <v>10</v>
      </c>
      <c r="J1299" s="93">
        <v>109</v>
      </c>
      <c r="K1299" s="93">
        <v>1990</v>
      </c>
      <c r="L1299" s="93">
        <v>16805</v>
      </c>
      <c r="M1299" s="48">
        <v>18795</v>
      </c>
      <c r="N1299" s="48">
        <v>34664</v>
      </c>
      <c r="O1299" s="48">
        <v>4778</v>
      </c>
      <c r="P1299" s="48">
        <v>29579</v>
      </c>
      <c r="Q1299" s="48">
        <v>34357</v>
      </c>
      <c r="R1299" s="48">
        <v>33</v>
      </c>
      <c r="S1299" s="48">
        <v>274</v>
      </c>
      <c r="T1299" s="48">
        <v>307</v>
      </c>
      <c r="U1299" s="48">
        <v>4811</v>
      </c>
      <c r="V1299" s="48">
        <v>29853</v>
      </c>
      <c r="W1299" s="156">
        <v>5326042</v>
      </c>
      <c r="X1299" s="156">
        <v>39071</v>
      </c>
      <c r="Y1299" s="156">
        <v>5365113</v>
      </c>
      <c r="Z1299" s="28">
        <v>0.86099999999999999</v>
      </c>
      <c r="AA1299" s="28"/>
      <c r="AB1299" s="111"/>
      <c r="AC1299" s="28"/>
      <c r="AD1299" s="28">
        <v>0.18709999999999999</v>
      </c>
      <c r="AE1299" s="139"/>
      <c r="AF1299" s="139"/>
      <c r="AG1299" s="139"/>
      <c r="AH1299" s="139"/>
    </row>
    <row r="1300" spans="1:51">
      <c r="A1300" s="13" t="s">
        <v>163</v>
      </c>
      <c r="B1300" s="2" t="s">
        <v>75</v>
      </c>
      <c r="C1300" s="14" t="s">
        <v>65</v>
      </c>
      <c r="D1300" s="2">
        <v>2013</v>
      </c>
      <c r="E1300" s="14">
        <v>2014</v>
      </c>
      <c r="F1300" s="14" t="s">
        <v>99</v>
      </c>
      <c r="G1300" s="93">
        <v>6724</v>
      </c>
      <c r="H1300" s="93">
        <v>34920</v>
      </c>
      <c r="I1300" s="93">
        <v>8</v>
      </c>
      <c r="J1300" s="93">
        <v>56</v>
      </c>
      <c r="K1300" s="93">
        <v>6732</v>
      </c>
      <c r="L1300" s="93">
        <v>34976</v>
      </c>
      <c r="M1300" s="48">
        <v>41708</v>
      </c>
      <c r="N1300" s="48">
        <v>90962</v>
      </c>
      <c r="O1300" s="48">
        <v>17783</v>
      </c>
      <c r="P1300" s="48">
        <v>73001</v>
      </c>
      <c r="Q1300" s="48">
        <v>90784</v>
      </c>
      <c r="R1300" s="48">
        <v>27</v>
      </c>
      <c r="S1300" s="48">
        <v>151</v>
      </c>
      <c r="T1300" s="48">
        <v>178</v>
      </c>
      <c r="U1300" s="48">
        <v>17810</v>
      </c>
      <c r="V1300" s="48">
        <v>73152</v>
      </c>
      <c r="W1300" s="156">
        <v>13686608</v>
      </c>
      <c r="X1300" s="156">
        <v>21486</v>
      </c>
      <c r="Y1300" s="156">
        <v>13708094</v>
      </c>
      <c r="Z1300" s="28">
        <v>0.96150000000000002</v>
      </c>
      <c r="AA1300" s="28"/>
      <c r="AB1300" s="111"/>
      <c r="AC1300" s="28"/>
      <c r="AD1300" s="28">
        <v>0</v>
      </c>
      <c r="AE1300" s="139"/>
      <c r="AF1300" s="139"/>
      <c r="AG1300" s="139"/>
      <c r="AH1300" s="139"/>
    </row>
    <row r="1301" spans="1:51">
      <c r="A1301" s="13" t="s">
        <v>164</v>
      </c>
      <c r="B1301" s="2" t="s">
        <v>75</v>
      </c>
      <c r="C1301" s="14" t="s">
        <v>65</v>
      </c>
      <c r="D1301" s="2">
        <v>2013</v>
      </c>
      <c r="E1301" s="14">
        <v>2014</v>
      </c>
      <c r="F1301" s="14" t="s">
        <v>99</v>
      </c>
      <c r="G1301" s="93">
        <v>794</v>
      </c>
      <c r="H1301" s="93">
        <v>4308</v>
      </c>
      <c r="I1301" s="93">
        <v>3</v>
      </c>
      <c r="J1301" s="93">
        <v>21</v>
      </c>
      <c r="K1301" s="93">
        <v>797</v>
      </c>
      <c r="L1301" s="93">
        <v>4329</v>
      </c>
      <c r="M1301" s="48">
        <v>5126</v>
      </c>
      <c r="N1301" s="48">
        <v>12119</v>
      </c>
      <c r="O1301" s="48">
        <v>2103</v>
      </c>
      <c r="P1301" s="48">
        <v>9945</v>
      </c>
      <c r="Q1301" s="48">
        <v>12048</v>
      </c>
      <c r="R1301" s="48">
        <v>10</v>
      </c>
      <c r="S1301" s="48">
        <v>61</v>
      </c>
      <c r="T1301" s="48">
        <v>71</v>
      </c>
      <c r="U1301" s="48">
        <v>2113</v>
      </c>
      <c r="V1301" s="48">
        <v>10006</v>
      </c>
      <c r="W1301" s="156">
        <v>1789590</v>
      </c>
      <c r="X1301" s="156">
        <v>7023</v>
      </c>
      <c r="Y1301" s="156">
        <v>1796613</v>
      </c>
      <c r="Z1301" s="28">
        <v>0.98939999999999995</v>
      </c>
      <c r="AA1301" s="28"/>
      <c r="AB1301" s="111"/>
      <c r="AC1301" s="28"/>
      <c r="AD1301" s="28">
        <v>0.18709999999999999</v>
      </c>
      <c r="AE1301" s="139"/>
      <c r="AF1301" s="139"/>
      <c r="AG1301" s="139"/>
      <c r="AH1301" s="139"/>
    </row>
    <row r="1302" spans="1:51">
      <c r="A1302" s="13" t="s">
        <v>165</v>
      </c>
      <c r="B1302" s="2" t="s">
        <v>75</v>
      </c>
      <c r="C1302" s="14" t="s">
        <v>65</v>
      </c>
      <c r="D1302" s="2">
        <v>2013</v>
      </c>
      <c r="E1302" s="14">
        <v>2014</v>
      </c>
      <c r="F1302" s="14" t="s">
        <v>99</v>
      </c>
      <c r="G1302" s="93">
        <v>718</v>
      </c>
      <c r="H1302" s="93">
        <v>3755</v>
      </c>
      <c r="I1302" s="93">
        <v>1</v>
      </c>
      <c r="J1302" s="93">
        <v>7</v>
      </c>
      <c r="K1302" s="93">
        <v>719</v>
      </c>
      <c r="L1302" s="93">
        <v>3762</v>
      </c>
      <c r="M1302" s="48">
        <v>4481</v>
      </c>
      <c r="N1302" s="48">
        <v>10181</v>
      </c>
      <c r="O1302" s="48">
        <v>1920</v>
      </c>
      <c r="P1302" s="48">
        <v>8239</v>
      </c>
      <c r="Q1302" s="48">
        <v>10159</v>
      </c>
      <c r="R1302" s="48">
        <v>2</v>
      </c>
      <c r="S1302" s="48">
        <v>20</v>
      </c>
      <c r="T1302" s="48">
        <v>22</v>
      </c>
      <c r="U1302" s="48">
        <v>1922</v>
      </c>
      <c r="V1302" s="48">
        <v>8259</v>
      </c>
      <c r="W1302" s="156">
        <v>1499957</v>
      </c>
      <c r="X1302" s="156">
        <v>3197</v>
      </c>
      <c r="Y1302" s="156">
        <v>1503154</v>
      </c>
      <c r="Z1302" s="28">
        <v>0.91700000000000004</v>
      </c>
      <c r="AA1302" s="28"/>
      <c r="AB1302" s="111"/>
      <c r="AC1302" s="28"/>
      <c r="AD1302" s="28">
        <v>0.18709999999999999</v>
      </c>
      <c r="AE1302" s="139"/>
      <c r="AF1302" s="139"/>
      <c r="AG1302" s="139"/>
      <c r="AH1302" s="139"/>
    </row>
    <row r="1303" spans="1:51">
      <c r="A1303" s="13" t="s">
        <v>166</v>
      </c>
      <c r="B1303" s="2" t="s">
        <v>75</v>
      </c>
      <c r="C1303" s="14" t="s">
        <v>65</v>
      </c>
      <c r="D1303" s="2">
        <v>2013</v>
      </c>
      <c r="E1303" s="14">
        <v>2014</v>
      </c>
      <c r="F1303" s="14" t="s">
        <v>99</v>
      </c>
      <c r="G1303" s="93">
        <v>74</v>
      </c>
      <c r="H1303" s="93">
        <v>733</v>
      </c>
      <c r="I1303" s="93">
        <v>0</v>
      </c>
      <c r="J1303" s="93">
        <v>0</v>
      </c>
      <c r="K1303" s="93">
        <v>74</v>
      </c>
      <c r="L1303" s="93">
        <v>733</v>
      </c>
      <c r="M1303" s="48">
        <v>807</v>
      </c>
      <c r="N1303" s="48">
        <v>1561</v>
      </c>
      <c r="O1303" s="48">
        <v>178</v>
      </c>
      <c r="P1303" s="48">
        <v>1383</v>
      </c>
      <c r="Q1303" s="48">
        <v>1561</v>
      </c>
      <c r="R1303" s="48">
        <v>0</v>
      </c>
      <c r="S1303" s="48">
        <v>0</v>
      </c>
      <c r="T1303" s="48">
        <v>0</v>
      </c>
      <c r="U1303" s="48">
        <v>178</v>
      </c>
      <c r="V1303" s="48">
        <v>1383</v>
      </c>
      <c r="W1303" s="156">
        <v>243654</v>
      </c>
      <c r="X1303" s="156">
        <v>0</v>
      </c>
      <c r="Y1303" s="156">
        <v>243654</v>
      </c>
      <c r="Z1303" s="28">
        <v>1</v>
      </c>
      <c r="AA1303" s="28"/>
      <c r="AB1303" s="111"/>
      <c r="AC1303" s="28"/>
      <c r="AD1303" s="28">
        <v>0.18709999999999999</v>
      </c>
      <c r="AE1303" s="139"/>
      <c r="AF1303" s="139"/>
      <c r="AG1303" s="139"/>
      <c r="AH1303" s="139"/>
    </row>
    <row r="1304" spans="1:51">
      <c r="A1304" s="13" t="s">
        <v>167</v>
      </c>
      <c r="B1304" s="2" t="s">
        <v>74</v>
      </c>
      <c r="C1304" s="14" t="s">
        <v>65</v>
      </c>
      <c r="D1304" s="2">
        <v>2013</v>
      </c>
      <c r="E1304" s="14">
        <v>2014</v>
      </c>
      <c r="F1304" s="14" t="s">
        <v>99</v>
      </c>
      <c r="G1304" s="93">
        <v>8749</v>
      </c>
      <c r="H1304" s="93">
        <v>38355</v>
      </c>
      <c r="I1304" s="93">
        <v>19</v>
      </c>
      <c r="J1304" s="93">
        <v>300</v>
      </c>
      <c r="K1304" s="93">
        <v>8768</v>
      </c>
      <c r="L1304" s="93">
        <v>38655</v>
      </c>
      <c r="M1304" s="48">
        <v>47423</v>
      </c>
      <c r="N1304" s="48">
        <v>116505</v>
      </c>
      <c r="O1304" s="48">
        <v>24045</v>
      </c>
      <c r="P1304" s="48">
        <v>91642</v>
      </c>
      <c r="Q1304" s="48">
        <v>115687</v>
      </c>
      <c r="R1304" s="48">
        <v>66</v>
      </c>
      <c r="S1304" s="48">
        <v>752</v>
      </c>
      <c r="T1304" s="48">
        <v>818</v>
      </c>
      <c r="U1304" s="48">
        <v>24111</v>
      </c>
      <c r="V1304" s="48">
        <v>92394</v>
      </c>
      <c r="W1304" s="156">
        <v>17096928</v>
      </c>
      <c r="X1304" s="156">
        <v>104255</v>
      </c>
      <c r="Y1304" s="156">
        <v>17201183</v>
      </c>
      <c r="Z1304" s="28">
        <v>1</v>
      </c>
      <c r="AA1304" s="28"/>
      <c r="AB1304" s="111"/>
      <c r="AC1304" s="28"/>
      <c r="AD1304" s="28">
        <v>7.7999999999999996E-3</v>
      </c>
      <c r="AE1304" s="139"/>
      <c r="AF1304" s="139"/>
      <c r="AG1304" s="139"/>
      <c r="AH1304" s="139"/>
    </row>
    <row r="1305" spans="1:51">
      <c r="A1305" s="13" t="s">
        <v>168</v>
      </c>
      <c r="B1305" s="2" t="s">
        <v>75</v>
      </c>
      <c r="C1305" s="14" t="s">
        <v>65</v>
      </c>
      <c r="D1305" s="2">
        <v>2013</v>
      </c>
      <c r="E1305" s="14">
        <v>2014</v>
      </c>
      <c r="F1305" s="14" t="s">
        <v>99</v>
      </c>
      <c r="G1305" s="93">
        <v>371</v>
      </c>
      <c r="H1305" s="93">
        <v>2448</v>
      </c>
      <c r="I1305" s="93">
        <v>0</v>
      </c>
      <c r="J1305" s="93">
        <v>2</v>
      </c>
      <c r="K1305" s="93">
        <v>371</v>
      </c>
      <c r="L1305" s="93">
        <v>2450</v>
      </c>
      <c r="M1305" s="48">
        <v>2821</v>
      </c>
      <c r="N1305" s="48">
        <v>5192</v>
      </c>
      <c r="O1305" s="48">
        <v>973</v>
      </c>
      <c r="P1305" s="48">
        <v>4213</v>
      </c>
      <c r="Q1305" s="48">
        <v>5186</v>
      </c>
      <c r="R1305" s="48">
        <v>0</v>
      </c>
      <c r="S1305" s="48">
        <v>6</v>
      </c>
      <c r="T1305" s="48">
        <v>6</v>
      </c>
      <c r="U1305" s="48">
        <v>973</v>
      </c>
      <c r="V1305" s="48">
        <v>4219</v>
      </c>
      <c r="W1305" s="156">
        <v>798772</v>
      </c>
      <c r="X1305" s="156">
        <v>831</v>
      </c>
      <c r="Y1305" s="156">
        <v>799603</v>
      </c>
      <c r="Z1305" s="28">
        <v>0.88590000000000002</v>
      </c>
      <c r="AA1305" s="28"/>
      <c r="AB1305" s="111"/>
      <c r="AC1305" s="28"/>
      <c r="AD1305" s="28">
        <v>0.18709999999999999</v>
      </c>
      <c r="AE1305" s="139"/>
      <c r="AF1305" s="139"/>
      <c r="AG1305" s="139"/>
      <c r="AH1305" s="139"/>
    </row>
    <row r="1306" spans="1:51">
      <c r="A1306" s="13" t="s">
        <v>169</v>
      </c>
      <c r="B1306" s="2" t="s">
        <v>74</v>
      </c>
      <c r="C1306" s="14" t="s">
        <v>65</v>
      </c>
      <c r="D1306" s="2">
        <v>2013</v>
      </c>
      <c r="E1306" s="14">
        <v>2014</v>
      </c>
      <c r="F1306" s="14" t="s">
        <v>99</v>
      </c>
      <c r="G1306" s="93">
        <v>3532</v>
      </c>
      <c r="H1306" s="93">
        <v>29457</v>
      </c>
      <c r="I1306" s="93">
        <v>6</v>
      </c>
      <c r="J1306" s="93">
        <v>199</v>
      </c>
      <c r="K1306" s="93">
        <v>3538</v>
      </c>
      <c r="L1306" s="93">
        <v>29656</v>
      </c>
      <c r="M1306" s="48">
        <v>33194</v>
      </c>
      <c r="N1306" s="48">
        <v>69194</v>
      </c>
      <c r="O1306" s="48">
        <v>8765</v>
      </c>
      <c r="P1306" s="48">
        <v>59941</v>
      </c>
      <c r="Q1306" s="48">
        <v>68706</v>
      </c>
      <c r="R1306" s="48">
        <v>21</v>
      </c>
      <c r="S1306" s="48">
        <v>467</v>
      </c>
      <c r="T1306" s="48">
        <v>488</v>
      </c>
      <c r="U1306" s="48">
        <v>8786</v>
      </c>
      <c r="V1306" s="48">
        <v>60408</v>
      </c>
      <c r="W1306" s="156">
        <v>10448944</v>
      </c>
      <c r="X1306" s="156">
        <v>67303</v>
      </c>
      <c r="Y1306" s="156">
        <v>10516247</v>
      </c>
      <c r="Z1306" s="28">
        <v>0.94510000000000005</v>
      </c>
      <c r="AA1306" s="28"/>
      <c r="AB1306" s="111"/>
      <c r="AC1306" s="28"/>
      <c r="AD1306" s="28">
        <v>1.3899999999999999E-2</v>
      </c>
      <c r="AE1306" s="139"/>
      <c r="AF1306" s="139"/>
      <c r="AG1306" s="139"/>
      <c r="AH1306" s="139"/>
      <c r="AI1306" s="1"/>
      <c r="AJ1306" s="1"/>
      <c r="AK1306" s="1"/>
      <c r="AL1306" s="1"/>
      <c r="AM1306" s="1"/>
      <c r="AN1306" s="1"/>
      <c r="AO1306" s="1"/>
      <c r="AP1306" s="1"/>
      <c r="AQ1306" s="1"/>
      <c r="AR1306" s="1"/>
      <c r="AS1306" s="1"/>
      <c r="AT1306" s="1"/>
      <c r="AU1306" s="1"/>
      <c r="AV1306" s="1"/>
      <c r="AW1306" s="1"/>
      <c r="AX1306" s="1"/>
      <c r="AY1306" s="1"/>
    </row>
    <row r="1307" spans="1:51">
      <c r="A1307" s="13" t="s">
        <v>170</v>
      </c>
      <c r="B1307" s="2" t="s">
        <v>74</v>
      </c>
      <c r="C1307" s="14" t="s">
        <v>65</v>
      </c>
      <c r="D1307" s="2">
        <v>2013</v>
      </c>
      <c r="E1307" s="14">
        <v>2014</v>
      </c>
      <c r="F1307" s="14" t="s">
        <v>99</v>
      </c>
      <c r="G1307" s="93">
        <v>985</v>
      </c>
      <c r="H1307" s="93">
        <v>7070</v>
      </c>
      <c r="I1307" s="93">
        <v>13</v>
      </c>
      <c r="J1307" s="93">
        <v>116</v>
      </c>
      <c r="K1307" s="93">
        <v>998</v>
      </c>
      <c r="L1307" s="93">
        <v>7186</v>
      </c>
      <c r="M1307" s="48">
        <v>8184</v>
      </c>
      <c r="N1307" s="48">
        <v>17295</v>
      </c>
      <c r="O1307" s="48">
        <v>2531</v>
      </c>
      <c r="P1307" s="48">
        <v>14447</v>
      </c>
      <c r="Q1307" s="48">
        <v>16978</v>
      </c>
      <c r="R1307" s="48">
        <v>46</v>
      </c>
      <c r="S1307" s="48">
        <v>271</v>
      </c>
      <c r="T1307" s="48">
        <v>317</v>
      </c>
      <c r="U1307" s="48">
        <v>2577</v>
      </c>
      <c r="V1307" s="48">
        <v>14718</v>
      </c>
      <c r="W1307" s="156">
        <v>2562547</v>
      </c>
      <c r="X1307" s="156">
        <v>43461</v>
      </c>
      <c r="Y1307" s="156">
        <v>2606008</v>
      </c>
      <c r="Z1307" s="28">
        <v>0.88</v>
      </c>
      <c r="AA1307" s="28"/>
      <c r="AB1307" s="111"/>
      <c r="AC1307" s="28"/>
      <c r="AD1307" s="28">
        <v>0.18709999999999999</v>
      </c>
      <c r="AE1307" s="139"/>
      <c r="AF1307" s="139"/>
      <c r="AG1307" s="139"/>
      <c r="AH1307" s="139"/>
      <c r="AI1307" s="1"/>
      <c r="AJ1307" s="1"/>
      <c r="AK1307" s="1"/>
      <c r="AL1307" s="1"/>
      <c r="AM1307" s="1"/>
      <c r="AN1307" s="1"/>
      <c r="AO1307" s="1"/>
      <c r="AP1307" s="1"/>
      <c r="AQ1307" s="1"/>
      <c r="AR1307" s="1"/>
      <c r="AS1307" s="1"/>
      <c r="AT1307" s="1"/>
      <c r="AU1307" s="1"/>
      <c r="AV1307" s="1"/>
      <c r="AW1307" s="1"/>
      <c r="AX1307" s="1"/>
      <c r="AY1307" s="1"/>
    </row>
    <row r="1308" spans="1:51">
      <c r="A1308" s="13" t="s">
        <v>171</v>
      </c>
      <c r="B1308" s="2" t="s">
        <v>75</v>
      </c>
      <c r="C1308" s="14" t="s">
        <v>65</v>
      </c>
      <c r="D1308" s="2">
        <v>2013</v>
      </c>
      <c r="E1308" s="14">
        <v>2014</v>
      </c>
      <c r="F1308" s="14" t="s">
        <v>99</v>
      </c>
      <c r="G1308" s="93">
        <v>952</v>
      </c>
      <c r="H1308" s="93">
        <v>4727</v>
      </c>
      <c r="I1308" s="93">
        <v>1</v>
      </c>
      <c r="J1308" s="93">
        <v>14</v>
      </c>
      <c r="K1308" s="93">
        <v>953</v>
      </c>
      <c r="L1308" s="93">
        <v>4741</v>
      </c>
      <c r="M1308" s="48">
        <v>5694</v>
      </c>
      <c r="N1308" s="48">
        <v>12695</v>
      </c>
      <c r="O1308" s="48">
        <v>2552</v>
      </c>
      <c r="P1308" s="48">
        <v>10101</v>
      </c>
      <c r="Q1308" s="48">
        <v>12653</v>
      </c>
      <c r="R1308" s="48">
        <v>5</v>
      </c>
      <c r="S1308" s="48">
        <v>37</v>
      </c>
      <c r="T1308" s="48">
        <v>42</v>
      </c>
      <c r="U1308" s="48">
        <v>2557</v>
      </c>
      <c r="V1308" s="48">
        <v>10138</v>
      </c>
      <c r="W1308" s="156">
        <v>1941362</v>
      </c>
      <c r="X1308" s="156">
        <v>4422</v>
      </c>
      <c r="Y1308" s="156">
        <v>1945784</v>
      </c>
      <c r="Z1308" s="28">
        <v>0.96879999999999999</v>
      </c>
      <c r="AA1308" s="28"/>
      <c r="AB1308" s="111"/>
      <c r="AC1308" s="28"/>
      <c r="AD1308" s="28">
        <v>0.18709999999999999</v>
      </c>
      <c r="AE1308" s="139"/>
      <c r="AF1308" s="139"/>
      <c r="AG1308" s="139"/>
      <c r="AH1308" s="139"/>
      <c r="AI1308" s="1"/>
      <c r="AJ1308" s="1"/>
      <c r="AK1308" s="1"/>
      <c r="AL1308" s="1"/>
      <c r="AM1308" s="1"/>
      <c r="AN1308" s="1"/>
      <c r="AO1308" s="1"/>
      <c r="AP1308" s="1"/>
      <c r="AQ1308" s="1"/>
      <c r="AR1308" s="1"/>
      <c r="AS1308" s="1"/>
      <c r="AT1308" s="1"/>
      <c r="AU1308" s="1"/>
      <c r="AV1308" s="1"/>
      <c r="AW1308" s="1"/>
      <c r="AX1308" s="1"/>
      <c r="AY1308" s="1"/>
    </row>
    <row r="1309" spans="1:51">
      <c r="A1309" s="51" t="s">
        <v>172</v>
      </c>
      <c r="B1309" s="2" t="s">
        <v>66</v>
      </c>
      <c r="C1309" s="14" t="s">
        <v>188</v>
      </c>
      <c r="D1309" s="2">
        <v>2013</v>
      </c>
      <c r="E1309" s="14">
        <v>2014</v>
      </c>
      <c r="F1309" s="14" t="s">
        <v>99</v>
      </c>
      <c r="G1309" s="93">
        <v>305771</v>
      </c>
      <c r="H1309" s="93">
        <v>1660536</v>
      </c>
      <c r="I1309" s="93">
        <v>1790</v>
      </c>
      <c r="J1309" s="93">
        <v>14933</v>
      </c>
      <c r="K1309" s="93">
        <v>307561</v>
      </c>
      <c r="L1309" s="93">
        <v>1675469</v>
      </c>
      <c r="M1309" s="48">
        <v>1983029</v>
      </c>
      <c r="N1309" s="48">
        <v>4305556</v>
      </c>
      <c r="O1309" s="48">
        <v>768459</v>
      </c>
      <c r="P1309" s="48">
        <v>3496357</v>
      </c>
      <c r="Q1309" s="48">
        <v>4264816</v>
      </c>
      <c r="R1309" s="48">
        <v>5812</v>
      </c>
      <c r="S1309" s="48">
        <v>34928</v>
      </c>
      <c r="T1309" s="48">
        <v>40740</v>
      </c>
      <c r="U1309" s="48">
        <v>774271</v>
      </c>
      <c r="V1309" s="48">
        <v>3531285</v>
      </c>
      <c r="W1309" s="156">
        <v>610820985.77999997</v>
      </c>
      <c r="X1309" s="156">
        <v>4998346.3099999996</v>
      </c>
      <c r="Y1309" s="156">
        <v>615819332.09000003</v>
      </c>
      <c r="Z1309" s="28">
        <v>0.96909999999999996</v>
      </c>
      <c r="AA1309" s="28"/>
      <c r="AB1309" s="111"/>
      <c r="AC1309" s="28"/>
      <c r="AD1309" s="28">
        <v>4.9200000000000001E-2</v>
      </c>
      <c r="AE1309" s="139"/>
      <c r="AF1309" s="139"/>
      <c r="AG1309" s="139"/>
      <c r="AH1309" s="139"/>
      <c r="AI1309" s="2"/>
      <c r="AJ1309" s="2"/>
      <c r="AK1309" s="2"/>
      <c r="AL1309" s="2"/>
      <c r="AM1309" s="2"/>
      <c r="AN1309" s="2"/>
      <c r="AO1309" s="2"/>
      <c r="AP1309" s="2"/>
      <c r="AQ1309" s="2"/>
      <c r="AR1309" s="2"/>
      <c r="AS1309" s="2"/>
      <c r="AT1309" s="2"/>
      <c r="AU1309" s="2"/>
      <c r="AV1309" s="2"/>
      <c r="AW1309" s="2"/>
      <c r="AX1309" s="2"/>
      <c r="AY1309" s="2"/>
    </row>
    <row r="1310" spans="1:51">
      <c r="A1310" s="51" t="s">
        <v>173</v>
      </c>
      <c r="B1310" s="2" t="s">
        <v>74</v>
      </c>
      <c r="C1310" s="14" t="s">
        <v>188</v>
      </c>
      <c r="D1310" s="2">
        <v>2013</v>
      </c>
      <c r="E1310" s="14">
        <v>2014</v>
      </c>
      <c r="F1310" s="14" t="s">
        <v>99</v>
      </c>
      <c r="G1310" s="93">
        <v>10018</v>
      </c>
      <c r="H1310" s="93">
        <v>53659</v>
      </c>
      <c r="I1310" s="93">
        <v>95</v>
      </c>
      <c r="J1310" s="93">
        <v>817</v>
      </c>
      <c r="K1310" s="93">
        <v>10113</v>
      </c>
      <c r="L1310" s="93">
        <v>54476</v>
      </c>
      <c r="M1310" s="48">
        <v>64589</v>
      </c>
      <c r="N1310" s="48">
        <v>129422</v>
      </c>
      <c r="O1310" s="48">
        <v>23317</v>
      </c>
      <c r="P1310" s="48">
        <v>103876</v>
      </c>
      <c r="Q1310" s="48">
        <v>127193</v>
      </c>
      <c r="R1310" s="48">
        <v>299</v>
      </c>
      <c r="S1310" s="48">
        <v>1930</v>
      </c>
      <c r="T1310" s="48">
        <v>2229</v>
      </c>
      <c r="U1310" s="48">
        <v>23616</v>
      </c>
      <c r="V1310" s="48">
        <v>105806</v>
      </c>
      <c r="W1310" s="156">
        <v>18638231</v>
      </c>
      <c r="X1310" s="156">
        <v>267070</v>
      </c>
      <c r="Y1310" s="156">
        <v>18905301</v>
      </c>
      <c r="Z1310" s="28">
        <v>0.89629999999999999</v>
      </c>
      <c r="AA1310" s="28"/>
      <c r="AB1310" s="111"/>
      <c r="AC1310" s="28"/>
      <c r="AD1310" s="28">
        <v>1.0500000000000001E-2</v>
      </c>
      <c r="AE1310" s="139"/>
      <c r="AF1310" s="139"/>
      <c r="AG1310" s="139"/>
      <c r="AH1310" s="139"/>
      <c r="AI1310" s="1"/>
      <c r="AJ1310" s="1"/>
      <c r="AK1310" s="1"/>
      <c r="AL1310" s="1"/>
      <c r="AM1310" s="1"/>
      <c r="AN1310" s="1"/>
      <c r="AO1310" s="1"/>
      <c r="AP1310" s="1"/>
      <c r="AQ1310" s="1"/>
      <c r="AR1310" s="1"/>
      <c r="AS1310" s="1"/>
      <c r="AT1310" s="1"/>
      <c r="AU1310" s="1"/>
      <c r="AV1310" s="1"/>
      <c r="AW1310" s="1"/>
      <c r="AX1310" s="1"/>
      <c r="AY1310" s="1"/>
    </row>
    <row r="1311" spans="1:51">
      <c r="A1311" s="51" t="s">
        <v>174</v>
      </c>
      <c r="B1311" s="2" t="s">
        <v>75</v>
      </c>
      <c r="C1311" s="14" t="s">
        <v>188</v>
      </c>
      <c r="D1311" s="2">
        <v>2013</v>
      </c>
      <c r="E1311" s="14">
        <v>2014</v>
      </c>
      <c r="F1311" s="14" t="s">
        <v>99</v>
      </c>
      <c r="G1311" s="93">
        <v>3</v>
      </c>
      <c r="H1311" s="93">
        <v>92</v>
      </c>
      <c r="I1311" s="93">
        <v>0</v>
      </c>
      <c r="J1311" s="93">
        <v>0</v>
      </c>
      <c r="K1311" s="93">
        <v>3</v>
      </c>
      <c r="L1311" s="93">
        <v>92</v>
      </c>
      <c r="M1311" s="48">
        <v>95</v>
      </c>
      <c r="N1311" s="48">
        <v>160</v>
      </c>
      <c r="O1311" s="48">
        <v>7</v>
      </c>
      <c r="P1311" s="48">
        <v>153</v>
      </c>
      <c r="Q1311" s="48">
        <v>160</v>
      </c>
      <c r="R1311" s="48">
        <v>0</v>
      </c>
      <c r="S1311" s="48">
        <v>0</v>
      </c>
      <c r="T1311" s="48">
        <v>0</v>
      </c>
      <c r="U1311" s="48">
        <v>7</v>
      </c>
      <c r="V1311" s="48">
        <v>153</v>
      </c>
      <c r="W1311" s="156">
        <v>21139</v>
      </c>
      <c r="X1311" s="156">
        <v>0</v>
      </c>
      <c r="Y1311" s="156">
        <v>21139</v>
      </c>
      <c r="Z1311" s="28">
        <v>1</v>
      </c>
      <c r="AA1311" s="28"/>
      <c r="AB1311" s="111"/>
      <c r="AC1311" s="28"/>
      <c r="AD1311" s="28">
        <v>0.19070000000000001</v>
      </c>
      <c r="AE1311" s="139"/>
      <c r="AF1311" s="139"/>
      <c r="AG1311" s="139"/>
      <c r="AH1311" s="139"/>
      <c r="AI1311" s="1"/>
      <c r="AJ1311" s="1"/>
      <c r="AK1311" s="1"/>
      <c r="AL1311" s="1"/>
      <c r="AM1311" s="1"/>
      <c r="AN1311" s="1"/>
      <c r="AO1311" s="1"/>
      <c r="AP1311" s="1"/>
      <c r="AQ1311" s="1"/>
      <c r="AR1311" s="1"/>
      <c r="AS1311" s="1"/>
      <c r="AT1311" s="1"/>
      <c r="AU1311" s="1"/>
      <c r="AV1311" s="1"/>
      <c r="AW1311" s="1"/>
      <c r="AX1311" s="1"/>
      <c r="AY1311" s="1"/>
    </row>
    <row r="1312" spans="1:51">
      <c r="A1312" s="51" t="s">
        <v>175</v>
      </c>
      <c r="B1312" s="2" t="s">
        <v>75</v>
      </c>
      <c r="C1312" s="14" t="s">
        <v>188</v>
      </c>
      <c r="D1312" s="2">
        <v>2013</v>
      </c>
      <c r="E1312" s="14">
        <v>2014</v>
      </c>
      <c r="F1312" s="14" t="s">
        <v>99</v>
      </c>
      <c r="G1312" s="93">
        <v>182</v>
      </c>
      <c r="H1312" s="93">
        <v>1485</v>
      </c>
      <c r="I1312" s="93">
        <v>1</v>
      </c>
      <c r="J1312" s="93">
        <v>2</v>
      </c>
      <c r="K1312" s="93">
        <v>183</v>
      </c>
      <c r="L1312" s="93">
        <v>1487</v>
      </c>
      <c r="M1312" s="48">
        <v>1670</v>
      </c>
      <c r="N1312" s="48">
        <v>3243</v>
      </c>
      <c r="O1312" s="48">
        <v>461</v>
      </c>
      <c r="P1312" s="48">
        <v>2776</v>
      </c>
      <c r="Q1312" s="48">
        <v>3237</v>
      </c>
      <c r="R1312" s="48">
        <v>2</v>
      </c>
      <c r="S1312" s="48">
        <v>4</v>
      </c>
      <c r="T1312" s="48">
        <v>6</v>
      </c>
      <c r="U1312" s="48">
        <v>463</v>
      </c>
      <c r="V1312" s="48">
        <v>2780</v>
      </c>
      <c r="W1312" s="156">
        <v>459382</v>
      </c>
      <c r="X1312" s="156">
        <v>533</v>
      </c>
      <c r="Y1312" s="156">
        <v>459915</v>
      </c>
      <c r="Z1312" s="28">
        <v>0.96550000000000002</v>
      </c>
      <c r="AA1312" s="28"/>
      <c r="AB1312" s="111"/>
      <c r="AC1312" s="28"/>
      <c r="AD1312" s="28">
        <v>0.19070000000000001</v>
      </c>
      <c r="AE1312" s="139"/>
      <c r="AF1312" s="139"/>
      <c r="AG1312" s="139"/>
      <c r="AH1312" s="139"/>
      <c r="AI1312" s="1"/>
      <c r="AJ1312" s="1"/>
      <c r="AK1312" s="1"/>
      <c r="AL1312" s="1"/>
      <c r="AM1312" s="1"/>
      <c r="AN1312" s="1"/>
      <c r="AO1312" s="1"/>
      <c r="AP1312" s="1"/>
      <c r="AQ1312" s="1"/>
      <c r="AR1312" s="1"/>
      <c r="AS1312" s="1"/>
      <c r="AT1312" s="1"/>
      <c r="AU1312" s="1"/>
      <c r="AV1312" s="1"/>
      <c r="AW1312" s="1"/>
      <c r="AX1312" s="1"/>
      <c r="AY1312" s="1"/>
    </row>
    <row r="1313" spans="1:51">
      <c r="A1313" s="51" t="s">
        <v>176</v>
      </c>
      <c r="B1313" s="2" t="s">
        <v>75</v>
      </c>
      <c r="C1313" s="14" t="s">
        <v>188</v>
      </c>
      <c r="D1313" s="2">
        <v>2013</v>
      </c>
      <c r="E1313" s="14">
        <v>2014</v>
      </c>
      <c r="F1313" s="14" t="s">
        <v>99</v>
      </c>
      <c r="G1313" s="93">
        <v>1979</v>
      </c>
      <c r="H1313" s="93">
        <v>12723</v>
      </c>
      <c r="I1313" s="93">
        <v>3</v>
      </c>
      <c r="J1313" s="93">
        <v>34</v>
      </c>
      <c r="K1313" s="93">
        <v>1982</v>
      </c>
      <c r="L1313" s="93">
        <v>12757</v>
      </c>
      <c r="M1313" s="48">
        <v>14739</v>
      </c>
      <c r="N1313" s="48">
        <v>30016</v>
      </c>
      <c r="O1313" s="48">
        <v>4902</v>
      </c>
      <c r="P1313" s="48">
        <v>25036</v>
      </c>
      <c r="Q1313" s="48">
        <v>29938</v>
      </c>
      <c r="R1313" s="48">
        <v>9</v>
      </c>
      <c r="S1313" s="48">
        <v>69</v>
      </c>
      <c r="T1313" s="48">
        <v>78</v>
      </c>
      <c r="U1313" s="48">
        <v>4911</v>
      </c>
      <c r="V1313" s="48">
        <v>25105</v>
      </c>
      <c r="W1313" s="156">
        <v>4225939</v>
      </c>
      <c r="X1313" s="156">
        <v>8674</v>
      </c>
      <c r="Y1313" s="156">
        <v>4234613</v>
      </c>
      <c r="Z1313" s="28">
        <v>0.91269999999999996</v>
      </c>
      <c r="AA1313" s="28"/>
      <c r="AB1313" s="111"/>
      <c r="AC1313" s="28"/>
      <c r="AD1313" s="28">
        <v>0.19070000000000001</v>
      </c>
      <c r="AE1313" s="139"/>
      <c r="AF1313" s="139"/>
      <c r="AG1313" s="139"/>
      <c r="AH1313" s="139"/>
      <c r="AI1313" s="1"/>
      <c r="AJ1313" s="1"/>
      <c r="AK1313" s="1"/>
      <c r="AL1313" s="1"/>
      <c r="AM1313" s="1"/>
      <c r="AN1313" s="1"/>
      <c r="AO1313" s="1"/>
      <c r="AP1313" s="1"/>
      <c r="AQ1313" s="1"/>
      <c r="AR1313" s="1"/>
      <c r="AS1313" s="1"/>
      <c r="AT1313" s="1"/>
      <c r="AU1313" s="1"/>
      <c r="AV1313" s="1"/>
      <c r="AW1313" s="1"/>
      <c r="AX1313" s="1"/>
      <c r="AY1313" s="1"/>
    </row>
    <row r="1314" spans="1:51">
      <c r="A1314" s="51" t="s">
        <v>177</v>
      </c>
      <c r="B1314" s="2" t="s">
        <v>75</v>
      </c>
      <c r="C1314" s="14" t="s">
        <v>188</v>
      </c>
      <c r="D1314" s="2">
        <v>2013</v>
      </c>
      <c r="E1314" s="14">
        <v>2014</v>
      </c>
      <c r="F1314" s="14" t="s">
        <v>99</v>
      </c>
      <c r="G1314" s="93">
        <v>272</v>
      </c>
      <c r="H1314" s="93">
        <v>2319</v>
      </c>
      <c r="I1314" s="93">
        <v>0</v>
      </c>
      <c r="J1314" s="93">
        <v>3</v>
      </c>
      <c r="K1314" s="93">
        <v>272</v>
      </c>
      <c r="L1314" s="93">
        <v>2322</v>
      </c>
      <c r="M1314" s="48">
        <v>2594</v>
      </c>
      <c r="N1314" s="48">
        <v>4937</v>
      </c>
      <c r="O1314" s="48">
        <v>689</v>
      </c>
      <c r="P1314" s="48">
        <v>4239</v>
      </c>
      <c r="Q1314" s="48">
        <v>4928</v>
      </c>
      <c r="R1314" s="48">
        <v>0</v>
      </c>
      <c r="S1314" s="48">
        <v>9</v>
      </c>
      <c r="T1314" s="48">
        <v>9</v>
      </c>
      <c r="U1314" s="48">
        <v>689</v>
      </c>
      <c r="V1314" s="48">
        <v>4248</v>
      </c>
      <c r="W1314" s="156">
        <v>690553</v>
      </c>
      <c r="X1314" s="156">
        <v>672</v>
      </c>
      <c r="Y1314" s="156">
        <v>691225</v>
      </c>
      <c r="Z1314" s="28">
        <v>0.98580000000000001</v>
      </c>
      <c r="AA1314" s="28"/>
      <c r="AB1314" s="111"/>
      <c r="AC1314" s="28"/>
      <c r="AD1314" s="28">
        <v>0.19070000000000001</v>
      </c>
      <c r="AE1314" s="139"/>
      <c r="AF1314" s="139"/>
      <c r="AG1314" s="139"/>
      <c r="AH1314" s="139"/>
      <c r="AI1314" s="1"/>
      <c r="AJ1314" s="1"/>
      <c r="AK1314" s="1"/>
      <c r="AL1314" s="1"/>
      <c r="AM1314" s="1"/>
      <c r="AN1314" s="1"/>
      <c r="AO1314" s="1"/>
      <c r="AP1314" s="1"/>
      <c r="AQ1314" s="1"/>
      <c r="AR1314" s="1"/>
      <c r="AS1314" s="1"/>
      <c r="AT1314" s="1"/>
      <c r="AU1314" s="1"/>
      <c r="AV1314" s="1"/>
      <c r="AW1314" s="1"/>
      <c r="AX1314" s="1"/>
      <c r="AY1314" s="1"/>
    </row>
    <row r="1315" spans="1:51">
      <c r="A1315" s="51" t="s">
        <v>178</v>
      </c>
      <c r="B1315" s="2" t="s">
        <v>75</v>
      </c>
      <c r="C1315" s="14" t="s">
        <v>188</v>
      </c>
      <c r="D1315" s="2">
        <v>2013</v>
      </c>
      <c r="E1315" s="14">
        <v>2014</v>
      </c>
      <c r="F1315" s="14" t="s">
        <v>99</v>
      </c>
      <c r="G1315" s="93">
        <v>97</v>
      </c>
      <c r="H1315" s="93">
        <v>604</v>
      </c>
      <c r="I1315" s="93">
        <v>0</v>
      </c>
      <c r="J1315" s="93">
        <v>2</v>
      </c>
      <c r="K1315" s="93">
        <v>97</v>
      </c>
      <c r="L1315" s="93">
        <v>606</v>
      </c>
      <c r="M1315" s="48">
        <v>703</v>
      </c>
      <c r="N1315" s="48">
        <v>1673</v>
      </c>
      <c r="O1315" s="48">
        <v>254</v>
      </c>
      <c r="P1315" s="48">
        <v>1413</v>
      </c>
      <c r="Q1315" s="48">
        <v>1667</v>
      </c>
      <c r="R1315" s="48">
        <v>0</v>
      </c>
      <c r="S1315" s="48">
        <v>6</v>
      </c>
      <c r="T1315" s="48">
        <v>6</v>
      </c>
      <c r="U1315" s="48">
        <v>254</v>
      </c>
      <c r="V1315" s="48">
        <v>1419</v>
      </c>
      <c r="W1315" s="156">
        <v>223522</v>
      </c>
      <c r="X1315" s="156">
        <v>867</v>
      </c>
      <c r="Y1315" s="156">
        <v>224389</v>
      </c>
      <c r="Z1315" s="28">
        <v>0.90910000000000002</v>
      </c>
      <c r="AA1315" s="28"/>
      <c r="AB1315" s="111"/>
      <c r="AC1315" s="28"/>
      <c r="AD1315" s="28">
        <v>0.19070000000000001</v>
      </c>
      <c r="AE1315" s="139"/>
      <c r="AF1315" s="139"/>
      <c r="AG1315" s="139"/>
      <c r="AH1315" s="139"/>
      <c r="AI1315" s="1"/>
      <c r="AJ1315" s="1"/>
      <c r="AK1315" s="1"/>
      <c r="AL1315" s="1"/>
      <c r="AM1315" s="1"/>
      <c r="AN1315" s="1"/>
      <c r="AO1315" s="1"/>
      <c r="AP1315" s="1"/>
      <c r="AQ1315" s="1"/>
      <c r="AR1315" s="1"/>
      <c r="AS1315" s="1"/>
      <c r="AT1315" s="1"/>
      <c r="AU1315" s="1"/>
      <c r="AV1315" s="1"/>
      <c r="AW1315" s="1"/>
      <c r="AX1315" s="1"/>
      <c r="AY1315" s="1"/>
    </row>
    <row r="1316" spans="1:51">
      <c r="A1316" s="51" t="s">
        <v>179</v>
      </c>
      <c r="B1316" s="2" t="s">
        <v>74</v>
      </c>
      <c r="C1316" s="14" t="s">
        <v>188</v>
      </c>
      <c r="D1316" s="2">
        <v>2013</v>
      </c>
      <c r="E1316" s="14">
        <v>2014</v>
      </c>
      <c r="F1316" s="14" t="s">
        <v>99</v>
      </c>
      <c r="G1316" s="93">
        <v>5561</v>
      </c>
      <c r="H1316" s="93">
        <v>28130</v>
      </c>
      <c r="I1316" s="93">
        <v>23</v>
      </c>
      <c r="J1316" s="93">
        <v>185</v>
      </c>
      <c r="K1316" s="93">
        <v>5584</v>
      </c>
      <c r="L1316" s="93">
        <v>28315</v>
      </c>
      <c r="M1316" s="48">
        <v>33899</v>
      </c>
      <c r="N1316" s="48">
        <v>70563</v>
      </c>
      <c r="O1316" s="48">
        <v>13293</v>
      </c>
      <c r="P1316" s="48">
        <v>56739</v>
      </c>
      <c r="Q1316" s="48">
        <v>70032</v>
      </c>
      <c r="R1316" s="48">
        <v>78</v>
      </c>
      <c r="S1316" s="48">
        <v>453</v>
      </c>
      <c r="T1316" s="48">
        <v>531</v>
      </c>
      <c r="U1316" s="48">
        <v>13371</v>
      </c>
      <c r="V1316" s="48">
        <v>57192</v>
      </c>
      <c r="W1316" s="156">
        <v>10337880</v>
      </c>
      <c r="X1316" s="156">
        <v>66636</v>
      </c>
      <c r="Y1316" s="156">
        <v>10404516</v>
      </c>
      <c r="Z1316" s="28">
        <v>0.8952</v>
      </c>
      <c r="AA1316" s="28"/>
      <c r="AB1316" s="111"/>
      <c r="AC1316" s="28"/>
      <c r="AD1316" s="28">
        <v>3.1199999999999999E-2</v>
      </c>
      <c r="AE1316" s="139"/>
      <c r="AF1316" s="139"/>
      <c r="AG1316" s="139"/>
      <c r="AH1316" s="139"/>
      <c r="AI1316" s="1"/>
      <c r="AJ1316" s="1"/>
      <c r="AK1316" s="1"/>
      <c r="AL1316" s="1"/>
      <c r="AM1316" s="1"/>
      <c r="AN1316" s="1"/>
      <c r="AO1316" s="1"/>
      <c r="AP1316" s="1"/>
      <c r="AQ1316" s="1"/>
      <c r="AR1316" s="1"/>
      <c r="AS1316" s="1"/>
      <c r="AT1316" s="1"/>
      <c r="AU1316" s="1"/>
      <c r="AV1316" s="1"/>
      <c r="AW1316" s="1"/>
      <c r="AX1316" s="1"/>
      <c r="AY1316" s="1"/>
    </row>
    <row r="1317" spans="1:51">
      <c r="A1317" s="51" t="s">
        <v>180</v>
      </c>
      <c r="B1317" s="2" t="s">
        <v>75</v>
      </c>
      <c r="C1317" s="14" t="s">
        <v>188</v>
      </c>
      <c r="D1317" s="2">
        <v>2013</v>
      </c>
      <c r="E1317" s="14">
        <v>2014</v>
      </c>
      <c r="F1317" s="14" t="s">
        <v>99</v>
      </c>
      <c r="G1317" s="93">
        <v>425</v>
      </c>
      <c r="H1317" s="93">
        <v>2064</v>
      </c>
      <c r="I1317" s="93">
        <v>0</v>
      </c>
      <c r="J1317" s="93">
        <v>5</v>
      </c>
      <c r="K1317" s="93">
        <v>425</v>
      </c>
      <c r="L1317" s="93">
        <v>2069</v>
      </c>
      <c r="M1317" s="48">
        <v>2493</v>
      </c>
      <c r="N1317" s="48">
        <v>5083</v>
      </c>
      <c r="O1317" s="48">
        <v>1118</v>
      </c>
      <c r="P1317" s="48">
        <v>3954</v>
      </c>
      <c r="Q1317" s="48">
        <v>5072</v>
      </c>
      <c r="R1317" s="48">
        <v>1</v>
      </c>
      <c r="S1317" s="48">
        <v>10</v>
      </c>
      <c r="T1317" s="48">
        <v>11</v>
      </c>
      <c r="U1317" s="48">
        <v>1119</v>
      </c>
      <c r="V1317" s="48">
        <v>3964</v>
      </c>
      <c r="W1317" s="156">
        <v>706970.9</v>
      </c>
      <c r="X1317" s="156">
        <v>952</v>
      </c>
      <c r="Y1317" s="156">
        <v>707922.9</v>
      </c>
      <c r="Z1317" s="28">
        <v>1</v>
      </c>
      <c r="AA1317" s="28"/>
      <c r="AB1317" s="111"/>
      <c r="AC1317" s="28"/>
      <c r="AD1317" s="28">
        <v>0.19070000000000001</v>
      </c>
      <c r="AE1317" s="139"/>
      <c r="AF1317" s="139"/>
      <c r="AG1317" s="139"/>
      <c r="AH1317" s="139"/>
      <c r="AI1317" s="1"/>
      <c r="AJ1317" s="1"/>
      <c r="AK1317" s="1"/>
      <c r="AL1317" s="1"/>
      <c r="AM1317" s="1"/>
      <c r="AN1317" s="1"/>
      <c r="AO1317" s="1"/>
      <c r="AP1317" s="1"/>
      <c r="AQ1317" s="1"/>
      <c r="AR1317" s="1"/>
      <c r="AS1317" s="1"/>
      <c r="AT1317" s="1"/>
      <c r="AU1317" s="1"/>
      <c r="AV1317" s="1"/>
      <c r="AW1317" s="1"/>
      <c r="AX1317" s="1"/>
      <c r="AY1317" s="1"/>
    </row>
    <row r="1318" spans="1:51">
      <c r="A1318" s="51" t="s">
        <v>181</v>
      </c>
      <c r="B1318" s="2" t="s">
        <v>75</v>
      </c>
      <c r="C1318" s="14" t="s">
        <v>188</v>
      </c>
      <c r="D1318" s="2">
        <v>2013</v>
      </c>
      <c r="E1318" s="14">
        <v>2014</v>
      </c>
      <c r="F1318" s="14" t="s">
        <v>99</v>
      </c>
      <c r="G1318" s="93">
        <v>563</v>
      </c>
      <c r="H1318" s="93">
        <v>5720</v>
      </c>
      <c r="I1318" s="93">
        <v>0</v>
      </c>
      <c r="J1318" s="93">
        <v>17</v>
      </c>
      <c r="K1318" s="93">
        <v>563</v>
      </c>
      <c r="L1318" s="93">
        <v>5737</v>
      </c>
      <c r="M1318" s="48">
        <v>6300</v>
      </c>
      <c r="N1318" s="48">
        <v>11565</v>
      </c>
      <c r="O1318" s="48">
        <v>1395</v>
      </c>
      <c r="P1318" s="48">
        <v>10130</v>
      </c>
      <c r="Q1318" s="48">
        <v>11525</v>
      </c>
      <c r="R1318" s="48">
        <v>0</v>
      </c>
      <c r="S1318" s="48">
        <v>40</v>
      </c>
      <c r="T1318" s="48">
        <v>40</v>
      </c>
      <c r="U1318" s="48">
        <v>1395</v>
      </c>
      <c r="V1318" s="48">
        <v>10170</v>
      </c>
      <c r="W1318" s="156">
        <v>1664246</v>
      </c>
      <c r="X1318" s="156">
        <v>4599</v>
      </c>
      <c r="Y1318" s="156">
        <v>1668845</v>
      </c>
      <c r="Z1318" s="28">
        <v>0.98929999999999996</v>
      </c>
      <c r="AA1318" s="28"/>
      <c r="AB1318" s="111"/>
      <c r="AC1318" s="28"/>
      <c r="AD1318" s="28">
        <v>0.19070000000000001</v>
      </c>
      <c r="AE1318" s="139"/>
      <c r="AF1318" s="139"/>
      <c r="AG1318" s="139"/>
      <c r="AH1318" s="139"/>
      <c r="AI1318" s="1"/>
      <c r="AJ1318" s="1"/>
      <c r="AK1318" s="1"/>
      <c r="AL1318" s="1"/>
      <c r="AM1318" s="1"/>
      <c r="AN1318" s="1"/>
      <c r="AO1318" s="1"/>
      <c r="AP1318" s="1"/>
      <c r="AQ1318" s="1"/>
      <c r="AR1318" s="1"/>
      <c r="AS1318" s="1"/>
      <c r="AT1318" s="1"/>
      <c r="AU1318" s="1"/>
      <c r="AV1318" s="1"/>
      <c r="AW1318" s="1"/>
      <c r="AX1318" s="1"/>
      <c r="AY1318" s="1"/>
    </row>
    <row r="1319" spans="1:51">
      <c r="A1319" s="13" t="s">
        <v>123</v>
      </c>
      <c r="B1319" s="2" t="s">
        <v>74</v>
      </c>
      <c r="C1319" s="14" t="s">
        <v>188</v>
      </c>
      <c r="D1319" s="2">
        <v>2013</v>
      </c>
      <c r="E1319" s="14">
        <v>2014</v>
      </c>
      <c r="F1319" s="14" t="s">
        <v>99</v>
      </c>
      <c r="G1319" s="93">
        <v>15264</v>
      </c>
      <c r="H1319" s="93">
        <v>77657</v>
      </c>
      <c r="I1319" s="93">
        <v>52</v>
      </c>
      <c r="J1319" s="93">
        <v>271</v>
      </c>
      <c r="K1319" s="93">
        <v>15316</v>
      </c>
      <c r="L1319" s="93">
        <v>77928</v>
      </c>
      <c r="M1319" s="48">
        <v>93244</v>
      </c>
      <c r="N1319" s="48">
        <v>223731</v>
      </c>
      <c r="O1319" s="48">
        <v>41242</v>
      </c>
      <c r="P1319" s="48">
        <v>181583</v>
      </c>
      <c r="Q1319" s="48">
        <v>222825</v>
      </c>
      <c r="R1319" s="48">
        <v>178</v>
      </c>
      <c r="S1319" s="48">
        <v>728</v>
      </c>
      <c r="T1319" s="48">
        <v>906</v>
      </c>
      <c r="U1319" s="48">
        <v>41420</v>
      </c>
      <c r="V1319" s="48">
        <v>182311</v>
      </c>
      <c r="W1319" s="156">
        <v>31401932</v>
      </c>
      <c r="X1319" s="156">
        <v>118674</v>
      </c>
      <c r="Y1319" s="156">
        <v>31520606</v>
      </c>
      <c r="Z1319" s="28">
        <v>0.93469999999999998</v>
      </c>
      <c r="AA1319" s="28"/>
      <c r="AB1319" s="111"/>
      <c r="AC1319" s="28"/>
      <c r="AD1319" s="28">
        <v>8.2000000000000007E-3</v>
      </c>
      <c r="AE1319" s="139"/>
      <c r="AF1319" s="139"/>
      <c r="AG1319" s="139"/>
      <c r="AH1319" s="139"/>
      <c r="AI1319" s="1"/>
      <c r="AJ1319" s="1"/>
      <c r="AK1319" s="1"/>
      <c r="AL1319" s="1"/>
      <c r="AM1319" s="1"/>
      <c r="AN1319" s="1"/>
      <c r="AO1319" s="1"/>
      <c r="AP1319" s="1"/>
      <c r="AQ1319" s="1"/>
      <c r="AR1319" s="1"/>
      <c r="AS1319" s="1"/>
      <c r="AT1319" s="1"/>
      <c r="AU1319" s="1"/>
      <c r="AV1319" s="1"/>
      <c r="AW1319" s="1"/>
      <c r="AX1319" s="1"/>
      <c r="AY1319" s="1"/>
    </row>
    <row r="1320" spans="1:51">
      <c r="A1320" s="13" t="s">
        <v>124</v>
      </c>
      <c r="B1320" s="2" t="s">
        <v>75</v>
      </c>
      <c r="C1320" s="14" t="s">
        <v>188</v>
      </c>
      <c r="D1320" s="2">
        <v>2013</v>
      </c>
      <c r="E1320" s="14">
        <v>2014</v>
      </c>
      <c r="F1320" s="14" t="s">
        <v>99</v>
      </c>
      <c r="G1320" s="93">
        <v>221</v>
      </c>
      <c r="H1320" s="93">
        <v>1186</v>
      </c>
      <c r="I1320" s="93">
        <v>0</v>
      </c>
      <c r="J1320" s="93">
        <v>2</v>
      </c>
      <c r="K1320" s="93">
        <v>221</v>
      </c>
      <c r="L1320" s="93">
        <v>1188</v>
      </c>
      <c r="M1320" s="48">
        <v>1409</v>
      </c>
      <c r="N1320" s="48">
        <v>3459</v>
      </c>
      <c r="O1320" s="48">
        <v>599</v>
      </c>
      <c r="P1320" s="48">
        <v>2850</v>
      </c>
      <c r="Q1320" s="48">
        <v>3449</v>
      </c>
      <c r="R1320" s="48">
        <v>2</v>
      </c>
      <c r="S1320" s="48">
        <v>8</v>
      </c>
      <c r="T1320" s="48">
        <v>10</v>
      </c>
      <c r="U1320" s="48">
        <v>601</v>
      </c>
      <c r="V1320" s="48">
        <v>2858</v>
      </c>
      <c r="W1320" s="156">
        <v>444878</v>
      </c>
      <c r="X1320" s="156">
        <v>563</v>
      </c>
      <c r="Y1320" s="156">
        <v>445441</v>
      </c>
      <c r="Z1320" s="28">
        <v>1</v>
      </c>
      <c r="AA1320" s="28"/>
      <c r="AB1320" s="111"/>
      <c r="AC1320" s="28"/>
      <c r="AD1320" s="28">
        <v>0.19070000000000001</v>
      </c>
      <c r="AE1320" s="139"/>
      <c r="AF1320" s="139"/>
      <c r="AG1320" s="139"/>
      <c r="AH1320" s="139"/>
      <c r="AI1320" s="1"/>
      <c r="AJ1320" s="1"/>
      <c r="AK1320" s="1"/>
      <c r="AL1320" s="1"/>
      <c r="AM1320" s="1"/>
      <c r="AN1320" s="1"/>
      <c r="AO1320" s="1"/>
      <c r="AP1320" s="1"/>
      <c r="AQ1320" s="1"/>
      <c r="AR1320" s="1"/>
      <c r="AS1320" s="1"/>
      <c r="AT1320" s="1"/>
      <c r="AU1320" s="1"/>
      <c r="AV1320" s="1"/>
      <c r="AW1320" s="1"/>
      <c r="AX1320" s="1"/>
      <c r="AY1320" s="1"/>
    </row>
    <row r="1321" spans="1:51">
      <c r="A1321" s="13" t="s">
        <v>125</v>
      </c>
      <c r="B1321" s="2" t="s">
        <v>75</v>
      </c>
      <c r="C1321" s="14" t="s">
        <v>188</v>
      </c>
      <c r="D1321" s="2">
        <v>2013</v>
      </c>
      <c r="E1321" s="14">
        <v>2014</v>
      </c>
      <c r="F1321" s="14" t="s">
        <v>99</v>
      </c>
      <c r="G1321" s="93">
        <v>1003</v>
      </c>
      <c r="H1321" s="93">
        <v>7938</v>
      </c>
      <c r="I1321" s="93">
        <v>2</v>
      </c>
      <c r="J1321" s="93">
        <v>7</v>
      </c>
      <c r="K1321" s="93">
        <v>1005</v>
      </c>
      <c r="L1321" s="93">
        <v>7945</v>
      </c>
      <c r="M1321" s="48">
        <v>8950</v>
      </c>
      <c r="N1321" s="48">
        <v>16667</v>
      </c>
      <c r="O1321" s="48">
        <v>2432</v>
      </c>
      <c r="P1321" s="48">
        <v>14215</v>
      </c>
      <c r="Q1321" s="48">
        <v>16647</v>
      </c>
      <c r="R1321" s="48">
        <v>4</v>
      </c>
      <c r="S1321" s="48">
        <v>16</v>
      </c>
      <c r="T1321" s="48">
        <v>20</v>
      </c>
      <c r="U1321" s="48">
        <v>2436</v>
      </c>
      <c r="V1321" s="48">
        <v>14231</v>
      </c>
      <c r="W1321" s="156">
        <v>2422958</v>
      </c>
      <c r="X1321" s="156">
        <v>1973</v>
      </c>
      <c r="Y1321" s="156">
        <v>2424931</v>
      </c>
      <c r="Z1321" s="28">
        <v>0.95799999999999996</v>
      </c>
      <c r="AA1321" s="28"/>
      <c r="AB1321" s="111"/>
      <c r="AC1321" s="28"/>
      <c r="AD1321" s="28">
        <v>0.19070000000000001</v>
      </c>
      <c r="AE1321" s="139"/>
      <c r="AF1321" s="139"/>
      <c r="AG1321" s="139"/>
      <c r="AH1321" s="139"/>
      <c r="AI1321" s="1"/>
      <c r="AJ1321" s="1"/>
      <c r="AK1321" s="1"/>
      <c r="AL1321" s="1"/>
      <c r="AM1321" s="1"/>
      <c r="AN1321" s="1"/>
      <c r="AO1321" s="1"/>
      <c r="AP1321" s="1"/>
      <c r="AQ1321" s="1"/>
      <c r="AR1321" s="1"/>
      <c r="AS1321" s="1"/>
      <c r="AT1321" s="1"/>
      <c r="AU1321" s="1"/>
      <c r="AV1321" s="1"/>
      <c r="AW1321" s="1"/>
      <c r="AX1321" s="1"/>
      <c r="AY1321" s="1"/>
    </row>
    <row r="1322" spans="1:51">
      <c r="A1322" s="13" t="s">
        <v>126</v>
      </c>
      <c r="B1322" s="2" t="s">
        <v>75</v>
      </c>
      <c r="C1322" s="14" t="s">
        <v>188</v>
      </c>
      <c r="D1322" s="2">
        <v>2013</v>
      </c>
      <c r="E1322" s="14">
        <v>2014</v>
      </c>
      <c r="F1322" s="14" t="s">
        <v>99</v>
      </c>
      <c r="G1322" s="93">
        <v>2189</v>
      </c>
      <c r="H1322" s="93">
        <v>12772</v>
      </c>
      <c r="I1322" s="93">
        <v>7</v>
      </c>
      <c r="J1322" s="93">
        <v>122</v>
      </c>
      <c r="K1322" s="93">
        <v>2196</v>
      </c>
      <c r="L1322" s="93">
        <v>12894</v>
      </c>
      <c r="M1322" s="48">
        <v>15090</v>
      </c>
      <c r="N1322" s="48">
        <v>38530</v>
      </c>
      <c r="O1322" s="48">
        <v>6051</v>
      </c>
      <c r="P1322" s="48">
        <v>32079</v>
      </c>
      <c r="Q1322" s="48">
        <v>38130</v>
      </c>
      <c r="R1322" s="48">
        <v>22</v>
      </c>
      <c r="S1322" s="48">
        <v>378</v>
      </c>
      <c r="T1322" s="48">
        <v>400</v>
      </c>
      <c r="U1322" s="48">
        <v>6073</v>
      </c>
      <c r="V1322" s="48">
        <v>32457</v>
      </c>
      <c r="W1322" s="156">
        <v>5109351</v>
      </c>
      <c r="X1322" s="156">
        <v>48122</v>
      </c>
      <c r="Y1322" s="156">
        <v>5157473</v>
      </c>
      <c r="Z1322" s="28">
        <v>0.90969999999999995</v>
      </c>
      <c r="AA1322" s="28"/>
      <c r="AB1322" s="111"/>
      <c r="AC1322" s="28"/>
      <c r="AD1322" s="28">
        <v>0.19070000000000001</v>
      </c>
      <c r="AE1322" s="139"/>
      <c r="AF1322" s="139"/>
      <c r="AG1322" s="139"/>
      <c r="AH1322" s="139"/>
    </row>
    <row r="1323" spans="1:51">
      <c r="A1323" s="13" t="s">
        <v>127</v>
      </c>
      <c r="B1323" s="2" t="s">
        <v>75</v>
      </c>
      <c r="C1323" s="14" t="s">
        <v>188</v>
      </c>
      <c r="D1323" s="2">
        <v>2013</v>
      </c>
      <c r="E1323" s="14">
        <v>2014</v>
      </c>
      <c r="F1323" s="14" t="s">
        <v>99</v>
      </c>
      <c r="G1323" s="93">
        <v>108</v>
      </c>
      <c r="H1323" s="93">
        <v>899</v>
      </c>
      <c r="I1323" s="93">
        <v>0</v>
      </c>
      <c r="J1323" s="93">
        <v>3</v>
      </c>
      <c r="K1323" s="93">
        <v>108</v>
      </c>
      <c r="L1323" s="93">
        <v>902</v>
      </c>
      <c r="M1323" s="48">
        <v>1010</v>
      </c>
      <c r="N1323" s="48">
        <v>2045</v>
      </c>
      <c r="O1323" s="48">
        <v>306</v>
      </c>
      <c r="P1323" s="48">
        <v>1730</v>
      </c>
      <c r="Q1323" s="48">
        <v>2036</v>
      </c>
      <c r="R1323" s="48">
        <v>0</v>
      </c>
      <c r="S1323" s="48">
        <v>9</v>
      </c>
      <c r="T1323" s="48">
        <v>9</v>
      </c>
      <c r="U1323" s="48">
        <v>306</v>
      </c>
      <c r="V1323" s="48">
        <v>1739</v>
      </c>
      <c r="W1323" s="156">
        <v>264490</v>
      </c>
      <c r="X1323" s="156">
        <v>823</v>
      </c>
      <c r="Y1323" s="156">
        <v>265313</v>
      </c>
      <c r="Z1323" s="28">
        <v>1</v>
      </c>
      <c r="AA1323" s="28"/>
      <c r="AB1323" s="111"/>
      <c r="AC1323" s="28"/>
      <c r="AD1323" s="28">
        <v>0.19070000000000001</v>
      </c>
      <c r="AE1323" s="139"/>
      <c r="AF1323" s="139"/>
      <c r="AG1323" s="139"/>
      <c r="AH1323" s="139"/>
    </row>
    <row r="1324" spans="1:51">
      <c r="A1324" s="13" t="s">
        <v>128</v>
      </c>
      <c r="B1324" s="2" t="s">
        <v>75</v>
      </c>
      <c r="C1324" s="14" t="s">
        <v>188</v>
      </c>
      <c r="D1324" s="2">
        <v>2013</v>
      </c>
      <c r="E1324" s="14">
        <v>2014</v>
      </c>
      <c r="F1324" s="14" t="s">
        <v>99</v>
      </c>
      <c r="G1324" s="93">
        <v>11168</v>
      </c>
      <c r="H1324" s="93">
        <v>48016</v>
      </c>
      <c r="I1324" s="93">
        <v>16</v>
      </c>
      <c r="J1324" s="93">
        <v>243</v>
      </c>
      <c r="K1324" s="93">
        <v>11184</v>
      </c>
      <c r="L1324" s="93">
        <v>48259</v>
      </c>
      <c r="M1324" s="48">
        <v>59443</v>
      </c>
      <c r="N1324" s="48">
        <v>144200</v>
      </c>
      <c r="O1324" s="48">
        <v>30500</v>
      </c>
      <c r="P1324" s="48">
        <v>113069</v>
      </c>
      <c r="Q1324" s="48">
        <v>143569</v>
      </c>
      <c r="R1324" s="48">
        <v>49</v>
      </c>
      <c r="S1324" s="48">
        <v>582</v>
      </c>
      <c r="T1324" s="48">
        <v>631</v>
      </c>
      <c r="U1324" s="48">
        <v>30549</v>
      </c>
      <c r="V1324" s="48">
        <v>113651</v>
      </c>
      <c r="W1324" s="156">
        <v>19959915</v>
      </c>
      <c r="X1324" s="156">
        <v>91836</v>
      </c>
      <c r="Y1324" s="156">
        <v>20051751</v>
      </c>
      <c r="Z1324" s="28">
        <v>0.98460000000000003</v>
      </c>
      <c r="AA1324" s="28"/>
      <c r="AB1324" s="111"/>
      <c r="AC1324" s="28"/>
      <c r="AD1324" s="28">
        <v>4.0300000000000002E-2</v>
      </c>
      <c r="AE1324" s="139"/>
      <c r="AF1324" s="139"/>
      <c r="AG1324" s="139"/>
      <c r="AH1324" s="139"/>
    </row>
    <row r="1325" spans="1:51">
      <c r="A1325" s="13" t="s">
        <v>129</v>
      </c>
      <c r="B1325" s="2" t="s">
        <v>75</v>
      </c>
      <c r="C1325" s="14" t="s">
        <v>188</v>
      </c>
      <c r="D1325" s="2">
        <v>2013</v>
      </c>
      <c r="E1325" s="14">
        <v>2014</v>
      </c>
      <c r="F1325" s="14" t="s">
        <v>99</v>
      </c>
      <c r="G1325" s="93">
        <v>1547</v>
      </c>
      <c r="H1325" s="93">
        <v>8207</v>
      </c>
      <c r="I1325" s="93">
        <v>3</v>
      </c>
      <c r="J1325" s="93">
        <v>39</v>
      </c>
      <c r="K1325" s="93">
        <v>1550</v>
      </c>
      <c r="L1325" s="93">
        <v>8246</v>
      </c>
      <c r="M1325" s="48">
        <v>9796</v>
      </c>
      <c r="N1325" s="48">
        <v>23160</v>
      </c>
      <c r="O1325" s="48">
        <v>4153</v>
      </c>
      <c r="P1325" s="48">
        <v>18888</v>
      </c>
      <c r="Q1325" s="48">
        <v>23041</v>
      </c>
      <c r="R1325" s="48">
        <v>11</v>
      </c>
      <c r="S1325" s="48">
        <v>108</v>
      </c>
      <c r="T1325" s="48">
        <v>119</v>
      </c>
      <c r="U1325" s="48">
        <v>4164</v>
      </c>
      <c r="V1325" s="48">
        <v>18996</v>
      </c>
      <c r="W1325" s="156">
        <v>3094888</v>
      </c>
      <c r="X1325" s="156">
        <v>15015</v>
      </c>
      <c r="Y1325" s="156">
        <v>3109903</v>
      </c>
      <c r="Z1325" s="28">
        <v>0.98850000000000005</v>
      </c>
      <c r="AA1325" s="28"/>
      <c r="AB1325" s="111"/>
      <c r="AC1325" s="28"/>
      <c r="AD1325" s="28">
        <v>0.19070000000000001</v>
      </c>
      <c r="AE1325" s="139"/>
      <c r="AF1325" s="139"/>
      <c r="AG1325" s="139"/>
      <c r="AH1325" s="139"/>
    </row>
    <row r="1326" spans="1:51">
      <c r="A1326" s="13" t="s">
        <v>130</v>
      </c>
      <c r="B1326" s="2" t="s">
        <v>75</v>
      </c>
      <c r="C1326" s="14" t="s">
        <v>188</v>
      </c>
      <c r="D1326" s="2">
        <v>2013</v>
      </c>
      <c r="E1326" s="14">
        <v>2014</v>
      </c>
      <c r="F1326" s="14" t="s">
        <v>99</v>
      </c>
      <c r="G1326" s="93">
        <v>630</v>
      </c>
      <c r="H1326" s="93">
        <v>4518</v>
      </c>
      <c r="I1326" s="93">
        <v>1</v>
      </c>
      <c r="J1326" s="93">
        <v>15</v>
      </c>
      <c r="K1326" s="93">
        <v>631</v>
      </c>
      <c r="L1326" s="93">
        <v>4533</v>
      </c>
      <c r="M1326" s="48">
        <v>5164</v>
      </c>
      <c r="N1326" s="48">
        <v>10389</v>
      </c>
      <c r="O1326" s="48">
        <v>1601</v>
      </c>
      <c r="P1326" s="48">
        <v>8760</v>
      </c>
      <c r="Q1326" s="48">
        <v>10361</v>
      </c>
      <c r="R1326" s="48">
        <v>4</v>
      </c>
      <c r="S1326" s="48">
        <v>24</v>
      </c>
      <c r="T1326" s="48">
        <v>28</v>
      </c>
      <c r="U1326" s="48">
        <v>1605</v>
      </c>
      <c r="V1326" s="48">
        <v>8784</v>
      </c>
      <c r="W1326" s="156">
        <v>1505525</v>
      </c>
      <c r="X1326" s="156">
        <v>3576</v>
      </c>
      <c r="Y1326" s="156">
        <v>1509101</v>
      </c>
      <c r="Z1326" s="28">
        <v>0.7974</v>
      </c>
      <c r="AA1326" s="28"/>
      <c r="AB1326" s="111"/>
      <c r="AC1326" s="28"/>
      <c r="AD1326" s="28">
        <v>0.19070000000000001</v>
      </c>
      <c r="AE1326" s="139"/>
      <c r="AF1326" s="139"/>
      <c r="AG1326" s="139"/>
      <c r="AH1326" s="139"/>
    </row>
    <row r="1327" spans="1:51">
      <c r="A1327" s="13" t="s">
        <v>131</v>
      </c>
      <c r="B1327" s="2" t="s">
        <v>75</v>
      </c>
      <c r="C1327" s="14" t="s">
        <v>188</v>
      </c>
      <c r="D1327" s="2">
        <v>2013</v>
      </c>
      <c r="E1327" s="14">
        <v>2014</v>
      </c>
      <c r="F1327" s="14" t="s">
        <v>99</v>
      </c>
      <c r="G1327" s="93">
        <v>274</v>
      </c>
      <c r="H1327" s="93">
        <v>1180</v>
      </c>
      <c r="I1327" s="93">
        <v>0</v>
      </c>
      <c r="J1327" s="93">
        <v>0</v>
      </c>
      <c r="K1327" s="93">
        <v>274</v>
      </c>
      <c r="L1327" s="93">
        <v>1180</v>
      </c>
      <c r="M1327" s="48">
        <v>1454</v>
      </c>
      <c r="N1327" s="48">
        <v>3055</v>
      </c>
      <c r="O1327" s="48">
        <v>711</v>
      </c>
      <c r="P1327" s="48">
        <v>2343</v>
      </c>
      <c r="Q1327" s="48">
        <v>3054</v>
      </c>
      <c r="R1327" s="48">
        <v>1</v>
      </c>
      <c r="S1327" s="48">
        <v>0</v>
      </c>
      <c r="T1327" s="48">
        <v>1</v>
      </c>
      <c r="U1327" s="48">
        <v>712</v>
      </c>
      <c r="V1327" s="48">
        <v>2343</v>
      </c>
      <c r="W1327" s="156">
        <v>445941</v>
      </c>
      <c r="X1327" s="156">
        <v>106</v>
      </c>
      <c r="Y1327" s="156">
        <v>446047</v>
      </c>
      <c r="Z1327" s="28">
        <v>0.91669999999999996</v>
      </c>
      <c r="AA1327" s="28"/>
      <c r="AB1327" s="111"/>
      <c r="AC1327" s="28"/>
      <c r="AD1327" s="28">
        <v>0.19070000000000001</v>
      </c>
      <c r="AE1327" s="139"/>
      <c r="AF1327" s="139"/>
      <c r="AG1327" s="139"/>
      <c r="AH1327" s="139"/>
    </row>
    <row r="1328" spans="1:51">
      <c r="A1328" s="13" t="s">
        <v>132</v>
      </c>
      <c r="B1328" s="2" t="s">
        <v>76</v>
      </c>
      <c r="C1328" s="14" t="s">
        <v>188</v>
      </c>
      <c r="D1328" s="2">
        <v>2013</v>
      </c>
      <c r="E1328" s="14">
        <v>2014</v>
      </c>
      <c r="F1328" s="14" t="s">
        <v>99</v>
      </c>
      <c r="G1328" s="93">
        <v>88773</v>
      </c>
      <c r="H1328" s="93">
        <v>470540</v>
      </c>
      <c r="I1328" s="93">
        <v>894</v>
      </c>
      <c r="J1328" s="93">
        <v>5131</v>
      </c>
      <c r="K1328" s="93">
        <v>89667</v>
      </c>
      <c r="L1328" s="93">
        <v>475671</v>
      </c>
      <c r="M1328" s="48">
        <v>565338</v>
      </c>
      <c r="N1328" s="48">
        <v>1168502</v>
      </c>
      <c r="O1328" s="48">
        <v>203031</v>
      </c>
      <c r="P1328" s="48">
        <v>951430</v>
      </c>
      <c r="Q1328" s="48">
        <v>1154461</v>
      </c>
      <c r="R1328" s="48">
        <v>2857</v>
      </c>
      <c r="S1328" s="48">
        <v>11184</v>
      </c>
      <c r="T1328" s="48">
        <v>14041</v>
      </c>
      <c r="U1328" s="48">
        <v>205888</v>
      </c>
      <c r="V1328" s="48">
        <v>962614</v>
      </c>
      <c r="W1328" s="156">
        <v>172671079</v>
      </c>
      <c r="X1328" s="156">
        <v>1811492</v>
      </c>
      <c r="Y1328" s="156">
        <v>174482571</v>
      </c>
      <c r="Z1328" s="28">
        <v>0.97289999999999999</v>
      </c>
      <c r="AA1328" s="28"/>
      <c r="AB1328" s="111"/>
      <c r="AC1328" s="28"/>
      <c r="AD1328" s="28">
        <v>4.1300000000000003E-2</v>
      </c>
      <c r="AE1328" s="139"/>
      <c r="AF1328" s="139"/>
      <c r="AG1328" s="139"/>
      <c r="AH1328" s="139"/>
    </row>
    <row r="1329" spans="1:34">
      <c r="A1329" s="13" t="s">
        <v>133</v>
      </c>
      <c r="B1329" s="2" t="s">
        <v>75</v>
      </c>
      <c r="C1329" s="14" t="s">
        <v>188</v>
      </c>
      <c r="D1329" s="2">
        <v>2013</v>
      </c>
      <c r="E1329" s="14">
        <v>2014</v>
      </c>
      <c r="F1329" s="14" t="s">
        <v>99</v>
      </c>
      <c r="G1329" s="93">
        <v>1915</v>
      </c>
      <c r="H1329" s="93">
        <v>8753</v>
      </c>
      <c r="I1329" s="93">
        <v>3</v>
      </c>
      <c r="J1329" s="93">
        <v>17</v>
      </c>
      <c r="K1329" s="93">
        <v>1918</v>
      </c>
      <c r="L1329" s="93">
        <v>8770</v>
      </c>
      <c r="M1329" s="48">
        <v>10688</v>
      </c>
      <c r="N1329" s="48">
        <v>27023</v>
      </c>
      <c r="O1329" s="48">
        <v>5123</v>
      </c>
      <c r="P1329" s="48">
        <v>21829</v>
      </c>
      <c r="Q1329" s="48">
        <v>26952</v>
      </c>
      <c r="R1329" s="48">
        <v>8</v>
      </c>
      <c r="S1329" s="48">
        <v>63</v>
      </c>
      <c r="T1329" s="48">
        <v>71</v>
      </c>
      <c r="U1329" s="48">
        <v>5131</v>
      </c>
      <c r="V1329" s="48">
        <v>21892</v>
      </c>
      <c r="W1329" s="156">
        <v>3687856</v>
      </c>
      <c r="X1329" s="156">
        <v>6426</v>
      </c>
      <c r="Y1329" s="156">
        <v>3694282</v>
      </c>
      <c r="Z1329" s="28">
        <v>0.98380000000000001</v>
      </c>
      <c r="AA1329" s="28"/>
      <c r="AB1329" s="111"/>
      <c r="AC1329" s="28"/>
      <c r="AD1329" s="28">
        <v>0.19070000000000001</v>
      </c>
      <c r="AE1329" s="139"/>
      <c r="AF1329" s="139"/>
      <c r="AG1329" s="139"/>
      <c r="AH1329" s="139"/>
    </row>
    <row r="1330" spans="1:34">
      <c r="A1330" s="13" t="s">
        <v>134</v>
      </c>
      <c r="B1330" s="2" t="s">
        <v>75</v>
      </c>
      <c r="C1330" s="14" t="s">
        <v>188</v>
      </c>
      <c r="D1330" s="2">
        <v>2013</v>
      </c>
      <c r="E1330" s="14">
        <v>2014</v>
      </c>
      <c r="F1330" s="14" t="s">
        <v>99</v>
      </c>
      <c r="G1330" s="93">
        <v>745</v>
      </c>
      <c r="H1330" s="93">
        <v>4996</v>
      </c>
      <c r="I1330" s="93">
        <v>17</v>
      </c>
      <c r="J1330" s="93">
        <v>72</v>
      </c>
      <c r="K1330" s="93">
        <v>762</v>
      </c>
      <c r="L1330" s="93">
        <v>5068</v>
      </c>
      <c r="M1330" s="48">
        <v>5830</v>
      </c>
      <c r="N1330" s="48">
        <v>9853</v>
      </c>
      <c r="O1330" s="48">
        <v>1634</v>
      </c>
      <c r="P1330" s="48">
        <v>7973</v>
      </c>
      <c r="Q1330" s="48">
        <v>9607</v>
      </c>
      <c r="R1330" s="48">
        <v>50</v>
      </c>
      <c r="S1330" s="48">
        <v>196</v>
      </c>
      <c r="T1330" s="48">
        <v>246</v>
      </c>
      <c r="U1330" s="48">
        <v>1684</v>
      </c>
      <c r="V1330" s="48">
        <v>8169</v>
      </c>
      <c r="W1330" s="156">
        <v>1446993</v>
      </c>
      <c r="X1330" s="156">
        <v>24365</v>
      </c>
      <c r="Y1330" s="156">
        <v>1471358</v>
      </c>
      <c r="Z1330" s="28">
        <v>0.95040000000000002</v>
      </c>
      <c r="AA1330" s="28"/>
      <c r="AB1330" s="111"/>
      <c r="AC1330" s="28"/>
      <c r="AD1330" s="28">
        <v>0.19070000000000001</v>
      </c>
      <c r="AE1330" s="139"/>
      <c r="AF1330" s="139"/>
      <c r="AG1330" s="139"/>
      <c r="AH1330" s="139"/>
    </row>
    <row r="1331" spans="1:34">
      <c r="A1331" s="13" t="s">
        <v>135</v>
      </c>
      <c r="B1331" s="2" t="s">
        <v>75</v>
      </c>
      <c r="C1331" s="14" t="s">
        <v>188</v>
      </c>
      <c r="D1331" s="2">
        <v>2013</v>
      </c>
      <c r="E1331" s="14">
        <v>2014</v>
      </c>
      <c r="F1331" s="14" t="s">
        <v>99</v>
      </c>
      <c r="G1331" s="93">
        <v>132</v>
      </c>
      <c r="H1331" s="93">
        <v>853</v>
      </c>
      <c r="I1331" s="93">
        <v>0</v>
      </c>
      <c r="J1331" s="93">
        <v>1</v>
      </c>
      <c r="K1331" s="93">
        <v>132</v>
      </c>
      <c r="L1331" s="93">
        <v>854</v>
      </c>
      <c r="M1331" s="48">
        <v>986</v>
      </c>
      <c r="N1331" s="48">
        <v>1989</v>
      </c>
      <c r="O1331" s="48">
        <v>375</v>
      </c>
      <c r="P1331" s="48">
        <v>1611</v>
      </c>
      <c r="Q1331" s="48">
        <v>1986</v>
      </c>
      <c r="R1331" s="48">
        <v>0</v>
      </c>
      <c r="S1331" s="48">
        <v>3</v>
      </c>
      <c r="T1331" s="48">
        <v>3</v>
      </c>
      <c r="U1331" s="48">
        <v>375</v>
      </c>
      <c r="V1331" s="48">
        <v>1614</v>
      </c>
      <c r="W1331" s="156">
        <v>275597</v>
      </c>
      <c r="X1331" s="156">
        <v>225</v>
      </c>
      <c r="Y1331" s="156">
        <v>275822</v>
      </c>
      <c r="Z1331" s="28">
        <v>0.90910000000000002</v>
      </c>
      <c r="AA1331" s="28"/>
      <c r="AB1331" s="111"/>
      <c r="AC1331" s="28"/>
      <c r="AD1331" s="28">
        <v>0.19070000000000001</v>
      </c>
      <c r="AE1331" s="139"/>
      <c r="AF1331" s="139"/>
      <c r="AG1331" s="139"/>
      <c r="AH1331" s="139"/>
    </row>
    <row r="1332" spans="1:34">
      <c r="A1332" s="13" t="s">
        <v>136</v>
      </c>
      <c r="B1332" s="2" t="s">
        <v>75</v>
      </c>
      <c r="C1332" s="14" t="s">
        <v>188</v>
      </c>
      <c r="D1332" s="2">
        <v>2013</v>
      </c>
      <c r="E1332" s="14">
        <v>2014</v>
      </c>
      <c r="F1332" s="14" t="s">
        <v>99</v>
      </c>
      <c r="G1332" s="93">
        <v>862</v>
      </c>
      <c r="H1332" s="93">
        <v>6233</v>
      </c>
      <c r="I1332" s="93">
        <v>1</v>
      </c>
      <c r="J1332" s="93">
        <v>18</v>
      </c>
      <c r="K1332" s="93">
        <v>863</v>
      </c>
      <c r="L1332" s="93">
        <v>6251</v>
      </c>
      <c r="M1332" s="48">
        <v>7114</v>
      </c>
      <c r="N1332" s="48">
        <v>13167</v>
      </c>
      <c r="O1332" s="48">
        <v>2145</v>
      </c>
      <c r="P1332" s="48">
        <v>10978</v>
      </c>
      <c r="Q1332" s="48">
        <v>13123</v>
      </c>
      <c r="R1332" s="48">
        <v>4</v>
      </c>
      <c r="S1332" s="48">
        <v>40</v>
      </c>
      <c r="T1332" s="48">
        <v>44</v>
      </c>
      <c r="U1332" s="48">
        <v>2149</v>
      </c>
      <c r="V1332" s="48">
        <v>11018</v>
      </c>
      <c r="W1332" s="156">
        <v>1919761</v>
      </c>
      <c r="X1332" s="156">
        <v>5970</v>
      </c>
      <c r="Y1332" s="156">
        <v>1925731</v>
      </c>
      <c r="Z1332" s="28">
        <v>0.98280000000000001</v>
      </c>
      <c r="AA1332" s="28"/>
      <c r="AB1332" s="111"/>
      <c r="AC1332" s="28"/>
      <c r="AD1332" s="28">
        <v>0.19070000000000001</v>
      </c>
      <c r="AE1332" s="139"/>
      <c r="AF1332" s="139"/>
      <c r="AG1332" s="139"/>
      <c r="AH1332" s="139"/>
    </row>
    <row r="1333" spans="1:34">
      <c r="A1333" s="13" t="s">
        <v>137</v>
      </c>
      <c r="B1333" s="2" t="s">
        <v>75</v>
      </c>
      <c r="C1333" s="14" t="s">
        <v>188</v>
      </c>
      <c r="D1333" s="2">
        <v>2013</v>
      </c>
      <c r="E1333" s="14">
        <v>2014</v>
      </c>
      <c r="F1333" s="14" t="s">
        <v>99</v>
      </c>
      <c r="G1333" s="93">
        <v>4649</v>
      </c>
      <c r="H1333" s="93">
        <v>18106</v>
      </c>
      <c r="I1333" s="93">
        <v>6</v>
      </c>
      <c r="J1333" s="93">
        <v>28</v>
      </c>
      <c r="K1333" s="93">
        <v>4655</v>
      </c>
      <c r="L1333" s="93">
        <v>18134</v>
      </c>
      <c r="M1333" s="48">
        <v>22789</v>
      </c>
      <c r="N1333" s="48">
        <v>54635</v>
      </c>
      <c r="O1333" s="48">
        <v>12710</v>
      </c>
      <c r="P1333" s="48">
        <v>41813</v>
      </c>
      <c r="Q1333" s="48">
        <v>54523</v>
      </c>
      <c r="R1333" s="48">
        <v>19</v>
      </c>
      <c r="S1333" s="48">
        <v>93</v>
      </c>
      <c r="T1333" s="48">
        <v>112</v>
      </c>
      <c r="U1333" s="48">
        <v>12729</v>
      </c>
      <c r="V1333" s="48">
        <v>41906</v>
      </c>
      <c r="W1333" s="156">
        <v>7597954</v>
      </c>
      <c r="X1333" s="156">
        <v>10473</v>
      </c>
      <c r="Y1333" s="156">
        <v>7608427</v>
      </c>
      <c r="Z1333" s="28">
        <v>0.97350000000000003</v>
      </c>
      <c r="AA1333" s="28"/>
      <c r="AB1333" s="111"/>
      <c r="AC1333" s="28"/>
      <c r="AD1333" s="28">
        <v>0</v>
      </c>
      <c r="AE1333" s="139"/>
      <c r="AF1333" s="139"/>
      <c r="AG1333" s="139"/>
      <c r="AH1333" s="139"/>
    </row>
    <row r="1334" spans="1:34">
      <c r="A1334" s="13" t="s">
        <v>138</v>
      </c>
      <c r="B1334" s="2" t="s">
        <v>75</v>
      </c>
      <c r="C1334" s="14" t="s">
        <v>188</v>
      </c>
      <c r="D1334" s="2">
        <v>2013</v>
      </c>
      <c r="E1334" s="14">
        <v>2014</v>
      </c>
      <c r="F1334" s="14" t="s">
        <v>99</v>
      </c>
      <c r="G1334" s="93">
        <v>60</v>
      </c>
      <c r="H1334" s="93">
        <v>358</v>
      </c>
      <c r="I1334" s="93">
        <v>0</v>
      </c>
      <c r="J1334" s="93">
        <v>0</v>
      </c>
      <c r="K1334" s="93">
        <v>60</v>
      </c>
      <c r="L1334" s="93">
        <v>358</v>
      </c>
      <c r="M1334" s="48">
        <v>418</v>
      </c>
      <c r="N1334" s="48">
        <v>947</v>
      </c>
      <c r="O1334" s="48">
        <v>160</v>
      </c>
      <c r="P1334" s="48">
        <v>786</v>
      </c>
      <c r="Q1334" s="48">
        <v>946</v>
      </c>
      <c r="R1334" s="48">
        <v>0</v>
      </c>
      <c r="S1334" s="48">
        <v>1</v>
      </c>
      <c r="T1334" s="48">
        <v>1</v>
      </c>
      <c r="U1334" s="48">
        <v>160</v>
      </c>
      <c r="V1334" s="48">
        <v>787</v>
      </c>
      <c r="W1334" s="156">
        <v>122439</v>
      </c>
      <c r="X1334" s="156">
        <v>158</v>
      </c>
      <c r="Y1334" s="156">
        <v>122597</v>
      </c>
      <c r="Z1334" s="28">
        <v>1</v>
      </c>
      <c r="AA1334" s="28"/>
      <c r="AB1334" s="111"/>
      <c r="AC1334" s="28"/>
      <c r="AD1334" s="28">
        <v>0.19070000000000001</v>
      </c>
      <c r="AE1334" s="139"/>
      <c r="AF1334" s="139"/>
      <c r="AG1334" s="139"/>
      <c r="AH1334" s="139"/>
    </row>
    <row r="1335" spans="1:34">
      <c r="A1335" s="13" t="s">
        <v>139</v>
      </c>
      <c r="B1335" s="2" t="s">
        <v>75</v>
      </c>
      <c r="C1335" s="14" t="s">
        <v>188</v>
      </c>
      <c r="D1335" s="2">
        <v>2013</v>
      </c>
      <c r="E1335" s="14">
        <v>2014</v>
      </c>
      <c r="F1335" s="14" t="s">
        <v>99</v>
      </c>
      <c r="G1335" s="93">
        <v>20</v>
      </c>
      <c r="H1335" s="93">
        <v>388</v>
      </c>
      <c r="I1335" s="93">
        <v>0</v>
      </c>
      <c r="J1335" s="93">
        <v>0</v>
      </c>
      <c r="K1335" s="93">
        <v>20</v>
      </c>
      <c r="L1335" s="93">
        <v>388</v>
      </c>
      <c r="M1335" s="48">
        <v>408</v>
      </c>
      <c r="N1335" s="48">
        <v>667</v>
      </c>
      <c r="O1335" s="48">
        <v>46</v>
      </c>
      <c r="P1335" s="48">
        <v>621</v>
      </c>
      <c r="Q1335" s="48">
        <v>667</v>
      </c>
      <c r="R1335" s="48">
        <v>0</v>
      </c>
      <c r="S1335" s="48">
        <v>0</v>
      </c>
      <c r="T1335" s="48">
        <v>0</v>
      </c>
      <c r="U1335" s="48">
        <v>46</v>
      </c>
      <c r="V1335" s="48">
        <v>621</v>
      </c>
      <c r="W1335" s="156">
        <v>96135</v>
      </c>
      <c r="X1335" s="156">
        <v>0</v>
      </c>
      <c r="Y1335" s="156">
        <v>96135</v>
      </c>
      <c r="Z1335" s="28">
        <v>0.89059999999999995</v>
      </c>
      <c r="AA1335" s="28"/>
      <c r="AB1335" s="111"/>
      <c r="AC1335" s="28"/>
      <c r="AD1335" s="28">
        <v>0.19070000000000001</v>
      </c>
      <c r="AE1335" s="139"/>
      <c r="AF1335" s="139"/>
      <c r="AG1335" s="139"/>
      <c r="AH1335" s="139"/>
    </row>
    <row r="1336" spans="1:34">
      <c r="A1336" s="13" t="s">
        <v>140</v>
      </c>
      <c r="B1336" s="2" t="s">
        <v>75</v>
      </c>
      <c r="C1336" s="14" t="s">
        <v>188</v>
      </c>
      <c r="D1336" s="2">
        <v>2013</v>
      </c>
      <c r="E1336" s="14">
        <v>2014</v>
      </c>
      <c r="F1336" s="14" t="s">
        <v>99</v>
      </c>
      <c r="G1336" s="93">
        <v>3050</v>
      </c>
      <c r="H1336" s="93">
        <v>16400</v>
      </c>
      <c r="I1336" s="93">
        <v>6</v>
      </c>
      <c r="J1336" s="93">
        <v>48</v>
      </c>
      <c r="K1336" s="93">
        <v>3056</v>
      </c>
      <c r="L1336" s="93">
        <v>16448</v>
      </c>
      <c r="M1336" s="48">
        <v>19504</v>
      </c>
      <c r="N1336" s="48">
        <v>44190</v>
      </c>
      <c r="O1336" s="48">
        <v>7615</v>
      </c>
      <c r="P1336" s="48">
        <v>36393</v>
      </c>
      <c r="Q1336" s="48">
        <v>44008</v>
      </c>
      <c r="R1336" s="48">
        <v>22</v>
      </c>
      <c r="S1336" s="48">
        <v>160</v>
      </c>
      <c r="T1336" s="48">
        <v>182</v>
      </c>
      <c r="U1336" s="48">
        <v>7637</v>
      </c>
      <c r="V1336" s="48">
        <v>36553</v>
      </c>
      <c r="W1336" s="156">
        <v>6011147</v>
      </c>
      <c r="X1336" s="156">
        <v>18251</v>
      </c>
      <c r="Y1336" s="156">
        <v>6029398</v>
      </c>
      <c r="Z1336" s="28">
        <v>1</v>
      </c>
      <c r="AA1336" s="28"/>
      <c r="AB1336" s="111"/>
      <c r="AC1336" s="28"/>
      <c r="AD1336" s="28">
        <v>9.9299999999999999E-2</v>
      </c>
      <c r="AE1336" s="139"/>
      <c r="AF1336" s="139"/>
      <c r="AG1336" s="139"/>
      <c r="AH1336" s="139"/>
    </row>
    <row r="1337" spans="1:34">
      <c r="A1337" s="13" t="s">
        <v>141</v>
      </c>
      <c r="B1337" s="2" t="s">
        <v>75</v>
      </c>
      <c r="C1337" s="14" t="s">
        <v>188</v>
      </c>
      <c r="D1337" s="2">
        <v>2013</v>
      </c>
      <c r="E1337" s="14">
        <v>2014</v>
      </c>
      <c r="F1337" s="14" t="s">
        <v>99</v>
      </c>
      <c r="G1337" s="93">
        <v>380</v>
      </c>
      <c r="H1337" s="93">
        <v>2811</v>
      </c>
      <c r="I1337" s="93">
        <v>3</v>
      </c>
      <c r="J1337" s="93">
        <v>16</v>
      </c>
      <c r="K1337" s="93">
        <v>383</v>
      </c>
      <c r="L1337" s="93">
        <v>2827</v>
      </c>
      <c r="M1337" s="48">
        <v>3210</v>
      </c>
      <c r="N1337" s="48">
        <v>6702</v>
      </c>
      <c r="O1337" s="48">
        <v>934</v>
      </c>
      <c r="P1337" s="48">
        <v>5702</v>
      </c>
      <c r="Q1337" s="48">
        <v>6636</v>
      </c>
      <c r="R1337" s="48">
        <v>9</v>
      </c>
      <c r="S1337" s="48">
        <v>57</v>
      </c>
      <c r="T1337" s="48">
        <v>66</v>
      </c>
      <c r="U1337" s="48">
        <v>943</v>
      </c>
      <c r="V1337" s="48">
        <v>5759</v>
      </c>
      <c r="W1337" s="156">
        <v>932454</v>
      </c>
      <c r="X1337" s="156">
        <v>7343</v>
      </c>
      <c r="Y1337" s="156">
        <v>939797</v>
      </c>
      <c r="Z1337" s="28">
        <v>0.73499999999999999</v>
      </c>
      <c r="AA1337" s="28"/>
      <c r="AB1337" s="111"/>
      <c r="AC1337" s="28"/>
      <c r="AD1337" s="28">
        <v>0.19070000000000001</v>
      </c>
      <c r="AE1337" s="139"/>
      <c r="AF1337" s="139"/>
      <c r="AG1337" s="139"/>
      <c r="AH1337" s="139"/>
    </row>
    <row r="1338" spans="1:34">
      <c r="A1338" s="13" t="s">
        <v>142</v>
      </c>
      <c r="B1338" s="2" t="s">
        <v>75</v>
      </c>
      <c r="C1338" s="14" t="s">
        <v>188</v>
      </c>
      <c r="D1338" s="2">
        <v>2013</v>
      </c>
      <c r="E1338" s="14">
        <v>2014</v>
      </c>
      <c r="F1338" s="14" t="s">
        <v>99</v>
      </c>
      <c r="G1338" s="93">
        <v>416</v>
      </c>
      <c r="H1338" s="93">
        <v>3482</v>
      </c>
      <c r="I1338" s="93">
        <v>0</v>
      </c>
      <c r="J1338" s="93">
        <v>6</v>
      </c>
      <c r="K1338" s="93">
        <v>416</v>
      </c>
      <c r="L1338" s="93">
        <v>3488</v>
      </c>
      <c r="M1338" s="48">
        <v>3904</v>
      </c>
      <c r="N1338" s="48">
        <v>7428</v>
      </c>
      <c r="O1338" s="48">
        <v>1053</v>
      </c>
      <c r="P1338" s="48">
        <v>6363</v>
      </c>
      <c r="Q1338" s="48">
        <v>7416</v>
      </c>
      <c r="R1338" s="48">
        <v>0</v>
      </c>
      <c r="S1338" s="48">
        <v>12</v>
      </c>
      <c r="T1338" s="48">
        <v>12</v>
      </c>
      <c r="U1338" s="48">
        <v>1053</v>
      </c>
      <c r="V1338" s="48">
        <v>6375</v>
      </c>
      <c r="W1338" s="156">
        <v>1078093</v>
      </c>
      <c r="X1338" s="156">
        <v>1666</v>
      </c>
      <c r="Y1338" s="156">
        <v>1079759</v>
      </c>
      <c r="Z1338" s="28">
        <v>1</v>
      </c>
      <c r="AA1338" s="28"/>
      <c r="AB1338" s="111"/>
      <c r="AC1338" s="28"/>
      <c r="AD1338" s="28">
        <v>0.19070000000000001</v>
      </c>
      <c r="AE1338" s="139"/>
      <c r="AF1338" s="139"/>
      <c r="AG1338" s="139"/>
      <c r="AH1338" s="139"/>
    </row>
    <row r="1339" spans="1:34">
      <c r="A1339" s="13" t="s">
        <v>143</v>
      </c>
      <c r="B1339" s="2" t="s">
        <v>74</v>
      </c>
      <c r="C1339" s="14" t="s">
        <v>188</v>
      </c>
      <c r="D1339" s="2">
        <v>2013</v>
      </c>
      <c r="E1339" s="14">
        <v>2014</v>
      </c>
      <c r="F1339" s="14" t="s">
        <v>99</v>
      </c>
      <c r="G1339" s="93">
        <v>13176</v>
      </c>
      <c r="H1339" s="93">
        <v>96246</v>
      </c>
      <c r="I1339" s="93">
        <v>59</v>
      </c>
      <c r="J1339" s="93">
        <v>1540</v>
      </c>
      <c r="K1339" s="93">
        <v>13235</v>
      </c>
      <c r="L1339" s="93">
        <v>97786</v>
      </c>
      <c r="M1339" s="48">
        <v>111021</v>
      </c>
      <c r="N1339" s="48">
        <v>243798</v>
      </c>
      <c r="O1339" s="48">
        <v>33668</v>
      </c>
      <c r="P1339" s="48">
        <v>206262</v>
      </c>
      <c r="Q1339" s="48">
        <v>239930</v>
      </c>
      <c r="R1339" s="48">
        <v>196</v>
      </c>
      <c r="S1339" s="48">
        <v>3672</v>
      </c>
      <c r="T1339" s="48">
        <v>3868</v>
      </c>
      <c r="U1339" s="48">
        <v>33864</v>
      </c>
      <c r="V1339" s="48">
        <v>209934</v>
      </c>
      <c r="W1339" s="156">
        <v>33226256</v>
      </c>
      <c r="X1339" s="156">
        <v>441042</v>
      </c>
      <c r="Y1339" s="156">
        <v>33667298</v>
      </c>
      <c r="Z1339" s="28">
        <v>0.99329999999999996</v>
      </c>
      <c r="AA1339" s="28"/>
      <c r="AB1339" s="111"/>
      <c r="AC1339" s="28"/>
      <c r="AD1339" s="28">
        <v>1.2999999999999999E-2</v>
      </c>
      <c r="AE1339" s="139"/>
      <c r="AF1339" s="139"/>
      <c r="AG1339" s="139"/>
      <c r="AH1339" s="139"/>
    </row>
    <row r="1340" spans="1:34">
      <c r="A1340" s="13" t="s">
        <v>144</v>
      </c>
      <c r="B1340" s="2" t="s">
        <v>74</v>
      </c>
      <c r="C1340" s="14" t="s">
        <v>188</v>
      </c>
      <c r="D1340" s="2">
        <v>2013</v>
      </c>
      <c r="E1340" s="14">
        <v>2014</v>
      </c>
      <c r="F1340" s="14" t="s">
        <v>99</v>
      </c>
      <c r="G1340" s="93">
        <v>950</v>
      </c>
      <c r="H1340" s="93">
        <v>7943</v>
      </c>
      <c r="I1340" s="93">
        <v>5</v>
      </c>
      <c r="J1340" s="93">
        <v>30</v>
      </c>
      <c r="K1340" s="93">
        <v>955</v>
      </c>
      <c r="L1340" s="93">
        <v>7973</v>
      </c>
      <c r="M1340" s="48">
        <v>8928</v>
      </c>
      <c r="N1340" s="48">
        <v>18317</v>
      </c>
      <c r="O1340" s="48">
        <v>2462</v>
      </c>
      <c r="P1340" s="48">
        <v>15770</v>
      </c>
      <c r="Q1340" s="48">
        <v>18232</v>
      </c>
      <c r="R1340" s="48">
        <v>17</v>
      </c>
      <c r="S1340" s="48">
        <v>68</v>
      </c>
      <c r="T1340" s="48">
        <v>85</v>
      </c>
      <c r="U1340" s="48">
        <v>2479</v>
      </c>
      <c r="V1340" s="48">
        <v>15838</v>
      </c>
      <c r="W1340" s="156">
        <v>2495489</v>
      </c>
      <c r="X1340" s="156">
        <v>10213</v>
      </c>
      <c r="Y1340" s="156">
        <v>2505702</v>
      </c>
      <c r="Z1340" s="28">
        <v>0.99390000000000001</v>
      </c>
      <c r="AA1340" s="28"/>
      <c r="AB1340" s="111"/>
      <c r="AC1340" s="28"/>
      <c r="AD1340" s="28">
        <v>0.19070000000000001</v>
      </c>
      <c r="AE1340" s="139"/>
      <c r="AF1340" s="139"/>
      <c r="AG1340" s="139"/>
      <c r="AH1340" s="139"/>
    </row>
    <row r="1341" spans="1:34">
      <c r="A1341" s="13" t="s">
        <v>145</v>
      </c>
      <c r="B1341" s="2" t="s">
        <v>75</v>
      </c>
      <c r="C1341" s="14" t="s">
        <v>188</v>
      </c>
      <c r="D1341" s="2">
        <v>2013</v>
      </c>
      <c r="E1341" s="14">
        <v>2014</v>
      </c>
      <c r="F1341" s="14" t="s">
        <v>99</v>
      </c>
      <c r="G1341" s="93">
        <v>98</v>
      </c>
      <c r="H1341" s="93">
        <v>718</v>
      </c>
      <c r="I1341" s="93">
        <v>0</v>
      </c>
      <c r="J1341" s="93">
        <v>1</v>
      </c>
      <c r="K1341" s="93">
        <v>98</v>
      </c>
      <c r="L1341" s="93">
        <v>719</v>
      </c>
      <c r="M1341" s="48">
        <v>817</v>
      </c>
      <c r="N1341" s="48">
        <v>1662</v>
      </c>
      <c r="O1341" s="48">
        <v>271</v>
      </c>
      <c r="P1341" s="48">
        <v>1390</v>
      </c>
      <c r="Q1341" s="48">
        <v>1661</v>
      </c>
      <c r="R1341" s="48">
        <v>0</v>
      </c>
      <c r="S1341" s="48">
        <v>1</v>
      </c>
      <c r="T1341" s="48">
        <v>1</v>
      </c>
      <c r="U1341" s="48">
        <v>271</v>
      </c>
      <c r="V1341" s="48">
        <v>1391</v>
      </c>
      <c r="W1341" s="156">
        <v>228452</v>
      </c>
      <c r="X1341" s="156">
        <v>189</v>
      </c>
      <c r="Y1341" s="156">
        <v>228641</v>
      </c>
      <c r="Z1341" s="28">
        <v>1</v>
      </c>
      <c r="AA1341" s="28"/>
      <c r="AB1341" s="111"/>
      <c r="AC1341" s="28"/>
      <c r="AD1341" s="28">
        <v>0.19070000000000001</v>
      </c>
      <c r="AE1341" s="139"/>
      <c r="AF1341" s="139"/>
      <c r="AG1341" s="139"/>
      <c r="AH1341" s="139"/>
    </row>
    <row r="1342" spans="1:34">
      <c r="A1342" s="13" t="s">
        <v>146</v>
      </c>
      <c r="B1342" s="2" t="s">
        <v>75</v>
      </c>
      <c r="C1342" s="14" t="s">
        <v>188</v>
      </c>
      <c r="D1342" s="2">
        <v>2013</v>
      </c>
      <c r="E1342" s="14">
        <v>2014</v>
      </c>
      <c r="F1342" s="14" t="s">
        <v>99</v>
      </c>
      <c r="G1342" s="93">
        <v>19349</v>
      </c>
      <c r="H1342" s="93">
        <v>99829</v>
      </c>
      <c r="I1342" s="93">
        <v>47</v>
      </c>
      <c r="J1342" s="93">
        <v>538</v>
      </c>
      <c r="K1342" s="93">
        <v>19396</v>
      </c>
      <c r="L1342" s="93">
        <v>100367</v>
      </c>
      <c r="M1342" s="48">
        <v>119763</v>
      </c>
      <c r="N1342" s="48">
        <v>286035</v>
      </c>
      <c r="O1342" s="48">
        <v>52768</v>
      </c>
      <c r="P1342" s="48">
        <v>231651</v>
      </c>
      <c r="Q1342" s="48">
        <v>284419</v>
      </c>
      <c r="R1342" s="48">
        <v>146</v>
      </c>
      <c r="S1342" s="48">
        <v>1470</v>
      </c>
      <c r="T1342" s="48">
        <v>1616</v>
      </c>
      <c r="U1342" s="48">
        <v>52914</v>
      </c>
      <c r="V1342" s="48">
        <v>233121</v>
      </c>
      <c r="W1342" s="156">
        <v>39420328</v>
      </c>
      <c r="X1342" s="156">
        <v>181326</v>
      </c>
      <c r="Y1342" s="156">
        <v>39601654</v>
      </c>
      <c r="Z1342" s="28">
        <v>0.99570000000000003</v>
      </c>
      <c r="AA1342" s="28"/>
      <c r="AB1342" s="111"/>
      <c r="AC1342" s="28"/>
      <c r="AD1342" s="28">
        <v>3.6900000000000002E-2</v>
      </c>
      <c r="AE1342" s="139"/>
      <c r="AF1342" s="139"/>
      <c r="AG1342" s="139"/>
      <c r="AH1342" s="139"/>
    </row>
    <row r="1343" spans="1:34">
      <c r="A1343" s="13" t="s">
        <v>147</v>
      </c>
      <c r="B1343" s="2" t="s">
        <v>74</v>
      </c>
      <c r="C1343" s="14" t="s">
        <v>188</v>
      </c>
      <c r="D1343" s="2">
        <v>2013</v>
      </c>
      <c r="E1343" s="14">
        <v>2014</v>
      </c>
      <c r="F1343" s="14" t="s">
        <v>99</v>
      </c>
      <c r="G1343" s="93">
        <v>17843</v>
      </c>
      <c r="H1343" s="93">
        <v>78301</v>
      </c>
      <c r="I1343" s="93">
        <v>148</v>
      </c>
      <c r="J1343" s="93">
        <v>748</v>
      </c>
      <c r="K1343" s="93">
        <v>17991</v>
      </c>
      <c r="L1343" s="93">
        <v>79049</v>
      </c>
      <c r="M1343" s="48">
        <v>97040</v>
      </c>
      <c r="N1343" s="48">
        <v>214372</v>
      </c>
      <c r="O1343" s="48">
        <v>45438</v>
      </c>
      <c r="P1343" s="48">
        <v>166678</v>
      </c>
      <c r="Q1343" s="48">
        <v>212116</v>
      </c>
      <c r="R1343" s="48">
        <v>515</v>
      </c>
      <c r="S1343" s="48">
        <v>1741</v>
      </c>
      <c r="T1343" s="48">
        <v>2256</v>
      </c>
      <c r="U1343" s="48">
        <v>45953</v>
      </c>
      <c r="V1343" s="48">
        <v>168419</v>
      </c>
      <c r="W1343" s="156">
        <v>30670566</v>
      </c>
      <c r="X1343" s="156">
        <v>298270</v>
      </c>
      <c r="Y1343" s="156">
        <v>30968836</v>
      </c>
      <c r="Z1343" s="28">
        <v>0.98199999999999998</v>
      </c>
      <c r="AA1343" s="28"/>
      <c r="AB1343" s="111"/>
      <c r="AC1343" s="28"/>
      <c r="AD1343" s="28">
        <v>5.0000000000000001E-3</v>
      </c>
      <c r="AE1343" s="139"/>
      <c r="AF1343" s="139"/>
      <c r="AG1343" s="139"/>
      <c r="AH1343" s="139"/>
    </row>
    <row r="1344" spans="1:34">
      <c r="A1344" s="13" t="s">
        <v>148</v>
      </c>
      <c r="B1344" s="2" t="s">
        <v>75</v>
      </c>
      <c r="C1344" s="14" t="s">
        <v>188</v>
      </c>
      <c r="D1344" s="2">
        <v>2013</v>
      </c>
      <c r="E1344" s="14">
        <v>2014</v>
      </c>
      <c r="F1344" s="14" t="s">
        <v>99</v>
      </c>
      <c r="G1344" s="93">
        <v>341</v>
      </c>
      <c r="H1344" s="93">
        <v>2233</v>
      </c>
      <c r="I1344" s="93">
        <v>1</v>
      </c>
      <c r="J1344" s="93">
        <v>8</v>
      </c>
      <c r="K1344" s="93">
        <v>342</v>
      </c>
      <c r="L1344" s="93">
        <v>2241</v>
      </c>
      <c r="M1344" s="48">
        <v>2583</v>
      </c>
      <c r="N1344" s="48">
        <v>6001</v>
      </c>
      <c r="O1344" s="48">
        <v>901</v>
      </c>
      <c r="P1344" s="48">
        <v>5074</v>
      </c>
      <c r="Q1344" s="48">
        <v>5975</v>
      </c>
      <c r="R1344" s="48">
        <v>2</v>
      </c>
      <c r="S1344" s="48">
        <v>24</v>
      </c>
      <c r="T1344" s="48">
        <v>26</v>
      </c>
      <c r="U1344" s="48">
        <v>903</v>
      </c>
      <c r="V1344" s="48">
        <v>5098</v>
      </c>
      <c r="W1344" s="156">
        <v>840860</v>
      </c>
      <c r="X1344" s="156">
        <v>2369</v>
      </c>
      <c r="Y1344" s="156">
        <v>843229</v>
      </c>
      <c r="Z1344" s="28">
        <v>0.97260000000000002</v>
      </c>
      <c r="AA1344" s="28"/>
      <c r="AB1344" s="111"/>
      <c r="AC1344" s="28"/>
      <c r="AD1344" s="28">
        <v>0.19070000000000001</v>
      </c>
      <c r="AE1344" s="139"/>
      <c r="AF1344" s="139"/>
      <c r="AG1344" s="139"/>
      <c r="AH1344" s="139"/>
    </row>
    <row r="1345" spans="1:51">
      <c r="A1345" s="13" t="s">
        <v>149</v>
      </c>
      <c r="B1345" s="2" t="s">
        <v>75</v>
      </c>
      <c r="C1345" s="14" t="s">
        <v>188</v>
      </c>
      <c r="D1345" s="2">
        <v>2013</v>
      </c>
      <c r="E1345" s="14">
        <v>2014</v>
      </c>
      <c r="F1345" s="14" t="s">
        <v>99</v>
      </c>
      <c r="G1345" s="93">
        <v>28230</v>
      </c>
      <c r="H1345" s="93">
        <v>134156</v>
      </c>
      <c r="I1345" s="93">
        <v>58</v>
      </c>
      <c r="J1345" s="93">
        <v>582</v>
      </c>
      <c r="K1345" s="93">
        <v>28288</v>
      </c>
      <c r="L1345" s="93">
        <v>134738</v>
      </c>
      <c r="M1345" s="48">
        <v>163026</v>
      </c>
      <c r="N1345" s="48">
        <v>378668</v>
      </c>
      <c r="O1345" s="48">
        <v>75963</v>
      </c>
      <c r="P1345" s="48">
        <v>300981</v>
      </c>
      <c r="Q1345" s="48">
        <v>376944</v>
      </c>
      <c r="R1345" s="48">
        <v>195</v>
      </c>
      <c r="S1345" s="48">
        <v>1529</v>
      </c>
      <c r="T1345" s="48">
        <v>1724</v>
      </c>
      <c r="U1345" s="48">
        <v>76158</v>
      </c>
      <c r="V1345" s="48">
        <v>302510</v>
      </c>
      <c r="W1345" s="156">
        <v>53019923</v>
      </c>
      <c r="X1345" s="156">
        <v>185428</v>
      </c>
      <c r="Y1345" s="156">
        <v>53205351</v>
      </c>
      <c r="Z1345" s="28">
        <v>0.99739999999999995</v>
      </c>
      <c r="AA1345" s="28"/>
      <c r="AB1345" s="111"/>
      <c r="AC1345" s="28"/>
      <c r="AD1345" s="28">
        <v>0</v>
      </c>
      <c r="AE1345" s="139"/>
      <c r="AF1345" s="139"/>
      <c r="AG1345" s="139"/>
      <c r="AH1345" s="139"/>
    </row>
    <row r="1346" spans="1:51">
      <c r="A1346" s="13" t="s">
        <v>150</v>
      </c>
      <c r="B1346" s="2" t="s">
        <v>74</v>
      </c>
      <c r="C1346" s="14" t="s">
        <v>188</v>
      </c>
      <c r="D1346" s="2">
        <v>2013</v>
      </c>
      <c r="E1346" s="14">
        <v>2014</v>
      </c>
      <c r="F1346" s="14" t="s">
        <v>99</v>
      </c>
      <c r="G1346" s="93">
        <v>17509</v>
      </c>
      <c r="H1346" s="93">
        <v>108759</v>
      </c>
      <c r="I1346" s="93">
        <v>110</v>
      </c>
      <c r="J1346" s="93">
        <v>1029</v>
      </c>
      <c r="K1346" s="93">
        <v>17619</v>
      </c>
      <c r="L1346" s="93">
        <v>109788</v>
      </c>
      <c r="M1346" s="48">
        <v>127407</v>
      </c>
      <c r="N1346" s="48">
        <v>272631</v>
      </c>
      <c r="O1346" s="48">
        <v>47503</v>
      </c>
      <c r="P1346" s="48">
        <v>222101</v>
      </c>
      <c r="Q1346" s="48">
        <v>269604</v>
      </c>
      <c r="R1346" s="48">
        <v>386</v>
      </c>
      <c r="S1346" s="48">
        <v>2641</v>
      </c>
      <c r="T1346" s="48">
        <v>3027</v>
      </c>
      <c r="U1346" s="48">
        <v>47889</v>
      </c>
      <c r="V1346" s="48">
        <v>224742</v>
      </c>
      <c r="W1346" s="156">
        <v>37823735</v>
      </c>
      <c r="X1346" s="156">
        <v>349904</v>
      </c>
      <c r="Y1346" s="156">
        <v>38173639</v>
      </c>
      <c r="Z1346" s="28">
        <v>0.97760000000000002</v>
      </c>
      <c r="AA1346" s="28"/>
      <c r="AB1346" s="111"/>
      <c r="AC1346" s="28"/>
      <c r="AD1346" s="28">
        <v>0.01</v>
      </c>
      <c r="AE1346" s="139"/>
      <c r="AF1346" s="139"/>
      <c r="AG1346" s="139"/>
      <c r="AH1346" s="139"/>
    </row>
    <row r="1347" spans="1:51">
      <c r="A1347" s="13" t="s">
        <v>151</v>
      </c>
      <c r="B1347" s="2" t="s">
        <v>74</v>
      </c>
      <c r="C1347" s="14" t="s">
        <v>188</v>
      </c>
      <c r="D1347" s="2">
        <v>2013</v>
      </c>
      <c r="E1347" s="14">
        <v>2014</v>
      </c>
      <c r="F1347" s="14" t="s">
        <v>99</v>
      </c>
      <c r="G1347" s="93">
        <v>2736</v>
      </c>
      <c r="H1347" s="93">
        <v>28869</v>
      </c>
      <c r="I1347" s="93">
        <v>66</v>
      </c>
      <c r="J1347" s="93">
        <v>760</v>
      </c>
      <c r="K1347" s="93">
        <v>2802</v>
      </c>
      <c r="L1347" s="93">
        <v>29629</v>
      </c>
      <c r="M1347" s="48">
        <v>32431</v>
      </c>
      <c r="N1347" s="48">
        <v>51005</v>
      </c>
      <c r="O1347" s="48">
        <v>6103</v>
      </c>
      <c r="P1347" s="48">
        <v>43226</v>
      </c>
      <c r="Q1347" s="48">
        <v>49329</v>
      </c>
      <c r="R1347" s="48">
        <v>188</v>
      </c>
      <c r="S1347" s="48">
        <v>1488</v>
      </c>
      <c r="T1347" s="48">
        <v>1676</v>
      </c>
      <c r="U1347" s="48">
        <v>6291</v>
      </c>
      <c r="V1347" s="48">
        <v>44714</v>
      </c>
      <c r="W1347" s="156">
        <v>7520782</v>
      </c>
      <c r="X1347" s="156">
        <v>204991</v>
      </c>
      <c r="Y1347" s="156">
        <v>7725773</v>
      </c>
      <c r="Z1347" s="28">
        <v>0.98029999999999995</v>
      </c>
      <c r="AA1347" s="28"/>
      <c r="AB1347" s="111"/>
      <c r="AC1347" s="28"/>
      <c r="AD1347" s="28">
        <v>5.62E-2</v>
      </c>
      <c r="AE1347" s="139"/>
      <c r="AF1347" s="139"/>
      <c r="AG1347" s="139"/>
      <c r="AH1347" s="139"/>
    </row>
    <row r="1348" spans="1:51">
      <c r="A1348" s="13" t="s">
        <v>152</v>
      </c>
      <c r="B1348" s="2" t="s">
        <v>75</v>
      </c>
      <c r="C1348" s="14" t="s">
        <v>188</v>
      </c>
      <c r="D1348" s="2">
        <v>2013</v>
      </c>
      <c r="E1348" s="14">
        <v>2014</v>
      </c>
      <c r="F1348" s="14" t="s">
        <v>99</v>
      </c>
      <c r="G1348" s="93">
        <v>9334</v>
      </c>
      <c r="H1348" s="93">
        <v>37746</v>
      </c>
      <c r="I1348" s="93">
        <v>23</v>
      </c>
      <c r="J1348" s="93">
        <v>265</v>
      </c>
      <c r="K1348" s="93">
        <v>9357</v>
      </c>
      <c r="L1348" s="93">
        <v>38011</v>
      </c>
      <c r="M1348" s="48">
        <v>47368</v>
      </c>
      <c r="N1348" s="48">
        <v>113378</v>
      </c>
      <c r="O1348" s="48">
        <v>23981</v>
      </c>
      <c r="P1348" s="48">
        <v>88607</v>
      </c>
      <c r="Q1348" s="48">
        <v>112588</v>
      </c>
      <c r="R1348" s="48">
        <v>74</v>
      </c>
      <c r="S1348" s="48">
        <v>716</v>
      </c>
      <c r="T1348" s="48">
        <v>790</v>
      </c>
      <c r="U1348" s="48">
        <v>24055</v>
      </c>
      <c r="V1348" s="48">
        <v>89323</v>
      </c>
      <c r="W1348" s="156">
        <v>15862054</v>
      </c>
      <c r="X1348" s="156">
        <v>91341</v>
      </c>
      <c r="Y1348" s="156">
        <v>15953395</v>
      </c>
      <c r="Z1348" s="28">
        <v>0.99470000000000003</v>
      </c>
      <c r="AA1348" s="28"/>
      <c r="AB1348" s="111"/>
      <c r="AC1348" s="28"/>
      <c r="AD1348" s="28">
        <v>7.4300000000000005E-2</v>
      </c>
      <c r="AE1348" s="139"/>
      <c r="AF1348" s="139"/>
      <c r="AG1348" s="139"/>
      <c r="AH1348" s="139"/>
    </row>
    <row r="1349" spans="1:51">
      <c r="A1349" s="13" t="s">
        <v>153</v>
      </c>
      <c r="B1349" s="2" t="s">
        <v>74</v>
      </c>
      <c r="C1349" s="14" t="s">
        <v>188</v>
      </c>
      <c r="D1349" s="2">
        <v>2013</v>
      </c>
      <c r="E1349" s="14">
        <v>2014</v>
      </c>
      <c r="F1349" s="14" t="s">
        <v>99</v>
      </c>
      <c r="G1349" s="93">
        <v>1124</v>
      </c>
      <c r="H1349" s="93">
        <v>8016</v>
      </c>
      <c r="I1349" s="93">
        <v>2</v>
      </c>
      <c r="J1349" s="93">
        <v>22</v>
      </c>
      <c r="K1349" s="93">
        <v>1126</v>
      </c>
      <c r="L1349" s="93">
        <v>8038</v>
      </c>
      <c r="M1349" s="48">
        <v>9164</v>
      </c>
      <c r="N1349" s="48">
        <v>17757</v>
      </c>
      <c r="O1349" s="48">
        <v>2719</v>
      </c>
      <c r="P1349" s="48">
        <v>14976</v>
      </c>
      <c r="Q1349" s="48">
        <v>17695</v>
      </c>
      <c r="R1349" s="48">
        <v>7</v>
      </c>
      <c r="S1349" s="48">
        <v>55</v>
      </c>
      <c r="T1349" s="48">
        <v>62</v>
      </c>
      <c r="U1349" s="48">
        <v>2726</v>
      </c>
      <c r="V1349" s="48">
        <v>15031</v>
      </c>
      <c r="W1349" s="156">
        <v>2443734</v>
      </c>
      <c r="X1349" s="156">
        <v>6085</v>
      </c>
      <c r="Y1349" s="156">
        <v>2449819</v>
      </c>
      <c r="Z1349" s="28">
        <v>0.93059999999999998</v>
      </c>
      <c r="AA1349" s="28"/>
      <c r="AB1349" s="111"/>
      <c r="AC1349" s="28"/>
      <c r="AD1349" s="28">
        <v>0.19070000000000001</v>
      </c>
      <c r="AE1349" s="139"/>
      <c r="AF1349" s="139"/>
      <c r="AG1349" s="139"/>
      <c r="AH1349" s="139"/>
    </row>
    <row r="1350" spans="1:51">
      <c r="A1350" s="13" t="s">
        <v>154</v>
      </c>
      <c r="B1350" s="2" t="s">
        <v>74</v>
      </c>
      <c r="C1350" s="14" t="s">
        <v>188</v>
      </c>
      <c r="D1350" s="2">
        <v>2013</v>
      </c>
      <c r="E1350" s="14">
        <v>2014</v>
      </c>
      <c r="F1350" s="14" t="s">
        <v>99</v>
      </c>
      <c r="G1350" s="93">
        <v>1502</v>
      </c>
      <c r="H1350" s="93">
        <v>13878</v>
      </c>
      <c r="I1350" s="93">
        <v>18</v>
      </c>
      <c r="J1350" s="93">
        <v>316</v>
      </c>
      <c r="K1350" s="93">
        <v>1520</v>
      </c>
      <c r="L1350" s="93">
        <v>14194</v>
      </c>
      <c r="M1350" s="48">
        <v>15714</v>
      </c>
      <c r="N1350" s="48">
        <v>31838</v>
      </c>
      <c r="O1350" s="48">
        <v>3679</v>
      </c>
      <c r="P1350" s="48">
        <v>27347</v>
      </c>
      <c r="Q1350" s="48">
        <v>31026</v>
      </c>
      <c r="R1350" s="48">
        <v>54</v>
      </c>
      <c r="S1350" s="48">
        <v>758</v>
      </c>
      <c r="T1350" s="48">
        <v>812</v>
      </c>
      <c r="U1350" s="48">
        <v>3733</v>
      </c>
      <c r="V1350" s="48">
        <v>28105</v>
      </c>
      <c r="W1350" s="156">
        <v>4381636</v>
      </c>
      <c r="X1350" s="156">
        <v>90472</v>
      </c>
      <c r="Y1350" s="156">
        <v>4472108</v>
      </c>
      <c r="Z1350" s="28">
        <v>0.97219999999999995</v>
      </c>
      <c r="AA1350" s="28"/>
      <c r="AB1350" s="111"/>
      <c r="AC1350" s="28"/>
      <c r="AD1350" s="28">
        <v>0.19070000000000001</v>
      </c>
      <c r="AE1350" s="139"/>
      <c r="AF1350" s="139"/>
      <c r="AG1350" s="139"/>
      <c r="AH1350" s="139"/>
    </row>
    <row r="1351" spans="1:51">
      <c r="A1351" s="13" t="s">
        <v>155</v>
      </c>
      <c r="B1351" s="2" t="s">
        <v>74</v>
      </c>
      <c r="C1351" s="14" t="s">
        <v>188</v>
      </c>
      <c r="D1351" s="2">
        <v>2013</v>
      </c>
      <c r="E1351" s="14">
        <v>2014</v>
      </c>
      <c r="F1351" s="14" t="s">
        <v>99</v>
      </c>
      <c r="G1351" s="93">
        <v>2381</v>
      </c>
      <c r="H1351" s="93">
        <v>12066</v>
      </c>
      <c r="I1351" s="93">
        <v>3</v>
      </c>
      <c r="J1351" s="93">
        <v>47</v>
      </c>
      <c r="K1351" s="93">
        <v>2384</v>
      </c>
      <c r="L1351" s="93">
        <v>12113</v>
      </c>
      <c r="M1351" s="48">
        <v>14497</v>
      </c>
      <c r="N1351" s="48">
        <v>32664</v>
      </c>
      <c r="O1351" s="48">
        <v>5943</v>
      </c>
      <c r="P1351" s="48">
        <v>26583</v>
      </c>
      <c r="Q1351" s="48">
        <v>32526</v>
      </c>
      <c r="R1351" s="48">
        <v>10</v>
      </c>
      <c r="S1351" s="48">
        <v>128</v>
      </c>
      <c r="T1351" s="48">
        <v>138</v>
      </c>
      <c r="U1351" s="48">
        <v>5953</v>
      </c>
      <c r="V1351" s="48">
        <v>26711</v>
      </c>
      <c r="W1351" s="156">
        <v>4435921</v>
      </c>
      <c r="X1351" s="156">
        <v>16323</v>
      </c>
      <c r="Y1351" s="156">
        <v>4452244</v>
      </c>
      <c r="Z1351" s="28">
        <v>0.89900000000000002</v>
      </c>
      <c r="AA1351" s="28"/>
      <c r="AB1351" s="111"/>
      <c r="AC1351" s="28"/>
      <c r="AD1351" s="28">
        <v>0.19070000000000001</v>
      </c>
      <c r="AE1351" s="139"/>
      <c r="AF1351" s="139"/>
      <c r="AG1351" s="139"/>
      <c r="AH1351" s="139"/>
    </row>
    <row r="1352" spans="1:51">
      <c r="A1352" s="13" t="s">
        <v>156</v>
      </c>
      <c r="B1352" s="2" t="s">
        <v>74</v>
      </c>
      <c r="C1352" s="14" t="s">
        <v>188</v>
      </c>
      <c r="D1352" s="2">
        <v>2013</v>
      </c>
      <c r="E1352" s="14">
        <v>2014</v>
      </c>
      <c r="F1352" s="14" t="s">
        <v>99</v>
      </c>
      <c r="G1352" s="93">
        <v>6785</v>
      </c>
      <c r="H1352" s="93">
        <v>45782</v>
      </c>
      <c r="I1352" s="93">
        <v>44</v>
      </c>
      <c r="J1352" s="93">
        <v>998</v>
      </c>
      <c r="K1352" s="93">
        <v>6829</v>
      </c>
      <c r="L1352" s="93">
        <v>46780</v>
      </c>
      <c r="M1352" s="48">
        <v>53609</v>
      </c>
      <c r="N1352" s="48">
        <v>112875</v>
      </c>
      <c r="O1352" s="48">
        <v>16221</v>
      </c>
      <c r="P1352" s="48">
        <v>94403</v>
      </c>
      <c r="Q1352" s="48">
        <v>110624</v>
      </c>
      <c r="R1352" s="48">
        <v>140</v>
      </c>
      <c r="S1352" s="48">
        <v>2111</v>
      </c>
      <c r="T1352" s="48">
        <v>2251</v>
      </c>
      <c r="U1352" s="48">
        <v>16361</v>
      </c>
      <c r="V1352" s="48">
        <v>96514</v>
      </c>
      <c r="W1352" s="156">
        <v>15716690</v>
      </c>
      <c r="X1352" s="156">
        <v>296814</v>
      </c>
      <c r="Y1352" s="156">
        <v>16013504</v>
      </c>
      <c r="Z1352" s="28">
        <v>0.93020000000000003</v>
      </c>
      <c r="AA1352" s="28"/>
      <c r="AB1352" s="111"/>
      <c r="AC1352" s="28"/>
      <c r="AD1352" s="28">
        <v>4.7399999999999998E-2</v>
      </c>
      <c r="AE1352" s="139"/>
      <c r="AF1352" s="139"/>
      <c r="AG1352" s="139"/>
      <c r="AH1352" s="139"/>
    </row>
    <row r="1353" spans="1:51">
      <c r="A1353" s="13" t="s">
        <v>157</v>
      </c>
      <c r="B1353" s="2" t="s">
        <v>74</v>
      </c>
      <c r="C1353" s="14" t="s">
        <v>188</v>
      </c>
      <c r="D1353" s="2">
        <v>2013</v>
      </c>
      <c r="E1353" s="14">
        <v>2014</v>
      </c>
      <c r="F1353" s="14" t="s">
        <v>99</v>
      </c>
      <c r="G1353" s="93">
        <v>1299</v>
      </c>
      <c r="H1353" s="93">
        <v>10385</v>
      </c>
      <c r="I1353" s="93">
        <v>2</v>
      </c>
      <c r="J1353" s="93">
        <v>22</v>
      </c>
      <c r="K1353" s="93">
        <v>1301</v>
      </c>
      <c r="L1353" s="93">
        <v>10407</v>
      </c>
      <c r="M1353" s="48">
        <v>11708</v>
      </c>
      <c r="N1353" s="48">
        <v>22634</v>
      </c>
      <c r="O1353" s="48">
        <v>3174</v>
      </c>
      <c r="P1353" s="48">
        <v>19395</v>
      </c>
      <c r="Q1353" s="48">
        <v>22569</v>
      </c>
      <c r="R1353" s="48">
        <v>5</v>
      </c>
      <c r="S1353" s="48">
        <v>60</v>
      </c>
      <c r="T1353" s="48">
        <v>65</v>
      </c>
      <c r="U1353" s="48">
        <v>3179</v>
      </c>
      <c r="V1353" s="48">
        <v>19455</v>
      </c>
      <c r="W1353" s="156">
        <v>3146422</v>
      </c>
      <c r="X1353" s="156">
        <v>7023</v>
      </c>
      <c r="Y1353" s="156">
        <v>3153445</v>
      </c>
      <c r="Z1353" s="28">
        <v>0.92400000000000004</v>
      </c>
      <c r="AA1353" s="28"/>
      <c r="AB1353" s="111"/>
      <c r="AC1353" s="28"/>
      <c r="AD1353" s="28">
        <v>0.19070000000000001</v>
      </c>
      <c r="AE1353" s="139"/>
      <c r="AF1353" s="139"/>
      <c r="AG1353" s="139"/>
      <c r="AH1353" s="139"/>
    </row>
    <row r="1354" spans="1:51">
      <c r="A1354" s="13" t="s">
        <v>158</v>
      </c>
      <c r="B1354" s="2" t="s">
        <v>75</v>
      </c>
      <c r="C1354" s="14" t="s">
        <v>188</v>
      </c>
      <c r="D1354" s="2">
        <v>2013</v>
      </c>
      <c r="E1354" s="14">
        <v>2014</v>
      </c>
      <c r="F1354" s="14" t="s">
        <v>99</v>
      </c>
      <c r="G1354" s="93">
        <v>1594</v>
      </c>
      <c r="H1354" s="93">
        <v>9939</v>
      </c>
      <c r="I1354" s="93">
        <v>1</v>
      </c>
      <c r="J1354" s="93">
        <v>18</v>
      </c>
      <c r="K1354" s="93">
        <v>1595</v>
      </c>
      <c r="L1354" s="93">
        <v>9957</v>
      </c>
      <c r="M1354" s="48">
        <v>11552</v>
      </c>
      <c r="N1354" s="48">
        <v>23121</v>
      </c>
      <c r="O1354" s="48">
        <v>4034</v>
      </c>
      <c r="P1354" s="48">
        <v>19045</v>
      </c>
      <c r="Q1354" s="48">
        <v>23079</v>
      </c>
      <c r="R1354" s="48">
        <v>2</v>
      </c>
      <c r="S1354" s="48">
        <v>40</v>
      </c>
      <c r="T1354" s="48">
        <v>42</v>
      </c>
      <c r="U1354" s="48">
        <v>4036</v>
      </c>
      <c r="V1354" s="48">
        <v>19085</v>
      </c>
      <c r="W1354" s="156">
        <v>3244754</v>
      </c>
      <c r="X1354" s="156">
        <v>4553</v>
      </c>
      <c r="Y1354" s="156">
        <v>3249307</v>
      </c>
      <c r="Z1354" s="28">
        <v>0.86539999999999995</v>
      </c>
      <c r="AA1354" s="28"/>
      <c r="AB1354" s="111"/>
      <c r="AC1354" s="28"/>
      <c r="AD1354" s="28">
        <v>0.19070000000000001</v>
      </c>
      <c r="AE1354" s="139"/>
      <c r="AF1354" s="139"/>
      <c r="AG1354" s="139"/>
      <c r="AH1354" s="139"/>
      <c r="AI1354" s="1"/>
      <c r="AJ1354" s="1"/>
      <c r="AK1354" s="1"/>
      <c r="AL1354" s="1"/>
      <c r="AM1354" s="1"/>
      <c r="AN1354" s="1"/>
      <c r="AO1354" s="1"/>
      <c r="AP1354" s="1"/>
      <c r="AQ1354" s="1"/>
      <c r="AR1354" s="1"/>
      <c r="AS1354" s="1"/>
      <c r="AT1354" s="1"/>
      <c r="AU1354" s="1"/>
      <c r="AV1354" s="1"/>
      <c r="AW1354" s="1"/>
      <c r="AX1354" s="1"/>
      <c r="AY1354" s="1"/>
    </row>
    <row r="1355" spans="1:51">
      <c r="A1355" s="13" t="s">
        <v>159</v>
      </c>
      <c r="B1355" s="2" t="s">
        <v>75</v>
      </c>
      <c r="C1355" s="14" t="s">
        <v>188</v>
      </c>
      <c r="D1355" s="2">
        <v>2013</v>
      </c>
      <c r="E1355" s="14">
        <v>2014</v>
      </c>
      <c r="F1355" s="14" t="s">
        <v>99</v>
      </c>
      <c r="G1355" s="93">
        <v>10</v>
      </c>
      <c r="H1355" s="93">
        <v>148</v>
      </c>
      <c r="I1355" s="93">
        <v>0</v>
      </c>
      <c r="J1355" s="93">
        <v>0</v>
      </c>
      <c r="K1355" s="93">
        <v>10</v>
      </c>
      <c r="L1355" s="93">
        <v>148</v>
      </c>
      <c r="M1355" s="48">
        <v>158</v>
      </c>
      <c r="N1355" s="48">
        <v>296</v>
      </c>
      <c r="O1355" s="48">
        <v>26</v>
      </c>
      <c r="P1355" s="48">
        <v>270</v>
      </c>
      <c r="Q1355" s="48">
        <v>296</v>
      </c>
      <c r="R1355" s="48">
        <v>0</v>
      </c>
      <c r="S1355" s="48">
        <v>0</v>
      </c>
      <c r="T1355" s="48">
        <v>0</v>
      </c>
      <c r="U1355" s="48">
        <v>26</v>
      </c>
      <c r="V1355" s="48">
        <v>270</v>
      </c>
      <c r="W1355" s="156">
        <v>41515</v>
      </c>
      <c r="X1355" s="156">
        <v>0</v>
      </c>
      <c r="Y1355" s="156">
        <v>41515</v>
      </c>
      <c r="Z1355" s="28">
        <v>1</v>
      </c>
      <c r="AA1355" s="28"/>
      <c r="AB1355" s="111"/>
      <c r="AC1355" s="28"/>
      <c r="AD1355" s="28">
        <v>0.19070000000000001</v>
      </c>
      <c r="AE1355" s="139"/>
      <c r="AF1355" s="139"/>
      <c r="AG1355" s="139"/>
      <c r="AH1355" s="139"/>
      <c r="AI1355" s="1"/>
      <c r="AJ1355" s="1"/>
      <c r="AK1355" s="1"/>
      <c r="AL1355" s="1"/>
      <c r="AM1355" s="1"/>
      <c r="AN1355" s="1"/>
      <c r="AO1355" s="1"/>
      <c r="AP1355" s="1"/>
      <c r="AQ1355" s="1"/>
      <c r="AR1355" s="1"/>
      <c r="AS1355" s="1"/>
      <c r="AT1355" s="1"/>
      <c r="AU1355" s="1"/>
      <c r="AV1355" s="1"/>
      <c r="AW1355" s="1"/>
      <c r="AX1355" s="1"/>
      <c r="AY1355" s="1"/>
    </row>
    <row r="1356" spans="1:51">
      <c r="A1356" s="13" t="s">
        <v>160</v>
      </c>
      <c r="B1356" s="2" t="s">
        <v>75</v>
      </c>
      <c r="C1356" s="14" t="s">
        <v>188</v>
      </c>
      <c r="D1356" s="2">
        <v>2013</v>
      </c>
      <c r="E1356" s="14">
        <v>2014</v>
      </c>
      <c r="F1356" s="14" t="s">
        <v>99</v>
      </c>
      <c r="G1356" s="93">
        <v>439</v>
      </c>
      <c r="H1356" s="93">
        <v>2585</v>
      </c>
      <c r="I1356" s="93">
        <v>0</v>
      </c>
      <c r="J1356" s="93">
        <v>2</v>
      </c>
      <c r="K1356" s="93">
        <v>439</v>
      </c>
      <c r="L1356" s="93">
        <v>2587</v>
      </c>
      <c r="M1356" s="48">
        <v>3026</v>
      </c>
      <c r="N1356" s="48">
        <v>6661</v>
      </c>
      <c r="O1356" s="48">
        <v>1199</v>
      </c>
      <c r="P1356" s="48">
        <v>5458</v>
      </c>
      <c r="Q1356" s="48">
        <v>6657</v>
      </c>
      <c r="R1356" s="48">
        <v>0</v>
      </c>
      <c r="S1356" s="48">
        <v>4</v>
      </c>
      <c r="T1356" s="48">
        <v>4</v>
      </c>
      <c r="U1356" s="48">
        <v>1199</v>
      </c>
      <c r="V1356" s="48">
        <v>5462</v>
      </c>
      <c r="W1356" s="156">
        <v>916667</v>
      </c>
      <c r="X1356" s="156">
        <v>644</v>
      </c>
      <c r="Y1356" s="156">
        <v>917311</v>
      </c>
      <c r="Z1356" s="28">
        <v>1</v>
      </c>
      <c r="AA1356" s="28"/>
      <c r="AB1356" s="111"/>
      <c r="AC1356" s="28"/>
      <c r="AD1356" s="28">
        <v>0.19070000000000001</v>
      </c>
      <c r="AE1356" s="139"/>
      <c r="AF1356" s="139"/>
      <c r="AG1356" s="139"/>
      <c r="AH1356" s="139"/>
      <c r="AI1356" s="1"/>
      <c r="AJ1356" s="1"/>
      <c r="AK1356" s="1"/>
      <c r="AL1356" s="1"/>
      <c r="AM1356" s="1"/>
      <c r="AN1356" s="1"/>
      <c r="AO1356" s="1"/>
      <c r="AP1356" s="1"/>
      <c r="AQ1356" s="1"/>
      <c r="AR1356" s="1"/>
      <c r="AS1356" s="1"/>
      <c r="AT1356" s="1"/>
      <c r="AU1356" s="1"/>
      <c r="AV1356" s="1"/>
      <c r="AW1356" s="1"/>
      <c r="AX1356" s="1"/>
      <c r="AY1356" s="1"/>
    </row>
    <row r="1357" spans="1:51">
      <c r="A1357" s="13" t="s">
        <v>161</v>
      </c>
      <c r="B1357" s="2" t="s">
        <v>74</v>
      </c>
      <c r="C1357" s="14" t="s">
        <v>188</v>
      </c>
      <c r="D1357" s="2">
        <v>2013</v>
      </c>
      <c r="E1357" s="14">
        <v>2014</v>
      </c>
      <c r="F1357" s="14" t="s">
        <v>99</v>
      </c>
      <c r="G1357" s="93">
        <v>3381</v>
      </c>
      <c r="H1357" s="93">
        <v>17779</v>
      </c>
      <c r="I1357" s="93">
        <v>9</v>
      </c>
      <c r="J1357" s="93">
        <v>85</v>
      </c>
      <c r="K1357" s="93">
        <v>3390</v>
      </c>
      <c r="L1357" s="93">
        <v>17864</v>
      </c>
      <c r="M1357" s="48">
        <v>21254</v>
      </c>
      <c r="N1357" s="48">
        <v>42296</v>
      </c>
      <c r="O1357" s="48">
        <v>8050</v>
      </c>
      <c r="P1357" s="48">
        <v>34011</v>
      </c>
      <c r="Q1357" s="48">
        <v>42061</v>
      </c>
      <c r="R1357" s="48">
        <v>30</v>
      </c>
      <c r="S1357" s="48">
        <v>205</v>
      </c>
      <c r="T1357" s="48">
        <v>235</v>
      </c>
      <c r="U1357" s="48">
        <v>8080</v>
      </c>
      <c r="V1357" s="48">
        <v>34216</v>
      </c>
      <c r="W1357" s="156">
        <v>6099499.8799999999</v>
      </c>
      <c r="X1357" s="156">
        <v>28185.31</v>
      </c>
      <c r="Y1357" s="156">
        <v>6127685.1899999995</v>
      </c>
      <c r="Z1357" s="28">
        <v>0.9163</v>
      </c>
      <c r="AA1357" s="28"/>
      <c r="AB1357" s="111"/>
      <c r="AC1357" s="28"/>
      <c r="AD1357" s="28">
        <v>0</v>
      </c>
      <c r="AE1357" s="139"/>
      <c r="AF1357" s="139"/>
      <c r="AG1357" s="139"/>
      <c r="AH1357" s="139"/>
      <c r="AI1357" s="1"/>
      <c r="AJ1357" s="1"/>
      <c r="AK1357" s="1"/>
      <c r="AL1357" s="1"/>
      <c r="AM1357" s="1"/>
      <c r="AN1357" s="1"/>
      <c r="AO1357" s="1"/>
      <c r="AP1357" s="1"/>
      <c r="AQ1357" s="1"/>
      <c r="AR1357" s="1"/>
      <c r="AS1357" s="1"/>
      <c r="AT1357" s="1"/>
      <c r="AU1357" s="1"/>
      <c r="AV1357" s="1"/>
      <c r="AW1357" s="1"/>
      <c r="AX1357" s="1"/>
      <c r="AY1357" s="1"/>
    </row>
    <row r="1358" spans="1:51">
      <c r="A1358" s="13" t="s">
        <v>162</v>
      </c>
      <c r="B1358" s="2" t="s">
        <v>74</v>
      </c>
      <c r="C1358" s="14" t="s">
        <v>188</v>
      </c>
      <c r="D1358" s="2">
        <v>2013</v>
      </c>
      <c r="E1358" s="14">
        <v>2014</v>
      </c>
      <c r="F1358" s="14" t="s">
        <v>99</v>
      </c>
      <c r="G1358" s="93">
        <v>1979</v>
      </c>
      <c r="H1358" s="93">
        <v>16794</v>
      </c>
      <c r="I1358" s="93">
        <v>10</v>
      </c>
      <c r="J1358" s="93">
        <v>105</v>
      </c>
      <c r="K1358" s="93">
        <v>1989</v>
      </c>
      <c r="L1358" s="93">
        <v>16899</v>
      </c>
      <c r="M1358" s="48">
        <v>18888</v>
      </c>
      <c r="N1358" s="48">
        <v>34947</v>
      </c>
      <c r="O1358" s="48">
        <v>4791</v>
      </c>
      <c r="P1358" s="48">
        <v>29858</v>
      </c>
      <c r="Q1358" s="48">
        <v>34649</v>
      </c>
      <c r="R1358" s="48">
        <v>34</v>
      </c>
      <c r="S1358" s="48">
        <v>264</v>
      </c>
      <c r="T1358" s="48">
        <v>298</v>
      </c>
      <c r="U1358" s="48">
        <v>4825</v>
      </c>
      <c r="V1358" s="48">
        <v>30122</v>
      </c>
      <c r="W1358" s="156">
        <v>5021280</v>
      </c>
      <c r="X1358" s="156">
        <v>33723</v>
      </c>
      <c r="Y1358" s="156">
        <v>5055003</v>
      </c>
      <c r="Z1358" s="28">
        <v>0.83289999999999997</v>
      </c>
      <c r="AA1358" s="28"/>
      <c r="AB1358" s="111"/>
      <c r="AC1358" s="28"/>
      <c r="AD1358" s="28">
        <v>0.19070000000000001</v>
      </c>
      <c r="AE1358" s="139"/>
      <c r="AF1358" s="139"/>
      <c r="AG1358" s="139"/>
      <c r="AH1358" s="139"/>
      <c r="AI1358" s="1"/>
      <c r="AJ1358" s="1"/>
      <c r="AK1358" s="1"/>
      <c r="AL1358" s="1"/>
      <c r="AM1358" s="1"/>
      <c r="AN1358" s="1"/>
      <c r="AO1358" s="1"/>
      <c r="AP1358" s="1"/>
      <c r="AQ1358" s="1"/>
      <c r="AR1358" s="1"/>
      <c r="AS1358" s="1"/>
      <c r="AT1358" s="1"/>
      <c r="AU1358" s="1"/>
      <c r="AV1358" s="1"/>
      <c r="AW1358" s="1"/>
      <c r="AX1358" s="1"/>
      <c r="AY1358" s="1"/>
    </row>
    <row r="1359" spans="1:51">
      <c r="A1359" s="13" t="s">
        <v>163</v>
      </c>
      <c r="B1359" s="2" t="s">
        <v>75</v>
      </c>
      <c r="C1359" s="14" t="s">
        <v>188</v>
      </c>
      <c r="D1359" s="2">
        <v>2013</v>
      </c>
      <c r="E1359" s="14">
        <v>2014</v>
      </c>
      <c r="F1359" s="14" t="s">
        <v>99</v>
      </c>
      <c r="G1359" s="93">
        <v>6876</v>
      </c>
      <c r="H1359" s="93">
        <v>34725</v>
      </c>
      <c r="I1359" s="93">
        <v>7</v>
      </c>
      <c r="J1359" s="93">
        <v>57</v>
      </c>
      <c r="K1359" s="93">
        <v>6883</v>
      </c>
      <c r="L1359" s="93">
        <v>34782</v>
      </c>
      <c r="M1359" s="48">
        <v>41665</v>
      </c>
      <c r="N1359" s="48">
        <v>90987</v>
      </c>
      <c r="O1359" s="48">
        <v>18211</v>
      </c>
      <c r="P1359" s="48">
        <v>72596</v>
      </c>
      <c r="Q1359" s="48">
        <v>90807</v>
      </c>
      <c r="R1359" s="48">
        <v>27</v>
      </c>
      <c r="S1359" s="48">
        <v>153</v>
      </c>
      <c r="T1359" s="48">
        <v>180</v>
      </c>
      <c r="U1359" s="48">
        <v>18238</v>
      </c>
      <c r="V1359" s="48">
        <v>72749</v>
      </c>
      <c r="W1359" s="156">
        <v>12728149</v>
      </c>
      <c r="X1359" s="156">
        <v>19863</v>
      </c>
      <c r="Y1359" s="156">
        <v>12748012</v>
      </c>
      <c r="Z1359" s="28">
        <v>0.98080000000000001</v>
      </c>
      <c r="AA1359" s="28"/>
      <c r="AB1359" s="111"/>
      <c r="AC1359" s="28"/>
      <c r="AD1359" s="28">
        <v>5.2900000000000003E-2</v>
      </c>
      <c r="AE1359" s="139"/>
      <c r="AF1359" s="139"/>
      <c r="AG1359" s="139"/>
      <c r="AH1359" s="139"/>
      <c r="AI1359" s="1"/>
      <c r="AJ1359" s="1"/>
      <c r="AK1359" s="1"/>
      <c r="AL1359" s="1"/>
      <c r="AM1359" s="1"/>
      <c r="AN1359" s="1"/>
      <c r="AO1359" s="1"/>
      <c r="AP1359" s="1"/>
      <c r="AQ1359" s="1"/>
      <c r="AR1359" s="1"/>
      <c r="AS1359" s="1"/>
      <c r="AT1359" s="1"/>
      <c r="AU1359" s="1"/>
      <c r="AV1359" s="1"/>
      <c r="AW1359" s="1"/>
      <c r="AX1359" s="1"/>
      <c r="AY1359" s="1"/>
    </row>
    <row r="1360" spans="1:51">
      <c r="A1360" s="13" t="s">
        <v>164</v>
      </c>
      <c r="B1360" s="2" t="s">
        <v>75</v>
      </c>
      <c r="C1360" s="14" t="s">
        <v>188</v>
      </c>
      <c r="D1360" s="2">
        <v>2013</v>
      </c>
      <c r="E1360" s="14">
        <v>2014</v>
      </c>
      <c r="F1360" s="14" t="s">
        <v>99</v>
      </c>
      <c r="G1360" s="93">
        <v>792</v>
      </c>
      <c r="H1360" s="93">
        <v>4371</v>
      </c>
      <c r="I1360" s="93">
        <v>2</v>
      </c>
      <c r="J1360" s="93">
        <v>23</v>
      </c>
      <c r="K1360" s="93">
        <v>794</v>
      </c>
      <c r="L1360" s="93">
        <v>4394</v>
      </c>
      <c r="M1360" s="48">
        <v>5188</v>
      </c>
      <c r="N1360" s="48">
        <v>12244</v>
      </c>
      <c r="O1360" s="48">
        <v>2092</v>
      </c>
      <c r="P1360" s="48">
        <v>10078</v>
      </c>
      <c r="Q1360" s="48">
        <v>12170</v>
      </c>
      <c r="R1360" s="48">
        <v>9</v>
      </c>
      <c r="S1360" s="48">
        <v>65</v>
      </c>
      <c r="T1360" s="48">
        <v>74</v>
      </c>
      <c r="U1360" s="48">
        <v>2101</v>
      </c>
      <c r="V1360" s="48">
        <v>10143</v>
      </c>
      <c r="W1360" s="156">
        <v>1688332</v>
      </c>
      <c r="X1360" s="156">
        <v>7822</v>
      </c>
      <c r="Y1360" s="156">
        <v>1696154</v>
      </c>
      <c r="Z1360" s="28">
        <v>0.98529999999999995</v>
      </c>
      <c r="AA1360" s="28"/>
      <c r="AB1360" s="111"/>
      <c r="AC1360" s="28"/>
      <c r="AD1360" s="28">
        <v>0.19070000000000001</v>
      </c>
      <c r="AE1360" s="139"/>
      <c r="AF1360" s="139"/>
      <c r="AG1360" s="139"/>
      <c r="AH1360" s="139"/>
      <c r="AI1360" s="1"/>
      <c r="AJ1360" s="1"/>
      <c r="AK1360" s="1"/>
      <c r="AL1360" s="1"/>
      <c r="AM1360" s="1"/>
      <c r="AN1360" s="1"/>
      <c r="AO1360" s="1"/>
      <c r="AP1360" s="1"/>
      <c r="AQ1360" s="1"/>
      <c r="AR1360" s="1"/>
      <c r="AS1360" s="1"/>
      <c r="AT1360" s="1"/>
      <c r="AU1360" s="1"/>
      <c r="AV1360" s="1"/>
      <c r="AW1360" s="1"/>
      <c r="AX1360" s="1"/>
      <c r="AY1360" s="1"/>
    </row>
    <row r="1361" spans="1:51">
      <c r="A1361" s="13" t="s">
        <v>165</v>
      </c>
      <c r="B1361" s="2" t="s">
        <v>75</v>
      </c>
      <c r="C1361" s="14" t="s">
        <v>188</v>
      </c>
      <c r="D1361" s="2">
        <v>2013</v>
      </c>
      <c r="E1361" s="14">
        <v>2014</v>
      </c>
      <c r="F1361" s="14" t="s">
        <v>99</v>
      </c>
      <c r="G1361" s="93">
        <v>713</v>
      </c>
      <c r="H1361" s="93">
        <v>3803</v>
      </c>
      <c r="I1361" s="93">
        <v>1</v>
      </c>
      <c r="J1361" s="93">
        <v>7</v>
      </c>
      <c r="K1361" s="93">
        <v>714</v>
      </c>
      <c r="L1361" s="93">
        <v>3810</v>
      </c>
      <c r="M1361" s="48">
        <v>4524</v>
      </c>
      <c r="N1361" s="48">
        <v>10202</v>
      </c>
      <c r="O1361" s="48">
        <v>1936</v>
      </c>
      <c r="P1361" s="48">
        <v>8243</v>
      </c>
      <c r="Q1361" s="48">
        <v>10179</v>
      </c>
      <c r="R1361" s="48">
        <v>3</v>
      </c>
      <c r="S1361" s="48">
        <v>20</v>
      </c>
      <c r="T1361" s="48">
        <v>23</v>
      </c>
      <c r="U1361" s="48">
        <v>1939</v>
      </c>
      <c r="V1361" s="48">
        <v>8263</v>
      </c>
      <c r="W1361" s="156">
        <v>1389689</v>
      </c>
      <c r="X1361" s="156">
        <v>3187</v>
      </c>
      <c r="Y1361" s="156">
        <v>1392876</v>
      </c>
      <c r="Z1361" s="28">
        <v>0.97070000000000001</v>
      </c>
      <c r="AA1361" s="28"/>
      <c r="AB1361" s="111"/>
      <c r="AC1361" s="28"/>
      <c r="AD1361" s="28">
        <v>0.19070000000000001</v>
      </c>
      <c r="AE1361" s="139"/>
      <c r="AF1361" s="139"/>
      <c r="AG1361" s="139"/>
      <c r="AH1361" s="139"/>
      <c r="AI1361" s="1"/>
      <c r="AJ1361" s="1"/>
      <c r="AK1361" s="1"/>
      <c r="AL1361" s="1"/>
      <c r="AM1361" s="1"/>
      <c r="AN1361" s="1"/>
      <c r="AO1361" s="1"/>
      <c r="AP1361" s="1"/>
      <c r="AQ1361" s="1"/>
      <c r="AR1361" s="1"/>
      <c r="AS1361" s="1"/>
      <c r="AT1361" s="1"/>
      <c r="AU1361" s="1"/>
      <c r="AV1361" s="1"/>
      <c r="AW1361" s="1"/>
      <c r="AX1361" s="1"/>
      <c r="AY1361" s="1"/>
    </row>
    <row r="1362" spans="1:51">
      <c r="A1362" s="13" t="s">
        <v>166</v>
      </c>
      <c r="B1362" s="2" t="s">
        <v>75</v>
      </c>
      <c r="C1362" s="14" t="s">
        <v>188</v>
      </c>
      <c r="D1362" s="2">
        <v>2013</v>
      </c>
      <c r="E1362" s="14">
        <v>2014</v>
      </c>
      <c r="F1362" s="14" t="s">
        <v>99</v>
      </c>
      <c r="G1362" s="93">
        <v>75</v>
      </c>
      <c r="H1362" s="93">
        <v>750</v>
      </c>
      <c r="I1362" s="93">
        <v>0</v>
      </c>
      <c r="J1362" s="93">
        <v>1</v>
      </c>
      <c r="K1362" s="93">
        <v>75</v>
      </c>
      <c r="L1362" s="93">
        <v>751</v>
      </c>
      <c r="M1362" s="48">
        <v>826</v>
      </c>
      <c r="N1362" s="48">
        <v>1585</v>
      </c>
      <c r="O1362" s="48">
        <v>174</v>
      </c>
      <c r="P1362" s="48">
        <v>1409</v>
      </c>
      <c r="Q1362" s="48">
        <v>1583</v>
      </c>
      <c r="R1362" s="48">
        <v>0</v>
      </c>
      <c r="S1362" s="48">
        <v>2</v>
      </c>
      <c r="T1362" s="48">
        <v>2</v>
      </c>
      <c r="U1362" s="48">
        <v>174</v>
      </c>
      <c r="V1362" s="48">
        <v>1411</v>
      </c>
      <c r="W1362" s="156">
        <v>227988</v>
      </c>
      <c r="X1362" s="156">
        <v>301</v>
      </c>
      <c r="Y1362" s="156">
        <v>228289</v>
      </c>
      <c r="Z1362" s="28">
        <v>0.96</v>
      </c>
      <c r="AA1362" s="28"/>
      <c r="AB1362" s="111"/>
      <c r="AC1362" s="28"/>
      <c r="AD1362" s="28">
        <v>0.19070000000000001</v>
      </c>
      <c r="AE1362" s="139"/>
      <c r="AF1362" s="139"/>
      <c r="AG1362" s="139"/>
      <c r="AH1362" s="139"/>
      <c r="AI1362" s="1"/>
      <c r="AJ1362" s="1"/>
      <c r="AK1362" s="1"/>
      <c r="AL1362" s="1"/>
      <c r="AM1362" s="1"/>
      <c r="AN1362" s="1"/>
      <c r="AO1362" s="1"/>
      <c r="AP1362" s="1"/>
      <c r="AQ1362" s="1"/>
      <c r="AR1362" s="1"/>
      <c r="AS1362" s="1"/>
      <c r="AT1362" s="1"/>
      <c r="AU1362" s="1"/>
      <c r="AV1362" s="1"/>
      <c r="AW1362" s="1"/>
      <c r="AX1362" s="1"/>
      <c r="AY1362" s="1"/>
    </row>
    <row r="1363" spans="1:51">
      <c r="A1363" s="13" t="s">
        <v>167</v>
      </c>
      <c r="B1363" s="2" t="s">
        <v>74</v>
      </c>
      <c r="C1363" s="14" t="s">
        <v>188</v>
      </c>
      <c r="D1363" s="2">
        <v>2013</v>
      </c>
      <c r="E1363" s="14">
        <v>2014</v>
      </c>
      <c r="F1363" s="14" t="s">
        <v>99</v>
      </c>
      <c r="G1363" s="93">
        <v>8859</v>
      </c>
      <c r="H1363" s="93">
        <v>38412</v>
      </c>
      <c r="I1363" s="93">
        <v>17</v>
      </c>
      <c r="J1363" s="93">
        <v>302</v>
      </c>
      <c r="K1363" s="93">
        <v>8876</v>
      </c>
      <c r="L1363" s="93">
        <v>38714</v>
      </c>
      <c r="M1363" s="48">
        <v>47590</v>
      </c>
      <c r="N1363" s="48">
        <v>117003</v>
      </c>
      <c r="O1363" s="48">
        <v>24362</v>
      </c>
      <c r="P1363" s="48">
        <v>91818</v>
      </c>
      <c r="Q1363" s="48">
        <v>116180</v>
      </c>
      <c r="R1363" s="48">
        <v>64</v>
      </c>
      <c r="S1363" s="48">
        <v>759</v>
      </c>
      <c r="T1363" s="48">
        <v>823</v>
      </c>
      <c r="U1363" s="48">
        <v>24426</v>
      </c>
      <c r="V1363" s="48">
        <v>92577</v>
      </c>
      <c r="W1363" s="156">
        <v>15967025</v>
      </c>
      <c r="X1363" s="156">
        <v>95550</v>
      </c>
      <c r="Y1363" s="156">
        <v>16062575</v>
      </c>
      <c r="Z1363" s="28">
        <v>1</v>
      </c>
      <c r="AA1363" s="28"/>
      <c r="AB1363" s="111"/>
      <c r="AC1363" s="28"/>
      <c r="AD1363" s="28">
        <v>2.2700000000000001E-2</v>
      </c>
      <c r="AE1363" s="139"/>
      <c r="AF1363" s="139"/>
      <c r="AG1363" s="139"/>
      <c r="AH1363" s="139"/>
      <c r="AI1363" s="1"/>
      <c r="AJ1363" s="1"/>
      <c r="AK1363" s="1"/>
      <c r="AL1363" s="1"/>
      <c r="AM1363" s="1"/>
      <c r="AN1363" s="1"/>
      <c r="AO1363" s="1"/>
      <c r="AP1363" s="1"/>
      <c r="AQ1363" s="1"/>
      <c r="AR1363" s="1"/>
      <c r="AS1363" s="1"/>
      <c r="AT1363" s="1"/>
      <c r="AU1363" s="1"/>
      <c r="AV1363" s="1"/>
      <c r="AW1363" s="1"/>
      <c r="AX1363" s="1"/>
      <c r="AY1363" s="1"/>
    </row>
    <row r="1364" spans="1:51">
      <c r="A1364" s="13" t="s">
        <v>168</v>
      </c>
      <c r="B1364" s="2" t="s">
        <v>75</v>
      </c>
      <c r="C1364" s="14" t="s">
        <v>188</v>
      </c>
      <c r="D1364" s="2">
        <v>2013</v>
      </c>
      <c r="E1364" s="14">
        <v>2014</v>
      </c>
      <c r="F1364" s="14" t="s">
        <v>99</v>
      </c>
      <c r="G1364" s="93">
        <v>375</v>
      </c>
      <c r="H1364" s="93">
        <v>2453</v>
      </c>
      <c r="I1364" s="93">
        <v>0</v>
      </c>
      <c r="J1364" s="93">
        <v>2</v>
      </c>
      <c r="K1364" s="93">
        <v>375</v>
      </c>
      <c r="L1364" s="93">
        <v>2455</v>
      </c>
      <c r="M1364" s="48">
        <v>2830</v>
      </c>
      <c r="N1364" s="48">
        <v>5186</v>
      </c>
      <c r="O1364" s="48">
        <v>984</v>
      </c>
      <c r="P1364" s="48">
        <v>4195</v>
      </c>
      <c r="Q1364" s="48">
        <v>5179</v>
      </c>
      <c r="R1364" s="48">
        <v>1</v>
      </c>
      <c r="S1364" s="48">
        <v>6</v>
      </c>
      <c r="T1364" s="48">
        <v>7</v>
      </c>
      <c r="U1364" s="48">
        <v>985</v>
      </c>
      <c r="V1364" s="48">
        <v>4201</v>
      </c>
      <c r="W1364" s="156">
        <v>728272</v>
      </c>
      <c r="X1364" s="156">
        <v>931</v>
      </c>
      <c r="Y1364" s="156">
        <v>729203</v>
      </c>
      <c r="Z1364" s="28">
        <v>0.9859</v>
      </c>
      <c r="AA1364" s="28"/>
      <c r="AB1364" s="111"/>
      <c r="AC1364" s="28"/>
      <c r="AD1364" s="28">
        <v>0.19070000000000001</v>
      </c>
      <c r="AE1364" s="139"/>
      <c r="AF1364" s="139"/>
      <c r="AG1364" s="139"/>
      <c r="AH1364" s="139"/>
      <c r="AI1364" s="1"/>
      <c r="AJ1364" s="1"/>
      <c r="AK1364" s="1"/>
      <c r="AL1364" s="1"/>
      <c r="AM1364" s="1"/>
      <c r="AN1364" s="1"/>
      <c r="AO1364" s="1"/>
      <c r="AP1364" s="1"/>
      <c r="AQ1364" s="1"/>
      <c r="AR1364" s="1"/>
      <c r="AS1364" s="1"/>
      <c r="AT1364" s="1"/>
      <c r="AU1364" s="1"/>
      <c r="AV1364" s="1"/>
      <c r="AW1364" s="1"/>
      <c r="AX1364" s="1"/>
      <c r="AY1364" s="1"/>
    </row>
    <row r="1365" spans="1:51">
      <c r="A1365" s="13" t="s">
        <v>169</v>
      </c>
      <c r="B1365" s="2" t="s">
        <v>74</v>
      </c>
      <c r="C1365" s="14" t="s">
        <v>188</v>
      </c>
      <c r="D1365" s="2">
        <v>2013</v>
      </c>
      <c r="E1365" s="14">
        <v>2014</v>
      </c>
      <c r="F1365" s="14" t="s">
        <v>99</v>
      </c>
      <c r="G1365" s="93">
        <v>3550</v>
      </c>
      <c r="H1365" s="93">
        <v>29894</v>
      </c>
      <c r="I1365" s="93">
        <v>6</v>
      </c>
      <c r="J1365" s="93">
        <v>194</v>
      </c>
      <c r="K1365" s="93">
        <v>3556</v>
      </c>
      <c r="L1365" s="93">
        <v>30088</v>
      </c>
      <c r="M1365" s="48">
        <v>33644</v>
      </c>
      <c r="N1365" s="48">
        <v>70144</v>
      </c>
      <c r="O1365" s="48">
        <v>8798</v>
      </c>
      <c r="P1365" s="48">
        <v>60864</v>
      </c>
      <c r="Q1365" s="48">
        <v>69662</v>
      </c>
      <c r="R1365" s="48">
        <v>22</v>
      </c>
      <c r="S1365" s="48">
        <v>460</v>
      </c>
      <c r="T1365" s="48">
        <v>482</v>
      </c>
      <c r="U1365" s="48">
        <v>8820</v>
      </c>
      <c r="V1365" s="48">
        <v>61324</v>
      </c>
      <c r="W1365" s="156">
        <v>9857831</v>
      </c>
      <c r="X1365" s="156">
        <v>61583</v>
      </c>
      <c r="Y1365" s="156">
        <v>9919414</v>
      </c>
      <c r="Z1365" s="28">
        <v>0.94269999999999998</v>
      </c>
      <c r="AA1365" s="28"/>
      <c r="AB1365" s="111"/>
      <c r="AC1365" s="28"/>
      <c r="AD1365" s="28">
        <v>6.8999999999999999E-3</v>
      </c>
      <c r="AE1365" s="139"/>
      <c r="AF1365" s="139"/>
      <c r="AG1365" s="139"/>
      <c r="AH1365" s="139"/>
      <c r="AI1365" s="1"/>
      <c r="AJ1365" s="1"/>
      <c r="AK1365" s="1"/>
      <c r="AL1365" s="1"/>
      <c r="AM1365" s="1"/>
      <c r="AN1365" s="1"/>
      <c r="AO1365" s="1"/>
      <c r="AP1365" s="1"/>
      <c r="AQ1365" s="1"/>
      <c r="AR1365" s="1"/>
      <c r="AS1365" s="1"/>
      <c r="AT1365" s="1"/>
      <c r="AU1365" s="1"/>
      <c r="AV1365" s="1"/>
      <c r="AW1365" s="1"/>
      <c r="AX1365" s="1"/>
      <c r="AY1365" s="1"/>
    </row>
    <row r="1366" spans="1:51">
      <c r="A1366" s="13" t="s">
        <v>170</v>
      </c>
      <c r="B1366" s="2" t="s">
        <v>74</v>
      </c>
      <c r="C1366" s="14" t="s">
        <v>188</v>
      </c>
      <c r="D1366" s="2">
        <v>2013</v>
      </c>
      <c r="E1366" s="14">
        <v>2014</v>
      </c>
      <c r="F1366" s="14" t="s">
        <v>99</v>
      </c>
      <c r="G1366" s="93">
        <v>984</v>
      </c>
      <c r="H1366" s="93">
        <v>7145</v>
      </c>
      <c r="I1366" s="93">
        <v>15</v>
      </c>
      <c r="J1366" s="93">
        <v>113</v>
      </c>
      <c r="K1366" s="93">
        <v>999</v>
      </c>
      <c r="L1366" s="93">
        <v>7258</v>
      </c>
      <c r="M1366" s="48">
        <v>8257</v>
      </c>
      <c r="N1366" s="48">
        <v>17541</v>
      </c>
      <c r="O1366" s="48">
        <v>2513</v>
      </c>
      <c r="P1366" s="48">
        <v>14710</v>
      </c>
      <c r="Q1366" s="48">
        <v>17223</v>
      </c>
      <c r="R1366" s="48">
        <v>49</v>
      </c>
      <c r="S1366" s="48">
        <v>269</v>
      </c>
      <c r="T1366" s="48">
        <v>318</v>
      </c>
      <c r="U1366" s="48">
        <v>2562</v>
      </c>
      <c r="V1366" s="48">
        <v>14979</v>
      </c>
      <c r="W1366" s="156">
        <v>2407989</v>
      </c>
      <c r="X1366" s="156">
        <v>38592</v>
      </c>
      <c r="Y1366" s="156">
        <v>2446581</v>
      </c>
      <c r="Z1366" s="28">
        <v>0.91479999999999995</v>
      </c>
      <c r="AA1366" s="28"/>
      <c r="AB1366" s="111"/>
      <c r="AC1366" s="28"/>
      <c r="AD1366" s="28">
        <v>0.19070000000000001</v>
      </c>
      <c r="AE1366" s="139"/>
      <c r="AF1366" s="139"/>
      <c r="AG1366" s="139"/>
      <c r="AH1366" s="139"/>
      <c r="AI1366" s="1"/>
      <c r="AJ1366" s="1"/>
      <c r="AK1366" s="1"/>
      <c r="AL1366" s="1"/>
      <c r="AM1366" s="1"/>
      <c r="AN1366" s="1"/>
      <c r="AO1366" s="1"/>
      <c r="AP1366" s="1"/>
      <c r="AQ1366" s="1"/>
      <c r="AR1366" s="1"/>
      <c r="AS1366" s="1"/>
      <c r="AT1366" s="1"/>
      <c r="AU1366" s="1"/>
      <c r="AV1366" s="1"/>
      <c r="AW1366" s="1"/>
      <c r="AX1366" s="1"/>
      <c r="AY1366" s="1"/>
    </row>
    <row r="1367" spans="1:51">
      <c r="A1367" s="13" t="s">
        <v>171</v>
      </c>
      <c r="B1367" s="2" t="s">
        <v>75</v>
      </c>
      <c r="C1367" s="14" t="s">
        <v>188</v>
      </c>
      <c r="D1367" s="2">
        <v>2013</v>
      </c>
      <c r="E1367" s="14">
        <v>2014</v>
      </c>
      <c r="F1367" s="14" t="s">
        <v>99</v>
      </c>
      <c r="G1367" s="93">
        <v>981</v>
      </c>
      <c r="H1367" s="93">
        <v>4722</v>
      </c>
      <c r="I1367" s="93">
        <v>3</v>
      </c>
      <c r="J1367" s="93">
        <v>14</v>
      </c>
      <c r="K1367" s="93">
        <v>984</v>
      </c>
      <c r="L1367" s="93">
        <v>4736</v>
      </c>
      <c r="M1367" s="48">
        <v>5720</v>
      </c>
      <c r="N1367" s="48">
        <v>12707</v>
      </c>
      <c r="O1367" s="48">
        <v>2638</v>
      </c>
      <c r="P1367" s="48">
        <v>10026</v>
      </c>
      <c r="Q1367" s="48">
        <v>12664</v>
      </c>
      <c r="R1367" s="48">
        <v>7</v>
      </c>
      <c r="S1367" s="48">
        <v>36</v>
      </c>
      <c r="T1367" s="48">
        <v>43</v>
      </c>
      <c r="U1367" s="48">
        <v>2645</v>
      </c>
      <c r="V1367" s="48">
        <v>10062</v>
      </c>
      <c r="W1367" s="156">
        <v>1811898</v>
      </c>
      <c r="X1367" s="156">
        <v>4562</v>
      </c>
      <c r="Y1367" s="156">
        <v>1816460</v>
      </c>
      <c r="Z1367" s="28">
        <v>0.96560000000000001</v>
      </c>
      <c r="AA1367" s="28"/>
      <c r="AB1367" s="111"/>
      <c r="AC1367" s="28"/>
      <c r="AD1367" s="28">
        <v>0.19070000000000001</v>
      </c>
      <c r="AE1367" s="139"/>
      <c r="AF1367" s="139"/>
      <c r="AG1367" s="139"/>
      <c r="AH1367" s="139"/>
      <c r="AI1367" s="1"/>
      <c r="AJ1367" s="1"/>
      <c r="AK1367" s="1"/>
      <c r="AL1367" s="1"/>
      <c r="AM1367" s="1"/>
      <c r="AN1367" s="1"/>
      <c r="AO1367" s="1"/>
      <c r="AP1367" s="1"/>
      <c r="AQ1367" s="1"/>
      <c r="AR1367" s="1"/>
      <c r="AS1367" s="1"/>
      <c r="AT1367" s="1"/>
      <c r="AU1367" s="1"/>
      <c r="AV1367" s="1"/>
      <c r="AW1367" s="1"/>
      <c r="AX1367" s="1"/>
      <c r="AY1367" s="1"/>
    </row>
    <row r="1368" spans="1:51">
      <c r="A1368" s="51" t="s">
        <v>172</v>
      </c>
      <c r="B1368" s="2" t="s">
        <v>66</v>
      </c>
      <c r="C1368" s="14" t="s">
        <v>189</v>
      </c>
      <c r="D1368" s="2">
        <v>2013</v>
      </c>
      <c r="E1368" s="14">
        <v>2014</v>
      </c>
      <c r="F1368" s="14" t="s">
        <v>99</v>
      </c>
      <c r="G1368" s="93">
        <v>308649</v>
      </c>
      <c r="H1368" s="93">
        <v>1676591</v>
      </c>
      <c r="I1368" s="93">
        <v>1838</v>
      </c>
      <c r="J1368" s="93">
        <v>15531</v>
      </c>
      <c r="K1368" s="93">
        <v>310487</v>
      </c>
      <c r="L1368" s="93">
        <v>1692122</v>
      </c>
      <c r="M1368" s="48">
        <v>2002609</v>
      </c>
      <c r="N1368" s="48">
        <v>4337508</v>
      </c>
      <c r="O1368" s="48">
        <v>775001</v>
      </c>
      <c r="P1368" s="48">
        <v>3520451</v>
      </c>
      <c r="Q1368" s="48">
        <v>4295452</v>
      </c>
      <c r="R1368" s="48">
        <v>5978</v>
      </c>
      <c r="S1368" s="48">
        <v>36078</v>
      </c>
      <c r="T1368" s="48">
        <v>42056</v>
      </c>
      <c r="U1368" s="48">
        <v>780979</v>
      </c>
      <c r="V1368" s="48">
        <v>3556529</v>
      </c>
      <c r="W1368" s="156">
        <v>615056786.63</v>
      </c>
      <c r="X1368" s="156">
        <v>5195119.09</v>
      </c>
      <c r="Y1368" s="156">
        <v>620251905.72000003</v>
      </c>
      <c r="Z1368" s="28">
        <v>0.9667</v>
      </c>
      <c r="AA1368" s="28"/>
      <c r="AB1368" s="111"/>
      <c r="AC1368" s="28"/>
      <c r="AD1368" s="28">
        <v>4.8300000000000003E-2</v>
      </c>
      <c r="AE1368" s="139"/>
      <c r="AF1368" s="139"/>
      <c r="AG1368" s="139"/>
      <c r="AH1368" s="139"/>
      <c r="AI1368" s="2"/>
      <c r="AJ1368" s="2"/>
      <c r="AK1368" s="2"/>
      <c r="AL1368" s="2"/>
      <c r="AM1368" s="2"/>
      <c r="AN1368" s="2"/>
      <c r="AO1368" s="2"/>
      <c r="AP1368" s="2"/>
      <c r="AQ1368" s="2"/>
      <c r="AR1368" s="2"/>
      <c r="AS1368" s="2"/>
      <c r="AT1368" s="2"/>
      <c r="AU1368" s="2"/>
      <c r="AV1368" s="2"/>
      <c r="AW1368" s="2"/>
      <c r="AX1368" s="2"/>
      <c r="AY1368" s="2"/>
    </row>
    <row r="1369" spans="1:51">
      <c r="A1369" s="51" t="s">
        <v>173</v>
      </c>
      <c r="B1369" s="2" t="s">
        <v>74</v>
      </c>
      <c r="C1369" s="14" t="s">
        <v>189</v>
      </c>
      <c r="D1369" s="2">
        <v>2013</v>
      </c>
      <c r="E1369" s="14">
        <v>2014</v>
      </c>
      <c r="F1369" s="14" t="s">
        <v>99</v>
      </c>
      <c r="G1369" s="93">
        <v>9982</v>
      </c>
      <c r="H1369" s="93">
        <v>53699</v>
      </c>
      <c r="I1369" s="93">
        <v>96</v>
      </c>
      <c r="J1369" s="93">
        <v>845</v>
      </c>
      <c r="K1369" s="93">
        <v>10078</v>
      </c>
      <c r="L1369" s="93">
        <v>54544</v>
      </c>
      <c r="M1369" s="48">
        <v>64622</v>
      </c>
      <c r="N1369" s="48">
        <v>129195</v>
      </c>
      <c r="O1369" s="48">
        <v>23303</v>
      </c>
      <c r="P1369" s="48">
        <v>103591</v>
      </c>
      <c r="Q1369" s="48">
        <v>126894</v>
      </c>
      <c r="R1369" s="48">
        <v>302</v>
      </c>
      <c r="S1369" s="48">
        <v>1999</v>
      </c>
      <c r="T1369" s="48">
        <v>2301</v>
      </c>
      <c r="U1369" s="48">
        <v>23605</v>
      </c>
      <c r="V1369" s="48">
        <v>105590</v>
      </c>
      <c r="W1369" s="156">
        <v>18607978</v>
      </c>
      <c r="X1369" s="156">
        <v>275033</v>
      </c>
      <c r="Y1369" s="156">
        <v>18883011</v>
      </c>
      <c r="Z1369" s="28">
        <v>0.86429999999999996</v>
      </c>
      <c r="AA1369" s="28"/>
      <c r="AB1369" s="111"/>
      <c r="AC1369" s="28"/>
      <c r="AD1369" s="28">
        <v>2.0199999999999999E-2</v>
      </c>
      <c r="AE1369" s="139"/>
      <c r="AF1369" s="139"/>
      <c r="AG1369" s="139"/>
      <c r="AH1369" s="139"/>
      <c r="AI1369" s="1"/>
      <c r="AJ1369" s="1"/>
      <c r="AK1369" s="1"/>
      <c r="AL1369" s="1"/>
      <c r="AM1369" s="1"/>
      <c r="AN1369" s="1"/>
      <c r="AO1369" s="1"/>
      <c r="AP1369" s="1"/>
      <c r="AQ1369" s="1"/>
      <c r="AR1369" s="1"/>
      <c r="AS1369" s="1"/>
      <c r="AT1369" s="1"/>
      <c r="AU1369" s="1"/>
      <c r="AV1369" s="1"/>
      <c r="AW1369" s="1"/>
      <c r="AX1369" s="1"/>
      <c r="AY1369" s="1"/>
    </row>
    <row r="1370" spans="1:51">
      <c r="A1370" s="51" t="s">
        <v>174</v>
      </c>
      <c r="B1370" s="2" t="s">
        <v>75</v>
      </c>
      <c r="C1370" s="14" t="s">
        <v>189</v>
      </c>
      <c r="D1370" s="2">
        <v>2013</v>
      </c>
      <c r="E1370" s="14">
        <v>2014</v>
      </c>
      <c r="F1370" s="14" t="s">
        <v>99</v>
      </c>
      <c r="G1370" s="93">
        <v>3</v>
      </c>
      <c r="H1370" s="93">
        <v>103</v>
      </c>
      <c r="I1370" s="93">
        <v>0</v>
      </c>
      <c r="J1370" s="93">
        <v>0</v>
      </c>
      <c r="K1370" s="93">
        <v>3</v>
      </c>
      <c r="L1370" s="93">
        <v>103</v>
      </c>
      <c r="M1370" s="48">
        <v>106</v>
      </c>
      <c r="N1370" s="48">
        <v>172</v>
      </c>
      <c r="O1370" s="48">
        <v>7</v>
      </c>
      <c r="P1370" s="48">
        <v>165</v>
      </c>
      <c r="Q1370" s="48">
        <v>172</v>
      </c>
      <c r="R1370" s="48">
        <v>0</v>
      </c>
      <c r="S1370" s="48">
        <v>0</v>
      </c>
      <c r="T1370" s="48">
        <v>0</v>
      </c>
      <c r="U1370" s="48">
        <v>7</v>
      </c>
      <c r="V1370" s="48">
        <v>165</v>
      </c>
      <c r="W1370" s="156">
        <v>23217</v>
      </c>
      <c r="X1370" s="156">
        <v>0</v>
      </c>
      <c r="Y1370" s="156">
        <v>23217</v>
      </c>
      <c r="Z1370" s="28">
        <v>1</v>
      </c>
      <c r="AA1370" s="28"/>
      <c r="AB1370" s="111"/>
      <c r="AC1370" s="28"/>
      <c r="AD1370" s="28">
        <v>0.112</v>
      </c>
      <c r="AE1370" s="139"/>
      <c r="AF1370" s="139"/>
      <c r="AG1370" s="139"/>
      <c r="AH1370" s="139"/>
    </row>
    <row r="1371" spans="1:51">
      <c r="A1371" s="51" t="s">
        <v>175</v>
      </c>
      <c r="B1371" s="2" t="s">
        <v>75</v>
      </c>
      <c r="C1371" s="14" t="s">
        <v>189</v>
      </c>
      <c r="D1371" s="2">
        <v>2013</v>
      </c>
      <c r="E1371" s="14">
        <v>2014</v>
      </c>
      <c r="F1371" s="14" t="s">
        <v>99</v>
      </c>
      <c r="G1371" s="93">
        <v>181</v>
      </c>
      <c r="H1371" s="93">
        <v>1508</v>
      </c>
      <c r="I1371" s="93">
        <v>1</v>
      </c>
      <c r="J1371" s="93">
        <v>2</v>
      </c>
      <c r="K1371" s="93">
        <v>182</v>
      </c>
      <c r="L1371" s="93">
        <v>1510</v>
      </c>
      <c r="M1371" s="48">
        <v>1692</v>
      </c>
      <c r="N1371" s="48">
        <v>3292</v>
      </c>
      <c r="O1371" s="48">
        <v>462</v>
      </c>
      <c r="P1371" s="48">
        <v>2824</v>
      </c>
      <c r="Q1371" s="48">
        <v>3286</v>
      </c>
      <c r="R1371" s="48">
        <v>2</v>
      </c>
      <c r="S1371" s="48">
        <v>4</v>
      </c>
      <c r="T1371" s="48">
        <v>6</v>
      </c>
      <c r="U1371" s="48">
        <v>464</v>
      </c>
      <c r="V1371" s="48">
        <v>2828</v>
      </c>
      <c r="W1371" s="156">
        <v>466525</v>
      </c>
      <c r="X1371" s="156">
        <v>533</v>
      </c>
      <c r="Y1371" s="156">
        <v>467058</v>
      </c>
      <c r="Z1371" s="28">
        <v>0.92859999999999998</v>
      </c>
      <c r="AA1371" s="28"/>
      <c r="AB1371" s="111"/>
      <c r="AC1371" s="28"/>
      <c r="AD1371" s="28">
        <v>0.112</v>
      </c>
      <c r="AE1371" s="139"/>
      <c r="AF1371" s="139"/>
      <c r="AG1371" s="139"/>
      <c r="AH1371" s="139"/>
    </row>
    <row r="1372" spans="1:51">
      <c r="A1372" s="51" t="s">
        <v>176</v>
      </c>
      <c r="B1372" s="2" t="s">
        <v>75</v>
      </c>
      <c r="C1372" s="14" t="s">
        <v>189</v>
      </c>
      <c r="D1372" s="2">
        <v>2013</v>
      </c>
      <c r="E1372" s="14">
        <v>2014</v>
      </c>
      <c r="F1372" s="14" t="s">
        <v>99</v>
      </c>
      <c r="G1372" s="93">
        <v>2007</v>
      </c>
      <c r="H1372" s="93">
        <v>12821</v>
      </c>
      <c r="I1372" s="93">
        <v>2</v>
      </c>
      <c r="J1372" s="93">
        <v>28</v>
      </c>
      <c r="K1372" s="93">
        <v>2009</v>
      </c>
      <c r="L1372" s="93">
        <v>12849</v>
      </c>
      <c r="M1372" s="48">
        <v>14858</v>
      </c>
      <c r="N1372" s="48">
        <v>30175</v>
      </c>
      <c r="O1372" s="48">
        <v>4961</v>
      </c>
      <c r="P1372" s="48">
        <v>25145</v>
      </c>
      <c r="Q1372" s="48">
        <v>30106</v>
      </c>
      <c r="R1372" s="48">
        <v>9</v>
      </c>
      <c r="S1372" s="48">
        <v>60</v>
      </c>
      <c r="T1372" s="48">
        <v>69</v>
      </c>
      <c r="U1372" s="48">
        <v>4970</v>
      </c>
      <c r="V1372" s="48">
        <v>25205</v>
      </c>
      <c r="W1372" s="156">
        <v>4254089</v>
      </c>
      <c r="X1372" s="156">
        <v>9569</v>
      </c>
      <c r="Y1372" s="156">
        <v>4263658</v>
      </c>
      <c r="Z1372" s="28">
        <v>0.91610000000000003</v>
      </c>
      <c r="AA1372" s="28"/>
      <c r="AB1372" s="111"/>
      <c r="AC1372" s="28"/>
      <c r="AD1372" s="28">
        <v>0.112</v>
      </c>
      <c r="AE1372" s="139"/>
      <c r="AF1372" s="139"/>
      <c r="AG1372" s="139"/>
      <c r="AH1372" s="139"/>
    </row>
    <row r="1373" spans="1:51">
      <c r="A1373" s="51" t="s">
        <v>177</v>
      </c>
      <c r="B1373" s="2" t="s">
        <v>75</v>
      </c>
      <c r="C1373" s="14" t="s">
        <v>189</v>
      </c>
      <c r="D1373" s="2">
        <v>2013</v>
      </c>
      <c r="E1373" s="14">
        <v>2014</v>
      </c>
      <c r="F1373" s="14" t="s">
        <v>99</v>
      </c>
      <c r="G1373" s="93">
        <v>284</v>
      </c>
      <c r="H1373" s="93">
        <v>2342</v>
      </c>
      <c r="I1373" s="93">
        <v>0</v>
      </c>
      <c r="J1373" s="93">
        <v>5</v>
      </c>
      <c r="K1373" s="93">
        <v>284</v>
      </c>
      <c r="L1373" s="93">
        <v>2347</v>
      </c>
      <c r="M1373" s="48">
        <v>2631</v>
      </c>
      <c r="N1373" s="48">
        <v>5002</v>
      </c>
      <c r="O1373" s="48">
        <v>718</v>
      </c>
      <c r="P1373" s="48">
        <v>4273</v>
      </c>
      <c r="Q1373" s="48">
        <v>4991</v>
      </c>
      <c r="R1373" s="48">
        <v>0</v>
      </c>
      <c r="S1373" s="48">
        <v>11</v>
      </c>
      <c r="T1373" s="48">
        <v>11</v>
      </c>
      <c r="U1373" s="48">
        <v>718</v>
      </c>
      <c r="V1373" s="48">
        <v>4284</v>
      </c>
      <c r="W1373" s="156">
        <v>703113</v>
      </c>
      <c r="X1373" s="156">
        <v>1208</v>
      </c>
      <c r="Y1373" s="156">
        <v>704321</v>
      </c>
      <c r="Z1373" s="28">
        <v>0.97809999999999997</v>
      </c>
      <c r="AA1373" s="28"/>
      <c r="AB1373" s="111"/>
      <c r="AC1373" s="28"/>
      <c r="AD1373" s="28">
        <v>0.112</v>
      </c>
      <c r="AE1373" s="139"/>
      <c r="AF1373" s="139"/>
      <c r="AG1373" s="139"/>
      <c r="AH1373" s="139"/>
    </row>
    <row r="1374" spans="1:51">
      <c r="A1374" s="51" t="s">
        <v>178</v>
      </c>
      <c r="B1374" s="2" t="s">
        <v>75</v>
      </c>
      <c r="C1374" s="14" t="s">
        <v>189</v>
      </c>
      <c r="D1374" s="2">
        <v>2013</v>
      </c>
      <c r="E1374" s="14">
        <v>2014</v>
      </c>
      <c r="F1374" s="14" t="s">
        <v>99</v>
      </c>
      <c r="G1374" s="93">
        <v>104</v>
      </c>
      <c r="H1374" s="93">
        <v>598</v>
      </c>
      <c r="I1374" s="93">
        <v>0</v>
      </c>
      <c r="J1374" s="93">
        <v>2</v>
      </c>
      <c r="K1374" s="93">
        <v>104</v>
      </c>
      <c r="L1374" s="93">
        <v>600</v>
      </c>
      <c r="M1374" s="48">
        <v>704</v>
      </c>
      <c r="N1374" s="48">
        <v>1674</v>
      </c>
      <c r="O1374" s="48">
        <v>271</v>
      </c>
      <c r="P1374" s="48">
        <v>1395</v>
      </c>
      <c r="Q1374" s="48">
        <v>1666</v>
      </c>
      <c r="R1374" s="48">
        <v>0</v>
      </c>
      <c r="S1374" s="48">
        <v>8</v>
      </c>
      <c r="T1374" s="48">
        <v>8</v>
      </c>
      <c r="U1374" s="48">
        <v>271</v>
      </c>
      <c r="V1374" s="48">
        <v>1403</v>
      </c>
      <c r="W1374" s="156">
        <v>219577</v>
      </c>
      <c r="X1374" s="156">
        <v>944</v>
      </c>
      <c r="Y1374" s="156">
        <v>220521</v>
      </c>
      <c r="Z1374" s="28">
        <v>0.95740000000000003</v>
      </c>
      <c r="AA1374" s="28"/>
      <c r="AB1374" s="111"/>
      <c r="AC1374" s="28"/>
      <c r="AD1374" s="28">
        <v>0.112</v>
      </c>
      <c r="AE1374" s="139"/>
      <c r="AF1374" s="139"/>
      <c r="AG1374" s="139"/>
      <c r="AH1374" s="139"/>
    </row>
    <row r="1375" spans="1:51">
      <c r="A1375" s="51" t="s">
        <v>179</v>
      </c>
      <c r="B1375" s="2" t="s">
        <v>74</v>
      </c>
      <c r="C1375" s="14" t="s">
        <v>189</v>
      </c>
      <c r="D1375" s="2">
        <v>2013</v>
      </c>
      <c r="E1375" s="14">
        <v>2014</v>
      </c>
      <c r="F1375" s="14" t="s">
        <v>99</v>
      </c>
      <c r="G1375" s="93">
        <v>5601</v>
      </c>
      <c r="H1375" s="93">
        <v>28374</v>
      </c>
      <c r="I1375" s="93">
        <v>23</v>
      </c>
      <c r="J1375" s="93">
        <v>194</v>
      </c>
      <c r="K1375" s="93">
        <v>5624</v>
      </c>
      <c r="L1375" s="93">
        <v>28568</v>
      </c>
      <c r="M1375" s="48">
        <v>34192</v>
      </c>
      <c r="N1375" s="48">
        <v>71044</v>
      </c>
      <c r="O1375" s="48">
        <v>13370</v>
      </c>
      <c r="P1375" s="48">
        <v>57120</v>
      </c>
      <c r="Q1375" s="48">
        <v>70490</v>
      </c>
      <c r="R1375" s="48">
        <v>78</v>
      </c>
      <c r="S1375" s="48">
        <v>476</v>
      </c>
      <c r="T1375" s="48">
        <v>554</v>
      </c>
      <c r="U1375" s="48">
        <v>13448</v>
      </c>
      <c r="V1375" s="48">
        <v>57596</v>
      </c>
      <c r="W1375" s="156">
        <v>10382950</v>
      </c>
      <c r="X1375" s="156">
        <v>69091</v>
      </c>
      <c r="Y1375" s="156">
        <v>10452041</v>
      </c>
      <c r="Z1375" s="28">
        <v>0.89590000000000003</v>
      </c>
      <c r="AA1375" s="28"/>
      <c r="AB1375" s="111"/>
      <c r="AC1375" s="28"/>
      <c r="AD1375" s="28">
        <v>3.2500000000000001E-2</v>
      </c>
      <c r="AE1375" s="139"/>
      <c r="AF1375" s="139"/>
      <c r="AG1375" s="139"/>
      <c r="AH1375" s="139"/>
    </row>
    <row r="1376" spans="1:51">
      <c r="A1376" s="51" t="s">
        <v>180</v>
      </c>
      <c r="B1376" s="2" t="s">
        <v>75</v>
      </c>
      <c r="C1376" s="14" t="s">
        <v>189</v>
      </c>
      <c r="D1376" s="2">
        <v>2013</v>
      </c>
      <c r="E1376" s="14">
        <v>2014</v>
      </c>
      <c r="F1376" s="14" t="s">
        <v>99</v>
      </c>
      <c r="G1376" s="93">
        <v>435</v>
      </c>
      <c r="H1376" s="93">
        <v>2073</v>
      </c>
      <c r="I1376" s="93">
        <v>0</v>
      </c>
      <c r="J1376" s="93">
        <v>6</v>
      </c>
      <c r="K1376" s="93">
        <v>435</v>
      </c>
      <c r="L1376" s="93">
        <v>2079</v>
      </c>
      <c r="M1376" s="48">
        <v>2514</v>
      </c>
      <c r="N1376" s="48">
        <v>5141</v>
      </c>
      <c r="O1376" s="48">
        <v>1152</v>
      </c>
      <c r="P1376" s="48">
        <v>3976</v>
      </c>
      <c r="Q1376" s="48">
        <v>5128</v>
      </c>
      <c r="R1376" s="48">
        <v>1</v>
      </c>
      <c r="S1376" s="48">
        <v>12</v>
      </c>
      <c r="T1376" s="48">
        <v>13</v>
      </c>
      <c r="U1376" s="48">
        <v>1153</v>
      </c>
      <c r="V1376" s="48">
        <v>3988</v>
      </c>
      <c r="W1376" s="156">
        <v>713396</v>
      </c>
      <c r="X1376" s="156">
        <v>1261</v>
      </c>
      <c r="Y1376" s="156">
        <v>714657</v>
      </c>
      <c r="Z1376" s="28">
        <v>1</v>
      </c>
      <c r="AA1376" s="28"/>
      <c r="AB1376" s="111"/>
      <c r="AC1376" s="28"/>
      <c r="AD1376" s="28">
        <v>0.112</v>
      </c>
      <c r="AE1376" s="139"/>
      <c r="AF1376" s="139"/>
      <c r="AG1376" s="139"/>
      <c r="AH1376" s="139"/>
    </row>
    <row r="1377" spans="1:34">
      <c r="A1377" s="51" t="s">
        <v>181</v>
      </c>
      <c r="B1377" s="2" t="s">
        <v>75</v>
      </c>
      <c r="C1377" s="14" t="s">
        <v>189</v>
      </c>
      <c r="D1377" s="2">
        <v>2013</v>
      </c>
      <c r="E1377" s="14">
        <v>2014</v>
      </c>
      <c r="F1377" s="14" t="s">
        <v>99</v>
      </c>
      <c r="G1377" s="93">
        <v>563</v>
      </c>
      <c r="H1377" s="93">
        <v>5825</v>
      </c>
      <c r="I1377" s="93">
        <v>0</v>
      </c>
      <c r="J1377" s="93">
        <v>18</v>
      </c>
      <c r="K1377" s="93">
        <v>563</v>
      </c>
      <c r="L1377" s="93">
        <v>5843</v>
      </c>
      <c r="M1377" s="48">
        <v>6406</v>
      </c>
      <c r="N1377" s="48">
        <v>11708</v>
      </c>
      <c r="O1377" s="48">
        <v>1394</v>
      </c>
      <c r="P1377" s="48">
        <v>10272</v>
      </c>
      <c r="Q1377" s="48">
        <v>11666</v>
      </c>
      <c r="R1377" s="48">
        <v>0</v>
      </c>
      <c r="S1377" s="48">
        <v>42</v>
      </c>
      <c r="T1377" s="48">
        <v>42</v>
      </c>
      <c r="U1377" s="48">
        <v>1394</v>
      </c>
      <c r="V1377" s="48">
        <v>10314</v>
      </c>
      <c r="W1377" s="156">
        <v>1672447</v>
      </c>
      <c r="X1377" s="156">
        <v>4834</v>
      </c>
      <c r="Y1377" s="156">
        <v>1677281</v>
      </c>
      <c r="Z1377" s="28">
        <v>0.99490000000000001</v>
      </c>
      <c r="AA1377" s="28"/>
      <c r="AB1377" s="111"/>
      <c r="AC1377" s="28"/>
      <c r="AD1377" s="28">
        <v>0.112</v>
      </c>
      <c r="AE1377" s="139"/>
      <c r="AF1377" s="139"/>
      <c r="AG1377" s="139"/>
      <c r="AH1377" s="139"/>
    </row>
    <row r="1378" spans="1:34">
      <c r="A1378" s="13" t="s">
        <v>123</v>
      </c>
      <c r="B1378" s="2" t="s">
        <v>74</v>
      </c>
      <c r="C1378" s="14" t="s">
        <v>189</v>
      </c>
      <c r="D1378" s="2">
        <v>2013</v>
      </c>
      <c r="E1378" s="14">
        <v>2014</v>
      </c>
      <c r="F1378" s="14" t="s">
        <v>99</v>
      </c>
      <c r="G1378" s="93">
        <v>15702</v>
      </c>
      <c r="H1378" s="93">
        <v>78442</v>
      </c>
      <c r="I1378" s="93">
        <v>53</v>
      </c>
      <c r="J1378" s="93">
        <v>286</v>
      </c>
      <c r="K1378" s="93">
        <v>15755</v>
      </c>
      <c r="L1378" s="93">
        <v>78728</v>
      </c>
      <c r="M1378" s="48">
        <v>94483</v>
      </c>
      <c r="N1378" s="48">
        <v>226056</v>
      </c>
      <c r="O1378" s="48">
        <v>42424</v>
      </c>
      <c r="P1378" s="48">
        <v>182666</v>
      </c>
      <c r="Q1378" s="48">
        <v>225090</v>
      </c>
      <c r="R1378" s="48">
        <v>186</v>
      </c>
      <c r="S1378" s="48">
        <v>780</v>
      </c>
      <c r="T1378" s="48">
        <v>966</v>
      </c>
      <c r="U1378" s="48">
        <v>42610</v>
      </c>
      <c r="V1378" s="48">
        <v>183446</v>
      </c>
      <c r="W1378" s="156">
        <v>31973157</v>
      </c>
      <c r="X1378" s="156">
        <v>126975</v>
      </c>
      <c r="Y1378" s="156">
        <v>32100132</v>
      </c>
      <c r="Z1378" s="28">
        <v>0.92210000000000003</v>
      </c>
      <c r="AA1378" s="28"/>
      <c r="AB1378" s="111"/>
      <c r="AC1378" s="28"/>
      <c r="AD1378" s="28">
        <v>8.8000000000000005E-3</v>
      </c>
      <c r="AE1378" s="139"/>
      <c r="AF1378" s="139"/>
      <c r="AG1378" s="139"/>
      <c r="AH1378" s="139"/>
    </row>
    <row r="1379" spans="1:34">
      <c r="A1379" s="13" t="s">
        <v>124</v>
      </c>
      <c r="B1379" s="2" t="s">
        <v>75</v>
      </c>
      <c r="C1379" s="14" t="s">
        <v>189</v>
      </c>
      <c r="D1379" s="2">
        <v>2013</v>
      </c>
      <c r="E1379" s="14">
        <v>2014</v>
      </c>
      <c r="F1379" s="14" t="s">
        <v>99</v>
      </c>
      <c r="G1379" s="93">
        <v>225</v>
      </c>
      <c r="H1379" s="93">
        <v>1203</v>
      </c>
      <c r="I1379" s="93">
        <v>0</v>
      </c>
      <c r="J1379" s="93">
        <v>2</v>
      </c>
      <c r="K1379" s="93">
        <v>225</v>
      </c>
      <c r="L1379" s="93">
        <v>1205</v>
      </c>
      <c r="M1379" s="48">
        <v>1430</v>
      </c>
      <c r="N1379" s="48">
        <v>3516</v>
      </c>
      <c r="O1379" s="48">
        <v>609</v>
      </c>
      <c r="P1379" s="48">
        <v>2896</v>
      </c>
      <c r="Q1379" s="48">
        <v>3505</v>
      </c>
      <c r="R1379" s="48">
        <v>2</v>
      </c>
      <c r="S1379" s="48">
        <v>9</v>
      </c>
      <c r="T1379" s="48">
        <v>11</v>
      </c>
      <c r="U1379" s="48">
        <v>611</v>
      </c>
      <c r="V1379" s="48">
        <v>2905</v>
      </c>
      <c r="W1379" s="156">
        <v>457575</v>
      </c>
      <c r="X1379" s="156">
        <v>948</v>
      </c>
      <c r="Y1379" s="156">
        <v>458523</v>
      </c>
      <c r="Z1379" s="28">
        <v>1</v>
      </c>
      <c r="AA1379" s="28"/>
      <c r="AB1379" s="111"/>
      <c r="AC1379" s="28"/>
      <c r="AD1379" s="28">
        <v>0.112</v>
      </c>
      <c r="AE1379" s="139"/>
      <c r="AF1379" s="139"/>
      <c r="AG1379" s="139"/>
      <c r="AH1379" s="139"/>
    </row>
    <row r="1380" spans="1:34">
      <c r="A1380" s="13" t="s">
        <v>125</v>
      </c>
      <c r="B1380" s="2" t="s">
        <v>75</v>
      </c>
      <c r="C1380" s="14" t="s">
        <v>189</v>
      </c>
      <c r="D1380" s="2">
        <v>2013</v>
      </c>
      <c r="E1380" s="14">
        <v>2014</v>
      </c>
      <c r="F1380" s="14" t="s">
        <v>99</v>
      </c>
      <c r="G1380" s="93">
        <v>1032</v>
      </c>
      <c r="H1380" s="93">
        <v>8030</v>
      </c>
      <c r="I1380" s="93">
        <v>2</v>
      </c>
      <c r="J1380" s="93">
        <v>10</v>
      </c>
      <c r="K1380" s="93">
        <v>1034</v>
      </c>
      <c r="L1380" s="93">
        <v>8040</v>
      </c>
      <c r="M1380" s="48">
        <v>9074</v>
      </c>
      <c r="N1380" s="48">
        <v>16884</v>
      </c>
      <c r="O1380" s="48">
        <v>2522</v>
      </c>
      <c r="P1380" s="48">
        <v>14338</v>
      </c>
      <c r="Q1380" s="48">
        <v>16860</v>
      </c>
      <c r="R1380" s="48">
        <v>4</v>
      </c>
      <c r="S1380" s="48">
        <v>20</v>
      </c>
      <c r="T1380" s="48">
        <v>24</v>
      </c>
      <c r="U1380" s="48">
        <v>2526</v>
      </c>
      <c r="V1380" s="48">
        <v>14358</v>
      </c>
      <c r="W1380" s="156">
        <v>2426529</v>
      </c>
      <c r="X1380" s="156">
        <v>2564</v>
      </c>
      <c r="Y1380" s="156">
        <v>2429093</v>
      </c>
      <c r="Z1380" s="28">
        <v>0.95269999999999999</v>
      </c>
      <c r="AA1380" s="28"/>
      <c r="AB1380" s="111"/>
      <c r="AC1380" s="28"/>
      <c r="AD1380" s="28">
        <v>0.112</v>
      </c>
      <c r="AE1380" s="139"/>
      <c r="AF1380" s="139"/>
      <c r="AG1380" s="139"/>
      <c r="AH1380" s="139"/>
    </row>
    <row r="1381" spans="1:34">
      <c r="A1381" s="13" t="s">
        <v>126</v>
      </c>
      <c r="B1381" s="2" t="s">
        <v>75</v>
      </c>
      <c r="C1381" s="14" t="s">
        <v>189</v>
      </c>
      <c r="D1381" s="2">
        <v>2013</v>
      </c>
      <c r="E1381" s="14">
        <v>2014</v>
      </c>
      <c r="F1381" s="14" t="s">
        <v>99</v>
      </c>
      <c r="G1381" s="93">
        <v>2178</v>
      </c>
      <c r="H1381" s="93">
        <v>12891</v>
      </c>
      <c r="I1381" s="93">
        <v>7</v>
      </c>
      <c r="J1381" s="93">
        <v>127</v>
      </c>
      <c r="K1381" s="93">
        <v>2185</v>
      </c>
      <c r="L1381" s="93">
        <v>13018</v>
      </c>
      <c r="M1381" s="48">
        <v>15203</v>
      </c>
      <c r="N1381" s="48">
        <v>38726</v>
      </c>
      <c r="O1381" s="48">
        <v>5981</v>
      </c>
      <c r="P1381" s="48">
        <v>32337</v>
      </c>
      <c r="Q1381" s="48">
        <v>38318</v>
      </c>
      <c r="R1381" s="48">
        <v>20</v>
      </c>
      <c r="S1381" s="48">
        <v>388</v>
      </c>
      <c r="T1381" s="48">
        <v>408</v>
      </c>
      <c r="U1381" s="48">
        <v>6001</v>
      </c>
      <c r="V1381" s="48">
        <v>32725</v>
      </c>
      <c r="W1381" s="156">
        <v>5092478</v>
      </c>
      <c r="X1381" s="156">
        <v>47929</v>
      </c>
      <c r="Y1381" s="156">
        <v>5140407</v>
      </c>
      <c r="Z1381" s="28">
        <v>0.92169999999999996</v>
      </c>
      <c r="AA1381" s="28"/>
      <c r="AB1381" s="111"/>
      <c r="AC1381" s="28"/>
      <c r="AD1381" s="28">
        <v>0.112</v>
      </c>
      <c r="AE1381" s="139"/>
      <c r="AF1381" s="139"/>
      <c r="AG1381" s="139"/>
      <c r="AH1381" s="139"/>
    </row>
    <row r="1382" spans="1:34">
      <c r="A1382" s="13" t="s">
        <v>127</v>
      </c>
      <c r="B1382" s="2" t="s">
        <v>75</v>
      </c>
      <c r="C1382" s="14" t="s">
        <v>189</v>
      </c>
      <c r="D1382" s="2">
        <v>2013</v>
      </c>
      <c r="E1382" s="14">
        <v>2014</v>
      </c>
      <c r="F1382" s="14" t="s">
        <v>99</v>
      </c>
      <c r="G1382" s="93">
        <v>111</v>
      </c>
      <c r="H1382" s="93">
        <v>878</v>
      </c>
      <c r="I1382" s="93">
        <v>0</v>
      </c>
      <c r="J1382" s="93">
        <v>3</v>
      </c>
      <c r="K1382" s="93">
        <v>111</v>
      </c>
      <c r="L1382" s="93">
        <v>881</v>
      </c>
      <c r="M1382" s="48">
        <v>992</v>
      </c>
      <c r="N1382" s="48">
        <v>2008</v>
      </c>
      <c r="O1382" s="48">
        <v>316</v>
      </c>
      <c r="P1382" s="48">
        <v>1683</v>
      </c>
      <c r="Q1382" s="48">
        <v>1999</v>
      </c>
      <c r="R1382" s="48">
        <v>0</v>
      </c>
      <c r="S1382" s="48">
        <v>9</v>
      </c>
      <c r="T1382" s="48">
        <v>9</v>
      </c>
      <c r="U1382" s="48">
        <v>316</v>
      </c>
      <c r="V1382" s="48">
        <v>1692</v>
      </c>
      <c r="W1382" s="156">
        <v>258714</v>
      </c>
      <c r="X1382" s="156">
        <v>725</v>
      </c>
      <c r="Y1382" s="156">
        <v>259439</v>
      </c>
      <c r="Z1382" s="28">
        <v>1</v>
      </c>
      <c r="AA1382" s="28"/>
      <c r="AB1382" s="111"/>
      <c r="AC1382" s="28"/>
      <c r="AD1382" s="28">
        <v>0.112</v>
      </c>
      <c r="AE1382" s="139"/>
      <c r="AF1382" s="139"/>
      <c r="AG1382" s="139"/>
      <c r="AH1382" s="139"/>
    </row>
    <row r="1383" spans="1:34">
      <c r="A1383" s="13" t="s">
        <v>128</v>
      </c>
      <c r="B1383" s="2" t="s">
        <v>75</v>
      </c>
      <c r="C1383" s="14" t="s">
        <v>189</v>
      </c>
      <c r="D1383" s="2">
        <v>2013</v>
      </c>
      <c r="E1383" s="14">
        <v>2014</v>
      </c>
      <c r="F1383" s="14" t="s">
        <v>99</v>
      </c>
      <c r="G1383" s="93">
        <v>11170</v>
      </c>
      <c r="H1383" s="93">
        <v>48508</v>
      </c>
      <c r="I1383" s="93">
        <v>20</v>
      </c>
      <c r="J1383" s="93">
        <v>271</v>
      </c>
      <c r="K1383" s="93">
        <v>11190</v>
      </c>
      <c r="L1383" s="93">
        <v>48779</v>
      </c>
      <c r="M1383" s="48">
        <v>59969</v>
      </c>
      <c r="N1383" s="48">
        <v>144858</v>
      </c>
      <c r="O1383" s="48">
        <v>30257</v>
      </c>
      <c r="P1383" s="48">
        <v>113874</v>
      </c>
      <c r="Q1383" s="48">
        <v>144131</v>
      </c>
      <c r="R1383" s="48">
        <v>62</v>
      </c>
      <c r="S1383" s="48">
        <v>665</v>
      </c>
      <c r="T1383" s="48">
        <v>727</v>
      </c>
      <c r="U1383" s="48">
        <v>30319</v>
      </c>
      <c r="V1383" s="48">
        <v>114539</v>
      </c>
      <c r="W1383" s="156">
        <v>20077253</v>
      </c>
      <c r="X1383" s="156">
        <v>99474</v>
      </c>
      <c r="Y1383" s="156">
        <v>20176727</v>
      </c>
      <c r="Z1383" s="28">
        <v>0.99009999999999998</v>
      </c>
      <c r="AA1383" s="28"/>
      <c r="AB1383" s="111"/>
      <c r="AC1383" s="28"/>
      <c r="AD1383" s="28">
        <v>3.9199999999999999E-2</v>
      </c>
      <c r="AE1383" s="139"/>
      <c r="AF1383" s="139"/>
      <c r="AG1383" s="139"/>
      <c r="AH1383" s="139"/>
    </row>
    <row r="1384" spans="1:34">
      <c r="A1384" s="13" t="s">
        <v>129</v>
      </c>
      <c r="B1384" s="2" t="s">
        <v>75</v>
      </c>
      <c r="C1384" s="14" t="s">
        <v>189</v>
      </c>
      <c r="D1384" s="2">
        <v>2013</v>
      </c>
      <c r="E1384" s="14">
        <v>2014</v>
      </c>
      <c r="F1384" s="14" t="s">
        <v>99</v>
      </c>
      <c r="G1384" s="93">
        <v>1621</v>
      </c>
      <c r="H1384" s="93">
        <v>8250</v>
      </c>
      <c r="I1384" s="93">
        <v>4</v>
      </c>
      <c r="J1384" s="93">
        <v>41</v>
      </c>
      <c r="K1384" s="93">
        <v>1625</v>
      </c>
      <c r="L1384" s="93">
        <v>8291</v>
      </c>
      <c r="M1384" s="48">
        <v>9916</v>
      </c>
      <c r="N1384" s="48">
        <v>23504</v>
      </c>
      <c r="O1384" s="48">
        <v>4363</v>
      </c>
      <c r="P1384" s="48">
        <v>19005</v>
      </c>
      <c r="Q1384" s="48">
        <v>23368</v>
      </c>
      <c r="R1384" s="48">
        <v>13</v>
      </c>
      <c r="S1384" s="48">
        <v>123</v>
      </c>
      <c r="T1384" s="48">
        <v>136</v>
      </c>
      <c r="U1384" s="48">
        <v>4376</v>
      </c>
      <c r="V1384" s="48">
        <v>19128</v>
      </c>
      <c r="W1384" s="156">
        <v>3133904</v>
      </c>
      <c r="X1384" s="156">
        <v>16941</v>
      </c>
      <c r="Y1384" s="156">
        <v>3150845</v>
      </c>
      <c r="Z1384" s="28">
        <v>0.98699999999999999</v>
      </c>
      <c r="AA1384" s="28"/>
      <c r="AB1384" s="111"/>
      <c r="AC1384" s="28"/>
      <c r="AD1384" s="28">
        <v>0.112</v>
      </c>
      <c r="AE1384" s="139"/>
      <c r="AF1384" s="139"/>
      <c r="AG1384" s="139"/>
      <c r="AH1384" s="139"/>
    </row>
    <row r="1385" spans="1:34">
      <c r="A1385" s="13" t="s">
        <v>130</v>
      </c>
      <c r="B1385" s="2" t="s">
        <v>75</v>
      </c>
      <c r="C1385" s="14" t="s">
        <v>189</v>
      </c>
      <c r="D1385" s="2">
        <v>2013</v>
      </c>
      <c r="E1385" s="14">
        <v>2014</v>
      </c>
      <c r="F1385" s="14" t="s">
        <v>99</v>
      </c>
      <c r="G1385" s="93">
        <v>654</v>
      </c>
      <c r="H1385" s="93">
        <v>4545</v>
      </c>
      <c r="I1385" s="93">
        <v>1</v>
      </c>
      <c r="J1385" s="93">
        <v>15</v>
      </c>
      <c r="K1385" s="93">
        <v>655</v>
      </c>
      <c r="L1385" s="93">
        <v>4560</v>
      </c>
      <c r="M1385" s="48">
        <v>5215</v>
      </c>
      <c r="N1385" s="48">
        <v>10503</v>
      </c>
      <c r="O1385" s="48">
        <v>1664</v>
      </c>
      <c r="P1385" s="48">
        <v>8806</v>
      </c>
      <c r="Q1385" s="48">
        <v>10470</v>
      </c>
      <c r="R1385" s="48">
        <v>4</v>
      </c>
      <c r="S1385" s="48">
        <v>29</v>
      </c>
      <c r="T1385" s="48">
        <v>33</v>
      </c>
      <c r="U1385" s="48">
        <v>1668</v>
      </c>
      <c r="V1385" s="48">
        <v>8835</v>
      </c>
      <c r="W1385" s="156">
        <v>1505085</v>
      </c>
      <c r="X1385" s="156">
        <v>4457</v>
      </c>
      <c r="Y1385" s="156">
        <v>1509542</v>
      </c>
      <c r="Z1385" s="28">
        <v>0.80789999999999995</v>
      </c>
      <c r="AA1385" s="28"/>
      <c r="AB1385" s="111"/>
      <c r="AC1385" s="28"/>
      <c r="AD1385" s="28">
        <v>0.112</v>
      </c>
      <c r="AE1385" s="139"/>
      <c r="AF1385" s="139"/>
      <c r="AG1385" s="139"/>
      <c r="AH1385" s="139"/>
    </row>
    <row r="1386" spans="1:34">
      <c r="A1386" s="13" t="s">
        <v>131</v>
      </c>
      <c r="B1386" s="2" t="s">
        <v>75</v>
      </c>
      <c r="C1386" s="14" t="s">
        <v>189</v>
      </c>
      <c r="D1386" s="2">
        <v>2013</v>
      </c>
      <c r="E1386" s="14">
        <v>2014</v>
      </c>
      <c r="F1386" s="14" t="s">
        <v>99</v>
      </c>
      <c r="G1386" s="93">
        <v>281</v>
      </c>
      <c r="H1386" s="93">
        <v>1191</v>
      </c>
      <c r="I1386" s="93">
        <v>0</v>
      </c>
      <c r="J1386" s="93">
        <v>0</v>
      </c>
      <c r="K1386" s="93">
        <v>281</v>
      </c>
      <c r="L1386" s="93">
        <v>1191</v>
      </c>
      <c r="M1386" s="48">
        <v>1472</v>
      </c>
      <c r="N1386" s="48">
        <v>3093</v>
      </c>
      <c r="O1386" s="48">
        <v>737</v>
      </c>
      <c r="P1386" s="48">
        <v>2355</v>
      </c>
      <c r="Q1386" s="48">
        <v>3092</v>
      </c>
      <c r="R1386" s="48">
        <v>1</v>
      </c>
      <c r="S1386" s="48">
        <v>0</v>
      </c>
      <c r="T1386" s="48">
        <v>1</v>
      </c>
      <c r="U1386" s="48">
        <v>738</v>
      </c>
      <c r="V1386" s="48">
        <v>2355</v>
      </c>
      <c r="W1386" s="156">
        <v>446556</v>
      </c>
      <c r="X1386" s="156">
        <v>56</v>
      </c>
      <c r="Y1386" s="156">
        <v>446612</v>
      </c>
      <c r="Z1386" s="28">
        <v>0.97650000000000003</v>
      </c>
      <c r="AA1386" s="28"/>
      <c r="AB1386" s="111"/>
      <c r="AC1386" s="28"/>
      <c r="AD1386" s="28">
        <v>0.112</v>
      </c>
      <c r="AE1386" s="139"/>
      <c r="AF1386" s="139"/>
      <c r="AG1386" s="139"/>
      <c r="AH1386" s="139"/>
    </row>
    <row r="1387" spans="1:34">
      <c r="A1387" s="13" t="s">
        <v>132</v>
      </c>
      <c r="B1387" s="2" t="s">
        <v>76</v>
      </c>
      <c r="C1387" s="14" t="s">
        <v>189</v>
      </c>
      <c r="D1387" s="2">
        <v>2013</v>
      </c>
      <c r="E1387" s="14">
        <v>2014</v>
      </c>
      <c r="F1387" s="14" t="s">
        <v>99</v>
      </c>
      <c r="G1387" s="93">
        <v>89138</v>
      </c>
      <c r="H1387" s="93">
        <v>475149</v>
      </c>
      <c r="I1387" s="93">
        <v>908</v>
      </c>
      <c r="J1387" s="93">
        <v>5253</v>
      </c>
      <c r="K1387" s="93">
        <v>90046</v>
      </c>
      <c r="L1387" s="93">
        <v>480402</v>
      </c>
      <c r="M1387" s="48">
        <v>570448</v>
      </c>
      <c r="N1387" s="48">
        <v>1176175</v>
      </c>
      <c r="O1387" s="48">
        <v>203515</v>
      </c>
      <c r="P1387" s="48">
        <v>958377</v>
      </c>
      <c r="Q1387" s="48">
        <v>1161892</v>
      </c>
      <c r="R1387" s="48">
        <v>2897</v>
      </c>
      <c r="S1387" s="48">
        <v>11386</v>
      </c>
      <c r="T1387" s="48">
        <v>14283</v>
      </c>
      <c r="U1387" s="48">
        <v>206412</v>
      </c>
      <c r="V1387" s="48">
        <v>969763</v>
      </c>
      <c r="W1387" s="156">
        <v>173685542</v>
      </c>
      <c r="X1387" s="156">
        <v>1847001</v>
      </c>
      <c r="Y1387" s="156">
        <v>175532543</v>
      </c>
      <c r="Z1387" s="28">
        <v>0.97040000000000004</v>
      </c>
      <c r="AA1387" s="28"/>
      <c r="AB1387" s="111"/>
      <c r="AC1387" s="28"/>
      <c r="AD1387" s="28">
        <v>3.2300000000000002E-2</v>
      </c>
      <c r="AE1387" s="139"/>
      <c r="AF1387" s="139"/>
      <c r="AG1387" s="139"/>
      <c r="AH1387" s="139"/>
    </row>
    <row r="1388" spans="1:34">
      <c r="A1388" s="13" t="s">
        <v>133</v>
      </c>
      <c r="B1388" s="2" t="s">
        <v>75</v>
      </c>
      <c r="C1388" s="14" t="s">
        <v>189</v>
      </c>
      <c r="D1388" s="2">
        <v>2013</v>
      </c>
      <c r="E1388" s="14">
        <v>2014</v>
      </c>
      <c r="F1388" s="14" t="s">
        <v>99</v>
      </c>
      <c r="G1388" s="93">
        <v>1972</v>
      </c>
      <c r="H1388" s="93">
        <v>8936</v>
      </c>
      <c r="I1388" s="93">
        <v>4</v>
      </c>
      <c r="J1388" s="93">
        <v>22</v>
      </c>
      <c r="K1388" s="93">
        <v>1976</v>
      </c>
      <c r="L1388" s="93">
        <v>8958</v>
      </c>
      <c r="M1388" s="48">
        <v>10934</v>
      </c>
      <c r="N1388" s="48">
        <v>27645</v>
      </c>
      <c r="O1388" s="48">
        <v>5322</v>
      </c>
      <c r="P1388" s="48">
        <v>22233</v>
      </c>
      <c r="Q1388" s="48">
        <v>27555</v>
      </c>
      <c r="R1388" s="48">
        <v>9</v>
      </c>
      <c r="S1388" s="48">
        <v>81</v>
      </c>
      <c r="T1388" s="48">
        <v>90</v>
      </c>
      <c r="U1388" s="48">
        <v>5331</v>
      </c>
      <c r="V1388" s="48">
        <v>22314</v>
      </c>
      <c r="W1388" s="156">
        <v>3791219</v>
      </c>
      <c r="X1388" s="156">
        <v>9214</v>
      </c>
      <c r="Y1388" s="156">
        <v>3800433</v>
      </c>
      <c r="Z1388" s="28">
        <v>0.98409999999999997</v>
      </c>
      <c r="AA1388" s="28"/>
      <c r="AB1388" s="111"/>
      <c r="AC1388" s="28"/>
      <c r="AD1388" s="28">
        <v>0.112</v>
      </c>
      <c r="AE1388" s="139"/>
      <c r="AF1388" s="139"/>
      <c r="AG1388" s="139"/>
      <c r="AH1388" s="139"/>
    </row>
    <row r="1389" spans="1:34">
      <c r="A1389" s="13" t="s">
        <v>134</v>
      </c>
      <c r="B1389" s="2" t="s">
        <v>75</v>
      </c>
      <c r="C1389" s="14" t="s">
        <v>189</v>
      </c>
      <c r="D1389" s="2">
        <v>2013</v>
      </c>
      <c r="E1389" s="14">
        <v>2014</v>
      </c>
      <c r="F1389" s="14" t="s">
        <v>99</v>
      </c>
      <c r="G1389" s="93">
        <v>752</v>
      </c>
      <c r="H1389" s="93">
        <v>5024</v>
      </c>
      <c r="I1389" s="93">
        <v>16</v>
      </c>
      <c r="J1389" s="93">
        <v>76</v>
      </c>
      <c r="K1389" s="93">
        <v>768</v>
      </c>
      <c r="L1389" s="93">
        <v>5100</v>
      </c>
      <c r="M1389" s="48">
        <v>5868</v>
      </c>
      <c r="N1389" s="48">
        <v>9906</v>
      </c>
      <c r="O1389" s="48">
        <v>1645</v>
      </c>
      <c r="P1389" s="48">
        <v>8007</v>
      </c>
      <c r="Q1389" s="48">
        <v>9652</v>
      </c>
      <c r="R1389" s="48">
        <v>51</v>
      </c>
      <c r="S1389" s="48">
        <v>203</v>
      </c>
      <c r="T1389" s="48">
        <v>254</v>
      </c>
      <c r="U1389" s="48">
        <v>1696</v>
      </c>
      <c r="V1389" s="48">
        <v>8210</v>
      </c>
      <c r="W1389" s="156">
        <v>1449876</v>
      </c>
      <c r="X1389" s="156">
        <v>25656</v>
      </c>
      <c r="Y1389" s="156">
        <v>1475532</v>
      </c>
      <c r="Z1389" s="28">
        <v>0.94699999999999995</v>
      </c>
      <c r="AA1389" s="28"/>
      <c r="AB1389" s="111"/>
      <c r="AC1389" s="28"/>
      <c r="AD1389" s="28">
        <v>0.112</v>
      </c>
      <c r="AE1389" s="139"/>
      <c r="AF1389" s="139"/>
      <c r="AG1389" s="139"/>
      <c r="AH1389" s="139"/>
    </row>
    <row r="1390" spans="1:34">
      <c r="A1390" s="13" t="s">
        <v>135</v>
      </c>
      <c r="B1390" s="2" t="s">
        <v>75</v>
      </c>
      <c r="C1390" s="14" t="s">
        <v>189</v>
      </c>
      <c r="D1390" s="2">
        <v>2013</v>
      </c>
      <c r="E1390" s="14">
        <v>2014</v>
      </c>
      <c r="F1390" s="14" t="s">
        <v>99</v>
      </c>
      <c r="G1390" s="93">
        <v>132</v>
      </c>
      <c r="H1390" s="93">
        <v>851</v>
      </c>
      <c r="I1390" s="93">
        <v>0</v>
      </c>
      <c r="J1390" s="93">
        <v>1</v>
      </c>
      <c r="K1390" s="93">
        <v>132</v>
      </c>
      <c r="L1390" s="93">
        <v>852</v>
      </c>
      <c r="M1390" s="48">
        <v>984</v>
      </c>
      <c r="N1390" s="48">
        <v>2005</v>
      </c>
      <c r="O1390" s="48">
        <v>375</v>
      </c>
      <c r="P1390" s="48">
        <v>1627</v>
      </c>
      <c r="Q1390" s="48">
        <v>2002</v>
      </c>
      <c r="R1390" s="48">
        <v>0</v>
      </c>
      <c r="S1390" s="48">
        <v>3</v>
      </c>
      <c r="T1390" s="48">
        <v>3</v>
      </c>
      <c r="U1390" s="48">
        <v>375</v>
      </c>
      <c r="V1390" s="48">
        <v>1630</v>
      </c>
      <c r="W1390" s="156">
        <v>277237</v>
      </c>
      <c r="X1390" s="156">
        <v>335</v>
      </c>
      <c r="Y1390" s="156">
        <v>277572</v>
      </c>
      <c r="Z1390" s="28">
        <v>0.84619999999999995</v>
      </c>
      <c r="AA1390" s="28"/>
      <c r="AB1390" s="111"/>
      <c r="AC1390" s="28"/>
      <c r="AD1390" s="28">
        <v>0.112</v>
      </c>
      <c r="AE1390" s="139"/>
      <c r="AF1390" s="139"/>
      <c r="AG1390" s="139"/>
      <c r="AH1390" s="139"/>
    </row>
    <row r="1391" spans="1:34">
      <c r="A1391" s="13" t="s">
        <v>136</v>
      </c>
      <c r="B1391" s="2" t="s">
        <v>75</v>
      </c>
      <c r="C1391" s="14" t="s">
        <v>189</v>
      </c>
      <c r="D1391" s="2">
        <v>2013</v>
      </c>
      <c r="E1391" s="14">
        <v>2014</v>
      </c>
      <c r="F1391" s="14" t="s">
        <v>99</v>
      </c>
      <c r="G1391" s="93">
        <v>842</v>
      </c>
      <c r="H1391" s="93">
        <v>6216</v>
      </c>
      <c r="I1391" s="93">
        <v>2</v>
      </c>
      <c r="J1391" s="93">
        <v>17</v>
      </c>
      <c r="K1391" s="93">
        <v>844</v>
      </c>
      <c r="L1391" s="93">
        <v>6233</v>
      </c>
      <c r="M1391" s="48">
        <v>7077</v>
      </c>
      <c r="N1391" s="48">
        <v>13253</v>
      </c>
      <c r="O1391" s="48">
        <v>2081</v>
      </c>
      <c r="P1391" s="48">
        <v>11129</v>
      </c>
      <c r="Q1391" s="48">
        <v>13210</v>
      </c>
      <c r="R1391" s="48">
        <v>5</v>
      </c>
      <c r="S1391" s="48">
        <v>38</v>
      </c>
      <c r="T1391" s="48">
        <v>43</v>
      </c>
      <c r="U1391" s="48">
        <v>2086</v>
      </c>
      <c r="V1391" s="48">
        <v>11167</v>
      </c>
      <c r="W1391" s="156">
        <v>1920737</v>
      </c>
      <c r="X1391" s="156">
        <v>5222</v>
      </c>
      <c r="Y1391" s="156">
        <v>1925959</v>
      </c>
      <c r="Z1391" s="28">
        <v>0.98340000000000005</v>
      </c>
      <c r="AA1391" s="28"/>
      <c r="AB1391" s="111"/>
      <c r="AC1391" s="28"/>
      <c r="AD1391" s="28">
        <v>0.112</v>
      </c>
      <c r="AE1391" s="139"/>
      <c r="AF1391" s="139"/>
      <c r="AG1391" s="139"/>
      <c r="AH1391" s="139"/>
    </row>
    <row r="1392" spans="1:34">
      <c r="A1392" s="13" t="s">
        <v>137</v>
      </c>
      <c r="B1392" s="2" t="s">
        <v>75</v>
      </c>
      <c r="C1392" s="14" t="s">
        <v>189</v>
      </c>
      <c r="D1392" s="2">
        <v>2013</v>
      </c>
      <c r="E1392" s="14">
        <v>2014</v>
      </c>
      <c r="F1392" s="14" t="s">
        <v>99</v>
      </c>
      <c r="G1392" s="93">
        <v>4699</v>
      </c>
      <c r="H1392" s="93">
        <v>18291</v>
      </c>
      <c r="I1392" s="93">
        <v>5</v>
      </c>
      <c r="J1392" s="93">
        <v>26</v>
      </c>
      <c r="K1392" s="93">
        <v>4704</v>
      </c>
      <c r="L1392" s="93">
        <v>18317</v>
      </c>
      <c r="M1392" s="48">
        <v>23021</v>
      </c>
      <c r="N1392" s="48">
        <v>55171</v>
      </c>
      <c r="O1392" s="48">
        <v>12842</v>
      </c>
      <c r="P1392" s="48">
        <v>42224</v>
      </c>
      <c r="Q1392" s="48">
        <v>55066</v>
      </c>
      <c r="R1392" s="48">
        <v>17</v>
      </c>
      <c r="S1392" s="48">
        <v>88</v>
      </c>
      <c r="T1392" s="48">
        <v>105</v>
      </c>
      <c r="U1392" s="48">
        <v>12859</v>
      </c>
      <c r="V1392" s="48">
        <v>42312</v>
      </c>
      <c r="W1392" s="156">
        <v>7669191</v>
      </c>
      <c r="X1392" s="156">
        <v>10556</v>
      </c>
      <c r="Y1392" s="156">
        <v>7679747</v>
      </c>
      <c r="Z1392" s="28">
        <v>0.97829999999999995</v>
      </c>
      <c r="AA1392" s="28"/>
      <c r="AB1392" s="111"/>
      <c r="AC1392" s="28"/>
      <c r="AD1392" s="28">
        <v>7.6E-3</v>
      </c>
      <c r="AE1392" s="139"/>
      <c r="AF1392" s="139"/>
      <c r="AG1392" s="139"/>
      <c r="AH1392" s="139"/>
    </row>
    <row r="1393" spans="1:34">
      <c r="A1393" s="13" t="s">
        <v>138</v>
      </c>
      <c r="B1393" s="2" t="s">
        <v>75</v>
      </c>
      <c r="C1393" s="14" t="s">
        <v>189</v>
      </c>
      <c r="D1393" s="2">
        <v>2013</v>
      </c>
      <c r="E1393" s="14">
        <v>2014</v>
      </c>
      <c r="F1393" s="14" t="s">
        <v>99</v>
      </c>
      <c r="G1393" s="93">
        <v>63</v>
      </c>
      <c r="H1393" s="93">
        <v>359</v>
      </c>
      <c r="I1393" s="93">
        <v>0</v>
      </c>
      <c r="J1393" s="93">
        <v>0</v>
      </c>
      <c r="K1393" s="93">
        <v>63</v>
      </c>
      <c r="L1393" s="93">
        <v>359</v>
      </c>
      <c r="M1393" s="48">
        <v>422</v>
      </c>
      <c r="N1393" s="48">
        <v>944</v>
      </c>
      <c r="O1393" s="48">
        <v>167</v>
      </c>
      <c r="P1393" s="48">
        <v>776</v>
      </c>
      <c r="Q1393" s="48">
        <v>943</v>
      </c>
      <c r="R1393" s="48">
        <v>0</v>
      </c>
      <c r="S1393" s="48">
        <v>1</v>
      </c>
      <c r="T1393" s="48">
        <v>1</v>
      </c>
      <c r="U1393" s="48">
        <v>167</v>
      </c>
      <c r="V1393" s="48">
        <v>777</v>
      </c>
      <c r="W1393" s="156">
        <v>122997</v>
      </c>
      <c r="X1393" s="156">
        <v>158</v>
      </c>
      <c r="Y1393" s="156">
        <v>123155</v>
      </c>
      <c r="Z1393" s="28">
        <v>1</v>
      </c>
      <c r="AA1393" s="28"/>
      <c r="AB1393" s="111"/>
      <c r="AC1393" s="28"/>
      <c r="AD1393" s="28">
        <v>0.112</v>
      </c>
      <c r="AE1393" s="139"/>
      <c r="AF1393" s="139"/>
      <c r="AG1393" s="139"/>
      <c r="AH1393" s="139"/>
    </row>
    <row r="1394" spans="1:34">
      <c r="A1394" s="13" t="s">
        <v>139</v>
      </c>
      <c r="B1394" s="2" t="s">
        <v>75</v>
      </c>
      <c r="C1394" s="14" t="s">
        <v>189</v>
      </c>
      <c r="D1394" s="2">
        <v>2013</v>
      </c>
      <c r="E1394" s="14">
        <v>2014</v>
      </c>
      <c r="F1394" s="14" t="s">
        <v>99</v>
      </c>
      <c r="G1394" s="93">
        <v>19</v>
      </c>
      <c r="H1394" s="93">
        <v>467</v>
      </c>
      <c r="I1394" s="93">
        <v>0</v>
      </c>
      <c r="J1394" s="93">
        <v>0</v>
      </c>
      <c r="K1394" s="93">
        <v>19</v>
      </c>
      <c r="L1394" s="93">
        <v>467</v>
      </c>
      <c r="M1394" s="48">
        <v>486</v>
      </c>
      <c r="N1394" s="48">
        <v>776</v>
      </c>
      <c r="O1394" s="48">
        <v>45</v>
      </c>
      <c r="P1394" s="48">
        <v>731</v>
      </c>
      <c r="Q1394" s="48">
        <v>776</v>
      </c>
      <c r="R1394" s="48">
        <v>0</v>
      </c>
      <c r="S1394" s="48">
        <v>0</v>
      </c>
      <c r="T1394" s="48">
        <v>0</v>
      </c>
      <c r="U1394" s="48">
        <v>45</v>
      </c>
      <c r="V1394" s="48">
        <v>731</v>
      </c>
      <c r="W1394" s="156">
        <v>115091</v>
      </c>
      <c r="X1394" s="156">
        <v>0</v>
      </c>
      <c r="Y1394" s="156">
        <v>115091</v>
      </c>
      <c r="Z1394" s="28">
        <v>0.84950000000000003</v>
      </c>
      <c r="AA1394" s="28"/>
      <c r="AB1394" s="111"/>
      <c r="AC1394" s="28"/>
      <c r="AD1394" s="28">
        <v>0.112</v>
      </c>
      <c r="AE1394" s="139"/>
      <c r="AF1394" s="139"/>
      <c r="AG1394" s="139"/>
      <c r="AH1394" s="139"/>
    </row>
    <row r="1395" spans="1:34">
      <c r="A1395" s="13" t="s">
        <v>140</v>
      </c>
      <c r="B1395" s="2" t="s">
        <v>75</v>
      </c>
      <c r="C1395" s="14" t="s">
        <v>189</v>
      </c>
      <c r="D1395" s="2">
        <v>2013</v>
      </c>
      <c r="E1395" s="14">
        <v>2014</v>
      </c>
      <c r="F1395" s="14" t="s">
        <v>99</v>
      </c>
      <c r="G1395" s="93">
        <v>3606</v>
      </c>
      <c r="H1395" s="93">
        <v>17488</v>
      </c>
      <c r="I1395" s="93">
        <v>8</v>
      </c>
      <c r="J1395" s="93">
        <v>62</v>
      </c>
      <c r="K1395" s="93">
        <v>3614</v>
      </c>
      <c r="L1395" s="93">
        <v>17550</v>
      </c>
      <c r="M1395" s="48">
        <v>21164</v>
      </c>
      <c r="N1395" s="48">
        <v>48246</v>
      </c>
      <c r="O1395" s="48">
        <v>8966</v>
      </c>
      <c r="P1395" s="48">
        <v>39054</v>
      </c>
      <c r="Q1395" s="48">
        <v>48020</v>
      </c>
      <c r="R1395" s="48">
        <v>25</v>
      </c>
      <c r="S1395" s="48">
        <v>201</v>
      </c>
      <c r="T1395" s="48">
        <v>226</v>
      </c>
      <c r="U1395" s="48">
        <v>8991</v>
      </c>
      <c r="V1395" s="48">
        <v>39255</v>
      </c>
      <c r="W1395" s="156">
        <v>6722385</v>
      </c>
      <c r="X1395" s="156">
        <v>22527</v>
      </c>
      <c r="Y1395" s="156">
        <v>6744912</v>
      </c>
      <c r="Z1395" s="28">
        <v>1</v>
      </c>
      <c r="AA1395" s="28"/>
      <c r="AB1395" s="111"/>
      <c r="AC1395" s="28"/>
      <c r="AD1395" s="28">
        <v>8.6300000000000002E-2</v>
      </c>
      <c r="AE1395" s="139"/>
      <c r="AF1395" s="139"/>
      <c r="AG1395" s="139"/>
      <c r="AH1395" s="139"/>
    </row>
    <row r="1396" spans="1:34">
      <c r="A1396" s="13" t="s">
        <v>141</v>
      </c>
      <c r="B1396" s="2" t="s">
        <v>75</v>
      </c>
      <c r="C1396" s="14" t="s">
        <v>189</v>
      </c>
      <c r="D1396" s="2">
        <v>2013</v>
      </c>
      <c r="E1396" s="14">
        <v>2014</v>
      </c>
      <c r="F1396" s="14" t="s">
        <v>99</v>
      </c>
      <c r="G1396" s="93">
        <v>392</v>
      </c>
      <c r="H1396" s="93">
        <v>2904</v>
      </c>
      <c r="I1396" s="93">
        <v>3</v>
      </c>
      <c r="J1396" s="93">
        <v>19</v>
      </c>
      <c r="K1396" s="93">
        <v>395</v>
      </c>
      <c r="L1396" s="93">
        <v>2923</v>
      </c>
      <c r="M1396" s="48">
        <v>3318</v>
      </c>
      <c r="N1396" s="48">
        <v>6918</v>
      </c>
      <c r="O1396" s="48">
        <v>968</v>
      </c>
      <c r="P1396" s="48">
        <v>5879</v>
      </c>
      <c r="Q1396" s="48">
        <v>6847</v>
      </c>
      <c r="R1396" s="48">
        <v>8</v>
      </c>
      <c r="S1396" s="48">
        <v>63</v>
      </c>
      <c r="T1396" s="48">
        <v>71</v>
      </c>
      <c r="U1396" s="48">
        <v>976</v>
      </c>
      <c r="V1396" s="48">
        <v>5942</v>
      </c>
      <c r="W1396" s="156">
        <v>957032</v>
      </c>
      <c r="X1396" s="156">
        <v>6940</v>
      </c>
      <c r="Y1396" s="156">
        <v>963972</v>
      </c>
      <c r="Z1396" s="28">
        <v>0.79200000000000004</v>
      </c>
      <c r="AA1396" s="28"/>
      <c r="AB1396" s="111"/>
      <c r="AC1396" s="28"/>
      <c r="AD1396" s="28">
        <v>0.112</v>
      </c>
      <c r="AE1396" s="139"/>
      <c r="AF1396" s="139"/>
      <c r="AG1396" s="139"/>
      <c r="AH1396" s="139"/>
    </row>
    <row r="1397" spans="1:34">
      <c r="A1397" s="13" t="s">
        <v>142</v>
      </c>
      <c r="B1397" s="2" t="s">
        <v>75</v>
      </c>
      <c r="C1397" s="14" t="s">
        <v>189</v>
      </c>
      <c r="D1397" s="2">
        <v>2013</v>
      </c>
      <c r="E1397" s="14">
        <v>2014</v>
      </c>
      <c r="F1397" s="14" t="s">
        <v>99</v>
      </c>
      <c r="G1397" s="93">
        <v>417</v>
      </c>
      <c r="H1397" s="93">
        <v>3540</v>
      </c>
      <c r="I1397" s="93">
        <v>0</v>
      </c>
      <c r="J1397" s="93">
        <v>6</v>
      </c>
      <c r="K1397" s="93">
        <v>417</v>
      </c>
      <c r="L1397" s="93">
        <v>3546</v>
      </c>
      <c r="M1397" s="48">
        <v>3963</v>
      </c>
      <c r="N1397" s="48">
        <v>7566</v>
      </c>
      <c r="O1397" s="48">
        <v>1076</v>
      </c>
      <c r="P1397" s="48">
        <v>6478</v>
      </c>
      <c r="Q1397" s="48">
        <v>7554</v>
      </c>
      <c r="R1397" s="48">
        <v>0</v>
      </c>
      <c r="S1397" s="48">
        <v>12</v>
      </c>
      <c r="T1397" s="48">
        <v>12</v>
      </c>
      <c r="U1397" s="48">
        <v>1076</v>
      </c>
      <c r="V1397" s="48">
        <v>6490</v>
      </c>
      <c r="W1397" s="156">
        <v>1091970</v>
      </c>
      <c r="X1397" s="156">
        <v>1809</v>
      </c>
      <c r="Y1397" s="156">
        <v>1093779</v>
      </c>
      <c r="Z1397" s="28">
        <v>1</v>
      </c>
      <c r="AA1397" s="28"/>
      <c r="AB1397" s="111"/>
      <c r="AC1397" s="28"/>
      <c r="AD1397" s="28">
        <v>0.112</v>
      </c>
      <c r="AE1397" s="139"/>
      <c r="AF1397" s="139"/>
      <c r="AG1397" s="139"/>
      <c r="AH1397" s="139"/>
    </row>
    <row r="1398" spans="1:34">
      <c r="A1398" s="13" t="s">
        <v>143</v>
      </c>
      <c r="B1398" s="2" t="s">
        <v>74</v>
      </c>
      <c r="C1398" s="14" t="s">
        <v>189</v>
      </c>
      <c r="D1398" s="2">
        <v>2013</v>
      </c>
      <c r="E1398" s="14">
        <v>2014</v>
      </c>
      <c r="F1398" s="14" t="s">
        <v>99</v>
      </c>
      <c r="G1398" s="93">
        <v>13163</v>
      </c>
      <c r="H1398" s="93">
        <v>97960</v>
      </c>
      <c r="I1398" s="93">
        <v>65</v>
      </c>
      <c r="J1398" s="93">
        <v>1646</v>
      </c>
      <c r="K1398" s="93">
        <v>13228</v>
      </c>
      <c r="L1398" s="93">
        <v>99606</v>
      </c>
      <c r="M1398" s="48">
        <v>112834</v>
      </c>
      <c r="N1398" s="48">
        <v>246234</v>
      </c>
      <c r="O1398" s="48">
        <v>33644</v>
      </c>
      <c r="P1398" s="48">
        <v>208564</v>
      </c>
      <c r="Q1398" s="48">
        <v>242208</v>
      </c>
      <c r="R1398" s="48">
        <v>217</v>
      </c>
      <c r="S1398" s="48">
        <v>3809</v>
      </c>
      <c r="T1398" s="48">
        <v>4026</v>
      </c>
      <c r="U1398" s="48">
        <v>33861</v>
      </c>
      <c r="V1398" s="48">
        <v>212373</v>
      </c>
      <c r="W1398" s="156">
        <v>33544704</v>
      </c>
      <c r="X1398" s="156">
        <v>469394</v>
      </c>
      <c r="Y1398" s="156">
        <v>34014098</v>
      </c>
      <c r="Z1398" s="28">
        <v>0.99329999999999996</v>
      </c>
      <c r="AA1398" s="28"/>
      <c r="AB1398" s="111"/>
      <c r="AC1398" s="28"/>
      <c r="AD1398" s="28">
        <v>4.7500000000000001E-2</v>
      </c>
      <c r="AE1398" s="139"/>
      <c r="AF1398" s="139"/>
      <c r="AG1398" s="139"/>
      <c r="AH1398" s="139"/>
    </row>
    <row r="1399" spans="1:34">
      <c r="A1399" s="13" t="s">
        <v>144</v>
      </c>
      <c r="B1399" s="2" t="s">
        <v>74</v>
      </c>
      <c r="C1399" s="14" t="s">
        <v>189</v>
      </c>
      <c r="D1399" s="2">
        <v>2013</v>
      </c>
      <c r="E1399" s="14">
        <v>2014</v>
      </c>
      <c r="F1399" s="14" t="s">
        <v>99</v>
      </c>
      <c r="G1399" s="93">
        <v>955</v>
      </c>
      <c r="H1399" s="93">
        <v>8010</v>
      </c>
      <c r="I1399" s="93">
        <v>5</v>
      </c>
      <c r="J1399" s="93">
        <v>33</v>
      </c>
      <c r="K1399" s="93">
        <v>960</v>
      </c>
      <c r="L1399" s="93">
        <v>8043</v>
      </c>
      <c r="M1399" s="48">
        <v>9003</v>
      </c>
      <c r="N1399" s="48">
        <v>18407</v>
      </c>
      <c r="O1399" s="48">
        <v>2392</v>
      </c>
      <c r="P1399" s="48">
        <v>15927</v>
      </c>
      <c r="Q1399" s="48">
        <v>18319</v>
      </c>
      <c r="R1399" s="48">
        <v>19</v>
      </c>
      <c r="S1399" s="48">
        <v>69</v>
      </c>
      <c r="T1399" s="48">
        <v>88</v>
      </c>
      <c r="U1399" s="48">
        <v>2411</v>
      </c>
      <c r="V1399" s="48">
        <v>15996</v>
      </c>
      <c r="W1399" s="156">
        <v>2498390</v>
      </c>
      <c r="X1399" s="156">
        <v>11368</v>
      </c>
      <c r="Y1399" s="156">
        <v>2509758</v>
      </c>
      <c r="Z1399" s="28">
        <v>0.96819999999999995</v>
      </c>
      <c r="AA1399" s="28"/>
      <c r="AB1399" s="111"/>
      <c r="AC1399" s="28"/>
      <c r="AD1399" s="28">
        <v>0.112</v>
      </c>
      <c r="AE1399" s="139"/>
      <c r="AF1399" s="139"/>
      <c r="AG1399" s="139"/>
      <c r="AH1399" s="139"/>
    </row>
    <row r="1400" spans="1:34">
      <c r="A1400" s="13" t="s">
        <v>145</v>
      </c>
      <c r="B1400" s="2" t="s">
        <v>75</v>
      </c>
      <c r="C1400" s="14" t="s">
        <v>189</v>
      </c>
      <c r="D1400" s="2">
        <v>2013</v>
      </c>
      <c r="E1400" s="14">
        <v>2014</v>
      </c>
      <c r="F1400" s="14" t="s">
        <v>99</v>
      </c>
      <c r="G1400" s="93">
        <v>104</v>
      </c>
      <c r="H1400" s="93">
        <v>748</v>
      </c>
      <c r="I1400" s="93">
        <v>0</v>
      </c>
      <c r="J1400" s="93">
        <v>1</v>
      </c>
      <c r="K1400" s="93">
        <v>104</v>
      </c>
      <c r="L1400" s="93">
        <v>749</v>
      </c>
      <c r="M1400" s="48">
        <v>853</v>
      </c>
      <c r="N1400" s="48">
        <v>1729</v>
      </c>
      <c r="O1400" s="48">
        <v>292</v>
      </c>
      <c r="P1400" s="48">
        <v>1436</v>
      </c>
      <c r="Q1400" s="48">
        <v>1728</v>
      </c>
      <c r="R1400" s="48">
        <v>0</v>
      </c>
      <c r="S1400" s="48">
        <v>1</v>
      </c>
      <c r="T1400" s="48">
        <v>1</v>
      </c>
      <c r="U1400" s="48">
        <v>292</v>
      </c>
      <c r="V1400" s="48">
        <v>1437</v>
      </c>
      <c r="W1400" s="156">
        <v>240608</v>
      </c>
      <c r="X1400" s="156">
        <v>189</v>
      </c>
      <c r="Y1400" s="156">
        <v>240797</v>
      </c>
      <c r="Z1400" s="28">
        <v>1</v>
      </c>
      <c r="AA1400" s="28"/>
      <c r="AB1400" s="111"/>
      <c r="AC1400" s="28"/>
      <c r="AD1400" s="28">
        <v>0.112</v>
      </c>
      <c r="AE1400" s="139"/>
      <c r="AF1400" s="139"/>
      <c r="AG1400" s="139"/>
      <c r="AH1400" s="139"/>
    </row>
    <row r="1401" spans="1:34">
      <c r="A1401" s="13" t="s">
        <v>146</v>
      </c>
      <c r="B1401" s="2" t="s">
        <v>75</v>
      </c>
      <c r="C1401" s="14" t="s">
        <v>189</v>
      </c>
      <c r="D1401" s="2">
        <v>2013</v>
      </c>
      <c r="E1401" s="14">
        <v>2014</v>
      </c>
      <c r="F1401" s="14" t="s">
        <v>99</v>
      </c>
      <c r="G1401" s="93">
        <v>19527</v>
      </c>
      <c r="H1401" s="93">
        <v>100265</v>
      </c>
      <c r="I1401" s="93">
        <v>51</v>
      </c>
      <c r="J1401" s="93">
        <v>545</v>
      </c>
      <c r="K1401" s="93">
        <v>19578</v>
      </c>
      <c r="L1401" s="93">
        <v>100810</v>
      </c>
      <c r="M1401" s="48">
        <v>120388</v>
      </c>
      <c r="N1401" s="48">
        <v>286407</v>
      </c>
      <c r="O1401" s="48">
        <v>53242</v>
      </c>
      <c r="P1401" s="48">
        <v>231521</v>
      </c>
      <c r="Q1401" s="48">
        <v>284763</v>
      </c>
      <c r="R1401" s="48">
        <v>167</v>
      </c>
      <c r="S1401" s="48">
        <v>1477</v>
      </c>
      <c r="T1401" s="48">
        <v>1644</v>
      </c>
      <c r="U1401" s="48">
        <v>53409</v>
      </c>
      <c r="V1401" s="48">
        <v>232998</v>
      </c>
      <c r="W1401" s="156">
        <v>39232475</v>
      </c>
      <c r="X1401" s="156">
        <v>180425</v>
      </c>
      <c r="Y1401" s="156">
        <v>39412900</v>
      </c>
      <c r="Z1401" s="28">
        <v>0.99529999999999996</v>
      </c>
      <c r="AA1401" s="28"/>
      <c r="AB1401" s="111"/>
      <c r="AC1401" s="28"/>
      <c r="AD1401" s="28">
        <v>2.4899999999999999E-2</v>
      </c>
      <c r="AE1401" s="139"/>
      <c r="AF1401" s="139"/>
      <c r="AG1401" s="139"/>
      <c r="AH1401" s="139"/>
    </row>
    <row r="1402" spans="1:34">
      <c r="A1402" s="13" t="s">
        <v>147</v>
      </c>
      <c r="B1402" s="2" t="s">
        <v>74</v>
      </c>
      <c r="C1402" s="14" t="s">
        <v>189</v>
      </c>
      <c r="D1402" s="2">
        <v>2013</v>
      </c>
      <c r="E1402" s="14">
        <v>2014</v>
      </c>
      <c r="F1402" s="14" t="s">
        <v>99</v>
      </c>
      <c r="G1402" s="93">
        <v>17994</v>
      </c>
      <c r="H1402" s="93">
        <v>78187</v>
      </c>
      <c r="I1402" s="93">
        <v>151</v>
      </c>
      <c r="J1402" s="93">
        <v>766</v>
      </c>
      <c r="K1402" s="93">
        <v>18145</v>
      </c>
      <c r="L1402" s="93">
        <v>78953</v>
      </c>
      <c r="M1402" s="48">
        <v>97098</v>
      </c>
      <c r="N1402" s="48">
        <v>214177</v>
      </c>
      <c r="O1402" s="48">
        <v>45695</v>
      </c>
      <c r="P1402" s="48">
        <v>166171</v>
      </c>
      <c r="Q1402" s="48">
        <v>211866</v>
      </c>
      <c r="R1402" s="48">
        <v>526</v>
      </c>
      <c r="S1402" s="48">
        <v>1785</v>
      </c>
      <c r="T1402" s="48">
        <v>2311</v>
      </c>
      <c r="U1402" s="48">
        <v>46221</v>
      </c>
      <c r="V1402" s="48">
        <v>167956</v>
      </c>
      <c r="W1402" s="156">
        <v>30684983</v>
      </c>
      <c r="X1402" s="156">
        <v>320670</v>
      </c>
      <c r="Y1402" s="156">
        <v>31005653</v>
      </c>
      <c r="Z1402" s="28">
        <v>0.97799999999999998</v>
      </c>
      <c r="AA1402" s="28"/>
      <c r="AB1402" s="111"/>
      <c r="AC1402" s="28"/>
      <c r="AD1402" s="28">
        <v>3.5000000000000001E-3</v>
      </c>
      <c r="AE1402" s="139"/>
      <c r="AF1402" s="139"/>
      <c r="AG1402" s="139"/>
      <c r="AH1402" s="139"/>
    </row>
    <row r="1403" spans="1:34">
      <c r="A1403" s="13" t="s">
        <v>148</v>
      </c>
      <c r="B1403" s="2" t="s">
        <v>75</v>
      </c>
      <c r="C1403" s="14" t="s">
        <v>189</v>
      </c>
      <c r="D1403" s="2">
        <v>2013</v>
      </c>
      <c r="E1403" s="14">
        <v>2014</v>
      </c>
      <c r="F1403" s="14" t="s">
        <v>99</v>
      </c>
      <c r="G1403" s="93">
        <v>375</v>
      </c>
      <c r="H1403" s="93">
        <v>2287</v>
      </c>
      <c r="I1403" s="93">
        <v>1</v>
      </c>
      <c r="J1403" s="93">
        <v>7</v>
      </c>
      <c r="K1403" s="93">
        <v>376</v>
      </c>
      <c r="L1403" s="93">
        <v>2294</v>
      </c>
      <c r="M1403" s="48">
        <v>2670</v>
      </c>
      <c r="N1403" s="48">
        <v>6189</v>
      </c>
      <c r="O1403" s="48">
        <v>984</v>
      </c>
      <c r="P1403" s="48">
        <v>5178</v>
      </c>
      <c r="Q1403" s="48">
        <v>6162</v>
      </c>
      <c r="R1403" s="48">
        <v>2</v>
      </c>
      <c r="S1403" s="48">
        <v>25</v>
      </c>
      <c r="T1403" s="48">
        <v>27</v>
      </c>
      <c r="U1403" s="48">
        <v>986</v>
      </c>
      <c r="V1403" s="48">
        <v>5203</v>
      </c>
      <c r="W1403" s="156">
        <v>864375</v>
      </c>
      <c r="X1403" s="156">
        <v>2923</v>
      </c>
      <c r="Y1403" s="156">
        <v>867298</v>
      </c>
      <c r="Z1403" s="28">
        <v>0.98980000000000001</v>
      </c>
      <c r="AA1403" s="28"/>
      <c r="AB1403" s="111"/>
      <c r="AC1403" s="28"/>
      <c r="AD1403" s="28">
        <v>0.112</v>
      </c>
      <c r="AE1403" s="139"/>
      <c r="AF1403" s="139"/>
      <c r="AG1403" s="139"/>
      <c r="AH1403" s="139"/>
    </row>
    <row r="1404" spans="1:34">
      <c r="A1404" s="13" t="s">
        <v>149</v>
      </c>
      <c r="B1404" s="2" t="s">
        <v>75</v>
      </c>
      <c r="C1404" s="14" t="s">
        <v>189</v>
      </c>
      <c r="D1404" s="2">
        <v>2013</v>
      </c>
      <c r="E1404" s="14">
        <v>2014</v>
      </c>
      <c r="F1404" s="14" t="s">
        <v>99</v>
      </c>
      <c r="G1404" s="93">
        <v>28293</v>
      </c>
      <c r="H1404" s="93">
        <v>135178</v>
      </c>
      <c r="I1404" s="93">
        <v>61</v>
      </c>
      <c r="J1404" s="93">
        <v>608</v>
      </c>
      <c r="K1404" s="93">
        <v>28354</v>
      </c>
      <c r="L1404" s="93">
        <v>135786</v>
      </c>
      <c r="M1404" s="48">
        <v>164140</v>
      </c>
      <c r="N1404" s="48">
        <v>379677</v>
      </c>
      <c r="O1404" s="48">
        <v>76050</v>
      </c>
      <c r="P1404" s="48">
        <v>301849</v>
      </c>
      <c r="Q1404" s="48">
        <v>377899</v>
      </c>
      <c r="R1404" s="48">
        <v>203</v>
      </c>
      <c r="S1404" s="48">
        <v>1575</v>
      </c>
      <c r="T1404" s="48">
        <v>1778</v>
      </c>
      <c r="U1404" s="48">
        <v>76253</v>
      </c>
      <c r="V1404" s="48">
        <v>303424</v>
      </c>
      <c r="W1404" s="156">
        <v>53036782</v>
      </c>
      <c r="X1404" s="156">
        <v>195913</v>
      </c>
      <c r="Y1404" s="156">
        <v>53232695</v>
      </c>
      <c r="Z1404" s="28">
        <v>0.99819999999999998</v>
      </c>
      <c r="AA1404" s="28"/>
      <c r="AB1404" s="111"/>
      <c r="AC1404" s="28"/>
      <c r="AD1404" s="28">
        <v>4.1000000000000003E-3</v>
      </c>
      <c r="AE1404" s="139"/>
      <c r="AF1404" s="139"/>
      <c r="AG1404" s="139"/>
      <c r="AH1404" s="139"/>
    </row>
    <row r="1405" spans="1:34">
      <c r="A1405" s="13" t="s">
        <v>150</v>
      </c>
      <c r="B1405" s="2" t="s">
        <v>74</v>
      </c>
      <c r="C1405" s="14" t="s">
        <v>189</v>
      </c>
      <c r="D1405" s="2">
        <v>2013</v>
      </c>
      <c r="E1405" s="14">
        <v>2014</v>
      </c>
      <c r="F1405" s="14" t="s">
        <v>99</v>
      </c>
      <c r="G1405" s="93">
        <v>17635</v>
      </c>
      <c r="H1405" s="93">
        <v>110057</v>
      </c>
      <c r="I1405" s="93">
        <v>110</v>
      </c>
      <c r="J1405" s="93">
        <v>1094</v>
      </c>
      <c r="K1405" s="93">
        <v>17745</v>
      </c>
      <c r="L1405" s="93">
        <v>111151</v>
      </c>
      <c r="M1405" s="48">
        <v>128896</v>
      </c>
      <c r="N1405" s="48">
        <v>275109</v>
      </c>
      <c r="O1405" s="48">
        <v>47849</v>
      </c>
      <c r="P1405" s="48">
        <v>224107</v>
      </c>
      <c r="Q1405" s="48">
        <v>271956</v>
      </c>
      <c r="R1405" s="48">
        <v>392</v>
      </c>
      <c r="S1405" s="48">
        <v>2761</v>
      </c>
      <c r="T1405" s="48">
        <v>3153</v>
      </c>
      <c r="U1405" s="48">
        <v>48241</v>
      </c>
      <c r="V1405" s="48">
        <v>226868</v>
      </c>
      <c r="W1405" s="156">
        <v>38121104</v>
      </c>
      <c r="X1405" s="156">
        <v>360523</v>
      </c>
      <c r="Y1405" s="156">
        <v>38481627</v>
      </c>
      <c r="Z1405" s="28">
        <v>0.9718</v>
      </c>
      <c r="AA1405" s="28"/>
      <c r="AB1405" s="111"/>
      <c r="AC1405" s="28"/>
      <c r="AD1405" s="28">
        <v>1.4E-2</v>
      </c>
      <c r="AE1405" s="139"/>
      <c r="AF1405" s="139"/>
      <c r="AG1405" s="139"/>
      <c r="AH1405" s="139"/>
    </row>
    <row r="1406" spans="1:34">
      <c r="A1406" s="13" t="s">
        <v>151</v>
      </c>
      <c r="B1406" s="2" t="s">
        <v>74</v>
      </c>
      <c r="C1406" s="14" t="s">
        <v>189</v>
      </c>
      <c r="D1406" s="2">
        <v>2013</v>
      </c>
      <c r="E1406" s="14">
        <v>2014</v>
      </c>
      <c r="F1406" s="14" t="s">
        <v>99</v>
      </c>
      <c r="G1406" s="93">
        <v>2748</v>
      </c>
      <c r="H1406" s="93">
        <v>29062</v>
      </c>
      <c r="I1406" s="93">
        <v>73</v>
      </c>
      <c r="J1406" s="93">
        <v>788</v>
      </c>
      <c r="K1406" s="93">
        <v>2821</v>
      </c>
      <c r="L1406" s="93">
        <v>29850</v>
      </c>
      <c r="M1406" s="48">
        <v>32671</v>
      </c>
      <c r="N1406" s="48">
        <v>51288</v>
      </c>
      <c r="O1406" s="48">
        <v>6146</v>
      </c>
      <c r="P1406" s="48">
        <v>43410</v>
      </c>
      <c r="Q1406" s="48">
        <v>49556</v>
      </c>
      <c r="R1406" s="48">
        <v>200</v>
      </c>
      <c r="S1406" s="48">
        <v>1532</v>
      </c>
      <c r="T1406" s="48">
        <v>1732</v>
      </c>
      <c r="U1406" s="48">
        <v>6346</v>
      </c>
      <c r="V1406" s="48">
        <v>44942</v>
      </c>
      <c r="W1406" s="156">
        <v>7517931</v>
      </c>
      <c r="X1406" s="156">
        <v>212269</v>
      </c>
      <c r="Y1406" s="156">
        <v>7730200</v>
      </c>
      <c r="Z1406" s="28">
        <v>0.96399999999999997</v>
      </c>
      <c r="AA1406" s="28"/>
      <c r="AB1406" s="111"/>
      <c r="AC1406" s="28"/>
      <c r="AD1406" s="28">
        <v>7.0099999999999996E-2</v>
      </c>
      <c r="AE1406" s="139"/>
      <c r="AF1406" s="139"/>
      <c r="AG1406" s="139"/>
      <c r="AH1406" s="139"/>
    </row>
    <row r="1407" spans="1:34">
      <c r="A1407" s="13" t="s">
        <v>152</v>
      </c>
      <c r="B1407" s="2" t="s">
        <v>75</v>
      </c>
      <c r="C1407" s="14" t="s">
        <v>189</v>
      </c>
      <c r="D1407" s="2">
        <v>2013</v>
      </c>
      <c r="E1407" s="14">
        <v>2014</v>
      </c>
      <c r="F1407" s="14" t="s">
        <v>99</v>
      </c>
      <c r="G1407" s="93">
        <v>9470</v>
      </c>
      <c r="H1407" s="93">
        <v>37959</v>
      </c>
      <c r="I1407" s="93">
        <v>25</v>
      </c>
      <c r="J1407" s="93">
        <v>279</v>
      </c>
      <c r="K1407" s="93">
        <v>9495</v>
      </c>
      <c r="L1407" s="93">
        <v>38238</v>
      </c>
      <c r="M1407" s="48">
        <v>47733</v>
      </c>
      <c r="N1407" s="48">
        <v>114053</v>
      </c>
      <c r="O1407" s="48">
        <v>24381</v>
      </c>
      <c r="P1407" s="48">
        <v>88848</v>
      </c>
      <c r="Q1407" s="48">
        <v>113229</v>
      </c>
      <c r="R1407" s="48">
        <v>82</v>
      </c>
      <c r="S1407" s="48">
        <v>742</v>
      </c>
      <c r="T1407" s="48">
        <v>824</v>
      </c>
      <c r="U1407" s="48">
        <v>24463</v>
      </c>
      <c r="V1407" s="48">
        <v>89590</v>
      </c>
      <c r="W1407" s="156">
        <v>15975305</v>
      </c>
      <c r="X1407" s="156">
        <v>98096</v>
      </c>
      <c r="Y1407" s="156">
        <v>16073401</v>
      </c>
      <c r="Z1407" s="28">
        <v>0.98309999999999997</v>
      </c>
      <c r="AA1407" s="28"/>
      <c r="AB1407" s="111"/>
      <c r="AC1407" s="28"/>
      <c r="AD1407" s="28">
        <v>6.4699999999999994E-2</v>
      </c>
      <c r="AE1407" s="139"/>
      <c r="AF1407" s="139"/>
      <c r="AG1407" s="139"/>
      <c r="AH1407" s="139"/>
    </row>
    <row r="1408" spans="1:34">
      <c r="A1408" s="13" t="s">
        <v>153</v>
      </c>
      <c r="B1408" s="2" t="s">
        <v>74</v>
      </c>
      <c r="C1408" s="14" t="s">
        <v>189</v>
      </c>
      <c r="D1408" s="2">
        <v>2013</v>
      </c>
      <c r="E1408" s="14">
        <v>2014</v>
      </c>
      <c r="F1408" s="14" t="s">
        <v>99</v>
      </c>
      <c r="G1408" s="93">
        <v>1124</v>
      </c>
      <c r="H1408" s="93">
        <v>8178</v>
      </c>
      <c r="I1408" s="93">
        <v>2</v>
      </c>
      <c r="J1408" s="93">
        <v>21</v>
      </c>
      <c r="K1408" s="93">
        <v>1126</v>
      </c>
      <c r="L1408" s="93">
        <v>8199</v>
      </c>
      <c r="M1408" s="48">
        <v>9325</v>
      </c>
      <c r="N1408" s="48">
        <v>18025</v>
      </c>
      <c r="O1408" s="48">
        <v>2724</v>
      </c>
      <c r="P1408" s="48">
        <v>15239</v>
      </c>
      <c r="Q1408" s="48">
        <v>17963</v>
      </c>
      <c r="R1408" s="48">
        <v>7</v>
      </c>
      <c r="S1408" s="48">
        <v>55</v>
      </c>
      <c r="T1408" s="48">
        <v>62</v>
      </c>
      <c r="U1408" s="48">
        <v>2731</v>
      </c>
      <c r="V1408" s="48">
        <v>15294</v>
      </c>
      <c r="W1408" s="156">
        <v>2478738</v>
      </c>
      <c r="X1408" s="156">
        <v>7332</v>
      </c>
      <c r="Y1408" s="156">
        <v>2486070</v>
      </c>
      <c r="Z1408" s="28">
        <v>0.96040000000000003</v>
      </c>
      <c r="AA1408" s="28"/>
      <c r="AB1408" s="111"/>
      <c r="AC1408" s="28"/>
      <c r="AD1408" s="28">
        <v>0.112</v>
      </c>
      <c r="AE1408" s="139"/>
      <c r="AF1408" s="139"/>
      <c r="AG1408" s="139"/>
      <c r="AH1408" s="139"/>
    </row>
    <row r="1409" spans="1:51">
      <c r="A1409" s="13" t="s">
        <v>154</v>
      </c>
      <c r="B1409" s="2" t="s">
        <v>74</v>
      </c>
      <c r="C1409" s="14" t="s">
        <v>189</v>
      </c>
      <c r="D1409" s="2">
        <v>2013</v>
      </c>
      <c r="E1409" s="14">
        <v>2014</v>
      </c>
      <c r="F1409" s="14" t="s">
        <v>99</v>
      </c>
      <c r="G1409" s="93">
        <v>1463</v>
      </c>
      <c r="H1409" s="93">
        <v>14080</v>
      </c>
      <c r="I1409" s="93">
        <v>19</v>
      </c>
      <c r="J1409" s="93">
        <v>319</v>
      </c>
      <c r="K1409" s="93">
        <v>1482</v>
      </c>
      <c r="L1409" s="93">
        <v>14399</v>
      </c>
      <c r="M1409" s="48">
        <v>15881</v>
      </c>
      <c r="N1409" s="48">
        <v>32067</v>
      </c>
      <c r="O1409" s="48">
        <v>3585</v>
      </c>
      <c r="P1409" s="48">
        <v>27657</v>
      </c>
      <c r="Q1409" s="48">
        <v>31242</v>
      </c>
      <c r="R1409" s="48">
        <v>60</v>
      </c>
      <c r="S1409" s="48">
        <v>765</v>
      </c>
      <c r="T1409" s="48">
        <v>825</v>
      </c>
      <c r="U1409" s="48">
        <v>3645</v>
      </c>
      <c r="V1409" s="48">
        <v>28422</v>
      </c>
      <c r="W1409" s="156">
        <v>4373061</v>
      </c>
      <c r="X1409" s="156">
        <v>91228</v>
      </c>
      <c r="Y1409" s="156">
        <v>4464289</v>
      </c>
      <c r="Z1409" s="28">
        <v>0.97809999999999997</v>
      </c>
      <c r="AA1409" s="28"/>
      <c r="AB1409" s="111"/>
      <c r="AC1409" s="28"/>
      <c r="AD1409" s="28">
        <v>0.112</v>
      </c>
      <c r="AE1409" s="139"/>
      <c r="AF1409" s="139"/>
      <c r="AG1409" s="139"/>
      <c r="AH1409" s="139"/>
    </row>
    <row r="1410" spans="1:51">
      <c r="A1410" s="13" t="s">
        <v>155</v>
      </c>
      <c r="B1410" s="2" t="s">
        <v>74</v>
      </c>
      <c r="C1410" s="14" t="s">
        <v>189</v>
      </c>
      <c r="D1410" s="2">
        <v>2013</v>
      </c>
      <c r="E1410" s="14">
        <v>2014</v>
      </c>
      <c r="F1410" s="14" t="s">
        <v>99</v>
      </c>
      <c r="G1410" s="93">
        <v>2472</v>
      </c>
      <c r="H1410" s="93">
        <v>12377</v>
      </c>
      <c r="I1410" s="93">
        <v>4</v>
      </c>
      <c r="J1410" s="93">
        <v>50</v>
      </c>
      <c r="K1410" s="93">
        <v>2476</v>
      </c>
      <c r="L1410" s="93">
        <v>12427</v>
      </c>
      <c r="M1410" s="48">
        <v>14903</v>
      </c>
      <c r="N1410" s="48">
        <v>33474</v>
      </c>
      <c r="O1410" s="48">
        <v>6176</v>
      </c>
      <c r="P1410" s="48">
        <v>27151</v>
      </c>
      <c r="Q1410" s="48">
        <v>33327</v>
      </c>
      <c r="R1410" s="48">
        <v>13</v>
      </c>
      <c r="S1410" s="48">
        <v>134</v>
      </c>
      <c r="T1410" s="48">
        <v>147</v>
      </c>
      <c r="U1410" s="48">
        <v>6189</v>
      </c>
      <c r="V1410" s="48">
        <v>27285</v>
      </c>
      <c r="W1410" s="156">
        <v>4544828</v>
      </c>
      <c r="X1410" s="156">
        <v>16645</v>
      </c>
      <c r="Y1410" s="156">
        <v>4561473</v>
      </c>
      <c r="Z1410" s="28">
        <v>0.80089999999999995</v>
      </c>
      <c r="AA1410" s="28"/>
      <c r="AB1410" s="111"/>
      <c r="AC1410" s="28"/>
      <c r="AD1410" s="28">
        <v>0.112</v>
      </c>
      <c r="AE1410" s="139"/>
      <c r="AF1410" s="139"/>
      <c r="AG1410" s="139"/>
      <c r="AH1410" s="139"/>
    </row>
    <row r="1411" spans="1:51">
      <c r="A1411" s="13" t="s">
        <v>156</v>
      </c>
      <c r="B1411" s="2" t="s">
        <v>74</v>
      </c>
      <c r="C1411" s="14" t="s">
        <v>189</v>
      </c>
      <c r="D1411" s="2">
        <v>2013</v>
      </c>
      <c r="E1411" s="14">
        <v>2014</v>
      </c>
      <c r="F1411" s="14" t="s">
        <v>99</v>
      </c>
      <c r="G1411" s="93">
        <v>6777</v>
      </c>
      <c r="H1411" s="93">
        <v>45931</v>
      </c>
      <c r="I1411" s="93">
        <v>43</v>
      </c>
      <c r="J1411" s="93">
        <v>1042</v>
      </c>
      <c r="K1411" s="93">
        <v>6820</v>
      </c>
      <c r="L1411" s="93">
        <v>46973</v>
      </c>
      <c r="M1411" s="48">
        <v>53793</v>
      </c>
      <c r="N1411" s="48">
        <v>113004</v>
      </c>
      <c r="O1411" s="48">
        <v>16161</v>
      </c>
      <c r="P1411" s="48">
        <v>94522</v>
      </c>
      <c r="Q1411" s="48">
        <v>110683</v>
      </c>
      <c r="R1411" s="48">
        <v>137</v>
      </c>
      <c r="S1411" s="48">
        <v>2184</v>
      </c>
      <c r="T1411" s="48">
        <v>2321</v>
      </c>
      <c r="U1411" s="48">
        <v>16298</v>
      </c>
      <c r="V1411" s="48">
        <v>96706</v>
      </c>
      <c r="W1411" s="156">
        <v>15697388</v>
      </c>
      <c r="X1411" s="156">
        <v>306118</v>
      </c>
      <c r="Y1411" s="156">
        <v>16003506</v>
      </c>
      <c r="Z1411" s="28">
        <v>0.94269999999999998</v>
      </c>
      <c r="AA1411" s="28"/>
      <c r="AB1411" s="111"/>
      <c r="AC1411" s="28"/>
      <c r="AD1411" s="28">
        <v>4.3400000000000001E-2</v>
      </c>
      <c r="AE1411" s="139"/>
      <c r="AF1411" s="139"/>
      <c r="AG1411" s="139"/>
      <c r="AH1411" s="139"/>
    </row>
    <row r="1412" spans="1:51">
      <c r="A1412" s="13" t="s">
        <v>157</v>
      </c>
      <c r="B1412" s="2" t="s">
        <v>74</v>
      </c>
      <c r="C1412" s="14" t="s">
        <v>189</v>
      </c>
      <c r="D1412" s="2">
        <v>2013</v>
      </c>
      <c r="E1412" s="14">
        <v>2014</v>
      </c>
      <c r="F1412" s="14" t="s">
        <v>99</v>
      </c>
      <c r="G1412" s="93">
        <v>1353</v>
      </c>
      <c r="H1412" s="93">
        <v>10506</v>
      </c>
      <c r="I1412" s="93">
        <v>0</v>
      </c>
      <c r="J1412" s="93">
        <v>23</v>
      </c>
      <c r="K1412" s="93">
        <v>1353</v>
      </c>
      <c r="L1412" s="93">
        <v>10529</v>
      </c>
      <c r="M1412" s="48">
        <v>11882</v>
      </c>
      <c r="N1412" s="48">
        <v>23109</v>
      </c>
      <c r="O1412" s="48">
        <v>3312</v>
      </c>
      <c r="P1412" s="48">
        <v>19733</v>
      </c>
      <c r="Q1412" s="48">
        <v>23045</v>
      </c>
      <c r="R1412" s="48">
        <v>1</v>
      </c>
      <c r="S1412" s="48">
        <v>63</v>
      </c>
      <c r="T1412" s="48">
        <v>64</v>
      </c>
      <c r="U1412" s="48">
        <v>3313</v>
      </c>
      <c r="V1412" s="48">
        <v>19796</v>
      </c>
      <c r="W1412" s="156">
        <v>3263994</v>
      </c>
      <c r="X1412" s="156">
        <v>7426</v>
      </c>
      <c r="Y1412" s="156">
        <v>3271420</v>
      </c>
      <c r="Z1412" s="28">
        <v>0.89070000000000005</v>
      </c>
      <c r="AA1412" s="28"/>
      <c r="AB1412" s="111"/>
      <c r="AC1412" s="28"/>
      <c r="AD1412" s="28">
        <v>0.112</v>
      </c>
      <c r="AE1412" s="139"/>
      <c r="AF1412" s="139"/>
      <c r="AG1412" s="139"/>
      <c r="AH1412" s="139"/>
    </row>
    <row r="1413" spans="1:51">
      <c r="A1413" s="13" t="s">
        <v>158</v>
      </c>
      <c r="B1413" s="2" t="s">
        <v>75</v>
      </c>
      <c r="C1413" s="14" t="s">
        <v>189</v>
      </c>
      <c r="D1413" s="2">
        <v>2013</v>
      </c>
      <c r="E1413" s="14">
        <v>2014</v>
      </c>
      <c r="F1413" s="14" t="s">
        <v>99</v>
      </c>
      <c r="G1413" s="93">
        <v>1583</v>
      </c>
      <c r="H1413" s="93">
        <v>10116</v>
      </c>
      <c r="I1413" s="93">
        <v>1</v>
      </c>
      <c r="J1413" s="93">
        <v>19</v>
      </c>
      <c r="K1413" s="93">
        <v>1584</v>
      </c>
      <c r="L1413" s="93">
        <v>10135</v>
      </c>
      <c r="M1413" s="48">
        <v>11719</v>
      </c>
      <c r="N1413" s="48">
        <v>23430</v>
      </c>
      <c r="O1413" s="48">
        <v>3963</v>
      </c>
      <c r="P1413" s="48">
        <v>19421</v>
      </c>
      <c r="Q1413" s="48">
        <v>23384</v>
      </c>
      <c r="R1413" s="48">
        <v>3</v>
      </c>
      <c r="S1413" s="48">
        <v>43</v>
      </c>
      <c r="T1413" s="48">
        <v>46</v>
      </c>
      <c r="U1413" s="48">
        <v>3966</v>
      </c>
      <c r="V1413" s="48">
        <v>19464</v>
      </c>
      <c r="W1413" s="156">
        <v>3258734</v>
      </c>
      <c r="X1413" s="156">
        <v>6909</v>
      </c>
      <c r="Y1413" s="156">
        <v>3265643</v>
      </c>
      <c r="Z1413" s="28">
        <v>0.91790000000000005</v>
      </c>
      <c r="AA1413" s="28"/>
      <c r="AB1413" s="111"/>
      <c r="AC1413" s="28"/>
      <c r="AD1413" s="28">
        <v>0.112</v>
      </c>
      <c r="AE1413" s="139"/>
      <c r="AF1413" s="139"/>
      <c r="AG1413" s="139"/>
      <c r="AH1413" s="139"/>
    </row>
    <row r="1414" spans="1:51">
      <c r="A1414" s="13" t="s">
        <v>159</v>
      </c>
      <c r="B1414" s="2" t="s">
        <v>75</v>
      </c>
      <c r="C1414" s="14" t="s">
        <v>189</v>
      </c>
      <c r="D1414" s="2">
        <v>2013</v>
      </c>
      <c r="E1414" s="14">
        <v>2014</v>
      </c>
      <c r="F1414" s="14" t="s">
        <v>99</v>
      </c>
      <c r="G1414" s="93">
        <v>10</v>
      </c>
      <c r="H1414" s="93">
        <v>154</v>
      </c>
      <c r="I1414" s="93">
        <v>0</v>
      </c>
      <c r="J1414" s="93">
        <v>0</v>
      </c>
      <c r="K1414" s="93">
        <v>10</v>
      </c>
      <c r="L1414" s="93">
        <v>154</v>
      </c>
      <c r="M1414" s="48">
        <v>164</v>
      </c>
      <c r="N1414" s="48">
        <v>295</v>
      </c>
      <c r="O1414" s="48">
        <v>23</v>
      </c>
      <c r="P1414" s="48">
        <v>272</v>
      </c>
      <c r="Q1414" s="48">
        <v>295</v>
      </c>
      <c r="R1414" s="48">
        <v>0</v>
      </c>
      <c r="S1414" s="48">
        <v>0</v>
      </c>
      <c r="T1414" s="48">
        <v>0</v>
      </c>
      <c r="U1414" s="48">
        <v>23</v>
      </c>
      <c r="V1414" s="48">
        <v>272</v>
      </c>
      <c r="W1414" s="156">
        <v>42212</v>
      </c>
      <c r="X1414" s="156">
        <v>0</v>
      </c>
      <c r="Y1414" s="156">
        <v>42212</v>
      </c>
      <c r="Z1414" s="28">
        <v>1</v>
      </c>
      <c r="AA1414" s="28"/>
      <c r="AB1414" s="111"/>
      <c r="AC1414" s="28"/>
      <c r="AD1414" s="28">
        <v>0.112</v>
      </c>
      <c r="AE1414" s="139"/>
      <c r="AF1414" s="139"/>
      <c r="AG1414" s="139"/>
      <c r="AH1414" s="139"/>
    </row>
    <row r="1415" spans="1:51">
      <c r="A1415" s="13" t="s">
        <v>160</v>
      </c>
      <c r="B1415" s="2" t="s">
        <v>75</v>
      </c>
      <c r="C1415" s="14" t="s">
        <v>189</v>
      </c>
      <c r="D1415" s="2">
        <v>2013</v>
      </c>
      <c r="E1415" s="14">
        <v>2014</v>
      </c>
      <c r="F1415" s="14" t="s">
        <v>99</v>
      </c>
      <c r="G1415" s="93">
        <v>469</v>
      </c>
      <c r="H1415" s="93">
        <v>2619</v>
      </c>
      <c r="I1415" s="93">
        <v>0</v>
      </c>
      <c r="J1415" s="93">
        <v>2</v>
      </c>
      <c r="K1415" s="93">
        <v>469</v>
      </c>
      <c r="L1415" s="93">
        <v>2621</v>
      </c>
      <c r="M1415" s="48">
        <v>3090</v>
      </c>
      <c r="N1415" s="48">
        <v>6778</v>
      </c>
      <c r="O1415" s="48">
        <v>1300</v>
      </c>
      <c r="P1415" s="48">
        <v>5474</v>
      </c>
      <c r="Q1415" s="48">
        <v>6774</v>
      </c>
      <c r="R1415" s="48">
        <v>0</v>
      </c>
      <c r="S1415" s="48">
        <v>4</v>
      </c>
      <c r="T1415" s="48">
        <v>4</v>
      </c>
      <c r="U1415" s="48">
        <v>1300</v>
      </c>
      <c r="V1415" s="48">
        <v>5478</v>
      </c>
      <c r="W1415" s="156">
        <v>931727</v>
      </c>
      <c r="X1415" s="156">
        <v>644</v>
      </c>
      <c r="Y1415" s="156">
        <v>932371</v>
      </c>
      <c r="Z1415" s="28">
        <v>1</v>
      </c>
      <c r="AA1415" s="28"/>
      <c r="AB1415" s="111"/>
      <c r="AC1415" s="28"/>
      <c r="AD1415" s="28">
        <v>0.112</v>
      </c>
      <c r="AE1415" s="139"/>
      <c r="AF1415" s="139"/>
      <c r="AG1415" s="139"/>
      <c r="AH1415" s="139"/>
    </row>
    <row r="1416" spans="1:51">
      <c r="A1416" s="13" t="s">
        <v>161</v>
      </c>
      <c r="B1416" s="2" t="s">
        <v>74</v>
      </c>
      <c r="C1416" s="14" t="s">
        <v>189</v>
      </c>
      <c r="D1416" s="2">
        <v>2013</v>
      </c>
      <c r="E1416" s="14">
        <v>2014</v>
      </c>
      <c r="F1416" s="14" t="s">
        <v>99</v>
      </c>
      <c r="G1416" s="93">
        <v>3459</v>
      </c>
      <c r="H1416" s="93">
        <v>17997</v>
      </c>
      <c r="I1416" s="93">
        <v>8</v>
      </c>
      <c r="J1416" s="93">
        <v>85</v>
      </c>
      <c r="K1416" s="93">
        <v>3467</v>
      </c>
      <c r="L1416" s="93">
        <v>18082</v>
      </c>
      <c r="M1416" s="48">
        <v>21549</v>
      </c>
      <c r="N1416" s="48">
        <v>42727</v>
      </c>
      <c r="O1416" s="48">
        <v>8276</v>
      </c>
      <c r="P1416" s="48">
        <v>34221</v>
      </c>
      <c r="Q1416" s="48">
        <v>42497</v>
      </c>
      <c r="R1416" s="48">
        <v>30</v>
      </c>
      <c r="S1416" s="48">
        <v>200</v>
      </c>
      <c r="T1416" s="48">
        <v>230</v>
      </c>
      <c r="U1416" s="48">
        <v>8306</v>
      </c>
      <c r="V1416" s="48">
        <v>34421</v>
      </c>
      <c r="W1416" s="156">
        <v>6172027.6299999999</v>
      </c>
      <c r="X1416" s="156">
        <v>29539.09</v>
      </c>
      <c r="Y1416" s="156">
        <v>6201566.7199999997</v>
      </c>
      <c r="Z1416" s="28">
        <v>0.92200000000000004</v>
      </c>
      <c r="AA1416" s="28"/>
      <c r="AB1416" s="111"/>
      <c r="AC1416" s="28"/>
      <c r="AD1416" s="28">
        <v>0</v>
      </c>
      <c r="AE1416" s="139"/>
      <c r="AF1416" s="139"/>
      <c r="AG1416" s="139"/>
      <c r="AH1416" s="139"/>
    </row>
    <row r="1417" spans="1:51">
      <c r="A1417" s="13" t="s">
        <v>162</v>
      </c>
      <c r="B1417" s="2" t="s">
        <v>74</v>
      </c>
      <c r="C1417" s="14" t="s">
        <v>189</v>
      </c>
      <c r="D1417" s="2">
        <v>2013</v>
      </c>
      <c r="E1417" s="14">
        <v>2014</v>
      </c>
      <c r="F1417" s="14" t="s">
        <v>99</v>
      </c>
      <c r="G1417" s="93">
        <v>2024</v>
      </c>
      <c r="H1417" s="93">
        <v>16737</v>
      </c>
      <c r="I1417" s="93">
        <v>9</v>
      </c>
      <c r="J1417" s="93">
        <v>113</v>
      </c>
      <c r="K1417" s="93">
        <v>2033</v>
      </c>
      <c r="L1417" s="93">
        <v>16850</v>
      </c>
      <c r="M1417" s="48">
        <v>18883</v>
      </c>
      <c r="N1417" s="48">
        <v>34916</v>
      </c>
      <c r="O1417" s="48">
        <v>4872</v>
      </c>
      <c r="P1417" s="48">
        <v>29733</v>
      </c>
      <c r="Q1417" s="48">
        <v>34605</v>
      </c>
      <c r="R1417" s="48">
        <v>32</v>
      </c>
      <c r="S1417" s="48">
        <v>279</v>
      </c>
      <c r="T1417" s="48">
        <v>311</v>
      </c>
      <c r="U1417" s="48">
        <v>4904</v>
      </c>
      <c r="V1417" s="48">
        <v>30012</v>
      </c>
      <c r="W1417" s="156">
        <v>4993346</v>
      </c>
      <c r="X1417" s="156">
        <v>34879</v>
      </c>
      <c r="Y1417" s="156">
        <v>5028225</v>
      </c>
      <c r="Z1417" s="28">
        <v>0.87109999999999999</v>
      </c>
      <c r="AA1417" s="28"/>
      <c r="AB1417" s="111"/>
      <c r="AC1417" s="28"/>
      <c r="AD1417" s="28">
        <v>0.112</v>
      </c>
      <c r="AE1417" s="139"/>
      <c r="AF1417" s="139"/>
      <c r="AG1417" s="139"/>
      <c r="AH1417" s="139"/>
    </row>
    <row r="1418" spans="1:51">
      <c r="A1418" s="13" t="s">
        <v>163</v>
      </c>
      <c r="B1418" s="2" t="s">
        <v>75</v>
      </c>
      <c r="C1418" s="14" t="s">
        <v>189</v>
      </c>
      <c r="D1418" s="2">
        <v>2013</v>
      </c>
      <c r="E1418" s="14">
        <v>2014</v>
      </c>
      <c r="F1418" s="14" t="s">
        <v>99</v>
      </c>
      <c r="G1418" s="93">
        <v>6894</v>
      </c>
      <c r="H1418" s="93">
        <v>34834</v>
      </c>
      <c r="I1418" s="93">
        <v>7</v>
      </c>
      <c r="J1418" s="93">
        <v>54</v>
      </c>
      <c r="K1418" s="93">
        <v>6901</v>
      </c>
      <c r="L1418" s="93">
        <v>34888</v>
      </c>
      <c r="M1418" s="48">
        <v>41789</v>
      </c>
      <c r="N1418" s="48">
        <v>91316</v>
      </c>
      <c r="O1418" s="48">
        <v>18237</v>
      </c>
      <c r="P1418" s="48">
        <v>72903</v>
      </c>
      <c r="Q1418" s="48">
        <v>91140</v>
      </c>
      <c r="R1418" s="48">
        <v>27</v>
      </c>
      <c r="S1418" s="48">
        <v>149</v>
      </c>
      <c r="T1418" s="48">
        <v>176</v>
      </c>
      <c r="U1418" s="48">
        <v>18264</v>
      </c>
      <c r="V1418" s="48">
        <v>73052</v>
      </c>
      <c r="W1418" s="156">
        <v>12795987</v>
      </c>
      <c r="X1418" s="156">
        <v>18909</v>
      </c>
      <c r="Y1418" s="156">
        <v>12814896</v>
      </c>
      <c r="Z1418" s="28">
        <v>0.97450000000000003</v>
      </c>
      <c r="AA1418" s="28"/>
      <c r="AB1418" s="111"/>
      <c r="AC1418" s="28"/>
      <c r="AD1418" s="28">
        <v>3.8800000000000001E-2</v>
      </c>
      <c r="AE1418" s="139"/>
      <c r="AF1418" s="139"/>
      <c r="AG1418" s="139"/>
      <c r="AH1418" s="139"/>
      <c r="AI1418" s="1"/>
      <c r="AJ1418" s="1"/>
      <c r="AK1418" s="1"/>
      <c r="AL1418" s="1"/>
      <c r="AM1418" s="1"/>
      <c r="AN1418" s="1"/>
      <c r="AO1418" s="1"/>
      <c r="AP1418" s="1"/>
      <c r="AQ1418" s="1"/>
      <c r="AR1418" s="1"/>
      <c r="AS1418" s="1"/>
      <c r="AT1418" s="1"/>
      <c r="AU1418" s="1"/>
      <c r="AV1418" s="1"/>
      <c r="AW1418" s="1"/>
      <c r="AX1418" s="1"/>
      <c r="AY1418" s="1"/>
    </row>
    <row r="1419" spans="1:51">
      <c r="A1419" s="13" t="s">
        <v>164</v>
      </c>
      <c r="B1419" s="2" t="s">
        <v>75</v>
      </c>
      <c r="C1419" s="14" t="s">
        <v>189</v>
      </c>
      <c r="D1419" s="2">
        <v>2013</v>
      </c>
      <c r="E1419" s="14">
        <v>2014</v>
      </c>
      <c r="F1419" s="14" t="s">
        <v>99</v>
      </c>
      <c r="G1419" s="93">
        <v>803</v>
      </c>
      <c r="H1419" s="93">
        <v>4406</v>
      </c>
      <c r="I1419" s="93">
        <v>3</v>
      </c>
      <c r="J1419" s="93">
        <v>24</v>
      </c>
      <c r="K1419" s="93">
        <v>806</v>
      </c>
      <c r="L1419" s="93">
        <v>4430</v>
      </c>
      <c r="M1419" s="48">
        <v>5236</v>
      </c>
      <c r="N1419" s="48">
        <v>12344</v>
      </c>
      <c r="O1419" s="48">
        <v>2151</v>
      </c>
      <c r="P1419" s="48">
        <v>10113</v>
      </c>
      <c r="Q1419" s="48">
        <v>12264</v>
      </c>
      <c r="R1419" s="48">
        <v>12</v>
      </c>
      <c r="S1419" s="48">
        <v>68</v>
      </c>
      <c r="T1419" s="48">
        <v>80</v>
      </c>
      <c r="U1419" s="48">
        <v>2163</v>
      </c>
      <c r="V1419" s="48">
        <v>10181</v>
      </c>
      <c r="W1419" s="156">
        <v>1698484</v>
      </c>
      <c r="X1419" s="156">
        <v>8642</v>
      </c>
      <c r="Y1419" s="156">
        <v>1707126</v>
      </c>
      <c r="Z1419" s="28">
        <v>0.95979999999999999</v>
      </c>
      <c r="AA1419" s="28"/>
      <c r="AB1419" s="111"/>
      <c r="AC1419" s="28"/>
      <c r="AD1419" s="28">
        <v>0.112</v>
      </c>
      <c r="AE1419" s="139"/>
      <c r="AF1419" s="139"/>
      <c r="AG1419" s="139"/>
      <c r="AH1419" s="139"/>
      <c r="AI1419" s="1"/>
      <c r="AJ1419" s="1"/>
      <c r="AK1419" s="1"/>
      <c r="AL1419" s="1"/>
      <c r="AM1419" s="1"/>
      <c r="AN1419" s="1"/>
      <c r="AO1419" s="1"/>
      <c r="AP1419" s="1"/>
      <c r="AQ1419" s="1"/>
      <c r="AR1419" s="1"/>
      <c r="AS1419" s="1"/>
      <c r="AT1419" s="1"/>
      <c r="AU1419" s="1"/>
      <c r="AV1419" s="1"/>
      <c r="AW1419" s="1"/>
      <c r="AX1419" s="1"/>
      <c r="AY1419" s="1"/>
    </row>
    <row r="1420" spans="1:51">
      <c r="A1420" s="13" t="s">
        <v>165</v>
      </c>
      <c r="B1420" s="2" t="s">
        <v>75</v>
      </c>
      <c r="C1420" s="14" t="s">
        <v>189</v>
      </c>
      <c r="D1420" s="2">
        <v>2013</v>
      </c>
      <c r="E1420" s="14">
        <v>2014</v>
      </c>
      <c r="F1420" s="14" t="s">
        <v>99</v>
      </c>
      <c r="G1420" s="93">
        <v>714</v>
      </c>
      <c r="H1420" s="93">
        <v>3899</v>
      </c>
      <c r="I1420" s="93">
        <v>1</v>
      </c>
      <c r="J1420" s="93">
        <v>8</v>
      </c>
      <c r="K1420" s="93">
        <v>715</v>
      </c>
      <c r="L1420" s="93">
        <v>3907</v>
      </c>
      <c r="M1420" s="48">
        <v>4622</v>
      </c>
      <c r="N1420" s="48">
        <v>10385</v>
      </c>
      <c r="O1420" s="48">
        <v>1928</v>
      </c>
      <c r="P1420" s="48">
        <v>8434</v>
      </c>
      <c r="Q1420" s="48">
        <v>10362</v>
      </c>
      <c r="R1420" s="48">
        <v>2</v>
      </c>
      <c r="S1420" s="48">
        <v>21</v>
      </c>
      <c r="T1420" s="48">
        <v>23</v>
      </c>
      <c r="U1420" s="48">
        <v>1930</v>
      </c>
      <c r="V1420" s="48">
        <v>8455</v>
      </c>
      <c r="W1420" s="156">
        <v>1419673</v>
      </c>
      <c r="X1420" s="156">
        <v>3224</v>
      </c>
      <c r="Y1420" s="156">
        <v>1422897</v>
      </c>
      <c r="Z1420" s="28">
        <v>0.99580000000000002</v>
      </c>
      <c r="AA1420" s="28"/>
      <c r="AB1420" s="111"/>
      <c r="AC1420" s="28"/>
      <c r="AD1420" s="28">
        <v>0.112</v>
      </c>
      <c r="AE1420" s="139"/>
      <c r="AF1420" s="139"/>
      <c r="AG1420" s="139"/>
      <c r="AH1420" s="139"/>
      <c r="AI1420" s="1"/>
      <c r="AJ1420" s="1"/>
      <c r="AK1420" s="1"/>
      <c r="AL1420" s="1"/>
      <c r="AM1420" s="1"/>
      <c r="AN1420" s="1"/>
      <c r="AO1420" s="1"/>
      <c r="AP1420" s="1"/>
      <c r="AQ1420" s="1"/>
      <c r="AR1420" s="1"/>
      <c r="AS1420" s="1"/>
      <c r="AT1420" s="1"/>
      <c r="AU1420" s="1"/>
      <c r="AV1420" s="1"/>
      <c r="AW1420" s="1"/>
      <c r="AX1420" s="1"/>
      <c r="AY1420" s="1"/>
    </row>
    <row r="1421" spans="1:51">
      <c r="A1421" s="13" t="s">
        <v>166</v>
      </c>
      <c r="B1421" s="2" t="s">
        <v>75</v>
      </c>
      <c r="C1421" s="14" t="s">
        <v>189</v>
      </c>
      <c r="D1421" s="2">
        <v>2013</v>
      </c>
      <c r="E1421" s="14">
        <v>2014</v>
      </c>
      <c r="F1421" s="14" t="s">
        <v>99</v>
      </c>
      <c r="G1421" s="93">
        <v>76</v>
      </c>
      <c r="H1421" s="93">
        <v>768</v>
      </c>
      <c r="I1421" s="93">
        <v>0</v>
      </c>
      <c r="J1421" s="93">
        <v>2</v>
      </c>
      <c r="K1421" s="93">
        <v>76</v>
      </c>
      <c r="L1421" s="93">
        <v>770</v>
      </c>
      <c r="M1421" s="48">
        <v>846</v>
      </c>
      <c r="N1421" s="48">
        <v>1629</v>
      </c>
      <c r="O1421" s="48">
        <v>181</v>
      </c>
      <c r="P1421" s="48">
        <v>1445</v>
      </c>
      <c r="Q1421" s="48">
        <v>1626</v>
      </c>
      <c r="R1421" s="48">
        <v>0</v>
      </c>
      <c r="S1421" s="48">
        <v>3</v>
      </c>
      <c r="T1421" s="48">
        <v>3</v>
      </c>
      <c r="U1421" s="48">
        <v>181</v>
      </c>
      <c r="V1421" s="48">
        <v>1448</v>
      </c>
      <c r="W1421" s="156">
        <v>235593</v>
      </c>
      <c r="X1421" s="156">
        <v>439</v>
      </c>
      <c r="Y1421" s="156">
        <v>236032</v>
      </c>
      <c r="Z1421" s="28">
        <v>0.96360000000000001</v>
      </c>
      <c r="AA1421" s="28"/>
      <c r="AB1421" s="111"/>
      <c r="AC1421" s="28"/>
      <c r="AD1421" s="28">
        <v>0.112</v>
      </c>
      <c r="AE1421" s="139"/>
      <c r="AF1421" s="139"/>
      <c r="AG1421" s="139"/>
      <c r="AH1421" s="139"/>
      <c r="AI1421" s="1"/>
      <c r="AJ1421" s="1"/>
      <c r="AK1421" s="1"/>
      <c r="AL1421" s="1"/>
      <c r="AM1421" s="1"/>
      <c r="AN1421" s="1"/>
      <c r="AO1421" s="1"/>
      <c r="AP1421" s="1"/>
      <c r="AQ1421" s="1"/>
      <c r="AR1421" s="1"/>
      <c r="AS1421" s="1"/>
      <c r="AT1421" s="1"/>
      <c r="AU1421" s="1"/>
      <c r="AV1421" s="1"/>
      <c r="AW1421" s="1"/>
      <c r="AX1421" s="1"/>
      <c r="AY1421" s="1"/>
    </row>
    <row r="1422" spans="1:51">
      <c r="A1422" s="13" t="s">
        <v>167</v>
      </c>
      <c r="B1422" s="2" t="s">
        <v>74</v>
      </c>
      <c r="C1422" s="14" t="s">
        <v>189</v>
      </c>
      <c r="D1422" s="2">
        <v>2013</v>
      </c>
      <c r="E1422" s="14">
        <v>2014</v>
      </c>
      <c r="F1422" s="14" t="s">
        <v>99</v>
      </c>
      <c r="G1422" s="93">
        <v>9076</v>
      </c>
      <c r="H1422" s="93">
        <v>39112</v>
      </c>
      <c r="I1422" s="93">
        <v>22</v>
      </c>
      <c r="J1422" s="93">
        <v>316</v>
      </c>
      <c r="K1422" s="93">
        <v>9098</v>
      </c>
      <c r="L1422" s="93">
        <v>39428</v>
      </c>
      <c r="M1422" s="48">
        <v>48526</v>
      </c>
      <c r="N1422" s="48">
        <v>119082</v>
      </c>
      <c r="O1422" s="48">
        <v>24892</v>
      </c>
      <c r="P1422" s="48">
        <v>93307</v>
      </c>
      <c r="Q1422" s="48">
        <v>118199</v>
      </c>
      <c r="R1422" s="48">
        <v>72</v>
      </c>
      <c r="S1422" s="48">
        <v>811</v>
      </c>
      <c r="T1422" s="48">
        <v>883</v>
      </c>
      <c r="U1422" s="48">
        <v>24964</v>
      </c>
      <c r="V1422" s="48">
        <v>94118</v>
      </c>
      <c r="W1422" s="156">
        <v>16330074</v>
      </c>
      <c r="X1422" s="156">
        <v>109579</v>
      </c>
      <c r="Y1422" s="156">
        <v>16439653</v>
      </c>
      <c r="Z1422" s="28">
        <v>1</v>
      </c>
      <c r="AA1422" s="28"/>
      <c r="AB1422" s="111"/>
      <c r="AC1422" s="28"/>
      <c r="AD1422" s="28">
        <v>2.0899999999999998E-2</v>
      </c>
      <c r="AE1422" s="139"/>
      <c r="AF1422" s="139"/>
      <c r="AG1422" s="139"/>
      <c r="AH1422" s="139"/>
      <c r="AI1422" s="1"/>
      <c r="AJ1422" s="1"/>
      <c r="AK1422" s="1"/>
      <c r="AL1422" s="1"/>
      <c r="AM1422" s="1"/>
      <c r="AN1422" s="1"/>
      <c r="AO1422" s="1"/>
      <c r="AP1422" s="1"/>
      <c r="AQ1422" s="1"/>
      <c r="AR1422" s="1"/>
      <c r="AS1422" s="1"/>
      <c r="AT1422" s="1"/>
      <c r="AU1422" s="1"/>
      <c r="AV1422" s="1"/>
      <c r="AW1422" s="1"/>
      <c r="AX1422" s="1"/>
      <c r="AY1422" s="1"/>
    </row>
    <row r="1423" spans="1:51">
      <c r="A1423" s="13" t="s">
        <v>168</v>
      </c>
      <c r="B1423" s="2" t="s">
        <v>75</v>
      </c>
      <c r="C1423" s="14" t="s">
        <v>189</v>
      </c>
      <c r="D1423" s="2">
        <v>2013</v>
      </c>
      <c r="E1423" s="14">
        <v>2014</v>
      </c>
      <c r="F1423" s="14" t="s">
        <v>99</v>
      </c>
      <c r="G1423" s="93">
        <v>387</v>
      </c>
      <c r="H1423" s="93">
        <v>2471</v>
      </c>
      <c r="I1423" s="93">
        <v>0</v>
      </c>
      <c r="J1423" s="93">
        <v>3</v>
      </c>
      <c r="K1423" s="93">
        <v>387</v>
      </c>
      <c r="L1423" s="93">
        <v>2474</v>
      </c>
      <c r="M1423" s="48">
        <v>2861</v>
      </c>
      <c r="N1423" s="48">
        <v>5276</v>
      </c>
      <c r="O1423" s="48">
        <v>1011</v>
      </c>
      <c r="P1423" s="48">
        <v>4258</v>
      </c>
      <c r="Q1423" s="48">
        <v>5269</v>
      </c>
      <c r="R1423" s="48">
        <v>1</v>
      </c>
      <c r="S1423" s="48">
        <v>6</v>
      </c>
      <c r="T1423" s="48">
        <v>7</v>
      </c>
      <c r="U1423" s="48">
        <v>1012</v>
      </c>
      <c r="V1423" s="48">
        <v>4264</v>
      </c>
      <c r="W1423" s="156">
        <v>741234</v>
      </c>
      <c r="X1423" s="156">
        <v>849</v>
      </c>
      <c r="Y1423" s="156">
        <v>742083</v>
      </c>
      <c r="Z1423" s="28">
        <v>0.95179999999999998</v>
      </c>
      <c r="AA1423" s="28"/>
      <c r="AB1423" s="111"/>
      <c r="AC1423" s="28"/>
      <c r="AD1423" s="28">
        <v>0.112</v>
      </c>
      <c r="AE1423" s="139"/>
      <c r="AF1423" s="139"/>
      <c r="AG1423" s="139"/>
      <c r="AH1423" s="139"/>
      <c r="AI1423" s="1"/>
      <c r="AJ1423" s="1"/>
      <c r="AK1423" s="1"/>
      <c r="AL1423" s="1"/>
      <c r="AM1423" s="1"/>
      <c r="AN1423" s="1"/>
      <c r="AO1423" s="1"/>
      <c r="AP1423" s="1"/>
      <c r="AQ1423" s="1"/>
      <c r="AR1423" s="1"/>
      <c r="AS1423" s="1"/>
      <c r="AT1423" s="1"/>
      <c r="AU1423" s="1"/>
      <c r="AV1423" s="1"/>
      <c r="AW1423" s="1"/>
      <c r="AX1423" s="1"/>
      <c r="AY1423" s="1"/>
    </row>
    <row r="1424" spans="1:51">
      <c r="A1424" s="13" t="s">
        <v>169</v>
      </c>
      <c r="B1424" s="2" t="s">
        <v>74</v>
      </c>
      <c r="C1424" s="14" t="s">
        <v>189</v>
      </c>
      <c r="D1424" s="2">
        <v>2013</v>
      </c>
      <c r="E1424" s="14">
        <v>2014</v>
      </c>
      <c r="F1424" s="14" t="s">
        <v>99</v>
      </c>
      <c r="G1424" s="93">
        <v>3548</v>
      </c>
      <c r="H1424" s="93">
        <v>30150</v>
      </c>
      <c r="I1424" s="93">
        <v>6</v>
      </c>
      <c r="J1424" s="93">
        <v>209</v>
      </c>
      <c r="K1424" s="93">
        <v>3554</v>
      </c>
      <c r="L1424" s="93">
        <v>30359</v>
      </c>
      <c r="M1424" s="48">
        <v>33913</v>
      </c>
      <c r="N1424" s="48">
        <v>70558</v>
      </c>
      <c r="O1424" s="48">
        <v>8802</v>
      </c>
      <c r="P1424" s="48">
        <v>61252</v>
      </c>
      <c r="Q1424" s="48">
        <v>70054</v>
      </c>
      <c r="R1424" s="48">
        <v>20</v>
      </c>
      <c r="S1424" s="48">
        <v>484</v>
      </c>
      <c r="T1424" s="48">
        <v>504</v>
      </c>
      <c r="U1424" s="48">
        <v>8822</v>
      </c>
      <c r="V1424" s="48">
        <v>61736</v>
      </c>
      <c r="W1424" s="156">
        <v>9880075</v>
      </c>
      <c r="X1424" s="156">
        <v>62654</v>
      </c>
      <c r="Y1424" s="156">
        <v>9942729</v>
      </c>
      <c r="Z1424" s="28">
        <v>0.9577</v>
      </c>
      <c r="AA1424" s="28"/>
      <c r="AB1424" s="111"/>
      <c r="AC1424" s="28"/>
      <c r="AD1424" s="28">
        <v>3.15E-2</v>
      </c>
      <c r="AE1424" s="139"/>
      <c r="AF1424" s="139"/>
      <c r="AG1424" s="139"/>
      <c r="AH1424" s="139"/>
      <c r="AI1424" s="1"/>
      <c r="AJ1424" s="1"/>
      <c r="AK1424" s="1"/>
      <c r="AL1424" s="1"/>
      <c r="AM1424" s="1"/>
      <c r="AN1424" s="1"/>
      <c r="AO1424" s="1"/>
      <c r="AP1424" s="1"/>
      <c r="AQ1424" s="1"/>
      <c r="AR1424" s="1"/>
      <c r="AS1424" s="1"/>
      <c r="AT1424" s="1"/>
      <c r="AU1424" s="1"/>
      <c r="AV1424" s="1"/>
      <c r="AW1424" s="1"/>
      <c r="AX1424" s="1"/>
      <c r="AY1424" s="1"/>
    </row>
    <row r="1425" spans="1:51">
      <c r="A1425" s="13" t="s">
        <v>170</v>
      </c>
      <c r="B1425" s="2" t="s">
        <v>74</v>
      </c>
      <c r="C1425" s="14" t="s">
        <v>189</v>
      </c>
      <c r="D1425" s="2">
        <v>2013</v>
      </c>
      <c r="E1425" s="14">
        <v>2014</v>
      </c>
      <c r="F1425" s="14" t="s">
        <v>99</v>
      </c>
      <c r="G1425" s="93">
        <v>983</v>
      </c>
      <c r="H1425" s="93">
        <v>7248</v>
      </c>
      <c r="I1425" s="93">
        <v>14</v>
      </c>
      <c r="J1425" s="93">
        <v>123</v>
      </c>
      <c r="K1425" s="93">
        <v>997</v>
      </c>
      <c r="L1425" s="93">
        <v>7371</v>
      </c>
      <c r="M1425" s="48">
        <v>8368</v>
      </c>
      <c r="N1425" s="48">
        <v>17758</v>
      </c>
      <c r="O1425" s="48">
        <v>2512</v>
      </c>
      <c r="P1425" s="48">
        <v>14913</v>
      </c>
      <c r="Q1425" s="48">
        <v>17425</v>
      </c>
      <c r="R1425" s="48">
        <v>50</v>
      </c>
      <c r="S1425" s="48">
        <v>283</v>
      </c>
      <c r="T1425" s="48">
        <v>333</v>
      </c>
      <c r="U1425" s="48">
        <v>2562</v>
      </c>
      <c r="V1425" s="48">
        <v>15196</v>
      </c>
      <c r="W1425" s="156">
        <v>2425761</v>
      </c>
      <c r="X1425" s="156">
        <v>41556</v>
      </c>
      <c r="Y1425" s="156">
        <v>2467317</v>
      </c>
      <c r="Z1425" s="28">
        <v>0.89890000000000003</v>
      </c>
      <c r="AA1425" s="28"/>
      <c r="AB1425" s="111"/>
      <c r="AC1425" s="28"/>
      <c r="AD1425" s="28">
        <v>0.112</v>
      </c>
      <c r="AE1425" s="139"/>
      <c r="AF1425" s="139"/>
      <c r="AG1425" s="139"/>
      <c r="AH1425" s="139"/>
      <c r="AI1425" s="1"/>
      <c r="AJ1425" s="1"/>
      <c r="AK1425" s="1"/>
      <c r="AL1425" s="1"/>
      <c r="AM1425" s="1"/>
      <c r="AN1425" s="1"/>
      <c r="AO1425" s="1"/>
      <c r="AP1425" s="1"/>
      <c r="AQ1425" s="1"/>
      <c r="AR1425" s="1"/>
      <c r="AS1425" s="1"/>
      <c r="AT1425" s="1"/>
      <c r="AU1425" s="1"/>
      <c r="AV1425" s="1"/>
      <c r="AW1425" s="1"/>
      <c r="AX1425" s="1"/>
      <c r="AY1425" s="1"/>
    </row>
    <row r="1426" spans="1:51">
      <c r="A1426" s="13" t="s">
        <v>171</v>
      </c>
      <c r="B1426" s="2" t="s">
        <v>75</v>
      </c>
      <c r="C1426" s="14" t="s">
        <v>189</v>
      </c>
      <c r="D1426" s="2">
        <v>2013</v>
      </c>
      <c r="E1426" s="14">
        <v>2014</v>
      </c>
      <c r="F1426" s="14" t="s">
        <v>99</v>
      </c>
      <c r="G1426" s="93">
        <v>1004</v>
      </c>
      <c r="H1426" s="93">
        <v>4789</v>
      </c>
      <c r="I1426" s="93">
        <v>2</v>
      </c>
      <c r="J1426" s="93">
        <v>14</v>
      </c>
      <c r="K1426" s="93">
        <v>1006</v>
      </c>
      <c r="L1426" s="93">
        <v>4803</v>
      </c>
      <c r="M1426" s="48">
        <v>5809</v>
      </c>
      <c r="N1426" s="48">
        <v>12909</v>
      </c>
      <c r="O1426" s="48">
        <v>2707</v>
      </c>
      <c r="P1426" s="48">
        <v>10156</v>
      </c>
      <c r="Q1426" s="48">
        <v>12863</v>
      </c>
      <c r="R1426" s="48">
        <v>7</v>
      </c>
      <c r="S1426" s="48">
        <v>39</v>
      </c>
      <c r="T1426" s="48">
        <v>46</v>
      </c>
      <c r="U1426" s="48">
        <v>2714</v>
      </c>
      <c r="V1426" s="48">
        <v>10195</v>
      </c>
      <c r="W1426" s="156">
        <v>1839373</v>
      </c>
      <c r="X1426" s="156">
        <v>4817</v>
      </c>
      <c r="Y1426" s="156">
        <v>1844190</v>
      </c>
      <c r="Z1426" s="28">
        <v>0.96530000000000005</v>
      </c>
      <c r="AA1426" s="28"/>
      <c r="AB1426" s="111"/>
      <c r="AC1426" s="28"/>
      <c r="AD1426" s="28">
        <v>0.112</v>
      </c>
      <c r="AE1426" s="139"/>
      <c r="AF1426" s="139"/>
      <c r="AG1426" s="139"/>
      <c r="AH1426" s="139"/>
      <c r="AI1426" s="1"/>
      <c r="AJ1426" s="1"/>
      <c r="AK1426" s="1"/>
      <c r="AL1426" s="1"/>
      <c r="AM1426" s="1"/>
      <c r="AN1426" s="1"/>
      <c r="AO1426" s="1"/>
      <c r="AP1426" s="1"/>
      <c r="AQ1426" s="1"/>
      <c r="AR1426" s="1"/>
      <c r="AS1426" s="1"/>
      <c r="AT1426" s="1"/>
      <c r="AU1426" s="1"/>
      <c r="AV1426" s="1"/>
      <c r="AW1426" s="1"/>
      <c r="AX1426" s="1"/>
      <c r="AY1426" s="1"/>
    </row>
    <row r="1427" spans="1:51">
      <c r="A1427" s="51" t="s">
        <v>172</v>
      </c>
      <c r="B1427" s="2" t="s">
        <v>66</v>
      </c>
      <c r="C1427" s="14" t="s">
        <v>3</v>
      </c>
      <c r="D1427" s="2">
        <v>2014</v>
      </c>
      <c r="E1427" s="14">
        <v>2014</v>
      </c>
      <c r="F1427" s="14" t="s">
        <v>99</v>
      </c>
      <c r="G1427" s="93">
        <v>310591</v>
      </c>
      <c r="H1427" s="93">
        <v>1686837</v>
      </c>
      <c r="I1427" s="93">
        <v>1874</v>
      </c>
      <c r="J1427" s="93">
        <v>15703</v>
      </c>
      <c r="K1427" s="93">
        <v>312465</v>
      </c>
      <c r="L1427" s="93">
        <v>1702540</v>
      </c>
      <c r="M1427" s="48">
        <v>2015005</v>
      </c>
      <c r="N1427" s="48">
        <v>4351103</v>
      </c>
      <c r="O1427" s="48">
        <v>780803</v>
      </c>
      <c r="P1427" s="48">
        <v>3527949</v>
      </c>
      <c r="Q1427" s="48">
        <v>4308752</v>
      </c>
      <c r="R1427" s="48">
        <v>6102</v>
      </c>
      <c r="S1427" s="48">
        <v>36249</v>
      </c>
      <c r="T1427" s="48">
        <v>42351</v>
      </c>
      <c r="U1427" s="48">
        <v>786905</v>
      </c>
      <c r="V1427" s="48">
        <v>3564198</v>
      </c>
      <c r="W1427" s="156">
        <v>617412444.96000004</v>
      </c>
      <c r="X1427" s="156">
        <v>5225459.5</v>
      </c>
      <c r="Y1427" s="156">
        <v>622637904.46000004</v>
      </c>
      <c r="Z1427" s="28">
        <v>0.96009999999999995</v>
      </c>
      <c r="AA1427" s="28"/>
      <c r="AB1427" s="111"/>
      <c r="AC1427" s="28"/>
      <c r="AD1427" s="28">
        <v>4.2000000000000003E-2</v>
      </c>
      <c r="AE1427" s="139"/>
      <c r="AF1427" s="139"/>
      <c r="AG1427" s="139">
        <v>346087</v>
      </c>
      <c r="AH1427" s="93">
        <v>718310</v>
      </c>
      <c r="AI1427" s="2"/>
      <c r="AJ1427" s="2"/>
      <c r="AK1427" s="2"/>
      <c r="AL1427" s="2"/>
      <c r="AM1427" s="2"/>
      <c r="AN1427" s="2"/>
      <c r="AO1427" s="2"/>
      <c r="AP1427" s="2"/>
      <c r="AQ1427" s="2"/>
      <c r="AR1427" s="2"/>
      <c r="AS1427" s="2"/>
      <c r="AT1427" s="2"/>
      <c r="AU1427" s="2"/>
      <c r="AV1427" s="2"/>
      <c r="AW1427" s="2"/>
      <c r="AX1427" s="2"/>
      <c r="AY1427" s="2"/>
    </row>
    <row r="1428" spans="1:51">
      <c r="A1428" s="51" t="s">
        <v>173</v>
      </c>
      <c r="B1428" s="2" t="s">
        <v>74</v>
      </c>
      <c r="C1428" s="14" t="s">
        <v>3</v>
      </c>
      <c r="D1428" s="2">
        <v>2014</v>
      </c>
      <c r="E1428" s="14">
        <v>2014</v>
      </c>
      <c r="F1428" s="14" t="s">
        <v>99</v>
      </c>
      <c r="G1428" s="93">
        <v>9914</v>
      </c>
      <c r="H1428" s="93">
        <v>53538</v>
      </c>
      <c r="I1428" s="93">
        <v>98</v>
      </c>
      <c r="J1428" s="93">
        <v>844</v>
      </c>
      <c r="K1428" s="93">
        <v>10012</v>
      </c>
      <c r="L1428" s="93">
        <v>54382</v>
      </c>
      <c r="M1428" s="48">
        <v>64394</v>
      </c>
      <c r="N1428" s="48">
        <v>128065</v>
      </c>
      <c r="O1428" s="48">
        <v>23149</v>
      </c>
      <c r="P1428" s="48">
        <v>102634</v>
      </c>
      <c r="Q1428" s="48">
        <v>125783</v>
      </c>
      <c r="R1428" s="48">
        <v>312</v>
      </c>
      <c r="S1428" s="48">
        <v>1970</v>
      </c>
      <c r="T1428" s="48">
        <v>2282</v>
      </c>
      <c r="U1428" s="48">
        <v>23461</v>
      </c>
      <c r="V1428" s="48">
        <v>104604</v>
      </c>
      <c r="W1428" s="156">
        <v>18513758</v>
      </c>
      <c r="X1428" s="156">
        <v>274850</v>
      </c>
      <c r="Y1428" s="156">
        <v>18788608</v>
      </c>
      <c r="Z1428" s="28">
        <v>0.84460000000000002</v>
      </c>
      <c r="AA1428" s="28"/>
      <c r="AB1428" s="111"/>
      <c r="AC1428" s="28"/>
      <c r="AD1428" s="28">
        <v>3.2199999999999999E-2</v>
      </c>
      <c r="AE1428" s="139"/>
      <c r="AF1428" s="139"/>
      <c r="AG1428" s="139">
        <v>10013</v>
      </c>
      <c r="AH1428" s="93">
        <v>18895</v>
      </c>
      <c r="AI1428" s="1"/>
      <c r="AJ1428" s="1"/>
      <c r="AK1428" s="1"/>
      <c r="AL1428" s="1"/>
      <c r="AM1428" s="1"/>
      <c r="AN1428" s="1"/>
      <c r="AO1428" s="1"/>
      <c r="AP1428" s="1"/>
      <c r="AQ1428" s="1"/>
      <c r="AR1428" s="1"/>
      <c r="AS1428" s="1"/>
      <c r="AT1428" s="1"/>
      <c r="AU1428" s="1"/>
      <c r="AV1428" s="1"/>
      <c r="AW1428" s="1"/>
      <c r="AX1428" s="1"/>
      <c r="AY1428" s="1"/>
    </row>
    <row r="1429" spans="1:51">
      <c r="A1429" s="51" t="s">
        <v>174</v>
      </c>
      <c r="B1429" s="2" t="s">
        <v>75</v>
      </c>
      <c r="C1429" s="14" t="s">
        <v>3</v>
      </c>
      <c r="D1429" s="2">
        <v>2014</v>
      </c>
      <c r="E1429" s="14">
        <v>2014</v>
      </c>
      <c r="F1429" s="14" t="s">
        <v>99</v>
      </c>
      <c r="G1429" s="93">
        <v>3</v>
      </c>
      <c r="H1429" s="93">
        <v>106</v>
      </c>
      <c r="I1429" s="93">
        <v>0</v>
      </c>
      <c r="J1429" s="93">
        <v>0</v>
      </c>
      <c r="K1429" s="93">
        <v>3</v>
      </c>
      <c r="L1429" s="93">
        <v>106</v>
      </c>
      <c r="M1429" s="48">
        <v>109</v>
      </c>
      <c r="N1429" s="48">
        <v>176</v>
      </c>
      <c r="O1429" s="48">
        <v>7</v>
      </c>
      <c r="P1429" s="48">
        <v>169</v>
      </c>
      <c r="Q1429" s="48">
        <v>176</v>
      </c>
      <c r="R1429" s="48">
        <v>0</v>
      </c>
      <c r="S1429" s="48">
        <v>0</v>
      </c>
      <c r="T1429" s="48">
        <v>0</v>
      </c>
      <c r="U1429" s="48">
        <v>7</v>
      </c>
      <c r="V1429" s="48">
        <v>169</v>
      </c>
      <c r="W1429" s="156">
        <v>23468</v>
      </c>
      <c r="X1429" s="156">
        <v>0</v>
      </c>
      <c r="Y1429" s="156">
        <v>23468</v>
      </c>
      <c r="Z1429" s="28">
        <v>1</v>
      </c>
      <c r="AA1429" s="28"/>
      <c r="AB1429" s="111"/>
      <c r="AC1429" s="28"/>
      <c r="AD1429" s="28">
        <v>9.2200000000000004E-2</v>
      </c>
      <c r="AE1429" s="139"/>
      <c r="AF1429" s="139"/>
      <c r="AG1429" s="139">
        <v>0</v>
      </c>
      <c r="AH1429" s="93">
        <v>0</v>
      </c>
      <c r="AI1429" s="1"/>
      <c r="AJ1429" s="1"/>
      <c r="AK1429" s="1"/>
      <c r="AL1429" s="1"/>
      <c r="AM1429" s="1"/>
      <c r="AN1429" s="1"/>
      <c r="AO1429" s="1"/>
      <c r="AP1429" s="1"/>
      <c r="AQ1429" s="1"/>
      <c r="AR1429" s="1"/>
      <c r="AS1429" s="1"/>
      <c r="AT1429" s="1"/>
      <c r="AU1429" s="1"/>
      <c r="AV1429" s="1"/>
      <c r="AW1429" s="1"/>
      <c r="AX1429" s="1"/>
      <c r="AY1429" s="1"/>
    </row>
    <row r="1430" spans="1:51">
      <c r="A1430" s="51" t="s">
        <v>175</v>
      </c>
      <c r="B1430" s="2" t="s">
        <v>75</v>
      </c>
      <c r="C1430" s="14" t="s">
        <v>3</v>
      </c>
      <c r="D1430" s="2">
        <v>2014</v>
      </c>
      <c r="E1430" s="14">
        <v>2014</v>
      </c>
      <c r="F1430" s="14" t="s">
        <v>99</v>
      </c>
      <c r="G1430" s="93">
        <v>184</v>
      </c>
      <c r="H1430" s="93">
        <v>1565</v>
      </c>
      <c r="I1430" s="93">
        <v>0</v>
      </c>
      <c r="J1430" s="93">
        <v>3</v>
      </c>
      <c r="K1430" s="93">
        <v>184</v>
      </c>
      <c r="L1430" s="93">
        <v>1568</v>
      </c>
      <c r="M1430" s="48">
        <v>1752</v>
      </c>
      <c r="N1430" s="48">
        <v>3428</v>
      </c>
      <c r="O1430" s="48">
        <v>483</v>
      </c>
      <c r="P1430" s="48">
        <v>2939</v>
      </c>
      <c r="Q1430" s="48">
        <v>3422</v>
      </c>
      <c r="R1430" s="48">
        <v>0</v>
      </c>
      <c r="S1430" s="48">
        <v>6</v>
      </c>
      <c r="T1430" s="48">
        <v>6</v>
      </c>
      <c r="U1430" s="48">
        <v>483</v>
      </c>
      <c r="V1430" s="48">
        <v>2945</v>
      </c>
      <c r="W1430" s="156">
        <v>481357</v>
      </c>
      <c r="X1430" s="156">
        <v>273</v>
      </c>
      <c r="Y1430" s="156">
        <v>481630</v>
      </c>
      <c r="Z1430" s="28">
        <v>0.93700000000000006</v>
      </c>
      <c r="AA1430" s="28"/>
      <c r="AB1430" s="111"/>
      <c r="AC1430" s="28"/>
      <c r="AD1430" s="28">
        <v>9.2200000000000004E-2</v>
      </c>
      <c r="AE1430" s="139"/>
      <c r="AF1430" s="139"/>
      <c r="AG1430" s="139">
        <v>62</v>
      </c>
      <c r="AH1430" s="93">
        <v>105</v>
      </c>
      <c r="AI1430" s="1"/>
      <c r="AJ1430" s="1"/>
      <c r="AK1430" s="1"/>
      <c r="AL1430" s="1"/>
      <c r="AM1430" s="1"/>
      <c r="AN1430" s="1"/>
      <c r="AO1430" s="1"/>
      <c r="AP1430" s="1"/>
      <c r="AQ1430" s="1"/>
      <c r="AR1430" s="1"/>
      <c r="AS1430" s="1"/>
      <c r="AT1430" s="1"/>
      <c r="AU1430" s="1"/>
      <c r="AV1430" s="1"/>
      <c r="AW1430" s="1"/>
      <c r="AX1430" s="1"/>
      <c r="AY1430" s="1"/>
    </row>
    <row r="1431" spans="1:51">
      <c r="A1431" s="51" t="s">
        <v>176</v>
      </c>
      <c r="B1431" s="2" t="s">
        <v>75</v>
      </c>
      <c r="C1431" s="14" t="s">
        <v>3</v>
      </c>
      <c r="D1431" s="2">
        <v>2014</v>
      </c>
      <c r="E1431" s="14">
        <v>2014</v>
      </c>
      <c r="F1431" s="14" t="s">
        <v>99</v>
      </c>
      <c r="G1431" s="93">
        <v>2028</v>
      </c>
      <c r="H1431" s="93">
        <v>12869</v>
      </c>
      <c r="I1431" s="93">
        <v>3</v>
      </c>
      <c r="J1431" s="93">
        <v>30</v>
      </c>
      <c r="K1431" s="93">
        <v>2031</v>
      </c>
      <c r="L1431" s="93">
        <v>12899</v>
      </c>
      <c r="M1431" s="48">
        <v>14930</v>
      </c>
      <c r="N1431" s="48">
        <v>30348</v>
      </c>
      <c r="O1431" s="48">
        <v>5018</v>
      </c>
      <c r="P1431" s="48">
        <v>25255</v>
      </c>
      <c r="Q1431" s="48">
        <v>30273</v>
      </c>
      <c r="R1431" s="48">
        <v>9</v>
      </c>
      <c r="S1431" s="48">
        <v>66</v>
      </c>
      <c r="T1431" s="48">
        <v>75</v>
      </c>
      <c r="U1431" s="48">
        <v>5027</v>
      </c>
      <c r="V1431" s="48">
        <v>25321</v>
      </c>
      <c r="W1431" s="156">
        <v>4256474</v>
      </c>
      <c r="X1431" s="156">
        <v>8596</v>
      </c>
      <c r="Y1431" s="156">
        <v>4265070</v>
      </c>
      <c r="Z1431" s="28">
        <v>0.93210000000000004</v>
      </c>
      <c r="AA1431" s="28"/>
      <c r="AB1431" s="111"/>
      <c r="AC1431" s="28"/>
      <c r="AD1431" s="28">
        <v>9.2200000000000004E-2</v>
      </c>
      <c r="AE1431" s="139"/>
      <c r="AF1431" s="139"/>
      <c r="AG1431" s="139">
        <v>966</v>
      </c>
      <c r="AH1431" s="93">
        <v>1667</v>
      </c>
      <c r="AI1431" s="1"/>
      <c r="AJ1431" s="1"/>
      <c r="AK1431" s="1"/>
      <c r="AL1431" s="1"/>
      <c r="AM1431" s="1"/>
      <c r="AN1431" s="1"/>
      <c r="AO1431" s="1"/>
      <c r="AP1431" s="1"/>
      <c r="AQ1431" s="1"/>
      <c r="AR1431" s="1"/>
      <c r="AS1431" s="1"/>
      <c r="AT1431" s="1"/>
      <c r="AU1431" s="1"/>
      <c r="AV1431" s="1"/>
      <c r="AW1431" s="1"/>
      <c r="AX1431" s="1"/>
      <c r="AY1431" s="1"/>
    </row>
    <row r="1432" spans="1:51">
      <c r="A1432" s="51" t="s">
        <v>177</v>
      </c>
      <c r="B1432" s="2" t="s">
        <v>75</v>
      </c>
      <c r="C1432" s="14" t="s">
        <v>3</v>
      </c>
      <c r="D1432" s="2">
        <v>2014</v>
      </c>
      <c r="E1432" s="14">
        <v>2014</v>
      </c>
      <c r="F1432" s="14" t="s">
        <v>99</v>
      </c>
      <c r="G1432" s="93">
        <v>293</v>
      </c>
      <c r="H1432" s="93">
        <v>2356</v>
      </c>
      <c r="I1432" s="93">
        <v>0</v>
      </c>
      <c r="J1432" s="93">
        <v>5</v>
      </c>
      <c r="K1432" s="93">
        <v>293</v>
      </c>
      <c r="L1432" s="93">
        <v>2361</v>
      </c>
      <c r="M1432" s="48">
        <v>2654</v>
      </c>
      <c r="N1432" s="48">
        <v>5060</v>
      </c>
      <c r="O1432" s="48">
        <v>761</v>
      </c>
      <c r="P1432" s="48">
        <v>4288</v>
      </c>
      <c r="Q1432" s="48">
        <v>5049</v>
      </c>
      <c r="R1432" s="48">
        <v>0</v>
      </c>
      <c r="S1432" s="48">
        <v>11</v>
      </c>
      <c r="T1432" s="48">
        <v>11</v>
      </c>
      <c r="U1432" s="48">
        <v>761</v>
      </c>
      <c r="V1432" s="48">
        <v>4299</v>
      </c>
      <c r="W1432" s="156">
        <v>709688</v>
      </c>
      <c r="X1432" s="156">
        <v>1177</v>
      </c>
      <c r="Y1432" s="156">
        <v>710865</v>
      </c>
      <c r="Z1432" s="28">
        <v>0.99299999999999999</v>
      </c>
      <c r="AA1432" s="28"/>
      <c r="AB1432" s="111"/>
      <c r="AC1432" s="28"/>
      <c r="AD1432" s="28">
        <v>9.2200000000000004E-2</v>
      </c>
      <c r="AE1432" s="139"/>
      <c r="AF1432" s="139"/>
      <c r="AG1432" s="139">
        <v>102</v>
      </c>
      <c r="AH1432" s="93">
        <v>175</v>
      </c>
      <c r="AI1432" s="1"/>
      <c r="AJ1432" s="1"/>
      <c r="AK1432" s="1"/>
      <c r="AL1432" s="1"/>
      <c r="AM1432" s="1"/>
      <c r="AN1432" s="1"/>
      <c r="AO1432" s="1"/>
      <c r="AP1432" s="1"/>
      <c r="AQ1432" s="1"/>
      <c r="AR1432" s="1"/>
      <c r="AS1432" s="1"/>
      <c r="AT1432" s="1"/>
      <c r="AU1432" s="1"/>
      <c r="AV1432" s="1"/>
      <c r="AW1432" s="1"/>
      <c r="AX1432" s="1"/>
      <c r="AY1432" s="1"/>
    </row>
    <row r="1433" spans="1:51">
      <c r="A1433" s="51" t="s">
        <v>178</v>
      </c>
      <c r="B1433" s="2" t="s">
        <v>75</v>
      </c>
      <c r="C1433" s="14" t="s">
        <v>3</v>
      </c>
      <c r="D1433" s="2">
        <v>2014</v>
      </c>
      <c r="E1433" s="14">
        <v>2014</v>
      </c>
      <c r="F1433" s="14" t="s">
        <v>99</v>
      </c>
      <c r="G1433" s="93">
        <v>110</v>
      </c>
      <c r="H1433" s="93">
        <v>621</v>
      </c>
      <c r="I1433" s="93">
        <v>0</v>
      </c>
      <c r="J1433" s="93">
        <v>2</v>
      </c>
      <c r="K1433" s="93">
        <v>110</v>
      </c>
      <c r="L1433" s="93">
        <v>623</v>
      </c>
      <c r="M1433" s="48">
        <v>733</v>
      </c>
      <c r="N1433" s="48">
        <v>1749</v>
      </c>
      <c r="O1433" s="48">
        <v>290</v>
      </c>
      <c r="P1433" s="48">
        <v>1452</v>
      </c>
      <c r="Q1433" s="48">
        <v>1742</v>
      </c>
      <c r="R1433" s="48">
        <v>0</v>
      </c>
      <c r="S1433" s="48">
        <v>7</v>
      </c>
      <c r="T1433" s="48">
        <v>7</v>
      </c>
      <c r="U1433" s="48">
        <v>290</v>
      </c>
      <c r="V1433" s="48">
        <v>1459</v>
      </c>
      <c r="W1433" s="156">
        <v>227601</v>
      </c>
      <c r="X1433" s="156">
        <v>1002</v>
      </c>
      <c r="Y1433" s="156">
        <v>228603</v>
      </c>
      <c r="Z1433" s="28">
        <v>0.95650000000000002</v>
      </c>
      <c r="AA1433" s="28"/>
      <c r="AB1433" s="111"/>
      <c r="AC1433" s="28"/>
      <c r="AD1433" s="28">
        <v>9.2200000000000004E-2</v>
      </c>
      <c r="AE1433" s="139"/>
      <c r="AF1433" s="139"/>
      <c r="AG1433" s="139">
        <v>170</v>
      </c>
      <c r="AH1433" s="93">
        <v>382</v>
      </c>
      <c r="AI1433" s="1"/>
      <c r="AJ1433" s="1"/>
      <c r="AK1433" s="1"/>
      <c r="AL1433" s="1"/>
      <c r="AM1433" s="1"/>
      <c r="AN1433" s="1"/>
      <c r="AO1433" s="1"/>
      <c r="AP1433" s="1"/>
      <c r="AQ1433" s="1"/>
      <c r="AR1433" s="1"/>
      <c r="AS1433" s="1"/>
      <c r="AT1433" s="1"/>
      <c r="AU1433" s="1"/>
      <c r="AV1433" s="1"/>
      <c r="AW1433" s="1"/>
      <c r="AX1433" s="1"/>
      <c r="AY1433" s="1"/>
    </row>
    <row r="1434" spans="1:51">
      <c r="A1434" s="51" t="s">
        <v>179</v>
      </c>
      <c r="B1434" s="2" t="s">
        <v>74</v>
      </c>
      <c r="C1434" s="14" t="s">
        <v>3</v>
      </c>
      <c r="D1434" s="2">
        <v>2014</v>
      </c>
      <c r="E1434" s="14">
        <v>2014</v>
      </c>
      <c r="F1434" s="14" t="s">
        <v>99</v>
      </c>
      <c r="G1434" s="93">
        <v>5645</v>
      </c>
      <c r="H1434" s="93">
        <v>28513</v>
      </c>
      <c r="I1434" s="93">
        <v>25</v>
      </c>
      <c r="J1434" s="93">
        <v>197</v>
      </c>
      <c r="K1434" s="93">
        <v>5670</v>
      </c>
      <c r="L1434" s="93">
        <v>28710</v>
      </c>
      <c r="M1434" s="48">
        <v>34380</v>
      </c>
      <c r="N1434" s="48">
        <v>71039</v>
      </c>
      <c r="O1434" s="48">
        <v>13481</v>
      </c>
      <c r="P1434" s="48">
        <v>56985</v>
      </c>
      <c r="Q1434" s="48">
        <v>70466</v>
      </c>
      <c r="R1434" s="48">
        <v>87</v>
      </c>
      <c r="S1434" s="48">
        <v>486</v>
      </c>
      <c r="T1434" s="48">
        <v>573</v>
      </c>
      <c r="U1434" s="48">
        <v>13568</v>
      </c>
      <c r="V1434" s="48">
        <v>57471</v>
      </c>
      <c r="W1434" s="156">
        <v>10396920</v>
      </c>
      <c r="X1434" s="156">
        <v>68435</v>
      </c>
      <c r="Y1434" s="156">
        <v>10465355</v>
      </c>
      <c r="Z1434" s="28">
        <v>0.91010000000000002</v>
      </c>
      <c r="AA1434" s="28"/>
      <c r="AB1434" s="111"/>
      <c r="AC1434" s="28"/>
      <c r="AD1434" s="28">
        <v>3.0200000000000001E-2</v>
      </c>
      <c r="AE1434" s="139"/>
      <c r="AF1434" s="139"/>
      <c r="AG1434" s="139">
        <v>5672</v>
      </c>
      <c r="AH1434" s="93">
        <v>11176</v>
      </c>
    </row>
    <row r="1435" spans="1:51">
      <c r="A1435" s="51" t="s">
        <v>180</v>
      </c>
      <c r="B1435" s="2" t="s">
        <v>75</v>
      </c>
      <c r="C1435" s="14" t="s">
        <v>3</v>
      </c>
      <c r="D1435" s="2">
        <v>2014</v>
      </c>
      <c r="E1435" s="14">
        <v>2014</v>
      </c>
      <c r="F1435" s="14" t="s">
        <v>99</v>
      </c>
      <c r="G1435" s="93">
        <v>433</v>
      </c>
      <c r="H1435" s="93">
        <v>2117</v>
      </c>
      <c r="I1435" s="93">
        <v>0</v>
      </c>
      <c r="J1435" s="93">
        <v>6</v>
      </c>
      <c r="K1435" s="93">
        <v>433</v>
      </c>
      <c r="L1435" s="93">
        <v>2123</v>
      </c>
      <c r="M1435" s="48">
        <v>2556</v>
      </c>
      <c r="N1435" s="48">
        <v>5205</v>
      </c>
      <c r="O1435" s="48">
        <v>1166</v>
      </c>
      <c r="P1435" s="48">
        <v>4026</v>
      </c>
      <c r="Q1435" s="48">
        <v>5192</v>
      </c>
      <c r="R1435" s="48">
        <v>1</v>
      </c>
      <c r="S1435" s="48">
        <v>12</v>
      </c>
      <c r="T1435" s="48">
        <v>13</v>
      </c>
      <c r="U1435" s="48">
        <v>1167</v>
      </c>
      <c r="V1435" s="48">
        <v>4038</v>
      </c>
      <c r="W1435" s="156">
        <v>718846</v>
      </c>
      <c r="X1435" s="156">
        <v>1209</v>
      </c>
      <c r="Y1435" s="156">
        <v>720055</v>
      </c>
      <c r="Z1435" s="28">
        <v>1</v>
      </c>
      <c r="AA1435" s="28"/>
      <c r="AB1435" s="111"/>
      <c r="AC1435" s="28"/>
      <c r="AD1435" s="28">
        <v>9.2200000000000004E-2</v>
      </c>
      <c r="AE1435" s="139"/>
      <c r="AF1435" s="139"/>
      <c r="AG1435" s="139">
        <v>144</v>
      </c>
      <c r="AH1435" s="93">
        <v>251</v>
      </c>
    </row>
    <row r="1436" spans="1:51">
      <c r="A1436" s="51" t="s">
        <v>181</v>
      </c>
      <c r="B1436" s="2" t="s">
        <v>75</v>
      </c>
      <c r="C1436" s="14" t="s">
        <v>3</v>
      </c>
      <c r="D1436" s="2">
        <v>2014</v>
      </c>
      <c r="E1436" s="14">
        <v>2014</v>
      </c>
      <c r="F1436" s="14" t="s">
        <v>99</v>
      </c>
      <c r="G1436" s="93">
        <v>559</v>
      </c>
      <c r="H1436" s="93">
        <v>5909</v>
      </c>
      <c r="I1436" s="93">
        <v>0</v>
      </c>
      <c r="J1436" s="93">
        <v>16</v>
      </c>
      <c r="K1436" s="93">
        <v>559</v>
      </c>
      <c r="L1436" s="93">
        <v>5925</v>
      </c>
      <c r="M1436" s="48">
        <v>6484</v>
      </c>
      <c r="N1436" s="48">
        <v>11899</v>
      </c>
      <c r="O1436" s="48">
        <v>1388</v>
      </c>
      <c r="P1436" s="48">
        <v>10470</v>
      </c>
      <c r="Q1436" s="48">
        <v>11858</v>
      </c>
      <c r="R1436" s="48">
        <v>0</v>
      </c>
      <c r="S1436" s="48">
        <v>41</v>
      </c>
      <c r="T1436" s="48">
        <v>41</v>
      </c>
      <c r="U1436" s="48">
        <v>1388</v>
      </c>
      <c r="V1436" s="48">
        <v>10511</v>
      </c>
      <c r="W1436" s="156">
        <v>1689860</v>
      </c>
      <c r="X1436" s="156">
        <v>4246</v>
      </c>
      <c r="Y1436" s="156">
        <v>1694106</v>
      </c>
      <c r="Z1436" s="28">
        <v>0.98799999999999999</v>
      </c>
      <c r="AA1436" s="28"/>
      <c r="AB1436" s="111"/>
      <c r="AC1436" s="28"/>
      <c r="AD1436" s="28">
        <v>9.2200000000000004E-2</v>
      </c>
      <c r="AE1436" s="139"/>
      <c r="AF1436" s="139"/>
      <c r="AG1436" s="139">
        <v>411</v>
      </c>
      <c r="AH1436" s="93">
        <v>808</v>
      </c>
    </row>
    <row r="1437" spans="1:51">
      <c r="A1437" s="13" t="s">
        <v>123</v>
      </c>
      <c r="B1437" s="2" t="s">
        <v>74</v>
      </c>
      <c r="C1437" s="14" t="s">
        <v>3</v>
      </c>
      <c r="D1437" s="2">
        <v>2014</v>
      </c>
      <c r="E1437" s="14">
        <v>2014</v>
      </c>
      <c r="F1437" s="14" t="s">
        <v>99</v>
      </c>
      <c r="G1437" s="93">
        <v>15910</v>
      </c>
      <c r="H1437" s="93">
        <v>78710</v>
      </c>
      <c r="I1437" s="93">
        <v>55</v>
      </c>
      <c r="J1437" s="93">
        <v>306</v>
      </c>
      <c r="K1437" s="93">
        <v>15965</v>
      </c>
      <c r="L1437" s="93">
        <v>79016</v>
      </c>
      <c r="M1437" s="48">
        <v>94981</v>
      </c>
      <c r="N1437" s="48">
        <v>226573</v>
      </c>
      <c r="O1437" s="48">
        <v>43122</v>
      </c>
      <c r="P1437" s="48">
        <v>182428</v>
      </c>
      <c r="Q1437" s="48">
        <v>225550</v>
      </c>
      <c r="R1437" s="48">
        <v>191</v>
      </c>
      <c r="S1437" s="48">
        <v>832</v>
      </c>
      <c r="T1437" s="48">
        <v>1023</v>
      </c>
      <c r="U1437" s="48">
        <v>43313</v>
      </c>
      <c r="V1437" s="48">
        <v>183260</v>
      </c>
      <c r="W1437" s="156">
        <v>32029276</v>
      </c>
      <c r="X1437" s="156">
        <v>131695</v>
      </c>
      <c r="Y1437" s="156">
        <v>32160971</v>
      </c>
      <c r="Z1437" s="28">
        <v>0.90459999999999996</v>
      </c>
      <c r="AA1437" s="28"/>
      <c r="AB1437" s="111"/>
      <c r="AC1437" s="28"/>
      <c r="AD1437" s="28">
        <v>1.7000000000000001E-2</v>
      </c>
      <c r="AE1437" s="139"/>
      <c r="AF1437" s="139"/>
      <c r="AG1437" s="139">
        <v>14621</v>
      </c>
      <c r="AH1437" s="93">
        <v>31770</v>
      </c>
    </row>
    <row r="1438" spans="1:51">
      <c r="A1438" s="13" t="s">
        <v>124</v>
      </c>
      <c r="B1438" s="2" t="s">
        <v>75</v>
      </c>
      <c r="C1438" s="14" t="s">
        <v>3</v>
      </c>
      <c r="D1438" s="2">
        <v>2014</v>
      </c>
      <c r="E1438" s="14">
        <v>2014</v>
      </c>
      <c r="F1438" s="14" t="s">
        <v>99</v>
      </c>
      <c r="G1438" s="93">
        <v>237</v>
      </c>
      <c r="H1438" s="93">
        <v>1233</v>
      </c>
      <c r="I1438" s="93">
        <v>0</v>
      </c>
      <c r="J1438" s="93">
        <v>2</v>
      </c>
      <c r="K1438" s="93">
        <v>237</v>
      </c>
      <c r="L1438" s="93">
        <v>1235</v>
      </c>
      <c r="M1438" s="48">
        <v>1472</v>
      </c>
      <c r="N1438" s="48">
        <v>3606</v>
      </c>
      <c r="O1438" s="48">
        <v>655</v>
      </c>
      <c r="P1438" s="48">
        <v>2940</v>
      </c>
      <c r="Q1438" s="48">
        <v>3595</v>
      </c>
      <c r="R1438" s="48">
        <v>2</v>
      </c>
      <c r="S1438" s="48">
        <v>9</v>
      </c>
      <c r="T1438" s="48">
        <v>11</v>
      </c>
      <c r="U1438" s="48">
        <v>657</v>
      </c>
      <c r="V1438" s="48">
        <v>2949</v>
      </c>
      <c r="W1438" s="156">
        <v>473821</v>
      </c>
      <c r="X1438" s="156">
        <v>1304</v>
      </c>
      <c r="Y1438" s="156">
        <v>475125</v>
      </c>
      <c r="Z1438" s="28">
        <v>1</v>
      </c>
      <c r="AA1438" s="28"/>
      <c r="AB1438" s="111"/>
      <c r="AC1438" s="28"/>
      <c r="AD1438" s="28">
        <v>9.2200000000000004E-2</v>
      </c>
      <c r="AE1438" s="139"/>
      <c r="AF1438" s="139"/>
      <c r="AG1438" s="139">
        <v>213</v>
      </c>
      <c r="AH1438" s="93">
        <v>455</v>
      </c>
    </row>
    <row r="1439" spans="1:51">
      <c r="A1439" s="13" t="s">
        <v>125</v>
      </c>
      <c r="B1439" s="2" t="s">
        <v>75</v>
      </c>
      <c r="C1439" s="14" t="s">
        <v>3</v>
      </c>
      <c r="D1439" s="2">
        <v>2014</v>
      </c>
      <c r="E1439" s="14">
        <v>2014</v>
      </c>
      <c r="F1439" s="14" t="s">
        <v>99</v>
      </c>
      <c r="G1439" s="93">
        <v>1042</v>
      </c>
      <c r="H1439" s="93">
        <v>8213</v>
      </c>
      <c r="I1439" s="93">
        <v>2</v>
      </c>
      <c r="J1439" s="93">
        <v>9</v>
      </c>
      <c r="K1439" s="93">
        <v>1044</v>
      </c>
      <c r="L1439" s="93">
        <v>8222</v>
      </c>
      <c r="M1439" s="48">
        <v>9266</v>
      </c>
      <c r="N1439" s="48">
        <v>17196</v>
      </c>
      <c r="O1439" s="48">
        <v>2538</v>
      </c>
      <c r="P1439" s="48">
        <v>14635</v>
      </c>
      <c r="Q1439" s="48">
        <v>17173</v>
      </c>
      <c r="R1439" s="48">
        <v>3</v>
      </c>
      <c r="S1439" s="48">
        <v>20</v>
      </c>
      <c r="T1439" s="48">
        <v>23</v>
      </c>
      <c r="U1439" s="48">
        <v>2541</v>
      </c>
      <c r="V1439" s="48">
        <v>14655</v>
      </c>
      <c r="W1439" s="156">
        <v>2476329</v>
      </c>
      <c r="X1439" s="156">
        <v>2529</v>
      </c>
      <c r="Y1439" s="156">
        <v>2478858</v>
      </c>
      <c r="Z1439" s="28">
        <v>0.95689999999999997</v>
      </c>
      <c r="AA1439" s="28"/>
      <c r="AB1439" s="111"/>
      <c r="AC1439" s="28"/>
      <c r="AD1439" s="28">
        <v>9.2200000000000004E-2</v>
      </c>
      <c r="AE1439" s="139"/>
      <c r="AF1439" s="139"/>
      <c r="AG1439" s="139">
        <v>694</v>
      </c>
      <c r="AH1439" s="93">
        <v>1252</v>
      </c>
    </row>
    <row r="1440" spans="1:51">
      <c r="A1440" s="13" t="s">
        <v>126</v>
      </c>
      <c r="B1440" s="2" t="s">
        <v>75</v>
      </c>
      <c r="C1440" s="14" t="s">
        <v>3</v>
      </c>
      <c r="D1440" s="2">
        <v>2014</v>
      </c>
      <c r="E1440" s="14">
        <v>2014</v>
      </c>
      <c r="F1440" s="14" t="s">
        <v>99</v>
      </c>
      <c r="G1440" s="93">
        <v>2185</v>
      </c>
      <c r="H1440" s="93">
        <v>12941</v>
      </c>
      <c r="I1440" s="93">
        <v>7</v>
      </c>
      <c r="J1440" s="93">
        <v>130</v>
      </c>
      <c r="K1440" s="93">
        <v>2192</v>
      </c>
      <c r="L1440" s="93">
        <v>13071</v>
      </c>
      <c r="M1440" s="48">
        <v>15263</v>
      </c>
      <c r="N1440" s="48">
        <v>38782</v>
      </c>
      <c r="O1440" s="48">
        <v>5973</v>
      </c>
      <c r="P1440" s="48">
        <v>32389</v>
      </c>
      <c r="Q1440" s="48">
        <v>38362</v>
      </c>
      <c r="R1440" s="48">
        <v>20</v>
      </c>
      <c r="S1440" s="48">
        <v>400</v>
      </c>
      <c r="T1440" s="48">
        <v>420</v>
      </c>
      <c r="U1440" s="48">
        <v>5993</v>
      </c>
      <c r="V1440" s="48">
        <v>32789</v>
      </c>
      <c r="W1440" s="156">
        <v>5049583</v>
      </c>
      <c r="X1440" s="156">
        <v>46642</v>
      </c>
      <c r="Y1440" s="156">
        <v>5096225</v>
      </c>
      <c r="Z1440" s="28">
        <v>0.95350000000000001</v>
      </c>
      <c r="AA1440" s="28"/>
      <c r="AB1440" s="111"/>
      <c r="AC1440" s="28"/>
      <c r="AD1440" s="28">
        <v>9.2200000000000004E-2</v>
      </c>
      <c r="AE1440" s="139"/>
      <c r="AF1440" s="139"/>
      <c r="AG1440" s="139">
        <v>1061</v>
      </c>
      <c r="AH1440" s="93">
        <v>2149</v>
      </c>
    </row>
    <row r="1441" spans="1:34">
      <c r="A1441" s="13" t="s">
        <v>127</v>
      </c>
      <c r="B1441" s="2" t="s">
        <v>75</v>
      </c>
      <c r="C1441" s="14" t="s">
        <v>3</v>
      </c>
      <c r="D1441" s="2">
        <v>2014</v>
      </c>
      <c r="E1441" s="14">
        <v>2014</v>
      </c>
      <c r="F1441" s="14" t="s">
        <v>99</v>
      </c>
      <c r="G1441" s="93">
        <v>116</v>
      </c>
      <c r="H1441" s="93">
        <v>934</v>
      </c>
      <c r="I1441" s="93">
        <v>0</v>
      </c>
      <c r="J1441" s="93">
        <v>2</v>
      </c>
      <c r="K1441" s="93">
        <v>116</v>
      </c>
      <c r="L1441" s="93">
        <v>936</v>
      </c>
      <c r="M1441" s="48">
        <v>1052</v>
      </c>
      <c r="N1441" s="48">
        <v>2152</v>
      </c>
      <c r="O1441" s="48">
        <v>322</v>
      </c>
      <c r="P1441" s="48">
        <v>1823</v>
      </c>
      <c r="Q1441" s="48">
        <v>2145</v>
      </c>
      <c r="R1441" s="48">
        <v>0</v>
      </c>
      <c r="S1441" s="48">
        <v>7</v>
      </c>
      <c r="T1441" s="48">
        <v>7</v>
      </c>
      <c r="U1441" s="48">
        <v>322</v>
      </c>
      <c r="V1441" s="48">
        <v>1830</v>
      </c>
      <c r="W1441" s="156">
        <v>276853</v>
      </c>
      <c r="X1441" s="156">
        <v>469</v>
      </c>
      <c r="Y1441" s="156">
        <v>277322</v>
      </c>
      <c r="Z1441" s="28">
        <v>0.99139999999999995</v>
      </c>
      <c r="AA1441" s="28"/>
      <c r="AB1441" s="111"/>
      <c r="AC1441" s="28"/>
      <c r="AD1441" s="28">
        <v>9.2200000000000004E-2</v>
      </c>
      <c r="AE1441" s="139"/>
      <c r="AF1441" s="139"/>
      <c r="AG1441" s="139">
        <v>110</v>
      </c>
      <c r="AH1441" s="93">
        <v>231</v>
      </c>
    </row>
    <row r="1442" spans="1:34">
      <c r="A1442" s="13" t="s">
        <v>128</v>
      </c>
      <c r="B1442" s="2" t="s">
        <v>75</v>
      </c>
      <c r="C1442" s="14" t="s">
        <v>3</v>
      </c>
      <c r="D1442" s="2">
        <v>2014</v>
      </c>
      <c r="E1442" s="14">
        <v>2014</v>
      </c>
      <c r="F1442" s="14" t="s">
        <v>99</v>
      </c>
      <c r="G1442" s="93">
        <v>11385</v>
      </c>
      <c r="H1442" s="93">
        <v>49052</v>
      </c>
      <c r="I1442" s="93">
        <v>23</v>
      </c>
      <c r="J1442" s="93">
        <v>280</v>
      </c>
      <c r="K1442" s="93">
        <v>11408</v>
      </c>
      <c r="L1442" s="93">
        <v>49332</v>
      </c>
      <c r="M1442" s="48">
        <v>60740</v>
      </c>
      <c r="N1442" s="48">
        <v>147170</v>
      </c>
      <c r="O1442" s="48">
        <v>31177</v>
      </c>
      <c r="P1442" s="48">
        <v>115218</v>
      </c>
      <c r="Q1442" s="48">
        <v>146395</v>
      </c>
      <c r="R1442" s="48">
        <v>73</v>
      </c>
      <c r="S1442" s="48">
        <v>702</v>
      </c>
      <c r="T1442" s="48">
        <v>775</v>
      </c>
      <c r="U1442" s="48">
        <v>31250</v>
      </c>
      <c r="V1442" s="48">
        <v>115920</v>
      </c>
      <c r="W1442" s="156">
        <v>20367353</v>
      </c>
      <c r="X1442" s="156">
        <v>102232</v>
      </c>
      <c r="Y1442" s="156">
        <v>20469585</v>
      </c>
      <c r="Z1442" s="28">
        <v>0.9768</v>
      </c>
      <c r="AA1442" s="28"/>
      <c r="AB1442" s="111"/>
      <c r="AC1442" s="28"/>
      <c r="AD1442" s="28">
        <v>3.0800000000000001E-2</v>
      </c>
      <c r="AE1442" s="139"/>
      <c r="AF1442" s="139"/>
      <c r="AG1442" s="139">
        <v>10650</v>
      </c>
      <c r="AH1442" s="93">
        <v>23974</v>
      </c>
    </row>
    <row r="1443" spans="1:34">
      <c r="A1443" s="13" t="s">
        <v>129</v>
      </c>
      <c r="B1443" s="2" t="s">
        <v>75</v>
      </c>
      <c r="C1443" s="14" t="s">
        <v>3</v>
      </c>
      <c r="D1443" s="2">
        <v>2014</v>
      </c>
      <c r="E1443" s="14">
        <v>2014</v>
      </c>
      <c r="F1443" s="14" t="s">
        <v>99</v>
      </c>
      <c r="G1443" s="93">
        <v>1661</v>
      </c>
      <c r="H1443" s="93">
        <v>8341</v>
      </c>
      <c r="I1443" s="93">
        <v>4</v>
      </c>
      <c r="J1443" s="93">
        <v>45</v>
      </c>
      <c r="K1443" s="93">
        <v>1665</v>
      </c>
      <c r="L1443" s="93">
        <v>8386</v>
      </c>
      <c r="M1443" s="48">
        <v>10051</v>
      </c>
      <c r="N1443" s="48">
        <v>23815</v>
      </c>
      <c r="O1443" s="48">
        <v>4482</v>
      </c>
      <c r="P1443" s="48">
        <v>19189</v>
      </c>
      <c r="Q1443" s="48">
        <v>23671</v>
      </c>
      <c r="R1443" s="48">
        <v>15</v>
      </c>
      <c r="S1443" s="48">
        <v>129</v>
      </c>
      <c r="T1443" s="48">
        <v>144</v>
      </c>
      <c r="U1443" s="48">
        <v>4497</v>
      </c>
      <c r="V1443" s="48">
        <v>19318</v>
      </c>
      <c r="W1443" s="156">
        <v>3158040</v>
      </c>
      <c r="X1443" s="156">
        <v>18873</v>
      </c>
      <c r="Y1443" s="156">
        <v>3176913</v>
      </c>
      <c r="Z1443" s="28">
        <v>0.96850000000000003</v>
      </c>
      <c r="AA1443" s="28"/>
      <c r="AB1443" s="111"/>
      <c r="AC1443" s="28"/>
      <c r="AD1443" s="28">
        <v>9.2200000000000004E-2</v>
      </c>
      <c r="AE1443" s="139"/>
      <c r="AF1443" s="139"/>
      <c r="AG1443" s="139">
        <v>1406</v>
      </c>
      <c r="AH1443" s="93">
        <v>3059</v>
      </c>
    </row>
    <row r="1444" spans="1:34">
      <c r="A1444" s="13" t="s">
        <v>130</v>
      </c>
      <c r="B1444" s="2" t="s">
        <v>75</v>
      </c>
      <c r="C1444" s="14" t="s">
        <v>3</v>
      </c>
      <c r="D1444" s="2">
        <v>2014</v>
      </c>
      <c r="E1444" s="14">
        <v>2014</v>
      </c>
      <c r="F1444" s="14" t="s">
        <v>99</v>
      </c>
      <c r="G1444" s="93">
        <v>683</v>
      </c>
      <c r="H1444" s="93">
        <v>4563</v>
      </c>
      <c r="I1444" s="93">
        <v>0</v>
      </c>
      <c r="J1444" s="93">
        <v>16</v>
      </c>
      <c r="K1444" s="93">
        <v>683</v>
      </c>
      <c r="L1444" s="93">
        <v>4579</v>
      </c>
      <c r="M1444" s="48">
        <v>5262</v>
      </c>
      <c r="N1444" s="48">
        <v>10622</v>
      </c>
      <c r="O1444" s="48">
        <v>1763</v>
      </c>
      <c r="P1444" s="48">
        <v>8824</v>
      </c>
      <c r="Q1444" s="48">
        <v>10587</v>
      </c>
      <c r="R1444" s="48">
        <v>2</v>
      </c>
      <c r="S1444" s="48">
        <v>33</v>
      </c>
      <c r="T1444" s="48">
        <v>35</v>
      </c>
      <c r="U1444" s="48">
        <v>1765</v>
      </c>
      <c r="V1444" s="48">
        <v>8857</v>
      </c>
      <c r="W1444" s="156">
        <v>1511648</v>
      </c>
      <c r="X1444" s="156">
        <v>4762</v>
      </c>
      <c r="Y1444" s="156">
        <v>1516410</v>
      </c>
      <c r="Z1444" s="28">
        <v>0.86460000000000004</v>
      </c>
      <c r="AA1444" s="28"/>
      <c r="AB1444" s="111"/>
      <c r="AC1444" s="28"/>
      <c r="AD1444" s="28">
        <v>9.2200000000000004E-2</v>
      </c>
      <c r="AE1444" s="139"/>
      <c r="AF1444" s="139"/>
      <c r="AG1444" s="139">
        <v>381</v>
      </c>
      <c r="AH1444" s="93">
        <v>718</v>
      </c>
    </row>
    <row r="1445" spans="1:34">
      <c r="A1445" s="13" t="s">
        <v>131</v>
      </c>
      <c r="B1445" s="2" t="s">
        <v>75</v>
      </c>
      <c r="C1445" s="14" t="s">
        <v>3</v>
      </c>
      <c r="D1445" s="2">
        <v>2014</v>
      </c>
      <c r="E1445" s="14">
        <v>2014</v>
      </c>
      <c r="F1445" s="14" t="s">
        <v>99</v>
      </c>
      <c r="G1445" s="93">
        <v>291</v>
      </c>
      <c r="H1445" s="93">
        <v>1197</v>
      </c>
      <c r="I1445" s="93">
        <v>0</v>
      </c>
      <c r="J1445" s="93">
        <v>0</v>
      </c>
      <c r="K1445" s="93">
        <v>291</v>
      </c>
      <c r="L1445" s="93">
        <v>1197</v>
      </c>
      <c r="M1445" s="48">
        <v>1488</v>
      </c>
      <c r="N1445" s="48">
        <v>3149</v>
      </c>
      <c r="O1445" s="48">
        <v>761</v>
      </c>
      <c r="P1445" s="48">
        <v>2387</v>
      </c>
      <c r="Q1445" s="48">
        <v>3148</v>
      </c>
      <c r="R1445" s="48">
        <v>1</v>
      </c>
      <c r="S1445" s="48">
        <v>0</v>
      </c>
      <c r="T1445" s="48">
        <v>1</v>
      </c>
      <c r="U1445" s="48">
        <v>762</v>
      </c>
      <c r="V1445" s="48">
        <v>2387</v>
      </c>
      <c r="W1445" s="156">
        <v>452087</v>
      </c>
      <c r="X1445" s="156">
        <v>56</v>
      </c>
      <c r="Y1445" s="156">
        <v>452143</v>
      </c>
      <c r="Z1445" s="28">
        <v>0.90180000000000005</v>
      </c>
      <c r="AA1445" s="28"/>
      <c r="AB1445" s="111"/>
      <c r="AC1445" s="28"/>
      <c r="AD1445" s="28">
        <v>9.2200000000000004E-2</v>
      </c>
      <c r="AE1445" s="139"/>
      <c r="AF1445" s="139"/>
      <c r="AG1445" s="139">
        <v>92</v>
      </c>
      <c r="AH1445" s="93">
        <v>142</v>
      </c>
    </row>
    <row r="1446" spans="1:34">
      <c r="A1446" s="13" t="s">
        <v>132</v>
      </c>
      <c r="B1446" s="2" t="s">
        <v>76</v>
      </c>
      <c r="C1446" s="14" t="s">
        <v>3</v>
      </c>
      <c r="D1446" s="2">
        <v>2014</v>
      </c>
      <c r="E1446" s="14">
        <v>2014</v>
      </c>
      <c r="F1446" s="14" t="s">
        <v>99</v>
      </c>
      <c r="G1446" s="93">
        <v>88644</v>
      </c>
      <c r="H1446" s="93">
        <v>478438</v>
      </c>
      <c r="I1446" s="93">
        <v>908</v>
      </c>
      <c r="J1446" s="93">
        <v>5335</v>
      </c>
      <c r="K1446" s="93">
        <v>89552</v>
      </c>
      <c r="L1446" s="93">
        <v>483773</v>
      </c>
      <c r="M1446" s="48">
        <v>573325</v>
      </c>
      <c r="N1446" s="48">
        <v>1177757</v>
      </c>
      <c r="O1446" s="48">
        <v>202122</v>
      </c>
      <c r="P1446" s="48">
        <v>961275</v>
      </c>
      <c r="Q1446" s="48">
        <v>1163397</v>
      </c>
      <c r="R1446" s="48">
        <v>2900</v>
      </c>
      <c r="S1446" s="48">
        <v>11460</v>
      </c>
      <c r="T1446" s="48">
        <v>14360</v>
      </c>
      <c r="U1446" s="48">
        <v>205022</v>
      </c>
      <c r="V1446" s="48">
        <v>972735</v>
      </c>
      <c r="W1446" s="156">
        <v>174004929</v>
      </c>
      <c r="X1446" s="156">
        <v>1857189</v>
      </c>
      <c r="Y1446" s="156">
        <v>175862118</v>
      </c>
      <c r="Z1446" s="28">
        <v>0.96930000000000005</v>
      </c>
      <c r="AA1446" s="28"/>
      <c r="AB1446" s="111"/>
      <c r="AC1446" s="28"/>
      <c r="AD1446" s="28">
        <v>2.3699999999999999E-2</v>
      </c>
      <c r="AE1446" s="139"/>
      <c r="AF1446" s="139"/>
      <c r="AG1446" s="139">
        <v>117446</v>
      </c>
      <c r="AH1446" s="93">
        <v>239673</v>
      </c>
    </row>
    <row r="1447" spans="1:34">
      <c r="A1447" s="13" t="s">
        <v>133</v>
      </c>
      <c r="B1447" s="2" t="s">
        <v>75</v>
      </c>
      <c r="C1447" s="14" t="s">
        <v>3</v>
      </c>
      <c r="D1447" s="2">
        <v>2014</v>
      </c>
      <c r="E1447" s="14">
        <v>2014</v>
      </c>
      <c r="F1447" s="14" t="s">
        <v>99</v>
      </c>
      <c r="G1447" s="93">
        <v>2041</v>
      </c>
      <c r="H1447" s="93">
        <v>9157</v>
      </c>
      <c r="I1447" s="93">
        <v>3</v>
      </c>
      <c r="J1447" s="93">
        <v>20</v>
      </c>
      <c r="K1447" s="93">
        <v>2044</v>
      </c>
      <c r="L1447" s="93">
        <v>9177</v>
      </c>
      <c r="M1447" s="48">
        <v>11221</v>
      </c>
      <c r="N1447" s="48">
        <v>28263</v>
      </c>
      <c r="O1447" s="48">
        <v>5498</v>
      </c>
      <c r="P1447" s="48">
        <v>22681</v>
      </c>
      <c r="Q1447" s="48">
        <v>28179</v>
      </c>
      <c r="R1447" s="48">
        <v>6</v>
      </c>
      <c r="S1447" s="48">
        <v>78</v>
      </c>
      <c r="T1447" s="48">
        <v>84</v>
      </c>
      <c r="U1447" s="48">
        <v>5504</v>
      </c>
      <c r="V1447" s="48">
        <v>22759</v>
      </c>
      <c r="W1447" s="156">
        <v>3871382</v>
      </c>
      <c r="X1447" s="156">
        <v>9251</v>
      </c>
      <c r="Y1447" s="156">
        <v>3880633</v>
      </c>
      <c r="Z1447" s="28">
        <v>0.9708</v>
      </c>
      <c r="AA1447" s="28"/>
      <c r="AB1447" s="111"/>
      <c r="AC1447" s="28"/>
      <c r="AD1447" s="28">
        <v>9.2200000000000004E-2</v>
      </c>
      <c r="AE1447" s="139"/>
      <c r="AF1447" s="139"/>
      <c r="AG1447" s="139">
        <v>2898</v>
      </c>
      <c r="AH1447" s="93">
        <v>6602</v>
      </c>
    </row>
    <row r="1448" spans="1:34">
      <c r="A1448" s="13" t="s">
        <v>134</v>
      </c>
      <c r="B1448" s="2" t="s">
        <v>75</v>
      </c>
      <c r="C1448" s="14" t="s">
        <v>3</v>
      </c>
      <c r="D1448" s="2">
        <v>2014</v>
      </c>
      <c r="E1448" s="14">
        <v>2014</v>
      </c>
      <c r="F1448" s="14" t="s">
        <v>99</v>
      </c>
      <c r="G1448" s="93">
        <v>748</v>
      </c>
      <c r="H1448" s="93">
        <v>5075</v>
      </c>
      <c r="I1448" s="93">
        <v>16</v>
      </c>
      <c r="J1448" s="93">
        <v>81</v>
      </c>
      <c r="K1448" s="93">
        <v>764</v>
      </c>
      <c r="L1448" s="93">
        <v>5156</v>
      </c>
      <c r="M1448" s="48">
        <v>5920</v>
      </c>
      <c r="N1448" s="48">
        <v>9998</v>
      </c>
      <c r="O1448" s="48">
        <v>1639</v>
      </c>
      <c r="P1448" s="48">
        <v>8094</v>
      </c>
      <c r="Q1448" s="48">
        <v>9733</v>
      </c>
      <c r="R1448" s="48">
        <v>51</v>
      </c>
      <c r="S1448" s="48">
        <v>214</v>
      </c>
      <c r="T1448" s="48">
        <v>265</v>
      </c>
      <c r="U1448" s="48">
        <v>1690</v>
      </c>
      <c r="V1448" s="48">
        <v>8308</v>
      </c>
      <c r="W1448" s="156">
        <v>1469462</v>
      </c>
      <c r="X1448" s="156">
        <v>26634</v>
      </c>
      <c r="Y1448" s="156">
        <v>1496096</v>
      </c>
      <c r="Z1448" s="28">
        <v>0.94679999999999997</v>
      </c>
      <c r="AA1448" s="28"/>
      <c r="AB1448" s="111"/>
      <c r="AC1448" s="28"/>
      <c r="AD1448" s="28">
        <v>9.2200000000000004E-2</v>
      </c>
      <c r="AE1448" s="139"/>
      <c r="AF1448" s="139"/>
      <c r="AG1448" s="139">
        <v>1293</v>
      </c>
      <c r="AH1448" s="93">
        <v>2297</v>
      </c>
    </row>
    <row r="1449" spans="1:34">
      <c r="A1449" s="13" t="s">
        <v>135</v>
      </c>
      <c r="B1449" s="2" t="s">
        <v>75</v>
      </c>
      <c r="C1449" s="14" t="s">
        <v>3</v>
      </c>
      <c r="D1449" s="2">
        <v>2014</v>
      </c>
      <c r="E1449" s="14">
        <v>2014</v>
      </c>
      <c r="F1449" s="14" t="s">
        <v>99</v>
      </c>
      <c r="G1449" s="93">
        <v>133</v>
      </c>
      <c r="H1449" s="93">
        <v>883</v>
      </c>
      <c r="I1449" s="93">
        <v>0</v>
      </c>
      <c r="J1449" s="93">
        <v>1</v>
      </c>
      <c r="K1449" s="93">
        <v>133</v>
      </c>
      <c r="L1449" s="93">
        <v>884</v>
      </c>
      <c r="M1449" s="48">
        <v>1017</v>
      </c>
      <c r="N1449" s="48">
        <v>2034</v>
      </c>
      <c r="O1449" s="48">
        <v>371</v>
      </c>
      <c r="P1449" s="48">
        <v>1660</v>
      </c>
      <c r="Q1449" s="48">
        <v>2031</v>
      </c>
      <c r="R1449" s="48">
        <v>0</v>
      </c>
      <c r="S1449" s="48">
        <v>3</v>
      </c>
      <c r="T1449" s="48">
        <v>3</v>
      </c>
      <c r="U1449" s="48">
        <v>371</v>
      </c>
      <c r="V1449" s="48">
        <v>1663</v>
      </c>
      <c r="W1449" s="156">
        <v>281158</v>
      </c>
      <c r="X1449" s="156">
        <v>335</v>
      </c>
      <c r="Y1449" s="156">
        <v>281493</v>
      </c>
      <c r="Z1449" s="28">
        <v>0.91180000000000005</v>
      </c>
      <c r="AA1449" s="28"/>
      <c r="AB1449" s="111"/>
      <c r="AC1449" s="28"/>
      <c r="AD1449" s="28">
        <v>9.2200000000000004E-2</v>
      </c>
      <c r="AE1449" s="139"/>
      <c r="AF1449" s="139"/>
      <c r="AG1449" s="139">
        <v>38</v>
      </c>
      <c r="AH1449" s="93">
        <v>65</v>
      </c>
    </row>
    <row r="1450" spans="1:34">
      <c r="A1450" s="13" t="s">
        <v>136</v>
      </c>
      <c r="B1450" s="2" t="s">
        <v>75</v>
      </c>
      <c r="C1450" s="14" t="s">
        <v>3</v>
      </c>
      <c r="D1450" s="2">
        <v>2014</v>
      </c>
      <c r="E1450" s="14">
        <v>2014</v>
      </c>
      <c r="F1450" s="14" t="s">
        <v>99</v>
      </c>
      <c r="G1450" s="93">
        <v>869</v>
      </c>
      <c r="H1450" s="93">
        <v>6255</v>
      </c>
      <c r="I1450" s="93">
        <v>1</v>
      </c>
      <c r="J1450" s="93">
        <v>19</v>
      </c>
      <c r="K1450" s="93">
        <v>870</v>
      </c>
      <c r="L1450" s="93">
        <v>6274</v>
      </c>
      <c r="M1450" s="48">
        <v>7144</v>
      </c>
      <c r="N1450" s="48">
        <v>13415</v>
      </c>
      <c r="O1450" s="48">
        <v>2159</v>
      </c>
      <c r="P1450" s="48">
        <v>11208</v>
      </c>
      <c r="Q1450" s="48">
        <v>13367</v>
      </c>
      <c r="R1450" s="48">
        <v>4</v>
      </c>
      <c r="S1450" s="48">
        <v>44</v>
      </c>
      <c r="T1450" s="48">
        <v>48</v>
      </c>
      <c r="U1450" s="48">
        <v>2163</v>
      </c>
      <c r="V1450" s="48">
        <v>11252</v>
      </c>
      <c r="W1450" s="156">
        <v>1932325</v>
      </c>
      <c r="X1450" s="156">
        <v>5716</v>
      </c>
      <c r="Y1450" s="156">
        <v>1938041</v>
      </c>
      <c r="Z1450" s="28">
        <v>0.99409999999999998</v>
      </c>
      <c r="AA1450" s="28"/>
      <c r="AB1450" s="111"/>
      <c r="AC1450" s="28"/>
      <c r="AD1450" s="28">
        <v>9.2200000000000004E-2</v>
      </c>
      <c r="AE1450" s="139"/>
      <c r="AF1450" s="139"/>
      <c r="AG1450" s="139">
        <v>656</v>
      </c>
      <c r="AH1450" s="93">
        <v>1374</v>
      </c>
    </row>
    <row r="1451" spans="1:34">
      <c r="A1451" s="13" t="s">
        <v>137</v>
      </c>
      <c r="B1451" s="2" t="s">
        <v>75</v>
      </c>
      <c r="C1451" s="14" t="s">
        <v>3</v>
      </c>
      <c r="D1451" s="2">
        <v>2014</v>
      </c>
      <c r="E1451" s="14">
        <v>2014</v>
      </c>
      <c r="F1451" s="14" t="s">
        <v>99</v>
      </c>
      <c r="G1451" s="93">
        <v>4803</v>
      </c>
      <c r="H1451" s="93">
        <v>18530</v>
      </c>
      <c r="I1451" s="93">
        <v>6</v>
      </c>
      <c r="J1451" s="93">
        <v>25</v>
      </c>
      <c r="K1451" s="93">
        <v>4809</v>
      </c>
      <c r="L1451" s="93">
        <v>18555</v>
      </c>
      <c r="M1451" s="48">
        <v>23364</v>
      </c>
      <c r="N1451" s="48">
        <v>55842</v>
      </c>
      <c r="O1451" s="48">
        <v>13146</v>
      </c>
      <c r="P1451" s="48">
        <v>42595</v>
      </c>
      <c r="Q1451" s="48">
        <v>55741</v>
      </c>
      <c r="R1451" s="48">
        <v>19</v>
      </c>
      <c r="S1451" s="48">
        <v>82</v>
      </c>
      <c r="T1451" s="48">
        <v>101</v>
      </c>
      <c r="U1451" s="48">
        <v>13165</v>
      </c>
      <c r="V1451" s="48">
        <v>42677</v>
      </c>
      <c r="W1451" s="156">
        <v>7764026</v>
      </c>
      <c r="X1451" s="156">
        <v>13290</v>
      </c>
      <c r="Y1451" s="156">
        <v>7777316</v>
      </c>
      <c r="Z1451" s="28">
        <v>0.96140000000000003</v>
      </c>
      <c r="AA1451" s="28"/>
      <c r="AB1451" s="111"/>
      <c r="AC1451" s="28"/>
      <c r="AD1451" s="28">
        <v>5.8999999999999999E-3</v>
      </c>
      <c r="AE1451" s="139"/>
      <c r="AF1451" s="139"/>
      <c r="AG1451" s="139">
        <v>4110</v>
      </c>
      <c r="AH1451" s="93">
        <v>9197</v>
      </c>
    </row>
    <row r="1452" spans="1:34">
      <c r="A1452" s="13" t="s">
        <v>138</v>
      </c>
      <c r="B1452" s="2" t="s">
        <v>75</v>
      </c>
      <c r="C1452" s="14" t="s">
        <v>3</v>
      </c>
      <c r="D1452" s="2">
        <v>2014</v>
      </c>
      <c r="E1452" s="14">
        <v>2014</v>
      </c>
      <c r="F1452" s="14" t="s">
        <v>99</v>
      </c>
      <c r="G1452" s="93">
        <v>72</v>
      </c>
      <c r="H1452" s="93">
        <v>365</v>
      </c>
      <c r="I1452" s="93">
        <v>0</v>
      </c>
      <c r="J1452" s="93">
        <v>0</v>
      </c>
      <c r="K1452" s="93">
        <v>72</v>
      </c>
      <c r="L1452" s="93">
        <v>365</v>
      </c>
      <c r="M1452" s="48">
        <v>437</v>
      </c>
      <c r="N1452" s="48">
        <v>963</v>
      </c>
      <c r="O1452" s="48">
        <v>192</v>
      </c>
      <c r="P1452" s="48">
        <v>771</v>
      </c>
      <c r="Q1452" s="48">
        <v>963</v>
      </c>
      <c r="R1452" s="48">
        <v>0</v>
      </c>
      <c r="S1452" s="48">
        <v>0</v>
      </c>
      <c r="T1452" s="48">
        <v>0</v>
      </c>
      <c r="U1452" s="48">
        <v>192</v>
      </c>
      <c r="V1452" s="48">
        <v>771</v>
      </c>
      <c r="W1452" s="156">
        <v>126976</v>
      </c>
      <c r="X1452" s="156">
        <v>0</v>
      </c>
      <c r="Y1452" s="156">
        <v>126976</v>
      </c>
      <c r="Z1452" s="28">
        <v>0.9667</v>
      </c>
      <c r="AA1452" s="28"/>
      <c r="AB1452" s="111"/>
      <c r="AC1452" s="28"/>
      <c r="AD1452" s="28">
        <v>9.2200000000000004E-2</v>
      </c>
      <c r="AE1452" s="139"/>
      <c r="AF1452" s="139"/>
      <c r="AG1452" s="139">
        <v>34</v>
      </c>
      <c r="AH1452" s="93">
        <v>68</v>
      </c>
    </row>
    <row r="1453" spans="1:34">
      <c r="A1453" s="13" t="s">
        <v>139</v>
      </c>
      <c r="B1453" s="2" t="s">
        <v>75</v>
      </c>
      <c r="C1453" s="14" t="s">
        <v>3</v>
      </c>
      <c r="D1453" s="2">
        <v>2014</v>
      </c>
      <c r="E1453" s="14">
        <v>2014</v>
      </c>
      <c r="F1453" s="14" t="s">
        <v>99</v>
      </c>
      <c r="G1453" s="93">
        <v>17</v>
      </c>
      <c r="H1453" s="93">
        <v>505</v>
      </c>
      <c r="I1453" s="93">
        <v>0</v>
      </c>
      <c r="J1453" s="93">
        <v>0</v>
      </c>
      <c r="K1453" s="93">
        <v>17</v>
      </c>
      <c r="L1453" s="93">
        <v>505</v>
      </c>
      <c r="M1453" s="48">
        <v>522</v>
      </c>
      <c r="N1453" s="48">
        <v>823</v>
      </c>
      <c r="O1453" s="48">
        <v>40</v>
      </c>
      <c r="P1453" s="48">
        <v>783</v>
      </c>
      <c r="Q1453" s="48">
        <v>823</v>
      </c>
      <c r="R1453" s="48">
        <v>0</v>
      </c>
      <c r="S1453" s="48">
        <v>0</v>
      </c>
      <c r="T1453" s="48">
        <v>0</v>
      </c>
      <c r="U1453" s="48">
        <v>40</v>
      </c>
      <c r="V1453" s="48">
        <v>783</v>
      </c>
      <c r="W1453" s="156">
        <v>120458</v>
      </c>
      <c r="X1453" s="156">
        <v>0</v>
      </c>
      <c r="Y1453" s="156">
        <v>120458</v>
      </c>
      <c r="Z1453" s="28">
        <v>0.93440000000000001</v>
      </c>
      <c r="AA1453" s="28"/>
      <c r="AB1453" s="111"/>
      <c r="AC1453" s="28"/>
      <c r="AD1453" s="28">
        <v>9.2200000000000004E-2</v>
      </c>
      <c r="AE1453" s="139"/>
      <c r="AF1453" s="139"/>
      <c r="AG1453" s="139">
        <v>83</v>
      </c>
      <c r="AH1453" s="93">
        <v>162</v>
      </c>
    </row>
    <row r="1454" spans="1:34">
      <c r="A1454" s="13" t="s">
        <v>140</v>
      </c>
      <c r="B1454" s="2" t="s">
        <v>75</v>
      </c>
      <c r="C1454" s="14" t="s">
        <v>3</v>
      </c>
      <c r="D1454" s="2">
        <v>2014</v>
      </c>
      <c r="E1454" s="14">
        <v>2014</v>
      </c>
      <c r="F1454" s="14" t="s">
        <v>99</v>
      </c>
      <c r="G1454" s="93">
        <v>4160</v>
      </c>
      <c r="H1454" s="93">
        <v>18159</v>
      </c>
      <c r="I1454" s="93">
        <v>9</v>
      </c>
      <c r="J1454" s="93">
        <v>71</v>
      </c>
      <c r="K1454" s="93">
        <v>4169</v>
      </c>
      <c r="L1454" s="93">
        <v>18230</v>
      </c>
      <c r="M1454" s="48">
        <v>22399</v>
      </c>
      <c r="N1454" s="48">
        <v>51281</v>
      </c>
      <c r="O1454" s="48">
        <v>10206</v>
      </c>
      <c r="P1454" s="48">
        <v>40803</v>
      </c>
      <c r="Q1454" s="48">
        <v>51009</v>
      </c>
      <c r="R1454" s="48">
        <v>29</v>
      </c>
      <c r="S1454" s="48">
        <v>243</v>
      </c>
      <c r="T1454" s="48">
        <v>272</v>
      </c>
      <c r="U1454" s="48">
        <v>10235</v>
      </c>
      <c r="V1454" s="48">
        <v>41046</v>
      </c>
      <c r="W1454" s="156">
        <v>7357170</v>
      </c>
      <c r="X1454" s="156">
        <v>26607</v>
      </c>
      <c r="Y1454" s="156">
        <v>7383777</v>
      </c>
      <c r="Z1454" s="28">
        <v>1</v>
      </c>
      <c r="AA1454" s="28"/>
      <c r="AB1454" s="111"/>
      <c r="AC1454" s="28"/>
      <c r="AD1454" s="28">
        <v>6.9500000000000006E-2</v>
      </c>
      <c r="AE1454" s="139"/>
      <c r="AF1454" s="139"/>
      <c r="AG1454" s="139">
        <v>8056</v>
      </c>
      <c r="AH1454" s="93">
        <v>17061</v>
      </c>
    </row>
    <row r="1455" spans="1:34">
      <c r="A1455" s="13" t="s">
        <v>141</v>
      </c>
      <c r="B1455" s="2" t="s">
        <v>75</v>
      </c>
      <c r="C1455" s="14" t="s">
        <v>3</v>
      </c>
      <c r="D1455" s="2">
        <v>2014</v>
      </c>
      <c r="E1455" s="14">
        <v>2014</v>
      </c>
      <c r="F1455" s="14" t="s">
        <v>99</v>
      </c>
      <c r="G1455" s="93">
        <v>393</v>
      </c>
      <c r="H1455" s="93">
        <v>3004</v>
      </c>
      <c r="I1455" s="93">
        <v>3</v>
      </c>
      <c r="J1455" s="93">
        <v>20</v>
      </c>
      <c r="K1455" s="93">
        <v>396</v>
      </c>
      <c r="L1455" s="93">
        <v>3024</v>
      </c>
      <c r="M1455" s="48">
        <v>3420</v>
      </c>
      <c r="N1455" s="48">
        <v>7164</v>
      </c>
      <c r="O1455" s="48">
        <v>971</v>
      </c>
      <c r="P1455" s="48">
        <v>6120</v>
      </c>
      <c r="Q1455" s="48">
        <v>7091</v>
      </c>
      <c r="R1455" s="48">
        <v>9</v>
      </c>
      <c r="S1455" s="48">
        <v>64</v>
      </c>
      <c r="T1455" s="48">
        <v>73</v>
      </c>
      <c r="U1455" s="48">
        <v>980</v>
      </c>
      <c r="V1455" s="48">
        <v>6184</v>
      </c>
      <c r="W1455" s="156">
        <v>1010843</v>
      </c>
      <c r="X1455" s="156">
        <v>7370</v>
      </c>
      <c r="Y1455" s="156">
        <v>1018213</v>
      </c>
      <c r="Z1455" s="28">
        <v>0.72</v>
      </c>
      <c r="AA1455" s="28"/>
      <c r="AB1455" s="111"/>
      <c r="AC1455" s="28"/>
      <c r="AD1455" s="28">
        <v>9.2200000000000004E-2</v>
      </c>
      <c r="AE1455" s="139"/>
      <c r="AF1455" s="139"/>
      <c r="AG1455" s="139">
        <v>894</v>
      </c>
      <c r="AH1455" s="93">
        <v>1829</v>
      </c>
    </row>
    <row r="1456" spans="1:34">
      <c r="A1456" s="13" t="s">
        <v>142</v>
      </c>
      <c r="B1456" s="2" t="s">
        <v>75</v>
      </c>
      <c r="C1456" s="14" t="s">
        <v>3</v>
      </c>
      <c r="D1456" s="2">
        <v>2014</v>
      </c>
      <c r="E1456" s="14">
        <v>2014</v>
      </c>
      <c r="F1456" s="14" t="s">
        <v>99</v>
      </c>
      <c r="G1456" s="93">
        <v>419</v>
      </c>
      <c r="H1456" s="93">
        <v>3579</v>
      </c>
      <c r="I1456" s="93">
        <v>1</v>
      </c>
      <c r="J1456" s="93">
        <v>5</v>
      </c>
      <c r="K1456" s="93">
        <v>420</v>
      </c>
      <c r="L1456" s="93">
        <v>3584</v>
      </c>
      <c r="M1456" s="48">
        <v>4004</v>
      </c>
      <c r="N1456" s="48">
        <v>7593</v>
      </c>
      <c r="O1456" s="48">
        <v>1080</v>
      </c>
      <c r="P1456" s="48">
        <v>6500</v>
      </c>
      <c r="Q1456" s="48">
        <v>7580</v>
      </c>
      <c r="R1456" s="48">
        <v>1</v>
      </c>
      <c r="S1456" s="48">
        <v>12</v>
      </c>
      <c r="T1456" s="48">
        <v>13</v>
      </c>
      <c r="U1456" s="48">
        <v>1081</v>
      </c>
      <c r="V1456" s="48">
        <v>6512</v>
      </c>
      <c r="W1456" s="156">
        <v>1092416</v>
      </c>
      <c r="X1456" s="156">
        <v>1787</v>
      </c>
      <c r="Y1456" s="156">
        <v>1094203</v>
      </c>
      <c r="Z1456" s="28">
        <v>0.99570000000000003</v>
      </c>
      <c r="AA1456" s="28"/>
      <c r="AB1456" s="111"/>
      <c r="AC1456" s="28"/>
      <c r="AD1456" s="28">
        <v>9.2200000000000004E-2</v>
      </c>
      <c r="AE1456" s="139"/>
      <c r="AF1456" s="139"/>
      <c r="AG1456" s="139">
        <v>180</v>
      </c>
      <c r="AH1456" s="93">
        <v>344</v>
      </c>
    </row>
    <row r="1457" spans="1:34">
      <c r="A1457" s="13" t="s">
        <v>143</v>
      </c>
      <c r="B1457" s="2" t="s">
        <v>74</v>
      </c>
      <c r="C1457" s="14" t="s">
        <v>3</v>
      </c>
      <c r="D1457" s="2">
        <v>2014</v>
      </c>
      <c r="E1457" s="14">
        <v>2014</v>
      </c>
      <c r="F1457" s="14" t="s">
        <v>99</v>
      </c>
      <c r="G1457" s="93">
        <v>13227</v>
      </c>
      <c r="H1457" s="93">
        <v>98559</v>
      </c>
      <c r="I1457" s="93">
        <v>68</v>
      </c>
      <c r="J1457" s="93">
        <v>1654</v>
      </c>
      <c r="K1457" s="93">
        <v>13295</v>
      </c>
      <c r="L1457" s="93">
        <v>100213</v>
      </c>
      <c r="M1457" s="48">
        <v>113508</v>
      </c>
      <c r="N1457" s="48">
        <v>245759</v>
      </c>
      <c r="O1457" s="48">
        <v>33775</v>
      </c>
      <c r="P1457" s="48">
        <v>207943</v>
      </c>
      <c r="Q1457" s="48">
        <v>241718</v>
      </c>
      <c r="R1457" s="48">
        <v>222</v>
      </c>
      <c r="S1457" s="48">
        <v>3819</v>
      </c>
      <c r="T1457" s="48">
        <v>4041</v>
      </c>
      <c r="U1457" s="48">
        <v>33997</v>
      </c>
      <c r="V1457" s="48">
        <v>211762</v>
      </c>
      <c r="W1457" s="156">
        <v>33636036</v>
      </c>
      <c r="X1457" s="156">
        <v>467214</v>
      </c>
      <c r="Y1457" s="156">
        <v>34103250</v>
      </c>
      <c r="Z1457" s="28">
        <v>0.98399999999999999</v>
      </c>
      <c r="AA1457" s="28"/>
      <c r="AB1457" s="111"/>
      <c r="AC1457" s="28"/>
      <c r="AD1457" s="28">
        <v>3.7100000000000001E-2</v>
      </c>
      <c r="AE1457" s="139"/>
      <c r="AF1457" s="139"/>
      <c r="AG1457" s="139">
        <v>30276</v>
      </c>
      <c r="AH1457" s="93">
        <v>65248</v>
      </c>
    </row>
    <row r="1458" spans="1:34">
      <c r="A1458" s="13" t="s">
        <v>144</v>
      </c>
      <c r="B1458" s="2" t="s">
        <v>74</v>
      </c>
      <c r="C1458" s="14" t="s">
        <v>3</v>
      </c>
      <c r="D1458" s="2">
        <v>2014</v>
      </c>
      <c r="E1458" s="14">
        <v>2014</v>
      </c>
      <c r="F1458" s="14" t="s">
        <v>99</v>
      </c>
      <c r="G1458" s="93">
        <v>942</v>
      </c>
      <c r="H1458" s="93">
        <v>8045</v>
      </c>
      <c r="I1458" s="93">
        <v>8</v>
      </c>
      <c r="J1458" s="93">
        <v>29</v>
      </c>
      <c r="K1458" s="93">
        <v>950</v>
      </c>
      <c r="L1458" s="93">
        <v>8074</v>
      </c>
      <c r="M1458" s="48">
        <v>9024</v>
      </c>
      <c r="N1458" s="48">
        <v>18465</v>
      </c>
      <c r="O1458" s="48">
        <v>2472</v>
      </c>
      <c r="P1458" s="48">
        <v>15907</v>
      </c>
      <c r="Q1458" s="48">
        <v>18379</v>
      </c>
      <c r="R1458" s="48">
        <v>25</v>
      </c>
      <c r="S1458" s="48">
        <v>61</v>
      </c>
      <c r="T1458" s="48">
        <v>86</v>
      </c>
      <c r="U1458" s="48">
        <v>2497</v>
      </c>
      <c r="V1458" s="48">
        <v>15968</v>
      </c>
      <c r="W1458" s="156">
        <v>2501352</v>
      </c>
      <c r="X1458" s="156">
        <v>11122</v>
      </c>
      <c r="Y1458" s="156">
        <v>2512474</v>
      </c>
      <c r="Z1458" s="28">
        <v>0.99750000000000005</v>
      </c>
      <c r="AA1458" s="28"/>
      <c r="AB1458" s="111"/>
      <c r="AC1458" s="28"/>
      <c r="AD1458" s="28">
        <v>9.2200000000000004E-2</v>
      </c>
      <c r="AE1458" s="139"/>
      <c r="AF1458" s="139"/>
      <c r="AG1458" s="139">
        <v>731</v>
      </c>
      <c r="AH1458" s="93">
        <v>1449</v>
      </c>
    </row>
    <row r="1459" spans="1:34">
      <c r="A1459" s="13" t="s">
        <v>145</v>
      </c>
      <c r="B1459" s="2" t="s">
        <v>75</v>
      </c>
      <c r="C1459" s="14" t="s">
        <v>3</v>
      </c>
      <c r="D1459" s="2">
        <v>2014</v>
      </c>
      <c r="E1459" s="14">
        <v>2014</v>
      </c>
      <c r="F1459" s="14" t="s">
        <v>99</v>
      </c>
      <c r="G1459" s="93">
        <v>110</v>
      </c>
      <c r="H1459" s="93">
        <v>798</v>
      </c>
      <c r="I1459" s="93">
        <v>0</v>
      </c>
      <c r="J1459" s="93">
        <v>1</v>
      </c>
      <c r="K1459" s="93">
        <v>110</v>
      </c>
      <c r="L1459" s="93">
        <v>799</v>
      </c>
      <c r="M1459" s="48">
        <v>909</v>
      </c>
      <c r="N1459" s="48">
        <v>1844</v>
      </c>
      <c r="O1459" s="48">
        <v>298</v>
      </c>
      <c r="P1459" s="48">
        <v>1545</v>
      </c>
      <c r="Q1459" s="48">
        <v>1843</v>
      </c>
      <c r="R1459" s="48">
        <v>0</v>
      </c>
      <c r="S1459" s="48">
        <v>1</v>
      </c>
      <c r="T1459" s="48">
        <v>1</v>
      </c>
      <c r="U1459" s="48">
        <v>298</v>
      </c>
      <c r="V1459" s="48">
        <v>1546</v>
      </c>
      <c r="W1459" s="156">
        <v>253322</v>
      </c>
      <c r="X1459" s="156">
        <v>189</v>
      </c>
      <c r="Y1459" s="156">
        <v>253511</v>
      </c>
      <c r="Z1459" s="28">
        <v>0.98699999999999999</v>
      </c>
      <c r="AA1459" s="28"/>
      <c r="AB1459" s="111"/>
      <c r="AC1459" s="28"/>
      <c r="AD1459" s="28">
        <v>9.2200000000000004E-2</v>
      </c>
      <c r="AE1459" s="139"/>
      <c r="AF1459" s="139"/>
      <c r="AG1459" s="139">
        <v>36</v>
      </c>
      <c r="AH1459" s="93">
        <v>58</v>
      </c>
    </row>
    <row r="1460" spans="1:34">
      <c r="A1460" s="13" t="s">
        <v>146</v>
      </c>
      <c r="B1460" s="2" t="s">
        <v>75</v>
      </c>
      <c r="C1460" s="14" t="s">
        <v>3</v>
      </c>
      <c r="D1460" s="2">
        <v>2014</v>
      </c>
      <c r="E1460" s="14">
        <v>2014</v>
      </c>
      <c r="F1460" s="14" t="s">
        <v>99</v>
      </c>
      <c r="G1460" s="93">
        <v>19658</v>
      </c>
      <c r="H1460" s="93">
        <v>100799</v>
      </c>
      <c r="I1460" s="93">
        <v>56</v>
      </c>
      <c r="J1460" s="93">
        <v>547</v>
      </c>
      <c r="K1460" s="93">
        <v>19714</v>
      </c>
      <c r="L1460" s="93">
        <v>101346</v>
      </c>
      <c r="M1460" s="48">
        <v>121060</v>
      </c>
      <c r="N1460" s="48">
        <v>287272</v>
      </c>
      <c r="O1460" s="48">
        <v>53661</v>
      </c>
      <c r="P1460" s="48">
        <v>231950</v>
      </c>
      <c r="Q1460" s="48">
        <v>285611</v>
      </c>
      <c r="R1460" s="48">
        <v>178</v>
      </c>
      <c r="S1460" s="48">
        <v>1483</v>
      </c>
      <c r="T1460" s="48">
        <v>1661</v>
      </c>
      <c r="U1460" s="48">
        <v>53839</v>
      </c>
      <c r="V1460" s="48">
        <v>233433</v>
      </c>
      <c r="W1460" s="156">
        <v>39134941</v>
      </c>
      <c r="X1460" s="156">
        <v>182896</v>
      </c>
      <c r="Y1460" s="156">
        <v>39317837</v>
      </c>
      <c r="Z1460" s="28">
        <v>0.99709999999999999</v>
      </c>
      <c r="AA1460" s="28"/>
      <c r="AB1460" s="111"/>
      <c r="AC1460" s="28"/>
      <c r="AD1460" s="28">
        <v>2.8299999999999999E-2</v>
      </c>
      <c r="AE1460" s="139"/>
      <c r="AF1460" s="139"/>
      <c r="AG1460" s="139">
        <v>17102</v>
      </c>
      <c r="AH1460" s="93">
        <v>37526</v>
      </c>
    </row>
    <row r="1461" spans="1:34">
      <c r="A1461" s="13" t="s">
        <v>147</v>
      </c>
      <c r="B1461" s="2" t="s">
        <v>74</v>
      </c>
      <c r="C1461" s="14" t="s">
        <v>3</v>
      </c>
      <c r="D1461" s="2">
        <v>2014</v>
      </c>
      <c r="E1461" s="14">
        <v>2014</v>
      </c>
      <c r="F1461" s="14" t="s">
        <v>99</v>
      </c>
      <c r="G1461" s="93">
        <v>18087</v>
      </c>
      <c r="H1461" s="93">
        <v>78082</v>
      </c>
      <c r="I1461" s="93">
        <v>151</v>
      </c>
      <c r="J1461" s="93">
        <v>778</v>
      </c>
      <c r="K1461" s="93">
        <v>18238</v>
      </c>
      <c r="L1461" s="93">
        <v>78860</v>
      </c>
      <c r="M1461" s="48">
        <v>97098</v>
      </c>
      <c r="N1461" s="48">
        <v>213072</v>
      </c>
      <c r="O1461" s="48">
        <v>45919</v>
      </c>
      <c r="P1461" s="48">
        <v>164824</v>
      </c>
      <c r="Q1461" s="48">
        <v>210743</v>
      </c>
      <c r="R1461" s="48">
        <v>536</v>
      </c>
      <c r="S1461" s="48">
        <v>1793</v>
      </c>
      <c r="T1461" s="48">
        <v>2329</v>
      </c>
      <c r="U1461" s="48">
        <v>46455</v>
      </c>
      <c r="V1461" s="48">
        <v>166617</v>
      </c>
      <c r="W1461" s="156">
        <v>30605960</v>
      </c>
      <c r="X1461" s="156">
        <v>321233</v>
      </c>
      <c r="Y1461" s="156">
        <v>30927193</v>
      </c>
      <c r="Z1461" s="28">
        <v>0.97589999999999999</v>
      </c>
      <c r="AA1461" s="28"/>
      <c r="AB1461" s="111"/>
      <c r="AC1461" s="28"/>
      <c r="AD1461" s="28">
        <v>5.7000000000000002E-3</v>
      </c>
      <c r="AE1461" s="139"/>
      <c r="AF1461" s="139"/>
      <c r="AG1461" s="139">
        <v>10365</v>
      </c>
      <c r="AH1461" s="93">
        <v>20133</v>
      </c>
    </row>
    <row r="1462" spans="1:34">
      <c r="A1462" s="13" t="s">
        <v>148</v>
      </c>
      <c r="B1462" s="2" t="s">
        <v>75</v>
      </c>
      <c r="C1462" s="14" t="s">
        <v>3</v>
      </c>
      <c r="D1462" s="2">
        <v>2014</v>
      </c>
      <c r="E1462" s="14">
        <v>2014</v>
      </c>
      <c r="F1462" s="14" t="s">
        <v>99</v>
      </c>
      <c r="G1462" s="93">
        <v>395</v>
      </c>
      <c r="H1462" s="93">
        <v>2351</v>
      </c>
      <c r="I1462" s="93">
        <v>1</v>
      </c>
      <c r="J1462" s="93">
        <v>10</v>
      </c>
      <c r="K1462" s="93">
        <v>396</v>
      </c>
      <c r="L1462" s="93">
        <v>2361</v>
      </c>
      <c r="M1462" s="48">
        <v>2757</v>
      </c>
      <c r="N1462" s="48">
        <v>6378</v>
      </c>
      <c r="O1462" s="48">
        <v>1043</v>
      </c>
      <c r="P1462" s="48">
        <v>5303</v>
      </c>
      <c r="Q1462" s="48">
        <v>6346</v>
      </c>
      <c r="R1462" s="48">
        <v>3</v>
      </c>
      <c r="S1462" s="48">
        <v>29</v>
      </c>
      <c r="T1462" s="48">
        <v>32</v>
      </c>
      <c r="U1462" s="48">
        <v>1046</v>
      </c>
      <c r="V1462" s="48">
        <v>5332</v>
      </c>
      <c r="W1462" s="156">
        <v>898903</v>
      </c>
      <c r="X1462" s="156">
        <v>3818</v>
      </c>
      <c r="Y1462" s="156">
        <v>902721</v>
      </c>
      <c r="Z1462" s="28">
        <v>1</v>
      </c>
      <c r="AA1462" s="28"/>
      <c r="AB1462" s="111"/>
      <c r="AC1462" s="28"/>
      <c r="AD1462" s="28">
        <v>9.2200000000000004E-2</v>
      </c>
      <c r="AE1462" s="139"/>
      <c r="AF1462" s="139"/>
      <c r="AG1462" s="139">
        <v>483</v>
      </c>
      <c r="AH1462" s="93">
        <v>1048</v>
      </c>
    </row>
    <row r="1463" spans="1:34">
      <c r="A1463" s="13" t="s">
        <v>149</v>
      </c>
      <c r="B1463" s="2" t="s">
        <v>75</v>
      </c>
      <c r="C1463" s="14" t="s">
        <v>3</v>
      </c>
      <c r="D1463" s="2">
        <v>2014</v>
      </c>
      <c r="E1463" s="14">
        <v>2014</v>
      </c>
      <c r="F1463" s="14" t="s">
        <v>99</v>
      </c>
      <c r="G1463" s="93">
        <v>28376</v>
      </c>
      <c r="H1463" s="93">
        <v>137079</v>
      </c>
      <c r="I1463" s="93">
        <v>61</v>
      </c>
      <c r="J1463" s="93">
        <v>611</v>
      </c>
      <c r="K1463" s="93">
        <v>28437</v>
      </c>
      <c r="L1463" s="93">
        <v>137690</v>
      </c>
      <c r="M1463" s="48">
        <v>166127</v>
      </c>
      <c r="N1463" s="48">
        <v>382585</v>
      </c>
      <c r="O1463" s="48">
        <v>76319</v>
      </c>
      <c r="P1463" s="48">
        <v>304469</v>
      </c>
      <c r="Q1463" s="48">
        <v>380788</v>
      </c>
      <c r="R1463" s="48">
        <v>210</v>
      </c>
      <c r="S1463" s="48">
        <v>1587</v>
      </c>
      <c r="T1463" s="48">
        <v>1797</v>
      </c>
      <c r="U1463" s="48">
        <v>76529</v>
      </c>
      <c r="V1463" s="48">
        <v>306056</v>
      </c>
      <c r="W1463" s="156">
        <v>53421733</v>
      </c>
      <c r="X1463" s="156">
        <v>202927</v>
      </c>
      <c r="Y1463" s="156">
        <v>53624660</v>
      </c>
      <c r="Z1463" s="28">
        <v>0.99739999999999995</v>
      </c>
      <c r="AA1463" s="28"/>
      <c r="AB1463" s="111"/>
      <c r="AC1463" s="28"/>
      <c r="AD1463" s="28">
        <v>5.8999999999999999E-3</v>
      </c>
      <c r="AE1463" s="139"/>
      <c r="AF1463" s="139"/>
      <c r="AG1463" s="139">
        <v>21249</v>
      </c>
      <c r="AH1463" s="93">
        <v>45436</v>
      </c>
    </row>
    <row r="1464" spans="1:34">
      <c r="A1464" s="13" t="s">
        <v>150</v>
      </c>
      <c r="B1464" s="2" t="s">
        <v>74</v>
      </c>
      <c r="C1464" s="14" t="s">
        <v>3</v>
      </c>
      <c r="D1464" s="2">
        <v>2014</v>
      </c>
      <c r="E1464" s="14">
        <v>2014</v>
      </c>
      <c r="F1464" s="14" t="s">
        <v>99</v>
      </c>
      <c r="G1464" s="93">
        <v>17553</v>
      </c>
      <c r="H1464" s="93">
        <v>109719</v>
      </c>
      <c r="I1464" s="93">
        <v>110</v>
      </c>
      <c r="J1464" s="93">
        <v>1093</v>
      </c>
      <c r="K1464" s="93">
        <v>17663</v>
      </c>
      <c r="L1464" s="93">
        <v>110812</v>
      </c>
      <c r="M1464" s="48">
        <v>128475</v>
      </c>
      <c r="N1464" s="48">
        <v>272951</v>
      </c>
      <c r="O1464" s="48">
        <v>47751</v>
      </c>
      <c r="P1464" s="48">
        <v>222108</v>
      </c>
      <c r="Q1464" s="48">
        <v>269859</v>
      </c>
      <c r="R1464" s="48">
        <v>392</v>
      </c>
      <c r="S1464" s="48">
        <v>2700</v>
      </c>
      <c r="T1464" s="48">
        <v>3092</v>
      </c>
      <c r="U1464" s="48">
        <v>48143</v>
      </c>
      <c r="V1464" s="48">
        <v>224808</v>
      </c>
      <c r="W1464" s="156">
        <v>37921397</v>
      </c>
      <c r="X1464" s="156">
        <v>358665</v>
      </c>
      <c r="Y1464" s="156">
        <v>38280062</v>
      </c>
      <c r="Z1464" s="28">
        <v>0.97450000000000003</v>
      </c>
      <c r="AA1464" s="28"/>
      <c r="AB1464" s="111"/>
      <c r="AC1464" s="28"/>
      <c r="AD1464" s="28">
        <v>4.65E-2</v>
      </c>
      <c r="AE1464" s="139"/>
      <c r="AF1464" s="139"/>
      <c r="AG1464" s="139">
        <v>16822</v>
      </c>
      <c r="AH1464" s="93">
        <v>34401</v>
      </c>
    </row>
    <row r="1465" spans="1:34">
      <c r="A1465" s="13" t="s">
        <v>151</v>
      </c>
      <c r="B1465" s="2" t="s">
        <v>74</v>
      </c>
      <c r="C1465" s="14" t="s">
        <v>3</v>
      </c>
      <c r="D1465" s="2">
        <v>2014</v>
      </c>
      <c r="E1465" s="14">
        <v>2014</v>
      </c>
      <c r="F1465" s="14" t="s">
        <v>99</v>
      </c>
      <c r="G1465" s="93">
        <v>2763</v>
      </c>
      <c r="H1465" s="93">
        <v>28649</v>
      </c>
      <c r="I1465" s="93">
        <v>71</v>
      </c>
      <c r="J1465" s="93">
        <v>799</v>
      </c>
      <c r="K1465" s="93">
        <v>2834</v>
      </c>
      <c r="L1465" s="93">
        <v>29448</v>
      </c>
      <c r="M1465" s="48">
        <v>32282</v>
      </c>
      <c r="N1465" s="48">
        <v>50484</v>
      </c>
      <c r="O1465" s="48">
        <v>6208</v>
      </c>
      <c r="P1465" s="48">
        <v>42539</v>
      </c>
      <c r="Q1465" s="48">
        <v>48747</v>
      </c>
      <c r="R1465" s="48">
        <v>195</v>
      </c>
      <c r="S1465" s="48">
        <v>1542</v>
      </c>
      <c r="T1465" s="48">
        <v>1737</v>
      </c>
      <c r="U1465" s="48">
        <v>6403</v>
      </c>
      <c r="V1465" s="48">
        <v>44081</v>
      </c>
      <c r="W1465" s="156">
        <v>7395718</v>
      </c>
      <c r="X1465" s="156">
        <v>212288</v>
      </c>
      <c r="Y1465" s="156">
        <v>7608006</v>
      </c>
      <c r="Z1465" s="28">
        <v>0.96630000000000005</v>
      </c>
      <c r="AA1465" s="28"/>
      <c r="AB1465" s="111"/>
      <c r="AC1465" s="28"/>
      <c r="AD1465" s="28">
        <v>5.2400000000000002E-2</v>
      </c>
      <c r="AE1465" s="139"/>
      <c r="AF1465" s="139"/>
      <c r="AG1465" s="139">
        <v>4314</v>
      </c>
      <c r="AH1465" s="93">
        <v>6859</v>
      </c>
    </row>
    <row r="1466" spans="1:34">
      <c r="A1466" s="13" t="s">
        <v>152</v>
      </c>
      <c r="B1466" s="2" t="s">
        <v>75</v>
      </c>
      <c r="C1466" s="14" t="s">
        <v>3</v>
      </c>
      <c r="D1466" s="2">
        <v>2014</v>
      </c>
      <c r="E1466" s="14">
        <v>2014</v>
      </c>
      <c r="F1466" s="14" t="s">
        <v>99</v>
      </c>
      <c r="G1466" s="93">
        <v>9502</v>
      </c>
      <c r="H1466" s="93">
        <v>38298</v>
      </c>
      <c r="I1466" s="93">
        <v>28</v>
      </c>
      <c r="J1466" s="93">
        <v>274</v>
      </c>
      <c r="K1466" s="93">
        <v>9530</v>
      </c>
      <c r="L1466" s="93">
        <v>38572</v>
      </c>
      <c r="M1466" s="48">
        <v>48102</v>
      </c>
      <c r="N1466" s="48">
        <v>114754</v>
      </c>
      <c r="O1466" s="48">
        <v>24506</v>
      </c>
      <c r="P1466" s="48">
        <v>89419</v>
      </c>
      <c r="Q1466" s="48">
        <v>113925</v>
      </c>
      <c r="R1466" s="48">
        <v>92</v>
      </c>
      <c r="S1466" s="48">
        <v>737</v>
      </c>
      <c r="T1466" s="48">
        <v>829</v>
      </c>
      <c r="U1466" s="48">
        <v>24598</v>
      </c>
      <c r="V1466" s="48">
        <v>90156</v>
      </c>
      <c r="W1466" s="156">
        <v>16000996</v>
      </c>
      <c r="X1466" s="156">
        <v>97394</v>
      </c>
      <c r="Y1466" s="156">
        <v>16098390</v>
      </c>
      <c r="Z1466" s="28">
        <v>0.99129999999999996</v>
      </c>
      <c r="AA1466" s="28"/>
      <c r="AB1466" s="111"/>
      <c r="AC1466" s="28"/>
      <c r="AD1466" s="28">
        <v>5.1999999999999998E-2</v>
      </c>
      <c r="AE1466" s="139"/>
      <c r="AF1466" s="139"/>
      <c r="AG1466" s="139">
        <v>7109</v>
      </c>
      <c r="AH1466" s="93">
        <v>15192</v>
      </c>
    </row>
    <row r="1467" spans="1:34">
      <c r="A1467" s="13" t="s">
        <v>153</v>
      </c>
      <c r="B1467" s="2" t="s">
        <v>74</v>
      </c>
      <c r="C1467" s="14" t="s">
        <v>3</v>
      </c>
      <c r="D1467" s="2">
        <v>2014</v>
      </c>
      <c r="E1467" s="14">
        <v>2014</v>
      </c>
      <c r="F1467" s="14" t="s">
        <v>99</v>
      </c>
      <c r="G1467" s="93">
        <v>1145</v>
      </c>
      <c r="H1467" s="93">
        <v>8232</v>
      </c>
      <c r="I1467" s="93">
        <v>2</v>
      </c>
      <c r="J1467" s="93">
        <v>20</v>
      </c>
      <c r="K1467" s="93">
        <v>1147</v>
      </c>
      <c r="L1467" s="93">
        <v>8252</v>
      </c>
      <c r="M1467" s="48">
        <v>9399</v>
      </c>
      <c r="N1467" s="48">
        <v>17988</v>
      </c>
      <c r="O1467" s="48">
        <v>2786</v>
      </c>
      <c r="P1467" s="48">
        <v>15144</v>
      </c>
      <c r="Q1467" s="48">
        <v>17930</v>
      </c>
      <c r="R1467" s="48">
        <v>6</v>
      </c>
      <c r="S1467" s="48">
        <v>52</v>
      </c>
      <c r="T1467" s="48">
        <v>58</v>
      </c>
      <c r="U1467" s="48">
        <v>2792</v>
      </c>
      <c r="V1467" s="48">
        <v>15196</v>
      </c>
      <c r="W1467" s="156">
        <v>2478683</v>
      </c>
      <c r="X1467" s="156">
        <v>5533</v>
      </c>
      <c r="Y1467" s="156">
        <v>2484216</v>
      </c>
      <c r="Z1467" s="28">
        <v>0.93420000000000003</v>
      </c>
      <c r="AA1467" s="28"/>
      <c r="AB1467" s="111"/>
      <c r="AC1467" s="28"/>
      <c r="AD1467" s="28">
        <v>9.2200000000000004E-2</v>
      </c>
      <c r="AE1467" s="139"/>
      <c r="AF1467" s="139"/>
      <c r="AG1467" s="139">
        <v>1221</v>
      </c>
      <c r="AH1467" s="93">
        <v>2413</v>
      </c>
    </row>
    <row r="1468" spans="1:34">
      <c r="A1468" s="13" t="s">
        <v>154</v>
      </c>
      <c r="B1468" s="2" t="s">
        <v>74</v>
      </c>
      <c r="C1468" s="14" t="s">
        <v>3</v>
      </c>
      <c r="D1468" s="2">
        <v>2014</v>
      </c>
      <c r="E1468" s="14">
        <v>2014</v>
      </c>
      <c r="F1468" s="14" t="s">
        <v>99</v>
      </c>
      <c r="G1468" s="93">
        <v>1483</v>
      </c>
      <c r="H1468" s="93">
        <v>13996</v>
      </c>
      <c r="I1468" s="93">
        <v>21</v>
      </c>
      <c r="J1468" s="93">
        <v>319</v>
      </c>
      <c r="K1468" s="93">
        <v>1504</v>
      </c>
      <c r="L1468" s="93">
        <v>14315</v>
      </c>
      <c r="M1468" s="48">
        <v>15819</v>
      </c>
      <c r="N1468" s="48">
        <v>32181</v>
      </c>
      <c r="O1468" s="48">
        <v>3683</v>
      </c>
      <c r="P1468" s="48">
        <v>27665</v>
      </c>
      <c r="Q1468" s="48">
        <v>31348</v>
      </c>
      <c r="R1468" s="48">
        <v>65</v>
      </c>
      <c r="S1468" s="48">
        <v>768</v>
      </c>
      <c r="T1468" s="48">
        <v>833</v>
      </c>
      <c r="U1468" s="48">
        <v>3748</v>
      </c>
      <c r="V1468" s="48">
        <v>28433</v>
      </c>
      <c r="W1468" s="156">
        <v>4339600</v>
      </c>
      <c r="X1468" s="156">
        <v>89261</v>
      </c>
      <c r="Y1468" s="156">
        <v>4428861</v>
      </c>
      <c r="Z1468" s="28">
        <v>0.98429999999999995</v>
      </c>
      <c r="AA1468" s="28"/>
      <c r="AB1468" s="111"/>
      <c r="AC1468" s="28"/>
      <c r="AD1468" s="28">
        <v>9.2200000000000004E-2</v>
      </c>
      <c r="AE1468" s="139"/>
      <c r="AF1468" s="139"/>
      <c r="AG1468" s="139">
        <v>4097</v>
      </c>
      <c r="AH1468" s="93">
        <v>7977</v>
      </c>
    </row>
    <row r="1469" spans="1:34">
      <c r="A1469" s="13" t="s">
        <v>155</v>
      </c>
      <c r="B1469" s="2" t="s">
        <v>74</v>
      </c>
      <c r="C1469" s="14" t="s">
        <v>3</v>
      </c>
      <c r="D1469" s="2">
        <v>2014</v>
      </c>
      <c r="E1469" s="14">
        <v>2014</v>
      </c>
      <c r="F1469" s="14" t="s">
        <v>99</v>
      </c>
      <c r="G1469" s="93">
        <v>2740</v>
      </c>
      <c r="H1469" s="93">
        <v>12789</v>
      </c>
      <c r="I1469" s="93">
        <v>4</v>
      </c>
      <c r="J1469" s="93">
        <v>48</v>
      </c>
      <c r="K1469" s="93">
        <v>2744</v>
      </c>
      <c r="L1469" s="93">
        <v>12837</v>
      </c>
      <c r="M1469" s="48">
        <v>15581</v>
      </c>
      <c r="N1469" s="48">
        <v>34841</v>
      </c>
      <c r="O1469" s="48">
        <v>6821</v>
      </c>
      <c r="P1469" s="48">
        <v>27874</v>
      </c>
      <c r="Q1469" s="48">
        <v>34695</v>
      </c>
      <c r="R1469" s="48">
        <v>13</v>
      </c>
      <c r="S1469" s="48">
        <v>133</v>
      </c>
      <c r="T1469" s="48">
        <v>146</v>
      </c>
      <c r="U1469" s="48">
        <v>6834</v>
      </c>
      <c r="V1469" s="48">
        <v>28007</v>
      </c>
      <c r="W1469" s="156">
        <v>4904604</v>
      </c>
      <c r="X1469" s="156">
        <v>16964</v>
      </c>
      <c r="Y1469" s="156">
        <v>4921568</v>
      </c>
      <c r="Z1469" s="28">
        <v>0.62590000000000001</v>
      </c>
      <c r="AA1469" s="28"/>
      <c r="AB1469" s="111"/>
      <c r="AC1469" s="28"/>
      <c r="AD1469" s="28">
        <v>9.2200000000000004E-2</v>
      </c>
      <c r="AE1469" s="139"/>
      <c r="AF1469" s="139"/>
      <c r="AG1469" s="139">
        <v>4968</v>
      </c>
      <c r="AH1469" s="93">
        <v>10830</v>
      </c>
    </row>
    <row r="1470" spans="1:34">
      <c r="A1470" s="13" t="s">
        <v>156</v>
      </c>
      <c r="B1470" s="2" t="s">
        <v>74</v>
      </c>
      <c r="C1470" s="14" t="s">
        <v>3</v>
      </c>
      <c r="D1470" s="2">
        <v>2014</v>
      </c>
      <c r="E1470" s="14">
        <v>2014</v>
      </c>
      <c r="F1470" s="14" t="s">
        <v>99</v>
      </c>
      <c r="G1470" s="93">
        <v>6764</v>
      </c>
      <c r="H1470" s="93">
        <v>45642</v>
      </c>
      <c r="I1470" s="93">
        <v>43</v>
      </c>
      <c r="J1470" s="93">
        <v>1040</v>
      </c>
      <c r="K1470" s="93">
        <v>6807</v>
      </c>
      <c r="L1470" s="93">
        <v>46682</v>
      </c>
      <c r="M1470" s="48">
        <v>53489</v>
      </c>
      <c r="N1470" s="48">
        <v>112246</v>
      </c>
      <c r="O1470" s="48">
        <v>16176</v>
      </c>
      <c r="P1470" s="48">
        <v>93790</v>
      </c>
      <c r="Q1470" s="48">
        <v>109966</v>
      </c>
      <c r="R1470" s="48">
        <v>136</v>
      </c>
      <c r="S1470" s="48">
        <v>2144</v>
      </c>
      <c r="T1470" s="48">
        <v>2280</v>
      </c>
      <c r="U1470" s="48">
        <v>16312</v>
      </c>
      <c r="V1470" s="48">
        <v>95934</v>
      </c>
      <c r="W1470" s="156">
        <v>15555605</v>
      </c>
      <c r="X1470" s="156">
        <v>299048</v>
      </c>
      <c r="Y1470" s="156">
        <v>15854653</v>
      </c>
      <c r="Z1470" s="28">
        <v>0.94489999999999996</v>
      </c>
      <c r="AA1470" s="28"/>
      <c r="AB1470" s="111"/>
      <c r="AC1470" s="28"/>
      <c r="AD1470" s="28">
        <v>3.1199999999999999E-2</v>
      </c>
      <c r="AE1470" s="139"/>
      <c r="AF1470" s="139"/>
      <c r="AG1470" s="139">
        <v>11508</v>
      </c>
      <c r="AH1470" s="93">
        <v>23020</v>
      </c>
    </row>
    <row r="1471" spans="1:34">
      <c r="A1471" s="13" t="s">
        <v>157</v>
      </c>
      <c r="B1471" s="2" t="s">
        <v>74</v>
      </c>
      <c r="C1471" s="14" t="s">
        <v>3</v>
      </c>
      <c r="D1471" s="2">
        <v>2014</v>
      </c>
      <c r="E1471" s="14">
        <v>2014</v>
      </c>
      <c r="F1471" s="14" t="s">
        <v>99</v>
      </c>
      <c r="G1471" s="93">
        <v>1419</v>
      </c>
      <c r="H1471" s="93">
        <v>10611</v>
      </c>
      <c r="I1471" s="93">
        <v>0</v>
      </c>
      <c r="J1471" s="93">
        <v>24</v>
      </c>
      <c r="K1471" s="93">
        <v>1419</v>
      </c>
      <c r="L1471" s="93">
        <v>10635</v>
      </c>
      <c r="M1471" s="48">
        <v>12054</v>
      </c>
      <c r="N1471" s="48">
        <v>23647</v>
      </c>
      <c r="O1471" s="48">
        <v>3450</v>
      </c>
      <c r="P1471" s="48">
        <v>20130</v>
      </c>
      <c r="Q1471" s="48">
        <v>23580</v>
      </c>
      <c r="R1471" s="48">
        <v>1</v>
      </c>
      <c r="S1471" s="48">
        <v>66</v>
      </c>
      <c r="T1471" s="48">
        <v>67</v>
      </c>
      <c r="U1471" s="48">
        <v>3451</v>
      </c>
      <c r="V1471" s="48">
        <v>20196</v>
      </c>
      <c r="W1471" s="156">
        <v>3367778</v>
      </c>
      <c r="X1471" s="156">
        <v>8739</v>
      </c>
      <c r="Y1471" s="156">
        <v>3376517</v>
      </c>
      <c r="Z1471" s="28">
        <v>0.72050000000000003</v>
      </c>
      <c r="AA1471" s="28"/>
      <c r="AB1471" s="111"/>
      <c r="AC1471" s="28"/>
      <c r="AD1471" s="28">
        <v>9.2200000000000004E-2</v>
      </c>
      <c r="AE1471" s="139"/>
      <c r="AF1471" s="139"/>
      <c r="AG1471" s="139">
        <v>2646</v>
      </c>
      <c r="AH1471" s="93">
        <v>5372</v>
      </c>
    </row>
    <row r="1472" spans="1:34">
      <c r="A1472" s="13" t="s">
        <v>158</v>
      </c>
      <c r="B1472" s="2" t="s">
        <v>75</v>
      </c>
      <c r="C1472" s="14" t="s">
        <v>3</v>
      </c>
      <c r="D1472" s="2">
        <v>2014</v>
      </c>
      <c r="E1472" s="14">
        <v>2014</v>
      </c>
      <c r="F1472" s="14" t="s">
        <v>99</v>
      </c>
      <c r="G1472" s="93">
        <v>1589</v>
      </c>
      <c r="H1472" s="93">
        <v>10386</v>
      </c>
      <c r="I1472" s="93">
        <v>1</v>
      </c>
      <c r="J1472" s="93">
        <v>19</v>
      </c>
      <c r="K1472" s="93">
        <v>1590</v>
      </c>
      <c r="L1472" s="93">
        <v>10405</v>
      </c>
      <c r="M1472" s="48">
        <v>11995</v>
      </c>
      <c r="N1472" s="48">
        <v>23916</v>
      </c>
      <c r="O1472" s="48">
        <v>4002</v>
      </c>
      <c r="P1472" s="48">
        <v>19866</v>
      </c>
      <c r="Q1472" s="48">
        <v>23868</v>
      </c>
      <c r="R1472" s="48">
        <v>3</v>
      </c>
      <c r="S1472" s="48">
        <v>45</v>
      </c>
      <c r="T1472" s="48">
        <v>48</v>
      </c>
      <c r="U1472" s="48">
        <v>4005</v>
      </c>
      <c r="V1472" s="48">
        <v>19911</v>
      </c>
      <c r="W1472" s="156">
        <v>3307450</v>
      </c>
      <c r="X1472" s="156">
        <v>5793</v>
      </c>
      <c r="Y1472" s="156">
        <v>3313243</v>
      </c>
      <c r="Z1472" s="28">
        <v>0.96379999999999999</v>
      </c>
      <c r="AA1472" s="28"/>
      <c r="AB1472" s="111"/>
      <c r="AC1472" s="28"/>
      <c r="AD1472" s="28">
        <v>9.2200000000000004E-2</v>
      </c>
      <c r="AE1472" s="139"/>
      <c r="AF1472" s="139"/>
      <c r="AG1472" s="139">
        <v>645</v>
      </c>
      <c r="AH1472" s="93">
        <v>1066</v>
      </c>
    </row>
    <row r="1473" spans="1:51">
      <c r="A1473" s="13" t="s">
        <v>159</v>
      </c>
      <c r="B1473" s="2" t="s">
        <v>75</v>
      </c>
      <c r="C1473" s="14" t="s">
        <v>3</v>
      </c>
      <c r="D1473" s="2">
        <v>2014</v>
      </c>
      <c r="E1473" s="14">
        <v>2014</v>
      </c>
      <c r="F1473" s="14" t="s">
        <v>99</v>
      </c>
      <c r="G1473" s="93">
        <v>12</v>
      </c>
      <c r="H1473" s="93">
        <v>154</v>
      </c>
      <c r="I1473" s="93">
        <v>0</v>
      </c>
      <c r="J1473" s="93">
        <v>0</v>
      </c>
      <c r="K1473" s="93">
        <v>12</v>
      </c>
      <c r="L1473" s="93">
        <v>154</v>
      </c>
      <c r="M1473" s="48">
        <v>166</v>
      </c>
      <c r="N1473" s="48">
        <v>299</v>
      </c>
      <c r="O1473" s="48">
        <v>27</v>
      </c>
      <c r="P1473" s="48">
        <v>272</v>
      </c>
      <c r="Q1473" s="48">
        <v>299</v>
      </c>
      <c r="R1473" s="48">
        <v>0</v>
      </c>
      <c r="S1473" s="48">
        <v>0</v>
      </c>
      <c r="T1473" s="48">
        <v>0</v>
      </c>
      <c r="U1473" s="48">
        <v>27</v>
      </c>
      <c r="V1473" s="48">
        <v>272</v>
      </c>
      <c r="W1473" s="156">
        <v>42512</v>
      </c>
      <c r="X1473" s="156">
        <v>0</v>
      </c>
      <c r="Y1473" s="156">
        <v>42512</v>
      </c>
      <c r="Z1473" s="28">
        <v>1</v>
      </c>
      <c r="AA1473" s="28"/>
      <c r="AB1473" s="111"/>
      <c r="AC1473" s="28"/>
      <c r="AD1473" s="28">
        <v>9.2200000000000004E-2</v>
      </c>
      <c r="AE1473" s="139"/>
      <c r="AF1473" s="139"/>
      <c r="AG1473" s="139">
        <v>2</v>
      </c>
      <c r="AH1473" s="93">
        <v>2</v>
      </c>
    </row>
    <row r="1474" spans="1:51">
      <c r="A1474" s="13" t="s">
        <v>160</v>
      </c>
      <c r="B1474" s="2" t="s">
        <v>75</v>
      </c>
      <c r="C1474" s="14" t="s">
        <v>3</v>
      </c>
      <c r="D1474" s="2">
        <v>2014</v>
      </c>
      <c r="E1474" s="14">
        <v>2014</v>
      </c>
      <c r="F1474" s="14" t="s">
        <v>99</v>
      </c>
      <c r="G1474" s="93">
        <v>485</v>
      </c>
      <c r="H1474" s="93">
        <v>2653</v>
      </c>
      <c r="I1474" s="93">
        <v>0</v>
      </c>
      <c r="J1474" s="93">
        <v>2</v>
      </c>
      <c r="K1474" s="93">
        <v>485</v>
      </c>
      <c r="L1474" s="93">
        <v>2655</v>
      </c>
      <c r="M1474" s="48">
        <v>3140</v>
      </c>
      <c r="N1474" s="48">
        <v>6927</v>
      </c>
      <c r="O1474" s="48">
        <v>1344</v>
      </c>
      <c r="P1474" s="48">
        <v>5578</v>
      </c>
      <c r="Q1474" s="48">
        <v>6922</v>
      </c>
      <c r="R1474" s="48">
        <v>0</v>
      </c>
      <c r="S1474" s="48">
        <v>5</v>
      </c>
      <c r="T1474" s="48">
        <v>5</v>
      </c>
      <c r="U1474" s="48">
        <v>1344</v>
      </c>
      <c r="V1474" s="48">
        <v>5583</v>
      </c>
      <c r="W1474" s="156">
        <v>942820</v>
      </c>
      <c r="X1474" s="156">
        <v>644</v>
      </c>
      <c r="Y1474" s="156">
        <v>943464</v>
      </c>
      <c r="Z1474" s="28">
        <v>1</v>
      </c>
      <c r="AA1474" s="28"/>
      <c r="AB1474" s="111"/>
      <c r="AC1474" s="28"/>
      <c r="AD1474" s="28">
        <v>9.2200000000000004E-2</v>
      </c>
      <c r="AE1474" s="139"/>
      <c r="AF1474" s="139"/>
      <c r="AG1474" s="139">
        <v>148</v>
      </c>
      <c r="AH1474" s="93">
        <v>266</v>
      </c>
    </row>
    <row r="1475" spans="1:51">
      <c r="A1475" s="13" t="s">
        <v>161</v>
      </c>
      <c r="B1475" s="2" t="s">
        <v>74</v>
      </c>
      <c r="C1475" s="14" t="s">
        <v>3</v>
      </c>
      <c r="D1475" s="2">
        <v>2014</v>
      </c>
      <c r="E1475" s="14">
        <v>2014</v>
      </c>
      <c r="F1475" s="14" t="s">
        <v>99</v>
      </c>
      <c r="G1475" s="93">
        <v>3480</v>
      </c>
      <c r="H1475" s="93">
        <v>17919</v>
      </c>
      <c r="I1475" s="93">
        <v>8</v>
      </c>
      <c r="J1475" s="93">
        <v>87</v>
      </c>
      <c r="K1475" s="93">
        <v>3488</v>
      </c>
      <c r="L1475" s="93">
        <v>18006</v>
      </c>
      <c r="M1475" s="48">
        <v>21494</v>
      </c>
      <c r="N1475" s="48">
        <v>42499</v>
      </c>
      <c r="O1475" s="48">
        <v>8341</v>
      </c>
      <c r="P1475" s="48">
        <v>33924</v>
      </c>
      <c r="Q1475" s="48">
        <v>42265</v>
      </c>
      <c r="R1475" s="48">
        <v>30</v>
      </c>
      <c r="S1475" s="48">
        <v>204</v>
      </c>
      <c r="T1475" s="48">
        <v>234</v>
      </c>
      <c r="U1475" s="48">
        <v>8371</v>
      </c>
      <c r="V1475" s="48">
        <v>34128</v>
      </c>
      <c r="W1475" s="156">
        <v>6138338.96</v>
      </c>
      <c r="X1475" s="156">
        <v>31332.5</v>
      </c>
      <c r="Y1475" s="156">
        <v>6169671.46</v>
      </c>
      <c r="Z1475" s="28">
        <v>0.93969999999999998</v>
      </c>
      <c r="AA1475" s="28"/>
      <c r="AB1475" s="111"/>
      <c r="AC1475" s="28"/>
      <c r="AD1475" s="28">
        <v>0</v>
      </c>
      <c r="AE1475" s="139"/>
      <c r="AF1475" s="139"/>
      <c r="AG1475" s="139">
        <v>2536</v>
      </c>
      <c r="AH1475" s="93">
        <v>4961</v>
      </c>
    </row>
    <row r="1476" spans="1:51">
      <c r="A1476" s="13" t="s">
        <v>162</v>
      </c>
      <c r="B1476" s="2" t="s">
        <v>74</v>
      </c>
      <c r="C1476" s="14" t="s">
        <v>3</v>
      </c>
      <c r="D1476" s="2">
        <v>2014</v>
      </c>
      <c r="E1476" s="14">
        <v>2014</v>
      </c>
      <c r="F1476" s="14" t="s">
        <v>99</v>
      </c>
      <c r="G1476" s="93">
        <v>2046</v>
      </c>
      <c r="H1476" s="93">
        <v>16655</v>
      </c>
      <c r="I1476" s="93">
        <v>13</v>
      </c>
      <c r="J1476" s="93">
        <v>106</v>
      </c>
      <c r="K1476" s="93">
        <v>2059</v>
      </c>
      <c r="L1476" s="93">
        <v>16761</v>
      </c>
      <c r="M1476" s="48">
        <v>18820</v>
      </c>
      <c r="N1476" s="48">
        <v>34735</v>
      </c>
      <c r="O1476" s="48">
        <v>4894</v>
      </c>
      <c r="P1476" s="48">
        <v>29542</v>
      </c>
      <c r="Q1476" s="48">
        <v>34436</v>
      </c>
      <c r="R1476" s="48">
        <v>43</v>
      </c>
      <c r="S1476" s="48">
        <v>256</v>
      </c>
      <c r="T1476" s="48">
        <v>299</v>
      </c>
      <c r="U1476" s="48">
        <v>4937</v>
      </c>
      <c r="V1476" s="48">
        <v>29798</v>
      </c>
      <c r="W1476" s="156">
        <v>4966143</v>
      </c>
      <c r="X1476" s="156">
        <v>32538</v>
      </c>
      <c r="Y1476" s="156">
        <v>4998681</v>
      </c>
      <c r="Z1476" s="28">
        <v>0.84079999999999999</v>
      </c>
      <c r="AA1476" s="28"/>
      <c r="AB1476" s="111"/>
      <c r="AC1476" s="28"/>
      <c r="AD1476" s="28">
        <v>9.2200000000000004E-2</v>
      </c>
      <c r="AE1476" s="139"/>
      <c r="AF1476" s="139"/>
      <c r="AG1476" s="139">
        <v>3469</v>
      </c>
      <c r="AH1476" s="93">
        <v>7065</v>
      </c>
    </row>
    <row r="1477" spans="1:51">
      <c r="A1477" s="13" t="s">
        <v>163</v>
      </c>
      <c r="B1477" s="2" t="s">
        <v>75</v>
      </c>
      <c r="C1477" s="14" t="s">
        <v>3</v>
      </c>
      <c r="D1477" s="2">
        <v>2014</v>
      </c>
      <c r="E1477" s="14">
        <v>2014</v>
      </c>
      <c r="F1477" s="14" t="s">
        <v>99</v>
      </c>
      <c r="G1477" s="93">
        <v>6868</v>
      </c>
      <c r="H1477" s="93">
        <v>35257</v>
      </c>
      <c r="I1477" s="93">
        <v>9</v>
      </c>
      <c r="J1477" s="93">
        <v>59</v>
      </c>
      <c r="K1477" s="93">
        <v>6877</v>
      </c>
      <c r="L1477" s="93">
        <v>35316</v>
      </c>
      <c r="M1477" s="48">
        <v>42193</v>
      </c>
      <c r="N1477" s="48">
        <v>92065</v>
      </c>
      <c r="O1477" s="48">
        <v>18173</v>
      </c>
      <c r="P1477" s="48">
        <v>73699</v>
      </c>
      <c r="Q1477" s="48">
        <v>91872</v>
      </c>
      <c r="R1477" s="48">
        <v>34</v>
      </c>
      <c r="S1477" s="48">
        <v>159</v>
      </c>
      <c r="T1477" s="48">
        <v>193</v>
      </c>
      <c r="U1477" s="48">
        <v>18207</v>
      </c>
      <c r="V1477" s="48">
        <v>73858</v>
      </c>
      <c r="W1477" s="156">
        <v>12902307</v>
      </c>
      <c r="X1477" s="156">
        <v>21950</v>
      </c>
      <c r="Y1477" s="156">
        <v>12924257</v>
      </c>
      <c r="Z1477" s="28">
        <v>0.95299999999999996</v>
      </c>
      <c r="AA1477" s="28"/>
      <c r="AB1477" s="111"/>
      <c r="AC1477" s="28"/>
      <c r="AD1477" s="28">
        <v>2.7799999999999998E-2</v>
      </c>
      <c r="AE1477" s="139"/>
      <c r="AF1477" s="139"/>
      <c r="AG1477" s="139">
        <v>5558</v>
      </c>
      <c r="AH1477" s="93">
        <v>11747</v>
      </c>
    </row>
    <row r="1478" spans="1:51">
      <c r="A1478" s="13" t="s">
        <v>164</v>
      </c>
      <c r="B1478" s="2" t="s">
        <v>75</v>
      </c>
      <c r="C1478" s="14" t="s">
        <v>3</v>
      </c>
      <c r="D1478" s="2">
        <v>2014</v>
      </c>
      <c r="E1478" s="14">
        <v>2014</v>
      </c>
      <c r="F1478" s="14" t="s">
        <v>99</v>
      </c>
      <c r="G1478" s="93">
        <v>835</v>
      </c>
      <c r="H1478" s="93">
        <v>4560</v>
      </c>
      <c r="I1478" s="93">
        <v>3</v>
      </c>
      <c r="J1478" s="93">
        <v>26</v>
      </c>
      <c r="K1478" s="93">
        <v>838</v>
      </c>
      <c r="L1478" s="93">
        <v>4586</v>
      </c>
      <c r="M1478" s="48">
        <v>5424</v>
      </c>
      <c r="N1478" s="48">
        <v>12740</v>
      </c>
      <c r="O1478" s="48">
        <v>2211</v>
      </c>
      <c r="P1478" s="48">
        <v>10447</v>
      </c>
      <c r="Q1478" s="48">
        <v>12658</v>
      </c>
      <c r="R1478" s="48">
        <v>10</v>
      </c>
      <c r="S1478" s="48">
        <v>72</v>
      </c>
      <c r="T1478" s="48">
        <v>82</v>
      </c>
      <c r="U1478" s="48">
        <v>2221</v>
      </c>
      <c r="V1478" s="48">
        <v>10519</v>
      </c>
      <c r="W1478" s="156">
        <v>1754802</v>
      </c>
      <c r="X1478" s="156">
        <v>8855</v>
      </c>
      <c r="Y1478" s="156">
        <v>1763657</v>
      </c>
      <c r="Z1478" s="28">
        <v>0.94389999999999996</v>
      </c>
      <c r="AA1478" s="28"/>
      <c r="AB1478" s="111"/>
      <c r="AC1478" s="28"/>
      <c r="AD1478" s="28">
        <v>9.2200000000000004E-2</v>
      </c>
      <c r="AE1478" s="139"/>
      <c r="AF1478" s="139"/>
      <c r="AG1478" s="139">
        <v>687</v>
      </c>
      <c r="AH1478" s="93">
        <v>1476</v>
      </c>
    </row>
    <row r="1479" spans="1:51">
      <c r="A1479" s="13" t="s">
        <v>165</v>
      </c>
      <c r="B1479" s="2" t="s">
        <v>75</v>
      </c>
      <c r="C1479" s="14" t="s">
        <v>3</v>
      </c>
      <c r="D1479" s="2">
        <v>2014</v>
      </c>
      <c r="E1479" s="14">
        <v>2014</v>
      </c>
      <c r="F1479" s="14" t="s">
        <v>99</v>
      </c>
      <c r="G1479" s="93">
        <v>713</v>
      </c>
      <c r="H1479" s="93">
        <v>3923</v>
      </c>
      <c r="I1479" s="93">
        <v>1</v>
      </c>
      <c r="J1479" s="93">
        <v>8</v>
      </c>
      <c r="K1479" s="93">
        <v>714</v>
      </c>
      <c r="L1479" s="93">
        <v>3931</v>
      </c>
      <c r="M1479" s="48">
        <v>4645</v>
      </c>
      <c r="N1479" s="48">
        <v>10409</v>
      </c>
      <c r="O1479" s="48">
        <v>1933</v>
      </c>
      <c r="P1479" s="48">
        <v>8450</v>
      </c>
      <c r="Q1479" s="48">
        <v>10383</v>
      </c>
      <c r="R1479" s="48">
        <v>4</v>
      </c>
      <c r="S1479" s="48">
        <v>22</v>
      </c>
      <c r="T1479" s="48">
        <v>26</v>
      </c>
      <c r="U1479" s="48">
        <v>1937</v>
      </c>
      <c r="V1479" s="48">
        <v>8472</v>
      </c>
      <c r="W1479" s="156">
        <v>1419756</v>
      </c>
      <c r="X1479" s="156">
        <v>3858</v>
      </c>
      <c r="Y1479" s="156">
        <v>1423614</v>
      </c>
      <c r="Z1479" s="28">
        <v>0.96709999999999996</v>
      </c>
      <c r="AA1479" s="28"/>
      <c r="AB1479" s="111"/>
      <c r="AC1479" s="28"/>
      <c r="AD1479" s="28">
        <v>9.2200000000000004E-2</v>
      </c>
      <c r="AE1479" s="139"/>
      <c r="AF1479" s="139"/>
      <c r="AG1479" s="139">
        <v>426</v>
      </c>
      <c r="AH1479" s="93">
        <v>903</v>
      </c>
    </row>
    <row r="1480" spans="1:51">
      <c r="A1480" s="13" t="s">
        <v>166</v>
      </c>
      <c r="B1480" s="2" t="s">
        <v>75</v>
      </c>
      <c r="C1480" s="14" t="s">
        <v>3</v>
      </c>
      <c r="D1480" s="2">
        <v>2014</v>
      </c>
      <c r="E1480" s="14">
        <v>2014</v>
      </c>
      <c r="F1480" s="14" t="s">
        <v>99</v>
      </c>
      <c r="G1480" s="93">
        <v>80</v>
      </c>
      <c r="H1480" s="93">
        <v>768</v>
      </c>
      <c r="I1480" s="93">
        <v>0</v>
      </c>
      <c r="J1480" s="93">
        <v>2</v>
      </c>
      <c r="K1480" s="93">
        <v>80</v>
      </c>
      <c r="L1480" s="93">
        <v>770</v>
      </c>
      <c r="M1480" s="48">
        <v>850</v>
      </c>
      <c r="N1480" s="48">
        <v>1609</v>
      </c>
      <c r="O1480" s="48">
        <v>188</v>
      </c>
      <c r="P1480" s="48">
        <v>1418</v>
      </c>
      <c r="Q1480" s="48">
        <v>1606</v>
      </c>
      <c r="R1480" s="48">
        <v>0</v>
      </c>
      <c r="S1480" s="48">
        <v>3</v>
      </c>
      <c r="T1480" s="48">
        <v>3</v>
      </c>
      <c r="U1480" s="48">
        <v>188</v>
      </c>
      <c r="V1480" s="48">
        <v>1421</v>
      </c>
      <c r="W1480" s="156">
        <v>230849</v>
      </c>
      <c r="X1480" s="156">
        <v>468</v>
      </c>
      <c r="Y1480" s="156">
        <v>231317</v>
      </c>
      <c r="Z1480" s="28">
        <v>0.95830000000000004</v>
      </c>
      <c r="AA1480" s="28"/>
      <c r="AB1480" s="111"/>
      <c r="AC1480" s="28"/>
      <c r="AD1480" s="28">
        <v>9.2200000000000004E-2</v>
      </c>
      <c r="AE1480" s="139"/>
      <c r="AF1480" s="139"/>
      <c r="AG1480" s="139">
        <v>41</v>
      </c>
      <c r="AH1480" s="93">
        <v>62</v>
      </c>
    </row>
    <row r="1481" spans="1:51">
      <c r="A1481" s="13" t="s">
        <v>167</v>
      </c>
      <c r="B1481" s="2" t="s">
        <v>74</v>
      </c>
      <c r="C1481" s="14" t="s">
        <v>3</v>
      </c>
      <c r="D1481" s="2">
        <v>2014</v>
      </c>
      <c r="E1481" s="14">
        <v>2014</v>
      </c>
      <c r="F1481" s="14" t="s">
        <v>99</v>
      </c>
      <c r="G1481" s="93">
        <v>9367</v>
      </c>
      <c r="H1481" s="93">
        <v>39472</v>
      </c>
      <c r="I1481" s="93">
        <v>26</v>
      </c>
      <c r="J1481" s="93">
        <v>322</v>
      </c>
      <c r="K1481" s="93">
        <v>9393</v>
      </c>
      <c r="L1481" s="93">
        <v>39794</v>
      </c>
      <c r="M1481" s="48">
        <v>49187</v>
      </c>
      <c r="N1481" s="48">
        <v>120087</v>
      </c>
      <c r="O1481" s="48">
        <v>25671</v>
      </c>
      <c r="P1481" s="48">
        <v>93512</v>
      </c>
      <c r="Q1481" s="48">
        <v>119183</v>
      </c>
      <c r="R1481" s="48">
        <v>85</v>
      </c>
      <c r="S1481" s="48">
        <v>819</v>
      </c>
      <c r="T1481" s="48">
        <v>904</v>
      </c>
      <c r="U1481" s="48">
        <v>25756</v>
      </c>
      <c r="V1481" s="48">
        <v>94331</v>
      </c>
      <c r="W1481" s="156">
        <v>16583779</v>
      </c>
      <c r="X1481" s="156">
        <v>114504</v>
      </c>
      <c r="Y1481" s="156">
        <v>16698283</v>
      </c>
      <c r="Z1481" s="28">
        <v>1</v>
      </c>
      <c r="AA1481" s="28"/>
      <c r="AB1481" s="111"/>
      <c r="AC1481" s="28"/>
      <c r="AD1481" s="28">
        <v>2.3699999999999999E-2</v>
      </c>
      <c r="AE1481" s="139"/>
      <c r="AF1481" s="139"/>
      <c r="AG1481" s="139">
        <v>8479</v>
      </c>
      <c r="AH1481" s="93">
        <v>19421</v>
      </c>
    </row>
    <row r="1482" spans="1:51">
      <c r="A1482" s="13" t="s">
        <v>168</v>
      </c>
      <c r="B1482" s="2" t="s">
        <v>75</v>
      </c>
      <c r="C1482" s="14" t="s">
        <v>3</v>
      </c>
      <c r="D1482" s="2">
        <v>2014</v>
      </c>
      <c r="E1482" s="14">
        <v>2014</v>
      </c>
      <c r="F1482" s="14" t="s">
        <v>99</v>
      </c>
      <c r="G1482" s="93">
        <v>388</v>
      </c>
      <c r="H1482" s="93">
        <v>2552</v>
      </c>
      <c r="I1482" s="93">
        <v>0</v>
      </c>
      <c r="J1482" s="93">
        <v>3</v>
      </c>
      <c r="K1482" s="93">
        <v>388</v>
      </c>
      <c r="L1482" s="93">
        <v>2555</v>
      </c>
      <c r="M1482" s="48">
        <v>2943</v>
      </c>
      <c r="N1482" s="48">
        <v>5409</v>
      </c>
      <c r="O1482" s="48">
        <v>1001</v>
      </c>
      <c r="P1482" s="48">
        <v>4401</v>
      </c>
      <c r="Q1482" s="48">
        <v>5402</v>
      </c>
      <c r="R1482" s="48">
        <v>1</v>
      </c>
      <c r="S1482" s="48">
        <v>6</v>
      </c>
      <c r="T1482" s="48">
        <v>7</v>
      </c>
      <c r="U1482" s="48">
        <v>1002</v>
      </c>
      <c r="V1482" s="48">
        <v>4407</v>
      </c>
      <c r="W1482" s="156">
        <v>752127</v>
      </c>
      <c r="X1482" s="156">
        <v>868</v>
      </c>
      <c r="Y1482" s="156">
        <v>752995</v>
      </c>
      <c r="Z1482" s="28">
        <v>0.93400000000000005</v>
      </c>
      <c r="AA1482" s="28"/>
      <c r="AB1482" s="111"/>
      <c r="AC1482" s="28"/>
      <c r="AD1482" s="28">
        <v>9.2200000000000004E-2</v>
      </c>
      <c r="AE1482" s="139"/>
      <c r="AF1482" s="139"/>
      <c r="AG1482" s="139">
        <v>126</v>
      </c>
      <c r="AH1482" s="93">
        <v>202</v>
      </c>
      <c r="AI1482" s="1"/>
      <c r="AJ1482" s="1"/>
      <c r="AK1482" s="1"/>
      <c r="AL1482" s="1"/>
      <c r="AM1482" s="1"/>
      <c r="AN1482" s="1"/>
      <c r="AO1482" s="1"/>
      <c r="AP1482" s="1"/>
      <c r="AQ1482" s="1"/>
      <c r="AR1482" s="1"/>
      <c r="AS1482" s="1"/>
      <c r="AT1482" s="1"/>
      <c r="AU1482" s="1"/>
      <c r="AV1482" s="1"/>
      <c r="AW1482" s="1"/>
      <c r="AX1482" s="1"/>
      <c r="AY1482" s="1"/>
    </row>
    <row r="1483" spans="1:51">
      <c r="A1483" s="13" t="s">
        <v>169</v>
      </c>
      <c r="B1483" s="2" t="s">
        <v>74</v>
      </c>
      <c r="C1483" s="14" t="s">
        <v>3</v>
      </c>
      <c r="D1483" s="2">
        <v>2014</v>
      </c>
      <c r="E1483" s="14">
        <v>2014</v>
      </c>
      <c r="F1483" s="14" t="s">
        <v>99</v>
      </c>
      <c r="G1483" s="93">
        <v>3614</v>
      </c>
      <c r="H1483" s="93">
        <v>29919</v>
      </c>
      <c r="I1483" s="93">
        <v>5</v>
      </c>
      <c r="J1483" s="93">
        <v>213</v>
      </c>
      <c r="K1483" s="93">
        <v>3619</v>
      </c>
      <c r="L1483" s="93">
        <v>30132</v>
      </c>
      <c r="M1483" s="48">
        <v>33751</v>
      </c>
      <c r="N1483" s="48">
        <v>69753</v>
      </c>
      <c r="O1483" s="48">
        <v>8961</v>
      </c>
      <c r="P1483" s="48">
        <v>60285</v>
      </c>
      <c r="Q1483" s="48">
        <v>69246</v>
      </c>
      <c r="R1483" s="48">
        <v>17</v>
      </c>
      <c r="S1483" s="48">
        <v>490</v>
      </c>
      <c r="T1483" s="48">
        <v>507</v>
      </c>
      <c r="U1483" s="48">
        <v>8978</v>
      </c>
      <c r="V1483" s="48">
        <v>60775</v>
      </c>
      <c r="W1483" s="156">
        <v>9796190</v>
      </c>
      <c r="X1483" s="156">
        <v>63121</v>
      </c>
      <c r="Y1483" s="156">
        <v>9859311</v>
      </c>
      <c r="Z1483" s="28">
        <v>0.92530000000000001</v>
      </c>
      <c r="AA1483" s="28"/>
      <c r="AB1483" s="111"/>
      <c r="AC1483" s="28"/>
      <c r="AD1483" s="28">
        <v>2.92E-2</v>
      </c>
      <c r="AE1483" s="139"/>
      <c r="AF1483" s="139"/>
      <c r="AG1483" s="139">
        <v>7090</v>
      </c>
      <c r="AH1483" s="93">
        <v>15356</v>
      </c>
      <c r="AI1483" s="1"/>
      <c r="AJ1483" s="1"/>
      <c r="AK1483" s="1"/>
      <c r="AL1483" s="1"/>
      <c r="AM1483" s="1"/>
      <c r="AN1483" s="1"/>
      <c r="AO1483" s="1"/>
      <c r="AP1483" s="1"/>
      <c r="AQ1483" s="1"/>
      <c r="AR1483" s="1"/>
      <c r="AS1483" s="1"/>
      <c r="AT1483" s="1"/>
      <c r="AU1483" s="1"/>
      <c r="AV1483" s="1"/>
      <c r="AW1483" s="1"/>
      <c r="AX1483" s="1"/>
      <c r="AY1483" s="1"/>
    </row>
    <row r="1484" spans="1:51">
      <c r="A1484" s="13" t="s">
        <v>170</v>
      </c>
      <c r="B1484" s="2" t="s">
        <v>74</v>
      </c>
      <c r="C1484" s="14" t="s">
        <v>3</v>
      </c>
      <c r="D1484" s="2">
        <v>2014</v>
      </c>
      <c r="E1484" s="14">
        <v>2014</v>
      </c>
      <c r="F1484" s="14" t="s">
        <v>99</v>
      </c>
      <c r="G1484" s="93">
        <v>980</v>
      </c>
      <c r="H1484" s="93">
        <v>7371</v>
      </c>
      <c r="I1484" s="93">
        <v>16</v>
      </c>
      <c r="J1484" s="93">
        <v>123</v>
      </c>
      <c r="K1484" s="93">
        <v>996</v>
      </c>
      <c r="L1484" s="93">
        <v>7494</v>
      </c>
      <c r="M1484" s="48">
        <v>8490</v>
      </c>
      <c r="N1484" s="48">
        <v>17981</v>
      </c>
      <c r="O1484" s="48">
        <v>2547</v>
      </c>
      <c r="P1484" s="48">
        <v>15100</v>
      </c>
      <c r="Q1484" s="48">
        <v>17647</v>
      </c>
      <c r="R1484" s="48">
        <v>55</v>
      </c>
      <c r="S1484" s="48">
        <v>279</v>
      </c>
      <c r="T1484" s="48">
        <v>334</v>
      </c>
      <c r="U1484" s="48">
        <v>2602</v>
      </c>
      <c r="V1484" s="48">
        <v>15379</v>
      </c>
      <c r="W1484" s="156">
        <v>2466045</v>
      </c>
      <c r="X1484" s="156">
        <v>42030</v>
      </c>
      <c r="Y1484" s="156">
        <v>2508075</v>
      </c>
      <c r="Z1484" s="28">
        <v>0.8528</v>
      </c>
      <c r="AA1484" s="28"/>
      <c r="AB1484" s="111"/>
      <c r="AC1484" s="28"/>
      <c r="AD1484" s="28">
        <v>9.2200000000000004E-2</v>
      </c>
      <c r="AE1484" s="139"/>
      <c r="AF1484" s="139"/>
      <c r="AG1484" s="139">
        <v>968</v>
      </c>
      <c r="AH1484" s="93">
        <v>1896</v>
      </c>
      <c r="AI1484" s="1"/>
      <c r="AJ1484" s="1"/>
      <c r="AK1484" s="1"/>
      <c r="AL1484" s="1"/>
      <c r="AM1484" s="1"/>
      <c r="AN1484" s="1"/>
      <c r="AO1484" s="1"/>
      <c r="AP1484" s="1"/>
      <c r="AQ1484" s="1"/>
      <c r="AR1484" s="1"/>
      <c r="AS1484" s="1"/>
      <c r="AT1484" s="1"/>
      <c r="AU1484" s="1"/>
      <c r="AV1484" s="1"/>
      <c r="AW1484" s="1"/>
      <c r="AX1484" s="1"/>
      <c r="AY1484" s="1"/>
    </row>
    <row r="1485" spans="1:51">
      <c r="A1485" s="13" t="s">
        <v>171</v>
      </c>
      <c r="B1485" s="2" t="s">
        <v>75</v>
      </c>
      <c r="C1485" s="14" t="s">
        <v>3</v>
      </c>
      <c r="D1485" s="2">
        <v>2014</v>
      </c>
      <c r="E1485" s="14">
        <v>2014</v>
      </c>
      <c r="F1485" s="14" t="s">
        <v>99</v>
      </c>
      <c r="G1485" s="93">
        <v>992</v>
      </c>
      <c r="H1485" s="93">
        <v>4871</v>
      </c>
      <c r="I1485" s="93">
        <v>4</v>
      </c>
      <c r="J1485" s="93">
        <v>16</v>
      </c>
      <c r="K1485" s="93">
        <v>996</v>
      </c>
      <c r="L1485" s="93">
        <v>4887</v>
      </c>
      <c r="M1485" s="48">
        <v>5883</v>
      </c>
      <c r="N1485" s="48">
        <v>13040</v>
      </c>
      <c r="O1485" s="48">
        <v>2682</v>
      </c>
      <c r="P1485" s="48">
        <v>10304</v>
      </c>
      <c r="Q1485" s="48">
        <v>12986</v>
      </c>
      <c r="R1485" s="48">
        <v>11</v>
      </c>
      <c r="S1485" s="48">
        <v>43</v>
      </c>
      <c r="T1485" s="48">
        <v>54</v>
      </c>
      <c r="U1485" s="48">
        <v>2693</v>
      </c>
      <c r="V1485" s="48">
        <v>10347</v>
      </c>
      <c r="W1485" s="156">
        <v>1848591</v>
      </c>
      <c r="X1485" s="156">
        <v>5678</v>
      </c>
      <c r="Y1485" s="156">
        <v>1854269</v>
      </c>
      <c r="Z1485" s="28">
        <v>0.99439999999999995</v>
      </c>
      <c r="AA1485" s="28"/>
      <c r="AB1485" s="111"/>
      <c r="AC1485" s="28"/>
      <c r="AD1485" s="28">
        <v>9.2200000000000004E-2</v>
      </c>
      <c r="AE1485" s="139"/>
      <c r="AF1485" s="139"/>
      <c r="AG1485" s="139">
        <v>529</v>
      </c>
      <c r="AH1485" s="93">
        <v>1044</v>
      </c>
      <c r="AI1485" s="1"/>
      <c r="AJ1485" s="1"/>
      <c r="AK1485" s="1"/>
      <c r="AL1485" s="1"/>
      <c r="AM1485" s="1"/>
      <c r="AN1485" s="1"/>
      <c r="AO1485" s="1"/>
      <c r="AP1485" s="1"/>
      <c r="AQ1485" s="1"/>
      <c r="AR1485" s="1"/>
      <c r="AS1485" s="1"/>
      <c r="AT1485" s="1"/>
      <c r="AU1485" s="1"/>
      <c r="AV1485" s="1"/>
      <c r="AW1485" s="1"/>
      <c r="AX1485" s="1"/>
      <c r="AY1485" s="1"/>
    </row>
    <row r="1486" spans="1:51">
      <c r="A1486" s="51" t="s">
        <v>172</v>
      </c>
      <c r="B1486" s="2" t="s">
        <v>66</v>
      </c>
      <c r="C1486" s="14" t="s">
        <v>183</v>
      </c>
      <c r="D1486" s="2">
        <v>2014</v>
      </c>
      <c r="E1486" s="14">
        <v>2014</v>
      </c>
      <c r="F1486" s="14" t="s">
        <v>99</v>
      </c>
      <c r="G1486" s="93">
        <v>311049</v>
      </c>
      <c r="H1486" s="93">
        <v>1684778</v>
      </c>
      <c r="I1486" s="93">
        <v>1891</v>
      </c>
      <c r="J1486" s="93">
        <v>15916</v>
      </c>
      <c r="K1486" s="93">
        <v>312940</v>
      </c>
      <c r="L1486" s="93">
        <v>1700694</v>
      </c>
      <c r="M1486" s="48">
        <v>2013634</v>
      </c>
      <c r="N1486" s="48">
        <v>4354213</v>
      </c>
      <c r="O1486" s="48">
        <v>783729</v>
      </c>
      <c r="P1486" s="48">
        <v>3527477</v>
      </c>
      <c r="Q1486" s="48">
        <v>4311206</v>
      </c>
      <c r="R1486" s="48">
        <v>6148</v>
      </c>
      <c r="S1486" s="48">
        <v>36859</v>
      </c>
      <c r="T1486" s="48">
        <v>43007</v>
      </c>
      <c r="U1486" s="48">
        <v>789877</v>
      </c>
      <c r="V1486" s="48">
        <v>3564336</v>
      </c>
      <c r="W1486" s="156">
        <v>617880351.11000001</v>
      </c>
      <c r="X1486" s="156">
        <v>5316316.8</v>
      </c>
      <c r="Y1486" s="156">
        <v>623196667.90999997</v>
      </c>
      <c r="Z1486" s="28">
        <v>0.95069999999999999</v>
      </c>
      <c r="AA1486" s="28"/>
      <c r="AB1486" s="111"/>
      <c r="AC1486" s="28"/>
      <c r="AD1486" s="28">
        <v>4.0500000000000001E-2</v>
      </c>
      <c r="AE1486" s="139"/>
      <c r="AF1486" s="139"/>
      <c r="AG1486" s="93">
        <v>344695</v>
      </c>
      <c r="AH1486" s="93">
        <v>715826</v>
      </c>
      <c r="AI1486" s="2"/>
      <c r="AJ1486" s="2"/>
      <c r="AK1486" s="2"/>
      <c r="AL1486" s="2"/>
      <c r="AM1486" s="2"/>
      <c r="AN1486" s="2"/>
      <c r="AO1486" s="2"/>
      <c r="AP1486" s="2"/>
      <c r="AQ1486" s="2"/>
      <c r="AR1486" s="2"/>
      <c r="AS1486" s="2"/>
      <c r="AT1486" s="2"/>
      <c r="AU1486" s="2"/>
      <c r="AV1486" s="2"/>
      <c r="AW1486" s="2"/>
      <c r="AX1486" s="2"/>
      <c r="AY1486" s="2"/>
    </row>
    <row r="1487" spans="1:51">
      <c r="A1487" s="51" t="s">
        <v>173</v>
      </c>
      <c r="B1487" s="2" t="s">
        <v>74</v>
      </c>
      <c r="C1487" s="14" t="s">
        <v>183</v>
      </c>
      <c r="D1487" s="2">
        <v>2014</v>
      </c>
      <c r="E1487" s="14">
        <v>2014</v>
      </c>
      <c r="F1487" s="14" t="s">
        <v>99</v>
      </c>
      <c r="G1487" s="93">
        <v>9840</v>
      </c>
      <c r="H1487" s="93">
        <v>52893</v>
      </c>
      <c r="I1487" s="93">
        <v>105</v>
      </c>
      <c r="J1487" s="93">
        <v>836</v>
      </c>
      <c r="K1487" s="93">
        <v>9945</v>
      </c>
      <c r="L1487" s="93">
        <v>53729</v>
      </c>
      <c r="M1487" s="48">
        <v>63674</v>
      </c>
      <c r="N1487" s="48">
        <v>126898</v>
      </c>
      <c r="O1487" s="48">
        <v>23038</v>
      </c>
      <c r="P1487" s="48">
        <v>101558</v>
      </c>
      <c r="Q1487" s="48">
        <v>124596</v>
      </c>
      <c r="R1487" s="48">
        <v>323</v>
      </c>
      <c r="S1487" s="48">
        <v>1979</v>
      </c>
      <c r="T1487" s="48">
        <v>2302</v>
      </c>
      <c r="U1487" s="48">
        <v>23361</v>
      </c>
      <c r="V1487" s="48">
        <v>103537</v>
      </c>
      <c r="W1487" s="156">
        <v>18308090</v>
      </c>
      <c r="X1487" s="156">
        <v>274421</v>
      </c>
      <c r="Y1487" s="156">
        <v>18582511</v>
      </c>
      <c r="Z1487" s="28">
        <v>0.84460000000000002</v>
      </c>
      <c r="AA1487" s="28"/>
      <c r="AB1487" s="111"/>
      <c r="AC1487" s="28"/>
      <c r="AD1487" s="28">
        <v>2.6100000000000002E-2</v>
      </c>
      <c r="AE1487" s="139"/>
      <c r="AF1487" s="139"/>
      <c r="AG1487" s="93">
        <v>9979</v>
      </c>
      <c r="AH1487" s="93">
        <v>18843</v>
      </c>
      <c r="AI1487" s="1"/>
      <c r="AJ1487" s="1"/>
      <c r="AK1487" s="1"/>
      <c r="AL1487" s="1"/>
      <c r="AM1487" s="1"/>
      <c r="AN1487" s="1"/>
      <c r="AO1487" s="1"/>
      <c r="AP1487" s="1"/>
      <c r="AQ1487" s="1"/>
      <c r="AR1487" s="1"/>
      <c r="AS1487" s="1"/>
      <c r="AT1487" s="1"/>
      <c r="AU1487" s="1"/>
      <c r="AV1487" s="1"/>
      <c r="AW1487" s="1"/>
      <c r="AX1487" s="1"/>
      <c r="AY1487" s="1"/>
    </row>
    <row r="1488" spans="1:51">
      <c r="A1488" s="51" t="s">
        <v>174</v>
      </c>
      <c r="B1488" s="2" t="s">
        <v>75</v>
      </c>
      <c r="C1488" s="14" t="s">
        <v>183</v>
      </c>
      <c r="D1488" s="2">
        <v>2014</v>
      </c>
      <c r="E1488" s="14">
        <v>2014</v>
      </c>
      <c r="F1488" s="14" t="s">
        <v>99</v>
      </c>
      <c r="G1488" s="93">
        <v>3</v>
      </c>
      <c r="H1488" s="93">
        <v>108</v>
      </c>
      <c r="I1488" s="93">
        <v>0</v>
      </c>
      <c r="J1488" s="93">
        <v>0</v>
      </c>
      <c r="K1488" s="93">
        <v>3</v>
      </c>
      <c r="L1488" s="93">
        <v>108</v>
      </c>
      <c r="M1488" s="48">
        <v>111</v>
      </c>
      <c r="N1488" s="48">
        <v>175</v>
      </c>
      <c r="O1488" s="48">
        <v>7</v>
      </c>
      <c r="P1488" s="48">
        <v>168</v>
      </c>
      <c r="Q1488" s="48">
        <v>175</v>
      </c>
      <c r="R1488" s="48">
        <v>0</v>
      </c>
      <c r="S1488" s="48">
        <v>0</v>
      </c>
      <c r="T1488" s="48">
        <v>0</v>
      </c>
      <c r="U1488" s="48">
        <v>7</v>
      </c>
      <c r="V1488" s="48">
        <v>168</v>
      </c>
      <c r="W1488" s="156">
        <v>23556</v>
      </c>
      <c r="X1488" s="156">
        <v>0</v>
      </c>
      <c r="Y1488" s="156">
        <v>23556</v>
      </c>
      <c r="Z1488" s="28">
        <v>1</v>
      </c>
      <c r="AA1488" s="28"/>
      <c r="AB1488" s="111"/>
      <c r="AC1488" s="28"/>
      <c r="AD1488" s="28">
        <v>8.0399999999999999E-2</v>
      </c>
      <c r="AE1488" s="139"/>
      <c r="AF1488" s="139"/>
      <c r="AG1488" s="93">
        <v>0</v>
      </c>
      <c r="AH1488" s="93">
        <v>0</v>
      </c>
      <c r="AI1488" s="1"/>
      <c r="AJ1488" s="1"/>
      <c r="AK1488" s="1"/>
      <c r="AL1488" s="1"/>
      <c r="AM1488" s="1"/>
      <c r="AN1488" s="1"/>
      <c r="AO1488" s="1"/>
      <c r="AP1488" s="1"/>
      <c r="AQ1488" s="1"/>
      <c r="AR1488" s="1"/>
      <c r="AS1488" s="1"/>
      <c r="AT1488" s="1"/>
      <c r="AU1488" s="1"/>
      <c r="AV1488" s="1"/>
      <c r="AW1488" s="1"/>
      <c r="AX1488" s="1"/>
      <c r="AY1488" s="1"/>
    </row>
    <row r="1489" spans="1:51">
      <c r="A1489" s="51" t="s">
        <v>175</v>
      </c>
      <c r="B1489" s="2" t="s">
        <v>75</v>
      </c>
      <c r="C1489" s="14" t="s">
        <v>183</v>
      </c>
      <c r="D1489" s="2">
        <v>2014</v>
      </c>
      <c r="E1489" s="14">
        <v>2014</v>
      </c>
      <c r="F1489" s="14" t="s">
        <v>99</v>
      </c>
      <c r="G1489" s="93">
        <v>185</v>
      </c>
      <c r="H1489" s="93">
        <v>1553</v>
      </c>
      <c r="I1489" s="93">
        <v>0</v>
      </c>
      <c r="J1489" s="93">
        <v>4</v>
      </c>
      <c r="K1489" s="93">
        <v>185</v>
      </c>
      <c r="L1489" s="93">
        <v>1557</v>
      </c>
      <c r="M1489" s="48">
        <v>1742</v>
      </c>
      <c r="N1489" s="48">
        <v>3406</v>
      </c>
      <c r="O1489" s="48">
        <v>479</v>
      </c>
      <c r="P1489" s="48">
        <v>2919</v>
      </c>
      <c r="Q1489" s="48">
        <v>3398</v>
      </c>
      <c r="R1489" s="48">
        <v>0</v>
      </c>
      <c r="S1489" s="48">
        <v>8</v>
      </c>
      <c r="T1489" s="48">
        <v>8</v>
      </c>
      <c r="U1489" s="48">
        <v>479</v>
      </c>
      <c r="V1489" s="48">
        <v>2927</v>
      </c>
      <c r="W1489" s="156">
        <v>476295</v>
      </c>
      <c r="X1489" s="156">
        <v>324</v>
      </c>
      <c r="Y1489" s="156">
        <v>476619</v>
      </c>
      <c r="Z1489" s="28">
        <v>0.98209999999999997</v>
      </c>
      <c r="AA1489" s="28"/>
      <c r="AB1489" s="111"/>
      <c r="AC1489" s="28"/>
      <c r="AD1489" s="28">
        <v>8.0399999999999999E-2</v>
      </c>
      <c r="AE1489" s="139"/>
      <c r="AF1489" s="139"/>
      <c r="AG1489" s="93">
        <v>63</v>
      </c>
      <c r="AH1489" s="93">
        <v>106</v>
      </c>
      <c r="AI1489" s="1"/>
      <c r="AJ1489" s="1"/>
      <c r="AK1489" s="1"/>
      <c r="AL1489" s="1"/>
      <c r="AM1489" s="1"/>
      <c r="AN1489" s="1"/>
      <c r="AO1489" s="1"/>
      <c r="AP1489" s="1"/>
      <c r="AQ1489" s="1"/>
      <c r="AR1489" s="1"/>
      <c r="AS1489" s="1"/>
      <c r="AT1489" s="1"/>
      <c r="AU1489" s="1"/>
      <c r="AV1489" s="1"/>
      <c r="AW1489" s="1"/>
      <c r="AX1489" s="1"/>
      <c r="AY1489" s="1"/>
    </row>
    <row r="1490" spans="1:51">
      <c r="A1490" s="51" t="s">
        <v>176</v>
      </c>
      <c r="B1490" s="2" t="s">
        <v>75</v>
      </c>
      <c r="C1490" s="14" t="s">
        <v>183</v>
      </c>
      <c r="D1490" s="2">
        <v>2014</v>
      </c>
      <c r="E1490" s="14">
        <v>2014</v>
      </c>
      <c r="F1490" s="14" t="s">
        <v>99</v>
      </c>
      <c r="G1490" s="93">
        <v>2090</v>
      </c>
      <c r="H1490" s="93">
        <v>12872</v>
      </c>
      <c r="I1490" s="93">
        <v>3</v>
      </c>
      <c r="J1490" s="93">
        <v>29</v>
      </c>
      <c r="K1490" s="93">
        <v>2093</v>
      </c>
      <c r="L1490" s="93">
        <v>12901</v>
      </c>
      <c r="M1490" s="48">
        <v>14994</v>
      </c>
      <c r="N1490" s="48">
        <v>30431</v>
      </c>
      <c r="O1490" s="48">
        <v>5194</v>
      </c>
      <c r="P1490" s="48">
        <v>25163</v>
      </c>
      <c r="Q1490" s="48">
        <v>30357</v>
      </c>
      <c r="R1490" s="48">
        <v>8</v>
      </c>
      <c r="S1490" s="48">
        <v>66</v>
      </c>
      <c r="T1490" s="48">
        <v>74</v>
      </c>
      <c r="U1490" s="48">
        <v>5202</v>
      </c>
      <c r="V1490" s="48">
        <v>25229</v>
      </c>
      <c r="W1490" s="156">
        <v>4296261</v>
      </c>
      <c r="X1490" s="156">
        <v>9062</v>
      </c>
      <c r="Y1490" s="156">
        <v>4305323</v>
      </c>
      <c r="Z1490" s="28">
        <v>0.91710000000000003</v>
      </c>
      <c r="AA1490" s="28"/>
      <c r="AB1490" s="111"/>
      <c r="AC1490" s="28"/>
      <c r="AD1490" s="28">
        <v>8.0399999999999999E-2</v>
      </c>
      <c r="AE1490" s="139"/>
      <c r="AF1490" s="139"/>
      <c r="AG1490" s="93">
        <v>946</v>
      </c>
      <c r="AH1490" s="93">
        <v>1641</v>
      </c>
      <c r="AI1490" s="1"/>
      <c r="AJ1490" s="1"/>
      <c r="AK1490" s="1"/>
      <c r="AL1490" s="1"/>
      <c r="AM1490" s="1"/>
      <c r="AN1490" s="1"/>
      <c r="AO1490" s="1"/>
      <c r="AP1490" s="1"/>
      <c r="AQ1490" s="1"/>
      <c r="AR1490" s="1"/>
      <c r="AS1490" s="1"/>
      <c r="AT1490" s="1"/>
      <c r="AU1490" s="1"/>
      <c r="AV1490" s="1"/>
      <c r="AW1490" s="1"/>
      <c r="AX1490" s="1"/>
      <c r="AY1490" s="1"/>
    </row>
    <row r="1491" spans="1:51">
      <c r="A1491" s="51" t="s">
        <v>177</v>
      </c>
      <c r="B1491" s="2" t="s">
        <v>75</v>
      </c>
      <c r="C1491" s="14" t="s">
        <v>183</v>
      </c>
      <c r="D1491" s="2">
        <v>2014</v>
      </c>
      <c r="E1491" s="14">
        <v>2014</v>
      </c>
      <c r="F1491" s="14" t="s">
        <v>99</v>
      </c>
      <c r="G1491" s="93">
        <v>295</v>
      </c>
      <c r="H1491" s="93">
        <v>2316</v>
      </c>
      <c r="I1491" s="93">
        <v>0</v>
      </c>
      <c r="J1491" s="93">
        <v>6</v>
      </c>
      <c r="K1491" s="93">
        <v>295</v>
      </c>
      <c r="L1491" s="93">
        <v>2322</v>
      </c>
      <c r="M1491" s="48">
        <v>2617</v>
      </c>
      <c r="N1491" s="48">
        <v>4961</v>
      </c>
      <c r="O1491" s="48">
        <v>770</v>
      </c>
      <c r="P1491" s="48">
        <v>4179</v>
      </c>
      <c r="Q1491" s="48">
        <v>4949</v>
      </c>
      <c r="R1491" s="48">
        <v>0</v>
      </c>
      <c r="S1491" s="48">
        <v>12</v>
      </c>
      <c r="T1491" s="48">
        <v>12</v>
      </c>
      <c r="U1491" s="48">
        <v>770</v>
      </c>
      <c r="V1491" s="48">
        <v>4191</v>
      </c>
      <c r="W1491" s="156">
        <v>697385</v>
      </c>
      <c r="X1491" s="156">
        <v>1445</v>
      </c>
      <c r="Y1491" s="156">
        <v>698830</v>
      </c>
      <c r="Z1491" s="28">
        <v>1</v>
      </c>
      <c r="AA1491" s="28"/>
      <c r="AB1491" s="111"/>
      <c r="AC1491" s="28"/>
      <c r="AD1491" s="28">
        <v>8.0399999999999999E-2</v>
      </c>
      <c r="AE1491" s="139"/>
      <c r="AF1491" s="139"/>
      <c r="AG1491" s="93">
        <v>105</v>
      </c>
      <c r="AH1491" s="93">
        <v>178</v>
      </c>
      <c r="AI1491" s="1"/>
      <c r="AJ1491" s="1"/>
      <c r="AK1491" s="1"/>
      <c r="AL1491" s="1"/>
      <c r="AM1491" s="1"/>
      <c r="AN1491" s="1"/>
      <c r="AO1491" s="1"/>
      <c r="AP1491" s="1"/>
      <c r="AQ1491" s="1"/>
      <c r="AR1491" s="1"/>
      <c r="AS1491" s="1"/>
      <c r="AT1491" s="1"/>
      <c r="AU1491" s="1"/>
      <c r="AV1491" s="1"/>
      <c r="AW1491" s="1"/>
      <c r="AX1491" s="1"/>
      <c r="AY1491" s="1"/>
    </row>
    <row r="1492" spans="1:51">
      <c r="A1492" s="51" t="s">
        <v>178</v>
      </c>
      <c r="B1492" s="2" t="s">
        <v>75</v>
      </c>
      <c r="C1492" s="14" t="s">
        <v>183</v>
      </c>
      <c r="D1492" s="2">
        <v>2014</v>
      </c>
      <c r="E1492" s="14">
        <v>2014</v>
      </c>
      <c r="F1492" s="14" t="s">
        <v>99</v>
      </c>
      <c r="G1492" s="93">
        <v>116</v>
      </c>
      <c r="H1492" s="93">
        <v>619</v>
      </c>
      <c r="I1492" s="93">
        <v>0</v>
      </c>
      <c r="J1492" s="93">
        <v>2</v>
      </c>
      <c r="K1492" s="93">
        <v>116</v>
      </c>
      <c r="L1492" s="93">
        <v>621</v>
      </c>
      <c r="M1492" s="48">
        <v>737</v>
      </c>
      <c r="N1492" s="48">
        <v>1787</v>
      </c>
      <c r="O1492" s="48">
        <v>311</v>
      </c>
      <c r="P1492" s="48">
        <v>1469</v>
      </c>
      <c r="Q1492" s="48">
        <v>1780</v>
      </c>
      <c r="R1492" s="48">
        <v>0</v>
      </c>
      <c r="S1492" s="48">
        <v>7</v>
      </c>
      <c r="T1492" s="48">
        <v>7</v>
      </c>
      <c r="U1492" s="48">
        <v>311</v>
      </c>
      <c r="V1492" s="48">
        <v>1476</v>
      </c>
      <c r="W1492" s="156">
        <v>235336</v>
      </c>
      <c r="X1492" s="156">
        <v>1148</v>
      </c>
      <c r="Y1492" s="156">
        <v>236484</v>
      </c>
      <c r="Z1492" s="28">
        <v>0.82930000000000004</v>
      </c>
      <c r="AA1492" s="28"/>
      <c r="AB1492" s="111"/>
      <c r="AC1492" s="28"/>
      <c r="AD1492" s="28">
        <v>8.0399999999999999E-2</v>
      </c>
      <c r="AE1492" s="139"/>
      <c r="AF1492" s="139"/>
      <c r="AG1492" s="93">
        <v>173</v>
      </c>
      <c r="AH1492" s="93">
        <v>392</v>
      </c>
      <c r="AI1492" s="1"/>
      <c r="AJ1492" s="1"/>
      <c r="AK1492" s="1"/>
      <c r="AL1492" s="1"/>
      <c r="AM1492" s="1"/>
      <c r="AN1492" s="1"/>
      <c r="AO1492" s="1"/>
      <c r="AP1492" s="1"/>
      <c r="AQ1492" s="1"/>
      <c r="AR1492" s="1"/>
      <c r="AS1492" s="1"/>
      <c r="AT1492" s="1"/>
      <c r="AU1492" s="1"/>
      <c r="AV1492" s="1"/>
      <c r="AW1492" s="1"/>
      <c r="AX1492" s="1"/>
      <c r="AY1492" s="1"/>
    </row>
    <row r="1493" spans="1:51">
      <c r="A1493" s="51" t="s">
        <v>179</v>
      </c>
      <c r="B1493" s="2" t="s">
        <v>74</v>
      </c>
      <c r="C1493" s="14" t="s">
        <v>183</v>
      </c>
      <c r="D1493" s="2">
        <v>2014</v>
      </c>
      <c r="E1493" s="14">
        <v>2014</v>
      </c>
      <c r="F1493" s="14" t="s">
        <v>99</v>
      </c>
      <c r="G1493" s="93">
        <v>5665</v>
      </c>
      <c r="H1493" s="93">
        <v>28571</v>
      </c>
      <c r="I1493" s="93">
        <v>26</v>
      </c>
      <c r="J1493" s="93">
        <v>198</v>
      </c>
      <c r="K1493" s="93">
        <v>5691</v>
      </c>
      <c r="L1493" s="93">
        <v>28769</v>
      </c>
      <c r="M1493" s="48">
        <v>34460</v>
      </c>
      <c r="N1493" s="48">
        <v>71316</v>
      </c>
      <c r="O1493" s="48">
        <v>13568</v>
      </c>
      <c r="P1493" s="48">
        <v>57170</v>
      </c>
      <c r="Q1493" s="48">
        <v>70738</v>
      </c>
      <c r="R1493" s="48">
        <v>86</v>
      </c>
      <c r="S1493" s="48">
        <v>492</v>
      </c>
      <c r="T1493" s="48">
        <v>578</v>
      </c>
      <c r="U1493" s="48">
        <v>13654</v>
      </c>
      <c r="V1493" s="48">
        <v>57662</v>
      </c>
      <c r="W1493" s="156">
        <v>10407589</v>
      </c>
      <c r="X1493" s="156">
        <v>69150</v>
      </c>
      <c r="Y1493" s="156">
        <v>10476739</v>
      </c>
      <c r="Z1493" s="28">
        <v>0.92379999999999995</v>
      </c>
      <c r="AA1493" s="28"/>
      <c r="AB1493" s="111"/>
      <c r="AC1493" s="28"/>
      <c r="AD1493" s="28">
        <v>4.36E-2</v>
      </c>
      <c r="AE1493" s="139"/>
      <c r="AF1493" s="139"/>
      <c r="AG1493" s="93">
        <v>5698</v>
      </c>
      <c r="AH1493" s="93">
        <v>11198</v>
      </c>
      <c r="AI1493" s="1"/>
      <c r="AJ1493" s="1"/>
      <c r="AK1493" s="1"/>
      <c r="AL1493" s="1"/>
      <c r="AM1493" s="1"/>
      <c r="AN1493" s="1"/>
      <c r="AO1493" s="1"/>
      <c r="AP1493" s="1"/>
      <c r="AQ1493" s="1"/>
      <c r="AR1493" s="1"/>
      <c r="AS1493" s="1"/>
      <c r="AT1493" s="1"/>
      <c r="AU1493" s="1"/>
      <c r="AV1493" s="1"/>
      <c r="AW1493" s="1"/>
      <c r="AX1493" s="1"/>
      <c r="AY1493" s="1"/>
    </row>
    <row r="1494" spans="1:51">
      <c r="A1494" s="51" t="s">
        <v>180</v>
      </c>
      <c r="B1494" s="2" t="s">
        <v>75</v>
      </c>
      <c r="C1494" s="14" t="s">
        <v>183</v>
      </c>
      <c r="D1494" s="2">
        <v>2014</v>
      </c>
      <c r="E1494" s="14">
        <v>2014</v>
      </c>
      <c r="F1494" s="14" t="s">
        <v>99</v>
      </c>
      <c r="G1494" s="93">
        <v>434</v>
      </c>
      <c r="H1494" s="93">
        <v>2090</v>
      </c>
      <c r="I1494" s="93">
        <v>0</v>
      </c>
      <c r="J1494" s="93">
        <v>7</v>
      </c>
      <c r="K1494" s="93">
        <v>434</v>
      </c>
      <c r="L1494" s="93">
        <v>2097</v>
      </c>
      <c r="M1494" s="48">
        <v>2531</v>
      </c>
      <c r="N1494" s="48">
        <v>5197</v>
      </c>
      <c r="O1494" s="48">
        <v>1181</v>
      </c>
      <c r="P1494" s="48">
        <v>4002</v>
      </c>
      <c r="Q1494" s="48">
        <v>5183</v>
      </c>
      <c r="R1494" s="48">
        <v>1</v>
      </c>
      <c r="S1494" s="48">
        <v>13</v>
      </c>
      <c r="T1494" s="48">
        <v>14</v>
      </c>
      <c r="U1494" s="48">
        <v>1182</v>
      </c>
      <c r="V1494" s="48">
        <v>4015</v>
      </c>
      <c r="W1494" s="156">
        <v>720062.32</v>
      </c>
      <c r="X1494" s="156">
        <v>1495</v>
      </c>
      <c r="Y1494" s="156">
        <v>721557.32</v>
      </c>
      <c r="Z1494" s="28">
        <v>1</v>
      </c>
      <c r="AA1494" s="28"/>
      <c r="AB1494" s="111"/>
      <c r="AC1494" s="28"/>
      <c r="AD1494" s="28">
        <v>8.0399999999999999E-2</v>
      </c>
      <c r="AE1494" s="139"/>
      <c r="AF1494" s="139"/>
      <c r="AG1494" s="93">
        <v>145</v>
      </c>
      <c r="AH1494" s="93">
        <v>251</v>
      </c>
      <c r="AI1494" s="1"/>
      <c r="AJ1494" s="1"/>
      <c r="AK1494" s="1"/>
      <c r="AL1494" s="1"/>
      <c r="AM1494" s="1"/>
      <c r="AN1494" s="1"/>
      <c r="AO1494" s="1"/>
      <c r="AP1494" s="1"/>
      <c r="AQ1494" s="1"/>
      <c r="AR1494" s="1"/>
      <c r="AS1494" s="1"/>
      <c r="AT1494" s="1"/>
      <c r="AU1494" s="1"/>
      <c r="AV1494" s="1"/>
      <c r="AW1494" s="1"/>
      <c r="AX1494" s="1"/>
      <c r="AY1494" s="1"/>
    </row>
    <row r="1495" spans="1:51">
      <c r="A1495" s="51" t="s">
        <v>181</v>
      </c>
      <c r="B1495" s="2" t="s">
        <v>75</v>
      </c>
      <c r="C1495" s="14" t="s">
        <v>183</v>
      </c>
      <c r="D1495" s="2">
        <v>2014</v>
      </c>
      <c r="E1495" s="14">
        <v>2014</v>
      </c>
      <c r="F1495" s="14" t="s">
        <v>99</v>
      </c>
      <c r="G1495" s="93">
        <v>581</v>
      </c>
      <c r="H1495" s="93">
        <v>5968</v>
      </c>
      <c r="I1495" s="93">
        <v>0</v>
      </c>
      <c r="J1495" s="93">
        <v>18</v>
      </c>
      <c r="K1495" s="93">
        <v>581</v>
      </c>
      <c r="L1495" s="93">
        <v>5986</v>
      </c>
      <c r="M1495" s="48">
        <v>6567</v>
      </c>
      <c r="N1495" s="48">
        <v>12021</v>
      </c>
      <c r="O1495" s="48">
        <v>1446</v>
      </c>
      <c r="P1495" s="48">
        <v>10530</v>
      </c>
      <c r="Q1495" s="48">
        <v>11976</v>
      </c>
      <c r="R1495" s="48">
        <v>0</v>
      </c>
      <c r="S1495" s="48">
        <v>45</v>
      </c>
      <c r="T1495" s="48">
        <v>45</v>
      </c>
      <c r="U1495" s="48">
        <v>1446</v>
      </c>
      <c r="V1495" s="48">
        <v>10575</v>
      </c>
      <c r="W1495" s="156">
        <v>1712736</v>
      </c>
      <c r="X1495" s="156">
        <v>4460</v>
      </c>
      <c r="Y1495" s="156">
        <v>1717196</v>
      </c>
      <c r="Z1495" s="28">
        <v>0.98580000000000001</v>
      </c>
      <c r="AA1495" s="28"/>
      <c r="AB1495" s="111"/>
      <c r="AC1495" s="28"/>
      <c r="AD1495" s="28">
        <v>8.0399999999999999E-2</v>
      </c>
      <c r="AE1495" s="139"/>
      <c r="AF1495" s="139"/>
      <c r="AG1495" s="93">
        <v>410</v>
      </c>
      <c r="AH1495" s="93">
        <v>795</v>
      </c>
      <c r="AI1495" s="1"/>
      <c r="AJ1495" s="1"/>
      <c r="AK1495" s="1"/>
      <c r="AL1495" s="1"/>
      <c r="AM1495" s="1"/>
      <c r="AN1495" s="1"/>
      <c r="AO1495" s="1"/>
      <c r="AP1495" s="1"/>
      <c r="AQ1495" s="1"/>
      <c r="AR1495" s="1"/>
      <c r="AS1495" s="1"/>
      <c r="AT1495" s="1"/>
      <c r="AU1495" s="1"/>
      <c r="AV1495" s="1"/>
      <c r="AW1495" s="1"/>
      <c r="AX1495" s="1"/>
      <c r="AY1495" s="1"/>
    </row>
    <row r="1496" spans="1:51">
      <c r="A1496" s="13" t="s">
        <v>123</v>
      </c>
      <c r="B1496" s="2" t="s">
        <v>74</v>
      </c>
      <c r="C1496" s="14" t="s">
        <v>183</v>
      </c>
      <c r="D1496" s="2">
        <v>2014</v>
      </c>
      <c r="E1496" s="14">
        <v>2014</v>
      </c>
      <c r="F1496" s="14" t="s">
        <v>99</v>
      </c>
      <c r="G1496" s="93">
        <v>16066</v>
      </c>
      <c r="H1496" s="93">
        <v>79060</v>
      </c>
      <c r="I1496" s="93">
        <v>56</v>
      </c>
      <c r="J1496" s="93">
        <v>319</v>
      </c>
      <c r="K1496" s="93">
        <v>16122</v>
      </c>
      <c r="L1496" s="93">
        <v>79379</v>
      </c>
      <c r="M1496" s="48">
        <v>95501</v>
      </c>
      <c r="N1496" s="48">
        <v>228624</v>
      </c>
      <c r="O1496" s="48">
        <v>43655</v>
      </c>
      <c r="P1496" s="48">
        <v>183930</v>
      </c>
      <c r="Q1496" s="48">
        <v>227585</v>
      </c>
      <c r="R1496" s="48">
        <v>198</v>
      </c>
      <c r="S1496" s="48">
        <v>841</v>
      </c>
      <c r="T1496" s="48">
        <v>1039</v>
      </c>
      <c r="U1496" s="48">
        <v>43853</v>
      </c>
      <c r="V1496" s="48">
        <v>184771</v>
      </c>
      <c r="W1496" s="156">
        <v>32213631</v>
      </c>
      <c r="X1496" s="156">
        <v>138072</v>
      </c>
      <c r="Y1496" s="156">
        <v>32351703</v>
      </c>
      <c r="Z1496" s="28">
        <v>0.88439999999999996</v>
      </c>
      <c r="AA1496" s="28"/>
      <c r="AB1496" s="111"/>
      <c r="AC1496" s="28"/>
      <c r="AD1496" s="28">
        <v>2.2800000000000001E-2</v>
      </c>
      <c r="AE1496" s="139"/>
      <c r="AF1496" s="139"/>
      <c r="AG1496" s="93">
        <v>14656</v>
      </c>
      <c r="AH1496" s="93">
        <v>31851</v>
      </c>
      <c r="AI1496" s="1"/>
      <c r="AJ1496" s="1"/>
      <c r="AK1496" s="1"/>
      <c r="AL1496" s="1"/>
      <c r="AM1496" s="1"/>
      <c r="AN1496" s="1"/>
      <c r="AO1496" s="1"/>
      <c r="AP1496" s="1"/>
      <c r="AQ1496" s="1"/>
      <c r="AR1496" s="1"/>
      <c r="AS1496" s="1"/>
      <c r="AT1496" s="1"/>
      <c r="AU1496" s="1"/>
      <c r="AV1496" s="1"/>
      <c r="AW1496" s="1"/>
      <c r="AX1496" s="1"/>
      <c r="AY1496" s="1"/>
    </row>
    <row r="1497" spans="1:51">
      <c r="A1497" s="13" t="s">
        <v>124</v>
      </c>
      <c r="B1497" s="2" t="s">
        <v>75</v>
      </c>
      <c r="C1497" s="14" t="s">
        <v>183</v>
      </c>
      <c r="D1497" s="2">
        <v>2014</v>
      </c>
      <c r="E1497" s="14">
        <v>2014</v>
      </c>
      <c r="F1497" s="14" t="s">
        <v>99</v>
      </c>
      <c r="G1497" s="93">
        <v>237</v>
      </c>
      <c r="H1497" s="93">
        <v>1238</v>
      </c>
      <c r="I1497" s="93">
        <v>0</v>
      </c>
      <c r="J1497" s="93">
        <v>3</v>
      </c>
      <c r="K1497" s="93">
        <v>237</v>
      </c>
      <c r="L1497" s="93">
        <v>1241</v>
      </c>
      <c r="M1497" s="48">
        <v>1478</v>
      </c>
      <c r="N1497" s="48">
        <v>3653</v>
      </c>
      <c r="O1497" s="48">
        <v>654</v>
      </c>
      <c r="P1497" s="48">
        <v>2985</v>
      </c>
      <c r="Q1497" s="48">
        <v>3639</v>
      </c>
      <c r="R1497" s="48">
        <v>2</v>
      </c>
      <c r="S1497" s="48">
        <v>12</v>
      </c>
      <c r="T1497" s="48">
        <v>14</v>
      </c>
      <c r="U1497" s="48">
        <v>656</v>
      </c>
      <c r="V1497" s="48">
        <v>2997</v>
      </c>
      <c r="W1497" s="156">
        <v>472910</v>
      </c>
      <c r="X1497" s="156">
        <v>1186</v>
      </c>
      <c r="Y1497" s="156">
        <v>474096</v>
      </c>
      <c r="Z1497" s="28">
        <v>1</v>
      </c>
      <c r="AA1497" s="28"/>
      <c r="AB1497" s="111"/>
      <c r="AC1497" s="28"/>
      <c r="AD1497" s="28">
        <v>8.0399999999999999E-2</v>
      </c>
      <c r="AE1497" s="139"/>
      <c r="AF1497" s="139"/>
      <c r="AG1497" s="93">
        <v>218</v>
      </c>
      <c r="AH1497" s="93">
        <v>465</v>
      </c>
      <c r="AI1497" s="1"/>
      <c r="AJ1497" s="1"/>
      <c r="AK1497" s="1"/>
      <c r="AL1497" s="1"/>
      <c r="AM1497" s="1"/>
      <c r="AN1497" s="1"/>
      <c r="AO1497" s="1"/>
      <c r="AP1497" s="1"/>
      <c r="AQ1497" s="1"/>
      <c r="AR1497" s="1"/>
      <c r="AS1497" s="1"/>
      <c r="AT1497" s="1"/>
      <c r="AU1497" s="1"/>
      <c r="AV1497" s="1"/>
      <c r="AW1497" s="1"/>
      <c r="AX1497" s="1"/>
      <c r="AY1497" s="1"/>
    </row>
    <row r="1498" spans="1:51">
      <c r="A1498" s="13" t="s">
        <v>125</v>
      </c>
      <c r="B1498" s="2" t="s">
        <v>75</v>
      </c>
      <c r="C1498" s="14" t="s">
        <v>183</v>
      </c>
      <c r="D1498" s="2">
        <v>2014</v>
      </c>
      <c r="E1498" s="14">
        <v>2014</v>
      </c>
      <c r="F1498" s="14" t="s">
        <v>99</v>
      </c>
      <c r="G1498" s="93">
        <v>1029</v>
      </c>
      <c r="H1498" s="93">
        <v>8360</v>
      </c>
      <c r="I1498" s="93">
        <v>2</v>
      </c>
      <c r="J1498" s="93">
        <v>14</v>
      </c>
      <c r="K1498" s="93">
        <v>1031</v>
      </c>
      <c r="L1498" s="93">
        <v>8374</v>
      </c>
      <c r="M1498" s="48">
        <v>9405</v>
      </c>
      <c r="N1498" s="48">
        <v>17428</v>
      </c>
      <c r="O1498" s="48">
        <v>2519</v>
      </c>
      <c r="P1498" s="48">
        <v>14876</v>
      </c>
      <c r="Q1498" s="48">
        <v>17395</v>
      </c>
      <c r="R1498" s="48">
        <v>4</v>
      </c>
      <c r="S1498" s="48">
        <v>29</v>
      </c>
      <c r="T1498" s="48">
        <v>33</v>
      </c>
      <c r="U1498" s="48">
        <v>2523</v>
      </c>
      <c r="V1498" s="48">
        <v>14905</v>
      </c>
      <c r="W1498" s="156">
        <v>2510242</v>
      </c>
      <c r="X1498" s="156">
        <v>5195</v>
      </c>
      <c r="Y1498" s="156">
        <v>2515437</v>
      </c>
      <c r="Z1498" s="28">
        <v>0.9425</v>
      </c>
      <c r="AA1498" s="28"/>
      <c r="AB1498" s="111"/>
      <c r="AC1498" s="28"/>
      <c r="AD1498" s="28">
        <v>8.0399999999999999E-2</v>
      </c>
      <c r="AE1498" s="139"/>
      <c r="AF1498" s="139"/>
      <c r="AG1498" s="93">
        <v>678</v>
      </c>
      <c r="AH1498" s="93">
        <v>1232</v>
      </c>
    </row>
    <row r="1499" spans="1:51">
      <c r="A1499" s="13" t="s">
        <v>126</v>
      </c>
      <c r="B1499" s="2" t="s">
        <v>75</v>
      </c>
      <c r="C1499" s="14" t="s">
        <v>183</v>
      </c>
      <c r="D1499" s="2">
        <v>2014</v>
      </c>
      <c r="E1499" s="14">
        <v>2014</v>
      </c>
      <c r="F1499" s="14" t="s">
        <v>99</v>
      </c>
      <c r="G1499" s="93">
        <v>2153</v>
      </c>
      <c r="H1499" s="93">
        <v>12868</v>
      </c>
      <c r="I1499" s="93">
        <v>5</v>
      </c>
      <c r="J1499" s="93">
        <v>126</v>
      </c>
      <c r="K1499" s="93">
        <v>2158</v>
      </c>
      <c r="L1499" s="93">
        <v>12994</v>
      </c>
      <c r="M1499" s="48">
        <v>15152</v>
      </c>
      <c r="N1499" s="48">
        <v>38530</v>
      </c>
      <c r="O1499" s="48">
        <v>5924</v>
      </c>
      <c r="P1499" s="48">
        <v>32198</v>
      </c>
      <c r="Q1499" s="48">
        <v>38122</v>
      </c>
      <c r="R1499" s="48">
        <v>16</v>
      </c>
      <c r="S1499" s="48">
        <v>392</v>
      </c>
      <c r="T1499" s="48">
        <v>408</v>
      </c>
      <c r="U1499" s="48">
        <v>5940</v>
      </c>
      <c r="V1499" s="48">
        <v>32590</v>
      </c>
      <c r="W1499" s="156">
        <v>5019388</v>
      </c>
      <c r="X1499" s="156">
        <v>44474</v>
      </c>
      <c r="Y1499" s="156">
        <v>5063862</v>
      </c>
      <c r="Z1499" s="28">
        <v>0.93779999999999997</v>
      </c>
      <c r="AA1499" s="28"/>
      <c r="AB1499" s="111"/>
      <c r="AC1499" s="28"/>
      <c r="AD1499" s="28">
        <v>8.0399999999999999E-2</v>
      </c>
      <c r="AE1499" s="139"/>
      <c r="AF1499" s="139"/>
      <c r="AG1499" s="93">
        <v>1055</v>
      </c>
      <c r="AH1499" s="93">
        <v>2135</v>
      </c>
    </row>
    <row r="1500" spans="1:51">
      <c r="A1500" s="13" t="s">
        <v>127</v>
      </c>
      <c r="B1500" s="2" t="s">
        <v>75</v>
      </c>
      <c r="C1500" s="14" t="s">
        <v>183</v>
      </c>
      <c r="D1500" s="2">
        <v>2014</v>
      </c>
      <c r="E1500" s="14">
        <v>2014</v>
      </c>
      <c r="F1500" s="14" t="s">
        <v>99</v>
      </c>
      <c r="G1500" s="93">
        <v>114</v>
      </c>
      <c r="H1500" s="93">
        <v>947</v>
      </c>
      <c r="I1500" s="93">
        <v>0</v>
      </c>
      <c r="J1500" s="93">
        <v>1</v>
      </c>
      <c r="K1500" s="93">
        <v>114</v>
      </c>
      <c r="L1500" s="93">
        <v>948</v>
      </c>
      <c r="M1500" s="48">
        <v>1062</v>
      </c>
      <c r="N1500" s="48">
        <v>2169</v>
      </c>
      <c r="O1500" s="48">
        <v>324</v>
      </c>
      <c r="P1500" s="48">
        <v>1839</v>
      </c>
      <c r="Q1500" s="48">
        <v>2163</v>
      </c>
      <c r="R1500" s="48">
        <v>0</v>
      </c>
      <c r="S1500" s="48">
        <v>6</v>
      </c>
      <c r="T1500" s="48">
        <v>6</v>
      </c>
      <c r="U1500" s="48">
        <v>324</v>
      </c>
      <c r="V1500" s="48">
        <v>1845</v>
      </c>
      <c r="W1500" s="156">
        <v>281079</v>
      </c>
      <c r="X1500" s="156">
        <v>307</v>
      </c>
      <c r="Y1500" s="156">
        <v>281386</v>
      </c>
      <c r="Z1500" s="28">
        <v>1</v>
      </c>
      <c r="AA1500" s="28"/>
      <c r="AB1500" s="111"/>
      <c r="AC1500" s="28"/>
      <c r="AD1500" s="28">
        <v>8.0399999999999999E-2</v>
      </c>
      <c r="AE1500" s="139"/>
      <c r="AF1500" s="139"/>
      <c r="AG1500" s="93">
        <v>114</v>
      </c>
      <c r="AH1500" s="93">
        <v>237</v>
      </c>
    </row>
    <row r="1501" spans="1:51">
      <c r="A1501" s="13" t="s">
        <v>128</v>
      </c>
      <c r="B1501" s="2" t="s">
        <v>75</v>
      </c>
      <c r="C1501" s="14" t="s">
        <v>183</v>
      </c>
      <c r="D1501" s="2">
        <v>2014</v>
      </c>
      <c r="E1501" s="14">
        <v>2014</v>
      </c>
      <c r="F1501" s="14" t="s">
        <v>99</v>
      </c>
      <c r="G1501" s="93">
        <v>11432</v>
      </c>
      <c r="H1501" s="93">
        <v>49020</v>
      </c>
      <c r="I1501" s="93">
        <v>24</v>
      </c>
      <c r="J1501" s="93">
        <v>292</v>
      </c>
      <c r="K1501" s="93">
        <v>11456</v>
      </c>
      <c r="L1501" s="93">
        <v>49312</v>
      </c>
      <c r="M1501" s="48">
        <v>60768</v>
      </c>
      <c r="N1501" s="48">
        <v>148083</v>
      </c>
      <c r="O1501" s="48">
        <v>31363</v>
      </c>
      <c r="P1501" s="48">
        <v>115928</v>
      </c>
      <c r="Q1501" s="48">
        <v>147291</v>
      </c>
      <c r="R1501" s="48">
        <v>75</v>
      </c>
      <c r="S1501" s="48">
        <v>717</v>
      </c>
      <c r="T1501" s="48">
        <v>792</v>
      </c>
      <c r="U1501" s="48">
        <v>31438</v>
      </c>
      <c r="V1501" s="48">
        <v>116645</v>
      </c>
      <c r="W1501" s="156">
        <v>20427630</v>
      </c>
      <c r="X1501" s="156">
        <v>107984</v>
      </c>
      <c r="Y1501" s="156">
        <v>20535614</v>
      </c>
      <c r="Z1501" s="28">
        <v>0.9819</v>
      </c>
      <c r="AA1501" s="28"/>
      <c r="AB1501" s="111"/>
      <c r="AC1501" s="28"/>
      <c r="AD1501" s="28">
        <v>3.0700000000000002E-2</v>
      </c>
      <c r="AE1501" s="139"/>
      <c r="AF1501" s="139"/>
      <c r="AG1501" s="93">
        <v>10548</v>
      </c>
      <c r="AH1501" s="93">
        <v>23859</v>
      </c>
    </row>
    <row r="1502" spans="1:51">
      <c r="A1502" s="13" t="s">
        <v>129</v>
      </c>
      <c r="B1502" s="2" t="s">
        <v>75</v>
      </c>
      <c r="C1502" s="14" t="s">
        <v>183</v>
      </c>
      <c r="D1502" s="2">
        <v>2014</v>
      </c>
      <c r="E1502" s="14">
        <v>2014</v>
      </c>
      <c r="F1502" s="14" t="s">
        <v>99</v>
      </c>
      <c r="G1502" s="93">
        <v>1694</v>
      </c>
      <c r="H1502" s="93">
        <v>8335</v>
      </c>
      <c r="I1502" s="93">
        <v>4</v>
      </c>
      <c r="J1502" s="93">
        <v>52</v>
      </c>
      <c r="K1502" s="93">
        <v>1698</v>
      </c>
      <c r="L1502" s="93">
        <v>8387</v>
      </c>
      <c r="M1502" s="48">
        <v>10085</v>
      </c>
      <c r="N1502" s="48">
        <v>23963</v>
      </c>
      <c r="O1502" s="48">
        <v>4585</v>
      </c>
      <c r="P1502" s="48">
        <v>19219</v>
      </c>
      <c r="Q1502" s="48">
        <v>23804</v>
      </c>
      <c r="R1502" s="48">
        <v>12</v>
      </c>
      <c r="S1502" s="48">
        <v>147</v>
      </c>
      <c r="T1502" s="48">
        <v>159</v>
      </c>
      <c r="U1502" s="48">
        <v>4597</v>
      </c>
      <c r="V1502" s="48">
        <v>19366</v>
      </c>
      <c r="W1502" s="156">
        <v>3173855</v>
      </c>
      <c r="X1502" s="156">
        <v>19719</v>
      </c>
      <c r="Y1502" s="156">
        <v>3193574</v>
      </c>
      <c r="Z1502" s="28">
        <v>0.96540000000000004</v>
      </c>
      <c r="AA1502" s="28"/>
      <c r="AB1502" s="111"/>
      <c r="AC1502" s="28"/>
      <c r="AD1502" s="28">
        <v>8.0399999999999999E-2</v>
      </c>
      <c r="AE1502" s="139"/>
      <c r="AF1502" s="139"/>
      <c r="AG1502" s="93">
        <v>1415</v>
      </c>
      <c r="AH1502" s="93">
        <v>3086</v>
      </c>
    </row>
    <row r="1503" spans="1:51">
      <c r="A1503" s="13" t="s">
        <v>130</v>
      </c>
      <c r="B1503" s="2" t="s">
        <v>75</v>
      </c>
      <c r="C1503" s="14" t="s">
        <v>183</v>
      </c>
      <c r="D1503" s="2">
        <v>2014</v>
      </c>
      <c r="E1503" s="14">
        <v>2014</v>
      </c>
      <c r="F1503" s="14" t="s">
        <v>99</v>
      </c>
      <c r="G1503" s="93">
        <v>706</v>
      </c>
      <c r="H1503" s="93">
        <v>4516</v>
      </c>
      <c r="I1503" s="93">
        <v>0</v>
      </c>
      <c r="J1503" s="93">
        <v>16</v>
      </c>
      <c r="K1503" s="93">
        <v>706</v>
      </c>
      <c r="L1503" s="93">
        <v>4532</v>
      </c>
      <c r="M1503" s="48">
        <v>5238</v>
      </c>
      <c r="N1503" s="48">
        <v>10643</v>
      </c>
      <c r="O1503" s="48">
        <v>1820</v>
      </c>
      <c r="P1503" s="48">
        <v>8790</v>
      </c>
      <c r="Q1503" s="48">
        <v>10610</v>
      </c>
      <c r="R1503" s="48">
        <v>2</v>
      </c>
      <c r="S1503" s="48">
        <v>31</v>
      </c>
      <c r="T1503" s="48">
        <v>33</v>
      </c>
      <c r="U1503" s="48">
        <v>1822</v>
      </c>
      <c r="V1503" s="48">
        <v>8821</v>
      </c>
      <c r="W1503" s="156">
        <v>1517879</v>
      </c>
      <c r="X1503" s="156">
        <v>4432</v>
      </c>
      <c r="Y1503" s="156">
        <v>1522311</v>
      </c>
      <c r="Z1503" s="28">
        <v>0.83179999999999998</v>
      </c>
      <c r="AA1503" s="28"/>
      <c r="AB1503" s="111"/>
      <c r="AC1503" s="28"/>
      <c r="AD1503" s="28">
        <v>8.0399999999999999E-2</v>
      </c>
      <c r="AE1503" s="139"/>
      <c r="AF1503" s="139"/>
      <c r="AG1503" s="93">
        <v>375</v>
      </c>
      <c r="AH1503" s="93">
        <v>716</v>
      </c>
    </row>
    <row r="1504" spans="1:51">
      <c r="A1504" s="13" t="s">
        <v>131</v>
      </c>
      <c r="B1504" s="2" t="s">
        <v>75</v>
      </c>
      <c r="C1504" s="14" t="s">
        <v>183</v>
      </c>
      <c r="D1504" s="2">
        <v>2014</v>
      </c>
      <c r="E1504" s="14">
        <v>2014</v>
      </c>
      <c r="F1504" s="14" t="s">
        <v>99</v>
      </c>
      <c r="G1504" s="93">
        <v>290</v>
      </c>
      <c r="H1504" s="93">
        <v>1199</v>
      </c>
      <c r="I1504" s="93">
        <v>0</v>
      </c>
      <c r="J1504" s="93">
        <v>0</v>
      </c>
      <c r="K1504" s="93">
        <v>290</v>
      </c>
      <c r="L1504" s="93">
        <v>1199</v>
      </c>
      <c r="M1504" s="48">
        <v>1489</v>
      </c>
      <c r="N1504" s="48">
        <v>3145</v>
      </c>
      <c r="O1504" s="48">
        <v>758</v>
      </c>
      <c r="P1504" s="48">
        <v>2385</v>
      </c>
      <c r="Q1504" s="48">
        <v>3143</v>
      </c>
      <c r="R1504" s="48">
        <v>1</v>
      </c>
      <c r="S1504" s="48">
        <v>1</v>
      </c>
      <c r="T1504" s="48">
        <v>2</v>
      </c>
      <c r="U1504" s="48">
        <v>759</v>
      </c>
      <c r="V1504" s="48">
        <v>2386</v>
      </c>
      <c r="W1504" s="156">
        <v>450945</v>
      </c>
      <c r="X1504" s="156">
        <v>106</v>
      </c>
      <c r="Y1504" s="156">
        <v>451051</v>
      </c>
      <c r="Z1504" s="28">
        <v>0.89019999999999999</v>
      </c>
      <c r="AA1504" s="28"/>
      <c r="AB1504" s="111"/>
      <c r="AC1504" s="28"/>
      <c r="AD1504" s="28">
        <v>8.0399999999999999E-2</v>
      </c>
      <c r="AE1504" s="139"/>
      <c r="AF1504" s="139"/>
      <c r="AG1504" s="93">
        <v>89</v>
      </c>
      <c r="AH1504" s="93">
        <v>140</v>
      </c>
    </row>
    <row r="1505" spans="1:34">
      <c r="A1505" s="13" t="s">
        <v>132</v>
      </c>
      <c r="B1505" s="2" t="s">
        <v>76</v>
      </c>
      <c r="C1505" s="14" t="s">
        <v>183</v>
      </c>
      <c r="D1505" s="2">
        <v>2014</v>
      </c>
      <c r="E1505" s="14">
        <v>2014</v>
      </c>
      <c r="F1505" s="14" t="s">
        <v>99</v>
      </c>
      <c r="G1505" s="93">
        <v>87680</v>
      </c>
      <c r="H1505" s="93">
        <v>475642</v>
      </c>
      <c r="I1505" s="93">
        <v>900</v>
      </c>
      <c r="J1505" s="93">
        <v>5335</v>
      </c>
      <c r="K1505" s="93">
        <v>88580</v>
      </c>
      <c r="L1505" s="93">
        <v>480977</v>
      </c>
      <c r="M1505" s="48">
        <v>569557</v>
      </c>
      <c r="N1505" s="48">
        <v>1171149</v>
      </c>
      <c r="O1505" s="48">
        <v>200004</v>
      </c>
      <c r="P1505" s="48">
        <v>956720</v>
      </c>
      <c r="Q1505" s="48">
        <v>1156724</v>
      </c>
      <c r="R1505" s="48">
        <v>2883</v>
      </c>
      <c r="S1505" s="48">
        <v>11542</v>
      </c>
      <c r="T1505" s="48">
        <v>14425</v>
      </c>
      <c r="U1505" s="48">
        <v>202887</v>
      </c>
      <c r="V1505" s="48">
        <v>968262</v>
      </c>
      <c r="W1505" s="156">
        <v>173373639</v>
      </c>
      <c r="X1505" s="156">
        <v>1870502</v>
      </c>
      <c r="Y1505" s="156">
        <v>175244141</v>
      </c>
      <c r="Z1505" s="28">
        <v>0.95979999999999999</v>
      </c>
      <c r="AA1505" s="28"/>
      <c r="AB1505" s="111"/>
      <c r="AC1505" s="28"/>
      <c r="AD1505" s="28">
        <v>2.6700000000000002E-2</v>
      </c>
      <c r="AE1505" s="139"/>
      <c r="AF1505" s="139"/>
      <c r="AG1505" s="93">
        <v>116800</v>
      </c>
      <c r="AH1505" s="93">
        <v>238266</v>
      </c>
    </row>
    <row r="1506" spans="1:34">
      <c r="A1506" s="13" t="s">
        <v>133</v>
      </c>
      <c r="B1506" s="2" t="s">
        <v>75</v>
      </c>
      <c r="C1506" s="14" t="s">
        <v>183</v>
      </c>
      <c r="D1506" s="2">
        <v>2014</v>
      </c>
      <c r="E1506" s="14">
        <v>2014</v>
      </c>
      <c r="F1506" s="14" t="s">
        <v>99</v>
      </c>
      <c r="G1506" s="93">
        <v>2035</v>
      </c>
      <c r="H1506" s="93">
        <v>9255</v>
      </c>
      <c r="I1506" s="93">
        <v>3</v>
      </c>
      <c r="J1506" s="93">
        <v>20</v>
      </c>
      <c r="K1506" s="93">
        <v>2038</v>
      </c>
      <c r="L1506" s="93">
        <v>9275</v>
      </c>
      <c r="M1506" s="48">
        <v>11313</v>
      </c>
      <c r="N1506" s="48">
        <v>28439</v>
      </c>
      <c r="O1506" s="48">
        <v>5475</v>
      </c>
      <c r="P1506" s="48">
        <v>22882</v>
      </c>
      <c r="Q1506" s="48">
        <v>28357</v>
      </c>
      <c r="R1506" s="48">
        <v>7</v>
      </c>
      <c r="S1506" s="48">
        <v>75</v>
      </c>
      <c r="T1506" s="48">
        <v>82</v>
      </c>
      <c r="U1506" s="48">
        <v>5482</v>
      </c>
      <c r="V1506" s="48">
        <v>22957</v>
      </c>
      <c r="W1506" s="156">
        <v>3901831</v>
      </c>
      <c r="X1506" s="156">
        <v>8138</v>
      </c>
      <c r="Y1506" s="156">
        <v>3909969</v>
      </c>
      <c r="Z1506" s="28">
        <v>0.96489999999999998</v>
      </c>
      <c r="AA1506" s="28"/>
      <c r="AB1506" s="111"/>
      <c r="AC1506" s="28"/>
      <c r="AD1506" s="28">
        <v>8.0399999999999999E-2</v>
      </c>
      <c r="AE1506" s="139"/>
      <c r="AF1506" s="139"/>
      <c r="AG1506" s="93">
        <v>2900</v>
      </c>
      <c r="AH1506" s="93">
        <v>6631</v>
      </c>
    </row>
    <row r="1507" spans="1:34">
      <c r="A1507" s="13" t="s">
        <v>134</v>
      </c>
      <c r="B1507" s="2" t="s">
        <v>75</v>
      </c>
      <c r="C1507" s="14" t="s">
        <v>183</v>
      </c>
      <c r="D1507" s="2">
        <v>2014</v>
      </c>
      <c r="E1507" s="14">
        <v>2014</v>
      </c>
      <c r="F1507" s="14" t="s">
        <v>99</v>
      </c>
      <c r="G1507" s="93">
        <v>736</v>
      </c>
      <c r="H1507" s="93">
        <v>5129</v>
      </c>
      <c r="I1507" s="93">
        <v>16</v>
      </c>
      <c r="J1507" s="93">
        <v>89</v>
      </c>
      <c r="K1507" s="93">
        <v>752</v>
      </c>
      <c r="L1507" s="93">
        <v>5218</v>
      </c>
      <c r="M1507" s="48">
        <v>5970</v>
      </c>
      <c r="N1507" s="48">
        <v>10026</v>
      </c>
      <c r="O1507" s="48">
        <v>1616</v>
      </c>
      <c r="P1507" s="48">
        <v>8126</v>
      </c>
      <c r="Q1507" s="48">
        <v>9742</v>
      </c>
      <c r="R1507" s="48">
        <v>51</v>
      </c>
      <c r="S1507" s="48">
        <v>233</v>
      </c>
      <c r="T1507" s="48">
        <v>284</v>
      </c>
      <c r="U1507" s="48">
        <v>1667</v>
      </c>
      <c r="V1507" s="48">
        <v>8359</v>
      </c>
      <c r="W1507" s="156">
        <v>1460210</v>
      </c>
      <c r="X1507" s="156">
        <v>28762</v>
      </c>
      <c r="Y1507" s="156">
        <v>1488972</v>
      </c>
      <c r="Z1507" s="28">
        <v>0.93969999999999998</v>
      </c>
      <c r="AA1507" s="28"/>
      <c r="AB1507" s="111"/>
      <c r="AC1507" s="28"/>
      <c r="AD1507" s="28">
        <v>8.0399999999999999E-2</v>
      </c>
      <c r="AE1507" s="139"/>
      <c r="AF1507" s="139"/>
      <c r="AG1507" s="93">
        <v>1300</v>
      </c>
      <c r="AH1507" s="93">
        <v>2310</v>
      </c>
    </row>
    <row r="1508" spans="1:34">
      <c r="A1508" s="13" t="s">
        <v>135</v>
      </c>
      <c r="B1508" s="2" t="s">
        <v>75</v>
      </c>
      <c r="C1508" s="14" t="s">
        <v>183</v>
      </c>
      <c r="D1508" s="2">
        <v>2014</v>
      </c>
      <c r="E1508" s="14">
        <v>2014</v>
      </c>
      <c r="F1508" s="14" t="s">
        <v>99</v>
      </c>
      <c r="G1508" s="93">
        <v>139</v>
      </c>
      <c r="H1508" s="93">
        <v>888</v>
      </c>
      <c r="I1508" s="93">
        <v>0</v>
      </c>
      <c r="J1508" s="93">
        <v>1</v>
      </c>
      <c r="K1508" s="93">
        <v>139</v>
      </c>
      <c r="L1508" s="93">
        <v>889</v>
      </c>
      <c r="M1508" s="48">
        <v>1028</v>
      </c>
      <c r="N1508" s="48">
        <v>2065</v>
      </c>
      <c r="O1508" s="48">
        <v>390</v>
      </c>
      <c r="P1508" s="48">
        <v>1672</v>
      </c>
      <c r="Q1508" s="48">
        <v>2062</v>
      </c>
      <c r="R1508" s="48">
        <v>0</v>
      </c>
      <c r="S1508" s="48">
        <v>3</v>
      </c>
      <c r="T1508" s="48">
        <v>3</v>
      </c>
      <c r="U1508" s="48">
        <v>390</v>
      </c>
      <c r="V1508" s="48">
        <v>1675</v>
      </c>
      <c r="W1508" s="156">
        <v>286814.59000000003</v>
      </c>
      <c r="X1508" s="156">
        <v>335</v>
      </c>
      <c r="Y1508" s="156">
        <v>287149.59000000003</v>
      </c>
      <c r="Z1508" s="28">
        <v>0.96360000000000001</v>
      </c>
      <c r="AA1508" s="28"/>
      <c r="AB1508" s="111"/>
      <c r="AC1508" s="28"/>
      <c r="AD1508" s="28">
        <v>8.0399999999999999E-2</v>
      </c>
      <c r="AE1508" s="139"/>
      <c r="AF1508" s="139"/>
      <c r="AG1508" s="93">
        <v>38</v>
      </c>
      <c r="AH1508" s="93">
        <v>67</v>
      </c>
    </row>
    <row r="1509" spans="1:34">
      <c r="A1509" s="13" t="s">
        <v>136</v>
      </c>
      <c r="B1509" s="2" t="s">
        <v>75</v>
      </c>
      <c r="C1509" s="14" t="s">
        <v>183</v>
      </c>
      <c r="D1509" s="2">
        <v>2014</v>
      </c>
      <c r="E1509" s="14">
        <v>2014</v>
      </c>
      <c r="F1509" s="14" t="s">
        <v>99</v>
      </c>
      <c r="G1509" s="93">
        <v>871</v>
      </c>
      <c r="H1509" s="93">
        <v>6333</v>
      </c>
      <c r="I1509" s="93">
        <v>0</v>
      </c>
      <c r="J1509" s="93">
        <v>19</v>
      </c>
      <c r="K1509" s="93">
        <v>871</v>
      </c>
      <c r="L1509" s="93">
        <v>6352</v>
      </c>
      <c r="M1509" s="48">
        <v>7223</v>
      </c>
      <c r="N1509" s="48">
        <v>13571</v>
      </c>
      <c r="O1509" s="48">
        <v>2197</v>
      </c>
      <c r="P1509" s="48">
        <v>11330</v>
      </c>
      <c r="Q1509" s="48">
        <v>13527</v>
      </c>
      <c r="R1509" s="48">
        <v>0</v>
      </c>
      <c r="S1509" s="48">
        <v>44</v>
      </c>
      <c r="T1509" s="48">
        <v>44</v>
      </c>
      <c r="U1509" s="48">
        <v>2197</v>
      </c>
      <c r="V1509" s="48">
        <v>11374</v>
      </c>
      <c r="W1509" s="156">
        <v>1962894</v>
      </c>
      <c r="X1509" s="156">
        <v>5847</v>
      </c>
      <c r="Y1509" s="156">
        <v>1968741</v>
      </c>
      <c r="Z1509" s="28">
        <v>0.98880000000000001</v>
      </c>
      <c r="AA1509" s="28"/>
      <c r="AB1509" s="111"/>
      <c r="AC1509" s="28"/>
      <c r="AD1509" s="28">
        <v>8.0399999999999999E-2</v>
      </c>
      <c r="AE1509" s="139"/>
      <c r="AF1509" s="139"/>
      <c r="AG1509" s="93">
        <v>654</v>
      </c>
      <c r="AH1509" s="93">
        <v>1372</v>
      </c>
    </row>
    <row r="1510" spans="1:34">
      <c r="A1510" s="13" t="s">
        <v>137</v>
      </c>
      <c r="B1510" s="2" t="s">
        <v>75</v>
      </c>
      <c r="C1510" s="14" t="s">
        <v>183</v>
      </c>
      <c r="D1510" s="2">
        <v>2014</v>
      </c>
      <c r="E1510" s="14">
        <v>2014</v>
      </c>
      <c r="F1510" s="14" t="s">
        <v>99</v>
      </c>
      <c r="G1510" s="93">
        <v>4832</v>
      </c>
      <c r="H1510" s="93">
        <v>18635</v>
      </c>
      <c r="I1510" s="93">
        <v>6</v>
      </c>
      <c r="J1510" s="93">
        <v>25</v>
      </c>
      <c r="K1510" s="93">
        <v>4838</v>
      </c>
      <c r="L1510" s="93">
        <v>18660</v>
      </c>
      <c r="M1510" s="48">
        <v>23498</v>
      </c>
      <c r="N1510" s="48">
        <v>56298</v>
      </c>
      <c r="O1510" s="48">
        <v>13265</v>
      </c>
      <c r="P1510" s="48">
        <v>42933</v>
      </c>
      <c r="Q1510" s="48">
        <v>56198</v>
      </c>
      <c r="R1510" s="48">
        <v>19</v>
      </c>
      <c r="S1510" s="48">
        <v>81</v>
      </c>
      <c r="T1510" s="48">
        <v>100</v>
      </c>
      <c r="U1510" s="48">
        <v>13284</v>
      </c>
      <c r="V1510" s="48">
        <v>43014</v>
      </c>
      <c r="W1510" s="156">
        <v>7815689</v>
      </c>
      <c r="X1510" s="156">
        <v>9872</v>
      </c>
      <c r="Y1510" s="156">
        <v>7825561</v>
      </c>
      <c r="Z1510" s="28">
        <v>0.94969999999999999</v>
      </c>
      <c r="AA1510" s="28"/>
      <c r="AB1510" s="111"/>
      <c r="AC1510" s="28"/>
      <c r="AD1510" s="28">
        <v>4.5999999999999999E-3</v>
      </c>
      <c r="AE1510" s="139"/>
      <c r="AF1510" s="139"/>
      <c r="AG1510" s="93">
        <v>4076</v>
      </c>
      <c r="AH1510" s="93">
        <v>9142</v>
      </c>
    </row>
    <row r="1511" spans="1:34">
      <c r="A1511" s="13" t="s">
        <v>138</v>
      </c>
      <c r="B1511" s="2" t="s">
        <v>75</v>
      </c>
      <c r="C1511" s="14" t="s">
        <v>183</v>
      </c>
      <c r="D1511" s="2">
        <v>2014</v>
      </c>
      <c r="E1511" s="14">
        <v>2014</v>
      </c>
      <c r="F1511" s="14" t="s">
        <v>99</v>
      </c>
      <c r="G1511" s="93">
        <v>70</v>
      </c>
      <c r="H1511" s="93">
        <v>360</v>
      </c>
      <c r="I1511" s="93">
        <v>0</v>
      </c>
      <c r="J1511" s="93">
        <v>0</v>
      </c>
      <c r="K1511" s="93">
        <v>70</v>
      </c>
      <c r="L1511" s="93">
        <v>360</v>
      </c>
      <c r="M1511" s="48">
        <v>430</v>
      </c>
      <c r="N1511" s="48">
        <v>961</v>
      </c>
      <c r="O1511" s="48">
        <v>186</v>
      </c>
      <c r="P1511" s="48">
        <v>775</v>
      </c>
      <c r="Q1511" s="48">
        <v>961</v>
      </c>
      <c r="R1511" s="48">
        <v>0</v>
      </c>
      <c r="S1511" s="48">
        <v>0</v>
      </c>
      <c r="T1511" s="48">
        <v>0</v>
      </c>
      <c r="U1511" s="48">
        <v>186</v>
      </c>
      <c r="V1511" s="48">
        <v>775</v>
      </c>
      <c r="W1511" s="156">
        <v>121412</v>
      </c>
      <c r="X1511" s="156">
        <v>0</v>
      </c>
      <c r="Y1511" s="156">
        <v>121412</v>
      </c>
      <c r="Z1511" s="28">
        <v>1</v>
      </c>
      <c r="AA1511" s="28"/>
      <c r="AB1511" s="111"/>
      <c r="AC1511" s="28"/>
      <c r="AD1511" s="28">
        <v>8.0399999999999999E-2</v>
      </c>
      <c r="AE1511" s="139"/>
      <c r="AF1511" s="139"/>
      <c r="AG1511" s="93">
        <v>33</v>
      </c>
      <c r="AH1511" s="93">
        <v>64</v>
      </c>
    </row>
    <row r="1512" spans="1:34">
      <c r="A1512" s="13" t="s">
        <v>139</v>
      </c>
      <c r="B1512" s="2" t="s">
        <v>75</v>
      </c>
      <c r="C1512" s="14" t="s">
        <v>183</v>
      </c>
      <c r="D1512" s="2">
        <v>2014</v>
      </c>
      <c r="E1512" s="14">
        <v>2014</v>
      </c>
      <c r="F1512" s="14" t="s">
        <v>99</v>
      </c>
      <c r="G1512" s="93">
        <v>18</v>
      </c>
      <c r="H1512" s="93">
        <v>561</v>
      </c>
      <c r="I1512" s="93">
        <v>0</v>
      </c>
      <c r="J1512" s="93">
        <v>1</v>
      </c>
      <c r="K1512" s="93">
        <v>18</v>
      </c>
      <c r="L1512" s="93">
        <v>562</v>
      </c>
      <c r="M1512" s="48">
        <v>580</v>
      </c>
      <c r="N1512" s="48">
        <v>893</v>
      </c>
      <c r="O1512" s="48">
        <v>43</v>
      </c>
      <c r="P1512" s="48">
        <v>849</v>
      </c>
      <c r="Q1512" s="48">
        <v>892</v>
      </c>
      <c r="R1512" s="48">
        <v>0</v>
      </c>
      <c r="S1512" s="48">
        <v>1</v>
      </c>
      <c r="T1512" s="48">
        <v>1</v>
      </c>
      <c r="U1512" s="48">
        <v>43</v>
      </c>
      <c r="V1512" s="48">
        <v>850</v>
      </c>
      <c r="W1512" s="156">
        <v>129246</v>
      </c>
      <c r="X1512" s="156">
        <v>224</v>
      </c>
      <c r="Y1512" s="156">
        <v>129470</v>
      </c>
      <c r="Z1512" s="28">
        <v>0.90429999999999999</v>
      </c>
      <c r="AA1512" s="28"/>
      <c r="AB1512" s="111"/>
      <c r="AC1512" s="28"/>
      <c r="AD1512" s="28">
        <v>8.0399999999999999E-2</v>
      </c>
      <c r="AE1512" s="139"/>
      <c r="AF1512" s="139"/>
      <c r="AG1512" s="93">
        <v>84</v>
      </c>
      <c r="AH1512" s="93">
        <v>167</v>
      </c>
    </row>
    <row r="1513" spans="1:34">
      <c r="A1513" s="13" t="s">
        <v>140</v>
      </c>
      <c r="B1513" s="2" t="s">
        <v>75</v>
      </c>
      <c r="C1513" s="14" t="s">
        <v>183</v>
      </c>
      <c r="D1513" s="2">
        <v>2014</v>
      </c>
      <c r="E1513" s="14">
        <v>2014</v>
      </c>
      <c r="F1513" s="14" t="s">
        <v>99</v>
      </c>
      <c r="G1513" s="93">
        <v>4526</v>
      </c>
      <c r="H1513" s="93">
        <v>18307</v>
      </c>
      <c r="I1513" s="93">
        <v>11</v>
      </c>
      <c r="J1513" s="93">
        <v>74</v>
      </c>
      <c r="K1513" s="93">
        <v>4537</v>
      </c>
      <c r="L1513" s="93">
        <v>18381</v>
      </c>
      <c r="M1513" s="48">
        <v>22918</v>
      </c>
      <c r="N1513" s="48">
        <v>52512</v>
      </c>
      <c r="O1513" s="48">
        <v>11120</v>
      </c>
      <c r="P1513" s="48">
        <v>41104</v>
      </c>
      <c r="Q1513" s="48">
        <v>52224</v>
      </c>
      <c r="R1513" s="48">
        <v>34</v>
      </c>
      <c r="S1513" s="48">
        <v>254</v>
      </c>
      <c r="T1513" s="48">
        <v>288</v>
      </c>
      <c r="U1513" s="48">
        <v>11154</v>
      </c>
      <c r="V1513" s="48">
        <v>41358</v>
      </c>
      <c r="W1513" s="156">
        <v>7439405</v>
      </c>
      <c r="X1513" s="156">
        <v>29523</v>
      </c>
      <c r="Y1513" s="156">
        <v>7468928</v>
      </c>
      <c r="Z1513" s="28">
        <v>1</v>
      </c>
      <c r="AA1513" s="28"/>
      <c r="AB1513" s="111"/>
      <c r="AC1513" s="28"/>
      <c r="AD1513" s="28">
        <v>6.7699999999999996E-2</v>
      </c>
      <c r="AE1513" s="139"/>
      <c r="AF1513" s="139"/>
      <c r="AG1513" s="93">
        <v>8129</v>
      </c>
      <c r="AH1513" s="93">
        <v>17278</v>
      </c>
    </row>
    <row r="1514" spans="1:34">
      <c r="A1514" s="13" t="s">
        <v>141</v>
      </c>
      <c r="B1514" s="2" t="s">
        <v>75</v>
      </c>
      <c r="C1514" s="14" t="s">
        <v>183</v>
      </c>
      <c r="D1514" s="2">
        <v>2014</v>
      </c>
      <c r="E1514" s="14">
        <v>2014</v>
      </c>
      <c r="F1514" s="14" t="s">
        <v>99</v>
      </c>
      <c r="G1514" s="93">
        <v>404</v>
      </c>
      <c r="H1514" s="93">
        <v>3059</v>
      </c>
      <c r="I1514" s="93">
        <v>4</v>
      </c>
      <c r="J1514" s="93">
        <v>18</v>
      </c>
      <c r="K1514" s="93">
        <v>408</v>
      </c>
      <c r="L1514" s="93">
        <v>3077</v>
      </c>
      <c r="M1514" s="48">
        <v>3485</v>
      </c>
      <c r="N1514" s="48">
        <v>7304</v>
      </c>
      <c r="O1514" s="48">
        <v>993</v>
      </c>
      <c r="P1514" s="48">
        <v>6244</v>
      </c>
      <c r="Q1514" s="48">
        <v>7237</v>
      </c>
      <c r="R1514" s="48">
        <v>13</v>
      </c>
      <c r="S1514" s="48">
        <v>54</v>
      </c>
      <c r="T1514" s="48">
        <v>67</v>
      </c>
      <c r="U1514" s="48">
        <v>1006</v>
      </c>
      <c r="V1514" s="48">
        <v>6298</v>
      </c>
      <c r="W1514" s="156">
        <v>1003101</v>
      </c>
      <c r="X1514" s="156">
        <v>7650</v>
      </c>
      <c r="Y1514" s="156">
        <v>1010751</v>
      </c>
      <c r="Z1514" s="28">
        <v>0.74770000000000003</v>
      </c>
      <c r="AA1514" s="28"/>
      <c r="AB1514" s="111"/>
      <c r="AC1514" s="28"/>
      <c r="AD1514" s="28">
        <v>8.0399999999999999E-2</v>
      </c>
      <c r="AE1514" s="139"/>
      <c r="AF1514" s="139"/>
      <c r="AG1514" s="93">
        <v>894</v>
      </c>
      <c r="AH1514" s="93">
        <v>1836</v>
      </c>
    </row>
    <row r="1515" spans="1:34">
      <c r="A1515" s="13" t="s">
        <v>142</v>
      </c>
      <c r="B1515" s="2" t="s">
        <v>75</v>
      </c>
      <c r="C1515" s="14" t="s">
        <v>183</v>
      </c>
      <c r="D1515" s="2">
        <v>2014</v>
      </c>
      <c r="E1515" s="14">
        <v>2014</v>
      </c>
      <c r="F1515" s="14" t="s">
        <v>99</v>
      </c>
      <c r="G1515" s="93">
        <v>429</v>
      </c>
      <c r="H1515" s="93">
        <v>3584</v>
      </c>
      <c r="I1515" s="93">
        <v>2</v>
      </c>
      <c r="J1515" s="93">
        <v>6</v>
      </c>
      <c r="K1515" s="93">
        <v>431</v>
      </c>
      <c r="L1515" s="93">
        <v>3590</v>
      </c>
      <c r="M1515" s="48">
        <v>4021</v>
      </c>
      <c r="N1515" s="48">
        <v>7617</v>
      </c>
      <c r="O1515" s="48">
        <v>1111</v>
      </c>
      <c r="P1515" s="48">
        <v>6491</v>
      </c>
      <c r="Q1515" s="48">
        <v>7602</v>
      </c>
      <c r="R1515" s="48">
        <v>2</v>
      </c>
      <c r="S1515" s="48">
        <v>13</v>
      </c>
      <c r="T1515" s="48">
        <v>15</v>
      </c>
      <c r="U1515" s="48">
        <v>1113</v>
      </c>
      <c r="V1515" s="48">
        <v>6504</v>
      </c>
      <c r="W1515" s="156">
        <v>1116128</v>
      </c>
      <c r="X1515" s="156">
        <v>1861</v>
      </c>
      <c r="Y1515" s="156">
        <v>1117989</v>
      </c>
      <c r="Z1515" s="28">
        <v>0.996</v>
      </c>
      <c r="AA1515" s="28"/>
      <c r="AB1515" s="111"/>
      <c r="AC1515" s="28"/>
      <c r="AD1515" s="28">
        <v>8.0399999999999999E-2</v>
      </c>
      <c r="AE1515" s="139"/>
      <c r="AF1515" s="139"/>
      <c r="AG1515" s="93">
        <v>183</v>
      </c>
      <c r="AH1515" s="93">
        <v>354</v>
      </c>
    </row>
    <row r="1516" spans="1:34">
      <c r="A1516" s="13" t="s">
        <v>143</v>
      </c>
      <c r="B1516" s="2" t="s">
        <v>74</v>
      </c>
      <c r="C1516" s="14" t="s">
        <v>183</v>
      </c>
      <c r="D1516" s="2">
        <v>2014</v>
      </c>
      <c r="E1516" s="14">
        <v>2014</v>
      </c>
      <c r="F1516" s="14" t="s">
        <v>99</v>
      </c>
      <c r="G1516" s="93">
        <v>13266</v>
      </c>
      <c r="H1516" s="93">
        <v>98199</v>
      </c>
      <c r="I1516" s="93">
        <v>71</v>
      </c>
      <c r="J1516" s="93">
        <v>1728</v>
      </c>
      <c r="K1516" s="93">
        <v>13337</v>
      </c>
      <c r="L1516" s="93">
        <v>99927</v>
      </c>
      <c r="M1516" s="48">
        <v>113264</v>
      </c>
      <c r="N1516" s="48">
        <v>246178</v>
      </c>
      <c r="O1516" s="48">
        <v>33995</v>
      </c>
      <c r="P1516" s="48">
        <v>207983</v>
      </c>
      <c r="Q1516" s="48">
        <v>241978</v>
      </c>
      <c r="R1516" s="48">
        <v>235</v>
      </c>
      <c r="S1516" s="48">
        <v>3965</v>
      </c>
      <c r="T1516" s="48">
        <v>4200</v>
      </c>
      <c r="U1516" s="48">
        <v>34230</v>
      </c>
      <c r="V1516" s="48">
        <v>211948</v>
      </c>
      <c r="W1516" s="156">
        <v>33638441</v>
      </c>
      <c r="X1516" s="156">
        <v>491471</v>
      </c>
      <c r="Y1516" s="156">
        <v>34129912</v>
      </c>
      <c r="Z1516" s="28">
        <v>0.9758</v>
      </c>
      <c r="AA1516" s="28"/>
      <c r="AB1516" s="111"/>
      <c r="AC1516" s="28"/>
      <c r="AD1516" s="28">
        <v>3.1800000000000002E-2</v>
      </c>
      <c r="AE1516" s="139"/>
      <c r="AF1516" s="139"/>
      <c r="AG1516" s="93">
        <v>30166</v>
      </c>
      <c r="AH1516" s="93">
        <v>65044</v>
      </c>
    </row>
    <row r="1517" spans="1:34">
      <c r="A1517" s="13" t="s">
        <v>144</v>
      </c>
      <c r="B1517" s="2" t="s">
        <v>74</v>
      </c>
      <c r="C1517" s="14" t="s">
        <v>183</v>
      </c>
      <c r="D1517" s="2">
        <v>2014</v>
      </c>
      <c r="E1517" s="14">
        <v>2014</v>
      </c>
      <c r="F1517" s="14" t="s">
        <v>99</v>
      </c>
      <c r="G1517" s="93">
        <v>943</v>
      </c>
      <c r="H1517" s="93">
        <v>7967</v>
      </c>
      <c r="I1517" s="93">
        <v>8</v>
      </c>
      <c r="J1517" s="93">
        <v>30</v>
      </c>
      <c r="K1517" s="93">
        <v>951</v>
      </c>
      <c r="L1517" s="93">
        <v>7997</v>
      </c>
      <c r="M1517" s="48">
        <v>8948</v>
      </c>
      <c r="N1517" s="48">
        <v>18451</v>
      </c>
      <c r="O1517" s="48">
        <v>2544</v>
      </c>
      <c r="P1517" s="48">
        <v>15823</v>
      </c>
      <c r="Q1517" s="48">
        <v>18367</v>
      </c>
      <c r="R1517" s="48">
        <v>25</v>
      </c>
      <c r="S1517" s="48">
        <v>59</v>
      </c>
      <c r="T1517" s="48">
        <v>84</v>
      </c>
      <c r="U1517" s="48">
        <v>2569</v>
      </c>
      <c r="V1517" s="48">
        <v>15882</v>
      </c>
      <c r="W1517" s="156">
        <v>2482332</v>
      </c>
      <c r="X1517" s="156">
        <v>10956</v>
      </c>
      <c r="Y1517" s="156">
        <v>2493288</v>
      </c>
      <c r="Z1517" s="28">
        <v>0.97909999999999997</v>
      </c>
      <c r="AA1517" s="28"/>
      <c r="AB1517" s="111"/>
      <c r="AC1517" s="28"/>
      <c r="AD1517" s="28">
        <v>8.0399999999999999E-2</v>
      </c>
      <c r="AE1517" s="139"/>
      <c r="AF1517" s="139"/>
      <c r="AG1517" s="93">
        <v>738</v>
      </c>
      <c r="AH1517" s="93">
        <v>1461</v>
      </c>
    </row>
    <row r="1518" spans="1:34">
      <c r="A1518" s="13" t="s">
        <v>145</v>
      </c>
      <c r="B1518" s="2" t="s">
        <v>75</v>
      </c>
      <c r="C1518" s="14" t="s">
        <v>183</v>
      </c>
      <c r="D1518" s="2">
        <v>2014</v>
      </c>
      <c r="E1518" s="14">
        <v>2014</v>
      </c>
      <c r="F1518" s="14" t="s">
        <v>99</v>
      </c>
      <c r="G1518" s="93">
        <v>118</v>
      </c>
      <c r="H1518" s="93">
        <v>796</v>
      </c>
      <c r="I1518" s="93">
        <v>0</v>
      </c>
      <c r="J1518" s="93">
        <v>0</v>
      </c>
      <c r="K1518" s="93">
        <v>118</v>
      </c>
      <c r="L1518" s="93">
        <v>796</v>
      </c>
      <c r="M1518" s="48">
        <v>914</v>
      </c>
      <c r="N1518" s="48">
        <v>1843</v>
      </c>
      <c r="O1518" s="48">
        <v>322</v>
      </c>
      <c r="P1518" s="48">
        <v>1521</v>
      </c>
      <c r="Q1518" s="48">
        <v>1843</v>
      </c>
      <c r="R1518" s="48">
        <v>0</v>
      </c>
      <c r="S1518" s="48">
        <v>0</v>
      </c>
      <c r="T1518" s="48">
        <v>0</v>
      </c>
      <c r="U1518" s="48">
        <v>322</v>
      </c>
      <c r="V1518" s="48">
        <v>1521</v>
      </c>
      <c r="W1518" s="156">
        <v>253081</v>
      </c>
      <c r="X1518" s="156">
        <v>0</v>
      </c>
      <c r="Y1518" s="156">
        <v>253081</v>
      </c>
      <c r="Z1518" s="28">
        <v>1</v>
      </c>
      <c r="AA1518" s="28"/>
      <c r="AB1518" s="111"/>
      <c r="AC1518" s="28"/>
      <c r="AD1518" s="28">
        <v>8.0399999999999999E-2</v>
      </c>
      <c r="AE1518" s="139"/>
      <c r="AF1518" s="139"/>
      <c r="AG1518" s="93">
        <v>34</v>
      </c>
      <c r="AH1518" s="93">
        <v>54</v>
      </c>
    </row>
    <row r="1519" spans="1:34">
      <c r="A1519" s="13" t="s">
        <v>146</v>
      </c>
      <c r="B1519" s="2" t="s">
        <v>75</v>
      </c>
      <c r="C1519" s="14" t="s">
        <v>183</v>
      </c>
      <c r="D1519" s="2">
        <v>2014</v>
      </c>
      <c r="E1519" s="14">
        <v>2014</v>
      </c>
      <c r="F1519" s="14" t="s">
        <v>99</v>
      </c>
      <c r="G1519" s="93">
        <v>19688</v>
      </c>
      <c r="H1519" s="93">
        <v>100261</v>
      </c>
      <c r="I1519" s="93">
        <v>57</v>
      </c>
      <c r="J1519" s="93">
        <v>530</v>
      </c>
      <c r="K1519" s="93">
        <v>19745</v>
      </c>
      <c r="L1519" s="93">
        <v>100791</v>
      </c>
      <c r="M1519" s="48">
        <v>120536</v>
      </c>
      <c r="N1519" s="48">
        <v>285469</v>
      </c>
      <c r="O1519" s="48">
        <v>53816</v>
      </c>
      <c r="P1519" s="48">
        <v>230004</v>
      </c>
      <c r="Q1519" s="48">
        <v>283820</v>
      </c>
      <c r="R1519" s="48">
        <v>179</v>
      </c>
      <c r="S1519" s="48">
        <v>1470</v>
      </c>
      <c r="T1519" s="48">
        <v>1649</v>
      </c>
      <c r="U1519" s="48">
        <v>53995</v>
      </c>
      <c r="V1519" s="48">
        <v>231474</v>
      </c>
      <c r="W1519" s="156">
        <v>39031777</v>
      </c>
      <c r="X1519" s="156">
        <v>177053</v>
      </c>
      <c r="Y1519" s="156">
        <v>39208830</v>
      </c>
      <c r="Z1519" s="28">
        <v>0.99560000000000004</v>
      </c>
      <c r="AA1519" s="28"/>
      <c r="AB1519" s="111"/>
      <c r="AC1519" s="28"/>
      <c r="AD1519" s="28">
        <v>3.1399999999999997E-2</v>
      </c>
      <c r="AE1519" s="139"/>
      <c r="AF1519" s="139"/>
      <c r="AG1519" s="93">
        <v>16884</v>
      </c>
      <c r="AH1519" s="93">
        <v>37059</v>
      </c>
    </row>
    <row r="1520" spans="1:34">
      <c r="A1520" s="13" t="s">
        <v>147</v>
      </c>
      <c r="B1520" s="2" t="s">
        <v>74</v>
      </c>
      <c r="C1520" s="14" t="s">
        <v>183</v>
      </c>
      <c r="D1520" s="2">
        <v>2014</v>
      </c>
      <c r="E1520" s="14">
        <v>2014</v>
      </c>
      <c r="F1520" s="14" t="s">
        <v>99</v>
      </c>
      <c r="G1520" s="93">
        <v>18181</v>
      </c>
      <c r="H1520" s="93">
        <v>78272</v>
      </c>
      <c r="I1520" s="93">
        <v>154</v>
      </c>
      <c r="J1520" s="93">
        <v>787</v>
      </c>
      <c r="K1520" s="93">
        <v>18335</v>
      </c>
      <c r="L1520" s="93">
        <v>79059</v>
      </c>
      <c r="M1520" s="48">
        <v>97394</v>
      </c>
      <c r="N1520" s="48">
        <v>213854</v>
      </c>
      <c r="O1520" s="48">
        <v>46438</v>
      </c>
      <c r="P1520" s="48">
        <v>165037</v>
      </c>
      <c r="Q1520" s="48">
        <v>211475</v>
      </c>
      <c r="R1520" s="48">
        <v>553</v>
      </c>
      <c r="S1520" s="48">
        <v>1826</v>
      </c>
      <c r="T1520" s="48">
        <v>2379</v>
      </c>
      <c r="U1520" s="48">
        <v>46991</v>
      </c>
      <c r="V1520" s="48">
        <v>166863</v>
      </c>
      <c r="W1520" s="156">
        <v>30668638</v>
      </c>
      <c r="X1520" s="156">
        <v>325853</v>
      </c>
      <c r="Y1520" s="156">
        <v>30994491</v>
      </c>
      <c r="Z1520" s="28">
        <v>0.97070000000000001</v>
      </c>
      <c r="AA1520" s="28"/>
      <c r="AB1520" s="111"/>
      <c r="AC1520" s="28"/>
      <c r="AD1520" s="28">
        <v>4.7999999999999996E-3</v>
      </c>
      <c r="AE1520" s="139"/>
      <c r="AF1520" s="139"/>
      <c r="AG1520" s="93">
        <v>10345</v>
      </c>
      <c r="AH1520" s="93">
        <v>20165</v>
      </c>
    </row>
    <row r="1521" spans="1:51">
      <c r="A1521" s="13" t="s">
        <v>148</v>
      </c>
      <c r="B1521" s="2" t="s">
        <v>75</v>
      </c>
      <c r="C1521" s="14" t="s">
        <v>183</v>
      </c>
      <c r="D1521" s="2">
        <v>2014</v>
      </c>
      <c r="E1521" s="14">
        <v>2014</v>
      </c>
      <c r="F1521" s="14" t="s">
        <v>99</v>
      </c>
      <c r="G1521" s="93">
        <v>405</v>
      </c>
      <c r="H1521" s="93">
        <v>2311</v>
      </c>
      <c r="I1521" s="93">
        <v>1</v>
      </c>
      <c r="J1521" s="93">
        <v>7</v>
      </c>
      <c r="K1521" s="93">
        <v>406</v>
      </c>
      <c r="L1521" s="93">
        <v>2318</v>
      </c>
      <c r="M1521" s="48">
        <v>2724</v>
      </c>
      <c r="N1521" s="48">
        <v>6328</v>
      </c>
      <c r="O1521" s="48">
        <v>1066</v>
      </c>
      <c r="P1521" s="48">
        <v>5235</v>
      </c>
      <c r="Q1521" s="48">
        <v>6301</v>
      </c>
      <c r="R1521" s="48">
        <v>3</v>
      </c>
      <c r="S1521" s="48">
        <v>24</v>
      </c>
      <c r="T1521" s="48">
        <v>27</v>
      </c>
      <c r="U1521" s="48">
        <v>1069</v>
      </c>
      <c r="V1521" s="48">
        <v>5259</v>
      </c>
      <c r="W1521" s="156">
        <v>884237</v>
      </c>
      <c r="X1521" s="156">
        <v>2785</v>
      </c>
      <c r="Y1521" s="156">
        <v>887022</v>
      </c>
      <c r="Z1521" s="28">
        <v>1</v>
      </c>
      <c r="AA1521" s="28"/>
      <c r="AB1521" s="111"/>
      <c r="AC1521" s="28"/>
      <c r="AD1521" s="28">
        <v>8.0399999999999999E-2</v>
      </c>
      <c r="AE1521" s="139"/>
      <c r="AF1521" s="139"/>
      <c r="AG1521" s="93">
        <v>485</v>
      </c>
      <c r="AH1521" s="93">
        <v>1055</v>
      </c>
    </row>
    <row r="1522" spans="1:51">
      <c r="A1522" s="13" t="s">
        <v>149</v>
      </c>
      <c r="B1522" s="2" t="s">
        <v>75</v>
      </c>
      <c r="C1522" s="14" t="s">
        <v>183</v>
      </c>
      <c r="D1522" s="2">
        <v>2014</v>
      </c>
      <c r="E1522" s="14">
        <v>2014</v>
      </c>
      <c r="F1522" s="14" t="s">
        <v>99</v>
      </c>
      <c r="G1522" s="93">
        <v>28448</v>
      </c>
      <c r="H1522" s="93">
        <v>137582</v>
      </c>
      <c r="I1522" s="93">
        <v>64</v>
      </c>
      <c r="J1522" s="93">
        <v>629</v>
      </c>
      <c r="K1522" s="93">
        <v>28512</v>
      </c>
      <c r="L1522" s="93">
        <v>138211</v>
      </c>
      <c r="M1522" s="48">
        <v>166723</v>
      </c>
      <c r="N1522" s="48">
        <v>383499</v>
      </c>
      <c r="O1522" s="48">
        <v>76629</v>
      </c>
      <c r="P1522" s="48">
        <v>305063</v>
      </c>
      <c r="Q1522" s="48">
        <v>381692</v>
      </c>
      <c r="R1522" s="48">
        <v>221</v>
      </c>
      <c r="S1522" s="48">
        <v>1586</v>
      </c>
      <c r="T1522" s="48">
        <v>1807</v>
      </c>
      <c r="U1522" s="48">
        <v>76850</v>
      </c>
      <c r="V1522" s="48">
        <v>306649</v>
      </c>
      <c r="W1522" s="156">
        <v>53678568</v>
      </c>
      <c r="X1522" s="156">
        <v>205031</v>
      </c>
      <c r="Y1522" s="156">
        <v>53883599</v>
      </c>
      <c r="Z1522" s="28">
        <v>0.997</v>
      </c>
      <c r="AA1522" s="28"/>
      <c r="AB1522" s="111"/>
      <c r="AC1522" s="28"/>
      <c r="AD1522" s="28">
        <v>8.0999999999999996E-3</v>
      </c>
      <c r="AE1522" s="139"/>
      <c r="AF1522" s="139"/>
      <c r="AG1522" s="93">
        <v>21035</v>
      </c>
      <c r="AH1522" s="93">
        <v>44951</v>
      </c>
    </row>
    <row r="1523" spans="1:51">
      <c r="A1523" s="13" t="s">
        <v>150</v>
      </c>
      <c r="B1523" s="2" t="s">
        <v>74</v>
      </c>
      <c r="C1523" s="14" t="s">
        <v>183</v>
      </c>
      <c r="D1523" s="2">
        <v>2014</v>
      </c>
      <c r="E1523" s="14">
        <v>2014</v>
      </c>
      <c r="F1523" s="14" t="s">
        <v>99</v>
      </c>
      <c r="G1523" s="93">
        <v>17491</v>
      </c>
      <c r="H1523" s="93">
        <v>110010</v>
      </c>
      <c r="I1523" s="93">
        <v>115</v>
      </c>
      <c r="J1523" s="93">
        <v>1119</v>
      </c>
      <c r="K1523" s="93">
        <v>17606</v>
      </c>
      <c r="L1523" s="93">
        <v>111129</v>
      </c>
      <c r="M1523" s="48">
        <v>128735</v>
      </c>
      <c r="N1523" s="48">
        <v>273754</v>
      </c>
      <c r="O1523" s="48">
        <v>47488</v>
      </c>
      <c r="P1523" s="48">
        <v>223098</v>
      </c>
      <c r="Q1523" s="48">
        <v>270586</v>
      </c>
      <c r="R1523" s="48">
        <v>399</v>
      </c>
      <c r="S1523" s="48">
        <v>2769</v>
      </c>
      <c r="T1523" s="48">
        <v>3168</v>
      </c>
      <c r="U1523" s="48">
        <v>47887</v>
      </c>
      <c r="V1523" s="48">
        <v>225867</v>
      </c>
      <c r="W1523" s="156">
        <v>37959654</v>
      </c>
      <c r="X1523" s="156">
        <v>368895</v>
      </c>
      <c r="Y1523" s="156">
        <v>38328549</v>
      </c>
      <c r="Z1523" s="28">
        <v>0.92479999999999996</v>
      </c>
      <c r="AA1523" s="28"/>
      <c r="AB1523" s="111"/>
      <c r="AC1523" s="28"/>
      <c r="AD1523" s="28">
        <v>6.2100000000000002E-2</v>
      </c>
      <c r="AE1523" s="139"/>
      <c r="AF1523" s="139"/>
      <c r="AG1523" s="93">
        <v>16678</v>
      </c>
      <c r="AH1523" s="93">
        <v>34125</v>
      </c>
    </row>
    <row r="1524" spans="1:51">
      <c r="A1524" s="13" t="s">
        <v>151</v>
      </c>
      <c r="B1524" s="2" t="s">
        <v>74</v>
      </c>
      <c r="C1524" s="14" t="s">
        <v>183</v>
      </c>
      <c r="D1524" s="2">
        <v>2014</v>
      </c>
      <c r="E1524" s="14">
        <v>2014</v>
      </c>
      <c r="F1524" s="14" t="s">
        <v>99</v>
      </c>
      <c r="G1524" s="93">
        <v>2767</v>
      </c>
      <c r="H1524" s="93">
        <v>28374</v>
      </c>
      <c r="I1524" s="93">
        <v>70</v>
      </c>
      <c r="J1524" s="93">
        <v>804</v>
      </c>
      <c r="K1524" s="93">
        <v>2837</v>
      </c>
      <c r="L1524" s="93">
        <v>29178</v>
      </c>
      <c r="M1524" s="48">
        <v>32015</v>
      </c>
      <c r="N1524" s="48">
        <v>50326</v>
      </c>
      <c r="O1524" s="48">
        <v>6150</v>
      </c>
      <c r="P1524" s="48">
        <v>42413</v>
      </c>
      <c r="Q1524" s="48">
        <v>48563</v>
      </c>
      <c r="R1524" s="48">
        <v>191</v>
      </c>
      <c r="S1524" s="48">
        <v>1572</v>
      </c>
      <c r="T1524" s="48">
        <v>1763</v>
      </c>
      <c r="U1524" s="48">
        <v>6341</v>
      </c>
      <c r="V1524" s="48">
        <v>43985</v>
      </c>
      <c r="W1524" s="156">
        <v>7328690</v>
      </c>
      <c r="X1524" s="156">
        <v>212912</v>
      </c>
      <c r="Y1524" s="156">
        <v>7541602</v>
      </c>
      <c r="Z1524" s="28">
        <v>0.96440000000000003</v>
      </c>
      <c r="AA1524" s="28"/>
      <c r="AB1524" s="111"/>
      <c r="AC1524" s="28"/>
      <c r="AD1524" s="28">
        <v>4.3299999999999998E-2</v>
      </c>
      <c r="AE1524" s="139"/>
      <c r="AF1524" s="139"/>
      <c r="AG1524" s="93">
        <v>4314</v>
      </c>
      <c r="AH1524" s="93">
        <v>6852</v>
      </c>
    </row>
    <row r="1525" spans="1:51">
      <c r="A1525" s="13" t="s">
        <v>152</v>
      </c>
      <c r="B1525" s="2" t="s">
        <v>75</v>
      </c>
      <c r="C1525" s="14" t="s">
        <v>183</v>
      </c>
      <c r="D1525" s="2">
        <v>2014</v>
      </c>
      <c r="E1525" s="14">
        <v>2014</v>
      </c>
      <c r="F1525" s="14" t="s">
        <v>99</v>
      </c>
      <c r="G1525" s="93">
        <v>9528</v>
      </c>
      <c r="H1525" s="93">
        <v>38529</v>
      </c>
      <c r="I1525" s="93">
        <v>27</v>
      </c>
      <c r="J1525" s="93">
        <v>282</v>
      </c>
      <c r="K1525" s="93">
        <v>9555</v>
      </c>
      <c r="L1525" s="93">
        <v>38811</v>
      </c>
      <c r="M1525" s="48">
        <v>48366</v>
      </c>
      <c r="N1525" s="48">
        <v>115203</v>
      </c>
      <c r="O1525" s="48">
        <v>24554</v>
      </c>
      <c r="P1525" s="48">
        <v>89802</v>
      </c>
      <c r="Q1525" s="48">
        <v>114356</v>
      </c>
      <c r="R1525" s="48">
        <v>88</v>
      </c>
      <c r="S1525" s="48">
        <v>759</v>
      </c>
      <c r="T1525" s="48">
        <v>847</v>
      </c>
      <c r="U1525" s="48">
        <v>24642</v>
      </c>
      <c r="V1525" s="48">
        <v>90561</v>
      </c>
      <c r="W1525" s="156">
        <v>16069567</v>
      </c>
      <c r="X1525" s="156">
        <v>102727</v>
      </c>
      <c r="Y1525" s="156">
        <v>16172294</v>
      </c>
      <c r="Z1525" s="28">
        <v>0.97389999999999999</v>
      </c>
      <c r="AA1525" s="28"/>
      <c r="AB1525" s="111"/>
      <c r="AC1525" s="28"/>
      <c r="AD1525" s="28">
        <v>4.7800000000000002E-2</v>
      </c>
      <c r="AE1525" s="139"/>
      <c r="AF1525" s="139"/>
      <c r="AG1525" s="93">
        <v>7087</v>
      </c>
      <c r="AH1525" s="93">
        <v>15152</v>
      </c>
    </row>
    <row r="1526" spans="1:51">
      <c r="A1526" s="13" t="s">
        <v>153</v>
      </c>
      <c r="B1526" s="2" t="s">
        <v>74</v>
      </c>
      <c r="C1526" s="14" t="s">
        <v>183</v>
      </c>
      <c r="D1526" s="2">
        <v>2014</v>
      </c>
      <c r="E1526" s="14">
        <v>2014</v>
      </c>
      <c r="F1526" s="14" t="s">
        <v>99</v>
      </c>
      <c r="G1526" s="93">
        <v>1176</v>
      </c>
      <c r="H1526" s="93">
        <v>8234</v>
      </c>
      <c r="I1526" s="93">
        <v>2</v>
      </c>
      <c r="J1526" s="93">
        <v>20</v>
      </c>
      <c r="K1526" s="93">
        <v>1178</v>
      </c>
      <c r="L1526" s="93">
        <v>8254</v>
      </c>
      <c r="M1526" s="48">
        <v>9432</v>
      </c>
      <c r="N1526" s="48">
        <v>18163</v>
      </c>
      <c r="O1526" s="48">
        <v>2889</v>
      </c>
      <c r="P1526" s="48">
        <v>15213</v>
      </c>
      <c r="Q1526" s="48">
        <v>18102</v>
      </c>
      <c r="R1526" s="48">
        <v>7</v>
      </c>
      <c r="S1526" s="48">
        <v>54</v>
      </c>
      <c r="T1526" s="48">
        <v>61</v>
      </c>
      <c r="U1526" s="48">
        <v>2896</v>
      </c>
      <c r="V1526" s="48">
        <v>15267</v>
      </c>
      <c r="W1526" s="156">
        <v>2505578</v>
      </c>
      <c r="X1526" s="156">
        <v>5684</v>
      </c>
      <c r="Y1526" s="156">
        <v>2511262</v>
      </c>
      <c r="Z1526" s="28">
        <v>0.98119999999999996</v>
      </c>
      <c r="AA1526" s="28"/>
      <c r="AB1526" s="111"/>
      <c r="AC1526" s="28"/>
      <c r="AD1526" s="28">
        <v>8.0399999999999999E-2</v>
      </c>
      <c r="AE1526" s="139"/>
      <c r="AF1526" s="139"/>
      <c r="AG1526" s="93">
        <v>1212</v>
      </c>
      <c r="AH1526" s="93">
        <v>2416</v>
      </c>
    </row>
    <row r="1527" spans="1:51">
      <c r="A1527" s="13" t="s">
        <v>154</v>
      </c>
      <c r="B1527" s="2" t="s">
        <v>74</v>
      </c>
      <c r="C1527" s="14" t="s">
        <v>183</v>
      </c>
      <c r="D1527" s="2">
        <v>2014</v>
      </c>
      <c r="E1527" s="14">
        <v>2014</v>
      </c>
      <c r="F1527" s="14" t="s">
        <v>99</v>
      </c>
      <c r="G1527" s="93">
        <v>1443</v>
      </c>
      <c r="H1527" s="93">
        <v>14022</v>
      </c>
      <c r="I1527" s="93">
        <v>20</v>
      </c>
      <c r="J1527" s="93">
        <v>319</v>
      </c>
      <c r="K1527" s="93">
        <v>1463</v>
      </c>
      <c r="L1527" s="93">
        <v>14341</v>
      </c>
      <c r="M1527" s="48">
        <v>15804</v>
      </c>
      <c r="N1527" s="48">
        <v>32099</v>
      </c>
      <c r="O1527" s="48">
        <v>3576</v>
      </c>
      <c r="P1527" s="48">
        <v>27685</v>
      </c>
      <c r="Q1527" s="48">
        <v>31261</v>
      </c>
      <c r="R1527" s="48">
        <v>64</v>
      </c>
      <c r="S1527" s="48">
        <v>774</v>
      </c>
      <c r="T1527" s="48">
        <v>838</v>
      </c>
      <c r="U1527" s="48">
        <v>3640</v>
      </c>
      <c r="V1527" s="48">
        <v>28459</v>
      </c>
      <c r="W1527" s="156">
        <v>4323596</v>
      </c>
      <c r="X1527" s="156">
        <v>92738</v>
      </c>
      <c r="Y1527" s="156">
        <v>4416334</v>
      </c>
      <c r="Z1527" s="28">
        <v>0.98440000000000005</v>
      </c>
      <c r="AA1527" s="28"/>
      <c r="AB1527" s="111"/>
      <c r="AC1527" s="28"/>
      <c r="AD1527" s="28">
        <v>8.0399999999999999E-2</v>
      </c>
      <c r="AE1527" s="139"/>
      <c r="AF1527" s="139"/>
      <c r="AG1527" s="93">
        <v>4159</v>
      </c>
      <c r="AH1527" s="93">
        <v>8091</v>
      </c>
    </row>
    <row r="1528" spans="1:51">
      <c r="A1528" s="13" t="s">
        <v>155</v>
      </c>
      <c r="B1528" s="2" t="s">
        <v>74</v>
      </c>
      <c r="C1528" s="14" t="s">
        <v>183</v>
      </c>
      <c r="D1528" s="2">
        <v>2014</v>
      </c>
      <c r="E1528" s="14">
        <v>2014</v>
      </c>
      <c r="F1528" s="14" t="s">
        <v>99</v>
      </c>
      <c r="G1528" s="93">
        <v>2919</v>
      </c>
      <c r="H1528" s="93">
        <v>12903</v>
      </c>
      <c r="I1528" s="93">
        <v>3</v>
      </c>
      <c r="J1528" s="93">
        <v>49</v>
      </c>
      <c r="K1528" s="93">
        <v>2922</v>
      </c>
      <c r="L1528" s="93">
        <v>12952</v>
      </c>
      <c r="M1528" s="48">
        <v>15874</v>
      </c>
      <c r="N1528" s="48">
        <v>35522</v>
      </c>
      <c r="O1528" s="48">
        <v>7273</v>
      </c>
      <c r="P1528" s="48">
        <v>28100</v>
      </c>
      <c r="Q1528" s="48">
        <v>35373</v>
      </c>
      <c r="R1528" s="48">
        <v>12</v>
      </c>
      <c r="S1528" s="48">
        <v>137</v>
      </c>
      <c r="T1528" s="48">
        <v>149</v>
      </c>
      <c r="U1528" s="48">
        <v>7285</v>
      </c>
      <c r="V1528" s="48">
        <v>28237</v>
      </c>
      <c r="W1528" s="156">
        <v>4962694</v>
      </c>
      <c r="X1528" s="156">
        <v>16230</v>
      </c>
      <c r="Y1528" s="156">
        <v>4978924</v>
      </c>
      <c r="Z1528" s="28">
        <v>0.70779999999999998</v>
      </c>
      <c r="AA1528" s="28"/>
      <c r="AB1528" s="111"/>
      <c r="AC1528" s="28"/>
      <c r="AD1528" s="28">
        <v>8.0399999999999999E-2</v>
      </c>
      <c r="AE1528" s="139"/>
      <c r="AF1528" s="139"/>
      <c r="AG1528" s="93">
        <v>5010</v>
      </c>
      <c r="AH1528" s="93">
        <v>10918</v>
      </c>
    </row>
    <row r="1529" spans="1:51">
      <c r="A1529" s="13" t="s">
        <v>156</v>
      </c>
      <c r="B1529" s="2" t="s">
        <v>74</v>
      </c>
      <c r="C1529" s="14" t="s">
        <v>183</v>
      </c>
      <c r="D1529" s="2">
        <v>2014</v>
      </c>
      <c r="E1529" s="14">
        <v>2014</v>
      </c>
      <c r="F1529" s="14" t="s">
        <v>99</v>
      </c>
      <c r="G1529" s="93">
        <v>6805</v>
      </c>
      <c r="H1529" s="93">
        <v>45633</v>
      </c>
      <c r="I1529" s="93">
        <v>44</v>
      </c>
      <c r="J1529" s="93">
        <v>1083</v>
      </c>
      <c r="K1529" s="93">
        <v>6849</v>
      </c>
      <c r="L1529" s="93">
        <v>46716</v>
      </c>
      <c r="M1529" s="48">
        <v>53565</v>
      </c>
      <c r="N1529" s="48">
        <v>111956</v>
      </c>
      <c r="O1529" s="48">
        <v>16277</v>
      </c>
      <c r="P1529" s="48">
        <v>93302</v>
      </c>
      <c r="Q1529" s="48">
        <v>109579</v>
      </c>
      <c r="R1529" s="48">
        <v>139</v>
      </c>
      <c r="S1529" s="48">
        <v>2238</v>
      </c>
      <c r="T1529" s="48">
        <v>2377</v>
      </c>
      <c r="U1529" s="48">
        <v>16416</v>
      </c>
      <c r="V1529" s="48">
        <v>95540</v>
      </c>
      <c r="W1529" s="156">
        <v>15619624</v>
      </c>
      <c r="X1529" s="156">
        <v>315127</v>
      </c>
      <c r="Y1529" s="156">
        <v>15934751</v>
      </c>
      <c r="Z1529" s="28">
        <v>0.90129999999999999</v>
      </c>
      <c r="AA1529" s="28"/>
      <c r="AB1529" s="111"/>
      <c r="AC1529" s="28"/>
      <c r="AD1529" s="28">
        <v>3.3399999999999999E-2</v>
      </c>
      <c r="AE1529" s="139"/>
      <c r="AF1529" s="139"/>
      <c r="AG1529" s="93">
        <v>11424</v>
      </c>
      <c r="AH1529" s="93">
        <v>22899</v>
      </c>
    </row>
    <row r="1530" spans="1:51">
      <c r="A1530" s="13" t="s">
        <v>157</v>
      </c>
      <c r="B1530" s="2" t="s">
        <v>74</v>
      </c>
      <c r="C1530" s="14" t="s">
        <v>183</v>
      </c>
      <c r="D1530" s="2">
        <v>2014</v>
      </c>
      <c r="E1530" s="14">
        <v>2014</v>
      </c>
      <c r="F1530" s="14" t="s">
        <v>99</v>
      </c>
      <c r="G1530" s="93">
        <v>1436</v>
      </c>
      <c r="H1530" s="93">
        <v>10924</v>
      </c>
      <c r="I1530" s="93">
        <v>1</v>
      </c>
      <c r="J1530" s="93">
        <v>24</v>
      </c>
      <c r="K1530" s="93">
        <v>1437</v>
      </c>
      <c r="L1530" s="93">
        <v>10948</v>
      </c>
      <c r="M1530" s="48">
        <v>12385</v>
      </c>
      <c r="N1530" s="48">
        <v>24353</v>
      </c>
      <c r="O1530" s="48">
        <v>3490</v>
      </c>
      <c r="P1530" s="48">
        <v>20799</v>
      </c>
      <c r="Q1530" s="48">
        <v>24289</v>
      </c>
      <c r="R1530" s="48">
        <v>2</v>
      </c>
      <c r="S1530" s="48">
        <v>62</v>
      </c>
      <c r="T1530" s="48">
        <v>64</v>
      </c>
      <c r="U1530" s="48">
        <v>3492</v>
      </c>
      <c r="V1530" s="48">
        <v>20861</v>
      </c>
      <c r="W1530" s="156">
        <v>3440516</v>
      </c>
      <c r="X1530" s="156">
        <v>8407</v>
      </c>
      <c r="Y1530" s="156">
        <v>3448923</v>
      </c>
      <c r="Z1530" s="28">
        <v>0.73399999999999999</v>
      </c>
      <c r="AA1530" s="28"/>
      <c r="AB1530" s="111"/>
      <c r="AC1530" s="28"/>
      <c r="AD1530" s="28">
        <v>8.0399999999999999E-2</v>
      </c>
      <c r="AE1530" s="139"/>
      <c r="AF1530" s="139"/>
      <c r="AG1530" s="93">
        <v>2675</v>
      </c>
      <c r="AH1530" s="93">
        <v>5449</v>
      </c>
      <c r="AI1530" s="1"/>
      <c r="AJ1530" s="1"/>
      <c r="AK1530" s="1"/>
      <c r="AL1530" s="1"/>
      <c r="AM1530" s="1"/>
      <c r="AN1530" s="1"/>
      <c r="AO1530" s="1"/>
      <c r="AP1530" s="1"/>
      <c r="AQ1530" s="1"/>
      <c r="AR1530" s="1"/>
      <c r="AS1530" s="1"/>
      <c r="AT1530" s="1"/>
      <c r="AU1530" s="1"/>
      <c r="AV1530" s="1"/>
      <c r="AW1530" s="1"/>
      <c r="AX1530" s="1"/>
      <c r="AY1530" s="1"/>
    </row>
    <row r="1531" spans="1:51">
      <c r="A1531" s="13" t="s">
        <v>158</v>
      </c>
      <c r="B1531" s="2" t="s">
        <v>75</v>
      </c>
      <c r="C1531" s="14" t="s">
        <v>183</v>
      </c>
      <c r="D1531" s="2">
        <v>2014</v>
      </c>
      <c r="E1531" s="14">
        <v>2014</v>
      </c>
      <c r="F1531" s="14" t="s">
        <v>99</v>
      </c>
      <c r="G1531" s="93">
        <v>1597</v>
      </c>
      <c r="H1531" s="93">
        <v>10416</v>
      </c>
      <c r="I1531" s="93">
        <v>1</v>
      </c>
      <c r="J1531" s="93">
        <v>22</v>
      </c>
      <c r="K1531" s="93">
        <v>1598</v>
      </c>
      <c r="L1531" s="93">
        <v>10438</v>
      </c>
      <c r="M1531" s="48">
        <v>12036</v>
      </c>
      <c r="N1531" s="48">
        <v>23950</v>
      </c>
      <c r="O1531" s="48">
        <v>4021</v>
      </c>
      <c r="P1531" s="48">
        <v>19876</v>
      </c>
      <c r="Q1531" s="48">
        <v>23897</v>
      </c>
      <c r="R1531" s="48">
        <v>5</v>
      </c>
      <c r="S1531" s="48">
        <v>48</v>
      </c>
      <c r="T1531" s="48">
        <v>53</v>
      </c>
      <c r="U1531" s="48">
        <v>4026</v>
      </c>
      <c r="V1531" s="48">
        <v>19924</v>
      </c>
      <c r="W1531" s="156">
        <v>3295196</v>
      </c>
      <c r="X1531" s="156">
        <v>6758</v>
      </c>
      <c r="Y1531" s="156">
        <v>3301954</v>
      </c>
      <c r="Z1531" s="28">
        <v>0.95520000000000005</v>
      </c>
      <c r="AA1531" s="28"/>
      <c r="AB1531" s="111"/>
      <c r="AC1531" s="28"/>
      <c r="AD1531" s="28">
        <v>8.0399999999999999E-2</v>
      </c>
      <c r="AE1531" s="139"/>
      <c r="AF1531" s="139"/>
      <c r="AG1531" s="93">
        <v>659</v>
      </c>
      <c r="AH1531" s="93">
        <v>1091</v>
      </c>
      <c r="AI1531" s="1"/>
      <c r="AJ1531" s="1"/>
      <c r="AK1531" s="1"/>
      <c r="AL1531" s="1"/>
      <c r="AM1531" s="1"/>
      <c r="AN1531" s="1"/>
      <c r="AO1531" s="1"/>
      <c r="AP1531" s="1"/>
      <c r="AQ1531" s="1"/>
      <c r="AR1531" s="1"/>
      <c r="AS1531" s="1"/>
      <c r="AT1531" s="1"/>
      <c r="AU1531" s="1"/>
      <c r="AV1531" s="1"/>
      <c r="AW1531" s="1"/>
      <c r="AX1531" s="1"/>
      <c r="AY1531" s="1"/>
    </row>
    <row r="1532" spans="1:51">
      <c r="A1532" s="13" t="s">
        <v>159</v>
      </c>
      <c r="B1532" s="2" t="s">
        <v>75</v>
      </c>
      <c r="C1532" s="14" t="s">
        <v>183</v>
      </c>
      <c r="D1532" s="2">
        <v>2014</v>
      </c>
      <c r="E1532" s="14">
        <v>2014</v>
      </c>
      <c r="F1532" s="14" t="s">
        <v>99</v>
      </c>
      <c r="G1532" s="93">
        <v>13</v>
      </c>
      <c r="H1532" s="93">
        <v>153</v>
      </c>
      <c r="I1532" s="93">
        <v>0</v>
      </c>
      <c r="J1532" s="93">
        <v>0</v>
      </c>
      <c r="K1532" s="93">
        <v>13</v>
      </c>
      <c r="L1532" s="93">
        <v>153</v>
      </c>
      <c r="M1532" s="48">
        <v>166</v>
      </c>
      <c r="N1532" s="48">
        <v>290</v>
      </c>
      <c r="O1532" s="48">
        <v>31</v>
      </c>
      <c r="P1532" s="48">
        <v>259</v>
      </c>
      <c r="Q1532" s="48">
        <v>290</v>
      </c>
      <c r="R1532" s="48">
        <v>0</v>
      </c>
      <c r="S1532" s="48">
        <v>0</v>
      </c>
      <c r="T1532" s="48">
        <v>0</v>
      </c>
      <c r="U1532" s="48">
        <v>31</v>
      </c>
      <c r="V1532" s="48">
        <v>259</v>
      </c>
      <c r="W1532" s="156">
        <v>41315</v>
      </c>
      <c r="X1532" s="156">
        <v>0</v>
      </c>
      <c r="Y1532" s="156">
        <v>41315</v>
      </c>
      <c r="Z1532" s="28">
        <v>1</v>
      </c>
      <c r="AA1532" s="28"/>
      <c r="AB1532" s="111"/>
      <c r="AC1532" s="28"/>
      <c r="AD1532" s="28">
        <v>8.0399999999999999E-2</v>
      </c>
      <c r="AE1532" s="139"/>
      <c r="AF1532" s="139"/>
      <c r="AG1532" s="93">
        <v>2</v>
      </c>
      <c r="AH1532" s="93">
        <v>2</v>
      </c>
      <c r="AI1532" s="1"/>
      <c r="AJ1532" s="1"/>
      <c r="AK1532" s="1"/>
      <c r="AL1532" s="1"/>
      <c r="AM1532" s="1"/>
      <c r="AN1532" s="1"/>
      <c r="AO1532" s="1"/>
      <c r="AP1532" s="1"/>
      <c r="AQ1532" s="1"/>
      <c r="AR1532" s="1"/>
      <c r="AS1532" s="1"/>
      <c r="AT1532" s="1"/>
      <c r="AU1532" s="1"/>
      <c r="AV1532" s="1"/>
      <c r="AW1532" s="1"/>
      <c r="AX1532" s="1"/>
      <c r="AY1532" s="1"/>
    </row>
    <row r="1533" spans="1:51">
      <c r="A1533" s="13" t="s">
        <v>160</v>
      </c>
      <c r="B1533" s="2" t="s">
        <v>75</v>
      </c>
      <c r="C1533" s="14" t="s">
        <v>183</v>
      </c>
      <c r="D1533" s="2">
        <v>2014</v>
      </c>
      <c r="E1533" s="14">
        <v>2014</v>
      </c>
      <c r="F1533" s="14" t="s">
        <v>99</v>
      </c>
      <c r="G1533" s="93">
        <v>478</v>
      </c>
      <c r="H1533" s="93">
        <v>2681</v>
      </c>
      <c r="I1533" s="93">
        <v>0</v>
      </c>
      <c r="J1533" s="93">
        <v>2</v>
      </c>
      <c r="K1533" s="93">
        <v>478</v>
      </c>
      <c r="L1533" s="93">
        <v>2683</v>
      </c>
      <c r="M1533" s="48">
        <v>3161</v>
      </c>
      <c r="N1533" s="48">
        <v>6927</v>
      </c>
      <c r="O1533" s="48">
        <v>1316</v>
      </c>
      <c r="P1533" s="48">
        <v>5606</v>
      </c>
      <c r="Q1533" s="48">
        <v>6922</v>
      </c>
      <c r="R1533" s="48">
        <v>0</v>
      </c>
      <c r="S1533" s="48">
        <v>5</v>
      </c>
      <c r="T1533" s="48">
        <v>5</v>
      </c>
      <c r="U1533" s="48">
        <v>1316</v>
      </c>
      <c r="V1533" s="48">
        <v>5611</v>
      </c>
      <c r="W1533" s="156">
        <v>945961</v>
      </c>
      <c r="X1533" s="156">
        <v>486</v>
      </c>
      <c r="Y1533" s="156">
        <v>946447</v>
      </c>
      <c r="Z1533" s="28">
        <v>1</v>
      </c>
      <c r="AA1533" s="28"/>
      <c r="AB1533" s="111"/>
      <c r="AC1533" s="28"/>
      <c r="AD1533" s="28">
        <v>8.0399999999999999E-2</v>
      </c>
      <c r="AE1533" s="139"/>
      <c r="AF1533" s="139"/>
      <c r="AG1533" s="93">
        <v>143</v>
      </c>
      <c r="AH1533" s="93">
        <v>261</v>
      </c>
      <c r="AI1533" s="1"/>
      <c r="AJ1533" s="1"/>
      <c r="AK1533" s="1"/>
      <c r="AL1533" s="1"/>
      <c r="AM1533" s="1"/>
      <c r="AN1533" s="1"/>
      <c r="AO1533" s="1"/>
      <c r="AP1533" s="1"/>
      <c r="AQ1533" s="1"/>
      <c r="AR1533" s="1"/>
      <c r="AS1533" s="1"/>
      <c r="AT1533" s="1"/>
      <c r="AU1533" s="1"/>
      <c r="AV1533" s="1"/>
      <c r="AW1533" s="1"/>
      <c r="AX1533" s="1"/>
      <c r="AY1533" s="1"/>
    </row>
    <row r="1534" spans="1:51">
      <c r="A1534" s="13" t="s">
        <v>161</v>
      </c>
      <c r="B1534" s="2" t="s">
        <v>74</v>
      </c>
      <c r="C1534" s="14" t="s">
        <v>183</v>
      </c>
      <c r="D1534" s="2">
        <v>2014</v>
      </c>
      <c r="E1534" s="14">
        <v>2014</v>
      </c>
      <c r="F1534" s="14" t="s">
        <v>99</v>
      </c>
      <c r="G1534" s="93">
        <v>3489</v>
      </c>
      <c r="H1534" s="93">
        <v>17898</v>
      </c>
      <c r="I1534" s="93">
        <v>9</v>
      </c>
      <c r="J1534" s="93">
        <v>84</v>
      </c>
      <c r="K1534" s="93">
        <v>3498</v>
      </c>
      <c r="L1534" s="93">
        <v>17982</v>
      </c>
      <c r="M1534" s="48">
        <v>21480</v>
      </c>
      <c r="N1534" s="48">
        <v>42705</v>
      </c>
      <c r="O1534" s="48">
        <v>8427</v>
      </c>
      <c r="P1534" s="48">
        <v>34042</v>
      </c>
      <c r="Q1534" s="48">
        <v>42469</v>
      </c>
      <c r="R1534" s="48">
        <v>32</v>
      </c>
      <c r="S1534" s="48">
        <v>204</v>
      </c>
      <c r="T1534" s="48">
        <v>236</v>
      </c>
      <c r="U1534" s="48">
        <v>8459</v>
      </c>
      <c r="V1534" s="48">
        <v>34246</v>
      </c>
      <c r="W1534" s="156">
        <v>6174836.2000000002</v>
      </c>
      <c r="X1534" s="156">
        <v>29914.799999999999</v>
      </c>
      <c r="Y1534" s="156">
        <v>6204751</v>
      </c>
      <c r="Z1534" s="28">
        <v>0.94240000000000002</v>
      </c>
      <c r="AA1534" s="28"/>
      <c r="AB1534" s="111"/>
      <c r="AC1534" s="28"/>
      <c r="AD1534" s="28">
        <v>1.5E-3</v>
      </c>
      <c r="AE1534" s="139"/>
      <c r="AF1534" s="139"/>
      <c r="AG1534" s="93">
        <v>2524</v>
      </c>
      <c r="AH1534" s="93">
        <v>4964</v>
      </c>
      <c r="AI1534" s="1"/>
      <c r="AJ1534" s="1"/>
      <c r="AK1534" s="1"/>
      <c r="AL1534" s="1"/>
      <c r="AM1534" s="1"/>
      <c r="AN1534" s="1"/>
      <c r="AO1534" s="1"/>
      <c r="AP1534" s="1"/>
      <c r="AQ1534" s="1"/>
      <c r="AR1534" s="1"/>
      <c r="AS1534" s="1"/>
      <c r="AT1534" s="1"/>
      <c r="AU1534" s="1"/>
      <c r="AV1534" s="1"/>
      <c r="AW1534" s="1"/>
      <c r="AX1534" s="1"/>
      <c r="AY1534" s="1"/>
    </row>
    <row r="1535" spans="1:51">
      <c r="A1535" s="13" t="s">
        <v>162</v>
      </c>
      <c r="B1535" s="2" t="s">
        <v>74</v>
      </c>
      <c r="C1535" s="14" t="s">
        <v>183</v>
      </c>
      <c r="D1535" s="2">
        <v>2014</v>
      </c>
      <c r="E1535" s="14">
        <v>2014</v>
      </c>
      <c r="F1535" s="14" t="s">
        <v>99</v>
      </c>
      <c r="G1535" s="93">
        <v>2061</v>
      </c>
      <c r="H1535" s="93">
        <v>16557</v>
      </c>
      <c r="I1535" s="93">
        <v>12</v>
      </c>
      <c r="J1535" s="93">
        <v>104</v>
      </c>
      <c r="K1535" s="93">
        <v>2073</v>
      </c>
      <c r="L1535" s="93">
        <v>16661</v>
      </c>
      <c r="M1535" s="48">
        <v>18734</v>
      </c>
      <c r="N1535" s="48">
        <v>34685</v>
      </c>
      <c r="O1535" s="48">
        <v>4949</v>
      </c>
      <c r="P1535" s="48">
        <v>29429</v>
      </c>
      <c r="Q1535" s="48">
        <v>34378</v>
      </c>
      <c r="R1535" s="48">
        <v>39</v>
      </c>
      <c r="S1535" s="48">
        <v>268</v>
      </c>
      <c r="T1535" s="48">
        <v>307</v>
      </c>
      <c r="U1535" s="48">
        <v>4988</v>
      </c>
      <c r="V1535" s="48">
        <v>29697</v>
      </c>
      <c r="W1535" s="156">
        <v>4965775</v>
      </c>
      <c r="X1535" s="156">
        <v>33605</v>
      </c>
      <c r="Y1535" s="156">
        <v>4999380</v>
      </c>
      <c r="Z1535" s="28">
        <v>0.81079999999999997</v>
      </c>
      <c r="AA1535" s="28"/>
      <c r="AB1535" s="111"/>
      <c r="AC1535" s="28"/>
      <c r="AD1535" s="28">
        <v>8.0399999999999999E-2</v>
      </c>
      <c r="AE1535" s="139"/>
      <c r="AF1535" s="139"/>
      <c r="AG1535" s="93">
        <v>3501</v>
      </c>
      <c r="AH1535" s="93">
        <v>7120</v>
      </c>
      <c r="AI1535" s="1"/>
      <c r="AJ1535" s="1"/>
      <c r="AK1535" s="1"/>
      <c r="AL1535" s="1"/>
      <c r="AM1535" s="1"/>
      <c r="AN1535" s="1"/>
      <c r="AO1535" s="1"/>
      <c r="AP1535" s="1"/>
      <c r="AQ1535" s="1"/>
      <c r="AR1535" s="1"/>
      <c r="AS1535" s="1"/>
      <c r="AT1535" s="1"/>
      <c r="AU1535" s="1"/>
      <c r="AV1535" s="1"/>
      <c r="AW1535" s="1"/>
      <c r="AX1535" s="1"/>
      <c r="AY1535" s="1"/>
    </row>
    <row r="1536" spans="1:51">
      <c r="A1536" s="13" t="s">
        <v>163</v>
      </c>
      <c r="B1536" s="2" t="s">
        <v>75</v>
      </c>
      <c r="C1536" s="14" t="s">
        <v>183</v>
      </c>
      <c r="D1536" s="2">
        <v>2014</v>
      </c>
      <c r="E1536" s="14">
        <v>2014</v>
      </c>
      <c r="F1536" s="14" t="s">
        <v>99</v>
      </c>
      <c r="G1536" s="93">
        <v>6946</v>
      </c>
      <c r="H1536" s="93">
        <v>35101</v>
      </c>
      <c r="I1536" s="93">
        <v>7</v>
      </c>
      <c r="J1536" s="93">
        <v>63</v>
      </c>
      <c r="K1536" s="93">
        <v>6953</v>
      </c>
      <c r="L1536" s="93">
        <v>35164</v>
      </c>
      <c r="M1536" s="48">
        <v>42117</v>
      </c>
      <c r="N1536" s="48">
        <v>92164</v>
      </c>
      <c r="O1536" s="48">
        <v>18427</v>
      </c>
      <c r="P1536" s="48">
        <v>73541</v>
      </c>
      <c r="Q1536" s="48">
        <v>91968</v>
      </c>
      <c r="R1536" s="48">
        <v>26</v>
      </c>
      <c r="S1536" s="48">
        <v>170</v>
      </c>
      <c r="T1536" s="48">
        <v>196</v>
      </c>
      <c r="U1536" s="48">
        <v>18453</v>
      </c>
      <c r="V1536" s="48">
        <v>73711</v>
      </c>
      <c r="W1536" s="156">
        <v>12966749</v>
      </c>
      <c r="X1536" s="156">
        <v>22673</v>
      </c>
      <c r="Y1536" s="156">
        <v>12989422</v>
      </c>
      <c r="Z1536" s="28">
        <v>0.91710000000000003</v>
      </c>
      <c r="AA1536" s="28"/>
      <c r="AB1536" s="111"/>
      <c r="AC1536" s="28"/>
      <c r="AD1536" s="28">
        <v>2.2700000000000001E-2</v>
      </c>
      <c r="AE1536" s="139"/>
      <c r="AF1536" s="139"/>
      <c r="AG1536" s="93">
        <v>5529</v>
      </c>
      <c r="AH1536" s="93">
        <v>11703</v>
      </c>
      <c r="AI1536" s="1"/>
      <c r="AJ1536" s="1"/>
      <c r="AK1536" s="1"/>
      <c r="AL1536" s="1"/>
      <c r="AM1536" s="1"/>
      <c r="AN1536" s="1"/>
      <c r="AO1536" s="1"/>
      <c r="AP1536" s="1"/>
      <c r="AQ1536" s="1"/>
      <c r="AR1536" s="1"/>
      <c r="AS1536" s="1"/>
      <c r="AT1536" s="1"/>
      <c r="AU1536" s="1"/>
      <c r="AV1536" s="1"/>
      <c r="AW1536" s="1"/>
      <c r="AX1536" s="1"/>
      <c r="AY1536" s="1"/>
    </row>
    <row r="1537" spans="1:51">
      <c r="A1537" s="13" t="s">
        <v>164</v>
      </c>
      <c r="B1537" s="2" t="s">
        <v>75</v>
      </c>
      <c r="C1537" s="14" t="s">
        <v>183</v>
      </c>
      <c r="D1537" s="2">
        <v>2014</v>
      </c>
      <c r="E1537" s="14">
        <v>2014</v>
      </c>
      <c r="F1537" s="14" t="s">
        <v>99</v>
      </c>
      <c r="G1537" s="93">
        <v>836</v>
      </c>
      <c r="H1537" s="93">
        <v>4556</v>
      </c>
      <c r="I1537" s="93">
        <v>3</v>
      </c>
      <c r="J1537" s="93">
        <v>26</v>
      </c>
      <c r="K1537" s="93">
        <v>839</v>
      </c>
      <c r="L1537" s="93">
        <v>4582</v>
      </c>
      <c r="M1537" s="48">
        <v>5421</v>
      </c>
      <c r="N1537" s="48">
        <v>12742</v>
      </c>
      <c r="O1537" s="48">
        <v>2206</v>
      </c>
      <c r="P1537" s="48">
        <v>10453</v>
      </c>
      <c r="Q1537" s="48">
        <v>12659</v>
      </c>
      <c r="R1537" s="48">
        <v>11</v>
      </c>
      <c r="S1537" s="48">
        <v>72</v>
      </c>
      <c r="T1537" s="48">
        <v>83</v>
      </c>
      <c r="U1537" s="48">
        <v>2217</v>
      </c>
      <c r="V1537" s="48">
        <v>10525</v>
      </c>
      <c r="W1537" s="156">
        <v>1756766</v>
      </c>
      <c r="X1537" s="156">
        <v>9658</v>
      </c>
      <c r="Y1537" s="156">
        <v>1766424</v>
      </c>
      <c r="Z1537" s="28">
        <v>0.94399999999999995</v>
      </c>
      <c r="AA1537" s="28"/>
      <c r="AB1537" s="111"/>
      <c r="AC1537" s="28"/>
      <c r="AD1537" s="28">
        <v>8.0399999999999999E-2</v>
      </c>
      <c r="AE1537" s="139"/>
      <c r="AF1537" s="139"/>
      <c r="AG1537" s="93">
        <v>689</v>
      </c>
      <c r="AH1537" s="93">
        <v>1476</v>
      </c>
      <c r="AI1537" s="1"/>
      <c r="AJ1537" s="1"/>
      <c r="AK1537" s="1"/>
      <c r="AL1537" s="1"/>
      <c r="AM1537" s="1"/>
      <c r="AN1537" s="1"/>
      <c r="AO1537" s="1"/>
      <c r="AP1537" s="1"/>
      <c r="AQ1537" s="1"/>
      <c r="AR1537" s="1"/>
      <c r="AS1537" s="1"/>
      <c r="AT1537" s="1"/>
      <c r="AU1537" s="1"/>
      <c r="AV1537" s="1"/>
      <c r="AW1537" s="1"/>
      <c r="AX1537" s="1"/>
      <c r="AY1537" s="1"/>
    </row>
    <row r="1538" spans="1:51">
      <c r="A1538" s="13" t="s">
        <v>165</v>
      </c>
      <c r="B1538" s="2" t="s">
        <v>75</v>
      </c>
      <c r="C1538" s="14" t="s">
        <v>183</v>
      </c>
      <c r="D1538" s="2">
        <v>2014</v>
      </c>
      <c r="E1538" s="14">
        <v>2014</v>
      </c>
      <c r="F1538" s="14" t="s">
        <v>99</v>
      </c>
      <c r="G1538" s="93">
        <v>711</v>
      </c>
      <c r="H1538" s="93">
        <v>3989</v>
      </c>
      <c r="I1538" s="93">
        <v>1</v>
      </c>
      <c r="J1538" s="93">
        <v>9</v>
      </c>
      <c r="K1538" s="93">
        <v>712</v>
      </c>
      <c r="L1538" s="93">
        <v>3998</v>
      </c>
      <c r="M1538" s="48">
        <v>4710</v>
      </c>
      <c r="N1538" s="48">
        <v>10515</v>
      </c>
      <c r="O1538" s="48">
        <v>1948</v>
      </c>
      <c r="P1538" s="48">
        <v>8545</v>
      </c>
      <c r="Q1538" s="48">
        <v>10493</v>
      </c>
      <c r="R1538" s="48">
        <v>2</v>
      </c>
      <c r="S1538" s="48">
        <v>20</v>
      </c>
      <c r="T1538" s="48">
        <v>22</v>
      </c>
      <c r="U1538" s="48">
        <v>1950</v>
      </c>
      <c r="V1538" s="48">
        <v>8565</v>
      </c>
      <c r="W1538" s="156">
        <v>1441504</v>
      </c>
      <c r="X1538" s="156">
        <v>3264</v>
      </c>
      <c r="Y1538" s="156">
        <v>1444768</v>
      </c>
      <c r="Z1538" s="28">
        <v>0.92520000000000002</v>
      </c>
      <c r="AA1538" s="28"/>
      <c r="AB1538" s="111"/>
      <c r="AC1538" s="28"/>
      <c r="AD1538" s="28">
        <v>8.0399999999999999E-2</v>
      </c>
      <c r="AE1538" s="139"/>
      <c r="AF1538" s="139"/>
      <c r="AG1538" s="93">
        <v>432</v>
      </c>
      <c r="AH1538" s="93">
        <v>921</v>
      </c>
      <c r="AI1538" s="1"/>
      <c r="AJ1538" s="1"/>
      <c r="AK1538" s="1"/>
      <c r="AL1538" s="1"/>
      <c r="AM1538" s="1"/>
      <c r="AN1538" s="1"/>
      <c r="AO1538" s="1"/>
      <c r="AP1538" s="1"/>
      <c r="AQ1538" s="1"/>
      <c r="AR1538" s="1"/>
      <c r="AS1538" s="1"/>
      <c r="AT1538" s="1"/>
      <c r="AU1538" s="1"/>
      <c r="AV1538" s="1"/>
      <c r="AW1538" s="1"/>
      <c r="AX1538" s="1"/>
      <c r="AY1538" s="1"/>
    </row>
    <row r="1539" spans="1:51">
      <c r="A1539" s="13" t="s">
        <v>166</v>
      </c>
      <c r="B1539" s="2" t="s">
        <v>75</v>
      </c>
      <c r="C1539" s="14" t="s">
        <v>183</v>
      </c>
      <c r="D1539" s="2">
        <v>2014</v>
      </c>
      <c r="E1539" s="14">
        <v>2014</v>
      </c>
      <c r="F1539" s="14" t="s">
        <v>99</v>
      </c>
      <c r="G1539" s="93">
        <v>85</v>
      </c>
      <c r="H1539" s="93">
        <v>782</v>
      </c>
      <c r="I1539" s="93">
        <v>0</v>
      </c>
      <c r="J1539" s="93">
        <v>2</v>
      </c>
      <c r="K1539" s="93">
        <v>85</v>
      </c>
      <c r="L1539" s="93">
        <v>784</v>
      </c>
      <c r="M1539" s="48">
        <v>869</v>
      </c>
      <c r="N1539" s="48">
        <v>1651</v>
      </c>
      <c r="O1539" s="48">
        <v>201</v>
      </c>
      <c r="P1539" s="48">
        <v>1447</v>
      </c>
      <c r="Q1539" s="48">
        <v>1648</v>
      </c>
      <c r="R1539" s="48">
        <v>0</v>
      </c>
      <c r="S1539" s="48">
        <v>3</v>
      </c>
      <c r="T1539" s="48">
        <v>3</v>
      </c>
      <c r="U1539" s="48">
        <v>201</v>
      </c>
      <c r="V1539" s="48">
        <v>1450</v>
      </c>
      <c r="W1539" s="156">
        <v>241045</v>
      </c>
      <c r="X1539" s="156">
        <v>468</v>
      </c>
      <c r="Y1539" s="156">
        <v>241513</v>
      </c>
      <c r="Z1539" s="28">
        <v>0.9778</v>
      </c>
      <c r="AA1539" s="28"/>
      <c r="AB1539" s="111"/>
      <c r="AC1539" s="28"/>
      <c r="AD1539" s="28">
        <v>8.0399999999999999E-2</v>
      </c>
      <c r="AE1539" s="139"/>
      <c r="AF1539" s="139"/>
      <c r="AG1539" s="93">
        <v>38</v>
      </c>
      <c r="AH1539" s="93">
        <v>57</v>
      </c>
      <c r="AI1539" s="1"/>
      <c r="AJ1539" s="1"/>
      <c r="AK1539" s="1"/>
      <c r="AL1539" s="1"/>
      <c r="AM1539" s="1"/>
      <c r="AN1539" s="1"/>
      <c r="AO1539" s="1"/>
      <c r="AP1539" s="1"/>
      <c r="AQ1539" s="1"/>
      <c r="AR1539" s="1"/>
      <c r="AS1539" s="1"/>
      <c r="AT1539" s="1"/>
      <c r="AU1539" s="1"/>
      <c r="AV1539" s="1"/>
      <c r="AW1539" s="1"/>
      <c r="AX1539" s="1"/>
      <c r="AY1539" s="1"/>
    </row>
    <row r="1540" spans="1:51">
      <c r="A1540" s="13" t="s">
        <v>167</v>
      </c>
      <c r="B1540" s="2" t="s">
        <v>74</v>
      </c>
      <c r="C1540" s="14" t="s">
        <v>183</v>
      </c>
      <c r="D1540" s="2">
        <v>2014</v>
      </c>
      <c r="E1540" s="14">
        <v>2014</v>
      </c>
      <c r="F1540" s="14" t="s">
        <v>99</v>
      </c>
      <c r="G1540" s="93">
        <v>9506</v>
      </c>
      <c r="H1540" s="93">
        <v>39482</v>
      </c>
      <c r="I1540" s="93">
        <v>25</v>
      </c>
      <c r="J1540" s="93">
        <v>334</v>
      </c>
      <c r="K1540" s="93">
        <v>9531</v>
      </c>
      <c r="L1540" s="93">
        <v>39816</v>
      </c>
      <c r="M1540" s="48">
        <v>49347</v>
      </c>
      <c r="N1540" s="48">
        <v>121325</v>
      </c>
      <c r="O1540" s="48">
        <v>26254</v>
      </c>
      <c r="P1540" s="48">
        <v>94125</v>
      </c>
      <c r="Q1540" s="48">
        <v>120379</v>
      </c>
      <c r="R1540" s="48">
        <v>84</v>
      </c>
      <c r="S1540" s="48">
        <v>862</v>
      </c>
      <c r="T1540" s="48">
        <v>946</v>
      </c>
      <c r="U1540" s="48">
        <v>26338</v>
      </c>
      <c r="V1540" s="48">
        <v>94987</v>
      </c>
      <c r="W1540" s="156">
        <v>16657697</v>
      </c>
      <c r="X1540" s="156">
        <v>114937</v>
      </c>
      <c r="Y1540" s="156">
        <v>16772634</v>
      </c>
      <c r="Z1540" s="28">
        <v>1</v>
      </c>
      <c r="AA1540" s="28"/>
      <c r="AB1540" s="111"/>
      <c r="AC1540" s="28"/>
      <c r="AD1540" s="28">
        <v>2.93E-2</v>
      </c>
      <c r="AE1540" s="139"/>
      <c r="AF1540" s="139"/>
      <c r="AG1540" s="93">
        <v>8450</v>
      </c>
      <c r="AH1540" s="93">
        <v>19378</v>
      </c>
      <c r="AI1540" s="1"/>
      <c r="AJ1540" s="1"/>
      <c r="AK1540" s="1"/>
      <c r="AL1540" s="1"/>
      <c r="AM1540" s="1"/>
      <c r="AN1540" s="1"/>
      <c r="AO1540" s="1"/>
      <c r="AP1540" s="1"/>
      <c r="AQ1540" s="1"/>
      <c r="AR1540" s="1"/>
      <c r="AS1540" s="1"/>
      <c r="AT1540" s="1"/>
      <c r="AU1540" s="1"/>
      <c r="AV1540" s="1"/>
      <c r="AW1540" s="1"/>
      <c r="AX1540" s="1"/>
      <c r="AY1540" s="1"/>
    </row>
    <row r="1541" spans="1:51">
      <c r="A1541" s="13" t="s">
        <v>168</v>
      </c>
      <c r="B1541" s="2" t="s">
        <v>75</v>
      </c>
      <c r="C1541" s="14" t="s">
        <v>183</v>
      </c>
      <c r="D1541" s="2">
        <v>2014</v>
      </c>
      <c r="E1541" s="14">
        <v>2014</v>
      </c>
      <c r="F1541" s="14" t="s">
        <v>99</v>
      </c>
      <c r="G1541" s="93">
        <v>386</v>
      </c>
      <c r="H1541" s="93">
        <v>2549</v>
      </c>
      <c r="I1541" s="93">
        <v>1</v>
      </c>
      <c r="J1541" s="93">
        <v>2</v>
      </c>
      <c r="K1541" s="93">
        <v>387</v>
      </c>
      <c r="L1541" s="93">
        <v>2551</v>
      </c>
      <c r="M1541" s="48">
        <v>2938</v>
      </c>
      <c r="N1541" s="48">
        <v>5388</v>
      </c>
      <c r="O1541" s="48">
        <v>1011</v>
      </c>
      <c r="P1541" s="48">
        <v>4370</v>
      </c>
      <c r="Q1541" s="48">
        <v>5381</v>
      </c>
      <c r="R1541" s="48">
        <v>3</v>
      </c>
      <c r="S1541" s="48">
        <v>4</v>
      </c>
      <c r="T1541" s="48">
        <v>7</v>
      </c>
      <c r="U1541" s="48">
        <v>1014</v>
      </c>
      <c r="V1541" s="48">
        <v>4374</v>
      </c>
      <c r="W1541" s="156">
        <v>756106</v>
      </c>
      <c r="X1541" s="156">
        <v>878</v>
      </c>
      <c r="Y1541" s="156">
        <v>756984</v>
      </c>
      <c r="Z1541" s="28">
        <v>0.94379999999999997</v>
      </c>
      <c r="AA1541" s="28"/>
      <c r="AB1541" s="111"/>
      <c r="AC1541" s="28"/>
      <c r="AD1541" s="28">
        <v>8.0399999999999999E-2</v>
      </c>
      <c r="AE1541" s="139"/>
      <c r="AF1541" s="139"/>
      <c r="AG1541" s="93">
        <v>121</v>
      </c>
      <c r="AH1541" s="93">
        <v>200</v>
      </c>
      <c r="AI1541" s="1"/>
      <c r="AJ1541" s="1"/>
      <c r="AK1541" s="1"/>
      <c r="AL1541" s="1"/>
      <c r="AM1541" s="1"/>
      <c r="AN1541" s="1"/>
      <c r="AO1541" s="1"/>
      <c r="AP1541" s="1"/>
      <c r="AQ1541" s="1"/>
      <c r="AR1541" s="1"/>
      <c r="AS1541" s="1"/>
      <c r="AT1541" s="1"/>
      <c r="AU1541" s="1"/>
      <c r="AV1541" s="1"/>
      <c r="AW1541" s="1"/>
      <c r="AX1541" s="1"/>
      <c r="AY1541" s="1"/>
    </row>
    <row r="1542" spans="1:51">
      <c r="A1542" s="13" t="s">
        <v>169</v>
      </c>
      <c r="B1542" s="2" t="s">
        <v>74</v>
      </c>
      <c r="C1542" s="14" t="s">
        <v>183</v>
      </c>
      <c r="D1542" s="2">
        <v>2014</v>
      </c>
      <c r="E1542" s="14">
        <v>2014</v>
      </c>
      <c r="F1542" s="14" t="s">
        <v>99</v>
      </c>
      <c r="G1542" s="93">
        <v>3633</v>
      </c>
      <c r="H1542" s="93">
        <v>30094</v>
      </c>
      <c r="I1542" s="93">
        <v>6</v>
      </c>
      <c r="J1542" s="93">
        <v>212</v>
      </c>
      <c r="K1542" s="93">
        <v>3639</v>
      </c>
      <c r="L1542" s="93">
        <v>30306</v>
      </c>
      <c r="M1542" s="48">
        <v>33945</v>
      </c>
      <c r="N1542" s="48">
        <v>70325</v>
      </c>
      <c r="O1542" s="48">
        <v>9033</v>
      </c>
      <c r="P1542" s="48">
        <v>60779</v>
      </c>
      <c r="Q1542" s="48">
        <v>69812</v>
      </c>
      <c r="R1542" s="48">
        <v>19</v>
      </c>
      <c r="S1542" s="48">
        <v>494</v>
      </c>
      <c r="T1542" s="48">
        <v>513</v>
      </c>
      <c r="U1542" s="48">
        <v>9052</v>
      </c>
      <c r="V1542" s="48">
        <v>61273</v>
      </c>
      <c r="W1542" s="156">
        <v>9878135</v>
      </c>
      <c r="X1542" s="156">
        <v>63277</v>
      </c>
      <c r="Y1542" s="156">
        <v>9941412</v>
      </c>
      <c r="Z1542" s="28">
        <v>0.90269999999999995</v>
      </c>
      <c r="AA1542" s="28"/>
      <c r="AB1542" s="111"/>
      <c r="AC1542" s="28"/>
      <c r="AD1542" s="28">
        <v>2.3E-2</v>
      </c>
      <c r="AE1542" s="139"/>
      <c r="AF1542" s="139"/>
      <c r="AG1542" s="93">
        <v>7102</v>
      </c>
      <c r="AH1542" s="93">
        <v>15393</v>
      </c>
      <c r="AI1542" s="1"/>
      <c r="AJ1542" s="1"/>
      <c r="AK1542" s="1"/>
      <c r="AL1542" s="1"/>
      <c r="AM1542" s="1"/>
      <c r="AN1542" s="1"/>
      <c r="AO1542" s="1"/>
      <c r="AP1542" s="1"/>
      <c r="AQ1542" s="1"/>
      <c r="AR1542" s="1"/>
      <c r="AS1542" s="1"/>
      <c r="AT1542" s="1"/>
      <c r="AU1542" s="1"/>
      <c r="AV1542" s="1"/>
      <c r="AW1542" s="1"/>
      <c r="AX1542" s="1"/>
      <c r="AY1542" s="1"/>
    </row>
    <row r="1543" spans="1:51">
      <c r="A1543" s="13" t="s">
        <v>170</v>
      </c>
      <c r="B1543" s="2" t="s">
        <v>74</v>
      </c>
      <c r="C1543" s="14" t="s">
        <v>183</v>
      </c>
      <c r="D1543" s="2">
        <v>2014</v>
      </c>
      <c r="E1543" s="14">
        <v>2014</v>
      </c>
      <c r="F1543" s="14" t="s">
        <v>99</v>
      </c>
      <c r="G1543" s="93">
        <v>1029</v>
      </c>
      <c r="H1543" s="93">
        <v>7353</v>
      </c>
      <c r="I1543" s="93">
        <v>18</v>
      </c>
      <c r="J1543" s="93">
        <v>120</v>
      </c>
      <c r="K1543" s="93">
        <v>1047</v>
      </c>
      <c r="L1543" s="93">
        <v>7473</v>
      </c>
      <c r="M1543" s="48">
        <v>8520</v>
      </c>
      <c r="N1543" s="48">
        <v>18131</v>
      </c>
      <c r="O1543" s="48">
        <v>2680</v>
      </c>
      <c r="P1543" s="48">
        <v>15112</v>
      </c>
      <c r="Q1543" s="48">
        <v>17792</v>
      </c>
      <c r="R1543" s="48">
        <v>62</v>
      </c>
      <c r="S1543" s="48">
        <v>277</v>
      </c>
      <c r="T1543" s="48">
        <v>339</v>
      </c>
      <c r="U1543" s="48">
        <v>2742</v>
      </c>
      <c r="V1543" s="48">
        <v>15389</v>
      </c>
      <c r="W1543" s="156">
        <v>2498708</v>
      </c>
      <c r="X1543" s="156">
        <v>43964</v>
      </c>
      <c r="Y1543" s="156">
        <v>2542672</v>
      </c>
      <c r="Z1543" s="28">
        <v>0.85840000000000005</v>
      </c>
      <c r="AA1543" s="28"/>
      <c r="AB1543" s="111"/>
      <c r="AC1543" s="28"/>
      <c r="AD1543" s="28">
        <v>8.0399999999999999E-2</v>
      </c>
      <c r="AE1543" s="139"/>
      <c r="AF1543" s="139"/>
      <c r="AG1543" s="93">
        <v>977</v>
      </c>
      <c r="AH1543" s="93">
        <v>1922</v>
      </c>
      <c r="AI1543" s="1"/>
      <c r="AJ1543" s="1"/>
      <c r="AK1543" s="1"/>
      <c r="AL1543" s="1"/>
      <c r="AM1543" s="1"/>
      <c r="AN1543" s="1"/>
      <c r="AO1543" s="1"/>
      <c r="AP1543" s="1"/>
      <c r="AQ1543" s="1"/>
      <c r="AR1543" s="1"/>
      <c r="AS1543" s="1"/>
      <c r="AT1543" s="1"/>
      <c r="AU1543" s="1"/>
      <c r="AV1543" s="1"/>
      <c r="AW1543" s="1"/>
      <c r="AX1543" s="1"/>
      <c r="AY1543" s="1"/>
    </row>
    <row r="1544" spans="1:51">
      <c r="A1544" s="13" t="s">
        <v>171</v>
      </c>
      <c r="B1544" s="2" t="s">
        <v>75</v>
      </c>
      <c r="C1544" s="14" t="s">
        <v>183</v>
      </c>
      <c r="D1544" s="2">
        <v>2014</v>
      </c>
      <c r="E1544" s="14">
        <v>2014</v>
      </c>
      <c r="F1544" s="14" t="s">
        <v>99</v>
      </c>
      <c r="G1544" s="93">
        <v>995</v>
      </c>
      <c r="H1544" s="93">
        <v>4864</v>
      </c>
      <c r="I1544" s="93">
        <v>4</v>
      </c>
      <c r="J1544" s="93">
        <v>14</v>
      </c>
      <c r="K1544" s="93">
        <v>999</v>
      </c>
      <c r="L1544" s="93">
        <v>4878</v>
      </c>
      <c r="M1544" s="48">
        <v>5877</v>
      </c>
      <c r="N1544" s="48">
        <v>13152</v>
      </c>
      <c r="O1544" s="48">
        <v>2722</v>
      </c>
      <c r="P1544" s="48">
        <v>10381</v>
      </c>
      <c r="Q1544" s="48">
        <v>13103</v>
      </c>
      <c r="R1544" s="48">
        <v>10</v>
      </c>
      <c r="S1544" s="48">
        <v>39</v>
      </c>
      <c r="T1544" s="48">
        <v>49</v>
      </c>
      <c r="U1544" s="48">
        <v>2732</v>
      </c>
      <c r="V1544" s="48">
        <v>10420</v>
      </c>
      <c r="W1544" s="156">
        <v>1858326</v>
      </c>
      <c r="X1544" s="156">
        <v>4871</v>
      </c>
      <c r="Y1544" s="156">
        <v>1863197</v>
      </c>
      <c r="Z1544" s="28">
        <v>0.96540000000000004</v>
      </c>
      <c r="AA1544" s="28"/>
      <c r="AB1544" s="111"/>
      <c r="AC1544" s="28"/>
      <c r="AD1544" s="28">
        <v>8.0399999999999999E-2</v>
      </c>
      <c r="AE1544" s="139"/>
      <c r="AF1544" s="139"/>
      <c r="AG1544" s="93">
        <v>524</v>
      </c>
      <c r="AH1544" s="93">
        <v>1035</v>
      </c>
      <c r="AI1544" s="1"/>
      <c r="AJ1544" s="1"/>
      <c r="AK1544" s="1"/>
      <c r="AL1544" s="1"/>
      <c r="AM1544" s="1"/>
      <c r="AN1544" s="1"/>
      <c r="AO1544" s="1"/>
      <c r="AP1544" s="1"/>
      <c r="AQ1544" s="1"/>
      <c r="AR1544" s="1"/>
      <c r="AS1544" s="1"/>
      <c r="AT1544" s="1"/>
      <c r="AU1544" s="1"/>
      <c r="AV1544" s="1"/>
      <c r="AW1544" s="1"/>
      <c r="AX1544" s="1"/>
      <c r="AY1544" s="1"/>
    </row>
    <row r="1545" spans="1:51">
      <c r="A1545" s="51" t="s">
        <v>172</v>
      </c>
      <c r="B1545" s="2" t="s">
        <v>66</v>
      </c>
      <c r="C1545" s="14" t="s">
        <v>184</v>
      </c>
      <c r="D1545" s="2">
        <v>2014</v>
      </c>
      <c r="E1545" s="14">
        <v>2014</v>
      </c>
      <c r="F1545" s="14" t="s">
        <v>99</v>
      </c>
      <c r="G1545" s="93">
        <v>312932</v>
      </c>
      <c r="H1545" s="93">
        <v>1705425</v>
      </c>
      <c r="I1545" s="93">
        <v>1933</v>
      </c>
      <c r="J1545" s="93">
        <v>16415</v>
      </c>
      <c r="K1545" s="93">
        <v>314865</v>
      </c>
      <c r="L1545" s="93">
        <v>1721840</v>
      </c>
      <c r="M1545" s="48">
        <v>2036705</v>
      </c>
      <c r="N1545" s="48">
        <v>4380024</v>
      </c>
      <c r="O1545" s="48">
        <v>787684</v>
      </c>
      <c r="P1545" s="48">
        <v>3548382</v>
      </c>
      <c r="Q1545" s="48">
        <v>4336066</v>
      </c>
      <c r="R1545" s="48">
        <v>6315</v>
      </c>
      <c r="S1545" s="48">
        <v>37643</v>
      </c>
      <c r="T1545" s="48">
        <v>43958</v>
      </c>
      <c r="U1545" s="48">
        <v>793999</v>
      </c>
      <c r="V1545" s="48">
        <v>3586025</v>
      </c>
      <c r="W1545" s="156">
        <v>620972707.59000003</v>
      </c>
      <c r="X1545" s="156">
        <v>5390896.4100000001</v>
      </c>
      <c r="Y1545" s="156">
        <v>626363604</v>
      </c>
      <c r="Z1545" s="28">
        <v>0.95620000000000005</v>
      </c>
      <c r="AA1545" s="28"/>
      <c r="AB1545" s="111"/>
      <c r="AC1545" s="28"/>
      <c r="AD1545" s="28">
        <v>4.2999999999999997E-2</v>
      </c>
      <c r="AE1545" s="139"/>
      <c r="AF1545" s="139"/>
      <c r="AG1545" s="93">
        <v>344133</v>
      </c>
      <c r="AH1545" s="93">
        <v>714586</v>
      </c>
      <c r="AI1545" s="2"/>
      <c r="AJ1545" s="2"/>
      <c r="AK1545" s="2"/>
      <c r="AL1545" s="2"/>
      <c r="AM1545" s="2"/>
      <c r="AN1545" s="2"/>
      <c r="AO1545" s="2"/>
      <c r="AP1545" s="2"/>
      <c r="AQ1545" s="2"/>
      <c r="AR1545" s="2"/>
      <c r="AS1545" s="2"/>
      <c r="AT1545" s="2"/>
      <c r="AU1545" s="2"/>
      <c r="AV1545" s="2"/>
      <c r="AW1545" s="2"/>
      <c r="AX1545" s="2"/>
      <c r="AY1545" s="2"/>
    </row>
    <row r="1546" spans="1:51">
      <c r="A1546" s="51" t="s">
        <v>173</v>
      </c>
      <c r="B1546" s="2" t="s">
        <v>74</v>
      </c>
      <c r="C1546" s="14" t="s">
        <v>184</v>
      </c>
      <c r="D1546" s="2">
        <v>2014</v>
      </c>
      <c r="E1546" s="14">
        <v>2014</v>
      </c>
      <c r="F1546" s="14" t="s">
        <v>99</v>
      </c>
      <c r="G1546" s="93">
        <v>9875</v>
      </c>
      <c r="H1546" s="93">
        <v>53437</v>
      </c>
      <c r="I1546" s="93">
        <v>107</v>
      </c>
      <c r="J1546" s="93">
        <v>878</v>
      </c>
      <c r="K1546" s="93">
        <v>9982</v>
      </c>
      <c r="L1546" s="93">
        <v>54315</v>
      </c>
      <c r="M1546" s="48">
        <v>64297</v>
      </c>
      <c r="N1546" s="48">
        <v>127533</v>
      </c>
      <c r="O1546" s="48">
        <v>23162</v>
      </c>
      <c r="P1546" s="48">
        <v>101997</v>
      </c>
      <c r="Q1546" s="48">
        <v>125159</v>
      </c>
      <c r="R1546" s="48">
        <v>337</v>
      </c>
      <c r="S1546" s="48">
        <v>2037</v>
      </c>
      <c r="T1546" s="48">
        <v>2374</v>
      </c>
      <c r="U1546" s="48">
        <v>23499</v>
      </c>
      <c r="V1546" s="48">
        <v>104034</v>
      </c>
      <c r="W1546" s="156">
        <v>18469888</v>
      </c>
      <c r="X1546" s="156">
        <v>287245</v>
      </c>
      <c r="Y1546" s="156">
        <v>18757133</v>
      </c>
      <c r="Z1546" s="28">
        <v>0.8548</v>
      </c>
      <c r="AA1546" s="28"/>
      <c r="AB1546" s="111"/>
      <c r="AC1546" s="28"/>
      <c r="AD1546" s="28">
        <v>2.1499999999999998E-2</v>
      </c>
      <c r="AE1546" s="139"/>
      <c r="AF1546" s="139"/>
      <c r="AG1546" s="93">
        <v>9927</v>
      </c>
      <c r="AH1546" s="93">
        <v>18800</v>
      </c>
    </row>
    <row r="1547" spans="1:51">
      <c r="A1547" s="51" t="s">
        <v>174</v>
      </c>
      <c r="B1547" s="2" t="s">
        <v>75</v>
      </c>
      <c r="C1547" s="14" t="s">
        <v>184</v>
      </c>
      <c r="D1547" s="2">
        <v>2014</v>
      </c>
      <c r="E1547" s="14">
        <v>2014</v>
      </c>
      <c r="F1547" s="14" t="s">
        <v>99</v>
      </c>
      <c r="G1547" s="93">
        <v>4</v>
      </c>
      <c r="H1547" s="93">
        <v>114</v>
      </c>
      <c r="I1547" s="93">
        <v>0</v>
      </c>
      <c r="J1547" s="93">
        <v>0</v>
      </c>
      <c r="K1547" s="93">
        <v>4</v>
      </c>
      <c r="L1547" s="93">
        <v>114</v>
      </c>
      <c r="M1547" s="48">
        <v>118</v>
      </c>
      <c r="N1547" s="48">
        <v>184</v>
      </c>
      <c r="O1547" s="48">
        <v>9</v>
      </c>
      <c r="P1547" s="48">
        <v>175</v>
      </c>
      <c r="Q1547" s="48">
        <v>184</v>
      </c>
      <c r="R1547" s="48">
        <v>0</v>
      </c>
      <c r="S1547" s="48">
        <v>0</v>
      </c>
      <c r="T1547" s="48">
        <v>0</v>
      </c>
      <c r="U1547" s="48">
        <v>9</v>
      </c>
      <c r="V1547" s="48">
        <v>175</v>
      </c>
      <c r="W1547" s="156">
        <v>24736</v>
      </c>
      <c r="X1547" s="156">
        <v>0</v>
      </c>
      <c r="Y1547" s="156">
        <v>24736</v>
      </c>
      <c r="Z1547" s="28">
        <v>1</v>
      </c>
      <c r="AA1547" s="28"/>
      <c r="AB1547" s="111"/>
      <c r="AC1547" s="28"/>
      <c r="AD1547" s="28">
        <v>7.17E-2</v>
      </c>
      <c r="AE1547" s="139"/>
      <c r="AF1547" s="139"/>
      <c r="AG1547" s="93">
        <v>0</v>
      </c>
      <c r="AH1547" s="93">
        <v>0</v>
      </c>
    </row>
    <row r="1548" spans="1:51">
      <c r="A1548" s="51" t="s">
        <v>175</v>
      </c>
      <c r="B1548" s="2" t="s">
        <v>75</v>
      </c>
      <c r="C1548" s="14" t="s">
        <v>184</v>
      </c>
      <c r="D1548" s="2">
        <v>2014</v>
      </c>
      <c r="E1548" s="14">
        <v>2014</v>
      </c>
      <c r="F1548" s="14" t="s">
        <v>99</v>
      </c>
      <c r="G1548" s="93">
        <v>192</v>
      </c>
      <c r="H1548" s="93">
        <v>1578</v>
      </c>
      <c r="I1548" s="93">
        <v>0</v>
      </c>
      <c r="J1548" s="93">
        <v>3</v>
      </c>
      <c r="K1548" s="93">
        <v>192</v>
      </c>
      <c r="L1548" s="93">
        <v>1581</v>
      </c>
      <c r="M1548" s="48">
        <v>1773</v>
      </c>
      <c r="N1548" s="48">
        <v>3434</v>
      </c>
      <c r="O1548" s="48">
        <v>498</v>
      </c>
      <c r="P1548" s="48">
        <v>2929</v>
      </c>
      <c r="Q1548" s="48">
        <v>3427</v>
      </c>
      <c r="R1548" s="48">
        <v>0</v>
      </c>
      <c r="S1548" s="48">
        <v>7</v>
      </c>
      <c r="T1548" s="48">
        <v>7</v>
      </c>
      <c r="U1548" s="48">
        <v>498</v>
      </c>
      <c r="V1548" s="48">
        <v>2936</v>
      </c>
      <c r="W1548" s="156">
        <v>484252</v>
      </c>
      <c r="X1548" s="156">
        <v>431</v>
      </c>
      <c r="Y1548" s="156">
        <v>484683</v>
      </c>
      <c r="Z1548" s="28">
        <v>0.96909999999999996</v>
      </c>
      <c r="AA1548" s="28"/>
      <c r="AB1548" s="111"/>
      <c r="AC1548" s="28"/>
      <c r="AD1548" s="28">
        <v>7.17E-2</v>
      </c>
      <c r="AE1548" s="139"/>
      <c r="AF1548" s="139"/>
      <c r="AG1548" s="93">
        <v>67</v>
      </c>
      <c r="AH1548" s="93">
        <v>112</v>
      </c>
    </row>
    <row r="1549" spans="1:51">
      <c r="A1549" s="51" t="s">
        <v>176</v>
      </c>
      <c r="B1549" s="2" t="s">
        <v>75</v>
      </c>
      <c r="C1549" s="14" t="s">
        <v>184</v>
      </c>
      <c r="D1549" s="2">
        <v>2014</v>
      </c>
      <c r="E1549" s="14">
        <v>2014</v>
      </c>
      <c r="F1549" s="14" t="s">
        <v>99</v>
      </c>
      <c r="G1549" s="93">
        <v>2076</v>
      </c>
      <c r="H1549" s="93">
        <v>12963</v>
      </c>
      <c r="I1549" s="93">
        <v>3</v>
      </c>
      <c r="J1549" s="93">
        <v>31</v>
      </c>
      <c r="K1549" s="93">
        <v>2079</v>
      </c>
      <c r="L1549" s="93">
        <v>12994</v>
      </c>
      <c r="M1549" s="48">
        <v>15073</v>
      </c>
      <c r="N1549" s="48">
        <v>30491</v>
      </c>
      <c r="O1549" s="48">
        <v>5191</v>
      </c>
      <c r="P1549" s="48">
        <v>25224</v>
      </c>
      <c r="Q1549" s="48">
        <v>30415</v>
      </c>
      <c r="R1549" s="48">
        <v>7</v>
      </c>
      <c r="S1549" s="48">
        <v>69</v>
      </c>
      <c r="T1549" s="48">
        <v>76</v>
      </c>
      <c r="U1549" s="48">
        <v>5198</v>
      </c>
      <c r="V1549" s="48">
        <v>25293</v>
      </c>
      <c r="W1549" s="156">
        <v>4286980</v>
      </c>
      <c r="X1549" s="156">
        <v>8681</v>
      </c>
      <c r="Y1549" s="156">
        <v>4295661</v>
      </c>
      <c r="Z1549" s="28">
        <v>0.91539999999999999</v>
      </c>
      <c r="AA1549" s="28"/>
      <c r="AB1549" s="111"/>
      <c r="AC1549" s="28"/>
      <c r="AD1549" s="28">
        <v>7.17E-2</v>
      </c>
      <c r="AE1549" s="139"/>
      <c r="AF1549" s="139"/>
      <c r="AG1549" s="93">
        <v>934</v>
      </c>
      <c r="AH1549" s="93">
        <v>1608</v>
      </c>
    </row>
    <row r="1550" spans="1:51">
      <c r="A1550" s="51" t="s">
        <v>177</v>
      </c>
      <c r="B1550" s="2" t="s">
        <v>75</v>
      </c>
      <c r="C1550" s="14" t="s">
        <v>184</v>
      </c>
      <c r="D1550" s="2">
        <v>2014</v>
      </c>
      <c r="E1550" s="14">
        <v>2014</v>
      </c>
      <c r="F1550" s="14" t="s">
        <v>99</v>
      </c>
      <c r="G1550" s="93">
        <v>295</v>
      </c>
      <c r="H1550" s="93">
        <v>2336</v>
      </c>
      <c r="I1550" s="93">
        <v>0</v>
      </c>
      <c r="J1550" s="93">
        <v>6</v>
      </c>
      <c r="K1550" s="93">
        <v>295</v>
      </c>
      <c r="L1550" s="93">
        <v>2342</v>
      </c>
      <c r="M1550" s="48">
        <v>2637</v>
      </c>
      <c r="N1550" s="48">
        <v>4997</v>
      </c>
      <c r="O1550" s="48">
        <v>766</v>
      </c>
      <c r="P1550" s="48">
        <v>4220</v>
      </c>
      <c r="Q1550" s="48">
        <v>4986</v>
      </c>
      <c r="R1550" s="48">
        <v>0</v>
      </c>
      <c r="S1550" s="48">
        <v>11</v>
      </c>
      <c r="T1550" s="48">
        <v>11</v>
      </c>
      <c r="U1550" s="48">
        <v>766</v>
      </c>
      <c r="V1550" s="48">
        <v>4231</v>
      </c>
      <c r="W1550" s="156">
        <v>699192</v>
      </c>
      <c r="X1550" s="156">
        <v>1318</v>
      </c>
      <c r="Y1550" s="156">
        <v>700510</v>
      </c>
      <c r="Z1550" s="28">
        <v>0.98350000000000004</v>
      </c>
      <c r="AA1550" s="28"/>
      <c r="AB1550" s="111"/>
      <c r="AC1550" s="28"/>
      <c r="AD1550" s="28">
        <v>7.17E-2</v>
      </c>
      <c r="AE1550" s="139"/>
      <c r="AF1550" s="139"/>
      <c r="AG1550" s="93">
        <v>103</v>
      </c>
      <c r="AH1550" s="93">
        <v>180</v>
      </c>
    </row>
    <row r="1551" spans="1:51">
      <c r="A1551" s="51" t="s">
        <v>178</v>
      </c>
      <c r="B1551" s="2" t="s">
        <v>75</v>
      </c>
      <c r="C1551" s="14" t="s">
        <v>184</v>
      </c>
      <c r="D1551" s="2">
        <v>2014</v>
      </c>
      <c r="E1551" s="14">
        <v>2014</v>
      </c>
      <c r="F1551" s="14" t="s">
        <v>99</v>
      </c>
      <c r="G1551" s="93">
        <v>123</v>
      </c>
      <c r="H1551" s="93">
        <v>615</v>
      </c>
      <c r="I1551" s="93">
        <v>0</v>
      </c>
      <c r="J1551" s="93">
        <v>2</v>
      </c>
      <c r="K1551" s="93">
        <v>123</v>
      </c>
      <c r="L1551" s="93">
        <v>617</v>
      </c>
      <c r="M1551" s="48">
        <v>740</v>
      </c>
      <c r="N1551" s="48">
        <v>1800</v>
      </c>
      <c r="O1551" s="48">
        <v>332</v>
      </c>
      <c r="P1551" s="48">
        <v>1461</v>
      </c>
      <c r="Q1551" s="48">
        <v>1793</v>
      </c>
      <c r="R1551" s="48">
        <v>0</v>
      </c>
      <c r="S1551" s="48">
        <v>7</v>
      </c>
      <c r="T1551" s="48">
        <v>7</v>
      </c>
      <c r="U1551" s="48">
        <v>332</v>
      </c>
      <c r="V1551" s="48">
        <v>1468</v>
      </c>
      <c r="W1551" s="156">
        <v>237195</v>
      </c>
      <c r="X1551" s="156">
        <v>1129</v>
      </c>
      <c r="Y1551" s="156">
        <v>238324</v>
      </c>
      <c r="Z1551" s="28">
        <v>0.76470000000000005</v>
      </c>
      <c r="AA1551" s="28"/>
      <c r="AB1551" s="111"/>
      <c r="AC1551" s="28"/>
      <c r="AD1551" s="28">
        <v>7.17E-2</v>
      </c>
      <c r="AE1551" s="139"/>
      <c r="AF1551" s="139"/>
      <c r="AG1551" s="93">
        <v>170</v>
      </c>
      <c r="AH1551" s="93">
        <v>387</v>
      </c>
    </row>
    <row r="1552" spans="1:51">
      <c r="A1552" s="51" t="s">
        <v>179</v>
      </c>
      <c r="B1552" s="2" t="s">
        <v>74</v>
      </c>
      <c r="C1552" s="14" t="s">
        <v>184</v>
      </c>
      <c r="D1552" s="2">
        <v>2014</v>
      </c>
      <c r="E1552" s="14">
        <v>2014</v>
      </c>
      <c r="F1552" s="14" t="s">
        <v>99</v>
      </c>
      <c r="G1552" s="93">
        <v>5716</v>
      </c>
      <c r="H1552" s="93">
        <v>28869</v>
      </c>
      <c r="I1552" s="93">
        <v>28</v>
      </c>
      <c r="J1552" s="93">
        <v>208</v>
      </c>
      <c r="K1552" s="93">
        <v>5744</v>
      </c>
      <c r="L1552" s="93">
        <v>29077</v>
      </c>
      <c r="M1552" s="48">
        <v>34821</v>
      </c>
      <c r="N1552" s="48">
        <v>71743</v>
      </c>
      <c r="O1552" s="48">
        <v>13623</v>
      </c>
      <c r="P1552" s="48">
        <v>57518</v>
      </c>
      <c r="Q1552" s="48">
        <v>71141</v>
      </c>
      <c r="R1552" s="48">
        <v>90</v>
      </c>
      <c r="S1552" s="48">
        <v>512</v>
      </c>
      <c r="T1552" s="48">
        <v>602</v>
      </c>
      <c r="U1552" s="48">
        <v>13713</v>
      </c>
      <c r="V1552" s="48">
        <v>58030</v>
      </c>
      <c r="W1552" s="156">
        <v>10464279</v>
      </c>
      <c r="X1552" s="156">
        <v>72640</v>
      </c>
      <c r="Y1552" s="156">
        <v>10536919</v>
      </c>
      <c r="Z1552" s="28">
        <v>0.92310000000000003</v>
      </c>
      <c r="AA1552" s="28"/>
      <c r="AB1552" s="111"/>
      <c r="AC1552" s="28"/>
      <c r="AD1552" s="28">
        <v>4.0399999999999998E-2</v>
      </c>
      <c r="AE1552" s="139"/>
      <c r="AF1552" s="139"/>
      <c r="AG1552" s="93">
        <v>5635</v>
      </c>
      <c r="AH1552" s="93">
        <v>11116</v>
      </c>
    </row>
    <row r="1553" spans="1:34">
      <c r="A1553" s="51" t="s">
        <v>180</v>
      </c>
      <c r="B1553" s="2" t="s">
        <v>75</v>
      </c>
      <c r="C1553" s="14" t="s">
        <v>184</v>
      </c>
      <c r="D1553" s="2">
        <v>2014</v>
      </c>
      <c r="E1553" s="14">
        <v>2014</v>
      </c>
      <c r="F1553" s="14" t="s">
        <v>99</v>
      </c>
      <c r="G1553" s="93">
        <v>439</v>
      </c>
      <c r="H1553" s="93">
        <v>2082</v>
      </c>
      <c r="I1553" s="93">
        <v>0</v>
      </c>
      <c r="J1553" s="93">
        <v>5</v>
      </c>
      <c r="K1553" s="93">
        <v>439</v>
      </c>
      <c r="L1553" s="93">
        <v>2087</v>
      </c>
      <c r="M1553" s="48">
        <v>2526</v>
      </c>
      <c r="N1553" s="48">
        <v>5198</v>
      </c>
      <c r="O1553" s="48">
        <v>1182</v>
      </c>
      <c r="P1553" s="48">
        <v>4003</v>
      </c>
      <c r="Q1553" s="48">
        <v>5185</v>
      </c>
      <c r="R1553" s="48">
        <v>1</v>
      </c>
      <c r="S1553" s="48">
        <v>12</v>
      </c>
      <c r="T1553" s="48">
        <v>13</v>
      </c>
      <c r="U1553" s="48">
        <v>1183</v>
      </c>
      <c r="V1553" s="48">
        <v>4015</v>
      </c>
      <c r="W1553" s="156">
        <v>715415</v>
      </c>
      <c r="X1553" s="156">
        <v>1597</v>
      </c>
      <c r="Y1553" s="156">
        <v>717012</v>
      </c>
      <c r="Z1553" s="28">
        <v>1</v>
      </c>
      <c r="AA1553" s="28"/>
      <c r="AB1553" s="111"/>
      <c r="AC1553" s="28"/>
      <c r="AD1553" s="28">
        <v>7.17E-2</v>
      </c>
      <c r="AE1553" s="139"/>
      <c r="AF1553" s="139"/>
      <c r="AG1553" s="93">
        <v>149</v>
      </c>
      <c r="AH1553" s="93">
        <v>258</v>
      </c>
    </row>
    <row r="1554" spans="1:34">
      <c r="A1554" s="51" t="s">
        <v>181</v>
      </c>
      <c r="B1554" s="2" t="s">
        <v>75</v>
      </c>
      <c r="C1554" s="14" t="s">
        <v>184</v>
      </c>
      <c r="D1554" s="2">
        <v>2014</v>
      </c>
      <c r="E1554" s="14">
        <v>2014</v>
      </c>
      <c r="F1554" s="14" t="s">
        <v>99</v>
      </c>
      <c r="G1554" s="93">
        <v>599</v>
      </c>
      <c r="H1554" s="93">
        <v>6134</v>
      </c>
      <c r="I1554" s="93">
        <v>1</v>
      </c>
      <c r="J1554" s="93">
        <v>17</v>
      </c>
      <c r="K1554" s="93">
        <v>600</v>
      </c>
      <c r="L1554" s="93">
        <v>6151</v>
      </c>
      <c r="M1554" s="48">
        <v>6751</v>
      </c>
      <c r="N1554" s="48">
        <v>12312</v>
      </c>
      <c r="O1554" s="48">
        <v>1468</v>
      </c>
      <c r="P1554" s="48">
        <v>10803</v>
      </c>
      <c r="Q1554" s="48">
        <v>12271</v>
      </c>
      <c r="R1554" s="48">
        <v>1</v>
      </c>
      <c r="S1554" s="48">
        <v>40</v>
      </c>
      <c r="T1554" s="48">
        <v>41</v>
      </c>
      <c r="U1554" s="48">
        <v>1469</v>
      </c>
      <c r="V1554" s="48">
        <v>10843</v>
      </c>
      <c r="W1554" s="156">
        <v>1752762</v>
      </c>
      <c r="X1554" s="156">
        <v>4548</v>
      </c>
      <c r="Y1554" s="156">
        <v>1757310</v>
      </c>
      <c r="Z1554" s="28">
        <v>0.98009999999999997</v>
      </c>
      <c r="AA1554" s="28"/>
      <c r="AB1554" s="111"/>
      <c r="AC1554" s="28"/>
      <c r="AD1554" s="28">
        <v>7.17E-2</v>
      </c>
      <c r="AE1554" s="139"/>
      <c r="AF1554" s="139"/>
      <c r="AG1554" s="93">
        <v>403</v>
      </c>
      <c r="AH1554" s="93">
        <v>794</v>
      </c>
    </row>
    <row r="1555" spans="1:34">
      <c r="A1555" s="13" t="s">
        <v>123</v>
      </c>
      <c r="B1555" s="2" t="s">
        <v>74</v>
      </c>
      <c r="C1555" s="14" t="s">
        <v>184</v>
      </c>
      <c r="D1555" s="2">
        <v>2014</v>
      </c>
      <c r="E1555" s="14">
        <v>2014</v>
      </c>
      <c r="F1555" s="14" t="s">
        <v>99</v>
      </c>
      <c r="G1555" s="93">
        <v>16137</v>
      </c>
      <c r="H1555" s="93">
        <v>79846</v>
      </c>
      <c r="I1555" s="93">
        <v>56</v>
      </c>
      <c r="J1555" s="93">
        <v>321</v>
      </c>
      <c r="K1555" s="93">
        <v>16193</v>
      </c>
      <c r="L1555" s="93">
        <v>80167</v>
      </c>
      <c r="M1555" s="48">
        <v>96360</v>
      </c>
      <c r="N1555" s="48">
        <v>229389</v>
      </c>
      <c r="O1555" s="48">
        <v>43785</v>
      </c>
      <c r="P1555" s="48">
        <v>184535</v>
      </c>
      <c r="Q1555" s="48">
        <v>228320</v>
      </c>
      <c r="R1555" s="48">
        <v>203</v>
      </c>
      <c r="S1555" s="48">
        <v>866</v>
      </c>
      <c r="T1555" s="48">
        <v>1069</v>
      </c>
      <c r="U1555" s="48">
        <v>43988</v>
      </c>
      <c r="V1555" s="48">
        <v>185401</v>
      </c>
      <c r="W1555" s="156">
        <v>32196008</v>
      </c>
      <c r="X1555" s="156">
        <v>136762</v>
      </c>
      <c r="Y1555" s="156">
        <v>32332770</v>
      </c>
      <c r="Z1555" s="28">
        <v>0.93210000000000004</v>
      </c>
      <c r="AA1555" s="28"/>
      <c r="AB1555" s="111"/>
      <c r="AC1555" s="28"/>
      <c r="AD1555" s="28">
        <v>3.0700000000000002E-2</v>
      </c>
      <c r="AE1555" s="139"/>
      <c r="AF1555" s="139"/>
      <c r="AG1555" s="93">
        <v>14648</v>
      </c>
      <c r="AH1555" s="93">
        <v>31806</v>
      </c>
    </row>
    <row r="1556" spans="1:34">
      <c r="A1556" s="13" t="s">
        <v>124</v>
      </c>
      <c r="B1556" s="2" t="s">
        <v>75</v>
      </c>
      <c r="C1556" s="14" t="s">
        <v>184</v>
      </c>
      <c r="D1556" s="2">
        <v>2014</v>
      </c>
      <c r="E1556" s="14">
        <v>2014</v>
      </c>
      <c r="F1556" s="14" t="s">
        <v>99</v>
      </c>
      <c r="G1556" s="93">
        <v>245</v>
      </c>
      <c r="H1556" s="93">
        <v>1271</v>
      </c>
      <c r="I1556" s="93">
        <v>0</v>
      </c>
      <c r="J1556" s="93">
        <v>2</v>
      </c>
      <c r="K1556" s="93">
        <v>245</v>
      </c>
      <c r="L1556" s="93">
        <v>1273</v>
      </c>
      <c r="M1556" s="48">
        <v>1518</v>
      </c>
      <c r="N1556" s="48">
        <v>3746</v>
      </c>
      <c r="O1556" s="48">
        <v>665</v>
      </c>
      <c r="P1556" s="48">
        <v>3069</v>
      </c>
      <c r="Q1556" s="48">
        <v>3734</v>
      </c>
      <c r="R1556" s="48">
        <v>2</v>
      </c>
      <c r="S1556" s="48">
        <v>10</v>
      </c>
      <c r="T1556" s="48">
        <v>12</v>
      </c>
      <c r="U1556" s="48">
        <v>667</v>
      </c>
      <c r="V1556" s="48">
        <v>3079</v>
      </c>
      <c r="W1556" s="156">
        <v>483142</v>
      </c>
      <c r="X1556" s="156">
        <v>850</v>
      </c>
      <c r="Y1556" s="156">
        <v>483992</v>
      </c>
      <c r="Z1556" s="28">
        <v>1</v>
      </c>
      <c r="AA1556" s="28"/>
      <c r="AB1556" s="111"/>
      <c r="AC1556" s="28"/>
      <c r="AD1556" s="28">
        <v>7.17E-2</v>
      </c>
      <c r="AE1556" s="139"/>
      <c r="AF1556" s="139"/>
      <c r="AG1556" s="93">
        <v>218</v>
      </c>
      <c r="AH1556" s="93">
        <v>468</v>
      </c>
    </row>
    <row r="1557" spans="1:34">
      <c r="A1557" s="13" t="s">
        <v>125</v>
      </c>
      <c r="B1557" s="2" t="s">
        <v>75</v>
      </c>
      <c r="C1557" s="14" t="s">
        <v>184</v>
      </c>
      <c r="D1557" s="2">
        <v>2014</v>
      </c>
      <c r="E1557" s="14">
        <v>2014</v>
      </c>
      <c r="F1557" s="14" t="s">
        <v>99</v>
      </c>
      <c r="G1557" s="93">
        <v>1026</v>
      </c>
      <c r="H1557" s="93">
        <v>8626</v>
      </c>
      <c r="I1557" s="93">
        <v>1</v>
      </c>
      <c r="J1557" s="93">
        <v>17</v>
      </c>
      <c r="K1557" s="93">
        <v>1027</v>
      </c>
      <c r="L1557" s="93">
        <v>8643</v>
      </c>
      <c r="M1557" s="48">
        <v>9670</v>
      </c>
      <c r="N1557" s="48">
        <v>17819</v>
      </c>
      <c r="O1557" s="48">
        <v>2502</v>
      </c>
      <c r="P1557" s="48">
        <v>15282</v>
      </c>
      <c r="Q1557" s="48">
        <v>17784</v>
      </c>
      <c r="R1557" s="48">
        <v>3</v>
      </c>
      <c r="S1557" s="48">
        <v>32</v>
      </c>
      <c r="T1557" s="48">
        <v>35</v>
      </c>
      <c r="U1557" s="48">
        <v>2505</v>
      </c>
      <c r="V1557" s="48">
        <v>15314</v>
      </c>
      <c r="W1557" s="156">
        <v>2552871</v>
      </c>
      <c r="X1557" s="156">
        <v>5061</v>
      </c>
      <c r="Y1557" s="156">
        <v>2557932</v>
      </c>
      <c r="Z1557" s="28">
        <v>0.96919999999999995</v>
      </c>
      <c r="AA1557" s="28"/>
      <c r="AB1557" s="111"/>
      <c r="AC1557" s="28"/>
      <c r="AD1557" s="28">
        <v>7.17E-2</v>
      </c>
      <c r="AE1557" s="139"/>
      <c r="AF1557" s="139"/>
      <c r="AG1557" s="93">
        <v>681</v>
      </c>
      <c r="AH1557" s="93">
        <v>1243</v>
      </c>
    </row>
    <row r="1558" spans="1:34">
      <c r="A1558" s="13" t="s">
        <v>126</v>
      </c>
      <c r="B1558" s="2" t="s">
        <v>75</v>
      </c>
      <c r="C1558" s="14" t="s">
        <v>184</v>
      </c>
      <c r="D1558" s="2">
        <v>2014</v>
      </c>
      <c r="E1558" s="14">
        <v>2014</v>
      </c>
      <c r="F1558" s="14" t="s">
        <v>99</v>
      </c>
      <c r="G1558" s="93">
        <v>2163</v>
      </c>
      <c r="H1558" s="93">
        <v>12885</v>
      </c>
      <c r="I1558" s="93">
        <v>6</v>
      </c>
      <c r="J1558" s="93">
        <v>130</v>
      </c>
      <c r="K1558" s="93">
        <v>2169</v>
      </c>
      <c r="L1558" s="93">
        <v>13015</v>
      </c>
      <c r="M1558" s="48">
        <v>15184</v>
      </c>
      <c r="N1558" s="48">
        <v>38344</v>
      </c>
      <c r="O1558" s="48">
        <v>5976</v>
      </c>
      <c r="P1558" s="48">
        <v>31955</v>
      </c>
      <c r="Q1558" s="48">
        <v>37931</v>
      </c>
      <c r="R1558" s="48">
        <v>16</v>
      </c>
      <c r="S1558" s="48">
        <v>397</v>
      </c>
      <c r="T1558" s="48">
        <v>413</v>
      </c>
      <c r="U1558" s="48">
        <v>5992</v>
      </c>
      <c r="V1558" s="48">
        <v>32352</v>
      </c>
      <c r="W1558" s="156">
        <v>4953799</v>
      </c>
      <c r="X1558" s="156">
        <v>46506</v>
      </c>
      <c r="Y1558" s="156">
        <v>5000305</v>
      </c>
      <c r="Z1558" s="28">
        <v>0.94059999999999999</v>
      </c>
      <c r="AA1558" s="28"/>
      <c r="AB1558" s="111"/>
      <c r="AC1558" s="28"/>
      <c r="AD1558" s="28">
        <v>7.17E-2</v>
      </c>
      <c r="AE1558" s="139"/>
      <c r="AF1558" s="139"/>
      <c r="AG1558" s="93">
        <v>1044</v>
      </c>
      <c r="AH1558" s="93">
        <v>2134</v>
      </c>
    </row>
    <row r="1559" spans="1:34">
      <c r="A1559" s="13" t="s">
        <v>127</v>
      </c>
      <c r="B1559" s="2" t="s">
        <v>75</v>
      </c>
      <c r="C1559" s="14" t="s">
        <v>184</v>
      </c>
      <c r="D1559" s="2">
        <v>2014</v>
      </c>
      <c r="E1559" s="14">
        <v>2014</v>
      </c>
      <c r="F1559" s="14" t="s">
        <v>99</v>
      </c>
      <c r="G1559" s="93">
        <v>118</v>
      </c>
      <c r="H1559" s="93">
        <v>984</v>
      </c>
      <c r="I1559" s="93">
        <v>0</v>
      </c>
      <c r="J1559" s="93">
        <v>2</v>
      </c>
      <c r="K1559" s="93">
        <v>118</v>
      </c>
      <c r="L1559" s="93">
        <v>986</v>
      </c>
      <c r="M1559" s="48">
        <v>1104</v>
      </c>
      <c r="N1559" s="48">
        <v>2232</v>
      </c>
      <c r="O1559" s="48">
        <v>340</v>
      </c>
      <c r="P1559" s="48">
        <v>1885</v>
      </c>
      <c r="Q1559" s="48">
        <v>2225</v>
      </c>
      <c r="R1559" s="48">
        <v>0</v>
      </c>
      <c r="S1559" s="48">
        <v>7</v>
      </c>
      <c r="T1559" s="48">
        <v>7</v>
      </c>
      <c r="U1559" s="48">
        <v>340</v>
      </c>
      <c r="V1559" s="48">
        <v>1892</v>
      </c>
      <c r="W1559" s="156">
        <v>292948</v>
      </c>
      <c r="X1559" s="156">
        <v>303</v>
      </c>
      <c r="Y1559" s="156">
        <v>293251</v>
      </c>
      <c r="Z1559" s="28">
        <v>1</v>
      </c>
      <c r="AA1559" s="28"/>
      <c r="AB1559" s="111"/>
      <c r="AC1559" s="28"/>
      <c r="AD1559" s="28">
        <v>7.17E-2</v>
      </c>
      <c r="AE1559" s="139"/>
      <c r="AF1559" s="139"/>
      <c r="AG1559" s="93">
        <v>118</v>
      </c>
      <c r="AH1559" s="93">
        <v>246</v>
      </c>
    </row>
    <row r="1560" spans="1:34">
      <c r="A1560" s="13" t="s">
        <v>128</v>
      </c>
      <c r="B1560" s="2" t="s">
        <v>75</v>
      </c>
      <c r="C1560" s="14" t="s">
        <v>184</v>
      </c>
      <c r="D1560" s="2">
        <v>2014</v>
      </c>
      <c r="E1560" s="14">
        <v>2014</v>
      </c>
      <c r="F1560" s="14" t="s">
        <v>99</v>
      </c>
      <c r="G1560" s="93">
        <v>11378</v>
      </c>
      <c r="H1560" s="93">
        <v>49351</v>
      </c>
      <c r="I1560" s="93">
        <v>24</v>
      </c>
      <c r="J1560" s="93">
        <v>305</v>
      </c>
      <c r="K1560" s="93">
        <v>11402</v>
      </c>
      <c r="L1560" s="93">
        <v>49656</v>
      </c>
      <c r="M1560" s="48">
        <v>61058</v>
      </c>
      <c r="N1560" s="48">
        <v>147492</v>
      </c>
      <c r="O1560" s="48">
        <v>30872</v>
      </c>
      <c r="P1560" s="48">
        <v>115811</v>
      </c>
      <c r="Q1560" s="48">
        <v>146683</v>
      </c>
      <c r="R1560" s="48">
        <v>76</v>
      </c>
      <c r="S1560" s="48">
        <v>733</v>
      </c>
      <c r="T1560" s="48">
        <v>809</v>
      </c>
      <c r="U1560" s="48">
        <v>30948</v>
      </c>
      <c r="V1560" s="48">
        <v>116544</v>
      </c>
      <c r="W1560" s="156">
        <v>20392964</v>
      </c>
      <c r="X1560" s="156">
        <v>111180</v>
      </c>
      <c r="Y1560" s="156">
        <v>20504144</v>
      </c>
      <c r="Z1560" s="28">
        <v>0.99339999999999995</v>
      </c>
      <c r="AA1560" s="28"/>
      <c r="AB1560" s="111"/>
      <c r="AC1560" s="28"/>
      <c r="AD1560" s="28">
        <v>2.5999999999999999E-2</v>
      </c>
      <c r="AE1560" s="139"/>
      <c r="AF1560" s="139"/>
      <c r="AG1560" s="93">
        <v>10577</v>
      </c>
      <c r="AH1560" s="93">
        <v>23840</v>
      </c>
    </row>
    <row r="1561" spans="1:34">
      <c r="A1561" s="13" t="s">
        <v>129</v>
      </c>
      <c r="B1561" s="2" t="s">
        <v>75</v>
      </c>
      <c r="C1561" s="14" t="s">
        <v>184</v>
      </c>
      <c r="D1561" s="2">
        <v>2014</v>
      </c>
      <c r="E1561" s="14">
        <v>2014</v>
      </c>
      <c r="F1561" s="14" t="s">
        <v>99</v>
      </c>
      <c r="G1561" s="93">
        <v>1678</v>
      </c>
      <c r="H1561" s="93">
        <v>8407</v>
      </c>
      <c r="I1561" s="93">
        <v>4</v>
      </c>
      <c r="J1561" s="93">
        <v>53</v>
      </c>
      <c r="K1561" s="93">
        <v>1682</v>
      </c>
      <c r="L1561" s="93">
        <v>8460</v>
      </c>
      <c r="M1561" s="48">
        <v>10142</v>
      </c>
      <c r="N1561" s="48">
        <v>24091</v>
      </c>
      <c r="O1561" s="48">
        <v>4551</v>
      </c>
      <c r="P1561" s="48">
        <v>19377</v>
      </c>
      <c r="Q1561" s="48">
        <v>23928</v>
      </c>
      <c r="R1561" s="48">
        <v>13</v>
      </c>
      <c r="S1561" s="48">
        <v>150</v>
      </c>
      <c r="T1561" s="48">
        <v>163</v>
      </c>
      <c r="U1561" s="48">
        <v>4564</v>
      </c>
      <c r="V1561" s="48">
        <v>19527</v>
      </c>
      <c r="W1561" s="156">
        <v>3179624</v>
      </c>
      <c r="X1561" s="156">
        <v>19872</v>
      </c>
      <c r="Y1561" s="156">
        <v>3199496</v>
      </c>
      <c r="Z1561" s="28">
        <v>0.97419999999999995</v>
      </c>
      <c r="AA1561" s="28"/>
      <c r="AB1561" s="111"/>
      <c r="AC1561" s="28"/>
      <c r="AD1561" s="28">
        <v>7.17E-2</v>
      </c>
      <c r="AE1561" s="139"/>
      <c r="AF1561" s="139"/>
      <c r="AG1561" s="93">
        <v>1403</v>
      </c>
      <c r="AH1561" s="93">
        <v>3093</v>
      </c>
    </row>
    <row r="1562" spans="1:34">
      <c r="A1562" s="13" t="s">
        <v>130</v>
      </c>
      <c r="B1562" s="2" t="s">
        <v>75</v>
      </c>
      <c r="C1562" s="14" t="s">
        <v>184</v>
      </c>
      <c r="D1562" s="2">
        <v>2014</v>
      </c>
      <c r="E1562" s="14">
        <v>2014</v>
      </c>
      <c r="F1562" s="14" t="s">
        <v>99</v>
      </c>
      <c r="G1562" s="93">
        <v>709</v>
      </c>
      <c r="H1562" s="93">
        <v>4556</v>
      </c>
      <c r="I1562" s="93">
        <v>1</v>
      </c>
      <c r="J1562" s="93">
        <v>16</v>
      </c>
      <c r="K1562" s="93">
        <v>710</v>
      </c>
      <c r="L1562" s="93">
        <v>4572</v>
      </c>
      <c r="M1562" s="48">
        <v>5282</v>
      </c>
      <c r="N1562" s="48">
        <v>10700</v>
      </c>
      <c r="O1562" s="48">
        <v>1856</v>
      </c>
      <c r="P1562" s="48">
        <v>8808</v>
      </c>
      <c r="Q1562" s="48">
        <v>10664</v>
      </c>
      <c r="R1562" s="48">
        <v>3</v>
      </c>
      <c r="S1562" s="48">
        <v>33</v>
      </c>
      <c r="T1562" s="48">
        <v>36</v>
      </c>
      <c r="U1562" s="48">
        <v>1859</v>
      </c>
      <c r="V1562" s="48">
        <v>8841</v>
      </c>
      <c r="W1562" s="156">
        <v>1530534</v>
      </c>
      <c r="X1562" s="156">
        <v>4801</v>
      </c>
      <c r="Y1562" s="156">
        <v>1535335</v>
      </c>
      <c r="Z1562" s="28">
        <v>0.9415</v>
      </c>
      <c r="AA1562" s="28"/>
      <c r="AB1562" s="111"/>
      <c r="AC1562" s="28"/>
      <c r="AD1562" s="28">
        <v>7.17E-2</v>
      </c>
      <c r="AE1562" s="139"/>
      <c r="AF1562" s="139"/>
      <c r="AG1562" s="93">
        <v>371</v>
      </c>
      <c r="AH1562" s="93">
        <v>711</v>
      </c>
    </row>
    <row r="1563" spans="1:34">
      <c r="A1563" s="13" t="s">
        <v>131</v>
      </c>
      <c r="B1563" s="2" t="s">
        <v>75</v>
      </c>
      <c r="C1563" s="14" t="s">
        <v>184</v>
      </c>
      <c r="D1563" s="2">
        <v>2014</v>
      </c>
      <c r="E1563" s="14">
        <v>2014</v>
      </c>
      <c r="F1563" s="14" t="s">
        <v>99</v>
      </c>
      <c r="G1563" s="93">
        <v>303</v>
      </c>
      <c r="H1563" s="93">
        <v>1222</v>
      </c>
      <c r="I1563" s="93">
        <v>0</v>
      </c>
      <c r="J1563" s="93">
        <v>0</v>
      </c>
      <c r="K1563" s="93">
        <v>303</v>
      </c>
      <c r="L1563" s="93">
        <v>1222</v>
      </c>
      <c r="M1563" s="48">
        <v>1525</v>
      </c>
      <c r="N1563" s="48">
        <v>3178</v>
      </c>
      <c r="O1563" s="48">
        <v>781</v>
      </c>
      <c r="P1563" s="48">
        <v>2396</v>
      </c>
      <c r="Q1563" s="48">
        <v>3177</v>
      </c>
      <c r="R1563" s="48">
        <v>1</v>
      </c>
      <c r="S1563" s="48">
        <v>0</v>
      </c>
      <c r="T1563" s="48">
        <v>1</v>
      </c>
      <c r="U1563" s="48">
        <v>782</v>
      </c>
      <c r="V1563" s="48">
        <v>2396</v>
      </c>
      <c r="W1563" s="156">
        <v>458533</v>
      </c>
      <c r="X1563" s="156">
        <v>53</v>
      </c>
      <c r="Y1563" s="156">
        <v>458586</v>
      </c>
      <c r="Z1563" s="28">
        <v>0.89249999999999996</v>
      </c>
      <c r="AA1563" s="28"/>
      <c r="AB1563" s="111"/>
      <c r="AC1563" s="28"/>
      <c r="AD1563" s="28">
        <v>7.17E-2</v>
      </c>
      <c r="AE1563" s="139"/>
      <c r="AF1563" s="139"/>
      <c r="AG1563" s="93">
        <v>96</v>
      </c>
      <c r="AH1563" s="93">
        <v>151</v>
      </c>
    </row>
    <row r="1564" spans="1:34">
      <c r="A1564" s="13" t="s">
        <v>132</v>
      </c>
      <c r="B1564" s="2" t="s">
        <v>76</v>
      </c>
      <c r="C1564" s="14" t="s">
        <v>184</v>
      </c>
      <c r="D1564" s="2">
        <v>2014</v>
      </c>
      <c r="E1564" s="14">
        <v>2014</v>
      </c>
      <c r="F1564" s="14" t="s">
        <v>99</v>
      </c>
      <c r="G1564" s="93">
        <v>88844</v>
      </c>
      <c r="H1564" s="93">
        <v>480059</v>
      </c>
      <c r="I1564" s="93">
        <v>926</v>
      </c>
      <c r="J1564" s="93">
        <v>5434</v>
      </c>
      <c r="K1564" s="93">
        <v>89770</v>
      </c>
      <c r="L1564" s="93">
        <v>485493</v>
      </c>
      <c r="M1564" s="48">
        <v>575263</v>
      </c>
      <c r="N1564" s="48">
        <v>1177722</v>
      </c>
      <c r="O1564" s="48">
        <v>203515</v>
      </c>
      <c r="P1564" s="48">
        <v>959567</v>
      </c>
      <c r="Q1564" s="48">
        <v>1163082</v>
      </c>
      <c r="R1564" s="48">
        <v>2981</v>
      </c>
      <c r="S1564" s="48">
        <v>11659</v>
      </c>
      <c r="T1564" s="48">
        <v>14640</v>
      </c>
      <c r="U1564" s="48">
        <v>206496</v>
      </c>
      <c r="V1564" s="48">
        <v>971226</v>
      </c>
      <c r="W1564" s="156">
        <v>174365397</v>
      </c>
      <c r="X1564" s="156">
        <v>1880686</v>
      </c>
      <c r="Y1564" s="156">
        <v>176246083</v>
      </c>
      <c r="Z1564" s="28">
        <v>0.9597</v>
      </c>
      <c r="AA1564" s="28"/>
      <c r="AB1564" s="111"/>
      <c r="AC1564" s="28"/>
      <c r="AD1564" s="28">
        <v>3.2000000000000001E-2</v>
      </c>
      <c r="AE1564" s="139"/>
      <c r="AF1564" s="139"/>
      <c r="AG1564" s="93">
        <v>116636</v>
      </c>
      <c r="AH1564" s="93">
        <v>237842</v>
      </c>
    </row>
    <row r="1565" spans="1:34">
      <c r="A1565" s="13" t="s">
        <v>133</v>
      </c>
      <c r="B1565" s="2" t="s">
        <v>75</v>
      </c>
      <c r="C1565" s="14" t="s">
        <v>184</v>
      </c>
      <c r="D1565" s="2">
        <v>2014</v>
      </c>
      <c r="E1565" s="14">
        <v>2014</v>
      </c>
      <c r="F1565" s="14" t="s">
        <v>99</v>
      </c>
      <c r="G1565" s="93">
        <v>2062</v>
      </c>
      <c r="H1565" s="93">
        <v>9380</v>
      </c>
      <c r="I1565" s="93">
        <v>3</v>
      </c>
      <c r="J1565" s="93">
        <v>21</v>
      </c>
      <c r="K1565" s="93">
        <v>2065</v>
      </c>
      <c r="L1565" s="93">
        <v>9401</v>
      </c>
      <c r="M1565" s="48">
        <v>11466</v>
      </c>
      <c r="N1565" s="48">
        <v>28733</v>
      </c>
      <c r="O1565" s="48">
        <v>5512</v>
      </c>
      <c r="P1565" s="48">
        <v>23136</v>
      </c>
      <c r="Q1565" s="48">
        <v>28648</v>
      </c>
      <c r="R1565" s="48">
        <v>7</v>
      </c>
      <c r="S1565" s="48">
        <v>78</v>
      </c>
      <c r="T1565" s="48">
        <v>85</v>
      </c>
      <c r="U1565" s="48">
        <v>5519</v>
      </c>
      <c r="V1565" s="48">
        <v>23214</v>
      </c>
      <c r="W1565" s="156">
        <v>3930756</v>
      </c>
      <c r="X1565" s="156">
        <v>9349</v>
      </c>
      <c r="Y1565" s="156">
        <v>3940105</v>
      </c>
      <c r="Z1565" s="28">
        <v>0.98529999999999995</v>
      </c>
      <c r="AA1565" s="28"/>
      <c r="AB1565" s="111"/>
      <c r="AC1565" s="28"/>
      <c r="AD1565" s="28">
        <v>7.17E-2</v>
      </c>
      <c r="AE1565" s="139"/>
      <c r="AF1565" s="139"/>
      <c r="AG1565" s="93">
        <v>2903</v>
      </c>
      <c r="AH1565" s="93">
        <v>6643</v>
      </c>
    </row>
    <row r="1566" spans="1:34">
      <c r="A1566" s="13" t="s">
        <v>134</v>
      </c>
      <c r="B1566" s="2" t="s">
        <v>75</v>
      </c>
      <c r="C1566" s="14" t="s">
        <v>184</v>
      </c>
      <c r="D1566" s="2">
        <v>2014</v>
      </c>
      <c r="E1566" s="14">
        <v>2014</v>
      </c>
      <c r="F1566" s="14" t="s">
        <v>99</v>
      </c>
      <c r="G1566" s="93">
        <v>757</v>
      </c>
      <c r="H1566" s="93">
        <v>5177</v>
      </c>
      <c r="I1566" s="93">
        <v>16</v>
      </c>
      <c r="J1566" s="93">
        <v>95</v>
      </c>
      <c r="K1566" s="93">
        <v>773</v>
      </c>
      <c r="L1566" s="93">
        <v>5272</v>
      </c>
      <c r="M1566" s="48">
        <v>6045</v>
      </c>
      <c r="N1566" s="48">
        <v>10131</v>
      </c>
      <c r="O1566" s="48">
        <v>1671</v>
      </c>
      <c r="P1566" s="48">
        <v>8167</v>
      </c>
      <c r="Q1566" s="48">
        <v>9838</v>
      </c>
      <c r="R1566" s="48">
        <v>50</v>
      </c>
      <c r="S1566" s="48">
        <v>243</v>
      </c>
      <c r="T1566" s="48">
        <v>293</v>
      </c>
      <c r="U1566" s="48">
        <v>1721</v>
      </c>
      <c r="V1566" s="48">
        <v>8410</v>
      </c>
      <c r="W1566" s="156">
        <v>1462198</v>
      </c>
      <c r="X1566" s="156">
        <v>29418</v>
      </c>
      <c r="Y1566" s="156">
        <v>1491616</v>
      </c>
      <c r="Z1566" s="28">
        <v>0.94220000000000004</v>
      </c>
      <c r="AA1566" s="28"/>
      <c r="AB1566" s="111"/>
      <c r="AC1566" s="28"/>
      <c r="AD1566" s="28">
        <v>7.17E-2</v>
      </c>
      <c r="AE1566" s="139"/>
      <c r="AF1566" s="139"/>
      <c r="AG1566" s="93">
        <v>1314</v>
      </c>
      <c r="AH1566" s="93">
        <v>2328</v>
      </c>
    </row>
    <row r="1567" spans="1:34">
      <c r="A1567" s="13" t="s">
        <v>135</v>
      </c>
      <c r="B1567" s="2" t="s">
        <v>75</v>
      </c>
      <c r="C1567" s="14" t="s">
        <v>184</v>
      </c>
      <c r="D1567" s="2">
        <v>2014</v>
      </c>
      <c r="E1567" s="14">
        <v>2014</v>
      </c>
      <c r="F1567" s="14" t="s">
        <v>99</v>
      </c>
      <c r="G1567" s="93">
        <v>140</v>
      </c>
      <c r="H1567" s="93">
        <v>900</v>
      </c>
      <c r="I1567" s="93">
        <v>0</v>
      </c>
      <c r="J1567" s="93">
        <v>1</v>
      </c>
      <c r="K1567" s="93">
        <v>140</v>
      </c>
      <c r="L1567" s="93">
        <v>901</v>
      </c>
      <c r="M1567" s="48">
        <v>1041</v>
      </c>
      <c r="N1567" s="48">
        <v>2061</v>
      </c>
      <c r="O1567" s="48">
        <v>385</v>
      </c>
      <c r="P1567" s="48">
        <v>1673</v>
      </c>
      <c r="Q1567" s="48">
        <v>2058</v>
      </c>
      <c r="R1567" s="48">
        <v>0</v>
      </c>
      <c r="S1567" s="48">
        <v>3</v>
      </c>
      <c r="T1567" s="48">
        <v>3</v>
      </c>
      <c r="U1567" s="48">
        <v>385</v>
      </c>
      <c r="V1567" s="48">
        <v>1676</v>
      </c>
      <c r="W1567" s="156">
        <v>288406</v>
      </c>
      <c r="X1567" s="156">
        <v>335</v>
      </c>
      <c r="Y1567" s="156">
        <v>288741</v>
      </c>
      <c r="Z1567" s="28">
        <v>0.88100000000000001</v>
      </c>
      <c r="AA1567" s="28"/>
      <c r="AB1567" s="111"/>
      <c r="AC1567" s="28"/>
      <c r="AD1567" s="28">
        <v>7.17E-2</v>
      </c>
      <c r="AE1567" s="139"/>
      <c r="AF1567" s="139"/>
      <c r="AG1567" s="93">
        <v>38</v>
      </c>
      <c r="AH1567" s="93">
        <v>64</v>
      </c>
    </row>
    <row r="1568" spans="1:34">
      <c r="A1568" s="13" t="s">
        <v>136</v>
      </c>
      <c r="B1568" s="2" t="s">
        <v>75</v>
      </c>
      <c r="C1568" s="14" t="s">
        <v>184</v>
      </c>
      <c r="D1568" s="2">
        <v>2014</v>
      </c>
      <c r="E1568" s="14">
        <v>2014</v>
      </c>
      <c r="F1568" s="14" t="s">
        <v>99</v>
      </c>
      <c r="G1568" s="93">
        <v>863</v>
      </c>
      <c r="H1568" s="93">
        <v>6537</v>
      </c>
      <c r="I1568" s="93">
        <v>1</v>
      </c>
      <c r="J1568" s="93">
        <v>19</v>
      </c>
      <c r="K1568" s="93">
        <v>864</v>
      </c>
      <c r="L1568" s="93">
        <v>6556</v>
      </c>
      <c r="M1568" s="48">
        <v>7420</v>
      </c>
      <c r="N1568" s="48">
        <v>13793</v>
      </c>
      <c r="O1568" s="48">
        <v>2187</v>
      </c>
      <c r="P1568" s="48">
        <v>11559</v>
      </c>
      <c r="Q1568" s="48">
        <v>13746</v>
      </c>
      <c r="R1568" s="48">
        <v>3</v>
      </c>
      <c r="S1568" s="48">
        <v>44</v>
      </c>
      <c r="T1568" s="48">
        <v>47</v>
      </c>
      <c r="U1568" s="48">
        <v>2190</v>
      </c>
      <c r="V1568" s="48">
        <v>11603</v>
      </c>
      <c r="W1568" s="156">
        <v>1995916</v>
      </c>
      <c r="X1568" s="156">
        <v>5834</v>
      </c>
      <c r="Y1568" s="156">
        <v>2001750</v>
      </c>
      <c r="Z1568" s="28">
        <v>0.99260000000000004</v>
      </c>
      <c r="AA1568" s="28"/>
      <c r="AB1568" s="111"/>
      <c r="AC1568" s="28"/>
      <c r="AD1568" s="28">
        <v>7.17E-2</v>
      </c>
      <c r="AE1568" s="139"/>
      <c r="AF1568" s="139"/>
      <c r="AG1568" s="93">
        <v>660</v>
      </c>
      <c r="AH1568" s="93">
        <v>1391</v>
      </c>
    </row>
    <row r="1569" spans="1:34">
      <c r="A1569" s="13" t="s">
        <v>137</v>
      </c>
      <c r="B1569" s="2" t="s">
        <v>75</v>
      </c>
      <c r="C1569" s="14" t="s">
        <v>184</v>
      </c>
      <c r="D1569" s="2">
        <v>2014</v>
      </c>
      <c r="E1569" s="14">
        <v>2014</v>
      </c>
      <c r="F1569" s="14" t="s">
        <v>99</v>
      </c>
      <c r="G1569" s="93">
        <v>4945</v>
      </c>
      <c r="H1569" s="93">
        <v>18920</v>
      </c>
      <c r="I1569" s="93">
        <v>6</v>
      </c>
      <c r="J1569" s="93">
        <v>25</v>
      </c>
      <c r="K1569" s="93">
        <v>4951</v>
      </c>
      <c r="L1569" s="93">
        <v>18945</v>
      </c>
      <c r="M1569" s="48">
        <v>23896</v>
      </c>
      <c r="N1569" s="48">
        <v>57076</v>
      </c>
      <c r="O1569" s="48">
        <v>13563</v>
      </c>
      <c r="P1569" s="48">
        <v>43414</v>
      </c>
      <c r="Q1569" s="48">
        <v>56977</v>
      </c>
      <c r="R1569" s="48">
        <v>22</v>
      </c>
      <c r="S1569" s="48">
        <v>77</v>
      </c>
      <c r="T1569" s="48">
        <v>99</v>
      </c>
      <c r="U1569" s="48">
        <v>13585</v>
      </c>
      <c r="V1569" s="48">
        <v>43491</v>
      </c>
      <c r="W1569" s="156">
        <v>7907622</v>
      </c>
      <c r="X1569" s="156">
        <v>9029</v>
      </c>
      <c r="Y1569" s="156">
        <v>7916651</v>
      </c>
      <c r="Z1569" s="28">
        <v>0.95750000000000002</v>
      </c>
      <c r="AA1569" s="28"/>
      <c r="AB1569" s="111"/>
      <c r="AC1569" s="28"/>
      <c r="AD1569" s="28">
        <v>3.8999999999999998E-3</v>
      </c>
      <c r="AE1569" s="139"/>
      <c r="AF1569" s="139"/>
      <c r="AG1569" s="93">
        <v>4083</v>
      </c>
      <c r="AH1569" s="93">
        <v>9145</v>
      </c>
    </row>
    <row r="1570" spans="1:34">
      <c r="A1570" s="13" t="s">
        <v>138</v>
      </c>
      <c r="B1570" s="2" t="s">
        <v>75</v>
      </c>
      <c r="C1570" s="14" t="s">
        <v>184</v>
      </c>
      <c r="D1570" s="2">
        <v>2014</v>
      </c>
      <c r="E1570" s="14">
        <v>2014</v>
      </c>
      <c r="F1570" s="14" t="s">
        <v>99</v>
      </c>
      <c r="G1570" s="93">
        <v>71</v>
      </c>
      <c r="H1570" s="93">
        <v>376</v>
      </c>
      <c r="I1570" s="93">
        <v>0</v>
      </c>
      <c r="J1570" s="93">
        <v>0</v>
      </c>
      <c r="K1570" s="93">
        <v>71</v>
      </c>
      <c r="L1570" s="93">
        <v>376</v>
      </c>
      <c r="M1570" s="48">
        <v>447</v>
      </c>
      <c r="N1570" s="48">
        <v>987</v>
      </c>
      <c r="O1570" s="48">
        <v>182</v>
      </c>
      <c r="P1570" s="48">
        <v>805</v>
      </c>
      <c r="Q1570" s="48">
        <v>987</v>
      </c>
      <c r="R1570" s="48">
        <v>0</v>
      </c>
      <c r="S1570" s="48">
        <v>0</v>
      </c>
      <c r="T1570" s="48">
        <v>0</v>
      </c>
      <c r="U1570" s="48">
        <v>182</v>
      </c>
      <c r="V1570" s="48">
        <v>805</v>
      </c>
      <c r="W1570" s="156">
        <v>126306</v>
      </c>
      <c r="X1570" s="156">
        <v>0</v>
      </c>
      <c r="Y1570" s="156">
        <v>126306</v>
      </c>
      <c r="Z1570" s="28">
        <v>1</v>
      </c>
      <c r="AA1570" s="28"/>
      <c r="AB1570" s="111"/>
      <c r="AC1570" s="28"/>
      <c r="AD1570" s="28">
        <v>7.17E-2</v>
      </c>
      <c r="AE1570" s="139"/>
      <c r="AF1570" s="139"/>
      <c r="AG1570" s="93">
        <v>33</v>
      </c>
      <c r="AH1570" s="93">
        <v>65</v>
      </c>
    </row>
    <row r="1571" spans="1:34">
      <c r="A1571" s="13" t="s">
        <v>139</v>
      </c>
      <c r="B1571" s="2" t="s">
        <v>75</v>
      </c>
      <c r="C1571" s="14" t="s">
        <v>184</v>
      </c>
      <c r="D1571" s="2">
        <v>2014</v>
      </c>
      <c r="E1571" s="14">
        <v>2014</v>
      </c>
      <c r="F1571" s="14" t="s">
        <v>99</v>
      </c>
      <c r="G1571" s="93">
        <v>18</v>
      </c>
      <c r="H1571" s="93">
        <v>578</v>
      </c>
      <c r="I1571" s="93">
        <v>0</v>
      </c>
      <c r="J1571" s="93">
        <v>0</v>
      </c>
      <c r="K1571" s="93">
        <v>18</v>
      </c>
      <c r="L1571" s="93">
        <v>578</v>
      </c>
      <c r="M1571" s="48">
        <v>596</v>
      </c>
      <c r="N1571" s="48">
        <v>936</v>
      </c>
      <c r="O1571" s="48">
        <v>40</v>
      </c>
      <c r="P1571" s="48">
        <v>895</v>
      </c>
      <c r="Q1571" s="48">
        <v>935</v>
      </c>
      <c r="R1571" s="48">
        <v>0</v>
      </c>
      <c r="S1571" s="48">
        <v>1</v>
      </c>
      <c r="T1571" s="48">
        <v>1</v>
      </c>
      <c r="U1571" s="48">
        <v>40</v>
      </c>
      <c r="V1571" s="48">
        <v>896</v>
      </c>
      <c r="W1571" s="156">
        <v>137200</v>
      </c>
      <c r="X1571" s="156">
        <v>118</v>
      </c>
      <c r="Y1571" s="156">
        <v>137318</v>
      </c>
      <c r="Z1571" s="28">
        <v>0.89800000000000002</v>
      </c>
      <c r="AA1571" s="28"/>
      <c r="AB1571" s="111"/>
      <c r="AC1571" s="28"/>
      <c r="AD1571" s="28">
        <v>7.17E-2</v>
      </c>
      <c r="AE1571" s="139"/>
      <c r="AF1571" s="139"/>
      <c r="AG1571" s="93">
        <v>84</v>
      </c>
      <c r="AH1571" s="93">
        <v>167</v>
      </c>
    </row>
    <row r="1572" spans="1:34">
      <c r="A1572" s="13" t="s">
        <v>140</v>
      </c>
      <c r="B1572" s="2" t="s">
        <v>75</v>
      </c>
      <c r="C1572" s="14" t="s">
        <v>184</v>
      </c>
      <c r="D1572" s="2">
        <v>2014</v>
      </c>
      <c r="E1572" s="14">
        <v>2014</v>
      </c>
      <c r="F1572" s="14" t="s">
        <v>99</v>
      </c>
      <c r="G1572" s="93">
        <v>4684</v>
      </c>
      <c r="H1572" s="93">
        <v>18652</v>
      </c>
      <c r="I1572" s="93">
        <v>11</v>
      </c>
      <c r="J1572" s="93">
        <v>85</v>
      </c>
      <c r="K1572" s="93">
        <v>4695</v>
      </c>
      <c r="L1572" s="93">
        <v>18737</v>
      </c>
      <c r="M1572" s="48">
        <v>23432</v>
      </c>
      <c r="N1572" s="48">
        <v>53651</v>
      </c>
      <c r="O1572" s="48">
        <v>11457</v>
      </c>
      <c r="P1572" s="48">
        <v>41866</v>
      </c>
      <c r="Q1572" s="48">
        <v>53323</v>
      </c>
      <c r="R1572" s="48">
        <v>38</v>
      </c>
      <c r="S1572" s="48">
        <v>290</v>
      </c>
      <c r="T1572" s="48">
        <v>328</v>
      </c>
      <c r="U1572" s="48">
        <v>11495</v>
      </c>
      <c r="V1572" s="48">
        <v>42156</v>
      </c>
      <c r="W1572" s="156">
        <v>7562162</v>
      </c>
      <c r="X1572" s="156">
        <v>32136</v>
      </c>
      <c r="Y1572" s="156">
        <v>7594298</v>
      </c>
      <c r="Z1572" s="28">
        <v>0.999</v>
      </c>
      <c r="AA1572" s="28"/>
      <c r="AB1572" s="111"/>
      <c r="AC1572" s="28"/>
      <c r="AD1572" s="28">
        <v>7.9399999999999998E-2</v>
      </c>
      <c r="AE1572" s="139"/>
      <c r="AF1572" s="139"/>
      <c r="AG1572" s="93">
        <v>8166</v>
      </c>
      <c r="AH1572" s="93">
        <v>17393</v>
      </c>
    </row>
    <row r="1573" spans="1:34">
      <c r="A1573" s="13" t="s">
        <v>141</v>
      </c>
      <c r="B1573" s="2" t="s">
        <v>75</v>
      </c>
      <c r="C1573" s="14" t="s">
        <v>184</v>
      </c>
      <c r="D1573" s="2">
        <v>2014</v>
      </c>
      <c r="E1573" s="14">
        <v>2014</v>
      </c>
      <c r="F1573" s="14" t="s">
        <v>99</v>
      </c>
      <c r="G1573" s="93">
        <v>406</v>
      </c>
      <c r="H1573" s="93">
        <v>3120</v>
      </c>
      <c r="I1573" s="93">
        <v>3</v>
      </c>
      <c r="J1573" s="93">
        <v>22</v>
      </c>
      <c r="K1573" s="93">
        <v>409</v>
      </c>
      <c r="L1573" s="93">
        <v>3142</v>
      </c>
      <c r="M1573" s="48">
        <v>3551</v>
      </c>
      <c r="N1573" s="48">
        <v>7445</v>
      </c>
      <c r="O1573" s="48">
        <v>1003</v>
      </c>
      <c r="P1573" s="48">
        <v>6369</v>
      </c>
      <c r="Q1573" s="48">
        <v>7372</v>
      </c>
      <c r="R1573" s="48">
        <v>9</v>
      </c>
      <c r="S1573" s="48">
        <v>64</v>
      </c>
      <c r="T1573" s="48">
        <v>73</v>
      </c>
      <c r="U1573" s="48">
        <v>1012</v>
      </c>
      <c r="V1573" s="48">
        <v>6433</v>
      </c>
      <c r="W1573" s="156">
        <v>1005695</v>
      </c>
      <c r="X1573" s="156">
        <v>7731</v>
      </c>
      <c r="Y1573" s="156">
        <v>1013426</v>
      </c>
      <c r="Z1573" s="28">
        <v>0.95240000000000002</v>
      </c>
      <c r="AA1573" s="28"/>
      <c r="AB1573" s="111"/>
      <c r="AC1573" s="28"/>
      <c r="AD1573" s="28">
        <v>7.17E-2</v>
      </c>
      <c r="AE1573" s="139"/>
      <c r="AF1573" s="139"/>
      <c r="AG1573" s="93">
        <v>895</v>
      </c>
      <c r="AH1573" s="93">
        <v>1848</v>
      </c>
    </row>
    <row r="1574" spans="1:34">
      <c r="A1574" s="13" t="s">
        <v>142</v>
      </c>
      <c r="B1574" s="2" t="s">
        <v>75</v>
      </c>
      <c r="C1574" s="14" t="s">
        <v>184</v>
      </c>
      <c r="D1574" s="2">
        <v>2014</v>
      </c>
      <c r="E1574" s="14">
        <v>2014</v>
      </c>
      <c r="F1574" s="14" t="s">
        <v>99</v>
      </c>
      <c r="G1574" s="93">
        <v>426</v>
      </c>
      <c r="H1574" s="93">
        <v>3641</v>
      </c>
      <c r="I1574" s="93">
        <v>1</v>
      </c>
      <c r="J1574" s="93">
        <v>6</v>
      </c>
      <c r="K1574" s="93">
        <v>427</v>
      </c>
      <c r="L1574" s="93">
        <v>3647</v>
      </c>
      <c r="M1574" s="48">
        <v>4074</v>
      </c>
      <c r="N1574" s="48">
        <v>7664</v>
      </c>
      <c r="O1574" s="48">
        <v>1097</v>
      </c>
      <c r="P1574" s="48">
        <v>6554</v>
      </c>
      <c r="Q1574" s="48">
        <v>7651</v>
      </c>
      <c r="R1574" s="48">
        <v>1</v>
      </c>
      <c r="S1574" s="48">
        <v>12</v>
      </c>
      <c r="T1574" s="48">
        <v>13</v>
      </c>
      <c r="U1574" s="48">
        <v>1098</v>
      </c>
      <c r="V1574" s="48">
        <v>6566</v>
      </c>
      <c r="W1574" s="156">
        <v>1097750</v>
      </c>
      <c r="X1574" s="156">
        <v>1592</v>
      </c>
      <c r="Y1574" s="156">
        <v>1099342</v>
      </c>
      <c r="Z1574" s="28">
        <v>0.98860000000000003</v>
      </c>
      <c r="AA1574" s="28"/>
      <c r="AB1574" s="111"/>
      <c r="AC1574" s="28"/>
      <c r="AD1574" s="28">
        <v>7.17E-2</v>
      </c>
      <c r="AE1574" s="139"/>
      <c r="AF1574" s="139"/>
      <c r="AG1574" s="93">
        <v>185</v>
      </c>
      <c r="AH1574" s="93">
        <v>353</v>
      </c>
    </row>
    <row r="1575" spans="1:34">
      <c r="A1575" s="13" t="s">
        <v>143</v>
      </c>
      <c r="B1575" s="2" t="s">
        <v>74</v>
      </c>
      <c r="C1575" s="14" t="s">
        <v>184</v>
      </c>
      <c r="D1575" s="2">
        <v>2014</v>
      </c>
      <c r="E1575" s="14">
        <v>2014</v>
      </c>
      <c r="F1575" s="14" t="s">
        <v>99</v>
      </c>
      <c r="G1575" s="93">
        <v>13276</v>
      </c>
      <c r="H1575" s="93">
        <v>99944</v>
      </c>
      <c r="I1575" s="93">
        <v>70</v>
      </c>
      <c r="J1575" s="93">
        <v>1788</v>
      </c>
      <c r="K1575" s="93">
        <v>13346</v>
      </c>
      <c r="L1575" s="93">
        <v>101732</v>
      </c>
      <c r="M1575" s="48">
        <v>115078</v>
      </c>
      <c r="N1575" s="48">
        <v>248254</v>
      </c>
      <c r="O1575" s="48">
        <v>33926</v>
      </c>
      <c r="P1575" s="48">
        <v>209985</v>
      </c>
      <c r="Q1575" s="48">
        <v>243911</v>
      </c>
      <c r="R1575" s="48">
        <v>234</v>
      </c>
      <c r="S1575" s="48">
        <v>4109</v>
      </c>
      <c r="T1575" s="48">
        <v>4343</v>
      </c>
      <c r="U1575" s="48">
        <v>34160</v>
      </c>
      <c r="V1575" s="48">
        <v>214094</v>
      </c>
      <c r="W1575" s="156">
        <v>33966299</v>
      </c>
      <c r="X1575" s="156">
        <v>506754</v>
      </c>
      <c r="Y1575" s="156">
        <v>34473053</v>
      </c>
      <c r="Z1575" s="28">
        <v>0.98299999999999998</v>
      </c>
      <c r="AA1575" s="28"/>
      <c r="AB1575" s="111"/>
      <c r="AC1575" s="28"/>
      <c r="AD1575" s="28">
        <v>3.3799999999999997E-2</v>
      </c>
      <c r="AE1575" s="139"/>
      <c r="AF1575" s="139"/>
      <c r="AG1575" s="93">
        <v>30019</v>
      </c>
      <c r="AH1575" s="93">
        <v>64695</v>
      </c>
    </row>
    <row r="1576" spans="1:34">
      <c r="A1576" s="13" t="s">
        <v>144</v>
      </c>
      <c r="B1576" s="2" t="s">
        <v>74</v>
      </c>
      <c r="C1576" s="14" t="s">
        <v>184</v>
      </c>
      <c r="D1576" s="2">
        <v>2014</v>
      </c>
      <c r="E1576" s="14">
        <v>2014</v>
      </c>
      <c r="F1576" s="14" t="s">
        <v>99</v>
      </c>
      <c r="G1576" s="93">
        <v>990</v>
      </c>
      <c r="H1576" s="93">
        <v>8088</v>
      </c>
      <c r="I1576" s="93">
        <v>8</v>
      </c>
      <c r="J1576" s="93">
        <v>28</v>
      </c>
      <c r="K1576" s="93">
        <v>998</v>
      </c>
      <c r="L1576" s="93">
        <v>8116</v>
      </c>
      <c r="M1576" s="48">
        <v>9114</v>
      </c>
      <c r="N1576" s="48">
        <v>18497</v>
      </c>
      <c r="O1576" s="48">
        <v>2566</v>
      </c>
      <c r="P1576" s="48">
        <v>15850</v>
      </c>
      <c r="Q1576" s="48">
        <v>18416</v>
      </c>
      <c r="R1576" s="48">
        <v>26</v>
      </c>
      <c r="S1576" s="48">
        <v>55</v>
      </c>
      <c r="T1576" s="48">
        <v>81</v>
      </c>
      <c r="U1576" s="48">
        <v>2592</v>
      </c>
      <c r="V1576" s="48">
        <v>15905</v>
      </c>
      <c r="W1576" s="156">
        <v>2509144</v>
      </c>
      <c r="X1576" s="156">
        <v>9622</v>
      </c>
      <c r="Y1576" s="156">
        <v>2518766</v>
      </c>
      <c r="Z1576" s="28">
        <v>0.99750000000000005</v>
      </c>
      <c r="AA1576" s="28"/>
      <c r="AB1576" s="111"/>
      <c r="AC1576" s="28"/>
      <c r="AD1576" s="28">
        <v>7.17E-2</v>
      </c>
      <c r="AE1576" s="139"/>
      <c r="AF1576" s="139"/>
      <c r="AG1576" s="93">
        <v>723</v>
      </c>
      <c r="AH1576" s="93">
        <v>1422</v>
      </c>
    </row>
    <row r="1577" spans="1:34">
      <c r="A1577" s="13" t="s">
        <v>145</v>
      </c>
      <c r="B1577" s="2" t="s">
        <v>75</v>
      </c>
      <c r="C1577" s="14" t="s">
        <v>184</v>
      </c>
      <c r="D1577" s="2">
        <v>2014</v>
      </c>
      <c r="E1577" s="14">
        <v>2014</v>
      </c>
      <c r="F1577" s="14" t="s">
        <v>99</v>
      </c>
      <c r="G1577" s="93">
        <v>124</v>
      </c>
      <c r="H1577" s="93">
        <v>830</v>
      </c>
      <c r="I1577" s="93">
        <v>0</v>
      </c>
      <c r="J1577" s="93">
        <v>0</v>
      </c>
      <c r="K1577" s="93">
        <v>124</v>
      </c>
      <c r="L1577" s="93">
        <v>830</v>
      </c>
      <c r="M1577" s="48">
        <v>954</v>
      </c>
      <c r="N1577" s="48">
        <v>1844</v>
      </c>
      <c r="O1577" s="48">
        <v>340</v>
      </c>
      <c r="P1577" s="48">
        <v>1504</v>
      </c>
      <c r="Q1577" s="48">
        <v>1844</v>
      </c>
      <c r="R1577" s="48">
        <v>0</v>
      </c>
      <c r="S1577" s="48">
        <v>0</v>
      </c>
      <c r="T1577" s="48">
        <v>0</v>
      </c>
      <c r="U1577" s="48">
        <v>340</v>
      </c>
      <c r="V1577" s="48">
        <v>1504</v>
      </c>
      <c r="W1577" s="156">
        <v>264017</v>
      </c>
      <c r="X1577" s="156">
        <v>0</v>
      </c>
      <c r="Y1577" s="156">
        <v>264017</v>
      </c>
      <c r="Z1577" s="28">
        <v>1</v>
      </c>
      <c r="AA1577" s="28"/>
      <c r="AB1577" s="111"/>
      <c r="AC1577" s="28"/>
      <c r="AD1577" s="28">
        <v>7.17E-2</v>
      </c>
      <c r="AE1577" s="139"/>
      <c r="AF1577" s="139"/>
      <c r="AG1577" s="93">
        <v>35</v>
      </c>
      <c r="AH1577" s="93">
        <v>55</v>
      </c>
    </row>
    <row r="1578" spans="1:34">
      <c r="A1578" s="13" t="s">
        <v>146</v>
      </c>
      <c r="B1578" s="2" t="s">
        <v>75</v>
      </c>
      <c r="C1578" s="14" t="s">
        <v>184</v>
      </c>
      <c r="D1578" s="2">
        <v>2014</v>
      </c>
      <c r="E1578" s="14">
        <v>2014</v>
      </c>
      <c r="F1578" s="14" t="s">
        <v>99</v>
      </c>
      <c r="G1578" s="93">
        <v>19615</v>
      </c>
      <c r="H1578" s="93">
        <v>101155</v>
      </c>
      <c r="I1578" s="93">
        <v>58</v>
      </c>
      <c r="J1578" s="93">
        <v>524</v>
      </c>
      <c r="K1578" s="93">
        <v>19673</v>
      </c>
      <c r="L1578" s="93">
        <v>101679</v>
      </c>
      <c r="M1578" s="48">
        <v>121352</v>
      </c>
      <c r="N1578" s="48">
        <v>285783</v>
      </c>
      <c r="O1578" s="48">
        <v>53388</v>
      </c>
      <c r="P1578" s="48">
        <v>230773</v>
      </c>
      <c r="Q1578" s="48">
        <v>284161</v>
      </c>
      <c r="R1578" s="48">
        <v>195</v>
      </c>
      <c r="S1578" s="48">
        <v>1427</v>
      </c>
      <c r="T1578" s="48">
        <v>1622</v>
      </c>
      <c r="U1578" s="48">
        <v>53583</v>
      </c>
      <c r="V1578" s="48">
        <v>232200</v>
      </c>
      <c r="W1578" s="156">
        <v>38972676</v>
      </c>
      <c r="X1578" s="156">
        <v>174522</v>
      </c>
      <c r="Y1578" s="156">
        <v>39147198</v>
      </c>
      <c r="Z1578" s="28">
        <v>0.99580000000000002</v>
      </c>
      <c r="AA1578" s="28"/>
      <c r="AB1578" s="111"/>
      <c r="AC1578" s="28"/>
      <c r="AD1578" s="28">
        <v>3.5000000000000003E-2</v>
      </c>
      <c r="AE1578" s="139"/>
      <c r="AF1578" s="139"/>
      <c r="AG1578" s="93">
        <v>16822</v>
      </c>
      <c r="AH1578" s="93">
        <v>36876</v>
      </c>
    </row>
    <row r="1579" spans="1:34">
      <c r="A1579" s="13" t="s">
        <v>147</v>
      </c>
      <c r="B1579" s="2" t="s">
        <v>74</v>
      </c>
      <c r="C1579" s="14" t="s">
        <v>184</v>
      </c>
      <c r="D1579" s="2">
        <v>2014</v>
      </c>
      <c r="E1579" s="14">
        <v>2014</v>
      </c>
      <c r="F1579" s="14" t="s">
        <v>99</v>
      </c>
      <c r="G1579" s="93">
        <v>18209</v>
      </c>
      <c r="H1579" s="93">
        <v>79228</v>
      </c>
      <c r="I1579" s="93">
        <v>150</v>
      </c>
      <c r="J1579" s="93">
        <v>829</v>
      </c>
      <c r="K1579" s="93">
        <v>18359</v>
      </c>
      <c r="L1579" s="93">
        <v>80057</v>
      </c>
      <c r="M1579" s="48">
        <v>98416</v>
      </c>
      <c r="N1579" s="48">
        <v>214817</v>
      </c>
      <c r="O1579" s="48">
        <v>46527</v>
      </c>
      <c r="P1579" s="48">
        <v>165871</v>
      </c>
      <c r="Q1579" s="48">
        <v>212398</v>
      </c>
      <c r="R1579" s="48">
        <v>534</v>
      </c>
      <c r="S1579" s="48">
        <v>1885</v>
      </c>
      <c r="T1579" s="48">
        <v>2419</v>
      </c>
      <c r="U1579" s="48">
        <v>47061</v>
      </c>
      <c r="V1579" s="48">
        <v>167756</v>
      </c>
      <c r="W1579" s="156">
        <v>30789158</v>
      </c>
      <c r="X1579" s="156">
        <v>323807</v>
      </c>
      <c r="Y1579" s="156">
        <v>31112965</v>
      </c>
      <c r="Z1579" s="28">
        <v>0.96530000000000005</v>
      </c>
      <c r="AA1579" s="28"/>
      <c r="AB1579" s="111"/>
      <c r="AC1579" s="28"/>
      <c r="AD1579" s="28">
        <v>7.0000000000000001E-3</v>
      </c>
      <c r="AE1579" s="139"/>
      <c r="AF1579" s="139"/>
      <c r="AG1579" s="93">
        <v>10307</v>
      </c>
      <c r="AH1579" s="93">
        <v>20056</v>
      </c>
    </row>
    <row r="1580" spans="1:34">
      <c r="A1580" s="13" t="s">
        <v>148</v>
      </c>
      <c r="B1580" s="2" t="s">
        <v>75</v>
      </c>
      <c r="C1580" s="14" t="s">
        <v>184</v>
      </c>
      <c r="D1580" s="2">
        <v>2014</v>
      </c>
      <c r="E1580" s="14">
        <v>2014</v>
      </c>
      <c r="F1580" s="14" t="s">
        <v>99</v>
      </c>
      <c r="G1580" s="93">
        <v>410</v>
      </c>
      <c r="H1580" s="93">
        <v>2327</v>
      </c>
      <c r="I1580" s="93">
        <v>1</v>
      </c>
      <c r="J1580" s="93">
        <v>9</v>
      </c>
      <c r="K1580" s="93">
        <v>411</v>
      </c>
      <c r="L1580" s="93">
        <v>2336</v>
      </c>
      <c r="M1580" s="48">
        <v>2747</v>
      </c>
      <c r="N1580" s="48">
        <v>6389</v>
      </c>
      <c r="O1580" s="48">
        <v>1080</v>
      </c>
      <c r="P1580" s="48">
        <v>5280</v>
      </c>
      <c r="Q1580" s="48">
        <v>6360</v>
      </c>
      <c r="R1580" s="48">
        <v>3</v>
      </c>
      <c r="S1580" s="48">
        <v>26</v>
      </c>
      <c r="T1580" s="48">
        <v>29</v>
      </c>
      <c r="U1580" s="48">
        <v>1083</v>
      </c>
      <c r="V1580" s="48">
        <v>5306</v>
      </c>
      <c r="W1580" s="156">
        <v>886733</v>
      </c>
      <c r="X1580" s="156">
        <v>2985</v>
      </c>
      <c r="Y1580" s="156">
        <v>889718</v>
      </c>
      <c r="Z1580" s="28">
        <v>0.98399999999999999</v>
      </c>
      <c r="AA1580" s="28"/>
      <c r="AB1580" s="111"/>
      <c r="AC1580" s="28"/>
      <c r="AD1580" s="28">
        <v>7.17E-2</v>
      </c>
      <c r="AE1580" s="139"/>
      <c r="AF1580" s="139"/>
      <c r="AG1580" s="93">
        <v>482</v>
      </c>
      <c r="AH1580" s="93">
        <v>1039</v>
      </c>
    </row>
    <row r="1581" spans="1:34">
      <c r="A1581" s="13" t="s">
        <v>149</v>
      </c>
      <c r="B1581" s="2" t="s">
        <v>75</v>
      </c>
      <c r="C1581" s="14" t="s">
        <v>184</v>
      </c>
      <c r="D1581" s="2">
        <v>2014</v>
      </c>
      <c r="E1581" s="14">
        <v>2014</v>
      </c>
      <c r="F1581" s="14" t="s">
        <v>99</v>
      </c>
      <c r="G1581" s="93">
        <v>28676</v>
      </c>
      <c r="H1581" s="93">
        <v>138678</v>
      </c>
      <c r="I1581" s="93">
        <v>68</v>
      </c>
      <c r="J1581" s="93">
        <v>632</v>
      </c>
      <c r="K1581" s="93">
        <v>28744</v>
      </c>
      <c r="L1581" s="93">
        <v>139310</v>
      </c>
      <c r="M1581" s="48">
        <v>168054</v>
      </c>
      <c r="N1581" s="48">
        <v>384782</v>
      </c>
      <c r="O1581" s="48">
        <v>77121</v>
      </c>
      <c r="P1581" s="48">
        <v>305822</v>
      </c>
      <c r="Q1581" s="48">
        <v>382943</v>
      </c>
      <c r="R1581" s="48">
        <v>228</v>
      </c>
      <c r="S1581" s="48">
        <v>1611</v>
      </c>
      <c r="T1581" s="48">
        <v>1839</v>
      </c>
      <c r="U1581" s="48">
        <v>77349</v>
      </c>
      <c r="V1581" s="48">
        <v>307433</v>
      </c>
      <c r="W1581" s="156">
        <v>53659743</v>
      </c>
      <c r="X1581" s="156">
        <v>207801</v>
      </c>
      <c r="Y1581" s="156">
        <v>53867544</v>
      </c>
      <c r="Z1581" s="28">
        <v>0.99809999999999999</v>
      </c>
      <c r="AA1581" s="28"/>
      <c r="AB1581" s="111"/>
      <c r="AC1581" s="28"/>
      <c r="AD1581" s="28">
        <v>9.9000000000000008E-3</v>
      </c>
      <c r="AE1581" s="139"/>
      <c r="AF1581" s="139"/>
      <c r="AG1581" s="93">
        <v>21054</v>
      </c>
      <c r="AH1581" s="93">
        <v>44896</v>
      </c>
    </row>
    <row r="1582" spans="1:34">
      <c r="A1582" s="13" t="s">
        <v>150</v>
      </c>
      <c r="B1582" s="2" t="s">
        <v>74</v>
      </c>
      <c r="C1582" s="14" t="s">
        <v>184</v>
      </c>
      <c r="D1582" s="2">
        <v>2014</v>
      </c>
      <c r="E1582" s="14">
        <v>2014</v>
      </c>
      <c r="F1582" s="14" t="s">
        <v>99</v>
      </c>
      <c r="G1582" s="93">
        <v>17451</v>
      </c>
      <c r="H1582" s="93">
        <v>111640</v>
      </c>
      <c r="I1582" s="93">
        <v>114</v>
      </c>
      <c r="J1582" s="93">
        <v>1134</v>
      </c>
      <c r="K1582" s="93">
        <v>17565</v>
      </c>
      <c r="L1582" s="93">
        <v>112774</v>
      </c>
      <c r="M1582" s="48">
        <v>130339</v>
      </c>
      <c r="N1582" s="48">
        <v>275207</v>
      </c>
      <c r="O1582" s="48">
        <v>47232</v>
      </c>
      <c r="P1582" s="48">
        <v>224768</v>
      </c>
      <c r="Q1582" s="48">
        <v>272000</v>
      </c>
      <c r="R1582" s="48">
        <v>395</v>
      </c>
      <c r="S1582" s="48">
        <v>2812</v>
      </c>
      <c r="T1582" s="48">
        <v>3207</v>
      </c>
      <c r="U1582" s="48">
        <v>47627</v>
      </c>
      <c r="V1582" s="48">
        <v>227580</v>
      </c>
      <c r="W1582" s="156">
        <v>38213607</v>
      </c>
      <c r="X1582" s="156">
        <v>368571</v>
      </c>
      <c r="Y1582" s="156">
        <v>38582178</v>
      </c>
      <c r="Z1582" s="28">
        <v>0.92269999999999996</v>
      </c>
      <c r="AA1582" s="28"/>
      <c r="AB1582" s="111"/>
      <c r="AC1582" s="28"/>
      <c r="AD1582" s="28">
        <v>5.0099999999999999E-2</v>
      </c>
      <c r="AE1582" s="139"/>
      <c r="AF1582" s="139"/>
      <c r="AG1582" s="93">
        <v>16657</v>
      </c>
      <c r="AH1582" s="93">
        <v>34074</v>
      </c>
    </row>
    <row r="1583" spans="1:34">
      <c r="A1583" s="13" t="s">
        <v>151</v>
      </c>
      <c r="B1583" s="2" t="s">
        <v>74</v>
      </c>
      <c r="C1583" s="14" t="s">
        <v>184</v>
      </c>
      <c r="D1583" s="2">
        <v>2014</v>
      </c>
      <c r="E1583" s="14">
        <v>2014</v>
      </c>
      <c r="F1583" s="14" t="s">
        <v>99</v>
      </c>
      <c r="G1583" s="93">
        <v>2759</v>
      </c>
      <c r="H1583" s="93">
        <v>29049</v>
      </c>
      <c r="I1583" s="93">
        <v>70</v>
      </c>
      <c r="J1583" s="93">
        <v>834</v>
      </c>
      <c r="K1583" s="93">
        <v>2829</v>
      </c>
      <c r="L1583" s="93">
        <v>29883</v>
      </c>
      <c r="M1583" s="48">
        <v>32712</v>
      </c>
      <c r="N1583" s="48">
        <v>50927</v>
      </c>
      <c r="O1583" s="48">
        <v>6143</v>
      </c>
      <c r="P1583" s="48">
        <v>42965</v>
      </c>
      <c r="Q1583" s="48">
        <v>49108</v>
      </c>
      <c r="R1583" s="48">
        <v>193</v>
      </c>
      <c r="S1583" s="48">
        <v>1626</v>
      </c>
      <c r="T1583" s="48">
        <v>1819</v>
      </c>
      <c r="U1583" s="48">
        <v>6336</v>
      </c>
      <c r="V1583" s="48">
        <v>44591</v>
      </c>
      <c r="W1583" s="156">
        <v>7479523</v>
      </c>
      <c r="X1583" s="156">
        <v>221520</v>
      </c>
      <c r="Y1583" s="156">
        <v>7701043</v>
      </c>
      <c r="Z1583" s="28">
        <v>0.97499999999999998</v>
      </c>
      <c r="AA1583" s="28"/>
      <c r="AB1583" s="111"/>
      <c r="AC1583" s="28"/>
      <c r="AD1583" s="28">
        <v>4.1700000000000001E-2</v>
      </c>
      <c r="AE1583" s="139"/>
      <c r="AF1583" s="139"/>
      <c r="AG1583" s="93">
        <v>4254</v>
      </c>
      <c r="AH1583" s="93">
        <v>6793</v>
      </c>
    </row>
    <row r="1584" spans="1:34">
      <c r="A1584" s="13" t="s">
        <v>152</v>
      </c>
      <c r="B1584" s="2" t="s">
        <v>75</v>
      </c>
      <c r="C1584" s="14" t="s">
        <v>184</v>
      </c>
      <c r="D1584" s="2">
        <v>2014</v>
      </c>
      <c r="E1584" s="14">
        <v>2014</v>
      </c>
      <c r="F1584" s="14" t="s">
        <v>99</v>
      </c>
      <c r="G1584" s="93">
        <v>9466</v>
      </c>
      <c r="H1584" s="93">
        <v>39115</v>
      </c>
      <c r="I1584" s="93">
        <v>26</v>
      </c>
      <c r="J1584" s="93">
        <v>285</v>
      </c>
      <c r="K1584" s="93">
        <v>9492</v>
      </c>
      <c r="L1584" s="93">
        <v>39400</v>
      </c>
      <c r="M1584" s="48">
        <v>48892</v>
      </c>
      <c r="N1584" s="48">
        <v>116005</v>
      </c>
      <c r="O1584" s="48">
        <v>24400</v>
      </c>
      <c r="P1584" s="48">
        <v>90761</v>
      </c>
      <c r="Q1584" s="48">
        <v>115161</v>
      </c>
      <c r="R1584" s="48">
        <v>85</v>
      </c>
      <c r="S1584" s="48">
        <v>759</v>
      </c>
      <c r="T1584" s="48">
        <v>844</v>
      </c>
      <c r="U1584" s="48">
        <v>24485</v>
      </c>
      <c r="V1584" s="48">
        <v>91520</v>
      </c>
      <c r="W1584" s="156">
        <v>16158901</v>
      </c>
      <c r="X1584" s="156">
        <v>101160</v>
      </c>
      <c r="Y1584" s="156">
        <v>16260061</v>
      </c>
      <c r="Z1584" s="28">
        <v>0.98350000000000004</v>
      </c>
      <c r="AA1584" s="28"/>
      <c r="AB1584" s="111"/>
      <c r="AC1584" s="28"/>
      <c r="AD1584" s="28">
        <v>4.8899999999999999E-2</v>
      </c>
      <c r="AE1584" s="139"/>
      <c r="AF1584" s="139"/>
      <c r="AG1584" s="93">
        <v>7136</v>
      </c>
      <c r="AH1584" s="93">
        <v>15253</v>
      </c>
    </row>
    <row r="1585" spans="1:51">
      <c r="A1585" s="13" t="s">
        <v>153</v>
      </c>
      <c r="B1585" s="2" t="s">
        <v>74</v>
      </c>
      <c r="C1585" s="14" t="s">
        <v>184</v>
      </c>
      <c r="D1585" s="2">
        <v>2014</v>
      </c>
      <c r="E1585" s="14">
        <v>2014</v>
      </c>
      <c r="F1585" s="14" t="s">
        <v>99</v>
      </c>
      <c r="G1585" s="93">
        <v>1171</v>
      </c>
      <c r="H1585" s="93">
        <v>8469</v>
      </c>
      <c r="I1585" s="93">
        <v>2</v>
      </c>
      <c r="J1585" s="93">
        <v>23</v>
      </c>
      <c r="K1585" s="93">
        <v>1173</v>
      </c>
      <c r="L1585" s="93">
        <v>8492</v>
      </c>
      <c r="M1585" s="48">
        <v>9665</v>
      </c>
      <c r="N1585" s="48">
        <v>18472</v>
      </c>
      <c r="O1585" s="48">
        <v>2850</v>
      </c>
      <c r="P1585" s="48">
        <v>15554</v>
      </c>
      <c r="Q1585" s="48">
        <v>18404</v>
      </c>
      <c r="R1585" s="48">
        <v>6</v>
      </c>
      <c r="S1585" s="48">
        <v>62</v>
      </c>
      <c r="T1585" s="48">
        <v>68</v>
      </c>
      <c r="U1585" s="48">
        <v>2856</v>
      </c>
      <c r="V1585" s="48">
        <v>15616</v>
      </c>
      <c r="W1585" s="156">
        <v>2557411</v>
      </c>
      <c r="X1585" s="156">
        <v>6452</v>
      </c>
      <c r="Y1585" s="156">
        <v>2563863</v>
      </c>
      <c r="Z1585" s="28">
        <v>0.95309999999999995</v>
      </c>
      <c r="AA1585" s="28"/>
      <c r="AB1585" s="111"/>
      <c r="AC1585" s="28"/>
      <c r="AD1585" s="28">
        <v>7.17E-2</v>
      </c>
      <c r="AE1585" s="139"/>
      <c r="AF1585" s="139"/>
      <c r="AG1585" s="93">
        <v>1210</v>
      </c>
      <c r="AH1585" s="93">
        <v>2425</v>
      </c>
    </row>
    <row r="1586" spans="1:51">
      <c r="A1586" s="13" t="s">
        <v>154</v>
      </c>
      <c r="B1586" s="2" t="s">
        <v>74</v>
      </c>
      <c r="C1586" s="14" t="s">
        <v>184</v>
      </c>
      <c r="D1586" s="2">
        <v>2014</v>
      </c>
      <c r="E1586" s="14">
        <v>2014</v>
      </c>
      <c r="F1586" s="14" t="s">
        <v>99</v>
      </c>
      <c r="G1586" s="93">
        <v>1455</v>
      </c>
      <c r="H1586" s="93">
        <v>14194</v>
      </c>
      <c r="I1586" s="93">
        <v>20</v>
      </c>
      <c r="J1586" s="93">
        <v>321</v>
      </c>
      <c r="K1586" s="93">
        <v>1475</v>
      </c>
      <c r="L1586" s="93">
        <v>14515</v>
      </c>
      <c r="M1586" s="48">
        <v>15990</v>
      </c>
      <c r="N1586" s="48">
        <v>32391</v>
      </c>
      <c r="O1586" s="48">
        <v>3631</v>
      </c>
      <c r="P1586" s="48">
        <v>27926</v>
      </c>
      <c r="Q1586" s="48">
        <v>31557</v>
      </c>
      <c r="R1586" s="48">
        <v>66</v>
      </c>
      <c r="S1586" s="48">
        <v>768</v>
      </c>
      <c r="T1586" s="48">
        <v>834</v>
      </c>
      <c r="U1586" s="48">
        <v>3697</v>
      </c>
      <c r="V1586" s="48">
        <v>28694</v>
      </c>
      <c r="W1586" s="156">
        <v>4337099</v>
      </c>
      <c r="X1586" s="156">
        <v>89919</v>
      </c>
      <c r="Y1586" s="156">
        <v>4427018</v>
      </c>
      <c r="Z1586" s="28">
        <v>0.98650000000000004</v>
      </c>
      <c r="AA1586" s="28"/>
      <c r="AB1586" s="111"/>
      <c r="AC1586" s="28"/>
      <c r="AD1586" s="28">
        <v>7.17E-2</v>
      </c>
      <c r="AE1586" s="139"/>
      <c r="AF1586" s="139"/>
      <c r="AG1586" s="93">
        <v>4125</v>
      </c>
      <c r="AH1586" s="93">
        <v>8039</v>
      </c>
    </row>
    <row r="1587" spans="1:51">
      <c r="A1587" s="13" t="s">
        <v>155</v>
      </c>
      <c r="B1587" s="2" t="s">
        <v>74</v>
      </c>
      <c r="C1587" s="14" t="s">
        <v>184</v>
      </c>
      <c r="D1587" s="2">
        <v>2014</v>
      </c>
      <c r="E1587" s="14">
        <v>2014</v>
      </c>
      <c r="F1587" s="14" t="s">
        <v>99</v>
      </c>
      <c r="G1587" s="93">
        <v>2980</v>
      </c>
      <c r="H1587" s="93">
        <v>13113</v>
      </c>
      <c r="I1587" s="93">
        <v>5</v>
      </c>
      <c r="J1587" s="93">
        <v>55</v>
      </c>
      <c r="K1587" s="93">
        <v>2985</v>
      </c>
      <c r="L1587" s="93">
        <v>13168</v>
      </c>
      <c r="M1587" s="48">
        <v>16153</v>
      </c>
      <c r="N1587" s="48">
        <v>35999</v>
      </c>
      <c r="O1587" s="48">
        <v>7404</v>
      </c>
      <c r="P1587" s="48">
        <v>28433</v>
      </c>
      <c r="Q1587" s="48">
        <v>35837</v>
      </c>
      <c r="R1587" s="48">
        <v>15</v>
      </c>
      <c r="S1587" s="48">
        <v>147</v>
      </c>
      <c r="T1587" s="48">
        <v>162</v>
      </c>
      <c r="U1587" s="48">
        <v>7419</v>
      </c>
      <c r="V1587" s="48">
        <v>28580</v>
      </c>
      <c r="W1587" s="156">
        <v>4986948</v>
      </c>
      <c r="X1587" s="156">
        <v>17401</v>
      </c>
      <c r="Y1587" s="156">
        <v>5004349</v>
      </c>
      <c r="Z1587" s="28">
        <v>0.75560000000000005</v>
      </c>
      <c r="AA1587" s="28"/>
      <c r="AB1587" s="111"/>
      <c r="AC1587" s="28"/>
      <c r="AD1587" s="28">
        <v>7.17E-2</v>
      </c>
      <c r="AE1587" s="139"/>
      <c r="AF1587" s="139"/>
      <c r="AG1587" s="93">
        <v>5004</v>
      </c>
      <c r="AH1587" s="93">
        <v>10936</v>
      </c>
    </row>
    <row r="1588" spans="1:51">
      <c r="A1588" s="13" t="s">
        <v>156</v>
      </c>
      <c r="B1588" s="2" t="s">
        <v>74</v>
      </c>
      <c r="C1588" s="14" t="s">
        <v>184</v>
      </c>
      <c r="D1588" s="2">
        <v>2014</v>
      </c>
      <c r="E1588" s="14">
        <v>2014</v>
      </c>
      <c r="F1588" s="14" t="s">
        <v>99</v>
      </c>
      <c r="G1588" s="93">
        <v>6788</v>
      </c>
      <c r="H1588" s="93">
        <v>46051</v>
      </c>
      <c r="I1588" s="93">
        <v>46</v>
      </c>
      <c r="J1588" s="93">
        <v>1115</v>
      </c>
      <c r="K1588" s="93">
        <v>6834</v>
      </c>
      <c r="L1588" s="93">
        <v>47166</v>
      </c>
      <c r="M1588" s="48">
        <v>54000</v>
      </c>
      <c r="N1588" s="48">
        <v>112548</v>
      </c>
      <c r="O1588" s="48">
        <v>16246</v>
      </c>
      <c r="P1588" s="48">
        <v>93852</v>
      </c>
      <c r="Q1588" s="48">
        <v>110098</v>
      </c>
      <c r="R1588" s="48">
        <v>144</v>
      </c>
      <c r="S1588" s="48">
        <v>2306</v>
      </c>
      <c r="T1588" s="48">
        <v>2450</v>
      </c>
      <c r="U1588" s="48">
        <v>16390</v>
      </c>
      <c r="V1588" s="48">
        <v>96158</v>
      </c>
      <c r="W1588" s="156">
        <v>15641708</v>
      </c>
      <c r="X1588" s="156">
        <v>315841</v>
      </c>
      <c r="Y1588" s="156">
        <v>15957549</v>
      </c>
      <c r="Z1588" s="28">
        <v>0.95369999999999999</v>
      </c>
      <c r="AA1588" s="28"/>
      <c r="AB1588" s="111"/>
      <c r="AC1588" s="28"/>
      <c r="AD1588" s="28">
        <v>3.4099999999999998E-2</v>
      </c>
      <c r="AE1588" s="139"/>
      <c r="AF1588" s="139"/>
      <c r="AG1588" s="93">
        <v>11326</v>
      </c>
      <c r="AH1588" s="93">
        <v>22721</v>
      </c>
    </row>
    <row r="1589" spans="1:51">
      <c r="A1589" s="13" t="s">
        <v>157</v>
      </c>
      <c r="B1589" s="2" t="s">
        <v>74</v>
      </c>
      <c r="C1589" s="14" t="s">
        <v>184</v>
      </c>
      <c r="D1589" s="2">
        <v>2014</v>
      </c>
      <c r="E1589" s="14">
        <v>2014</v>
      </c>
      <c r="F1589" s="14" t="s">
        <v>99</v>
      </c>
      <c r="G1589" s="93">
        <v>1447</v>
      </c>
      <c r="H1589" s="93">
        <v>11107</v>
      </c>
      <c r="I1589" s="93">
        <v>1</v>
      </c>
      <c r="J1589" s="93">
        <v>25</v>
      </c>
      <c r="K1589" s="93">
        <v>1448</v>
      </c>
      <c r="L1589" s="93">
        <v>11132</v>
      </c>
      <c r="M1589" s="48">
        <v>12580</v>
      </c>
      <c r="N1589" s="48">
        <v>24656</v>
      </c>
      <c r="O1589" s="48">
        <v>3504</v>
      </c>
      <c r="P1589" s="48">
        <v>21085</v>
      </c>
      <c r="Q1589" s="48">
        <v>24589</v>
      </c>
      <c r="R1589" s="48">
        <v>2</v>
      </c>
      <c r="S1589" s="48">
        <v>65</v>
      </c>
      <c r="T1589" s="48">
        <v>67</v>
      </c>
      <c r="U1589" s="48">
        <v>3506</v>
      </c>
      <c r="V1589" s="48">
        <v>21150</v>
      </c>
      <c r="W1589" s="156">
        <v>3442733</v>
      </c>
      <c r="X1589" s="156">
        <v>8075</v>
      </c>
      <c r="Y1589" s="156">
        <v>3450808</v>
      </c>
      <c r="Z1589" s="28">
        <v>0.84409999999999996</v>
      </c>
      <c r="AA1589" s="28"/>
      <c r="AB1589" s="111"/>
      <c r="AC1589" s="28"/>
      <c r="AD1589" s="28">
        <v>7.17E-2</v>
      </c>
      <c r="AE1589" s="139"/>
      <c r="AF1589" s="139"/>
      <c r="AG1589" s="93">
        <v>2683</v>
      </c>
      <c r="AH1589" s="93">
        <v>5473</v>
      </c>
    </row>
    <row r="1590" spans="1:51">
      <c r="A1590" s="13" t="s">
        <v>158</v>
      </c>
      <c r="B1590" s="2" t="s">
        <v>75</v>
      </c>
      <c r="C1590" s="14" t="s">
        <v>184</v>
      </c>
      <c r="D1590" s="2">
        <v>2014</v>
      </c>
      <c r="E1590" s="14">
        <v>2014</v>
      </c>
      <c r="F1590" s="14" t="s">
        <v>99</v>
      </c>
      <c r="G1590" s="93">
        <v>1622</v>
      </c>
      <c r="H1590" s="93">
        <v>10587</v>
      </c>
      <c r="I1590" s="93">
        <v>1</v>
      </c>
      <c r="J1590" s="93">
        <v>23</v>
      </c>
      <c r="K1590" s="93">
        <v>1623</v>
      </c>
      <c r="L1590" s="93">
        <v>10610</v>
      </c>
      <c r="M1590" s="48">
        <v>12233</v>
      </c>
      <c r="N1590" s="48">
        <v>24177</v>
      </c>
      <c r="O1590" s="48">
        <v>4063</v>
      </c>
      <c r="P1590" s="48">
        <v>20056</v>
      </c>
      <c r="Q1590" s="48">
        <v>24119</v>
      </c>
      <c r="R1590" s="48">
        <v>2</v>
      </c>
      <c r="S1590" s="48">
        <v>56</v>
      </c>
      <c r="T1590" s="48">
        <v>58</v>
      </c>
      <c r="U1590" s="48">
        <v>4065</v>
      </c>
      <c r="V1590" s="48">
        <v>20112</v>
      </c>
      <c r="W1590" s="156">
        <v>3325633</v>
      </c>
      <c r="X1590" s="156">
        <v>7063</v>
      </c>
      <c r="Y1590" s="156">
        <v>3332696</v>
      </c>
      <c r="Z1590" s="28">
        <v>0.96450000000000002</v>
      </c>
      <c r="AA1590" s="28"/>
      <c r="AB1590" s="111"/>
      <c r="AC1590" s="28"/>
      <c r="AD1590" s="28">
        <v>7.17E-2</v>
      </c>
      <c r="AE1590" s="139"/>
      <c r="AF1590" s="139"/>
      <c r="AG1590" s="93">
        <v>660</v>
      </c>
      <c r="AH1590" s="93">
        <v>1081</v>
      </c>
    </row>
    <row r="1591" spans="1:51">
      <c r="A1591" s="13" t="s">
        <v>159</v>
      </c>
      <c r="B1591" s="2" t="s">
        <v>75</v>
      </c>
      <c r="C1591" s="14" t="s">
        <v>184</v>
      </c>
      <c r="D1591" s="2">
        <v>2014</v>
      </c>
      <c r="E1591" s="14">
        <v>2014</v>
      </c>
      <c r="F1591" s="14" t="s">
        <v>99</v>
      </c>
      <c r="G1591" s="93">
        <v>14</v>
      </c>
      <c r="H1591" s="93">
        <v>156</v>
      </c>
      <c r="I1591" s="93">
        <v>0</v>
      </c>
      <c r="J1591" s="93">
        <v>0</v>
      </c>
      <c r="K1591" s="93">
        <v>14</v>
      </c>
      <c r="L1591" s="93">
        <v>156</v>
      </c>
      <c r="M1591" s="48">
        <v>170</v>
      </c>
      <c r="N1591" s="48">
        <v>289</v>
      </c>
      <c r="O1591" s="48">
        <v>33</v>
      </c>
      <c r="P1591" s="48">
        <v>256</v>
      </c>
      <c r="Q1591" s="48">
        <v>289</v>
      </c>
      <c r="R1591" s="48">
        <v>0</v>
      </c>
      <c r="S1591" s="48">
        <v>0</v>
      </c>
      <c r="T1591" s="48">
        <v>0</v>
      </c>
      <c r="U1591" s="48">
        <v>33</v>
      </c>
      <c r="V1591" s="48">
        <v>256</v>
      </c>
      <c r="W1591" s="156">
        <v>41702</v>
      </c>
      <c r="X1591" s="156">
        <v>0</v>
      </c>
      <c r="Y1591" s="156">
        <v>41702</v>
      </c>
      <c r="Z1591" s="28">
        <v>1</v>
      </c>
      <c r="AA1591" s="28"/>
      <c r="AB1591" s="111"/>
      <c r="AC1591" s="28"/>
      <c r="AD1591" s="28">
        <v>7.17E-2</v>
      </c>
      <c r="AE1591" s="139"/>
      <c r="AF1591" s="139"/>
      <c r="AG1591" s="93">
        <v>3</v>
      </c>
      <c r="AH1591" s="93">
        <v>3</v>
      </c>
    </row>
    <row r="1592" spans="1:51">
      <c r="A1592" s="13" t="s">
        <v>160</v>
      </c>
      <c r="B1592" s="2" t="s">
        <v>75</v>
      </c>
      <c r="C1592" s="14" t="s">
        <v>184</v>
      </c>
      <c r="D1592" s="2">
        <v>2014</v>
      </c>
      <c r="E1592" s="14">
        <v>2014</v>
      </c>
      <c r="F1592" s="14" t="s">
        <v>99</v>
      </c>
      <c r="G1592" s="93">
        <v>481</v>
      </c>
      <c r="H1592" s="93">
        <v>2676</v>
      </c>
      <c r="I1592" s="93">
        <v>0</v>
      </c>
      <c r="J1592" s="93">
        <v>3</v>
      </c>
      <c r="K1592" s="93">
        <v>481</v>
      </c>
      <c r="L1592" s="93">
        <v>2679</v>
      </c>
      <c r="M1592" s="48">
        <v>3160</v>
      </c>
      <c r="N1592" s="48">
        <v>6945</v>
      </c>
      <c r="O1592" s="48">
        <v>1320</v>
      </c>
      <c r="P1592" s="48">
        <v>5618</v>
      </c>
      <c r="Q1592" s="48">
        <v>6938</v>
      </c>
      <c r="R1592" s="48">
        <v>0</v>
      </c>
      <c r="S1592" s="48">
        <v>7</v>
      </c>
      <c r="T1592" s="48">
        <v>7</v>
      </c>
      <c r="U1592" s="48">
        <v>1320</v>
      </c>
      <c r="V1592" s="48">
        <v>5625</v>
      </c>
      <c r="W1592" s="156">
        <v>947566</v>
      </c>
      <c r="X1592" s="156">
        <v>657</v>
      </c>
      <c r="Y1592" s="156">
        <v>948223</v>
      </c>
      <c r="Z1592" s="28">
        <v>1</v>
      </c>
      <c r="AA1592" s="28"/>
      <c r="AB1592" s="111"/>
      <c r="AC1592" s="28"/>
      <c r="AD1592" s="28">
        <v>7.17E-2</v>
      </c>
      <c r="AE1592" s="139"/>
      <c r="AF1592" s="139"/>
      <c r="AG1592" s="93">
        <v>146</v>
      </c>
      <c r="AH1592" s="93">
        <v>265</v>
      </c>
    </row>
    <row r="1593" spans="1:51">
      <c r="A1593" s="13" t="s">
        <v>161</v>
      </c>
      <c r="B1593" s="2" t="s">
        <v>74</v>
      </c>
      <c r="C1593" s="14" t="s">
        <v>184</v>
      </c>
      <c r="D1593" s="2">
        <v>2014</v>
      </c>
      <c r="E1593" s="14">
        <v>2014</v>
      </c>
      <c r="F1593" s="14" t="s">
        <v>99</v>
      </c>
      <c r="G1593" s="93">
        <v>3502</v>
      </c>
      <c r="H1593" s="93">
        <v>18335</v>
      </c>
      <c r="I1593" s="93">
        <v>9</v>
      </c>
      <c r="J1593" s="93">
        <v>87</v>
      </c>
      <c r="K1593" s="93">
        <v>3511</v>
      </c>
      <c r="L1593" s="93">
        <v>18422</v>
      </c>
      <c r="M1593" s="48">
        <v>21933</v>
      </c>
      <c r="N1593" s="48">
        <v>43308</v>
      </c>
      <c r="O1593" s="48">
        <v>8451</v>
      </c>
      <c r="P1593" s="48">
        <v>34614</v>
      </c>
      <c r="Q1593" s="48">
        <v>43065</v>
      </c>
      <c r="R1593" s="48">
        <v>34</v>
      </c>
      <c r="S1593" s="48">
        <v>209</v>
      </c>
      <c r="T1593" s="48">
        <v>243</v>
      </c>
      <c r="U1593" s="48">
        <v>8485</v>
      </c>
      <c r="V1593" s="48">
        <v>34823</v>
      </c>
      <c r="W1593" s="156">
        <v>6254336.5899999999</v>
      </c>
      <c r="X1593" s="156">
        <v>31607.41</v>
      </c>
      <c r="Y1593" s="156">
        <v>6285944</v>
      </c>
      <c r="Z1593" s="28">
        <v>0.93669999999999998</v>
      </c>
      <c r="AA1593" s="28"/>
      <c r="AB1593" s="111"/>
      <c r="AC1593" s="28"/>
      <c r="AD1593" s="28">
        <v>5.7999999999999996E-3</v>
      </c>
      <c r="AE1593" s="139"/>
      <c r="AF1593" s="139"/>
      <c r="AG1593" s="93">
        <v>2517</v>
      </c>
      <c r="AH1593" s="93">
        <v>4957</v>
      </c>
    </row>
    <row r="1594" spans="1:51">
      <c r="A1594" s="13" t="s">
        <v>162</v>
      </c>
      <c r="B1594" s="2" t="s">
        <v>74</v>
      </c>
      <c r="C1594" s="14" t="s">
        <v>184</v>
      </c>
      <c r="D1594" s="2">
        <v>2014</v>
      </c>
      <c r="E1594" s="14">
        <v>2014</v>
      </c>
      <c r="F1594" s="14" t="s">
        <v>99</v>
      </c>
      <c r="G1594" s="93">
        <v>2054</v>
      </c>
      <c r="H1594" s="93">
        <v>16775</v>
      </c>
      <c r="I1594" s="93">
        <v>14</v>
      </c>
      <c r="J1594" s="93">
        <v>106</v>
      </c>
      <c r="K1594" s="93">
        <v>2068</v>
      </c>
      <c r="L1594" s="93">
        <v>16881</v>
      </c>
      <c r="M1594" s="48">
        <v>18949</v>
      </c>
      <c r="N1594" s="48">
        <v>35049</v>
      </c>
      <c r="O1594" s="48">
        <v>4995</v>
      </c>
      <c r="P1594" s="48">
        <v>29735</v>
      </c>
      <c r="Q1594" s="48">
        <v>34730</v>
      </c>
      <c r="R1594" s="48">
        <v>45</v>
      </c>
      <c r="S1594" s="48">
        <v>274</v>
      </c>
      <c r="T1594" s="48">
        <v>319</v>
      </c>
      <c r="U1594" s="48">
        <v>5040</v>
      </c>
      <c r="V1594" s="48">
        <v>30009</v>
      </c>
      <c r="W1594" s="156">
        <v>5010223</v>
      </c>
      <c r="X1594" s="156">
        <v>35114</v>
      </c>
      <c r="Y1594" s="156">
        <v>5045337</v>
      </c>
      <c r="Z1594" s="28">
        <v>0.78949999999999998</v>
      </c>
      <c r="AA1594" s="28"/>
      <c r="AB1594" s="111"/>
      <c r="AC1594" s="28"/>
      <c r="AD1594" s="28">
        <v>7.17E-2</v>
      </c>
      <c r="AE1594" s="139"/>
      <c r="AF1594" s="139"/>
      <c r="AG1594" s="93">
        <v>3493</v>
      </c>
      <c r="AH1594" s="93">
        <v>7106</v>
      </c>
      <c r="AI1594" s="1"/>
      <c r="AJ1594" s="1"/>
      <c r="AK1594" s="1"/>
      <c r="AL1594" s="1"/>
      <c r="AM1594" s="1"/>
      <c r="AN1594" s="1"/>
      <c r="AO1594" s="1"/>
      <c r="AP1594" s="1"/>
      <c r="AQ1594" s="1"/>
      <c r="AR1594" s="1"/>
      <c r="AS1594" s="1"/>
      <c r="AT1594" s="1"/>
      <c r="AU1594" s="1"/>
      <c r="AV1594" s="1"/>
      <c r="AW1594" s="1"/>
      <c r="AX1594" s="1"/>
      <c r="AY1594" s="1"/>
    </row>
    <row r="1595" spans="1:51">
      <c r="A1595" s="13" t="s">
        <v>163</v>
      </c>
      <c r="B1595" s="2" t="s">
        <v>75</v>
      </c>
      <c r="C1595" s="14" t="s">
        <v>184</v>
      </c>
      <c r="D1595" s="2">
        <v>2014</v>
      </c>
      <c r="E1595" s="14">
        <v>2014</v>
      </c>
      <c r="F1595" s="14" t="s">
        <v>99</v>
      </c>
      <c r="G1595" s="93">
        <v>6886</v>
      </c>
      <c r="H1595" s="93">
        <v>35408</v>
      </c>
      <c r="I1595" s="93">
        <v>8</v>
      </c>
      <c r="J1595" s="93">
        <v>61</v>
      </c>
      <c r="K1595" s="93">
        <v>6894</v>
      </c>
      <c r="L1595" s="93">
        <v>35469</v>
      </c>
      <c r="M1595" s="48">
        <v>42363</v>
      </c>
      <c r="N1595" s="48">
        <v>92372</v>
      </c>
      <c r="O1595" s="48">
        <v>18215</v>
      </c>
      <c r="P1595" s="48">
        <v>73955</v>
      </c>
      <c r="Q1595" s="48">
        <v>92170</v>
      </c>
      <c r="R1595" s="48">
        <v>28</v>
      </c>
      <c r="S1595" s="48">
        <v>174</v>
      </c>
      <c r="T1595" s="48">
        <v>202</v>
      </c>
      <c r="U1595" s="48">
        <v>18243</v>
      </c>
      <c r="V1595" s="48">
        <v>74129</v>
      </c>
      <c r="W1595" s="156">
        <v>13004832</v>
      </c>
      <c r="X1595" s="156">
        <v>22329</v>
      </c>
      <c r="Y1595" s="156">
        <v>13027161</v>
      </c>
      <c r="Z1595" s="28">
        <v>0.89290000000000003</v>
      </c>
      <c r="AA1595" s="28"/>
      <c r="AB1595" s="111"/>
      <c r="AC1595" s="28"/>
      <c r="AD1595" s="28">
        <v>1.84E-2</v>
      </c>
      <c r="AE1595" s="139"/>
      <c r="AF1595" s="139"/>
      <c r="AG1595" s="93">
        <v>5547</v>
      </c>
      <c r="AH1595" s="93">
        <v>11751</v>
      </c>
      <c r="AI1595" s="1"/>
      <c r="AJ1595" s="1"/>
      <c r="AK1595" s="1"/>
      <c r="AL1595" s="1"/>
      <c r="AM1595" s="1"/>
      <c r="AN1595" s="1"/>
      <c r="AO1595" s="1"/>
      <c r="AP1595" s="1"/>
      <c r="AQ1595" s="1"/>
      <c r="AR1595" s="1"/>
      <c r="AS1595" s="1"/>
      <c r="AT1595" s="1"/>
      <c r="AU1595" s="1"/>
      <c r="AV1595" s="1"/>
      <c r="AW1595" s="1"/>
      <c r="AX1595" s="1"/>
      <c r="AY1595" s="1"/>
    </row>
    <row r="1596" spans="1:51">
      <c r="A1596" s="13" t="s">
        <v>164</v>
      </c>
      <c r="B1596" s="2" t="s">
        <v>75</v>
      </c>
      <c r="C1596" s="14" t="s">
        <v>184</v>
      </c>
      <c r="D1596" s="2">
        <v>2014</v>
      </c>
      <c r="E1596" s="14">
        <v>2014</v>
      </c>
      <c r="F1596" s="14" t="s">
        <v>99</v>
      </c>
      <c r="G1596" s="93">
        <v>836</v>
      </c>
      <c r="H1596" s="93">
        <v>4673</v>
      </c>
      <c r="I1596" s="93">
        <v>4</v>
      </c>
      <c r="J1596" s="93">
        <v>28</v>
      </c>
      <c r="K1596" s="93">
        <v>840</v>
      </c>
      <c r="L1596" s="93">
        <v>4701</v>
      </c>
      <c r="M1596" s="48">
        <v>5541</v>
      </c>
      <c r="N1596" s="48">
        <v>12963</v>
      </c>
      <c r="O1596" s="48">
        <v>2201</v>
      </c>
      <c r="P1596" s="48">
        <v>10670</v>
      </c>
      <c r="Q1596" s="48">
        <v>12871</v>
      </c>
      <c r="R1596" s="48">
        <v>14</v>
      </c>
      <c r="S1596" s="48">
        <v>78</v>
      </c>
      <c r="T1596" s="48">
        <v>92</v>
      </c>
      <c r="U1596" s="48">
        <v>2215</v>
      </c>
      <c r="V1596" s="48">
        <v>10748</v>
      </c>
      <c r="W1596" s="156">
        <v>1784125</v>
      </c>
      <c r="X1596" s="156">
        <v>10017</v>
      </c>
      <c r="Y1596" s="156">
        <v>1794142</v>
      </c>
      <c r="Z1596" s="28">
        <v>0.97950000000000004</v>
      </c>
      <c r="AA1596" s="28"/>
      <c r="AB1596" s="111"/>
      <c r="AC1596" s="28"/>
      <c r="AD1596" s="28">
        <v>7.17E-2</v>
      </c>
      <c r="AE1596" s="139"/>
      <c r="AF1596" s="139"/>
      <c r="AG1596" s="93">
        <v>683</v>
      </c>
      <c r="AH1596" s="93">
        <v>1457</v>
      </c>
      <c r="AI1596" s="1"/>
      <c r="AJ1596" s="1"/>
      <c r="AK1596" s="1"/>
      <c r="AL1596" s="1"/>
      <c r="AM1596" s="1"/>
      <c r="AN1596" s="1"/>
      <c r="AO1596" s="1"/>
      <c r="AP1596" s="1"/>
      <c r="AQ1596" s="1"/>
      <c r="AR1596" s="1"/>
      <c r="AS1596" s="1"/>
      <c r="AT1596" s="1"/>
      <c r="AU1596" s="1"/>
      <c r="AV1596" s="1"/>
      <c r="AW1596" s="1"/>
      <c r="AX1596" s="1"/>
      <c r="AY1596" s="1"/>
    </row>
    <row r="1597" spans="1:51">
      <c r="A1597" s="13" t="s">
        <v>165</v>
      </c>
      <c r="B1597" s="2" t="s">
        <v>75</v>
      </c>
      <c r="C1597" s="14" t="s">
        <v>184</v>
      </c>
      <c r="D1597" s="2">
        <v>2014</v>
      </c>
      <c r="E1597" s="14">
        <v>2014</v>
      </c>
      <c r="F1597" s="14" t="s">
        <v>99</v>
      </c>
      <c r="G1597" s="93">
        <v>737</v>
      </c>
      <c r="H1597" s="93">
        <v>4108</v>
      </c>
      <c r="I1597" s="93">
        <v>1</v>
      </c>
      <c r="J1597" s="93">
        <v>8</v>
      </c>
      <c r="K1597" s="93">
        <v>738</v>
      </c>
      <c r="L1597" s="93">
        <v>4116</v>
      </c>
      <c r="M1597" s="48">
        <v>4854</v>
      </c>
      <c r="N1597" s="48">
        <v>10799</v>
      </c>
      <c r="O1597" s="48">
        <v>1997</v>
      </c>
      <c r="P1597" s="48">
        <v>8776</v>
      </c>
      <c r="Q1597" s="48">
        <v>10773</v>
      </c>
      <c r="R1597" s="48">
        <v>3</v>
      </c>
      <c r="S1597" s="48">
        <v>23</v>
      </c>
      <c r="T1597" s="48">
        <v>26</v>
      </c>
      <c r="U1597" s="48">
        <v>2000</v>
      </c>
      <c r="V1597" s="48">
        <v>8799</v>
      </c>
      <c r="W1597" s="156">
        <v>1478951</v>
      </c>
      <c r="X1597" s="156">
        <v>3269</v>
      </c>
      <c r="Y1597" s="156">
        <v>1482220</v>
      </c>
      <c r="Z1597" s="28">
        <v>0.87450000000000006</v>
      </c>
      <c r="AA1597" s="28"/>
      <c r="AB1597" s="111"/>
      <c r="AC1597" s="28"/>
      <c r="AD1597" s="28">
        <v>7.17E-2</v>
      </c>
      <c r="AE1597" s="139"/>
      <c r="AF1597" s="139"/>
      <c r="AG1597" s="93">
        <v>441</v>
      </c>
      <c r="AH1597" s="93">
        <v>943</v>
      </c>
      <c r="AI1597" s="1"/>
      <c r="AJ1597" s="1"/>
      <c r="AK1597" s="1"/>
      <c r="AL1597" s="1"/>
      <c r="AM1597" s="1"/>
      <c r="AN1597" s="1"/>
      <c r="AO1597" s="1"/>
      <c r="AP1597" s="1"/>
      <c r="AQ1597" s="1"/>
      <c r="AR1597" s="1"/>
      <c r="AS1597" s="1"/>
      <c r="AT1597" s="1"/>
      <c r="AU1597" s="1"/>
      <c r="AV1597" s="1"/>
      <c r="AW1597" s="1"/>
      <c r="AX1597" s="1"/>
      <c r="AY1597" s="1"/>
    </row>
    <row r="1598" spans="1:51">
      <c r="A1598" s="13" t="s">
        <v>166</v>
      </c>
      <c r="B1598" s="2" t="s">
        <v>75</v>
      </c>
      <c r="C1598" s="14" t="s">
        <v>184</v>
      </c>
      <c r="D1598" s="2">
        <v>2014</v>
      </c>
      <c r="E1598" s="14">
        <v>2014</v>
      </c>
      <c r="F1598" s="14" t="s">
        <v>99</v>
      </c>
      <c r="G1598" s="93">
        <v>85</v>
      </c>
      <c r="H1598" s="93">
        <v>824</v>
      </c>
      <c r="I1598" s="93">
        <v>0</v>
      </c>
      <c r="J1598" s="93">
        <v>2</v>
      </c>
      <c r="K1598" s="93">
        <v>85</v>
      </c>
      <c r="L1598" s="93">
        <v>826</v>
      </c>
      <c r="M1598" s="48">
        <v>911</v>
      </c>
      <c r="N1598" s="48">
        <v>1723</v>
      </c>
      <c r="O1598" s="48">
        <v>205</v>
      </c>
      <c r="P1598" s="48">
        <v>1515</v>
      </c>
      <c r="Q1598" s="48">
        <v>1720</v>
      </c>
      <c r="R1598" s="48">
        <v>0</v>
      </c>
      <c r="S1598" s="48">
        <v>3</v>
      </c>
      <c r="T1598" s="48">
        <v>3</v>
      </c>
      <c r="U1598" s="48">
        <v>205</v>
      </c>
      <c r="V1598" s="48">
        <v>1518</v>
      </c>
      <c r="W1598" s="156">
        <v>250772</v>
      </c>
      <c r="X1598" s="156">
        <v>457</v>
      </c>
      <c r="Y1598" s="156">
        <v>251229</v>
      </c>
      <c r="Z1598" s="28">
        <v>0.94920000000000004</v>
      </c>
      <c r="AA1598" s="28"/>
      <c r="AB1598" s="111"/>
      <c r="AC1598" s="28"/>
      <c r="AD1598" s="28">
        <v>7.17E-2</v>
      </c>
      <c r="AE1598" s="139"/>
      <c r="AF1598" s="139"/>
      <c r="AG1598" s="93">
        <v>39</v>
      </c>
      <c r="AH1598" s="93">
        <v>57</v>
      </c>
      <c r="AI1598" s="1"/>
      <c r="AJ1598" s="1"/>
      <c r="AK1598" s="1"/>
      <c r="AL1598" s="1"/>
      <c r="AM1598" s="1"/>
      <c r="AN1598" s="1"/>
      <c r="AO1598" s="1"/>
      <c r="AP1598" s="1"/>
      <c r="AQ1598" s="1"/>
      <c r="AR1598" s="1"/>
      <c r="AS1598" s="1"/>
      <c r="AT1598" s="1"/>
      <c r="AU1598" s="1"/>
      <c r="AV1598" s="1"/>
      <c r="AW1598" s="1"/>
      <c r="AX1598" s="1"/>
      <c r="AY1598" s="1"/>
    </row>
    <row r="1599" spans="1:51">
      <c r="A1599" s="13" t="s">
        <v>167</v>
      </c>
      <c r="B1599" s="2" t="s">
        <v>74</v>
      </c>
      <c r="C1599" s="14" t="s">
        <v>184</v>
      </c>
      <c r="D1599" s="2">
        <v>2014</v>
      </c>
      <c r="E1599" s="14">
        <v>2014</v>
      </c>
      <c r="F1599" s="14" t="s">
        <v>99</v>
      </c>
      <c r="G1599" s="93">
        <v>9540</v>
      </c>
      <c r="H1599" s="93">
        <v>40626</v>
      </c>
      <c r="I1599" s="93">
        <v>28</v>
      </c>
      <c r="J1599" s="93">
        <v>424</v>
      </c>
      <c r="K1599" s="93">
        <v>9568</v>
      </c>
      <c r="L1599" s="93">
        <v>41050</v>
      </c>
      <c r="M1599" s="48">
        <v>50618</v>
      </c>
      <c r="N1599" s="48">
        <v>122733</v>
      </c>
      <c r="O1599" s="48">
        <v>26229</v>
      </c>
      <c r="P1599" s="48">
        <v>95497</v>
      </c>
      <c r="Q1599" s="48">
        <v>121726</v>
      </c>
      <c r="R1599" s="48">
        <v>93</v>
      </c>
      <c r="S1599" s="48">
        <v>914</v>
      </c>
      <c r="T1599" s="48">
        <v>1007</v>
      </c>
      <c r="U1599" s="48">
        <v>26322</v>
      </c>
      <c r="V1599" s="48">
        <v>96411</v>
      </c>
      <c r="W1599" s="156">
        <v>16798748</v>
      </c>
      <c r="X1599" s="156">
        <v>124977</v>
      </c>
      <c r="Y1599" s="156">
        <v>16923725</v>
      </c>
      <c r="Z1599" s="28">
        <v>1</v>
      </c>
      <c r="AA1599" s="28"/>
      <c r="AB1599" s="111"/>
      <c r="AC1599" s="28"/>
      <c r="AD1599" s="28">
        <v>3.4000000000000002E-2</v>
      </c>
      <c r="AE1599" s="139"/>
      <c r="AF1599" s="139"/>
      <c r="AG1599" s="93">
        <v>8478</v>
      </c>
      <c r="AH1599" s="93">
        <v>19390</v>
      </c>
      <c r="AI1599" s="1"/>
      <c r="AJ1599" s="1"/>
      <c r="AK1599" s="1"/>
      <c r="AL1599" s="1"/>
      <c r="AM1599" s="1"/>
      <c r="AN1599" s="1"/>
      <c r="AO1599" s="1"/>
      <c r="AP1599" s="1"/>
      <c r="AQ1599" s="1"/>
      <c r="AR1599" s="1"/>
      <c r="AS1599" s="1"/>
      <c r="AT1599" s="1"/>
      <c r="AU1599" s="1"/>
      <c r="AV1599" s="1"/>
      <c r="AW1599" s="1"/>
      <c r="AX1599" s="1"/>
      <c r="AY1599" s="1"/>
    </row>
    <row r="1600" spans="1:51">
      <c r="A1600" s="13" t="s">
        <v>168</v>
      </c>
      <c r="B1600" s="2" t="s">
        <v>75</v>
      </c>
      <c r="C1600" s="14" t="s">
        <v>184</v>
      </c>
      <c r="D1600" s="2">
        <v>2014</v>
      </c>
      <c r="E1600" s="14">
        <v>2014</v>
      </c>
      <c r="F1600" s="14" t="s">
        <v>99</v>
      </c>
      <c r="G1600" s="93">
        <v>379</v>
      </c>
      <c r="H1600" s="93">
        <v>2595</v>
      </c>
      <c r="I1600" s="93">
        <v>1</v>
      </c>
      <c r="J1600" s="93">
        <v>1</v>
      </c>
      <c r="K1600" s="93">
        <v>380</v>
      </c>
      <c r="L1600" s="93">
        <v>2596</v>
      </c>
      <c r="M1600" s="48">
        <v>2976</v>
      </c>
      <c r="N1600" s="48">
        <v>5430</v>
      </c>
      <c r="O1600" s="48">
        <v>970</v>
      </c>
      <c r="P1600" s="48">
        <v>4453</v>
      </c>
      <c r="Q1600" s="48">
        <v>5423</v>
      </c>
      <c r="R1600" s="48">
        <v>3</v>
      </c>
      <c r="S1600" s="48">
        <v>4</v>
      </c>
      <c r="T1600" s="48">
        <v>7</v>
      </c>
      <c r="U1600" s="48">
        <v>973</v>
      </c>
      <c r="V1600" s="48">
        <v>4457</v>
      </c>
      <c r="W1600" s="156">
        <v>766305</v>
      </c>
      <c r="X1600" s="156">
        <v>894</v>
      </c>
      <c r="Y1600" s="156">
        <v>767199</v>
      </c>
      <c r="Z1600" s="28">
        <v>0.93569999999999998</v>
      </c>
      <c r="AA1600" s="28"/>
      <c r="AB1600" s="111"/>
      <c r="AC1600" s="28"/>
      <c r="AD1600" s="28">
        <v>7.17E-2</v>
      </c>
      <c r="AE1600" s="139"/>
      <c r="AF1600" s="139"/>
      <c r="AG1600" s="93">
        <v>125</v>
      </c>
      <c r="AH1600" s="93">
        <v>204</v>
      </c>
      <c r="AI1600" s="1"/>
      <c r="AJ1600" s="1"/>
      <c r="AK1600" s="1"/>
      <c r="AL1600" s="1"/>
      <c r="AM1600" s="1"/>
      <c r="AN1600" s="1"/>
      <c r="AO1600" s="1"/>
      <c r="AP1600" s="1"/>
      <c r="AQ1600" s="1"/>
      <c r="AR1600" s="1"/>
      <c r="AS1600" s="1"/>
      <c r="AT1600" s="1"/>
      <c r="AU1600" s="1"/>
      <c r="AV1600" s="1"/>
      <c r="AW1600" s="1"/>
      <c r="AX1600" s="1"/>
      <c r="AY1600" s="1"/>
    </row>
    <row r="1601" spans="1:51">
      <c r="A1601" s="13" t="s">
        <v>169</v>
      </c>
      <c r="B1601" s="2" t="s">
        <v>74</v>
      </c>
      <c r="C1601" s="14" t="s">
        <v>184</v>
      </c>
      <c r="D1601" s="2">
        <v>2014</v>
      </c>
      <c r="E1601" s="14">
        <v>2014</v>
      </c>
      <c r="F1601" s="14" t="s">
        <v>99</v>
      </c>
      <c r="G1601" s="93">
        <v>3658</v>
      </c>
      <c r="H1601" s="93">
        <v>30664</v>
      </c>
      <c r="I1601" s="93">
        <v>6</v>
      </c>
      <c r="J1601" s="93">
        <v>223</v>
      </c>
      <c r="K1601" s="93">
        <v>3664</v>
      </c>
      <c r="L1601" s="93">
        <v>30887</v>
      </c>
      <c r="M1601" s="48">
        <v>34551</v>
      </c>
      <c r="N1601" s="48">
        <v>71213</v>
      </c>
      <c r="O1601" s="48">
        <v>9050</v>
      </c>
      <c r="P1601" s="48">
        <v>61620</v>
      </c>
      <c r="Q1601" s="48">
        <v>70670</v>
      </c>
      <c r="R1601" s="48">
        <v>21</v>
      </c>
      <c r="S1601" s="48">
        <v>522</v>
      </c>
      <c r="T1601" s="48">
        <v>543</v>
      </c>
      <c r="U1601" s="48">
        <v>9071</v>
      </c>
      <c r="V1601" s="48">
        <v>62142</v>
      </c>
      <c r="W1601" s="156">
        <v>10020996</v>
      </c>
      <c r="X1601" s="156">
        <v>69894</v>
      </c>
      <c r="Y1601" s="156">
        <v>10090890</v>
      </c>
      <c r="Z1601" s="28">
        <v>0.90600000000000003</v>
      </c>
      <c r="AA1601" s="28"/>
      <c r="AB1601" s="111"/>
      <c r="AC1601" s="28"/>
      <c r="AD1601" s="28">
        <v>2.3099999999999999E-2</v>
      </c>
      <c r="AE1601" s="139"/>
      <c r="AF1601" s="139"/>
      <c r="AG1601" s="93">
        <v>7139</v>
      </c>
      <c r="AH1601" s="93">
        <v>15511</v>
      </c>
      <c r="AI1601" s="1"/>
      <c r="AJ1601" s="1"/>
      <c r="AK1601" s="1"/>
      <c r="AL1601" s="1"/>
      <c r="AM1601" s="1"/>
      <c r="AN1601" s="1"/>
      <c r="AO1601" s="1"/>
      <c r="AP1601" s="1"/>
      <c r="AQ1601" s="1"/>
      <c r="AR1601" s="1"/>
      <c r="AS1601" s="1"/>
      <c r="AT1601" s="1"/>
      <c r="AU1601" s="1"/>
      <c r="AV1601" s="1"/>
      <c r="AW1601" s="1"/>
      <c r="AX1601" s="1"/>
      <c r="AY1601" s="1"/>
    </row>
    <row r="1602" spans="1:51">
      <c r="A1602" s="13" t="s">
        <v>170</v>
      </c>
      <c r="B1602" s="2" t="s">
        <v>74</v>
      </c>
      <c r="C1602" s="14" t="s">
        <v>184</v>
      </c>
      <c r="D1602" s="2">
        <v>2014</v>
      </c>
      <c r="E1602" s="14">
        <v>2014</v>
      </c>
      <c r="F1602" s="14" t="s">
        <v>99</v>
      </c>
      <c r="G1602" s="93">
        <v>1032</v>
      </c>
      <c r="H1602" s="93">
        <v>7479</v>
      </c>
      <c r="I1602" s="93">
        <v>21</v>
      </c>
      <c r="J1602" s="93">
        <v>125</v>
      </c>
      <c r="K1602" s="93">
        <v>1053</v>
      </c>
      <c r="L1602" s="93">
        <v>7604</v>
      </c>
      <c r="M1602" s="48">
        <v>8657</v>
      </c>
      <c r="N1602" s="48">
        <v>18344</v>
      </c>
      <c r="O1602" s="48">
        <v>2714</v>
      </c>
      <c r="P1602" s="48">
        <v>15276</v>
      </c>
      <c r="Q1602" s="48">
        <v>17990</v>
      </c>
      <c r="R1602" s="48">
        <v>74</v>
      </c>
      <c r="S1602" s="48">
        <v>280</v>
      </c>
      <c r="T1602" s="48">
        <v>354</v>
      </c>
      <c r="U1602" s="48">
        <v>2788</v>
      </c>
      <c r="V1602" s="48">
        <v>15556</v>
      </c>
      <c r="W1602" s="156">
        <v>2515450</v>
      </c>
      <c r="X1602" s="156">
        <v>44772</v>
      </c>
      <c r="Y1602" s="156">
        <v>2560222</v>
      </c>
      <c r="Z1602" s="28">
        <v>0.77170000000000005</v>
      </c>
      <c r="AA1602" s="28"/>
      <c r="AB1602" s="111"/>
      <c r="AC1602" s="28"/>
      <c r="AD1602" s="28">
        <v>7.17E-2</v>
      </c>
      <c r="AE1602" s="139"/>
      <c r="AF1602" s="139"/>
      <c r="AG1602" s="93">
        <v>962</v>
      </c>
      <c r="AH1602" s="93">
        <v>1891</v>
      </c>
      <c r="AI1602" s="1"/>
      <c r="AJ1602" s="1"/>
      <c r="AK1602" s="1"/>
      <c r="AL1602" s="1"/>
      <c r="AM1602" s="1"/>
      <c r="AN1602" s="1"/>
      <c r="AO1602" s="1"/>
      <c r="AP1602" s="1"/>
      <c r="AQ1602" s="1"/>
      <c r="AR1602" s="1"/>
      <c r="AS1602" s="1"/>
      <c r="AT1602" s="1"/>
      <c r="AU1602" s="1"/>
      <c r="AV1602" s="1"/>
      <c r="AW1602" s="1"/>
      <c r="AX1602" s="1"/>
      <c r="AY1602" s="1"/>
    </row>
    <row r="1603" spans="1:51">
      <c r="A1603" s="13" t="s">
        <v>171</v>
      </c>
      <c r="B1603" s="2" t="s">
        <v>75</v>
      </c>
      <c r="C1603" s="14" t="s">
        <v>184</v>
      </c>
      <c r="D1603" s="2">
        <v>2014</v>
      </c>
      <c r="E1603" s="14">
        <v>2014</v>
      </c>
      <c r="F1603" s="14" t="s">
        <v>99</v>
      </c>
      <c r="G1603" s="93">
        <v>997</v>
      </c>
      <c r="H1603" s="93">
        <v>4915</v>
      </c>
      <c r="I1603" s="93">
        <v>3</v>
      </c>
      <c r="J1603" s="93">
        <v>18</v>
      </c>
      <c r="K1603" s="93">
        <v>1000</v>
      </c>
      <c r="L1603" s="93">
        <v>4933</v>
      </c>
      <c r="M1603" s="48">
        <v>5933</v>
      </c>
      <c r="N1603" s="48">
        <v>13226</v>
      </c>
      <c r="O1603" s="48">
        <v>2712</v>
      </c>
      <c r="P1603" s="48">
        <v>10459</v>
      </c>
      <c r="Q1603" s="48">
        <v>13171</v>
      </c>
      <c r="R1603" s="48">
        <v>8</v>
      </c>
      <c r="S1603" s="48">
        <v>47</v>
      </c>
      <c r="T1603" s="48">
        <v>55</v>
      </c>
      <c r="U1603" s="48">
        <v>2720</v>
      </c>
      <c r="V1603" s="48">
        <v>10506</v>
      </c>
      <c r="W1603" s="156">
        <v>1852838</v>
      </c>
      <c r="X1603" s="156">
        <v>6211</v>
      </c>
      <c r="Y1603" s="156">
        <v>1859049</v>
      </c>
      <c r="Z1603" s="28">
        <v>0.99629999999999996</v>
      </c>
      <c r="AA1603" s="28"/>
      <c r="AB1603" s="111"/>
      <c r="AC1603" s="28"/>
      <c r="AD1603" s="28">
        <v>7.17E-2</v>
      </c>
      <c r="AE1603" s="139"/>
      <c r="AF1603" s="139"/>
      <c r="AG1603" s="93">
        <v>522</v>
      </c>
      <c r="AH1603" s="93">
        <v>1031</v>
      </c>
      <c r="AI1603" s="1"/>
      <c r="AJ1603" s="1"/>
      <c r="AK1603" s="1"/>
      <c r="AL1603" s="1"/>
      <c r="AM1603" s="1"/>
      <c r="AN1603" s="1"/>
      <c r="AO1603" s="1"/>
      <c r="AP1603" s="1"/>
      <c r="AQ1603" s="1"/>
      <c r="AR1603" s="1"/>
      <c r="AS1603" s="1"/>
      <c r="AT1603" s="1"/>
      <c r="AU1603" s="1"/>
      <c r="AV1603" s="1"/>
      <c r="AW1603" s="1"/>
      <c r="AX1603" s="1"/>
      <c r="AY1603" s="1"/>
    </row>
    <row r="1604" spans="1:51">
      <c r="A1604" s="51" t="s">
        <v>172</v>
      </c>
      <c r="B1604" s="2" t="s">
        <v>66</v>
      </c>
      <c r="C1604" s="14" t="s">
        <v>62</v>
      </c>
      <c r="D1604" s="2">
        <v>2014</v>
      </c>
      <c r="E1604" s="14">
        <v>2014</v>
      </c>
      <c r="F1604" s="14" t="s">
        <v>99</v>
      </c>
      <c r="G1604" s="93">
        <v>311092</v>
      </c>
      <c r="H1604" s="93">
        <v>1716681</v>
      </c>
      <c r="I1604" s="93">
        <v>1968</v>
      </c>
      <c r="J1604" s="93">
        <v>16644</v>
      </c>
      <c r="K1604" s="93">
        <v>313060</v>
      </c>
      <c r="L1604" s="93">
        <v>1733325</v>
      </c>
      <c r="M1604" s="48">
        <v>2046385</v>
      </c>
      <c r="N1604" s="48">
        <v>4393812</v>
      </c>
      <c r="O1604" s="48">
        <v>783502</v>
      </c>
      <c r="P1604" s="48">
        <v>3565701</v>
      </c>
      <c r="Q1604" s="48">
        <v>4349203</v>
      </c>
      <c r="R1604" s="48">
        <v>6415</v>
      </c>
      <c r="S1604" s="48">
        <v>38194</v>
      </c>
      <c r="T1604" s="48">
        <v>44609</v>
      </c>
      <c r="U1604" s="48">
        <v>789917</v>
      </c>
      <c r="V1604" s="48">
        <v>3603895</v>
      </c>
      <c r="W1604" s="156">
        <v>621137172</v>
      </c>
      <c r="X1604" s="156">
        <v>5413357</v>
      </c>
      <c r="Y1604" s="156">
        <v>626550529</v>
      </c>
      <c r="Z1604" s="28">
        <v>0.95879999999999999</v>
      </c>
      <c r="AA1604" s="28"/>
      <c r="AB1604" s="111"/>
      <c r="AC1604" s="28"/>
      <c r="AD1604" s="28">
        <v>4.19E-2</v>
      </c>
      <c r="AE1604" s="139"/>
      <c r="AF1604" s="139"/>
      <c r="AG1604" s="93">
        <v>342430</v>
      </c>
      <c r="AH1604" s="93">
        <v>711311</v>
      </c>
      <c r="AI1604" s="2"/>
      <c r="AJ1604" s="2"/>
      <c r="AK1604" s="2"/>
      <c r="AL1604" s="2"/>
      <c r="AM1604" s="2"/>
      <c r="AN1604" s="2"/>
      <c r="AO1604" s="2"/>
      <c r="AP1604" s="2"/>
      <c r="AQ1604" s="2"/>
      <c r="AR1604" s="2"/>
      <c r="AS1604" s="2"/>
      <c r="AT1604" s="2"/>
      <c r="AU1604" s="2"/>
      <c r="AV1604" s="2"/>
      <c r="AW1604" s="2"/>
      <c r="AX1604" s="2"/>
      <c r="AY1604" s="2"/>
    </row>
    <row r="1605" spans="1:51">
      <c r="A1605" s="51" t="s">
        <v>173</v>
      </c>
      <c r="B1605" s="2" t="s">
        <v>74</v>
      </c>
      <c r="C1605" s="14" t="s">
        <v>62</v>
      </c>
      <c r="D1605" s="2">
        <v>2014</v>
      </c>
      <c r="E1605" s="14">
        <v>2014</v>
      </c>
      <c r="F1605" s="14" t="s">
        <v>99</v>
      </c>
      <c r="G1605" s="93">
        <v>9927</v>
      </c>
      <c r="H1605" s="93">
        <v>53307</v>
      </c>
      <c r="I1605" s="93">
        <v>105</v>
      </c>
      <c r="J1605" s="93">
        <v>869</v>
      </c>
      <c r="K1605" s="93">
        <v>10032</v>
      </c>
      <c r="L1605" s="93">
        <v>54176</v>
      </c>
      <c r="M1605" s="48">
        <v>64208</v>
      </c>
      <c r="N1605" s="48">
        <v>127457</v>
      </c>
      <c r="O1605" s="48">
        <v>23278</v>
      </c>
      <c r="P1605" s="48">
        <v>101796</v>
      </c>
      <c r="Q1605" s="48">
        <v>125074</v>
      </c>
      <c r="R1605" s="48">
        <v>333</v>
      </c>
      <c r="S1605" s="48">
        <v>2050</v>
      </c>
      <c r="T1605" s="48">
        <v>2383</v>
      </c>
      <c r="U1605" s="48">
        <v>23611</v>
      </c>
      <c r="V1605" s="48">
        <v>103846</v>
      </c>
      <c r="W1605" s="156">
        <v>18360748</v>
      </c>
      <c r="X1605" s="156">
        <v>282780</v>
      </c>
      <c r="Y1605" s="156">
        <v>18643528</v>
      </c>
      <c r="Z1605" s="28">
        <v>0.85780000000000001</v>
      </c>
      <c r="AA1605" s="28"/>
      <c r="AB1605" s="111"/>
      <c r="AC1605" s="28"/>
      <c r="AD1605" s="28">
        <v>1.84E-2</v>
      </c>
      <c r="AE1605" s="139"/>
      <c r="AF1605" s="139"/>
      <c r="AG1605" s="93">
        <v>9768</v>
      </c>
      <c r="AH1605" s="93">
        <v>18502</v>
      </c>
      <c r="AI1605" s="1"/>
      <c r="AJ1605" s="1"/>
      <c r="AK1605" s="1"/>
      <c r="AL1605" s="1"/>
      <c r="AM1605" s="1"/>
      <c r="AN1605" s="1"/>
      <c r="AO1605" s="1"/>
      <c r="AP1605" s="1"/>
      <c r="AQ1605" s="1"/>
      <c r="AR1605" s="1"/>
      <c r="AS1605" s="1"/>
      <c r="AT1605" s="1"/>
      <c r="AU1605" s="1"/>
      <c r="AV1605" s="1"/>
      <c r="AW1605" s="1"/>
      <c r="AX1605" s="1"/>
      <c r="AY1605" s="1"/>
    </row>
    <row r="1606" spans="1:51">
      <c r="A1606" s="51" t="s">
        <v>174</v>
      </c>
      <c r="B1606" s="2" t="s">
        <v>75</v>
      </c>
      <c r="C1606" s="14" t="s">
        <v>62</v>
      </c>
      <c r="D1606" s="2">
        <v>2014</v>
      </c>
      <c r="E1606" s="14">
        <v>2014</v>
      </c>
      <c r="F1606" s="14" t="s">
        <v>99</v>
      </c>
      <c r="G1606" s="93">
        <v>4</v>
      </c>
      <c r="H1606" s="93">
        <v>107</v>
      </c>
      <c r="I1606" s="93">
        <v>0</v>
      </c>
      <c r="J1606" s="93">
        <v>0</v>
      </c>
      <c r="K1606" s="93">
        <v>4</v>
      </c>
      <c r="L1606" s="93">
        <v>107</v>
      </c>
      <c r="M1606" s="48">
        <v>111</v>
      </c>
      <c r="N1606" s="48">
        <v>180</v>
      </c>
      <c r="O1606" s="48">
        <v>9</v>
      </c>
      <c r="P1606" s="48">
        <v>171</v>
      </c>
      <c r="Q1606" s="48">
        <v>180</v>
      </c>
      <c r="R1606" s="48">
        <v>0</v>
      </c>
      <c r="S1606" s="48">
        <v>0</v>
      </c>
      <c r="T1606" s="48">
        <v>0</v>
      </c>
      <c r="U1606" s="48">
        <v>9</v>
      </c>
      <c r="V1606" s="48">
        <v>171</v>
      </c>
      <c r="W1606" s="156">
        <v>24115</v>
      </c>
      <c r="X1606" s="156">
        <v>0</v>
      </c>
      <c r="Y1606" s="156">
        <v>24115</v>
      </c>
      <c r="Z1606" s="28">
        <v>1</v>
      </c>
      <c r="AA1606" s="28"/>
      <c r="AB1606" s="111"/>
      <c r="AC1606" s="28"/>
      <c r="AD1606" s="28">
        <v>7.4099999999999999E-2</v>
      </c>
      <c r="AE1606" s="139"/>
      <c r="AF1606" s="139"/>
      <c r="AG1606" s="93">
        <v>0</v>
      </c>
      <c r="AH1606" s="93">
        <v>0</v>
      </c>
      <c r="AI1606" s="1"/>
      <c r="AJ1606" s="1"/>
      <c r="AK1606" s="1"/>
      <c r="AL1606" s="1"/>
      <c r="AM1606" s="1"/>
      <c r="AN1606" s="1"/>
      <c r="AO1606" s="1"/>
      <c r="AP1606" s="1"/>
      <c r="AQ1606" s="1"/>
      <c r="AR1606" s="1"/>
      <c r="AS1606" s="1"/>
      <c r="AT1606" s="1"/>
      <c r="AU1606" s="1"/>
      <c r="AV1606" s="1"/>
      <c r="AW1606" s="1"/>
      <c r="AX1606" s="1"/>
      <c r="AY1606" s="1"/>
    </row>
    <row r="1607" spans="1:51">
      <c r="A1607" s="51" t="s">
        <v>175</v>
      </c>
      <c r="B1607" s="2" t="s">
        <v>75</v>
      </c>
      <c r="C1607" s="14" t="s">
        <v>62</v>
      </c>
      <c r="D1607" s="2">
        <v>2014</v>
      </c>
      <c r="E1607" s="14">
        <v>2014</v>
      </c>
      <c r="F1607" s="14" t="s">
        <v>99</v>
      </c>
      <c r="G1607" s="93">
        <v>183</v>
      </c>
      <c r="H1607" s="93">
        <v>1586</v>
      </c>
      <c r="I1607" s="93">
        <v>0</v>
      </c>
      <c r="J1607" s="93">
        <v>2</v>
      </c>
      <c r="K1607" s="93">
        <v>183</v>
      </c>
      <c r="L1607" s="93">
        <v>1588</v>
      </c>
      <c r="M1607" s="48">
        <v>1771</v>
      </c>
      <c r="N1607" s="48">
        <v>3411</v>
      </c>
      <c r="O1607" s="48">
        <v>465</v>
      </c>
      <c r="P1607" s="48">
        <v>2940</v>
      </c>
      <c r="Q1607" s="48">
        <v>3405</v>
      </c>
      <c r="R1607" s="48">
        <v>0</v>
      </c>
      <c r="S1607" s="48">
        <v>6</v>
      </c>
      <c r="T1607" s="48">
        <v>6</v>
      </c>
      <c r="U1607" s="48">
        <v>465</v>
      </c>
      <c r="V1607" s="48">
        <v>2946</v>
      </c>
      <c r="W1607" s="156">
        <v>476822</v>
      </c>
      <c r="X1607" s="156">
        <v>242</v>
      </c>
      <c r="Y1607" s="156">
        <v>477064</v>
      </c>
      <c r="Z1607" s="28">
        <v>0.96630000000000005</v>
      </c>
      <c r="AA1607" s="28"/>
      <c r="AB1607" s="111"/>
      <c r="AC1607" s="28"/>
      <c r="AD1607" s="28">
        <v>7.4099999999999999E-2</v>
      </c>
      <c r="AE1607" s="139"/>
      <c r="AF1607" s="139"/>
      <c r="AG1607" s="93">
        <v>69</v>
      </c>
      <c r="AH1607" s="93">
        <v>114</v>
      </c>
      <c r="AI1607" s="1"/>
      <c r="AJ1607" s="1"/>
      <c r="AK1607" s="1"/>
      <c r="AL1607" s="1"/>
      <c r="AM1607" s="1"/>
      <c r="AN1607" s="1"/>
      <c r="AO1607" s="1"/>
      <c r="AP1607" s="1"/>
      <c r="AQ1607" s="1"/>
      <c r="AR1607" s="1"/>
      <c r="AS1607" s="1"/>
      <c r="AT1607" s="1"/>
      <c r="AU1607" s="1"/>
      <c r="AV1607" s="1"/>
      <c r="AW1607" s="1"/>
      <c r="AX1607" s="1"/>
      <c r="AY1607" s="1"/>
    </row>
    <row r="1608" spans="1:51">
      <c r="A1608" s="51" t="s">
        <v>176</v>
      </c>
      <c r="B1608" s="2" t="s">
        <v>75</v>
      </c>
      <c r="C1608" s="14" t="s">
        <v>62</v>
      </c>
      <c r="D1608" s="2">
        <v>2014</v>
      </c>
      <c r="E1608" s="14">
        <v>2014</v>
      </c>
      <c r="F1608" s="14" t="s">
        <v>99</v>
      </c>
      <c r="G1608" s="93">
        <v>2089</v>
      </c>
      <c r="H1608" s="93">
        <v>13085</v>
      </c>
      <c r="I1608" s="93">
        <v>3</v>
      </c>
      <c r="J1608" s="93">
        <v>35</v>
      </c>
      <c r="K1608" s="93">
        <v>2092</v>
      </c>
      <c r="L1608" s="93">
        <v>13120</v>
      </c>
      <c r="M1608" s="48">
        <v>15212</v>
      </c>
      <c r="N1608" s="48">
        <v>30559</v>
      </c>
      <c r="O1608" s="48">
        <v>5227</v>
      </c>
      <c r="P1608" s="48">
        <v>25245</v>
      </c>
      <c r="Q1608" s="48">
        <v>30472</v>
      </c>
      <c r="R1608" s="48">
        <v>8</v>
      </c>
      <c r="S1608" s="48">
        <v>79</v>
      </c>
      <c r="T1608" s="48">
        <v>87</v>
      </c>
      <c r="U1608" s="48">
        <v>5235</v>
      </c>
      <c r="V1608" s="48">
        <v>25324</v>
      </c>
      <c r="W1608" s="156">
        <v>4295154</v>
      </c>
      <c r="X1608" s="156">
        <v>10452</v>
      </c>
      <c r="Y1608" s="156">
        <v>4305606</v>
      </c>
      <c r="Z1608" s="28">
        <v>0.88570000000000004</v>
      </c>
      <c r="AA1608" s="28"/>
      <c r="AB1608" s="111"/>
      <c r="AC1608" s="28"/>
      <c r="AD1608" s="28">
        <v>7.4099999999999999E-2</v>
      </c>
      <c r="AE1608" s="139"/>
      <c r="AF1608" s="139"/>
      <c r="AG1608" s="93">
        <v>940</v>
      </c>
      <c r="AH1608" s="93">
        <v>1620</v>
      </c>
      <c r="AI1608" s="1"/>
      <c r="AJ1608" s="1"/>
      <c r="AK1608" s="1"/>
      <c r="AL1608" s="1"/>
      <c r="AM1608" s="1"/>
      <c r="AN1608" s="1"/>
      <c r="AO1608" s="1"/>
      <c r="AP1608" s="1"/>
      <c r="AQ1608" s="1"/>
      <c r="AR1608" s="1"/>
      <c r="AS1608" s="1"/>
      <c r="AT1608" s="1"/>
      <c r="AU1608" s="1"/>
      <c r="AV1608" s="1"/>
      <c r="AW1608" s="1"/>
      <c r="AX1608" s="1"/>
      <c r="AY1608" s="1"/>
    </row>
    <row r="1609" spans="1:51">
      <c r="A1609" s="51" t="s">
        <v>177</v>
      </c>
      <c r="B1609" s="2" t="s">
        <v>75</v>
      </c>
      <c r="C1609" s="14" t="s">
        <v>62</v>
      </c>
      <c r="D1609" s="2">
        <v>2014</v>
      </c>
      <c r="E1609" s="14">
        <v>2014</v>
      </c>
      <c r="F1609" s="14" t="s">
        <v>99</v>
      </c>
      <c r="G1609" s="93">
        <v>289</v>
      </c>
      <c r="H1609" s="93">
        <v>2391</v>
      </c>
      <c r="I1609" s="93">
        <v>0</v>
      </c>
      <c r="J1609" s="93">
        <v>5</v>
      </c>
      <c r="K1609" s="93">
        <v>289</v>
      </c>
      <c r="L1609" s="93">
        <v>2396</v>
      </c>
      <c r="M1609" s="48">
        <v>2685</v>
      </c>
      <c r="N1609" s="48">
        <v>5094</v>
      </c>
      <c r="O1609" s="48">
        <v>760</v>
      </c>
      <c r="P1609" s="48">
        <v>4325</v>
      </c>
      <c r="Q1609" s="48">
        <v>5085</v>
      </c>
      <c r="R1609" s="48">
        <v>0</v>
      </c>
      <c r="S1609" s="48">
        <v>9</v>
      </c>
      <c r="T1609" s="48">
        <v>9</v>
      </c>
      <c r="U1609" s="48">
        <v>760</v>
      </c>
      <c r="V1609" s="48">
        <v>4334</v>
      </c>
      <c r="W1609" s="156">
        <v>707216</v>
      </c>
      <c r="X1609" s="156">
        <v>1227</v>
      </c>
      <c r="Y1609" s="156">
        <v>708443</v>
      </c>
      <c r="Z1609" s="28">
        <v>0.95830000000000004</v>
      </c>
      <c r="AA1609" s="28"/>
      <c r="AB1609" s="111"/>
      <c r="AC1609" s="28"/>
      <c r="AD1609" s="28">
        <v>7.4099999999999999E-2</v>
      </c>
      <c r="AE1609" s="139"/>
      <c r="AF1609" s="139"/>
      <c r="AG1609" s="93">
        <v>102</v>
      </c>
      <c r="AH1609" s="93">
        <v>178</v>
      </c>
      <c r="AI1609" s="1"/>
      <c r="AJ1609" s="1"/>
      <c r="AK1609" s="1"/>
      <c r="AL1609" s="1"/>
      <c r="AM1609" s="1"/>
      <c r="AN1609" s="1"/>
      <c r="AO1609" s="1"/>
      <c r="AP1609" s="1"/>
      <c r="AQ1609" s="1"/>
      <c r="AR1609" s="1"/>
      <c r="AS1609" s="1"/>
      <c r="AT1609" s="1"/>
      <c r="AU1609" s="1"/>
      <c r="AV1609" s="1"/>
      <c r="AW1609" s="1"/>
      <c r="AX1609" s="1"/>
      <c r="AY1609" s="1"/>
    </row>
    <row r="1610" spans="1:51">
      <c r="A1610" s="51" t="s">
        <v>178</v>
      </c>
      <c r="B1610" s="2" t="s">
        <v>75</v>
      </c>
      <c r="C1610" s="14" t="s">
        <v>62</v>
      </c>
      <c r="D1610" s="2">
        <v>2014</v>
      </c>
      <c r="E1610" s="14">
        <v>2014</v>
      </c>
      <c r="F1610" s="14" t="s">
        <v>99</v>
      </c>
      <c r="G1610" s="93">
        <v>115</v>
      </c>
      <c r="H1610" s="93">
        <v>635</v>
      </c>
      <c r="I1610" s="93">
        <v>0</v>
      </c>
      <c r="J1610" s="93">
        <v>2</v>
      </c>
      <c r="K1610" s="93">
        <v>115</v>
      </c>
      <c r="L1610" s="93">
        <v>637</v>
      </c>
      <c r="M1610" s="48">
        <v>752</v>
      </c>
      <c r="N1610" s="48">
        <v>1810</v>
      </c>
      <c r="O1610" s="48">
        <v>306</v>
      </c>
      <c r="P1610" s="48">
        <v>1497</v>
      </c>
      <c r="Q1610" s="48">
        <v>1803</v>
      </c>
      <c r="R1610" s="48">
        <v>0</v>
      </c>
      <c r="S1610" s="48">
        <v>7</v>
      </c>
      <c r="T1610" s="48">
        <v>7</v>
      </c>
      <c r="U1610" s="48">
        <v>306</v>
      </c>
      <c r="V1610" s="48">
        <v>1504</v>
      </c>
      <c r="W1610" s="156">
        <v>239405</v>
      </c>
      <c r="X1610" s="156">
        <v>1163</v>
      </c>
      <c r="Y1610" s="156">
        <v>240568</v>
      </c>
      <c r="Z1610" s="28">
        <v>0.67649999999999999</v>
      </c>
      <c r="AA1610" s="28"/>
      <c r="AB1610" s="111"/>
      <c r="AC1610" s="28"/>
      <c r="AD1610" s="28">
        <v>7.4099999999999999E-2</v>
      </c>
      <c r="AE1610" s="139"/>
      <c r="AF1610" s="139"/>
      <c r="AG1610" s="93">
        <v>171</v>
      </c>
      <c r="AH1610" s="93">
        <v>386</v>
      </c>
    </row>
    <row r="1611" spans="1:51">
      <c r="A1611" s="51" t="s">
        <v>179</v>
      </c>
      <c r="B1611" s="2" t="s">
        <v>74</v>
      </c>
      <c r="C1611" s="14" t="s">
        <v>62</v>
      </c>
      <c r="D1611" s="2">
        <v>2014</v>
      </c>
      <c r="E1611" s="14">
        <v>2014</v>
      </c>
      <c r="F1611" s="14" t="s">
        <v>99</v>
      </c>
      <c r="G1611" s="93">
        <v>5691</v>
      </c>
      <c r="H1611" s="93">
        <v>28992</v>
      </c>
      <c r="I1611" s="93">
        <v>29</v>
      </c>
      <c r="J1611" s="93">
        <v>209</v>
      </c>
      <c r="K1611" s="93">
        <v>5720</v>
      </c>
      <c r="L1611" s="93">
        <v>29201</v>
      </c>
      <c r="M1611" s="48">
        <v>34921</v>
      </c>
      <c r="N1611" s="48">
        <v>71884</v>
      </c>
      <c r="O1611" s="48">
        <v>13568</v>
      </c>
      <c r="P1611" s="48">
        <v>57719</v>
      </c>
      <c r="Q1611" s="48">
        <v>71287</v>
      </c>
      <c r="R1611" s="48">
        <v>98</v>
      </c>
      <c r="S1611" s="48">
        <v>499</v>
      </c>
      <c r="T1611" s="48">
        <v>597</v>
      </c>
      <c r="U1611" s="48">
        <v>13666</v>
      </c>
      <c r="V1611" s="48">
        <v>58218</v>
      </c>
      <c r="W1611" s="156">
        <v>10419841</v>
      </c>
      <c r="X1611" s="156">
        <v>69519</v>
      </c>
      <c r="Y1611" s="156">
        <v>10489360</v>
      </c>
      <c r="Z1611" s="28">
        <v>0.95199999999999996</v>
      </c>
      <c r="AA1611" s="28"/>
      <c r="AB1611" s="111"/>
      <c r="AC1611" s="28"/>
      <c r="AD1611" s="28">
        <v>3.95E-2</v>
      </c>
      <c r="AE1611" s="139"/>
      <c r="AF1611" s="139"/>
      <c r="AG1611" s="93">
        <v>5610</v>
      </c>
      <c r="AH1611" s="93">
        <v>11062</v>
      </c>
    </row>
    <row r="1612" spans="1:51">
      <c r="A1612" s="51" t="s">
        <v>180</v>
      </c>
      <c r="B1612" s="2" t="s">
        <v>75</v>
      </c>
      <c r="C1612" s="14" t="s">
        <v>62</v>
      </c>
      <c r="D1612" s="2">
        <v>2014</v>
      </c>
      <c r="E1612" s="14">
        <v>2014</v>
      </c>
      <c r="F1612" s="14" t="s">
        <v>99</v>
      </c>
      <c r="G1612" s="93">
        <v>444</v>
      </c>
      <c r="H1612" s="93">
        <v>2063</v>
      </c>
      <c r="I1612" s="93">
        <v>0</v>
      </c>
      <c r="J1612" s="93">
        <v>4</v>
      </c>
      <c r="K1612" s="93">
        <v>444</v>
      </c>
      <c r="L1612" s="93">
        <v>2067</v>
      </c>
      <c r="M1612" s="48">
        <v>2511</v>
      </c>
      <c r="N1612" s="48">
        <v>5175</v>
      </c>
      <c r="O1612" s="48">
        <v>1174</v>
      </c>
      <c r="P1612" s="48">
        <v>3989</v>
      </c>
      <c r="Q1612" s="48">
        <v>5163</v>
      </c>
      <c r="R1612" s="48">
        <v>1</v>
      </c>
      <c r="S1612" s="48">
        <v>11</v>
      </c>
      <c r="T1612" s="48">
        <v>12</v>
      </c>
      <c r="U1612" s="48">
        <v>1175</v>
      </c>
      <c r="V1612" s="48">
        <v>4000</v>
      </c>
      <c r="W1612" s="156">
        <v>708216</v>
      </c>
      <c r="X1612" s="156">
        <v>1290</v>
      </c>
      <c r="Y1612" s="156">
        <v>709506</v>
      </c>
      <c r="Z1612" s="28">
        <v>1</v>
      </c>
      <c r="AA1612" s="28"/>
      <c r="AB1612" s="111"/>
      <c r="AC1612" s="28"/>
      <c r="AD1612" s="28">
        <v>7.4099999999999999E-2</v>
      </c>
      <c r="AE1612" s="139"/>
      <c r="AF1612" s="139"/>
      <c r="AG1612" s="93">
        <v>148</v>
      </c>
      <c r="AH1612" s="93">
        <v>253</v>
      </c>
    </row>
    <row r="1613" spans="1:51">
      <c r="A1613" s="51" t="s">
        <v>181</v>
      </c>
      <c r="B1613" s="2" t="s">
        <v>75</v>
      </c>
      <c r="C1613" s="14" t="s">
        <v>62</v>
      </c>
      <c r="D1613" s="2">
        <v>2014</v>
      </c>
      <c r="E1613" s="14">
        <v>2014</v>
      </c>
      <c r="F1613" s="14" t="s">
        <v>99</v>
      </c>
      <c r="G1613" s="93">
        <v>609</v>
      </c>
      <c r="H1613" s="93">
        <v>6209</v>
      </c>
      <c r="I1613" s="93">
        <v>1</v>
      </c>
      <c r="J1613" s="93">
        <v>18</v>
      </c>
      <c r="K1613" s="93">
        <v>610</v>
      </c>
      <c r="L1613" s="93">
        <v>6227</v>
      </c>
      <c r="M1613" s="48">
        <v>6837</v>
      </c>
      <c r="N1613" s="48">
        <v>12431</v>
      </c>
      <c r="O1613" s="48">
        <v>1500</v>
      </c>
      <c r="P1613" s="48">
        <v>10887</v>
      </c>
      <c r="Q1613" s="48">
        <v>12387</v>
      </c>
      <c r="R1613" s="48">
        <v>1</v>
      </c>
      <c r="S1613" s="48">
        <v>43</v>
      </c>
      <c r="T1613" s="48">
        <v>44</v>
      </c>
      <c r="U1613" s="48">
        <v>1501</v>
      </c>
      <c r="V1613" s="48">
        <v>10930</v>
      </c>
      <c r="W1613" s="156">
        <v>1754016</v>
      </c>
      <c r="X1613" s="156">
        <v>4883</v>
      </c>
      <c r="Y1613" s="156">
        <v>1758899</v>
      </c>
      <c r="Z1613" s="28">
        <v>0.98850000000000005</v>
      </c>
      <c r="AA1613" s="28"/>
      <c r="AB1613" s="111"/>
      <c r="AC1613" s="28"/>
      <c r="AD1613" s="28">
        <v>7.4099999999999999E-2</v>
      </c>
      <c r="AE1613" s="139"/>
      <c r="AF1613" s="139"/>
      <c r="AG1613" s="93">
        <v>403</v>
      </c>
      <c r="AH1613" s="93">
        <v>800</v>
      </c>
    </row>
    <row r="1614" spans="1:51">
      <c r="A1614" s="13" t="s">
        <v>123</v>
      </c>
      <c r="B1614" s="2" t="s">
        <v>74</v>
      </c>
      <c r="C1614" s="14" t="s">
        <v>62</v>
      </c>
      <c r="D1614" s="2">
        <v>2014</v>
      </c>
      <c r="E1614" s="14">
        <v>2014</v>
      </c>
      <c r="F1614" s="14" t="s">
        <v>99</v>
      </c>
      <c r="G1614" s="93">
        <v>16157</v>
      </c>
      <c r="H1614" s="93">
        <v>80637</v>
      </c>
      <c r="I1614" s="93">
        <v>58</v>
      </c>
      <c r="J1614" s="93">
        <v>332</v>
      </c>
      <c r="K1614" s="93">
        <v>16215</v>
      </c>
      <c r="L1614" s="93">
        <v>80969</v>
      </c>
      <c r="M1614" s="48">
        <v>97184</v>
      </c>
      <c r="N1614" s="48">
        <v>230446</v>
      </c>
      <c r="O1614" s="48">
        <v>43793</v>
      </c>
      <c r="P1614" s="48">
        <v>185566</v>
      </c>
      <c r="Q1614" s="48">
        <v>229359</v>
      </c>
      <c r="R1614" s="48">
        <v>208</v>
      </c>
      <c r="S1614" s="48">
        <v>879</v>
      </c>
      <c r="T1614" s="48">
        <v>1087</v>
      </c>
      <c r="U1614" s="48">
        <v>44001</v>
      </c>
      <c r="V1614" s="48">
        <v>186445</v>
      </c>
      <c r="W1614" s="156">
        <v>32295327</v>
      </c>
      <c r="X1614" s="156">
        <v>134077</v>
      </c>
      <c r="Y1614" s="156">
        <v>32429404</v>
      </c>
      <c r="Z1614" s="28">
        <v>0.91310000000000002</v>
      </c>
      <c r="AA1614" s="28"/>
      <c r="AB1614" s="111"/>
      <c r="AC1614" s="28"/>
      <c r="AD1614" s="28">
        <v>2.8799999999999999E-2</v>
      </c>
      <c r="AE1614" s="139"/>
      <c r="AF1614" s="139"/>
      <c r="AG1614" s="93">
        <v>14629</v>
      </c>
      <c r="AH1614" s="93">
        <v>31718</v>
      </c>
    </row>
    <row r="1615" spans="1:51">
      <c r="A1615" s="13" t="s">
        <v>124</v>
      </c>
      <c r="B1615" s="2" t="s">
        <v>75</v>
      </c>
      <c r="C1615" s="14" t="s">
        <v>62</v>
      </c>
      <c r="D1615" s="2">
        <v>2014</v>
      </c>
      <c r="E1615" s="14">
        <v>2014</v>
      </c>
      <c r="F1615" s="14" t="s">
        <v>99</v>
      </c>
      <c r="G1615" s="93">
        <v>247</v>
      </c>
      <c r="H1615" s="93">
        <v>1271</v>
      </c>
      <c r="I1615" s="93">
        <v>0</v>
      </c>
      <c r="J1615" s="93">
        <v>4</v>
      </c>
      <c r="K1615" s="93">
        <v>247</v>
      </c>
      <c r="L1615" s="93">
        <v>1275</v>
      </c>
      <c r="M1615" s="48">
        <v>1522</v>
      </c>
      <c r="N1615" s="48">
        <v>3735</v>
      </c>
      <c r="O1615" s="48">
        <v>665</v>
      </c>
      <c r="P1615" s="48">
        <v>3053</v>
      </c>
      <c r="Q1615" s="48">
        <v>3718</v>
      </c>
      <c r="R1615" s="48">
        <v>2</v>
      </c>
      <c r="S1615" s="48">
        <v>15</v>
      </c>
      <c r="T1615" s="48">
        <v>17</v>
      </c>
      <c r="U1615" s="48">
        <v>667</v>
      </c>
      <c r="V1615" s="48">
        <v>3068</v>
      </c>
      <c r="W1615" s="156">
        <v>477577</v>
      </c>
      <c r="X1615" s="156">
        <v>984</v>
      </c>
      <c r="Y1615" s="156">
        <v>478561</v>
      </c>
      <c r="Z1615" s="28">
        <v>0.98750000000000004</v>
      </c>
      <c r="AA1615" s="28"/>
      <c r="AB1615" s="111"/>
      <c r="AC1615" s="28"/>
      <c r="AD1615" s="28">
        <v>7.4099999999999999E-2</v>
      </c>
      <c r="AE1615" s="139"/>
      <c r="AF1615" s="139"/>
      <c r="AG1615" s="93">
        <v>218</v>
      </c>
      <c r="AH1615" s="93">
        <v>472</v>
      </c>
    </row>
    <row r="1616" spans="1:51">
      <c r="A1616" s="13" t="s">
        <v>125</v>
      </c>
      <c r="B1616" s="2" t="s">
        <v>75</v>
      </c>
      <c r="C1616" s="14" t="s">
        <v>62</v>
      </c>
      <c r="D1616" s="2">
        <v>2014</v>
      </c>
      <c r="E1616" s="14">
        <v>2014</v>
      </c>
      <c r="F1616" s="14" t="s">
        <v>99</v>
      </c>
      <c r="G1616" s="93">
        <v>1042</v>
      </c>
      <c r="H1616" s="93">
        <v>8926</v>
      </c>
      <c r="I1616" s="93">
        <v>1</v>
      </c>
      <c r="J1616" s="93">
        <v>18</v>
      </c>
      <c r="K1616" s="93">
        <v>1043</v>
      </c>
      <c r="L1616" s="93">
        <v>8944</v>
      </c>
      <c r="M1616" s="48">
        <v>9987</v>
      </c>
      <c r="N1616" s="48">
        <v>18257</v>
      </c>
      <c r="O1616" s="48">
        <v>2555</v>
      </c>
      <c r="P1616" s="48">
        <v>15664</v>
      </c>
      <c r="Q1616" s="48">
        <v>18219</v>
      </c>
      <c r="R1616" s="48">
        <v>3</v>
      </c>
      <c r="S1616" s="48">
        <v>35</v>
      </c>
      <c r="T1616" s="48">
        <v>38</v>
      </c>
      <c r="U1616" s="48">
        <v>2558</v>
      </c>
      <c r="V1616" s="48">
        <v>15699</v>
      </c>
      <c r="W1616" s="156">
        <v>2602266</v>
      </c>
      <c r="X1616" s="156">
        <v>4455</v>
      </c>
      <c r="Y1616" s="156">
        <v>2606721</v>
      </c>
      <c r="Z1616" s="28">
        <v>0.98650000000000004</v>
      </c>
      <c r="AA1616" s="28"/>
      <c r="AB1616" s="111"/>
      <c r="AC1616" s="28"/>
      <c r="AD1616" s="28">
        <v>7.4099999999999999E-2</v>
      </c>
      <c r="AE1616" s="139"/>
      <c r="AF1616" s="139"/>
      <c r="AG1616" s="93">
        <v>691</v>
      </c>
      <c r="AH1616" s="93">
        <v>1250</v>
      </c>
    </row>
    <row r="1617" spans="1:34">
      <c r="A1617" s="13" t="s">
        <v>126</v>
      </c>
      <c r="B1617" s="2" t="s">
        <v>75</v>
      </c>
      <c r="C1617" s="14" t="s">
        <v>62</v>
      </c>
      <c r="D1617" s="2">
        <v>2014</v>
      </c>
      <c r="E1617" s="14">
        <v>2014</v>
      </c>
      <c r="F1617" s="14" t="s">
        <v>99</v>
      </c>
      <c r="G1617" s="93">
        <v>2146</v>
      </c>
      <c r="H1617" s="93">
        <v>12862</v>
      </c>
      <c r="I1617" s="93">
        <v>6</v>
      </c>
      <c r="J1617" s="93">
        <v>132</v>
      </c>
      <c r="K1617" s="93">
        <v>2152</v>
      </c>
      <c r="L1617" s="93">
        <v>12994</v>
      </c>
      <c r="M1617" s="48">
        <v>15146</v>
      </c>
      <c r="N1617" s="48">
        <v>38209</v>
      </c>
      <c r="O1617" s="48">
        <v>5885</v>
      </c>
      <c r="P1617" s="48">
        <v>31909</v>
      </c>
      <c r="Q1617" s="48">
        <v>37794</v>
      </c>
      <c r="R1617" s="48">
        <v>17</v>
      </c>
      <c r="S1617" s="48">
        <v>398</v>
      </c>
      <c r="T1617" s="48">
        <v>415</v>
      </c>
      <c r="U1617" s="48">
        <v>5902</v>
      </c>
      <c r="V1617" s="48">
        <v>32307</v>
      </c>
      <c r="W1617" s="156">
        <v>4929553</v>
      </c>
      <c r="X1617" s="156">
        <v>44744</v>
      </c>
      <c r="Y1617" s="156">
        <v>4974297</v>
      </c>
      <c r="Z1617" s="28">
        <v>0.94469999999999998</v>
      </c>
      <c r="AA1617" s="28"/>
      <c r="AB1617" s="111"/>
      <c r="AC1617" s="28"/>
      <c r="AD1617" s="28">
        <v>7.4099999999999999E-2</v>
      </c>
      <c r="AE1617" s="139"/>
      <c r="AF1617" s="139"/>
      <c r="AG1617" s="93">
        <v>1064</v>
      </c>
      <c r="AH1617" s="93">
        <v>2181</v>
      </c>
    </row>
    <row r="1618" spans="1:34">
      <c r="A1618" s="13" t="s">
        <v>127</v>
      </c>
      <c r="B1618" s="2" t="s">
        <v>75</v>
      </c>
      <c r="C1618" s="14" t="s">
        <v>62</v>
      </c>
      <c r="D1618" s="2">
        <v>2014</v>
      </c>
      <c r="E1618" s="14">
        <v>2014</v>
      </c>
      <c r="F1618" s="14" t="s">
        <v>99</v>
      </c>
      <c r="G1618" s="93">
        <v>115</v>
      </c>
      <c r="H1618" s="93">
        <v>973</v>
      </c>
      <c r="I1618" s="93">
        <v>0</v>
      </c>
      <c r="J1618" s="93">
        <v>3</v>
      </c>
      <c r="K1618" s="93">
        <v>115</v>
      </c>
      <c r="L1618" s="93">
        <v>976</v>
      </c>
      <c r="M1618" s="48">
        <v>1091</v>
      </c>
      <c r="N1618" s="48">
        <v>2198</v>
      </c>
      <c r="O1618" s="48">
        <v>340</v>
      </c>
      <c r="P1618" s="48">
        <v>1851</v>
      </c>
      <c r="Q1618" s="48">
        <v>2191</v>
      </c>
      <c r="R1618" s="48">
        <v>0</v>
      </c>
      <c r="S1618" s="48">
        <v>7</v>
      </c>
      <c r="T1618" s="48">
        <v>7</v>
      </c>
      <c r="U1618" s="48">
        <v>340</v>
      </c>
      <c r="V1618" s="48">
        <v>1858</v>
      </c>
      <c r="W1618" s="156">
        <v>284572</v>
      </c>
      <c r="X1618" s="156">
        <v>496</v>
      </c>
      <c r="Y1618" s="156">
        <v>285068</v>
      </c>
      <c r="Z1618" s="28">
        <v>1</v>
      </c>
      <c r="AA1618" s="28"/>
      <c r="AB1618" s="111"/>
      <c r="AC1618" s="28"/>
      <c r="AD1618" s="28">
        <v>7.4099999999999999E-2</v>
      </c>
      <c r="AE1618" s="139"/>
      <c r="AF1618" s="139"/>
      <c r="AG1618" s="93">
        <v>114</v>
      </c>
      <c r="AH1618" s="93">
        <v>238</v>
      </c>
    </row>
    <row r="1619" spans="1:34">
      <c r="A1619" s="13" t="s">
        <v>128</v>
      </c>
      <c r="B1619" s="2" t="s">
        <v>75</v>
      </c>
      <c r="C1619" s="14" t="s">
        <v>62</v>
      </c>
      <c r="D1619" s="2">
        <v>2014</v>
      </c>
      <c r="E1619" s="14">
        <v>2014</v>
      </c>
      <c r="F1619" s="14" t="s">
        <v>99</v>
      </c>
      <c r="G1619" s="93">
        <v>11466</v>
      </c>
      <c r="H1619" s="93">
        <v>49349</v>
      </c>
      <c r="I1619" s="93">
        <v>26</v>
      </c>
      <c r="J1619" s="93">
        <v>311</v>
      </c>
      <c r="K1619" s="93">
        <v>11492</v>
      </c>
      <c r="L1619" s="93">
        <v>49660</v>
      </c>
      <c r="M1619" s="48">
        <v>61152</v>
      </c>
      <c r="N1619" s="48">
        <v>147731</v>
      </c>
      <c r="O1619" s="48">
        <v>31350</v>
      </c>
      <c r="P1619" s="48">
        <v>115552</v>
      </c>
      <c r="Q1619" s="48">
        <v>146902</v>
      </c>
      <c r="R1619" s="48">
        <v>83</v>
      </c>
      <c r="S1619" s="48">
        <v>746</v>
      </c>
      <c r="T1619" s="48">
        <v>829</v>
      </c>
      <c r="U1619" s="48">
        <v>31433</v>
      </c>
      <c r="V1619" s="48">
        <v>116298</v>
      </c>
      <c r="W1619" s="156">
        <v>20396766</v>
      </c>
      <c r="X1619" s="156">
        <v>115845</v>
      </c>
      <c r="Y1619" s="156">
        <v>20512611</v>
      </c>
      <c r="Z1619" s="28">
        <v>0.98360000000000003</v>
      </c>
      <c r="AA1619" s="28"/>
      <c r="AB1619" s="111"/>
      <c r="AC1619" s="28"/>
      <c r="AD1619" s="28">
        <v>2.3E-2</v>
      </c>
      <c r="AE1619" s="139"/>
      <c r="AF1619" s="139"/>
      <c r="AG1619" s="93">
        <v>10539</v>
      </c>
      <c r="AH1619" s="93">
        <v>23682</v>
      </c>
    </row>
    <row r="1620" spans="1:34">
      <c r="A1620" s="13" t="s">
        <v>129</v>
      </c>
      <c r="B1620" s="2" t="s">
        <v>75</v>
      </c>
      <c r="C1620" s="14" t="s">
        <v>62</v>
      </c>
      <c r="D1620" s="2">
        <v>2014</v>
      </c>
      <c r="E1620" s="14">
        <v>2014</v>
      </c>
      <c r="F1620" s="14" t="s">
        <v>99</v>
      </c>
      <c r="G1620" s="93">
        <v>1673</v>
      </c>
      <c r="H1620" s="93">
        <v>8532</v>
      </c>
      <c r="I1620" s="93">
        <v>5</v>
      </c>
      <c r="J1620" s="93">
        <v>57</v>
      </c>
      <c r="K1620" s="93">
        <v>1678</v>
      </c>
      <c r="L1620" s="93">
        <v>8589</v>
      </c>
      <c r="M1620" s="48">
        <v>10267</v>
      </c>
      <c r="N1620" s="48">
        <v>24396</v>
      </c>
      <c r="O1620" s="48">
        <v>4568</v>
      </c>
      <c r="P1620" s="48">
        <v>19650</v>
      </c>
      <c r="Q1620" s="48">
        <v>24218</v>
      </c>
      <c r="R1620" s="48">
        <v>13</v>
      </c>
      <c r="S1620" s="48">
        <v>165</v>
      </c>
      <c r="T1620" s="48">
        <v>178</v>
      </c>
      <c r="U1620" s="48">
        <v>4581</v>
      </c>
      <c r="V1620" s="48">
        <v>19815</v>
      </c>
      <c r="W1620" s="156">
        <v>3207795</v>
      </c>
      <c r="X1620" s="156">
        <v>20276</v>
      </c>
      <c r="Y1620" s="156">
        <v>3228071</v>
      </c>
      <c r="Z1620" s="28">
        <v>0.99119999999999997</v>
      </c>
      <c r="AA1620" s="28"/>
      <c r="AB1620" s="111"/>
      <c r="AC1620" s="28"/>
      <c r="AD1620" s="28">
        <v>7.4099999999999999E-2</v>
      </c>
      <c r="AE1620" s="139"/>
      <c r="AF1620" s="139"/>
      <c r="AG1620" s="93">
        <v>1402</v>
      </c>
      <c r="AH1620" s="93">
        <v>3099</v>
      </c>
    </row>
    <row r="1621" spans="1:34">
      <c r="A1621" s="13" t="s">
        <v>130</v>
      </c>
      <c r="B1621" s="2" t="s">
        <v>75</v>
      </c>
      <c r="C1621" s="14" t="s">
        <v>62</v>
      </c>
      <c r="D1621" s="2">
        <v>2014</v>
      </c>
      <c r="E1621" s="14">
        <v>2014</v>
      </c>
      <c r="F1621" s="14" t="s">
        <v>99</v>
      </c>
      <c r="G1621" s="93">
        <v>716</v>
      </c>
      <c r="H1621" s="93">
        <v>4651</v>
      </c>
      <c r="I1621" s="93">
        <v>0</v>
      </c>
      <c r="J1621" s="93">
        <v>16</v>
      </c>
      <c r="K1621" s="93">
        <v>716</v>
      </c>
      <c r="L1621" s="93">
        <v>4667</v>
      </c>
      <c r="M1621" s="48">
        <v>5383</v>
      </c>
      <c r="N1621" s="48">
        <v>10896</v>
      </c>
      <c r="O1621" s="48">
        <v>1869</v>
      </c>
      <c r="P1621" s="48">
        <v>8994</v>
      </c>
      <c r="Q1621" s="48">
        <v>10863</v>
      </c>
      <c r="R1621" s="48">
        <v>2</v>
      </c>
      <c r="S1621" s="48">
        <v>31</v>
      </c>
      <c r="T1621" s="48">
        <v>33</v>
      </c>
      <c r="U1621" s="48">
        <v>1871</v>
      </c>
      <c r="V1621" s="48">
        <v>9025</v>
      </c>
      <c r="W1621" s="156">
        <v>1563879</v>
      </c>
      <c r="X1621" s="156">
        <v>4392</v>
      </c>
      <c r="Y1621" s="156">
        <v>1568271</v>
      </c>
      <c r="Z1621" s="28">
        <v>0.87260000000000004</v>
      </c>
      <c r="AA1621" s="28"/>
      <c r="AB1621" s="111"/>
      <c r="AC1621" s="28"/>
      <c r="AD1621" s="28">
        <v>7.4099999999999999E-2</v>
      </c>
      <c r="AE1621" s="139"/>
      <c r="AF1621" s="139"/>
      <c r="AG1621" s="93">
        <v>370</v>
      </c>
      <c r="AH1621" s="93">
        <v>704</v>
      </c>
    </row>
    <row r="1622" spans="1:34">
      <c r="A1622" s="13" t="s">
        <v>131</v>
      </c>
      <c r="B1622" s="2" t="s">
        <v>75</v>
      </c>
      <c r="C1622" s="14" t="s">
        <v>62</v>
      </c>
      <c r="D1622" s="2">
        <v>2014</v>
      </c>
      <c r="E1622" s="14">
        <v>2014</v>
      </c>
      <c r="F1622" s="14" t="s">
        <v>99</v>
      </c>
      <c r="G1622" s="93">
        <v>305</v>
      </c>
      <c r="H1622" s="93">
        <v>1265</v>
      </c>
      <c r="I1622" s="93">
        <v>0</v>
      </c>
      <c r="J1622" s="93">
        <v>0</v>
      </c>
      <c r="K1622" s="93">
        <v>305</v>
      </c>
      <c r="L1622" s="93">
        <v>1265</v>
      </c>
      <c r="M1622" s="48">
        <v>1570</v>
      </c>
      <c r="N1622" s="48">
        <v>3235</v>
      </c>
      <c r="O1622" s="48">
        <v>775</v>
      </c>
      <c r="P1622" s="48">
        <v>2459</v>
      </c>
      <c r="Q1622" s="48">
        <v>3234</v>
      </c>
      <c r="R1622" s="48">
        <v>1</v>
      </c>
      <c r="S1622" s="48">
        <v>0</v>
      </c>
      <c r="T1622" s="48">
        <v>1</v>
      </c>
      <c r="U1622" s="48">
        <v>776</v>
      </c>
      <c r="V1622" s="48">
        <v>2459</v>
      </c>
      <c r="W1622" s="156">
        <v>466332</v>
      </c>
      <c r="X1622" s="156">
        <v>53</v>
      </c>
      <c r="Y1622" s="156">
        <v>466385</v>
      </c>
      <c r="Z1622" s="28">
        <v>0.96150000000000002</v>
      </c>
      <c r="AA1622" s="28"/>
      <c r="AB1622" s="111"/>
      <c r="AC1622" s="28"/>
      <c r="AD1622" s="28">
        <v>7.4099999999999999E-2</v>
      </c>
      <c r="AE1622" s="139"/>
      <c r="AF1622" s="139"/>
      <c r="AG1622" s="93">
        <v>100</v>
      </c>
      <c r="AH1622" s="93">
        <v>159</v>
      </c>
    </row>
    <row r="1623" spans="1:34">
      <c r="A1623" s="13" t="s">
        <v>132</v>
      </c>
      <c r="B1623" s="2" t="s">
        <v>76</v>
      </c>
      <c r="C1623" s="14" t="s">
        <v>62</v>
      </c>
      <c r="D1623" s="2">
        <v>2014</v>
      </c>
      <c r="E1623" s="14">
        <v>2014</v>
      </c>
      <c r="F1623" s="14" t="s">
        <v>99</v>
      </c>
      <c r="G1623" s="93">
        <v>86981</v>
      </c>
      <c r="H1623" s="93">
        <v>483269</v>
      </c>
      <c r="I1623" s="93">
        <v>932</v>
      </c>
      <c r="J1623" s="93">
        <v>5500</v>
      </c>
      <c r="K1623" s="93">
        <v>87913</v>
      </c>
      <c r="L1623" s="93">
        <v>488769</v>
      </c>
      <c r="M1623" s="48">
        <v>576682</v>
      </c>
      <c r="N1623" s="48">
        <v>1180079</v>
      </c>
      <c r="O1623" s="48">
        <v>199254</v>
      </c>
      <c r="P1623" s="48">
        <v>966015</v>
      </c>
      <c r="Q1623" s="48">
        <v>1165269</v>
      </c>
      <c r="R1623" s="48">
        <v>2997</v>
      </c>
      <c r="S1623" s="48">
        <v>11813</v>
      </c>
      <c r="T1623" s="48">
        <v>14810</v>
      </c>
      <c r="U1623" s="48">
        <v>202251</v>
      </c>
      <c r="V1623" s="48">
        <v>977828</v>
      </c>
      <c r="W1623" s="156">
        <v>174333762</v>
      </c>
      <c r="X1623" s="156">
        <v>1889812</v>
      </c>
      <c r="Y1623" s="156">
        <v>176223574</v>
      </c>
      <c r="Z1623" s="28">
        <v>0.96319999999999995</v>
      </c>
      <c r="AA1623" s="28"/>
      <c r="AB1623" s="111"/>
      <c r="AC1623" s="28"/>
      <c r="AD1623" s="28">
        <v>3.2899999999999999E-2</v>
      </c>
      <c r="AE1623" s="139"/>
      <c r="AF1623" s="139"/>
      <c r="AG1623" s="93">
        <v>115679</v>
      </c>
      <c r="AH1623" s="93">
        <v>236015</v>
      </c>
    </row>
    <row r="1624" spans="1:34">
      <c r="A1624" s="13" t="s">
        <v>133</v>
      </c>
      <c r="B1624" s="2" t="s">
        <v>75</v>
      </c>
      <c r="C1624" s="14" t="s">
        <v>62</v>
      </c>
      <c r="D1624" s="2">
        <v>2014</v>
      </c>
      <c r="E1624" s="14">
        <v>2014</v>
      </c>
      <c r="F1624" s="14" t="s">
        <v>99</v>
      </c>
      <c r="G1624" s="93">
        <v>2107</v>
      </c>
      <c r="H1624" s="93">
        <v>9463</v>
      </c>
      <c r="I1624" s="93">
        <v>3</v>
      </c>
      <c r="J1624" s="93">
        <v>20</v>
      </c>
      <c r="K1624" s="93">
        <v>2110</v>
      </c>
      <c r="L1624" s="93">
        <v>9483</v>
      </c>
      <c r="M1624" s="48">
        <v>11593</v>
      </c>
      <c r="N1624" s="48">
        <v>29027</v>
      </c>
      <c r="O1624" s="48">
        <v>5625</v>
      </c>
      <c r="P1624" s="48">
        <v>23323</v>
      </c>
      <c r="Q1624" s="48">
        <v>28948</v>
      </c>
      <c r="R1624" s="48">
        <v>6</v>
      </c>
      <c r="S1624" s="48">
        <v>73</v>
      </c>
      <c r="T1624" s="48">
        <v>79</v>
      </c>
      <c r="U1624" s="48">
        <v>5631</v>
      </c>
      <c r="V1624" s="48">
        <v>23396</v>
      </c>
      <c r="W1624" s="156">
        <v>3962247</v>
      </c>
      <c r="X1624" s="156">
        <v>7858</v>
      </c>
      <c r="Y1624" s="156">
        <v>3970105</v>
      </c>
      <c r="Z1624" s="28">
        <v>0.9788</v>
      </c>
      <c r="AA1624" s="28"/>
      <c r="AB1624" s="111"/>
      <c r="AC1624" s="28"/>
      <c r="AD1624" s="28">
        <v>7.4099999999999999E-2</v>
      </c>
      <c r="AE1624" s="139"/>
      <c r="AF1624" s="139"/>
      <c r="AG1624" s="93">
        <v>2900</v>
      </c>
      <c r="AH1624" s="93">
        <v>6644</v>
      </c>
    </row>
    <row r="1625" spans="1:34">
      <c r="A1625" s="13" t="s">
        <v>134</v>
      </c>
      <c r="B1625" s="2" t="s">
        <v>75</v>
      </c>
      <c r="C1625" s="14" t="s">
        <v>62</v>
      </c>
      <c r="D1625" s="2">
        <v>2014</v>
      </c>
      <c r="E1625" s="14">
        <v>2014</v>
      </c>
      <c r="F1625" s="14" t="s">
        <v>99</v>
      </c>
      <c r="G1625" s="93">
        <v>764</v>
      </c>
      <c r="H1625" s="93">
        <v>5222</v>
      </c>
      <c r="I1625" s="93">
        <v>16</v>
      </c>
      <c r="J1625" s="93">
        <v>105</v>
      </c>
      <c r="K1625" s="93">
        <v>780</v>
      </c>
      <c r="L1625" s="93">
        <v>5327</v>
      </c>
      <c r="M1625" s="48">
        <v>6107</v>
      </c>
      <c r="N1625" s="48">
        <v>10224</v>
      </c>
      <c r="O1625" s="48">
        <v>1673</v>
      </c>
      <c r="P1625" s="48">
        <v>8231</v>
      </c>
      <c r="Q1625" s="48">
        <v>9904</v>
      </c>
      <c r="R1625" s="48">
        <v>49</v>
      </c>
      <c r="S1625" s="48">
        <v>271</v>
      </c>
      <c r="T1625" s="48">
        <v>320</v>
      </c>
      <c r="U1625" s="48">
        <v>1722</v>
      </c>
      <c r="V1625" s="48">
        <v>8502</v>
      </c>
      <c r="W1625" s="156">
        <v>1465868</v>
      </c>
      <c r="X1625" s="156">
        <v>31582</v>
      </c>
      <c r="Y1625" s="156">
        <v>1497450</v>
      </c>
      <c r="Z1625" s="28">
        <v>0.96040000000000003</v>
      </c>
      <c r="AA1625" s="28"/>
      <c r="AB1625" s="111"/>
      <c r="AC1625" s="28"/>
      <c r="AD1625" s="28">
        <v>7.4099999999999999E-2</v>
      </c>
      <c r="AE1625" s="139"/>
      <c r="AF1625" s="139"/>
      <c r="AG1625" s="93">
        <v>1302</v>
      </c>
      <c r="AH1625" s="93">
        <v>2314</v>
      </c>
    </row>
    <row r="1626" spans="1:34">
      <c r="A1626" s="13" t="s">
        <v>135</v>
      </c>
      <c r="B1626" s="2" t="s">
        <v>75</v>
      </c>
      <c r="C1626" s="14" t="s">
        <v>62</v>
      </c>
      <c r="D1626" s="2">
        <v>2014</v>
      </c>
      <c r="E1626" s="14">
        <v>2014</v>
      </c>
      <c r="F1626" s="14" t="s">
        <v>99</v>
      </c>
      <c r="G1626" s="93">
        <v>137</v>
      </c>
      <c r="H1626" s="93">
        <v>894</v>
      </c>
      <c r="I1626" s="93">
        <v>0</v>
      </c>
      <c r="J1626" s="93">
        <v>1</v>
      </c>
      <c r="K1626" s="93">
        <v>137</v>
      </c>
      <c r="L1626" s="93">
        <v>895</v>
      </c>
      <c r="M1626" s="48">
        <v>1032</v>
      </c>
      <c r="N1626" s="48">
        <v>2059</v>
      </c>
      <c r="O1626" s="48">
        <v>371</v>
      </c>
      <c r="P1626" s="48">
        <v>1685</v>
      </c>
      <c r="Q1626" s="48">
        <v>2056</v>
      </c>
      <c r="R1626" s="48">
        <v>0</v>
      </c>
      <c r="S1626" s="48">
        <v>3</v>
      </c>
      <c r="T1626" s="48">
        <v>3</v>
      </c>
      <c r="U1626" s="48">
        <v>371</v>
      </c>
      <c r="V1626" s="48">
        <v>1688</v>
      </c>
      <c r="W1626" s="156">
        <v>293172</v>
      </c>
      <c r="X1626" s="156">
        <v>335</v>
      </c>
      <c r="Y1626" s="156">
        <v>293507</v>
      </c>
      <c r="Z1626" s="28">
        <v>0.87229999999999996</v>
      </c>
      <c r="AA1626" s="28"/>
      <c r="AB1626" s="111"/>
      <c r="AC1626" s="28"/>
      <c r="AD1626" s="28">
        <v>7.4099999999999999E-2</v>
      </c>
      <c r="AE1626" s="139"/>
      <c r="AF1626" s="139"/>
      <c r="AG1626" s="93">
        <v>37</v>
      </c>
      <c r="AH1626" s="93">
        <v>60</v>
      </c>
    </row>
    <row r="1627" spans="1:34">
      <c r="A1627" s="13" t="s">
        <v>136</v>
      </c>
      <c r="B1627" s="2" t="s">
        <v>75</v>
      </c>
      <c r="C1627" s="14" t="s">
        <v>62</v>
      </c>
      <c r="D1627" s="2">
        <v>2014</v>
      </c>
      <c r="E1627" s="14">
        <v>2014</v>
      </c>
      <c r="F1627" s="14" t="s">
        <v>99</v>
      </c>
      <c r="G1627" s="93">
        <v>869</v>
      </c>
      <c r="H1627" s="93">
        <v>6702</v>
      </c>
      <c r="I1627" s="93">
        <v>1</v>
      </c>
      <c r="J1627" s="93">
        <v>18</v>
      </c>
      <c r="K1627" s="93">
        <v>870</v>
      </c>
      <c r="L1627" s="93">
        <v>6720</v>
      </c>
      <c r="M1627" s="48">
        <v>7590</v>
      </c>
      <c r="N1627" s="48">
        <v>14074</v>
      </c>
      <c r="O1627" s="48">
        <v>2180</v>
      </c>
      <c r="P1627" s="48">
        <v>11845</v>
      </c>
      <c r="Q1627" s="48">
        <v>14025</v>
      </c>
      <c r="R1627" s="48">
        <v>4</v>
      </c>
      <c r="S1627" s="48">
        <v>45</v>
      </c>
      <c r="T1627" s="48">
        <v>49</v>
      </c>
      <c r="U1627" s="48">
        <v>2184</v>
      </c>
      <c r="V1627" s="48">
        <v>11890</v>
      </c>
      <c r="W1627" s="156">
        <v>2025698</v>
      </c>
      <c r="X1627" s="156">
        <v>6592</v>
      </c>
      <c r="Y1627" s="156">
        <v>2032290</v>
      </c>
      <c r="Z1627" s="28">
        <v>0.99719999999999998</v>
      </c>
      <c r="AA1627" s="28"/>
      <c r="AB1627" s="111"/>
      <c r="AC1627" s="28"/>
      <c r="AD1627" s="28">
        <v>7.4099999999999999E-2</v>
      </c>
      <c r="AE1627" s="139"/>
      <c r="AF1627" s="139"/>
      <c r="AG1627" s="93">
        <v>663</v>
      </c>
      <c r="AH1627" s="93">
        <v>1399</v>
      </c>
    </row>
    <row r="1628" spans="1:34">
      <c r="A1628" s="13" t="s">
        <v>137</v>
      </c>
      <c r="B1628" s="2" t="s">
        <v>75</v>
      </c>
      <c r="C1628" s="14" t="s">
        <v>62</v>
      </c>
      <c r="D1628" s="2">
        <v>2014</v>
      </c>
      <c r="E1628" s="14">
        <v>2014</v>
      </c>
      <c r="F1628" s="14" t="s">
        <v>99</v>
      </c>
      <c r="G1628" s="93">
        <v>4928</v>
      </c>
      <c r="H1628" s="93">
        <v>19051</v>
      </c>
      <c r="I1628" s="93">
        <v>5</v>
      </c>
      <c r="J1628" s="93">
        <v>25</v>
      </c>
      <c r="K1628" s="93">
        <v>4933</v>
      </c>
      <c r="L1628" s="93">
        <v>19076</v>
      </c>
      <c r="M1628" s="48">
        <v>24009</v>
      </c>
      <c r="N1628" s="48">
        <v>57288</v>
      </c>
      <c r="O1628" s="48">
        <v>13516</v>
      </c>
      <c r="P1628" s="48">
        <v>43674</v>
      </c>
      <c r="Q1628" s="48">
        <v>57190</v>
      </c>
      <c r="R1628" s="48">
        <v>19</v>
      </c>
      <c r="S1628" s="48">
        <v>79</v>
      </c>
      <c r="T1628" s="48">
        <v>98</v>
      </c>
      <c r="U1628" s="48">
        <v>13535</v>
      </c>
      <c r="V1628" s="48">
        <v>43753</v>
      </c>
      <c r="W1628" s="156">
        <v>7892810</v>
      </c>
      <c r="X1628" s="156">
        <v>9896</v>
      </c>
      <c r="Y1628" s="156">
        <v>7902706</v>
      </c>
      <c r="Z1628" s="28">
        <v>0.97199999999999998</v>
      </c>
      <c r="AA1628" s="28"/>
      <c r="AB1628" s="111"/>
      <c r="AC1628" s="28"/>
      <c r="AD1628" s="28">
        <v>6.0000000000000001E-3</v>
      </c>
      <c r="AE1628" s="139"/>
      <c r="AF1628" s="139"/>
      <c r="AG1628" s="93">
        <v>4106</v>
      </c>
      <c r="AH1628" s="93">
        <v>9180</v>
      </c>
    </row>
    <row r="1629" spans="1:34">
      <c r="A1629" s="13" t="s">
        <v>138</v>
      </c>
      <c r="B1629" s="2" t="s">
        <v>75</v>
      </c>
      <c r="C1629" s="14" t="s">
        <v>62</v>
      </c>
      <c r="D1629" s="2">
        <v>2014</v>
      </c>
      <c r="E1629" s="14">
        <v>2014</v>
      </c>
      <c r="F1629" s="14" t="s">
        <v>99</v>
      </c>
      <c r="G1629" s="93">
        <v>76</v>
      </c>
      <c r="H1629" s="93">
        <v>379</v>
      </c>
      <c r="I1629" s="93">
        <v>0</v>
      </c>
      <c r="J1629" s="93">
        <v>0</v>
      </c>
      <c r="K1629" s="93">
        <v>76</v>
      </c>
      <c r="L1629" s="93">
        <v>379</v>
      </c>
      <c r="M1629" s="48">
        <v>455</v>
      </c>
      <c r="N1629" s="48">
        <v>997</v>
      </c>
      <c r="O1629" s="48">
        <v>195</v>
      </c>
      <c r="P1629" s="48">
        <v>802</v>
      </c>
      <c r="Q1629" s="48">
        <v>997</v>
      </c>
      <c r="R1629" s="48">
        <v>0</v>
      </c>
      <c r="S1629" s="48">
        <v>0</v>
      </c>
      <c r="T1629" s="48">
        <v>0</v>
      </c>
      <c r="U1629" s="48">
        <v>195</v>
      </c>
      <c r="V1629" s="48">
        <v>802</v>
      </c>
      <c r="W1629" s="156">
        <v>130108</v>
      </c>
      <c r="X1629" s="156">
        <v>0</v>
      </c>
      <c r="Y1629" s="156">
        <v>130108</v>
      </c>
      <c r="Z1629" s="28">
        <v>1</v>
      </c>
      <c r="AA1629" s="28"/>
      <c r="AB1629" s="111"/>
      <c r="AC1629" s="28"/>
      <c r="AD1629" s="28">
        <v>7.4099999999999999E-2</v>
      </c>
      <c r="AE1629" s="139"/>
      <c r="AF1629" s="139"/>
      <c r="AG1629" s="93">
        <v>38</v>
      </c>
      <c r="AH1629" s="93">
        <v>76</v>
      </c>
    </row>
    <row r="1630" spans="1:34">
      <c r="A1630" s="13" t="s">
        <v>139</v>
      </c>
      <c r="B1630" s="2" t="s">
        <v>75</v>
      </c>
      <c r="C1630" s="14" t="s">
        <v>62</v>
      </c>
      <c r="D1630" s="2">
        <v>2014</v>
      </c>
      <c r="E1630" s="14">
        <v>2014</v>
      </c>
      <c r="F1630" s="14" t="s">
        <v>99</v>
      </c>
      <c r="G1630" s="93">
        <v>18</v>
      </c>
      <c r="H1630" s="93">
        <v>563</v>
      </c>
      <c r="I1630" s="93">
        <v>0</v>
      </c>
      <c r="J1630" s="93">
        <v>0</v>
      </c>
      <c r="K1630" s="93">
        <v>18</v>
      </c>
      <c r="L1630" s="93">
        <v>563</v>
      </c>
      <c r="M1630" s="48">
        <v>581</v>
      </c>
      <c r="N1630" s="48">
        <v>920</v>
      </c>
      <c r="O1630" s="48">
        <v>41</v>
      </c>
      <c r="P1630" s="48">
        <v>878</v>
      </c>
      <c r="Q1630" s="48">
        <v>919</v>
      </c>
      <c r="R1630" s="48">
        <v>0</v>
      </c>
      <c r="S1630" s="48">
        <v>1</v>
      </c>
      <c r="T1630" s="48">
        <v>1</v>
      </c>
      <c r="U1630" s="48">
        <v>41</v>
      </c>
      <c r="V1630" s="48">
        <v>879</v>
      </c>
      <c r="W1630" s="156">
        <v>133100</v>
      </c>
      <c r="X1630" s="156">
        <v>118</v>
      </c>
      <c r="Y1630" s="156">
        <v>133218</v>
      </c>
      <c r="Z1630" s="28">
        <v>1</v>
      </c>
      <c r="AA1630" s="28"/>
      <c r="AB1630" s="111"/>
      <c r="AC1630" s="28"/>
      <c r="AD1630" s="28">
        <v>7.4099999999999999E-2</v>
      </c>
      <c r="AE1630" s="139"/>
      <c r="AF1630" s="139"/>
      <c r="AG1630" s="93">
        <v>83</v>
      </c>
      <c r="AH1630" s="93">
        <v>163</v>
      </c>
    </row>
    <row r="1631" spans="1:34">
      <c r="A1631" s="13" t="s">
        <v>140</v>
      </c>
      <c r="B1631" s="2" t="s">
        <v>75</v>
      </c>
      <c r="C1631" s="14" t="s">
        <v>62</v>
      </c>
      <c r="D1631" s="2">
        <v>2014</v>
      </c>
      <c r="E1631" s="14">
        <v>2014</v>
      </c>
      <c r="F1631" s="14" t="s">
        <v>99</v>
      </c>
      <c r="G1631" s="93">
        <v>4544</v>
      </c>
      <c r="H1631" s="93">
        <v>18860</v>
      </c>
      <c r="I1631" s="93">
        <v>11</v>
      </c>
      <c r="J1631" s="93">
        <v>83</v>
      </c>
      <c r="K1631" s="93">
        <v>4555</v>
      </c>
      <c r="L1631" s="93">
        <v>18943</v>
      </c>
      <c r="M1631" s="48">
        <v>23498</v>
      </c>
      <c r="N1631" s="48">
        <v>53709</v>
      </c>
      <c r="O1631" s="48">
        <v>11138</v>
      </c>
      <c r="P1631" s="48">
        <v>42261</v>
      </c>
      <c r="Q1631" s="48">
        <v>53399</v>
      </c>
      <c r="R1631" s="48">
        <v>35</v>
      </c>
      <c r="S1631" s="48">
        <v>275</v>
      </c>
      <c r="T1631" s="48">
        <v>310</v>
      </c>
      <c r="U1631" s="48">
        <v>11173</v>
      </c>
      <c r="V1631" s="48">
        <v>42536</v>
      </c>
      <c r="W1631" s="156">
        <v>7496275</v>
      </c>
      <c r="X1631" s="156">
        <v>30084</v>
      </c>
      <c r="Y1631" s="156">
        <v>7526359</v>
      </c>
      <c r="Z1631" s="28">
        <v>1</v>
      </c>
      <c r="AA1631" s="28"/>
      <c r="AB1631" s="111"/>
      <c r="AC1631" s="28"/>
      <c r="AD1631" s="28">
        <v>7.1999999999999995E-2</v>
      </c>
      <c r="AE1631" s="139"/>
      <c r="AF1631" s="139"/>
      <c r="AG1631" s="93">
        <v>8138</v>
      </c>
      <c r="AH1631" s="93">
        <v>17411</v>
      </c>
    </row>
    <row r="1632" spans="1:34">
      <c r="A1632" s="13" t="s">
        <v>141</v>
      </c>
      <c r="B1632" s="2" t="s">
        <v>75</v>
      </c>
      <c r="C1632" s="14" t="s">
        <v>62</v>
      </c>
      <c r="D1632" s="2">
        <v>2014</v>
      </c>
      <c r="E1632" s="14">
        <v>2014</v>
      </c>
      <c r="F1632" s="14" t="s">
        <v>99</v>
      </c>
      <c r="G1632" s="93">
        <v>400</v>
      </c>
      <c r="H1632" s="93">
        <v>3132</v>
      </c>
      <c r="I1632" s="93">
        <v>3</v>
      </c>
      <c r="J1632" s="93">
        <v>26</v>
      </c>
      <c r="K1632" s="93">
        <v>403</v>
      </c>
      <c r="L1632" s="93">
        <v>3158</v>
      </c>
      <c r="M1632" s="48">
        <v>3561</v>
      </c>
      <c r="N1632" s="48">
        <v>7455</v>
      </c>
      <c r="O1632" s="48">
        <v>996</v>
      </c>
      <c r="P1632" s="48">
        <v>6374</v>
      </c>
      <c r="Q1632" s="48">
        <v>7370</v>
      </c>
      <c r="R1632" s="48">
        <v>10</v>
      </c>
      <c r="S1632" s="48">
        <v>75</v>
      </c>
      <c r="T1632" s="48">
        <v>85</v>
      </c>
      <c r="U1632" s="48">
        <v>1006</v>
      </c>
      <c r="V1632" s="48">
        <v>6449</v>
      </c>
      <c r="W1632" s="156">
        <v>1000327</v>
      </c>
      <c r="X1632" s="156">
        <v>8708</v>
      </c>
      <c r="Y1632" s="156">
        <v>1009035</v>
      </c>
      <c r="Z1632" s="28">
        <v>0.97219999999999995</v>
      </c>
      <c r="AA1632" s="28"/>
      <c r="AB1632" s="111"/>
      <c r="AC1632" s="28"/>
      <c r="AD1632" s="28">
        <v>7.4099999999999999E-2</v>
      </c>
      <c r="AE1632" s="139"/>
      <c r="AF1632" s="139"/>
      <c r="AG1632" s="93">
        <v>876</v>
      </c>
      <c r="AH1632" s="93">
        <v>1820</v>
      </c>
    </row>
    <row r="1633" spans="1:34">
      <c r="A1633" s="13" t="s">
        <v>142</v>
      </c>
      <c r="B1633" s="2" t="s">
        <v>75</v>
      </c>
      <c r="C1633" s="14" t="s">
        <v>62</v>
      </c>
      <c r="D1633" s="2">
        <v>2014</v>
      </c>
      <c r="E1633" s="14">
        <v>2014</v>
      </c>
      <c r="F1633" s="14" t="s">
        <v>99</v>
      </c>
      <c r="G1633" s="93">
        <v>448</v>
      </c>
      <c r="H1633" s="93">
        <v>3707</v>
      </c>
      <c r="I1633" s="93">
        <v>2</v>
      </c>
      <c r="J1633" s="93">
        <v>4</v>
      </c>
      <c r="K1633" s="93">
        <v>450</v>
      </c>
      <c r="L1633" s="93">
        <v>3711</v>
      </c>
      <c r="M1633" s="48">
        <v>4161</v>
      </c>
      <c r="N1633" s="48">
        <v>7813</v>
      </c>
      <c r="O1633" s="48">
        <v>1160</v>
      </c>
      <c r="P1633" s="48">
        <v>6642</v>
      </c>
      <c r="Q1633" s="48">
        <v>7802</v>
      </c>
      <c r="R1633" s="48">
        <v>2</v>
      </c>
      <c r="S1633" s="48">
        <v>9</v>
      </c>
      <c r="T1633" s="48">
        <v>11</v>
      </c>
      <c r="U1633" s="48">
        <v>1162</v>
      </c>
      <c r="V1633" s="48">
        <v>6651</v>
      </c>
      <c r="W1633" s="156">
        <v>1137697</v>
      </c>
      <c r="X1633" s="156">
        <v>1536</v>
      </c>
      <c r="Y1633" s="156">
        <v>1139233</v>
      </c>
      <c r="Z1633" s="28">
        <v>0.9758</v>
      </c>
      <c r="AA1633" s="28"/>
      <c r="AB1633" s="111"/>
      <c r="AC1633" s="28"/>
      <c r="AD1633" s="28">
        <v>7.4099999999999999E-2</v>
      </c>
      <c r="AE1633" s="139"/>
      <c r="AF1633" s="139"/>
      <c r="AG1633" s="93">
        <v>181</v>
      </c>
      <c r="AH1633" s="93">
        <v>354</v>
      </c>
    </row>
    <row r="1634" spans="1:34">
      <c r="A1634" s="13" t="s">
        <v>143</v>
      </c>
      <c r="B1634" s="2" t="s">
        <v>74</v>
      </c>
      <c r="C1634" s="14" t="s">
        <v>62</v>
      </c>
      <c r="D1634" s="2">
        <v>2014</v>
      </c>
      <c r="E1634" s="14">
        <v>2014</v>
      </c>
      <c r="F1634" s="14" t="s">
        <v>99</v>
      </c>
      <c r="G1634" s="93">
        <v>13104</v>
      </c>
      <c r="H1634" s="93">
        <v>100198</v>
      </c>
      <c r="I1634" s="93">
        <v>71</v>
      </c>
      <c r="J1634" s="93">
        <v>1822</v>
      </c>
      <c r="K1634" s="93">
        <v>13175</v>
      </c>
      <c r="L1634" s="93">
        <v>102020</v>
      </c>
      <c r="M1634" s="48">
        <v>115195</v>
      </c>
      <c r="N1634" s="48">
        <v>248563</v>
      </c>
      <c r="O1634" s="48">
        <v>33501</v>
      </c>
      <c r="P1634" s="48">
        <v>210653</v>
      </c>
      <c r="Q1634" s="48">
        <v>244154</v>
      </c>
      <c r="R1634" s="48">
        <v>233</v>
      </c>
      <c r="S1634" s="48">
        <v>4176</v>
      </c>
      <c r="T1634" s="48">
        <v>4409</v>
      </c>
      <c r="U1634" s="48">
        <v>33734</v>
      </c>
      <c r="V1634" s="48">
        <v>214829</v>
      </c>
      <c r="W1634" s="156">
        <v>33905273</v>
      </c>
      <c r="X1634" s="156">
        <v>505843</v>
      </c>
      <c r="Y1634" s="156">
        <v>34411116</v>
      </c>
      <c r="Z1634" s="28">
        <v>0.97689999999999999</v>
      </c>
      <c r="AA1634" s="28"/>
      <c r="AB1634" s="111"/>
      <c r="AC1634" s="28"/>
      <c r="AD1634" s="28">
        <v>2.8799999999999999E-2</v>
      </c>
      <c r="AE1634" s="139"/>
      <c r="AF1634" s="139"/>
      <c r="AG1634" s="93">
        <v>29865</v>
      </c>
      <c r="AH1634" s="93">
        <v>64396</v>
      </c>
    </row>
    <row r="1635" spans="1:34">
      <c r="A1635" s="13" t="s">
        <v>144</v>
      </c>
      <c r="B1635" s="2" t="s">
        <v>74</v>
      </c>
      <c r="C1635" s="14" t="s">
        <v>62</v>
      </c>
      <c r="D1635" s="2">
        <v>2014</v>
      </c>
      <c r="E1635" s="14">
        <v>2014</v>
      </c>
      <c r="F1635" s="14" t="s">
        <v>99</v>
      </c>
      <c r="G1635" s="93">
        <v>994</v>
      </c>
      <c r="H1635" s="93">
        <v>8068</v>
      </c>
      <c r="I1635" s="93">
        <v>9</v>
      </c>
      <c r="J1635" s="93">
        <v>28</v>
      </c>
      <c r="K1635" s="93">
        <v>1003</v>
      </c>
      <c r="L1635" s="93">
        <v>8096</v>
      </c>
      <c r="M1635" s="48">
        <v>9099</v>
      </c>
      <c r="N1635" s="48">
        <v>18437</v>
      </c>
      <c r="O1635" s="48">
        <v>2595</v>
      </c>
      <c r="P1635" s="48">
        <v>15758</v>
      </c>
      <c r="Q1635" s="48">
        <v>18353</v>
      </c>
      <c r="R1635" s="48">
        <v>28</v>
      </c>
      <c r="S1635" s="48">
        <v>56</v>
      </c>
      <c r="T1635" s="48">
        <v>84</v>
      </c>
      <c r="U1635" s="48">
        <v>2623</v>
      </c>
      <c r="V1635" s="48">
        <v>15814</v>
      </c>
      <c r="W1635" s="156">
        <v>2480136</v>
      </c>
      <c r="X1635" s="156">
        <v>9568</v>
      </c>
      <c r="Y1635" s="156">
        <v>2489704</v>
      </c>
      <c r="Z1635" s="28">
        <v>0.9879</v>
      </c>
      <c r="AA1635" s="28"/>
      <c r="AB1635" s="111"/>
      <c r="AC1635" s="28"/>
      <c r="AD1635" s="28">
        <v>7.4099999999999999E-2</v>
      </c>
      <c r="AE1635" s="139"/>
      <c r="AF1635" s="139"/>
      <c r="AG1635" s="93">
        <v>694</v>
      </c>
      <c r="AH1635" s="93">
        <v>1376</v>
      </c>
    </row>
    <row r="1636" spans="1:34">
      <c r="A1636" s="13" t="s">
        <v>145</v>
      </c>
      <c r="B1636" s="2" t="s">
        <v>75</v>
      </c>
      <c r="C1636" s="14" t="s">
        <v>62</v>
      </c>
      <c r="D1636" s="2">
        <v>2014</v>
      </c>
      <c r="E1636" s="14">
        <v>2014</v>
      </c>
      <c r="F1636" s="14" t="s">
        <v>99</v>
      </c>
      <c r="G1636" s="93">
        <v>134</v>
      </c>
      <c r="H1636" s="93">
        <v>857</v>
      </c>
      <c r="I1636" s="93">
        <v>0</v>
      </c>
      <c r="J1636" s="93">
        <v>0</v>
      </c>
      <c r="K1636" s="93">
        <v>134</v>
      </c>
      <c r="L1636" s="93">
        <v>857</v>
      </c>
      <c r="M1636" s="48">
        <v>991</v>
      </c>
      <c r="N1636" s="48">
        <v>1951</v>
      </c>
      <c r="O1636" s="48">
        <v>371</v>
      </c>
      <c r="P1636" s="48">
        <v>1580</v>
      </c>
      <c r="Q1636" s="48">
        <v>1951</v>
      </c>
      <c r="R1636" s="48">
        <v>0</v>
      </c>
      <c r="S1636" s="48">
        <v>0</v>
      </c>
      <c r="T1636" s="48">
        <v>0</v>
      </c>
      <c r="U1636" s="48">
        <v>371</v>
      </c>
      <c r="V1636" s="48">
        <v>1580</v>
      </c>
      <c r="W1636" s="156">
        <v>268149</v>
      </c>
      <c r="X1636" s="156">
        <v>0</v>
      </c>
      <c r="Y1636" s="156">
        <v>268149</v>
      </c>
      <c r="Z1636" s="28">
        <v>1</v>
      </c>
      <c r="AA1636" s="28"/>
      <c r="AB1636" s="111"/>
      <c r="AC1636" s="28"/>
      <c r="AD1636" s="28">
        <v>7.4099999999999999E-2</v>
      </c>
      <c r="AE1636" s="139"/>
      <c r="AF1636" s="139"/>
      <c r="AG1636" s="93">
        <v>36</v>
      </c>
      <c r="AH1636" s="93">
        <v>56</v>
      </c>
    </row>
    <row r="1637" spans="1:34">
      <c r="A1637" s="13" t="s">
        <v>146</v>
      </c>
      <c r="B1637" s="2" t="s">
        <v>75</v>
      </c>
      <c r="C1637" s="14" t="s">
        <v>62</v>
      </c>
      <c r="D1637" s="2">
        <v>2014</v>
      </c>
      <c r="E1637" s="14">
        <v>2014</v>
      </c>
      <c r="F1637" s="14" t="s">
        <v>99</v>
      </c>
      <c r="G1637" s="93">
        <v>19498</v>
      </c>
      <c r="H1637" s="93">
        <v>101551</v>
      </c>
      <c r="I1637" s="93">
        <v>58</v>
      </c>
      <c r="J1637" s="93">
        <v>515</v>
      </c>
      <c r="K1637" s="93">
        <v>19556</v>
      </c>
      <c r="L1637" s="93">
        <v>102066</v>
      </c>
      <c r="M1637" s="48">
        <v>121622</v>
      </c>
      <c r="N1637" s="48">
        <v>285410</v>
      </c>
      <c r="O1637" s="48">
        <v>53050</v>
      </c>
      <c r="P1637" s="48">
        <v>230780</v>
      </c>
      <c r="Q1637" s="48">
        <v>283830</v>
      </c>
      <c r="R1637" s="48">
        <v>197</v>
      </c>
      <c r="S1637" s="48">
        <v>1383</v>
      </c>
      <c r="T1637" s="48">
        <v>1580</v>
      </c>
      <c r="U1637" s="48">
        <v>53247</v>
      </c>
      <c r="V1637" s="48">
        <v>232163</v>
      </c>
      <c r="W1637" s="156">
        <v>38794085</v>
      </c>
      <c r="X1637" s="156">
        <v>172152</v>
      </c>
      <c r="Y1637" s="156">
        <v>38966237</v>
      </c>
      <c r="Z1637" s="28">
        <v>0.99560000000000004</v>
      </c>
      <c r="AA1637" s="28"/>
      <c r="AB1637" s="111"/>
      <c r="AC1637" s="28"/>
      <c r="AD1637" s="28">
        <v>3.4299999999999997E-2</v>
      </c>
      <c r="AE1637" s="139"/>
      <c r="AF1637" s="139"/>
      <c r="AG1637" s="93">
        <v>16835</v>
      </c>
      <c r="AH1637" s="93">
        <v>36896</v>
      </c>
    </row>
    <row r="1638" spans="1:34">
      <c r="A1638" s="13" t="s">
        <v>147</v>
      </c>
      <c r="B1638" s="2" t="s">
        <v>74</v>
      </c>
      <c r="C1638" s="14" t="s">
        <v>62</v>
      </c>
      <c r="D1638" s="2">
        <v>2014</v>
      </c>
      <c r="E1638" s="14">
        <v>2014</v>
      </c>
      <c r="F1638" s="14" t="s">
        <v>99</v>
      </c>
      <c r="G1638" s="93">
        <v>18206</v>
      </c>
      <c r="H1638" s="93">
        <v>80226</v>
      </c>
      <c r="I1638" s="93">
        <v>158</v>
      </c>
      <c r="J1638" s="93">
        <v>858</v>
      </c>
      <c r="K1638" s="93">
        <v>18364</v>
      </c>
      <c r="L1638" s="93">
        <v>81084</v>
      </c>
      <c r="M1638" s="48">
        <v>99448</v>
      </c>
      <c r="N1638" s="48">
        <v>215919</v>
      </c>
      <c r="O1638" s="48">
        <v>46383</v>
      </c>
      <c r="P1638" s="48">
        <v>167052</v>
      </c>
      <c r="Q1638" s="48">
        <v>213435</v>
      </c>
      <c r="R1638" s="48">
        <v>546</v>
      </c>
      <c r="S1638" s="48">
        <v>1938</v>
      </c>
      <c r="T1638" s="48">
        <v>2484</v>
      </c>
      <c r="U1638" s="48">
        <v>46929</v>
      </c>
      <c r="V1638" s="48">
        <v>168990</v>
      </c>
      <c r="W1638" s="156">
        <v>30977874</v>
      </c>
      <c r="X1638" s="156">
        <v>332613</v>
      </c>
      <c r="Y1638" s="156">
        <v>31310487</v>
      </c>
      <c r="Z1638" s="28">
        <v>0.97540000000000004</v>
      </c>
      <c r="AA1638" s="28"/>
      <c r="AB1638" s="111"/>
      <c r="AC1638" s="28"/>
      <c r="AD1638" s="28">
        <v>3.0000000000000001E-3</v>
      </c>
      <c r="AE1638" s="139"/>
      <c r="AF1638" s="139"/>
      <c r="AG1638" s="93">
        <v>10203</v>
      </c>
      <c r="AH1638" s="93">
        <v>19869</v>
      </c>
    </row>
    <row r="1639" spans="1:34">
      <c r="A1639" s="13" t="s">
        <v>148</v>
      </c>
      <c r="B1639" s="2" t="s">
        <v>75</v>
      </c>
      <c r="C1639" s="14" t="s">
        <v>62</v>
      </c>
      <c r="D1639" s="2">
        <v>2014</v>
      </c>
      <c r="E1639" s="14">
        <v>2014</v>
      </c>
      <c r="F1639" s="14" t="s">
        <v>99</v>
      </c>
      <c r="G1639" s="93">
        <v>411</v>
      </c>
      <c r="H1639" s="93">
        <v>2330</v>
      </c>
      <c r="I1639" s="93">
        <v>2</v>
      </c>
      <c r="J1639" s="93">
        <v>9</v>
      </c>
      <c r="K1639" s="93">
        <v>413</v>
      </c>
      <c r="L1639" s="93">
        <v>2339</v>
      </c>
      <c r="M1639" s="48">
        <v>2752</v>
      </c>
      <c r="N1639" s="48">
        <v>6390</v>
      </c>
      <c r="O1639" s="48">
        <v>1083</v>
      </c>
      <c r="P1639" s="48">
        <v>5277</v>
      </c>
      <c r="Q1639" s="48">
        <v>6360</v>
      </c>
      <c r="R1639" s="48">
        <v>5</v>
      </c>
      <c r="S1639" s="48">
        <v>25</v>
      </c>
      <c r="T1639" s="48">
        <v>30</v>
      </c>
      <c r="U1639" s="48">
        <v>1088</v>
      </c>
      <c r="V1639" s="48">
        <v>5302</v>
      </c>
      <c r="W1639" s="156">
        <v>881912</v>
      </c>
      <c r="X1639" s="156">
        <v>3147</v>
      </c>
      <c r="Y1639" s="156">
        <v>885059</v>
      </c>
      <c r="Z1639" s="28">
        <v>1</v>
      </c>
      <c r="AA1639" s="28"/>
      <c r="AB1639" s="111"/>
      <c r="AC1639" s="28"/>
      <c r="AD1639" s="28">
        <v>7.4099999999999999E-2</v>
      </c>
      <c r="AE1639" s="139"/>
      <c r="AF1639" s="139"/>
      <c r="AG1639" s="93">
        <v>474</v>
      </c>
      <c r="AH1639" s="93">
        <v>1033</v>
      </c>
    </row>
    <row r="1640" spans="1:34">
      <c r="A1640" s="13" t="s">
        <v>149</v>
      </c>
      <c r="B1640" s="2" t="s">
        <v>75</v>
      </c>
      <c r="C1640" s="14" t="s">
        <v>62</v>
      </c>
      <c r="D1640" s="2">
        <v>2014</v>
      </c>
      <c r="E1640" s="14">
        <v>2014</v>
      </c>
      <c r="F1640" s="14" t="s">
        <v>99</v>
      </c>
      <c r="G1640" s="93">
        <v>28703</v>
      </c>
      <c r="H1640" s="93">
        <v>139484</v>
      </c>
      <c r="I1640" s="93">
        <v>70</v>
      </c>
      <c r="J1640" s="93">
        <v>640</v>
      </c>
      <c r="K1640" s="93">
        <v>28773</v>
      </c>
      <c r="L1640" s="93">
        <v>140124</v>
      </c>
      <c r="M1640" s="48">
        <v>168897</v>
      </c>
      <c r="N1640" s="48">
        <v>385964</v>
      </c>
      <c r="O1640" s="48">
        <v>77229</v>
      </c>
      <c r="P1640" s="48">
        <v>306873</v>
      </c>
      <c r="Q1640" s="48">
        <v>384102</v>
      </c>
      <c r="R1640" s="48">
        <v>242</v>
      </c>
      <c r="S1640" s="48">
        <v>1620</v>
      </c>
      <c r="T1640" s="48">
        <v>1862</v>
      </c>
      <c r="U1640" s="48">
        <v>77471</v>
      </c>
      <c r="V1640" s="48">
        <v>308493</v>
      </c>
      <c r="W1640" s="156">
        <v>53798153</v>
      </c>
      <c r="X1640" s="156">
        <v>209480</v>
      </c>
      <c r="Y1640" s="156">
        <v>54007633</v>
      </c>
      <c r="Z1640" s="28">
        <v>0.99929999999999997</v>
      </c>
      <c r="AA1640" s="28"/>
      <c r="AB1640" s="111"/>
      <c r="AC1640" s="28"/>
      <c r="AD1640" s="28">
        <v>1.0699999999999999E-2</v>
      </c>
      <c r="AE1640" s="139"/>
      <c r="AF1640" s="139"/>
      <c r="AG1640" s="93">
        <v>21102</v>
      </c>
      <c r="AH1640" s="93">
        <v>44976</v>
      </c>
    </row>
    <row r="1641" spans="1:34">
      <c r="A1641" s="13" t="s">
        <v>150</v>
      </c>
      <c r="B1641" s="2" t="s">
        <v>74</v>
      </c>
      <c r="C1641" s="14" t="s">
        <v>62</v>
      </c>
      <c r="D1641" s="2">
        <v>2014</v>
      </c>
      <c r="E1641" s="14">
        <v>2014</v>
      </c>
      <c r="F1641" s="14" t="s">
        <v>99</v>
      </c>
      <c r="G1641" s="93">
        <v>17679</v>
      </c>
      <c r="H1641" s="93">
        <v>112685</v>
      </c>
      <c r="I1641" s="93">
        <v>121</v>
      </c>
      <c r="J1641" s="93">
        <v>1182</v>
      </c>
      <c r="K1641" s="93">
        <v>17800</v>
      </c>
      <c r="L1641" s="93">
        <v>113867</v>
      </c>
      <c r="M1641" s="48">
        <v>131667</v>
      </c>
      <c r="N1641" s="48">
        <v>276963</v>
      </c>
      <c r="O1641" s="48">
        <v>47779</v>
      </c>
      <c r="P1641" s="48">
        <v>225906</v>
      </c>
      <c r="Q1641" s="48">
        <v>273685</v>
      </c>
      <c r="R1641" s="48">
        <v>411</v>
      </c>
      <c r="S1641" s="48">
        <v>2867</v>
      </c>
      <c r="T1641" s="48">
        <v>3278</v>
      </c>
      <c r="U1641" s="48">
        <v>48190</v>
      </c>
      <c r="V1641" s="48">
        <v>228773</v>
      </c>
      <c r="W1641" s="156">
        <v>38326110</v>
      </c>
      <c r="X1641" s="156">
        <v>379608</v>
      </c>
      <c r="Y1641" s="156">
        <v>38705718</v>
      </c>
      <c r="Z1641" s="28">
        <v>0.90200000000000002</v>
      </c>
      <c r="AA1641" s="28"/>
      <c r="AB1641" s="111"/>
      <c r="AC1641" s="28"/>
      <c r="AD1641" s="28">
        <v>4.7100000000000003E-2</v>
      </c>
      <c r="AE1641" s="139"/>
      <c r="AF1641" s="139"/>
      <c r="AG1641" s="93">
        <v>16512</v>
      </c>
      <c r="AH1641" s="93">
        <v>33763</v>
      </c>
    </row>
    <row r="1642" spans="1:34">
      <c r="A1642" s="13" t="s">
        <v>151</v>
      </c>
      <c r="B1642" s="2" t="s">
        <v>74</v>
      </c>
      <c r="C1642" s="14" t="s">
        <v>62</v>
      </c>
      <c r="D1642" s="2">
        <v>2014</v>
      </c>
      <c r="E1642" s="14">
        <v>2014</v>
      </c>
      <c r="F1642" s="14" t="s">
        <v>99</v>
      </c>
      <c r="G1642" s="93">
        <v>2779</v>
      </c>
      <c r="H1642" s="93">
        <v>29154</v>
      </c>
      <c r="I1642" s="93">
        <v>73</v>
      </c>
      <c r="J1642" s="93">
        <v>857</v>
      </c>
      <c r="K1642" s="93">
        <v>2852</v>
      </c>
      <c r="L1642" s="93">
        <v>30011</v>
      </c>
      <c r="M1642" s="48">
        <v>32863</v>
      </c>
      <c r="N1642" s="48">
        <v>51155</v>
      </c>
      <c r="O1642" s="48">
        <v>6205</v>
      </c>
      <c r="P1642" s="48">
        <v>43070</v>
      </c>
      <c r="Q1642" s="48">
        <v>49275</v>
      </c>
      <c r="R1642" s="48">
        <v>202</v>
      </c>
      <c r="S1642" s="48">
        <v>1678</v>
      </c>
      <c r="T1642" s="48">
        <v>1880</v>
      </c>
      <c r="U1642" s="48">
        <v>6407</v>
      </c>
      <c r="V1642" s="48">
        <v>44748</v>
      </c>
      <c r="W1642" s="156">
        <v>7489443</v>
      </c>
      <c r="X1642" s="156">
        <v>225470</v>
      </c>
      <c r="Y1642" s="156">
        <v>7714913</v>
      </c>
      <c r="Z1642" s="28">
        <v>0.97089999999999999</v>
      </c>
      <c r="AA1642" s="28"/>
      <c r="AB1642" s="111"/>
      <c r="AC1642" s="28"/>
      <c r="AD1642" s="28">
        <v>4.4999999999999998E-2</v>
      </c>
      <c r="AE1642" s="139"/>
      <c r="AF1642" s="139"/>
      <c r="AG1642" s="93">
        <v>4245</v>
      </c>
      <c r="AH1642" s="93">
        <v>6770</v>
      </c>
    </row>
    <row r="1643" spans="1:34">
      <c r="A1643" s="13" t="s">
        <v>152</v>
      </c>
      <c r="B1643" s="2" t="s">
        <v>75</v>
      </c>
      <c r="C1643" s="14" t="s">
        <v>62</v>
      </c>
      <c r="D1643" s="2">
        <v>2014</v>
      </c>
      <c r="E1643" s="14">
        <v>2014</v>
      </c>
      <c r="F1643" s="14" t="s">
        <v>99</v>
      </c>
      <c r="G1643" s="93">
        <v>9467</v>
      </c>
      <c r="H1643" s="93">
        <v>39544</v>
      </c>
      <c r="I1643" s="93">
        <v>26</v>
      </c>
      <c r="J1643" s="93">
        <v>287</v>
      </c>
      <c r="K1643" s="93">
        <v>9493</v>
      </c>
      <c r="L1643" s="93">
        <v>39831</v>
      </c>
      <c r="M1643" s="48">
        <v>49324</v>
      </c>
      <c r="N1643" s="48">
        <v>116685</v>
      </c>
      <c r="O1643" s="48">
        <v>24352</v>
      </c>
      <c r="P1643" s="48">
        <v>91488</v>
      </c>
      <c r="Q1643" s="48">
        <v>115840</v>
      </c>
      <c r="R1643" s="48">
        <v>87</v>
      </c>
      <c r="S1643" s="48">
        <v>758</v>
      </c>
      <c r="T1643" s="48">
        <v>845</v>
      </c>
      <c r="U1643" s="48">
        <v>24439</v>
      </c>
      <c r="V1643" s="48">
        <v>92246</v>
      </c>
      <c r="W1643" s="156">
        <v>16192858</v>
      </c>
      <c r="X1643" s="156">
        <v>101070</v>
      </c>
      <c r="Y1643" s="156">
        <v>16293928</v>
      </c>
      <c r="Z1643" s="28">
        <v>0.9829</v>
      </c>
      <c r="AA1643" s="28"/>
      <c r="AB1643" s="111"/>
      <c r="AC1643" s="28"/>
      <c r="AD1643" s="28">
        <v>5.6500000000000002E-2</v>
      </c>
      <c r="AE1643" s="139"/>
      <c r="AF1643" s="139"/>
      <c r="AG1643" s="93">
        <v>7162</v>
      </c>
      <c r="AH1643" s="93">
        <v>15320</v>
      </c>
    </row>
    <row r="1644" spans="1:34">
      <c r="A1644" s="13" t="s">
        <v>153</v>
      </c>
      <c r="B1644" s="2" t="s">
        <v>74</v>
      </c>
      <c r="C1644" s="14" t="s">
        <v>62</v>
      </c>
      <c r="D1644" s="2">
        <v>2014</v>
      </c>
      <c r="E1644" s="14">
        <v>2014</v>
      </c>
      <c r="F1644" s="14" t="s">
        <v>99</v>
      </c>
      <c r="G1644" s="93">
        <v>1182</v>
      </c>
      <c r="H1644" s="93">
        <v>8468</v>
      </c>
      <c r="I1644" s="93">
        <v>2</v>
      </c>
      <c r="J1644" s="93">
        <v>23</v>
      </c>
      <c r="K1644" s="93">
        <v>1184</v>
      </c>
      <c r="L1644" s="93">
        <v>8491</v>
      </c>
      <c r="M1644" s="48">
        <v>9675</v>
      </c>
      <c r="N1644" s="48">
        <v>18502</v>
      </c>
      <c r="O1644" s="48">
        <v>2881</v>
      </c>
      <c r="P1644" s="48">
        <v>15553</v>
      </c>
      <c r="Q1644" s="48">
        <v>18434</v>
      </c>
      <c r="R1644" s="48">
        <v>6</v>
      </c>
      <c r="S1644" s="48">
        <v>62</v>
      </c>
      <c r="T1644" s="48">
        <v>68</v>
      </c>
      <c r="U1644" s="48">
        <v>2887</v>
      </c>
      <c r="V1644" s="48">
        <v>15615</v>
      </c>
      <c r="W1644" s="156">
        <v>2545023</v>
      </c>
      <c r="X1644" s="156">
        <v>7290</v>
      </c>
      <c r="Y1644" s="156">
        <v>2552313</v>
      </c>
      <c r="Z1644" s="28">
        <v>0.97160000000000002</v>
      </c>
      <c r="AA1644" s="28"/>
      <c r="AB1644" s="111"/>
      <c r="AC1644" s="28"/>
      <c r="AD1644" s="28">
        <v>7.4099999999999999E-2</v>
      </c>
      <c r="AE1644" s="139"/>
      <c r="AF1644" s="139"/>
      <c r="AG1644" s="93">
        <v>1202</v>
      </c>
      <c r="AH1644" s="93">
        <v>2419</v>
      </c>
    </row>
    <row r="1645" spans="1:34">
      <c r="A1645" s="13" t="s">
        <v>154</v>
      </c>
      <c r="B1645" s="2" t="s">
        <v>74</v>
      </c>
      <c r="C1645" s="14" t="s">
        <v>62</v>
      </c>
      <c r="D1645" s="2">
        <v>2014</v>
      </c>
      <c r="E1645" s="14">
        <v>2014</v>
      </c>
      <c r="F1645" s="14" t="s">
        <v>99</v>
      </c>
      <c r="G1645" s="93">
        <v>1432</v>
      </c>
      <c r="H1645" s="93">
        <v>14180</v>
      </c>
      <c r="I1645" s="93">
        <v>20</v>
      </c>
      <c r="J1645" s="93">
        <v>331</v>
      </c>
      <c r="K1645" s="93">
        <v>1452</v>
      </c>
      <c r="L1645" s="93">
        <v>14511</v>
      </c>
      <c r="M1645" s="48">
        <v>15963</v>
      </c>
      <c r="N1645" s="48">
        <v>32354</v>
      </c>
      <c r="O1645" s="48">
        <v>3604</v>
      </c>
      <c r="P1645" s="48">
        <v>27890</v>
      </c>
      <c r="Q1645" s="48">
        <v>31494</v>
      </c>
      <c r="R1645" s="48">
        <v>66</v>
      </c>
      <c r="S1645" s="48">
        <v>794</v>
      </c>
      <c r="T1645" s="48">
        <v>860</v>
      </c>
      <c r="U1645" s="48">
        <v>3670</v>
      </c>
      <c r="V1645" s="48">
        <v>28684</v>
      </c>
      <c r="W1645" s="156">
        <v>4311205</v>
      </c>
      <c r="X1645" s="156">
        <v>91183</v>
      </c>
      <c r="Y1645" s="156">
        <v>4402388</v>
      </c>
      <c r="Z1645" s="28">
        <v>0.97689999999999999</v>
      </c>
      <c r="AA1645" s="28"/>
      <c r="AB1645" s="111"/>
      <c r="AC1645" s="28"/>
      <c r="AD1645" s="28">
        <v>7.4099999999999999E-2</v>
      </c>
      <c r="AE1645" s="139"/>
      <c r="AF1645" s="139"/>
      <c r="AG1645" s="93">
        <v>4096</v>
      </c>
      <c r="AH1645" s="93">
        <v>7965</v>
      </c>
    </row>
    <row r="1646" spans="1:34">
      <c r="A1646" s="13" t="s">
        <v>155</v>
      </c>
      <c r="B1646" s="2" t="s">
        <v>74</v>
      </c>
      <c r="C1646" s="14" t="s">
        <v>62</v>
      </c>
      <c r="D1646" s="2">
        <v>2014</v>
      </c>
      <c r="E1646" s="14">
        <v>2014</v>
      </c>
      <c r="F1646" s="14" t="s">
        <v>99</v>
      </c>
      <c r="G1646" s="93">
        <v>2975</v>
      </c>
      <c r="H1646" s="93">
        <v>13177</v>
      </c>
      <c r="I1646" s="93">
        <v>6</v>
      </c>
      <c r="J1646" s="93">
        <v>59</v>
      </c>
      <c r="K1646" s="93">
        <v>2981</v>
      </c>
      <c r="L1646" s="93">
        <v>13236</v>
      </c>
      <c r="M1646" s="48">
        <v>16217</v>
      </c>
      <c r="N1646" s="48">
        <v>36132</v>
      </c>
      <c r="O1646" s="48">
        <v>7447</v>
      </c>
      <c r="P1646" s="48">
        <v>28514</v>
      </c>
      <c r="Q1646" s="48">
        <v>35961</v>
      </c>
      <c r="R1646" s="48">
        <v>20</v>
      </c>
      <c r="S1646" s="48">
        <v>151</v>
      </c>
      <c r="T1646" s="48">
        <v>171</v>
      </c>
      <c r="U1646" s="48">
        <v>7467</v>
      </c>
      <c r="V1646" s="48">
        <v>28665</v>
      </c>
      <c r="W1646" s="156">
        <v>4944970</v>
      </c>
      <c r="X1646" s="156">
        <v>17457</v>
      </c>
      <c r="Y1646" s="156">
        <v>4962427</v>
      </c>
      <c r="Z1646" s="28">
        <v>0.79590000000000005</v>
      </c>
      <c r="AA1646" s="28"/>
      <c r="AB1646" s="111"/>
      <c r="AC1646" s="28"/>
      <c r="AD1646" s="28">
        <v>7.4099999999999999E-2</v>
      </c>
      <c r="AE1646" s="139"/>
      <c r="AF1646" s="139"/>
      <c r="AG1646" s="93">
        <v>4940</v>
      </c>
      <c r="AH1646" s="93">
        <v>10828</v>
      </c>
    </row>
    <row r="1647" spans="1:34">
      <c r="A1647" s="13" t="s">
        <v>156</v>
      </c>
      <c r="B1647" s="2" t="s">
        <v>74</v>
      </c>
      <c r="C1647" s="14" t="s">
        <v>62</v>
      </c>
      <c r="D1647" s="2">
        <v>2014</v>
      </c>
      <c r="E1647" s="14">
        <v>2014</v>
      </c>
      <c r="F1647" s="14" t="s">
        <v>99</v>
      </c>
      <c r="G1647" s="93">
        <v>6827</v>
      </c>
      <c r="H1647" s="93">
        <v>46480</v>
      </c>
      <c r="I1647" s="93">
        <v>49</v>
      </c>
      <c r="J1647" s="93">
        <v>1142</v>
      </c>
      <c r="K1647" s="93">
        <v>6876</v>
      </c>
      <c r="L1647" s="93">
        <v>47622</v>
      </c>
      <c r="M1647" s="48">
        <v>54498</v>
      </c>
      <c r="N1647" s="48">
        <v>113186</v>
      </c>
      <c r="O1647" s="48">
        <v>16413</v>
      </c>
      <c r="P1647" s="48">
        <v>94271</v>
      </c>
      <c r="Q1647" s="48">
        <v>110684</v>
      </c>
      <c r="R1647" s="48">
        <v>152</v>
      </c>
      <c r="S1647" s="48">
        <v>2350</v>
      </c>
      <c r="T1647" s="48">
        <v>2502</v>
      </c>
      <c r="U1647" s="48">
        <v>16565</v>
      </c>
      <c r="V1647" s="48">
        <v>96621</v>
      </c>
      <c r="W1647" s="156">
        <v>15623509</v>
      </c>
      <c r="X1647" s="156">
        <v>314731</v>
      </c>
      <c r="Y1647" s="156">
        <v>15938240</v>
      </c>
      <c r="Z1647" s="28">
        <v>0.96850000000000003</v>
      </c>
      <c r="AA1647" s="28"/>
      <c r="AB1647" s="111"/>
      <c r="AC1647" s="28"/>
      <c r="AD1647" s="28">
        <v>2.98E-2</v>
      </c>
      <c r="AE1647" s="139"/>
      <c r="AF1647" s="139"/>
      <c r="AG1647" s="93">
        <v>11274</v>
      </c>
      <c r="AH1647" s="93">
        <v>22635</v>
      </c>
    </row>
    <row r="1648" spans="1:34">
      <c r="A1648" s="13" t="s">
        <v>157</v>
      </c>
      <c r="B1648" s="2" t="s">
        <v>74</v>
      </c>
      <c r="C1648" s="14" t="s">
        <v>62</v>
      </c>
      <c r="D1648" s="2">
        <v>2014</v>
      </c>
      <c r="E1648" s="14">
        <v>2014</v>
      </c>
      <c r="F1648" s="14" t="s">
        <v>99</v>
      </c>
      <c r="G1648" s="93">
        <v>1464</v>
      </c>
      <c r="H1648" s="93">
        <v>11307</v>
      </c>
      <c r="I1648" s="93">
        <v>1</v>
      </c>
      <c r="J1648" s="93">
        <v>24</v>
      </c>
      <c r="K1648" s="93">
        <v>1465</v>
      </c>
      <c r="L1648" s="93">
        <v>11331</v>
      </c>
      <c r="M1648" s="48">
        <v>12796</v>
      </c>
      <c r="N1648" s="48">
        <v>24910</v>
      </c>
      <c r="O1648" s="48">
        <v>3535</v>
      </c>
      <c r="P1648" s="48">
        <v>21304</v>
      </c>
      <c r="Q1648" s="48">
        <v>24839</v>
      </c>
      <c r="R1648" s="48">
        <v>2</v>
      </c>
      <c r="S1648" s="48">
        <v>69</v>
      </c>
      <c r="T1648" s="48">
        <v>71</v>
      </c>
      <c r="U1648" s="48">
        <v>3537</v>
      </c>
      <c r="V1648" s="48">
        <v>21373</v>
      </c>
      <c r="W1648" s="156">
        <v>3484937</v>
      </c>
      <c r="X1648" s="156">
        <v>7033</v>
      </c>
      <c r="Y1648" s="156">
        <v>3491970</v>
      </c>
      <c r="Z1648" s="28">
        <v>0.8075</v>
      </c>
      <c r="AA1648" s="28"/>
      <c r="AB1648" s="111"/>
      <c r="AC1648" s="28"/>
      <c r="AD1648" s="28">
        <v>7.4099999999999999E-2</v>
      </c>
      <c r="AE1648" s="139"/>
      <c r="AF1648" s="139"/>
      <c r="AG1648" s="93">
        <v>2664</v>
      </c>
      <c r="AH1648" s="93">
        <v>5443</v>
      </c>
    </row>
    <row r="1649" spans="1:51">
      <c r="A1649" s="13" t="s">
        <v>158</v>
      </c>
      <c r="B1649" s="2" t="s">
        <v>75</v>
      </c>
      <c r="C1649" s="14" t="s">
        <v>62</v>
      </c>
      <c r="D1649" s="2">
        <v>2014</v>
      </c>
      <c r="E1649" s="14">
        <v>2014</v>
      </c>
      <c r="F1649" s="14" t="s">
        <v>99</v>
      </c>
      <c r="G1649" s="93">
        <v>1621</v>
      </c>
      <c r="H1649" s="93">
        <v>10682</v>
      </c>
      <c r="I1649" s="93">
        <v>1</v>
      </c>
      <c r="J1649" s="93">
        <v>20</v>
      </c>
      <c r="K1649" s="93">
        <v>1622</v>
      </c>
      <c r="L1649" s="93">
        <v>10702</v>
      </c>
      <c r="M1649" s="48">
        <v>12324</v>
      </c>
      <c r="N1649" s="48">
        <v>24283</v>
      </c>
      <c r="O1649" s="48">
        <v>4046</v>
      </c>
      <c r="P1649" s="48">
        <v>20185</v>
      </c>
      <c r="Q1649" s="48">
        <v>24231</v>
      </c>
      <c r="R1649" s="48">
        <v>2</v>
      </c>
      <c r="S1649" s="48">
        <v>50</v>
      </c>
      <c r="T1649" s="48">
        <v>52</v>
      </c>
      <c r="U1649" s="48">
        <v>4048</v>
      </c>
      <c r="V1649" s="48">
        <v>20235</v>
      </c>
      <c r="W1649" s="156">
        <v>3340542</v>
      </c>
      <c r="X1649" s="156">
        <v>6261</v>
      </c>
      <c r="Y1649" s="156">
        <v>3346803</v>
      </c>
      <c r="Z1649" s="28">
        <v>0.95499999999999996</v>
      </c>
      <c r="AA1649" s="28"/>
      <c r="AB1649" s="111"/>
      <c r="AC1649" s="28"/>
      <c r="AD1649" s="28">
        <v>7.4099999999999999E-2</v>
      </c>
      <c r="AE1649" s="139"/>
      <c r="AF1649" s="139"/>
      <c r="AG1649" s="93">
        <v>682</v>
      </c>
      <c r="AH1649" s="93">
        <v>1131</v>
      </c>
    </row>
    <row r="1650" spans="1:51">
      <c r="A1650" s="13" t="s">
        <v>159</v>
      </c>
      <c r="B1650" s="2" t="s">
        <v>75</v>
      </c>
      <c r="C1650" s="14" t="s">
        <v>62</v>
      </c>
      <c r="D1650" s="2">
        <v>2014</v>
      </c>
      <c r="E1650" s="14">
        <v>2014</v>
      </c>
      <c r="F1650" s="14" t="s">
        <v>99</v>
      </c>
      <c r="G1650" s="93">
        <v>12</v>
      </c>
      <c r="H1650" s="93">
        <v>160</v>
      </c>
      <c r="I1650" s="93">
        <v>0</v>
      </c>
      <c r="J1650" s="93">
        <v>1</v>
      </c>
      <c r="K1650" s="93">
        <v>12</v>
      </c>
      <c r="L1650" s="93">
        <v>161</v>
      </c>
      <c r="M1650" s="48">
        <v>173</v>
      </c>
      <c r="N1650" s="48">
        <v>306</v>
      </c>
      <c r="O1650" s="48">
        <v>29</v>
      </c>
      <c r="P1650" s="48">
        <v>275</v>
      </c>
      <c r="Q1650" s="48">
        <v>304</v>
      </c>
      <c r="R1650" s="48">
        <v>0</v>
      </c>
      <c r="S1650" s="48">
        <v>2</v>
      </c>
      <c r="T1650" s="48">
        <v>2</v>
      </c>
      <c r="U1650" s="48">
        <v>29</v>
      </c>
      <c r="V1650" s="48">
        <v>277</v>
      </c>
      <c r="W1650" s="156">
        <v>42048</v>
      </c>
      <c r="X1650" s="156">
        <v>327</v>
      </c>
      <c r="Y1650" s="156">
        <v>42375</v>
      </c>
      <c r="Z1650" s="28">
        <v>0.9</v>
      </c>
      <c r="AA1650" s="28"/>
      <c r="AB1650" s="111"/>
      <c r="AC1650" s="28"/>
      <c r="AD1650" s="28">
        <v>7.4099999999999999E-2</v>
      </c>
      <c r="AE1650" s="139"/>
      <c r="AF1650" s="139"/>
      <c r="AG1650" s="93">
        <v>4</v>
      </c>
      <c r="AH1650" s="93">
        <v>7</v>
      </c>
    </row>
    <row r="1651" spans="1:51">
      <c r="A1651" s="13" t="s">
        <v>160</v>
      </c>
      <c r="B1651" s="2" t="s">
        <v>75</v>
      </c>
      <c r="C1651" s="14" t="s">
        <v>62</v>
      </c>
      <c r="D1651" s="2">
        <v>2014</v>
      </c>
      <c r="E1651" s="14">
        <v>2014</v>
      </c>
      <c r="F1651" s="14" t="s">
        <v>99</v>
      </c>
      <c r="G1651" s="93">
        <v>474</v>
      </c>
      <c r="H1651" s="93">
        <v>2729</v>
      </c>
      <c r="I1651" s="93">
        <v>0</v>
      </c>
      <c r="J1651" s="93">
        <v>3</v>
      </c>
      <c r="K1651" s="93">
        <v>474</v>
      </c>
      <c r="L1651" s="93">
        <v>2732</v>
      </c>
      <c r="M1651" s="48">
        <v>3206</v>
      </c>
      <c r="N1651" s="48">
        <v>7024</v>
      </c>
      <c r="O1651" s="48">
        <v>1306</v>
      </c>
      <c r="P1651" s="48">
        <v>5711</v>
      </c>
      <c r="Q1651" s="48">
        <v>7017</v>
      </c>
      <c r="R1651" s="48">
        <v>0</v>
      </c>
      <c r="S1651" s="48">
        <v>7</v>
      </c>
      <c r="T1651" s="48">
        <v>7</v>
      </c>
      <c r="U1651" s="48">
        <v>1306</v>
      </c>
      <c r="V1651" s="48">
        <v>5718</v>
      </c>
      <c r="W1651" s="156">
        <v>963819</v>
      </c>
      <c r="X1651" s="156">
        <v>636</v>
      </c>
      <c r="Y1651" s="156">
        <v>964455</v>
      </c>
      <c r="Z1651" s="28">
        <v>1</v>
      </c>
      <c r="AA1651" s="28"/>
      <c r="AB1651" s="111"/>
      <c r="AC1651" s="28"/>
      <c r="AD1651" s="28">
        <v>7.4099999999999999E-2</v>
      </c>
      <c r="AE1651" s="139"/>
      <c r="AF1651" s="139"/>
      <c r="AG1651" s="93">
        <v>150</v>
      </c>
      <c r="AH1651" s="93">
        <v>264</v>
      </c>
    </row>
    <row r="1652" spans="1:51">
      <c r="A1652" s="13" t="s">
        <v>161</v>
      </c>
      <c r="B1652" s="2" t="s">
        <v>74</v>
      </c>
      <c r="C1652" s="14" t="s">
        <v>62</v>
      </c>
      <c r="D1652" s="2">
        <v>2014</v>
      </c>
      <c r="E1652" s="14">
        <v>2014</v>
      </c>
      <c r="F1652" s="14" t="s">
        <v>99</v>
      </c>
      <c r="G1652" s="93">
        <v>3474</v>
      </c>
      <c r="H1652" s="93">
        <v>18430</v>
      </c>
      <c r="I1652" s="93">
        <v>8</v>
      </c>
      <c r="J1652" s="93">
        <v>83</v>
      </c>
      <c r="K1652" s="93">
        <v>3482</v>
      </c>
      <c r="L1652" s="93">
        <v>18513</v>
      </c>
      <c r="M1652" s="48">
        <v>21995</v>
      </c>
      <c r="N1652" s="48">
        <v>43407</v>
      </c>
      <c r="O1652" s="48">
        <v>8418</v>
      </c>
      <c r="P1652" s="48">
        <v>34748</v>
      </c>
      <c r="Q1652" s="48">
        <v>43166</v>
      </c>
      <c r="R1652" s="48">
        <v>30</v>
      </c>
      <c r="S1652" s="48">
        <v>211</v>
      </c>
      <c r="T1652" s="48">
        <v>241</v>
      </c>
      <c r="U1652" s="48">
        <v>8448</v>
      </c>
      <c r="V1652" s="48">
        <v>34959</v>
      </c>
      <c r="W1652" s="156">
        <v>6241097</v>
      </c>
      <c r="X1652" s="156">
        <v>30335</v>
      </c>
      <c r="Y1652" s="156">
        <v>6271432</v>
      </c>
      <c r="Z1652" s="28">
        <v>0.94540000000000002</v>
      </c>
      <c r="AA1652" s="28"/>
      <c r="AB1652" s="111"/>
      <c r="AC1652" s="28"/>
      <c r="AD1652" s="28">
        <v>5.0000000000000001E-3</v>
      </c>
      <c r="AE1652" s="139"/>
      <c r="AF1652" s="139"/>
      <c r="AG1652" s="93">
        <v>2504</v>
      </c>
      <c r="AH1652" s="93">
        <v>4944</v>
      </c>
    </row>
    <row r="1653" spans="1:51">
      <c r="A1653" s="13" t="s">
        <v>162</v>
      </c>
      <c r="B1653" s="2" t="s">
        <v>74</v>
      </c>
      <c r="C1653" s="14" t="s">
        <v>62</v>
      </c>
      <c r="D1653" s="2">
        <v>2014</v>
      </c>
      <c r="E1653" s="14">
        <v>2014</v>
      </c>
      <c r="F1653" s="14" t="s">
        <v>99</v>
      </c>
      <c r="G1653" s="93">
        <v>2050</v>
      </c>
      <c r="H1653" s="93">
        <v>16985</v>
      </c>
      <c r="I1653" s="93">
        <v>13</v>
      </c>
      <c r="J1653" s="93">
        <v>114</v>
      </c>
      <c r="K1653" s="93">
        <v>2063</v>
      </c>
      <c r="L1653" s="93">
        <v>17099</v>
      </c>
      <c r="M1653" s="48">
        <v>19162</v>
      </c>
      <c r="N1653" s="48">
        <v>35221</v>
      </c>
      <c r="O1653" s="48">
        <v>4960</v>
      </c>
      <c r="P1653" s="48">
        <v>29932</v>
      </c>
      <c r="Q1653" s="48">
        <v>34892</v>
      </c>
      <c r="R1653" s="48">
        <v>44</v>
      </c>
      <c r="S1653" s="48">
        <v>285</v>
      </c>
      <c r="T1653" s="48">
        <v>329</v>
      </c>
      <c r="U1653" s="48">
        <v>5004</v>
      </c>
      <c r="V1653" s="48">
        <v>30217</v>
      </c>
      <c r="W1653" s="156">
        <v>5028502</v>
      </c>
      <c r="X1653" s="156">
        <v>36004</v>
      </c>
      <c r="Y1653" s="156">
        <v>5064506</v>
      </c>
      <c r="Z1653" s="28">
        <v>0.83819999999999995</v>
      </c>
      <c r="AA1653" s="28"/>
      <c r="AB1653" s="111"/>
      <c r="AC1653" s="28"/>
      <c r="AD1653" s="28">
        <v>7.4099999999999999E-2</v>
      </c>
      <c r="AE1653" s="139"/>
      <c r="AF1653" s="139"/>
      <c r="AG1653" s="93">
        <v>3502</v>
      </c>
      <c r="AH1653" s="93">
        <v>7092</v>
      </c>
    </row>
    <row r="1654" spans="1:51">
      <c r="A1654" s="13" t="s">
        <v>163</v>
      </c>
      <c r="B1654" s="2" t="s">
        <v>75</v>
      </c>
      <c r="C1654" s="14" t="s">
        <v>62</v>
      </c>
      <c r="D1654" s="2">
        <v>2014</v>
      </c>
      <c r="E1654" s="14">
        <v>2014</v>
      </c>
      <c r="F1654" s="14" t="s">
        <v>99</v>
      </c>
      <c r="G1654" s="93">
        <v>6797</v>
      </c>
      <c r="H1654" s="93">
        <v>35490</v>
      </c>
      <c r="I1654" s="93">
        <v>9</v>
      </c>
      <c r="J1654" s="93">
        <v>59</v>
      </c>
      <c r="K1654" s="93">
        <v>6806</v>
      </c>
      <c r="L1654" s="93">
        <v>35549</v>
      </c>
      <c r="M1654" s="48">
        <v>42355</v>
      </c>
      <c r="N1654" s="48">
        <v>92163</v>
      </c>
      <c r="O1654" s="48">
        <v>17902</v>
      </c>
      <c r="P1654" s="48">
        <v>74056</v>
      </c>
      <c r="Q1654" s="48">
        <v>91958</v>
      </c>
      <c r="R1654" s="48">
        <v>32</v>
      </c>
      <c r="S1654" s="48">
        <v>173</v>
      </c>
      <c r="T1654" s="48">
        <v>205</v>
      </c>
      <c r="U1654" s="48">
        <v>17934</v>
      </c>
      <c r="V1654" s="48">
        <v>74229</v>
      </c>
      <c r="W1654" s="156">
        <v>12941672</v>
      </c>
      <c r="X1654" s="156">
        <v>22856</v>
      </c>
      <c r="Y1654" s="156">
        <v>12964528</v>
      </c>
      <c r="Z1654" s="28">
        <v>0.91490000000000005</v>
      </c>
      <c r="AA1654" s="28"/>
      <c r="AB1654" s="111"/>
      <c r="AC1654" s="28"/>
      <c r="AD1654" s="28">
        <v>1.5599999999999999E-2</v>
      </c>
      <c r="AE1654" s="139"/>
      <c r="AF1654" s="139"/>
      <c r="AG1654" s="93">
        <v>5564</v>
      </c>
      <c r="AH1654" s="93">
        <v>11805</v>
      </c>
    </row>
    <row r="1655" spans="1:51">
      <c r="A1655" s="13" t="s">
        <v>164</v>
      </c>
      <c r="B1655" s="2" t="s">
        <v>75</v>
      </c>
      <c r="C1655" s="14" t="s">
        <v>62</v>
      </c>
      <c r="D1655" s="2">
        <v>2014</v>
      </c>
      <c r="E1655" s="14">
        <v>2014</v>
      </c>
      <c r="F1655" s="14" t="s">
        <v>99</v>
      </c>
      <c r="G1655" s="93">
        <v>815</v>
      </c>
      <c r="H1655" s="93">
        <v>4720</v>
      </c>
      <c r="I1655" s="93">
        <v>4</v>
      </c>
      <c r="J1655" s="93">
        <v>26</v>
      </c>
      <c r="K1655" s="93">
        <v>819</v>
      </c>
      <c r="L1655" s="93">
        <v>4746</v>
      </c>
      <c r="M1655" s="48">
        <v>5565</v>
      </c>
      <c r="N1655" s="48">
        <v>12986</v>
      </c>
      <c r="O1655" s="48">
        <v>2130</v>
      </c>
      <c r="P1655" s="48">
        <v>10768</v>
      </c>
      <c r="Q1655" s="48">
        <v>12898</v>
      </c>
      <c r="R1655" s="48">
        <v>15</v>
      </c>
      <c r="S1655" s="48">
        <v>73</v>
      </c>
      <c r="T1655" s="48">
        <v>88</v>
      </c>
      <c r="U1655" s="48">
        <v>2145</v>
      </c>
      <c r="V1655" s="48">
        <v>10841</v>
      </c>
      <c r="W1655" s="156">
        <v>1779956</v>
      </c>
      <c r="X1655" s="156">
        <v>9991</v>
      </c>
      <c r="Y1655" s="156">
        <v>1789947</v>
      </c>
      <c r="Z1655" s="28">
        <v>0.97199999999999998</v>
      </c>
      <c r="AA1655" s="28"/>
      <c r="AB1655" s="111"/>
      <c r="AC1655" s="28"/>
      <c r="AD1655" s="28">
        <v>7.4099999999999999E-2</v>
      </c>
      <c r="AE1655" s="139"/>
      <c r="AF1655" s="139"/>
      <c r="AG1655" s="93">
        <v>691</v>
      </c>
      <c r="AH1655" s="93">
        <v>1475</v>
      </c>
    </row>
    <row r="1656" spans="1:51">
      <c r="A1656" s="13" t="s">
        <v>165</v>
      </c>
      <c r="B1656" s="2" t="s">
        <v>75</v>
      </c>
      <c r="C1656" s="14" t="s">
        <v>62</v>
      </c>
      <c r="D1656" s="2">
        <v>2014</v>
      </c>
      <c r="E1656" s="14">
        <v>2014</v>
      </c>
      <c r="F1656" s="14" t="s">
        <v>99</v>
      </c>
      <c r="G1656" s="93">
        <v>745</v>
      </c>
      <c r="H1656" s="93">
        <v>4162</v>
      </c>
      <c r="I1656" s="93">
        <v>1</v>
      </c>
      <c r="J1656" s="93">
        <v>9</v>
      </c>
      <c r="K1656" s="93">
        <v>746</v>
      </c>
      <c r="L1656" s="93">
        <v>4171</v>
      </c>
      <c r="M1656" s="48">
        <v>4917</v>
      </c>
      <c r="N1656" s="48">
        <v>10963</v>
      </c>
      <c r="O1656" s="48">
        <v>1989</v>
      </c>
      <c r="P1656" s="48">
        <v>8944</v>
      </c>
      <c r="Q1656" s="48">
        <v>10933</v>
      </c>
      <c r="R1656" s="48">
        <v>3</v>
      </c>
      <c r="S1656" s="48">
        <v>27</v>
      </c>
      <c r="T1656" s="48">
        <v>30</v>
      </c>
      <c r="U1656" s="48">
        <v>1992</v>
      </c>
      <c r="V1656" s="48">
        <v>8971</v>
      </c>
      <c r="W1656" s="156">
        <v>1490076</v>
      </c>
      <c r="X1656" s="156">
        <v>3270</v>
      </c>
      <c r="Y1656" s="156">
        <v>1493346</v>
      </c>
      <c r="Z1656" s="28">
        <v>0.94399999999999995</v>
      </c>
      <c r="AA1656" s="28"/>
      <c r="AB1656" s="111"/>
      <c r="AC1656" s="28"/>
      <c r="AD1656" s="28">
        <v>7.4099999999999999E-2</v>
      </c>
      <c r="AE1656" s="139"/>
      <c r="AF1656" s="139"/>
      <c r="AG1656" s="93">
        <v>443</v>
      </c>
      <c r="AH1656" s="93">
        <v>945</v>
      </c>
    </row>
    <row r="1657" spans="1:51">
      <c r="A1657" s="13" t="s">
        <v>166</v>
      </c>
      <c r="B1657" s="2" t="s">
        <v>75</v>
      </c>
      <c r="C1657" s="14" t="s">
        <v>62</v>
      </c>
      <c r="D1657" s="2">
        <v>2014</v>
      </c>
      <c r="E1657" s="14">
        <v>2014</v>
      </c>
      <c r="F1657" s="14" t="s">
        <v>99</v>
      </c>
      <c r="G1657" s="93">
        <v>81</v>
      </c>
      <c r="H1657" s="93">
        <v>857</v>
      </c>
      <c r="I1657" s="93">
        <v>0</v>
      </c>
      <c r="J1657" s="93">
        <v>1</v>
      </c>
      <c r="K1657" s="93">
        <v>81</v>
      </c>
      <c r="L1657" s="93">
        <v>858</v>
      </c>
      <c r="M1657" s="48">
        <v>939</v>
      </c>
      <c r="N1657" s="48">
        <v>1775</v>
      </c>
      <c r="O1657" s="48">
        <v>195</v>
      </c>
      <c r="P1657" s="48">
        <v>1578</v>
      </c>
      <c r="Q1657" s="48">
        <v>1773</v>
      </c>
      <c r="R1657" s="48">
        <v>0</v>
      </c>
      <c r="S1657" s="48">
        <v>2</v>
      </c>
      <c r="T1657" s="48">
        <v>2</v>
      </c>
      <c r="U1657" s="48">
        <v>195</v>
      </c>
      <c r="V1657" s="48">
        <v>1580</v>
      </c>
      <c r="W1657" s="156">
        <v>258044</v>
      </c>
      <c r="X1657" s="156">
        <v>408</v>
      </c>
      <c r="Y1657" s="156">
        <v>258452</v>
      </c>
      <c r="Z1657" s="28">
        <v>1</v>
      </c>
      <c r="AA1657" s="28"/>
      <c r="AB1657" s="111"/>
      <c r="AC1657" s="28"/>
      <c r="AD1657" s="28">
        <v>7.4099999999999999E-2</v>
      </c>
      <c r="AE1657" s="139"/>
      <c r="AF1657" s="139"/>
      <c r="AG1657" s="93">
        <v>39</v>
      </c>
      <c r="AH1657" s="93">
        <v>61</v>
      </c>
    </row>
    <row r="1658" spans="1:51">
      <c r="A1658" s="13" t="s">
        <v>167</v>
      </c>
      <c r="B1658" s="2" t="s">
        <v>74</v>
      </c>
      <c r="C1658" s="14" t="s">
        <v>62</v>
      </c>
      <c r="D1658" s="2">
        <v>2014</v>
      </c>
      <c r="E1658" s="14">
        <v>2014</v>
      </c>
      <c r="F1658" s="14" t="s">
        <v>99</v>
      </c>
      <c r="G1658" s="93">
        <v>9569</v>
      </c>
      <c r="H1658" s="93">
        <v>40716</v>
      </c>
      <c r="I1658" s="93">
        <v>27</v>
      </c>
      <c r="J1658" s="93">
        <v>376</v>
      </c>
      <c r="K1658" s="93">
        <v>9596</v>
      </c>
      <c r="L1658" s="93">
        <v>41092</v>
      </c>
      <c r="M1658" s="48">
        <v>50688</v>
      </c>
      <c r="N1658" s="48">
        <v>123505</v>
      </c>
      <c r="O1658" s="48">
        <v>26276</v>
      </c>
      <c r="P1658" s="48">
        <v>96199</v>
      </c>
      <c r="Q1658" s="48">
        <v>122475</v>
      </c>
      <c r="R1658" s="48">
        <v>87</v>
      </c>
      <c r="S1658" s="48">
        <v>943</v>
      </c>
      <c r="T1658" s="48">
        <v>1030</v>
      </c>
      <c r="U1658" s="48">
        <v>26363</v>
      </c>
      <c r="V1658" s="48">
        <v>97142</v>
      </c>
      <c r="W1658" s="156">
        <v>16821380</v>
      </c>
      <c r="X1658" s="156">
        <v>123351</v>
      </c>
      <c r="Y1658" s="156">
        <v>16944731</v>
      </c>
      <c r="Z1658" s="28">
        <v>1</v>
      </c>
      <c r="AA1658" s="28"/>
      <c r="AB1658" s="111"/>
      <c r="AC1658" s="28"/>
      <c r="AD1658" s="28">
        <v>4.1099999999999998E-2</v>
      </c>
      <c r="AE1658" s="139"/>
      <c r="AF1658" s="139"/>
      <c r="AG1658" s="93">
        <v>8492</v>
      </c>
      <c r="AH1658" s="93">
        <v>19456</v>
      </c>
      <c r="AI1658" s="1"/>
      <c r="AJ1658" s="1"/>
      <c r="AK1658" s="1"/>
      <c r="AL1658" s="1"/>
      <c r="AM1658" s="1"/>
      <c r="AN1658" s="1"/>
      <c r="AO1658" s="1"/>
      <c r="AP1658" s="1"/>
      <c r="AQ1658" s="1"/>
      <c r="AR1658" s="1"/>
      <c r="AS1658" s="1"/>
      <c r="AT1658" s="1"/>
      <c r="AU1658" s="1"/>
      <c r="AV1658" s="1"/>
      <c r="AW1658" s="1"/>
      <c r="AX1658" s="1"/>
      <c r="AY1658" s="1"/>
    </row>
    <row r="1659" spans="1:51">
      <c r="A1659" s="13" t="s">
        <v>168</v>
      </c>
      <c r="B1659" s="2" t="s">
        <v>75</v>
      </c>
      <c r="C1659" s="14" t="s">
        <v>62</v>
      </c>
      <c r="D1659" s="2">
        <v>2014</v>
      </c>
      <c r="E1659" s="14">
        <v>2014</v>
      </c>
      <c r="F1659" s="14" t="s">
        <v>99</v>
      </c>
      <c r="G1659" s="93">
        <v>396</v>
      </c>
      <c r="H1659" s="93">
        <v>2636</v>
      </c>
      <c r="I1659" s="93">
        <v>1</v>
      </c>
      <c r="J1659" s="93">
        <v>3</v>
      </c>
      <c r="K1659" s="93">
        <v>397</v>
      </c>
      <c r="L1659" s="93">
        <v>2639</v>
      </c>
      <c r="M1659" s="48">
        <v>3036</v>
      </c>
      <c r="N1659" s="48">
        <v>5567</v>
      </c>
      <c r="O1659" s="48">
        <v>996</v>
      </c>
      <c r="P1659" s="48">
        <v>4561</v>
      </c>
      <c r="Q1659" s="48">
        <v>5557</v>
      </c>
      <c r="R1659" s="48">
        <v>2</v>
      </c>
      <c r="S1659" s="48">
        <v>8</v>
      </c>
      <c r="T1659" s="48">
        <v>10</v>
      </c>
      <c r="U1659" s="48">
        <v>998</v>
      </c>
      <c r="V1659" s="48">
        <v>4569</v>
      </c>
      <c r="W1659" s="156">
        <v>777504</v>
      </c>
      <c r="X1659" s="156">
        <v>963</v>
      </c>
      <c r="Y1659" s="156">
        <v>778467</v>
      </c>
      <c r="Z1659" s="28">
        <v>0.93869999999999998</v>
      </c>
      <c r="AA1659" s="28"/>
      <c r="AB1659" s="111"/>
      <c r="AC1659" s="28"/>
      <c r="AD1659" s="28">
        <v>7.4099999999999999E-2</v>
      </c>
      <c r="AE1659" s="139"/>
      <c r="AF1659" s="139"/>
      <c r="AG1659" s="93">
        <v>121</v>
      </c>
      <c r="AH1659" s="93">
        <v>200</v>
      </c>
      <c r="AI1659" s="1"/>
      <c r="AJ1659" s="1"/>
      <c r="AK1659" s="1"/>
      <c r="AL1659" s="1"/>
      <c r="AM1659" s="1"/>
      <c r="AN1659" s="1"/>
      <c r="AO1659" s="1"/>
      <c r="AP1659" s="1"/>
      <c r="AQ1659" s="1"/>
      <c r="AR1659" s="1"/>
      <c r="AS1659" s="1"/>
      <c r="AT1659" s="1"/>
      <c r="AU1659" s="1"/>
      <c r="AV1659" s="1"/>
      <c r="AW1659" s="1"/>
      <c r="AX1659" s="1"/>
      <c r="AY1659" s="1"/>
    </row>
    <row r="1660" spans="1:51">
      <c r="A1660" s="13" t="s">
        <v>169</v>
      </c>
      <c r="B1660" s="2" t="s">
        <v>74</v>
      </c>
      <c r="C1660" s="14" t="s">
        <v>62</v>
      </c>
      <c r="D1660" s="2">
        <v>2014</v>
      </c>
      <c r="E1660" s="14">
        <v>2014</v>
      </c>
      <c r="F1660" s="14" t="s">
        <v>99</v>
      </c>
      <c r="G1660" s="93">
        <v>3685</v>
      </c>
      <c r="H1660" s="93">
        <v>30936</v>
      </c>
      <c r="I1660" s="93">
        <v>7</v>
      </c>
      <c r="J1660" s="93">
        <v>229</v>
      </c>
      <c r="K1660" s="93">
        <v>3692</v>
      </c>
      <c r="L1660" s="93">
        <v>31165</v>
      </c>
      <c r="M1660" s="48">
        <v>34857</v>
      </c>
      <c r="N1660" s="48">
        <v>71740</v>
      </c>
      <c r="O1660" s="48">
        <v>9151</v>
      </c>
      <c r="P1660" s="48">
        <v>62037</v>
      </c>
      <c r="Q1660" s="48">
        <v>71188</v>
      </c>
      <c r="R1660" s="48">
        <v>26</v>
      </c>
      <c r="S1660" s="48">
        <v>526</v>
      </c>
      <c r="T1660" s="48">
        <v>552</v>
      </c>
      <c r="U1660" s="48">
        <v>9177</v>
      </c>
      <c r="V1660" s="48">
        <v>62563</v>
      </c>
      <c r="W1660" s="156">
        <v>9983972</v>
      </c>
      <c r="X1660" s="156">
        <v>67562</v>
      </c>
      <c r="Y1660" s="156">
        <v>10051534</v>
      </c>
      <c r="Z1660" s="28">
        <v>0.96460000000000001</v>
      </c>
      <c r="AA1660" s="28"/>
      <c r="AB1660" s="111"/>
      <c r="AC1660" s="28"/>
      <c r="AD1660" s="28">
        <v>2.0400000000000001E-2</v>
      </c>
      <c r="AE1660" s="139"/>
      <c r="AF1660" s="139"/>
      <c r="AG1660" s="93">
        <v>7120</v>
      </c>
      <c r="AH1660" s="93">
        <v>15444</v>
      </c>
      <c r="AI1660" s="1"/>
      <c r="AJ1660" s="1"/>
      <c r="AK1660" s="1"/>
      <c r="AL1660" s="1"/>
      <c r="AM1660" s="1"/>
      <c r="AN1660" s="1"/>
      <c r="AO1660" s="1"/>
      <c r="AP1660" s="1"/>
      <c r="AQ1660" s="1"/>
      <c r="AR1660" s="1"/>
      <c r="AS1660" s="1"/>
      <c r="AT1660" s="1"/>
      <c r="AU1660" s="1"/>
      <c r="AV1660" s="1"/>
      <c r="AW1660" s="1"/>
      <c r="AX1660" s="1"/>
      <c r="AY1660" s="1"/>
    </row>
    <row r="1661" spans="1:51">
      <c r="A1661" s="13" t="s">
        <v>170</v>
      </c>
      <c r="B1661" s="2" t="s">
        <v>74</v>
      </c>
      <c r="C1661" s="14" t="s">
        <v>62</v>
      </c>
      <c r="D1661" s="2">
        <v>2014</v>
      </c>
      <c r="E1661" s="14">
        <v>2014</v>
      </c>
      <c r="F1661" s="14" t="s">
        <v>99</v>
      </c>
      <c r="G1661" s="93">
        <v>1031</v>
      </c>
      <c r="H1661" s="93">
        <v>7467</v>
      </c>
      <c r="I1661" s="93">
        <v>21</v>
      </c>
      <c r="J1661" s="93">
        <v>128</v>
      </c>
      <c r="K1661" s="93">
        <v>1052</v>
      </c>
      <c r="L1661" s="93">
        <v>7595</v>
      </c>
      <c r="M1661" s="48">
        <v>8647</v>
      </c>
      <c r="N1661" s="48">
        <v>18353</v>
      </c>
      <c r="O1661" s="48">
        <v>2724</v>
      </c>
      <c r="P1661" s="48">
        <v>15262</v>
      </c>
      <c r="Q1661" s="48">
        <v>17986</v>
      </c>
      <c r="R1661" s="48">
        <v>77</v>
      </c>
      <c r="S1661" s="48">
        <v>290</v>
      </c>
      <c r="T1661" s="48">
        <v>367</v>
      </c>
      <c r="U1661" s="48">
        <v>2801</v>
      </c>
      <c r="V1661" s="48">
        <v>15552</v>
      </c>
      <c r="W1661" s="156">
        <v>2503893</v>
      </c>
      <c r="X1661" s="156">
        <v>45546</v>
      </c>
      <c r="Y1661" s="156">
        <v>2549439</v>
      </c>
      <c r="Z1661" s="28">
        <v>0.84230000000000005</v>
      </c>
      <c r="AA1661" s="28"/>
      <c r="AB1661" s="111"/>
      <c r="AC1661" s="28"/>
      <c r="AD1661" s="28">
        <v>7.4099999999999999E-2</v>
      </c>
      <c r="AE1661" s="139"/>
      <c r="AF1661" s="139"/>
      <c r="AG1661" s="93">
        <v>955</v>
      </c>
      <c r="AH1661" s="93">
        <v>1872</v>
      </c>
      <c r="AI1661" s="1"/>
      <c r="AJ1661" s="1"/>
      <c r="AK1661" s="1"/>
      <c r="AL1661" s="1"/>
      <c r="AM1661" s="1"/>
      <c r="AN1661" s="1"/>
      <c r="AO1661" s="1"/>
      <c r="AP1661" s="1"/>
      <c r="AQ1661" s="1"/>
      <c r="AR1661" s="1"/>
      <c r="AS1661" s="1"/>
      <c r="AT1661" s="1"/>
      <c r="AU1661" s="1"/>
      <c r="AV1661" s="1"/>
      <c r="AW1661" s="1"/>
      <c r="AX1661" s="1"/>
      <c r="AY1661" s="1"/>
    </row>
    <row r="1662" spans="1:51">
      <c r="A1662" s="13" t="s">
        <v>171</v>
      </c>
      <c r="B1662" s="2" t="s">
        <v>75</v>
      </c>
      <c r="C1662" s="14" t="s">
        <v>62</v>
      </c>
      <c r="D1662" s="2">
        <v>2014</v>
      </c>
      <c r="E1662" s="14">
        <v>2014</v>
      </c>
      <c r="F1662" s="14" t="s">
        <v>99</v>
      </c>
      <c r="G1662" s="93">
        <v>997</v>
      </c>
      <c r="H1662" s="93">
        <v>4919</v>
      </c>
      <c r="I1662" s="93">
        <v>3</v>
      </c>
      <c r="J1662" s="93">
        <v>16</v>
      </c>
      <c r="K1662" s="93">
        <v>1000</v>
      </c>
      <c r="L1662" s="93">
        <v>4935</v>
      </c>
      <c r="M1662" s="48">
        <v>5935</v>
      </c>
      <c r="N1662" s="48">
        <v>13249</v>
      </c>
      <c r="O1662" s="48">
        <v>2716</v>
      </c>
      <c r="P1662" s="48">
        <v>10479</v>
      </c>
      <c r="Q1662" s="48">
        <v>13195</v>
      </c>
      <c r="R1662" s="48">
        <v>8</v>
      </c>
      <c r="S1662" s="48">
        <v>46</v>
      </c>
      <c r="T1662" s="48">
        <v>54</v>
      </c>
      <c r="U1662" s="48">
        <v>2724</v>
      </c>
      <c r="V1662" s="48">
        <v>10525</v>
      </c>
      <c r="W1662" s="156">
        <v>1860366</v>
      </c>
      <c r="X1662" s="156">
        <v>5803</v>
      </c>
      <c r="Y1662" s="156">
        <v>1866169</v>
      </c>
      <c r="Z1662" s="28">
        <v>1</v>
      </c>
      <c r="AA1662" s="28"/>
      <c r="AB1662" s="111"/>
      <c r="AC1662" s="28"/>
      <c r="AD1662" s="28">
        <v>7.4099999999999999E-2</v>
      </c>
      <c r="AE1662" s="139"/>
      <c r="AF1662" s="139"/>
      <c r="AG1662" s="93">
        <v>518</v>
      </c>
      <c r="AH1662" s="93">
        <v>1016</v>
      </c>
      <c r="AI1662" s="1"/>
      <c r="AJ1662" s="1"/>
      <c r="AK1662" s="1"/>
      <c r="AL1662" s="1"/>
      <c r="AM1662" s="1"/>
      <c r="AN1662" s="1"/>
      <c r="AO1662" s="1"/>
      <c r="AP1662" s="1"/>
      <c r="AQ1662" s="1"/>
      <c r="AR1662" s="1"/>
      <c r="AS1662" s="1"/>
      <c r="AT1662" s="1"/>
      <c r="AU1662" s="1"/>
      <c r="AV1662" s="1"/>
      <c r="AW1662" s="1"/>
      <c r="AX1662" s="1"/>
      <c r="AY1662" s="1"/>
    </row>
    <row r="1663" spans="1:51">
      <c r="A1663" s="51" t="s">
        <v>172</v>
      </c>
      <c r="B1663" s="2" t="s">
        <v>66</v>
      </c>
      <c r="C1663" s="14" t="s">
        <v>63</v>
      </c>
      <c r="D1663" s="2">
        <v>2014</v>
      </c>
      <c r="E1663" s="14">
        <v>2014</v>
      </c>
      <c r="F1663" s="14" t="s">
        <v>99</v>
      </c>
      <c r="G1663" s="93">
        <v>310067</v>
      </c>
      <c r="H1663" s="93">
        <v>1727268</v>
      </c>
      <c r="I1663" s="93">
        <v>1973</v>
      </c>
      <c r="J1663" s="93">
        <v>16880</v>
      </c>
      <c r="K1663" s="93">
        <v>312040</v>
      </c>
      <c r="L1663" s="93">
        <v>1744148</v>
      </c>
      <c r="M1663" s="48">
        <v>2056188</v>
      </c>
      <c r="N1663" s="48">
        <v>4407877</v>
      </c>
      <c r="O1663" s="48">
        <v>781688</v>
      </c>
      <c r="P1663" s="48">
        <v>3581186</v>
      </c>
      <c r="Q1663" s="48">
        <v>4362874</v>
      </c>
      <c r="R1663" s="48">
        <v>6421</v>
      </c>
      <c r="S1663" s="48">
        <v>38582</v>
      </c>
      <c r="T1663" s="48">
        <v>45003</v>
      </c>
      <c r="U1663" s="48">
        <v>788109</v>
      </c>
      <c r="V1663" s="48">
        <v>3619768</v>
      </c>
      <c r="W1663" s="156">
        <v>621898392.46000004</v>
      </c>
      <c r="X1663" s="156">
        <v>5447462.54</v>
      </c>
      <c r="Y1663" s="156">
        <v>627345855</v>
      </c>
      <c r="Z1663" s="28">
        <v>0.9637</v>
      </c>
      <c r="AA1663" s="28"/>
      <c r="AB1663" s="111"/>
      <c r="AC1663" s="28"/>
      <c r="AD1663" s="28">
        <v>4.4499999999999998E-2</v>
      </c>
      <c r="AE1663" s="139"/>
      <c r="AF1663" s="139"/>
      <c r="AG1663" s="93">
        <v>340770</v>
      </c>
      <c r="AH1663" s="93">
        <v>707963</v>
      </c>
      <c r="AI1663" s="2"/>
      <c r="AJ1663" s="2"/>
      <c r="AK1663" s="2"/>
      <c r="AL1663" s="2"/>
      <c r="AM1663" s="2"/>
      <c r="AN1663" s="2"/>
      <c r="AO1663" s="2"/>
      <c r="AP1663" s="2"/>
      <c r="AQ1663" s="2"/>
      <c r="AR1663" s="2"/>
      <c r="AS1663" s="2"/>
      <c r="AT1663" s="2"/>
      <c r="AU1663" s="2"/>
      <c r="AV1663" s="2"/>
      <c r="AW1663" s="2"/>
      <c r="AX1663" s="2"/>
      <c r="AY1663" s="2"/>
    </row>
    <row r="1664" spans="1:51">
      <c r="A1664" s="51" t="s">
        <v>173</v>
      </c>
      <c r="B1664" s="2" t="s">
        <v>74</v>
      </c>
      <c r="C1664" s="14" t="s">
        <v>63</v>
      </c>
      <c r="D1664" s="2">
        <v>2014</v>
      </c>
      <c r="E1664" s="14">
        <v>2014</v>
      </c>
      <c r="F1664" s="14" t="s">
        <v>99</v>
      </c>
      <c r="G1664" s="93">
        <v>9871</v>
      </c>
      <c r="H1664" s="93">
        <v>53728</v>
      </c>
      <c r="I1664" s="93">
        <v>104</v>
      </c>
      <c r="J1664" s="93">
        <v>879</v>
      </c>
      <c r="K1664" s="93">
        <v>9975</v>
      </c>
      <c r="L1664" s="93">
        <v>54607</v>
      </c>
      <c r="M1664" s="48">
        <v>64582</v>
      </c>
      <c r="N1664" s="48">
        <v>127943</v>
      </c>
      <c r="O1664" s="48">
        <v>23201</v>
      </c>
      <c r="P1664" s="48">
        <v>102346</v>
      </c>
      <c r="Q1664" s="48">
        <v>125547</v>
      </c>
      <c r="R1664" s="48">
        <v>331</v>
      </c>
      <c r="S1664" s="48">
        <v>2065</v>
      </c>
      <c r="T1664" s="48">
        <v>2396</v>
      </c>
      <c r="U1664" s="48">
        <v>23532</v>
      </c>
      <c r="V1664" s="48">
        <v>104411</v>
      </c>
      <c r="W1664" s="156">
        <v>18389980</v>
      </c>
      <c r="X1664" s="156">
        <v>284222</v>
      </c>
      <c r="Y1664" s="156">
        <v>18674202</v>
      </c>
      <c r="Z1664" s="28">
        <v>0.86009999999999998</v>
      </c>
      <c r="AA1664" s="28"/>
      <c r="AB1664" s="111"/>
      <c r="AC1664" s="28"/>
      <c r="AD1664" s="28">
        <v>2.3800000000000002E-2</v>
      </c>
      <c r="AE1664" s="139"/>
      <c r="AF1664" s="139"/>
      <c r="AG1664" s="93">
        <v>9706</v>
      </c>
      <c r="AH1664" s="93">
        <v>18390</v>
      </c>
      <c r="AI1664" s="1"/>
      <c r="AJ1664" s="1"/>
      <c r="AK1664" s="1"/>
      <c r="AL1664" s="1"/>
      <c r="AM1664" s="1"/>
      <c r="AN1664" s="1"/>
      <c r="AO1664" s="1"/>
      <c r="AP1664" s="1"/>
      <c r="AQ1664" s="1"/>
      <c r="AR1664" s="1"/>
      <c r="AS1664" s="1"/>
      <c r="AT1664" s="1"/>
      <c r="AU1664" s="1"/>
      <c r="AV1664" s="1"/>
      <c r="AW1664" s="1"/>
      <c r="AX1664" s="1"/>
      <c r="AY1664" s="1"/>
    </row>
    <row r="1665" spans="1:51">
      <c r="A1665" s="51" t="s">
        <v>174</v>
      </c>
      <c r="B1665" s="2" t="s">
        <v>75</v>
      </c>
      <c r="C1665" s="14" t="s">
        <v>63</v>
      </c>
      <c r="D1665" s="2">
        <v>2014</v>
      </c>
      <c r="E1665" s="14">
        <v>2014</v>
      </c>
      <c r="F1665" s="14" t="s">
        <v>99</v>
      </c>
      <c r="G1665" s="93">
        <v>4</v>
      </c>
      <c r="H1665" s="93">
        <v>107</v>
      </c>
      <c r="I1665" s="93">
        <v>0</v>
      </c>
      <c r="J1665" s="93">
        <v>0</v>
      </c>
      <c r="K1665" s="93">
        <v>4</v>
      </c>
      <c r="L1665" s="93">
        <v>107</v>
      </c>
      <c r="M1665" s="48">
        <v>111</v>
      </c>
      <c r="N1665" s="48">
        <v>182</v>
      </c>
      <c r="O1665" s="48">
        <v>10</v>
      </c>
      <c r="P1665" s="48">
        <v>172</v>
      </c>
      <c r="Q1665" s="48">
        <v>182</v>
      </c>
      <c r="R1665" s="48">
        <v>0</v>
      </c>
      <c r="S1665" s="48">
        <v>0</v>
      </c>
      <c r="T1665" s="48">
        <v>0</v>
      </c>
      <c r="U1665" s="48">
        <v>10</v>
      </c>
      <c r="V1665" s="48">
        <v>172</v>
      </c>
      <c r="W1665" s="156">
        <v>23930</v>
      </c>
      <c r="X1665" s="156">
        <v>0</v>
      </c>
      <c r="Y1665" s="156">
        <v>23930</v>
      </c>
      <c r="Z1665" s="28">
        <v>1</v>
      </c>
      <c r="AA1665" s="28"/>
      <c r="AB1665" s="111"/>
      <c r="AC1665" s="28"/>
      <c r="AD1665" s="28">
        <v>9.2899999999999996E-2</v>
      </c>
      <c r="AE1665" s="139"/>
      <c r="AF1665" s="139"/>
      <c r="AG1665" s="93">
        <v>0</v>
      </c>
      <c r="AH1665" s="93">
        <v>0</v>
      </c>
      <c r="AI1665" s="1"/>
      <c r="AJ1665" s="1"/>
      <c r="AK1665" s="1"/>
      <c r="AL1665" s="1"/>
      <c r="AM1665" s="1"/>
      <c r="AN1665" s="1"/>
      <c r="AO1665" s="1"/>
      <c r="AP1665" s="1"/>
      <c r="AQ1665" s="1"/>
      <c r="AR1665" s="1"/>
      <c r="AS1665" s="1"/>
      <c r="AT1665" s="1"/>
      <c r="AU1665" s="1"/>
      <c r="AV1665" s="1"/>
      <c r="AW1665" s="1"/>
      <c r="AX1665" s="1"/>
      <c r="AY1665" s="1"/>
    </row>
    <row r="1666" spans="1:51">
      <c r="A1666" s="51" t="s">
        <v>175</v>
      </c>
      <c r="B1666" s="2" t="s">
        <v>75</v>
      </c>
      <c r="C1666" s="14" t="s">
        <v>63</v>
      </c>
      <c r="D1666" s="2">
        <v>2014</v>
      </c>
      <c r="E1666" s="14">
        <v>2014</v>
      </c>
      <c r="F1666" s="14" t="s">
        <v>99</v>
      </c>
      <c r="G1666" s="93">
        <v>179</v>
      </c>
      <c r="H1666" s="93">
        <v>1610</v>
      </c>
      <c r="I1666" s="93">
        <v>0</v>
      </c>
      <c r="J1666" s="93">
        <v>2</v>
      </c>
      <c r="K1666" s="93">
        <v>179</v>
      </c>
      <c r="L1666" s="93">
        <v>1612</v>
      </c>
      <c r="M1666" s="48">
        <v>1791</v>
      </c>
      <c r="N1666" s="48">
        <v>3410</v>
      </c>
      <c r="O1666" s="48">
        <v>455</v>
      </c>
      <c r="P1666" s="48">
        <v>2951</v>
      </c>
      <c r="Q1666" s="48">
        <v>3406</v>
      </c>
      <c r="R1666" s="48">
        <v>0</v>
      </c>
      <c r="S1666" s="48">
        <v>4</v>
      </c>
      <c r="T1666" s="48">
        <v>4</v>
      </c>
      <c r="U1666" s="48">
        <v>455</v>
      </c>
      <c r="V1666" s="48">
        <v>2955</v>
      </c>
      <c r="W1666" s="156">
        <v>477210</v>
      </c>
      <c r="X1666" s="156">
        <v>242</v>
      </c>
      <c r="Y1666" s="156">
        <v>477452</v>
      </c>
      <c r="Z1666" s="28">
        <v>0.98850000000000005</v>
      </c>
      <c r="AA1666" s="28"/>
      <c r="AB1666" s="111"/>
      <c r="AC1666" s="28"/>
      <c r="AD1666" s="28">
        <v>9.2899999999999996E-2</v>
      </c>
      <c r="AE1666" s="139"/>
      <c r="AF1666" s="139"/>
      <c r="AG1666" s="93">
        <v>70</v>
      </c>
      <c r="AH1666" s="93">
        <v>115</v>
      </c>
      <c r="AI1666" s="1"/>
      <c r="AJ1666" s="1"/>
      <c r="AK1666" s="1"/>
      <c r="AL1666" s="1"/>
      <c r="AM1666" s="1"/>
      <c r="AN1666" s="1"/>
      <c r="AO1666" s="1"/>
      <c r="AP1666" s="1"/>
      <c r="AQ1666" s="1"/>
      <c r="AR1666" s="1"/>
      <c r="AS1666" s="1"/>
      <c r="AT1666" s="1"/>
      <c r="AU1666" s="1"/>
      <c r="AV1666" s="1"/>
      <c r="AW1666" s="1"/>
      <c r="AX1666" s="1"/>
      <c r="AY1666" s="1"/>
    </row>
    <row r="1667" spans="1:51">
      <c r="A1667" s="51" t="s">
        <v>176</v>
      </c>
      <c r="B1667" s="2" t="s">
        <v>75</v>
      </c>
      <c r="C1667" s="14" t="s">
        <v>63</v>
      </c>
      <c r="D1667" s="2">
        <v>2014</v>
      </c>
      <c r="E1667" s="14">
        <v>2014</v>
      </c>
      <c r="F1667" s="14" t="s">
        <v>99</v>
      </c>
      <c r="G1667" s="93">
        <v>2124</v>
      </c>
      <c r="H1667" s="93">
        <v>13271</v>
      </c>
      <c r="I1667" s="93">
        <v>2</v>
      </c>
      <c r="J1667" s="93">
        <v>36</v>
      </c>
      <c r="K1667" s="93">
        <v>2126</v>
      </c>
      <c r="L1667" s="93">
        <v>13307</v>
      </c>
      <c r="M1667" s="48">
        <v>15433</v>
      </c>
      <c r="N1667" s="48">
        <v>30845</v>
      </c>
      <c r="O1667" s="48">
        <v>5298</v>
      </c>
      <c r="P1667" s="48">
        <v>25459</v>
      </c>
      <c r="Q1667" s="48">
        <v>30757</v>
      </c>
      <c r="R1667" s="48">
        <v>7</v>
      </c>
      <c r="S1667" s="48">
        <v>81</v>
      </c>
      <c r="T1667" s="48">
        <v>88</v>
      </c>
      <c r="U1667" s="48">
        <v>5305</v>
      </c>
      <c r="V1667" s="48">
        <v>25540</v>
      </c>
      <c r="W1667" s="156">
        <v>4348526</v>
      </c>
      <c r="X1667" s="156">
        <v>9740</v>
      </c>
      <c r="Y1667" s="156">
        <v>4358266</v>
      </c>
      <c r="Z1667" s="28">
        <v>0.90610000000000002</v>
      </c>
      <c r="AA1667" s="28"/>
      <c r="AB1667" s="111"/>
      <c r="AC1667" s="28"/>
      <c r="AD1667" s="28">
        <v>9.2899999999999996E-2</v>
      </c>
      <c r="AE1667" s="139"/>
      <c r="AF1667" s="139"/>
      <c r="AG1667" s="93">
        <v>935</v>
      </c>
      <c r="AH1667" s="93">
        <v>1592</v>
      </c>
      <c r="AI1667" s="1"/>
      <c r="AJ1667" s="1"/>
      <c r="AK1667" s="1"/>
      <c r="AL1667" s="1"/>
      <c r="AM1667" s="1"/>
      <c r="AN1667" s="1"/>
      <c r="AO1667" s="1"/>
      <c r="AP1667" s="1"/>
      <c r="AQ1667" s="1"/>
      <c r="AR1667" s="1"/>
      <c r="AS1667" s="1"/>
      <c r="AT1667" s="1"/>
      <c r="AU1667" s="1"/>
      <c r="AV1667" s="1"/>
      <c r="AW1667" s="1"/>
      <c r="AX1667" s="1"/>
      <c r="AY1667" s="1"/>
    </row>
    <row r="1668" spans="1:51">
      <c r="A1668" s="51" t="s">
        <v>177</v>
      </c>
      <c r="B1668" s="2" t="s">
        <v>75</v>
      </c>
      <c r="C1668" s="14" t="s">
        <v>63</v>
      </c>
      <c r="D1668" s="2">
        <v>2014</v>
      </c>
      <c r="E1668" s="14">
        <v>2014</v>
      </c>
      <c r="F1668" s="14" t="s">
        <v>99</v>
      </c>
      <c r="G1668" s="93">
        <v>280</v>
      </c>
      <c r="H1668" s="93">
        <v>2435</v>
      </c>
      <c r="I1668" s="93">
        <v>0</v>
      </c>
      <c r="J1668" s="93">
        <v>5</v>
      </c>
      <c r="K1668" s="93">
        <v>280</v>
      </c>
      <c r="L1668" s="93">
        <v>2440</v>
      </c>
      <c r="M1668" s="48">
        <v>2720</v>
      </c>
      <c r="N1668" s="48">
        <v>5164</v>
      </c>
      <c r="O1668" s="48">
        <v>741</v>
      </c>
      <c r="P1668" s="48">
        <v>4413</v>
      </c>
      <c r="Q1668" s="48">
        <v>5154</v>
      </c>
      <c r="R1668" s="48">
        <v>0</v>
      </c>
      <c r="S1668" s="48">
        <v>10</v>
      </c>
      <c r="T1668" s="48">
        <v>10</v>
      </c>
      <c r="U1668" s="48">
        <v>741</v>
      </c>
      <c r="V1668" s="48">
        <v>4423</v>
      </c>
      <c r="W1668" s="156">
        <v>716919</v>
      </c>
      <c r="X1668" s="156">
        <v>1385</v>
      </c>
      <c r="Y1668" s="156">
        <v>718304</v>
      </c>
      <c r="Z1668" s="28">
        <v>1</v>
      </c>
      <c r="AA1668" s="28"/>
      <c r="AB1668" s="111"/>
      <c r="AC1668" s="28"/>
      <c r="AD1668" s="28">
        <v>9.2899999999999996E-2</v>
      </c>
      <c r="AE1668" s="139"/>
      <c r="AF1668" s="139"/>
      <c r="AG1668" s="93">
        <v>99</v>
      </c>
      <c r="AH1668" s="93">
        <v>170</v>
      </c>
      <c r="AI1668" s="1"/>
      <c r="AJ1668" s="1"/>
      <c r="AK1668" s="1"/>
      <c r="AL1668" s="1"/>
      <c r="AM1668" s="1"/>
      <c r="AN1668" s="1"/>
      <c r="AO1668" s="1"/>
      <c r="AP1668" s="1"/>
      <c r="AQ1668" s="1"/>
      <c r="AR1668" s="1"/>
      <c r="AS1668" s="1"/>
      <c r="AT1668" s="1"/>
      <c r="AU1668" s="1"/>
      <c r="AV1668" s="1"/>
      <c r="AW1668" s="1"/>
      <c r="AX1668" s="1"/>
      <c r="AY1668" s="1"/>
    </row>
    <row r="1669" spans="1:51">
      <c r="A1669" s="51" t="s">
        <v>178</v>
      </c>
      <c r="B1669" s="2" t="s">
        <v>75</v>
      </c>
      <c r="C1669" s="14" t="s">
        <v>63</v>
      </c>
      <c r="D1669" s="2">
        <v>2014</v>
      </c>
      <c r="E1669" s="14">
        <v>2014</v>
      </c>
      <c r="F1669" s="14" t="s">
        <v>99</v>
      </c>
      <c r="G1669" s="93">
        <v>116</v>
      </c>
      <c r="H1669" s="93">
        <v>638</v>
      </c>
      <c r="I1669" s="93">
        <v>0</v>
      </c>
      <c r="J1669" s="93">
        <v>2</v>
      </c>
      <c r="K1669" s="93">
        <v>116</v>
      </c>
      <c r="L1669" s="93">
        <v>640</v>
      </c>
      <c r="M1669" s="48">
        <v>756</v>
      </c>
      <c r="N1669" s="48">
        <v>1804</v>
      </c>
      <c r="O1669" s="48">
        <v>303</v>
      </c>
      <c r="P1669" s="48">
        <v>1494</v>
      </c>
      <c r="Q1669" s="48">
        <v>1797</v>
      </c>
      <c r="R1669" s="48">
        <v>0</v>
      </c>
      <c r="S1669" s="48">
        <v>7</v>
      </c>
      <c r="T1669" s="48">
        <v>7</v>
      </c>
      <c r="U1669" s="48">
        <v>303</v>
      </c>
      <c r="V1669" s="48">
        <v>1501</v>
      </c>
      <c r="W1669" s="156">
        <v>238061</v>
      </c>
      <c r="X1669" s="156">
        <v>1163</v>
      </c>
      <c r="Y1669" s="156">
        <v>239224</v>
      </c>
      <c r="Z1669" s="28">
        <v>0.65710000000000002</v>
      </c>
      <c r="AA1669" s="28"/>
      <c r="AB1669" s="111"/>
      <c r="AC1669" s="28"/>
      <c r="AD1669" s="28">
        <v>9.2899999999999996E-2</v>
      </c>
      <c r="AE1669" s="139"/>
      <c r="AF1669" s="139"/>
      <c r="AG1669" s="93">
        <v>166</v>
      </c>
      <c r="AH1669" s="93">
        <v>372</v>
      </c>
      <c r="AI1669" s="1"/>
      <c r="AJ1669" s="1"/>
      <c r="AK1669" s="1"/>
      <c r="AL1669" s="1"/>
      <c r="AM1669" s="1"/>
      <c r="AN1669" s="1"/>
      <c r="AO1669" s="1"/>
      <c r="AP1669" s="1"/>
      <c r="AQ1669" s="1"/>
      <c r="AR1669" s="1"/>
      <c r="AS1669" s="1"/>
      <c r="AT1669" s="1"/>
      <c r="AU1669" s="1"/>
      <c r="AV1669" s="1"/>
      <c r="AW1669" s="1"/>
      <c r="AX1669" s="1"/>
      <c r="AY1669" s="1"/>
    </row>
    <row r="1670" spans="1:51">
      <c r="A1670" s="51" t="s">
        <v>179</v>
      </c>
      <c r="B1670" s="2" t="s">
        <v>74</v>
      </c>
      <c r="C1670" s="14" t="s">
        <v>63</v>
      </c>
      <c r="D1670" s="2">
        <v>2014</v>
      </c>
      <c r="E1670" s="14">
        <v>2014</v>
      </c>
      <c r="F1670" s="14" t="s">
        <v>99</v>
      </c>
      <c r="G1670" s="93">
        <v>5631</v>
      </c>
      <c r="H1670" s="93">
        <v>29231</v>
      </c>
      <c r="I1670" s="93">
        <v>32</v>
      </c>
      <c r="J1670" s="93">
        <v>216</v>
      </c>
      <c r="K1670" s="93">
        <v>5663</v>
      </c>
      <c r="L1670" s="93">
        <v>29447</v>
      </c>
      <c r="M1670" s="48">
        <v>35110</v>
      </c>
      <c r="N1670" s="48">
        <v>72256</v>
      </c>
      <c r="O1670" s="48">
        <v>13438</v>
      </c>
      <c r="P1670" s="48">
        <v>58199</v>
      </c>
      <c r="Q1670" s="48">
        <v>71637</v>
      </c>
      <c r="R1670" s="48">
        <v>112</v>
      </c>
      <c r="S1670" s="48">
        <v>507</v>
      </c>
      <c r="T1670" s="48">
        <v>619</v>
      </c>
      <c r="U1670" s="48">
        <v>13550</v>
      </c>
      <c r="V1670" s="48">
        <v>58706</v>
      </c>
      <c r="W1670" s="156">
        <v>10433752</v>
      </c>
      <c r="X1670" s="156">
        <v>70055</v>
      </c>
      <c r="Y1670" s="156">
        <v>10503807</v>
      </c>
      <c r="Z1670" s="28">
        <v>0.96260000000000001</v>
      </c>
      <c r="AA1670" s="28"/>
      <c r="AB1670" s="111"/>
      <c r="AC1670" s="28"/>
      <c r="AD1670" s="28">
        <v>3.7400000000000003E-2</v>
      </c>
      <c r="AE1670" s="139"/>
      <c r="AF1670" s="139"/>
      <c r="AG1670" s="93">
        <v>5572</v>
      </c>
      <c r="AH1670" s="93">
        <v>10979</v>
      </c>
      <c r="AI1670" s="1"/>
      <c r="AJ1670" s="1"/>
      <c r="AK1670" s="1"/>
      <c r="AL1670" s="1"/>
      <c r="AM1670" s="1"/>
      <c r="AN1670" s="1"/>
      <c r="AO1670" s="1"/>
      <c r="AP1670" s="1"/>
      <c r="AQ1670" s="1"/>
      <c r="AR1670" s="1"/>
      <c r="AS1670" s="1"/>
      <c r="AT1670" s="1"/>
      <c r="AU1670" s="1"/>
      <c r="AV1670" s="1"/>
      <c r="AW1670" s="1"/>
      <c r="AX1670" s="1"/>
      <c r="AY1670" s="1"/>
    </row>
    <row r="1671" spans="1:51">
      <c r="A1671" s="51" t="s">
        <v>180</v>
      </c>
      <c r="B1671" s="2" t="s">
        <v>75</v>
      </c>
      <c r="C1671" s="14" t="s">
        <v>63</v>
      </c>
      <c r="D1671" s="2">
        <v>2014</v>
      </c>
      <c r="E1671" s="14">
        <v>2014</v>
      </c>
      <c r="F1671" s="14" t="s">
        <v>99</v>
      </c>
      <c r="G1671" s="93">
        <v>439</v>
      </c>
      <c r="H1671" s="93">
        <v>2067</v>
      </c>
      <c r="I1671" s="93">
        <v>0</v>
      </c>
      <c r="J1671" s="93">
        <v>4</v>
      </c>
      <c r="K1671" s="93">
        <v>439</v>
      </c>
      <c r="L1671" s="93">
        <v>2071</v>
      </c>
      <c r="M1671" s="48">
        <v>2510</v>
      </c>
      <c r="N1671" s="48">
        <v>5160</v>
      </c>
      <c r="O1671" s="48">
        <v>1165</v>
      </c>
      <c r="P1671" s="48">
        <v>3985</v>
      </c>
      <c r="Q1671" s="48">
        <v>5150</v>
      </c>
      <c r="R1671" s="48">
        <v>1</v>
      </c>
      <c r="S1671" s="48">
        <v>9</v>
      </c>
      <c r="T1671" s="48">
        <v>10</v>
      </c>
      <c r="U1671" s="48">
        <v>1166</v>
      </c>
      <c r="V1671" s="48">
        <v>3994</v>
      </c>
      <c r="W1671" s="156">
        <v>710730</v>
      </c>
      <c r="X1671" s="156">
        <v>1251</v>
      </c>
      <c r="Y1671" s="156">
        <v>711981</v>
      </c>
      <c r="Z1671" s="28">
        <v>1</v>
      </c>
      <c r="AA1671" s="28"/>
      <c r="AB1671" s="111"/>
      <c r="AC1671" s="28"/>
      <c r="AD1671" s="28">
        <v>9.2899999999999996E-2</v>
      </c>
      <c r="AE1671" s="139"/>
      <c r="AF1671" s="139"/>
      <c r="AG1671" s="93">
        <v>146</v>
      </c>
      <c r="AH1671" s="93">
        <v>251</v>
      </c>
      <c r="AI1671" s="1"/>
      <c r="AJ1671" s="1"/>
      <c r="AK1671" s="1"/>
      <c r="AL1671" s="1"/>
      <c r="AM1671" s="1"/>
      <c r="AN1671" s="1"/>
      <c r="AO1671" s="1"/>
      <c r="AP1671" s="1"/>
      <c r="AQ1671" s="1"/>
      <c r="AR1671" s="1"/>
      <c r="AS1671" s="1"/>
      <c r="AT1671" s="1"/>
      <c r="AU1671" s="1"/>
      <c r="AV1671" s="1"/>
      <c r="AW1671" s="1"/>
      <c r="AX1671" s="1"/>
      <c r="AY1671" s="1"/>
    </row>
    <row r="1672" spans="1:51">
      <c r="A1672" s="51" t="s">
        <v>181</v>
      </c>
      <c r="B1672" s="2" t="s">
        <v>75</v>
      </c>
      <c r="C1672" s="14" t="s">
        <v>63</v>
      </c>
      <c r="D1672" s="2">
        <v>2014</v>
      </c>
      <c r="E1672" s="14">
        <v>2014</v>
      </c>
      <c r="F1672" s="14" t="s">
        <v>99</v>
      </c>
      <c r="G1672" s="93">
        <v>607</v>
      </c>
      <c r="H1672" s="93">
        <v>6240</v>
      </c>
      <c r="I1672" s="93">
        <v>1</v>
      </c>
      <c r="J1672" s="93">
        <v>13</v>
      </c>
      <c r="K1672" s="93">
        <v>608</v>
      </c>
      <c r="L1672" s="93">
        <v>6253</v>
      </c>
      <c r="M1672" s="48">
        <v>6861</v>
      </c>
      <c r="N1672" s="48">
        <v>12484</v>
      </c>
      <c r="O1672" s="48">
        <v>1504</v>
      </c>
      <c r="P1672" s="48">
        <v>10947</v>
      </c>
      <c r="Q1672" s="48">
        <v>12451</v>
      </c>
      <c r="R1672" s="48">
        <v>1</v>
      </c>
      <c r="S1672" s="48">
        <v>32</v>
      </c>
      <c r="T1672" s="48">
        <v>33</v>
      </c>
      <c r="U1672" s="48">
        <v>1505</v>
      </c>
      <c r="V1672" s="48">
        <v>10979</v>
      </c>
      <c r="W1672" s="156">
        <v>1758891</v>
      </c>
      <c r="X1672" s="156">
        <v>3282</v>
      </c>
      <c r="Y1672" s="156">
        <v>1762173</v>
      </c>
      <c r="Z1672" s="28">
        <v>0.99450000000000005</v>
      </c>
      <c r="AA1672" s="28"/>
      <c r="AB1672" s="111"/>
      <c r="AC1672" s="28"/>
      <c r="AD1672" s="28">
        <v>9.2899999999999996E-2</v>
      </c>
      <c r="AE1672" s="139"/>
      <c r="AF1672" s="139"/>
      <c r="AG1672" s="93">
        <v>412</v>
      </c>
      <c r="AH1672" s="93">
        <v>827</v>
      </c>
      <c r="AI1672" s="1"/>
      <c r="AJ1672" s="1"/>
      <c r="AK1672" s="1"/>
      <c r="AL1672" s="1"/>
      <c r="AM1672" s="1"/>
      <c r="AN1672" s="1"/>
      <c r="AO1672" s="1"/>
      <c r="AP1672" s="1"/>
      <c r="AQ1672" s="1"/>
      <c r="AR1672" s="1"/>
      <c r="AS1672" s="1"/>
      <c r="AT1672" s="1"/>
      <c r="AU1672" s="1"/>
      <c r="AV1672" s="1"/>
      <c r="AW1672" s="1"/>
      <c r="AX1672" s="1"/>
      <c r="AY1672" s="1"/>
    </row>
    <row r="1673" spans="1:51">
      <c r="A1673" s="13" t="s">
        <v>123</v>
      </c>
      <c r="B1673" s="2" t="s">
        <v>74</v>
      </c>
      <c r="C1673" s="14" t="s">
        <v>63</v>
      </c>
      <c r="D1673" s="2">
        <v>2014</v>
      </c>
      <c r="E1673" s="14">
        <v>2014</v>
      </c>
      <c r="F1673" s="14" t="s">
        <v>99</v>
      </c>
      <c r="G1673" s="93">
        <v>16149</v>
      </c>
      <c r="H1673" s="93">
        <v>81191</v>
      </c>
      <c r="I1673" s="93">
        <v>56</v>
      </c>
      <c r="J1673" s="93">
        <v>347</v>
      </c>
      <c r="K1673" s="93">
        <v>16205</v>
      </c>
      <c r="L1673" s="93">
        <v>81538</v>
      </c>
      <c r="M1673" s="48">
        <v>97743</v>
      </c>
      <c r="N1673" s="48">
        <v>231554</v>
      </c>
      <c r="O1673" s="48">
        <v>43847</v>
      </c>
      <c r="P1673" s="48">
        <v>186602</v>
      </c>
      <c r="Q1673" s="48">
        <v>230449</v>
      </c>
      <c r="R1673" s="48">
        <v>201</v>
      </c>
      <c r="S1673" s="48">
        <v>904</v>
      </c>
      <c r="T1673" s="48">
        <v>1105</v>
      </c>
      <c r="U1673" s="48">
        <v>44048</v>
      </c>
      <c r="V1673" s="48">
        <v>187506</v>
      </c>
      <c r="W1673" s="156">
        <v>32368496</v>
      </c>
      <c r="X1673" s="156">
        <v>136631</v>
      </c>
      <c r="Y1673" s="156">
        <v>32505127</v>
      </c>
      <c r="Z1673" s="28">
        <v>0.93500000000000005</v>
      </c>
      <c r="AA1673" s="28"/>
      <c r="AB1673" s="111"/>
      <c r="AC1673" s="28"/>
      <c r="AD1673" s="28">
        <v>2.64E-2</v>
      </c>
      <c r="AE1673" s="139"/>
      <c r="AF1673" s="139"/>
      <c r="AG1673" s="93">
        <v>14519</v>
      </c>
      <c r="AH1673" s="93">
        <v>31474</v>
      </c>
      <c r="AI1673" s="1"/>
      <c r="AJ1673" s="1"/>
      <c r="AK1673" s="1"/>
      <c r="AL1673" s="1"/>
      <c r="AM1673" s="1"/>
      <c r="AN1673" s="1"/>
      <c r="AO1673" s="1"/>
      <c r="AP1673" s="1"/>
      <c r="AQ1673" s="1"/>
      <c r="AR1673" s="1"/>
      <c r="AS1673" s="1"/>
      <c r="AT1673" s="1"/>
      <c r="AU1673" s="1"/>
      <c r="AV1673" s="1"/>
      <c r="AW1673" s="1"/>
      <c r="AX1673" s="1"/>
      <c r="AY1673" s="1"/>
    </row>
    <row r="1674" spans="1:51">
      <c r="A1674" s="13" t="s">
        <v>124</v>
      </c>
      <c r="B1674" s="2" t="s">
        <v>75</v>
      </c>
      <c r="C1674" s="14" t="s">
        <v>63</v>
      </c>
      <c r="D1674" s="2">
        <v>2014</v>
      </c>
      <c r="E1674" s="14">
        <v>2014</v>
      </c>
      <c r="F1674" s="14" t="s">
        <v>99</v>
      </c>
      <c r="G1674" s="93">
        <v>249</v>
      </c>
      <c r="H1674" s="93">
        <v>1260</v>
      </c>
      <c r="I1674" s="93">
        <v>0</v>
      </c>
      <c r="J1674" s="93">
        <v>3</v>
      </c>
      <c r="K1674" s="93">
        <v>249</v>
      </c>
      <c r="L1674" s="93">
        <v>1263</v>
      </c>
      <c r="M1674" s="48">
        <v>1512</v>
      </c>
      <c r="N1674" s="48">
        <v>3701</v>
      </c>
      <c r="O1674" s="48">
        <v>667</v>
      </c>
      <c r="P1674" s="48">
        <v>3021</v>
      </c>
      <c r="Q1674" s="48">
        <v>3688</v>
      </c>
      <c r="R1674" s="48">
        <v>2</v>
      </c>
      <c r="S1674" s="48">
        <v>11</v>
      </c>
      <c r="T1674" s="48">
        <v>13</v>
      </c>
      <c r="U1674" s="48">
        <v>669</v>
      </c>
      <c r="V1674" s="48">
        <v>3032</v>
      </c>
      <c r="W1674" s="156">
        <v>470902</v>
      </c>
      <c r="X1674" s="156">
        <v>803</v>
      </c>
      <c r="Y1674" s="156">
        <v>471705</v>
      </c>
      <c r="Z1674" s="28">
        <v>1</v>
      </c>
      <c r="AA1674" s="28"/>
      <c r="AB1674" s="111"/>
      <c r="AC1674" s="28"/>
      <c r="AD1674" s="28">
        <v>9.2899999999999996E-2</v>
      </c>
      <c r="AE1674" s="139"/>
      <c r="AF1674" s="139"/>
      <c r="AG1674" s="93">
        <v>221</v>
      </c>
      <c r="AH1674" s="93">
        <v>478</v>
      </c>
    </row>
    <row r="1675" spans="1:51">
      <c r="A1675" s="13" t="s">
        <v>125</v>
      </c>
      <c r="B1675" s="2" t="s">
        <v>75</v>
      </c>
      <c r="C1675" s="14" t="s">
        <v>63</v>
      </c>
      <c r="D1675" s="2">
        <v>2014</v>
      </c>
      <c r="E1675" s="14">
        <v>2014</v>
      </c>
      <c r="F1675" s="14" t="s">
        <v>99</v>
      </c>
      <c r="G1675" s="93">
        <v>1069</v>
      </c>
      <c r="H1675" s="93">
        <v>9003</v>
      </c>
      <c r="I1675" s="93">
        <v>1</v>
      </c>
      <c r="J1675" s="93">
        <v>18</v>
      </c>
      <c r="K1675" s="93">
        <v>1070</v>
      </c>
      <c r="L1675" s="93">
        <v>9021</v>
      </c>
      <c r="M1675" s="48">
        <v>10091</v>
      </c>
      <c r="N1675" s="48">
        <v>18432</v>
      </c>
      <c r="O1675" s="48">
        <v>2612</v>
      </c>
      <c r="P1675" s="48">
        <v>15782</v>
      </c>
      <c r="Q1675" s="48">
        <v>18394</v>
      </c>
      <c r="R1675" s="48">
        <v>3</v>
      </c>
      <c r="S1675" s="48">
        <v>35</v>
      </c>
      <c r="T1675" s="48">
        <v>38</v>
      </c>
      <c r="U1675" s="48">
        <v>2615</v>
      </c>
      <c r="V1675" s="48">
        <v>15817</v>
      </c>
      <c r="W1675" s="156">
        <v>2611450</v>
      </c>
      <c r="X1675" s="156">
        <v>4282</v>
      </c>
      <c r="Y1675" s="156">
        <v>2615732</v>
      </c>
      <c r="Z1675" s="28">
        <v>0.99180000000000001</v>
      </c>
      <c r="AA1675" s="28"/>
      <c r="AB1675" s="111"/>
      <c r="AC1675" s="28"/>
      <c r="AD1675" s="28">
        <v>9.2899999999999996E-2</v>
      </c>
      <c r="AE1675" s="139"/>
      <c r="AF1675" s="139"/>
      <c r="AG1675" s="93">
        <v>691</v>
      </c>
      <c r="AH1675" s="93">
        <v>1257</v>
      </c>
    </row>
    <row r="1676" spans="1:51">
      <c r="A1676" s="13" t="s">
        <v>126</v>
      </c>
      <c r="B1676" s="2" t="s">
        <v>75</v>
      </c>
      <c r="C1676" s="14" t="s">
        <v>63</v>
      </c>
      <c r="D1676" s="2">
        <v>2014</v>
      </c>
      <c r="E1676" s="14">
        <v>2014</v>
      </c>
      <c r="F1676" s="14" t="s">
        <v>99</v>
      </c>
      <c r="G1676" s="93">
        <v>2183</v>
      </c>
      <c r="H1676" s="93">
        <v>13075</v>
      </c>
      <c r="I1676" s="93">
        <v>7</v>
      </c>
      <c r="J1676" s="93">
        <v>135</v>
      </c>
      <c r="K1676" s="93">
        <v>2190</v>
      </c>
      <c r="L1676" s="93">
        <v>13210</v>
      </c>
      <c r="M1676" s="48">
        <v>15400</v>
      </c>
      <c r="N1676" s="48">
        <v>38776</v>
      </c>
      <c r="O1676" s="48">
        <v>6022</v>
      </c>
      <c r="P1676" s="48">
        <v>32325</v>
      </c>
      <c r="Q1676" s="48">
        <v>38347</v>
      </c>
      <c r="R1676" s="48">
        <v>19</v>
      </c>
      <c r="S1676" s="48">
        <v>410</v>
      </c>
      <c r="T1676" s="48">
        <v>429</v>
      </c>
      <c r="U1676" s="48">
        <v>6041</v>
      </c>
      <c r="V1676" s="48">
        <v>32735</v>
      </c>
      <c r="W1676" s="156">
        <v>5018267</v>
      </c>
      <c r="X1676" s="156">
        <v>46669</v>
      </c>
      <c r="Y1676" s="156">
        <v>5064936</v>
      </c>
      <c r="Z1676" s="28">
        <v>0.92330000000000001</v>
      </c>
      <c r="AA1676" s="28"/>
      <c r="AB1676" s="111"/>
      <c r="AC1676" s="28"/>
      <c r="AD1676" s="28">
        <v>9.2899999999999996E-2</v>
      </c>
      <c r="AE1676" s="139"/>
      <c r="AF1676" s="139"/>
      <c r="AG1676" s="93">
        <v>1068</v>
      </c>
      <c r="AH1676" s="93">
        <v>2172</v>
      </c>
    </row>
    <row r="1677" spans="1:51">
      <c r="A1677" s="13" t="s">
        <v>127</v>
      </c>
      <c r="B1677" s="2" t="s">
        <v>75</v>
      </c>
      <c r="C1677" s="14" t="s">
        <v>63</v>
      </c>
      <c r="D1677" s="2">
        <v>2014</v>
      </c>
      <c r="E1677" s="14">
        <v>2014</v>
      </c>
      <c r="F1677" s="14" t="s">
        <v>99</v>
      </c>
      <c r="G1677" s="93">
        <v>112</v>
      </c>
      <c r="H1677" s="93">
        <v>970</v>
      </c>
      <c r="I1677" s="93">
        <v>0</v>
      </c>
      <c r="J1677" s="93">
        <v>3</v>
      </c>
      <c r="K1677" s="93">
        <v>112</v>
      </c>
      <c r="L1677" s="93">
        <v>973</v>
      </c>
      <c r="M1677" s="48">
        <v>1085</v>
      </c>
      <c r="N1677" s="48">
        <v>2185</v>
      </c>
      <c r="O1677" s="48">
        <v>338</v>
      </c>
      <c r="P1677" s="48">
        <v>1840</v>
      </c>
      <c r="Q1677" s="48">
        <v>2178</v>
      </c>
      <c r="R1677" s="48">
        <v>0</v>
      </c>
      <c r="S1677" s="48">
        <v>7</v>
      </c>
      <c r="T1677" s="48">
        <v>7</v>
      </c>
      <c r="U1677" s="48">
        <v>338</v>
      </c>
      <c r="V1677" s="48">
        <v>1847</v>
      </c>
      <c r="W1677" s="156">
        <v>281619</v>
      </c>
      <c r="X1677" s="156">
        <v>472</v>
      </c>
      <c r="Y1677" s="156">
        <v>282091</v>
      </c>
      <c r="Z1677" s="28">
        <v>0.97829999999999995</v>
      </c>
      <c r="AA1677" s="28"/>
      <c r="AB1677" s="111"/>
      <c r="AC1677" s="28"/>
      <c r="AD1677" s="28">
        <v>9.2899999999999996E-2</v>
      </c>
      <c r="AE1677" s="139"/>
      <c r="AF1677" s="139"/>
      <c r="AG1677" s="93">
        <v>109</v>
      </c>
      <c r="AH1677" s="93">
        <v>227</v>
      </c>
    </row>
    <row r="1678" spans="1:51">
      <c r="A1678" s="13" t="s">
        <v>128</v>
      </c>
      <c r="B1678" s="2" t="s">
        <v>75</v>
      </c>
      <c r="C1678" s="14" t="s">
        <v>63</v>
      </c>
      <c r="D1678" s="2">
        <v>2014</v>
      </c>
      <c r="E1678" s="14">
        <v>2014</v>
      </c>
      <c r="F1678" s="14" t="s">
        <v>99</v>
      </c>
      <c r="G1678" s="93">
        <v>11461</v>
      </c>
      <c r="H1678" s="93">
        <v>49712</v>
      </c>
      <c r="I1678" s="93">
        <v>25</v>
      </c>
      <c r="J1678" s="93">
        <v>329</v>
      </c>
      <c r="K1678" s="93">
        <v>11486</v>
      </c>
      <c r="L1678" s="93">
        <v>50041</v>
      </c>
      <c r="M1678" s="48">
        <v>61527</v>
      </c>
      <c r="N1678" s="48">
        <v>148181</v>
      </c>
      <c r="O1678" s="48">
        <v>31347</v>
      </c>
      <c r="P1678" s="48">
        <v>115985</v>
      </c>
      <c r="Q1678" s="48">
        <v>147332</v>
      </c>
      <c r="R1678" s="48">
        <v>78</v>
      </c>
      <c r="S1678" s="48">
        <v>771</v>
      </c>
      <c r="T1678" s="48">
        <v>849</v>
      </c>
      <c r="U1678" s="48">
        <v>31425</v>
      </c>
      <c r="V1678" s="48">
        <v>116756</v>
      </c>
      <c r="W1678" s="156">
        <v>20380709</v>
      </c>
      <c r="X1678" s="156">
        <v>114169</v>
      </c>
      <c r="Y1678" s="156">
        <v>20494878</v>
      </c>
      <c r="Z1678" s="28">
        <v>0.995</v>
      </c>
      <c r="AA1678" s="28"/>
      <c r="AB1678" s="111"/>
      <c r="AC1678" s="28"/>
      <c r="AD1678" s="28">
        <v>2.35E-2</v>
      </c>
      <c r="AE1678" s="139"/>
      <c r="AF1678" s="139"/>
      <c r="AG1678" s="93">
        <v>10472</v>
      </c>
      <c r="AH1678" s="93">
        <v>23490</v>
      </c>
    </row>
    <row r="1679" spans="1:51">
      <c r="A1679" s="13" t="s">
        <v>129</v>
      </c>
      <c r="B1679" s="2" t="s">
        <v>75</v>
      </c>
      <c r="C1679" s="14" t="s">
        <v>63</v>
      </c>
      <c r="D1679" s="2">
        <v>2014</v>
      </c>
      <c r="E1679" s="14">
        <v>2014</v>
      </c>
      <c r="F1679" s="14" t="s">
        <v>99</v>
      </c>
      <c r="G1679" s="93">
        <v>1665</v>
      </c>
      <c r="H1679" s="93">
        <v>8541</v>
      </c>
      <c r="I1679" s="93">
        <v>5</v>
      </c>
      <c r="J1679" s="93">
        <v>55</v>
      </c>
      <c r="K1679" s="93">
        <v>1670</v>
      </c>
      <c r="L1679" s="93">
        <v>8596</v>
      </c>
      <c r="M1679" s="48">
        <v>10266</v>
      </c>
      <c r="N1679" s="48">
        <v>24283</v>
      </c>
      <c r="O1679" s="48">
        <v>4533</v>
      </c>
      <c r="P1679" s="48">
        <v>19575</v>
      </c>
      <c r="Q1679" s="48">
        <v>24108</v>
      </c>
      <c r="R1679" s="48">
        <v>14</v>
      </c>
      <c r="S1679" s="48">
        <v>161</v>
      </c>
      <c r="T1679" s="48">
        <v>175</v>
      </c>
      <c r="U1679" s="48">
        <v>4547</v>
      </c>
      <c r="V1679" s="48">
        <v>19736</v>
      </c>
      <c r="W1679" s="156">
        <v>3181884</v>
      </c>
      <c r="X1679" s="156">
        <v>19837</v>
      </c>
      <c r="Y1679" s="156">
        <v>3201721</v>
      </c>
      <c r="Z1679" s="28">
        <v>0.99099999999999999</v>
      </c>
      <c r="AA1679" s="28"/>
      <c r="AB1679" s="111"/>
      <c r="AC1679" s="28"/>
      <c r="AD1679" s="28">
        <v>9.2899999999999996E-2</v>
      </c>
      <c r="AE1679" s="139"/>
      <c r="AF1679" s="139"/>
      <c r="AG1679" s="93">
        <v>1391</v>
      </c>
      <c r="AH1679" s="93">
        <v>3081</v>
      </c>
    </row>
    <row r="1680" spans="1:51">
      <c r="A1680" s="13" t="s">
        <v>130</v>
      </c>
      <c r="B1680" s="2" t="s">
        <v>75</v>
      </c>
      <c r="C1680" s="14" t="s">
        <v>63</v>
      </c>
      <c r="D1680" s="2">
        <v>2014</v>
      </c>
      <c r="E1680" s="14">
        <v>2014</v>
      </c>
      <c r="F1680" s="14" t="s">
        <v>99</v>
      </c>
      <c r="G1680" s="93">
        <v>699</v>
      </c>
      <c r="H1680" s="93">
        <v>4696</v>
      </c>
      <c r="I1680" s="93">
        <v>0</v>
      </c>
      <c r="J1680" s="93">
        <v>16</v>
      </c>
      <c r="K1680" s="93">
        <v>699</v>
      </c>
      <c r="L1680" s="93">
        <v>4712</v>
      </c>
      <c r="M1680" s="48">
        <v>5411</v>
      </c>
      <c r="N1680" s="48">
        <v>10808</v>
      </c>
      <c r="O1680" s="48">
        <v>1815</v>
      </c>
      <c r="P1680" s="48">
        <v>8962</v>
      </c>
      <c r="Q1680" s="48">
        <v>10777</v>
      </c>
      <c r="R1680" s="48">
        <v>1</v>
      </c>
      <c r="S1680" s="48">
        <v>30</v>
      </c>
      <c r="T1680" s="48">
        <v>31</v>
      </c>
      <c r="U1680" s="48">
        <v>1816</v>
      </c>
      <c r="V1680" s="48">
        <v>8992</v>
      </c>
      <c r="W1680" s="156">
        <v>1546646</v>
      </c>
      <c r="X1680" s="156">
        <v>3779</v>
      </c>
      <c r="Y1680" s="156">
        <v>1550425</v>
      </c>
      <c r="Z1680" s="28">
        <v>0.88929999999999998</v>
      </c>
      <c r="AA1680" s="28"/>
      <c r="AB1680" s="111"/>
      <c r="AC1680" s="28"/>
      <c r="AD1680" s="28">
        <v>9.2899999999999996E-2</v>
      </c>
      <c r="AE1680" s="139"/>
      <c r="AF1680" s="139"/>
      <c r="AG1680" s="93">
        <v>357</v>
      </c>
      <c r="AH1680" s="93">
        <v>685</v>
      </c>
    </row>
    <row r="1681" spans="1:34">
      <c r="A1681" s="13" t="s">
        <v>131</v>
      </c>
      <c r="B1681" s="2" t="s">
        <v>75</v>
      </c>
      <c r="C1681" s="14" t="s">
        <v>63</v>
      </c>
      <c r="D1681" s="2">
        <v>2014</v>
      </c>
      <c r="E1681" s="14">
        <v>2014</v>
      </c>
      <c r="F1681" s="14" t="s">
        <v>99</v>
      </c>
      <c r="G1681" s="93">
        <v>302</v>
      </c>
      <c r="H1681" s="93">
        <v>1271</v>
      </c>
      <c r="I1681" s="93">
        <v>0</v>
      </c>
      <c r="J1681" s="93">
        <v>0</v>
      </c>
      <c r="K1681" s="93">
        <v>302</v>
      </c>
      <c r="L1681" s="93">
        <v>1271</v>
      </c>
      <c r="M1681" s="48">
        <v>1573</v>
      </c>
      <c r="N1681" s="48">
        <v>3242</v>
      </c>
      <c r="O1681" s="48">
        <v>782</v>
      </c>
      <c r="P1681" s="48">
        <v>2459</v>
      </c>
      <c r="Q1681" s="48">
        <v>3241</v>
      </c>
      <c r="R1681" s="48">
        <v>1</v>
      </c>
      <c r="S1681" s="48">
        <v>0</v>
      </c>
      <c r="T1681" s="48">
        <v>1</v>
      </c>
      <c r="U1681" s="48">
        <v>783</v>
      </c>
      <c r="V1681" s="48">
        <v>2459</v>
      </c>
      <c r="W1681" s="156">
        <v>463146</v>
      </c>
      <c r="X1681" s="156">
        <v>53</v>
      </c>
      <c r="Y1681" s="156">
        <v>463199</v>
      </c>
      <c r="Z1681" s="28">
        <v>0.98409999999999997</v>
      </c>
      <c r="AA1681" s="28"/>
      <c r="AB1681" s="111"/>
      <c r="AC1681" s="28"/>
      <c r="AD1681" s="28">
        <v>9.2899999999999996E-2</v>
      </c>
      <c r="AE1681" s="139"/>
      <c r="AF1681" s="139"/>
      <c r="AG1681" s="93">
        <v>102</v>
      </c>
      <c r="AH1681" s="93">
        <v>164</v>
      </c>
    </row>
    <row r="1682" spans="1:34">
      <c r="A1682" s="13" t="s">
        <v>132</v>
      </c>
      <c r="B1682" s="2" t="s">
        <v>76</v>
      </c>
      <c r="C1682" s="14" t="s">
        <v>63</v>
      </c>
      <c r="D1682" s="2">
        <v>2014</v>
      </c>
      <c r="E1682" s="14">
        <v>2014</v>
      </c>
      <c r="F1682" s="14" t="s">
        <v>99</v>
      </c>
      <c r="G1682" s="93">
        <v>86272</v>
      </c>
      <c r="H1682" s="93">
        <v>482539</v>
      </c>
      <c r="I1682" s="93">
        <v>930</v>
      </c>
      <c r="J1682" s="93">
        <v>5535</v>
      </c>
      <c r="K1682" s="93">
        <v>87202</v>
      </c>
      <c r="L1682" s="93">
        <v>488074</v>
      </c>
      <c r="M1682" s="48">
        <v>575276</v>
      </c>
      <c r="N1682" s="48">
        <v>1177608</v>
      </c>
      <c r="O1682" s="48">
        <v>197669</v>
      </c>
      <c r="P1682" s="48">
        <v>965103</v>
      </c>
      <c r="Q1682" s="48">
        <v>1162772</v>
      </c>
      <c r="R1682" s="48">
        <v>2975</v>
      </c>
      <c r="S1682" s="48">
        <v>11861</v>
      </c>
      <c r="T1682" s="48">
        <v>14836</v>
      </c>
      <c r="U1682" s="48">
        <v>200644</v>
      </c>
      <c r="V1682" s="48">
        <v>976964</v>
      </c>
      <c r="W1682" s="156">
        <v>173813730</v>
      </c>
      <c r="X1682" s="156">
        <v>1905978</v>
      </c>
      <c r="Y1682" s="156">
        <v>175719708</v>
      </c>
      <c r="Z1682" s="28">
        <v>0.96930000000000005</v>
      </c>
      <c r="AA1682" s="28"/>
      <c r="AB1682" s="111"/>
      <c r="AC1682" s="28"/>
      <c r="AD1682" s="28">
        <v>2.9600000000000001E-2</v>
      </c>
      <c r="AE1682" s="139"/>
      <c r="AF1682" s="139"/>
      <c r="AG1682" s="93">
        <v>115295</v>
      </c>
      <c r="AH1682" s="93">
        <v>235057</v>
      </c>
    </row>
    <row r="1683" spans="1:34">
      <c r="A1683" s="13" t="s">
        <v>133</v>
      </c>
      <c r="B1683" s="2" t="s">
        <v>75</v>
      </c>
      <c r="C1683" s="14" t="s">
        <v>63</v>
      </c>
      <c r="D1683" s="2">
        <v>2014</v>
      </c>
      <c r="E1683" s="14">
        <v>2014</v>
      </c>
      <c r="F1683" s="14" t="s">
        <v>99</v>
      </c>
      <c r="G1683" s="93">
        <v>2096</v>
      </c>
      <c r="H1683" s="93">
        <v>9553</v>
      </c>
      <c r="I1683" s="93">
        <v>2</v>
      </c>
      <c r="J1683" s="93">
        <v>21</v>
      </c>
      <c r="K1683" s="93">
        <v>2098</v>
      </c>
      <c r="L1683" s="93">
        <v>9574</v>
      </c>
      <c r="M1683" s="48">
        <v>11672</v>
      </c>
      <c r="N1683" s="48">
        <v>29291</v>
      </c>
      <c r="O1683" s="48">
        <v>5647</v>
      </c>
      <c r="P1683" s="48">
        <v>23566</v>
      </c>
      <c r="Q1683" s="48">
        <v>29213</v>
      </c>
      <c r="R1683" s="48">
        <v>5</v>
      </c>
      <c r="S1683" s="48">
        <v>73</v>
      </c>
      <c r="T1683" s="48">
        <v>78</v>
      </c>
      <c r="U1683" s="48">
        <v>5652</v>
      </c>
      <c r="V1683" s="48">
        <v>23639</v>
      </c>
      <c r="W1683" s="156">
        <v>3972705</v>
      </c>
      <c r="X1683" s="156">
        <v>8483</v>
      </c>
      <c r="Y1683" s="156">
        <v>3981188</v>
      </c>
      <c r="Z1683" s="28">
        <v>0.98460000000000003</v>
      </c>
      <c r="AA1683" s="28"/>
      <c r="AB1683" s="111"/>
      <c r="AC1683" s="28"/>
      <c r="AD1683" s="28">
        <v>9.2899999999999996E-2</v>
      </c>
      <c r="AE1683" s="139"/>
      <c r="AF1683" s="139"/>
      <c r="AG1683" s="93">
        <v>2879</v>
      </c>
      <c r="AH1683" s="93">
        <v>6623</v>
      </c>
    </row>
    <row r="1684" spans="1:34">
      <c r="A1684" s="13" t="s">
        <v>134</v>
      </c>
      <c r="B1684" s="2" t="s">
        <v>75</v>
      </c>
      <c r="C1684" s="14" t="s">
        <v>63</v>
      </c>
      <c r="D1684" s="2">
        <v>2014</v>
      </c>
      <c r="E1684" s="14">
        <v>2014</v>
      </c>
      <c r="F1684" s="14" t="s">
        <v>99</v>
      </c>
      <c r="G1684" s="93">
        <v>758</v>
      </c>
      <c r="H1684" s="93">
        <v>5312</v>
      </c>
      <c r="I1684" s="93">
        <v>17</v>
      </c>
      <c r="J1684" s="93">
        <v>113</v>
      </c>
      <c r="K1684" s="93">
        <v>775</v>
      </c>
      <c r="L1684" s="93">
        <v>5425</v>
      </c>
      <c r="M1684" s="48">
        <v>6200</v>
      </c>
      <c r="N1684" s="48">
        <v>10357</v>
      </c>
      <c r="O1684" s="48">
        <v>1654</v>
      </c>
      <c r="P1684" s="48">
        <v>8369</v>
      </c>
      <c r="Q1684" s="48">
        <v>10023</v>
      </c>
      <c r="R1684" s="48">
        <v>52</v>
      </c>
      <c r="S1684" s="48">
        <v>282</v>
      </c>
      <c r="T1684" s="48">
        <v>334</v>
      </c>
      <c r="U1684" s="48">
        <v>1706</v>
      </c>
      <c r="V1684" s="48">
        <v>8651</v>
      </c>
      <c r="W1684" s="156">
        <v>1487370</v>
      </c>
      <c r="X1684" s="156">
        <v>33231</v>
      </c>
      <c r="Y1684" s="156">
        <v>1520601</v>
      </c>
      <c r="Z1684" s="28">
        <v>0.94899999999999995</v>
      </c>
      <c r="AA1684" s="28"/>
      <c r="AB1684" s="111"/>
      <c r="AC1684" s="28"/>
      <c r="AD1684" s="28">
        <v>9.2899999999999996E-2</v>
      </c>
      <c r="AE1684" s="139"/>
      <c r="AF1684" s="139"/>
      <c r="AG1684" s="93">
        <v>1319</v>
      </c>
      <c r="AH1684" s="93">
        <v>2358</v>
      </c>
    </row>
    <row r="1685" spans="1:34">
      <c r="A1685" s="13" t="s">
        <v>135</v>
      </c>
      <c r="B1685" s="2" t="s">
        <v>75</v>
      </c>
      <c r="C1685" s="14" t="s">
        <v>63</v>
      </c>
      <c r="D1685" s="2">
        <v>2014</v>
      </c>
      <c r="E1685" s="14">
        <v>2014</v>
      </c>
      <c r="F1685" s="14" t="s">
        <v>99</v>
      </c>
      <c r="G1685" s="93">
        <v>143</v>
      </c>
      <c r="H1685" s="93">
        <v>869</v>
      </c>
      <c r="I1685" s="93">
        <v>0</v>
      </c>
      <c r="J1685" s="93">
        <v>0</v>
      </c>
      <c r="K1685" s="93">
        <v>143</v>
      </c>
      <c r="L1685" s="93">
        <v>869</v>
      </c>
      <c r="M1685" s="48">
        <v>1012</v>
      </c>
      <c r="N1685" s="48">
        <v>2009</v>
      </c>
      <c r="O1685" s="48">
        <v>387</v>
      </c>
      <c r="P1685" s="48">
        <v>1621</v>
      </c>
      <c r="Q1685" s="48">
        <v>2008</v>
      </c>
      <c r="R1685" s="48">
        <v>0</v>
      </c>
      <c r="S1685" s="48">
        <v>1</v>
      </c>
      <c r="T1685" s="48">
        <v>1</v>
      </c>
      <c r="U1685" s="48">
        <v>387</v>
      </c>
      <c r="V1685" s="48">
        <v>1622</v>
      </c>
      <c r="W1685" s="156">
        <v>281883</v>
      </c>
      <c r="X1685" s="156">
        <v>150</v>
      </c>
      <c r="Y1685" s="156">
        <v>282033</v>
      </c>
      <c r="Z1685" s="28">
        <v>0.84619999999999995</v>
      </c>
      <c r="AA1685" s="28"/>
      <c r="AB1685" s="111"/>
      <c r="AC1685" s="28"/>
      <c r="AD1685" s="28">
        <v>9.2899999999999996E-2</v>
      </c>
      <c r="AE1685" s="139"/>
      <c r="AF1685" s="139"/>
      <c r="AG1685" s="93">
        <v>38</v>
      </c>
      <c r="AH1685" s="93">
        <v>60</v>
      </c>
    </row>
    <row r="1686" spans="1:34">
      <c r="A1686" s="13" t="s">
        <v>136</v>
      </c>
      <c r="B1686" s="2" t="s">
        <v>75</v>
      </c>
      <c r="C1686" s="14" t="s">
        <v>63</v>
      </c>
      <c r="D1686" s="2">
        <v>2014</v>
      </c>
      <c r="E1686" s="14">
        <v>2014</v>
      </c>
      <c r="F1686" s="14" t="s">
        <v>99</v>
      </c>
      <c r="G1686" s="93">
        <v>876</v>
      </c>
      <c r="H1686" s="93">
        <v>6788</v>
      </c>
      <c r="I1686" s="93">
        <v>1</v>
      </c>
      <c r="J1686" s="93">
        <v>17</v>
      </c>
      <c r="K1686" s="93">
        <v>877</v>
      </c>
      <c r="L1686" s="93">
        <v>6805</v>
      </c>
      <c r="M1686" s="48">
        <v>7682</v>
      </c>
      <c r="N1686" s="48">
        <v>14213</v>
      </c>
      <c r="O1686" s="48">
        <v>2188</v>
      </c>
      <c r="P1686" s="48">
        <v>11980</v>
      </c>
      <c r="Q1686" s="48">
        <v>14168</v>
      </c>
      <c r="R1686" s="48">
        <v>3</v>
      </c>
      <c r="S1686" s="48">
        <v>42</v>
      </c>
      <c r="T1686" s="48">
        <v>45</v>
      </c>
      <c r="U1686" s="48">
        <v>2191</v>
      </c>
      <c r="V1686" s="48">
        <v>12022</v>
      </c>
      <c r="W1686" s="156">
        <v>2038129</v>
      </c>
      <c r="X1686" s="156">
        <v>5277</v>
      </c>
      <c r="Y1686" s="156">
        <v>2043406</v>
      </c>
      <c r="Z1686" s="28">
        <v>0.98</v>
      </c>
      <c r="AA1686" s="28"/>
      <c r="AB1686" s="111"/>
      <c r="AC1686" s="28"/>
      <c r="AD1686" s="28">
        <v>9.2899999999999996E-2</v>
      </c>
      <c r="AE1686" s="139"/>
      <c r="AF1686" s="139"/>
      <c r="AG1686" s="93">
        <v>669</v>
      </c>
      <c r="AH1686" s="93">
        <v>1415</v>
      </c>
    </row>
    <row r="1687" spans="1:34">
      <c r="A1687" s="13" t="s">
        <v>137</v>
      </c>
      <c r="B1687" s="2" t="s">
        <v>75</v>
      </c>
      <c r="C1687" s="14" t="s">
        <v>63</v>
      </c>
      <c r="D1687" s="2">
        <v>2014</v>
      </c>
      <c r="E1687" s="14">
        <v>2014</v>
      </c>
      <c r="F1687" s="14" t="s">
        <v>99</v>
      </c>
      <c r="G1687" s="93">
        <v>4921</v>
      </c>
      <c r="H1687" s="93">
        <v>19269</v>
      </c>
      <c r="I1687" s="93">
        <v>6</v>
      </c>
      <c r="J1687" s="93">
        <v>26</v>
      </c>
      <c r="K1687" s="93">
        <v>4927</v>
      </c>
      <c r="L1687" s="93">
        <v>19295</v>
      </c>
      <c r="M1687" s="48">
        <v>24222</v>
      </c>
      <c r="N1687" s="48">
        <v>57589</v>
      </c>
      <c r="O1687" s="48">
        <v>13491</v>
      </c>
      <c r="P1687" s="48">
        <v>43994</v>
      </c>
      <c r="Q1687" s="48">
        <v>57485</v>
      </c>
      <c r="R1687" s="48">
        <v>21</v>
      </c>
      <c r="S1687" s="48">
        <v>83</v>
      </c>
      <c r="T1687" s="48">
        <v>104</v>
      </c>
      <c r="U1687" s="48">
        <v>13512</v>
      </c>
      <c r="V1687" s="48">
        <v>44077</v>
      </c>
      <c r="W1687" s="156">
        <v>7898503</v>
      </c>
      <c r="X1687" s="156">
        <v>10708</v>
      </c>
      <c r="Y1687" s="156">
        <v>7909211</v>
      </c>
      <c r="Z1687" s="28">
        <v>0.96260000000000001</v>
      </c>
      <c r="AA1687" s="28"/>
      <c r="AB1687" s="111"/>
      <c r="AC1687" s="28"/>
      <c r="AD1687" s="28">
        <v>1.14E-2</v>
      </c>
      <c r="AE1687" s="139"/>
      <c r="AF1687" s="139"/>
      <c r="AG1687" s="93">
        <v>4083</v>
      </c>
      <c r="AH1687" s="93">
        <v>9140</v>
      </c>
    </row>
    <row r="1688" spans="1:34">
      <c r="A1688" s="13" t="s">
        <v>138</v>
      </c>
      <c r="B1688" s="2" t="s">
        <v>75</v>
      </c>
      <c r="C1688" s="14" t="s">
        <v>63</v>
      </c>
      <c r="D1688" s="2">
        <v>2014</v>
      </c>
      <c r="E1688" s="14">
        <v>2014</v>
      </c>
      <c r="F1688" s="14" t="s">
        <v>99</v>
      </c>
      <c r="G1688" s="93">
        <v>75</v>
      </c>
      <c r="H1688" s="93">
        <v>386</v>
      </c>
      <c r="I1688" s="93">
        <v>0</v>
      </c>
      <c r="J1688" s="93">
        <v>0</v>
      </c>
      <c r="K1688" s="93">
        <v>75</v>
      </c>
      <c r="L1688" s="93">
        <v>386</v>
      </c>
      <c r="M1688" s="48">
        <v>461</v>
      </c>
      <c r="N1688" s="48">
        <v>997</v>
      </c>
      <c r="O1688" s="48">
        <v>191</v>
      </c>
      <c r="P1688" s="48">
        <v>806</v>
      </c>
      <c r="Q1688" s="48">
        <v>997</v>
      </c>
      <c r="R1688" s="48">
        <v>0</v>
      </c>
      <c r="S1688" s="48">
        <v>0</v>
      </c>
      <c r="T1688" s="48">
        <v>0</v>
      </c>
      <c r="U1688" s="48">
        <v>191</v>
      </c>
      <c r="V1688" s="48">
        <v>806</v>
      </c>
      <c r="W1688" s="156">
        <v>131662</v>
      </c>
      <c r="X1688" s="156">
        <v>0</v>
      </c>
      <c r="Y1688" s="156">
        <v>131662</v>
      </c>
      <c r="Z1688" s="28">
        <v>1</v>
      </c>
      <c r="AA1688" s="28"/>
      <c r="AB1688" s="111"/>
      <c r="AC1688" s="28"/>
      <c r="AD1688" s="28">
        <v>9.2899999999999996E-2</v>
      </c>
      <c r="AE1688" s="139"/>
      <c r="AF1688" s="139"/>
      <c r="AG1688" s="93">
        <v>40</v>
      </c>
      <c r="AH1688" s="93">
        <v>80</v>
      </c>
    </row>
    <row r="1689" spans="1:34">
      <c r="A1689" s="13" t="s">
        <v>139</v>
      </c>
      <c r="B1689" s="2" t="s">
        <v>75</v>
      </c>
      <c r="C1689" s="14" t="s">
        <v>63</v>
      </c>
      <c r="D1689" s="2">
        <v>2014</v>
      </c>
      <c r="E1689" s="14">
        <v>2014</v>
      </c>
      <c r="F1689" s="14" t="s">
        <v>99</v>
      </c>
      <c r="G1689" s="93">
        <v>17</v>
      </c>
      <c r="H1689" s="93">
        <v>587</v>
      </c>
      <c r="I1689" s="93">
        <v>0</v>
      </c>
      <c r="J1689" s="93">
        <v>0</v>
      </c>
      <c r="K1689" s="93">
        <v>17</v>
      </c>
      <c r="L1689" s="93">
        <v>587</v>
      </c>
      <c r="M1689" s="48">
        <v>604</v>
      </c>
      <c r="N1689" s="48">
        <v>954</v>
      </c>
      <c r="O1689" s="48">
        <v>40</v>
      </c>
      <c r="P1689" s="48">
        <v>913</v>
      </c>
      <c r="Q1689" s="48">
        <v>953</v>
      </c>
      <c r="R1689" s="48">
        <v>0</v>
      </c>
      <c r="S1689" s="48">
        <v>1</v>
      </c>
      <c r="T1689" s="48">
        <v>1</v>
      </c>
      <c r="U1689" s="48">
        <v>40</v>
      </c>
      <c r="V1689" s="48">
        <v>914</v>
      </c>
      <c r="W1689" s="156">
        <v>140751</v>
      </c>
      <c r="X1689" s="156">
        <v>118</v>
      </c>
      <c r="Y1689" s="156">
        <v>140869</v>
      </c>
      <c r="Z1689" s="28">
        <v>0.97140000000000004</v>
      </c>
      <c r="AA1689" s="28"/>
      <c r="AB1689" s="111"/>
      <c r="AC1689" s="28"/>
      <c r="AD1689" s="28">
        <v>9.2899999999999996E-2</v>
      </c>
      <c r="AE1689" s="139"/>
      <c r="AF1689" s="139"/>
      <c r="AG1689" s="93">
        <v>81</v>
      </c>
      <c r="AH1689" s="93">
        <v>158</v>
      </c>
    </row>
    <row r="1690" spans="1:34">
      <c r="A1690" s="13" t="s">
        <v>140</v>
      </c>
      <c r="B1690" s="2" t="s">
        <v>75</v>
      </c>
      <c r="C1690" s="14" t="s">
        <v>63</v>
      </c>
      <c r="D1690" s="2">
        <v>2014</v>
      </c>
      <c r="E1690" s="14">
        <v>2014</v>
      </c>
      <c r="F1690" s="14" t="s">
        <v>99</v>
      </c>
      <c r="G1690" s="93">
        <v>4107</v>
      </c>
      <c r="H1690" s="93">
        <v>19095</v>
      </c>
      <c r="I1690" s="93">
        <v>9</v>
      </c>
      <c r="J1690" s="93">
        <v>81</v>
      </c>
      <c r="K1690" s="93">
        <v>4116</v>
      </c>
      <c r="L1690" s="93">
        <v>19176</v>
      </c>
      <c r="M1690" s="48">
        <v>23292</v>
      </c>
      <c r="N1690" s="48">
        <v>53044</v>
      </c>
      <c r="O1690" s="48">
        <v>10106</v>
      </c>
      <c r="P1690" s="48">
        <v>42637</v>
      </c>
      <c r="Q1690" s="48">
        <v>52743</v>
      </c>
      <c r="R1690" s="48">
        <v>31</v>
      </c>
      <c r="S1690" s="48">
        <v>270</v>
      </c>
      <c r="T1690" s="48">
        <v>301</v>
      </c>
      <c r="U1690" s="48">
        <v>10137</v>
      </c>
      <c r="V1690" s="48">
        <v>42907</v>
      </c>
      <c r="W1690" s="156">
        <v>7313007</v>
      </c>
      <c r="X1690" s="156">
        <v>23177</v>
      </c>
      <c r="Y1690" s="156">
        <v>7336184</v>
      </c>
      <c r="Z1690" s="28">
        <v>1</v>
      </c>
      <c r="AA1690" s="28"/>
      <c r="AB1690" s="111"/>
      <c r="AC1690" s="28"/>
      <c r="AD1690" s="28">
        <v>7.1499999999999994E-2</v>
      </c>
      <c r="AE1690" s="139"/>
      <c r="AF1690" s="139"/>
      <c r="AG1690" s="93">
        <v>7910</v>
      </c>
      <c r="AH1690" s="93">
        <v>16986</v>
      </c>
    </row>
    <row r="1691" spans="1:34">
      <c r="A1691" s="13" t="s">
        <v>141</v>
      </c>
      <c r="B1691" s="2" t="s">
        <v>75</v>
      </c>
      <c r="C1691" s="14" t="s">
        <v>63</v>
      </c>
      <c r="D1691" s="2">
        <v>2014</v>
      </c>
      <c r="E1691" s="14">
        <v>2014</v>
      </c>
      <c r="F1691" s="14" t="s">
        <v>99</v>
      </c>
      <c r="G1691" s="93">
        <v>381</v>
      </c>
      <c r="H1691" s="93">
        <v>3155</v>
      </c>
      <c r="I1691" s="93">
        <v>3</v>
      </c>
      <c r="J1691" s="93">
        <v>27</v>
      </c>
      <c r="K1691" s="93">
        <v>384</v>
      </c>
      <c r="L1691" s="93">
        <v>3182</v>
      </c>
      <c r="M1691" s="48">
        <v>3566</v>
      </c>
      <c r="N1691" s="48">
        <v>7461</v>
      </c>
      <c r="O1691" s="48">
        <v>942</v>
      </c>
      <c r="P1691" s="48">
        <v>6437</v>
      </c>
      <c r="Q1691" s="48">
        <v>7379</v>
      </c>
      <c r="R1691" s="48">
        <v>8</v>
      </c>
      <c r="S1691" s="48">
        <v>74</v>
      </c>
      <c r="T1691" s="48">
        <v>82</v>
      </c>
      <c r="U1691" s="48">
        <v>950</v>
      </c>
      <c r="V1691" s="48">
        <v>6511</v>
      </c>
      <c r="W1691" s="156">
        <v>998193</v>
      </c>
      <c r="X1691" s="156">
        <v>8198</v>
      </c>
      <c r="Y1691" s="156">
        <v>1006391</v>
      </c>
      <c r="Z1691" s="28">
        <v>0.95950000000000002</v>
      </c>
      <c r="AA1691" s="28"/>
      <c r="AB1691" s="111"/>
      <c r="AC1691" s="28"/>
      <c r="AD1691" s="28">
        <v>9.2899999999999996E-2</v>
      </c>
      <c r="AE1691" s="139"/>
      <c r="AF1691" s="139"/>
      <c r="AG1691" s="93">
        <v>849</v>
      </c>
      <c r="AH1691" s="93">
        <v>1768</v>
      </c>
    </row>
    <row r="1692" spans="1:34">
      <c r="A1692" s="13" t="s">
        <v>142</v>
      </c>
      <c r="B1692" s="2" t="s">
        <v>75</v>
      </c>
      <c r="C1692" s="14" t="s">
        <v>63</v>
      </c>
      <c r="D1692" s="2">
        <v>2014</v>
      </c>
      <c r="E1692" s="14">
        <v>2014</v>
      </c>
      <c r="F1692" s="14" t="s">
        <v>99</v>
      </c>
      <c r="G1692" s="93">
        <v>445</v>
      </c>
      <c r="H1692" s="93">
        <v>3812</v>
      </c>
      <c r="I1692" s="93">
        <v>2</v>
      </c>
      <c r="J1692" s="93">
        <v>4</v>
      </c>
      <c r="K1692" s="93">
        <v>447</v>
      </c>
      <c r="L1692" s="93">
        <v>3816</v>
      </c>
      <c r="M1692" s="48">
        <v>4263</v>
      </c>
      <c r="N1692" s="48">
        <v>7919</v>
      </c>
      <c r="O1692" s="48">
        <v>1129</v>
      </c>
      <c r="P1692" s="48">
        <v>6780</v>
      </c>
      <c r="Q1692" s="48">
        <v>7909</v>
      </c>
      <c r="R1692" s="48">
        <v>2</v>
      </c>
      <c r="S1692" s="48">
        <v>8</v>
      </c>
      <c r="T1692" s="48">
        <v>10</v>
      </c>
      <c r="U1692" s="48">
        <v>1131</v>
      </c>
      <c r="V1692" s="48">
        <v>6788</v>
      </c>
      <c r="W1692" s="156">
        <v>1155559</v>
      </c>
      <c r="X1692" s="156">
        <v>1134</v>
      </c>
      <c r="Y1692" s="156">
        <v>1156693</v>
      </c>
      <c r="Z1692" s="28">
        <v>0.996</v>
      </c>
      <c r="AA1692" s="28"/>
      <c r="AB1692" s="111"/>
      <c r="AC1692" s="28"/>
      <c r="AD1692" s="28">
        <v>9.2899999999999996E-2</v>
      </c>
      <c r="AE1692" s="139"/>
      <c r="AF1692" s="139"/>
      <c r="AG1692" s="93">
        <v>180</v>
      </c>
      <c r="AH1692" s="93">
        <v>340</v>
      </c>
    </row>
    <row r="1693" spans="1:34">
      <c r="A1693" s="13" t="s">
        <v>143</v>
      </c>
      <c r="B1693" s="2" t="s">
        <v>74</v>
      </c>
      <c r="C1693" s="14" t="s">
        <v>63</v>
      </c>
      <c r="D1693" s="2">
        <v>2014</v>
      </c>
      <c r="E1693" s="14">
        <v>2014</v>
      </c>
      <c r="F1693" s="14" t="s">
        <v>99</v>
      </c>
      <c r="G1693" s="93">
        <v>13173</v>
      </c>
      <c r="H1693" s="93">
        <v>101098</v>
      </c>
      <c r="I1693" s="93">
        <v>77</v>
      </c>
      <c r="J1693" s="93">
        <v>1867</v>
      </c>
      <c r="K1693" s="93">
        <v>13250</v>
      </c>
      <c r="L1693" s="93">
        <v>102965</v>
      </c>
      <c r="M1693" s="48">
        <v>116215</v>
      </c>
      <c r="N1693" s="48">
        <v>249938</v>
      </c>
      <c r="O1693" s="48">
        <v>33716</v>
      </c>
      <c r="P1693" s="48">
        <v>211724</v>
      </c>
      <c r="Q1693" s="48">
        <v>245440</v>
      </c>
      <c r="R1693" s="48">
        <v>252</v>
      </c>
      <c r="S1693" s="48">
        <v>4246</v>
      </c>
      <c r="T1693" s="48">
        <v>4498</v>
      </c>
      <c r="U1693" s="48">
        <v>33968</v>
      </c>
      <c r="V1693" s="48">
        <v>215970</v>
      </c>
      <c r="W1693" s="156">
        <v>34068645</v>
      </c>
      <c r="X1693" s="156">
        <v>518812</v>
      </c>
      <c r="Y1693" s="156">
        <v>34587457</v>
      </c>
      <c r="Z1693" s="28">
        <v>0.97070000000000001</v>
      </c>
      <c r="AA1693" s="28"/>
      <c r="AB1693" s="111"/>
      <c r="AC1693" s="28"/>
      <c r="AD1693" s="28">
        <v>3.1199999999999999E-2</v>
      </c>
      <c r="AE1693" s="139"/>
      <c r="AF1693" s="139"/>
      <c r="AG1693" s="93">
        <v>29733</v>
      </c>
      <c r="AH1693" s="93">
        <v>64047</v>
      </c>
    </row>
    <row r="1694" spans="1:34">
      <c r="A1694" s="13" t="s">
        <v>144</v>
      </c>
      <c r="B1694" s="2" t="s">
        <v>74</v>
      </c>
      <c r="C1694" s="14" t="s">
        <v>63</v>
      </c>
      <c r="D1694" s="2">
        <v>2014</v>
      </c>
      <c r="E1694" s="14">
        <v>2014</v>
      </c>
      <c r="F1694" s="14" t="s">
        <v>99</v>
      </c>
      <c r="G1694" s="93">
        <v>991</v>
      </c>
      <c r="H1694" s="93">
        <v>8195</v>
      </c>
      <c r="I1694" s="93">
        <v>8</v>
      </c>
      <c r="J1694" s="93">
        <v>28</v>
      </c>
      <c r="K1694" s="93">
        <v>999</v>
      </c>
      <c r="L1694" s="93">
        <v>8223</v>
      </c>
      <c r="M1694" s="48">
        <v>9222</v>
      </c>
      <c r="N1694" s="48">
        <v>18488</v>
      </c>
      <c r="O1694" s="48">
        <v>2460</v>
      </c>
      <c r="P1694" s="48">
        <v>15948</v>
      </c>
      <c r="Q1694" s="48">
        <v>18408</v>
      </c>
      <c r="R1694" s="48">
        <v>26</v>
      </c>
      <c r="S1694" s="48">
        <v>54</v>
      </c>
      <c r="T1694" s="48">
        <v>80</v>
      </c>
      <c r="U1694" s="48">
        <v>2486</v>
      </c>
      <c r="V1694" s="48">
        <v>16002</v>
      </c>
      <c r="W1694" s="156">
        <v>2483072</v>
      </c>
      <c r="X1694" s="156">
        <v>9249</v>
      </c>
      <c r="Y1694" s="156">
        <v>2492321</v>
      </c>
      <c r="Z1694" s="28">
        <v>0.99739999999999995</v>
      </c>
      <c r="AA1694" s="28"/>
      <c r="AB1694" s="111"/>
      <c r="AC1694" s="28"/>
      <c r="AD1694" s="28">
        <v>9.2899999999999996E-2</v>
      </c>
      <c r="AE1694" s="139"/>
      <c r="AF1694" s="139"/>
      <c r="AG1694" s="93">
        <v>701</v>
      </c>
      <c r="AH1694" s="93">
        <v>1390</v>
      </c>
    </row>
    <row r="1695" spans="1:34">
      <c r="A1695" s="13" t="s">
        <v>145</v>
      </c>
      <c r="B1695" s="2" t="s">
        <v>75</v>
      </c>
      <c r="C1695" s="14" t="s">
        <v>63</v>
      </c>
      <c r="D1695" s="2">
        <v>2014</v>
      </c>
      <c r="E1695" s="14">
        <v>2014</v>
      </c>
      <c r="F1695" s="14" t="s">
        <v>99</v>
      </c>
      <c r="G1695" s="93">
        <v>128</v>
      </c>
      <c r="H1695" s="93">
        <v>858</v>
      </c>
      <c r="I1695" s="93">
        <v>0</v>
      </c>
      <c r="J1695" s="93">
        <v>0</v>
      </c>
      <c r="K1695" s="93">
        <v>128</v>
      </c>
      <c r="L1695" s="93">
        <v>858</v>
      </c>
      <c r="M1695" s="48">
        <v>986</v>
      </c>
      <c r="N1695" s="48">
        <v>1940</v>
      </c>
      <c r="O1695" s="48">
        <v>352</v>
      </c>
      <c r="P1695" s="48">
        <v>1588</v>
      </c>
      <c r="Q1695" s="48">
        <v>1940</v>
      </c>
      <c r="R1695" s="48">
        <v>0</v>
      </c>
      <c r="S1695" s="48">
        <v>0</v>
      </c>
      <c r="T1695" s="48">
        <v>0</v>
      </c>
      <c r="U1695" s="48">
        <v>352</v>
      </c>
      <c r="V1695" s="48">
        <v>1588</v>
      </c>
      <c r="W1695" s="156">
        <v>227382</v>
      </c>
      <c r="X1695" s="156">
        <v>0</v>
      </c>
      <c r="Y1695" s="156">
        <v>227382</v>
      </c>
      <c r="Z1695" s="28">
        <v>1</v>
      </c>
      <c r="AA1695" s="28"/>
      <c r="AB1695" s="111"/>
      <c r="AC1695" s="28"/>
      <c r="AD1695" s="28">
        <v>9.2899999999999996E-2</v>
      </c>
      <c r="AE1695" s="139"/>
      <c r="AF1695" s="139"/>
      <c r="AG1695" s="93">
        <v>40</v>
      </c>
      <c r="AH1695" s="93">
        <v>63</v>
      </c>
    </row>
    <row r="1696" spans="1:34">
      <c r="A1696" s="13" t="s">
        <v>146</v>
      </c>
      <c r="B1696" s="2" t="s">
        <v>75</v>
      </c>
      <c r="C1696" s="14" t="s">
        <v>63</v>
      </c>
      <c r="D1696" s="2">
        <v>2014</v>
      </c>
      <c r="E1696" s="14">
        <v>2014</v>
      </c>
      <c r="F1696" s="14" t="s">
        <v>99</v>
      </c>
      <c r="G1696" s="93">
        <v>19580</v>
      </c>
      <c r="H1696" s="93">
        <v>102376</v>
      </c>
      <c r="I1696" s="93">
        <v>53</v>
      </c>
      <c r="J1696" s="93">
        <v>512</v>
      </c>
      <c r="K1696" s="93">
        <v>19633</v>
      </c>
      <c r="L1696" s="93">
        <v>102888</v>
      </c>
      <c r="M1696" s="48">
        <v>122521</v>
      </c>
      <c r="N1696" s="48">
        <v>286785</v>
      </c>
      <c r="O1696" s="48">
        <v>53220</v>
      </c>
      <c r="P1696" s="48">
        <v>231992</v>
      </c>
      <c r="Q1696" s="48">
        <v>285212</v>
      </c>
      <c r="R1696" s="48">
        <v>183</v>
      </c>
      <c r="S1696" s="48">
        <v>1390</v>
      </c>
      <c r="T1696" s="48">
        <v>1573</v>
      </c>
      <c r="U1696" s="48">
        <v>53403</v>
      </c>
      <c r="V1696" s="48">
        <v>233382</v>
      </c>
      <c r="W1696" s="156">
        <v>38951938</v>
      </c>
      <c r="X1696" s="156">
        <v>166815</v>
      </c>
      <c r="Y1696" s="156">
        <v>39118753</v>
      </c>
      <c r="Z1696" s="28">
        <v>0.99670000000000003</v>
      </c>
      <c r="AA1696" s="28"/>
      <c r="AB1696" s="111"/>
      <c r="AC1696" s="28"/>
      <c r="AD1696" s="28">
        <v>3.3700000000000001E-2</v>
      </c>
      <c r="AE1696" s="139"/>
      <c r="AF1696" s="139"/>
      <c r="AG1696" s="93">
        <v>16924</v>
      </c>
      <c r="AH1696" s="93">
        <v>37089</v>
      </c>
    </row>
    <row r="1697" spans="1:34">
      <c r="A1697" s="13" t="s">
        <v>147</v>
      </c>
      <c r="B1697" s="2" t="s">
        <v>74</v>
      </c>
      <c r="C1697" s="14" t="s">
        <v>63</v>
      </c>
      <c r="D1697" s="2">
        <v>2014</v>
      </c>
      <c r="E1697" s="14">
        <v>2014</v>
      </c>
      <c r="F1697" s="14" t="s">
        <v>99</v>
      </c>
      <c r="G1697" s="93">
        <v>18196</v>
      </c>
      <c r="H1697" s="93">
        <v>80964</v>
      </c>
      <c r="I1697" s="93">
        <v>166</v>
      </c>
      <c r="J1697" s="93">
        <v>879</v>
      </c>
      <c r="K1697" s="93">
        <v>18362</v>
      </c>
      <c r="L1697" s="93">
        <v>81843</v>
      </c>
      <c r="M1697" s="48">
        <v>100205</v>
      </c>
      <c r="N1697" s="48">
        <v>217170</v>
      </c>
      <c r="O1697" s="48">
        <v>46420</v>
      </c>
      <c r="P1697" s="48">
        <v>168203</v>
      </c>
      <c r="Q1697" s="48">
        <v>214623</v>
      </c>
      <c r="R1697" s="48">
        <v>589</v>
      </c>
      <c r="S1697" s="48">
        <v>1958</v>
      </c>
      <c r="T1697" s="48">
        <v>2547</v>
      </c>
      <c r="U1697" s="48">
        <v>47009</v>
      </c>
      <c r="V1697" s="48">
        <v>170161</v>
      </c>
      <c r="W1697" s="156">
        <v>31094322</v>
      </c>
      <c r="X1697" s="156">
        <v>342043</v>
      </c>
      <c r="Y1697" s="156">
        <v>31436365</v>
      </c>
      <c r="Z1697" s="28">
        <v>0.98260000000000003</v>
      </c>
      <c r="AA1697" s="28"/>
      <c r="AB1697" s="111"/>
      <c r="AC1697" s="28"/>
      <c r="AD1697" s="28">
        <v>2.5000000000000001E-3</v>
      </c>
      <c r="AE1697" s="139"/>
      <c r="AF1697" s="139"/>
      <c r="AG1697" s="93">
        <v>10183</v>
      </c>
      <c r="AH1697" s="93">
        <v>19864</v>
      </c>
    </row>
    <row r="1698" spans="1:34">
      <c r="A1698" s="13" t="s">
        <v>148</v>
      </c>
      <c r="B1698" s="2" t="s">
        <v>75</v>
      </c>
      <c r="C1698" s="14" t="s">
        <v>63</v>
      </c>
      <c r="D1698" s="2">
        <v>2014</v>
      </c>
      <c r="E1698" s="14">
        <v>2014</v>
      </c>
      <c r="F1698" s="14" t="s">
        <v>99</v>
      </c>
      <c r="G1698" s="93">
        <v>386</v>
      </c>
      <c r="H1698" s="93">
        <v>2341</v>
      </c>
      <c r="I1698" s="93">
        <v>2</v>
      </c>
      <c r="J1698" s="93">
        <v>10</v>
      </c>
      <c r="K1698" s="93">
        <v>388</v>
      </c>
      <c r="L1698" s="93">
        <v>2351</v>
      </c>
      <c r="M1698" s="48">
        <v>2739</v>
      </c>
      <c r="N1698" s="48">
        <v>6346</v>
      </c>
      <c r="O1698" s="48">
        <v>1034</v>
      </c>
      <c r="P1698" s="48">
        <v>5276</v>
      </c>
      <c r="Q1698" s="48">
        <v>6310</v>
      </c>
      <c r="R1698" s="48">
        <v>6</v>
      </c>
      <c r="S1698" s="48">
        <v>30</v>
      </c>
      <c r="T1698" s="48">
        <v>36</v>
      </c>
      <c r="U1698" s="48">
        <v>1040</v>
      </c>
      <c r="V1698" s="48">
        <v>5306</v>
      </c>
      <c r="W1698" s="156">
        <v>874445</v>
      </c>
      <c r="X1698" s="156">
        <v>3426</v>
      </c>
      <c r="Y1698" s="156">
        <v>877871</v>
      </c>
      <c r="Z1698" s="28">
        <v>1</v>
      </c>
      <c r="AA1698" s="28"/>
      <c r="AB1698" s="111"/>
      <c r="AC1698" s="28"/>
      <c r="AD1698" s="28">
        <v>9.2899999999999996E-2</v>
      </c>
      <c r="AE1698" s="139"/>
      <c r="AF1698" s="139"/>
      <c r="AG1698" s="93">
        <v>476</v>
      </c>
      <c r="AH1698" s="93">
        <v>1041</v>
      </c>
    </row>
    <row r="1699" spans="1:34">
      <c r="A1699" s="13" t="s">
        <v>149</v>
      </c>
      <c r="B1699" s="2" t="s">
        <v>75</v>
      </c>
      <c r="C1699" s="14" t="s">
        <v>63</v>
      </c>
      <c r="D1699" s="2">
        <v>2014</v>
      </c>
      <c r="E1699" s="14">
        <v>2014</v>
      </c>
      <c r="F1699" s="14" t="s">
        <v>99</v>
      </c>
      <c r="G1699" s="93">
        <v>28851</v>
      </c>
      <c r="H1699" s="93">
        <v>140769</v>
      </c>
      <c r="I1699" s="93">
        <v>69</v>
      </c>
      <c r="J1699" s="93">
        <v>642</v>
      </c>
      <c r="K1699" s="93">
        <v>28920</v>
      </c>
      <c r="L1699" s="93">
        <v>141411</v>
      </c>
      <c r="M1699" s="48">
        <v>170331</v>
      </c>
      <c r="N1699" s="48">
        <v>388362</v>
      </c>
      <c r="O1699" s="48">
        <v>77683</v>
      </c>
      <c r="P1699" s="48">
        <v>308824</v>
      </c>
      <c r="Q1699" s="48">
        <v>386507</v>
      </c>
      <c r="R1699" s="48">
        <v>232</v>
      </c>
      <c r="S1699" s="48">
        <v>1623</v>
      </c>
      <c r="T1699" s="48">
        <v>1855</v>
      </c>
      <c r="U1699" s="48">
        <v>77915</v>
      </c>
      <c r="V1699" s="48">
        <v>310447</v>
      </c>
      <c r="W1699" s="156">
        <v>54099278</v>
      </c>
      <c r="X1699" s="156">
        <v>205436</v>
      </c>
      <c r="Y1699" s="156">
        <v>54304714</v>
      </c>
      <c r="Z1699" s="28">
        <v>0.99950000000000006</v>
      </c>
      <c r="AA1699" s="28"/>
      <c r="AB1699" s="111"/>
      <c r="AC1699" s="28"/>
      <c r="AD1699" s="28">
        <v>1.29E-2</v>
      </c>
      <c r="AE1699" s="139"/>
      <c r="AF1699" s="139"/>
      <c r="AG1699" s="93">
        <v>21149</v>
      </c>
      <c r="AH1699" s="93">
        <v>45114</v>
      </c>
    </row>
    <row r="1700" spans="1:34">
      <c r="A1700" s="13" t="s">
        <v>150</v>
      </c>
      <c r="B1700" s="2" t="s">
        <v>74</v>
      </c>
      <c r="C1700" s="14" t="s">
        <v>63</v>
      </c>
      <c r="D1700" s="2">
        <v>2014</v>
      </c>
      <c r="E1700" s="14">
        <v>2014</v>
      </c>
      <c r="F1700" s="14" t="s">
        <v>99</v>
      </c>
      <c r="G1700" s="93">
        <v>17947</v>
      </c>
      <c r="H1700" s="93">
        <v>113680</v>
      </c>
      <c r="I1700" s="93">
        <v>121</v>
      </c>
      <c r="J1700" s="93">
        <v>1169</v>
      </c>
      <c r="K1700" s="93">
        <v>18068</v>
      </c>
      <c r="L1700" s="93">
        <v>114849</v>
      </c>
      <c r="M1700" s="48">
        <v>132917</v>
      </c>
      <c r="N1700" s="48">
        <v>279176</v>
      </c>
      <c r="O1700" s="48">
        <v>48588</v>
      </c>
      <c r="P1700" s="48">
        <v>227344</v>
      </c>
      <c r="Q1700" s="48">
        <v>275932</v>
      </c>
      <c r="R1700" s="48">
        <v>414</v>
      </c>
      <c r="S1700" s="48">
        <v>2830</v>
      </c>
      <c r="T1700" s="48">
        <v>3244</v>
      </c>
      <c r="U1700" s="48">
        <v>49002</v>
      </c>
      <c r="V1700" s="48">
        <v>230174</v>
      </c>
      <c r="W1700" s="156">
        <v>38653796</v>
      </c>
      <c r="X1700" s="156">
        <v>370113</v>
      </c>
      <c r="Y1700" s="156">
        <v>39023909</v>
      </c>
      <c r="Z1700" s="28">
        <v>0.92910000000000004</v>
      </c>
      <c r="AA1700" s="28"/>
      <c r="AB1700" s="111"/>
      <c r="AC1700" s="28"/>
      <c r="AD1700" s="28">
        <v>4.7699999999999999E-2</v>
      </c>
      <c r="AE1700" s="139"/>
      <c r="AF1700" s="139"/>
      <c r="AG1700" s="93">
        <v>16506</v>
      </c>
      <c r="AH1700" s="93">
        <v>33775</v>
      </c>
    </row>
    <row r="1701" spans="1:34">
      <c r="A1701" s="13" t="s">
        <v>151</v>
      </c>
      <c r="B1701" s="2" t="s">
        <v>74</v>
      </c>
      <c r="C1701" s="14" t="s">
        <v>63</v>
      </c>
      <c r="D1701" s="2">
        <v>2014</v>
      </c>
      <c r="E1701" s="14">
        <v>2014</v>
      </c>
      <c r="F1701" s="14" t="s">
        <v>99</v>
      </c>
      <c r="G1701" s="93">
        <v>2793</v>
      </c>
      <c r="H1701" s="93">
        <v>29169</v>
      </c>
      <c r="I1701" s="93">
        <v>73</v>
      </c>
      <c r="J1701" s="93">
        <v>900</v>
      </c>
      <c r="K1701" s="93">
        <v>2866</v>
      </c>
      <c r="L1701" s="93">
        <v>30069</v>
      </c>
      <c r="M1701" s="48">
        <v>32935</v>
      </c>
      <c r="N1701" s="48">
        <v>51319</v>
      </c>
      <c r="O1701" s="48">
        <v>6276</v>
      </c>
      <c r="P1701" s="48">
        <v>43105</v>
      </c>
      <c r="Q1701" s="48">
        <v>49381</v>
      </c>
      <c r="R1701" s="48">
        <v>207</v>
      </c>
      <c r="S1701" s="48">
        <v>1731</v>
      </c>
      <c r="T1701" s="48">
        <v>1938</v>
      </c>
      <c r="U1701" s="48">
        <v>6483</v>
      </c>
      <c r="V1701" s="48">
        <v>44836</v>
      </c>
      <c r="W1701" s="156">
        <v>7478083</v>
      </c>
      <c r="X1701" s="156">
        <v>234895</v>
      </c>
      <c r="Y1701" s="156">
        <v>7712978</v>
      </c>
      <c r="Z1701" s="28">
        <v>0.96689999999999998</v>
      </c>
      <c r="AA1701" s="28"/>
      <c r="AB1701" s="111"/>
      <c r="AC1701" s="28"/>
      <c r="AD1701" s="28">
        <v>4.0099999999999997E-2</v>
      </c>
      <c r="AE1701" s="139"/>
      <c r="AF1701" s="139"/>
      <c r="AG1701" s="93">
        <v>4238</v>
      </c>
      <c r="AH1701" s="93">
        <v>6728</v>
      </c>
    </row>
    <row r="1702" spans="1:34">
      <c r="A1702" s="13" t="s">
        <v>152</v>
      </c>
      <c r="B1702" s="2" t="s">
        <v>75</v>
      </c>
      <c r="C1702" s="14" t="s">
        <v>63</v>
      </c>
      <c r="D1702" s="2">
        <v>2014</v>
      </c>
      <c r="E1702" s="14">
        <v>2014</v>
      </c>
      <c r="F1702" s="14" t="s">
        <v>99</v>
      </c>
      <c r="G1702" s="93">
        <v>9431</v>
      </c>
      <c r="H1702" s="93">
        <v>40119</v>
      </c>
      <c r="I1702" s="93">
        <v>25</v>
      </c>
      <c r="J1702" s="93">
        <v>295</v>
      </c>
      <c r="K1702" s="93">
        <v>9456</v>
      </c>
      <c r="L1702" s="93">
        <v>40414</v>
      </c>
      <c r="M1702" s="48">
        <v>49870</v>
      </c>
      <c r="N1702" s="48">
        <v>117636</v>
      </c>
      <c r="O1702" s="48">
        <v>24272</v>
      </c>
      <c r="P1702" s="48">
        <v>92490</v>
      </c>
      <c r="Q1702" s="48">
        <v>116762</v>
      </c>
      <c r="R1702" s="48">
        <v>81</v>
      </c>
      <c r="S1702" s="48">
        <v>793</v>
      </c>
      <c r="T1702" s="48">
        <v>874</v>
      </c>
      <c r="U1702" s="48">
        <v>24353</v>
      </c>
      <c r="V1702" s="48">
        <v>93283</v>
      </c>
      <c r="W1702" s="156">
        <v>16303128</v>
      </c>
      <c r="X1702" s="156">
        <v>103090</v>
      </c>
      <c r="Y1702" s="156">
        <v>16406218</v>
      </c>
      <c r="Z1702" s="28">
        <v>0.9738</v>
      </c>
      <c r="AA1702" s="28"/>
      <c r="AB1702" s="111"/>
      <c r="AC1702" s="28"/>
      <c r="AD1702" s="28">
        <v>5.4399999999999997E-2</v>
      </c>
      <c r="AE1702" s="139"/>
      <c r="AF1702" s="139"/>
      <c r="AG1702" s="93">
        <v>7181</v>
      </c>
      <c r="AH1702" s="93">
        <v>15349</v>
      </c>
    </row>
    <row r="1703" spans="1:34">
      <c r="A1703" s="13" t="s">
        <v>153</v>
      </c>
      <c r="B1703" s="2" t="s">
        <v>74</v>
      </c>
      <c r="C1703" s="14" t="s">
        <v>63</v>
      </c>
      <c r="D1703" s="2">
        <v>2014</v>
      </c>
      <c r="E1703" s="14">
        <v>2014</v>
      </c>
      <c r="F1703" s="14" t="s">
        <v>99</v>
      </c>
      <c r="G1703" s="93">
        <v>1160</v>
      </c>
      <c r="H1703" s="93">
        <v>8574</v>
      </c>
      <c r="I1703" s="93">
        <v>1</v>
      </c>
      <c r="J1703" s="93">
        <v>25</v>
      </c>
      <c r="K1703" s="93">
        <v>1161</v>
      </c>
      <c r="L1703" s="93">
        <v>8599</v>
      </c>
      <c r="M1703" s="48">
        <v>9760</v>
      </c>
      <c r="N1703" s="48">
        <v>18566</v>
      </c>
      <c r="O1703" s="48">
        <v>2842</v>
      </c>
      <c r="P1703" s="48">
        <v>15655</v>
      </c>
      <c r="Q1703" s="48">
        <v>18497</v>
      </c>
      <c r="R1703" s="48">
        <v>5</v>
      </c>
      <c r="S1703" s="48">
        <v>64</v>
      </c>
      <c r="T1703" s="48">
        <v>69</v>
      </c>
      <c r="U1703" s="48">
        <v>2847</v>
      </c>
      <c r="V1703" s="48">
        <v>15719</v>
      </c>
      <c r="W1703" s="156">
        <v>2542611</v>
      </c>
      <c r="X1703" s="156">
        <v>7775</v>
      </c>
      <c r="Y1703" s="156">
        <v>2550386</v>
      </c>
      <c r="Z1703" s="28">
        <v>0.97370000000000001</v>
      </c>
      <c r="AA1703" s="28"/>
      <c r="AB1703" s="111"/>
      <c r="AC1703" s="28"/>
      <c r="AD1703" s="28">
        <v>9.2899999999999996E-2</v>
      </c>
      <c r="AE1703" s="139"/>
      <c r="AF1703" s="139"/>
      <c r="AG1703" s="93">
        <v>1182</v>
      </c>
      <c r="AH1703" s="93">
        <v>2396</v>
      </c>
    </row>
    <row r="1704" spans="1:34">
      <c r="A1704" s="13" t="s">
        <v>154</v>
      </c>
      <c r="B1704" s="2" t="s">
        <v>74</v>
      </c>
      <c r="C1704" s="14" t="s">
        <v>63</v>
      </c>
      <c r="D1704" s="2">
        <v>2014</v>
      </c>
      <c r="E1704" s="14">
        <v>2014</v>
      </c>
      <c r="F1704" s="14" t="s">
        <v>99</v>
      </c>
      <c r="G1704" s="93">
        <v>1400</v>
      </c>
      <c r="H1704" s="93">
        <v>14326</v>
      </c>
      <c r="I1704" s="93">
        <v>22</v>
      </c>
      <c r="J1704" s="93">
        <v>333</v>
      </c>
      <c r="K1704" s="93">
        <v>1422</v>
      </c>
      <c r="L1704" s="93">
        <v>14659</v>
      </c>
      <c r="M1704" s="48">
        <v>16081</v>
      </c>
      <c r="N1704" s="48">
        <v>32485</v>
      </c>
      <c r="O1704" s="48">
        <v>3488</v>
      </c>
      <c r="P1704" s="48">
        <v>28129</v>
      </c>
      <c r="Q1704" s="48">
        <v>31617</v>
      </c>
      <c r="R1704" s="48">
        <v>72</v>
      </c>
      <c r="S1704" s="48">
        <v>796</v>
      </c>
      <c r="T1704" s="48">
        <v>868</v>
      </c>
      <c r="U1704" s="48">
        <v>3560</v>
      </c>
      <c r="V1704" s="48">
        <v>28925</v>
      </c>
      <c r="W1704" s="156">
        <v>4328566.46</v>
      </c>
      <c r="X1704" s="156">
        <v>91770.54</v>
      </c>
      <c r="Y1704" s="156">
        <v>4420337</v>
      </c>
      <c r="Z1704" s="28">
        <v>0.96950000000000003</v>
      </c>
      <c r="AA1704" s="28"/>
      <c r="AB1704" s="111"/>
      <c r="AC1704" s="28"/>
      <c r="AD1704" s="28">
        <v>9.2899999999999996E-2</v>
      </c>
      <c r="AE1704" s="139"/>
      <c r="AF1704" s="139"/>
      <c r="AG1704" s="93">
        <v>4067</v>
      </c>
      <c r="AH1704" s="93">
        <v>7917</v>
      </c>
    </row>
    <row r="1705" spans="1:34">
      <c r="A1705" s="13" t="s">
        <v>155</v>
      </c>
      <c r="B1705" s="2" t="s">
        <v>74</v>
      </c>
      <c r="C1705" s="14" t="s">
        <v>63</v>
      </c>
      <c r="D1705" s="2">
        <v>2014</v>
      </c>
      <c r="E1705" s="14">
        <v>2014</v>
      </c>
      <c r="F1705" s="14" t="s">
        <v>99</v>
      </c>
      <c r="G1705" s="93">
        <v>2790</v>
      </c>
      <c r="H1705" s="93">
        <v>13387</v>
      </c>
      <c r="I1705" s="93">
        <v>6</v>
      </c>
      <c r="J1705" s="93">
        <v>57</v>
      </c>
      <c r="K1705" s="93">
        <v>2796</v>
      </c>
      <c r="L1705" s="93">
        <v>13444</v>
      </c>
      <c r="M1705" s="48">
        <v>16240</v>
      </c>
      <c r="N1705" s="48">
        <v>35963</v>
      </c>
      <c r="O1705" s="48">
        <v>7090</v>
      </c>
      <c r="P1705" s="48">
        <v>28708</v>
      </c>
      <c r="Q1705" s="48">
        <v>35798</v>
      </c>
      <c r="R1705" s="48">
        <v>18</v>
      </c>
      <c r="S1705" s="48">
        <v>147</v>
      </c>
      <c r="T1705" s="48">
        <v>165</v>
      </c>
      <c r="U1705" s="48">
        <v>7108</v>
      </c>
      <c r="V1705" s="48">
        <v>28855</v>
      </c>
      <c r="W1705" s="156">
        <v>4905539</v>
      </c>
      <c r="X1705" s="156">
        <v>16539</v>
      </c>
      <c r="Y1705" s="156">
        <v>4922078</v>
      </c>
      <c r="Z1705" s="28">
        <v>0.78010000000000002</v>
      </c>
      <c r="AA1705" s="28"/>
      <c r="AB1705" s="111"/>
      <c r="AC1705" s="28"/>
      <c r="AD1705" s="28">
        <v>9.2899999999999996E-2</v>
      </c>
      <c r="AE1705" s="139"/>
      <c r="AF1705" s="139"/>
      <c r="AG1705" s="93">
        <v>4741</v>
      </c>
      <c r="AH1705" s="93">
        <v>10417</v>
      </c>
    </row>
    <row r="1706" spans="1:34">
      <c r="A1706" s="13" t="s">
        <v>156</v>
      </c>
      <c r="B1706" s="2" t="s">
        <v>74</v>
      </c>
      <c r="C1706" s="14" t="s">
        <v>63</v>
      </c>
      <c r="D1706" s="2">
        <v>2014</v>
      </c>
      <c r="E1706" s="14">
        <v>2014</v>
      </c>
      <c r="F1706" s="14" t="s">
        <v>99</v>
      </c>
      <c r="G1706" s="93">
        <v>6891</v>
      </c>
      <c r="H1706" s="93">
        <v>46891</v>
      </c>
      <c r="I1706" s="93">
        <v>55</v>
      </c>
      <c r="J1706" s="93">
        <v>1158</v>
      </c>
      <c r="K1706" s="93">
        <v>6946</v>
      </c>
      <c r="L1706" s="93">
        <v>48049</v>
      </c>
      <c r="M1706" s="48">
        <v>54995</v>
      </c>
      <c r="N1706" s="48">
        <v>113989</v>
      </c>
      <c r="O1706" s="48">
        <v>16682</v>
      </c>
      <c r="P1706" s="48">
        <v>94773</v>
      </c>
      <c r="Q1706" s="48">
        <v>111455</v>
      </c>
      <c r="R1706" s="48">
        <v>162</v>
      </c>
      <c r="S1706" s="48">
        <v>2372</v>
      </c>
      <c r="T1706" s="48">
        <v>2534</v>
      </c>
      <c r="U1706" s="48">
        <v>16844</v>
      </c>
      <c r="V1706" s="48">
        <v>97145</v>
      </c>
      <c r="W1706" s="156">
        <v>15691074</v>
      </c>
      <c r="X1706" s="156">
        <v>320057</v>
      </c>
      <c r="Y1706" s="156">
        <v>16011131</v>
      </c>
      <c r="Z1706" s="28">
        <v>0.97689999999999999</v>
      </c>
      <c r="AA1706" s="28"/>
      <c r="AB1706" s="111"/>
      <c r="AC1706" s="28"/>
      <c r="AD1706" s="28">
        <v>2.6200000000000001E-2</v>
      </c>
      <c r="AE1706" s="139"/>
      <c r="AF1706" s="139"/>
      <c r="AG1706" s="93">
        <v>11179</v>
      </c>
      <c r="AH1706" s="93">
        <v>22484</v>
      </c>
    </row>
    <row r="1707" spans="1:34">
      <c r="A1707" s="13" t="s">
        <v>157</v>
      </c>
      <c r="B1707" s="2" t="s">
        <v>74</v>
      </c>
      <c r="C1707" s="14" t="s">
        <v>63</v>
      </c>
      <c r="D1707" s="2">
        <v>2014</v>
      </c>
      <c r="E1707" s="14">
        <v>2014</v>
      </c>
      <c r="F1707" s="14" t="s">
        <v>99</v>
      </c>
      <c r="G1707" s="93">
        <v>1405</v>
      </c>
      <c r="H1707" s="93">
        <v>11383</v>
      </c>
      <c r="I1707" s="93">
        <v>1</v>
      </c>
      <c r="J1707" s="93">
        <v>23</v>
      </c>
      <c r="K1707" s="93">
        <v>1406</v>
      </c>
      <c r="L1707" s="93">
        <v>11406</v>
      </c>
      <c r="M1707" s="48">
        <v>12812</v>
      </c>
      <c r="N1707" s="48">
        <v>24802</v>
      </c>
      <c r="O1707" s="48">
        <v>3403</v>
      </c>
      <c r="P1707" s="48">
        <v>21330</v>
      </c>
      <c r="Q1707" s="48">
        <v>24733</v>
      </c>
      <c r="R1707" s="48">
        <v>2</v>
      </c>
      <c r="S1707" s="48">
        <v>67</v>
      </c>
      <c r="T1707" s="48">
        <v>69</v>
      </c>
      <c r="U1707" s="48">
        <v>3405</v>
      </c>
      <c r="V1707" s="48">
        <v>21397</v>
      </c>
      <c r="W1707" s="156">
        <v>3456560</v>
      </c>
      <c r="X1707" s="156">
        <v>7382</v>
      </c>
      <c r="Y1707" s="156">
        <v>3463942</v>
      </c>
      <c r="Z1707" s="28">
        <v>0.81950000000000001</v>
      </c>
      <c r="AA1707" s="28"/>
      <c r="AB1707" s="111"/>
      <c r="AC1707" s="28"/>
      <c r="AD1707" s="28">
        <v>9.2899999999999996E-2</v>
      </c>
      <c r="AE1707" s="139"/>
      <c r="AF1707" s="139"/>
      <c r="AG1707" s="93">
        <v>2575</v>
      </c>
      <c r="AH1707" s="93">
        <v>5277</v>
      </c>
    </row>
    <row r="1708" spans="1:34">
      <c r="A1708" s="13" t="s">
        <v>158</v>
      </c>
      <c r="B1708" s="2" t="s">
        <v>75</v>
      </c>
      <c r="C1708" s="14" t="s">
        <v>63</v>
      </c>
      <c r="D1708" s="2">
        <v>2014</v>
      </c>
      <c r="E1708" s="14">
        <v>2014</v>
      </c>
      <c r="F1708" s="14" t="s">
        <v>99</v>
      </c>
      <c r="G1708" s="93">
        <v>1630</v>
      </c>
      <c r="H1708" s="93">
        <v>10930</v>
      </c>
      <c r="I1708" s="93">
        <v>1</v>
      </c>
      <c r="J1708" s="93">
        <v>20</v>
      </c>
      <c r="K1708" s="93">
        <v>1631</v>
      </c>
      <c r="L1708" s="93">
        <v>10950</v>
      </c>
      <c r="M1708" s="48">
        <v>12581</v>
      </c>
      <c r="N1708" s="48">
        <v>24625</v>
      </c>
      <c r="O1708" s="48">
        <v>4027</v>
      </c>
      <c r="P1708" s="48">
        <v>20549</v>
      </c>
      <c r="Q1708" s="48">
        <v>24576</v>
      </c>
      <c r="R1708" s="48">
        <v>2</v>
      </c>
      <c r="S1708" s="48">
        <v>47</v>
      </c>
      <c r="T1708" s="48">
        <v>49</v>
      </c>
      <c r="U1708" s="48">
        <v>4029</v>
      </c>
      <c r="V1708" s="48">
        <v>20596</v>
      </c>
      <c r="W1708" s="156">
        <v>3397828</v>
      </c>
      <c r="X1708" s="156">
        <v>5786</v>
      </c>
      <c r="Y1708" s="156">
        <v>3403614</v>
      </c>
      <c r="Z1708" s="28">
        <v>0.9516</v>
      </c>
      <c r="AA1708" s="28"/>
      <c r="AB1708" s="111"/>
      <c r="AC1708" s="28"/>
      <c r="AD1708" s="28">
        <v>9.2899999999999996E-2</v>
      </c>
      <c r="AE1708" s="139"/>
      <c r="AF1708" s="139"/>
      <c r="AG1708" s="93">
        <v>688</v>
      </c>
      <c r="AH1708" s="93">
        <v>1156</v>
      </c>
    </row>
    <row r="1709" spans="1:34">
      <c r="A1709" s="13" t="s">
        <v>159</v>
      </c>
      <c r="B1709" s="2" t="s">
        <v>75</v>
      </c>
      <c r="C1709" s="14" t="s">
        <v>63</v>
      </c>
      <c r="D1709" s="2">
        <v>2014</v>
      </c>
      <c r="E1709" s="14">
        <v>2014</v>
      </c>
      <c r="F1709" s="14" t="s">
        <v>99</v>
      </c>
      <c r="G1709" s="93">
        <v>10</v>
      </c>
      <c r="H1709" s="93">
        <v>165</v>
      </c>
      <c r="I1709" s="93">
        <v>0</v>
      </c>
      <c r="J1709" s="93">
        <v>1</v>
      </c>
      <c r="K1709" s="93">
        <v>10</v>
      </c>
      <c r="L1709" s="93">
        <v>166</v>
      </c>
      <c r="M1709" s="48">
        <v>176</v>
      </c>
      <c r="N1709" s="48">
        <v>312</v>
      </c>
      <c r="O1709" s="48">
        <v>23</v>
      </c>
      <c r="P1709" s="48">
        <v>287</v>
      </c>
      <c r="Q1709" s="48">
        <v>310</v>
      </c>
      <c r="R1709" s="48">
        <v>0</v>
      </c>
      <c r="S1709" s="48">
        <v>2</v>
      </c>
      <c r="T1709" s="48">
        <v>2</v>
      </c>
      <c r="U1709" s="48">
        <v>23</v>
      </c>
      <c r="V1709" s="48">
        <v>289</v>
      </c>
      <c r="W1709" s="156">
        <v>41938</v>
      </c>
      <c r="X1709" s="156">
        <v>327</v>
      </c>
      <c r="Y1709" s="156">
        <v>42265</v>
      </c>
      <c r="Z1709" s="28">
        <v>1</v>
      </c>
      <c r="AA1709" s="28"/>
      <c r="AB1709" s="111"/>
      <c r="AC1709" s="28"/>
      <c r="AD1709" s="28">
        <v>9.2899999999999996E-2</v>
      </c>
      <c r="AE1709" s="139"/>
      <c r="AF1709" s="139"/>
      <c r="AG1709" s="93">
        <v>4</v>
      </c>
      <c r="AH1709" s="93">
        <v>7</v>
      </c>
    </row>
    <row r="1710" spans="1:34">
      <c r="A1710" s="13" t="s">
        <v>160</v>
      </c>
      <c r="B1710" s="2" t="s">
        <v>75</v>
      </c>
      <c r="C1710" s="14" t="s">
        <v>63</v>
      </c>
      <c r="D1710" s="2">
        <v>2014</v>
      </c>
      <c r="E1710" s="14">
        <v>2014</v>
      </c>
      <c r="F1710" s="14" t="s">
        <v>99</v>
      </c>
      <c r="G1710" s="93">
        <v>471</v>
      </c>
      <c r="H1710" s="93">
        <v>2736</v>
      </c>
      <c r="I1710" s="93">
        <v>0</v>
      </c>
      <c r="J1710" s="93">
        <v>3</v>
      </c>
      <c r="K1710" s="93">
        <v>471</v>
      </c>
      <c r="L1710" s="93">
        <v>2739</v>
      </c>
      <c r="M1710" s="48">
        <v>3210</v>
      </c>
      <c r="N1710" s="48">
        <v>7030</v>
      </c>
      <c r="O1710" s="48">
        <v>1276</v>
      </c>
      <c r="P1710" s="48">
        <v>5746</v>
      </c>
      <c r="Q1710" s="48">
        <v>7022</v>
      </c>
      <c r="R1710" s="48">
        <v>0</v>
      </c>
      <c r="S1710" s="48">
        <v>8</v>
      </c>
      <c r="T1710" s="48">
        <v>8</v>
      </c>
      <c r="U1710" s="48">
        <v>1276</v>
      </c>
      <c r="V1710" s="48">
        <v>5754</v>
      </c>
      <c r="W1710" s="156">
        <v>961901</v>
      </c>
      <c r="X1710" s="156">
        <v>546</v>
      </c>
      <c r="Y1710" s="156">
        <v>962447</v>
      </c>
      <c r="Z1710" s="28">
        <v>1</v>
      </c>
      <c r="AA1710" s="28"/>
      <c r="AB1710" s="111"/>
      <c r="AC1710" s="28"/>
      <c r="AD1710" s="28">
        <v>9.2899999999999996E-2</v>
      </c>
      <c r="AE1710" s="139"/>
      <c r="AF1710" s="139"/>
      <c r="AG1710" s="93">
        <v>157</v>
      </c>
      <c r="AH1710" s="93">
        <v>274</v>
      </c>
    </row>
    <row r="1711" spans="1:34">
      <c r="A1711" s="13" t="s">
        <v>161</v>
      </c>
      <c r="B1711" s="2" t="s">
        <v>74</v>
      </c>
      <c r="C1711" s="14" t="s">
        <v>63</v>
      </c>
      <c r="D1711" s="2">
        <v>2014</v>
      </c>
      <c r="E1711" s="14">
        <v>2014</v>
      </c>
      <c r="F1711" s="14" t="s">
        <v>99</v>
      </c>
      <c r="G1711" s="93">
        <v>3483</v>
      </c>
      <c r="H1711" s="93">
        <v>18624</v>
      </c>
      <c r="I1711" s="93">
        <v>7</v>
      </c>
      <c r="J1711" s="93">
        <v>86</v>
      </c>
      <c r="K1711" s="93">
        <v>3490</v>
      </c>
      <c r="L1711" s="93">
        <v>18710</v>
      </c>
      <c r="M1711" s="48">
        <v>22200</v>
      </c>
      <c r="N1711" s="48">
        <v>43723</v>
      </c>
      <c r="O1711" s="48">
        <v>8449</v>
      </c>
      <c r="P1711" s="48">
        <v>35030</v>
      </c>
      <c r="Q1711" s="48">
        <v>43479</v>
      </c>
      <c r="R1711" s="48">
        <v>28</v>
      </c>
      <c r="S1711" s="48">
        <v>216</v>
      </c>
      <c r="T1711" s="48">
        <v>244</v>
      </c>
      <c r="U1711" s="48">
        <v>8477</v>
      </c>
      <c r="V1711" s="48">
        <v>35246</v>
      </c>
      <c r="W1711" s="156">
        <v>6269922</v>
      </c>
      <c r="X1711" s="156">
        <v>31474</v>
      </c>
      <c r="Y1711" s="156">
        <v>6301396</v>
      </c>
      <c r="Z1711" s="28">
        <v>0.93220000000000003</v>
      </c>
      <c r="AA1711" s="28"/>
      <c r="AB1711" s="111"/>
      <c r="AC1711" s="28"/>
      <c r="AD1711" s="28">
        <v>4.4000000000000003E-3</v>
      </c>
      <c r="AE1711" s="139"/>
      <c r="AF1711" s="139"/>
      <c r="AG1711" s="93">
        <v>2450</v>
      </c>
      <c r="AH1711" s="93">
        <v>4860</v>
      </c>
    </row>
    <row r="1712" spans="1:34">
      <c r="A1712" s="13" t="s">
        <v>162</v>
      </c>
      <c r="B1712" s="2" t="s">
        <v>74</v>
      </c>
      <c r="C1712" s="14" t="s">
        <v>63</v>
      </c>
      <c r="D1712" s="2">
        <v>2014</v>
      </c>
      <c r="E1712" s="14">
        <v>2014</v>
      </c>
      <c r="F1712" s="14" t="s">
        <v>99</v>
      </c>
      <c r="G1712" s="93">
        <v>2053</v>
      </c>
      <c r="H1712" s="93">
        <v>17179</v>
      </c>
      <c r="I1712" s="93">
        <v>13</v>
      </c>
      <c r="J1712" s="93">
        <v>117</v>
      </c>
      <c r="K1712" s="93">
        <v>2066</v>
      </c>
      <c r="L1712" s="93">
        <v>17296</v>
      </c>
      <c r="M1712" s="48">
        <v>19362</v>
      </c>
      <c r="N1712" s="48">
        <v>35457</v>
      </c>
      <c r="O1712" s="48">
        <v>4971</v>
      </c>
      <c r="P1712" s="48">
        <v>30148</v>
      </c>
      <c r="Q1712" s="48">
        <v>35119</v>
      </c>
      <c r="R1712" s="48">
        <v>40</v>
      </c>
      <c r="S1712" s="48">
        <v>298</v>
      </c>
      <c r="T1712" s="48">
        <v>338</v>
      </c>
      <c r="U1712" s="48">
        <v>5011</v>
      </c>
      <c r="V1712" s="48">
        <v>30446</v>
      </c>
      <c r="W1712" s="156">
        <v>5016823</v>
      </c>
      <c r="X1712" s="156">
        <v>37006</v>
      </c>
      <c r="Y1712" s="156">
        <v>5053829</v>
      </c>
      <c r="Z1712" s="28">
        <v>0.83720000000000006</v>
      </c>
      <c r="AA1712" s="28"/>
      <c r="AB1712" s="111"/>
      <c r="AC1712" s="28"/>
      <c r="AD1712" s="28">
        <v>9.2899999999999996E-2</v>
      </c>
      <c r="AE1712" s="139"/>
      <c r="AF1712" s="139"/>
      <c r="AG1712" s="93">
        <v>3463</v>
      </c>
      <c r="AH1712" s="93">
        <v>7042</v>
      </c>
    </row>
    <row r="1713" spans="1:51">
      <c r="A1713" s="13" t="s">
        <v>163</v>
      </c>
      <c r="B1713" s="2" t="s">
        <v>75</v>
      </c>
      <c r="C1713" s="14" t="s">
        <v>63</v>
      </c>
      <c r="D1713" s="2">
        <v>2014</v>
      </c>
      <c r="E1713" s="14">
        <v>2014</v>
      </c>
      <c r="F1713" s="14" t="s">
        <v>99</v>
      </c>
      <c r="G1713" s="93">
        <v>6778</v>
      </c>
      <c r="H1713" s="93">
        <v>35689</v>
      </c>
      <c r="I1713" s="93">
        <v>9</v>
      </c>
      <c r="J1713" s="93">
        <v>61</v>
      </c>
      <c r="K1713" s="93">
        <v>6787</v>
      </c>
      <c r="L1713" s="93">
        <v>35750</v>
      </c>
      <c r="M1713" s="48">
        <v>42537</v>
      </c>
      <c r="N1713" s="48">
        <v>92466</v>
      </c>
      <c r="O1713" s="48">
        <v>17841</v>
      </c>
      <c r="P1713" s="48">
        <v>74413</v>
      </c>
      <c r="Q1713" s="48">
        <v>92254</v>
      </c>
      <c r="R1713" s="48">
        <v>31</v>
      </c>
      <c r="S1713" s="48">
        <v>181</v>
      </c>
      <c r="T1713" s="48">
        <v>212</v>
      </c>
      <c r="U1713" s="48">
        <v>17872</v>
      </c>
      <c r="V1713" s="48">
        <v>74594</v>
      </c>
      <c r="W1713" s="156">
        <v>12926833</v>
      </c>
      <c r="X1713" s="156">
        <v>23111</v>
      </c>
      <c r="Y1713" s="156">
        <v>12949944</v>
      </c>
      <c r="Z1713" s="28">
        <v>0.9325</v>
      </c>
      <c r="AA1713" s="28"/>
      <c r="AB1713" s="111"/>
      <c r="AC1713" s="28"/>
      <c r="AD1713" s="28">
        <v>1.34E-2</v>
      </c>
      <c r="AE1713" s="139"/>
      <c r="AF1713" s="139"/>
      <c r="AG1713" s="93">
        <v>5569</v>
      </c>
      <c r="AH1713" s="93">
        <v>11866</v>
      </c>
    </row>
    <row r="1714" spans="1:51">
      <c r="A1714" s="13" t="s">
        <v>164</v>
      </c>
      <c r="B1714" s="2" t="s">
        <v>75</v>
      </c>
      <c r="C1714" s="14" t="s">
        <v>63</v>
      </c>
      <c r="D1714" s="2">
        <v>2014</v>
      </c>
      <c r="E1714" s="14">
        <v>2014</v>
      </c>
      <c r="F1714" s="14" t="s">
        <v>99</v>
      </c>
      <c r="G1714" s="93">
        <v>831</v>
      </c>
      <c r="H1714" s="93">
        <v>4802</v>
      </c>
      <c r="I1714" s="93">
        <v>4</v>
      </c>
      <c r="J1714" s="93">
        <v>28</v>
      </c>
      <c r="K1714" s="93">
        <v>835</v>
      </c>
      <c r="L1714" s="93">
        <v>4830</v>
      </c>
      <c r="M1714" s="48">
        <v>5665</v>
      </c>
      <c r="N1714" s="48">
        <v>13201</v>
      </c>
      <c r="O1714" s="48">
        <v>2187</v>
      </c>
      <c r="P1714" s="48">
        <v>10921</v>
      </c>
      <c r="Q1714" s="48">
        <v>13108</v>
      </c>
      <c r="R1714" s="48">
        <v>18</v>
      </c>
      <c r="S1714" s="48">
        <v>75</v>
      </c>
      <c r="T1714" s="48">
        <v>93</v>
      </c>
      <c r="U1714" s="48">
        <v>2205</v>
      </c>
      <c r="V1714" s="48">
        <v>10996</v>
      </c>
      <c r="W1714" s="156">
        <v>1801738</v>
      </c>
      <c r="X1714" s="156">
        <v>11106</v>
      </c>
      <c r="Y1714" s="156">
        <v>1812844</v>
      </c>
      <c r="Z1714" s="28">
        <v>0.97489999999999999</v>
      </c>
      <c r="AA1714" s="28"/>
      <c r="AB1714" s="111"/>
      <c r="AC1714" s="28"/>
      <c r="AD1714" s="28">
        <v>9.2899999999999996E-2</v>
      </c>
      <c r="AE1714" s="139"/>
      <c r="AF1714" s="139"/>
      <c r="AG1714" s="93">
        <v>693</v>
      </c>
      <c r="AH1714" s="93">
        <v>1471</v>
      </c>
    </row>
    <row r="1715" spans="1:51">
      <c r="A1715" s="13" t="s">
        <v>165</v>
      </c>
      <c r="B1715" s="2" t="s">
        <v>75</v>
      </c>
      <c r="C1715" s="14" t="s">
        <v>63</v>
      </c>
      <c r="D1715" s="2">
        <v>2014</v>
      </c>
      <c r="E1715" s="14">
        <v>2014</v>
      </c>
      <c r="F1715" s="14" t="s">
        <v>99</v>
      </c>
      <c r="G1715" s="93">
        <v>748</v>
      </c>
      <c r="H1715" s="93">
        <v>4214</v>
      </c>
      <c r="I1715" s="93">
        <v>1</v>
      </c>
      <c r="J1715" s="93">
        <v>8</v>
      </c>
      <c r="K1715" s="93">
        <v>749</v>
      </c>
      <c r="L1715" s="93">
        <v>4222</v>
      </c>
      <c r="M1715" s="48">
        <v>4971</v>
      </c>
      <c r="N1715" s="48">
        <v>11045</v>
      </c>
      <c r="O1715" s="48">
        <v>2013</v>
      </c>
      <c r="P1715" s="48">
        <v>9005</v>
      </c>
      <c r="Q1715" s="48">
        <v>11018</v>
      </c>
      <c r="R1715" s="48">
        <v>3</v>
      </c>
      <c r="S1715" s="48">
        <v>24</v>
      </c>
      <c r="T1715" s="48">
        <v>27</v>
      </c>
      <c r="U1715" s="48">
        <v>2016</v>
      </c>
      <c r="V1715" s="48">
        <v>9029</v>
      </c>
      <c r="W1715" s="156">
        <v>1501283</v>
      </c>
      <c r="X1715" s="156">
        <v>3368</v>
      </c>
      <c r="Y1715" s="156">
        <v>1504651</v>
      </c>
      <c r="Z1715" s="28">
        <v>0.96970000000000001</v>
      </c>
      <c r="AA1715" s="28"/>
      <c r="AB1715" s="111"/>
      <c r="AC1715" s="28"/>
      <c r="AD1715" s="28">
        <v>9.2899999999999996E-2</v>
      </c>
      <c r="AE1715" s="139"/>
      <c r="AF1715" s="139"/>
      <c r="AG1715" s="93">
        <v>447</v>
      </c>
      <c r="AH1715" s="93">
        <v>947</v>
      </c>
    </row>
    <row r="1716" spans="1:51">
      <c r="A1716" s="13" t="s">
        <v>166</v>
      </c>
      <c r="B1716" s="2" t="s">
        <v>75</v>
      </c>
      <c r="C1716" s="14" t="s">
        <v>63</v>
      </c>
      <c r="D1716" s="2">
        <v>2014</v>
      </c>
      <c r="E1716" s="14">
        <v>2014</v>
      </c>
      <c r="F1716" s="14" t="s">
        <v>99</v>
      </c>
      <c r="G1716" s="93">
        <v>84</v>
      </c>
      <c r="H1716" s="93">
        <v>874</v>
      </c>
      <c r="I1716" s="93">
        <v>0</v>
      </c>
      <c r="J1716" s="93">
        <v>1</v>
      </c>
      <c r="K1716" s="93">
        <v>84</v>
      </c>
      <c r="L1716" s="93">
        <v>875</v>
      </c>
      <c r="M1716" s="48">
        <v>959</v>
      </c>
      <c r="N1716" s="48">
        <v>1790</v>
      </c>
      <c r="O1716" s="48">
        <v>201</v>
      </c>
      <c r="P1716" s="48">
        <v>1587</v>
      </c>
      <c r="Q1716" s="48">
        <v>1788</v>
      </c>
      <c r="R1716" s="48">
        <v>0</v>
      </c>
      <c r="S1716" s="48">
        <v>2</v>
      </c>
      <c r="T1716" s="48">
        <v>2</v>
      </c>
      <c r="U1716" s="48">
        <v>201</v>
      </c>
      <c r="V1716" s="48">
        <v>1589</v>
      </c>
      <c r="W1716" s="156">
        <v>257468</v>
      </c>
      <c r="X1716" s="156">
        <v>408</v>
      </c>
      <c r="Y1716" s="156">
        <v>257876</v>
      </c>
      <c r="Z1716" s="28">
        <v>1</v>
      </c>
      <c r="AA1716" s="28"/>
      <c r="AB1716" s="111"/>
      <c r="AC1716" s="28"/>
      <c r="AD1716" s="28">
        <v>9.2899999999999996E-2</v>
      </c>
      <c r="AE1716" s="139"/>
      <c r="AF1716" s="139"/>
      <c r="AG1716" s="93">
        <v>42</v>
      </c>
      <c r="AH1716" s="93">
        <v>66</v>
      </c>
    </row>
    <row r="1717" spans="1:51">
      <c r="A1717" s="13" t="s">
        <v>167</v>
      </c>
      <c r="B1717" s="2" t="s">
        <v>74</v>
      </c>
      <c r="C1717" s="14" t="s">
        <v>63</v>
      </c>
      <c r="D1717" s="2">
        <v>2014</v>
      </c>
      <c r="E1717" s="14">
        <v>2014</v>
      </c>
      <c r="F1717" s="14" t="s">
        <v>99</v>
      </c>
      <c r="G1717" s="93">
        <v>9500</v>
      </c>
      <c r="H1717" s="93">
        <v>41176</v>
      </c>
      <c r="I1717" s="93">
        <v>24</v>
      </c>
      <c r="J1717" s="93">
        <v>392</v>
      </c>
      <c r="K1717" s="93">
        <v>9524</v>
      </c>
      <c r="L1717" s="93">
        <v>41568</v>
      </c>
      <c r="M1717" s="48">
        <v>51092</v>
      </c>
      <c r="N1717" s="48">
        <v>123978</v>
      </c>
      <c r="O1717" s="48">
        <v>26042</v>
      </c>
      <c r="P1717" s="48">
        <v>96853</v>
      </c>
      <c r="Q1717" s="48">
        <v>122895</v>
      </c>
      <c r="R1717" s="48">
        <v>78</v>
      </c>
      <c r="S1717" s="48">
        <v>1005</v>
      </c>
      <c r="T1717" s="48">
        <v>1083</v>
      </c>
      <c r="U1717" s="48">
        <v>26120</v>
      </c>
      <c r="V1717" s="48">
        <v>97858</v>
      </c>
      <c r="W1717" s="156">
        <v>16771094</v>
      </c>
      <c r="X1717" s="156">
        <v>121847</v>
      </c>
      <c r="Y1717" s="156">
        <v>16892941</v>
      </c>
      <c r="Z1717" s="28">
        <v>1</v>
      </c>
      <c r="AA1717" s="28"/>
      <c r="AB1717" s="111"/>
      <c r="AC1717" s="28"/>
      <c r="AD1717" s="28">
        <v>4.6100000000000002E-2</v>
      </c>
      <c r="AE1717" s="139"/>
      <c r="AF1717" s="139"/>
      <c r="AG1717" s="93">
        <v>8394</v>
      </c>
      <c r="AH1717" s="93">
        <v>19267</v>
      </c>
    </row>
    <row r="1718" spans="1:51">
      <c r="A1718" s="13" t="s">
        <v>168</v>
      </c>
      <c r="B1718" s="2" t="s">
        <v>75</v>
      </c>
      <c r="C1718" s="14" t="s">
        <v>63</v>
      </c>
      <c r="D1718" s="2">
        <v>2014</v>
      </c>
      <c r="E1718" s="14">
        <v>2014</v>
      </c>
      <c r="F1718" s="14" t="s">
        <v>99</v>
      </c>
      <c r="G1718" s="93">
        <v>403</v>
      </c>
      <c r="H1718" s="93">
        <v>2643</v>
      </c>
      <c r="I1718" s="93">
        <v>1</v>
      </c>
      <c r="J1718" s="93">
        <v>3</v>
      </c>
      <c r="K1718" s="93">
        <v>404</v>
      </c>
      <c r="L1718" s="93">
        <v>2646</v>
      </c>
      <c r="M1718" s="48">
        <v>3050</v>
      </c>
      <c r="N1718" s="48">
        <v>5600</v>
      </c>
      <c r="O1718" s="48">
        <v>1022</v>
      </c>
      <c r="P1718" s="48">
        <v>4568</v>
      </c>
      <c r="Q1718" s="48">
        <v>5590</v>
      </c>
      <c r="R1718" s="48">
        <v>2</v>
      </c>
      <c r="S1718" s="48">
        <v>8</v>
      </c>
      <c r="T1718" s="48">
        <v>10</v>
      </c>
      <c r="U1718" s="48">
        <v>1024</v>
      </c>
      <c r="V1718" s="48">
        <v>4576</v>
      </c>
      <c r="W1718" s="156">
        <v>775630</v>
      </c>
      <c r="X1718" s="156">
        <v>921</v>
      </c>
      <c r="Y1718" s="156">
        <v>776551</v>
      </c>
      <c r="Z1718" s="28">
        <v>0.97760000000000002</v>
      </c>
      <c r="AA1718" s="28"/>
      <c r="AB1718" s="111"/>
      <c r="AC1718" s="28"/>
      <c r="AD1718" s="28">
        <v>9.2899999999999996E-2</v>
      </c>
      <c r="AE1718" s="139"/>
      <c r="AF1718" s="139"/>
      <c r="AG1718" s="93">
        <v>127</v>
      </c>
      <c r="AH1718" s="93">
        <v>202</v>
      </c>
    </row>
    <row r="1719" spans="1:51">
      <c r="A1719" s="13" t="s">
        <v>169</v>
      </c>
      <c r="B1719" s="2" t="s">
        <v>74</v>
      </c>
      <c r="C1719" s="14" t="s">
        <v>63</v>
      </c>
      <c r="D1719" s="2">
        <v>2014</v>
      </c>
      <c r="E1719" s="14">
        <v>2014</v>
      </c>
      <c r="F1719" s="14" t="s">
        <v>99</v>
      </c>
      <c r="G1719" s="93">
        <v>3669</v>
      </c>
      <c r="H1719" s="93">
        <v>31114</v>
      </c>
      <c r="I1719" s="93">
        <v>7</v>
      </c>
      <c r="J1719" s="93">
        <v>226</v>
      </c>
      <c r="K1719" s="93">
        <v>3676</v>
      </c>
      <c r="L1719" s="93">
        <v>31340</v>
      </c>
      <c r="M1719" s="48">
        <v>35016</v>
      </c>
      <c r="N1719" s="48">
        <v>71846</v>
      </c>
      <c r="O1719" s="48">
        <v>9113</v>
      </c>
      <c r="P1719" s="48">
        <v>62181</v>
      </c>
      <c r="Q1719" s="48">
        <v>71294</v>
      </c>
      <c r="R1719" s="48">
        <v>25</v>
      </c>
      <c r="S1719" s="48">
        <v>527</v>
      </c>
      <c r="T1719" s="48">
        <v>552</v>
      </c>
      <c r="U1719" s="48">
        <v>9138</v>
      </c>
      <c r="V1719" s="48">
        <v>62708</v>
      </c>
      <c r="W1719" s="156">
        <v>9963518</v>
      </c>
      <c r="X1719" s="156">
        <v>67569</v>
      </c>
      <c r="Y1719" s="156">
        <v>10031087</v>
      </c>
      <c r="Z1719" s="28">
        <v>0.97450000000000003</v>
      </c>
      <c r="AA1719" s="28"/>
      <c r="AB1719" s="111"/>
      <c r="AC1719" s="28"/>
      <c r="AD1719" s="28">
        <v>1.9199999999999998E-2</v>
      </c>
      <c r="AE1719" s="139"/>
      <c r="AF1719" s="139"/>
      <c r="AG1719" s="93">
        <v>7010</v>
      </c>
      <c r="AH1719" s="93">
        <v>15246</v>
      </c>
    </row>
    <row r="1720" spans="1:51">
      <c r="A1720" s="13" t="s">
        <v>170</v>
      </c>
      <c r="B1720" s="2" t="s">
        <v>74</v>
      </c>
      <c r="C1720" s="14" t="s">
        <v>63</v>
      </c>
      <c r="D1720" s="2">
        <v>2014</v>
      </c>
      <c r="E1720" s="14">
        <v>2014</v>
      </c>
      <c r="F1720" s="14" t="s">
        <v>99</v>
      </c>
      <c r="G1720" s="93">
        <v>1046</v>
      </c>
      <c r="H1720" s="93">
        <v>7616</v>
      </c>
      <c r="I1720" s="93">
        <v>21</v>
      </c>
      <c r="J1720" s="93">
        <v>133</v>
      </c>
      <c r="K1720" s="93">
        <v>1067</v>
      </c>
      <c r="L1720" s="93">
        <v>7749</v>
      </c>
      <c r="M1720" s="48">
        <v>8816</v>
      </c>
      <c r="N1720" s="48">
        <v>18624</v>
      </c>
      <c r="O1720" s="48">
        <v>2733</v>
      </c>
      <c r="P1720" s="48">
        <v>15519</v>
      </c>
      <c r="Q1720" s="48">
        <v>18252</v>
      </c>
      <c r="R1720" s="48">
        <v>71</v>
      </c>
      <c r="S1720" s="48">
        <v>301</v>
      </c>
      <c r="T1720" s="48">
        <v>372</v>
      </c>
      <c r="U1720" s="48">
        <v>2804</v>
      </c>
      <c r="V1720" s="48">
        <v>15820</v>
      </c>
      <c r="W1720" s="156">
        <v>2522779</v>
      </c>
      <c r="X1720" s="156">
        <v>47169</v>
      </c>
      <c r="Y1720" s="156">
        <v>2569948</v>
      </c>
      <c r="Z1720" s="28">
        <v>0.8</v>
      </c>
      <c r="AA1720" s="28"/>
      <c r="AB1720" s="111"/>
      <c r="AC1720" s="28"/>
      <c r="AD1720" s="28">
        <v>9.2899999999999996E-2</v>
      </c>
      <c r="AE1720" s="139"/>
      <c r="AF1720" s="139"/>
      <c r="AG1720" s="93">
        <v>944</v>
      </c>
      <c r="AH1720" s="93">
        <v>1865</v>
      </c>
    </row>
    <row r="1721" spans="1:51">
      <c r="A1721" s="13" t="s">
        <v>171</v>
      </c>
      <c r="B1721" s="2" t="s">
        <v>75</v>
      </c>
      <c r="C1721" s="14" t="s">
        <v>63</v>
      </c>
      <c r="D1721" s="2">
        <v>2014</v>
      </c>
      <c r="E1721" s="14">
        <v>2014</v>
      </c>
      <c r="F1721" s="14" t="s">
        <v>99</v>
      </c>
      <c r="G1721" s="93">
        <v>1008</v>
      </c>
      <c r="H1721" s="93">
        <v>4965</v>
      </c>
      <c r="I1721" s="93">
        <v>3</v>
      </c>
      <c r="J1721" s="93">
        <v>16</v>
      </c>
      <c r="K1721" s="93">
        <v>1011</v>
      </c>
      <c r="L1721" s="93">
        <v>4981</v>
      </c>
      <c r="M1721" s="48">
        <v>5992</v>
      </c>
      <c r="N1721" s="48">
        <v>13363</v>
      </c>
      <c r="O1721" s="48">
        <v>2742</v>
      </c>
      <c r="P1721" s="48">
        <v>10567</v>
      </c>
      <c r="Q1721" s="48">
        <v>13309</v>
      </c>
      <c r="R1721" s="48">
        <v>6</v>
      </c>
      <c r="S1721" s="48">
        <v>48</v>
      </c>
      <c r="T1721" s="48">
        <v>54</v>
      </c>
      <c r="U1721" s="48">
        <v>2748</v>
      </c>
      <c r="V1721" s="48">
        <v>10615</v>
      </c>
      <c r="W1721" s="156">
        <v>1878588</v>
      </c>
      <c r="X1721" s="156">
        <v>4933</v>
      </c>
      <c r="Y1721" s="156">
        <v>1883521</v>
      </c>
      <c r="Z1721" s="28">
        <v>1</v>
      </c>
      <c r="AA1721" s="28"/>
      <c r="AB1721" s="111"/>
      <c r="AC1721" s="28"/>
      <c r="AD1721" s="28">
        <v>9.2899999999999996E-2</v>
      </c>
      <c r="AE1721" s="139"/>
      <c r="AF1721" s="139"/>
      <c r="AG1721" s="93">
        <v>528</v>
      </c>
      <c r="AH1721" s="93">
        <v>1034</v>
      </c>
    </row>
    <row r="1722" spans="1:51">
      <c r="A1722" s="51" t="s">
        <v>172</v>
      </c>
      <c r="B1722" s="2" t="s">
        <v>66</v>
      </c>
      <c r="C1722" s="14" t="s">
        <v>185</v>
      </c>
      <c r="D1722" s="2">
        <v>2014</v>
      </c>
      <c r="E1722" s="14">
        <v>2014</v>
      </c>
      <c r="F1722" s="14" t="s">
        <v>99</v>
      </c>
      <c r="G1722" s="93">
        <v>308258</v>
      </c>
      <c r="H1722" s="93">
        <v>1739716</v>
      </c>
      <c r="I1722" s="93">
        <v>1963</v>
      </c>
      <c r="J1722" s="93">
        <v>17090</v>
      </c>
      <c r="K1722" s="93">
        <v>310221</v>
      </c>
      <c r="L1722" s="93">
        <v>1756806</v>
      </c>
      <c r="M1722" s="48">
        <v>2067027</v>
      </c>
      <c r="N1722" s="48">
        <v>4465777</v>
      </c>
      <c r="O1722" s="48">
        <v>776382</v>
      </c>
      <c r="P1722" s="48">
        <v>3642736</v>
      </c>
      <c r="Q1722" s="48">
        <v>4419118</v>
      </c>
      <c r="R1722" s="48">
        <v>6396</v>
      </c>
      <c r="S1722" s="48">
        <v>40263</v>
      </c>
      <c r="T1722" s="48">
        <v>46659</v>
      </c>
      <c r="U1722" s="48">
        <v>782778</v>
      </c>
      <c r="V1722" s="48">
        <v>3682999</v>
      </c>
      <c r="W1722" s="156">
        <v>621512877.14999998</v>
      </c>
      <c r="X1722" s="156">
        <v>5486126</v>
      </c>
      <c r="Y1722" s="156">
        <v>626999003.14999998</v>
      </c>
      <c r="Z1722" s="28">
        <v>0.96870000000000001</v>
      </c>
      <c r="AA1722" s="28"/>
      <c r="AB1722" s="111"/>
      <c r="AC1722" s="28"/>
      <c r="AD1722" s="28">
        <v>4.8599999999999997E-2</v>
      </c>
      <c r="AE1722" s="139"/>
      <c r="AF1722" s="139"/>
      <c r="AG1722" s="93">
        <v>339503</v>
      </c>
      <c r="AH1722" s="93">
        <v>704793</v>
      </c>
      <c r="AI1722" s="2"/>
      <c r="AJ1722" s="2"/>
      <c r="AK1722" s="2"/>
      <c r="AL1722" s="2"/>
      <c r="AM1722" s="2"/>
      <c r="AN1722" s="2"/>
      <c r="AO1722" s="2"/>
      <c r="AP1722" s="2"/>
      <c r="AQ1722" s="2"/>
      <c r="AR1722" s="2"/>
      <c r="AS1722" s="2"/>
      <c r="AT1722" s="2"/>
      <c r="AU1722" s="2"/>
      <c r="AV1722" s="2"/>
      <c r="AW1722" s="2"/>
      <c r="AX1722" s="2"/>
      <c r="AY1722" s="2"/>
    </row>
    <row r="1723" spans="1:51">
      <c r="A1723" s="51" t="s">
        <v>173</v>
      </c>
      <c r="B1723" s="2" t="s">
        <v>74</v>
      </c>
      <c r="C1723" s="14" t="s">
        <v>185</v>
      </c>
      <c r="D1723" s="2">
        <v>2014</v>
      </c>
      <c r="E1723" s="14">
        <v>2014</v>
      </c>
      <c r="F1723" s="14" t="s">
        <v>99</v>
      </c>
      <c r="G1723" s="93">
        <v>9793</v>
      </c>
      <c r="H1723" s="93">
        <v>53860</v>
      </c>
      <c r="I1723" s="93">
        <v>101</v>
      </c>
      <c r="J1723" s="93">
        <v>881</v>
      </c>
      <c r="K1723" s="93">
        <v>9894</v>
      </c>
      <c r="L1723" s="93">
        <v>54741</v>
      </c>
      <c r="M1723" s="48">
        <v>64635</v>
      </c>
      <c r="N1723" s="48">
        <v>127203</v>
      </c>
      <c r="O1723" s="48">
        <v>23020</v>
      </c>
      <c r="P1723" s="48">
        <v>101819</v>
      </c>
      <c r="Q1723" s="48">
        <v>124839</v>
      </c>
      <c r="R1723" s="48">
        <v>334</v>
      </c>
      <c r="S1723" s="48">
        <v>2030</v>
      </c>
      <c r="T1723" s="48">
        <v>2364</v>
      </c>
      <c r="U1723" s="48">
        <v>23354</v>
      </c>
      <c r="V1723" s="48">
        <v>103849</v>
      </c>
      <c r="W1723" s="156">
        <v>18229348</v>
      </c>
      <c r="X1723" s="156">
        <v>281251</v>
      </c>
      <c r="Y1723" s="156">
        <v>18510599</v>
      </c>
      <c r="Z1723" s="28">
        <v>0.88300000000000001</v>
      </c>
      <c r="AA1723" s="28"/>
      <c r="AB1723" s="111"/>
      <c r="AC1723" s="28"/>
      <c r="AD1723" s="28">
        <v>3.09E-2</v>
      </c>
      <c r="AE1723" s="139"/>
      <c r="AF1723" s="139"/>
      <c r="AG1723" s="93">
        <v>9661</v>
      </c>
      <c r="AH1723" s="93">
        <v>18301</v>
      </c>
      <c r="AI1723" s="1"/>
      <c r="AJ1723" s="1"/>
      <c r="AK1723" s="1"/>
      <c r="AL1723" s="1"/>
      <c r="AM1723" s="1"/>
      <c r="AN1723" s="1"/>
      <c r="AO1723" s="1"/>
      <c r="AP1723" s="1"/>
      <c r="AQ1723" s="1"/>
      <c r="AR1723" s="1"/>
      <c r="AS1723" s="1"/>
      <c r="AT1723" s="1"/>
      <c r="AU1723" s="1"/>
      <c r="AV1723" s="1"/>
      <c r="AW1723" s="1"/>
      <c r="AX1723" s="1"/>
      <c r="AY1723" s="1"/>
    </row>
    <row r="1724" spans="1:51">
      <c r="A1724" s="51" t="s">
        <v>174</v>
      </c>
      <c r="B1724" s="2" t="s">
        <v>75</v>
      </c>
      <c r="C1724" s="14" t="s">
        <v>185</v>
      </c>
      <c r="D1724" s="2">
        <v>2014</v>
      </c>
      <c r="E1724" s="14">
        <v>2014</v>
      </c>
      <c r="F1724" s="14" t="s">
        <v>99</v>
      </c>
      <c r="G1724" s="93">
        <v>5</v>
      </c>
      <c r="H1724" s="93">
        <v>112</v>
      </c>
      <c r="I1724" s="93">
        <v>0</v>
      </c>
      <c r="J1724" s="93">
        <v>0</v>
      </c>
      <c r="K1724" s="93">
        <v>5</v>
      </c>
      <c r="L1724" s="93">
        <v>112</v>
      </c>
      <c r="M1724" s="48">
        <v>117</v>
      </c>
      <c r="N1724" s="48">
        <v>195</v>
      </c>
      <c r="O1724" s="48">
        <v>14</v>
      </c>
      <c r="P1724" s="48">
        <v>181</v>
      </c>
      <c r="Q1724" s="48">
        <v>195</v>
      </c>
      <c r="R1724" s="48">
        <v>0</v>
      </c>
      <c r="S1724" s="48">
        <v>0</v>
      </c>
      <c r="T1724" s="48">
        <v>0</v>
      </c>
      <c r="U1724" s="48">
        <v>14</v>
      </c>
      <c r="V1724" s="48">
        <v>181</v>
      </c>
      <c r="W1724" s="156">
        <v>25611</v>
      </c>
      <c r="X1724" s="156">
        <v>0</v>
      </c>
      <c r="Y1724" s="156">
        <v>25611</v>
      </c>
      <c r="Z1724" s="28">
        <v>1</v>
      </c>
      <c r="AA1724" s="28"/>
      <c r="AB1724" s="111"/>
      <c r="AC1724" s="28"/>
      <c r="AD1724" s="28">
        <v>8.6400000000000005E-2</v>
      </c>
      <c r="AE1724" s="139"/>
      <c r="AF1724" s="139"/>
      <c r="AG1724" s="93">
        <v>0</v>
      </c>
      <c r="AH1724" s="93">
        <v>0</v>
      </c>
      <c r="AI1724" s="1"/>
      <c r="AJ1724" s="1"/>
      <c r="AK1724" s="1"/>
      <c r="AL1724" s="1"/>
      <c r="AM1724" s="1"/>
      <c r="AN1724" s="1"/>
      <c r="AO1724" s="1"/>
      <c r="AP1724" s="1"/>
      <c r="AQ1724" s="1"/>
      <c r="AR1724" s="1"/>
      <c r="AS1724" s="1"/>
      <c r="AT1724" s="1"/>
      <c r="AU1724" s="1"/>
      <c r="AV1724" s="1"/>
      <c r="AW1724" s="1"/>
      <c r="AX1724" s="1"/>
      <c r="AY1724" s="1"/>
    </row>
    <row r="1725" spans="1:51">
      <c r="A1725" s="51" t="s">
        <v>175</v>
      </c>
      <c r="B1725" s="2" t="s">
        <v>75</v>
      </c>
      <c r="C1725" s="14" t="s">
        <v>185</v>
      </c>
      <c r="D1725" s="2">
        <v>2014</v>
      </c>
      <c r="E1725" s="14">
        <v>2014</v>
      </c>
      <c r="F1725" s="14" t="s">
        <v>99</v>
      </c>
      <c r="G1725" s="93">
        <v>178</v>
      </c>
      <c r="H1725" s="93">
        <v>1611</v>
      </c>
      <c r="I1725" s="93">
        <v>0</v>
      </c>
      <c r="J1725" s="93">
        <v>1</v>
      </c>
      <c r="K1725" s="93">
        <v>178</v>
      </c>
      <c r="L1725" s="93">
        <v>1612</v>
      </c>
      <c r="M1725" s="48">
        <v>1790</v>
      </c>
      <c r="N1725" s="48">
        <v>3402</v>
      </c>
      <c r="O1725" s="48">
        <v>446</v>
      </c>
      <c r="P1725" s="48">
        <v>2954</v>
      </c>
      <c r="Q1725" s="48">
        <v>3400</v>
      </c>
      <c r="R1725" s="48">
        <v>0</v>
      </c>
      <c r="S1725" s="48">
        <v>2</v>
      </c>
      <c r="T1725" s="48">
        <v>2</v>
      </c>
      <c r="U1725" s="48">
        <v>446</v>
      </c>
      <c r="V1725" s="48">
        <v>2956</v>
      </c>
      <c r="W1725" s="156">
        <v>472320</v>
      </c>
      <c r="X1725" s="156">
        <v>242</v>
      </c>
      <c r="Y1725" s="156">
        <v>472562</v>
      </c>
      <c r="Z1725" s="28">
        <v>0.97889999999999999</v>
      </c>
      <c r="AA1725" s="28"/>
      <c r="AB1725" s="111"/>
      <c r="AC1725" s="28"/>
      <c r="AD1725" s="28">
        <v>8.6400000000000005E-2</v>
      </c>
      <c r="AE1725" s="139"/>
      <c r="AF1725" s="139"/>
      <c r="AG1725" s="93">
        <v>67</v>
      </c>
      <c r="AH1725" s="93">
        <v>113</v>
      </c>
      <c r="AI1725" s="1"/>
      <c r="AJ1725" s="1"/>
      <c r="AK1725" s="1"/>
      <c r="AL1725" s="1"/>
      <c r="AM1725" s="1"/>
      <c r="AN1725" s="1"/>
      <c r="AO1725" s="1"/>
      <c r="AP1725" s="1"/>
      <c r="AQ1725" s="1"/>
      <c r="AR1725" s="1"/>
      <c r="AS1725" s="1"/>
      <c r="AT1725" s="1"/>
      <c r="AU1725" s="1"/>
      <c r="AV1725" s="1"/>
      <c r="AW1725" s="1"/>
      <c r="AX1725" s="1"/>
      <c r="AY1725" s="1"/>
    </row>
    <row r="1726" spans="1:51">
      <c r="A1726" s="51" t="s">
        <v>176</v>
      </c>
      <c r="B1726" s="2" t="s">
        <v>75</v>
      </c>
      <c r="C1726" s="14" t="s">
        <v>185</v>
      </c>
      <c r="D1726" s="2">
        <v>2014</v>
      </c>
      <c r="E1726" s="14">
        <v>2014</v>
      </c>
      <c r="F1726" s="14" t="s">
        <v>99</v>
      </c>
      <c r="G1726" s="93">
        <v>2144</v>
      </c>
      <c r="H1726" s="93">
        <v>13407</v>
      </c>
      <c r="I1726" s="93">
        <v>2</v>
      </c>
      <c r="J1726" s="93">
        <v>39</v>
      </c>
      <c r="K1726" s="93">
        <v>2146</v>
      </c>
      <c r="L1726" s="93">
        <v>13446</v>
      </c>
      <c r="M1726" s="48">
        <v>15592</v>
      </c>
      <c r="N1726" s="48">
        <v>31078</v>
      </c>
      <c r="O1726" s="48">
        <v>5342</v>
      </c>
      <c r="P1726" s="48">
        <v>25640</v>
      </c>
      <c r="Q1726" s="48">
        <v>30982</v>
      </c>
      <c r="R1726" s="48">
        <v>7</v>
      </c>
      <c r="S1726" s="48">
        <v>89</v>
      </c>
      <c r="T1726" s="48">
        <v>96</v>
      </c>
      <c r="U1726" s="48">
        <v>5349</v>
      </c>
      <c r="V1726" s="48">
        <v>25729</v>
      </c>
      <c r="W1726" s="156">
        <v>4336645</v>
      </c>
      <c r="X1726" s="156">
        <v>10180</v>
      </c>
      <c r="Y1726" s="156">
        <v>4346825</v>
      </c>
      <c r="Z1726" s="28">
        <v>0.92149999999999999</v>
      </c>
      <c r="AA1726" s="28"/>
      <c r="AB1726" s="111"/>
      <c r="AC1726" s="28"/>
      <c r="AD1726" s="28">
        <v>8.6400000000000005E-2</v>
      </c>
      <c r="AE1726" s="139"/>
      <c r="AF1726" s="139"/>
      <c r="AG1726" s="93">
        <v>940</v>
      </c>
      <c r="AH1726" s="93">
        <v>1601</v>
      </c>
      <c r="AI1726" s="1"/>
      <c r="AJ1726" s="1"/>
      <c r="AK1726" s="1"/>
      <c r="AL1726" s="1"/>
      <c r="AM1726" s="1"/>
      <c r="AN1726" s="1"/>
      <c r="AO1726" s="1"/>
      <c r="AP1726" s="1"/>
      <c r="AQ1726" s="1"/>
      <c r="AR1726" s="1"/>
      <c r="AS1726" s="1"/>
      <c r="AT1726" s="1"/>
      <c r="AU1726" s="1"/>
      <c r="AV1726" s="1"/>
      <c r="AW1726" s="1"/>
      <c r="AX1726" s="1"/>
      <c r="AY1726" s="1"/>
    </row>
    <row r="1727" spans="1:51">
      <c r="A1727" s="51" t="s">
        <v>177</v>
      </c>
      <c r="B1727" s="2" t="s">
        <v>75</v>
      </c>
      <c r="C1727" s="14" t="s">
        <v>185</v>
      </c>
      <c r="D1727" s="2">
        <v>2014</v>
      </c>
      <c r="E1727" s="14">
        <v>2014</v>
      </c>
      <c r="F1727" s="14" t="s">
        <v>99</v>
      </c>
      <c r="G1727" s="93">
        <v>286</v>
      </c>
      <c r="H1727" s="93">
        <v>2423</v>
      </c>
      <c r="I1727" s="93">
        <v>0</v>
      </c>
      <c r="J1727" s="93">
        <v>4</v>
      </c>
      <c r="K1727" s="93">
        <v>286</v>
      </c>
      <c r="L1727" s="93">
        <v>2427</v>
      </c>
      <c r="M1727" s="48">
        <v>2713</v>
      </c>
      <c r="N1727" s="48">
        <v>5139</v>
      </c>
      <c r="O1727" s="48">
        <v>758</v>
      </c>
      <c r="P1727" s="48">
        <v>4372</v>
      </c>
      <c r="Q1727" s="48">
        <v>5130</v>
      </c>
      <c r="R1727" s="48">
        <v>0</v>
      </c>
      <c r="S1727" s="48">
        <v>9</v>
      </c>
      <c r="T1727" s="48">
        <v>9</v>
      </c>
      <c r="U1727" s="48">
        <v>758</v>
      </c>
      <c r="V1727" s="48">
        <v>4381</v>
      </c>
      <c r="W1727" s="156">
        <v>708544</v>
      </c>
      <c r="X1727" s="156">
        <v>196</v>
      </c>
      <c r="Y1727" s="156">
        <v>708740</v>
      </c>
      <c r="Z1727" s="28">
        <v>0.99150000000000005</v>
      </c>
      <c r="AA1727" s="28"/>
      <c r="AB1727" s="111"/>
      <c r="AC1727" s="28"/>
      <c r="AD1727" s="28">
        <v>8.6400000000000005E-2</v>
      </c>
      <c r="AE1727" s="139"/>
      <c r="AF1727" s="139"/>
      <c r="AG1727" s="93">
        <v>98</v>
      </c>
      <c r="AH1727" s="93">
        <v>170</v>
      </c>
      <c r="AI1727" s="1"/>
      <c r="AJ1727" s="1"/>
      <c r="AK1727" s="1"/>
      <c r="AL1727" s="1"/>
      <c r="AM1727" s="1"/>
      <c r="AN1727" s="1"/>
      <c r="AO1727" s="1"/>
      <c r="AP1727" s="1"/>
      <c r="AQ1727" s="1"/>
      <c r="AR1727" s="1"/>
      <c r="AS1727" s="1"/>
      <c r="AT1727" s="1"/>
      <c r="AU1727" s="1"/>
      <c r="AV1727" s="1"/>
      <c r="AW1727" s="1"/>
      <c r="AX1727" s="1"/>
      <c r="AY1727" s="1"/>
    </row>
    <row r="1728" spans="1:51">
      <c r="A1728" s="51" t="s">
        <v>178</v>
      </c>
      <c r="B1728" s="2" t="s">
        <v>75</v>
      </c>
      <c r="C1728" s="14" t="s">
        <v>185</v>
      </c>
      <c r="D1728" s="2">
        <v>2014</v>
      </c>
      <c r="E1728" s="14">
        <v>2014</v>
      </c>
      <c r="F1728" s="14" t="s">
        <v>99</v>
      </c>
      <c r="G1728" s="93">
        <v>111</v>
      </c>
      <c r="H1728" s="93">
        <v>631</v>
      </c>
      <c r="I1728" s="93">
        <v>0</v>
      </c>
      <c r="J1728" s="93">
        <v>2</v>
      </c>
      <c r="K1728" s="93">
        <v>111</v>
      </c>
      <c r="L1728" s="93">
        <v>633</v>
      </c>
      <c r="M1728" s="48">
        <v>744</v>
      </c>
      <c r="N1728" s="48">
        <v>1771</v>
      </c>
      <c r="O1728" s="48">
        <v>296</v>
      </c>
      <c r="P1728" s="48">
        <v>1470</v>
      </c>
      <c r="Q1728" s="48">
        <v>1766</v>
      </c>
      <c r="R1728" s="48">
        <v>0</v>
      </c>
      <c r="S1728" s="48">
        <v>5</v>
      </c>
      <c r="T1728" s="48">
        <v>5</v>
      </c>
      <c r="U1728" s="48">
        <v>296</v>
      </c>
      <c r="V1728" s="48">
        <v>1475</v>
      </c>
      <c r="W1728" s="156">
        <v>232244</v>
      </c>
      <c r="X1728" s="156">
        <v>826</v>
      </c>
      <c r="Y1728" s="156">
        <v>233070</v>
      </c>
      <c r="Z1728" s="28">
        <v>0.90239999999999998</v>
      </c>
      <c r="AA1728" s="28"/>
      <c r="AB1728" s="111"/>
      <c r="AC1728" s="28"/>
      <c r="AD1728" s="28">
        <v>8.6400000000000005E-2</v>
      </c>
      <c r="AE1728" s="139"/>
      <c r="AF1728" s="139"/>
      <c r="AG1728" s="93">
        <v>156</v>
      </c>
      <c r="AH1728" s="93">
        <v>349</v>
      </c>
      <c r="AI1728" s="1"/>
      <c r="AJ1728" s="1"/>
      <c r="AK1728" s="1"/>
      <c r="AL1728" s="1"/>
      <c r="AM1728" s="1"/>
      <c r="AN1728" s="1"/>
      <c r="AO1728" s="1"/>
      <c r="AP1728" s="1"/>
      <c r="AQ1728" s="1"/>
      <c r="AR1728" s="1"/>
      <c r="AS1728" s="1"/>
      <c r="AT1728" s="1"/>
      <c r="AU1728" s="1"/>
      <c r="AV1728" s="1"/>
      <c r="AW1728" s="1"/>
      <c r="AX1728" s="1"/>
      <c r="AY1728" s="1"/>
    </row>
    <row r="1729" spans="1:51">
      <c r="A1729" s="51" t="s">
        <v>179</v>
      </c>
      <c r="B1729" s="2" t="s">
        <v>74</v>
      </c>
      <c r="C1729" s="14" t="s">
        <v>185</v>
      </c>
      <c r="D1729" s="2">
        <v>2014</v>
      </c>
      <c r="E1729" s="14">
        <v>2014</v>
      </c>
      <c r="F1729" s="14" t="s">
        <v>99</v>
      </c>
      <c r="G1729" s="93">
        <v>5587</v>
      </c>
      <c r="H1729" s="93">
        <v>29435</v>
      </c>
      <c r="I1729" s="93">
        <v>32</v>
      </c>
      <c r="J1729" s="93">
        <v>217</v>
      </c>
      <c r="K1729" s="93">
        <v>5619</v>
      </c>
      <c r="L1729" s="93">
        <v>29652</v>
      </c>
      <c r="M1729" s="48">
        <v>35271</v>
      </c>
      <c r="N1729" s="48">
        <v>76135</v>
      </c>
      <c r="O1729" s="48">
        <v>13290</v>
      </c>
      <c r="P1729" s="48">
        <v>62158</v>
      </c>
      <c r="Q1729" s="48">
        <v>75448</v>
      </c>
      <c r="R1729" s="48">
        <v>112</v>
      </c>
      <c r="S1729" s="48">
        <v>575</v>
      </c>
      <c r="T1729" s="48">
        <v>687</v>
      </c>
      <c r="U1729" s="48">
        <v>13402</v>
      </c>
      <c r="V1729" s="48">
        <v>62733</v>
      </c>
      <c r="W1729" s="156">
        <v>10467745</v>
      </c>
      <c r="X1729" s="156">
        <v>68718</v>
      </c>
      <c r="Y1729" s="156">
        <v>10536463</v>
      </c>
      <c r="Z1729" s="28">
        <v>0.9647</v>
      </c>
      <c r="AA1729" s="28"/>
      <c r="AB1729" s="111"/>
      <c r="AC1729" s="28"/>
      <c r="AD1729" s="28">
        <v>4.07E-2</v>
      </c>
      <c r="AE1729" s="139"/>
      <c r="AF1729" s="139"/>
      <c r="AG1729" s="93">
        <v>5565</v>
      </c>
      <c r="AH1729" s="93">
        <v>10974</v>
      </c>
      <c r="AI1729" s="1"/>
      <c r="AJ1729" s="1"/>
      <c r="AK1729" s="1"/>
      <c r="AL1729" s="1"/>
      <c r="AM1729" s="1"/>
      <c r="AN1729" s="1"/>
      <c r="AO1729" s="1"/>
      <c r="AP1729" s="1"/>
      <c r="AQ1729" s="1"/>
      <c r="AR1729" s="1"/>
      <c r="AS1729" s="1"/>
      <c r="AT1729" s="1"/>
      <c r="AU1729" s="1"/>
      <c r="AV1729" s="1"/>
      <c r="AW1729" s="1"/>
      <c r="AX1729" s="1"/>
      <c r="AY1729" s="1"/>
    </row>
    <row r="1730" spans="1:51">
      <c r="A1730" s="51" t="s">
        <v>180</v>
      </c>
      <c r="B1730" s="2" t="s">
        <v>75</v>
      </c>
      <c r="C1730" s="14" t="s">
        <v>185</v>
      </c>
      <c r="D1730" s="2">
        <v>2014</v>
      </c>
      <c r="E1730" s="14">
        <v>2014</v>
      </c>
      <c r="F1730" s="14" t="s">
        <v>99</v>
      </c>
      <c r="G1730" s="93">
        <v>452</v>
      </c>
      <c r="H1730" s="93">
        <v>2079</v>
      </c>
      <c r="I1730" s="93">
        <v>0</v>
      </c>
      <c r="J1730" s="93">
        <v>4</v>
      </c>
      <c r="K1730" s="93">
        <v>452</v>
      </c>
      <c r="L1730" s="93">
        <v>2083</v>
      </c>
      <c r="M1730" s="48">
        <v>2535</v>
      </c>
      <c r="N1730" s="48">
        <v>5196</v>
      </c>
      <c r="O1730" s="48">
        <v>1188</v>
      </c>
      <c r="P1730" s="48">
        <v>3997</v>
      </c>
      <c r="Q1730" s="48">
        <v>5185</v>
      </c>
      <c r="R1730" s="48">
        <v>1</v>
      </c>
      <c r="S1730" s="48">
        <v>10</v>
      </c>
      <c r="T1730" s="48">
        <v>11</v>
      </c>
      <c r="U1730" s="48">
        <v>1189</v>
      </c>
      <c r="V1730" s="48">
        <v>4007</v>
      </c>
      <c r="W1730" s="156">
        <v>712816</v>
      </c>
      <c r="X1730" s="156">
        <v>1251</v>
      </c>
      <c r="Y1730" s="156">
        <v>714067</v>
      </c>
      <c r="Z1730" s="28">
        <v>1</v>
      </c>
      <c r="AA1730" s="28"/>
      <c r="AB1730" s="111"/>
      <c r="AC1730" s="28"/>
      <c r="AD1730" s="28">
        <v>8.6400000000000005E-2</v>
      </c>
      <c r="AE1730" s="139"/>
      <c r="AF1730" s="139"/>
      <c r="AG1730" s="93">
        <v>145</v>
      </c>
      <c r="AH1730" s="93">
        <v>245</v>
      </c>
      <c r="AI1730" s="1"/>
      <c r="AJ1730" s="1"/>
      <c r="AK1730" s="1"/>
      <c r="AL1730" s="1"/>
      <c r="AM1730" s="1"/>
      <c r="AN1730" s="1"/>
      <c r="AO1730" s="1"/>
      <c r="AP1730" s="1"/>
      <c r="AQ1730" s="1"/>
      <c r="AR1730" s="1"/>
      <c r="AS1730" s="1"/>
      <c r="AT1730" s="1"/>
      <c r="AU1730" s="1"/>
      <c r="AV1730" s="1"/>
      <c r="AW1730" s="1"/>
      <c r="AX1730" s="1"/>
      <c r="AY1730" s="1"/>
    </row>
    <row r="1731" spans="1:51">
      <c r="A1731" s="51" t="s">
        <v>181</v>
      </c>
      <c r="B1731" s="2" t="s">
        <v>75</v>
      </c>
      <c r="C1731" s="14" t="s">
        <v>185</v>
      </c>
      <c r="D1731" s="2">
        <v>2014</v>
      </c>
      <c r="E1731" s="14">
        <v>2014</v>
      </c>
      <c r="F1731" s="14" t="s">
        <v>99</v>
      </c>
      <c r="G1731" s="93">
        <v>606</v>
      </c>
      <c r="H1731" s="93">
        <v>6275</v>
      </c>
      <c r="I1731" s="93">
        <v>1</v>
      </c>
      <c r="J1731" s="93">
        <v>13</v>
      </c>
      <c r="K1731" s="93">
        <v>607</v>
      </c>
      <c r="L1731" s="93">
        <v>6288</v>
      </c>
      <c r="M1731" s="48">
        <v>6895</v>
      </c>
      <c r="N1731" s="48">
        <v>12516</v>
      </c>
      <c r="O1731" s="48">
        <v>1507</v>
      </c>
      <c r="P1731" s="48">
        <v>10975</v>
      </c>
      <c r="Q1731" s="48">
        <v>12482</v>
      </c>
      <c r="R1731" s="48">
        <v>1</v>
      </c>
      <c r="S1731" s="48">
        <v>33</v>
      </c>
      <c r="T1731" s="48">
        <v>34</v>
      </c>
      <c r="U1731" s="48">
        <v>1508</v>
      </c>
      <c r="V1731" s="48">
        <v>11008</v>
      </c>
      <c r="W1731" s="156">
        <v>1764256</v>
      </c>
      <c r="X1731" s="156">
        <v>3247</v>
      </c>
      <c r="Y1731" s="156">
        <v>1767503</v>
      </c>
      <c r="Z1731" s="28">
        <v>0.98150000000000004</v>
      </c>
      <c r="AA1731" s="28"/>
      <c r="AB1731" s="111"/>
      <c r="AC1731" s="28"/>
      <c r="AD1731" s="28">
        <v>8.6400000000000005E-2</v>
      </c>
      <c r="AE1731" s="139"/>
      <c r="AF1731" s="139"/>
      <c r="AG1731" s="93">
        <v>419</v>
      </c>
      <c r="AH1731" s="93">
        <v>829</v>
      </c>
      <c r="AI1731" s="1"/>
      <c r="AJ1731" s="1"/>
      <c r="AK1731" s="1"/>
      <c r="AL1731" s="1"/>
      <c r="AM1731" s="1"/>
      <c r="AN1731" s="1"/>
      <c r="AO1731" s="1"/>
      <c r="AP1731" s="1"/>
      <c r="AQ1731" s="1"/>
      <c r="AR1731" s="1"/>
      <c r="AS1731" s="1"/>
      <c r="AT1731" s="1"/>
      <c r="AU1731" s="1"/>
      <c r="AV1731" s="1"/>
      <c r="AW1731" s="1"/>
      <c r="AX1731" s="1"/>
      <c r="AY1731" s="1"/>
    </row>
    <row r="1732" spans="1:51">
      <c r="A1732" s="13" t="s">
        <v>123</v>
      </c>
      <c r="B1732" s="2" t="s">
        <v>74</v>
      </c>
      <c r="C1732" s="14" t="s">
        <v>185</v>
      </c>
      <c r="D1732" s="2">
        <v>2014</v>
      </c>
      <c r="E1732" s="14">
        <v>2014</v>
      </c>
      <c r="F1732" s="14" t="s">
        <v>99</v>
      </c>
      <c r="G1732" s="93">
        <v>16087</v>
      </c>
      <c r="H1732" s="93">
        <v>81677</v>
      </c>
      <c r="I1732" s="93">
        <v>53</v>
      </c>
      <c r="J1732" s="93">
        <v>344</v>
      </c>
      <c r="K1732" s="93">
        <v>16140</v>
      </c>
      <c r="L1732" s="93">
        <v>82021</v>
      </c>
      <c r="M1732" s="48">
        <v>98161</v>
      </c>
      <c r="N1732" s="48">
        <v>230299</v>
      </c>
      <c r="O1732" s="48">
        <v>43706</v>
      </c>
      <c r="P1732" s="48">
        <v>185515</v>
      </c>
      <c r="Q1732" s="48">
        <v>229221</v>
      </c>
      <c r="R1732" s="48">
        <v>189</v>
      </c>
      <c r="S1732" s="48">
        <v>889</v>
      </c>
      <c r="T1732" s="48">
        <v>1078</v>
      </c>
      <c r="U1732" s="48">
        <v>43895</v>
      </c>
      <c r="V1732" s="48">
        <v>186404</v>
      </c>
      <c r="W1732" s="156">
        <v>32424685</v>
      </c>
      <c r="X1732" s="156">
        <v>135973</v>
      </c>
      <c r="Y1732" s="156">
        <v>32560658</v>
      </c>
      <c r="Z1732" s="28">
        <v>0.96040000000000003</v>
      </c>
      <c r="AA1732" s="28"/>
      <c r="AB1732" s="111"/>
      <c r="AC1732" s="28"/>
      <c r="AD1732" s="28">
        <v>2.64E-2</v>
      </c>
      <c r="AE1732" s="139"/>
      <c r="AF1732" s="139"/>
      <c r="AG1732" s="93">
        <v>14391</v>
      </c>
      <c r="AH1732" s="93">
        <v>31262</v>
      </c>
      <c r="AI1732" s="1"/>
      <c r="AJ1732" s="1"/>
      <c r="AK1732" s="1"/>
      <c r="AL1732" s="1"/>
      <c r="AM1732" s="1"/>
      <c r="AN1732" s="1"/>
      <c r="AO1732" s="1"/>
      <c r="AP1732" s="1"/>
      <c r="AQ1732" s="1"/>
      <c r="AR1732" s="1"/>
      <c r="AS1732" s="1"/>
      <c r="AT1732" s="1"/>
      <c r="AU1732" s="1"/>
      <c r="AV1732" s="1"/>
      <c r="AW1732" s="1"/>
      <c r="AX1732" s="1"/>
      <c r="AY1732" s="1"/>
    </row>
    <row r="1733" spans="1:51">
      <c r="A1733" s="13" t="s">
        <v>124</v>
      </c>
      <c r="B1733" s="2" t="s">
        <v>75</v>
      </c>
      <c r="C1733" s="14" t="s">
        <v>185</v>
      </c>
      <c r="D1733" s="2">
        <v>2014</v>
      </c>
      <c r="E1733" s="14">
        <v>2014</v>
      </c>
      <c r="F1733" s="14" t="s">
        <v>99</v>
      </c>
      <c r="G1733" s="93">
        <v>249</v>
      </c>
      <c r="H1733" s="93">
        <v>1262</v>
      </c>
      <c r="I1733" s="93">
        <v>0</v>
      </c>
      <c r="J1733" s="93">
        <v>5</v>
      </c>
      <c r="K1733" s="93">
        <v>249</v>
      </c>
      <c r="L1733" s="93">
        <v>1267</v>
      </c>
      <c r="M1733" s="48">
        <v>1516</v>
      </c>
      <c r="N1733" s="48">
        <v>3715</v>
      </c>
      <c r="O1733" s="48">
        <v>673</v>
      </c>
      <c r="P1733" s="48">
        <v>3024</v>
      </c>
      <c r="Q1733" s="48">
        <v>3697</v>
      </c>
      <c r="R1733" s="48">
        <v>2</v>
      </c>
      <c r="S1733" s="48">
        <v>16</v>
      </c>
      <c r="T1733" s="48">
        <v>18</v>
      </c>
      <c r="U1733" s="48">
        <v>675</v>
      </c>
      <c r="V1733" s="48">
        <v>3040</v>
      </c>
      <c r="W1733" s="156">
        <v>468443</v>
      </c>
      <c r="X1733" s="156">
        <v>653</v>
      </c>
      <c r="Y1733" s="156">
        <v>469096</v>
      </c>
      <c r="Z1733" s="28">
        <v>1</v>
      </c>
      <c r="AA1733" s="28"/>
      <c r="AB1733" s="111"/>
      <c r="AC1733" s="28"/>
      <c r="AD1733" s="28">
        <v>8.6400000000000005E-2</v>
      </c>
      <c r="AE1733" s="139"/>
      <c r="AF1733" s="139"/>
      <c r="AG1733" s="93">
        <v>225</v>
      </c>
      <c r="AH1733" s="93">
        <v>488</v>
      </c>
      <c r="AI1733" s="1"/>
      <c r="AJ1733" s="1"/>
      <c r="AK1733" s="1"/>
      <c r="AL1733" s="1"/>
      <c r="AM1733" s="1"/>
      <c r="AN1733" s="1"/>
      <c r="AO1733" s="1"/>
      <c r="AP1733" s="1"/>
      <c r="AQ1733" s="1"/>
      <c r="AR1733" s="1"/>
      <c r="AS1733" s="1"/>
      <c r="AT1733" s="1"/>
      <c r="AU1733" s="1"/>
      <c r="AV1733" s="1"/>
      <c r="AW1733" s="1"/>
      <c r="AX1733" s="1"/>
      <c r="AY1733" s="1"/>
    </row>
    <row r="1734" spans="1:51">
      <c r="A1734" s="13" t="s">
        <v>125</v>
      </c>
      <c r="B1734" s="2" t="s">
        <v>75</v>
      </c>
      <c r="C1734" s="14" t="s">
        <v>185</v>
      </c>
      <c r="D1734" s="2">
        <v>2014</v>
      </c>
      <c r="E1734" s="14">
        <v>2014</v>
      </c>
      <c r="F1734" s="14" t="s">
        <v>99</v>
      </c>
      <c r="G1734" s="93">
        <v>1078</v>
      </c>
      <c r="H1734" s="93">
        <v>9223</v>
      </c>
      <c r="I1734" s="93">
        <v>1</v>
      </c>
      <c r="J1734" s="93">
        <v>18</v>
      </c>
      <c r="K1734" s="93">
        <v>1079</v>
      </c>
      <c r="L1734" s="93">
        <v>9241</v>
      </c>
      <c r="M1734" s="48">
        <v>10320</v>
      </c>
      <c r="N1734" s="48">
        <v>18766</v>
      </c>
      <c r="O1734" s="48">
        <v>2654</v>
      </c>
      <c r="P1734" s="48">
        <v>16073</v>
      </c>
      <c r="Q1734" s="48">
        <v>18727</v>
      </c>
      <c r="R1734" s="48">
        <v>3</v>
      </c>
      <c r="S1734" s="48">
        <v>36</v>
      </c>
      <c r="T1734" s="48">
        <v>39</v>
      </c>
      <c r="U1734" s="48">
        <v>2657</v>
      </c>
      <c r="V1734" s="48">
        <v>16109</v>
      </c>
      <c r="W1734" s="156">
        <v>2634640</v>
      </c>
      <c r="X1734" s="156">
        <v>4403</v>
      </c>
      <c r="Y1734" s="156">
        <v>2639043</v>
      </c>
      <c r="Z1734" s="28">
        <v>0.9929</v>
      </c>
      <c r="AA1734" s="28"/>
      <c r="AB1734" s="111"/>
      <c r="AC1734" s="28"/>
      <c r="AD1734" s="28">
        <v>8.6400000000000005E-2</v>
      </c>
      <c r="AE1734" s="139"/>
      <c r="AF1734" s="139"/>
      <c r="AG1734" s="93">
        <v>701</v>
      </c>
      <c r="AH1734" s="93">
        <v>1284</v>
      </c>
      <c r="AI1734" s="1"/>
      <c r="AJ1734" s="1"/>
      <c r="AK1734" s="1"/>
      <c r="AL1734" s="1"/>
      <c r="AM1734" s="1"/>
      <c r="AN1734" s="1"/>
      <c r="AO1734" s="1"/>
      <c r="AP1734" s="1"/>
      <c r="AQ1734" s="1"/>
      <c r="AR1734" s="1"/>
      <c r="AS1734" s="1"/>
      <c r="AT1734" s="1"/>
      <c r="AU1734" s="1"/>
      <c r="AV1734" s="1"/>
      <c r="AW1734" s="1"/>
      <c r="AX1734" s="1"/>
      <c r="AY1734" s="1"/>
    </row>
    <row r="1735" spans="1:51">
      <c r="A1735" s="13" t="s">
        <v>126</v>
      </c>
      <c r="B1735" s="2" t="s">
        <v>75</v>
      </c>
      <c r="C1735" s="14" t="s">
        <v>185</v>
      </c>
      <c r="D1735" s="2">
        <v>2014</v>
      </c>
      <c r="E1735" s="14">
        <v>2014</v>
      </c>
      <c r="F1735" s="14" t="s">
        <v>99</v>
      </c>
      <c r="G1735" s="93">
        <v>2221</v>
      </c>
      <c r="H1735" s="93">
        <v>13301</v>
      </c>
      <c r="I1735" s="93">
        <v>7</v>
      </c>
      <c r="J1735" s="93">
        <v>138</v>
      </c>
      <c r="K1735" s="93">
        <v>2228</v>
      </c>
      <c r="L1735" s="93">
        <v>13439</v>
      </c>
      <c r="M1735" s="48">
        <v>15667</v>
      </c>
      <c r="N1735" s="48">
        <v>39609</v>
      </c>
      <c r="O1735" s="48">
        <v>6162</v>
      </c>
      <c r="P1735" s="48">
        <v>33003</v>
      </c>
      <c r="Q1735" s="48">
        <v>39165</v>
      </c>
      <c r="R1735" s="48">
        <v>23</v>
      </c>
      <c r="S1735" s="48">
        <v>421</v>
      </c>
      <c r="T1735" s="48">
        <v>444</v>
      </c>
      <c r="U1735" s="48">
        <v>6185</v>
      </c>
      <c r="V1735" s="48">
        <v>33424</v>
      </c>
      <c r="W1735" s="156">
        <v>5116622</v>
      </c>
      <c r="X1735" s="156">
        <v>48009</v>
      </c>
      <c r="Y1735" s="156">
        <v>5164631</v>
      </c>
      <c r="Z1735" s="28">
        <v>0.92979999999999996</v>
      </c>
      <c r="AA1735" s="28"/>
      <c r="AB1735" s="111"/>
      <c r="AC1735" s="28"/>
      <c r="AD1735" s="28">
        <v>8.6400000000000005E-2</v>
      </c>
      <c r="AE1735" s="139"/>
      <c r="AF1735" s="139"/>
      <c r="AG1735" s="93">
        <v>1088</v>
      </c>
      <c r="AH1735" s="93">
        <v>2224</v>
      </c>
      <c r="AI1735" s="1"/>
      <c r="AJ1735" s="1"/>
      <c r="AK1735" s="1"/>
      <c r="AL1735" s="1"/>
      <c r="AM1735" s="1"/>
      <c r="AN1735" s="1"/>
      <c r="AO1735" s="1"/>
      <c r="AP1735" s="1"/>
      <c r="AQ1735" s="1"/>
      <c r="AR1735" s="1"/>
      <c r="AS1735" s="1"/>
      <c r="AT1735" s="1"/>
      <c r="AU1735" s="1"/>
      <c r="AV1735" s="1"/>
      <c r="AW1735" s="1"/>
      <c r="AX1735" s="1"/>
      <c r="AY1735" s="1"/>
    </row>
    <row r="1736" spans="1:51">
      <c r="A1736" s="13" t="s">
        <v>127</v>
      </c>
      <c r="B1736" s="2" t="s">
        <v>75</v>
      </c>
      <c r="C1736" s="14" t="s">
        <v>185</v>
      </c>
      <c r="D1736" s="2">
        <v>2014</v>
      </c>
      <c r="E1736" s="14">
        <v>2014</v>
      </c>
      <c r="F1736" s="14" t="s">
        <v>99</v>
      </c>
      <c r="G1736" s="93">
        <v>111</v>
      </c>
      <c r="H1736" s="93">
        <v>958</v>
      </c>
      <c r="I1736" s="93">
        <v>0</v>
      </c>
      <c r="J1736" s="93">
        <v>4</v>
      </c>
      <c r="K1736" s="93">
        <v>111</v>
      </c>
      <c r="L1736" s="93">
        <v>962</v>
      </c>
      <c r="M1736" s="48">
        <v>1073</v>
      </c>
      <c r="N1736" s="48">
        <v>2131</v>
      </c>
      <c r="O1736" s="48">
        <v>332</v>
      </c>
      <c r="P1736" s="48">
        <v>1791</v>
      </c>
      <c r="Q1736" s="48">
        <v>2123</v>
      </c>
      <c r="R1736" s="48">
        <v>0</v>
      </c>
      <c r="S1736" s="48">
        <v>8</v>
      </c>
      <c r="T1736" s="48">
        <v>8</v>
      </c>
      <c r="U1736" s="48">
        <v>332</v>
      </c>
      <c r="V1736" s="48">
        <v>1799</v>
      </c>
      <c r="W1736" s="156">
        <v>273937</v>
      </c>
      <c r="X1736" s="156">
        <v>657</v>
      </c>
      <c r="Y1736" s="156">
        <v>274594</v>
      </c>
      <c r="Z1736" s="28">
        <v>1</v>
      </c>
      <c r="AA1736" s="28"/>
      <c r="AB1736" s="111"/>
      <c r="AC1736" s="28"/>
      <c r="AD1736" s="28">
        <v>8.6400000000000005E-2</v>
      </c>
      <c r="AE1736" s="139"/>
      <c r="AF1736" s="139"/>
      <c r="AG1736" s="93">
        <v>107</v>
      </c>
      <c r="AH1736" s="93">
        <v>220</v>
      </c>
      <c r="AI1736" s="1"/>
      <c r="AJ1736" s="1"/>
      <c r="AK1736" s="1"/>
      <c r="AL1736" s="1"/>
      <c r="AM1736" s="1"/>
      <c r="AN1736" s="1"/>
      <c r="AO1736" s="1"/>
      <c r="AP1736" s="1"/>
      <c r="AQ1736" s="1"/>
      <c r="AR1736" s="1"/>
      <c r="AS1736" s="1"/>
      <c r="AT1736" s="1"/>
      <c r="AU1736" s="1"/>
      <c r="AV1736" s="1"/>
      <c r="AW1736" s="1"/>
      <c r="AX1736" s="1"/>
      <c r="AY1736" s="1"/>
    </row>
    <row r="1737" spans="1:51">
      <c r="A1737" s="13" t="s">
        <v>128</v>
      </c>
      <c r="B1737" s="2" t="s">
        <v>75</v>
      </c>
      <c r="C1737" s="14" t="s">
        <v>185</v>
      </c>
      <c r="D1737" s="2">
        <v>2014</v>
      </c>
      <c r="E1737" s="14">
        <v>2014</v>
      </c>
      <c r="F1737" s="14" t="s">
        <v>99</v>
      </c>
      <c r="G1737" s="93">
        <v>11262</v>
      </c>
      <c r="H1737" s="93">
        <v>50014</v>
      </c>
      <c r="I1737" s="93">
        <v>23</v>
      </c>
      <c r="J1737" s="93">
        <v>326</v>
      </c>
      <c r="K1737" s="93">
        <v>11285</v>
      </c>
      <c r="L1737" s="93">
        <v>50340</v>
      </c>
      <c r="M1737" s="48">
        <v>61625</v>
      </c>
      <c r="N1737" s="48">
        <v>147925</v>
      </c>
      <c r="O1737" s="48">
        <v>30484</v>
      </c>
      <c r="P1737" s="48">
        <v>116608</v>
      </c>
      <c r="Q1737" s="48">
        <v>147092</v>
      </c>
      <c r="R1737" s="48">
        <v>67</v>
      </c>
      <c r="S1737" s="48">
        <v>766</v>
      </c>
      <c r="T1737" s="48">
        <v>833</v>
      </c>
      <c r="U1737" s="48">
        <v>30551</v>
      </c>
      <c r="V1737" s="48">
        <v>117374</v>
      </c>
      <c r="W1737" s="156">
        <v>20188556</v>
      </c>
      <c r="X1737" s="156">
        <v>109866</v>
      </c>
      <c r="Y1737" s="156">
        <v>20298422</v>
      </c>
      <c r="Z1737" s="28">
        <v>0.99370000000000003</v>
      </c>
      <c r="AA1737" s="28"/>
      <c r="AB1737" s="111"/>
      <c r="AC1737" s="28"/>
      <c r="AD1737" s="28">
        <v>2.2200000000000001E-2</v>
      </c>
      <c r="AE1737" s="139"/>
      <c r="AF1737" s="139"/>
      <c r="AG1737" s="93">
        <v>10480</v>
      </c>
      <c r="AH1737" s="93">
        <v>23542</v>
      </c>
      <c r="AI1737" s="1"/>
      <c r="AJ1737" s="1"/>
      <c r="AK1737" s="1"/>
      <c r="AL1737" s="1"/>
      <c r="AM1737" s="1"/>
      <c r="AN1737" s="1"/>
      <c r="AO1737" s="1"/>
      <c r="AP1737" s="1"/>
      <c r="AQ1737" s="1"/>
      <c r="AR1737" s="1"/>
      <c r="AS1737" s="1"/>
      <c r="AT1737" s="1"/>
      <c r="AU1737" s="1"/>
      <c r="AV1737" s="1"/>
      <c r="AW1737" s="1"/>
      <c r="AX1737" s="1"/>
      <c r="AY1737" s="1"/>
    </row>
    <row r="1738" spans="1:51">
      <c r="A1738" s="13" t="s">
        <v>129</v>
      </c>
      <c r="B1738" s="2" t="s">
        <v>75</v>
      </c>
      <c r="C1738" s="14" t="s">
        <v>185</v>
      </c>
      <c r="D1738" s="2">
        <v>2014</v>
      </c>
      <c r="E1738" s="14">
        <v>2014</v>
      </c>
      <c r="F1738" s="14" t="s">
        <v>99</v>
      </c>
      <c r="G1738" s="93">
        <v>1651</v>
      </c>
      <c r="H1738" s="93">
        <v>8504</v>
      </c>
      <c r="I1738" s="93">
        <v>6</v>
      </c>
      <c r="J1738" s="93">
        <v>54</v>
      </c>
      <c r="K1738" s="93">
        <v>1657</v>
      </c>
      <c r="L1738" s="93">
        <v>8558</v>
      </c>
      <c r="M1738" s="48">
        <v>10215</v>
      </c>
      <c r="N1738" s="48">
        <v>24118</v>
      </c>
      <c r="O1738" s="48">
        <v>4512</v>
      </c>
      <c r="P1738" s="48">
        <v>19434</v>
      </c>
      <c r="Q1738" s="48">
        <v>23946</v>
      </c>
      <c r="R1738" s="48">
        <v>16</v>
      </c>
      <c r="S1738" s="48">
        <v>156</v>
      </c>
      <c r="T1738" s="48">
        <v>172</v>
      </c>
      <c r="U1738" s="48">
        <v>4528</v>
      </c>
      <c r="V1738" s="48">
        <v>19590</v>
      </c>
      <c r="W1738" s="156">
        <v>3126980</v>
      </c>
      <c r="X1738" s="156">
        <v>19119</v>
      </c>
      <c r="Y1738" s="156">
        <v>3146099</v>
      </c>
      <c r="Z1738" s="28">
        <v>0.98719999999999997</v>
      </c>
      <c r="AA1738" s="28"/>
      <c r="AB1738" s="111"/>
      <c r="AC1738" s="28"/>
      <c r="AD1738" s="28">
        <v>8.6400000000000005E-2</v>
      </c>
      <c r="AE1738" s="139"/>
      <c r="AF1738" s="139"/>
      <c r="AG1738" s="93">
        <v>1366</v>
      </c>
      <c r="AH1738" s="93">
        <v>3014</v>
      </c>
    </row>
    <row r="1739" spans="1:51">
      <c r="A1739" s="13" t="s">
        <v>130</v>
      </c>
      <c r="B1739" s="2" t="s">
        <v>75</v>
      </c>
      <c r="C1739" s="14" t="s">
        <v>185</v>
      </c>
      <c r="D1739" s="2">
        <v>2014</v>
      </c>
      <c r="E1739" s="14">
        <v>2014</v>
      </c>
      <c r="F1739" s="14" t="s">
        <v>99</v>
      </c>
      <c r="G1739" s="93">
        <v>696</v>
      </c>
      <c r="H1739" s="93">
        <v>4745</v>
      </c>
      <c r="I1739" s="93">
        <v>0</v>
      </c>
      <c r="J1739" s="93">
        <v>16</v>
      </c>
      <c r="K1739" s="93">
        <v>696</v>
      </c>
      <c r="L1739" s="93">
        <v>4761</v>
      </c>
      <c r="M1739" s="48">
        <v>5457</v>
      </c>
      <c r="N1739" s="48">
        <v>10958</v>
      </c>
      <c r="O1739" s="48">
        <v>1815</v>
      </c>
      <c r="P1739" s="48">
        <v>9111</v>
      </c>
      <c r="Q1739" s="48">
        <v>10926</v>
      </c>
      <c r="R1739" s="48">
        <v>1</v>
      </c>
      <c r="S1739" s="48">
        <v>31</v>
      </c>
      <c r="T1739" s="48">
        <v>32</v>
      </c>
      <c r="U1739" s="48">
        <v>1816</v>
      </c>
      <c r="V1739" s="48">
        <v>9142</v>
      </c>
      <c r="W1739" s="156">
        <v>1571570</v>
      </c>
      <c r="X1739" s="156">
        <v>4048</v>
      </c>
      <c r="Y1739" s="156">
        <v>1575618</v>
      </c>
      <c r="Z1739" s="28">
        <v>0.83919999999999995</v>
      </c>
      <c r="AA1739" s="28"/>
      <c r="AB1739" s="111"/>
      <c r="AC1739" s="28"/>
      <c r="AD1739" s="28">
        <v>8.6400000000000005E-2</v>
      </c>
      <c r="AE1739" s="139"/>
      <c r="AF1739" s="139"/>
      <c r="AG1739" s="93">
        <v>358</v>
      </c>
      <c r="AH1739" s="93">
        <v>686</v>
      </c>
    </row>
    <row r="1740" spans="1:51">
      <c r="A1740" s="13" t="s">
        <v>131</v>
      </c>
      <c r="B1740" s="2" t="s">
        <v>75</v>
      </c>
      <c r="C1740" s="14" t="s">
        <v>185</v>
      </c>
      <c r="D1740" s="2">
        <v>2014</v>
      </c>
      <c r="E1740" s="14">
        <v>2014</v>
      </c>
      <c r="F1740" s="14" t="s">
        <v>99</v>
      </c>
      <c r="G1740" s="93">
        <v>306</v>
      </c>
      <c r="H1740" s="93">
        <v>1253</v>
      </c>
      <c r="I1740" s="93">
        <v>0</v>
      </c>
      <c r="J1740" s="93">
        <v>0</v>
      </c>
      <c r="K1740" s="93">
        <v>306</v>
      </c>
      <c r="L1740" s="93">
        <v>1253</v>
      </c>
      <c r="M1740" s="48">
        <v>1559</v>
      </c>
      <c r="N1740" s="48">
        <v>3226</v>
      </c>
      <c r="O1740" s="48">
        <v>787</v>
      </c>
      <c r="P1740" s="48">
        <v>2438</v>
      </c>
      <c r="Q1740" s="48">
        <v>3225</v>
      </c>
      <c r="R1740" s="48">
        <v>1</v>
      </c>
      <c r="S1740" s="48">
        <v>0</v>
      </c>
      <c r="T1740" s="48">
        <v>1</v>
      </c>
      <c r="U1740" s="48">
        <v>788</v>
      </c>
      <c r="V1740" s="48">
        <v>2438</v>
      </c>
      <c r="W1740" s="156">
        <v>456941</v>
      </c>
      <c r="X1740" s="156">
        <v>298</v>
      </c>
      <c r="Y1740" s="156">
        <v>457239</v>
      </c>
      <c r="Z1740" s="28">
        <v>0.85140000000000005</v>
      </c>
      <c r="AA1740" s="28"/>
      <c r="AB1740" s="111"/>
      <c r="AC1740" s="28"/>
      <c r="AD1740" s="28">
        <v>8.6400000000000005E-2</v>
      </c>
      <c r="AE1740" s="139"/>
      <c r="AF1740" s="139"/>
      <c r="AG1740" s="93">
        <v>102</v>
      </c>
      <c r="AH1740" s="93">
        <v>172</v>
      </c>
    </row>
    <row r="1741" spans="1:51">
      <c r="A1741" s="13" t="s">
        <v>132</v>
      </c>
      <c r="B1741" s="2" t="s">
        <v>76</v>
      </c>
      <c r="C1741" s="14" t="s">
        <v>185</v>
      </c>
      <c r="D1741" s="2">
        <v>2014</v>
      </c>
      <c r="E1741" s="14">
        <v>2014</v>
      </c>
      <c r="F1741" s="14" t="s">
        <v>99</v>
      </c>
      <c r="G1741" s="93">
        <v>86109</v>
      </c>
      <c r="H1741" s="93">
        <v>486796</v>
      </c>
      <c r="I1741" s="93">
        <v>939</v>
      </c>
      <c r="J1741" s="93">
        <v>5592</v>
      </c>
      <c r="K1741" s="93">
        <v>87048</v>
      </c>
      <c r="L1741" s="93">
        <v>492388</v>
      </c>
      <c r="M1741" s="48">
        <v>579436</v>
      </c>
      <c r="N1741" s="48">
        <v>1183724</v>
      </c>
      <c r="O1741" s="48">
        <v>197086</v>
      </c>
      <c r="P1741" s="48">
        <v>971660</v>
      </c>
      <c r="Q1741" s="48">
        <v>1168746</v>
      </c>
      <c r="R1741" s="48">
        <v>3003</v>
      </c>
      <c r="S1741" s="48">
        <v>11975</v>
      </c>
      <c r="T1741" s="48">
        <v>14978</v>
      </c>
      <c r="U1741" s="48">
        <v>200089</v>
      </c>
      <c r="V1741" s="48">
        <v>983635</v>
      </c>
      <c r="W1741" s="156">
        <v>174649695</v>
      </c>
      <c r="X1741" s="156">
        <v>1908222</v>
      </c>
      <c r="Y1741" s="156">
        <v>176557917</v>
      </c>
      <c r="Z1741" s="28">
        <v>0.97209999999999996</v>
      </c>
      <c r="AA1741" s="28"/>
      <c r="AB1741" s="111"/>
      <c r="AC1741" s="28"/>
      <c r="AD1741" s="28">
        <v>4.9099999999999998E-2</v>
      </c>
      <c r="AE1741" s="139"/>
      <c r="AF1741" s="139"/>
      <c r="AG1741" s="93">
        <v>115695</v>
      </c>
      <c r="AH1741" s="93">
        <v>235500</v>
      </c>
    </row>
    <row r="1742" spans="1:51">
      <c r="A1742" s="13" t="s">
        <v>133</v>
      </c>
      <c r="B1742" s="2" t="s">
        <v>75</v>
      </c>
      <c r="C1742" s="14" t="s">
        <v>185</v>
      </c>
      <c r="D1742" s="2">
        <v>2014</v>
      </c>
      <c r="E1742" s="14">
        <v>2014</v>
      </c>
      <c r="F1742" s="14" t="s">
        <v>99</v>
      </c>
      <c r="G1742" s="93">
        <v>2066</v>
      </c>
      <c r="H1742" s="93">
        <v>9537</v>
      </c>
      <c r="I1742" s="93">
        <v>2</v>
      </c>
      <c r="J1742" s="93">
        <v>19</v>
      </c>
      <c r="K1742" s="93">
        <v>2068</v>
      </c>
      <c r="L1742" s="93">
        <v>9556</v>
      </c>
      <c r="M1742" s="48">
        <v>11624</v>
      </c>
      <c r="N1742" s="48">
        <v>29170</v>
      </c>
      <c r="O1742" s="48">
        <v>5581</v>
      </c>
      <c r="P1742" s="48">
        <v>23516</v>
      </c>
      <c r="Q1742" s="48">
        <v>29097</v>
      </c>
      <c r="R1742" s="48">
        <v>6</v>
      </c>
      <c r="S1742" s="48">
        <v>67</v>
      </c>
      <c r="T1742" s="48">
        <v>73</v>
      </c>
      <c r="U1742" s="48">
        <v>5587</v>
      </c>
      <c r="V1742" s="48">
        <v>23583</v>
      </c>
      <c r="W1742" s="156">
        <v>3923774</v>
      </c>
      <c r="X1742" s="156">
        <v>6497</v>
      </c>
      <c r="Y1742" s="156">
        <v>3930271</v>
      </c>
      <c r="Z1742" s="28">
        <v>0.99750000000000005</v>
      </c>
      <c r="AA1742" s="28"/>
      <c r="AB1742" s="111"/>
      <c r="AC1742" s="28"/>
      <c r="AD1742" s="28">
        <v>8.6400000000000005E-2</v>
      </c>
      <c r="AE1742" s="139"/>
      <c r="AF1742" s="139"/>
      <c r="AG1742" s="93">
        <v>2865</v>
      </c>
      <c r="AH1742" s="93">
        <v>6613</v>
      </c>
    </row>
    <row r="1743" spans="1:51">
      <c r="A1743" s="13" t="s">
        <v>134</v>
      </c>
      <c r="B1743" s="2" t="s">
        <v>75</v>
      </c>
      <c r="C1743" s="14" t="s">
        <v>185</v>
      </c>
      <c r="D1743" s="2">
        <v>2014</v>
      </c>
      <c r="E1743" s="14">
        <v>2014</v>
      </c>
      <c r="F1743" s="14" t="s">
        <v>99</v>
      </c>
      <c r="G1743" s="93">
        <v>762</v>
      </c>
      <c r="H1743" s="93">
        <v>5290</v>
      </c>
      <c r="I1743" s="93">
        <v>15</v>
      </c>
      <c r="J1743" s="93">
        <v>113</v>
      </c>
      <c r="K1743" s="93">
        <v>777</v>
      </c>
      <c r="L1743" s="93">
        <v>5403</v>
      </c>
      <c r="M1743" s="48">
        <v>6180</v>
      </c>
      <c r="N1743" s="48">
        <v>10286</v>
      </c>
      <c r="O1743" s="48">
        <v>1669</v>
      </c>
      <c r="P1743" s="48">
        <v>8291</v>
      </c>
      <c r="Q1743" s="48">
        <v>9960</v>
      </c>
      <c r="R1743" s="48">
        <v>48</v>
      </c>
      <c r="S1743" s="48">
        <v>278</v>
      </c>
      <c r="T1743" s="48">
        <v>326</v>
      </c>
      <c r="U1743" s="48">
        <v>1717</v>
      </c>
      <c r="V1743" s="48">
        <v>8569</v>
      </c>
      <c r="W1743" s="156">
        <v>1477177</v>
      </c>
      <c r="X1743" s="156">
        <v>31102</v>
      </c>
      <c r="Y1743" s="156">
        <v>1508279</v>
      </c>
      <c r="Z1743" s="28">
        <v>0.9839</v>
      </c>
      <c r="AA1743" s="28"/>
      <c r="AB1743" s="111"/>
      <c r="AC1743" s="28"/>
      <c r="AD1743" s="28">
        <v>8.6400000000000005E-2</v>
      </c>
      <c r="AE1743" s="139"/>
      <c r="AF1743" s="139"/>
      <c r="AG1743" s="93">
        <v>1317</v>
      </c>
      <c r="AH1743" s="93">
        <v>2341</v>
      </c>
    </row>
    <row r="1744" spans="1:51">
      <c r="A1744" s="13" t="s">
        <v>135</v>
      </c>
      <c r="B1744" s="2" t="s">
        <v>75</v>
      </c>
      <c r="C1744" s="14" t="s">
        <v>185</v>
      </c>
      <c r="D1744" s="2">
        <v>2014</v>
      </c>
      <c r="E1744" s="14">
        <v>2014</v>
      </c>
      <c r="F1744" s="14" t="s">
        <v>99</v>
      </c>
      <c r="G1744" s="93">
        <v>135</v>
      </c>
      <c r="H1744" s="93">
        <v>890</v>
      </c>
      <c r="I1744" s="93">
        <v>0</v>
      </c>
      <c r="J1744" s="93">
        <v>0</v>
      </c>
      <c r="K1744" s="93">
        <v>135</v>
      </c>
      <c r="L1744" s="93">
        <v>890</v>
      </c>
      <c r="M1744" s="48">
        <v>1025</v>
      </c>
      <c r="N1744" s="48">
        <v>2027</v>
      </c>
      <c r="O1744" s="48">
        <v>361</v>
      </c>
      <c r="P1744" s="48">
        <v>1665</v>
      </c>
      <c r="Q1744" s="48">
        <v>2026</v>
      </c>
      <c r="R1744" s="48">
        <v>0</v>
      </c>
      <c r="S1744" s="48">
        <v>1</v>
      </c>
      <c r="T1744" s="48">
        <v>1</v>
      </c>
      <c r="U1744" s="48">
        <v>361</v>
      </c>
      <c r="V1744" s="48">
        <v>1666</v>
      </c>
      <c r="W1744" s="156">
        <v>285659</v>
      </c>
      <c r="X1744" s="156">
        <v>150</v>
      </c>
      <c r="Y1744" s="156">
        <v>285809</v>
      </c>
      <c r="Z1744" s="28">
        <v>0.81130000000000002</v>
      </c>
      <c r="AA1744" s="28"/>
      <c r="AB1744" s="111"/>
      <c r="AC1744" s="28"/>
      <c r="AD1744" s="28">
        <v>8.6400000000000005E-2</v>
      </c>
      <c r="AE1744" s="139"/>
      <c r="AF1744" s="139"/>
      <c r="AG1744" s="93">
        <v>33</v>
      </c>
      <c r="AH1744" s="93">
        <v>52</v>
      </c>
    </row>
    <row r="1745" spans="1:34">
      <c r="A1745" s="13" t="s">
        <v>136</v>
      </c>
      <c r="B1745" s="2" t="s">
        <v>75</v>
      </c>
      <c r="C1745" s="14" t="s">
        <v>185</v>
      </c>
      <c r="D1745" s="2">
        <v>2014</v>
      </c>
      <c r="E1745" s="14">
        <v>2014</v>
      </c>
      <c r="F1745" s="14" t="s">
        <v>99</v>
      </c>
      <c r="G1745" s="93">
        <v>868</v>
      </c>
      <c r="H1745" s="93">
        <v>6759</v>
      </c>
      <c r="I1745" s="93">
        <v>1</v>
      </c>
      <c r="J1745" s="93">
        <v>19</v>
      </c>
      <c r="K1745" s="93">
        <v>869</v>
      </c>
      <c r="L1745" s="93">
        <v>6778</v>
      </c>
      <c r="M1745" s="48">
        <v>7647</v>
      </c>
      <c r="N1745" s="48">
        <v>14185</v>
      </c>
      <c r="O1745" s="48">
        <v>2161</v>
      </c>
      <c r="P1745" s="48">
        <v>11978</v>
      </c>
      <c r="Q1745" s="48">
        <v>14139</v>
      </c>
      <c r="R1745" s="48">
        <v>2</v>
      </c>
      <c r="S1745" s="48">
        <v>44</v>
      </c>
      <c r="T1745" s="48">
        <v>46</v>
      </c>
      <c r="U1745" s="48">
        <v>2163</v>
      </c>
      <c r="V1745" s="48">
        <v>12022</v>
      </c>
      <c r="W1745" s="156">
        <v>2021566</v>
      </c>
      <c r="X1745" s="156">
        <v>5762</v>
      </c>
      <c r="Y1745" s="156">
        <v>2027328</v>
      </c>
      <c r="Z1745" s="28">
        <v>0.99399999999999999</v>
      </c>
      <c r="AA1745" s="28"/>
      <c r="AB1745" s="111"/>
      <c r="AC1745" s="28"/>
      <c r="AD1745" s="28">
        <v>8.6400000000000005E-2</v>
      </c>
      <c r="AE1745" s="139"/>
      <c r="AF1745" s="139"/>
      <c r="AG1745" s="93">
        <v>656</v>
      </c>
      <c r="AH1745" s="93">
        <v>1394</v>
      </c>
    </row>
    <row r="1746" spans="1:34">
      <c r="A1746" s="13" t="s">
        <v>137</v>
      </c>
      <c r="B1746" s="2" t="s">
        <v>75</v>
      </c>
      <c r="C1746" s="14" t="s">
        <v>185</v>
      </c>
      <c r="D1746" s="2">
        <v>2014</v>
      </c>
      <c r="E1746" s="14">
        <v>2014</v>
      </c>
      <c r="F1746" s="14" t="s">
        <v>99</v>
      </c>
      <c r="G1746" s="93">
        <v>4830</v>
      </c>
      <c r="H1746" s="93">
        <v>19422</v>
      </c>
      <c r="I1746" s="93">
        <v>6</v>
      </c>
      <c r="J1746" s="93">
        <v>28</v>
      </c>
      <c r="K1746" s="93">
        <v>4836</v>
      </c>
      <c r="L1746" s="93">
        <v>19450</v>
      </c>
      <c r="M1746" s="48">
        <v>24286</v>
      </c>
      <c r="N1746" s="48">
        <v>57592</v>
      </c>
      <c r="O1746" s="48">
        <v>13266</v>
      </c>
      <c r="P1746" s="48">
        <v>44217</v>
      </c>
      <c r="Q1746" s="48">
        <v>57483</v>
      </c>
      <c r="R1746" s="48">
        <v>23</v>
      </c>
      <c r="S1746" s="48">
        <v>86</v>
      </c>
      <c r="T1746" s="48">
        <v>109</v>
      </c>
      <c r="U1746" s="48">
        <v>13289</v>
      </c>
      <c r="V1746" s="48">
        <v>44303</v>
      </c>
      <c r="W1746" s="156">
        <v>7881450</v>
      </c>
      <c r="X1746" s="156">
        <v>10328</v>
      </c>
      <c r="Y1746" s="156">
        <v>7891778</v>
      </c>
      <c r="Z1746" s="28">
        <v>0.97989999999999999</v>
      </c>
      <c r="AA1746" s="28"/>
      <c r="AB1746" s="111"/>
      <c r="AC1746" s="28"/>
      <c r="AD1746" s="28">
        <v>1.21E-2</v>
      </c>
      <c r="AE1746" s="139"/>
      <c r="AF1746" s="139"/>
      <c r="AG1746" s="93">
        <v>4062</v>
      </c>
      <c r="AH1746" s="93">
        <v>9100</v>
      </c>
    </row>
    <row r="1747" spans="1:34">
      <c r="A1747" s="13" t="s">
        <v>138</v>
      </c>
      <c r="B1747" s="2" t="s">
        <v>75</v>
      </c>
      <c r="C1747" s="14" t="s">
        <v>185</v>
      </c>
      <c r="D1747" s="2">
        <v>2014</v>
      </c>
      <c r="E1747" s="14">
        <v>2014</v>
      </c>
      <c r="F1747" s="14" t="s">
        <v>99</v>
      </c>
      <c r="G1747" s="93">
        <v>71</v>
      </c>
      <c r="H1747" s="93">
        <v>394</v>
      </c>
      <c r="I1747" s="93">
        <v>0</v>
      </c>
      <c r="J1747" s="93">
        <v>0</v>
      </c>
      <c r="K1747" s="93">
        <v>71</v>
      </c>
      <c r="L1747" s="93">
        <v>394</v>
      </c>
      <c r="M1747" s="48">
        <v>465</v>
      </c>
      <c r="N1747" s="48">
        <v>996</v>
      </c>
      <c r="O1747" s="48">
        <v>183</v>
      </c>
      <c r="P1747" s="48">
        <v>813</v>
      </c>
      <c r="Q1747" s="48">
        <v>996</v>
      </c>
      <c r="R1747" s="48">
        <v>0</v>
      </c>
      <c r="S1747" s="48">
        <v>0</v>
      </c>
      <c r="T1747" s="48">
        <v>0</v>
      </c>
      <c r="U1747" s="48">
        <v>183</v>
      </c>
      <c r="V1747" s="48">
        <v>813</v>
      </c>
      <c r="W1747" s="156">
        <v>130094</v>
      </c>
      <c r="X1747" s="156">
        <v>0</v>
      </c>
      <c r="Y1747" s="156">
        <v>130094</v>
      </c>
      <c r="Z1747" s="28">
        <v>0.92310000000000003</v>
      </c>
      <c r="AA1747" s="28"/>
      <c r="AB1747" s="111"/>
      <c r="AC1747" s="28"/>
      <c r="AD1747" s="28">
        <v>8.6400000000000005E-2</v>
      </c>
      <c r="AE1747" s="139"/>
      <c r="AF1747" s="139"/>
      <c r="AG1747" s="93">
        <v>37</v>
      </c>
      <c r="AH1747" s="93">
        <v>74</v>
      </c>
    </row>
    <row r="1748" spans="1:34">
      <c r="A1748" s="13" t="s">
        <v>139</v>
      </c>
      <c r="B1748" s="2" t="s">
        <v>75</v>
      </c>
      <c r="C1748" s="14" t="s">
        <v>185</v>
      </c>
      <c r="D1748" s="2">
        <v>2014</v>
      </c>
      <c r="E1748" s="14">
        <v>2014</v>
      </c>
      <c r="F1748" s="14" t="s">
        <v>99</v>
      </c>
      <c r="G1748" s="93">
        <v>18</v>
      </c>
      <c r="H1748" s="93">
        <v>536</v>
      </c>
      <c r="I1748" s="93">
        <v>0</v>
      </c>
      <c r="J1748" s="93">
        <v>1</v>
      </c>
      <c r="K1748" s="93">
        <v>18</v>
      </c>
      <c r="L1748" s="93">
        <v>537</v>
      </c>
      <c r="M1748" s="48">
        <v>555</v>
      </c>
      <c r="N1748" s="48">
        <v>898</v>
      </c>
      <c r="O1748" s="48">
        <v>42</v>
      </c>
      <c r="P1748" s="48">
        <v>854</v>
      </c>
      <c r="Q1748" s="48">
        <v>896</v>
      </c>
      <c r="R1748" s="48">
        <v>0</v>
      </c>
      <c r="S1748" s="48">
        <v>2</v>
      </c>
      <c r="T1748" s="48">
        <v>2</v>
      </c>
      <c r="U1748" s="48">
        <v>42</v>
      </c>
      <c r="V1748" s="48">
        <v>856</v>
      </c>
      <c r="W1748" s="156">
        <v>127730</v>
      </c>
      <c r="X1748" s="156">
        <v>118</v>
      </c>
      <c r="Y1748" s="156">
        <v>127848</v>
      </c>
      <c r="Z1748" s="28">
        <v>0.9778</v>
      </c>
      <c r="AA1748" s="28"/>
      <c r="AB1748" s="111"/>
      <c r="AC1748" s="28"/>
      <c r="AD1748" s="28">
        <v>8.6400000000000005E-2</v>
      </c>
      <c r="AE1748" s="139"/>
      <c r="AF1748" s="139"/>
      <c r="AG1748" s="93">
        <v>76</v>
      </c>
      <c r="AH1748" s="93">
        <v>149</v>
      </c>
    </row>
    <row r="1749" spans="1:34">
      <c r="A1749" s="13" t="s">
        <v>140</v>
      </c>
      <c r="B1749" s="2" t="s">
        <v>75</v>
      </c>
      <c r="C1749" s="14" t="s">
        <v>185</v>
      </c>
      <c r="D1749" s="2">
        <v>2014</v>
      </c>
      <c r="E1749" s="14">
        <v>2014</v>
      </c>
      <c r="F1749" s="14" t="s">
        <v>99</v>
      </c>
      <c r="G1749" s="93">
        <v>3401</v>
      </c>
      <c r="H1749" s="93">
        <v>18825</v>
      </c>
      <c r="I1749" s="93">
        <v>7</v>
      </c>
      <c r="J1749" s="93">
        <v>76</v>
      </c>
      <c r="K1749" s="93">
        <v>3408</v>
      </c>
      <c r="L1749" s="93">
        <v>18901</v>
      </c>
      <c r="M1749" s="48">
        <v>22309</v>
      </c>
      <c r="N1749" s="48">
        <v>50580</v>
      </c>
      <c r="O1749" s="48">
        <v>8477</v>
      </c>
      <c r="P1749" s="48">
        <v>41843</v>
      </c>
      <c r="Q1749" s="48">
        <v>50320</v>
      </c>
      <c r="R1749" s="48">
        <v>23</v>
      </c>
      <c r="S1749" s="48">
        <v>237</v>
      </c>
      <c r="T1749" s="48">
        <v>260</v>
      </c>
      <c r="U1749" s="48">
        <v>8500</v>
      </c>
      <c r="V1749" s="48">
        <v>42080</v>
      </c>
      <c r="W1749" s="156">
        <v>6865414</v>
      </c>
      <c r="X1749" s="156">
        <v>23601</v>
      </c>
      <c r="Y1749" s="156">
        <v>6889015</v>
      </c>
      <c r="Z1749" s="28">
        <v>1</v>
      </c>
      <c r="AA1749" s="28"/>
      <c r="AB1749" s="111"/>
      <c r="AC1749" s="28"/>
      <c r="AD1749" s="28">
        <v>7.9399999999999998E-2</v>
      </c>
      <c r="AE1749" s="139"/>
      <c r="AF1749" s="139"/>
      <c r="AG1749" s="93">
        <v>7256</v>
      </c>
      <c r="AH1749" s="93">
        <v>15661</v>
      </c>
    </row>
    <row r="1750" spans="1:34">
      <c r="A1750" s="13" t="s">
        <v>141</v>
      </c>
      <c r="B1750" s="2" t="s">
        <v>75</v>
      </c>
      <c r="C1750" s="14" t="s">
        <v>185</v>
      </c>
      <c r="D1750" s="2">
        <v>2014</v>
      </c>
      <c r="E1750" s="14">
        <v>2014</v>
      </c>
      <c r="F1750" s="14" t="s">
        <v>99</v>
      </c>
      <c r="G1750" s="93">
        <v>381</v>
      </c>
      <c r="H1750" s="93">
        <v>3119</v>
      </c>
      <c r="I1750" s="93">
        <v>3</v>
      </c>
      <c r="J1750" s="93">
        <v>27</v>
      </c>
      <c r="K1750" s="93">
        <v>384</v>
      </c>
      <c r="L1750" s="93">
        <v>3146</v>
      </c>
      <c r="M1750" s="48">
        <v>3530</v>
      </c>
      <c r="N1750" s="48">
        <v>7375</v>
      </c>
      <c r="O1750" s="48">
        <v>940</v>
      </c>
      <c r="P1750" s="48">
        <v>6349</v>
      </c>
      <c r="Q1750" s="48">
        <v>7289</v>
      </c>
      <c r="R1750" s="48">
        <v>7</v>
      </c>
      <c r="S1750" s="48">
        <v>79</v>
      </c>
      <c r="T1750" s="48">
        <v>86</v>
      </c>
      <c r="U1750" s="48">
        <v>947</v>
      </c>
      <c r="V1750" s="48">
        <v>6428</v>
      </c>
      <c r="W1750" s="156">
        <v>963831</v>
      </c>
      <c r="X1750" s="156">
        <v>7889</v>
      </c>
      <c r="Y1750" s="156">
        <v>971720</v>
      </c>
      <c r="Z1750" s="28">
        <v>0.98040000000000005</v>
      </c>
      <c r="AA1750" s="28"/>
      <c r="AB1750" s="111"/>
      <c r="AC1750" s="28"/>
      <c r="AD1750" s="28">
        <v>8.6400000000000005E-2</v>
      </c>
      <c r="AE1750" s="139"/>
      <c r="AF1750" s="139"/>
      <c r="AG1750" s="93">
        <v>834</v>
      </c>
      <c r="AH1750" s="93">
        <v>1728</v>
      </c>
    </row>
    <row r="1751" spans="1:34">
      <c r="A1751" s="13" t="s">
        <v>142</v>
      </c>
      <c r="B1751" s="2" t="s">
        <v>75</v>
      </c>
      <c r="C1751" s="14" t="s">
        <v>185</v>
      </c>
      <c r="D1751" s="2">
        <v>2014</v>
      </c>
      <c r="E1751" s="14">
        <v>2014</v>
      </c>
      <c r="F1751" s="14" t="s">
        <v>99</v>
      </c>
      <c r="G1751" s="93">
        <v>443</v>
      </c>
      <c r="H1751" s="93">
        <v>3828</v>
      </c>
      <c r="I1751" s="93">
        <v>2</v>
      </c>
      <c r="J1751" s="93">
        <v>5</v>
      </c>
      <c r="K1751" s="93">
        <v>445</v>
      </c>
      <c r="L1751" s="93">
        <v>3833</v>
      </c>
      <c r="M1751" s="48">
        <v>4278</v>
      </c>
      <c r="N1751" s="48">
        <v>7915</v>
      </c>
      <c r="O1751" s="48">
        <v>1123</v>
      </c>
      <c r="P1751" s="48">
        <v>6781</v>
      </c>
      <c r="Q1751" s="48">
        <v>7904</v>
      </c>
      <c r="R1751" s="48">
        <v>2</v>
      </c>
      <c r="S1751" s="48">
        <v>9</v>
      </c>
      <c r="T1751" s="48">
        <v>11</v>
      </c>
      <c r="U1751" s="48">
        <v>1125</v>
      </c>
      <c r="V1751" s="48">
        <v>6790</v>
      </c>
      <c r="W1751" s="156">
        <v>1146132</v>
      </c>
      <c r="X1751" s="156">
        <v>1377</v>
      </c>
      <c r="Y1751" s="156">
        <v>1147509</v>
      </c>
      <c r="Z1751" s="28">
        <v>0.99570000000000003</v>
      </c>
      <c r="AA1751" s="28"/>
      <c r="AB1751" s="111"/>
      <c r="AC1751" s="28"/>
      <c r="AD1751" s="28">
        <v>8.6400000000000005E-2</v>
      </c>
      <c r="AE1751" s="139"/>
      <c r="AF1751" s="139"/>
      <c r="AG1751" s="93">
        <v>178</v>
      </c>
      <c r="AH1751" s="93">
        <v>339</v>
      </c>
    </row>
    <row r="1752" spans="1:34">
      <c r="A1752" s="13" t="s">
        <v>143</v>
      </c>
      <c r="B1752" s="2" t="s">
        <v>74</v>
      </c>
      <c r="C1752" s="14" t="s">
        <v>185</v>
      </c>
      <c r="D1752" s="2">
        <v>2014</v>
      </c>
      <c r="E1752" s="14">
        <v>2014</v>
      </c>
      <c r="F1752" s="14" t="s">
        <v>99</v>
      </c>
      <c r="G1752" s="93">
        <v>13233</v>
      </c>
      <c r="H1752" s="93">
        <v>101903</v>
      </c>
      <c r="I1752" s="93">
        <v>74</v>
      </c>
      <c r="J1752" s="93">
        <v>1875</v>
      </c>
      <c r="K1752" s="93">
        <v>13307</v>
      </c>
      <c r="L1752" s="93">
        <v>103778</v>
      </c>
      <c r="M1752" s="48">
        <v>117085</v>
      </c>
      <c r="N1752" s="48">
        <v>271022</v>
      </c>
      <c r="O1752" s="48">
        <v>33838</v>
      </c>
      <c r="P1752" s="48">
        <v>232034</v>
      </c>
      <c r="Q1752" s="48">
        <v>265872</v>
      </c>
      <c r="R1752" s="48">
        <v>244</v>
      </c>
      <c r="S1752" s="48">
        <v>4906</v>
      </c>
      <c r="T1752" s="48">
        <v>5150</v>
      </c>
      <c r="U1752" s="48">
        <v>34082</v>
      </c>
      <c r="V1752" s="48">
        <v>236940</v>
      </c>
      <c r="W1752" s="156">
        <v>34023300</v>
      </c>
      <c r="X1752" s="156">
        <v>521628</v>
      </c>
      <c r="Y1752" s="156">
        <v>34544928</v>
      </c>
      <c r="Z1752" s="28">
        <v>0.97019999999999995</v>
      </c>
      <c r="AA1752" s="28"/>
      <c r="AB1752" s="111"/>
      <c r="AC1752" s="28"/>
      <c r="AD1752" s="28">
        <v>3.2000000000000001E-2</v>
      </c>
      <c r="AE1752" s="139"/>
      <c r="AF1752" s="139"/>
      <c r="AG1752" s="93">
        <v>29709</v>
      </c>
      <c r="AH1752" s="93">
        <v>63920</v>
      </c>
    </row>
    <row r="1753" spans="1:34">
      <c r="A1753" s="13" t="s">
        <v>144</v>
      </c>
      <c r="B1753" s="2" t="s">
        <v>74</v>
      </c>
      <c r="C1753" s="14" t="s">
        <v>185</v>
      </c>
      <c r="D1753" s="2">
        <v>2014</v>
      </c>
      <c r="E1753" s="14">
        <v>2014</v>
      </c>
      <c r="F1753" s="14" t="s">
        <v>99</v>
      </c>
      <c r="G1753" s="93">
        <v>962</v>
      </c>
      <c r="H1753" s="93">
        <v>8275</v>
      </c>
      <c r="I1753" s="93">
        <v>8</v>
      </c>
      <c r="J1753" s="93">
        <v>32</v>
      </c>
      <c r="K1753" s="93">
        <v>970</v>
      </c>
      <c r="L1753" s="93">
        <v>8307</v>
      </c>
      <c r="M1753" s="48">
        <v>9277</v>
      </c>
      <c r="N1753" s="48">
        <v>18543</v>
      </c>
      <c r="O1753" s="48">
        <v>2462</v>
      </c>
      <c r="P1753" s="48">
        <v>15994</v>
      </c>
      <c r="Q1753" s="48">
        <v>18456</v>
      </c>
      <c r="R1753" s="48">
        <v>27</v>
      </c>
      <c r="S1753" s="48">
        <v>60</v>
      </c>
      <c r="T1753" s="48">
        <v>87</v>
      </c>
      <c r="U1753" s="48">
        <v>2489</v>
      </c>
      <c r="V1753" s="48">
        <v>16054</v>
      </c>
      <c r="W1753" s="156">
        <v>2483187</v>
      </c>
      <c r="X1753" s="156">
        <v>11135</v>
      </c>
      <c r="Y1753" s="156">
        <v>2494322</v>
      </c>
      <c r="Z1753" s="28">
        <v>0.99180000000000001</v>
      </c>
      <c r="AA1753" s="28"/>
      <c r="AB1753" s="111"/>
      <c r="AC1753" s="28"/>
      <c r="AD1753" s="28">
        <v>8.6400000000000005E-2</v>
      </c>
      <c r="AE1753" s="139"/>
      <c r="AF1753" s="139"/>
      <c r="AG1753" s="93">
        <v>692</v>
      </c>
      <c r="AH1753" s="93">
        <v>1374</v>
      </c>
    </row>
    <row r="1754" spans="1:34">
      <c r="A1754" s="13" t="s">
        <v>145</v>
      </c>
      <c r="B1754" s="2" t="s">
        <v>75</v>
      </c>
      <c r="C1754" s="14" t="s">
        <v>185</v>
      </c>
      <c r="D1754" s="2">
        <v>2014</v>
      </c>
      <c r="E1754" s="14">
        <v>2014</v>
      </c>
      <c r="F1754" s="14" t="s">
        <v>99</v>
      </c>
      <c r="G1754" s="93">
        <v>120</v>
      </c>
      <c r="H1754" s="93">
        <v>850</v>
      </c>
      <c r="I1754" s="93">
        <v>0</v>
      </c>
      <c r="J1754" s="93">
        <v>0</v>
      </c>
      <c r="K1754" s="93">
        <v>120</v>
      </c>
      <c r="L1754" s="93">
        <v>850</v>
      </c>
      <c r="M1754" s="48">
        <v>970</v>
      </c>
      <c r="N1754" s="48">
        <v>1890</v>
      </c>
      <c r="O1754" s="48">
        <v>321</v>
      </c>
      <c r="P1754" s="48">
        <v>1569</v>
      </c>
      <c r="Q1754" s="48">
        <v>1890</v>
      </c>
      <c r="R1754" s="48">
        <v>0</v>
      </c>
      <c r="S1754" s="48">
        <v>0</v>
      </c>
      <c r="T1754" s="48">
        <v>0</v>
      </c>
      <c r="U1754" s="48">
        <v>321</v>
      </c>
      <c r="V1754" s="48">
        <v>1569</v>
      </c>
      <c r="W1754" s="156">
        <v>263363</v>
      </c>
      <c r="X1754" s="156">
        <v>0</v>
      </c>
      <c r="Y1754" s="156">
        <v>263363</v>
      </c>
      <c r="Z1754" s="28">
        <v>0.97499999999999998</v>
      </c>
      <c r="AA1754" s="28"/>
      <c r="AB1754" s="111"/>
      <c r="AC1754" s="28"/>
      <c r="AD1754" s="28">
        <v>8.6400000000000005E-2</v>
      </c>
      <c r="AE1754" s="139"/>
      <c r="AF1754" s="139"/>
      <c r="AG1754" s="93">
        <v>39</v>
      </c>
      <c r="AH1754" s="93">
        <v>61</v>
      </c>
    </row>
    <row r="1755" spans="1:34">
      <c r="A1755" s="13" t="s">
        <v>146</v>
      </c>
      <c r="B1755" s="2" t="s">
        <v>75</v>
      </c>
      <c r="C1755" s="14" t="s">
        <v>185</v>
      </c>
      <c r="D1755" s="2">
        <v>2014</v>
      </c>
      <c r="E1755" s="14">
        <v>2014</v>
      </c>
      <c r="F1755" s="14" t="s">
        <v>99</v>
      </c>
      <c r="G1755" s="93">
        <v>19414</v>
      </c>
      <c r="H1755" s="93">
        <v>103446</v>
      </c>
      <c r="I1755" s="93">
        <v>51</v>
      </c>
      <c r="J1755" s="93">
        <v>509</v>
      </c>
      <c r="K1755" s="93">
        <v>19465</v>
      </c>
      <c r="L1755" s="93">
        <v>103955</v>
      </c>
      <c r="M1755" s="48">
        <v>123420</v>
      </c>
      <c r="N1755" s="48">
        <v>288117</v>
      </c>
      <c r="O1755" s="48">
        <v>52755</v>
      </c>
      <c r="P1755" s="48">
        <v>233819</v>
      </c>
      <c r="Q1755" s="48">
        <v>286574</v>
      </c>
      <c r="R1755" s="48">
        <v>177</v>
      </c>
      <c r="S1755" s="48">
        <v>1366</v>
      </c>
      <c r="T1755" s="48">
        <v>1543</v>
      </c>
      <c r="U1755" s="48">
        <v>52932</v>
      </c>
      <c r="V1755" s="48">
        <v>235185</v>
      </c>
      <c r="W1755" s="156">
        <v>39018747</v>
      </c>
      <c r="X1755" s="156">
        <v>160890</v>
      </c>
      <c r="Y1755" s="156">
        <v>39179637</v>
      </c>
      <c r="Z1755" s="28">
        <v>0.99570000000000003</v>
      </c>
      <c r="AA1755" s="28"/>
      <c r="AB1755" s="111"/>
      <c r="AC1755" s="28"/>
      <c r="AD1755" s="28">
        <v>3.49E-2</v>
      </c>
      <c r="AE1755" s="139"/>
      <c r="AF1755" s="139"/>
      <c r="AG1755" s="93">
        <v>16990</v>
      </c>
      <c r="AH1755" s="93">
        <v>37191</v>
      </c>
    </row>
    <row r="1756" spans="1:34">
      <c r="A1756" s="13" t="s">
        <v>147</v>
      </c>
      <c r="B1756" s="2" t="s">
        <v>74</v>
      </c>
      <c r="C1756" s="14" t="s">
        <v>185</v>
      </c>
      <c r="D1756" s="2">
        <v>2014</v>
      </c>
      <c r="E1756" s="14">
        <v>2014</v>
      </c>
      <c r="F1756" s="14" t="s">
        <v>99</v>
      </c>
      <c r="G1756" s="93">
        <v>18195</v>
      </c>
      <c r="H1756" s="93">
        <v>81826</v>
      </c>
      <c r="I1756" s="93">
        <v>165</v>
      </c>
      <c r="J1756" s="93">
        <v>888</v>
      </c>
      <c r="K1756" s="93">
        <v>18360</v>
      </c>
      <c r="L1756" s="93">
        <v>82714</v>
      </c>
      <c r="M1756" s="48">
        <v>101074</v>
      </c>
      <c r="N1756" s="48">
        <v>217298</v>
      </c>
      <c r="O1756" s="48">
        <v>46281</v>
      </c>
      <c r="P1756" s="48">
        <v>168482</v>
      </c>
      <c r="Q1756" s="48">
        <v>214763</v>
      </c>
      <c r="R1756" s="48">
        <v>585</v>
      </c>
      <c r="S1756" s="48">
        <v>1950</v>
      </c>
      <c r="T1756" s="48">
        <v>2535</v>
      </c>
      <c r="U1756" s="48">
        <v>46866</v>
      </c>
      <c r="V1756" s="48">
        <v>170432</v>
      </c>
      <c r="W1756" s="156">
        <v>31215131</v>
      </c>
      <c r="X1756" s="156">
        <v>351120</v>
      </c>
      <c r="Y1756" s="156">
        <v>31566251</v>
      </c>
      <c r="Z1756" s="28">
        <v>0.98519999999999996</v>
      </c>
      <c r="AA1756" s="28"/>
      <c r="AB1756" s="111"/>
      <c r="AC1756" s="28"/>
      <c r="AD1756" s="28">
        <v>3.0000000000000001E-3</v>
      </c>
      <c r="AE1756" s="139"/>
      <c r="AF1756" s="139"/>
      <c r="AG1756" s="93">
        <v>10174</v>
      </c>
      <c r="AH1756" s="93">
        <v>19807</v>
      </c>
    </row>
    <row r="1757" spans="1:34">
      <c r="A1757" s="13" t="s">
        <v>148</v>
      </c>
      <c r="B1757" s="2" t="s">
        <v>75</v>
      </c>
      <c r="C1757" s="14" t="s">
        <v>185</v>
      </c>
      <c r="D1757" s="2">
        <v>2014</v>
      </c>
      <c r="E1757" s="14">
        <v>2014</v>
      </c>
      <c r="F1757" s="14" t="s">
        <v>99</v>
      </c>
      <c r="G1757" s="93">
        <v>367</v>
      </c>
      <c r="H1757" s="93">
        <v>2328</v>
      </c>
      <c r="I1757" s="93">
        <v>2</v>
      </c>
      <c r="J1757" s="93">
        <v>10</v>
      </c>
      <c r="K1757" s="93">
        <v>369</v>
      </c>
      <c r="L1757" s="93">
        <v>2338</v>
      </c>
      <c r="M1757" s="48">
        <v>2707</v>
      </c>
      <c r="N1757" s="48">
        <v>6237</v>
      </c>
      <c r="O1757" s="48">
        <v>984</v>
      </c>
      <c r="P1757" s="48">
        <v>5215</v>
      </c>
      <c r="Q1757" s="48">
        <v>6199</v>
      </c>
      <c r="R1757" s="48">
        <v>6</v>
      </c>
      <c r="S1757" s="48">
        <v>32</v>
      </c>
      <c r="T1757" s="48">
        <v>38</v>
      </c>
      <c r="U1757" s="48">
        <v>990</v>
      </c>
      <c r="V1757" s="48">
        <v>5247</v>
      </c>
      <c r="W1757" s="156">
        <v>850335</v>
      </c>
      <c r="X1757" s="156">
        <v>2970</v>
      </c>
      <c r="Y1757" s="156">
        <v>853305</v>
      </c>
      <c r="Z1757" s="28">
        <v>1</v>
      </c>
      <c r="AA1757" s="28"/>
      <c r="AB1757" s="111"/>
      <c r="AC1757" s="28"/>
      <c r="AD1757" s="28">
        <v>8.6400000000000005E-2</v>
      </c>
      <c r="AE1757" s="139"/>
      <c r="AF1757" s="139"/>
      <c r="AG1757" s="93">
        <v>475</v>
      </c>
      <c r="AH1757" s="93">
        <v>1037</v>
      </c>
    </row>
    <row r="1758" spans="1:34">
      <c r="A1758" s="13" t="s">
        <v>149</v>
      </c>
      <c r="B1758" s="2" t="s">
        <v>75</v>
      </c>
      <c r="C1758" s="14" t="s">
        <v>185</v>
      </c>
      <c r="D1758" s="2">
        <v>2014</v>
      </c>
      <c r="E1758" s="14">
        <v>2014</v>
      </c>
      <c r="F1758" s="14" t="s">
        <v>99</v>
      </c>
      <c r="G1758" s="93">
        <v>28974</v>
      </c>
      <c r="H1758" s="93">
        <v>141635</v>
      </c>
      <c r="I1758" s="93">
        <v>68</v>
      </c>
      <c r="J1758" s="93">
        <v>649</v>
      </c>
      <c r="K1758" s="93">
        <v>29042</v>
      </c>
      <c r="L1758" s="93">
        <v>142284</v>
      </c>
      <c r="M1758" s="48">
        <v>171326</v>
      </c>
      <c r="N1758" s="48">
        <v>389933</v>
      </c>
      <c r="O1758" s="48">
        <v>77968</v>
      </c>
      <c r="P1758" s="48">
        <v>310094</v>
      </c>
      <c r="Q1758" s="48">
        <v>388062</v>
      </c>
      <c r="R1758" s="48">
        <v>230</v>
      </c>
      <c r="S1758" s="48">
        <v>1641</v>
      </c>
      <c r="T1758" s="48">
        <v>1871</v>
      </c>
      <c r="U1758" s="48">
        <v>78198</v>
      </c>
      <c r="V1758" s="48">
        <v>311735</v>
      </c>
      <c r="W1758" s="156">
        <v>54166327</v>
      </c>
      <c r="X1758" s="156">
        <v>205690</v>
      </c>
      <c r="Y1758" s="156">
        <v>54372017</v>
      </c>
      <c r="Z1758" s="28">
        <v>0.99950000000000006</v>
      </c>
      <c r="AA1758" s="28"/>
      <c r="AB1758" s="111"/>
      <c r="AC1758" s="28"/>
      <c r="AD1758" s="28">
        <v>1.72E-2</v>
      </c>
      <c r="AE1758" s="139"/>
      <c r="AF1758" s="139"/>
      <c r="AG1758" s="93">
        <v>21159</v>
      </c>
      <c r="AH1758" s="93">
        <v>45042</v>
      </c>
    </row>
    <row r="1759" spans="1:34">
      <c r="A1759" s="13" t="s">
        <v>150</v>
      </c>
      <c r="B1759" s="2" t="s">
        <v>74</v>
      </c>
      <c r="C1759" s="14" t="s">
        <v>185</v>
      </c>
      <c r="D1759" s="2">
        <v>2014</v>
      </c>
      <c r="E1759" s="14">
        <v>2014</v>
      </c>
      <c r="F1759" s="14" t="s">
        <v>99</v>
      </c>
      <c r="G1759" s="93">
        <v>18115</v>
      </c>
      <c r="H1759" s="93">
        <v>115169</v>
      </c>
      <c r="I1759" s="93">
        <v>124</v>
      </c>
      <c r="J1759" s="93">
        <v>1184</v>
      </c>
      <c r="K1759" s="93">
        <v>18239</v>
      </c>
      <c r="L1759" s="93">
        <v>116353</v>
      </c>
      <c r="M1759" s="48">
        <v>134592</v>
      </c>
      <c r="N1759" s="48">
        <v>301343</v>
      </c>
      <c r="O1759" s="48">
        <v>48772</v>
      </c>
      <c r="P1759" s="48">
        <v>248931</v>
      </c>
      <c r="Q1759" s="48">
        <v>297703</v>
      </c>
      <c r="R1759" s="48">
        <v>414</v>
      </c>
      <c r="S1759" s="48">
        <v>3226</v>
      </c>
      <c r="T1759" s="48">
        <v>3640</v>
      </c>
      <c r="U1759" s="48">
        <v>49186</v>
      </c>
      <c r="V1759" s="48">
        <v>252157</v>
      </c>
      <c r="W1759" s="156">
        <v>38757689</v>
      </c>
      <c r="X1759" s="156">
        <v>381424</v>
      </c>
      <c r="Y1759" s="156">
        <v>39139113</v>
      </c>
      <c r="Z1759" s="28">
        <v>0.9264</v>
      </c>
      <c r="AA1759" s="28"/>
      <c r="AB1759" s="111"/>
      <c r="AC1759" s="28"/>
      <c r="AD1759" s="28">
        <v>4.36E-2</v>
      </c>
      <c r="AE1759" s="139"/>
      <c r="AF1759" s="139"/>
      <c r="AG1759" s="93">
        <v>16586</v>
      </c>
      <c r="AH1759" s="93">
        <v>33920</v>
      </c>
    </row>
    <row r="1760" spans="1:34">
      <c r="A1760" s="13" t="s">
        <v>151</v>
      </c>
      <c r="B1760" s="2" t="s">
        <v>74</v>
      </c>
      <c r="C1760" s="14" t="s">
        <v>185</v>
      </c>
      <c r="D1760" s="2">
        <v>2014</v>
      </c>
      <c r="E1760" s="14">
        <v>2014</v>
      </c>
      <c r="F1760" s="14" t="s">
        <v>99</v>
      </c>
      <c r="G1760" s="93">
        <v>2761</v>
      </c>
      <c r="H1760" s="93">
        <v>29296</v>
      </c>
      <c r="I1760" s="93">
        <v>68</v>
      </c>
      <c r="J1760" s="93">
        <v>1020</v>
      </c>
      <c r="K1760" s="93">
        <v>2829</v>
      </c>
      <c r="L1760" s="93">
        <v>30316</v>
      </c>
      <c r="M1760" s="48">
        <v>33145</v>
      </c>
      <c r="N1760" s="48">
        <v>54198</v>
      </c>
      <c r="O1760" s="48">
        <v>6215</v>
      </c>
      <c r="P1760" s="48">
        <v>45853</v>
      </c>
      <c r="Q1760" s="48">
        <v>52068</v>
      </c>
      <c r="R1760" s="48">
        <v>186</v>
      </c>
      <c r="S1760" s="48">
        <v>1944</v>
      </c>
      <c r="T1760" s="48">
        <v>2130</v>
      </c>
      <c r="U1760" s="48">
        <v>6401</v>
      </c>
      <c r="V1760" s="48">
        <v>47797</v>
      </c>
      <c r="W1760" s="156">
        <v>7445755</v>
      </c>
      <c r="X1760" s="156">
        <v>242511</v>
      </c>
      <c r="Y1760" s="156">
        <v>7688266</v>
      </c>
      <c r="Z1760" s="28">
        <v>0.96209999999999996</v>
      </c>
      <c r="AA1760" s="28"/>
      <c r="AB1760" s="111"/>
      <c r="AC1760" s="28"/>
      <c r="AD1760" s="28">
        <v>4.9099999999999998E-2</v>
      </c>
      <c r="AE1760" s="139"/>
      <c r="AF1760" s="139"/>
      <c r="AG1760" s="93">
        <v>4199</v>
      </c>
      <c r="AH1760" s="93">
        <v>6700</v>
      </c>
    </row>
    <row r="1761" spans="1:51">
      <c r="A1761" s="13" t="s">
        <v>152</v>
      </c>
      <c r="B1761" s="2" t="s">
        <v>75</v>
      </c>
      <c r="C1761" s="14" t="s">
        <v>185</v>
      </c>
      <c r="D1761" s="2">
        <v>2014</v>
      </c>
      <c r="E1761" s="14">
        <v>2014</v>
      </c>
      <c r="F1761" s="14" t="s">
        <v>99</v>
      </c>
      <c r="G1761" s="93">
        <v>9418</v>
      </c>
      <c r="H1761" s="93">
        <v>40315</v>
      </c>
      <c r="I1761" s="93">
        <v>22</v>
      </c>
      <c r="J1761" s="93">
        <v>288</v>
      </c>
      <c r="K1761" s="93">
        <v>9440</v>
      </c>
      <c r="L1761" s="93">
        <v>40603</v>
      </c>
      <c r="M1761" s="48">
        <v>50043</v>
      </c>
      <c r="N1761" s="48">
        <v>117661</v>
      </c>
      <c r="O1761" s="48">
        <v>24233</v>
      </c>
      <c r="P1761" s="48">
        <v>92580</v>
      </c>
      <c r="Q1761" s="48">
        <v>116813</v>
      </c>
      <c r="R1761" s="48">
        <v>76</v>
      </c>
      <c r="S1761" s="48">
        <v>772</v>
      </c>
      <c r="T1761" s="48">
        <v>848</v>
      </c>
      <c r="U1761" s="48">
        <v>24309</v>
      </c>
      <c r="V1761" s="48">
        <v>93352</v>
      </c>
      <c r="W1761" s="156">
        <v>16238093</v>
      </c>
      <c r="X1761" s="156">
        <v>98392</v>
      </c>
      <c r="Y1761" s="156">
        <v>16336485</v>
      </c>
      <c r="Z1761" s="28">
        <v>0.98540000000000005</v>
      </c>
      <c r="AA1761" s="28"/>
      <c r="AB1761" s="111"/>
      <c r="AC1761" s="28"/>
      <c r="AD1761" s="28">
        <v>5.3800000000000001E-2</v>
      </c>
      <c r="AE1761" s="139"/>
      <c r="AF1761" s="139"/>
      <c r="AG1761" s="93">
        <v>7177</v>
      </c>
      <c r="AH1761" s="93">
        <v>15299</v>
      </c>
    </row>
    <row r="1762" spans="1:51">
      <c r="A1762" s="13" t="s">
        <v>153</v>
      </c>
      <c r="B1762" s="2" t="s">
        <v>74</v>
      </c>
      <c r="C1762" s="14" t="s">
        <v>185</v>
      </c>
      <c r="D1762" s="2">
        <v>2014</v>
      </c>
      <c r="E1762" s="14">
        <v>2014</v>
      </c>
      <c r="F1762" s="14" t="s">
        <v>99</v>
      </c>
      <c r="G1762" s="93">
        <v>1134</v>
      </c>
      <c r="H1762" s="93">
        <v>8557</v>
      </c>
      <c r="I1762" s="93">
        <v>2</v>
      </c>
      <c r="J1762" s="93">
        <v>24</v>
      </c>
      <c r="K1762" s="93">
        <v>1136</v>
      </c>
      <c r="L1762" s="93">
        <v>8581</v>
      </c>
      <c r="M1762" s="48">
        <v>9717</v>
      </c>
      <c r="N1762" s="48">
        <v>18262</v>
      </c>
      <c r="O1762" s="48">
        <v>2789</v>
      </c>
      <c r="P1762" s="48">
        <v>15406</v>
      </c>
      <c r="Q1762" s="48">
        <v>18195</v>
      </c>
      <c r="R1762" s="48">
        <v>6</v>
      </c>
      <c r="S1762" s="48">
        <v>61</v>
      </c>
      <c r="T1762" s="48">
        <v>67</v>
      </c>
      <c r="U1762" s="48">
        <v>2795</v>
      </c>
      <c r="V1762" s="48">
        <v>15467</v>
      </c>
      <c r="W1762" s="156">
        <v>2513362</v>
      </c>
      <c r="X1762" s="156">
        <v>8009</v>
      </c>
      <c r="Y1762" s="156">
        <v>2521371</v>
      </c>
      <c r="Z1762" s="28">
        <v>0.96679999999999999</v>
      </c>
      <c r="AA1762" s="28"/>
      <c r="AB1762" s="111"/>
      <c r="AC1762" s="28"/>
      <c r="AD1762" s="28">
        <v>8.6400000000000005E-2</v>
      </c>
      <c r="AE1762" s="139"/>
      <c r="AF1762" s="139"/>
      <c r="AG1762" s="93">
        <v>1175</v>
      </c>
      <c r="AH1762" s="93">
        <v>2361</v>
      </c>
    </row>
    <row r="1763" spans="1:51">
      <c r="A1763" s="13" t="s">
        <v>154</v>
      </c>
      <c r="B1763" s="2" t="s">
        <v>74</v>
      </c>
      <c r="C1763" s="14" t="s">
        <v>185</v>
      </c>
      <c r="D1763" s="2">
        <v>2014</v>
      </c>
      <c r="E1763" s="14">
        <v>2014</v>
      </c>
      <c r="F1763" s="14" t="s">
        <v>99</v>
      </c>
      <c r="G1763" s="93">
        <v>1366</v>
      </c>
      <c r="H1763" s="93">
        <v>14440</v>
      </c>
      <c r="I1763" s="93">
        <v>22</v>
      </c>
      <c r="J1763" s="93">
        <v>341</v>
      </c>
      <c r="K1763" s="93">
        <v>1388</v>
      </c>
      <c r="L1763" s="93">
        <v>14781</v>
      </c>
      <c r="M1763" s="48">
        <v>16169</v>
      </c>
      <c r="N1763" s="48">
        <v>32596</v>
      </c>
      <c r="O1763" s="48">
        <v>3407</v>
      </c>
      <c r="P1763" s="48">
        <v>28308</v>
      </c>
      <c r="Q1763" s="48">
        <v>31715</v>
      </c>
      <c r="R1763" s="48">
        <v>75</v>
      </c>
      <c r="S1763" s="48">
        <v>806</v>
      </c>
      <c r="T1763" s="48">
        <v>881</v>
      </c>
      <c r="U1763" s="48">
        <v>3482</v>
      </c>
      <c r="V1763" s="48">
        <v>29114</v>
      </c>
      <c r="W1763" s="156">
        <v>4352391</v>
      </c>
      <c r="X1763" s="156">
        <v>94748</v>
      </c>
      <c r="Y1763" s="156">
        <v>4447139</v>
      </c>
      <c r="Z1763" s="28">
        <v>0.97399999999999998</v>
      </c>
      <c r="AA1763" s="28"/>
      <c r="AB1763" s="111"/>
      <c r="AC1763" s="28"/>
      <c r="AD1763" s="28">
        <v>8.6400000000000005E-2</v>
      </c>
      <c r="AE1763" s="139"/>
      <c r="AF1763" s="139"/>
      <c r="AG1763" s="93">
        <v>4065</v>
      </c>
      <c r="AH1763" s="93">
        <v>7909</v>
      </c>
    </row>
    <row r="1764" spans="1:51">
      <c r="A1764" s="13" t="s">
        <v>155</v>
      </c>
      <c r="B1764" s="2" t="s">
        <v>74</v>
      </c>
      <c r="C1764" s="14" t="s">
        <v>185</v>
      </c>
      <c r="D1764" s="2">
        <v>2014</v>
      </c>
      <c r="E1764" s="14">
        <v>2014</v>
      </c>
      <c r="F1764" s="14" t="s">
        <v>99</v>
      </c>
      <c r="G1764" s="93">
        <v>2655</v>
      </c>
      <c r="H1764" s="93">
        <v>13280</v>
      </c>
      <c r="I1764" s="93">
        <v>7</v>
      </c>
      <c r="J1764" s="93">
        <v>61</v>
      </c>
      <c r="K1764" s="93">
        <v>2662</v>
      </c>
      <c r="L1764" s="93">
        <v>13341</v>
      </c>
      <c r="M1764" s="48">
        <v>16003</v>
      </c>
      <c r="N1764" s="48">
        <v>35176</v>
      </c>
      <c r="O1764" s="48">
        <v>6837</v>
      </c>
      <c r="P1764" s="48">
        <v>28174</v>
      </c>
      <c r="Q1764" s="48">
        <v>35011</v>
      </c>
      <c r="R1764" s="48">
        <v>21</v>
      </c>
      <c r="S1764" s="48">
        <v>144</v>
      </c>
      <c r="T1764" s="48">
        <v>165</v>
      </c>
      <c r="U1764" s="48">
        <v>6858</v>
      </c>
      <c r="V1764" s="48">
        <v>28318</v>
      </c>
      <c r="W1764" s="156">
        <v>4740265</v>
      </c>
      <c r="X1764" s="156">
        <v>17090</v>
      </c>
      <c r="Y1764" s="156">
        <v>4757355</v>
      </c>
      <c r="Z1764" s="28">
        <v>0.91459999999999997</v>
      </c>
      <c r="AA1764" s="28"/>
      <c r="AB1764" s="111"/>
      <c r="AC1764" s="28"/>
      <c r="AD1764" s="28">
        <v>8.6400000000000005E-2</v>
      </c>
      <c r="AE1764" s="139"/>
      <c r="AF1764" s="139"/>
      <c r="AG1764" s="93">
        <v>4331</v>
      </c>
      <c r="AH1764" s="93">
        <v>9585</v>
      </c>
    </row>
    <row r="1765" spans="1:51">
      <c r="A1765" s="13" t="s">
        <v>156</v>
      </c>
      <c r="B1765" s="2" t="s">
        <v>74</v>
      </c>
      <c r="C1765" s="14" t="s">
        <v>185</v>
      </c>
      <c r="D1765" s="2">
        <v>2014</v>
      </c>
      <c r="E1765" s="14">
        <v>2014</v>
      </c>
      <c r="F1765" s="14" t="s">
        <v>99</v>
      </c>
      <c r="G1765" s="93">
        <v>6969</v>
      </c>
      <c r="H1765" s="93">
        <v>47081</v>
      </c>
      <c r="I1765" s="93">
        <v>60</v>
      </c>
      <c r="J1765" s="93">
        <v>1160</v>
      </c>
      <c r="K1765" s="93">
        <v>7029</v>
      </c>
      <c r="L1765" s="93">
        <v>48241</v>
      </c>
      <c r="M1765" s="48">
        <v>55270</v>
      </c>
      <c r="N1765" s="48">
        <v>113657</v>
      </c>
      <c r="O1765" s="48">
        <v>16746</v>
      </c>
      <c r="P1765" s="48">
        <v>94382</v>
      </c>
      <c r="Q1765" s="48">
        <v>111128</v>
      </c>
      <c r="R1765" s="48">
        <v>174</v>
      </c>
      <c r="S1765" s="48">
        <v>2355</v>
      </c>
      <c r="T1765" s="48">
        <v>2529</v>
      </c>
      <c r="U1765" s="48">
        <v>16920</v>
      </c>
      <c r="V1765" s="48">
        <v>96737</v>
      </c>
      <c r="W1765" s="156">
        <v>15562048</v>
      </c>
      <c r="X1765" s="156">
        <v>319855</v>
      </c>
      <c r="Y1765" s="156">
        <v>15881903</v>
      </c>
      <c r="Z1765" s="28">
        <v>0.97650000000000003</v>
      </c>
      <c r="AA1765" s="28"/>
      <c r="AB1765" s="111"/>
      <c r="AC1765" s="28"/>
      <c r="AD1765" s="28">
        <v>2.7300000000000001E-2</v>
      </c>
      <c r="AE1765" s="139"/>
      <c r="AF1765" s="139"/>
      <c r="AG1765" s="93">
        <v>11113</v>
      </c>
      <c r="AH1765" s="93">
        <v>22369</v>
      </c>
    </row>
    <row r="1766" spans="1:51">
      <c r="A1766" s="13" t="s">
        <v>157</v>
      </c>
      <c r="B1766" s="2" t="s">
        <v>74</v>
      </c>
      <c r="C1766" s="14" t="s">
        <v>185</v>
      </c>
      <c r="D1766" s="2">
        <v>2014</v>
      </c>
      <c r="E1766" s="14">
        <v>2014</v>
      </c>
      <c r="F1766" s="14" t="s">
        <v>99</v>
      </c>
      <c r="G1766" s="93">
        <v>1311</v>
      </c>
      <c r="H1766" s="93">
        <v>11297</v>
      </c>
      <c r="I1766" s="93">
        <v>1</v>
      </c>
      <c r="J1766" s="93">
        <v>21</v>
      </c>
      <c r="K1766" s="93">
        <v>1312</v>
      </c>
      <c r="L1766" s="93">
        <v>11318</v>
      </c>
      <c r="M1766" s="48">
        <v>12630</v>
      </c>
      <c r="N1766" s="48">
        <v>24295</v>
      </c>
      <c r="O1766" s="48">
        <v>3172</v>
      </c>
      <c r="P1766" s="48">
        <v>21065</v>
      </c>
      <c r="Q1766" s="48">
        <v>24237</v>
      </c>
      <c r="R1766" s="48">
        <v>2</v>
      </c>
      <c r="S1766" s="48">
        <v>56</v>
      </c>
      <c r="T1766" s="48">
        <v>58</v>
      </c>
      <c r="U1766" s="48">
        <v>3174</v>
      </c>
      <c r="V1766" s="48">
        <v>21121</v>
      </c>
      <c r="W1766" s="156">
        <v>3348897.15</v>
      </c>
      <c r="X1766" s="156">
        <v>7590</v>
      </c>
      <c r="Y1766" s="156">
        <v>3356487.15</v>
      </c>
      <c r="Z1766" s="28">
        <v>0.84789999999999999</v>
      </c>
      <c r="AA1766" s="28"/>
      <c r="AB1766" s="111"/>
      <c r="AC1766" s="28"/>
      <c r="AD1766" s="28">
        <v>8.6400000000000005E-2</v>
      </c>
      <c r="AE1766" s="139"/>
      <c r="AF1766" s="139"/>
      <c r="AG1766" s="93">
        <v>2460</v>
      </c>
      <c r="AH1766" s="93">
        <v>5023</v>
      </c>
    </row>
    <row r="1767" spans="1:51">
      <c r="A1767" s="13" t="s">
        <v>158</v>
      </c>
      <c r="B1767" s="2" t="s">
        <v>75</v>
      </c>
      <c r="C1767" s="14" t="s">
        <v>185</v>
      </c>
      <c r="D1767" s="2">
        <v>2014</v>
      </c>
      <c r="E1767" s="14">
        <v>2014</v>
      </c>
      <c r="F1767" s="14" t="s">
        <v>99</v>
      </c>
      <c r="G1767" s="93">
        <v>1616</v>
      </c>
      <c r="H1767" s="93">
        <v>11060</v>
      </c>
      <c r="I1767" s="93">
        <v>1</v>
      </c>
      <c r="J1767" s="93">
        <v>19</v>
      </c>
      <c r="K1767" s="93">
        <v>1617</v>
      </c>
      <c r="L1767" s="93">
        <v>11079</v>
      </c>
      <c r="M1767" s="48">
        <v>12696</v>
      </c>
      <c r="N1767" s="48">
        <v>24720</v>
      </c>
      <c r="O1767" s="48">
        <v>3994</v>
      </c>
      <c r="P1767" s="48">
        <v>20677</v>
      </c>
      <c r="Q1767" s="48">
        <v>24671</v>
      </c>
      <c r="R1767" s="48">
        <v>2</v>
      </c>
      <c r="S1767" s="48">
        <v>47</v>
      </c>
      <c r="T1767" s="48">
        <v>49</v>
      </c>
      <c r="U1767" s="48">
        <v>3996</v>
      </c>
      <c r="V1767" s="48">
        <v>20724</v>
      </c>
      <c r="W1767" s="156">
        <v>3392274</v>
      </c>
      <c r="X1767" s="156">
        <v>6056</v>
      </c>
      <c r="Y1767" s="156">
        <v>3398330</v>
      </c>
      <c r="Z1767" s="28">
        <v>0.98640000000000005</v>
      </c>
      <c r="AA1767" s="28"/>
      <c r="AB1767" s="111"/>
      <c r="AC1767" s="28"/>
      <c r="AD1767" s="28">
        <v>8.6400000000000005E-2</v>
      </c>
      <c r="AE1767" s="139"/>
      <c r="AF1767" s="139"/>
      <c r="AG1767" s="93">
        <v>680</v>
      </c>
      <c r="AH1767" s="93">
        <v>1137</v>
      </c>
    </row>
    <row r="1768" spans="1:51">
      <c r="A1768" s="13" t="s">
        <v>159</v>
      </c>
      <c r="B1768" s="2" t="s">
        <v>75</v>
      </c>
      <c r="C1768" s="14" t="s">
        <v>185</v>
      </c>
      <c r="D1768" s="2">
        <v>2014</v>
      </c>
      <c r="E1768" s="14">
        <v>2014</v>
      </c>
      <c r="F1768" s="14" t="s">
        <v>99</v>
      </c>
      <c r="G1768" s="93">
        <v>9</v>
      </c>
      <c r="H1768" s="93">
        <v>162</v>
      </c>
      <c r="I1768" s="93">
        <v>0</v>
      </c>
      <c r="J1768" s="93">
        <v>0</v>
      </c>
      <c r="K1768" s="93">
        <v>9</v>
      </c>
      <c r="L1768" s="93">
        <v>162</v>
      </c>
      <c r="M1768" s="48">
        <v>171</v>
      </c>
      <c r="N1768" s="48">
        <v>305</v>
      </c>
      <c r="O1768" s="48">
        <v>21</v>
      </c>
      <c r="P1768" s="48">
        <v>284</v>
      </c>
      <c r="Q1768" s="48">
        <v>305</v>
      </c>
      <c r="R1768" s="48">
        <v>0</v>
      </c>
      <c r="S1768" s="48">
        <v>0</v>
      </c>
      <c r="T1768" s="48">
        <v>0</v>
      </c>
      <c r="U1768" s="48">
        <v>21</v>
      </c>
      <c r="V1768" s="48">
        <v>284</v>
      </c>
      <c r="W1768" s="156">
        <v>41747</v>
      </c>
      <c r="X1768" s="156">
        <v>396</v>
      </c>
      <c r="Y1768" s="156">
        <v>42143</v>
      </c>
      <c r="Z1768" s="28">
        <v>1</v>
      </c>
      <c r="AA1768" s="28"/>
      <c r="AB1768" s="111"/>
      <c r="AC1768" s="28"/>
      <c r="AD1768" s="28">
        <v>8.6400000000000005E-2</v>
      </c>
      <c r="AE1768" s="139"/>
      <c r="AF1768" s="139"/>
      <c r="AG1768" s="93">
        <v>4</v>
      </c>
      <c r="AH1768" s="93">
        <v>7</v>
      </c>
    </row>
    <row r="1769" spans="1:51">
      <c r="A1769" s="13" t="s">
        <v>160</v>
      </c>
      <c r="B1769" s="2" t="s">
        <v>75</v>
      </c>
      <c r="C1769" s="14" t="s">
        <v>185</v>
      </c>
      <c r="D1769" s="2">
        <v>2014</v>
      </c>
      <c r="E1769" s="14">
        <v>2014</v>
      </c>
      <c r="F1769" s="14" t="s">
        <v>99</v>
      </c>
      <c r="G1769" s="93">
        <v>463</v>
      </c>
      <c r="H1769" s="93">
        <v>2751</v>
      </c>
      <c r="I1769" s="93">
        <v>0</v>
      </c>
      <c r="J1769" s="93">
        <v>4</v>
      </c>
      <c r="K1769" s="93">
        <v>463</v>
      </c>
      <c r="L1769" s="93">
        <v>2755</v>
      </c>
      <c r="M1769" s="48">
        <v>3218</v>
      </c>
      <c r="N1769" s="48">
        <v>6993</v>
      </c>
      <c r="O1769" s="48">
        <v>1266</v>
      </c>
      <c r="P1769" s="48">
        <v>5717</v>
      </c>
      <c r="Q1769" s="48">
        <v>6983</v>
      </c>
      <c r="R1769" s="48">
        <v>0</v>
      </c>
      <c r="S1769" s="48">
        <v>10</v>
      </c>
      <c r="T1769" s="48">
        <v>10</v>
      </c>
      <c r="U1769" s="48">
        <v>1266</v>
      </c>
      <c r="V1769" s="48">
        <v>5727</v>
      </c>
      <c r="W1769" s="156">
        <v>947573</v>
      </c>
      <c r="X1769" s="156">
        <v>640</v>
      </c>
      <c r="Y1769" s="156">
        <v>948213</v>
      </c>
      <c r="Z1769" s="28">
        <v>1</v>
      </c>
      <c r="AA1769" s="28"/>
      <c r="AB1769" s="111"/>
      <c r="AC1769" s="28"/>
      <c r="AD1769" s="28">
        <v>8.6400000000000005E-2</v>
      </c>
      <c r="AE1769" s="139"/>
      <c r="AF1769" s="139"/>
      <c r="AG1769" s="93">
        <v>156</v>
      </c>
      <c r="AH1769" s="93">
        <v>265</v>
      </c>
    </row>
    <row r="1770" spans="1:51">
      <c r="A1770" s="13" t="s">
        <v>161</v>
      </c>
      <c r="B1770" s="2" t="s">
        <v>74</v>
      </c>
      <c r="C1770" s="14" t="s">
        <v>185</v>
      </c>
      <c r="D1770" s="2">
        <v>2014</v>
      </c>
      <c r="E1770" s="14">
        <v>2014</v>
      </c>
      <c r="F1770" s="14" t="s">
        <v>99</v>
      </c>
      <c r="G1770" s="93">
        <v>3445</v>
      </c>
      <c r="H1770" s="93">
        <v>18784</v>
      </c>
      <c r="I1770" s="93">
        <v>8</v>
      </c>
      <c r="J1770" s="93">
        <v>84</v>
      </c>
      <c r="K1770" s="93">
        <v>3453</v>
      </c>
      <c r="L1770" s="93">
        <v>18868</v>
      </c>
      <c r="M1770" s="48">
        <v>22321</v>
      </c>
      <c r="N1770" s="48">
        <v>43621</v>
      </c>
      <c r="O1770" s="48">
        <v>8356</v>
      </c>
      <c r="P1770" s="48">
        <v>35036</v>
      </c>
      <c r="Q1770" s="48">
        <v>43392</v>
      </c>
      <c r="R1770" s="48">
        <v>29</v>
      </c>
      <c r="S1770" s="48">
        <v>200</v>
      </c>
      <c r="T1770" s="48">
        <v>229</v>
      </c>
      <c r="U1770" s="48">
        <v>8385</v>
      </c>
      <c r="V1770" s="48">
        <v>35236</v>
      </c>
      <c r="W1770" s="156">
        <v>6281260</v>
      </c>
      <c r="X1770" s="156">
        <v>31754</v>
      </c>
      <c r="Y1770" s="156">
        <v>6313014</v>
      </c>
      <c r="Z1770" s="28">
        <v>0.93659999999999999</v>
      </c>
      <c r="AA1770" s="28"/>
      <c r="AB1770" s="111"/>
      <c r="AC1770" s="28"/>
      <c r="AD1770" s="28">
        <v>9.7000000000000003E-3</v>
      </c>
      <c r="AE1770" s="139"/>
      <c r="AF1770" s="139"/>
      <c r="AG1770" s="93">
        <v>2426</v>
      </c>
      <c r="AH1770" s="93">
        <v>4809</v>
      </c>
      <c r="AI1770" s="1"/>
      <c r="AJ1770" s="1"/>
      <c r="AK1770" s="1"/>
      <c r="AL1770" s="1"/>
      <c r="AM1770" s="1"/>
      <c r="AN1770" s="1"/>
      <c r="AO1770" s="1"/>
      <c r="AP1770" s="1"/>
      <c r="AQ1770" s="1"/>
      <c r="AR1770" s="1"/>
      <c r="AS1770" s="1"/>
      <c r="AT1770" s="1"/>
      <c r="AU1770" s="1"/>
      <c r="AV1770" s="1"/>
      <c r="AW1770" s="1"/>
      <c r="AX1770" s="1"/>
      <c r="AY1770" s="1"/>
    </row>
    <row r="1771" spans="1:51">
      <c r="A1771" s="13" t="s">
        <v>162</v>
      </c>
      <c r="B1771" s="2" t="s">
        <v>74</v>
      </c>
      <c r="C1771" s="14" t="s">
        <v>185</v>
      </c>
      <c r="D1771" s="2">
        <v>2014</v>
      </c>
      <c r="E1771" s="14">
        <v>2014</v>
      </c>
      <c r="F1771" s="14" t="s">
        <v>99</v>
      </c>
      <c r="G1771" s="93">
        <v>2002</v>
      </c>
      <c r="H1771" s="93">
        <v>17182</v>
      </c>
      <c r="I1771" s="93">
        <v>11</v>
      </c>
      <c r="J1771" s="93">
        <v>117</v>
      </c>
      <c r="K1771" s="93">
        <v>2013</v>
      </c>
      <c r="L1771" s="93">
        <v>17299</v>
      </c>
      <c r="M1771" s="48">
        <v>19312</v>
      </c>
      <c r="N1771" s="48">
        <v>35290</v>
      </c>
      <c r="O1771" s="48">
        <v>4825</v>
      </c>
      <c r="P1771" s="48">
        <v>30096</v>
      </c>
      <c r="Q1771" s="48">
        <v>34921</v>
      </c>
      <c r="R1771" s="48">
        <v>36</v>
      </c>
      <c r="S1771" s="48">
        <v>333</v>
      </c>
      <c r="T1771" s="48">
        <v>369</v>
      </c>
      <c r="U1771" s="48">
        <v>4861</v>
      </c>
      <c r="V1771" s="48">
        <v>30429</v>
      </c>
      <c r="W1771" s="156">
        <v>4953233</v>
      </c>
      <c r="X1771" s="156">
        <v>36392</v>
      </c>
      <c r="Y1771" s="156">
        <v>4989625</v>
      </c>
      <c r="Z1771" s="28">
        <v>0.84130000000000005</v>
      </c>
      <c r="AA1771" s="28"/>
      <c r="AB1771" s="111"/>
      <c r="AC1771" s="28"/>
      <c r="AD1771" s="28">
        <v>8.6400000000000005E-2</v>
      </c>
      <c r="AE1771" s="139"/>
      <c r="AF1771" s="139"/>
      <c r="AG1771" s="93">
        <v>3457</v>
      </c>
      <c r="AH1771" s="93">
        <v>7023</v>
      </c>
      <c r="AI1771" s="1"/>
      <c r="AJ1771" s="1"/>
      <c r="AK1771" s="1"/>
      <c r="AL1771" s="1"/>
      <c r="AM1771" s="1"/>
      <c r="AN1771" s="1"/>
      <c r="AO1771" s="1"/>
      <c r="AP1771" s="1"/>
      <c r="AQ1771" s="1"/>
      <c r="AR1771" s="1"/>
      <c r="AS1771" s="1"/>
      <c r="AT1771" s="1"/>
      <c r="AU1771" s="1"/>
      <c r="AV1771" s="1"/>
      <c r="AW1771" s="1"/>
      <c r="AX1771" s="1"/>
      <c r="AY1771" s="1"/>
    </row>
    <row r="1772" spans="1:51">
      <c r="A1772" s="13" t="s">
        <v>163</v>
      </c>
      <c r="B1772" s="2" t="s">
        <v>75</v>
      </c>
      <c r="C1772" s="14" t="s">
        <v>185</v>
      </c>
      <c r="D1772" s="2">
        <v>2014</v>
      </c>
      <c r="E1772" s="14">
        <v>2014</v>
      </c>
      <c r="F1772" s="14" t="s">
        <v>99</v>
      </c>
      <c r="G1772" s="93">
        <v>6757</v>
      </c>
      <c r="H1772" s="93">
        <v>36008</v>
      </c>
      <c r="I1772" s="93">
        <v>10</v>
      </c>
      <c r="J1772" s="93">
        <v>63</v>
      </c>
      <c r="K1772" s="93">
        <v>6767</v>
      </c>
      <c r="L1772" s="93">
        <v>36071</v>
      </c>
      <c r="M1772" s="48">
        <v>42838</v>
      </c>
      <c r="N1772" s="48">
        <v>92837</v>
      </c>
      <c r="O1772" s="48">
        <v>17789</v>
      </c>
      <c r="P1772" s="48">
        <v>74831</v>
      </c>
      <c r="Q1772" s="48">
        <v>92620</v>
      </c>
      <c r="R1772" s="48">
        <v>34</v>
      </c>
      <c r="S1772" s="48">
        <v>183</v>
      </c>
      <c r="T1772" s="48">
        <v>217</v>
      </c>
      <c r="U1772" s="48">
        <v>17823</v>
      </c>
      <c r="V1772" s="48">
        <v>75014</v>
      </c>
      <c r="W1772" s="156">
        <v>12951079</v>
      </c>
      <c r="X1772" s="156">
        <v>23911</v>
      </c>
      <c r="Y1772" s="156">
        <v>12974990</v>
      </c>
      <c r="Z1772" s="28">
        <v>0.93600000000000005</v>
      </c>
      <c r="AA1772" s="28"/>
      <c r="AB1772" s="111"/>
      <c r="AC1772" s="28"/>
      <c r="AD1772" s="28">
        <v>1.66E-2</v>
      </c>
      <c r="AE1772" s="139"/>
      <c r="AF1772" s="139"/>
      <c r="AG1772" s="93">
        <v>5568</v>
      </c>
      <c r="AH1772" s="93">
        <v>11813</v>
      </c>
      <c r="AI1772" s="1"/>
      <c r="AJ1772" s="1"/>
      <c r="AK1772" s="1"/>
      <c r="AL1772" s="1"/>
      <c r="AM1772" s="1"/>
      <c r="AN1772" s="1"/>
      <c r="AO1772" s="1"/>
      <c r="AP1772" s="1"/>
      <c r="AQ1772" s="1"/>
      <c r="AR1772" s="1"/>
      <c r="AS1772" s="1"/>
      <c r="AT1772" s="1"/>
      <c r="AU1772" s="1"/>
      <c r="AV1772" s="1"/>
      <c r="AW1772" s="1"/>
      <c r="AX1772" s="1"/>
      <c r="AY1772" s="1"/>
    </row>
    <row r="1773" spans="1:51">
      <c r="A1773" s="13" t="s">
        <v>164</v>
      </c>
      <c r="B1773" s="2" t="s">
        <v>75</v>
      </c>
      <c r="C1773" s="14" t="s">
        <v>185</v>
      </c>
      <c r="D1773" s="2">
        <v>2014</v>
      </c>
      <c r="E1773" s="14">
        <v>2014</v>
      </c>
      <c r="F1773" s="14" t="s">
        <v>99</v>
      </c>
      <c r="G1773" s="93">
        <v>799</v>
      </c>
      <c r="H1773" s="93">
        <v>4829</v>
      </c>
      <c r="I1773" s="93">
        <v>4</v>
      </c>
      <c r="J1773" s="93">
        <v>28</v>
      </c>
      <c r="K1773" s="93">
        <v>803</v>
      </c>
      <c r="L1773" s="93">
        <v>4857</v>
      </c>
      <c r="M1773" s="48">
        <v>5660</v>
      </c>
      <c r="N1773" s="48">
        <v>13173</v>
      </c>
      <c r="O1773" s="48">
        <v>2132</v>
      </c>
      <c r="P1773" s="48">
        <v>10948</v>
      </c>
      <c r="Q1773" s="48">
        <v>13080</v>
      </c>
      <c r="R1773" s="48">
        <v>17</v>
      </c>
      <c r="S1773" s="48">
        <v>76</v>
      </c>
      <c r="T1773" s="48">
        <v>93</v>
      </c>
      <c r="U1773" s="48">
        <v>2149</v>
      </c>
      <c r="V1773" s="48">
        <v>11024</v>
      </c>
      <c r="W1773" s="156">
        <v>1780045</v>
      </c>
      <c r="X1773" s="156">
        <v>10076</v>
      </c>
      <c r="Y1773" s="156">
        <v>1790121</v>
      </c>
      <c r="Z1773" s="28">
        <v>0.98799999999999999</v>
      </c>
      <c r="AA1773" s="28"/>
      <c r="AB1773" s="111"/>
      <c r="AC1773" s="28"/>
      <c r="AD1773" s="28">
        <v>8.6400000000000005E-2</v>
      </c>
      <c r="AE1773" s="139"/>
      <c r="AF1773" s="139"/>
      <c r="AG1773" s="93">
        <v>685</v>
      </c>
      <c r="AH1773" s="93">
        <v>1469</v>
      </c>
      <c r="AI1773" s="1"/>
      <c r="AJ1773" s="1"/>
      <c r="AK1773" s="1"/>
      <c r="AL1773" s="1"/>
      <c r="AM1773" s="1"/>
      <c r="AN1773" s="1"/>
      <c r="AO1773" s="1"/>
      <c r="AP1773" s="1"/>
      <c r="AQ1773" s="1"/>
      <c r="AR1773" s="1"/>
      <c r="AS1773" s="1"/>
      <c r="AT1773" s="1"/>
      <c r="AU1773" s="1"/>
      <c r="AV1773" s="1"/>
      <c r="AW1773" s="1"/>
      <c r="AX1773" s="1"/>
      <c r="AY1773" s="1"/>
    </row>
    <row r="1774" spans="1:51">
      <c r="A1774" s="13" t="s">
        <v>165</v>
      </c>
      <c r="B1774" s="2" t="s">
        <v>75</v>
      </c>
      <c r="C1774" s="14" t="s">
        <v>185</v>
      </c>
      <c r="D1774" s="2">
        <v>2014</v>
      </c>
      <c r="E1774" s="14">
        <v>2014</v>
      </c>
      <c r="F1774" s="14" t="s">
        <v>99</v>
      </c>
      <c r="G1774" s="93">
        <v>739</v>
      </c>
      <c r="H1774" s="93">
        <v>4247</v>
      </c>
      <c r="I1774" s="93">
        <v>1</v>
      </c>
      <c r="J1774" s="93">
        <v>9</v>
      </c>
      <c r="K1774" s="93">
        <v>740</v>
      </c>
      <c r="L1774" s="93">
        <v>4256</v>
      </c>
      <c r="M1774" s="48">
        <v>4996</v>
      </c>
      <c r="N1774" s="48">
        <v>11142</v>
      </c>
      <c r="O1774" s="48">
        <v>1968</v>
      </c>
      <c r="P1774" s="48">
        <v>9142</v>
      </c>
      <c r="Q1774" s="48">
        <v>11110</v>
      </c>
      <c r="R1774" s="48">
        <v>4</v>
      </c>
      <c r="S1774" s="48">
        <v>28</v>
      </c>
      <c r="T1774" s="48">
        <v>32</v>
      </c>
      <c r="U1774" s="48">
        <v>1972</v>
      </c>
      <c r="V1774" s="48">
        <v>9170</v>
      </c>
      <c r="W1774" s="156">
        <v>1504078</v>
      </c>
      <c r="X1774" s="156">
        <v>4240</v>
      </c>
      <c r="Y1774" s="156">
        <v>1508318</v>
      </c>
      <c r="Z1774" s="28">
        <v>0.98229999999999995</v>
      </c>
      <c r="AA1774" s="28"/>
      <c r="AB1774" s="111"/>
      <c r="AC1774" s="28"/>
      <c r="AD1774" s="28">
        <v>8.6400000000000005E-2</v>
      </c>
      <c r="AE1774" s="139"/>
      <c r="AF1774" s="139"/>
      <c r="AG1774" s="93">
        <v>446</v>
      </c>
      <c r="AH1774" s="93">
        <v>939</v>
      </c>
      <c r="AI1774" s="1"/>
      <c r="AJ1774" s="1"/>
      <c r="AK1774" s="1"/>
      <c r="AL1774" s="1"/>
      <c r="AM1774" s="1"/>
      <c r="AN1774" s="1"/>
      <c r="AO1774" s="1"/>
      <c r="AP1774" s="1"/>
      <c r="AQ1774" s="1"/>
      <c r="AR1774" s="1"/>
      <c r="AS1774" s="1"/>
      <c r="AT1774" s="1"/>
      <c r="AU1774" s="1"/>
      <c r="AV1774" s="1"/>
      <c r="AW1774" s="1"/>
      <c r="AX1774" s="1"/>
      <c r="AY1774" s="1"/>
    </row>
    <row r="1775" spans="1:51">
      <c r="A1775" s="13" t="s">
        <v>166</v>
      </c>
      <c r="B1775" s="2" t="s">
        <v>75</v>
      </c>
      <c r="C1775" s="14" t="s">
        <v>185</v>
      </c>
      <c r="D1775" s="2">
        <v>2014</v>
      </c>
      <c r="E1775" s="14">
        <v>2014</v>
      </c>
      <c r="F1775" s="14" t="s">
        <v>99</v>
      </c>
      <c r="G1775" s="93">
        <v>87</v>
      </c>
      <c r="H1775" s="93">
        <v>881</v>
      </c>
      <c r="I1775" s="93">
        <v>0</v>
      </c>
      <c r="J1775" s="93">
        <v>1</v>
      </c>
      <c r="K1775" s="93">
        <v>87</v>
      </c>
      <c r="L1775" s="93">
        <v>882</v>
      </c>
      <c r="M1775" s="48">
        <v>969</v>
      </c>
      <c r="N1775" s="48">
        <v>1790</v>
      </c>
      <c r="O1775" s="48">
        <v>209</v>
      </c>
      <c r="P1775" s="48">
        <v>1579</v>
      </c>
      <c r="Q1775" s="48">
        <v>1788</v>
      </c>
      <c r="R1775" s="48">
        <v>0</v>
      </c>
      <c r="S1775" s="48">
        <v>2</v>
      </c>
      <c r="T1775" s="48">
        <v>2</v>
      </c>
      <c r="U1775" s="48">
        <v>209</v>
      </c>
      <c r="V1775" s="48">
        <v>1581</v>
      </c>
      <c r="W1775" s="156">
        <v>255926</v>
      </c>
      <c r="X1775" s="156">
        <v>318</v>
      </c>
      <c r="Y1775" s="156">
        <v>256244</v>
      </c>
      <c r="Z1775" s="28">
        <v>0.98250000000000004</v>
      </c>
      <c r="AA1775" s="28"/>
      <c r="AB1775" s="111"/>
      <c r="AC1775" s="28"/>
      <c r="AD1775" s="28">
        <v>8.6400000000000005E-2</v>
      </c>
      <c r="AE1775" s="139"/>
      <c r="AF1775" s="139"/>
      <c r="AG1775" s="93">
        <v>41</v>
      </c>
      <c r="AH1775" s="93">
        <v>60</v>
      </c>
      <c r="AI1775" s="1"/>
      <c r="AJ1775" s="1"/>
      <c r="AK1775" s="1"/>
      <c r="AL1775" s="1"/>
      <c r="AM1775" s="1"/>
      <c r="AN1775" s="1"/>
      <c r="AO1775" s="1"/>
      <c r="AP1775" s="1"/>
      <c r="AQ1775" s="1"/>
      <c r="AR1775" s="1"/>
      <c r="AS1775" s="1"/>
      <c r="AT1775" s="1"/>
      <c r="AU1775" s="1"/>
      <c r="AV1775" s="1"/>
      <c r="AW1775" s="1"/>
      <c r="AX1775" s="1"/>
      <c r="AY1775" s="1"/>
    </row>
    <row r="1776" spans="1:51">
      <c r="A1776" s="13" t="s">
        <v>167</v>
      </c>
      <c r="B1776" s="2" t="s">
        <v>74</v>
      </c>
      <c r="C1776" s="14" t="s">
        <v>185</v>
      </c>
      <c r="D1776" s="2">
        <v>2014</v>
      </c>
      <c r="E1776" s="14">
        <v>2014</v>
      </c>
      <c r="F1776" s="14" t="s">
        <v>99</v>
      </c>
      <c r="G1776" s="93">
        <v>9368</v>
      </c>
      <c r="H1776" s="93">
        <v>41449</v>
      </c>
      <c r="I1776" s="93">
        <v>22</v>
      </c>
      <c r="J1776" s="93">
        <v>390</v>
      </c>
      <c r="K1776" s="93">
        <v>9390</v>
      </c>
      <c r="L1776" s="93">
        <v>41839</v>
      </c>
      <c r="M1776" s="48">
        <v>51229</v>
      </c>
      <c r="N1776" s="48">
        <v>123111</v>
      </c>
      <c r="O1776" s="48">
        <v>25676</v>
      </c>
      <c r="P1776" s="48">
        <v>96090</v>
      </c>
      <c r="Q1776" s="48">
        <v>121766</v>
      </c>
      <c r="R1776" s="48">
        <v>71</v>
      </c>
      <c r="S1776" s="48">
        <v>1274</v>
      </c>
      <c r="T1776" s="48">
        <v>1345</v>
      </c>
      <c r="U1776" s="48">
        <v>25747</v>
      </c>
      <c r="V1776" s="48">
        <v>97364</v>
      </c>
      <c r="W1776" s="156">
        <v>16663631</v>
      </c>
      <c r="X1776" s="156">
        <v>118306</v>
      </c>
      <c r="Y1776" s="156">
        <v>16781937</v>
      </c>
      <c r="Z1776" s="28">
        <v>0.99539999999999995</v>
      </c>
      <c r="AA1776" s="28"/>
      <c r="AB1776" s="111"/>
      <c r="AC1776" s="28"/>
      <c r="AD1776" s="28">
        <v>4.65E-2</v>
      </c>
      <c r="AE1776" s="139"/>
      <c r="AF1776" s="139"/>
      <c r="AG1776" s="93">
        <v>8344</v>
      </c>
      <c r="AH1776" s="93">
        <v>19120</v>
      </c>
      <c r="AI1776" s="1"/>
      <c r="AJ1776" s="1"/>
      <c r="AK1776" s="1"/>
      <c r="AL1776" s="1"/>
      <c r="AM1776" s="1"/>
      <c r="AN1776" s="1"/>
      <c r="AO1776" s="1"/>
      <c r="AP1776" s="1"/>
      <c r="AQ1776" s="1"/>
      <c r="AR1776" s="1"/>
      <c r="AS1776" s="1"/>
      <c r="AT1776" s="1"/>
      <c r="AU1776" s="1"/>
      <c r="AV1776" s="1"/>
      <c r="AW1776" s="1"/>
      <c r="AX1776" s="1"/>
      <c r="AY1776" s="1"/>
    </row>
    <row r="1777" spans="1:51">
      <c r="A1777" s="13" t="s">
        <v>168</v>
      </c>
      <c r="B1777" s="2" t="s">
        <v>75</v>
      </c>
      <c r="C1777" s="14" t="s">
        <v>185</v>
      </c>
      <c r="D1777" s="2">
        <v>2014</v>
      </c>
      <c r="E1777" s="14">
        <v>2014</v>
      </c>
      <c r="F1777" s="14" t="s">
        <v>99</v>
      </c>
      <c r="G1777" s="93">
        <v>403</v>
      </c>
      <c r="H1777" s="93">
        <v>2636</v>
      </c>
      <c r="I1777" s="93">
        <v>1</v>
      </c>
      <c r="J1777" s="93">
        <v>2</v>
      </c>
      <c r="K1777" s="93">
        <v>404</v>
      </c>
      <c r="L1777" s="93">
        <v>2638</v>
      </c>
      <c r="M1777" s="48">
        <v>3042</v>
      </c>
      <c r="N1777" s="48">
        <v>5591</v>
      </c>
      <c r="O1777" s="48">
        <v>1044</v>
      </c>
      <c r="P1777" s="48">
        <v>4538</v>
      </c>
      <c r="Q1777" s="48">
        <v>5582</v>
      </c>
      <c r="R1777" s="48">
        <v>2</v>
      </c>
      <c r="S1777" s="48">
        <v>7</v>
      </c>
      <c r="T1777" s="48">
        <v>9</v>
      </c>
      <c r="U1777" s="48">
        <v>1046</v>
      </c>
      <c r="V1777" s="48">
        <v>4545</v>
      </c>
      <c r="W1777" s="156">
        <v>772607</v>
      </c>
      <c r="X1777" s="156">
        <v>921</v>
      </c>
      <c r="Y1777" s="156">
        <v>773528</v>
      </c>
      <c r="Z1777" s="28">
        <v>0.92410000000000003</v>
      </c>
      <c r="AA1777" s="28"/>
      <c r="AB1777" s="111"/>
      <c r="AC1777" s="28"/>
      <c r="AD1777" s="28">
        <v>8.6400000000000005E-2</v>
      </c>
      <c r="AE1777" s="139"/>
      <c r="AF1777" s="139"/>
      <c r="AG1777" s="93">
        <v>129</v>
      </c>
      <c r="AH1777" s="93">
        <v>200</v>
      </c>
      <c r="AI1777" s="1"/>
      <c r="AJ1777" s="1"/>
      <c r="AK1777" s="1"/>
      <c r="AL1777" s="1"/>
      <c r="AM1777" s="1"/>
      <c r="AN1777" s="1"/>
      <c r="AO1777" s="1"/>
      <c r="AP1777" s="1"/>
      <c r="AQ1777" s="1"/>
      <c r="AR1777" s="1"/>
      <c r="AS1777" s="1"/>
      <c r="AT1777" s="1"/>
      <c r="AU1777" s="1"/>
      <c r="AV1777" s="1"/>
      <c r="AW1777" s="1"/>
      <c r="AX1777" s="1"/>
      <c r="AY1777" s="1"/>
    </row>
    <row r="1778" spans="1:51">
      <c r="A1778" s="13" t="s">
        <v>169</v>
      </c>
      <c r="B1778" s="2" t="s">
        <v>74</v>
      </c>
      <c r="C1778" s="14" t="s">
        <v>185</v>
      </c>
      <c r="D1778" s="2">
        <v>2014</v>
      </c>
      <c r="E1778" s="14">
        <v>2014</v>
      </c>
      <c r="F1778" s="14" t="s">
        <v>99</v>
      </c>
      <c r="G1778" s="93">
        <v>3598</v>
      </c>
      <c r="H1778" s="93">
        <v>31257</v>
      </c>
      <c r="I1778" s="93">
        <v>8</v>
      </c>
      <c r="J1778" s="93">
        <v>222</v>
      </c>
      <c r="K1778" s="93">
        <v>3606</v>
      </c>
      <c r="L1778" s="93">
        <v>31479</v>
      </c>
      <c r="M1778" s="48">
        <v>35085</v>
      </c>
      <c r="N1778" s="48">
        <v>76985</v>
      </c>
      <c r="O1778" s="48">
        <v>8909</v>
      </c>
      <c r="P1778" s="48">
        <v>67455</v>
      </c>
      <c r="Q1778" s="48">
        <v>76364</v>
      </c>
      <c r="R1778" s="48">
        <v>30</v>
      </c>
      <c r="S1778" s="48">
        <v>591</v>
      </c>
      <c r="T1778" s="48">
        <v>621</v>
      </c>
      <c r="U1778" s="48">
        <v>8939</v>
      </c>
      <c r="V1778" s="48">
        <v>68046</v>
      </c>
      <c r="W1778" s="156">
        <v>9925754</v>
      </c>
      <c r="X1778" s="156">
        <v>96372</v>
      </c>
      <c r="Y1778" s="156">
        <v>10022126</v>
      </c>
      <c r="Z1778" s="28">
        <v>0.97570000000000001</v>
      </c>
      <c r="AA1778" s="28"/>
      <c r="AB1778" s="111"/>
      <c r="AC1778" s="28"/>
      <c r="AD1778" s="28">
        <v>3.2099999999999997E-2</v>
      </c>
      <c r="AE1778" s="139"/>
      <c r="AF1778" s="139"/>
      <c r="AG1778" s="93">
        <v>6864</v>
      </c>
      <c r="AH1778" s="93">
        <v>15002</v>
      </c>
      <c r="AI1778" s="1"/>
      <c r="AJ1778" s="1"/>
      <c r="AK1778" s="1"/>
      <c r="AL1778" s="1"/>
      <c r="AM1778" s="1"/>
      <c r="AN1778" s="1"/>
      <c r="AO1778" s="1"/>
      <c r="AP1778" s="1"/>
      <c r="AQ1778" s="1"/>
      <c r="AR1778" s="1"/>
      <c r="AS1778" s="1"/>
      <c r="AT1778" s="1"/>
      <c r="AU1778" s="1"/>
      <c r="AV1778" s="1"/>
      <c r="AW1778" s="1"/>
      <c r="AX1778" s="1"/>
      <c r="AY1778" s="1"/>
    </row>
    <row r="1779" spans="1:51">
      <c r="A1779" s="13" t="s">
        <v>170</v>
      </c>
      <c r="B1779" s="2" t="s">
        <v>74</v>
      </c>
      <c r="C1779" s="14" t="s">
        <v>185</v>
      </c>
      <c r="D1779" s="2">
        <v>2014</v>
      </c>
      <c r="E1779" s="14">
        <v>2014</v>
      </c>
      <c r="F1779" s="14" t="s">
        <v>99</v>
      </c>
      <c r="G1779" s="93">
        <v>1046</v>
      </c>
      <c r="H1779" s="93">
        <v>7653</v>
      </c>
      <c r="I1779" s="93">
        <v>19</v>
      </c>
      <c r="J1779" s="93">
        <v>130</v>
      </c>
      <c r="K1779" s="93">
        <v>1065</v>
      </c>
      <c r="L1779" s="93">
        <v>7783</v>
      </c>
      <c r="M1779" s="48">
        <v>8848</v>
      </c>
      <c r="N1779" s="48">
        <v>18487</v>
      </c>
      <c r="O1779" s="48">
        <v>2738</v>
      </c>
      <c r="P1779" s="48">
        <v>15382</v>
      </c>
      <c r="Q1779" s="48">
        <v>18120</v>
      </c>
      <c r="R1779" s="48">
        <v>69</v>
      </c>
      <c r="S1779" s="48">
        <v>298</v>
      </c>
      <c r="T1779" s="48">
        <v>367</v>
      </c>
      <c r="U1779" s="48">
        <v>2807</v>
      </c>
      <c r="V1779" s="48">
        <v>15680</v>
      </c>
      <c r="W1779" s="156">
        <v>2513235</v>
      </c>
      <c r="X1779" s="156">
        <v>45616</v>
      </c>
      <c r="Y1779" s="156">
        <v>2558851</v>
      </c>
      <c r="Z1779" s="28">
        <v>0.88929999999999998</v>
      </c>
      <c r="AA1779" s="28"/>
      <c r="AB1779" s="111"/>
      <c r="AC1779" s="28"/>
      <c r="AD1779" s="28">
        <v>8.6400000000000005E-2</v>
      </c>
      <c r="AE1779" s="139"/>
      <c r="AF1779" s="139"/>
      <c r="AG1779" s="93">
        <v>955</v>
      </c>
      <c r="AH1779" s="93">
        <v>1888</v>
      </c>
      <c r="AI1779" s="1"/>
      <c r="AJ1779" s="1"/>
      <c r="AK1779" s="1"/>
      <c r="AL1779" s="1"/>
      <c r="AM1779" s="1"/>
      <c r="AN1779" s="1"/>
      <c r="AO1779" s="1"/>
      <c r="AP1779" s="1"/>
      <c r="AQ1779" s="1"/>
      <c r="AR1779" s="1"/>
      <c r="AS1779" s="1"/>
      <c r="AT1779" s="1"/>
      <c r="AU1779" s="1"/>
      <c r="AV1779" s="1"/>
      <c r="AW1779" s="1"/>
      <c r="AX1779" s="1"/>
      <c r="AY1779" s="1"/>
    </row>
    <row r="1780" spans="1:51">
      <c r="A1780" s="13" t="s">
        <v>171</v>
      </c>
      <c r="B1780" s="2" t="s">
        <v>75</v>
      </c>
      <c r="C1780" s="14" t="s">
        <v>185</v>
      </c>
      <c r="D1780" s="2">
        <v>2014</v>
      </c>
      <c r="E1780" s="14">
        <v>2014</v>
      </c>
      <c r="F1780" s="14" t="s">
        <v>99</v>
      </c>
      <c r="G1780" s="93">
        <v>1025</v>
      </c>
      <c r="H1780" s="93">
        <v>4953</v>
      </c>
      <c r="I1780" s="93">
        <v>3</v>
      </c>
      <c r="J1780" s="93">
        <v>13</v>
      </c>
      <c r="K1780" s="93">
        <v>1028</v>
      </c>
      <c r="L1780" s="93">
        <v>4966</v>
      </c>
      <c r="M1780" s="48">
        <v>5994</v>
      </c>
      <c r="N1780" s="48">
        <v>13374</v>
      </c>
      <c r="O1780" s="48">
        <v>2800</v>
      </c>
      <c r="P1780" s="48">
        <v>10525</v>
      </c>
      <c r="Q1780" s="48">
        <v>13325</v>
      </c>
      <c r="R1780" s="48">
        <v>8</v>
      </c>
      <c r="S1780" s="48">
        <v>41</v>
      </c>
      <c r="T1780" s="48">
        <v>49</v>
      </c>
      <c r="U1780" s="48">
        <v>2808</v>
      </c>
      <c r="V1780" s="48">
        <v>10566</v>
      </c>
      <c r="W1780" s="156">
        <v>1867120</v>
      </c>
      <c r="X1780" s="156">
        <v>4093</v>
      </c>
      <c r="Y1780" s="156">
        <v>1871213</v>
      </c>
      <c r="Z1780" s="28">
        <v>1</v>
      </c>
      <c r="AA1780" s="28"/>
      <c r="AB1780" s="111"/>
      <c r="AC1780" s="28"/>
      <c r="AD1780" s="28">
        <v>8.6400000000000005E-2</v>
      </c>
      <c r="AE1780" s="139"/>
      <c r="AF1780" s="139"/>
      <c r="AG1780" s="93">
        <v>526</v>
      </c>
      <c r="AH1780" s="93">
        <v>1038</v>
      </c>
      <c r="AI1780" s="1"/>
      <c r="AJ1780" s="1"/>
      <c r="AK1780" s="1"/>
      <c r="AL1780" s="1"/>
      <c r="AM1780" s="1"/>
      <c r="AN1780" s="1"/>
      <c r="AO1780" s="1"/>
      <c r="AP1780" s="1"/>
      <c r="AQ1780" s="1"/>
      <c r="AR1780" s="1"/>
      <c r="AS1780" s="1"/>
      <c r="AT1780" s="1"/>
      <c r="AU1780" s="1"/>
      <c r="AV1780" s="1"/>
      <c r="AW1780" s="1"/>
      <c r="AX1780" s="1"/>
      <c r="AY1780" s="1"/>
    </row>
    <row r="1781" spans="1:51">
      <c r="A1781" s="51" t="s">
        <v>172</v>
      </c>
      <c r="B1781" s="2" t="s">
        <v>66</v>
      </c>
      <c r="C1781" s="14" t="s">
        <v>64</v>
      </c>
      <c r="D1781" s="2">
        <v>2014</v>
      </c>
      <c r="E1781" s="14">
        <v>2014</v>
      </c>
      <c r="F1781" s="14" t="s">
        <v>100</v>
      </c>
      <c r="G1781" s="93">
        <v>305663</v>
      </c>
      <c r="H1781" s="93">
        <v>1746001</v>
      </c>
      <c r="I1781" s="93">
        <v>1947</v>
      </c>
      <c r="J1781" s="93">
        <v>17193</v>
      </c>
      <c r="K1781" s="93">
        <v>307610</v>
      </c>
      <c r="L1781" s="93">
        <v>1763194</v>
      </c>
      <c r="M1781" s="48">
        <v>2070804</v>
      </c>
      <c r="N1781" s="48">
        <v>4476030</v>
      </c>
      <c r="O1781" s="48">
        <v>769605</v>
      </c>
      <c r="P1781" s="48">
        <v>3660027</v>
      </c>
      <c r="Q1781" s="48">
        <v>4429632</v>
      </c>
      <c r="R1781" s="48">
        <v>6314</v>
      </c>
      <c r="S1781" s="48">
        <v>40084</v>
      </c>
      <c r="T1781" s="48">
        <v>46398</v>
      </c>
      <c r="U1781" s="48">
        <v>775919</v>
      </c>
      <c r="V1781" s="48">
        <v>3700111</v>
      </c>
      <c r="W1781" s="156">
        <v>621850378</v>
      </c>
      <c r="X1781" s="156">
        <v>5821672</v>
      </c>
      <c r="Y1781" s="156">
        <v>627672050</v>
      </c>
      <c r="Z1781" s="28">
        <v>0.97030000000000005</v>
      </c>
      <c r="AA1781" s="28"/>
      <c r="AB1781" s="111"/>
      <c r="AC1781" s="28"/>
      <c r="AD1781" s="28">
        <v>4.8899999999999999E-2</v>
      </c>
      <c r="AE1781" s="139"/>
      <c r="AF1781" s="139"/>
      <c r="AG1781" s="93">
        <v>338333</v>
      </c>
      <c r="AH1781" s="93">
        <v>703087</v>
      </c>
      <c r="AI1781" s="2"/>
      <c r="AJ1781" s="2"/>
      <c r="AK1781" s="2"/>
      <c r="AL1781" s="2"/>
      <c r="AM1781" s="2"/>
      <c r="AN1781" s="2"/>
      <c r="AO1781" s="2"/>
      <c r="AP1781" s="2"/>
      <c r="AQ1781" s="2"/>
      <c r="AR1781" s="2"/>
      <c r="AS1781" s="2"/>
      <c r="AT1781" s="2"/>
      <c r="AU1781" s="2"/>
      <c r="AV1781" s="2"/>
      <c r="AW1781" s="2"/>
      <c r="AX1781" s="2"/>
      <c r="AY1781" s="2"/>
    </row>
    <row r="1782" spans="1:51">
      <c r="A1782" s="51" t="s">
        <v>173</v>
      </c>
      <c r="B1782" s="2" t="s">
        <v>74</v>
      </c>
      <c r="C1782" s="14" t="s">
        <v>64</v>
      </c>
      <c r="D1782" s="2">
        <v>2014</v>
      </c>
      <c r="E1782" s="14">
        <v>2014</v>
      </c>
      <c r="F1782" s="14" t="s">
        <v>100</v>
      </c>
      <c r="G1782" s="93">
        <v>9679</v>
      </c>
      <c r="H1782" s="93">
        <v>53343</v>
      </c>
      <c r="I1782" s="93">
        <v>101</v>
      </c>
      <c r="J1782" s="93">
        <v>897</v>
      </c>
      <c r="K1782" s="93">
        <v>9780</v>
      </c>
      <c r="L1782" s="93">
        <v>54240</v>
      </c>
      <c r="M1782" s="48">
        <v>64020</v>
      </c>
      <c r="N1782" s="48">
        <v>125434</v>
      </c>
      <c r="O1782" s="48">
        <v>22748</v>
      </c>
      <c r="P1782" s="48">
        <v>100346</v>
      </c>
      <c r="Q1782" s="48">
        <v>123094</v>
      </c>
      <c r="R1782" s="48">
        <v>327</v>
      </c>
      <c r="S1782" s="48">
        <v>2013</v>
      </c>
      <c r="T1782" s="48">
        <v>2340</v>
      </c>
      <c r="U1782" s="48">
        <v>23075</v>
      </c>
      <c r="V1782" s="48">
        <v>102359</v>
      </c>
      <c r="W1782" s="156">
        <v>18053403</v>
      </c>
      <c r="X1782" s="156">
        <v>285906</v>
      </c>
      <c r="Y1782" s="156">
        <v>18339309</v>
      </c>
      <c r="Z1782" s="28">
        <v>0.88429999999999997</v>
      </c>
      <c r="AA1782" s="28"/>
      <c r="AB1782" s="111"/>
      <c r="AC1782" s="28"/>
      <c r="AD1782" s="28">
        <v>3.1099999999999999E-2</v>
      </c>
      <c r="AE1782" s="139"/>
      <c r="AF1782" s="139"/>
      <c r="AG1782" s="93">
        <v>9582</v>
      </c>
      <c r="AH1782" s="93">
        <v>18220</v>
      </c>
      <c r="AI1782" s="1"/>
      <c r="AJ1782" s="1"/>
      <c r="AK1782" s="1"/>
      <c r="AL1782" s="1"/>
      <c r="AM1782" s="1"/>
      <c r="AN1782" s="1"/>
      <c r="AO1782" s="1"/>
      <c r="AP1782" s="1"/>
      <c r="AQ1782" s="1"/>
      <c r="AR1782" s="1"/>
      <c r="AS1782" s="1"/>
      <c r="AT1782" s="1"/>
      <c r="AU1782" s="1"/>
      <c r="AV1782" s="1"/>
      <c r="AW1782" s="1"/>
      <c r="AX1782" s="1"/>
      <c r="AY1782" s="1"/>
    </row>
    <row r="1783" spans="1:51">
      <c r="A1783" s="51" t="s">
        <v>174</v>
      </c>
      <c r="B1783" s="2" t="s">
        <v>75</v>
      </c>
      <c r="C1783" s="14" t="s">
        <v>64</v>
      </c>
      <c r="D1783" s="2">
        <v>2014</v>
      </c>
      <c r="E1783" s="14">
        <v>2014</v>
      </c>
      <c r="F1783" s="14" t="s">
        <v>100</v>
      </c>
      <c r="G1783" s="93">
        <v>5</v>
      </c>
      <c r="H1783" s="93">
        <v>109</v>
      </c>
      <c r="I1783" s="93">
        <v>0</v>
      </c>
      <c r="J1783" s="93">
        <v>0</v>
      </c>
      <c r="K1783" s="93">
        <v>5</v>
      </c>
      <c r="L1783" s="93">
        <v>109</v>
      </c>
      <c r="M1783" s="48">
        <v>114</v>
      </c>
      <c r="N1783" s="48">
        <v>194</v>
      </c>
      <c r="O1783" s="48">
        <v>14</v>
      </c>
      <c r="P1783" s="48">
        <v>180</v>
      </c>
      <c r="Q1783" s="48">
        <v>194</v>
      </c>
      <c r="R1783" s="48">
        <v>0</v>
      </c>
      <c r="S1783" s="48">
        <v>0</v>
      </c>
      <c r="T1783" s="48">
        <v>0</v>
      </c>
      <c r="U1783" s="48">
        <v>14</v>
      </c>
      <c r="V1783" s="48">
        <v>180</v>
      </c>
      <c r="W1783" s="156">
        <v>24622</v>
      </c>
      <c r="X1783" s="156">
        <v>0</v>
      </c>
      <c r="Y1783" s="156">
        <v>24622</v>
      </c>
      <c r="Z1783" s="28">
        <v>1</v>
      </c>
      <c r="AA1783" s="28"/>
      <c r="AB1783" s="111"/>
      <c r="AC1783" s="28"/>
      <c r="AD1783" s="28">
        <v>8.3199999999999996E-2</v>
      </c>
      <c r="AE1783" s="139"/>
      <c r="AF1783" s="139"/>
      <c r="AG1783" s="93">
        <v>0</v>
      </c>
      <c r="AH1783" s="93">
        <v>0</v>
      </c>
      <c r="AI1783" s="1"/>
      <c r="AJ1783" s="1"/>
      <c r="AK1783" s="1"/>
      <c r="AL1783" s="1"/>
      <c r="AM1783" s="1"/>
      <c r="AN1783" s="1"/>
      <c r="AO1783" s="1"/>
      <c r="AP1783" s="1"/>
      <c r="AQ1783" s="1"/>
      <c r="AR1783" s="1"/>
      <c r="AS1783" s="1"/>
      <c r="AT1783" s="1"/>
      <c r="AU1783" s="1"/>
      <c r="AV1783" s="1"/>
      <c r="AW1783" s="1"/>
      <c r="AX1783" s="1"/>
      <c r="AY1783" s="1"/>
    </row>
    <row r="1784" spans="1:51">
      <c r="A1784" s="51" t="s">
        <v>175</v>
      </c>
      <c r="B1784" s="2" t="s">
        <v>75</v>
      </c>
      <c r="C1784" s="14" t="s">
        <v>64</v>
      </c>
      <c r="D1784" s="2">
        <v>2014</v>
      </c>
      <c r="E1784" s="14">
        <v>2014</v>
      </c>
      <c r="F1784" s="14" t="s">
        <v>100</v>
      </c>
      <c r="G1784" s="93">
        <v>174</v>
      </c>
      <c r="H1784" s="93">
        <v>1595</v>
      </c>
      <c r="I1784" s="93">
        <v>0</v>
      </c>
      <c r="J1784" s="93">
        <v>1</v>
      </c>
      <c r="K1784" s="93">
        <v>174</v>
      </c>
      <c r="L1784" s="93">
        <v>1596</v>
      </c>
      <c r="M1784" s="48">
        <v>1770</v>
      </c>
      <c r="N1784" s="48">
        <v>3373</v>
      </c>
      <c r="O1784" s="48">
        <v>444</v>
      </c>
      <c r="P1784" s="48">
        <v>2926</v>
      </c>
      <c r="Q1784" s="48">
        <v>3370</v>
      </c>
      <c r="R1784" s="48">
        <v>0</v>
      </c>
      <c r="S1784" s="48">
        <v>3</v>
      </c>
      <c r="T1784" s="48">
        <v>3</v>
      </c>
      <c r="U1784" s="48">
        <v>444</v>
      </c>
      <c r="V1784" s="48">
        <v>2929</v>
      </c>
      <c r="W1784" s="156">
        <v>464219</v>
      </c>
      <c r="X1784" s="156">
        <v>242</v>
      </c>
      <c r="Y1784" s="156">
        <v>464461</v>
      </c>
      <c r="Z1784" s="28">
        <v>1</v>
      </c>
      <c r="AA1784" s="28"/>
      <c r="AB1784" s="111"/>
      <c r="AC1784" s="28"/>
      <c r="AD1784" s="28">
        <v>8.3199999999999996E-2</v>
      </c>
      <c r="AE1784" s="139"/>
      <c r="AF1784" s="139"/>
      <c r="AG1784" s="93">
        <v>60</v>
      </c>
      <c r="AH1784" s="93">
        <v>103</v>
      </c>
      <c r="AI1784" s="1"/>
      <c r="AJ1784" s="1"/>
      <c r="AK1784" s="1"/>
      <c r="AL1784" s="1"/>
      <c r="AM1784" s="1"/>
      <c r="AN1784" s="1"/>
      <c r="AO1784" s="1"/>
      <c r="AP1784" s="1"/>
      <c r="AQ1784" s="1"/>
      <c r="AR1784" s="1"/>
      <c r="AS1784" s="1"/>
      <c r="AT1784" s="1"/>
      <c r="AU1784" s="1"/>
      <c r="AV1784" s="1"/>
      <c r="AW1784" s="1"/>
      <c r="AX1784" s="1"/>
      <c r="AY1784" s="1"/>
    </row>
    <row r="1785" spans="1:51">
      <c r="A1785" s="51" t="s">
        <v>176</v>
      </c>
      <c r="B1785" s="2" t="s">
        <v>75</v>
      </c>
      <c r="C1785" s="14" t="s">
        <v>64</v>
      </c>
      <c r="D1785" s="2">
        <v>2014</v>
      </c>
      <c r="E1785" s="14">
        <v>2014</v>
      </c>
      <c r="F1785" s="14" t="s">
        <v>100</v>
      </c>
      <c r="G1785" s="93">
        <v>2073</v>
      </c>
      <c r="H1785" s="93">
        <v>13458</v>
      </c>
      <c r="I1785" s="93">
        <v>3</v>
      </c>
      <c r="J1785" s="93">
        <v>37</v>
      </c>
      <c r="K1785" s="93">
        <v>2076</v>
      </c>
      <c r="L1785" s="93">
        <v>13495</v>
      </c>
      <c r="M1785" s="48">
        <v>15571</v>
      </c>
      <c r="N1785" s="48">
        <v>31036</v>
      </c>
      <c r="O1785" s="48">
        <v>5194</v>
      </c>
      <c r="P1785" s="48">
        <v>25747</v>
      </c>
      <c r="Q1785" s="48">
        <v>30941</v>
      </c>
      <c r="R1785" s="48">
        <v>12</v>
      </c>
      <c r="S1785" s="48">
        <v>83</v>
      </c>
      <c r="T1785" s="48">
        <v>95</v>
      </c>
      <c r="U1785" s="48">
        <v>5206</v>
      </c>
      <c r="V1785" s="48">
        <v>25830</v>
      </c>
      <c r="W1785" s="156">
        <v>4304897</v>
      </c>
      <c r="X1785" s="156">
        <v>10292</v>
      </c>
      <c r="Y1785" s="156">
        <v>4315189</v>
      </c>
      <c r="Z1785" s="28">
        <v>0.93730000000000002</v>
      </c>
      <c r="AA1785" s="28"/>
      <c r="AB1785" s="111"/>
      <c r="AC1785" s="28"/>
      <c r="AD1785" s="28">
        <v>8.3199999999999996E-2</v>
      </c>
      <c r="AE1785" s="139"/>
      <c r="AF1785" s="139"/>
      <c r="AG1785" s="93">
        <v>957</v>
      </c>
      <c r="AH1785" s="93">
        <v>1627</v>
      </c>
      <c r="AI1785" s="1"/>
      <c r="AJ1785" s="1"/>
      <c r="AK1785" s="1"/>
      <c r="AL1785" s="1"/>
      <c r="AM1785" s="1"/>
      <c r="AN1785" s="1"/>
      <c r="AO1785" s="1"/>
      <c r="AP1785" s="1"/>
      <c r="AQ1785" s="1"/>
      <c r="AR1785" s="1"/>
      <c r="AS1785" s="1"/>
      <c r="AT1785" s="1"/>
      <c r="AU1785" s="1"/>
      <c r="AV1785" s="1"/>
      <c r="AW1785" s="1"/>
      <c r="AX1785" s="1"/>
      <c r="AY1785" s="1"/>
    </row>
    <row r="1786" spans="1:51">
      <c r="A1786" s="51" t="s">
        <v>177</v>
      </c>
      <c r="B1786" s="2" t="s">
        <v>75</v>
      </c>
      <c r="C1786" s="14" t="s">
        <v>64</v>
      </c>
      <c r="D1786" s="2">
        <v>2014</v>
      </c>
      <c r="E1786" s="14">
        <v>2014</v>
      </c>
      <c r="F1786" s="14" t="s">
        <v>100</v>
      </c>
      <c r="G1786" s="93">
        <v>282</v>
      </c>
      <c r="H1786" s="93">
        <v>2481</v>
      </c>
      <c r="I1786" s="93">
        <v>0</v>
      </c>
      <c r="J1786" s="93">
        <v>5</v>
      </c>
      <c r="K1786" s="93">
        <v>282</v>
      </c>
      <c r="L1786" s="93">
        <v>2486</v>
      </c>
      <c r="M1786" s="48">
        <v>2768</v>
      </c>
      <c r="N1786" s="48">
        <v>5231</v>
      </c>
      <c r="O1786" s="48">
        <v>762</v>
      </c>
      <c r="P1786" s="48">
        <v>4458</v>
      </c>
      <c r="Q1786" s="48">
        <v>5220</v>
      </c>
      <c r="R1786" s="48">
        <v>0</v>
      </c>
      <c r="S1786" s="48">
        <v>11</v>
      </c>
      <c r="T1786" s="48">
        <v>11</v>
      </c>
      <c r="U1786" s="48">
        <v>762</v>
      </c>
      <c r="V1786" s="48">
        <v>4469</v>
      </c>
      <c r="W1786" s="156">
        <v>715248</v>
      </c>
      <c r="X1786" s="156">
        <v>1090</v>
      </c>
      <c r="Y1786" s="156">
        <v>716338</v>
      </c>
      <c r="Z1786" s="28">
        <v>1</v>
      </c>
      <c r="AA1786" s="28"/>
      <c r="AB1786" s="111"/>
      <c r="AC1786" s="28"/>
      <c r="AD1786" s="28">
        <v>8.3199999999999996E-2</v>
      </c>
      <c r="AE1786" s="139"/>
      <c r="AF1786" s="139"/>
      <c r="AG1786" s="93">
        <v>98</v>
      </c>
      <c r="AH1786" s="93">
        <v>170</v>
      </c>
    </row>
    <row r="1787" spans="1:51">
      <c r="A1787" s="51" t="s">
        <v>178</v>
      </c>
      <c r="B1787" s="2" t="s">
        <v>75</v>
      </c>
      <c r="C1787" s="14" t="s">
        <v>64</v>
      </c>
      <c r="D1787" s="2">
        <v>2014</v>
      </c>
      <c r="E1787" s="14">
        <v>2014</v>
      </c>
      <c r="F1787" s="14" t="s">
        <v>100</v>
      </c>
      <c r="G1787" s="93">
        <v>112</v>
      </c>
      <c r="H1787" s="93">
        <v>612</v>
      </c>
      <c r="I1787" s="93">
        <v>0</v>
      </c>
      <c r="J1787" s="93">
        <v>1</v>
      </c>
      <c r="K1787" s="93">
        <v>112</v>
      </c>
      <c r="L1787" s="93">
        <v>613</v>
      </c>
      <c r="M1787" s="48">
        <v>725</v>
      </c>
      <c r="N1787" s="48">
        <v>1722</v>
      </c>
      <c r="O1787" s="48">
        <v>297</v>
      </c>
      <c r="P1787" s="48">
        <v>1421</v>
      </c>
      <c r="Q1787" s="48">
        <v>1718</v>
      </c>
      <c r="R1787" s="48">
        <v>1</v>
      </c>
      <c r="S1787" s="48">
        <v>3</v>
      </c>
      <c r="T1787" s="48">
        <v>4</v>
      </c>
      <c r="U1787" s="48">
        <v>298</v>
      </c>
      <c r="V1787" s="48">
        <v>1424</v>
      </c>
      <c r="W1787" s="156">
        <v>224827</v>
      </c>
      <c r="X1787" s="156">
        <v>598</v>
      </c>
      <c r="Y1787" s="156">
        <v>225425</v>
      </c>
      <c r="Z1787" s="28">
        <v>0.81820000000000004</v>
      </c>
      <c r="AA1787" s="28"/>
      <c r="AB1787" s="111"/>
      <c r="AC1787" s="28"/>
      <c r="AD1787" s="28">
        <v>8.3199999999999996E-2</v>
      </c>
      <c r="AE1787" s="139"/>
      <c r="AF1787" s="139"/>
      <c r="AG1787" s="93">
        <v>148</v>
      </c>
      <c r="AH1787" s="93">
        <v>336</v>
      </c>
    </row>
    <row r="1788" spans="1:51">
      <c r="A1788" s="51" t="s">
        <v>179</v>
      </c>
      <c r="B1788" s="2" t="s">
        <v>74</v>
      </c>
      <c r="C1788" s="14" t="s">
        <v>64</v>
      </c>
      <c r="D1788" s="2">
        <v>2014</v>
      </c>
      <c r="E1788" s="14">
        <v>2014</v>
      </c>
      <c r="F1788" s="14" t="s">
        <v>100</v>
      </c>
      <c r="G1788" s="93">
        <v>5473</v>
      </c>
      <c r="H1788" s="93">
        <v>29563</v>
      </c>
      <c r="I1788" s="93">
        <v>27</v>
      </c>
      <c r="J1788" s="93">
        <v>217</v>
      </c>
      <c r="K1788" s="93">
        <v>5500</v>
      </c>
      <c r="L1788" s="93">
        <v>29780</v>
      </c>
      <c r="M1788" s="48">
        <v>35280</v>
      </c>
      <c r="N1788" s="48">
        <v>76061</v>
      </c>
      <c r="O1788" s="48">
        <v>13024</v>
      </c>
      <c r="P1788" s="48">
        <v>62366</v>
      </c>
      <c r="Q1788" s="48">
        <v>75390</v>
      </c>
      <c r="R1788" s="48">
        <v>98</v>
      </c>
      <c r="S1788" s="48">
        <v>573</v>
      </c>
      <c r="T1788" s="48">
        <v>671</v>
      </c>
      <c r="U1788" s="48">
        <v>13122</v>
      </c>
      <c r="V1788" s="48">
        <v>62939</v>
      </c>
      <c r="W1788" s="156">
        <v>10479327</v>
      </c>
      <c r="X1788" s="156">
        <v>72599</v>
      </c>
      <c r="Y1788" s="156">
        <v>10551926</v>
      </c>
      <c r="Z1788" s="28">
        <v>0.93459999999999999</v>
      </c>
      <c r="AA1788" s="28"/>
      <c r="AB1788" s="111"/>
      <c r="AC1788" s="28"/>
      <c r="AD1788" s="28">
        <v>3.8699999999999998E-2</v>
      </c>
      <c r="AE1788" s="139"/>
      <c r="AF1788" s="139"/>
      <c r="AG1788" s="93">
        <v>5533</v>
      </c>
      <c r="AH1788" s="93">
        <v>10956</v>
      </c>
    </row>
    <row r="1789" spans="1:51">
      <c r="A1789" s="51" t="s">
        <v>180</v>
      </c>
      <c r="B1789" s="2" t="s">
        <v>75</v>
      </c>
      <c r="C1789" s="14" t="s">
        <v>64</v>
      </c>
      <c r="D1789" s="2">
        <v>2014</v>
      </c>
      <c r="E1789" s="14">
        <v>2014</v>
      </c>
      <c r="F1789" s="14" t="s">
        <v>100</v>
      </c>
      <c r="G1789" s="93">
        <v>433</v>
      </c>
      <c r="H1789" s="93">
        <v>2108</v>
      </c>
      <c r="I1789" s="93">
        <v>0</v>
      </c>
      <c r="J1789" s="93">
        <v>4</v>
      </c>
      <c r="K1789" s="93">
        <v>433</v>
      </c>
      <c r="L1789" s="93">
        <v>2112</v>
      </c>
      <c r="M1789" s="48">
        <v>2545</v>
      </c>
      <c r="N1789" s="48">
        <v>5227</v>
      </c>
      <c r="O1789" s="48">
        <v>1157</v>
      </c>
      <c r="P1789" s="48">
        <v>4061</v>
      </c>
      <c r="Q1789" s="48">
        <v>5218</v>
      </c>
      <c r="R1789" s="48">
        <v>0</v>
      </c>
      <c r="S1789" s="48">
        <v>9</v>
      </c>
      <c r="T1789" s="48">
        <v>9</v>
      </c>
      <c r="U1789" s="48">
        <v>1157</v>
      </c>
      <c r="V1789" s="48">
        <v>4070</v>
      </c>
      <c r="W1789" s="156">
        <v>710743</v>
      </c>
      <c r="X1789" s="156">
        <v>1001</v>
      </c>
      <c r="Y1789" s="156">
        <v>711744</v>
      </c>
      <c r="Z1789" s="28">
        <v>0.99099999999999999</v>
      </c>
      <c r="AA1789" s="28"/>
      <c r="AB1789" s="111"/>
      <c r="AC1789" s="28"/>
      <c r="AD1789" s="28">
        <v>8.3199999999999996E-2</v>
      </c>
      <c r="AE1789" s="139"/>
      <c r="AF1789" s="139"/>
      <c r="AG1789" s="93">
        <v>148</v>
      </c>
      <c r="AH1789" s="93">
        <v>249</v>
      </c>
    </row>
    <row r="1790" spans="1:51">
      <c r="A1790" s="51" t="s">
        <v>181</v>
      </c>
      <c r="B1790" s="2" t="s">
        <v>75</v>
      </c>
      <c r="C1790" s="14" t="s">
        <v>64</v>
      </c>
      <c r="D1790" s="2">
        <v>2014</v>
      </c>
      <c r="E1790" s="14">
        <v>2014</v>
      </c>
      <c r="F1790" s="14" t="s">
        <v>100</v>
      </c>
      <c r="G1790" s="93">
        <v>610</v>
      </c>
      <c r="H1790" s="93">
        <v>6244</v>
      </c>
      <c r="I1790" s="93">
        <v>1</v>
      </c>
      <c r="J1790" s="93">
        <v>16</v>
      </c>
      <c r="K1790" s="93">
        <v>611</v>
      </c>
      <c r="L1790" s="93">
        <v>6260</v>
      </c>
      <c r="M1790" s="48">
        <v>6871</v>
      </c>
      <c r="N1790" s="48">
        <v>12479</v>
      </c>
      <c r="O1790" s="48">
        <v>1528</v>
      </c>
      <c r="P1790" s="48">
        <v>10912</v>
      </c>
      <c r="Q1790" s="48">
        <v>12440</v>
      </c>
      <c r="R1790" s="48">
        <v>2</v>
      </c>
      <c r="S1790" s="48">
        <v>37</v>
      </c>
      <c r="T1790" s="48">
        <v>39</v>
      </c>
      <c r="U1790" s="48">
        <v>1530</v>
      </c>
      <c r="V1790" s="48">
        <v>10949</v>
      </c>
      <c r="W1790" s="156">
        <v>1742839</v>
      </c>
      <c r="X1790" s="156">
        <v>3247</v>
      </c>
      <c r="Y1790" s="156">
        <v>1746086</v>
      </c>
      <c r="Z1790" s="28">
        <v>0.99509999999999998</v>
      </c>
      <c r="AA1790" s="28"/>
      <c r="AB1790" s="111"/>
      <c r="AC1790" s="28"/>
      <c r="AD1790" s="28">
        <v>8.3199999999999996E-2</v>
      </c>
      <c r="AE1790" s="139"/>
      <c r="AF1790" s="139"/>
      <c r="AG1790" s="93">
        <v>424</v>
      </c>
      <c r="AH1790" s="93">
        <v>838</v>
      </c>
    </row>
    <row r="1791" spans="1:51">
      <c r="A1791" s="13" t="s">
        <v>123</v>
      </c>
      <c r="B1791" s="2" t="s">
        <v>74</v>
      </c>
      <c r="C1791" s="14" t="s">
        <v>64</v>
      </c>
      <c r="D1791" s="2">
        <v>2014</v>
      </c>
      <c r="E1791" s="14">
        <v>2014</v>
      </c>
      <c r="F1791" s="14" t="s">
        <v>100</v>
      </c>
      <c r="G1791" s="93">
        <v>15298</v>
      </c>
      <c r="H1791" s="93">
        <v>78577</v>
      </c>
      <c r="I1791" s="93">
        <v>54</v>
      </c>
      <c r="J1791" s="93">
        <v>356</v>
      </c>
      <c r="K1791" s="93">
        <v>15352</v>
      </c>
      <c r="L1791" s="93">
        <v>78933</v>
      </c>
      <c r="M1791" s="48">
        <v>94285</v>
      </c>
      <c r="N1791" s="48">
        <v>224430</v>
      </c>
      <c r="O1791" s="48">
        <v>41773</v>
      </c>
      <c r="P1791" s="48">
        <v>181584</v>
      </c>
      <c r="Q1791" s="48">
        <v>223357</v>
      </c>
      <c r="R1791" s="48">
        <v>184</v>
      </c>
      <c r="S1791" s="48">
        <v>889</v>
      </c>
      <c r="T1791" s="48">
        <v>1073</v>
      </c>
      <c r="U1791" s="48">
        <v>41957</v>
      </c>
      <c r="V1791" s="48">
        <v>182473</v>
      </c>
      <c r="W1791" s="156">
        <v>32411402</v>
      </c>
      <c r="X1791" s="156">
        <v>131437</v>
      </c>
      <c r="Y1791" s="156">
        <v>32542839</v>
      </c>
      <c r="Z1791" s="28">
        <v>0.94799999999999995</v>
      </c>
      <c r="AA1791" s="28"/>
      <c r="AB1791" s="111"/>
      <c r="AC1791" s="28"/>
      <c r="AD1791" s="28">
        <v>2.69E-2</v>
      </c>
      <c r="AE1791" s="139"/>
      <c r="AF1791" s="139"/>
      <c r="AG1791" s="93">
        <v>14280</v>
      </c>
      <c r="AH1791" s="93">
        <v>31138</v>
      </c>
    </row>
    <row r="1792" spans="1:51">
      <c r="A1792" s="13" t="s">
        <v>124</v>
      </c>
      <c r="B1792" s="2" t="s">
        <v>75</v>
      </c>
      <c r="C1792" s="14" t="s">
        <v>64</v>
      </c>
      <c r="D1792" s="2">
        <v>2014</v>
      </c>
      <c r="E1792" s="14">
        <v>2014</v>
      </c>
      <c r="F1792" s="14" t="s">
        <v>100</v>
      </c>
      <c r="G1792" s="93">
        <v>237</v>
      </c>
      <c r="H1792" s="93">
        <v>1273</v>
      </c>
      <c r="I1792" s="93">
        <v>0</v>
      </c>
      <c r="J1792" s="93">
        <v>4</v>
      </c>
      <c r="K1792" s="93">
        <v>237</v>
      </c>
      <c r="L1792" s="93">
        <v>1277</v>
      </c>
      <c r="M1792" s="48">
        <v>1514</v>
      </c>
      <c r="N1792" s="48">
        <v>3697</v>
      </c>
      <c r="O1792" s="48">
        <v>658</v>
      </c>
      <c r="P1792" s="48">
        <v>3025</v>
      </c>
      <c r="Q1792" s="48">
        <v>3683</v>
      </c>
      <c r="R1792" s="48">
        <v>1</v>
      </c>
      <c r="S1792" s="48">
        <v>13</v>
      </c>
      <c r="T1792" s="48">
        <v>14</v>
      </c>
      <c r="U1792" s="48">
        <v>659</v>
      </c>
      <c r="V1792" s="48">
        <v>3038</v>
      </c>
      <c r="W1792" s="156">
        <v>463734</v>
      </c>
      <c r="X1792" s="156">
        <v>617</v>
      </c>
      <c r="Y1792" s="156">
        <v>464351</v>
      </c>
      <c r="Z1792" s="28">
        <v>1</v>
      </c>
      <c r="AA1792" s="28"/>
      <c r="AB1792" s="111"/>
      <c r="AC1792" s="28"/>
      <c r="AD1792" s="28">
        <v>8.3199999999999996E-2</v>
      </c>
      <c r="AE1792" s="139"/>
      <c r="AF1792" s="139"/>
      <c r="AG1792" s="93">
        <v>226</v>
      </c>
      <c r="AH1792" s="93">
        <v>492</v>
      </c>
    </row>
    <row r="1793" spans="1:34">
      <c r="A1793" s="13" t="s">
        <v>125</v>
      </c>
      <c r="B1793" s="2" t="s">
        <v>75</v>
      </c>
      <c r="C1793" s="14" t="s">
        <v>64</v>
      </c>
      <c r="D1793" s="2">
        <v>2014</v>
      </c>
      <c r="E1793" s="14">
        <v>2014</v>
      </c>
      <c r="F1793" s="14" t="s">
        <v>100</v>
      </c>
      <c r="G1793" s="93">
        <v>1083</v>
      </c>
      <c r="H1793" s="93">
        <v>9445</v>
      </c>
      <c r="I1793" s="93">
        <v>1</v>
      </c>
      <c r="J1793" s="93">
        <v>18</v>
      </c>
      <c r="K1793" s="93">
        <v>1084</v>
      </c>
      <c r="L1793" s="93">
        <v>9463</v>
      </c>
      <c r="M1793" s="48">
        <v>10547</v>
      </c>
      <c r="N1793" s="48">
        <v>19098</v>
      </c>
      <c r="O1793" s="48">
        <v>2690</v>
      </c>
      <c r="P1793" s="48">
        <v>16370</v>
      </c>
      <c r="Q1793" s="48">
        <v>19060</v>
      </c>
      <c r="R1793" s="48">
        <v>4</v>
      </c>
      <c r="S1793" s="48">
        <v>34</v>
      </c>
      <c r="T1793" s="48">
        <v>38</v>
      </c>
      <c r="U1793" s="48">
        <v>2694</v>
      </c>
      <c r="V1793" s="48">
        <v>16404</v>
      </c>
      <c r="W1793" s="156">
        <v>2650735</v>
      </c>
      <c r="X1793" s="156">
        <v>3756</v>
      </c>
      <c r="Y1793" s="156">
        <v>2654491</v>
      </c>
      <c r="Z1793" s="28">
        <v>0.99339999999999995</v>
      </c>
      <c r="AA1793" s="28"/>
      <c r="AB1793" s="111"/>
      <c r="AC1793" s="28"/>
      <c r="AD1793" s="28">
        <v>8.3199999999999996E-2</v>
      </c>
      <c r="AE1793" s="139"/>
      <c r="AF1793" s="139"/>
      <c r="AG1793" s="93">
        <v>707</v>
      </c>
      <c r="AH1793" s="93">
        <v>1293</v>
      </c>
    </row>
    <row r="1794" spans="1:34">
      <c r="A1794" s="13" t="s">
        <v>126</v>
      </c>
      <c r="B1794" s="2" t="s">
        <v>75</v>
      </c>
      <c r="C1794" s="14" t="s">
        <v>64</v>
      </c>
      <c r="D1794" s="2">
        <v>2014</v>
      </c>
      <c r="E1794" s="14">
        <v>2014</v>
      </c>
      <c r="F1794" s="14" t="s">
        <v>100</v>
      </c>
      <c r="G1794" s="93">
        <v>2226</v>
      </c>
      <c r="H1794" s="93">
        <v>13563</v>
      </c>
      <c r="I1794" s="93">
        <v>8</v>
      </c>
      <c r="J1794" s="93">
        <v>139</v>
      </c>
      <c r="K1794" s="93">
        <v>2234</v>
      </c>
      <c r="L1794" s="93">
        <v>13702</v>
      </c>
      <c r="M1794" s="48">
        <v>15936</v>
      </c>
      <c r="N1794" s="48">
        <v>40394</v>
      </c>
      <c r="O1794" s="48">
        <v>6213</v>
      </c>
      <c r="P1794" s="48">
        <v>33728</v>
      </c>
      <c r="Q1794" s="48">
        <v>39941</v>
      </c>
      <c r="R1794" s="48">
        <v>26</v>
      </c>
      <c r="S1794" s="48">
        <v>427</v>
      </c>
      <c r="T1794" s="48">
        <v>453</v>
      </c>
      <c r="U1794" s="48">
        <v>6239</v>
      </c>
      <c r="V1794" s="48">
        <v>34155</v>
      </c>
      <c r="W1794" s="156">
        <v>5200803</v>
      </c>
      <c r="X1794" s="156">
        <v>48636</v>
      </c>
      <c r="Y1794" s="156">
        <v>5249439</v>
      </c>
      <c r="Z1794" s="28">
        <v>0.91479999999999995</v>
      </c>
      <c r="AA1794" s="28"/>
      <c r="AB1794" s="111"/>
      <c r="AC1794" s="28"/>
      <c r="AD1794" s="28">
        <v>8.3199999999999996E-2</v>
      </c>
      <c r="AE1794" s="139"/>
      <c r="AF1794" s="139"/>
      <c r="AG1794" s="93">
        <v>1087</v>
      </c>
      <c r="AH1794" s="93">
        <v>2225</v>
      </c>
    </row>
    <row r="1795" spans="1:34">
      <c r="A1795" s="13" t="s">
        <v>127</v>
      </c>
      <c r="B1795" s="2" t="s">
        <v>75</v>
      </c>
      <c r="C1795" s="14" t="s">
        <v>64</v>
      </c>
      <c r="D1795" s="2">
        <v>2014</v>
      </c>
      <c r="E1795" s="14">
        <v>2014</v>
      </c>
      <c r="F1795" s="14" t="s">
        <v>100</v>
      </c>
      <c r="G1795" s="93">
        <v>106</v>
      </c>
      <c r="H1795" s="93">
        <v>958</v>
      </c>
      <c r="I1795" s="93">
        <v>1</v>
      </c>
      <c r="J1795" s="93">
        <v>3</v>
      </c>
      <c r="K1795" s="93">
        <v>107</v>
      </c>
      <c r="L1795" s="93">
        <v>961</v>
      </c>
      <c r="M1795" s="48">
        <v>1068</v>
      </c>
      <c r="N1795" s="48">
        <v>2149</v>
      </c>
      <c r="O1795" s="48">
        <v>308</v>
      </c>
      <c r="P1795" s="48">
        <v>1833</v>
      </c>
      <c r="Q1795" s="48">
        <v>2141</v>
      </c>
      <c r="R1795" s="48">
        <v>1</v>
      </c>
      <c r="S1795" s="48">
        <v>7</v>
      </c>
      <c r="T1795" s="48">
        <v>8</v>
      </c>
      <c r="U1795" s="48">
        <v>309</v>
      </c>
      <c r="V1795" s="48">
        <v>1840</v>
      </c>
      <c r="W1795" s="156">
        <v>278968</v>
      </c>
      <c r="X1795" s="156">
        <v>712</v>
      </c>
      <c r="Y1795" s="156">
        <v>279680</v>
      </c>
      <c r="Z1795" s="28">
        <v>0.9839</v>
      </c>
      <c r="AA1795" s="28"/>
      <c r="AB1795" s="111"/>
      <c r="AC1795" s="28"/>
      <c r="AD1795" s="28">
        <v>8.3199999999999996E-2</v>
      </c>
      <c r="AE1795" s="139"/>
      <c r="AF1795" s="139"/>
      <c r="AG1795" s="93">
        <v>105</v>
      </c>
      <c r="AH1795" s="93">
        <v>214</v>
      </c>
    </row>
    <row r="1796" spans="1:34">
      <c r="A1796" s="13" t="s">
        <v>128</v>
      </c>
      <c r="B1796" s="2" t="s">
        <v>75</v>
      </c>
      <c r="C1796" s="14" t="s">
        <v>64</v>
      </c>
      <c r="D1796" s="2">
        <v>2014</v>
      </c>
      <c r="E1796" s="14">
        <v>2014</v>
      </c>
      <c r="F1796" s="14" t="s">
        <v>100</v>
      </c>
      <c r="G1796" s="93">
        <v>11215</v>
      </c>
      <c r="H1796" s="93">
        <v>50359</v>
      </c>
      <c r="I1796" s="93">
        <v>21</v>
      </c>
      <c r="J1796" s="93">
        <v>323</v>
      </c>
      <c r="K1796" s="93">
        <v>11236</v>
      </c>
      <c r="L1796" s="93">
        <v>50682</v>
      </c>
      <c r="M1796" s="48">
        <v>61918</v>
      </c>
      <c r="N1796" s="48">
        <v>148150</v>
      </c>
      <c r="O1796" s="48">
        <v>30423</v>
      </c>
      <c r="P1796" s="48">
        <v>116925</v>
      </c>
      <c r="Q1796" s="48">
        <v>147348</v>
      </c>
      <c r="R1796" s="48">
        <v>63</v>
      </c>
      <c r="S1796" s="48">
        <v>739</v>
      </c>
      <c r="T1796" s="48">
        <v>802</v>
      </c>
      <c r="U1796" s="48">
        <v>30486</v>
      </c>
      <c r="V1796" s="48">
        <v>117664</v>
      </c>
      <c r="W1796" s="156">
        <v>20196457</v>
      </c>
      <c r="X1796" s="156">
        <v>108787</v>
      </c>
      <c r="Y1796" s="156">
        <v>20305244</v>
      </c>
      <c r="Z1796" s="28">
        <v>0.99450000000000005</v>
      </c>
      <c r="AA1796" s="28"/>
      <c r="AB1796" s="111"/>
      <c r="AC1796" s="28"/>
      <c r="AD1796" s="28">
        <v>2.0199999999999999E-2</v>
      </c>
      <c r="AE1796" s="139"/>
      <c r="AF1796" s="139"/>
      <c r="AG1796" s="93">
        <v>10420</v>
      </c>
      <c r="AH1796" s="93">
        <v>23455</v>
      </c>
    </row>
    <row r="1797" spans="1:34">
      <c r="A1797" s="13" t="s">
        <v>129</v>
      </c>
      <c r="B1797" s="2" t="s">
        <v>75</v>
      </c>
      <c r="C1797" s="14" t="s">
        <v>64</v>
      </c>
      <c r="D1797" s="2">
        <v>2014</v>
      </c>
      <c r="E1797" s="14">
        <v>2014</v>
      </c>
      <c r="F1797" s="14" t="s">
        <v>100</v>
      </c>
      <c r="G1797" s="93">
        <v>1637</v>
      </c>
      <c r="H1797" s="93">
        <v>8514</v>
      </c>
      <c r="I1797" s="93">
        <v>6</v>
      </c>
      <c r="J1797" s="93">
        <v>53</v>
      </c>
      <c r="K1797" s="93">
        <v>1643</v>
      </c>
      <c r="L1797" s="93">
        <v>8567</v>
      </c>
      <c r="M1797" s="48">
        <v>10210</v>
      </c>
      <c r="N1797" s="48">
        <v>24002</v>
      </c>
      <c r="O1797" s="48">
        <v>4446</v>
      </c>
      <c r="P1797" s="48">
        <v>19383</v>
      </c>
      <c r="Q1797" s="48">
        <v>23829</v>
      </c>
      <c r="R1797" s="48">
        <v>19</v>
      </c>
      <c r="S1797" s="48">
        <v>154</v>
      </c>
      <c r="T1797" s="48">
        <v>173</v>
      </c>
      <c r="U1797" s="48">
        <v>4465</v>
      </c>
      <c r="V1797" s="48">
        <v>19537</v>
      </c>
      <c r="W1797" s="156">
        <v>3106094</v>
      </c>
      <c r="X1797" s="156">
        <v>17495</v>
      </c>
      <c r="Y1797" s="156">
        <v>3123589</v>
      </c>
      <c r="Z1797" s="28">
        <v>0.99399999999999999</v>
      </c>
      <c r="AA1797" s="28"/>
      <c r="AB1797" s="111"/>
      <c r="AC1797" s="28"/>
      <c r="AD1797" s="28">
        <v>8.3199999999999996E-2</v>
      </c>
      <c r="AE1797" s="139"/>
      <c r="AF1797" s="139"/>
      <c r="AG1797" s="93">
        <v>1345</v>
      </c>
      <c r="AH1797" s="93">
        <v>2977</v>
      </c>
    </row>
    <row r="1798" spans="1:34">
      <c r="A1798" s="13" t="s">
        <v>130</v>
      </c>
      <c r="B1798" s="2" t="s">
        <v>75</v>
      </c>
      <c r="C1798" s="14" t="s">
        <v>64</v>
      </c>
      <c r="D1798" s="2">
        <v>2014</v>
      </c>
      <c r="E1798" s="14">
        <v>2014</v>
      </c>
      <c r="F1798" s="14" t="s">
        <v>100</v>
      </c>
      <c r="G1798" s="93">
        <v>674</v>
      </c>
      <c r="H1798" s="93">
        <v>4836</v>
      </c>
      <c r="I1798" s="93">
        <v>0</v>
      </c>
      <c r="J1798" s="93">
        <v>15</v>
      </c>
      <c r="K1798" s="93">
        <v>674</v>
      </c>
      <c r="L1798" s="93">
        <v>4851</v>
      </c>
      <c r="M1798" s="48">
        <v>5525</v>
      </c>
      <c r="N1798" s="48">
        <v>11036</v>
      </c>
      <c r="O1798" s="48">
        <v>1761</v>
      </c>
      <c r="P1798" s="48">
        <v>9245</v>
      </c>
      <c r="Q1798" s="48">
        <v>11006</v>
      </c>
      <c r="R1798" s="48">
        <v>1</v>
      </c>
      <c r="S1798" s="48">
        <v>29</v>
      </c>
      <c r="T1798" s="48">
        <v>30</v>
      </c>
      <c r="U1798" s="48">
        <v>1762</v>
      </c>
      <c r="V1798" s="48">
        <v>9274</v>
      </c>
      <c r="W1798" s="156">
        <v>1569470</v>
      </c>
      <c r="X1798" s="156">
        <v>3576</v>
      </c>
      <c r="Y1798" s="156">
        <v>1573046</v>
      </c>
      <c r="Z1798" s="28">
        <v>0.88260000000000005</v>
      </c>
      <c r="AA1798" s="28"/>
      <c r="AB1798" s="111"/>
      <c r="AC1798" s="28"/>
      <c r="AD1798" s="28">
        <v>8.3199999999999996E-2</v>
      </c>
      <c r="AE1798" s="139"/>
      <c r="AF1798" s="139"/>
      <c r="AG1798" s="93">
        <v>372</v>
      </c>
      <c r="AH1798" s="93">
        <v>710</v>
      </c>
    </row>
    <row r="1799" spans="1:34">
      <c r="A1799" s="13" t="s">
        <v>131</v>
      </c>
      <c r="B1799" s="2" t="s">
        <v>75</v>
      </c>
      <c r="C1799" s="14" t="s">
        <v>64</v>
      </c>
      <c r="D1799" s="2">
        <v>2014</v>
      </c>
      <c r="E1799" s="14">
        <v>2014</v>
      </c>
      <c r="F1799" s="14" t="s">
        <v>100</v>
      </c>
      <c r="G1799" s="93">
        <v>319</v>
      </c>
      <c r="H1799" s="93">
        <v>1217</v>
      </c>
      <c r="I1799" s="93">
        <v>0</v>
      </c>
      <c r="J1799" s="93">
        <v>0</v>
      </c>
      <c r="K1799" s="93">
        <v>319</v>
      </c>
      <c r="L1799" s="93">
        <v>1217</v>
      </c>
      <c r="M1799" s="48">
        <v>1536</v>
      </c>
      <c r="N1799" s="48">
        <v>3168</v>
      </c>
      <c r="O1799" s="48">
        <v>814</v>
      </c>
      <c r="P1799" s="48">
        <v>2353</v>
      </c>
      <c r="Q1799" s="48">
        <v>3167</v>
      </c>
      <c r="R1799" s="48">
        <v>1</v>
      </c>
      <c r="S1799" s="48">
        <v>0</v>
      </c>
      <c r="T1799" s="48">
        <v>1</v>
      </c>
      <c r="U1799" s="48">
        <v>815</v>
      </c>
      <c r="V1799" s="48">
        <v>2353</v>
      </c>
      <c r="W1799" s="156">
        <v>447149</v>
      </c>
      <c r="X1799" s="156">
        <v>53</v>
      </c>
      <c r="Y1799" s="156">
        <v>447202</v>
      </c>
      <c r="Z1799" s="28">
        <v>0.93830000000000002</v>
      </c>
      <c r="AA1799" s="28"/>
      <c r="AB1799" s="111"/>
      <c r="AC1799" s="28"/>
      <c r="AD1799" s="28">
        <v>8.3199999999999996E-2</v>
      </c>
      <c r="AE1799" s="139"/>
      <c r="AF1799" s="139"/>
      <c r="AG1799" s="93">
        <v>112</v>
      </c>
      <c r="AH1799" s="93">
        <v>192</v>
      </c>
    </row>
    <row r="1800" spans="1:34">
      <c r="A1800" s="13" t="s">
        <v>132</v>
      </c>
      <c r="B1800" s="2" t="s">
        <v>76</v>
      </c>
      <c r="C1800" s="14" t="s">
        <v>64</v>
      </c>
      <c r="D1800" s="2">
        <v>2014</v>
      </c>
      <c r="E1800" s="14">
        <v>2014</v>
      </c>
      <c r="F1800" s="14" t="s">
        <v>100</v>
      </c>
      <c r="G1800" s="93">
        <v>86003</v>
      </c>
      <c r="H1800" s="93">
        <v>493099</v>
      </c>
      <c r="I1800" s="93">
        <v>925</v>
      </c>
      <c r="J1800" s="93">
        <v>5669</v>
      </c>
      <c r="K1800" s="93">
        <v>86928</v>
      </c>
      <c r="L1800" s="93">
        <v>498768</v>
      </c>
      <c r="M1800" s="48">
        <v>585696</v>
      </c>
      <c r="N1800" s="48">
        <v>1193453</v>
      </c>
      <c r="O1800" s="48">
        <v>196868</v>
      </c>
      <c r="P1800" s="48">
        <v>981478</v>
      </c>
      <c r="Q1800" s="48">
        <v>1178346</v>
      </c>
      <c r="R1800" s="48">
        <v>2957</v>
      </c>
      <c r="S1800" s="48">
        <v>12150</v>
      </c>
      <c r="T1800" s="48">
        <v>15107</v>
      </c>
      <c r="U1800" s="48">
        <v>199825</v>
      </c>
      <c r="V1800" s="48">
        <v>993628</v>
      </c>
      <c r="W1800" s="156">
        <v>176497690</v>
      </c>
      <c r="X1800" s="156">
        <v>2257238</v>
      </c>
      <c r="Y1800" s="156">
        <v>178754928</v>
      </c>
      <c r="Z1800" s="28">
        <v>0.97240000000000004</v>
      </c>
      <c r="AA1800" s="28"/>
      <c r="AB1800" s="111"/>
      <c r="AC1800" s="28"/>
      <c r="AD1800" s="28">
        <v>4.4600000000000001E-2</v>
      </c>
      <c r="AE1800" s="139"/>
      <c r="AF1800" s="139"/>
      <c r="AG1800" s="93">
        <v>116184</v>
      </c>
      <c r="AH1800" s="93">
        <v>236570</v>
      </c>
    </row>
    <row r="1801" spans="1:34">
      <c r="A1801" s="13" t="s">
        <v>133</v>
      </c>
      <c r="B1801" s="2" t="s">
        <v>75</v>
      </c>
      <c r="C1801" s="14" t="s">
        <v>64</v>
      </c>
      <c r="D1801" s="2">
        <v>2014</v>
      </c>
      <c r="E1801" s="14">
        <v>2014</v>
      </c>
      <c r="F1801" s="14" t="s">
        <v>100</v>
      </c>
      <c r="G1801" s="93">
        <v>1998</v>
      </c>
      <c r="H1801" s="93">
        <v>9490</v>
      </c>
      <c r="I1801" s="93">
        <v>2</v>
      </c>
      <c r="J1801" s="93">
        <v>17</v>
      </c>
      <c r="K1801" s="93">
        <v>2000</v>
      </c>
      <c r="L1801" s="93">
        <v>9507</v>
      </c>
      <c r="M1801" s="48">
        <v>11507</v>
      </c>
      <c r="N1801" s="48">
        <v>28885</v>
      </c>
      <c r="O1801" s="48">
        <v>5440</v>
      </c>
      <c r="P1801" s="48">
        <v>23379</v>
      </c>
      <c r="Q1801" s="48">
        <v>28819</v>
      </c>
      <c r="R1801" s="48">
        <v>6</v>
      </c>
      <c r="S1801" s="48">
        <v>60</v>
      </c>
      <c r="T1801" s="48">
        <v>66</v>
      </c>
      <c r="U1801" s="48">
        <v>5446</v>
      </c>
      <c r="V1801" s="48">
        <v>23439</v>
      </c>
      <c r="W1801" s="156">
        <v>3855220</v>
      </c>
      <c r="X1801" s="156">
        <v>5649</v>
      </c>
      <c r="Y1801" s="156">
        <v>3860869</v>
      </c>
      <c r="Z1801" s="28">
        <v>0.99560000000000004</v>
      </c>
      <c r="AA1801" s="28"/>
      <c r="AB1801" s="111"/>
      <c r="AC1801" s="28"/>
      <c r="AD1801" s="28">
        <v>8.3199999999999996E-2</v>
      </c>
      <c r="AE1801" s="139"/>
      <c r="AF1801" s="139"/>
      <c r="AG1801" s="93">
        <v>2787</v>
      </c>
      <c r="AH1801" s="93">
        <v>6455</v>
      </c>
    </row>
    <row r="1802" spans="1:34">
      <c r="A1802" s="13" t="s">
        <v>134</v>
      </c>
      <c r="B1802" s="2" t="s">
        <v>75</v>
      </c>
      <c r="C1802" s="14" t="s">
        <v>64</v>
      </c>
      <c r="D1802" s="2">
        <v>2014</v>
      </c>
      <c r="E1802" s="14">
        <v>2014</v>
      </c>
      <c r="F1802" s="14" t="s">
        <v>100</v>
      </c>
      <c r="G1802" s="93">
        <v>750</v>
      </c>
      <c r="H1802" s="93">
        <v>5334</v>
      </c>
      <c r="I1802" s="93">
        <v>14</v>
      </c>
      <c r="J1802" s="93">
        <v>118</v>
      </c>
      <c r="K1802" s="93">
        <v>764</v>
      </c>
      <c r="L1802" s="93">
        <v>5452</v>
      </c>
      <c r="M1802" s="48">
        <v>6216</v>
      </c>
      <c r="N1802" s="48">
        <v>10397</v>
      </c>
      <c r="O1802" s="48">
        <v>1637</v>
      </c>
      <c r="P1802" s="48">
        <v>8426</v>
      </c>
      <c r="Q1802" s="48">
        <v>10063</v>
      </c>
      <c r="R1802" s="48">
        <v>42</v>
      </c>
      <c r="S1802" s="48">
        <v>292</v>
      </c>
      <c r="T1802" s="48">
        <v>334</v>
      </c>
      <c r="U1802" s="48">
        <v>1679</v>
      </c>
      <c r="V1802" s="48">
        <v>8718</v>
      </c>
      <c r="W1802" s="156">
        <v>1492909</v>
      </c>
      <c r="X1802" s="156">
        <v>30760</v>
      </c>
      <c r="Y1802" s="156">
        <v>1523669</v>
      </c>
      <c r="Z1802" s="28">
        <v>0.9778</v>
      </c>
      <c r="AA1802" s="28"/>
      <c r="AB1802" s="111"/>
      <c r="AC1802" s="28"/>
      <c r="AD1802" s="28">
        <v>8.3199999999999996E-2</v>
      </c>
      <c r="AE1802" s="139"/>
      <c r="AF1802" s="139"/>
      <c r="AG1802" s="93">
        <v>1323</v>
      </c>
      <c r="AH1802" s="93">
        <v>2358</v>
      </c>
    </row>
    <row r="1803" spans="1:34">
      <c r="A1803" s="13" t="s">
        <v>135</v>
      </c>
      <c r="B1803" s="2" t="s">
        <v>75</v>
      </c>
      <c r="C1803" s="14" t="s">
        <v>64</v>
      </c>
      <c r="D1803" s="2">
        <v>2014</v>
      </c>
      <c r="E1803" s="14">
        <v>2014</v>
      </c>
      <c r="F1803" s="14" t="s">
        <v>100</v>
      </c>
      <c r="G1803" s="93">
        <v>134</v>
      </c>
      <c r="H1803" s="93">
        <v>871</v>
      </c>
      <c r="I1803" s="93">
        <v>0</v>
      </c>
      <c r="J1803" s="93">
        <v>0</v>
      </c>
      <c r="K1803" s="93">
        <v>134</v>
      </c>
      <c r="L1803" s="93">
        <v>871</v>
      </c>
      <c r="M1803" s="48">
        <v>1005</v>
      </c>
      <c r="N1803" s="48">
        <v>1974</v>
      </c>
      <c r="O1803" s="48">
        <v>351</v>
      </c>
      <c r="P1803" s="48">
        <v>1622</v>
      </c>
      <c r="Q1803" s="48">
        <v>1973</v>
      </c>
      <c r="R1803" s="48">
        <v>0</v>
      </c>
      <c r="S1803" s="48">
        <v>1</v>
      </c>
      <c r="T1803" s="48">
        <v>1</v>
      </c>
      <c r="U1803" s="48">
        <v>351</v>
      </c>
      <c r="V1803" s="48">
        <v>1623</v>
      </c>
      <c r="W1803" s="156">
        <v>277432</v>
      </c>
      <c r="X1803" s="156">
        <v>150</v>
      </c>
      <c r="Y1803" s="156">
        <v>277582</v>
      </c>
      <c r="Z1803" s="28">
        <v>0.8649</v>
      </c>
      <c r="AA1803" s="28"/>
      <c r="AB1803" s="111"/>
      <c r="AC1803" s="28"/>
      <c r="AD1803" s="28">
        <v>8.3199999999999996E-2</v>
      </c>
      <c r="AE1803" s="139"/>
      <c r="AF1803" s="139"/>
      <c r="AG1803" s="93">
        <v>33</v>
      </c>
      <c r="AH1803" s="93">
        <v>55</v>
      </c>
    </row>
    <row r="1804" spans="1:34">
      <c r="A1804" s="13" t="s">
        <v>136</v>
      </c>
      <c r="B1804" s="2" t="s">
        <v>75</v>
      </c>
      <c r="C1804" s="14" t="s">
        <v>64</v>
      </c>
      <c r="D1804" s="2">
        <v>2014</v>
      </c>
      <c r="E1804" s="14">
        <v>2014</v>
      </c>
      <c r="F1804" s="14" t="s">
        <v>100</v>
      </c>
      <c r="G1804" s="93">
        <v>849</v>
      </c>
      <c r="H1804" s="93">
        <v>6700</v>
      </c>
      <c r="I1804" s="93">
        <v>1</v>
      </c>
      <c r="J1804" s="93">
        <v>19</v>
      </c>
      <c r="K1804" s="93">
        <v>850</v>
      </c>
      <c r="L1804" s="93">
        <v>6719</v>
      </c>
      <c r="M1804" s="48">
        <v>7569</v>
      </c>
      <c r="N1804" s="48">
        <v>14007</v>
      </c>
      <c r="O1804" s="48">
        <v>2116</v>
      </c>
      <c r="P1804" s="48">
        <v>11843</v>
      </c>
      <c r="Q1804" s="48">
        <v>13959</v>
      </c>
      <c r="R1804" s="48">
        <v>4</v>
      </c>
      <c r="S1804" s="48">
        <v>44</v>
      </c>
      <c r="T1804" s="48">
        <v>48</v>
      </c>
      <c r="U1804" s="48">
        <v>2120</v>
      </c>
      <c r="V1804" s="48">
        <v>11887</v>
      </c>
      <c r="W1804" s="156">
        <v>2002059</v>
      </c>
      <c r="X1804" s="156">
        <v>5853</v>
      </c>
      <c r="Y1804" s="156">
        <v>2007912</v>
      </c>
      <c r="Z1804" s="28">
        <v>0.99460000000000004</v>
      </c>
      <c r="AA1804" s="28"/>
      <c r="AB1804" s="111"/>
      <c r="AC1804" s="28"/>
      <c r="AD1804" s="28">
        <v>8.3199999999999996E-2</v>
      </c>
      <c r="AE1804" s="139"/>
      <c r="AF1804" s="139"/>
      <c r="AG1804" s="93">
        <v>651</v>
      </c>
      <c r="AH1804" s="93">
        <v>1361</v>
      </c>
    </row>
    <row r="1805" spans="1:34">
      <c r="A1805" s="13" t="s">
        <v>137</v>
      </c>
      <c r="B1805" s="2" t="s">
        <v>75</v>
      </c>
      <c r="C1805" s="14" t="s">
        <v>64</v>
      </c>
      <c r="D1805" s="2">
        <v>2014</v>
      </c>
      <c r="E1805" s="14">
        <v>2014</v>
      </c>
      <c r="F1805" s="14" t="s">
        <v>100</v>
      </c>
      <c r="G1805" s="93">
        <v>4704</v>
      </c>
      <c r="H1805" s="93">
        <v>19632</v>
      </c>
      <c r="I1805" s="93">
        <v>7</v>
      </c>
      <c r="J1805" s="93">
        <v>27</v>
      </c>
      <c r="K1805" s="93">
        <v>4711</v>
      </c>
      <c r="L1805" s="93">
        <v>19659</v>
      </c>
      <c r="M1805" s="48">
        <v>24370</v>
      </c>
      <c r="N1805" s="48">
        <v>57733</v>
      </c>
      <c r="O1805" s="48">
        <v>12945</v>
      </c>
      <c r="P1805" s="48">
        <v>44680</v>
      </c>
      <c r="Q1805" s="48">
        <v>57625</v>
      </c>
      <c r="R1805" s="48">
        <v>23</v>
      </c>
      <c r="S1805" s="48">
        <v>85</v>
      </c>
      <c r="T1805" s="48">
        <v>108</v>
      </c>
      <c r="U1805" s="48">
        <v>12968</v>
      </c>
      <c r="V1805" s="48">
        <v>44765</v>
      </c>
      <c r="W1805" s="156">
        <v>7854889</v>
      </c>
      <c r="X1805" s="156">
        <v>11824</v>
      </c>
      <c r="Y1805" s="156">
        <v>7866713</v>
      </c>
      <c r="Z1805" s="28">
        <v>0.98280000000000001</v>
      </c>
      <c r="AA1805" s="28"/>
      <c r="AB1805" s="111"/>
      <c r="AC1805" s="28"/>
      <c r="AD1805" s="28">
        <v>1.14E-2</v>
      </c>
      <c r="AE1805" s="139"/>
      <c r="AF1805" s="139"/>
      <c r="AG1805" s="93">
        <v>4026</v>
      </c>
      <c r="AH1805" s="93">
        <v>9035</v>
      </c>
    </row>
    <row r="1806" spans="1:34">
      <c r="A1806" s="13" t="s">
        <v>138</v>
      </c>
      <c r="B1806" s="2" t="s">
        <v>75</v>
      </c>
      <c r="C1806" s="14" t="s">
        <v>64</v>
      </c>
      <c r="D1806" s="2">
        <v>2014</v>
      </c>
      <c r="E1806" s="14">
        <v>2014</v>
      </c>
      <c r="F1806" s="14" t="s">
        <v>100</v>
      </c>
      <c r="G1806" s="93">
        <v>69</v>
      </c>
      <c r="H1806" s="93">
        <v>398</v>
      </c>
      <c r="I1806" s="93">
        <v>0</v>
      </c>
      <c r="J1806" s="93">
        <v>0</v>
      </c>
      <c r="K1806" s="93">
        <v>69</v>
      </c>
      <c r="L1806" s="93">
        <v>398</v>
      </c>
      <c r="M1806" s="48">
        <v>467</v>
      </c>
      <c r="N1806" s="48">
        <v>1001</v>
      </c>
      <c r="O1806" s="48">
        <v>175</v>
      </c>
      <c r="P1806" s="48">
        <v>826</v>
      </c>
      <c r="Q1806" s="48">
        <v>1001</v>
      </c>
      <c r="R1806" s="48">
        <v>0</v>
      </c>
      <c r="S1806" s="48">
        <v>0</v>
      </c>
      <c r="T1806" s="48">
        <v>0</v>
      </c>
      <c r="U1806" s="48">
        <v>175</v>
      </c>
      <c r="V1806" s="48">
        <v>826</v>
      </c>
      <c r="W1806" s="156">
        <v>129427</v>
      </c>
      <c r="X1806" s="156">
        <v>0</v>
      </c>
      <c r="Y1806" s="156">
        <v>129427</v>
      </c>
      <c r="Z1806" s="28">
        <v>1</v>
      </c>
      <c r="AA1806" s="28"/>
      <c r="AB1806" s="111"/>
      <c r="AC1806" s="28"/>
      <c r="AD1806" s="28">
        <v>8.3199999999999996E-2</v>
      </c>
      <c r="AE1806" s="139"/>
      <c r="AF1806" s="139"/>
      <c r="AG1806" s="93">
        <v>36</v>
      </c>
      <c r="AH1806" s="93">
        <v>74</v>
      </c>
    </row>
    <row r="1807" spans="1:34">
      <c r="A1807" s="13" t="s">
        <v>139</v>
      </c>
      <c r="B1807" s="2" t="s">
        <v>75</v>
      </c>
      <c r="C1807" s="14" t="s">
        <v>64</v>
      </c>
      <c r="D1807" s="2">
        <v>2014</v>
      </c>
      <c r="E1807" s="14">
        <v>2014</v>
      </c>
      <c r="F1807" s="14" t="s">
        <v>100</v>
      </c>
      <c r="G1807" s="93">
        <v>15</v>
      </c>
      <c r="H1807" s="93">
        <v>506</v>
      </c>
      <c r="I1807" s="93">
        <v>0</v>
      </c>
      <c r="J1807" s="93">
        <v>1</v>
      </c>
      <c r="K1807" s="93">
        <v>15</v>
      </c>
      <c r="L1807" s="93">
        <v>507</v>
      </c>
      <c r="M1807" s="48">
        <v>522</v>
      </c>
      <c r="N1807" s="48">
        <v>855</v>
      </c>
      <c r="O1807" s="48">
        <v>35</v>
      </c>
      <c r="P1807" s="48">
        <v>817</v>
      </c>
      <c r="Q1807" s="48">
        <v>852</v>
      </c>
      <c r="R1807" s="48">
        <v>0</v>
      </c>
      <c r="S1807" s="48">
        <v>3</v>
      </c>
      <c r="T1807" s="48">
        <v>3</v>
      </c>
      <c r="U1807" s="48">
        <v>35</v>
      </c>
      <c r="V1807" s="48">
        <v>820</v>
      </c>
      <c r="W1807" s="156">
        <v>120880</v>
      </c>
      <c r="X1807" s="156">
        <v>218</v>
      </c>
      <c r="Y1807" s="156">
        <v>121098</v>
      </c>
      <c r="Z1807" s="28">
        <v>0.90629999999999999</v>
      </c>
      <c r="AA1807" s="28"/>
      <c r="AB1807" s="111"/>
      <c r="AC1807" s="28"/>
      <c r="AD1807" s="28">
        <v>8.3199999999999996E-2</v>
      </c>
      <c r="AE1807" s="139"/>
      <c r="AF1807" s="139"/>
      <c r="AG1807" s="93">
        <v>73</v>
      </c>
      <c r="AH1807" s="93">
        <v>149</v>
      </c>
    </row>
    <row r="1808" spans="1:34">
      <c r="A1808" s="13" t="s">
        <v>140</v>
      </c>
      <c r="B1808" s="2" t="s">
        <v>75</v>
      </c>
      <c r="C1808" s="14" t="s">
        <v>64</v>
      </c>
      <c r="D1808" s="2">
        <v>2014</v>
      </c>
      <c r="E1808" s="14">
        <v>2014</v>
      </c>
      <c r="F1808" s="14" t="s">
        <v>100</v>
      </c>
      <c r="G1808" s="93">
        <v>3092</v>
      </c>
      <c r="H1808" s="93">
        <v>18587</v>
      </c>
      <c r="I1808" s="93">
        <v>9</v>
      </c>
      <c r="J1808" s="93">
        <v>70</v>
      </c>
      <c r="K1808" s="93">
        <v>3101</v>
      </c>
      <c r="L1808" s="93">
        <v>18657</v>
      </c>
      <c r="M1808" s="48">
        <v>21758</v>
      </c>
      <c r="N1808" s="48">
        <v>49132</v>
      </c>
      <c r="O1808" s="48">
        <v>7817</v>
      </c>
      <c r="P1808" s="48">
        <v>41070</v>
      </c>
      <c r="Q1808" s="48">
        <v>48887</v>
      </c>
      <c r="R1808" s="48">
        <v>31</v>
      </c>
      <c r="S1808" s="48">
        <v>214</v>
      </c>
      <c r="T1808" s="48">
        <v>245</v>
      </c>
      <c r="U1808" s="48">
        <v>7848</v>
      </c>
      <c r="V1808" s="48">
        <v>41284</v>
      </c>
      <c r="W1808" s="156">
        <v>6572658</v>
      </c>
      <c r="X1808" s="156">
        <v>21632</v>
      </c>
      <c r="Y1808" s="156">
        <v>6594290</v>
      </c>
      <c r="Z1808" s="28">
        <v>1</v>
      </c>
      <c r="AA1808" s="28"/>
      <c r="AB1808" s="111"/>
      <c r="AC1808" s="28"/>
      <c r="AD1808" s="28">
        <v>7.8899999999999998E-2</v>
      </c>
      <c r="AE1808" s="139"/>
      <c r="AF1808" s="139"/>
      <c r="AG1808" s="93">
        <v>6866</v>
      </c>
      <c r="AH1808" s="93">
        <v>14881</v>
      </c>
    </row>
    <row r="1809" spans="1:34">
      <c r="A1809" s="13" t="s">
        <v>141</v>
      </c>
      <c r="B1809" s="2" t="s">
        <v>75</v>
      </c>
      <c r="C1809" s="14" t="s">
        <v>64</v>
      </c>
      <c r="D1809" s="2">
        <v>2014</v>
      </c>
      <c r="E1809" s="14">
        <v>2014</v>
      </c>
      <c r="F1809" s="14" t="s">
        <v>100</v>
      </c>
      <c r="G1809" s="93">
        <v>364</v>
      </c>
      <c r="H1809" s="93">
        <v>3130</v>
      </c>
      <c r="I1809" s="93">
        <v>4</v>
      </c>
      <c r="J1809" s="93">
        <v>27</v>
      </c>
      <c r="K1809" s="93">
        <v>368</v>
      </c>
      <c r="L1809" s="93">
        <v>3157</v>
      </c>
      <c r="M1809" s="48">
        <v>3525</v>
      </c>
      <c r="N1809" s="48">
        <v>7324</v>
      </c>
      <c r="O1809" s="48">
        <v>894</v>
      </c>
      <c r="P1809" s="48">
        <v>6341</v>
      </c>
      <c r="Q1809" s="48">
        <v>7235</v>
      </c>
      <c r="R1809" s="48">
        <v>10</v>
      </c>
      <c r="S1809" s="48">
        <v>79</v>
      </c>
      <c r="T1809" s="48">
        <v>89</v>
      </c>
      <c r="U1809" s="48">
        <v>904</v>
      </c>
      <c r="V1809" s="48">
        <v>6420</v>
      </c>
      <c r="W1809" s="156">
        <v>954540</v>
      </c>
      <c r="X1809" s="156">
        <v>7729</v>
      </c>
      <c r="Y1809" s="156">
        <v>962269</v>
      </c>
      <c r="Z1809" s="28">
        <v>0.98309999999999997</v>
      </c>
      <c r="AA1809" s="28"/>
      <c r="AB1809" s="111"/>
      <c r="AC1809" s="28"/>
      <c r="AD1809" s="28">
        <v>8.3199999999999996E-2</v>
      </c>
      <c r="AE1809" s="139"/>
      <c r="AF1809" s="139"/>
      <c r="AG1809" s="93">
        <v>823</v>
      </c>
      <c r="AH1809" s="93">
        <v>1689</v>
      </c>
    </row>
    <row r="1810" spans="1:34">
      <c r="A1810" s="13" t="s">
        <v>142</v>
      </c>
      <c r="B1810" s="2" t="s">
        <v>75</v>
      </c>
      <c r="C1810" s="14" t="s">
        <v>64</v>
      </c>
      <c r="D1810" s="2">
        <v>2014</v>
      </c>
      <c r="E1810" s="14">
        <v>2014</v>
      </c>
      <c r="F1810" s="14" t="s">
        <v>100</v>
      </c>
      <c r="G1810" s="93">
        <v>420</v>
      </c>
      <c r="H1810" s="93">
        <v>3796</v>
      </c>
      <c r="I1810" s="93">
        <v>2</v>
      </c>
      <c r="J1810" s="93">
        <v>4</v>
      </c>
      <c r="K1810" s="93">
        <v>422</v>
      </c>
      <c r="L1810" s="93">
        <v>3800</v>
      </c>
      <c r="M1810" s="48">
        <v>4222</v>
      </c>
      <c r="N1810" s="48">
        <v>7804</v>
      </c>
      <c r="O1810" s="48">
        <v>1074</v>
      </c>
      <c r="P1810" s="48">
        <v>6719</v>
      </c>
      <c r="Q1810" s="48">
        <v>7793</v>
      </c>
      <c r="R1810" s="48">
        <v>2</v>
      </c>
      <c r="S1810" s="48">
        <v>9</v>
      </c>
      <c r="T1810" s="48">
        <v>11</v>
      </c>
      <c r="U1810" s="48">
        <v>1076</v>
      </c>
      <c r="V1810" s="48">
        <v>6728</v>
      </c>
      <c r="W1810" s="156">
        <v>1131327</v>
      </c>
      <c r="X1810" s="156">
        <v>1094</v>
      </c>
      <c r="Y1810" s="156">
        <v>1132421</v>
      </c>
      <c r="Z1810" s="28">
        <v>0.99</v>
      </c>
      <c r="AA1810" s="28"/>
      <c r="AB1810" s="111"/>
      <c r="AC1810" s="28"/>
      <c r="AD1810" s="28">
        <v>8.3199999999999996E-2</v>
      </c>
      <c r="AE1810" s="139"/>
      <c r="AF1810" s="139"/>
      <c r="AG1810" s="93">
        <v>180</v>
      </c>
      <c r="AH1810" s="93">
        <v>334</v>
      </c>
    </row>
    <row r="1811" spans="1:34">
      <c r="A1811" s="13" t="s">
        <v>143</v>
      </c>
      <c r="B1811" s="2" t="s">
        <v>74</v>
      </c>
      <c r="C1811" s="14" t="s">
        <v>64</v>
      </c>
      <c r="D1811" s="2">
        <v>2014</v>
      </c>
      <c r="E1811" s="14">
        <v>2014</v>
      </c>
      <c r="F1811" s="14" t="s">
        <v>100</v>
      </c>
      <c r="G1811" s="93">
        <v>13135</v>
      </c>
      <c r="H1811" s="93">
        <v>102142</v>
      </c>
      <c r="I1811" s="93">
        <v>69</v>
      </c>
      <c r="J1811" s="93">
        <v>1889</v>
      </c>
      <c r="K1811" s="93">
        <v>13204</v>
      </c>
      <c r="L1811" s="93">
        <v>104031</v>
      </c>
      <c r="M1811" s="48">
        <v>117235</v>
      </c>
      <c r="N1811" s="48">
        <v>270245</v>
      </c>
      <c r="O1811" s="48">
        <v>33563</v>
      </c>
      <c r="P1811" s="48">
        <v>231604</v>
      </c>
      <c r="Q1811" s="48">
        <v>265167</v>
      </c>
      <c r="R1811" s="48">
        <v>227</v>
      </c>
      <c r="S1811" s="48">
        <v>4851</v>
      </c>
      <c r="T1811" s="48">
        <v>5078</v>
      </c>
      <c r="U1811" s="48">
        <v>33790</v>
      </c>
      <c r="V1811" s="48">
        <v>236455</v>
      </c>
      <c r="W1811" s="156">
        <v>34022456</v>
      </c>
      <c r="X1811" s="156">
        <v>528632</v>
      </c>
      <c r="Y1811" s="156">
        <v>34551088</v>
      </c>
      <c r="Z1811" s="28">
        <v>0.98160000000000003</v>
      </c>
      <c r="AA1811" s="28"/>
      <c r="AB1811" s="111"/>
      <c r="AC1811" s="28"/>
      <c r="AD1811" s="28">
        <v>3.3099999999999997E-2</v>
      </c>
      <c r="AE1811" s="139"/>
      <c r="AF1811" s="139"/>
      <c r="AG1811" s="93">
        <v>29602</v>
      </c>
      <c r="AH1811" s="93">
        <v>63805</v>
      </c>
    </row>
    <row r="1812" spans="1:34">
      <c r="A1812" s="13" t="s">
        <v>144</v>
      </c>
      <c r="B1812" s="2" t="s">
        <v>74</v>
      </c>
      <c r="C1812" s="14" t="s">
        <v>64</v>
      </c>
      <c r="D1812" s="2">
        <v>2014</v>
      </c>
      <c r="E1812" s="14">
        <v>2014</v>
      </c>
      <c r="F1812" s="14" t="s">
        <v>100</v>
      </c>
      <c r="G1812" s="93">
        <v>972</v>
      </c>
      <c r="H1812" s="93">
        <v>8196</v>
      </c>
      <c r="I1812" s="93">
        <v>8</v>
      </c>
      <c r="J1812" s="93">
        <v>30</v>
      </c>
      <c r="K1812" s="93">
        <v>980</v>
      </c>
      <c r="L1812" s="93">
        <v>8226</v>
      </c>
      <c r="M1812" s="48">
        <v>9206</v>
      </c>
      <c r="N1812" s="48">
        <v>18455</v>
      </c>
      <c r="O1812" s="48">
        <v>2688</v>
      </c>
      <c r="P1812" s="48">
        <v>15681</v>
      </c>
      <c r="Q1812" s="48">
        <v>18369</v>
      </c>
      <c r="R1812" s="48">
        <v>25</v>
      </c>
      <c r="S1812" s="48">
        <v>61</v>
      </c>
      <c r="T1812" s="48">
        <v>86</v>
      </c>
      <c r="U1812" s="48">
        <v>2713</v>
      </c>
      <c r="V1812" s="48">
        <v>15742</v>
      </c>
      <c r="W1812" s="156">
        <v>2451962</v>
      </c>
      <c r="X1812" s="156">
        <v>10250</v>
      </c>
      <c r="Y1812" s="156">
        <v>2462212</v>
      </c>
      <c r="Z1812" s="28">
        <v>0.98080000000000001</v>
      </c>
      <c r="AA1812" s="28"/>
      <c r="AB1812" s="111"/>
      <c r="AC1812" s="28"/>
      <c r="AD1812" s="28">
        <v>8.3199999999999996E-2</v>
      </c>
      <c r="AE1812" s="139"/>
      <c r="AF1812" s="139"/>
      <c r="AG1812" s="93">
        <v>683</v>
      </c>
      <c r="AH1812" s="93">
        <v>1349</v>
      </c>
    </row>
    <row r="1813" spans="1:34">
      <c r="A1813" s="13" t="s">
        <v>145</v>
      </c>
      <c r="B1813" s="2" t="s">
        <v>75</v>
      </c>
      <c r="C1813" s="14" t="s">
        <v>64</v>
      </c>
      <c r="D1813" s="2">
        <v>2014</v>
      </c>
      <c r="E1813" s="14">
        <v>2014</v>
      </c>
      <c r="F1813" s="14" t="s">
        <v>100</v>
      </c>
      <c r="G1813" s="93">
        <v>115</v>
      </c>
      <c r="H1813" s="93">
        <v>840</v>
      </c>
      <c r="I1813" s="93">
        <v>0</v>
      </c>
      <c r="J1813" s="93">
        <v>1</v>
      </c>
      <c r="K1813" s="93">
        <v>115</v>
      </c>
      <c r="L1813" s="93">
        <v>841</v>
      </c>
      <c r="M1813" s="48">
        <v>956</v>
      </c>
      <c r="N1813" s="48">
        <v>1793</v>
      </c>
      <c r="O1813" s="48">
        <v>303</v>
      </c>
      <c r="P1813" s="48">
        <v>1489</v>
      </c>
      <c r="Q1813" s="48">
        <v>1792</v>
      </c>
      <c r="R1813" s="48">
        <v>0</v>
      </c>
      <c r="S1813" s="48">
        <v>1</v>
      </c>
      <c r="T1813" s="48">
        <v>1</v>
      </c>
      <c r="U1813" s="48">
        <v>303</v>
      </c>
      <c r="V1813" s="48">
        <v>1490</v>
      </c>
      <c r="W1813" s="156">
        <v>259831</v>
      </c>
      <c r="X1813" s="156">
        <v>114</v>
      </c>
      <c r="Y1813" s="156">
        <v>259945</v>
      </c>
      <c r="Z1813" s="28">
        <v>1</v>
      </c>
      <c r="AA1813" s="28"/>
      <c r="AB1813" s="111"/>
      <c r="AC1813" s="28"/>
      <c r="AD1813" s="28">
        <v>8.3199999999999996E-2</v>
      </c>
      <c r="AE1813" s="139"/>
      <c r="AF1813" s="139"/>
      <c r="AG1813" s="93">
        <v>40</v>
      </c>
      <c r="AH1813" s="93">
        <v>62</v>
      </c>
    </row>
    <row r="1814" spans="1:34">
      <c r="A1814" s="13" t="s">
        <v>146</v>
      </c>
      <c r="B1814" s="2" t="s">
        <v>75</v>
      </c>
      <c r="C1814" s="14" t="s">
        <v>64</v>
      </c>
      <c r="D1814" s="2">
        <v>2014</v>
      </c>
      <c r="E1814" s="14">
        <v>2014</v>
      </c>
      <c r="F1814" s="14" t="s">
        <v>100</v>
      </c>
      <c r="G1814" s="93">
        <v>19099</v>
      </c>
      <c r="H1814" s="93">
        <v>104652</v>
      </c>
      <c r="I1814" s="93">
        <v>48</v>
      </c>
      <c r="J1814" s="93">
        <v>517</v>
      </c>
      <c r="K1814" s="93">
        <v>19147</v>
      </c>
      <c r="L1814" s="93">
        <v>105169</v>
      </c>
      <c r="M1814" s="48">
        <v>124316</v>
      </c>
      <c r="N1814" s="48">
        <v>289618</v>
      </c>
      <c r="O1814" s="48">
        <v>51703</v>
      </c>
      <c r="P1814" s="48">
        <v>236355</v>
      </c>
      <c r="Q1814" s="48">
        <v>288058</v>
      </c>
      <c r="R1814" s="48">
        <v>172</v>
      </c>
      <c r="S1814" s="48">
        <v>1388</v>
      </c>
      <c r="T1814" s="48">
        <v>1560</v>
      </c>
      <c r="U1814" s="48">
        <v>51875</v>
      </c>
      <c r="V1814" s="48">
        <v>237743</v>
      </c>
      <c r="W1814" s="156">
        <v>38872848</v>
      </c>
      <c r="X1814" s="156">
        <v>163237</v>
      </c>
      <c r="Y1814" s="156">
        <v>39036085</v>
      </c>
      <c r="Z1814" s="28">
        <v>0.99680000000000002</v>
      </c>
      <c r="AA1814" s="28"/>
      <c r="AB1814" s="111"/>
      <c r="AC1814" s="28"/>
      <c r="AD1814" s="28">
        <v>3.5099999999999999E-2</v>
      </c>
      <c r="AE1814" s="139"/>
      <c r="AF1814" s="139"/>
      <c r="AG1814" s="93">
        <v>17100</v>
      </c>
      <c r="AH1814" s="93">
        <v>37421</v>
      </c>
    </row>
    <row r="1815" spans="1:34">
      <c r="A1815" s="13" t="s">
        <v>147</v>
      </c>
      <c r="B1815" s="2" t="s">
        <v>74</v>
      </c>
      <c r="C1815" s="14" t="s">
        <v>64</v>
      </c>
      <c r="D1815" s="2">
        <v>2014</v>
      </c>
      <c r="E1815" s="14">
        <v>2014</v>
      </c>
      <c r="F1815" s="14" t="s">
        <v>100</v>
      </c>
      <c r="G1815" s="93">
        <v>18101</v>
      </c>
      <c r="H1815" s="93">
        <v>82346</v>
      </c>
      <c r="I1815" s="93">
        <v>169</v>
      </c>
      <c r="J1815" s="93">
        <v>886</v>
      </c>
      <c r="K1815" s="93">
        <v>18270</v>
      </c>
      <c r="L1815" s="93">
        <v>83232</v>
      </c>
      <c r="M1815" s="48">
        <v>101502</v>
      </c>
      <c r="N1815" s="48">
        <v>217077</v>
      </c>
      <c r="O1815" s="48">
        <v>45879</v>
      </c>
      <c r="P1815" s="48">
        <v>168685</v>
      </c>
      <c r="Q1815" s="48">
        <v>214564</v>
      </c>
      <c r="R1815" s="48">
        <v>585</v>
      </c>
      <c r="S1815" s="48">
        <v>1928</v>
      </c>
      <c r="T1815" s="48">
        <v>2513</v>
      </c>
      <c r="U1815" s="48">
        <v>46464</v>
      </c>
      <c r="V1815" s="48">
        <v>170613</v>
      </c>
      <c r="W1815" s="156">
        <v>31272835</v>
      </c>
      <c r="X1815" s="156">
        <v>349282</v>
      </c>
      <c r="Y1815" s="156">
        <v>31622117</v>
      </c>
      <c r="Z1815" s="28">
        <v>0.98939999999999995</v>
      </c>
      <c r="AA1815" s="28"/>
      <c r="AB1815" s="111"/>
      <c r="AC1815" s="28"/>
      <c r="AD1815" s="28">
        <v>2.7000000000000001E-3</v>
      </c>
      <c r="AE1815" s="139"/>
      <c r="AF1815" s="139"/>
      <c r="AG1815" s="93">
        <v>9985</v>
      </c>
      <c r="AH1815" s="93">
        <v>19475</v>
      </c>
    </row>
    <row r="1816" spans="1:34">
      <c r="A1816" s="13" t="s">
        <v>148</v>
      </c>
      <c r="B1816" s="2" t="s">
        <v>75</v>
      </c>
      <c r="C1816" s="14" t="s">
        <v>64</v>
      </c>
      <c r="D1816" s="2">
        <v>2014</v>
      </c>
      <c r="E1816" s="14">
        <v>2014</v>
      </c>
      <c r="F1816" s="14" t="s">
        <v>100</v>
      </c>
      <c r="G1816" s="93">
        <v>363</v>
      </c>
      <c r="H1816" s="93">
        <v>2338</v>
      </c>
      <c r="I1816" s="93">
        <v>1</v>
      </c>
      <c r="J1816" s="93">
        <v>8</v>
      </c>
      <c r="K1816" s="93">
        <v>364</v>
      </c>
      <c r="L1816" s="93">
        <v>2346</v>
      </c>
      <c r="M1816" s="48">
        <v>2710</v>
      </c>
      <c r="N1816" s="48">
        <v>6169</v>
      </c>
      <c r="O1816" s="48">
        <v>963</v>
      </c>
      <c r="P1816" s="48">
        <v>5178</v>
      </c>
      <c r="Q1816" s="48">
        <v>6141</v>
      </c>
      <c r="R1816" s="48">
        <v>4</v>
      </c>
      <c r="S1816" s="48">
        <v>24</v>
      </c>
      <c r="T1816" s="48">
        <v>28</v>
      </c>
      <c r="U1816" s="48">
        <v>967</v>
      </c>
      <c r="V1816" s="48">
        <v>5202</v>
      </c>
      <c r="W1816" s="156">
        <v>836732</v>
      </c>
      <c r="X1816" s="156">
        <v>2755</v>
      </c>
      <c r="Y1816" s="156">
        <v>839487</v>
      </c>
      <c r="Z1816" s="28">
        <v>1</v>
      </c>
      <c r="AA1816" s="28"/>
      <c r="AB1816" s="111"/>
      <c r="AC1816" s="28"/>
      <c r="AD1816" s="28">
        <v>8.3199999999999996E-2</v>
      </c>
      <c r="AE1816" s="139"/>
      <c r="AF1816" s="139"/>
      <c r="AG1816" s="93">
        <v>452</v>
      </c>
      <c r="AH1816" s="93">
        <v>992</v>
      </c>
    </row>
    <row r="1817" spans="1:34">
      <c r="A1817" s="13" t="s">
        <v>149</v>
      </c>
      <c r="B1817" s="2" t="s">
        <v>75</v>
      </c>
      <c r="C1817" s="14" t="s">
        <v>64</v>
      </c>
      <c r="D1817" s="2">
        <v>2014</v>
      </c>
      <c r="E1817" s="14">
        <v>2014</v>
      </c>
      <c r="F1817" s="14" t="s">
        <v>100</v>
      </c>
      <c r="G1817" s="93">
        <v>28909</v>
      </c>
      <c r="H1817" s="93">
        <v>143074</v>
      </c>
      <c r="I1817" s="93">
        <v>69</v>
      </c>
      <c r="J1817" s="93">
        <v>669</v>
      </c>
      <c r="K1817" s="93">
        <v>28978</v>
      </c>
      <c r="L1817" s="93">
        <v>143743</v>
      </c>
      <c r="M1817" s="48">
        <v>172721</v>
      </c>
      <c r="N1817" s="48">
        <v>392265</v>
      </c>
      <c r="O1817" s="48">
        <v>77776</v>
      </c>
      <c r="P1817" s="48">
        <v>312552</v>
      </c>
      <c r="Q1817" s="48">
        <v>390328</v>
      </c>
      <c r="R1817" s="48">
        <v>234</v>
      </c>
      <c r="S1817" s="48">
        <v>1703</v>
      </c>
      <c r="T1817" s="48">
        <v>1937</v>
      </c>
      <c r="U1817" s="48">
        <v>78010</v>
      </c>
      <c r="V1817" s="48">
        <v>314255</v>
      </c>
      <c r="W1817" s="156">
        <v>54317641</v>
      </c>
      <c r="X1817" s="156">
        <v>211204</v>
      </c>
      <c r="Y1817" s="156">
        <v>54528845</v>
      </c>
      <c r="Z1817" s="28">
        <v>0.99980000000000002</v>
      </c>
      <c r="AA1817" s="28"/>
      <c r="AB1817" s="111"/>
      <c r="AC1817" s="28"/>
      <c r="AD1817" s="28">
        <v>1.66E-2</v>
      </c>
      <c r="AE1817" s="139"/>
      <c r="AF1817" s="139"/>
      <c r="AG1817" s="93">
        <v>21237</v>
      </c>
      <c r="AH1817" s="93">
        <v>45168</v>
      </c>
    </row>
    <row r="1818" spans="1:34">
      <c r="A1818" s="13" t="s">
        <v>150</v>
      </c>
      <c r="B1818" s="2" t="s">
        <v>74</v>
      </c>
      <c r="C1818" s="14" t="s">
        <v>64</v>
      </c>
      <c r="D1818" s="2">
        <v>2014</v>
      </c>
      <c r="E1818" s="14">
        <v>2014</v>
      </c>
      <c r="F1818" s="14" t="s">
        <v>100</v>
      </c>
      <c r="G1818" s="93">
        <v>18313</v>
      </c>
      <c r="H1818" s="93">
        <v>115091</v>
      </c>
      <c r="I1818" s="93">
        <v>128</v>
      </c>
      <c r="J1818" s="93">
        <v>1162</v>
      </c>
      <c r="K1818" s="93">
        <v>18441</v>
      </c>
      <c r="L1818" s="93">
        <v>116253</v>
      </c>
      <c r="M1818" s="48">
        <v>134694</v>
      </c>
      <c r="N1818" s="48">
        <v>300896</v>
      </c>
      <c r="O1818" s="48">
        <v>48846</v>
      </c>
      <c r="P1818" s="48">
        <v>248408</v>
      </c>
      <c r="Q1818" s="48">
        <v>297254</v>
      </c>
      <c r="R1818" s="48">
        <v>430</v>
      </c>
      <c r="S1818" s="48">
        <v>3212</v>
      </c>
      <c r="T1818" s="48">
        <v>3642</v>
      </c>
      <c r="U1818" s="48">
        <v>49276</v>
      </c>
      <c r="V1818" s="48">
        <v>251620</v>
      </c>
      <c r="W1818" s="156">
        <v>38719016</v>
      </c>
      <c r="X1818" s="156">
        <v>369603</v>
      </c>
      <c r="Y1818" s="156">
        <v>39088619</v>
      </c>
      <c r="Z1818" s="28">
        <v>0.93530000000000002</v>
      </c>
      <c r="AA1818" s="28"/>
      <c r="AB1818" s="111"/>
      <c r="AC1818" s="28"/>
      <c r="AD1818" s="28">
        <v>4.36E-2</v>
      </c>
      <c r="AE1818" s="139"/>
      <c r="AF1818" s="139"/>
      <c r="AG1818" s="93">
        <v>16577</v>
      </c>
      <c r="AH1818" s="93">
        <v>33965</v>
      </c>
    </row>
    <row r="1819" spans="1:34">
      <c r="A1819" s="13" t="s">
        <v>151</v>
      </c>
      <c r="B1819" s="2" t="s">
        <v>74</v>
      </c>
      <c r="C1819" s="14" t="s">
        <v>64</v>
      </c>
      <c r="D1819" s="2">
        <v>2014</v>
      </c>
      <c r="E1819" s="14">
        <v>2014</v>
      </c>
      <c r="F1819" s="14" t="s">
        <v>100</v>
      </c>
      <c r="G1819" s="93">
        <v>2749</v>
      </c>
      <c r="H1819" s="93">
        <v>29129</v>
      </c>
      <c r="I1819" s="93">
        <v>69</v>
      </c>
      <c r="J1819" s="93">
        <v>1014</v>
      </c>
      <c r="K1819" s="93">
        <v>2818</v>
      </c>
      <c r="L1819" s="93">
        <v>30143</v>
      </c>
      <c r="M1819" s="48">
        <v>32961</v>
      </c>
      <c r="N1819" s="48">
        <v>53900</v>
      </c>
      <c r="O1819" s="48">
        <v>6160</v>
      </c>
      <c r="P1819" s="48">
        <v>45610</v>
      </c>
      <c r="Q1819" s="48">
        <v>51770</v>
      </c>
      <c r="R1819" s="48">
        <v>186</v>
      </c>
      <c r="S1819" s="48">
        <v>1944</v>
      </c>
      <c r="T1819" s="48">
        <v>2130</v>
      </c>
      <c r="U1819" s="48">
        <v>6346</v>
      </c>
      <c r="V1819" s="48">
        <v>47554</v>
      </c>
      <c r="W1819" s="156">
        <v>7378495</v>
      </c>
      <c r="X1819" s="156">
        <v>238267</v>
      </c>
      <c r="Y1819" s="156">
        <v>7616762</v>
      </c>
      <c r="Z1819" s="28">
        <v>0.97719999999999996</v>
      </c>
      <c r="AA1819" s="28"/>
      <c r="AB1819" s="111"/>
      <c r="AC1819" s="28"/>
      <c r="AD1819" s="28">
        <v>6.7100000000000007E-2</v>
      </c>
      <c r="AE1819" s="139"/>
      <c r="AF1819" s="139"/>
      <c r="AG1819" s="93">
        <v>4160</v>
      </c>
      <c r="AH1819" s="93">
        <v>6661</v>
      </c>
    </row>
    <row r="1820" spans="1:34">
      <c r="A1820" s="13" t="s">
        <v>152</v>
      </c>
      <c r="B1820" s="2" t="s">
        <v>75</v>
      </c>
      <c r="C1820" s="14" t="s">
        <v>64</v>
      </c>
      <c r="D1820" s="2">
        <v>2014</v>
      </c>
      <c r="E1820" s="14">
        <v>2014</v>
      </c>
      <c r="F1820" s="14" t="s">
        <v>100</v>
      </c>
      <c r="G1820" s="93">
        <v>9354</v>
      </c>
      <c r="H1820" s="93">
        <v>40701</v>
      </c>
      <c r="I1820" s="93">
        <v>20</v>
      </c>
      <c r="J1820" s="93">
        <v>283</v>
      </c>
      <c r="K1820" s="93">
        <v>9374</v>
      </c>
      <c r="L1820" s="93">
        <v>40984</v>
      </c>
      <c r="M1820" s="48">
        <v>50358</v>
      </c>
      <c r="N1820" s="48">
        <v>118029</v>
      </c>
      <c r="O1820" s="48">
        <v>24111</v>
      </c>
      <c r="P1820" s="48">
        <v>93092</v>
      </c>
      <c r="Q1820" s="48">
        <v>117203</v>
      </c>
      <c r="R1820" s="48">
        <v>70</v>
      </c>
      <c r="S1820" s="48">
        <v>756</v>
      </c>
      <c r="T1820" s="48">
        <v>826</v>
      </c>
      <c r="U1820" s="48">
        <v>24181</v>
      </c>
      <c r="V1820" s="48">
        <v>93848</v>
      </c>
      <c r="W1820" s="156">
        <v>16254973</v>
      </c>
      <c r="X1820" s="156">
        <v>93471</v>
      </c>
      <c r="Y1820" s="156">
        <v>16348444</v>
      </c>
      <c r="Z1820" s="28">
        <v>0.97960000000000003</v>
      </c>
      <c r="AA1820" s="28"/>
      <c r="AB1820" s="111"/>
      <c r="AC1820" s="28"/>
      <c r="AD1820" s="28">
        <v>4.6300000000000001E-2</v>
      </c>
      <c r="AE1820" s="139"/>
      <c r="AF1820" s="139"/>
      <c r="AG1820" s="93">
        <v>7207</v>
      </c>
      <c r="AH1820" s="93">
        <v>15327</v>
      </c>
    </row>
    <row r="1821" spans="1:34">
      <c r="A1821" s="13" t="s">
        <v>153</v>
      </c>
      <c r="B1821" s="2" t="s">
        <v>74</v>
      </c>
      <c r="C1821" s="14" t="s">
        <v>64</v>
      </c>
      <c r="D1821" s="2">
        <v>2014</v>
      </c>
      <c r="E1821" s="14">
        <v>2014</v>
      </c>
      <c r="F1821" s="14" t="s">
        <v>100</v>
      </c>
      <c r="G1821" s="93">
        <v>1120</v>
      </c>
      <c r="H1821" s="93">
        <v>8424</v>
      </c>
      <c r="I1821" s="93">
        <v>1</v>
      </c>
      <c r="J1821" s="93">
        <v>28</v>
      </c>
      <c r="K1821" s="93">
        <v>1121</v>
      </c>
      <c r="L1821" s="93">
        <v>8452</v>
      </c>
      <c r="M1821" s="48">
        <v>9573</v>
      </c>
      <c r="N1821" s="48">
        <v>17983</v>
      </c>
      <c r="O1821" s="48">
        <v>2768</v>
      </c>
      <c r="P1821" s="48">
        <v>15139</v>
      </c>
      <c r="Q1821" s="48">
        <v>17907</v>
      </c>
      <c r="R1821" s="48">
        <v>4</v>
      </c>
      <c r="S1821" s="48">
        <v>72</v>
      </c>
      <c r="T1821" s="48">
        <v>76</v>
      </c>
      <c r="U1821" s="48">
        <v>2772</v>
      </c>
      <c r="V1821" s="48">
        <v>15211</v>
      </c>
      <c r="W1821" s="156">
        <v>2467333</v>
      </c>
      <c r="X1821" s="156">
        <v>8978</v>
      </c>
      <c r="Y1821" s="156">
        <v>2476311</v>
      </c>
      <c r="Z1821" s="28">
        <v>0.97370000000000001</v>
      </c>
      <c r="AA1821" s="28"/>
      <c r="AB1821" s="111"/>
      <c r="AC1821" s="28"/>
      <c r="AD1821" s="28">
        <v>8.3199999999999996E-2</v>
      </c>
      <c r="AE1821" s="139"/>
      <c r="AF1821" s="139"/>
      <c r="AG1821" s="93">
        <v>1146</v>
      </c>
      <c r="AH1821" s="93">
        <v>2324</v>
      </c>
    </row>
    <row r="1822" spans="1:34">
      <c r="A1822" s="13" t="s">
        <v>154</v>
      </c>
      <c r="B1822" s="2" t="s">
        <v>74</v>
      </c>
      <c r="C1822" s="14" t="s">
        <v>64</v>
      </c>
      <c r="D1822" s="2">
        <v>2014</v>
      </c>
      <c r="E1822" s="14">
        <v>2014</v>
      </c>
      <c r="F1822" s="14" t="s">
        <v>100</v>
      </c>
      <c r="G1822" s="93">
        <v>1355</v>
      </c>
      <c r="H1822" s="93">
        <v>14343</v>
      </c>
      <c r="I1822" s="93">
        <v>21</v>
      </c>
      <c r="J1822" s="93">
        <v>341</v>
      </c>
      <c r="K1822" s="93">
        <v>1376</v>
      </c>
      <c r="L1822" s="93">
        <v>14684</v>
      </c>
      <c r="M1822" s="48">
        <v>16060</v>
      </c>
      <c r="N1822" s="48">
        <v>32208</v>
      </c>
      <c r="O1822" s="48">
        <v>3407</v>
      </c>
      <c r="P1822" s="48">
        <v>27915</v>
      </c>
      <c r="Q1822" s="48">
        <v>31322</v>
      </c>
      <c r="R1822" s="48">
        <v>71</v>
      </c>
      <c r="S1822" s="48">
        <v>815</v>
      </c>
      <c r="T1822" s="48">
        <v>886</v>
      </c>
      <c r="U1822" s="48">
        <v>3478</v>
      </c>
      <c r="V1822" s="48">
        <v>28730</v>
      </c>
      <c r="W1822" s="156">
        <v>4285591</v>
      </c>
      <c r="X1822" s="156">
        <v>94676</v>
      </c>
      <c r="Y1822" s="156">
        <v>4380267</v>
      </c>
      <c r="Z1822" s="28">
        <v>0.97270000000000001</v>
      </c>
      <c r="AA1822" s="28"/>
      <c r="AB1822" s="111"/>
      <c r="AC1822" s="28"/>
      <c r="AD1822" s="28">
        <v>8.3199999999999996E-2</v>
      </c>
      <c r="AE1822" s="139"/>
      <c r="AF1822" s="139"/>
      <c r="AG1822" s="93">
        <v>4023</v>
      </c>
      <c r="AH1822" s="93">
        <v>7817</v>
      </c>
    </row>
    <row r="1823" spans="1:34">
      <c r="A1823" s="13" t="s">
        <v>155</v>
      </c>
      <c r="B1823" s="2" t="s">
        <v>74</v>
      </c>
      <c r="C1823" s="14" t="s">
        <v>64</v>
      </c>
      <c r="D1823" s="2">
        <v>2014</v>
      </c>
      <c r="E1823" s="14">
        <v>2014</v>
      </c>
      <c r="F1823" s="14" t="s">
        <v>100</v>
      </c>
      <c r="G1823" s="93">
        <v>2618</v>
      </c>
      <c r="H1823" s="93">
        <v>12990</v>
      </c>
      <c r="I1823" s="93">
        <v>6</v>
      </c>
      <c r="J1823" s="93">
        <v>60</v>
      </c>
      <c r="K1823" s="93">
        <v>2624</v>
      </c>
      <c r="L1823" s="93">
        <v>13050</v>
      </c>
      <c r="M1823" s="48">
        <v>15674</v>
      </c>
      <c r="N1823" s="48">
        <v>34497</v>
      </c>
      <c r="O1823" s="48">
        <v>6752</v>
      </c>
      <c r="P1823" s="48">
        <v>27585</v>
      </c>
      <c r="Q1823" s="48">
        <v>34337</v>
      </c>
      <c r="R1823" s="48">
        <v>19</v>
      </c>
      <c r="S1823" s="48">
        <v>141</v>
      </c>
      <c r="T1823" s="48">
        <v>160</v>
      </c>
      <c r="U1823" s="48">
        <v>6771</v>
      </c>
      <c r="V1823" s="48">
        <v>27726</v>
      </c>
      <c r="W1823" s="156">
        <v>4620291</v>
      </c>
      <c r="X1823" s="156">
        <v>18350</v>
      </c>
      <c r="Y1823" s="156">
        <v>4638641</v>
      </c>
      <c r="Z1823" s="28">
        <v>0.87470000000000003</v>
      </c>
      <c r="AA1823" s="28"/>
      <c r="AB1823" s="111"/>
      <c r="AC1823" s="28"/>
      <c r="AD1823" s="28">
        <v>8.3199999999999996E-2</v>
      </c>
      <c r="AE1823" s="139"/>
      <c r="AF1823" s="139"/>
      <c r="AG1823" s="93">
        <v>4157</v>
      </c>
      <c r="AH1823" s="93">
        <v>9228</v>
      </c>
    </row>
    <row r="1824" spans="1:34">
      <c r="A1824" s="13" t="s">
        <v>156</v>
      </c>
      <c r="B1824" s="2" t="s">
        <v>74</v>
      </c>
      <c r="C1824" s="14" t="s">
        <v>64</v>
      </c>
      <c r="D1824" s="2">
        <v>2014</v>
      </c>
      <c r="E1824" s="14">
        <v>2014</v>
      </c>
      <c r="F1824" s="14" t="s">
        <v>100</v>
      </c>
      <c r="G1824" s="93">
        <v>7038</v>
      </c>
      <c r="H1824" s="93">
        <v>47039</v>
      </c>
      <c r="I1824" s="93">
        <v>65</v>
      </c>
      <c r="J1824" s="93">
        <v>1165</v>
      </c>
      <c r="K1824" s="93">
        <v>7103</v>
      </c>
      <c r="L1824" s="93">
        <v>48204</v>
      </c>
      <c r="M1824" s="48">
        <v>55307</v>
      </c>
      <c r="N1824" s="48">
        <v>113439</v>
      </c>
      <c r="O1824" s="48">
        <v>16957</v>
      </c>
      <c r="P1824" s="48">
        <v>93944</v>
      </c>
      <c r="Q1824" s="48">
        <v>110901</v>
      </c>
      <c r="R1824" s="48">
        <v>184</v>
      </c>
      <c r="S1824" s="48">
        <v>2354</v>
      </c>
      <c r="T1824" s="48">
        <v>2538</v>
      </c>
      <c r="U1824" s="48">
        <v>17141</v>
      </c>
      <c r="V1824" s="48">
        <v>96298</v>
      </c>
      <c r="W1824" s="156">
        <v>15564898</v>
      </c>
      <c r="X1824" s="156">
        <v>323577</v>
      </c>
      <c r="Y1824" s="156">
        <v>15888475</v>
      </c>
      <c r="Z1824" s="28">
        <v>0.97219999999999995</v>
      </c>
      <c r="AA1824" s="28"/>
      <c r="AB1824" s="111"/>
      <c r="AC1824" s="28"/>
      <c r="AD1824" s="28">
        <v>2.76E-2</v>
      </c>
      <c r="AE1824" s="139"/>
      <c r="AF1824" s="139"/>
      <c r="AG1824" s="93">
        <v>11028</v>
      </c>
      <c r="AH1824" s="93">
        <v>22211</v>
      </c>
    </row>
    <row r="1825" spans="1:51">
      <c r="A1825" s="13" t="s">
        <v>157</v>
      </c>
      <c r="B1825" s="2" t="s">
        <v>74</v>
      </c>
      <c r="C1825" s="14" t="s">
        <v>64</v>
      </c>
      <c r="D1825" s="2">
        <v>2014</v>
      </c>
      <c r="E1825" s="14">
        <v>2014</v>
      </c>
      <c r="F1825" s="14" t="s">
        <v>100</v>
      </c>
      <c r="G1825" s="93">
        <v>1255</v>
      </c>
      <c r="H1825" s="93">
        <v>11126</v>
      </c>
      <c r="I1825" s="93">
        <v>1</v>
      </c>
      <c r="J1825" s="93">
        <v>20</v>
      </c>
      <c r="K1825" s="93">
        <v>1256</v>
      </c>
      <c r="L1825" s="93">
        <v>11146</v>
      </c>
      <c r="M1825" s="48">
        <v>12402</v>
      </c>
      <c r="N1825" s="48">
        <v>23719</v>
      </c>
      <c r="O1825" s="48">
        <v>3026</v>
      </c>
      <c r="P1825" s="48">
        <v>20638</v>
      </c>
      <c r="Q1825" s="48">
        <v>23664</v>
      </c>
      <c r="R1825" s="48">
        <v>2</v>
      </c>
      <c r="S1825" s="48">
        <v>53</v>
      </c>
      <c r="T1825" s="48">
        <v>55</v>
      </c>
      <c r="U1825" s="48">
        <v>3028</v>
      </c>
      <c r="V1825" s="48">
        <v>20691</v>
      </c>
      <c r="W1825" s="156">
        <v>3270159</v>
      </c>
      <c r="X1825" s="156">
        <v>5558</v>
      </c>
      <c r="Y1825" s="156">
        <v>3275717</v>
      </c>
      <c r="Z1825" s="28">
        <v>0.87239999999999995</v>
      </c>
      <c r="AA1825" s="28"/>
      <c r="AB1825" s="111"/>
      <c r="AC1825" s="28"/>
      <c r="AD1825" s="28">
        <v>8.3199999999999996E-2</v>
      </c>
      <c r="AE1825" s="139"/>
      <c r="AF1825" s="139"/>
      <c r="AG1825" s="93">
        <v>2328</v>
      </c>
      <c r="AH1825" s="93">
        <v>4776</v>
      </c>
    </row>
    <row r="1826" spans="1:51">
      <c r="A1826" s="13" t="s">
        <v>158</v>
      </c>
      <c r="B1826" s="2" t="s">
        <v>75</v>
      </c>
      <c r="C1826" s="14" t="s">
        <v>64</v>
      </c>
      <c r="D1826" s="2">
        <v>2014</v>
      </c>
      <c r="E1826" s="14">
        <v>2014</v>
      </c>
      <c r="F1826" s="14" t="s">
        <v>100</v>
      </c>
      <c r="G1826" s="93">
        <v>1540</v>
      </c>
      <c r="H1826" s="93">
        <v>11160</v>
      </c>
      <c r="I1826" s="93">
        <v>1</v>
      </c>
      <c r="J1826" s="93">
        <v>19</v>
      </c>
      <c r="K1826" s="93">
        <v>1541</v>
      </c>
      <c r="L1826" s="93">
        <v>11179</v>
      </c>
      <c r="M1826" s="48">
        <v>12720</v>
      </c>
      <c r="N1826" s="48">
        <v>24671</v>
      </c>
      <c r="O1826" s="48">
        <v>3834</v>
      </c>
      <c r="P1826" s="48">
        <v>20788</v>
      </c>
      <c r="Q1826" s="48">
        <v>24622</v>
      </c>
      <c r="R1826" s="48">
        <v>2</v>
      </c>
      <c r="S1826" s="48">
        <v>47</v>
      </c>
      <c r="T1826" s="48">
        <v>49</v>
      </c>
      <c r="U1826" s="48">
        <v>3836</v>
      </c>
      <c r="V1826" s="48">
        <v>20835</v>
      </c>
      <c r="W1826" s="156">
        <v>3353450</v>
      </c>
      <c r="X1826" s="156">
        <v>5748</v>
      </c>
      <c r="Y1826" s="156">
        <v>3359198</v>
      </c>
      <c r="Z1826" s="28">
        <v>0.97199999999999998</v>
      </c>
      <c r="AA1826" s="28"/>
      <c r="AB1826" s="111"/>
      <c r="AC1826" s="28"/>
      <c r="AD1826" s="28">
        <v>8.3199999999999996E-2</v>
      </c>
      <c r="AE1826" s="139"/>
      <c r="AF1826" s="139"/>
      <c r="AG1826" s="93">
        <v>681</v>
      </c>
      <c r="AH1826" s="93">
        <v>1124</v>
      </c>
    </row>
    <row r="1827" spans="1:51">
      <c r="A1827" s="13" t="s">
        <v>159</v>
      </c>
      <c r="B1827" s="2" t="s">
        <v>75</v>
      </c>
      <c r="C1827" s="14" t="s">
        <v>64</v>
      </c>
      <c r="D1827" s="2">
        <v>2014</v>
      </c>
      <c r="E1827" s="14">
        <v>2014</v>
      </c>
      <c r="F1827" s="14" t="s">
        <v>100</v>
      </c>
      <c r="G1827" s="93">
        <v>9</v>
      </c>
      <c r="H1827" s="93">
        <v>154</v>
      </c>
      <c r="I1827" s="93">
        <v>0</v>
      </c>
      <c r="J1827" s="93">
        <v>0</v>
      </c>
      <c r="K1827" s="93">
        <v>9</v>
      </c>
      <c r="L1827" s="93">
        <v>154</v>
      </c>
      <c r="M1827" s="48">
        <v>163</v>
      </c>
      <c r="N1827" s="48">
        <v>294</v>
      </c>
      <c r="O1827" s="48">
        <v>22</v>
      </c>
      <c r="P1827" s="48">
        <v>272</v>
      </c>
      <c r="Q1827" s="48">
        <v>294</v>
      </c>
      <c r="R1827" s="48">
        <v>0</v>
      </c>
      <c r="S1827" s="48">
        <v>0</v>
      </c>
      <c r="T1827" s="48">
        <v>0</v>
      </c>
      <c r="U1827" s="48">
        <v>22</v>
      </c>
      <c r="V1827" s="48">
        <v>272</v>
      </c>
      <c r="W1827" s="156">
        <v>41518</v>
      </c>
      <c r="X1827" s="156">
        <v>289</v>
      </c>
      <c r="Y1827" s="156">
        <v>41807</v>
      </c>
      <c r="Z1827" s="28">
        <v>1</v>
      </c>
      <c r="AA1827" s="28"/>
      <c r="AB1827" s="111"/>
      <c r="AC1827" s="28"/>
      <c r="AD1827" s="28">
        <v>8.3199999999999996E-2</v>
      </c>
      <c r="AE1827" s="139"/>
      <c r="AF1827" s="139"/>
      <c r="AG1827" s="93">
        <v>3</v>
      </c>
      <c r="AH1827" s="93">
        <v>6</v>
      </c>
    </row>
    <row r="1828" spans="1:51">
      <c r="A1828" s="13" t="s">
        <v>160</v>
      </c>
      <c r="B1828" s="2" t="s">
        <v>75</v>
      </c>
      <c r="C1828" s="14" t="s">
        <v>64</v>
      </c>
      <c r="D1828" s="2">
        <v>2014</v>
      </c>
      <c r="E1828" s="14">
        <v>2014</v>
      </c>
      <c r="F1828" s="14" t="s">
        <v>100</v>
      </c>
      <c r="G1828" s="93">
        <v>442</v>
      </c>
      <c r="H1828" s="93">
        <v>2740</v>
      </c>
      <c r="I1828" s="93">
        <v>0</v>
      </c>
      <c r="J1828" s="93">
        <v>2</v>
      </c>
      <c r="K1828" s="93">
        <v>442</v>
      </c>
      <c r="L1828" s="93">
        <v>2742</v>
      </c>
      <c r="M1828" s="48">
        <v>3184</v>
      </c>
      <c r="N1828" s="48">
        <v>6907</v>
      </c>
      <c r="O1828" s="48">
        <v>1213</v>
      </c>
      <c r="P1828" s="48">
        <v>5687</v>
      </c>
      <c r="Q1828" s="48">
        <v>6900</v>
      </c>
      <c r="R1828" s="48">
        <v>0</v>
      </c>
      <c r="S1828" s="48">
        <v>7</v>
      </c>
      <c r="T1828" s="48">
        <v>7</v>
      </c>
      <c r="U1828" s="48">
        <v>1213</v>
      </c>
      <c r="V1828" s="48">
        <v>5694</v>
      </c>
      <c r="W1828" s="156">
        <v>935006</v>
      </c>
      <c r="X1828" s="156">
        <v>557</v>
      </c>
      <c r="Y1828" s="156">
        <v>935563</v>
      </c>
      <c r="Z1828" s="28">
        <v>1</v>
      </c>
      <c r="AA1828" s="28"/>
      <c r="AB1828" s="111"/>
      <c r="AC1828" s="28"/>
      <c r="AD1828" s="28">
        <v>8.3199999999999996E-2</v>
      </c>
      <c r="AE1828" s="139"/>
      <c r="AF1828" s="139"/>
      <c r="AG1828" s="93">
        <v>164</v>
      </c>
      <c r="AH1828" s="93">
        <v>286</v>
      </c>
    </row>
    <row r="1829" spans="1:51">
      <c r="A1829" s="13" t="s">
        <v>161</v>
      </c>
      <c r="B1829" s="2" t="s">
        <v>74</v>
      </c>
      <c r="C1829" s="14" t="s">
        <v>64</v>
      </c>
      <c r="D1829" s="2">
        <v>2014</v>
      </c>
      <c r="E1829" s="14">
        <v>2014</v>
      </c>
      <c r="F1829" s="14" t="s">
        <v>100</v>
      </c>
      <c r="G1829" s="93">
        <v>3459</v>
      </c>
      <c r="H1829" s="93">
        <v>18734</v>
      </c>
      <c r="I1829" s="93">
        <v>6</v>
      </c>
      <c r="J1829" s="93">
        <v>93</v>
      </c>
      <c r="K1829" s="93">
        <v>3465</v>
      </c>
      <c r="L1829" s="93">
        <v>18827</v>
      </c>
      <c r="M1829" s="48">
        <v>22292</v>
      </c>
      <c r="N1829" s="48">
        <v>43531</v>
      </c>
      <c r="O1829" s="48">
        <v>8325</v>
      </c>
      <c r="P1829" s="48">
        <v>34962</v>
      </c>
      <c r="Q1829" s="48">
        <v>43287</v>
      </c>
      <c r="R1829" s="48">
        <v>21</v>
      </c>
      <c r="S1829" s="48">
        <v>223</v>
      </c>
      <c r="T1829" s="48">
        <v>244</v>
      </c>
      <c r="U1829" s="48">
        <v>8346</v>
      </c>
      <c r="V1829" s="48">
        <v>35185</v>
      </c>
      <c r="W1829" s="156">
        <v>6247191</v>
      </c>
      <c r="X1829" s="156">
        <v>31320</v>
      </c>
      <c r="Y1829" s="156">
        <v>6278511</v>
      </c>
      <c r="Z1829" s="28">
        <v>0.9405</v>
      </c>
      <c r="AA1829" s="28"/>
      <c r="AB1829" s="111"/>
      <c r="AC1829" s="28"/>
      <c r="AD1829" s="28">
        <v>1.0699999999999999E-2</v>
      </c>
      <c r="AE1829" s="139"/>
      <c r="AF1829" s="139"/>
      <c r="AG1829" s="93">
        <v>2401</v>
      </c>
      <c r="AH1829" s="93">
        <v>4781</v>
      </c>
    </row>
    <row r="1830" spans="1:51">
      <c r="A1830" s="13" t="s">
        <v>162</v>
      </c>
      <c r="B1830" s="2" t="s">
        <v>74</v>
      </c>
      <c r="C1830" s="14" t="s">
        <v>64</v>
      </c>
      <c r="D1830" s="2">
        <v>2014</v>
      </c>
      <c r="E1830" s="14">
        <v>2014</v>
      </c>
      <c r="F1830" s="14" t="s">
        <v>100</v>
      </c>
      <c r="G1830" s="93">
        <v>1981</v>
      </c>
      <c r="H1830" s="93">
        <v>17197</v>
      </c>
      <c r="I1830" s="93">
        <v>10</v>
      </c>
      <c r="J1830" s="93">
        <v>116</v>
      </c>
      <c r="K1830" s="93">
        <v>1991</v>
      </c>
      <c r="L1830" s="93">
        <v>17313</v>
      </c>
      <c r="M1830" s="48">
        <v>19304</v>
      </c>
      <c r="N1830" s="48">
        <v>34951</v>
      </c>
      <c r="O1830" s="48">
        <v>4738</v>
      </c>
      <c r="P1830" s="48">
        <v>29897</v>
      </c>
      <c r="Q1830" s="48">
        <v>34635</v>
      </c>
      <c r="R1830" s="48">
        <v>35</v>
      </c>
      <c r="S1830" s="48">
        <v>281</v>
      </c>
      <c r="T1830" s="48">
        <v>316</v>
      </c>
      <c r="U1830" s="48">
        <v>4773</v>
      </c>
      <c r="V1830" s="48">
        <v>30178</v>
      </c>
      <c r="W1830" s="156">
        <v>4899873</v>
      </c>
      <c r="X1830" s="156">
        <v>34521</v>
      </c>
      <c r="Y1830" s="156">
        <v>4934394</v>
      </c>
      <c r="Z1830" s="28">
        <v>0.89690000000000003</v>
      </c>
      <c r="AA1830" s="28"/>
      <c r="AB1830" s="111"/>
      <c r="AC1830" s="28"/>
      <c r="AD1830" s="28">
        <v>8.3199999999999996E-2</v>
      </c>
      <c r="AE1830" s="139"/>
      <c r="AF1830" s="139"/>
      <c r="AG1830" s="93">
        <v>3384</v>
      </c>
      <c r="AH1830" s="93">
        <v>6875</v>
      </c>
    </row>
    <row r="1831" spans="1:51">
      <c r="A1831" s="13" t="s">
        <v>163</v>
      </c>
      <c r="B1831" s="2" t="s">
        <v>75</v>
      </c>
      <c r="C1831" s="14" t="s">
        <v>64</v>
      </c>
      <c r="D1831" s="2">
        <v>2014</v>
      </c>
      <c r="E1831" s="14">
        <v>2014</v>
      </c>
      <c r="F1831" s="14" t="s">
        <v>100</v>
      </c>
      <c r="G1831" s="93">
        <v>6793</v>
      </c>
      <c r="H1831" s="93">
        <v>36008</v>
      </c>
      <c r="I1831" s="93">
        <v>11</v>
      </c>
      <c r="J1831" s="93">
        <v>61</v>
      </c>
      <c r="K1831" s="93">
        <v>6804</v>
      </c>
      <c r="L1831" s="93">
        <v>36069</v>
      </c>
      <c r="M1831" s="48">
        <v>42873</v>
      </c>
      <c r="N1831" s="48">
        <v>92778</v>
      </c>
      <c r="O1831" s="48">
        <v>17878</v>
      </c>
      <c r="P1831" s="48">
        <v>74685</v>
      </c>
      <c r="Q1831" s="48">
        <v>92563</v>
      </c>
      <c r="R1831" s="48">
        <v>34</v>
      </c>
      <c r="S1831" s="48">
        <v>181</v>
      </c>
      <c r="T1831" s="48">
        <v>215</v>
      </c>
      <c r="U1831" s="48">
        <v>17912</v>
      </c>
      <c r="V1831" s="48">
        <v>74866</v>
      </c>
      <c r="W1831" s="156">
        <v>12822042</v>
      </c>
      <c r="X1831" s="156">
        <v>21937</v>
      </c>
      <c r="Y1831" s="156">
        <v>12843979</v>
      </c>
      <c r="Z1831" s="28">
        <v>0.96489999999999998</v>
      </c>
      <c r="AA1831" s="28"/>
      <c r="AB1831" s="111"/>
      <c r="AC1831" s="28"/>
      <c r="AD1831" s="28">
        <v>1.78E-2</v>
      </c>
      <c r="AE1831" s="139"/>
      <c r="AF1831" s="139"/>
      <c r="AG1831" s="93">
        <v>5596</v>
      </c>
      <c r="AH1831" s="93">
        <v>11863</v>
      </c>
    </row>
    <row r="1832" spans="1:51">
      <c r="A1832" s="13" t="s">
        <v>164</v>
      </c>
      <c r="B1832" s="2" t="s">
        <v>75</v>
      </c>
      <c r="C1832" s="14" t="s">
        <v>64</v>
      </c>
      <c r="D1832" s="2">
        <v>2014</v>
      </c>
      <c r="E1832" s="14">
        <v>2014</v>
      </c>
      <c r="F1832" s="14" t="s">
        <v>100</v>
      </c>
      <c r="G1832" s="93">
        <v>786</v>
      </c>
      <c r="H1832" s="93">
        <v>4809</v>
      </c>
      <c r="I1832" s="93">
        <v>5</v>
      </c>
      <c r="J1832" s="93">
        <v>23</v>
      </c>
      <c r="K1832" s="93">
        <v>791</v>
      </c>
      <c r="L1832" s="93">
        <v>4832</v>
      </c>
      <c r="M1832" s="48">
        <v>5623</v>
      </c>
      <c r="N1832" s="48">
        <v>13083</v>
      </c>
      <c r="O1832" s="48">
        <v>2103</v>
      </c>
      <c r="P1832" s="48">
        <v>10892</v>
      </c>
      <c r="Q1832" s="48">
        <v>12995</v>
      </c>
      <c r="R1832" s="48">
        <v>17</v>
      </c>
      <c r="S1832" s="48">
        <v>71</v>
      </c>
      <c r="T1832" s="48">
        <v>88</v>
      </c>
      <c r="U1832" s="48">
        <v>2120</v>
      </c>
      <c r="V1832" s="48">
        <v>10963</v>
      </c>
      <c r="W1832" s="156">
        <v>1764841</v>
      </c>
      <c r="X1832" s="156">
        <v>9350</v>
      </c>
      <c r="Y1832" s="156">
        <v>1774191</v>
      </c>
      <c r="Z1832" s="28">
        <v>0.9889</v>
      </c>
      <c r="AA1832" s="28"/>
      <c r="AB1832" s="111"/>
      <c r="AC1832" s="28"/>
      <c r="AD1832" s="28">
        <v>8.3199999999999996E-2</v>
      </c>
      <c r="AE1832" s="139"/>
      <c r="AF1832" s="139"/>
      <c r="AG1832" s="93">
        <v>673</v>
      </c>
      <c r="AH1832" s="93">
        <v>1452</v>
      </c>
    </row>
    <row r="1833" spans="1:51">
      <c r="A1833" s="13" t="s">
        <v>165</v>
      </c>
      <c r="B1833" s="2" t="s">
        <v>75</v>
      </c>
      <c r="C1833" s="14" t="s">
        <v>64</v>
      </c>
      <c r="D1833" s="2">
        <v>2014</v>
      </c>
      <c r="E1833" s="14">
        <v>2014</v>
      </c>
      <c r="F1833" s="14" t="s">
        <v>100</v>
      </c>
      <c r="G1833" s="93">
        <v>736</v>
      </c>
      <c r="H1833" s="93">
        <v>4264</v>
      </c>
      <c r="I1833" s="93">
        <v>1</v>
      </c>
      <c r="J1833" s="93">
        <v>8</v>
      </c>
      <c r="K1833" s="93">
        <v>737</v>
      </c>
      <c r="L1833" s="93">
        <v>4272</v>
      </c>
      <c r="M1833" s="48">
        <v>5009</v>
      </c>
      <c r="N1833" s="48">
        <v>11155</v>
      </c>
      <c r="O1833" s="48">
        <v>1967</v>
      </c>
      <c r="P1833" s="48">
        <v>9163</v>
      </c>
      <c r="Q1833" s="48">
        <v>11130</v>
      </c>
      <c r="R1833" s="48">
        <v>3</v>
      </c>
      <c r="S1833" s="48">
        <v>22</v>
      </c>
      <c r="T1833" s="48">
        <v>25</v>
      </c>
      <c r="U1833" s="48">
        <v>1970</v>
      </c>
      <c r="V1833" s="48">
        <v>9185</v>
      </c>
      <c r="W1833" s="156">
        <v>1494385</v>
      </c>
      <c r="X1833" s="156">
        <v>3247</v>
      </c>
      <c r="Y1833" s="156">
        <v>1497632</v>
      </c>
      <c r="Z1833" s="28">
        <v>0.93610000000000004</v>
      </c>
      <c r="AA1833" s="28"/>
      <c r="AB1833" s="111"/>
      <c r="AC1833" s="28"/>
      <c r="AD1833" s="28">
        <v>8.3199999999999996E-2</v>
      </c>
      <c r="AE1833" s="139"/>
      <c r="AF1833" s="139"/>
      <c r="AG1833" s="93">
        <v>458</v>
      </c>
      <c r="AH1833" s="93">
        <v>944</v>
      </c>
    </row>
    <row r="1834" spans="1:51">
      <c r="A1834" s="13" t="s">
        <v>166</v>
      </c>
      <c r="B1834" s="2" t="s">
        <v>75</v>
      </c>
      <c r="C1834" s="14" t="s">
        <v>64</v>
      </c>
      <c r="D1834" s="2">
        <v>2014</v>
      </c>
      <c r="E1834" s="14">
        <v>2014</v>
      </c>
      <c r="F1834" s="14" t="s">
        <v>100</v>
      </c>
      <c r="G1834" s="93">
        <v>82</v>
      </c>
      <c r="H1834" s="93">
        <v>918</v>
      </c>
      <c r="I1834" s="93">
        <v>0</v>
      </c>
      <c r="J1834" s="93">
        <v>1</v>
      </c>
      <c r="K1834" s="93">
        <v>82</v>
      </c>
      <c r="L1834" s="93">
        <v>919</v>
      </c>
      <c r="M1834" s="48">
        <v>1001</v>
      </c>
      <c r="N1834" s="48">
        <v>1838</v>
      </c>
      <c r="O1834" s="48">
        <v>188</v>
      </c>
      <c r="P1834" s="48">
        <v>1649</v>
      </c>
      <c r="Q1834" s="48">
        <v>1837</v>
      </c>
      <c r="R1834" s="48">
        <v>0</v>
      </c>
      <c r="S1834" s="48">
        <v>1</v>
      </c>
      <c r="T1834" s="48">
        <v>1</v>
      </c>
      <c r="U1834" s="48">
        <v>188</v>
      </c>
      <c r="V1834" s="48">
        <v>1650</v>
      </c>
      <c r="W1834" s="156">
        <v>260791</v>
      </c>
      <c r="X1834" s="156">
        <v>189</v>
      </c>
      <c r="Y1834" s="156">
        <v>260980</v>
      </c>
      <c r="Z1834" s="28">
        <v>1</v>
      </c>
      <c r="AA1834" s="28"/>
      <c r="AB1834" s="111"/>
      <c r="AC1834" s="28"/>
      <c r="AD1834" s="28">
        <v>8.3199999999999996E-2</v>
      </c>
      <c r="AE1834" s="139"/>
      <c r="AF1834" s="139"/>
      <c r="AG1834" s="93">
        <v>42</v>
      </c>
      <c r="AH1834" s="93">
        <v>62</v>
      </c>
      <c r="AI1834" s="1"/>
      <c r="AJ1834" s="1"/>
      <c r="AK1834" s="1"/>
      <c r="AL1834" s="1"/>
      <c r="AM1834" s="1"/>
      <c r="AN1834" s="1"/>
      <c r="AO1834" s="1"/>
      <c r="AP1834" s="1"/>
      <c r="AQ1834" s="1"/>
      <c r="AR1834" s="1"/>
      <c r="AS1834" s="1"/>
      <c r="AT1834" s="1"/>
      <c r="AU1834" s="1"/>
      <c r="AV1834" s="1"/>
      <c r="AW1834" s="1"/>
      <c r="AX1834" s="1"/>
      <c r="AY1834" s="1"/>
    </row>
    <row r="1835" spans="1:51">
      <c r="A1835" s="13" t="s">
        <v>167</v>
      </c>
      <c r="B1835" s="2" t="s">
        <v>74</v>
      </c>
      <c r="C1835" s="14" t="s">
        <v>64</v>
      </c>
      <c r="D1835" s="2">
        <v>2014</v>
      </c>
      <c r="E1835" s="14">
        <v>2014</v>
      </c>
      <c r="F1835" s="14" t="s">
        <v>100</v>
      </c>
      <c r="G1835" s="93">
        <v>9237</v>
      </c>
      <c r="H1835" s="93">
        <v>41334</v>
      </c>
      <c r="I1835" s="93">
        <v>22</v>
      </c>
      <c r="J1835" s="93">
        <v>382</v>
      </c>
      <c r="K1835" s="93">
        <v>9259</v>
      </c>
      <c r="L1835" s="93">
        <v>41716</v>
      </c>
      <c r="M1835" s="48">
        <v>50975</v>
      </c>
      <c r="N1835" s="48">
        <v>132774</v>
      </c>
      <c r="O1835" s="48">
        <v>25344</v>
      </c>
      <c r="P1835" s="48">
        <v>106319</v>
      </c>
      <c r="Q1835" s="48">
        <v>131663</v>
      </c>
      <c r="R1835" s="48">
        <v>71</v>
      </c>
      <c r="S1835" s="48">
        <v>1040</v>
      </c>
      <c r="T1835" s="48">
        <v>1111</v>
      </c>
      <c r="U1835" s="48">
        <v>25415</v>
      </c>
      <c r="V1835" s="48">
        <v>107359</v>
      </c>
      <c r="W1835" s="156">
        <v>16482521</v>
      </c>
      <c r="X1835" s="156">
        <v>114888</v>
      </c>
      <c r="Y1835" s="156">
        <v>16597409</v>
      </c>
      <c r="Z1835" s="28">
        <v>0.99109999999999998</v>
      </c>
      <c r="AA1835" s="28"/>
      <c r="AB1835" s="111"/>
      <c r="AC1835" s="28"/>
      <c r="AD1835" s="28">
        <v>4.3400000000000001E-2</v>
      </c>
      <c r="AE1835" s="139"/>
      <c r="AF1835" s="139"/>
      <c r="AG1835" s="93">
        <v>8238</v>
      </c>
      <c r="AH1835" s="93">
        <v>18957</v>
      </c>
      <c r="AI1835" s="1"/>
      <c r="AJ1835" s="1"/>
      <c r="AK1835" s="1"/>
      <c r="AL1835" s="1"/>
      <c r="AM1835" s="1"/>
      <c r="AN1835" s="1"/>
      <c r="AO1835" s="1"/>
      <c r="AP1835" s="1"/>
      <c r="AQ1835" s="1"/>
      <c r="AR1835" s="1"/>
      <c r="AS1835" s="1"/>
      <c r="AT1835" s="1"/>
      <c r="AU1835" s="1"/>
      <c r="AV1835" s="1"/>
      <c r="AW1835" s="1"/>
      <c r="AX1835" s="1"/>
      <c r="AY1835" s="1"/>
    </row>
    <row r="1836" spans="1:51">
      <c r="A1836" s="13" t="s">
        <v>168</v>
      </c>
      <c r="B1836" s="2" t="s">
        <v>75</v>
      </c>
      <c r="C1836" s="14" t="s">
        <v>64</v>
      </c>
      <c r="D1836" s="2">
        <v>2014</v>
      </c>
      <c r="E1836" s="14">
        <v>2014</v>
      </c>
      <c r="F1836" s="14" t="s">
        <v>100</v>
      </c>
      <c r="G1836" s="93">
        <v>393</v>
      </c>
      <c r="H1836" s="93">
        <v>2614</v>
      </c>
      <c r="I1836" s="93">
        <v>1</v>
      </c>
      <c r="J1836" s="93">
        <v>2</v>
      </c>
      <c r="K1836" s="93">
        <v>394</v>
      </c>
      <c r="L1836" s="93">
        <v>2616</v>
      </c>
      <c r="M1836" s="48">
        <v>3010</v>
      </c>
      <c r="N1836" s="48">
        <v>5556</v>
      </c>
      <c r="O1836" s="48">
        <v>1016</v>
      </c>
      <c r="P1836" s="48">
        <v>4531</v>
      </c>
      <c r="Q1836" s="48">
        <v>5547</v>
      </c>
      <c r="R1836" s="48">
        <v>2</v>
      </c>
      <c r="S1836" s="48">
        <v>7</v>
      </c>
      <c r="T1836" s="48">
        <v>9</v>
      </c>
      <c r="U1836" s="48">
        <v>1018</v>
      </c>
      <c r="V1836" s="48">
        <v>4538</v>
      </c>
      <c r="W1836" s="156">
        <v>765220</v>
      </c>
      <c r="X1836" s="156">
        <v>931</v>
      </c>
      <c r="Y1836" s="156">
        <v>766151</v>
      </c>
      <c r="Z1836" s="28">
        <v>0.95420000000000005</v>
      </c>
      <c r="AA1836" s="28"/>
      <c r="AB1836" s="111"/>
      <c r="AC1836" s="28"/>
      <c r="AD1836" s="28">
        <v>8.3199999999999996E-2</v>
      </c>
      <c r="AE1836" s="139"/>
      <c r="AF1836" s="139"/>
      <c r="AG1836" s="93">
        <v>126</v>
      </c>
      <c r="AH1836" s="93">
        <v>196</v>
      </c>
      <c r="AI1836" s="1"/>
      <c r="AJ1836" s="1"/>
      <c r="AK1836" s="1"/>
      <c r="AL1836" s="1"/>
      <c r="AM1836" s="1"/>
      <c r="AN1836" s="1"/>
      <c r="AO1836" s="1"/>
      <c r="AP1836" s="1"/>
      <c r="AQ1836" s="1"/>
      <c r="AR1836" s="1"/>
      <c r="AS1836" s="1"/>
      <c r="AT1836" s="1"/>
      <c r="AU1836" s="1"/>
      <c r="AV1836" s="1"/>
      <c r="AW1836" s="1"/>
      <c r="AX1836" s="1"/>
      <c r="AY1836" s="1"/>
    </row>
    <row r="1837" spans="1:51">
      <c r="A1837" s="13" t="s">
        <v>169</v>
      </c>
      <c r="B1837" s="2" t="s">
        <v>74</v>
      </c>
      <c r="C1837" s="14" t="s">
        <v>64</v>
      </c>
      <c r="D1837" s="2">
        <v>2014</v>
      </c>
      <c r="E1837" s="14">
        <v>2014</v>
      </c>
      <c r="F1837" s="14" t="s">
        <v>100</v>
      </c>
      <c r="G1837" s="93">
        <v>3566</v>
      </c>
      <c r="H1837" s="93">
        <v>31224</v>
      </c>
      <c r="I1837" s="93">
        <v>9</v>
      </c>
      <c r="J1837" s="93">
        <v>225</v>
      </c>
      <c r="K1837" s="93">
        <v>3575</v>
      </c>
      <c r="L1837" s="93">
        <v>31449</v>
      </c>
      <c r="M1837" s="48">
        <v>35024</v>
      </c>
      <c r="N1837" s="48">
        <v>77031</v>
      </c>
      <c r="O1837" s="48">
        <v>8931</v>
      </c>
      <c r="P1837" s="48">
        <v>67457</v>
      </c>
      <c r="Q1837" s="48">
        <v>76388</v>
      </c>
      <c r="R1837" s="48">
        <v>33</v>
      </c>
      <c r="S1837" s="48">
        <v>610</v>
      </c>
      <c r="T1837" s="48">
        <v>643</v>
      </c>
      <c r="U1837" s="48">
        <v>8964</v>
      </c>
      <c r="V1837" s="48">
        <v>68067</v>
      </c>
      <c r="W1837" s="156">
        <v>9911146</v>
      </c>
      <c r="X1837" s="156">
        <v>98193</v>
      </c>
      <c r="Y1837" s="156">
        <v>10009339</v>
      </c>
      <c r="Z1837" s="28">
        <v>0.97660000000000002</v>
      </c>
      <c r="AA1837" s="28"/>
      <c r="AB1837" s="111"/>
      <c r="AC1837" s="28"/>
      <c r="AD1837" s="28">
        <v>3.2099999999999997E-2</v>
      </c>
      <c r="AE1837" s="139"/>
      <c r="AF1837" s="139"/>
      <c r="AG1837" s="93">
        <v>6790</v>
      </c>
      <c r="AH1837" s="93">
        <v>14914</v>
      </c>
      <c r="AI1837" s="1"/>
      <c r="AJ1837" s="1"/>
      <c r="AK1837" s="1"/>
      <c r="AL1837" s="1"/>
      <c r="AM1837" s="1"/>
      <c r="AN1837" s="1"/>
      <c r="AO1837" s="1"/>
      <c r="AP1837" s="1"/>
      <c r="AQ1837" s="1"/>
      <c r="AR1837" s="1"/>
      <c r="AS1837" s="1"/>
      <c r="AT1837" s="1"/>
      <c r="AU1837" s="1"/>
      <c r="AV1837" s="1"/>
      <c r="AW1837" s="1"/>
      <c r="AX1837" s="1"/>
      <c r="AY1837" s="1"/>
    </row>
    <row r="1838" spans="1:51">
      <c r="A1838" s="13" t="s">
        <v>170</v>
      </c>
      <c r="B1838" s="2" t="s">
        <v>74</v>
      </c>
      <c r="C1838" s="14" t="s">
        <v>64</v>
      </c>
      <c r="D1838" s="2">
        <v>2014</v>
      </c>
      <c r="E1838" s="14">
        <v>2014</v>
      </c>
      <c r="F1838" s="14" t="s">
        <v>100</v>
      </c>
      <c r="G1838" s="93">
        <v>1074</v>
      </c>
      <c r="H1838" s="93">
        <v>7643</v>
      </c>
      <c r="I1838" s="93">
        <v>16</v>
      </c>
      <c r="J1838" s="93">
        <v>132</v>
      </c>
      <c r="K1838" s="93">
        <v>1090</v>
      </c>
      <c r="L1838" s="93">
        <v>7775</v>
      </c>
      <c r="M1838" s="48">
        <v>8865</v>
      </c>
      <c r="N1838" s="48">
        <v>18273</v>
      </c>
      <c r="O1838" s="48">
        <v>2731</v>
      </c>
      <c r="P1838" s="48">
        <v>15197</v>
      </c>
      <c r="Q1838" s="48">
        <v>17928</v>
      </c>
      <c r="R1838" s="48">
        <v>60</v>
      </c>
      <c r="S1838" s="48">
        <v>285</v>
      </c>
      <c r="T1838" s="48">
        <v>345</v>
      </c>
      <c r="U1838" s="48">
        <v>2791</v>
      </c>
      <c r="V1838" s="48">
        <v>15482</v>
      </c>
      <c r="W1838" s="156">
        <v>2486436</v>
      </c>
      <c r="X1838" s="156">
        <v>45141</v>
      </c>
      <c r="Y1838" s="156">
        <v>2531577</v>
      </c>
      <c r="Z1838" s="28">
        <v>0.81589999999999996</v>
      </c>
      <c r="AA1838" s="28"/>
      <c r="AB1838" s="111"/>
      <c r="AC1838" s="28"/>
      <c r="AD1838" s="28">
        <v>8.3199999999999996E-2</v>
      </c>
      <c r="AE1838" s="139"/>
      <c r="AF1838" s="139"/>
      <c r="AG1838" s="93">
        <v>925</v>
      </c>
      <c r="AH1838" s="93">
        <v>1826</v>
      </c>
      <c r="AI1838" s="1"/>
      <c r="AJ1838" s="1"/>
      <c r="AK1838" s="1"/>
      <c r="AL1838" s="1"/>
      <c r="AM1838" s="1"/>
      <c r="AN1838" s="1"/>
      <c r="AO1838" s="1"/>
      <c r="AP1838" s="1"/>
      <c r="AQ1838" s="1"/>
      <c r="AR1838" s="1"/>
      <c r="AS1838" s="1"/>
      <c r="AT1838" s="1"/>
      <c r="AU1838" s="1"/>
      <c r="AV1838" s="1"/>
      <c r="AW1838" s="1"/>
      <c r="AX1838" s="1"/>
      <c r="AY1838" s="1"/>
    </row>
    <row r="1839" spans="1:51">
      <c r="A1839" s="13" t="s">
        <v>171</v>
      </c>
      <c r="B1839" s="2" t="s">
        <v>75</v>
      </c>
      <c r="C1839" s="14" t="s">
        <v>64</v>
      </c>
      <c r="D1839" s="2">
        <v>2014</v>
      </c>
      <c r="E1839" s="14">
        <v>2014</v>
      </c>
      <c r="F1839" s="14" t="s">
        <v>100</v>
      </c>
      <c r="G1839" s="93">
        <v>1035</v>
      </c>
      <c r="H1839" s="93">
        <v>4973</v>
      </c>
      <c r="I1839" s="93">
        <v>3</v>
      </c>
      <c r="J1839" s="93">
        <v>15</v>
      </c>
      <c r="K1839" s="93">
        <v>1038</v>
      </c>
      <c r="L1839" s="93">
        <v>4988</v>
      </c>
      <c r="M1839" s="48">
        <v>6026</v>
      </c>
      <c r="N1839" s="48">
        <v>13449</v>
      </c>
      <c r="O1839" s="48">
        <v>2807</v>
      </c>
      <c r="P1839" s="48">
        <v>10589</v>
      </c>
      <c r="Q1839" s="48">
        <v>13396</v>
      </c>
      <c r="R1839" s="48">
        <v>8</v>
      </c>
      <c r="S1839" s="48">
        <v>45</v>
      </c>
      <c r="T1839" s="48">
        <v>53</v>
      </c>
      <c r="U1839" s="48">
        <v>2815</v>
      </c>
      <c r="V1839" s="48">
        <v>10634</v>
      </c>
      <c r="W1839" s="156">
        <v>1856929</v>
      </c>
      <c r="X1839" s="156">
        <v>5216</v>
      </c>
      <c r="Y1839" s="156">
        <v>1862145</v>
      </c>
      <c r="Z1839" s="28">
        <v>1</v>
      </c>
      <c r="AA1839" s="28"/>
      <c r="AB1839" s="111"/>
      <c r="AC1839" s="28"/>
      <c r="AD1839" s="28">
        <v>8.3199999999999996E-2</v>
      </c>
      <c r="AE1839" s="139"/>
      <c r="AF1839" s="139"/>
      <c r="AG1839" s="93">
        <v>541</v>
      </c>
      <c r="AH1839" s="93">
        <v>1064</v>
      </c>
      <c r="AI1839" s="1"/>
      <c r="AJ1839" s="1"/>
      <c r="AK1839" s="1"/>
      <c r="AL1839" s="1"/>
      <c r="AM1839" s="1"/>
      <c r="AN1839" s="1"/>
      <c r="AO1839" s="1"/>
      <c r="AP1839" s="1"/>
      <c r="AQ1839" s="1"/>
      <c r="AR1839" s="1"/>
      <c r="AS1839" s="1"/>
      <c r="AT1839" s="1"/>
      <c r="AU1839" s="1"/>
      <c r="AV1839" s="1"/>
      <c r="AW1839" s="1"/>
      <c r="AX1839" s="1"/>
      <c r="AY1839" s="1"/>
    </row>
    <row r="1840" spans="1:51">
      <c r="A1840" s="51" t="s">
        <v>172</v>
      </c>
      <c r="B1840" s="2" t="s">
        <v>66</v>
      </c>
      <c r="C1840" s="14" t="s">
        <v>186</v>
      </c>
      <c r="D1840" s="2">
        <v>2014</v>
      </c>
      <c r="E1840" s="14">
        <v>2014</v>
      </c>
      <c r="F1840" s="14" t="s">
        <v>100</v>
      </c>
      <c r="G1840" s="93">
        <v>306262</v>
      </c>
      <c r="H1840" s="93">
        <v>1761516</v>
      </c>
      <c r="I1840" s="93">
        <v>1965</v>
      </c>
      <c r="J1840" s="93">
        <v>17320</v>
      </c>
      <c r="K1840" s="93">
        <v>308227</v>
      </c>
      <c r="L1840" s="93">
        <v>1778836</v>
      </c>
      <c r="M1840" s="48">
        <v>2087063</v>
      </c>
      <c r="N1840" s="48">
        <v>4485400</v>
      </c>
      <c r="O1840" s="48">
        <v>770589</v>
      </c>
      <c r="P1840" s="48">
        <v>3668501</v>
      </c>
      <c r="Q1840" s="48">
        <v>4439090</v>
      </c>
      <c r="R1840" s="48">
        <v>6397</v>
      </c>
      <c r="S1840" s="48">
        <v>39913</v>
      </c>
      <c r="T1840" s="48">
        <v>46310</v>
      </c>
      <c r="U1840" s="48">
        <v>776986</v>
      </c>
      <c r="V1840" s="48">
        <v>3708414</v>
      </c>
      <c r="W1840" s="156">
        <v>622598621.13999999</v>
      </c>
      <c r="X1840" s="156">
        <v>5846552.9800000004</v>
      </c>
      <c r="Y1840" s="156">
        <v>628445174.12</v>
      </c>
      <c r="Z1840" s="28">
        <v>0.96960000000000002</v>
      </c>
      <c r="AA1840" s="28"/>
      <c r="AB1840" s="111"/>
      <c r="AC1840" s="28"/>
      <c r="AD1840" s="28">
        <v>4.8800000000000003E-2</v>
      </c>
      <c r="AE1840" s="139"/>
      <c r="AF1840" s="139"/>
      <c r="AG1840" s="93">
        <v>338653</v>
      </c>
      <c r="AH1840" s="93">
        <v>703447</v>
      </c>
      <c r="AI1840" s="2"/>
      <c r="AJ1840" s="2"/>
      <c r="AK1840" s="2"/>
      <c r="AL1840" s="2"/>
      <c r="AM1840" s="2"/>
      <c r="AN1840" s="2"/>
      <c r="AO1840" s="2"/>
      <c r="AP1840" s="2"/>
      <c r="AQ1840" s="2"/>
      <c r="AR1840" s="2"/>
      <c r="AS1840" s="2"/>
      <c r="AT1840" s="2"/>
      <c r="AU1840" s="2"/>
      <c r="AV1840" s="2"/>
      <c r="AW1840" s="2"/>
      <c r="AX1840" s="2"/>
      <c r="AY1840" s="2"/>
    </row>
    <row r="1841" spans="1:51">
      <c r="A1841" s="51" t="s">
        <v>173</v>
      </c>
      <c r="B1841" s="2" t="s">
        <v>74</v>
      </c>
      <c r="C1841" s="14" t="s">
        <v>186</v>
      </c>
      <c r="D1841" s="2">
        <v>2014</v>
      </c>
      <c r="E1841" s="14">
        <v>2014</v>
      </c>
      <c r="F1841" s="14" t="s">
        <v>100</v>
      </c>
      <c r="G1841" s="93">
        <v>9640</v>
      </c>
      <c r="H1841" s="93">
        <v>53205</v>
      </c>
      <c r="I1841" s="93">
        <v>99</v>
      </c>
      <c r="J1841" s="93">
        <v>891</v>
      </c>
      <c r="K1841" s="93">
        <v>9739</v>
      </c>
      <c r="L1841" s="93">
        <v>54096</v>
      </c>
      <c r="M1841" s="48">
        <v>63835</v>
      </c>
      <c r="N1841" s="48">
        <v>126032</v>
      </c>
      <c r="O1841" s="48">
        <v>22658</v>
      </c>
      <c r="P1841" s="48">
        <v>101016</v>
      </c>
      <c r="Q1841" s="48">
        <v>123674</v>
      </c>
      <c r="R1841" s="48">
        <v>326</v>
      </c>
      <c r="S1841" s="48">
        <v>2032</v>
      </c>
      <c r="T1841" s="48">
        <v>2358</v>
      </c>
      <c r="U1841" s="48">
        <v>22984</v>
      </c>
      <c r="V1841" s="48">
        <v>103048</v>
      </c>
      <c r="W1841" s="156">
        <v>18065435</v>
      </c>
      <c r="X1841" s="156">
        <v>284536</v>
      </c>
      <c r="Y1841" s="156">
        <v>18349971</v>
      </c>
      <c r="Z1841" s="28">
        <v>0.87390000000000001</v>
      </c>
      <c r="AA1841" s="28"/>
      <c r="AB1841" s="111"/>
      <c r="AC1841" s="28"/>
      <c r="AD1841" s="28">
        <v>3.5700000000000003E-2</v>
      </c>
      <c r="AE1841" s="139"/>
      <c r="AF1841" s="139"/>
      <c r="AG1841" s="93">
        <v>9603</v>
      </c>
      <c r="AH1841" s="93">
        <v>18238</v>
      </c>
      <c r="AI1841" s="1"/>
      <c r="AJ1841" s="1"/>
      <c r="AK1841" s="1"/>
      <c r="AL1841" s="1"/>
      <c r="AM1841" s="1"/>
      <c r="AN1841" s="1"/>
      <c r="AO1841" s="1"/>
      <c r="AP1841" s="1"/>
      <c r="AQ1841" s="1"/>
      <c r="AR1841" s="1"/>
      <c r="AS1841" s="1"/>
      <c r="AT1841" s="1"/>
      <c r="AU1841" s="1"/>
      <c r="AV1841" s="1"/>
      <c r="AW1841" s="1"/>
      <c r="AX1841" s="1"/>
      <c r="AY1841" s="1"/>
    </row>
    <row r="1842" spans="1:51">
      <c r="A1842" s="51" t="s">
        <v>174</v>
      </c>
      <c r="B1842" s="2" t="s">
        <v>75</v>
      </c>
      <c r="C1842" s="14" t="s">
        <v>186</v>
      </c>
      <c r="D1842" s="2">
        <v>2014</v>
      </c>
      <c r="E1842" s="14">
        <v>2014</v>
      </c>
      <c r="F1842" s="14" t="s">
        <v>100</v>
      </c>
      <c r="G1842" s="93">
        <v>6</v>
      </c>
      <c r="H1842" s="93">
        <v>105</v>
      </c>
      <c r="I1842" s="93">
        <v>0</v>
      </c>
      <c r="J1842" s="93">
        <v>0</v>
      </c>
      <c r="K1842" s="93">
        <v>6</v>
      </c>
      <c r="L1842" s="93">
        <v>105</v>
      </c>
      <c r="M1842" s="48">
        <v>111</v>
      </c>
      <c r="N1842" s="48">
        <v>187</v>
      </c>
      <c r="O1842" s="48">
        <v>17</v>
      </c>
      <c r="P1842" s="48">
        <v>170</v>
      </c>
      <c r="Q1842" s="48">
        <v>187</v>
      </c>
      <c r="R1842" s="48">
        <v>0</v>
      </c>
      <c r="S1842" s="48">
        <v>0</v>
      </c>
      <c r="T1842" s="48">
        <v>0</v>
      </c>
      <c r="U1842" s="48">
        <v>17</v>
      </c>
      <c r="V1842" s="48">
        <v>170</v>
      </c>
      <c r="W1842" s="156">
        <v>23276</v>
      </c>
      <c r="X1842" s="156">
        <v>0</v>
      </c>
      <c r="Y1842" s="156">
        <v>23276</v>
      </c>
      <c r="Z1842" s="28">
        <v>1</v>
      </c>
      <c r="AA1842" s="28"/>
      <c r="AB1842" s="111"/>
      <c r="AC1842" s="28"/>
      <c r="AD1842" s="28">
        <v>7.4700000000000003E-2</v>
      </c>
      <c r="AE1842" s="139"/>
      <c r="AF1842" s="139"/>
      <c r="AG1842" s="93">
        <v>0</v>
      </c>
      <c r="AH1842" s="93">
        <v>0</v>
      </c>
      <c r="AI1842" s="1"/>
      <c r="AJ1842" s="1"/>
      <c r="AK1842" s="1"/>
      <c r="AL1842" s="1"/>
      <c r="AM1842" s="1"/>
      <c r="AN1842" s="1"/>
      <c r="AO1842" s="1"/>
      <c r="AP1842" s="1"/>
      <c r="AQ1842" s="1"/>
      <c r="AR1842" s="1"/>
      <c r="AS1842" s="1"/>
      <c r="AT1842" s="1"/>
      <c r="AU1842" s="1"/>
      <c r="AV1842" s="1"/>
      <c r="AW1842" s="1"/>
      <c r="AX1842" s="1"/>
      <c r="AY1842" s="1"/>
    </row>
    <row r="1843" spans="1:51">
      <c r="A1843" s="51" t="s">
        <v>175</v>
      </c>
      <c r="B1843" s="2" t="s">
        <v>75</v>
      </c>
      <c r="C1843" s="14" t="s">
        <v>186</v>
      </c>
      <c r="D1843" s="2">
        <v>2014</v>
      </c>
      <c r="E1843" s="14">
        <v>2014</v>
      </c>
      <c r="F1843" s="14" t="s">
        <v>100</v>
      </c>
      <c r="G1843" s="93">
        <v>170</v>
      </c>
      <c r="H1843" s="93">
        <v>1589</v>
      </c>
      <c r="I1843" s="93">
        <v>0</v>
      </c>
      <c r="J1843" s="93">
        <v>1</v>
      </c>
      <c r="K1843" s="93">
        <v>170</v>
      </c>
      <c r="L1843" s="93">
        <v>1590</v>
      </c>
      <c r="M1843" s="48">
        <v>1760</v>
      </c>
      <c r="N1843" s="48">
        <v>3360</v>
      </c>
      <c r="O1843" s="48">
        <v>440</v>
      </c>
      <c r="P1843" s="48">
        <v>2918</v>
      </c>
      <c r="Q1843" s="48">
        <v>3358</v>
      </c>
      <c r="R1843" s="48">
        <v>0</v>
      </c>
      <c r="S1843" s="48">
        <v>2</v>
      </c>
      <c r="T1843" s="48">
        <v>2</v>
      </c>
      <c r="U1843" s="48">
        <v>440</v>
      </c>
      <c r="V1843" s="48">
        <v>2920</v>
      </c>
      <c r="W1843" s="156">
        <v>462478</v>
      </c>
      <c r="X1843" s="156">
        <v>158</v>
      </c>
      <c r="Y1843" s="156">
        <v>462636</v>
      </c>
      <c r="Z1843" s="28">
        <v>0.9859</v>
      </c>
      <c r="AA1843" s="28"/>
      <c r="AB1843" s="111"/>
      <c r="AC1843" s="28"/>
      <c r="AD1843" s="28">
        <v>7.4700000000000003E-2</v>
      </c>
      <c r="AE1843" s="139"/>
      <c r="AF1843" s="139"/>
      <c r="AG1843" s="93">
        <v>57</v>
      </c>
      <c r="AH1843" s="93">
        <v>99</v>
      </c>
      <c r="AI1843" s="1"/>
      <c r="AJ1843" s="1"/>
      <c r="AK1843" s="1"/>
      <c r="AL1843" s="1"/>
      <c r="AM1843" s="1"/>
      <c r="AN1843" s="1"/>
      <c r="AO1843" s="1"/>
      <c r="AP1843" s="1"/>
      <c r="AQ1843" s="1"/>
      <c r="AR1843" s="1"/>
      <c r="AS1843" s="1"/>
      <c r="AT1843" s="1"/>
      <c r="AU1843" s="1"/>
      <c r="AV1843" s="1"/>
      <c r="AW1843" s="1"/>
      <c r="AX1843" s="1"/>
      <c r="AY1843" s="1"/>
    </row>
    <row r="1844" spans="1:51">
      <c r="A1844" s="51" t="s">
        <v>176</v>
      </c>
      <c r="B1844" s="2" t="s">
        <v>75</v>
      </c>
      <c r="C1844" s="14" t="s">
        <v>186</v>
      </c>
      <c r="D1844" s="2">
        <v>2014</v>
      </c>
      <c r="E1844" s="14">
        <v>2014</v>
      </c>
      <c r="F1844" s="14" t="s">
        <v>100</v>
      </c>
      <c r="G1844" s="93">
        <v>2056</v>
      </c>
      <c r="H1844" s="93">
        <v>13595</v>
      </c>
      <c r="I1844" s="93">
        <v>3</v>
      </c>
      <c r="J1844" s="93">
        <v>40</v>
      </c>
      <c r="K1844" s="93">
        <v>2059</v>
      </c>
      <c r="L1844" s="93">
        <v>13635</v>
      </c>
      <c r="M1844" s="48">
        <v>15694</v>
      </c>
      <c r="N1844" s="48">
        <v>31161</v>
      </c>
      <c r="O1844" s="48">
        <v>5116</v>
      </c>
      <c r="P1844" s="48">
        <v>25953</v>
      </c>
      <c r="Q1844" s="48">
        <v>31069</v>
      </c>
      <c r="R1844" s="48">
        <v>8</v>
      </c>
      <c r="S1844" s="48">
        <v>84</v>
      </c>
      <c r="T1844" s="48">
        <v>92</v>
      </c>
      <c r="U1844" s="48">
        <v>5124</v>
      </c>
      <c r="V1844" s="48">
        <v>26037</v>
      </c>
      <c r="W1844" s="156">
        <v>4279587</v>
      </c>
      <c r="X1844" s="156">
        <v>10490</v>
      </c>
      <c r="Y1844" s="156">
        <v>4290077</v>
      </c>
      <c r="Z1844" s="28">
        <v>0.94420000000000004</v>
      </c>
      <c r="AA1844" s="28"/>
      <c r="AB1844" s="111"/>
      <c r="AC1844" s="28"/>
      <c r="AD1844" s="28">
        <v>7.4700000000000003E-2</v>
      </c>
      <c r="AE1844" s="139"/>
      <c r="AF1844" s="139"/>
      <c r="AG1844" s="93">
        <v>966</v>
      </c>
      <c r="AH1844" s="93">
        <v>1651</v>
      </c>
      <c r="AI1844" s="1"/>
      <c r="AJ1844" s="1"/>
      <c r="AK1844" s="1"/>
      <c r="AL1844" s="1"/>
      <c r="AM1844" s="1"/>
      <c r="AN1844" s="1"/>
      <c r="AO1844" s="1"/>
      <c r="AP1844" s="1"/>
      <c r="AQ1844" s="1"/>
      <c r="AR1844" s="1"/>
      <c r="AS1844" s="1"/>
      <c r="AT1844" s="1"/>
      <c r="AU1844" s="1"/>
      <c r="AV1844" s="1"/>
      <c r="AW1844" s="1"/>
      <c r="AX1844" s="1"/>
      <c r="AY1844" s="1"/>
    </row>
    <row r="1845" spans="1:51">
      <c r="A1845" s="51" t="s">
        <v>177</v>
      </c>
      <c r="B1845" s="2" t="s">
        <v>75</v>
      </c>
      <c r="C1845" s="14" t="s">
        <v>186</v>
      </c>
      <c r="D1845" s="2">
        <v>2014</v>
      </c>
      <c r="E1845" s="14">
        <v>2014</v>
      </c>
      <c r="F1845" s="14" t="s">
        <v>100</v>
      </c>
      <c r="G1845" s="93">
        <v>286</v>
      </c>
      <c r="H1845" s="93">
        <v>2511</v>
      </c>
      <c r="I1845" s="93">
        <v>0</v>
      </c>
      <c r="J1845" s="93">
        <v>5</v>
      </c>
      <c r="K1845" s="93">
        <v>286</v>
      </c>
      <c r="L1845" s="93">
        <v>2516</v>
      </c>
      <c r="M1845" s="48">
        <v>2802</v>
      </c>
      <c r="N1845" s="48">
        <v>5277</v>
      </c>
      <c r="O1845" s="48">
        <v>787</v>
      </c>
      <c r="P1845" s="48">
        <v>4480</v>
      </c>
      <c r="Q1845" s="48">
        <v>5267</v>
      </c>
      <c r="R1845" s="48">
        <v>0</v>
      </c>
      <c r="S1845" s="48">
        <v>10</v>
      </c>
      <c r="T1845" s="48">
        <v>10</v>
      </c>
      <c r="U1845" s="48">
        <v>787</v>
      </c>
      <c r="V1845" s="48">
        <v>4490</v>
      </c>
      <c r="W1845" s="156">
        <v>715225</v>
      </c>
      <c r="X1845" s="156">
        <v>1120</v>
      </c>
      <c r="Y1845" s="156">
        <v>716345</v>
      </c>
      <c r="Z1845" s="28">
        <v>1</v>
      </c>
      <c r="AA1845" s="28"/>
      <c r="AB1845" s="111"/>
      <c r="AC1845" s="28"/>
      <c r="AD1845" s="28">
        <v>7.4700000000000003E-2</v>
      </c>
      <c r="AE1845" s="139"/>
      <c r="AF1845" s="139"/>
      <c r="AG1845" s="93">
        <v>93</v>
      </c>
      <c r="AH1845" s="93">
        <v>158</v>
      </c>
      <c r="AI1845" s="1"/>
      <c r="AJ1845" s="1"/>
      <c r="AK1845" s="1"/>
      <c r="AL1845" s="1"/>
      <c r="AM1845" s="1"/>
      <c r="AN1845" s="1"/>
      <c r="AO1845" s="1"/>
      <c r="AP1845" s="1"/>
      <c r="AQ1845" s="1"/>
      <c r="AR1845" s="1"/>
      <c r="AS1845" s="1"/>
      <c r="AT1845" s="1"/>
      <c r="AU1845" s="1"/>
      <c r="AV1845" s="1"/>
      <c r="AW1845" s="1"/>
      <c r="AX1845" s="1"/>
      <c r="AY1845" s="1"/>
    </row>
    <row r="1846" spans="1:51">
      <c r="A1846" s="51" t="s">
        <v>178</v>
      </c>
      <c r="B1846" s="2" t="s">
        <v>75</v>
      </c>
      <c r="C1846" s="14" t="s">
        <v>186</v>
      </c>
      <c r="D1846" s="2">
        <v>2014</v>
      </c>
      <c r="E1846" s="14">
        <v>2014</v>
      </c>
      <c r="F1846" s="14" t="s">
        <v>100</v>
      </c>
      <c r="G1846" s="93">
        <v>107</v>
      </c>
      <c r="H1846" s="93">
        <v>601</v>
      </c>
      <c r="I1846" s="93">
        <v>0</v>
      </c>
      <c r="J1846" s="93">
        <v>1</v>
      </c>
      <c r="K1846" s="93">
        <v>107</v>
      </c>
      <c r="L1846" s="93">
        <v>602</v>
      </c>
      <c r="M1846" s="48">
        <v>709</v>
      </c>
      <c r="N1846" s="48">
        <v>1665</v>
      </c>
      <c r="O1846" s="48">
        <v>289</v>
      </c>
      <c r="P1846" s="48">
        <v>1373</v>
      </c>
      <c r="Q1846" s="48">
        <v>1662</v>
      </c>
      <c r="R1846" s="48">
        <v>1</v>
      </c>
      <c r="S1846" s="48">
        <v>2</v>
      </c>
      <c r="T1846" s="48">
        <v>3</v>
      </c>
      <c r="U1846" s="48">
        <v>290</v>
      </c>
      <c r="V1846" s="48">
        <v>1375</v>
      </c>
      <c r="W1846" s="156">
        <v>215976</v>
      </c>
      <c r="X1846" s="156">
        <v>467</v>
      </c>
      <c r="Y1846" s="156">
        <v>216443</v>
      </c>
      <c r="Z1846" s="28">
        <v>0.8</v>
      </c>
      <c r="AA1846" s="28"/>
      <c r="AB1846" s="111"/>
      <c r="AC1846" s="28"/>
      <c r="AD1846" s="28">
        <v>7.4700000000000003E-2</v>
      </c>
      <c r="AE1846" s="139"/>
      <c r="AF1846" s="139"/>
      <c r="AG1846" s="93">
        <v>146</v>
      </c>
      <c r="AH1846" s="93">
        <v>338</v>
      </c>
      <c r="AI1846" s="1"/>
      <c r="AJ1846" s="1"/>
      <c r="AK1846" s="1"/>
      <c r="AL1846" s="1"/>
      <c r="AM1846" s="1"/>
      <c r="AN1846" s="1"/>
      <c r="AO1846" s="1"/>
      <c r="AP1846" s="1"/>
      <c r="AQ1846" s="1"/>
      <c r="AR1846" s="1"/>
      <c r="AS1846" s="1"/>
      <c r="AT1846" s="1"/>
      <c r="AU1846" s="1"/>
      <c r="AV1846" s="1"/>
      <c r="AW1846" s="1"/>
      <c r="AX1846" s="1"/>
      <c r="AY1846" s="1"/>
    </row>
    <row r="1847" spans="1:51">
      <c r="A1847" s="51" t="s">
        <v>179</v>
      </c>
      <c r="B1847" s="2" t="s">
        <v>74</v>
      </c>
      <c r="C1847" s="14" t="s">
        <v>186</v>
      </c>
      <c r="D1847" s="2">
        <v>2014</v>
      </c>
      <c r="E1847" s="14">
        <v>2014</v>
      </c>
      <c r="F1847" s="14" t="s">
        <v>100</v>
      </c>
      <c r="G1847" s="93">
        <v>5444</v>
      </c>
      <c r="H1847" s="93">
        <v>29713</v>
      </c>
      <c r="I1847" s="93">
        <v>25</v>
      </c>
      <c r="J1847" s="93">
        <v>227</v>
      </c>
      <c r="K1847" s="93">
        <v>5469</v>
      </c>
      <c r="L1847" s="93">
        <v>29940</v>
      </c>
      <c r="M1847" s="48">
        <v>35409</v>
      </c>
      <c r="N1847" s="48">
        <v>76960</v>
      </c>
      <c r="O1847" s="48">
        <v>12922</v>
      </c>
      <c r="P1847" s="48">
        <v>63341</v>
      </c>
      <c r="Q1847" s="48">
        <v>76263</v>
      </c>
      <c r="R1847" s="48">
        <v>96</v>
      </c>
      <c r="S1847" s="48">
        <v>601</v>
      </c>
      <c r="T1847" s="48">
        <v>697</v>
      </c>
      <c r="U1847" s="48">
        <v>13018</v>
      </c>
      <c r="V1847" s="48">
        <v>63942</v>
      </c>
      <c r="W1847" s="156">
        <v>10478069</v>
      </c>
      <c r="X1847" s="156">
        <v>74375</v>
      </c>
      <c r="Y1847" s="156">
        <v>10552444</v>
      </c>
      <c r="Z1847" s="28">
        <v>0.95279999999999998</v>
      </c>
      <c r="AA1847" s="28"/>
      <c r="AB1847" s="111"/>
      <c r="AC1847" s="28"/>
      <c r="AD1847" s="28">
        <v>3.6999999999999998E-2</v>
      </c>
      <c r="AE1847" s="139"/>
      <c r="AF1847" s="139"/>
      <c r="AG1847" s="93">
        <v>5545</v>
      </c>
      <c r="AH1847" s="93">
        <v>10988</v>
      </c>
      <c r="AI1847" s="1"/>
      <c r="AJ1847" s="1"/>
      <c r="AK1847" s="1"/>
      <c r="AL1847" s="1"/>
      <c r="AM1847" s="1"/>
      <c r="AN1847" s="1"/>
      <c r="AO1847" s="1"/>
      <c r="AP1847" s="1"/>
      <c r="AQ1847" s="1"/>
      <c r="AR1847" s="1"/>
      <c r="AS1847" s="1"/>
      <c r="AT1847" s="1"/>
      <c r="AU1847" s="1"/>
      <c r="AV1847" s="1"/>
      <c r="AW1847" s="1"/>
      <c r="AX1847" s="1"/>
      <c r="AY1847" s="1"/>
    </row>
    <row r="1848" spans="1:51">
      <c r="A1848" s="51" t="s">
        <v>180</v>
      </c>
      <c r="B1848" s="2" t="s">
        <v>75</v>
      </c>
      <c r="C1848" s="14" t="s">
        <v>186</v>
      </c>
      <c r="D1848" s="2">
        <v>2014</v>
      </c>
      <c r="E1848" s="14">
        <v>2014</v>
      </c>
      <c r="F1848" s="14" t="s">
        <v>100</v>
      </c>
      <c r="G1848" s="93">
        <v>428</v>
      </c>
      <c r="H1848" s="93">
        <v>2109</v>
      </c>
      <c r="I1848" s="93">
        <v>0</v>
      </c>
      <c r="J1848" s="93">
        <v>4</v>
      </c>
      <c r="K1848" s="93">
        <v>428</v>
      </c>
      <c r="L1848" s="93">
        <v>2113</v>
      </c>
      <c r="M1848" s="48">
        <v>2541</v>
      </c>
      <c r="N1848" s="48">
        <v>5229</v>
      </c>
      <c r="O1848" s="48">
        <v>1163</v>
      </c>
      <c r="P1848" s="48">
        <v>4057</v>
      </c>
      <c r="Q1848" s="48">
        <v>5220</v>
      </c>
      <c r="R1848" s="48">
        <v>0</v>
      </c>
      <c r="S1848" s="48">
        <v>9</v>
      </c>
      <c r="T1848" s="48">
        <v>9</v>
      </c>
      <c r="U1848" s="48">
        <v>1163</v>
      </c>
      <c r="V1848" s="48">
        <v>4066</v>
      </c>
      <c r="W1848" s="156">
        <v>709510</v>
      </c>
      <c r="X1848" s="156">
        <v>1001</v>
      </c>
      <c r="Y1848" s="156">
        <v>710511</v>
      </c>
      <c r="Z1848" s="28">
        <v>1</v>
      </c>
      <c r="AA1848" s="28"/>
      <c r="AB1848" s="111"/>
      <c r="AC1848" s="28"/>
      <c r="AD1848" s="28">
        <v>7.4700000000000003E-2</v>
      </c>
      <c r="AE1848" s="139"/>
      <c r="AF1848" s="139"/>
      <c r="AG1848" s="93">
        <v>148</v>
      </c>
      <c r="AH1848" s="93">
        <v>250</v>
      </c>
      <c r="AI1848" s="1"/>
      <c r="AJ1848" s="1"/>
      <c r="AK1848" s="1"/>
      <c r="AL1848" s="1"/>
      <c r="AM1848" s="1"/>
      <c r="AN1848" s="1"/>
      <c r="AO1848" s="1"/>
      <c r="AP1848" s="1"/>
      <c r="AQ1848" s="1"/>
      <c r="AR1848" s="1"/>
      <c r="AS1848" s="1"/>
      <c r="AT1848" s="1"/>
      <c r="AU1848" s="1"/>
      <c r="AV1848" s="1"/>
      <c r="AW1848" s="1"/>
      <c r="AX1848" s="1"/>
      <c r="AY1848" s="1"/>
    </row>
    <row r="1849" spans="1:51">
      <c r="A1849" s="51" t="s">
        <v>181</v>
      </c>
      <c r="B1849" s="2" t="s">
        <v>75</v>
      </c>
      <c r="C1849" s="14" t="s">
        <v>186</v>
      </c>
      <c r="D1849" s="2">
        <v>2014</v>
      </c>
      <c r="E1849" s="14">
        <v>2014</v>
      </c>
      <c r="F1849" s="14" t="s">
        <v>100</v>
      </c>
      <c r="G1849" s="93">
        <v>588</v>
      </c>
      <c r="H1849" s="93">
        <v>6250</v>
      </c>
      <c r="I1849" s="93">
        <v>1</v>
      </c>
      <c r="J1849" s="93">
        <v>13</v>
      </c>
      <c r="K1849" s="93">
        <v>589</v>
      </c>
      <c r="L1849" s="93">
        <v>6263</v>
      </c>
      <c r="M1849" s="48">
        <v>6852</v>
      </c>
      <c r="N1849" s="48">
        <v>12440</v>
      </c>
      <c r="O1849" s="48">
        <v>1458</v>
      </c>
      <c r="P1849" s="48">
        <v>10945</v>
      </c>
      <c r="Q1849" s="48">
        <v>12403</v>
      </c>
      <c r="R1849" s="48">
        <v>1</v>
      </c>
      <c r="S1849" s="48">
        <v>36</v>
      </c>
      <c r="T1849" s="48">
        <v>37</v>
      </c>
      <c r="U1849" s="48">
        <v>1459</v>
      </c>
      <c r="V1849" s="48">
        <v>10981</v>
      </c>
      <c r="W1849" s="156">
        <v>1715865</v>
      </c>
      <c r="X1849" s="156">
        <v>4041</v>
      </c>
      <c r="Y1849" s="156">
        <v>1719906</v>
      </c>
      <c r="Z1849" s="28">
        <v>1</v>
      </c>
      <c r="AA1849" s="28"/>
      <c r="AB1849" s="111"/>
      <c r="AC1849" s="28"/>
      <c r="AD1849" s="28">
        <v>7.4700000000000003E-2</v>
      </c>
      <c r="AE1849" s="139"/>
      <c r="AF1849" s="139"/>
      <c r="AG1849" s="93">
        <v>424</v>
      </c>
      <c r="AH1849" s="93">
        <v>851</v>
      </c>
      <c r="AI1849" s="1"/>
      <c r="AJ1849" s="1"/>
      <c r="AK1849" s="1"/>
      <c r="AL1849" s="1"/>
      <c r="AM1849" s="1"/>
      <c r="AN1849" s="1"/>
      <c r="AO1849" s="1"/>
      <c r="AP1849" s="1"/>
      <c r="AQ1849" s="1"/>
      <c r="AR1849" s="1"/>
      <c r="AS1849" s="1"/>
      <c r="AT1849" s="1"/>
      <c r="AU1849" s="1"/>
      <c r="AV1849" s="1"/>
      <c r="AW1849" s="1"/>
      <c r="AX1849" s="1"/>
      <c r="AY1849" s="1"/>
    </row>
    <row r="1850" spans="1:51">
      <c r="A1850" s="13" t="s">
        <v>123</v>
      </c>
      <c r="B1850" s="2" t="s">
        <v>74</v>
      </c>
      <c r="C1850" s="14" t="s">
        <v>186</v>
      </c>
      <c r="D1850" s="2">
        <v>2014</v>
      </c>
      <c r="E1850" s="14">
        <v>2014</v>
      </c>
      <c r="F1850" s="14" t="s">
        <v>100</v>
      </c>
      <c r="G1850" s="93">
        <v>15272</v>
      </c>
      <c r="H1850" s="93">
        <v>78799</v>
      </c>
      <c r="I1850" s="93">
        <v>53</v>
      </c>
      <c r="J1850" s="93">
        <v>358</v>
      </c>
      <c r="K1850" s="93">
        <v>15325</v>
      </c>
      <c r="L1850" s="93">
        <v>79157</v>
      </c>
      <c r="M1850" s="48">
        <v>94482</v>
      </c>
      <c r="N1850" s="48">
        <v>224317</v>
      </c>
      <c r="O1850" s="48">
        <v>41750</v>
      </c>
      <c r="P1850" s="48">
        <v>181506</v>
      </c>
      <c r="Q1850" s="48">
        <v>223256</v>
      </c>
      <c r="R1850" s="48">
        <v>185</v>
      </c>
      <c r="S1850" s="48">
        <v>876</v>
      </c>
      <c r="T1850" s="48">
        <v>1061</v>
      </c>
      <c r="U1850" s="48">
        <v>41935</v>
      </c>
      <c r="V1850" s="48">
        <v>182382</v>
      </c>
      <c r="W1850" s="156">
        <v>32347734</v>
      </c>
      <c r="X1850" s="156">
        <v>136113</v>
      </c>
      <c r="Y1850" s="156">
        <v>32483847</v>
      </c>
      <c r="Z1850" s="28">
        <v>0.92179999999999995</v>
      </c>
      <c r="AA1850" s="28"/>
      <c r="AB1850" s="111"/>
      <c r="AC1850" s="28"/>
      <c r="AD1850" s="28">
        <v>2.3300000000000001E-2</v>
      </c>
      <c r="AE1850" s="139"/>
      <c r="AF1850" s="139"/>
      <c r="AG1850" s="93">
        <v>14225</v>
      </c>
      <c r="AH1850" s="93">
        <v>31049</v>
      </c>
    </row>
    <row r="1851" spans="1:51">
      <c r="A1851" s="13" t="s">
        <v>124</v>
      </c>
      <c r="B1851" s="2" t="s">
        <v>75</v>
      </c>
      <c r="C1851" s="14" t="s">
        <v>186</v>
      </c>
      <c r="D1851" s="2">
        <v>2014</v>
      </c>
      <c r="E1851" s="14">
        <v>2014</v>
      </c>
      <c r="F1851" s="14" t="s">
        <v>100</v>
      </c>
      <c r="G1851" s="93">
        <v>234</v>
      </c>
      <c r="H1851" s="93">
        <v>1257</v>
      </c>
      <c r="I1851" s="93">
        <v>0</v>
      </c>
      <c r="J1851" s="93">
        <v>4</v>
      </c>
      <c r="K1851" s="93">
        <v>234</v>
      </c>
      <c r="L1851" s="93">
        <v>1261</v>
      </c>
      <c r="M1851" s="48">
        <v>1495</v>
      </c>
      <c r="N1851" s="48">
        <v>3636</v>
      </c>
      <c r="O1851" s="48">
        <v>645</v>
      </c>
      <c r="P1851" s="48">
        <v>2981</v>
      </c>
      <c r="Q1851" s="48">
        <v>3626</v>
      </c>
      <c r="R1851" s="48">
        <v>1</v>
      </c>
      <c r="S1851" s="48">
        <v>9</v>
      </c>
      <c r="T1851" s="48">
        <v>10</v>
      </c>
      <c r="U1851" s="48">
        <v>646</v>
      </c>
      <c r="V1851" s="48">
        <v>2990</v>
      </c>
      <c r="W1851" s="156">
        <v>456611</v>
      </c>
      <c r="X1851" s="156">
        <v>617</v>
      </c>
      <c r="Y1851" s="156">
        <v>457228</v>
      </c>
      <c r="Z1851" s="28">
        <v>1</v>
      </c>
      <c r="AA1851" s="28"/>
      <c r="AB1851" s="111"/>
      <c r="AC1851" s="28"/>
      <c r="AD1851" s="28">
        <v>7.4700000000000003E-2</v>
      </c>
      <c r="AE1851" s="139"/>
      <c r="AF1851" s="139"/>
      <c r="AG1851" s="93">
        <v>227</v>
      </c>
      <c r="AH1851" s="93">
        <v>494</v>
      </c>
    </row>
    <row r="1852" spans="1:51">
      <c r="A1852" s="13" t="s">
        <v>125</v>
      </c>
      <c r="B1852" s="2" t="s">
        <v>75</v>
      </c>
      <c r="C1852" s="14" t="s">
        <v>186</v>
      </c>
      <c r="D1852" s="2">
        <v>2014</v>
      </c>
      <c r="E1852" s="14">
        <v>2014</v>
      </c>
      <c r="F1852" s="14" t="s">
        <v>100</v>
      </c>
      <c r="G1852" s="93">
        <v>1079</v>
      </c>
      <c r="H1852" s="93">
        <v>9598</v>
      </c>
      <c r="I1852" s="93">
        <v>2</v>
      </c>
      <c r="J1852" s="93">
        <v>19</v>
      </c>
      <c r="K1852" s="93">
        <v>1081</v>
      </c>
      <c r="L1852" s="93">
        <v>9617</v>
      </c>
      <c r="M1852" s="48">
        <v>10698</v>
      </c>
      <c r="N1852" s="48">
        <v>19231</v>
      </c>
      <c r="O1852" s="48">
        <v>2693</v>
      </c>
      <c r="P1852" s="48">
        <v>16496</v>
      </c>
      <c r="Q1852" s="48">
        <v>19189</v>
      </c>
      <c r="R1852" s="48">
        <v>5</v>
      </c>
      <c r="S1852" s="48">
        <v>37</v>
      </c>
      <c r="T1852" s="48">
        <v>42</v>
      </c>
      <c r="U1852" s="48">
        <v>2698</v>
      </c>
      <c r="V1852" s="48">
        <v>16533</v>
      </c>
      <c r="W1852" s="156">
        <v>2662044</v>
      </c>
      <c r="X1852" s="156">
        <v>4957</v>
      </c>
      <c r="Y1852" s="156">
        <v>2667001</v>
      </c>
      <c r="Z1852" s="28">
        <v>0.9909</v>
      </c>
      <c r="AA1852" s="28"/>
      <c r="AB1852" s="111"/>
      <c r="AC1852" s="28"/>
      <c r="AD1852" s="28">
        <v>7.4700000000000003E-2</v>
      </c>
      <c r="AE1852" s="139"/>
      <c r="AF1852" s="139"/>
      <c r="AG1852" s="93">
        <v>726</v>
      </c>
      <c r="AH1852" s="93">
        <v>1325</v>
      </c>
    </row>
    <row r="1853" spans="1:51">
      <c r="A1853" s="13" t="s">
        <v>126</v>
      </c>
      <c r="B1853" s="2" t="s">
        <v>75</v>
      </c>
      <c r="C1853" s="14" t="s">
        <v>186</v>
      </c>
      <c r="D1853" s="2">
        <v>2014</v>
      </c>
      <c r="E1853" s="14">
        <v>2014</v>
      </c>
      <c r="F1853" s="14" t="s">
        <v>100</v>
      </c>
      <c r="G1853" s="93">
        <v>2320</v>
      </c>
      <c r="H1853" s="93">
        <v>13646</v>
      </c>
      <c r="I1853" s="93">
        <v>8</v>
      </c>
      <c r="J1853" s="93">
        <v>145</v>
      </c>
      <c r="K1853" s="93">
        <v>2328</v>
      </c>
      <c r="L1853" s="93">
        <v>13791</v>
      </c>
      <c r="M1853" s="48">
        <v>16119</v>
      </c>
      <c r="N1853" s="48">
        <v>40874</v>
      </c>
      <c r="O1853" s="48">
        <v>6494</v>
      </c>
      <c r="P1853" s="48">
        <v>33912</v>
      </c>
      <c r="Q1853" s="48">
        <v>40406</v>
      </c>
      <c r="R1853" s="48">
        <v>28</v>
      </c>
      <c r="S1853" s="48">
        <v>440</v>
      </c>
      <c r="T1853" s="48">
        <v>468</v>
      </c>
      <c r="U1853" s="48">
        <v>6522</v>
      </c>
      <c r="V1853" s="48">
        <v>34352</v>
      </c>
      <c r="W1853" s="156">
        <v>5217229</v>
      </c>
      <c r="X1853" s="156">
        <v>49448</v>
      </c>
      <c r="Y1853" s="156">
        <v>5266677</v>
      </c>
      <c r="Z1853" s="28">
        <v>0.94299999999999995</v>
      </c>
      <c r="AA1853" s="28"/>
      <c r="AB1853" s="111"/>
      <c r="AC1853" s="28"/>
      <c r="AD1853" s="28">
        <v>7.4700000000000003E-2</v>
      </c>
      <c r="AE1853" s="139"/>
      <c r="AF1853" s="139"/>
      <c r="AG1853" s="93">
        <v>1094</v>
      </c>
      <c r="AH1853" s="93">
        <v>2237</v>
      </c>
    </row>
    <row r="1854" spans="1:51">
      <c r="A1854" s="13" t="s">
        <v>127</v>
      </c>
      <c r="B1854" s="2" t="s">
        <v>75</v>
      </c>
      <c r="C1854" s="14" t="s">
        <v>186</v>
      </c>
      <c r="D1854" s="2">
        <v>2014</v>
      </c>
      <c r="E1854" s="14">
        <v>2014</v>
      </c>
      <c r="F1854" s="14" t="s">
        <v>100</v>
      </c>
      <c r="G1854" s="93">
        <v>106</v>
      </c>
      <c r="H1854" s="93">
        <v>951</v>
      </c>
      <c r="I1854" s="93">
        <v>1</v>
      </c>
      <c r="J1854" s="93">
        <v>3</v>
      </c>
      <c r="K1854" s="93">
        <v>107</v>
      </c>
      <c r="L1854" s="93">
        <v>954</v>
      </c>
      <c r="M1854" s="48">
        <v>1061</v>
      </c>
      <c r="N1854" s="48">
        <v>2135</v>
      </c>
      <c r="O1854" s="48">
        <v>305</v>
      </c>
      <c r="P1854" s="48">
        <v>1822</v>
      </c>
      <c r="Q1854" s="48">
        <v>2127</v>
      </c>
      <c r="R1854" s="48">
        <v>1</v>
      </c>
      <c r="S1854" s="48">
        <v>7</v>
      </c>
      <c r="T1854" s="48">
        <v>8</v>
      </c>
      <c r="U1854" s="48">
        <v>306</v>
      </c>
      <c r="V1854" s="48">
        <v>1829</v>
      </c>
      <c r="W1854" s="156">
        <v>273249</v>
      </c>
      <c r="X1854" s="156">
        <v>807</v>
      </c>
      <c r="Y1854" s="156">
        <v>274056</v>
      </c>
      <c r="Z1854" s="28">
        <v>0.98180000000000001</v>
      </c>
      <c r="AA1854" s="28"/>
      <c r="AB1854" s="111"/>
      <c r="AC1854" s="28"/>
      <c r="AD1854" s="28">
        <v>7.4700000000000003E-2</v>
      </c>
      <c r="AE1854" s="139"/>
      <c r="AF1854" s="139"/>
      <c r="AG1854" s="93">
        <v>108</v>
      </c>
      <c r="AH1854" s="93">
        <v>226</v>
      </c>
    </row>
    <row r="1855" spans="1:51">
      <c r="A1855" s="13" t="s">
        <v>128</v>
      </c>
      <c r="B1855" s="2" t="s">
        <v>75</v>
      </c>
      <c r="C1855" s="14" t="s">
        <v>186</v>
      </c>
      <c r="D1855" s="2">
        <v>2014</v>
      </c>
      <c r="E1855" s="14">
        <v>2014</v>
      </c>
      <c r="F1855" s="14" t="s">
        <v>100</v>
      </c>
      <c r="G1855" s="93">
        <v>11204</v>
      </c>
      <c r="H1855" s="93">
        <v>50462</v>
      </c>
      <c r="I1855" s="93">
        <v>20</v>
      </c>
      <c r="J1855" s="93">
        <v>332</v>
      </c>
      <c r="K1855" s="93">
        <v>11224</v>
      </c>
      <c r="L1855" s="93">
        <v>50794</v>
      </c>
      <c r="M1855" s="48">
        <v>62018</v>
      </c>
      <c r="N1855" s="48">
        <v>148300</v>
      </c>
      <c r="O1855" s="48">
        <v>30430</v>
      </c>
      <c r="P1855" s="48">
        <v>117061</v>
      </c>
      <c r="Q1855" s="48">
        <v>147491</v>
      </c>
      <c r="R1855" s="48">
        <v>60</v>
      </c>
      <c r="S1855" s="48">
        <v>749</v>
      </c>
      <c r="T1855" s="48">
        <v>809</v>
      </c>
      <c r="U1855" s="48">
        <v>30490</v>
      </c>
      <c r="V1855" s="48">
        <v>117810</v>
      </c>
      <c r="W1855" s="156">
        <v>20099318</v>
      </c>
      <c r="X1855" s="156">
        <v>110370</v>
      </c>
      <c r="Y1855" s="156">
        <v>20209688</v>
      </c>
      <c r="Z1855" s="28">
        <v>0.99650000000000005</v>
      </c>
      <c r="AA1855" s="28"/>
      <c r="AB1855" s="111"/>
      <c r="AC1855" s="28"/>
      <c r="AD1855" s="28">
        <v>1.67E-2</v>
      </c>
      <c r="AE1855" s="139"/>
      <c r="AF1855" s="139"/>
      <c r="AG1855" s="93">
        <v>10384</v>
      </c>
      <c r="AH1855" s="93">
        <v>23376</v>
      </c>
    </row>
    <row r="1856" spans="1:51">
      <c r="A1856" s="13" t="s">
        <v>129</v>
      </c>
      <c r="B1856" s="2" t="s">
        <v>75</v>
      </c>
      <c r="C1856" s="14" t="s">
        <v>186</v>
      </c>
      <c r="D1856" s="2">
        <v>2014</v>
      </c>
      <c r="E1856" s="14">
        <v>2014</v>
      </c>
      <c r="F1856" s="14" t="s">
        <v>100</v>
      </c>
      <c r="G1856" s="93">
        <v>1632</v>
      </c>
      <c r="H1856" s="93">
        <v>8514</v>
      </c>
      <c r="I1856" s="93">
        <v>5</v>
      </c>
      <c r="J1856" s="93">
        <v>55</v>
      </c>
      <c r="K1856" s="93">
        <v>1637</v>
      </c>
      <c r="L1856" s="93">
        <v>8569</v>
      </c>
      <c r="M1856" s="48">
        <v>10206</v>
      </c>
      <c r="N1856" s="48">
        <v>23991</v>
      </c>
      <c r="O1856" s="48">
        <v>4443</v>
      </c>
      <c r="P1856" s="48">
        <v>19379</v>
      </c>
      <c r="Q1856" s="48">
        <v>23822</v>
      </c>
      <c r="R1856" s="48">
        <v>18</v>
      </c>
      <c r="S1856" s="48">
        <v>151</v>
      </c>
      <c r="T1856" s="48">
        <v>169</v>
      </c>
      <c r="U1856" s="48">
        <v>4461</v>
      </c>
      <c r="V1856" s="48">
        <v>19530</v>
      </c>
      <c r="W1856" s="156">
        <v>3086656</v>
      </c>
      <c r="X1856" s="156">
        <v>18021</v>
      </c>
      <c r="Y1856" s="156">
        <v>3104677</v>
      </c>
      <c r="Z1856" s="28">
        <v>1</v>
      </c>
      <c r="AA1856" s="28"/>
      <c r="AB1856" s="111"/>
      <c r="AC1856" s="28"/>
      <c r="AD1856" s="28">
        <v>7.4700000000000003E-2</v>
      </c>
      <c r="AE1856" s="139"/>
      <c r="AF1856" s="139"/>
      <c r="AG1856" s="93">
        <v>1345</v>
      </c>
      <c r="AH1856" s="93">
        <v>2969</v>
      </c>
    </row>
    <row r="1857" spans="1:34">
      <c r="A1857" s="13" t="s">
        <v>130</v>
      </c>
      <c r="B1857" s="2" t="s">
        <v>75</v>
      </c>
      <c r="C1857" s="14" t="s">
        <v>186</v>
      </c>
      <c r="D1857" s="2">
        <v>2014</v>
      </c>
      <c r="E1857" s="14">
        <v>2014</v>
      </c>
      <c r="F1857" s="14" t="s">
        <v>100</v>
      </c>
      <c r="G1857" s="93">
        <v>669</v>
      </c>
      <c r="H1857" s="93">
        <v>4912</v>
      </c>
      <c r="I1857" s="93">
        <v>1</v>
      </c>
      <c r="J1857" s="93">
        <v>14</v>
      </c>
      <c r="K1857" s="93">
        <v>670</v>
      </c>
      <c r="L1857" s="93">
        <v>4926</v>
      </c>
      <c r="M1857" s="48">
        <v>5596</v>
      </c>
      <c r="N1857" s="48">
        <v>11152</v>
      </c>
      <c r="O1857" s="48">
        <v>1732</v>
      </c>
      <c r="P1857" s="48">
        <v>9390</v>
      </c>
      <c r="Q1857" s="48">
        <v>11122</v>
      </c>
      <c r="R1857" s="48">
        <v>1</v>
      </c>
      <c r="S1857" s="48">
        <v>29</v>
      </c>
      <c r="T1857" s="48">
        <v>30</v>
      </c>
      <c r="U1857" s="48">
        <v>1733</v>
      </c>
      <c r="V1857" s="48">
        <v>9419</v>
      </c>
      <c r="W1857" s="156">
        <v>1551802</v>
      </c>
      <c r="X1857" s="156">
        <v>3527</v>
      </c>
      <c r="Y1857" s="156">
        <v>1555329</v>
      </c>
      <c r="Z1857" s="28">
        <v>0.94930000000000003</v>
      </c>
      <c r="AA1857" s="28"/>
      <c r="AB1857" s="111"/>
      <c r="AC1857" s="28"/>
      <c r="AD1857" s="28">
        <v>7.4700000000000003E-2</v>
      </c>
      <c r="AE1857" s="139"/>
      <c r="AF1857" s="139"/>
      <c r="AG1857" s="93">
        <v>385</v>
      </c>
      <c r="AH1857" s="93">
        <v>744</v>
      </c>
    </row>
    <row r="1858" spans="1:34">
      <c r="A1858" s="13" t="s">
        <v>131</v>
      </c>
      <c r="B1858" s="2" t="s">
        <v>75</v>
      </c>
      <c r="C1858" s="14" t="s">
        <v>186</v>
      </c>
      <c r="D1858" s="2">
        <v>2014</v>
      </c>
      <c r="E1858" s="14">
        <v>2014</v>
      </c>
      <c r="F1858" s="14" t="s">
        <v>100</v>
      </c>
      <c r="G1858" s="93">
        <v>298</v>
      </c>
      <c r="H1858" s="93">
        <v>1245</v>
      </c>
      <c r="I1858" s="93">
        <v>0</v>
      </c>
      <c r="J1858" s="93">
        <v>0</v>
      </c>
      <c r="K1858" s="93">
        <v>298</v>
      </c>
      <c r="L1858" s="93">
        <v>1245</v>
      </c>
      <c r="M1858" s="48">
        <v>1543</v>
      </c>
      <c r="N1858" s="48">
        <v>3179</v>
      </c>
      <c r="O1858" s="48">
        <v>758</v>
      </c>
      <c r="P1858" s="48">
        <v>2420</v>
      </c>
      <c r="Q1858" s="48">
        <v>3178</v>
      </c>
      <c r="R1858" s="48">
        <v>1</v>
      </c>
      <c r="S1858" s="48">
        <v>0</v>
      </c>
      <c r="T1858" s="48">
        <v>1</v>
      </c>
      <c r="U1858" s="48">
        <v>759</v>
      </c>
      <c r="V1858" s="48">
        <v>2420</v>
      </c>
      <c r="W1858" s="156">
        <v>447867</v>
      </c>
      <c r="X1858" s="156">
        <v>53</v>
      </c>
      <c r="Y1858" s="156">
        <v>447920</v>
      </c>
      <c r="Z1858" s="28">
        <v>0.86899999999999999</v>
      </c>
      <c r="AA1858" s="28"/>
      <c r="AB1858" s="111"/>
      <c r="AC1858" s="28"/>
      <c r="AD1858" s="28">
        <v>7.4700000000000003E-2</v>
      </c>
      <c r="AE1858" s="139"/>
      <c r="AF1858" s="139"/>
      <c r="AG1858" s="93">
        <v>115</v>
      </c>
      <c r="AH1858" s="93">
        <v>196</v>
      </c>
    </row>
    <row r="1859" spans="1:34">
      <c r="A1859" s="13" t="s">
        <v>132</v>
      </c>
      <c r="B1859" s="2" t="s">
        <v>76</v>
      </c>
      <c r="C1859" s="14" t="s">
        <v>186</v>
      </c>
      <c r="D1859" s="2">
        <v>2014</v>
      </c>
      <c r="E1859" s="14">
        <v>2014</v>
      </c>
      <c r="F1859" s="14" t="s">
        <v>100</v>
      </c>
      <c r="G1859" s="93">
        <v>85800</v>
      </c>
      <c r="H1859" s="93">
        <v>502041</v>
      </c>
      <c r="I1859" s="93">
        <v>926</v>
      </c>
      <c r="J1859" s="93">
        <v>5772</v>
      </c>
      <c r="K1859" s="93">
        <v>86726</v>
      </c>
      <c r="L1859" s="93">
        <v>507813</v>
      </c>
      <c r="M1859" s="48">
        <v>594539</v>
      </c>
      <c r="N1859" s="48">
        <v>1206481</v>
      </c>
      <c r="O1859" s="48">
        <v>196415</v>
      </c>
      <c r="P1859" s="48">
        <v>994776</v>
      </c>
      <c r="Q1859" s="48">
        <v>1191191</v>
      </c>
      <c r="R1859" s="48">
        <v>2973</v>
      </c>
      <c r="S1859" s="48">
        <v>12317</v>
      </c>
      <c r="T1859" s="48">
        <v>15290</v>
      </c>
      <c r="U1859" s="48">
        <v>199388</v>
      </c>
      <c r="V1859" s="48">
        <v>1007093</v>
      </c>
      <c r="W1859" s="156">
        <v>177486747</v>
      </c>
      <c r="X1859" s="156">
        <v>2286098</v>
      </c>
      <c r="Y1859" s="156">
        <v>179772845</v>
      </c>
      <c r="Z1859" s="28">
        <v>0.96709999999999996</v>
      </c>
      <c r="AA1859" s="28"/>
      <c r="AB1859" s="111"/>
      <c r="AC1859" s="28"/>
      <c r="AD1859" s="28">
        <v>4.7600000000000003E-2</v>
      </c>
      <c r="AE1859" s="139"/>
      <c r="AF1859" s="139"/>
      <c r="AG1859" s="93">
        <v>116378</v>
      </c>
      <c r="AH1859" s="93">
        <v>236749</v>
      </c>
    </row>
    <row r="1860" spans="1:34">
      <c r="A1860" s="13" t="s">
        <v>133</v>
      </c>
      <c r="B1860" s="2" t="s">
        <v>75</v>
      </c>
      <c r="C1860" s="14" t="s">
        <v>186</v>
      </c>
      <c r="D1860" s="2">
        <v>2014</v>
      </c>
      <c r="E1860" s="14">
        <v>2014</v>
      </c>
      <c r="F1860" s="14" t="s">
        <v>100</v>
      </c>
      <c r="G1860" s="93">
        <v>1968</v>
      </c>
      <c r="H1860" s="93">
        <v>9577</v>
      </c>
      <c r="I1860" s="93">
        <v>2</v>
      </c>
      <c r="J1860" s="93">
        <v>16</v>
      </c>
      <c r="K1860" s="93">
        <v>1970</v>
      </c>
      <c r="L1860" s="93">
        <v>9593</v>
      </c>
      <c r="M1860" s="48">
        <v>11563</v>
      </c>
      <c r="N1860" s="48">
        <v>28930</v>
      </c>
      <c r="O1860" s="48">
        <v>5338</v>
      </c>
      <c r="P1860" s="48">
        <v>23530</v>
      </c>
      <c r="Q1860" s="48">
        <v>28868</v>
      </c>
      <c r="R1860" s="48">
        <v>5</v>
      </c>
      <c r="S1860" s="48">
        <v>57</v>
      </c>
      <c r="T1860" s="48">
        <v>62</v>
      </c>
      <c r="U1860" s="48">
        <v>5343</v>
      </c>
      <c r="V1860" s="48">
        <v>23587</v>
      </c>
      <c r="W1860" s="156">
        <v>3837957</v>
      </c>
      <c r="X1860" s="156">
        <v>5820</v>
      </c>
      <c r="Y1860" s="156">
        <v>3843777</v>
      </c>
      <c r="Z1860" s="28">
        <v>0.98340000000000005</v>
      </c>
      <c r="AA1860" s="28"/>
      <c r="AB1860" s="111"/>
      <c r="AC1860" s="28"/>
      <c r="AD1860" s="28">
        <v>7.4700000000000003E-2</v>
      </c>
      <c r="AE1860" s="139"/>
      <c r="AF1860" s="139"/>
      <c r="AG1860" s="93">
        <v>2815</v>
      </c>
      <c r="AH1860" s="93">
        <v>6503</v>
      </c>
    </row>
    <row r="1861" spans="1:34">
      <c r="A1861" s="13" t="s">
        <v>134</v>
      </c>
      <c r="B1861" s="2" t="s">
        <v>75</v>
      </c>
      <c r="C1861" s="14" t="s">
        <v>186</v>
      </c>
      <c r="D1861" s="2">
        <v>2014</v>
      </c>
      <c r="E1861" s="14">
        <v>2014</v>
      </c>
      <c r="F1861" s="14" t="s">
        <v>100</v>
      </c>
      <c r="G1861" s="93">
        <v>747</v>
      </c>
      <c r="H1861" s="93">
        <v>5354</v>
      </c>
      <c r="I1861" s="93">
        <v>17</v>
      </c>
      <c r="J1861" s="93">
        <v>119</v>
      </c>
      <c r="K1861" s="93">
        <v>764</v>
      </c>
      <c r="L1861" s="93">
        <v>5473</v>
      </c>
      <c r="M1861" s="48">
        <v>6237</v>
      </c>
      <c r="N1861" s="48">
        <v>10393</v>
      </c>
      <c r="O1861" s="48">
        <v>1625</v>
      </c>
      <c r="P1861" s="48">
        <v>8423</v>
      </c>
      <c r="Q1861" s="48">
        <v>10048</v>
      </c>
      <c r="R1861" s="48">
        <v>49</v>
      </c>
      <c r="S1861" s="48">
        <v>296</v>
      </c>
      <c r="T1861" s="48">
        <v>345</v>
      </c>
      <c r="U1861" s="48">
        <v>1674</v>
      </c>
      <c r="V1861" s="48">
        <v>8719</v>
      </c>
      <c r="W1861" s="156">
        <v>1478002</v>
      </c>
      <c r="X1861" s="156">
        <v>30893</v>
      </c>
      <c r="Y1861" s="156">
        <v>1508895</v>
      </c>
      <c r="Z1861" s="28">
        <v>0.97060000000000002</v>
      </c>
      <c r="AA1861" s="28"/>
      <c r="AB1861" s="111"/>
      <c r="AC1861" s="28"/>
      <c r="AD1861" s="28">
        <v>7.4700000000000003E-2</v>
      </c>
      <c r="AE1861" s="139"/>
      <c r="AF1861" s="139"/>
      <c r="AG1861" s="93">
        <v>1307</v>
      </c>
      <c r="AH1861" s="93">
        <v>2318</v>
      </c>
    </row>
    <row r="1862" spans="1:34">
      <c r="A1862" s="13" t="s">
        <v>135</v>
      </c>
      <c r="B1862" s="2" t="s">
        <v>75</v>
      </c>
      <c r="C1862" s="14" t="s">
        <v>186</v>
      </c>
      <c r="D1862" s="2">
        <v>2014</v>
      </c>
      <c r="E1862" s="14">
        <v>2014</v>
      </c>
      <c r="F1862" s="14" t="s">
        <v>100</v>
      </c>
      <c r="G1862" s="93">
        <v>130</v>
      </c>
      <c r="H1862" s="93">
        <v>881</v>
      </c>
      <c r="I1862" s="93">
        <v>0</v>
      </c>
      <c r="J1862" s="93">
        <v>1</v>
      </c>
      <c r="K1862" s="93">
        <v>130</v>
      </c>
      <c r="L1862" s="93">
        <v>882</v>
      </c>
      <c r="M1862" s="48">
        <v>1012</v>
      </c>
      <c r="N1862" s="48">
        <v>1980</v>
      </c>
      <c r="O1862" s="48">
        <v>344</v>
      </c>
      <c r="P1862" s="48">
        <v>1634</v>
      </c>
      <c r="Q1862" s="48">
        <v>1978</v>
      </c>
      <c r="R1862" s="48">
        <v>0</v>
      </c>
      <c r="S1862" s="48">
        <v>2</v>
      </c>
      <c r="T1862" s="48">
        <v>2</v>
      </c>
      <c r="U1862" s="48">
        <v>344</v>
      </c>
      <c r="V1862" s="48">
        <v>1636</v>
      </c>
      <c r="W1862" s="156">
        <v>271672</v>
      </c>
      <c r="X1862" s="156">
        <v>7</v>
      </c>
      <c r="Y1862" s="156">
        <v>271679</v>
      </c>
      <c r="Z1862" s="28">
        <v>0.83330000000000004</v>
      </c>
      <c r="AA1862" s="28"/>
      <c r="AB1862" s="111"/>
      <c r="AC1862" s="28"/>
      <c r="AD1862" s="28">
        <v>7.4700000000000003E-2</v>
      </c>
      <c r="AE1862" s="139"/>
      <c r="AF1862" s="139"/>
      <c r="AG1862" s="93">
        <v>33</v>
      </c>
      <c r="AH1862" s="93">
        <v>54</v>
      </c>
    </row>
    <row r="1863" spans="1:34">
      <c r="A1863" s="13" t="s">
        <v>136</v>
      </c>
      <c r="B1863" s="2" t="s">
        <v>75</v>
      </c>
      <c r="C1863" s="14" t="s">
        <v>186</v>
      </c>
      <c r="D1863" s="2">
        <v>2014</v>
      </c>
      <c r="E1863" s="14">
        <v>2014</v>
      </c>
      <c r="F1863" s="14" t="s">
        <v>100</v>
      </c>
      <c r="G1863" s="93">
        <v>836</v>
      </c>
      <c r="H1863" s="93">
        <v>6602</v>
      </c>
      <c r="I1863" s="93">
        <v>1</v>
      </c>
      <c r="J1863" s="93">
        <v>20</v>
      </c>
      <c r="K1863" s="93">
        <v>837</v>
      </c>
      <c r="L1863" s="93">
        <v>6622</v>
      </c>
      <c r="M1863" s="48">
        <v>7459</v>
      </c>
      <c r="N1863" s="48">
        <v>13838</v>
      </c>
      <c r="O1863" s="48">
        <v>2094</v>
      </c>
      <c r="P1863" s="48">
        <v>11695</v>
      </c>
      <c r="Q1863" s="48">
        <v>13789</v>
      </c>
      <c r="R1863" s="48">
        <v>5</v>
      </c>
      <c r="S1863" s="48">
        <v>44</v>
      </c>
      <c r="T1863" s="48">
        <v>49</v>
      </c>
      <c r="U1863" s="48">
        <v>2099</v>
      </c>
      <c r="V1863" s="48">
        <v>11739</v>
      </c>
      <c r="W1863" s="156">
        <v>1960513</v>
      </c>
      <c r="X1863" s="156">
        <v>5546</v>
      </c>
      <c r="Y1863" s="156">
        <v>1966059</v>
      </c>
      <c r="Z1863" s="28">
        <v>0.98799999999999999</v>
      </c>
      <c r="AA1863" s="28"/>
      <c r="AB1863" s="111"/>
      <c r="AC1863" s="28"/>
      <c r="AD1863" s="28">
        <v>7.4700000000000003E-2</v>
      </c>
      <c r="AE1863" s="139"/>
      <c r="AF1863" s="139"/>
      <c r="AG1863" s="93">
        <v>631</v>
      </c>
      <c r="AH1863" s="93">
        <v>1314</v>
      </c>
    </row>
    <row r="1864" spans="1:34">
      <c r="A1864" s="13" t="s">
        <v>137</v>
      </c>
      <c r="B1864" s="2" t="s">
        <v>75</v>
      </c>
      <c r="C1864" s="14" t="s">
        <v>186</v>
      </c>
      <c r="D1864" s="2">
        <v>2014</v>
      </c>
      <c r="E1864" s="14">
        <v>2014</v>
      </c>
      <c r="F1864" s="14" t="s">
        <v>100</v>
      </c>
      <c r="G1864" s="93">
        <v>4718</v>
      </c>
      <c r="H1864" s="93">
        <v>19649</v>
      </c>
      <c r="I1864" s="93">
        <v>7</v>
      </c>
      <c r="J1864" s="93">
        <v>24</v>
      </c>
      <c r="K1864" s="93">
        <v>4725</v>
      </c>
      <c r="L1864" s="93">
        <v>19673</v>
      </c>
      <c r="M1864" s="48">
        <v>24398</v>
      </c>
      <c r="N1864" s="48">
        <v>57747</v>
      </c>
      <c r="O1864" s="48">
        <v>12937</v>
      </c>
      <c r="P1864" s="48">
        <v>44713</v>
      </c>
      <c r="Q1864" s="48">
        <v>57650</v>
      </c>
      <c r="R1864" s="48">
        <v>22</v>
      </c>
      <c r="S1864" s="48">
        <v>75</v>
      </c>
      <c r="T1864" s="48">
        <v>97</v>
      </c>
      <c r="U1864" s="48">
        <v>12959</v>
      </c>
      <c r="V1864" s="48">
        <v>44788</v>
      </c>
      <c r="W1864" s="156">
        <v>7798851</v>
      </c>
      <c r="X1864" s="156">
        <v>8629</v>
      </c>
      <c r="Y1864" s="156">
        <v>7807480</v>
      </c>
      <c r="Z1864" s="28">
        <v>0.98799999999999999</v>
      </c>
      <c r="AA1864" s="28"/>
      <c r="AB1864" s="111"/>
      <c r="AC1864" s="28"/>
      <c r="AD1864" s="28">
        <v>1.2500000000000001E-2</v>
      </c>
      <c r="AE1864" s="139"/>
      <c r="AF1864" s="139"/>
      <c r="AG1864" s="93">
        <v>4021</v>
      </c>
      <c r="AH1864" s="93">
        <v>9043</v>
      </c>
    </row>
    <row r="1865" spans="1:34">
      <c r="A1865" s="13" t="s">
        <v>138</v>
      </c>
      <c r="B1865" s="2" t="s">
        <v>75</v>
      </c>
      <c r="C1865" s="14" t="s">
        <v>186</v>
      </c>
      <c r="D1865" s="2">
        <v>2014</v>
      </c>
      <c r="E1865" s="14">
        <v>2014</v>
      </c>
      <c r="F1865" s="14" t="s">
        <v>100</v>
      </c>
      <c r="G1865" s="93">
        <v>72</v>
      </c>
      <c r="H1865" s="93">
        <v>409</v>
      </c>
      <c r="I1865" s="93">
        <v>0</v>
      </c>
      <c r="J1865" s="93">
        <v>1</v>
      </c>
      <c r="K1865" s="93">
        <v>72</v>
      </c>
      <c r="L1865" s="93">
        <v>410</v>
      </c>
      <c r="M1865" s="48">
        <v>482</v>
      </c>
      <c r="N1865" s="48">
        <v>1047</v>
      </c>
      <c r="O1865" s="48">
        <v>196</v>
      </c>
      <c r="P1865" s="48">
        <v>850</v>
      </c>
      <c r="Q1865" s="48">
        <v>1046</v>
      </c>
      <c r="R1865" s="48">
        <v>0</v>
      </c>
      <c r="S1865" s="48">
        <v>1</v>
      </c>
      <c r="T1865" s="48">
        <v>1</v>
      </c>
      <c r="U1865" s="48">
        <v>196</v>
      </c>
      <c r="V1865" s="48">
        <v>851</v>
      </c>
      <c r="W1865" s="156">
        <v>137970</v>
      </c>
      <c r="X1865" s="156">
        <v>24</v>
      </c>
      <c r="Y1865" s="156">
        <v>137994</v>
      </c>
      <c r="Z1865" s="28">
        <v>0.96430000000000005</v>
      </c>
      <c r="AA1865" s="28"/>
      <c r="AB1865" s="111"/>
      <c r="AC1865" s="28"/>
      <c r="AD1865" s="28">
        <v>7.4700000000000003E-2</v>
      </c>
      <c r="AE1865" s="139"/>
      <c r="AF1865" s="139"/>
      <c r="AG1865" s="93">
        <v>34</v>
      </c>
      <c r="AH1865" s="93">
        <v>68</v>
      </c>
    </row>
    <row r="1866" spans="1:34">
      <c r="A1866" s="13" t="s">
        <v>139</v>
      </c>
      <c r="B1866" s="2" t="s">
        <v>75</v>
      </c>
      <c r="C1866" s="14" t="s">
        <v>186</v>
      </c>
      <c r="D1866" s="2">
        <v>2014</v>
      </c>
      <c r="E1866" s="14">
        <v>2014</v>
      </c>
      <c r="F1866" s="14" t="s">
        <v>100</v>
      </c>
      <c r="G1866" s="93">
        <v>15</v>
      </c>
      <c r="H1866" s="93">
        <v>455</v>
      </c>
      <c r="I1866" s="93">
        <v>0</v>
      </c>
      <c r="J1866" s="93">
        <v>1</v>
      </c>
      <c r="K1866" s="93">
        <v>15</v>
      </c>
      <c r="L1866" s="93">
        <v>456</v>
      </c>
      <c r="M1866" s="48">
        <v>471</v>
      </c>
      <c r="N1866" s="48">
        <v>794</v>
      </c>
      <c r="O1866" s="48">
        <v>39</v>
      </c>
      <c r="P1866" s="48">
        <v>753</v>
      </c>
      <c r="Q1866" s="48">
        <v>792</v>
      </c>
      <c r="R1866" s="48">
        <v>0</v>
      </c>
      <c r="S1866" s="48">
        <v>2</v>
      </c>
      <c r="T1866" s="48">
        <v>2</v>
      </c>
      <c r="U1866" s="48">
        <v>39</v>
      </c>
      <c r="V1866" s="48">
        <v>755</v>
      </c>
      <c r="W1866" s="156">
        <v>111041</v>
      </c>
      <c r="X1866" s="156">
        <v>118</v>
      </c>
      <c r="Y1866" s="156">
        <v>111159</v>
      </c>
      <c r="Z1866" s="28">
        <v>0.95830000000000004</v>
      </c>
      <c r="AA1866" s="28"/>
      <c r="AB1866" s="111"/>
      <c r="AC1866" s="28"/>
      <c r="AD1866" s="28">
        <v>7.4700000000000003E-2</v>
      </c>
      <c r="AE1866" s="139"/>
      <c r="AF1866" s="139"/>
      <c r="AG1866" s="93">
        <v>70</v>
      </c>
      <c r="AH1866" s="93">
        <v>146</v>
      </c>
    </row>
    <row r="1867" spans="1:34">
      <c r="A1867" s="13" t="s">
        <v>140</v>
      </c>
      <c r="B1867" s="2" t="s">
        <v>75</v>
      </c>
      <c r="C1867" s="14" t="s">
        <v>186</v>
      </c>
      <c r="D1867" s="2">
        <v>2014</v>
      </c>
      <c r="E1867" s="14">
        <v>2014</v>
      </c>
      <c r="F1867" s="14" t="s">
        <v>100</v>
      </c>
      <c r="G1867" s="93">
        <v>2921</v>
      </c>
      <c r="H1867" s="93">
        <v>18226</v>
      </c>
      <c r="I1867" s="93">
        <v>8</v>
      </c>
      <c r="J1867" s="93">
        <v>72</v>
      </c>
      <c r="K1867" s="93">
        <v>2929</v>
      </c>
      <c r="L1867" s="93">
        <v>18298</v>
      </c>
      <c r="M1867" s="48">
        <v>21227</v>
      </c>
      <c r="N1867" s="48">
        <v>47761</v>
      </c>
      <c r="O1867" s="48">
        <v>7438</v>
      </c>
      <c r="P1867" s="48">
        <v>40085</v>
      </c>
      <c r="Q1867" s="48">
        <v>47523</v>
      </c>
      <c r="R1867" s="48">
        <v>27</v>
      </c>
      <c r="S1867" s="48">
        <v>211</v>
      </c>
      <c r="T1867" s="48">
        <v>238</v>
      </c>
      <c r="U1867" s="48">
        <v>7465</v>
      </c>
      <c r="V1867" s="48">
        <v>40296</v>
      </c>
      <c r="W1867" s="156">
        <v>6303741</v>
      </c>
      <c r="X1867" s="156">
        <v>20463</v>
      </c>
      <c r="Y1867" s="156">
        <v>6324204</v>
      </c>
      <c r="Z1867" s="28">
        <v>1</v>
      </c>
      <c r="AA1867" s="28"/>
      <c r="AB1867" s="111"/>
      <c r="AC1867" s="28"/>
      <c r="AD1867" s="28">
        <v>8.0600000000000005E-2</v>
      </c>
      <c r="AE1867" s="139"/>
      <c r="AF1867" s="139"/>
      <c r="AG1867" s="93">
        <v>6638</v>
      </c>
      <c r="AH1867" s="93">
        <v>14415</v>
      </c>
    </row>
    <row r="1868" spans="1:34">
      <c r="A1868" s="13" t="s">
        <v>141</v>
      </c>
      <c r="B1868" s="2" t="s">
        <v>75</v>
      </c>
      <c r="C1868" s="14" t="s">
        <v>186</v>
      </c>
      <c r="D1868" s="2">
        <v>2014</v>
      </c>
      <c r="E1868" s="14">
        <v>2014</v>
      </c>
      <c r="F1868" s="14" t="s">
        <v>100</v>
      </c>
      <c r="G1868" s="93">
        <v>352</v>
      </c>
      <c r="H1868" s="93">
        <v>3116</v>
      </c>
      <c r="I1868" s="93">
        <v>3</v>
      </c>
      <c r="J1868" s="93">
        <v>27</v>
      </c>
      <c r="K1868" s="93">
        <v>355</v>
      </c>
      <c r="L1868" s="93">
        <v>3143</v>
      </c>
      <c r="M1868" s="48">
        <v>3498</v>
      </c>
      <c r="N1868" s="48">
        <v>7286</v>
      </c>
      <c r="O1868" s="48">
        <v>866</v>
      </c>
      <c r="P1868" s="48">
        <v>6333</v>
      </c>
      <c r="Q1868" s="48">
        <v>7199</v>
      </c>
      <c r="R1868" s="48">
        <v>9</v>
      </c>
      <c r="S1868" s="48">
        <v>78</v>
      </c>
      <c r="T1868" s="48">
        <v>87</v>
      </c>
      <c r="U1868" s="48">
        <v>875</v>
      </c>
      <c r="V1868" s="48">
        <v>6411</v>
      </c>
      <c r="W1868" s="156">
        <v>949977</v>
      </c>
      <c r="X1868" s="156">
        <v>6627</v>
      </c>
      <c r="Y1868" s="156">
        <v>956604</v>
      </c>
      <c r="Z1868" s="28">
        <v>0.97009999999999996</v>
      </c>
      <c r="AA1868" s="28"/>
      <c r="AB1868" s="111"/>
      <c r="AC1868" s="28"/>
      <c r="AD1868" s="28">
        <v>7.4700000000000003E-2</v>
      </c>
      <c r="AE1868" s="139"/>
      <c r="AF1868" s="139"/>
      <c r="AG1868" s="93">
        <v>816</v>
      </c>
      <c r="AH1868" s="93">
        <v>1673</v>
      </c>
    </row>
    <row r="1869" spans="1:34">
      <c r="A1869" s="13" t="s">
        <v>142</v>
      </c>
      <c r="B1869" s="2" t="s">
        <v>75</v>
      </c>
      <c r="C1869" s="14" t="s">
        <v>186</v>
      </c>
      <c r="D1869" s="2">
        <v>2014</v>
      </c>
      <c r="E1869" s="14">
        <v>2014</v>
      </c>
      <c r="F1869" s="14" t="s">
        <v>100</v>
      </c>
      <c r="G1869" s="93">
        <v>419</v>
      </c>
      <c r="H1869" s="93">
        <v>3756</v>
      </c>
      <c r="I1869" s="93">
        <v>2</v>
      </c>
      <c r="J1869" s="93">
        <v>7</v>
      </c>
      <c r="K1869" s="93">
        <v>421</v>
      </c>
      <c r="L1869" s="93">
        <v>3763</v>
      </c>
      <c r="M1869" s="48">
        <v>4184</v>
      </c>
      <c r="N1869" s="48">
        <v>7692</v>
      </c>
      <c r="O1869" s="48">
        <v>1066</v>
      </c>
      <c r="P1869" s="48">
        <v>6611</v>
      </c>
      <c r="Q1869" s="48">
        <v>7677</v>
      </c>
      <c r="R1869" s="48">
        <v>2</v>
      </c>
      <c r="S1869" s="48">
        <v>13</v>
      </c>
      <c r="T1869" s="48">
        <v>15</v>
      </c>
      <c r="U1869" s="48">
        <v>1068</v>
      </c>
      <c r="V1869" s="48">
        <v>6624</v>
      </c>
      <c r="W1869" s="156">
        <v>1105444</v>
      </c>
      <c r="X1869" s="156">
        <v>1634</v>
      </c>
      <c r="Y1869" s="156">
        <v>1107078</v>
      </c>
      <c r="Z1869" s="28">
        <v>0.98470000000000002</v>
      </c>
      <c r="AA1869" s="28"/>
      <c r="AB1869" s="111"/>
      <c r="AC1869" s="28"/>
      <c r="AD1869" s="28">
        <v>7.4700000000000003E-2</v>
      </c>
      <c r="AE1869" s="139"/>
      <c r="AF1869" s="139"/>
      <c r="AG1869" s="93">
        <v>180</v>
      </c>
      <c r="AH1869" s="93">
        <v>331</v>
      </c>
    </row>
    <row r="1870" spans="1:34">
      <c r="A1870" s="13" t="s">
        <v>143</v>
      </c>
      <c r="B1870" s="2" t="s">
        <v>74</v>
      </c>
      <c r="C1870" s="14" t="s">
        <v>186</v>
      </c>
      <c r="D1870" s="2">
        <v>2014</v>
      </c>
      <c r="E1870" s="14">
        <v>2014</v>
      </c>
      <c r="F1870" s="14" t="s">
        <v>100</v>
      </c>
      <c r="G1870" s="93">
        <v>13102</v>
      </c>
      <c r="H1870" s="93">
        <v>102418</v>
      </c>
      <c r="I1870" s="93">
        <v>74</v>
      </c>
      <c r="J1870" s="93">
        <v>1879</v>
      </c>
      <c r="K1870" s="93">
        <v>13176</v>
      </c>
      <c r="L1870" s="93">
        <v>104297</v>
      </c>
      <c r="M1870" s="48">
        <v>117473</v>
      </c>
      <c r="N1870" s="48">
        <v>271367</v>
      </c>
      <c r="O1870" s="48">
        <v>33469</v>
      </c>
      <c r="P1870" s="48">
        <v>232759</v>
      </c>
      <c r="Q1870" s="48">
        <v>266228</v>
      </c>
      <c r="R1870" s="48">
        <v>251</v>
      </c>
      <c r="S1870" s="48">
        <v>4888</v>
      </c>
      <c r="T1870" s="48">
        <v>5139</v>
      </c>
      <c r="U1870" s="48">
        <v>33720</v>
      </c>
      <c r="V1870" s="48">
        <v>237647</v>
      </c>
      <c r="W1870" s="156">
        <v>34059881</v>
      </c>
      <c r="X1870" s="156">
        <v>529213</v>
      </c>
      <c r="Y1870" s="156">
        <v>34589094</v>
      </c>
      <c r="Z1870" s="28">
        <v>0.98340000000000005</v>
      </c>
      <c r="AA1870" s="28"/>
      <c r="AB1870" s="111"/>
      <c r="AC1870" s="28"/>
      <c r="AD1870" s="28">
        <v>3.3300000000000003E-2</v>
      </c>
      <c r="AE1870" s="139"/>
      <c r="AF1870" s="139"/>
      <c r="AG1870" s="93">
        <v>29561</v>
      </c>
      <c r="AH1870" s="93">
        <v>63710</v>
      </c>
    </row>
    <row r="1871" spans="1:34">
      <c r="A1871" s="13" t="s">
        <v>144</v>
      </c>
      <c r="B1871" s="2" t="s">
        <v>74</v>
      </c>
      <c r="C1871" s="14" t="s">
        <v>186</v>
      </c>
      <c r="D1871" s="2">
        <v>2014</v>
      </c>
      <c r="E1871" s="14">
        <v>2014</v>
      </c>
      <c r="F1871" s="14" t="s">
        <v>100</v>
      </c>
      <c r="G1871" s="93">
        <v>1050</v>
      </c>
      <c r="H1871" s="93">
        <v>8272</v>
      </c>
      <c r="I1871" s="93">
        <v>6</v>
      </c>
      <c r="J1871" s="93">
        <v>33</v>
      </c>
      <c r="K1871" s="93">
        <v>1056</v>
      </c>
      <c r="L1871" s="93">
        <v>8305</v>
      </c>
      <c r="M1871" s="48">
        <v>9361</v>
      </c>
      <c r="N1871" s="48">
        <v>18581</v>
      </c>
      <c r="O1871" s="48">
        <v>2779</v>
      </c>
      <c r="P1871" s="48">
        <v>15710</v>
      </c>
      <c r="Q1871" s="48">
        <v>18489</v>
      </c>
      <c r="R1871" s="48">
        <v>22</v>
      </c>
      <c r="S1871" s="48">
        <v>70</v>
      </c>
      <c r="T1871" s="48">
        <v>92</v>
      </c>
      <c r="U1871" s="48">
        <v>2801</v>
      </c>
      <c r="V1871" s="48">
        <v>15780</v>
      </c>
      <c r="W1871" s="156">
        <v>2481401</v>
      </c>
      <c r="X1871" s="156">
        <v>10491</v>
      </c>
      <c r="Y1871" s="156">
        <v>2491892</v>
      </c>
      <c r="Z1871" s="28">
        <v>0.99450000000000005</v>
      </c>
      <c r="AA1871" s="28"/>
      <c r="AB1871" s="111"/>
      <c r="AC1871" s="28"/>
      <c r="AD1871" s="28">
        <v>7.4700000000000003E-2</v>
      </c>
      <c r="AE1871" s="139"/>
      <c r="AF1871" s="139"/>
      <c r="AG1871" s="93">
        <v>686</v>
      </c>
      <c r="AH1871" s="93">
        <v>1370</v>
      </c>
    </row>
    <row r="1872" spans="1:34">
      <c r="A1872" s="13" t="s">
        <v>145</v>
      </c>
      <c r="B1872" s="2" t="s">
        <v>75</v>
      </c>
      <c r="C1872" s="14" t="s">
        <v>186</v>
      </c>
      <c r="D1872" s="2">
        <v>2014</v>
      </c>
      <c r="E1872" s="14">
        <v>2014</v>
      </c>
      <c r="F1872" s="14" t="s">
        <v>100</v>
      </c>
      <c r="G1872" s="93">
        <v>115</v>
      </c>
      <c r="H1872" s="93">
        <v>846</v>
      </c>
      <c r="I1872" s="93">
        <v>0</v>
      </c>
      <c r="J1872" s="93">
        <v>1</v>
      </c>
      <c r="K1872" s="93">
        <v>115</v>
      </c>
      <c r="L1872" s="93">
        <v>847</v>
      </c>
      <c r="M1872" s="48">
        <v>962</v>
      </c>
      <c r="N1872" s="48">
        <v>1884</v>
      </c>
      <c r="O1872" s="48">
        <v>301</v>
      </c>
      <c r="P1872" s="48">
        <v>1582</v>
      </c>
      <c r="Q1872" s="48">
        <v>1883</v>
      </c>
      <c r="R1872" s="48">
        <v>0</v>
      </c>
      <c r="S1872" s="48">
        <v>1</v>
      </c>
      <c r="T1872" s="48">
        <v>1</v>
      </c>
      <c r="U1872" s="48">
        <v>301</v>
      </c>
      <c r="V1872" s="48">
        <v>1583</v>
      </c>
      <c r="W1872" s="156">
        <v>260126</v>
      </c>
      <c r="X1872" s="156">
        <v>101</v>
      </c>
      <c r="Y1872" s="156">
        <v>260227</v>
      </c>
      <c r="Z1872" s="28">
        <v>0.98550000000000004</v>
      </c>
      <c r="AA1872" s="28"/>
      <c r="AB1872" s="111"/>
      <c r="AC1872" s="28"/>
      <c r="AD1872" s="28">
        <v>7.4700000000000003E-2</v>
      </c>
      <c r="AE1872" s="139"/>
      <c r="AF1872" s="139"/>
      <c r="AG1872" s="93">
        <v>42</v>
      </c>
      <c r="AH1872" s="93">
        <v>67</v>
      </c>
    </row>
    <row r="1873" spans="1:34">
      <c r="A1873" s="13" t="s">
        <v>146</v>
      </c>
      <c r="B1873" s="2" t="s">
        <v>75</v>
      </c>
      <c r="C1873" s="14" t="s">
        <v>186</v>
      </c>
      <c r="D1873" s="2">
        <v>2014</v>
      </c>
      <c r="E1873" s="14">
        <v>2014</v>
      </c>
      <c r="F1873" s="14" t="s">
        <v>100</v>
      </c>
      <c r="G1873" s="93">
        <v>19176</v>
      </c>
      <c r="H1873" s="93">
        <v>105792</v>
      </c>
      <c r="I1873" s="93">
        <v>49</v>
      </c>
      <c r="J1873" s="93">
        <v>511</v>
      </c>
      <c r="K1873" s="93">
        <v>19225</v>
      </c>
      <c r="L1873" s="93">
        <v>106303</v>
      </c>
      <c r="M1873" s="48">
        <v>125528</v>
      </c>
      <c r="N1873" s="48">
        <v>292114</v>
      </c>
      <c r="O1873" s="48">
        <v>51968</v>
      </c>
      <c r="P1873" s="48">
        <v>238591</v>
      </c>
      <c r="Q1873" s="48">
        <v>290559</v>
      </c>
      <c r="R1873" s="48">
        <v>177</v>
      </c>
      <c r="S1873" s="48">
        <v>1378</v>
      </c>
      <c r="T1873" s="48">
        <v>1555</v>
      </c>
      <c r="U1873" s="48">
        <v>52145</v>
      </c>
      <c r="V1873" s="48">
        <v>239969</v>
      </c>
      <c r="W1873" s="156">
        <v>38851580</v>
      </c>
      <c r="X1873" s="156">
        <v>160478</v>
      </c>
      <c r="Y1873" s="156">
        <v>39012058</v>
      </c>
      <c r="Z1873" s="28">
        <v>0.995</v>
      </c>
      <c r="AA1873" s="28"/>
      <c r="AB1873" s="111"/>
      <c r="AC1873" s="28"/>
      <c r="AD1873" s="28">
        <v>3.7999999999999999E-2</v>
      </c>
      <c r="AE1873" s="139"/>
      <c r="AF1873" s="139"/>
      <c r="AG1873" s="93">
        <v>17175</v>
      </c>
      <c r="AH1873" s="93">
        <v>37562</v>
      </c>
    </row>
    <row r="1874" spans="1:34">
      <c r="A1874" s="13" t="s">
        <v>147</v>
      </c>
      <c r="B1874" s="2" t="s">
        <v>74</v>
      </c>
      <c r="C1874" s="14" t="s">
        <v>186</v>
      </c>
      <c r="D1874" s="2">
        <v>2014</v>
      </c>
      <c r="E1874" s="14">
        <v>2014</v>
      </c>
      <c r="F1874" s="14" t="s">
        <v>100</v>
      </c>
      <c r="G1874" s="93">
        <v>18204</v>
      </c>
      <c r="H1874" s="93">
        <v>83382</v>
      </c>
      <c r="I1874" s="93">
        <v>169</v>
      </c>
      <c r="J1874" s="93">
        <v>895</v>
      </c>
      <c r="K1874" s="93">
        <v>18373</v>
      </c>
      <c r="L1874" s="93">
        <v>84277</v>
      </c>
      <c r="M1874" s="48">
        <v>102650</v>
      </c>
      <c r="N1874" s="48">
        <v>219596</v>
      </c>
      <c r="O1874" s="48">
        <v>46186</v>
      </c>
      <c r="P1874" s="48">
        <v>170857</v>
      </c>
      <c r="Q1874" s="48">
        <v>217043</v>
      </c>
      <c r="R1874" s="48">
        <v>595</v>
      </c>
      <c r="S1874" s="48">
        <v>1958</v>
      </c>
      <c r="T1874" s="48">
        <v>2553</v>
      </c>
      <c r="U1874" s="48">
        <v>46781</v>
      </c>
      <c r="V1874" s="48">
        <v>172815</v>
      </c>
      <c r="W1874" s="156">
        <v>31490630</v>
      </c>
      <c r="X1874" s="156">
        <v>345643</v>
      </c>
      <c r="Y1874" s="156">
        <v>31836273</v>
      </c>
      <c r="Z1874" s="28">
        <v>0.99009999999999998</v>
      </c>
      <c r="AA1874" s="28"/>
      <c r="AB1874" s="111"/>
      <c r="AC1874" s="28"/>
      <c r="AD1874" s="28">
        <v>2.3E-3</v>
      </c>
      <c r="AE1874" s="139"/>
      <c r="AF1874" s="139"/>
      <c r="AG1874" s="93">
        <v>10025</v>
      </c>
      <c r="AH1874" s="93">
        <v>19574</v>
      </c>
    </row>
    <row r="1875" spans="1:34">
      <c r="A1875" s="13" t="s">
        <v>148</v>
      </c>
      <c r="B1875" s="2" t="s">
        <v>75</v>
      </c>
      <c r="C1875" s="14" t="s">
        <v>186</v>
      </c>
      <c r="D1875" s="2">
        <v>2014</v>
      </c>
      <c r="E1875" s="14">
        <v>2014</v>
      </c>
      <c r="F1875" s="14" t="s">
        <v>100</v>
      </c>
      <c r="G1875" s="93">
        <v>345</v>
      </c>
      <c r="H1875" s="93">
        <v>2363</v>
      </c>
      <c r="I1875" s="93">
        <v>1</v>
      </c>
      <c r="J1875" s="93">
        <v>9</v>
      </c>
      <c r="K1875" s="93">
        <v>346</v>
      </c>
      <c r="L1875" s="93">
        <v>2372</v>
      </c>
      <c r="M1875" s="48">
        <v>2718</v>
      </c>
      <c r="N1875" s="48">
        <v>6172</v>
      </c>
      <c r="O1875" s="48">
        <v>926</v>
      </c>
      <c r="P1875" s="48">
        <v>5213</v>
      </c>
      <c r="Q1875" s="48">
        <v>6139</v>
      </c>
      <c r="R1875" s="48">
        <v>4</v>
      </c>
      <c r="S1875" s="48">
        <v>29</v>
      </c>
      <c r="T1875" s="48">
        <v>33</v>
      </c>
      <c r="U1875" s="48">
        <v>930</v>
      </c>
      <c r="V1875" s="48">
        <v>5242</v>
      </c>
      <c r="W1875" s="156">
        <v>814456</v>
      </c>
      <c r="X1875" s="156">
        <v>2432</v>
      </c>
      <c r="Y1875" s="156">
        <v>816888</v>
      </c>
      <c r="Z1875" s="28">
        <v>1</v>
      </c>
      <c r="AA1875" s="28"/>
      <c r="AB1875" s="111"/>
      <c r="AC1875" s="28"/>
      <c r="AD1875" s="28">
        <v>7.4700000000000003E-2</v>
      </c>
      <c r="AE1875" s="139"/>
      <c r="AF1875" s="139"/>
      <c r="AG1875" s="93">
        <v>447</v>
      </c>
      <c r="AH1875" s="93">
        <v>975</v>
      </c>
    </row>
    <row r="1876" spans="1:34">
      <c r="A1876" s="13" t="s">
        <v>149</v>
      </c>
      <c r="B1876" s="2" t="s">
        <v>75</v>
      </c>
      <c r="C1876" s="14" t="s">
        <v>186</v>
      </c>
      <c r="D1876" s="2">
        <v>2014</v>
      </c>
      <c r="E1876" s="14">
        <v>2014</v>
      </c>
      <c r="F1876" s="14" t="s">
        <v>100</v>
      </c>
      <c r="G1876" s="93">
        <v>29170</v>
      </c>
      <c r="H1876" s="93">
        <v>144682</v>
      </c>
      <c r="I1876" s="93">
        <v>71</v>
      </c>
      <c r="J1876" s="93">
        <v>678</v>
      </c>
      <c r="K1876" s="93">
        <v>29241</v>
      </c>
      <c r="L1876" s="93">
        <v>145360</v>
      </c>
      <c r="M1876" s="48">
        <v>174601</v>
      </c>
      <c r="N1876" s="48">
        <v>396223</v>
      </c>
      <c r="O1876" s="48">
        <v>78419</v>
      </c>
      <c r="P1876" s="48">
        <v>315860</v>
      </c>
      <c r="Q1876" s="48">
        <v>394279</v>
      </c>
      <c r="R1876" s="48">
        <v>233</v>
      </c>
      <c r="S1876" s="48">
        <v>1711</v>
      </c>
      <c r="T1876" s="48">
        <v>1944</v>
      </c>
      <c r="U1876" s="48">
        <v>78652</v>
      </c>
      <c r="V1876" s="48">
        <v>317571</v>
      </c>
      <c r="W1876" s="156">
        <v>54361186</v>
      </c>
      <c r="X1876" s="156">
        <v>209214</v>
      </c>
      <c r="Y1876" s="156">
        <v>54570400</v>
      </c>
      <c r="Z1876" s="28">
        <v>0.99990000000000001</v>
      </c>
      <c r="AA1876" s="28"/>
      <c r="AB1876" s="111"/>
      <c r="AC1876" s="28"/>
      <c r="AD1876" s="28">
        <v>1.66E-2</v>
      </c>
      <c r="AE1876" s="139"/>
      <c r="AF1876" s="139"/>
      <c r="AG1876" s="93">
        <v>21336</v>
      </c>
      <c r="AH1876" s="93">
        <v>45344</v>
      </c>
    </row>
    <row r="1877" spans="1:34">
      <c r="A1877" s="13" t="s">
        <v>150</v>
      </c>
      <c r="B1877" s="2" t="s">
        <v>74</v>
      </c>
      <c r="C1877" s="14" t="s">
        <v>186</v>
      </c>
      <c r="D1877" s="2">
        <v>2014</v>
      </c>
      <c r="E1877" s="14">
        <v>2014</v>
      </c>
      <c r="F1877" s="14" t="s">
        <v>100</v>
      </c>
      <c r="G1877" s="93">
        <v>18786</v>
      </c>
      <c r="H1877" s="93">
        <v>115536</v>
      </c>
      <c r="I1877" s="93">
        <v>140</v>
      </c>
      <c r="J1877" s="93">
        <v>1153</v>
      </c>
      <c r="K1877" s="93">
        <v>18926</v>
      </c>
      <c r="L1877" s="93">
        <v>116689</v>
      </c>
      <c r="M1877" s="48">
        <v>135615</v>
      </c>
      <c r="N1877" s="48">
        <v>281485</v>
      </c>
      <c r="O1877" s="48">
        <v>49894</v>
      </c>
      <c r="P1877" s="48">
        <v>228425</v>
      </c>
      <c r="Q1877" s="48">
        <v>278319</v>
      </c>
      <c r="R1877" s="48">
        <v>457</v>
      </c>
      <c r="S1877" s="48">
        <v>2709</v>
      </c>
      <c r="T1877" s="48">
        <v>3166</v>
      </c>
      <c r="U1877" s="48">
        <v>50351</v>
      </c>
      <c r="V1877" s="48">
        <v>231134</v>
      </c>
      <c r="W1877" s="156">
        <v>38912250</v>
      </c>
      <c r="X1877" s="156">
        <v>364015</v>
      </c>
      <c r="Y1877" s="156">
        <v>39276265</v>
      </c>
      <c r="Z1877" s="28">
        <v>0.93759999999999999</v>
      </c>
      <c r="AA1877" s="28"/>
      <c r="AB1877" s="111"/>
      <c r="AC1877" s="28"/>
      <c r="AD1877" s="28">
        <v>4.0899999999999999E-2</v>
      </c>
      <c r="AE1877" s="139"/>
      <c r="AF1877" s="139"/>
      <c r="AG1877" s="93">
        <v>16715</v>
      </c>
      <c r="AH1877" s="93">
        <v>34247</v>
      </c>
    </row>
    <row r="1878" spans="1:34">
      <c r="A1878" s="13" t="s">
        <v>151</v>
      </c>
      <c r="B1878" s="2" t="s">
        <v>74</v>
      </c>
      <c r="C1878" s="14" t="s">
        <v>186</v>
      </c>
      <c r="D1878" s="2">
        <v>2014</v>
      </c>
      <c r="E1878" s="14">
        <v>2014</v>
      </c>
      <c r="F1878" s="14" t="s">
        <v>100</v>
      </c>
      <c r="G1878" s="93">
        <v>2722</v>
      </c>
      <c r="H1878" s="93">
        <v>29341</v>
      </c>
      <c r="I1878" s="93">
        <v>70</v>
      </c>
      <c r="J1878" s="93">
        <v>1027</v>
      </c>
      <c r="K1878" s="93">
        <v>2792</v>
      </c>
      <c r="L1878" s="93">
        <v>30368</v>
      </c>
      <c r="M1878" s="48">
        <v>33160</v>
      </c>
      <c r="N1878" s="48">
        <v>54386</v>
      </c>
      <c r="O1878" s="48">
        <v>6083</v>
      </c>
      <c r="P1878" s="48">
        <v>46112</v>
      </c>
      <c r="Q1878" s="48">
        <v>52195</v>
      </c>
      <c r="R1878" s="48">
        <v>192</v>
      </c>
      <c r="S1878" s="48">
        <v>1999</v>
      </c>
      <c r="T1878" s="48">
        <v>2191</v>
      </c>
      <c r="U1878" s="48">
        <v>6275</v>
      </c>
      <c r="V1878" s="48">
        <v>48111</v>
      </c>
      <c r="W1878" s="156">
        <v>7457460</v>
      </c>
      <c r="X1878" s="156">
        <v>246161</v>
      </c>
      <c r="Y1878" s="156">
        <v>7703621</v>
      </c>
      <c r="Z1878" s="28">
        <v>0.96660000000000001</v>
      </c>
      <c r="AA1878" s="28"/>
      <c r="AB1878" s="111"/>
      <c r="AC1878" s="28"/>
      <c r="AD1878" s="28">
        <v>7.1800000000000003E-2</v>
      </c>
      <c r="AE1878" s="139"/>
      <c r="AF1878" s="139"/>
      <c r="AG1878" s="93">
        <v>4206</v>
      </c>
      <c r="AH1878" s="93">
        <v>6712</v>
      </c>
    </row>
    <row r="1879" spans="1:34">
      <c r="A1879" s="13" t="s">
        <v>152</v>
      </c>
      <c r="B1879" s="2" t="s">
        <v>75</v>
      </c>
      <c r="C1879" s="14" t="s">
        <v>186</v>
      </c>
      <c r="D1879" s="2">
        <v>2014</v>
      </c>
      <c r="E1879" s="14">
        <v>2014</v>
      </c>
      <c r="F1879" s="14" t="s">
        <v>100</v>
      </c>
      <c r="G1879" s="93">
        <v>9298</v>
      </c>
      <c r="H1879" s="93">
        <v>40895</v>
      </c>
      <c r="I1879" s="93">
        <v>18</v>
      </c>
      <c r="J1879" s="93">
        <v>278</v>
      </c>
      <c r="K1879" s="93">
        <v>9316</v>
      </c>
      <c r="L1879" s="93">
        <v>41173</v>
      </c>
      <c r="M1879" s="48">
        <v>50489</v>
      </c>
      <c r="N1879" s="48">
        <v>118282</v>
      </c>
      <c r="O1879" s="48">
        <v>23833</v>
      </c>
      <c r="P1879" s="48">
        <v>93643</v>
      </c>
      <c r="Q1879" s="48">
        <v>117476</v>
      </c>
      <c r="R1879" s="48">
        <v>60</v>
      </c>
      <c r="S1879" s="48">
        <v>746</v>
      </c>
      <c r="T1879" s="48">
        <v>806</v>
      </c>
      <c r="U1879" s="48">
        <v>23893</v>
      </c>
      <c r="V1879" s="48">
        <v>94389</v>
      </c>
      <c r="W1879" s="156">
        <v>16176855</v>
      </c>
      <c r="X1879" s="156">
        <v>91348</v>
      </c>
      <c r="Y1879" s="156">
        <v>16268203</v>
      </c>
      <c r="Z1879" s="28">
        <v>0.97709999999999997</v>
      </c>
      <c r="AA1879" s="28"/>
      <c r="AB1879" s="111"/>
      <c r="AC1879" s="28"/>
      <c r="AD1879" s="28">
        <v>4.4400000000000002E-2</v>
      </c>
      <c r="AE1879" s="139"/>
      <c r="AF1879" s="139"/>
      <c r="AG1879" s="93">
        <v>7216</v>
      </c>
      <c r="AH1879" s="93">
        <v>15294</v>
      </c>
    </row>
    <row r="1880" spans="1:34">
      <c r="A1880" s="13" t="s">
        <v>153</v>
      </c>
      <c r="B1880" s="2" t="s">
        <v>74</v>
      </c>
      <c r="C1880" s="14" t="s">
        <v>186</v>
      </c>
      <c r="D1880" s="2">
        <v>2014</v>
      </c>
      <c r="E1880" s="14">
        <v>2014</v>
      </c>
      <c r="F1880" s="14" t="s">
        <v>100</v>
      </c>
      <c r="G1880" s="93">
        <v>1095</v>
      </c>
      <c r="H1880" s="93">
        <v>8374</v>
      </c>
      <c r="I1880" s="93">
        <v>1</v>
      </c>
      <c r="J1880" s="93">
        <v>28</v>
      </c>
      <c r="K1880" s="93">
        <v>1096</v>
      </c>
      <c r="L1880" s="93">
        <v>8402</v>
      </c>
      <c r="M1880" s="48">
        <v>9498</v>
      </c>
      <c r="N1880" s="48">
        <v>17891</v>
      </c>
      <c r="O1880" s="48">
        <v>2721</v>
      </c>
      <c r="P1880" s="48">
        <v>15096</v>
      </c>
      <c r="Q1880" s="48">
        <v>17817</v>
      </c>
      <c r="R1880" s="48">
        <v>4</v>
      </c>
      <c r="S1880" s="48">
        <v>70</v>
      </c>
      <c r="T1880" s="48">
        <v>74</v>
      </c>
      <c r="U1880" s="48">
        <v>2725</v>
      </c>
      <c r="V1880" s="48">
        <v>15166</v>
      </c>
      <c r="W1880" s="156">
        <v>2449178</v>
      </c>
      <c r="X1880" s="156">
        <v>8211</v>
      </c>
      <c r="Y1880" s="156">
        <v>2457389</v>
      </c>
      <c r="Z1880" s="28">
        <v>0.96250000000000002</v>
      </c>
      <c r="AA1880" s="28"/>
      <c r="AB1880" s="111"/>
      <c r="AC1880" s="28"/>
      <c r="AD1880" s="28">
        <v>7.4700000000000003E-2</v>
      </c>
      <c r="AE1880" s="139"/>
      <c r="AF1880" s="139"/>
      <c r="AG1880" s="93">
        <v>1150</v>
      </c>
      <c r="AH1880" s="93">
        <v>2312</v>
      </c>
    </row>
    <row r="1881" spans="1:34">
      <c r="A1881" s="13" t="s">
        <v>154</v>
      </c>
      <c r="B1881" s="2" t="s">
        <v>74</v>
      </c>
      <c r="C1881" s="14" t="s">
        <v>186</v>
      </c>
      <c r="D1881" s="2">
        <v>2014</v>
      </c>
      <c r="E1881" s="14">
        <v>2014</v>
      </c>
      <c r="F1881" s="14" t="s">
        <v>100</v>
      </c>
      <c r="G1881" s="93">
        <v>1369</v>
      </c>
      <c r="H1881" s="93">
        <v>14287</v>
      </c>
      <c r="I1881" s="93">
        <v>20</v>
      </c>
      <c r="J1881" s="93">
        <v>337</v>
      </c>
      <c r="K1881" s="93">
        <v>1389</v>
      </c>
      <c r="L1881" s="93">
        <v>14624</v>
      </c>
      <c r="M1881" s="48">
        <v>16013</v>
      </c>
      <c r="N1881" s="48">
        <v>32069</v>
      </c>
      <c r="O1881" s="48">
        <v>3359</v>
      </c>
      <c r="P1881" s="48">
        <v>27841</v>
      </c>
      <c r="Q1881" s="48">
        <v>31200</v>
      </c>
      <c r="R1881" s="48">
        <v>67</v>
      </c>
      <c r="S1881" s="48">
        <v>802</v>
      </c>
      <c r="T1881" s="48">
        <v>869</v>
      </c>
      <c r="U1881" s="48">
        <v>3426</v>
      </c>
      <c r="V1881" s="48">
        <v>28643</v>
      </c>
      <c r="W1881" s="156">
        <v>4227519</v>
      </c>
      <c r="X1881" s="156">
        <v>91367</v>
      </c>
      <c r="Y1881" s="156">
        <v>4318886</v>
      </c>
      <c r="Z1881" s="28">
        <v>0.97470000000000001</v>
      </c>
      <c r="AA1881" s="28"/>
      <c r="AB1881" s="111"/>
      <c r="AC1881" s="28"/>
      <c r="AD1881" s="28">
        <v>7.4700000000000003E-2</v>
      </c>
      <c r="AE1881" s="139"/>
      <c r="AF1881" s="139"/>
      <c r="AG1881" s="93">
        <v>4053</v>
      </c>
      <c r="AH1881" s="93">
        <v>7862</v>
      </c>
    </row>
    <row r="1882" spans="1:34">
      <c r="A1882" s="13" t="s">
        <v>155</v>
      </c>
      <c r="B1882" s="2" t="s">
        <v>74</v>
      </c>
      <c r="C1882" s="14" t="s">
        <v>186</v>
      </c>
      <c r="D1882" s="2">
        <v>2014</v>
      </c>
      <c r="E1882" s="14">
        <v>2014</v>
      </c>
      <c r="F1882" s="14" t="s">
        <v>100</v>
      </c>
      <c r="G1882" s="93">
        <v>2716</v>
      </c>
      <c r="H1882" s="93">
        <v>13083</v>
      </c>
      <c r="I1882" s="93">
        <v>6</v>
      </c>
      <c r="J1882" s="93">
        <v>61</v>
      </c>
      <c r="K1882" s="93">
        <v>2722</v>
      </c>
      <c r="L1882" s="93">
        <v>13144</v>
      </c>
      <c r="M1882" s="48">
        <v>15866</v>
      </c>
      <c r="N1882" s="48">
        <v>34880</v>
      </c>
      <c r="O1882" s="48">
        <v>6992</v>
      </c>
      <c r="P1882" s="48">
        <v>27723</v>
      </c>
      <c r="Q1882" s="48">
        <v>34715</v>
      </c>
      <c r="R1882" s="48">
        <v>20</v>
      </c>
      <c r="S1882" s="48">
        <v>145</v>
      </c>
      <c r="T1882" s="48">
        <v>165</v>
      </c>
      <c r="U1882" s="48">
        <v>7012</v>
      </c>
      <c r="V1882" s="48">
        <v>27868</v>
      </c>
      <c r="W1882" s="156">
        <v>4684673</v>
      </c>
      <c r="X1882" s="156">
        <v>17489</v>
      </c>
      <c r="Y1882" s="156">
        <v>4702162</v>
      </c>
      <c r="Z1882" s="28">
        <v>0.9264</v>
      </c>
      <c r="AA1882" s="28"/>
      <c r="AB1882" s="111"/>
      <c r="AC1882" s="28"/>
      <c r="AD1882" s="28">
        <v>7.4700000000000003E-2</v>
      </c>
      <c r="AE1882" s="139"/>
      <c r="AF1882" s="139"/>
      <c r="AG1882" s="93">
        <v>4124</v>
      </c>
      <c r="AH1882" s="93">
        <v>9158</v>
      </c>
    </row>
    <row r="1883" spans="1:34">
      <c r="A1883" s="13" t="s">
        <v>156</v>
      </c>
      <c r="B1883" s="2" t="s">
        <v>74</v>
      </c>
      <c r="C1883" s="14" t="s">
        <v>186</v>
      </c>
      <c r="D1883" s="2">
        <v>2014</v>
      </c>
      <c r="E1883" s="14">
        <v>2014</v>
      </c>
      <c r="F1883" s="14" t="s">
        <v>100</v>
      </c>
      <c r="G1883" s="93">
        <v>7127</v>
      </c>
      <c r="H1883" s="93">
        <v>47449</v>
      </c>
      <c r="I1883" s="93">
        <v>63</v>
      </c>
      <c r="J1883" s="93">
        <v>1151</v>
      </c>
      <c r="K1883" s="93">
        <v>7190</v>
      </c>
      <c r="L1883" s="93">
        <v>48600</v>
      </c>
      <c r="M1883" s="48">
        <v>55790</v>
      </c>
      <c r="N1883" s="48">
        <v>114549</v>
      </c>
      <c r="O1883" s="48">
        <v>17194</v>
      </c>
      <c r="P1883" s="48">
        <v>94845</v>
      </c>
      <c r="Q1883" s="48">
        <v>112039</v>
      </c>
      <c r="R1883" s="48">
        <v>181</v>
      </c>
      <c r="S1883" s="48">
        <v>2329</v>
      </c>
      <c r="T1883" s="48">
        <v>2510</v>
      </c>
      <c r="U1883" s="48">
        <v>17375</v>
      </c>
      <c r="V1883" s="48">
        <v>97174</v>
      </c>
      <c r="W1883" s="156">
        <v>15620595</v>
      </c>
      <c r="X1883" s="156">
        <v>318299</v>
      </c>
      <c r="Y1883" s="156">
        <v>15938894</v>
      </c>
      <c r="Z1883" s="28">
        <v>0.98060000000000003</v>
      </c>
      <c r="AA1883" s="28"/>
      <c r="AB1883" s="111"/>
      <c r="AC1883" s="28"/>
      <c r="AD1883" s="28">
        <v>2.64E-2</v>
      </c>
      <c r="AE1883" s="139"/>
      <c r="AF1883" s="139"/>
      <c r="AG1883" s="93">
        <v>11043</v>
      </c>
      <c r="AH1883" s="93">
        <v>22272</v>
      </c>
    </row>
    <row r="1884" spans="1:34">
      <c r="A1884" s="13" t="s">
        <v>157</v>
      </c>
      <c r="B1884" s="2" t="s">
        <v>74</v>
      </c>
      <c r="C1884" s="14" t="s">
        <v>186</v>
      </c>
      <c r="D1884" s="2">
        <v>2014</v>
      </c>
      <c r="E1884" s="14">
        <v>2014</v>
      </c>
      <c r="F1884" s="14" t="s">
        <v>100</v>
      </c>
      <c r="G1884" s="93">
        <v>1237</v>
      </c>
      <c r="H1884" s="93">
        <v>10960</v>
      </c>
      <c r="I1884" s="93">
        <v>1</v>
      </c>
      <c r="J1884" s="93">
        <v>20</v>
      </c>
      <c r="K1884" s="93">
        <v>1238</v>
      </c>
      <c r="L1884" s="93">
        <v>10980</v>
      </c>
      <c r="M1884" s="48">
        <v>12218</v>
      </c>
      <c r="N1884" s="48">
        <v>23245</v>
      </c>
      <c r="O1884" s="48">
        <v>2966</v>
      </c>
      <c r="P1884" s="48">
        <v>20221</v>
      </c>
      <c r="Q1884" s="48">
        <v>23187</v>
      </c>
      <c r="R1884" s="48">
        <v>3</v>
      </c>
      <c r="S1884" s="48">
        <v>55</v>
      </c>
      <c r="T1884" s="48">
        <v>58</v>
      </c>
      <c r="U1884" s="48">
        <v>2969</v>
      </c>
      <c r="V1884" s="48">
        <v>20276</v>
      </c>
      <c r="W1884" s="156">
        <v>3229769.14</v>
      </c>
      <c r="X1884" s="156">
        <v>6441.98</v>
      </c>
      <c r="Y1884" s="156">
        <v>3236211.12</v>
      </c>
      <c r="Z1884" s="28">
        <v>0.8931</v>
      </c>
      <c r="AA1884" s="28"/>
      <c r="AB1884" s="111"/>
      <c r="AC1884" s="28"/>
      <c r="AD1884" s="28">
        <v>7.4700000000000003E-2</v>
      </c>
      <c r="AE1884" s="139"/>
      <c r="AF1884" s="139"/>
      <c r="AG1884" s="93">
        <v>2312</v>
      </c>
      <c r="AH1884" s="93">
        <v>4732</v>
      </c>
    </row>
    <row r="1885" spans="1:34">
      <c r="A1885" s="13" t="s">
        <v>158</v>
      </c>
      <c r="B1885" s="2" t="s">
        <v>75</v>
      </c>
      <c r="C1885" s="14" t="s">
        <v>186</v>
      </c>
      <c r="D1885" s="2">
        <v>2014</v>
      </c>
      <c r="E1885" s="14">
        <v>2014</v>
      </c>
      <c r="F1885" s="14" t="s">
        <v>100</v>
      </c>
      <c r="G1885" s="93">
        <v>1567</v>
      </c>
      <c r="H1885" s="93">
        <v>11277</v>
      </c>
      <c r="I1885" s="93">
        <v>1</v>
      </c>
      <c r="J1885" s="93">
        <v>19</v>
      </c>
      <c r="K1885" s="93">
        <v>1568</v>
      </c>
      <c r="L1885" s="93">
        <v>11296</v>
      </c>
      <c r="M1885" s="48">
        <v>12864</v>
      </c>
      <c r="N1885" s="48">
        <v>24920</v>
      </c>
      <c r="O1885" s="48">
        <v>3885</v>
      </c>
      <c r="P1885" s="48">
        <v>20984</v>
      </c>
      <c r="Q1885" s="48">
        <v>24869</v>
      </c>
      <c r="R1885" s="48">
        <v>4</v>
      </c>
      <c r="S1885" s="48">
        <v>47</v>
      </c>
      <c r="T1885" s="48">
        <v>51</v>
      </c>
      <c r="U1885" s="48">
        <v>3889</v>
      </c>
      <c r="V1885" s="48">
        <v>21031</v>
      </c>
      <c r="W1885" s="156">
        <v>3368519</v>
      </c>
      <c r="X1885" s="156">
        <v>6444</v>
      </c>
      <c r="Y1885" s="156">
        <v>3374963</v>
      </c>
      <c r="Z1885" s="28">
        <v>0.9698</v>
      </c>
      <c r="AA1885" s="28"/>
      <c r="AB1885" s="111"/>
      <c r="AC1885" s="28"/>
      <c r="AD1885" s="28">
        <v>7.4700000000000003E-2</v>
      </c>
      <c r="AE1885" s="139"/>
      <c r="AF1885" s="139"/>
      <c r="AG1885" s="93">
        <v>681</v>
      </c>
      <c r="AH1885" s="93">
        <v>1120</v>
      </c>
    </row>
    <row r="1886" spans="1:34">
      <c r="A1886" s="13" t="s">
        <v>159</v>
      </c>
      <c r="B1886" s="2" t="s">
        <v>75</v>
      </c>
      <c r="C1886" s="14" t="s">
        <v>186</v>
      </c>
      <c r="D1886" s="2">
        <v>2014</v>
      </c>
      <c r="E1886" s="14">
        <v>2014</v>
      </c>
      <c r="F1886" s="14" t="s">
        <v>100</v>
      </c>
      <c r="G1886" s="93">
        <v>10</v>
      </c>
      <c r="H1886" s="93">
        <v>153</v>
      </c>
      <c r="I1886" s="93">
        <v>0</v>
      </c>
      <c r="J1886" s="93">
        <v>1</v>
      </c>
      <c r="K1886" s="93">
        <v>10</v>
      </c>
      <c r="L1886" s="93">
        <v>154</v>
      </c>
      <c r="M1886" s="48">
        <v>164</v>
      </c>
      <c r="N1886" s="48">
        <v>292</v>
      </c>
      <c r="O1886" s="48">
        <v>24</v>
      </c>
      <c r="P1886" s="48">
        <v>266</v>
      </c>
      <c r="Q1886" s="48">
        <v>290</v>
      </c>
      <c r="R1886" s="48">
        <v>0</v>
      </c>
      <c r="S1886" s="48">
        <v>2</v>
      </c>
      <c r="T1886" s="48">
        <v>2</v>
      </c>
      <c r="U1886" s="48">
        <v>24</v>
      </c>
      <c r="V1886" s="48">
        <v>268</v>
      </c>
      <c r="W1886" s="156">
        <v>40615</v>
      </c>
      <c r="X1886" s="156">
        <v>289</v>
      </c>
      <c r="Y1886" s="156">
        <v>40904</v>
      </c>
      <c r="Z1886" s="28">
        <v>1</v>
      </c>
      <c r="AA1886" s="28"/>
      <c r="AB1886" s="111"/>
      <c r="AC1886" s="28"/>
      <c r="AD1886" s="28">
        <v>7.4700000000000003E-2</v>
      </c>
      <c r="AE1886" s="139"/>
      <c r="AF1886" s="139"/>
      <c r="AG1886" s="93">
        <v>4</v>
      </c>
      <c r="AH1886" s="93">
        <v>7</v>
      </c>
    </row>
    <row r="1887" spans="1:34">
      <c r="A1887" s="13" t="s">
        <v>160</v>
      </c>
      <c r="B1887" s="2" t="s">
        <v>75</v>
      </c>
      <c r="C1887" s="14" t="s">
        <v>186</v>
      </c>
      <c r="D1887" s="2">
        <v>2014</v>
      </c>
      <c r="E1887" s="14">
        <v>2014</v>
      </c>
      <c r="F1887" s="14" t="s">
        <v>100</v>
      </c>
      <c r="G1887" s="93">
        <v>444</v>
      </c>
      <c r="H1887" s="93">
        <v>2742</v>
      </c>
      <c r="I1887" s="93">
        <v>0</v>
      </c>
      <c r="J1887" s="93">
        <v>3</v>
      </c>
      <c r="K1887" s="93">
        <v>444</v>
      </c>
      <c r="L1887" s="93">
        <v>2745</v>
      </c>
      <c r="M1887" s="48">
        <v>3189</v>
      </c>
      <c r="N1887" s="48">
        <v>6885</v>
      </c>
      <c r="O1887" s="48">
        <v>1206</v>
      </c>
      <c r="P1887" s="48">
        <v>5672</v>
      </c>
      <c r="Q1887" s="48">
        <v>6878</v>
      </c>
      <c r="R1887" s="48">
        <v>0</v>
      </c>
      <c r="S1887" s="48">
        <v>7</v>
      </c>
      <c r="T1887" s="48">
        <v>7</v>
      </c>
      <c r="U1887" s="48">
        <v>1206</v>
      </c>
      <c r="V1887" s="48">
        <v>5679</v>
      </c>
      <c r="W1887" s="156">
        <v>921479</v>
      </c>
      <c r="X1887" s="156">
        <v>476</v>
      </c>
      <c r="Y1887" s="156">
        <v>921955</v>
      </c>
      <c r="Z1887" s="28">
        <v>1</v>
      </c>
      <c r="AA1887" s="28"/>
      <c r="AB1887" s="111"/>
      <c r="AC1887" s="28"/>
      <c r="AD1887" s="28">
        <v>7.4700000000000003E-2</v>
      </c>
      <c r="AE1887" s="139"/>
      <c r="AF1887" s="139"/>
      <c r="AG1887" s="93">
        <v>170</v>
      </c>
      <c r="AH1887" s="93">
        <v>291</v>
      </c>
    </row>
    <row r="1888" spans="1:34">
      <c r="A1888" s="13" t="s">
        <v>161</v>
      </c>
      <c r="B1888" s="2" t="s">
        <v>74</v>
      </c>
      <c r="C1888" s="14" t="s">
        <v>186</v>
      </c>
      <c r="D1888" s="2">
        <v>2014</v>
      </c>
      <c r="E1888" s="14">
        <v>2014</v>
      </c>
      <c r="F1888" s="14" t="s">
        <v>100</v>
      </c>
      <c r="G1888" s="93">
        <v>3524</v>
      </c>
      <c r="H1888" s="93">
        <v>18874</v>
      </c>
      <c r="I1888" s="93">
        <v>7</v>
      </c>
      <c r="J1888" s="93">
        <v>93</v>
      </c>
      <c r="K1888" s="93">
        <v>3531</v>
      </c>
      <c r="L1888" s="93">
        <v>18967</v>
      </c>
      <c r="M1888" s="48">
        <v>22498</v>
      </c>
      <c r="N1888" s="48">
        <v>44005</v>
      </c>
      <c r="O1888" s="48">
        <v>8393</v>
      </c>
      <c r="P1888" s="48">
        <v>35370</v>
      </c>
      <c r="Q1888" s="48">
        <v>43763</v>
      </c>
      <c r="R1888" s="48">
        <v>22</v>
      </c>
      <c r="S1888" s="48">
        <v>220</v>
      </c>
      <c r="T1888" s="48">
        <v>242</v>
      </c>
      <c r="U1888" s="48">
        <v>8415</v>
      </c>
      <c r="V1888" s="48">
        <v>35590</v>
      </c>
      <c r="W1888" s="156">
        <v>6283422</v>
      </c>
      <c r="X1888" s="156">
        <v>30489</v>
      </c>
      <c r="Y1888" s="156">
        <v>6313911</v>
      </c>
      <c r="Z1888" s="28">
        <v>0.92869999999999997</v>
      </c>
      <c r="AA1888" s="28"/>
      <c r="AB1888" s="111"/>
      <c r="AC1888" s="28"/>
      <c r="AD1888" s="28">
        <v>1.1599999999999999E-2</v>
      </c>
      <c r="AE1888" s="139"/>
      <c r="AF1888" s="139"/>
      <c r="AG1888" s="93">
        <v>2430</v>
      </c>
      <c r="AH1888" s="93">
        <v>4822</v>
      </c>
    </row>
    <row r="1889" spans="1:51">
      <c r="A1889" s="13" t="s">
        <v>162</v>
      </c>
      <c r="B1889" s="2" t="s">
        <v>74</v>
      </c>
      <c r="C1889" s="14" t="s">
        <v>186</v>
      </c>
      <c r="D1889" s="2">
        <v>2014</v>
      </c>
      <c r="E1889" s="14">
        <v>2014</v>
      </c>
      <c r="F1889" s="14" t="s">
        <v>100</v>
      </c>
      <c r="G1889" s="93">
        <v>2009</v>
      </c>
      <c r="H1889" s="93">
        <v>17312</v>
      </c>
      <c r="I1889" s="93">
        <v>13</v>
      </c>
      <c r="J1889" s="93">
        <v>118</v>
      </c>
      <c r="K1889" s="93">
        <v>2022</v>
      </c>
      <c r="L1889" s="93">
        <v>17430</v>
      </c>
      <c r="M1889" s="48">
        <v>19452</v>
      </c>
      <c r="N1889" s="48">
        <v>35367</v>
      </c>
      <c r="O1889" s="48">
        <v>4785</v>
      </c>
      <c r="P1889" s="48">
        <v>30252</v>
      </c>
      <c r="Q1889" s="48">
        <v>35037</v>
      </c>
      <c r="R1889" s="48">
        <v>40</v>
      </c>
      <c r="S1889" s="48">
        <v>290</v>
      </c>
      <c r="T1889" s="48">
        <v>330</v>
      </c>
      <c r="U1889" s="48">
        <v>4825</v>
      </c>
      <c r="V1889" s="48">
        <v>30542</v>
      </c>
      <c r="W1889" s="156">
        <v>4885447</v>
      </c>
      <c r="X1889" s="156">
        <v>33757</v>
      </c>
      <c r="Y1889" s="156">
        <v>4919204</v>
      </c>
      <c r="Z1889" s="28">
        <v>0.92800000000000005</v>
      </c>
      <c r="AA1889" s="28"/>
      <c r="AB1889" s="111"/>
      <c r="AC1889" s="28"/>
      <c r="AD1889" s="28">
        <v>7.4700000000000003E-2</v>
      </c>
      <c r="AE1889" s="139"/>
      <c r="AF1889" s="139"/>
      <c r="AG1889" s="93">
        <v>3387</v>
      </c>
      <c r="AH1889" s="93">
        <v>6874</v>
      </c>
    </row>
    <row r="1890" spans="1:51">
      <c r="A1890" s="13" t="s">
        <v>163</v>
      </c>
      <c r="B1890" s="2" t="s">
        <v>75</v>
      </c>
      <c r="C1890" s="14" t="s">
        <v>186</v>
      </c>
      <c r="D1890" s="2">
        <v>2014</v>
      </c>
      <c r="E1890" s="14">
        <v>2014</v>
      </c>
      <c r="F1890" s="14" t="s">
        <v>100</v>
      </c>
      <c r="G1890" s="93">
        <v>6751</v>
      </c>
      <c r="H1890" s="93">
        <v>36064</v>
      </c>
      <c r="I1890" s="93">
        <v>10</v>
      </c>
      <c r="J1890" s="93">
        <v>61</v>
      </c>
      <c r="K1890" s="93">
        <v>6761</v>
      </c>
      <c r="L1890" s="93">
        <v>36125</v>
      </c>
      <c r="M1890" s="48">
        <v>42886</v>
      </c>
      <c r="N1890" s="48">
        <v>92707</v>
      </c>
      <c r="O1890" s="48">
        <v>17684</v>
      </c>
      <c r="P1890" s="48">
        <v>74806</v>
      </c>
      <c r="Q1890" s="48">
        <v>92490</v>
      </c>
      <c r="R1890" s="48">
        <v>32</v>
      </c>
      <c r="S1890" s="48">
        <v>185</v>
      </c>
      <c r="T1890" s="48">
        <v>217</v>
      </c>
      <c r="U1890" s="48">
        <v>17716</v>
      </c>
      <c r="V1890" s="48">
        <v>74991</v>
      </c>
      <c r="W1890" s="156">
        <v>12650590</v>
      </c>
      <c r="X1890" s="156">
        <v>23242</v>
      </c>
      <c r="Y1890" s="156">
        <v>12673832</v>
      </c>
      <c r="Z1890" s="28">
        <v>0.9768</v>
      </c>
      <c r="AA1890" s="28"/>
      <c r="AB1890" s="111"/>
      <c r="AC1890" s="28"/>
      <c r="AD1890" s="28">
        <v>1.5800000000000002E-2</v>
      </c>
      <c r="AE1890" s="139"/>
      <c r="AF1890" s="139"/>
      <c r="AG1890" s="93">
        <v>5549</v>
      </c>
      <c r="AH1890" s="93">
        <v>11786</v>
      </c>
    </row>
    <row r="1891" spans="1:51">
      <c r="A1891" s="13" t="s">
        <v>164</v>
      </c>
      <c r="B1891" s="2" t="s">
        <v>75</v>
      </c>
      <c r="C1891" s="14" t="s">
        <v>186</v>
      </c>
      <c r="D1891" s="2">
        <v>2014</v>
      </c>
      <c r="E1891" s="14">
        <v>2014</v>
      </c>
      <c r="F1891" s="14" t="s">
        <v>100</v>
      </c>
      <c r="G1891" s="93">
        <v>793</v>
      </c>
      <c r="H1891" s="93">
        <v>4830</v>
      </c>
      <c r="I1891" s="93">
        <v>5</v>
      </c>
      <c r="J1891" s="93">
        <v>25</v>
      </c>
      <c r="K1891" s="93">
        <v>798</v>
      </c>
      <c r="L1891" s="93">
        <v>4855</v>
      </c>
      <c r="M1891" s="48">
        <v>5653</v>
      </c>
      <c r="N1891" s="48">
        <v>13099</v>
      </c>
      <c r="O1891" s="48">
        <v>2146</v>
      </c>
      <c r="P1891" s="48">
        <v>10867</v>
      </c>
      <c r="Q1891" s="48">
        <v>13013</v>
      </c>
      <c r="R1891" s="48">
        <v>15</v>
      </c>
      <c r="S1891" s="48">
        <v>71</v>
      </c>
      <c r="T1891" s="48">
        <v>86</v>
      </c>
      <c r="U1891" s="48">
        <v>2161</v>
      </c>
      <c r="V1891" s="48">
        <v>10938</v>
      </c>
      <c r="W1891" s="156">
        <v>1765966</v>
      </c>
      <c r="X1891" s="156">
        <v>9500</v>
      </c>
      <c r="Y1891" s="156">
        <v>1775466</v>
      </c>
      <c r="Z1891" s="28">
        <v>0.98580000000000001</v>
      </c>
      <c r="AA1891" s="28"/>
      <c r="AB1891" s="111"/>
      <c r="AC1891" s="28"/>
      <c r="AD1891" s="28">
        <v>7.4700000000000003E-2</v>
      </c>
      <c r="AE1891" s="139"/>
      <c r="AF1891" s="139"/>
      <c r="AG1891" s="93">
        <v>670</v>
      </c>
      <c r="AH1891" s="93">
        <v>1439</v>
      </c>
    </row>
    <row r="1892" spans="1:51">
      <c r="A1892" s="13" t="s">
        <v>165</v>
      </c>
      <c r="B1892" s="2" t="s">
        <v>75</v>
      </c>
      <c r="C1892" s="14" t="s">
        <v>186</v>
      </c>
      <c r="D1892" s="2">
        <v>2014</v>
      </c>
      <c r="E1892" s="14">
        <v>2014</v>
      </c>
      <c r="F1892" s="14" t="s">
        <v>100</v>
      </c>
      <c r="G1892" s="93">
        <v>747</v>
      </c>
      <c r="H1892" s="93">
        <v>4219</v>
      </c>
      <c r="I1892" s="93">
        <v>1</v>
      </c>
      <c r="J1892" s="93">
        <v>8</v>
      </c>
      <c r="K1892" s="93">
        <v>748</v>
      </c>
      <c r="L1892" s="93">
        <v>4227</v>
      </c>
      <c r="M1892" s="48">
        <v>4975</v>
      </c>
      <c r="N1892" s="48">
        <v>11022</v>
      </c>
      <c r="O1892" s="48">
        <v>2010</v>
      </c>
      <c r="P1892" s="48">
        <v>8987</v>
      </c>
      <c r="Q1892" s="48">
        <v>10997</v>
      </c>
      <c r="R1892" s="48">
        <v>3</v>
      </c>
      <c r="S1892" s="48">
        <v>22</v>
      </c>
      <c r="T1892" s="48">
        <v>25</v>
      </c>
      <c r="U1892" s="48">
        <v>2013</v>
      </c>
      <c r="V1892" s="48">
        <v>9009</v>
      </c>
      <c r="W1892" s="156">
        <v>1465910</v>
      </c>
      <c r="X1892" s="156">
        <v>3092</v>
      </c>
      <c r="Y1892" s="156">
        <v>1469002</v>
      </c>
      <c r="Z1892" s="28">
        <v>0.96879999999999999</v>
      </c>
      <c r="AA1892" s="28"/>
      <c r="AB1892" s="111"/>
      <c r="AC1892" s="28"/>
      <c r="AD1892" s="28">
        <v>7.4700000000000003E-2</v>
      </c>
      <c r="AE1892" s="139"/>
      <c r="AF1892" s="139"/>
      <c r="AG1892" s="93">
        <v>456</v>
      </c>
      <c r="AH1892" s="93">
        <v>935</v>
      </c>
    </row>
    <row r="1893" spans="1:51">
      <c r="A1893" s="13" t="s">
        <v>166</v>
      </c>
      <c r="B1893" s="2" t="s">
        <v>75</v>
      </c>
      <c r="C1893" s="14" t="s">
        <v>186</v>
      </c>
      <c r="D1893" s="2">
        <v>2014</v>
      </c>
      <c r="E1893" s="14">
        <v>2014</v>
      </c>
      <c r="F1893" s="14" t="s">
        <v>100</v>
      </c>
      <c r="G1893" s="93">
        <v>73</v>
      </c>
      <c r="H1893" s="93">
        <v>941</v>
      </c>
      <c r="I1893" s="93">
        <v>0</v>
      </c>
      <c r="J1893" s="93">
        <v>1</v>
      </c>
      <c r="K1893" s="93">
        <v>73</v>
      </c>
      <c r="L1893" s="93">
        <v>942</v>
      </c>
      <c r="M1893" s="48">
        <v>1015</v>
      </c>
      <c r="N1893" s="48">
        <v>1854</v>
      </c>
      <c r="O1893" s="48">
        <v>164</v>
      </c>
      <c r="P1893" s="48">
        <v>1689</v>
      </c>
      <c r="Q1893" s="48">
        <v>1853</v>
      </c>
      <c r="R1893" s="48">
        <v>0</v>
      </c>
      <c r="S1893" s="48">
        <v>1</v>
      </c>
      <c r="T1893" s="48">
        <v>1</v>
      </c>
      <c r="U1893" s="48">
        <v>164</v>
      </c>
      <c r="V1893" s="48">
        <v>1690</v>
      </c>
      <c r="W1893" s="156">
        <v>262046</v>
      </c>
      <c r="X1893" s="156">
        <v>189</v>
      </c>
      <c r="Y1893" s="156">
        <v>262235</v>
      </c>
      <c r="Z1893" s="28">
        <v>0.98360000000000003</v>
      </c>
      <c r="AA1893" s="28"/>
      <c r="AB1893" s="111"/>
      <c r="AC1893" s="28"/>
      <c r="AD1893" s="28">
        <v>7.4700000000000003E-2</v>
      </c>
      <c r="AE1893" s="139"/>
      <c r="AF1893" s="139"/>
      <c r="AG1893" s="93">
        <v>42</v>
      </c>
      <c r="AH1893" s="93">
        <v>62</v>
      </c>
    </row>
    <row r="1894" spans="1:51">
      <c r="A1894" s="13" t="s">
        <v>167</v>
      </c>
      <c r="B1894" s="2" t="s">
        <v>74</v>
      </c>
      <c r="C1894" s="14" t="s">
        <v>186</v>
      </c>
      <c r="D1894" s="2">
        <v>2014</v>
      </c>
      <c r="E1894" s="14">
        <v>2014</v>
      </c>
      <c r="F1894" s="14" t="s">
        <v>100</v>
      </c>
      <c r="G1894" s="93">
        <v>9256</v>
      </c>
      <c r="H1894" s="93">
        <v>41472</v>
      </c>
      <c r="I1894" s="93">
        <v>21</v>
      </c>
      <c r="J1894" s="93">
        <v>373</v>
      </c>
      <c r="K1894" s="93">
        <v>9277</v>
      </c>
      <c r="L1894" s="93">
        <v>41845</v>
      </c>
      <c r="M1894" s="48">
        <v>51122</v>
      </c>
      <c r="N1894" s="48">
        <v>134191</v>
      </c>
      <c r="O1894" s="48">
        <v>25338</v>
      </c>
      <c r="P1894" s="48">
        <v>107715</v>
      </c>
      <c r="Q1894" s="48">
        <v>133053</v>
      </c>
      <c r="R1894" s="48">
        <v>71</v>
      </c>
      <c r="S1894" s="48">
        <v>1067</v>
      </c>
      <c r="T1894" s="48">
        <v>1138</v>
      </c>
      <c r="U1894" s="48">
        <v>25409</v>
      </c>
      <c r="V1894" s="48">
        <v>108782</v>
      </c>
      <c r="W1894" s="156">
        <v>16504909</v>
      </c>
      <c r="X1894" s="156">
        <v>115609</v>
      </c>
      <c r="Y1894" s="156">
        <v>16620518</v>
      </c>
      <c r="Z1894" s="28">
        <v>0.98860000000000003</v>
      </c>
      <c r="AA1894" s="28"/>
      <c r="AB1894" s="111"/>
      <c r="AC1894" s="28"/>
      <c r="AD1894" s="28">
        <v>3.95E-2</v>
      </c>
      <c r="AE1894" s="139"/>
      <c r="AF1894" s="139"/>
      <c r="AG1894" s="93">
        <v>8265</v>
      </c>
      <c r="AH1894" s="93">
        <v>19015</v>
      </c>
    </row>
    <row r="1895" spans="1:51">
      <c r="A1895" s="13" t="s">
        <v>168</v>
      </c>
      <c r="B1895" s="2" t="s">
        <v>75</v>
      </c>
      <c r="C1895" s="14" t="s">
        <v>186</v>
      </c>
      <c r="D1895" s="2">
        <v>2014</v>
      </c>
      <c r="E1895" s="14">
        <v>2014</v>
      </c>
      <c r="F1895" s="14" t="s">
        <v>100</v>
      </c>
      <c r="G1895" s="93">
        <v>384</v>
      </c>
      <c r="H1895" s="93">
        <v>2619</v>
      </c>
      <c r="I1895" s="93">
        <v>0</v>
      </c>
      <c r="J1895" s="93">
        <v>3</v>
      </c>
      <c r="K1895" s="93">
        <v>384</v>
      </c>
      <c r="L1895" s="93">
        <v>2622</v>
      </c>
      <c r="M1895" s="48">
        <v>3006</v>
      </c>
      <c r="N1895" s="48">
        <v>5537</v>
      </c>
      <c r="O1895" s="48">
        <v>989</v>
      </c>
      <c r="P1895" s="48">
        <v>4538</v>
      </c>
      <c r="Q1895" s="48">
        <v>5527</v>
      </c>
      <c r="R1895" s="48">
        <v>1</v>
      </c>
      <c r="S1895" s="48">
        <v>9</v>
      </c>
      <c r="T1895" s="48">
        <v>10</v>
      </c>
      <c r="U1895" s="48">
        <v>990</v>
      </c>
      <c r="V1895" s="48">
        <v>4547</v>
      </c>
      <c r="W1895" s="156">
        <v>760178</v>
      </c>
      <c r="X1895" s="156">
        <v>1060</v>
      </c>
      <c r="Y1895" s="156">
        <v>761238</v>
      </c>
      <c r="Z1895" s="28">
        <v>0.93100000000000005</v>
      </c>
      <c r="AA1895" s="28"/>
      <c r="AB1895" s="111"/>
      <c r="AC1895" s="28"/>
      <c r="AD1895" s="28">
        <v>7.4700000000000003E-2</v>
      </c>
      <c r="AE1895" s="139"/>
      <c r="AF1895" s="139"/>
      <c r="AG1895" s="93">
        <v>128</v>
      </c>
      <c r="AH1895" s="93">
        <v>199</v>
      </c>
    </row>
    <row r="1896" spans="1:51">
      <c r="A1896" s="13" t="s">
        <v>169</v>
      </c>
      <c r="B1896" s="2" t="s">
        <v>74</v>
      </c>
      <c r="C1896" s="14" t="s">
        <v>186</v>
      </c>
      <c r="D1896" s="2">
        <v>2014</v>
      </c>
      <c r="E1896" s="14">
        <v>2014</v>
      </c>
      <c r="F1896" s="14" t="s">
        <v>100</v>
      </c>
      <c r="G1896" s="93">
        <v>3539</v>
      </c>
      <c r="H1896" s="93">
        <v>31478</v>
      </c>
      <c r="I1896" s="93">
        <v>12</v>
      </c>
      <c r="J1896" s="93">
        <v>237</v>
      </c>
      <c r="K1896" s="93">
        <v>3551</v>
      </c>
      <c r="L1896" s="93">
        <v>31715</v>
      </c>
      <c r="M1896" s="48">
        <v>35266</v>
      </c>
      <c r="N1896" s="48">
        <v>77613</v>
      </c>
      <c r="O1896" s="48">
        <v>8805</v>
      </c>
      <c r="P1896" s="48">
        <v>68175</v>
      </c>
      <c r="Q1896" s="48">
        <v>76980</v>
      </c>
      <c r="R1896" s="48">
        <v>38</v>
      </c>
      <c r="S1896" s="48">
        <v>595</v>
      </c>
      <c r="T1896" s="48">
        <v>633</v>
      </c>
      <c r="U1896" s="48">
        <v>8843</v>
      </c>
      <c r="V1896" s="48">
        <v>68770</v>
      </c>
      <c r="W1896" s="156">
        <v>9997379</v>
      </c>
      <c r="X1896" s="156">
        <v>104869</v>
      </c>
      <c r="Y1896" s="156">
        <v>10102248</v>
      </c>
      <c r="Z1896" s="28">
        <v>0.98050000000000004</v>
      </c>
      <c r="AA1896" s="28"/>
      <c r="AB1896" s="111"/>
      <c r="AC1896" s="28"/>
      <c r="AD1896" s="28">
        <v>3.2300000000000002E-2</v>
      </c>
      <c r="AE1896" s="139"/>
      <c r="AF1896" s="139"/>
      <c r="AG1896" s="93">
        <v>6779</v>
      </c>
      <c r="AH1896" s="93">
        <v>14988</v>
      </c>
    </row>
    <row r="1897" spans="1:51">
      <c r="A1897" s="13" t="s">
        <v>170</v>
      </c>
      <c r="B1897" s="2" t="s">
        <v>74</v>
      </c>
      <c r="C1897" s="14" t="s">
        <v>186</v>
      </c>
      <c r="D1897" s="2">
        <v>2014</v>
      </c>
      <c r="E1897" s="14">
        <v>2014</v>
      </c>
      <c r="F1897" s="14" t="s">
        <v>100</v>
      </c>
      <c r="G1897" s="93">
        <v>1113</v>
      </c>
      <c r="H1897" s="93">
        <v>7726</v>
      </c>
      <c r="I1897" s="93">
        <v>18</v>
      </c>
      <c r="J1897" s="93">
        <v>128</v>
      </c>
      <c r="K1897" s="93">
        <v>1131</v>
      </c>
      <c r="L1897" s="93">
        <v>7854</v>
      </c>
      <c r="M1897" s="48">
        <v>8985</v>
      </c>
      <c r="N1897" s="48">
        <v>18635</v>
      </c>
      <c r="O1897" s="48">
        <v>2851</v>
      </c>
      <c r="P1897" s="48">
        <v>15428</v>
      </c>
      <c r="Q1897" s="48">
        <v>18279</v>
      </c>
      <c r="R1897" s="48">
        <v>73</v>
      </c>
      <c r="S1897" s="48">
        <v>283</v>
      </c>
      <c r="T1897" s="48">
        <v>356</v>
      </c>
      <c r="U1897" s="48">
        <v>2924</v>
      </c>
      <c r="V1897" s="48">
        <v>15711</v>
      </c>
      <c r="W1897" s="156">
        <v>2516806</v>
      </c>
      <c r="X1897" s="156">
        <v>44284</v>
      </c>
      <c r="Y1897" s="156">
        <v>2561090</v>
      </c>
      <c r="Z1897" s="28">
        <v>0.90820000000000001</v>
      </c>
      <c r="AA1897" s="28"/>
      <c r="AB1897" s="111"/>
      <c r="AC1897" s="28"/>
      <c r="AD1897" s="28">
        <v>7.4700000000000003E-2</v>
      </c>
      <c r="AE1897" s="139"/>
      <c r="AF1897" s="139"/>
      <c r="AG1897" s="93">
        <v>943</v>
      </c>
      <c r="AH1897" s="93">
        <v>1853</v>
      </c>
    </row>
    <row r="1898" spans="1:51">
      <c r="A1898" s="13" t="s">
        <v>171</v>
      </c>
      <c r="B1898" s="2" t="s">
        <v>75</v>
      </c>
      <c r="C1898" s="14" t="s">
        <v>186</v>
      </c>
      <c r="D1898" s="2">
        <v>2014</v>
      </c>
      <c r="E1898" s="14">
        <v>2014</v>
      </c>
      <c r="F1898" s="14" t="s">
        <v>100</v>
      </c>
      <c r="G1898" s="93">
        <v>1023</v>
      </c>
      <c r="H1898" s="93">
        <v>5001</v>
      </c>
      <c r="I1898" s="93">
        <v>4</v>
      </c>
      <c r="J1898" s="93">
        <v>17</v>
      </c>
      <c r="K1898" s="93">
        <v>1027</v>
      </c>
      <c r="L1898" s="93">
        <v>5018</v>
      </c>
      <c r="M1898" s="48">
        <v>6045</v>
      </c>
      <c r="N1898" s="48">
        <v>13474</v>
      </c>
      <c r="O1898" s="48">
        <v>2761</v>
      </c>
      <c r="P1898" s="48">
        <v>10651</v>
      </c>
      <c r="Q1898" s="48">
        <v>13412</v>
      </c>
      <c r="R1898" s="48">
        <v>8</v>
      </c>
      <c r="S1898" s="48">
        <v>54</v>
      </c>
      <c r="T1898" s="48">
        <v>62</v>
      </c>
      <c r="U1898" s="48">
        <v>2769</v>
      </c>
      <c r="V1898" s="48">
        <v>10705</v>
      </c>
      <c r="W1898" s="156">
        <v>1847950</v>
      </c>
      <c r="X1898" s="156">
        <v>6389</v>
      </c>
      <c r="Y1898" s="156">
        <v>1854339</v>
      </c>
      <c r="Z1898" s="28">
        <v>1</v>
      </c>
      <c r="AA1898" s="28"/>
      <c r="AB1898" s="111"/>
      <c r="AC1898" s="28"/>
      <c r="AD1898" s="28">
        <v>7.4700000000000003E-2</v>
      </c>
      <c r="AE1898" s="139"/>
      <c r="AF1898" s="139"/>
      <c r="AG1898" s="93">
        <v>544</v>
      </c>
      <c r="AH1898" s="93">
        <v>1062</v>
      </c>
      <c r="AI1898" s="1"/>
      <c r="AJ1898" s="1"/>
      <c r="AK1898" s="1"/>
      <c r="AL1898" s="1"/>
      <c r="AM1898" s="1"/>
      <c r="AN1898" s="1"/>
      <c r="AO1898" s="1"/>
      <c r="AP1898" s="1"/>
      <c r="AQ1898" s="1"/>
      <c r="AR1898" s="1"/>
      <c r="AS1898" s="1"/>
      <c r="AT1898" s="1"/>
      <c r="AU1898" s="1"/>
      <c r="AV1898" s="1"/>
      <c r="AW1898" s="1"/>
      <c r="AX1898" s="1"/>
      <c r="AY1898" s="1"/>
    </row>
    <row r="1899" spans="1:51">
      <c r="A1899" s="51" t="s">
        <v>172</v>
      </c>
      <c r="B1899" s="2" t="s">
        <v>66</v>
      </c>
      <c r="C1899" s="14" t="s">
        <v>187</v>
      </c>
      <c r="D1899" s="2">
        <v>2014</v>
      </c>
      <c r="E1899" s="14">
        <v>2014</v>
      </c>
      <c r="F1899" s="14" t="s">
        <v>100</v>
      </c>
      <c r="G1899" s="93">
        <v>307591</v>
      </c>
      <c r="H1899" s="93">
        <v>1759067</v>
      </c>
      <c r="I1899" s="93">
        <v>2019</v>
      </c>
      <c r="J1899" s="93">
        <v>17267</v>
      </c>
      <c r="K1899" s="93">
        <v>309610</v>
      </c>
      <c r="L1899" s="93">
        <v>1776334</v>
      </c>
      <c r="M1899" s="48">
        <v>2085944</v>
      </c>
      <c r="N1899" s="48">
        <v>4475930</v>
      </c>
      <c r="O1899" s="48">
        <v>772697</v>
      </c>
      <c r="P1899" s="48">
        <v>3656984</v>
      </c>
      <c r="Q1899" s="48">
        <v>4429681</v>
      </c>
      <c r="R1899" s="48">
        <v>6524</v>
      </c>
      <c r="S1899" s="48">
        <v>39725</v>
      </c>
      <c r="T1899" s="48">
        <v>46249</v>
      </c>
      <c r="U1899" s="48">
        <v>779221</v>
      </c>
      <c r="V1899" s="48">
        <v>3696709</v>
      </c>
      <c r="W1899" s="156">
        <v>618247548.96000004</v>
      </c>
      <c r="X1899" s="156">
        <v>5831688.3600000003</v>
      </c>
      <c r="Y1899" s="156">
        <v>624079237.31999993</v>
      </c>
      <c r="Z1899" s="28">
        <v>0.96640000000000004</v>
      </c>
      <c r="AA1899" s="28"/>
      <c r="AB1899" s="111"/>
      <c r="AC1899" s="28"/>
      <c r="AD1899" s="28">
        <v>5.11E-2</v>
      </c>
      <c r="AE1899" s="139"/>
      <c r="AF1899" s="139"/>
      <c r="AG1899" s="93">
        <v>337583</v>
      </c>
      <c r="AH1899" s="93">
        <v>701374</v>
      </c>
      <c r="AI1899" s="2"/>
      <c r="AJ1899" s="2"/>
      <c r="AK1899" s="2"/>
      <c r="AL1899" s="2"/>
      <c r="AM1899" s="2"/>
      <c r="AN1899" s="2"/>
      <c r="AO1899" s="2"/>
      <c r="AP1899" s="2"/>
      <c r="AQ1899" s="2"/>
      <c r="AR1899" s="2"/>
      <c r="AS1899" s="2"/>
      <c r="AT1899" s="2"/>
      <c r="AU1899" s="2"/>
      <c r="AV1899" s="2"/>
      <c r="AW1899" s="2"/>
      <c r="AX1899" s="2"/>
      <c r="AY1899" s="2"/>
    </row>
    <row r="1900" spans="1:51">
      <c r="A1900" s="51" t="s">
        <v>173</v>
      </c>
      <c r="B1900" s="2" t="s">
        <v>74</v>
      </c>
      <c r="C1900" s="14" t="s">
        <v>187</v>
      </c>
      <c r="D1900" s="2">
        <v>2014</v>
      </c>
      <c r="E1900" s="14">
        <v>2014</v>
      </c>
      <c r="F1900" s="14" t="s">
        <v>100</v>
      </c>
      <c r="G1900" s="93">
        <v>9410</v>
      </c>
      <c r="H1900" s="93">
        <v>52934</v>
      </c>
      <c r="I1900" s="93">
        <v>100</v>
      </c>
      <c r="J1900" s="93">
        <v>902</v>
      </c>
      <c r="K1900" s="93">
        <v>9510</v>
      </c>
      <c r="L1900" s="93">
        <v>53836</v>
      </c>
      <c r="M1900" s="48">
        <v>63346</v>
      </c>
      <c r="N1900" s="48">
        <v>124584</v>
      </c>
      <c r="O1900" s="48">
        <v>22058</v>
      </c>
      <c r="P1900" s="48">
        <v>100164</v>
      </c>
      <c r="Q1900" s="48">
        <v>122222</v>
      </c>
      <c r="R1900" s="48">
        <v>334</v>
      </c>
      <c r="S1900" s="48">
        <v>2028</v>
      </c>
      <c r="T1900" s="48">
        <v>2362</v>
      </c>
      <c r="U1900" s="48">
        <v>22392</v>
      </c>
      <c r="V1900" s="48">
        <v>102192</v>
      </c>
      <c r="W1900" s="156">
        <v>17742446</v>
      </c>
      <c r="X1900" s="156">
        <v>285284</v>
      </c>
      <c r="Y1900" s="156">
        <v>18027730</v>
      </c>
      <c r="Z1900" s="28">
        <v>0.87350000000000005</v>
      </c>
      <c r="AA1900" s="28"/>
      <c r="AB1900" s="111"/>
      <c r="AC1900" s="28"/>
      <c r="AD1900" s="28">
        <v>4.0099999999999997E-2</v>
      </c>
      <c r="AE1900" s="139"/>
      <c r="AF1900" s="139"/>
      <c r="AG1900" s="93">
        <v>9484</v>
      </c>
      <c r="AH1900" s="93">
        <v>17988</v>
      </c>
      <c r="AI1900" s="1"/>
      <c r="AJ1900" s="1"/>
      <c r="AK1900" s="1"/>
      <c r="AL1900" s="1"/>
      <c r="AM1900" s="1"/>
      <c r="AN1900" s="1"/>
      <c r="AO1900" s="1"/>
      <c r="AP1900" s="1"/>
      <c r="AQ1900" s="1"/>
      <c r="AR1900" s="1"/>
      <c r="AS1900" s="1"/>
      <c r="AT1900" s="1"/>
      <c r="AU1900" s="1"/>
      <c r="AV1900" s="1"/>
      <c r="AW1900" s="1"/>
      <c r="AX1900" s="1"/>
      <c r="AY1900" s="1"/>
    </row>
    <row r="1901" spans="1:51">
      <c r="A1901" s="51" t="s">
        <v>174</v>
      </c>
      <c r="B1901" s="2" t="s">
        <v>75</v>
      </c>
      <c r="C1901" s="14" t="s">
        <v>187</v>
      </c>
      <c r="D1901" s="2">
        <v>2014</v>
      </c>
      <c r="E1901" s="14">
        <v>2014</v>
      </c>
      <c r="F1901" s="14" t="s">
        <v>100</v>
      </c>
      <c r="G1901" s="93">
        <v>4</v>
      </c>
      <c r="H1901" s="93">
        <v>110</v>
      </c>
      <c r="I1901" s="93">
        <v>0</v>
      </c>
      <c r="J1901" s="93">
        <v>0</v>
      </c>
      <c r="K1901" s="93">
        <v>4</v>
      </c>
      <c r="L1901" s="93">
        <v>110</v>
      </c>
      <c r="M1901" s="48">
        <v>114</v>
      </c>
      <c r="N1901" s="48">
        <v>187</v>
      </c>
      <c r="O1901" s="48">
        <v>10</v>
      </c>
      <c r="P1901" s="48">
        <v>177</v>
      </c>
      <c r="Q1901" s="48">
        <v>187</v>
      </c>
      <c r="R1901" s="48">
        <v>0</v>
      </c>
      <c r="S1901" s="48">
        <v>0</v>
      </c>
      <c r="T1901" s="48">
        <v>0</v>
      </c>
      <c r="U1901" s="48">
        <v>10</v>
      </c>
      <c r="V1901" s="48">
        <v>177</v>
      </c>
      <c r="W1901" s="156">
        <v>23319</v>
      </c>
      <c r="X1901" s="156">
        <v>0</v>
      </c>
      <c r="Y1901" s="156">
        <v>23319</v>
      </c>
      <c r="Z1901" s="28">
        <v>1</v>
      </c>
      <c r="AA1901" s="28"/>
      <c r="AB1901" s="111"/>
      <c r="AC1901" s="28"/>
      <c r="AD1901" s="28">
        <v>7.85E-2</v>
      </c>
      <c r="AE1901" s="139"/>
      <c r="AF1901" s="139"/>
      <c r="AG1901" s="93">
        <v>1</v>
      </c>
      <c r="AH1901" s="93">
        <v>2</v>
      </c>
      <c r="AI1901" s="1"/>
      <c r="AJ1901" s="1"/>
      <c r="AK1901" s="1"/>
      <c r="AL1901" s="1"/>
      <c r="AM1901" s="1"/>
      <c r="AN1901" s="1"/>
      <c r="AO1901" s="1"/>
      <c r="AP1901" s="1"/>
      <c r="AQ1901" s="1"/>
      <c r="AR1901" s="1"/>
      <c r="AS1901" s="1"/>
      <c r="AT1901" s="1"/>
      <c r="AU1901" s="1"/>
      <c r="AV1901" s="1"/>
      <c r="AW1901" s="1"/>
      <c r="AX1901" s="1"/>
      <c r="AY1901" s="1"/>
    </row>
    <row r="1902" spans="1:51">
      <c r="A1902" s="51" t="s">
        <v>175</v>
      </c>
      <c r="B1902" s="2" t="s">
        <v>75</v>
      </c>
      <c r="C1902" s="14" t="s">
        <v>187</v>
      </c>
      <c r="D1902" s="2">
        <v>2014</v>
      </c>
      <c r="E1902" s="14">
        <v>2014</v>
      </c>
      <c r="F1902" s="14" t="s">
        <v>100</v>
      </c>
      <c r="G1902" s="93">
        <v>173</v>
      </c>
      <c r="H1902" s="93">
        <v>1566</v>
      </c>
      <c r="I1902" s="93">
        <v>0</v>
      </c>
      <c r="J1902" s="93">
        <v>1</v>
      </c>
      <c r="K1902" s="93">
        <v>173</v>
      </c>
      <c r="L1902" s="93">
        <v>1567</v>
      </c>
      <c r="M1902" s="48">
        <v>1740</v>
      </c>
      <c r="N1902" s="48">
        <v>3334</v>
      </c>
      <c r="O1902" s="48">
        <v>453</v>
      </c>
      <c r="P1902" s="48">
        <v>2878</v>
      </c>
      <c r="Q1902" s="48">
        <v>3331</v>
      </c>
      <c r="R1902" s="48">
        <v>0</v>
      </c>
      <c r="S1902" s="48">
        <v>3</v>
      </c>
      <c r="T1902" s="48">
        <v>3</v>
      </c>
      <c r="U1902" s="48">
        <v>453</v>
      </c>
      <c r="V1902" s="48">
        <v>2881</v>
      </c>
      <c r="W1902" s="156">
        <v>452293</v>
      </c>
      <c r="X1902" s="156">
        <v>928</v>
      </c>
      <c r="Y1902" s="156">
        <v>453221</v>
      </c>
      <c r="Z1902" s="28">
        <v>0.94569999999999999</v>
      </c>
      <c r="AA1902" s="28"/>
      <c r="AB1902" s="111"/>
      <c r="AC1902" s="28"/>
      <c r="AD1902" s="28">
        <v>7.85E-2</v>
      </c>
      <c r="AE1902" s="139"/>
      <c r="AF1902" s="139"/>
      <c r="AG1902" s="93">
        <v>58</v>
      </c>
      <c r="AH1902" s="93">
        <v>101</v>
      </c>
      <c r="AI1902" s="1"/>
      <c r="AJ1902" s="1"/>
      <c r="AK1902" s="1"/>
      <c r="AL1902" s="1"/>
      <c r="AM1902" s="1"/>
      <c r="AN1902" s="1"/>
      <c r="AO1902" s="1"/>
      <c r="AP1902" s="1"/>
      <c r="AQ1902" s="1"/>
      <c r="AR1902" s="1"/>
      <c r="AS1902" s="1"/>
      <c r="AT1902" s="1"/>
      <c r="AU1902" s="1"/>
      <c r="AV1902" s="1"/>
      <c r="AW1902" s="1"/>
      <c r="AX1902" s="1"/>
      <c r="AY1902" s="1"/>
    </row>
    <row r="1903" spans="1:51">
      <c r="A1903" s="51" t="s">
        <v>176</v>
      </c>
      <c r="B1903" s="2" t="s">
        <v>75</v>
      </c>
      <c r="C1903" s="14" t="s">
        <v>187</v>
      </c>
      <c r="D1903" s="2">
        <v>2014</v>
      </c>
      <c r="E1903" s="14">
        <v>2014</v>
      </c>
      <c r="F1903" s="14" t="s">
        <v>100</v>
      </c>
      <c r="G1903" s="93">
        <v>2064</v>
      </c>
      <c r="H1903" s="93">
        <v>13631</v>
      </c>
      <c r="I1903" s="93">
        <v>2</v>
      </c>
      <c r="J1903" s="93">
        <v>35</v>
      </c>
      <c r="K1903" s="93">
        <v>2066</v>
      </c>
      <c r="L1903" s="93">
        <v>13666</v>
      </c>
      <c r="M1903" s="48">
        <v>15732</v>
      </c>
      <c r="N1903" s="48">
        <v>31145</v>
      </c>
      <c r="O1903" s="48">
        <v>5144</v>
      </c>
      <c r="P1903" s="48">
        <v>25914</v>
      </c>
      <c r="Q1903" s="48">
        <v>31058</v>
      </c>
      <c r="R1903" s="48">
        <v>9</v>
      </c>
      <c r="S1903" s="48">
        <v>78</v>
      </c>
      <c r="T1903" s="48">
        <v>87</v>
      </c>
      <c r="U1903" s="48">
        <v>5153</v>
      </c>
      <c r="V1903" s="48">
        <v>25992</v>
      </c>
      <c r="W1903" s="156">
        <v>4255359</v>
      </c>
      <c r="X1903" s="156">
        <v>8446</v>
      </c>
      <c r="Y1903" s="156">
        <v>4263805</v>
      </c>
      <c r="Z1903" s="28">
        <v>0.89949999999999997</v>
      </c>
      <c r="AA1903" s="28"/>
      <c r="AB1903" s="111"/>
      <c r="AC1903" s="28"/>
      <c r="AD1903" s="28">
        <v>7.85E-2</v>
      </c>
      <c r="AE1903" s="139"/>
      <c r="AF1903" s="139"/>
      <c r="AG1903" s="93">
        <v>950</v>
      </c>
      <c r="AH1903" s="93">
        <v>1607</v>
      </c>
      <c r="AI1903" s="1"/>
      <c r="AJ1903" s="1"/>
      <c r="AK1903" s="1"/>
      <c r="AL1903" s="1"/>
      <c r="AM1903" s="1"/>
      <c r="AN1903" s="1"/>
      <c r="AO1903" s="1"/>
      <c r="AP1903" s="1"/>
      <c r="AQ1903" s="1"/>
      <c r="AR1903" s="1"/>
      <c r="AS1903" s="1"/>
      <c r="AT1903" s="1"/>
      <c r="AU1903" s="1"/>
      <c r="AV1903" s="1"/>
      <c r="AW1903" s="1"/>
      <c r="AX1903" s="1"/>
      <c r="AY1903" s="1"/>
    </row>
    <row r="1904" spans="1:51">
      <c r="A1904" s="51" t="s">
        <v>177</v>
      </c>
      <c r="B1904" s="2" t="s">
        <v>75</v>
      </c>
      <c r="C1904" s="14" t="s">
        <v>187</v>
      </c>
      <c r="D1904" s="2">
        <v>2014</v>
      </c>
      <c r="E1904" s="14">
        <v>2014</v>
      </c>
      <c r="F1904" s="14" t="s">
        <v>100</v>
      </c>
      <c r="G1904" s="93">
        <v>284</v>
      </c>
      <c r="H1904" s="93">
        <v>2556</v>
      </c>
      <c r="I1904" s="93">
        <v>0</v>
      </c>
      <c r="J1904" s="93">
        <v>4</v>
      </c>
      <c r="K1904" s="93">
        <v>284</v>
      </c>
      <c r="L1904" s="93">
        <v>2560</v>
      </c>
      <c r="M1904" s="48">
        <v>2844</v>
      </c>
      <c r="N1904" s="48">
        <v>5349</v>
      </c>
      <c r="O1904" s="48">
        <v>771</v>
      </c>
      <c r="P1904" s="48">
        <v>4567</v>
      </c>
      <c r="Q1904" s="48">
        <v>5338</v>
      </c>
      <c r="R1904" s="48">
        <v>0</v>
      </c>
      <c r="S1904" s="48">
        <v>11</v>
      </c>
      <c r="T1904" s="48">
        <v>11</v>
      </c>
      <c r="U1904" s="48">
        <v>771</v>
      </c>
      <c r="V1904" s="48">
        <v>4578</v>
      </c>
      <c r="W1904" s="156">
        <v>719219</v>
      </c>
      <c r="X1904" s="156">
        <v>1198</v>
      </c>
      <c r="Y1904" s="156">
        <v>720417</v>
      </c>
      <c r="Z1904" s="28">
        <v>0.99239999999999995</v>
      </c>
      <c r="AA1904" s="28"/>
      <c r="AB1904" s="111"/>
      <c r="AC1904" s="28"/>
      <c r="AD1904" s="28">
        <v>7.85E-2</v>
      </c>
      <c r="AE1904" s="139"/>
      <c r="AF1904" s="139"/>
      <c r="AG1904" s="93">
        <v>95</v>
      </c>
      <c r="AH1904" s="93">
        <v>164</v>
      </c>
      <c r="AI1904" s="1"/>
      <c r="AJ1904" s="1"/>
      <c r="AK1904" s="1"/>
      <c r="AL1904" s="1"/>
      <c r="AM1904" s="1"/>
      <c r="AN1904" s="1"/>
      <c r="AO1904" s="1"/>
      <c r="AP1904" s="1"/>
      <c r="AQ1904" s="1"/>
      <c r="AR1904" s="1"/>
      <c r="AS1904" s="1"/>
      <c r="AT1904" s="1"/>
      <c r="AU1904" s="1"/>
      <c r="AV1904" s="1"/>
      <c r="AW1904" s="1"/>
      <c r="AX1904" s="1"/>
      <c r="AY1904" s="1"/>
    </row>
    <row r="1905" spans="1:51">
      <c r="A1905" s="51" t="s">
        <v>178</v>
      </c>
      <c r="B1905" s="2" t="s">
        <v>75</v>
      </c>
      <c r="C1905" s="14" t="s">
        <v>187</v>
      </c>
      <c r="D1905" s="2">
        <v>2014</v>
      </c>
      <c r="E1905" s="14">
        <v>2014</v>
      </c>
      <c r="F1905" s="14" t="s">
        <v>100</v>
      </c>
      <c r="G1905" s="93">
        <v>99</v>
      </c>
      <c r="H1905" s="93">
        <v>593</v>
      </c>
      <c r="I1905" s="93">
        <v>1</v>
      </c>
      <c r="J1905" s="93">
        <v>1</v>
      </c>
      <c r="K1905" s="93">
        <v>100</v>
      </c>
      <c r="L1905" s="93">
        <v>594</v>
      </c>
      <c r="M1905" s="48">
        <v>694</v>
      </c>
      <c r="N1905" s="48">
        <v>1645</v>
      </c>
      <c r="O1905" s="48">
        <v>269</v>
      </c>
      <c r="P1905" s="48">
        <v>1372</v>
      </c>
      <c r="Q1905" s="48">
        <v>1641</v>
      </c>
      <c r="R1905" s="48">
        <v>2</v>
      </c>
      <c r="S1905" s="48">
        <v>2</v>
      </c>
      <c r="T1905" s="48">
        <v>4</v>
      </c>
      <c r="U1905" s="48">
        <v>271</v>
      </c>
      <c r="V1905" s="48">
        <v>1374</v>
      </c>
      <c r="W1905" s="156">
        <v>218636</v>
      </c>
      <c r="X1905" s="156">
        <v>711</v>
      </c>
      <c r="Y1905" s="156">
        <v>219347</v>
      </c>
      <c r="Z1905" s="28">
        <v>0.625</v>
      </c>
      <c r="AA1905" s="28"/>
      <c r="AB1905" s="111"/>
      <c r="AC1905" s="28"/>
      <c r="AD1905" s="28">
        <v>7.85E-2</v>
      </c>
      <c r="AE1905" s="139"/>
      <c r="AF1905" s="139"/>
      <c r="AG1905" s="93">
        <v>137</v>
      </c>
      <c r="AH1905" s="93">
        <v>318</v>
      </c>
      <c r="AI1905" s="1"/>
      <c r="AJ1905" s="1"/>
      <c r="AK1905" s="1"/>
      <c r="AL1905" s="1"/>
      <c r="AM1905" s="1"/>
      <c r="AN1905" s="1"/>
      <c r="AO1905" s="1"/>
      <c r="AP1905" s="1"/>
      <c r="AQ1905" s="1"/>
      <c r="AR1905" s="1"/>
      <c r="AS1905" s="1"/>
      <c r="AT1905" s="1"/>
      <c r="AU1905" s="1"/>
      <c r="AV1905" s="1"/>
      <c r="AW1905" s="1"/>
      <c r="AX1905" s="1"/>
      <c r="AY1905" s="1"/>
    </row>
    <row r="1906" spans="1:51">
      <c r="A1906" s="51" t="s">
        <v>179</v>
      </c>
      <c r="B1906" s="2" t="s">
        <v>74</v>
      </c>
      <c r="C1906" s="14" t="s">
        <v>187</v>
      </c>
      <c r="D1906" s="2">
        <v>2014</v>
      </c>
      <c r="E1906" s="14">
        <v>2014</v>
      </c>
      <c r="F1906" s="14" t="s">
        <v>100</v>
      </c>
      <c r="G1906" s="93">
        <v>5470</v>
      </c>
      <c r="H1906" s="93">
        <v>29740</v>
      </c>
      <c r="I1906" s="93">
        <v>30</v>
      </c>
      <c r="J1906" s="93">
        <v>230</v>
      </c>
      <c r="K1906" s="93">
        <v>5500</v>
      </c>
      <c r="L1906" s="93">
        <v>29970</v>
      </c>
      <c r="M1906" s="48">
        <v>35470</v>
      </c>
      <c r="N1906" s="48">
        <v>76636</v>
      </c>
      <c r="O1906" s="48">
        <v>13035</v>
      </c>
      <c r="P1906" s="48">
        <v>62889</v>
      </c>
      <c r="Q1906" s="48">
        <v>75924</v>
      </c>
      <c r="R1906" s="48">
        <v>110</v>
      </c>
      <c r="S1906" s="48">
        <v>602</v>
      </c>
      <c r="T1906" s="48">
        <v>712</v>
      </c>
      <c r="U1906" s="48">
        <v>13145</v>
      </c>
      <c r="V1906" s="48">
        <v>63491</v>
      </c>
      <c r="W1906" s="156">
        <v>10460675</v>
      </c>
      <c r="X1906" s="156">
        <v>75206</v>
      </c>
      <c r="Y1906" s="156">
        <v>10535881</v>
      </c>
      <c r="Z1906" s="28">
        <v>0.91710000000000003</v>
      </c>
      <c r="AA1906" s="28"/>
      <c r="AB1906" s="111"/>
      <c r="AC1906" s="28"/>
      <c r="AD1906" s="28">
        <v>3.8199999999999998E-2</v>
      </c>
      <c r="AE1906" s="139"/>
      <c r="AF1906" s="139"/>
      <c r="AG1906" s="93">
        <v>5524</v>
      </c>
      <c r="AH1906" s="93">
        <v>10975</v>
      </c>
      <c r="AI1906" s="1"/>
      <c r="AJ1906" s="1"/>
      <c r="AK1906" s="1"/>
      <c r="AL1906" s="1"/>
      <c r="AM1906" s="1"/>
      <c r="AN1906" s="1"/>
      <c r="AO1906" s="1"/>
      <c r="AP1906" s="1"/>
      <c r="AQ1906" s="1"/>
      <c r="AR1906" s="1"/>
      <c r="AS1906" s="1"/>
      <c r="AT1906" s="1"/>
      <c r="AU1906" s="1"/>
      <c r="AV1906" s="1"/>
      <c r="AW1906" s="1"/>
      <c r="AX1906" s="1"/>
      <c r="AY1906" s="1"/>
    </row>
    <row r="1907" spans="1:51">
      <c r="A1907" s="51" t="s">
        <v>180</v>
      </c>
      <c r="B1907" s="2" t="s">
        <v>75</v>
      </c>
      <c r="C1907" s="14" t="s">
        <v>187</v>
      </c>
      <c r="D1907" s="2">
        <v>2014</v>
      </c>
      <c r="E1907" s="14">
        <v>2014</v>
      </c>
      <c r="F1907" s="14" t="s">
        <v>100</v>
      </c>
      <c r="G1907" s="93">
        <v>426</v>
      </c>
      <c r="H1907" s="93">
        <v>2101</v>
      </c>
      <c r="I1907" s="93">
        <v>0</v>
      </c>
      <c r="J1907" s="93">
        <v>5</v>
      </c>
      <c r="K1907" s="93">
        <v>426</v>
      </c>
      <c r="L1907" s="93">
        <v>2106</v>
      </c>
      <c r="M1907" s="48">
        <v>2532</v>
      </c>
      <c r="N1907" s="48">
        <v>5224</v>
      </c>
      <c r="O1907" s="48">
        <v>1159</v>
      </c>
      <c r="P1907" s="48">
        <v>4051</v>
      </c>
      <c r="Q1907" s="48">
        <v>5210</v>
      </c>
      <c r="R1907" s="48">
        <v>1</v>
      </c>
      <c r="S1907" s="48">
        <v>13</v>
      </c>
      <c r="T1907" s="48">
        <v>14</v>
      </c>
      <c r="U1907" s="48">
        <v>1160</v>
      </c>
      <c r="V1907" s="48">
        <v>4064</v>
      </c>
      <c r="W1907" s="156">
        <v>707679.52</v>
      </c>
      <c r="X1907" s="156">
        <v>1156</v>
      </c>
      <c r="Y1907" s="156">
        <v>708835.52</v>
      </c>
      <c r="Z1907" s="28">
        <v>1</v>
      </c>
      <c r="AA1907" s="28"/>
      <c r="AB1907" s="111"/>
      <c r="AC1907" s="28"/>
      <c r="AD1907" s="28">
        <v>7.85E-2</v>
      </c>
      <c r="AE1907" s="139"/>
      <c r="AF1907" s="139"/>
      <c r="AG1907" s="93">
        <v>157</v>
      </c>
      <c r="AH1907" s="93">
        <v>261</v>
      </c>
      <c r="AI1907" s="1"/>
      <c r="AJ1907" s="1"/>
      <c r="AK1907" s="1"/>
      <c r="AL1907" s="1"/>
      <c r="AM1907" s="1"/>
      <c r="AN1907" s="1"/>
      <c r="AO1907" s="1"/>
      <c r="AP1907" s="1"/>
      <c r="AQ1907" s="1"/>
      <c r="AR1907" s="1"/>
      <c r="AS1907" s="1"/>
      <c r="AT1907" s="1"/>
      <c r="AU1907" s="1"/>
      <c r="AV1907" s="1"/>
      <c r="AW1907" s="1"/>
      <c r="AX1907" s="1"/>
      <c r="AY1907" s="1"/>
    </row>
    <row r="1908" spans="1:51">
      <c r="A1908" s="51" t="s">
        <v>181</v>
      </c>
      <c r="B1908" s="2" t="s">
        <v>75</v>
      </c>
      <c r="C1908" s="14" t="s">
        <v>187</v>
      </c>
      <c r="D1908" s="2">
        <v>2014</v>
      </c>
      <c r="E1908" s="14">
        <v>2014</v>
      </c>
      <c r="F1908" s="14" t="s">
        <v>100</v>
      </c>
      <c r="G1908" s="93">
        <v>592</v>
      </c>
      <c r="H1908" s="93">
        <v>6286</v>
      </c>
      <c r="I1908" s="93">
        <v>0</v>
      </c>
      <c r="J1908" s="93">
        <v>17</v>
      </c>
      <c r="K1908" s="93">
        <v>592</v>
      </c>
      <c r="L1908" s="93">
        <v>6303</v>
      </c>
      <c r="M1908" s="48">
        <v>6895</v>
      </c>
      <c r="N1908" s="48">
        <v>12486</v>
      </c>
      <c r="O1908" s="48">
        <v>1464</v>
      </c>
      <c r="P1908" s="48">
        <v>10981</v>
      </c>
      <c r="Q1908" s="48">
        <v>12445</v>
      </c>
      <c r="R1908" s="48">
        <v>0</v>
      </c>
      <c r="S1908" s="48">
        <v>41</v>
      </c>
      <c r="T1908" s="48">
        <v>41</v>
      </c>
      <c r="U1908" s="48">
        <v>1464</v>
      </c>
      <c r="V1908" s="48">
        <v>11022</v>
      </c>
      <c r="W1908" s="156">
        <v>1701396</v>
      </c>
      <c r="X1908" s="156">
        <v>4211</v>
      </c>
      <c r="Y1908" s="156">
        <v>1705607</v>
      </c>
      <c r="Z1908" s="28">
        <v>1</v>
      </c>
      <c r="AA1908" s="28"/>
      <c r="AB1908" s="111"/>
      <c r="AC1908" s="28"/>
      <c r="AD1908" s="28">
        <v>7.85E-2</v>
      </c>
      <c r="AE1908" s="139"/>
      <c r="AF1908" s="139"/>
      <c r="AG1908" s="93">
        <v>427</v>
      </c>
      <c r="AH1908" s="93">
        <v>853</v>
      </c>
      <c r="AI1908" s="1"/>
      <c r="AJ1908" s="1"/>
      <c r="AK1908" s="1"/>
      <c r="AL1908" s="1"/>
      <c r="AM1908" s="1"/>
      <c r="AN1908" s="1"/>
      <c r="AO1908" s="1"/>
      <c r="AP1908" s="1"/>
      <c r="AQ1908" s="1"/>
      <c r="AR1908" s="1"/>
      <c r="AS1908" s="1"/>
      <c r="AT1908" s="1"/>
      <c r="AU1908" s="1"/>
      <c r="AV1908" s="1"/>
      <c r="AW1908" s="1"/>
      <c r="AX1908" s="1"/>
      <c r="AY1908" s="1"/>
    </row>
    <row r="1909" spans="1:51">
      <c r="A1909" s="13" t="s">
        <v>123</v>
      </c>
      <c r="B1909" s="2" t="s">
        <v>74</v>
      </c>
      <c r="C1909" s="14" t="s">
        <v>187</v>
      </c>
      <c r="D1909" s="2">
        <v>2014</v>
      </c>
      <c r="E1909" s="14">
        <v>2014</v>
      </c>
      <c r="F1909" s="14" t="s">
        <v>100</v>
      </c>
      <c r="G1909" s="93">
        <v>15153</v>
      </c>
      <c r="H1909" s="93">
        <v>78799</v>
      </c>
      <c r="I1909" s="93">
        <v>50</v>
      </c>
      <c r="J1909" s="93">
        <v>348</v>
      </c>
      <c r="K1909" s="93">
        <v>15203</v>
      </c>
      <c r="L1909" s="93">
        <v>79147</v>
      </c>
      <c r="M1909" s="48">
        <v>94350</v>
      </c>
      <c r="N1909" s="48">
        <v>223815</v>
      </c>
      <c r="O1909" s="48">
        <v>41443</v>
      </c>
      <c r="P1909" s="48">
        <v>181340</v>
      </c>
      <c r="Q1909" s="48">
        <v>222783</v>
      </c>
      <c r="R1909" s="48">
        <v>174</v>
      </c>
      <c r="S1909" s="48">
        <v>858</v>
      </c>
      <c r="T1909" s="48">
        <v>1032</v>
      </c>
      <c r="U1909" s="48">
        <v>41617</v>
      </c>
      <c r="V1909" s="48">
        <v>182198</v>
      </c>
      <c r="W1909" s="156">
        <v>32263521</v>
      </c>
      <c r="X1909" s="156">
        <v>135436</v>
      </c>
      <c r="Y1909" s="156">
        <v>32398957</v>
      </c>
      <c r="Z1909" s="28">
        <v>0.96289999999999998</v>
      </c>
      <c r="AA1909" s="28"/>
      <c r="AB1909" s="111"/>
      <c r="AC1909" s="28"/>
      <c r="AD1909" s="28">
        <v>2.12E-2</v>
      </c>
      <c r="AE1909" s="139"/>
      <c r="AF1909" s="139"/>
      <c r="AG1909" s="93">
        <v>14217</v>
      </c>
      <c r="AH1909" s="93">
        <v>31061</v>
      </c>
      <c r="AI1909" s="1"/>
      <c r="AJ1909" s="1"/>
      <c r="AK1909" s="1"/>
      <c r="AL1909" s="1"/>
      <c r="AM1909" s="1"/>
      <c r="AN1909" s="1"/>
      <c r="AO1909" s="1"/>
      <c r="AP1909" s="1"/>
      <c r="AQ1909" s="1"/>
      <c r="AR1909" s="1"/>
      <c r="AS1909" s="1"/>
      <c r="AT1909" s="1"/>
      <c r="AU1909" s="1"/>
      <c r="AV1909" s="1"/>
      <c r="AW1909" s="1"/>
      <c r="AX1909" s="1"/>
      <c r="AY1909" s="1"/>
    </row>
    <row r="1910" spans="1:51">
      <c r="A1910" s="13" t="s">
        <v>124</v>
      </c>
      <c r="B1910" s="2" t="s">
        <v>75</v>
      </c>
      <c r="C1910" s="14" t="s">
        <v>187</v>
      </c>
      <c r="D1910" s="2">
        <v>2014</v>
      </c>
      <c r="E1910" s="14">
        <v>2014</v>
      </c>
      <c r="F1910" s="14" t="s">
        <v>100</v>
      </c>
      <c r="G1910" s="93">
        <v>242</v>
      </c>
      <c r="H1910" s="93">
        <v>1251</v>
      </c>
      <c r="I1910" s="93">
        <v>0</v>
      </c>
      <c r="J1910" s="93">
        <v>2</v>
      </c>
      <c r="K1910" s="93">
        <v>242</v>
      </c>
      <c r="L1910" s="93">
        <v>1253</v>
      </c>
      <c r="M1910" s="48">
        <v>1495</v>
      </c>
      <c r="N1910" s="48">
        <v>3628</v>
      </c>
      <c r="O1910" s="48">
        <v>663</v>
      </c>
      <c r="P1910" s="48">
        <v>2957</v>
      </c>
      <c r="Q1910" s="48">
        <v>3620</v>
      </c>
      <c r="R1910" s="48">
        <v>1</v>
      </c>
      <c r="S1910" s="48">
        <v>7</v>
      </c>
      <c r="T1910" s="48">
        <v>8</v>
      </c>
      <c r="U1910" s="48">
        <v>664</v>
      </c>
      <c r="V1910" s="48">
        <v>2964</v>
      </c>
      <c r="W1910" s="156">
        <v>450139</v>
      </c>
      <c r="X1910" s="156">
        <v>517</v>
      </c>
      <c r="Y1910" s="156">
        <v>450656</v>
      </c>
      <c r="Z1910" s="28">
        <v>1</v>
      </c>
      <c r="AA1910" s="28"/>
      <c r="AB1910" s="111"/>
      <c r="AC1910" s="28"/>
      <c r="AD1910" s="28">
        <v>7.85E-2</v>
      </c>
      <c r="AE1910" s="139"/>
      <c r="AF1910" s="139"/>
      <c r="AG1910" s="93">
        <v>226</v>
      </c>
      <c r="AH1910" s="93">
        <v>492</v>
      </c>
      <c r="AI1910" s="1"/>
      <c r="AJ1910" s="1"/>
      <c r="AK1910" s="1"/>
      <c r="AL1910" s="1"/>
      <c r="AM1910" s="1"/>
      <c r="AN1910" s="1"/>
      <c r="AO1910" s="1"/>
      <c r="AP1910" s="1"/>
      <c r="AQ1910" s="1"/>
      <c r="AR1910" s="1"/>
      <c r="AS1910" s="1"/>
      <c r="AT1910" s="1"/>
      <c r="AU1910" s="1"/>
      <c r="AV1910" s="1"/>
      <c r="AW1910" s="1"/>
      <c r="AX1910" s="1"/>
      <c r="AY1910" s="1"/>
    </row>
    <row r="1911" spans="1:51">
      <c r="A1911" s="13" t="s">
        <v>125</v>
      </c>
      <c r="B1911" s="2" t="s">
        <v>75</v>
      </c>
      <c r="C1911" s="14" t="s">
        <v>187</v>
      </c>
      <c r="D1911" s="2">
        <v>2014</v>
      </c>
      <c r="E1911" s="14">
        <v>2014</v>
      </c>
      <c r="F1911" s="14" t="s">
        <v>100</v>
      </c>
      <c r="G1911" s="93">
        <v>1077</v>
      </c>
      <c r="H1911" s="93">
        <v>9737</v>
      </c>
      <c r="I1911" s="93">
        <v>2</v>
      </c>
      <c r="J1911" s="93">
        <v>19</v>
      </c>
      <c r="K1911" s="93">
        <v>1079</v>
      </c>
      <c r="L1911" s="93">
        <v>9756</v>
      </c>
      <c r="M1911" s="48">
        <v>10835</v>
      </c>
      <c r="N1911" s="48">
        <v>19410</v>
      </c>
      <c r="O1911" s="48">
        <v>2676</v>
      </c>
      <c r="P1911" s="48">
        <v>16692</v>
      </c>
      <c r="Q1911" s="48">
        <v>19368</v>
      </c>
      <c r="R1911" s="48">
        <v>6</v>
      </c>
      <c r="S1911" s="48">
        <v>36</v>
      </c>
      <c r="T1911" s="48">
        <v>42</v>
      </c>
      <c r="U1911" s="48">
        <v>2682</v>
      </c>
      <c r="V1911" s="48">
        <v>16728</v>
      </c>
      <c r="W1911" s="156">
        <v>2677101</v>
      </c>
      <c r="X1911" s="156">
        <v>4601</v>
      </c>
      <c r="Y1911" s="156">
        <v>2681702</v>
      </c>
      <c r="Z1911" s="28">
        <v>0.99490000000000001</v>
      </c>
      <c r="AA1911" s="28"/>
      <c r="AB1911" s="111"/>
      <c r="AC1911" s="28"/>
      <c r="AD1911" s="28">
        <v>7.85E-2</v>
      </c>
      <c r="AE1911" s="139"/>
      <c r="AF1911" s="139"/>
      <c r="AG1911" s="93">
        <v>731</v>
      </c>
      <c r="AH1911" s="93">
        <v>1342</v>
      </c>
      <c r="AI1911" s="1"/>
      <c r="AJ1911" s="1"/>
      <c r="AK1911" s="1"/>
      <c r="AL1911" s="1"/>
      <c r="AM1911" s="1"/>
      <c r="AN1911" s="1"/>
      <c r="AO1911" s="1"/>
      <c r="AP1911" s="1"/>
      <c r="AQ1911" s="1"/>
      <c r="AR1911" s="1"/>
      <c r="AS1911" s="1"/>
      <c r="AT1911" s="1"/>
      <c r="AU1911" s="1"/>
      <c r="AV1911" s="1"/>
      <c r="AW1911" s="1"/>
      <c r="AX1911" s="1"/>
      <c r="AY1911" s="1"/>
    </row>
    <row r="1912" spans="1:51">
      <c r="A1912" s="13" t="s">
        <v>126</v>
      </c>
      <c r="B1912" s="2" t="s">
        <v>75</v>
      </c>
      <c r="C1912" s="14" t="s">
        <v>187</v>
      </c>
      <c r="D1912" s="2">
        <v>2014</v>
      </c>
      <c r="E1912" s="14">
        <v>2014</v>
      </c>
      <c r="F1912" s="14" t="s">
        <v>100</v>
      </c>
      <c r="G1912" s="93">
        <v>2352</v>
      </c>
      <c r="H1912" s="93">
        <v>13808</v>
      </c>
      <c r="I1912" s="93">
        <v>8</v>
      </c>
      <c r="J1912" s="93">
        <v>151</v>
      </c>
      <c r="K1912" s="93">
        <v>2360</v>
      </c>
      <c r="L1912" s="93">
        <v>13959</v>
      </c>
      <c r="M1912" s="48">
        <v>16319</v>
      </c>
      <c r="N1912" s="48">
        <v>41364</v>
      </c>
      <c r="O1912" s="48">
        <v>6593</v>
      </c>
      <c r="P1912" s="48">
        <v>34298</v>
      </c>
      <c r="Q1912" s="48">
        <v>40891</v>
      </c>
      <c r="R1912" s="48">
        <v>25</v>
      </c>
      <c r="S1912" s="48">
        <v>448</v>
      </c>
      <c r="T1912" s="48">
        <v>473</v>
      </c>
      <c r="U1912" s="48">
        <v>6618</v>
      </c>
      <c r="V1912" s="48">
        <v>34746</v>
      </c>
      <c r="W1912" s="156">
        <v>5246045</v>
      </c>
      <c r="X1912" s="156">
        <v>50127</v>
      </c>
      <c r="Y1912" s="156">
        <v>5296172</v>
      </c>
      <c r="Z1912" s="28">
        <v>0.93520000000000003</v>
      </c>
      <c r="AA1912" s="28"/>
      <c r="AB1912" s="111"/>
      <c r="AC1912" s="28"/>
      <c r="AD1912" s="28">
        <v>7.85E-2</v>
      </c>
      <c r="AE1912" s="139"/>
      <c r="AF1912" s="139"/>
      <c r="AG1912" s="93">
        <v>1088</v>
      </c>
      <c r="AH1912" s="93">
        <v>2218</v>
      </c>
      <c r="AI1912" s="1"/>
      <c r="AJ1912" s="1"/>
      <c r="AK1912" s="1"/>
      <c r="AL1912" s="1"/>
      <c r="AM1912" s="1"/>
      <c r="AN1912" s="1"/>
      <c r="AO1912" s="1"/>
      <c r="AP1912" s="1"/>
      <c r="AQ1912" s="1"/>
      <c r="AR1912" s="1"/>
      <c r="AS1912" s="1"/>
      <c r="AT1912" s="1"/>
      <c r="AU1912" s="1"/>
      <c r="AV1912" s="1"/>
      <c r="AW1912" s="1"/>
      <c r="AX1912" s="1"/>
      <c r="AY1912" s="1"/>
    </row>
    <row r="1913" spans="1:51">
      <c r="A1913" s="13" t="s">
        <v>127</v>
      </c>
      <c r="B1913" s="2" t="s">
        <v>75</v>
      </c>
      <c r="C1913" s="14" t="s">
        <v>187</v>
      </c>
      <c r="D1913" s="2">
        <v>2014</v>
      </c>
      <c r="E1913" s="14">
        <v>2014</v>
      </c>
      <c r="F1913" s="14" t="s">
        <v>100</v>
      </c>
      <c r="G1913" s="93">
        <v>103</v>
      </c>
      <c r="H1913" s="93">
        <v>945</v>
      </c>
      <c r="I1913" s="93">
        <v>1</v>
      </c>
      <c r="J1913" s="93">
        <v>3</v>
      </c>
      <c r="K1913" s="93">
        <v>104</v>
      </c>
      <c r="L1913" s="93">
        <v>948</v>
      </c>
      <c r="M1913" s="48">
        <v>1052</v>
      </c>
      <c r="N1913" s="48">
        <v>2126</v>
      </c>
      <c r="O1913" s="48">
        <v>295</v>
      </c>
      <c r="P1913" s="48">
        <v>1823</v>
      </c>
      <c r="Q1913" s="48">
        <v>2118</v>
      </c>
      <c r="R1913" s="48">
        <v>1</v>
      </c>
      <c r="S1913" s="48">
        <v>7</v>
      </c>
      <c r="T1913" s="48">
        <v>8</v>
      </c>
      <c r="U1913" s="48">
        <v>296</v>
      </c>
      <c r="V1913" s="48">
        <v>1830</v>
      </c>
      <c r="W1913" s="156">
        <v>271684</v>
      </c>
      <c r="X1913" s="156">
        <v>775</v>
      </c>
      <c r="Y1913" s="156">
        <v>272459</v>
      </c>
      <c r="Z1913" s="28">
        <v>1</v>
      </c>
      <c r="AA1913" s="28"/>
      <c r="AB1913" s="111"/>
      <c r="AC1913" s="28"/>
      <c r="AD1913" s="28">
        <v>7.85E-2</v>
      </c>
      <c r="AE1913" s="139"/>
      <c r="AF1913" s="139"/>
      <c r="AG1913" s="93">
        <v>105</v>
      </c>
      <c r="AH1913" s="93">
        <v>216</v>
      </c>
      <c r="AI1913" s="1"/>
      <c r="AJ1913" s="1"/>
      <c r="AK1913" s="1"/>
      <c r="AL1913" s="1"/>
      <c r="AM1913" s="1"/>
      <c r="AN1913" s="1"/>
      <c r="AO1913" s="1"/>
      <c r="AP1913" s="1"/>
      <c r="AQ1913" s="1"/>
      <c r="AR1913" s="1"/>
      <c r="AS1913" s="1"/>
      <c r="AT1913" s="1"/>
      <c r="AU1913" s="1"/>
      <c r="AV1913" s="1"/>
      <c r="AW1913" s="1"/>
      <c r="AX1913" s="1"/>
      <c r="AY1913" s="1"/>
    </row>
    <row r="1914" spans="1:51">
      <c r="A1914" s="13" t="s">
        <v>128</v>
      </c>
      <c r="B1914" s="2" t="s">
        <v>75</v>
      </c>
      <c r="C1914" s="14" t="s">
        <v>187</v>
      </c>
      <c r="D1914" s="2">
        <v>2014</v>
      </c>
      <c r="E1914" s="14">
        <v>2014</v>
      </c>
      <c r="F1914" s="14" t="s">
        <v>100</v>
      </c>
      <c r="G1914" s="93">
        <v>11184</v>
      </c>
      <c r="H1914" s="93">
        <v>50661</v>
      </c>
      <c r="I1914" s="93">
        <v>21</v>
      </c>
      <c r="J1914" s="93">
        <v>324</v>
      </c>
      <c r="K1914" s="93">
        <v>11205</v>
      </c>
      <c r="L1914" s="93">
        <v>50985</v>
      </c>
      <c r="M1914" s="48">
        <v>62190</v>
      </c>
      <c r="N1914" s="48">
        <v>148216</v>
      </c>
      <c r="O1914" s="48">
        <v>30443</v>
      </c>
      <c r="P1914" s="48">
        <v>116977</v>
      </c>
      <c r="Q1914" s="48">
        <v>147420</v>
      </c>
      <c r="R1914" s="48">
        <v>64</v>
      </c>
      <c r="S1914" s="48">
        <v>732</v>
      </c>
      <c r="T1914" s="48">
        <v>796</v>
      </c>
      <c r="U1914" s="48">
        <v>30507</v>
      </c>
      <c r="V1914" s="48">
        <v>117709</v>
      </c>
      <c r="W1914" s="156">
        <v>20021685</v>
      </c>
      <c r="X1914" s="156">
        <v>107258</v>
      </c>
      <c r="Y1914" s="156">
        <v>20128943</v>
      </c>
      <c r="Z1914" s="28">
        <v>0.99080000000000001</v>
      </c>
      <c r="AA1914" s="28"/>
      <c r="AB1914" s="111"/>
      <c r="AC1914" s="28"/>
      <c r="AD1914" s="28">
        <v>1.6199999999999999E-2</v>
      </c>
      <c r="AE1914" s="139"/>
      <c r="AF1914" s="139"/>
      <c r="AG1914" s="93">
        <v>10404</v>
      </c>
      <c r="AH1914" s="93">
        <v>23411</v>
      </c>
    </row>
    <row r="1915" spans="1:51">
      <c r="A1915" s="13" t="s">
        <v>129</v>
      </c>
      <c r="B1915" s="2" t="s">
        <v>75</v>
      </c>
      <c r="C1915" s="14" t="s">
        <v>187</v>
      </c>
      <c r="D1915" s="2">
        <v>2014</v>
      </c>
      <c r="E1915" s="14">
        <v>2014</v>
      </c>
      <c r="F1915" s="14" t="s">
        <v>100</v>
      </c>
      <c r="G1915" s="93">
        <v>1625</v>
      </c>
      <c r="H1915" s="93">
        <v>8471</v>
      </c>
      <c r="I1915" s="93">
        <v>5</v>
      </c>
      <c r="J1915" s="93">
        <v>54</v>
      </c>
      <c r="K1915" s="93">
        <v>1630</v>
      </c>
      <c r="L1915" s="93">
        <v>8525</v>
      </c>
      <c r="M1915" s="48">
        <v>10155</v>
      </c>
      <c r="N1915" s="48">
        <v>23767</v>
      </c>
      <c r="O1915" s="48">
        <v>4418</v>
      </c>
      <c r="P1915" s="48">
        <v>19186</v>
      </c>
      <c r="Q1915" s="48">
        <v>23604</v>
      </c>
      <c r="R1915" s="48">
        <v>16</v>
      </c>
      <c r="S1915" s="48">
        <v>147</v>
      </c>
      <c r="T1915" s="48">
        <v>163</v>
      </c>
      <c r="U1915" s="48">
        <v>4434</v>
      </c>
      <c r="V1915" s="48">
        <v>19333</v>
      </c>
      <c r="W1915" s="156">
        <v>3051989</v>
      </c>
      <c r="X1915" s="156">
        <v>17693</v>
      </c>
      <c r="Y1915" s="156">
        <v>3069682</v>
      </c>
      <c r="Z1915" s="28">
        <v>1</v>
      </c>
      <c r="AA1915" s="28"/>
      <c r="AB1915" s="111"/>
      <c r="AC1915" s="28"/>
      <c r="AD1915" s="28">
        <v>7.85E-2</v>
      </c>
      <c r="AE1915" s="139"/>
      <c r="AF1915" s="139"/>
      <c r="AG1915" s="93">
        <v>1332</v>
      </c>
      <c r="AH1915" s="93">
        <v>2939</v>
      </c>
    </row>
    <row r="1916" spans="1:51">
      <c r="A1916" s="13" t="s">
        <v>130</v>
      </c>
      <c r="B1916" s="2" t="s">
        <v>75</v>
      </c>
      <c r="C1916" s="14" t="s">
        <v>187</v>
      </c>
      <c r="D1916" s="2">
        <v>2014</v>
      </c>
      <c r="E1916" s="14">
        <v>2014</v>
      </c>
      <c r="F1916" s="14" t="s">
        <v>100</v>
      </c>
      <c r="G1916" s="93">
        <v>656</v>
      </c>
      <c r="H1916" s="93">
        <v>4972</v>
      </c>
      <c r="I1916" s="93">
        <v>1</v>
      </c>
      <c r="J1916" s="93">
        <v>12</v>
      </c>
      <c r="K1916" s="93">
        <v>657</v>
      </c>
      <c r="L1916" s="93">
        <v>4984</v>
      </c>
      <c r="M1916" s="48">
        <v>5641</v>
      </c>
      <c r="N1916" s="48">
        <v>11212</v>
      </c>
      <c r="O1916" s="48">
        <v>1674</v>
      </c>
      <c r="P1916" s="48">
        <v>9510</v>
      </c>
      <c r="Q1916" s="48">
        <v>11184</v>
      </c>
      <c r="R1916" s="48">
        <v>3</v>
      </c>
      <c r="S1916" s="48">
        <v>25</v>
      </c>
      <c r="T1916" s="48">
        <v>28</v>
      </c>
      <c r="U1916" s="48">
        <v>1677</v>
      </c>
      <c r="V1916" s="48">
        <v>9535</v>
      </c>
      <c r="W1916" s="156">
        <v>1544936</v>
      </c>
      <c r="X1916" s="156">
        <v>2987</v>
      </c>
      <c r="Y1916" s="156">
        <v>1547923</v>
      </c>
      <c r="Z1916" s="28">
        <v>0.94979999999999998</v>
      </c>
      <c r="AA1916" s="28"/>
      <c r="AB1916" s="111"/>
      <c r="AC1916" s="28"/>
      <c r="AD1916" s="28">
        <v>7.85E-2</v>
      </c>
      <c r="AE1916" s="139"/>
      <c r="AF1916" s="139"/>
      <c r="AG1916" s="93">
        <v>377</v>
      </c>
      <c r="AH1916" s="93">
        <v>741</v>
      </c>
    </row>
    <row r="1917" spans="1:51">
      <c r="A1917" s="13" t="s">
        <v>131</v>
      </c>
      <c r="B1917" s="2" t="s">
        <v>75</v>
      </c>
      <c r="C1917" s="14" t="s">
        <v>187</v>
      </c>
      <c r="D1917" s="2">
        <v>2014</v>
      </c>
      <c r="E1917" s="14">
        <v>2014</v>
      </c>
      <c r="F1917" s="14" t="s">
        <v>100</v>
      </c>
      <c r="G1917" s="93">
        <v>299</v>
      </c>
      <c r="H1917" s="93">
        <v>1252</v>
      </c>
      <c r="I1917" s="93">
        <v>0</v>
      </c>
      <c r="J1917" s="93">
        <v>0</v>
      </c>
      <c r="K1917" s="93">
        <v>299</v>
      </c>
      <c r="L1917" s="93">
        <v>1252</v>
      </c>
      <c r="M1917" s="48">
        <v>1551</v>
      </c>
      <c r="N1917" s="48">
        <v>3195</v>
      </c>
      <c r="O1917" s="48">
        <v>769</v>
      </c>
      <c r="P1917" s="48">
        <v>2425</v>
      </c>
      <c r="Q1917" s="48">
        <v>3194</v>
      </c>
      <c r="R1917" s="48">
        <v>0</v>
      </c>
      <c r="S1917" s="48">
        <v>1</v>
      </c>
      <c r="T1917" s="48">
        <v>1</v>
      </c>
      <c r="U1917" s="48">
        <v>769</v>
      </c>
      <c r="V1917" s="48">
        <v>2426</v>
      </c>
      <c r="W1917" s="156">
        <v>444568</v>
      </c>
      <c r="X1917" s="156">
        <v>127</v>
      </c>
      <c r="Y1917" s="156">
        <v>444695</v>
      </c>
      <c r="Z1917" s="28">
        <v>0.8125</v>
      </c>
      <c r="AA1917" s="28"/>
      <c r="AB1917" s="111"/>
      <c r="AC1917" s="28"/>
      <c r="AD1917" s="28">
        <v>7.85E-2</v>
      </c>
      <c r="AE1917" s="139"/>
      <c r="AF1917" s="139"/>
      <c r="AG1917" s="93">
        <v>114</v>
      </c>
      <c r="AH1917" s="93">
        <v>195</v>
      </c>
    </row>
    <row r="1918" spans="1:51">
      <c r="A1918" s="13" t="s">
        <v>132</v>
      </c>
      <c r="B1918" s="2" t="s">
        <v>76</v>
      </c>
      <c r="C1918" s="14" t="s">
        <v>187</v>
      </c>
      <c r="D1918" s="2">
        <v>2014</v>
      </c>
      <c r="E1918" s="14">
        <v>2014</v>
      </c>
      <c r="F1918" s="14" t="s">
        <v>100</v>
      </c>
      <c r="G1918" s="93">
        <v>85084</v>
      </c>
      <c r="H1918" s="93">
        <v>496694</v>
      </c>
      <c r="I1918" s="93">
        <v>928</v>
      </c>
      <c r="J1918" s="93">
        <v>5695</v>
      </c>
      <c r="K1918" s="93">
        <v>86012</v>
      </c>
      <c r="L1918" s="93">
        <v>502389</v>
      </c>
      <c r="M1918" s="48">
        <v>588401</v>
      </c>
      <c r="N1918" s="48">
        <v>1195488</v>
      </c>
      <c r="O1918" s="48">
        <v>194890</v>
      </c>
      <c r="P1918" s="48">
        <v>985413</v>
      </c>
      <c r="Q1918" s="48">
        <v>1180303</v>
      </c>
      <c r="R1918" s="48">
        <v>2980</v>
      </c>
      <c r="S1918" s="48">
        <v>12205</v>
      </c>
      <c r="T1918" s="48">
        <v>15185</v>
      </c>
      <c r="U1918" s="48">
        <v>197870</v>
      </c>
      <c r="V1918" s="48">
        <v>997618</v>
      </c>
      <c r="W1918" s="156">
        <v>175304513</v>
      </c>
      <c r="X1918" s="156">
        <v>2292699</v>
      </c>
      <c r="Y1918" s="156">
        <v>177597212</v>
      </c>
      <c r="Z1918" s="28">
        <v>0.97140000000000004</v>
      </c>
      <c r="AA1918" s="28"/>
      <c r="AB1918" s="111"/>
      <c r="AC1918" s="28"/>
      <c r="AD1918" s="28">
        <v>4.7100000000000003E-2</v>
      </c>
      <c r="AE1918" s="139"/>
      <c r="AF1918" s="139"/>
      <c r="AG1918" s="93">
        <v>115593</v>
      </c>
      <c r="AH1918" s="93">
        <v>235145</v>
      </c>
    </row>
    <row r="1919" spans="1:51">
      <c r="A1919" s="13" t="s">
        <v>133</v>
      </c>
      <c r="B1919" s="2" t="s">
        <v>75</v>
      </c>
      <c r="C1919" s="14" t="s">
        <v>187</v>
      </c>
      <c r="D1919" s="2">
        <v>2014</v>
      </c>
      <c r="E1919" s="14">
        <v>2014</v>
      </c>
      <c r="F1919" s="14" t="s">
        <v>100</v>
      </c>
      <c r="G1919" s="93">
        <v>1939</v>
      </c>
      <c r="H1919" s="93">
        <v>9597</v>
      </c>
      <c r="I1919" s="93">
        <v>2</v>
      </c>
      <c r="J1919" s="93">
        <v>17</v>
      </c>
      <c r="K1919" s="93">
        <v>1941</v>
      </c>
      <c r="L1919" s="93">
        <v>9614</v>
      </c>
      <c r="M1919" s="48">
        <v>11555</v>
      </c>
      <c r="N1919" s="48">
        <v>28818</v>
      </c>
      <c r="O1919" s="48">
        <v>5294</v>
      </c>
      <c r="P1919" s="48">
        <v>23457</v>
      </c>
      <c r="Q1919" s="48">
        <v>28751</v>
      </c>
      <c r="R1919" s="48">
        <v>6</v>
      </c>
      <c r="S1919" s="48">
        <v>61</v>
      </c>
      <c r="T1919" s="48">
        <v>67</v>
      </c>
      <c r="U1919" s="48">
        <v>5300</v>
      </c>
      <c r="V1919" s="48">
        <v>23518</v>
      </c>
      <c r="W1919" s="156">
        <v>3801368</v>
      </c>
      <c r="X1919" s="156">
        <v>4897</v>
      </c>
      <c r="Y1919" s="156">
        <v>3806265</v>
      </c>
      <c r="Z1919" s="28">
        <v>0.98719999999999997</v>
      </c>
      <c r="AA1919" s="28"/>
      <c r="AB1919" s="111"/>
      <c r="AC1919" s="28"/>
      <c r="AD1919" s="28">
        <v>7.85E-2</v>
      </c>
      <c r="AE1919" s="139"/>
      <c r="AF1919" s="139"/>
      <c r="AG1919" s="93">
        <v>2802</v>
      </c>
      <c r="AH1919" s="93">
        <v>6460</v>
      </c>
    </row>
    <row r="1920" spans="1:51">
      <c r="A1920" s="13" t="s">
        <v>134</v>
      </c>
      <c r="B1920" s="2" t="s">
        <v>75</v>
      </c>
      <c r="C1920" s="14" t="s">
        <v>187</v>
      </c>
      <c r="D1920" s="2">
        <v>2014</v>
      </c>
      <c r="E1920" s="14">
        <v>2014</v>
      </c>
      <c r="F1920" s="14" t="s">
        <v>100</v>
      </c>
      <c r="G1920" s="93">
        <v>742</v>
      </c>
      <c r="H1920" s="93">
        <v>5370</v>
      </c>
      <c r="I1920" s="93">
        <v>18</v>
      </c>
      <c r="J1920" s="93">
        <v>125</v>
      </c>
      <c r="K1920" s="93">
        <v>760</v>
      </c>
      <c r="L1920" s="93">
        <v>5495</v>
      </c>
      <c r="M1920" s="48">
        <v>6255</v>
      </c>
      <c r="N1920" s="48">
        <v>10417</v>
      </c>
      <c r="O1920" s="48">
        <v>1622</v>
      </c>
      <c r="P1920" s="48">
        <v>8440</v>
      </c>
      <c r="Q1920" s="48">
        <v>10062</v>
      </c>
      <c r="R1920" s="48">
        <v>54</v>
      </c>
      <c r="S1920" s="48">
        <v>301</v>
      </c>
      <c r="T1920" s="48">
        <v>355</v>
      </c>
      <c r="U1920" s="48">
        <v>1676</v>
      </c>
      <c r="V1920" s="48">
        <v>8741</v>
      </c>
      <c r="W1920" s="156">
        <v>1478814</v>
      </c>
      <c r="X1920" s="156">
        <v>32399</v>
      </c>
      <c r="Y1920" s="156">
        <v>1511213</v>
      </c>
      <c r="Z1920" s="28">
        <v>0.98329999999999995</v>
      </c>
      <c r="AA1920" s="28"/>
      <c r="AB1920" s="111"/>
      <c r="AC1920" s="28"/>
      <c r="AD1920" s="28">
        <v>7.85E-2</v>
      </c>
      <c r="AE1920" s="139"/>
      <c r="AF1920" s="139"/>
      <c r="AG1920" s="93">
        <v>1311</v>
      </c>
      <c r="AH1920" s="93">
        <v>2341</v>
      </c>
    </row>
    <row r="1921" spans="1:34">
      <c r="A1921" s="13" t="s">
        <v>135</v>
      </c>
      <c r="B1921" s="2" t="s">
        <v>75</v>
      </c>
      <c r="C1921" s="14" t="s">
        <v>187</v>
      </c>
      <c r="D1921" s="2">
        <v>2014</v>
      </c>
      <c r="E1921" s="14">
        <v>2014</v>
      </c>
      <c r="F1921" s="14" t="s">
        <v>100</v>
      </c>
      <c r="G1921" s="93">
        <v>132</v>
      </c>
      <c r="H1921" s="93">
        <v>892</v>
      </c>
      <c r="I1921" s="93">
        <v>0</v>
      </c>
      <c r="J1921" s="93">
        <v>1</v>
      </c>
      <c r="K1921" s="93">
        <v>132</v>
      </c>
      <c r="L1921" s="93">
        <v>893</v>
      </c>
      <c r="M1921" s="48">
        <v>1025</v>
      </c>
      <c r="N1921" s="48">
        <v>1988</v>
      </c>
      <c r="O1921" s="48">
        <v>353</v>
      </c>
      <c r="P1921" s="48">
        <v>1632</v>
      </c>
      <c r="Q1921" s="48">
        <v>1985</v>
      </c>
      <c r="R1921" s="48">
        <v>0</v>
      </c>
      <c r="S1921" s="48">
        <v>3</v>
      </c>
      <c r="T1921" s="48">
        <v>3</v>
      </c>
      <c r="U1921" s="48">
        <v>353</v>
      </c>
      <c r="V1921" s="48">
        <v>1635</v>
      </c>
      <c r="W1921" s="156">
        <v>271454</v>
      </c>
      <c r="X1921" s="156">
        <v>172</v>
      </c>
      <c r="Y1921" s="156">
        <v>271626</v>
      </c>
      <c r="Z1921" s="28">
        <v>0.88239999999999996</v>
      </c>
      <c r="AA1921" s="28"/>
      <c r="AB1921" s="111"/>
      <c r="AC1921" s="28"/>
      <c r="AD1921" s="28">
        <v>7.85E-2</v>
      </c>
      <c r="AE1921" s="139"/>
      <c r="AF1921" s="139"/>
      <c r="AG1921" s="93">
        <v>34</v>
      </c>
      <c r="AH1921" s="93">
        <v>55</v>
      </c>
    </row>
    <row r="1922" spans="1:34">
      <c r="A1922" s="13" t="s">
        <v>136</v>
      </c>
      <c r="B1922" s="2" t="s">
        <v>75</v>
      </c>
      <c r="C1922" s="14" t="s">
        <v>187</v>
      </c>
      <c r="D1922" s="2">
        <v>2014</v>
      </c>
      <c r="E1922" s="14">
        <v>2014</v>
      </c>
      <c r="F1922" s="14" t="s">
        <v>100</v>
      </c>
      <c r="G1922" s="93">
        <v>847</v>
      </c>
      <c r="H1922" s="93">
        <v>6613</v>
      </c>
      <c r="I1922" s="93">
        <v>1</v>
      </c>
      <c r="J1922" s="93">
        <v>22</v>
      </c>
      <c r="K1922" s="93">
        <v>848</v>
      </c>
      <c r="L1922" s="93">
        <v>6635</v>
      </c>
      <c r="M1922" s="48">
        <v>7483</v>
      </c>
      <c r="N1922" s="48">
        <v>13870</v>
      </c>
      <c r="O1922" s="48">
        <v>2145</v>
      </c>
      <c r="P1922" s="48">
        <v>11675</v>
      </c>
      <c r="Q1922" s="48">
        <v>13820</v>
      </c>
      <c r="R1922" s="48">
        <v>5</v>
      </c>
      <c r="S1922" s="48">
        <v>45</v>
      </c>
      <c r="T1922" s="48">
        <v>50</v>
      </c>
      <c r="U1922" s="48">
        <v>2150</v>
      </c>
      <c r="V1922" s="48">
        <v>11720</v>
      </c>
      <c r="W1922" s="156">
        <v>1979256</v>
      </c>
      <c r="X1922" s="156">
        <v>5388</v>
      </c>
      <c r="Y1922" s="156">
        <v>1984644</v>
      </c>
      <c r="Z1922" s="28">
        <v>0.99019999999999997</v>
      </c>
      <c r="AA1922" s="28"/>
      <c r="AB1922" s="111"/>
      <c r="AC1922" s="28"/>
      <c r="AD1922" s="28">
        <v>7.85E-2</v>
      </c>
      <c r="AE1922" s="139"/>
      <c r="AF1922" s="139"/>
      <c r="AG1922" s="93">
        <v>626</v>
      </c>
      <c r="AH1922" s="93">
        <v>1304</v>
      </c>
    </row>
    <row r="1923" spans="1:34">
      <c r="A1923" s="13" t="s">
        <v>137</v>
      </c>
      <c r="B1923" s="2" t="s">
        <v>75</v>
      </c>
      <c r="C1923" s="14" t="s">
        <v>187</v>
      </c>
      <c r="D1923" s="2">
        <v>2014</v>
      </c>
      <c r="E1923" s="14">
        <v>2014</v>
      </c>
      <c r="F1923" s="14" t="s">
        <v>100</v>
      </c>
      <c r="G1923" s="93">
        <v>4722</v>
      </c>
      <c r="H1923" s="93">
        <v>19598</v>
      </c>
      <c r="I1923" s="93">
        <v>7</v>
      </c>
      <c r="J1923" s="93">
        <v>25</v>
      </c>
      <c r="K1923" s="93">
        <v>4729</v>
      </c>
      <c r="L1923" s="93">
        <v>19623</v>
      </c>
      <c r="M1923" s="48">
        <v>24352</v>
      </c>
      <c r="N1923" s="48">
        <v>57532</v>
      </c>
      <c r="O1923" s="48">
        <v>12923</v>
      </c>
      <c r="P1923" s="48">
        <v>44514</v>
      </c>
      <c r="Q1923" s="48">
        <v>57437</v>
      </c>
      <c r="R1923" s="48">
        <v>22</v>
      </c>
      <c r="S1923" s="48">
        <v>73</v>
      </c>
      <c r="T1923" s="48">
        <v>95</v>
      </c>
      <c r="U1923" s="48">
        <v>12945</v>
      </c>
      <c r="V1923" s="48">
        <v>44587</v>
      </c>
      <c r="W1923" s="156">
        <v>7756020</v>
      </c>
      <c r="X1923" s="156">
        <v>8992</v>
      </c>
      <c r="Y1923" s="156">
        <v>7765012</v>
      </c>
      <c r="Z1923" s="28">
        <v>0.99439999999999995</v>
      </c>
      <c r="AA1923" s="28"/>
      <c r="AB1923" s="111"/>
      <c r="AC1923" s="28"/>
      <c r="AD1923" s="28">
        <v>1.12E-2</v>
      </c>
      <c r="AE1923" s="139"/>
      <c r="AF1923" s="139"/>
      <c r="AG1923" s="93">
        <v>4030</v>
      </c>
      <c r="AH1923" s="93">
        <v>9063</v>
      </c>
    </row>
    <row r="1924" spans="1:34">
      <c r="A1924" s="13" t="s">
        <v>138</v>
      </c>
      <c r="B1924" s="2" t="s">
        <v>75</v>
      </c>
      <c r="C1924" s="14" t="s">
        <v>187</v>
      </c>
      <c r="D1924" s="2">
        <v>2014</v>
      </c>
      <c r="E1924" s="14">
        <v>2014</v>
      </c>
      <c r="F1924" s="14" t="s">
        <v>100</v>
      </c>
      <c r="G1924" s="93">
        <v>74</v>
      </c>
      <c r="H1924" s="93">
        <v>404</v>
      </c>
      <c r="I1924" s="93">
        <v>0</v>
      </c>
      <c r="J1924" s="93">
        <v>1</v>
      </c>
      <c r="K1924" s="93">
        <v>74</v>
      </c>
      <c r="L1924" s="93">
        <v>405</v>
      </c>
      <c r="M1924" s="48">
        <v>479</v>
      </c>
      <c r="N1924" s="48">
        <v>1027</v>
      </c>
      <c r="O1924" s="48">
        <v>192</v>
      </c>
      <c r="P1924" s="48">
        <v>834</v>
      </c>
      <c r="Q1924" s="48">
        <v>1026</v>
      </c>
      <c r="R1924" s="48">
        <v>0</v>
      </c>
      <c r="S1924" s="48">
        <v>1</v>
      </c>
      <c r="T1924" s="48">
        <v>1</v>
      </c>
      <c r="U1924" s="48">
        <v>192</v>
      </c>
      <c r="V1924" s="48">
        <v>835</v>
      </c>
      <c r="W1924" s="156">
        <v>132619</v>
      </c>
      <c r="X1924" s="156">
        <v>0</v>
      </c>
      <c r="Y1924" s="156">
        <v>132619</v>
      </c>
      <c r="Z1924" s="28">
        <v>1</v>
      </c>
      <c r="AA1924" s="28"/>
      <c r="AB1924" s="111"/>
      <c r="AC1924" s="28"/>
      <c r="AD1924" s="28">
        <v>7.85E-2</v>
      </c>
      <c r="AE1924" s="139"/>
      <c r="AF1924" s="139"/>
      <c r="AG1924" s="93">
        <v>39</v>
      </c>
      <c r="AH1924" s="93">
        <v>80</v>
      </c>
    </row>
    <row r="1925" spans="1:34">
      <c r="A1925" s="13" t="s">
        <v>139</v>
      </c>
      <c r="B1925" s="2" t="s">
        <v>75</v>
      </c>
      <c r="C1925" s="14" t="s">
        <v>187</v>
      </c>
      <c r="D1925" s="2">
        <v>2014</v>
      </c>
      <c r="E1925" s="14">
        <v>2014</v>
      </c>
      <c r="F1925" s="14" t="s">
        <v>100</v>
      </c>
      <c r="G1925" s="93">
        <v>12</v>
      </c>
      <c r="H1925" s="93">
        <v>443</v>
      </c>
      <c r="I1925" s="93">
        <v>0</v>
      </c>
      <c r="J1925" s="93">
        <v>1</v>
      </c>
      <c r="K1925" s="93">
        <v>12</v>
      </c>
      <c r="L1925" s="93">
        <v>444</v>
      </c>
      <c r="M1925" s="48">
        <v>456</v>
      </c>
      <c r="N1925" s="48">
        <v>768</v>
      </c>
      <c r="O1925" s="48">
        <v>31</v>
      </c>
      <c r="P1925" s="48">
        <v>735</v>
      </c>
      <c r="Q1925" s="48">
        <v>766</v>
      </c>
      <c r="R1925" s="48">
        <v>0</v>
      </c>
      <c r="S1925" s="48">
        <v>2</v>
      </c>
      <c r="T1925" s="48">
        <v>2</v>
      </c>
      <c r="U1925" s="48">
        <v>31</v>
      </c>
      <c r="V1925" s="48">
        <v>737</v>
      </c>
      <c r="W1925" s="156">
        <v>106814</v>
      </c>
      <c r="X1925" s="156">
        <v>100</v>
      </c>
      <c r="Y1925" s="156">
        <v>106914</v>
      </c>
      <c r="Z1925" s="28">
        <v>0.95450000000000002</v>
      </c>
      <c r="AA1925" s="28"/>
      <c r="AB1925" s="111"/>
      <c r="AC1925" s="28"/>
      <c r="AD1925" s="28">
        <v>7.85E-2</v>
      </c>
      <c r="AE1925" s="139"/>
      <c r="AF1925" s="139"/>
      <c r="AG1925" s="93">
        <v>64</v>
      </c>
      <c r="AH1925" s="93">
        <v>138</v>
      </c>
    </row>
    <row r="1926" spans="1:34">
      <c r="A1926" s="13" t="s">
        <v>140</v>
      </c>
      <c r="B1926" s="2" t="s">
        <v>75</v>
      </c>
      <c r="C1926" s="14" t="s">
        <v>187</v>
      </c>
      <c r="D1926" s="2">
        <v>2014</v>
      </c>
      <c r="E1926" s="14">
        <v>2014</v>
      </c>
      <c r="F1926" s="14" t="s">
        <v>100</v>
      </c>
      <c r="G1926" s="93">
        <v>2786</v>
      </c>
      <c r="H1926" s="93">
        <v>17971</v>
      </c>
      <c r="I1926" s="93">
        <v>8</v>
      </c>
      <c r="J1926" s="93">
        <v>69</v>
      </c>
      <c r="K1926" s="93">
        <v>2794</v>
      </c>
      <c r="L1926" s="93">
        <v>18040</v>
      </c>
      <c r="M1926" s="48">
        <v>20834</v>
      </c>
      <c r="N1926" s="48">
        <v>46724</v>
      </c>
      <c r="O1926" s="48">
        <v>7125</v>
      </c>
      <c r="P1926" s="48">
        <v>39370</v>
      </c>
      <c r="Q1926" s="48">
        <v>46495</v>
      </c>
      <c r="R1926" s="48">
        <v>24</v>
      </c>
      <c r="S1926" s="48">
        <v>205</v>
      </c>
      <c r="T1926" s="48">
        <v>229</v>
      </c>
      <c r="U1926" s="48">
        <v>7149</v>
      </c>
      <c r="V1926" s="48">
        <v>39575</v>
      </c>
      <c r="W1926" s="156">
        <v>6086630</v>
      </c>
      <c r="X1926" s="156">
        <v>18650</v>
      </c>
      <c r="Y1926" s="156">
        <v>6105280</v>
      </c>
      <c r="Z1926" s="28">
        <v>0.99890000000000001</v>
      </c>
      <c r="AA1926" s="28"/>
      <c r="AB1926" s="111"/>
      <c r="AC1926" s="28"/>
      <c r="AD1926" s="28">
        <v>7.5300000000000006E-2</v>
      </c>
      <c r="AE1926" s="139"/>
      <c r="AF1926" s="139"/>
      <c r="AG1926" s="93">
        <v>6510</v>
      </c>
      <c r="AH1926" s="93">
        <v>14139</v>
      </c>
    </row>
    <row r="1927" spans="1:34">
      <c r="A1927" s="13" t="s">
        <v>141</v>
      </c>
      <c r="B1927" s="2" t="s">
        <v>75</v>
      </c>
      <c r="C1927" s="14" t="s">
        <v>187</v>
      </c>
      <c r="D1927" s="2">
        <v>2014</v>
      </c>
      <c r="E1927" s="14">
        <v>2014</v>
      </c>
      <c r="F1927" s="14" t="s">
        <v>100</v>
      </c>
      <c r="G1927" s="93">
        <v>364</v>
      </c>
      <c r="H1927" s="93">
        <v>3065</v>
      </c>
      <c r="I1927" s="93">
        <v>3</v>
      </c>
      <c r="J1927" s="93">
        <v>29</v>
      </c>
      <c r="K1927" s="93">
        <v>367</v>
      </c>
      <c r="L1927" s="93">
        <v>3094</v>
      </c>
      <c r="M1927" s="48">
        <v>3461</v>
      </c>
      <c r="N1927" s="48">
        <v>7145</v>
      </c>
      <c r="O1927" s="48">
        <v>896</v>
      </c>
      <c r="P1927" s="48">
        <v>6159</v>
      </c>
      <c r="Q1927" s="48">
        <v>7055</v>
      </c>
      <c r="R1927" s="48">
        <v>10</v>
      </c>
      <c r="S1927" s="48">
        <v>80</v>
      </c>
      <c r="T1927" s="48">
        <v>90</v>
      </c>
      <c r="U1927" s="48">
        <v>906</v>
      </c>
      <c r="V1927" s="48">
        <v>6239</v>
      </c>
      <c r="W1927" s="156">
        <v>920084</v>
      </c>
      <c r="X1927" s="156">
        <v>6508</v>
      </c>
      <c r="Y1927" s="156">
        <v>926592</v>
      </c>
      <c r="Z1927" s="28">
        <v>0.88970000000000005</v>
      </c>
      <c r="AA1927" s="28"/>
      <c r="AB1927" s="111"/>
      <c r="AC1927" s="28"/>
      <c r="AD1927" s="28">
        <v>7.85E-2</v>
      </c>
      <c r="AE1927" s="139"/>
      <c r="AF1927" s="139"/>
      <c r="AG1927" s="93">
        <v>810</v>
      </c>
      <c r="AH1927" s="93">
        <v>1651</v>
      </c>
    </row>
    <row r="1928" spans="1:34">
      <c r="A1928" s="13" t="s">
        <v>142</v>
      </c>
      <c r="B1928" s="2" t="s">
        <v>75</v>
      </c>
      <c r="C1928" s="14" t="s">
        <v>187</v>
      </c>
      <c r="D1928" s="2">
        <v>2014</v>
      </c>
      <c r="E1928" s="14">
        <v>2014</v>
      </c>
      <c r="F1928" s="14" t="s">
        <v>100</v>
      </c>
      <c r="G1928" s="93">
        <v>410</v>
      </c>
      <c r="H1928" s="93">
        <v>3772</v>
      </c>
      <c r="I1928" s="93">
        <v>1</v>
      </c>
      <c r="J1928" s="93">
        <v>7</v>
      </c>
      <c r="K1928" s="93">
        <v>411</v>
      </c>
      <c r="L1928" s="93">
        <v>3779</v>
      </c>
      <c r="M1928" s="48">
        <v>4190</v>
      </c>
      <c r="N1928" s="48">
        <v>7698</v>
      </c>
      <c r="O1928" s="48">
        <v>1062</v>
      </c>
      <c r="P1928" s="48">
        <v>6622</v>
      </c>
      <c r="Q1928" s="48">
        <v>7684</v>
      </c>
      <c r="R1928" s="48">
        <v>1</v>
      </c>
      <c r="S1928" s="48">
        <v>13</v>
      </c>
      <c r="T1928" s="48">
        <v>14</v>
      </c>
      <c r="U1928" s="48">
        <v>1063</v>
      </c>
      <c r="V1928" s="48">
        <v>6635</v>
      </c>
      <c r="W1928" s="156">
        <v>1098333</v>
      </c>
      <c r="X1928" s="156">
        <v>1554</v>
      </c>
      <c r="Y1928" s="156">
        <v>1099887</v>
      </c>
      <c r="Z1928" s="28">
        <v>0.98709999999999998</v>
      </c>
      <c r="AA1928" s="28"/>
      <c r="AB1928" s="111"/>
      <c r="AC1928" s="28"/>
      <c r="AD1928" s="28">
        <v>7.85E-2</v>
      </c>
      <c r="AE1928" s="139"/>
      <c r="AF1928" s="139"/>
      <c r="AG1928" s="93">
        <v>180</v>
      </c>
      <c r="AH1928" s="93">
        <v>321</v>
      </c>
    </row>
    <row r="1929" spans="1:34">
      <c r="A1929" s="13" t="s">
        <v>143</v>
      </c>
      <c r="B1929" s="2" t="s">
        <v>74</v>
      </c>
      <c r="C1929" s="14" t="s">
        <v>187</v>
      </c>
      <c r="D1929" s="2">
        <v>2014</v>
      </c>
      <c r="E1929" s="14">
        <v>2014</v>
      </c>
      <c r="F1929" s="14" t="s">
        <v>100</v>
      </c>
      <c r="G1929" s="93">
        <v>13242</v>
      </c>
      <c r="H1929" s="93">
        <v>102687</v>
      </c>
      <c r="I1929" s="93">
        <v>80</v>
      </c>
      <c r="J1929" s="93">
        <v>1877</v>
      </c>
      <c r="K1929" s="93">
        <v>13322</v>
      </c>
      <c r="L1929" s="93">
        <v>104564</v>
      </c>
      <c r="M1929" s="48">
        <v>117886</v>
      </c>
      <c r="N1929" s="48">
        <v>271789</v>
      </c>
      <c r="O1929" s="48">
        <v>33669</v>
      </c>
      <c r="P1929" s="48">
        <v>232987</v>
      </c>
      <c r="Q1929" s="48">
        <v>266656</v>
      </c>
      <c r="R1929" s="48">
        <v>265</v>
      </c>
      <c r="S1929" s="48">
        <v>4868</v>
      </c>
      <c r="T1929" s="48">
        <v>5133</v>
      </c>
      <c r="U1929" s="48">
        <v>33934</v>
      </c>
      <c r="V1929" s="48">
        <v>237855</v>
      </c>
      <c r="W1929" s="156">
        <v>33839907</v>
      </c>
      <c r="X1929" s="156">
        <v>518817</v>
      </c>
      <c r="Y1929" s="156">
        <v>34358724</v>
      </c>
      <c r="Z1929" s="28">
        <v>0.98080000000000001</v>
      </c>
      <c r="AA1929" s="28"/>
      <c r="AB1929" s="111"/>
      <c r="AC1929" s="28"/>
      <c r="AD1929" s="28">
        <v>3.5400000000000001E-2</v>
      </c>
      <c r="AE1929" s="139"/>
      <c r="AF1929" s="139"/>
      <c r="AG1929" s="93">
        <v>29607</v>
      </c>
      <c r="AH1929" s="93">
        <v>63827</v>
      </c>
    </row>
    <row r="1930" spans="1:34">
      <c r="A1930" s="13" t="s">
        <v>144</v>
      </c>
      <c r="B1930" s="2" t="s">
        <v>74</v>
      </c>
      <c r="C1930" s="14" t="s">
        <v>187</v>
      </c>
      <c r="D1930" s="2">
        <v>2014</v>
      </c>
      <c r="E1930" s="14">
        <v>2014</v>
      </c>
      <c r="F1930" s="14" t="s">
        <v>100</v>
      </c>
      <c r="G1930" s="93">
        <v>1135</v>
      </c>
      <c r="H1930" s="93">
        <v>8192</v>
      </c>
      <c r="I1930" s="93">
        <v>7</v>
      </c>
      <c r="J1930" s="93">
        <v>32</v>
      </c>
      <c r="K1930" s="93">
        <v>1142</v>
      </c>
      <c r="L1930" s="93">
        <v>8224</v>
      </c>
      <c r="M1930" s="48">
        <v>9366</v>
      </c>
      <c r="N1930" s="48">
        <v>18662</v>
      </c>
      <c r="O1930" s="48">
        <v>2961</v>
      </c>
      <c r="P1930" s="48">
        <v>15607</v>
      </c>
      <c r="Q1930" s="48">
        <v>18568</v>
      </c>
      <c r="R1930" s="48">
        <v>23</v>
      </c>
      <c r="S1930" s="48">
        <v>71</v>
      </c>
      <c r="T1930" s="48">
        <v>94</v>
      </c>
      <c r="U1930" s="48">
        <v>2984</v>
      </c>
      <c r="V1930" s="48">
        <v>15678</v>
      </c>
      <c r="W1930" s="156">
        <v>2462499</v>
      </c>
      <c r="X1930" s="156">
        <v>10445</v>
      </c>
      <c r="Y1930" s="156">
        <v>2472944</v>
      </c>
      <c r="Z1930" s="28">
        <v>0.98560000000000003</v>
      </c>
      <c r="AA1930" s="28"/>
      <c r="AB1930" s="111"/>
      <c r="AC1930" s="28"/>
      <c r="AD1930" s="28">
        <v>7.85E-2</v>
      </c>
      <c r="AE1930" s="139"/>
      <c r="AF1930" s="139"/>
      <c r="AG1930" s="93">
        <v>703</v>
      </c>
      <c r="AH1930" s="93">
        <v>1408</v>
      </c>
    </row>
    <row r="1931" spans="1:34">
      <c r="A1931" s="13" t="s">
        <v>145</v>
      </c>
      <c r="B1931" s="2" t="s">
        <v>75</v>
      </c>
      <c r="C1931" s="14" t="s">
        <v>187</v>
      </c>
      <c r="D1931" s="2">
        <v>2014</v>
      </c>
      <c r="E1931" s="14">
        <v>2014</v>
      </c>
      <c r="F1931" s="14" t="s">
        <v>100</v>
      </c>
      <c r="G1931" s="93">
        <v>111</v>
      </c>
      <c r="H1931" s="93">
        <v>874</v>
      </c>
      <c r="I1931" s="93">
        <v>0</v>
      </c>
      <c r="J1931" s="93">
        <v>0</v>
      </c>
      <c r="K1931" s="93">
        <v>111</v>
      </c>
      <c r="L1931" s="93">
        <v>874</v>
      </c>
      <c r="M1931" s="48">
        <v>985</v>
      </c>
      <c r="N1931" s="48">
        <v>1917</v>
      </c>
      <c r="O1931" s="48">
        <v>288</v>
      </c>
      <c r="P1931" s="48">
        <v>1629</v>
      </c>
      <c r="Q1931" s="48">
        <v>1917</v>
      </c>
      <c r="R1931" s="48">
        <v>0</v>
      </c>
      <c r="S1931" s="48">
        <v>0</v>
      </c>
      <c r="T1931" s="48">
        <v>0</v>
      </c>
      <c r="U1931" s="48">
        <v>288</v>
      </c>
      <c r="V1931" s="48">
        <v>1629</v>
      </c>
      <c r="W1931" s="156">
        <v>265407</v>
      </c>
      <c r="X1931" s="156">
        <v>0</v>
      </c>
      <c r="Y1931" s="156">
        <v>265407</v>
      </c>
      <c r="Z1931" s="28">
        <v>0.98750000000000004</v>
      </c>
      <c r="AA1931" s="28"/>
      <c r="AB1931" s="111"/>
      <c r="AC1931" s="28"/>
      <c r="AD1931" s="28">
        <v>7.85E-2</v>
      </c>
      <c r="AE1931" s="139"/>
      <c r="AF1931" s="139"/>
      <c r="AG1931" s="93">
        <v>42</v>
      </c>
      <c r="AH1931" s="93">
        <v>67</v>
      </c>
    </row>
    <row r="1932" spans="1:34">
      <c r="A1932" s="13" t="s">
        <v>146</v>
      </c>
      <c r="B1932" s="2" t="s">
        <v>75</v>
      </c>
      <c r="C1932" s="14" t="s">
        <v>187</v>
      </c>
      <c r="D1932" s="2">
        <v>2014</v>
      </c>
      <c r="E1932" s="14">
        <v>2014</v>
      </c>
      <c r="F1932" s="14" t="s">
        <v>100</v>
      </c>
      <c r="G1932" s="93">
        <v>19301</v>
      </c>
      <c r="H1932" s="93">
        <v>107069</v>
      </c>
      <c r="I1932" s="93">
        <v>49</v>
      </c>
      <c r="J1932" s="93">
        <v>529</v>
      </c>
      <c r="K1932" s="93">
        <v>19350</v>
      </c>
      <c r="L1932" s="93">
        <v>107598</v>
      </c>
      <c r="M1932" s="48">
        <v>126948</v>
      </c>
      <c r="N1932" s="48">
        <v>294878</v>
      </c>
      <c r="O1932" s="48">
        <v>52296</v>
      </c>
      <c r="P1932" s="48">
        <v>240980</v>
      </c>
      <c r="Q1932" s="48">
        <v>293276</v>
      </c>
      <c r="R1932" s="48">
        <v>175</v>
      </c>
      <c r="S1932" s="48">
        <v>1427</v>
      </c>
      <c r="T1932" s="48">
        <v>1602</v>
      </c>
      <c r="U1932" s="48">
        <v>52471</v>
      </c>
      <c r="V1932" s="48">
        <v>242407</v>
      </c>
      <c r="W1932" s="156">
        <v>38925936</v>
      </c>
      <c r="X1932" s="156">
        <v>163092</v>
      </c>
      <c r="Y1932" s="156">
        <v>39089028</v>
      </c>
      <c r="Z1932" s="28">
        <v>0.99509999999999998</v>
      </c>
      <c r="AA1932" s="28"/>
      <c r="AB1932" s="111"/>
      <c r="AC1932" s="28"/>
      <c r="AD1932" s="28">
        <v>3.73E-2</v>
      </c>
      <c r="AE1932" s="139"/>
      <c r="AF1932" s="139"/>
      <c r="AG1932" s="93">
        <v>17224</v>
      </c>
      <c r="AH1932" s="93">
        <v>37716</v>
      </c>
    </row>
    <row r="1933" spans="1:34">
      <c r="A1933" s="13" t="s">
        <v>147</v>
      </c>
      <c r="B1933" s="2" t="s">
        <v>74</v>
      </c>
      <c r="C1933" s="14" t="s">
        <v>187</v>
      </c>
      <c r="D1933" s="2">
        <v>2014</v>
      </c>
      <c r="E1933" s="14">
        <v>2014</v>
      </c>
      <c r="F1933" s="14" t="s">
        <v>100</v>
      </c>
      <c r="G1933" s="93">
        <v>18401</v>
      </c>
      <c r="H1933" s="93">
        <v>83897</v>
      </c>
      <c r="I1933" s="93">
        <v>177</v>
      </c>
      <c r="J1933" s="93">
        <v>913</v>
      </c>
      <c r="K1933" s="93">
        <v>18578</v>
      </c>
      <c r="L1933" s="93">
        <v>84810</v>
      </c>
      <c r="M1933" s="48">
        <v>103388</v>
      </c>
      <c r="N1933" s="48">
        <v>219662</v>
      </c>
      <c r="O1933" s="48">
        <v>46489</v>
      </c>
      <c r="P1933" s="48">
        <v>170571</v>
      </c>
      <c r="Q1933" s="48">
        <v>217060</v>
      </c>
      <c r="R1933" s="48">
        <v>615</v>
      </c>
      <c r="S1933" s="48">
        <v>1987</v>
      </c>
      <c r="T1933" s="48">
        <v>2602</v>
      </c>
      <c r="U1933" s="48">
        <v>47104</v>
      </c>
      <c r="V1933" s="48">
        <v>172558</v>
      </c>
      <c r="W1933" s="156">
        <v>31468797</v>
      </c>
      <c r="X1933" s="156">
        <v>354053</v>
      </c>
      <c r="Y1933" s="156">
        <v>31822850</v>
      </c>
      <c r="Z1933" s="28">
        <v>0.98880000000000001</v>
      </c>
      <c r="AA1933" s="28"/>
      <c r="AB1933" s="111"/>
      <c r="AC1933" s="28"/>
      <c r="AD1933" s="28">
        <v>2.0999999999999999E-3</v>
      </c>
      <c r="AE1933" s="139"/>
      <c r="AF1933" s="139"/>
      <c r="AG1933" s="93">
        <v>10045</v>
      </c>
      <c r="AH1933" s="93">
        <v>19619</v>
      </c>
    </row>
    <row r="1934" spans="1:34">
      <c r="A1934" s="13" t="s">
        <v>148</v>
      </c>
      <c r="B1934" s="2" t="s">
        <v>75</v>
      </c>
      <c r="C1934" s="14" t="s">
        <v>187</v>
      </c>
      <c r="D1934" s="2">
        <v>2014</v>
      </c>
      <c r="E1934" s="14">
        <v>2014</v>
      </c>
      <c r="F1934" s="14" t="s">
        <v>100</v>
      </c>
      <c r="G1934" s="93">
        <v>326</v>
      </c>
      <c r="H1934" s="93">
        <v>2371</v>
      </c>
      <c r="I1934" s="93">
        <v>1</v>
      </c>
      <c r="J1934" s="93">
        <v>9</v>
      </c>
      <c r="K1934" s="93">
        <v>327</v>
      </c>
      <c r="L1934" s="93">
        <v>2380</v>
      </c>
      <c r="M1934" s="48">
        <v>2707</v>
      </c>
      <c r="N1934" s="48">
        <v>6079</v>
      </c>
      <c r="O1934" s="48">
        <v>871</v>
      </c>
      <c r="P1934" s="48">
        <v>5176</v>
      </c>
      <c r="Q1934" s="48">
        <v>6047</v>
      </c>
      <c r="R1934" s="48">
        <v>4</v>
      </c>
      <c r="S1934" s="48">
        <v>28</v>
      </c>
      <c r="T1934" s="48">
        <v>32</v>
      </c>
      <c r="U1934" s="48">
        <v>875</v>
      </c>
      <c r="V1934" s="48">
        <v>5204</v>
      </c>
      <c r="W1934" s="156">
        <v>794366</v>
      </c>
      <c r="X1934" s="156">
        <v>2455</v>
      </c>
      <c r="Y1934" s="156">
        <v>796821</v>
      </c>
      <c r="Z1934" s="28">
        <v>0.99070000000000003</v>
      </c>
      <c r="AA1934" s="28"/>
      <c r="AB1934" s="111"/>
      <c r="AC1934" s="28"/>
      <c r="AD1934" s="28">
        <v>7.85E-2</v>
      </c>
      <c r="AE1934" s="139"/>
      <c r="AF1934" s="139"/>
      <c r="AG1934" s="93">
        <v>428</v>
      </c>
      <c r="AH1934" s="93">
        <v>934</v>
      </c>
    </row>
    <row r="1935" spans="1:34">
      <c r="A1935" s="13" t="s">
        <v>149</v>
      </c>
      <c r="B1935" s="2" t="s">
        <v>75</v>
      </c>
      <c r="C1935" s="14" t="s">
        <v>187</v>
      </c>
      <c r="D1935" s="2">
        <v>2014</v>
      </c>
      <c r="E1935" s="14">
        <v>2014</v>
      </c>
      <c r="F1935" s="14" t="s">
        <v>100</v>
      </c>
      <c r="G1935" s="93">
        <v>29386</v>
      </c>
      <c r="H1935" s="93">
        <v>146177</v>
      </c>
      <c r="I1935" s="93">
        <v>72</v>
      </c>
      <c r="J1935" s="93">
        <v>678</v>
      </c>
      <c r="K1935" s="93">
        <v>29458</v>
      </c>
      <c r="L1935" s="93">
        <v>146855</v>
      </c>
      <c r="M1935" s="48">
        <v>176313</v>
      </c>
      <c r="N1935" s="48">
        <v>398993</v>
      </c>
      <c r="O1935" s="48">
        <v>79057</v>
      </c>
      <c r="P1935" s="48">
        <v>317980</v>
      </c>
      <c r="Q1935" s="48">
        <v>397037</v>
      </c>
      <c r="R1935" s="48">
        <v>241</v>
      </c>
      <c r="S1935" s="48">
        <v>1715</v>
      </c>
      <c r="T1935" s="48">
        <v>1956</v>
      </c>
      <c r="U1935" s="48">
        <v>79298</v>
      </c>
      <c r="V1935" s="48">
        <v>319695</v>
      </c>
      <c r="W1935" s="156">
        <v>54396649</v>
      </c>
      <c r="X1935" s="156">
        <v>209277</v>
      </c>
      <c r="Y1935" s="156">
        <v>54605926</v>
      </c>
      <c r="Z1935" s="28">
        <v>0.99990000000000001</v>
      </c>
      <c r="AA1935" s="28"/>
      <c r="AB1935" s="111"/>
      <c r="AC1935" s="28"/>
      <c r="AD1935" s="28">
        <v>2.8000000000000001E-2</v>
      </c>
      <c r="AE1935" s="139"/>
      <c r="AF1935" s="139"/>
      <c r="AG1935" s="93">
        <v>21370</v>
      </c>
      <c r="AH1935" s="93">
        <v>45377</v>
      </c>
    </row>
    <row r="1936" spans="1:34">
      <c r="A1936" s="13" t="s">
        <v>150</v>
      </c>
      <c r="B1936" s="2" t="s">
        <v>74</v>
      </c>
      <c r="C1936" s="14" t="s">
        <v>187</v>
      </c>
      <c r="D1936" s="2">
        <v>2014</v>
      </c>
      <c r="E1936" s="14">
        <v>2014</v>
      </c>
      <c r="F1936" s="14" t="s">
        <v>100</v>
      </c>
      <c r="G1936" s="93">
        <v>19962</v>
      </c>
      <c r="H1936" s="93">
        <v>115579</v>
      </c>
      <c r="I1936" s="93">
        <v>160</v>
      </c>
      <c r="J1936" s="93">
        <v>1132</v>
      </c>
      <c r="K1936" s="93">
        <v>20122</v>
      </c>
      <c r="L1936" s="93">
        <v>116711</v>
      </c>
      <c r="M1936" s="48">
        <v>136833</v>
      </c>
      <c r="N1936" s="48">
        <v>282917</v>
      </c>
      <c r="O1936" s="48">
        <v>51844</v>
      </c>
      <c r="P1936" s="48">
        <v>227946</v>
      </c>
      <c r="Q1936" s="48">
        <v>279790</v>
      </c>
      <c r="R1936" s="48">
        <v>482</v>
      </c>
      <c r="S1936" s="48">
        <v>2645</v>
      </c>
      <c r="T1936" s="48">
        <v>3127</v>
      </c>
      <c r="U1936" s="48">
        <v>52326</v>
      </c>
      <c r="V1936" s="48">
        <v>230591</v>
      </c>
      <c r="W1936" s="156">
        <v>38817768</v>
      </c>
      <c r="X1936" s="156">
        <v>357137</v>
      </c>
      <c r="Y1936" s="156">
        <v>39174905</v>
      </c>
      <c r="Z1936" s="28">
        <v>0.88109999999999999</v>
      </c>
      <c r="AA1936" s="28"/>
      <c r="AB1936" s="111"/>
      <c r="AC1936" s="28"/>
      <c r="AD1936" s="28">
        <v>3.8800000000000001E-2</v>
      </c>
      <c r="AE1936" s="139"/>
      <c r="AF1936" s="139"/>
      <c r="AG1936" s="93">
        <v>16727</v>
      </c>
      <c r="AH1936" s="93">
        <v>34301</v>
      </c>
    </row>
    <row r="1937" spans="1:51">
      <c r="A1937" s="13" t="s">
        <v>151</v>
      </c>
      <c r="B1937" s="2" t="s">
        <v>74</v>
      </c>
      <c r="C1937" s="14" t="s">
        <v>187</v>
      </c>
      <c r="D1937" s="2">
        <v>2014</v>
      </c>
      <c r="E1937" s="14">
        <v>2014</v>
      </c>
      <c r="F1937" s="14" t="s">
        <v>100</v>
      </c>
      <c r="G1937" s="93">
        <v>2697</v>
      </c>
      <c r="H1937" s="93">
        <v>29208</v>
      </c>
      <c r="I1937" s="93">
        <v>65</v>
      </c>
      <c r="J1937" s="93">
        <v>1054</v>
      </c>
      <c r="K1937" s="93">
        <v>2762</v>
      </c>
      <c r="L1937" s="93">
        <v>30262</v>
      </c>
      <c r="M1937" s="48">
        <v>33024</v>
      </c>
      <c r="N1937" s="48">
        <v>53990</v>
      </c>
      <c r="O1937" s="48">
        <v>5993</v>
      </c>
      <c r="P1937" s="48">
        <v>45784</v>
      </c>
      <c r="Q1937" s="48">
        <v>51777</v>
      </c>
      <c r="R1937" s="48">
        <v>182</v>
      </c>
      <c r="S1937" s="48">
        <v>2031</v>
      </c>
      <c r="T1937" s="48">
        <v>2213</v>
      </c>
      <c r="U1937" s="48">
        <v>6175</v>
      </c>
      <c r="V1937" s="48">
        <v>47815</v>
      </c>
      <c r="W1937" s="156">
        <v>7343482</v>
      </c>
      <c r="X1937" s="156">
        <v>243103</v>
      </c>
      <c r="Y1937" s="156">
        <v>7586585</v>
      </c>
      <c r="Z1937" s="28">
        <v>0.97160000000000002</v>
      </c>
      <c r="AA1937" s="28"/>
      <c r="AB1937" s="111"/>
      <c r="AC1937" s="28"/>
      <c r="AD1937" s="28">
        <v>7.2300000000000003E-2</v>
      </c>
      <c r="AE1937" s="139"/>
      <c r="AF1937" s="139"/>
      <c r="AG1937" s="93">
        <v>4140</v>
      </c>
      <c r="AH1937" s="93">
        <v>6607</v>
      </c>
    </row>
    <row r="1938" spans="1:51">
      <c r="A1938" s="13" t="s">
        <v>152</v>
      </c>
      <c r="B1938" s="2" t="s">
        <v>75</v>
      </c>
      <c r="C1938" s="14" t="s">
        <v>187</v>
      </c>
      <c r="D1938" s="2">
        <v>2014</v>
      </c>
      <c r="E1938" s="14">
        <v>2014</v>
      </c>
      <c r="F1938" s="14" t="s">
        <v>100</v>
      </c>
      <c r="G1938" s="93">
        <v>9262</v>
      </c>
      <c r="H1938" s="93">
        <v>41350</v>
      </c>
      <c r="I1938" s="93">
        <v>17</v>
      </c>
      <c r="J1938" s="93">
        <v>284</v>
      </c>
      <c r="K1938" s="93">
        <v>9279</v>
      </c>
      <c r="L1938" s="93">
        <v>41634</v>
      </c>
      <c r="M1938" s="48">
        <v>50913</v>
      </c>
      <c r="N1938" s="48">
        <v>118832</v>
      </c>
      <c r="O1938" s="48">
        <v>23770</v>
      </c>
      <c r="P1938" s="48">
        <v>94247</v>
      </c>
      <c r="Q1938" s="48">
        <v>118017</v>
      </c>
      <c r="R1938" s="48">
        <v>58</v>
      </c>
      <c r="S1938" s="48">
        <v>757</v>
      </c>
      <c r="T1938" s="48">
        <v>815</v>
      </c>
      <c r="U1938" s="48">
        <v>23828</v>
      </c>
      <c r="V1938" s="48">
        <v>95004</v>
      </c>
      <c r="W1938" s="156">
        <v>16161426</v>
      </c>
      <c r="X1938" s="156">
        <v>90869</v>
      </c>
      <c r="Y1938" s="156">
        <v>16252295</v>
      </c>
      <c r="Z1938" s="28">
        <v>0.97470000000000001</v>
      </c>
      <c r="AA1938" s="28"/>
      <c r="AB1938" s="111"/>
      <c r="AC1938" s="28"/>
      <c r="AD1938" s="28">
        <v>4.5699999999999998E-2</v>
      </c>
      <c r="AE1938" s="139"/>
      <c r="AF1938" s="139"/>
      <c r="AG1938" s="93">
        <v>7227</v>
      </c>
      <c r="AH1938" s="93">
        <v>15315</v>
      </c>
    </row>
    <row r="1939" spans="1:51">
      <c r="A1939" s="13" t="s">
        <v>153</v>
      </c>
      <c r="B1939" s="2" t="s">
        <v>74</v>
      </c>
      <c r="C1939" s="14" t="s">
        <v>187</v>
      </c>
      <c r="D1939" s="2">
        <v>2014</v>
      </c>
      <c r="E1939" s="14">
        <v>2014</v>
      </c>
      <c r="F1939" s="14" t="s">
        <v>100</v>
      </c>
      <c r="G1939" s="93">
        <v>1089</v>
      </c>
      <c r="H1939" s="93">
        <v>8386</v>
      </c>
      <c r="I1939" s="93">
        <v>1</v>
      </c>
      <c r="J1939" s="93">
        <v>29</v>
      </c>
      <c r="K1939" s="93">
        <v>1090</v>
      </c>
      <c r="L1939" s="93">
        <v>8415</v>
      </c>
      <c r="M1939" s="48">
        <v>9505</v>
      </c>
      <c r="N1939" s="48">
        <v>17784</v>
      </c>
      <c r="O1939" s="48">
        <v>2702</v>
      </c>
      <c r="P1939" s="48">
        <v>15005</v>
      </c>
      <c r="Q1939" s="48">
        <v>17707</v>
      </c>
      <c r="R1939" s="48">
        <v>4</v>
      </c>
      <c r="S1939" s="48">
        <v>73</v>
      </c>
      <c r="T1939" s="48">
        <v>77</v>
      </c>
      <c r="U1939" s="48">
        <v>2706</v>
      </c>
      <c r="V1939" s="48">
        <v>15078</v>
      </c>
      <c r="W1939" s="156">
        <v>2432010</v>
      </c>
      <c r="X1939" s="156">
        <v>8590</v>
      </c>
      <c r="Y1939" s="156">
        <v>2440600</v>
      </c>
      <c r="Z1939" s="28">
        <v>0.97389999999999999</v>
      </c>
      <c r="AA1939" s="28"/>
      <c r="AB1939" s="111"/>
      <c r="AC1939" s="28"/>
      <c r="AD1939" s="28">
        <v>7.85E-2</v>
      </c>
      <c r="AE1939" s="139"/>
      <c r="AF1939" s="139"/>
      <c r="AG1939" s="93">
        <v>1135</v>
      </c>
      <c r="AH1939" s="93">
        <v>2278</v>
      </c>
    </row>
    <row r="1940" spans="1:51">
      <c r="A1940" s="13" t="s">
        <v>154</v>
      </c>
      <c r="B1940" s="2" t="s">
        <v>74</v>
      </c>
      <c r="C1940" s="14" t="s">
        <v>187</v>
      </c>
      <c r="D1940" s="2">
        <v>2014</v>
      </c>
      <c r="E1940" s="14">
        <v>2014</v>
      </c>
      <c r="F1940" s="14" t="s">
        <v>100</v>
      </c>
      <c r="G1940" s="93">
        <v>1476</v>
      </c>
      <c r="H1940" s="93">
        <v>14249</v>
      </c>
      <c r="I1940" s="93">
        <v>24</v>
      </c>
      <c r="J1940" s="93">
        <v>333</v>
      </c>
      <c r="K1940" s="93">
        <v>1500</v>
      </c>
      <c r="L1940" s="93">
        <v>14582</v>
      </c>
      <c r="M1940" s="48">
        <v>16082</v>
      </c>
      <c r="N1940" s="48">
        <v>32077</v>
      </c>
      <c r="O1940" s="48">
        <v>3603</v>
      </c>
      <c r="P1940" s="48">
        <v>27609</v>
      </c>
      <c r="Q1940" s="48">
        <v>31212</v>
      </c>
      <c r="R1940" s="48">
        <v>70</v>
      </c>
      <c r="S1940" s="48">
        <v>795</v>
      </c>
      <c r="T1940" s="48">
        <v>865</v>
      </c>
      <c r="U1940" s="48">
        <v>3673</v>
      </c>
      <c r="V1940" s="48">
        <v>28404</v>
      </c>
      <c r="W1940" s="156">
        <v>4189901</v>
      </c>
      <c r="X1940" s="156">
        <v>90476</v>
      </c>
      <c r="Y1940" s="156">
        <v>4280377</v>
      </c>
      <c r="Z1940" s="28">
        <v>0.96389999999999998</v>
      </c>
      <c r="AA1940" s="28"/>
      <c r="AB1940" s="111"/>
      <c r="AC1940" s="28"/>
      <c r="AD1940" s="28">
        <v>7.85E-2</v>
      </c>
      <c r="AE1940" s="139"/>
      <c r="AF1940" s="139"/>
      <c r="AG1940" s="93">
        <v>4006</v>
      </c>
      <c r="AH1940" s="93">
        <v>7797</v>
      </c>
    </row>
    <row r="1941" spans="1:51">
      <c r="A1941" s="13" t="s">
        <v>155</v>
      </c>
      <c r="B1941" s="2" t="s">
        <v>74</v>
      </c>
      <c r="C1941" s="14" t="s">
        <v>187</v>
      </c>
      <c r="D1941" s="2">
        <v>2014</v>
      </c>
      <c r="E1941" s="14">
        <v>2014</v>
      </c>
      <c r="F1941" s="14" t="s">
        <v>100</v>
      </c>
      <c r="G1941" s="93">
        <v>2836</v>
      </c>
      <c r="H1941" s="93">
        <v>12943</v>
      </c>
      <c r="I1941" s="93">
        <v>7</v>
      </c>
      <c r="J1941" s="93">
        <v>58</v>
      </c>
      <c r="K1941" s="93">
        <v>2843</v>
      </c>
      <c r="L1941" s="93">
        <v>13001</v>
      </c>
      <c r="M1941" s="48">
        <v>15844</v>
      </c>
      <c r="N1941" s="48">
        <v>34777</v>
      </c>
      <c r="O1941" s="48">
        <v>7239</v>
      </c>
      <c r="P1941" s="48">
        <v>27381</v>
      </c>
      <c r="Q1941" s="48">
        <v>34620</v>
      </c>
      <c r="R1941" s="48">
        <v>21</v>
      </c>
      <c r="S1941" s="48">
        <v>136</v>
      </c>
      <c r="T1941" s="48">
        <v>157</v>
      </c>
      <c r="U1941" s="48">
        <v>7260</v>
      </c>
      <c r="V1941" s="48">
        <v>27517</v>
      </c>
      <c r="W1941" s="156">
        <v>4581612</v>
      </c>
      <c r="X1941" s="156">
        <v>16421</v>
      </c>
      <c r="Y1941" s="156">
        <v>4598033</v>
      </c>
      <c r="Z1941" s="28">
        <v>0.92490000000000006</v>
      </c>
      <c r="AA1941" s="28"/>
      <c r="AB1941" s="111"/>
      <c r="AC1941" s="28"/>
      <c r="AD1941" s="28">
        <v>7.85E-2</v>
      </c>
      <c r="AE1941" s="139"/>
      <c r="AF1941" s="139"/>
      <c r="AG1941" s="93">
        <v>4094</v>
      </c>
      <c r="AH1941" s="93">
        <v>9105</v>
      </c>
    </row>
    <row r="1942" spans="1:51">
      <c r="A1942" s="13" t="s">
        <v>156</v>
      </c>
      <c r="B1942" s="2" t="s">
        <v>74</v>
      </c>
      <c r="C1942" s="14" t="s">
        <v>187</v>
      </c>
      <c r="D1942" s="2">
        <v>2014</v>
      </c>
      <c r="E1942" s="14">
        <v>2014</v>
      </c>
      <c r="F1942" s="14" t="s">
        <v>100</v>
      </c>
      <c r="G1942" s="93">
        <v>7314</v>
      </c>
      <c r="H1942" s="93">
        <v>47084</v>
      </c>
      <c r="I1942" s="93">
        <v>72</v>
      </c>
      <c r="J1942" s="93">
        <v>1153</v>
      </c>
      <c r="K1942" s="93">
        <v>7386</v>
      </c>
      <c r="L1942" s="93">
        <v>48237</v>
      </c>
      <c r="M1942" s="48">
        <v>55623</v>
      </c>
      <c r="N1942" s="48">
        <v>114046</v>
      </c>
      <c r="O1942" s="48">
        <v>17699</v>
      </c>
      <c r="P1942" s="48">
        <v>93834</v>
      </c>
      <c r="Q1942" s="48">
        <v>111533</v>
      </c>
      <c r="R1942" s="48">
        <v>214</v>
      </c>
      <c r="S1942" s="48">
        <v>2299</v>
      </c>
      <c r="T1942" s="48">
        <v>2513</v>
      </c>
      <c r="U1942" s="48">
        <v>17913</v>
      </c>
      <c r="V1942" s="48">
        <v>96133</v>
      </c>
      <c r="W1942" s="156">
        <v>15439087</v>
      </c>
      <c r="X1942" s="156">
        <v>317829</v>
      </c>
      <c r="Y1942" s="156">
        <v>15756916</v>
      </c>
      <c r="Z1942" s="28">
        <v>0.97940000000000005</v>
      </c>
      <c r="AA1942" s="28"/>
      <c r="AB1942" s="111"/>
      <c r="AC1942" s="28"/>
      <c r="AD1942" s="28">
        <v>2.8400000000000002E-2</v>
      </c>
      <c r="AE1942" s="139"/>
      <c r="AF1942" s="139"/>
      <c r="AG1942" s="93">
        <v>11062</v>
      </c>
      <c r="AH1942" s="93">
        <v>22273</v>
      </c>
    </row>
    <row r="1943" spans="1:51">
      <c r="A1943" s="13" t="s">
        <v>157</v>
      </c>
      <c r="B1943" s="2" t="s">
        <v>74</v>
      </c>
      <c r="C1943" s="14" t="s">
        <v>187</v>
      </c>
      <c r="D1943" s="2">
        <v>2014</v>
      </c>
      <c r="E1943" s="14">
        <v>2014</v>
      </c>
      <c r="F1943" s="14" t="s">
        <v>100</v>
      </c>
      <c r="G1943" s="93">
        <v>1275</v>
      </c>
      <c r="H1943" s="93">
        <v>10883</v>
      </c>
      <c r="I1943" s="93">
        <v>1</v>
      </c>
      <c r="J1943" s="93">
        <v>19</v>
      </c>
      <c r="K1943" s="93">
        <v>1276</v>
      </c>
      <c r="L1943" s="93">
        <v>10902</v>
      </c>
      <c r="M1943" s="48">
        <v>12178</v>
      </c>
      <c r="N1943" s="48">
        <v>23189</v>
      </c>
      <c r="O1943" s="48">
        <v>3059</v>
      </c>
      <c r="P1943" s="48">
        <v>20080</v>
      </c>
      <c r="Q1943" s="48">
        <v>23139</v>
      </c>
      <c r="R1943" s="48">
        <v>3</v>
      </c>
      <c r="S1943" s="48">
        <v>47</v>
      </c>
      <c r="T1943" s="48">
        <v>50</v>
      </c>
      <c r="U1943" s="48">
        <v>3062</v>
      </c>
      <c r="V1943" s="48">
        <v>20127</v>
      </c>
      <c r="W1943" s="156">
        <v>3182657.44</v>
      </c>
      <c r="X1943" s="156">
        <v>6082.36</v>
      </c>
      <c r="Y1943" s="156">
        <v>3188739.8</v>
      </c>
      <c r="Z1943" s="28">
        <v>0.88549999999999995</v>
      </c>
      <c r="AA1943" s="28"/>
      <c r="AB1943" s="111"/>
      <c r="AC1943" s="28"/>
      <c r="AD1943" s="28">
        <v>7.85E-2</v>
      </c>
      <c r="AE1943" s="139"/>
      <c r="AF1943" s="139"/>
      <c r="AG1943" s="93">
        <v>2267</v>
      </c>
      <c r="AH1943" s="93">
        <v>4638</v>
      </c>
    </row>
    <row r="1944" spans="1:51">
      <c r="A1944" s="13" t="s">
        <v>158</v>
      </c>
      <c r="B1944" s="2" t="s">
        <v>75</v>
      </c>
      <c r="C1944" s="14" t="s">
        <v>187</v>
      </c>
      <c r="D1944" s="2">
        <v>2014</v>
      </c>
      <c r="E1944" s="14">
        <v>2014</v>
      </c>
      <c r="F1944" s="14" t="s">
        <v>100</v>
      </c>
      <c r="G1944" s="93">
        <v>1570</v>
      </c>
      <c r="H1944" s="93">
        <v>11222</v>
      </c>
      <c r="I1944" s="93">
        <v>2</v>
      </c>
      <c r="J1944" s="93">
        <v>21</v>
      </c>
      <c r="K1944" s="93">
        <v>1572</v>
      </c>
      <c r="L1944" s="93">
        <v>11243</v>
      </c>
      <c r="M1944" s="48">
        <v>12815</v>
      </c>
      <c r="N1944" s="48">
        <v>24800</v>
      </c>
      <c r="O1944" s="48">
        <v>3919</v>
      </c>
      <c r="P1944" s="48">
        <v>20827</v>
      </c>
      <c r="Q1944" s="48">
        <v>24746</v>
      </c>
      <c r="R1944" s="48">
        <v>3</v>
      </c>
      <c r="S1944" s="48">
        <v>51</v>
      </c>
      <c r="T1944" s="48">
        <v>54</v>
      </c>
      <c r="U1944" s="48">
        <v>3922</v>
      </c>
      <c r="V1944" s="48">
        <v>20878</v>
      </c>
      <c r="W1944" s="156">
        <v>3327334</v>
      </c>
      <c r="X1944" s="156">
        <v>7057</v>
      </c>
      <c r="Y1944" s="156">
        <v>3334391</v>
      </c>
      <c r="Z1944" s="28">
        <v>0.96109999999999995</v>
      </c>
      <c r="AA1944" s="28"/>
      <c r="AB1944" s="111"/>
      <c r="AC1944" s="28"/>
      <c r="AD1944" s="28">
        <v>7.85E-2</v>
      </c>
      <c r="AE1944" s="139"/>
      <c r="AF1944" s="139"/>
      <c r="AG1944" s="93">
        <v>683</v>
      </c>
      <c r="AH1944" s="93">
        <v>1118</v>
      </c>
    </row>
    <row r="1945" spans="1:51">
      <c r="A1945" s="13" t="s">
        <v>159</v>
      </c>
      <c r="B1945" s="2" t="s">
        <v>75</v>
      </c>
      <c r="C1945" s="14" t="s">
        <v>187</v>
      </c>
      <c r="D1945" s="2">
        <v>2014</v>
      </c>
      <c r="E1945" s="14">
        <v>2014</v>
      </c>
      <c r="F1945" s="14" t="s">
        <v>100</v>
      </c>
      <c r="G1945" s="93">
        <v>10</v>
      </c>
      <c r="H1945" s="93">
        <v>147</v>
      </c>
      <c r="I1945" s="93">
        <v>0</v>
      </c>
      <c r="J1945" s="93">
        <v>0</v>
      </c>
      <c r="K1945" s="93">
        <v>10</v>
      </c>
      <c r="L1945" s="93">
        <v>147</v>
      </c>
      <c r="M1945" s="48">
        <v>157</v>
      </c>
      <c r="N1945" s="48">
        <v>281</v>
      </c>
      <c r="O1945" s="48">
        <v>27</v>
      </c>
      <c r="P1945" s="48">
        <v>254</v>
      </c>
      <c r="Q1945" s="48">
        <v>281</v>
      </c>
      <c r="R1945" s="48">
        <v>0</v>
      </c>
      <c r="S1945" s="48">
        <v>0</v>
      </c>
      <c r="T1945" s="48">
        <v>0</v>
      </c>
      <c r="U1945" s="48">
        <v>27</v>
      </c>
      <c r="V1945" s="48">
        <v>254</v>
      </c>
      <c r="W1945" s="156">
        <v>38285</v>
      </c>
      <c r="X1945" s="156">
        <v>0</v>
      </c>
      <c r="Y1945" s="156">
        <v>38285</v>
      </c>
      <c r="Z1945" s="28">
        <v>1</v>
      </c>
      <c r="AA1945" s="28"/>
      <c r="AB1945" s="111"/>
      <c r="AC1945" s="28"/>
      <c r="AD1945" s="28">
        <v>7.85E-2</v>
      </c>
      <c r="AE1945" s="139"/>
      <c r="AF1945" s="139"/>
      <c r="AG1945" s="93">
        <v>2</v>
      </c>
      <c r="AH1945" s="93">
        <v>5</v>
      </c>
    </row>
    <row r="1946" spans="1:51">
      <c r="A1946" s="13" t="s">
        <v>160</v>
      </c>
      <c r="B1946" s="2" t="s">
        <v>75</v>
      </c>
      <c r="C1946" s="14" t="s">
        <v>187</v>
      </c>
      <c r="D1946" s="2">
        <v>2014</v>
      </c>
      <c r="E1946" s="14">
        <v>2014</v>
      </c>
      <c r="F1946" s="14" t="s">
        <v>100</v>
      </c>
      <c r="G1946" s="93">
        <v>443</v>
      </c>
      <c r="H1946" s="93">
        <v>2756</v>
      </c>
      <c r="I1946" s="93">
        <v>0</v>
      </c>
      <c r="J1946" s="93">
        <v>2</v>
      </c>
      <c r="K1946" s="93">
        <v>443</v>
      </c>
      <c r="L1946" s="93">
        <v>2758</v>
      </c>
      <c r="M1946" s="48">
        <v>3201</v>
      </c>
      <c r="N1946" s="48">
        <v>6926</v>
      </c>
      <c r="O1946" s="48">
        <v>1210</v>
      </c>
      <c r="P1946" s="48">
        <v>5710</v>
      </c>
      <c r="Q1946" s="48">
        <v>6920</v>
      </c>
      <c r="R1946" s="48">
        <v>0</v>
      </c>
      <c r="S1946" s="48">
        <v>6</v>
      </c>
      <c r="T1946" s="48">
        <v>6</v>
      </c>
      <c r="U1946" s="48">
        <v>1210</v>
      </c>
      <c r="V1946" s="48">
        <v>5716</v>
      </c>
      <c r="W1946" s="156">
        <v>948450</v>
      </c>
      <c r="X1946" s="156">
        <v>407</v>
      </c>
      <c r="Y1946" s="156">
        <v>948857</v>
      </c>
      <c r="Z1946" s="28">
        <v>1</v>
      </c>
      <c r="AA1946" s="28"/>
      <c r="AB1946" s="111"/>
      <c r="AC1946" s="28"/>
      <c r="AD1946" s="28">
        <v>7.85E-2</v>
      </c>
      <c r="AE1946" s="139"/>
      <c r="AF1946" s="139"/>
      <c r="AG1946" s="93">
        <v>165</v>
      </c>
      <c r="AH1946" s="93">
        <v>280</v>
      </c>
      <c r="AI1946" s="1"/>
      <c r="AJ1946" s="1"/>
      <c r="AK1946" s="1"/>
      <c r="AL1946" s="1"/>
      <c r="AM1946" s="1"/>
      <c r="AN1946" s="1"/>
      <c r="AO1946" s="1"/>
      <c r="AP1946" s="1"/>
      <c r="AQ1946" s="1"/>
      <c r="AR1946" s="1"/>
      <c r="AS1946" s="1"/>
      <c r="AT1946" s="1"/>
      <c r="AU1946" s="1"/>
      <c r="AV1946" s="1"/>
      <c r="AW1946" s="1"/>
      <c r="AX1946" s="1"/>
      <c r="AY1946" s="1"/>
    </row>
    <row r="1947" spans="1:51">
      <c r="A1947" s="13" t="s">
        <v>161</v>
      </c>
      <c r="B1947" s="2" t="s">
        <v>74</v>
      </c>
      <c r="C1947" s="14" t="s">
        <v>187</v>
      </c>
      <c r="D1947" s="2">
        <v>2014</v>
      </c>
      <c r="E1947" s="14">
        <v>2014</v>
      </c>
      <c r="F1947" s="14" t="s">
        <v>100</v>
      </c>
      <c r="G1947" s="93">
        <v>3581</v>
      </c>
      <c r="H1947" s="93">
        <v>18635</v>
      </c>
      <c r="I1947" s="93">
        <v>7</v>
      </c>
      <c r="J1947" s="93">
        <v>86</v>
      </c>
      <c r="K1947" s="93">
        <v>3588</v>
      </c>
      <c r="L1947" s="93">
        <v>18721</v>
      </c>
      <c r="M1947" s="48">
        <v>22309</v>
      </c>
      <c r="N1947" s="48">
        <v>43464</v>
      </c>
      <c r="O1947" s="48">
        <v>8493</v>
      </c>
      <c r="P1947" s="48">
        <v>34740</v>
      </c>
      <c r="Q1947" s="48">
        <v>43233</v>
      </c>
      <c r="R1947" s="48">
        <v>26</v>
      </c>
      <c r="S1947" s="48">
        <v>205</v>
      </c>
      <c r="T1947" s="48">
        <v>231</v>
      </c>
      <c r="U1947" s="48">
        <v>8519</v>
      </c>
      <c r="V1947" s="48">
        <v>34945</v>
      </c>
      <c r="W1947" s="156">
        <v>6162691</v>
      </c>
      <c r="X1947" s="156">
        <v>29675</v>
      </c>
      <c r="Y1947" s="156">
        <v>6192366</v>
      </c>
      <c r="Z1947" s="28">
        <v>0.92830000000000001</v>
      </c>
      <c r="AA1947" s="28"/>
      <c r="AB1947" s="111"/>
      <c r="AC1947" s="28"/>
      <c r="AD1947" s="28">
        <v>1.2200000000000001E-2</v>
      </c>
      <c r="AE1947" s="139"/>
      <c r="AF1947" s="139"/>
      <c r="AG1947" s="93">
        <v>2435</v>
      </c>
      <c r="AH1947" s="93">
        <v>4811</v>
      </c>
      <c r="AI1947" s="1"/>
      <c r="AJ1947" s="1"/>
      <c r="AK1947" s="1"/>
      <c r="AL1947" s="1"/>
      <c r="AM1947" s="1"/>
      <c r="AN1947" s="1"/>
      <c r="AO1947" s="1"/>
      <c r="AP1947" s="1"/>
      <c r="AQ1947" s="1"/>
      <c r="AR1947" s="1"/>
      <c r="AS1947" s="1"/>
      <c r="AT1947" s="1"/>
      <c r="AU1947" s="1"/>
      <c r="AV1947" s="1"/>
      <c r="AW1947" s="1"/>
      <c r="AX1947" s="1"/>
      <c r="AY1947" s="1"/>
    </row>
    <row r="1948" spans="1:51">
      <c r="A1948" s="13" t="s">
        <v>162</v>
      </c>
      <c r="B1948" s="2" t="s">
        <v>74</v>
      </c>
      <c r="C1948" s="14" t="s">
        <v>187</v>
      </c>
      <c r="D1948" s="2">
        <v>2014</v>
      </c>
      <c r="E1948" s="14">
        <v>2014</v>
      </c>
      <c r="F1948" s="14" t="s">
        <v>100</v>
      </c>
      <c r="G1948" s="93">
        <v>2159</v>
      </c>
      <c r="H1948" s="93">
        <v>17196</v>
      </c>
      <c r="I1948" s="93">
        <v>14</v>
      </c>
      <c r="J1948" s="93">
        <v>117</v>
      </c>
      <c r="K1948" s="93">
        <v>2173</v>
      </c>
      <c r="L1948" s="93">
        <v>17313</v>
      </c>
      <c r="M1948" s="48">
        <v>19486</v>
      </c>
      <c r="N1948" s="48">
        <v>35283</v>
      </c>
      <c r="O1948" s="48">
        <v>5091</v>
      </c>
      <c r="P1948" s="48">
        <v>29861</v>
      </c>
      <c r="Q1948" s="48">
        <v>34952</v>
      </c>
      <c r="R1948" s="48">
        <v>46</v>
      </c>
      <c r="S1948" s="48">
        <v>285</v>
      </c>
      <c r="T1948" s="48">
        <v>331</v>
      </c>
      <c r="U1948" s="48">
        <v>5137</v>
      </c>
      <c r="V1948" s="48">
        <v>30146</v>
      </c>
      <c r="W1948" s="156">
        <v>4863283</v>
      </c>
      <c r="X1948" s="156">
        <v>34010</v>
      </c>
      <c r="Y1948" s="156">
        <v>4897293</v>
      </c>
      <c r="Z1948" s="28">
        <v>0.95699999999999996</v>
      </c>
      <c r="AA1948" s="28"/>
      <c r="AB1948" s="111"/>
      <c r="AC1948" s="28"/>
      <c r="AD1948" s="28">
        <v>7.85E-2</v>
      </c>
      <c r="AE1948" s="139"/>
      <c r="AF1948" s="139"/>
      <c r="AG1948" s="93">
        <v>3384</v>
      </c>
      <c r="AH1948" s="93">
        <v>6874</v>
      </c>
      <c r="AI1948" s="1"/>
      <c r="AJ1948" s="1"/>
      <c r="AK1948" s="1"/>
      <c r="AL1948" s="1"/>
      <c r="AM1948" s="1"/>
      <c r="AN1948" s="1"/>
      <c r="AO1948" s="1"/>
      <c r="AP1948" s="1"/>
      <c r="AQ1948" s="1"/>
      <c r="AR1948" s="1"/>
      <c r="AS1948" s="1"/>
      <c r="AT1948" s="1"/>
      <c r="AU1948" s="1"/>
      <c r="AV1948" s="1"/>
      <c r="AW1948" s="1"/>
      <c r="AX1948" s="1"/>
      <c r="AY1948" s="1"/>
    </row>
    <row r="1949" spans="1:51">
      <c r="A1949" s="13" t="s">
        <v>163</v>
      </c>
      <c r="B1949" s="2" t="s">
        <v>75</v>
      </c>
      <c r="C1949" s="14" t="s">
        <v>187</v>
      </c>
      <c r="D1949" s="2">
        <v>2014</v>
      </c>
      <c r="E1949" s="14">
        <v>2014</v>
      </c>
      <c r="F1949" s="14" t="s">
        <v>100</v>
      </c>
      <c r="G1949" s="93">
        <v>6687</v>
      </c>
      <c r="H1949" s="93">
        <v>36075</v>
      </c>
      <c r="I1949" s="93">
        <v>10</v>
      </c>
      <c r="J1949" s="93">
        <v>64</v>
      </c>
      <c r="K1949" s="93">
        <v>6697</v>
      </c>
      <c r="L1949" s="93">
        <v>36139</v>
      </c>
      <c r="M1949" s="48">
        <v>42836</v>
      </c>
      <c r="N1949" s="48">
        <v>92354</v>
      </c>
      <c r="O1949" s="48">
        <v>17545</v>
      </c>
      <c r="P1949" s="48">
        <v>74586</v>
      </c>
      <c r="Q1949" s="48">
        <v>92131</v>
      </c>
      <c r="R1949" s="48">
        <v>33</v>
      </c>
      <c r="S1949" s="48">
        <v>190</v>
      </c>
      <c r="T1949" s="48">
        <v>223</v>
      </c>
      <c r="U1949" s="48">
        <v>17578</v>
      </c>
      <c r="V1949" s="48">
        <v>74776</v>
      </c>
      <c r="W1949" s="156">
        <v>12504931</v>
      </c>
      <c r="X1949" s="156">
        <v>22472</v>
      </c>
      <c r="Y1949" s="156">
        <v>12527403</v>
      </c>
      <c r="Z1949" s="28">
        <v>0.98219999999999996</v>
      </c>
      <c r="AA1949" s="28"/>
      <c r="AB1949" s="111"/>
      <c r="AC1949" s="28"/>
      <c r="AD1949" s="28">
        <v>1.35E-2</v>
      </c>
      <c r="AE1949" s="139"/>
      <c r="AF1949" s="139"/>
      <c r="AG1949" s="93">
        <v>5553</v>
      </c>
      <c r="AH1949" s="93">
        <v>11759</v>
      </c>
      <c r="AI1949" s="1"/>
      <c r="AJ1949" s="1"/>
      <c r="AK1949" s="1"/>
      <c r="AL1949" s="1"/>
      <c r="AM1949" s="1"/>
      <c r="AN1949" s="1"/>
      <c r="AO1949" s="1"/>
      <c r="AP1949" s="1"/>
      <c r="AQ1949" s="1"/>
      <c r="AR1949" s="1"/>
      <c r="AS1949" s="1"/>
      <c r="AT1949" s="1"/>
      <c r="AU1949" s="1"/>
      <c r="AV1949" s="1"/>
      <c r="AW1949" s="1"/>
      <c r="AX1949" s="1"/>
      <c r="AY1949" s="1"/>
    </row>
    <row r="1950" spans="1:51">
      <c r="A1950" s="13" t="s">
        <v>164</v>
      </c>
      <c r="B1950" s="2" t="s">
        <v>75</v>
      </c>
      <c r="C1950" s="14" t="s">
        <v>187</v>
      </c>
      <c r="D1950" s="2">
        <v>2014</v>
      </c>
      <c r="E1950" s="14">
        <v>2014</v>
      </c>
      <c r="F1950" s="14" t="s">
        <v>100</v>
      </c>
      <c r="G1950" s="93">
        <v>773</v>
      </c>
      <c r="H1950" s="93">
        <v>4796</v>
      </c>
      <c r="I1950" s="93">
        <v>4</v>
      </c>
      <c r="J1950" s="93">
        <v>24</v>
      </c>
      <c r="K1950" s="93">
        <v>777</v>
      </c>
      <c r="L1950" s="93">
        <v>4820</v>
      </c>
      <c r="M1950" s="48">
        <v>5597</v>
      </c>
      <c r="N1950" s="48">
        <v>12953</v>
      </c>
      <c r="O1950" s="48">
        <v>2079</v>
      </c>
      <c r="P1950" s="48">
        <v>10795</v>
      </c>
      <c r="Q1950" s="48">
        <v>12874</v>
      </c>
      <c r="R1950" s="48">
        <v>14</v>
      </c>
      <c r="S1950" s="48">
        <v>65</v>
      </c>
      <c r="T1950" s="48">
        <v>79</v>
      </c>
      <c r="U1950" s="48">
        <v>2093</v>
      </c>
      <c r="V1950" s="48">
        <v>10860</v>
      </c>
      <c r="W1950" s="156">
        <v>1728138</v>
      </c>
      <c r="X1950" s="156">
        <v>7910</v>
      </c>
      <c r="Y1950" s="156">
        <v>1736048</v>
      </c>
      <c r="Z1950" s="28">
        <v>0.97899999999999998</v>
      </c>
      <c r="AA1950" s="28"/>
      <c r="AB1950" s="111"/>
      <c r="AC1950" s="28"/>
      <c r="AD1950" s="28">
        <v>7.85E-2</v>
      </c>
      <c r="AE1950" s="139"/>
      <c r="AF1950" s="139"/>
      <c r="AG1950" s="93">
        <v>678</v>
      </c>
      <c r="AH1950" s="93">
        <v>1451</v>
      </c>
      <c r="AI1950" s="1"/>
      <c r="AJ1950" s="1"/>
      <c r="AK1950" s="1"/>
      <c r="AL1950" s="1"/>
      <c r="AM1950" s="1"/>
      <c r="AN1950" s="1"/>
      <c r="AO1950" s="1"/>
      <c r="AP1950" s="1"/>
      <c r="AQ1950" s="1"/>
      <c r="AR1950" s="1"/>
      <c r="AS1950" s="1"/>
      <c r="AT1950" s="1"/>
      <c r="AU1950" s="1"/>
      <c r="AV1950" s="1"/>
      <c r="AW1950" s="1"/>
      <c r="AX1950" s="1"/>
      <c r="AY1950" s="1"/>
    </row>
    <row r="1951" spans="1:51">
      <c r="A1951" s="13" t="s">
        <v>165</v>
      </c>
      <c r="B1951" s="2" t="s">
        <v>75</v>
      </c>
      <c r="C1951" s="14" t="s">
        <v>187</v>
      </c>
      <c r="D1951" s="2">
        <v>2014</v>
      </c>
      <c r="E1951" s="14">
        <v>2014</v>
      </c>
      <c r="F1951" s="14" t="s">
        <v>100</v>
      </c>
      <c r="G1951" s="93">
        <v>687</v>
      </c>
      <c r="H1951" s="93">
        <v>4202</v>
      </c>
      <c r="I1951" s="93">
        <v>1</v>
      </c>
      <c r="J1951" s="93">
        <v>8</v>
      </c>
      <c r="K1951" s="93">
        <v>688</v>
      </c>
      <c r="L1951" s="93">
        <v>4210</v>
      </c>
      <c r="M1951" s="48">
        <v>4898</v>
      </c>
      <c r="N1951" s="48">
        <v>10820</v>
      </c>
      <c r="O1951" s="48">
        <v>1837</v>
      </c>
      <c r="P1951" s="48">
        <v>8955</v>
      </c>
      <c r="Q1951" s="48">
        <v>10792</v>
      </c>
      <c r="R1951" s="48">
        <v>3</v>
      </c>
      <c r="S1951" s="48">
        <v>25</v>
      </c>
      <c r="T1951" s="48">
        <v>28</v>
      </c>
      <c r="U1951" s="48">
        <v>1840</v>
      </c>
      <c r="V1951" s="48">
        <v>8980</v>
      </c>
      <c r="W1951" s="156">
        <v>1442647</v>
      </c>
      <c r="X1951" s="156">
        <v>3604</v>
      </c>
      <c r="Y1951" s="156">
        <v>1446251</v>
      </c>
      <c r="Z1951" s="28">
        <v>0.96860000000000002</v>
      </c>
      <c r="AA1951" s="28"/>
      <c r="AB1951" s="111"/>
      <c r="AC1951" s="28"/>
      <c r="AD1951" s="28">
        <v>7.85E-2</v>
      </c>
      <c r="AE1951" s="139"/>
      <c r="AF1951" s="139"/>
      <c r="AG1951" s="93">
        <v>443</v>
      </c>
      <c r="AH1951" s="93">
        <v>896</v>
      </c>
      <c r="AI1951" s="1"/>
      <c r="AJ1951" s="1"/>
      <c r="AK1951" s="1"/>
      <c r="AL1951" s="1"/>
      <c r="AM1951" s="1"/>
      <c r="AN1951" s="1"/>
      <c r="AO1951" s="1"/>
      <c r="AP1951" s="1"/>
      <c r="AQ1951" s="1"/>
      <c r="AR1951" s="1"/>
      <c r="AS1951" s="1"/>
      <c r="AT1951" s="1"/>
      <c r="AU1951" s="1"/>
      <c r="AV1951" s="1"/>
      <c r="AW1951" s="1"/>
      <c r="AX1951" s="1"/>
      <c r="AY1951" s="1"/>
    </row>
    <row r="1952" spans="1:51">
      <c r="A1952" s="13" t="s">
        <v>166</v>
      </c>
      <c r="B1952" s="2" t="s">
        <v>75</v>
      </c>
      <c r="C1952" s="14" t="s">
        <v>187</v>
      </c>
      <c r="D1952" s="2">
        <v>2014</v>
      </c>
      <c r="E1952" s="14">
        <v>2014</v>
      </c>
      <c r="F1952" s="14" t="s">
        <v>100</v>
      </c>
      <c r="G1952" s="93">
        <v>73</v>
      </c>
      <c r="H1952" s="93">
        <v>933</v>
      </c>
      <c r="I1952" s="93">
        <v>0</v>
      </c>
      <c r="J1952" s="93">
        <v>0</v>
      </c>
      <c r="K1952" s="93">
        <v>73</v>
      </c>
      <c r="L1952" s="93">
        <v>933</v>
      </c>
      <c r="M1952" s="48">
        <v>1006</v>
      </c>
      <c r="N1952" s="48">
        <v>1827</v>
      </c>
      <c r="O1952" s="48">
        <v>172</v>
      </c>
      <c r="P1952" s="48">
        <v>1655</v>
      </c>
      <c r="Q1952" s="48">
        <v>1827</v>
      </c>
      <c r="R1952" s="48">
        <v>0</v>
      </c>
      <c r="S1952" s="48">
        <v>0</v>
      </c>
      <c r="T1952" s="48">
        <v>0</v>
      </c>
      <c r="U1952" s="48">
        <v>172</v>
      </c>
      <c r="V1952" s="48">
        <v>1655</v>
      </c>
      <c r="W1952" s="156">
        <v>253431</v>
      </c>
      <c r="X1952" s="156">
        <v>0</v>
      </c>
      <c r="Y1952" s="156">
        <v>253431</v>
      </c>
      <c r="Z1952" s="28">
        <v>0.96150000000000002</v>
      </c>
      <c r="AA1952" s="28"/>
      <c r="AB1952" s="111"/>
      <c r="AC1952" s="28"/>
      <c r="AD1952" s="28">
        <v>7.85E-2</v>
      </c>
      <c r="AE1952" s="139"/>
      <c r="AF1952" s="139"/>
      <c r="AG1952" s="93">
        <v>43</v>
      </c>
      <c r="AH1952" s="93">
        <v>62</v>
      </c>
      <c r="AI1952" s="1"/>
      <c r="AJ1952" s="1"/>
      <c r="AK1952" s="1"/>
      <c r="AL1952" s="1"/>
      <c r="AM1952" s="1"/>
      <c r="AN1952" s="1"/>
      <c r="AO1952" s="1"/>
      <c r="AP1952" s="1"/>
      <c r="AQ1952" s="1"/>
      <c r="AR1952" s="1"/>
      <c r="AS1952" s="1"/>
      <c r="AT1952" s="1"/>
      <c r="AU1952" s="1"/>
      <c r="AV1952" s="1"/>
      <c r="AW1952" s="1"/>
      <c r="AX1952" s="1"/>
      <c r="AY1952" s="1"/>
    </row>
    <row r="1953" spans="1:51">
      <c r="A1953" s="13" t="s">
        <v>167</v>
      </c>
      <c r="B1953" s="2" t="s">
        <v>74</v>
      </c>
      <c r="C1953" s="14" t="s">
        <v>187</v>
      </c>
      <c r="D1953" s="2">
        <v>2014</v>
      </c>
      <c r="E1953" s="14">
        <v>2014</v>
      </c>
      <c r="F1953" s="14" t="s">
        <v>100</v>
      </c>
      <c r="G1953" s="93">
        <v>9350</v>
      </c>
      <c r="H1953" s="93">
        <v>41291</v>
      </c>
      <c r="I1953" s="93">
        <v>25</v>
      </c>
      <c r="J1953" s="93">
        <v>364</v>
      </c>
      <c r="K1953" s="93">
        <v>9375</v>
      </c>
      <c r="L1953" s="93">
        <v>41655</v>
      </c>
      <c r="M1953" s="48">
        <v>51030</v>
      </c>
      <c r="N1953" s="48">
        <v>133282</v>
      </c>
      <c r="O1953" s="48">
        <v>25314</v>
      </c>
      <c r="P1953" s="48">
        <v>106864</v>
      </c>
      <c r="Q1953" s="48">
        <v>132178</v>
      </c>
      <c r="R1953" s="48">
        <v>77</v>
      </c>
      <c r="S1953" s="48">
        <v>1027</v>
      </c>
      <c r="T1953" s="48">
        <v>1104</v>
      </c>
      <c r="U1953" s="48">
        <v>25391</v>
      </c>
      <c r="V1953" s="48">
        <v>107891</v>
      </c>
      <c r="W1953" s="156">
        <v>16314532</v>
      </c>
      <c r="X1953" s="156">
        <v>113317</v>
      </c>
      <c r="Y1953" s="156">
        <v>16427849</v>
      </c>
      <c r="Z1953" s="28">
        <v>0.9849</v>
      </c>
      <c r="AA1953" s="28"/>
      <c r="AB1953" s="111"/>
      <c r="AC1953" s="28"/>
      <c r="AD1953" s="28">
        <v>4.1099999999999998E-2</v>
      </c>
      <c r="AE1953" s="139"/>
      <c r="AF1953" s="139"/>
      <c r="AG1953" s="93">
        <v>8232</v>
      </c>
      <c r="AH1953" s="93">
        <v>18943</v>
      </c>
      <c r="AI1953" s="1"/>
      <c r="AJ1953" s="1"/>
      <c r="AK1953" s="1"/>
      <c r="AL1953" s="1"/>
      <c r="AM1953" s="1"/>
      <c r="AN1953" s="1"/>
      <c r="AO1953" s="1"/>
      <c r="AP1953" s="1"/>
      <c r="AQ1953" s="1"/>
      <c r="AR1953" s="1"/>
      <c r="AS1953" s="1"/>
      <c r="AT1953" s="1"/>
      <c r="AU1953" s="1"/>
      <c r="AV1953" s="1"/>
      <c r="AW1953" s="1"/>
      <c r="AX1953" s="1"/>
      <c r="AY1953" s="1"/>
    </row>
    <row r="1954" spans="1:51">
      <c r="A1954" s="13" t="s">
        <v>168</v>
      </c>
      <c r="B1954" s="2" t="s">
        <v>75</v>
      </c>
      <c r="C1954" s="14" t="s">
        <v>187</v>
      </c>
      <c r="D1954" s="2">
        <v>2014</v>
      </c>
      <c r="E1954" s="14">
        <v>2014</v>
      </c>
      <c r="F1954" s="14" t="s">
        <v>100</v>
      </c>
      <c r="G1954" s="93">
        <v>372</v>
      </c>
      <c r="H1954" s="93">
        <v>2628</v>
      </c>
      <c r="I1954" s="93">
        <v>0</v>
      </c>
      <c r="J1954" s="93">
        <v>3</v>
      </c>
      <c r="K1954" s="93">
        <v>372</v>
      </c>
      <c r="L1954" s="93">
        <v>2631</v>
      </c>
      <c r="M1954" s="48">
        <v>3003</v>
      </c>
      <c r="N1954" s="48">
        <v>5536</v>
      </c>
      <c r="O1954" s="48">
        <v>951</v>
      </c>
      <c r="P1954" s="48">
        <v>4577</v>
      </c>
      <c r="Q1954" s="48">
        <v>5528</v>
      </c>
      <c r="R1954" s="48">
        <v>1</v>
      </c>
      <c r="S1954" s="48">
        <v>7</v>
      </c>
      <c r="T1954" s="48">
        <v>8</v>
      </c>
      <c r="U1954" s="48">
        <v>952</v>
      </c>
      <c r="V1954" s="48">
        <v>4584</v>
      </c>
      <c r="W1954" s="156">
        <v>766093</v>
      </c>
      <c r="X1954" s="156">
        <v>939</v>
      </c>
      <c r="Y1954" s="156">
        <v>767032</v>
      </c>
      <c r="Z1954" s="28">
        <v>0.92620000000000002</v>
      </c>
      <c r="AA1954" s="28"/>
      <c r="AB1954" s="111"/>
      <c r="AC1954" s="28"/>
      <c r="AD1954" s="28">
        <v>7.85E-2</v>
      </c>
      <c r="AE1954" s="139"/>
      <c r="AF1954" s="139"/>
      <c r="AG1954" s="93">
        <v>123</v>
      </c>
      <c r="AH1954" s="93">
        <v>192</v>
      </c>
      <c r="AI1954" s="1"/>
      <c r="AJ1954" s="1"/>
      <c r="AK1954" s="1"/>
      <c r="AL1954" s="1"/>
      <c r="AM1954" s="1"/>
      <c r="AN1954" s="1"/>
      <c r="AO1954" s="1"/>
      <c r="AP1954" s="1"/>
      <c r="AQ1954" s="1"/>
      <c r="AR1954" s="1"/>
      <c r="AS1954" s="1"/>
      <c r="AT1954" s="1"/>
      <c r="AU1954" s="1"/>
      <c r="AV1954" s="1"/>
      <c r="AW1954" s="1"/>
      <c r="AX1954" s="1"/>
      <c r="AY1954" s="1"/>
    </row>
    <row r="1955" spans="1:51">
      <c r="A1955" s="13" t="s">
        <v>169</v>
      </c>
      <c r="B1955" s="2" t="s">
        <v>74</v>
      </c>
      <c r="C1955" s="14" t="s">
        <v>187</v>
      </c>
      <c r="D1955" s="2">
        <v>2014</v>
      </c>
      <c r="E1955" s="14">
        <v>2014</v>
      </c>
      <c r="F1955" s="14" t="s">
        <v>100</v>
      </c>
      <c r="G1955" s="93">
        <v>3555</v>
      </c>
      <c r="H1955" s="93">
        <v>31631</v>
      </c>
      <c r="I1955" s="93">
        <v>12</v>
      </c>
      <c r="J1955" s="93">
        <v>239</v>
      </c>
      <c r="K1955" s="93">
        <v>3567</v>
      </c>
      <c r="L1955" s="93">
        <v>31870</v>
      </c>
      <c r="M1955" s="48">
        <v>35437</v>
      </c>
      <c r="N1955" s="48">
        <v>77875</v>
      </c>
      <c r="O1955" s="48">
        <v>8868</v>
      </c>
      <c r="P1955" s="48">
        <v>68347</v>
      </c>
      <c r="Q1955" s="48">
        <v>77215</v>
      </c>
      <c r="R1955" s="48">
        <v>36</v>
      </c>
      <c r="S1955" s="48">
        <v>624</v>
      </c>
      <c r="T1955" s="48">
        <v>660</v>
      </c>
      <c r="U1955" s="48">
        <v>8904</v>
      </c>
      <c r="V1955" s="48">
        <v>68971</v>
      </c>
      <c r="W1955" s="156">
        <v>10068491</v>
      </c>
      <c r="X1955" s="156">
        <v>106696</v>
      </c>
      <c r="Y1955" s="156">
        <v>10175187</v>
      </c>
      <c r="Z1955" s="28">
        <v>0.97440000000000004</v>
      </c>
      <c r="AA1955" s="28"/>
      <c r="AB1955" s="111"/>
      <c r="AC1955" s="28"/>
      <c r="AD1955" s="28">
        <v>3.6799999999999999E-2</v>
      </c>
      <c r="AE1955" s="139"/>
      <c r="AF1955" s="139"/>
      <c r="AG1955" s="93">
        <v>6865</v>
      </c>
      <c r="AH1955" s="93">
        <v>15217</v>
      </c>
      <c r="AI1955" s="1"/>
      <c r="AJ1955" s="1"/>
      <c r="AK1955" s="1"/>
      <c r="AL1955" s="1"/>
      <c r="AM1955" s="1"/>
      <c r="AN1955" s="1"/>
      <c r="AO1955" s="1"/>
      <c r="AP1955" s="1"/>
      <c r="AQ1955" s="1"/>
      <c r="AR1955" s="1"/>
      <c r="AS1955" s="1"/>
      <c r="AT1955" s="1"/>
      <c r="AU1955" s="1"/>
      <c r="AV1955" s="1"/>
      <c r="AW1955" s="1"/>
      <c r="AX1955" s="1"/>
      <c r="AY1955" s="1"/>
    </row>
    <row r="1956" spans="1:51">
      <c r="A1956" s="13" t="s">
        <v>170</v>
      </c>
      <c r="B1956" s="2" t="s">
        <v>74</v>
      </c>
      <c r="C1956" s="14" t="s">
        <v>187</v>
      </c>
      <c r="D1956" s="2">
        <v>2014</v>
      </c>
      <c r="E1956" s="14">
        <v>2014</v>
      </c>
      <c r="F1956" s="14" t="s">
        <v>100</v>
      </c>
      <c r="G1956" s="93">
        <v>1189</v>
      </c>
      <c r="H1956" s="93">
        <v>7787</v>
      </c>
      <c r="I1956" s="93">
        <v>19</v>
      </c>
      <c r="J1956" s="93">
        <v>121</v>
      </c>
      <c r="K1956" s="93">
        <v>1208</v>
      </c>
      <c r="L1956" s="93">
        <v>7908</v>
      </c>
      <c r="M1956" s="48">
        <v>9116</v>
      </c>
      <c r="N1956" s="48">
        <v>18709</v>
      </c>
      <c r="O1956" s="48">
        <v>3047</v>
      </c>
      <c r="P1956" s="48">
        <v>15312</v>
      </c>
      <c r="Q1956" s="48">
        <v>18359</v>
      </c>
      <c r="R1956" s="48">
        <v>72</v>
      </c>
      <c r="S1956" s="48">
        <v>278</v>
      </c>
      <c r="T1956" s="48">
        <v>350</v>
      </c>
      <c r="U1956" s="48">
        <v>3119</v>
      </c>
      <c r="V1956" s="48">
        <v>15590</v>
      </c>
      <c r="W1956" s="156">
        <v>2512183</v>
      </c>
      <c r="X1956" s="156">
        <v>42897</v>
      </c>
      <c r="Y1956" s="156">
        <v>2555080</v>
      </c>
      <c r="Z1956" s="28">
        <v>0.83050000000000002</v>
      </c>
      <c r="AA1956" s="28"/>
      <c r="AB1956" s="111"/>
      <c r="AC1956" s="28"/>
      <c r="AD1956" s="28">
        <v>7.85E-2</v>
      </c>
      <c r="AE1956" s="139"/>
      <c r="AF1956" s="139"/>
      <c r="AG1956" s="93">
        <v>932</v>
      </c>
      <c r="AH1956" s="93">
        <v>1850</v>
      </c>
      <c r="AI1956" s="1"/>
      <c r="AJ1956" s="1"/>
      <c r="AK1956" s="1"/>
      <c r="AL1956" s="1"/>
      <c r="AM1956" s="1"/>
      <c r="AN1956" s="1"/>
      <c r="AO1956" s="1"/>
      <c r="AP1956" s="1"/>
      <c r="AQ1956" s="1"/>
      <c r="AR1956" s="1"/>
      <c r="AS1956" s="1"/>
      <c r="AT1956" s="1"/>
      <c r="AU1956" s="1"/>
      <c r="AV1956" s="1"/>
      <c r="AW1956" s="1"/>
      <c r="AX1956" s="1"/>
      <c r="AY1956" s="1"/>
    </row>
    <row r="1957" spans="1:51">
      <c r="A1957" s="13" t="s">
        <v>171</v>
      </c>
      <c r="B1957" s="2" t="s">
        <v>75</v>
      </c>
      <c r="C1957" s="14" t="s">
        <v>187</v>
      </c>
      <c r="D1957" s="2">
        <v>2014</v>
      </c>
      <c r="E1957" s="14">
        <v>2014</v>
      </c>
      <c r="F1957" s="14" t="s">
        <v>100</v>
      </c>
      <c r="G1957" s="93">
        <v>1004</v>
      </c>
      <c r="H1957" s="93">
        <v>4987</v>
      </c>
      <c r="I1957" s="93">
        <v>3</v>
      </c>
      <c r="J1957" s="93">
        <v>18</v>
      </c>
      <c r="K1957" s="93">
        <v>1007</v>
      </c>
      <c r="L1957" s="93">
        <v>5005</v>
      </c>
      <c r="M1957" s="48">
        <v>6012</v>
      </c>
      <c r="N1957" s="48">
        <v>13430</v>
      </c>
      <c r="O1957" s="48">
        <v>2734</v>
      </c>
      <c r="P1957" s="48">
        <v>10633</v>
      </c>
      <c r="Q1957" s="48">
        <v>13367</v>
      </c>
      <c r="R1957" s="48">
        <v>8</v>
      </c>
      <c r="S1957" s="48">
        <v>55</v>
      </c>
      <c r="T1957" s="48">
        <v>63</v>
      </c>
      <c r="U1957" s="48">
        <v>2742</v>
      </c>
      <c r="V1957" s="48">
        <v>10688</v>
      </c>
      <c r="W1957" s="156">
        <v>1826960</v>
      </c>
      <c r="X1957" s="156">
        <v>6038</v>
      </c>
      <c r="Y1957" s="156">
        <v>1832998</v>
      </c>
      <c r="Z1957" s="28">
        <v>1</v>
      </c>
      <c r="AA1957" s="28"/>
      <c r="AB1957" s="111"/>
      <c r="AC1957" s="28"/>
      <c r="AD1957" s="28">
        <v>7.85E-2</v>
      </c>
      <c r="AE1957" s="139"/>
      <c r="AF1957" s="139"/>
      <c r="AG1957" s="93">
        <v>542</v>
      </c>
      <c r="AH1957" s="93">
        <v>1073</v>
      </c>
      <c r="AI1957" s="1"/>
      <c r="AJ1957" s="1"/>
      <c r="AK1957" s="1"/>
      <c r="AL1957" s="1"/>
      <c r="AM1957" s="1"/>
      <c r="AN1957" s="1"/>
      <c r="AO1957" s="1"/>
      <c r="AP1957" s="1"/>
      <c r="AQ1957" s="1"/>
      <c r="AR1957" s="1"/>
      <c r="AS1957" s="1"/>
      <c r="AT1957" s="1"/>
      <c r="AU1957" s="1"/>
      <c r="AV1957" s="1"/>
      <c r="AW1957" s="1"/>
      <c r="AX1957" s="1"/>
      <c r="AY1957" s="1"/>
    </row>
    <row r="1958" spans="1:51">
      <c r="A1958" s="51" t="s">
        <v>172</v>
      </c>
      <c r="B1958" s="2" t="s">
        <v>66</v>
      </c>
      <c r="C1958" s="14" t="s">
        <v>65</v>
      </c>
      <c r="D1958" s="2">
        <v>2014</v>
      </c>
      <c r="E1958" s="14">
        <v>2015</v>
      </c>
      <c r="F1958" s="14" t="s">
        <v>100</v>
      </c>
      <c r="G1958" s="93">
        <v>310002</v>
      </c>
      <c r="H1958" s="93">
        <v>1760009</v>
      </c>
      <c r="I1958" s="93">
        <v>2079</v>
      </c>
      <c r="J1958" s="93">
        <v>16950</v>
      </c>
      <c r="K1958" s="93">
        <v>312081</v>
      </c>
      <c r="L1958" s="93">
        <v>1776959</v>
      </c>
      <c r="M1958" s="48">
        <v>2089040</v>
      </c>
      <c r="N1958" s="48">
        <v>4477428</v>
      </c>
      <c r="O1958" s="48">
        <v>777708</v>
      </c>
      <c r="P1958" s="48">
        <v>3653958</v>
      </c>
      <c r="Q1958" s="48">
        <v>4431666</v>
      </c>
      <c r="R1958" s="48">
        <v>6651</v>
      </c>
      <c r="S1958" s="48">
        <v>39111</v>
      </c>
      <c r="T1958" s="48">
        <v>45762</v>
      </c>
      <c r="U1958" s="48">
        <v>784359</v>
      </c>
      <c r="V1958" s="48">
        <v>3693069</v>
      </c>
      <c r="W1958" s="156">
        <v>638391969.75999999</v>
      </c>
      <c r="X1958" s="156">
        <v>5931453</v>
      </c>
      <c r="Y1958" s="156">
        <v>644323422.75999999</v>
      </c>
      <c r="Z1958" s="28">
        <v>0.96740000000000004</v>
      </c>
      <c r="AA1958" s="28"/>
      <c r="AB1958" s="111"/>
      <c r="AC1958" s="28"/>
      <c r="AD1958" s="28">
        <v>0.1166</v>
      </c>
      <c r="AE1958" s="139"/>
      <c r="AF1958" s="139"/>
      <c r="AG1958" s="93">
        <v>337644</v>
      </c>
      <c r="AH1958" s="93">
        <v>701778</v>
      </c>
      <c r="AI1958" s="2"/>
      <c r="AJ1958" s="2"/>
      <c r="AK1958" s="2"/>
      <c r="AL1958" s="2"/>
      <c r="AM1958" s="2"/>
      <c r="AN1958" s="2"/>
      <c r="AO1958" s="2"/>
      <c r="AP1958" s="2"/>
      <c r="AQ1958" s="2"/>
      <c r="AR1958" s="2"/>
      <c r="AS1958" s="2"/>
      <c r="AT1958" s="2"/>
      <c r="AU1958" s="2"/>
      <c r="AV1958" s="2"/>
      <c r="AW1958" s="2"/>
      <c r="AX1958" s="2"/>
      <c r="AY1958" s="2"/>
    </row>
    <row r="1959" spans="1:51">
      <c r="A1959" s="51" t="s">
        <v>173</v>
      </c>
      <c r="B1959" s="2" t="s">
        <v>74</v>
      </c>
      <c r="C1959" s="14" t="s">
        <v>65</v>
      </c>
      <c r="D1959" s="2">
        <v>2014</v>
      </c>
      <c r="E1959" s="14">
        <v>2015</v>
      </c>
      <c r="F1959" s="14" t="s">
        <v>100</v>
      </c>
      <c r="G1959" s="93">
        <v>9213</v>
      </c>
      <c r="H1959" s="93">
        <v>52936</v>
      </c>
      <c r="I1959" s="93">
        <v>95</v>
      </c>
      <c r="J1959" s="93">
        <v>902</v>
      </c>
      <c r="K1959" s="93">
        <v>9308</v>
      </c>
      <c r="L1959" s="93">
        <v>53838</v>
      </c>
      <c r="M1959" s="48">
        <v>63146</v>
      </c>
      <c r="N1959" s="48">
        <v>123955</v>
      </c>
      <c r="O1959" s="48">
        <v>21512</v>
      </c>
      <c r="P1959" s="48">
        <v>100086</v>
      </c>
      <c r="Q1959" s="48">
        <v>121598</v>
      </c>
      <c r="R1959" s="48">
        <v>310</v>
      </c>
      <c r="S1959" s="48">
        <v>2047</v>
      </c>
      <c r="T1959" s="48">
        <v>2357</v>
      </c>
      <c r="U1959" s="48">
        <v>21822</v>
      </c>
      <c r="V1959" s="48">
        <v>102133</v>
      </c>
      <c r="W1959" s="156">
        <v>18147043</v>
      </c>
      <c r="X1959" s="156">
        <v>290964</v>
      </c>
      <c r="Y1959" s="156">
        <v>18438007</v>
      </c>
      <c r="Z1959" s="28">
        <v>0.86370000000000002</v>
      </c>
      <c r="AA1959" s="28"/>
      <c r="AB1959" s="111"/>
      <c r="AC1959" s="28"/>
      <c r="AD1959" s="28">
        <v>2.7199999999999998E-2</v>
      </c>
      <c r="AE1959" s="139"/>
      <c r="AF1959" s="139"/>
      <c r="AG1959" s="93">
        <v>9473</v>
      </c>
      <c r="AH1959" s="93">
        <v>17957</v>
      </c>
      <c r="AI1959" s="1"/>
      <c r="AJ1959" s="1"/>
      <c r="AK1959" s="1"/>
      <c r="AL1959" s="1"/>
      <c r="AM1959" s="1"/>
      <c r="AN1959" s="1"/>
      <c r="AO1959" s="1"/>
      <c r="AP1959" s="1"/>
      <c r="AQ1959" s="1"/>
      <c r="AR1959" s="1"/>
      <c r="AS1959" s="1"/>
      <c r="AT1959" s="1"/>
      <c r="AU1959" s="1"/>
      <c r="AV1959" s="1"/>
      <c r="AW1959" s="1"/>
      <c r="AX1959" s="1"/>
      <c r="AY1959" s="1"/>
    </row>
    <row r="1960" spans="1:51">
      <c r="A1960" s="51" t="s">
        <v>174</v>
      </c>
      <c r="B1960" s="2" t="s">
        <v>75</v>
      </c>
      <c r="C1960" s="14" t="s">
        <v>65</v>
      </c>
      <c r="D1960" s="2">
        <v>2014</v>
      </c>
      <c r="E1960" s="14">
        <v>2015</v>
      </c>
      <c r="F1960" s="14" t="s">
        <v>100</v>
      </c>
      <c r="G1960" s="93">
        <v>3</v>
      </c>
      <c r="H1960" s="93">
        <v>111</v>
      </c>
      <c r="I1960" s="93">
        <v>0</v>
      </c>
      <c r="J1960" s="93">
        <v>0</v>
      </c>
      <c r="K1960" s="93">
        <v>3</v>
      </c>
      <c r="L1960" s="93">
        <v>111</v>
      </c>
      <c r="M1960" s="48">
        <v>114</v>
      </c>
      <c r="N1960" s="48">
        <v>185</v>
      </c>
      <c r="O1960" s="48">
        <v>6</v>
      </c>
      <c r="P1960" s="48">
        <v>179</v>
      </c>
      <c r="Q1960" s="48">
        <v>185</v>
      </c>
      <c r="R1960" s="48">
        <v>0</v>
      </c>
      <c r="S1960" s="48">
        <v>0</v>
      </c>
      <c r="T1960" s="48">
        <v>0</v>
      </c>
      <c r="U1960" s="48">
        <v>6</v>
      </c>
      <c r="V1960" s="48">
        <v>179</v>
      </c>
      <c r="W1960" s="156">
        <v>24379</v>
      </c>
      <c r="X1960" s="156">
        <v>0</v>
      </c>
      <c r="Y1960" s="156">
        <v>24379</v>
      </c>
      <c r="Z1960" s="28">
        <v>1</v>
      </c>
      <c r="AA1960" s="28"/>
      <c r="AB1960" s="111"/>
      <c r="AC1960" s="28"/>
      <c r="AD1960" s="28">
        <v>0</v>
      </c>
      <c r="AE1960" s="139"/>
      <c r="AF1960" s="139"/>
      <c r="AG1960" s="93">
        <v>1</v>
      </c>
      <c r="AH1960" s="93">
        <v>2</v>
      </c>
      <c r="AI1960" s="1"/>
      <c r="AJ1960" s="1"/>
      <c r="AK1960" s="1"/>
      <c r="AL1960" s="1"/>
      <c r="AM1960" s="1"/>
      <c r="AN1960" s="1"/>
      <c r="AO1960" s="1"/>
      <c r="AP1960" s="1"/>
      <c r="AQ1960" s="1"/>
      <c r="AR1960" s="1"/>
      <c r="AS1960" s="1"/>
      <c r="AT1960" s="1"/>
      <c r="AU1960" s="1"/>
      <c r="AV1960" s="1"/>
      <c r="AW1960" s="1"/>
      <c r="AX1960" s="1"/>
      <c r="AY1960" s="1"/>
    </row>
    <row r="1961" spans="1:51">
      <c r="A1961" s="51" t="s">
        <v>175</v>
      </c>
      <c r="B1961" s="2" t="s">
        <v>75</v>
      </c>
      <c r="C1961" s="14" t="s">
        <v>65</v>
      </c>
      <c r="D1961" s="2">
        <v>2014</v>
      </c>
      <c r="E1961" s="14">
        <v>2015</v>
      </c>
      <c r="F1961" s="14" t="s">
        <v>100</v>
      </c>
      <c r="G1961" s="93">
        <v>169</v>
      </c>
      <c r="H1961" s="93">
        <v>1555</v>
      </c>
      <c r="I1961" s="93">
        <v>0</v>
      </c>
      <c r="J1961" s="93">
        <v>3</v>
      </c>
      <c r="K1961" s="93">
        <v>169</v>
      </c>
      <c r="L1961" s="93">
        <v>1558</v>
      </c>
      <c r="M1961" s="48">
        <v>1727</v>
      </c>
      <c r="N1961" s="48">
        <v>3308</v>
      </c>
      <c r="O1961" s="48">
        <v>449</v>
      </c>
      <c r="P1961" s="48">
        <v>2856</v>
      </c>
      <c r="Q1961" s="48">
        <v>3305</v>
      </c>
      <c r="R1961" s="48">
        <v>0</v>
      </c>
      <c r="S1961" s="48">
        <v>3</v>
      </c>
      <c r="T1961" s="48">
        <v>3</v>
      </c>
      <c r="U1961" s="48">
        <v>449</v>
      </c>
      <c r="V1961" s="48">
        <v>2859</v>
      </c>
      <c r="W1961" s="156">
        <v>472469</v>
      </c>
      <c r="X1961" s="156">
        <v>367</v>
      </c>
      <c r="Y1961" s="156">
        <v>472836</v>
      </c>
      <c r="Z1961" s="28">
        <v>0.95650000000000002</v>
      </c>
      <c r="AA1961" s="28"/>
      <c r="AB1961" s="111"/>
      <c r="AC1961" s="28"/>
      <c r="AD1961" s="28">
        <v>0</v>
      </c>
      <c r="AE1961" s="139"/>
      <c r="AF1961" s="139"/>
      <c r="AG1961" s="93">
        <v>59</v>
      </c>
      <c r="AH1961" s="93">
        <v>103</v>
      </c>
      <c r="AI1961" s="1"/>
      <c r="AJ1961" s="1"/>
      <c r="AK1961" s="1"/>
      <c r="AL1961" s="1"/>
      <c r="AM1961" s="1"/>
      <c r="AN1961" s="1"/>
      <c r="AO1961" s="1"/>
      <c r="AP1961" s="1"/>
      <c r="AQ1961" s="1"/>
      <c r="AR1961" s="1"/>
      <c r="AS1961" s="1"/>
      <c r="AT1961" s="1"/>
      <c r="AU1961" s="1"/>
      <c r="AV1961" s="1"/>
      <c r="AW1961" s="1"/>
      <c r="AX1961" s="1"/>
      <c r="AY1961" s="1"/>
    </row>
    <row r="1962" spans="1:51">
      <c r="A1962" s="51" t="s">
        <v>176</v>
      </c>
      <c r="B1962" s="2" t="s">
        <v>75</v>
      </c>
      <c r="C1962" s="14" t="s">
        <v>65</v>
      </c>
      <c r="D1962" s="2">
        <v>2014</v>
      </c>
      <c r="E1962" s="14">
        <v>2015</v>
      </c>
      <c r="F1962" s="14" t="s">
        <v>100</v>
      </c>
      <c r="G1962" s="93">
        <v>2042</v>
      </c>
      <c r="H1962" s="93">
        <v>13804</v>
      </c>
      <c r="I1962" s="93">
        <v>3</v>
      </c>
      <c r="J1962" s="93">
        <v>30</v>
      </c>
      <c r="K1962" s="93">
        <v>2045</v>
      </c>
      <c r="L1962" s="93">
        <v>13834</v>
      </c>
      <c r="M1962" s="48">
        <v>15879</v>
      </c>
      <c r="N1962" s="48">
        <v>31231</v>
      </c>
      <c r="O1962" s="48">
        <v>5085</v>
      </c>
      <c r="P1962" s="48">
        <v>26070</v>
      </c>
      <c r="Q1962" s="48">
        <v>31155</v>
      </c>
      <c r="R1962" s="48">
        <v>10</v>
      </c>
      <c r="S1962" s="48">
        <v>66</v>
      </c>
      <c r="T1962" s="48">
        <v>76</v>
      </c>
      <c r="U1962" s="48">
        <v>5095</v>
      </c>
      <c r="V1962" s="48">
        <v>26136</v>
      </c>
      <c r="W1962" s="156">
        <v>4405556</v>
      </c>
      <c r="X1962" s="156">
        <v>8042</v>
      </c>
      <c r="Y1962" s="156">
        <v>4413598</v>
      </c>
      <c r="Z1962" s="28">
        <v>0.94240000000000002</v>
      </c>
      <c r="AA1962" s="28"/>
      <c r="AB1962" s="111"/>
      <c r="AC1962" s="28"/>
      <c r="AD1962" s="28">
        <v>0</v>
      </c>
      <c r="AE1962" s="139"/>
      <c r="AF1962" s="139"/>
      <c r="AG1962" s="93">
        <v>991</v>
      </c>
      <c r="AH1962" s="93">
        <v>1670</v>
      </c>
    </row>
    <row r="1963" spans="1:51">
      <c r="A1963" s="51" t="s">
        <v>177</v>
      </c>
      <c r="B1963" s="2" t="s">
        <v>75</v>
      </c>
      <c r="C1963" s="14" t="s">
        <v>65</v>
      </c>
      <c r="D1963" s="2">
        <v>2014</v>
      </c>
      <c r="E1963" s="14">
        <v>2015</v>
      </c>
      <c r="F1963" s="14" t="s">
        <v>100</v>
      </c>
      <c r="G1963" s="93">
        <v>289</v>
      </c>
      <c r="H1963" s="93">
        <v>2574</v>
      </c>
      <c r="I1963" s="93">
        <v>0</v>
      </c>
      <c r="J1963" s="93">
        <v>4</v>
      </c>
      <c r="K1963" s="93">
        <v>289</v>
      </c>
      <c r="L1963" s="93">
        <v>2578</v>
      </c>
      <c r="M1963" s="48">
        <v>2867</v>
      </c>
      <c r="N1963" s="48">
        <v>5378</v>
      </c>
      <c r="O1963" s="48">
        <v>776</v>
      </c>
      <c r="P1963" s="48">
        <v>4591</v>
      </c>
      <c r="Q1963" s="48">
        <v>5367</v>
      </c>
      <c r="R1963" s="48">
        <v>0</v>
      </c>
      <c r="S1963" s="48">
        <v>11</v>
      </c>
      <c r="T1963" s="48">
        <v>11</v>
      </c>
      <c r="U1963" s="48">
        <v>776</v>
      </c>
      <c r="V1963" s="48">
        <v>4602</v>
      </c>
      <c r="W1963" s="156">
        <v>745308</v>
      </c>
      <c r="X1963" s="156">
        <v>1253</v>
      </c>
      <c r="Y1963" s="156">
        <v>746561</v>
      </c>
      <c r="Z1963" s="28">
        <v>1</v>
      </c>
      <c r="AA1963" s="28"/>
      <c r="AB1963" s="111"/>
      <c r="AC1963" s="28"/>
      <c r="AD1963" s="28">
        <v>0</v>
      </c>
      <c r="AE1963" s="139"/>
      <c r="AF1963" s="139"/>
      <c r="AG1963" s="93">
        <v>96</v>
      </c>
      <c r="AH1963" s="93">
        <v>167</v>
      </c>
    </row>
    <row r="1964" spans="1:51">
      <c r="A1964" s="51" t="s">
        <v>178</v>
      </c>
      <c r="B1964" s="2" t="s">
        <v>75</v>
      </c>
      <c r="C1964" s="14" t="s">
        <v>65</v>
      </c>
      <c r="D1964" s="2">
        <v>2014</v>
      </c>
      <c r="E1964" s="14">
        <v>2015</v>
      </c>
      <c r="F1964" s="14" t="s">
        <v>100</v>
      </c>
      <c r="G1964" s="93">
        <v>98</v>
      </c>
      <c r="H1964" s="93">
        <v>567</v>
      </c>
      <c r="I1964" s="93">
        <v>0</v>
      </c>
      <c r="J1964" s="93">
        <v>1</v>
      </c>
      <c r="K1964" s="93">
        <v>98</v>
      </c>
      <c r="L1964" s="93">
        <v>568</v>
      </c>
      <c r="M1964" s="48">
        <v>666</v>
      </c>
      <c r="N1964" s="48">
        <v>1540</v>
      </c>
      <c r="O1964" s="48">
        <v>259</v>
      </c>
      <c r="P1964" s="48">
        <v>1278</v>
      </c>
      <c r="Q1964" s="48">
        <v>1537</v>
      </c>
      <c r="R1964" s="48">
        <v>1</v>
      </c>
      <c r="S1964" s="48">
        <v>2</v>
      </c>
      <c r="T1964" s="48">
        <v>3</v>
      </c>
      <c r="U1964" s="48">
        <v>260</v>
      </c>
      <c r="V1964" s="48">
        <v>1280</v>
      </c>
      <c r="W1964" s="156">
        <v>205628</v>
      </c>
      <c r="X1964" s="156">
        <v>485</v>
      </c>
      <c r="Y1964" s="156">
        <v>206113</v>
      </c>
      <c r="Z1964" s="28">
        <v>0.60870000000000002</v>
      </c>
      <c r="AA1964" s="28"/>
      <c r="AB1964" s="111"/>
      <c r="AC1964" s="28"/>
      <c r="AD1964" s="28">
        <v>0</v>
      </c>
      <c r="AE1964" s="139"/>
      <c r="AF1964" s="139"/>
      <c r="AG1964" s="93">
        <v>143</v>
      </c>
      <c r="AH1964" s="93">
        <v>332</v>
      </c>
    </row>
    <row r="1965" spans="1:51">
      <c r="A1965" s="51" t="s">
        <v>179</v>
      </c>
      <c r="B1965" s="2" t="s">
        <v>74</v>
      </c>
      <c r="C1965" s="14" t="s">
        <v>65</v>
      </c>
      <c r="D1965" s="2">
        <v>2014</v>
      </c>
      <c r="E1965" s="14">
        <v>2015</v>
      </c>
      <c r="F1965" s="14" t="s">
        <v>100</v>
      </c>
      <c r="G1965" s="93">
        <v>5592</v>
      </c>
      <c r="H1965" s="93">
        <v>29977</v>
      </c>
      <c r="I1965" s="93">
        <v>29</v>
      </c>
      <c r="J1965" s="93">
        <v>227</v>
      </c>
      <c r="K1965" s="93">
        <v>5621</v>
      </c>
      <c r="L1965" s="93">
        <v>30204</v>
      </c>
      <c r="M1965" s="48">
        <v>35825</v>
      </c>
      <c r="N1965" s="48">
        <v>77345</v>
      </c>
      <c r="O1965" s="48">
        <v>13142</v>
      </c>
      <c r="P1965" s="48">
        <v>63477</v>
      </c>
      <c r="Q1965" s="48">
        <v>76619</v>
      </c>
      <c r="R1965" s="48">
        <v>103</v>
      </c>
      <c r="S1965" s="48">
        <v>623</v>
      </c>
      <c r="T1965" s="48">
        <v>726</v>
      </c>
      <c r="U1965" s="48">
        <v>13245</v>
      </c>
      <c r="V1965" s="48">
        <v>64100</v>
      </c>
      <c r="W1965" s="156">
        <v>10861049</v>
      </c>
      <c r="X1965" s="156">
        <v>77759</v>
      </c>
      <c r="Y1965" s="156">
        <v>10938808</v>
      </c>
      <c r="Z1965" s="28">
        <v>0.92530000000000001</v>
      </c>
      <c r="AA1965" s="28"/>
      <c r="AB1965" s="111"/>
      <c r="AC1965" s="28"/>
      <c r="AD1965" s="28">
        <v>5.79E-2</v>
      </c>
      <c r="AE1965" s="139"/>
      <c r="AF1965" s="139"/>
      <c r="AG1965" s="93">
        <v>5579</v>
      </c>
      <c r="AH1965" s="93">
        <v>11085</v>
      </c>
    </row>
    <row r="1966" spans="1:51">
      <c r="A1966" s="51" t="s">
        <v>180</v>
      </c>
      <c r="B1966" s="2" t="s">
        <v>75</v>
      </c>
      <c r="C1966" s="14" t="s">
        <v>65</v>
      </c>
      <c r="D1966" s="2">
        <v>2014</v>
      </c>
      <c r="E1966" s="14">
        <v>2015</v>
      </c>
      <c r="F1966" s="14" t="s">
        <v>100</v>
      </c>
      <c r="G1966" s="93">
        <v>417</v>
      </c>
      <c r="H1966" s="93">
        <v>2094</v>
      </c>
      <c r="I1966" s="93">
        <v>0</v>
      </c>
      <c r="J1966" s="93">
        <v>5</v>
      </c>
      <c r="K1966" s="93">
        <v>417</v>
      </c>
      <c r="L1966" s="93">
        <v>2099</v>
      </c>
      <c r="M1966" s="48">
        <v>2516</v>
      </c>
      <c r="N1966" s="48">
        <v>5167</v>
      </c>
      <c r="O1966" s="48">
        <v>1131</v>
      </c>
      <c r="P1966" s="48">
        <v>4025</v>
      </c>
      <c r="Q1966" s="48">
        <v>5156</v>
      </c>
      <c r="R1966" s="48">
        <v>1</v>
      </c>
      <c r="S1966" s="48">
        <v>10</v>
      </c>
      <c r="T1966" s="48">
        <v>11</v>
      </c>
      <c r="U1966" s="48">
        <v>1132</v>
      </c>
      <c r="V1966" s="48">
        <v>4035</v>
      </c>
      <c r="W1966" s="156">
        <v>729667</v>
      </c>
      <c r="X1966" s="156">
        <v>1085</v>
      </c>
      <c r="Y1966" s="156">
        <v>730752</v>
      </c>
      <c r="Z1966" s="28">
        <v>1</v>
      </c>
      <c r="AA1966" s="28"/>
      <c r="AB1966" s="111"/>
      <c r="AC1966" s="28"/>
      <c r="AD1966" s="28">
        <v>0</v>
      </c>
      <c r="AE1966" s="139"/>
      <c r="AF1966" s="139"/>
      <c r="AG1966" s="93">
        <v>148</v>
      </c>
      <c r="AH1966" s="93">
        <v>254</v>
      </c>
    </row>
    <row r="1967" spans="1:51">
      <c r="A1967" s="51" t="s">
        <v>181</v>
      </c>
      <c r="B1967" s="2" t="s">
        <v>75</v>
      </c>
      <c r="C1967" s="14" t="s">
        <v>65</v>
      </c>
      <c r="D1967" s="2">
        <v>2014</v>
      </c>
      <c r="E1967" s="14">
        <v>2015</v>
      </c>
      <c r="F1967" s="14" t="s">
        <v>100</v>
      </c>
      <c r="G1967" s="93">
        <v>577</v>
      </c>
      <c r="H1967" s="93">
        <v>6339</v>
      </c>
      <c r="I1967" s="93">
        <v>0</v>
      </c>
      <c r="J1967" s="93">
        <v>16</v>
      </c>
      <c r="K1967" s="93">
        <v>577</v>
      </c>
      <c r="L1967" s="93">
        <v>6355</v>
      </c>
      <c r="M1967" s="48">
        <v>6932</v>
      </c>
      <c r="N1967" s="48">
        <v>12578</v>
      </c>
      <c r="O1967" s="48">
        <v>1440</v>
      </c>
      <c r="P1967" s="48">
        <v>11103</v>
      </c>
      <c r="Q1967" s="48">
        <v>12543</v>
      </c>
      <c r="R1967" s="48">
        <v>0</v>
      </c>
      <c r="S1967" s="48">
        <v>35</v>
      </c>
      <c r="T1967" s="48">
        <v>35</v>
      </c>
      <c r="U1967" s="48">
        <v>1440</v>
      </c>
      <c r="V1967" s="48">
        <v>11138</v>
      </c>
      <c r="W1967" s="156">
        <v>1762716</v>
      </c>
      <c r="X1967" s="156">
        <v>3799</v>
      </c>
      <c r="Y1967" s="156">
        <v>1766515</v>
      </c>
      <c r="Z1967" s="28">
        <v>1</v>
      </c>
      <c r="AA1967" s="28"/>
      <c r="AB1967" s="111"/>
      <c r="AC1967" s="28"/>
      <c r="AD1967" s="28">
        <v>0</v>
      </c>
      <c r="AE1967" s="139"/>
      <c r="AF1967" s="139"/>
      <c r="AG1967" s="93">
        <v>432</v>
      </c>
      <c r="AH1967" s="93">
        <v>859</v>
      </c>
    </row>
    <row r="1968" spans="1:51">
      <c r="A1968" s="13" t="s">
        <v>123</v>
      </c>
      <c r="B1968" s="2" t="s">
        <v>74</v>
      </c>
      <c r="C1968" s="14" t="s">
        <v>65</v>
      </c>
      <c r="D1968" s="2">
        <v>2014</v>
      </c>
      <c r="E1968" s="14">
        <v>2015</v>
      </c>
      <c r="F1968" s="14" t="s">
        <v>100</v>
      </c>
      <c r="G1968" s="93">
        <v>15298</v>
      </c>
      <c r="H1968" s="93">
        <v>78798</v>
      </c>
      <c r="I1968" s="93">
        <v>52</v>
      </c>
      <c r="J1968" s="93">
        <v>335</v>
      </c>
      <c r="K1968" s="93">
        <v>15350</v>
      </c>
      <c r="L1968" s="93">
        <v>79133</v>
      </c>
      <c r="M1968" s="48">
        <v>94483</v>
      </c>
      <c r="N1968" s="48">
        <v>223686</v>
      </c>
      <c r="O1968" s="48">
        <v>41799</v>
      </c>
      <c r="P1968" s="48">
        <v>180875</v>
      </c>
      <c r="Q1968" s="48">
        <v>222674</v>
      </c>
      <c r="R1968" s="48">
        <v>180</v>
      </c>
      <c r="S1968" s="48">
        <v>832</v>
      </c>
      <c r="T1968" s="48">
        <v>1012</v>
      </c>
      <c r="U1968" s="48">
        <v>41979</v>
      </c>
      <c r="V1968" s="48">
        <v>181707</v>
      </c>
      <c r="W1968" s="156">
        <v>33298750</v>
      </c>
      <c r="X1968" s="156">
        <v>133689</v>
      </c>
      <c r="Y1968" s="156">
        <v>33432439</v>
      </c>
      <c r="Z1968" s="28">
        <v>0.95709999999999995</v>
      </c>
      <c r="AA1968" s="28"/>
      <c r="AB1968" s="111"/>
      <c r="AC1968" s="28"/>
      <c r="AD1968" s="28">
        <v>2.23E-2</v>
      </c>
      <c r="AE1968" s="139"/>
      <c r="AF1968" s="139"/>
      <c r="AG1968" s="93">
        <v>14289</v>
      </c>
      <c r="AH1968" s="93">
        <v>31202</v>
      </c>
    </row>
    <row r="1969" spans="1:34">
      <c r="A1969" s="13" t="s">
        <v>124</v>
      </c>
      <c r="B1969" s="2" t="s">
        <v>75</v>
      </c>
      <c r="C1969" s="14" t="s">
        <v>65</v>
      </c>
      <c r="D1969" s="2">
        <v>2014</v>
      </c>
      <c r="E1969" s="14">
        <v>2015</v>
      </c>
      <c r="F1969" s="14" t="s">
        <v>100</v>
      </c>
      <c r="G1969" s="93">
        <v>239</v>
      </c>
      <c r="H1969" s="93">
        <v>1244</v>
      </c>
      <c r="I1969" s="93">
        <v>0</v>
      </c>
      <c r="J1969" s="93">
        <v>2</v>
      </c>
      <c r="K1969" s="93">
        <v>239</v>
      </c>
      <c r="L1969" s="93">
        <v>1246</v>
      </c>
      <c r="M1969" s="48">
        <v>1485</v>
      </c>
      <c r="N1969" s="48">
        <v>3565</v>
      </c>
      <c r="O1969" s="48">
        <v>648</v>
      </c>
      <c r="P1969" s="48">
        <v>2910</v>
      </c>
      <c r="Q1969" s="48">
        <v>3558</v>
      </c>
      <c r="R1969" s="48">
        <v>1</v>
      </c>
      <c r="S1969" s="48">
        <v>6</v>
      </c>
      <c r="T1969" s="48">
        <v>7</v>
      </c>
      <c r="U1969" s="48">
        <v>649</v>
      </c>
      <c r="V1969" s="48">
        <v>2916</v>
      </c>
      <c r="W1969" s="156">
        <v>459319</v>
      </c>
      <c r="X1969" s="156">
        <v>309</v>
      </c>
      <c r="Y1969" s="156">
        <v>459628</v>
      </c>
      <c r="Z1969" s="28">
        <v>1</v>
      </c>
      <c r="AA1969" s="28"/>
      <c r="AB1969" s="111"/>
      <c r="AC1969" s="28"/>
      <c r="AD1969" s="28">
        <v>0</v>
      </c>
      <c r="AE1969" s="139"/>
      <c r="AF1969" s="139"/>
      <c r="AG1969" s="93">
        <v>224</v>
      </c>
      <c r="AH1969" s="93">
        <v>490</v>
      </c>
    </row>
    <row r="1970" spans="1:34">
      <c r="A1970" s="13" t="s">
        <v>125</v>
      </c>
      <c r="B1970" s="2" t="s">
        <v>75</v>
      </c>
      <c r="C1970" s="14" t="s">
        <v>65</v>
      </c>
      <c r="D1970" s="2">
        <v>2014</v>
      </c>
      <c r="E1970" s="14">
        <v>2015</v>
      </c>
      <c r="F1970" s="14" t="s">
        <v>100</v>
      </c>
      <c r="G1970" s="93">
        <v>1037</v>
      </c>
      <c r="H1970" s="93">
        <v>10062</v>
      </c>
      <c r="I1970" s="93">
        <v>2</v>
      </c>
      <c r="J1970" s="93">
        <v>18</v>
      </c>
      <c r="K1970" s="93">
        <v>1039</v>
      </c>
      <c r="L1970" s="93">
        <v>10080</v>
      </c>
      <c r="M1970" s="48">
        <v>11119</v>
      </c>
      <c r="N1970" s="48">
        <v>19813</v>
      </c>
      <c r="O1970" s="48">
        <v>2568</v>
      </c>
      <c r="P1970" s="48">
        <v>17202</v>
      </c>
      <c r="Q1970" s="48">
        <v>19770</v>
      </c>
      <c r="R1970" s="48">
        <v>5</v>
      </c>
      <c r="S1970" s="48">
        <v>38</v>
      </c>
      <c r="T1970" s="48">
        <v>43</v>
      </c>
      <c r="U1970" s="48">
        <v>2573</v>
      </c>
      <c r="V1970" s="48">
        <v>17240</v>
      </c>
      <c r="W1970" s="156">
        <v>2833973</v>
      </c>
      <c r="X1970" s="156">
        <v>4316</v>
      </c>
      <c r="Y1970" s="156">
        <v>2838289</v>
      </c>
      <c r="Z1970" s="28">
        <v>0.99399999999999999</v>
      </c>
      <c r="AA1970" s="28"/>
      <c r="AB1970" s="111"/>
      <c r="AC1970" s="28"/>
      <c r="AD1970" s="28">
        <v>0</v>
      </c>
      <c r="AE1970" s="139"/>
      <c r="AF1970" s="139"/>
      <c r="AG1970" s="93">
        <v>713</v>
      </c>
      <c r="AH1970" s="93">
        <v>1323</v>
      </c>
    </row>
    <row r="1971" spans="1:34">
      <c r="A1971" s="13" t="s">
        <v>126</v>
      </c>
      <c r="B1971" s="2" t="s">
        <v>75</v>
      </c>
      <c r="C1971" s="14" t="s">
        <v>65</v>
      </c>
      <c r="D1971" s="2">
        <v>2014</v>
      </c>
      <c r="E1971" s="14">
        <v>2015</v>
      </c>
      <c r="F1971" s="14" t="s">
        <v>100</v>
      </c>
      <c r="G1971" s="93">
        <v>2382</v>
      </c>
      <c r="H1971" s="93">
        <v>14112</v>
      </c>
      <c r="I1971" s="93">
        <v>9</v>
      </c>
      <c r="J1971" s="93">
        <v>154</v>
      </c>
      <c r="K1971" s="93">
        <v>2391</v>
      </c>
      <c r="L1971" s="93">
        <v>14266</v>
      </c>
      <c r="M1971" s="48">
        <v>16657</v>
      </c>
      <c r="N1971" s="48">
        <v>42202</v>
      </c>
      <c r="O1971" s="48">
        <v>6658</v>
      </c>
      <c r="P1971" s="48">
        <v>35060</v>
      </c>
      <c r="Q1971" s="48">
        <v>41718</v>
      </c>
      <c r="R1971" s="48">
        <v>30</v>
      </c>
      <c r="S1971" s="48">
        <v>454</v>
      </c>
      <c r="T1971" s="48">
        <v>484</v>
      </c>
      <c r="U1971" s="48">
        <v>6688</v>
      </c>
      <c r="V1971" s="48">
        <v>35514</v>
      </c>
      <c r="W1971" s="156">
        <v>5518464</v>
      </c>
      <c r="X1971" s="156">
        <v>53248</v>
      </c>
      <c r="Y1971" s="156">
        <v>5571712</v>
      </c>
      <c r="Z1971" s="28">
        <v>0.91510000000000002</v>
      </c>
      <c r="AA1971" s="28"/>
      <c r="AB1971" s="111"/>
      <c r="AC1971" s="28"/>
      <c r="AD1971" s="28">
        <v>0</v>
      </c>
      <c r="AE1971" s="139"/>
      <c r="AF1971" s="139"/>
      <c r="AG1971" s="93">
        <v>1073</v>
      </c>
      <c r="AH1971" s="93">
        <v>2172</v>
      </c>
    </row>
    <row r="1972" spans="1:34">
      <c r="A1972" s="13" t="s">
        <v>127</v>
      </c>
      <c r="B1972" s="2" t="s">
        <v>75</v>
      </c>
      <c r="C1972" s="14" t="s">
        <v>65</v>
      </c>
      <c r="D1972" s="2">
        <v>2014</v>
      </c>
      <c r="E1972" s="14">
        <v>2015</v>
      </c>
      <c r="F1972" s="14" t="s">
        <v>100</v>
      </c>
      <c r="G1972" s="93">
        <v>107</v>
      </c>
      <c r="H1972" s="93">
        <v>932</v>
      </c>
      <c r="I1972" s="93">
        <v>0</v>
      </c>
      <c r="J1972" s="93">
        <v>4</v>
      </c>
      <c r="K1972" s="93">
        <v>107</v>
      </c>
      <c r="L1972" s="93">
        <v>936</v>
      </c>
      <c r="M1972" s="48">
        <v>1043</v>
      </c>
      <c r="N1972" s="48">
        <v>2093</v>
      </c>
      <c r="O1972" s="48">
        <v>299</v>
      </c>
      <c r="P1972" s="48">
        <v>1787</v>
      </c>
      <c r="Q1972" s="48">
        <v>2086</v>
      </c>
      <c r="R1972" s="48">
        <v>0</v>
      </c>
      <c r="S1972" s="48">
        <v>7</v>
      </c>
      <c r="T1972" s="48">
        <v>7</v>
      </c>
      <c r="U1972" s="48">
        <v>299</v>
      </c>
      <c r="V1972" s="48">
        <v>1794</v>
      </c>
      <c r="W1972" s="156">
        <v>277058</v>
      </c>
      <c r="X1972" s="156">
        <v>654</v>
      </c>
      <c r="Y1972" s="156">
        <v>277712</v>
      </c>
      <c r="Z1972" s="28">
        <v>1</v>
      </c>
      <c r="AA1972" s="28"/>
      <c r="AB1972" s="111"/>
      <c r="AC1972" s="28"/>
      <c r="AD1972" s="28">
        <v>0</v>
      </c>
      <c r="AE1972" s="139"/>
      <c r="AF1972" s="139"/>
      <c r="AG1972" s="93">
        <v>101</v>
      </c>
      <c r="AH1972" s="93">
        <v>213</v>
      </c>
    </row>
    <row r="1973" spans="1:34">
      <c r="A1973" s="13" t="s">
        <v>128</v>
      </c>
      <c r="B1973" s="2" t="s">
        <v>75</v>
      </c>
      <c r="C1973" s="14" t="s">
        <v>65</v>
      </c>
      <c r="D1973" s="2">
        <v>2014</v>
      </c>
      <c r="E1973" s="14">
        <v>2015</v>
      </c>
      <c r="F1973" s="14" t="s">
        <v>100</v>
      </c>
      <c r="G1973" s="93">
        <v>10972</v>
      </c>
      <c r="H1973" s="93">
        <v>50745</v>
      </c>
      <c r="I1973" s="93">
        <v>24</v>
      </c>
      <c r="J1973" s="93">
        <v>318</v>
      </c>
      <c r="K1973" s="93">
        <v>10996</v>
      </c>
      <c r="L1973" s="93">
        <v>51063</v>
      </c>
      <c r="M1973" s="48">
        <v>62059</v>
      </c>
      <c r="N1973" s="48">
        <v>147285</v>
      </c>
      <c r="O1973" s="48">
        <v>29754</v>
      </c>
      <c r="P1973" s="48">
        <v>116713</v>
      </c>
      <c r="Q1973" s="48">
        <v>146467</v>
      </c>
      <c r="R1973" s="48">
        <v>88</v>
      </c>
      <c r="S1973" s="48">
        <v>730</v>
      </c>
      <c r="T1973" s="48">
        <v>818</v>
      </c>
      <c r="U1973" s="48">
        <v>29842</v>
      </c>
      <c r="V1973" s="48">
        <v>117443</v>
      </c>
      <c r="W1973" s="156">
        <v>20536278</v>
      </c>
      <c r="X1973" s="156">
        <v>111936</v>
      </c>
      <c r="Y1973" s="156">
        <v>20648214</v>
      </c>
      <c r="Z1973" s="28">
        <v>0.99509999999999998</v>
      </c>
      <c r="AA1973" s="28"/>
      <c r="AB1973" s="111"/>
      <c r="AC1973" s="28"/>
      <c r="AD1973" s="28">
        <v>4.7600000000000003E-2</v>
      </c>
      <c r="AE1973" s="139"/>
      <c r="AF1973" s="139"/>
      <c r="AG1973" s="93">
        <v>10367</v>
      </c>
      <c r="AH1973" s="93">
        <v>23339</v>
      </c>
    </row>
    <row r="1974" spans="1:34">
      <c r="A1974" s="13" t="s">
        <v>129</v>
      </c>
      <c r="B1974" s="2" t="s">
        <v>75</v>
      </c>
      <c r="C1974" s="14" t="s">
        <v>65</v>
      </c>
      <c r="D1974" s="2">
        <v>2014</v>
      </c>
      <c r="E1974" s="14">
        <v>2015</v>
      </c>
      <c r="F1974" s="14" t="s">
        <v>100</v>
      </c>
      <c r="G1974" s="93">
        <v>1613</v>
      </c>
      <c r="H1974" s="93">
        <v>8404</v>
      </c>
      <c r="I1974" s="93">
        <v>4</v>
      </c>
      <c r="J1974" s="93">
        <v>45</v>
      </c>
      <c r="K1974" s="93">
        <v>1617</v>
      </c>
      <c r="L1974" s="93">
        <v>8449</v>
      </c>
      <c r="M1974" s="48">
        <v>10066</v>
      </c>
      <c r="N1974" s="48">
        <v>23550</v>
      </c>
      <c r="O1974" s="48">
        <v>4322</v>
      </c>
      <c r="P1974" s="48">
        <v>19086</v>
      </c>
      <c r="Q1974" s="48">
        <v>23408</v>
      </c>
      <c r="R1974" s="48">
        <v>14</v>
      </c>
      <c r="S1974" s="48">
        <v>128</v>
      </c>
      <c r="T1974" s="48">
        <v>142</v>
      </c>
      <c r="U1974" s="48">
        <v>4336</v>
      </c>
      <c r="V1974" s="48">
        <v>19214</v>
      </c>
      <c r="W1974" s="156">
        <v>3137999</v>
      </c>
      <c r="X1974" s="156">
        <v>16242</v>
      </c>
      <c r="Y1974" s="156">
        <v>3154241</v>
      </c>
      <c r="Z1974" s="28">
        <v>0.99819999999999998</v>
      </c>
      <c r="AA1974" s="28"/>
      <c r="AB1974" s="111"/>
      <c r="AC1974" s="28"/>
      <c r="AD1974" s="28">
        <v>0</v>
      </c>
      <c r="AE1974" s="139"/>
      <c r="AF1974" s="139"/>
      <c r="AG1974" s="93">
        <v>1361</v>
      </c>
      <c r="AH1974" s="93">
        <v>3013</v>
      </c>
    </row>
    <row r="1975" spans="1:34">
      <c r="A1975" s="13" t="s">
        <v>130</v>
      </c>
      <c r="B1975" s="2" t="s">
        <v>75</v>
      </c>
      <c r="C1975" s="14" t="s">
        <v>65</v>
      </c>
      <c r="D1975" s="2">
        <v>2014</v>
      </c>
      <c r="E1975" s="14">
        <v>2015</v>
      </c>
      <c r="F1975" s="14" t="s">
        <v>100</v>
      </c>
      <c r="G1975" s="93">
        <v>668</v>
      </c>
      <c r="H1975" s="93">
        <v>5015</v>
      </c>
      <c r="I1975" s="93">
        <v>1</v>
      </c>
      <c r="J1975" s="93">
        <v>9</v>
      </c>
      <c r="K1975" s="93">
        <v>669</v>
      </c>
      <c r="L1975" s="93">
        <v>5024</v>
      </c>
      <c r="M1975" s="48">
        <v>5693</v>
      </c>
      <c r="N1975" s="48">
        <v>11283</v>
      </c>
      <c r="O1975" s="48">
        <v>1729</v>
      </c>
      <c r="P1975" s="48">
        <v>9529</v>
      </c>
      <c r="Q1975" s="48">
        <v>11258</v>
      </c>
      <c r="R1975" s="48">
        <v>3</v>
      </c>
      <c r="S1975" s="48">
        <v>22</v>
      </c>
      <c r="T1975" s="48">
        <v>25</v>
      </c>
      <c r="U1975" s="48">
        <v>1732</v>
      </c>
      <c r="V1975" s="48">
        <v>9551</v>
      </c>
      <c r="W1975" s="156">
        <v>1606801</v>
      </c>
      <c r="X1975" s="156">
        <v>2934</v>
      </c>
      <c r="Y1975" s="156">
        <v>1609735</v>
      </c>
      <c r="Z1975" s="28">
        <v>0.95140000000000002</v>
      </c>
      <c r="AA1975" s="28"/>
      <c r="AB1975" s="111"/>
      <c r="AC1975" s="28"/>
      <c r="AD1975" s="28">
        <v>0</v>
      </c>
      <c r="AE1975" s="139"/>
      <c r="AF1975" s="139"/>
      <c r="AG1975" s="93">
        <v>384</v>
      </c>
      <c r="AH1975" s="93">
        <v>748</v>
      </c>
    </row>
    <row r="1976" spans="1:34">
      <c r="A1976" s="13" t="s">
        <v>131</v>
      </c>
      <c r="B1976" s="2" t="s">
        <v>75</v>
      </c>
      <c r="C1976" s="14" t="s">
        <v>65</v>
      </c>
      <c r="D1976" s="2">
        <v>2014</v>
      </c>
      <c r="E1976" s="14">
        <v>2015</v>
      </c>
      <c r="F1976" s="14" t="s">
        <v>100</v>
      </c>
      <c r="G1976" s="93">
        <v>293</v>
      </c>
      <c r="H1976" s="93">
        <v>1281</v>
      </c>
      <c r="I1976" s="93">
        <v>0</v>
      </c>
      <c r="J1976" s="93">
        <v>0</v>
      </c>
      <c r="K1976" s="93">
        <v>293</v>
      </c>
      <c r="L1976" s="93">
        <v>1281</v>
      </c>
      <c r="M1976" s="48">
        <v>1574</v>
      </c>
      <c r="N1976" s="48">
        <v>3216</v>
      </c>
      <c r="O1976" s="48">
        <v>751</v>
      </c>
      <c r="P1976" s="48">
        <v>2464</v>
      </c>
      <c r="Q1976" s="48">
        <v>3215</v>
      </c>
      <c r="R1976" s="48">
        <v>0</v>
      </c>
      <c r="S1976" s="48">
        <v>1</v>
      </c>
      <c r="T1976" s="48">
        <v>1</v>
      </c>
      <c r="U1976" s="48">
        <v>751</v>
      </c>
      <c r="V1976" s="48">
        <v>2465</v>
      </c>
      <c r="W1976" s="156">
        <v>458788</v>
      </c>
      <c r="X1976" s="156">
        <v>130</v>
      </c>
      <c r="Y1976" s="156">
        <v>458918</v>
      </c>
      <c r="Z1976" s="28">
        <v>0.83160000000000001</v>
      </c>
      <c r="AA1976" s="28"/>
      <c r="AB1976" s="111"/>
      <c r="AC1976" s="28"/>
      <c r="AD1976" s="28">
        <v>0</v>
      </c>
      <c r="AE1976" s="139"/>
      <c r="AF1976" s="139"/>
      <c r="AG1976" s="93">
        <v>101</v>
      </c>
      <c r="AH1976" s="93">
        <v>182</v>
      </c>
    </row>
    <row r="1977" spans="1:34">
      <c r="A1977" s="13" t="s">
        <v>132</v>
      </c>
      <c r="B1977" s="2" t="s">
        <v>76</v>
      </c>
      <c r="C1977" s="14" t="s">
        <v>65</v>
      </c>
      <c r="D1977" s="2">
        <v>2014</v>
      </c>
      <c r="E1977" s="14">
        <v>2015</v>
      </c>
      <c r="F1977" s="14" t="s">
        <v>100</v>
      </c>
      <c r="G1977" s="93">
        <v>85133</v>
      </c>
      <c r="H1977" s="93">
        <v>493867</v>
      </c>
      <c r="I1977" s="93">
        <v>942</v>
      </c>
      <c r="J1977" s="93">
        <v>5722</v>
      </c>
      <c r="K1977" s="93">
        <v>86075</v>
      </c>
      <c r="L1977" s="93">
        <v>499589</v>
      </c>
      <c r="M1977" s="48">
        <v>585664</v>
      </c>
      <c r="N1977" s="48">
        <v>1190842</v>
      </c>
      <c r="O1977" s="48">
        <v>195664</v>
      </c>
      <c r="P1977" s="48">
        <v>979921</v>
      </c>
      <c r="Q1977" s="48">
        <v>1175585</v>
      </c>
      <c r="R1977" s="48">
        <v>3011</v>
      </c>
      <c r="S1977" s="48">
        <v>12246</v>
      </c>
      <c r="T1977" s="48">
        <v>15257</v>
      </c>
      <c r="U1977" s="48">
        <v>198675</v>
      </c>
      <c r="V1977" s="48">
        <v>992167</v>
      </c>
      <c r="W1977" s="156">
        <v>181078027</v>
      </c>
      <c r="X1977" s="156">
        <v>2383354</v>
      </c>
      <c r="Y1977" s="156">
        <v>183461381</v>
      </c>
      <c r="Z1977" s="28">
        <v>0.96479999999999999</v>
      </c>
      <c r="AA1977" s="28"/>
      <c r="AB1977" s="111"/>
      <c r="AC1977" s="28"/>
      <c r="AD1977" s="28">
        <v>0.12770000000000001</v>
      </c>
      <c r="AE1977" s="139"/>
      <c r="AF1977" s="139"/>
      <c r="AG1977" s="93">
        <v>115284</v>
      </c>
      <c r="AH1977" s="93">
        <v>234663</v>
      </c>
    </row>
    <row r="1978" spans="1:34">
      <c r="A1978" s="13" t="s">
        <v>133</v>
      </c>
      <c r="B1978" s="2" t="s">
        <v>75</v>
      </c>
      <c r="C1978" s="14" t="s">
        <v>65</v>
      </c>
      <c r="D1978" s="2">
        <v>2014</v>
      </c>
      <c r="E1978" s="14">
        <v>2015</v>
      </c>
      <c r="F1978" s="14" t="s">
        <v>100</v>
      </c>
      <c r="G1978" s="93">
        <v>1958</v>
      </c>
      <c r="H1978" s="93">
        <v>9541</v>
      </c>
      <c r="I1978" s="93">
        <v>2</v>
      </c>
      <c r="J1978" s="93">
        <v>14</v>
      </c>
      <c r="K1978" s="93">
        <v>1960</v>
      </c>
      <c r="L1978" s="93">
        <v>9555</v>
      </c>
      <c r="M1978" s="48">
        <v>11515</v>
      </c>
      <c r="N1978" s="48">
        <v>28701</v>
      </c>
      <c r="O1978" s="48">
        <v>5313</v>
      </c>
      <c r="P1978" s="48">
        <v>23331</v>
      </c>
      <c r="Q1978" s="48">
        <v>28644</v>
      </c>
      <c r="R1978" s="48">
        <v>6</v>
      </c>
      <c r="S1978" s="48">
        <v>51</v>
      </c>
      <c r="T1978" s="48">
        <v>57</v>
      </c>
      <c r="U1978" s="48">
        <v>5319</v>
      </c>
      <c r="V1978" s="48">
        <v>23382</v>
      </c>
      <c r="W1978" s="156">
        <v>3915190</v>
      </c>
      <c r="X1978" s="156">
        <v>4584</v>
      </c>
      <c r="Y1978" s="156">
        <v>3919774</v>
      </c>
      <c r="Z1978" s="28">
        <v>0.99809999999999999</v>
      </c>
      <c r="AA1978" s="28"/>
      <c r="AB1978" s="111"/>
      <c r="AC1978" s="28"/>
      <c r="AD1978" s="28">
        <v>0</v>
      </c>
      <c r="AE1978" s="139"/>
      <c r="AF1978" s="139"/>
      <c r="AG1978" s="93">
        <v>2833</v>
      </c>
      <c r="AH1978" s="93">
        <v>6569</v>
      </c>
    </row>
    <row r="1979" spans="1:34">
      <c r="A1979" s="13" t="s">
        <v>134</v>
      </c>
      <c r="B1979" s="2" t="s">
        <v>75</v>
      </c>
      <c r="C1979" s="14" t="s">
        <v>65</v>
      </c>
      <c r="D1979" s="2">
        <v>2014</v>
      </c>
      <c r="E1979" s="14">
        <v>2015</v>
      </c>
      <c r="F1979" s="14" t="s">
        <v>100</v>
      </c>
      <c r="G1979" s="93">
        <v>717</v>
      </c>
      <c r="H1979" s="93">
        <v>5449</v>
      </c>
      <c r="I1979" s="93">
        <v>16</v>
      </c>
      <c r="J1979" s="93">
        <v>129</v>
      </c>
      <c r="K1979" s="93">
        <v>733</v>
      </c>
      <c r="L1979" s="93">
        <v>5578</v>
      </c>
      <c r="M1979" s="48">
        <v>6311</v>
      </c>
      <c r="N1979" s="48">
        <v>10475</v>
      </c>
      <c r="O1979" s="48">
        <v>1582</v>
      </c>
      <c r="P1979" s="48">
        <v>8537</v>
      </c>
      <c r="Q1979" s="48">
        <v>10119</v>
      </c>
      <c r="R1979" s="48">
        <v>45</v>
      </c>
      <c r="S1979" s="48">
        <v>311</v>
      </c>
      <c r="T1979" s="48">
        <v>356</v>
      </c>
      <c r="U1979" s="48">
        <v>1627</v>
      </c>
      <c r="V1979" s="48">
        <v>8848</v>
      </c>
      <c r="W1979" s="156">
        <v>1537211</v>
      </c>
      <c r="X1979" s="156">
        <v>32488</v>
      </c>
      <c r="Y1979" s="156">
        <v>1569699</v>
      </c>
      <c r="Z1979" s="28">
        <v>0.96930000000000005</v>
      </c>
      <c r="AA1979" s="28"/>
      <c r="AB1979" s="111"/>
      <c r="AC1979" s="28"/>
      <c r="AD1979" s="28">
        <v>0</v>
      </c>
      <c r="AE1979" s="139"/>
      <c r="AF1979" s="139"/>
      <c r="AG1979" s="93">
        <v>1320</v>
      </c>
      <c r="AH1979" s="93">
        <v>2379</v>
      </c>
    </row>
    <row r="1980" spans="1:34">
      <c r="A1980" s="13" t="s">
        <v>135</v>
      </c>
      <c r="B1980" s="2" t="s">
        <v>75</v>
      </c>
      <c r="C1980" s="14" t="s">
        <v>65</v>
      </c>
      <c r="D1980" s="2">
        <v>2014</v>
      </c>
      <c r="E1980" s="14">
        <v>2015</v>
      </c>
      <c r="F1980" s="14" t="s">
        <v>100</v>
      </c>
      <c r="G1980" s="93">
        <v>137</v>
      </c>
      <c r="H1980" s="93">
        <v>879</v>
      </c>
      <c r="I1980" s="93">
        <v>0</v>
      </c>
      <c r="J1980" s="93">
        <v>1</v>
      </c>
      <c r="K1980" s="93">
        <v>137</v>
      </c>
      <c r="L1980" s="93">
        <v>880</v>
      </c>
      <c r="M1980" s="48">
        <v>1017</v>
      </c>
      <c r="N1980" s="48">
        <v>1972</v>
      </c>
      <c r="O1980" s="48">
        <v>368</v>
      </c>
      <c r="P1980" s="48">
        <v>1602</v>
      </c>
      <c r="Q1980" s="48">
        <v>1970</v>
      </c>
      <c r="R1980" s="48">
        <v>0</v>
      </c>
      <c r="S1980" s="48">
        <v>2</v>
      </c>
      <c r="T1980" s="48">
        <v>2</v>
      </c>
      <c r="U1980" s="48">
        <v>368</v>
      </c>
      <c r="V1980" s="48">
        <v>1604</v>
      </c>
      <c r="W1980" s="156">
        <v>277130</v>
      </c>
      <c r="X1980" s="156">
        <v>16</v>
      </c>
      <c r="Y1980" s="156">
        <v>277146</v>
      </c>
      <c r="Z1980" s="28">
        <v>0.80430000000000001</v>
      </c>
      <c r="AA1980" s="28"/>
      <c r="AB1980" s="111"/>
      <c r="AC1980" s="28"/>
      <c r="AD1980" s="28">
        <v>0</v>
      </c>
      <c r="AE1980" s="139"/>
      <c r="AF1980" s="139"/>
      <c r="AG1980" s="93">
        <v>34</v>
      </c>
      <c r="AH1980" s="93">
        <v>54</v>
      </c>
    </row>
    <row r="1981" spans="1:34">
      <c r="A1981" s="13" t="s">
        <v>136</v>
      </c>
      <c r="B1981" s="2" t="s">
        <v>75</v>
      </c>
      <c r="C1981" s="14" t="s">
        <v>65</v>
      </c>
      <c r="D1981" s="2">
        <v>2014</v>
      </c>
      <c r="E1981" s="14">
        <v>2015</v>
      </c>
      <c r="F1981" s="14" t="s">
        <v>100</v>
      </c>
      <c r="G1981" s="93">
        <v>837</v>
      </c>
      <c r="H1981" s="93">
        <v>6472</v>
      </c>
      <c r="I1981" s="93">
        <v>1</v>
      </c>
      <c r="J1981" s="93">
        <v>19</v>
      </c>
      <c r="K1981" s="93">
        <v>838</v>
      </c>
      <c r="L1981" s="93">
        <v>6491</v>
      </c>
      <c r="M1981" s="48">
        <v>7329</v>
      </c>
      <c r="N1981" s="48">
        <v>13591</v>
      </c>
      <c r="O1981" s="48">
        <v>2132</v>
      </c>
      <c r="P1981" s="48">
        <v>11411</v>
      </c>
      <c r="Q1981" s="48">
        <v>13543</v>
      </c>
      <c r="R1981" s="48">
        <v>6</v>
      </c>
      <c r="S1981" s="48">
        <v>42</v>
      </c>
      <c r="T1981" s="48">
        <v>48</v>
      </c>
      <c r="U1981" s="48">
        <v>2138</v>
      </c>
      <c r="V1981" s="48">
        <v>11453</v>
      </c>
      <c r="W1981" s="156">
        <v>2002995</v>
      </c>
      <c r="X1981" s="156">
        <v>5769</v>
      </c>
      <c r="Y1981" s="156">
        <v>2008764</v>
      </c>
      <c r="Z1981" s="28">
        <v>0.98080000000000001</v>
      </c>
      <c r="AA1981" s="28"/>
      <c r="AB1981" s="111"/>
      <c r="AC1981" s="28"/>
      <c r="AD1981" s="28">
        <v>0</v>
      </c>
      <c r="AE1981" s="139"/>
      <c r="AF1981" s="139"/>
      <c r="AG1981" s="93">
        <v>625</v>
      </c>
      <c r="AH1981" s="93">
        <v>1304</v>
      </c>
    </row>
    <row r="1982" spans="1:34">
      <c r="A1982" s="13" t="s">
        <v>137</v>
      </c>
      <c r="B1982" s="2" t="s">
        <v>75</v>
      </c>
      <c r="C1982" s="14" t="s">
        <v>65</v>
      </c>
      <c r="D1982" s="2">
        <v>2014</v>
      </c>
      <c r="E1982" s="14">
        <v>2015</v>
      </c>
      <c r="F1982" s="14" t="s">
        <v>100</v>
      </c>
      <c r="G1982" s="93">
        <v>4672</v>
      </c>
      <c r="H1982" s="93">
        <v>19533</v>
      </c>
      <c r="I1982" s="93">
        <v>7</v>
      </c>
      <c r="J1982" s="93">
        <v>23</v>
      </c>
      <c r="K1982" s="93">
        <v>4679</v>
      </c>
      <c r="L1982" s="93">
        <v>19556</v>
      </c>
      <c r="M1982" s="48">
        <v>24235</v>
      </c>
      <c r="N1982" s="48">
        <v>57128</v>
      </c>
      <c r="O1982" s="48">
        <v>12747</v>
      </c>
      <c r="P1982" s="48">
        <v>44291</v>
      </c>
      <c r="Q1982" s="48">
        <v>57038</v>
      </c>
      <c r="R1982" s="48">
        <v>20</v>
      </c>
      <c r="S1982" s="48">
        <v>70</v>
      </c>
      <c r="T1982" s="48">
        <v>90</v>
      </c>
      <c r="U1982" s="48">
        <v>12767</v>
      </c>
      <c r="V1982" s="48">
        <v>44361</v>
      </c>
      <c r="W1982" s="156">
        <v>7930899</v>
      </c>
      <c r="X1982" s="156">
        <v>7649</v>
      </c>
      <c r="Y1982" s="156">
        <v>7938548</v>
      </c>
      <c r="Z1982" s="28">
        <v>0.98899999999999999</v>
      </c>
      <c r="AA1982" s="28"/>
      <c r="AB1982" s="111"/>
      <c r="AC1982" s="28"/>
      <c r="AD1982" s="28">
        <v>5.5999999999999999E-3</v>
      </c>
      <c r="AE1982" s="139"/>
      <c r="AF1982" s="139"/>
      <c r="AG1982" s="93">
        <v>4004</v>
      </c>
      <c r="AH1982" s="93">
        <v>8997</v>
      </c>
    </row>
    <row r="1983" spans="1:34">
      <c r="A1983" s="13" t="s">
        <v>138</v>
      </c>
      <c r="B1983" s="2" t="s">
        <v>75</v>
      </c>
      <c r="C1983" s="14" t="s">
        <v>65</v>
      </c>
      <c r="D1983" s="2">
        <v>2014</v>
      </c>
      <c r="E1983" s="14">
        <v>2015</v>
      </c>
      <c r="F1983" s="14" t="s">
        <v>100</v>
      </c>
      <c r="G1983" s="93">
        <v>79</v>
      </c>
      <c r="H1983" s="93">
        <v>402</v>
      </c>
      <c r="I1983" s="93">
        <v>0</v>
      </c>
      <c r="J1983" s="93">
        <v>0</v>
      </c>
      <c r="K1983" s="93">
        <v>79</v>
      </c>
      <c r="L1983" s="93">
        <v>402</v>
      </c>
      <c r="M1983" s="48">
        <v>481</v>
      </c>
      <c r="N1983" s="48">
        <v>1033</v>
      </c>
      <c r="O1983" s="48">
        <v>202</v>
      </c>
      <c r="P1983" s="48">
        <v>831</v>
      </c>
      <c r="Q1983" s="48">
        <v>1033</v>
      </c>
      <c r="R1983" s="48">
        <v>0</v>
      </c>
      <c r="S1983" s="48">
        <v>0</v>
      </c>
      <c r="T1983" s="48">
        <v>0</v>
      </c>
      <c r="U1983" s="48">
        <v>202</v>
      </c>
      <c r="V1983" s="48">
        <v>831</v>
      </c>
      <c r="W1983" s="156">
        <v>137732</v>
      </c>
      <c r="X1983" s="156">
        <v>0</v>
      </c>
      <c r="Y1983" s="156">
        <v>137732</v>
      </c>
      <c r="Z1983" s="28">
        <v>1</v>
      </c>
      <c r="AA1983" s="28"/>
      <c r="AB1983" s="111"/>
      <c r="AC1983" s="28"/>
      <c r="AD1983" s="28">
        <v>0</v>
      </c>
      <c r="AE1983" s="139"/>
      <c r="AF1983" s="139"/>
      <c r="AG1983" s="93">
        <v>39</v>
      </c>
      <c r="AH1983" s="93">
        <v>75</v>
      </c>
    </row>
    <row r="1984" spans="1:34">
      <c r="A1984" s="13" t="s">
        <v>139</v>
      </c>
      <c r="B1984" s="2" t="s">
        <v>75</v>
      </c>
      <c r="C1984" s="14" t="s">
        <v>65</v>
      </c>
      <c r="D1984" s="2">
        <v>2014</v>
      </c>
      <c r="E1984" s="14">
        <v>2015</v>
      </c>
      <c r="F1984" s="14" t="s">
        <v>100</v>
      </c>
      <c r="G1984" s="93">
        <v>11</v>
      </c>
      <c r="H1984" s="93">
        <v>445</v>
      </c>
      <c r="I1984" s="93">
        <v>0</v>
      </c>
      <c r="J1984" s="93">
        <v>1</v>
      </c>
      <c r="K1984" s="93">
        <v>11</v>
      </c>
      <c r="L1984" s="93">
        <v>446</v>
      </c>
      <c r="M1984" s="48">
        <v>457</v>
      </c>
      <c r="N1984" s="48">
        <v>778</v>
      </c>
      <c r="O1984" s="48">
        <v>26</v>
      </c>
      <c r="P1984" s="48">
        <v>751</v>
      </c>
      <c r="Q1984" s="48">
        <v>777</v>
      </c>
      <c r="R1984" s="48">
        <v>0</v>
      </c>
      <c r="S1984" s="48">
        <v>1</v>
      </c>
      <c r="T1984" s="48">
        <v>1</v>
      </c>
      <c r="U1984" s="48">
        <v>26</v>
      </c>
      <c r="V1984" s="48">
        <v>752</v>
      </c>
      <c r="W1984" s="156">
        <v>109859</v>
      </c>
      <c r="X1984" s="156">
        <v>18</v>
      </c>
      <c r="Y1984" s="156">
        <v>109877</v>
      </c>
      <c r="Z1984" s="28">
        <v>1</v>
      </c>
      <c r="AA1984" s="28"/>
      <c r="AB1984" s="111"/>
      <c r="AC1984" s="28"/>
      <c r="AD1984" s="28">
        <v>0</v>
      </c>
      <c r="AE1984" s="139"/>
      <c r="AF1984" s="139"/>
      <c r="AG1984" s="93">
        <v>65</v>
      </c>
      <c r="AH1984" s="93">
        <v>135</v>
      </c>
    </row>
    <row r="1985" spans="1:34">
      <c r="A1985" s="13" t="s">
        <v>140</v>
      </c>
      <c r="B1985" s="2" t="s">
        <v>75</v>
      </c>
      <c r="C1985" s="14" t="s">
        <v>65</v>
      </c>
      <c r="D1985" s="2">
        <v>2014</v>
      </c>
      <c r="E1985" s="14">
        <v>2015</v>
      </c>
      <c r="F1985" s="14" t="s">
        <v>100</v>
      </c>
      <c r="G1985" s="93">
        <v>2723</v>
      </c>
      <c r="H1985" s="93">
        <v>17719</v>
      </c>
      <c r="I1985" s="93">
        <v>7</v>
      </c>
      <c r="J1985" s="93">
        <v>71</v>
      </c>
      <c r="K1985" s="93">
        <v>2730</v>
      </c>
      <c r="L1985" s="93">
        <v>17790</v>
      </c>
      <c r="M1985" s="48">
        <v>20520</v>
      </c>
      <c r="N1985" s="48">
        <v>45843</v>
      </c>
      <c r="O1985" s="48">
        <v>6981</v>
      </c>
      <c r="P1985" s="48">
        <v>38627</v>
      </c>
      <c r="Q1985" s="48">
        <v>45608</v>
      </c>
      <c r="R1985" s="48">
        <v>26</v>
      </c>
      <c r="S1985" s="48">
        <v>209</v>
      </c>
      <c r="T1985" s="48">
        <v>235</v>
      </c>
      <c r="U1985" s="48">
        <v>7007</v>
      </c>
      <c r="V1985" s="48">
        <v>38836</v>
      </c>
      <c r="W1985" s="156">
        <v>6097995</v>
      </c>
      <c r="X1985" s="156">
        <v>19036</v>
      </c>
      <c r="Y1985" s="156">
        <v>6117031</v>
      </c>
      <c r="Z1985" s="28">
        <v>1</v>
      </c>
      <c r="AA1985" s="28"/>
      <c r="AB1985" s="111"/>
      <c r="AC1985" s="28"/>
      <c r="AD1985" s="28">
        <v>3.0599999999999999E-2</v>
      </c>
      <c r="AE1985" s="139"/>
      <c r="AF1985" s="139"/>
      <c r="AG1985" s="93">
        <v>6457</v>
      </c>
      <c r="AH1985" s="93">
        <v>14021</v>
      </c>
    </row>
    <row r="1986" spans="1:34">
      <c r="A1986" s="13" t="s">
        <v>141</v>
      </c>
      <c r="B1986" s="2" t="s">
        <v>75</v>
      </c>
      <c r="C1986" s="14" t="s">
        <v>65</v>
      </c>
      <c r="D1986" s="2">
        <v>2014</v>
      </c>
      <c r="E1986" s="14">
        <v>2015</v>
      </c>
      <c r="F1986" s="14" t="s">
        <v>100</v>
      </c>
      <c r="G1986" s="93">
        <v>375</v>
      </c>
      <c r="H1986" s="93">
        <v>3039</v>
      </c>
      <c r="I1986" s="93">
        <v>3</v>
      </c>
      <c r="J1986" s="93">
        <v>27</v>
      </c>
      <c r="K1986" s="93">
        <v>378</v>
      </c>
      <c r="L1986" s="93">
        <v>3066</v>
      </c>
      <c r="M1986" s="48">
        <v>3444</v>
      </c>
      <c r="N1986" s="48">
        <v>7124</v>
      </c>
      <c r="O1986" s="48">
        <v>926</v>
      </c>
      <c r="P1986" s="48">
        <v>6111</v>
      </c>
      <c r="Q1986" s="48">
        <v>7037</v>
      </c>
      <c r="R1986" s="48">
        <v>11</v>
      </c>
      <c r="S1986" s="48">
        <v>76</v>
      </c>
      <c r="T1986" s="48">
        <v>87</v>
      </c>
      <c r="U1986" s="48">
        <v>937</v>
      </c>
      <c r="V1986" s="48">
        <v>6187</v>
      </c>
      <c r="W1986" s="156">
        <v>945684</v>
      </c>
      <c r="X1986" s="156">
        <v>6828</v>
      </c>
      <c r="Y1986" s="156">
        <v>952512</v>
      </c>
      <c r="Z1986" s="28">
        <v>0.88170000000000004</v>
      </c>
      <c r="AA1986" s="28"/>
      <c r="AB1986" s="111"/>
      <c r="AC1986" s="28"/>
      <c r="AD1986" s="28">
        <v>0</v>
      </c>
      <c r="AE1986" s="139"/>
      <c r="AF1986" s="139"/>
      <c r="AG1986" s="93">
        <v>812</v>
      </c>
      <c r="AH1986" s="93">
        <v>1661</v>
      </c>
    </row>
    <row r="1987" spans="1:34">
      <c r="A1987" s="13" t="s">
        <v>142</v>
      </c>
      <c r="B1987" s="2" t="s">
        <v>75</v>
      </c>
      <c r="C1987" s="14" t="s">
        <v>65</v>
      </c>
      <c r="D1987" s="2">
        <v>2014</v>
      </c>
      <c r="E1987" s="14">
        <v>2015</v>
      </c>
      <c r="F1987" s="14" t="s">
        <v>100</v>
      </c>
      <c r="G1987" s="93">
        <v>426</v>
      </c>
      <c r="H1987" s="93">
        <v>3770</v>
      </c>
      <c r="I1987" s="93">
        <v>1</v>
      </c>
      <c r="J1987" s="93">
        <v>6</v>
      </c>
      <c r="K1987" s="93">
        <v>427</v>
      </c>
      <c r="L1987" s="93">
        <v>3776</v>
      </c>
      <c r="M1987" s="48">
        <v>4203</v>
      </c>
      <c r="N1987" s="48">
        <v>7687</v>
      </c>
      <c r="O1987" s="48">
        <v>1116</v>
      </c>
      <c r="P1987" s="48">
        <v>6558</v>
      </c>
      <c r="Q1987" s="48">
        <v>7674</v>
      </c>
      <c r="R1987" s="48">
        <v>1</v>
      </c>
      <c r="S1987" s="48">
        <v>12</v>
      </c>
      <c r="T1987" s="48">
        <v>13</v>
      </c>
      <c r="U1987" s="48">
        <v>1117</v>
      </c>
      <c r="V1987" s="48">
        <v>6570</v>
      </c>
      <c r="W1987" s="156">
        <v>1142360</v>
      </c>
      <c r="X1987" s="156">
        <v>1319</v>
      </c>
      <c r="Y1987" s="156">
        <v>1143679</v>
      </c>
      <c r="Z1987" s="28">
        <v>1</v>
      </c>
      <c r="AA1987" s="28"/>
      <c r="AB1987" s="111"/>
      <c r="AC1987" s="28"/>
      <c r="AD1987" s="28">
        <v>0</v>
      </c>
      <c r="AE1987" s="139"/>
      <c r="AF1987" s="139"/>
      <c r="AG1987" s="93">
        <v>179</v>
      </c>
      <c r="AH1987" s="93">
        <v>317</v>
      </c>
    </row>
    <row r="1988" spans="1:34">
      <c r="A1988" s="13" t="s">
        <v>143</v>
      </c>
      <c r="B1988" s="2" t="s">
        <v>74</v>
      </c>
      <c r="C1988" s="14" t="s">
        <v>65</v>
      </c>
      <c r="D1988" s="2">
        <v>2014</v>
      </c>
      <c r="E1988" s="14">
        <v>2015</v>
      </c>
      <c r="F1988" s="14" t="s">
        <v>100</v>
      </c>
      <c r="G1988" s="93">
        <v>13810</v>
      </c>
      <c r="H1988" s="93">
        <v>103204</v>
      </c>
      <c r="I1988" s="93">
        <v>97</v>
      </c>
      <c r="J1988" s="93">
        <v>1814</v>
      </c>
      <c r="K1988" s="93">
        <v>13907</v>
      </c>
      <c r="L1988" s="93">
        <v>105018</v>
      </c>
      <c r="M1988" s="48">
        <v>118925</v>
      </c>
      <c r="N1988" s="48">
        <v>273208</v>
      </c>
      <c r="O1988" s="48">
        <v>34309</v>
      </c>
      <c r="P1988" s="48">
        <v>233889</v>
      </c>
      <c r="Q1988" s="48">
        <v>268198</v>
      </c>
      <c r="R1988" s="48">
        <v>287</v>
      </c>
      <c r="S1988" s="48">
        <v>4723</v>
      </c>
      <c r="T1988" s="48">
        <v>5010</v>
      </c>
      <c r="U1988" s="48">
        <v>34596</v>
      </c>
      <c r="V1988" s="48">
        <v>238612</v>
      </c>
      <c r="W1988" s="156">
        <v>35240269</v>
      </c>
      <c r="X1988" s="156">
        <v>522131</v>
      </c>
      <c r="Y1988" s="156">
        <v>35762400</v>
      </c>
      <c r="Z1988" s="28">
        <v>0.98499999999999999</v>
      </c>
      <c r="AA1988" s="28"/>
      <c r="AB1988" s="111"/>
      <c r="AC1988" s="28"/>
      <c r="AD1988" s="28">
        <v>9.1999999999999998E-3</v>
      </c>
      <c r="AE1988" s="139"/>
      <c r="AF1988" s="139"/>
      <c r="AG1988" s="93">
        <v>29589</v>
      </c>
      <c r="AH1988" s="93">
        <v>63741</v>
      </c>
    </row>
    <row r="1989" spans="1:34">
      <c r="A1989" s="13" t="s">
        <v>144</v>
      </c>
      <c r="B1989" s="2" t="s">
        <v>74</v>
      </c>
      <c r="C1989" s="14" t="s">
        <v>65</v>
      </c>
      <c r="D1989" s="2">
        <v>2014</v>
      </c>
      <c r="E1989" s="14">
        <v>2015</v>
      </c>
      <c r="F1989" s="14" t="s">
        <v>100</v>
      </c>
      <c r="G1989" s="93">
        <v>1192</v>
      </c>
      <c r="H1989" s="93">
        <v>8142</v>
      </c>
      <c r="I1989" s="93">
        <v>7</v>
      </c>
      <c r="J1989" s="93">
        <v>33</v>
      </c>
      <c r="K1989" s="93">
        <v>1199</v>
      </c>
      <c r="L1989" s="93">
        <v>8175</v>
      </c>
      <c r="M1989" s="48">
        <v>9374</v>
      </c>
      <c r="N1989" s="48">
        <v>18731</v>
      </c>
      <c r="O1989" s="48">
        <v>3130</v>
      </c>
      <c r="P1989" s="48">
        <v>15509</v>
      </c>
      <c r="Q1989" s="48">
        <v>18639</v>
      </c>
      <c r="R1989" s="48">
        <v>19</v>
      </c>
      <c r="S1989" s="48">
        <v>73</v>
      </c>
      <c r="T1989" s="48">
        <v>92</v>
      </c>
      <c r="U1989" s="48">
        <v>3149</v>
      </c>
      <c r="V1989" s="48">
        <v>15582</v>
      </c>
      <c r="W1989" s="156">
        <v>2543334</v>
      </c>
      <c r="X1989" s="156">
        <v>11509</v>
      </c>
      <c r="Y1989" s="156">
        <v>2554843</v>
      </c>
      <c r="Z1989" s="28">
        <v>0.99260000000000004</v>
      </c>
      <c r="AA1989" s="28"/>
      <c r="AB1989" s="111"/>
      <c r="AC1989" s="28"/>
      <c r="AD1989" s="28">
        <v>0</v>
      </c>
      <c r="AE1989" s="139"/>
      <c r="AF1989" s="139"/>
      <c r="AG1989" s="93">
        <v>701</v>
      </c>
      <c r="AH1989" s="93">
        <v>1403</v>
      </c>
    </row>
    <row r="1990" spans="1:34">
      <c r="A1990" s="13" t="s">
        <v>145</v>
      </c>
      <c r="B1990" s="2" t="s">
        <v>75</v>
      </c>
      <c r="C1990" s="14" t="s">
        <v>65</v>
      </c>
      <c r="D1990" s="2">
        <v>2014</v>
      </c>
      <c r="E1990" s="14">
        <v>2015</v>
      </c>
      <c r="F1990" s="14" t="s">
        <v>100</v>
      </c>
      <c r="G1990" s="93">
        <v>112</v>
      </c>
      <c r="H1990" s="93">
        <v>857</v>
      </c>
      <c r="I1990" s="93">
        <v>0</v>
      </c>
      <c r="J1990" s="93">
        <v>0</v>
      </c>
      <c r="K1990" s="93">
        <v>112</v>
      </c>
      <c r="L1990" s="93">
        <v>857</v>
      </c>
      <c r="M1990" s="48">
        <v>969</v>
      </c>
      <c r="N1990" s="48">
        <v>1888</v>
      </c>
      <c r="O1990" s="48">
        <v>293</v>
      </c>
      <c r="P1990" s="48">
        <v>1595</v>
      </c>
      <c r="Q1990" s="48">
        <v>1888</v>
      </c>
      <c r="R1990" s="48">
        <v>0</v>
      </c>
      <c r="S1990" s="48">
        <v>0</v>
      </c>
      <c r="T1990" s="48">
        <v>0</v>
      </c>
      <c r="U1990" s="48">
        <v>293</v>
      </c>
      <c r="V1990" s="48">
        <v>1595</v>
      </c>
      <c r="W1990" s="156">
        <v>270461</v>
      </c>
      <c r="X1990" s="156">
        <v>0</v>
      </c>
      <c r="Y1990" s="156">
        <v>270461</v>
      </c>
      <c r="Z1990" s="28">
        <v>0.96360000000000001</v>
      </c>
      <c r="AA1990" s="28"/>
      <c r="AB1990" s="111"/>
      <c r="AC1990" s="28"/>
      <c r="AD1990" s="28">
        <v>0</v>
      </c>
      <c r="AE1990" s="139"/>
      <c r="AF1990" s="139"/>
      <c r="AG1990" s="93">
        <v>44</v>
      </c>
      <c r="AH1990" s="93">
        <v>74</v>
      </c>
    </row>
    <row r="1991" spans="1:34">
      <c r="A1991" s="13" t="s">
        <v>146</v>
      </c>
      <c r="B1991" s="2" t="s">
        <v>75</v>
      </c>
      <c r="C1991" s="14" t="s">
        <v>65</v>
      </c>
      <c r="D1991" s="2">
        <v>2014</v>
      </c>
      <c r="E1991" s="14">
        <v>2015</v>
      </c>
      <c r="F1991" s="14" t="s">
        <v>100</v>
      </c>
      <c r="G1991" s="93">
        <v>19249</v>
      </c>
      <c r="H1991" s="93">
        <v>107786</v>
      </c>
      <c r="I1991" s="93">
        <v>49</v>
      </c>
      <c r="J1991" s="93">
        <v>510</v>
      </c>
      <c r="K1991" s="93">
        <v>19298</v>
      </c>
      <c r="L1991" s="93">
        <v>108296</v>
      </c>
      <c r="M1991" s="48">
        <v>127594</v>
      </c>
      <c r="N1991" s="48">
        <v>296194</v>
      </c>
      <c r="O1991" s="48">
        <v>52212</v>
      </c>
      <c r="P1991" s="48">
        <v>242422</v>
      </c>
      <c r="Q1991" s="48">
        <v>294634</v>
      </c>
      <c r="R1991" s="48">
        <v>173</v>
      </c>
      <c r="S1991" s="48">
        <v>1387</v>
      </c>
      <c r="T1991" s="48">
        <v>1560</v>
      </c>
      <c r="U1991" s="48">
        <v>52385</v>
      </c>
      <c r="V1991" s="48">
        <v>243809</v>
      </c>
      <c r="W1991" s="156">
        <v>40176184</v>
      </c>
      <c r="X1991" s="156">
        <v>163082</v>
      </c>
      <c r="Y1991" s="156">
        <v>40339266</v>
      </c>
      <c r="Z1991" s="28">
        <v>0.99409999999999998</v>
      </c>
      <c r="AA1991" s="28"/>
      <c r="AB1991" s="111"/>
      <c r="AC1991" s="28"/>
      <c r="AD1991" s="28">
        <v>1.4999999999999999E-2</v>
      </c>
      <c r="AE1991" s="139"/>
      <c r="AF1991" s="139"/>
      <c r="AG1991" s="93">
        <v>17234</v>
      </c>
      <c r="AH1991" s="93">
        <v>37763</v>
      </c>
    </row>
    <row r="1992" spans="1:34">
      <c r="A1992" s="13" t="s">
        <v>147</v>
      </c>
      <c r="B1992" s="2" t="s">
        <v>74</v>
      </c>
      <c r="C1992" s="14" t="s">
        <v>65</v>
      </c>
      <c r="D1992" s="2">
        <v>2014</v>
      </c>
      <c r="E1992" s="14">
        <v>2015</v>
      </c>
      <c r="F1992" s="14" t="s">
        <v>100</v>
      </c>
      <c r="G1992" s="93">
        <v>18512</v>
      </c>
      <c r="H1992" s="93">
        <v>84277</v>
      </c>
      <c r="I1992" s="93">
        <v>181</v>
      </c>
      <c r="J1992" s="93">
        <v>873</v>
      </c>
      <c r="K1992" s="93">
        <v>18693</v>
      </c>
      <c r="L1992" s="93">
        <v>85150</v>
      </c>
      <c r="M1992" s="48">
        <v>103843</v>
      </c>
      <c r="N1992" s="48">
        <v>220147</v>
      </c>
      <c r="O1992" s="48">
        <v>46736</v>
      </c>
      <c r="P1992" s="48">
        <v>170855</v>
      </c>
      <c r="Q1992" s="48">
        <v>217591</v>
      </c>
      <c r="R1992" s="48">
        <v>637</v>
      </c>
      <c r="S1992" s="48">
        <v>1919</v>
      </c>
      <c r="T1992" s="48">
        <v>2556</v>
      </c>
      <c r="U1992" s="48">
        <v>47373</v>
      </c>
      <c r="V1992" s="48">
        <v>172774</v>
      </c>
      <c r="W1992" s="156">
        <v>32427930</v>
      </c>
      <c r="X1992" s="156">
        <v>352155</v>
      </c>
      <c r="Y1992" s="156">
        <v>32780085</v>
      </c>
      <c r="Z1992" s="28">
        <v>0.98619999999999997</v>
      </c>
      <c r="AA1992" s="28"/>
      <c r="AB1992" s="111"/>
      <c r="AC1992" s="28"/>
      <c r="AD1992" s="28">
        <v>0</v>
      </c>
      <c r="AE1992" s="139"/>
      <c r="AF1992" s="139"/>
      <c r="AG1992" s="93">
        <v>10034</v>
      </c>
      <c r="AH1992" s="93">
        <v>19608</v>
      </c>
    </row>
    <row r="1993" spans="1:34">
      <c r="A1993" s="13" t="s">
        <v>148</v>
      </c>
      <c r="B1993" s="2" t="s">
        <v>75</v>
      </c>
      <c r="C1993" s="14" t="s">
        <v>65</v>
      </c>
      <c r="D1993" s="2">
        <v>2014</v>
      </c>
      <c r="E1993" s="14">
        <v>2015</v>
      </c>
      <c r="F1993" s="14" t="s">
        <v>100</v>
      </c>
      <c r="G1993" s="93">
        <v>317</v>
      </c>
      <c r="H1993" s="93">
        <v>2331</v>
      </c>
      <c r="I1993" s="93">
        <v>2</v>
      </c>
      <c r="J1993" s="93">
        <v>8</v>
      </c>
      <c r="K1993" s="93">
        <v>319</v>
      </c>
      <c r="L1993" s="93">
        <v>2339</v>
      </c>
      <c r="M1993" s="48">
        <v>2658</v>
      </c>
      <c r="N1993" s="48">
        <v>5905</v>
      </c>
      <c r="O1993" s="48">
        <v>847</v>
      </c>
      <c r="P1993" s="48">
        <v>5028</v>
      </c>
      <c r="Q1993" s="48">
        <v>5875</v>
      </c>
      <c r="R1993" s="48">
        <v>5</v>
      </c>
      <c r="S1993" s="48">
        <v>25</v>
      </c>
      <c r="T1993" s="48">
        <v>30</v>
      </c>
      <c r="U1993" s="48">
        <v>852</v>
      </c>
      <c r="V1993" s="48">
        <v>5053</v>
      </c>
      <c r="W1993" s="156">
        <v>796654</v>
      </c>
      <c r="X1993" s="156">
        <v>2382</v>
      </c>
      <c r="Y1993" s="156">
        <v>799036</v>
      </c>
      <c r="Z1993" s="28">
        <v>0.9</v>
      </c>
      <c r="AA1993" s="28"/>
      <c r="AB1993" s="111"/>
      <c r="AC1993" s="28"/>
      <c r="AD1993" s="28">
        <v>0</v>
      </c>
      <c r="AE1993" s="139"/>
      <c r="AF1993" s="139"/>
      <c r="AG1993" s="93">
        <v>422</v>
      </c>
      <c r="AH1993" s="93">
        <v>940</v>
      </c>
    </row>
    <row r="1994" spans="1:34">
      <c r="A1994" s="13" t="s">
        <v>149</v>
      </c>
      <c r="B1994" s="2" t="s">
        <v>75</v>
      </c>
      <c r="C1994" s="14" t="s">
        <v>65</v>
      </c>
      <c r="D1994" s="2">
        <v>2014</v>
      </c>
      <c r="E1994" s="14">
        <v>2015</v>
      </c>
      <c r="F1994" s="14" t="s">
        <v>100</v>
      </c>
      <c r="G1994" s="93">
        <v>29421</v>
      </c>
      <c r="H1994" s="93">
        <v>146689</v>
      </c>
      <c r="I1994" s="93">
        <v>65</v>
      </c>
      <c r="J1994" s="93">
        <v>668</v>
      </c>
      <c r="K1994" s="93">
        <v>29486</v>
      </c>
      <c r="L1994" s="93">
        <v>147357</v>
      </c>
      <c r="M1994" s="48">
        <v>176843</v>
      </c>
      <c r="N1994" s="48">
        <v>399898</v>
      </c>
      <c r="O1994" s="48">
        <v>79365</v>
      </c>
      <c r="P1994" s="48">
        <v>318625</v>
      </c>
      <c r="Q1994" s="48">
        <v>397990</v>
      </c>
      <c r="R1994" s="48">
        <v>217</v>
      </c>
      <c r="S1994" s="48">
        <v>1691</v>
      </c>
      <c r="T1994" s="48">
        <v>1908</v>
      </c>
      <c r="U1994" s="48">
        <v>79582</v>
      </c>
      <c r="V1994" s="48">
        <v>320316</v>
      </c>
      <c r="W1994" s="156">
        <v>55916561</v>
      </c>
      <c r="X1994" s="156">
        <v>207367</v>
      </c>
      <c r="Y1994" s="156">
        <v>56123928</v>
      </c>
      <c r="Z1994" s="28">
        <v>0.99990000000000001</v>
      </c>
      <c r="AA1994" s="28"/>
      <c r="AB1994" s="111"/>
      <c r="AC1994" s="28"/>
      <c r="AD1994" s="28">
        <v>3.7600000000000001E-2</v>
      </c>
      <c r="AE1994" s="139"/>
      <c r="AF1994" s="139"/>
      <c r="AG1994" s="93">
        <v>21377</v>
      </c>
      <c r="AH1994" s="93">
        <v>45473</v>
      </c>
    </row>
    <row r="1995" spans="1:34">
      <c r="A1995" s="13" t="s">
        <v>150</v>
      </c>
      <c r="B1995" s="2" t="s">
        <v>74</v>
      </c>
      <c r="C1995" s="14" t="s">
        <v>65</v>
      </c>
      <c r="D1995" s="2">
        <v>2014</v>
      </c>
      <c r="E1995" s="14">
        <v>2015</v>
      </c>
      <c r="F1995" s="14" t="s">
        <v>100</v>
      </c>
      <c r="G1995" s="93">
        <v>21061</v>
      </c>
      <c r="H1995" s="93">
        <v>116001</v>
      </c>
      <c r="I1995" s="93">
        <v>169</v>
      </c>
      <c r="J1995" s="93">
        <v>1096</v>
      </c>
      <c r="K1995" s="93">
        <v>21230</v>
      </c>
      <c r="L1995" s="93">
        <v>117097</v>
      </c>
      <c r="M1995" s="48">
        <v>138327</v>
      </c>
      <c r="N1995" s="48">
        <v>285499</v>
      </c>
      <c r="O1995" s="48">
        <v>54373</v>
      </c>
      <c r="P1995" s="48">
        <v>228044</v>
      </c>
      <c r="Q1995" s="48">
        <v>282417</v>
      </c>
      <c r="R1995" s="48">
        <v>511</v>
      </c>
      <c r="S1995" s="48">
        <v>2571</v>
      </c>
      <c r="T1995" s="48">
        <v>3082</v>
      </c>
      <c r="U1995" s="48">
        <v>54884</v>
      </c>
      <c r="V1995" s="48">
        <v>230615</v>
      </c>
      <c r="W1995" s="156">
        <v>40332012</v>
      </c>
      <c r="X1995" s="156">
        <v>352810</v>
      </c>
      <c r="Y1995" s="156">
        <v>40684822</v>
      </c>
      <c r="Z1995" s="28">
        <v>0.93369999999999997</v>
      </c>
      <c r="AA1995" s="28"/>
      <c r="AB1995" s="111"/>
      <c r="AC1995" s="28"/>
      <c r="AD1995" s="28">
        <v>1.11E-2</v>
      </c>
      <c r="AE1995" s="139"/>
      <c r="AF1995" s="139"/>
      <c r="AG1995" s="93">
        <v>16840</v>
      </c>
      <c r="AH1995" s="93">
        <v>34492</v>
      </c>
    </row>
    <row r="1996" spans="1:34">
      <c r="A1996" s="13" t="s">
        <v>151</v>
      </c>
      <c r="B1996" s="2" t="s">
        <v>74</v>
      </c>
      <c r="C1996" s="14" t="s">
        <v>65</v>
      </c>
      <c r="D1996" s="2">
        <v>2014</v>
      </c>
      <c r="E1996" s="14">
        <v>2015</v>
      </c>
      <c r="F1996" s="14" t="s">
        <v>100</v>
      </c>
      <c r="G1996" s="93">
        <v>2678</v>
      </c>
      <c r="H1996" s="93">
        <v>29379</v>
      </c>
      <c r="I1996" s="93">
        <v>68</v>
      </c>
      <c r="J1996" s="93">
        <v>1048</v>
      </c>
      <c r="K1996" s="93">
        <v>2746</v>
      </c>
      <c r="L1996" s="93">
        <v>30427</v>
      </c>
      <c r="M1996" s="48">
        <v>33173</v>
      </c>
      <c r="N1996" s="48">
        <v>54246</v>
      </c>
      <c r="O1996" s="48">
        <v>5921</v>
      </c>
      <c r="P1996" s="48">
        <v>46177</v>
      </c>
      <c r="Q1996" s="48">
        <v>52098</v>
      </c>
      <c r="R1996" s="48">
        <v>181</v>
      </c>
      <c r="S1996" s="48">
        <v>1967</v>
      </c>
      <c r="T1996" s="48">
        <v>2148</v>
      </c>
      <c r="U1996" s="48">
        <v>6102</v>
      </c>
      <c r="V1996" s="48">
        <v>48144</v>
      </c>
      <c r="W1996" s="156">
        <v>7575402</v>
      </c>
      <c r="X1996" s="156">
        <v>242601</v>
      </c>
      <c r="Y1996" s="156">
        <v>7818003</v>
      </c>
      <c r="Z1996" s="28">
        <v>0.97319999999999995</v>
      </c>
      <c r="AA1996" s="28"/>
      <c r="AB1996" s="111"/>
      <c r="AC1996" s="28"/>
      <c r="AD1996" s="28">
        <v>9.1200000000000003E-2</v>
      </c>
      <c r="AE1996" s="139"/>
      <c r="AF1996" s="139"/>
      <c r="AG1996" s="93">
        <v>4137</v>
      </c>
      <c r="AH1996" s="93">
        <v>6583</v>
      </c>
    </row>
    <row r="1997" spans="1:34">
      <c r="A1997" s="13" t="s">
        <v>152</v>
      </c>
      <c r="B1997" s="2" t="s">
        <v>75</v>
      </c>
      <c r="C1997" s="14" t="s">
        <v>65</v>
      </c>
      <c r="D1997" s="2">
        <v>2014</v>
      </c>
      <c r="E1997" s="14">
        <v>2015</v>
      </c>
      <c r="F1997" s="14" t="s">
        <v>100</v>
      </c>
      <c r="G1997" s="93">
        <v>9172</v>
      </c>
      <c r="H1997" s="93">
        <v>41726</v>
      </c>
      <c r="I1997" s="93">
        <v>18</v>
      </c>
      <c r="J1997" s="93">
        <v>273</v>
      </c>
      <c r="K1997" s="93">
        <v>9190</v>
      </c>
      <c r="L1997" s="93">
        <v>41999</v>
      </c>
      <c r="M1997" s="48">
        <v>51189</v>
      </c>
      <c r="N1997" s="48">
        <v>119161</v>
      </c>
      <c r="O1997" s="48">
        <v>23495</v>
      </c>
      <c r="P1997" s="48">
        <v>94849</v>
      </c>
      <c r="Q1997" s="48">
        <v>118344</v>
      </c>
      <c r="R1997" s="48">
        <v>61</v>
      </c>
      <c r="S1997" s="48">
        <v>756</v>
      </c>
      <c r="T1997" s="48">
        <v>817</v>
      </c>
      <c r="U1997" s="48">
        <v>23556</v>
      </c>
      <c r="V1997" s="48">
        <v>95605</v>
      </c>
      <c r="W1997" s="156">
        <v>16698894</v>
      </c>
      <c r="X1997" s="156">
        <v>92073</v>
      </c>
      <c r="Y1997" s="156">
        <v>16790967</v>
      </c>
      <c r="Z1997" s="28">
        <v>0.97770000000000001</v>
      </c>
      <c r="AA1997" s="28"/>
      <c r="AB1997" s="111"/>
      <c r="AC1997" s="28"/>
      <c r="AD1997" s="28">
        <v>2.5600000000000001E-2</v>
      </c>
      <c r="AE1997" s="139"/>
      <c r="AF1997" s="139"/>
      <c r="AG1997" s="93">
        <v>7235</v>
      </c>
      <c r="AH1997" s="93">
        <v>15312</v>
      </c>
    </row>
    <row r="1998" spans="1:34">
      <c r="A1998" s="13" t="s">
        <v>153</v>
      </c>
      <c r="B1998" s="2" t="s">
        <v>74</v>
      </c>
      <c r="C1998" s="14" t="s">
        <v>65</v>
      </c>
      <c r="D1998" s="2">
        <v>2014</v>
      </c>
      <c r="E1998" s="14">
        <v>2015</v>
      </c>
      <c r="F1998" s="14" t="s">
        <v>100</v>
      </c>
      <c r="G1998" s="93">
        <v>1102</v>
      </c>
      <c r="H1998" s="93">
        <v>8317</v>
      </c>
      <c r="I1998" s="93">
        <v>0</v>
      </c>
      <c r="J1998" s="93">
        <v>28</v>
      </c>
      <c r="K1998" s="93">
        <v>1102</v>
      </c>
      <c r="L1998" s="93">
        <v>8345</v>
      </c>
      <c r="M1998" s="48">
        <v>9447</v>
      </c>
      <c r="N1998" s="48">
        <v>17677</v>
      </c>
      <c r="O1998" s="48">
        <v>2752</v>
      </c>
      <c r="P1998" s="48">
        <v>14852</v>
      </c>
      <c r="Q1998" s="48">
        <v>17604</v>
      </c>
      <c r="R1998" s="48">
        <v>1</v>
      </c>
      <c r="S1998" s="48">
        <v>72</v>
      </c>
      <c r="T1998" s="48">
        <v>73</v>
      </c>
      <c r="U1998" s="48">
        <v>2753</v>
      </c>
      <c r="V1998" s="48">
        <v>14924</v>
      </c>
      <c r="W1998" s="156">
        <v>2489342</v>
      </c>
      <c r="X1998" s="156">
        <v>7250</v>
      </c>
      <c r="Y1998" s="156">
        <v>2496592</v>
      </c>
      <c r="Z1998" s="28">
        <v>0.98540000000000005</v>
      </c>
      <c r="AA1998" s="28"/>
      <c r="AB1998" s="111"/>
      <c r="AC1998" s="28"/>
      <c r="AD1998" s="28">
        <v>0</v>
      </c>
      <c r="AE1998" s="139"/>
      <c r="AF1998" s="139"/>
      <c r="AG1998" s="93">
        <v>1121</v>
      </c>
      <c r="AH1998" s="93">
        <v>2248</v>
      </c>
    </row>
    <row r="1999" spans="1:34">
      <c r="A1999" s="13" t="s">
        <v>154</v>
      </c>
      <c r="B1999" s="2" t="s">
        <v>74</v>
      </c>
      <c r="C1999" s="14" t="s">
        <v>65</v>
      </c>
      <c r="D1999" s="2">
        <v>2014</v>
      </c>
      <c r="E1999" s="14">
        <v>2015</v>
      </c>
      <c r="F1999" s="14" t="s">
        <v>100</v>
      </c>
      <c r="G1999" s="93">
        <v>1578</v>
      </c>
      <c r="H1999" s="93">
        <v>14131</v>
      </c>
      <c r="I1999" s="93">
        <v>27</v>
      </c>
      <c r="J1999" s="93">
        <v>317</v>
      </c>
      <c r="K1999" s="93">
        <v>1605</v>
      </c>
      <c r="L1999" s="93">
        <v>14448</v>
      </c>
      <c r="M1999" s="48">
        <v>16053</v>
      </c>
      <c r="N1999" s="48">
        <v>32074</v>
      </c>
      <c r="O1999" s="48">
        <v>3824</v>
      </c>
      <c r="P1999" s="48">
        <v>27418</v>
      </c>
      <c r="Q1999" s="48">
        <v>31242</v>
      </c>
      <c r="R1999" s="48">
        <v>85</v>
      </c>
      <c r="S1999" s="48">
        <v>747</v>
      </c>
      <c r="T1999" s="48">
        <v>832</v>
      </c>
      <c r="U1999" s="48">
        <v>3909</v>
      </c>
      <c r="V1999" s="48">
        <v>28165</v>
      </c>
      <c r="W1999" s="156">
        <v>4323008</v>
      </c>
      <c r="X1999" s="156">
        <v>89900</v>
      </c>
      <c r="Y1999" s="156">
        <v>4412908</v>
      </c>
      <c r="Z1999" s="28">
        <v>0.96960000000000002</v>
      </c>
      <c r="AA1999" s="28"/>
      <c r="AB1999" s="111"/>
      <c r="AC1999" s="28"/>
      <c r="AD1999" s="28">
        <v>0</v>
      </c>
      <c r="AE1999" s="139"/>
      <c r="AF1999" s="139"/>
      <c r="AG1999" s="93">
        <v>4006</v>
      </c>
      <c r="AH1999" s="93">
        <v>7801</v>
      </c>
    </row>
    <row r="2000" spans="1:34">
      <c r="A2000" s="13" t="s">
        <v>155</v>
      </c>
      <c r="B2000" s="2" t="s">
        <v>74</v>
      </c>
      <c r="C2000" s="14" t="s">
        <v>65</v>
      </c>
      <c r="D2000" s="2">
        <v>2014</v>
      </c>
      <c r="E2000" s="14">
        <v>2015</v>
      </c>
      <c r="F2000" s="14" t="s">
        <v>100</v>
      </c>
      <c r="G2000" s="93">
        <v>2937</v>
      </c>
      <c r="H2000" s="93">
        <v>12952</v>
      </c>
      <c r="I2000" s="93">
        <v>9</v>
      </c>
      <c r="J2000" s="93">
        <v>58</v>
      </c>
      <c r="K2000" s="93">
        <v>2946</v>
      </c>
      <c r="L2000" s="93">
        <v>13010</v>
      </c>
      <c r="M2000" s="48">
        <v>15956</v>
      </c>
      <c r="N2000" s="48">
        <v>34829</v>
      </c>
      <c r="O2000" s="48">
        <v>7431</v>
      </c>
      <c r="P2000" s="48">
        <v>27241</v>
      </c>
      <c r="Q2000" s="48">
        <v>34672</v>
      </c>
      <c r="R2000" s="48">
        <v>27</v>
      </c>
      <c r="S2000" s="48">
        <v>130</v>
      </c>
      <c r="T2000" s="48">
        <v>157</v>
      </c>
      <c r="U2000" s="48">
        <v>7458</v>
      </c>
      <c r="V2000" s="48">
        <v>27371</v>
      </c>
      <c r="W2000" s="156">
        <v>4715881</v>
      </c>
      <c r="X2000" s="156">
        <v>17052</v>
      </c>
      <c r="Y2000" s="156">
        <v>4732933</v>
      </c>
      <c r="Z2000" s="28">
        <v>0.88880000000000003</v>
      </c>
      <c r="AA2000" s="28"/>
      <c r="AB2000" s="111"/>
      <c r="AC2000" s="28"/>
      <c r="AD2000" s="28">
        <v>0</v>
      </c>
      <c r="AE2000" s="139"/>
      <c r="AF2000" s="139"/>
      <c r="AG2000" s="93">
        <v>4190</v>
      </c>
      <c r="AH2000" s="93">
        <v>9348</v>
      </c>
    </row>
    <row r="2001" spans="1:51">
      <c r="A2001" s="13" t="s">
        <v>156</v>
      </c>
      <c r="B2001" s="2" t="s">
        <v>74</v>
      </c>
      <c r="C2001" s="14" t="s">
        <v>65</v>
      </c>
      <c r="D2001" s="2">
        <v>2014</v>
      </c>
      <c r="E2001" s="14">
        <v>2015</v>
      </c>
      <c r="F2001" s="14" t="s">
        <v>100</v>
      </c>
      <c r="G2001" s="93">
        <v>7424</v>
      </c>
      <c r="H2001" s="93">
        <v>46941</v>
      </c>
      <c r="I2001" s="93">
        <v>75</v>
      </c>
      <c r="J2001" s="93">
        <v>1075</v>
      </c>
      <c r="K2001" s="93">
        <v>7499</v>
      </c>
      <c r="L2001" s="93">
        <v>48016</v>
      </c>
      <c r="M2001" s="48">
        <v>55515</v>
      </c>
      <c r="N2001" s="48">
        <v>113741</v>
      </c>
      <c r="O2001" s="48">
        <v>17906</v>
      </c>
      <c r="P2001" s="48">
        <v>93461</v>
      </c>
      <c r="Q2001" s="48">
        <v>111367</v>
      </c>
      <c r="R2001" s="48">
        <v>220</v>
      </c>
      <c r="S2001" s="48">
        <v>2154</v>
      </c>
      <c r="T2001" s="48">
        <v>2374</v>
      </c>
      <c r="U2001" s="48">
        <v>18126</v>
      </c>
      <c r="V2001" s="48">
        <v>95615</v>
      </c>
      <c r="W2001" s="156">
        <v>15913371</v>
      </c>
      <c r="X2001" s="156">
        <v>310980</v>
      </c>
      <c r="Y2001" s="156">
        <v>16224351</v>
      </c>
      <c r="Z2001" s="28">
        <v>0.97219999999999995</v>
      </c>
      <c r="AA2001" s="28"/>
      <c r="AB2001" s="111"/>
      <c r="AC2001" s="28"/>
      <c r="AD2001" s="28">
        <v>0</v>
      </c>
      <c r="AE2001" s="139"/>
      <c r="AF2001" s="139"/>
      <c r="AG2001" s="93">
        <v>11060</v>
      </c>
      <c r="AH2001" s="93">
        <v>22236</v>
      </c>
    </row>
    <row r="2002" spans="1:51">
      <c r="A2002" s="13" t="s">
        <v>157</v>
      </c>
      <c r="B2002" s="2" t="s">
        <v>74</v>
      </c>
      <c r="C2002" s="14" t="s">
        <v>65</v>
      </c>
      <c r="D2002" s="2">
        <v>2014</v>
      </c>
      <c r="E2002" s="14">
        <v>2015</v>
      </c>
      <c r="F2002" s="14" t="s">
        <v>100</v>
      </c>
      <c r="G2002" s="93">
        <v>1398</v>
      </c>
      <c r="H2002" s="93">
        <v>10944</v>
      </c>
      <c r="I2002" s="93">
        <v>2</v>
      </c>
      <c r="J2002" s="93">
        <v>16</v>
      </c>
      <c r="K2002" s="93">
        <v>1400</v>
      </c>
      <c r="L2002" s="93">
        <v>10960</v>
      </c>
      <c r="M2002" s="48">
        <v>12360</v>
      </c>
      <c r="N2002" s="48">
        <v>23430</v>
      </c>
      <c r="O2002" s="48">
        <v>3338</v>
      </c>
      <c r="P2002" s="48">
        <v>20048</v>
      </c>
      <c r="Q2002" s="48">
        <v>23386</v>
      </c>
      <c r="R2002" s="48">
        <v>4</v>
      </c>
      <c r="S2002" s="48">
        <v>40</v>
      </c>
      <c r="T2002" s="48">
        <v>44</v>
      </c>
      <c r="U2002" s="48">
        <v>3342</v>
      </c>
      <c r="V2002" s="48">
        <v>20088</v>
      </c>
      <c r="W2002" s="156">
        <v>3334369.76</v>
      </c>
      <c r="X2002" s="156">
        <v>5818</v>
      </c>
      <c r="Y2002" s="156">
        <v>3340187.76</v>
      </c>
      <c r="Z2002" s="28">
        <v>0.83050000000000002</v>
      </c>
      <c r="AA2002" s="28"/>
      <c r="AB2002" s="111"/>
      <c r="AC2002" s="28"/>
      <c r="AD2002" s="28">
        <v>0</v>
      </c>
      <c r="AE2002" s="139"/>
      <c r="AF2002" s="139"/>
      <c r="AG2002" s="93">
        <v>2312</v>
      </c>
      <c r="AH2002" s="93">
        <v>4753</v>
      </c>
    </row>
    <row r="2003" spans="1:51">
      <c r="A2003" s="13" t="s">
        <v>158</v>
      </c>
      <c r="B2003" s="2" t="s">
        <v>75</v>
      </c>
      <c r="C2003" s="14" t="s">
        <v>65</v>
      </c>
      <c r="D2003" s="2">
        <v>2014</v>
      </c>
      <c r="E2003" s="14">
        <v>2015</v>
      </c>
      <c r="F2003" s="14" t="s">
        <v>100</v>
      </c>
      <c r="G2003" s="93">
        <v>1551</v>
      </c>
      <c r="H2003" s="93">
        <v>11319</v>
      </c>
      <c r="I2003" s="93">
        <v>2</v>
      </c>
      <c r="J2003" s="93">
        <v>20</v>
      </c>
      <c r="K2003" s="93">
        <v>1553</v>
      </c>
      <c r="L2003" s="93">
        <v>11339</v>
      </c>
      <c r="M2003" s="48">
        <v>12892</v>
      </c>
      <c r="N2003" s="48">
        <v>24856</v>
      </c>
      <c r="O2003" s="48">
        <v>3853</v>
      </c>
      <c r="P2003" s="48">
        <v>20950</v>
      </c>
      <c r="Q2003" s="48">
        <v>24803</v>
      </c>
      <c r="R2003" s="48">
        <v>5</v>
      </c>
      <c r="S2003" s="48">
        <v>48</v>
      </c>
      <c r="T2003" s="48">
        <v>53</v>
      </c>
      <c r="U2003" s="48">
        <v>3858</v>
      </c>
      <c r="V2003" s="48">
        <v>20998</v>
      </c>
      <c r="W2003" s="156">
        <v>3440534</v>
      </c>
      <c r="X2003" s="156">
        <v>6100</v>
      </c>
      <c r="Y2003" s="156">
        <v>3446634</v>
      </c>
      <c r="Z2003" s="28">
        <v>0.93810000000000004</v>
      </c>
      <c r="AA2003" s="28"/>
      <c r="AB2003" s="111"/>
      <c r="AC2003" s="28"/>
      <c r="AD2003" s="28">
        <v>0</v>
      </c>
      <c r="AE2003" s="139"/>
      <c r="AF2003" s="139"/>
      <c r="AG2003" s="93">
        <v>701</v>
      </c>
      <c r="AH2003" s="93">
        <v>1157</v>
      </c>
    </row>
    <row r="2004" spans="1:51">
      <c r="A2004" s="13" t="s">
        <v>159</v>
      </c>
      <c r="B2004" s="2" t="s">
        <v>75</v>
      </c>
      <c r="C2004" s="14" t="s">
        <v>65</v>
      </c>
      <c r="D2004" s="2">
        <v>2014</v>
      </c>
      <c r="E2004" s="14">
        <v>2015</v>
      </c>
      <c r="F2004" s="14" t="s">
        <v>100</v>
      </c>
      <c r="G2004" s="93">
        <v>10</v>
      </c>
      <c r="H2004" s="93">
        <v>150</v>
      </c>
      <c r="I2004" s="93">
        <v>0</v>
      </c>
      <c r="J2004" s="93">
        <v>0</v>
      </c>
      <c r="K2004" s="93">
        <v>10</v>
      </c>
      <c r="L2004" s="93">
        <v>150</v>
      </c>
      <c r="M2004" s="48">
        <v>160</v>
      </c>
      <c r="N2004" s="48">
        <v>298</v>
      </c>
      <c r="O2004" s="48">
        <v>27</v>
      </c>
      <c r="P2004" s="48">
        <v>271</v>
      </c>
      <c r="Q2004" s="48">
        <v>298</v>
      </c>
      <c r="R2004" s="48">
        <v>0</v>
      </c>
      <c r="S2004" s="48">
        <v>0</v>
      </c>
      <c r="T2004" s="48">
        <v>0</v>
      </c>
      <c r="U2004" s="48">
        <v>27</v>
      </c>
      <c r="V2004" s="48">
        <v>271</v>
      </c>
      <c r="W2004" s="156">
        <v>40761</v>
      </c>
      <c r="X2004" s="156">
        <v>0</v>
      </c>
      <c r="Y2004" s="156">
        <v>40761</v>
      </c>
      <c r="Z2004" s="28">
        <v>1</v>
      </c>
      <c r="AA2004" s="28"/>
      <c r="AB2004" s="111"/>
      <c r="AC2004" s="28"/>
      <c r="AD2004" s="28">
        <v>0</v>
      </c>
      <c r="AE2004" s="139"/>
      <c r="AF2004" s="139"/>
      <c r="AG2004" s="93">
        <v>2</v>
      </c>
      <c r="AH2004" s="93">
        <v>5</v>
      </c>
    </row>
    <row r="2005" spans="1:51">
      <c r="A2005" s="13" t="s">
        <v>160</v>
      </c>
      <c r="B2005" s="2" t="s">
        <v>75</v>
      </c>
      <c r="C2005" s="14" t="s">
        <v>65</v>
      </c>
      <c r="D2005" s="2">
        <v>2014</v>
      </c>
      <c r="E2005" s="14">
        <v>2015</v>
      </c>
      <c r="F2005" s="14" t="s">
        <v>100</v>
      </c>
      <c r="G2005" s="93">
        <v>447</v>
      </c>
      <c r="H2005" s="93">
        <v>2753</v>
      </c>
      <c r="I2005" s="93">
        <v>0</v>
      </c>
      <c r="J2005" s="93">
        <v>1</v>
      </c>
      <c r="K2005" s="93">
        <v>447</v>
      </c>
      <c r="L2005" s="93">
        <v>2754</v>
      </c>
      <c r="M2005" s="48">
        <v>3201</v>
      </c>
      <c r="N2005" s="48">
        <v>6911</v>
      </c>
      <c r="O2005" s="48">
        <v>1217</v>
      </c>
      <c r="P2005" s="48">
        <v>5691</v>
      </c>
      <c r="Q2005" s="48">
        <v>6908</v>
      </c>
      <c r="R2005" s="48">
        <v>0</v>
      </c>
      <c r="S2005" s="48">
        <v>3</v>
      </c>
      <c r="T2005" s="48">
        <v>3</v>
      </c>
      <c r="U2005" s="48">
        <v>1217</v>
      </c>
      <c r="V2005" s="48">
        <v>5694</v>
      </c>
      <c r="W2005" s="156">
        <v>959346</v>
      </c>
      <c r="X2005" s="156">
        <v>163</v>
      </c>
      <c r="Y2005" s="156">
        <v>959509</v>
      </c>
      <c r="Z2005" s="28">
        <v>1</v>
      </c>
      <c r="AA2005" s="28"/>
      <c r="AB2005" s="111"/>
      <c r="AC2005" s="28"/>
      <c r="AD2005" s="28">
        <v>0</v>
      </c>
      <c r="AE2005" s="139"/>
      <c r="AF2005" s="139"/>
      <c r="AG2005" s="93">
        <v>148</v>
      </c>
      <c r="AH2005" s="93">
        <v>249</v>
      </c>
    </row>
    <row r="2006" spans="1:51">
      <c r="A2006" s="13" t="s">
        <v>161</v>
      </c>
      <c r="B2006" s="2" t="s">
        <v>74</v>
      </c>
      <c r="C2006" s="14" t="s">
        <v>65</v>
      </c>
      <c r="D2006" s="2">
        <v>2014</v>
      </c>
      <c r="E2006" s="14">
        <v>2015</v>
      </c>
      <c r="F2006" s="14" t="s">
        <v>100</v>
      </c>
      <c r="G2006" s="93">
        <v>3694</v>
      </c>
      <c r="H2006" s="93">
        <v>18589</v>
      </c>
      <c r="I2006" s="93">
        <v>10</v>
      </c>
      <c r="J2006" s="93">
        <v>85</v>
      </c>
      <c r="K2006" s="93">
        <v>3704</v>
      </c>
      <c r="L2006" s="93">
        <v>18674</v>
      </c>
      <c r="M2006" s="48">
        <v>22378</v>
      </c>
      <c r="N2006" s="48">
        <v>43554</v>
      </c>
      <c r="O2006" s="48">
        <v>8797</v>
      </c>
      <c r="P2006" s="48">
        <v>34523</v>
      </c>
      <c r="Q2006" s="48">
        <v>43320</v>
      </c>
      <c r="R2006" s="48">
        <v>29</v>
      </c>
      <c r="S2006" s="48">
        <v>205</v>
      </c>
      <c r="T2006" s="48">
        <v>234</v>
      </c>
      <c r="U2006" s="48">
        <v>8826</v>
      </c>
      <c r="V2006" s="48">
        <v>34728</v>
      </c>
      <c r="W2006" s="156">
        <v>6375905</v>
      </c>
      <c r="X2006" s="156">
        <v>30223</v>
      </c>
      <c r="Y2006" s="156">
        <v>6406128</v>
      </c>
      <c r="Z2006" s="28">
        <v>0.93189999999999995</v>
      </c>
      <c r="AA2006" s="28"/>
      <c r="AB2006" s="111"/>
      <c r="AC2006" s="28"/>
      <c r="AD2006" s="28">
        <v>0.1537</v>
      </c>
      <c r="AE2006" s="139"/>
      <c r="AF2006" s="139"/>
      <c r="AG2006" s="93">
        <v>2438</v>
      </c>
      <c r="AH2006" s="93">
        <v>4800</v>
      </c>
    </row>
    <row r="2007" spans="1:51">
      <c r="A2007" s="13" t="s">
        <v>162</v>
      </c>
      <c r="B2007" s="2" t="s">
        <v>74</v>
      </c>
      <c r="C2007" s="14" t="s">
        <v>65</v>
      </c>
      <c r="D2007" s="2">
        <v>2014</v>
      </c>
      <c r="E2007" s="14">
        <v>2015</v>
      </c>
      <c r="F2007" s="14" t="s">
        <v>100</v>
      </c>
      <c r="G2007" s="93">
        <v>2258</v>
      </c>
      <c r="H2007" s="93">
        <v>17250</v>
      </c>
      <c r="I2007" s="93">
        <v>17</v>
      </c>
      <c r="J2007" s="93">
        <v>107</v>
      </c>
      <c r="K2007" s="93">
        <v>2275</v>
      </c>
      <c r="L2007" s="93">
        <v>17357</v>
      </c>
      <c r="M2007" s="48">
        <v>19632</v>
      </c>
      <c r="N2007" s="48">
        <v>35567</v>
      </c>
      <c r="O2007" s="48">
        <v>5334</v>
      </c>
      <c r="P2007" s="48">
        <v>29915</v>
      </c>
      <c r="Q2007" s="48">
        <v>35249</v>
      </c>
      <c r="R2007" s="48">
        <v>53</v>
      </c>
      <c r="S2007" s="48">
        <v>265</v>
      </c>
      <c r="T2007" s="48">
        <v>318</v>
      </c>
      <c r="U2007" s="48">
        <v>5387</v>
      </c>
      <c r="V2007" s="48">
        <v>30180</v>
      </c>
      <c r="W2007" s="156">
        <v>5048547</v>
      </c>
      <c r="X2007" s="156">
        <v>33784</v>
      </c>
      <c r="Y2007" s="156">
        <v>5082331</v>
      </c>
      <c r="Z2007" s="28">
        <v>0.95930000000000004</v>
      </c>
      <c r="AA2007" s="28"/>
      <c r="AB2007" s="111"/>
      <c r="AC2007" s="28"/>
      <c r="AD2007" s="28">
        <v>0</v>
      </c>
      <c r="AE2007" s="139"/>
      <c r="AF2007" s="139"/>
      <c r="AG2007" s="93">
        <v>3385</v>
      </c>
      <c r="AH2007" s="93">
        <v>6877</v>
      </c>
    </row>
    <row r="2008" spans="1:51">
      <c r="A2008" s="13" t="s">
        <v>163</v>
      </c>
      <c r="B2008" s="2" t="s">
        <v>75</v>
      </c>
      <c r="C2008" s="14" t="s">
        <v>65</v>
      </c>
      <c r="D2008" s="2">
        <v>2014</v>
      </c>
      <c r="E2008" s="14">
        <v>2015</v>
      </c>
      <c r="F2008" s="14" t="s">
        <v>100</v>
      </c>
      <c r="G2008" s="93">
        <v>6641</v>
      </c>
      <c r="H2008" s="93">
        <v>35810</v>
      </c>
      <c r="I2008" s="93">
        <v>9</v>
      </c>
      <c r="J2008" s="93">
        <v>64</v>
      </c>
      <c r="K2008" s="93">
        <v>6650</v>
      </c>
      <c r="L2008" s="93">
        <v>35874</v>
      </c>
      <c r="M2008" s="48">
        <v>42524</v>
      </c>
      <c r="N2008" s="48">
        <v>91500</v>
      </c>
      <c r="O2008" s="48">
        <v>17467</v>
      </c>
      <c r="P2008" s="48">
        <v>73810</v>
      </c>
      <c r="Q2008" s="48">
        <v>91277</v>
      </c>
      <c r="R2008" s="48">
        <v>30</v>
      </c>
      <c r="S2008" s="48">
        <v>193</v>
      </c>
      <c r="T2008" s="48">
        <v>223</v>
      </c>
      <c r="U2008" s="48">
        <v>17497</v>
      </c>
      <c r="V2008" s="48">
        <v>74003</v>
      </c>
      <c r="W2008" s="156">
        <v>13012118</v>
      </c>
      <c r="X2008" s="156">
        <v>23097</v>
      </c>
      <c r="Y2008" s="156">
        <v>13035215</v>
      </c>
      <c r="Z2008" s="28">
        <v>0.9849</v>
      </c>
      <c r="AA2008" s="28"/>
      <c r="AB2008" s="111"/>
      <c r="AC2008" s="28"/>
      <c r="AD2008" s="28">
        <v>0</v>
      </c>
      <c r="AE2008" s="139"/>
      <c r="AF2008" s="139"/>
      <c r="AG2008" s="93">
        <v>5549</v>
      </c>
      <c r="AH2008" s="93">
        <v>11754</v>
      </c>
    </row>
    <row r="2009" spans="1:51">
      <c r="A2009" s="13" t="s">
        <v>164</v>
      </c>
      <c r="B2009" s="2" t="s">
        <v>75</v>
      </c>
      <c r="C2009" s="14" t="s">
        <v>65</v>
      </c>
      <c r="D2009" s="2">
        <v>2014</v>
      </c>
      <c r="E2009" s="14">
        <v>2015</v>
      </c>
      <c r="F2009" s="14" t="s">
        <v>100</v>
      </c>
      <c r="G2009" s="93">
        <v>766</v>
      </c>
      <c r="H2009" s="93">
        <v>4769</v>
      </c>
      <c r="I2009" s="93">
        <v>4</v>
      </c>
      <c r="J2009" s="93">
        <v>28</v>
      </c>
      <c r="K2009" s="93">
        <v>770</v>
      </c>
      <c r="L2009" s="93">
        <v>4797</v>
      </c>
      <c r="M2009" s="48">
        <v>5567</v>
      </c>
      <c r="N2009" s="48">
        <v>12903</v>
      </c>
      <c r="O2009" s="48">
        <v>2064</v>
      </c>
      <c r="P2009" s="48">
        <v>10755</v>
      </c>
      <c r="Q2009" s="48">
        <v>12819</v>
      </c>
      <c r="R2009" s="48">
        <v>12</v>
      </c>
      <c r="S2009" s="48">
        <v>72</v>
      </c>
      <c r="T2009" s="48">
        <v>84</v>
      </c>
      <c r="U2009" s="48">
        <v>2076</v>
      </c>
      <c r="V2009" s="48">
        <v>10827</v>
      </c>
      <c r="W2009" s="156">
        <v>1782976</v>
      </c>
      <c r="X2009" s="156">
        <v>8714</v>
      </c>
      <c r="Y2009" s="156">
        <v>1791690</v>
      </c>
      <c r="Z2009" s="28">
        <v>0.9879</v>
      </c>
      <c r="AA2009" s="28"/>
      <c r="AB2009" s="111"/>
      <c r="AC2009" s="28"/>
      <c r="AD2009" s="28">
        <v>0</v>
      </c>
      <c r="AE2009" s="139"/>
      <c r="AF2009" s="139"/>
      <c r="AG2009" s="93">
        <v>668</v>
      </c>
      <c r="AH2009" s="93">
        <v>1426</v>
      </c>
    </row>
    <row r="2010" spans="1:51">
      <c r="A2010" s="13" t="s">
        <v>165</v>
      </c>
      <c r="B2010" s="2" t="s">
        <v>75</v>
      </c>
      <c r="C2010" s="14" t="s">
        <v>65</v>
      </c>
      <c r="D2010" s="2">
        <v>2014</v>
      </c>
      <c r="E2010" s="14">
        <v>2015</v>
      </c>
      <c r="F2010" s="14" t="s">
        <v>100</v>
      </c>
      <c r="G2010" s="93">
        <v>677</v>
      </c>
      <c r="H2010" s="93">
        <v>4160</v>
      </c>
      <c r="I2010" s="93">
        <v>2</v>
      </c>
      <c r="J2010" s="93">
        <v>9</v>
      </c>
      <c r="K2010" s="93">
        <v>679</v>
      </c>
      <c r="L2010" s="93">
        <v>4169</v>
      </c>
      <c r="M2010" s="48">
        <v>4848</v>
      </c>
      <c r="N2010" s="48">
        <v>10646</v>
      </c>
      <c r="O2010" s="48">
        <v>1826</v>
      </c>
      <c r="P2010" s="48">
        <v>8786</v>
      </c>
      <c r="Q2010" s="48">
        <v>10612</v>
      </c>
      <c r="R2010" s="48">
        <v>6</v>
      </c>
      <c r="S2010" s="48">
        <v>28</v>
      </c>
      <c r="T2010" s="48">
        <v>34</v>
      </c>
      <c r="U2010" s="48">
        <v>1832</v>
      </c>
      <c r="V2010" s="48">
        <v>8814</v>
      </c>
      <c r="W2010" s="156">
        <v>1459632</v>
      </c>
      <c r="X2010" s="156">
        <v>4473</v>
      </c>
      <c r="Y2010" s="156">
        <v>1464105</v>
      </c>
      <c r="Z2010" s="28">
        <v>0.97030000000000005</v>
      </c>
      <c r="AA2010" s="28"/>
      <c r="AB2010" s="111"/>
      <c r="AC2010" s="28"/>
      <c r="AD2010" s="28">
        <v>0</v>
      </c>
      <c r="AE2010" s="139"/>
      <c r="AF2010" s="139"/>
      <c r="AG2010" s="93">
        <v>461</v>
      </c>
      <c r="AH2010" s="93">
        <v>952</v>
      </c>
      <c r="AI2010" s="1"/>
      <c r="AJ2010" s="1"/>
      <c r="AK2010" s="1"/>
      <c r="AL2010" s="1"/>
      <c r="AM2010" s="1"/>
      <c r="AN2010" s="1"/>
      <c r="AO2010" s="1"/>
      <c r="AP2010" s="1"/>
      <c r="AQ2010" s="1"/>
      <c r="AR2010" s="1"/>
      <c r="AS2010" s="1"/>
      <c r="AT2010" s="1"/>
      <c r="AU2010" s="1"/>
      <c r="AV2010" s="1"/>
      <c r="AW2010" s="1"/>
      <c r="AX2010" s="1"/>
      <c r="AY2010" s="1"/>
    </row>
    <row r="2011" spans="1:51">
      <c r="A2011" s="13" t="s">
        <v>166</v>
      </c>
      <c r="B2011" s="2" t="s">
        <v>75</v>
      </c>
      <c r="C2011" s="14" t="s">
        <v>65</v>
      </c>
      <c r="D2011" s="2">
        <v>2014</v>
      </c>
      <c r="E2011" s="14">
        <v>2015</v>
      </c>
      <c r="F2011" s="14" t="s">
        <v>100</v>
      </c>
      <c r="G2011" s="93">
        <v>75</v>
      </c>
      <c r="H2011" s="93">
        <v>956</v>
      </c>
      <c r="I2011" s="93">
        <v>0</v>
      </c>
      <c r="J2011" s="93">
        <v>1</v>
      </c>
      <c r="K2011" s="93">
        <v>75</v>
      </c>
      <c r="L2011" s="93">
        <v>957</v>
      </c>
      <c r="M2011" s="48">
        <v>1032</v>
      </c>
      <c r="N2011" s="48">
        <v>1880</v>
      </c>
      <c r="O2011" s="48">
        <v>175</v>
      </c>
      <c r="P2011" s="48">
        <v>1704</v>
      </c>
      <c r="Q2011" s="48">
        <v>1879</v>
      </c>
      <c r="R2011" s="48">
        <v>0</v>
      </c>
      <c r="S2011" s="48">
        <v>1</v>
      </c>
      <c r="T2011" s="48">
        <v>1</v>
      </c>
      <c r="U2011" s="48">
        <v>175</v>
      </c>
      <c r="V2011" s="48">
        <v>1705</v>
      </c>
      <c r="W2011" s="156">
        <v>275828</v>
      </c>
      <c r="X2011" s="156">
        <v>194</v>
      </c>
      <c r="Y2011" s="156">
        <v>276022</v>
      </c>
      <c r="Z2011" s="28">
        <v>0.96830000000000005</v>
      </c>
      <c r="AA2011" s="28"/>
      <c r="AB2011" s="111"/>
      <c r="AC2011" s="28"/>
      <c r="AD2011" s="28">
        <v>0</v>
      </c>
      <c r="AE2011" s="139"/>
      <c r="AF2011" s="139"/>
      <c r="AG2011" s="93">
        <v>38</v>
      </c>
      <c r="AH2011" s="93">
        <v>58</v>
      </c>
      <c r="AI2011" s="1"/>
      <c r="AJ2011" s="1"/>
      <c r="AK2011" s="1"/>
      <c r="AL2011" s="1"/>
      <c r="AM2011" s="1"/>
      <c r="AN2011" s="1"/>
      <c r="AO2011" s="1"/>
      <c r="AP2011" s="1"/>
      <c r="AQ2011" s="1"/>
      <c r="AR2011" s="1"/>
      <c r="AS2011" s="1"/>
      <c r="AT2011" s="1"/>
      <c r="AU2011" s="1"/>
      <c r="AV2011" s="1"/>
      <c r="AW2011" s="1"/>
      <c r="AX2011" s="1"/>
      <c r="AY2011" s="1"/>
    </row>
    <row r="2012" spans="1:51">
      <c r="A2012" s="13" t="s">
        <v>167</v>
      </c>
      <c r="B2012" s="2" t="s">
        <v>74</v>
      </c>
      <c r="C2012" s="14" t="s">
        <v>65</v>
      </c>
      <c r="D2012" s="2">
        <v>2014</v>
      </c>
      <c r="E2012" s="14">
        <v>2015</v>
      </c>
      <c r="F2012" s="14" t="s">
        <v>100</v>
      </c>
      <c r="G2012" s="93">
        <v>9619</v>
      </c>
      <c r="H2012" s="93">
        <v>41605</v>
      </c>
      <c r="I2012" s="93">
        <v>28</v>
      </c>
      <c r="J2012" s="93">
        <v>351</v>
      </c>
      <c r="K2012" s="93">
        <v>9647</v>
      </c>
      <c r="L2012" s="93">
        <v>41956</v>
      </c>
      <c r="M2012" s="48">
        <v>51603</v>
      </c>
      <c r="N2012" s="48">
        <v>133499</v>
      </c>
      <c r="O2012" s="48">
        <v>25818</v>
      </c>
      <c r="P2012" s="48">
        <v>106579</v>
      </c>
      <c r="Q2012" s="48">
        <v>132397</v>
      </c>
      <c r="R2012" s="48">
        <v>83</v>
      </c>
      <c r="S2012" s="48">
        <v>1019</v>
      </c>
      <c r="T2012" s="48">
        <v>1102</v>
      </c>
      <c r="U2012" s="48">
        <v>25901</v>
      </c>
      <c r="V2012" s="48">
        <v>107598</v>
      </c>
      <c r="W2012" s="156">
        <v>16894185</v>
      </c>
      <c r="X2012" s="156">
        <v>113937</v>
      </c>
      <c r="Y2012" s="156">
        <v>17008122</v>
      </c>
      <c r="Z2012" s="28">
        <v>0.98250000000000004</v>
      </c>
      <c r="AA2012" s="28"/>
      <c r="AB2012" s="111"/>
      <c r="AC2012" s="28"/>
      <c r="AD2012" s="28">
        <v>6.1699999999999998E-2</v>
      </c>
      <c r="AE2012" s="139"/>
      <c r="AF2012" s="139"/>
      <c r="AG2012" s="93">
        <v>8261</v>
      </c>
      <c r="AH2012" s="93">
        <v>19003</v>
      </c>
      <c r="AI2012" s="1"/>
      <c r="AJ2012" s="1"/>
      <c r="AK2012" s="1"/>
      <c r="AL2012" s="1"/>
      <c r="AM2012" s="1"/>
      <c r="AN2012" s="1"/>
      <c r="AO2012" s="1"/>
      <c r="AP2012" s="1"/>
      <c r="AQ2012" s="1"/>
      <c r="AR2012" s="1"/>
      <c r="AS2012" s="1"/>
      <c r="AT2012" s="1"/>
      <c r="AU2012" s="1"/>
      <c r="AV2012" s="1"/>
      <c r="AW2012" s="1"/>
      <c r="AX2012" s="1"/>
      <c r="AY2012" s="1"/>
    </row>
    <row r="2013" spans="1:51">
      <c r="A2013" s="13" t="s">
        <v>168</v>
      </c>
      <c r="B2013" s="2" t="s">
        <v>75</v>
      </c>
      <c r="C2013" s="14" t="s">
        <v>65</v>
      </c>
      <c r="D2013" s="2">
        <v>2014</v>
      </c>
      <c r="E2013" s="14">
        <v>2015</v>
      </c>
      <c r="F2013" s="14" t="s">
        <v>100</v>
      </c>
      <c r="G2013" s="93">
        <v>376</v>
      </c>
      <c r="H2013" s="93">
        <v>2602</v>
      </c>
      <c r="I2013" s="93">
        <v>0</v>
      </c>
      <c r="J2013" s="93">
        <v>3</v>
      </c>
      <c r="K2013" s="93">
        <v>376</v>
      </c>
      <c r="L2013" s="93">
        <v>2605</v>
      </c>
      <c r="M2013" s="48">
        <v>2981</v>
      </c>
      <c r="N2013" s="48">
        <v>5465</v>
      </c>
      <c r="O2013" s="48">
        <v>968</v>
      </c>
      <c r="P2013" s="48">
        <v>4489</v>
      </c>
      <c r="Q2013" s="48">
        <v>5457</v>
      </c>
      <c r="R2013" s="48">
        <v>2</v>
      </c>
      <c r="S2013" s="48">
        <v>6</v>
      </c>
      <c r="T2013" s="48">
        <v>8</v>
      </c>
      <c r="U2013" s="48">
        <v>970</v>
      </c>
      <c r="V2013" s="48">
        <v>4495</v>
      </c>
      <c r="W2013" s="156">
        <v>779036</v>
      </c>
      <c r="X2013" s="156">
        <v>945</v>
      </c>
      <c r="Y2013" s="156">
        <v>779981</v>
      </c>
      <c r="Z2013" s="28">
        <v>0.96479999999999999</v>
      </c>
      <c r="AA2013" s="28"/>
      <c r="AB2013" s="111"/>
      <c r="AC2013" s="28"/>
      <c r="AD2013" s="28">
        <v>0</v>
      </c>
      <c r="AE2013" s="139"/>
      <c r="AF2013" s="139"/>
      <c r="AG2013" s="93">
        <v>115</v>
      </c>
      <c r="AH2013" s="93">
        <v>185</v>
      </c>
      <c r="AI2013" s="1"/>
      <c r="AJ2013" s="1"/>
      <c r="AK2013" s="1"/>
      <c r="AL2013" s="1"/>
      <c r="AM2013" s="1"/>
      <c r="AN2013" s="1"/>
      <c r="AO2013" s="1"/>
      <c r="AP2013" s="1"/>
      <c r="AQ2013" s="1"/>
      <c r="AR2013" s="1"/>
      <c r="AS2013" s="1"/>
      <c r="AT2013" s="1"/>
      <c r="AU2013" s="1"/>
      <c r="AV2013" s="1"/>
      <c r="AW2013" s="1"/>
      <c r="AX2013" s="1"/>
      <c r="AY2013" s="1"/>
    </row>
    <row r="2014" spans="1:51">
      <c r="A2014" s="13" t="s">
        <v>169</v>
      </c>
      <c r="B2014" s="2" t="s">
        <v>74</v>
      </c>
      <c r="C2014" s="14" t="s">
        <v>65</v>
      </c>
      <c r="D2014" s="2">
        <v>2014</v>
      </c>
      <c r="E2014" s="14">
        <v>2015</v>
      </c>
      <c r="F2014" s="14" t="s">
        <v>100</v>
      </c>
      <c r="G2014" s="93">
        <v>3625</v>
      </c>
      <c r="H2014" s="93">
        <v>31825</v>
      </c>
      <c r="I2014" s="93">
        <v>11</v>
      </c>
      <c r="J2014" s="93">
        <v>254</v>
      </c>
      <c r="K2014" s="93">
        <v>3636</v>
      </c>
      <c r="L2014" s="93">
        <v>32079</v>
      </c>
      <c r="M2014" s="48">
        <v>35715</v>
      </c>
      <c r="N2014" s="48">
        <v>78777</v>
      </c>
      <c r="O2014" s="48">
        <v>8965</v>
      </c>
      <c r="P2014" s="48">
        <v>69109</v>
      </c>
      <c r="Q2014" s="48">
        <v>78074</v>
      </c>
      <c r="R2014" s="48">
        <v>35</v>
      </c>
      <c r="S2014" s="48">
        <v>668</v>
      </c>
      <c r="T2014" s="48">
        <v>703</v>
      </c>
      <c r="U2014" s="48">
        <v>9000</v>
      </c>
      <c r="V2014" s="48">
        <v>69777</v>
      </c>
      <c r="W2014" s="156">
        <v>10423359</v>
      </c>
      <c r="X2014" s="156">
        <v>114616</v>
      </c>
      <c r="Y2014" s="156">
        <v>10537975</v>
      </c>
      <c r="Z2014" s="28">
        <v>0.9768</v>
      </c>
      <c r="AA2014" s="28"/>
      <c r="AB2014" s="111"/>
      <c r="AC2014" s="28"/>
      <c r="AD2014" s="28">
        <v>0</v>
      </c>
      <c r="AE2014" s="139"/>
      <c r="AF2014" s="139"/>
      <c r="AG2014" s="93">
        <v>6906</v>
      </c>
      <c r="AH2014" s="93">
        <v>15300</v>
      </c>
      <c r="AI2014" s="1"/>
      <c r="AJ2014" s="1"/>
      <c r="AK2014" s="1"/>
      <c r="AL2014" s="1"/>
      <c r="AM2014" s="1"/>
      <c r="AN2014" s="1"/>
      <c r="AO2014" s="1"/>
      <c r="AP2014" s="1"/>
      <c r="AQ2014" s="1"/>
      <c r="AR2014" s="1"/>
      <c r="AS2014" s="1"/>
      <c r="AT2014" s="1"/>
      <c r="AU2014" s="1"/>
      <c r="AV2014" s="1"/>
      <c r="AW2014" s="1"/>
      <c r="AX2014" s="1"/>
      <c r="AY2014" s="1"/>
    </row>
    <row r="2015" spans="1:51">
      <c r="A2015" s="13" t="s">
        <v>170</v>
      </c>
      <c r="B2015" s="2" t="s">
        <v>74</v>
      </c>
      <c r="C2015" s="14" t="s">
        <v>65</v>
      </c>
      <c r="D2015" s="2">
        <v>2014</v>
      </c>
      <c r="E2015" s="14">
        <v>2015</v>
      </c>
      <c r="F2015" s="14" t="s">
        <v>100</v>
      </c>
      <c r="G2015" s="93">
        <v>1242</v>
      </c>
      <c r="H2015" s="93">
        <v>7866</v>
      </c>
      <c r="I2015" s="93">
        <v>26</v>
      </c>
      <c r="J2015" s="93">
        <v>109</v>
      </c>
      <c r="K2015" s="93">
        <v>1268</v>
      </c>
      <c r="L2015" s="93">
        <v>7975</v>
      </c>
      <c r="M2015" s="48">
        <v>9243</v>
      </c>
      <c r="N2015" s="48">
        <v>18981</v>
      </c>
      <c r="O2015" s="48">
        <v>3209</v>
      </c>
      <c r="P2015" s="48">
        <v>15418</v>
      </c>
      <c r="Q2015" s="48">
        <v>18627</v>
      </c>
      <c r="R2015" s="48">
        <v>88</v>
      </c>
      <c r="S2015" s="48">
        <v>266</v>
      </c>
      <c r="T2015" s="48">
        <v>354</v>
      </c>
      <c r="U2015" s="48">
        <v>3297</v>
      </c>
      <c r="V2015" s="48">
        <v>15684</v>
      </c>
      <c r="W2015" s="156">
        <v>2610759</v>
      </c>
      <c r="X2015" s="156">
        <v>44306</v>
      </c>
      <c r="Y2015" s="156">
        <v>2655065</v>
      </c>
      <c r="Z2015" s="28">
        <v>0.89859999999999995</v>
      </c>
      <c r="AA2015" s="28"/>
      <c r="AB2015" s="111"/>
      <c r="AC2015" s="28"/>
      <c r="AD2015" s="28">
        <v>0</v>
      </c>
      <c r="AE2015" s="139"/>
      <c r="AF2015" s="139"/>
      <c r="AG2015" s="93">
        <v>941</v>
      </c>
      <c r="AH2015" s="93">
        <v>1861</v>
      </c>
      <c r="AI2015" s="1"/>
      <c r="AJ2015" s="1"/>
      <c r="AK2015" s="1"/>
      <c r="AL2015" s="1"/>
      <c r="AM2015" s="1"/>
      <c r="AN2015" s="1"/>
      <c r="AO2015" s="1"/>
      <c r="AP2015" s="1"/>
      <c r="AQ2015" s="1"/>
      <c r="AR2015" s="1"/>
      <c r="AS2015" s="1"/>
      <c r="AT2015" s="1"/>
      <c r="AU2015" s="1"/>
      <c r="AV2015" s="1"/>
      <c r="AW2015" s="1"/>
      <c r="AX2015" s="1"/>
      <c r="AY2015" s="1"/>
    </row>
    <row r="2016" spans="1:51">
      <c r="A2016" s="13" t="s">
        <v>171</v>
      </c>
      <c r="B2016" s="2" t="s">
        <v>75</v>
      </c>
      <c r="C2016" s="14" t="s">
        <v>65</v>
      </c>
      <c r="D2016" s="2">
        <v>2014</v>
      </c>
      <c r="E2016" s="14">
        <v>2015</v>
      </c>
      <c r="F2016" s="14" t="s">
        <v>100</v>
      </c>
      <c r="G2016" s="93">
        <v>981</v>
      </c>
      <c r="H2016" s="93">
        <v>5012</v>
      </c>
      <c r="I2016" s="93">
        <v>3</v>
      </c>
      <c r="J2016" s="93">
        <v>15</v>
      </c>
      <c r="K2016" s="93">
        <v>984</v>
      </c>
      <c r="L2016" s="93">
        <v>5027</v>
      </c>
      <c r="M2016" s="48">
        <v>6011</v>
      </c>
      <c r="N2016" s="48">
        <v>13409</v>
      </c>
      <c r="O2016" s="48">
        <v>2671</v>
      </c>
      <c r="P2016" s="48">
        <v>10683</v>
      </c>
      <c r="Q2016" s="48">
        <v>13354</v>
      </c>
      <c r="R2016" s="48">
        <v>8</v>
      </c>
      <c r="S2016" s="48">
        <v>47</v>
      </c>
      <c r="T2016" s="48">
        <v>55</v>
      </c>
      <c r="U2016" s="48">
        <v>2679</v>
      </c>
      <c r="V2016" s="48">
        <v>10730</v>
      </c>
      <c r="W2016" s="156">
        <v>1878984</v>
      </c>
      <c r="X2016" s="156">
        <v>5518</v>
      </c>
      <c r="Y2016" s="156">
        <v>1884502</v>
      </c>
      <c r="Z2016" s="28">
        <v>1</v>
      </c>
      <c r="AA2016" s="28"/>
      <c r="AB2016" s="111"/>
      <c r="AC2016" s="28"/>
      <c r="AD2016" s="28">
        <v>0</v>
      </c>
      <c r="AE2016" s="139"/>
      <c r="AF2016" s="139"/>
      <c r="AG2016" s="93">
        <v>542</v>
      </c>
      <c r="AH2016" s="93">
        <v>1090</v>
      </c>
      <c r="AI2016" s="1"/>
      <c r="AJ2016" s="1"/>
      <c r="AK2016" s="1"/>
      <c r="AL2016" s="1"/>
      <c r="AM2016" s="1"/>
      <c r="AN2016" s="1"/>
      <c r="AO2016" s="1"/>
      <c r="AP2016" s="1"/>
      <c r="AQ2016" s="1"/>
      <c r="AR2016" s="1"/>
      <c r="AS2016" s="1"/>
      <c r="AT2016" s="1"/>
      <c r="AU2016" s="1"/>
      <c r="AV2016" s="1"/>
      <c r="AW2016" s="1"/>
      <c r="AX2016" s="1"/>
      <c r="AY2016" s="1"/>
    </row>
    <row r="2017" spans="1:51">
      <c r="A2017" s="51" t="s">
        <v>172</v>
      </c>
      <c r="B2017" s="2" t="s">
        <v>66</v>
      </c>
      <c r="C2017" s="14" t="s">
        <v>188</v>
      </c>
      <c r="D2017" s="2">
        <v>2014</v>
      </c>
      <c r="E2017" s="14">
        <v>2015</v>
      </c>
      <c r="F2017" s="14" t="s">
        <v>100</v>
      </c>
      <c r="G2017" s="93">
        <v>309243</v>
      </c>
      <c r="H2017" s="93">
        <v>1757549</v>
      </c>
      <c r="I2017" s="93">
        <v>2114</v>
      </c>
      <c r="J2017" s="93">
        <v>17138</v>
      </c>
      <c r="K2017" s="93">
        <v>311357</v>
      </c>
      <c r="L2017" s="93">
        <v>1774687</v>
      </c>
      <c r="M2017" s="48">
        <v>2086044</v>
      </c>
      <c r="N2017" s="48">
        <v>4426326</v>
      </c>
      <c r="O2017" s="48">
        <v>778129</v>
      </c>
      <c r="P2017" s="48">
        <v>3603435</v>
      </c>
      <c r="Q2017" s="48">
        <v>4381564</v>
      </c>
      <c r="R2017" s="48">
        <v>6784</v>
      </c>
      <c r="S2017" s="48">
        <v>37978</v>
      </c>
      <c r="T2017" s="48">
        <v>44762</v>
      </c>
      <c r="U2017" s="48">
        <v>784913</v>
      </c>
      <c r="V2017" s="48">
        <v>3641413</v>
      </c>
      <c r="W2017" s="156">
        <v>635669002.99000001</v>
      </c>
      <c r="X2017" s="156">
        <v>5991688</v>
      </c>
      <c r="Y2017" s="156">
        <v>641660690.99000001</v>
      </c>
      <c r="Z2017" s="28">
        <v>0.96789999999999998</v>
      </c>
      <c r="AA2017" s="28"/>
      <c r="AB2017" s="111">
        <v>89</v>
      </c>
      <c r="AC2017" s="28">
        <v>0.32600000000000001</v>
      </c>
      <c r="AD2017" s="28">
        <v>9.7600000000000006E-2</v>
      </c>
      <c r="AE2017" s="139"/>
      <c r="AF2017" s="139"/>
      <c r="AG2017" s="93">
        <v>337739</v>
      </c>
      <c r="AH2017" s="93">
        <v>702321</v>
      </c>
      <c r="AI2017" s="2"/>
      <c r="AJ2017" s="2"/>
      <c r="AK2017" s="2"/>
      <c r="AL2017" s="2"/>
      <c r="AM2017" s="2"/>
      <c r="AN2017" s="2"/>
      <c r="AO2017" s="2"/>
      <c r="AP2017" s="2"/>
      <c r="AQ2017" s="2"/>
      <c r="AR2017" s="2"/>
      <c r="AS2017" s="2"/>
      <c r="AT2017" s="2"/>
      <c r="AU2017" s="2"/>
      <c r="AV2017" s="2"/>
      <c r="AW2017" s="2"/>
      <c r="AX2017" s="2"/>
      <c r="AY2017" s="2"/>
    </row>
    <row r="2018" spans="1:51">
      <c r="A2018" s="51" t="s">
        <v>173</v>
      </c>
      <c r="B2018" s="2" t="s">
        <v>74</v>
      </c>
      <c r="C2018" s="14" t="s">
        <v>188</v>
      </c>
      <c r="D2018" s="2">
        <v>2014</v>
      </c>
      <c r="E2018" s="14">
        <v>2015</v>
      </c>
      <c r="F2018" s="14" t="s">
        <v>100</v>
      </c>
      <c r="G2018" s="93">
        <v>9057</v>
      </c>
      <c r="H2018" s="93">
        <v>52472</v>
      </c>
      <c r="I2018" s="93">
        <v>103</v>
      </c>
      <c r="J2018" s="93">
        <v>912</v>
      </c>
      <c r="K2018" s="93">
        <v>9160</v>
      </c>
      <c r="L2018" s="93">
        <v>53384</v>
      </c>
      <c r="M2018" s="48">
        <v>62544</v>
      </c>
      <c r="N2018" s="48">
        <v>123357</v>
      </c>
      <c r="O2018" s="48">
        <v>21334</v>
      </c>
      <c r="P2018" s="48">
        <v>99595</v>
      </c>
      <c r="Q2018" s="48">
        <v>120929</v>
      </c>
      <c r="R2018" s="48">
        <v>335</v>
      </c>
      <c r="S2018" s="48">
        <v>2093</v>
      </c>
      <c r="T2018" s="48">
        <v>2428</v>
      </c>
      <c r="U2018" s="48">
        <v>21669</v>
      </c>
      <c r="V2018" s="48">
        <v>101688</v>
      </c>
      <c r="W2018" s="156">
        <v>17895030</v>
      </c>
      <c r="X2018" s="156">
        <v>295110</v>
      </c>
      <c r="Y2018" s="156">
        <v>18190140</v>
      </c>
      <c r="Z2018" s="28">
        <v>0.86280000000000001</v>
      </c>
      <c r="AA2018" s="28"/>
      <c r="AB2018" s="111">
        <v>2</v>
      </c>
      <c r="AC2018" s="28">
        <v>1</v>
      </c>
      <c r="AD2018" s="28">
        <v>0.1084</v>
      </c>
      <c r="AE2018" s="139"/>
      <c r="AF2018" s="139"/>
      <c r="AG2018" s="93">
        <v>9483</v>
      </c>
      <c r="AH2018" s="93">
        <v>17995</v>
      </c>
      <c r="AI2018" s="1"/>
      <c r="AJ2018" s="1"/>
      <c r="AK2018" s="1"/>
      <c r="AL2018" s="1"/>
      <c r="AM2018" s="1"/>
      <c r="AN2018" s="1"/>
      <c r="AO2018" s="1"/>
      <c r="AP2018" s="1"/>
      <c r="AQ2018" s="1"/>
      <c r="AR2018" s="1"/>
      <c r="AS2018" s="1"/>
      <c r="AT2018" s="1"/>
      <c r="AU2018" s="1"/>
      <c r="AV2018" s="1"/>
      <c r="AW2018" s="1"/>
      <c r="AX2018" s="1"/>
      <c r="AY2018" s="1"/>
    </row>
    <row r="2019" spans="1:51">
      <c r="A2019" s="51" t="s">
        <v>174</v>
      </c>
      <c r="B2019" s="2" t="s">
        <v>75</v>
      </c>
      <c r="C2019" s="14" t="s">
        <v>188</v>
      </c>
      <c r="D2019" s="2">
        <v>2014</v>
      </c>
      <c r="E2019" s="14">
        <v>2015</v>
      </c>
      <c r="F2019" s="14" t="s">
        <v>100</v>
      </c>
      <c r="G2019" s="93">
        <v>2</v>
      </c>
      <c r="H2019" s="93">
        <v>104</v>
      </c>
      <c r="I2019" s="93">
        <v>0</v>
      </c>
      <c r="J2019" s="93">
        <v>0</v>
      </c>
      <c r="K2019" s="93">
        <v>2</v>
      </c>
      <c r="L2019" s="93">
        <v>104</v>
      </c>
      <c r="M2019" s="48">
        <v>106</v>
      </c>
      <c r="N2019" s="48">
        <v>173</v>
      </c>
      <c r="O2019" s="48">
        <v>3</v>
      </c>
      <c r="P2019" s="48">
        <v>170</v>
      </c>
      <c r="Q2019" s="48">
        <v>173</v>
      </c>
      <c r="R2019" s="48">
        <v>0</v>
      </c>
      <c r="S2019" s="48">
        <v>0</v>
      </c>
      <c r="T2019" s="48">
        <v>0</v>
      </c>
      <c r="U2019" s="48">
        <v>3</v>
      </c>
      <c r="V2019" s="48">
        <v>170</v>
      </c>
      <c r="W2019" s="156">
        <v>22913</v>
      </c>
      <c r="X2019" s="156">
        <v>140</v>
      </c>
      <c r="Y2019" s="156">
        <v>23053</v>
      </c>
      <c r="Z2019" s="28">
        <v>1</v>
      </c>
      <c r="AA2019" s="28"/>
      <c r="AB2019" s="111">
        <v>9</v>
      </c>
      <c r="AC2019" s="28">
        <v>0.222</v>
      </c>
      <c r="AD2019" s="28">
        <v>9.7000000000000003E-3</v>
      </c>
      <c r="AE2019" s="139"/>
      <c r="AF2019" s="139"/>
      <c r="AG2019" s="93">
        <v>0</v>
      </c>
      <c r="AH2019" s="93">
        <v>0</v>
      </c>
      <c r="AI2019" s="1"/>
      <c r="AJ2019" s="1"/>
      <c r="AK2019" s="1"/>
      <c r="AL2019" s="1"/>
      <c r="AM2019" s="1"/>
      <c r="AN2019" s="1"/>
      <c r="AO2019" s="1"/>
      <c r="AP2019" s="1"/>
      <c r="AQ2019" s="1"/>
      <c r="AR2019" s="1"/>
      <c r="AS2019" s="1"/>
      <c r="AT2019" s="1"/>
      <c r="AU2019" s="1"/>
      <c r="AV2019" s="1"/>
      <c r="AW2019" s="1"/>
      <c r="AX2019" s="1"/>
      <c r="AY2019" s="1"/>
    </row>
    <row r="2020" spans="1:51">
      <c r="A2020" s="51" t="s">
        <v>175</v>
      </c>
      <c r="B2020" s="2" t="s">
        <v>75</v>
      </c>
      <c r="C2020" s="14" t="s">
        <v>188</v>
      </c>
      <c r="D2020" s="2">
        <v>2014</v>
      </c>
      <c r="E2020" s="14">
        <v>2015</v>
      </c>
      <c r="F2020" s="14" t="s">
        <v>100</v>
      </c>
      <c r="G2020" s="93">
        <v>167</v>
      </c>
      <c r="H2020" s="93">
        <v>1542</v>
      </c>
      <c r="I2020" s="93">
        <v>0</v>
      </c>
      <c r="J2020" s="93">
        <v>1</v>
      </c>
      <c r="K2020" s="93">
        <v>167</v>
      </c>
      <c r="L2020" s="93">
        <v>1543</v>
      </c>
      <c r="M2020" s="48">
        <v>1710</v>
      </c>
      <c r="N2020" s="48">
        <v>3293</v>
      </c>
      <c r="O2020" s="48">
        <v>437</v>
      </c>
      <c r="P2020" s="48">
        <v>2853</v>
      </c>
      <c r="Q2020" s="48">
        <v>3290</v>
      </c>
      <c r="R2020" s="48">
        <v>0</v>
      </c>
      <c r="S2020" s="48">
        <v>3</v>
      </c>
      <c r="T2020" s="48">
        <v>3</v>
      </c>
      <c r="U2020" s="48">
        <v>437</v>
      </c>
      <c r="V2020" s="48">
        <v>2856</v>
      </c>
      <c r="W2020" s="156">
        <v>460554</v>
      </c>
      <c r="X2020" s="156">
        <v>330</v>
      </c>
      <c r="Y2020" s="156">
        <v>460884</v>
      </c>
      <c r="Z2020" s="28">
        <v>1</v>
      </c>
      <c r="AA2020" s="28"/>
      <c r="AB2020" s="111">
        <v>9</v>
      </c>
      <c r="AC2020" s="28">
        <v>0.222</v>
      </c>
      <c r="AD2020" s="28">
        <v>9.7000000000000003E-3</v>
      </c>
      <c r="AE2020" s="139"/>
      <c r="AF2020" s="139"/>
      <c r="AG2020" s="93">
        <v>60</v>
      </c>
      <c r="AH2020" s="93">
        <v>106</v>
      </c>
      <c r="AI2020" s="1"/>
      <c r="AJ2020" s="1"/>
      <c r="AK2020" s="1"/>
      <c r="AL2020" s="1"/>
      <c r="AM2020" s="1"/>
      <c r="AN2020" s="1"/>
      <c r="AO2020" s="1"/>
      <c r="AP2020" s="1"/>
      <c r="AQ2020" s="1"/>
      <c r="AR2020" s="1"/>
      <c r="AS2020" s="1"/>
      <c r="AT2020" s="1"/>
      <c r="AU2020" s="1"/>
      <c r="AV2020" s="1"/>
      <c r="AW2020" s="1"/>
      <c r="AX2020" s="1"/>
      <c r="AY2020" s="1"/>
    </row>
    <row r="2021" spans="1:51">
      <c r="A2021" s="51" t="s">
        <v>176</v>
      </c>
      <c r="B2021" s="2" t="s">
        <v>75</v>
      </c>
      <c r="C2021" s="14" t="s">
        <v>188</v>
      </c>
      <c r="D2021" s="2">
        <v>2014</v>
      </c>
      <c r="E2021" s="14">
        <v>2015</v>
      </c>
      <c r="F2021" s="14" t="s">
        <v>100</v>
      </c>
      <c r="G2021" s="93">
        <v>2009</v>
      </c>
      <c r="H2021" s="93">
        <v>13866</v>
      </c>
      <c r="I2021" s="93">
        <v>4</v>
      </c>
      <c r="J2021" s="93">
        <v>34</v>
      </c>
      <c r="K2021" s="93">
        <v>2013</v>
      </c>
      <c r="L2021" s="93">
        <v>13900</v>
      </c>
      <c r="M2021" s="48">
        <v>15913</v>
      </c>
      <c r="N2021" s="48">
        <v>31182</v>
      </c>
      <c r="O2021" s="48">
        <v>4972</v>
      </c>
      <c r="P2021" s="48">
        <v>26125</v>
      </c>
      <c r="Q2021" s="48">
        <v>31097</v>
      </c>
      <c r="R2021" s="48">
        <v>11</v>
      </c>
      <c r="S2021" s="48">
        <v>74</v>
      </c>
      <c r="T2021" s="48">
        <v>85</v>
      </c>
      <c r="U2021" s="48">
        <v>4983</v>
      </c>
      <c r="V2021" s="48">
        <v>26199</v>
      </c>
      <c r="W2021" s="156">
        <v>4418863</v>
      </c>
      <c r="X2021" s="156">
        <v>9878</v>
      </c>
      <c r="Y2021" s="156">
        <v>4428741</v>
      </c>
      <c r="Z2021" s="28">
        <v>0.93110000000000004</v>
      </c>
      <c r="AA2021" s="28"/>
      <c r="AB2021" s="111">
        <v>9</v>
      </c>
      <c r="AC2021" s="28">
        <v>0.222</v>
      </c>
      <c r="AD2021" s="28">
        <v>9.7000000000000003E-3</v>
      </c>
      <c r="AE2021" s="139"/>
      <c r="AF2021" s="139"/>
      <c r="AG2021" s="93">
        <v>988</v>
      </c>
      <c r="AH2021" s="93">
        <v>1668</v>
      </c>
      <c r="AI2021" s="1"/>
      <c r="AJ2021" s="1"/>
      <c r="AK2021" s="1"/>
      <c r="AL2021" s="1"/>
      <c r="AM2021" s="1"/>
      <c r="AN2021" s="1"/>
      <c r="AO2021" s="1"/>
      <c r="AP2021" s="1"/>
      <c r="AQ2021" s="1"/>
      <c r="AR2021" s="1"/>
      <c r="AS2021" s="1"/>
      <c r="AT2021" s="1"/>
      <c r="AU2021" s="1"/>
      <c r="AV2021" s="1"/>
      <c r="AW2021" s="1"/>
      <c r="AX2021" s="1"/>
      <c r="AY2021" s="1"/>
    </row>
    <row r="2022" spans="1:51">
      <c r="A2022" s="51" t="s">
        <v>177</v>
      </c>
      <c r="B2022" s="2" t="s">
        <v>75</v>
      </c>
      <c r="C2022" s="14" t="s">
        <v>188</v>
      </c>
      <c r="D2022" s="2">
        <v>2014</v>
      </c>
      <c r="E2022" s="14">
        <v>2015</v>
      </c>
      <c r="F2022" s="14" t="s">
        <v>100</v>
      </c>
      <c r="G2022" s="93">
        <v>279</v>
      </c>
      <c r="H2022" s="93">
        <v>2588</v>
      </c>
      <c r="I2022" s="93">
        <v>0</v>
      </c>
      <c r="J2022" s="93">
        <v>4</v>
      </c>
      <c r="K2022" s="93">
        <v>279</v>
      </c>
      <c r="L2022" s="93">
        <v>2592</v>
      </c>
      <c r="M2022" s="48">
        <v>2871</v>
      </c>
      <c r="N2022" s="48">
        <v>5405</v>
      </c>
      <c r="O2022" s="48">
        <v>746</v>
      </c>
      <c r="P2022" s="48">
        <v>4649</v>
      </c>
      <c r="Q2022" s="48">
        <v>5395</v>
      </c>
      <c r="R2022" s="48">
        <v>0</v>
      </c>
      <c r="S2022" s="48">
        <v>10</v>
      </c>
      <c r="T2022" s="48">
        <v>10</v>
      </c>
      <c r="U2022" s="48">
        <v>746</v>
      </c>
      <c r="V2022" s="48">
        <v>4659</v>
      </c>
      <c r="W2022" s="156">
        <v>753379</v>
      </c>
      <c r="X2022" s="156">
        <v>1313</v>
      </c>
      <c r="Y2022" s="156">
        <v>754692</v>
      </c>
      <c r="Z2022" s="28">
        <v>1</v>
      </c>
      <c r="AA2022" s="28"/>
      <c r="AB2022" s="111">
        <v>9</v>
      </c>
      <c r="AC2022" s="28">
        <v>0.222</v>
      </c>
      <c r="AD2022" s="28">
        <v>9.7000000000000003E-3</v>
      </c>
      <c r="AE2022" s="139"/>
      <c r="AF2022" s="139"/>
      <c r="AG2022" s="93">
        <v>99</v>
      </c>
      <c r="AH2022" s="93">
        <v>176</v>
      </c>
      <c r="AI2022" s="1"/>
      <c r="AJ2022" s="1"/>
      <c r="AK2022" s="1"/>
      <c r="AL2022" s="1"/>
      <c r="AM2022" s="1"/>
      <c r="AN2022" s="1"/>
      <c r="AO2022" s="1"/>
      <c r="AP2022" s="1"/>
      <c r="AQ2022" s="1"/>
      <c r="AR2022" s="1"/>
      <c r="AS2022" s="1"/>
      <c r="AT2022" s="1"/>
      <c r="AU2022" s="1"/>
      <c r="AV2022" s="1"/>
      <c r="AW2022" s="1"/>
      <c r="AX2022" s="1"/>
      <c r="AY2022" s="1"/>
    </row>
    <row r="2023" spans="1:51">
      <c r="A2023" s="51" t="s">
        <v>178</v>
      </c>
      <c r="B2023" s="2" t="s">
        <v>75</v>
      </c>
      <c r="C2023" s="14" t="s">
        <v>188</v>
      </c>
      <c r="D2023" s="2">
        <v>2014</v>
      </c>
      <c r="E2023" s="14">
        <v>2015</v>
      </c>
      <c r="F2023" s="14" t="s">
        <v>100</v>
      </c>
      <c r="G2023" s="93">
        <v>95</v>
      </c>
      <c r="H2023" s="93">
        <v>561</v>
      </c>
      <c r="I2023" s="93">
        <v>0</v>
      </c>
      <c r="J2023" s="93">
        <v>1</v>
      </c>
      <c r="K2023" s="93">
        <v>95</v>
      </c>
      <c r="L2023" s="93">
        <v>562</v>
      </c>
      <c r="M2023" s="48">
        <v>657</v>
      </c>
      <c r="N2023" s="48">
        <v>1504</v>
      </c>
      <c r="O2023" s="48">
        <v>250</v>
      </c>
      <c r="P2023" s="48">
        <v>1251</v>
      </c>
      <c r="Q2023" s="48">
        <v>1501</v>
      </c>
      <c r="R2023" s="48">
        <v>1</v>
      </c>
      <c r="S2023" s="48">
        <v>2</v>
      </c>
      <c r="T2023" s="48">
        <v>3</v>
      </c>
      <c r="U2023" s="48">
        <v>251</v>
      </c>
      <c r="V2023" s="48">
        <v>1253</v>
      </c>
      <c r="W2023" s="156">
        <v>205959</v>
      </c>
      <c r="X2023" s="156">
        <v>485</v>
      </c>
      <c r="Y2023" s="156">
        <v>206444</v>
      </c>
      <c r="Z2023" s="28">
        <v>0.72089999999999999</v>
      </c>
      <c r="AA2023" s="28"/>
      <c r="AB2023" s="111">
        <v>9</v>
      </c>
      <c r="AC2023" s="28">
        <v>0.222</v>
      </c>
      <c r="AD2023" s="28">
        <v>9.7000000000000003E-3</v>
      </c>
      <c r="AE2023" s="139"/>
      <c r="AF2023" s="139"/>
      <c r="AG2023" s="93">
        <v>140</v>
      </c>
      <c r="AH2023" s="93">
        <v>321</v>
      </c>
      <c r="AI2023" s="1"/>
      <c r="AJ2023" s="1"/>
      <c r="AK2023" s="1"/>
      <c r="AL2023" s="1"/>
      <c r="AM2023" s="1"/>
      <c r="AN2023" s="1"/>
      <c r="AO2023" s="1"/>
      <c r="AP2023" s="1"/>
      <c r="AQ2023" s="1"/>
      <c r="AR2023" s="1"/>
      <c r="AS2023" s="1"/>
      <c r="AT2023" s="1"/>
      <c r="AU2023" s="1"/>
      <c r="AV2023" s="1"/>
      <c r="AW2023" s="1"/>
      <c r="AX2023" s="1"/>
      <c r="AY2023" s="1"/>
    </row>
    <row r="2024" spans="1:51">
      <c r="A2024" s="51" t="s">
        <v>179</v>
      </c>
      <c r="B2024" s="2" t="s">
        <v>74</v>
      </c>
      <c r="C2024" s="14" t="s">
        <v>188</v>
      </c>
      <c r="D2024" s="2">
        <v>2014</v>
      </c>
      <c r="E2024" s="14">
        <v>2015</v>
      </c>
      <c r="F2024" s="14" t="s">
        <v>100</v>
      </c>
      <c r="G2024" s="93">
        <v>5698</v>
      </c>
      <c r="H2024" s="93">
        <v>29681</v>
      </c>
      <c r="I2024" s="93">
        <v>31</v>
      </c>
      <c r="J2024" s="93">
        <v>226</v>
      </c>
      <c r="K2024" s="93">
        <v>5729</v>
      </c>
      <c r="L2024" s="93">
        <v>29907</v>
      </c>
      <c r="M2024" s="48">
        <v>35636</v>
      </c>
      <c r="N2024" s="48">
        <v>72574</v>
      </c>
      <c r="O2024" s="48">
        <v>13477</v>
      </c>
      <c r="P2024" s="48">
        <v>58457</v>
      </c>
      <c r="Q2024" s="48">
        <v>71934</v>
      </c>
      <c r="R2024" s="48">
        <v>110</v>
      </c>
      <c r="S2024" s="48">
        <v>530</v>
      </c>
      <c r="T2024" s="48">
        <v>640</v>
      </c>
      <c r="U2024" s="48">
        <v>13587</v>
      </c>
      <c r="V2024" s="48">
        <v>58987</v>
      </c>
      <c r="W2024" s="156">
        <v>10704982</v>
      </c>
      <c r="X2024" s="156">
        <v>74802</v>
      </c>
      <c r="Y2024" s="156">
        <v>10779784</v>
      </c>
      <c r="Z2024" s="28">
        <v>0.9486</v>
      </c>
      <c r="AA2024" s="28"/>
      <c r="AB2024" s="111">
        <v>2</v>
      </c>
      <c r="AC2024" s="28">
        <v>0.5</v>
      </c>
      <c r="AD2024" s="28">
        <v>3.2800000000000003E-2</v>
      </c>
      <c r="AE2024" s="139"/>
      <c r="AF2024" s="139"/>
      <c r="AG2024" s="93">
        <v>5607</v>
      </c>
      <c r="AH2024" s="93">
        <v>11157</v>
      </c>
      <c r="AI2024" s="1"/>
      <c r="AJ2024" s="1"/>
      <c r="AK2024" s="1"/>
      <c r="AL2024" s="1"/>
      <c r="AM2024" s="1"/>
      <c r="AN2024" s="1"/>
      <c r="AO2024" s="1"/>
      <c r="AP2024" s="1"/>
      <c r="AQ2024" s="1"/>
      <c r="AR2024" s="1"/>
      <c r="AS2024" s="1"/>
      <c r="AT2024" s="1"/>
      <c r="AU2024" s="1"/>
      <c r="AV2024" s="1"/>
      <c r="AW2024" s="1"/>
      <c r="AX2024" s="1"/>
      <c r="AY2024" s="1"/>
    </row>
    <row r="2025" spans="1:51">
      <c r="A2025" s="51" t="s">
        <v>180</v>
      </c>
      <c r="B2025" s="2" t="s">
        <v>75</v>
      </c>
      <c r="C2025" s="14" t="s">
        <v>188</v>
      </c>
      <c r="D2025" s="2">
        <v>2014</v>
      </c>
      <c r="E2025" s="14">
        <v>2015</v>
      </c>
      <c r="F2025" s="14" t="s">
        <v>100</v>
      </c>
      <c r="G2025" s="93">
        <v>414</v>
      </c>
      <c r="H2025" s="93">
        <v>2096</v>
      </c>
      <c r="I2025" s="93">
        <v>0</v>
      </c>
      <c r="J2025" s="93">
        <v>5</v>
      </c>
      <c r="K2025" s="93">
        <v>414</v>
      </c>
      <c r="L2025" s="93">
        <v>2101</v>
      </c>
      <c r="M2025" s="48">
        <v>2515</v>
      </c>
      <c r="N2025" s="48">
        <v>5189</v>
      </c>
      <c r="O2025" s="48">
        <v>1118</v>
      </c>
      <c r="P2025" s="48">
        <v>4058</v>
      </c>
      <c r="Q2025" s="48">
        <v>5176</v>
      </c>
      <c r="R2025" s="48">
        <v>1</v>
      </c>
      <c r="S2025" s="48">
        <v>12</v>
      </c>
      <c r="T2025" s="48">
        <v>13</v>
      </c>
      <c r="U2025" s="48">
        <v>1119</v>
      </c>
      <c r="V2025" s="48">
        <v>4070</v>
      </c>
      <c r="W2025" s="156">
        <v>741820</v>
      </c>
      <c r="X2025" s="156">
        <v>1085</v>
      </c>
      <c r="Y2025" s="156">
        <v>742905</v>
      </c>
      <c r="Z2025" s="28">
        <v>1</v>
      </c>
      <c r="AA2025" s="28"/>
      <c r="AB2025" s="111">
        <v>9</v>
      </c>
      <c r="AC2025" s="28">
        <v>0.222</v>
      </c>
      <c r="AD2025" s="28">
        <v>9.7000000000000003E-3</v>
      </c>
      <c r="AE2025" s="139"/>
      <c r="AF2025" s="139"/>
      <c r="AG2025" s="93">
        <v>149</v>
      </c>
      <c r="AH2025" s="93">
        <v>256</v>
      </c>
      <c r="AI2025" s="1"/>
      <c r="AJ2025" s="1"/>
      <c r="AK2025" s="1"/>
      <c r="AL2025" s="1"/>
      <c r="AM2025" s="1"/>
      <c r="AN2025" s="1"/>
      <c r="AO2025" s="1"/>
      <c r="AP2025" s="1"/>
      <c r="AQ2025" s="1"/>
      <c r="AR2025" s="1"/>
      <c r="AS2025" s="1"/>
      <c r="AT2025" s="1"/>
      <c r="AU2025" s="1"/>
      <c r="AV2025" s="1"/>
      <c r="AW2025" s="1"/>
      <c r="AX2025" s="1"/>
      <c r="AY2025" s="1"/>
    </row>
    <row r="2026" spans="1:51">
      <c r="A2026" s="51" t="s">
        <v>181</v>
      </c>
      <c r="B2026" s="2" t="s">
        <v>75</v>
      </c>
      <c r="C2026" s="14" t="s">
        <v>188</v>
      </c>
      <c r="D2026" s="2">
        <v>2014</v>
      </c>
      <c r="E2026" s="14">
        <v>2015</v>
      </c>
      <c r="F2026" s="14" t="s">
        <v>100</v>
      </c>
      <c r="G2026" s="93">
        <v>600</v>
      </c>
      <c r="H2026" s="93">
        <v>6393</v>
      </c>
      <c r="I2026" s="93">
        <v>0</v>
      </c>
      <c r="J2026" s="93">
        <v>19</v>
      </c>
      <c r="K2026" s="93">
        <v>600</v>
      </c>
      <c r="L2026" s="93">
        <v>6412</v>
      </c>
      <c r="M2026" s="48">
        <v>7012</v>
      </c>
      <c r="N2026" s="48">
        <v>12770</v>
      </c>
      <c r="O2026" s="48">
        <v>1502</v>
      </c>
      <c r="P2026" s="48">
        <v>11227</v>
      </c>
      <c r="Q2026" s="48">
        <v>12729</v>
      </c>
      <c r="R2026" s="48">
        <v>0</v>
      </c>
      <c r="S2026" s="48">
        <v>41</v>
      </c>
      <c r="T2026" s="48">
        <v>41</v>
      </c>
      <c r="U2026" s="48">
        <v>1502</v>
      </c>
      <c r="V2026" s="48">
        <v>11268</v>
      </c>
      <c r="W2026" s="156">
        <v>1783991</v>
      </c>
      <c r="X2026" s="156">
        <v>4120</v>
      </c>
      <c r="Y2026" s="156">
        <v>1788111</v>
      </c>
      <c r="Z2026" s="28">
        <v>1</v>
      </c>
      <c r="AA2026" s="28"/>
      <c r="AB2026" s="111">
        <v>9</v>
      </c>
      <c r="AC2026" s="28">
        <v>0.222</v>
      </c>
      <c r="AD2026" s="28">
        <v>9.7000000000000003E-3</v>
      </c>
      <c r="AE2026" s="139"/>
      <c r="AF2026" s="139"/>
      <c r="AG2026" s="93">
        <v>437</v>
      </c>
      <c r="AH2026" s="93">
        <v>871</v>
      </c>
    </row>
    <row r="2027" spans="1:51">
      <c r="A2027" s="13" t="s">
        <v>123</v>
      </c>
      <c r="B2027" s="2" t="s">
        <v>74</v>
      </c>
      <c r="C2027" s="14" t="s">
        <v>188</v>
      </c>
      <c r="D2027" s="2">
        <v>2014</v>
      </c>
      <c r="E2027" s="14">
        <v>2015</v>
      </c>
      <c r="F2027" s="14" t="s">
        <v>100</v>
      </c>
      <c r="G2027" s="93">
        <v>15347</v>
      </c>
      <c r="H2027" s="93">
        <v>79099</v>
      </c>
      <c r="I2027" s="93">
        <v>54</v>
      </c>
      <c r="J2027" s="93">
        <v>340</v>
      </c>
      <c r="K2027" s="93">
        <v>15401</v>
      </c>
      <c r="L2027" s="93">
        <v>79439</v>
      </c>
      <c r="M2027" s="48">
        <v>94840</v>
      </c>
      <c r="N2027" s="48">
        <v>224037</v>
      </c>
      <c r="O2027" s="48">
        <v>41859</v>
      </c>
      <c r="P2027" s="48">
        <v>181155</v>
      </c>
      <c r="Q2027" s="48">
        <v>223014</v>
      </c>
      <c r="R2027" s="48">
        <v>187</v>
      </c>
      <c r="S2027" s="48">
        <v>836</v>
      </c>
      <c r="T2027" s="48">
        <v>1023</v>
      </c>
      <c r="U2027" s="48">
        <v>42046</v>
      </c>
      <c r="V2027" s="48">
        <v>181991</v>
      </c>
      <c r="W2027" s="156">
        <v>33335908</v>
      </c>
      <c r="X2027" s="156">
        <v>136315</v>
      </c>
      <c r="Y2027" s="156">
        <v>33472223</v>
      </c>
      <c r="Z2027" s="28">
        <v>0.9738</v>
      </c>
      <c r="AA2027" s="28"/>
      <c r="AB2027" s="111">
        <v>3</v>
      </c>
      <c r="AC2027" s="28">
        <v>0.33300000000000002</v>
      </c>
      <c r="AD2027" s="28">
        <v>1.3299999999999999E-2</v>
      </c>
      <c r="AE2027" s="139"/>
      <c r="AF2027" s="139"/>
      <c r="AG2027" s="93">
        <v>14363</v>
      </c>
      <c r="AH2027" s="93">
        <v>31398</v>
      </c>
    </row>
    <row r="2028" spans="1:51">
      <c r="A2028" s="13" t="s">
        <v>124</v>
      </c>
      <c r="B2028" s="2" t="s">
        <v>75</v>
      </c>
      <c r="C2028" s="14" t="s">
        <v>188</v>
      </c>
      <c r="D2028" s="2">
        <v>2014</v>
      </c>
      <c r="E2028" s="14">
        <v>2015</v>
      </c>
      <c r="F2028" s="14" t="s">
        <v>100</v>
      </c>
      <c r="G2028" s="93">
        <v>238</v>
      </c>
      <c r="H2028" s="93">
        <v>1236</v>
      </c>
      <c r="I2028" s="93">
        <v>0</v>
      </c>
      <c r="J2028" s="93">
        <v>2</v>
      </c>
      <c r="K2028" s="93">
        <v>238</v>
      </c>
      <c r="L2028" s="93">
        <v>1238</v>
      </c>
      <c r="M2028" s="48">
        <v>1476</v>
      </c>
      <c r="N2028" s="48">
        <v>3551</v>
      </c>
      <c r="O2028" s="48">
        <v>650</v>
      </c>
      <c r="P2028" s="48">
        <v>2895</v>
      </c>
      <c r="Q2028" s="48">
        <v>3545</v>
      </c>
      <c r="R2028" s="48">
        <v>1</v>
      </c>
      <c r="S2028" s="48">
        <v>5</v>
      </c>
      <c r="T2028" s="48">
        <v>6</v>
      </c>
      <c r="U2028" s="48">
        <v>651</v>
      </c>
      <c r="V2028" s="48">
        <v>2900</v>
      </c>
      <c r="W2028" s="156">
        <v>461097</v>
      </c>
      <c r="X2028" s="156">
        <v>257</v>
      </c>
      <c r="Y2028" s="156">
        <v>461354</v>
      </c>
      <c r="Z2028" s="28">
        <v>1</v>
      </c>
      <c r="AA2028" s="28"/>
      <c r="AB2028" s="111">
        <v>9</v>
      </c>
      <c r="AC2028" s="28">
        <v>0.222</v>
      </c>
      <c r="AD2028" s="28">
        <v>9.7000000000000003E-3</v>
      </c>
      <c r="AE2028" s="139"/>
      <c r="AF2028" s="139"/>
      <c r="AG2028" s="93">
        <v>221</v>
      </c>
      <c r="AH2028" s="93">
        <v>494</v>
      </c>
    </row>
    <row r="2029" spans="1:51">
      <c r="A2029" s="13" t="s">
        <v>125</v>
      </c>
      <c r="B2029" s="2" t="s">
        <v>75</v>
      </c>
      <c r="C2029" s="14" t="s">
        <v>188</v>
      </c>
      <c r="D2029" s="2">
        <v>2014</v>
      </c>
      <c r="E2029" s="14">
        <v>2015</v>
      </c>
      <c r="F2029" s="14" t="s">
        <v>100</v>
      </c>
      <c r="G2029" s="93">
        <v>1023</v>
      </c>
      <c r="H2029" s="93">
        <v>10179</v>
      </c>
      <c r="I2029" s="93">
        <v>2</v>
      </c>
      <c r="J2029" s="93">
        <v>17</v>
      </c>
      <c r="K2029" s="93">
        <v>1025</v>
      </c>
      <c r="L2029" s="93">
        <v>10196</v>
      </c>
      <c r="M2029" s="48">
        <v>11221</v>
      </c>
      <c r="N2029" s="48">
        <v>19926</v>
      </c>
      <c r="O2029" s="48">
        <v>2519</v>
      </c>
      <c r="P2029" s="48">
        <v>17366</v>
      </c>
      <c r="Q2029" s="48">
        <v>19885</v>
      </c>
      <c r="R2029" s="48">
        <v>7</v>
      </c>
      <c r="S2029" s="48">
        <v>34</v>
      </c>
      <c r="T2029" s="48">
        <v>41</v>
      </c>
      <c r="U2029" s="48">
        <v>2526</v>
      </c>
      <c r="V2029" s="48">
        <v>17400</v>
      </c>
      <c r="W2029" s="156">
        <v>2848978</v>
      </c>
      <c r="X2029" s="156">
        <v>4220</v>
      </c>
      <c r="Y2029" s="156">
        <v>2853198</v>
      </c>
      <c r="Z2029" s="28">
        <v>0.99250000000000005</v>
      </c>
      <c r="AA2029" s="28"/>
      <c r="AB2029" s="111">
        <v>9</v>
      </c>
      <c r="AC2029" s="28">
        <v>0.222</v>
      </c>
      <c r="AD2029" s="28">
        <v>9.7000000000000003E-3</v>
      </c>
      <c r="AE2029" s="139"/>
      <c r="AF2029" s="139"/>
      <c r="AG2029" s="93">
        <v>697</v>
      </c>
      <c r="AH2029" s="93">
        <v>1297</v>
      </c>
    </row>
    <row r="2030" spans="1:51">
      <c r="A2030" s="13" t="s">
        <v>126</v>
      </c>
      <c r="B2030" s="2" t="s">
        <v>75</v>
      </c>
      <c r="C2030" s="14" t="s">
        <v>188</v>
      </c>
      <c r="D2030" s="2">
        <v>2014</v>
      </c>
      <c r="E2030" s="14">
        <v>2015</v>
      </c>
      <c r="F2030" s="14" t="s">
        <v>100</v>
      </c>
      <c r="G2030" s="93">
        <v>2428</v>
      </c>
      <c r="H2030" s="93">
        <v>14075</v>
      </c>
      <c r="I2030" s="93">
        <v>9</v>
      </c>
      <c r="J2030" s="93">
        <v>148</v>
      </c>
      <c r="K2030" s="93">
        <v>2437</v>
      </c>
      <c r="L2030" s="93">
        <v>14223</v>
      </c>
      <c r="M2030" s="48">
        <v>16660</v>
      </c>
      <c r="N2030" s="48">
        <v>42071</v>
      </c>
      <c r="O2030" s="48">
        <v>6807</v>
      </c>
      <c r="P2030" s="48">
        <v>34797</v>
      </c>
      <c r="Q2030" s="48">
        <v>41604</v>
      </c>
      <c r="R2030" s="48">
        <v>30</v>
      </c>
      <c r="S2030" s="48">
        <v>437</v>
      </c>
      <c r="T2030" s="48">
        <v>467</v>
      </c>
      <c r="U2030" s="48">
        <v>6837</v>
      </c>
      <c r="V2030" s="48">
        <v>35234</v>
      </c>
      <c r="W2030" s="156">
        <v>5532189</v>
      </c>
      <c r="X2030" s="156">
        <v>82571</v>
      </c>
      <c r="Y2030" s="156">
        <v>5614760</v>
      </c>
      <c r="Z2030" s="28">
        <v>0.92949999999999999</v>
      </c>
      <c r="AA2030" s="28"/>
      <c r="AB2030" s="111">
        <v>9</v>
      </c>
      <c r="AC2030" s="28">
        <v>0.222</v>
      </c>
      <c r="AD2030" s="28">
        <v>9.7000000000000003E-3</v>
      </c>
      <c r="AE2030" s="139"/>
      <c r="AF2030" s="139"/>
      <c r="AG2030" s="93">
        <v>1082</v>
      </c>
      <c r="AH2030" s="93">
        <v>2177</v>
      </c>
    </row>
    <row r="2031" spans="1:51">
      <c r="A2031" s="13" t="s">
        <v>127</v>
      </c>
      <c r="B2031" s="2" t="s">
        <v>75</v>
      </c>
      <c r="C2031" s="14" t="s">
        <v>188</v>
      </c>
      <c r="D2031" s="2">
        <v>2014</v>
      </c>
      <c r="E2031" s="14">
        <v>2015</v>
      </c>
      <c r="F2031" s="14" t="s">
        <v>100</v>
      </c>
      <c r="G2031" s="93">
        <v>109</v>
      </c>
      <c r="H2031" s="93">
        <v>907</v>
      </c>
      <c r="I2031" s="93">
        <v>0</v>
      </c>
      <c r="J2031" s="93">
        <v>4</v>
      </c>
      <c r="K2031" s="93">
        <v>109</v>
      </c>
      <c r="L2031" s="93">
        <v>911</v>
      </c>
      <c r="M2031" s="48">
        <v>1020</v>
      </c>
      <c r="N2031" s="48">
        <v>2041</v>
      </c>
      <c r="O2031" s="48">
        <v>296</v>
      </c>
      <c r="P2031" s="48">
        <v>1737</v>
      </c>
      <c r="Q2031" s="48">
        <v>2033</v>
      </c>
      <c r="R2031" s="48">
        <v>0</v>
      </c>
      <c r="S2031" s="48">
        <v>8</v>
      </c>
      <c r="T2031" s="48">
        <v>8</v>
      </c>
      <c r="U2031" s="48">
        <v>296</v>
      </c>
      <c r="V2031" s="48">
        <v>1745</v>
      </c>
      <c r="W2031" s="156">
        <v>270947</v>
      </c>
      <c r="X2031" s="156">
        <v>726</v>
      </c>
      <c r="Y2031" s="156">
        <v>271673</v>
      </c>
      <c r="Z2031" s="28">
        <v>0.98</v>
      </c>
      <c r="AA2031" s="28"/>
      <c r="AB2031" s="111">
        <v>9</v>
      </c>
      <c r="AC2031" s="28">
        <v>0.222</v>
      </c>
      <c r="AD2031" s="28">
        <v>9.7000000000000003E-3</v>
      </c>
      <c r="AE2031" s="139"/>
      <c r="AF2031" s="139"/>
      <c r="AG2031" s="93">
        <v>101</v>
      </c>
      <c r="AH2031" s="93">
        <v>216</v>
      </c>
    </row>
    <row r="2032" spans="1:51">
      <c r="A2032" s="13" t="s">
        <v>128</v>
      </c>
      <c r="B2032" s="2" t="s">
        <v>75</v>
      </c>
      <c r="C2032" s="14" t="s">
        <v>188</v>
      </c>
      <c r="D2032" s="2">
        <v>2014</v>
      </c>
      <c r="E2032" s="14">
        <v>2015</v>
      </c>
      <c r="F2032" s="14" t="s">
        <v>100</v>
      </c>
      <c r="G2032" s="93">
        <v>10966</v>
      </c>
      <c r="H2032" s="93">
        <v>50900</v>
      </c>
      <c r="I2032" s="93">
        <v>21</v>
      </c>
      <c r="J2032" s="93">
        <v>314</v>
      </c>
      <c r="K2032" s="93">
        <v>10987</v>
      </c>
      <c r="L2032" s="93">
        <v>51214</v>
      </c>
      <c r="M2032" s="48">
        <v>62201</v>
      </c>
      <c r="N2032" s="48">
        <v>148351</v>
      </c>
      <c r="O2032" s="48">
        <v>29978</v>
      </c>
      <c r="P2032" s="48">
        <v>117580</v>
      </c>
      <c r="Q2032" s="48">
        <v>147558</v>
      </c>
      <c r="R2032" s="48">
        <v>65</v>
      </c>
      <c r="S2032" s="48">
        <v>728</v>
      </c>
      <c r="T2032" s="48">
        <v>793</v>
      </c>
      <c r="U2032" s="48">
        <v>30043</v>
      </c>
      <c r="V2032" s="48">
        <v>118308</v>
      </c>
      <c r="W2032" s="156">
        <v>20673607</v>
      </c>
      <c r="X2032" s="156">
        <v>109965</v>
      </c>
      <c r="Y2032" s="156">
        <v>20783572</v>
      </c>
      <c r="Z2032" s="28">
        <v>0.99639999999999995</v>
      </c>
      <c r="AA2032" s="28"/>
      <c r="AB2032" s="111">
        <v>7</v>
      </c>
      <c r="AC2032" s="28">
        <v>0.14299999999999999</v>
      </c>
      <c r="AD2032" s="28">
        <v>4.7000000000000002E-3</v>
      </c>
      <c r="AE2032" s="139"/>
      <c r="AF2032" s="139"/>
      <c r="AG2032" s="93">
        <v>10413</v>
      </c>
      <c r="AH2032" s="93">
        <v>23468</v>
      </c>
    </row>
    <row r="2033" spans="1:34">
      <c r="A2033" s="13" t="s">
        <v>129</v>
      </c>
      <c r="B2033" s="2" t="s">
        <v>75</v>
      </c>
      <c r="C2033" s="14" t="s">
        <v>188</v>
      </c>
      <c r="D2033" s="2">
        <v>2014</v>
      </c>
      <c r="E2033" s="14">
        <v>2015</v>
      </c>
      <c r="F2033" s="14" t="s">
        <v>100</v>
      </c>
      <c r="G2033" s="93">
        <v>1638</v>
      </c>
      <c r="H2033" s="93">
        <v>8439</v>
      </c>
      <c r="I2033" s="93">
        <v>4</v>
      </c>
      <c r="J2033" s="93">
        <v>45</v>
      </c>
      <c r="K2033" s="93">
        <v>1642</v>
      </c>
      <c r="L2033" s="93">
        <v>8484</v>
      </c>
      <c r="M2033" s="48">
        <v>10126</v>
      </c>
      <c r="N2033" s="48">
        <v>23622</v>
      </c>
      <c r="O2033" s="48">
        <v>4372</v>
      </c>
      <c r="P2033" s="48">
        <v>19107</v>
      </c>
      <c r="Q2033" s="48">
        <v>23479</v>
      </c>
      <c r="R2033" s="48">
        <v>15</v>
      </c>
      <c r="S2033" s="48">
        <v>128</v>
      </c>
      <c r="T2033" s="48">
        <v>143</v>
      </c>
      <c r="U2033" s="48">
        <v>4387</v>
      </c>
      <c r="V2033" s="48">
        <v>19235</v>
      </c>
      <c r="W2033" s="156">
        <v>3198646</v>
      </c>
      <c r="X2033" s="156">
        <v>15238</v>
      </c>
      <c r="Y2033" s="156">
        <v>3213884</v>
      </c>
      <c r="Z2033" s="28">
        <v>0.99580000000000002</v>
      </c>
      <c r="AA2033" s="28"/>
      <c r="AB2033" s="111">
        <v>9</v>
      </c>
      <c r="AC2033" s="28">
        <v>0.222</v>
      </c>
      <c r="AD2033" s="28">
        <v>9.7000000000000003E-3</v>
      </c>
      <c r="AE2033" s="139"/>
      <c r="AF2033" s="139"/>
      <c r="AG2033" s="93">
        <v>1379</v>
      </c>
      <c r="AH2033" s="93">
        <v>3040</v>
      </c>
    </row>
    <row r="2034" spans="1:34">
      <c r="A2034" s="13" t="s">
        <v>130</v>
      </c>
      <c r="B2034" s="2" t="s">
        <v>75</v>
      </c>
      <c r="C2034" s="14" t="s">
        <v>188</v>
      </c>
      <c r="D2034" s="2">
        <v>2014</v>
      </c>
      <c r="E2034" s="14">
        <v>2015</v>
      </c>
      <c r="F2034" s="14" t="s">
        <v>100</v>
      </c>
      <c r="G2034" s="93">
        <v>678</v>
      </c>
      <c r="H2034" s="93">
        <v>5046</v>
      </c>
      <c r="I2034" s="93">
        <v>1</v>
      </c>
      <c r="J2034" s="93">
        <v>11</v>
      </c>
      <c r="K2034" s="93">
        <v>679</v>
      </c>
      <c r="L2034" s="93">
        <v>5057</v>
      </c>
      <c r="M2034" s="48">
        <v>5736</v>
      </c>
      <c r="N2034" s="48">
        <v>11343</v>
      </c>
      <c r="O2034" s="48">
        <v>1765</v>
      </c>
      <c r="P2034" s="48">
        <v>9550</v>
      </c>
      <c r="Q2034" s="48">
        <v>11315</v>
      </c>
      <c r="R2034" s="48">
        <v>3</v>
      </c>
      <c r="S2034" s="48">
        <v>25</v>
      </c>
      <c r="T2034" s="48">
        <v>28</v>
      </c>
      <c r="U2034" s="48">
        <v>1768</v>
      </c>
      <c r="V2034" s="48">
        <v>9575</v>
      </c>
      <c r="W2034" s="156">
        <v>1626862</v>
      </c>
      <c r="X2034" s="156">
        <v>3284</v>
      </c>
      <c r="Y2034" s="156">
        <v>1630146</v>
      </c>
      <c r="Z2034" s="28">
        <v>0.95450000000000002</v>
      </c>
      <c r="AA2034" s="28"/>
      <c r="AB2034" s="111">
        <v>9</v>
      </c>
      <c r="AC2034" s="28">
        <v>0.222</v>
      </c>
      <c r="AD2034" s="28">
        <v>9.7000000000000003E-3</v>
      </c>
      <c r="AE2034" s="139"/>
      <c r="AF2034" s="139"/>
      <c r="AG2034" s="93">
        <v>388</v>
      </c>
      <c r="AH2034" s="93">
        <v>757</v>
      </c>
    </row>
    <row r="2035" spans="1:34">
      <c r="A2035" s="13" t="s">
        <v>131</v>
      </c>
      <c r="B2035" s="2" t="s">
        <v>75</v>
      </c>
      <c r="C2035" s="14" t="s">
        <v>188</v>
      </c>
      <c r="D2035" s="2">
        <v>2014</v>
      </c>
      <c r="E2035" s="14">
        <v>2015</v>
      </c>
      <c r="F2035" s="14" t="s">
        <v>100</v>
      </c>
      <c r="G2035" s="93">
        <v>292</v>
      </c>
      <c r="H2035" s="93">
        <v>1258</v>
      </c>
      <c r="I2035" s="93">
        <v>0</v>
      </c>
      <c r="J2035" s="93">
        <v>0</v>
      </c>
      <c r="K2035" s="93">
        <v>292</v>
      </c>
      <c r="L2035" s="93">
        <v>1258</v>
      </c>
      <c r="M2035" s="48">
        <v>1550</v>
      </c>
      <c r="N2035" s="48">
        <v>3176</v>
      </c>
      <c r="O2035" s="48">
        <v>769</v>
      </c>
      <c r="P2035" s="48">
        <v>2406</v>
      </c>
      <c r="Q2035" s="48">
        <v>3175</v>
      </c>
      <c r="R2035" s="48">
        <v>0</v>
      </c>
      <c r="S2035" s="48">
        <v>1</v>
      </c>
      <c r="T2035" s="48">
        <v>1</v>
      </c>
      <c r="U2035" s="48">
        <v>769</v>
      </c>
      <c r="V2035" s="48">
        <v>2407</v>
      </c>
      <c r="W2035" s="156">
        <v>453275</v>
      </c>
      <c r="X2035" s="156">
        <v>115</v>
      </c>
      <c r="Y2035" s="156">
        <v>453390</v>
      </c>
      <c r="Z2035" s="28">
        <v>0.8871</v>
      </c>
      <c r="AA2035" s="28"/>
      <c r="AB2035" s="111">
        <v>9</v>
      </c>
      <c r="AC2035" s="28">
        <v>0.222</v>
      </c>
      <c r="AD2035" s="28">
        <v>9.7000000000000003E-3</v>
      </c>
      <c r="AE2035" s="139"/>
      <c r="AF2035" s="139"/>
      <c r="AG2035" s="93">
        <v>99</v>
      </c>
      <c r="AH2035" s="93">
        <v>177</v>
      </c>
    </row>
    <row r="2036" spans="1:34">
      <c r="A2036" s="13" t="s">
        <v>132</v>
      </c>
      <c r="B2036" s="2" t="s">
        <v>76</v>
      </c>
      <c r="C2036" s="14" t="s">
        <v>188</v>
      </c>
      <c r="D2036" s="2">
        <v>2014</v>
      </c>
      <c r="E2036" s="14">
        <v>2015</v>
      </c>
      <c r="F2036" s="14" t="s">
        <v>100</v>
      </c>
      <c r="G2036" s="93">
        <v>83572</v>
      </c>
      <c r="H2036" s="93">
        <v>492593</v>
      </c>
      <c r="I2036" s="93">
        <v>939</v>
      </c>
      <c r="J2036" s="93">
        <v>5682</v>
      </c>
      <c r="K2036" s="93">
        <v>84511</v>
      </c>
      <c r="L2036" s="93">
        <v>498275</v>
      </c>
      <c r="M2036" s="48">
        <v>582786</v>
      </c>
      <c r="N2036" s="48">
        <v>1183443</v>
      </c>
      <c r="O2036" s="48">
        <v>191759</v>
      </c>
      <c r="P2036" s="48">
        <v>976594</v>
      </c>
      <c r="Q2036" s="48">
        <v>1168353</v>
      </c>
      <c r="R2036" s="48">
        <v>2994</v>
      </c>
      <c r="S2036" s="48">
        <v>12096</v>
      </c>
      <c r="T2036" s="48">
        <v>15090</v>
      </c>
      <c r="U2036" s="48">
        <v>194753</v>
      </c>
      <c r="V2036" s="48">
        <v>988690</v>
      </c>
      <c r="W2036" s="156">
        <v>178574136</v>
      </c>
      <c r="X2036" s="156">
        <v>2350232</v>
      </c>
      <c r="Y2036" s="156">
        <v>180924368</v>
      </c>
      <c r="Z2036" s="28">
        <v>0.95940000000000003</v>
      </c>
      <c r="AA2036" s="28"/>
      <c r="AB2036" s="111">
        <v>13</v>
      </c>
      <c r="AC2036" s="28">
        <v>0.46200000000000002</v>
      </c>
      <c r="AD2036" s="28">
        <v>0.1139</v>
      </c>
      <c r="AE2036" s="139"/>
      <c r="AF2036" s="139"/>
      <c r="AG2036" s="93">
        <v>114294</v>
      </c>
      <c r="AH2036" s="93">
        <v>232778</v>
      </c>
    </row>
    <row r="2037" spans="1:34">
      <c r="A2037" s="13" t="s">
        <v>133</v>
      </c>
      <c r="B2037" s="2" t="s">
        <v>75</v>
      </c>
      <c r="C2037" s="14" t="s">
        <v>188</v>
      </c>
      <c r="D2037" s="2">
        <v>2014</v>
      </c>
      <c r="E2037" s="14">
        <v>2015</v>
      </c>
      <c r="F2037" s="14" t="s">
        <v>100</v>
      </c>
      <c r="G2037" s="93">
        <v>1956</v>
      </c>
      <c r="H2037" s="93">
        <v>9536</v>
      </c>
      <c r="I2037" s="93">
        <v>4</v>
      </c>
      <c r="J2037" s="93">
        <v>14</v>
      </c>
      <c r="K2037" s="93">
        <v>1960</v>
      </c>
      <c r="L2037" s="93">
        <v>9550</v>
      </c>
      <c r="M2037" s="48">
        <v>11510</v>
      </c>
      <c r="N2037" s="48">
        <v>28658</v>
      </c>
      <c r="O2037" s="48">
        <v>5271</v>
      </c>
      <c r="P2037" s="48">
        <v>23324</v>
      </c>
      <c r="Q2037" s="48">
        <v>28595</v>
      </c>
      <c r="R2037" s="48">
        <v>10</v>
      </c>
      <c r="S2037" s="48">
        <v>53</v>
      </c>
      <c r="T2037" s="48">
        <v>63</v>
      </c>
      <c r="U2037" s="48">
        <v>5281</v>
      </c>
      <c r="V2037" s="48">
        <v>23377</v>
      </c>
      <c r="W2037" s="156">
        <v>3975779</v>
      </c>
      <c r="X2037" s="156">
        <v>5082</v>
      </c>
      <c r="Y2037" s="156">
        <v>3980861</v>
      </c>
      <c r="Z2037" s="28">
        <v>0.98870000000000002</v>
      </c>
      <c r="AA2037" s="28"/>
      <c r="AB2037" s="111">
        <v>9</v>
      </c>
      <c r="AC2037" s="28">
        <v>0.222</v>
      </c>
      <c r="AD2037" s="28">
        <v>9.7000000000000003E-3</v>
      </c>
      <c r="AE2037" s="139"/>
      <c r="AF2037" s="139"/>
      <c r="AG2037" s="93">
        <v>2894</v>
      </c>
      <c r="AH2037" s="93">
        <v>6690</v>
      </c>
    </row>
    <row r="2038" spans="1:34">
      <c r="A2038" s="13" t="s">
        <v>134</v>
      </c>
      <c r="B2038" s="2" t="s">
        <v>75</v>
      </c>
      <c r="C2038" s="14" t="s">
        <v>188</v>
      </c>
      <c r="D2038" s="2">
        <v>2014</v>
      </c>
      <c r="E2038" s="14">
        <v>2015</v>
      </c>
      <c r="F2038" s="14" t="s">
        <v>100</v>
      </c>
      <c r="G2038" s="93">
        <v>700</v>
      </c>
      <c r="H2038" s="93">
        <v>5472</v>
      </c>
      <c r="I2038" s="93">
        <v>16</v>
      </c>
      <c r="J2038" s="93">
        <v>128</v>
      </c>
      <c r="K2038" s="93">
        <v>716</v>
      </c>
      <c r="L2038" s="93">
        <v>5600</v>
      </c>
      <c r="M2038" s="48">
        <v>6316</v>
      </c>
      <c r="N2038" s="48">
        <v>10466</v>
      </c>
      <c r="O2038" s="48">
        <v>1547</v>
      </c>
      <c r="P2038" s="48">
        <v>8563</v>
      </c>
      <c r="Q2038" s="48">
        <v>10110</v>
      </c>
      <c r="R2038" s="48">
        <v>47</v>
      </c>
      <c r="S2038" s="48">
        <v>309</v>
      </c>
      <c r="T2038" s="48">
        <v>356</v>
      </c>
      <c r="U2038" s="48">
        <v>1594</v>
      </c>
      <c r="V2038" s="48">
        <v>8872</v>
      </c>
      <c r="W2038" s="156">
        <v>1519551</v>
      </c>
      <c r="X2038" s="156">
        <v>37792</v>
      </c>
      <c r="Y2038" s="156">
        <v>1557343</v>
      </c>
      <c r="Z2038" s="28">
        <v>0.96140000000000003</v>
      </c>
      <c r="AA2038" s="28"/>
      <c r="AB2038" s="111">
        <v>9</v>
      </c>
      <c r="AC2038" s="28">
        <v>0.222</v>
      </c>
      <c r="AD2038" s="28">
        <v>9.7000000000000003E-3</v>
      </c>
      <c r="AE2038" s="139"/>
      <c r="AF2038" s="139"/>
      <c r="AG2038" s="93">
        <v>1306</v>
      </c>
      <c r="AH2038" s="93">
        <v>2341</v>
      </c>
    </row>
    <row r="2039" spans="1:34">
      <c r="A2039" s="13" t="s">
        <v>135</v>
      </c>
      <c r="B2039" s="2" t="s">
        <v>75</v>
      </c>
      <c r="C2039" s="14" t="s">
        <v>188</v>
      </c>
      <c r="D2039" s="2">
        <v>2014</v>
      </c>
      <c r="E2039" s="14">
        <v>2015</v>
      </c>
      <c r="F2039" s="14" t="s">
        <v>100</v>
      </c>
      <c r="G2039" s="93">
        <v>137</v>
      </c>
      <c r="H2039" s="93">
        <v>914</v>
      </c>
      <c r="I2039" s="93">
        <v>0</v>
      </c>
      <c r="J2039" s="93">
        <v>1</v>
      </c>
      <c r="K2039" s="93">
        <v>137</v>
      </c>
      <c r="L2039" s="93">
        <v>915</v>
      </c>
      <c r="M2039" s="48">
        <v>1052</v>
      </c>
      <c r="N2039" s="48">
        <v>2022</v>
      </c>
      <c r="O2039" s="48">
        <v>368</v>
      </c>
      <c r="P2039" s="48">
        <v>1651</v>
      </c>
      <c r="Q2039" s="48">
        <v>2019</v>
      </c>
      <c r="R2039" s="48">
        <v>0</v>
      </c>
      <c r="S2039" s="48">
        <v>3</v>
      </c>
      <c r="T2039" s="48">
        <v>3</v>
      </c>
      <c r="U2039" s="48">
        <v>368</v>
      </c>
      <c r="V2039" s="48">
        <v>1654</v>
      </c>
      <c r="W2039" s="156">
        <v>287124</v>
      </c>
      <c r="X2039" s="156">
        <v>1288</v>
      </c>
      <c r="Y2039" s="156">
        <v>288412</v>
      </c>
      <c r="Z2039" s="28">
        <v>0.83640000000000003</v>
      </c>
      <c r="AA2039" s="28"/>
      <c r="AB2039" s="111">
        <v>9</v>
      </c>
      <c r="AC2039" s="28">
        <v>0.222</v>
      </c>
      <c r="AD2039" s="28">
        <v>9.7000000000000003E-3</v>
      </c>
      <c r="AE2039" s="139"/>
      <c r="AF2039" s="139"/>
      <c r="AG2039" s="93">
        <v>30</v>
      </c>
      <c r="AH2039" s="93">
        <v>49</v>
      </c>
    </row>
    <row r="2040" spans="1:34">
      <c r="A2040" s="13" t="s">
        <v>136</v>
      </c>
      <c r="B2040" s="2" t="s">
        <v>75</v>
      </c>
      <c r="C2040" s="14" t="s">
        <v>188</v>
      </c>
      <c r="D2040" s="2">
        <v>2014</v>
      </c>
      <c r="E2040" s="14">
        <v>2015</v>
      </c>
      <c r="F2040" s="14" t="s">
        <v>100</v>
      </c>
      <c r="G2040" s="93">
        <v>818</v>
      </c>
      <c r="H2040" s="93">
        <v>6437</v>
      </c>
      <c r="I2040" s="93">
        <v>1</v>
      </c>
      <c r="J2040" s="93">
        <v>21</v>
      </c>
      <c r="K2040" s="93">
        <v>819</v>
      </c>
      <c r="L2040" s="93">
        <v>6458</v>
      </c>
      <c r="M2040" s="48">
        <v>7277</v>
      </c>
      <c r="N2040" s="48">
        <v>13459</v>
      </c>
      <c r="O2040" s="48">
        <v>2083</v>
      </c>
      <c r="P2040" s="48">
        <v>11327</v>
      </c>
      <c r="Q2040" s="48">
        <v>13410</v>
      </c>
      <c r="R2040" s="48">
        <v>5</v>
      </c>
      <c r="S2040" s="48">
        <v>44</v>
      </c>
      <c r="T2040" s="48">
        <v>49</v>
      </c>
      <c r="U2040" s="48">
        <v>2088</v>
      </c>
      <c r="V2040" s="48">
        <v>11371</v>
      </c>
      <c r="W2040" s="156">
        <v>1996764</v>
      </c>
      <c r="X2040" s="156">
        <v>6150</v>
      </c>
      <c r="Y2040" s="156">
        <v>2002914</v>
      </c>
      <c r="Z2040" s="28">
        <v>0.9909</v>
      </c>
      <c r="AA2040" s="28"/>
      <c r="AB2040" s="111">
        <v>9</v>
      </c>
      <c r="AC2040" s="28">
        <v>0.222</v>
      </c>
      <c r="AD2040" s="28">
        <v>9.7000000000000003E-3</v>
      </c>
      <c r="AE2040" s="139"/>
      <c r="AF2040" s="139"/>
      <c r="AG2040" s="93">
        <v>630</v>
      </c>
      <c r="AH2040" s="93">
        <v>1322</v>
      </c>
    </row>
    <row r="2041" spans="1:34">
      <c r="A2041" s="13" t="s">
        <v>137</v>
      </c>
      <c r="B2041" s="2" t="s">
        <v>75</v>
      </c>
      <c r="C2041" s="14" t="s">
        <v>188</v>
      </c>
      <c r="D2041" s="2">
        <v>2014</v>
      </c>
      <c r="E2041" s="14">
        <v>2015</v>
      </c>
      <c r="F2041" s="14" t="s">
        <v>100</v>
      </c>
      <c r="G2041" s="93">
        <v>4622</v>
      </c>
      <c r="H2041" s="93">
        <v>19535</v>
      </c>
      <c r="I2041" s="93">
        <v>7</v>
      </c>
      <c r="J2041" s="93">
        <v>22</v>
      </c>
      <c r="K2041" s="93">
        <v>4629</v>
      </c>
      <c r="L2041" s="93">
        <v>19557</v>
      </c>
      <c r="M2041" s="48">
        <v>24186</v>
      </c>
      <c r="N2041" s="48">
        <v>56912</v>
      </c>
      <c r="O2041" s="48">
        <v>12632</v>
      </c>
      <c r="P2041" s="48">
        <v>44193</v>
      </c>
      <c r="Q2041" s="48">
        <v>56825</v>
      </c>
      <c r="R2041" s="48">
        <v>19</v>
      </c>
      <c r="S2041" s="48">
        <v>68</v>
      </c>
      <c r="T2041" s="48">
        <v>87</v>
      </c>
      <c r="U2041" s="48">
        <v>12651</v>
      </c>
      <c r="V2041" s="48">
        <v>44261</v>
      </c>
      <c r="W2041" s="156">
        <v>7975577</v>
      </c>
      <c r="X2041" s="156">
        <v>6969</v>
      </c>
      <c r="Y2041" s="156">
        <v>7982546</v>
      </c>
      <c r="Z2041" s="28">
        <v>0.99329999999999996</v>
      </c>
      <c r="AA2041" s="28"/>
      <c r="AB2041" s="111">
        <v>1</v>
      </c>
      <c r="AC2041" s="28">
        <v>0</v>
      </c>
      <c r="AD2041" s="28">
        <v>1.95E-2</v>
      </c>
      <c r="AE2041" s="139"/>
      <c r="AF2041" s="139"/>
      <c r="AG2041" s="93">
        <v>4017</v>
      </c>
      <c r="AH2041" s="93">
        <v>8984</v>
      </c>
    </row>
    <row r="2042" spans="1:34">
      <c r="A2042" s="13" t="s">
        <v>138</v>
      </c>
      <c r="B2042" s="2" t="s">
        <v>75</v>
      </c>
      <c r="C2042" s="14" t="s">
        <v>188</v>
      </c>
      <c r="D2042" s="2">
        <v>2014</v>
      </c>
      <c r="E2042" s="14">
        <v>2015</v>
      </c>
      <c r="F2042" s="14" t="s">
        <v>100</v>
      </c>
      <c r="G2042" s="93">
        <v>80</v>
      </c>
      <c r="H2042" s="93">
        <v>386</v>
      </c>
      <c r="I2042" s="93">
        <v>0</v>
      </c>
      <c r="J2042" s="93">
        <v>0</v>
      </c>
      <c r="K2042" s="93">
        <v>80</v>
      </c>
      <c r="L2042" s="93">
        <v>386</v>
      </c>
      <c r="M2042" s="48">
        <v>466</v>
      </c>
      <c r="N2042" s="48">
        <v>1012</v>
      </c>
      <c r="O2042" s="48">
        <v>210</v>
      </c>
      <c r="P2042" s="48">
        <v>802</v>
      </c>
      <c r="Q2042" s="48">
        <v>1012</v>
      </c>
      <c r="R2042" s="48">
        <v>0</v>
      </c>
      <c r="S2042" s="48">
        <v>0</v>
      </c>
      <c r="T2042" s="48">
        <v>0</v>
      </c>
      <c r="U2042" s="48">
        <v>210</v>
      </c>
      <c r="V2042" s="48">
        <v>802</v>
      </c>
      <c r="W2042" s="156">
        <v>138385</v>
      </c>
      <c r="X2042" s="156">
        <v>0</v>
      </c>
      <c r="Y2042" s="156">
        <v>138385</v>
      </c>
      <c r="Z2042" s="28">
        <v>1</v>
      </c>
      <c r="AA2042" s="28"/>
      <c r="AB2042" s="111">
        <v>9</v>
      </c>
      <c r="AC2042" s="28">
        <v>0.222</v>
      </c>
      <c r="AD2042" s="28">
        <v>9.7000000000000003E-3</v>
      </c>
      <c r="AE2042" s="139"/>
      <c r="AF2042" s="139"/>
      <c r="AG2042" s="93">
        <v>34</v>
      </c>
      <c r="AH2042" s="93">
        <v>63</v>
      </c>
    </row>
    <row r="2043" spans="1:34">
      <c r="A2043" s="13" t="s">
        <v>139</v>
      </c>
      <c r="B2043" s="2" t="s">
        <v>75</v>
      </c>
      <c r="C2043" s="14" t="s">
        <v>188</v>
      </c>
      <c r="D2043" s="2">
        <v>2014</v>
      </c>
      <c r="E2043" s="14">
        <v>2015</v>
      </c>
      <c r="F2043" s="14" t="s">
        <v>100</v>
      </c>
      <c r="G2043" s="93">
        <v>11</v>
      </c>
      <c r="H2043" s="93">
        <v>470</v>
      </c>
      <c r="I2043" s="93">
        <v>0</v>
      </c>
      <c r="J2043" s="93">
        <v>0</v>
      </c>
      <c r="K2043" s="93">
        <v>11</v>
      </c>
      <c r="L2043" s="93">
        <v>470</v>
      </c>
      <c r="M2043" s="48">
        <v>481</v>
      </c>
      <c r="N2043" s="48">
        <v>812</v>
      </c>
      <c r="O2043" s="48">
        <v>29</v>
      </c>
      <c r="P2043" s="48">
        <v>783</v>
      </c>
      <c r="Q2043" s="48">
        <v>812</v>
      </c>
      <c r="R2043" s="48">
        <v>0</v>
      </c>
      <c r="S2043" s="48">
        <v>0</v>
      </c>
      <c r="T2043" s="48">
        <v>0</v>
      </c>
      <c r="U2043" s="48">
        <v>29</v>
      </c>
      <c r="V2043" s="48">
        <v>783</v>
      </c>
      <c r="W2043" s="156">
        <v>116929</v>
      </c>
      <c r="X2043" s="156">
        <v>0</v>
      </c>
      <c r="Y2043" s="156">
        <v>116929</v>
      </c>
      <c r="Z2043" s="28">
        <v>1</v>
      </c>
      <c r="AA2043" s="28"/>
      <c r="AB2043" s="111">
        <v>9</v>
      </c>
      <c r="AC2043" s="28">
        <v>0.222</v>
      </c>
      <c r="AD2043" s="28">
        <v>9.7000000000000003E-3</v>
      </c>
      <c r="AE2043" s="139"/>
      <c r="AF2043" s="139"/>
      <c r="AG2043" s="93">
        <v>73</v>
      </c>
      <c r="AH2043" s="93">
        <v>149</v>
      </c>
    </row>
    <row r="2044" spans="1:34">
      <c r="A2044" s="13" t="s">
        <v>140</v>
      </c>
      <c r="B2044" s="2" t="s">
        <v>75</v>
      </c>
      <c r="C2044" s="14" t="s">
        <v>188</v>
      </c>
      <c r="D2044" s="2">
        <v>2014</v>
      </c>
      <c r="E2044" s="14">
        <v>2015</v>
      </c>
      <c r="F2044" s="14" t="s">
        <v>100</v>
      </c>
      <c r="G2044" s="93">
        <v>2808</v>
      </c>
      <c r="H2044" s="93">
        <v>17775</v>
      </c>
      <c r="I2044" s="93">
        <v>8</v>
      </c>
      <c r="J2044" s="93">
        <v>77</v>
      </c>
      <c r="K2044" s="93">
        <v>2816</v>
      </c>
      <c r="L2044" s="93">
        <v>17852</v>
      </c>
      <c r="M2044" s="48">
        <v>20668</v>
      </c>
      <c r="N2044" s="48">
        <v>46178</v>
      </c>
      <c r="O2044" s="48">
        <v>7143</v>
      </c>
      <c r="P2044" s="48">
        <v>38785</v>
      </c>
      <c r="Q2044" s="48">
        <v>45928</v>
      </c>
      <c r="R2044" s="48">
        <v>30</v>
      </c>
      <c r="S2044" s="48">
        <v>220</v>
      </c>
      <c r="T2044" s="48">
        <v>250</v>
      </c>
      <c r="U2044" s="48">
        <v>7173</v>
      </c>
      <c r="V2044" s="48">
        <v>39005</v>
      </c>
      <c r="W2044" s="156">
        <v>6258579</v>
      </c>
      <c r="X2044" s="156">
        <v>23004</v>
      </c>
      <c r="Y2044" s="156">
        <v>6281583</v>
      </c>
      <c r="Z2044" s="28">
        <v>0.99939999999999996</v>
      </c>
      <c r="AA2044" s="28"/>
      <c r="AB2044" s="111">
        <v>1</v>
      </c>
      <c r="AC2044" s="28">
        <v>0</v>
      </c>
      <c r="AD2044" s="28">
        <v>7.7200000000000005E-2</v>
      </c>
      <c r="AE2044" s="139"/>
      <c r="AF2044" s="139"/>
      <c r="AG2044" s="93">
        <v>6951</v>
      </c>
      <c r="AH2044" s="93">
        <v>15136</v>
      </c>
    </row>
    <row r="2045" spans="1:34">
      <c r="A2045" s="13" t="s">
        <v>141</v>
      </c>
      <c r="B2045" s="2" t="s">
        <v>75</v>
      </c>
      <c r="C2045" s="14" t="s">
        <v>188</v>
      </c>
      <c r="D2045" s="2">
        <v>2014</v>
      </c>
      <c r="E2045" s="14">
        <v>2015</v>
      </c>
      <c r="F2045" s="14" t="s">
        <v>100</v>
      </c>
      <c r="G2045" s="93">
        <v>379</v>
      </c>
      <c r="H2045" s="93">
        <v>3069</v>
      </c>
      <c r="I2045" s="93">
        <v>2</v>
      </c>
      <c r="J2045" s="93">
        <v>28</v>
      </c>
      <c r="K2045" s="93">
        <v>381</v>
      </c>
      <c r="L2045" s="93">
        <v>3097</v>
      </c>
      <c r="M2045" s="48">
        <v>3478</v>
      </c>
      <c r="N2045" s="48">
        <v>7207</v>
      </c>
      <c r="O2045" s="48">
        <v>940</v>
      </c>
      <c r="P2045" s="48">
        <v>6178</v>
      </c>
      <c r="Q2045" s="48">
        <v>7118</v>
      </c>
      <c r="R2045" s="48">
        <v>8</v>
      </c>
      <c r="S2045" s="48">
        <v>81</v>
      </c>
      <c r="T2045" s="48">
        <v>89</v>
      </c>
      <c r="U2045" s="48">
        <v>948</v>
      </c>
      <c r="V2045" s="48">
        <v>6259</v>
      </c>
      <c r="W2045" s="156">
        <v>972088</v>
      </c>
      <c r="X2045" s="156">
        <v>7163</v>
      </c>
      <c r="Y2045" s="156">
        <v>979251</v>
      </c>
      <c r="Z2045" s="28">
        <v>0.93989999999999996</v>
      </c>
      <c r="AA2045" s="28"/>
      <c r="AB2045" s="111">
        <v>9</v>
      </c>
      <c r="AC2045" s="28">
        <v>0.222</v>
      </c>
      <c r="AD2045" s="28">
        <v>9.7000000000000003E-3</v>
      </c>
      <c r="AE2045" s="139"/>
      <c r="AF2045" s="139"/>
      <c r="AG2045" s="93">
        <v>818</v>
      </c>
      <c r="AH2045" s="93">
        <v>1686</v>
      </c>
    </row>
    <row r="2046" spans="1:34">
      <c r="A2046" s="13" t="s">
        <v>142</v>
      </c>
      <c r="B2046" s="2" t="s">
        <v>75</v>
      </c>
      <c r="C2046" s="14" t="s">
        <v>188</v>
      </c>
      <c r="D2046" s="2">
        <v>2014</v>
      </c>
      <c r="E2046" s="14">
        <v>2015</v>
      </c>
      <c r="F2046" s="14" t="s">
        <v>100</v>
      </c>
      <c r="G2046" s="93">
        <v>415</v>
      </c>
      <c r="H2046" s="93">
        <v>3728</v>
      </c>
      <c r="I2046" s="93">
        <v>1</v>
      </c>
      <c r="J2046" s="93">
        <v>6</v>
      </c>
      <c r="K2046" s="93">
        <v>416</v>
      </c>
      <c r="L2046" s="93">
        <v>3734</v>
      </c>
      <c r="M2046" s="48">
        <v>4150</v>
      </c>
      <c r="N2046" s="48">
        <v>7568</v>
      </c>
      <c r="O2046" s="48">
        <v>1088</v>
      </c>
      <c r="P2046" s="48">
        <v>6469</v>
      </c>
      <c r="Q2046" s="48">
        <v>7557</v>
      </c>
      <c r="R2046" s="48">
        <v>1</v>
      </c>
      <c r="S2046" s="48">
        <v>10</v>
      </c>
      <c r="T2046" s="48">
        <v>11</v>
      </c>
      <c r="U2046" s="48">
        <v>1089</v>
      </c>
      <c r="V2046" s="48">
        <v>6479</v>
      </c>
      <c r="W2046" s="156">
        <v>1124557</v>
      </c>
      <c r="X2046" s="156">
        <v>1230</v>
      </c>
      <c r="Y2046" s="156">
        <v>1125787</v>
      </c>
      <c r="Z2046" s="28">
        <v>0.99480000000000002</v>
      </c>
      <c r="AA2046" s="28"/>
      <c r="AB2046" s="111">
        <v>9</v>
      </c>
      <c r="AC2046" s="28">
        <v>0.222</v>
      </c>
      <c r="AD2046" s="28">
        <v>9.7000000000000003E-3</v>
      </c>
      <c r="AE2046" s="139"/>
      <c r="AF2046" s="139"/>
      <c r="AG2046" s="93">
        <v>179</v>
      </c>
      <c r="AH2046" s="93">
        <v>321</v>
      </c>
    </row>
    <row r="2047" spans="1:34">
      <c r="A2047" s="13" t="s">
        <v>143</v>
      </c>
      <c r="B2047" s="2" t="s">
        <v>74</v>
      </c>
      <c r="C2047" s="14" t="s">
        <v>188</v>
      </c>
      <c r="D2047" s="2">
        <v>2014</v>
      </c>
      <c r="E2047" s="14">
        <v>2015</v>
      </c>
      <c r="F2047" s="14" t="s">
        <v>100</v>
      </c>
      <c r="G2047" s="93">
        <v>13902</v>
      </c>
      <c r="H2047" s="93">
        <v>103212</v>
      </c>
      <c r="I2047" s="93">
        <v>101</v>
      </c>
      <c r="J2047" s="93">
        <v>1845</v>
      </c>
      <c r="K2047" s="93">
        <v>14003</v>
      </c>
      <c r="L2047" s="93">
        <v>105057</v>
      </c>
      <c r="M2047" s="48">
        <v>119060</v>
      </c>
      <c r="N2047" s="48">
        <v>252447</v>
      </c>
      <c r="O2047" s="48">
        <v>35293</v>
      </c>
      <c r="P2047" s="48">
        <v>212767</v>
      </c>
      <c r="Q2047" s="48">
        <v>248060</v>
      </c>
      <c r="R2047" s="48">
        <v>316</v>
      </c>
      <c r="S2047" s="48">
        <v>4071</v>
      </c>
      <c r="T2047" s="48">
        <v>4387</v>
      </c>
      <c r="U2047" s="48">
        <v>35609</v>
      </c>
      <c r="V2047" s="48">
        <v>216838</v>
      </c>
      <c r="W2047" s="156">
        <v>35067015</v>
      </c>
      <c r="X2047" s="156">
        <v>526788</v>
      </c>
      <c r="Y2047" s="156">
        <v>35593803</v>
      </c>
      <c r="Z2047" s="28">
        <v>0.98529999999999995</v>
      </c>
      <c r="AA2047" s="28"/>
      <c r="AB2047" s="111">
        <v>4</v>
      </c>
      <c r="AC2047" s="28">
        <v>0.25</v>
      </c>
      <c r="AD2047" s="28">
        <v>1.2800000000000001E-2</v>
      </c>
      <c r="AE2047" s="139"/>
      <c r="AF2047" s="139"/>
      <c r="AG2047" s="93">
        <v>29489</v>
      </c>
      <c r="AH2047" s="93">
        <v>63553</v>
      </c>
    </row>
    <row r="2048" spans="1:34">
      <c r="A2048" s="13" t="s">
        <v>144</v>
      </c>
      <c r="B2048" s="2" t="s">
        <v>74</v>
      </c>
      <c r="C2048" s="14" t="s">
        <v>188</v>
      </c>
      <c r="D2048" s="2">
        <v>2014</v>
      </c>
      <c r="E2048" s="14">
        <v>2015</v>
      </c>
      <c r="F2048" s="14" t="s">
        <v>100</v>
      </c>
      <c r="G2048" s="93">
        <v>1216</v>
      </c>
      <c r="H2048" s="93">
        <v>7991</v>
      </c>
      <c r="I2048" s="93">
        <v>8</v>
      </c>
      <c r="J2048" s="93">
        <v>29</v>
      </c>
      <c r="K2048" s="93">
        <v>1224</v>
      </c>
      <c r="L2048" s="93">
        <v>8020</v>
      </c>
      <c r="M2048" s="48">
        <v>9244</v>
      </c>
      <c r="N2048" s="48">
        <v>18515</v>
      </c>
      <c r="O2048" s="48">
        <v>2503</v>
      </c>
      <c r="P2048" s="48">
        <v>15926</v>
      </c>
      <c r="Q2048" s="48">
        <v>18429</v>
      </c>
      <c r="R2048" s="48">
        <v>20</v>
      </c>
      <c r="S2048" s="48">
        <v>66</v>
      </c>
      <c r="T2048" s="48">
        <v>86</v>
      </c>
      <c r="U2048" s="48">
        <v>2523</v>
      </c>
      <c r="V2048" s="48">
        <v>15992</v>
      </c>
      <c r="W2048" s="156">
        <v>2475246</v>
      </c>
      <c r="X2048" s="156">
        <v>9974</v>
      </c>
      <c r="Y2048" s="156">
        <v>2485220</v>
      </c>
      <c r="Z2048" s="28">
        <v>0.99339999999999995</v>
      </c>
      <c r="AA2048" s="28"/>
      <c r="AB2048" s="111">
        <v>9</v>
      </c>
      <c r="AC2048" s="28">
        <v>0.222</v>
      </c>
      <c r="AD2048" s="28">
        <v>9.7000000000000003E-3</v>
      </c>
      <c r="AE2048" s="139"/>
      <c r="AF2048" s="139"/>
      <c r="AG2048" s="93">
        <v>716</v>
      </c>
      <c r="AH2048" s="93">
        <v>1424</v>
      </c>
    </row>
    <row r="2049" spans="1:34">
      <c r="A2049" s="13" t="s">
        <v>145</v>
      </c>
      <c r="B2049" s="2" t="s">
        <v>75</v>
      </c>
      <c r="C2049" s="14" t="s">
        <v>188</v>
      </c>
      <c r="D2049" s="2">
        <v>2014</v>
      </c>
      <c r="E2049" s="14">
        <v>2015</v>
      </c>
      <c r="F2049" s="14" t="s">
        <v>100</v>
      </c>
      <c r="G2049" s="93">
        <v>111</v>
      </c>
      <c r="H2049" s="93">
        <v>899</v>
      </c>
      <c r="I2049" s="93">
        <v>0</v>
      </c>
      <c r="J2049" s="93">
        <v>1</v>
      </c>
      <c r="K2049" s="93">
        <v>111</v>
      </c>
      <c r="L2049" s="93">
        <v>900</v>
      </c>
      <c r="M2049" s="48">
        <v>1011</v>
      </c>
      <c r="N2049" s="48">
        <v>1962</v>
      </c>
      <c r="O2049" s="48">
        <v>304</v>
      </c>
      <c r="P2049" s="48">
        <v>1657</v>
      </c>
      <c r="Q2049" s="48">
        <v>1961</v>
      </c>
      <c r="R2049" s="48">
        <v>0</v>
      </c>
      <c r="S2049" s="48">
        <v>1</v>
      </c>
      <c r="T2049" s="48">
        <v>1</v>
      </c>
      <c r="U2049" s="48">
        <v>304</v>
      </c>
      <c r="V2049" s="48">
        <v>1658</v>
      </c>
      <c r="W2049" s="156">
        <v>282244</v>
      </c>
      <c r="X2049" s="156">
        <v>141</v>
      </c>
      <c r="Y2049" s="156">
        <v>282385</v>
      </c>
      <c r="Z2049" s="28">
        <v>1</v>
      </c>
      <c r="AA2049" s="28"/>
      <c r="AB2049" s="111">
        <v>9</v>
      </c>
      <c r="AC2049" s="28">
        <v>0.222</v>
      </c>
      <c r="AD2049" s="28">
        <v>9.7000000000000003E-3</v>
      </c>
      <c r="AE2049" s="139"/>
      <c r="AF2049" s="139"/>
      <c r="AG2049" s="93">
        <v>41</v>
      </c>
      <c r="AH2049" s="93">
        <v>67</v>
      </c>
    </row>
    <row r="2050" spans="1:34">
      <c r="A2050" s="13" t="s">
        <v>146</v>
      </c>
      <c r="B2050" s="2" t="s">
        <v>75</v>
      </c>
      <c r="C2050" s="14" t="s">
        <v>188</v>
      </c>
      <c r="D2050" s="2">
        <v>2014</v>
      </c>
      <c r="E2050" s="14">
        <v>2015</v>
      </c>
      <c r="F2050" s="14" t="s">
        <v>100</v>
      </c>
      <c r="G2050" s="93">
        <v>19077</v>
      </c>
      <c r="H2050" s="93">
        <v>107956</v>
      </c>
      <c r="I2050" s="93">
        <v>48</v>
      </c>
      <c r="J2050" s="93">
        <v>519</v>
      </c>
      <c r="K2050" s="93">
        <v>19125</v>
      </c>
      <c r="L2050" s="93">
        <v>108475</v>
      </c>
      <c r="M2050" s="48">
        <v>127600</v>
      </c>
      <c r="N2050" s="48">
        <v>295843</v>
      </c>
      <c r="O2050" s="48">
        <v>51878</v>
      </c>
      <c r="P2050" s="48">
        <v>242396</v>
      </c>
      <c r="Q2050" s="48">
        <v>294274</v>
      </c>
      <c r="R2050" s="48">
        <v>171</v>
      </c>
      <c r="S2050" s="48">
        <v>1398</v>
      </c>
      <c r="T2050" s="48">
        <v>1569</v>
      </c>
      <c r="U2050" s="48">
        <v>52049</v>
      </c>
      <c r="V2050" s="48">
        <v>243794</v>
      </c>
      <c r="W2050" s="156">
        <v>40561682</v>
      </c>
      <c r="X2050" s="156">
        <v>167290</v>
      </c>
      <c r="Y2050" s="156">
        <v>40728972</v>
      </c>
      <c r="Z2050" s="28">
        <v>0.99650000000000005</v>
      </c>
      <c r="AA2050" s="28"/>
      <c r="AB2050" s="111">
        <v>9</v>
      </c>
      <c r="AC2050" s="28">
        <v>0.111</v>
      </c>
      <c r="AD2050" s="28">
        <v>3.3099999999999997E-2</v>
      </c>
      <c r="AE2050" s="139"/>
      <c r="AF2050" s="139"/>
      <c r="AG2050" s="93">
        <v>17175</v>
      </c>
      <c r="AH2050" s="93">
        <v>37638</v>
      </c>
    </row>
    <row r="2051" spans="1:34">
      <c r="A2051" s="13" t="s">
        <v>147</v>
      </c>
      <c r="B2051" s="2" t="s">
        <v>74</v>
      </c>
      <c r="C2051" s="14" t="s">
        <v>188</v>
      </c>
      <c r="D2051" s="2">
        <v>2014</v>
      </c>
      <c r="E2051" s="14">
        <v>2015</v>
      </c>
      <c r="F2051" s="14" t="s">
        <v>100</v>
      </c>
      <c r="G2051" s="93">
        <v>18659</v>
      </c>
      <c r="H2051" s="93">
        <v>83964</v>
      </c>
      <c r="I2051" s="93">
        <v>185</v>
      </c>
      <c r="J2051" s="93">
        <v>871</v>
      </c>
      <c r="K2051" s="93">
        <v>18844</v>
      </c>
      <c r="L2051" s="93">
        <v>84835</v>
      </c>
      <c r="M2051" s="48">
        <v>103679</v>
      </c>
      <c r="N2051" s="48">
        <v>220704</v>
      </c>
      <c r="O2051" s="48">
        <v>47333</v>
      </c>
      <c r="P2051" s="48">
        <v>170765</v>
      </c>
      <c r="Q2051" s="48">
        <v>218098</v>
      </c>
      <c r="R2051" s="48">
        <v>652</v>
      </c>
      <c r="S2051" s="48">
        <v>1954</v>
      </c>
      <c r="T2051" s="48">
        <v>2606</v>
      </c>
      <c r="U2051" s="48">
        <v>47985</v>
      </c>
      <c r="V2051" s="48">
        <v>172719</v>
      </c>
      <c r="W2051" s="156">
        <v>32252748</v>
      </c>
      <c r="X2051" s="156">
        <v>349523</v>
      </c>
      <c r="Y2051" s="156">
        <v>32602271</v>
      </c>
      <c r="Z2051" s="28">
        <v>0.99</v>
      </c>
      <c r="AA2051" s="28"/>
      <c r="AB2051" s="111">
        <v>4</v>
      </c>
      <c r="AC2051" s="28">
        <v>0.5</v>
      </c>
      <c r="AD2051" s="28">
        <v>0</v>
      </c>
      <c r="AE2051" s="139"/>
      <c r="AF2051" s="139"/>
      <c r="AG2051" s="93">
        <v>10032</v>
      </c>
      <c r="AH2051" s="93">
        <v>19614</v>
      </c>
    </row>
    <row r="2052" spans="1:34">
      <c r="A2052" s="13" t="s">
        <v>148</v>
      </c>
      <c r="B2052" s="2" t="s">
        <v>75</v>
      </c>
      <c r="C2052" s="14" t="s">
        <v>188</v>
      </c>
      <c r="D2052" s="2">
        <v>2014</v>
      </c>
      <c r="E2052" s="14">
        <v>2015</v>
      </c>
      <c r="F2052" s="14" t="s">
        <v>100</v>
      </c>
      <c r="G2052" s="93">
        <v>327</v>
      </c>
      <c r="H2052" s="93">
        <v>2306</v>
      </c>
      <c r="I2052" s="93">
        <v>1</v>
      </c>
      <c r="J2052" s="93">
        <v>7</v>
      </c>
      <c r="K2052" s="93">
        <v>328</v>
      </c>
      <c r="L2052" s="93">
        <v>2313</v>
      </c>
      <c r="M2052" s="48">
        <v>2641</v>
      </c>
      <c r="N2052" s="48">
        <v>5894</v>
      </c>
      <c r="O2052" s="48">
        <v>872</v>
      </c>
      <c r="P2052" s="48">
        <v>4997</v>
      </c>
      <c r="Q2052" s="48">
        <v>5869</v>
      </c>
      <c r="R2052" s="48">
        <v>4</v>
      </c>
      <c r="S2052" s="48">
        <v>21</v>
      </c>
      <c r="T2052" s="48">
        <v>25</v>
      </c>
      <c r="U2052" s="48">
        <v>876</v>
      </c>
      <c r="V2052" s="48">
        <v>5018</v>
      </c>
      <c r="W2052" s="156">
        <v>810389</v>
      </c>
      <c r="X2052" s="156">
        <v>2024</v>
      </c>
      <c r="Y2052" s="156">
        <v>812413</v>
      </c>
      <c r="Z2052" s="28">
        <v>0.99250000000000005</v>
      </c>
      <c r="AA2052" s="28"/>
      <c r="AB2052" s="111">
        <v>9</v>
      </c>
      <c r="AC2052" s="28">
        <v>0.222</v>
      </c>
      <c r="AD2052" s="28">
        <v>9.7000000000000003E-3</v>
      </c>
      <c r="AE2052" s="139"/>
      <c r="AF2052" s="139"/>
      <c r="AG2052" s="93">
        <v>419</v>
      </c>
      <c r="AH2052" s="93">
        <v>936</v>
      </c>
    </row>
    <row r="2053" spans="1:34">
      <c r="A2053" s="13" t="s">
        <v>149</v>
      </c>
      <c r="B2053" s="2" t="s">
        <v>75</v>
      </c>
      <c r="C2053" s="14" t="s">
        <v>188</v>
      </c>
      <c r="D2053" s="2">
        <v>2014</v>
      </c>
      <c r="E2053" s="14">
        <v>2015</v>
      </c>
      <c r="F2053" s="14" t="s">
        <v>100</v>
      </c>
      <c r="G2053" s="93">
        <v>29278</v>
      </c>
      <c r="H2053" s="93">
        <v>146980</v>
      </c>
      <c r="I2053" s="93">
        <v>64</v>
      </c>
      <c r="J2053" s="93">
        <v>670</v>
      </c>
      <c r="K2053" s="93">
        <v>29342</v>
      </c>
      <c r="L2053" s="93">
        <v>147650</v>
      </c>
      <c r="M2053" s="48">
        <v>176992</v>
      </c>
      <c r="N2053" s="48">
        <v>399799</v>
      </c>
      <c r="O2053" s="48">
        <v>79125</v>
      </c>
      <c r="P2053" s="48">
        <v>318754</v>
      </c>
      <c r="Q2053" s="48">
        <v>397879</v>
      </c>
      <c r="R2053" s="48">
        <v>216</v>
      </c>
      <c r="S2053" s="48">
        <v>1704</v>
      </c>
      <c r="T2053" s="48">
        <v>1920</v>
      </c>
      <c r="U2053" s="48">
        <v>79341</v>
      </c>
      <c r="V2053" s="48">
        <v>320458</v>
      </c>
      <c r="W2053" s="156">
        <v>56153431</v>
      </c>
      <c r="X2053" s="156">
        <v>208006</v>
      </c>
      <c r="Y2053" s="156">
        <v>56361437</v>
      </c>
      <c r="Z2053" s="28">
        <v>0.99990000000000001</v>
      </c>
      <c r="AA2053" s="28"/>
      <c r="AB2053" s="111">
        <v>12</v>
      </c>
      <c r="AC2053" s="28">
        <v>8.3000000000000004E-2</v>
      </c>
      <c r="AD2053" s="28">
        <v>9.2299999999999993E-2</v>
      </c>
      <c r="AE2053" s="139"/>
      <c r="AF2053" s="139"/>
      <c r="AG2053" s="93">
        <v>21406</v>
      </c>
      <c r="AH2053" s="93">
        <v>45497</v>
      </c>
    </row>
    <row r="2054" spans="1:34">
      <c r="A2054" s="13" t="s">
        <v>150</v>
      </c>
      <c r="B2054" s="2" t="s">
        <v>74</v>
      </c>
      <c r="C2054" s="14" t="s">
        <v>188</v>
      </c>
      <c r="D2054" s="2">
        <v>2014</v>
      </c>
      <c r="E2054" s="14">
        <v>2015</v>
      </c>
      <c r="F2054" s="14" t="s">
        <v>100</v>
      </c>
      <c r="G2054" s="93">
        <v>21539</v>
      </c>
      <c r="H2054" s="93">
        <v>115543</v>
      </c>
      <c r="I2054" s="93">
        <v>177</v>
      </c>
      <c r="J2054" s="93">
        <v>1106</v>
      </c>
      <c r="K2054" s="93">
        <v>21716</v>
      </c>
      <c r="L2054" s="93">
        <v>116649</v>
      </c>
      <c r="M2054" s="48">
        <v>138365</v>
      </c>
      <c r="N2054" s="48">
        <v>287133</v>
      </c>
      <c r="O2054" s="48">
        <v>56105</v>
      </c>
      <c r="P2054" s="48">
        <v>227903</v>
      </c>
      <c r="Q2054" s="48">
        <v>284008</v>
      </c>
      <c r="R2054" s="48">
        <v>532</v>
      </c>
      <c r="S2054" s="48">
        <v>2593</v>
      </c>
      <c r="T2054" s="48">
        <v>3125</v>
      </c>
      <c r="U2054" s="48">
        <v>56637</v>
      </c>
      <c r="V2054" s="48">
        <v>230496</v>
      </c>
      <c r="W2054" s="156">
        <v>40128005</v>
      </c>
      <c r="X2054" s="156">
        <v>357427</v>
      </c>
      <c r="Y2054" s="156">
        <v>40485432</v>
      </c>
      <c r="Z2054" s="28">
        <v>0.9284</v>
      </c>
      <c r="AA2054" s="28"/>
      <c r="AB2054" s="111">
        <v>7</v>
      </c>
      <c r="AC2054" s="28">
        <v>0.42899999999999999</v>
      </c>
      <c r="AD2054" s="28">
        <v>5.8999999999999999E-3</v>
      </c>
      <c r="AE2054" s="139"/>
      <c r="AF2054" s="139"/>
      <c r="AG2054" s="93">
        <v>16850</v>
      </c>
      <c r="AH2054" s="93">
        <v>34479</v>
      </c>
    </row>
    <row r="2055" spans="1:34">
      <c r="A2055" s="13" t="s">
        <v>151</v>
      </c>
      <c r="B2055" s="2" t="s">
        <v>74</v>
      </c>
      <c r="C2055" s="14" t="s">
        <v>188</v>
      </c>
      <c r="D2055" s="2">
        <v>2014</v>
      </c>
      <c r="E2055" s="14">
        <v>2015</v>
      </c>
      <c r="F2055" s="14" t="s">
        <v>100</v>
      </c>
      <c r="G2055" s="93">
        <v>2670</v>
      </c>
      <c r="H2055" s="93">
        <v>29328</v>
      </c>
      <c r="I2055" s="93">
        <v>69</v>
      </c>
      <c r="J2055" s="93">
        <v>1193</v>
      </c>
      <c r="K2055" s="93">
        <v>2739</v>
      </c>
      <c r="L2055" s="93">
        <v>30521</v>
      </c>
      <c r="M2055" s="48">
        <v>33260</v>
      </c>
      <c r="N2055" s="48">
        <v>51372</v>
      </c>
      <c r="O2055" s="48">
        <v>5942</v>
      </c>
      <c r="P2055" s="48">
        <v>43450</v>
      </c>
      <c r="Q2055" s="48">
        <v>49392</v>
      </c>
      <c r="R2055" s="48">
        <v>188</v>
      </c>
      <c r="S2055" s="48">
        <v>1792</v>
      </c>
      <c r="T2055" s="48">
        <v>1980</v>
      </c>
      <c r="U2055" s="48">
        <v>6130</v>
      </c>
      <c r="V2055" s="48">
        <v>45242</v>
      </c>
      <c r="W2055" s="156">
        <v>7545969</v>
      </c>
      <c r="X2055" s="156">
        <v>248708</v>
      </c>
      <c r="Y2055" s="156">
        <v>7794677</v>
      </c>
      <c r="Z2055" s="28">
        <v>0.96819999999999995</v>
      </c>
      <c r="AA2055" s="28"/>
      <c r="AB2055" s="111">
        <v>2</v>
      </c>
      <c r="AC2055" s="28">
        <v>1</v>
      </c>
      <c r="AD2055" s="28">
        <v>8.8599999999999998E-2</v>
      </c>
      <c r="AE2055" s="139"/>
      <c r="AF2055" s="139"/>
      <c r="AG2055" s="93">
        <v>4174</v>
      </c>
      <c r="AH2055" s="93">
        <v>6658</v>
      </c>
    </row>
    <row r="2056" spans="1:34">
      <c r="A2056" s="13" t="s">
        <v>152</v>
      </c>
      <c r="B2056" s="2" t="s">
        <v>75</v>
      </c>
      <c r="C2056" s="14" t="s">
        <v>188</v>
      </c>
      <c r="D2056" s="2">
        <v>2014</v>
      </c>
      <c r="E2056" s="14">
        <v>2015</v>
      </c>
      <c r="F2056" s="14" t="s">
        <v>100</v>
      </c>
      <c r="G2056" s="93">
        <v>9190</v>
      </c>
      <c r="H2056" s="93">
        <v>41898</v>
      </c>
      <c r="I2056" s="93">
        <v>22</v>
      </c>
      <c r="J2056" s="93">
        <v>274</v>
      </c>
      <c r="K2056" s="93">
        <v>9212</v>
      </c>
      <c r="L2056" s="93">
        <v>42172</v>
      </c>
      <c r="M2056" s="48">
        <v>51384</v>
      </c>
      <c r="N2056" s="48">
        <v>119485</v>
      </c>
      <c r="O2056" s="48">
        <v>23580</v>
      </c>
      <c r="P2056" s="48">
        <v>95080</v>
      </c>
      <c r="Q2056" s="48">
        <v>118660</v>
      </c>
      <c r="R2056" s="48">
        <v>70</v>
      </c>
      <c r="S2056" s="48">
        <v>755</v>
      </c>
      <c r="T2056" s="48">
        <v>825</v>
      </c>
      <c r="U2056" s="48">
        <v>23650</v>
      </c>
      <c r="V2056" s="48">
        <v>95835</v>
      </c>
      <c r="W2056" s="156">
        <v>16849165</v>
      </c>
      <c r="X2056" s="156">
        <v>96191</v>
      </c>
      <c r="Y2056" s="156">
        <v>16945356</v>
      </c>
      <c r="Z2056" s="28">
        <v>0.97760000000000002</v>
      </c>
      <c r="AA2056" s="28"/>
      <c r="AB2056" s="111">
        <v>5</v>
      </c>
      <c r="AC2056" s="28">
        <v>0</v>
      </c>
      <c r="AD2056" s="28">
        <v>1.2200000000000001E-2</v>
      </c>
      <c r="AE2056" s="139"/>
      <c r="AF2056" s="139"/>
      <c r="AG2056" s="93">
        <v>7277</v>
      </c>
      <c r="AH2056" s="93">
        <v>15379</v>
      </c>
    </row>
    <row r="2057" spans="1:34">
      <c r="A2057" s="13" t="s">
        <v>153</v>
      </c>
      <c r="B2057" s="2" t="s">
        <v>74</v>
      </c>
      <c r="C2057" s="14" t="s">
        <v>188</v>
      </c>
      <c r="D2057" s="2">
        <v>2014</v>
      </c>
      <c r="E2057" s="14">
        <v>2015</v>
      </c>
      <c r="F2057" s="14" t="s">
        <v>100</v>
      </c>
      <c r="G2057" s="93">
        <v>1101</v>
      </c>
      <c r="H2057" s="93">
        <v>8362</v>
      </c>
      <c r="I2057" s="93">
        <v>1</v>
      </c>
      <c r="J2057" s="93">
        <v>25</v>
      </c>
      <c r="K2057" s="93">
        <v>1102</v>
      </c>
      <c r="L2057" s="93">
        <v>8387</v>
      </c>
      <c r="M2057" s="48">
        <v>9489</v>
      </c>
      <c r="N2057" s="48">
        <v>17811</v>
      </c>
      <c r="O2057" s="48">
        <v>2776</v>
      </c>
      <c r="P2057" s="48">
        <v>14967</v>
      </c>
      <c r="Q2057" s="48">
        <v>17743</v>
      </c>
      <c r="R2057" s="48">
        <v>2</v>
      </c>
      <c r="S2057" s="48">
        <v>66</v>
      </c>
      <c r="T2057" s="48">
        <v>68</v>
      </c>
      <c r="U2057" s="48">
        <v>2778</v>
      </c>
      <c r="V2057" s="48">
        <v>15033</v>
      </c>
      <c r="W2057" s="156">
        <v>2500903</v>
      </c>
      <c r="X2057" s="156">
        <v>6600</v>
      </c>
      <c r="Y2057" s="156">
        <v>2507503</v>
      </c>
      <c r="Z2057" s="28">
        <v>0.97689999999999999</v>
      </c>
      <c r="AA2057" s="28"/>
      <c r="AB2057" s="111">
        <v>9</v>
      </c>
      <c r="AC2057" s="28">
        <v>0.222</v>
      </c>
      <c r="AD2057" s="28">
        <v>9.7000000000000003E-3</v>
      </c>
      <c r="AE2057" s="139"/>
      <c r="AF2057" s="139"/>
      <c r="AG2057" s="93">
        <v>1134</v>
      </c>
      <c r="AH2057" s="93">
        <v>2292</v>
      </c>
    </row>
    <row r="2058" spans="1:34">
      <c r="A2058" s="13" t="s">
        <v>154</v>
      </c>
      <c r="B2058" s="2" t="s">
        <v>74</v>
      </c>
      <c r="C2058" s="14" t="s">
        <v>188</v>
      </c>
      <c r="D2058" s="2">
        <v>2014</v>
      </c>
      <c r="E2058" s="14">
        <v>2015</v>
      </c>
      <c r="F2058" s="14" t="s">
        <v>100</v>
      </c>
      <c r="G2058" s="93">
        <v>1643</v>
      </c>
      <c r="H2058" s="93">
        <v>14016</v>
      </c>
      <c r="I2058" s="93">
        <v>28</v>
      </c>
      <c r="J2058" s="93">
        <v>299</v>
      </c>
      <c r="K2058" s="93">
        <v>1671</v>
      </c>
      <c r="L2058" s="93">
        <v>14315</v>
      </c>
      <c r="M2058" s="48">
        <v>15986</v>
      </c>
      <c r="N2058" s="48">
        <v>31989</v>
      </c>
      <c r="O2058" s="48">
        <v>4070</v>
      </c>
      <c r="P2058" s="48">
        <v>27104</v>
      </c>
      <c r="Q2058" s="48">
        <v>31174</v>
      </c>
      <c r="R2058" s="48">
        <v>88</v>
      </c>
      <c r="S2058" s="48">
        <v>727</v>
      </c>
      <c r="T2058" s="48">
        <v>815</v>
      </c>
      <c r="U2058" s="48">
        <v>4158</v>
      </c>
      <c r="V2058" s="48">
        <v>27831</v>
      </c>
      <c r="W2058" s="156">
        <v>4246362</v>
      </c>
      <c r="X2058" s="156">
        <v>86041</v>
      </c>
      <c r="Y2058" s="156">
        <v>4332403</v>
      </c>
      <c r="Z2058" s="28">
        <v>0.98109999999999997</v>
      </c>
      <c r="AA2058" s="28"/>
      <c r="AB2058" s="111">
        <v>9</v>
      </c>
      <c r="AC2058" s="28">
        <v>0.222</v>
      </c>
      <c r="AD2058" s="28">
        <v>9.7000000000000003E-3</v>
      </c>
      <c r="AE2058" s="139"/>
      <c r="AF2058" s="139"/>
      <c r="AG2058" s="93">
        <v>4069</v>
      </c>
      <c r="AH2058" s="93">
        <v>7891</v>
      </c>
    </row>
    <row r="2059" spans="1:34">
      <c r="A2059" s="13" t="s">
        <v>155</v>
      </c>
      <c r="B2059" s="2" t="s">
        <v>74</v>
      </c>
      <c r="C2059" s="14" t="s">
        <v>188</v>
      </c>
      <c r="D2059" s="2">
        <v>2014</v>
      </c>
      <c r="E2059" s="14">
        <v>2015</v>
      </c>
      <c r="F2059" s="14" t="s">
        <v>100</v>
      </c>
      <c r="G2059" s="93">
        <v>2979</v>
      </c>
      <c r="H2059" s="93">
        <v>12767</v>
      </c>
      <c r="I2059" s="93">
        <v>13</v>
      </c>
      <c r="J2059" s="93">
        <v>54</v>
      </c>
      <c r="K2059" s="93">
        <v>2992</v>
      </c>
      <c r="L2059" s="93">
        <v>12821</v>
      </c>
      <c r="M2059" s="48">
        <v>15813</v>
      </c>
      <c r="N2059" s="48">
        <v>34630</v>
      </c>
      <c r="O2059" s="48">
        <v>7604</v>
      </c>
      <c r="P2059" s="48">
        <v>26863</v>
      </c>
      <c r="Q2059" s="48">
        <v>34467</v>
      </c>
      <c r="R2059" s="48">
        <v>36</v>
      </c>
      <c r="S2059" s="48">
        <v>127</v>
      </c>
      <c r="T2059" s="48">
        <v>163</v>
      </c>
      <c r="U2059" s="48">
        <v>7640</v>
      </c>
      <c r="V2059" s="48">
        <v>26990</v>
      </c>
      <c r="W2059" s="156">
        <v>4647043</v>
      </c>
      <c r="X2059" s="156">
        <v>17250</v>
      </c>
      <c r="Y2059" s="156">
        <v>4664293</v>
      </c>
      <c r="Z2059" s="28">
        <v>0.9083</v>
      </c>
      <c r="AA2059" s="28"/>
      <c r="AB2059" s="111">
        <v>9</v>
      </c>
      <c r="AC2059" s="28">
        <v>0.222</v>
      </c>
      <c r="AD2059" s="28">
        <v>9.7000000000000003E-3</v>
      </c>
      <c r="AE2059" s="139"/>
      <c r="AF2059" s="139"/>
      <c r="AG2059" s="93">
        <v>4410</v>
      </c>
      <c r="AH2059" s="93">
        <v>9795</v>
      </c>
    </row>
    <row r="2060" spans="1:34">
      <c r="A2060" s="13" t="s">
        <v>156</v>
      </c>
      <c r="B2060" s="2" t="s">
        <v>74</v>
      </c>
      <c r="C2060" s="14" t="s">
        <v>188</v>
      </c>
      <c r="D2060" s="2">
        <v>2014</v>
      </c>
      <c r="E2060" s="14">
        <v>2015</v>
      </c>
      <c r="F2060" s="14" t="s">
        <v>100</v>
      </c>
      <c r="G2060" s="93">
        <v>7483</v>
      </c>
      <c r="H2060" s="93">
        <v>46509</v>
      </c>
      <c r="I2060" s="93">
        <v>70</v>
      </c>
      <c r="J2060" s="93">
        <v>1106</v>
      </c>
      <c r="K2060" s="93">
        <v>7553</v>
      </c>
      <c r="L2060" s="93">
        <v>47615</v>
      </c>
      <c r="M2060" s="48">
        <v>55168</v>
      </c>
      <c r="N2060" s="48">
        <v>112863</v>
      </c>
      <c r="O2060" s="48">
        <v>18091</v>
      </c>
      <c r="P2060" s="48">
        <v>92324</v>
      </c>
      <c r="Q2060" s="48">
        <v>110415</v>
      </c>
      <c r="R2060" s="48">
        <v>218</v>
      </c>
      <c r="S2060" s="48">
        <v>2230</v>
      </c>
      <c r="T2060" s="48">
        <v>2448</v>
      </c>
      <c r="U2060" s="48">
        <v>18309</v>
      </c>
      <c r="V2060" s="48">
        <v>94554</v>
      </c>
      <c r="W2060" s="156">
        <v>15713490</v>
      </c>
      <c r="X2060" s="156">
        <v>312757</v>
      </c>
      <c r="Y2060" s="156">
        <v>16026247</v>
      </c>
      <c r="Z2060" s="28">
        <v>0.97709999999999997</v>
      </c>
      <c r="AA2060" s="28"/>
      <c r="AB2060" s="111">
        <v>2</v>
      </c>
      <c r="AC2060" s="28">
        <v>0.5</v>
      </c>
      <c r="AD2060" s="28">
        <v>4.3E-3</v>
      </c>
      <c r="AE2060" s="139"/>
      <c r="AF2060" s="139"/>
      <c r="AG2060" s="93">
        <v>10985</v>
      </c>
      <c r="AH2060" s="93">
        <v>22096</v>
      </c>
    </row>
    <row r="2061" spans="1:34">
      <c r="A2061" s="13" t="s">
        <v>157</v>
      </c>
      <c r="B2061" s="2" t="s">
        <v>74</v>
      </c>
      <c r="C2061" s="14" t="s">
        <v>188</v>
      </c>
      <c r="D2061" s="2">
        <v>2014</v>
      </c>
      <c r="E2061" s="14">
        <v>2015</v>
      </c>
      <c r="F2061" s="14" t="s">
        <v>100</v>
      </c>
      <c r="G2061" s="93">
        <v>1302</v>
      </c>
      <c r="H2061" s="93">
        <v>11242</v>
      </c>
      <c r="I2061" s="93">
        <v>2</v>
      </c>
      <c r="J2061" s="93">
        <v>18</v>
      </c>
      <c r="K2061" s="93">
        <v>1304</v>
      </c>
      <c r="L2061" s="93">
        <v>11260</v>
      </c>
      <c r="M2061" s="48">
        <v>12564</v>
      </c>
      <c r="N2061" s="48">
        <v>23841</v>
      </c>
      <c r="O2061" s="48">
        <v>3181</v>
      </c>
      <c r="P2061" s="48">
        <v>20611</v>
      </c>
      <c r="Q2061" s="48">
        <v>23792</v>
      </c>
      <c r="R2061" s="48">
        <v>5</v>
      </c>
      <c r="S2061" s="48">
        <v>44</v>
      </c>
      <c r="T2061" s="48">
        <v>49</v>
      </c>
      <c r="U2061" s="48">
        <v>3186</v>
      </c>
      <c r="V2061" s="48">
        <v>20655</v>
      </c>
      <c r="W2061" s="156">
        <v>3337635.99</v>
      </c>
      <c r="X2061" s="156">
        <v>6731</v>
      </c>
      <c r="Y2061" s="156">
        <v>3344366.99</v>
      </c>
      <c r="Z2061" s="28">
        <v>0.88390000000000002</v>
      </c>
      <c r="AA2061" s="28"/>
      <c r="AB2061" s="111">
        <v>9</v>
      </c>
      <c r="AC2061" s="28">
        <v>0.222</v>
      </c>
      <c r="AD2061" s="28">
        <v>9.7000000000000003E-3</v>
      </c>
      <c r="AE2061" s="139"/>
      <c r="AF2061" s="139"/>
      <c r="AG2061" s="93">
        <v>2427</v>
      </c>
      <c r="AH2061" s="93">
        <v>5001</v>
      </c>
    </row>
    <row r="2062" spans="1:34">
      <c r="A2062" s="13" t="s">
        <v>158</v>
      </c>
      <c r="B2062" s="2" t="s">
        <v>75</v>
      </c>
      <c r="C2062" s="14" t="s">
        <v>188</v>
      </c>
      <c r="D2062" s="2">
        <v>2014</v>
      </c>
      <c r="E2062" s="14">
        <v>2015</v>
      </c>
      <c r="F2062" s="14" t="s">
        <v>100</v>
      </c>
      <c r="G2062" s="93">
        <v>1561</v>
      </c>
      <c r="H2062" s="93">
        <v>11197</v>
      </c>
      <c r="I2062" s="93">
        <v>2</v>
      </c>
      <c r="J2062" s="93">
        <v>18</v>
      </c>
      <c r="K2062" s="93">
        <v>1563</v>
      </c>
      <c r="L2062" s="93">
        <v>11215</v>
      </c>
      <c r="M2062" s="48">
        <v>12778</v>
      </c>
      <c r="N2062" s="48">
        <v>24691</v>
      </c>
      <c r="O2062" s="48">
        <v>3872</v>
      </c>
      <c r="P2062" s="48">
        <v>20771</v>
      </c>
      <c r="Q2062" s="48">
        <v>24643</v>
      </c>
      <c r="R2062" s="48">
        <v>5</v>
      </c>
      <c r="S2062" s="48">
        <v>43</v>
      </c>
      <c r="T2062" s="48">
        <v>48</v>
      </c>
      <c r="U2062" s="48">
        <v>3877</v>
      </c>
      <c r="V2062" s="48">
        <v>20814</v>
      </c>
      <c r="W2062" s="156">
        <v>3412857</v>
      </c>
      <c r="X2062" s="156">
        <v>27187</v>
      </c>
      <c r="Y2062" s="156">
        <v>3440044</v>
      </c>
      <c r="Z2062" s="28">
        <v>0.93920000000000003</v>
      </c>
      <c r="AA2062" s="28"/>
      <c r="AB2062" s="111">
        <v>9</v>
      </c>
      <c r="AC2062" s="28">
        <v>0.222</v>
      </c>
      <c r="AD2062" s="28">
        <v>9.7000000000000003E-3</v>
      </c>
      <c r="AE2062" s="139"/>
      <c r="AF2062" s="139"/>
      <c r="AG2062" s="93">
        <v>697</v>
      </c>
      <c r="AH2062" s="93">
        <v>1152</v>
      </c>
    </row>
    <row r="2063" spans="1:34">
      <c r="A2063" s="13" t="s">
        <v>159</v>
      </c>
      <c r="B2063" s="2" t="s">
        <v>75</v>
      </c>
      <c r="C2063" s="14" t="s">
        <v>188</v>
      </c>
      <c r="D2063" s="2">
        <v>2014</v>
      </c>
      <c r="E2063" s="14">
        <v>2015</v>
      </c>
      <c r="F2063" s="14" t="s">
        <v>100</v>
      </c>
      <c r="G2063" s="93">
        <v>8</v>
      </c>
      <c r="H2063" s="93">
        <v>161</v>
      </c>
      <c r="I2063" s="93">
        <v>0</v>
      </c>
      <c r="J2063" s="93">
        <v>0</v>
      </c>
      <c r="K2063" s="93">
        <v>8</v>
      </c>
      <c r="L2063" s="93">
        <v>161</v>
      </c>
      <c r="M2063" s="48">
        <v>169</v>
      </c>
      <c r="N2063" s="48">
        <v>315</v>
      </c>
      <c r="O2063" s="48">
        <v>25</v>
      </c>
      <c r="P2063" s="48">
        <v>290</v>
      </c>
      <c r="Q2063" s="48">
        <v>315</v>
      </c>
      <c r="R2063" s="48">
        <v>0</v>
      </c>
      <c r="S2063" s="48">
        <v>0</v>
      </c>
      <c r="T2063" s="48">
        <v>0</v>
      </c>
      <c r="U2063" s="48">
        <v>25</v>
      </c>
      <c r="V2063" s="48">
        <v>290</v>
      </c>
      <c r="W2063" s="156">
        <v>42922</v>
      </c>
      <c r="X2063" s="156">
        <v>0</v>
      </c>
      <c r="Y2063" s="156">
        <v>42922</v>
      </c>
      <c r="Z2063" s="28">
        <v>1</v>
      </c>
      <c r="AA2063" s="28"/>
      <c r="AB2063" s="111">
        <v>9</v>
      </c>
      <c r="AC2063" s="28">
        <v>0.222</v>
      </c>
      <c r="AD2063" s="28">
        <v>9.7000000000000003E-3</v>
      </c>
      <c r="AE2063" s="139"/>
      <c r="AF2063" s="139"/>
      <c r="AG2063" s="93">
        <v>2</v>
      </c>
      <c r="AH2063" s="93">
        <v>5</v>
      </c>
    </row>
    <row r="2064" spans="1:34">
      <c r="A2064" s="13" t="s">
        <v>160</v>
      </c>
      <c r="B2064" s="2" t="s">
        <v>75</v>
      </c>
      <c r="C2064" s="14" t="s">
        <v>188</v>
      </c>
      <c r="D2064" s="2">
        <v>2014</v>
      </c>
      <c r="E2064" s="14">
        <v>2015</v>
      </c>
      <c r="F2064" s="14" t="s">
        <v>100</v>
      </c>
      <c r="G2064" s="93">
        <v>445</v>
      </c>
      <c r="H2064" s="93">
        <v>2744</v>
      </c>
      <c r="I2064" s="93">
        <v>0</v>
      </c>
      <c r="J2064" s="93">
        <v>2</v>
      </c>
      <c r="K2064" s="93">
        <v>445</v>
      </c>
      <c r="L2064" s="93">
        <v>2746</v>
      </c>
      <c r="M2064" s="48">
        <v>3191</v>
      </c>
      <c r="N2064" s="48">
        <v>6899</v>
      </c>
      <c r="O2064" s="48">
        <v>1218</v>
      </c>
      <c r="P2064" s="48">
        <v>5678</v>
      </c>
      <c r="Q2064" s="48">
        <v>6896</v>
      </c>
      <c r="R2064" s="48">
        <v>0</v>
      </c>
      <c r="S2064" s="48">
        <v>3</v>
      </c>
      <c r="T2064" s="48">
        <v>3</v>
      </c>
      <c r="U2064" s="48">
        <v>1218</v>
      </c>
      <c r="V2064" s="48">
        <v>5681</v>
      </c>
      <c r="W2064" s="156">
        <v>953667</v>
      </c>
      <c r="X2064" s="156">
        <v>469</v>
      </c>
      <c r="Y2064" s="156">
        <v>954136</v>
      </c>
      <c r="Z2064" s="28">
        <v>1</v>
      </c>
      <c r="AA2064" s="28"/>
      <c r="AB2064" s="111">
        <v>9</v>
      </c>
      <c r="AC2064" s="28">
        <v>0.222</v>
      </c>
      <c r="AD2064" s="28">
        <v>9.7000000000000003E-3</v>
      </c>
      <c r="AE2064" s="139"/>
      <c r="AF2064" s="139"/>
      <c r="AG2064" s="93">
        <v>143</v>
      </c>
      <c r="AH2064" s="93">
        <v>240</v>
      </c>
    </row>
    <row r="2065" spans="1:51">
      <c r="A2065" s="13" t="s">
        <v>161</v>
      </c>
      <c r="B2065" s="2" t="s">
        <v>74</v>
      </c>
      <c r="C2065" s="14" t="s">
        <v>188</v>
      </c>
      <c r="D2065" s="2">
        <v>2014</v>
      </c>
      <c r="E2065" s="14">
        <v>2015</v>
      </c>
      <c r="F2065" s="14" t="s">
        <v>100</v>
      </c>
      <c r="G2065" s="93">
        <v>3680</v>
      </c>
      <c r="H2065" s="93">
        <v>18478</v>
      </c>
      <c r="I2065" s="93">
        <v>11</v>
      </c>
      <c r="J2065" s="93">
        <v>87</v>
      </c>
      <c r="K2065" s="93">
        <v>3691</v>
      </c>
      <c r="L2065" s="93">
        <v>18565</v>
      </c>
      <c r="M2065" s="48">
        <v>22256</v>
      </c>
      <c r="N2065" s="48">
        <v>43426</v>
      </c>
      <c r="O2065" s="48">
        <v>8783</v>
      </c>
      <c r="P2065" s="48">
        <v>34403</v>
      </c>
      <c r="Q2065" s="48">
        <v>43186</v>
      </c>
      <c r="R2065" s="48">
        <v>36</v>
      </c>
      <c r="S2065" s="48">
        <v>204</v>
      </c>
      <c r="T2065" s="48">
        <v>240</v>
      </c>
      <c r="U2065" s="48">
        <v>8819</v>
      </c>
      <c r="V2065" s="48">
        <v>34607</v>
      </c>
      <c r="W2065" s="156">
        <v>6297841</v>
      </c>
      <c r="X2065" s="156">
        <v>30497</v>
      </c>
      <c r="Y2065" s="156">
        <v>6328338</v>
      </c>
      <c r="Z2065" s="28">
        <v>0.90280000000000005</v>
      </c>
      <c r="AA2065" s="28"/>
      <c r="AB2065" s="111">
        <v>1</v>
      </c>
      <c r="AC2065" s="28">
        <v>1</v>
      </c>
      <c r="AD2065" s="28">
        <v>7.4300000000000005E-2</v>
      </c>
      <c r="AE2065" s="139"/>
      <c r="AF2065" s="139"/>
      <c r="AG2065" s="93">
        <v>2435</v>
      </c>
      <c r="AH2065" s="93">
        <v>4779</v>
      </c>
    </row>
    <row r="2066" spans="1:51">
      <c r="A2066" s="13" t="s">
        <v>162</v>
      </c>
      <c r="B2066" s="2" t="s">
        <v>74</v>
      </c>
      <c r="C2066" s="14" t="s">
        <v>188</v>
      </c>
      <c r="D2066" s="2">
        <v>2014</v>
      </c>
      <c r="E2066" s="14">
        <v>2015</v>
      </c>
      <c r="F2066" s="14" t="s">
        <v>100</v>
      </c>
      <c r="G2066" s="93">
        <v>2351</v>
      </c>
      <c r="H2066" s="93">
        <v>17107</v>
      </c>
      <c r="I2066" s="93">
        <v>18</v>
      </c>
      <c r="J2066" s="93">
        <v>106</v>
      </c>
      <c r="K2066" s="93">
        <v>2369</v>
      </c>
      <c r="L2066" s="93">
        <v>17213</v>
      </c>
      <c r="M2066" s="48">
        <v>19582</v>
      </c>
      <c r="N2066" s="48">
        <v>35540</v>
      </c>
      <c r="O2066" s="48">
        <v>5581</v>
      </c>
      <c r="P2066" s="48">
        <v>29625</v>
      </c>
      <c r="Q2066" s="48">
        <v>35206</v>
      </c>
      <c r="R2066" s="48">
        <v>60</v>
      </c>
      <c r="S2066" s="48">
        <v>274</v>
      </c>
      <c r="T2066" s="48">
        <v>334</v>
      </c>
      <c r="U2066" s="48">
        <v>5641</v>
      </c>
      <c r="V2066" s="48">
        <v>29899</v>
      </c>
      <c r="W2066" s="156">
        <v>4980237</v>
      </c>
      <c r="X2066" s="156">
        <v>34044</v>
      </c>
      <c r="Y2066" s="156">
        <v>5014281</v>
      </c>
      <c r="Z2066" s="28">
        <v>0.97070000000000001</v>
      </c>
      <c r="AA2066" s="28"/>
      <c r="AB2066" s="111">
        <v>9</v>
      </c>
      <c r="AC2066" s="28">
        <v>0.222</v>
      </c>
      <c r="AD2066" s="28">
        <v>9.7000000000000003E-3</v>
      </c>
      <c r="AE2066" s="139"/>
      <c r="AF2066" s="139"/>
      <c r="AG2066" s="93">
        <v>3400</v>
      </c>
      <c r="AH2066" s="93">
        <v>6911</v>
      </c>
    </row>
    <row r="2067" spans="1:51">
      <c r="A2067" s="13" t="s">
        <v>163</v>
      </c>
      <c r="B2067" s="2" t="s">
        <v>75</v>
      </c>
      <c r="C2067" s="14" t="s">
        <v>188</v>
      </c>
      <c r="D2067" s="2">
        <v>2014</v>
      </c>
      <c r="E2067" s="14">
        <v>2015</v>
      </c>
      <c r="F2067" s="14" t="s">
        <v>100</v>
      </c>
      <c r="G2067" s="93">
        <v>6518</v>
      </c>
      <c r="H2067" s="93">
        <v>35856</v>
      </c>
      <c r="I2067" s="93">
        <v>10</v>
      </c>
      <c r="J2067" s="93">
        <v>69</v>
      </c>
      <c r="K2067" s="93">
        <v>6528</v>
      </c>
      <c r="L2067" s="93">
        <v>35925</v>
      </c>
      <c r="M2067" s="48">
        <v>42453</v>
      </c>
      <c r="N2067" s="48">
        <v>91333</v>
      </c>
      <c r="O2067" s="48">
        <v>17200</v>
      </c>
      <c r="P2067" s="48">
        <v>73907</v>
      </c>
      <c r="Q2067" s="48">
        <v>91107</v>
      </c>
      <c r="R2067" s="48">
        <v>31</v>
      </c>
      <c r="S2067" s="48">
        <v>195</v>
      </c>
      <c r="T2067" s="48">
        <v>226</v>
      </c>
      <c r="U2067" s="48">
        <v>17231</v>
      </c>
      <c r="V2067" s="48">
        <v>74102</v>
      </c>
      <c r="W2067" s="156">
        <v>13064040</v>
      </c>
      <c r="X2067" s="156">
        <v>25145</v>
      </c>
      <c r="Y2067" s="156">
        <v>13089185</v>
      </c>
      <c r="Z2067" s="28">
        <v>0.9738</v>
      </c>
      <c r="AA2067" s="28"/>
      <c r="AB2067" s="111">
        <v>2</v>
      </c>
      <c r="AC2067" s="28">
        <v>0.5</v>
      </c>
      <c r="AD2067" s="28">
        <v>0</v>
      </c>
      <c r="AE2067" s="139"/>
      <c r="AF2067" s="139"/>
      <c r="AG2067" s="93">
        <v>5491</v>
      </c>
      <c r="AH2067" s="93">
        <v>11672</v>
      </c>
    </row>
    <row r="2068" spans="1:51">
      <c r="A2068" s="13" t="s">
        <v>164</v>
      </c>
      <c r="B2068" s="2" t="s">
        <v>75</v>
      </c>
      <c r="C2068" s="14" t="s">
        <v>188</v>
      </c>
      <c r="D2068" s="2">
        <v>2014</v>
      </c>
      <c r="E2068" s="14">
        <v>2015</v>
      </c>
      <c r="F2068" s="14" t="s">
        <v>100</v>
      </c>
      <c r="G2068" s="93">
        <v>769</v>
      </c>
      <c r="H2068" s="93">
        <v>4786</v>
      </c>
      <c r="I2068" s="93">
        <v>3</v>
      </c>
      <c r="J2068" s="93">
        <v>27</v>
      </c>
      <c r="K2068" s="93">
        <v>772</v>
      </c>
      <c r="L2068" s="93">
        <v>4813</v>
      </c>
      <c r="M2068" s="48">
        <v>5585</v>
      </c>
      <c r="N2068" s="48">
        <v>12911</v>
      </c>
      <c r="O2068" s="48">
        <v>2084</v>
      </c>
      <c r="P2068" s="48">
        <v>10744</v>
      </c>
      <c r="Q2068" s="48">
        <v>12828</v>
      </c>
      <c r="R2068" s="48">
        <v>12</v>
      </c>
      <c r="S2068" s="48">
        <v>71</v>
      </c>
      <c r="T2068" s="48">
        <v>83</v>
      </c>
      <c r="U2068" s="48">
        <v>2096</v>
      </c>
      <c r="V2068" s="48">
        <v>10815</v>
      </c>
      <c r="W2068" s="156">
        <v>1795780</v>
      </c>
      <c r="X2068" s="156">
        <v>9352</v>
      </c>
      <c r="Y2068" s="156">
        <v>1805132</v>
      </c>
      <c r="Z2068" s="28">
        <v>1</v>
      </c>
      <c r="AA2068" s="28"/>
      <c r="AB2068" s="111">
        <v>9</v>
      </c>
      <c r="AC2068" s="28">
        <v>0.222</v>
      </c>
      <c r="AD2068" s="28">
        <v>9.7000000000000003E-3</v>
      </c>
      <c r="AE2068" s="139"/>
      <c r="AF2068" s="139"/>
      <c r="AG2068" s="93">
        <v>691</v>
      </c>
      <c r="AH2068" s="93">
        <v>1490</v>
      </c>
    </row>
    <row r="2069" spans="1:51">
      <c r="A2069" s="13" t="s">
        <v>165</v>
      </c>
      <c r="B2069" s="2" t="s">
        <v>75</v>
      </c>
      <c r="C2069" s="14" t="s">
        <v>188</v>
      </c>
      <c r="D2069" s="2">
        <v>2014</v>
      </c>
      <c r="E2069" s="14">
        <v>2015</v>
      </c>
      <c r="F2069" s="14" t="s">
        <v>100</v>
      </c>
      <c r="G2069" s="93">
        <v>680</v>
      </c>
      <c r="H2069" s="93">
        <v>4089</v>
      </c>
      <c r="I2069" s="93">
        <v>3</v>
      </c>
      <c r="J2069" s="93">
        <v>8</v>
      </c>
      <c r="K2069" s="93">
        <v>683</v>
      </c>
      <c r="L2069" s="93">
        <v>4097</v>
      </c>
      <c r="M2069" s="48">
        <v>4780</v>
      </c>
      <c r="N2069" s="48">
        <v>10477</v>
      </c>
      <c r="O2069" s="48">
        <v>1838</v>
      </c>
      <c r="P2069" s="48">
        <v>8606</v>
      </c>
      <c r="Q2069" s="48">
        <v>10444</v>
      </c>
      <c r="R2069" s="48">
        <v>7</v>
      </c>
      <c r="S2069" s="48">
        <v>26</v>
      </c>
      <c r="T2069" s="48">
        <v>33</v>
      </c>
      <c r="U2069" s="48">
        <v>1845</v>
      </c>
      <c r="V2069" s="48">
        <v>8632</v>
      </c>
      <c r="W2069" s="156">
        <v>1447724</v>
      </c>
      <c r="X2069" s="156">
        <v>3885</v>
      </c>
      <c r="Y2069" s="156">
        <v>1451609</v>
      </c>
      <c r="Z2069" s="28">
        <v>0.98499999999999999</v>
      </c>
      <c r="AA2069" s="28"/>
      <c r="AB2069" s="111">
        <v>9</v>
      </c>
      <c r="AC2069" s="28">
        <v>0.222</v>
      </c>
      <c r="AD2069" s="28">
        <v>9.7000000000000003E-3</v>
      </c>
      <c r="AE2069" s="139"/>
      <c r="AF2069" s="139"/>
      <c r="AG2069" s="93">
        <v>450</v>
      </c>
      <c r="AH2069" s="93">
        <v>921</v>
      </c>
    </row>
    <row r="2070" spans="1:51">
      <c r="A2070" s="13" t="s">
        <v>166</v>
      </c>
      <c r="B2070" s="2" t="s">
        <v>75</v>
      </c>
      <c r="C2070" s="14" t="s">
        <v>188</v>
      </c>
      <c r="D2070" s="2">
        <v>2014</v>
      </c>
      <c r="E2070" s="14">
        <v>2015</v>
      </c>
      <c r="F2070" s="14" t="s">
        <v>100</v>
      </c>
      <c r="G2070" s="93">
        <v>77</v>
      </c>
      <c r="H2070" s="93">
        <v>935</v>
      </c>
      <c r="I2070" s="93">
        <v>0</v>
      </c>
      <c r="J2070" s="93">
        <v>0</v>
      </c>
      <c r="K2070" s="93">
        <v>77</v>
      </c>
      <c r="L2070" s="93">
        <v>935</v>
      </c>
      <c r="M2070" s="48">
        <v>1012</v>
      </c>
      <c r="N2070" s="48">
        <v>1861</v>
      </c>
      <c r="O2070" s="48">
        <v>188</v>
      </c>
      <c r="P2070" s="48">
        <v>1673</v>
      </c>
      <c r="Q2070" s="48">
        <v>1861</v>
      </c>
      <c r="R2070" s="48">
        <v>0</v>
      </c>
      <c r="S2070" s="48">
        <v>0</v>
      </c>
      <c r="T2070" s="48">
        <v>0</v>
      </c>
      <c r="U2070" s="48">
        <v>188</v>
      </c>
      <c r="V2070" s="48">
        <v>1673</v>
      </c>
      <c r="W2070" s="156">
        <v>273371</v>
      </c>
      <c r="X2070" s="156">
        <v>0</v>
      </c>
      <c r="Y2070" s="156">
        <v>273371</v>
      </c>
      <c r="Z2070" s="28">
        <v>1</v>
      </c>
      <c r="AA2070" s="28"/>
      <c r="AB2070" s="111">
        <v>9</v>
      </c>
      <c r="AC2070" s="28">
        <v>0.222</v>
      </c>
      <c r="AD2070" s="28">
        <v>9.7000000000000003E-3</v>
      </c>
      <c r="AE2070" s="139"/>
      <c r="AF2070" s="139"/>
      <c r="AG2070" s="93">
        <v>41</v>
      </c>
      <c r="AH2070" s="93">
        <v>63</v>
      </c>
    </row>
    <row r="2071" spans="1:51">
      <c r="A2071" s="13" t="s">
        <v>167</v>
      </c>
      <c r="B2071" s="2" t="s">
        <v>74</v>
      </c>
      <c r="C2071" s="14" t="s">
        <v>188</v>
      </c>
      <c r="D2071" s="2">
        <v>2014</v>
      </c>
      <c r="E2071" s="14">
        <v>2015</v>
      </c>
      <c r="F2071" s="14" t="s">
        <v>100</v>
      </c>
      <c r="G2071" s="93">
        <v>9797</v>
      </c>
      <c r="H2071" s="93">
        <v>41394</v>
      </c>
      <c r="I2071" s="93">
        <v>29</v>
      </c>
      <c r="J2071" s="93">
        <v>351</v>
      </c>
      <c r="K2071" s="93">
        <v>9826</v>
      </c>
      <c r="L2071" s="93">
        <v>41745</v>
      </c>
      <c r="M2071" s="48">
        <v>51571</v>
      </c>
      <c r="N2071" s="48">
        <v>122071</v>
      </c>
      <c r="O2071" s="48">
        <v>26617</v>
      </c>
      <c r="P2071" s="48">
        <v>94500</v>
      </c>
      <c r="Q2071" s="48">
        <v>121117</v>
      </c>
      <c r="R2071" s="48">
        <v>90</v>
      </c>
      <c r="S2071" s="48">
        <v>864</v>
      </c>
      <c r="T2071" s="48">
        <v>954</v>
      </c>
      <c r="U2071" s="48">
        <v>26707</v>
      </c>
      <c r="V2071" s="48">
        <v>95364</v>
      </c>
      <c r="W2071" s="156">
        <v>16822598</v>
      </c>
      <c r="X2071" s="156">
        <v>120788</v>
      </c>
      <c r="Y2071" s="156">
        <v>16943386</v>
      </c>
      <c r="Z2071" s="28">
        <v>0.9889</v>
      </c>
      <c r="AA2071" s="28"/>
      <c r="AB2071" s="111">
        <v>1</v>
      </c>
      <c r="AC2071" s="28">
        <v>1</v>
      </c>
      <c r="AD2071" s="28">
        <v>3.61E-2</v>
      </c>
      <c r="AE2071" s="139"/>
      <c r="AF2071" s="139"/>
      <c r="AG2071" s="93">
        <v>8283</v>
      </c>
      <c r="AH2071" s="93">
        <v>19038</v>
      </c>
    </row>
    <row r="2072" spans="1:51">
      <c r="A2072" s="13" t="s">
        <v>168</v>
      </c>
      <c r="B2072" s="2" t="s">
        <v>75</v>
      </c>
      <c r="C2072" s="14" t="s">
        <v>188</v>
      </c>
      <c r="D2072" s="2">
        <v>2014</v>
      </c>
      <c r="E2072" s="14">
        <v>2015</v>
      </c>
      <c r="F2072" s="14" t="s">
        <v>100</v>
      </c>
      <c r="G2072" s="93">
        <v>366</v>
      </c>
      <c r="H2072" s="93">
        <v>2594</v>
      </c>
      <c r="I2072" s="93">
        <v>0</v>
      </c>
      <c r="J2072" s="93">
        <v>3</v>
      </c>
      <c r="K2072" s="93">
        <v>366</v>
      </c>
      <c r="L2072" s="93">
        <v>2597</v>
      </c>
      <c r="M2072" s="48">
        <v>2963</v>
      </c>
      <c r="N2072" s="48">
        <v>5456</v>
      </c>
      <c r="O2072" s="48">
        <v>926</v>
      </c>
      <c r="P2072" s="48">
        <v>4521</v>
      </c>
      <c r="Q2072" s="48">
        <v>5447</v>
      </c>
      <c r="R2072" s="48">
        <v>2</v>
      </c>
      <c r="S2072" s="48">
        <v>7</v>
      </c>
      <c r="T2072" s="48">
        <v>9</v>
      </c>
      <c r="U2072" s="48">
        <v>928</v>
      </c>
      <c r="V2072" s="48">
        <v>4528</v>
      </c>
      <c r="W2072" s="156">
        <v>788498</v>
      </c>
      <c r="X2072" s="156">
        <v>1050</v>
      </c>
      <c r="Y2072" s="156">
        <v>789548</v>
      </c>
      <c r="Z2072" s="28">
        <v>0.87680000000000002</v>
      </c>
      <c r="AA2072" s="28"/>
      <c r="AB2072" s="111">
        <v>9</v>
      </c>
      <c r="AC2072" s="28">
        <v>0.222</v>
      </c>
      <c r="AD2072" s="28">
        <v>9.7000000000000003E-3</v>
      </c>
      <c r="AE2072" s="139"/>
      <c r="AF2072" s="139"/>
      <c r="AG2072" s="93">
        <v>117</v>
      </c>
      <c r="AH2072" s="93">
        <v>188</v>
      </c>
    </row>
    <row r="2073" spans="1:51">
      <c r="A2073" s="13" t="s">
        <v>169</v>
      </c>
      <c r="B2073" s="2" t="s">
        <v>74</v>
      </c>
      <c r="C2073" s="14" t="s">
        <v>188</v>
      </c>
      <c r="D2073" s="2">
        <v>2014</v>
      </c>
      <c r="E2073" s="14">
        <v>2015</v>
      </c>
      <c r="F2073" s="14" t="s">
        <v>100</v>
      </c>
      <c r="G2073" s="93">
        <v>3747</v>
      </c>
      <c r="H2073" s="93">
        <v>31888</v>
      </c>
      <c r="I2073" s="93">
        <v>13</v>
      </c>
      <c r="J2073" s="93">
        <v>262</v>
      </c>
      <c r="K2073" s="93">
        <v>3760</v>
      </c>
      <c r="L2073" s="93">
        <v>32150</v>
      </c>
      <c r="M2073" s="48">
        <v>35910</v>
      </c>
      <c r="N2073" s="48">
        <v>73209</v>
      </c>
      <c r="O2073" s="48">
        <v>9335</v>
      </c>
      <c r="P2073" s="48">
        <v>63260</v>
      </c>
      <c r="Q2073" s="48">
        <v>72595</v>
      </c>
      <c r="R2073" s="48">
        <v>44</v>
      </c>
      <c r="S2073" s="48">
        <v>570</v>
      </c>
      <c r="T2073" s="48">
        <v>614</v>
      </c>
      <c r="U2073" s="48">
        <v>9379</v>
      </c>
      <c r="V2073" s="48">
        <v>63830</v>
      </c>
      <c r="W2073" s="156">
        <v>10368162</v>
      </c>
      <c r="X2073" s="156">
        <v>115260</v>
      </c>
      <c r="Y2073" s="156">
        <v>10483422</v>
      </c>
      <c r="Z2073" s="28">
        <v>0.98250000000000004</v>
      </c>
      <c r="AA2073" s="28"/>
      <c r="AB2073" s="111">
        <v>2</v>
      </c>
      <c r="AC2073" s="28">
        <v>1</v>
      </c>
      <c r="AD2073" s="28">
        <v>1.09E-2</v>
      </c>
      <c r="AE2073" s="139"/>
      <c r="AF2073" s="139"/>
      <c r="AG2073" s="93">
        <v>6951</v>
      </c>
      <c r="AH2073" s="93">
        <v>15453</v>
      </c>
    </row>
    <row r="2074" spans="1:51">
      <c r="A2074" s="13" t="s">
        <v>170</v>
      </c>
      <c r="B2074" s="2" t="s">
        <v>74</v>
      </c>
      <c r="C2074" s="14" t="s">
        <v>188</v>
      </c>
      <c r="D2074" s="2">
        <v>2014</v>
      </c>
      <c r="E2074" s="14">
        <v>2015</v>
      </c>
      <c r="F2074" s="14" t="s">
        <v>100</v>
      </c>
      <c r="G2074" s="93">
        <v>1279</v>
      </c>
      <c r="H2074" s="93">
        <v>7989</v>
      </c>
      <c r="I2074" s="93">
        <v>25</v>
      </c>
      <c r="J2074" s="93">
        <v>108</v>
      </c>
      <c r="K2074" s="93">
        <v>1304</v>
      </c>
      <c r="L2074" s="93">
        <v>8097</v>
      </c>
      <c r="M2074" s="48">
        <v>9401</v>
      </c>
      <c r="N2074" s="48">
        <v>19278</v>
      </c>
      <c r="O2074" s="48">
        <v>3283</v>
      </c>
      <c r="P2074" s="48">
        <v>15637</v>
      </c>
      <c r="Q2074" s="48">
        <v>18920</v>
      </c>
      <c r="R2074" s="48">
        <v>90</v>
      </c>
      <c r="S2074" s="48">
        <v>268</v>
      </c>
      <c r="T2074" s="48">
        <v>358</v>
      </c>
      <c r="U2074" s="48">
        <v>3373</v>
      </c>
      <c r="V2074" s="48">
        <v>15905</v>
      </c>
      <c r="W2074" s="156">
        <v>2638364</v>
      </c>
      <c r="X2074" s="156">
        <v>42924</v>
      </c>
      <c r="Y2074" s="156">
        <v>2681288</v>
      </c>
      <c r="Z2074" s="28">
        <v>0.88300000000000001</v>
      </c>
      <c r="AA2074" s="28"/>
      <c r="AB2074" s="111">
        <v>9</v>
      </c>
      <c r="AC2074" s="28">
        <v>0.222</v>
      </c>
      <c r="AD2074" s="28">
        <v>9.7000000000000003E-3</v>
      </c>
      <c r="AE2074" s="139"/>
      <c r="AF2074" s="139"/>
      <c r="AG2074" s="93">
        <v>967</v>
      </c>
      <c r="AH2074" s="93">
        <v>1914</v>
      </c>
      <c r="AI2074" s="1"/>
      <c r="AJ2074" s="1"/>
      <c r="AK2074" s="1"/>
      <c r="AL2074" s="1"/>
      <c r="AM2074" s="1"/>
      <c r="AN2074" s="1"/>
      <c r="AO2074" s="1"/>
      <c r="AP2074" s="1"/>
      <c r="AQ2074" s="1"/>
      <c r="AR2074" s="1"/>
      <c r="AS2074" s="1"/>
      <c r="AT2074" s="1"/>
      <c r="AU2074" s="1"/>
      <c r="AV2074" s="1"/>
      <c r="AW2074" s="1"/>
      <c r="AX2074" s="1"/>
      <c r="AY2074" s="1"/>
    </row>
    <row r="2075" spans="1:51">
      <c r="A2075" s="13" t="s">
        <v>171</v>
      </c>
      <c r="B2075" s="2" t="s">
        <v>75</v>
      </c>
      <c r="C2075" s="14" t="s">
        <v>188</v>
      </c>
      <c r="D2075" s="2">
        <v>2014</v>
      </c>
      <c r="E2075" s="14">
        <v>2015</v>
      </c>
      <c r="F2075" s="14" t="s">
        <v>100</v>
      </c>
      <c r="G2075" s="93">
        <v>950</v>
      </c>
      <c r="H2075" s="93">
        <v>5001</v>
      </c>
      <c r="I2075" s="93">
        <v>4</v>
      </c>
      <c r="J2075" s="93">
        <v>18</v>
      </c>
      <c r="K2075" s="93">
        <v>954</v>
      </c>
      <c r="L2075" s="93">
        <v>5019</v>
      </c>
      <c r="M2075" s="48">
        <v>5973</v>
      </c>
      <c r="N2075" s="48">
        <v>13269</v>
      </c>
      <c r="O2075" s="48">
        <v>2598</v>
      </c>
      <c r="P2075" s="48">
        <v>10609</v>
      </c>
      <c r="Q2075" s="48">
        <v>13207</v>
      </c>
      <c r="R2075" s="48">
        <v>9</v>
      </c>
      <c r="S2075" s="48">
        <v>53</v>
      </c>
      <c r="T2075" s="48">
        <v>62</v>
      </c>
      <c r="U2075" s="48">
        <v>2607</v>
      </c>
      <c r="V2075" s="48">
        <v>10662</v>
      </c>
      <c r="W2075" s="156">
        <v>1883145</v>
      </c>
      <c r="X2075" s="156">
        <v>6772</v>
      </c>
      <c r="Y2075" s="156">
        <v>1889917</v>
      </c>
      <c r="Z2075" s="28">
        <v>1</v>
      </c>
      <c r="AA2075" s="28"/>
      <c r="AB2075" s="111">
        <v>9</v>
      </c>
      <c r="AC2075" s="28">
        <v>0.222</v>
      </c>
      <c r="AD2075" s="28">
        <v>9.7000000000000003E-3</v>
      </c>
      <c r="AE2075" s="139"/>
      <c r="AF2075" s="139"/>
      <c r="AG2075" s="93">
        <v>535</v>
      </c>
      <c r="AH2075" s="93">
        <v>1082</v>
      </c>
      <c r="AI2075" s="1"/>
      <c r="AJ2075" s="1"/>
      <c r="AK2075" s="1"/>
      <c r="AL2075" s="1"/>
      <c r="AM2075" s="1"/>
      <c r="AN2075" s="1"/>
      <c r="AO2075" s="1"/>
      <c r="AP2075" s="1"/>
      <c r="AQ2075" s="1"/>
      <c r="AR2075" s="1"/>
      <c r="AS2075" s="1"/>
      <c r="AT2075" s="1"/>
      <c r="AU2075" s="1"/>
      <c r="AV2075" s="1"/>
      <c r="AW2075" s="1"/>
      <c r="AX2075" s="1"/>
      <c r="AY2075" s="1"/>
    </row>
    <row r="2076" spans="1:51">
      <c r="A2076" s="51" t="s">
        <v>172</v>
      </c>
      <c r="B2076" s="2" t="s">
        <v>66</v>
      </c>
      <c r="C2076" s="14" t="s">
        <v>189</v>
      </c>
      <c r="D2076" s="2">
        <v>2014</v>
      </c>
      <c r="E2076" s="14">
        <v>2015</v>
      </c>
      <c r="F2076" s="14" t="s">
        <v>100</v>
      </c>
      <c r="G2076" s="93">
        <v>299402</v>
      </c>
      <c r="H2076" s="93">
        <v>1785111</v>
      </c>
      <c r="I2076" s="93">
        <v>2020</v>
      </c>
      <c r="J2076" s="93">
        <v>17586</v>
      </c>
      <c r="K2076" s="93">
        <v>301422</v>
      </c>
      <c r="L2076" s="93">
        <v>1802697</v>
      </c>
      <c r="M2076" s="48">
        <v>2104119</v>
      </c>
      <c r="N2076" s="48">
        <v>4452530</v>
      </c>
      <c r="O2076" s="48">
        <v>755045</v>
      </c>
      <c r="P2076" s="48">
        <v>3652172</v>
      </c>
      <c r="Q2076" s="48">
        <v>4407217</v>
      </c>
      <c r="R2076" s="48">
        <v>6560</v>
      </c>
      <c r="S2076" s="48">
        <v>38753</v>
      </c>
      <c r="T2076" s="48">
        <v>45313</v>
      </c>
      <c r="U2076" s="48">
        <v>761605</v>
      </c>
      <c r="V2076" s="48">
        <v>3690925</v>
      </c>
      <c r="W2076" s="156">
        <v>641606817.80999994</v>
      </c>
      <c r="X2076" s="156">
        <v>6060505</v>
      </c>
      <c r="Y2076" s="156">
        <v>647667322.80999994</v>
      </c>
      <c r="Z2076" s="28">
        <v>0.96699999999999997</v>
      </c>
      <c r="AA2076" s="28"/>
      <c r="AB2076" s="111">
        <v>124</v>
      </c>
      <c r="AC2076" s="28">
        <v>0.32300000000000001</v>
      </c>
      <c r="AD2076" s="28">
        <v>7.1999999999999995E-2</v>
      </c>
      <c r="AE2076" s="139"/>
      <c r="AF2076" s="139"/>
      <c r="AG2076" s="93">
        <v>339226</v>
      </c>
      <c r="AH2076" s="93">
        <v>705941</v>
      </c>
      <c r="AI2076" s="2"/>
      <c r="AJ2076" s="2"/>
      <c r="AK2076" s="2"/>
      <c r="AL2076" s="2"/>
      <c r="AM2076" s="2"/>
      <c r="AN2076" s="2"/>
      <c r="AO2076" s="2"/>
      <c r="AP2076" s="2"/>
      <c r="AQ2076" s="2"/>
      <c r="AR2076" s="2"/>
      <c r="AS2076" s="2"/>
      <c r="AT2076" s="2"/>
      <c r="AU2076" s="2"/>
      <c r="AV2076" s="2"/>
      <c r="AW2076" s="2"/>
      <c r="AX2076" s="2"/>
      <c r="AY2076" s="2"/>
    </row>
    <row r="2077" spans="1:51">
      <c r="A2077" s="51" t="s">
        <v>173</v>
      </c>
      <c r="B2077" s="2" t="s">
        <v>74</v>
      </c>
      <c r="C2077" s="14" t="s">
        <v>189</v>
      </c>
      <c r="D2077" s="2">
        <v>2014</v>
      </c>
      <c r="E2077" s="14">
        <v>2015</v>
      </c>
      <c r="F2077" s="14" t="s">
        <v>100</v>
      </c>
      <c r="G2077" s="93">
        <v>8985</v>
      </c>
      <c r="H2077" s="93">
        <v>52599</v>
      </c>
      <c r="I2077" s="93">
        <v>103</v>
      </c>
      <c r="J2077" s="93">
        <v>933</v>
      </c>
      <c r="K2077" s="93">
        <v>9088</v>
      </c>
      <c r="L2077" s="93">
        <v>53532</v>
      </c>
      <c r="M2077" s="48">
        <v>62620</v>
      </c>
      <c r="N2077" s="48">
        <v>123326</v>
      </c>
      <c r="O2077" s="48">
        <v>21164</v>
      </c>
      <c r="P2077" s="48">
        <v>99683</v>
      </c>
      <c r="Q2077" s="48">
        <v>120847</v>
      </c>
      <c r="R2077" s="48">
        <v>337</v>
      </c>
      <c r="S2077" s="48">
        <v>2142</v>
      </c>
      <c r="T2077" s="48">
        <v>2479</v>
      </c>
      <c r="U2077" s="48">
        <v>21501</v>
      </c>
      <c r="V2077" s="48">
        <v>101825</v>
      </c>
      <c r="W2077" s="156">
        <v>18167011</v>
      </c>
      <c r="X2077" s="156">
        <v>305752</v>
      </c>
      <c r="Y2077" s="156">
        <v>18472763</v>
      </c>
      <c r="Z2077" s="28">
        <v>0.86329999999999996</v>
      </c>
      <c r="AA2077" s="28"/>
      <c r="AB2077" s="111">
        <v>2</v>
      </c>
      <c r="AC2077" s="28">
        <v>1</v>
      </c>
      <c r="AD2077" s="28">
        <v>0.1124</v>
      </c>
      <c r="AE2077" s="139"/>
      <c r="AF2077" s="139"/>
      <c r="AG2077" s="93">
        <v>9444</v>
      </c>
      <c r="AH2077" s="93">
        <v>17967</v>
      </c>
      <c r="AI2077" s="1"/>
      <c r="AJ2077" s="1"/>
      <c r="AK2077" s="1"/>
      <c r="AL2077" s="1"/>
      <c r="AM2077" s="1"/>
      <c r="AN2077" s="1"/>
      <c r="AO2077" s="1"/>
      <c r="AP2077" s="1"/>
      <c r="AQ2077" s="1"/>
      <c r="AR2077" s="1"/>
      <c r="AS2077" s="1"/>
      <c r="AT2077" s="1"/>
      <c r="AU2077" s="1"/>
      <c r="AV2077" s="1"/>
      <c r="AW2077" s="1"/>
      <c r="AX2077" s="1"/>
      <c r="AY2077" s="1"/>
    </row>
    <row r="2078" spans="1:51">
      <c r="A2078" s="51" t="s">
        <v>174</v>
      </c>
      <c r="B2078" s="2" t="s">
        <v>75</v>
      </c>
      <c r="C2078" s="14" t="s">
        <v>189</v>
      </c>
      <c r="D2078" s="2">
        <v>2014</v>
      </c>
      <c r="E2078" s="14">
        <v>2015</v>
      </c>
      <c r="F2078" s="14" t="s">
        <v>100</v>
      </c>
      <c r="G2078" s="93">
        <v>4</v>
      </c>
      <c r="H2078" s="93">
        <v>103</v>
      </c>
      <c r="I2078" s="93">
        <v>0</v>
      </c>
      <c r="J2078" s="93">
        <v>0</v>
      </c>
      <c r="K2078" s="93">
        <v>4</v>
      </c>
      <c r="L2078" s="93">
        <v>103</v>
      </c>
      <c r="M2078" s="48">
        <v>107</v>
      </c>
      <c r="N2078" s="48">
        <v>175</v>
      </c>
      <c r="O2078" s="48">
        <v>8</v>
      </c>
      <c r="P2078" s="48">
        <v>167</v>
      </c>
      <c r="Q2078" s="48">
        <v>175</v>
      </c>
      <c r="R2078" s="48">
        <v>0</v>
      </c>
      <c r="S2078" s="48">
        <v>0</v>
      </c>
      <c r="T2078" s="48">
        <v>0</v>
      </c>
      <c r="U2078" s="48">
        <v>8</v>
      </c>
      <c r="V2078" s="48">
        <v>167</v>
      </c>
      <c r="W2078" s="156">
        <v>23071</v>
      </c>
      <c r="X2078" s="156">
        <v>0</v>
      </c>
      <c r="Y2078" s="156">
        <v>23071</v>
      </c>
      <c r="Z2078" s="28">
        <v>1</v>
      </c>
      <c r="AA2078" s="28"/>
      <c r="AB2078" s="111">
        <v>10</v>
      </c>
      <c r="AC2078" s="28">
        <v>0.2</v>
      </c>
      <c r="AD2078" s="28">
        <v>1.8700000000000001E-2</v>
      </c>
      <c r="AE2078" s="139"/>
      <c r="AF2078" s="139"/>
      <c r="AG2078" s="93">
        <v>0</v>
      </c>
      <c r="AH2078" s="93">
        <v>0</v>
      </c>
      <c r="AI2078" s="1"/>
      <c r="AJ2078" s="1"/>
      <c r="AK2078" s="1"/>
      <c r="AL2078" s="1"/>
      <c r="AM2078" s="1"/>
      <c r="AN2078" s="1"/>
      <c r="AO2078" s="1"/>
      <c r="AP2078" s="1"/>
      <c r="AQ2078" s="1"/>
      <c r="AR2078" s="1"/>
      <c r="AS2078" s="1"/>
      <c r="AT2078" s="1"/>
      <c r="AU2078" s="1"/>
      <c r="AV2078" s="1"/>
      <c r="AW2078" s="1"/>
      <c r="AX2078" s="1"/>
      <c r="AY2078" s="1"/>
    </row>
    <row r="2079" spans="1:51">
      <c r="A2079" s="51" t="s">
        <v>175</v>
      </c>
      <c r="B2079" s="2" t="s">
        <v>75</v>
      </c>
      <c r="C2079" s="14" t="s">
        <v>189</v>
      </c>
      <c r="D2079" s="2">
        <v>2014</v>
      </c>
      <c r="E2079" s="14">
        <v>2015</v>
      </c>
      <c r="F2079" s="14" t="s">
        <v>100</v>
      </c>
      <c r="G2079" s="93">
        <v>173</v>
      </c>
      <c r="H2079" s="93">
        <v>1545</v>
      </c>
      <c r="I2079" s="93">
        <v>0</v>
      </c>
      <c r="J2079" s="93">
        <v>3</v>
      </c>
      <c r="K2079" s="93">
        <v>173</v>
      </c>
      <c r="L2079" s="93">
        <v>1548</v>
      </c>
      <c r="M2079" s="48">
        <v>1721</v>
      </c>
      <c r="N2079" s="48">
        <v>3254</v>
      </c>
      <c r="O2079" s="48">
        <v>446</v>
      </c>
      <c r="P2079" s="48">
        <v>2805</v>
      </c>
      <c r="Q2079" s="48">
        <v>3251</v>
      </c>
      <c r="R2079" s="48">
        <v>0</v>
      </c>
      <c r="S2079" s="48">
        <v>3</v>
      </c>
      <c r="T2079" s="48">
        <v>3</v>
      </c>
      <c r="U2079" s="48">
        <v>446</v>
      </c>
      <c r="V2079" s="48">
        <v>2808</v>
      </c>
      <c r="W2079" s="156">
        <v>453211</v>
      </c>
      <c r="X2079" s="156">
        <v>330</v>
      </c>
      <c r="Y2079" s="156">
        <v>453541</v>
      </c>
      <c r="Z2079" s="28">
        <v>0.96630000000000005</v>
      </c>
      <c r="AA2079" s="28"/>
      <c r="AB2079" s="111">
        <v>10</v>
      </c>
      <c r="AC2079" s="28">
        <v>0.2</v>
      </c>
      <c r="AD2079" s="28">
        <v>1.8700000000000001E-2</v>
      </c>
      <c r="AE2079" s="139"/>
      <c r="AF2079" s="139"/>
      <c r="AG2079" s="93">
        <v>59</v>
      </c>
      <c r="AH2079" s="93">
        <v>107</v>
      </c>
      <c r="AI2079" s="1"/>
      <c r="AJ2079" s="1"/>
      <c r="AK2079" s="1"/>
      <c r="AL2079" s="1"/>
      <c r="AM2079" s="1"/>
      <c r="AN2079" s="1"/>
      <c r="AO2079" s="1"/>
      <c r="AP2079" s="1"/>
      <c r="AQ2079" s="1"/>
      <c r="AR2079" s="1"/>
      <c r="AS2079" s="1"/>
      <c r="AT2079" s="1"/>
      <c r="AU2079" s="1"/>
      <c r="AV2079" s="1"/>
      <c r="AW2079" s="1"/>
      <c r="AX2079" s="1"/>
      <c r="AY2079" s="1"/>
    </row>
    <row r="2080" spans="1:51">
      <c r="A2080" s="51" t="s">
        <v>176</v>
      </c>
      <c r="B2080" s="2" t="s">
        <v>75</v>
      </c>
      <c r="C2080" s="14" t="s">
        <v>189</v>
      </c>
      <c r="D2080" s="2">
        <v>2014</v>
      </c>
      <c r="E2080" s="14">
        <v>2015</v>
      </c>
      <c r="F2080" s="14" t="s">
        <v>100</v>
      </c>
      <c r="G2080" s="93">
        <v>2012</v>
      </c>
      <c r="H2080" s="93">
        <v>13915</v>
      </c>
      <c r="I2080" s="93">
        <v>4</v>
      </c>
      <c r="J2080" s="93">
        <v>36</v>
      </c>
      <c r="K2080" s="93">
        <v>2016</v>
      </c>
      <c r="L2080" s="93">
        <v>13951</v>
      </c>
      <c r="M2080" s="48">
        <v>15967</v>
      </c>
      <c r="N2080" s="48">
        <v>31187</v>
      </c>
      <c r="O2080" s="48">
        <v>4996</v>
      </c>
      <c r="P2080" s="48">
        <v>26104</v>
      </c>
      <c r="Q2080" s="48">
        <v>31100</v>
      </c>
      <c r="R2080" s="48">
        <v>11</v>
      </c>
      <c r="S2080" s="48">
        <v>76</v>
      </c>
      <c r="T2080" s="48">
        <v>87</v>
      </c>
      <c r="U2080" s="48">
        <v>5007</v>
      </c>
      <c r="V2080" s="48">
        <v>26180</v>
      </c>
      <c r="W2080" s="156">
        <v>4422983</v>
      </c>
      <c r="X2080" s="156">
        <v>9920</v>
      </c>
      <c r="Y2080" s="156">
        <v>4432903</v>
      </c>
      <c r="Z2080" s="28">
        <v>0.93359999999999999</v>
      </c>
      <c r="AA2080" s="28"/>
      <c r="AB2080" s="111">
        <v>10</v>
      </c>
      <c r="AC2080" s="28">
        <v>0.2</v>
      </c>
      <c r="AD2080" s="28">
        <v>1.8700000000000001E-2</v>
      </c>
      <c r="AE2080" s="139"/>
      <c r="AF2080" s="139"/>
      <c r="AG2080" s="93">
        <v>981</v>
      </c>
      <c r="AH2080" s="93">
        <v>1660</v>
      </c>
      <c r="AI2080" s="1"/>
      <c r="AJ2080" s="1"/>
      <c r="AK2080" s="1"/>
      <c r="AL2080" s="1"/>
      <c r="AM2080" s="1"/>
      <c r="AN2080" s="1"/>
      <c r="AO2080" s="1"/>
      <c r="AP2080" s="1"/>
      <c r="AQ2080" s="1"/>
      <c r="AR2080" s="1"/>
      <c r="AS2080" s="1"/>
      <c r="AT2080" s="1"/>
      <c r="AU2080" s="1"/>
      <c r="AV2080" s="1"/>
      <c r="AW2080" s="1"/>
      <c r="AX2080" s="1"/>
      <c r="AY2080" s="1"/>
    </row>
    <row r="2081" spans="1:51">
      <c r="A2081" s="51" t="s">
        <v>177</v>
      </c>
      <c r="B2081" s="2" t="s">
        <v>75</v>
      </c>
      <c r="C2081" s="14" t="s">
        <v>189</v>
      </c>
      <c r="D2081" s="2">
        <v>2014</v>
      </c>
      <c r="E2081" s="14">
        <v>2015</v>
      </c>
      <c r="F2081" s="14" t="s">
        <v>100</v>
      </c>
      <c r="G2081" s="93">
        <v>281</v>
      </c>
      <c r="H2081" s="93">
        <v>2593</v>
      </c>
      <c r="I2081" s="93">
        <v>0</v>
      </c>
      <c r="J2081" s="93">
        <v>4</v>
      </c>
      <c r="K2081" s="93">
        <v>281</v>
      </c>
      <c r="L2081" s="93">
        <v>2597</v>
      </c>
      <c r="M2081" s="48">
        <v>2878</v>
      </c>
      <c r="N2081" s="48">
        <v>5399</v>
      </c>
      <c r="O2081" s="48">
        <v>743</v>
      </c>
      <c r="P2081" s="48">
        <v>4646</v>
      </c>
      <c r="Q2081" s="48">
        <v>5389</v>
      </c>
      <c r="R2081" s="48">
        <v>1</v>
      </c>
      <c r="S2081" s="48">
        <v>9</v>
      </c>
      <c r="T2081" s="48">
        <v>10</v>
      </c>
      <c r="U2081" s="48">
        <v>744</v>
      </c>
      <c r="V2081" s="48">
        <v>4655</v>
      </c>
      <c r="W2081" s="156">
        <v>750468</v>
      </c>
      <c r="X2081" s="156">
        <v>1249</v>
      </c>
      <c r="Y2081" s="156">
        <v>751717</v>
      </c>
      <c r="Z2081" s="28">
        <v>0.99119999999999997</v>
      </c>
      <c r="AA2081" s="28"/>
      <c r="AB2081" s="111">
        <v>10</v>
      </c>
      <c r="AC2081" s="28">
        <v>0.2</v>
      </c>
      <c r="AD2081" s="28">
        <v>1.8700000000000001E-2</v>
      </c>
      <c r="AE2081" s="139"/>
      <c r="AF2081" s="139"/>
      <c r="AG2081" s="93">
        <v>107</v>
      </c>
      <c r="AH2081" s="93">
        <v>188</v>
      </c>
      <c r="AI2081" s="1"/>
      <c r="AJ2081" s="1"/>
      <c r="AK2081" s="1"/>
      <c r="AL2081" s="1"/>
      <c r="AM2081" s="1"/>
      <c r="AN2081" s="1"/>
      <c r="AO2081" s="1"/>
      <c r="AP2081" s="1"/>
      <c r="AQ2081" s="1"/>
      <c r="AR2081" s="1"/>
      <c r="AS2081" s="1"/>
      <c r="AT2081" s="1"/>
      <c r="AU2081" s="1"/>
      <c r="AV2081" s="1"/>
      <c r="AW2081" s="1"/>
      <c r="AX2081" s="1"/>
      <c r="AY2081" s="1"/>
    </row>
    <row r="2082" spans="1:51">
      <c r="A2082" s="51" t="s">
        <v>178</v>
      </c>
      <c r="B2082" s="2" t="s">
        <v>75</v>
      </c>
      <c r="C2082" s="14" t="s">
        <v>189</v>
      </c>
      <c r="D2082" s="2">
        <v>2014</v>
      </c>
      <c r="E2082" s="14">
        <v>2015</v>
      </c>
      <c r="F2082" s="14" t="s">
        <v>100</v>
      </c>
      <c r="G2082" s="93">
        <v>101</v>
      </c>
      <c r="H2082" s="93">
        <v>562</v>
      </c>
      <c r="I2082" s="93">
        <v>0</v>
      </c>
      <c r="J2082" s="93">
        <v>2</v>
      </c>
      <c r="K2082" s="93">
        <v>101</v>
      </c>
      <c r="L2082" s="93">
        <v>564</v>
      </c>
      <c r="M2082" s="48">
        <v>665</v>
      </c>
      <c r="N2082" s="48">
        <v>1537</v>
      </c>
      <c r="O2082" s="48">
        <v>264</v>
      </c>
      <c r="P2082" s="48">
        <v>1268</v>
      </c>
      <c r="Q2082" s="48">
        <v>1532</v>
      </c>
      <c r="R2082" s="48">
        <v>1</v>
      </c>
      <c r="S2082" s="48">
        <v>4</v>
      </c>
      <c r="T2082" s="48">
        <v>5</v>
      </c>
      <c r="U2082" s="48">
        <v>265</v>
      </c>
      <c r="V2082" s="48">
        <v>1272</v>
      </c>
      <c r="W2082" s="156">
        <v>214922</v>
      </c>
      <c r="X2082" s="156">
        <v>853</v>
      </c>
      <c r="Y2082" s="156">
        <v>215775</v>
      </c>
      <c r="Z2082" s="28">
        <v>0.80769999999999997</v>
      </c>
      <c r="AA2082" s="28"/>
      <c r="AB2082" s="111">
        <v>10</v>
      </c>
      <c r="AC2082" s="28">
        <v>0.2</v>
      </c>
      <c r="AD2082" s="28">
        <v>1.8700000000000001E-2</v>
      </c>
      <c r="AE2082" s="139"/>
      <c r="AF2082" s="139"/>
      <c r="AG2082" s="93">
        <v>153</v>
      </c>
      <c r="AH2082" s="93">
        <v>355</v>
      </c>
      <c r="AI2082" s="1"/>
      <c r="AJ2082" s="1"/>
      <c r="AK2082" s="1"/>
      <c r="AL2082" s="1"/>
      <c r="AM2082" s="1"/>
      <c r="AN2082" s="1"/>
      <c r="AO2082" s="1"/>
      <c r="AP2082" s="1"/>
      <c r="AQ2082" s="1"/>
      <c r="AR2082" s="1"/>
      <c r="AS2082" s="1"/>
      <c r="AT2082" s="1"/>
      <c r="AU2082" s="1"/>
      <c r="AV2082" s="1"/>
      <c r="AW2082" s="1"/>
      <c r="AX2082" s="1"/>
      <c r="AY2082" s="1"/>
    </row>
    <row r="2083" spans="1:51">
      <c r="A2083" s="51" t="s">
        <v>179</v>
      </c>
      <c r="B2083" s="2" t="s">
        <v>74</v>
      </c>
      <c r="C2083" s="14" t="s">
        <v>189</v>
      </c>
      <c r="D2083" s="2">
        <v>2014</v>
      </c>
      <c r="E2083" s="14">
        <v>2015</v>
      </c>
      <c r="F2083" s="14" t="s">
        <v>100</v>
      </c>
      <c r="G2083" s="93">
        <v>5325</v>
      </c>
      <c r="H2083" s="93">
        <v>30137</v>
      </c>
      <c r="I2083" s="93">
        <v>31</v>
      </c>
      <c r="J2083" s="93">
        <v>231</v>
      </c>
      <c r="K2083" s="93">
        <v>5356</v>
      </c>
      <c r="L2083" s="93">
        <v>30368</v>
      </c>
      <c r="M2083" s="48">
        <v>35724</v>
      </c>
      <c r="N2083" s="48">
        <v>72653</v>
      </c>
      <c r="O2083" s="48">
        <v>12682</v>
      </c>
      <c r="P2083" s="48">
        <v>59319</v>
      </c>
      <c r="Q2083" s="48">
        <v>72001</v>
      </c>
      <c r="R2083" s="48">
        <v>117</v>
      </c>
      <c r="S2083" s="48">
        <v>535</v>
      </c>
      <c r="T2083" s="48">
        <v>652</v>
      </c>
      <c r="U2083" s="48">
        <v>12799</v>
      </c>
      <c r="V2083" s="48">
        <v>59854</v>
      </c>
      <c r="W2083" s="156">
        <v>10824833</v>
      </c>
      <c r="X2083" s="156">
        <v>77860</v>
      </c>
      <c r="Y2083" s="156">
        <v>10902693</v>
      </c>
      <c r="Z2083" s="28">
        <v>0.93589999999999995</v>
      </c>
      <c r="AA2083" s="28"/>
      <c r="AB2083" s="111">
        <v>3</v>
      </c>
      <c r="AC2083" s="28">
        <v>0.66700000000000004</v>
      </c>
      <c r="AD2083" s="28">
        <v>4.2500000000000003E-2</v>
      </c>
      <c r="AE2083" s="139"/>
      <c r="AF2083" s="139"/>
      <c r="AG2083" s="93">
        <v>5532</v>
      </c>
      <c r="AH2083" s="93">
        <v>11060</v>
      </c>
      <c r="AI2083" s="1"/>
      <c r="AJ2083" s="1"/>
      <c r="AK2083" s="1"/>
      <c r="AL2083" s="1"/>
      <c r="AM2083" s="1"/>
      <c r="AN2083" s="1"/>
      <c r="AO2083" s="1"/>
      <c r="AP2083" s="1"/>
      <c r="AQ2083" s="1"/>
      <c r="AR2083" s="1"/>
      <c r="AS2083" s="1"/>
      <c r="AT2083" s="1"/>
      <c r="AU2083" s="1"/>
      <c r="AV2083" s="1"/>
      <c r="AW2083" s="1"/>
      <c r="AX2083" s="1"/>
      <c r="AY2083" s="1"/>
    </row>
    <row r="2084" spans="1:51">
      <c r="A2084" s="51" t="s">
        <v>180</v>
      </c>
      <c r="B2084" s="2" t="s">
        <v>75</v>
      </c>
      <c r="C2084" s="14" t="s">
        <v>189</v>
      </c>
      <c r="D2084" s="2">
        <v>2014</v>
      </c>
      <c r="E2084" s="14">
        <v>2015</v>
      </c>
      <c r="F2084" s="14" t="s">
        <v>100</v>
      </c>
      <c r="G2084" s="93">
        <v>418</v>
      </c>
      <c r="H2084" s="93">
        <v>2080</v>
      </c>
      <c r="I2084" s="93">
        <v>0</v>
      </c>
      <c r="J2084" s="93">
        <v>5</v>
      </c>
      <c r="K2084" s="93">
        <v>418</v>
      </c>
      <c r="L2084" s="93">
        <v>2085</v>
      </c>
      <c r="M2084" s="48">
        <v>2503</v>
      </c>
      <c r="N2084" s="48">
        <v>5187</v>
      </c>
      <c r="O2084" s="48">
        <v>1126</v>
      </c>
      <c r="P2084" s="48">
        <v>4049</v>
      </c>
      <c r="Q2084" s="48">
        <v>5175</v>
      </c>
      <c r="R2084" s="48">
        <v>1</v>
      </c>
      <c r="S2084" s="48">
        <v>11</v>
      </c>
      <c r="T2084" s="48">
        <v>12</v>
      </c>
      <c r="U2084" s="48">
        <v>1127</v>
      </c>
      <c r="V2084" s="48">
        <v>4060</v>
      </c>
      <c r="W2084" s="156">
        <v>737805</v>
      </c>
      <c r="X2084" s="156">
        <v>1085</v>
      </c>
      <c r="Y2084" s="156">
        <v>738890</v>
      </c>
      <c r="Z2084" s="28">
        <v>1</v>
      </c>
      <c r="AA2084" s="28"/>
      <c r="AB2084" s="111">
        <v>10</v>
      </c>
      <c r="AC2084" s="28">
        <v>0.2</v>
      </c>
      <c r="AD2084" s="28">
        <v>1.8700000000000001E-2</v>
      </c>
      <c r="AE2084" s="139"/>
      <c r="AF2084" s="139"/>
      <c r="AG2084" s="93">
        <v>146</v>
      </c>
      <c r="AH2084" s="93">
        <v>249</v>
      </c>
      <c r="AI2084" s="1"/>
      <c r="AJ2084" s="1"/>
      <c r="AK2084" s="1"/>
      <c r="AL2084" s="1"/>
      <c r="AM2084" s="1"/>
      <c r="AN2084" s="1"/>
      <c r="AO2084" s="1"/>
      <c r="AP2084" s="1"/>
      <c r="AQ2084" s="1"/>
      <c r="AR2084" s="1"/>
      <c r="AS2084" s="1"/>
      <c r="AT2084" s="1"/>
      <c r="AU2084" s="1"/>
      <c r="AV2084" s="1"/>
      <c r="AW2084" s="1"/>
      <c r="AX2084" s="1"/>
      <c r="AY2084" s="1"/>
    </row>
    <row r="2085" spans="1:51">
      <c r="A2085" s="51" t="s">
        <v>181</v>
      </c>
      <c r="B2085" s="2" t="s">
        <v>75</v>
      </c>
      <c r="C2085" s="14" t="s">
        <v>189</v>
      </c>
      <c r="D2085" s="2">
        <v>2014</v>
      </c>
      <c r="E2085" s="14">
        <v>2015</v>
      </c>
      <c r="F2085" s="14" t="s">
        <v>100</v>
      </c>
      <c r="G2085" s="93">
        <v>596</v>
      </c>
      <c r="H2085" s="93">
        <v>6518</v>
      </c>
      <c r="I2085" s="93">
        <v>0</v>
      </c>
      <c r="J2085" s="93">
        <v>20</v>
      </c>
      <c r="K2085" s="93">
        <v>596</v>
      </c>
      <c r="L2085" s="93">
        <v>6538</v>
      </c>
      <c r="M2085" s="48">
        <v>7134</v>
      </c>
      <c r="N2085" s="48">
        <v>12931</v>
      </c>
      <c r="O2085" s="48">
        <v>1502</v>
      </c>
      <c r="P2085" s="48">
        <v>11384</v>
      </c>
      <c r="Q2085" s="48">
        <v>12886</v>
      </c>
      <c r="R2085" s="48">
        <v>0</v>
      </c>
      <c r="S2085" s="48">
        <v>45</v>
      </c>
      <c r="T2085" s="48">
        <v>45</v>
      </c>
      <c r="U2085" s="48">
        <v>1502</v>
      </c>
      <c r="V2085" s="48">
        <v>11429</v>
      </c>
      <c r="W2085" s="156">
        <v>1822198</v>
      </c>
      <c r="X2085" s="156">
        <v>4395</v>
      </c>
      <c r="Y2085" s="156">
        <v>1826593</v>
      </c>
      <c r="Z2085" s="28">
        <v>0.99780000000000002</v>
      </c>
      <c r="AA2085" s="28"/>
      <c r="AB2085" s="111">
        <v>10</v>
      </c>
      <c r="AC2085" s="28">
        <v>0.2</v>
      </c>
      <c r="AD2085" s="28">
        <v>1.8700000000000001E-2</v>
      </c>
      <c r="AE2085" s="139"/>
      <c r="AF2085" s="139"/>
      <c r="AG2085" s="93">
        <v>437</v>
      </c>
      <c r="AH2085" s="93">
        <v>872</v>
      </c>
      <c r="AI2085" s="1"/>
      <c r="AJ2085" s="1"/>
      <c r="AK2085" s="1"/>
      <c r="AL2085" s="1"/>
      <c r="AM2085" s="1"/>
      <c r="AN2085" s="1"/>
      <c r="AO2085" s="1"/>
      <c r="AP2085" s="1"/>
      <c r="AQ2085" s="1"/>
      <c r="AR2085" s="1"/>
      <c r="AS2085" s="1"/>
      <c r="AT2085" s="1"/>
      <c r="AU2085" s="1"/>
      <c r="AV2085" s="1"/>
      <c r="AW2085" s="1"/>
      <c r="AX2085" s="1"/>
      <c r="AY2085" s="1"/>
    </row>
    <row r="2086" spans="1:51">
      <c r="A2086" s="13" t="s">
        <v>123</v>
      </c>
      <c r="B2086" s="2" t="s">
        <v>74</v>
      </c>
      <c r="C2086" s="14" t="s">
        <v>189</v>
      </c>
      <c r="D2086" s="2">
        <v>2014</v>
      </c>
      <c r="E2086" s="14">
        <v>2015</v>
      </c>
      <c r="F2086" s="14" t="s">
        <v>100</v>
      </c>
      <c r="G2086" s="93">
        <v>15431</v>
      </c>
      <c r="H2086" s="93">
        <v>80087</v>
      </c>
      <c r="I2086" s="93">
        <v>60</v>
      </c>
      <c r="J2086" s="93">
        <v>345</v>
      </c>
      <c r="K2086" s="93">
        <v>15491</v>
      </c>
      <c r="L2086" s="93">
        <v>80432</v>
      </c>
      <c r="M2086" s="48">
        <v>95923</v>
      </c>
      <c r="N2086" s="48">
        <v>226268</v>
      </c>
      <c r="O2086" s="48">
        <v>42040</v>
      </c>
      <c r="P2086" s="48">
        <v>183176</v>
      </c>
      <c r="Q2086" s="48">
        <v>225216</v>
      </c>
      <c r="R2086" s="48">
        <v>206</v>
      </c>
      <c r="S2086" s="48">
        <v>846</v>
      </c>
      <c r="T2086" s="48">
        <v>1052</v>
      </c>
      <c r="U2086" s="48">
        <v>42246</v>
      </c>
      <c r="V2086" s="48">
        <v>184022</v>
      </c>
      <c r="W2086" s="156">
        <v>33718825</v>
      </c>
      <c r="X2086" s="156">
        <v>138732</v>
      </c>
      <c r="Y2086" s="156">
        <v>33857557</v>
      </c>
      <c r="Z2086" s="28">
        <v>0.94430000000000003</v>
      </c>
      <c r="AA2086" s="28"/>
      <c r="AB2086" s="111">
        <v>4</v>
      </c>
      <c r="AC2086" s="28">
        <v>0.25</v>
      </c>
      <c r="AD2086" s="28">
        <v>8.5000000000000006E-3</v>
      </c>
      <c r="AE2086" s="139"/>
      <c r="AF2086" s="139"/>
      <c r="AG2086" s="93">
        <v>14545</v>
      </c>
      <c r="AH2086" s="93">
        <v>31811</v>
      </c>
      <c r="AI2086" s="1"/>
      <c r="AJ2086" s="1"/>
      <c r="AK2086" s="1"/>
      <c r="AL2086" s="1"/>
      <c r="AM2086" s="1"/>
      <c r="AN2086" s="1"/>
      <c r="AO2086" s="1"/>
      <c r="AP2086" s="1"/>
      <c r="AQ2086" s="1"/>
      <c r="AR2086" s="1"/>
      <c r="AS2086" s="1"/>
      <c r="AT2086" s="1"/>
      <c r="AU2086" s="1"/>
      <c r="AV2086" s="1"/>
      <c r="AW2086" s="1"/>
      <c r="AX2086" s="1"/>
      <c r="AY2086" s="1"/>
    </row>
    <row r="2087" spans="1:51">
      <c r="A2087" s="13" t="s">
        <v>124</v>
      </c>
      <c r="B2087" s="2" t="s">
        <v>75</v>
      </c>
      <c r="C2087" s="14" t="s">
        <v>189</v>
      </c>
      <c r="D2087" s="2">
        <v>2014</v>
      </c>
      <c r="E2087" s="14">
        <v>2015</v>
      </c>
      <c r="F2087" s="14" t="s">
        <v>100</v>
      </c>
      <c r="G2087" s="93">
        <v>248</v>
      </c>
      <c r="H2087" s="93">
        <v>1259</v>
      </c>
      <c r="I2087" s="93">
        <v>0</v>
      </c>
      <c r="J2087" s="93">
        <v>1</v>
      </c>
      <c r="K2087" s="93">
        <v>248</v>
      </c>
      <c r="L2087" s="93">
        <v>1260</v>
      </c>
      <c r="M2087" s="48">
        <v>1508</v>
      </c>
      <c r="N2087" s="48">
        <v>3638</v>
      </c>
      <c r="O2087" s="48">
        <v>679</v>
      </c>
      <c r="P2087" s="48">
        <v>2954</v>
      </c>
      <c r="Q2087" s="48">
        <v>3633</v>
      </c>
      <c r="R2087" s="48">
        <v>1</v>
      </c>
      <c r="S2087" s="48">
        <v>4</v>
      </c>
      <c r="T2087" s="48">
        <v>5</v>
      </c>
      <c r="U2087" s="48">
        <v>680</v>
      </c>
      <c r="V2087" s="48">
        <v>2958</v>
      </c>
      <c r="W2087" s="156">
        <v>473760</v>
      </c>
      <c r="X2087" s="156">
        <v>244</v>
      </c>
      <c r="Y2087" s="156">
        <v>474004</v>
      </c>
      <c r="Z2087" s="28">
        <v>1</v>
      </c>
      <c r="AA2087" s="28"/>
      <c r="AB2087" s="111">
        <v>10</v>
      </c>
      <c r="AC2087" s="28">
        <v>0.2</v>
      </c>
      <c r="AD2087" s="28">
        <v>1.8700000000000001E-2</v>
      </c>
      <c r="AE2087" s="139"/>
      <c r="AF2087" s="139"/>
      <c r="AG2087" s="93">
        <v>233</v>
      </c>
      <c r="AH2087" s="93">
        <v>522</v>
      </c>
      <c r="AI2087" s="1"/>
      <c r="AJ2087" s="1"/>
      <c r="AK2087" s="1"/>
      <c r="AL2087" s="1"/>
      <c r="AM2087" s="1"/>
      <c r="AN2087" s="1"/>
      <c r="AO2087" s="1"/>
      <c r="AP2087" s="1"/>
      <c r="AQ2087" s="1"/>
      <c r="AR2087" s="1"/>
      <c r="AS2087" s="1"/>
      <c r="AT2087" s="1"/>
      <c r="AU2087" s="1"/>
      <c r="AV2087" s="1"/>
      <c r="AW2087" s="1"/>
      <c r="AX2087" s="1"/>
      <c r="AY2087" s="1"/>
    </row>
    <row r="2088" spans="1:51">
      <c r="A2088" s="13" t="s">
        <v>125</v>
      </c>
      <c r="B2088" s="2" t="s">
        <v>75</v>
      </c>
      <c r="C2088" s="14" t="s">
        <v>189</v>
      </c>
      <c r="D2088" s="2">
        <v>2014</v>
      </c>
      <c r="E2088" s="14">
        <v>2015</v>
      </c>
      <c r="F2088" s="14" t="s">
        <v>100</v>
      </c>
      <c r="G2088" s="93">
        <v>1011</v>
      </c>
      <c r="H2088" s="93">
        <v>10322</v>
      </c>
      <c r="I2088" s="93">
        <v>2</v>
      </c>
      <c r="J2088" s="93">
        <v>18</v>
      </c>
      <c r="K2088" s="93">
        <v>1013</v>
      </c>
      <c r="L2088" s="93">
        <v>10340</v>
      </c>
      <c r="M2088" s="48">
        <v>11353</v>
      </c>
      <c r="N2088" s="48">
        <v>20120</v>
      </c>
      <c r="O2088" s="48">
        <v>2508</v>
      </c>
      <c r="P2088" s="48">
        <v>17570</v>
      </c>
      <c r="Q2088" s="48">
        <v>20078</v>
      </c>
      <c r="R2088" s="48">
        <v>5</v>
      </c>
      <c r="S2088" s="48">
        <v>37</v>
      </c>
      <c r="T2088" s="48">
        <v>42</v>
      </c>
      <c r="U2088" s="48">
        <v>2513</v>
      </c>
      <c r="V2088" s="48">
        <v>17607</v>
      </c>
      <c r="W2088" s="156">
        <v>2860546</v>
      </c>
      <c r="X2088" s="156">
        <v>4004</v>
      </c>
      <c r="Y2088" s="156">
        <v>2864550</v>
      </c>
      <c r="Z2088" s="28">
        <v>0.99150000000000005</v>
      </c>
      <c r="AA2088" s="28"/>
      <c r="AB2088" s="111">
        <v>10</v>
      </c>
      <c r="AC2088" s="28">
        <v>0.2</v>
      </c>
      <c r="AD2088" s="28">
        <v>1.8700000000000001E-2</v>
      </c>
      <c r="AE2088" s="139"/>
      <c r="AF2088" s="139"/>
      <c r="AG2088" s="93">
        <v>693</v>
      </c>
      <c r="AH2088" s="93">
        <v>1282</v>
      </c>
      <c r="AI2088" s="1"/>
      <c r="AJ2088" s="1"/>
      <c r="AK2088" s="1"/>
      <c r="AL2088" s="1"/>
      <c r="AM2088" s="1"/>
      <c r="AN2088" s="1"/>
      <c r="AO2088" s="1"/>
      <c r="AP2088" s="1"/>
      <c r="AQ2088" s="1"/>
      <c r="AR2088" s="1"/>
      <c r="AS2088" s="1"/>
      <c r="AT2088" s="1"/>
      <c r="AU2088" s="1"/>
      <c r="AV2088" s="1"/>
      <c r="AW2088" s="1"/>
      <c r="AX2088" s="1"/>
      <c r="AY2088" s="1"/>
    </row>
    <row r="2089" spans="1:51">
      <c r="A2089" s="13" t="s">
        <v>126</v>
      </c>
      <c r="B2089" s="2" t="s">
        <v>75</v>
      </c>
      <c r="C2089" s="14" t="s">
        <v>189</v>
      </c>
      <c r="D2089" s="2">
        <v>2014</v>
      </c>
      <c r="E2089" s="14">
        <v>2015</v>
      </c>
      <c r="F2089" s="14" t="s">
        <v>100</v>
      </c>
      <c r="G2089" s="93">
        <v>2426</v>
      </c>
      <c r="H2089" s="93">
        <v>14200</v>
      </c>
      <c r="I2089" s="93">
        <v>10</v>
      </c>
      <c r="J2089" s="93">
        <v>150</v>
      </c>
      <c r="K2089" s="93">
        <v>2436</v>
      </c>
      <c r="L2089" s="93">
        <v>14350</v>
      </c>
      <c r="M2089" s="48">
        <v>16786</v>
      </c>
      <c r="N2089" s="48">
        <v>42319</v>
      </c>
      <c r="O2089" s="48">
        <v>6800</v>
      </c>
      <c r="P2089" s="48">
        <v>35047</v>
      </c>
      <c r="Q2089" s="48">
        <v>41847</v>
      </c>
      <c r="R2089" s="48">
        <v>31</v>
      </c>
      <c r="S2089" s="48">
        <v>441</v>
      </c>
      <c r="T2089" s="48">
        <v>472</v>
      </c>
      <c r="U2089" s="48">
        <v>6831</v>
      </c>
      <c r="V2089" s="48">
        <v>35488</v>
      </c>
      <c r="W2089" s="156">
        <v>5575425</v>
      </c>
      <c r="X2089" s="156">
        <v>50928</v>
      </c>
      <c r="Y2089" s="156">
        <v>5626353</v>
      </c>
      <c r="Z2089" s="28">
        <v>0.94930000000000003</v>
      </c>
      <c r="AA2089" s="28"/>
      <c r="AB2089" s="111">
        <v>10</v>
      </c>
      <c r="AC2089" s="28">
        <v>0.2</v>
      </c>
      <c r="AD2089" s="28">
        <v>1.8700000000000001E-2</v>
      </c>
      <c r="AE2089" s="139"/>
      <c r="AF2089" s="139"/>
      <c r="AG2089" s="93">
        <v>1096</v>
      </c>
      <c r="AH2089" s="93">
        <v>2185</v>
      </c>
      <c r="AI2089" s="1"/>
      <c r="AJ2089" s="1"/>
      <c r="AK2089" s="1"/>
      <c r="AL2089" s="1"/>
      <c r="AM2089" s="1"/>
      <c r="AN2089" s="1"/>
      <c r="AO2089" s="1"/>
      <c r="AP2089" s="1"/>
      <c r="AQ2089" s="1"/>
      <c r="AR2089" s="1"/>
      <c r="AS2089" s="1"/>
      <c r="AT2089" s="1"/>
      <c r="AU2089" s="1"/>
      <c r="AV2089" s="1"/>
      <c r="AW2089" s="1"/>
      <c r="AX2089" s="1"/>
      <c r="AY2089" s="1"/>
    </row>
    <row r="2090" spans="1:51">
      <c r="A2090" s="13" t="s">
        <v>127</v>
      </c>
      <c r="B2090" s="2" t="s">
        <v>75</v>
      </c>
      <c r="C2090" s="14" t="s">
        <v>189</v>
      </c>
      <c r="D2090" s="2">
        <v>2014</v>
      </c>
      <c r="E2090" s="14">
        <v>2015</v>
      </c>
      <c r="F2090" s="14" t="s">
        <v>100</v>
      </c>
      <c r="G2090" s="93">
        <v>112</v>
      </c>
      <c r="H2090" s="93">
        <v>918</v>
      </c>
      <c r="I2090" s="93">
        <v>0</v>
      </c>
      <c r="J2090" s="93">
        <v>4</v>
      </c>
      <c r="K2090" s="93">
        <v>112</v>
      </c>
      <c r="L2090" s="93">
        <v>922</v>
      </c>
      <c r="M2090" s="48">
        <v>1034</v>
      </c>
      <c r="N2090" s="48">
        <v>2045</v>
      </c>
      <c r="O2090" s="48">
        <v>295</v>
      </c>
      <c r="P2090" s="48">
        <v>1742</v>
      </c>
      <c r="Q2090" s="48">
        <v>2037</v>
      </c>
      <c r="R2090" s="48">
        <v>0</v>
      </c>
      <c r="S2090" s="48">
        <v>8</v>
      </c>
      <c r="T2090" s="48">
        <v>8</v>
      </c>
      <c r="U2090" s="48">
        <v>295</v>
      </c>
      <c r="V2090" s="48">
        <v>1750</v>
      </c>
      <c r="W2090" s="156">
        <v>272896</v>
      </c>
      <c r="X2090" s="156">
        <v>808</v>
      </c>
      <c r="Y2090" s="156">
        <v>273704</v>
      </c>
      <c r="Z2090" s="28">
        <v>1</v>
      </c>
      <c r="AA2090" s="28"/>
      <c r="AB2090" s="111">
        <v>10</v>
      </c>
      <c r="AC2090" s="28">
        <v>0.2</v>
      </c>
      <c r="AD2090" s="28">
        <v>1.8700000000000001E-2</v>
      </c>
      <c r="AE2090" s="139"/>
      <c r="AF2090" s="139"/>
      <c r="AG2090" s="93">
        <v>104</v>
      </c>
      <c r="AH2090" s="93">
        <v>219</v>
      </c>
    </row>
    <row r="2091" spans="1:51">
      <c r="A2091" s="13" t="s">
        <v>128</v>
      </c>
      <c r="B2091" s="2" t="s">
        <v>75</v>
      </c>
      <c r="C2091" s="14" t="s">
        <v>189</v>
      </c>
      <c r="D2091" s="2">
        <v>2014</v>
      </c>
      <c r="E2091" s="14">
        <v>2015</v>
      </c>
      <c r="F2091" s="14" t="s">
        <v>100</v>
      </c>
      <c r="G2091" s="93">
        <v>10959</v>
      </c>
      <c r="H2091" s="93">
        <v>51548</v>
      </c>
      <c r="I2091" s="93">
        <v>21</v>
      </c>
      <c r="J2091" s="93">
        <v>333</v>
      </c>
      <c r="K2091" s="93">
        <v>10980</v>
      </c>
      <c r="L2091" s="93">
        <v>51881</v>
      </c>
      <c r="M2091" s="48">
        <v>62861</v>
      </c>
      <c r="N2091" s="48">
        <v>148806</v>
      </c>
      <c r="O2091" s="48">
        <v>29740</v>
      </c>
      <c r="P2091" s="48">
        <v>118227</v>
      </c>
      <c r="Q2091" s="48">
        <v>147967</v>
      </c>
      <c r="R2091" s="48">
        <v>68</v>
      </c>
      <c r="S2091" s="48">
        <v>771</v>
      </c>
      <c r="T2091" s="48">
        <v>839</v>
      </c>
      <c r="U2091" s="48">
        <v>29808</v>
      </c>
      <c r="V2091" s="48">
        <v>118998</v>
      </c>
      <c r="W2091" s="156">
        <v>20863317</v>
      </c>
      <c r="X2091" s="156">
        <v>119161</v>
      </c>
      <c r="Y2091" s="156">
        <v>20982478</v>
      </c>
      <c r="Z2091" s="28">
        <v>0.99219999999999997</v>
      </c>
      <c r="AA2091" s="28"/>
      <c r="AB2091" s="111">
        <v>9</v>
      </c>
      <c r="AC2091" s="28">
        <v>0.222</v>
      </c>
      <c r="AD2091" s="28">
        <v>7.1999999999999998E-3</v>
      </c>
      <c r="AE2091" s="139"/>
      <c r="AF2091" s="139"/>
      <c r="AG2091" s="93">
        <v>10493</v>
      </c>
      <c r="AH2091" s="93">
        <v>23619</v>
      </c>
    </row>
    <row r="2092" spans="1:51">
      <c r="A2092" s="13" t="s">
        <v>129</v>
      </c>
      <c r="B2092" s="2" t="s">
        <v>75</v>
      </c>
      <c r="C2092" s="14" t="s">
        <v>189</v>
      </c>
      <c r="D2092" s="2">
        <v>2014</v>
      </c>
      <c r="E2092" s="14">
        <v>2015</v>
      </c>
      <c r="F2092" s="14" t="s">
        <v>100</v>
      </c>
      <c r="G2092" s="93">
        <v>1640</v>
      </c>
      <c r="H2092" s="93">
        <v>8565</v>
      </c>
      <c r="I2092" s="93">
        <v>5</v>
      </c>
      <c r="J2092" s="93">
        <v>49</v>
      </c>
      <c r="K2092" s="93">
        <v>1645</v>
      </c>
      <c r="L2092" s="93">
        <v>8614</v>
      </c>
      <c r="M2092" s="48">
        <v>10259</v>
      </c>
      <c r="N2092" s="48">
        <v>23998</v>
      </c>
      <c r="O2092" s="48">
        <v>4386</v>
      </c>
      <c r="P2092" s="48">
        <v>19451</v>
      </c>
      <c r="Q2092" s="48">
        <v>23837</v>
      </c>
      <c r="R2092" s="48">
        <v>16</v>
      </c>
      <c r="S2092" s="48">
        <v>145</v>
      </c>
      <c r="T2092" s="48">
        <v>161</v>
      </c>
      <c r="U2092" s="48">
        <v>4402</v>
      </c>
      <c r="V2092" s="48">
        <v>19596</v>
      </c>
      <c r="W2092" s="156">
        <v>3250445</v>
      </c>
      <c r="X2092" s="156">
        <v>18187</v>
      </c>
      <c r="Y2092" s="156">
        <v>3268632</v>
      </c>
      <c r="Z2092" s="28">
        <v>0.9929</v>
      </c>
      <c r="AA2092" s="28"/>
      <c r="AB2092" s="111">
        <v>10</v>
      </c>
      <c r="AC2092" s="28">
        <v>0.2</v>
      </c>
      <c r="AD2092" s="28">
        <v>1.8700000000000001E-2</v>
      </c>
      <c r="AE2092" s="139"/>
      <c r="AF2092" s="139"/>
      <c r="AG2092" s="93">
        <v>1389</v>
      </c>
      <c r="AH2092" s="93">
        <v>3074</v>
      </c>
    </row>
    <row r="2093" spans="1:51">
      <c r="A2093" s="13" t="s">
        <v>130</v>
      </c>
      <c r="B2093" s="2" t="s">
        <v>75</v>
      </c>
      <c r="C2093" s="14" t="s">
        <v>189</v>
      </c>
      <c r="D2093" s="2">
        <v>2014</v>
      </c>
      <c r="E2093" s="14">
        <v>2015</v>
      </c>
      <c r="F2093" s="14" t="s">
        <v>100</v>
      </c>
      <c r="G2093" s="93">
        <v>688</v>
      </c>
      <c r="H2093" s="93">
        <v>5126</v>
      </c>
      <c r="I2093" s="93">
        <v>0</v>
      </c>
      <c r="J2093" s="93">
        <v>12</v>
      </c>
      <c r="K2093" s="93">
        <v>688</v>
      </c>
      <c r="L2093" s="93">
        <v>5138</v>
      </c>
      <c r="M2093" s="48">
        <v>5826</v>
      </c>
      <c r="N2093" s="48">
        <v>11521</v>
      </c>
      <c r="O2093" s="48">
        <v>1785</v>
      </c>
      <c r="P2093" s="48">
        <v>9708</v>
      </c>
      <c r="Q2093" s="48">
        <v>11493</v>
      </c>
      <c r="R2093" s="48">
        <v>2</v>
      </c>
      <c r="S2093" s="48">
        <v>26</v>
      </c>
      <c r="T2093" s="48">
        <v>28</v>
      </c>
      <c r="U2093" s="48">
        <v>1787</v>
      </c>
      <c r="V2093" s="48">
        <v>9734</v>
      </c>
      <c r="W2093" s="156">
        <v>1653228</v>
      </c>
      <c r="X2093" s="156">
        <v>3301</v>
      </c>
      <c r="Y2093" s="156">
        <v>1656529</v>
      </c>
      <c r="Z2093" s="28">
        <v>0.95989999999999998</v>
      </c>
      <c r="AA2093" s="28"/>
      <c r="AB2093" s="111">
        <v>10</v>
      </c>
      <c r="AC2093" s="28">
        <v>0.2</v>
      </c>
      <c r="AD2093" s="28">
        <v>1.8700000000000001E-2</v>
      </c>
      <c r="AE2093" s="139"/>
      <c r="AF2093" s="139"/>
      <c r="AG2093" s="93">
        <v>392</v>
      </c>
      <c r="AH2093" s="93">
        <v>771</v>
      </c>
    </row>
    <row r="2094" spans="1:51">
      <c r="A2094" s="13" t="s">
        <v>131</v>
      </c>
      <c r="B2094" s="2" t="s">
        <v>75</v>
      </c>
      <c r="C2094" s="14" t="s">
        <v>189</v>
      </c>
      <c r="D2094" s="2">
        <v>2014</v>
      </c>
      <c r="E2094" s="14">
        <v>2015</v>
      </c>
      <c r="F2094" s="14" t="s">
        <v>100</v>
      </c>
      <c r="G2094" s="93">
        <v>287</v>
      </c>
      <c r="H2094" s="93">
        <v>1259</v>
      </c>
      <c r="I2094" s="93">
        <v>0</v>
      </c>
      <c r="J2094" s="93">
        <v>0</v>
      </c>
      <c r="K2094" s="93">
        <v>287</v>
      </c>
      <c r="L2094" s="93">
        <v>1259</v>
      </c>
      <c r="M2094" s="48">
        <v>1546</v>
      </c>
      <c r="N2094" s="48">
        <v>3155</v>
      </c>
      <c r="O2094" s="48">
        <v>759</v>
      </c>
      <c r="P2094" s="48">
        <v>2395</v>
      </c>
      <c r="Q2094" s="48">
        <v>3154</v>
      </c>
      <c r="R2094" s="48">
        <v>0</v>
      </c>
      <c r="S2094" s="48">
        <v>1</v>
      </c>
      <c r="T2094" s="48">
        <v>1</v>
      </c>
      <c r="U2094" s="48">
        <v>759</v>
      </c>
      <c r="V2094" s="48">
        <v>2396</v>
      </c>
      <c r="W2094" s="156">
        <v>452011</v>
      </c>
      <c r="X2094" s="156">
        <v>186</v>
      </c>
      <c r="Y2094" s="156">
        <v>452197</v>
      </c>
      <c r="Z2094" s="28">
        <v>0.83530000000000004</v>
      </c>
      <c r="AA2094" s="28"/>
      <c r="AB2094" s="111">
        <v>10</v>
      </c>
      <c r="AC2094" s="28">
        <v>0.2</v>
      </c>
      <c r="AD2094" s="28">
        <v>1.8700000000000001E-2</v>
      </c>
      <c r="AE2094" s="139"/>
      <c r="AF2094" s="139"/>
      <c r="AG2094" s="93">
        <v>106</v>
      </c>
      <c r="AH2094" s="93">
        <v>186</v>
      </c>
    </row>
    <row r="2095" spans="1:51">
      <c r="A2095" s="13" t="s">
        <v>132</v>
      </c>
      <c r="B2095" s="2" t="s">
        <v>76</v>
      </c>
      <c r="C2095" s="14" t="s">
        <v>189</v>
      </c>
      <c r="D2095" s="2">
        <v>2014</v>
      </c>
      <c r="E2095" s="14">
        <v>2015</v>
      </c>
      <c r="F2095" s="14" t="s">
        <v>100</v>
      </c>
      <c r="G2095" s="93">
        <v>83608</v>
      </c>
      <c r="H2095" s="93">
        <v>497079</v>
      </c>
      <c r="I2095" s="93">
        <v>944</v>
      </c>
      <c r="J2095" s="93">
        <v>5786</v>
      </c>
      <c r="K2095" s="93">
        <v>84552</v>
      </c>
      <c r="L2095" s="93">
        <v>502865</v>
      </c>
      <c r="M2095" s="48">
        <v>587417</v>
      </c>
      <c r="N2095" s="48">
        <v>1189576</v>
      </c>
      <c r="O2095" s="48">
        <v>191415</v>
      </c>
      <c r="P2095" s="48">
        <v>982938</v>
      </c>
      <c r="Q2095" s="48">
        <v>1174353</v>
      </c>
      <c r="R2095" s="48">
        <v>3001</v>
      </c>
      <c r="S2095" s="48">
        <v>12222</v>
      </c>
      <c r="T2095" s="48">
        <v>15223</v>
      </c>
      <c r="U2095" s="48">
        <v>194416</v>
      </c>
      <c r="V2095" s="48">
        <v>995160</v>
      </c>
      <c r="W2095" s="156">
        <v>179439241</v>
      </c>
      <c r="X2095" s="156">
        <v>2384564</v>
      </c>
      <c r="Y2095" s="156">
        <v>181823805</v>
      </c>
      <c r="Z2095" s="28">
        <v>0.95840000000000003</v>
      </c>
      <c r="AA2095" s="28"/>
      <c r="AB2095" s="111">
        <v>18</v>
      </c>
      <c r="AC2095" s="28">
        <v>0.44400000000000001</v>
      </c>
      <c r="AD2095" s="28">
        <v>8.0799999999999997E-2</v>
      </c>
      <c r="AE2095" s="139"/>
      <c r="AF2095" s="139"/>
      <c r="AG2095" s="93">
        <v>113694</v>
      </c>
      <c r="AH2095" s="93">
        <v>231637</v>
      </c>
    </row>
    <row r="2096" spans="1:51">
      <c r="A2096" s="13" t="s">
        <v>133</v>
      </c>
      <c r="B2096" s="2" t="s">
        <v>75</v>
      </c>
      <c r="C2096" s="14" t="s">
        <v>189</v>
      </c>
      <c r="D2096" s="2">
        <v>2014</v>
      </c>
      <c r="E2096" s="14">
        <v>2015</v>
      </c>
      <c r="F2096" s="14" t="s">
        <v>100</v>
      </c>
      <c r="G2096" s="93">
        <v>2022</v>
      </c>
      <c r="H2096" s="93">
        <v>9705</v>
      </c>
      <c r="I2096" s="93">
        <v>4</v>
      </c>
      <c r="J2096" s="93">
        <v>16</v>
      </c>
      <c r="K2096" s="93">
        <v>2026</v>
      </c>
      <c r="L2096" s="93">
        <v>9721</v>
      </c>
      <c r="M2096" s="48">
        <v>11747</v>
      </c>
      <c r="N2096" s="48">
        <v>29106</v>
      </c>
      <c r="O2096" s="48">
        <v>5464</v>
      </c>
      <c r="P2096" s="48">
        <v>23576</v>
      </c>
      <c r="Q2096" s="48">
        <v>29040</v>
      </c>
      <c r="R2096" s="48">
        <v>12</v>
      </c>
      <c r="S2096" s="48">
        <v>54</v>
      </c>
      <c r="T2096" s="48">
        <v>66</v>
      </c>
      <c r="U2096" s="48">
        <v>5476</v>
      </c>
      <c r="V2096" s="48">
        <v>23630</v>
      </c>
      <c r="W2096" s="156">
        <v>4113613</v>
      </c>
      <c r="X2096" s="156">
        <v>5713</v>
      </c>
      <c r="Y2096" s="156">
        <v>4119326</v>
      </c>
      <c r="Z2096" s="28">
        <v>0.97399999999999998</v>
      </c>
      <c r="AA2096" s="28"/>
      <c r="AB2096" s="111">
        <v>10</v>
      </c>
      <c r="AC2096" s="28">
        <v>0.2</v>
      </c>
      <c r="AD2096" s="28">
        <v>1.8700000000000001E-2</v>
      </c>
      <c r="AE2096" s="139"/>
      <c r="AF2096" s="139"/>
      <c r="AG2096" s="93">
        <v>2953</v>
      </c>
      <c r="AH2096" s="93">
        <v>6793</v>
      </c>
    </row>
    <row r="2097" spans="1:34">
      <c r="A2097" s="13" t="s">
        <v>134</v>
      </c>
      <c r="B2097" s="2" t="s">
        <v>75</v>
      </c>
      <c r="C2097" s="14" t="s">
        <v>189</v>
      </c>
      <c r="D2097" s="2">
        <v>2014</v>
      </c>
      <c r="E2097" s="14">
        <v>2015</v>
      </c>
      <c r="F2097" s="14" t="s">
        <v>100</v>
      </c>
      <c r="G2097" s="93">
        <v>682</v>
      </c>
      <c r="H2097" s="93">
        <v>5537</v>
      </c>
      <c r="I2097" s="93">
        <v>17</v>
      </c>
      <c r="J2097" s="93">
        <v>127</v>
      </c>
      <c r="K2097" s="93">
        <v>699</v>
      </c>
      <c r="L2097" s="93">
        <v>5664</v>
      </c>
      <c r="M2097" s="48">
        <v>6363</v>
      </c>
      <c r="N2097" s="48">
        <v>10522</v>
      </c>
      <c r="O2097" s="48">
        <v>1506</v>
      </c>
      <c r="P2097" s="48">
        <v>8663</v>
      </c>
      <c r="Q2097" s="48">
        <v>10169</v>
      </c>
      <c r="R2097" s="48">
        <v>47</v>
      </c>
      <c r="S2097" s="48">
        <v>306</v>
      </c>
      <c r="T2097" s="48">
        <v>353</v>
      </c>
      <c r="U2097" s="48">
        <v>1553</v>
      </c>
      <c r="V2097" s="48">
        <v>8969</v>
      </c>
      <c r="W2097" s="156">
        <v>1534447</v>
      </c>
      <c r="X2097" s="156">
        <v>32330</v>
      </c>
      <c r="Y2097" s="156">
        <v>1566777</v>
      </c>
      <c r="Z2097" s="28">
        <v>0.99339999999999995</v>
      </c>
      <c r="AA2097" s="28"/>
      <c r="AB2097" s="111">
        <v>10</v>
      </c>
      <c r="AC2097" s="28">
        <v>0.2</v>
      </c>
      <c r="AD2097" s="28">
        <v>1.8700000000000001E-2</v>
      </c>
      <c r="AE2097" s="139"/>
      <c r="AF2097" s="139"/>
      <c r="AG2097" s="93">
        <v>1310</v>
      </c>
      <c r="AH2097" s="93">
        <v>2353</v>
      </c>
    </row>
    <row r="2098" spans="1:34">
      <c r="A2098" s="13" t="s">
        <v>135</v>
      </c>
      <c r="B2098" s="2" t="s">
        <v>75</v>
      </c>
      <c r="C2098" s="14" t="s">
        <v>189</v>
      </c>
      <c r="D2098" s="2">
        <v>2014</v>
      </c>
      <c r="E2098" s="14">
        <v>2015</v>
      </c>
      <c r="F2098" s="14" t="s">
        <v>100</v>
      </c>
      <c r="G2098" s="93">
        <v>144</v>
      </c>
      <c r="H2098" s="93">
        <v>914</v>
      </c>
      <c r="I2098" s="93">
        <v>0</v>
      </c>
      <c r="J2098" s="93">
        <v>1</v>
      </c>
      <c r="K2098" s="93">
        <v>144</v>
      </c>
      <c r="L2098" s="93">
        <v>915</v>
      </c>
      <c r="M2098" s="48">
        <v>1059</v>
      </c>
      <c r="N2098" s="48">
        <v>2010</v>
      </c>
      <c r="O2098" s="48">
        <v>389</v>
      </c>
      <c r="P2098" s="48">
        <v>1618</v>
      </c>
      <c r="Q2098" s="48">
        <v>2007</v>
      </c>
      <c r="R2098" s="48">
        <v>0</v>
      </c>
      <c r="S2098" s="48">
        <v>3</v>
      </c>
      <c r="T2098" s="48">
        <v>3</v>
      </c>
      <c r="U2098" s="48">
        <v>389</v>
      </c>
      <c r="V2098" s="48">
        <v>1621</v>
      </c>
      <c r="W2098" s="156">
        <v>289875</v>
      </c>
      <c r="X2098" s="156">
        <v>308</v>
      </c>
      <c r="Y2098" s="156">
        <v>290183</v>
      </c>
      <c r="Z2098" s="28">
        <v>0.92159999999999997</v>
      </c>
      <c r="AA2098" s="28"/>
      <c r="AB2098" s="111">
        <v>10</v>
      </c>
      <c r="AC2098" s="28">
        <v>0.2</v>
      </c>
      <c r="AD2098" s="28">
        <v>1.8700000000000001E-2</v>
      </c>
      <c r="AE2098" s="139"/>
      <c r="AF2098" s="139"/>
      <c r="AG2098" s="93">
        <v>28</v>
      </c>
      <c r="AH2098" s="93">
        <v>47</v>
      </c>
    </row>
    <row r="2099" spans="1:34">
      <c r="A2099" s="13" t="s">
        <v>136</v>
      </c>
      <c r="B2099" s="2" t="s">
        <v>75</v>
      </c>
      <c r="C2099" s="14" t="s">
        <v>189</v>
      </c>
      <c r="D2099" s="2">
        <v>2014</v>
      </c>
      <c r="E2099" s="14">
        <v>2015</v>
      </c>
      <c r="F2099" s="14" t="s">
        <v>100</v>
      </c>
      <c r="G2099" s="93">
        <v>797</v>
      </c>
      <c r="H2099" s="93">
        <v>6423</v>
      </c>
      <c r="I2099" s="93">
        <v>1</v>
      </c>
      <c r="J2099" s="93">
        <v>18</v>
      </c>
      <c r="K2099" s="93">
        <v>798</v>
      </c>
      <c r="L2099" s="93">
        <v>6441</v>
      </c>
      <c r="M2099" s="48">
        <v>7239</v>
      </c>
      <c r="N2099" s="48">
        <v>13377</v>
      </c>
      <c r="O2099" s="48">
        <v>2017</v>
      </c>
      <c r="P2099" s="48">
        <v>11309</v>
      </c>
      <c r="Q2099" s="48">
        <v>13326</v>
      </c>
      <c r="R2099" s="48">
        <v>6</v>
      </c>
      <c r="S2099" s="48">
        <v>45</v>
      </c>
      <c r="T2099" s="48">
        <v>51</v>
      </c>
      <c r="U2099" s="48">
        <v>2023</v>
      </c>
      <c r="V2099" s="48">
        <v>11354</v>
      </c>
      <c r="W2099" s="156">
        <v>1984896</v>
      </c>
      <c r="X2099" s="156">
        <v>5995</v>
      </c>
      <c r="Y2099" s="156">
        <v>1990891</v>
      </c>
      <c r="Z2099" s="28">
        <v>0.98599999999999999</v>
      </c>
      <c r="AA2099" s="28"/>
      <c r="AB2099" s="111">
        <v>10</v>
      </c>
      <c r="AC2099" s="28">
        <v>0.2</v>
      </c>
      <c r="AD2099" s="28">
        <v>1.8700000000000001E-2</v>
      </c>
      <c r="AE2099" s="139"/>
      <c r="AF2099" s="139"/>
      <c r="AG2099" s="93">
        <v>624</v>
      </c>
      <c r="AH2099" s="93">
        <v>1314</v>
      </c>
    </row>
    <row r="2100" spans="1:34">
      <c r="A2100" s="13" t="s">
        <v>137</v>
      </c>
      <c r="B2100" s="2" t="s">
        <v>75</v>
      </c>
      <c r="C2100" s="14" t="s">
        <v>189</v>
      </c>
      <c r="D2100" s="2">
        <v>2014</v>
      </c>
      <c r="E2100" s="14">
        <v>2015</v>
      </c>
      <c r="F2100" s="14" t="s">
        <v>100</v>
      </c>
      <c r="G2100" s="93">
        <v>4715</v>
      </c>
      <c r="H2100" s="93">
        <v>19753</v>
      </c>
      <c r="I2100" s="93">
        <v>7</v>
      </c>
      <c r="J2100" s="93">
        <v>24</v>
      </c>
      <c r="K2100" s="93">
        <v>4722</v>
      </c>
      <c r="L2100" s="93">
        <v>19777</v>
      </c>
      <c r="M2100" s="48">
        <v>24499</v>
      </c>
      <c r="N2100" s="48">
        <v>57520</v>
      </c>
      <c r="O2100" s="48">
        <v>12831</v>
      </c>
      <c r="P2100" s="48">
        <v>44589</v>
      </c>
      <c r="Q2100" s="48">
        <v>57420</v>
      </c>
      <c r="R2100" s="48">
        <v>20</v>
      </c>
      <c r="S2100" s="48">
        <v>80</v>
      </c>
      <c r="T2100" s="48">
        <v>100</v>
      </c>
      <c r="U2100" s="48">
        <v>12851</v>
      </c>
      <c r="V2100" s="48">
        <v>44669</v>
      </c>
      <c r="W2100" s="156">
        <v>8078213</v>
      </c>
      <c r="X2100" s="156">
        <v>8996</v>
      </c>
      <c r="Y2100" s="156">
        <v>8087209</v>
      </c>
      <c r="Z2100" s="28">
        <v>0.98640000000000005</v>
      </c>
      <c r="AA2100" s="28"/>
      <c r="AB2100" s="111">
        <v>1</v>
      </c>
      <c r="AC2100" s="28">
        <v>0</v>
      </c>
      <c r="AD2100" s="28">
        <v>3.2500000000000001E-2</v>
      </c>
      <c r="AE2100" s="139"/>
      <c r="AF2100" s="139"/>
      <c r="AG2100" s="93">
        <v>4083</v>
      </c>
      <c r="AH2100" s="93">
        <v>9129</v>
      </c>
    </row>
    <row r="2101" spans="1:34">
      <c r="A2101" s="13" t="s">
        <v>138</v>
      </c>
      <c r="B2101" s="2" t="s">
        <v>75</v>
      </c>
      <c r="C2101" s="14" t="s">
        <v>189</v>
      </c>
      <c r="D2101" s="2">
        <v>2014</v>
      </c>
      <c r="E2101" s="14">
        <v>2015</v>
      </c>
      <c r="F2101" s="14" t="s">
        <v>100</v>
      </c>
      <c r="G2101" s="93">
        <v>84</v>
      </c>
      <c r="H2101" s="93">
        <v>395</v>
      </c>
      <c r="I2101" s="93">
        <v>0</v>
      </c>
      <c r="J2101" s="93">
        <v>0</v>
      </c>
      <c r="K2101" s="93">
        <v>84</v>
      </c>
      <c r="L2101" s="93">
        <v>395</v>
      </c>
      <c r="M2101" s="48">
        <v>479</v>
      </c>
      <c r="N2101" s="48">
        <v>1040</v>
      </c>
      <c r="O2101" s="48">
        <v>219</v>
      </c>
      <c r="P2101" s="48">
        <v>821</v>
      </c>
      <c r="Q2101" s="48">
        <v>1040</v>
      </c>
      <c r="R2101" s="48">
        <v>0</v>
      </c>
      <c r="S2101" s="48">
        <v>0</v>
      </c>
      <c r="T2101" s="48">
        <v>0</v>
      </c>
      <c r="U2101" s="48">
        <v>219</v>
      </c>
      <c r="V2101" s="48">
        <v>821</v>
      </c>
      <c r="W2101" s="156">
        <v>141270</v>
      </c>
      <c r="X2101" s="156">
        <v>0</v>
      </c>
      <c r="Y2101" s="156">
        <v>141270</v>
      </c>
      <c r="Z2101" s="28">
        <v>1</v>
      </c>
      <c r="AA2101" s="28"/>
      <c r="AB2101" s="111">
        <v>10</v>
      </c>
      <c r="AC2101" s="28">
        <v>0.2</v>
      </c>
      <c r="AD2101" s="28">
        <v>1.8700000000000001E-2</v>
      </c>
      <c r="AE2101" s="139"/>
      <c r="AF2101" s="139"/>
      <c r="AG2101" s="93">
        <v>36</v>
      </c>
      <c r="AH2101" s="93">
        <v>65</v>
      </c>
    </row>
    <row r="2102" spans="1:34">
      <c r="A2102" s="13" t="s">
        <v>139</v>
      </c>
      <c r="B2102" s="2" t="s">
        <v>75</v>
      </c>
      <c r="C2102" s="14" t="s">
        <v>189</v>
      </c>
      <c r="D2102" s="2">
        <v>2014</v>
      </c>
      <c r="E2102" s="14">
        <v>2015</v>
      </c>
      <c r="F2102" s="14" t="s">
        <v>100</v>
      </c>
      <c r="G2102" s="93">
        <v>14</v>
      </c>
      <c r="H2102" s="93">
        <v>486</v>
      </c>
      <c r="I2102" s="93">
        <v>0</v>
      </c>
      <c r="J2102" s="93">
        <v>1</v>
      </c>
      <c r="K2102" s="93">
        <v>14</v>
      </c>
      <c r="L2102" s="93">
        <v>487</v>
      </c>
      <c r="M2102" s="48">
        <v>501</v>
      </c>
      <c r="N2102" s="48">
        <v>841</v>
      </c>
      <c r="O2102" s="48">
        <v>39</v>
      </c>
      <c r="P2102" s="48">
        <v>801</v>
      </c>
      <c r="Q2102" s="48">
        <v>840</v>
      </c>
      <c r="R2102" s="48">
        <v>0</v>
      </c>
      <c r="S2102" s="48">
        <v>1</v>
      </c>
      <c r="T2102" s="48">
        <v>1</v>
      </c>
      <c r="U2102" s="48">
        <v>39</v>
      </c>
      <c r="V2102" s="48">
        <v>802</v>
      </c>
      <c r="W2102" s="156">
        <v>121873</v>
      </c>
      <c r="X2102" s="156">
        <v>90</v>
      </c>
      <c r="Y2102" s="156">
        <v>121963</v>
      </c>
      <c r="Z2102" s="28">
        <v>1</v>
      </c>
      <c r="AA2102" s="28"/>
      <c r="AB2102" s="111">
        <v>10</v>
      </c>
      <c r="AC2102" s="28">
        <v>0.2</v>
      </c>
      <c r="AD2102" s="28">
        <v>1.8700000000000001E-2</v>
      </c>
      <c r="AE2102" s="139"/>
      <c r="AF2102" s="139"/>
      <c r="AG2102" s="93">
        <v>69</v>
      </c>
      <c r="AH2102" s="93">
        <v>140</v>
      </c>
    </row>
    <row r="2103" spans="1:34">
      <c r="A2103" s="13" t="s">
        <v>140</v>
      </c>
      <c r="B2103" s="2" t="s">
        <v>75</v>
      </c>
      <c r="C2103" s="14" t="s">
        <v>189</v>
      </c>
      <c r="D2103" s="2">
        <v>2014</v>
      </c>
      <c r="E2103" s="14">
        <v>2015</v>
      </c>
      <c r="F2103" s="14" t="s">
        <v>100</v>
      </c>
      <c r="G2103" s="93">
        <v>3274</v>
      </c>
      <c r="H2103" s="93">
        <v>19118</v>
      </c>
      <c r="I2103" s="93">
        <v>12</v>
      </c>
      <c r="J2103" s="93">
        <v>88</v>
      </c>
      <c r="K2103" s="93">
        <v>3286</v>
      </c>
      <c r="L2103" s="93">
        <v>19206</v>
      </c>
      <c r="M2103" s="48">
        <v>22492</v>
      </c>
      <c r="N2103" s="48">
        <v>50538</v>
      </c>
      <c r="O2103" s="48">
        <v>8241</v>
      </c>
      <c r="P2103" s="48">
        <v>41984</v>
      </c>
      <c r="Q2103" s="48">
        <v>50225</v>
      </c>
      <c r="R2103" s="48">
        <v>45</v>
      </c>
      <c r="S2103" s="48">
        <v>268</v>
      </c>
      <c r="T2103" s="48">
        <v>313</v>
      </c>
      <c r="U2103" s="48">
        <v>8286</v>
      </c>
      <c r="V2103" s="48">
        <v>42252</v>
      </c>
      <c r="W2103" s="156">
        <v>7266994</v>
      </c>
      <c r="X2103" s="156">
        <v>31607</v>
      </c>
      <c r="Y2103" s="156">
        <v>7298601</v>
      </c>
      <c r="Z2103" s="28">
        <v>0.99760000000000004</v>
      </c>
      <c r="AA2103" s="28"/>
      <c r="AB2103" s="111">
        <v>2</v>
      </c>
      <c r="AC2103" s="28">
        <v>0.5</v>
      </c>
      <c r="AD2103" s="28">
        <v>8.9300000000000004E-2</v>
      </c>
      <c r="AE2103" s="139"/>
      <c r="AF2103" s="139"/>
      <c r="AG2103" s="93">
        <v>7866</v>
      </c>
      <c r="AH2103" s="93">
        <v>17072</v>
      </c>
    </row>
    <row r="2104" spans="1:34">
      <c r="A2104" s="13" t="s">
        <v>141</v>
      </c>
      <c r="B2104" s="2" t="s">
        <v>75</v>
      </c>
      <c r="C2104" s="14" t="s">
        <v>189</v>
      </c>
      <c r="D2104" s="2">
        <v>2014</v>
      </c>
      <c r="E2104" s="14">
        <v>2015</v>
      </c>
      <c r="F2104" s="14" t="s">
        <v>100</v>
      </c>
      <c r="G2104" s="93">
        <v>372</v>
      </c>
      <c r="H2104" s="93">
        <v>3117</v>
      </c>
      <c r="I2104" s="93">
        <v>3</v>
      </c>
      <c r="J2104" s="93">
        <v>29</v>
      </c>
      <c r="K2104" s="93">
        <v>375</v>
      </c>
      <c r="L2104" s="93">
        <v>3146</v>
      </c>
      <c r="M2104" s="48">
        <v>3521</v>
      </c>
      <c r="N2104" s="48">
        <v>7319</v>
      </c>
      <c r="O2104" s="48">
        <v>905</v>
      </c>
      <c r="P2104" s="48">
        <v>6324</v>
      </c>
      <c r="Q2104" s="48">
        <v>7229</v>
      </c>
      <c r="R2104" s="48">
        <v>10</v>
      </c>
      <c r="S2104" s="48">
        <v>80</v>
      </c>
      <c r="T2104" s="48">
        <v>90</v>
      </c>
      <c r="U2104" s="48">
        <v>915</v>
      </c>
      <c r="V2104" s="48">
        <v>6404</v>
      </c>
      <c r="W2104" s="156">
        <v>996893</v>
      </c>
      <c r="X2104" s="156">
        <v>6974</v>
      </c>
      <c r="Y2104" s="156">
        <v>1003867</v>
      </c>
      <c r="Z2104" s="28">
        <v>0.95369999999999999</v>
      </c>
      <c r="AA2104" s="28"/>
      <c r="AB2104" s="111">
        <v>10</v>
      </c>
      <c r="AC2104" s="28">
        <v>0.2</v>
      </c>
      <c r="AD2104" s="28">
        <v>1.8700000000000001E-2</v>
      </c>
      <c r="AE2104" s="139"/>
      <c r="AF2104" s="139"/>
      <c r="AG2104" s="93">
        <v>849</v>
      </c>
      <c r="AH2104" s="93">
        <v>1765</v>
      </c>
    </row>
    <row r="2105" spans="1:34">
      <c r="A2105" s="13" t="s">
        <v>142</v>
      </c>
      <c r="B2105" s="2" t="s">
        <v>75</v>
      </c>
      <c r="C2105" s="14" t="s">
        <v>189</v>
      </c>
      <c r="D2105" s="2">
        <v>2014</v>
      </c>
      <c r="E2105" s="14">
        <v>2015</v>
      </c>
      <c r="F2105" s="14" t="s">
        <v>100</v>
      </c>
      <c r="G2105" s="93">
        <v>416</v>
      </c>
      <c r="H2105" s="93">
        <v>3810</v>
      </c>
      <c r="I2105" s="93">
        <v>1</v>
      </c>
      <c r="J2105" s="93">
        <v>6</v>
      </c>
      <c r="K2105" s="93">
        <v>417</v>
      </c>
      <c r="L2105" s="93">
        <v>3816</v>
      </c>
      <c r="M2105" s="48">
        <v>4233</v>
      </c>
      <c r="N2105" s="48">
        <v>7702</v>
      </c>
      <c r="O2105" s="48">
        <v>1087</v>
      </c>
      <c r="P2105" s="48">
        <v>6602</v>
      </c>
      <c r="Q2105" s="48">
        <v>7689</v>
      </c>
      <c r="R2105" s="48">
        <v>1</v>
      </c>
      <c r="S2105" s="48">
        <v>12</v>
      </c>
      <c r="T2105" s="48">
        <v>13</v>
      </c>
      <c r="U2105" s="48">
        <v>1088</v>
      </c>
      <c r="V2105" s="48">
        <v>6614</v>
      </c>
      <c r="W2105" s="156">
        <v>1154864</v>
      </c>
      <c r="X2105" s="156">
        <v>1470</v>
      </c>
      <c r="Y2105" s="156">
        <v>1156334</v>
      </c>
      <c r="Z2105" s="28">
        <v>0.97370000000000001</v>
      </c>
      <c r="AA2105" s="28"/>
      <c r="AB2105" s="111">
        <v>10</v>
      </c>
      <c r="AC2105" s="28">
        <v>0.2</v>
      </c>
      <c r="AD2105" s="28">
        <v>1.8700000000000001E-2</v>
      </c>
      <c r="AE2105" s="139"/>
      <c r="AF2105" s="139"/>
      <c r="AG2105" s="93">
        <v>182</v>
      </c>
      <c r="AH2105" s="93">
        <v>321</v>
      </c>
    </row>
    <row r="2106" spans="1:34">
      <c r="A2106" s="13" t="s">
        <v>143</v>
      </c>
      <c r="B2106" s="2" t="s">
        <v>74</v>
      </c>
      <c r="C2106" s="14" t="s">
        <v>189</v>
      </c>
      <c r="D2106" s="2">
        <v>2014</v>
      </c>
      <c r="E2106" s="14">
        <v>2015</v>
      </c>
      <c r="F2106" s="14" t="s">
        <v>100</v>
      </c>
      <c r="G2106" s="93">
        <v>13279</v>
      </c>
      <c r="H2106" s="93">
        <v>105165</v>
      </c>
      <c r="I2106" s="93">
        <v>90</v>
      </c>
      <c r="J2106" s="93">
        <v>1895</v>
      </c>
      <c r="K2106" s="93">
        <v>13369</v>
      </c>
      <c r="L2106" s="93">
        <v>107060</v>
      </c>
      <c r="M2106" s="48">
        <v>120429</v>
      </c>
      <c r="N2106" s="48">
        <v>254466</v>
      </c>
      <c r="O2106" s="48">
        <v>33816</v>
      </c>
      <c r="P2106" s="48">
        <v>216204</v>
      </c>
      <c r="Q2106" s="48">
        <v>250020</v>
      </c>
      <c r="R2106" s="48">
        <v>297</v>
      </c>
      <c r="S2106" s="48">
        <v>4149</v>
      </c>
      <c r="T2106" s="48">
        <v>4446</v>
      </c>
      <c r="U2106" s="48">
        <v>34113</v>
      </c>
      <c r="V2106" s="48">
        <v>220353</v>
      </c>
      <c r="W2106" s="156">
        <v>35575814</v>
      </c>
      <c r="X2106" s="156">
        <v>534432</v>
      </c>
      <c r="Y2106" s="156">
        <v>36110246</v>
      </c>
      <c r="Z2106" s="28">
        <v>0.98240000000000005</v>
      </c>
      <c r="AA2106" s="28"/>
      <c r="AB2106" s="111">
        <v>6</v>
      </c>
      <c r="AC2106" s="28">
        <v>0.33300000000000002</v>
      </c>
      <c r="AD2106" s="28">
        <v>3.1600000000000003E-2</v>
      </c>
      <c r="AE2106" s="139"/>
      <c r="AF2106" s="139"/>
      <c r="AG2106" s="93">
        <v>29445</v>
      </c>
      <c r="AH2106" s="93">
        <v>63549</v>
      </c>
    </row>
    <row r="2107" spans="1:34">
      <c r="A2107" s="13" t="s">
        <v>144</v>
      </c>
      <c r="B2107" s="2" t="s">
        <v>74</v>
      </c>
      <c r="C2107" s="14" t="s">
        <v>189</v>
      </c>
      <c r="D2107" s="2">
        <v>2014</v>
      </c>
      <c r="E2107" s="14">
        <v>2015</v>
      </c>
      <c r="F2107" s="14" t="s">
        <v>100</v>
      </c>
      <c r="G2107" s="93">
        <v>963</v>
      </c>
      <c r="H2107" s="93">
        <v>8380</v>
      </c>
      <c r="I2107" s="93">
        <v>6</v>
      </c>
      <c r="J2107" s="93">
        <v>34</v>
      </c>
      <c r="K2107" s="93">
        <v>969</v>
      </c>
      <c r="L2107" s="93">
        <v>8414</v>
      </c>
      <c r="M2107" s="48">
        <v>9383</v>
      </c>
      <c r="N2107" s="48">
        <v>18593</v>
      </c>
      <c r="O2107" s="48">
        <v>2443</v>
      </c>
      <c r="P2107" s="48">
        <v>16063</v>
      </c>
      <c r="Q2107" s="48">
        <v>18506</v>
      </c>
      <c r="R2107" s="48">
        <v>19</v>
      </c>
      <c r="S2107" s="48">
        <v>68</v>
      </c>
      <c r="T2107" s="48">
        <v>87</v>
      </c>
      <c r="U2107" s="48">
        <v>2462</v>
      </c>
      <c r="V2107" s="48">
        <v>16131</v>
      </c>
      <c r="W2107" s="156">
        <v>2498759</v>
      </c>
      <c r="X2107" s="156">
        <v>11081</v>
      </c>
      <c r="Y2107" s="156">
        <v>2509840</v>
      </c>
      <c r="Z2107" s="28">
        <v>0.99450000000000005</v>
      </c>
      <c r="AA2107" s="28"/>
      <c r="AB2107" s="111">
        <v>10</v>
      </c>
      <c r="AC2107" s="28">
        <v>0.2</v>
      </c>
      <c r="AD2107" s="28">
        <v>1.8700000000000001E-2</v>
      </c>
      <c r="AE2107" s="139"/>
      <c r="AF2107" s="139"/>
      <c r="AG2107" s="93">
        <v>728</v>
      </c>
      <c r="AH2107" s="93">
        <v>1455</v>
      </c>
    </row>
    <row r="2108" spans="1:34">
      <c r="A2108" s="13" t="s">
        <v>145</v>
      </c>
      <c r="B2108" s="2" t="s">
        <v>75</v>
      </c>
      <c r="C2108" s="14" t="s">
        <v>189</v>
      </c>
      <c r="D2108" s="2">
        <v>2014</v>
      </c>
      <c r="E2108" s="14">
        <v>2015</v>
      </c>
      <c r="F2108" s="14" t="s">
        <v>100</v>
      </c>
      <c r="G2108" s="93">
        <v>114</v>
      </c>
      <c r="H2108" s="93">
        <v>917</v>
      </c>
      <c r="I2108" s="93">
        <v>0</v>
      </c>
      <c r="J2108" s="93">
        <v>2</v>
      </c>
      <c r="K2108" s="93">
        <v>114</v>
      </c>
      <c r="L2108" s="93">
        <v>919</v>
      </c>
      <c r="M2108" s="48">
        <v>1033</v>
      </c>
      <c r="N2108" s="48">
        <v>1988</v>
      </c>
      <c r="O2108" s="48">
        <v>304</v>
      </c>
      <c r="P2108" s="48">
        <v>1681</v>
      </c>
      <c r="Q2108" s="48">
        <v>1985</v>
      </c>
      <c r="R2108" s="48">
        <v>0</v>
      </c>
      <c r="S2108" s="48">
        <v>3</v>
      </c>
      <c r="T2108" s="48">
        <v>3</v>
      </c>
      <c r="U2108" s="48">
        <v>304</v>
      </c>
      <c r="V2108" s="48">
        <v>1684</v>
      </c>
      <c r="W2108" s="156">
        <v>281198</v>
      </c>
      <c r="X2108" s="156">
        <v>439</v>
      </c>
      <c r="Y2108" s="156">
        <v>281637</v>
      </c>
      <c r="Z2108" s="28">
        <v>0.98250000000000004</v>
      </c>
      <c r="AA2108" s="28"/>
      <c r="AB2108" s="111">
        <v>10</v>
      </c>
      <c r="AC2108" s="28">
        <v>0.2</v>
      </c>
      <c r="AD2108" s="28">
        <v>1.8700000000000001E-2</v>
      </c>
      <c r="AE2108" s="139"/>
      <c r="AF2108" s="139"/>
      <c r="AG2108" s="93">
        <v>45</v>
      </c>
      <c r="AH2108" s="93">
        <v>74</v>
      </c>
    </row>
    <row r="2109" spans="1:34">
      <c r="A2109" s="13" t="s">
        <v>146</v>
      </c>
      <c r="B2109" s="2" t="s">
        <v>75</v>
      </c>
      <c r="C2109" s="14" t="s">
        <v>189</v>
      </c>
      <c r="D2109" s="2">
        <v>2014</v>
      </c>
      <c r="E2109" s="14">
        <v>2015</v>
      </c>
      <c r="F2109" s="14" t="s">
        <v>100</v>
      </c>
      <c r="G2109" s="93">
        <v>18819</v>
      </c>
      <c r="H2109" s="93">
        <v>108519</v>
      </c>
      <c r="I2109" s="93">
        <v>48</v>
      </c>
      <c r="J2109" s="93">
        <v>518</v>
      </c>
      <c r="K2109" s="93">
        <v>18867</v>
      </c>
      <c r="L2109" s="93">
        <v>109037</v>
      </c>
      <c r="M2109" s="48">
        <v>127904</v>
      </c>
      <c r="N2109" s="48">
        <v>295780</v>
      </c>
      <c r="O2109" s="48">
        <v>51007</v>
      </c>
      <c r="P2109" s="48">
        <v>243204</v>
      </c>
      <c r="Q2109" s="48">
        <v>294211</v>
      </c>
      <c r="R2109" s="48">
        <v>171</v>
      </c>
      <c r="S2109" s="48">
        <v>1398</v>
      </c>
      <c r="T2109" s="48">
        <v>1569</v>
      </c>
      <c r="U2109" s="48">
        <v>51178</v>
      </c>
      <c r="V2109" s="48">
        <v>244602</v>
      </c>
      <c r="W2109" s="156">
        <v>40375996</v>
      </c>
      <c r="X2109" s="156">
        <v>165735</v>
      </c>
      <c r="Y2109" s="156">
        <v>40541731</v>
      </c>
      <c r="Z2109" s="28">
        <v>0.99590000000000001</v>
      </c>
      <c r="AA2109" s="28"/>
      <c r="AB2109" s="111">
        <v>14</v>
      </c>
      <c r="AC2109" s="28">
        <v>0.14299999999999999</v>
      </c>
      <c r="AD2109" s="28">
        <v>6.8199999999999997E-2</v>
      </c>
      <c r="AE2109" s="139"/>
      <c r="AF2109" s="139"/>
      <c r="AG2109" s="93">
        <v>17131</v>
      </c>
      <c r="AH2109" s="93">
        <v>37485</v>
      </c>
    </row>
    <row r="2110" spans="1:34">
      <c r="A2110" s="13" t="s">
        <v>147</v>
      </c>
      <c r="B2110" s="2" t="s">
        <v>74</v>
      </c>
      <c r="C2110" s="14" t="s">
        <v>189</v>
      </c>
      <c r="D2110" s="2">
        <v>2014</v>
      </c>
      <c r="E2110" s="14">
        <v>2015</v>
      </c>
      <c r="F2110" s="14" t="s">
        <v>100</v>
      </c>
      <c r="G2110" s="93">
        <v>17748</v>
      </c>
      <c r="H2110" s="93">
        <v>85421</v>
      </c>
      <c r="I2110" s="93">
        <v>178</v>
      </c>
      <c r="J2110" s="93">
        <v>893</v>
      </c>
      <c r="K2110" s="93">
        <v>17926</v>
      </c>
      <c r="L2110" s="93">
        <v>86314</v>
      </c>
      <c r="M2110" s="48">
        <v>104240</v>
      </c>
      <c r="N2110" s="48">
        <v>220796</v>
      </c>
      <c r="O2110" s="48">
        <v>45380</v>
      </c>
      <c r="P2110" s="48">
        <v>172813</v>
      </c>
      <c r="Q2110" s="48">
        <v>218193</v>
      </c>
      <c r="R2110" s="48">
        <v>624</v>
      </c>
      <c r="S2110" s="48">
        <v>1979</v>
      </c>
      <c r="T2110" s="48">
        <v>2603</v>
      </c>
      <c r="U2110" s="48">
        <v>46004</v>
      </c>
      <c r="V2110" s="48">
        <v>174792</v>
      </c>
      <c r="W2110" s="156">
        <v>32489131</v>
      </c>
      <c r="X2110" s="156">
        <v>360594</v>
      </c>
      <c r="Y2110" s="156">
        <v>32849725</v>
      </c>
      <c r="Z2110" s="28">
        <v>0.99070000000000003</v>
      </c>
      <c r="AA2110" s="28"/>
      <c r="AB2110" s="111">
        <v>7</v>
      </c>
      <c r="AC2110" s="28">
        <v>0.57099999999999995</v>
      </c>
      <c r="AD2110" s="28">
        <v>0</v>
      </c>
      <c r="AE2110" s="139"/>
      <c r="AF2110" s="139"/>
      <c r="AG2110" s="93">
        <v>10003</v>
      </c>
      <c r="AH2110" s="93">
        <v>19584</v>
      </c>
    </row>
    <row r="2111" spans="1:34">
      <c r="A2111" s="13" t="s">
        <v>148</v>
      </c>
      <c r="B2111" s="2" t="s">
        <v>75</v>
      </c>
      <c r="C2111" s="14" t="s">
        <v>189</v>
      </c>
      <c r="D2111" s="2">
        <v>2014</v>
      </c>
      <c r="E2111" s="14">
        <v>2015</v>
      </c>
      <c r="F2111" s="14" t="s">
        <v>100</v>
      </c>
      <c r="G2111" s="93">
        <v>323</v>
      </c>
      <c r="H2111" s="93">
        <v>2376</v>
      </c>
      <c r="I2111" s="93">
        <v>1</v>
      </c>
      <c r="J2111" s="93">
        <v>9</v>
      </c>
      <c r="K2111" s="93">
        <v>324</v>
      </c>
      <c r="L2111" s="93">
        <v>2385</v>
      </c>
      <c r="M2111" s="48">
        <v>2709</v>
      </c>
      <c r="N2111" s="48">
        <v>6091</v>
      </c>
      <c r="O2111" s="48">
        <v>876</v>
      </c>
      <c r="P2111" s="48">
        <v>5188</v>
      </c>
      <c r="Q2111" s="48">
        <v>6064</v>
      </c>
      <c r="R2111" s="48">
        <v>3</v>
      </c>
      <c r="S2111" s="48">
        <v>24</v>
      </c>
      <c r="T2111" s="48">
        <v>27</v>
      </c>
      <c r="U2111" s="48">
        <v>879</v>
      </c>
      <c r="V2111" s="48">
        <v>5212</v>
      </c>
      <c r="W2111" s="156">
        <v>836599</v>
      </c>
      <c r="X2111" s="156">
        <v>2765</v>
      </c>
      <c r="Y2111" s="156">
        <v>839364</v>
      </c>
      <c r="Z2111" s="28">
        <v>0.97619999999999996</v>
      </c>
      <c r="AA2111" s="28"/>
      <c r="AB2111" s="111">
        <v>10</v>
      </c>
      <c r="AC2111" s="28">
        <v>0.2</v>
      </c>
      <c r="AD2111" s="28">
        <v>1.8700000000000001E-2</v>
      </c>
      <c r="AE2111" s="139"/>
      <c r="AF2111" s="139"/>
      <c r="AG2111" s="93">
        <v>445</v>
      </c>
      <c r="AH2111" s="93">
        <v>998</v>
      </c>
    </row>
    <row r="2112" spans="1:34">
      <c r="A2112" s="13" t="s">
        <v>149</v>
      </c>
      <c r="B2112" s="2" t="s">
        <v>75</v>
      </c>
      <c r="C2112" s="14" t="s">
        <v>189</v>
      </c>
      <c r="D2112" s="2">
        <v>2014</v>
      </c>
      <c r="E2112" s="14">
        <v>2015</v>
      </c>
      <c r="F2112" s="14" t="s">
        <v>100</v>
      </c>
      <c r="G2112" s="93">
        <v>28836</v>
      </c>
      <c r="H2112" s="93">
        <v>147675</v>
      </c>
      <c r="I2112" s="93">
        <v>68</v>
      </c>
      <c r="J2112" s="93">
        <v>669</v>
      </c>
      <c r="K2112" s="93">
        <v>28904</v>
      </c>
      <c r="L2112" s="93">
        <v>148344</v>
      </c>
      <c r="M2112" s="48">
        <v>177248</v>
      </c>
      <c r="N2112" s="48">
        <v>399223</v>
      </c>
      <c r="O2112" s="48">
        <v>77733</v>
      </c>
      <c r="P2112" s="48">
        <v>319549</v>
      </c>
      <c r="Q2112" s="48">
        <v>397282</v>
      </c>
      <c r="R2112" s="48">
        <v>232</v>
      </c>
      <c r="S2112" s="48">
        <v>1709</v>
      </c>
      <c r="T2112" s="48">
        <v>1941</v>
      </c>
      <c r="U2112" s="48">
        <v>77965</v>
      </c>
      <c r="V2112" s="48">
        <v>321258</v>
      </c>
      <c r="W2112" s="156">
        <v>55949444</v>
      </c>
      <c r="X2112" s="156">
        <v>209921</v>
      </c>
      <c r="Y2112" s="156">
        <v>56159365</v>
      </c>
      <c r="Z2112" s="28">
        <v>1</v>
      </c>
      <c r="AA2112" s="28"/>
      <c r="AB2112" s="111">
        <v>17</v>
      </c>
      <c r="AC2112" s="28">
        <v>5.8999999999999997E-2</v>
      </c>
      <c r="AD2112" s="28">
        <v>7.3099999999999998E-2</v>
      </c>
      <c r="AE2112" s="139"/>
      <c r="AF2112" s="139"/>
      <c r="AG2112" s="93">
        <v>21401</v>
      </c>
      <c r="AH2112" s="93">
        <v>45431</v>
      </c>
    </row>
    <row r="2113" spans="1:51">
      <c r="A2113" s="13" t="s">
        <v>150</v>
      </c>
      <c r="B2113" s="2" t="s">
        <v>74</v>
      </c>
      <c r="C2113" s="14" t="s">
        <v>189</v>
      </c>
      <c r="D2113" s="2">
        <v>2014</v>
      </c>
      <c r="E2113" s="14">
        <v>2015</v>
      </c>
      <c r="F2113" s="14" t="s">
        <v>100</v>
      </c>
      <c r="G2113" s="93">
        <v>18060</v>
      </c>
      <c r="H2113" s="93">
        <v>120631</v>
      </c>
      <c r="I2113" s="93">
        <v>136</v>
      </c>
      <c r="J2113" s="93">
        <v>1183</v>
      </c>
      <c r="K2113" s="93">
        <v>18196</v>
      </c>
      <c r="L2113" s="93">
        <v>121814</v>
      </c>
      <c r="M2113" s="48">
        <v>140010</v>
      </c>
      <c r="N2113" s="48">
        <v>289321</v>
      </c>
      <c r="O2113" s="48">
        <v>48430</v>
      </c>
      <c r="P2113" s="48">
        <v>237726</v>
      </c>
      <c r="Q2113" s="48">
        <v>286156</v>
      </c>
      <c r="R2113" s="48">
        <v>440</v>
      </c>
      <c r="S2113" s="48">
        <v>2725</v>
      </c>
      <c r="T2113" s="48">
        <v>3165</v>
      </c>
      <c r="U2113" s="48">
        <v>48870</v>
      </c>
      <c r="V2113" s="48">
        <v>240451</v>
      </c>
      <c r="W2113" s="156">
        <v>40596706</v>
      </c>
      <c r="X2113" s="156">
        <v>370363</v>
      </c>
      <c r="Y2113" s="156">
        <v>40967069</v>
      </c>
      <c r="Z2113" s="28">
        <v>0.93210000000000004</v>
      </c>
      <c r="AA2113" s="28"/>
      <c r="AB2113" s="111">
        <v>10</v>
      </c>
      <c r="AC2113" s="28">
        <v>0.4</v>
      </c>
      <c r="AD2113" s="28">
        <v>3.8999999999999998E-3</v>
      </c>
      <c r="AE2113" s="139"/>
      <c r="AF2113" s="139"/>
      <c r="AG2113" s="93">
        <v>16908</v>
      </c>
      <c r="AH2113" s="93">
        <v>34630</v>
      </c>
    </row>
    <row r="2114" spans="1:51">
      <c r="A2114" s="13" t="s">
        <v>151</v>
      </c>
      <c r="B2114" s="2" t="s">
        <v>74</v>
      </c>
      <c r="C2114" s="14" t="s">
        <v>189</v>
      </c>
      <c r="D2114" s="2">
        <v>2014</v>
      </c>
      <c r="E2114" s="14">
        <v>2015</v>
      </c>
      <c r="F2114" s="14" t="s">
        <v>100</v>
      </c>
      <c r="G2114" s="93">
        <v>2607</v>
      </c>
      <c r="H2114" s="93">
        <v>29262</v>
      </c>
      <c r="I2114" s="93">
        <v>65</v>
      </c>
      <c r="J2114" s="93">
        <v>1219</v>
      </c>
      <c r="K2114" s="93">
        <v>2672</v>
      </c>
      <c r="L2114" s="93">
        <v>30481</v>
      </c>
      <c r="M2114" s="48">
        <v>33153</v>
      </c>
      <c r="N2114" s="48">
        <v>51199</v>
      </c>
      <c r="O2114" s="48">
        <v>5808</v>
      </c>
      <c r="P2114" s="48">
        <v>43374</v>
      </c>
      <c r="Q2114" s="48">
        <v>49182</v>
      </c>
      <c r="R2114" s="48">
        <v>182</v>
      </c>
      <c r="S2114" s="48">
        <v>1835</v>
      </c>
      <c r="T2114" s="48">
        <v>2017</v>
      </c>
      <c r="U2114" s="48">
        <v>5990</v>
      </c>
      <c r="V2114" s="48">
        <v>45209</v>
      </c>
      <c r="W2114" s="156">
        <v>7554437</v>
      </c>
      <c r="X2114" s="156">
        <v>253360</v>
      </c>
      <c r="Y2114" s="156">
        <v>7807797</v>
      </c>
      <c r="Z2114" s="28">
        <v>0.96679999999999999</v>
      </c>
      <c r="AA2114" s="28"/>
      <c r="AB2114" s="111">
        <v>3</v>
      </c>
      <c r="AC2114" s="28">
        <v>1</v>
      </c>
      <c r="AD2114" s="28">
        <v>9.4200000000000006E-2</v>
      </c>
      <c r="AE2114" s="139"/>
      <c r="AF2114" s="139"/>
      <c r="AG2114" s="93">
        <v>4099</v>
      </c>
      <c r="AH2114" s="93">
        <v>6543</v>
      </c>
    </row>
    <row r="2115" spans="1:51">
      <c r="A2115" s="13" t="s">
        <v>152</v>
      </c>
      <c r="B2115" s="2" t="s">
        <v>75</v>
      </c>
      <c r="C2115" s="14" t="s">
        <v>189</v>
      </c>
      <c r="D2115" s="2">
        <v>2014</v>
      </c>
      <c r="E2115" s="14">
        <v>2015</v>
      </c>
      <c r="F2115" s="14" t="s">
        <v>100</v>
      </c>
      <c r="G2115" s="93">
        <v>9147</v>
      </c>
      <c r="H2115" s="93">
        <v>42340</v>
      </c>
      <c r="I2115" s="93">
        <v>21</v>
      </c>
      <c r="J2115" s="93">
        <v>280</v>
      </c>
      <c r="K2115" s="93">
        <v>9168</v>
      </c>
      <c r="L2115" s="93">
        <v>42620</v>
      </c>
      <c r="M2115" s="48">
        <v>51788</v>
      </c>
      <c r="N2115" s="48">
        <v>120194</v>
      </c>
      <c r="O2115" s="48">
        <v>23505</v>
      </c>
      <c r="P2115" s="48">
        <v>95843</v>
      </c>
      <c r="Q2115" s="48">
        <v>119348</v>
      </c>
      <c r="R2115" s="48">
        <v>69</v>
      </c>
      <c r="S2115" s="48">
        <v>777</v>
      </c>
      <c r="T2115" s="48">
        <v>846</v>
      </c>
      <c r="U2115" s="48">
        <v>23574</v>
      </c>
      <c r="V2115" s="48">
        <v>96620</v>
      </c>
      <c r="W2115" s="156">
        <v>16943700</v>
      </c>
      <c r="X2115" s="156">
        <v>97306</v>
      </c>
      <c r="Y2115" s="156">
        <v>17041006</v>
      </c>
      <c r="Z2115" s="28">
        <v>0.98780000000000001</v>
      </c>
      <c r="AA2115" s="28"/>
      <c r="AB2115" s="111">
        <v>6</v>
      </c>
      <c r="AC2115" s="28">
        <v>0</v>
      </c>
      <c r="AD2115" s="28">
        <v>1.7899999999999999E-2</v>
      </c>
      <c r="AE2115" s="139"/>
      <c r="AF2115" s="139"/>
      <c r="AG2115" s="93">
        <v>7331</v>
      </c>
      <c r="AH2115" s="93">
        <v>15519</v>
      </c>
    </row>
    <row r="2116" spans="1:51">
      <c r="A2116" s="13" t="s">
        <v>153</v>
      </c>
      <c r="B2116" s="2" t="s">
        <v>74</v>
      </c>
      <c r="C2116" s="14" t="s">
        <v>189</v>
      </c>
      <c r="D2116" s="2">
        <v>2014</v>
      </c>
      <c r="E2116" s="14">
        <v>2015</v>
      </c>
      <c r="F2116" s="14" t="s">
        <v>100</v>
      </c>
      <c r="G2116" s="93">
        <v>1121</v>
      </c>
      <c r="H2116" s="93">
        <v>8596</v>
      </c>
      <c r="I2116" s="93">
        <v>1</v>
      </c>
      <c r="J2116" s="93">
        <v>29</v>
      </c>
      <c r="K2116" s="93">
        <v>1122</v>
      </c>
      <c r="L2116" s="93">
        <v>8625</v>
      </c>
      <c r="M2116" s="48">
        <v>9747</v>
      </c>
      <c r="N2116" s="48">
        <v>18187</v>
      </c>
      <c r="O2116" s="48">
        <v>2799</v>
      </c>
      <c r="P2116" s="48">
        <v>15310</v>
      </c>
      <c r="Q2116" s="48">
        <v>18109</v>
      </c>
      <c r="R2116" s="48">
        <v>3</v>
      </c>
      <c r="S2116" s="48">
        <v>75</v>
      </c>
      <c r="T2116" s="48">
        <v>78</v>
      </c>
      <c r="U2116" s="48">
        <v>2802</v>
      </c>
      <c r="V2116" s="48">
        <v>15385</v>
      </c>
      <c r="W2116" s="156">
        <v>2587701</v>
      </c>
      <c r="X2116" s="156">
        <v>7686</v>
      </c>
      <c r="Y2116" s="156">
        <v>2595387</v>
      </c>
      <c r="Z2116" s="28">
        <v>0.99399999999999999</v>
      </c>
      <c r="AA2116" s="28"/>
      <c r="AB2116" s="111">
        <v>10</v>
      </c>
      <c r="AC2116" s="28">
        <v>0.2</v>
      </c>
      <c r="AD2116" s="28">
        <v>1.8700000000000001E-2</v>
      </c>
      <c r="AE2116" s="139"/>
      <c r="AF2116" s="139"/>
      <c r="AG2116" s="93">
        <v>1194</v>
      </c>
      <c r="AH2116" s="93">
        <v>2415</v>
      </c>
    </row>
    <row r="2117" spans="1:51">
      <c r="A2117" s="13" t="s">
        <v>154</v>
      </c>
      <c r="B2117" s="2" t="s">
        <v>74</v>
      </c>
      <c r="C2117" s="14" t="s">
        <v>189</v>
      </c>
      <c r="D2117" s="2">
        <v>2014</v>
      </c>
      <c r="E2117" s="14">
        <v>2015</v>
      </c>
      <c r="F2117" s="14" t="s">
        <v>100</v>
      </c>
      <c r="G2117" s="93">
        <v>1285</v>
      </c>
      <c r="H2117" s="93">
        <v>14479</v>
      </c>
      <c r="I2117" s="93">
        <v>22</v>
      </c>
      <c r="J2117" s="93">
        <v>318</v>
      </c>
      <c r="K2117" s="93">
        <v>1307</v>
      </c>
      <c r="L2117" s="93">
        <v>14797</v>
      </c>
      <c r="M2117" s="48">
        <v>16104</v>
      </c>
      <c r="N2117" s="48">
        <v>32162</v>
      </c>
      <c r="O2117" s="48">
        <v>3140</v>
      </c>
      <c r="P2117" s="48">
        <v>28193</v>
      </c>
      <c r="Q2117" s="48">
        <v>31333</v>
      </c>
      <c r="R2117" s="48">
        <v>71</v>
      </c>
      <c r="S2117" s="48">
        <v>758</v>
      </c>
      <c r="T2117" s="48">
        <v>829</v>
      </c>
      <c r="U2117" s="48">
        <v>3211</v>
      </c>
      <c r="V2117" s="48">
        <v>28951</v>
      </c>
      <c r="W2117" s="156">
        <v>4323376</v>
      </c>
      <c r="X2117" s="156">
        <v>87603</v>
      </c>
      <c r="Y2117" s="156">
        <v>4410979</v>
      </c>
      <c r="Z2117" s="28">
        <v>0.97709999999999997</v>
      </c>
      <c r="AA2117" s="28"/>
      <c r="AB2117" s="111">
        <v>10</v>
      </c>
      <c r="AC2117" s="28">
        <v>0.2</v>
      </c>
      <c r="AD2117" s="28">
        <v>1.8700000000000001E-2</v>
      </c>
      <c r="AE2117" s="139"/>
      <c r="AF2117" s="139"/>
      <c r="AG2117" s="93">
        <v>4038</v>
      </c>
      <c r="AH2117" s="93">
        <v>7857</v>
      </c>
    </row>
    <row r="2118" spans="1:51">
      <c r="A2118" s="13" t="s">
        <v>155</v>
      </c>
      <c r="B2118" s="2" t="s">
        <v>74</v>
      </c>
      <c r="C2118" s="14" t="s">
        <v>189</v>
      </c>
      <c r="D2118" s="2">
        <v>2014</v>
      </c>
      <c r="E2118" s="14">
        <v>2015</v>
      </c>
      <c r="F2118" s="14" t="s">
        <v>100</v>
      </c>
      <c r="G2118" s="93">
        <v>2591</v>
      </c>
      <c r="H2118" s="93">
        <v>14021</v>
      </c>
      <c r="I2118" s="93">
        <v>6</v>
      </c>
      <c r="J2118" s="93">
        <v>64</v>
      </c>
      <c r="K2118" s="93">
        <v>2597</v>
      </c>
      <c r="L2118" s="93">
        <v>14085</v>
      </c>
      <c r="M2118" s="48">
        <v>16682</v>
      </c>
      <c r="N2118" s="48">
        <v>36319</v>
      </c>
      <c r="O2118" s="48">
        <v>6607</v>
      </c>
      <c r="P2118" s="48">
        <v>29540</v>
      </c>
      <c r="Q2118" s="48">
        <v>36147</v>
      </c>
      <c r="R2118" s="48">
        <v>16</v>
      </c>
      <c r="S2118" s="48">
        <v>156</v>
      </c>
      <c r="T2118" s="48">
        <v>172</v>
      </c>
      <c r="U2118" s="48">
        <v>6623</v>
      </c>
      <c r="V2118" s="48">
        <v>29696</v>
      </c>
      <c r="W2118" s="156">
        <v>5016171</v>
      </c>
      <c r="X2118" s="156">
        <v>20163</v>
      </c>
      <c r="Y2118" s="156">
        <v>5036334</v>
      </c>
      <c r="Z2118" s="28">
        <v>0.94720000000000004</v>
      </c>
      <c r="AA2118" s="28"/>
      <c r="AB2118" s="111">
        <v>10</v>
      </c>
      <c r="AC2118" s="28">
        <v>0.2</v>
      </c>
      <c r="AD2118" s="28">
        <v>1.8700000000000001E-2</v>
      </c>
      <c r="AE2118" s="139"/>
      <c r="AF2118" s="139"/>
      <c r="AG2118" s="93">
        <v>4830</v>
      </c>
      <c r="AH2118" s="93">
        <v>10707</v>
      </c>
    </row>
    <row r="2119" spans="1:51">
      <c r="A2119" s="13" t="s">
        <v>156</v>
      </c>
      <c r="B2119" s="2" t="s">
        <v>74</v>
      </c>
      <c r="C2119" s="14" t="s">
        <v>189</v>
      </c>
      <c r="D2119" s="2">
        <v>2014</v>
      </c>
      <c r="E2119" s="14">
        <v>2015</v>
      </c>
      <c r="F2119" s="14" t="s">
        <v>100</v>
      </c>
      <c r="G2119" s="93">
        <v>6259</v>
      </c>
      <c r="H2119" s="93">
        <v>47942</v>
      </c>
      <c r="I2119" s="93">
        <v>48</v>
      </c>
      <c r="J2119" s="93">
        <v>1117</v>
      </c>
      <c r="K2119" s="93">
        <v>6307</v>
      </c>
      <c r="L2119" s="93">
        <v>49059</v>
      </c>
      <c r="M2119" s="48">
        <v>55366</v>
      </c>
      <c r="N2119" s="48">
        <v>112822</v>
      </c>
      <c r="O2119" s="48">
        <v>15176</v>
      </c>
      <c r="P2119" s="48">
        <v>95264</v>
      </c>
      <c r="Q2119" s="48">
        <v>110440</v>
      </c>
      <c r="R2119" s="48">
        <v>145</v>
      </c>
      <c r="S2119" s="48">
        <v>2237</v>
      </c>
      <c r="T2119" s="48">
        <v>2382</v>
      </c>
      <c r="U2119" s="48">
        <v>15321</v>
      </c>
      <c r="V2119" s="48">
        <v>97501</v>
      </c>
      <c r="W2119" s="156">
        <v>15826427</v>
      </c>
      <c r="X2119" s="156">
        <v>317196</v>
      </c>
      <c r="Y2119" s="156">
        <v>16143623</v>
      </c>
      <c r="Z2119" s="28">
        <v>0.96889999999999998</v>
      </c>
      <c r="AA2119" s="28"/>
      <c r="AB2119" s="111">
        <v>4</v>
      </c>
      <c r="AC2119" s="28">
        <v>0.25</v>
      </c>
      <c r="AD2119" s="28">
        <v>1.83E-2</v>
      </c>
      <c r="AE2119" s="139"/>
      <c r="AF2119" s="139"/>
      <c r="AG2119" s="93">
        <v>11041</v>
      </c>
      <c r="AH2119" s="93">
        <v>22248</v>
      </c>
    </row>
    <row r="2120" spans="1:51">
      <c r="A2120" s="13" t="s">
        <v>157</v>
      </c>
      <c r="B2120" s="2" t="s">
        <v>74</v>
      </c>
      <c r="C2120" s="14" t="s">
        <v>189</v>
      </c>
      <c r="D2120" s="2">
        <v>2014</v>
      </c>
      <c r="E2120" s="14">
        <v>2015</v>
      </c>
      <c r="F2120" s="14" t="s">
        <v>100</v>
      </c>
      <c r="G2120" s="93">
        <v>1321</v>
      </c>
      <c r="H2120" s="93">
        <v>11694</v>
      </c>
      <c r="I2120" s="93">
        <v>1</v>
      </c>
      <c r="J2120" s="93">
        <v>20</v>
      </c>
      <c r="K2120" s="93">
        <v>1322</v>
      </c>
      <c r="L2120" s="93">
        <v>11714</v>
      </c>
      <c r="M2120" s="48">
        <v>13036</v>
      </c>
      <c r="N2120" s="48">
        <v>24811</v>
      </c>
      <c r="O2120" s="48">
        <v>3242</v>
      </c>
      <c r="P2120" s="48">
        <v>21515</v>
      </c>
      <c r="Q2120" s="48">
        <v>24757</v>
      </c>
      <c r="R2120" s="48">
        <v>4</v>
      </c>
      <c r="S2120" s="48">
        <v>50</v>
      </c>
      <c r="T2120" s="48">
        <v>54</v>
      </c>
      <c r="U2120" s="48">
        <v>3246</v>
      </c>
      <c r="V2120" s="48">
        <v>21565</v>
      </c>
      <c r="W2120" s="156">
        <v>3569068.92</v>
      </c>
      <c r="X2120" s="156">
        <v>6158.22</v>
      </c>
      <c r="Y2120" s="156">
        <v>3575227.14</v>
      </c>
      <c r="Z2120" s="28">
        <v>0.90990000000000004</v>
      </c>
      <c r="AA2120" s="28"/>
      <c r="AB2120" s="111">
        <v>10</v>
      </c>
      <c r="AC2120" s="28">
        <v>0.2</v>
      </c>
      <c r="AD2120" s="28">
        <v>1.8700000000000001E-2</v>
      </c>
      <c r="AE2120" s="139"/>
      <c r="AF2120" s="139"/>
      <c r="AG2120" s="93">
        <v>2549</v>
      </c>
      <c r="AH2120" s="93">
        <v>5295</v>
      </c>
    </row>
    <row r="2121" spans="1:51">
      <c r="A2121" s="13" t="s">
        <v>158</v>
      </c>
      <c r="B2121" s="2" t="s">
        <v>75</v>
      </c>
      <c r="C2121" s="14" t="s">
        <v>189</v>
      </c>
      <c r="D2121" s="2">
        <v>2014</v>
      </c>
      <c r="E2121" s="14">
        <v>2015</v>
      </c>
      <c r="F2121" s="14" t="s">
        <v>100</v>
      </c>
      <c r="G2121" s="93">
        <v>1512</v>
      </c>
      <c r="H2121" s="93">
        <v>11308</v>
      </c>
      <c r="I2121" s="93">
        <v>3</v>
      </c>
      <c r="J2121" s="93">
        <v>21</v>
      </c>
      <c r="K2121" s="93">
        <v>1515</v>
      </c>
      <c r="L2121" s="93">
        <v>11329</v>
      </c>
      <c r="M2121" s="48">
        <v>12844</v>
      </c>
      <c r="N2121" s="48">
        <v>24772</v>
      </c>
      <c r="O2121" s="48">
        <v>3740</v>
      </c>
      <c r="P2121" s="48">
        <v>20976</v>
      </c>
      <c r="Q2121" s="48">
        <v>24716</v>
      </c>
      <c r="R2121" s="48">
        <v>6</v>
      </c>
      <c r="S2121" s="48">
        <v>50</v>
      </c>
      <c r="T2121" s="48">
        <v>56</v>
      </c>
      <c r="U2121" s="48">
        <v>3746</v>
      </c>
      <c r="V2121" s="48">
        <v>21026</v>
      </c>
      <c r="W2121" s="156">
        <v>3423707</v>
      </c>
      <c r="X2121" s="156">
        <v>7770</v>
      </c>
      <c r="Y2121" s="156">
        <v>3431477</v>
      </c>
      <c r="Z2121" s="28">
        <v>0.9476</v>
      </c>
      <c r="AA2121" s="28"/>
      <c r="AB2121" s="111">
        <v>10</v>
      </c>
      <c r="AC2121" s="28">
        <v>0.2</v>
      </c>
      <c r="AD2121" s="28">
        <v>1.8700000000000001E-2</v>
      </c>
      <c r="AE2121" s="139"/>
      <c r="AF2121" s="139"/>
      <c r="AG2121" s="93">
        <v>690</v>
      </c>
      <c r="AH2121" s="93">
        <v>1144</v>
      </c>
    </row>
    <row r="2122" spans="1:51">
      <c r="A2122" s="13" t="s">
        <v>159</v>
      </c>
      <c r="B2122" s="2" t="s">
        <v>75</v>
      </c>
      <c r="C2122" s="14" t="s">
        <v>189</v>
      </c>
      <c r="D2122" s="2">
        <v>2014</v>
      </c>
      <c r="E2122" s="14">
        <v>2015</v>
      </c>
      <c r="F2122" s="14" t="s">
        <v>100</v>
      </c>
      <c r="G2122" s="93">
        <v>8</v>
      </c>
      <c r="H2122" s="93">
        <v>165</v>
      </c>
      <c r="I2122" s="93">
        <v>0</v>
      </c>
      <c r="J2122" s="93">
        <v>0</v>
      </c>
      <c r="K2122" s="93">
        <v>8</v>
      </c>
      <c r="L2122" s="93">
        <v>165</v>
      </c>
      <c r="M2122" s="48">
        <v>173</v>
      </c>
      <c r="N2122" s="48">
        <v>325</v>
      </c>
      <c r="O2122" s="48">
        <v>22</v>
      </c>
      <c r="P2122" s="48">
        <v>303</v>
      </c>
      <c r="Q2122" s="48">
        <v>325</v>
      </c>
      <c r="R2122" s="48">
        <v>0</v>
      </c>
      <c r="S2122" s="48">
        <v>0</v>
      </c>
      <c r="T2122" s="48">
        <v>0</v>
      </c>
      <c r="U2122" s="48">
        <v>22</v>
      </c>
      <c r="V2122" s="48">
        <v>303</v>
      </c>
      <c r="W2122" s="156">
        <v>43261</v>
      </c>
      <c r="X2122" s="156">
        <v>0</v>
      </c>
      <c r="Y2122" s="156">
        <v>43261</v>
      </c>
      <c r="Z2122" s="28">
        <v>1</v>
      </c>
      <c r="AA2122" s="28"/>
      <c r="AB2122" s="111">
        <v>10</v>
      </c>
      <c r="AC2122" s="28">
        <v>0.2</v>
      </c>
      <c r="AD2122" s="28">
        <v>1.8700000000000001E-2</v>
      </c>
      <c r="AE2122" s="139"/>
      <c r="AF2122" s="139"/>
      <c r="AG2122" s="93">
        <v>3</v>
      </c>
      <c r="AH2122" s="93">
        <v>6</v>
      </c>
      <c r="AI2122" s="1"/>
      <c r="AJ2122" s="1"/>
      <c r="AK2122" s="1"/>
      <c r="AL2122" s="1"/>
      <c r="AM2122" s="1"/>
      <c r="AN2122" s="1"/>
      <c r="AO2122" s="1"/>
      <c r="AP2122" s="1"/>
      <c r="AQ2122" s="1"/>
      <c r="AR2122" s="1"/>
      <c r="AS2122" s="1"/>
      <c r="AT2122" s="1"/>
      <c r="AU2122" s="1"/>
      <c r="AV2122" s="1"/>
      <c r="AW2122" s="1"/>
      <c r="AX2122" s="1"/>
      <c r="AY2122" s="1"/>
    </row>
    <row r="2123" spans="1:51">
      <c r="A2123" s="13" t="s">
        <v>160</v>
      </c>
      <c r="B2123" s="2" t="s">
        <v>75</v>
      </c>
      <c r="C2123" s="14" t="s">
        <v>189</v>
      </c>
      <c r="D2123" s="2">
        <v>2014</v>
      </c>
      <c r="E2123" s="14">
        <v>2015</v>
      </c>
      <c r="F2123" s="14" t="s">
        <v>100</v>
      </c>
      <c r="G2123" s="93">
        <v>454</v>
      </c>
      <c r="H2123" s="93">
        <v>2769</v>
      </c>
      <c r="I2123" s="93">
        <v>0</v>
      </c>
      <c r="J2123" s="93">
        <v>2</v>
      </c>
      <c r="K2123" s="93">
        <v>454</v>
      </c>
      <c r="L2123" s="93">
        <v>2771</v>
      </c>
      <c r="M2123" s="48">
        <v>3225</v>
      </c>
      <c r="N2123" s="48">
        <v>6987</v>
      </c>
      <c r="O2123" s="48">
        <v>1242</v>
      </c>
      <c r="P2123" s="48">
        <v>5741</v>
      </c>
      <c r="Q2123" s="48">
        <v>6983</v>
      </c>
      <c r="R2123" s="48">
        <v>0</v>
      </c>
      <c r="S2123" s="48">
        <v>4</v>
      </c>
      <c r="T2123" s="48">
        <v>4</v>
      </c>
      <c r="U2123" s="48">
        <v>1242</v>
      </c>
      <c r="V2123" s="48">
        <v>5745</v>
      </c>
      <c r="W2123" s="156">
        <v>973831</v>
      </c>
      <c r="X2123" s="156">
        <v>258</v>
      </c>
      <c r="Y2123" s="156">
        <v>974089</v>
      </c>
      <c r="Z2123" s="28">
        <v>1</v>
      </c>
      <c r="AA2123" s="28"/>
      <c r="AB2123" s="111">
        <v>10</v>
      </c>
      <c r="AC2123" s="28">
        <v>0.2</v>
      </c>
      <c r="AD2123" s="28">
        <v>1.8700000000000001E-2</v>
      </c>
      <c r="AE2123" s="139"/>
      <c r="AF2123" s="139"/>
      <c r="AG2123" s="93">
        <v>143</v>
      </c>
      <c r="AH2123" s="93">
        <v>247</v>
      </c>
      <c r="AI2123" s="1"/>
      <c r="AJ2123" s="1"/>
      <c r="AK2123" s="1"/>
      <c r="AL2123" s="1"/>
      <c r="AM2123" s="1"/>
      <c r="AN2123" s="1"/>
      <c r="AO2123" s="1"/>
      <c r="AP2123" s="1"/>
      <c r="AQ2123" s="1"/>
      <c r="AR2123" s="1"/>
      <c r="AS2123" s="1"/>
      <c r="AT2123" s="1"/>
      <c r="AU2123" s="1"/>
      <c r="AV2123" s="1"/>
      <c r="AW2123" s="1"/>
      <c r="AX2123" s="1"/>
      <c r="AY2123" s="1"/>
    </row>
    <row r="2124" spans="1:51">
      <c r="A2124" s="13" t="s">
        <v>161</v>
      </c>
      <c r="B2124" s="2" t="s">
        <v>74</v>
      </c>
      <c r="C2124" s="14" t="s">
        <v>189</v>
      </c>
      <c r="D2124" s="2">
        <v>2014</v>
      </c>
      <c r="E2124" s="14">
        <v>2015</v>
      </c>
      <c r="F2124" s="14" t="s">
        <v>100</v>
      </c>
      <c r="G2124" s="93">
        <v>3175</v>
      </c>
      <c r="H2124" s="93">
        <v>19181</v>
      </c>
      <c r="I2124" s="93">
        <v>7</v>
      </c>
      <c r="J2124" s="93">
        <v>95</v>
      </c>
      <c r="K2124" s="93">
        <v>3182</v>
      </c>
      <c r="L2124" s="93">
        <v>19276</v>
      </c>
      <c r="M2124" s="48">
        <v>22458</v>
      </c>
      <c r="N2124" s="48">
        <v>43659</v>
      </c>
      <c r="O2124" s="48">
        <v>7694</v>
      </c>
      <c r="P2124" s="48">
        <v>35732</v>
      </c>
      <c r="Q2124" s="48">
        <v>43426</v>
      </c>
      <c r="R2124" s="48">
        <v>26</v>
      </c>
      <c r="S2124" s="48">
        <v>207</v>
      </c>
      <c r="T2124" s="48">
        <v>233</v>
      </c>
      <c r="U2124" s="48">
        <v>7720</v>
      </c>
      <c r="V2124" s="48">
        <v>35939</v>
      </c>
      <c r="W2124" s="156">
        <v>6422402.8899999997</v>
      </c>
      <c r="X2124" s="156">
        <v>29757.78</v>
      </c>
      <c r="Y2124" s="156">
        <v>6452160.6699999999</v>
      </c>
      <c r="Z2124" s="28">
        <v>0.91510000000000002</v>
      </c>
      <c r="AA2124" s="28"/>
      <c r="AB2124" s="111">
        <v>1</v>
      </c>
      <c r="AC2124" s="28">
        <v>1</v>
      </c>
      <c r="AD2124" s="28">
        <v>5.1700000000000003E-2</v>
      </c>
      <c r="AE2124" s="139"/>
      <c r="AF2124" s="139"/>
      <c r="AG2124" s="93">
        <v>2451</v>
      </c>
      <c r="AH2124" s="93">
        <v>4812</v>
      </c>
      <c r="AI2124" s="1"/>
      <c r="AJ2124" s="1"/>
      <c r="AK2124" s="1"/>
      <c r="AL2124" s="1"/>
      <c r="AM2124" s="1"/>
      <c r="AN2124" s="1"/>
      <c r="AO2124" s="1"/>
      <c r="AP2124" s="1"/>
      <c r="AQ2124" s="1"/>
      <c r="AR2124" s="1"/>
      <c r="AS2124" s="1"/>
      <c r="AT2124" s="1"/>
      <c r="AU2124" s="1"/>
      <c r="AV2124" s="1"/>
      <c r="AW2124" s="1"/>
      <c r="AX2124" s="1"/>
      <c r="AY2124" s="1"/>
    </row>
    <row r="2125" spans="1:51">
      <c r="A2125" s="13" t="s">
        <v>162</v>
      </c>
      <c r="B2125" s="2" t="s">
        <v>74</v>
      </c>
      <c r="C2125" s="14" t="s">
        <v>189</v>
      </c>
      <c r="D2125" s="2">
        <v>2014</v>
      </c>
      <c r="E2125" s="14">
        <v>2015</v>
      </c>
      <c r="F2125" s="14" t="s">
        <v>100</v>
      </c>
      <c r="G2125" s="93">
        <v>1957</v>
      </c>
      <c r="H2125" s="93">
        <v>17689</v>
      </c>
      <c r="I2125" s="93">
        <v>19</v>
      </c>
      <c r="J2125" s="93">
        <v>112</v>
      </c>
      <c r="K2125" s="93">
        <v>1976</v>
      </c>
      <c r="L2125" s="93">
        <v>17801</v>
      </c>
      <c r="M2125" s="48">
        <v>19777</v>
      </c>
      <c r="N2125" s="48">
        <v>35579</v>
      </c>
      <c r="O2125" s="48">
        <v>4767</v>
      </c>
      <c r="P2125" s="48">
        <v>30464</v>
      </c>
      <c r="Q2125" s="48">
        <v>35231</v>
      </c>
      <c r="R2125" s="48">
        <v>62</v>
      </c>
      <c r="S2125" s="48">
        <v>286</v>
      </c>
      <c r="T2125" s="48">
        <v>348</v>
      </c>
      <c r="U2125" s="48">
        <v>4829</v>
      </c>
      <c r="V2125" s="48">
        <v>30750</v>
      </c>
      <c r="W2125" s="156">
        <v>5051531</v>
      </c>
      <c r="X2125" s="156">
        <v>36820</v>
      </c>
      <c r="Y2125" s="156">
        <v>5088351</v>
      </c>
      <c r="Z2125" s="28">
        <v>0.96</v>
      </c>
      <c r="AA2125" s="28"/>
      <c r="AB2125" s="111">
        <v>10</v>
      </c>
      <c r="AC2125" s="28">
        <v>0.2</v>
      </c>
      <c r="AD2125" s="28">
        <v>1.8700000000000001E-2</v>
      </c>
      <c r="AE2125" s="139"/>
      <c r="AF2125" s="139"/>
      <c r="AG2125" s="93">
        <v>3429</v>
      </c>
      <c r="AH2125" s="93">
        <v>6965</v>
      </c>
      <c r="AI2125" s="1"/>
      <c r="AJ2125" s="1"/>
      <c r="AK2125" s="1"/>
      <c r="AL2125" s="1"/>
      <c r="AM2125" s="1"/>
      <c r="AN2125" s="1"/>
      <c r="AO2125" s="1"/>
      <c r="AP2125" s="1"/>
      <c r="AQ2125" s="1"/>
      <c r="AR2125" s="1"/>
      <c r="AS2125" s="1"/>
      <c r="AT2125" s="1"/>
      <c r="AU2125" s="1"/>
      <c r="AV2125" s="1"/>
      <c r="AW2125" s="1"/>
      <c r="AX2125" s="1"/>
      <c r="AY2125" s="1"/>
    </row>
    <row r="2126" spans="1:51">
      <c r="A2126" s="13" t="s">
        <v>163</v>
      </c>
      <c r="B2126" s="2" t="s">
        <v>75</v>
      </c>
      <c r="C2126" s="14" t="s">
        <v>189</v>
      </c>
      <c r="D2126" s="2">
        <v>2014</v>
      </c>
      <c r="E2126" s="14">
        <v>2015</v>
      </c>
      <c r="F2126" s="14" t="s">
        <v>100</v>
      </c>
      <c r="G2126" s="93">
        <v>6477</v>
      </c>
      <c r="H2126" s="93">
        <v>36112</v>
      </c>
      <c r="I2126" s="93">
        <v>11</v>
      </c>
      <c r="J2126" s="93">
        <v>76</v>
      </c>
      <c r="K2126" s="93">
        <v>6488</v>
      </c>
      <c r="L2126" s="93">
        <v>36188</v>
      </c>
      <c r="M2126" s="48">
        <v>42676</v>
      </c>
      <c r="N2126" s="48">
        <v>91726</v>
      </c>
      <c r="O2126" s="48">
        <v>17115</v>
      </c>
      <c r="P2126" s="48">
        <v>74360</v>
      </c>
      <c r="Q2126" s="48">
        <v>91475</v>
      </c>
      <c r="R2126" s="48">
        <v>35</v>
      </c>
      <c r="S2126" s="48">
        <v>216</v>
      </c>
      <c r="T2126" s="48">
        <v>251</v>
      </c>
      <c r="U2126" s="48">
        <v>17150</v>
      </c>
      <c r="V2126" s="48">
        <v>74576</v>
      </c>
      <c r="W2126" s="156">
        <v>13059212</v>
      </c>
      <c r="X2126" s="156">
        <v>28142</v>
      </c>
      <c r="Y2126" s="156">
        <v>13087354</v>
      </c>
      <c r="Z2126" s="28">
        <v>0.97909999999999997</v>
      </c>
      <c r="AA2126" s="28"/>
      <c r="AB2126" s="111">
        <v>4</v>
      </c>
      <c r="AC2126" s="28">
        <v>0.25</v>
      </c>
      <c r="AD2126" s="28">
        <v>1.4200000000000001E-2</v>
      </c>
      <c r="AE2126" s="139"/>
      <c r="AF2126" s="139"/>
      <c r="AG2126" s="93">
        <v>5518</v>
      </c>
      <c r="AH2126" s="93">
        <v>11707</v>
      </c>
      <c r="AI2126" s="1"/>
      <c r="AJ2126" s="1"/>
      <c r="AK2126" s="1"/>
      <c r="AL2126" s="1"/>
      <c r="AM2126" s="1"/>
      <c r="AN2126" s="1"/>
      <c r="AO2126" s="1"/>
      <c r="AP2126" s="1"/>
      <c r="AQ2126" s="1"/>
      <c r="AR2126" s="1"/>
      <c r="AS2126" s="1"/>
      <c r="AT2126" s="1"/>
      <c r="AU2126" s="1"/>
      <c r="AV2126" s="1"/>
      <c r="AW2126" s="1"/>
      <c r="AX2126" s="1"/>
      <c r="AY2126" s="1"/>
    </row>
    <row r="2127" spans="1:51">
      <c r="A2127" s="13" t="s">
        <v>164</v>
      </c>
      <c r="B2127" s="2" t="s">
        <v>75</v>
      </c>
      <c r="C2127" s="14" t="s">
        <v>189</v>
      </c>
      <c r="D2127" s="2">
        <v>2014</v>
      </c>
      <c r="E2127" s="14">
        <v>2015</v>
      </c>
      <c r="F2127" s="14" t="s">
        <v>100</v>
      </c>
      <c r="G2127" s="93">
        <v>774</v>
      </c>
      <c r="H2127" s="93">
        <v>4799</v>
      </c>
      <c r="I2127" s="93">
        <v>4</v>
      </c>
      <c r="J2127" s="93">
        <v>26</v>
      </c>
      <c r="K2127" s="93">
        <v>778</v>
      </c>
      <c r="L2127" s="93">
        <v>4825</v>
      </c>
      <c r="M2127" s="48">
        <v>5603</v>
      </c>
      <c r="N2127" s="48">
        <v>12981</v>
      </c>
      <c r="O2127" s="48">
        <v>2096</v>
      </c>
      <c r="P2127" s="48">
        <v>10804</v>
      </c>
      <c r="Q2127" s="48">
        <v>12900</v>
      </c>
      <c r="R2127" s="48">
        <v>16</v>
      </c>
      <c r="S2127" s="48">
        <v>65</v>
      </c>
      <c r="T2127" s="48">
        <v>81</v>
      </c>
      <c r="U2127" s="48">
        <v>2112</v>
      </c>
      <c r="V2127" s="48">
        <v>10869</v>
      </c>
      <c r="W2127" s="156">
        <v>1819178</v>
      </c>
      <c r="X2127" s="156">
        <v>9345</v>
      </c>
      <c r="Y2127" s="156">
        <v>1828523</v>
      </c>
      <c r="Z2127" s="28">
        <v>0.99639999999999995</v>
      </c>
      <c r="AA2127" s="28"/>
      <c r="AB2127" s="111">
        <v>10</v>
      </c>
      <c r="AC2127" s="28">
        <v>0.2</v>
      </c>
      <c r="AD2127" s="28">
        <v>1.8700000000000001E-2</v>
      </c>
      <c r="AE2127" s="139"/>
      <c r="AF2127" s="139"/>
      <c r="AG2127" s="93">
        <v>699</v>
      </c>
      <c r="AH2127" s="93">
        <v>1504</v>
      </c>
      <c r="AI2127" s="1"/>
      <c r="AJ2127" s="1"/>
      <c r="AK2127" s="1"/>
      <c r="AL2127" s="1"/>
      <c r="AM2127" s="1"/>
      <c r="AN2127" s="1"/>
      <c r="AO2127" s="1"/>
      <c r="AP2127" s="1"/>
      <c r="AQ2127" s="1"/>
      <c r="AR2127" s="1"/>
      <c r="AS2127" s="1"/>
      <c r="AT2127" s="1"/>
      <c r="AU2127" s="1"/>
      <c r="AV2127" s="1"/>
      <c r="AW2127" s="1"/>
      <c r="AX2127" s="1"/>
      <c r="AY2127" s="1"/>
    </row>
    <row r="2128" spans="1:51">
      <c r="A2128" s="13" t="s">
        <v>165</v>
      </c>
      <c r="B2128" s="2" t="s">
        <v>75</v>
      </c>
      <c r="C2128" s="14" t="s">
        <v>189</v>
      </c>
      <c r="D2128" s="2">
        <v>2014</v>
      </c>
      <c r="E2128" s="14">
        <v>2015</v>
      </c>
      <c r="F2128" s="14" t="s">
        <v>100</v>
      </c>
      <c r="G2128" s="93">
        <v>673</v>
      </c>
      <c r="H2128" s="93">
        <v>4057</v>
      </c>
      <c r="I2128" s="93">
        <v>2</v>
      </c>
      <c r="J2128" s="93">
        <v>10</v>
      </c>
      <c r="K2128" s="93">
        <v>675</v>
      </c>
      <c r="L2128" s="93">
        <v>4067</v>
      </c>
      <c r="M2128" s="48">
        <v>4742</v>
      </c>
      <c r="N2128" s="48">
        <v>10381</v>
      </c>
      <c r="O2128" s="48">
        <v>1836</v>
      </c>
      <c r="P2128" s="48">
        <v>8508</v>
      </c>
      <c r="Q2128" s="48">
        <v>10344</v>
      </c>
      <c r="R2128" s="48">
        <v>6</v>
      </c>
      <c r="S2128" s="48">
        <v>31</v>
      </c>
      <c r="T2128" s="48">
        <v>37</v>
      </c>
      <c r="U2128" s="48">
        <v>1842</v>
      </c>
      <c r="V2128" s="48">
        <v>8539</v>
      </c>
      <c r="W2128" s="156">
        <v>1444827</v>
      </c>
      <c r="X2128" s="156">
        <v>4595</v>
      </c>
      <c r="Y2128" s="156">
        <v>1449422</v>
      </c>
      <c r="Z2128" s="28">
        <v>0.96330000000000005</v>
      </c>
      <c r="AA2128" s="28"/>
      <c r="AB2128" s="111">
        <v>10</v>
      </c>
      <c r="AC2128" s="28">
        <v>0.2</v>
      </c>
      <c r="AD2128" s="28">
        <v>1.8700000000000001E-2</v>
      </c>
      <c r="AE2128" s="139"/>
      <c r="AF2128" s="139"/>
      <c r="AG2128" s="93">
        <v>446</v>
      </c>
      <c r="AH2128" s="93">
        <v>930</v>
      </c>
      <c r="AI2128" s="1"/>
      <c r="AJ2128" s="1"/>
      <c r="AK2128" s="1"/>
      <c r="AL2128" s="1"/>
      <c r="AM2128" s="1"/>
      <c r="AN2128" s="1"/>
      <c r="AO2128" s="1"/>
      <c r="AP2128" s="1"/>
      <c r="AQ2128" s="1"/>
      <c r="AR2128" s="1"/>
      <c r="AS2128" s="1"/>
      <c r="AT2128" s="1"/>
      <c r="AU2128" s="1"/>
      <c r="AV2128" s="1"/>
      <c r="AW2128" s="1"/>
      <c r="AX2128" s="1"/>
      <c r="AY2128" s="1"/>
    </row>
    <row r="2129" spans="1:51">
      <c r="A2129" s="13" t="s">
        <v>166</v>
      </c>
      <c r="B2129" s="2" t="s">
        <v>75</v>
      </c>
      <c r="C2129" s="14" t="s">
        <v>189</v>
      </c>
      <c r="D2129" s="2">
        <v>2014</v>
      </c>
      <c r="E2129" s="14">
        <v>2015</v>
      </c>
      <c r="F2129" s="14" t="s">
        <v>100</v>
      </c>
      <c r="G2129" s="93">
        <v>77</v>
      </c>
      <c r="H2129" s="93">
        <v>930</v>
      </c>
      <c r="I2129" s="93">
        <v>0</v>
      </c>
      <c r="J2129" s="93">
        <v>0</v>
      </c>
      <c r="K2129" s="93">
        <v>77</v>
      </c>
      <c r="L2129" s="93">
        <v>930</v>
      </c>
      <c r="M2129" s="48">
        <v>1007</v>
      </c>
      <c r="N2129" s="48">
        <v>1851</v>
      </c>
      <c r="O2129" s="48">
        <v>183</v>
      </c>
      <c r="P2129" s="48">
        <v>1668</v>
      </c>
      <c r="Q2129" s="48">
        <v>1851</v>
      </c>
      <c r="R2129" s="48">
        <v>0</v>
      </c>
      <c r="S2129" s="48">
        <v>0</v>
      </c>
      <c r="T2129" s="48">
        <v>0</v>
      </c>
      <c r="U2129" s="48">
        <v>183</v>
      </c>
      <c r="V2129" s="48">
        <v>1668</v>
      </c>
      <c r="W2129" s="156">
        <v>274991</v>
      </c>
      <c r="X2129" s="156">
        <v>0</v>
      </c>
      <c r="Y2129" s="156">
        <v>274991</v>
      </c>
      <c r="Z2129" s="28">
        <v>0.9143</v>
      </c>
      <c r="AA2129" s="28"/>
      <c r="AB2129" s="111">
        <v>10</v>
      </c>
      <c r="AC2129" s="28">
        <v>0.2</v>
      </c>
      <c r="AD2129" s="28">
        <v>1.8700000000000001E-2</v>
      </c>
      <c r="AE2129" s="139"/>
      <c r="AF2129" s="139"/>
      <c r="AG2129" s="93">
        <v>43</v>
      </c>
      <c r="AH2129" s="93">
        <v>63</v>
      </c>
      <c r="AI2129" s="1"/>
      <c r="AJ2129" s="1"/>
      <c r="AK2129" s="1"/>
      <c r="AL2129" s="1"/>
      <c r="AM2129" s="1"/>
      <c r="AN2129" s="1"/>
      <c r="AO2129" s="1"/>
      <c r="AP2129" s="1"/>
      <c r="AQ2129" s="1"/>
      <c r="AR2129" s="1"/>
      <c r="AS2129" s="1"/>
      <c r="AT2129" s="1"/>
      <c r="AU2129" s="1"/>
      <c r="AV2129" s="1"/>
      <c r="AW2129" s="1"/>
      <c r="AX2129" s="1"/>
      <c r="AY2129" s="1"/>
    </row>
    <row r="2130" spans="1:51">
      <c r="A2130" s="13" t="s">
        <v>167</v>
      </c>
      <c r="B2130" s="2" t="s">
        <v>74</v>
      </c>
      <c r="C2130" s="14" t="s">
        <v>189</v>
      </c>
      <c r="D2130" s="2">
        <v>2014</v>
      </c>
      <c r="E2130" s="14">
        <v>2015</v>
      </c>
      <c r="F2130" s="14" t="s">
        <v>100</v>
      </c>
      <c r="G2130" s="93">
        <v>9051</v>
      </c>
      <c r="H2130" s="93">
        <v>42498</v>
      </c>
      <c r="I2130" s="93">
        <v>25</v>
      </c>
      <c r="J2130" s="93">
        <v>356</v>
      </c>
      <c r="K2130" s="93">
        <v>9076</v>
      </c>
      <c r="L2130" s="93">
        <v>42854</v>
      </c>
      <c r="M2130" s="48">
        <v>51930</v>
      </c>
      <c r="N2130" s="48">
        <v>122765</v>
      </c>
      <c r="O2130" s="48">
        <v>24825</v>
      </c>
      <c r="P2130" s="48">
        <v>97004</v>
      </c>
      <c r="Q2130" s="48">
        <v>121829</v>
      </c>
      <c r="R2130" s="48">
        <v>78</v>
      </c>
      <c r="S2130" s="48">
        <v>858</v>
      </c>
      <c r="T2130" s="48">
        <v>936</v>
      </c>
      <c r="U2130" s="48">
        <v>24903</v>
      </c>
      <c r="V2130" s="48">
        <v>97862</v>
      </c>
      <c r="W2130" s="156">
        <v>17105428</v>
      </c>
      <c r="X2130" s="156">
        <v>116510</v>
      </c>
      <c r="Y2130" s="156">
        <v>17221938</v>
      </c>
      <c r="Z2130" s="28">
        <v>0.98750000000000004</v>
      </c>
      <c r="AA2130" s="28"/>
      <c r="AB2130" s="111">
        <v>1</v>
      </c>
      <c r="AC2130" s="28">
        <v>1</v>
      </c>
      <c r="AD2130" s="28">
        <v>3.2599999999999997E-2</v>
      </c>
      <c r="AE2130" s="139"/>
      <c r="AF2130" s="139"/>
      <c r="AG2130" s="93">
        <v>8372</v>
      </c>
      <c r="AH2130" s="93">
        <v>19212</v>
      </c>
      <c r="AI2130" s="1"/>
      <c r="AJ2130" s="1"/>
      <c r="AK2130" s="1"/>
      <c r="AL2130" s="1"/>
      <c r="AM2130" s="1"/>
      <c r="AN2130" s="1"/>
      <c r="AO2130" s="1"/>
      <c r="AP2130" s="1"/>
      <c r="AQ2130" s="1"/>
      <c r="AR2130" s="1"/>
      <c r="AS2130" s="1"/>
      <c r="AT2130" s="1"/>
      <c r="AU2130" s="1"/>
      <c r="AV2130" s="1"/>
      <c r="AW2130" s="1"/>
      <c r="AX2130" s="1"/>
      <c r="AY2130" s="1"/>
    </row>
    <row r="2131" spans="1:51">
      <c r="A2131" s="13" t="s">
        <v>168</v>
      </c>
      <c r="B2131" s="2" t="s">
        <v>75</v>
      </c>
      <c r="C2131" s="14" t="s">
        <v>189</v>
      </c>
      <c r="D2131" s="2">
        <v>2014</v>
      </c>
      <c r="E2131" s="14">
        <v>2015</v>
      </c>
      <c r="F2131" s="14" t="s">
        <v>100</v>
      </c>
      <c r="G2131" s="93">
        <v>354</v>
      </c>
      <c r="H2131" s="93">
        <v>2667</v>
      </c>
      <c r="I2131" s="93">
        <v>0</v>
      </c>
      <c r="J2131" s="93">
        <v>4</v>
      </c>
      <c r="K2131" s="93">
        <v>354</v>
      </c>
      <c r="L2131" s="93">
        <v>2671</v>
      </c>
      <c r="M2131" s="48">
        <v>3025</v>
      </c>
      <c r="N2131" s="48">
        <v>5492</v>
      </c>
      <c r="O2131" s="48">
        <v>895</v>
      </c>
      <c r="P2131" s="48">
        <v>4586</v>
      </c>
      <c r="Q2131" s="48">
        <v>5481</v>
      </c>
      <c r="R2131" s="48">
        <v>2</v>
      </c>
      <c r="S2131" s="48">
        <v>9</v>
      </c>
      <c r="T2131" s="48">
        <v>11</v>
      </c>
      <c r="U2131" s="48">
        <v>897</v>
      </c>
      <c r="V2131" s="48">
        <v>4595</v>
      </c>
      <c r="W2131" s="156">
        <v>787598</v>
      </c>
      <c r="X2131" s="156">
        <v>2042</v>
      </c>
      <c r="Y2131" s="156">
        <v>789640</v>
      </c>
      <c r="Z2131" s="28">
        <v>0.8901</v>
      </c>
      <c r="AA2131" s="28"/>
      <c r="AB2131" s="111">
        <v>10</v>
      </c>
      <c r="AC2131" s="28">
        <v>0.2</v>
      </c>
      <c r="AD2131" s="28">
        <v>1.8700000000000001E-2</v>
      </c>
      <c r="AE2131" s="139"/>
      <c r="AF2131" s="139"/>
      <c r="AG2131" s="93">
        <v>124</v>
      </c>
      <c r="AH2131" s="93">
        <v>199</v>
      </c>
      <c r="AI2131" s="1"/>
      <c r="AJ2131" s="1"/>
      <c r="AK2131" s="1"/>
      <c r="AL2131" s="1"/>
      <c r="AM2131" s="1"/>
      <c r="AN2131" s="1"/>
      <c r="AO2131" s="1"/>
      <c r="AP2131" s="1"/>
      <c r="AQ2131" s="1"/>
      <c r="AR2131" s="1"/>
      <c r="AS2131" s="1"/>
      <c r="AT2131" s="1"/>
      <c r="AU2131" s="1"/>
      <c r="AV2131" s="1"/>
      <c r="AW2131" s="1"/>
      <c r="AX2131" s="1"/>
      <c r="AY2131" s="1"/>
    </row>
    <row r="2132" spans="1:51">
      <c r="A2132" s="13" t="s">
        <v>169</v>
      </c>
      <c r="B2132" s="2" t="s">
        <v>74</v>
      </c>
      <c r="C2132" s="14" t="s">
        <v>189</v>
      </c>
      <c r="D2132" s="2">
        <v>2014</v>
      </c>
      <c r="E2132" s="14">
        <v>2015</v>
      </c>
      <c r="F2132" s="14" t="s">
        <v>100</v>
      </c>
      <c r="G2132" s="93">
        <v>3591</v>
      </c>
      <c r="H2132" s="93">
        <v>32342</v>
      </c>
      <c r="I2132" s="93">
        <v>13</v>
      </c>
      <c r="J2132" s="93">
        <v>258</v>
      </c>
      <c r="K2132" s="93">
        <v>3604</v>
      </c>
      <c r="L2132" s="93">
        <v>32600</v>
      </c>
      <c r="M2132" s="48">
        <v>36204</v>
      </c>
      <c r="N2132" s="48">
        <v>73975</v>
      </c>
      <c r="O2132" s="48">
        <v>8989</v>
      </c>
      <c r="P2132" s="48">
        <v>64376</v>
      </c>
      <c r="Q2132" s="48">
        <v>73365</v>
      </c>
      <c r="R2132" s="48">
        <v>44</v>
      </c>
      <c r="S2132" s="48">
        <v>566</v>
      </c>
      <c r="T2132" s="48">
        <v>610</v>
      </c>
      <c r="U2132" s="48">
        <v>9033</v>
      </c>
      <c r="V2132" s="48">
        <v>64942</v>
      </c>
      <c r="W2132" s="156">
        <v>10498010</v>
      </c>
      <c r="X2132" s="156">
        <v>116780</v>
      </c>
      <c r="Y2132" s="156">
        <v>10614790</v>
      </c>
      <c r="Z2132" s="28">
        <v>0.96589999999999998</v>
      </c>
      <c r="AA2132" s="28"/>
      <c r="AB2132" s="111">
        <v>2</v>
      </c>
      <c r="AC2132" s="28">
        <v>1</v>
      </c>
      <c r="AD2132" s="28">
        <v>3.9899999999999998E-2</v>
      </c>
      <c r="AE2132" s="139"/>
      <c r="AF2132" s="139"/>
      <c r="AG2132" s="93">
        <v>6992</v>
      </c>
      <c r="AH2132" s="93">
        <v>15534</v>
      </c>
      <c r="AI2132" s="1"/>
      <c r="AJ2132" s="1"/>
      <c r="AK2132" s="1"/>
      <c r="AL2132" s="1"/>
      <c r="AM2132" s="1"/>
      <c r="AN2132" s="1"/>
      <c r="AO2132" s="1"/>
      <c r="AP2132" s="1"/>
      <c r="AQ2132" s="1"/>
      <c r="AR2132" s="1"/>
      <c r="AS2132" s="1"/>
      <c r="AT2132" s="1"/>
      <c r="AU2132" s="1"/>
      <c r="AV2132" s="1"/>
      <c r="AW2132" s="1"/>
      <c r="AX2132" s="1"/>
      <c r="AY2132" s="1"/>
    </row>
    <row r="2133" spans="1:51">
      <c r="A2133" s="13" t="s">
        <v>170</v>
      </c>
      <c r="B2133" s="2" t="s">
        <v>74</v>
      </c>
      <c r="C2133" s="14" t="s">
        <v>189</v>
      </c>
      <c r="D2133" s="2">
        <v>2014</v>
      </c>
      <c r="E2133" s="14">
        <v>2015</v>
      </c>
      <c r="F2133" s="14" t="s">
        <v>100</v>
      </c>
      <c r="G2133" s="93">
        <v>1068</v>
      </c>
      <c r="H2133" s="93">
        <v>8418</v>
      </c>
      <c r="I2133" s="93">
        <v>16</v>
      </c>
      <c r="J2133" s="93">
        <v>118</v>
      </c>
      <c r="K2133" s="93">
        <v>1084</v>
      </c>
      <c r="L2133" s="93">
        <v>8536</v>
      </c>
      <c r="M2133" s="48">
        <v>9620</v>
      </c>
      <c r="N2133" s="48">
        <v>19691</v>
      </c>
      <c r="O2133" s="48">
        <v>2775</v>
      </c>
      <c r="P2133" s="48">
        <v>16562</v>
      </c>
      <c r="Q2133" s="48">
        <v>19337</v>
      </c>
      <c r="R2133" s="48">
        <v>60</v>
      </c>
      <c r="S2133" s="48">
        <v>294</v>
      </c>
      <c r="T2133" s="48">
        <v>354</v>
      </c>
      <c r="U2133" s="48">
        <v>2835</v>
      </c>
      <c r="V2133" s="48">
        <v>16856</v>
      </c>
      <c r="W2133" s="156">
        <v>2715714</v>
      </c>
      <c r="X2133" s="156">
        <v>43398</v>
      </c>
      <c r="Y2133" s="156">
        <v>2759112</v>
      </c>
      <c r="Z2133" s="28">
        <v>0.94110000000000005</v>
      </c>
      <c r="AA2133" s="28"/>
      <c r="AB2133" s="111">
        <v>10</v>
      </c>
      <c r="AC2133" s="28">
        <v>0.2</v>
      </c>
      <c r="AD2133" s="28">
        <v>1.8700000000000001E-2</v>
      </c>
      <c r="AE2133" s="139"/>
      <c r="AF2133" s="139"/>
      <c r="AG2133" s="93">
        <v>979</v>
      </c>
      <c r="AH2133" s="93">
        <v>1963</v>
      </c>
      <c r="AI2133" s="1"/>
      <c r="AJ2133" s="1"/>
      <c r="AK2133" s="1"/>
      <c r="AL2133" s="1"/>
      <c r="AM2133" s="1"/>
      <c r="AN2133" s="1"/>
      <c r="AO2133" s="1"/>
      <c r="AP2133" s="1"/>
      <c r="AQ2133" s="1"/>
      <c r="AR2133" s="1"/>
      <c r="AS2133" s="1"/>
      <c r="AT2133" s="1"/>
      <c r="AU2133" s="1"/>
      <c r="AV2133" s="1"/>
      <c r="AW2133" s="1"/>
      <c r="AX2133" s="1"/>
      <c r="AY2133" s="1"/>
    </row>
    <row r="2134" spans="1:51">
      <c r="A2134" s="13" t="s">
        <v>171</v>
      </c>
      <c r="B2134" s="2" t="s">
        <v>75</v>
      </c>
      <c r="C2134" s="14" t="s">
        <v>189</v>
      </c>
      <c r="D2134" s="2">
        <v>2014</v>
      </c>
      <c r="E2134" s="14">
        <v>2015</v>
      </c>
      <c r="F2134" s="14" t="s">
        <v>100</v>
      </c>
      <c r="G2134" s="93">
        <v>933</v>
      </c>
      <c r="H2134" s="93">
        <v>5085</v>
      </c>
      <c r="I2134" s="93">
        <v>4</v>
      </c>
      <c r="J2134" s="93">
        <v>16</v>
      </c>
      <c r="K2134" s="93">
        <v>937</v>
      </c>
      <c r="L2134" s="93">
        <v>5101</v>
      </c>
      <c r="M2134" s="48">
        <v>6038</v>
      </c>
      <c r="N2134" s="48">
        <v>13324</v>
      </c>
      <c r="O2134" s="48">
        <v>2564</v>
      </c>
      <c r="P2134" s="48">
        <v>10701</v>
      </c>
      <c r="Q2134" s="48">
        <v>13265</v>
      </c>
      <c r="R2134" s="48">
        <v>10</v>
      </c>
      <c r="S2134" s="48">
        <v>49</v>
      </c>
      <c r="T2134" s="48">
        <v>59</v>
      </c>
      <c r="U2134" s="48">
        <v>2574</v>
      </c>
      <c r="V2134" s="48">
        <v>10750</v>
      </c>
      <c r="W2134" s="156">
        <v>1903465</v>
      </c>
      <c r="X2134" s="156">
        <v>5243</v>
      </c>
      <c r="Y2134" s="156">
        <v>1908708</v>
      </c>
      <c r="Z2134" s="28">
        <v>1</v>
      </c>
      <c r="AA2134" s="28"/>
      <c r="AB2134" s="111">
        <v>10</v>
      </c>
      <c r="AC2134" s="28">
        <v>0.2</v>
      </c>
      <c r="AD2134" s="28">
        <v>1.8700000000000001E-2</v>
      </c>
      <c r="AE2134" s="139"/>
      <c r="AF2134" s="139"/>
      <c r="AG2134" s="93">
        <v>545</v>
      </c>
      <c r="AH2134" s="93">
        <v>1102</v>
      </c>
      <c r="AI2134" s="1"/>
      <c r="AJ2134" s="1"/>
      <c r="AK2134" s="1"/>
      <c r="AL2134" s="1"/>
      <c r="AM2134" s="1"/>
      <c r="AN2134" s="1"/>
      <c r="AO2134" s="1"/>
      <c r="AP2134" s="1"/>
      <c r="AQ2134" s="1"/>
      <c r="AR2134" s="1"/>
      <c r="AS2134" s="1"/>
      <c r="AT2134" s="1"/>
      <c r="AU2134" s="1"/>
      <c r="AV2134" s="1"/>
      <c r="AW2134" s="1"/>
      <c r="AX2134" s="1"/>
      <c r="AY2134" s="1"/>
    </row>
    <row r="2135" spans="1:51">
      <c r="A2135" s="51" t="s">
        <v>172</v>
      </c>
      <c r="B2135" s="2" t="s">
        <v>66</v>
      </c>
      <c r="C2135" s="14" t="s">
        <v>3</v>
      </c>
      <c r="D2135" s="2">
        <v>2015</v>
      </c>
      <c r="E2135" s="14">
        <v>2015</v>
      </c>
      <c r="F2135" s="14" t="s">
        <v>100</v>
      </c>
      <c r="G2135" s="93">
        <v>297416</v>
      </c>
      <c r="H2135" s="93">
        <v>1787138</v>
      </c>
      <c r="I2135" s="93">
        <v>2008</v>
      </c>
      <c r="J2135" s="93">
        <v>17659</v>
      </c>
      <c r="K2135" s="93">
        <v>299424</v>
      </c>
      <c r="L2135" s="93">
        <v>1804797</v>
      </c>
      <c r="M2135" s="48">
        <v>2104221</v>
      </c>
      <c r="N2135" s="48">
        <v>4445534</v>
      </c>
      <c r="O2135" s="48">
        <v>750440</v>
      </c>
      <c r="P2135" s="48">
        <v>3649620</v>
      </c>
      <c r="Q2135" s="48">
        <v>4400060</v>
      </c>
      <c r="R2135" s="48">
        <v>6579</v>
      </c>
      <c r="S2135" s="48">
        <v>38895</v>
      </c>
      <c r="T2135" s="48">
        <v>45474</v>
      </c>
      <c r="U2135" s="48">
        <v>757019</v>
      </c>
      <c r="V2135" s="48">
        <v>3688515</v>
      </c>
      <c r="W2135" s="156">
        <v>636062350.98000002</v>
      </c>
      <c r="X2135" s="156">
        <v>6020181</v>
      </c>
      <c r="Y2135" s="156">
        <v>642082531.98000002</v>
      </c>
      <c r="Z2135" s="28">
        <v>0.96819999999999995</v>
      </c>
      <c r="AA2135" s="28"/>
      <c r="AB2135" s="111">
        <v>167</v>
      </c>
      <c r="AC2135" s="28">
        <v>0.311</v>
      </c>
      <c r="AD2135" s="28">
        <v>7.6499999999999999E-2</v>
      </c>
      <c r="AE2135" s="139"/>
      <c r="AF2135" s="139"/>
      <c r="AG2135" s="93">
        <v>339422</v>
      </c>
      <c r="AH2135" s="93">
        <v>706677</v>
      </c>
      <c r="AI2135" s="2"/>
      <c r="AJ2135" s="2"/>
      <c r="AK2135" s="2"/>
      <c r="AL2135" s="2"/>
      <c r="AM2135" s="2"/>
      <c r="AN2135" s="2"/>
      <c r="AO2135" s="2"/>
      <c r="AP2135" s="2"/>
      <c r="AQ2135" s="2"/>
      <c r="AR2135" s="2"/>
      <c r="AS2135" s="2"/>
      <c r="AT2135" s="2"/>
      <c r="AU2135" s="2"/>
      <c r="AV2135" s="2"/>
      <c r="AW2135" s="2"/>
      <c r="AX2135" s="2"/>
      <c r="AY2135" s="2"/>
    </row>
    <row r="2136" spans="1:51">
      <c r="A2136" s="51" t="s">
        <v>173</v>
      </c>
      <c r="B2136" s="2" t="s">
        <v>74</v>
      </c>
      <c r="C2136" s="14" t="s">
        <v>3</v>
      </c>
      <c r="D2136" s="2">
        <v>2015</v>
      </c>
      <c r="E2136" s="14">
        <v>2015</v>
      </c>
      <c r="F2136" s="14" t="s">
        <v>100</v>
      </c>
      <c r="G2136" s="93">
        <v>8932</v>
      </c>
      <c r="H2136" s="93">
        <v>51900</v>
      </c>
      <c r="I2136" s="93">
        <v>105</v>
      </c>
      <c r="J2136" s="93">
        <v>932</v>
      </c>
      <c r="K2136" s="93">
        <v>9037</v>
      </c>
      <c r="L2136" s="93">
        <v>52832</v>
      </c>
      <c r="M2136" s="48">
        <v>61869</v>
      </c>
      <c r="N2136" s="48">
        <v>121684</v>
      </c>
      <c r="O2136" s="48">
        <v>20958</v>
      </c>
      <c r="P2136" s="48">
        <v>98246</v>
      </c>
      <c r="Q2136" s="48">
        <v>119204</v>
      </c>
      <c r="R2136" s="48">
        <v>342</v>
      </c>
      <c r="S2136" s="48">
        <v>2138</v>
      </c>
      <c r="T2136" s="48">
        <v>2480</v>
      </c>
      <c r="U2136" s="48">
        <v>21300</v>
      </c>
      <c r="V2136" s="48">
        <v>100384</v>
      </c>
      <c r="W2136" s="156">
        <v>17905417</v>
      </c>
      <c r="X2136" s="156">
        <v>305037</v>
      </c>
      <c r="Y2136" s="156">
        <v>18210454</v>
      </c>
      <c r="Z2136" s="28">
        <v>0.85240000000000005</v>
      </c>
      <c r="AA2136" s="28"/>
      <c r="AB2136" s="111">
        <v>3</v>
      </c>
      <c r="AC2136" s="28">
        <v>1</v>
      </c>
      <c r="AD2136" s="28">
        <v>9.3100000000000002E-2</v>
      </c>
      <c r="AE2136" s="139"/>
      <c r="AF2136" s="139"/>
      <c r="AG2136" s="93">
        <v>9388</v>
      </c>
      <c r="AH2136" s="93">
        <v>17853</v>
      </c>
      <c r="AI2136" s="1"/>
      <c r="AJ2136" s="1"/>
      <c r="AK2136" s="1"/>
      <c r="AL2136" s="1"/>
      <c r="AM2136" s="1"/>
      <c r="AN2136" s="1"/>
      <c r="AO2136" s="1"/>
      <c r="AP2136" s="1"/>
      <c r="AQ2136" s="1"/>
      <c r="AR2136" s="1"/>
      <c r="AS2136" s="1"/>
      <c r="AT2136" s="1"/>
      <c r="AU2136" s="1"/>
      <c r="AV2136" s="1"/>
      <c r="AW2136" s="1"/>
      <c r="AX2136" s="1"/>
      <c r="AY2136" s="1"/>
    </row>
    <row r="2137" spans="1:51">
      <c r="A2137" s="51" t="s">
        <v>174</v>
      </c>
      <c r="B2137" s="2" t="s">
        <v>75</v>
      </c>
      <c r="C2137" s="14" t="s">
        <v>3</v>
      </c>
      <c r="D2137" s="2">
        <v>2015</v>
      </c>
      <c r="E2137" s="14">
        <v>2015</v>
      </c>
      <c r="F2137" s="14" t="s">
        <v>100</v>
      </c>
      <c r="G2137" s="93">
        <v>4</v>
      </c>
      <c r="H2137" s="93">
        <v>103</v>
      </c>
      <c r="I2137" s="93">
        <v>0</v>
      </c>
      <c r="J2137" s="93">
        <v>0</v>
      </c>
      <c r="K2137" s="93">
        <v>4</v>
      </c>
      <c r="L2137" s="93">
        <v>103</v>
      </c>
      <c r="M2137" s="48">
        <v>107</v>
      </c>
      <c r="N2137" s="48">
        <v>171</v>
      </c>
      <c r="O2137" s="48">
        <v>8</v>
      </c>
      <c r="P2137" s="48">
        <v>163</v>
      </c>
      <c r="Q2137" s="48">
        <v>171</v>
      </c>
      <c r="R2137" s="48">
        <v>0</v>
      </c>
      <c r="S2137" s="48">
        <v>0</v>
      </c>
      <c r="T2137" s="48">
        <v>0</v>
      </c>
      <c r="U2137" s="48">
        <v>8</v>
      </c>
      <c r="V2137" s="48">
        <v>163</v>
      </c>
      <c r="W2137" s="156">
        <v>23409</v>
      </c>
      <c r="X2137" s="156">
        <v>0</v>
      </c>
      <c r="Y2137" s="156">
        <v>23409</v>
      </c>
      <c r="Z2137" s="28">
        <v>1</v>
      </c>
      <c r="AA2137" s="28"/>
      <c r="AB2137" s="111">
        <v>17</v>
      </c>
      <c r="AC2137" s="28">
        <v>0.17599999999999999</v>
      </c>
      <c r="AD2137" s="28">
        <v>4.2200000000000001E-2</v>
      </c>
      <c r="AE2137" s="139"/>
      <c r="AF2137" s="139"/>
      <c r="AG2137" s="93">
        <v>1</v>
      </c>
      <c r="AH2137" s="93">
        <v>1</v>
      </c>
      <c r="AI2137" s="1"/>
      <c r="AJ2137" s="1"/>
      <c r="AK2137" s="1"/>
      <c r="AL2137" s="1"/>
      <c r="AM2137" s="1"/>
      <c r="AN2137" s="1"/>
      <c r="AO2137" s="1"/>
      <c r="AP2137" s="1"/>
      <c r="AQ2137" s="1"/>
      <c r="AR2137" s="1"/>
      <c r="AS2137" s="1"/>
      <c r="AT2137" s="1"/>
      <c r="AU2137" s="1"/>
      <c r="AV2137" s="1"/>
      <c r="AW2137" s="1"/>
      <c r="AX2137" s="1"/>
      <c r="AY2137" s="1"/>
    </row>
    <row r="2138" spans="1:51">
      <c r="A2138" s="51" t="s">
        <v>175</v>
      </c>
      <c r="B2138" s="2" t="s">
        <v>75</v>
      </c>
      <c r="C2138" s="14" t="s">
        <v>3</v>
      </c>
      <c r="D2138" s="2">
        <v>2015</v>
      </c>
      <c r="E2138" s="14">
        <v>2015</v>
      </c>
      <c r="F2138" s="14" t="s">
        <v>100</v>
      </c>
      <c r="G2138" s="93">
        <v>176</v>
      </c>
      <c r="H2138" s="93">
        <v>1543</v>
      </c>
      <c r="I2138" s="93">
        <v>0</v>
      </c>
      <c r="J2138" s="93">
        <v>1</v>
      </c>
      <c r="K2138" s="93">
        <v>176</v>
      </c>
      <c r="L2138" s="93">
        <v>1544</v>
      </c>
      <c r="M2138" s="48">
        <v>1720</v>
      </c>
      <c r="N2138" s="48">
        <v>3278</v>
      </c>
      <c r="O2138" s="48">
        <v>448</v>
      </c>
      <c r="P2138" s="48">
        <v>2827</v>
      </c>
      <c r="Q2138" s="48">
        <v>3275</v>
      </c>
      <c r="R2138" s="48">
        <v>0</v>
      </c>
      <c r="S2138" s="48">
        <v>3</v>
      </c>
      <c r="T2138" s="48">
        <v>3</v>
      </c>
      <c r="U2138" s="48">
        <v>448</v>
      </c>
      <c r="V2138" s="48">
        <v>2830</v>
      </c>
      <c r="W2138" s="156">
        <v>453740</v>
      </c>
      <c r="X2138" s="156">
        <v>434</v>
      </c>
      <c r="Y2138" s="156">
        <v>454174</v>
      </c>
      <c r="Z2138" s="28">
        <v>0.96299999999999997</v>
      </c>
      <c r="AA2138" s="28"/>
      <c r="AB2138" s="111">
        <v>17</v>
      </c>
      <c r="AC2138" s="28">
        <v>0.17599999999999999</v>
      </c>
      <c r="AD2138" s="28">
        <v>4.2200000000000001E-2</v>
      </c>
      <c r="AE2138" s="139"/>
      <c r="AF2138" s="139"/>
      <c r="AG2138" s="93">
        <v>61</v>
      </c>
      <c r="AH2138" s="93">
        <v>109</v>
      </c>
    </row>
    <row r="2139" spans="1:51">
      <c r="A2139" s="51" t="s">
        <v>176</v>
      </c>
      <c r="B2139" s="2" t="s">
        <v>75</v>
      </c>
      <c r="C2139" s="14" t="s">
        <v>3</v>
      </c>
      <c r="D2139" s="2">
        <v>2015</v>
      </c>
      <c r="E2139" s="14">
        <v>2015</v>
      </c>
      <c r="F2139" s="14" t="s">
        <v>100</v>
      </c>
      <c r="G2139" s="93">
        <v>2006</v>
      </c>
      <c r="H2139" s="93">
        <v>13951</v>
      </c>
      <c r="I2139" s="93">
        <v>4</v>
      </c>
      <c r="J2139" s="93">
        <v>40</v>
      </c>
      <c r="K2139" s="93">
        <v>2010</v>
      </c>
      <c r="L2139" s="93">
        <v>13991</v>
      </c>
      <c r="M2139" s="48">
        <v>16001</v>
      </c>
      <c r="N2139" s="48">
        <v>31299</v>
      </c>
      <c r="O2139" s="48">
        <v>4977</v>
      </c>
      <c r="P2139" s="48">
        <v>26226</v>
      </c>
      <c r="Q2139" s="48">
        <v>31203</v>
      </c>
      <c r="R2139" s="48">
        <v>13</v>
      </c>
      <c r="S2139" s="48">
        <v>83</v>
      </c>
      <c r="T2139" s="48">
        <v>96</v>
      </c>
      <c r="U2139" s="48">
        <v>4990</v>
      </c>
      <c r="V2139" s="48">
        <v>26309</v>
      </c>
      <c r="W2139" s="156">
        <v>4415567</v>
      </c>
      <c r="X2139" s="156">
        <v>11275</v>
      </c>
      <c r="Y2139" s="156">
        <v>4426842</v>
      </c>
      <c r="Z2139" s="28">
        <v>0.91279999999999994</v>
      </c>
      <c r="AA2139" s="28"/>
      <c r="AB2139" s="111">
        <v>17</v>
      </c>
      <c r="AC2139" s="28">
        <v>0.17599999999999999</v>
      </c>
      <c r="AD2139" s="28">
        <v>4.2200000000000001E-2</v>
      </c>
      <c r="AE2139" s="139"/>
      <c r="AF2139" s="139"/>
      <c r="AG2139" s="93">
        <v>994</v>
      </c>
      <c r="AH2139" s="93">
        <v>1691</v>
      </c>
    </row>
    <row r="2140" spans="1:51">
      <c r="A2140" s="51" t="s">
        <v>177</v>
      </c>
      <c r="B2140" s="2" t="s">
        <v>75</v>
      </c>
      <c r="C2140" s="14" t="s">
        <v>3</v>
      </c>
      <c r="D2140" s="2">
        <v>2015</v>
      </c>
      <c r="E2140" s="14">
        <v>2015</v>
      </c>
      <c r="F2140" s="14" t="s">
        <v>100</v>
      </c>
      <c r="G2140" s="93">
        <v>276</v>
      </c>
      <c r="H2140" s="93">
        <v>2615</v>
      </c>
      <c r="I2140" s="93">
        <v>0</v>
      </c>
      <c r="J2140" s="93">
        <v>3</v>
      </c>
      <c r="K2140" s="93">
        <v>276</v>
      </c>
      <c r="L2140" s="93">
        <v>2618</v>
      </c>
      <c r="M2140" s="48">
        <v>2894</v>
      </c>
      <c r="N2140" s="48">
        <v>5421</v>
      </c>
      <c r="O2140" s="48">
        <v>732</v>
      </c>
      <c r="P2140" s="48">
        <v>4680</v>
      </c>
      <c r="Q2140" s="48">
        <v>5412</v>
      </c>
      <c r="R2140" s="48">
        <v>1</v>
      </c>
      <c r="S2140" s="48">
        <v>8</v>
      </c>
      <c r="T2140" s="48">
        <v>9</v>
      </c>
      <c r="U2140" s="48">
        <v>733</v>
      </c>
      <c r="V2140" s="48">
        <v>4688</v>
      </c>
      <c r="W2140" s="156">
        <v>747193</v>
      </c>
      <c r="X2140" s="156">
        <v>1119</v>
      </c>
      <c r="Y2140" s="156">
        <v>748312</v>
      </c>
      <c r="Z2140" s="28">
        <v>0.99329999999999996</v>
      </c>
      <c r="AA2140" s="28"/>
      <c r="AB2140" s="111">
        <v>17</v>
      </c>
      <c r="AC2140" s="28">
        <v>0.17599999999999999</v>
      </c>
      <c r="AD2140" s="28">
        <v>4.2200000000000001E-2</v>
      </c>
      <c r="AE2140" s="139"/>
      <c r="AF2140" s="139"/>
      <c r="AG2140" s="93">
        <v>105</v>
      </c>
      <c r="AH2140" s="93">
        <v>191</v>
      </c>
    </row>
    <row r="2141" spans="1:51">
      <c r="A2141" s="51" t="s">
        <v>178</v>
      </c>
      <c r="B2141" s="2" t="s">
        <v>75</v>
      </c>
      <c r="C2141" s="14" t="s">
        <v>3</v>
      </c>
      <c r="D2141" s="2">
        <v>2015</v>
      </c>
      <c r="E2141" s="14">
        <v>2015</v>
      </c>
      <c r="F2141" s="14" t="s">
        <v>100</v>
      </c>
      <c r="G2141" s="93">
        <v>112</v>
      </c>
      <c r="H2141" s="93">
        <v>574</v>
      </c>
      <c r="I2141" s="93">
        <v>0</v>
      </c>
      <c r="J2141" s="93">
        <v>2</v>
      </c>
      <c r="K2141" s="93">
        <v>112</v>
      </c>
      <c r="L2141" s="93">
        <v>576</v>
      </c>
      <c r="M2141" s="48">
        <v>688</v>
      </c>
      <c r="N2141" s="48">
        <v>1627</v>
      </c>
      <c r="O2141" s="48">
        <v>302</v>
      </c>
      <c r="P2141" s="48">
        <v>1317</v>
      </c>
      <c r="Q2141" s="48">
        <v>1619</v>
      </c>
      <c r="R2141" s="48">
        <v>1</v>
      </c>
      <c r="S2141" s="48">
        <v>7</v>
      </c>
      <c r="T2141" s="48">
        <v>8</v>
      </c>
      <c r="U2141" s="48">
        <v>303</v>
      </c>
      <c r="V2141" s="48">
        <v>1324</v>
      </c>
      <c r="W2141" s="156">
        <v>226726</v>
      </c>
      <c r="X2141" s="156">
        <v>1050</v>
      </c>
      <c r="Y2141" s="156">
        <v>227776</v>
      </c>
      <c r="Z2141" s="28">
        <v>0.8871</v>
      </c>
      <c r="AA2141" s="28"/>
      <c r="AB2141" s="111">
        <v>17</v>
      </c>
      <c r="AC2141" s="28">
        <v>0.17599999999999999</v>
      </c>
      <c r="AD2141" s="28">
        <v>4.2200000000000001E-2</v>
      </c>
      <c r="AE2141" s="139"/>
      <c r="AF2141" s="139"/>
      <c r="AG2141" s="93">
        <v>155</v>
      </c>
      <c r="AH2141" s="93">
        <v>365</v>
      </c>
    </row>
    <row r="2142" spans="1:51">
      <c r="A2142" s="51" t="s">
        <v>179</v>
      </c>
      <c r="B2142" s="2" t="s">
        <v>74</v>
      </c>
      <c r="C2142" s="14" t="s">
        <v>3</v>
      </c>
      <c r="D2142" s="2">
        <v>2015</v>
      </c>
      <c r="E2142" s="14">
        <v>2015</v>
      </c>
      <c r="F2142" s="14" t="s">
        <v>100</v>
      </c>
      <c r="G2142" s="93">
        <v>5292</v>
      </c>
      <c r="H2142" s="93">
        <v>29883</v>
      </c>
      <c r="I2142" s="93">
        <v>31</v>
      </c>
      <c r="J2142" s="93">
        <v>239</v>
      </c>
      <c r="K2142" s="93">
        <v>5323</v>
      </c>
      <c r="L2142" s="93">
        <v>30122</v>
      </c>
      <c r="M2142" s="48">
        <v>35445</v>
      </c>
      <c r="N2142" s="48">
        <v>72012</v>
      </c>
      <c r="O2142" s="48">
        <v>12604</v>
      </c>
      <c r="P2142" s="48">
        <v>58740</v>
      </c>
      <c r="Q2142" s="48">
        <v>71344</v>
      </c>
      <c r="R2142" s="48">
        <v>115</v>
      </c>
      <c r="S2142" s="48">
        <v>553</v>
      </c>
      <c r="T2142" s="48">
        <v>668</v>
      </c>
      <c r="U2142" s="48">
        <v>12719</v>
      </c>
      <c r="V2142" s="48">
        <v>59293</v>
      </c>
      <c r="W2142" s="156">
        <v>10635649</v>
      </c>
      <c r="X2142" s="156">
        <v>78305</v>
      </c>
      <c r="Y2142" s="156">
        <v>10713954</v>
      </c>
      <c r="Z2142" s="28">
        <v>0.93440000000000001</v>
      </c>
      <c r="AA2142" s="28"/>
      <c r="AB2142" s="111">
        <v>4</v>
      </c>
      <c r="AC2142" s="28">
        <v>0.5</v>
      </c>
      <c r="AD2142" s="28">
        <v>0.04</v>
      </c>
      <c r="AE2142" s="139"/>
      <c r="AF2142" s="139"/>
      <c r="AG2142" s="93">
        <v>5546</v>
      </c>
      <c r="AH2142" s="93">
        <v>11090</v>
      </c>
    </row>
    <row r="2143" spans="1:51">
      <c r="A2143" s="51" t="s">
        <v>180</v>
      </c>
      <c r="B2143" s="2" t="s">
        <v>75</v>
      </c>
      <c r="C2143" s="14" t="s">
        <v>3</v>
      </c>
      <c r="D2143" s="2">
        <v>2015</v>
      </c>
      <c r="E2143" s="14">
        <v>2015</v>
      </c>
      <c r="F2143" s="14" t="s">
        <v>100</v>
      </c>
      <c r="G2143" s="93">
        <v>419</v>
      </c>
      <c r="H2143" s="93">
        <v>2047</v>
      </c>
      <c r="I2143" s="93">
        <v>0</v>
      </c>
      <c r="J2143" s="93">
        <v>3</v>
      </c>
      <c r="K2143" s="93">
        <v>419</v>
      </c>
      <c r="L2143" s="93">
        <v>2050</v>
      </c>
      <c r="M2143" s="48">
        <v>2469</v>
      </c>
      <c r="N2143" s="48">
        <v>5136</v>
      </c>
      <c r="O2143" s="48">
        <v>1113</v>
      </c>
      <c r="P2143" s="48">
        <v>4015</v>
      </c>
      <c r="Q2143" s="48">
        <v>5128</v>
      </c>
      <c r="R2143" s="48">
        <v>1</v>
      </c>
      <c r="S2143" s="48">
        <v>7</v>
      </c>
      <c r="T2143" s="48">
        <v>8</v>
      </c>
      <c r="U2143" s="48">
        <v>1114</v>
      </c>
      <c r="V2143" s="48">
        <v>4022</v>
      </c>
      <c r="W2143" s="156">
        <v>732548.98</v>
      </c>
      <c r="X2143" s="156">
        <v>526</v>
      </c>
      <c r="Y2143" s="156">
        <v>733074.98</v>
      </c>
      <c r="Z2143" s="28">
        <v>0.9889</v>
      </c>
      <c r="AA2143" s="28"/>
      <c r="AB2143" s="111">
        <v>17</v>
      </c>
      <c r="AC2143" s="28">
        <v>0.17599999999999999</v>
      </c>
      <c r="AD2143" s="28">
        <v>4.2200000000000001E-2</v>
      </c>
      <c r="AE2143" s="139"/>
      <c r="AF2143" s="139"/>
      <c r="AG2143" s="93">
        <v>144</v>
      </c>
      <c r="AH2143" s="93">
        <v>248</v>
      </c>
    </row>
    <row r="2144" spans="1:51">
      <c r="A2144" s="51" t="s">
        <v>181</v>
      </c>
      <c r="B2144" s="2" t="s">
        <v>75</v>
      </c>
      <c r="C2144" s="14" t="s">
        <v>3</v>
      </c>
      <c r="D2144" s="2">
        <v>2015</v>
      </c>
      <c r="E2144" s="14">
        <v>2015</v>
      </c>
      <c r="F2144" s="14" t="s">
        <v>100</v>
      </c>
      <c r="G2144" s="93">
        <v>605</v>
      </c>
      <c r="H2144" s="93">
        <v>6573</v>
      </c>
      <c r="I2144" s="93">
        <v>0</v>
      </c>
      <c r="J2144" s="93">
        <v>19</v>
      </c>
      <c r="K2144" s="93">
        <v>605</v>
      </c>
      <c r="L2144" s="93">
        <v>6592</v>
      </c>
      <c r="M2144" s="48">
        <v>7197</v>
      </c>
      <c r="N2144" s="48">
        <v>13063</v>
      </c>
      <c r="O2144" s="48">
        <v>1530</v>
      </c>
      <c r="P2144" s="48">
        <v>11488</v>
      </c>
      <c r="Q2144" s="48">
        <v>13018</v>
      </c>
      <c r="R2144" s="48">
        <v>0</v>
      </c>
      <c r="S2144" s="48">
        <v>45</v>
      </c>
      <c r="T2144" s="48">
        <v>45</v>
      </c>
      <c r="U2144" s="48">
        <v>1530</v>
      </c>
      <c r="V2144" s="48">
        <v>11533</v>
      </c>
      <c r="W2144" s="156">
        <v>1808403</v>
      </c>
      <c r="X2144" s="156">
        <v>4382</v>
      </c>
      <c r="Y2144" s="156">
        <v>1812785</v>
      </c>
      <c r="Z2144" s="28">
        <v>1</v>
      </c>
      <c r="AA2144" s="28"/>
      <c r="AB2144" s="111">
        <v>17</v>
      </c>
      <c r="AC2144" s="28">
        <v>0.17599999999999999</v>
      </c>
      <c r="AD2144" s="28">
        <v>4.2200000000000001E-2</v>
      </c>
      <c r="AE2144" s="139"/>
      <c r="AF2144" s="139"/>
      <c r="AG2144" s="93">
        <v>451</v>
      </c>
      <c r="AH2144" s="93">
        <v>900</v>
      </c>
    </row>
    <row r="2145" spans="1:34">
      <c r="A2145" s="13" t="s">
        <v>123</v>
      </c>
      <c r="B2145" s="2" t="s">
        <v>74</v>
      </c>
      <c r="C2145" s="14" t="s">
        <v>3</v>
      </c>
      <c r="D2145" s="2">
        <v>2015</v>
      </c>
      <c r="E2145" s="14">
        <v>2015</v>
      </c>
      <c r="F2145" s="14" t="s">
        <v>100</v>
      </c>
      <c r="G2145" s="93">
        <v>15394</v>
      </c>
      <c r="H2145" s="93">
        <v>80902</v>
      </c>
      <c r="I2145" s="93">
        <v>59</v>
      </c>
      <c r="J2145" s="93">
        <v>360</v>
      </c>
      <c r="K2145" s="93">
        <v>15453</v>
      </c>
      <c r="L2145" s="93">
        <v>81262</v>
      </c>
      <c r="M2145" s="48">
        <v>96715</v>
      </c>
      <c r="N2145" s="48">
        <v>227846</v>
      </c>
      <c r="O2145" s="48">
        <v>41946</v>
      </c>
      <c r="P2145" s="48">
        <v>184823</v>
      </c>
      <c r="Q2145" s="48">
        <v>226769</v>
      </c>
      <c r="R2145" s="48">
        <v>210</v>
      </c>
      <c r="S2145" s="48">
        <v>867</v>
      </c>
      <c r="T2145" s="48">
        <v>1077</v>
      </c>
      <c r="U2145" s="48">
        <v>42156</v>
      </c>
      <c r="V2145" s="48">
        <v>185690</v>
      </c>
      <c r="W2145" s="156">
        <v>33823631</v>
      </c>
      <c r="X2145" s="156">
        <v>140009</v>
      </c>
      <c r="Y2145" s="156">
        <v>33963640</v>
      </c>
      <c r="Z2145" s="28">
        <v>0.95750000000000002</v>
      </c>
      <c r="AA2145" s="28"/>
      <c r="AB2145" s="111">
        <v>5</v>
      </c>
      <c r="AC2145" s="28">
        <v>0.2</v>
      </c>
      <c r="AD2145" s="28">
        <v>1.34E-2</v>
      </c>
      <c r="AE2145" s="139"/>
      <c r="AF2145" s="139"/>
      <c r="AG2145" s="93">
        <v>14549</v>
      </c>
      <c r="AH2145" s="93">
        <v>31913</v>
      </c>
    </row>
    <row r="2146" spans="1:34">
      <c r="A2146" s="13" t="s">
        <v>124</v>
      </c>
      <c r="B2146" s="2" t="s">
        <v>75</v>
      </c>
      <c r="C2146" s="14" t="s">
        <v>3</v>
      </c>
      <c r="D2146" s="2">
        <v>2015</v>
      </c>
      <c r="E2146" s="14">
        <v>2015</v>
      </c>
      <c r="F2146" s="14" t="s">
        <v>100</v>
      </c>
      <c r="G2146" s="93">
        <v>251</v>
      </c>
      <c r="H2146" s="93">
        <v>1268</v>
      </c>
      <c r="I2146" s="93">
        <v>0</v>
      </c>
      <c r="J2146" s="93">
        <v>1</v>
      </c>
      <c r="K2146" s="93">
        <v>251</v>
      </c>
      <c r="L2146" s="93">
        <v>1269</v>
      </c>
      <c r="M2146" s="48">
        <v>1520</v>
      </c>
      <c r="N2146" s="48">
        <v>3684</v>
      </c>
      <c r="O2146" s="48">
        <v>688</v>
      </c>
      <c r="P2146" s="48">
        <v>2988</v>
      </c>
      <c r="Q2146" s="48">
        <v>3676</v>
      </c>
      <c r="R2146" s="48">
        <v>1</v>
      </c>
      <c r="S2146" s="48">
        <v>7</v>
      </c>
      <c r="T2146" s="48">
        <v>8</v>
      </c>
      <c r="U2146" s="48">
        <v>689</v>
      </c>
      <c r="V2146" s="48">
        <v>2995</v>
      </c>
      <c r="W2146" s="156">
        <v>474709</v>
      </c>
      <c r="X2146" s="156">
        <v>399</v>
      </c>
      <c r="Y2146" s="156">
        <v>475108</v>
      </c>
      <c r="Z2146" s="28">
        <v>1</v>
      </c>
      <c r="AA2146" s="28"/>
      <c r="AB2146" s="111">
        <v>17</v>
      </c>
      <c r="AC2146" s="28">
        <v>0.17599999999999999</v>
      </c>
      <c r="AD2146" s="28">
        <v>4.2200000000000001E-2</v>
      </c>
      <c r="AE2146" s="139"/>
      <c r="AF2146" s="139"/>
      <c r="AG2146" s="93">
        <v>224</v>
      </c>
      <c r="AH2146" s="93">
        <v>504</v>
      </c>
    </row>
    <row r="2147" spans="1:34">
      <c r="A2147" s="13" t="s">
        <v>125</v>
      </c>
      <c r="B2147" s="2" t="s">
        <v>75</v>
      </c>
      <c r="C2147" s="14" t="s">
        <v>3</v>
      </c>
      <c r="D2147" s="2">
        <v>2015</v>
      </c>
      <c r="E2147" s="14">
        <v>2015</v>
      </c>
      <c r="F2147" s="14" t="s">
        <v>100</v>
      </c>
      <c r="G2147" s="93">
        <v>1042</v>
      </c>
      <c r="H2147" s="93">
        <v>10453</v>
      </c>
      <c r="I2147" s="93">
        <v>2</v>
      </c>
      <c r="J2147" s="93">
        <v>21</v>
      </c>
      <c r="K2147" s="93">
        <v>1044</v>
      </c>
      <c r="L2147" s="93">
        <v>10474</v>
      </c>
      <c r="M2147" s="48">
        <v>11518</v>
      </c>
      <c r="N2147" s="48">
        <v>20309</v>
      </c>
      <c r="O2147" s="48">
        <v>2577</v>
      </c>
      <c r="P2147" s="48">
        <v>17685</v>
      </c>
      <c r="Q2147" s="48">
        <v>20262</v>
      </c>
      <c r="R2147" s="48">
        <v>6</v>
      </c>
      <c r="S2147" s="48">
        <v>41</v>
      </c>
      <c r="T2147" s="48">
        <v>47</v>
      </c>
      <c r="U2147" s="48">
        <v>2583</v>
      </c>
      <c r="V2147" s="48">
        <v>17726</v>
      </c>
      <c r="W2147" s="156">
        <v>2874055</v>
      </c>
      <c r="X2147" s="156">
        <v>5316</v>
      </c>
      <c r="Y2147" s="156">
        <v>2879371</v>
      </c>
      <c r="Z2147" s="28">
        <v>0.997</v>
      </c>
      <c r="AA2147" s="28"/>
      <c r="AB2147" s="111">
        <v>17</v>
      </c>
      <c r="AC2147" s="28">
        <v>0.17599999999999999</v>
      </c>
      <c r="AD2147" s="28">
        <v>4.2200000000000001E-2</v>
      </c>
      <c r="AE2147" s="139"/>
      <c r="AF2147" s="139"/>
      <c r="AG2147" s="93">
        <v>687</v>
      </c>
      <c r="AH2147" s="93">
        <v>1267</v>
      </c>
    </row>
    <row r="2148" spans="1:34">
      <c r="A2148" s="13" t="s">
        <v>126</v>
      </c>
      <c r="B2148" s="2" t="s">
        <v>75</v>
      </c>
      <c r="C2148" s="14" t="s">
        <v>3</v>
      </c>
      <c r="D2148" s="2">
        <v>2015</v>
      </c>
      <c r="E2148" s="14">
        <v>2015</v>
      </c>
      <c r="F2148" s="14" t="s">
        <v>100</v>
      </c>
      <c r="G2148" s="93">
        <v>2428</v>
      </c>
      <c r="H2148" s="93">
        <v>14114</v>
      </c>
      <c r="I2148" s="93">
        <v>10</v>
      </c>
      <c r="J2148" s="93">
        <v>151</v>
      </c>
      <c r="K2148" s="93">
        <v>2438</v>
      </c>
      <c r="L2148" s="93">
        <v>14265</v>
      </c>
      <c r="M2148" s="48">
        <v>16703</v>
      </c>
      <c r="N2148" s="48">
        <v>42073</v>
      </c>
      <c r="O2148" s="48">
        <v>6842</v>
      </c>
      <c r="P2148" s="48">
        <v>34752</v>
      </c>
      <c r="Q2148" s="48">
        <v>41594</v>
      </c>
      <c r="R2148" s="48">
        <v>35</v>
      </c>
      <c r="S2148" s="48">
        <v>444</v>
      </c>
      <c r="T2148" s="48">
        <v>479</v>
      </c>
      <c r="U2148" s="48">
        <v>6877</v>
      </c>
      <c r="V2148" s="48">
        <v>35196</v>
      </c>
      <c r="W2148" s="156">
        <v>5516589</v>
      </c>
      <c r="X2148" s="156">
        <v>52531</v>
      </c>
      <c r="Y2148" s="156">
        <v>5569120</v>
      </c>
      <c r="Z2148" s="28">
        <v>0.93989999999999996</v>
      </c>
      <c r="AA2148" s="28"/>
      <c r="AB2148" s="111">
        <v>17</v>
      </c>
      <c r="AC2148" s="28">
        <v>0.17599999999999999</v>
      </c>
      <c r="AD2148" s="28">
        <v>4.2200000000000001E-2</v>
      </c>
      <c r="AE2148" s="139"/>
      <c r="AF2148" s="139"/>
      <c r="AG2148" s="93">
        <v>1080</v>
      </c>
      <c r="AH2148" s="93">
        <v>2162</v>
      </c>
    </row>
    <row r="2149" spans="1:34">
      <c r="A2149" s="13" t="s">
        <v>127</v>
      </c>
      <c r="B2149" s="2" t="s">
        <v>75</v>
      </c>
      <c r="C2149" s="14" t="s">
        <v>3</v>
      </c>
      <c r="D2149" s="2">
        <v>2015</v>
      </c>
      <c r="E2149" s="14">
        <v>2015</v>
      </c>
      <c r="F2149" s="14" t="s">
        <v>100</v>
      </c>
      <c r="G2149" s="93">
        <v>111</v>
      </c>
      <c r="H2149" s="93">
        <v>928</v>
      </c>
      <c r="I2149" s="93">
        <v>0</v>
      </c>
      <c r="J2149" s="93">
        <v>3</v>
      </c>
      <c r="K2149" s="93">
        <v>111</v>
      </c>
      <c r="L2149" s="93">
        <v>931</v>
      </c>
      <c r="M2149" s="48">
        <v>1042</v>
      </c>
      <c r="N2149" s="48">
        <v>2064</v>
      </c>
      <c r="O2149" s="48">
        <v>298</v>
      </c>
      <c r="P2149" s="48">
        <v>1759</v>
      </c>
      <c r="Q2149" s="48">
        <v>2057</v>
      </c>
      <c r="R2149" s="48">
        <v>0</v>
      </c>
      <c r="S2149" s="48">
        <v>7</v>
      </c>
      <c r="T2149" s="48">
        <v>7</v>
      </c>
      <c r="U2149" s="48">
        <v>298</v>
      </c>
      <c r="V2149" s="48">
        <v>1766</v>
      </c>
      <c r="W2149" s="156">
        <v>276334</v>
      </c>
      <c r="X2149" s="156">
        <v>638</v>
      </c>
      <c r="Y2149" s="156">
        <v>276972</v>
      </c>
      <c r="Z2149" s="28">
        <v>0.98550000000000004</v>
      </c>
      <c r="AA2149" s="28"/>
      <c r="AB2149" s="111">
        <v>17</v>
      </c>
      <c r="AC2149" s="28">
        <v>0.17599999999999999</v>
      </c>
      <c r="AD2149" s="28">
        <v>4.2200000000000001E-2</v>
      </c>
      <c r="AE2149" s="139"/>
      <c r="AF2149" s="139"/>
      <c r="AG2149" s="93">
        <v>103</v>
      </c>
      <c r="AH2149" s="93">
        <v>220</v>
      </c>
    </row>
    <row r="2150" spans="1:34">
      <c r="A2150" s="13" t="s">
        <v>128</v>
      </c>
      <c r="B2150" s="2" t="s">
        <v>75</v>
      </c>
      <c r="C2150" s="14" t="s">
        <v>3</v>
      </c>
      <c r="D2150" s="2">
        <v>2015</v>
      </c>
      <c r="E2150" s="14">
        <v>2015</v>
      </c>
      <c r="F2150" s="14" t="s">
        <v>100</v>
      </c>
      <c r="G2150" s="93">
        <v>11119</v>
      </c>
      <c r="H2150" s="93">
        <v>52410</v>
      </c>
      <c r="I2150" s="93">
        <v>24</v>
      </c>
      <c r="J2150" s="93">
        <v>340</v>
      </c>
      <c r="K2150" s="93">
        <v>11143</v>
      </c>
      <c r="L2150" s="93">
        <v>52750</v>
      </c>
      <c r="M2150" s="48">
        <v>63893</v>
      </c>
      <c r="N2150" s="48">
        <v>149749</v>
      </c>
      <c r="O2150" s="48">
        <v>30005</v>
      </c>
      <c r="P2150" s="48">
        <v>118867</v>
      </c>
      <c r="Q2150" s="48">
        <v>148872</v>
      </c>
      <c r="R2150" s="48">
        <v>79</v>
      </c>
      <c r="S2150" s="48">
        <v>798</v>
      </c>
      <c r="T2150" s="48">
        <v>877</v>
      </c>
      <c r="U2150" s="48">
        <v>30084</v>
      </c>
      <c r="V2150" s="48">
        <v>119665</v>
      </c>
      <c r="W2150" s="156">
        <v>21141182</v>
      </c>
      <c r="X2150" s="156">
        <v>121810</v>
      </c>
      <c r="Y2150" s="156">
        <v>21262992</v>
      </c>
      <c r="Z2150" s="28">
        <v>0.99350000000000005</v>
      </c>
      <c r="AA2150" s="28"/>
      <c r="AB2150" s="111">
        <v>11</v>
      </c>
      <c r="AC2150" s="28">
        <v>0.182</v>
      </c>
      <c r="AD2150" s="28">
        <v>5.1000000000000004E-3</v>
      </c>
      <c r="AE2150" s="139"/>
      <c r="AF2150" s="139"/>
      <c r="AG2150" s="93">
        <v>10503</v>
      </c>
      <c r="AH2150" s="93">
        <v>23566</v>
      </c>
    </row>
    <row r="2151" spans="1:34">
      <c r="A2151" s="13" t="s">
        <v>129</v>
      </c>
      <c r="B2151" s="2" t="s">
        <v>75</v>
      </c>
      <c r="C2151" s="14" t="s">
        <v>3</v>
      </c>
      <c r="D2151" s="2">
        <v>2015</v>
      </c>
      <c r="E2151" s="14">
        <v>2015</v>
      </c>
      <c r="F2151" s="14" t="s">
        <v>100</v>
      </c>
      <c r="G2151" s="93">
        <v>1632</v>
      </c>
      <c r="H2151" s="93">
        <v>8580</v>
      </c>
      <c r="I2151" s="93">
        <v>4</v>
      </c>
      <c r="J2151" s="93">
        <v>54</v>
      </c>
      <c r="K2151" s="93">
        <v>1636</v>
      </c>
      <c r="L2151" s="93">
        <v>8634</v>
      </c>
      <c r="M2151" s="48">
        <v>10270</v>
      </c>
      <c r="N2151" s="48">
        <v>24051</v>
      </c>
      <c r="O2151" s="48">
        <v>4373</v>
      </c>
      <c r="P2151" s="48">
        <v>19507</v>
      </c>
      <c r="Q2151" s="48">
        <v>23880</v>
      </c>
      <c r="R2151" s="48">
        <v>13</v>
      </c>
      <c r="S2151" s="48">
        <v>158</v>
      </c>
      <c r="T2151" s="48">
        <v>171</v>
      </c>
      <c r="U2151" s="48">
        <v>4386</v>
      </c>
      <c r="V2151" s="48">
        <v>19665</v>
      </c>
      <c r="W2151" s="156">
        <v>3239488</v>
      </c>
      <c r="X2151" s="156">
        <v>18459</v>
      </c>
      <c r="Y2151" s="156">
        <v>3257947</v>
      </c>
      <c r="Z2151" s="28">
        <v>0.99680000000000002</v>
      </c>
      <c r="AA2151" s="28"/>
      <c r="AB2151" s="111">
        <v>17</v>
      </c>
      <c r="AC2151" s="28">
        <v>0.17599999999999999</v>
      </c>
      <c r="AD2151" s="28">
        <v>4.2200000000000001E-2</v>
      </c>
      <c r="AE2151" s="139"/>
      <c r="AF2151" s="139"/>
      <c r="AG2151" s="93">
        <v>1380</v>
      </c>
      <c r="AH2151" s="93">
        <v>3071</v>
      </c>
    </row>
    <row r="2152" spans="1:34">
      <c r="A2152" s="13" t="s">
        <v>130</v>
      </c>
      <c r="B2152" s="2" t="s">
        <v>75</v>
      </c>
      <c r="C2152" s="14" t="s">
        <v>3</v>
      </c>
      <c r="D2152" s="2">
        <v>2015</v>
      </c>
      <c r="E2152" s="14">
        <v>2015</v>
      </c>
      <c r="F2152" s="14" t="s">
        <v>100</v>
      </c>
      <c r="G2152" s="93">
        <v>689</v>
      </c>
      <c r="H2152" s="93">
        <v>5233</v>
      </c>
      <c r="I2152" s="93">
        <v>0</v>
      </c>
      <c r="J2152" s="93">
        <v>14</v>
      </c>
      <c r="K2152" s="93">
        <v>689</v>
      </c>
      <c r="L2152" s="93">
        <v>5247</v>
      </c>
      <c r="M2152" s="48">
        <v>5936</v>
      </c>
      <c r="N2152" s="48">
        <v>11629</v>
      </c>
      <c r="O2152" s="48">
        <v>1792</v>
      </c>
      <c r="P2152" s="48">
        <v>9808</v>
      </c>
      <c r="Q2152" s="48">
        <v>11600</v>
      </c>
      <c r="R2152" s="48">
        <v>0</v>
      </c>
      <c r="S2152" s="48">
        <v>29</v>
      </c>
      <c r="T2152" s="48">
        <v>29</v>
      </c>
      <c r="U2152" s="48">
        <v>1792</v>
      </c>
      <c r="V2152" s="48">
        <v>9837</v>
      </c>
      <c r="W2152" s="156">
        <v>1664498</v>
      </c>
      <c r="X2152" s="156">
        <v>3756</v>
      </c>
      <c r="Y2152" s="156">
        <v>1668254</v>
      </c>
      <c r="Z2152" s="28">
        <v>0.97499999999999998</v>
      </c>
      <c r="AA2152" s="28"/>
      <c r="AB2152" s="111">
        <v>17</v>
      </c>
      <c r="AC2152" s="28">
        <v>0.17599999999999999</v>
      </c>
      <c r="AD2152" s="28">
        <v>4.2200000000000001E-2</v>
      </c>
      <c r="AE2152" s="139"/>
      <c r="AF2152" s="139"/>
      <c r="AG2152" s="93">
        <v>395</v>
      </c>
      <c r="AH2152" s="93">
        <v>773</v>
      </c>
    </row>
    <row r="2153" spans="1:34">
      <c r="A2153" s="13" t="s">
        <v>131</v>
      </c>
      <c r="B2153" s="2" t="s">
        <v>75</v>
      </c>
      <c r="C2153" s="14" t="s">
        <v>3</v>
      </c>
      <c r="D2153" s="2">
        <v>2015</v>
      </c>
      <c r="E2153" s="14">
        <v>2015</v>
      </c>
      <c r="F2153" s="14" t="s">
        <v>100</v>
      </c>
      <c r="G2153" s="93">
        <v>288</v>
      </c>
      <c r="H2153" s="93">
        <v>1257</v>
      </c>
      <c r="I2153" s="93">
        <v>0</v>
      </c>
      <c r="J2153" s="93">
        <v>0</v>
      </c>
      <c r="K2153" s="93">
        <v>288</v>
      </c>
      <c r="L2153" s="93">
        <v>1257</v>
      </c>
      <c r="M2153" s="48">
        <v>1545</v>
      </c>
      <c r="N2153" s="48">
        <v>3182</v>
      </c>
      <c r="O2153" s="48">
        <v>767</v>
      </c>
      <c r="P2153" s="48">
        <v>2414</v>
      </c>
      <c r="Q2153" s="48">
        <v>3181</v>
      </c>
      <c r="R2153" s="48">
        <v>0</v>
      </c>
      <c r="S2153" s="48">
        <v>1</v>
      </c>
      <c r="T2153" s="48">
        <v>1</v>
      </c>
      <c r="U2153" s="48">
        <v>767</v>
      </c>
      <c r="V2153" s="48">
        <v>2415</v>
      </c>
      <c r="W2153" s="156">
        <v>454686</v>
      </c>
      <c r="X2153" s="156">
        <v>0</v>
      </c>
      <c r="Y2153" s="156">
        <v>454686</v>
      </c>
      <c r="Z2153" s="28">
        <v>0.86750000000000005</v>
      </c>
      <c r="AA2153" s="28"/>
      <c r="AB2153" s="111">
        <v>17</v>
      </c>
      <c r="AC2153" s="28">
        <v>0.17599999999999999</v>
      </c>
      <c r="AD2153" s="28">
        <v>4.2200000000000001E-2</v>
      </c>
      <c r="AE2153" s="139"/>
      <c r="AF2153" s="139"/>
      <c r="AG2153" s="93">
        <v>99</v>
      </c>
      <c r="AH2153" s="93">
        <v>174</v>
      </c>
    </row>
    <row r="2154" spans="1:34">
      <c r="A2154" s="13" t="s">
        <v>132</v>
      </c>
      <c r="B2154" s="2" t="s">
        <v>76</v>
      </c>
      <c r="C2154" s="14" t="s">
        <v>3</v>
      </c>
      <c r="D2154" s="2">
        <v>2015</v>
      </c>
      <c r="E2154" s="14">
        <v>2015</v>
      </c>
      <c r="F2154" s="14" t="s">
        <v>100</v>
      </c>
      <c r="G2154" s="93">
        <v>82317</v>
      </c>
      <c r="H2154" s="93">
        <v>496750</v>
      </c>
      <c r="I2154" s="93">
        <v>936</v>
      </c>
      <c r="J2154" s="93">
        <v>5713</v>
      </c>
      <c r="K2154" s="93">
        <v>83253</v>
      </c>
      <c r="L2154" s="93">
        <v>502463</v>
      </c>
      <c r="M2154" s="48">
        <v>585716</v>
      </c>
      <c r="N2154" s="48">
        <v>1185400</v>
      </c>
      <c r="O2154" s="48">
        <v>188408</v>
      </c>
      <c r="P2154" s="48">
        <v>981922</v>
      </c>
      <c r="Q2154" s="48">
        <v>1170330</v>
      </c>
      <c r="R2154" s="48">
        <v>2979</v>
      </c>
      <c r="S2154" s="48">
        <v>12091</v>
      </c>
      <c r="T2154" s="48">
        <v>15070</v>
      </c>
      <c r="U2154" s="48">
        <v>191387</v>
      </c>
      <c r="V2154" s="48">
        <v>994013</v>
      </c>
      <c r="W2154" s="156">
        <v>176530646</v>
      </c>
      <c r="X2154" s="156">
        <v>2339531</v>
      </c>
      <c r="Y2154" s="156">
        <v>178870177</v>
      </c>
      <c r="Z2154" s="28">
        <v>0.96689999999999998</v>
      </c>
      <c r="AA2154" s="28"/>
      <c r="AB2154" s="111">
        <v>25</v>
      </c>
      <c r="AC2154" s="28">
        <v>0.44</v>
      </c>
      <c r="AD2154" s="28">
        <v>6.4600000000000005E-2</v>
      </c>
      <c r="AE2154" s="139"/>
      <c r="AF2154" s="139"/>
      <c r="AG2154" s="93">
        <v>113527</v>
      </c>
      <c r="AH2154" s="93">
        <v>231353</v>
      </c>
    </row>
    <row r="2155" spans="1:34">
      <c r="A2155" s="13" t="s">
        <v>133</v>
      </c>
      <c r="B2155" s="2" t="s">
        <v>75</v>
      </c>
      <c r="C2155" s="14" t="s">
        <v>3</v>
      </c>
      <c r="D2155" s="2">
        <v>2015</v>
      </c>
      <c r="E2155" s="14">
        <v>2015</v>
      </c>
      <c r="F2155" s="14" t="s">
        <v>100</v>
      </c>
      <c r="G2155" s="93">
        <v>2089</v>
      </c>
      <c r="H2155" s="93">
        <v>9770</v>
      </c>
      <c r="I2155" s="93">
        <v>5</v>
      </c>
      <c r="J2155" s="93">
        <v>14</v>
      </c>
      <c r="K2155" s="93">
        <v>2094</v>
      </c>
      <c r="L2155" s="93">
        <v>9784</v>
      </c>
      <c r="M2155" s="48">
        <v>11878</v>
      </c>
      <c r="N2155" s="48">
        <v>29310</v>
      </c>
      <c r="O2155" s="48">
        <v>5664</v>
      </c>
      <c r="P2155" s="48">
        <v>23580</v>
      </c>
      <c r="Q2155" s="48">
        <v>29244</v>
      </c>
      <c r="R2155" s="48">
        <v>15</v>
      </c>
      <c r="S2155" s="48">
        <v>51</v>
      </c>
      <c r="T2155" s="48">
        <v>66</v>
      </c>
      <c r="U2155" s="48">
        <v>5679</v>
      </c>
      <c r="V2155" s="48">
        <v>23631</v>
      </c>
      <c r="W2155" s="156">
        <v>4120720</v>
      </c>
      <c r="X2155" s="156">
        <v>5799</v>
      </c>
      <c r="Y2155" s="156">
        <v>4126519</v>
      </c>
      <c r="Z2155" s="28">
        <v>0.98680000000000001</v>
      </c>
      <c r="AA2155" s="28"/>
      <c r="AB2155" s="111">
        <v>17</v>
      </c>
      <c r="AC2155" s="28">
        <v>0.17599999999999999</v>
      </c>
      <c r="AD2155" s="28">
        <v>4.2200000000000001E-2</v>
      </c>
      <c r="AE2155" s="139"/>
      <c r="AF2155" s="139"/>
      <c r="AG2155" s="93">
        <v>2983</v>
      </c>
      <c r="AH2155" s="93">
        <v>6867</v>
      </c>
    </row>
    <row r="2156" spans="1:34">
      <c r="A2156" s="13" t="s">
        <v>134</v>
      </c>
      <c r="B2156" s="2" t="s">
        <v>75</v>
      </c>
      <c r="C2156" s="14" t="s">
        <v>3</v>
      </c>
      <c r="D2156" s="2">
        <v>2015</v>
      </c>
      <c r="E2156" s="14">
        <v>2015</v>
      </c>
      <c r="F2156" s="14" t="s">
        <v>100</v>
      </c>
      <c r="G2156" s="93">
        <v>668</v>
      </c>
      <c r="H2156" s="93">
        <v>5490</v>
      </c>
      <c r="I2156" s="93">
        <v>18</v>
      </c>
      <c r="J2156" s="93">
        <v>124</v>
      </c>
      <c r="K2156" s="93">
        <v>686</v>
      </c>
      <c r="L2156" s="93">
        <v>5614</v>
      </c>
      <c r="M2156" s="48">
        <v>6300</v>
      </c>
      <c r="N2156" s="48">
        <v>10403</v>
      </c>
      <c r="O2156" s="48">
        <v>1480</v>
      </c>
      <c r="P2156" s="48">
        <v>8574</v>
      </c>
      <c r="Q2156" s="48">
        <v>10054</v>
      </c>
      <c r="R2156" s="48">
        <v>50</v>
      </c>
      <c r="S2156" s="48">
        <v>299</v>
      </c>
      <c r="T2156" s="48">
        <v>349</v>
      </c>
      <c r="U2156" s="48">
        <v>1530</v>
      </c>
      <c r="V2156" s="48">
        <v>8873</v>
      </c>
      <c r="W2156" s="156">
        <v>1512914</v>
      </c>
      <c r="X2156" s="156">
        <v>31881</v>
      </c>
      <c r="Y2156" s="156">
        <v>1544795</v>
      </c>
      <c r="Z2156" s="28">
        <v>0.98229999999999995</v>
      </c>
      <c r="AA2156" s="28"/>
      <c r="AB2156" s="111">
        <v>17</v>
      </c>
      <c r="AC2156" s="28">
        <v>0.17599999999999999</v>
      </c>
      <c r="AD2156" s="28">
        <v>4.2200000000000001E-2</v>
      </c>
      <c r="AE2156" s="139"/>
      <c r="AF2156" s="139"/>
      <c r="AG2156" s="93">
        <v>1301</v>
      </c>
      <c r="AH2156" s="93">
        <v>2335</v>
      </c>
    </row>
    <row r="2157" spans="1:34">
      <c r="A2157" s="13" t="s">
        <v>135</v>
      </c>
      <c r="B2157" s="2" t="s">
        <v>75</v>
      </c>
      <c r="C2157" s="14" t="s">
        <v>3</v>
      </c>
      <c r="D2157" s="2">
        <v>2015</v>
      </c>
      <c r="E2157" s="14">
        <v>2015</v>
      </c>
      <c r="F2157" s="14" t="s">
        <v>100</v>
      </c>
      <c r="G2157" s="93">
        <v>152</v>
      </c>
      <c r="H2157" s="93">
        <v>920</v>
      </c>
      <c r="I2157" s="93">
        <v>0</v>
      </c>
      <c r="J2157" s="93">
        <v>1</v>
      </c>
      <c r="K2157" s="93">
        <v>152</v>
      </c>
      <c r="L2157" s="93">
        <v>921</v>
      </c>
      <c r="M2157" s="48">
        <v>1073</v>
      </c>
      <c r="N2157" s="48">
        <v>2033</v>
      </c>
      <c r="O2157" s="48">
        <v>405</v>
      </c>
      <c r="P2157" s="48">
        <v>1625</v>
      </c>
      <c r="Q2157" s="48">
        <v>2030</v>
      </c>
      <c r="R2157" s="48">
        <v>0</v>
      </c>
      <c r="S2157" s="48">
        <v>3</v>
      </c>
      <c r="T2157" s="48">
        <v>3</v>
      </c>
      <c r="U2157" s="48">
        <v>405</v>
      </c>
      <c r="V2157" s="48">
        <v>1628</v>
      </c>
      <c r="W2157" s="156">
        <v>294207</v>
      </c>
      <c r="X2157" s="156">
        <v>446</v>
      </c>
      <c r="Y2157" s="156">
        <v>294653</v>
      </c>
      <c r="Z2157" s="28">
        <v>0.8478</v>
      </c>
      <c r="AA2157" s="28"/>
      <c r="AB2157" s="111">
        <v>17</v>
      </c>
      <c r="AC2157" s="28">
        <v>0.17599999999999999</v>
      </c>
      <c r="AD2157" s="28">
        <v>4.2200000000000001E-2</v>
      </c>
      <c r="AE2157" s="139"/>
      <c r="AF2157" s="139"/>
      <c r="AG2157" s="93">
        <v>27</v>
      </c>
      <c r="AH2157" s="93">
        <v>47</v>
      </c>
    </row>
    <row r="2158" spans="1:34">
      <c r="A2158" s="13" t="s">
        <v>136</v>
      </c>
      <c r="B2158" s="2" t="s">
        <v>75</v>
      </c>
      <c r="C2158" s="14" t="s">
        <v>3</v>
      </c>
      <c r="D2158" s="2">
        <v>2015</v>
      </c>
      <c r="E2158" s="14">
        <v>2015</v>
      </c>
      <c r="F2158" s="14" t="s">
        <v>100</v>
      </c>
      <c r="G2158" s="93">
        <v>807</v>
      </c>
      <c r="H2158" s="93">
        <v>6302</v>
      </c>
      <c r="I2158" s="93">
        <v>1</v>
      </c>
      <c r="J2158" s="93">
        <v>21</v>
      </c>
      <c r="K2158" s="93">
        <v>808</v>
      </c>
      <c r="L2158" s="93">
        <v>6323</v>
      </c>
      <c r="M2158" s="48">
        <v>7131</v>
      </c>
      <c r="N2158" s="48">
        <v>13178</v>
      </c>
      <c r="O2158" s="48">
        <v>2041</v>
      </c>
      <c r="P2158" s="48">
        <v>11084</v>
      </c>
      <c r="Q2158" s="48">
        <v>13125</v>
      </c>
      <c r="R2158" s="48">
        <v>5</v>
      </c>
      <c r="S2158" s="48">
        <v>48</v>
      </c>
      <c r="T2158" s="48">
        <v>53</v>
      </c>
      <c r="U2158" s="48">
        <v>2046</v>
      </c>
      <c r="V2158" s="48">
        <v>11132</v>
      </c>
      <c r="W2158" s="156">
        <v>1944181</v>
      </c>
      <c r="X2158" s="156">
        <v>6923</v>
      </c>
      <c r="Y2158" s="156">
        <v>1951104</v>
      </c>
      <c r="Z2158" s="28">
        <v>0.98660000000000003</v>
      </c>
      <c r="AA2158" s="28"/>
      <c r="AB2158" s="111">
        <v>17</v>
      </c>
      <c r="AC2158" s="28">
        <v>0.17599999999999999</v>
      </c>
      <c r="AD2158" s="28">
        <v>4.2200000000000001E-2</v>
      </c>
      <c r="AE2158" s="139"/>
      <c r="AF2158" s="139"/>
      <c r="AG2158" s="93">
        <v>620</v>
      </c>
      <c r="AH2158" s="93">
        <v>1322</v>
      </c>
    </row>
    <row r="2159" spans="1:34">
      <c r="A2159" s="13" t="s">
        <v>137</v>
      </c>
      <c r="B2159" s="2" t="s">
        <v>75</v>
      </c>
      <c r="C2159" s="14" t="s">
        <v>3</v>
      </c>
      <c r="D2159" s="2">
        <v>2015</v>
      </c>
      <c r="E2159" s="14">
        <v>2015</v>
      </c>
      <c r="F2159" s="14" t="s">
        <v>100</v>
      </c>
      <c r="G2159" s="93">
        <v>4798</v>
      </c>
      <c r="H2159" s="93">
        <v>19822</v>
      </c>
      <c r="I2159" s="93">
        <v>7</v>
      </c>
      <c r="J2159" s="93">
        <v>22</v>
      </c>
      <c r="K2159" s="93">
        <v>4805</v>
      </c>
      <c r="L2159" s="93">
        <v>19844</v>
      </c>
      <c r="M2159" s="48">
        <v>24649</v>
      </c>
      <c r="N2159" s="48">
        <v>57836</v>
      </c>
      <c r="O2159" s="48">
        <v>13171</v>
      </c>
      <c r="P2159" s="48">
        <v>44571</v>
      </c>
      <c r="Q2159" s="48">
        <v>57742</v>
      </c>
      <c r="R2159" s="48">
        <v>20</v>
      </c>
      <c r="S2159" s="48">
        <v>74</v>
      </c>
      <c r="T2159" s="48">
        <v>94</v>
      </c>
      <c r="U2159" s="48">
        <v>13191</v>
      </c>
      <c r="V2159" s="48">
        <v>44645</v>
      </c>
      <c r="W2159" s="156">
        <v>8085879</v>
      </c>
      <c r="X2159" s="156">
        <v>9186</v>
      </c>
      <c r="Y2159" s="156">
        <v>8095065</v>
      </c>
      <c r="Z2159" s="28">
        <v>0.97689999999999999</v>
      </c>
      <c r="AA2159" s="28"/>
      <c r="AB2159" s="111">
        <v>1</v>
      </c>
      <c r="AC2159" s="28">
        <v>0</v>
      </c>
      <c r="AD2159" s="28">
        <v>2.6499999999999999E-2</v>
      </c>
      <c r="AE2159" s="139"/>
      <c r="AF2159" s="139"/>
      <c r="AG2159" s="93">
        <v>4098</v>
      </c>
      <c r="AH2159" s="93">
        <v>9136</v>
      </c>
    </row>
    <row r="2160" spans="1:34">
      <c r="A2160" s="13" t="s">
        <v>138</v>
      </c>
      <c r="B2160" s="2" t="s">
        <v>75</v>
      </c>
      <c r="C2160" s="14" t="s">
        <v>3</v>
      </c>
      <c r="D2160" s="2">
        <v>2015</v>
      </c>
      <c r="E2160" s="14">
        <v>2015</v>
      </c>
      <c r="F2160" s="14" t="s">
        <v>100</v>
      </c>
      <c r="G2160" s="93">
        <v>85</v>
      </c>
      <c r="H2160" s="93">
        <v>382</v>
      </c>
      <c r="I2160" s="93">
        <v>0</v>
      </c>
      <c r="J2160" s="93">
        <v>0</v>
      </c>
      <c r="K2160" s="93">
        <v>85</v>
      </c>
      <c r="L2160" s="93">
        <v>382</v>
      </c>
      <c r="M2160" s="48">
        <v>467</v>
      </c>
      <c r="N2160" s="48">
        <v>1023</v>
      </c>
      <c r="O2160" s="48">
        <v>228</v>
      </c>
      <c r="P2160" s="48">
        <v>795</v>
      </c>
      <c r="Q2160" s="48">
        <v>1023</v>
      </c>
      <c r="R2160" s="48">
        <v>0</v>
      </c>
      <c r="S2160" s="48">
        <v>0</v>
      </c>
      <c r="T2160" s="48">
        <v>0</v>
      </c>
      <c r="U2160" s="48">
        <v>228</v>
      </c>
      <c r="V2160" s="48">
        <v>795</v>
      </c>
      <c r="W2160" s="156">
        <v>137143</v>
      </c>
      <c r="X2160" s="156">
        <v>0</v>
      </c>
      <c r="Y2160" s="156">
        <v>137143</v>
      </c>
      <c r="Z2160" s="28">
        <v>1</v>
      </c>
      <c r="AA2160" s="28"/>
      <c r="AB2160" s="111">
        <v>17</v>
      </c>
      <c r="AC2160" s="28">
        <v>0.17599999999999999</v>
      </c>
      <c r="AD2160" s="28">
        <v>4.2200000000000001E-2</v>
      </c>
      <c r="AE2160" s="139"/>
      <c r="AF2160" s="139"/>
      <c r="AG2160" s="93">
        <v>36</v>
      </c>
      <c r="AH2160" s="93">
        <v>65</v>
      </c>
    </row>
    <row r="2161" spans="1:34">
      <c r="A2161" s="13" t="s">
        <v>139</v>
      </c>
      <c r="B2161" s="2" t="s">
        <v>75</v>
      </c>
      <c r="C2161" s="14" t="s">
        <v>3</v>
      </c>
      <c r="D2161" s="2">
        <v>2015</v>
      </c>
      <c r="E2161" s="14">
        <v>2015</v>
      </c>
      <c r="F2161" s="14" t="s">
        <v>100</v>
      </c>
      <c r="G2161" s="93">
        <v>16</v>
      </c>
      <c r="H2161" s="93">
        <v>481</v>
      </c>
      <c r="I2161" s="93">
        <v>0</v>
      </c>
      <c r="J2161" s="93">
        <v>2</v>
      </c>
      <c r="K2161" s="93">
        <v>16</v>
      </c>
      <c r="L2161" s="93">
        <v>483</v>
      </c>
      <c r="M2161" s="48">
        <v>499</v>
      </c>
      <c r="N2161" s="48">
        <v>849</v>
      </c>
      <c r="O2161" s="48">
        <v>43</v>
      </c>
      <c r="P2161" s="48">
        <v>803</v>
      </c>
      <c r="Q2161" s="48">
        <v>846</v>
      </c>
      <c r="R2161" s="48">
        <v>0</v>
      </c>
      <c r="S2161" s="48">
        <v>3</v>
      </c>
      <c r="T2161" s="48">
        <v>3</v>
      </c>
      <c r="U2161" s="48">
        <v>43</v>
      </c>
      <c r="V2161" s="48">
        <v>806</v>
      </c>
      <c r="W2161" s="156">
        <v>117770</v>
      </c>
      <c r="X2161" s="156">
        <v>436</v>
      </c>
      <c r="Y2161" s="156">
        <v>118206</v>
      </c>
      <c r="Z2161" s="28">
        <v>0.93940000000000001</v>
      </c>
      <c r="AA2161" s="28"/>
      <c r="AB2161" s="111">
        <v>17</v>
      </c>
      <c r="AC2161" s="28">
        <v>0.17599999999999999</v>
      </c>
      <c r="AD2161" s="28">
        <v>4.2200000000000001E-2</v>
      </c>
      <c r="AE2161" s="139"/>
      <c r="AF2161" s="139"/>
      <c r="AG2161" s="93">
        <v>66</v>
      </c>
      <c r="AH2161" s="93">
        <v>139</v>
      </c>
    </row>
    <row r="2162" spans="1:34">
      <c r="A2162" s="13" t="s">
        <v>140</v>
      </c>
      <c r="B2162" s="2" t="s">
        <v>75</v>
      </c>
      <c r="C2162" s="14" t="s">
        <v>3</v>
      </c>
      <c r="D2162" s="2">
        <v>2015</v>
      </c>
      <c r="E2162" s="14">
        <v>2015</v>
      </c>
      <c r="F2162" s="14" t="s">
        <v>100</v>
      </c>
      <c r="G2162" s="93">
        <v>3756</v>
      </c>
      <c r="H2162" s="93">
        <v>19401</v>
      </c>
      <c r="I2162" s="93">
        <v>14</v>
      </c>
      <c r="J2162" s="93">
        <v>95</v>
      </c>
      <c r="K2162" s="93">
        <v>3770</v>
      </c>
      <c r="L2162" s="93">
        <v>19496</v>
      </c>
      <c r="M2162" s="48">
        <v>23266</v>
      </c>
      <c r="N2162" s="48">
        <v>52560</v>
      </c>
      <c r="O2162" s="48">
        <v>9434</v>
      </c>
      <c r="P2162" s="48">
        <v>42779</v>
      </c>
      <c r="Q2162" s="48">
        <v>52213</v>
      </c>
      <c r="R2162" s="48">
        <v>51</v>
      </c>
      <c r="S2162" s="48">
        <v>296</v>
      </c>
      <c r="T2162" s="48">
        <v>347</v>
      </c>
      <c r="U2162" s="48">
        <v>9485</v>
      </c>
      <c r="V2162" s="48">
        <v>43075</v>
      </c>
      <c r="W2162" s="156">
        <v>7676745</v>
      </c>
      <c r="X2162" s="156">
        <v>35993</v>
      </c>
      <c r="Y2162" s="156">
        <v>7712738</v>
      </c>
      <c r="Z2162" s="28">
        <v>1</v>
      </c>
      <c r="AA2162" s="28"/>
      <c r="AB2162" s="111">
        <v>3</v>
      </c>
      <c r="AC2162" s="28">
        <v>0.33300000000000002</v>
      </c>
      <c r="AD2162" s="28">
        <v>6.3399999999999998E-2</v>
      </c>
      <c r="AE2162" s="139"/>
      <c r="AF2162" s="139"/>
      <c r="AG2162" s="93">
        <v>8128</v>
      </c>
      <c r="AH2162" s="93">
        <v>17627</v>
      </c>
    </row>
    <row r="2163" spans="1:34">
      <c r="A2163" s="13" t="s">
        <v>141</v>
      </c>
      <c r="B2163" s="2" t="s">
        <v>75</v>
      </c>
      <c r="C2163" s="14" t="s">
        <v>3</v>
      </c>
      <c r="D2163" s="2">
        <v>2015</v>
      </c>
      <c r="E2163" s="14">
        <v>2015</v>
      </c>
      <c r="F2163" s="14" t="s">
        <v>100</v>
      </c>
      <c r="G2163" s="93">
        <v>363</v>
      </c>
      <c r="H2163" s="93">
        <v>3181</v>
      </c>
      <c r="I2163" s="93">
        <v>2</v>
      </c>
      <c r="J2163" s="93">
        <v>29</v>
      </c>
      <c r="K2163" s="93">
        <v>365</v>
      </c>
      <c r="L2163" s="93">
        <v>3210</v>
      </c>
      <c r="M2163" s="48">
        <v>3575</v>
      </c>
      <c r="N2163" s="48">
        <v>7421</v>
      </c>
      <c r="O2163" s="48">
        <v>882</v>
      </c>
      <c r="P2163" s="48">
        <v>6450</v>
      </c>
      <c r="Q2163" s="48">
        <v>7332</v>
      </c>
      <c r="R2163" s="48">
        <v>6</v>
      </c>
      <c r="S2163" s="48">
        <v>83</v>
      </c>
      <c r="T2163" s="48">
        <v>89</v>
      </c>
      <c r="U2163" s="48">
        <v>888</v>
      </c>
      <c r="V2163" s="48">
        <v>6533</v>
      </c>
      <c r="W2163" s="156">
        <v>1011237</v>
      </c>
      <c r="X2163" s="156">
        <v>7126</v>
      </c>
      <c r="Y2163" s="156">
        <v>1018363</v>
      </c>
      <c r="Z2163" s="28">
        <v>0.94199999999999995</v>
      </c>
      <c r="AA2163" s="28"/>
      <c r="AB2163" s="111">
        <v>17</v>
      </c>
      <c r="AC2163" s="28">
        <v>0.17599999999999999</v>
      </c>
      <c r="AD2163" s="28">
        <v>4.2200000000000001E-2</v>
      </c>
      <c r="AE2163" s="139"/>
      <c r="AF2163" s="139"/>
      <c r="AG2163" s="93">
        <v>857</v>
      </c>
      <c r="AH2163" s="93">
        <v>1779</v>
      </c>
    </row>
    <row r="2164" spans="1:34">
      <c r="A2164" s="13" t="s">
        <v>142</v>
      </c>
      <c r="B2164" s="2" t="s">
        <v>75</v>
      </c>
      <c r="C2164" s="14" t="s">
        <v>3</v>
      </c>
      <c r="D2164" s="2">
        <v>2015</v>
      </c>
      <c r="E2164" s="14">
        <v>2015</v>
      </c>
      <c r="F2164" s="14" t="s">
        <v>100</v>
      </c>
      <c r="G2164" s="93">
        <v>400</v>
      </c>
      <c r="H2164" s="93">
        <v>3840</v>
      </c>
      <c r="I2164" s="93">
        <v>1</v>
      </c>
      <c r="J2164" s="93">
        <v>6</v>
      </c>
      <c r="K2164" s="93">
        <v>401</v>
      </c>
      <c r="L2164" s="93">
        <v>3846</v>
      </c>
      <c r="M2164" s="48">
        <v>4247</v>
      </c>
      <c r="N2164" s="48">
        <v>7705</v>
      </c>
      <c r="O2164" s="48">
        <v>1052</v>
      </c>
      <c r="P2164" s="48">
        <v>6640</v>
      </c>
      <c r="Q2164" s="48">
        <v>7692</v>
      </c>
      <c r="R2164" s="48">
        <v>1</v>
      </c>
      <c r="S2164" s="48">
        <v>12</v>
      </c>
      <c r="T2164" s="48">
        <v>13</v>
      </c>
      <c r="U2164" s="48">
        <v>1053</v>
      </c>
      <c r="V2164" s="48">
        <v>6652</v>
      </c>
      <c r="W2164" s="156">
        <v>1134278</v>
      </c>
      <c r="X2164" s="156">
        <v>1481</v>
      </c>
      <c r="Y2164" s="156">
        <v>1135759</v>
      </c>
      <c r="Z2164" s="28">
        <v>0.96519999999999995</v>
      </c>
      <c r="AA2164" s="28"/>
      <c r="AB2164" s="111">
        <v>17</v>
      </c>
      <c r="AC2164" s="28">
        <v>0.17599999999999999</v>
      </c>
      <c r="AD2164" s="28">
        <v>4.2200000000000001E-2</v>
      </c>
      <c r="AE2164" s="139"/>
      <c r="AF2164" s="139"/>
      <c r="AG2164" s="93">
        <v>180</v>
      </c>
      <c r="AH2164" s="93">
        <v>318</v>
      </c>
    </row>
    <row r="2165" spans="1:34">
      <c r="A2165" s="13" t="s">
        <v>143</v>
      </c>
      <c r="B2165" s="2" t="s">
        <v>74</v>
      </c>
      <c r="C2165" s="14" t="s">
        <v>3</v>
      </c>
      <c r="D2165" s="2">
        <v>2015</v>
      </c>
      <c r="E2165" s="14">
        <v>2015</v>
      </c>
      <c r="F2165" s="14" t="s">
        <v>100</v>
      </c>
      <c r="G2165" s="93">
        <v>13158</v>
      </c>
      <c r="H2165" s="93">
        <v>105490</v>
      </c>
      <c r="I2165" s="93">
        <v>87</v>
      </c>
      <c r="J2165" s="93">
        <v>1917</v>
      </c>
      <c r="K2165" s="93">
        <v>13245</v>
      </c>
      <c r="L2165" s="93">
        <v>107407</v>
      </c>
      <c r="M2165" s="48">
        <v>120652</v>
      </c>
      <c r="N2165" s="48">
        <v>253714</v>
      </c>
      <c r="O2165" s="48">
        <v>33530</v>
      </c>
      <c r="P2165" s="48">
        <v>215724</v>
      </c>
      <c r="Q2165" s="48">
        <v>249254</v>
      </c>
      <c r="R2165" s="48">
        <v>296</v>
      </c>
      <c r="S2165" s="48">
        <v>4164</v>
      </c>
      <c r="T2165" s="48">
        <v>4460</v>
      </c>
      <c r="U2165" s="48">
        <v>33826</v>
      </c>
      <c r="V2165" s="48">
        <v>219888</v>
      </c>
      <c r="W2165" s="156">
        <v>35267847</v>
      </c>
      <c r="X2165" s="156">
        <v>537074</v>
      </c>
      <c r="Y2165" s="156">
        <v>35804921</v>
      </c>
      <c r="Z2165" s="28">
        <v>0.98640000000000005</v>
      </c>
      <c r="AA2165" s="28"/>
      <c r="AB2165" s="111">
        <v>8</v>
      </c>
      <c r="AC2165" s="28">
        <v>0.25</v>
      </c>
      <c r="AD2165" s="28">
        <v>2.9000000000000001E-2</v>
      </c>
      <c r="AE2165" s="139"/>
      <c r="AF2165" s="139"/>
      <c r="AG2165" s="93">
        <v>29311</v>
      </c>
      <c r="AH2165" s="93">
        <v>63391</v>
      </c>
    </row>
    <row r="2166" spans="1:34">
      <c r="A2166" s="13" t="s">
        <v>144</v>
      </c>
      <c r="B2166" s="2" t="s">
        <v>74</v>
      </c>
      <c r="C2166" s="14" t="s">
        <v>3</v>
      </c>
      <c r="D2166" s="2">
        <v>2015</v>
      </c>
      <c r="E2166" s="14">
        <v>2015</v>
      </c>
      <c r="F2166" s="14" t="s">
        <v>100</v>
      </c>
      <c r="G2166" s="93">
        <v>927</v>
      </c>
      <c r="H2166" s="93">
        <v>8756</v>
      </c>
      <c r="I2166" s="93">
        <v>6</v>
      </c>
      <c r="J2166" s="93">
        <v>37</v>
      </c>
      <c r="K2166" s="93">
        <v>933</v>
      </c>
      <c r="L2166" s="93">
        <v>8793</v>
      </c>
      <c r="M2166" s="48">
        <v>9726</v>
      </c>
      <c r="N2166" s="48">
        <v>18407</v>
      </c>
      <c r="O2166" s="48">
        <v>2361</v>
      </c>
      <c r="P2166" s="48">
        <v>15947</v>
      </c>
      <c r="Q2166" s="48">
        <v>18308</v>
      </c>
      <c r="R2166" s="48">
        <v>20</v>
      </c>
      <c r="S2166" s="48">
        <v>79</v>
      </c>
      <c r="T2166" s="48">
        <v>99</v>
      </c>
      <c r="U2166" s="48">
        <v>2381</v>
      </c>
      <c r="V2166" s="48">
        <v>16026</v>
      </c>
      <c r="W2166" s="156">
        <v>2453880</v>
      </c>
      <c r="X2166" s="156">
        <v>11616</v>
      </c>
      <c r="Y2166" s="156">
        <v>2465496</v>
      </c>
      <c r="Z2166" s="28">
        <v>0.98199999999999998</v>
      </c>
      <c r="AA2166" s="28"/>
      <c r="AB2166" s="111">
        <v>17</v>
      </c>
      <c r="AC2166" s="28">
        <v>0.17599999999999999</v>
      </c>
      <c r="AD2166" s="28">
        <v>4.2200000000000001E-2</v>
      </c>
      <c r="AE2166" s="139"/>
      <c r="AF2166" s="139"/>
      <c r="AG2166" s="93">
        <v>728</v>
      </c>
      <c r="AH2166" s="93">
        <v>1453</v>
      </c>
    </row>
    <row r="2167" spans="1:34">
      <c r="A2167" s="13" t="s">
        <v>145</v>
      </c>
      <c r="B2167" s="2" t="s">
        <v>75</v>
      </c>
      <c r="C2167" s="14" t="s">
        <v>3</v>
      </c>
      <c r="D2167" s="2">
        <v>2015</v>
      </c>
      <c r="E2167" s="14">
        <v>2015</v>
      </c>
      <c r="F2167" s="14" t="s">
        <v>100</v>
      </c>
      <c r="G2167" s="93">
        <v>114</v>
      </c>
      <c r="H2167" s="93">
        <v>944</v>
      </c>
      <c r="I2167" s="93">
        <v>0</v>
      </c>
      <c r="J2167" s="93">
        <v>2</v>
      </c>
      <c r="K2167" s="93">
        <v>114</v>
      </c>
      <c r="L2167" s="93">
        <v>946</v>
      </c>
      <c r="M2167" s="48">
        <v>1060</v>
      </c>
      <c r="N2167" s="48">
        <v>2030</v>
      </c>
      <c r="O2167" s="48">
        <v>295</v>
      </c>
      <c r="P2167" s="48">
        <v>1731</v>
      </c>
      <c r="Q2167" s="48">
        <v>2026</v>
      </c>
      <c r="R2167" s="48">
        <v>0</v>
      </c>
      <c r="S2167" s="48">
        <v>4</v>
      </c>
      <c r="T2167" s="48">
        <v>4</v>
      </c>
      <c r="U2167" s="48">
        <v>295</v>
      </c>
      <c r="V2167" s="48">
        <v>1735</v>
      </c>
      <c r="W2167" s="156">
        <v>293199</v>
      </c>
      <c r="X2167" s="156">
        <v>674</v>
      </c>
      <c r="Y2167" s="156">
        <v>293873</v>
      </c>
      <c r="Z2167" s="28">
        <v>1</v>
      </c>
      <c r="AA2167" s="28"/>
      <c r="AB2167" s="111">
        <v>17</v>
      </c>
      <c r="AC2167" s="28">
        <v>0.17599999999999999</v>
      </c>
      <c r="AD2167" s="28">
        <v>4.2200000000000001E-2</v>
      </c>
      <c r="AE2167" s="139"/>
      <c r="AF2167" s="139"/>
      <c r="AG2167" s="93">
        <v>51</v>
      </c>
      <c r="AH2167" s="93">
        <v>93</v>
      </c>
    </row>
    <row r="2168" spans="1:34">
      <c r="A2168" s="13" t="s">
        <v>146</v>
      </c>
      <c r="B2168" s="2" t="s">
        <v>75</v>
      </c>
      <c r="C2168" s="14" t="s">
        <v>3</v>
      </c>
      <c r="D2168" s="2">
        <v>2015</v>
      </c>
      <c r="E2168" s="14">
        <v>2015</v>
      </c>
      <c r="F2168" s="14" t="s">
        <v>100</v>
      </c>
      <c r="G2168" s="93">
        <v>18571</v>
      </c>
      <c r="H2168" s="93">
        <v>107787</v>
      </c>
      <c r="I2168" s="93">
        <v>52</v>
      </c>
      <c r="J2168" s="93">
        <v>521</v>
      </c>
      <c r="K2168" s="93">
        <v>18623</v>
      </c>
      <c r="L2168" s="93">
        <v>108308</v>
      </c>
      <c r="M2168" s="48">
        <v>126931</v>
      </c>
      <c r="N2168" s="48">
        <v>292785</v>
      </c>
      <c r="O2168" s="48">
        <v>50100</v>
      </c>
      <c r="P2168" s="48">
        <v>241100</v>
      </c>
      <c r="Q2168" s="48">
        <v>291200</v>
      </c>
      <c r="R2168" s="48">
        <v>186</v>
      </c>
      <c r="S2168" s="48">
        <v>1399</v>
      </c>
      <c r="T2168" s="48">
        <v>1585</v>
      </c>
      <c r="U2168" s="48">
        <v>50286</v>
      </c>
      <c r="V2168" s="48">
        <v>242499</v>
      </c>
      <c r="W2168" s="156">
        <v>39733919</v>
      </c>
      <c r="X2168" s="156">
        <v>164527</v>
      </c>
      <c r="Y2168" s="156">
        <v>39898446</v>
      </c>
      <c r="Z2168" s="28">
        <v>0.99550000000000005</v>
      </c>
      <c r="AA2168" s="28"/>
      <c r="AB2168" s="111">
        <v>19</v>
      </c>
      <c r="AC2168" s="28">
        <v>0.158</v>
      </c>
      <c r="AD2168" s="28">
        <v>7.4899999999999994E-2</v>
      </c>
      <c r="AE2168" s="139"/>
      <c r="AF2168" s="139"/>
      <c r="AG2168" s="93">
        <v>17030</v>
      </c>
      <c r="AH2168" s="93">
        <v>37235</v>
      </c>
    </row>
    <row r="2169" spans="1:34">
      <c r="A2169" s="13" t="s">
        <v>147</v>
      </c>
      <c r="B2169" s="2" t="s">
        <v>74</v>
      </c>
      <c r="C2169" s="14" t="s">
        <v>3</v>
      </c>
      <c r="D2169" s="2">
        <v>2015</v>
      </c>
      <c r="E2169" s="14">
        <v>2015</v>
      </c>
      <c r="F2169" s="14" t="s">
        <v>100</v>
      </c>
      <c r="G2169" s="93">
        <v>17676</v>
      </c>
      <c r="H2169" s="93">
        <v>85185</v>
      </c>
      <c r="I2169" s="93">
        <v>184</v>
      </c>
      <c r="J2169" s="93">
        <v>894</v>
      </c>
      <c r="K2169" s="93">
        <v>17860</v>
      </c>
      <c r="L2169" s="93">
        <v>86079</v>
      </c>
      <c r="M2169" s="48">
        <v>103939</v>
      </c>
      <c r="N2169" s="48">
        <v>219747</v>
      </c>
      <c r="O2169" s="48">
        <v>45315</v>
      </c>
      <c r="P2169" s="48">
        <v>171824</v>
      </c>
      <c r="Q2169" s="48">
        <v>217139</v>
      </c>
      <c r="R2169" s="48">
        <v>654</v>
      </c>
      <c r="S2169" s="48">
        <v>1954</v>
      </c>
      <c r="T2169" s="48">
        <v>2608</v>
      </c>
      <c r="U2169" s="48">
        <v>45969</v>
      </c>
      <c r="V2169" s="48">
        <v>173778</v>
      </c>
      <c r="W2169" s="156">
        <v>32154860</v>
      </c>
      <c r="X2169" s="156">
        <v>359668</v>
      </c>
      <c r="Y2169" s="156">
        <v>32514528</v>
      </c>
      <c r="Z2169" s="28">
        <v>0.98929999999999996</v>
      </c>
      <c r="AA2169" s="28"/>
      <c r="AB2169" s="111">
        <v>8</v>
      </c>
      <c r="AC2169" s="28">
        <v>0.5</v>
      </c>
      <c r="AD2169" s="28">
        <v>0</v>
      </c>
      <c r="AE2169" s="139"/>
      <c r="AF2169" s="139"/>
      <c r="AG2169" s="93">
        <v>10007</v>
      </c>
      <c r="AH2169" s="93">
        <v>19617</v>
      </c>
    </row>
    <row r="2170" spans="1:34">
      <c r="A2170" s="13" t="s">
        <v>148</v>
      </c>
      <c r="B2170" s="2" t="s">
        <v>75</v>
      </c>
      <c r="C2170" s="14" t="s">
        <v>3</v>
      </c>
      <c r="D2170" s="2">
        <v>2015</v>
      </c>
      <c r="E2170" s="14">
        <v>2015</v>
      </c>
      <c r="F2170" s="14" t="s">
        <v>100</v>
      </c>
      <c r="G2170" s="93">
        <v>333</v>
      </c>
      <c r="H2170" s="93">
        <v>2389</v>
      </c>
      <c r="I2170" s="93">
        <v>1</v>
      </c>
      <c r="J2170" s="93">
        <v>8</v>
      </c>
      <c r="K2170" s="93">
        <v>334</v>
      </c>
      <c r="L2170" s="93">
        <v>2397</v>
      </c>
      <c r="M2170" s="48">
        <v>2731</v>
      </c>
      <c r="N2170" s="48">
        <v>6193</v>
      </c>
      <c r="O2170" s="48">
        <v>900</v>
      </c>
      <c r="P2170" s="48">
        <v>5264</v>
      </c>
      <c r="Q2170" s="48">
        <v>6164</v>
      </c>
      <c r="R2170" s="48">
        <v>3</v>
      </c>
      <c r="S2170" s="48">
        <v>26</v>
      </c>
      <c r="T2170" s="48">
        <v>29</v>
      </c>
      <c r="U2170" s="48">
        <v>903</v>
      </c>
      <c r="V2170" s="48">
        <v>5290</v>
      </c>
      <c r="W2170" s="156">
        <v>847193</v>
      </c>
      <c r="X2170" s="156">
        <v>2085</v>
      </c>
      <c r="Y2170" s="156">
        <v>849278</v>
      </c>
      <c r="Z2170" s="28">
        <v>0.98109999999999997</v>
      </c>
      <c r="AA2170" s="28"/>
      <c r="AB2170" s="111">
        <v>17</v>
      </c>
      <c r="AC2170" s="28">
        <v>0.17599999999999999</v>
      </c>
      <c r="AD2170" s="28">
        <v>4.2200000000000001E-2</v>
      </c>
      <c r="AE2170" s="139"/>
      <c r="AF2170" s="139"/>
      <c r="AG2170" s="93">
        <v>459</v>
      </c>
      <c r="AH2170" s="93">
        <v>1032</v>
      </c>
    </row>
    <row r="2171" spans="1:34">
      <c r="A2171" s="13" t="s">
        <v>149</v>
      </c>
      <c r="B2171" s="2" t="s">
        <v>75</v>
      </c>
      <c r="C2171" s="14" t="s">
        <v>3</v>
      </c>
      <c r="D2171" s="2">
        <v>2015</v>
      </c>
      <c r="E2171" s="14">
        <v>2015</v>
      </c>
      <c r="F2171" s="14" t="s">
        <v>100</v>
      </c>
      <c r="G2171" s="93">
        <v>28476</v>
      </c>
      <c r="H2171" s="93">
        <v>148146</v>
      </c>
      <c r="I2171" s="93">
        <v>64</v>
      </c>
      <c r="J2171" s="93">
        <v>668</v>
      </c>
      <c r="K2171" s="93">
        <v>28540</v>
      </c>
      <c r="L2171" s="93">
        <v>148814</v>
      </c>
      <c r="M2171" s="48">
        <v>177354</v>
      </c>
      <c r="N2171" s="48">
        <v>398410</v>
      </c>
      <c r="O2171" s="48">
        <v>76788</v>
      </c>
      <c r="P2171" s="48">
        <v>319727</v>
      </c>
      <c r="Q2171" s="48">
        <v>396515</v>
      </c>
      <c r="R2171" s="48">
        <v>211</v>
      </c>
      <c r="S2171" s="48">
        <v>1684</v>
      </c>
      <c r="T2171" s="48">
        <v>1895</v>
      </c>
      <c r="U2171" s="48">
        <v>76999</v>
      </c>
      <c r="V2171" s="48">
        <v>321411</v>
      </c>
      <c r="W2171" s="156">
        <v>55555386</v>
      </c>
      <c r="X2171" s="156">
        <v>206573</v>
      </c>
      <c r="Y2171" s="156">
        <v>55761959</v>
      </c>
      <c r="Z2171" s="28">
        <v>0.99990000000000001</v>
      </c>
      <c r="AA2171" s="28"/>
      <c r="AB2171" s="111">
        <v>22</v>
      </c>
      <c r="AC2171" s="28">
        <v>9.0999999999999998E-2</v>
      </c>
      <c r="AD2171" s="28">
        <v>7.8E-2</v>
      </c>
      <c r="AE2171" s="139"/>
      <c r="AF2171" s="139"/>
      <c r="AG2171" s="93">
        <v>21421</v>
      </c>
      <c r="AH2171" s="93">
        <v>45386</v>
      </c>
    </row>
    <row r="2172" spans="1:34">
      <c r="A2172" s="13" t="s">
        <v>150</v>
      </c>
      <c r="B2172" s="2" t="s">
        <v>74</v>
      </c>
      <c r="C2172" s="14" t="s">
        <v>3</v>
      </c>
      <c r="D2172" s="2">
        <v>2015</v>
      </c>
      <c r="E2172" s="14">
        <v>2015</v>
      </c>
      <c r="F2172" s="14" t="s">
        <v>100</v>
      </c>
      <c r="G2172" s="93">
        <v>17636</v>
      </c>
      <c r="H2172" s="93">
        <v>120152</v>
      </c>
      <c r="I2172" s="93">
        <v>129</v>
      </c>
      <c r="J2172" s="93">
        <v>1179</v>
      </c>
      <c r="K2172" s="93">
        <v>17765</v>
      </c>
      <c r="L2172" s="93">
        <v>121331</v>
      </c>
      <c r="M2172" s="48">
        <v>139096</v>
      </c>
      <c r="N2172" s="48">
        <v>287399</v>
      </c>
      <c r="O2172" s="48">
        <v>47513</v>
      </c>
      <c r="P2172" s="48">
        <v>236728</v>
      </c>
      <c r="Q2172" s="48">
        <v>284241</v>
      </c>
      <c r="R2172" s="48">
        <v>428</v>
      </c>
      <c r="S2172" s="48">
        <v>2730</v>
      </c>
      <c r="T2172" s="48">
        <v>3158</v>
      </c>
      <c r="U2172" s="48">
        <v>47941</v>
      </c>
      <c r="V2172" s="48">
        <v>239458</v>
      </c>
      <c r="W2172" s="156">
        <v>39967005</v>
      </c>
      <c r="X2172" s="156">
        <v>360529</v>
      </c>
      <c r="Y2172" s="156">
        <v>40327534</v>
      </c>
      <c r="Z2172" s="28">
        <v>0.93559999999999999</v>
      </c>
      <c r="AA2172" s="28"/>
      <c r="AB2172" s="111">
        <v>13</v>
      </c>
      <c r="AC2172" s="28">
        <v>0.46200000000000002</v>
      </c>
      <c r="AD2172" s="28">
        <v>1.06E-2</v>
      </c>
      <c r="AE2172" s="139"/>
      <c r="AF2172" s="139"/>
      <c r="AG2172" s="93">
        <v>16876</v>
      </c>
      <c r="AH2172" s="93">
        <v>34622</v>
      </c>
    </row>
    <row r="2173" spans="1:34">
      <c r="A2173" s="13" t="s">
        <v>151</v>
      </c>
      <c r="B2173" s="2" t="s">
        <v>74</v>
      </c>
      <c r="C2173" s="14" t="s">
        <v>3</v>
      </c>
      <c r="D2173" s="2">
        <v>2015</v>
      </c>
      <c r="E2173" s="14">
        <v>2015</v>
      </c>
      <c r="F2173" s="14" t="s">
        <v>100</v>
      </c>
      <c r="G2173" s="93">
        <v>2529</v>
      </c>
      <c r="H2173" s="93">
        <v>29307</v>
      </c>
      <c r="I2173" s="93">
        <v>69</v>
      </c>
      <c r="J2173" s="93">
        <v>1248</v>
      </c>
      <c r="K2173" s="93">
        <v>2598</v>
      </c>
      <c r="L2173" s="93">
        <v>30555</v>
      </c>
      <c r="M2173" s="48">
        <v>33153</v>
      </c>
      <c r="N2173" s="48">
        <v>50987</v>
      </c>
      <c r="O2173" s="48">
        <v>5649</v>
      </c>
      <c r="P2173" s="48">
        <v>43286</v>
      </c>
      <c r="Q2173" s="48">
        <v>48935</v>
      </c>
      <c r="R2173" s="48">
        <v>187</v>
      </c>
      <c r="S2173" s="48">
        <v>1865</v>
      </c>
      <c r="T2173" s="48">
        <v>2052</v>
      </c>
      <c r="U2173" s="48">
        <v>5836</v>
      </c>
      <c r="V2173" s="48">
        <v>45151</v>
      </c>
      <c r="W2173" s="156">
        <v>7483009</v>
      </c>
      <c r="X2173" s="156">
        <v>256101</v>
      </c>
      <c r="Y2173" s="156">
        <v>7739110</v>
      </c>
      <c r="Z2173" s="28">
        <v>0.9728</v>
      </c>
      <c r="AA2173" s="28"/>
      <c r="AB2173" s="111">
        <v>4</v>
      </c>
      <c r="AC2173" s="28">
        <v>0.75</v>
      </c>
      <c r="AD2173" s="28">
        <v>9.9599999999999994E-2</v>
      </c>
      <c r="AE2173" s="139"/>
      <c r="AF2173" s="139"/>
      <c r="AG2173" s="93">
        <v>4130</v>
      </c>
      <c r="AH2173" s="93">
        <v>6569</v>
      </c>
    </row>
    <row r="2174" spans="1:34">
      <c r="A2174" s="13" t="s">
        <v>152</v>
      </c>
      <c r="B2174" s="2" t="s">
        <v>75</v>
      </c>
      <c r="C2174" s="14" t="s">
        <v>3</v>
      </c>
      <c r="D2174" s="2">
        <v>2015</v>
      </c>
      <c r="E2174" s="14">
        <v>2015</v>
      </c>
      <c r="F2174" s="14" t="s">
        <v>100</v>
      </c>
      <c r="G2174" s="93">
        <v>9147</v>
      </c>
      <c r="H2174" s="93">
        <v>42336</v>
      </c>
      <c r="I2174" s="93">
        <v>21</v>
      </c>
      <c r="J2174" s="93">
        <v>280</v>
      </c>
      <c r="K2174" s="93">
        <v>9168</v>
      </c>
      <c r="L2174" s="93">
        <v>42616</v>
      </c>
      <c r="M2174" s="48">
        <v>51784</v>
      </c>
      <c r="N2174" s="48">
        <v>120014</v>
      </c>
      <c r="O2174" s="48">
        <v>23548</v>
      </c>
      <c r="P2174" s="48">
        <v>95618</v>
      </c>
      <c r="Q2174" s="48">
        <v>119166</v>
      </c>
      <c r="R2174" s="48">
        <v>68</v>
      </c>
      <c r="S2174" s="48">
        <v>780</v>
      </c>
      <c r="T2174" s="48">
        <v>848</v>
      </c>
      <c r="U2174" s="48">
        <v>23616</v>
      </c>
      <c r="V2174" s="48">
        <v>96398</v>
      </c>
      <c r="W2174" s="156">
        <v>16825783</v>
      </c>
      <c r="X2174" s="156">
        <v>94963</v>
      </c>
      <c r="Y2174" s="156">
        <v>16920746</v>
      </c>
      <c r="Z2174" s="28">
        <v>0.98650000000000004</v>
      </c>
      <c r="AA2174" s="28"/>
      <c r="AB2174" s="111">
        <v>7</v>
      </c>
      <c r="AC2174" s="28">
        <v>0</v>
      </c>
      <c r="AD2174" s="28">
        <v>1.35E-2</v>
      </c>
      <c r="AE2174" s="139"/>
      <c r="AF2174" s="139"/>
      <c r="AG2174" s="93">
        <v>7343</v>
      </c>
      <c r="AH2174" s="93">
        <v>15572</v>
      </c>
    </row>
    <row r="2175" spans="1:34">
      <c r="A2175" s="13" t="s">
        <v>153</v>
      </c>
      <c r="B2175" s="2" t="s">
        <v>74</v>
      </c>
      <c r="C2175" s="14" t="s">
        <v>3</v>
      </c>
      <c r="D2175" s="2">
        <v>2015</v>
      </c>
      <c r="E2175" s="14">
        <v>2015</v>
      </c>
      <c r="F2175" s="14" t="s">
        <v>100</v>
      </c>
      <c r="G2175" s="93">
        <v>1124</v>
      </c>
      <c r="H2175" s="93">
        <v>8681</v>
      </c>
      <c r="I2175" s="93">
        <v>1</v>
      </c>
      <c r="J2175" s="93">
        <v>28</v>
      </c>
      <c r="K2175" s="93">
        <v>1125</v>
      </c>
      <c r="L2175" s="93">
        <v>8709</v>
      </c>
      <c r="M2175" s="48">
        <v>9834</v>
      </c>
      <c r="N2175" s="48">
        <v>18402</v>
      </c>
      <c r="O2175" s="48">
        <v>2802</v>
      </c>
      <c r="P2175" s="48">
        <v>15520</v>
      </c>
      <c r="Q2175" s="48">
        <v>18322</v>
      </c>
      <c r="R2175" s="48">
        <v>5</v>
      </c>
      <c r="S2175" s="48">
        <v>75</v>
      </c>
      <c r="T2175" s="48">
        <v>80</v>
      </c>
      <c r="U2175" s="48">
        <v>2807</v>
      </c>
      <c r="V2175" s="48">
        <v>15595</v>
      </c>
      <c r="W2175" s="156">
        <v>2544404</v>
      </c>
      <c r="X2175" s="156">
        <v>8001</v>
      </c>
      <c r="Y2175" s="156">
        <v>2552405</v>
      </c>
      <c r="Z2175" s="28">
        <v>0.95289999999999997</v>
      </c>
      <c r="AA2175" s="28"/>
      <c r="AB2175" s="111">
        <v>17</v>
      </c>
      <c r="AC2175" s="28">
        <v>0.17599999999999999</v>
      </c>
      <c r="AD2175" s="28">
        <v>4.2200000000000001E-2</v>
      </c>
      <c r="AE2175" s="139"/>
      <c r="AF2175" s="139"/>
      <c r="AG2175" s="93">
        <v>1191</v>
      </c>
      <c r="AH2175" s="93">
        <v>2400</v>
      </c>
    </row>
    <row r="2176" spans="1:34">
      <c r="A2176" s="13" t="s">
        <v>154</v>
      </c>
      <c r="B2176" s="2" t="s">
        <v>74</v>
      </c>
      <c r="C2176" s="14" t="s">
        <v>3</v>
      </c>
      <c r="D2176" s="2">
        <v>2015</v>
      </c>
      <c r="E2176" s="14">
        <v>2015</v>
      </c>
      <c r="F2176" s="14" t="s">
        <v>100</v>
      </c>
      <c r="G2176" s="93">
        <v>1257</v>
      </c>
      <c r="H2176" s="93">
        <v>14384</v>
      </c>
      <c r="I2176" s="93">
        <v>21</v>
      </c>
      <c r="J2176" s="93">
        <v>332</v>
      </c>
      <c r="K2176" s="93">
        <v>1278</v>
      </c>
      <c r="L2176" s="93">
        <v>14716</v>
      </c>
      <c r="M2176" s="48">
        <v>15994</v>
      </c>
      <c r="N2176" s="48">
        <v>31880</v>
      </c>
      <c r="O2176" s="48">
        <v>3046</v>
      </c>
      <c r="P2176" s="48">
        <v>27986</v>
      </c>
      <c r="Q2176" s="48">
        <v>31032</v>
      </c>
      <c r="R2176" s="48">
        <v>69</v>
      </c>
      <c r="S2176" s="48">
        <v>779</v>
      </c>
      <c r="T2176" s="48">
        <v>848</v>
      </c>
      <c r="U2176" s="48">
        <v>3115</v>
      </c>
      <c r="V2176" s="48">
        <v>28765</v>
      </c>
      <c r="W2176" s="156">
        <v>4243522</v>
      </c>
      <c r="X2176" s="156">
        <v>88522</v>
      </c>
      <c r="Y2176" s="156">
        <v>4332044</v>
      </c>
      <c r="Z2176" s="28">
        <v>0.97550000000000003</v>
      </c>
      <c r="AA2176" s="28"/>
      <c r="AB2176" s="111">
        <v>17</v>
      </c>
      <c r="AC2176" s="28">
        <v>0.17599999999999999</v>
      </c>
      <c r="AD2176" s="28">
        <v>4.2200000000000001E-2</v>
      </c>
      <c r="AE2176" s="139"/>
      <c r="AF2176" s="139"/>
      <c r="AG2176" s="93">
        <v>4036</v>
      </c>
      <c r="AH2176" s="93">
        <v>7854</v>
      </c>
    </row>
    <row r="2177" spans="1:51">
      <c r="A2177" s="13" t="s">
        <v>155</v>
      </c>
      <c r="B2177" s="2" t="s">
        <v>74</v>
      </c>
      <c r="C2177" s="14" t="s">
        <v>3</v>
      </c>
      <c r="D2177" s="2">
        <v>2015</v>
      </c>
      <c r="E2177" s="14">
        <v>2015</v>
      </c>
      <c r="F2177" s="14" t="s">
        <v>100</v>
      </c>
      <c r="G2177" s="93">
        <v>2746</v>
      </c>
      <c r="H2177" s="93">
        <v>14171</v>
      </c>
      <c r="I2177" s="93">
        <v>6</v>
      </c>
      <c r="J2177" s="93">
        <v>68</v>
      </c>
      <c r="K2177" s="93">
        <v>2752</v>
      </c>
      <c r="L2177" s="93">
        <v>14239</v>
      </c>
      <c r="M2177" s="48">
        <v>16991</v>
      </c>
      <c r="N2177" s="48">
        <v>37090</v>
      </c>
      <c r="O2177" s="48">
        <v>7028</v>
      </c>
      <c r="P2177" s="48">
        <v>29881</v>
      </c>
      <c r="Q2177" s="48">
        <v>36909</v>
      </c>
      <c r="R2177" s="48">
        <v>17</v>
      </c>
      <c r="S2177" s="48">
        <v>164</v>
      </c>
      <c r="T2177" s="48">
        <v>181</v>
      </c>
      <c r="U2177" s="48">
        <v>7045</v>
      </c>
      <c r="V2177" s="48">
        <v>30045</v>
      </c>
      <c r="W2177" s="156">
        <v>5155798</v>
      </c>
      <c r="X2177" s="156">
        <v>22103</v>
      </c>
      <c r="Y2177" s="156">
        <v>5177901</v>
      </c>
      <c r="Z2177" s="28">
        <v>0.85509999999999997</v>
      </c>
      <c r="AA2177" s="28"/>
      <c r="AB2177" s="111">
        <v>17</v>
      </c>
      <c r="AC2177" s="28">
        <v>0.17599999999999999</v>
      </c>
      <c r="AD2177" s="28">
        <v>4.2200000000000001E-2</v>
      </c>
      <c r="AE2177" s="139"/>
      <c r="AF2177" s="139"/>
      <c r="AG2177" s="93">
        <v>5004</v>
      </c>
      <c r="AH2177" s="93">
        <v>11082</v>
      </c>
    </row>
    <row r="2178" spans="1:51">
      <c r="A2178" s="13" t="s">
        <v>156</v>
      </c>
      <c r="B2178" s="2" t="s">
        <v>74</v>
      </c>
      <c r="C2178" s="14" t="s">
        <v>3</v>
      </c>
      <c r="D2178" s="2">
        <v>2015</v>
      </c>
      <c r="E2178" s="14">
        <v>2015</v>
      </c>
      <c r="F2178" s="14" t="s">
        <v>100</v>
      </c>
      <c r="G2178" s="93">
        <v>6121</v>
      </c>
      <c r="H2178" s="93">
        <v>48030</v>
      </c>
      <c r="I2178" s="93">
        <v>47</v>
      </c>
      <c r="J2178" s="93">
        <v>1122</v>
      </c>
      <c r="K2178" s="93">
        <v>6168</v>
      </c>
      <c r="L2178" s="93">
        <v>49152</v>
      </c>
      <c r="M2178" s="48">
        <v>55320</v>
      </c>
      <c r="N2178" s="48">
        <v>112449</v>
      </c>
      <c r="O2178" s="48">
        <v>14856</v>
      </c>
      <c r="P2178" s="48">
        <v>95186</v>
      </c>
      <c r="Q2178" s="48">
        <v>110042</v>
      </c>
      <c r="R2178" s="48">
        <v>152</v>
      </c>
      <c r="S2178" s="48">
        <v>2255</v>
      </c>
      <c r="T2178" s="48">
        <v>2407</v>
      </c>
      <c r="U2178" s="48">
        <v>15008</v>
      </c>
      <c r="V2178" s="48">
        <v>97441</v>
      </c>
      <c r="W2178" s="156">
        <v>15661910</v>
      </c>
      <c r="X2178" s="156">
        <v>306873</v>
      </c>
      <c r="Y2178" s="156">
        <v>15968783</v>
      </c>
      <c r="Z2178" s="28">
        <v>0.96040000000000003</v>
      </c>
      <c r="AA2178" s="28"/>
      <c r="AB2178" s="111">
        <v>5</v>
      </c>
      <c r="AC2178" s="28">
        <v>0.4</v>
      </c>
      <c r="AD2178" s="28">
        <v>1.35E-2</v>
      </c>
      <c r="AE2178" s="139"/>
      <c r="AF2178" s="139"/>
      <c r="AG2178" s="93">
        <v>11021</v>
      </c>
      <c r="AH2178" s="93">
        <v>22249</v>
      </c>
    </row>
    <row r="2179" spans="1:51">
      <c r="A2179" s="13" t="s">
        <v>157</v>
      </c>
      <c r="B2179" s="2" t="s">
        <v>74</v>
      </c>
      <c r="C2179" s="14" t="s">
        <v>3</v>
      </c>
      <c r="D2179" s="2">
        <v>2015</v>
      </c>
      <c r="E2179" s="14">
        <v>2015</v>
      </c>
      <c r="F2179" s="14" t="s">
        <v>100</v>
      </c>
      <c r="G2179" s="93">
        <v>1335</v>
      </c>
      <c r="H2179" s="93">
        <v>11913</v>
      </c>
      <c r="I2179" s="93">
        <v>1</v>
      </c>
      <c r="J2179" s="93">
        <v>22</v>
      </c>
      <c r="K2179" s="93">
        <v>1336</v>
      </c>
      <c r="L2179" s="93">
        <v>11935</v>
      </c>
      <c r="M2179" s="48">
        <v>13271</v>
      </c>
      <c r="N2179" s="48">
        <v>25385</v>
      </c>
      <c r="O2179" s="48">
        <v>3245</v>
      </c>
      <c r="P2179" s="48">
        <v>22083</v>
      </c>
      <c r="Q2179" s="48">
        <v>25328</v>
      </c>
      <c r="R2179" s="48">
        <v>4</v>
      </c>
      <c r="S2179" s="48">
        <v>53</v>
      </c>
      <c r="T2179" s="48">
        <v>57</v>
      </c>
      <c r="U2179" s="48">
        <v>3249</v>
      </c>
      <c r="V2179" s="48">
        <v>22136</v>
      </c>
      <c r="W2179" s="156">
        <v>3628860</v>
      </c>
      <c r="X2179" s="156">
        <v>6960</v>
      </c>
      <c r="Y2179" s="156">
        <v>3635820</v>
      </c>
      <c r="Z2179" s="28">
        <v>0.92720000000000002</v>
      </c>
      <c r="AA2179" s="28"/>
      <c r="AB2179" s="111">
        <v>17</v>
      </c>
      <c r="AC2179" s="28">
        <v>0.17599999999999999</v>
      </c>
      <c r="AD2179" s="28">
        <v>4.2200000000000001E-2</v>
      </c>
      <c r="AE2179" s="139"/>
      <c r="AF2179" s="139"/>
      <c r="AG2179" s="93">
        <v>2622</v>
      </c>
      <c r="AH2179" s="93">
        <v>5448</v>
      </c>
    </row>
    <row r="2180" spans="1:51">
      <c r="A2180" s="13" t="s">
        <v>158</v>
      </c>
      <c r="B2180" s="2" t="s">
        <v>75</v>
      </c>
      <c r="C2180" s="14" t="s">
        <v>3</v>
      </c>
      <c r="D2180" s="2">
        <v>2015</v>
      </c>
      <c r="E2180" s="14">
        <v>2015</v>
      </c>
      <c r="F2180" s="14" t="s">
        <v>100</v>
      </c>
      <c r="G2180" s="93">
        <v>1489</v>
      </c>
      <c r="H2180" s="93">
        <v>11324</v>
      </c>
      <c r="I2180" s="93">
        <v>2</v>
      </c>
      <c r="J2180" s="93">
        <v>19</v>
      </c>
      <c r="K2180" s="93">
        <v>1491</v>
      </c>
      <c r="L2180" s="93">
        <v>11343</v>
      </c>
      <c r="M2180" s="48">
        <v>12834</v>
      </c>
      <c r="N2180" s="48">
        <v>24775</v>
      </c>
      <c r="O2180" s="48">
        <v>3683</v>
      </c>
      <c r="P2180" s="48">
        <v>21042</v>
      </c>
      <c r="Q2180" s="48">
        <v>24725</v>
      </c>
      <c r="R2180" s="48">
        <v>4</v>
      </c>
      <c r="S2180" s="48">
        <v>46</v>
      </c>
      <c r="T2180" s="48">
        <v>50</v>
      </c>
      <c r="U2180" s="48">
        <v>3687</v>
      </c>
      <c r="V2180" s="48">
        <v>21088</v>
      </c>
      <c r="W2180" s="156">
        <v>3393731</v>
      </c>
      <c r="X2180" s="156">
        <v>5697</v>
      </c>
      <c r="Y2180" s="156">
        <v>3399428</v>
      </c>
      <c r="Z2180" s="28">
        <v>0.96550000000000002</v>
      </c>
      <c r="AA2180" s="28"/>
      <c r="AB2180" s="111">
        <v>17</v>
      </c>
      <c r="AC2180" s="28">
        <v>0.17599999999999999</v>
      </c>
      <c r="AD2180" s="28">
        <v>4.2200000000000001E-2</v>
      </c>
      <c r="AE2180" s="139"/>
      <c r="AF2180" s="139"/>
      <c r="AG2180" s="93">
        <v>691</v>
      </c>
      <c r="AH2180" s="93">
        <v>1138</v>
      </c>
    </row>
    <row r="2181" spans="1:51">
      <c r="A2181" s="13" t="s">
        <v>159</v>
      </c>
      <c r="B2181" s="2" t="s">
        <v>75</v>
      </c>
      <c r="C2181" s="14" t="s">
        <v>3</v>
      </c>
      <c r="D2181" s="2">
        <v>2015</v>
      </c>
      <c r="E2181" s="14">
        <v>2015</v>
      </c>
      <c r="F2181" s="14" t="s">
        <v>100</v>
      </c>
      <c r="G2181" s="93">
        <v>7</v>
      </c>
      <c r="H2181" s="93">
        <v>171</v>
      </c>
      <c r="I2181" s="93">
        <v>0</v>
      </c>
      <c r="J2181" s="93">
        <v>0</v>
      </c>
      <c r="K2181" s="93">
        <v>7</v>
      </c>
      <c r="L2181" s="93">
        <v>171</v>
      </c>
      <c r="M2181" s="48">
        <v>178</v>
      </c>
      <c r="N2181" s="48">
        <v>320</v>
      </c>
      <c r="O2181" s="48">
        <v>19</v>
      </c>
      <c r="P2181" s="48">
        <v>301</v>
      </c>
      <c r="Q2181" s="48">
        <v>320</v>
      </c>
      <c r="R2181" s="48">
        <v>0</v>
      </c>
      <c r="S2181" s="48">
        <v>0</v>
      </c>
      <c r="T2181" s="48">
        <v>0</v>
      </c>
      <c r="U2181" s="48">
        <v>19</v>
      </c>
      <c r="V2181" s="48">
        <v>301</v>
      </c>
      <c r="W2181" s="156">
        <v>42729</v>
      </c>
      <c r="X2181" s="156">
        <v>0</v>
      </c>
      <c r="Y2181" s="156">
        <v>42729</v>
      </c>
      <c r="Z2181" s="28">
        <v>1</v>
      </c>
      <c r="AA2181" s="28"/>
      <c r="AB2181" s="111">
        <v>17</v>
      </c>
      <c r="AC2181" s="28">
        <v>0.17599999999999999</v>
      </c>
      <c r="AD2181" s="28">
        <v>4.2200000000000001E-2</v>
      </c>
      <c r="AE2181" s="139"/>
      <c r="AF2181" s="139"/>
      <c r="AG2181" s="93">
        <v>2</v>
      </c>
      <c r="AH2181" s="93">
        <v>5</v>
      </c>
    </row>
    <row r="2182" spans="1:51">
      <c r="A2182" s="13" t="s">
        <v>160</v>
      </c>
      <c r="B2182" s="2" t="s">
        <v>75</v>
      </c>
      <c r="C2182" s="14" t="s">
        <v>3</v>
      </c>
      <c r="D2182" s="2">
        <v>2015</v>
      </c>
      <c r="E2182" s="14">
        <v>2015</v>
      </c>
      <c r="F2182" s="14" t="s">
        <v>100</v>
      </c>
      <c r="G2182" s="93">
        <v>457</v>
      </c>
      <c r="H2182" s="93">
        <v>2763</v>
      </c>
      <c r="I2182" s="93">
        <v>0</v>
      </c>
      <c r="J2182" s="93">
        <v>3</v>
      </c>
      <c r="K2182" s="93">
        <v>457</v>
      </c>
      <c r="L2182" s="93">
        <v>2766</v>
      </c>
      <c r="M2182" s="48">
        <v>3223</v>
      </c>
      <c r="N2182" s="48">
        <v>6993</v>
      </c>
      <c r="O2182" s="48">
        <v>1245</v>
      </c>
      <c r="P2182" s="48">
        <v>5742</v>
      </c>
      <c r="Q2182" s="48">
        <v>6987</v>
      </c>
      <c r="R2182" s="48">
        <v>0</v>
      </c>
      <c r="S2182" s="48">
        <v>6</v>
      </c>
      <c r="T2182" s="48">
        <v>6</v>
      </c>
      <c r="U2182" s="48">
        <v>1245</v>
      </c>
      <c r="V2182" s="48">
        <v>5748</v>
      </c>
      <c r="W2182" s="156">
        <v>974657</v>
      </c>
      <c r="X2182" s="156">
        <v>638</v>
      </c>
      <c r="Y2182" s="156">
        <v>975295</v>
      </c>
      <c r="Z2182" s="28">
        <v>1</v>
      </c>
      <c r="AA2182" s="28"/>
      <c r="AB2182" s="111">
        <v>17</v>
      </c>
      <c r="AC2182" s="28">
        <v>0.17599999999999999</v>
      </c>
      <c r="AD2182" s="28">
        <v>4.2200000000000001E-2</v>
      </c>
      <c r="AE2182" s="139"/>
      <c r="AF2182" s="139"/>
      <c r="AG2182" s="93">
        <v>139</v>
      </c>
      <c r="AH2182" s="93">
        <v>245</v>
      </c>
    </row>
    <row r="2183" spans="1:51">
      <c r="A2183" s="13" t="s">
        <v>161</v>
      </c>
      <c r="B2183" s="2" t="s">
        <v>74</v>
      </c>
      <c r="C2183" s="14" t="s">
        <v>3</v>
      </c>
      <c r="D2183" s="2">
        <v>2015</v>
      </c>
      <c r="E2183" s="14">
        <v>2015</v>
      </c>
      <c r="F2183" s="14" t="s">
        <v>100</v>
      </c>
      <c r="G2183" s="93">
        <v>3160</v>
      </c>
      <c r="H2183" s="93">
        <v>19047</v>
      </c>
      <c r="I2183" s="93">
        <v>8</v>
      </c>
      <c r="J2183" s="93">
        <v>98</v>
      </c>
      <c r="K2183" s="93">
        <v>3168</v>
      </c>
      <c r="L2183" s="93">
        <v>19145</v>
      </c>
      <c r="M2183" s="48">
        <v>22313</v>
      </c>
      <c r="N2183" s="48">
        <v>43385</v>
      </c>
      <c r="O2183" s="48">
        <v>7646</v>
      </c>
      <c r="P2183" s="48">
        <v>35490</v>
      </c>
      <c r="Q2183" s="48">
        <v>43136</v>
      </c>
      <c r="R2183" s="48">
        <v>26</v>
      </c>
      <c r="S2183" s="48">
        <v>223</v>
      </c>
      <c r="T2183" s="48">
        <v>249</v>
      </c>
      <c r="U2183" s="48">
        <v>7672</v>
      </c>
      <c r="V2183" s="48">
        <v>35713</v>
      </c>
      <c r="W2183" s="156">
        <v>6293181</v>
      </c>
      <c r="X2183" s="156">
        <v>29846</v>
      </c>
      <c r="Y2183" s="156">
        <v>6323027</v>
      </c>
      <c r="Z2183" s="28">
        <v>0.93089999999999995</v>
      </c>
      <c r="AA2183" s="28"/>
      <c r="AB2183" s="111">
        <v>1</v>
      </c>
      <c r="AC2183" s="28">
        <v>1</v>
      </c>
      <c r="AD2183" s="28">
        <v>3.6999999999999998E-2</v>
      </c>
      <c r="AE2183" s="139"/>
      <c r="AF2183" s="139"/>
      <c r="AG2183" s="93">
        <v>2460</v>
      </c>
      <c r="AH2183" s="93">
        <v>4832</v>
      </c>
    </row>
    <row r="2184" spans="1:51">
      <c r="A2184" s="13" t="s">
        <v>162</v>
      </c>
      <c r="B2184" s="2" t="s">
        <v>74</v>
      </c>
      <c r="C2184" s="14" t="s">
        <v>3</v>
      </c>
      <c r="D2184" s="2">
        <v>2015</v>
      </c>
      <c r="E2184" s="14">
        <v>2015</v>
      </c>
      <c r="F2184" s="14" t="s">
        <v>100</v>
      </c>
      <c r="G2184" s="93">
        <v>1903</v>
      </c>
      <c r="H2184" s="93">
        <v>17781</v>
      </c>
      <c r="I2184" s="93">
        <v>18</v>
      </c>
      <c r="J2184" s="93">
        <v>112</v>
      </c>
      <c r="K2184" s="93">
        <v>1921</v>
      </c>
      <c r="L2184" s="93">
        <v>17893</v>
      </c>
      <c r="M2184" s="48">
        <v>19814</v>
      </c>
      <c r="N2184" s="48">
        <v>35677</v>
      </c>
      <c r="O2184" s="48">
        <v>4633</v>
      </c>
      <c r="P2184" s="48">
        <v>30687</v>
      </c>
      <c r="Q2184" s="48">
        <v>35320</v>
      </c>
      <c r="R2184" s="48">
        <v>63</v>
      </c>
      <c r="S2184" s="48">
        <v>294</v>
      </c>
      <c r="T2184" s="48">
        <v>357</v>
      </c>
      <c r="U2184" s="48">
        <v>4696</v>
      </c>
      <c r="V2184" s="48">
        <v>30981</v>
      </c>
      <c r="W2184" s="156">
        <v>5033744</v>
      </c>
      <c r="X2184" s="156">
        <v>37490</v>
      </c>
      <c r="Y2184" s="156">
        <v>5071234</v>
      </c>
      <c r="Z2184" s="28">
        <v>0.95820000000000005</v>
      </c>
      <c r="AA2184" s="28"/>
      <c r="AB2184" s="111">
        <v>17</v>
      </c>
      <c r="AC2184" s="28">
        <v>0.17599999999999999</v>
      </c>
      <c r="AD2184" s="28">
        <v>4.2200000000000001E-2</v>
      </c>
      <c r="AE2184" s="139"/>
      <c r="AF2184" s="139"/>
      <c r="AG2184" s="93">
        <v>3429</v>
      </c>
      <c r="AH2184" s="93">
        <v>6945</v>
      </c>
    </row>
    <row r="2185" spans="1:51">
      <c r="A2185" s="13" t="s">
        <v>163</v>
      </c>
      <c r="B2185" s="2" t="s">
        <v>75</v>
      </c>
      <c r="C2185" s="14" t="s">
        <v>3</v>
      </c>
      <c r="D2185" s="2">
        <v>2015</v>
      </c>
      <c r="E2185" s="14">
        <v>2015</v>
      </c>
      <c r="F2185" s="14" t="s">
        <v>100</v>
      </c>
      <c r="G2185" s="93">
        <v>6410</v>
      </c>
      <c r="H2185" s="93">
        <v>36083</v>
      </c>
      <c r="I2185" s="93">
        <v>10</v>
      </c>
      <c r="J2185" s="93">
        <v>80</v>
      </c>
      <c r="K2185" s="93">
        <v>6420</v>
      </c>
      <c r="L2185" s="93">
        <v>36163</v>
      </c>
      <c r="M2185" s="48">
        <v>42583</v>
      </c>
      <c r="N2185" s="48">
        <v>91585</v>
      </c>
      <c r="O2185" s="48">
        <v>16898</v>
      </c>
      <c r="P2185" s="48">
        <v>74436</v>
      </c>
      <c r="Q2185" s="48">
        <v>91334</v>
      </c>
      <c r="R2185" s="48">
        <v>34</v>
      </c>
      <c r="S2185" s="48">
        <v>217</v>
      </c>
      <c r="T2185" s="48">
        <v>251</v>
      </c>
      <c r="U2185" s="48">
        <v>16932</v>
      </c>
      <c r="V2185" s="48">
        <v>74653</v>
      </c>
      <c r="W2185" s="156">
        <v>12946054</v>
      </c>
      <c r="X2185" s="156">
        <v>29562</v>
      </c>
      <c r="Y2185" s="156">
        <v>12975616</v>
      </c>
      <c r="Z2185" s="28">
        <v>0.9627</v>
      </c>
      <c r="AA2185" s="28"/>
      <c r="AB2185" s="111">
        <v>6</v>
      </c>
      <c r="AC2185" s="28">
        <v>0.33300000000000002</v>
      </c>
      <c r="AD2185" s="28">
        <v>1.55E-2</v>
      </c>
      <c r="AE2185" s="139"/>
      <c r="AF2185" s="139"/>
      <c r="AG2185" s="93">
        <v>5495</v>
      </c>
      <c r="AH2185" s="93">
        <v>11671</v>
      </c>
    </row>
    <row r="2186" spans="1:51">
      <c r="A2186" s="13" t="s">
        <v>164</v>
      </c>
      <c r="B2186" s="2" t="s">
        <v>75</v>
      </c>
      <c r="C2186" s="14" t="s">
        <v>3</v>
      </c>
      <c r="D2186" s="2">
        <v>2015</v>
      </c>
      <c r="E2186" s="14">
        <v>2015</v>
      </c>
      <c r="F2186" s="14" t="s">
        <v>100</v>
      </c>
      <c r="G2186" s="93">
        <v>805</v>
      </c>
      <c r="H2186" s="93">
        <v>4811</v>
      </c>
      <c r="I2186" s="93">
        <v>3</v>
      </c>
      <c r="J2186" s="93">
        <v>23</v>
      </c>
      <c r="K2186" s="93">
        <v>808</v>
      </c>
      <c r="L2186" s="93">
        <v>4834</v>
      </c>
      <c r="M2186" s="48">
        <v>5642</v>
      </c>
      <c r="N2186" s="48">
        <v>13047</v>
      </c>
      <c r="O2186" s="48">
        <v>2170</v>
      </c>
      <c r="P2186" s="48">
        <v>10811</v>
      </c>
      <c r="Q2186" s="48">
        <v>12981</v>
      </c>
      <c r="R2186" s="48">
        <v>14</v>
      </c>
      <c r="S2186" s="48">
        <v>52</v>
      </c>
      <c r="T2186" s="48">
        <v>66</v>
      </c>
      <c r="U2186" s="48">
        <v>2184</v>
      </c>
      <c r="V2186" s="48">
        <v>10863</v>
      </c>
      <c r="W2186" s="156">
        <v>1818125</v>
      </c>
      <c r="X2186" s="156">
        <v>7734</v>
      </c>
      <c r="Y2186" s="156">
        <v>1825859</v>
      </c>
      <c r="Z2186" s="28">
        <v>1</v>
      </c>
      <c r="AA2186" s="28"/>
      <c r="AB2186" s="111">
        <v>17</v>
      </c>
      <c r="AC2186" s="28">
        <v>0.17599999999999999</v>
      </c>
      <c r="AD2186" s="28">
        <v>4.2200000000000001E-2</v>
      </c>
      <c r="AE2186" s="139"/>
      <c r="AF2186" s="139"/>
      <c r="AG2186" s="93">
        <v>702</v>
      </c>
      <c r="AH2186" s="93">
        <v>1513</v>
      </c>
      <c r="AI2186" s="1"/>
      <c r="AJ2186" s="1"/>
      <c r="AK2186" s="1"/>
      <c r="AL2186" s="1"/>
      <c r="AM2186" s="1"/>
      <c r="AN2186" s="1"/>
      <c r="AO2186" s="1"/>
      <c r="AP2186" s="1"/>
      <c r="AQ2186" s="1"/>
      <c r="AR2186" s="1"/>
      <c r="AS2186" s="1"/>
      <c r="AT2186" s="1"/>
      <c r="AU2186" s="1"/>
      <c r="AV2186" s="1"/>
      <c r="AW2186" s="1"/>
      <c r="AX2186" s="1"/>
      <c r="AY2186" s="1"/>
    </row>
    <row r="2187" spans="1:51">
      <c r="A2187" s="13" t="s">
        <v>165</v>
      </c>
      <c r="B2187" s="2" t="s">
        <v>75</v>
      </c>
      <c r="C2187" s="14" t="s">
        <v>3</v>
      </c>
      <c r="D2187" s="2">
        <v>2015</v>
      </c>
      <c r="E2187" s="14">
        <v>2015</v>
      </c>
      <c r="F2187" s="14" t="s">
        <v>100</v>
      </c>
      <c r="G2187" s="93">
        <v>672</v>
      </c>
      <c r="H2187" s="93">
        <v>4030</v>
      </c>
      <c r="I2187" s="93">
        <v>2</v>
      </c>
      <c r="J2187" s="93">
        <v>10</v>
      </c>
      <c r="K2187" s="93">
        <v>674</v>
      </c>
      <c r="L2187" s="93">
        <v>4040</v>
      </c>
      <c r="M2187" s="48">
        <v>4714</v>
      </c>
      <c r="N2187" s="48">
        <v>10255</v>
      </c>
      <c r="O2187" s="48">
        <v>1819</v>
      </c>
      <c r="P2187" s="48">
        <v>8401</v>
      </c>
      <c r="Q2187" s="48">
        <v>10220</v>
      </c>
      <c r="R2187" s="48">
        <v>7</v>
      </c>
      <c r="S2187" s="48">
        <v>28</v>
      </c>
      <c r="T2187" s="48">
        <v>35</v>
      </c>
      <c r="U2187" s="48">
        <v>1826</v>
      </c>
      <c r="V2187" s="48">
        <v>8429</v>
      </c>
      <c r="W2187" s="156">
        <v>1418058</v>
      </c>
      <c r="X2187" s="156">
        <v>4444</v>
      </c>
      <c r="Y2187" s="156">
        <v>1422502</v>
      </c>
      <c r="Z2187" s="28">
        <v>0.97929999999999995</v>
      </c>
      <c r="AA2187" s="28"/>
      <c r="AB2187" s="111">
        <v>17</v>
      </c>
      <c r="AC2187" s="28">
        <v>0.17599999999999999</v>
      </c>
      <c r="AD2187" s="28">
        <v>4.2200000000000001E-2</v>
      </c>
      <c r="AE2187" s="139"/>
      <c r="AF2187" s="139"/>
      <c r="AG2187" s="93">
        <v>442</v>
      </c>
      <c r="AH2187" s="93">
        <v>926</v>
      </c>
      <c r="AI2187" s="1"/>
      <c r="AJ2187" s="1"/>
      <c r="AK2187" s="1"/>
      <c r="AL2187" s="1"/>
      <c r="AM2187" s="1"/>
      <c r="AN2187" s="1"/>
      <c r="AO2187" s="1"/>
      <c r="AP2187" s="1"/>
      <c r="AQ2187" s="1"/>
      <c r="AR2187" s="1"/>
      <c r="AS2187" s="1"/>
      <c r="AT2187" s="1"/>
      <c r="AU2187" s="1"/>
      <c r="AV2187" s="1"/>
      <c r="AW2187" s="1"/>
      <c r="AX2187" s="1"/>
      <c r="AY2187" s="1"/>
    </row>
    <row r="2188" spans="1:51">
      <c r="A2188" s="13" t="s">
        <v>166</v>
      </c>
      <c r="B2188" s="2" t="s">
        <v>75</v>
      </c>
      <c r="C2188" s="14" t="s">
        <v>3</v>
      </c>
      <c r="D2188" s="2">
        <v>2015</v>
      </c>
      <c r="E2188" s="14">
        <v>2015</v>
      </c>
      <c r="F2188" s="14" t="s">
        <v>100</v>
      </c>
      <c r="G2188" s="93">
        <v>77</v>
      </c>
      <c r="H2188" s="93">
        <v>919</v>
      </c>
      <c r="I2188" s="93">
        <v>0</v>
      </c>
      <c r="J2188" s="93">
        <v>0</v>
      </c>
      <c r="K2188" s="93">
        <v>77</v>
      </c>
      <c r="L2188" s="93">
        <v>919</v>
      </c>
      <c r="M2188" s="48">
        <v>996</v>
      </c>
      <c r="N2188" s="48">
        <v>1829</v>
      </c>
      <c r="O2188" s="48">
        <v>193</v>
      </c>
      <c r="P2188" s="48">
        <v>1636</v>
      </c>
      <c r="Q2188" s="48">
        <v>1829</v>
      </c>
      <c r="R2188" s="48">
        <v>0</v>
      </c>
      <c r="S2188" s="48">
        <v>0</v>
      </c>
      <c r="T2188" s="48">
        <v>0</v>
      </c>
      <c r="U2188" s="48">
        <v>193</v>
      </c>
      <c r="V2188" s="48">
        <v>1636</v>
      </c>
      <c r="W2188" s="156">
        <v>267745</v>
      </c>
      <c r="X2188" s="156">
        <v>0</v>
      </c>
      <c r="Y2188" s="156">
        <v>267745</v>
      </c>
      <c r="Z2188" s="28">
        <v>0.92449999999999999</v>
      </c>
      <c r="AA2188" s="28"/>
      <c r="AB2188" s="111">
        <v>17</v>
      </c>
      <c r="AC2188" s="28">
        <v>0.17599999999999999</v>
      </c>
      <c r="AD2188" s="28">
        <v>4.2200000000000001E-2</v>
      </c>
      <c r="AE2188" s="139"/>
      <c r="AF2188" s="139"/>
      <c r="AG2188" s="93">
        <v>39</v>
      </c>
      <c r="AH2188" s="93">
        <v>59</v>
      </c>
      <c r="AI2188" s="1"/>
      <c r="AJ2188" s="1"/>
      <c r="AK2188" s="1"/>
      <c r="AL2188" s="1"/>
      <c r="AM2188" s="1"/>
      <c r="AN2188" s="1"/>
      <c r="AO2188" s="1"/>
      <c r="AP2188" s="1"/>
      <c r="AQ2188" s="1"/>
      <c r="AR2188" s="1"/>
      <c r="AS2188" s="1"/>
      <c r="AT2188" s="1"/>
      <c r="AU2188" s="1"/>
      <c r="AV2188" s="1"/>
      <c r="AW2188" s="1"/>
      <c r="AX2188" s="1"/>
      <c r="AY2188" s="1"/>
    </row>
    <row r="2189" spans="1:51">
      <c r="A2189" s="13" t="s">
        <v>167</v>
      </c>
      <c r="B2189" s="2" t="s">
        <v>74</v>
      </c>
      <c r="C2189" s="14" t="s">
        <v>3</v>
      </c>
      <c r="D2189" s="2">
        <v>2015</v>
      </c>
      <c r="E2189" s="14">
        <v>2015</v>
      </c>
      <c r="F2189" s="14" t="s">
        <v>100</v>
      </c>
      <c r="G2189" s="93">
        <v>9198</v>
      </c>
      <c r="H2189" s="93">
        <v>42841</v>
      </c>
      <c r="I2189" s="93">
        <v>24</v>
      </c>
      <c r="J2189" s="93">
        <v>373</v>
      </c>
      <c r="K2189" s="93">
        <v>9222</v>
      </c>
      <c r="L2189" s="93">
        <v>43214</v>
      </c>
      <c r="M2189" s="48">
        <v>52436</v>
      </c>
      <c r="N2189" s="48">
        <v>123898</v>
      </c>
      <c r="O2189" s="48">
        <v>25329</v>
      </c>
      <c r="P2189" s="48">
        <v>97574</v>
      </c>
      <c r="Q2189" s="48">
        <v>122903</v>
      </c>
      <c r="R2189" s="48">
        <v>77</v>
      </c>
      <c r="S2189" s="48">
        <v>918</v>
      </c>
      <c r="T2189" s="48">
        <v>995</v>
      </c>
      <c r="U2189" s="48">
        <v>25406</v>
      </c>
      <c r="V2189" s="48">
        <v>98492</v>
      </c>
      <c r="W2189" s="156">
        <v>17240943</v>
      </c>
      <c r="X2189" s="156">
        <v>123144</v>
      </c>
      <c r="Y2189" s="156">
        <v>17364087</v>
      </c>
      <c r="Z2189" s="28">
        <v>0.97740000000000005</v>
      </c>
      <c r="AA2189" s="28"/>
      <c r="AB2189" s="111">
        <v>2</v>
      </c>
      <c r="AC2189" s="28">
        <v>1</v>
      </c>
      <c r="AD2189" s="28">
        <v>6.3600000000000004E-2</v>
      </c>
      <c r="AE2189" s="139"/>
      <c r="AF2189" s="139"/>
      <c r="AG2189" s="93">
        <v>8369</v>
      </c>
      <c r="AH2189" s="93">
        <v>19233</v>
      </c>
      <c r="AI2189" s="1"/>
      <c r="AJ2189" s="1"/>
      <c r="AK2189" s="1"/>
      <c r="AL2189" s="1"/>
      <c r="AM2189" s="1"/>
      <c r="AN2189" s="1"/>
      <c r="AO2189" s="1"/>
      <c r="AP2189" s="1"/>
      <c r="AQ2189" s="1"/>
      <c r="AR2189" s="1"/>
      <c r="AS2189" s="1"/>
      <c r="AT2189" s="1"/>
      <c r="AU2189" s="1"/>
      <c r="AV2189" s="1"/>
      <c r="AW2189" s="1"/>
      <c r="AX2189" s="1"/>
      <c r="AY2189" s="1"/>
    </row>
    <row r="2190" spans="1:51">
      <c r="A2190" s="13" t="s">
        <v>168</v>
      </c>
      <c r="B2190" s="2" t="s">
        <v>75</v>
      </c>
      <c r="C2190" s="14" t="s">
        <v>3</v>
      </c>
      <c r="D2190" s="2">
        <v>2015</v>
      </c>
      <c r="E2190" s="14">
        <v>2015</v>
      </c>
      <c r="F2190" s="14" t="s">
        <v>100</v>
      </c>
      <c r="G2190" s="93">
        <v>338</v>
      </c>
      <c r="H2190" s="93">
        <v>2658</v>
      </c>
      <c r="I2190" s="93">
        <v>0</v>
      </c>
      <c r="J2190" s="93">
        <v>4</v>
      </c>
      <c r="K2190" s="93">
        <v>338</v>
      </c>
      <c r="L2190" s="93">
        <v>2662</v>
      </c>
      <c r="M2190" s="48">
        <v>3000</v>
      </c>
      <c r="N2190" s="48">
        <v>5414</v>
      </c>
      <c r="O2190" s="48">
        <v>844</v>
      </c>
      <c r="P2190" s="48">
        <v>4558</v>
      </c>
      <c r="Q2190" s="48">
        <v>5402</v>
      </c>
      <c r="R2190" s="48">
        <v>2</v>
      </c>
      <c r="S2190" s="48">
        <v>10</v>
      </c>
      <c r="T2190" s="48">
        <v>12</v>
      </c>
      <c r="U2190" s="48">
        <v>846</v>
      </c>
      <c r="V2190" s="48">
        <v>4568</v>
      </c>
      <c r="W2190" s="156">
        <v>777694</v>
      </c>
      <c r="X2190" s="156">
        <v>1622</v>
      </c>
      <c r="Y2190" s="156">
        <v>779316</v>
      </c>
      <c r="Z2190" s="28">
        <v>0.89259999999999995</v>
      </c>
      <c r="AA2190" s="28"/>
      <c r="AB2190" s="111">
        <v>17</v>
      </c>
      <c r="AC2190" s="28">
        <v>0.17599999999999999</v>
      </c>
      <c r="AD2190" s="28">
        <v>4.2200000000000001E-2</v>
      </c>
      <c r="AE2190" s="139"/>
      <c r="AF2190" s="139"/>
      <c r="AG2190" s="93">
        <v>119</v>
      </c>
      <c r="AH2190" s="93">
        <v>190</v>
      </c>
      <c r="AI2190" s="1"/>
      <c r="AJ2190" s="1"/>
      <c r="AK2190" s="1"/>
      <c r="AL2190" s="1"/>
      <c r="AM2190" s="1"/>
      <c r="AN2190" s="1"/>
      <c r="AO2190" s="1"/>
      <c r="AP2190" s="1"/>
      <c r="AQ2190" s="1"/>
      <c r="AR2190" s="1"/>
      <c r="AS2190" s="1"/>
      <c r="AT2190" s="1"/>
      <c r="AU2190" s="1"/>
      <c r="AV2190" s="1"/>
      <c r="AW2190" s="1"/>
      <c r="AX2190" s="1"/>
      <c r="AY2190" s="1"/>
    </row>
    <row r="2191" spans="1:51">
      <c r="A2191" s="13" t="s">
        <v>169</v>
      </c>
      <c r="B2191" s="2" t="s">
        <v>74</v>
      </c>
      <c r="C2191" s="14" t="s">
        <v>3</v>
      </c>
      <c r="D2191" s="2">
        <v>2015</v>
      </c>
      <c r="E2191" s="14">
        <v>2015</v>
      </c>
      <c r="F2191" s="14" t="s">
        <v>100</v>
      </c>
      <c r="G2191" s="93">
        <v>3534</v>
      </c>
      <c r="H2191" s="93">
        <v>32681</v>
      </c>
      <c r="I2191" s="93">
        <v>9</v>
      </c>
      <c r="J2191" s="93">
        <v>262</v>
      </c>
      <c r="K2191" s="93">
        <v>3543</v>
      </c>
      <c r="L2191" s="93">
        <v>32943</v>
      </c>
      <c r="M2191" s="48">
        <v>36486</v>
      </c>
      <c r="N2191" s="48">
        <v>74220</v>
      </c>
      <c r="O2191" s="48">
        <v>8906</v>
      </c>
      <c r="P2191" s="48">
        <v>64699</v>
      </c>
      <c r="Q2191" s="48">
        <v>73605</v>
      </c>
      <c r="R2191" s="48">
        <v>33</v>
      </c>
      <c r="S2191" s="48">
        <v>582</v>
      </c>
      <c r="T2191" s="48">
        <v>615</v>
      </c>
      <c r="U2191" s="48">
        <v>8939</v>
      </c>
      <c r="V2191" s="48">
        <v>65281</v>
      </c>
      <c r="W2191" s="156">
        <v>10421781</v>
      </c>
      <c r="X2191" s="156">
        <v>116287</v>
      </c>
      <c r="Y2191" s="156">
        <v>10538068</v>
      </c>
      <c r="Z2191" s="28">
        <v>0.94359999999999999</v>
      </c>
      <c r="AA2191" s="28"/>
      <c r="AB2191" s="111">
        <v>3</v>
      </c>
      <c r="AC2191" s="28">
        <v>0.66700000000000004</v>
      </c>
      <c r="AD2191" s="28">
        <v>3.85E-2</v>
      </c>
      <c r="AE2191" s="139"/>
      <c r="AF2191" s="139"/>
      <c r="AG2191" s="93">
        <v>7074</v>
      </c>
      <c r="AH2191" s="93">
        <v>15739</v>
      </c>
      <c r="AI2191" s="1"/>
      <c r="AJ2191" s="1"/>
      <c r="AK2191" s="1"/>
      <c r="AL2191" s="1"/>
      <c r="AM2191" s="1"/>
      <c r="AN2191" s="1"/>
      <c r="AO2191" s="1"/>
      <c r="AP2191" s="1"/>
      <c r="AQ2191" s="1"/>
      <c r="AR2191" s="1"/>
      <c r="AS2191" s="1"/>
      <c r="AT2191" s="1"/>
      <c r="AU2191" s="1"/>
      <c r="AV2191" s="1"/>
      <c r="AW2191" s="1"/>
      <c r="AX2191" s="1"/>
      <c r="AY2191" s="1"/>
    </row>
    <row r="2192" spans="1:51">
      <c r="A2192" s="13" t="s">
        <v>170</v>
      </c>
      <c r="B2192" s="2" t="s">
        <v>74</v>
      </c>
      <c r="C2192" s="14" t="s">
        <v>3</v>
      </c>
      <c r="D2192" s="2">
        <v>2015</v>
      </c>
      <c r="E2192" s="14">
        <v>2015</v>
      </c>
      <c r="F2192" s="14" t="s">
        <v>100</v>
      </c>
      <c r="G2192" s="93">
        <v>1059</v>
      </c>
      <c r="H2192" s="93">
        <v>8611</v>
      </c>
      <c r="I2192" s="93">
        <v>16</v>
      </c>
      <c r="J2192" s="93">
        <v>124</v>
      </c>
      <c r="K2192" s="93">
        <v>1075</v>
      </c>
      <c r="L2192" s="93">
        <v>8735</v>
      </c>
      <c r="M2192" s="48">
        <v>9810</v>
      </c>
      <c r="N2192" s="48">
        <v>20044</v>
      </c>
      <c r="O2192" s="48">
        <v>2753</v>
      </c>
      <c r="P2192" s="48">
        <v>16922</v>
      </c>
      <c r="Q2192" s="48">
        <v>19675</v>
      </c>
      <c r="R2192" s="48">
        <v>65</v>
      </c>
      <c r="S2192" s="48">
        <v>304</v>
      </c>
      <c r="T2192" s="48">
        <v>369</v>
      </c>
      <c r="U2192" s="48">
        <v>2818</v>
      </c>
      <c r="V2192" s="48">
        <v>17226</v>
      </c>
      <c r="W2192" s="156">
        <v>2761290</v>
      </c>
      <c r="X2192" s="156">
        <v>48610</v>
      </c>
      <c r="Y2192" s="156">
        <v>2809900</v>
      </c>
      <c r="Z2192" s="28">
        <v>0.91220000000000001</v>
      </c>
      <c r="AA2192" s="28"/>
      <c r="AB2192" s="111">
        <v>17</v>
      </c>
      <c r="AC2192" s="28">
        <v>0.17599999999999999</v>
      </c>
      <c r="AD2192" s="28">
        <v>4.2200000000000001E-2</v>
      </c>
      <c r="AE2192" s="139"/>
      <c r="AF2192" s="139"/>
      <c r="AG2192" s="93">
        <v>986</v>
      </c>
      <c r="AH2192" s="93">
        <v>1977</v>
      </c>
      <c r="AI2192" s="1"/>
      <c r="AJ2192" s="1"/>
      <c r="AK2192" s="1"/>
      <c r="AL2192" s="1"/>
      <c r="AM2192" s="1"/>
      <c r="AN2192" s="1"/>
      <c r="AO2192" s="1"/>
      <c r="AP2192" s="1"/>
      <c r="AQ2192" s="1"/>
      <c r="AR2192" s="1"/>
      <c r="AS2192" s="1"/>
      <c r="AT2192" s="1"/>
      <c r="AU2192" s="1"/>
      <c r="AV2192" s="1"/>
      <c r="AW2192" s="1"/>
      <c r="AX2192" s="1"/>
      <c r="AY2192" s="1"/>
    </row>
    <row r="2193" spans="1:51">
      <c r="A2193" s="13" t="s">
        <v>171</v>
      </c>
      <c r="B2193" s="2" t="s">
        <v>75</v>
      </c>
      <c r="C2193" s="14" t="s">
        <v>3</v>
      </c>
      <c r="D2193" s="2">
        <v>2015</v>
      </c>
      <c r="E2193" s="14">
        <v>2015</v>
      </c>
      <c r="F2193" s="14" t="s">
        <v>100</v>
      </c>
      <c r="G2193" s="93">
        <v>930</v>
      </c>
      <c r="H2193" s="93">
        <v>5074</v>
      </c>
      <c r="I2193" s="93">
        <v>4</v>
      </c>
      <c r="J2193" s="93">
        <v>15</v>
      </c>
      <c r="K2193" s="93">
        <v>934</v>
      </c>
      <c r="L2193" s="93">
        <v>5089</v>
      </c>
      <c r="M2193" s="48">
        <v>6023</v>
      </c>
      <c r="N2193" s="48">
        <v>13204</v>
      </c>
      <c r="O2193" s="48">
        <v>2558</v>
      </c>
      <c r="P2193" s="48">
        <v>10588</v>
      </c>
      <c r="Q2193" s="48">
        <v>13146</v>
      </c>
      <c r="R2193" s="48">
        <v>10</v>
      </c>
      <c r="S2193" s="48">
        <v>48</v>
      </c>
      <c r="T2193" s="48">
        <v>58</v>
      </c>
      <c r="U2193" s="48">
        <v>2568</v>
      </c>
      <c r="V2193" s="48">
        <v>10636</v>
      </c>
      <c r="W2193" s="156">
        <v>1876499</v>
      </c>
      <c r="X2193" s="156">
        <v>4990</v>
      </c>
      <c r="Y2193" s="156">
        <v>1881489</v>
      </c>
      <c r="Z2193" s="28">
        <v>1</v>
      </c>
      <c r="AA2193" s="28"/>
      <c r="AB2193" s="111">
        <v>17</v>
      </c>
      <c r="AC2193" s="28">
        <v>0.17599999999999999</v>
      </c>
      <c r="AD2193" s="28">
        <v>4.2200000000000001E-2</v>
      </c>
      <c r="AE2193" s="139"/>
      <c r="AF2193" s="139"/>
      <c r="AG2193" s="93">
        <v>557</v>
      </c>
      <c r="AH2193" s="93">
        <v>1115</v>
      </c>
      <c r="AI2193" s="1"/>
      <c r="AJ2193" s="1"/>
      <c r="AK2193" s="1"/>
      <c r="AL2193" s="1"/>
      <c r="AM2193" s="1"/>
      <c r="AN2193" s="1"/>
      <c r="AO2193" s="1"/>
      <c r="AP2193" s="1"/>
      <c r="AQ2193" s="1"/>
      <c r="AR2193" s="1"/>
      <c r="AS2193" s="1"/>
      <c r="AT2193" s="1"/>
      <c r="AU2193" s="1"/>
      <c r="AV2193" s="1"/>
      <c r="AW2193" s="1"/>
      <c r="AX2193" s="1"/>
      <c r="AY2193" s="1"/>
    </row>
    <row r="2194" spans="1:51">
      <c r="A2194" s="51" t="s">
        <v>172</v>
      </c>
      <c r="B2194" s="2" t="s">
        <v>66</v>
      </c>
      <c r="C2194" s="14" t="s">
        <v>183</v>
      </c>
      <c r="D2194" s="2">
        <v>2015</v>
      </c>
      <c r="E2194" s="14">
        <v>2015</v>
      </c>
      <c r="F2194" s="14" t="s">
        <v>100</v>
      </c>
      <c r="G2194" s="93">
        <v>294482</v>
      </c>
      <c r="H2194" s="93">
        <v>1787093</v>
      </c>
      <c r="I2194" s="93">
        <v>2008</v>
      </c>
      <c r="J2194" s="93">
        <v>17799</v>
      </c>
      <c r="K2194" s="93">
        <v>296490</v>
      </c>
      <c r="L2194" s="93">
        <v>1804892</v>
      </c>
      <c r="M2194" s="48">
        <v>2101382</v>
      </c>
      <c r="N2194" s="48">
        <v>4443927</v>
      </c>
      <c r="O2194" s="48">
        <v>743447</v>
      </c>
      <c r="P2194" s="48">
        <v>3654545</v>
      </c>
      <c r="Q2194" s="48">
        <v>4397992</v>
      </c>
      <c r="R2194" s="48">
        <v>6589</v>
      </c>
      <c r="S2194" s="48">
        <v>39346</v>
      </c>
      <c r="T2194" s="48">
        <v>45935</v>
      </c>
      <c r="U2194" s="48">
        <v>750036</v>
      </c>
      <c r="V2194" s="48">
        <v>3693891</v>
      </c>
      <c r="W2194" s="156">
        <v>633511464.82000005</v>
      </c>
      <c r="X2194" s="156">
        <v>6061134.0599999996</v>
      </c>
      <c r="Y2194" s="156">
        <v>639572598.88</v>
      </c>
      <c r="Z2194" s="28">
        <v>0.97030000000000005</v>
      </c>
      <c r="AA2194" s="28"/>
      <c r="AB2194" s="111">
        <v>202</v>
      </c>
      <c r="AC2194" s="28">
        <v>0.32200000000000001</v>
      </c>
      <c r="AD2194" s="28">
        <v>7.4300000000000005E-2</v>
      </c>
      <c r="AE2194" s="139"/>
      <c r="AF2194" s="139"/>
      <c r="AG2194" s="93">
        <v>336942</v>
      </c>
      <c r="AH2194" s="93">
        <v>702314</v>
      </c>
      <c r="AI2194" s="2"/>
      <c r="AJ2194" s="2"/>
      <c r="AK2194" s="2"/>
      <c r="AL2194" s="2"/>
      <c r="AM2194" s="2"/>
      <c r="AN2194" s="2"/>
      <c r="AO2194" s="2"/>
      <c r="AP2194" s="2"/>
      <c r="AQ2194" s="2"/>
      <c r="AR2194" s="2"/>
      <c r="AS2194" s="2"/>
      <c r="AT2194" s="2"/>
      <c r="AU2194" s="2"/>
      <c r="AV2194" s="2"/>
      <c r="AW2194" s="2"/>
      <c r="AX2194" s="2"/>
      <c r="AY2194" s="2"/>
    </row>
    <row r="2195" spans="1:51">
      <c r="A2195" s="51" t="s">
        <v>173</v>
      </c>
      <c r="B2195" s="2" t="s">
        <v>74</v>
      </c>
      <c r="C2195" s="14" t="s">
        <v>183</v>
      </c>
      <c r="D2195" s="2">
        <v>2015</v>
      </c>
      <c r="E2195" s="14">
        <v>2015</v>
      </c>
      <c r="F2195" s="14" t="s">
        <v>100</v>
      </c>
      <c r="G2195" s="93">
        <v>8742</v>
      </c>
      <c r="H2195" s="93">
        <v>51060</v>
      </c>
      <c r="I2195" s="93">
        <v>106</v>
      </c>
      <c r="J2195" s="93">
        <v>917</v>
      </c>
      <c r="K2195" s="93">
        <v>8848</v>
      </c>
      <c r="L2195" s="93">
        <v>51977</v>
      </c>
      <c r="M2195" s="48">
        <v>60825</v>
      </c>
      <c r="N2195" s="48">
        <v>120003</v>
      </c>
      <c r="O2195" s="48">
        <v>20599</v>
      </c>
      <c r="P2195" s="48">
        <v>96926</v>
      </c>
      <c r="Q2195" s="48">
        <v>117525</v>
      </c>
      <c r="R2195" s="48">
        <v>350</v>
      </c>
      <c r="S2195" s="48">
        <v>2128</v>
      </c>
      <c r="T2195" s="48">
        <v>2478</v>
      </c>
      <c r="U2195" s="48">
        <v>20949</v>
      </c>
      <c r="V2195" s="48">
        <v>99054</v>
      </c>
      <c r="W2195" s="156">
        <v>17526136</v>
      </c>
      <c r="X2195" s="156">
        <v>299885</v>
      </c>
      <c r="Y2195" s="156">
        <v>17826021</v>
      </c>
      <c r="Z2195" s="28">
        <v>0.83</v>
      </c>
      <c r="AA2195" s="28"/>
      <c r="AB2195" s="111">
        <v>4</v>
      </c>
      <c r="AC2195" s="28">
        <v>1</v>
      </c>
      <c r="AD2195" s="28">
        <v>6.9000000000000006E-2</v>
      </c>
      <c r="AE2195" s="139"/>
      <c r="AF2195" s="139"/>
      <c r="AG2195" s="93">
        <v>9289</v>
      </c>
      <c r="AH2195" s="93">
        <v>17679</v>
      </c>
      <c r="AI2195" s="1"/>
      <c r="AJ2195" s="1"/>
      <c r="AK2195" s="1"/>
      <c r="AL2195" s="1"/>
      <c r="AM2195" s="1"/>
      <c r="AN2195" s="1"/>
      <c r="AO2195" s="1"/>
      <c r="AP2195" s="1"/>
      <c r="AQ2195" s="1"/>
      <c r="AR2195" s="1"/>
      <c r="AS2195" s="1"/>
      <c r="AT2195" s="1"/>
      <c r="AU2195" s="1"/>
      <c r="AV2195" s="1"/>
      <c r="AW2195" s="1"/>
      <c r="AX2195" s="1"/>
      <c r="AY2195" s="1"/>
    </row>
    <row r="2196" spans="1:51">
      <c r="A2196" s="51" t="s">
        <v>174</v>
      </c>
      <c r="B2196" s="2" t="s">
        <v>75</v>
      </c>
      <c r="C2196" s="14" t="s">
        <v>183</v>
      </c>
      <c r="D2196" s="2">
        <v>2015</v>
      </c>
      <c r="E2196" s="14">
        <v>2015</v>
      </c>
      <c r="F2196" s="14" t="s">
        <v>100</v>
      </c>
      <c r="G2196" s="93">
        <v>4</v>
      </c>
      <c r="H2196" s="93">
        <v>98</v>
      </c>
      <c r="I2196" s="93">
        <v>0</v>
      </c>
      <c r="J2196" s="93">
        <v>0</v>
      </c>
      <c r="K2196" s="93">
        <v>4</v>
      </c>
      <c r="L2196" s="93">
        <v>98</v>
      </c>
      <c r="M2196" s="48">
        <v>102</v>
      </c>
      <c r="N2196" s="48">
        <v>165</v>
      </c>
      <c r="O2196" s="48">
        <v>8</v>
      </c>
      <c r="P2196" s="48">
        <v>157</v>
      </c>
      <c r="Q2196" s="48">
        <v>165</v>
      </c>
      <c r="R2196" s="48">
        <v>0</v>
      </c>
      <c r="S2196" s="48">
        <v>0</v>
      </c>
      <c r="T2196" s="48">
        <v>0</v>
      </c>
      <c r="U2196" s="48">
        <v>8</v>
      </c>
      <c r="V2196" s="48">
        <v>157</v>
      </c>
      <c r="W2196" s="156">
        <v>22418</v>
      </c>
      <c r="X2196" s="156">
        <v>0</v>
      </c>
      <c r="Y2196" s="156">
        <v>22418</v>
      </c>
      <c r="Z2196" s="28">
        <v>1</v>
      </c>
      <c r="AA2196" s="28"/>
      <c r="AB2196" s="111">
        <v>23</v>
      </c>
      <c r="AC2196" s="28">
        <v>0.26100000000000001</v>
      </c>
      <c r="AD2196" s="28">
        <v>4.8000000000000001E-2</v>
      </c>
      <c r="AE2196" s="139"/>
      <c r="AF2196" s="139"/>
      <c r="AG2196" s="93">
        <v>1</v>
      </c>
      <c r="AH2196" s="93">
        <v>1</v>
      </c>
      <c r="AI2196" s="1"/>
      <c r="AJ2196" s="1"/>
      <c r="AK2196" s="1"/>
      <c r="AL2196" s="1"/>
      <c r="AM2196" s="1"/>
      <c r="AN2196" s="1"/>
      <c r="AO2196" s="1"/>
      <c r="AP2196" s="1"/>
      <c r="AQ2196" s="1"/>
      <c r="AR2196" s="1"/>
      <c r="AS2196" s="1"/>
      <c r="AT2196" s="1"/>
      <c r="AU2196" s="1"/>
      <c r="AV2196" s="1"/>
      <c r="AW2196" s="1"/>
      <c r="AX2196" s="1"/>
      <c r="AY2196" s="1"/>
    </row>
    <row r="2197" spans="1:51">
      <c r="A2197" s="51" t="s">
        <v>175</v>
      </c>
      <c r="B2197" s="2" t="s">
        <v>75</v>
      </c>
      <c r="C2197" s="14" t="s">
        <v>183</v>
      </c>
      <c r="D2197" s="2">
        <v>2015</v>
      </c>
      <c r="E2197" s="14">
        <v>2015</v>
      </c>
      <c r="F2197" s="14" t="s">
        <v>100</v>
      </c>
      <c r="G2197" s="93">
        <v>173</v>
      </c>
      <c r="H2197" s="93">
        <v>1573</v>
      </c>
      <c r="I2197" s="93">
        <v>0</v>
      </c>
      <c r="J2197" s="93">
        <v>0</v>
      </c>
      <c r="K2197" s="93">
        <v>173</v>
      </c>
      <c r="L2197" s="93">
        <v>1573</v>
      </c>
      <c r="M2197" s="48">
        <v>1746</v>
      </c>
      <c r="N2197" s="48">
        <v>3343</v>
      </c>
      <c r="O2197" s="48">
        <v>441</v>
      </c>
      <c r="P2197" s="48">
        <v>2900</v>
      </c>
      <c r="Q2197" s="48">
        <v>3341</v>
      </c>
      <c r="R2197" s="48">
        <v>0</v>
      </c>
      <c r="S2197" s="48">
        <v>2</v>
      </c>
      <c r="T2197" s="48">
        <v>2</v>
      </c>
      <c r="U2197" s="48">
        <v>441</v>
      </c>
      <c r="V2197" s="48">
        <v>2902</v>
      </c>
      <c r="W2197" s="156">
        <v>458011</v>
      </c>
      <c r="X2197" s="156">
        <v>167</v>
      </c>
      <c r="Y2197" s="156">
        <v>458178</v>
      </c>
      <c r="Z2197" s="28">
        <v>0.94230000000000003</v>
      </c>
      <c r="AA2197" s="28"/>
      <c r="AB2197" s="111">
        <v>23</v>
      </c>
      <c r="AC2197" s="28">
        <v>0.26100000000000001</v>
      </c>
      <c r="AD2197" s="28">
        <v>4.8000000000000001E-2</v>
      </c>
      <c r="AE2197" s="139"/>
      <c r="AF2197" s="139"/>
      <c r="AG2197" s="93">
        <v>63</v>
      </c>
      <c r="AH2197" s="93">
        <v>109</v>
      </c>
      <c r="AI2197" s="1"/>
      <c r="AJ2197" s="1"/>
      <c r="AK2197" s="1"/>
      <c r="AL2197" s="1"/>
      <c r="AM2197" s="1"/>
      <c r="AN2197" s="1"/>
      <c r="AO2197" s="1"/>
      <c r="AP2197" s="1"/>
      <c r="AQ2197" s="1"/>
      <c r="AR2197" s="1"/>
      <c r="AS2197" s="1"/>
      <c r="AT2197" s="1"/>
      <c r="AU2197" s="1"/>
      <c r="AV2197" s="1"/>
      <c r="AW2197" s="1"/>
      <c r="AX2197" s="1"/>
      <c r="AY2197" s="1"/>
    </row>
    <row r="2198" spans="1:51">
      <c r="A2198" s="51" t="s">
        <v>176</v>
      </c>
      <c r="B2198" s="2" t="s">
        <v>75</v>
      </c>
      <c r="C2198" s="14" t="s">
        <v>183</v>
      </c>
      <c r="D2198" s="2">
        <v>2015</v>
      </c>
      <c r="E2198" s="14">
        <v>2015</v>
      </c>
      <c r="F2198" s="14" t="s">
        <v>100</v>
      </c>
      <c r="G2198" s="93">
        <v>1998</v>
      </c>
      <c r="H2198" s="93">
        <v>14061</v>
      </c>
      <c r="I2198" s="93">
        <v>4</v>
      </c>
      <c r="J2198" s="93">
        <v>38</v>
      </c>
      <c r="K2198" s="93">
        <v>2002</v>
      </c>
      <c r="L2198" s="93">
        <v>14099</v>
      </c>
      <c r="M2198" s="48">
        <v>16101</v>
      </c>
      <c r="N2198" s="48">
        <v>31351</v>
      </c>
      <c r="O2198" s="48">
        <v>4942</v>
      </c>
      <c r="P2198" s="48">
        <v>26321</v>
      </c>
      <c r="Q2198" s="48">
        <v>31263</v>
      </c>
      <c r="R2198" s="48">
        <v>11</v>
      </c>
      <c r="S2198" s="48">
        <v>77</v>
      </c>
      <c r="T2198" s="48">
        <v>88</v>
      </c>
      <c r="U2198" s="48">
        <v>4953</v>
      </c>
      <c r="V2198" s="48">
        <v>26398</v>
      </c>
      <c r="W2198" s="156">
        <v>4432232</v>
      </c>
      <c r="X2198" s="156">
        <v>10207</v>
      </c>
      <c r="Y2198" s="156">
        <v>4442439</v>
      </c>
      <c r="Z2198" s="28">
        <v>0.90039999999999998</v>
      </c>
      <c r="AA2198" s="28"/>
      <c r="AB2198" s="111">
        <v>23</v>
      </c>
      <c r="AC2198" s="28">
        <v>0.26100000000000001</v>
      </c>
      <c r="AD2198" s="28">
        <v>4.8000000000000001E-2</v>
      </c>
      <c r="AE2198" s="139"/>
      <c r="AF2198" s="139"/>
      <c r="AG2198" s="93">
        <v>989</v>
      </c>
      <c r="AH2198" s="93">
        <v>1690</v>
      </c>
      <c r="AI2198" s="1"/>
      <c r="AJ2198" s="1"/>
      <c r="AK2198" s="1"/>
      <c r="AL2198" s="1"/>
      <c r="AM2198" s="1"/>
      <c r="AN2198" s="1"/>
      <c r="AO2198" s="1"/>
      <c r="AP2198" s="1"/>
      <c r="AQ2198" s="1"/>
      <c r="AR2198" s="1"/>
      <c r="AS2198" s="1"/>
      <c r="AT2198" s="1"/>
      <c r="AU2198" s="1"/>
      <c r="AV2198" s="1"/>
      <c r="AW2198" s="1"/>
      <c r="AX2198" s="1"/>
      <c r="AY2198" s="1"/>
    </row>
    <row r="2199" spans="1:51">
      <c r="A2199" s="51" t="s">
        <v>177</v>
      </c>
      <c r="B2199" s="2" t="s">
        <v>75</v>
      </c>
      <c r="C2199" s="14" t="s">
        <v>183</v>
      </c>
      <c r="D2199" s="2">
        <v>2015</v>
      </c>
      <c r="E2199" s="14">
        <v>2015</v>
      </c>
      <c r="F2199" s="14" t="s">
        <v>100</v>
      </c>
      <c r="G2199" s="93">
        <v>286</v>
      </c>
      <c r="H2199" s="93">
        <v>2626</v>
      </c>
      <c r="I2199" s="93">
        <v>0</v>
      </c>
      <c r="J2199" s="93">
        <v>5</v>
      </c>
      <c r="K2199" s="93">
        <v>286</v>
      </c>
      <c r="L2199" s="93">
        <v>2631</v>
      </c>
      <c r="M2199" s="48">
        <v>2917</v>
      </c>
      <c r="N2199" s="48">
        <v>5457</v>
      </c>
      <c r="O2199" s="48">
        <v>743</v>
      </c>
      <c r="P2199" s="48">
        <v>4701</v>
      </c>
      <c r="Q2199" s="48">
        <v>5444</v>
      </c>
      <c r="R2199" s="48">
        <v>1</v>
      </c>
      <c r="S2199" s="48">
        <v>12</v>
      </c>
      <c r="T2199" s="48">
        <v>13</v>
      </c>
      <c r="U2199" s="48">
        <v>744</v>
      </c>
      <c r="V2199" s="48">
        <v>4713</v>
      </c>
      <c r="W2199" s="156">
        <v>745978</v>
      </c>
      <c r="X2199" s="156">
        <v>1299</v>
      </c>
      <c r="Y2199" s="156">
        <v>747277</v>
      </c>
      <c r="Z2199" s="28">
        <v>1</v>
      </c>
      <c r="AA2199" s="28"/>
      <c r="AB2199" s="111">
        <v>23</v>
      </c>
      <c r="AC2199" s="28">
        <v>0.26100000000000001</v>
      </c>
      <c r="AD2199" s="28">
        <v>4.8000000000000001E-2</v>
      </c>
      <c r="AE2199" s="139"/>
      <c r="AF2199" s="139"/>
      <c r="AG2199" s="93">
        <v>104</v>
      </c>
      <c r="AH2199" s="93">
        <v>189</v>
      </c>
      <c r="AI2199" s="1"/>
      <c r="AJ2199" s="1"/>
      <c r="AK2199" s="1"/>
      <c r="AL2199" s="1"/>
      <c r="AM2199" s="1"/>
      <c r="AN2199" s="1"/>
      <c r="AO2199" s="1"/>
      <c r="AP2199" s="1"/>
      <c r="AQ2199" s="1"/>
      <c r="AR2199" s="1"/>
      <c r="AS2199" s="1"/>
      <c r="AT2199" s="1"/>
      <c r="AU2199" s="1"/>
      <c r="AV2199" s="1"/>
      <c r="AW2199" s="1"/>
      <c r="AX2199" s="1"/>
      <c r="AY2199" s="1"/>
    </row>
    <row r="2200" spans="1:51">
      <c r="A2200" s="51" t="s">
        <v>178</v>
      </c>
      <c r="B2200" s="2" t="s">
        <v>75</v>
      </c>
      <c r="C2200" s="14" t="s">
        <v>183</v>
      </c>
      <c r="D2200" s="2">
        <v>2015</v>
      </c>
      <c r="E2200" s="14">
        <v>2015</v>
      </c>
      <c r="F2200" s="14" t="s">
        <v>100</v>
      </c>
      <c r="G2200" s="93">
        <v>109</v>
      </c>
      <c r="H2200" s="93">
        <v>583</v>
      </c>
      <c r="I2200" s="93">
        <v>1</v>
      </c>
      <c r="J2200" s="93">
        <v>2</v>
      </c>
      <c r="K2200" s="93">
        <v>110</v>
      </c>
      <c r="L2200" s="93">
        <v>585</v>
      </c>
      <c r="M2200" s="48">
        <v>695</v>
      </c>
      <c r="N2200" s="48">
        <v>1658</v>
      </c>
      <c r="O2200" s="48">
        <v>298</v>
      </c>
      <c r="P2200" s="48">
        <v>1352</v>
      </c>
      <c r="Q2200" s="48">
        <v>1650</v>
      </c>
      <c r="R2200" s="48">
        <v>2</v>
      </c>
      <c r="S2200" s="48">
        <v>6</v>
      </c>
      <c r="T2200" s="48">
        <v>8</v>
      </c>
      <c r="U2200" s="48">
        <v>300</v>
      </c>
      <c r="V2200" s="48">
        <v>1358</v>
      </c>
      <c r="W2200" s="156">
        <v>232388</v>
      </c>
      <c r="X2200" s="156">
        <v>697</v>
      </c>
      <c r="Y2200" s="156">
        <v>233085</v>
      </c>
      <c r="Z2200" s="28">
        <v>0.89470000000000005</v>
      </c>
      <c r="AA2200" s="28"/>
      <c r="AB2200" s="111">
        <v>23</v>
      </c>
      <c r="AC2200" s="28">
        <v>0.26100000000000001</v>
      </c>
      <c r="AD2200" s="28">
        <v>4.8000000000000001E-2</v>
      </c>
      <c r="AE2200" s="139"/>
      <c r="AF2200" s="139"/>
      <c r="AG2200" s="93">
        <v>153</v>
      </c>
      <c r="AH2200" s="93">
        <v>352</v>
      </c>
      <c r="AI2200" s="1"/>
      <c r="AJ2200" s="1"/>
      <c r="AK2200" s="1"/>
      <c r="AL2200" s="1"/>
      <c r="AM2200" s="1"/>
      <c r="AN2200" s="1"/>
      <c r="AO2200" s="1"/>
      <c r="AP2200" s="1"/>
      <c r="AQ2200" s="1"/>
      <c r="AR2200" s="1"/>
      <c r="AS2200" s="1"/>
      <c r="AT2200" s="1"/>
      <c r="AU2200" s="1"/>
      <c r="AV2200" s="1"/>
      <c r="AW2200" s="1"/>
      <c r="AX2200" s="1"/>
      <c r="AY2200" s="1"/>
    </row>
    <row r="2201" spans="1:51">
      <c r="A2201" s="51" t="s">
        <v>179</v>
      </c>
      <c r="B2201" s="2" t="s">
        <v>74</v>
      </c>
      <c r="C2201" s="14" t="s">
        <v>183</v>
      </c>
      <c r="D2201" s="2">
        <v>2015</v>
      </c>
      <c r="E2201" s="14">
        <v>2015</v>
      </c>
      <c r="F2201" s="14" t="s">
        <v>100</v>
      </c>
      <c r="G2201" s="93">
        <v>5228</v>
      </c>
      <c r="H2201" s="93">
        <v>29547</v>
      </c>
      <c r="I2201" s="93">
        <v>32</v>
      </c>
      <c r="J2201" s="93">
        <v>239</v>
      </c>
      <c r="K2201" s="93">
        <v>5260</v>
      </c>
      <c r="L2201" s="93">
        <v>29786</v>
      </c>
      <c r="M2201" s="48">
        <v>35046</v>
      </c>
      <c r="N2201" s="48">
        <v>71330</v>
      </c>
      <c r="O2201" s="48">
        <v>12530</v>
      </c>
      <c r="P2201" s="48">
        <v>58123</v>
      </c>
      <c r="Q2201" s="48">
        <v>70653</v>
      </c>
      <c r="R2201" s="48">
        <v>120</v>
      </c>
      <c r="S2201" s="48">
        <v>557</v>
      </c>
      <c r="T2201" s="48">
        <v>677</v>
      </c>
      <c r="U2201" s="48">
        <v>12650</v>
      </c>
      <c r="V2201" s="48">
        <v>58680</v>
      </c>
      <c r="W2201" s="156">
        <v>10468813</v>
      </c>
      <c r="X2201" s="156">
        <v>78084</v>
      </c>
      <c r="Y2201" s="156">
        <v>10546897</v>
      </c>
      <c r="Z2201" s="28">
        <v>0.95679999999999998</v>
      </c>
      <c r="AA2201" s="28"/>
      <c r="AB2201" s="111">
        <v>4</v>
      </c>
      <c r="AC2201" s="28">
        <v>0.5</v>
      </c>
      <c r="AD2201" s="28">
        <v>3.7699999999999997E-2</v>
      </c>
      <c r="AE2201" s="139"/>
      <c r="AF2201" s="139"/>
      <c r="AG2201" s="93">
        <v>5463</v>
      </c>
      <c r="AH2201" s="93">
        <v>10930</v>
      </c>
      <c r="AI2201" s="1"/>
      <c r="AJ2201" s="1"/>
      <c r="AK2201" s="1"/>
      <c r="AL2201" s="1"/>
      <c r="AM2201" s="1"/>
      <c r="AN2201" s="1"/>
      <c r="AO2201" s="1"/>
      <c r="AP2201" s="1"/>
      <c r="AQ2201" s="1"/>
      <c r="AR2201" s="1"/>
      <c r="AS2201" s="1"/>
      <c r="AT2201" s="1"/>
      <c r="AU2201" s="1"/>
      <c r="AV2201" s="1"/>
      <c r="AW2201" s="1"/>
      <c r="AX2201" s="1"/>
      <c r="AY2201" s="1"/>
    </row>
    <row r="2202" spans="1:51">
      <c r="A2202" s="51" t="s">
        <v>180</v>
      </c>
      <c r="B2202" s="2" t="s">
        <v>75</v>
      </c>
      <c r="C2202" s="14" t="s">
        <v>183</v>
      </c>
      <c r="D2202" s="2">
        <v>2015</v>
      </c>
      <c r="E2202" s="14">
        <v>2015</v>
      </c>
      <c r="F2202" s="14" t="s">
        <v>100</v>
      </c>
      <c r="G2202" s="93">
        <v>405</v>
      </c>
      <c r="H2202" s="93">
        <v>2071</v>
      </c>
      <c r="I2202" s="93">
        <v>0</v>
      </c>
      <c r="J2202" s="93">
        <v>3</v>
      </c>
      <c r="K2202" s="93">
        <v>405</v>
      </c>
      <c r="L2202" s="93">
        <v>2074</v>
      </c>
      <c r="M2202" s="48">
        <v>2479</v>
      </c>
      <c r="N2202" s="48">
        <v>5126</v>
      </c>
      <c r="O2202" s="48">
        <v>1077</v>
      </c>
      <c r="P2202" s="48">
        <v>4044</v>
      </c>
      <c r="Q2202" s="48">
        <v>5121</v>
      </c>
      <c r="R2202" s="48">
        <v>0</v>
      </c>
      <c r="S2202" s="48">
        <v>5</v>
      </c>
      <c r="T2202" s="48">
        <v>5</v>
      </c>
      <c r="U2202" s="48">
        <v>1077</v>
      </c>
      <c r="V2202" s="48">
        <v>4049</v>
      </c>
      <c r="W2202" s="156">
        <v>737377</v>
      </c>
      <c r="X2202" s="156">
        <v>420</v>
      </c>
      <c r="Y2202" s="156">
        <v>737797</v>
      </c>
      <c r="Z2202" s="28">
        <v>1</v>
      </c>
      <c r="AA2202" s="28"/>
      <c r="AB2202" s="111">
        <v>23</v>
      </c>
      <c r="AC2202" s="28">
        <v>0.26100000000000001</v>
      </c>
      <c r="AD2202" s="28">
        <v>4.8000000000000001E-2</v>
      </c>
      <c r="AE2202" s="139"/>
      <c r="AF2202" s="139"/>
      <c r="AG2202" s="93">
        <v>142</v>
      </c>
      <c r="AH2202" s="93">
        <v>250</v>
      </c>
    </row>
    <row r="2203" spans="1:51">
      <c r="A2203" s="51" t="s">
        <v>181</v>
      </c>
      <c r="B2203" s="2" t="s">
        <v>75</v>
      </c>
      <c r="C2203" s="14" t="s">
        <v>183</v>
      </c>
      <c r="D2203" s="2">
        <v>2015</v>
      </c>
      <c r="E2203" s="14">
        <v>2015</v>
      </c>
      <c r="F2203" s="14" t="s">
        <v>100</v>
      </c>
      <c r="G2203" s="93">
        <v>606</v>
      </c>
      <c r="H2203" s="93">
        <v>6651</v>
      </c>
      <c r="I2203" s="93">
        <v>0</v>
      </c>
      <c r="J2203" s="93">
        <v>20</v>
      </c>
      <c r="K2203" s="93">
        <v>606</v>
      </c>
      <c r="L2203" s="93">
        <v>6671</v>
      </c>
      <c r="M2203" s="48">
        <v>7277</v>
      </c>
      <c r="N2203" s="48">
        <v>13186</v>
      </c>
      <c r="O2203" s="48">
        <v>1565</v>
      </c>
      <c r="P2203" s="48">
        <v>11576</v>
      </c>
      <c r="Q2203" s="48">
        <v>13141</v>
      </c>
      <c r="R2203" s="48">
        <v>0</v>
      </c>
      <c r="S2203" s="48">
        <v>45</v>
      </c>
      <c r="T2203" s="48">
        <v>45</v>
      </c>
      <c r="U2203" s="48">
        <v>1565</v>
      </c>
      <c r="V2203" s="48">
        <v>11621</v>
      </c>
      <c r="W2203" s="156">
        <v>1826623</v>
      </c>
      <c r="X2203" s="156">
        <v>4521</v>
      </c>
      <c r="Y2203" s="156">
        <v>1831144</v>
      </c>
      <c r="Z2203" s="28">
        <v>1</v>
      </c>
      <c r="AA2203" s="28"/>
      <c r="AB2203" s="111">
        <v>23</v>
      </c>
      <c r="AC2203" s="28">
        <v>0.26100000000000001</v>
      </c>
      <c r="AD2203" s="28">
        <v>4.8000000000000001E-2</v>
      </c>
      <c r="AE2203" s="139"/>
      <c r="AF2203" s="139"/>
      <c r="AG2203" s="93">
        <v>440</v>
      </c>
      <c r="AH2203" s="93">
        <v>878</v>
      </c>
    </row>
    <row r="2204" spans="1:51">
      <c r="A2204" s="13" t="s">
        <v>123</v>
      </c>
      <c r="B2204" s="2" t="s">
        <v>74</v>
      </c>
      <c r="C2204" s="14" t="s">
        <v>183</v>
      </c>
      <c r="D2204" s="2">
        <v>2015</v>
      </c>
      <c r="E2204" s="14">
        <v>2015</v>
      </c>
      <c r="F2204" s="14" t="s">
        <v>100</v>
      </c>
      <c r="G2204" s="93">
        <v>15142</v>
      </c>
      <c r="H2204" s="93">
        <v>81548</v>
      </c>
      <c r="I2204" s="93">
        <v>56</v>
      </c>
      <c r="J2204" s="93">
        <v>364</v>
      </c>
      <c r="K2204" s="93">
        <v>15198</v>
      </c>
      <c r="L2204" s="93">
        <v>81912</v>
      </c>
      <c r="M2204" s="48">
        <v>97110</v>
      </c>
      <c r="N2204" s="48">
        <v>228307</v>
      </c>
      <c r="O2204" s="48">
        <v>41255</v>
      </c>
      <c r="P2204" s="48">
        <v>185953</v>
      </c>
      <c r="Q2204" s="48">
        <v>227208</v>
      </c>
      <c r="R2204" s="48">
        <v>201</v>
      </c>
      <c r="S2204" s="48">
        <v>898</v>
      </c>
      <c r="T2204" s="48">
        <v>1099</v>
      </c>
      <c r="U2204" s="48">
        <v>41456</v>
      </c>
      <c r="V2204" s="48">
        <v>186851</v>
      </c>
      <c r="W2204" s="156">
        <v>33598956</v>
      </c>
      <c r="X2204" s="156">
        <v>142453</v>
      </c>
      <c r="Y2204" s="156">
        <v>33741409</v>
      </c>
      <c r="Z2204" s="28">
        <v>0.96350000000000002</v>
      </c>
      <c r="AA2204" s="28"/>
      <c r="AB2204" s="111">
        <v>6</v>
      </c>
      <c r="AC2204" s="28">
        <v>0.16700000000000001</v>
      </c>
      <c r="AD2204" s="28">
        <v>1.41E-2</v>
      </c>
      <c r="AE2204" s="139"/>
      <c r="AF2204" s="139"/>
      <c r="AG2204" s="93">
        <v>14430</v>
      </c>
      <c r="AH2204" s="93">
        <v>31687</v>
      </c>
    </row>
    <row r="2205" spans="1:51">
      <c r="A2205" s="13" t="s">
        <v>124</v>
      </c>
      <c r="B2205" s="2" t="s">
        <v>75</v>
      </c>
      <c r="C2205" s="14" t="s">
        <v>183</v>
      </c>
      <c r="D2205" s="2">
        <v>2015</v>
      </c>
      <c r="E2205" s="14">
        <v>2015</v>
      </c>
      <c r="F2205" s="14" t="s">
        <v>100</v>
      </c>
      <c r="G2205" s="93">
        <v>254</v>
      </c>
      <c r="H2205" s="93">
        <v>1260</v>
      </c>
      <c r="I2205" s="93">
        <v>0</v>
      </c>
      <c r="J2205" s="93">
        <v>1</v>
      </c>
      <c r="K2205" s="93">
        <v>254</v>
      </c>
      <c r="L2205" s="93">
        <v>1261</v>
      </c>
      <c r="M2205" s="48">
        <v>1515</v>
      </c>
      <c r="N2205" s="48">
        <v>3663</v>
      </c>
      <c r="O2205" s="48">
        <v>712</v>
      </c>
      <c r="P2205" s="48">
        <v>2943</v>
      </c>
      <c r="Q2205" s="48">
        <v>3655</v>
      </c>
      <c r="R2205" s="48">
        <v>1</v>
      </c>
      <c r="S2205" s="48">
        <v>7</v>
      </c>
      <c r="T2205" s="48">
        <v>8</v>
      </c>
      <c r="U2205" s="48">
        <v>713</v>
      </c>
      <c r="V2205" s="48">
        <v>2950</v>
      </c>
      <c r="W2205" s="156">
        <v>474466</v>
      </c>
      <c r="X2205" s="156">
        <v>487</v>
      </c>
      <c r="Y2205" s="156">
        <v>474953</v>
      </c>
      <c r="Z2205" s="28">
        <v>1</v>
      </c>
      <c r="AA2205" s="28"/>
      <c r="AB2205" s="111">
        <v>23</v>
      </c>
      <c r="AC2205" s="28">
        <v>0.26100000000000001</v>
      </c>
      <c r="AD2205" s="28">
        <v>4.8000000000000001E-2</v>
      </c>
      <c r="AE2205" s="139"/>
      <c r="AF2205" s="139"/>
      <c r="AG2205" s="93">
        <v>225</v>
      </c>
      <c r="AH2205" s="93">
        <v>507</v>
      </c>
    </row>
    <row r="2206" spans="1:51">
      <c r="A2206" s="13" t="s">
        <v>125</v>
      </c>
      <c r="B2206" s="2" t="s">
        <v>75</v>
      </c>
      <c r="C2206" s="14" t="s">
        <v>183</v>
      </c>
      <c r="D2206" s="2">
        <v>2015</v>
      </c>
      <c r="E2206" s="14">
        <v>2015</v>
      </c>
      <c r="F2206" s="14" t="s">
        <v>100</v>
      </c>
      <c r="G2206" s="93">
        <v>1026</v>
      </c>
      <c r="H2206" s="93">
        <v>10537</v>
      </c>
      <c r="I2206" s="93">
        <v>2</v>
      </c>
      <c r="J2206" s="93">
        <v>24</v>
      </c>
      <c r="K2206" s="93">
        <v>1028</v>
      </c>
      <c r="L2206" s="93">
        <v>10561</v>
      </c>
      <c r="M2206" s="48">
        <v>11589</v>
      </c>
      <c r="N2206" s="48">
        <v>20402</v>
      </c>
      <c r="O2206" s="48">
        <v>2523</v>
      </c>
      <c r="P2206" s="48">
        <v>17825</v>
      </c>
      <c r="Q2206" s="48">
        <v>20348</v>
      </c>
      <c r="R2206" s="48">
        <v>5</v>
      </c>
      <c r="S2206" s="48">
        <v>49</v>
      </c>
      <c r="T2206" s="48">
        <v>54</v>
      </c>
      <c r="U2206" s="48">
        <v>2528</v>
      </c>
      <c r="V2206" s="48">
        <v>17874</v>
      </c>
      <c r="W2206" s="156">
        <v>2899529</v>
      </c>
      <c r="X2206" s="156">
        <v>5985</v>
      </c>
      <c r="Y2206" s="156">
        <v>2905514</v>
      </c>
      <c r="Z2206" s="28">
        <v>0.99809999999999999</v>
      </c>
      <c r="AA2206" s="28"/>
      <c r="AB2206" s="111">
        <v>23</v>
      </c>
      <c r="AC2206" s="28">
        <v>0.26100000000000001</v>
      </c>
      <c r="AD2206" s="28">
        <v>4.8000000000000001E-2</v>
      </c>
      <c r="AE2206" s="139"/>
      <c r="AF2206" s="139"/>
      <c r="AG2206" s="93">
        <v>675</v>
      </c>
      <c r="AH2206" s="93">
        <v>1254</v>
      </c>
    </row>
    <row r="2207" spans="1:51">
      <c r="A2207" s="13" t="s">
        <v>126</v>
      </c>
      <c r="B2207" s="2" t="s">
        <v>75</v>
      </c>
      <c r="C2207" s="14" t="s">
        <v>183</v>
      </c>
      <c r="D2207" s="2">
        <v>2015</v>
      </c>
      <c r="E2207" s="14">
        <v>2015</v>
      </c>
      <c r="F2207" s="14" t="s">
        <v>100</v>
      </c>
      <c r="G2207" s="93">
        <v>2413</v>
      </c>
      <c r="H2207" s="93">
        <v>14136</v>
      </c>
      <c r="I2207" s="93">
        <v>11</v>
      </c>
      <c r="J2207" s="93">
        <v>151</v>
      </c>
      <c r="K2207" s="93">
        <v>2424</v>
      </c>
      <c r="L2207" s="93">
        <v>14287</v>
      </c>
      <c r="M2207" s="48">
        <v>16711</v>
      </c>
      <c r="N2207" s="48">
        <v>41913</v>
      </c>
      <c r="O2207" s="48">
        <v>6776</v>
      </c>
      <c r="P2207" s="48">
        <v>34659</v>
      </c>
      <c r="Q2207" s="48">
        <v>41435</v>
      </c>
      <c r="R2207" s="48">
        <v>34</v>
      </c>
      <c r="S2207" s="48">
        <v>444</v>
      </c>
      <c r="T2207" s="48">
        <v>478</v>
      </c>
      <c r="U2207" s="48">
        <v>6810</v>
      </c>
      <c r="V2207" s="48">
        <v>35103</v>
      </c>
      <c r="W2207" s="156">
        <v>5475175</v>
      </c>
      <c r="X2207" s="156">
        <v>51345</v>
      </c>
      <c r="Y2207" s="156">
        <v>5526520</v>
      </c>
      <c r="Z2207" s="28">
        <v>0.95740000000000003</v>
      </c>
      <c r="AA2207" s="28"/>
      <c r="AB2207" s="111">
        <v>23</v>
      </c>
      <c r="AC2207" s="28">
        <v>0.26100000000000001</v>
      </c>
      <c r="AD2207" s="28">
        <v>4.8000000000000001E-2</v>
      </c>
      <c r="AE2207" s="139"/>
      <c r="AF2207" s="139"/>
      <c r="AG2207" s="93">
        <v>1088</v>
      </c>
      <c r="AH2207" s="93">
        <v>2165</v>
      </c>
    </row>
    <row r="2208" spans="1:51">
      <c r="A2208" s="13" t="s">
        <v>127</v>
      </c>
      <c r="B2208" s="2" t="s">
        <v>75</v>
      </c>
      <c r="C2208" s="14" t="s">
        <v>183</v>
      </c>
      <c r="D2208" s="2">
        <v>2015</v>
      </c>
      <c r="E2208" s="14">
        <v>2015</v>
      </c>
      <c r="F2208" s="14" t="s">
        <v>100</v>
      </c>
      <c r="G2208" s="93">
        <v>112</v>
      </c>
      <c r="H2208" s="93">
        <v>939</v>
      </c>
      <c r="I2208" s="93">
        <v>0</v>
      </c>
      <c r="J2208" s="93">
        <v>4</v>
      </c>
      <c r="K2208" s="93">
        <v>112</v>
      </c>
      <c r="L2208" s="93">
        <v>943</v>
      </c>
      <c r="M2208" s="48">
        <v>1055</v>
      </c>
      <c r="N2208" s="48">
        <v>2091</v>
      </c>
      <c r="O2208" s="48">
        <v>297</v>
      </c>
      <c r="P2208" s="48">
        <v>1786</v>
      </c>
      <c r="Q2208" s="48">
        <v>2083</v>
      </c>
      <c r="R2208" s="48">
        <v>0</v>
      </c>
      <c r="S2208" s="48">
        <v>8</v>
      </c>
      <c r="T2208" s="48">
        <v>8</v>
      </c>
      <c r="U2208" s="48">
        <v>297</v>
      </c>
      <c r="V2208" s="48">
        <v>1794</v>
      </c>
      <c r="W2208" s="156">
        <v>279721</v>
      </c>
      <c r="X2208" s="156">
        <v>500</v>
      </c>
      <c r="Y2208" s="156">
        <v>280221</v>
      </c>
      <c r="Z2208" s="28">
        <v>1</v>
      </c>
      <c r="AA2208" s="28"/>
      <c r="AB2208" s="111">
        <v>23</v>
      </c>
      <c r="AC2208" s="28">
        <v>0.26100000000000001</v>
      </c>
      <c r="AD2208" s="28">
        <v>4.8000000000000001E-2</v>
      </c>
      <c r="AE2208" s="139"/>
      <c r="AF2208" s="139"/>
      <c r="AG2208" s="93">
        <v>102</v>
      </c>
      <c r="AH2208" s="93">
        <v>217</v>
      </c>
    </row>
    <row r="2209" spans="1:34">
      <c r="A2209" s="13" t="s">
        <v>128</v>
      </c>
      <c r="B2209" s="2" t="s">
        <v>75</v>
      </c>
      <c r="C2209" s="14" t="s">
        <v>183</v>
      </c>
      <c r="D2209" s="2">
        <v>2015</v>
      </c>
      <c r="E2209" s="14">
        <v>2015</v>
      </c>
      <c r="F2209" s="14" t="s">
        <v>100</v>
      </c>
      <c r="G2209" s="93">
        <v>11164</v>
      </c>
      <c r="H2209" s="93">
        <v>52838</v>
      </c>
      <c r="I2209" s="93">
        <v>30</v>
      </c>
      <c r="J2209" s="93">
        <v>360</v>
      </c>
      <c r="K2209" s="93">
        <v>11194</v>
      </c>
      <c r="L2209" s="93">
        <v>53198</v>
      </c>
      <c r="M2209" s="48">
        <v>64392</v>
      </c>
      <c r="N2209" s="48">
        <v>152850</v>
      </c>
      <c r="O2209" s="48">
        <v>30203</v>
      </c>
      <c r="P2209" s="48">
        <v>121710</v>
      </c>
      <c r="Q2209" s="48">
        <v>151913</v>
      </c>
      <c r="R2209" s="48">
        <v>85</v>
      </c>
      <c r="S2209" s="48">
        <v>852</v>
      </c>
      <c r="T2209" s="48">
        <v>937</v>
      </c>
      <c r="U2209" s="48">
        <v>30288</v>
      </c>
      <c r="V2209" s="48">
        <v>122562</v>
      </c>
      <c r="W2209" s="156">
        <v>21245938</v>
      </c>
      <c r="X2209" s="156">
        <v>125515</v>
      </c>
      <c r="Y2209" s="156">
        <v>21371453</v>
      </c>
      <c r="Z2209" s="28">
        <v>0.99539999999999995</v>
      </c>
      <c r="AA2209" s="28"/>
      <c r="AB2209" s="111">
        <v>12</v>
      </c>
      <c r="AC2209" s="28">
        <v>0.16700000000000001</v>
      </c>
      <c r="AD2209" s="28">
        <v>8.0999999999999996E-3</v>
      </c>
      <c r="AE2209" s="139"/>
      <c r="AF2209" s="139"/>
      <c r="AG2209" s="93">
        <v>10505</v>
      </c>
      <c r="AH2209" s="93">
        <v>23547</v>
      </c>
    </row>
    <row r="2210" spans="1:34">
      <c r="A2210" s="13" t="s">
        <v>129</v>
      </c>
      <c r="B2210" s="2" t="s">
        <v>75</v>
      </c>
      <c r="C2210" s="14" t="s">
        <v>183</v>
      </c>
      <c r="D2210" s="2">
        <v>2015</v>
      </c>
      <c r="E2210" s="14">
        <v>2015</v>
      </c>
      <c r="F2210" s="14" t="s">
        <v>100</v>
      </c>
      <c r="G2210" s="93">
        <v>1635</v>
      </c>
      <c r="H2210" s="93">
        <v>8610</v>
      </c>
      <c r="I2210" s="93">
        <v>5</v>
      </c>
      <c r="J2210" s="93">
        <v>54</v>
      </c>
      <c r="K2210" s="93">
        <v>1640</v>
      </c>
      <c r="L2210" s="93">
        <v>8664</v>
      </c>
      <c r="M2210" s="48">
        <v>10304</v>
      </c>
      <c r="N2210" s="48">
        <v>24156</v>
      </c>
      <c r="O2210" s="48">
        <v>4394</v>
      </c>
      <c r="P2210" s="48">
        <v>19584</v>
      </c>
      <c r="Q2210" s="48">
        <v>23978</v>
      </c>
      <c r="R2210" s="48">
        <v>18</v>
      </c>
      <c r="S2210" s="48">
        <v>160</v>
      </c>
      <c r="T2210" s="48">
        <v>178</v>
      </c>
      <c r="U2210" s="48">
        <v>4412</v>
      </c>
      <c r="V2210" s="48">
        <v>19744</v>
      </c>
      <c r="W2210" s="156">
        <v>3249007</v>
      </c>
      <c r="X2210" s="156">
        <v>19642</v>
      </c>
      <c r="Y2210" s="156">
        <v>3268649</v>
      </c>
      <c r="Z2210" s="28">
        <v>0.99570000000000003</v>
      </c>
      <c r="AA2210" s="28"/>
      <c r="AB2210" s="111">
        <v>23</v>
      </c>
      <c r="AC2210" s="28">
        <v>0.26100000000000001</v>
      </c>
      <c r="AD2210" s="28">
        <v>4.8000000000000001E-2</v>
      </c>
      <c r="AE2210" s="139"/>
      <c r="AF2210" s="139"/>
      <c r="AG2210" s="93">
        <v>1385</v>
      </c>
      <c r="AH2210" s="93">
        <v>3083</v>
      </c>
    </row>
    <row r="2211" spans="1:34">
      <c r="A2211" s="13" t="s">
        <v>130</v>
      </c>
      <c r="B2211" s="2" t="s">
        <v>75</v>
      </c>
      <c r="C2211" s="14" t="s">
        <v>183</v>
      </c>
      <c r="D2211" s="2">
        <v>2015</v>
      </c>
      <c r="E2211" s="14">
        <v>2015</v>
      </c>
      <c r="F2211" s="14" t="s">
        <v>100</v>
      </c>
      <c r="G2211" s="93">
        <v>676</v>
      </c>
      <c r="H2211" s="93">
        <v>5271</v>
      </c>
      <c r="I2211" s="93">
        <v>0</v>
      </c>
      <c r="J2211" s="93">
        <v>13</v>
      </c>
      <c r="K2211" s="93">
        <v>676</v>
      </c>
      <c r="L2211" s="93">
        <v>5284</v>
      </c>
      <c r="M2211" s="48">
        <v>5960</v>
      </c>
      <c r="N2211" s="48">
        <v>11651</v>
      </c>
      <c r="O2211" s="48">
        <v>1770</v>
      </c>
      <c r="P2211" s="48">
        <v>9851</v>
      </c>
      <c r="Q2211" s="48">
        <v>11621</v>
      </c>
      <c r="R2211" s="48">
        <v>0</v>
      </c>
      <c r="S2211" s="48">
        <v>30</v>
      </c>
      <c r="T2211" s="48">
        <v>30</v>
      </c>
      <c r="U2211" s="48">
        <v>1770</v>
      </c>
      <c r="V2211" s="48">
        <v>9881</v>
      </c>
      <c r="W2211" s="156">
        <v>1665354</v>
      </c>
      <c r="X2211" s="156">
        <v>3599</v>
      </c>
      <c r="Y2211" s="156">
        <v>1668953</v>
      </c>
      <c r="Z2211" s="28">
        <v>0.95489999999999997</v>
      </c>
      <c r="AA2211" s="28"/>
      <c r="AB2211" s="111">
        <v>23</v>
      </c>
      <c r="AC2211" s="28">
        <v>0.26100000000000001</v>
      </c>
      <c r="AD2211" s="28">
        <v>4.8000000000000001E-2</v>
      </c>
      <c r="AE2211" s="139"/>
      <c r="AF2211" s="139"/>
      <c r="AG2211" s="93">
        <v>395</v>
      </c>
      <c r="AH2211" s="93">
        <v>768</v>
      </c>
    </row>
    <row r="2212" spans="1:34">
      <c r="A2212" s="13" t="s">
        <v>131</v>
      </c>
      <c r="B2212" s="2" t="s">
        <v>75</v>
      </c>
      <c r="C2212" s="14" t="s">
        <v>183</v>
      </c>
      <c r="D2212" s="2">
        <v>2015</v>
      </c>
      <c r="E2212" s="14">
        <v>2015</v>
      </c>
      <c r="F2212" s="14" t="s">
        <v>100</v>
      </c>
      <c r="G2212" s="93">
        <v>281</v>
      </c>
      <c r="H2212" s="93">
        <v>1239</v>
      </c>
      <c r="I2212" s="93">
        <v>0</v>
      </c>
      <c r="J2212" s="93">
        <v>0</v>
      </c>
      <c r="K2212" s="93">
        <v>281</v>
      </c>
      <c r="L2212" s="93">
        <v>1239</v>
      </c>
      <c r="M2212" s="48">
        <v>1520</v>
      </c>
      <c r="N2212" s="48">
        <v>3136</v>
      </c>
      <c r="O2212" s="48">
        <v>757</v>
      </c>
      <c r="P2212" s="48">
        <v>2377</v>
      </c>
      <c r="Q2212" s="48">
        <v>3134</v>
      </c>
      <c r="R2212" s="48">
        <v>0</v>
      </c>
      <c r="S2212" s="48">
        <v>2</v>
      </c>
      <c r="T2212" s="48">
        <v>2</v>
      </c>
      <c r="U2212" s="48">
        <v>757</v>
      </c>
      <c r="V2212" s="48">
        <v>2379</v>
      </c>
      <c r="W2212" s="156">
        <v>448564</v>
      </c>
      <c r="X2212" s="156">
        <v>93</v>
      </c>
      <c r="Y2212" s="156">
        <v>448657</v>
      </c>
      <c r="Z2212" s="28">
        <v>0.83779999999999999</v>
      </c>
      <c r="AA2212" s="28"/>
      <c r="AB2212" s="111">
        <v>23</v>
      </c>
      <c r="AC2212" s="28">
        <v>0.26100000000000001</v>
      </c>
      <c r="AD2212" s="28">
        <v>4.8000000000000001E-2</v>
      </c>
      <c r="AE2212" s="139"/>
      <c r="AF2212" s="139"/>
      <c r="AG2212" s="93">
        <v>106</v>
      </c>
      <c r="AH2212" s="93">
        <v>181</v>
      </c>
    </row>
    <row r="2213" spans="1:34">
      <c r="A2213" s="13" t="s">
        <v>132</v>
      </c>
      <c r="B2213" s="2" t="s">
        <v>76</v>
      </c>
      <c r="C2213" s="14" t="s">
        <v>183</v>
      </c>
      <c r="D2213" s="2">
        <v>2015</v>
      </c>
      <c r="E2213" s="14">
        <v>2015</v>
      </c>
      <c r="F2213" s="14" t="s">
        <v>100</v>
      </c>
      <c r="G2213" s="93">
        <v>80798</v>
      </c>
      <c r="H2213" s="93">
        <v>496175</v>
      </c>
      <c r="I2213" s="93">
        <v>917</v>
      </c>
      <c r="J2213" s="93">
        <v>5834</v>
      </c>
      <c r="K2213" s="93">
        <v>81715</v>
      </c>
      <c r="L2213" s="93">
        <v>502009</v>
      </c>
      <c r="M2213" s="48">
        <v>583724</v>
      </c>
      <c r="N2213" s="48">
        <v>1181395</v>
      </c>
      <c r="O2213" s="48">
        <v>184809</v>
      </c>
      <c r="P2213" s="48">
        <v>981370</v>
      </c>
      <c r="Q2213" s="48">
        <v>1166179</v>
      </c>
      <c r="R2213" s="48">
        <v>2929</v>
      </c>
      <c r="S2213" s="48">
        <v>12287</v>
      </c>
      <c r="T2213" s="48">
        <v>15216</v>
      </c>
      <c r="U2213" s="48">
        <v>187738</v>
      </c>
      <c r="V2213" s="48">
        <v>993657</v>
      </c>
      <c r="W2213" s="156">
        <v>175622225</v>
      </c>
      <c r="X2213" s="156">
        <v>2386802</v>
      </c>
      <c r="Y2213" s="156">
        <v>178009027</v>
      </c>
      <c r="Z2213" s="28">
        <v>0.96950000000000003</v>
      </c>
      <c r="AA2213" s="28"/>
      <c r="AB2213" s="111">
        <v>30</v>
      </c>
      <c r="AC2213" s="28">
        <v>0.5</v>
      </c>
      <c r="AD2213" s="28">
        <v>7.2599999999999998E-2</v>
      </c>
      <c r="AE2213" s="139"/>
      <c r="AF2213" s="139"/>
      <c r="AG2213" s="93">
        <v>112234</v>
      </c>
      <c r="AH2213" s="93">
        <v>228954</v>
      </c>
    </row>
    <row r="2214" spans="1:34">
      <c r="A2214" s="13" t="s">
        <v>133</v>
      </c>
      <c r="B2214" s="2" t="s">
        <v>75</v>
      </c>
      <c r="C2214" s="14" t="s">
        <v>183</v>
      </c>
      <c r="D2214" s="2">
        <v>2015</v>
      </c>
      <c r="E2214" s="14">
        <v>2015</v>
      </c>
      <c r="F2214" s="14" t="s">
        <v>100</v>
      </c>
      <c r="G2214" s="93">
        <v>2097</v>
      </c>
      <c r="H2214" s="93">
        <v>9798</v>
      </c>
      <c r="I2214" s="93">
        <v>5</v>
      </c>
      <c r="J2214" s="93">
        <v>19</v>
      </c>
      <c r="K2214" s="93">
        <v>2102</v>
      </c>
      <c r="L2214" s="93">
        <v>9817</v>
      </c>
      <c r="M2214" s="48">
        <v>11919</v>
      </c>
      <c r="N2214" s="48">
        <v>29368</v>
      </c>
      <c r="O2214" s="48">
        <v>5710</v>
      </c>
      <c r="P2214" s="48">
        <v>23579</v>
      </c>
      <c r="Q2214" s="48">
        <v>29289</v>
      </c>
      <c r="R2214" s="48">
        <v>14</v>
      </c>
      <c r="S2214" s="48">
        <v>65</v>
      </c>
      <c r="T2214" s="48">
        <v>79</v>
      </c>
      <c r="U2214" s="48">
        <v>5724</v>
      </c>
      <c r="V2214" s="48">
        <v>23644</v>
      </c>
      <c r="W2214" s="156">
        <v>4122190</v>
      </c>
      <c r="X2214" s="156">
        <v>7543</v>
      </c>
      <c r="Y2214" s="156">
        <v>4129733</v>
      </c>
      <c r="Z2214" s="28">
        <v>0.99529999999999996</v>
      </c>
      <c r="AA2214" s="28"/>
      <c r="AB2214" s="111">
        <v>23</v>
      </c>
      <c r="AC2214" s="28">
        <v>0.26100000000000001</v>
      </c>
      <c r="AD2214" s="28">
        <v>4.8000000000000001E-2</v>
      </c>
      <c r="AE2214" s="139"/>
      <c r="AF2214" s="139"/>
      <c r="AG2214" s="93">
        <v>2996</v>
      </c>
      <c r="AH2214" s="93">
        <v>6910</v>
      </c>
    </row>
    <row r="2215" spans="1:34">
      <c r="A2215" s="13" t="s">
        <v>134</v>
      </c>
      <c r="B2215" s="2" t="s">
        <v>75</v>
      </c>
      <c r="C2215" s="14" t="s">
        <v>183</v>
      </c>
      <c r="D2215" s="2">
        <v>2015</v>
      </c>
      <c r="E2215" s="14">
        <v>2015</v>
      </c>
      <c r="F2215" s="14" t="s">
        <v>100</v>
      </c>
      <c r="G2215" s="93">
        <v>670</v>
      </c>
      <c r="H2215" s="93">
        <v>5514</v>
      </c>
      <c r="I2215" s="93">
        <v>17</v>
      </c>
      <c r="J2215" s="93">
        <v>132</v>
      </c>
      <c r="K2215" s="93">
        <v>687</v>
      </c>
      <c r="L2215" s="93">
        <v>5646</v>
      </c>
      <c r="M2215" s="48">
        <v>6333</v>
      </c>
      <c r="N2215" s="48">
        <v>10466</v>
      </c>
      <c r="O2215" s="48">
        <v>1480</v>
      </c>
      <c r="P2215" s="48">
        <v>8615</v>
      </c>
      <c r="Q2215" s="48">
        <v>10095</v>
      </c>
      <c r="R2215" s="48">
        <v>48</v>
      </c>
      <c r="S2215" s="48">
        <v>323</v>
      </c>
      <c r="T2215" s="48">
        <v>371</v>
      </c>
      <c r="U2215" s="48">
        <v>1528</v>
      </c>
      <c r="V2215" s="48">
        <v>8938</v>
      </c>
      <c r="W2215" s="156">
        <v>1510689</v>
      </c>
      <c r="X2215" s="156">
        <v>33453</v>
      </c>
      <c r="Y2215" s="156">
        <v>1544142</v>
      </c>
      <c r="Z2215" s="28">
        <v>0.96719999999999995</v>
      </c>
      <c r="AA2215" s="28"/>
      <c r="AB2215" s="111">
        <v>23</v>
      </c>
      <c r="AC2215" s="28">
        <v>0.26100000000000001</v>
      </c>
      <c r="AD2215" s="28">
        <v>4.8000000000000001E-2</v>
      </c>
      <c r="AE2215" s="139"/>
      <c r="AF2215" s="139"/>
      <c r="AG2215" s="93">
        <v>1294</v>
      </c>
      <c r="AH2215" s="93">
        <v>2315</v>
      </c>
    </row>
    <row r="2216" spans="1:34">
      <c r="A2216" s="13" t="s">
        <v>135</v>
      </c>
      <c r="B2216" s="2" t="s">
        <v>75</v>
      </c>
      <c r="C2216" s="14" t="s">
        <v>183</v>
      </c>
      <c r="D2216" s="2">
        <v>2015</v>
      </c>
      <c r="E2216" s="14">
        <v>2015</v>
      </c>
      <c r="F2216" s="14" t="s">
        <v>100</v>
      </c>
      <c r="G2216" s="93">
        <v>149</v>
      </c>
      <c r="H2216" s="93">
        <v>935</v>
      </c>
      <c r="I2216" s="93">
        <v>0</v>
      </c>
      <c r="J2216" s="93">
        <v>1</v>
      </c>
      <c r="K2216" s="93">
        <v>149</v>
      </c>
      <c r="L2216" s="93">
        <v>936</v>
      </c>
      <c r="M2216" s="48">
        <v>1085</v>
      </c>
      <c r="N2216" s="48">
        <v>2054</v>
      </c>
      <c r="O2216" s="48">
        <v>404</v>
      </c>
      <c r="P2216" s="48">
        <v>1647</v>
      </c>
      <c r="Q2216" s="48">
        <v>2051</v>
      </c>
      <c r="R2216" s="48">
        <v>0</v>
      </c>
      <c r="S2216" s="48">
        <v>3</v>
      </c>
      <c r="T2216" s="48">
        <v>3</v>
      </c>
      <c r="U2216" s="48">
        <v>404</v>
      </c>
      <c r="V2216" s="48">
        <v>1650</v>
      </c>
      <c r="W2216" s="156">
        <v>293207</v>
      </c>
      <c r="X2216" s="156">
        <v>334</v>
      </c>
      <c r="Y2216" s="156">
        <v>293541</v>
      </c>
      <c r="Z2216" s="28">
        <v>0.8</v>
      </c>
      <c r="AA2216" s="28"/>
      <c r="AB2216" s="111">
        <v>23</v>
      </c>
      <c r="AC2216" s="28">
        <v>0.26100000000000001</v>
      </c>
      <c r="AD2216" s="28">
        <v>4.8000000000000001E-2</v>
      </c>
      <c r="AE2216" s="139"/>
      <c r="AF2216" s="139"/>
      <c r="AG2216" s="93">
        <v>28</v>
      </c>
      <c r="AH2216" s="93">
        <v>50</v>
      </c>
    </row>
    <row r="2217" spans="1:34">
      <c r="A2217" s="13" t="s">
        <v>136</v>
      </c>
      <c r="B2217" s="2" t="s">
        <v>75</v>
      </c>
      <c r="C2217" s="14" t="s">
        <v>183</v>
      </c>
      <c r="D2217" s="2">
        <v>2015</v>
      </c>
      <c r="E2217" s="14">
        <v>2015</v>
      </c>
      <c r="F2217" s="14" t="s">
        <v>100</v>
      </c>
      <c r="G2217" s="93">
        <v>799</v>
      </c>
      <c r="H2217" s="93">
        <v>6267</v>
      </c>
      <c r="I2217" s="93">
        <v>1</v>
      </c>
      <c r="J2217" s="93">
        <v>21</v>
      </c>
      <c r="K2217" s="93">
        <v>800</v>
      </c>
      <c r="L2217" s="93">
        <v>6288</v>
      </c>
      <c r="M2217" s="48">
        <v>7088</v>
      </c>
      <c r="N2217" s="48">
        <v>13148</v>
      </c>
      <c r="O2217" s="48">
        <v>1997</v>
      </c>
      <c r="P2217" s="48">
        <v>11099</v>
      </c>
      <c r="Q2217" s="48">
        <v>13096</v>
      </c>
      <c r="R2217" s="48">
        <v>4</v>
      </c>
      <c r="S2217" s="48">
        <v>48</v>
      </c>
      <c r="T2217" s="48">
        <v>52</v>
      </c>
      <c r="U2217" s="48">
        <v>2001</v>
      </c>
      <c r="V2217" s="48">
        <v>11147</v>
      </c>
      <c r="W2217" s="156">
        <v>1948952</v>
      </c>
      <c r="X2217" s="156">
        <v>7190</v>
      </c>
      <c r="Y2217" s="156">
        <v>1956142</v>
      </c>
      <c r="Z2217" s="28">
        <v>0.99429999999999996</v>
      </c>
      <c r="AA2217" s="28"/>
      <c r="AB2217" s="111">
        <v>23</v>
      </c>
      <c r="AC2217" s="28">
        <v>0.26100000000000001</v>
      </c>
      <c r="AD2217" s="28">
        <v>4.8000000000000001E-2</v>
      </c>
      <c r="AE2217" s="139"/>
      <c r="AF2217" s="139"/>
      <c r="AG2217" s="93">
        <v>619</v>
      </c>
      <c r="AH2217" s="93">
        <v>1314</v>
      </c>
    </row>
    <row r="2218" spans="1:34">
      <c r="A2218" s="13" t="s">
        <v>137</v>
      </c>
      <c r="B2218" s="2" t="s">
        <v>75</v>
      </c>
      <c r="C2218" s="14" t="s">
        <v>183</v>
      </c>
      <c r="D2218" s="2">
        <v>2015</v>
      </c>
      <c r="E2218" s="14">
        <v>2015</v>
      </c>
      <c r="F2218" s="14" t="s">
        <v>100</v>
      </c>
      <c r="G2218" s="93">
        <v>4800</v>
      </c>
      <c r="H2218" s="93">
        <v>20000</v>
      </c>
      <c r="I2218" s="93">
        <v>6</v>
      </c>
      <c r="J2218" s="93">
        <v>26</v>
      </c>
      <c r="K2218" s="93">
        <v>4806</v>
      </c>
      <c r="L2218" s="93">
        <v>20026</v>
      </c>
      <c r="M2218" s="48">
        <v>24832</v>
      </c>
      <c r="N2218" s="48">
        <v>58213</v>
      </c>
      <c r="O2218" s="48">
        <v>13170</v>
      </c>
      <c r="P2218" s="48">
        <v>44941</v>
      </c>
      <c r="Q2218" s="48">
        <v>58111</v>
      </c>
      <c r="R2218" s="48">
        <v>20</v>
      </c>
      <c r="S2218" s="48">
        <v>82</v>
      </c>
      <c r="T2218" s="48">
        <v>102</v>
      </c>
      <c r="U2218" s="48">
        <v>13190</v>
      </c>
      <c r="V2218" s="48">
        <v>45023</v>
      </c>
      <c r="W2218" s="156">
        <v>8112326</v>
      </c>
      <c r="X2218" s="156">
        <v>9504</v>
      </c>
      <c r="Y2218" s="156">
        <v>8121830</v>
      </c>
      <c r="Z2218" s="28">
        <v>0.9849</v>
      </c>
      <c r="AA2218" s="28"/>
      <c r="AB2218" s="111">
        <v>2</v>
      </c>
      <c r="AC2218" s="28">
        <v>0.5</v>
      </c>
      <c r="AD2218" s="28">
        <v>2.1100000000000001E-2</v>
      </c>
      <c r="AE2218" s="139"/>
      <c r="AF2218" s="139"/>
      <c r="AG2218" s="93">
        <v>4094</v>
      </c>
      <c r="AH2218" s="93">
        <v>9139</v>
      </c>
    </row>
    <row r="2219" spans="1:34">
      <c r="A2219" s="13" t="s">
        <v>138</v>
      </c>
      <c r="B2219" s="2" t="s">
        <v>75</v>
      </c>
      <c r="C2219" s="14" t="s">
        <v>183</v>
      </c>
      <c r="D2219" s="2">
        <v>2015</v>
      </c>
      <c r="E2219" s="14">
        <v>2015</v>
      </c>
      <c r="F2219" s="14" t="s">
        <v>100</v>
      </c>
      <c r="G2219" s="93">
        <v>85</v>
      </c>
      <c r="H2219" s="93">
        <v>388</v>
      </c>
      <c r="I2219" s="93">
        <v>0</v>
      </c>
      <c r="J2219" s="93">
        <v>0</v>
      </c>
      <c r="K2219" s="93">
        <v>85</v>
      </c>
      <c r="L2219" s="93">
        <v>388</v>
      </c>
      <c r="M2219" s="48">
        <v>473</v>
      </c>
      <c r="N2219" s="48">
        <v>1032</v>
      </c>
      <c r="O2219" s="48">
        <v>231</v>
      </c>
      <c r="P2219" s="48">
        <v>801</v>
      </c>
      <c r="Q2219" s="48">
        <v>1032</v>
      </c>
      <c r="R2219" s="48">
        <v>0</v>
      </c>
      <c r="S2219" s="48">
        <v>0</v>
      </c>
      <c r="T2219" s="48">
        <v>0</v>
      </c>
      <c r="U2219" s="48">
        <v>231</v>
      </c>
      <c r="V2219" s="48">
        <v>801</v>
      </c>
      <c r="W2219" s="156">
        <v>140455</v>
      </c>
      <c r="X2219" s="156">
        <v>0</v>
      </c>
      <c r="Y2219" s="156">
        <v>140455</v>
      </c>
      <c r="Z2219" s="28">
        <v>1</v>
      </c>
      <c r="AA2219" s="28"/>
      <c r="AB2219" s="111">
        <v>23</v>
      </c>
      <c r="AC2219" s="28">
        <v>0.26100000000000001</v>
      </c>
      <c r="AD2219" s="28">
        <v>4.8000000000000001E-2</v>
      </c>
      <c r="AE2219" s="139"/>
      <c r="AF2219" s="139"/>
      <c r="AG2219" s="93">
        <v>37</v>
      </c>
      <c r="AH2219" s="93">
        <v>65</v>
      </c>
    </row>
    <row r="2220" spans="1:34">
      <c r="A2220" s="13" t="s">
        <v>139</v>
      </c>
      <c r="B2220" s="2" t="s">
        <v>75</v>
      </c>
      <c r="C2220" s="14" t="s">
        <v>183</v>
      </c>
      <c r="D2220" s="2">
        <v>2015</v>
      </c>
      <c r="E2220" s="14">
        <v>2015</v>
      </c>
      <c r="F2220" s="14" t="s">
        <v>100</v>
      </c>
      <c r="G2220" s="93">
        <v>12</v>
      </c>
      <c r="H2220" s="93">
        <v>512</v>
      </c>
      <c r="I2220" s="93">
        <v>0</v>
      </c>
      <c r="J2220" s="93">
        <v>2</v>
      </c>
      <c r="K2220" s="93">
        <v>12</v>
      </c>
      <c r="L2220" s="93">
        <v>514</v>
      </c>
      <c r="M2220" s="48">
        <v>526</v>
      </c>
      <c r="N2220" s="48">
        <v>869</v>
      </c>
      <c r="O2220" s="48">
        <v>29</v>
      </c>
      <c r="P2220" s="48">
        <v>837</v>
      </c>
      <c r="Q2220" s="48">
        <v>866</v>
      </c>
      <c r="R2220" s="48">
        <v>0</v>
      </c>
      <c r="S2220" s="48">
        <v>3</v>
      </c>
      <c r="T2220" s="48">
        <v>3</v>
      </c>
      <c r="U2220" s="48">
        <v>29</v>
      </c>
      <c r="V2220" s="48">
        <v>840</v>
      </c>
      <c r="W2220" s="156">
        <v>119190</v>
      </c>
      <c r="X2220" s="156">
        <v>326</v>
      </c>
      <c r="Y2220" s="156">
        <v>119516</v>
      </c>
      <c r="Z2220" s="28">
        <v>0.97729999999999995</v>
      </c>
      <c r="AA2220" s="28"/>
      <c r="AB2220" s="111">
        <v>23</v>
      </c>
      <c r="AC2220" s="28">
        <v>0.26100000000000001</v>
      </c>
      <c r="AD2220" s="28">
        <v>4.8000000000000001E-2</v>
      </c>
      <c r="AE2220" s="139"/>
      <c r="AF2220" s="139"/>
      <c r="AG2220" s="93">
        <v>66</v>
      </c>
      <c r="AH2220" s="93">
        <v>138</v>
      </c>
    </row>
    <row r="2221" spans="1:34">
      <c r="A2221" s="13" t="s">
        <v>140</v>
      </c>
      <c r="B2221" s="2" t="s">
        <v>75</v>
      </c>
      <c r="C2221" s="14" t="s">
        <v>183</v>
      </c>
      <c r="D2221" s="2">
        <v>2015</v>
      </c>
      <c r="E2221" s="14">
        <v>2015</v>
      </c>
      <c r="F2221" s="14" t="s">
        <v>100</v>
      </c>
      <c r="G2221" s="93">
        <v>4120</v>
      </c>
      <c r="H2221" s="93">
        <v>19582</v>
      </c>
      <c r="I2221" s="93">
        <v>14</v>
      </c>
      <c r="J2221" s="93">
        <v>99</v>
      </c>
      <c r="K2221" s="93">
        <v>4134</v>
      </c>
      <c r="L2221" s="93">
        <v>19681</v>
      </c>
      <c r="M2221" s="48">
        <v>23815</v>
      </c>
      <c r="N2221" s="48">
        <v>53769</v>
      </c>
      <c r="O2221" s="48">
        <v>10298</v>
      </c>
      <c r="P2221" s="48">
        <v>43116</v>
      </c>
      <c r="Q2221" s="48">
        <v>53414</v>
      </c>
      <c r="R2221" s="48">
        <v>52</v>
      </c>
      <c r="S2221" s="48">
        <v>303</v>
      </c>
      <c r="T2221" s="48">
        <v>355</v>
      </c>
      <c r="U2221" s="48">
        <v>10350</v>
      </c>
      <c r="V2221" s="48">
        <v>43419</v>
      </c>
      <c r="W2221" s="156">
        <v>7801997</v>
      </c>
      <c r="X2221" s="156">
        <v>36293</v>
      </c>
      <c r="Y2221" s="156">
        <v>7838290</v>
      </c>
      <c r="Z2221" s="28">
        <v>0.99670000000000003</v>
      </c>
      <c r="AA2221" s="28"/>
      <c r="AB2221" s="111">
        <v>4</v>
      </c>
      <c r="AC2221" s="28">
        <v>0.25</v>
      </c>
      <c r="AD2221" s="28">
        <v>4.8500000000000001E-2</v>
      </c>
      <c r="AE2221" s="139"/>
      <c r="AF2221" s="139"/>
      <c r="AG2221" s="93">
        <v>8210</v>
      </c>
      <c r="AH2221" s="93">
        <v>17814</v>
      </c>
    </row>
    <row r="2222" spans="1:34">
      <c r="A2222" s="13" t="s">
        <v>141</v>
      </c>
      <c r="B2222" s="2" t="s">
        <v>75</v>
      </c>
      <c r="C2222" s="14" t="s">
        <v>183</v>
      </c>
      <c r="D2222" s="2">
        <v>2015</v>
      </c>
      <c r="E2222" s="14">
        <v>2015</v>
      </c>
      <c r="F2222" s="14" t="s">
        <v>100</v>
      </c>
      <c r="G2222" s="93">
        <v>375</v>
      </c>
      <c r="H2222" s="93">
        <v>3178</v>
      </c>
      <c r="I2222" s="93">
        <v>3</v>
      </c>
      <c r="J2222" s="93">
        <v>31</v>
      </c>
      <c r="K2222" s="93">
        <v>378</v>
      </c>
      <c r="L2222" s="93">
        <v>3209</v>
      </c>
      <c r="M2222" s="48">
        <v>3587</v>
      </c>
      <c r="N2222" s="48">
        <v>7489</v>
      </c>
      <c r="O2222" s="48">
        <v>915</v>
      </c>
      <c r="P2222" s="48">
        <v>6478</v>
      </c>
      <c r="Q2222" s="48">
        <v>7393</v>
      </c>
      <c r="R2222" s="48">
        <v>9</v>
      </c>
      <c r="S2222" s="48">
        <v>87</v>
      </c>
      <c r="T2222" s="48">
        <v>96</v>
      </c>
      <c r="U2222" s="48">
        <v>924</v>
      </c>
      <c r="V2222" s="48">
        <v>6565</v>
      </c>
      <c r="W2222" s="156">
        <v>1010820</v>
      </c>
      <c r="X2222" s="156">
        <v>7609</v>
      </c>
      <c r="Y2222" s="156">
        <v>1018429</v>
      </c>
      <c r="Z2222" s="28">
        <v>0.97750000000000004</v>
      </c>
      <c r="AA2222" s="28"/>
      <c r="AB2222" s="111">
        <v>23</v>
      </c>
      <c r="AC2222" s="28">
        <v>0.26100000000000001</v>
      </c>
      <c r="AD2222" s="28">
        <v>4.8000000000000001E-2</v>
      </c>
      <c r="AE2222" s="139"/>
      <c r="AF2222" s="139"/>
      <c r="AG2222" s="93">
        <v>861</v>
      </c>
      <c r="AH2222" s="93">
        <v>1797</v>
      </c>
    </row>
    <row r="2223" spans="1:34">
      <c r="A2223" s="13" t="s">
        <v>142</v>
      </c>
      <c r="B2223" s="2" t="s">
        <v>75</v>
      </c>
      <c r="C2223" s="14" t="s">
        <v>183</v>
      </c>
      <c r="D2223" s="2">
        <v>2015</v>
      </c>
      <c r="E2223" s="14">
        <v>2015</v>
      </c>
      <c r="F2223" s="14" t="s">
        <v>100</v>
      </c>
      <c r="G2223" s="93">
        <v>390</v>
      </c>
      <c r="H2223" s="93">
        <v>3850</v>
      </c>
      <c r="I2223" s="93">
        <v>1</v>
      </c>
      <c r="J2223" s="93">
        <v>7</v>
      </c>
      <c r="K2223" s="93">
        <v>391</v>
      </c>
      <c r="L2223" s="93">
        <v>3857</v>
      </c>
      <c r="M2223" s="48">
        <v>4248</v>
      </c>
      <c r="N2223" s="48">
        <v>7669</v>
      </c>
      <c r="O2223" s="48">
        <v>1018</v>
      </c>
      <c r="P2223" s="48">
        <v>6637</v>
      </c>
      <c r="Q2223" s="48">
        <v>7655</v>
      </c>
      <c r="R2223" s="48">
        <v>1</v>
      </c>
      <c r="S2223" s="48">
        <v>13</v>
      </c>
      <c r="T2223" s="48">
        <v>14</v>
      </c>
      <c r="U2223" s="48">
        <v>1019</v>
      </c>
      <c r="V2223" s="48">
        <v>6650</v>
      </c>
      <c r="W2223" s="156">
        <v>1132796</v>
      </c>
      <c r="X2223" s="156">
        <v>1423</v>
      </c>
      <c r="Y2223" s="156">
        <v>1134219</v>
      </c>
      <c r="Z2223" s="28">
        <v>0.95409999999999995</v>
      </c>
      <c r="AA2223" s="28"/>
      <c r="AB2223" s="111">
        <v>23</v>
      </c>
      <c r="AC2223" s="28">
        <v>0.26100000000000001</v>
      </c>
      <c r="AD2223" s="28">
        <v>4.8000000000000001E-2</v>
      </c>
      <c r="AE2223" s="139"/>
      <c r="AF2223" s="139"/>
      <c r="AG2223" s="93">
        <v>178</v>
      </c>
      <c r="AH2223" s="93">
        <v>319</v>
      </c>
    </row>
    <row r="2224" spans="1:34">
      <c r="A2224" s="13" t="s">
        <v>143</v>
      </c>
      <c r="B2224" s="2" t="s">
        <v>74</v>
      </c>
      <c r="C2224" s="14" t="s">
        <v>183</v>
      </c>
      <c r="D2224" s="2">
        <v>2015</v>
      </c>
      <c r="E2224" s="14">
        <v>2015</v>
      </c>
      <c r="F2224" s="14" t="s">
        <v>100</v>
      </c>
      <c r="G2224" s="93">
        <v>13070</v>
      </c>
      <c r="H2224" s="93">
        <v>105262</v>
      </c>
      <c r="I2224" s="93">
        <v>90</v>
      </c>
      <c r="J2224" s="93">
        <v>1919</v>
      </c>
      <c r="K2224" s="93">
        <v>13160</v>
      </c>
      <c r="L2224" s="93">
        <v>107181</v>
      </c>
      <c r="M2224" s="48">
        <v>120341</v>
      </c>
      <c r="N2224" s="48">
        <v>254060</v>
      </c>
      <c r="O2224" s="48">
        <v>33461</v>
      </c>
      <c r="P2224" s="48">
        <v>216092</v>
      </c>
      <c r="Q2224" s="48">
        <v>249553</v>
      </c>
      <c r="R2224" s="48">
        <v>303</v>
      </c>
      <c r="S2224" s="48">
        <v>4204</v>
      </c>
      <c r="T2224" s="48">
        <v>4507</v>
      </c>
      <c r="U2224" s="48">
        <v>33764</v>
      </c>
      <c r="V2224" s="48">
        <v>220296</v>
      </c>
      <c r="W2224" s="156">
        <v>34969342</v>
      </c>
      <c r="X2224" s="156">
        <v>532528</v>
      </c>
      <c r="Y2224" s="156">
        <v>35501870</v>
      </c>
      <c r="Z2224" s="28">
        <v>0.99050000000000005</v>
      </c>
      <c r="AA2224" s="28"/>
      <c r="AB2224" s="111">
        <v>9</v>
      </c>
      <c r="AC2224" s="28">
        <v>0.33300000000000002</v>
      </c>
      <c r="AD2224" s="28">
        <v>3.85E-2</v>
      </c>
      <c r="AE2224" s="139"/>
      <c r="AF2224" s="139"/>
      <c r="AG2224" s="93">
        <v>29330</v>
      </c>
      <c r="AH2224" s="93">
        <v>63408</v>
      </c>
    </row>
    <row r="2225" spans="1:34">
      <c r="A2225" s="13" t="s">
        <v>144</v>
      </c>
      <c r="B2225" s="2" t="s">
        <v>74</v>
      </c>
      <c r="C2225" s="14" t="s">
        <v>183</v>
      </c>
      <c r="D2225" s="2">
        <v>2015</v>
      </c>
      <c r="E2225" s="14">
        <v>2015</v>
      </c>
      <c r="F2225" s="14" t="s">
        <v>100</v>
      </c>
      <c r="G2225" s="93">
        <v>889</v>
      </c>
      <c r="H2225" s="93">
        <v>8311</v>
      </c>
      <c r="I2225" s="93">
        <v>6</v>
      </c>
      <c r="J2225" s="93">
        <v>34</v>
      </c>
      <c r="K2225" s="93">
        <v>895</v>
      </c>
      <c r="L2225" s="93">
        <v>8345</v>
      </c>
      <c r="M2225" s="48">
        <v>9240</v>
      </c>
      <c r="N2225" s="48">
        <v>18186</v>
      </c>
      <c r="O2225" s="48">
        <v>2274</v>
      </c>
      <c r="P2225" s="48">
        <v>15821</v>
      </c>
      <c r="Q2225" s="48">
        <v>18095</v>
      </c>
      <c r="R2225" s="48">
        <v>20</v>
      </c>
      <c r="S2225" s="48">
        <v>71</v>
      </c>
      <c r="T2225" s="48">
        <v>91</v>
      </c>
      <c r="U2225" s="48">
        <v>2294</v>
      </c>
      <c r="V2225" s="48">
        <v>15892</v>
      </c>
      <c r="W2225" s="156">
        <v>2424119</v>
      </c>
      <c r="X2225" s="156">
        <v>9968</v>
      </c>
      <c r="Y2225" s="156">
        <v>2434087</v>
      </c>
      <c r="Z2225" s="28">
        <v>0.98640000000000005</v>
      </c>
      <c r="AA2225" s="28"/>
      <c r="AB2225" s="111">
        <v>23</v>
      </c>
      <c r="AC2225" s="28">
        <v>0.26100000000000001</v>
      </c>
      <c r="AD2225" s="28">
        <v>4.8000000000000001E-2</v>
      </c>
      <c r="AE2225" s="139"/>
      <c r="AF2225" s="139"/>
      <c r="AG2225" s="93">
        <v>716</v>
      </c>
      <c r="AH2225" s="93">
        <v>1423</v>
      </c>
    </row>
    <row r="2226" spans="1:34">
      <c r="A2226" s="13" t="s">
        <v>145</v>
      </c>
      <c r="B2226" s="2" t="s">
        <v>75</v>
      </c>
      <c r="C2226" s="14" t="s">
        <v>183</v>
      </c>
      <c r="D2226" s="2">
        <v>2015</v>
      </c>
      <c r="E2226" s="14">
        <v>2015</v>
      </c>
      <c r="F2226" s="14" t="s">
        <v>100</v>
      </c>
      <c r="G2226" s="93">
        <v>115</v>
      </c>
      <c r="H2226" s="93">
        <v>948</v>
      </c>
      <c r="I2226" s="93">
        <v>0</v>
      </c>
      <c r="J2226" s="93">
        <v>2</v>
      </c>
      <c r="K2226" s="93">
        <v>115</v>
      </c>
      <c r="L2226" s="93">
        <v>950</v>
      </c>
      <c r="M2226" s="48">
        <v>1065</v>
      </c>
      <c r="N2226" s="48">
        <v>2006</v>
      </c>
      <c r="O2226" s="48">
        <v>293</v>
      </c>
      <c r="P2226" s="48">
        <v>1708</v>
      </c>
      <c r="Q2226" s="48">
        <v>2001</v>
      </c>
      <c r="R2226" s="48">
        <v>0</v>
      </c>
      <c r="S2226" s="48">
        <v>5</v>
      </c>
      <c r="T2226" s="48">
        <v>5</v>
      </c>
      <c r="U2226" s="48">
        <v>293</v>
      </c>
      <c r="V2226" s="48">
        <v>1713</v>
      </c>
      <c r="W2226" s="156">
        <v>287960</v>
      </c>
      <c r="X2226" s="156">
        <v>698</v>
      </c>
      <c r="Y2226" s="156">
        <v>288658</v>
      </c>
      <c r="Z2226" s="28">
        <v>0.98209999999999997</v>
      </c>
      <c r="AA2226" s="28"/>
      <c r="AB2226" s="111">
        <v>23</v>
      </c>
      <c r="AC2226" s="28">
        <v>0.26100000000000001</v>
      </c>
      <c r="AD2226" s="28">
        <v>4.8000000000000001E-2</v>
      </c>
      <c r="AE2226" s="139"/>
      <c r="AF2226" s="139"/>
      <c r="AG2226" s="93">
        <v>55</v>
      </c>
      <c r="AH2226" s="93">
        <v>95</v>
      </c>
    </row>
    <row r="2227" spans="1:34">
      <c r="A2227" s="13" t="s">
        <v>146</v>
      </c>
      <c r="B2227" s="2" t="s">
        <v>75</v>
      </c>
      <c r="C2227" s="14" t="s">
        <v>183</v>
      </c>
      <c r="D2227" s="2">
        <v>2015</v>
      </c>
      <c r="E2227" s="14">
        <v>2015</v>
      </c>
      <c r="F2227" s="14" t="s">
        <v>100</v>
      </c>
      <c r="G2227" s="93">
        <v>18333</v>
      </c>
      <c r="H2227" s="93">
        <v>107265</v>
      </c>
      <c r="I2227" s="93">
        <v>48</v>
      </c>
      <c r="J2227" s="93">
        <v>510</v>
      </c>
      <c r="K2227" s="93">
        <v>18381</v>
      </c>
      <c r="L2227" s="93">
        <v>107775</v>
      </c>
      <c r="M2227" s="48">
        <v>126156</v>
      </c>
      <c r="N2227" s="48">
        <v>290289</v>
      </c>
      <c r="O2227" s="48">
        <v>49418</v>
      </c>
      <c r="P2227" s="48">
        <v>239330</v>
      </c>
      <c r="Q2227" s="48">
        <v>288748</v>
      </c>
      <c r="R2227" s="48">
        <v>172</v>
      </c>
      <c r="S2227" s="48">
        <v>1369</v>
      </c>
      <c r="T2227" s="48">
        <v>1541</v>
      </c>
      <c r="U2227" s="48">
        <v>49590</v>
      </c>
      <c r="V2227" s="48">
        <v>240699</v>
      </c>
      <c r="W2227" s="156">
        <v>39532985.729999997</v>
      </c>
      <c r="X2227" s="156">
        <v>162144</v>
      </c>
      <c r="Y2227" s="156">
        <v>39695129.729999997</v>
      </c>
      <c r="Z2227" s="28">
        <v>0.99639999999999995</v>
      </c>
      <c r="AA2227" s="28"/>
      <c r="AB2227" s="111">
        <v>23</v>
      </c>
      <c r="AC2227" s="28">
        <v>0.17399999999999999</v>
      </c>
      <c r="AD2227" s="28">
        <v>7.17E-2</v>
      </c>
      <c r="AE2227" s="139"/>
      <c r="AF2227" s="139"/>
      <c r="AG2227" s="93">
        <v>16866</v>
      </c>
      <c r="AH2227" s="93">
        <v>36907</v>
      </c>
    </row>
    <row r="2228" spans="1:34">
      <c r="A2228" s="13" t="s">
        <v>147</v>
      </c>
      <c r="B2228" s="2" t="s">
        <v>74</v>
      </c>
      <c r="C2228" s="14" t="s">
        <v>183</v>
      </c>
      <c r="D2228" s="2">
        <v>2015</v>
      </c>
      <c r="E2228" s="14">
        <v>2015</v>
      </c>
      <c r="F2228" s="14" t="s">
        <v>100</v>
      </c>
      <c r="G2228" s="93">
        <v>17510</v>
      </c>
      <c r="H2228" s="93">
        <v>84746</v>
      </c>
      <c r="I2228" s="93">
        <v>189</v>
      </c>
      <c r="J2228" s="93">
        <v>875</v>
      </c>
      <c r="K2228" s="93">
        <v>17699</v>
      </c>
      <c r="L2228" s="93">
        <v>85621</v>
      </c>
      <c r="M2228" s="48">
        <v>103320</v>
      </c>
      <c r="N2228" s="48">
        <v>219247</v>
      </c>
      <c r="O2228" s="48">
        <v>45046</v>
      </c>
      <c r="P2228" s="48">
        <v>171605</v>
      </c>
      <c r="Q2228" s="48">
        <v>216651</v>
      </c>
      <c r="R2228" s="48">
        <v>675</v>
      </c>
      <c r="S2228" s="48">
        <v>1921</v>
      </c>
      <c r="T2228" s="48">
        <v>2596</v>
      </c>
      <c r="U2228" s="48">
        <v>45721</v>
      </c>
      <c r="V2228" s="48">
        <v>173526</v>
      </c>
      <c r="W2228" s="156">
        <v>31949578</v>
      </c>
      <c r="X2228" s="156">
        <v>353000</v>
      </c>
      <c r="Y2228" s="156">
        <v>32302578</v>
      </c>
      <c r="Z2228" s="28">
        <v>0.99390000000000001</v>
      </c>
      <c r="AA2228" s="28"/>
      <c r="AB2228" s="111">
        <v>8</v>
      </c>
      <c r="AC2228" s="28">
        <v>0.5</v>
      </c>
      <c r="AD2228" s="28">
        <v>0</v>
      </c>
      <c r="AE2228" s="139"/>
      <c r="AF2228" s="139"/>
      <c r="AG2228" s="93">
        <v>9945</v>
      </c>
      <c r="AH2228" s="93">
        <v>19540</v>
      </c>
    </row>
    <row r="2229" spans="1:34">
      <c r="A2229" s="13" t="s">
        <v>148</v>
      </c>
      <c r="B2229" s="2" t="s">
        <v>75</v>
      </c>
      <c r="C2229" s="14" t="s">
        <v>183</v>
      </c>
      <c r="D2229" s="2">
        <v>2015</v>
      </c>
      <c r="E2229" s="14">
        <v>2015</v>
      </c>
      <c r="F2229" s="14" t="s">
        <v>100</v>
      </c>
      <c r="G2229" s="93">
        <v>339</v>
      </c>
      <c r="H2229" s="93">
        <v>2378</v>
      </c>
      <c r="I2229" s="93">
        <v>1</v>
      </c>
      <c r="J2229" s="93">
        <v>9</v>
      </c>
      <c r="K2229" s="93">
        <v>340</v>
      </c>
      <c r="L2229" s="93">
        <v>2387</v>
      </c>
      <c r="M2229" s="48">
        <v>2727</v>
      </c>
      <c r="N2229" s="48">
        <v>6200</v>
      </c>
      <c r="O2229" s="48">
        <v>923</v>
      </c>
      <c r="P2229" s="48">
        <v>5245</v>
      </c>
      <c r="Q2229" s="48">
        <v>6168</v>
      </c>
      <c r="R2229" s="48">
        <v>2</v>
      </c>
      <c r="S2229" s="48">
        <v>30</v>
      </c>
      <c r="T2229" s="48">
        <v>32</v>
      </c>
      <c r="U2229" s="48">
        <v>925</v>
      </c>
      <c r="V2229" s="48">
        <v>5275</v>
      </c>
      <c r="W2229" s="156">
        <v>850410</v>
      </c>
      <c r="X2229" s="156">
        <v>1952</v>
      </c>
      <c r="Y2229" s="156">
        <v>852362</v>
      </c>
      <c r="Z2229" s="28">
        <v>0.99229999999999996</v>
      </c>
      <c r="AA2229" s="28"/>
      <c r="AB2229" s="111">
        <v>23</v>
      </c>
      <c r="AC2229" s="28">
        <v>0.26100000000000001</v>
      </c>
      <c r="AD2229" s="28">
        <v>4.8000000000000001E-2</v>
      </c>
      <c r="AE2229" s="139"/>
      <c r="AF2229" s="139"/>
      <c r="AG2229" s="93">
        <v>456</v>
      </c>
      <c r="AH2229" s="93">
        <v>1030</v>
      </c>
    </row>
    <row r="2230" spans="1:34">
      <c r="A2230" s="13" t="s">
        <v>149</v>
      </c>
      <c r="B2230" s="2" t="s">
        <v>75</v>
      </c>
      <c r="C2230" s="14" t="s">
        <v>183</v>
      </c>
      <c r="D2230" s="2">
        <v>2015</v>
      </c>
      <c r="E2230" s="14">
        <v>2015</v>
      </c>
      <c r="F2230" s="14" t="s">
        <v>100</v>
      </c>
      <c r="G2230" s="93">
        <v>28346</v>
      </c>
      <c r="H2230" s="93">
        <v>148000</v>
      </c>
      <c r="I2230" s="93">
        <v>64</v>
      </c>
      <c r="J2230" s="93">
        <v>671</v>
      </c>
      <c r="K2230" s="93">
        <v>28410</v>
      </c>
      <c r="L2230" s="93">
        <v>148671</v>
      </c>
      <c r="M2230" s="48">
        <v>177081</v>
      </c>
      <c r="N2230" s="48">
        <v>397572</v>
      </c>
      <c r="O2230" s="48">
        <v>76362</v>
      </c>
      <c r="P2230" s="48">
        <v>319303</v>
      </c>
      <c r="Q2230" s="48">
        <v>395665</v>
      </c>
      <c r="R2230" s="48">
        <v>214</v>
      </c>
      <c r="S2230" s="48">
        <v>1693</v>
      </c>
      <c r="T2230" s="48">
        <v>1907</v>
      </c>
      <c r="U2230" s="48">
        <v>76576</v>
      </c>
      <c r="V2230" s="48">
        <v>320996</v>
      </c>
      <c r="W2230" s="156">
        <v>55377787</v>
      </c>
      <c r="X2230" s="156">
        <v>210379</v>
      </c>
      <c r="Y2230" s="156">
        <v>55588166</v>
      </c>
      <c r="Z2230" s="28">
        <v>1</v>
      </c>
      <c r="AA2230" s="28"/>
      <c r="AB2230" s="111">
        <v>29</v>
      </c>
      <c r="AC2230" s="28">
        <v>0.10299999999999999</v>
      </c>
      <c r="AD2230" s="28">
        <v>6.5299999999999997E-2</v>
      </c>
      <c r="AE2230" s="139"/>
      <c r="AF2230" s="139"/>
      <c r="AG2230" s="93">
        <v>21343</v>
      </c>
      <c r="AH2230" s="93">
        <v>45294</v>
      </c>
    </row>
    <row r="2231" spans="1:34">
      <c r="A2231" s="13" t="s">
        <v>150</v>
      </c>
      <c r="B2231" s="2" t="s">
        <v>74</v>
      </c>
      <c r="C2231" s="14" t="s">
        <v>183</v>
      </c>
      <c r="D2231" s="2">
        <v>2015</v>
      </c>
      <c r="E2231" s="14">
        <v>2015</v>
      </c>
      <c r="F2231" s="14" t="s">
        <v>100</v>
      </c>
      <c r="G2231" s="93">
        <v>17254</v>
      </c>
      <c r="H2231" s="93">
        <v>120875</v>
      </c>
      <c r="I2231" s="93">
        <v>127</v>
      </c>
      <c r="J2231" s="93">
        <v>1173</v>
      </c>
      <c r="K2231" s="93">
        <v>17381</v>
      </c>
      <c r="L2231" s="93">
        <v>122048</v>
      </c>
      <c r="M2231" s="48">
        <v>139429</v>
      </c>
      <c r="N2231" s="48">
        <v>287735</v>
      </c>
      <c r="O2231" s="48">
        <v>46456</v>
      </c>
      <c r="P2231" s="48">
        <v>238141</v>
      </c>
      <c r="Q2231" s="48">
        <v>284597</v>
      </c>
      <c r="R2231" s="48">
        <v>426</v>
      </c>
      <c r="S2231" s="48">
        <v>2712</v>
      </c>
      <c r="T2231" s="48">
        <v>3138</v>
      </c>
      <c r="U2231" s="48">
        <v>46882</v>
      </c>
      <c r="V2231" s="48">
        <v>240853</v>
      </c>
      <c r="W2231" s="156">
        <v>39838250</v>
      </c>
      <c r="X2231" s="156">
        <v>357377</v>
      </c>
      <c r="Y2231" s="156">
        <v>40195627</v>
      </c>
      <c r="Z2231" s="28">
        <v>0.93869999999999998</v>
      </c>
      <c r="AA2231" s="28"/>
      <c r="AB2231" s="111">
        <v>15</v>
      </c>
      <c r="AC2231" s="28">
        <v>0.46700000000000003</v>
      </c>
      <c r="AD2231" s="28">
        <v>8.0000000000000002E-3</v>
      </c>
      <c r="AE2231" s="139"/>
      <c r="AF2231" s="139"/>
      <c r="AG2231" s="93">
        <v>16598</v>
      </c>
      <c r="AH2231" s="93">
        <v>34185</v>
      </c>
    </row>
    <row r="2232" spans="1:34">
      <c r="A2232" s="13" t="s">
        <v>151</v>
      </c>
      <c r="B2232" s="2" t="s">
        <v>74</v>
      </c>
      <c r="C2232" s="14" t="s">
        <v>183</v>
      </c>
      <c r="D2232" s="2">
        <v>2015</v>
      </c>
      <c r="E2232" s="14">
        <v>2015</v>
      </c>
      <c r="F2232" s="14" t="s">
        <v>100</v>
      </c>
      <c r="G2232" s="93">
        <v>2490</v>
      </c>
      <c r="H2232" s="93">
        <v>29290</v>
      </c>
      <c r="I2232" s="93">
        <v>65</v>
      </c>
      <c r="J2232" s="93">
        <v>1225</v>
      </c>
      <c r="K2232" s="93">
        <v>2555</v>
      </c>
      <c r="L2232" s="93">
        <v>30515</v>
      </c>
      <c r="M2232" s="48">
        <v>33070</v>
      </c>
      <c r="N2232" s="48">
        <v>50964</v>
      </c>
      <c r="O2232" s="48">
        <v>5559</v>
      </c>
      <c r="P2232" s="48">
        <v>43341</v>
      </c>
      <c r="Q2232" s="48">
        <v>48900</v>
      </c>
      <c r="R2232" s="48">
        <v>186</v>
      </c>
      <c r="S2232" s="48">
        <v>1878</v>
      </c>
      <c r="T2232" s="48">
        <v>2064</v>
      </c>
      <c r="U2232" s="48">
        <v>5745</v>
      </c>
      <c r="V2232" s="48">
        <v>45219</v>
      </c>
      <c r="W2232" s="156">
        <v>7424267</v>
      </c>
      <c r="X2232" s="156">
        <v>250677</v>
      </c>
      <c r="Y2232" s="156">
        <v>7674944</v>
      </c>
      <c r="Z2232" s="28">
        <v>0.97109999999999996</v>
      </c>
      <c r="AA2232" s="28"/>
      <c r="AB2232" s="111">
        <v>4</v>
      </c>
      <c r="AC2232" s="28">
        <v>0.75</v>
      </c>
      <c r="AD2232" s="28">
        <v>8.48E-2</v>
      </c>
      <c r="AE2232" s="139"/>
      <c r="AF2232" s="139"/>
      <c r="AG2232" s="93">
        <v>4104</v>
      </c>
      <c r="AH2232" s="93">
        <v>6536</v>
      </c>
    </row>
    <row r="2233" spans="1:34">
      <c r="A2233" s="13" t="s">
        <v>152</v>
      </c>
      <c r="B2233" s="2" t="s">
        <v>75</v>
      </c>
      <c r="C2233" s="14" t="s">
        <v>183</v>
      </c>
      <c r="D2233" s="2">
        <v>2015</v>
      </c>
      <c r="E2233" s="14">
        <v>2015</v>
      </c>
      <c r="F2233" s="14" t="s">
        <v>100</v>
      </c>
      <c r="G2233" s="93">
        <v>9096</v>
      </c>
      <c r="H2233" s="93">
        <v>42525</v>
      </c>
      <c r="I2233" s="93">
        <v>23</v>
      </c>
      <c r="J2233" s="93">
        <v>283</v>
      </c>
      <c r="K2233" s="93">
        <v>9119</v>
      </c>
      <c r="L2233" s="93">
        <v>42808</v>
      </c>
      <c r="M2233" s="48">
        <v>51927</v>
      </c>
      <c r="N2233" s="48">
        <v>120134</v>
      </c>
      <c r="O2233" s="48">
        <v>23419</v>
      </c>
      <c r="P2233" s="48">
        <v>95859</v>
      </c>
      <c r="Q2233" s="48">
        <v>119278</v>
      </c>
      <c r="R2233" s="48">
        <v>77</v>
      </c>
      <c r="S2233" s="48">
        <v>779</v>
      </c>
      <c r="T2233" s="48">
        <v>856</v>
      </c>
      <c r="U2233" s="48">
        <v>23496</v>
      </c>
      <c r="V2233" s="48">
        <v>96638</v>
      </c>
      <c r="W2233" s="156">
        <v>16817599</v>
      </c>
      <c r="X2233" s="156">
        <v>96760</v>
      </c>
      <c r="Y2233" s="156">
        <v>16914359</v>
      </c>
      <c r="Z2233" s="28">
        <v>0.98429999999999995</v>
      </c>
      <c r="AA2233" s="28"/>
      <c r="AB2233" s="111">
        <v>9</v>
      </c>
      <c r="AC2233" s="28">
        <v>0</v>
      </c>
      <c r="AD2233" s="28">
        <v>1.7100000000000001E-2</v>
      </c>
      <c r="AE2233" s="139"/>
      <c r="AF2233" s="139"/>
      <c r="AG2233" s="93">
        <v>7353</v>
      </c>
      <c r="AH2233" s="93">
        <v>15621</v>
      </c>
    </row>
    <row r="2234" spans="1:34">
      <c r="A2234" s="13" t="s">
        <v>153</v>
      </c>
      <c r="B2234" s="2" t="s">
        <v>74</v>
      </c>
      <c r="C2234" s="14" t="s">
        <v>183</v>
      </c>
      <c r="D2234" s="2">
        <v>2015</v>
      </c>
      <c r="E2234" s="14">
        <v>2015</v>
      </c>
      <c r="F2234" s="14" t="s">
        <v>100</v>
      </c>
      <c r="G2234" s="93">
        <v>1125</v>
      </c>
      <c r="H2234" s="93">
        <v>8725</v>
      </c>
      <c r="I2234" s="93">
        <v>1</v>
      </c>
      <c r="J2234" s="93">
        <v>29</v>
      </c>
      <c r="K2234" s="93">
        <v>1126</v>
      </c>
      <c r="L2234" s="93">
        <v>8754</v>
      </c>
      <c r="M2234" s="48">
        <v>9880</v>
      </c>
      <c r="N2234" s="48">
        <v>18430</v>
      </c>
      <c r="O2234" s="48">
        <v>2817</v>
      </c>
      <c r="P2234" s="48">
        <v>15532</v>
      </c>
      <c r="Q2234" s="48">
        <v>18349</v>
      </c>
      <c r="R2234" s="48">
        <v>5</v>
      </c>
      <c r="S2234" s="48">
        <v>76</v>
      </c>
      <c r="T2234" s="48">
        <v>81</v>
      </c>
      <c r="U2234" s="48">
        <v>2822</v>
      </c>
      <c r="V2234" s="48">
        <v>15608</v>
      </c>
      <c r="W2234" s="156">
        <v>2559844</v>
      </c>
      <c r="X2234" s="156">
        <v>7631</v>
      </c>
      <c r="Y2234" s="156">
        <v>2567475</v>
      </c>
      <c r="Z2234" s="28">
        <v>0.96950000000000003</v>
      </c>
      <c r="AA2234" s="28"/>
      <c r="AB2234" s="111">
        <v>23</v>
      </c>
      <c r="AC2234" s="28">
        <v>0.26100000000000001</v>
      </c>
      <c r="AD2234" s="28">
        <v>4.8000000000000001E-2</v>
      </c>
      <c r="AE2234" s="139"/>
      <c r="AF2234" s="139"/>
      <c r="AG2234" s="93">
        <v>1177</v>
      </c>
      <c r="AH2234" s="93">
        <v>2387</v>
      </c>
    </row>
    <row r="2235" spans="1:34">
      <c r="A2235" s="13" t="s">
        <v>154</v>
      </c>
      <c r="B2235" s="2" t="s">
        <v>74</v>
      </c>
      <c r="C2235" s="14" t="s">
        <v>183</v>
      </c>
      <c r="D2235" s="2">
        <v>2015</v>
      </c>
      <c r="E2235" s="14">
        <v>2015</v>
      </c>
      <c r="F2235" s="14" t="s">
        <v>100</v>
      </c>
      <c r="G2235" s="93">
        <v>1222</v>
      </c>
      <c r="H2235" s="93">
        <v>14450</v>
      </c>
      <c r="I2235" s="93">
        <v>20</v>
      </c>
      <c r="J2235" s="93">
        <v>324</v>
      </c>
      <c r="K2235" s="93">
        <v>1242</v>
      </c>
      <c r="L2235" s="93">
        <v>14774</v>
      </c>
      <c r="M2235" s="48">
        <v>16016</v>
      </c>
      <c r="N2235" s="48">
        <v>31797</v>
      </c>
      <c r="O2235" s="48">
        <v>2963</v>
      </c>
      <c r="P2235" s="48">
        <v>28003</v>
      </c>
      <c r="Q2235" s="48">
        <v>30966</v>
      </c>
      <c r="R2235" s="48">
        <v>61</v>
      </c>
      <c r="S2235" s="48">
        <v>770</v>
      </c>
      <c r="T2235" s="48">
        <v>831</v>
      </c>
      <c r="U2235" s="48">
        <v>3024</v>
      </c>
      <c r="V2235" s="48">
        <v>28773</v>
      </c>
      <c r="W2235" s="156">
        <v>4208982</v>
      </c>
      <c r="X2235" s="156">
        <v>84988</v>
      </c>
      <c r="Y2235" s="156">
        <v>4293970</v>
      </c>
      <c r="Z2235" s="28">
        <v>0.98519999999999996</v>
      </c>
      <c r="AA2235" s="28"/>
      <c r="AB2235" s="111">
        <v>23</v>
      </c>
      <c r="AC2235" s="28">
        <v>0.26100000000000001</v>
      </c>
      <c r="AD2235" s="28">
        <v>4.8000000000000001E-2</v>
      </c>
      <c r="AE2235" s="139"/>
      <c r="AF2235" s="139"/>
      <c r="AG2235" s="93">
        <v>3999</v>
      </c>
      <c r="AH2235" s="93">
        <v>7777</v>
      </c>
    </row>
    <row r="2236" spans="1:34">
      <c r="A2236" s="13" t="s">
        <v>155</v>
      </c>
      <c r="B2236" s="2" t="s">
        <v>74</v>
      </c>
      <c r="C2236" s="14" t="s">
        <v>183</v>
      </c>
      <c r="D2236" s="2">
        <v>2015</v>
      </c>
      <c r="E2236" s="14">
        <v>2015</v>
      </c>
      <c r="F2236" s="14" t="s">
        <v>100</v>
      </c>
      <c r="G2236" s="93">
        <v>2829</v>
      </c>
      <c r="H2236" s="93">
        <v>14354</v>
      </c>
      <c r="I2236" s="93">
        <v>6</v>
      </c>
      <c r="J2236" s="93">
        <v>70</v>
      </c>
      <c r="K2236" s="93">
        <v>2835</v>
      </c>
      <c r="L2236" s="93">
        <v>14424</v>
      </c>
      <c r="M2236" s="48">
        <v>17259</v>
      </c>
      <c r="N2236" s="48">
        <v>37757</v>
      </c>
      <c r="O2236" s="48">
        <v>7192</v>
      </c>
      <c r="P2236" s="48">
        <v>30375</v>
      </c>
      <c r="Q2236" s="48">
        <v>37567</v>
      </c>
      <c r="R2236" s="48">
        <v>17</v>
      </c>
      <c r="S2236" s="48">
        <v>173</v>
      </c>
      <c r="T2236" s="48">
        <v>190</v>
      </c>
      <c r="U2236" s="48">
        <v>7209</v>
      </c>
      <c r="V2236" s="48">
        <v>30548</v>
      </c>
      <c r="W2236" s="156">
        <v>5192487</v>
      </c>
      <c r="X2236" s="156">
        <v>21076</v>
      </c>
      <c r="Y2236" s="156">
        <v>5213563</v>
      </c>
      <c r="Z2236" s="28">
        <v>0.94699999999999995</v>
      </c>
      <c r="AA2236" s="28"/>
      <c r="AB2236" s="111">
        <v>23</v>
      </c>
      <c r="AC2236" s="28">
        <v>0.26100000000000001</v>
      </c>
      <c r="AD2236" s="28">
        <v>4.8000000000000001E-2</v>
      </c>
      <c r="AE2236" s="139"/>
      <c r="AF2236" s="139"/>
      <c r="AG2236" s="93">
        <v>5025</v>
      </c>
      <c r="AH2236" s="93">
        <v>11124</v>
      </c>
    </row>
    <row r="2237" spans="1:34">
      <c r="A2237" s="13" t="s">
        <v>156</v>
      </c>
      <c r="B2237" s="2" t="s">
        <v>74</v>
      </c>
      <c r="C2237" s="14" t="s">
        <v>183</v>
      </c>
      <c r="D2237" s="2">
        <v>2015</v>
      </c>
      <c r="E2237" s="14">
        <v>2015</v>
      </c>
      <c r="F2237" s="14" t="s">
        <v>100</v>
      </c>
      <c r="G2237" s="93">
        <v>6017</v>
      </c>
      <c r="H2237" s="93">
        <v>48029</v>
      </c>
      <c r="I2237" s="93">
        <v>51</v>
      </c>
      <c r="J2237" s="93">
        <v>1135</v>
      </c>
      <c r="K2237" s="93">
        <v>6068</v>
      </c>
      <c r="L2237" s="93">
        <v>49164</v>
      </c>
      <c r="M2237" s="48">
        <v>55232</v>
      </c>
      <c r="N2237" s="48">
        <v>112016</v>
      </c>
      <c r="O2237" s="48">
        <v>14591</v>
      </c>
      <c r="P2237" s="48">
        <v>94976</v>
      </c>
      <c r="Q2237" s="48">
        <v>109567</v>
      </c>
      <c r="R2237" s="48">
        <v>160</v>
      </c>
      <c r="S2237" s="48">
        <v>2289</v>
      </c>
      <c r="T2237" s="48">
        <v>2449</v>
      </c>
      <c r="U2237" s="48">
        <v>14751</v>
      </c>
      <c r="V2237" s="48">
        <v>97265</v>
      </c>
      <c r="W2237" s="156">
        <v>15575838</v>
      </c>
      <c r="X2237" s="156">
        <v>308984</v>
      </c>
      <c r="Y2237" s="156">
        <v>15884822</v>
      </c>
      <c r="Z2237" s="28">
        <v>0.95550000000000002</v>
      </c>
      <c r="AA2237" s="28"/>
      <c r="AB2237" s="111">
        <v>5</v>
      </c>
      <c r="AC2237" s="28">
        <v>0.4</v>
      </c>
      <c r="AD2237" s="28">
        <v>2.2499999999999999E-2</v>
      </c>
      <c r="AE2237" s="139"/>
      <c r="AF2237" s="139"/>
      <c r="AG2237" s="93">
        <v>10828</v>
      </c>
      <c r="AH2237" s="93">
        <v>21890</v>
      </c>
    </row>
    <row r="2238" spans="1:34">
      <c r="A2238" s="13" t="s">
        <v>157</v>
      </c>
      <c r="B2238" s="2" t="s">
        <v>74</v>
      </c>
      <c r="C2238" s="14" t="s">
        <v>183</v>
      </c>
      <c r="D2238" s="2">
        <v>2015</v>
      </c>
      <c r="E2238" s="14">
        <v>2015</v>
      </c>
      <c r="F2238" s="14" t="s">
        <v>100</v>
      </c>
      <c r="G2238" s="93">
        <v>1318</v>
      </c>
      <c r="H2238" s="93">
        <v>12047</v>
      </c>
      <c r="I2238" s="93">
        <v>1</v>
      </c>
      <c r="J2238" s="93">
        <v>23</v>
      </c>
      <c r="K2238" s="93">
        <v>1319</v>
      </c>
      <c r="L2238" s="93">
        <v>12070</v>
      </c>
      <c r="M2238" s="48">
        <v>13389</v>
      </c>
      <c r="N2238" s="48">
        <v>25684</v>
      </c>
      <c r="O2238" s="48">
        <v>3185</v>
      </c>
      <c r="P2238" s="48">
        <v>22434</v>
      </c>
      <c r="Q2238" s="48">
        <v>25619</v>
      </c>
      <c r="R2238" s="48">
        <v>4</v>
      </c>
      <c r="S2238" s="48">
        <v>61</v>
      </c>
      <c r="T2238" s="48">
        <v>65</v>
      </c>
      <c r="U2238" s="48">
        <v>3189</v>
      </c>
      <c r="V2238" s="48">
        <v>22495</v>
      </c>
      <c r="W2238" s="156">
        <v>3628976</v>
      </c>
      <c r="X2238" s="156">
        <v>7358</v>
      </c>
      <c r="Y2238" s="156">
        <v>3636334</v>
      </c>
      <c r="Z2238" s="28">
        <v>0.90739999999999998</v>
      </c>
      <c r="AA2238" s="28"/>
      <c r="AB2238" s="111">
        <v>23</v>
      </c>
      <c r="AC2238" s="28">
        <v>0.26100000000000001</v>
      </c>
      <c r="AD2238" s="28">
        <v>4.8000000000000001E-2</v>
      </c>
      <c r="AE2238" s="139"/>
      <c r="AF2238" s="139"/>
      <c r="AG2238" s="93">
        <v>2634</v>
      </c>
      <c r="AH2238" s="93">
        <v>5483</v>
      </c>
    </row>
    <row r="2239" spans="1:34">
      <c r="A2239" s="13" t="s">
        <v>158</v>
      </c>
      <c r="B2239" s="2" t="s">
        <v>75</v>
      </c>
      <c r="C2239" s="14" t="s">
        <v>183</v>
      </c>
      <c r="D2239" s="2">
        <v>2015</v>
      </c>
      <c r="E2239" s="14">
        <v>2015</v>
      </c>
      <c r="F2239" s="14" t="s">
        <v>100</v>
      </c>
      <c r="G2239" s="93">
        <v>1504</v>
      </c>
      <c r="H2239" s="93">
        <v>11297</v>
      </c>
      <c r="I2239" s="93">
        <v>2</v>
      </c>
      <c r="J2239" s="93">
        <v>23</v>
      </c>
      <c r="K2239" s="93">
        <v>1506</v>
      </c>
      <c r="L2239" s="93">
        <v>11320</v>
      </c>
      <c r="M2239" s="48">
        <v>12826</v>
      </c>
      <c r="N2239" s="48">
        <v>24745</v>
      </c>
      <c r="O2239" s="48">
        <v>3695</v>
      </c>
      <c r="P2239" s="48">
        <v>20994</v>
      </c>
      <c r="Q2239" s="48">
        <v>24689</v>
      </c>
      <c r="R2239" s="48">
        <v>4</v>
      </c>
      <c r="S2239" s="48">
        <v>52</v>
      </c>
      <c r="T2239" s="48">
        <v>56</v>
      </c>
      <c r="U2239" s="48">
        <v>3699</v>
      </c>
      <c r="V2239" s="48">
        <v>21046</v>
      </c>
      <c r="W2239" s="156">
        <v>3390780</v>
      </c>
      <c r="X2239" s="156">
        <v>7617</v>
      </c>
      <c r="Y2239" s="156">
        <v>3398397</v>
      </c>
      <c r="Z2239" s="28">
        <v>0.95350000000000001</v>
      </c>
      <c r="AA2239" s="28"/>
      <c r="AB2239" s="111">
        <v>23</v>
      </c>
      <c r="AC2239" s="28">
        <v>0.26100000000000001</v>
      </c>
      <c r="AD2239" s="28">
        <v>4.8000000000000001E-2</v>
      </c>
      <c r="AE2239" s="139"/>
      <c r="AF2239" s="139"/>
      <c r="AG2239" s="93">
        <v>696</v>
      </c>
      <c r="AH2239" s="93">
        <v>1152</v>
      </c>
    </row>
    <row r="2240" spans="1:34">
      <c r="A2240" s="13" t="s">
        <v>159</v>
      </c>
      <c r="B2240" s="2" t="s">
        <v>75</v>
      </c>
      <c r="C2240" s="14" t="s">
        <v>183</v>
      </c>
      <c r="D2240" s="2">
        <v>2015</v>
      </c>
      <c r="E2240" s="14">
        <v>2015</v>
      </c>
      <c r="F2240" s="14" t="s">
        <v>100</v>
      </c>
      <c r="G2240" s="93">
        <v>8</v>
      </c>
      <c r="H2240" s="93">
        <v>176</v>
      </c>
      <c r="I2240" s="93">
        <v>0</v>
      </c>
      <c r="J2240" s="93">
        <v>0</v>
      </c>
      <c r="K2240" s="93">
        <v>8</v>
      </c>
      <c r="L2240" s="93">
        <v>176</v>
      </c>
      <c r="M2240" s="48">
        <v>184</v>
      </c>
      <c r="N2240" s="48">
        <v>336</v>
      </c>
      <c r="O2240" s="48">
        <v>20</v>
      </c>
      <c r="P2240" s="48">
        <v>316</v>
      </c>
      <c r="Q2240" s="48">
        <v>336</v>
      </c>
      <c r="R2240" s="48">
        <v>0</v>
      </c>
      <c r="S2240" s="48">
        <v>0</v>
      </c>
      <c r="T2240" s="48">
        <v>0</v>
      </c>
      <c r="U2240" s="48">
        <v>20</v>
      </c>
      <c r="V2240" s="48">
        <v>316</v>
      </c>
      <c r="W2240" s="156">
        <v>46126</v>
      </c>
      <c r="X2240" s="156">
        <v>0</v>
      </c>
      <c r="Y2240" s="156">
        <v>46126</v>
      </c>
      <c r="Z2240" s="28">
        <v>1</v>
      </c>
      <c r="AA2240" s="28"/>
      <c r="AB2240" s="111">
        <v>23</v>
      </c>
      <c r="AC2240" s="28">
        <v>0.26100000000000001</v>
      </c>
      <c r="AD2240" s="28">
        <v>4.8000000000000001E-2</v>
      </c>
      <c r="AE2240" s="139"/>
      <c r="AF2240" s="139"/>
      <c r="AG2240" s="93">
        <v>2</v>
      </c>
      <c r="AH2240" s="93">
        <v>5</v>
      </c>
    </row>
    <row r="2241" spans="1:51">
      <c r="A2241" s="13" t="s">
        <v>160</v>
      </c>
      <c r="B2241" s="2" t="s">
        <v>75</v>
      </c>
      <c r="C2241" s="14" t="s">
        <v>183</v>
      </c>
      <c r="D2241" s="2">
        <v>2015</v>
      </c>
      <c r="E2241" s="14">
        <v>2015</v>
      </c>
      <c r="F2241" s="14" t="s">
        <v>100</v>
      </c>
      <c r="G2241" s="93">
        <v>444</v>
      </c>
      <c r="H2241" s="93">
        <v>2799</v>
      </c>
      <c r="I2241" s="93">
        <v>0</v>
      </c>
      <c r="J2241" s="93">
        <v>3</v>
      </c>
      <c r="K2241" s="93">
        <v>444</v>
      </c>
      <c r="L2241" s="93">
        <v>2802</v>
      </c>
      <c r="M2241" s="48">
        <v>3246</v>
      </c>
      <c r="N2241" s="48">
        <v>7057</v>
      </c>
      <c r="O2241" s="48">
        <v>1222</v>
      </c>
      <c r="P2241" s="48">
        <v>5829</v>
      </c>
      <c r="Q2241" s="48">
        <v>7051</v>
      </c>
      <c r="R2241" s="48">
        <v>0</v>
      </c>
      <c r="S2241" s="48">
        <v>6</v>
      </c>
      <c r="T2241" s="48">
        <v>6</v>
      </c>
      <c r="U2241" s="48">
        <v>1222</v>
      </c>
      <c r="V2241" s="48">
        <v>5835</v>
      </c>
      <c r="W2241" s="156">
        <v>980811</v>
      </c>
      <c r="X2241" s="156">
        <v>664</v>
      </c>
      <c r="Y2241" s="156">
        <v>981475</v>
      </c>
      <c r="Z2241" s="28">
        <v>1</v>
      </c>
      <c r="AA2241" s="28"/>
      <c r="AB2241" s="111">
        <v>23</v>
      </c>
      <c r="AC2241" s="28">
        <v>0.26100000000000001</v>
      </c>
      <c r="AD2241" s="28">
        <v>4.8000000000000001E-2</v>
      </c>
      <c r="AE2241" s="139"/>
      <c r="AF2241" s="139"/>
      <c r="AG2241" s="93">
        <v>141</v>
      </c>
      <c r="AH2241" s="93">
        <v>247</v>
      </c>
    </row>
    <row r="2242" spans="1:51">
      <c r="A2242" s="13" t="s">
        <v>161</v>
      </c>
      <c r="B2242" s="2" t="s">
        <v>74</v>
      </c>
      <c r="C2242" s="14" t="s">
        <v>183</v>
      </c>
      <c r="D2242" s="2">
        <v>2015</v>
      </c>
      <c r="E2242" s="14">
        <v>2015</v>
      </c>
      <c r="F2242" s="14" t="s">
        <v>100</v>
      </c>
      <c r="G2242" s="93">
        <v>3118</v>
      </c>
      <c r="H2242" s="93">
        <v>18990</v>
      </c>
      <c r="I2242" s="93">
        <v>8</v>
      </c>
      <c r="J2242" s="93">
        <v>95</v>
      </c>
      <c r="K2242" s="93">
        <v>3126</v>
      </c>
      <c r="L2242" s="93">
        <v>19085</v>
      </c>
      <c r="M2242" s="48">
        <v>22211</v>
      </c>
      <c r="N2242" s="48">
        <v>43195</v>
      </c>
      <c r="O2242" s="48">
        <v>7581</v>
      </c>
      <c r="P2242" s="48">
        <v>35367</v>
      </c>
      <c r="Q2242" s="48">
        <v>42948</v>
      </c>
      <c r="R2242" s="48">
        <v>28</v>
      </c>
      <c r="S2242" s="48">
        <v>219</v>
      </c>
      <c r="T2242" s="48">
        <v>247</v>
      </c>
      <c r="U2242" s="48">
        <v>7609</v>
      </c>
      <c r="V2242" s="48">
        <v>35586</v>
      </c>
      <c r="W2242" s="156">
        <v>6266328.0899999999</v>
      </c>
      <c r="X2242" s="156">
        <v>28941.06</v>
      </c>
      <c r="Y2242" s="156">
        <v>6295269.1499999994</v>
      </c>
      <c r="Z2242" s="28">
        <v>0.92400000000000004</v>
      </c>
      <c r="AA2242" s="28"/>
      <c r="AB2242" s="111">
        <v>1</v>
      </c>
      <c r="AC2242" s="28">
        <v>1</v>
      </c>
      <c r="AD2242" s="28">
        <v>3.0099999999999998E-2</v>
      </c>
      <c r="AE2242" s="139"/>
      <c r="AF2242" s="139"/>
      <c r="AG2242" s="93">
        <v>2450</v>
      </c>
      <c r="AH2242" s="93">
        <v>4819</v>
      </c>
    </row>
    <row r="2243" spans="1:51">
      <c r="A2243" s="13" t="s">
        <v>162</v>
      </c>
      <c r="B2243" s="2" t="s">
        <v>74</v>
      </c>
      <c r="C2243" s="14" t="s">
        <v>183</v>
      </c>
      <c r="D2243" s="2">
        <v>2015</v>
      </c>
      <c r="E2243" s="14">
        <v>2015</v>
      </c>
      <c r="F2243" s="14" t="s">
        <v>100</v>
      </c>
      <c r="G2243" s="93">
        <v>1879</v>
      </c>
      <c r="H2243" s="93">
        <v>17846</v>
      </c>
      <c r="I2243" s="93">
        <v>20</v>
      </c>
      <c r="J2243" s="93">
        <v>114</v>
      </c>
      <c r="K2243" s="93">
        <v>1899</v>
      </c>
      <c r="L2243" s="93">
        <v>17960</v>
      </c>
      <c r="M2243" s="48">
        <v>19859</v>
      </c>
      <c r="N2243" s="48">
        <v>35932</v>
      </c>
      <c r="O2243" s="48">
        <v>4557</v>
      </c>
      <c r="P2243" s="48">
        <v>31011</v>
      </c>
      <c r="Q2243" s="48">
        <v>35568</v>
      </c>
      <c r="R2243" s="48">
        <v>65</v>
      </c>
      <c r="S2243" s="48">
        <v>299</v>
      </c>
      <c r="T2243" s="48">
        <v>364</v>
      </c>
      <c r="U2243" s="48">
        <v>4622</v>
      </c>
      <c r="V2243" s="48">
        <v>31310</v>
      </c>
      <c r="W2243" s="156">
        <v>5020825</v>
      </c>
      <c r="X2243" s="156">
        <v>37221</v>
      </c>
      <c r="Y2243" s="156">
        <v>5058046</v>
      </c>
      <c r="Z2243" s="28">
        <v>0.93130000000000002</v>
      </c>
      <c r="AA2243" s="28"/>
      <c r="AB2243" s="111">
        <v>23</v>
      </c>
      <c r="AC2243" s="28">
        <v>0.26100000000000001</v>
      </c>
      <c r="AD2243" s="28">
        <v>4.8000000000000001E-2</v>
      </c>
      <c r="AE2243" s="139"/>
      <c r="AF2243" s="139"/>
      <c r="AG2243" s="93">
        <v>3415</v>
      </c>
      <c r="AH2243" s="93">
        <v>6918</v>
      </c>
    </row>
    <row r="2244" spans="1:51">
      <c r="A2244" s="13" t="s">
        <v>163</v>
      </c>
      <c r="B2244" s="2" t="s">
        <v>75</v>
      </c>
      <c r="C2244" s="14" t="s">
        <v>183</v>
      </c>
      <c r="D2244" s="2">
        <v>2015</v>
      </c>
      <c r="E2244" s="14">
        <v>2015</v>
      </c>
      <c r="F2244" s="14" t="s">
        <v>100</v>
      </c>
      <c r="G2244" s="93">
        <v>6427</v>
      </c>
      <c r="H2244" s="93">
        <v>36027</v>
      </c>
      <c r="I2244" s="93">
        <v>13</v>
      </c>
      <c r="J2244" s="93">
        <v>79</v>
      </c>
      <c r="K2244" s="93">
        <v>6440</v>
      </c>
      <c r="L2244" s="93">
        <v>36106</v>
      </c>
      <c r="M2244" s="48">
        <v>42546</v>
      </c>
      <c r="N2244" s="48">
        <v>91476</v>
      </c>
      <c r="O2244" s="48">
        <v>16930</v>
      </c>
      <c r="P2244" s="48">
        <v>74286</v>
      </c>
      <c r="Q2244" s="48">
        <v>91216</v>
      </c>
      <c r="R2244" s="48">
        <v>41</v>
      </c>
      <c r="S2244" s="48">
        <v>219</v>
      </c>
      <c r="T2244" s="48">
        <v>260</v>
      </c>
      <c r="U2244" s="48">
        <v>16971</v>
      </c>
      <c r="V2244" s="48">
        <v>74505</v>
      </c>
      <c r="W2244" s="156">
        <v>12913550</v>
      </c>
      <c r="X2244" s="156">
        <v>28801</v>
      </c>
      <c r="Y2244" s="156">
        <v>12942351</v>
      </c>
      <c r="Z2244" s="28">
        <v>0.9647</v>
      </c>
      <c r="AA2244" s="28"/>
      <c r="AB2244" s="111">
        <v>7</v>
      </c>
      <c r="AC2244" s="28">
        <v>0.28599999999999998</v>
      </c>
      <c r="AD2244" s="28">
        <v>1.4200000000000001E-2</v>
      </c>
      <c r="AE2244" s="139"/>
      <c r="AF2244" s="139"/>
      <c r="AG2244" s="93">
        <v>5467</v>
      </c>
      <c r="AH2244" s="93">
        <v>11619</v>
      </c>
    </row>
    <row r="2245" spans="1:51">
      <c r="A2245" s="13" t="s">
        <v>164</v>
      </c>
      <c r="B2245" s="2" t="s">
        <v>75</v>
      </c>
      <c r="C2245" s="14" t="s">
        <v>183</v>
      </c>
      <c r="D2245" s="2">
        <v>2015</v>
      </c>
      <c r="E2245" s="14">
        <v>2015</v>
      </c>
      <c r="F2245" s="14" t="s">
        <v>100</v>
      </c>
      <c r="G2245" s="93">
        <v>802</v>
      </c>
      <c r="H2245" s="93">
        <v>4828</v>
      </c>
      <c r="I2245" s="93">
        <v>5</v>
      </c>
      <c r="J2245" s="93">
        <v>22</v>
      </c>
      <c r="K2245" s="93">
        <v>807</v>
      </c>
      <c r="L2245" s="93">
        <v>4850</v>
      </c>
      <c r="M2245" s="48">
        <v>5657</v>
      </c>
      <c r="N2245" s="48">
        <v>13130</v>
      </c>
      <c r="O2245" s="48">
        <v>2161</v>
      </c>
      <c r="P2245" s="48">
        <v>10897</v>
      </c>
      <c r="Q2245" s="48">
        <v>13058</v>
      </c>
      <c r="R2245" s="48">
        <v>17</v>
      </c>
      <c r="S2245" s="48">
        <v>55</v>
      </c>
      <c r="T2245" s="48">
        <v>72</v>
      </c>
      <c r="U2245" s="48">
        <v>2178</v>
      </c>
      <c r="V2245" s="48">
        <v>10952</v>
      </c>
      <c r="W2245" s="156">
        <v>1838689</v>
      </c>
      <c r="X2245" s="156">
        <v>7962</v>
      </c>
      <c r="Y2245" s="156">
        <v>1846651</v>
      </c>
      <c r="Z2245" s="28">
        <v>0.96850000000000003</v>
      </c>
      <c r="AA2245" s="28"/>
      <c r="AB2245" s="111">
        <v>23</v>
      </c>
      <c r="AC2245" s="28">
        <v>0.26100000000000001</v>
      </c>
      <c r="AD2245" s="28">
        <v>4.8000000000000001E-2</v>
      </c>
      <c r="AE2245" s="139"/>
      <c r="AF2245" s="139"/>
      <c r="AG2245" s="93">
        <v>697</v>
      </c>
      <c r="AH2245" s="93">
        <v>1505</v>
      </c>
    </row>
    <row r="2246" spans="1:51">
      <c r="A2246" s="13" t="s">
        <v>165</v>
      </c>
      <c r="B2246" s="2" t="s">
        <v>75</v>
      </c>
      <c r="C2246" s="14" t="s">
        <v>183</v>
      </c>
      <c r="D2246" s="2">
        <v>2015</v>
      </c>
      <c r="E2246" s="14">
        <v>2015</v>
      </c>
      <c r="F2246" s="14" t="s">
        <v>100</v>
      </c>
      <c r="G2246" s="93">
        <v>652</v>
      </c>
      <c r="H2246" s="93">
        <v>4056</v>
      </c>
      <c r="I2246" s="93">
        <v>1</v>
      </c>
      <c r="J2246" s="93">
        <v>11</v>
      </c>
      <c r="K2246" s="93">
        <v>653</v>
      </c>
      <c r="L2246" s="93">
        <v>4067</v>
      </c>
      <c r="M2246" s="48">
        <v>4720</v>
      </c>
      <c r="N2246" s="48">
        <v>10240</v>
      </c>
      <c r="O2246" s="48">
        <v>1750</v>
      </c>
      <c r="P2246" s="48">
        <v>8457</v>
      </c>
      <c r="Q2246" s="48">
        <v>10207</v>
      </c>
      <c r="R2246" s="48">
        <v>5</v>
      </c>
      <c r="S2246" s="48">
        <v>28</v>
      </c>
      <c r="T2246" s="48">
        <v>33</v>
      </c>
      <c r="U2246" s="48">
        <v>1755</v>
      </c>
      <c r="V2246" s="48">
        <v>8485</v>
      </c>
      <c r="W2246" s="156">
        <v>1424518</v>
      </c>
      <c r="X2246" s="156">
        <v>4344</v>
      </c>
      <c r="Y2246" s="156">
        <v>1428862</v>
      </c>
      <c r="Z2246" s="28">
        <v>0.99</v>
      </c>
      <c r="AA2246" s="28"/>
      <c r="AB2246" s="111">
        <v>23</v>
      </c>
      <c r="AC2246" s="28">
        <v>0.26100000000000001</v>
      </c>
      <c r="AD2246" s="28">
        <v>4.8000000000000001E-2</v>
      </c>
      <c r="AE2246" s="139"/>
      <c r="AF2246" s="139"/>
      <c r="AG2246" s="93">
        <v>436</v>
      </c>
      <c r="AH2246" s="93">
        <v>915</v>
      </c>
    </row>
    <row r="2247" spans="1:51">
      <c r="A2247" s="13" t="s">
        <v>166</v>
      </c>
      <c r="B2247" s="2" t="s">
        <v>75</v>
      </c>
      <c r="C2247" s="14" t="s">
        <v>183</v>
      </c>
      <c r="D2247" s="2">
        <v>2015</v>
      </c>
      <c r="E2247" s="14">
        <v>2015</v>
      </c>
      <c r="F2247" s="14" t="s">
        <v>100</v>
      </c>
      <c r="G2247" s="93">
        <v>74</v>
      </c>
      <c r="H2247" s="93">
        <v>904</v>
      </c>
      <c r="I2247" s="93">
        <v>0</v>
      </c>
      <c r="J2247" s="93">
        <v>0</v>
      </c>
      <c r="K2247" s="93">
        <v>74</v>
      </c>
      <c r="L2247" s="93">
        <v>904</v>
      </c>
      <c r="M2247" s="48">
        <v>978</v>
      </c>
      <c r="N2247" s="48">
        <v>1764</v>
      </c>
      <c r="O2247" s="48">
        <v>185</v>
      </c>
      <c r="P2247" s="48">
        <v>1579</v>
      </c>
      <c r="Q2247" s="48">
        <v>1764</v>
      </c>
      <c r="R2247" s="48">
        <v>0</v>
      </c>
      <c r="S2247" s="48">
        <v>0</v>
      </c>
      <c r="T2247" s="48">
        <v>0</v>
      </c>
      <c r="U2247" s="48">
        <v>185</v>
      </c>
      <c r="V2247" s="48">
        <v>1579</v>
      </c>
      <c r="W2247" s="156">
        <v>265312</v>
      </c>
      <c r="X2247" s="156">
        <v>0</v>
      </c>
      <c r="Y2247" s="156">
        <v>265312</v>
      </c>
      <c r="Z2247" s="28">
        <v>0.85960000000000003</v>
      </c>
      <c r="AA2247" s="28"/>
      <c r="AB2247" s="111">
        <v>23</v>
      </c>
      <c r="AC2247" s="28">
        <v>0.26100000000000001</v>
      </c>
      <c r="AD2247" s="28">
        <v>4.8000000000000001E-2</v>
      </c>
      <c r="AE2247" s="139"/>
      <c r="AF2247" s="139"/>
      <c r="AG2247" s="93">
        <v>37</v>
      </c>
      <c r="AH2247" s="93">
        <v>58</v>
      </c>
    </row>
    <row r="2248" spans="1:51">
      <c r="A2248" s="13" t="s">
        <v>167</v>
      </c>
      <c r="B2248" s="2" t="s">
        <v>74</v>
      </c>
      <c r="C2248" s="14" t="s">
        <v>183</v>
      </c>
      <c r="D2248" s="2">
        <v>2015</v>
      </c>
      <c r="E2248" s="14">
        <v>2015</v>
      </c>
      <c r="F2248" s="14" t="s">
        <v>100</v>
      </c>
      <c r="G2248" s="93">
        <v>9239</v>
      </c>
      <c r="H2248" s="93">
        <v>42836</v>
      </c>
      <c r="I2248" s="93">
        <v>24</v>
      </c>
      <c r="J2248" s="93">
        <v>387</v>
      </c>
      <c r="K2248" s="93">
        <v>9263</v>
      </c>
      <c r="L2248" s="93">
        <v>43223</v>
      </c>
      <c r="M2248" s="48">
        <v>52486</v>
      </c>
      <c r="N2248" s="48">
        <v>124728</v>
      </c>
      <c r="O2248" s="48">
        <v>25395</v>
      </c>
      <c r="P2248" s="48">
        <v>98280</v>
      </c>
      <c r="Q2248" s="48">
        <v>123675</v>
      </c>
      <c r="R2248" s="48">
        <v>78</v>
      </c>
      <c r="S2248" s="48">
        <v>975</v>
      </c>
      <c r="T2248" s="48">
        <v>1053</v>
      </c>
      <c r="U2248" s="48">
        <v>25473</v>
      </c>
      <c r="V2248" s="48">
        <v>99255</v>
      </c>
      <c r="W2248" s="156">
        <v>17253060</v>
      </c>
      <c r="X2248" s="156">
        <v>129530</v>
      </c>
      <c r="Y2248" s="156">
        <v>17382590</v>
      </c>
      <c r="Z2248" s="28">
        <v>0.98480000000000001</v>
      </c>
      <c r="AA2248" s="28"/>
      <c r="AB2248" s="111">
        <v>3</v>
      </c>
      <c r="AC2248" s="28">
        <v>0.66700000000000004</v>
      </c>
      <c r="AD2248" s="28">
        <v>5.7799999999999997E-2</v>
      </c>
      <c r="AE2248" s="139"/>
      <c r="AF2248" s="139"/>
      <c r="AG2248" s="93">
        <v>8316</v>
      </c>
      <c r="AH2248" s="93">
        <v>19121</v>
      </c>
    </row>
    <row r="2249" spans="1:51">
      <c r="A2249" s="13" t="s">
        <v>168</v>
      </c>
      <c r="B2249" s="2" t="s">
        <v>75</v>
      </c>
      <c r="C2249" s="14" t="s">
        <v>183</v>
      </c>
      <c r="D2249" s="2">
        <v>2015</v>
      </c>
      <c r="E2249" s="14">
        <v>2015</v>
      </c>
      <c r="F2249" s="14" t="s">
        <v>100</v>
      </c>
      <c r="G2249" s="93">
        <v>340</v>
      </c>
      <c r="H2249" s="93">
        <v>2670</v>
      </c>
      <c r="I2249" s="93">
        <v>1</v>
      </c>
      <c r="J2249" s="93">
        <v>4</v>
      </c>
      <c r="K2249" s="93">
        <v>341</v>
      </c>
      <c r="L2249" s="93">
        <v>2674</v>
      </c>
      <c r="M2249" s="48">
        <v>3015</v>
      </c>
      <c r="N2249" s="48">
        <v>5397</v>
      </c>
      <c r="O2249" s="48">
        <v>852</v>
      </c>
      <c r="P2249" s="48">
        <v>4533</v>
      </c>
      <c r="Q2249" s="48">
        <v>5385</v>
      </c>
      <c r="R2249" s="48">
        <v>3</v>
      </c>
      <c r="S2249" s="48">
        <v>9</v>
      </c>
      <c r="T2249" s="48">
        <v>12</v>
      </c>
      <c r="U2249" s="48">
        <v>855</v>
      </c>
      <c r="V2249" s="48">
        <v>4542</v>
      </c>
      <c r="W2249" s="156">
        <v>777981</v>
      </c>
      <c r="X2249" s="156">
        <v>1450</v>
      </c>
      <c r="Y2249" s="156">
        <v>779431</v>
      </c>
      <c r="Z2249" s="28">
        <v>0.89439999999999997</v>
      </c>
      <c r="AA2249" s="28"/>
      <c r="AB2249" s="111">
        <v>23</v>
      </c>
      <c r="AC2249" s="28">
        <v>0.26100000000000001</v>
      </c>
      <c r="AD2249" s="28">
        <v>4.8000000000000001E-2</v>
      </c>
      <c r="AE2249" s="139"/>
      <c r="AF2249" s="139"/>
      <c r="AG2249" s="93">
        <v>123</v>
      </c>
      <c r="AH2249" s="93">
        <v>200</v>
      </c>
    </row>
    <row r="2250" spans="1:51">
      <c r="A2250" s="13" t="s">
        <v>169</v>
      </c>
      <c r="B2250" s="2" t="s">
        <v>74</v>
      </c>
      <c r="C2250" s="14" t="s">
        <v>183</v>
      </c>
      <c r="D2250" s="2">
        <v>2015</v>
      </c>
      <c r="E2250" s="14">
        <v>2015</v>
      </c>
      <c r="F2250" s="14" t="s">
        <v>100</v>
      </c>
      <c r="G2250" s="93">
        <v>3510</v>
      </c>
      <c r="H2250" s="93">
        <v>32850</v>
      </c>
      <c r="I2250" s="93">
        <v>10</v>
      </c>
      <c r="J2250" s="93">
        <v>273</v>
      </c>
      <c r="K2250" s="93">
        <v>3520</v>
      </c>
      <c r="L2250" s="93">
        <v>33123</v>
      </c>
      <c r="M2250" s="48">
        <v>36643</v>
      </c>
      <c r="N2250" s="48">
        <v>75036</v>
      </c>
      <c r="O2250" s="48">
        <v>8902</v>
      </c>
      <c r="P2250" s="48">
        <v>65495</v>
      </c>
      <c r="Q2250" s="48">
        <v>74397</v>
      </c>
      <c r="R2250" s="48">
        <v>35</v>
      </c>
      <c r="S2250" s="48">
        <v>604</v>
      </c>
      <c r="T2250" s="48">
        <v>639</v>
      </c>
      <c r="U2250" s="48">
        <v>8937</v>
      </c>
      <c r="V2250" s="48">
        <v>66099</v>
      </c>
      <c r="W2250" s="156">
        <v>10446958</v>
      </c>
      <c r="X2250" s="156">
        <v>118955</v>
      </c>
      <c r="Y2250" s="156">
        <v>10565913</v>
      </c>
      <c r="Z2250" s="28">
        <v>0.96819999999999995</v>
      </c>
      <c r="AA2250" s="28"/>
      <c r="AB2250" s="111">
        <v>4</v>
      </c>
      <c r="AC2250" s="28">
        <v>0.5</v>
      </c>
      <c r="AD2250" s="28">
        <v>3.61E-2</v>
      </c>
      <c r="AE2250" s="139"/>
      <c r="AF2250" s="139"/>
      <c r="AG2250" s="93">
        <v>7038</v>
      </c>
      <c r="AH2250" s="93">
        <v>15698</v>
      </c>
      <c r="AI2250" s="1"/>
      <c r="AJ2250" s="1"/>
      <c r="AK2250" s="1"/>
      <c r="AL2250" s="1"/>
      <c r="AM2250" s="1"/>
      <c r="AN2250" s="1"/>
      <c r="AO2250" s="1"/>
      <c r="AP2250" s="1"/>
      <c r="AQ2250" s="1"/>
      <c r="AR2250" s="1"/>
      <c r="AS2250" s="1"/>
      <c r="AT2250" s="1"/>
      <c r="AU2250" s="1"/>
      <c r="AV2250" s="1"/>
      <c r="AW2250" s="1"/>
      <c r="AX2250" s="1"/>
      <c r="AY2250" s="1"/>
    </row>
    <row r="2251" spans="1:51">
      <c r="A2251" s="13" t="s">
        <v>170</v>
      </c>
      <c r="B2251" s="2" t="s">
        <v>74</v>
      </c>
      <c r="C2251" s="14" t="s">
        <v>183</v>
      </c>
      <c r="D2251" s="2">
        <v>2015</v>
      </c>
      <c r="E2251" s="14">
        <v>2015</v>
      </c>
      <c r="F2251" s="14" t="s">
        <v>100</v>
      </c>
      <c r="G2251" s="93">
        <v>1055</v>
      </c>
      <c r="H2251" s="93">
        <v>8648</v>
      </c>
      <c r="I2251" s="93">
        <v>18</v>
      </c>
      <c r="J2251" s="93">
        <v>125</v>
      </c>
      <c r="K2251" s="93">
        <v>1073</v>
      </c>
      <c r="L2251" s="93">
        <v>8773</v>
      </c>
      <c r="M2251" s="48">
        <v>9846</v>
      </c>
      <c r="N2251" s="48">
        <v>20249</v>
      </c>
      <c r="O2251" s="48">
        <v>2771</v>
      </c>
      <c r="P2251" s="48">
        <v>17096</v>
      </c>
      <c r="Q2251" s="48">
        <v>19867</v>
      </c>
      <c r="R2251" s="48">
        <v>76</v>
      </c>
      <c r="S2251" s="48">
        <v>306</v>
      </c>
      <c r="T2251" s="48">
        <v>382</v>
      </c>
      <c r="U2251" s="48">
        <v>2847</v>
      </c>
      <c r="V2251" s="48">
        <v>17402</v>
      </c>
      <c r="W2251" s="156">
        <v>2753186</v>
      </c>
      <c r="X2251" s="156">
        <v>48897</v>
      </c>
      <c r="Y2251" s="156">
        <v>2802083</v>
      </c>
      <c r="Z2251" s="28">
        <v>0.93069999999999997</v>
      </c>
      <c r="AA2251" s="28"/>
      <c r="AB2251" s="111">
        <v>23</v>
      </c>
      <c r="AC2251" s="28">
        <v>0.26100000000000001</v>
      </c>
      <c r="AD2251" s="28">
        <v>4.8000000000000001E-2</v>
      </c>
      <c r="AE2251" s="139"/>
      <c r="AF2251" s="139"/>
      <c r="AG2251" s="93">
        <v>977</v>
      </c>
      <c r="AH2251" s="93">
        <v>1961</v>
      </c>
      <c r="AI2251" s="1"/>
      <c r="AJ2251" s="1"/>
      <c r="AK2251" s="1"/>
      <c r="AL2251" s="1"/>
      <c r="AM2251" s="1"/>
      <c r="AN2251" s="1"/>
      <c r="AO2251" s="1"/>
      <c r="AP2251" s="1"/>
      <c r="AQ2251" s="1"/>
      <c r="AR2251" s="1"/>
      <c r="AS2251" s="1"/>
      <c r="AT2251" s="1"/>
      <c r="AU2251" s="1"/>
      <c r="AV2251" s="1"/>
      <c r="AW2251" s="1"/>
      <c r="AX2251" s="1"/>
      <c r="AY2251" s="1"/>
    </row>
    <row r="2252" spans="1:51">
      <c r="A2252" s="13" t="s">
        <v>171</v>
      </c>
      <c r="B2252" s="2" t="s">
        <v>75</v>
      </c>
      <c r="C2252" s="14" t="s">
        <v>183</v>
      </c>
      <c r="D2252" s="2">
        <v>2015</v>
      </c>
      <c r="E2252" s="14">
        <v>2015</v>
      </c>
      <c r="F2252" s="14" t="s">
        <v>100</v>
      </c>
      <c r="G2252" s="93">
        <v>928</v>
      </c>
      <c r="H2252" s="93">
        <v>5114</v>
      </c>
      <c r="I2252" s="93">
        <v>3</v>
      </c>
      <c r="J2252" s="93">
        <v>14</v>
      </c>
      <c r="K2252" s="93">
        <v>931</v>
      </c>
      <c r="L2252" s="93">
        <v>5128</v>
      </c>
      <c r="M2252" s="48">
        <v>6059</v>
      </c>
      <c r="N2252" s="48">
        <v>13305</v>
      </c>
      <c r="O2252" s="48">
        <v>2516</v>
      </c>
      <c r="P2252" s="48">
        <v>10732</v>
      </c>
      <c r="Q2252" s="48">
        <v>13248</v>
      </c>
      <c r="R2252" s="48">
        <v>10</v>
      </c>
      <c r="S2252" s="48">
        <v>47</v>
      </c>
      <c r="T2252" s="48">
        <v>57</v>
      </c>
      <c r="U2252" s="48">
        <v>2526</v>
      </c>
      <c r="V2252" s="48">
        <v>10779</v>
      </c>
      <c r="W2252" s="156">
        <v>1893383</v>
      </c>
      <c r="X2252" s="156">
        <v>5856</v>
      </c>
      <c r="Y2252" s="156">
        <v>1899239</v>
      </c>
      <c r="Z2252" s="28">
        <v>1</v>
      </c>
      <c r="AA2252" s="28"/>
      <c r="AB2252" s="111">
        <v>23</v>
      </c>
      <c r="AC2252" s="28">
        <v>0.26100000000000001</v>
      </c>
      <c r="AD2252" s="28">
        <v>4.8000000000000001E-2</v>
      </c>
      <c r="AE2252" s="139"/>
      <c r="AF2252" s="139"/>
      <c r="AG2252" s="93">
        <v>546</v>
      </c>
      <c r="AH2252" s="93">
        <v>1094</v>
      </c>
      <c r="AI2252" s="1"/>
      <c r="AJ2252" s="1"/>
      <c r="AK2252" s="1"/>
      <c r="AL2252" s="1"/>
      <c r="AM2252" s="1"/>
      <c r="AN2252" s="1"/>
      <c r="AO2252" s="1"/>
      <c r="AP2252" s="1"/>
      <c r="AQ2252" s="1"/>
      <c r="AR2252" s="1"/>
      <c r="AS2252" s="1"/>
      <c r="AT2252" s="1"/>
      <c r="AU2252" s="1"/>
      <c r="AV2252" s="1"/>
      <c r="AW2252" s="1"/>
      <c r="AX2252" s="1"/>
      <c r="AY2252" s="1"/>
    </row>
    <row r="2253" spans="1:51">
      <c r="A2253" s="51" t="s">
        <v>172</v>
      </c>
      <c r="B2253" s="2" t="s">
        <v>66</v>
      </c>
      <c r="C2253" s="14" t="s">
        <v>184</v>
      </c>
      <c r="D2253" s="2">
        <v>2015</v>
      </c>
      <c r="E2253" s="14">
        <v>2015</v>
      </c>
      <c r="F2253" s="14" t="s">
        <v>100</v>
      </c>
      <c r="G2253" s="93">
        <v>292180</v>
      </c>
      <c r="H2253" s="93">
        <v>1803621</v>
      </c>
      <c r="I2253" s="93">
        <v>2020</v>
      </c>
      <c r="J2253" s="93">
        <v>18229</v>
      </c>
      <c r="K2253" s="93">
        <v>294200</v>
      </c>
      <c r="L2253" s="93">
        <v>1821850</v>
      </c>
      <c r="M2253" s="48">
        <v>2116050</v>
      </c>
      <c r="N2253" s="48">
        <v>4457512</v>
      </c>
      <c r="O2253" s="48">
        <v>736364</v>
      </c>
      <c r="P2253" s="48">
        <v>3674549</v>
      </c>
      <c r="Q2253" s="48">
        <v>4410913</v>
      </c>
      <c r="R2253" s="48">
        <v>6633</v>
      </c>
      <c r="S2253" s="48">
        <v>39966</v>
      </c>
      <c r="T2253" s="48">
        <v>46599</v>
      </c>
      <c r="U2253" s="48">
        <v>742997</v>
      </c>
      <c r="V2253" s="48">
        <v>3714515</v>
      </c>
      <c r="W2253" s="156">
        <v>636139115.92999995</v>
      </c>
      <c r="X2253" s="156">
        <v>6292963.96</v>
      </c>
      <c r="Y2253" s="156">
        <v>642432079.88999999</v>
      </c>
      <c r="Z2253" s="28">
        <v>0.96719999999999995</v>
      </c>
      <c r="AA2253" s="28"/>
      <c r="AB2253" s="111">
        <v>298</v>
      </c>
      <c r="AC2253" s="28">
        <v>0.31900000000000001</v>
      </c>
      <c r="AD2253" s="28">
        <v>6.5000000000000002E-2</v>
      </c>
      <c r="AE2253" s="139"/>
      <c r="AF2253" s="139"/>
      <c r="AG2253" s="93">
        <v>335333</v>
      </c>
      <c r="AH2253" s="93">
        <v>699122</v>
      </c>
      <c r="AI2253" s="2"/>
      <c r="AJ2253" s="2"/>
      <c r="AK2253" s="2"/>
      <c r="AL2253" s="2"/>
      <c r="AM2253" s="2"/>
      <c r="AN2253" s="2"/>
      <c r="AO2253" s="2"/>
      <c r="AP2253" s="2"/>
      <c r="AQ2253" s="2"/>
      <c r="AR2253" s="2"/>
      <c r="AS2253" s="2"/>
      <c r="AT2253" s="2"/>
      <c r="AU2253" s="2"/>
      <c r="AV2253" s="2"/>
      <c r="AW2253" s="2"/>
      <c r="AX2253" s="2"/>
      <c r="AY2253" s="2"/>
    </row>
    <row r="2254" spans="1:51">
      <c r="A2254" s="51" t="s">
        <v>173</v>
      </c>
      <c r="B2254" s="2" t="s">
        <v>74</v>
      </c>
      <c r="C2254" s="14" t="s">
        <v>184</v>
      </c>
      <c r="D2254" s="2">
        <v>2015</v>
      </c>
      <c r="E2254" s="14">
        <v>2015</v>
      </c>
      <c r="F2254" s="14" t="s">
        <v>100</v>
      </c>
      <c r="G2254" s="93">
        <v>8637</v>
      </c>
      <c r="H2254" s="93">
        <v>51366</v>
      </c>
      <c r="I2254" s="93">
        <v>107</v>
      </c>
      <c r="J2254" s="93">
        <v>953</v>
      </c>
      <c r="K2254" s="93">
        <v>8744</v>
      </c>
      <c r="L2254" s="93">
        <v>52319</v>
      </c>
      <c r="M2254" s="48">
        <v>61063</v>
      </c>
      <c r="N2254" s="48">
        <v>119509</v>
      </c>
      <c r="O2254" s="48">
        <v>20289</v>
      </c>
      <c r="P2254" s="48">
        <v>96700</v>
      </c>
      <c r="Q2254" s="48">
        <v>116989</v>
      </c>
      <c r="R2254" s="48">
        <v>354</v>
      </c>
      <c r="S2254" s="48">
        <v>2166</v>
      </c>
      <c r="T2254" s="48">
        <v>2520</v>
      </c>
      <c r="U2254" s="48">
        <v>20643</v>
      </c>
      <c r="V2254" s="48">
        <v>98866</v>
      </c>
      <c r="W2254" s="156">
        <v>17550932</v>
      </c>
      <c r="X2254" s="156">
        <v>309976</v>
      </c>
      <c r="Y2254" s="156">
        <v>17860908</v>
      </c>
      <c r="Z2254" s="28">
        <v>0.81469999999999998</v>
      </c>
      <c r="AA2254" s="28"/>
      <c r="AB2254" s="111">
        <v>6</v>
      </c>
      <c r="AC2254" s="28">
        <v>1</v>
      </c>
      <c r="AD2254" s="28">
        <v>6.7500000000000004E-2</v>
      </c>
      <c r="AE2254" s="139"/>
      <c r="AF2254" s="139"/>
      <c r="AG2254" s="93">
        <v>9130</v>
      </c>
      <c r="AH2254" s="93">
        <v>17372</v>
      </c>
      <c r="AI2254" s="1"/>
      <c r="AJ2254" s="1"/>
      <c r="AK2254" s="1"/>
      <c r="AL2254" s="1"/>
      <c r="AM2254" s="1"/>
      <c r="AN2254" s="1"/>
      <c r="AO2254" s="1"/>
      <c r="AP2254" s="1"/>
      <c r="AQ2254" s="1"/>
      <c r="AR2254" s="1"/>
      <c r="AS2254" s="1"/>
      <c r="AT2254" s="1"/>
      <c r="AU2254" s="1"/>
      <c r="AV2254" s="1"/>
      <c r="AW2254" s="1"/>
      <c r="AX2254" s="1"/>
      <c r="AY2254" s="1"/>
    </row>
    <row r="2255" spans="1:51">
      <c r="A2255" s="51" t="s">
        <v>174</v>
      </c>
      <c r="B2255" s="2" t="s">
        <v>75</v>
      </c>
      <c r="C2255" s="14" t="s">
        <v>184</v>
      </c>
      <c r="D2255" s="2">
        <v>2015</v>
      </c>
      <c r="E2255" s="14">
        <v>2015</v>
      </c>
      <c r="F2255" s="14" t="s">
        <v>100</v>
      </c>
      <c r="G2255" s="93">
        <v>4</v>
      </c>
      <c r="H2255" s="93">
        <v>95</v>
      </c>
      <c r="I2255" s="93">
        <v>0</v>
      </c>
      <c r="J2255" s="93">
        <v>0</v>
      </c>
      <c r="K2255" s="93">
        <v>4</v>
      </c>
      <c r="L2255" s="93">
        <v>95</v>
      </c>
      <c r="M2255" s="48">
        <v>99</v>
      </c>
      <c r="N2255" s="48">
        <v>165</v>
      </c>
      <c r="O2255" s="48">
        <v>8</v>
      </c>
      <c r="P2255" s="48">
        <v>157</v>
      </c>
      <c r="Q2255" s="48">
        <v>165</v>
      </c>
      <c r="R2255" s="48">
        <v>0</v>
      </c>
      <c r="S2255" s="48">
        <v>0</v>
      </c>
      <c r="T2255" s="48">
        <v>0</v>
      </c>
      <c r="U2255" s="48">
        <v>8</v>
      </c>
      <c r="V2255" s="48">
        <v>157</v>
      </c>
      <c r="W2255" s="156">
        <v>22716</v>
      </c>
      <c r="X2255" s="156">
        <v>0</v>
      </c>
      <c r="Y2255" s="156">
        <v>22716</v>
      </c>
      <c r="Z2255" s="28">
        <v>1</v>
      </c>
      <c r="AA2255" s="28"/>
      <c r="AB2255" s="111">
        <v>40</v>
      </c>
      <c r="AC2255" s="28">
        <v>0.27500000000000002</v>
      </c>
      <c r="AD2255" s="28">
        <v>4.5699999999999998E-2</v>
      </c>
      <c r="AE2255" s="139"/>
      <c r="AF2255" s="139"/>
      <c r="AG2255" s="93">
        <v>1</v>
      </c>
      <c r="AH2255" s="93">
        <v>1</v>
      </c>
      <c r="AI2255" s="1"/>
      <c r="AJ2255" s="1"/>
      <c r="AK2255" s="1"/>
      <c r="AL2255" s="1"/>
      <c r="AM2255" s="1"/>
      <c r="AN2255" s="1"/>
      <c r="AO2255" s="1"/>
      <c r="AP2255" s="1"/>
      <c r="AQ2255" s="1"/>
      <c r="AR2255" s="1"/>
      <c r="AS2255" s="1"/>
      <c r="AT2255" s="1"/>
      <c r="AU2255" s="1"/>
      <c r="AV2255" s="1"/>
      <c r="AW2255" s="1"/>
      <c r="AX2255" s="1"/>
      <c r="AY2255" s="1"/>
    </row>
    <row r="2256" spans="1:51">
      <c r="A2256" s="51" t="s">
        <v>175</v>
      </c>
      <c r="B2256" s="2" t="s">
        <v>75</v>
      </c>
      <c r="C2256" s="14" t="s">
        <v>184</v>
      </c>
      <c r="D2256" s="2">
        <v>2015</v>
      </c>
      <c r="E2256" s="14">
        <v>2015</v>
      </c>
      <c r="F2256" s="14" t="s">
        <v>100</v>
      </c>
      <c r="G2256" s="93">
        <v>174</v>
      </c>
      <c r="H2256" s="93">
        <v>1594</v>
      </c>
      <c r="I2256" s="93">
        <v>0</v>
      </c>
      <c r="J2256" s="93">
        <v>0</v>
      </c>
      <c r="K2256" s="93">
        <v>174</v>
      </c>
      <c r="L2256" s="93">
        <v>1594</v>
      </c>
      <c r="M2256" s="48">
        <v>1768</v>
      </c>
      <c r="N2256" s="48">
        <v>3380</v>
      </c>
      <c r="O2256" s="48">
        <v>440</v>
      </c>
      <c r="P2256" s="48">
        <v>2938</v>
      </c>
      <c r="Q2256" s="48">
        <v>3378</v>
      </c>
      <c r="R2256" s="48">
        <v>0</v>
      </c>
      <c r="S2256" s="48">
        <v>2</v>
      </c>
      <c r="T2256" s="48">
        <v>2</v>
      </c>
      <c r="U2256" s="48">
        <v>440</v>
      </c>
      <c r="V2256" s="48">
        <v>2940</v>
      </c>
      <c r="W2256" s="156">
        <v>464623</v>
      </c>
      <c r="X2256" s="156">
        <v>167</v>
      </c>
      <c r="Y2256" s="156">
        <v>464790</v>
      </c>
      <c r="Z2256" s="28">
        <v>0.93940000000000001</v>
      </c>
      <c r="AA2256" s="28"/>
      <c r="AB2256" s="111">
        <v>40</v>
      </c>
      <c r="AC2256" s="28">
        <v>0.27500000000000002</v>
      </c>
      <c r="AD2256" s="28">
        <v>4.5699999999999998E-2</v>
      </c>
      <c r="AE2256" s="139"/>
      <c r="AF2256" s="139"/>
      <c r="AG2256" s="93">
        <v>62</v>
      </c>
      <c r="AH2256" s="93">
        <v>108</v>
      </c>
      <c r="AI2256" s="1"/>
      <c r="AJ2256" s="1"/>
      <c r="AK2256" s="1"/>
      <c r="AL2256" s="1"/>
      <c r="AM2256" s="1"/>
      <c r="AN2256" s="1"/>
      <c r="AO2256" s="1"/>
      <c r="AP2256" s="1"/>
      <c r="AQ2256" s="1"/>
      <c r="AR2256" s="1"/>
      <c r="AS2256" s="1"/>
      <c r="AT2256" s="1"/>
      <c r="AU2256" s="1"/>
      <c r="AV2256" s="1"/>
      <c r="AW2256" s="1"/>
      <c r="AX2256" s="1"/>
      <c r="AY2256" s="1"/>
    </row>
    <row r="2257" spans="1:51">
      <c r="A2257" s="51" t="s">
        <v>176</v>
      </c>
      <c r="B2257" s="2" t="s">
        <v>75</v>
      </c>
      <c r="C2257" s="14" t="s">
        <v>184</v>
      </c>
      <c r="D2257" s="2">
        <v>2015</v>
      </c>
      <c r="E2257" s="14">
        <v>2015</v>
      </c>
      <c r="F2257" s="14" t="s">
        <v>100</v>
      </c>
      <c r="G2257" s="93">
        <v>1990</v>
      </c>
      <c r="H2257" s="93">
        <v>14253</v>
      </c>
      <c r="I2257" s="93">
        <v>5</v>
      </c>
      <c r="J2257" s="93">
        <v>40</v>
      </c>
      <c r="K2257" s="93">
        <v>1995</v>
      </c>
      <c r="L2257" s="93">
        <v>14293</v>
      </c>
      <c r="M2257" s="48">
        <v>16288</v>
      </c>
      <c r="N2257" s="48">
        <v>31606</v>
      </c>
      <c r="O2257" s="48">
        <v>4926</v>
      </c>
      <c r="P2257" s="48">
        <v>26583</v>
      </c>
      <c r="Q2257" s="48">
        <v>31509</v>
      </c>
      <c r="R2257" s="48">
        <v>15</v>
      </c>
      <c r="S2257" s="48">
        <v>82</v>
      </c>
      <c r="T2257" s="48">
        <v>97</v>
      </c>
      <c r="U2257" s="48">
        <v>4941</v>
      </c>
      <c r="V2257" s="48">
        <v>26665</v>
      </c>
      <c r="W2257" s="156">
        <v>4456653</v>
      </c>
      <c r="X2257" s="156">
        <v>11024</v>
      </c>
      <c r="Y2257" s="156">
        <v>4467677</v>
      </c>
      <c r="Z2257" s="28">
        <v>0.89490000000000003</v>
      </c>
      <c r="AA2257" s="28"/>
      <c r="AB2257" s="111">
        <v>40</v>
      </c>
      <c r="AC2257" s="28">
        <v>0.27500000000000002</v>
      </c>
      <c r="AD2257" s="28">
        <v>4.5699999999999998E-2</v>
      </c>
      <c r="AE2257" s="139"/>
      <c r="AF2257" s="139"/>
      <c r="AG2257" s="93">
        <v>983</v>
      </c>
      <c r="AH2257" s="93">
        <v>1682</v>
      </c>
      <c r="AI2257" s="1"/>
      <c r="AJ2257" s="1"/>
      <c r="AK2257" s="1"/>
      <c r="AL2257" s="1"/>
      <c r="AM2257" s="1"/>
      <c r="AN2257" s="1"/>
      <c r="AO2257" s="1"/>
      <c r="AP2257" s="1"/>
      <c r="AQ2257" s="1"/>
      <c r="AR2257" s="1"/>
      <c r="AS2257" s="1"/>
      <c r="AT2257" s="1"/>
      <c r="AU2257" s="1"/>
      <c r="AV2257" s="1"/>
      <c r="AW2257" s="1"/>
      <c r="AX2257" s="1"/>
      <c r="AY2257" s="1"/>
    </row>
    <row r="2258" spans="1:51">
      <c r="A2258" s="51" t="s">
        <v>177</v>
      </c>
      <c r="B2258" s="2" t="s">
        <v>75</v>
      </c>
      <c r="C2258" s="14" t="s">
        <v>184</v>
      </c>
      <c r="D2258" s="2">
        <v>2015</v>
      </c>
      <c r="E2258" s="14">
        <v>2015</v>
      </c>
      <c r="F2258" s="14" t="s">
        <v>100</v>
      </c>
      <c r="G2258" s="93">
        <v>278</v>
      </c>
      <c r="H2258" s="93">
        <v>2658</v>
      </c>
      <c r="I2258" s="93">
        <v>0</v>
      </c>
      <c r="J2258" s="93">
        <v>5</v>
      </c>
      <c r="K2258" s="93">
        <v>278</v>
      </c>
      <c r="L2258" s="93">
        <v>2663</v>
      </c>
      <c r="M2258" s="48">
        <v>2941</v>
      </c>
      <c r="N2258" s="48">
        <v>5504</v>
      </c>
      <c r="O2258" s="48">
        <v>715</v>
      </c>
      <c r="P2258" s="48">
        <v>4775</v>
      </c>
      <c r="Q2258" s="48">
        <v>5490</v>
      </c>
      <c r="R2258" s="48">
        <v>1</v>
      </c>
      <c r="S2258" s="48">
        <v>13</v>
      </c>
      <c r="T2258" s="48">
        <v>14</v>
      </c>
      <c r="U2258" s="48">
        <v>716</v>
      </c>
      <c r="V2258" s="48">
        <v>4788</v>
      </c>
      <c r="W2258" s="156">
        <v>750506</v>
      </c>
      <c r="X2258" s="156">
        <v>1443</v>
      </c>
      <c r="Y2258" s="156">
        <v>751949</v>
      </c>
      <c r="Z2258" s="28">
        <v>0.98399999999999999</v>
      </c>
      <c r="AA2258" s="28"/>
      <c r="AB2258" s="111">
        <v>40</v>
      </c>
      <c r="AC2258" s="28">
        <v>0.27500000000000002</v>
      </c>
      <c r="AD2258" s="28">
        <v>4.5699999999999998E-2</v>
      </c>
      <c r="AE2258" s="139"/>
      <c r="AF2258" s="139"/>
      <c r="AG2258" s="93">
        <v>105</v>
      </c>
      <c r="AH2258" s="93">
        <v>185</v>
      </c>
      <c r="AI2258" s="1"/>
      <c r="AJ2258" s="1"/>
      <c r="AK2258" s="1"/>
      <c r="AL2258" s="1"/>
      <c r="AM2258" s="1"/>
      <c r="AN2258" s="1"/>
      <c r="AO2258" s="1"/>
      <c r="AP2258" s="1"/>
      <c r="AQ2258" s="1"/>
      <c r="AR2258" s="1"/>
      <c r="AS2258" s="1"/>
      <c r="AT2258" s="1"/>
      <c r="AU2258" s="1"/>
      <c r="AV2258" s="1"/>
      <c r="AW2258" s="1"/>
      <c r="AX2258" s="1"/>
      <c r="AY2258" s="1"/>
    </row>
    <row r="2259" spans="1:51">
      <c r="A2259" s="51" t="s">
        <v>178</v>
      </c>
      <c r="B2259" s="2" t="s">
        <v>75</v>
      </c>
      <c r="C2259" s="14" t="s">
        <v>184</v>
      </c>
      <c r="D2259" s="2">
        <v>2015</v>
      </c>
      <c r="E2259" s="14">
        <v>2015</v>
      </c>
      <c r="F2259" s="14" t="s">
        <v>100</v>
      </c>
      <c r="G2259" s="93">
        <v>105</v>
      </c>
      <c r="H2259" s="93">
        <v>632</v>
      </c>
      <c r="I2259" s="93">
        <v>0</v>
      </c>
      <c r="J2259" s="93">
        <v>2</v>
      </c>
      <c r="K2259" s="93">
        <v>105</v>
      </c>
      <c r="L2259" s="93">
        <v>634</v>
      </c>
      <c r="M2259" s="48">
        <v>739</v>
      </c>
      <c r="N2259" s="48">
        <v>1748</v>
      </c>
      <c r="O2259" s="48">
        <v>279</v>
      </c>
      <c r="P2259" s="48">
        <v>1461</v>
      </c>
      <c r="Q2259" s="48">
        <v>1740</v>
      </c>
      <c r="R2259" s="48">
        <v>1</v>
      </c>
      <c r="S2259" s="48">
        <v>7</v>
      </c>
      <c r="T2259" s="48">
        <v>8</v>
      </c>
      <c r="U2259" s="48">
        <v>280</v>
      </c>
      <c r="V2259" s="48">
        <v>1468</v>
      </c>
      <c r="W2259" s="156">
        <v>233897</v>
      </c>
      <c r="X2259" s="156">
        <v>770</v>
      </c>
      <c r="Y2259" s="156">
        <v>234667</v>
      </c>
      <c r="Z2259" s="28">
        <v>0.87880000000000003</v>
      </c>
      <c r="AA2259" s="28"/>
      <c r="AB2259" s="111">
        <v>40</v>
      </c>
      <c r="AC2259" s="28">
        <v>0.27500000000000002</v>
      </c>
      <c r="AD2259" s="28">
        <v>4.5699999999999998E-2</v>
      </c>
      <c r="AE2259" s="139"/>
      <c r="AF2259" s="139"/>
      <c r="AG2259" s="93">
        <v>146</v>
      </c>
      <c r="AH2259" s="93">
        <v>332</v>
      </c>
      <c r="AI2259" s="1"/>
      <c r="AJ2259" s="1"/>
      <c r="AK2259" s="1"/>
      <c r="AL2259" s="1"/>
      <c r="AM2259" s="1"/>
      <c r="AN2259" s="1"/>
      <c r="AO2259" s="1"/>
      <c r="AP2259" s="1"/>
      <c r="AQ2259" s="1"/>
      <c r="AR2259" s="1"/>
      <c r="AS2259" s="1"/>
      <c r="AT2259" s="1"/>
      <c r="AU2259" s="1"/>
      <c r="AV2259" s="1"/>
      <c r="AW2259" s="1"/>
      <c r="AX2259" s="1"/>
      <c r="AY2259" s="1"/>
    </row>
    <row r="2260" spans="1:51">
      <c r="A2260" s="51" t="s">
        <v>179</v>
      </c>
      <c r="B2260" s="2" t="s">
        <v>74</v>
      </c>
      <c r="C2260" s="14" t="s">
        <v>184</v>
      </c>
      <c r="D2260" s="2">
        <v>2015</v>
      </c>
      <c r="E2260" s="14">
        <v>2015</v>
      </c>
      <c r="F2260" s="14" t="s">
        <v>100</v>
      </c>
      <c r="G2260" s="93">
        <v>5207</v>
      </c>
      <c r="H2260" s="93">
        <v>29811</v>
      </c>
      <c r="I2260" s="93">
        <v>35</v>
      </c>
      <c r="J2260" s="93">
        <v>258</v>
      </c>
      <c r="K2260" s="93">
        <v>5242</v>
      </c>
      <c r="L2260" s="93">
        <v>30069</v>
      </c>
      <c r="M2260" s="48">
        <v>35311</v>
      </c>
      <c r="N2260" s="48">
        <v>71256</v>
      </c>
      <c r="O2260" s="48">
        <v>12376</v>
      </c>
      <c r="P2260" s="48">
        <v>58174</v>
      </c>
      <c r="Q2260" s="48">
        <v>70550</v>
      </c>
      <c r="R2260" s="48">
        <v>124</v>
      </c>
      <c r="S2260" s="48">
        <v>582</v>
      </c>
      <c r="T2260" s="48">
        <v>706</v>
      </c>
      <c r="U2260" s="48">
        <v>12500</v>
      </c>
      <c r="V2260" s="48">
        <v>58756</v>
      </c>
      <c r="W2260" s="156">
        <v>10599718</v>
      </c>
      <c r="X2260" s="156">
        <v>83432</v>
      </c>
      <c r="Y2260" s="156">
        <v>10683150</v>
      </c>
      <c r="Z2260" s="28">
        <v>0.95669999999999999</v>
      </c>
      <c r="AA2260" s="28"/>
      <c r="AB2260" s="111">
        <v>5</v>
      </c>
      <c r="AC2260" s="28">
        <v>0.6</v>
      </c>
      <c r="AD2260" s="28">
        <v>3.1199999999999999E-2</v>
      </c>
      <c r="AE2260" s="139"/>
      <c r="AF2260" s="139"/>
      <c r="AG2260" s="93">
        <v>5461</v>
      </c>
      <c r="AH2260" s="93">
        <v>10875</v>
      </c>
      <c r="AI2260" s="1"/>
      <c r="AJ2260" s="1"/>
      <c r="AK2260" s="1"/>
      <c r="AL2260" s="1"/>
      <c r="AM2260" s="1"/>
      <c r="AN2260" s="1"/>
      <c r="AO2260" s="1"/>
      <c r="AP2260" s="1"/>
      <c r="AQ2260" s="1"/>
      <c r="AR2260" s="1"/>
      <c r="AS2260" s="1"/>
      <c r="AT2260" s="1"/>
      <c r="AU2260" s="1"/>
      <c r="AV2260" s="1"/>
      <c r="AW2260" s="1"/>
      <c r="AX2260" s="1"/>
      <c r="AY2260" s="1"/>
    </row>
    <row r="2261" spans="1:51">
      <c r="A2261" s="51" t="s">
        <v>180</v>
      </c>
      <c r="B2261" s="2" t="s">
        <v>75</v>
      </c>
      <c r="C2261" s="14" t="s">
        <v>184</v>
      </c>
      <c r="D2261" s="2">
        <v>2015</v>
      </c>
      <c r="E2261" s="14">
        <v>2015</v>
      </c>
      <c r="F2261" s="14" t="s">
        <v>100</v>
      </c>
      <c r="G2261" s="93">
        <v>394</v>
      </c>
      <c r="H2261" s="93">
        <v>2085</v>
      </c>
      <c r="I2261" s="93">
        <v>0</v>
      </c>
      <c r="J2261" s="93">
        <v>3</v>
      </c>
      <c r="K2261" s="93">
        <v>394</v>
      </c>
      <c r="L2261" s="93">
        <v>2088</v>
      </c>
      <c r="M2261" s="48">
        <v>2482</v>
      </c>
      <c r="N2261" s="48">
        <v>5144</v>
      </c>
      <c r="O2261" s="48">
        <v>1073</v>
      </c>
      <c r="P2261" s="48">
        <v>4066</v>
      </c>
      <c r="Q2261" s="48">
        <v>5139</v>
      </c>
      <c r="R2261" s="48">
        <v>0</v>
      </c>
      <c r="S2261" s="48">
        <v>5</v>
      </c>
      <c r="T2261" s="48">
        <v>5</v>
      </c>
      <c r="U2261" s="48">
        <v>1073</v>
      </c>
      <c r="V2261" s="48">
        <v>4071</v>
      </c>
      <c r="W2261" s="156">
        <v>727671</v>
      </c>
      <c r="X2261" s="156">
        <v>420</v>
      </c>
      <c r="Y2261" s="156">
        <v>728091</v>
      </c>
      <c r="Z2261" s="28">
        <v>1</v>
      </c>
      <c r="AA2261" s="28"/>
      <c r="AB2261" s="111">
        <v>40</v>
      </c>
      <c r="AC2261" s="28">
        <v>0.27500000000000002</v>
      </c>
      <c r="AD2261" s="28">
        <v>4.5699999999999998E-2</v>
      </c>
      <c r="AE2261" s="139"/>
      <c r="AF2261" s="139"/>
      <c r="AG2261" s="93">
        <v>141</v>
      </c>
      <c r="AH2261" s="93">
        <v>246</v>
      </c>
      <c r="AI2261" s="1"/>
      <c r="AJ2261" s="1"/>
      <c r="AK2261" s="1"/>
      <c r="AL2261" s="1"/>
      <c r="AM2261" s="1"/>
      <c r="AN2261" s="1"/>
      <c r="AO2261" s="1"/>
      <c r="AP2261" s="1"/>
      <c r="AQ2261" s="1"/>
      <c r="AR2261" s="1"/>
      <c r="AS2261" s="1"/>
      <c r="AT2261" s="1"/>
      <c r="AU2261" s="1"/>
      <c r="AV2261" s="1"/>
      <c r="AW2261" s="1"/>
      <c r="AX2261" s="1"/>
      <c r="AY2261" s="1"/>
    </row>
    <row r="2262" spans="1:51">
      <c r="A2262" s="51" t="s">
        <v>181</v>
      </c>
      <c r="B2262" s="2" t="s">
        <v>75</v>
      </c>
      <c r="C2262" s="14" t="s">
        <v>184</v>
      </c>
      <c r="D2262" s="2">
        <v>2015</v>
      </c>
      <c r="E2262" s="14">
        <v>2015</v>
      </c>
      <c r="F2262" s="14" t="s">
        <v>100</v>
      </c>
      <c r="G2262" s="93">
        <v>612</v>
      </c>
      <c r="H2262" s="93">
        <v>6679</v>
      </c>
      <c r="I2262" s="93">
        <v>0</v>
      </c>
      <c r="J2262" s="93">
        <v>21</v>
      </c>
      <c r="K2262" s="93">
        <v>612</v>
      </c>
      <c r="L2262" s="93">
        <v>6700</v>
      </c>
      <c r="M2262" s="48">
        <v>7312</v>
      </c>
      <c r="N2262" s="48">
        <v>13223</v>
      </c>
      <c r="O2262" s="48">
        <v>1552</v>
      </c>
      <c r="P2262" s="48">
        <v>11623</v>
      </c>
      <c r="Q2262" s="48">
        <v>13175</v>
      </c>
      <c r="R2262" s="48">
        <v>0</v>
      </c>
      <c r="S2262" s="48">
        <v>48</v>
      </c>
      <c r="T2262" s="48">
        <v>48</v>
      </c>
      <c r="U2262" s="48">
        <v>1552</v>
      </c>
      <c r="V2262" s="48">
        <v>11671</v>
      </c>
      <c r="W2262" s="156">
        <v>1843992</v>
      </c>
      <c r="X2262" s="156">
        <v>4459</v>
      </c>
      <c r="Y2262" s="156">
        <v>1848451</v>
      </c>
      <c r="Z2262" s="28">
        <v>0.99470000000000003</v>
      </c>
      <c r="AA2262" s="28"/>
      <c r="AB2262" s="111">
        <v>40</v>
      </c>
      <c r="AC2262" s="28">
        <v>0.27500000000000002</v>
      </c>
      <c r="AD2262" s="28">
        <v>4.5699999999999998E-2</v>
      </c>
      <c r="AE2262" s="139"/>
      <c r="AF2262" s="139"/>
      <c r="AG2262" s="93">
        <v>437</v>
      </c>
      <c r="AH2262" s="93">
        <v>868</v>
      </c>
      <c r="AI2262" s="1"/>
      <c r="AJ2262" s="1"/>
      <c r="AK2262" s="1"/>
      <c r="AL2262" s="1"/>
      <c r="AM2262" s="1"/>
      <c r="AN2262" s="1"/>
      <c r="AO2262" s="1"/>
      <c r="AP2262" s="1"/>
      <c r="AQ2262" s="1"/>
      <c r="AR2262" s="1"/>
      <c r="AS2262" s="1"/>
      <c r="AT2262" s="1"/>
      <c r="AU2262" s="1"/>
      <c r="AV2262" s="1"/>
      <c r="AW2262" s="1"/>
      <c r="AX2262" s="1"/>
      <c r="AY2262" s="1"/>
    </row>
    <row r="2263" spans="1:51">
      <c r="A2263" s="13" t="s">
        <v>123</v>
      </c>
      <c r="B2263" s="2" t="s">
        <v>74</v>
      </c>
      <c r="C2263" s="14" t="s">
        <v>184</v>
      </c>
      <c r="D2263" s="2">
        <v>2015</v>
      </c>
      <c r="E2263" s="14">
        <v>2015</v>
      </c>
      <c r="F2263" s="14" t="s">
        <v>100</v>
      </c>
      <c r="G2263" s="93">
        <v>14978</v>
      </c>
      <c r="H2263" s="93">
        <v>82052</v>
      </c>
      <c r="I2263" s="93">
        <v>61</v>
      </c>
      <c r="J2263" s="93">
        <v>361</v>
      </c>
      <c r="K2263" s="93">
        <v>15039</v>
      </c>
      <c r="L2263" s="93">
        <v>82413</v>
      </c>
      <c r="M2263" s="48">
        <v>97452</v>
      </c>
      <c r="N2263" s="48">
        <v>228861</v>
      </c>
      <c r="O2263" s="48">
        <v>40862</v>
      </c>
      <c r="P2263" s="48">
        <v>186884</v>
      </c>
      <c r="Q2263" s="48">
        <v>227746</v>
      </c>
      <c r="R2263" s="48">
        <v>216</v>
      </c>
      <c r="S2263" s="48">
        <v>899</v>
      </c>
      <c r="T2263" s="48">
        <v>1115</v>
      </c>
      <c r="U2263" s="48">
        <v>41078</v>
      </c>
      <c r="V2263" s="48">
        <v>187783</v>
      </c>
      <c r="W2263" s="156">
        <v>33763642</v>
      </c>
      <c r="X2263" s="156">
        <v>148419</v>
      </c>
      <c r="Y2263" s="156">
        <v>33912061</v>
      </c>
      <c r="Z2263" s="28">
        <v>0.96550000000000002</v>
      </c>
      <c r="AA2263" s="28"/>
      <c r="AB2263" s="111">
        <v>7</v>
      </c>
      <c r="AC2263" s="28">
        <v>0.14299999999999999</v>
      </c>
      <c r="AD2263" s="28">
        <v>2.58E-2</v>
      </c>
      <c r="AE2263" s="139"/>
      <c r="AF2263" s="139"/>
      <c r="AG2263" s="93">
        <v>14375</v>
      </c>
      <c r="AH2263" s="93">
        <v>31620</v>
      </c>
      <c r="AI2263" s="1"/>
      <c r="AJ2263" s="1"/>
      <c r="AK2263" s="1"/>
      <c r="AL2263" s="1"/>
      <c r="AM2263" s="1"/>
      <c r="AN2263" s="1"/>
      <c r="AO2263" s="1"/>
      <c r="AP2263" s="1"/>
      <c r="AQ2263" s="1"/>
      <c r="AR2263" s="1"/>
      <c r="AS2263" s="1"/>
      <c r="AT2263" s="1"/>
      <c r="AU2263" s="1"/>
      <c r="AV2263" s="1"/>
      <c r="AW2263" s="1"/>
      <c r="AX2263" s="1"/>
      <c r="AY2263" s="1"/>
    </row>
    <row r="2264" spans="1:51">
      <c r="A2264" s="13" t="s">
        <v>124</v>
      </c>
      <c r="B2264" s="2" t="s">
        <v>75</v>
      </c>
      <c r="C2264" s="14" t="s">
        <v>184</v>
      </c>
      <c r="D2264" s="2">
        <v>2015</v>
      </c>
      <c r="E2264" s="14">
        <v>2015</v>
      </c>
      <c r="F2264" s="14" t="s">
        <v>100</v>
      </c>
      <c r="G2264" s="93">
        <v>258</v>
      </c>
      <c r="H2264" s="93">
        <v>1238</v>
      </c>
      <c r="I2264" s="93">
        <v>0</v>
      </c>
      <c r="J2264" s="93">
        <v>1</v>
      </c>
      <c r="K2264" s="93">
        <v>258</v>
      </c>
      <c r="L2264" s="93">
        <v>1239</v>
      </c>
      <c r="M2264" s="48">
        <v>1497</v>
      </c>
      <c r="N2264" s="48">
        <v>3648</v>
      </c>
      <c r="O2264" s="48">
        <v>712</v>
      </c>
      <c r="P2264" s="48">
        <v>2928</v>
      </c>
      <c r="Q2264" s="48">
        <v>3640</v>
      </c>
      <c r="R2264" s="48">
        <v>1</v>
      </c>
      <c r="S2264" s="48">
        <v>7</v>
      </c>
      <c r="T2264" s="48">
        <v>8</v>
      </c>
      <c r="U2264" s="48">
        <v>713</v>
      </c>
      <c r="V2264" s="48">
        <v>2935</v>
      </c>
      <c r="W2264" s="156">
        <v>471019</v>
      </c>
      <c r="X2264" s="156">
        <v>487</v>
      </c>
      <c r="Y2264" s="156">
        <v>471506</v>
      </c>
      <c r="Z2264" s="28">
        <v>1</v>
      </c>
      <c r="AA2264" s="28"/>
      <c r="AB2264" s="111">
        <v>40</v>
      </c>
      <c r="AC2264" s="28">
        <v>0.27500000000000002</v>
      </c>
      <c r="AD2264" s="28">
        <v>4.5699999999999998E-2</v>
      </c>
      <c r="AE2264" s="139"/>
      <c r="AF2264" s="139"/>
      <c r="AG2264" s="93">
        <v>216</v>
      </c>
      <c r="AH2264" s="93">
        <v>491</v>
      </c>
      <c r="AI2264" s="1"/>
      <c r="AJ2264" s="1"/>
      <c r="AK2264" s="1"/>
      <c r="AL2264" s="1"/>
      <c r="AM2264" s="1"/>
      <c r="AN2264" s="1"/>
      <c r="AO2264" s="1"/>
      <c r="AP2264" s="1"/>
      <c r="AQ2264" s="1"/>
      <c r="AR2264" s="1"/>
      <c r="AS2264" s="1"/>
      <c r="AT2264" s="1"/>
      <c r="AU2264" s="1"/>
      <c r="AV2264" s="1"/>
      <c r="AW2264" s="1"/>
      <c r="AX2264" s="1"/>
      <c r="AY2264" s="1"/>
    </row>
    <row r="2265" spans="1:51">
      <c r="A2265" s="13" t="s">
        <v>125</v>
      </c>
      <c r="B2265" s="2" t="s">
        <v>75</v>
      </c>
      <c r="C2265" s="14" t="s">
        <v>184</v>
      </c>
      <c r="D2265" s="2">
        <v>2015</v>
      </c>
      <c r="E2265" s="14">
        <v>2015</v>
      </c>
      <c r="F2265" s="14" t="s">
        <v>100</v>
      </c>
      <c r="G2265" s="93">
        <v>1029</v>
      </c>
      <c r="H2265" s="93">
        <v>10763</v>
      </c>
      <c r="I2265" s="93">
        <v>2</v>
      </c>
      <c r="J2265" s="93">
        <v>23</v>
      </c>
      <c r="K2265" s="93">
        <v>1031</v>
      </c>
      <c r="L2265" s="93">
        <v>10786</v>
      </c>
      <c r="M2265" s="48">
        <v>11817</v>
      </c>
      <c r="N2265" s="48">
        <v>20667</v>
      </c>
      <c r="O2265" s="48">
        <v>2515</v>
      </c>
      <c r="P2265" s="48">
        <v>18099</v>
      </c>
      <c r="Q2265" s="48">
        <v>20614</v>
      </c>
      <c r="R2265" s="48">
        <v>6</v>
      </c>
      <c r="S2265" s="48">
        <v>47</v>
      </c>
      <c r="T2265" s="48">
        <v>53</v>
      </c>
      <c r="U2265" s="48">
        <v>2521</v>
      </c>
      <c r="V2265" s="48">
        <v>18146</v>
      </c>
      <c r="W2265" s="156">
        <v>2937128</v>
      </c>
      <c r="X2265" s="156">
        <v>5896</v>
      </c>
      <c r="Y2265" s="156">
        <v>2943024</v>
      </c>
      <c r="Z2265" s="28">
        <v>0.99629999999999996</v>
      </c>
      <c r="AA2265" s="28"/>
      <c r="AB2265" s="111">
        <v>40</v>
      </c>
      <c r="AC2265" s="28">
        <v>0.27500000000000002</v>
      </c>
      <c r="AD2265" s="28">
        <v>4.5699999999999998E-2</v>
      </c>
      <c r="AE2265" s="139"/>
      <c r="AF2265" s="139"/>
      <c r="AG2265" s="93">
        <v>678</v>
      </c>
      <c r="AH2265" s="93">
        <v>1250</v>
      </c>
      <c r="AI2265" s="1"/>
      <c r="AJ2265" s="1"/>
      <c r="AK2265" s="1"/>
      <c r="AL2265" s="1"/>
      <c r="AM2265" s="1"/>
      <c r="AN2265" s="1"/>
      <c r="AO2265" s="1"/>
      <c r="AP2265" s="1"/>
      <c r="AQ2265" s="1"/>
      <c r="AR2265" s="1"/>
      <c r="AS2265" s="1"/>
      <c r="AT2265" s="1"/>
      <c r="AU2265" s="1"/>
      <c r="AV2265" s="1"/>
      <c r="AW2265" s="1"/>
      <c r="AX2265" s="1"/>
      <c r="AY2265" s="1"/>
    </row>
    <row r="2266" spans="1:51">
      <c r="A2266" s="13" t="s">
        <v>126</v>
      </c>
      <c r="B2266" s="2" t="s">
        <v>75</v>
      </c>
      <c r="C2266" s="14" t="s">
        <v>184</v>
      </c>
      <c r="D2266" s="2">
        <v>2015</v>
      </c>
      <c r="E2266" s="14">
        <v>2015</v>
      </c>
      <c r="F2266" s="14" t="s">
        <v>100</v>
      </c>
      <c r="G2266" s="93">
        <v>2413</v>
      </c>
      <c r="H2266" s="93">
        <v>14265</v>
      </c>
      <c r="I2266" s="93">
        <v>14</v>
      </c>
      <c r="J2266" s="93">
        <v>157</v>
      </c>
      <c r="K2266" s="93">
        <v>2427</v>
      </c>
      <c r="L2266" s="93">
        <v>14422</v>
      </c>
      <c r="M2266" s="48">
        <v>16849</v>
      </c>
      <c r="N2266" s="48">
        <v>42032</v>
      </c>
      <c r="O2266" s="48">
        <v>6806</v>
      </c>
      <c r="P2266" s="48">
        <v>34731</v>
      </c>
      <c r="Q2266" s="48">
        <v>41537</v>
      </c>
      <c r="R2266" s="48">
        <v>39</v>
      </c>
      <c r="S2266" s="48">
        <v>456</v>
      </c>
      <c r="T2266" s="48">
        <v>495</v>
      </c>
      <c r="U2266" s="48">
        <v>6845</v>
      </c>
      <c r="V2266" s="48">
        <v>35187</v>
      </c>
      <c r="W2266" s="156">
        <v>5483676</v>
      </c>
      <c r="X2266" s="156">
        <v>54759</v>
      </c>
      <c r="Y2266" s="156">
        <v>5538435</v>
      </c>
      <c r="Z2266" s="28">
        <v>0.9486</v>
      </c>
      <c r="AA2266" s="28"/>
      <c r="AB2266" s="111">
        <v>40</v>
      </c>
      <c r="AC2266" s="28">
        <v>0.27500000000000002</v>
      </c>
      <c r="AD2266" s="28">
        <v>4.5699999999999998E-2</v>
      </c>
      <c r="AE2266" s="139"/>
      <c r="AF2266" s="139"/>
      <c r="AG2266" s="93">
        <v>1082</v>
      </c>
      <c r="AH2266" s="93">
        <v>2144</v>
      </c>
    </row>
    <row r="2267" spans="1:51">
      <c r="A2267" s="13" t="s">
        <v>127</v>
      </c>
      <c r="B2267" s="2" t="s">
        <v>75</v>
      </c>
      <c r="C2267" s="14" t="s">
        <v>184</v>
      </c>
      <c r="D2267" s="2">
        <v>2015</v>
      </c>
      <c r="E2267" s="14">
        <v>2015</v>
      </c>
      <c r="F2267" s="14" t="s">
        <v>100</v>
      </c>
      <c r="G2267" s="93">
        <v>112</v>
      </c>
      <c r="H2267" s="93">
        <v>938</v>
      </c>
      <c r="I2267" s="93">
        <v>0</v>
      </c>
      <c r="J2267" s="93">
        <v>3</v>
      </c>
      <c r="K2267" s="93">
        <v>112</v>
      </c>
      <c r="L2267" s="93">
        <v>941</v>
      </c>
      <c r="M2267" s="48">
        <v>1053</v>
      </c>
      <c r="N2267" s="48">
        <v>2084</v>
      </c>
      <c r="O2267" s="48">
        <v>294</v>
      </c>
      <c r="P2267" s="48">
        <v>1782</v>
      </c>
      <c r="Q2267" s="48">
        <v>2076</v>
      </c>
      <c r="R2267" s="48">
        <v>0</v>
      </c>
      <c r="S2267" s="48">
        <v>8</v>
      </c>
      <c r="T2267" s="48">
        <v>8</v>
      </c>
      <c r="U2267" s="48">
        <v>294</v>
      </c>
      <c r="V2267" s="48">
        <v>1790</v>
      </c>
      <c r="W2267" s="156">
        <v>277512</v>
      </c>
      <c r="X2267" s="156">
        <v>500</v>
      </c>
      <c r="Y2267" s="156">
        <v>278012</v>
      </c>
      <c r="Z2267" s="28">
        <v>0.97960000000000003</v>
      </c>
      <c r="AA2267" s="28"/>
      <c r="AB2267" s="111">
        <v>40</v>
      </c>
      <c r="AC2267" s="28">
        <v>0.27500000000000002</v>
      </c>
      <c r="AD2267" s="28">
        <v>4.5699999999999998E-2</v>
      </c>
      <c r="AE2267" s="139"/>
      <c r="AF2267" s="139"/>
      <c r="AG2267" s="93">
        <v>91</v>
      </c>
      <c r="AH2267" s="93">
        <v>195</v>
      </c>
    </row>
    <row r="2268" spans="1:51">
      <c r="A2268" s="13" t="s">
        <v>128</v>
      </c>
      <c r="B2268" s="2" t="s">
        <v>75</v>
      </c>
      <c r="C2268" s="14" t="s">
        <v>184</v>
      </c>
      <c r="D2268" s="2">
        <v>2015</v>
      </c>
      <c r="E2268" s="14">
        <v>2015</v>
      </c>
      <c r="F2268" s="14" t="s">
        <v>100</v>
      </c>
      <c r="G2268" s="93">
        <v>11015</v>
      </c>
      <c r="H2268" s="93">
        <v>53919</v>
      </c>
      <c r="I2268" s="93">
        <v>29</v>
      </c>
      <c r="J2268" s="93">
        <v>372</v>
      </c>
      <c r="K2268" s="93">
        <v>11044</v>
      </c>
      <c r="L2268" s="93">
        <v>54291</v>
      </c>
      <c r="M2268" s="48">
        <v>65335</v>
      </c>
      <c r="N2268" s="48">
        <v>154862</v>
      </c>
      <c r="O2268" s="48">
        <v>29664</v>
      </c>
      <c r="P2268" s="48">
        <v>124233</v>
      </c>
      <c r="Q2268" s="48">
        <v>153897</v>
      </c>
      <c r="R2268" s="48">
        <v>91</v>
      </c>
      <c r="S2268" s="48">
        <v>874</v>
      </c>
      <c r="T2268" s="48">
        <v>965</v>
      </c>
      <c r="U2268" s="48">
        <v>29755</v>
      </c>
      <c r="V2268" s="48">
        <v>125107</v>
      </c>
      <c r="W2268" s="156">
        <v>21385427</v>
      </c>
      <c r="X2268" s="156">
        <v>132201</v>
      </c>
      <c r="Y2268" s="156">
        <v>21517628</v>
      </c>
      <c r="Z2268" s="28">
        <v>0.99529999999999996</v>
      </c>
      <c r="AA2268" s="28"/>
      <c r="AB2268" s="111">
        <v>16</v>
      </c>
      <c r="AC2268" s="28">
        <v>0.188</v>
      </c>
      <c r="AD2268" s="28">
        <v>6.4000000000000003E-3</v>
      </c>
      <c r="AE2268" s="139"/>
      <c r="AF2268" s="139"/>
      <c r="AG2268" s="93">
        <v>10551</v>
      </c>
      <c r="AH2268" s="93">
        <v>23606</v>
      </c>
    </row>
    <row r="2269" spans="1:51">
      <c r="A2269" s="13" t="s">
        <v>129</v>
      </c>
      <c r="B2269" s="2" t="s">
        <v>75</v>
      </c>
      <c r="C2269" s="14" t="s">
        <v>184</v>
      </c>
      <c r="D2269" s="2">
        <v>2015</v>
      </c>
      <c r="E2269" s="14">
        <v>2015</v>
      </c>
      <c r="F2269" s="14" t="s">
        <v>100</v>
      </c>
      <c r="G2269" s="93">
        <v>1606</v>
      </c>
      <c r="H2269" s="93">
        <v>8837</v>
      </c>
      <c r="I2269" s="93">
        <v>5</v>
      </c>
      <c r="J2269" s="93">
        <v>57</v>
      </c>
      <c r="K2269" s="93">
        <v>1611</v>
      </c>
      <c r="L2269" s="93">
        <v>8894</v>
      </c>
      <c r="M2269" s="48">
        <v>10505</v>
      </c>
      <c r="N2269" s="48">
        <v>24532</v>
      </c>
      <c r="O2269" s="48">
        <v>4354</v>
      </c>
      <c r="P2269" s="48">
        <v>19994</v>
      </c>
      <c r="Q2269" s="48">
        <v>24348</v>
      </c>
      <c r="R2269" s="48">
        <v>16</v>
      </c>
      <c r="S2269" s="48">
        <v>168</v>
      </c>
      <c r="T2269" s="48">
        <v>184</v>
      </c>
      <c r="U2269" s="48">
        <v>4370</v>
      </c>
      <c r="V2269" s="48">
        <v>20162</v>
      </c>
      <c r="W2269" s="156">
        <v>3279956</v>
      </c>
      <c r="X2269" s="156">
        <v>21271</v>
      </c>
      <c r="Y2269" s="156">
        <v>3301227</v>
      </c>
      <c r="Z2269" s="28">
        <v>0.99609999999999999</v>
      </c>
      <c r="AA2269" s="28"/>
      <c r="AB2269" s="111">
        <v>40</v>
      </c>
      <c r="AC2269" s="28">
        <v>0.27500000000000002</v>
      </c>
      <c r="AD2269" s="28">
        <v>4.5699999999999998E-2</v>
      </c>
      <c r="AE2269" s="139"/>
      <c r="AF2269" s="139"/>
      <c r="AG2269" s="93">
        <v>1390</v>
      </c>
      <c r="AH2269" s="93">
        <v>3112</v>
      </c>
    </row>
    <row r="2270" spans="1:51">
      <c r="A2270" s="13" t="s">
        <v>130</v>
      </c>
      <c r="B2270" s="2" t="s">
        <v>75</v>
      </c>
      <c r="C2270" s="14" t="s">
        <v>184</v>
      </c>
      <c r="D2270" s="2">
        <v>2015</v>
      </c>
      <c r="E2270" s="14">
        <v>2015</v>
      </c>
      <c r="F2270" s="14" t="s">
        <v>100</v>
      </c>
      <c r="G2270" s="93">
        <v>678</v>
      </c>
      <c r="H2270" s="93">
        <v>5388</v>
      </c>
      <c r="I2270" s="93">
        <v>0</v>
      </c>
      <c r="J2270" s="93">
        <v>16</v>
      </c>
      <c r="K2270" s="93">
        <v>678</v>
      </c>
      <c r="L2270" s="93">
        <v>5404</v>
      </c>
      <c r="M2270" s="48">
        <v>6082</v>
      </c>
      <c r="N2270" s="48">
        <v>11837</v>
      </c>
      <c r="O2270" s="48">
        <v>1761</v>
      </c>
      <c r="P2270" s="48">
        <v>10043</v>
      </c>
      <c r="Q2270" s="48">
        <v>11804</v>
      </c>
      <c r="R2270" s="48">
        <v>0</v>
      </c>
      <c r="S2270" s="48">
        <v>33</v>
      </c>
      <c r="T2270" s="48">
        <v>33</v>
      </c>
      <c r="U2270" s="48">
        <v>1761</v>
      </c>
      <c r="V2270" s="48">
        <v>10076</v>
      </c>
      <c r="W2270" s="156">
        <v>1682813</v>
      </c>
      <c r="X2270" s="156">
        <v>4170</v>
      </c>
      <c r="Y2270" s="156">
        <v>1686983</v>
      </c>
      <c r="Z2270" s="28">
        <v>0.96579999999999999</v>
      </c>
      <c r="AA2270" s="28"/>
      <c r="AB2270" s="111">
        <v>40</v>
      </c>
      <c r="AC2270" s="28">
        <v>0.27500000000000002</v>
      </c>
      <c r="AD2270" s="28">
        <v>4.5699999999999998E-2</v>
      </c>
      <c r="AE2270" s="139"/>
      <c r="AF2270" s="139"/>
      <c r="AG2270" s="93">
        <v>392</v>
      </c>
      <c r="AH2270" s="93">
        <v>776</v>
      </c>
    </row>
    <row r="2271" spans="1:51">
      <c r="A2271" s="13" t="s">
        <v>131</v>
      </c>
      <c r="B2271" s="2" t="s">
        <v>75</v>
      </c>
      <c r="C2271" s="14" t="s">
        <v>184</v>
      </c>
      <c r="D2271" s="2">
        <v>2015</v>
      </c>
      <c r="E2271" s="14">
        <v>2015</v>
      </c>
      <c r="F2271" s="14" t="s">
        <v>100</v>
      </c>
      <c r="G2271" s="93">
        <v>279</v>
      </c>
      <c r="H2271" s="93">
        <v>1266</v>
      </c>
      <c r="I2271" s="93">
        <v>0</v>
      </c>
      <c r="J2271" s="93">
        <v>0</v>
      </c>
      <c r="K2271" s="93">
        <v>279</v>
      </c>
      <c r="L2271" s="93">
        <v>1266</v>
      </c>
      <c r="M2271" s="48">
        <v>1545</v>
      </c>
      <c r="N2271" s="48">
        <v>3179</v>
      </c>
      <c r="O2271" s="48">
        <v>739</v>
      </c>
      <c r="P2271" s="48">
        <v>2438</v>
      </c>
      <c r="Q2271" s="48">
        <v>3177</v>
      </c>
      <c r="R2271" s="48">
        <v>0</v>
      </c>
      <c r="S2271" s="48">
        <v>2</v>
      </c>
      <c r="T2271" s="48">
        <v>2</v>
      </c>
      <c r="U2271" s="48">
        <v>739</v>
      </c>
      <c r="V2271" s="48">
        <v>2440</v>
      </c>
      <c r="W2271" s="156">
        <v>458770</v>
      </c>
      <c r="X2271" s="156">
        <v>59</v>
      </c>
      <c r="Y2271" s="156">
        <v>458829</v>
      </c>
      <c r="Z2271" s="28">
        <v>0.91890000000000005</v>
      </c>
      <c r="AA2271" s="28"/>
      <c r="AB2271" s="111">
        <v>40</v>
      </c>
      <c r="AC2271" s="28">
        <v>0.27500000000000002</v>
      </c>
      <c r="AD2271" s="28">
        <v>4.5699999999999998E-2</v>
      </c>
      <c r="AE2271" s="139"/>
      <c r="AF2271" s="139"/>
      <c r="AG2271" s="93">
        <v>109</v>
      </c>
      <c r="AH2271" s="93">
        <v>191</v>
      </c>
    </row>
    <row r="2272" spans="1:51">
      <c r="A2272" s="13" t="s">
        <v>132</v>
      </c>
      <c r="B2272" s="2" t="s">
        <v>76</v>
      </c>
      <c r="C2272" s="14" t="s">
        <v>184</v>
      </c>
      <c r="D2272" s="2">
        <v>2015</v>
      </c>
      <c r="E2272" s="14">
        <v>2015</v>
      </c>
      <c r="F2272" s="14" t="s">
        <v>100</v>
      </c>
      <c r="G2272" s="93">
        <v>80100</v>
      </c>
      <c r="H2272" s="93">
        <v>499331</v>
      </c>
      <c r="I2272" s="93">
        <v>925</v>
      </c>
      <c r="J2272" s="93">
        <v>5891</v>
      </c>
      <c r="K2272" s="93">
        <v>81025</v>
      </c>
      <c r="L2272" s="93">
        <v>505222</v>
      </c>
      <c r="M2272" s="48">
        <v>586247</v>
      </c>
      <c r="N2272" s="48">
        <v>1182492</v>
      </c>
      <c r="O2272" s="48">
        <v>182830</v>
      </c>
      <c r="P2272" s="48">
        <v>984321</v>
      </c>
      <c r="Q2272" s="48">
        <v>1167151</v>
      </c>
      <c r="R2272" s="48">
        <v>2965</v>
      </c>
      <c r="S2272" s="48">
        <v>12376</v>
      </c>
      <c r="T2272" s="48">
        <v>15341</v>
      </c>
      <c r="U2272" s="48">
        <v>185795</v>
      </c>
      <c r="V2272" s="48">
        <v>996697</v>
      </c>
      <c r="W2272" s="156">
        <v>176006884</v>
      </c>
      <c r="X2272" s="156">
        <v>2486435</v>
      </c>
      <c r="Y2272" s="156">
        <v>178493319</v>
      </c>
      <c r="Z2272" s="28">
        <v>0.97019999999999995</v>
      </c>
      <c r="AA2272" s="28"/>
      <c r="AB2272" s="111">
        <v>44</v>
      </c>
      <c r="AC2272" s="28">
        <v>0.432</v>
      </c>
      <c r="AD2272" s="28">
        <v>5.8299999999999998E-2</v>
      </c>
      <c r="AE2272" s="139"/>
      <c r="AF2272" s="139"/>
      <c r="AG2272" s="93">
        <v>111385</v>
      </c>
      <c r="AH2272" s="93">
        <v>227130</v>
      </c>
    </row>
    <row r="2273" spans="1:34">
      <c r="A2273" s="13" t="s">
        <v>133</v>
      </c>
      <c r="B2273" s="2" t="s">
        <v>75</v>
      </c>
      <c r="C2273" s="14" t="s">
        <v>184</v>
      </c>
      <c r="D2273" s="2">
        <v>2015</v>
      </c>
      <c r="E2273" s="14">
        <v>2015</v>
      </c>
      <c r="F2273" s="14" t="s">
        <v>100</v>
      </c>
      <c r="G2273" s="93">
        <v>2115</v>
      </c>
      <c r="H2273" s="93">
        <v>9941</v>
      </c>
      <c r="I2273" s="93">
        <v>5</v>
      </c>
      <c r="J2273" s="93">
        <v>19</v>
      </c>
      <c r="K2273" s="93">
        <v>2120</v>
      </c>
      <c r="L2273" s="93">
        <v>9960</v>
      </c>
      <c r="M2273" s="48">
        <v>12080</v>
      </c>
      <c r="N2273" s="48">
        <v>29839</v>
      </c>
      <c r="O2273" s="48">
        <v>5728</v>
      </c>
      <c r="P2273" s="48">
        <v>24032</v>
      </c>
      <c r="Q2273" s="48">
        <v>29760</v>
      </c>
      <c r="R2273" s="48">
        <v>16</v>
      </c>
      <c r="S2273" s="48">
        <v>63</v>
      </c>
      <c r="T2273" s="48">
        <v>79</v>
      </c>
      <c r="U2273" s="48">
        <v>5744</v>
      </c>
      <c r="V2273" s="48">
        <v>24095</v>
      </c>
      <c r="W2273" s="156">
        <v>4157369</v>
      </c>
      <c r="X2273" s="156">
        <v>7481</v>
      </c>
      <c r="Y2273" s="156">
        <v>4164850</v>
      </c>
      <c r="Z2273" s="28">
        <v>0.98939999999999995</v>
      </c>
      <c r="AA2273" s="28"/>
      <c r="AB2273" s="111">
        <v>40</v>
      </c>
      <c r="AC2273" s="28">
        <v>0.27500000000000002</v>
      </c>
      <c r="AD2273" s="28">
        <v>4.5699999999999998E-2</v>
      </c>
      <c r="AE2273" s="139"/>
      <c r="AF2273" s="139"/>
      <c r="AG2273" s="93">
        <v>2979</v>
      </c>
      <c r="AH2273" s="93">
        <v>6903</v>
      </c>
    </row>
    <row r="2274" spans="1:34">
      <c r="A2274" s="13" t="s">
        <v>134</v>
      </c>
      <c r="B2274" s="2" t="s">
        <v>75</v>
      </c>
      <c r="C2274" s="14" t="s">
        <v>184</v>
      </c>
      <c r="D2274" s="2">
        <v>2015</v>
      </c>
      <c r="E2274" s="14">
        <v>2015</v>
      </c>
      <c r="F2274" s="14" t="s">
        <v>100</v>
      </c>
      <c r="G2274" s="93">
        <v>665</v>
      </c>
      <c r="H2274" s="93">
        <v>5601</v>
      </c>
      <c r="I2274" s="93">
        <v>14</v>
      </c>
      <c r="J2274" s="93">
        <v>127</v>
      </c>
      <c r="K2274" s="93">
        <v>679</v>
      </c>
      <c r="L2274" s="93">
        <v>5728</v>
      </c>
      <c r="M2274" s="48">
        <v>6407</v>
      </c>
      <c r="N2274" s="48">
        <v>10528</v>
      </c>
      <c r="O2274" s="48">
        <v>1451</v>
      </c>
      <c r="P2274" s="48">
        <v>8727</v>
      </c>
      <c r="Q2274" s="48">
        <v>10178</v>
      </c>
      <c r="R2274" s="48">
        <v>40</v>
      </c>
      <c r="S2274" s="48">
        <v>310</v>
      </c>
      <c r="T2274" s="48">
        <v>350</v>
      </c>
      <c r="U2274" s="48">
        <v>1491</v>
      </c>
      <c r="V2274" s="48">
        <v>9037</v>
      </c>
      <c r="W2274" s="156">
        <v>1532633</v>
      </c>
      <c r="X2274" s="156">
        <v>33741</v>
      </c>
      <c r="Y2274" s="156">
        <v>1566374</v>
      </c>
      <c r="Z2274" s="28">
        <v>0.9859</v>
      </c>
      <c r="AA2274" s="28"/>
      <c r="AB2274" s="111">
        <v>40</v>
      </c>
      <c r="AC2274" s="28">
        <v>0.27500000000000002</v>
      </c>
      <c r="AD2274" s="28">
        <v>4.5699999999999998E-2</v>
      </c>
      <c r="AE2274" s="139"/>
      <c r="AF2274" s="139"/>
      <c r="AG2274" s="93">
        <v>1302</v>
      </c>
      <c r="AH2274" s="93">
        <v>2338</v>
      </c>
    </row>
    <row r="2275" spans="1:34">
      <c r="A2275" s="13" t="s">
        <v>135</v>
      </c>
      <c r="B2275" s="2" t="s">
        <v>75</v>
      </c>
      <c r="C2275" s="14" t="s">
        <v>184</v>
      </c>
      <c r="D2275" s="2">
        <v>2015</v>
      </c>
      <c r="E2275" s="14">
        <v>2015</v>
      </c>
      <c r="F2275" s="14" t="s">
        <v>100</v>
      </c>
      <c r="G2275" s="93">
        <v>145</v>
      </c>
      <c r="H2275" s="93">
        <v>969</v>
      </c>
      <c r="I2275" s="93">
        <v>0</v>
      </c>
      <c r="J2275" s="93">
        <v>1</v>
      </c>
      <c r="K2275" s="93">
        <v>145</v>
      </c>
      <c r="L2275" s="93">
        <v>970</v>
      </c>
      <c r="M2275" s="48">
        <v>1115</v>
      </c>
      <c r="N2275" s="48">
        <v>2136</v>
      </c>
      <c r="O2275" s="48">
        <v>394</v>
      </c>
      <c r="P2275" s="48">
        <v>1739</v>
      </c>
      <c r="Q2275" s="48">
        <v>2133</v>
      </c>
      <c r="R2275" s="48">
        <v>0</v>
      </c>
      <c r="S2275" s="48">
        <v>3</v>
      </c>
      <c r="T2275" s="48">
        <v>3</v>
      </c>
      <c r="U2275" s="48">
        <v>394</v>
      </c>
      <c r="V2275" s="48">
        <v>1742</v>
      </c>
      <c r="W2275" s="156">
        <v>300123</v>
      </c>
      <c r="X2275" s="156">
        <v>334</v>
      </c>
      <c r="Y2275" s="156">
        <v>300457</v>
      </c>
      <c r="Z2275" s="28">
        <v>0.9778</v>
      </c>
      <c r="AA2275" s="28"/>
      <c r="AB2275" s="111">
        <v>40</v>
      </c>
      <c r="AC2275" s="28">
        <v>0.27500000000000002</v>
      </c>
      <c r="AD2275" s="28">
        <v>4.5699999999999998E-2</v>
      </c>
      <c r="AE2275" s="139"/>
      <c r="AF2275" s="139"/>
      <c r="AG2275" s="93">
        <v>28</v>
      </c>
      <c r="AH2275" s="93">
        <v>53</v>
      </c>
    </row>
    <row r="2276" spans="1:34">
      <c r="A2276" s="13" t="s">
        <v>136</v>
      </c>
      <c r="B2276" s="2" t="s">
        <v>75</v>
      </c>
      <c r="C2276" s="14" t="s">
        <v>184</v>
      </c>
      <c r="D2276" s="2">
        <v>2015</v>
      </c>
      <c r="E2276" s="14">
        <v>2015</v>
      </c>
      <c r="F2276" s="14" t="s">
        <v>100</v>
      </c>
      <c r="G2276" s="93">
        <v>781</v>
      </c>
      <c r="H2276" s="93">
        <v>6234</v>
      </c>
      <c r="I2276" s="93">
        <v>1</v>
      </c>
      <c r="J2276" s="93">
        <v>20</v>
      </c>
      <c r="K2276" s="93">
        <v>782</v>
      </c>
      <c r="L2276" s="93">
        <v>6254</v>
      </c>
      <c r="M2276" s="48">
        <v>7036</v>
      </c>
      <c r="N2276" s="48">
        <v>13070</v>
      </c>
      <c r="O2276" s="48">
        <v>1944</v>
      </c>
      <c r="P2276" s="48">
        <v>11074</v>
      </c>
      <c r="Q2276" s="48">
        <v>13018</v>
      </c>
      <c r="R2276" s="48">
        <v>4</v>
      </c>
      <c r="S2276" s="48">
        <v>48</v>
      </c>
      <c r="T2276" s="48">
        <v>52</v>
      </c>
      <c r="U2276" s="48">
        <v>1948</v>
      </c>
      <c r="V2276" s="48">
        <v>11122</v>
      </c>
      <c r="W2276" s="156">
        <v>1923520</v>
      </c>
      <c r="X2276" s="156">
        <v>6405</v>
      </c>
      <c r="Y2276" s="156">
        <v>1929925</v>
      </c>
      <c r="Z2276" s="28">
        <v>0.99450000000000005</v>
      </c>
      <c r="AA2276" s="28"/>
      <c r="AB2276" s="111">
        <v>40</v>
      </c>
      <c r="AC2276" s="28">
        <v>0.27500000000000002</v>
      </c>
      <c r="AD2276" s="28">
        <v>4.5699999999999998E-2</v>
      </c>
      <c r="AE2276" s="139"/>
      <c r="AF2276" s="139"/>
      <c r="AG2276" s="93">
        <v>626</v>
      </c>
      <c r="AH2276" s="93">
        <v>1304</v>
      </c>
    </row>
    <row r="2277" spans="1:34">
      <c r="A2277" s="13" t="s">
        <v>137</v>
      </c>
      <c r="B2277" s="2" t="s">
        <v>75</v>
      </c>
      <c r="C2277" s="14" t="s">
        <v>184</v>
      </c>
      <c r="D2277" s="2">
        <v>2015</v>
      </c>
      <c r="E2277" s="14">
        <v>2015</v>
      </c>
      <c r="F2277" s="14" t="s">
        <v>100</v>
      </c>
      <c r="G2277" s="93">
        <v>4817</v>
      </c>
      <c r="H2277" s="93">
        <v>20189</v>
      </c>
      <c r="I2277" s="93">
        <v>6</v>
      </c>
      <c r="J2277" s="93">
        <v>29</v>
      </c>
      <c r="K2277" s="93">
        <v>4823</v>
      </c>
      <c r="L2277" s="93">
        <v>20218</v>
      </c>
      <c r="M2277" s="48">
        <v>25041</v>
      </c>
      <c r="N2277" s="48">
        <v>58606</v>
      </c>
      <c r="O2277" s="48">
        <v>13208</v>
      </c>
      <c r="P2277" s="48">
        <v>45291</v>
      </c>
      <c r="Q2277" s="48">
        <v>58499</v>
      </c>
      <c r="R2277" s="48">
        <v>19</v>
      </c>
      <c r="S2277" s="48">
        <v>88</v>
      </c>
      <c r="T2277" s="48">
        <v>107</v>
      </c>
      <c r="U2277" s="48">
        <v>13227</v>
      </c>
      <c r="V2277" s="48">
        <v>45379</v>
      </c>
      <c r="W2277" s="156">
        <v>8111676</v>
      </c>
      <c r="X2277" s="156">
        <v>11686</v>
      </c>
      <c r="Y2277" s="156">
        <v>8123362</v>
      </c>
      <c r="Z2277" s="28">
        <v>0.97260000000000002</v>
      </c>
      <c r="AA2277" s="28"/>
      <c r="AB2277" s="111">
        <v>4</v>
      </c>
      <c r="AC2277" s="28">
        <v>0.5</v>
      </c>
      <c r="AD2277" s="28">
        <v>1.6500000000000001E-2</v>
      </c>
      <c r="AE2277" s="139"/>
      <c r="AF2277" s="139"/>
      <c r="AG2277" s="93">
        <v>4090</v>
      </c>
      <c r="AH2277" s="93">
        <v>9141</v>
      </c>
    </row>
    <row r="2278" spans="1:34">
      <c r="A2278" s="13" t="s">
        <v>138</v>
      </c>
      <c r="B2278" s="2" t="s">
        <v>75</v>
      </c>
      <c r="C2278" s="14" t="s">
        <v>184</v>
      </c>
      <c r="D2278" s="2">
        <v>2015</v>
      </c>
      <c r="E2278" s="14">
        <v>2015</v>
      </c>
      <c r="F2278" s="14" t="s">
        <v>100</v>
      </c>
      <c r="G2278" s="93">
        <v>80</v>
      </c>
      <c r="H2278" s="93">
        <v>393</v>
      </c>
      <c r="I2278" s="93">
        <v>0</v>
      </c>
      <c r="J2278" s="93">
        <v>0</v>
      </c>
      <c r="K2278" s="93">
        <v>80</v>
      </c>
      <c r="L2278" s="93">
        <v>393</v>
      </c>
      <c r="M2278" s="48">
        <v>473</v>
      </c>
      <c r="N2278" s="48">
        <v>1040</v>
      </c>
      <c r="O2278" s="48">
        <v>215</v>
      </c>
      <c r="P2278" s="48">
        <v>824</v>
      </c>
      <c r="Q2278" s="48">
        <v>1039</v>
      </c>
      <c r="R2278" s="48">
        <v>0</v>
      </c>
      <c r="S2278" s="48">
        <v>1</v>
      </c>
      <c r="T2278" s="48">
        <v>1</v>
      </c>
      <c r="U2278" s="48">
        <v>215</v>
      </c>
      <c r="V2278" s="48">
        <v>825</v>
      </c>
      <c r="W2278" s="156">
        <v>138149</v>
      </c>
      <c r="X2278" s="156">
        <v>0</v>
      </c>
      <c r="Y2278" s="156">
        <v>138149</v>
      </c>
      <c r="Z2278" s="28">
        <v>1</v>
      </c>
      <c r="AA2278" s="28"/>
      <c r="AB2278" s="111">
        <v>40</v>
      </c>
      <c r="AC2278" s="28">
        <v>0.27500000000000002</v>
      </c>
      <c r="AD2278" s="28">
        <v>4.5699999999999998E-2</v>
      </c>
      <c r="AE2278" s="139"/>
      <c r="AF2278" s="139"/>
      <c r="AG2278" s="93">
        <v>37</v>
      </c>
      <c r="AH2278" s="93">
        <v>65</v>
      </c>
    </row>
    <row r="2279" spans="1:34">
      <c r="A2279" s="13" t="s">
        <v>139</v>
      </c>
      <c r="B2279" s="2" t="s">
        <v>75</v>
      </c>
      <c r="C2279" s="14" t="s">
        <v>184</v>
      </c>
      <c r="D2279" s="2">
        <v>2015</v>
      </c>
      <c r="E2279" s="14">
        <v>2015</v>
      </c>
      <c r="F2279" s="14" t="s">
        <v>100</v>
      </c>
      <c r="G2279" s="93">
        <v>13</v>
      </c>
      <c r="H2279" s="93">
        <v>502</v>
      </c>
      <c r="I2279" s="93">
        <v>0</v>
      </c>
      <c r="J2279" s="93">
        <v>2</v>
      </c>
      <c r="K2279" s="93">
        <v>13</v>
      </c>
      <c r="L2279" s="93">
        <v>504</v>
      </c>
      <c r="M2279" s="48">
        <v>517</v>
      </c>
      <c r="N2279" s="48">
        <v>857</v>
      </c>
      <c r="O2279" s="48">
        <v>33</v>
      </c>
      <c r="P2279" s="48">
        <v>821</v>
      </c>
      <c r="Q2279" s="48">
        <v>854</v>
      </c>
      <c r="R2279" s="48">
        <v>0</v>
      </c>
      <c r="S2279" s="48">
        <v>3</v>
      </c>
      <c r="T2279" s="48">
        <v>3</v>
      </c>
      <c r="U2279" s="48">
        <v>33</v>
      </c>
      <c r="V2279" s="48">
        <v>824</v>
      </c>
      <c r="W2279" s="156">
        <v>116607</v>
      </c>
      <c r="X2279" s="156">
        <v>351</v>
      </c>
      <c r="Y2279" s="156">
        <v>116958</v>
      </c>
      <c r="Z2279" s="28">
        <v>1</v>
      </c>
      <c r="AA2279" s="28"/>
      <c r="AB2279" s="111">
        <v>40</v>
      </c>
      <c r="AC2279" s="28">
        <v>0.27500000000000002</v>
      </c>
      <c r="AD2279" s="28">
        <v>4.5699999999999998E-2</v>
      </c>
      <c r="AE2279" s="139"/>
      <c r="AF2279" s="139"/>
      <c r="AG2279" s="93">
        <v>66</v>
      </c>
      <c r="AH2279" s="93">
        <v>138</v>
      </c>
    </row>
    <row r="2280" spans="1:34">
      <c r="A2280" s="13" t="s">
        <v>140</v>
      </c>
      <c r="B2280" s="2" t="s">
        <v>75</v>
      </c>
      <c r="C2280" s="14" t="s">
        <v>184</v>
      </c>
      <c r="D2280" s="2">
        <v>2015</v>
      </c>
      <c r="E2280" s="14">
        <v>2015</v>
      </c>
      <c r="F2280" s="14" t="s">
        <v>100</v>
      </c>
      <c r="G2280" s="93">
        <v>4194</v>
      </c>
      <c r="H2280" s="93">
        <v>19982</v>
      </c>
      <c r="I2280" s="93">
        <v>13</v>
      </c>
      <c r="J2280" s="93">
        <v>106</v>
      </c>
      <c r="K2280" s="93">
        <v>4207</v>
      </c>
      <c r="L2280" s="93">
        <v>20088</v>
      </c>
      <c r="M2280" s="48">
        <v>24295</v>
      </c>
      <c r="N2280" s="48">
        <v>54840</v>
      </c>
      <c r="O2280" s="48">
        <v>10451</v>
      </c>
      <c r="P2280" s="48">
        <v>44024</v>
      </c>
      <c r="Q2280" s="48">
        <v>54475</v>
      </c>
      <c r="R2280" s="48">
        <v>48</v>
      </c>
      <c r="S2280" s="48">
        <v>317</v>
      </c>
      <c r="T2280" s="48">
        <v>365</v>
      </c>
      <c r="U2280" s="48">
        <v>10499</v>
      </c>
      <c r="V2280" s="48">
        <v>44341</v>
      </c>
      <c r="W2280" s="156">
        <v>7874988</v>
      </c>
      <c r="X2280" s="156">
        <v>40022</v>
      </c>
      <c r="Y2280" s="156">
        <v>7915010</v>
      </c>
      <c r="Z2280" s="28">
        <v>0.99909999999999999</v>
      </c>
      <c r="AA2280" s="28"/>
      <c r="AB2280" s="111">
        <v>7</v>
      </c>
      <c r="AC2280" s="28">
        <v>0.14299999999999999</v>
      </c>
      <c r="AD2280" s="28">
        <v>7.4800000000000005E-2</v>
      </c>
      <c r="AE2280" s="139"/>
      <c r="AF2280" s="139"/>
      <c r="AG2280" s="93">
        <v>8232</v>
      </c>
      <c r="AH2280" s="93">
        <v>17872</v>
      </c>
    </row>
    <row r="2281" spans="1:34">
      <c r="A2281" s="13" t="s">
        <v>141</v>
      </c>
      <c r="B2281" s="2" t="s">
        <v>75</v>
      </c>
      <c r="C2281" s="14" t="s">
        <v>184</v>
      </c>
      <c r="D2281" s="2">
        <v>2015</v>
      </c>
      <c r="E2281" s="14">
        <v>2015</v>
      </c>
      <c r="F2281" s="14" t="s">
        <v>100</v>
      </c>
      <c r="G2281" s="93">
        <v>371</v>
      </c>
      <c r="H2281" s="93">
        <v>3247</v>
      </c>
      <c r="I2281" s="93">
        <v>4</v>
      </c>
      <c r="J2281" s="93">
        <v>31</v>
      </c>
      <c r="K2281" s="93">
        <v>375</v>
      </c>
      <c r="L2281" s="93">
        <v>3278</v>
      </c>
      <c r="M2281" s="48">
        <v>3653</v>
      </c>
      <c r="N2281" s="48">
        <v>7614</v>
      </c>
      <c r="O2281" s="48">
        <v>908</v>
      </c>
      <c r="P2281" s="48">
        <v>6608</v>
      </c>
      <c r="Q2281" s="48">
        <v>7516</v>
      </c>
      <c r="R2281" s="48">
        <v>11</v>
      </c>
      <c r="S2281" s="48">
        <v>87</v>
      </c>
      <c r="T2281" s="48">
        <v>98</v>
      </c>
      <c r="U2281" s="48">
        <v>919</v>
      </c>
      <c r="V2281" s="48">
        <v>6695</v>
      </c>
      <c r="W2281" s="156">
        <v>1024618</v>
      </c>
      <c r="X2281" s="156">
        <v>8079</v>
      </c>
      <c r="Y2281" s="156">
        <v>1032697</v>
      </c>
      <c r="Z2281" s="28">
        <v>0.98870000000000002</v>
      </c>
      <c r="AA2281" s="28"/>
      <c r="AB2281" s="111">
        <v>40</v>
      </c>
      <c r="AC2281" s="28">
        <v>0.27500000000000002</v>
      </c>
      <c r="AD2281" s="28">
        <v>4.5699999999999998E-2</v>
      </c>
      <c r="AE2281" s="139"/>
      <c r="AF2281" s="139"/>
      <c r="AG2281" s="93">
        <v>859</v>
      </c>
      <c r="AH2281" s="93">
        <v>1792</v>
      </c>
    </row>
    <row r="2282" spans="1:34">
      <c r="A2282" s="13" t="s">
        <v>142</v>
      </c>
      <c r="B2282" s="2" t="s">
        <v>75</v>
      </c>
      <c r="C2282" s="14" t="s">
        <v>184</v>
      </c>
      <c r="D2282" s="2">
        <v>2015</v>
      </c>
      <c r="E2282" s="14">
        <v>2015</v>
      </c>
      <c r="F2282" s="14" t="s">
        <v>100</v>
      </c>
      <c r="G2282" s="93">
        <v>378</v>
      </c>
      <c r="H2282" s="93">
        <v>3864</v>
      </c>
      <c r="I2282" s="93">
        <v>1</v>
      </c>
      <c r="J2282" s="93">
        <v>6</v>
      </c>
      <c r="K2282" s="93">
        <v>379</v>
      </c>
      <c r="L2282" s="93">
        <v>3870</v>
      </c>
      <c r="M2282" s="48">
        <v>4249</v>
      </c>
      <c r="N2282" s="48">
        <v>7695</v>
      </c>
      <c r="O2282" s="48">
        <v>985</v>
      </c>
      <c r="P2282" s="48">
        <v>6697</v>
      </c>
      <c r="Q2282" s="48">
        <v>7682</v>
      </c>
      <c r="R2282" s="48">
        <v>1</v>
      </c>
      <c r="S2282" s="48">
        <v>12</v>
      </c>
      <c r="T2282" s="48">
        <v>13</v>
      </c>
      <c r="U2282" s="48">
        <v>986</v>
      </c>
      <c r="V2282" s="48">
        <v>6709</v>
      </c>
      <c r="W2282" s="156">
        <v>1139193</v>
      </c>
      <c r="X2282" s="156">
        <v>1918</v>
      </c>
      <c r="Y2282" s="156">
        <v>1141111</v>
      </c>
      <c r="Z2282" s="28">
        <v>0.96450000000000002</v>
      </c>
      <c r="AA2282" s="28"/>
      <c r="AB2282" s="111">
        <v>40</v>
      </c>
      <c r="AC2282" s="28">
        <v>0.27500000000000002</v>
      </c>
      <c r="AD2282" s="28">
        <v>4.5699999999999998E-2</v>
      </c>
      <c r="AE2282" s="139"/>
      <c r="AF2282" s="139"/>
      <c r="AG2282" s="93">
        <v>174</v>
      </c>
      <c r="AH2282" s="93">
        <v>309</v>
      </c>
    </row>
    <row r="2283" spans="1:34">
      <c r="A2283" s="13" t="s">
        <v>143</v>
      </c>
      <c r="B2283" s="2" t="s">
        <v>74</v>
      </c>
      <c r="C2283" s="14" t="s">
        <v>184</v>
      </c>
      <c r="D2283" s="2">
        <v>2015</v>
      </c>
      <c r="E2283" s="14">
        <v>2015</v>
      </c>
      <c r="F2283" s="14" t="s">
        <v>100</v>
      </c>
      <c r="G2283" s="93">
        <v>12919</v>
      </c>
      <c r="H2283" s="93">
        <v>106191</v>
      </c>
      <c r="I2283" s="93">
        <v>93</v>
      </c>
      <c r="J2283" s="93">
        <v>1973</v>
      </c>
      <c r="K2283" s="93">
        <v>13012</v>
      </c>
      <c r="L2283" s="93">
        <v>108164</v>
      </c>
      <c r="M2283" s="48">
        <v>121176</v>
      </c>
      <c r="N2283" s="48">
        <v>254534</v>
      </c>
      <c r="O2283" s="48">
        <v>33036</v>
      </c>
      <c r="P2283" s="48">
        <v>216914</v>
      </c>
      <c r="Q2283" s="48">
        <v>249950</v>
      </c>
      <c r="R2283" s="48">
        <v>314</v>
      </c>
      <c r="S2283" s="48">
        <v>4270</v>
      </c>
      <c r="T2283" s="48">
        <v>4584</v>
      </c>
      <c r="U2283" s="48">
        <v>33350</v>
      </c>
      <c r="V2283" s="48">
        <v>221184</v>
      </c>
      <c r="W2283" s="156">
        <v>35070941</v>
      </c>
      <c r="X2283" s="156">
        <v>552158</v>
      </c>
      <c r="Y2283" s="156">
        <v>35623099</v>
      </c>
      <c r="Z2283" s="28">
        <v>0.98260000000000003</v>
      </c>
      <c r="AA2283" s="28"/>
      <c r="AB2283" s="111">
        <v>11</v>
      </c>
      <c r="AC2283" s="28">
        <v>0.45500000000000002</v>
      </c>
      <c r="AD2283" s="28">
        <v>3.3000000000000002E-2</v>
      </c>
      <c r="AE2283" s="139"/>
      <c r="AF2283" s="139"/>
      <c r="AG2283" s="93">
        <v>29015</v>
      </c>
      <c r="AH2283" s="93">
        <v>62794</v>
      </c>
    </row>
    <row r="2284" spans="1:34">
      <c r="A2284" s="13" t="s">
        <v>144</v>
      </c>
      <c r="B2284" s="2" t="s">
        <v>74</v>
      </c>
      <c r="C2284" s="14" t="s">
        <v>184</v>
      </c>
      <c r="D2284" s="2">
        <v>2015</v>
      </c>
      <c r="E2284" s="14">
        <v>2015</v>
      </c>
      <c r="F2284" s="14" t="s">
        <v>100</v>
      </c>
      <c r="G2284" s="93">
        <v>897</v>
      </c>
      <c r="H2284" s="93">
        <v>8423</v>
      </c>
      <c r="I2284" s="93">
        <v>5</v>
      </c>
      <c r="J2284" s="93">
        <v>37</v>
      </c>
      <c r="K2284" s="93">
        <v>902</v>
      </c>
      <c r="L2284" s="93">
        <v>8460</v>
      </c>
      <c r="M2284" s="48">
        <v>9362</v>
      </c>
      <c r="N2284" s="48">
        <v>18421</v>
      </c>
      <c r="O2284" s="48">
        <v>2321</v>
      </c>
      <c r="P2284" s="48">
        <v>16008</v>
      </c>
      <c r="Q2284" s="48">
        <v>18329</v>
      </c>
      <c r="R2284" s="48">
        <v>18</v>
      </c>
      <c r="S2284" s="48">
        <v>74</v>
      </c>
      <c r="T2284" s="48">
        <v>92</v>
      </c>
      <c r="U2284" s="48">
        <v>2339</v>
      </c>
      <c r="V2284" s="48">
        <v>16082</v>
      </c>
      <c r="W2284" s="156">
        <v>2456998</v>
      </c>
      <c r="X2284" s="156">
        <v>10312</v>
      </c>
      <c r="Y2284" s="156">
        <v>2467310</v>
      </c>
      <c r="Z2284" s="28">
        <v>0.95499999999999996</v>
      </c>
      <c r="AA2284" s="28"/>
      <c r="AB2284" s="111">
        <v>40</v>
      </c>
      <c r="AC2284" s="28">
        <v>0.27500000000000002</v>
      </c>
      <c r="AD2284" s="28">
        <v>4.5699999999999998E-2</v>
      </c>
      <c r="AE2284" s="139"/>
      <c r="AF2284" s="139"/>
      <c r="AG2284" s="93">
        <v>702</v>
      </c>
      <c r="AH2284" s="93">
        <v>1393</v>
      </c>
    </row>
    <row r="2285" spans="1:34">
      <c r="A2285" s="13" t="s">
        <v>145</v>
      </c>
      <c r="B2285" s="2" t="s">
        <v>75</v>
      </c>
      <c r="C2285" s="14" t="s">
        <v>184</v>
      </c>
      <c r="D2285" s="2">
        <v>2015</v>
      </c>
      <c r="E2285" s="14">
        <v>2015</v>
      </c>
      <c r="F2285" s="14" t="s">
        <v>100</v>
      </c>
      <c r="G2285" s="93">
        <v>115</v>
      </c>
      <c r="H2285" s="93">
        <v>991</v>
      </c>
      <c r="I2285" s="93">
        <v>0</v>
      </c>
      <c r="J2285" s="93">
        <v>2</v>
      </c>
      <c r="K2285" s="93">
        <v>115</v>
      </c>
      <c r="L2285" s="93">
        <v>993</v>
      </c>
      <c r="M2285" s="48">
        <v>1108</v>
      </c>
      <c r="N2285" s="48">
        <v>2069</v>
      </c>
      <c r="O2285" s="48">
        <v>294</v>
      </c>
      <c r="P2285" s="48">
        <v>1771</v>
      </c>
      <c r="Q2285" s="48">
        <v>2065</v>
      </c>
      <c r="R2285" s="48">
        <v>0</v>
      </c>
      <c r="S2285" s="48">
        <v>4</v>
      </c>
      <c r="T2285" s="48">
        <v>4</v>
      </c>
      <c r="U2285" s="48">
        <v>294</v>
      </c>
      <c r="V2285" s="48">
        <v>1775</v>
      </c>
      <c r="W2285" s="156">
        <v>299815</v>
      </c>
      <c r="X2285" s="156">
        <v>674</v>
      </c>
      <c r="Y2285" s="156">
        <v>300489</v>
      </c>
      <c r="Z2285" s="28">
        <v>1</v>
      </c>
      <c r="AA2285" s="28"/>
      <c r="AB2285" s="111">
        <v>40</v>
      </c>
      <c r="AC2285" s="28">
        <v>0.27500000000000002</v>
      </c>
      <c r="AD2285" s="28">
        <v>4.5699999999999998E-2</v>
      </c>
      <c r="AE2285" s="139"/>
      <c r="AF2285" s="139"/>
      <c r="AG2285" s="93">
        <v>58</v>
      </c>
      <c r="AH2285" s="93">
        <v>102</v>
      </c>
    </row>
    <row r="2286" spans="1:34">
      <c r="A2286" s="13" t="s">
        <v>146</v>
      </c>
      <c r="B2286" s="2" t="s">
        <v>75</v>
      </c>
      <c r="C2286" s="14" t="s">
        <v>184</v>
      </c>
      <c r="D2286" s="2">
        <v>2015</v>
      </c>
      <c r="E2286" s="14">
        <v>2015</v>
      </c>
      <c r="F2286" s="14" t="s">
        <v>100</v>
      </c>
      <c r="G2286" s="93">
        <v>18184</v>
      </c>
      <c r="H2286" s="93">
        <v>107541</v>
      </c>
      <c r="I2286" s="93">
        <v>46</v>
      </c>
      <c r="J2286" s="93">
        <v>508</v>
      </c>
      <c r="K2286" s="93">
        <v>18230</v>
      </c>
      <c r="L2286" s="93">
        <v>108049</v>
      </c>
      <c r="M2286" s="48">
        <v>126279</v>
      </c>
      <c r="N2286" s="48">
        <v>289452</v>
      </c>
      <c r="O2286" s="48">
        <v>49031</v>
      </c>
      <c r="P2286" s="48">
        <v>238905</v>
      </c>
      <c r="Q2286" s="48">
        <v>287936</v>
      </c>
      <c r="R2286" s="48">
        <v>165</v>
      </c>
      <c r="S2286" s="48">
        <v>1351</v>
      </c>
      <c r="T2286" s="48">
        <v>1516</v>
      </c>
      <c r="U2286" s="48">
        <v>49196</v>
      </c>
      <c r="V2286" s="48">
        <v>240256</v>
      </c>
      <c r="W2286" s="156">
        <v>39509923</v>
      </c>
      <c r="X2286" s="156">
        <v>162692</v>
      </c>
      <c r="Y2286" s="156">
        <v>39672615</v>
      </c>
      <c r="Z2286" s="28">
        <v>0.998</v>
      </c>
      <c r="AA2286" s="28"/>
      <c r="AB2286" s="111">
        <v>37</v>
      </c>
      <c r="AC2286" s="28">
        <v>0.16200000000000001</v>
      </c>
      <c r="AD2286" s="28">
        <v>7.7399999999999997E-2</v>
      </c>
      <c r="AE2286" s="139"/>
      <c r="AF2286" s="139"/>
      <c r="AG2286" s="93">
        <v>16814</v>
      </c>
      <c r="AH2286" s="93">
        <v>36785</v>
      </c>
    </row>
    <row r="2287" spans="1:34">
      <c r="A2287" s="13" t="s">
        <v>147</v>
      </c>
      <c r="B2287" s="2" t="s">
        <v>74</v>
      </c>
      <c r="C2287" s="14" t="s">
        <v>184</v>
      </c>
      <c r="D2287" s="2">
        <v>2015</v>
      </c>
      <c r="E2287" s="14">
        <v>2015</v>
      </c>
      <c r="F2287" s="14" t="s">
        <v>100</v>
      </c>
      <c r="G2287" s="93">
        <v>17383</v>
      </c>
      <c r="H2287" s="93">
        <v>85266</v>
      </c>
      <c r="I2287" s="93">
        <v>184</v>
      </c>
      <c r="J2287" s="93">
        <v>907</v>
      </c>
      <c r="K2287" s="93">
        <v>17567</v>
      </c>
      <c r="L2287" s="93">
        <v>86173</v>
      </c>
      <c r="M2287" s="48">
        <v>103740</v>
      </c>
      <c r="N2287" s="48">
        <v>218762</v>
      </c>
      <c r="O2287" s="48">
        <v>44704</v>
      </c>
      <c r="P2287" s="48">
        <v>171444</v>
      </c>
      <c r="Q2287" s="48">
        <v>216148</v>
      </c>
      <c r="R2287" s="48">
        <v>670</v>
      </c>
      <c r="S2287" s="48">
        <v>1944</v>
      </c>
      <c r="T2287" s="48">
        <v>2614</v>
      </c>
      <c r="U2287" s="48">
        <v>45374</v>
      </c>
      <c r="V2287" s="48">
        <v>173388</v>
      </c>
      <c r="W2287" s="156">
        <v>32012493</v>
      </c>
      <c r="X2287" s="156">
        <v>362050</v>
      </c>
      <c r="Y2287" s="156">
        <v>32374543</v>
      </c>
      <c r="Z2287" s="28">
        <v>0.99329999999999996</v>
      </c>
      <c r="AA2287" s="28"/>
      <c r="AB2287" s="111">
        <v>10</v>
      </c>
      <c r="AC2287" s="28">
        <v>0.6</v>
      </c>
      <c r="AD2287" s="28">
        <v>0</v>
      </c>
      <c r="AE2287" s="139"/>
      <c r="AF2287" s="139"/>
      <c r="AG2287" s="93">
        <v>9890</v>
      </c>
      <c r="AH2287" s="93">
        <v>19420</v>
      </c>
    </row>
    <row r="2288" spans="1:34">
      <c r="A2288" s="13" t="s">
        <v>148</v>
      </c>
      <c r="B2288" s="2" t="s">
        <v>75</v>
      </c>
      <c r="C2288" s="14" t="s">
        <v>184</v>
      </c>
      <c r="D2288" s="2">
        <v>2015</v>
      </c>
      <c r="E2288" s="14">
        <v>2015</v>
      </c>
      <c r="F2288" s="14" t="s">
        <v>100</v>
      </c>
      <c r="G2288" s="93">
        <v>336</v>
      </c>
      <c r="H2288" s="93">
        <v>2451</v>
      </c>
      <c r="I2288" s="93">
        <v>1</v>
      </c>
      <c r="J2288" s="93">
        <v>10</v>
      </c>
      <c r="K2288" s="93">
        <v>337</v>
      </c>
      <c r="L2288" s="93">
        <v>2461</v>
      </c>
      <c r="M2288" s="48">
        <v>2798</v>
      </c>
      <c r="N2288" s="48">
        <v>6296</v>
      </c>
      <c r="O2288" s="48">
        <v>912</v>
      </c>
      <c r="P2288" s="48">
        <v>5351</v>
      </c>
      <c r="Q2288" s="48">
        <v>6263</v>
      </c>
      <c r="R2288" s="48">
        <v>4</v>
      </c>
      <c r="S2288" s="48">
        <v>29</v>
      </c>
      <c r="T2288" s="48">
        <v>33</v>
      </c>
      <c r="U2288" s="48">
        <v>916</v>
      </c>
      <c r="V2288" s="48">
        <v>5380</v>
      </c>
      <c r="W2288" s="156">
        <v>864677</v>
      </c>
      <c r="X2288" s="156">
        <v>2680</v>
      </c>
      <c r="Y2288" s="156">
        <v>867357</v>
      </c>
      <c r="Z2288" s="28">
        <v>1</v>
      </c>
      <c r="AA2288" s="28"/>
      <c r="AB2288" s="111">
        <v>40</v>
      </c>
      <c r="AC2288" s="28">
        <v>0.27500000000000002</v>
      </c>
      <c r="AD2288" s="28">
        <v>4.5699999999999998E-2</v>
      </c>
      <c r="AE2288" s="139"/>
      <c r="AF2288" s="139"/>
      <c r="AG2288" s="93">
        <v>460</v>
      </c>
      <c r="AH2288" s="93">
        <v>1044</v>
      </c>
    </row>
    <row r="2289" spans="1:51">
      <c r="A2289" s="13" t="s">
        <v>149</v>
      </c>
      <c r="B2289" s="2" t="s">
        <v>75</v>
      </c>
      <c r="C2289" s="14" t="s">
        <v>184</v>
      </c>
      <c r="D2289" s="2">
        <v>2015</v>
      </c>
      <c r="E2289" s="14">
        <v>2015</v>
      </c>
      <c r="F2289" s="14" t="s">
        <v>100</v>
      </c>
      <c r="G2289" s="93">
        <v>28224</v>
      </c>
      <c r="H2289" s="93">
        <v>148749</v>
      </c>
      <c r="I2289" s="93">
        <v>65</v>
      </c>
      <c r="J2289" s="93">
        <v>678</v>
      </c>
      <c r="K2289" s="93">
        <v>28289</v>
      </c>
      <c r="L2289" s="93">
        <v>149427</v>
      </c>
      <c r="M2289" s="48">
        <v>177716</v>
      </c>
      <c r="N2289" s="48">
        <v>397914</v>
      </c>
      <c r="O2289" s="48">
        <v>75871</v>
      </c>
      <c r="P2289" s="48">
        <v>320138</v>
      </c>
      <c r="Q2289" s="48">
        <v>396009</v>
      </c>
      <c r="R2289" s="48">
        <v>214</v>
      </c>
      <c r="S2289" s="48">
        <v>1691</v>
      </c>
      <c r="T2289" s="48">
        <v>1905</v>
      </c>
      <c r="U2289" s="48">
        <v>76085</v>
      </c>
      <c r="V2289" s="48">
        <v>321829</v>
      </c>
      <c r="W2289" s="156">
        <v>55447918</v>
      </c>
      <c r="X2289" s="156">
        <v>211368</v>
      </c>
      <c r="Y2289" s="156">
        <v>55659286</v>
      </c>
      <c r="Z2289" s="28">
        <v>0.99990000000000001</v>
      </c>
      <c r="AA2289" s="28"/>
      <c r="AB2289" s="111">
        <v>44</v>
      </c>
      <c r="AC2289" s="28">
        <v>9.0999999999999998E-2</v>
      </c>
      <c r="AD2289" s="28">
        <v>5.5800000000000002E-2</v>
      </c>
      <c r="AE2289" s="139"/>
      <c r="AF2289" s="139"/>
      <c r="AG2289" s="93">
        <v>21435</v>
      </c>
      <c r="AH2289" s="93">
        <v>45505</v>
      </c>
    </row>
    <row r="2290" spans="1:51">
      <c r="A2290" s="13" t="s">
        <v>150</v>
      </c>
      <c r="B2290" s="2" t="s">
        <v>74</v>
      </c>
      <c r="C2290" s="14" t="s">
        <v>184</v>
      </c>
      <c r="D2290" s="2">
        <v>2015</v>
      </c>
      <c r="E2290" s="14">
        <v>2015</v>
      </c>
      <c r="F2290" s="14" t="s">
        <v>100</v>
      </c>
      <c r="G2290" s="93">
        <v>16994</v>
      </c>
      <c r="H2290" s="93">
        <v>122678</v>
      </c>
      <c r="I2290" s="93">
        <v>133</v>
      </c>
      <c r="J2290" s="93">
        <v>1231</v>
      </c>
      <c r="K2290" s="93">
        <v>17127</v>
      </c>
      <c r="L2290" s="93">
        <v>123909</v>
      </c>
      <c r="M2290" s="48">
        <v>141036</v>
      </c>
      <c r="N2290" s="48">
        <v>288873</v>
      </c>
      <c r="O2290" s="48">
        <v>45736</v>
      </c>
      <c r="P2290" s="48">
        <v>239892</v>
      </c>
      <c r="Q2290" s="48">
        <v>285628</v>
      </c>
      <c r="R2290" s="48">
        <v>435</v>
      </c>
      <c r="S2290" s="48">
        <v>2810</v>
      </c>
      <c r="T2290" s="48">
        <v>3245</v>
      </c>
      <c r="U2290" s="48">
        <v>46171</v>
      </c>
      <c r="V2290" s="48">
        <v>242702</v>
      </c>
      <c r="W2290" s="156">
        <v>40202587</v>
      </c>
      <c r="X2290" s="156">
        <v>378098</v>
      </c>
      <c r="Y2290" s="156">
        <v>40580685</v>
      </c>
      <c r="Z2290" s="28">
        <v>0.91010000000000002</v>
      </c>
      <c r="AA2290" s="28"/>
      <c r="AB2290" s="111">
        <v>20</v>
      </c>
      <c r="AC2290" s="28">
        <v>0.5</v>
      </c>
      <c r="AD2290" s="28">
        <v>7.7000000000000002E-3</v>
      </c>
      <c r="AE2290" s="139"/>
      <c r="AF2290" s="139"/>
      <c r="AG2290" s="93">
        <v>16475</v>
      </c>
      <c r="AH2290" s="93">
        <v>33931</v>
      </c>
    </row>
    <row r="2291" spans="1:51">
      <c r="A2291" s="13" t="s">
        <v>151</v>
      </c>
      <c r="B2291" s="2" t="s">
        <v>74</v>
      </c>
      <c r="C2291" s="14" t="s">
        <v>184</v>
      </c>
      <c r="D2291" s="2">
        <v>2015</v>
      </c>
      <c r="E2291" s="14">
        <v>2015</v>
      </c>
      <c r="F2291" s="14" t="s">
        <v>100</v>
      </c>
      <c r="G2291" s="93">
        <v>2469</v>
      </c>
      <c r="H2291" s="93">
        <v>29603</v>
      </c>
      <c r="I2291" s="93">
        <v>67</v>
      </c>
      <c r="J2291" s="93">
        <v>1283</v>
      </c>
      <c r="K2291" s="93">
        <v>2536</v>
      </c>
      <c r="L2291" s="93">
        <v>30886</v>
      </c>
      <c r="M2291" s="48">
        <v>33422</v>
      </c>
      <c r="N2291" s="48">
        <v>51166</v>
      </c>
      <c r="O2291" s="48">
        <v>5476</v>
      </c>
      <c r="P2291" s="48">
        <v>43555</v>
      </c>
      <c r="Q2291" s="48">
        <v>49031</v>
      </c>
      <c r="R2291" s="48">
        <v>182</v>
      </c>
      <c r="S2291" s="48">
        <v>1953</v>
      </c>
      <c r="T2291" s="48">
        <v>2135</v>
      </c>
      <c r="U2291" s="48">
        <v>5658</v>
      </c>
      <c r="V2291" s="48">
        <v>45508</v>
      </c>
      <c r="W2291" s="156">
        <v>7486381</v>
      </c>
      <c r="X2291" s="156">
        <v>267600</v>
      </c>
      <c r="Y2291" s="156">
        <v>7753981</v>
      </c>
      <c r="Z2291" s="28">
        <v>0.96730000000000005</v>
      </c>
      <c r="AA2291" s="28"/>
      <c r="AB2291" s="111">
        <v>5</v>
      </c>
      <c r="AC2291" s="28">
        <v>0.8</v>
      </c>
      <c r="AD2291" s="28">
        <v>8.48E-2</v>
      </c>
      <c r="AE2291" s="139"/>
      <c r="AF2291" s="139"/>
      <c r="AG2291" s="93">
        <v>4063</v>
      </c>
      <c r="AH2291" s="93">
        <v>6496</v>
      </c>
    </row>
    <row r="2292" spans="1:51">
      <c r="A2292" s="13" t="s">
        <v>152</v>
      </c>
      <c r="B2292" s="2" t="s">
        <v>75</v>
      </c>
      <c r="C2292" s="14" t="s">
        <v>184</v>
      </c>
      <c r="D2292" s="2">
        <v>2015</v>
      </c>
      <c r="E2292" s="14">
        <v>2015</v>
      </c>
      <c r="F2292" s="14" t="s">
        <v>100</v>
      </c>
      <c r="G2292" s="93">
        <v>8969</v>
      </c>
      <c r="H2292" s="93">
        <v>43541</v>
      </c>
      <c r="I2292" s="93">
        <v>22</v>
      </c>
      <c r="J2292" s="93">
        <v>302</v>
      </c>
      <c r="K2292" s="93">
        <v>8991</v>
      </c>
      <c r="L2292" s="93">
        <v>43843</v>
      </c>
      <c r="M2292" s="48">
        <v>52834</v>
      </c>
      <c r="N2292" s="48">
        <v>121802</v>
      </c>
      <c r="O2292" s="48">
        <v>23054</v>
      </c>
      <c r="P2292" s="48">
        <v>97843</v>
      </c>
      <c r="Q2292" s="48">
        <v>120897</v>
      </c>
      <c r="R2292" s="48">
        <v>76</v>
      </c>
      <c r="S2292" s="48">
        <v>829</v>
      </c>
      <c r="T2292" s="48">
        <v>905</v>
      </c>
      <c r="U2292" s="48">
        <v>23130</v>
      </c>
      <c r="V2292" s="48">
        <v>98672</v>
      </c>
      <c r="W2292" s="156">
        <v>16934086</v>
      </c>
      <c r="X2292" s="156">
        <v>99242</v>
      </c>
      <c r="Y2292" s="156">
        <v>17033328</v>
      </c>
      <c r="Z2292" s="28">
        <v>0.99250000000000005</v>
      </c>
      <c r="AA2292" s="28"/>
      <c r="AB2292" s="111">
        <v>13</v>
      </c>
      <c r="AC2292" s="28">
        <v>0</v>
      </c>
      <c r="AD2292" s="28">
        <v>1.78E-2</v>
      </c>
      <c r="AE2292" s="139"/>
      <c r="AF2292" s="139"/>
      <c r="AG2292" s="93">
        <v>7369</v>
      </c>
      <c r="AH2292" s="93">
        <v>15659</v>
      </c>
    </row>
    <row r="2293" spans="1:51">
      <c r="A2293" s="13" t="s">
        <v>153</v>
      </c>
      <c r="B2293" s="2" t="s">
        <v>74</v>
      </c>
      <c r="C2293" s="14" t="s">
        <v>184</v>
      </c>
      <c r="D2293" s="2">
        <v>2015</v>
      </c>
      <c r="E2293" s="14">
        <v>2015</v>
      </c>
      <c r="F2293" s="14" t="s">
        <v>100</v>
      </c>
      <c r="G2293" s="93">
        <v>1095</v>
      </c>
      <c r="H2293" s="93">
        <v>8853</v>
      </c>
      <c r="I2293" s="93">
        <v>2</v>
      </c>
      <c r="J2293" s="93">
        <v>27</v>
      </c>
      <c r="K2293" s="93">
        <v>1097</v>
      </c>
      <c r="L2293" s="93">
        <v>8880</v>
      </c>
      <c r="M2293" s="48">
        <v>9977</v>
      </c>
      <c r="N2293" s="48">
        <v>18523</v>
      </c>
      <c r="O2293" s="48">
        <v>2687</v>
      </c>
      <c r="P2293" s="48">
        <v>15754</v>
      </c>
      <c r="Q2293" s="48">
        <v>18441</v>
      </c>
      <c r="R2293" s="48">
        <v>7</v>
      </c>
      <c r="S2293" s="48">
        <v>75</v>
      </c>
      <c r="T2293" s="48">
        <v>82</v>
      </c>
      <c r="U2293" s="48">
        <v>2694</v>
      </c>
      <c r="V2293" s="48">
        <v>15829</v>
      </c>
      <c r="W2293" s="156">
        <v>2585943</v>
      </c>
      <c r="X2293" s="156">
        <v>7369</v>
      </c>
      <c r="Y2293" s="156">
        <v>2593312</v>
      </c>
      <c r="Z2293" s="28">
        <v>0.98499999999999999</v>
      </c>
      <c r="AA2293" s="28"/>
      <c r="AB2293" s="111">
        <v>40</v>
      </c>
      <c r="AC2293" s="28">
        <v>0.27500000000000002</v>
      </c>
      <c r="AD2293" s="28">
        <v>4.5699999999999998E-2</v>
      </c>
      <c r="AE2293" s="139"/>
      <c r="AF2293" s="139"/>
      <c r="AG2293" s="93">
        <v>1166</v>
      </c>
      <c r="AH2293" s="93">
        <v>2376</v>
      </c>
    </row>
    <row r="2294" spans="1:51">
      <c r="A2294" s="13" t="s">
        <v>154</v>
      </c>
      <c r="B2294" s="2" t="s">
        <v>74</v>
      </c>
      <c r="C2294" s="14" t="s">
        <v>184</v>
      </c>
      <c r="D2294" s="2">
        <v>2015</v>
      </c>
      <c r="E2294" s="14">
        <v>2015</v>
      </c>
      <c r="F2294" s="14" t="s">
        <v>100</v>
      </c>
      <c r="G2294" s="93">
        <v>1218</v>
      </c>
      <c r="H2294" s="93">
        <v>14562</v>
      </c>
      <c r="I2294" s="93">
        <v>19</v>
      </c>
      <c r="J2294" s="93">
        <v>337</v>
      </c>
      <c r="K2294" s="93">
        <v>1237</v>
      </c>
      <c r="L2294" s="93">
        <v>14899</v>
      </c>
      <c r="M2294" s="48">
        <v>16136</v>
      </c>
      <c r="N2294" s="48">
        <v>31984</v>
      </c>
      <c r="O2294" s="48">
        <v>2937</v>
      </c>
      <c r="P2294" s="48">
        <v>28198</v>
      </c>
      <c r="Q2294" s="48">
        <v>31135</v>
      </c>
      <c r="R2294" s="48">
        <v>62</v>
      </c>
      <c r="S2294" s="48">
        <v>787</v>
      </c>
      <c r="T2294" s="48">
        <v>849</v>
      </c>
      <c r="U2294" s="48">
        <v>2999</v>
      </c>
      <c r="V2294" s="48">
        <v>28985</v>
      </c>
      <c r="W2294" s="156">
        <v>4266065</v>
      </c>
      <c r="X2294" s="156">
        <v>89173</v>
      </c>
      <c r="Y2294" s="156">
        <v>4355238</v>
      </c>
      <c r="Z2294" s="28">
        <v>0.98509999999999998</v>
      </c>
      <c r="AA2294" s="28"/>
      <c r="AB2294" s="111">
        <v>40</v>
      </c>
      <c r="AC2294" s="28">
        <v>0.27500000000000002</v>
      </c>
      <c r="AD2294" s="28">
        <v>4.5699999999999998E-2</v>
      </c>
      <c r="AE2294" s="139"/>
      <c r="AF2294" s="139"/>
      <c r="AG2294" s="93">
        <v>3998</v>
      </c>
      <c r="AH2294" s="93">
        <v>7784</v>
      </c>
    </row>
    <row r="2295" spans="1:51">
      <c r="A2295" s="13" t="s">
        <v>155</v>
      </c>
      <c r="B2295" s="2" t="s">
        <v>74</v>
      </c>
      <c r="C2295" s="14" t="s">
        <v>184</v>
      </c>
      <c r="D2295" s="2">
        <v>2015</v>
      </c>
      <c r="E2295" s="14">
        <v>2015</v>
      </c>
      <c r="F2295" s="14" t="s">
        <v>100</v>
      </c>
      <c r="G2295" s="93">
        <v>2869</v>
      </c>
      <c r="H2295" s="93">
        <v>14452</v>
      </c>
      <c r="I2295" s="93">
        <v>5</v>
      </c>
      <c r="J2295" s="93">
        <v>71</v>
      </c>
      <c r="K2295" s="93">
        <v>2874</v>
      </c>
      <c r="L2295" s="93">
        <v>14523</v>
      </c>
      <c r="M2295" s="48">
        <v>17397</v>
      </c>
      <c r="N2295" s="48">
        <v>37994</v>
      </c>
      <c r="O2295" s="48">
        <v>7277</v>
      </c>
      <c r="P2295" s="48">
        <v>30523</v>
      </c>
      <c r="Q2295" s="48">
        <v>37800</v>
      </c>
      <c r="R2295" s="48">
        <v>16</v>
      </c>
      <c r="S2295" s="48">
        <v>178</v>
      </c>
      <c r="T2295" s="48">
        <v>194</v>
      </c>
      <c r="U2295" s="48">
        <v>7293</v>
      </c>
      <c r="V2295" s="48">
        <v>30701</v>
      </c>
      <c r="W2295" s="156">
        <v>5229491</v>
      </c>
      <c r="X2295" s="156">
        <v>21522</v>
      </c>
      <c r="Y2295" s="156">
        <v>5251013</v>
      </c>
      <c r="Z2295" s="28">
        <v>0.87139999999999995</v>
      </c>
      <c r="AA2295" s="28"/>
      <c r="AB2295" s="111">
        <v>40</v>
      </c>
      <c r="AC2295" s="28">
        <v>0.27500000000000002</v>
      </c>
      <c r="AD2295" s="28">
        <v>4.5699999999999998E-2</v>
      </c>
      <c r="AE2295" s="139"/>
      <c r="AF2295" s="139"/>
      <c r="AG2295" s="93">
        <v>5043</v>
      </c>
      <c r="AH2295" s="93">
        <v>11193</v>
      </c>
    </row>
    <row r="2296" spans="1:51">
      <c r="A2296" s="13" t="s">
        <v>156</v>
      </c>
      <c r="B2296" s="2" t="s">
        <v>74</v>
      </c>
      <c r="C2296" s="14" t="s">
        <v>184</v>
      </c>
      <c r="D2296" s="2">
        <v>2015</v>
      </c>
      <c r="E2296" s="14">
        <v>2015</v>
      </c>
      <c r="F2296" s="14" t="s">
        <v>100</v>
      </c>
      <c r="G2296" s="93">
        <v>5997</v>
      </c>
      <c r="H2296" s="93">
        <v>48419</v>
      </c>
      <c r="I2296" s="93">
        <v>52</v>
      </c>
      <c r="J2296" s="93">
        <v>1161</v>
      </c>
      <c r="K2296" s="93">
        <v>6049</v>
      </c>
      <c r="L2296" s="93">
        <v>49580</v>
      </c>
      <c r="M2296" s="48">
        <v>55629</v>
      </c>
      <c r="N2296" s="48">
        <v>112501</v>
      </c>
      <c r="O2296" s="48">
        <v>14540</v>
      </c>
      <c r="P2296" s="48">
        <v>95473</v>
      </c>
      <c r="Q2296" s="48">
        <v>110013</v>
      </c>
      <c r="R2296" s="48">
        <v>162</v>
      </c>
      <c r="S2296" s="48">
        <v>2326</v>
      </c>
      <c r="T2296" s="48">
        <v>2488</v>
      </c>
      <c r="U2296" s="48">
        <v>14702</v>
      </c>
      <c r="V2296" s="48">
        <v>97799</v>
      </c>
      <c r="W2296" s="156">
        <v>15643937</v>
      </c>
      <c r="X2296" s="156">
        <v>312696</v>
      </c>
      <c r="Y2296" s="156">
        <v>15956633</v>
      </c>
      <c r="Z2296" s="28">
        <v>0.96719999999999995</v>
      </c>
      <c r="AA2296" s="28"/>
      <c r="AB2296" s="111">
        <v>7</v>
      </c>
      <c r="AC2296" s="28">
        <v>0.57099999999999995</v>
      </c>
      <c r="AD2296" s="28">
        <v>1.9099999999999999E-2</v>
      </c>
      <c r="AE2296" s="139"/>
      <c r="AF2296" s="139"/>
      <c r="AG2296" s="93">
        <v>10759</v>
      </c>
      <c r="AH2296" s="93">
        <v>21827</v>
      </c>
    </row>
    <row r="2297" spans="1:51">
      <c r="A2297" s="13" t="s">
        <v>157</v>
      </c>
      <c r="B2297" s="2" t="s">
        <v>74</v>
      </c>
      <c r="C2297" s="14" t="s">
        <v>184</v>
      </c>
      <c r="D2297" s="2">
        <v>2015</v>
      </c>
      <c r="E2297" s="14">
        <v>2015</v>
      </c>
      <c r="F2297" s="14" t="s">
        <v>100</v>
      </c>
      <c r="G2297" s="93">
        <v>1312</v>
      </c>
      <c r="H2297" s="93">
        <v>12291</v>
      </c>
      <c r="I2297" s="93">
        <v>1</v>
      </c>
      <c r="J2297" s="93">
        <v>24</v>
      </c>
      <c r="K2297" s="93">
        <v>1313</v>
      </c>
      <c r="L2297" s="93">
        <v>12315</v>
      </c>
      <c r="M2297" s="48">
        <v>13628</v>
      </c>
      <c r="N2297" s="48">
        <v>26056</v>
      </c>
      <c r="O2297" s="48">
        <v>3207</v>
      </c>
      <c r="P2297" s="48">
        <v>22781</v>
      </c>
      <c r="Q2297" s="48">
        <v>25988</v>
      </c>
      <c r="R2297" s="48">
        <v>3</v>
      </c>
      <c r="S2297" s="48">
        <v>65</v>
      </c>
      <c r="T2297" s="48">
        <v>68</v>
      </c>
      <c r="U2297" s="48">
        <v>3210</v>
      </c>
      <c r="V2297" s="48">
        <v>22846</v>
      </c>
      <c r="W2297" s="156">
        <v>3665135</v>
      </c>
      <c r="X2297" s="156">
        <v>6318</v>
      </c>
      <c r="Y2297" s="156">
        <v>3671453</v>
      </c>
      <c r="Z2297" s="28">
        <v>0.93130000000000002</v>
      </c>
      <c r="AA2297" s="28"/>
      <c r="AB2297" s="111">
        <v>40</v>
      </c>
      <c r="AC2297" s="28">
        <v>0.27500000000000002</v>
      </c>
      <c r="AD2297" s="28">
        <v>4.5699999999999998E-2</v>
      </c>
      <c r="AE2297" s="139"/>
      <c r="AF2297" s="139"/>
      <c r="AG2297" s="93">
        <v>2637</v>
      </c>
      <c r="AH2297" s="93">
        <v>5499</v>
      </c>
    </row>
    <row r="2298" spans="1:51">
      <c r="A2298" s="13" t="s">
        <v>158</v>
      </c>
      <c r="B2298" s="2" t="s">
        <v>75</v>
      </c>
      <c r="C2298" s="14" t="s">
        <v>184</v>
      </c>
      <c r="D2298" s="2">
        <v>2015</v>
      </c>
      <c r="E2298" s="14">
        <v>2015</v>
      </c>
      <c r="F2298" s="14" t="s">
        <v>100</v>
      </c>
      <c r="G2298" s="93">
        <v>1488</v>
      </c>
      <c r="H2298" s="93">
        <v>11504</v>
      </c>
      <c r="I2298" s="93">
        <v>2</v>
      </c>
      <c r="J2298" s="93">
        <v>23</v>
      </c>
      <c r="K2298" s="93">
        <v>1490</v>
      </c>
      <c r="L2298" s="93">
        <v>11527</v>
      </c>
      <c r="M2298" s="48">
        <v>13017</v>
      </c>
      <c r="N2298" s="48">
        <v>25029</v>
      </c>
      <c r="O2298" s="48">
        <v>3652</v>
      </c>
      <c r="P2298" s="48">
        <v>21323</v>
      </c>
      <c r="Q2298" s="48">
        <v>24975</v>
      </c>
      <c r="R2298" s="48">
        <v>5</v>
      </c>
      <c r="S2298" s="48">
        <v>49</v>
      </c>
      <c r="T2298" s="48">
        <v>54</v>
      </c>
      <c r="U2298" s="48">
        <v>3657</v>
      </c>
      <c r="V2298" s="48">
        <v>21372</v>
      </c>
      <c r="W2298" s="156">
        <v>3419207</v>
      </c>
      <c r="X2298" s="156">
        <v>7008</v>
      </c>
      <c r="Y2298" s="156">
        <v>3426215</v>
      </c>
      <c r="Z2298" s="28">
        <v>0.95079999999999998</v>
      </c>
      <c r="AA2298" s="28"/>
      <c r="AB2298" s="111">
        <v>40</v>
      </c>
      <c r="AC2298" s="28">
        <v>0.27500000000000002</v>
      </c>
      <c r="AD2298" s="28">
        <v>4.5699999999999998E-2</v>
      </c>
      <c r="AE2298" s="139"/>
      <c r="AF2298" s="139"/>
      <c r="AG2298" s="93">
        <v>688</v>
      </c>
      <c r="AH2298" s="93">
        <v>1148</v>
      </c>
      <c r="AI2298" s="1"/>
      <c r="AJ2298" s="1"/>
      <c r="AK2298" s="1"/>
      <c r="AL2298" s="1"/>
      <c r="AM2298" s="1"/>
      <c r="AN2298" s="1"/>
      <c r="AO2298" s="1"/>
      <c r="AP2298" s="1"/>
      <c r="AQ2298" s="1"/>
      <c r="AR2298" s="1"/>
      <c r="AS2298" s="1"/>
      <c r="AT2298" s="1"/>
      <c r="AU2298" s="1"/>
      <c r="AV2298" s="1"/>
      <c r="AW2298" s="1"/>
      <c r="AX2298" s="1"/>
      <c r="AY2298" s="1"/>
    </row>
    <row r="2299" spans="1:51">
      <c r="A2299" s="13" t="s">
        <v>159</v>
      </c>
      <c r="B2299" s="2" t="s">
        <v>75</v>
      </c>
      <c r="C2299" s="14" t="s">
        <v>184</v>
      </c>
      <c r="D2299" s="2">
        <v>2015</v>
      </c>
      <c r="E2299" s="14">
        <v>2015</v>
      </c>
      <c r="F2299" s="14" t="s">
        <v>100</v>
      </c>
      <c r="G2299" s="93">
        <v>7</v>
      </c>
      <c r="H2299" s="93">
        <v>172</v>
      </c>
      <c r="I2299" s="93">
        <v>0</v>
      </c>
      <c r="J2299" s="93">
        <v>0</v>
      </c>
      <c r="K2299" s="93">
        <v>7</v>
      </c>
      <c r="L2299" s="93">
        <v>172</v>
      </c>
      <c r="M2299" s="48">
        <v>179</v>
      </c>
      <c r="N2299" s="48">
        <v>320</v>
      </c>
      <c r="O2299" s="48">
        <v>20</v>
      </c>
      <c r="P2299" s="48">
        <v>300</v>
      </c>
      <c r="Q2299" s="48">
        <v>320</v>
      </c>
      <c r="R2299" s="48">
        <v>0</v>
      </c>
      <c r="S2299" s="48">
        <v>0</v>
      </c>
      <c r="T2299" s="48">
        <v>0</v>
      </c>
      <c r="U2299" s="48">
        <v>20</v>
      </c>
      <c r="V2299" s="48">
        <v>300</v>
      </c>
      <c r="W2299" s="156">
        <v>44074</v>
      </c>
      <c r="X2299" s="156">
        <v>0</v>
      </c>
      <c r="Y2299" s="156">
        <v>44074</v>
      </c>
      <c r="Z2299" s="28">
        <v>1</v>
      </c>
      <c r="AA2299" s="28"/>
      <c r="AB2299" s="111">
        <v>40</v>
      </c>
      <c r="AC2299" s="28">
        <v>0.27500000000000002</v>
      </c>
      <c r="AD2299" s="28">
        <v>4.5699999999999998E-2</v>
      </c>
      <c r="AE2299" s="139"/>
      <c r="AF2299" s="139"/>
      <c r="AG2299" s="93">
        <v>1</v>
      </c>
      <c r="AH2299" s="93">
        <v>4</v>
      </c>
      <c r="AI2299" s="1"/>
      <c r="AJ2299" s="1"/>
      <c r="AK2299" s="1"/>
      <c r="AL2299" s="1"/>
      <c r="AM2299" s="1"/>
      <c r="AN2299" s="1"/>
      <c r="AO2299" s="1"/>
      <c r="AP2299" s="1"/>
      <c r="AQ2299" s="1"/>
      <c r="AR2299" s="1"/>
      <c r="AS2299" s="1"/>
      <c r="AT2299" s="1"/>
      <c r="AU2299" s="1"/>
      <c r="AV2299" s="1"/>
      <c r="AW2299" s="1"/>
      <c r="AX2299" s="1"/>
      <c r="AY2299" s="1"/>
    </row>
    <row r="2300" spans="1:51">
      <c r="A2300" s="13" t="s">
        <v>160</v>
      </c>
      <c r="B2300" s="2" t="s">
        <v>75</v>
      </c>
      <c r="C2300" s="14" t="s">
        <v>184</v>
      </c>
      <c r="D2300" s="2">
        <v>2015</v>
      </c>
      <c r="E2300" s="14">
        <v>2015</v>
      </c>
      <c r="F2300" s="14" t="s">
        <v>100</v>
      </c>
      <c r="G2300" s="93">
        <v>442</v>
      </c>
      <c r="H2300" s="93">
        <v>2809</v>
      </c>
      <c r="I2300" s="93">
        <v>0</v>
      </c>
      <c r="J2300" s="93">
        <v>4</v>
      </c>
      <c r="K2300" s="93">
        <v>442</v>
      </c>
      <c r="L2300" s="93">
        <v>2813</v>
      </c>
      <c r="M2300" s="48">
        <v>3255</v>
      </c>
      <c r="N2300" s="48">
        <v>7078</v>
      </c>
      <c r="O2300" s="48">
        <v>1228</v>
      </c>
      <c r="P2300" s="48">
        <v>5843</v>
      </c>
      <c r="Q2300" s="48">
        <v>7071</v>
      </c>
      <c r="R2300" s="48">
        <v>0</v>
      </c>
      <c r="S2300" s="48">
        <v>7</v>
      </c>
      <c r="T2300" s="48">
        <v>7</v>
      </c>
      <c r="U2300" s="48">
        <v>1228</v>
      </c>
      <c r="V2300" s="48">
        <v>5850</v>
      </c>
      <c r="W2300" s="156">
        <v>976254</v>
      </c>
      <c r="X2300" s="156">
        <v>1126</v>
      </c>
      <c r="Y2300" s="156">
        <v>977380</v>
      </c>
      <c r="Z2300" s="28">
        <v>1</v>
      </c>
      <c r="AA2300" s="28"/>
      <c r="AB2300" s="111">
        <v>40</v>
      </c>
      <c r="AC2300" s="28">
        <v>0.27500000000000002</v>
      </c>
      <c r="AD2300" s="28">
        <v>4.5699999999999998E-2</v>
      </c>
      <c r="AE2300" s="139"/>
      <c r="AF2300" s="139"/>
      <c r="AG2300" s="93">
        <v>148</v>
      </c>
      <c r="AH2300" s="93">
        <v>258</v>
      </c>
      <c r="AI2300" s="1"/>
      <c r="AJ2300" s="1"/>
      <c r="AK2300" s="1"/>
      <c r="AL2300" s="1"/>
      <c r="AM2300" s="1"/>
      <c r="AN2300" s="1"/>
      <c r="AO2300" s="1"/>
      <c r="AP2300" s="1"/>
      <c r="AQ2300" s="1"/>
      <c r="AR2300" s="1"/>
      <c r="AS2300" s="1"/>
      <c r="AT2300" s="1"/>
      <c r="AU2300" s="1"/>
      <c r="AV2300" s="1"/>
      <c r="AW2300" s="1"/>
      <c r="AX2300" s="1"/>
      <c r="AY2300" s="1"/>
    </row>
    <row r="2301" spans="1:51">
      <c r="A2301" s="13" t="s">
        <v>161</v>
      </c>
      <c r="B2301" s="2" t="s">
        <v>74</v>
      </c>
      <c r="C2301" s="14" t="s">
        <v>184</v>
      </c>
      <c r="D2301" s="2">
        <v>2015</v>
      </c>
      <c r="E2301" s="14">
        <v>2015</v>
      </c>
      <c r="F2301" s="14" t="s">
        <v>100</v>
      </c>
      <c r="G2301" s="93">
        <v>3093</v>
      </c>
      <c r="H2301" s="93">
        <v>19269</v>
      </c>
      <c r="I2301" s="93">
        <v>6</v>
      </c>
      <c r="J2301" s="93">
        <v>102</v>
      </c>
      <c r="K2301" s="93">
        <v>3099</v>
      </c>
      <c r="L2301" s="93">
        <v>19371</v>
      </c>
      <c r="M2301" s="48">
        <v>22470</v>
      </c>
      <c r="N2301" s="48">
        <v>43481</v>
      </c>
      <c r="O2301" s="48">
        <v>7451</v>
      </c>
      <c r="P2301" s="48">
        <v>35767</v>
      </c>
      <c r="Q2301" s="48">
        <v>43218</v>
      </c>
      <c r="R2301" s="48">
        <v>25</v>
      </c>
      <c r="S2301" s="48">
        <v>238</v>
      </c>
      <c r="T2301" s="48">
        <v>263</v>
      </c>
      <c r="U2301" s="48">
        <v>7476</v>
      </c>
      <c r="V2301" s="48">
        <v>36005</v>
      </c>
      <c r="W2301" s="156">
        <v>6349351.9299999997</v>
      </c>
      <c r="X2301" s="156">
        <v>32767.96</v>
      </c>
      <c r="Y2301" s="156">
        <v>6382119.8899999997</v>
      </c>
      <c r="Z2301" s="28">
        <v>0.94889999999999997</v>
      </c>
      <c r="AA2301" s="28"/>
      <c r="AB2301" s="111">
        <v>1</v>
      </c>
      <c r="AC2301" s="28">
        <v>1</v>
      </c>
      <c r="AD2301" s="28">
        <v>2.41E-2</v>
      </c>
      <c r="AE2301" s="139"/>
      <c r="AF2301" s="139"/>
      <c r="AG2301" s="93">
        <v>2426</v>
      </c>
      <c r="AH2301" s="93">
        <v>4785</v>
      </c>
      <c r="AI2301" s="1"/>
      <c r="AJ2301" s="1"/>
      <c r="AK2301" s="1"/>
      <c r="AL2301" s="1"/>
      <c r="AM2301" s="1"/>
      <c r="AN2301" s="1"/>
      <c r="AO2301" s="1"/>
      <c r="AP2301" s="1"/>
      <c r="AQ2301" s="1"/>
      <c r="AR2301" s="1"/>
      <c r="AS2301" s="1"/>
      <c r="AT2301" s="1"/>
      <c r="AU2301" s="1"/>
      <c r="AV2301" s="1"/>
      <c r="AW2301" s="1"/>
      <c r="AX2301" s="1"/>
      <c r="AY2301" s="1"/>
    </row>
    <row r="2302" spans="1:51">
      <c r="A2302" s="13" t="s">
        <v>162</v>
      </c>
      <c r="B2302" s="2" t="s">
        <v>74</v>
      </c>
      <c r="C2302" s="14" t="s">
        <v>184</v>
      </c>
      <c r="D2302" s="2">
        <v>2015</v>
      </c>
      <c r="E2302" s="14">
        <v>2015</v>
      </c>
      <c r="F2302" s="14" t="s">
        <v>100</v>
      </c>
      <c r="G2302" s="93">
        <v>1865</v>
      </c>
      <c r="H2302" s="93">
        <v>18081</v>
      </c>
      <c r="I2302" s="93">
        <v>14</v>
      </c>
      <c r="J2302" s="93">
        <v>123</v>
      </c>
      <c r="K2302" s="93">
        <v>1879</v>
      </c>
      <c r="L2302" s="93">
        <v>18204</v>
      </c>
      <c r="M2302" s="48">
        <v>20083</v>
      </c>
      <c r="N2302" s="48">
        <v>36101</v>
      </c>
      <c r="O2302" s="48">
        <v>4506</v>
      </c>
      <c r="P2302" s="48">
        <v>31241</v>
      </c>
      <c r="Q2302" s="48">
        <v>35747</v>
      </c>
      <c r="R2302" s="48">
        <v>46</v>
      </c>
      <c r="S2302" s="48">
        <v>308</v>
      </c>
      <c r="T2302" s="48">
        <v>354</v>
      </c>
      <c r="U2302" s="48">
        <v>4552</v>
      </c>
      <c r="V2302" s="48">
        <v>31549</v>
      </c>
      <c r="W2302" s="156">
        <v>5087434</v>
      </c>
      <c r="X2302" s="156">
        <v>37256</v>
      </c>
      <c r="Y2302" s="156">
        <v>5124690</v>
      </c>
      <c r="Z2302" s="28">
        <v>0.92320000000000002</v>
      </c>
      <c r="AA2302" s="28"/>
      <c r="AB2302" s="111">
        <v>40</v>
      </c>
      <c r="AC2302" s="28">
        <v>0.27500000000000002</v>
      </c>
      <c r="AD2302" s="28">
        <v>4.5699999999999998E-2</v>
      </c>
      <c r="AE2302" s="139"/>
      <c r="AF2302" s="139"/>
      <c r="AG2302" s="93">
        <v>3416</v>
      </c>
      <c r="AH2302" s="93">
        <v>6927</v>
      </c>
      <c r="AI2302" s="1"/>
      <c r="AJ2302" s="1"/>
      <c r="AK2302" s="1"/>
      <c r="AL2302" s="1"/>
      <c r="AM2302" s="1"/>
      <c r="AN2302" s="1"/>
      <c r="AO2302" s="1"/>
      <c r="AP2302" s="1"/>
      <c r="AQ2302" s="1"/>
      <c r="AR2302" s="1"/>
      <c r="AS2302" s="1"/>
      <c r="AT2302" s="1"/>
      <c r="AU2302" s="1"/>
      <c r="AV2302" s="1"/>
      <c r="AW2302" s="1"/>
      <c r="AX2302" s="1"/>
      <c r="AY2302" s="1"/>
    </row>
    <row r="2303" spans="1:51">
      <c r="A2303" s="13" t="s">
        <v>163</v>
      </c>
      <c r="B2303" s="2" t="s">
        <v>75</v>
      </c>
      <c r="C2303" s="14" t="s">
        <v>184</v>
      </c>
      <c r="D2303" s="2">
        <v>2015</v>
      </c>
      <c r="E2303" s="14">
        <v>2015</v>
      </c>
      <c r="F2303" s="14" t="s">
        <v>100</v>
      </c>
      <c r="G2303" s="93">
        <v>6362</v>
      </c>
      <c r="H2303" s="93">
        <v>36524</v>
      </c>
      <c r="I2303" s="93">
        <v>12</v>
      </c>
      <c r="J2303" s="93">
        <v>81</v>
      </c>
      <c r="K2303" s="93">
        <v>6374</v>
      </c>
      <c r="L2303" s="93">
        <v>36605</v>
      </c>
      <c r="M2303" s="48">
        <v>42979</v>
      </c>
      <c r="N2303" s="48">
        <v>92061</v>
      </c>
      <c r="O2303" s="48">
        <v>16743</v>
      </c>
      <c r="P2303" s="48">
        <v>75058</v>
      </c>
      <c r="Q2303" s="48">
        <v>91801</v>
      </c>
      <c r="R2303" s="48">
        <v>39</v>
      </c>
      <c r="S2303" s="48">
        <v>221</v>
      </c>
      <c r="T2303" s="48">
        <v>260</v>
      </c>
      <c r="U2303" s="48">
        <v>16782</v>
      </c>
      <c r="V2303" s="48">
        <v>75279</v>
      </c>
      <c r="W2303" s="156">
        <v>12985752</v>
      </c>
      <c r="X2303" s="156">
        <v>30202</v>
      </c>
      <c r="Y2303" s="156">
        <v>13015954</v>
      </c>
      <c r="Z2303" s="28">
        <v>0.9556</v>
      </c>
      <c r="AA2303" s="28"/>
      <c r="AB2303" s="111">
        <v>10</v>
      </c>
      <c r="AC2303" s="28">
        <v>0.2</v>
      </c>
      <c r="AD2303" s="28">
        <v>1.2699999999999999E-2</v>
      </c>
      <c r="AE2303" s="139"/>
      <c r="AF2303" s="139"/>
      <c r="AG2303" s="93">
        <v>5469</v>
      </c>
      <c r="AH2303" s="93">
        <v>11579</v>
      </c>
      <c r="AI2303" s="1"/>
      <c r="AJ2303" s="1"/>
      <c r="AK2303" s="1"/>
      <c r="AL2303" s="1"/>
      <c r="AM2303" s="1"/>
      <c r="AN2303" s="1"/>
      <c r="AO2303" s="1"/>
      <c r="AP2303" s="1"/>
      <c r="AQ2303" s="1"/>
      <c r="AR2303" s="1"/>
      <c r="AS2303" s="1"/>
      <c r="AT2303" s="1"/>
      <c r="AU2303" s="1"/>
      <c r="AV2303" s="1"/>
      <c r="AW2303" s="1"/>
      <c r="AX2303" s="1"/>
      <c r="AY2303" s="1"/>
    </row>
    <row r="2304" spans="1:51">
      <c r="A2304" s="13" t="s">
        <v>164</v>
      </c>
      <c r="B2304" s="2" t="s">
        <v>75</v>
      </c>
      <c r="C2304" s="14" t="s">
        <v>184</v>
      </c>
      <c r="D2304" s="2">
        <v>2015</v>
      </c>
      <c r="E2304" s="14">
        <v>2015</v>
      </c>
      <c r="F2304" s="14" t="s">
        <v>100</v>
      </c>
      <c r="G2304" s="93">
        <v>796</v>
      </c>
      <c r="H2304" s="93">
        <v>4774</v>
      </c>
      <c r="I2304" s="93">
        <v>6</v>
      </c>
      <c r="J2304" s="93">
        <v>21</v>
      </c>
      <c r="K2304" s="93">
        <v>802</v>
      </c>
      <c r="L2304" s="93">
        <v>4795</v>
      </c>
      <c r="M2304" s="48">
        <v>5597</v>
      </c>
      <c r="N2304" s="48">
        <v>12980</v>
      </c>
      <c r="O2304" s="48">
        <v>2158</v>
      </c>
      <c r="P2304" s="48">
        <v>10746</v>
      </c>
      <c r="Q2304" s="48">
        <v>12904</v>
      </c>
      <c r="R2304" s="48">
        <v>20</v>
      </c>
      <c r="S2304" s="48">
        <v>56</v>
      </c>
      <c r="T2304" s="48">
        <v>76</v>
      </c>
      <c r="U2304" s="48">
        <v>2178</v>
      </c>
      <c r="V2304" s="48">
        <v>10802</v>
      </c>
      <c r="W2304" s="156">
        <v>1803642</v>
      </c>
      <c r="X2304" s="156">
        <v>8711</v>
      </c>
      <c r="Y2304" s="156">
        <v>1812353</v>
      </c>
      <c r="Z2304" s="28">
        <v>0.97209999999999996</v>
      </c>
      <c r="AA2304" s="28"/>
      <c r="AB2304" s="111">
        <v>40</v>
      </c>
      <c r="AC2304" s="28">
        <v>0.27500000000000002</v>
      </c>
      <c r="AD2304" s="28">
        <v>4.5699999999999998E-2</v>
      </c>
      <c r="AE2304" s="139"/>
      <c r="AF2304" s="139"/>
      <c r="AG2304" s="93">
        <v>700</v>
      </c>
      <c r="AH2304" s="93">
        <v>1504</v>
      </c>
      <c r="AI2304" s="1"/>
      <c r="AJ2304" s="1"/>
      <c r="AK2304" s="1"/>
      <c r="AL2304" s="1"/>
      <c r="AM2304" s="1"/>
      <c r="AN2304" s="1"/>
      <c r="AO2304" s="1"/>
      <c r="AP2304" s="1"/>
      <c r="AQ2304" s="1"/>
      <c r="AR2304" s="1"/>
      <c r="AS2304" s="1"/>
      <c r="AT2304" s="1"/>
      <c r="AU2304" s="1"/>
      <c r="AV2304" s="1"/>
      <c r="AW2304" s="1"/>
      <c r="AX2304" s="1"/>
      <c r="AY2304" s="1"/>
    </row>
    <row r="2305" spans="1:51">
      <c r="A2305" s="13" t="s">
        <v>165</v>
      </c>
      <c r="B2305" s="2" t="s">
        <v>75</v>
      </c>
      <c r="C2305" s="14" t="s">
        <v>184</v>
      </c>
      <c r="D2305" s="2">
        <v>2015</v>
      </c>
      <c r="E2305" s="14">
        <v>2015</v>
      </c>
      <c r="F2305" s="14" t="s">
        <v>100</v>
      </c>
      <c r="G2305" s="93">
        <v>646</v>
      </c>
      <c r="H2305" s="93">
        <v>4062</v>
      </c>
      <c r="I2305" s="93">
        <v>1</v>
      </c>
      <c r="J2305" s="93">
        <v>10</v>
      </c>
      <c r="K2305" s="93">
        <v>647</v>
      </c>
      <c r="L2305" s="93">
        <v>4072</v>
      </c>
      <c r="M2305" s="48">
        <v>4719</v>
      </c>
      <c r="N2305" s="48">
        <v>10276</v>
      </c>
      <c r="O2305" s="48">
        <v>1720</v>
      </c>
      <c r="P2305" s="48">
        <v>8520</v>
      </c>
      <c r="Q2305" s="48">
        <v>10240</v>
      </c>
      <c r="R2305" s="48">
        <v>4</v>
      </c>
      <c r="S2305" s="48">
        <v>32</v>
      </c>
      <c r="T2305" s="48">
        <v>36</v>
      </c>
      <c r="U2305" s="48">
        <v>1724</v>
      </c>
      <c r="V2305" s="48">
        <v>8552</v>
      </c>
      <c r="W2305" s="156">
        <v>1426002</v>
      </c>
      <c r="X2305" s="156">
        <v>4708</v>
      </c>
      <c r="Y2305" s="156">
        <v>1430710</v>
      </c>
      <c r="Z2305" s="28">
        <v>0.97350000000000003</v>
      </c>
      <c r="AA2305" s="28"/>
      <c r="AB2305" s="111">
        <v>40</v>
      </c>
      <c r="AC2305" s="28">
        <v>0.27500000000000002</v>
      </c>
      <c r="AD2305" s="28">
        <v>4.5699999999999998E-2</v>
      </c>
      <c r="AE2305" s="139"/>
      <c r="AF2305" s="139"/>
      <c r="AG2305" s="93">
        <v>432</v>
      </c>
      <c r="AH2305" s="93">
        <v>911</v>
      </c>
      <c r="AI2305" s="1"/>
      <c r="AJ2305" s="1"/>
      <c r="AK2305" s="1"/>
      <c r="AL2305" s="1"/>
      <c r="AM2305" s="1"/>
      <c r="AN2305" s="1"/>
      <c r="AO2305" s="1"/>
      <c r="AP2305" s="1"/>
      <c r="AQ2305" s="1"/>
      <c r="AR2305" s="1"/>
      <c r="AS2305" s="1"/>
      <c r="AT2305" s="1"/>
      <c r="AU2305" s="1"/>
      <c r="AV2305" s="1"/>
      <c r="AW2305" s="1"/>
      <c r="AX2305" s="1"/>
      <c r="AY2305" s="1"/>
    </row>
    <row r="2306" spans="1:51">
      <c r="A2306" s="13" t="s">
        <v>166</v>
      </c>
      <c r="B2306" s="2" t="s">
        <v>75</v>
      </c>
      <c r="C2306" s="14" t="s">
        <v>184</v>
      </c>
      <c r="D2306" s="2">
        <v>2015</v>
      </c>
      <c r="E2306" s="14">
        <v>2015</v>
      </c>
      <c r="F2306" s="14" t="s">
        <v>100</v>
      </c>
      <c r="G2306" s="93">
        <v>77</v>
      </c>
      <c r="H2306" s="93">
        <v>923</v>
      </c>
      <c r="I2306" s="93">
        <v>0</v>
      </c>
      <c r="J2306" s="93">
        <v>0</v>
      </c>
      <c r="K2306" s="93">
        <v>77</v>
      </c>
      <c r="L2306" s="93">
        <v>923</v>
      </c>
      <c r="M2306" s="48">
        <v>1000</v>
      </c>
      <c r="N2306" s="48">
        <v>1794</v>
      </c>
      <c r="O2306" s="48">
        <v>189</v>
      </c>
      <c r="P2306" s="48">
        <v>1605</v>
      </c>
      <c r="Q2306" s="48">
        <v>1794</v>
      </c>
      <c r="R2306" s="48">
        <v>0</v>
      </c>
      <c r="S2306" s="48">
        <v>0</v>
      </c>
      <c r="T2306" s="48">
        <v>0</v>
      </c>
      <c r="U2306" s="48">
        <v>189</v>
      </c>
      <c r="V2306" s="48">
        <v>1605</v>
      </c>
      <c r="W2306" s="156">
        <v>272181</v>
      </c>
      <c r="X2306" s="156">
        <v>0</v>
      </c>
      <c r="Y2306" s="156">
        <v>272181</v>
      </c>
      <c r="Z2306" s="28">
        <v>0.94120000000000004</v>
      </c>
      <c r="AA2306" s="28"/>
      <c r="AB2306" s="111">
        <v>40</v>
      </c>
      <c r="AC2306" s="28">
        <v>0.27500000000000002</v>
      </c>
      <c r="AD2306" s="28">
        <v>4.5699999999999998E-2</v>
      </c>
      <c r="AE2306" s="139"/>
      <c r="AF2306" s="139"/>
      <c r="AG2306" s="93">
        <v>38</v>
      </c>
      <c r="AH2306" s="93">
        <v>59</v>
      </c>
      <c r="AI2306" s="1"/>
      <c r="AJ2306" s="1"/>
      <c r="AK2306" s="1"/>
      <c r="AL2306" s="1"/>
      <c r="AM2306" s="1"/>
      <c r="AN2306" s="1"/>
      <c r="AO2306" s="1"/>
      <c r="AP2306" s="1"/>
      <c r="AQ2306" s="1"/>
      <c r="AR2306" s="1"/>
      <c r="AS2306" s="1"/>
      <c r="AT2306" s="1"/>
      <c r="AU2306" s="1"/>
      <c r="AV2306" s="1"/>
      <c r="AW2306" s="1"/>
      <c r="AX2306" s="1"/>
      <c r="AY2306" s="1"/>
    </row>
    <row r="2307" spans="1:51">
      <c r="A2307" s="13" t="s">
        <v>167</v>
      </c>
      <c r="B2307" s="2" t="s">
        <v>74</v>
      </c>
      <c r="C2307" s="14" t="s">
        <v>184</v>
      </c>
      <c r="D2307" s="2">
        <v>2015</v>
      </c>
      <c r="E2307" s="14">
        <v>2015</v>
      </c>
      <c r="F2307" s="14" t="s">
        <v>100</v>
      </c>
      <c r="G2307" s="93">
        <v>9232</v>
      </c>
      <c r="H2307" s="93">
        <v>43234</v>
      </c>
      <c r="I2307" s="93">
        <v>23</v>
      </c>
      <c r="J2307" s="93">
        <v>395</v>
      </c>
      <c r="K2307" s="93">
        <v>9255</v>
      </c>
      <c r="L2307" s="93">
        <v>43629</v>
      </c>
      <c r="M2307" s="48">
        <v>52884</v>
      </c>
      <c r="N2307" s="48">
        <v>125255</v>
      </c>
      <c r="O2307" s="48">
        <v>25284</v>
      </c>
      <c r="P2307" s="48">
        <v>98900</v>
      </c>
      <c r="Q2307" s="48">
        <v>124184</v>
      </c>
      <c r="R2307" s="48">
        <v>74</v>
      </c>
      <c r="S2307" s="48">
        <v>997</v>
      </c>
      <c r="T2307" s="48">
        <v>1071</v>
      </c>
      <c r="U2307" s="48">
        <v>25358</v>
      </c>
      <c r="V2307" s="48">
        <v>99897</v>
      </c>
      <c r="W2307" s="156">
        <v>17389512</v>
      </c>
      <c r="X2307" s="156">
        <v>133816</v>
      </c>
      <c r="Y2307" s="156">
        <v>17523328</v>
      </c>
      <c r="Z2307" s="28">
        <v>0.98250000000000004</v>
      </c>
      <c r="AA2307" s="28"/>
      <c r="AB2307" s="111">
        <v>5</v>
      </c>
      <c r="AC2307" s="28">
        <v>0.6</v>
      </c>
      <c r="AD2307" s="28">
        <v>4.6100000000000002E-2</v>
      </c>
      <c r="AE2307" s="139"/>
      <c r="AF2307" s="139"/>
      <c r="AG2307" s="93">
        <v>8308</v>
      </c>
      <c r="AH2307" s="93">
        <v>19122</v>
      </c>
      <c r="AI2307" s="1"/>
      <c r="AJ2307" s="1"/>
      <c r="AK2307" s="1"/>
      <c r="AL2307" s="1"/>
      <c r="AM2307" s="1"/>
      <c r="AN2307" s="1"/>
      <c r="AO2307" s="1"/>
      <c r="AP2307" s="1"/>
      <c r="AQ2307" s="1"/>
      <c r="AR2307" s="1"/>
      <c r="AS2307" s="1"/>
      <c r="AT2307" s="1"/>
      <c r="AU2307" s="1"/>
      <c r="AV2307" s="1"/>
      <c r="AW2307" s="1"/>
      <c r="AX2307" s="1"/>
      <c r="AY2307" s="1"/>
    </row>
    <row r="2308" spans="1:51">
      <c r="A2308" s="13" t="s">
        <v>168</v>
      </c>
      <c r="B2308" s="2" t="s">
        <v>75</v>
      </c>
      <c r="C2308" s="14" t="s">
        <v>184</v>
      </c>
      <c r="D2308" s="2">
        <v>2015</v>
      </c>
      <c r="E2308" s="14">
        <v>2015</v>
      </c>
      <c r="F2308" s="14" t="s">
        <v>100</v>
      </c>
      <c r="G2308" s="93">
        <v>328</v>
      </c>
      <c r="H2308" s="93">
        <v>2730</v>
      </c>
      <c r="I2308" s="93">
        <v>1</v>
      </c>
      <c r="J2308" s="93">
        <v>4</v>
      </c>
      <c r="K2308" s="93">
        <v>329</v>
      </c>
      <c r="L2308" s="93">
        <v>2734</v>
      </c>
      <c r="M2308" s="48">
        <v>3063</v>
      </c>
      <c r="N2308" s="48">
        <v>5453</v>
      </c>
      <c r="O2308" s="48">
        <v>840</v>
      </c>
      <c r="P2308" s="48">
        <v>4601</v>
      </c>
      <c r="Q2308" s="48">
        <v>5441</v>
      </c>
      <c r="R2308" s="48">
        <v>3</v>
      </c>
      <c r="S2308" s="48">
        <v>9</v>
      </c>
      <c r="T2308" s="48">
        <v>12</v>
      </c>
      <c r="U2308" s="48">
        <v>843</v>
      </c>
      <c r="V2308" s="48">
        <v>4610</v>
      </c>
      <c r="W2308" s="156">
        <v>786864</v>
      </c>
      <c r="X2308" s="156">
        <v>1521</v>
      </c>
      <c r="Y2308" s="156">
        <v>788385</v>
      </c>
      <c r="Z2308" s="28">
        <v>0.94379999999999997</v>
      </c>
      <c r="AA2308" s="28"/>
      <c r="AB2308" s="111">
        <v>40</v>
      </c>
      <c r="AC2308" s="28">
        <v>0.27500000000000002</v>
      </c>
      <c r="AD2308" s="28">
        <v>4.5699999999999998E-2</v>
      </c>
      <c r="AE2308" s="139"/>
      <c r="AF2308" s="139"/>
      <c r="AG2308" s="93">
        <v>122</v>
      </c>
      <c r="AH2308" s="93">
        <v>195</v>
      </c>
      <c r="AI2308" s="1"/>
      <c r="AJ2308" s="1"/>
      <c r="AK2308" s="1"/>
      <c r="AL2308" s="1"/>
      <c r="AM2308" s="1"/>
      <c r="AN2308" s="1"/>
      <c r="AO2308" s="1"/>
      <c r="AP2308" s="1"/>
      <c r="AQ2308" s="1"/>
      <c r="AR2308" s="1"/>
      <c r="AS2308" s="1"/>
      <c r="AT2308" s="1"/>
      <c r="AU2308" s="1"/>
      <c r="AV2308" s="1"/>
      <c r="AW2308" s="1"/>
      <c r="AX2308" s="1"/>
      <c r="AY2308" s="1"/>
    </row>
    <row r="2309" spans="1:51">
      <c r="A2309" s="13" t="s">
        <v>169</v>
      </c>
      <c r="B2309" s="2" t="s">
        <v>74</v>
      </c>
      <c r="C2309" s="14" t="s">
        <v>184</v>
      </c>
      <c r="D2309" s="2">
        <v>2015</v>
      </c>
      <c r="E2309" s="14">
        <v>2015</v>
      </c>
      <c r="F2309" s="14" t="s">
        <v>100</v>
      </c>
      <c r="G2309" s="93">
        <v>3469</v>
      </c>
      <c r="H2309" s="93">
        <v>33444</v>
      </c>
      <c r="I2309" s="93">
        <v>12</v>
      </c>
      <c r="J2309" s="93">
        <v>275</v>
      </c>
      <c r="K2309" s="93">
        <v>3481</v>
      </c>
      <c r="L2309" s="93">
        <v>33719</v>
      </c>
      <c r="M2309" s="48">
        <v>37200</v>
      </c>
      <c r="N2309" s="48">
        <v>75560</v>
      </c>
      <c r="O2309" s="48">
        <v>8754</v>
      </c>
      <c r="P2309" s="48">
        <v>66167</v>
      </c>
      <c r="Q2309" s="48">
        <v>74921</v>
      </c>
      <c r="R2309" s="48">
        <v>41</v>
      </c>
      <c r="S2309" s="48">
        <v>598</v>
      </c>
      <c r="T2309" s="48">
        <v>639</v>
      </c>
      <c r="U2309" s="48">
        <v>8795</v>
      </c>
      <c r="V2309" s="48">
        <v>66765</v>
      </c>
      <c r="W2309" s="156">
        <v>10522413</v>
      </c>
      <c r="X2309" s="156">
        <v>121139</v>
      </c>
      <c r="Y2309" s="156">
        <v>10643552</v>
      </c>
      <c r="Z2309" s="28">
        <v>0.98170000000000002</v>
      </c>
      <c r="AA2309" s="28"/>
      <c r="AB2309" s="111">
        <v>6</v>
      </c>
      <c r="AC2309" s="28">
        <v>0.66700000000000004</v>
      </c>
      <c r="AD2309" s="28">
        <v>4.2599999999999999E-2</v>
      </c>
      <c r="AE2309" s="139"/>
      <c r="AF2309" s="139"/>
      <c r="AG2309" s="93">
        <v>7059</v>
      </c>
      <c r="AH2309" s="93">
        <v>15708</v>
      </c>
      <c r="AI2309" s="1"/>
      <c r="AJ2309" s="1"/>
      <c r="AK2309" s="1"/>
      <c r="AL2309" s="1"/>
      <c r="AM2309" s="1"/>
      <c r="AN2309" s="1"/>
      <c r="AO2309" s="1"/>
      <c r="AP2309" s="1"/>
      <c r="AQ2309" s="1"/>
      <c r="AR2309" s="1"/>
      <c r="AS2309" s="1"/>
      <c r="AT2309" s="1"/>
      <c r="AU2309" s="1"/>
      <c r="AV2309" s="1"/>
      <c r="AW2309" s="1"/>
      <c r="AX2309" s="1"/>
      <c r="AY2309" s="1"/>
    </row>
    <row r="2310" spans="1:51">
      <c r="A2310" s="13" t="s">
        <v>170</v>
      </c>
      <c r="B2310" s="2" t="s">
        <v>74</v>
      </c>
      <c r="C2310" s="14" t="s">
        <v>184</v>
      </c>
      <c r="D2310" s="2">
        <v>2015</v>
      </c>
      <c r="E2310" s="14">
        <v>2015</v>
      </c>
      <c r="F2310" s="14" t="s">
        <v>100</v>
      </c>
      <c r="G2310" s="93">
        <v>1050</v>
      </c>
      <c r="H2310" s="93">
        <v>8794</v>
      </c>
      <c r="I2310" s="93">
        <v>19</v>
      </c>
      <c r="J2310" s="93">
        <v>123</v>
      </c>
      <c r="K2310" s="93">
        <v>1069</v>
      </c>
      <c r="L2310" s="93">
        <v>8917</v>
      </c>
      <c r="M2310" s="48">
        <v>9986</v>
      </c>
      <c r="N2310" s="48">
        <v>20413</v>
      </c>
      <c r="O2310" s="48">
        <v>2763</v>
      </c>
      <c r="P2310" s="48">
        <v>17267</v>
      </c>
      <c r="Q2310" s="48">
        <v>20030</v>
      </c>
      <c r="R2310" s="48">
        <v>73</v>
      </c>
      <c r="S2310" s="48">
        <v>310</v>
      </c>
      <c r="T2310" s="48">
        <v>383</v>
      </c>
      <c r="U2310" s="48">
        <v>2836</v>
      </c>
      <c r="V2310" s="48">
        <v>17577</v>
      </c>
      <c r="W2310" s="156">
        <v>2772216</v>
      </c>
      <c r="X2310" s="156">
        <v>50561</v>
      </c>
      <c r="Y2310" s="156">
        <v>2822777</v>
      </c>
      <c r="Z2310" s="28">
        <v>0.91310000000000002</v>
      </c>
      <c r="AA2310" s="28"/>
      <c r="AB2310" s="111">
        <v>40</v>
      </c>
      <c r="AC2310" s="28">
        <v>0.27500000000000002</v>
      </c>
      <c r="AD2310" s="28">
        <v>4.5699999999999998E-2</v>
      </c>
      <c r="AE2310" s="139"/>
      <c r="AF2310" s="139"/>
      <c r="AG2310" s="93">
        <v>961</v>
      </c>
      <c r="AH2310" s="93">
        <v>1922</v>
      </c>
      <c r="AI2310" s="1"/>
      <c r="AJ2310" s="1"/>
      <c r="AK2310" s="1"/>
      <c r="AL2310" s="1"/>
      <c r="AM2310" s="1"/>
      <c r="AN2310" s="1"/>
      <c r="AO2310" s="1"/>
      <c r="AP2310" s="1"/>
      <c r="AQ2310" s="1"/>
      <c r="AR2310" s="1"/>
      <c r="AS2310" s="1"/>
      <c r="AT2310" s="1"/>
      <c r="AU2310" s="1"/>
      <c r="AV2310" s="1"/>
      <c r="AW2310" s="1"/>
      <c r="AX2310" s="1"/>
      <c r="AY2310" s="1"/>
    </row>
    <row r="2311" spans="1:51">
      <c r="A2311" s="13" t="s">
        <v>171</v>
      </c>
      <c r="B2311" s="2" t="s">
        <v>75</v>
      </c>
      <c r="C2311" s="14" t="s">
        <v>184</v>
      </c>
      <c r="D2311" s="2">
        <v>2015</v>
      </c>
      <c r="E2311" s="14">
        <v>2015</v>
      </c>
      <c r="F2311" s="14" t="s">
        <v>100</v>
      </c>
      <c r="G2311" s="93">
        <v>916</v>
      </c>
      <c r="H2311" s="93">
        <v>5198</v>
      </c>
      <c r="I2311" s="93">
        <v>2</v>
      </c>
      <c r="J2311" s="93">
        <v>13</v>
      </c>
      <c r="K2311" s="93">
        <v>918</v>
      </c>
      <c r="L2311" s="93">
        <v>5211</v>
      </c>
      <c r="M2311" s="48">
        <v>6129</v>
      </c>
      <c r="N2311" s="48">
        <v>13410</v>
      </c>
      <c r="O2311" s="48">
        <v>2461</v>
      </c>
      <c r="P2311" s="48">
        <v>10894</v>
      </c>
      <c r="Q2311" s="48">
        <v>13355</v>
      </c>
      <c r="R2311" s="48">
        <v>7</v>
      </c>
      <c r="S2311" s="48">
        <v>48</v>
      </c>
      <c r="T2311" s="48">
        <v>55</v>
      </c>
      <c r="U2311" s="48">
        <v>2468</v>
      </c>
      <c r="V2311" s="48">
        <v>10942</v>
      </c>
      <c r="W2311" s="156">
        <v>1911412</v>
      </c>
      <c r="X2311" s="156">
        <v>4291</v>
      </c>
      <c r="Y2311" s="156">
        <v>1915703</v>
      </c>
      <c r="Z2311" s="28">
        <v>1</v>
      </c>
      <c r="AA2311" s="28"/>
      <c r="AB2311" s="111">
        <v>40</v>
      </c>
      <c r="AC2311" s="28">
        <v>0.27500000000000002</v>
      </c>
      <c r="AD2311" s="28">
        <v>4.5699999999999998E-2</v>
      </c>
      <c r="AE2311" s="139"/>
      <c r="AF2311" s="139"/>
      <c r="AG2311" s="93">
        <v>553</v>
      </c>
      <c r="AH2311" s="93">
        <v>1093</v>
      </c>
      <c r="AI2311" s="1"/>
      <c r="AJ2311" s="1"/>
      <c r="AK2311" s="1"/>
      <c r="AL2311" s="1"/>
      <c r="AM2311" s="1"/>
      <c r="AN2311" s="1"/>
      <c r="AO2311" s="1"/>
      <c r="AP2311" s="1"/>
      <c r="AQ2311" s="1"/>
      <c r="AR2311" s="1"/>
      <c r="AS2311" s="1"/>
      <c r="AT2311" s="1"/>
      <c r="AU2311" s="1"/>
      <c r="AV2311" s="1"/>
      <c r="AW2311" s="1"/>
      <c r="AX2311" s="1"/>
      <c r="AY2311" s="1"/>
    </row>
    <row r="2312" spans="1:51">
      <c r="A2312" s="51" t="s">
        <v>172</v>
      </c>
      <c r="B2312" s="2" t="s">
        <v>66</v>
      </c>
      <c r="C2312" s="14" t="s">
        <v>62</v>
      </c>
      <c r="D2312" s="2">
        <v>2015</v>
      </c>
      <c r="E2312" s="14">
        <v>2015</v>
      </c>
      <c r="F2312" s="14" t="s">
        <v>100</v>
      </c>
      <c r="G2312" s="93">
        <v>289322</v>
      </c>
      <c r="H2312" s="93">
        <v>1809644</v>
      </c>
      <c r="I2312" s="93">
        <v>2002</v>
      </c>
      <c r="J2312" s="93">
        <v>18304</v>
      </c>
      <c r="K2312" s="93">
        <v>291324</v>
      </c>
      <c r="L2312" s="93">
        <v>1827948</v>
      </c>
      <c r="M2312" s="48">
        <v>2119272</v>
      </c>
      <c r="N2312" s="48">
        <v>4462799</v>
      </c>
      <c r="O2312" s="48">
        <v>733916</v>
      </c>
      <c r="P2312" s="48">
        <v>3682071</v>
      </c>
      <c r="Q2312" s="48">
        <v>4415987</v>
      </c>
      <c r="R2312" s="48">
        <v>6587</v>
      </c>
      <c r="S2312" s="48">
        <v>40225</v>
      </c>
      <c r="T2312" s="48">
        <v>46812</v>
      </c>
      <c r="U2312" s="48">
        <v>740503</v>
      </c>
      <c r="V2312" s="48">
        <v>3722296</v>
      </c>
      <c r="W2312" s="156">
        <v>629762269</v>
      </c>
      <c r="X2312" s="156">
        <v>6284295</v>
      </c>
      <c r="Y2312" s="156">
        <v>636046564</v>
      </c>
      <c r="Z2312" s="28">
        <v>0.97209999999999996</v>
      </c>
      <c r="AA2312" s="28"/>
      <c r="AB2312" s="111">
        <v>393</v>
      </c>
      <c r="AC2312" s="28">
        <v>0.31</v>
      </c>
      <c r="AD2312" s="28">
        <v>5.7500000000000002E-2</v>
      </c>
      <c r="AE2312" s="139"/>
      <c r="AF2312" s="139"/>
      <c r="AG2312" s="93">
        <v>328726</v>
      </c>
      <c r="AH2312" s="93">
        <v>686798</v>
      </c>
      <c r="AI2312" s="2"/>
      <c r="AJ2312" s="2"/>
      <c r="AK2312" s="2"/>
      <c r="AL2312" s="2"/>
      <c r="AM2312" s="2"/>
      <c r="AN2312" s="2"/>
      <c r="AO2312" s="2"/>
      <c r="AP2312" s="2"/>
      <c r="AQ2312" s="2"/>
      <c r="AR2312" s="2"/>
      <c r="AS2312" s="2"/>
      <c r="AT2312" s="2"/>
      <c r="AU2312" s="2"/>
      <c r="AV2312" s="2"/>
      <c r="AW2312" s="2"/>
      <c r="AX2312" s="2"/>
      <c r="AY2312" s="2"/>
    </row>
    <row r="2313" spans="1:51">
      <c r="A2313" s="51" t="s">
        <v>173</v>
      </c>
      <c r="B2313" s="2" t="s">
        <v>74</v>
      </c>
      <c r="C2313" s="14" t="s">
        <v>62</v>
      </c>
      <c r="D2313" s="2">
        <v>2015</v>
      </c>
      <c r="E2313" s="14">
        <v>2015</v>
      </c>
      <c r="F2313" s="14" t="s">
        <v>100</v>
      </c>
      <c r="G2313" s="93">
        <v>8508</v>
      </c>
      <c r="H2313" s="93">
        <v>51539</v>
      </c>
      <c r="I2313" s="93">
        <v>99</v>
      </c>
      <c r="J2313" s="93">
        <v>975</v>
      </c>
      <c r="K2313" s="93">
        <v>8607</v>
      </c>
      <c r="L2313" s="93">
        <v>52514</v>
      </c>
      <c r="M2313" s="48">
        <v>61121</v>
      </c>
      <c r="N2313" s="48">
        <v>119790</v>
      </c>
      <c r="O2313" s="48">
        <v>20068</v>
      </c>
      <c r="P2313" s="48">
        <v>97139</v>
      </c>
      <c r="Q2313" s="48">
        <v>117207</v>
      </c>
      <c r="R2313" s="48">
        <v>332</v>
      </c>
      <c r="S2313" s="48">
        <v>2251</v>
      </c>
      <c r="T2313" s="48">
        <v>2583</v>
      </c>
      <c r="U2313" s="48">
        <v>20400</v>
      </c>
      <c r="V2313" s="48">
        <v>99390</v>
      </c>
      <c r="W2313" s="156">
        <v>17397799</v>
      </c>
      <c r="X2313" s="156">
        <v>311001</v>
      </c>
      <c r="Y2313" s="156">
        <v>17708800</v>
      </c>
      <c r="Z2313" s="28">
        <v>0.83509999999999995</v>
      </c>
      <c r="AA2313" s="28"/>
      <c r="AB2313" s="111">
        <v>7</v>
      </c>
      <c r="AC2313" s="28">
        <v>0.85699999999999998</v>
      </c>
      <c r="AD2313" s="28">
        <v>5.7000000000000002E-2</v>
      </c>
      <c r="AE2313" s="139"/>
      <c r="AF2313" s="139"/>
      <c r="AG2313" s="93">
        <v>8989</v>
      </c>
      <c r="AH2313" s="93">
        <v>17166</v>
      </c>
      <c r="AI2313" s="1"/>
      <c r="AJ2313" s="1"/>
      <c r="AK2313" s="1"/>
      <c r="AL2313" s="1"/>
      <c r="AM2313" s="1"/>
      <c r="AN2313" s="1"/>
      <c r="AO2313" s="1"/>
      <c r="AP2313" s="1"/>
      <c r="AQ2313" s="1"/>
      <c r="AR2313" s="1"/>
      <c r="AS2313" s="1"/>
      <c r="AT2313" s="1"/>
      <c r="AU2313" s="1"/>
      <c r="AV2313" s="1"/>
      <c r="AW2313" s="1"/>
      <c r="AX2313" s="1"/>
      <c r="AY2313" s="1"/>
    </row>
    <row r="2314" spans="1:51">
      <c r="A2314" s="51" t="s">
        <v>174</v>
      </c>
      <c r="B2314" s="2" t="s">
        <v>75</v>
      </c>
      <c r="C2314" s="14" t="s">
        <v>62</v>
      </c>
      <c r="D2314" s="2">
        <v>2015</v>
      </c>
      <c r="E2314" s="14">
        <v>2015</v>
      </c>
      <c r="F2314" s="14" t="s">
        <v>100</v>
      </c>
      <c r="G2314" s="93">
        <v>3</v>
      </c>
      <c r="H2314" s="93">
        <v>99</v>
      </c>
      <c r="I2314" s="93">
        <v>0</v>
      </c>
      <c r="J2314" s="93">
        <v>0</v>
      </c>
      <c r="K2314" s="93">
        <v>3</v>
      </c>
      <c r="L2314" s="93">
        <v>99</v>
      </c>
      <c r="M2314" s="48">
        <v>102</v>
      </c>
      <c r="N2314" s="48">
        <v>163</v>
      </c>
      <c r="O2314" s="48">
        <v>6</v>
      </c>
      <c r="P2314" s="48">
        <v>157</v>
      </c>
      <c r="Q2314" s="48">
        <v>163</v>
      </c>
      <c r="R2314" s="48">
        <v>0</v>
      </c>
      <c r="S2314" s="48">
        <v>0</v>
      </c>
      <c r="T2314" s="48">
        <v>0</v>
      </c>
      <c r="U2314" s="48">
        <v>6</v>
      </c>
      <c r="V2314" s="48">
        <v>157</v>
      </c>
      <c r="W2314" s="156">
        <v>21827</v>
      </c>
      <c r="X2314" s="156">
        <v>0</v>
      </c>
      <c r="Y2314" s="156">
        <v>21827</v>
      </c>
      <c r="Z2314" s="28">
        <v>1</v>
      </c>
      <c r="AA2314" s="28"/>
      <c r="AB2314" s="111">
        <v>55</v>
      </c>
      <c r="AC2314" s="28">
        <v>0.309</v>
      </c>
      <c r="AD2314" s="28">
        <v>3.9699999999999999E-2</v>
      </c>
      <c r="AE2314" s="139"/>
      <c r="AF2314" s="139"/>
      <c r="AG2314" s="93">
        <v>1</v>
      </c>
      <c r="AH2314" s="93">
        <v>1</v>
      </c>
    </row>
    <row r="2315" spans="1:51">
      <c r="A2315" s="51" t="s">
        <v>175</v>
      </c>
      <c r="B2315" s="2" t="s">
        <v>75</v>
      </c>
      <c r="C2315" s="14" t="s">
        <v>62</v>
      </c>
      <c r="D2315" s="2">
        <v>2015</v>
      </c>
      <c r="E2315" s="14">
        <v>2015</v>
      </c>
      <c r="F2315" s="14" t="s">
        <v>100</v>
      </c>
      <c r="G2315" s="93">
        <v>182</v>
      </c>
      <c r="H2315" s="93">
        <v>1632</v>
      </c>
      <c r="I2315" s="93">
        <v>0</v>
      </c>
      <c r="J2315" s="93">
        <v>0</v>
      </c>
      <c r="K2315" s="93">
        <v>182</v>
      </c>
      <c r="L2315" s="93">
        <v>1632</v>
      </c>
      <c r="M2315" s="48">
        <v>1814</v>
      </c>
      <c r="N2315" s="48">
        <v>3438</v>
      </c>
      <c r="O2315" s="48">
        <v>458</v>
      </c>
      <c r="P2315" s="48">
        <v>2978</v>
      </c>
      <c r="Q2315" s="48">
        <v>3436</v>
      </c>
      <c r="R2315" s="48">
        <v>0</v>
      </c>
      <c r="S2315" s="48">
        <v>2</v>
      </c>
      <c r="T2315" s="48">
        <v>2</v>
      </c>
      <c r="U2315" s="48">
        <v>458</v>
      </c>
      <c r="V2315" s="48">
        <v>2980</v>
      </c>
      <c r="W2315" s="156">
        <v>466633</v>
      </c>
      <c r="X2315" s="156">
        <v>167</v>
      </c>
      <c r="Y2315" s="156">
        <v>466800</v>
      </c>
      <c r="Z2315" s="28">
        <v>1</v>
      </c>
      <c r="AA2315" s="28"/>
      <c r="AB2315" s="111">
        <v>55</v>
      </c>
      <c r="AC2315" s="28">
        <v>0.309</v>
      </c>
      <c r="AD2315" s="28">
        <v>3.9699999999999999E-2</v>
      </c>
      <c r="AE2315" s="139"/>
      <c r="AF2315" s="139"/>
      <c r="AG2315" s="93">
        <v>60</v>
      </c>
      <c r="AH2315" s="93">
        <v>105</v>
      </c>
    </row>
    <row r="2316" spans="1:51">
      <c r="A2316" s="51" t="s">
        <v>176</v>
      </c>
      <c r="B2316" s="2" t="s">
        <v>75</v>
      </c>
      <c r="C2316" s="14" t="s">
        <v>62</v>
      </c>
      <c r="D2316" s="2">
        <v>2015</v>
      </c>
      <c r="E2316" s="14">
        <v>2015</v>
      </c>
      <c r="F2316" s="14" t="s">
        <v>100</v>
      </c>
      <c r="G2316" s="93">
        <v>1963</v>
      </c>
      <c r="H2316" s="93">
        <v>14422</v>
      </c>
      <c r="I2316" s="93">
        <v>5</v>
      </c>
      <c r="J2316" s="93">
        <v>40</v>
      </c>
      <c r="K2316" s="93">
        <v>1968</v>
      </c>
      <c r="L2316" s="93">
        <v>14462</v>
      </c>
      <c r="M2316" s="48">
        <v>16430</v>
      </c>
      <c r="N2316" s="48">
        <v>31927</v>
      </c>
      <c r="O2316" s="48">
        <v>4908</v>
      </c>
      <c r="P2316" s="48">
        <v>26922</v>
      </c>
      <c r="Q2316" s="48">
        <v>31830</v>
      </c>
      <c r="R2316" s="48">
        <v>13</v>
      </c>
      <c r="S2316" s="48">
        <v>84</v>
      </c>
      <c r="T2316" s="48">
        <v>97</v>
      </c>
      <c r="U2316" s="48">
        <v>4921</v>
      </c>
      <c r="V2316" s="48">
        <v>27006</v>
      </c>
      <c r="W2316" s="156">
        <v>4462449</v>
      </c>
      <c r="X2316" s="156">
        <v>11771</v>
      </c>
      <c r="Y2316" s="156">
        <v>4474220</v>
      </c>
      <c r="Z2316" s="28">
        <v>0.94569999999999999</v>
      </c>
      <c r="AA2316" s="28"/>
      <c r="AB2316" s="111">
        <v>55</v>
      </c>
      <c r="AC2316" s="28">
        <v>0.309</v>
      </c>
      <c r="AD2316" s="28">
        <v>3.9699999999999999E-2</v>
      </c>
      <c r="AE2316" s="139"/>
      <c r="AF2316" s="139"/>
      <c r="AG2316" s="93">
        <v>912</v>
      </c>
      <c r="AH2316" s="93">
        <v>1569</v>
      </c>
    </row>
    <row r="2317" spans="1:51">
      <c r="A2317" s="51" t="s">
        <v>177</v>
      </c>
      <c r="B2317" s="2" t="s">
        <v>75</v>
      </c>
      <c r="C2317" s="14" t="s">
        <v>62</v>
      </c>
      <c r="D2317" s="2">
        <v>2015</v>
      </c>
      <c r="E2317" s="14">
        <v>2015</v>
      </c>
      <c r="F2317" s="14" t="s">
        <v>100</v>
      </c>
      <c r="G2317" s="93">
        <v>269</v>
      </c>
      <c r="H2317" s="93">
        <v>2654</v>
      </c>
      <c r="I2317" s="93">
        <v>0</v>
      </c>
      <c r="J2317" s="93">
        <v>5</v>
      </c>
      <c r="K2317" s="93">
        <v>269</v>
      </c>
      <c r="L2317" s="93">
        <v>2659</v>
      </c>
      <c r="M2317" s="48">
        <v>2928</v>
      </c>
      <c r="N2317" s="48">
        <v>5509</v>
      </c>
      <c r="O2317" s="48">
        <v>710</v>
      </c>
      <c r="P2317" s="48">
        <v>4786</v>
      </c>
      <c r="Q2317" s="48">
        <v>5496</v>
      </c>
      <c r="R2317" s="48">
        <v>1</v>
      </c>
      <c r="S2317" s="48">
        <v>12</v>
      </c>
      <c r="T2317" s="48">
        <v>13</v>
      </c>
      <c r="U2317" s="48">
        <v>711</v>
      </c>
      <c r="V2317" s="48">
        <v>4798</v>
      </c>
      <c r="W2317" s="156">
        <v>745531</v>
      </c>
      <c r="X2317" s="156">
        <v>1247</v>
      </c>
      <c r="Y2317" s="156">
        <v>746778</v>
      </c>
      <c r="Z2317" s="28">
        <v>1</v>
      </c>
      <c r="AA2317" s="28"/>
      <c r="AB2317" s="111">
        <v>55</v>
      </c>
      <c r="AC2317" s="28">
        <v>0.309</v>
      </c>
      <c r="AD2317" s="28">
        <v>3.9699999999999999E-2</v>
      </c>
      <c r="AE2317" s="139"/>
      <c r="AF2317" s="139"/>
      <c r="AG2317" s="93">
        <v>94</v>
      </c>
      <c r="AH2317" s="93">
        <v>167</v>
      </c>
    </row>
    <row r="2318" spans="1:51">
      <c r="A2318" s="51" t="s">
        <v>178</v>
      </c>
      <c r="B2318" s="2" t="s">
        <v>75</v>
      </c>
      <c r="C2318" s="14" t="s">
        <v>62</v>
      </c>
      <c r="D2318" s="2">
        <v>2015</v>
      </c>
      <c r="E2318" s="14">
        <v>2015</v>
      </c>
      <c r="F2318" s="14" t="s">
        <v>100</v>
      </c>
      <c r="G2318" s="93">
        <v>106</v>
      </c>
      <c r="H2318" s="93">
        <v>618</v>
      </c>
      <c r="I2318" s="93">
        <v>0</v>
      </c>
      <c r="J2318" s="93">
        <v>2</v>
      </c>
      <c r="K2318" s="93">
        <v>106</v>
      </c>
      <c r="L2318" s="93">
        <v>620</v>
      </c>
      <c r="M2318" s="48">
        <v>726</v>
      </c>
      <c r="N2318" s="48">
        <v>1725</v>
      </c>
      <c r="O2318" s="48">
        <v>288</v>
      </c>
      <c r="P2318" s="48">
        <v>1431</v>
      </c>
      <c r="Q2318" s="48">
        <v>1719</v>
      </c>
      <c r="R2318" s="48">
        <v>1</v>
      </c>
      <c r="S2318" s="48">
        <v>5</v>
      </c>
      <c r="T2318" s="48">
        <v>6</v>
      </c>
      <c r="U2318" s="48">
        <v>289</v>
      </c>
      <c r="V2318" s="48">
        <v>1436</v>
      </c>
      <c r="W2318" s="156">
        <v>222783</v>
      </c>
      <c r="X2318" s="156">
        <v>697</v>
      </c>
      <c r="Y2318" s="156">
        <v>223480</v>
      </c>
      <c r="Z2318" s="28">
        <v>0.875</v>
      </c>
      <c r="AA2318" s="28"/>
      <c r="AB2318" s="111">
        <v>55</v>
      </c>
      <c r="AC2318" s="28">
        <v>0.309</v>
      </c>
      <c r="AD2318" s="28">
        <v>3.9699999999999999E-2</v>
      </c>
      <c r="AE2318" s="139"/>
      <c r="AF2318" s="139"/>
      <c r="AG2318" s="93">
        <v>139</v>
      </c>
      <c r="AH2318" s="93">
        <v>313</v>
      </c>
    </row>
    <row r="2319" spans="1:51">
      <c r="A2319" s="51" t="s">
        <v>179</v>
      </c>
      <c r="B2319" s="2" t="s">
        <v>74</v>
      </c>
      <c r="C2319" s="14" t="s">
        <v>62</v>
      </c>
      <c r="D2319" s="2">
        <v>2015</v>
      </c>
      <c r="E2319" s="14">
        <v>2015</v>
      </c>
      <c r="F2319" s="14" t="s">
        <v>100</v>
      </c>
      <c r="G2319" s="93">
        <v>5100</v>
      </c>
      <c r="H2319" s="93">
        <v>29923</v>
      </c>
      <c r="I2319" s="93">
        <v>34</v>
      </c>
      <c r="J2319" s="93">
        <v>254</v>
      </c>
      <c r="K2319" s="93">
        <v>5134</v>
      </c>
      <c r="L2319" s="93">
        <v>30177</v>
      </c>
      <c r="M2319" s="48">
        <v>35311</v>
      </c>
      <c r="N2319" s="48">
        <v>71323</v>
      </c>
      <c r="O2319" s="48">
        <v>12166</v>
      </c>
      <c r="P2319" s="48">
        <v>58439</v>
      </c>
      <c r="Q2319" s="48">
        <v>70605</v>
      </c>
      <c r="R2319" s="48">
        <v>121</v>
      </c>
      <c r="S2319" s="48">
        <v>597</v>
      </c>
      <c r="T2319" s="48">
        <v>718</v>
      </c>
      <c r="U2319" s="48">
        <v>12287</v>
      </c>
      <c r="V2319" s="48">
        <v>59036</v>
      </c>
      <c r="W2319" s="156">
        <v>10451468</v>
      </c>
      <c r="X2319" s="156">
        <v>79780</v>
      </c>
      <c r="Y2319" s="156">
        <v>10531248</v>
      </c>
      <c r="Z2319" s="28">
        <v>0.96840000000000004</v>
      </c>
      <c r="AA2319" s="28"/>
      <c r="AB2319" s="111">
        <v>7</v>
      </c>
      <c r="AC2319" s="28">
        <v>0.57099999999999995</v>
      </c>
      <c r="AD2319" s="28">
        <v>2.7799999999999998E-2</v>
      </c>
      <c r="AE2319" s="139"/>
      <c r="AF2319" s="139"/>
      <c r="AG2319" s="93">
        <v>5369</v>
      </c>
      <c r="AH2319" s="93">
        <v>10735</v>
      </c>
    </row>
    <row r="2320" spans="1:51">
      <c r="A2320" s="51" t="s">
        <v>180</v>
      </c>
      <c r="B2320" s="2" t="s">
        <v>75</v>
      </c>
      <c r="C2320" s="14" t="s">
        <v>62</v>
      </c>
      <c r="D2320" s="2">
        <v>2015</v>
      </c>
      <c r="E2320" s="14">
        <v>2015</v>
      </c>
      <c r="F2320" s="14" t="s">
        <v>100</v>
      </c>
      <c r="G2320" s="93">
        <v>399</v>
      </c>
      <c r="H2320" s="93">
        <v>2093</v>
      </c>
      <c r="I2320" s="93">
        <v>0</v>
      </c>
      <c r="J2320" s="93">
        <v>1</v>
      </c>
      <c r="K2320" s="93">
        <v>399</v>
      </c>
      <c r="L2320" s="93">
        <v>2094</v>
      </c>
      <c r="M2320" s="48">
        <v>2493</v>
      </c>
      <c r="N2320" s="48">
        <v>5146</v>
      </c>
      <c r="O2320" s="48">
        <v>1107</v>
      </c>
      <c r="P2320" s="48">
        <v>4037</v>
      </c>
      <c r="Q2320" s="48">
        <v>5144</v>
      </c>
      <c r="R2320" s="48">
        <v>0</v>
      </c>
      <c r="S2320" s="48">
        <v>2</v>
      </c>
      <c r="T2320" s="48">
        <v>2</v>
      </c>
      <c r="U2320" s="48">
        <v>1107</v>
      </c>
      <c r="V2320" s="48">
        <v>4039</v>
      </c>
      <c r="W2320" s="156">
        <v>720176</v>
      </c>
      <c r="X2320" s="156">
        <v>0</v>
      </c>
      <c r="Y2320" s="156">
        <v>720176</v>
      </c>
      <c r="Z2320" s="28">
        <v>1</v>
      </c>
      <c r="AA2320" s="28"/>
      <c r="AB2320" s="111">
        <v>55</v>
      </c>
      <c r="AC2320" s="28">
        <v>0.309</v>
      </c>
      <c r="AD2320" s="28">
        <v>3.9699999999999999E-2</v>
      </c>
      <c r="AE2320" s="139"/>
      <c r="AF2320" s="139"/>
      <c r="AG2320" s="93">
        <v>140</v>
      </c>
      <c r="AH2320" s="93">
        <v>237</v>
      </c>
    </row>
    <row r="2321" spans="1:34">
      <c r="A2321" s="51" t="s">
        <v>181</v>
      </c>
      <c r="B2321" s="2" t="s">
        <v>75</v>
      </c>
      <c r="C2321" s="14" t="s">
        <v>62</v>
      </c>
      <c r="D2321" s="2">
        <v>2015</v>
      </c>
      <c r="E2321" s="14">
        <v>2015</v>
      </c>
      <c r="F2321" s="14" t="s">
        <v>100</v>
      </c>
      <c r="G2321" s="93">
        <v>604</v>
      </c>
      <c r="H2321" s="93">
        <v>6734</v>
      </c>
      <c r="I2321" s="93">
        <v>1</v>
      </c>
      <c r="J2321" s="93">
        <v>21</v>
      </c>
      <c r="K2321" s="93">
        <v>605</v>
      </c>
      <c r="L2321" s="93">
        <v>6755</v>
      </c>
      <c r="M2321" s="48">
        <v>7360</v>
      </c>
      <c r="N2321" s="48">
        <v>13261</v>
      </c>
      <c r="O2321" s="48">
        <v>1518</v>
      </c>
      <c r="P2321" s="48">
        <v>11694</v>
      </c>
      <c r="Q2321" s="48">
        <v>13212</v>
      </c>
      <c r="R2321" s="48">
        <v>1</v>
      </c>
      <c r="S2321" s="48">
        <v>48</v>
      </c>
      <c r="T2321" s="48">
        <v>49</v>
      </c>
      <c r="U2321" s="48">
        <v>1519</v>
      </c>
      <c r="V2321" s="48">
        <v>11742</v>
      </c>
      <c r="W2321" s="156">
        <v>1831095</v>
      </c>
      <c r="X2321" s="156">
        <v>4554</v>
      </c>
      <c r="Y2321" s="156">
        <v>1835649</v>
      </c>
      <c r="Z2321" s="28">
        <v>0.995</v>
      </c>
      <c r="AA2321" s="28"/>
      <c r="AB2321" s="111">
        <v>55</v>
      </c>
      <c r="AC2321" s="28">
        <v>0.309</v>
      </c>
      <c r="AD2321" s="28">
        <v>3.9699999999999999E-2</v>
      </c>
      <c r="AE2321" s="139"/>
      <c r="AF2321" s="139"/>
      <c r="AG2321" s="93">
        <v>412</v>
      </c>
      <c r="AH2321" s="93">
        <v>822</v>
      </c>
    </row>
    <row r="2322" spans="1:34">
      <c r="A2322" s="13" t="s">
        <v>123</v>
      </c>
      <c r="B2322" s="2" t="s">
        <v>74</v>
      </c>
      <c r="C2322" s="14" t="s">
        <v>62</v>
      </c>
      <c r="D2322" s="2">
        <v>2015</v>
      </c>
      <c r="E2322" s="14">
        <v>2015</v>
      </c>
      <c r="F2322" s="14" t="s">
        <v>100</v>
      </c>
      <c r="G2322" s="93">
        <v>14873</v>
      </c>
      <c r="H2322" s="93">
        <v>82547</v>
      </c>
      <c r="I2322" s="93">
        <v>62</v>
      </c>
      <c r="J2322" s="93">
        <v>374</v>
      </c>
      <c r="K2322" s="93">
        <v>14935</v>
      </c>
      <c r="L2322" s="93">
        <v>82921</v>
      </c>
      <c r="M2322" s="48">
        <v>97856</v>
      </c>
      <c r="N2322" s="48">
        <v>229388</v>
      </c>
      <c r="O2322" s="48">
        <v>40708</v>
      </c>
      <c r="P2322" s="48">
        <v>187531</v>
      </c>
      <c r="Q2322" s="48">
        <v>228239</v>
      </c>
      <c r="R2322" s="48">
        <v>219</v>
      </c>
      <c r="S2322" s="48">
        <v>930</v>
      </c>
      <c r="T2322" s="48">
        <v>1149</v>
      </c>
      <c r="U2322" s="48">
        <v>40927</v>
      </c>
      <c r="V2322" s="48">
        <v>188461</v>
      </c>
      <c r="W2322" s="156">
        <v>33377243</v>
      </c>
      <c r="X2322" s="156">
        <v>148672</v>
      </c>
      <c r="Y2322" s="156">
        <v>33525915</v>
      </c>
      <c r="Z2322" s="28">
        <v>0.94099999999999995</v>
      </c>
      <c r="AA2322" s="28"/>
      <c r="AB2322" s="111">
        <v>9</v>
      </c>
      <c r="AC2322" s="28">
        <v>0.111</v>
      </c>
      <c r="AD2322" s="28">
        <v>2.2700000000000001E-2</v>
      </c>
      <c r="AE2322" s="139"/>
      <c r="AF2322" s="139"/>
      <c r="AG2322" s="93">
        <v>14167</v>
      </c>
      <c r="AH2322" s="93">
        <v>31233</v>
      </c>
    </row>
    <row r="2323" spans="1:34">
      <c r="A2323" s="13" t="s">
        <v>124</v>
      </c>
      <c r="B2323" s="2" t="s">
        <v>75</v>
      </c>
      <c r="C2323" s="14" t="s">
        <v>62</v>
      </c>
      <c r="D2323" s="2">
        <v>2015</v>
      </c>
      <c r="E2323" s="14">
        <v>2015</v>
      </c>
      <c r="F2323" s="14" t="s">
        <v>100</v>
      </c>
      <c r="G2323" s="93">
        <v>245</v>
      </c>
      <c r="H2323" s="93">
        <v>1273</v>
      </c>
      <c r="I2323" s="93">
        <v>0</v>
      </c>
      <c r="J2323" s="93">
        <v>3</v>
      </c>
      <c r="K2323" s="93">
        <v>245</v>
      </c>
      <c r="L2323" s="93">
        <v>1276</v>
      </c>
      <c r="M2323" s="48">
        <v>1521</v>
      </c>
      <c r="N2323" s="48">
        <v>3682</v>
      </c>
      <c r="O2323" s="48">
        <v>675</v>
      </c>
      <c r="P2323" s="48">
        <v>2997</v>
      </c>
      <c r="Q2323" s="48">
        <v>3672</v>
      </c>
      <c r="R2323" s="48">
        <v>1</v>
      </c>
      <c r="S2323" s="48">
        <v>9</v>
      </c>
      <c r="T2323" s="48">
        <v>10</v>
      </c>
      <c r="U2323" s="48">
        <v>676</v>
      </c>
      <c r="V2323" s="48">
        <v>3006</v>
      </c>
      <c r="W2323" s="156">
        <v>471332</v>
      </c>
      <c r="X2323" s="156">
        <v>722</v>
      </c>
      <c r="Y2323" s="156">
        <v>472054</v>
      </c>
      <c r="Z2323" s="28">
        <v>1</v>
      </c>
      <c r="AA2323" s="28"/>
      <c r="AB2323" s="111">
        <v>55</v>
      </c>
      <c r="AC2323" s="28">
        <v>0.309</v>
      </c>
      <c r="AD2323" s="28">
        <v>3.9699999999999999E-2</v>
      </c>
      <c r="AE2323" s="139"/>
      <c r="AF2323" s="139"/>
      <c r="AG2323" s="93">
        <v>206</v>
      </c>
      <c r="AH2323" s="93">
        <v>468</v>
      </c>
    </row>
    <row r="2324" spans="1:34">
      <c r="A2324" s="13" t="s">
        <v>125</v>
      </c>
      <c r="B2324" s="2" t="s">
        <v>75</v>
      </c>
      <c r="C2324" s="14" t="s">
        <v>62</v>
      </c>
      <c r="D2324" s="2">
        <v>2015</v>
      </c>
      <c r="E2324" s="14">
        <v>2015</v>
      </c>
      <c r="F2324" s="14" t="s">
        <v>100</v>
      </c>
      <c r="G2324" s="93">
        <v>1048</v>
      </c>
      <c r="H2324" s="93">
        <v>10868</v>
      </c>
      <c r="I2324" s="93">
        <v>2</v>
      </c>
      <c r="J2324" s="93">
        <v>24</v>
      </c>
      <c r="K2324" s="93">
        <v>1050</v>
      </c>
      <c r="L2324" s="93">
        <v>10892</v>
      </c>
      <c r="M2324" s="48">
        <v>11942</v>
      </c>
      <c r="N2324" s="48">
        <v>20875</v>
      </c>
      <c r="O2324" s="48">
        <v>2609</v>
      </c>
      <c r="P2324" s="48">
        <v>18211</v>
      </c>
      <c r="Q2324" s="48">
        <v>20820</v>
      </c>
      <c r="R2324" s="48">
        <v>6</v>
      </c>
      <c r="S2324" s="48">
        <v>49</v>
      </c>
      <c r="T2324" s="48">
        <v>55</v>
      </c>
      <c r="U2324" s="48">
        <v>2615</v>
      </c>
      <c r="V2324" s="48">
        <v>18260</v>
      </c>
      <c r="W2324" s="156">
        <v>2951615</v>
      </c>
      <c r="X2324" s="156">
        <v>6396</v>
      </c>
      <c r="Y2324" s="156">
        <v>2958011</v>
      </c>
      <c r="Z2324" s="28">
        <v>0.99829999999999997</v>
      </c>
      <c r="AA2324" s="28"/>
      <c r="AB2324" s="111">
        <v>55</v>
      </c>
      <c r="AC2324" s="28">
        <v>0.309</v>
      </c>
      <c r="AD2324" s="28">
        <v>3.9699999999999999E-2</v>
      </c>
      <c r="AE2324" s="139"/>
      <c r="AF2324" s="139"/>
      <c r="AG2324" s="93">
        <v>666</v>
      </c>
      <c r="AH2324" s="93">
        <v>1227</v>
      </c>
    </row>
    <row r="2325" spans="1:34">
      <c r="A2325" s="13" t="s">
        <v>126</v>
      </c>
      <c r="B2325" s="2" t="s">
        <v>75</v>
      </c>
      <c r="C2325" s="14" t="s">
        <v>62</v>
      </c>
      <c r="D2325" s="2">
        <v>2015</v>
      </c>
      <c r="E2325" s="14">
        <v>2015</v>
      </c>
      <c r="F2325" s="14" t="s">
        <v>100</v>
      </c>
      <c r="G2325" s="93">
        <v>2395</v>
      </c>
      <c r="H2325" s="93">
        <v>14350</v>
      </c>
      <c r="I2325" s="93">
        <v>14</v>
      </c>
      <c r="J2325" s="93">
        <v>155</v>
      </c>
      <c r="K2325" s="93">
        <v>2409</v>
      </c>
      <c r="L2325" s="93">
        <v>14505</v>
      </c>
      <c r="M2325" s="48">
        <v>16914</v>
      </c>
      <c r="N2325" s="48">
        <v>42432</v>
      </c>
      <c r="O2325" s="48">
        <v>6835</v>
      </c>
      <c r="P2325" s="48">
        <v>35090</v>
      </c>
      <c r="Q2325" s="48">
        <v>41925</v>
      </c>
      <c r="R2325" s="48">
        <v>39</v>
      </c>
      <c r="S2325" s="48">
        <v>468</v>
      </c>
      <c r="T2325" s="48">
        <v>507</v>
      </c>
      <c r="U2325" s="48">
        <v>6874</v>
      </c>
      <c r="V2325" s="48">
        <v>35558</v>
      </c>
      <c r="W2325" s="156">
        <v>5468644</v>
      </c>
      <c r="X2325" s="156">
        <v>57200</v>
      </c>
      <c r="Y2325" s="156">
        <v>5525844</v>
      </c>
      <c r="Z2325" s="28">
        <v>0.9486</v>
      </c>
      <c r="AA2325" s="28"/>
      <c r="AB2325" s="111">
        <v>55</v>
      </c>
      <c r="AC2325" s="28">
        <v>0.309</v>
      </c>
      <c r="AD2325" s="28">
        <v>3.9699999999999999E-2</v>
      </c>
      <c r="AE2325" s="139"/>
      <c r="AF2325" s="139"/>
      <c r="AG2325" s="93">
        <v>984</v>
      </c>
      <c r="AH2325" s="93">
        <v>1928</v>
      </c>
    </row>
    <row r="2326" spans="1:34">
      <c r="A2326" s="13" t="s">
        <v>127</v>
      </c>
      <c r="B2326" s="2" t="s">
        <v>75</v>
      </c>
      <c r="C2326" s="14" t="s">
        <v>62</v>
      </c>
      <c r="D2326" s="2">
        <v>2015</v>
      </c>
      <c r="E2326" s="14">
        <v>2015</v>
      </c>
      <c r="F2326" s="14" t="s">
        <v>100</v>
      </c>
      <c r="G2326" s="93">
        <v>102</v>
      </c>
      <c r="H2326" s="93">
        <v>937</v>
      </c>
      <c r="I2326" s="93">
        <v>0</v>
      </c>
      <c r="J2326" s="93">
        <v>3</v>
      </c>
      <c r="K2326" s="93">
        <v>102</v>
      </c>
      <c r="L2326" s="93">
        <v>940</v>
      </c>
      <c r="M2326" s="48">
        <v>1042</v>
      </c>
      <c r="N2326" s="48">
        <v>2073</v>
      </c>
      <c r="O2326" s="48">
        <v>277</v>
      </c>
      <c r="P2326" s="48">
        <v>1788</v>
      </c>
      <c r="Q2326" s="48">
        <v>2065</v>
      </c>
      <c r="R2326" s="48">
        <v>0</v>
      </c>
      <c r="S2326" s="48">
        <v>8</v>
      </c>
      <c r="T2326" s="48">
        <v>8</v>
      </c>
      <c r="U2326" s="48">
        <v>277</v>
      </c>
      <c r="V2326" s="48">
        <v>1796</v>
      </c>
      <c r="W2326" s="156">
        <v>271126</v>
      </c>
      <c r="X2326" s="156">
        <v>493</v>
      </c>
      <c r="Y2326" s="156">
        <v>271619</v>
      </c>
      <c r="Z2326" s="28">
        <v>1</v>
      </c>
      <c r="AA2326" s="28"/>
      <c r="AB2326" s="111">
        <v>55</v>
      </c>
      <c r="AC2326" s="28">
        <v>0.309</v>
      </c>
      <c r="AD2326" s="28">
        <v>3.9699999999999999E-2</v>
      </c>
      <c r="AE2326" s="139"/>
      <c r="AF2326" s="139"/>
      <c r="AG2326" s="93">
        <v>88</v>
      </c>
      <c r="AH2326" s="93">
        <v>194</v>
      </c>
    </row>
    <row r="2327" spans="1:34">
      <c r="A2327" s="13" t="s">
        <v>128</v>
      </c>
      <c r="B2327" s="2" t="s">
        <v>75</v>
      </c>
      <c r="C2327" s="14" t="s">
        <v>62</v>
      </c>
      <c r="D2327" s="2">
        <v>2015</v>
      </c>
      <c r="E2327" s="14">
        <v>2015</v>
      </c>
      <c r="F2327" s="14" t="s">
        <v>100</v>
      </c>
      <c r="G2327" s="93">
        <v>11080</v>
      </c>
      <c r="H2327" s="93">
        <v>54681</v>
      </c>
      <c r="I2327" s="93">
        <v>24</v>
      </c>
      <c r="J2327" s="93">
        <v>380</v>
      </c>
      <c r="K2327" s="93">
        <v>11104</v>
      </c>
      <c r="L2327" s="93">
        <v>55061</v>
      </c>
      <c r="M2327" s="48">
        <v>66165</v>
      </c>
      <c r="N2327" s="48">
        <v>157116</v>
      </c>
      <c r="O2327" s="48">
        <v>30029</v>
      </c>
      <c r="P2327" s="48">
        <v>126113</v>
      </c>
      <c r="Q2327" s="48">
        <v>156142</v>
      </c>
      <c r="R2327" s="48">
        <v>76</v>
      </c>
      <c r="S2327" s="48">
        <v>898</v>
      </c>
      <c r="T2327" s="48">
        <v>974</v>
      </c>
      <c r="U2327" s="48">
        <v>30105</v>
      </c>
      <c r="V2327" s="48">
        <v>127011</v>
      </c>
      <c r="W2327" s="156">
        <v>21436936</v>
      </c>
      <c r="X2327" s="156">
        <v>128409</v>
      </c>
      <c r="Y2327" s="156">
        <v>21565345</v>
      </c>
      <c r="Z2327" s="28">
        <v>0.99380000000000002</v>
      </c>
      <c r="AA2327" s="28"/>
      <c r="AB2327" s="111">
        <v>22</v>
      </c>
      <c r="AC2327" s="28">
        <v>0.182</v>
      </c>
      <c r="AD2327" s="28">
        <v>5.4000000000000003E-3</v>
      </c>
      <c r="AE2327" s="139"/>
      <c r="AF2327" s="139"/>
      <c r="AG2327" s="93">
        <v>10357</v>
      </c>
      <c r="AH2327" s="93">
        <v>23201</v>
      </c>
    </row>
    <row r="2328" spans="1:34">
      <c r="A2328" s="13" t="s">
        <v>129</v>
      </c>
      <c r="B2328" s="2" t="s">
        <v>75</v>
      </c>
      <c r="C2328" s="14" t="s">
        <v>62</v>
      </c>
      <c r="D2328" s="2">
        <v>2015</v>
      </c>
      <c r="E2328" s="14">
        <v>2015</v>
      </c>
      <c r="F2328" s="14" t="s">
        <v>100</v>
      </c>
      <c r="G2328" s="93">
        <v>1600</v>
      </c>
      <c r="H2328" s="93">
        <v>8910</v>
      </c>
      <c r="I2328" s="93">
        <v>5</v>
      </c>
      <c r="J2328" s="93">
        <v>55</v>
      </c>
      <c r="K2328" s="93">
        <v>1605</v>
      </c>
      <c r="L2328" s="93">
        <v>8965</v>
      </c>
      <c r="M2328" s="48">
        <v>10570</v>
      </c>
      <c r="N2328" s="48">
        <v>24693</v>
      </c>
      <c r="O2328" s="48">
        <v>4430</v>
      </c>
      <c r="P2328" s="48">
        <v>20082</v>
      </c>
      <c r="Q2328" s="48">
        <v>24512</v>
      </c>
      <c r="R2328" s="48">
        <v>17</v>
      </c>
      <c r="S2328" s="48">
        <v>164</v>
      </c>
      <c r="T2328" s="48">
        <v>181</v>
      </c>
      <c r="U2328" s="48">
        <v>4447</v>
      </c>
      <c r="V2328" s="48">
        <v>20246</v>
      </c>
      <c r="W2328" s="156">
        <v>3247493</v>
      </c>
      <c r="X2328" s="156">
        <v>20350</v>
      </c>
      <c r="Y2328" s="156">
        <v>3267843</v>
      </c>
      <c r="Z2328" s="28">
        <v>0.998</v>
      </c>
      <c r="AA2328" s="28"/>
      <c r="AB2328" s="111">
        <v>55</v>
      </c>
      <c r="AC2328" s="28">
        <v>0.309</v>
      </c>
      <c r="AD2328" s="28">
        <v>3.9699999999999999E-2</v>
      </c>
      <c r="AE2328" s="139"/>
      <c r="AF2328" s="139"/>
      <c r="AG2328" s="93">
        <v>1340</v>
      </c>
      <c r="AH2328" s="93">
        <v>2990</v>
      </c>
    </row>
    <row r="2329" spans="1:34">
      <c r="A2329" s="13" t="s">
        <v>130</v>
      </c>
      <c r="B2329" s="2" t="s">
        <v>75</v>
      </c>
      <c r="C2329" s="14" t="s">
        <v>62</v>
      </c>
      <c r="D2329" s="2">
        <v>2015</v>
      </c>
      <c r="E2329" s="14">
        <v>2015</v>
      </c>
      <c r="F2329" s="14" t="s">
        <v>100</v>
      </c>
      <c r="G2329" s="93">
        <v>651</v>
      </c>
      <c r="H2329" s="93">
        <v>5466</v>
      </c>
      <c r="I2329" s="93">
        <v>0</v>
      </c>
      <c r="J2329" s="93">
        <v>15</v>
      </c>
      <c r="K2329" s="93">
        <v>651</v>
      </c>
      <c r="L2329" s="93">
        <v>5481</v>
      </c>
      <c r="M2329" s="48">
        <v>6132</v>
      </c>
      <c r="N2329" s="48">
        <v>11957</v>
      </c>
      <c r="O2329" s="48">
        <v>1692</v>
      </c>
      <c r="P2329" s="48">
        <v>10229</v>
      </c>
      <c r="Q2329" s="48">
        <v>11921</v>
      </c>
      <c r="R2329" s="48">
        <v>0</v>
      </c>
      <c r="S2329" s="48">
        <v>36</v>
      </c>
      <c r="T2329" s="48">
        <v>36</v>
      </c>
      <c r="U2329" s="48">
        <v>1692</v>
      </c>
      <c r="V2329" s="48">
        <v>10265</v>
      </c>
      <c r="W2329" s="156">
        <v>1680463</v>
      </c>
      <c r="X2329" s="156">
        <v>4266</v>
      </c>
      <c r="Y2329" s="156">
        <v>1684729</v>
      </c>
      <c r="Z2329" s="28">
        <v>0.98029999999999995</v>
      </c>
      <c r="AA2329" s="28"/>
      <c r="AB2329" s="111">
        <v>55</v>
      </c>
      <c r="AC2329" s="28">
        <v>0.309</v>
      </c>
      <c r="AD2329" s="28">
        <v>3.9699999999999999E-2</v>
      </c>
      <c r="AE2329" s="139"/>
      <c r="AF2329" s="139"/>
      <c r="AG2329" s="93">
        <v>365</v>
      </c>
      <c r="AH2329" s="93">
        <v>713</v>
      </c>
    </row>
    <row r="2330" spans="1:34">
      <c r="A2330" s="13" t="s">
        <v>131</v>
      </c>
      <c r="B2330" s="2" t="s">
        <v>75</v>
      </c>
      <c r="C2330" s="14" t="s">
        <v>62</v>
      </c>
      <c r="D2330" s="2">
        <v>2015</v>
      </c>
      <c r="E2330" s="14">
        <v>2015</v>
      </c>
      <c r="F2330" s="14" t="s">
        <v>100</v>
      </c>
      <c r="G2330" s="93">
        <v>289</v>
      </c>
      <c r="H2330" s="93">
        <v>1255</v>
      </c>
      <c r="I2330" s="93">
        <v>0</v>
      </c>
      <c r="J2330" s="93">
        <v>0</v>
      </c>
      <c r="K2330" s="93">
        <v>289</v>
      </c>
      <c r="L2330" s="93">
        <v>1255</v>
      </c>
      <c r="M2330" s="48">
        <v>1544</v>
      </c>
      <c r="N2330" s="48">
        <v>3212</v>
      </c>
      <c r="O2330" s="48">
        <v>780</v>
      </c>
      <c r="P2330" s="48">
        <v>2430</v>
      </c>
      <c r="Q2330" s="48">
        <v>3210</v>
      </c>
      <c r="R2330" s="48">
        <v>0</v>
      </c>
      <c r="S2330" s="48">
        <v>2</v>
      </c>
      <c r="T2330" s="48">
        <v>2</v>
      </c>
      <c r="U2330" s="48">
        <v>780</v>
      </c>
      <c r="V2330" s="48">
        <v>2432</v>
      </c>
      <c r="W2330" s="156">
        <v>450203</v>
      </c>
      <c r="X2330" s="156">
        <v>135</v>
      </c>
      <c r="Y2330" s="156">
        <v>450338</v>
      </c>
      <c r="Z2330" s="28">
        <v>0.94369999999999998</v>
      </c>
      <c r="AA2330" s="28"/>
      <c r="AB2330" s="111">
        <v>55</v>
      </c>
      <c r="AC2330" s="28">
        <v>0.309</v>
      </c>
      <c r="AD2330" s="28">
        <v>3.9699999999999999E-2</v>
      </c>
      <c r="AE2330" s="139"/>
      <c r="AF2330" s="139"/>
      <c r="AG2330" s="93">
        <v>101</v>
      </c>
      <c r="AH2330" s="93">
        <v>173</v>
      </c>
    </row>
    <row r="2331" spans="1:34">
      <c r="A2331" s="13" t="s">
        <v>132</v>
      </c>
      <c r="B2331" s="2" t="s">
        <v>76</v>
      </c>
      <c r="C2331" s="14" t="s">
        <v>62</v>
      </c>
      <c r="D2331" s="2">
        <v>2015</v>
      </c>
      <c r="E2331" s="14">
        <v>2015</v>
      </c>
      <c r="F2331" s="14" t="s">
        <v>100</v>
      </c>
      <c r="G2331" s="93">
        <v>79255</v>
      </c>
      <c r="H2331" s="93">
        <v>498925</v>
      </c>
      <c r="I2331" s="93">
        <v>934</v>
      </c>
      <c r="J2331" s="93">
        <v>5864</v>
      </c>
      <c r="K2331" s="93">
        <v>80189</v>
      </c>
      <c r="L2331" s="93">
        <v>504789</v>
      </c>
      <c r="M2331" s="48">
        <v>584978</v>
      </c>
      <c r="N2331" s="48">
        <v>1178282</v>
      </c>
      <c r="O2331" s="48">
        <v>181427</v>
      </c>
      <c r="P2331" s="48">
        <v>981524</v>
      </c>
      <c r="Q2331" s="48">
        <v>1162951</v>
      </c>
      <c r="R2331" s="48">
        <v>3008</v>
      </c>
      <c r="S2331" s="48">
        <v>12323</v>
      </c>
      <c r="T2331" s="48">
        <v>15331</v>
      </c>
      <c r="U2331" s="48">
        <v>184435</v>
      </c>
      <c r="V2331" s="48">
        <v>993847</v>
      </c>
      <c r="W2331" s="156">
        <v>173930939</v>
      </c>
      <c r="X2331" s="156">
        <v>2394964</v>
      </c>
      <c r="Y2331" s="156">
        <v>176325903</v>
      </c>
      <c r="Z2331" s="28">
        <v>0.9708</v>
      </c>
      <c r="AA2331" s="28"/>
      <c r="AB2331" s="111">
        <v>59</v>
      </c>
      <c r="AC2331" s="28">
        <v>0.45800000000000002</v>
      </c>
      <c r="AD2331" s="28">
        <v>5.16E-2</v>
      </c>
      <c r="AE2331" s="139"/>
      <c r="AF2331" s="139"/>
      <c r="AG2331" s="93">
        <v>109958</v>
      </c>
      <c r="AH2331" s="93">
        <v>224525</v>
      </c>
    </row>
    <row r="2332" spans="1:34">
      <c r="A2332" s="13" t="s">
        <v>133</v>
      </c>
      <c r="B2332" s="2" t="s">
        <v>75</v>
      </c>
      <c r="C2332" s="14" t="s">
        <v>62</v>
      </c>
      <c r="D2332" s="2">
        <v>2015</v>
      </c>
      <c r="E2332" s="14">
        <v>2015</v>
      </c>
      <c r="F2332" s="14" t="s">
        <v>100</v>
      </c>
      <c r="G2332" s="93">
        <v>2110</v>
      </c>
      <c r="H2332" s="93">
        <v>9991</v>
      </c>
      <c r="I2332" s="93">
        <v>4</v>
      </c>
      <c r="J2332" s="93">
        <v>20</v>
      </c>
      <c r="K2332" s="93">
        <v>2114</v>
      </c>
      <c r="L2332" s="93">
        <v>10011</v>
      </c>
      <c r="M2332" s="48">
        <v>12125</v>
      </c>
      <c r="N2332" s="48">
        <v>29932</v>
      </c>
      <c r="O2332" s="48">
        <v>5748</v>
      </c>
      <c r="P2332" s="48">
        <v>24099</v>
      </c>
      <c r="Q2332" s="48">
        <v>29847</v>
      </c>
      <c r="R2332" s="48">
        <v>13</v>
      </c>
      <c r="S2332" s="48">
        <v>72</v>
      </c>
      <c r="T2332" s="48">
        <v>85</v>
      </c>
      <c r="U2332" s="48">
        <v>5761</v>
      </c>
      <c r="V2332" s="48">
        <v>24171</v>
      </c>
      <c r="W2332" s="156">
        <v>4102418</v>
      </c>
      <c r="X2332" s="156">
        <v>8490</v>
      </c>
      <c r="Y2332" s="156">
        <v>4110908</v>
      </c>
      <c r="Z2332" s="28">
        <v>1</v>
      </c>
      <c r="AA2332" s="28"/>
      <c r="AB2332" s="111">
        <v>55</v>
      </c>
      <c r="AC2332" s="28">
        <v>0.309</v>
      </c>
      <c r="AD2332" s="28">
        <v>3.9699999999999999E-2</v>
      </c>
      <c r="AE2332" s="139"/>
      <c r="AF2332" s="139"/>
      <c r="AG2332" s="93">
        <v>2921</v>
      </c>
      <c r="AH2332" s="93">
        <v>6785</v>
      </c>
    </row>
    <row r="2333" spans="1:34">
      <c r="A2333" s="13" t="s">
        <v>134</v>
      </c>
      <c r="B2333" s="2" t="s">
        <v>75</v>
      </c>
      <c r="C2333" s="14" t="s">
        <v>62</v>
      </c>
      <c r="D2333" s="2">
        <v>2015</v>
      </c>
      <c r="E2333" s="14">
        <v>2015</v>
      </c>
      <c r="F2333" s="14" t="s">
        <v>100</v>
      </c>
      <c r="G2333" s="93">
        <v>656</v>
      </c>
      <c r="H2333" s="93">
        <v>5627</v>
      </c>
      <c r="I2333" s="93">
        <v>15</v>
      </c>
      <c r="J2333" s="93">
        <v>128</v>
      </c>
      <c r="K2333" s="93">
        <v>671</v>
      </c>
      <c r="L2333" s="93">
        <v>5755</v>
      </c>
      <c r="M2333" s="48">
        <v>6426</v>
      </c>
      <c r="N2333" s="48">
        <v>10485</v>
      </c>
      <c r="O2333" s="48">
        <v>1435</v>
      </c>
      <c r="P2333" s="48">
        <v>8700</v>
      </c>
      <c r="Q2333" s="48">
        <v>10135</v>
      </c>
      <c r="R2333" s="48">
        <v>41</v>
      </c>
      <c r="S2333" s="48">
        <v>309</v>
      </c>
      <c r="T2333" s="48">
        <v>350</v>
      </c>
      <c r="U2333" s="48">
        <v>1476</v>
      </c>
      <c r="V2333" s="48">
        <v>9009</v>
      </c>
      <c r="W2333" s="156">
        <v>1503222</v>
      </c>
      <c r="X2333" s="156">
        <v>33347</v>
      </c>
      <c r="Y2333" s="156">
        <v>1536569</v>
      </c>
      <c r="Z2333" s="28">
        <v>0.96930000000000005</v>
      </c>
      <c r="AA2333" s="28"/>
      <c r="AB2333" s="111">
        <v>55</v>
      </c>
      <c r="AC2333" s="28">
        <v>0.309</v>
      </c>
      <c r="AD2333" s="28">
        <v>3.9699999999999999E-2</v>
      </c>
      <c r="AE2333" s="139"/>
      <c r="AF2333" s="139"/>
      <c r="AG2333" s="93">
        <v>1291</v>
      </c>
      <c r="AH2333" s="93">
        <v>2318</v>
      </c>
    </row>
    <row r="2334" spans="1:34">
      <c r="A2334" s="13" t="s">
        <v>135</v>
      </c>
      <c r="B2334" s="2" t="s">
        <v>75</v>
      </c>
      <c r="C2334" s="14" t="s">
        <v>62</v>
      </c>
      <c r="D2334" s="2">
        <v>2015</v>
      </c>
      <c r="E2334" s="14">
        <v>2015</v>
      </c>
      <c r="F2334" s="14" t="s">
        <v>100</v>
      </c>
      <c r="G2334" s="93">
        <v>143</v>
      </c>
      <c r="H2334" s="93">
        <v>969</v>
      </c>
      <c r="I2334" s="93">
        <v>0</v>
      </c>
      <c r="J2334" s="93">
        <v>1</v>
      </c>
      <c r="K2334" s="93">
        <v>143</v>
      </c>
      <c r="L2334" s="93">
        <v>970</v>
      </c>
      <c r="M2334" s="48">
        <v>1113</v>
      </c>
      <c r="N2334" s="48">
        <v>2127</v>
      </c>
      <c r="O2334" s="48">
        <v>387</v>
      </c>
      <c r="P2334" s="48">
        <v>1737</v>
      </c>
      <c r="Q2334" s="48">
        <v>2124</v>
      </c>
      <c r="R2334" s="48">
        <v>0</v>
      </c>
      <c r="S2334" s="48">
        <v>3</v>
      </c>
      <c r="T2334" s="48">
        <v>3</v>
      </c>
      <c r="U2334" s="48">
        <v>387</v>
      </c>
      <c r="V2334" s="48">
        <v>1740</v>
      </c>
      <c r="W2334" s="156">
        <v>294061</v>
      </c>
      <c r="X2334" s="156">
        <v>206</v>
      </c>
      <c r="Y2334" s="156">
        <v>294267</v>
      </c>
      <c r="Z2334" s="28">
        <v>1</v>
      </c>
      <c r="AA2334" s="28"/>
      <c r="AB2334" s="111">
        <v>55</v>
      </c>
      <c r="AC2334" s="28">
        <v>0.309</v>
      </c>
      <c r="AD2334" s="28">
        <v>3.9699999999999999E-2</v>
      </c>
      <c r="AE2334" s="139"/>
      <c r="AF2334" s="139"/>
      <c r="AG2334" s="93">
        <v>25</v>
      </c>
      <c r="AH2334" s="93">
        <v>46</v>
      </c>
    </row>
    <row r="2335" spans="1:34">
      <c r="A2335" s="13" t="s">
        <v>136</v>
      </c>
      <c r="B2335" s="2" t="s">
        <v>75</v>
      </c>
      <c r="C2335" s="14" t="s">
        <v>62</v>
      </c>
      <c r="D2335" s="2">
        <v>2015</v>
      </c>
      <c r="E2335" s="14">
        <v>2015</v>
      </c>
      <c r="F2335" s="14" t="s">
        <v>100</v>
      </c>
      <c r="G2335" s="93">
        <v>751</v>
      </c>
      <c r="H2335" s="93">
        <v>6188</v>
      </c>
      <c r="I2335" s="93">
        <v>1</v>
      </c>
      <c r="J2335" s="93">
        <v>25</v>
      </c>
      <c r="K2335" s="93">
        <v>752</v>
      </c>
      <c r="L2335" s="93">
        <v>6213</v>
      </c>
      <c r="M2335" s="48">
        <v>6965</v>
      </c>
      <c r="N2335" s="48">
        <v>13008</v>
      </c>
      <c r="O2335" s="48">
        <v>1876</v>
      </c>
      <c r="P2335" s="48">
        <v>11077</v>
      </c>
      <c r="Q2335" s="48">
        <v>12953</v>
      </c>
      <c r="R2335" s="48">
        <v>5</v>
      </c>
      <c r="S2335" s="48">
        <v>50</v>
      </c>
      <c r="T2335" s="48">
        <v>55</v>
      </c>
      <c r="U2335" s="48">
        <v>1881</v>
      </c>
      <c r="V2335" s="48">
        <v>11127</v>
      </c>
      <c r="W2335" s="156">
        <v>1898168</v>
      </c>
      <c r="X2335" s="156">
        <v>7221</v>
      </c>
      <c r="Y2335" s="156">
        <v>1905389</v>
      </c>
      <c r="Z2335" s="28">
        <v>1</v>
      </c>
      <c r="AA2335" s="28"/>
      <c r="AB2335" s="111">
        <v>55</v>
      </c>
      <c r="AC2335" s="28">
        <v>0.309</v>
      </c>
      <c r="AD2335" s="28">
        <v>3.9699999999999999E-2</v>
      </c>
      <c r="AE2335" s="139"/>
      <c r="AF2335" s="139"/>
      <c r="AG2335" s="93">
        <v>600</v>
      </c>
      <c r="AH2335" s="93">
        <v>1261</v>
      </c>
    </row>
    <row r="2336" spans="1:34">
      <c r="A2336" s="13" t="s">
        <v>137</v>
      </c>
      <c r="B2336" s="2" t="s">
        <v>75</v>
      </c>
      <c r="C2336" s="14" t="s">
        <v>62</v>
      </c>
      <c r="D2336" s="2">
        <v>2015</v>
      </c>
      <c r="E2336" s="14">
        <v>2015</v>
      </c>
      <c r="F2336" s="14" t="s">
        <v>100</v>
      </c>
      <c r="G2336" s="93">
        <v>4749</v>
      </c>
      <c r="H2336" s="93">
        <v>20429</v>
      </c>
      <c r="I2336" s="93">
        <v>5</v>
      </c>
      <c r="J2336" s="93">
        <v>33</v>
      </c>
      <c r="K2336" s="93">
        <v>4754</v>
      </c>
      <c r="L2336" s="93">
        <v>20462</v>
      </c>
      <c r="M2336" s="48">
        <v>25216</v>
      </c>
      <c r="N2336" s="48">
        <v>58981</v>
      </c>
      <c r="O2336" s="48">
        <v>13084</v>
      </c>
      <c r="P2336" s="48">
        <v>45782</v>
      </c>
      <c r="Q2336" s="48">
        <v>58866</v>
      </c>
      <c r="R2336" s="48">
        <v>17</v>
      </c>
      <c r="S2336" s="48">
        <v>98</v>
      </c>
      <c r="T2336" s="48">
        <v>115</v>
      </c>
      <c r="U2336" s="48">
        <v>13101</v>
      </c>
      <c r="V2336" s="48">
        <v>45880</v>
      </c>
      <c r="W2336" s="156">
        <v>8044753</v>
      </c>
      <c r="X2336" s="156">
        <v>11896</v>
      </c>
      <c r="Y2336" s="156">
        <v>8056649</v>
      </c>
      <c r="Z2336" s="28">
        <v>0.99660000000000004</v>
      </c>
      <c r="AA2336" s="28"/>
      <c r="AB2336" s="111">
        <v>6</v>
      </c>
      <c r="AC2336" s="28">
        <v>0.33300000000000002</v>
      </c>
      <c r="AD2336" s="28">
        <v>1.55E-2</v>
      </c>
      <c r="AE2336" s="139"/>
      <c r="AF2336" s="139"/>
      <c r="AG2336" s="93">
        <v>4044</v>
      </c>
      <c r="AH2336" s="93">
        <v>9044</v>
      </c>
    </row>
    <row r="2337" spans="1:34">
      <c r="A2337" s="13" t="s">
        <v>138</v>
      </c>
      <c r="B2337" s="2" t="s">
        <v>75</v>
      </c>
      <c r="C2337" s="14" t="s">
        <v>62</v>
      </c>
      <c r="D2337" s="2">
        <v>2015</v>
      </c>
      <c r="E2337" s="14">
        <v>2015</v>
      </c>
      <c r="F2337" s="14" t="s">
        <v>100</v>
      </c>
      <c r="G2337" s="93">
        <v>80</v>
      </c>
      <c r="H2337" s="93">
        <v>385</v>
      </c>
      <c r="I2337" s="93">
        <v>0</v>
      </c>
      <c r="J2337" s="93">
        <v>0</v>
      </c>
      <c r="K2337" s="93">
        <v>80</v>
      </c>
      <c r="L2337" s="93">
        <v>385</v>
      </c>
      <c r="M2337" s="48">
        <v>465</v>
      </c>
      <c r="N2337" s="48">
        <v>1012</v>
      </c>
      <c r="O2337" s="48">
        <v>206</v>
      </c>
      <c r="P2337" s="48">
        <v>805</v>
      </c>
      <c r="Q2337" s="48">
        <v>1011</v>
      </c>
      <c r="R2337" s="48">
        <v>0</v>
      </c>
      <c r="S2337" s="48">
        <v>1</v>
      </c>
      <c r="T2337" s="48">
        <v>1</v>
      </c>
      <c r="U2337" s="48">
        <v>206</v>
      </c>
      <c r="V2337" s="48">
        <v>806</v>
      </c>
      <c r="W2337" s="156">
        <v>133581</v>
      </c>
      <c r="X2337" s="156">
        <v>0</v>
      </c>
      <c r="Y2337" s="156">
        <v>133581</v>
      </c>
      <c r="Z2337" s="28">
        <v>0.89470000000000005</v>
      </c>
      <c r="AA2337" s="28"/>
      <c r="AB2337" s="111">
        <v>55</v>
      </c>
      <c r="AC2337" s="28">
        <v>0.309</v>
      </c>
      <c r="AD2337" s="28">
        <v>3.9699999999999999E-2</v>
      </c>
      <c r="AE2337" s="139"/>
      <c r="AF2337" s="139"/>
      <c r="AG2337" s="93">
        <v>42</v>
      </c>
      <c r="AH2337" s="93">
        <v>71</v>
      </c>
    </row>
    <row r="2338" spans="1:34">
      <c r="A2338" s="13" t="s">
        <v>139</v>
      </c>
      <c r="B2338" s="2" t="s">
        <v>75</v>
      </c>
      <c r="C2338" s="14" t="s">
        <v>62</v>
      </c>
      <c r="D2338" s="2">
        <v>2015</v>
      </c>
      <c r="E2338" s="14">
        <v>2015</v>
      </c>
      <c r="F2338" s="14" t="s">
        <v>100</v>
      </c>
      <c r="G2338" s="93">
        <v>10</v>
      </c>
      <c r="H2338" s="93">
        <v>510</v>
      </c>
      <c r="I2338" s="93">
        <v>0</v>
      </c>
      <c r="J2338" s="93">
        <v>2</v>
      </c>
      <c r="K2338" s="93">
        <v>10</v>
      </c>
      <c r="L2338" s="93">
        <v>512</v>
      </c>
      <c r="M2338" s="48">
        <v>522</v>
      </c>
      <c r="N2338" s="48">
        <v>852</v>
      </c>
      <c r="O2338" s="48">
        <v>23</v>
      </c>
      <c r="P2338" s="48">
        <v>826</v>
      </c>
      <c r="Q2338" s="48">
        <v>849</v>
      </c>
      <c r="R2338" s="48">
        <v>0</v>
      </c>
      <c r="S2338" s="48">
        <v>3</v>
      </c>
      <c r="T2338" s="48">
        <v>3</v>
      </c>
      <c r="U2338" s="48">
        <v>23</v>
      </c>
      <c r="V2338" s="48">
        <v>829</v>
      </c>
      <c r="W2338" s="156">
        <v>118477</v>
      </c>
      <c r="X2338" s="156">
        <v>287</v>
      </c>
      <c r="Y2338" s="156">
        <v>118764</v>
      </c>
      <c r="Z2338" s="28">
        <v>0.96299999999999997</v>
      </c>
      <c r="AA2338" s="28"/>
      <c r="AB2338" s="111">
        <v>55</v>
      </c>
      <c r="AC2338" s="28">
        <v>0.309</v>
      </c>
      <c r="AD2338" s="28">
        <v>3.9699999999999999E-2</v>
      </c>
      <c r="AE2338" s="139"/>
      <c r="AF2338" s="139"/>
      <c r="AG2338" s="93">
        <v>67</v>
      </c>
      <c r="AH2338" s="93">
        <v>143</v>
      </c>
    </row>
    <row r="2339" spans="1:34">
      <c r="A2339" s="13" t="s">
        <v>140</v>
      </c>
      <c r="B2339" s="2" t="s">
        <v>75</v>
      </c>
      <c r="C2339" s="14" t="s">
        <v>62</v>
      </c>
      <c r="D2339" s="2">
        <v>2015</v>
      </c>
      <c r="E2339" s="14">
        <v>2015</v>
      </c>
      <c r="F2339" s="14" t="s">
        <v>100</v>
      </c>
      <c r="G2339" s="93">
        <v>4004</v>
      </c>
      <c r="H2339" s="93">
        <v>20287</v>
      </c>
      <c r="I2339" s="93">
        <v>10</v>
      </c>
      <c r="J2339" s="93">
        <v>111</v>
      </c>
      <c r="K2339" s="93">
        <v>4014</v>
      </c>
      <c r="L2339" s="93">
        <v>20398</v>
      </c>
      <c r="M2339" s="48">
        <v>24412</v>
      </c>
      <c r="N2339" s="48">
        <v>54990</v>
      </c>
      <c r="O2339" s="48">
        <v>10045</v>
      </c>
      <c r="P2339" s="48">
        <v>44575</v>
      </c>
      <c r="Q2339" s="48">
        <v>54620</v>
      </c>
      <c r="R2339" s="48">
        <v>39</v>
      </c>
      <c r="S2339" s="48">
        <v>331</v>
      </c>
      <c r="T2339" s="48">
        <v>370</v>
      </c>
      <c r="U2339" s="48">
        <v>10084</v>
      </c>
      <c r="V2339" s="48">
        <v>44906</v>
      </c>
      <c r="W2339" s="156">
        <v>7725958</v>
      </c>
      <c r="X2339" s="156">
        <v>37164</v>
      </c>
      <c r="Y2339" s="156">
        <v>7763122</v>
      </c>
      <c r="Z2339" s="28">
        <v>1</v>
      </c>
      <c r="AA2339" s="28"/>
      <c r="AB2339" s="111">
        <v>10</v>
      </c>
      <c r="AC2339" s="28">
        <v>0.1</v>
      </c>
      <c r="AD2339" s="28">
        <v>6.0400000000000002E-2</v>
      </c>
      <c r="AE2339" s="139"/>
      <c r="AF2339" s="139"/>
      <c r="AG2339" s="93">
        <v>8101</v>
      </c>
      <c r="AH2339" s="93">
        <v>17663</v>
      </c>
    </row>
    <row r="2340" spans="1:34">
      <c r="A2340" s="13" t="s">
        <v>141</v>
      </c>
      <c r="B2340" s="2" t="s">
        <v>75</v>
      </c>
      <c r="C2340" s="14" t="s">
        <v>62</v>
      </c>
      <c r="D2340" s="2">
        <v>2015</v>
      </c>
      <c r="E2340" s="14">
        <v>2015</v>
      </c>
      <c r="F2340" s="14" t="s">
        <v>100</v>
      </c>
      <c r="G2340" s="93">
        <v>375</v>
      </c>
      <c r="H2340" s="93">
        <v>3297</v>
      </c>
      <c r="I2340" s="93">
        <v>4</v>
      </c>
      <c r="J2340" s="93">
        <v>30</v>
      </c>
      <c r="K2340" s="93">
        <v>379</v>
      </c>
      <c r="L2340" s="93">
        <v>3327</v>
      </c>
      <c r="M2340" s="48">
        <v>3706</v>
      </c>
      <c r="N2340" s="48">
        <v>7653</v>
      </c>
      <c r="O2340" s="48">
        <v>917</v>
      </c>
      <c r="P2340" s="48">
        <v>6645</v>
      </c>
      <c r="Q2340" s="48">
        <v>7562</v>
      </c>
      <c r="R2340" s="48">
        <v>11</v>
      </c>
      <c r="S2340" s="48">
        <v>80</v>
      </c>
      <c r="T2340" s="48">
        <v>91</v>
      </c>
      <c r="U2340" s="48">
        <v>928</v>
      </c>
      <c r="V2340" s="48">
        <v>6725</v>
      </c>
      <c r="W2340" s="156">
        <v>1011467</v>
      </c>
      <c r="X2340" s="156">
        <v>6305</v>
      </c>
      <c r="Y2340" s="156">
        <v>1017772</v>
      </c>
      <c r="Z2340" s="28">
        <v>0.98809999999999998</v>
      </c>
      <c r="AA2340" s="28"/>
      <c r="AB2340" s="111">
        <v>55</v>
      </c>
      <c r="AC2340" s="28">
        <v>0.309</v>
      </c>
      <c r="AD2340" s="28">
        <v>3.9699999999999999E-2</v>
      </c>
      <c r="AE2340" s="139"/>
      <c r="AF2340" s="139"/>
      <c r="AG2340" s="93">
        <v>843</v>
      </c>
      <c r="AH2340" s="93">
        <v>1760</v>
      </c>
    </row>
    <row r="2341" spans="1:34">
      <c r="A2341" s="13" t="s">
        <v>142</v>
      </c>
      <c r="B2341" s="2" t="s">
        <v>75</v>
      </c>
      <c r="C2341" s="14" t="s">
        <v>62</v>
      </c>
      <c r="D2341" s="2">
        <v>2015</v>
      </c>
      <c r="E2341" s="14">
        <v>2015</v>
      </c>
      <c r="F2341" s="14" t="s">
        <v>100</v>
      </c>
      <c r="G2341" s="93">
        <v>363</v>
      </c>
      <c r="H2341" s="93">
        <v>3865</v>
      </c>
      <c r="I2341" s="93">
        <v>1</v>
      </c>
      <c r="J2341" s="93">
        <v>7</v>
      </c>
      <c r="K2341" s="93">
        <v>364</v>
      </c>
      <c r="L2341" s="93">
        <v>3872</v>
      </c>
      <c r="M2341" s="48">
        <v>4236</v>
      </c>
      <c r="N2341" s="48">
        <v>7675</v>
      </c>
      <c r="O2341" s="48">
        <v>941</v>
      </c>
      <c r="P2341" s="48">
        <v>6716</v>
      </c>
      <c r="Q2341" s="48">
        <v>7657</v>
      </c>
      <c r="R2341" s="48">
        <v>1</v>
      </c>
      <c r="S2341" s="48">
        <v>17</v>
      </c>
      <c r="T2341" s="48">
        <v>18</v>
      </c>
      <c r="U2341" s="48">
        <v>942</v>
      </c>
      <c r="V2341" s="48">
        <v>6733</v>
      </c>
      <c r="W2341" s="156">
        <v>1110441</v>
      </c>
      <c r="X2341" s="156">
        <v>3128</v>
      </c>
      <c r="Y2341" s="156">
        <v>1113569</v>
      </c>
      <c r="Z2341" s="28">
        <v>0.9889</v>
      </c>
      <c r="AA2341" s="28"/>
      <c r="AB2341" s="111">
        <v>55</v>
      </c>
      <c r="AC2341" s="28">
        <v>0.309</v>
      </c>
      <c r="AD2341" s="28">
        <v>3.9699999999999999E-2</v>
      </c>
      <c r="AE2341" s="139"/>
      <c r="AF2341" s="139"/>
      <c r="AG2341" s="93">
        <v>157</v>
      </c>
      <c r="AH2341" s="93">
        <v>288</v>
      </c>
    </row>
    <row r="2342" spans="1:34">
      <c r="A2342" s="13" t="s">
        <v>143</v>
      </c>
      <c r="B2342" s="2" t="s">
        <v>74</v>
      </c>
      <c r="C2342" s="14" t="s">
        <v>62</v>
      </c>
      <c r="D2342" s="2">
        <v>2015</v>
      </c>
      <c r="E2342" s="14">
        <v>2015</v>
      </c>
      <c r="F2342" s="14" t="s">
        <v>100</v>
      </c>
      <c r="G2342" s="93">
        <v>12803</v>
      </c>
      <c r="H2342" s="93">
        <v>106370</v>
      </c>
      <c r="I2342" s="93">
        <v>89</v>
      </c>
      <c r="J2342" s="93">
        <v>1948</v>
      </c>
      <c r="K2342" s="93">
        <v>12892</v>
      </c>
      <c r="L2342" s="93">
        <v>108318</v>
      </c>
      <c r="M2342" s="48">
        <v>121210</v>
      </c>
      <c r="N2342" s="48">
        <v>254662</v>
      </c>
      <c r="O2342" s="48">
        <v>33036</v>
      </c>
      <c r="P2342" s="48">
        <v>217084</v>
      </c>
      <c r="Q2342" s="48">
        <v>250120</v>
      </c>
      <c r="R2342" s="48">
        <v>314</v>
      </c>
      <c r="S2342" s="48">
        <v>4228</v>
      </c>
      <c r="T2342" s="48">
        <v>4542</v>
      </c>
      <c r="U2342" s="48">
        <v>33350</v>
      </c>
      <c r="V2342" s="48">
        <v>221312</v>
      </c>
      <c r="W2342" s="156">
        <v>34580037</v>
      </c>
      <c r="X2342" s="156">
        <v>680529</v>
      </c>
      <c r="Y2342" s="156">
        <v>35260566</v>
      </c>
      <c r="Z2342" s="28">
        <v>0.98780000000000001</v>
      </c>
      <c r="AA2342" s="28"/>
      <c r="AB2342" s="111">
        <v>15</v>
      </c>
      <c r="AC2342" s="28">
        <v>0.4</v>
      </c>
      <c r="AD2342" s="28">
        <v>3.04E-2</v>
      </c>
      <c r="AE2342" s="139"/>
      <c r="AF2342" s="139"/>
      <c r="AG2342" s="93">
        <v>28595</v>
      </c>
      <c r="AH2342" s="93">
        <v>61984</v>
      </c>
    </row>
    <row r="2343" spans="1:34">
      <c r="A2343" s="13" t="s">
        <v>144</v>
      </c>
      <c r="B2343" s="2" t="s">
        <v>74</v>
      </c>
      <c r="C2343" s="14" t="s">
        <v>62</v>
      </c>
      <c r="D2343" s="2">
        <v>2015</v>
      </c>
      <c r="E2343" s="14">
        <v>2015</v>
      </c>
      <c r="F2343" s="14" t="s">
        <v>100</v>
      </c>
      <c r="G2343" s="93">
        <v>911</v>
      </c>
      <c r="H2343" s="93">
        <v>8389</v>
      </c>
      <c r="I2343" s="93">
        <v>5</v>
      </c>
      <c r="J2343" s="93">
        <v>37</v>
      </c>
      <c r="K2343" s="93">
        <v>916</v>
      </c>
      <c r="L2343" s="93">
        <v>8426</v>
      </c>
      <c r="M2343" s="48">
        <v>9342</v>
      </c>
      <c r="N2343" s="48">
        <v>18325</v>
      </c>
      <c r="O2343" s="48">
        <v>2377</v>
      </c>
      <c r="P2343" s="48">
        <v>15860</v>
      </c>
      <c r="Q2343" s="48">
        <v>18237</v>
      </c>
      <c r="R2343" s="48">
        <v>17</v>
      </c>
      <c r="S2343" s="48">
        <v>71</v>
      </c>
      <c r="T2343" s="48">
        <v>88</v>
      </c>
      <c r="U2343" s="48">
        <v>2394</v>
      </c>
      <c r="V2343" s="48">
        <v>15931</v>
      </c>
      <c r="W2343" s="156">
        <v>2424520</v>
      </c>
      <c r="X2343" s="156">
        <v>10378</v>
      </c>
      <c r="Y2343" s="156">
        <v>2434898</v>
      </c>
      <c r="Z2343" s="28">
        <v>0.98219999999999996</v>
      </c>
      <c r="AA2343" s="28"/>
      <c r="AB2343" s="111">
        <v>55</v>
      </c>
      <c r="AC2343" s="28">
        <v>0.309</v>
      </c>
      <c r="AD2343" s="28">
        <v>3.9699999999999999E-2</v>
      </c>
      <c r="AE2343" s="139"/>
      <c r="AF2343" s="139"/>
      <c r="AG2343" s="93">
        <v>702</v>
      </c>
      <c r="AH2343" s="93">
        <v>1394</v>
      </c>
    </row>
    <row r="2344" spans="1:34">
      <c r="A2344" s="13" t="s">
        <v>145</v>
      </c>
      <c r="B2344" s="2" t="s">
        <v>75</v>
      </c>
      <c r="C2344" s="14" t="s">
        <v>62</v>
      </c>
      <c r="D2344" s="2">
        <v>2015</v>
      </c>
      <c r="E2344" s="14">
        <v>2015</v>
      </c>
      <c r="F2344" s="14" t="s">
        <v>100</v>
      </c>
      <c r="G2344" s="93">
        <v>113</v>
      </c>
      <c r="H2344" s="93">
        <v>1011</v>
      </c>
      <c r="I2344" s="93">
        <v>0</v>
      </c>
      <c r="J2344" s="93">
        <v>2</v>
      </c>
      <c r="K2344" s="93">
        <v>113</v>
      </c>
      <c r="L2344" s="93">
        <v>1013</v>
      </c>
      <c r="M2344" s="48">
        <v>1126</v>
      </c>
      <c r="N2344" s="48">
        <v>2151</v>
      </c>
      <c r="O2344" s="48">
        <v>277</v>
      </c>
      <c r="P2344" s="48">
        <v>1870</v>
      </c>
      <c r="Q2344" s="48">
        <v>2147</v>
      </c>
      <c r="R2344" s="48">
        <v>0</v>
      </c>
      <c r="S2344" s="48">
        <v>4</v>
      </c>
      <c r="T2344" s="48">
        <v>4</v>
      </c>
      <c r="U2344" s="48">
        <v>277</v>
      </c>
      <c r="V2344" s="48">
        <v>1874</v>
      </c>
      <c r="W2344" s="156">
        <v>304339</v>
      </c>
      <c r="X2344" s="156">
        <v>520</v>
      </c>
      <c r="Y2344" s="156">
        <v>304859</v>
      </c>
      <c r="Z2344" s="28">
        <v>1</v>
      </c>
      <c r="AA2344" s="28"/>
      <c r="AB2344" s="111">
        <v>55</v>
      </c>
      <c r="AC2344" s="28">
        <v>0.309</v>
      </c>
      <c r="AD2344" s="28">
        <v>3.9699999999999999E-2</v>
      </c>
      <c r="AE2344" s="139"/>
      <c r="AF2344" s="139"/>
      <c r="AG2344" s="93">
        <v>50</v>
      </c>
      <c r="AH2344" s="93">
        <v>87</v>
      </c>
    </row>
    <row r="2345" spans="1:34">
      <c r="A2345" s="13" t="s">
        <v>146</v>
      </c>
      <c r="B2345" s="2" t="s">
        <v>75</v>
      </c>
      <c r="C2345" s="14" t="s">
        <v>62</v>
      </c>
      <c r="D2345" s="2">
        <v>2015</v>
      </c>
      <c r="E2345" s="14">
        <v>2015</v>
      </c>
      <c r="F2345" s="14" t="s">
        <v>100</v>
      </c>
      <c r="G2345" s="93">
        <v>17965</v>
      </c>
      <c r="H2345" s="93">
        <v>108026</v>
      </c>
      <c r="I2345" s="93">
        <v>45</v>
      </c>
      <c r="J2345" s="93">
        <v>500</v>
      </c>
      <c r="K2345" s="93">
        <v>18010</v>
      </c>
      <c r="L2345" s="93">
        <v>108526</v>
      </c>
      <c r="M2345" s="48">
        <v>126536</v>
      </c>
      <c r="N2345" s="48">
        <v>290231</v>
      </c>
      <c r="O2345" s="48">
        <v>48913</v>
      </c>
      <c r="P2345" s="48">
        <v>239814</v>
      </c>
      <c r="Q2345" s="48">
        <v>288727</v>
      </c>
      <c r="R2345" s="48">
        <v>154</v>
      </c>
      <c r="S2345" s="48">
        <v>1350</v>
      </c>
      <c r="T2345" s="48">
        <v>1504</v>
      </c>
      <c r="U2345" s="48">
        <v>49067</v>
      </c>
      <c r="V2345" s="48">
        <v>241164</v>
      </c>
      <c r="W2345" s="156">
        <v>39266709</v>
      </c>
      <c r="X2345" s="156">
        <v>157861</v>
      </c>
      <c r="Y2345" s="156">
        <v>39424570</v>
      </c>
      <c r="Z2345" s="28">
        <v>0.99690000000000001</v>
      </c>
      <c r="AA2345" s="28"/>
      <c r="AB2345" s="111">
        <v>49</v>
      </c>
      <c r="AC2345" s="28">
        <v>0.14299999999999999</v>
      </c>
      <c r="AD2345" s="28">
        <v>7.1800000000000003E-2</v>
      </c>
      <c r="AE2345" s="139"/>
      <c r="AF2345" s="139"/>
      <c r="AG2345" s="93">
        <v>16380</v>
      </c>
      <c r="AH2345" s="93">
        <v>36010</v>
      </c>
    </row>
    <row r="2346" spans="1:34">
      <c r="A2346" s="13" t="s">
        <v>147</v>
      </c>
      <c r="B2346" s="2" t="s">
        <v>74</v>
      </c>
      <c r="C2346" s="14" t="s">
        <v>62</v>
      </c>
      <c r="D2346" s="2">
        <v>2015</v>
      </c>
      <c r="E2346" s="14">
        <v>2015</v>
      </c>
      <c r="F2346" s="14" t="s">
        <v>100</v>
      </c>
      <c r="G2346" s="93">
        <v>17131</v>
      </c>
      <c r="H2346" s="93">
        <v>85554</v>
      </c>
      <c r="I2346" s="93">
        <v>188</v>
      </c>
      <c r="J2346" s="93">
        <v>912</v>
      </c>
      <c r="K2346" s="93">
        <v>17319</v>
      </c>
      <c r="L2346" s="93">
        <v>86466</v>
      </c>
      <c r="M2346" s="48">
        <v>103785</v>
      </c>
      <c r="N2346" s="48">
        <v>219096</v>
      </c>
      <c r="O2346" s="48">
        <v>44393</v>
      </c>
      <c r="P2346" s="48">
        <v>172072</v>
      </c>
      <c r="Q2346" s="48">
        <v>216465</v>
      </c>
      <c r="R2346" s="48">
        <v>673</v>
      </c>
      <c r="S2346" s="48">
        <v>1958</v>
      </c>
      <c r="T2346" s="48">
        <v>2631</v>
      </c>
      <c r="U2346" s="48">
        <v>45066</v>
      </c>
      <c r="V2346" s="48">
        <v>174030</v>
      </c>
      <c r="W2346" s="156">
        <v>31696026</v>
      </c>
      <c r="X2346" s="156">
        <v>354211</v>
      </c>
      <c r="Y2346" s="156">
        <v>32050237</v>
      </c>
      <c r="Z2346" s="28">
        <v>0.9919</v>
      </c>
      <c r="AA2346" s="28"/>
      <c r="AB2346" s="111">
        <v>13</v>
      </c>
      <c r="AC2346" s="28">
        <v>0.69199999999999995</v>
      </c>
      <c r="AD2346" s="28">
        <v>0</v>
      </c>
      <c r="AE2346" s="139"/>
      <c r="AF2346" s="139"/>
      <c r="AG2346" s="93">
        <v>9451</v>
      </c>
      <c r="AH2346" s="93">
        <v>18696</v>
      </c>
    </row>
    <row r="2347" spans="1:34">
      <c r="A2347" s="13" t="s">
        <v>148</v>
      </c>
      <c r="B2347" s="2" t="s">
        <v>75</v>
      </c>
      <c r="C2347" s="14" t="s">
        <v>62</v>
      </c>
      <c r="D2347" s="2">
        <v>2015</v>
      </c>
      <c r="E2347" s="14">
        <v>2015</v>
      </c>
      <c r="F2347" s="14" t="s">
        <v>100</v>
      </c>
      <c r="G2347" s="93">
        <v>344</v>
      </c>
      <c r="H2347" s="93">
        <v>2426</v>
      </c>
      <c r="I2347" s="93">
        <v>1</v>
      </c>
      <c r="J2347" s="93">
        <v>10</v>
      </c>
      <c r="K2347" s="93">
        <v>345</v>
      </c>
      <c r="L2347" s="93">
        <v>2436</v>
      </c>
      <c r="M2347" s="48">
        <v>2781</v>
      </c>
      <c r="N2347" s="48">
        <v>6283</v>
      </c>
      <c r="O2347" s="48">
        <v>935</v>
      </c>
      <c r="P2347" s="48">
        <v>5314</v>
      </c>
      <c r="Q2347" s="48">
        <v>6249</v>
      </c>
      <c r="R2347" s="48">
        <v>3</v>
      </c>
      <c r="S2347" s="48">
        <v>31</v>
      </c>
      <c r="T2347" s="48">
        <v>34</v>
      </c>
      <c r="U2347" s="48">
        <v>938</v>
      </c>
      <c r="V2347" s="48">
        <v>5345</v>
      </c>
      <c r="W2347" s="156">
        <v>849954</v>
      </c>
      <c r="X2347" s="156">
        <v>2883</v>
      </c>
      <c r="Y2347" s="156">
        <v>852837</v>
      </c>
      <c r="Z2347" s="28">
        <v>0.99209999999999998</v>
      </c>
      <c r="AA2347" s="28"/>
      <c r="AB2347" s="111">
        <v>55</v>
      </c>
      <c r="AC2347" s="28">
        <v>0.309</v>
      </c>
      <c r="AD2347" s="28">
        <v>3.9699999999999999E-2</v>
      </c>
      <c r="AE2347" s="139"/>
      <c r="AF2347" s="139"/>
      <c r="AG2347" s="93">
        <v>449</v>
      </c>
      <c r="AH2347" s="93">
        <v>1024</v>
      </c>
    </row>
    <row r="2348" spans="1:34">
      <c r="A2348" s="13" t="s">
        <v>149</v>
      </c>
      <c r="B2348" s="2" t="s">
        <v>75</v>
      </c>
      <c r="C2348" s="14" t="s">
        <v>62</v>
      </c>
      <c r="D2348" s="2">
        <v>2015</v>
      </c>
      <c r="E2348" s="14">
        <v>2015</v>
      </c>
      <c r="F2348" s="14" t="s">
        <v>100</v>
      </c>
      <c r="G2348" s="93">
        <v>28157</v>
      </c>
      <c r="H2348" s="93">
        <v>149333</v>
      </c>
      <c r="I2348" s="93">
        <v>67</v>
      </c>
      <c r="J2348" s="93">
        <v>671</v>
      </c>
      <c r="K2348" s="93">
        <v>28224</v>
      </c>
      <c r="L2348" s="93">
        <v>150004</v>
      </c>
      <c r="M2348" s="48">
        <v>178228</v>
      </c>
      <c r="N2348" s="48">
        <v>398523</v>
      </c>
      <c r="O2348" s="48">
        <v>76099</v>
      </c>
      <c r="P2348" s="48">
        <v>320510</v>
      </c>
      <c r="Q2348" s="48">
        <v>396609</v>
      </c>
      <c r="R2348" s="48">
        <v>223</v>
      </c>
      <c r="S2348" s="48">
        <v>1691</v>
      </c>
      <c r="T2348" s="48">
        <v>1914</v>
      </c>
      <c r="U2348" s="48">
        <v>76322</v>
      </c>
      <c r="V2348" s="48">
        <v>322201</v>
      </c>
      <c r="W2348" s="156">
        <v>55182350</v>
      </c>
      <c r="X2348" s="156">
        <v>211333</v>
      </c>
      <c r="Y2348" s="156">
        <v>55393683</v>
      </c>
      <c r="Z2348" s="28">
        <v>0.99980000000000002</v>
      </c>
      <c r="AA2348" s="28"/>
      <c r="AB2348" s="111">
        <v>60</v>
      </c>
      <c r="AC2348" s="28">
        <v>0.1</v>
      </c>
      <c r="AD2348" s="28">
        <v>5.0500000000000003E-2</v>
      </c>
      <c r="AE2348" s="139"/>
      <c r="AF2348" s="139"/>
      <c r="AG2348" s="93">
        <v>20767</v>
      </c>
      <c r="AH2348" s="93">
        <v>44202</v>
      </c>
    </row>
    <row r="2349" spans="1:34">
      <c r="A2349" s="13" t="s">
        <v>150</v>
      </c>
      <c r="B2349" s="2" t="s">
        <v>74</v>
      </c>
      <c r="C2349" s="14" t="s">
        <v>62</v>
      </c>
      <c r="D2349" s="2">
        <v>2015</v>
      </c>
      <c r="E2349" s="14">
        <v>2015</v>
      </c>
      <c r="F2349" s="14" t="s">
        <v>100</v>
      </c>
      <c r="G2349" s="93">
        <v>16748</v>
      </c>
      <c r="H2349" s="93">
        <v>123163</v>
      </c>
      <c r="I2349" s="93">
        <v>121</v>
      </c>
      <c r="J2349" s="93">
        <v>1271</v>
      </c>
      <c r="K2349" s="93">
        <v>16869</v>
      </c>
      <c r="L2349" s="93">
        <v>124434</v>
      </c>
      <c r="M2349" s="48">
        <v>141303</v>
      </c>
      <c r="N2349" s="48">
        <v>289089</v>
      </c>
      <c r="O2349" s="48">
        <v>45600</v>
      </c>
      <c r="P2349" s="48">
        <v>240194</v>
      </c>
      <c r="Q2349" s="48">
        <v>285794</v>
      </c>
      <c r="R2349" s="48">
        <v>406</v>
      </c>
      <c r="S2349" s="48">
        <v>2889</v>
      </c>
      <c r="T2349" s="48">
        <v>3295</v>
      </c>
      <c r="U2349" s="48">
        <v>46006</v>
      </c>
      <c r="V2349" s="48">
        <v>243083</v>
      </c>
      <c r="W2349" s="156">
        <v>39629740</v>
      </c>
      <c r="X2349" s="156">
        <v>369332</v>
      </c>
      <c r="Y2349" s="156">
        <v>39999072</v>
      </c>
      <c r="Z2349" s="28">
        <v>0.93830000000000002</v>
      </c>
      <c r="AA2349" s="28"/>
      <c r="AB2349" s="111">
        <v>24</v>
      </c>
      <c r="AC2349" s="28">
        <v>0.5</v>
      </c>
      <c r="AD2349" s="28">
        <v>1.5599999999999999E-2</v>
      </c>
      <c r="AE2349" s="139"/>
      <c r="AF2349" s="139"/>
      <c r="AG2349" s="93">
        <v>15988</v>
      </c>
      <c r="AH2349" s="93">
        <v>32892</v>
      </c>
    </row>
    <row r="2350" spans="1:34">
      <c r="A2350" s="13" t="s">
        <v>151</v>
      </c>
      <c r="B2350" s="2" t="s">
        <v>74</v>
      </c>
      <c r="C2350" s="14" t="s">
        <v>62</v>
      </c>
      <c r="D2350" s="2">
        <v>2015</v>
      </c>
      <c r="E2350" s="14">
        <v>2015</v>
      </c>
      <c r="F2350" s="14" t="s">
        <v>100</v>
      </c>
      <c r="G2350" s="93">
        <v>2455</v>
      </c>
      <c r="H2350" s="93">
        <v>29781</v>
      </c>
      <c r="I2350" s="93">
        <v>68</v>
      </c>
      <c r="J2350" s="93">
        <v>1310</v>
      </c>
      <c r="K2350" s="93">
        <v>2523</v>
      </c>
      <c r="L2350" s="93">
        <v>31091</v>
      </c>
      <c r="M2350" s="48">
        <v>33614</v>
      </c>
      <c r="N2350" s="48">
        <v>51449</v>
      </c>
      <c r="O2350" s="48">
        <v>5465</v>
      </c>
      <c r="P2350" s="48">
        <v>43838</v>
      </c>
      <c r="Q2350" s="48">
        <v>49303</v>
      </c>
      <c r="R2350" s="48">
        <v>181</v>
      </c>
      <c r="S2350" s="48">
        <v>1965</v>
      </c>
      <c r="T2350" s="48">
        <v>2146</v>
      </c>
      <c r="U2350" s="48">
        <v>5646</v>
      </c>
      <c r="V2350" s="48">
        <v>45803</v>
      </c>
      <c r="W2350" s="156">
        <v>7460024</v>
      </c>
      <c r="X2350" s="156">
        <v>266608</v>
      </c>
      <c r="Y2350" s="156">
        <v>7726632</v>
      </c>
      <c r="Z2350" s="28">
        <v>0.96960000000000002</v>
      </c>
      <c r="AA2350" s="28"/>
      <c r="AB2350" s="111">
        <v>6</v>
      </c>
      <c r="AC2350" s="28">
        <v>0.83299999999999996</v>
      </c>
      <c r="AD2350" s="28">
        <v>7.7200000000000005E-2</v>
      </c>
      <c r="AE2350" s="139"/>
      <c r="AF2350" s="139"/>
      <c r="AG2350" s="93">
        <v>3969</v>
      </c>
      <c r="AH2350" s="93">
        <v>6351</v>
      </c>
    </row>
    <row r="2351" spans="1:34">
      <c r="A2351" s="13" t="s">
        <v>152</v>
      </c>
      <c r="B2351" s="2" t="s">
        <v>75</v>
      </c>
      <c r="C2351" s="14" t="s">
        <v>62</v>
      </c>
      <c r="D2351" s="2">
        <v>2015</v>
      </c>
      <c r="E2351" s="14">
        <v>2015</v>
      </c>
      <c r="F2351" s="14" t="s">
        <v>100</v>
      </c>
      <c r="G2351" s="93">
        <v>8907</v>
      </c>
      <c r="H2351" s="93">
        <v>43926</v>
      </c>
      <c r="I2351" s="93">
        <v>23</v>
      </c>
      <c r="J2351" s="93">
        <v>297</v>
      </c>
      <c r="K2351" s="93">
        <v>8930</v>
      </c>
      <c r="L2351" s="93">
        <v>44223</v>
      </c>
      <c r="M2351" s="48">
        <v>53153</v>
      </c>
      <c r="N2351" s="48">
        <v>122470</v>
      </c>
      <c r="O2351" s="48">
        <v>23082</v>
      </c>
      <c r="P2351" s="48">
        <v>98504</v>
      </c>
      <c r="Q2351" s="48">
        <v>121586</v>
      </c>
      <c r="R2351" s="48">
        <v>79</v>
      </c>
      <c r="S2351" s="48">
        <v>805</v>
      </c>
      <c r="T2351" s="48">
        <v>884</v>
      </c>
      <c r="U2351" s="48">
        <v>23161</v>
      </c>
      <c r="V2351" s="48">
        <v>99309</v>
      </c>
      <c r="W2351" s="156">
        <v>16809980</v>
      </c>
      <c r="X2351" s="156">
        <v>97398</v>
      </c>
      <c r="Y2351" s="156">
        <v>16907378</v>
      </c>
      <c r="Z2351" s="28">
        <v>0.99399999999999999</v>
      </c>
      <c r="AA2351" s="28"/>
      <c r="AB2351" s="111">
        <v>16</v>
      </c>
      <c r="AC2351" s="28">
        <v>6.3E-2</v>
      </c>
      <c r="AD2351" s="28">
        <v>1.8200000000000001E-2</v>
      </c>
      <c r="AE2351" s="139"/>
      <c r="AF2351" s="139"/>
      <c r="AG2351" s="93">
        <v>7146</v>
      </c>
      <c r="AH2351" s="93">
        <v>15261</v>
      </c>
    </row>
    <row r="2352" spans="1:34">
      <c r="A2352" s="13" t="s">
        <v>153</v>
      </c>
      <c r="B2352" s="2" t="s">
        <v>74</v>
      </c>
      <c r="C2352" s="14" t="s">
        <v>62</v>
      </c>
      <c r="D2352" s="2">
        <v>2015</v>
      </c>
      <c r="E2352" s="14">
        <v>2015</v>
      </c>
      <c r="F2352" s="14" t="s">
        <v>100</v>
      </c>
      <c r="G2352" s="93">
        <v>1122</v>
      </c>
      <c r="H2352" s="93">
        <v>8842</v>
      </c>
      <c r="I2352" s="93">
        <v>1</v>
      </c>
      <c r="J2352" s="93">
        <v>28</v>
      </c>
      <c r="K2352" s="93">
        <v>1123</v>
      </c>
      <c r="L2352" s="93">
        <v>8870</v>
      </c>
      <c r="M2352" s="48">
        <v>9993</v>
      </c>
      <c r="N2352" s="48">
        <v>18578</v>
      </c>
      <c r="O2352" s="48">
        <v>2810</v>
      </c>
      <c r="P2352" s="48">
        <v>15685</v>
      </c>
      <c r="Q2352" s="48">
        <v>18495</v>
      </c>
      <c r="R2352" s="48">
        <v>6</v>
      </c>
      <c r="S2352" s="48">
        <v>77</v>
      </c>
      <c r="T2352" s="48">
        <v>83</v>
      </c>
      <c r="U2352" s="48">
        <v>2816</v>
      </c>
      <c r="V2352" s="48">
        <v>15762</v>
      </c>
      <c r="W2352" s="156">
        <v>2549201</v>
      </c>
      <c r="X2352" s="156">
        <v>7560</v>
      </c>
      <c r="Y2352" s="156">
        <v>2556761</v>
      </c>
      <c r="Z2352" s="28">
        <v>0.98050000000000004</v>
      </c>
      <c r="AA2352" s="28"/>
      <c r="AB2352" s="111">
        <v>55</v>
      </c>
      <c r="AC2352" s="28">
        <v>0.309</v>
      </c>
      <c r="AD2352" s="28">
        <v>3.9699999999999999E-2</v>
      </c>
      <c r="AE2352" s="139"/>
      <c r="AF2352" s="139"/>
      <c r="AG2352" s="93">
        <v>1118</v>
      </c>
      <c r="AH2352" s="93">
        <v>2298</v>
      </c>
    </row>
    <row r="2353" spans="1:51">
      <c r="A2353" s="13" t="s">
        <v>154</v>
      </c>
      <c r="B2353" s="2" t="s">
        <v>74</v>
      </c>
      <c r="C2353" s="14" t="s">
        <v>62</v>
      </c>
      <c r="D2353" s="2">
        <v>2015</v>
      </c>
      <c r="E2353" s="14">
        <v>2015</v>
      </c>
      <c r="F2353" s="14" t="s">
        <v>100</v>
      </c>
      <c r="G2353" s="93">
        <v>1196</v>
      </c>
      <c r="H2353" s="93">
        <v>14648</v>
      </c>
      <c r="I2353" s="93">
        <v>16</v>
      </c>
      <c r="J2353" s="93">
        <v>340</v>
      </c>
      <c r="K2353" s="93">
        <v>1212</v>
      </c>
      <c r="L2353" s="93">
        <v>14988</v>
      </c>
      <c r="M2353" s="48">
        <v>16200</v>
      </c>
      <c r="N2353" s="48">
        <v>31947</v>
      </c>
      <c r="O2353" s="48">
        <v>2899</v>
      </c>
      <c r="P2353" s="48">
        <v>28214</v>
      </c>
      <c r="Q2353" s="48">
        <v>31113</v>
      </c>
      <c r="R2353" s="48">
        <v>54</v>
      </c>
      <c r="S2353" s="48">
        <v>780</v>
      </c>
      <c r="T2353" s="48">
        <v>834</v>
      </c>
      <c r="U2353" s="48">
        <v>2953</v>
      </c>
      <c r="V2353" s="48">
        <v>28994</v>
      </c>
      <c r="W2353" s="156">
        <v>4223387</v>
      </c>
      <c r="X2353" s="156">
        <v>85918</v>
      </c>
      <c r="Y2353" s="156">
        <v>4309305</v>
      </c>
      <c r="Z2353" s="28">
        <v>0.9728</v>
      </c>
      <c r="AA2353" s="28"/>
      <c r="AB2353" s="111">
        <v>55</v>
      </c>
      <c r="AC2353" s="28">
        <v>0.309</v>
      </c>
      <c r="AD2353" s="28">
        <v>3.9699999999999999E-2</v>
      </c>
      <c r="AE2353" s="139"/>
      <c r="AF2353" s="139"/>
      <c r="AG2353" s="93">
        <v>3977</v>
      </c>
      <c r="AH2353" s="93">
        <v>7740</v>
      </c>
    </row>
    <row r="2354" spans="1:51">
      <c r="A2354" s="13" t="s">
        <v>155</v>
      </c>
      <c r="B2354" s="2" t="s">
        <v>74</v>
      </c>
      <c r="C2354" s="14" t="s">
        <v>62</v>
      </c>
      <c r="D2354" s="2">
        <v>2015</v>
      </c>
      <c r="E2354" s="14">
        <v>2015</v>
      </c>
      <c r="F2354" s="14" t="s">
        <v>100</v>
      </c>
      <c r="G2354" s="93">
        <v>2754</v>
      </c>
      <c r="H2354" s="93">
        <v>14567</v>
      </c>
      <c r="I2354" s="93">
        <v>7</v>
      </c>
      <c r="J2354" s="93">
        <v>75</v>
      </c>
      <c r="K2354" s="93">
        <v>2761</v>
      </c>
      <c r="L2354" s="93">
        <v>14642</v>
      </c>
      <c r="M2354" s="48">
        <v>17403</v>
      </c>
      <c r="N2354" s="48">
        <v>37966</v>
      </c>
      <c r="O2354" s="48">
        <v>7119</v>
      </c>
      <c r="P2354" s="48">
        <v>30643</v>
      </c>
      <c r="Q2354" s="48">
        <v>37762</v>
      </c>
      <c r="R2354" s="48">
        <v>19</v>
      </c>
      <c r="S2354" s="48">
        <v>185</v>
      </c>
      <c r="T2354" s="48">
        <v>204</v>
      </c>
      <c r="U2354" s="48">
        <v>7138</v>
      </c>
      <c r="V2354" s="48">
        <v>30828</v>
      </c>
      <c r="W2354" s="156">
        <v>5162964</v>
      </c>
      <c r="X2354" s="156">
        <v>22549</v>
      </c>
      <c r="Y2354" s="156">
        <v>5185513</v>
      </c>
      <c r="Z2354" s="28">
        <v>0.95289999999999997</v>
      </c>
      <c r="AA2354" s="28"/>
      <c r="AB2354" s="111">
        <v>55</v>
      </c>
      <c r="AC2354" s="28">
        <v>0.309</v>
      </c>
      <c r="AD2354" s="28">
        <v>3.9699999999999999E-2</v>
      </c>
      <c r="AE2354" s="139"/>
      <c r="AF2354" s="139"/>
      <c r="AG2354" s="93">
        <v>4859</v>
      </c>
      <c r="AH2354" s="93">
        <v>10830</v>
      </c>
    </row>
    <row r="2355" spans="1:51">
      <c r="A2355" s="13" t="s">
        <v>156</v>
      </c>
      <c r="B2355" s="2" t="s">
        <v>74</v>
      </c>
      <c r="C2355" s="14" t="s">
        <v>62</v>
      </c>
      <c r="D2355" s="2">
        <v>2015</v>
      </c>
      <c r="E2355" s="14">
        <v>2015</v>
      </c>
      <c r="F2355" s="14" t="s">
        <v>100</v>
      </c>
      <c r="G2355" s="93">
        <v>5861</v>
      </c>
      <c r="H2355" s="93">
        <v>48453</v>
      </c>
      <c r="I2355" s="93">
        <v>53</v>
      </c>
      <c r="J2355" s="93">
        <v>1156</v>
      </c>
      <c r="K2355" s="93">
        <v>5914</v>
      </c>
      <c r="L2355" s="93">
        <v>49609</v>
      </c>
      <c r="M2355" s="48">
        <v>55523</v>
      </c>
      <c r="N2355" s="48">
        <v>111985</v>
      </c>
      <c r="O2355" s="48">
        <v>14188</v>
      </c>
      <c r="P2355" s="48">
        <v>95302</v>
      </c>
      <c r="Q2355" s="48">
        <v>109490</v>
      </c>
      <c r="R2355" s="48">
        <v>167</v>
      </c>
      <c r="S2355" s="48">
        <v>2328</v>
      </c>
      <c r="T2355" s="48">
        <v>2495</v>
      </c>
      <c r="U2355" s="48">
        <v>14355</v>
      </c>
      <c r="V2355" s="48">
        <v>97630</v>
      </c>
      <c r="W2355" s="156">
        <v>15327478</v>
      </c>
      <c r="X2355" s="156">
        <v>306688</v>
      </c>
      <c r="Y2355" s="156">
        <v>15634166</v>
      </c>
      <c r="Z2355" s="28">
        <v>0.96740000000000004</v>
      </c>
      <c r="AA2355" s="28"/>
      <c r="AB2355" s="111">
        <v>7</v>
      </c>
      <c r="AC2355" s="28">
        <v>0.57099999999999995</v>
      </c>
      <c r="AD2355" s="28">
        <v>1.6199999999999999E-2</v>
      </c>
      <c r="AE2355" s="139"/>
      <c r="AF2355" s="139"/>
      <c r="AG2355" s="93">
        <v>10619</v>
      </c>
      <c r="AH2355" s="93">
        <v>21550</v>
      </c>
    </row>
    <row r="2356" spans="1:51">
      <c r="A2356" s="13" t="s">
        <v>157</v>
      </c>
      <c r="B2356" s="2" t="s">
        <v>74</v>
      </c>
      <c r="C2356" s="14" t="s">
        <v>62</v>
      </c>
      <c r="D2356" s="2">
        <v>2015</v>
      </c>
      <c r="E2356" s="14">
        <v>2015</v>
      </c>
      <c r="F2356" s="14" t="s">
        <v>100</v>
      </c>
      <c r="G2356" s="93">
        <v>1279</v>
      </c>
      <c r="H2356" s="93">
        <v>12482</v>
      </c>
      <c r="I2356" s="93">
        <v>1</v>
      </c>
      <c r="J2356" s="93">
        <v>25</v>
      </c>
      <c r="K2356" s="93">
        <v>1280</v>
      </c>
      <c r="L2356" s="93">
        <v>12507</v>
      </c>
      <c r="M2356" s="48">
        <v>13787</v>
      </c>
      <c r="N2356" s="48">
        <v>26274</v>
      </c>
      <c r="O2356" s="48">
        <v>3133</v>
      </c>
      <c r="P2356" s="48">
        <v>23070</v>
      </c>
      <c r="Q2356" s="48">
        <v>26203</v>
      </c>
      <c r="R2356" s="48">
        <v>4</v>
      </c>
      <c r="S2356" s="48">
        <v>67</v>
      </c>
      <c r="T2356" s="48">
        <v>71</v>
      </c>
      <c r="U2356" s="48">
        <v>3137</v>
      </c>
      <c r="V2356" s="48">
        <v>23137</v>
      </c>
      <c r="W2356" s="156">
        <v>3669196</v>
      </c>
      <c r="X2356" s="156">
        <v>6489</v>
      </c>
      <c r="Y2356" s="156">
        <v>3675685</v>
      </c>
      <c r="Z2356" s="28">
        <v>0.97040000000000004</v>
      </c>
      <c r="AA2356" s="28"/>
      <c r="AB2356" s="111">
        <v>55</v>
      </c>
      <c r="AC2356" s="28">
        <v>0.309</v>
      </c>
      <c r="AD2356" s="28">
        <v>3.9699999999999999E-2</v>
      </c>
      <c r="AE2356" s="139"/>
      <c r="AF2356" s="139"/>
      <c r="AG2356" s="93">
        <v>2611</v>
      </c>
      <c r="AH2356" s="93">
        <v>5450</v>
      </c>
    </row>
    <row r="2357" spans="1:51">
      <c r="A2357" s="13" t="s">
        <v>158</v>
      </c>
      <c r="B2357" s="2" t="s">
        <v>75</v>
      </c>
      <c r="C2357" s="14" t="s">
        <v>62</v>
      </c>
      <c r="D2357" s="2">
        <v>2015</v>
      </c>
      <c r="E2357" s="14">
        <v>2015</v>
      </c>
      <c r="F2357" s="14" t="s">
        <v>100</v>
      </c>
      <c r="G2357" s="93">
        <v>1497</v>
      </c>
      <c r="H2357" s="93">
        <v>11561</v>
      </c>
      <c r="I2357" s="93">
        <v>2</v>
      </c>
      <c r="J2357" s="93">
        <v>24</v>
      </c>
      <c r="K2357" s="93">
        <v>1499</v>
      </c>
      <c r="L2357" s="93">
        <v>11585</v>
      </c>
      <c r="M2357" s="48">
        <v>13084</v>
      </c>
      <c r="N2357" s="48">
        <v>25180</v>
      </c>
      <c r="O2357" s="48">
        <v>3702</v>
      </c>
      <c r="P2357" s="48">
        <v>21422</v>
      </c>
      <c r="Q2357" s="48">
        <v>25124</v>
      </c>
      <c r="R2357" s="48">
        <v>4</v>
      </c>
      <c r="S2357" s="48">
        <v>52</v>
      </c>
      <c r="T2357" s="48">
        <v>56</v>
      </c>
      <c r="U2357" s="48">
        <v>3706</v>
      </c>
      <c r="V2357" s="48">
        <v>21474</v>
      </c>
      <c r="W2357" s="156">
        <v>3410969</v>
      </c>
      <c r="X2357" s="156">
        <v>7148</v>
      </c>
      <c r="Y2357" s="156">
        <v>3418117</v>
      </c>
      <c r="Z2357" s="28">
        <v>0.96689999999999998</v>
      </c>
      <c r="AA2357" s="28"/>
      <c r="AB2357" s="111">
        <v>55</v>
      </c>
      <c r="AC2357" s="28">
        <v>0.309</v>
      </c>
      <c r="AD2357" s="28">
        <v>3.9699999999999999E-2</v>
      </c>
      <c r="AE2357" s="139"/>
      <c r="AF2357" s="139"/>
      <c r="AG2357" s="93">
        <v>644</v>
      </c>
      <c r="AH2357" s="93">
        <v>1062</v>
      </c>
    </row>
    <row r="2358" spans="1:51">
      <c r="A2358" s="13" t="s">
        <v>159</v>
      </c>
      <c r="B2358" s="2" t="s">
        <v>75</v>
      </c>
      <c r="C2358" s="14" t="s">
        <v>62</v>
      </c>
      <c r="D2358" s="2">
        <v>2015</v>
      </c>
      <c r="E2358" s="14">
        <v>2015</v>
      </c>
      <c r="F2358" s="14" t="s">
        <v>100</v>
      </c>
      <c r="G2358" s="93">
        <v>8</v>
      </c>
      <c r="H2358" s="93">
        <v>170</v>
      </c>
      <c r="I2358" s="93">
        <v>0</v>
      </c>
      <c r="J2358" s="93">
        <v>0</v>
      </c>
      <c r="K2358" s="93">
        <v>8</v>
      </c>
      <c r="L2358" s="93">
        <v>170</v>
      </c>
      <c r="M2358" s="48">
        <v>178</v>
      </c>
      <c r="N2358" s="48">
        <v>324</v>
      </c>
      <c r="O2358" s="48">
        <v>24</v>
      </c>
      <c r="P2358" s="48">
        <v>300</v>
      </c>
      <c r="Q2358" s="48">
        <v>324</v>
      </c>
      <c r="R2358" s="48">
        <v>0</v>
      </c>
      <c r="S2358" s="48">
        <v>0</v>
      </c>
      <c r="T2358" s="48">
        <v>0</v>
      </c>
      <c r="U2358" s="48">
        <v>24</v>
      </c>
      <c r="V2358" s="48">
        <v>300</v>
      </c>
      <c r="W2358" s="156">
        <v>43692</v>
      </c>
      <c r="X2358" s="156">
        <v>0</v>
      </c>
      <c r="Y2358" s="156">
        <v>43692</v>
      </c>
      <c r="Z2358" s="28">
        <v>1</v>
      </c>
      <c r="AA2358" s="28"/>
      <c r="AB2358" s="111">
        <v>55</v>
      </c>
      <c r="AC2358" s="28">
        <v>0.309</v>
      </c>
      <c r="AD2358" s="28">
        <v>3.9699999999999999E-2</v>
      </c>
      <c r="AE2358" s="139"/>
      <c r="AF2358" s="139"/>
      <c r="AG2358" s="93">
        <v>1</v>
      </c>
      <c r="AH2358" s="93">
        <v>4</v>
      </c>
    </row>
    <row r="2359" spans="1:51">
      <c r="A2359" s="13" t="s">
        <v>160</v>
      </c>
      <c r="B2359" s="2" t="s">
        <v>75</v>
      </c>
      <c r="C2359" s="14" t="s">
        <v>62</v>
      </c>
      <c r="D2359" s="2">
        <v>2015</v>
      </c>
      <c r="E2359" s="14">
        <v>2015</v>
      </c>
      <c r="F2359" s="14" t="s">
        <v>100</v>
      </c>
      <c r="G2359" s="93">
        <v>432</v>
      </c>
      <c r="H2359" s="93">
        <v>2841</v>
      </c>
      <c r="I2359" s="93">
        <v>0</v>
      </c>
      <c r="J2359" s="93">
        <v>6</v>
      </c>
      <c r="K2359" s="93">
        <v>432</v>
      </c>
      <c r="L2359" s="93">
        <v>2847</v>
      </c>
      <c r="M2359" s="48">
        <v>3279</v>
      </c>
      <c r="N2359" s="48">
        <v>7132</v>
      </c>
      <c r="O2359" s="48">
        <v>1200</v>
      </c>
      <c r="P2359" s="48">
        <v>5922</v>
      </c>
      <c r="Q2359" s="48">
        <v>7122</v>
      </c>
      <c r="R2359" s="48">
        <v>0</v>
      </c>
      <c r="S2359" s="48">
        <v>10</v>
      </c>
      <c r="T2359" s="48">
        <v>10</v>
      </c>
      <c r="U2359" s="48">
        <v>1200</v>
      </c>
      <c r="V2359" s="48">
        <v>5932</v>
      </c>
      <c r="W2359" s="156">
        <v>974780</v>
      </c>
      <c r="X2359" s="156">
        <v>1315</v>
      </c>
      <c r="Y2359" s="156">
        <v>976095</v>
      </c>
      <c r="Z2359" s="28">
        <v>0.98480000000000001</v>
      </c>
      <c r="AA2359" s="28"/>
      <c r="AB2359" s="111">
        <v>55</v>
      </c>
      <c r="AC2359" s="28">
        <v>0.309</v>
      </c>
      <c r="AD2359" s="28">
        <v>3.9699999999999999E-2</v>
      </c>
      <c r="AE2359" s="139"/>
      <c r="AF2359" s="139"/>
      <c r="AG2359" s="93">
        <v>142</v>
      </c>
      <c r="AH2359" s="93">
        <v>248</v>
      </c>
    </row>
    <row r="2360" spans="1:51">
      <c r="A2360" s="13" t="s">
        <v>161</v>
      </c>
      <c r="B2360" s="2" t="s">
        <v>74</v>
      </c>
      <c r="C2360" s="14" t="s">
        <v>62</v>
      </c>
      <c r="D2360" s="2">
        <v>2015</v>
      </c>
      <c r="E2360" s="14">
        <v>2015</v>
      </c>
      <c r="F2360" s="14" t="s">
        <v>100</v>
      </c>
      <c r="G2360" s="93">
        <v>3052</v>
      </c>
      <c r="H2360" s="93">
        <v>19481</v>
      </c>
      <c r="I2360" s="93">
        <v>6</v>
      </c>
      <c r="J2360" s="93">
        <v>111</v>
      </c>
      <c r="K2360" s="93">
        <v>3058</v>
      </c>
      <c r="L2360" s="93">
        <v>19592</v>
      </c>
      <c r="M2360" s="48">
        <v>22650</v>
      </c>
      <c r="N2360" s="48">
        <v>43830</v>
      </c>
      <c r="O2360" s="48">
        <v>7412</v>
      </c>
      <c r="P2360" s="48">
        <v>36140</v>
      </c>
      <c r="Q2360" s="48">
        <v>43552</v>
      </c>
      <c r="R2360" s="48">
        <v>24</v>
      </c>
      <c r="S2360" s="48">
        <v>254</v>
      </c>
      <c r="T2360" s="48">
        <v>278</v>
      </c>
      <c r="U2360" s="48">
        <v>7436</v>
      </c>
      <c r="V2360" s="48">
        <v>36394</v>
      </c>
      <c r="W2360" s="156">
        <v>6300037</v>
      </c>
      <c r="X2360" s="156">
        <v>33500</v>
      </c>
      <c r="Y2360" s="156">
        <v>6333537</v>
      </c>
      <c r="Z2360" s="28">
        <v>0.94510000000000005</v>
      </c>
      <c r="AA2360" s="28"/>
      <c r="AB2360" s="111">
        <v>2</v>
      </c>
      <c r="AC2360" s="28">
        <v>0.5</v>
      </c>
      <c r="AD2360" s="28">
        <v>2.1899999999999999E-2</v>
      </c>
      <c r="AE2360" s="139"/>
      <c r="AF2360" s="139"/>
      <c r="AG2360" s="93">
        <v>2320</v>
      </c>
      <c r="AH2360" s="93">
        <v>4600</v>
      </c>
    </row>
    <row r="2361" spans="1:51">
      <c r="A2361" s="13" t="s">
        <v>162</v>
      </c>
      <c r="B2361" s="2" t="s">
        <v>74</v>
      </c>
      <c r="C2361" s="14" t="s">
        <v>62</v>
      </c>
      <c r="D2361" s="2">
        <v>2015</v>
      </c>
      <c r="E2361" s="14">
        <v>2015</v>
      </c>
      <c r="F2361" s="14" t="s">
        <v>100</v>
      </c>
      <c r="G2361" s="93">
        <v>1846</v>
      </c>
      <c r="H2361" s="93">
        <v>18106</v>
      </c>
      <c r="I2361" s="93">
        <v>14</v>
      </c>
      <c r="J2361" s="93">
        <v>132</v>
      </c>
      <c r="K2361" s="93">
        <v>1860</v>
      </c>
      <c r="L2361" s="93">
        <v>18238</v>
      </c>
      <c r="M2361" s="48">
        <v>20098</v>
      </c>
      <c r="N2361" s="48">
        <v>36090</v>
      </c>
      <c r="O2361" s="48">
        <v>4536</v>
      </c>
      <c r="P2361" s="48">
        <v>31194</v>
      </c>
      <c r="Q2361" s="48">
        <v>35730</v>
      </c>
      <c r="R2361" s="48">
        <v>42</v>
      </c>
      <c r="S2361" s="48">
        <v>318</v>
      </c>
      <c r="T2361" s="48">
        <v>360</v>
      </c>
      <c r="U2361" s="48">
        <v>4578</v>
      </c>
      <c r="V2361" s="48">
        <v>31512</v>
      </c>
      <c r="W2361" s="156">
        <v>5044381</v>
      </c>
      <c r="X2361" s="156">
        <v>36868</v>
      </c>
      <c r="Y2361" s="156">
        <v>5081249</v>
      </c>
      <c r="Z2361" s="28">
        <v>0.91830000000000001</v>
      </c>
      <c r="AA2361" s="28"/>
      <c r="AB2361" s="111">
        <v>55</v>
      </c>
      <c r="AC2361" s="28">
        <v>0.309</v>
      </c>
      <c r="AD2361" s="28">
        <v>3.9699999999999999E-2</v>
      </c>
      <c r="AE2361" s="139"/>
      <c r="AF2361" s="139"/>
      <c r="AG2361" s="93">
        <v>3325</v>
      </c>
      <c r="AH2361" s="93">
        <v>6773</v>
      </c>
    </row>
    <row r="2362" spans="1:51">
      <c r="A2362" s="13" t="s">
        <v>163</v>
      </c>
      <c r="B2362" s="2" t="s">
        <v>75</v>
      </c>
      <c r="C2362" s="14" t="s">
        <v>62</v>
      </c>
      <c r="D2362" s="2">
        <v>2015</v>
      </c>
      <c r="E2362" s="14">
        <v>2015</v>
      </c>
      <c r="F2362" s="14" t="s">
        <v>100</v>
      </c>
      <c r="G2362" s="93">
        <v>6380</v>
      </c>
      <c r="H2362" s="93">
        <v>36793</v>
      </c>
      <c r="I2362" s="93">
        <v>12</v>
      </c>
      <c r="J2362" s="93">
        <v>80</v>
      </c>
      <c r="K2362" s="93">
        <v>6392</v>
      </c>
      <c r="L2362" s="93">
        <v>36873</v>
      </c>
      <c r="M2362" s="48">
        <v>43265</v>
      </c>
      <c r="N2362" s="48">
        <v>92704</v>
      </c>
      <c r="O2362" s="48">
        <v>16981</v>
      </c>
      <c r="P2362" s="48">
        <v>75458</v>
      </c>
      <c r="Q2362" s="48">
        <v>92439</v>
      </c>
      <c r="R2362" s="48">
        <v>39</v>
      </c>
      <c r="S2362" s="48">
        <v>226</v>
      </c>
      <c r="T2362" s="48">
        <v>265</v>
      </c>
      <c r="U2362" s="48">
        <v>17020</v>
      </c>
      <c r="V2362" s="48">
        <v>75684</v>
      </c>
      <c r="W2362" s="156">
        <v>12891136</v>
      </c>
      <c r="X2362" s="156">
        <v>27210</v>
      </c>
      <c r="Y2362" s="156">
        <v>12918346</v>
      </c>
      <c r="Z2362" s="28">
        <v>0.9859</v>
      </c>
      <c r="AA2362" s="28"/>
      <c r="AB2362" s="111">
        <v>12</v>
      </c>
      <c r="AC2362" s="28">
        <v>0.16700000000000001</v>
      </c>
      <c r="AD2362" s="28">
        <v>1.7600000000000001E-2</v>
      </c>
      <c r="AE2362" s="139"/>
      <c r="AF2362" s="139"/>
      <c r="AG2362" s="93">
        <v>5338</v>
      </c>
      <c r="AH2362" s="93">
        <v>11367</v>
      </c>
      <c r="AI2362" s="1"/>
      <c r="AJ2362" s="1"/>
      <c r="AK2362" s="1"/>
      <c r="AL2362" s="1"/>
      <c r="AM2362" s="1"/>
      <c r="AN2362" s="1"/>
      <c r="AO2362" s="1"/>
      <c r="AP2362" s="1"/>
      <c r="AQ2362" s="1"/>
      <c r="AR2362" s="1"/>
      <c r="AS2362" s="1"/>
      <c r="AT2362" s="1"/>
      <c r="AU2362" s="1"/>
      <c r="AV2362" s="1"/>
      <c r="AW2362" s="1"/>
      <c r="AX2362" s="1"/>
      <c r="AY2362" s="1"/>
    </row>
    <row r="2363" spans="1:51">
      <c r="A2363" s="13" t="s">
        <v>164</v>
      </c>
      <c r="B2363" s="2" t="s">
        <v>75</v>
      </c>
      <c r="C2363" s="14" t="s">
        <v>62</v>
      </c>
      <c r="D2363" s="2">
        <v>2015</v>
      </c>
      <c r="E2363" s="14">
        <v>2015</v>
      </c>
      <c r="F2363" s="14" t="s">
        <v>100</v>
      </c>
      <c r="G2363" s="93">
        <v>790</v>
      </c>
      <c r="H2363" s="93">
        <v>4830</v>
      </c>
      <c r="I2363" s="93">
        <v>5</v>
      </c>
      <c r="J2363" s="93">
        <v>21</v>
      </c>
      <c r="K2363" s="93">
        <v>795</v>
      </c>
      <c r="L2363" s="93">
        <v>4851</v>
      </c>
      <c r="M2363" s="48">
        <v>5646</v>
      </c>
      <c r="N2363" s="48">
        <v>13160</v>
      </c>
      <c r="O2363" s="48">
        <v>2188</v>
      </c>
      <c r="P2363" s="48">
        <v>10896</v>
      </c>
      <c r="Q2363" s="48">
        <v>13084</v>
      </c>
      <c r="R2363" s="48">
        <v>16</v>
      </c>
      <c r="S2363" s="48">
        <v>60</v>
      </c>
      <c r="T2363" s="48">
        <v>76</v>
      </c>
      <c r="U2363" s="48">
        <v>2204</v>
      </c>
      <c r="V2363" s="48">
        <v>10956</v>
      </c>
      <c r="W2363" s="156">
        <v>1805213</v>
      </c>
      <c r="X2363" s="156">
        <v>7962</v>
      </c>
      <c r="Y2363" s="156">
        <v>1813175</v>
      </c>
      <c r="Z2363" s="28">
        <v>0.96819999999999995</v>
      </c>
      <c r="AA2363" s="28"/>
      <c r="AB2363" s="111">
        <v>55</v>
      </c>
      <c r="AC2363" s="28">
        <v>0.309</v>
      </c>
      <c r="AD2363" s="28">
        <v>3.9699999999999999E-2</v>
      </c>
      <c r="AE2363" s="139"/>
      <c r="AF2363" s="139"/>
      <c r="AG2363" s="93">
        <v>682</v>
      </c>
      <c r="AH2363" s="93">
        <v>1458</v>
      </c>
      <c r="AI2363" s="1"/>
      <c r="AJ2363" s="1"/>
      <c r="AK2363" s="1"/>
      <c r="AL2363" s="1"/>
      <c r="AM2363" s="1"/>
      <c r="AN2363" s="1"/>
      <c r="AO2363" s="1"/>
      <c r="AP2363" s="1"/>
      <c r="AQ2363" s="1"/>
      <c r="AR2363" s="1"/>
      <c r="AS2363" s="1"/>
      <c r="AT2363" s="1"/>
      <c r="AU2363" s="1"/>
      <c r="AV2363" s="1"/>
      <c r="AW2363" s="1"/>
      <c r="AX2363" s="1"/>
      <c r="AY2363" s="1"/>
    </row>
    <row r="2364" spans="1:51">
      <c r="A2364" s="13" t="s">
        <v>165</v>
      </c>
      <c r="B2364" s="2" t="s">
        <v>75</v>
      </c>
      <c r="C2364" s="14" t="s">
        <v>62</v>
      </c>
      <c r="D2364" s="2">
        <v>2015</v>
      </c>
      <c r="E2364" s="14">
        <v>2015</v>
      </c>
      <c r="F2364" s="14" t="s">
        <v>100</v>
      </c>
      <c r="G2364" s="93">
        <v>637</v>
      </c>
      <c r="H2364" s="93">
        <v>4107</v>
      </c>
      <c r="I2364" s="93">
        <v>1</v>
      </c>
      <c r="J2364" s="93">
        <v>9</v>
      </c>
      <c r="K2364" s="93">
        <v>638</v>
      </c>
      <c r="L2364" s="93">
        <v>4116</v>
      </c>
      <c r="M2364" s="48">
        <v>4754</v>
      </c>
      <c r="N2364" s="48">
        <v>10371</v>
      </c>
      <c r="O2364" s="48">
        <v>1734</v>
      </c>
      <c r="P2364" s="48">
        <v>8603</v>
      </c>
      <c r="Q2364" s="48">
        <v>10337</v>
      </c>
      <c r="R2364" s="48">
        <v>4</v>
      </c>
      <c r="S2364" s="48">
        <v>30</v>
      </c>
      <c r="T2364" s="48">
        <v>34</v>
      </c>
      <c r="U2364" s="48">
        <v>1738</v>
      </c>
      <c r="V2364" s="48">
        <v>8633</v>
      </c>
      <c r="W2364" s="156">
        <v>1420991</v>
      </c>
      <c r="X2364" s="156">
        <v>4356</v>
      </c>
      <c r="Y2364" s="156">
        <v>1425347</v>
      </c>
      <c r="Z2364" s="28">
        <v>0.96489999999999998</v>
      </c>
      <c r="AA2364" s="28"/>
      <c r="AB2364" s="111">
        <v>55</v>
      </c>
      <c r="AC2364" s="28">
        <v>0.309</v>
      </c>
      <c r="AD2364" s="28">
        <v>3.9699999999999999E-2</v>
      </c>
      <c r="AE2364" s="139"/>
      <c r="AF2364" s="139"/>
      <c r="AG2364" s="93">
        <v>413</v>
      </c>
      <c r="AH2364" s="93">
        <v>871</v>
      </c>
      <c r="AI2364" s="1"/>
      <c r="AJ2364" s="1"/>
      <c r="AK2364" s="1"/>
      <c r="AL2364" s="1"/>
      <c r="AM2364" s="1"/>
      <c r="AN2364" s="1"/>
      <c r="AO2364" s="1"/>
      <c r="AP2364" s="1"/>
      <c r="AQ2364" s="1"/>
      <c r="AR2364" s="1"/>
      <c r="AS2364" s="1"/>
      <c r="AT2364" s="1"/>
      <c r="AU2364" s="1"/>
      <c r="AV2364" s="1"/>
      <c r="AW2364" s="1"/>
      <c r="AX2364" s="1"/>
      <c r="AY2364" s="1"/>
    </row>
    <row r="2365" spans="1:51">
      <c r="A2365" s="13" t="s">
        <v>166</v>
      </c>
      <c r="B2365" s="2" t="s">
        <v>75</v>
      </c>
      <c r="C2365" s="14" t="s">
        <v>62</v>
      </c>
      <c r="D2365" s="2">
        <v>2015</v>
      </c>
      <c r="E2365" s="14">
        <v>2015</v>
      </c>
      <c r="F2365" s="14" t="s">
        <v>100</v>
      </c>
      <c r="G2365" s="93">
        <v>67</v>
      </c>
      <c r="H2365" s="93">
        <v>937</v>
      </c>
      <c r="I2365" s="93">
        <v>0</v>
      </c>
      <c r="J2365" s="93">
        <v>0</v>
      </c>
      <c r="K2365" s="93">
        <v>67</v>
      </c>
      <c r="L2365" s="93">
        <v>937</v>
      </c>
      <c r="M2365" s="48">
        <v>1004</v>
      </c>
      <c r="N2365" s="48">
        <v>1808</v>
      </c>
      <c r="O2365" s="48">
        <v>164</v>
      </c>
      <c r="P2365" s="48">
        <v>1644</v>
      </c>
      <c r="Q2365" s="48">
        <v>1808</v>
      </c>
      <c r="R2365" s="48">
        <v>0</v>
      </c>
      <c r="S2365" s="48">
        <v>0</v>
      </c>
      <c r="T2365" s="48">
        <v>0</v>
      </c>
      <c r="U2365" s="48">
        <v>164</v>
      </c>
      <c r="V2365" s="48">
        <v>1644</v>
      </c>
      <c r="W2365" s="156">
        <v>266876</v>
      </c>
      <c r="X2365" s="156">
        <v>0</v>
      </c>
      <c r="Y2365" s="156">
        <v>266876</v>
      </c>
      <c r="Z2365" s="28">
        <v>0.93879999999999997</v>
      </c>
      <c r="AA2365" s="28"/>
      <c r="AB2365" s="111">
        <v>55</v>
      </c>
      <c r="AC2365" s="28">
        <v>0.309</v>
      </c>
      <c r="AD2365" s="28">
        <v>3.9699999999999999E-2</v>
      </c>
      <c r="AE2365" s="139"/>
      <c r="AF2365" s="139"/>
      <c r="AG2365" s="93">
        <v>34</v>
      </c>
      <c r="AH2365" s="93">
        <v>51</v>
      </c>
      <c r="AI2365" s="1"/>
      <c r="AJ2365" s="1"/>
      <c r="AK2365" s="1"/>
      <c r="AL2365" s="1"/>
      <c r="AM2365" s="1"/>
      <c r="AN2365" s="1"/>
      <c r="AO2365" s="1"/>
      <c r="AP2365" s="1"/>
      <c r="AQ2365" s="1"/>
      <c r="AR2365" s="1"/>
      <c r="AS2365" s="1"/>
      <c r="AT2365" s="1"/>
      <c r="AU2365" s="1"/>
      <c r="AV2365" s="1"/>
      <c r="AW2365" s="1"/>
      <c r="AX2365" s="1"/>
      <c r="AY2365" s="1"/>
    </row>
    <row r="2366" spans="1:51">
      <c r="A2366" s="13" t="s">
        <v>167</v>
      </c>
      <c r="B2366" s="2" t="s">
        <v>74</v>
      </c>
      <c r="C2366" s="14" t="s">
        <v>62</v>
      </c>
      <c r="D2366" s="2">
        <v>2015</v>
      </c>
      <c r="E2366" s="14">
        <v>2015</v>
      </c>
      <c r="F2366" s="14" t="s">
        <v>100</v>
      </c>
      <c r="G2366" s="93">
        <v>9190</v>
      </c>
      <c r="H2366" s="93">
        <v>43142</v>
      </c>
      <c r="I2366" s="93">
        <v>23</v>
      </c>
      <c r="J2366" s="93">
        <v>390</v>
      </c>
      <c r="K2366" s="93">
        <v>9213</v>
      </c>
      <c r="L2366" s="93">
        <v>43532</v>
      </c>
      <c r="M2366" s="48">
        <v>52745</v>
      </c>
      <c r="N2366" s="48">
        <v>125269</v>
      </c>
      <c r="O2366" s="48">
        <v>25252</v>
      </c>
      <c r="P2366" s="48">
        <v>98932</v>
      </c>
      <c r="Q2366" s="48">
        <v>124184</v>
      </c>
      <c r="R2366" s="48">
        <v>71</v>
      </c>
      <c r="S2366" s="48">
        <v>1014</v>
      </c>
      <c r="T2366" s="48">
        <v>1085</v>
      </c>
      <c r="U2366" s="48">
        <v>25323</v>
      </c>
      <c r="V2366" s="48">
        <v>99946</v>
      </c>
      <c r="W2366" s="156">
        <v>17088839</v>
      </c>
      <c r="X2366" s="156">
        <v>131069</v>
      </c>
      <c r="Y2366" s="156">
        <v>17219908</v>
      </c>
      <c r="Z2366" s="28">
        <v>0.98529999999999995</v>
      </c>
      <c r="AA2366" s="28"/>
      <c r="AB2366" s="111">
        <v>6</v>
      </c>
      <c r="AC2366" s="28">
        <v>0.5</v>
      </c>
      <c r="AD2366" s="28">
        <v>3.9800000000000002E-2</v>
      </c>
      <c r="AE2366" s="139"/>
      <c r="AF2366" s="139"/>
      <c r="AG2366" s="93">
        <v>8169</v>
      </c>
      <c r="AH2366" s="93">
        <v>18871</v>
      </c>
      <c r="AI2366" s="1"/>
      <c r="AJ2366" s="1"/>
      <c r="AK2366" s="1"/>
      <c r="AL2366" s="1"/>
      <c r="AM2366" s="1"/>
      <c r="AN2366" s="1"/>
      <c r="AO2366" s="1"/>
      <c r="AP2366" s="1"/>
      <c r="AQ2366" s="1"/>
      <c r="AR2366" s="1"/>
      <c r="AS2366" s="1"/>
      <c r="AT2366" s="1"/>
      <c r="AU2366" s="1"/>
      <c r="AV2366" s="1"/>
      <c r="AW2366" s="1"/>
      <c r="AX2366" s="1"/>
      <c r="AY2366" s="1"/>
    </row>
    <row r="2367" spans="1:51">
      <c r="A2367" s="13" t="s">
        <v>168</v>
      </c>
      <c r="B2367" s="2" t="s">
        <v>75</v>
      </c>
      <c r="C2367" s="14" t="s">
        <v>62</v>
      </c>
      <c r="D2367" s="2">
        <v>2015</v>
      </c>
      <c r="E2367" s="14">
        <v>2015</v>
      </c>
      <c r="F2367" s="14" t="s">
        <v>100</v>
      </c>
      <c r="G2367" s="93">
        <v>357</v>
      </c>
      <c r="H2367" s="93">
        <v>2764</v>
      </c>
      <c r="I2367" s="93">
        <v>1</v>
      </c>
      <c r="J2367" s="93">
        <v>4</v>
      </c>
      <c r="K2367" s="93">
        <v>358</v>
      </c>
      <c r="L2367" s="93">
        <v>2768</v>
      </c>
      <c r="M2367" s="48">
        <v>3126</v>
      </c>
      <c r="N2367" s="48">
        <v>5559</v>
      </c>
      <c r="O2367" s="48">
        <v>939</v>
      </c>
      <c r="P2367" s="48">
        <v>4607</v>
      </c>
      <c r="Q2367" s="48">
        <v>5546</v>
      </c>
      <c r="R2367" s="48">
        <v>3</v>
      </c>
      <c r="S2367" s="48">
        <v>10</v>
      </c>
      <c r="T2367" s="48">
        <v>13</v>
      </c>
      <c r="U2367" s="48">
        <v>942</v>
      </c>
      <c r="V2367" s="48">
        <v>4617</v>
      </c>
      <c r="W2367" s="156">
        <v>796307</v>
      </c>
      <c r="X2367" s="156">
        <v>1621</v>
      </c>
      <c r="Y2367" s="156">
        <v>797928</v>
      </c>
      <c r="Z2367" s="28">
        <v>0.95089999999999997</v>
      </c>
      <c r="AA2367" s="28"/>
      <c r="AB2367" s="111">
        <v>55</v>
      </c>
      <c r="AC2367" s="28">
        <v>0.309</v>
      </c>
      <c r="AD2367" s="28">
        <v>3.9699999999999999E-2</v>
      </c>
      <c r="AE2367" s="139"/>
      <c r="AF2367" s="139"/>
      <c r="AG2367" s="93">
        <v>106</v>
      </c>
      <c r="AH2367" s="93">
        <v>175</v>
      </c>
      <c r="AI2367" s="1"/>
      <c r="AJ2367" s="1"/>
      <c r="AK2367" s="1"/>
      <c r="AL2367" s="1"/>
      <c r="AM2367" s="1"/>
      <c r="AN2367" s="1"/>
      <c r="AO2367" s="1"/>
      <c r="AP2367" s="1"/>
      <c r="AQ2367" s="1"/>
      <c r="AR2367" s="1"/>
      <c r="AS2367" s="1"/>
      <c r="AT2367" s="1"/>
      <c r="AU2367" s="1"/>
      <c r="AV2367" s="1"/>
      <c r="AW2367" s="1"/>
      <c r="AX2367" s="1"/>
      <c r="AY2367" s="1"/>
    </row>
    <row r="2368" spans="1:51">
      <c r="A2368" s="13" t="s">
        <v>169</v>
      </c>
      <c r="B2368" s="2" t="s">
        <v>74</v>
      </c>
      <c r="C2368" s="14" t="s">
        <v>62</v>
      </c>
      <c r="D2368" s="2">
        <v>2015</v>
      </c>
      <c r="E2368" s="14">
        <v>2015</v>
      </c>
      <c r="F2368" s="14" t="s">
        <v>100</v>
      </c>
      <c r="G2368" s="93">
        <v>3417</v>
      </c>
      <c r="H2368" s="93">
        <v>33377</v>
      </c>
      <c r="I2368" s="93">
        <v>11</v>
      </c>
      <c r="J2368" s="93">
        <v>275</v>
      </c>
      <c r="K2368" s="93">
        <v>3428</v>
      </c>
      <c r="L2368" s="93">
        <v>33652</v>
      </c>
      <c r="M2368" s="48">
        <v>37080</v>
      </c>
      <c r="N2368" s="48">
        <v>75528</v>
      </c>
      <c r="O2368" s="48">
        <v>8698</v>
      </c>
      <c r="P2368" s="48">
        <v>66193</v>
      </c>
      <c r="Q2368" s="48">
        <v>74891</v>
      </c>
      <c r="R2368" s="48">
        <v>40</v>
      </c>
      <c r="S2368" s="48">
        <v>597</v>
      </c>
      <c r="T2368" s="48">
        <v>637</v>
      </c>
      <c r="U2368" s="48">
        <v>8738</v>
      </c>
      <c r="V2368" s="48">
        <v>66790</v>
      </c>
      <c r="W2368" s="156">
        <v>10361919</v>
      </c>
      <c r="X2368" s="156">
        <v>116092</v>
      </c>
      <c r="Y2368" s="156">
        <v>10478011</v>
      </c>
      <c r="Z2368" s="28">
        <v>0.98419999999999996</v>
      </c>
      <c r="AA2368" s="28"/>
      <c r="AB2368" s="111">
        <v>8</v>
      </c>
      <c r="AC2368" s="28">
        <v>0.5</v>
      </c>
      <c r="AD2368" s="28">
        <v>4.24E-2</v>
      </c>
      <c r="AE2368" s="139"/>
      <c r="AF2368" s="139"/>
      <c r="AG2368" s="93">
        <v>6981</v>
      </c>
      <c r="AH2368" s="93">
        <v>15494</v>
      </c>
      <c r="AI2368" s="1"/>
      <c r="AJ2368" s="1"/>
      <c r="AK2368" s="1"/>
      <c r="AL2368" s="1"/>
      <c r="AM2368" s="1"/>
      <c r="AN2368" s="1"/>
      <c r="AO2368" s="1"/>
      <c r="AP2368" s="1"/>
      <c r="AQ2368" s="1"/>
      <c r="AR2368" s="1"/>
      <c r="AS2368" s="1"/>
      <c r="AT2368" s="1"/>
      <c r="AU2368" s="1"/>
      <c r="AV2368" s="1"/>
      <c r="AW2368" s="1"/>
      <c r="AX2368" s="1"/>
      <c r="AY2368" s="1"/>
    </row>
    <row r="2369" spans="1:51">
      <c r="A2369" s="13" t="s">
        <v>170</v>
      </c>
      <c r="B2369" s="2" t="s">
        <v>74</v>
      </c>
      <c r="C2369" s="14" t="s">
        <v>62</v>
      </c>
      <c r="D2369" s="2">
        <v>2015</v>
      </c>
      <c r="E2369" s="14">
        <v>2015</v>
      </c>
      <c r="F2369" s="14" t="s">
        <v>100</v>
      </c>
      <c r="G2369" s="93">
        <v>1063</v>
      </c>
      <c r="H2369" s="93">
        <v>8866</v>
      </c>
      <c r="I2369" s="93">
        <v>20</v>
      </c>
      <c r="J2369" s="93">
        <v>128</v>
      </c>
      <c r="K2369" s="93">
        <v>1083</v>
      </c>
      <c r="L2369" s="93">
        <v>8994</v>
      </c>
      <c r="M2369" s="48">
        <v>10077</v>
      </c>
      <c r="N2369" s="48">
        <v>20591</v>
      </c>
      <c r="O2369" s="48">
        <v>2850</v>
      </c>
      <c r="P2369" s="48">
        <v>17336</v>
      </c>
      <c r="Q2369" s="48">
        <v>20186</v>
      </c>
      <c r="R2369" s="48">
        <v>75</v>
      </c>
      <c r="S2369" s="48">
        <v>330</v>
      </c>
      <c r="T2369" s="48">
        <v>405</v>
      </c>
      <c r="U2369" s="48">
        <v>2925</v>
      </c>
      <c r="V2369" s="48">
        <v>17666</v>
      </c>
      <c r="W2369" s="156">
        <v>2768341</v>
      </c>
      <c r="X2369" s="156">
        <v>52528</v>
      </c>
      <c r="Y2369" s="156">
        <v>2820869</v>
      </c>
      <c r="Z2369" s="28">
        <v>0.9536</v>
      </c>
      <c r="AA2369" s="28"/>
      <c r="AB2369" s="111">
        <v>55</v>
      </c>
      <c r="AC2369" s="28">
        <v>0.309</v>
      </c>
      <c r="AD2369" s="28">
        <v>3.9699999999999999E-2</v>
      </c>
      <c r="AE2369" s="139"/>
      <c r="AF2369" s="139"/>
      <c r="AG2369" s="93">
        <v>930</v>
      </c>
      <c r="AH2369" s="93">
        <v>1863</v>
      </c>
      <c r="AI2369" s="1"/>
      <c r="AJ2369" s="1"/>
      <c r="AK2369" s="1"/>
      <c r="AL2369" s="1"/>
      <c r="AM2369" s="1"/>
      <c r="AN2369" s="1"/>
      <c r="AO2369" s="1"/>
      <c r="AP2369" s="1"/>
      <c r="AQ2369" s="1"/>
      <c r="AR2369" s="1"/>
      <c r="AS2369" s="1"/>
      <c r="AT2369" s="1"/>
      <c r="AU2369" s="1"/>
      <c r="AV2369" s="1"/>
      <c r="AW2369" s="1"/>
      <c r="AX2369" s="1"/>
      <c r="AY2369" s="1"/>
    </row>
    <row r="2370" spans="1:51">
      <c r="A2370" s="13" t="s">
        <v>171</v>
      </c>
      <c r="B2370" s="2" t="s">
        <v>75</v>
      </c>
      <c r="C2370" s="14" t="s">
        <v>62</v>
      </c>
      <c r="D2370" s="2">
        <v>2015</v>
      </c>
      <c r="E2370" s="14">
        <v>2015</v>
      </c>
      <c r="F2370" s="14" t="s">
        <v>100</v>
      </c>
      <c r="G2370" s="93">
        <v>927</v>
      </c>
      <c r="H2370" s="93">
        <v>5224</v>
      </c>
      <c r="I2370" s="93">
        <v>2</v>
      </c>
      <c r="J2370" s="93">
        <v>14</v>
      </c>
      <c r="K2370" s="93">
        <v>929</v>
      </c>
      <c r="L2370" s="93">
        <v>5238</v>
      </c>
      <c r="M2370" s="48">
        <v>6167</v>
      </c>
      <c r="N2370" s="48">
        <v>13517</v>
      </c>
      <c r="O2370" s="48">
        <v>2557</v>
      </c>
      <c r="P2370" s="48">
        <v>10910</v>
      </c>
      <c r="Q2370" s="48">
        <v>13467</v>
      </c>
      <c r="R2370" s="48">
        <v>7</v>
      </c>
      <c r="S2370" s="48">
        <v>43</v>
      </c>
      <c r="T2370" s="48">
        <v>50</v>
      </c>
      <c r="U2370" s="48">
        <v>2564</v>
      </c>
      <c r="V2370" s="48">
        <v>10953</v>
      </c>
      <c r="W2370" s="156">
        <v>1904582</v>
      </c>
      <c r="X2370" s="156">
        <v>5501</v>
      </c>
      <c r="Y2370" s="156">
        <v>1910083</v>
      </c>
      <c r="Z2370" s="28">
        <v>1</v>
      </c>
      <c r="AA2370" s="28"/>
      <c r="AB2370" s="111">
        <v>55</v>
      </c>
      <c r="AC2370" s="28">
        <v>0.309</v>
      </c>
      <c r="AD2370" s="28">
        <v>3.9699999999999999E-2</v>
      </c>
      <c r="AE2370" s="139"/>
      <c r="AF2370" s="139"/>
      <c r="AG2370" s="93">
        <v>521</v>
      </c>
      <c r="AH2370" s="93">
        <v>1046</v>
      </c>
      <c r="AI2370" s="1"/>
      <c r="AJ2370" s="1"/>
      <c r="AK2370" s="1"/>
      <c r="AL2370" s="1"/>
      <c r="AM2370" s="1"/>
      <c r="AN2370" s="1"/>
      <c r="AO2370" s="1"/>
      <c r="AP2370" s="1"/>
      <c r="AQ2370" s="1"/>
      <c r="AR2370" s="1"/>
      <c r="AS2370" s="1"/>
      <c r="AT2370" s="1"/>
      <c r="AU2370" s="1"/>
      <c r="AV2370" s="1"/>
      <c r="AW2370" s="1"/>
      <c r="AX2370" s="1"/>
      <c r="AY2370" s="1"/>
    </row>
    <row r="2371" spans="1:51">
      <c r="A2371" s="51" t="s">
        <v>172</v>
      </c>
      <c r="B2371" s="2" t="s">
        <v>66</v>
      </c>
      <c r="C2371" s="14" t="s">
        <v>63</v>
      </c>
      <c r="D2371" s="2">
        <v>2015</v>
      </c>
      <c r="E2371" s="14">
        <v>2015</v>
      </c>
      <c r="F2371" s="14" t="s">
        <v>100</v>
      </c>
      <c r="G2371" s="93">
        <v>286882</v>
      </c>
      <c r="H2371" s="93">
        <v>1816524</v>
      </c>
      <c r="I2371" s="93">
        <v>2018</v>
      </c>
      <c r="J2371" s="93">
        <v>18517</v>
      </c>
      <c r="K2371" s="93">
        <v>288900</v>
      </c>
      <c r="L2371" s="93">
        <v>1835041</v>
      </c>
      <c r="M2371" s="48">
        <v>2123941</v>
      </c>
      <c r="N2371" s="48">
        <v>4467237</v>
      </c>
      <c r="O2371" s="48">
        <v>728153</v>
      </c>
      <c r="P2371" s="48">
        <v>3691930</v>
      </c>
      <c r="Q2371" s="48">
        <v>4420083</v>
      </c>
      <c r="R2371" s="48">
        <v>6649</v>
      </c>
      <c r="S2371" s="48">
        <v>40505</v>
      </c>
      <c r="T2371" s="48">
        <v>47154</v>
      </c>
      <c r="U2371" s="48">
        <v>734802</v>
      </c>
      <c r="V2371" s="48">
        <v>3732435</v>
      </c>
      <c r="W2371" s="156">
        <v>627980268</v>
      </c>
      <c r="X2371" s="156">
        <v>6167861.3399999999</v>
      </c>
      <c r="Y2371" s="156">
        <v>634148129.34000003</v>
      </c>
      <c r="Z2371" s="28">
        <v>0.97670000000000001</v>
      </c>
      <c r="AA2371" s="28"/>
      <c r="AB2371" s="111">
        <v>486</v>
      </c>
      <c r="AC2371" s="28">
        <v>0.29199999999999998</v>
      </c>
      <c r="AD2371" s="28">
        <v>5.21E-2</v>
      </c>
      <c r="AE2371" s="139"/>
      <c r="AF2371" s="139"/>
      <c r="AG2371" s="93">
        <v>327061</v>
      </c>
      <c r="AH2371" s="93">
        <v>683315</v>
      </c>
      <c r="AI2371" s="2"/>
      <c r="AJ2371" s="2"/>
      <c r="AK2371" s="2"/>
      <c r="AL2371" s="2"/>
      <c r="AM2371" s="2"/>
      <c r="AN2371" s="2"/>
      <c r="AO2371" s="2"/>
      <c r="AP2371" s="2"/>
      <c r="AQ2371" s="2"/>
      <c r="AR2371" s="2"/>
      <c r="AS2371" s="2"/>
      <c r="AT2371" s="2"/>
      <c r="AU2371" s="2"/>
      <c r="AV2371" s="2"/>
      <c r="AW2371" s="2"/>
      <c r="AX2371" s="2"/>
      <c r="AY2371" s="2"/>
    </row>
    <row r="2372" spans="1:51">
      <c r="A2372" s="51" t="s">
        <v>173</v>
      </c>
      <c r="B2372" s="2" t="s">
        <v>74</v>
      </c>
      <c r="C2372" s="14" t="s">
        <v>63</v>
      </c>
      <c r="D2372" s="2">
        <v>2015</v>
      </c>
      <c r="E2372" s="14">
        <v>2015</v>
      </c>
      <c r="F2372" s="14" t="s">
        <v>100</v>
      </c>
      <c r="G2372" s="93">
        <v>8337</v>
      </c>
      <c r="H2372" s="93">
        <v>52029</v>
      </c>
      <c r="I2372" s="93">
        <v>104</v>
      </c>
      <c r="J2372" s="93">
        <v>995</v>
      </c>
      <c r="K2372" s="93">
        <v>8441</v>
      </c>
      <c r="L2372" s="93">
        <v>53024</v>
      </c>
      <c r="M2372" s="48">
        <v>61465</v>
      </c>
      <c r="N2372" s="48">
        <v>120287</v>
      </c>
      <c r="O2372" s="48">
        <v>19632</v>
      </c>
      <c r="P2372" s="48">
        <v>98025</v>
      </c>
      <c r="Q2372" s="48">
        <v>117657</v>
      </c>
      <c r="R2372" s="48">
        <v>358</v>
      </c>
      <c r="S2372" s="48">
        <v>2272</v>
      </c>
      <c r="T2372" s="48">
        <v>2630</v>
      </c>
      <c r="U2372" s="48">
        <v>19990</v>
      </c>
      <c r="V2372" s="48">
        <v>100297</v>
      </c>
      <c r="W2372" s="156">
        <v>17441842</v>
      </c>
      <c r="X2372" s="156">
        <v>317417</v>
      </c>
      <c r="Y2372" s="156">
        <v>17759259</v>
      </c>
      <c r="Z2372" s="28">
        <v>0.81069999999999998</v>
      </c>
      <c r="AA2372" s="28"/>
      <c r="AB2372" s="111">
        <v>8</v>
      </c>
      <c r="AC2372" s="28">
        <v>0.875</v>
      </c>
      <c r="AD2372" s="28">
        <v>5.0799999999999998E-2</v>
      </c>
      <c r="AE2372" s="139"/>
      <c r="AF2372" s="139"/>
      <c r="AG2372" s="93">
        <v>9024</v>
      </c>
      <c r="AH2372" s="93">
        <v>17237</v>
      </c>
      <c r="AI2372" s="1"/>
      <c r="AJ2372" s="1"/>
      <c r="AK2372" s="1"/>
      <c r="AL2372" s="1"/>
      <c r="AM2372" s="1"/>
      <c r="AN2372" s="1"/>
      <c r="AO2372" s="1"/>
      <c r="AP2372" s="1"/>
      <c r="AQ2372" s="1"/>
      <c r="AR2372" s="1"/>
      <c r="AS2372" s="1"/>
      <c r="AT2372" s="1"/>
      <c r="AU2372" s="1"/>
      <c r="AV2372" s="1"/>
      <c r="AW2372" s="1"/>
      <c r="AX2372" s="1"/>
      <c r="AY2372" s="1"/>
    </row>
    <row r="2373" spans="1:51">
      <c r="A2373" s="51" t="s">
        <v>174</v>
      </c>
      <c r="B2373" s="2" t="s">
        <v>75</v>
      </c>
      <c r="C2373" s="14" t="s">
        <v>63</v>
      </c>
      <c r="D2373" s="2">
        <v>2015</v>
      </c>
      <c r="E2373" s="14">
        <v>2015</v>
      </c>
      <c r="F2373" s="14" t="s">
        <v>100</v>
      </c>
      <c r="G2373" s="93">
        <v>2</v>
      </c>
      <c r="H2373" s="93">
        <v>99</v>
      </c>
      <c r="I2373" s="93">
        <v>0</v>
      </c>
      <c r="J2373" s="93">
        <v>0</v>
      </c>
      <c r="K2373" s="93">
        <v>2</v>
      </c>
      <c r="L2373" s="93">
        <v>99</v>
      </c>
      <c r="M2373" s="48">
        <v>101</v>
      </c>
      <c r="N2373" s="48">
        <v>170</v>
      </c>
      <c r="O2373" s="48">
        <v>3</v>
      </c>
      <c r="P2373" s="48">
        <v>167</v>
      </c>
      <c r="Q2373" s="48">
        <v>170</v>
      </c>
      <c r="R2373" s="48">
        <v>0</v>
      </c>
      <c r="S2373" s="48">
        <v>0</v>
      </c>
      <c r="T2373" s="48">
        <v>0</v>
      </c>
      <c r="U2373" s="48">
        <v>3</v>
      </c>
      <c r="V2373" s="48">
        <v>167</v>
      </c>
      <c r="W2373" s="156">
        <v>22302</v>
      </c>
      <c r="X2373" s="156">
        <v>0</v>
      </c>
      <c r="Y2373" s="156">
        <v>22302</v>
      </c>
      <c r="Z2373" s="28">
        <v>1</v>
      </c>
      <c r="AA2373" s="28"/>
      <c r="AB2373" s="111">
        <v>74</v>
      </c>
      <c r="AC2373" s="28">
        <v>0.29699999999999999</v>
      </c>
      <c r="AD2373" s="28">
        <v>3.7600000000000001E-2</v>
      </c>
      <c r="AE2373" s="139"/>
      <c r="AF2373" s="139"/>
      <c r="AG2373" s="93">
        <v>1</v>
      </c>
      <c r="AH2373" s="93">
        <v>1</v>
      </c>
      <c r="AI2373" s="1"/>
      <c r="AJ2373" s="1"/>
      <c r="AK2373" s="1"/>
      <c r="AL2373" s="1"/>
      <c r="AM2373" s="1"/>
      <c r="AN2373" s="1"/>
      <c r="AO2373" s="1"/>
      <c r="AP2373" s="1"/>
      <c r="AQ2373" s="1"/>
      <c r="AR2373" s="1"/>
      <c r="AS2373" s="1"/>
      <c r="AT2373" s="1"/>
      <c r="AU2373" s="1"/>
      <c r="AV2373" s="1"/>
      <c r="AW2373" s="1"/>
      <c r="AX2373" s="1"/>
      <c r="AY2373" s="1"/>
    </row>
    <row r="2374" spans="1:51">
      <c r="A2374" s="51" t="s">
        <v>175</v>
      </c>
      <c r="B2374" s="2" t="s">
        <v>75</v>
      </c>
      <c r="C2374" s="14" t="s">
        <v>63</v>
      </c>
      <c r="D2374" s="2">
        <v>2015</v>
      </c>
      <c r="E2374" s="14">
        <v>2015</v>
      </c>
      <c r="F2374" s="14" t="s">
        <v>100</v>
      </c>
      <c r="G2374" s="93">
        <v>182</v>
      </c>
      <c r="H2374" s="93">
        <v>1636</v>
      </c>
      <c r="I2374" s="93">
        <v>0</v>
      </c>
      <c r="J2374" s="93">
        <v>0</v>
      </c>
      <c r="K2374" s="93">
        <v>182</v>
      </c>
      <c r="L2374" s="93">
        <v>1636</v>
      </c>
      <c r="M2374" s="48">
        <v>1818</v>
      </c>
      <c r="N2374" s="48">
        <v>3449</v>
      </c>
      <c r="O2374" s="48">
        <v>455</v>
      </c>
      <c r="P2374" s="48">
        <v>2993</v>
      </c>
      <c r="Q2374" s="48">
        <v>3448</v>
      </c>
      <c r="R2374" s="48">
        <v>0</v>
      </c>
      <c r="S2374" s="48">
        <v>1</v>
      </c>
      <c r="T2374" s="48">
        <v>1</v>
      </c>
      <c r="U2374" s="48">
        <v>455</v>
      </c>
      <c r="V2374" s="48">
        <v>2994</v>
      </c>
      <c r="W2374" s="156">
        <v>465035</v>
      </c>
      <c r="X2374" s="156">
        <v>0</v>
      </c>
      <c r="Y2374" s="156">
        <v>465035</v>
      </c>
      <c r="Z2374" s="28">
        <v>1</v>
      </c>
      <c r="AA2374" s="28"/>
      <c r="AB2374" s="111">
        <v>74</v>
      </c>
      <c r="AC2374" s="28">
        <v>0.29699999999999999</v>
      </c>
      <c r="AD2374" s="28">
        <v>3.7600000000000001E-2</v>
      </c>
      <c r="AE2374" s="139"/>
      <c r="AF2374" s="139"/>
      <c r="AG2374" s="93">
        <v>60</v>
      </c>
      <c r="AH2374" s="93">
        <v>106</v>
      </c>
      <c r="AI2374" s="1"/>
      <c r="AJ2374" s="1"/>
      <c r="AK2374" s="1"/>
      <c r="AL2374" s="1"/>
      <c r="AM2374" s="1"/>
      <c r="AN2374" s="1"/>
      <c r="AO2374" s="1"/>
      <c r="AP2374" s="1"/>
      <c r="AQ2374" s="1"/>
      <c r="AR2374" s="1"/>
      <c r="AS2374" s="1"/>
      <c r="AT2374" s="1"/>
      <c r="AU2374" s="1"/>
      <c r="AV2374" s="1"/>
      <c r="AW2374" s="1"/>
      <c r="AX2374" s="1"/>
      <c r="AY2374" s="1"/>
    </row>
    <row r="2375" spans="1:51">
      <c r="A2375" s="51" t="s">
        <v>176</v>
      </c>
      <c r="B2375" s="2" t="s">
        <v>75</v>
      </c>
      <c r="C2375" s="14" t="s">
        <v>63</v>
      </c>
      <c r="D2375" s="2">
        <v>2015</v>
      </c>
      <c r="E2375" s="14">
        <v>2015</v>
      </c>
      <c r="F2375" s="14" t="s">
        <v>100</v>
      </c>
      <c r="G2375" s="93">
        <v>1993</v>
      </c>
      <c r="H2375" s="93">
        <v>14520</v>
      </c>
      <c r="I2375" s="93">
        <v>5</v>
      </c>
      <c r="J2375" s="93">
        <v>41</v>
      </c>
      <c r="K2375" s="93">
        <v>1998</v>
      </c>
      <c r="L2375" s="93">
        <v>14561</v>
      </c>
      <c r="M2375" s="48">
        <v>16559</v>
      </c>
      <c r="N2375" s="48">
        <v>31989</v>
      </c>
      <c r="O2375" s="48">
        <v>4962</v>
      </c>
      <c r="P2375" s="48">
        <v>26932</v>
      </c>
      <c r="Q2375" s="48">
        <v>31894</v>
      </c>
      <c r="R2375" s="48">
        <v>13</v>
      </c>
      <c r="S2375" s="48">
        <v>82</v>
      </c>
      <c r="T2375" s="48">
        <v>95</v>
      </c>
      <c r="U2375" s="48">
        <v>4975</v>
      </c>
      <c r="V2375" s="48">
        <v>27014</v>
      </c>
      <c r="W2375" s="156">
        <v>4450771</v>
      </c>
      <c r="X2375" s="156">
        <v>10877</v>
      </c>
      <c r="Y2375" s="156">
        <v>4461648</v>
      </c>
      <c r="Z2375" s="28">
        <v>0.94159999999999999</v>
      </c>
      <c r="AA2375" s="28"/>
      <c r="AB2375" s="111">
        <v>74</v>
      </c>
      <c r="AC2375" s="28">
        <v>0.29699999999999999</v>
      </c>
      <c r="AD2375" s="28">
        <v>3.7600000000000001E-2</v>
      </c>
      <c r="AE2375" s="139"/>
      <c r="AF2375" s="139"/>
      <c r="AG2375" s="93">
        <v>923</v>
      </c>
      <c r="AH2375" s="93">
        <v>1574</v>
      </c>
      <c r="AI2375" s="1"/>
      <c r="AJ2375" s="1"/>
      <c r="AK2375" s="1"/>
      <c r="AL2375" s="1"/>
      <c r="AM2375" s="1"/>
      <c r="AN2375" s="1"/>
      <c r="AO2375" s="1"/>
      <c r="AP2375" s="1"/>
      <c r="AQ2375" s="1"/>
      <c r="AR2375" s="1"/>
      <c r="AS2375" s="1"/>
      <c r="AT2375" s="1"/>
      <c r="AU2375" s="1"/>
      <c r="AV2375" s="1"/>
      <c r="AW2375" s="1"/>
      <c r="AX2375" s="1"/>
      <c r="AY2375" s="1"/>
    </row>
    <row r="2376" spans="1:51">
      <c r="A2376" s="51" t="s">
        <v>177</v>
      </c>
      <c r="B2376" s="2" t="s">
        <v>75</v>
      </c>
      <c r="C2376" s="14" t="s">
        <v>63</v>
      </c>
      <c r="D2376" s="2">
        <v>2015</v>
      </c>
      <c r="E2376" s="14">
        <v>2015</v>
      </c>
      <c r="F2376" s="14" t="s">
        <v>100</v>
      </c>
      <c r="G2376" s="93">
        <v>273</v>
      </c>
      <c r="H2376" s="93">
        <v>2649</v>
      </c>
      <c r="I2376" s="93">
        <v>0</v>
      </c>
      <c r="J2376" s="93">
        <v>4</v>
      </c>
      <c r="K2376" s="93">
        <v>273</v>
      </c>
      <c r="L2376" s="93">
        <v>2653</v>
      </c>
      <c r="M2376" s="48">
        <v>2926</v>
      </c>
      <c r="N2376" s="48">
        <v>5513</v>
      </c>
      <c r="O2376" s="48">
        <v>733</v>
      </c>
      <c r="P2376" s="48">
        <v>4768</v>
      </c>
      <c r="Q2376" s="48">
        <v>5501</v>
      </c>
      <c r="R2376" s="48">
        <v>1</v>
      </c>
      <c r="S2376" s="48">
        <v>11</v>
      </c>
      <c r="T2376" s="48">
        <v>12</v>
      </c>
      <c r="U2376" s="48">
        <v>734</v>
      </c>
      <c r="V2376" s="48">
        <v>4779</v>
      </c>
      <c r="W2376" s="156">
        <v>733792</v>
      </c>
      <c r="X2376" s="156">
        <v>1176</v>
      </c>
      <c r="Y2376" s="156">
        <v>734968</v>
      </c>
      <c r="Z2376" s="28">
        <v>1</v>
      </c>
      <c r="AA2376" s="28"/>
      <c r="AB2376" s="111">
        <v>74</v>
      </c>
      <c r="AC2376" s="28">
        <v>0.29699999999999999</v>
      </c>
      <c r="AD2376" s="28">
        <v>3.7600000000000001E-2</v>
      </c>
      <c r="AE2376" s="139"/>
      <c r="AF2376" s="139"/>
      <c r="AG2376" s="93">
        <v>92</v>
      </c>
      <c r="AH2376" s="93">
        <v>161</v>
      </c>
      <c r="AI2376" s="1"/>
      <c r="AJ2376" s="1"/>
      <c r="AK2376" s="1"/>
      <c r="AL2376" s="1"/>
      <c r="AM2376" s="1"/>
      <c r="AN2376" s="1"/>
      <c r="AO2376" s="1"/>
      <c r="AP2376" s="1"/>
      <c r="AQ2376" s="1"/>
      <c r="AR2376" s="1"/>
      <c r="AS2376" s="1"/>
      <c r="AT2376" s="1"/>
      <c r="AU2376" s="1"/>
      <c r="AV2376" s="1"/>
      <c r="AW2376" s="1"/>
      <c r="AX2376" s="1"/>
      <c r="AY2376" s="1"/>
    </row>
    <row r="2377" spans="1:51">
      <c r="A2377" s="51" t="s">
        <v>178</v>
      </c>
      <c r="B2377" s="2" t="s">
        <v>75</v>
      </c>
      <c r="C2377" s="14" t="s">
        <v>63</v>
      </c>
      <c r="D2377" s="2">
        <v>2015</v>
      </c>
      <c r="E2377" s="14">
        <v>2015</v>
      </c>
      <c r="F2377" s="14" t="s">
        <v>100</v>
      </c>
      <c r="G2377" s="93">
        <v>103</v>
      </c>
      <c r="H2377" s="93">
        <v>614</v>
      </c>
      <c r="I2377" s="93">
        <v>0</v>
      </c>
      <c r="J2377" s="93">
        <v>3</v>
      </c>
      <c r="K2377" s="93">
        <v>103</v>
      </c>
      <c r="L2377" s="93">
        <v>617</v>
      </c>
      <c r="M2377" s="48">
        <v>720</v>
      </c>
      <c r="N2377" s="48">
        <v>1710</v>
      </c>
      <c r="O2377" s="48">
        <v>286</v>
      </c>
      <c r="P2377" s="48">
        <v>1416</v>
      </c>
      <c r="Q2377" s="48">
        <v>1702</v>
      </c>
      <c r="R2377" s="48">
        <v>0</v>
      </c>
      <c r="S2377" s="48">
        <v>8</v>
      </c>
      <c r="T2377" s="48">
        <v>8</v>
      </c>
      <c r="U2377" s="48">
        <v>286</v>
      </c>
      <c r="V2377" s="48">
        <v>1424</v>
      </c>
      <c r="W2377" s="156">
        <v>218553</v>
      </c>
      <c r="X2377" s="156">
        <v>2011</v>
      </c>
      <c r="Y2377" s="156">
        <v>220564</v>
      </c>
      <c r="Z2377" s="28">
        <v>1</v>
      </c>
      <c r="AA2377" s="28"/>
      <c r="AB2377" s="111">
        <v>74</v>
      </c>
      <c r="AC2377" s="28">
        <v>0.29699999999999999</v>
      </c>
      <c r="AD2377" s="28">
        <v>3.7600000000000001E-2</v>
      </c>
      <c r="AE2377" s="139"/>
      <c r="AF2377" s="139"/>
      <c r="AG2377" s="93">
        <v>133</v>
      </c>
      <c r="AH2377" s="93">
        <v>300</v>
      </c>
      <c r="AI2377" s="1"/>
      <c r="AJ2377" s="1"/>
      <c r="AK2377" s="1"/>
      <c r="AL2377" s="1"/>
      <c r="AM2377" s="1"/>
      <c r="AN2377" s="1"/>
      <c r="AO2377" s="1"/>
      <c r="AP2377" s="1"/>
      <c r="AQ2377" s="1"/>
      <c r="AR2377" s="1"/>
      <c r="AS2377" s="1"/>
      <c r="AT2377" s="1"/>
      <c r="AU2377" s="1"/>
      <c r="AV2377" s="1"/>
      <c r="AW2377" s="1"/>
      <c r="AX2377" s="1"/>
      <c r="AY2377" s="1"/>
    </row>
    <row r="2378" spans="1:51">
      <c r="A2378" s="51" t="s">
        <v>179</v>
      </c>
      <c r="B2378" s="2" t="s">
        <v>74</v>
      </c>
      <c r="C2378" s="14" t="s">
        <v>63</v>
      </c>
      <c r="D2378" s="2">
        <v>2015</v>
      </c>
      <c r="E2378" s="14">
        <v>2015</v>
      </c>
      <c r="F2378" s="14" t="s">
        <v>100</v>
      </c>
      <c r="G2378" s="93">
        <v>5074</v>
      </c>
      <c r="H2378" s="93">
        <v>29943</v>
      </c>
      <c r="I2378" s="93">
        <v>34</v>
      </c>
      <c r="J2378" s="93">
        <v>266</v>
      </c>
      <c r="K2378" s="93">
        <v>5108</v>
      </c>
      <c r="L2378" s="93">
        <v>30209</v>
      </c>
      <c r="M2378" s="48">
        <v>35317</v>
      </c>
      <c r="N2378" s="48">
        <v>71701</v>
      </c>
      <c r="O2378" s="48">
        <v>12136</v>
      </c>
      <c r="P2378" s="48">
        <v>58825</v>
      </c>
      <c r="Q2378" s="48">
        <v>70961</v>
      </c>
      <c r="R2378" s="48">
        <v>123</v>
      </c>
      <c r="S2378" s="48">
        <v>617</v>
      </c>
      <c r="T2378" s="48">
        <v>740</v>
      </c>
      <c r="U2378" s="48">
        <v>12259</v>
      </c>
      <c r="V2378" s="48">
        <v>59442</v>
      </c>
      <c r="W2378" s="156">
        <v>10402386</v>
      </c>
      <c r="X2378" s="156">
        <v>80505</v>
      </c>
      <c r="Y2378" s="156">
        <v>10482891</v>
      </c>
      <c r="Z2378" s="28">
        <v>0.96589999999999998</v>
      </c>
      <c r="AA2378" s="28"/>
      <c r="AB2378" s="111">
        <v>8</v>
      </c>
      <c r="AC2378" s="28">
        <v>0.5</v>
      </c>
      <c r="AD2378" s="28">
        <v>2.5000000000000001E-2</v>
      </c>
      <c r="AE2378" s="139"/>
      <c r="AF2378" s="139"/>
      <c r="AG2378" s="93">
        <v>5356</v>
      </c>
      <c r="AH2378" s="93">
        <v>10729</v>
      </c>
    </row>
    <row r="2379" spans="1:51">
      <c r="A2379" s="51" t="s">
        <v>180</v>
      </c>
      <c r="B2379" s="2" t="s">
        <v>75</v>
      </c>
      <c r="C2379" s="14" t="s">
        <v>63</v>
      </c>
      <c r="D2379" s="2">
        <v>2015</v>
      </c>
      <c r="E2379" s="14">
        <v>2015</v>
      </c>
      <c r="F2379" s="14" t="s">
        <v>100</v>
      </c>
      <c r="G2379" s="93">
        <v>415</v>
      </c>
      <c r="H2379" s="93">
        <v>2067</v>
      </c>
      <c r="I2379" s="93">
        <v>0</v>
      </c>
      <c r="J2379" s="93">
        <v>0</v>
      </c>
      <c r="K2379" s="93">
        <v>415</v>
      </c>
      <c r="L2379" s="93">
        <v>2067</v>
      </c>
      <c r="M2379" s="48">
        <v>2482</v>
      </c>
      <c r="N2379" s="48">
        <v>5109</v>
      </c>
      <c r="O2379" s="48">
        <v>1153</v>
      </c>
      <c r="P2379" s="48">
        <v>3955</v>
      </c>
      <c r="Q2379" s="48">
        <v>5108</v>
      </c>
      <c r="R2379" s="48">
        <v>0</v>
      </c>
      <c r="S2379" s="48">
        <v>1</v>
      </c>
      <c r="T2379" s="48">
        <v>1</v>
      </c>
      <c r="U2379" s="48">
        <v>1153</v>
      </c>
      <c r="V2379" s="48">
        <v>3956</v>
      </c>
      <c r="W2379" s="156">
        <v>704846</v>
      </c>
      <c r="X2379" s="156">
        <v>0</v>
      </c>
      <c r="Y2379" s="156">
        <v>704846</v>
      </c>
      <c r="Z2379" s="28">
        <v>1</v>
      </c>
      <c r="AA2379" s="28"/>
      <c r="AB2379" s="111">
        <v>74</v>
      </c>
      <c r="AC2379" s="28">
        <v>0.29699999999999999</v>
      </c>
      <c r="AD2379" s="28">
        <v>3.7600000000000001E-2</v>
      </c>
      <c r="AE2379" s="139"/>
      <c r="AF2379" s="139"/>
      <c r="AG2379" s="93">
        <v>142</v>
      </c>
      <c r="AH2379" s="93">
        <v>236</v>
      </c>
    </row>
    <row r="2380" spans="1:51">
      <c r="A2380" s="51" t="s">
        <v>181</v>
      </c>
      <c r="B2380" s="2" t="s">
        <v>75</v>
      </c>
      <c r="C2380" s="14" t="s">
        <v>63</v>
      </c>
      <c r="D2380" s="2">
        <v>2015</v>
      </c>
      <c r="E2380" s="14">
        <v>2015</v>
      </c>
      <c r="F2380" s="14" t="s">
        <v>100</v>
      </c>
      <c r="G2380" s="93">
        <v>597</v>
      </c>
      <c r="H2380" s="93">
        <v>6770</v>
      </c>
      <c r="I2380" s="93">
        <v>1</v>
      </c>
      <c r="J2380" s="93">
        <v>20</v>
      </c>
      <c r="K2380" s="93">
        <v>598</v>
      </c>
      <c r="L2380" s="93">
        <v>6790</v>
      </c>
      <c r="M2380" s="48">
        <v>7388</v>
      </c>
      <c r="N2380" s="48">
        <v>13311</v>
      </c>
      <c r="O2380" s="48">
        <v>1486</v>
      </c>
      <c r="P2380" s="48">
        <v>11779</v>
      </c>
      <c r="Q2380" s="48">
        <v>13265</v>
      </c>
      <c r="R2380" s="48">
        <v>1</v>
      </c>
      <c r="S2380" s="48">
        <v>45</v>
      </c>
      <c r="T2380" s="48">
        <v>46</v>
      </c>
      <c r="U2380" s="48">
        <v>1487</v>
      </c>
      <c r="V2380" s="48">
        <v>11824</v>
      </c>
      <c r="W2380" s="156">
        <v>1832886</v>
      </c>
      <c r="X2380" s="156">
        <v>4602</v>
      </c>
      <c r="Y2380" s="156">
        <v>1837488</v>
      </c>
      <c r="Z2380" s="28">
        <v>0.99719999999999998</v>
      </c>
      <c r="AA2380" s="28"/>
      <c r="AB2380" s="111">
        <v>74</v>
      </c>
      <c r="AC2380" s="28">
        <v>0.29699999999999999</v>
      </c>
      <c r="AD2380" s="28">
        <v>3.7600000000000001E-2</v>
      </c>
      <c r="AE2380" s="139"/>
      <c r="AF2380" s="139"/>
      <c r="AG2380" s="93">
        <v>414</v>
      </c>
      <c r="AH2380" s="93">
        <v>834</v>
      </c>
    </row>
    <row r="2381" spans="1:51">
      <c r="A2381" s="13" t="s">
        <v>123</v>
      </c>
      <c r="B2381" s="2" t="s">
        <v>74</v>
      </c>
      <c r="C2381" s="14" t="s">
        <v>63</v>
      </c>
      <c r="D2381" s="2">
        <v>2015</v>
      </c>
      <c r="E2381" s="14">
        <v>2015</v>
      </c>
      <c r="F2381" s="14" t="s">
        <v>100</v>
      </c>
      <c r="G2381" s="93">
        <v>14841</v>
      </c>
      <c r="H2381" s="93">
        <v>82696</v>
      </c>
      <c r="I2381" s="93">
        <v>63</v>
      </c>
      <c r="J2381" s="93">
        <v>421</v>
      </c>
      <c r="K2381" s="93">
        <v>14904</v>
      </c>
      <c r="L2381" s="93">
        <v>83117</v>
      </c>
      <c r="M2381" s="48">
        <v>98021</v>
      </c>
      <c r="N2381" s="48">
        <v>228879</v>
      </c>
      <c r="O2381" s="48">
        <v>40614</v>
      </c>
      <c r="P2381" s="48">
        <v>187066</v>
      </c>
      <c r="Q2381" s="48">
        <v>227680</v>
      </c>
      <c r="R2381" s="48">
        <v>218</v>
      </c>
      <c r="S2381" s="48">
        <v>981</v>
      </c>
      <c r="T2381" s="48">
        <v>1199</v>
      </c>
      <c r="U2381" s="48">
        <v>40832</v>
      </c>
      <c r="V2381" s="48">
        <v>188047</v>
      </c>
      <c r="W2381" s="156">
        <v>33324620</v>
      </c>
      <c r="X2381" s="156">
        <v>150854</v>
      </c>
      <c r="Y2381" s="156">
        <v>33475474</v>
      </c>
      <c r="Z2381" s="28">
        <v>0.9526</v>
      </c>
      <c r="AA2381" s="28"/>
      <c r="AB2381" s="111">
        <v>11</v>
      </c>
      <c r="AC2381" s="28">
        <v>0.182</v>
      </c>
      <c r="AD2381" s="28">
        <v>2.6599999999999999E-2</v>
      </c>
      <c r="AE2381" s="139"/>
      <c r="AF2381" s="139"/>
      <c r="AG2381" s="93">
        <v>14014</v>
      </c>
      <c r="AH2381" s="93">
        <v>30932</v>
      </c>
    </row>
    <row r="2382" spans="1:51">
      <c r="A2382" s="13" t="s">
        <v>124</v>
      </c>
      <c r="B2382" s="2" t="s">
        <v>75</v>
      </c>
      <c r="C2382" s="14" t="s">
        <v>63</v>
      </c>
      <c r="D2382" s="2">
        <v>2015</v>
      </c>
      <c r="E2382" s="14">
        <v>2015</v>
      </c>
      <c r="F2382" s="14" t="s">
        <v>100</v>
      </c>
      <c r="G2382" s="93">
        <v>240</v>
      </c>
      <c r="H2382" s="93">
        <v>1261</v>
      </c>
      <c r="I2382" s="93">
        <v>0</v>
      </c>
      <c r="J2382" s="93">
        <v>2</v>
      </c>
      <c r="K2382" s="93">
        <v>240</v>
      </c>
      <c r="L2382" s="93">
        <v>1263</v>
      </c>
      <c r="M2382" s="48">
        <v>1503</v>
      </c>
      <c r="N2382" s="48">
        <v>3612</v>
      </c>
      <c r="O2382" s="48">
        <v>656</v>
      </c>
      <c r="P2382" s="48">
        <v>2946</v>
      </c>
      <c r="Q2382" s="48">
        <v>3602</v>
      </c>
      <c r="R2382" s="48">
        <v>1</v>
      </c>
      <c r="S2382" s="48">
        <v>9</v>
      </c>
      <c r="T2382" s="48">
        <v>10</v>
      </c>
      <c r="U2382" s="48">
        <v>657</v>
      </c>
      <c r="V2382" s="48">
        <v>2955</v>
      </c>
      <c r="W2382" s="156">
        <v>457051</v>
      </c>
      <c r="X2382" s="156">
        <v>641</v>
      </c>
      <c r="Y2382" s="156">
        <v>457692</v>
      </c>
      <c r="Z2382" s="28">
        <v>1</v>
      </c>
      <c r="AA2382" s="28"/>
      <c r="AB2382" s="111">
        <v>74</v>
      </c>
      <c r="AC2382" s="28">
        <v>0.29699999999999999</v>
      </c>
      <c r="AD2382" s="28">
        <v>3.7600000000000001E-2</v>
      </c>
      <c r="AE2382" s="139"/>
      <c r="AF2382" s="139"/>
      <c r="AG2382" s="93">
        <v>210</v>
      </c>
      <c r="AH2382" s="93">
        <v>479</v>
      </c>
    </row>
    <row r="2383" spans="1:51">
      <c r="A2383" s="13" t="s">
        <v>125</v>
      </c>
      <c r="B2383" s="2" t="s">
        <v>75</v>
      </c>
      <c r="C2383" s="14" t="s">
        <v>63</v>
      </c>
      <c r="D2383" s="2">
        <v>2015</v>
      </c>
      <c r="E2383" s="14">
        <v>2015</v>
      </c>
      <c r="F2383" s="14" t="s">
        <v>100</v>
      </c>
      <c r="G2383" s="93">
        <v>1037</v>
      </c>
      <c r="H2383" s="93">
        <v>10961</v>
      </c>
      <c r="I2383" s="93">
        <v>2</v>
      </c>
      <c r="J2383" s="93">
        <v>23</v>
      </c>
      <c r="K2383" s="93">
        <v>1039</v>
      </c>
      <c r="L2383" s="93">
        <v>10984</v>
      </c>
      <c r="M2383" s="48">
        <v>12023</v>
      </c>
      <c r="N2383" s="48">
        <v>20952</v>
      </c>
      <c r="O2383" s="48">
        <v>2606</v>
      </c>
      <c r="P2383" s="48">
        <v>18293</v>
      </c>
      <c r="Q2383" s="48">
        <v>20899</v>
      </c>
      <c r="R2383" s="48">
        <v>4</v>
      </c>
      <c r="S2383" s="48">
        <v>49</v>
      </c>
      <c r="T2383" s="48">
        <v>53</v>
      </c>
      <c r="U2383" s="48">
        <v>2610</v>
      </c>
      <c r="V2383" s="48">
        <v>18342</v>
      </c>
      <c r="W2383" s="156">
        <v>2953002</v>
      </c>
      <c r="X2383" s="156">
        <v>5804</v>
      </c>
      <c r="Y2383" s="156">
        <v>2958806</v>
      </c>
      <c r="Z2383" s="28">
        <v>0.99790000000000001</v>
      </c>
      <c r="AA2383" s="28"/>
      <c r="AB2383" s="111">
        <v>74</v>
      </c>
      <c r="AC2383" s="28">
        <v>0.29699999999999999</v>
      </c>
      <c r="AD2383" s="28">
        <v>3.7600000000000001E-2</v>
      </c>
      <c r="AE2383" s="139"/>
      <c r="AF2383" s="139"/>
      <c r="AG2383" s="93">
        <v>656</v>
      </c>
      <c r="AH2383" s="93">
        <v>1202</v>
      </c>
    </row>
    <row r="2384" spans="1:51">
      <c r="A2384" s="13" t="s">
        <v>126</v>
      </c>
      <c r="B2384" s="2" t="s">
        <v>75</v>
      </c>
      <c r="C2384" s="14" t="s">
        <v>63</v>
      </c>
      <c r="D2384" s="2">
        <v>2015</v>
      </c>
      <c r="E2384" s="14">
        <v>2015</v>
      </c>
      <c r="F2384" s="14" t="s">
        <v>100</v>
      </c>
      <c r="G2384" s="93">
        <v>2420</v>
      </c>
      <c r="H2384" s="93">
        <v>14388</v>
      </c>
      <c r="I2384" s="93">
        <v>11</v>
      </c>
      <c r="J2384" s="93">
        <v>158</v>
      </c>
      <c r="K2384" s="93">
        <v>2431</v>
      </c>
      <c r="L2384" s="93">
        <v>14546</v>
      </c>
      <c r="M2384" s="48">
        <v>16977</v>
      </c>
      <c r="N2384" s="48">
        <v>42572</v>
      </c>
      <c r="O2384" s="48">
        <v>6942</v>
      </c>
      <c r="P2384" s="48">
        <v>35122</v>
      </c>
      <c r="Q2384" s="48">
        <v>42064</v>
      </c>
      <c r="R2384" s="48">
        <v>35</v>
      </c>
      <c r="S2384" s="48">
        <v>473</v>
      </c>
      <c r="T2384" s="48">
        <v>508</v>
      </c>
      <c r="U2384" s="48">
        <v>6977</v>
      </c>
      <c r="V2384" s="48">
        <v>35595</v>
      </c>
      <c r="W2384" s="156">
        <v>5512303</v>
      </c>
      <c r="X2384" s="156">
        <v>55860</v>
      </c>
      <c r="Y2384" s="156">
        <v>5568163</v>
      </c>
      <c r="Z2384" s="28">
        <v>0.96409999999999996</v>
      </c>
      <c r="AA2384" s="28"/>
      <c r="AB2384" s="111">
        <v>74</v>
      </c>
      <c r="AC2384" s="28">
        <v>0.29699999999999999</v>
      </c>
      <c r="AD2384" s="28">
        <v>3.7600000000000001E-2</v>
      </c>
      <c r="AE2384" s="139"/>
      <c r="AF2384" s="139"/>
      <c r="AG2384" s="93">
        <v>976</v>
      </c>
      <c r="AH2384" s="93">
        <v>1892</v>
      </c>
    </row>
    <row r="2385" spans="1:34">
      <c r="A2385" s="13" t="s">
        <v>127</v>
      </c>
      <c r="B2385" s="2" t="s">
        <v>75</v>
      </c>
      <c r="C2385" s="14" t="s">
        <v>63</v>
      </c>
      <c r="D2385" s="2">
        <v>2015</v>
      </c>
      <c r="E2385" s="14">
        <v>2015</v>
      </c>
      <c r="F2385" s="14" t="s">
        <v>100</v>
      </c>
      <c r="G2385" s="93">
        <v>106</v>
      </c>
      <c r="H2385" s="93">
        <v>931</v>
      </c>
      <c r="I2385" s="93">
        <v>0</v>
      </c>
      <c r="J2385" s="93">
        <v>3</v>
      </c>
      <c r="K2385" s="93">
        <v>106</v>
      </c>
      <c r="L2385" s="93">
        <v>934</v>
      </c>
      <c r="M2385" s="48">
        <v>1040</v>
      </c>
      <c r="N2385" s="48">
        <v>2050</v>
      </c>
      <c r="O2385" s="48">
        <v>289</v>
      </c>
      <c r="P2385" s="48">
        <v>1753</v>
      </c>
      <c r="Q2385" s="48">
        <v>2042</v>
      </c>
      <c r="R2385" s="48">
        <v>0</v>
      </c>
      <c r="S2385" s="48">
        <v>8</v>
      </c>
      <c r="T2385" s="48">
        <v>8</v>
      </c>
      <c r="U2385" s="48">
        <v>289</v>
      </c>
      <c r="V2385" s="48">
        <v>1761</v>
      </c>
      <c r="W2385" s="156">
        <v>264698</v>
      </c>
      <c r="X2385" s="156">
        <v>493</v>
      </c>
      <c r="Y2385" s="156">
        <v>265191</v>
      </c>
      <c r="Z2385" s="28">
        <v>1</v>
      </c>
      <c r="AA2385" s="28"/>
      <c r="AB2385" s="111">
        <v>74</v>
      </c>
      <c r="AC2385" s="28">
        <v>0.29699999999999999</v>
      </c>
      <c r="AD2385" s="28">
        <v>3.7600000000000001E-2</v>
      </c>
      <c r="AE2385" s="139"/>
      <c r="AF2385" s="139"/>
      <c r="AG2385" s="93">
        <v>86</v>
      </c>
      <c r="AH2385" s="93">
        <v>185</v>
      </c>
    </row>
    <row r="2386" spans="1:34">
      <c r="A2386" s="13" t="s">
        <v>128</v>
      </c>
      <c r="B2386" s="2" t="s">
        <v>75</v>
      </c>
      <c r="C2386" s="14" t="s">
        <v>63</v>
      </c>
      <c r="D2386" s="2">
        <v>2015</v>
      </c>
      <c r="E2386" s="14">
        <v>2015</v>
      </c>
      <c r="F2386" s="14" t="s">
        <v>100</v>
      </c>
      <c r="G2386" s="93">
        <v>11094</v>
      </c>
      <c r="H2386" s="93">
        <v>55273</v>
      </c>
      <c r="I2386" s="93">
        <v>20</v>
      </c>
      <c r="J2386" s="93">
        <v>384</v>
      </c>
      <c r="K2386" s="93">
        <v>11114</v>
      </c>
      <c r="L2386" s="93">
        <v>55657</v>
      </c>
      <c r="M2386" s="48">
        <v>66771</v>
      </c>
      <c r="N2386" s="48">
        <v>159123</v>
      </c>
      <c r="O2386" s="48">
        <v>30068</v>
      </c>
      <c r="P2386" s="48">
        <v>128097</v>
      </c>
      <c r="Q2386" s="48">
        <v>158165</v>
      </c>
      <c r="R2386" s="48">
        <v>67</v>
      </c>
      <c r="S2386" s="48">
        <v>891</v>
      </c>
      <c r="T2386" s="48">
        <v>958</v>
      </c>
      <c r="U2386" s="48">
        <v>30135</v>
      </c>
      <c r="V2386" s="48">
        <v>128988</v>
      </c>
      <c r="W2386" s="156">
        <v>21499668</v>
      </c>
      <c r="X2386" s="156">
        <v>124841</v>
      </c>
      <c r="Y2386" s="156">
        <v>21624509</v>
      </c>
      <c r="Z2386" s="28">
        <v>0.99419999999999997</v>
      </c>
      <c r="AA2386" s="28"/>
      <c r="AB2386" s="111">
        <v>28</v>
      </c>
      <c r="AC2386" s="28">
        <v>0.17899999999999999</v>
      </c>
      <c r="AD2386" s="28">
        <v>8.0000000000000002E-3</v>
      </c>
      <c r="AE2386" s="139"/>
      <c r="AF2386" s="139"/>
      <c r="AG2386" s="93">
        <v>10343</v>
      </c>
      <c r="AH2386" s="93">
        <v>23173</v>
      </c>
    </row>
    <row r="2387" spans="1:34">
      <c r="A2387" s="13" t="s">
        <v>129</v>
      </c>
      <c r="B2387" s="2" t="s">
        <v>75</v>
      </c>
      <c r="C2387" s="14" t="s">
        <v>63</v>
      </c>
      <c r="D2387" s="2">
        <v>2015</v>
      </c>
      <c r="E2387" s="14">
        <v>2015</v>
      </c>
      <c r="F2387" s="14" t="s">
        <v>100</v>
      </c>
      <c r="G2387" s="93">
        <v>1548</v>
      </c>
      <c r="H2387" s="93">
        <v>9010</v>
      </c>
      <c r="I2387" s="93">
        <v>5</v>
      </c>
      <c r="J2387" s="93">
        <v>58</v>
      </c>
      <c r="K2387" s="93">
        <v>1553</v>
      </c>
      <c r="L2387" s="93">
        <v>9068</v>
      </c>
      <c r="M2387" s="48">
        <v>10621</v>
      </c>
      <c r="N2387" s="48">
        <v>24789</v>
      </c>
      <c r="O2387" s="48">
        <v>4313</v>
      </c>
      <c r="P2387" s="48">
        <v>20293</v>
      </c>
      <c r="Q2387" s="48">
        <v>24606</v>
      </c>
      <c r="R2387" s="48">
        <v>17</v>
      </c>
      <c r="S2387" s="48">
        <v>166</v>
      </c>
      <c r="T2387" s="48">
        <v>183</v>
      </c>
      <c r="U2387" s="48">
        <v>4330</v>
      </c>
      <c r="V2387" s="48">
        <v>20459</v>
      </c>
      <c r="W2387" s="156">
        <v>3227780</v>
      </c>
      <c r="X2387" s="156">
        <v>19732</v>
      </c>
      <c r="Y2387" s="156">
        <v>3247512</v>
      </c>
      <c r="Z2387" s="28">
        <v>1</v>
      </c>
      <c r="AA2387" s="28"/>
      <c r="AB2387" s="111">
        <v>74</v>
      </c>
      <c r="AC2387" s="28">
        <v>0.29699999999999999</v>
      </c>
      <c r="AD2387" s="28">
        <v>3.7600000000000001E-2</v>
      </c>
      <c r="AE2387" s="139"/>
      <c r="AF2387" s="139"/>
      <c r="AG2387" s="93">
        <v>1319</v>
      </c>
      <c r="AH2387" s="93">
        <v>2953</v>
      </c>
    </row>
    <row r="2388" spans="1:34">
      <c r="A2388" s="13" t="s">
        <v>130</v>
      </c>
      <c r="B2388" s="2" t="s">
        <v>75</v>
      </c>
      <c r="C2388" s="14" t="s">
        <v>63</v>
      </c>
      <c r="D2388" s="2">
        <v>2015</v>
      </c>
      <c r="E2388" s="14">
        <v>2015</v>
      </c>
      <c r="F2388" s="14" t="s">
        <v>100</v>
      </c>
      <c r="G2388" s="93">
        <v>660</v>
      </c>
      <c r="H2388" s="93">
        <v>5500</v>
      </c>
      <c r="I2388" s="93">
        <v>0</v>
      </c>
      <c r="J2388" s="93">
        <v>17</v>
      </c>
      <c r="K2388" s="93">
        <v>660</v>
      </c>
      <c r="L2388" s="93">
        <v>5517</v>
      </c>
      <c r="M2388" s="48">
        <v>6177</v>
      </c>
      <c r="N2388" s="48">
        <v>12038</v>
      </c>
      <c r="O2388" s="48">
        <v>1725</v>
      </c>
      <c r="P2388" s="48">
        <v>10273</v>
      </c>
      <c r="Q2388" s="48">
        <v>11998</v>
      </c>
      <c r="R2388" s="48">
        <v>0</v>
      </c>
      <c r="S2388" s="48">
        <v>40</v>
      </c>
      <c r="T2388" s="48">
        <v>40</v>
      </c>
      <c r="U2388" s="48">
        <v>1725</v>
      </c>
      <c r="V2388" s="48">
        <v>10313</v>
      </c>
      <c r="W2388" s="156">
        <v>1677662</v>
      </c>
      <c r="X2388" s="156">
        <v>5243</v>
      </c>
      <c r="Y2388" s="156">
        <v>1682905</v>
      </c>
      <c r="Z2388" s="28">
        <v>0.9667</v>
      </c>
      <c r="AA2388" s="28"/>
      <c r="AB2388" s="111">
        <v>74</v>
      </c>
      <c r="AC2388" s="28">
        <v>0.29699999999999999</v>
      </c>
      <c r="AD2388" s="28">
        <v>3.7600000000000001E-2</v>
      </c>
      <c r="AE2388" s="139"/>
      <c r="AF2388" s="139"/>
      <c r="AG2388" s="93">
        <v>372</v>
      </c>
      <c r="AH2388" s="93">
        <v>723</v>
      </c>
    </row>
    <row r="2389" spans="1:34">
      <c r="A2389" s="13" t="s">
        <v>131</v>
      </c>
      <c r="B2389" s="2" t="s">
        <v>75</v>
      </c>
      <c r="C2389" s="14" t="s">
        <v>63</v>
      </c>
      <c r="D2389" s="2">
        <v>2015</v>
      </c>
      <c r="E2389" s="14">
        <v>2015</v>
      </c>
      <c r="F2389" s="14" t="s">
        <v>100</v>
      </c>
      <c r="G2389" s="93">
        <v>282</v>
      </c>
      <c r="H2389" s="93">
        <v>1286</v>
      </c>
      <c r="I2389" s="93">
        <v>0</v>
      </c>
      <c r="J2389" s="93">
        <v>1</v>
      </c>
      <c r="K2389" s="93">
        <v>282</v>
      </c>
      <c r="L2389" s="93">
        <v>1287</v>
      </c>
      <c r="M2389" s="48">
        <v>1569</v>
      </c>
      <c r="N2389" s="48">
        <v>3242</v>
      </c>
      <c r="O2389" s="48">
        <v>774</v>
      </c>
      <c r="P2389" s="48">
        <v>2465</v>
      </c>
      <c r="Q2389" s="48">
        <v>3239</v>
      </c>
      <c r="R2389" s="48">
        <v>0</v>
      </c>
      <c r="S2389" s="48">
        <v>3</v>
      </c>
      <c r="T2389" s="48">
        <v>3</v>
      </c>
      <c r="U2389" s="48">
        <v>774</v>
      </c>
      <c r="V2389" s="48">
        <v>2468</v>
      </c>
      <c r="W2389" s="156">
        <v>458120</v>
      </c>
      <c r="X2389" s="156">
        <v>190</v>
      </c>
      <c r="Y2389" s="156">
        <v>458310</v>
      </c>
      <c r="Z2389" s="28">
        <v>0.93330000000000002</v>
      </c>
      <c r="AA2389" s="28"/>
      <c r="AB2389" s="111">
        <v>74</v>
      </c>
      <c r="AC2389" s="28">
        <v>0.29699999999999999</v>
      </c>
      <c r="AD2389" s="28">
        <v>3.7600000000000001E-2</v>
      </c>
      <c r="AE2389" s="139"/>
      <c r="AF2389" s="139"/>
      <c r="AG2389" s="93">
        <v>102</v>
      </c>
      <c r="AH2389" s="93">
        <v>172</v>
      </c>
    </row>
    <row r="2390" spans="1:34">
      <c r="A2390" s="13" t="s">
        <v>132</v>
      </c>
      <c r="B2390" s="2" t="s">
        <v>76</v>
      </c>
      <c r="C2390" s="14" t="s">
        <v>63</v>
      </c>
      <c r="D2390" s="2">
        <v>2015</v>
      </c>
      <c r="E2390" s="14">
        <v>2015</v>
      </c>
      <c r="F2390" s="14" t="s">
        <v>100</v>
      </c>
      <c r="G2390" s="93">
        <v>78379</v>
      </c>
      <c r="H2390" s="93">
        <v>499116</v>
      </c>
      <c r="I2390" s="93">
        <v>937</v>
      </c>
      <c r="J2390" s="93">
        <v>5872</v>
      </c>
      <c r="K2390" s="93">
        <v>79316</v>
      </c>
      <c r="L2390" s="93">
        <v>504988</v>
      </c>
      <c r="M2390" s="48">
        <v>584304</v>
      </c>
      <c r="N2390" s="48">
        <v>1176878</v>
      </c>
      <c r="O2390" s="48">
        <v>179458</v>
      </c>
      <c r="P2390" s="48">
        <v>982032</v>
      </c>
      <c r="Q2390" s="48">
        <v>1161490</v>
      </c>
      <c r="R2390" s="48">
        <v>3023</v>
      </c>
      <c r="S2390" s="48">
        <v>12365</v>
      </c>
      <c r="T2390" s="48">
        <v>15388</v>
      </c>
      <c r="U2390" s="48">
        <v>182481</v>
      </c>
      <c r="V2390" s="48">
        <v>994397</v>
      </c>
      <c r="W2390" s="156">
        <v>172906627</v>
      </c>
      <c r="X2390" s="156">
        <v>2400337</v>
      </c>
      <c r="Y2390" s="156">
        <v>175306964</v>
      </c>
      <c r="Z2390" s="28">
        <v>0.97709999999999997</v>
      </c>
      <c r="AA2390" s="28"/>
      <c r="AB2390" s="111">
        <v>74</v>
      </c>
      <c r="AC2390" s="28">
        <v>0.41899999999999998</v>
      </c>
      <c r="AD2390" s="28">
        <v>4.6800000000000001E-2</v>
      </c>
      <c r="AE2390" s="139"/>
      <c r="AF2390" s="139"/>
      <c r="AG2390" s="93">
        <v>109170</v>
      </c>
      <c r="AH2390" s="93">
        <v>222977</v>
      </c>
    </row>
    <row r="2391" spans="1:34">
      <c r="A2391" s="13" t="s">
        <v>133</v>
      </c>
      <c r="B2391" s="2" t="s">
        <v>75</v>
      </c>
      <c r="C2391" s="14" t="s">
        <v>63</v>
      </c>
      <c r="D2391" s="2">
        <v>2015</v>
      </c>
      <c r="E2391" s="14">
        <v>2015</v>
      </c>
      <c r="F2391" s="14" t="s">
        <v>100</v>
      </c>
      <c r="G2391" s="93">
        <v>2106</v>
      </c>
      <c r="H2391" s="93">
        <v>10009</v>
      </c>
      <c r="I2391" s="93">
        <v>5</v>
      </c>
      <c r="J2391" s="93">
        <v>21</v>
      </c>
      <c r="K2391" s="93">
        <v>2111</v>
      </c>
      <c r="L2391" s="93">
        <v>10030</v>
      </c>
      <c r="M2391" s="48">
        <v>12141</v>
      </c>
      <c r="N2391" s="48">
        <v>29983</v>
      </c>
      <c r="O2391" s="48">
        <v>5787</v>
      </c>
      <c r="P2391" s="48">
        <v>24110</v>
      </c>
      <c r="Q2391" s="48">
        <v>29897</v>
      </c>
      <c r="R2391" s="48">
        <v>13</v>
      </c>
      <c r="S2391" s="48">
        <v>73</v>
      </c>
      <c r="T2391" s="48">
        <v>86</v>
      </c>
      <c r="U2391" s="48">
        <v>5800</v>
      </c>
      <c r="V2391" s="48">
        <v>24183</v>
      </c>
      <c r="W2391" s="156">
        <v>4079858</v>
      </c>
      <c r="X2391" s="156">
        <v>7906</v>
      </c>
      <c r="Y2391" s="156">
        <v>4087764</v>
      </c>
      <c r="Z2391" s="28">
        <v>0.99209999999999998</v>
      </c>
      <c r="AA2391" s="28"/>
      <c r="AB2391" s="111">
        <v>74</v>
      </c>
      <c r="AC2391" s="28">
        <v>0.29699999999999999</v>
      </c>
      <c r="AD2391" s="28">
        <v>3.7600000000000001E-2</v>
      </c>
      <c r="AE2391" s="139"/>
      <c r="AF2391" s="139"/>
      <c r="AG2391" s="93">
        <v>2880</v>
      </c>
      <c r="AH2391" s="93">
        <v>6711</v>
      </c>
    </row>
    <row r="2392" spans="1:34">
      <c r="A2392" s="13" t="s">
        <v>134</v>
      </c>
      <c r="B2392" s="2" t="s">
        <v>75</v>
      </c>
      <c r="C2392" s="14" t="s">
        <v>63</v>
      </c>
      <c r="D2392" s="2">
        <v>2015</v>
      </c>
      <c r="E2392" s="14">
        <v>2015</v>
      </c>
      <c r="F2392" s="14" t="s">
        <v>100</v>
      </c>
      <c r="G2392" s="93">
        <v>652</v>
      </c>
      <c r="H2392" s="93">
        <v>5698</v>
      </c>
      <c r="I2392" s="93">
        <v>18</v>
      </c>
      <c r="J2392" s="93">
        <v>133</v>
      </c>
      <c r="K2392" s="93">
        <v>670</v>
      </c>
      <c r="L2392" s="93">
        <v>5831</v>
      </c>
      <c r="M2392" s="48">
        <v>6501</v>
      </c>
      <c r="N2392" s="48">
        <v>10609</v>
      </c>
      <c r="O2392" s="48">
        <v>1432</v>
      </c>
      <c r="P2392" s="48">
        <v>8814</v>
      </c>
      <c r="Q2392" s="48">
        <v>10246</v>
      </c>
      <c r="R2392" s="48">
        <v>46</v>
      </c>
      <c r="S2392" s="48">
        <v>317</v>
      </c>
      <c r="T2392" s="48">
        <v>363</v>
      </c>
      <c r="U2392" s="48">
        <v>1478</v>
      </c>
      <c r="V2392" s="48">
        <v>9131</v>
      </c>
      <c r="W2392" s="156">
        <v>1513858</v>
      </c>
      <c r="X2392" s="156">
        <v>34058</v>
      </c>
      <c r="Y2392" s="156">
        <v>1547916</v>
      </c>
      <c r="Z2392" s="28">
        <v>0.97729999999999995</v>
      </c>
      <c r="AA2392" s="28"/>
      <c r="AB2392" s="111">
        <v>74</v>
      </c>
      <c r="AC2392" s="28">
        <v>0.29699999999999999</v>
      </c>
      <c r="AD2392" s="28">
        <v>3.7600000000000001E-2</v>
      </c>
      <c r="AE2392" s="139"/>
      <c r="AF2392" s="139"/>
      <c r="AG2392" s="93">
        <v>1300</v>
      </c>
      <c r="AH2392" s="93">
        <v>2330</v>
      </c>
    </row>
    <row r="2393" spans="1:34">
      <c r="A2393" s="13" t="s">
        <v>135</v>
      </c>
      <c r="B2393" s="2" t="s">
        <v>75</v>
      </c>
      <c r="C2393" s="14" t="s">
        <v>63</v>
      </c>
      <c r="D2393" s="2">
        <v>2015</v>
      </c>
      <c r="E2393" s="14">
        <v>2015</v>
      </c>
      <c r="F2393" s="14" t="s">
        <v>100</v>
      </c>
      <c r="G2393" s="93">
        <v>142</v>
      </c>
      <c r="H2393" s="93">
        <v>975</v>
      </c>
      <c r="I2393" s="93">
        <v>0</v>
      </c>
      <c r="J2393" s="93">
        <v>1</v>
      </c>
      <c r="K2393" s="93">
        <v>142</v>
      </c>
      <c r="L2393" s="93">
        <v>976</v>
      </c>
      <c r="M2393" s="48">
        <v>1118</v>
      </c>
      <c r="N2393" s="48">
        <v>2133</v>
      </c>
      <c r="O2393" s="48">
        <v>389</v>
      </c>
      <c r="P2393" s="48">
        <v>1741</v>
      </c>
      <c r="Q2393" s="48">
        <v>2130</v>
      </c>
      <c r="R2393" s="48">
        <v>0</v>
      </c>
      <c r="S2393" s="48">
        <v>3</v>
      </c>
      <c r="T2393" s="48">
        <v>3</v>
      </c>
      <c r="U2393" s="48">
        <v>389</v>
      </c>
      <c r="V2393" s="48">
        <v>1744</v>
      </c>
      <c r="W2393" s="156">
        <v>295415</v>
      </c>
      <c r="X2393" s="156">
        <v>159</v>
      </c>
      <c r="Y2393" s="156">
        <v>295574</v>
      </c>
      <c r="Z2393" s="28">
        <v>0.95240000000000002</v>
      </c>
      <c r="AA2393" s="28"/>
      <c r="AB2393" s="111">
        <v>74</v>
      </c>
      <c r="AC2393" s="28">
        <v>0.29699999999999999</v>
      </c>
      <c r="AD2393" s="28">
        <v>3.7600000000000001E-2</v>
      </c>
      <c r="AE2393" s="139"/>
      <c r="AF2393" s="139"/>
      <c r="AG2393" s="93">
        <v>24</v>
      </c>
      <c r="AH2393" s="93">
        <v>45</v>
      </c>
    </row>
    <row r="2394" spans="1:34">
      <c r="A2394" s="13" t="s">
        <v>136</v>
      </c>
      <c r="B2394" s="2" t="s">
        <v>75</v>
      </c>
      <c r="C2394" s="14" t="s">
        <v>63</v>
      </c>
      <c r="D2394" s="2">
        <v>2015</v>
      </c>
      <c r="E2394" s="14">
        <v>2015</v>
      </c>
      <c r="F2394" s="14" t="s">
        <v>100</v>
      </c>
      <c r="G2394" s="93">
        <v>767</v>
      </c>
      <c r="H2394" s="93">
        <v>6155</v>
      </c>
      <c r="I2394" s="93">
        <v>1</v>
      </c>
      <c r="J2394" s="93">
        <v>22</v>
      </c>
      <c r="K2394" s="93">
        <v>768</v>
      </c>
      <c r="L2394" s="93">
        <v>6177</v>
      </c>
      <c r="M2394" s="48">
        <v>6945</v>
      </c>
      <c r="N2394" s="48">
        <v>12963</v>
      </c>
      <c r="O2394" s="48">
        <v>1933</v>
      </c>
      <c r="P2394" s="48">
        <v>10979</v>
      </c>
      <c r="Q2394" s="48">
        <v>12912</v>
      </c>
      <c r="R2394" s="48">
        <v>4</v>
      </c>
      <c r="S2394" s="48">
        <v>47</v>
      </c>
      <c r="T2394" s="48">
        <v>51</v>
      </c>
      <c r="U2394" s="48">
        <v>1937</v>
      </c>
      <c r="V2394" s="48">
        <v>11026</v>
      </c>
      <c r="W2394" s="156">
        <v>1873654</v>
      </c>
      <c r="X2394" s="156">
        <v>6655</v>
      </c>
      <c r="Y2394" s="156">
        <v>1880309</v>
      </c>
      <c r="Z2394" s="28">
        <v>1</v>
      </c>
      <c r="AA2394" s="28"/>
      <c r="AB2394" s="111">
        <v>74</v>
      </c>
      <c r="AC2394" s="28">
        <v>0.29699999999999999</v>
      </c>
      <c r="AD2394" s="28">
        <v>3.7600000000000001E-2</v>
      </c>
      <c r="AE2394" s="139"/>
      <c r="AF2394" s="139"/>
      <c r="AG2394" s="93">
        <v>595</v>
      </c>
      <c r="AH2394" s="93">
        <v>1248</v>
      </c>
    </row>
    <row r="2395" spans="1:34">
      <c r="A2395" s="13" t="s">
        <v>137</v>
      </c>
      <c r="B2395" s="2" t="s">
        <v>75</v>
      </c>
      <c r="C2395" s="14" t="s">
        <v>63</v>
      </c>
      <c r="D2395" s="2">
        <v>2015</v>
      </c>
      <c r="E2395" s="14">
        <v>2015</v>
      </c>
      <c r="F2395" s="14" t="s">
        <v>100</v>
      </c>
      <c r="G2395" s="93">
        <v>4652</v>
      </c>
      <c r="H2395" s="93">
        <v>20570</v>
      </c>
      <c r="I2395" s="93">
        <v>5</v>
      </c>
      <c r="J2395" s="93">
        <v>32</v>
      </c>
      <c r="K2395" s="93">
        <v>4657</v>
      </c>
      <c r="L2395" s="93">
        <v>20602</v>
      </c>
      <c r="M2395" s="48">
        <v>25259</v>
      </c>
      <c r="N2395" s="48">
        <v>58915</v>
      </c>
      <c r="O2395" s="48">
        <v>12855</v>
      </c>
      <c r="P2395" s="48">
        <v>45950</v>
      </c>
      <c r="Q2395" s="48">
        <v>58805</v>
      </c>
      <c r="R2395" s="48">
        <v>19</v>
      </c>
      <c r="S2395" s="48">
        <v>91</v>
      </c>
      <c r="T2395" s="48">
        <v>110</v>
      </c>
      <c r="U2395" s="48">
        <v>12874</v>
      </c>
      <c r="V2395" s="48">
        <v>46041</v>
      </c>
      <c r="W2395" s="156">
        <v>7996273</v>
      </c>
      <c r="X2395" s="156">
        <v>11163</v>
      </c>
      <c r="Y2395" s="156">
        <v>8007436</v>
      </c>
      <c r="Z2395" s="28">
        <v>0.99750000000000005</v>
      </c>
      <c r="AA2395" s="28"/>
      <c r="AB2395" s="111">
        <v>7</v>
      </c>
      <c r="AC2395" s="28">
        <v>0.28599999999999998</v>
      </c>
      <c r="AD2395" s="28">
        <v>1.38E-2</v>
      </c>
      <c r="AE2395" s="139"/>
      <c r="AF2395" s="139"/>
      <c r="AG2395" s="93">
        <v>4015</v>
      </c>
      <c r="AH2395" s="93">
        <v>8994</v>
      </c>
    </row>
    <row r="2396" spans="1:34">
      <c r="A2396" s="13" t="s">
        <v>138</v>
      </c>
      <c r="B2396" s="2" t="s">
        <v>75</v>
      </c>
      <c r="C2396" s="14" t="s">
        <v>63</v>
      </c>
      <c r="D2396" s="2">
        <v>2015</v>
      </c>
      <c r="E2396" s="14">
        <v>2015</v>
      </c>
      <c r="F2396" s="14" t="s">
        <v>100</v>
      </c>
      <c r="G2396" s="93">
        <v>76</v>
      </c>
      <c r="H2396" s="93">
        <v>391</v>
      </c>
      <c r="I2396" s="93">
        <v>0</v>
      </c>
      <c r="J2396" s="93">
        <v>0</v>
      </c>
      <c r="K2396" s="93">
        <v>76</v>
      </c>
      <c r="L2396" s="93">
        <v>391</v>
      </c>
      <c r="M2396" s="48">
        <v>467</v>
      </c>
      <c r="N2396" s="48">
        <v>1011</v>
      </c>
      <c r="O2396" s="48">
        <v>203</v>
      </c>
      <c r="P2396" s="48">
        <v>807</v>
      </c>
      <c r="Q2396" s="48">
        <v>1010</v>
      </c>
      <c r="R2396" s="48">
        <v>0</v>
      </c>
      <c r="S2396" s="48">
        <v>1</v>
      </c>
      <c r="T2396" s="48">
        <v>1</v>
      </c>
      <c r="U2396" s="48">
        <v>203</v>
      </c>
      <c r="V2396" s="48">
        <v>808</v>
      </c>
      <c r="W2396" s="156">
        <v>131564</v>
      </c>
      <c r="X2396" s="156">
        <v>0</v>
      </c>
      <c r="Y2396" s="156">
        <v>131564</v>
      </c>
      <c r="Z2396" s="28">
        <v>1</v>
      </c>
      <c r="AA2396" s="28"/>
      <c r="AB2396" s="111">
        <v>74</v>
      </c>
      <c r="AC2396" s="28">
        <v>0.29699999999999999</v>
      </c>
      <c r="AD2396" s="28">
        <v>3.7600000000000001E-2</v>
      </c>
      <c r="AE2396" s="139"/>
      <c r="AF2396" s="139"/>
      <c r="AG2396" s="93">
        <v>47</v>
      </c>
      <c r="AH2396" s="93">
        <v>80</v>
      </c>
    </row>
    <row r="2397" spans="1:34">
      <c r="A2397" s="13" t="s">
        <v>139</v>
      </c>
      <c r="B2397" s="2" t="s">
        <v>75</v>
      </c>
      <c r="C2397" s="14" t="s">
        <v>63</v>
      </c>
      <c r="D2397" s="2">
        <v>2015</v>
      </c>
      <c r="E2397" s="14">
        <v>2015</v>
      </c>
      <c r="F2397" s="14" t="s">
        <v>100</v>
      </c>
      <c r="G2397" s="93">
        <v>13</v>
      </c>
      <c r="H2397" s="93">
        <v>510</v>
      </c>
      <c r="I2397" s="93">
        <v>0</v>
      </c>
      <c r="J2397" s="93">
        <v>2</v>
      </c>
      <c r="K2397" s="93">
        <v>13</v>
      </c>
      <c r="L2397" s="93">
        <v>512</v>
      </c>
      <c r="M2397" s="48">
        <v>525</v>
      </c>
      <c r="N2397" s="48">
        <v>854</v>
      </c>
      <c r="O2397" s="48">
        <v>30</v>
      </c>
      <c r="P2397" s="48">
        <v>821</v>
      </c>
      <c r="Q2397" s="48">
        <v>851</v>
      </c>
      <c r="R2397" s="48">
        <v>0</v>
      </c>
      <c r="S2397" s="48">
        <v>3</v>
      </c>
      <c r="T2397" s="48">
        <v>3</v>
      </c>
      <c r="U2397" s="48">
        <v>30</v>
      </c>
      <c r="V2397" s="48">
        <v>824</v>
      </c>
      <c r="W2397" s="156">
        <v>116776</v>
      </c>
      <c r="X2397" s="156">
        <v>161</v>
      </c>
      <c r="Y2397" s="156">
        <v>116937</v>
      </c>
      <c r="Z2397" s="28">
        <v>1</v>
      </c>
      <c r="AA2397" s="28"/>
      <c r="AB2397" s="111">
        <v>74</v>
      </c>
      <c r="AC2397" s="28">
        <v>0.29699999999999999</v>
      </c>
      <c r="AD2397" s="28">
        <v>3.7600000000000001E-2</v>
      </c>
      <c r="AE2397" s="139"/>
      <c r="AF2397" s="139"/>
      <c r="AG2397" s="93">
        <v>66</v>
      </c>
      <c r="AH2397" s="93">
        <v>150</v>
      </c>
    </row>
    <row r="2398" spans="1:34">
      <c r="A2398" s="13" t="s">
        <v>140</v>
      </c>
      <c r="B2398" s="2" t="s">
        <v>75</v>
      </c>
      <c r="C2398" s="14" t="s">
        <v>63</v>
      </c>
      <c r="D2398" s="2">
        <v>2015</v>
      </c>
      <c r="E2398" s="14">
        <v>2015</v>
      </c>
      <c r="F2398" s="14" t="s">
        <v>100</v>
      </c>
      <c r="G2398" s="93">
        <v>3417</v>
      </c>
      <c r="H2398" s="93">
        <v>20423</v>
      </c>
      <c r="I2398" s="93">
        <v>11</v>
      </c>
      <c r="J2398" s="93">
        <v>108</v>
      </c>
      <c r="K2398" s="93">
        <v>3428</v>
      </c>
      <c r="L2398" s="93">
        <v>20531</v>
      </c>
      <c r="M2398" s="48">
        <v>23959</v>
      </c>
      <c r="N2398" s="48">
        <v>53794</v>
      </c>
      <c r="O2398" s="48">
        <v>8652</v>
      </c>
      <c r="P2398" s="48">
        <v>44781</v>
      </c>
      <c r="Q2398" s="48">
        <v>53433</v>
      </c>
      <c r="R2398" s="48">
        <v>39</v>
      </c>
      <c r="S2398" s="48">
        <v>322</v>
      </c>
      <c r="T2398" s="48">
        <v>361</v>
      </c>
      <c r="U2398" s="48">
        <v>8691</v>
      </c>
      <c r="V2398" s="48">
        <v>45103</v>
      </c>
      <c r="W2398" s="156">
        <v>7411100</v>
      </c>
      <c r="X2398" s="156">
        <v>37899</v>
      </c>
      <c r="Y2398" s="156">
        <v>7448999</v>
      </c>
      <c r="Z2398" s="28">
        <v>1</v>
      </c>
      <c r="AA2398" s="28"/>
      <c r="AB2398" s="111">
        <v>14</v>
      </c>
      <c r="AC2398" s="28">
        <v>0.28599999999999998</v>
      </c>
      <c r="AD2398" s="28">
        <v>6.0499999999999998E-2</v>
      </c>
      <c r="AE2398" s="139"/>
      <c r="AF2398" s="139"/>
      <c r="AG2398" s="93">
        <v>7722</v>
      </c>
      <c r="AH2398" s="93">
        <v>16904</v>
      </c>
    </row>
    <row r="2399" spans="1:34">
      <c r="A2399" s="13" t="s">
        <v>141</v>
      </c>
      <c r="B2399" s="2" t="s">
        <v>75</v>
      </c>
      <c r="C2399" s="14" t="s">
        <v>63</v>
      </c>
      <c r="D2399" s="2">
        <v>2015</v>
      </c>
      <c r="E2399" s="14">
        <v>2015</v>
      </c>
      <c r="F2399" s="14" t="s">
        <v>100</v>
      </c>
      <c r="G2399" s="93">
        <v>369</v>
      </c>
      <c r="H2399" s="93">
        <v>3271</v>
      </c>
      <c r="I2399" s="93">
        <v>4</v>
      </c>
      <c r="J2399" s="93">
        <v>19</v>
      </c>
      <c r="K2399" s="93">
        <v>373</v>
      </c>
      <c r="L2399" s="93">
        <v>3290</v>
      </c>
      <c r="M2399" s="48">
        <v>3663</v>
      </c>
      <c r="N2399" s="48">
        <v>7576</v>
      </c>
      <c r="O2399" s="48">
        <v>896</v>
      </c>
      <c r="P2399" s="48">
        <v>6590</v>
      </c>
      <c r="Q2399" s="48">
        <v>7486</v>
      </c>
      <c r="R2399" s="48">
        <v>13</v>
      </c>
      <c r="S2399" s="48">
        <v>77</v>
      </c>
      <c r="T2399" s="48">
        <v>90</v>
      </c>
      <c r="U2399" s="48">
        <v>909</v>
      </c>
      <c r="V2399" s="48">
        <v>6667</v>
      </c>
      <c r="W2399" s="156">
        <v>986113</v>
      </c>
      <c r="X2399" s="156">
        <v>6327</v>
      </c>
      <c r="Y2399" s="156">
        <v>992440</v>
      </c>
      <c r="Z2399" s="28">
        <v>0.97389999999999999</v>
      </c>
      <c r="AA2399" s="28"/>
      <c r="AB2399" s="111">
        <v>74</v>
      </c>
      <c r="AC2399" s="28">
        <v>0.29699999999999999</v>
      </c>
      <c r="AD2399" s="28">
        <v>3.7600000000000001E-2</v>
      </c>
      <c r="AE2399" s="139"/>
      <c r="AF2399" s="139"/>
      <c r="AG2399" s="93">
        <v>818</v>
      </c>
      <c r="AH2399" s="93">
        <v>1708</v>
      </c>
    </row>
    <row r="2400" spans="1:34">
      <c r="A2400" s="13" t="s">
        <v>142</v>
      </c>
      <c r="B2400" s="2" t="s">
        <v>75</v>
      </c>
      <c r="C2400" s="14" t="s">
        <v>63</v>
      </c>
      <c r="D2400" s="2">
        <v>2015</v>
      </c>
      <c r="E2400" s="14">
        <v>2015</v>
      </c>
      <c r="F2400" s="14" t="s">
        <v>100</v>
      </c>
      <c r="G2400" s="93">
        <v>365</v>
      </c>
      <c r="H2400" s="93">
        <v>3873</v>
      </c>
      <c r="I2400" s="93">
        <v>1</v>
      </c>
      <c r="J2400" s="93">
        <v>6</v>
      </c>
      <c r="K2400" s="93">
        <v>366</v>
      </c>
      <c r="L2400" s="93">
        <v>3879</v>
      </c>
      <c r="M2400" s="48">
        <v>4245</v>
      </c>
      <c r="N2400" s="48">
        <v>7728</v>
      </c>
      <c r="O2400" s="48">
        <v>944</v>
      </c>
      <c r="P2400" s="48">
        <v>6770</v>
      </c>
      <c r="Q2400" s="48">
        <v>7714</v>
      </c>
      <c r="R2400" s="48">
        <v>1</v>
      </c>
      <c r="S2400" s="48">
        <v>13</v>
      </c>
      <c r="T2400" s="48">
        <v>14</v>
      </c>
      <c r="U2400" s="48">
        <v>945</v>
      </c>
      <c r="V2400" s="48">
        <v>6783</v>
      </c>
      <c r="W2400" s="156">
        <v>1117019</v>
      </c>
      <c r="X2400" s="156">
        <v>1558</v>
      </c>
      <c r="Y2400" s="156">
        <v>1118577</v>
      </c>
      <c r="Z2400" s="28">
        <v>0.96889999999999998</v>
      </c>
      <c r="AA2400" s="28"/>
      <c r="AB2400" s="111">
        <v>74</v>
      </c>
      <c r="AC2400" s="28">
        <v>0.29699999999999999</v>
      </c>
      <c r="AD2400" s="28">
        <v>3.7600000000000001E-2</v>
      </c>
      <c r="AE2400" s="139"/>
      <c r="AF2400" s="139"/>
      <c r="AG2400" s="93">
        <v>159</v>
      </c>
      <c r="AH2400" s="93">
        <v>287</v>
      </c>
    </row>
    <row r="2401" spans="1:34">
      <c r="A2401" s="13" t="s">
        <v>143</v>
      </c>
      <c r="B2401" s="2" t="s">
        <v>74</v>
      </c>
      <c r="C2401" s="14" t="s">
        <v>63</v>
      </c>
      <c r="D2401" s="2">
        <v>2015</v>
      </c>
      <c r="E2401" s="14">
        <v>2015</v>
      </c>
      <c r="F2401" s="14" t="s">
        <v>100</v>
      </c>
      <c r="G2401" s="93">
        <v>12811</v>
      </c>
      <c r="H2401" s="93">
        <v>106681</v>
      </c>
      <c r="I2401" s="93">
        <v>97</v>
      </c>
      <c r="J2401" s="93">
        <v>1982</v>
      </c>
      <c r="K2401" s="93">
        <v>12908</v>
      </c>
      <c r="L2401" s="93">
        <v>108663</v>
      </c>
      <c r="M2401" s="48">
        <v>121571</v>
      </c>
      <c r="N2401" s="48">
        <v>255037</v>
      </c>
      <c r="O2401" s="48">
        <v>33052</v>
      </c>
      <c r="P2401" s="48">
        <v>217371</v>
      </c>
      <c r="Q2401" s="48">
        <v>250423</v>
      </c>
      <c r="R2401" s="48">
        <v>329</v>
      </c>
      <c r="S2401" s="48">
        <v>4285</v>
      </c>
      <c r="T2401" s="48">
        <v>4614</v>
      </c>
      <c r="U2401" s="48">
        <v>33381</v>
      </c>
      <c r="V2401" s="48">
        <v>221656</v>
      </c>
      <c r="W2401" s="156">
        <v>34719927</v>
      </c>
      <c r="X2401" s="156">
        <v>543050</v>
      </c>
      <c r="Y2401" s="156">
        <v>35262977</v>
      </c>
      <c r="Z2401" s="28">
        <v>0.98709999999999998</v>
      </c>
      <c r="AA2401" s="28"/>
      <c r="AB2401" s="111">
        <v>18</v>
      </c>
      <c r="AC2401" s="28">
        <v>0.33300000000000002</v>
      </c>
      <c r="AD2401" s="28">
        <v>3.5799999999999998E-2</v>
      </c>
      <c r="AE2401" s="139"/>
      <c r="AF2401" s="139"/>
      <c r="AG2401" s="93">
        <v>28516</v>
      </c>
      <c r="AH2401" s="93">
        <v>61794</v>
      </c>
    </row>
    <row r="2402" spans="1:34">
      <c r="A2402" s="13" t="s">
        <v>144</v>
      </c>
      <c r="B2402" s="2" t="s">
        <v>74</v>
      </c>
      <c r="C2402" s="14" t="s">
        <v>63</v>
      </c>
      <c r="D2402" s="2">
        <v>2015</v>
      </c>
      <c r="E2402" s="14">
        <v>2015</v>
      </c>
      <c r="F2402" s="14" t="s">
        <v>100</v>
      </c>
      <c r="G2402" s="93">
        <v>907</v>
      </c>
      <c r="H2402" s="93">
        <v>8359</v>
      </c>
      <c r="I2402" s="93">
        <v>6</v>
      </c>
      <c r="J2402" s="93">
        <v>34</v>
      </c>
      <c r="K2402" s="93">
        <v>913</v>
      </c>
      <c r="L2402" s="93">
        <v>8393</v>
      </c>
      <c r="M2402" s="48">
        <v>9306</v>
      </c>
      <c r="N2402" s="48">
        <v>18279</v>
      </c>
      <c r="O2402" s="48">
        <v>2325</v>
      </c>
      <c r="P2402" s="48">
        <v>15861</v>
      </c>
      <c r="Q2402" s="48">
        <v>18186</v>
      </c>
      <c r="R2402" s="48">
        <v>22</v>
      </c>
      <c r="S2402" s="48">
        <v>71</v>
      </c>
      <c r="T2402" s="48">
        <v>93</v>
      </c>
      <c r="U2402" s="48">
        <v>2347</v>
      </c>
      <c r="V2402" s="48">
        <v>15932</v>
      </c>
      <c r="W2402" s="156">
        <v>2421472</v>
      </c>
      <c r="X2402" s="156">
        <v>10494</v>
      </c>
      <c r="Y2402" s="156">
        <v>2431966</v>
      </c>
      <c r="Z2402" s="28">
        <v>0.97330000000000005</v>
      </c>
      <c r="AA2402" s="28"/>
      <c r="AB2402" s="111">
        <v>74</v>
      </c>
      <c r="AC2402" s="28">
        <v>0.29699999999999999</v>
      </c>
      <c r="AD2402" s="28">
        <v>3.7600000000000001E-2</v>
      </c>
      <c r="AE2402" s="139"/>
      <c r="AF2402" s="139"/>
      <c r="AG2402" s="93">
        <v>705</v>
      </c>
      <c r="AH2402" s="93">
        <v>1400</v>
      </c>
    </row>
    <row r="2403" spans="1:34">
      <c r="A2403" s="13" t="s">
        <v>145</v>
      </c>
      <c r="B2403" s="2" t="s">
        <v>75</v>
      </c>
      <c r="C2403" s="14" t="s">
        <v>63</v>
      </c>
      <c r="D2403" s="2">
        <v>2015</v>
      </c>
      <c r="E2403" s="14">
        <v>2015</v>
      </c>
      <c r="F2403" s="14" t="s">
        <v>100</v>
      </c>
      <c r="G2403" s="93">
        <v>111</v>
      </c>
      <c r="H2403" s="93">
        <v>1018</v>
      </c>
      <c r="I2403" s="93">
        <v>0</v>
      </c>
      <c r="J2403" s="93">
        <v>2</v>
      </c>
      <c r="K2403" s="93">
        <v>111</v>
      </c>
      <c r="L2403" s="93">
        <v>1020</v>
      </c>
      <c r="M2403" s="48">
        <v>1131</v>
      </c>
      <c r="N2403" s="48">
        <v>2023</v>
      </c>
      <c r="O2403" s="48">
        <v>279</v>
      </c>
      <c r="P2403" s="48">
        <v>1740</v>
      </c>
      <c r="Q2403" s="48">
        <v>2019</v>
      </c>
      <c r="R2403" s="48">
        <v>0</v>
      </c>
      <c r="S2403" s="48">
        <v>4</v>
      </c>
      <c r="T2403" s="48">
        <v>4</v>
      </c>
      <c r="U2403" s="48">
        <v>279</v>
      </c>
      <c r="V2403" s="48">
        <v>1744</v>
      </c>
      <c r="W2403" s="156">
        <v>301613</v>
      </c>
      <c r="X2403" s="156">
        <v>357</v>
      </c>
      <c r="Y2403" s="156">
        <v>301970</v>
      </c>
      <c r="Z2403" s="28">
        <v>1</v>
      </c>
      <c r="AA2403" s="28"/>
      <c r="AB2403" s="111">
        <v>74</v>
      </c>
      <c r="AC2403" s="28">
        <v>0.29699999999999999</v>
      </c>
      <c r="AD2403" s="28">
        <v>3.7600000000000001E-2</v>
      </c>
      <c r="AE2403" s="139"/>
      <c r="AF2403" s="139"/>
      <c r="AG2403" s="93">
        <v>53</v>
      </c>
      <c r="AH2403" s="93">
        <v>90</v>
      </c>
    </row>
    <row r="2404" spans="1:34">
      <c r="A2404" s="13" t="s">
        <v>146</v>
      </c>
      <c r="B2404" s="2" t="s">
        <v>75</v>
      </c>
      <c r="C2404" s="14" t="s">
        <v>63</v>
      </c>
      <c r="D2404" s="2">
        <v>2015</v>
      </c>
      <c r="E2404" s="14">
        <v>2015</v>
      </c>
      <c r="F2404" s="14" t="s">
        <v>100</v>
      </c>
      <c r="G2404" s="93">
        <v>17972</v>
      </c>
      <c r="H2404" s="93">
        <v>108551</v>
      </c>
      <c r="I2404" s="93">
        <v>44</v>
      </c>
      <c r="J2404" s="93">
        <v>491</v>
      </c>
      <c r="K2404" s="93">
        <v>18016</v>
      </c>
      <c r="L2404" s="93">
        <v>109042</v>
      </c>
      <c r="M2404" s="48">
        <v>127058</v>
      </c>
      <c r="N2404" s="48">
        <v>290676</v>
      </c>
      <c r="O2404" s="48">
        <v>49053</v>
      </c>
      <c r="P2404" s="48">
        <v>240135</v>
      </c>
      <c r="Q2404" s="48">
        <v>289188</v>
      </c>
      <c r="R2404" s="48">
        <v>155</v>
      </c>
      <c r="S2404" s="48">
        <v>1333</v>
      </c>
      <c r="T2404" s="48">
        <v>1488</v>
      </c>
      <c r="U2404" s="48">
        <v>49208</v>
      </c>
      <c r="V2404" s="48">
        <v>241468</v>
      </c>
      <c r="W2404" s="156">
        <v>39154491</v>
      </c>
      <c r="X2404" s="156">
        <v>159099</v>
      </c>
      <c r="Y2404" s="156">
        <v>39313590</v>
      </c>
      <c r="Z2404" s="28">
        <v>0.99850000000000005</v>
      </c>
      <c r="AA2404" s="28"/>
      <c r="AB2404" s="111">
        <v>61</v>
      </c>
      <c r="AC2404" s="28">
        <v>0.16400000000000001</v>
      </c>
      <c r="AD2404" s="28">
        <v>6.1699999999999998E-2</v>
      </c>
      <c r="AE2404" s="139"/>
      <c r="AF2404" s="139"/>
      <c r="AG2404" s="93">
        <v>16400</v>
      </c>
      <c r="AH2404" s="93">
        <v>36021</v>
      </c>
    </row>
    <row r="2405" spans="1:34">
      <c r="A2405" s="13" t="s">
        <v>147</v>
      </c>
      <c r="B2405" s="2" t="s">
        <v>74</v>
      </c>
      <c r="C2405" s="14" t="s">
        <v>63</v>
      </c>
      <c r="D2405" s="2">
        <v>2015</v>
      </c>
      <c r="E2405" s="14">
        <v>2015</v>
      </c>
      <c r="F2405" s="14" t="s">
        <v>100</v>
      </c>
      <c r="G2405" s="93">
        <v>17022</v>
      </c>
      <c r="H2405" s="93">
        <v>86223</v>
      </c>
      <c r="I2405" s="93">
        <v>189</v>
      </c>
      <c r="J2405" s="93">
        <v>932</v>
      </c>
      <c r="K2405" s="93">
        <v>17211</v>
      </c>
      <c r="L2405" s="93">
        <v>87155</v>
      </c>
      <c r="M2405" s="48">
        <v>104366</v>
      </c>
      <c r="N2405" s="48">
        <v>220122</v>
      </c>
      <c r="O2405" s="48">
        <v>44177</v>
      </c>
      <c r="P2405" s="48">
        <v>173261</v>
      </c>
      <c r="Q2405" s="48">
        <v>217438</v>
      </c>
      <c r="R2405" s="48">
        <v>686</v>
      </c>
      <c r="S2405" s="48">
        <v>1998</v>
      </c>
      <c r="T2405" s="48">
        <v>2684</v>
      </c>
      <c r="U2405" s="48">
        <v>44863</v>
      </c>
      <c r="V2405" s="48">
        <v>175259</v>
      </c>
      <c r="W2405" s="156">
        <v>31694743</v>
      </c>
      <c r="X2405" s="156">
        <v>352178</v>
      </c>
      <c r="Y2405" s="156">
        <v>32046921</v>
      </c>
      <c r="Z2405" s="28">
        <v>0.98929999999999996</v>
      </c>
      <c r="AA2405" s="28"/>
      <c r="AB2405" s="111">
        <v>16</v>
      </c>
      <c r="AC2405" s="28">
        <v>0.625</v>
      </c>
      <c r="AD2405" s="28">
        <v>1.1999999999999999E-3</v>
      </c>
      <c r="AE2405" s="139"/>
      <c r="AF2405" s="139"/>
      <c r="AG2405" s="93">
        <v>9443</v>
      </c>
      <c r="AH2405" s="93">
        <v>18666</v>
      </c>
    </row>
    <row r="2406" spans="1:34">
      <c r="A2406" s="13" t="s">
        <v>148</v>
      </c>
      <c r="B2406" s="2" t="s">
        <v>75</v>
      </c>
      <c r="C2406" s="14" t="s">
        <v>63</v>
      </c>
      <c r="D2406" s="2">
        <v>2015</v>
      </c>
      <c r="E2406" s="14">
        <v>2015</v>
      </c>
      <c r="F2406" s="14" t="s">
        <v>100</v>
      </c>
      <c r="G2406" s="93">
        <v>334</v>
      </c>
      <c r="H2406" s="93">
        <v>2433</v>
      </c>
      <c r="I2406" s="93">
        <v>1</v>
      </c>
      <c r="J2406" s="93">
        <v>11</v>
      </c>
      <c r="K2406" s="93">
        <v>335</v>
      </c>
      <c r="L2406" s="93">
        <v>2444</v>
      </c>
      <c r="M2406" s="48">
        <v>2779</v>
      </c>
      <c r="N2406" s="48">
        <v>6227</v>
      </c>
      <c r="O2406" s="48">
        <v>920</v>
      </c>
      <c r="P2406" s="48">
        <v>5272</v>
      </c>
      <c r="Q2406" s="48">
        <v>6192</v>
      </c>
      <c r="R2406" s="48">
        <v>3</v>
      </c>
      <c r="S2406" s="48">
        <v>32</v>
      </c>
      <c r="T2406" s="48">
        <v>35</v>
      </c>
      <c r="U2406" s="48">
        <v>923</v>
      </c>
      <c r="V2406" s="48">
        <v>5304</v>
      </c>
      <c r="W2406" s="156">
        <v>836859</v>
      </c>
      <c r="X2406" s="156">
        <v>3561</v>
      </c>
      <c r="Y2406" s="156">
        <v>840420</v>
      </c>
      <c r="Z2406" s="28">
        <v>1</v>
      </c>
      <c r="AA2406" s="28"/>
      <c r="AB2406" s="111">
        <v>74</v>
      </c>
      <c r="AC2406" s="28">
        <v>0.29699999999999999</v>
      </c>
      <c r="AD2406" s="28">
        <v>3.7600000000000001E-2</v>
      </c>
      <c r="AE2406" s="139"/>
      <c r="AF2406" s="139"/>
      <c r="AG2406" s="93">
        <v>440</v>
      </c>
      <c r="AH2406" s="93">
        <v>1004</v>
      </c>
    </row>
    <row r="2407" spans="1:34">
      <c r="A2407" s="13" t="s">
        <v>149</v>
      </c>
      <c r="B2407" s="2" t="s">
        <v>75</v>
      </c>
      <c r="C2407" s="14" t="s">
        <v>63</v>
      </c>
      <c r="D2407" s="2">
        <v>2015</v>
      </c>
      <c r="E2407" s="14">
        <v>2015</v>
      </c>
      <c r="F2407" s="14" t="s">
        <v>100</v>
      </c>
      <c r="G2407" s="93">
        <v>28193</v>
      </c>
      <c r="H2407" s="93">
        <v>149888</v>
      </c>
      <c r="I2407" s="93">
        <v>65</v>
      </c>
      <c r="J2407" s="93">
        <v>665</v>
      </c>
      <c r="K2407" s="93">
        <v>28258</v>
      </c>
      <c r="L2407" s="93">
        <v>150553</v>
      </c>
      <c r="M2407" s="48">
        <v>178811</v>
      </c>
      <c r="N2407" s="48">
        <v>399048</v>
      </c>
      <c r="O2407" s="48">
        <v>75973</v>
      </c>
      <c r="P2407" s="48">
        <v>321194</v>
      </c>
      <c r="Q2407" s="48">
        <v>397167</v>
      </c>
      <c r="R2407" s="48">
        <v>213</v>
      </c>
      <c r="S2407" s="48">
        <v>1668</v>
      </c>
      <c r="T2407" s="48">
        <v>1881</v>
      </c>
      <c r="U2407" s="48">
        <v>76186</v>
      </c>
      <c r="V2407" s="48">
        <v>322862</v>
      </c>
      <c r="W2407" s="156">
        <v>55062866</v>
      </c>
      <c r="X2407" s="156">
        <v>210540</v>
      </c>
      <c r="Y2407" s="156">
        <v>55273406</v>
      </c>
      <c r="Z2407" s="28">
        <v>0.99970000000000003</v>
      </c>
      <c r="AA2407" s="28"/>
      <c r="AB2407" s="111">
        <v>72</v>
      </c>
      <c r="AC2407" s="28">
        <v>8.3000000000000004E-2</v>
      </c>
      <c r="AD2407" s="28">
        <v>4.4600000000000001E-2</v>
      </c>
      <c r="AE2407" s="139"/>
      <c r="AF2407" s="139"/>
      <c r="AG2407" s="93">
        <v>20881</v>
      </c>
      <c r="AH2407" s="93">
        <v>44397</v>
      </c>
    </row>
    <row r="2408" spans="1:34">
      <c r="A2408" s="13" t="s">
        <v>150</v>
      </c>
      <c r="B2408" s="2" t="s">
        <v>74</v>
      </c>
      <c r="C2408" s="14" t="s">
        <v>63</v>
      </c>
      <c r="D2408" s="2">
        <v>2015</v>
      </c>
      <c r="E2408" s="14">
        <v>2015</v>
      </c>
      <c r="F2408" s="14" t="s">
        <v>100</v>
      </c>
      <c r="G2408" s="93">
        <v>16665</v>
      </c>
      <c r="H2408" s="93">
        <v>124188</v>
      </c>
      <c r="I2408" s="93">
        <v>131</v>
      </c>
      <c r="J2408" s="93">
        <v>1276</v>
      </c>
      <c r="K2408" s="93">
        <v>16796</v>
      </c>
      <c r="L2408" s="93">
        <v>125464</v>
      </c>
      <c r="M2408" s="48">
        <v>142260</v>
      </c>
      <c r="N2408" s="48">
        <v>290993</v>
      </c>
      <c r="O2408" s="48">
        <v>45333</v>
      </c>
      <c r="P2408" s="48">
        <v>242325</v>
      </c>
      <c r="Q2408" s="48">
        <v>287658</v>
      </c>
      <c r="R2408" s="48">
        <v>428</v>
      </c>
      <c r="S2408" s="48">
        <v>2907</v>
      </c>
      <c r="T2408" s="48">
        <v>3335</v>
      </c>
      <c r="U2408" s="48">
        <v>45761</v>
      </c>
      <c r="V2408" s="48">
        <v>245232</v>
      </c>
      <c r="W2408" s="156">
        <v>39943546</v>
      </c>
      <c r="X2408" s="156">
        <v>371643</v>
      </c>
      <c r="Y2408" s="156">
        <v>40315189</v>
      </c>
      <c r="Z2408" s="28">
        <v>0.97099999999999997</v>
      </c>
      <c r="AA2408" s="28"/>
      <c r="AB2408" s="111">
        <v>28</v>
      </c>
      <c r="AC2408" s="28">
        <v>0.42899999999999999</v>
      </c>
      <c r="AD2408" s="28">
        <v>1.2200000000000001E-2</v>
      </c>
      <c r="AE2408" s="139"/>
      <c r="AF2408" s="139"/>
      <c r="AG2408" s="93">
        <v>16048</v>
      </c>
      <c r="AH2408" s="93">
        <v>32926</v>
      </c>
    </row>
    <row r="2409" spans="1:34">
      <c r="A2409" s="13" t="s">
        <v>151</v>
      </c>
      <c r="B2409" s="2" t="s">
        <v>74</v>
      </c>
      <c r="C2409" s="14" t="s">
        <v>63</v>
      </c>
      <c r="D2409" s="2">
        <v>2015</v>
      </c>
      <c r="E2409" s="14">
        <v>2015</v>
      </c>
      <c r="F2409" s="14" t="s">
        <v>100</v>
      </c>
      <c r="G2409" s="93">
        <v>2482</v>
      </c>
      <c r="H2409" s="93">
        <v>29875</v>
      </c>
      <c r="I2409" s="93">
        <v>66</v>
      </c>
      <c r="J2409" s="93">
        <v>1370</v>
      </c>
      <c r="K2409" s="93">
        <v>2548</v>
      </c>
      <c r="L2409" s="93">
        <v>31245</v>
      </c>
      <c r="M2409" s="48">
        <v>33793</v>
      </c>
      <c r="N2409" s="48">
        <v>51839</v>
      </c>
      <c r="O2409" s="48">
        <v>5577</v>
      </c>
      <c r="P2409" s="48">
        <v>44049</v>
      </c>
      <c r="Q2409" s="48">
        <v>49626</v>
      </c>
      <c r="R2409" s="48">
        <v>183</v>
      </c>
      <c r="S2409" s="48">
        <v>2030</v>
      </c>
      <c r="T2409" s="48">
        <v>2213</v>
      </c>
      <c r="U2409" s="48">
        <v>5760</v>
      </c>
      <c r="V2409" s="48">
        <v>46079</v>
      </c>
      <c r="W2409" s="156">
        <v>7482429</v>
      </c>
      <c r="X2409" s="156">
        <v>277417</v>
      </c>
      <c r="Y2409" s="156">
        <v>7759846</v>
      </c>
      <c r="Z2409" s="28">
        <v>0.98089999999999999</v>
      </c>
      <c r="AA2409" s="28"/>
      <c r="AB2409" s="111">
        <v>6</v>
      </c>
      <c r="AC2409" s="28">
        <v>0.83299999999999996</v>
      </c>
      <c r="AD2409" s="28">
        <v>6.8500000000000005E-2</v>
      </c>
      <c r="AE2409" s="139"/>
      <c r="AF2409" s="139"/>
      <c r="AG2409" s="93">
        <v>3962</v>
      </c>
      <c r="AH2409" s="93">
        <v>6338</v>
      </c>
    </row>
    <row r="2410" spans="1:34">
      <c r="A2410" s="13" t="s">
        <v>152</v>
      </c>
      <c r="B2410" s="2" t="s">
        <v>75</v>
      </c>
      <c r="C2410" s="14" t="s">
        <v>63</v>
      </c>
      <c r="D2410" s="2">
        <v>2015</v>
      </c>
      <c r="E2410" s="14">
        <v>2015</v>
      </c>
      <c r="F2410" s="14" t="s">
        <v>100</v>
      </c>
      <c r="G2410" s="93">
        <v>8853</v>
      </c>
      <c r="H2410" s="93">
        <v>44036</v>
      </c>
      <c r="I2410" s="93">
        <v>25</v>
      </c>
      <c r="J2410" s="93">
        <v>293</v>
      </c>
      <c r="K2410" s="93">
        <v>8878</v>
      </c>
      <c r="L2410" s="93">
        <v>44329</v>
      </c>
      <c r="M2410" s="48">
        <v>53207</v>
      </c>
      <c r="N2410" s="48">
        <v>122293</v>
      </c>
      <c r="O2410" s="48">
        <v>22910</v>
      </c>
      <c r="P2410" s="48">
        <v>98510</v>
      </c>
      <c r="Q2410" s="48">
        <v>121420</v>
      </c>
      <c r="R2410" s="48">
        <v>88</v>
      </c>
      <c r="S2410" s="48">
        <v>785</v>
      </c>
      <c r="T2410" s="48">
        <v>873</v>
      </c>
      <c r="U2410" s="48">
        <v>22998</v>
      </c>
      <c r="V2410" s="48">
        <v>99295</v>
      </c>
      <c r="W2410" s="156">
        <v>16665695</v>
      </c>
      <c r="X2410" s="156">
        <v>93062</v>
      </c>
      <c r="Y2410" s="156">
        <v>16758757</v>
      </c>
      <c r="Z2410" s="28">
        <v>0.99560000000000004</v>
      </c>
      <c r="AA2410" s="28"/>
      <c r="AB2410" s="111">
        <v>21</v>
      </c>
      <c r="AC2410" s="28">
        <v>9.5000000000000001E-2</v>
      </c>
      <c r="AD2410" s="28">
        <v>2.23E-2</v>
      </c>
      <c r="AE2410" s="139"/>
      <c r="AF2410" s="139"/>
      <c r="AG2410" s="93">
        <v>7130</v>
      </c>
      <c r="AH2410" s="93">
        <v>15267</v>
      </c>
    </row>
    <row r="2411" spans="1:34">
      <c r="A2411" s="13" t="s">
        <v>153</v>
      </c>
      <c r="B2411" s="2" t="s">
        <v>74</v>
      </c>
      <c r="C2411" s="14" t="s">
        <v>63</v>
      </c>
      <c r="D2411" s="2">
        <v>2015</v>
      </c>
      <c r="E2411" s="14">
        <v>2015</v>
      </c>
      <c r="F2411" s="14" t="s">
        <v>100</v>
      </c>
      <c r="G2411" s="93">
        <v>1138</v>
      </c>
      <c r="H2411" s="93">
        <v>8903</v>
      </c>
      <c r="I2411" s="93">
        <v>2</v>
      </c>
      <c r="J2411" s="93">
        <v>27</v>
      </c>
      <c r="K2411" s="93">
        <v>1140</v>
      </c>
      <c r="L2411" s="93">
        <v>8930</v>
      </c>
      <c r="M2411" s="48">
        <v>10070</v>
      </c>
      <c r="N2411" s="48">
        <v>18689</v>
      </c>
      <c r="O2411" s="48">
        <v>2842</v>
      </c>
      <c r="P2411" s="48">
        <v>15765</v>
      </c>
      <c r="Q2411" s="48">
        <v>18607</v>
      </c>
      <c r="R2411" s="48">
        <v>7</v>
      </c>
      <c r="S2411" s="48">
        <v>75</v>
      </c>
      <c r="T2411" s="48">
        <v>82</v>
      </c>
      <c r="U2411" s="48">
        <v>2849</v>
      </c>
      <c r="V2411" s="48">
        <v>15840</v>
      </c>
      <c r="W2411" s="156">
        <v>2556343</v>
      </c>
      <c r="X2411" s="156">
        <v>7266</v>
      </c>
      <c r="Y2411" s="156">
        <v>2563609</v>
      </c>
      <c r="Z2411" s="28">
        <v>0.97140000000000004</v>
      </c>
      <c r="AA2411" s="28"/>
      <c r="AB2411" s="111">
        <v>74</v>
      </c>
      <c r="AC2411" s="28">
        <v>0.29699999999999999</v>
      </c>
      <c r="AD2411" s="28">
        <v>3.7600000000000001E-2</v>
      </c>
      <c r="AE2411" s="139"/>
      <c r="AF2411" s="139"/>
      <c r="AG2411" s="93">
        <v>1122</v>
      </c>
      <c r="AH2411" s="93">
        <v>2318</v>
      </c>
    </row>
    <row r="2412" spans="1:34">
      <c r="A2412" s="13" t="s">
        <v>154</v>
      </c>
      <c r="B2412" s="2" t="s">
        <v>74</v>
      </c>
      <c r="C2412" s="14" t="s">
        <v>63</v>
      </c>
      <c r="D2412" s="2">
        <v>2015</v>
      </c>
      <c r="E2412" s="14">
        <v>2015</v>
      </c>
      <c r="F2412" s="14" t="s">
        <v>100</v>
      </c>
      <c r="G2412" s="93">
        <v>1180</v>
      </c>
      <c r="H2412" s="93">
        <v>14703</v>
      </c>
      <c r="I2412" s="93">
        <v>17</v>
      </c>
      <c r="J2412" s="93">
        <v>345</v>
      </c>
      <c r="K2412" s="93">
        <v>1197</v>
      </c>
      <c r="L2412" s="93">
        <v>15048</v>
      </c>
      <c r="M2412" s="48">
        <v>16245</v>
      </c>
      <c r="N2412" s="48">
        <v>32034</v>
      </c>
      <c r="O2412" s="48">
        <v>2862</v>
      </c>
      <c r="P2412" s="48">
        <v>28318</v>
      </c>
      <c r="Q2412" s="48">
        <v>31180</v>
      </c>
      <c r="R2412" s="48">
        <v>55</v>
      </c>
      <c r="S2412" s="48">
        <v>799</v>
      </c>
      <c r="T2412" s="48">
        <v>854</v>
      </c>
      <c r="U2412" s="48">
        <v>2917</v>
      </c>
      <c r="V2412" s="48">
        <v>29117</v>
      </c>
      <c r="W2412" s="156">
        <v>4203803</v>
      </c>
      <c r="X2412" s="156">
        <v>89901</v>
      </c>
      <c r="Y2412" s="156">
        <v>4293704</v>
      </c>
      <c r="Z2412" s="28">
        <v>0.96809999999999996</v>
      </c>
      <c r="AA2412" s="28"/>
      <c r="AB2412" s="111">
        <v>74</v>
      </c>
      <c r="AC2412" s="28">
        <v>0.29699999999999999</v>
      </c>
      <c r="AD2412" s="28">
        <v>3.7600000000000001E-2</v>
      </c>
      <c r="AE2412" s="139"/>
      <c r="AF2412" s="139"/>
      <c r="AG2412" s="93">
        <v>4004</v>
      </c>
      <c r="AH2412" s="93">
        <v>7797</v>
      </c>
    </row>
    <row r="2413" spans="1:34">
      <c r="A2413" s="13" t="s">
        <v>155</v>
      </c>
      <c r="B2413" s="2" t="s">
        <v>74</v>
      </c>
      <c r="C2413" s="14" t="s">
        <v>63</v>
      </c>
      <c r="D2413" s="2">
        <v>2015</v>
      </c>
      <c r="E2413" s="14">
        <v>2015</v>
      </c>
      <c r="F2413" s="14" t="s">
        <v>100</v>
      </c>
      <c r="G2413" s="93">
        <v>2533</v>
      </c>
      <c r="H2413" s="93">
        <v>14667</v>
      </c>
      <c r="I2413" s="93">
        <v>7</v>
      </c>
      <c r="J2413" s="93">
        <v>76</v>
      </c>
      <c r="K2413" s="93">
        <v>2540</v>
      </c>
      <c r="L2413" s="93">
        <v>14743</v>
      </c>
      <c r="M2413" s="48">
        <v>17283</v>
      </c>
      <c r="N2413" s="48">
        <v>37584</v>
      </c>
      <c r="O2413" s="48">
        <v>6572</v>
      </c>
      <c r="P2413" s="48">
        <v>30812</v>
      </c>
      <c r="Q2413" s="48">
        <v>37384</v>
      </c>
      <c r="R2413" s="48">
        <v>19</v>
      </c>
      <c r="S2413" s="48">
        <v>181</v>
      </c>
      <c r="T2413" s="48">
        <v>200</v>
      </c>
      <c r="U2413" s="48">
        <v>6591</v>
      </c>
      <c r="V2413" s="48">
        <v>30993</v>
      </c>
      <c r="W2413" s="156">
        <v>5091798</v>
      </c>
      <c r="X2413" s="156">
        <v>23041</v>
      </c>
      <c r="Y2413" s="156">
        <v>5114839</v>
      </c>
      <c r="Z2413" s="28">
        <v>0.93820000000000003</v>
      </c>
      <c r="AA2413" s="28"/>
      <c r="AB2413" s="111">
        <v>74</v>
      </c>
      <c r="AC2413" s="28">
        <v>0.29699999999999999</v>
      </c>
      <c r="AD2413" s="28">
        <v>3.7600000000000001E-2</v>
      </c>
      <c r="AE2413" s="139"/>
      <c r="AF2413" s="139"/>
      <c r="AG2413" s="93">
        <v>4675</v>
      </c>
      <c r="AH2413" s="93">
        <v>10479</v>
      </c>
    </row>
    <row r="2414" spans="1:34">
      <c r="A2414" s="13" t="s">
        <v>156</v>
      </c>
      <c r="B2414" s="2" t="s">
        <v>74</v>
      </c>
      <c r="C2414" s="14" t="s">
        <v>63</v>
      </c>
      <c r="D2414" s="2">
        <v>2015</v>
      </c>
      <c r="E2414" s="14">
        <v>2015</v>
      </c>
      <c r="F2414" s="14" t="s">
        <v>100</v>
      </c>
      <c r="G2414" s="93">
        <v>5742</v>
      </c>
      <c r="H2414" s="93">
        <v>48587</v>
      </c>
      <c r="I2414" s="93">
        <v>48</v>
      </c>
      <c r="J2414" s="93">
        <v>1154</v>
      </c>
      <c r="K2414" s="93">
        <v>5790</v>
      </c>
      <c r="L2414" s="93">
        <v>49741</v>
      </c>
      <c r="M2414" s="48">
        <v>55531</v>
      </c>
      <c r="N2414" s="48">
        <v>111660</v>
      </c>
      <c r="O2414" s="48">
        <v>13913</v>
      </c>
      <c r="P2414" s="48">
        <v>95261</v>
      </c>
      <c r="Q2414" s="48">
        <v>109174</v>
      </c>
      <c r="R2414" s="48">
        <v>148</v>
      </c>
      <c r="S2414" s="48">
        <v>2338</v>
      </c>
      <c r="T2414" s="48">
        <v>2486</v>
      </c>
      <c r="U2414" s="48">
        <v>14061</v>
      </c>
      <c r="V2414" s="48">
        <v>97599</v>
      </c>
      <c r="W2414" s="156">
        <v>15298583</v>
      </c>
      <c r="X2414" s="156">
        <v>304426</v>
      </c>
      <c r="Y2414" s="156">
        <v>15603009</v>
      </c>
      <c r="Z2414" s="28">
        <v>0.97540000000000004</v>
      </c>
      <c r="AA2414" s="28"/>
      <c r="AB2414" s="111">
        <v>8</v>
      </c>
      <c r="AC2414" s="28">
        <v>0.5</v>
      </c>
      <c r="AD2414" s="28">
        <v>1.7500000000000002E-2</v>
      </c>
      <c r="AE2414" s="139"/>
      <c r="AF2414" s="139"/>
      <c r="AG2414" s="93">
        <v>10532</v>
      </c>
      <c r="AH2414" s="93">
        <v>21347</v>
      </c>
    </row>
    <row r="2415" spans="1:34">
      <c r="A2415" s="13" t="s">
        <v>157</v>
      </c>
      <c r="B2415" s="2" t="s">
        <v>74</v>
      </c>
      <c r="C2415" s="14" t="s">
        <v>63</v>
      </c>
      <c r="D2415" s="2">
        <v>2015</v>
      </c>
      <c r="E2415" s="14">
        <v>2015</v>
      </c>
      <c r="F2415" s="14" t="s">
        <v>100</v>
      </c>
      <c r="G2415" s="93">
        <v>1300</v>
      </c>
      <c r="H2415" s="93">
        <v>12508</v>
      </c>
      <c r="I2415" s="93">
        <v>1</v>
      </c>
      <c r="J2415" s="93">
        <v>25</v>
      </c>
      <c r="K2415" s="93">
        <v>1301</v>
      </c>
      <c r="L2415" s="93">
        <v>12533</v>
      </c>
      <c r="M2415" s="48">
        <v>13834</v>
      </c>
      <c r="N2415" s="48">
        <v>26154</v>
      </c>
      <c r="O2415" s="48">
        <v>3173</v>
      </c>
      <c r="P2415" s="48">
        <v>22917</v>
      </c>
      <c r="Q2415" s="48">
        <v>26090</v>
      </c>
      <c r="R2415" s="48">
        <v>5</v>
      </c>
      <c r="S2415" s="48">
        <v>59</v>
      </c>
      <c r="T2415" s="48">
        <v>64</v>
      </c>
      <c r="U2415" s="48">
        <v>3178</v>
      </c>
      <c r="V2415" s="48">
        <v>22976</v>
      </c>
      <c r="W2415" s="156">
        <v>3645752</v>
      </c>
      <c r="X2415" s="156">
        <v>6326</v>
      </c>
      <c r="Y2415" s="156">
        <v>3652078</v>
      </c>
      <c r="Z2415" s="28">
        <v>0.98509999999999998</v>
      </c>
      <c r="AA2415" s="28"/>
      <c r="AB2415" s="111">
        <v>74</v>
      </c>
      <c r="AC2415" s="28">
        <v>0.29699999999999999</v>
      </c>
      <c r="AD2415" s="28">
        <v>3.7600000000000001E-2</v>
      </c>
      <c r="AE2415" s="139"/>
      <c r="AF2415" s="139"/>
      <c r="AG2415" s="93">
        <v>2589</v>
      </c>
      <c r="AH2415" s="93">
        <v>5393</v>
      </c>
    </row>
    <row r="2416" spans="1:34">
      <c r="A2416" s="13" t="s">
        <v>158</v>
      </c>
      <c r="B2416" s="2" t="s">
        <v>75</v>
      </c>
      <c r="C2416" s="14" t="s">
        <v>63</v>
      </c>
      <c r="D2416" s="2">
        <v>2015</v>
      </c>
      <c r="E2416" s="14">
        <v>2015</v>
      </c>
      <c r="F2416" s="14" t="s">
        <v>100</v>
      </c>
      <c r="G2416" s="93">
        <v>1498</v>
      </c>
      <c r="H2416" s="93">
        <v>11593</v>
      </c>
      <c r="I2416" s="93">
        <v>1</v>
      </c>
      <c r="J2416" s="93">
        <v>25</v>
      </c>
      <c r="K2416" s="93">
        <v>1499</v>
      </c>
      <c r="L2416" s="93">
        <v>11618</v>
      </c>
      <c r="M2416" s="48">
        <v>13117</v>
      </c>
      <c r="N2416" s="48">
        <v>25256</v>
      </c>
      <c r="O2416" s="48">
        <v>3753</v>
      </c>
      <c r="P2416" s="48">
        <v>21445</v>
      </c>
      <c r="Q2416" s="48">
        <v>25198</v>
      </c>
      <c r="R2416" s="48">
        <v>3</v>
      </c>
      <c r="S2416" s="48">
        <v>55</v>
      </c>
      <c r="T2416" s="48">
        <v>58</v>
      </c>
      <c r="U2416" s="48">
        <v>3756</v>
      </c>
      <c r="V2416" s="48">
        <v>21500</v>
      </c>
      <c r="W2416" s="156">
        <v>3391224</v>
      </c>
      <c r="X2416" s="156">
        <v>7179</v>
      </c>
      <c r="Y2416" s="156">
        <v>3398403</v>
      </c>
      <c r="Z2416" s="28">
        <v>0.97670000000000001</v>
      </c>
      <c r="AA2416" s="28"/>
      <c r="AB2416" s="111">
        <v>74</v>
      </c>
      <c r="AC2416" s="28">
        <v>0.29699999999999999</v>
      </c>
      <c r="AD2416" s="28">
        <v>3.7600000000000001E-2</v>
      </c>
      <c r="AE2416" s="139"/>
      <c r="AF2416" s="139"/>
      <c r="AG2416" s="93">
        <v>631</v>
      </c>
      <c r="AH2416" s="93">
        <v>1024</v>
      </c>
    </row>
    <row r="2417" spans="1:51">
      <c r="A2417" s="13" t="s">
        <v>159</v>
      </c>
      <c r="B2417" s="2" t="s">
        <v>75</v>
      </c>
      <c r="C2417" s="14" t="s">
        <v>63</v>
      </c>
      <c r="D2417" s="2">
        <v>2015</v>
      </c>
      <c r="E2417" s="14">
        <v>2015</v>
      </c>
      <c r="F2417" s="14" t="s">
        <v>100</v>
      </c>
      <c r="G2417" s="93">
        <v>7</v>
      </c>
      <c r="H2417" s="93">
        <v>169</v>
      </c>
      <c r="I2417" s="93">
        <v>0</v>
      </c>
      <c r="J2417" s="93">
        <v>0</v>
      </c>
      <c r="K2417" s="93">
        <v>7</v>
      </c>
      <c r="L2417" s="93">
        <v>169</v>
      </c>
      <c r="M2417" s="48">
        <v>176</v>
      </c>
      <c r="N2417" s="48">
        <v>326</v>
      </c>
      <c r="O2417" s="48">
        <v>23</v>
      </c>
      <c r="P2417" s="48">
        <v>303</v>
      </c>
      <c r="Q2417" s="48">
        <v>326</v>
      </c>
      <c r="R2417" s="48">
        <v>0</v>
      </c>
      <c r="S2417" s="48">
        <v>0</v>
      </c>
      <c r="T2417" s="48">
        <v>0</v>
      </c>
      <c r="U2417" s="48">
        <v>23</v>
      </c>
      <c r="V2417" s="48">
        <v>303</v>
      </c>
      <c r="W2417" s="156">
        <v>44019</v>
      </c>
      <c r="X2417" s="156">
        <v>0</v>
      </c>
      <c r="Y2417" s="156">
        <v>44019</v>
      </c>
      <c r="Z2417" s="28">
        <v>1</v>
      </c>
      <c r="AA2417" s="28"/>
      <c r="AB2417" s="111">
        <v>74</v>
      </c>
      <c r="AC2417" s="28">
        <v>0.29699999999999999</v>
      </c>
      <c r="AD2417" s="28">
        <v>3.7600000000000001E-2</v>
      </c>
      <c r="AE2417" s="139"/>
      <c r="AF2417" s="139"/>
      <c r="AG2417" s="93">
        <v>1</v>
      </c>
      <c r="AH2417" s="93">
        <v>4</v>
      </c>
    </row>
    <row r="2418" spans="1:51">
      <c r="A2418" s="13" t="s">
        <v>160</v>
      </c>
      <c r="B2418" s="2" t="s">
        <v>75</v>
      </c>
      <c r="C2418" s="14" t="s">
        <v>63</v>
      </c>
      <c r="D2418" s="2">
        <v>2015</v>
      </c>
      <c r="E2418" s="14">
        <v>2015</v>
      </c>
      <c r="F2418" s="14" t="s">
        <v>100</v>
      </c>
      <c r="G2418" s="93">
        <v>436</v>
      </c>
      <c r="H2418" s="93">
        <v>2847</v>
      </c>
      <c r="I2418" s="93">
        <v>0</v>
      </c>
      <c r="J2418" s="93">
        <v>5</v>
      </c>
      <c r="K2418" s="93">
        <v>436</v>
      </c>
      <c r="L2418" s="93">
        <v>2852</v>
      </c>
      <c r="M2418" s="48">
        <v>3288</v>
      </c>
      <c r="N2418" s="48">
        <v>7109</v>
      </c>
      <c r="O2418" s="48">
        <v>1207</v>
      </c>
      <c r="P2418" s="48">
        <v>5893</v>
      </c>
      <c r="Q2418" s="48">
        <v>7100</v>
      </c>
      <c r="R2418" s="48">
        <v>0</v>
      </c>
      <c r="S2418" s="48">
        <v>9</v>
      </c>
      <c r="T2418" s="48">
        <v>9</v>
      </c>
      <c r="U2418" s="48">
        <v>1207</v>
      </c>
      <c r="V2418" s="48">
        <v>5902</v>
      </c>
      <c r="W2418" s="156">
        <v>967635</v>
      </c>
      <c r="X2418" s="156">
        <v>1151</v>
      </c>
      <c r="Y2418" s="156">
        <v>968786</v>
      </c>
      <c r="Z2418" s="28">
        <v>0.99099999999999999</v>
      </c>
      <c r="AA2418" s="28"/>
      <c r="AB2418" s="111">
        <v>74</v>
      </c>
      <c r="AC2418" s="28">
        <v>0.29699999999999999</v>
      </c>
      <c r="AD2418" s="28">
        <v>3.7600000000000001E-2</v>
      </c>
      <c r="AE2418" s="139"/>
      <c r="AF2418" s="139"/>
      <c r="AG2418" s="93">
        <v>144</v>
      </c>
      <c r="AH2418" s="93">
        <v>252</v>
      </c>
    </row>
    <row r="2419" spans="1:51">
      <c r="A2419" s="13" t="s">
        <v>161</v>
      </c>
      <c r="B2419" s="2" t="s">
        <v>74</v>
      </c>
      <c r="C2419" s="14" t="s">
        <v>63</v>
      </c>
      <c r="D2419" s="2">
        <v>2015</v>
      </c>
      <c r="E2419" s="14">
        <v>2015</v>
      </c>
      <c r="F2419" s="14" t="s">
        <v>100</v>
      </c>
      <c r="G2419" s="93">
        <v>3057</v>
      </c>
      <c r="H2419" s="93">
        <v>19641</v>
      </c>
      <c r="I2419" s="93">
        <v>7</v>
      </c>
      <c r="J2419" s="93">
        <v>113</v>
      </c>
      <c r="K2419" s="93">
        <v>3064</v>
      </c>
      <c r="L2419" s="93">
        <v>19754</v>
      </c>
      <c r="M2419" s="48">
        <v>22818</v>
      </c>
      <c r="N2419" s="48">
        <v>43974</v>
      </c>
      <c r="O2419" s="48">
        <v>7442</v>
      </c>
      <c r="P2419" s="48">
        <v>36247</v>
      </c>
      <c r="Q2419" s="48">
        <v>43689</v>
      </c>
      <c r="R2419" s="48">
        <v>26</v>
      </c>
      <c r="S2419" s="48">
        <v>259</v>
      </c>
      <c r="T2419" s="48">
        <v>285</v>
      </c>
      <c r="U2419" s="48">
        <v>7468</v>
      </c>
      <c r="V2419" s="48">
        <v>36506</v>
      </c>
      <c r="W2419" s="156">
        <v>6300154</v>
      </c>
      <c r="X2419" s="156">
        <v>34342.339999999997</v>
      </c>
      <c r="Y2419" s="156">
        <v>6334496.3399999999</v>
      </c>
      <c r="Z2419" s="28">
        <v>0.96230000000000004</v>
      </c>
      <c r="AA2419" s="28"/>
      <c r="AB2419" s="111">
        <v>2</v>
      </c>
      <c r="AC2419" s="28">
        <v>0.5</v>
      </c>
      <c r="AD2419" s="28">
        <v>2.2499999999999999E-2</v>
      </c>
      <c r="AE2419" s="139"/>
      <c r="AF2419" s="139"/>
      <c r="AG2419" s="93">
        <v>2340</v>
      </c>
      <c r="AH2419" s="93">
        <v>4631</v>
      </c>
    </row>
    <row r="2420" spans="1:51">
      <c r="A2420" s="13" t="s">
        <v>162</v>
      </c>
      <c r="B2420" s="2" t="s">
        <v>74</v>
      </c>
      <c r="C2420" s="14" t="s">
        <v>63</v>
      </c>
      <c r="D2420" s="2">
        <v>2015</v>
      </c>
      <c r="E2420" s="14">
        <v>2015</v>
      </c>
      <c r="F2420" s="14" t="s">
        <v>100</v>
      </c>
      <c r="G2420" s="93">
        <v>1835</v>
      </c>
      <c r="H2420" s="93">
        <v>18248</v>
      </c>
      <c r="I2420" s="93">
        <v>13</v>
      </c>
      <c r="J2420" s="93">
        <v>132</v>
      </c>
      <c r="K2420" s="93">
        <v>1848</v>
      </c>
      <c r="L2420" s="93">
        <v>18380</v>
      </c>
      <c r="M2420" s="48">
        <v>20228</v>
      </c>
      <c r="N2420" s="48">
        <v>36237</v>
      </c>
      <c r="O2420" s="48">
        <v>4474</v>
      </c>
      <c r="P2420" s="48">
        <v>31397</v>
      </c>
      <c r="Q2420" s="48">
        <v>35871</v>
      </c>
      <c r="R2420" s="48">
        <v>40</v>
      </c>
      <c r="S2420" s="48">
        <v>326</v>
      </c>
      <c r="T2420" s="48">
        <v>366</v>
      </c>
      <c r="U2420" s="48">
        <v>4514</v>
      </c>
      <c r="V2420" s="48">
        <v>31723</v>
      </c>
      <c r="W2420" s="156">
        <v>5034705</v>
      </c>
      <c r="X2420" s="156">
        <v>36509</v>
      </c>
      <c r="Y2420" s="156">
        <v>5071214</v>
      </c>
      <c r="Z2420" s="28">
        <v>0.94340000000000002</v>
      </c>
      <c r="AA2420" s="28"/>
      <c r="AB2420" s="111">
        <v>74</v>
      </c>
      <c r="AC2420" s="28">
        <v>0.29699999999999999</v>
      </c>
      <c r="AD2420" s="28">
        <v>3.7600000000000001E-2</v>
      </c>
      <c r="AE2420" s="139"/>
      <c r="AF2420" s="139"/>
      <c r="AG2420" s="93">
        <v>3349</v>
      </c>
      <c r="AH2420" s="93">
        <v>6816</v>
      </c>
    </row>
    <row r="2421" spans="1:51">
      <c r="A2421" s="13" t="s">
        <v>163</v>
      </c>
      <c r="B2421" s="2" t="s">
        <v>75</v>
      </c>
      <c r="C2421" s="14" t="s">
        <v>63</v>
      </c>
      <c r="D2421" s="2">
        <v>2015</v>
      </c>
      <c r="E2421" s="14">
        <v>2015</v>
      </c>
      <c r="F2421" s="14" t="s">
        <v>100</v>
      </c>
      <c r="G2421" s="93">
        <v>6326</v>
      </c>
      <c r="H2421" s="93">
        <v>37169</v>
      </c>
      <c r="I2421" s="93">
        <v>12</v>
      </c>
      <c r="J2421" s="93">
        <v>80</v>
      </c>
      <c r="K2421" s="93">
        <v>6338</v>
      </c>
      <c r="L2421" s="93">
        <v>37249</v>
      </c>
      <c r="M2421" s="48">
        <v>43587</v>
      </c>
      <c r="N2421" s="48">
        <v>92989</v>
      </c>
      <c r="O2421" s="48">
        <v>16756</v>
      </c>
      <c r="P2421" s="48">
        <v>75971</v>
      </c>
      <c r="Q2421" s="48">
        <v>92727</v>
      </c>
      <c r="R2421" s="48">
        <v>39</v>
      </c>
      <c r="S2421" s="48">
        <v>223</v>
      </c>
      <c r="T2421" s="48">
        <v>262</v>
      </c>
      <c r="U2421" s="48">
        <v>16795</v>
      </c>
      <c r="V2421" s="48">
        <v>76194</v>
      </c>
      <c r="W2421" s="156">
        <v>12889987</v>
      </c>
      <c r="X2421" s="156">
        <v>27346</v>
      </c>
      <c r="Y2421" s="156">
        <v>12917333</v>
      </c>
      <c r="Z2421" s="28">
        <v>0.98150000000000004</v>
      </c>
      <c r="AA2421" s="28"/>
      <c r="AB2421" s="111">
        <v>14</v>
      </c>
      <c r="AC2421" s="28">
        <v>0.14299999999999999</v>
      </c>
      <c r="AD2421" s="28">
        <v>1.67E-2</v>
      </c>
      <c r="AE2421" s="139"/>
      <c r="AF2421" s="139"/>
      <c r="AG2421" s="93">
        <v>5324</v>
      </c>
      <c r="AH2421" s="93">
        <v>11383</v>
      </c>
    </row>
    <row r="2422" spans="1:51">
      <c r="A2422" s="13" t="s">
        <v>164</v>
      </c>
      <c r="B2422" s="2" t="s">
        <v>75</v>
      </c>
      <c r="C2422" s="14" t="s">
        <v>63</v>
      </c>
      <c r="D2422" s="2">
        <v>2015</v>
      </c>
      <c r="E2422" s="14">
        <v>2015</v>
      </c>
      <c r="F2422" s="14" t="s">
        <v>100</v>
      </c>
      <c r="G2422" s="93">
        <v>775</v>
      </c>
      <c r="H2422" s="93">
        <v>4884</v>
      </c>
      <c r="I2422" s="93">
        <v>4</v>
      </c>
      <c r="J2422" s="93">
        <v>24</v>
      </c>
      <c r="K2422" s="93">
        <v>779</v>
      </c>
      <c r="L2422" s="93">
        <v>4908</v>
      </c>
      <c r="M2422" s="48">
        <v>5687</v>
      </c>
      <c r="N2422" s="48">
        <v>13207</v>
      </c>
      <c r="O2422" s="48">
        <v>2155</v>
      </c>
      <c r="P2422" s="48">
        <v>10972</v>
      </c>
      <c r="Q2422" s="48">
        <v>13127</v>
      </c>
      <c r="R2422" s="48">
        <v>15</v>
      </c>
      <c r="S2422" s="48">
        <v>65</v>
      </c>
      <c r="T2422" s="48">
        <v>80</v>
      </c>
      <c r="U2422" s="48">
        <v>2170</v>
      </c>
      <c r="V2422" s="48">
        <v>11037</v>
      </c>
      <c r="W2422" s="156">
        <v>1800790</v>
      </c>
      <c r="X2422" s="156">
        <v>8609</v>
      </c>
      <c r="Y2422" s="156">
        <v>1809399</v>
      </c>
      <c r="Z2422" s="28">
        <v>0.96279999999999999</v>
      </c>
      <c r="AA2422" s="28"/>
      <c r="AB2422" s="111">
        <v>74</v>
      </c>
      <c r="AC2422" s="28">
        <v>0.29699999999999999</v>
      </c>
      <c r="AD2422" s="28">
        <v>3.7600000000000001E-2</v>
      </c>
      <c r="AE2422" s="139"/>
      <c r="AF2422" s="139"/>
      <c r="AG2422" s="93">
        <v>675</v>
      </c>
      <c r="AH2422" s="93">
        <v>1430</v>
      </c>
    </row>
    <row r="2423" spans="1:51">
      <c r="A2423" s="13" t="s">
        <v>165</v>
      </c>
      <c r="B2423" s="2" t="s">
        <v>75</v>
      </c>
      <c r="C2423" s="14" t="s">
        <v>63</v>
      </c>
      <c r="D2423" s="2">
        <v>2015</v>
      </c>
      <c r="E2423" s="14">
        <v>2015</v>
      </c>
      <c r="F2423" s="14" t="s">
        <v>100</v>
      </c>
      <c r="G2423" s="93">
        <v>636</v>
      </c>
      <c r="H2423" s="93">
        <v>4134</v>
      </c>
      <c r="I2423" s="93">
        <v>1</v>
      </c>
      <c r="J2423" s="93">
        <v>9</v>
      </c>
      <c r="K2423" s="93">
        <v>637</v>
      </c>
      <c r="L2423" s="93">
        <v>4143</v>
      </c>
      <c r="M2423" s="48">
        <v>4780</v>
      </c>
      <c r="N2423" s="48">
        <v>10458</v>
      </c>
      <c r="O2423" s="48">
        <v>1709</v>
      </c>
      <c r="P2423" s="48">
        <v>8720</v>
      </c>
      <c r="Q2423" s="48">
        <v>10429</v>
      </c>
      <c r="R2423" s="48">
        <v>2</v>
      </c>
      <c r="S2423" s="48">
        <v>27</v>
      </c>
      <c r="T2423" s="48">
        <v>29</v>
      </c>
      <c r="U2423" s="48">
        <v>1711</v>
      </c>
      <c r="V2423" s="48">
        <v>8747</v>
      </c>
      <c r="W2423" s="156">
        <v>1416044</v>
      </c>
      <c r="X2423" s="156">
        <v>3623</v>
      </c>
      <c r="Y2423" s="156">
        <v>1419667</v>
      </c>
      <c r="Z2423" s="28">
        <v>0.98009999999999997</v>
      </c>
      <c r="AA2423" s="28"/>
      <c r="AB2423" s="111">
        <v>74</v>
      </c>
      <c r="AC2423" s="28">
        <v>0.29699999999999999</v>
      </c>
      <c r="AD2423" s="28">
        <v>3.7600000000000001E-2</v>
      </c>
      <c r="AE2423" s="139"/>
      <c r="AF2423" s="139"/>
      <c r="AG2423" s="93">
        <v>410</v>
      </c>
      <c r="AH2423" s="93">
        <v>861</v>
      </c>
    </row>
    <row r="2424" spans="1:51">
      <c r="A2424" s="13" t="s">
        <v>166</v>
      </c>
      <c r="B2424" s="2" t="s">
        <v>75</v>
      </c>
      <c r="C2424" s="14" t="s">
        <v>63</v>
      </c>
      <c r="D2424" s="2">
        <v>2015</v>
      </c>
      <c r="E2424" s="14">
        <v>2015</v>
      </c>
      <c r="F2424" s="14" t="s">
        <v>100</v>
      </c>
      <c r="G2424" s="93">
        <v>69</v>
      </c>
      <c r="H2424" s="93">
        <v>935</v>
      </c>
      <c r="I2424" s="93">
        <v>0</v>
      </c>
      <c r="J2424" s="93">
        <v>1</v>
      </c>
      <c r="K2424" s="93">
        <v>69</v>
      </c>
      <c r="L2424" s="93">
        <v>936</v>
      </c>
      <c r="M2424" s="48">
        <v>1005</v>
      </c>
      <c r="N2424" s="48">
        <v>1813</v>
      </c>
      <c r="O2424" s="48">
        <v>168</v>
      </c>
      <c r="P2424" s="48">
        <v>1644</v>
      </c>
      <c r="Q2424" s="48">
        <v>1812</v>
      </c>
      <c r="R2424" s="48">
        <v>0</v>
      </c>
      <c r="S2424" s="48">
        <v>1</v>
      </c>
      <c r="T2424" s="48">
        <v>1</v>
      </c>
      <c r="U2424" s="48">
        <v>168</v>
      </c>
      <c r="V2424" s="48">
        <v>1645</v>
      </c>
      <c r="W2424" s="156">
        <v>265710</v>
      </c>
      <c r="X2424" s="156">
        <v>219</v>
      </c>
      <c r="Y2424" s="156">
        <v>265929</v>
      </c>
      <c r="Z2424" s="28">
        <v>1</v>
      </c>
      <c r="AA2424" s="28"/>
      <c r="AB2424" s="111">
        <v>74</v>
      </c>
      <c r="AC2424" s="28">
        <v>0.29699999999999999</v>
      </c>
      <c r="AD2424" s="28">
        <v>3.7600000000000001E-2</v>
      </c>
      <c r="AE2424" s="139"/>
      <c r="AF2424" s="139"/>
      <c r="AG2424" s="93">
        <v>33</v>
      </c>
      <c r="AH2424" s="93">
        <v>49</v>
      </c>
    </row>
    <row r="2425" spans="1:51">
      <c r="A2425" s="13" t="s">
        <v>167</v>
      </c>
      <c r="B2425" s="2" t="s">
        <v>74</v>
      </c>
      <c r="C2425" s="14" t="s">
        <v>63</v>
      </c>
      <c r="D2425" s="2">
        <v>2015</v>
      </c>
      <c r="E2425" s="14">
        <v>2015</v>
      </c>
      <c r="F2425" s="14" t="s">
        <v>100</v>
      </c>
      <c r="G2425" s="93">
        <v>9145</v>
      </c>
      <c r="H2425" s="93">
        <v>43186</v>
      </c>
      <c r="I2425" s="93">
        <v>19</v>
      </c>
      <c r="J2425" s="93">
        <v>395</v>
      </c>
      <c r="K2425" s="93">
        <v>9164</v>
      </c>
      <c r="L2425" s="93">
        <v>43581</v>
      </c>
      <c r="M2425" s="48">
        <v>52745</v>
      </c>
      <c r="N2425" s="48">
        <v>124980</v>
      </c>
      <c r="O2425" s="48">
        <v>25159</v>
      </c>
      <c r="P2425" s="48">
        <v>98755</v>
      </c>
      <c r="Q2425" s="48">
        <v>123914</v>
      </c>
      <c r="R2425" s="48">
        <v>63</v>
      </c>
      <c r="S2425" s="48">
        <v>1003</v>
      </c>
      <c r="T2425" s="48">
        <v>1066</v>
      </c>
      <c r="U2425" s="48">
        <v>25222</v>
      </c>
      <c r="V2425" s="48">
        <v>99758</v>
      </c>
      <c r="W2425" s="156">
        <v>16936691</v>
      </c>
      <c r="X2425" s="156">
        <v>129052</v>
      </c>
      <c r="Y2425" s="156">
        <v>17065743</v>
      </c>
      <c r="Z2425" s="28">
        <v>0.99060000000000004</v>
      </c>
      <c r="AA2425" s="28"/>
      <c r="AB2425" s="111">
        <v>7</v>
      </c>
      <c r="AC2425" s="28">
        <v>0.42899999999999999</v>
      </c>
      <c r="AD2425" s="28">
        <v>3.6999999999999998E-2</v>
      </c>
      <c r="AE2425" s="139"/>
      <c r="AF2425" s="139"/>
      <c r="AG2425" s="93">
        <v>8211</v>
      </c>
      <c r="AH2425" s="93">
        <v>18956</v>
      </c>
    </row>
    <row r="2426" spans="1:51">
      <c r="A2426" s="13" t="s">
        <v>168</v>
      </c>
      <c r="B2426" s="2" t="s">
        <v>75</v>
      </c>
      <c r="C2426" s="14" t="s">
        <v>63</v>
      </c>
      <c r="D2426" s="2">
        <v>2015</v>
      </c>
      <c r="E2426" s="14">
        <v>2015</v>
      </c>
      <c r="F2426" s="14" t="s">
        <v>100</v>
      </c>
      <c r="G2426" s="93">
        <v>358</v>
      </c>
      <c r="H2426" s="93">
        <v>2783</v>
      </c>
      <c r="I2426" s="93">
        <v>1</v>
      </c>
      <c r="J2426" s="93">
        <v>5</v>
      </c>
      <c r="K2426" s="93">
        <v>359</v>
      </c>
      <c r="L2426" s="93">
        <v>2788</v>
      </c>
      <c r="M2426" s="48">
        <v>3147</v>
      </c>
      <c r="N2426" s="48">
        <v>5576</v>
      </c>
      <c r="O2426" s="48">
        <v>943</v>
      </c>
      <c r="P2426" s="48">
        <v>4619</v>
      </c>
      <c r="Q2426" s="48">
        <v>5562</v>
      </c>
      <c r="R2426" s="48">
        <v>3</v>
      </c>
      <c r="S2426" s="48">
        <v>11</v>
      </c>
      <c r="T2426" s="48">
        <v>14</v>
      </c>
      <c r="U2426" s="48">
        <v>946</v>
      </c>
      <c r="V2426" s="48">
        <v>4630</v>
      </c>
      <c r="W2426" s="156">
        <v>788346</v>
      </c>
      <c r="X2426" s="156">
        <v>1886</v>
      </c>
      <c r="Y2426" s="156">
        <v>790232</v>
      </c>
      <c r="Z2426" s="28">
        <v>0.95279999999999998</v>
      </c>
      <c r="AA2426" s="28"/>
      <c r="AB2426" s="111">
        <v>74</v>
      </c>
      <c r="AC2426" s="28">
        <v>0.29699999999999999</v>
      </c>
      <c r="AD2426" s="28">
        <v>3.7600000000000001E-2</v>
      </c>
      <c r="AE2426" s="139"/>
      <c r="AF2426" s="139"/>
      <c r="AG2426" s="93">
        <v>107</v>
      </c>
      <c r="AH2426" s="93">
        <v>176</v>
      </c>
      <c r="AI2426" s="1"/>
      <c r="AJ2426" s="1"/>
      <c r="AK2426" s="1"/>
      <c r="AL2426" s="1"/>
      <c r="AM2426" s="1"/>
      <c r="AN2426" s="1"/>
      <c r="AO2426" s="1"/>
      <c r="AP2426" s="1"/>
      <c r="AQ2426" s="1"/>
      <c r="AR2426" s="1"/>
      <c r="AS2426" s="1"/>
      <c r="AT2426" s="1"/>
      <c r="AU2426" s="1"/>
      <c r="AV2426" s="1"/>
      <c r="AW2426" s="1"/>
      <c r="AX2426" s="1"/>
      <c r="AY2426" s="1"/>
    </row>
    <row r="2427" spans="1:51">
      <c r="A2427" s="13" t="s">
        <v>169</v>
      </c>
      <c r="B2427" s="2" t="s">
        <v>74</v>
      </c>
      <c r="C2427" s="14" t="s">
        <v>63</v>
      </c>
      <c r="D2427" s="2">
        <v>2015</v>
      </c>
      <c r="E2427" s="14">
        <v>2015</v>
      </c>
      <c r="F2427" s="14" t="s">
        <v>100</v>
      </c>
      <c r="G2427" s="93">
        <v>3404</v>
      </c>
      <c r="H2427" s="93">
        <v>33452</v>
      </c>
      <c r="I2427" s="93">
        <v>11</v>
      </c>
      <c r="J2427" s="93">
        <v>288</v>
      </c>
      <c r="K2427" s="93">
        <v>3415</v>
      </c>
      <c r="L2427" s="93">
        <v>33740</v>
      </c>
      <c r="M2427" s="48">
        <v>37155</v>
      </c>
      <c r="N2427" s="48">
        <v>75585</v>
      </c>
      <c r="O2427" s="48">
        <v>8716</v>
      </c>
      <c r="P2427" s="48">
        <v>66211</v>
      </c>
      <c r="Q2427" s="48">
        <v>74927</v>
      </c>
      <c r="R2427" s="48">
        <v>40</v>
      </c>
      <c r="S2427" s="48">
        <v>618</v>
      </c>
      <c r="T2427" s="48">
        <v>658</v>
      </c>
      <c r="U2427" s="48">
        <v>8756</v>
      </c>
      <c r="V2427" s="48">
        <v>66829</v>
      </c>
      <c r="W2427" s="156">
        <v>10322661</v>
      </c>
      <c r="X2427" s="156">
        <v>119451</v>
      </c>
      <c r="Y2427" s="156">
        <v>10442112</v>
      </c>
      <c r="Z2427" s="28">
        <v>0.97509999999999997</v>
      </c>
      <c r="AA2427" s="28"/>
      <c r="AB2427" s="111">
        <v>9</v>
      </c>
      <c r="AC2427" s="28">
        <v>0.44400000000000001</v>
      </c>
      <c r="AD2427" s="28">
        <v>4.9299999999999997E-2</v>
      </c>
      <c r="AE2427" s="139"/>
      <c r="AF2427" s="139"/>
      <c r="AG2427" s="93">
        <v>6867</v>
      </c>
      <c r="AH2427" s="93">
        <v>15262</v>
      </c>
      <c r="AI2427" s="1"/>
      <c r="AJ2427" s="1"/>
      <c r="AK2427" s="1"/>
      <c r="AL2427" s="1"/>
      <c r="AM2427" s="1"/>
      <c r="AN2427" s="1"/>
      <c r="AO2427" s="1"/>
      <c r="AP2427" s="1"/>
      <c r="AQ2427" s="1"/>
      <c r="AR2427" s="1"/>
      <c r="AS2427" s="1"/>
      <c r="AT2427" s="1"/>
      <c r="AU2427" s="1"/>
      <c r="AV2427" s="1"/>
      <c r="AW2427" s="1"/>
      <c r="AX2427" s="1"/>
      <c r="AY2427" s="1"/>
    </row>
    <row r="2428" spans="1:51">
      <c r="A2428" s="13" t="s">
        <v>170</v>
      </c>
      <c r="B2428" s="2" t="s">
        <v>74</v>
      </c>
      <c r="C2428" s="14" t="s">
        <v>63</v>
      </c>
      <c r="D2428" s="2">
        <v>2015</v>
      </c>
      <c r="E2428" s="14">
        <v>2015</v>
      </c>
      <c r="F2428" s="14" t="s">
        <v>100</v>
      </c>
      <c r="G2428" s="93">
        <v>1032</v>
      </c>
      <c r="H2428" s="93">
        <v>8968</v>
      </c>
      <c r="I2428" s="93">
        <v>21</v>
      </c>
      <c r="J2428" s="93">
        <v>132</v>
      </c>
      <c r="K2428" s="93">
        <v>1053</v>
      </c>
      <c r="L2428" s="93">
        <v>9100</v>
      </c>
      <c r="M2428" s="48">
        <v>10153</v>
      </c>
      <c r="N2428" s="48">
        <v>20602</v>
      </c>
      <c r="O2428" s="48">
        <v>2729</v>
      </c>
      <c r="P2428" s="48">
        <v>17467</v>
      </c>
      <c r="Q2428" s="48">
        <v>20196</v>
      </c>
      <c r="R2428" s="48">
        <v>74</v>
      </c>
      <c r="S2428" s="48">
        <v>332</v>
      </c>
      <c r="T2428" s="48">
        <v>406</v>
      </c>
      <c r="U2428" s="48">
        <v>2803</v>
      </c>
      <c r="V2428" s="48">
        <v>17799</v>
      </c>
      <c r="W2428" s="156">
        <v>2770252</v>
      </c>
      <c r="X2428" s="156">
        <v>53265</v>
      </c>
      <c r="Y2428" s="156">
        <v>2823517</v>
      </c>
      <c r="Z2428" s="28">
        <v>0.95520000000000005</v>
      </c>
      <c r="AA2428" s="28"/>
      <c r="AB2428" s="111">
        <v>74</v>
      </c>
      <c r="AC2428" s="28">
        <v>0.29699999999999999</v>
      </c>
      <c r="AD2428" s="28">
        <v>3.7600000000000001E-2</v>
      </c>
      <c r="AE2428" s="139"/>
      <c r="AF2428" s="139"/>
      <c r="AG2428" s="93">
        <v>927</v>
      </c>
      <c r="AH2428" s="93">
        <v>1862</v>
      </c>
      <c r="AI2428" s="1"/>
      <c r="AJ2428" s="1"/>
      <c r="AK2428" s="1"/>
      <c r="AL2428" s="1"/>
      <c r="AM2428" s="1"/>
      <c r="AN2428" s="1"/>
      <c r="AO2428" s="1"/>
      <c r="AP2428" s="1"/>
      <c r="AQ2428" s="1"/>
      <c r="AR2428" s="1"/>
      <c r="AS2428" s="1"/>
      <c r="AT2428" s="1"/>
      <c r="AU2428" s="1"/>
      <c r="AV2428" s="1"/>
      <c r="AW2428" s="1"/>
      <c r="AX2428" s="1"/>
      <c r="AY2428" s="1"/>
    </row>
    <row r="2429" spans="1:51">
      <c r="A2429" s="13" t="s">
        <v>171</v>
      </c>
      <c r="B2429" s="2" t="s">
        <v>75</v>
      </c>
      <c r="C2429" s="14" t="s">
        <v>63</v>
      </c>
      <c r="D2429" s="2">
        <v>2015</v>
      </c>
      <c r="E2429" s="14">
        <v>2015</v>
      </c>
      <c r="F2429" s="14" t="s">
        <v>100</v>
      </c>
      <c r="G2429" s="93">
        <v>919</v>
      </c>
      <c r="H2429" s="93">
        <v>5271</v>
      </c>
      <c r="I2429" s="93">
        <v>2</v>
      </c>
      <c r="J2429" s="93">
        <v>13</v>
      </c>
      <c r="K2429" s="93">
        <v>921</v>
      </c>
      <c r="L2429" s="93">
        <v>5284</v>
      </c>
      <c r="M2429" s="48">
        <v>6205</v>
      </c>
      <c r="N2429" s="48">
        <v>13527</v>
      </c>
      <c r="O2429" s="48">
        <v>2546</v>
      </c>
      <c r="P2429" s="48">
        <v>10932</v>
      </c>
      <c r="Q2429" s="48">
        <v>13478</v>
      </c>
      <c r="R2429" s="48">
        <v>7</v>
      </c>
      <c r="S2429" s="48">
        <v>42</v>
      </c>
      <c r="T2429" s="48">
        <v>49</v>
      </c>
      <c r="U2429" s="48">
        <v>2553</v>
      </c>
      <c r="V2429" s="48">
        <v>10974</v>
      </c>
      <c r="W2429" s="156">
        <v>1896556</v>
      </c>
      <c r="X2429" s="156">
        <v>6399</v>
      </c>
      <c r="Y2429" s="156">
        <v>1902955</v>
      </c>
      <c r="Z2429" s="28">
        <v>1</v>
      </c>
      <c r="AA2429" s="28"/>
      <c r="AB2429" s="111">
        <v>74</v>
      </c>
      <c r="AC2429" s="28">
        <v>0.29699999999999999</v>
      </c>
      <c r="AD2429" s="28">
        <v>3.7600000000000001E-2</v>
      </c>
      <c r="AE2429" s="139"/>
      <c r="AF2429" s="139"/>
      <c r="AG2429" s="93">
        <v>523</v>
      </c>
      <c r="AH2429" s="93">
        <v>1049</v>
      </c>
      <c r="AI2429" s="1"/>
      <c r="AJ2429" s="1"/>
      <c r="AK2429" s="1"/>
      <c r="AL2429" s="1"/>
      <c r="AM2429" s="1"/>
      <c r="AN2429" s="1"/>
      <c r="AO2429" s="1"/>
      <c r="AP2429" s="1"/>
      <c r="AQ2429" s="1"/>
      <c r="AR2429" s="1"/>
      <c r="AS2429" s="1"/>
      <c r="AT2429" s="1"/>
      <c r="AU2429" s="1"/>
      <c r="AV2429" s="1"/>
      <c r="AW2429" s="1"/>
      <c r="AX2429" s="1"/>
      <c r="AY2429" s="1"/>
    </row>
    <row r="2430" spans="1:51">
      <c r="A2430" s="51" t="s">
        <v>172</v>
      </c>
      <c r="B2430" s="2" t="s">
        <v>66</v>
      </c>
      <c r="C2430" s="14" t="s">
        <v>185</v>
      </c>
      <c r="D2430" s="2">
        <v>2015</v>
      </c>
      <c r="E2430" s="14">
        <v>2015</v>
      </c>
      <c r="F2430" s="14" t="s">
        <v>100</v>
      </c>
      <c r="G2430" s="93">
        <v>284606</v>
      </c>
      <c r="H2430" s="93">
        <v>1830714</v>
      </c>
      <c r="I2430" s="93">
        <v>2024</v>
      </c>
      <c r="J2430" s="93">
        <v>18699</v>
      </c>
      <c r="K2430" s="93">
        <v>286630</v>
      </c>
      <c r="L2430" s="93">
        <v>1849413</v>
      </c>
      <c r="M2430" s="48">
        <v>2136043</v>
      </c>
      <c r="N2430" s="48">
        <v>4475536</v>
      </c>
      <c r="O2430" s="48">
        <v>721331</v>
      </c>
      <c r="P2430" s="48">
        <v>3706719</v>
      </c>
      <c r="Q2430" s="48">
        <v>4428050</v>
      </c>
      <c r="R2430" s="48">
        <v>6687</v>
      </c>
      <c r="S2430" s="48">
        <v>40799</v>
      </c>
      <c r="T2430" s="48">
        <v>47486</v>
      </c>
      <c r="U2430" s="48">
        <v>728018</v>
      </c>
      <c r="V2430" s="48">
        <v>3747518</v>
      </c>
      <c r="W2430" s="156">
        <v>628343943.08000004</v>
      </c>
      <c r="X2430" s="156">
        <v>6364103.2999999998</v>
      </c>
      <c r="Y2430" s="156">
        <v>634708046.38</v>
      </c>
      <c r="Z2430" s="28">
        <v>0.97260000000000002</v>
      </c>
      <c r="AA2430" s="28"/>
      <c r="AB2430" s="111">
        <v>582</v>
      </c>
      <c r="AC2430" s="28">
        <v>0.28399999999999997</v>
      </c>
      <c r="AD2430" s="28">
        <v>4.6199999999999998E-2</v>
      </c>
      <c r="AE2430" s="139"/>
      <c r="AF2430" s="139"/>
      <c r="AG2430" s="93">
        <v>325496</v>
      </c>
      <c r="AH2430" s="93">
        <v>679861</v>
      </c>
      <c r="AI2430" s="2"/>
      <c r="AJ2430" s="2"/>
      <c r="AK2430" s="2"/>
      <c r="AL2430" s="2"/>
      <c r="AM2430" s="2"/>
      <c r="AN2430" s="2"/>
      <c r="AO2430" s="2"/>
      <c r="AP2430" s="2"/>
      <c r="AQ2430" s="2"/>
      <c r="AR2430" s="2"/>
      <c r="AS2430" s="2"/>
      <c r="AT2430" s="2"/>
      <c r="AU2430" s="2"/>
      <c r="AV2430" s="2"/>
      <c r="AW2430" s="2"/>
      <c r="AX2430" s="2"/>
      <c r="AY2430" s="2"/>
    </row>
    <row r="2431" spans="1:51">
      <c r="A2431" s="51" t="s">
        <v>173</v>
      </c>
      <c r="B2431" s="2" t="s">
        <v>74</v>
      </c>
      <c r="C2431" s="14" t="s">
        <v>185</v>
      </c>
      <c r="D2431" s="2">
        <v>2015</v>
      </c>
      <c r="E2431" s="14">
        <v>2015</v>
      </c>
      <c r="F2431" s="14" t="s">
        <v>100</v>
      </c>
      <c r="G2431" s="93">
        <v>8251</v>
      </c>
      <c r="H2431" s="93">
        <v>52801</v>
      </c>
      <c r="I2431" s="93">
        <v>108</v>
      </c>
      <c r="J2431" s="93">
        <v>1036</v>
      </c>
      <c r="K2431" s="93">
        <v>8359</v>
      </c>
      <c r="L2431" s="93">
        <v>53837</v>
      </c>
      <c r="M2431" s="48">
        <v>62196</v>
      </c>
      <c r="N2431" s="48">
        <v>121033</v>
      </c>
      <c r="O2431" s="48">
        <v>19323</v>
      </c>
      <c r="P2431" s="48">
        <v>98995</v>
      </c>
      <c r="Q2431" s="48">
        <v>118318</v>
      </c>
      <c r="R2431" s="48">
        <v>375</v>
      </c>
      <c r="S2431" s="48">
        <v>2340</v>
      </c>
      <c r="T2431" s="48">
        <v>2715</v>
      </c>
      <c r="U2431" s="48">
        <v>19698</v>
      </c>
      <c r="V2431" s="48">
        <v>101335</v>
      </c>
      <c r="W2431" s="156">
        <v>17464388</v>
      </c>
      <c r="X2431" s="156">
        <v>327047</v>
      </c>
      <c r="Y2431" s="156">
        <v>17791435</v>
      </c>
      <c r="Z2431" s="28">
        <v>0.79679999999999995</v>
      </c>
      <c r="AA2431" s="28"/>
      <c r="AB2431" s="111">
        <v>10</v>
      </c>
      <c r="AC2431" s="28">
        <v>0.9</v>
      </c>
      <c r="AD2431" s="28">
        <v>4.6100000000000002E-2</v>
      </c>
      <c r="AE2431" s="139"/>
      <c r="AF2431" s="139"/>
      <c r="AG2431" s="93">
        <v>9109</v>
      </c>
      <c r="AH2431" s="93">
        <v>17335</v>
      </c>
      <c r="AI2431" s="1"/>
      <c r="AJ2431" s="1"/>
      <c r="AK2431" s="1"/>
      <c r="AL2431" s="1"/>
      <c r="AM2431" s="1"/>
      <c r="AN2431" s="1"/>
      <c r="AO2431" s="1"/>
      <c r="AP2431" s="1"/>
      <c r="AQ2431" s="1"/>
      <c r="AR2431" s="1"/>
      <c r="AS2431" s="1"/>
      <c r="AT2431" s="1"/>
      <c r="AU2431" s="1"/>
      <c r="AV2431" s="1"/>
      <c r="AW2431" s="1"/>
      <c r="AX2431" s="1"/>
      <c r="AY2431" s="1"/>
    </row>
    <row r="2432" spans="1:51">
      <c r="A2432" s="51" t="s">
        <v>174</v>
      </c>
      <c r="B2432" s="2" t="s">
        <v>75</v>
      </c>
      <c r="C2432" s="14" t="s">
        <v>185</v>
      </c>
      <c r="D2432" s="2">
        <v>2015</v>
      </c>
      <c r="E2432" s="14">
        <v>2015</v>
      </c>
      <c r="F2432" s="14" t="s">
        <v>100</v>
      </c>
      <c r="G2432" s="93">
        <v>3</v>
      </c>
      <c r="H2432" s="93">
        <v>98</v>
      </c>
      <c r="I2432" s="93">
        <v>0</v>
      </c>
      <c r="J2432" s="93">
        <v>0</v>
      </c>
      <c r="K2432" s="93">
        <v>3</v>
      </c>
      <c r="L2432" s="93">
        <v>98</v>
      </c>
      <c r="M2432" s="48">
        <v>101</v>
      </c>
      <c r="N2432" s="48">
        <v>178</v>
      </c>
      <c r="O2432" s="48">
        <v>5</v>
      </c>
      <c r="P2432" s="48">
        <v>173</v>
      </c>
      <c r="Q2432" s="48">
        <v>178</v>
      </c>
      <c r="R2432" s="48">
        <v>0</v>
      </c>
      <c r="S2432" s="48">
        <v>0</v>
      </c>
      <c r="T2432" s="48">
        <v>0</v>
      </c>
      <c r="U2432" s="48">
        <v>5</v>
      </c>
      <c r="V2432" s="48">
        <v>173</v>
      </c>
      <c r="W2432" s="156">
        <v>22057</v>
      </c>
      <c r="X2432" s="156">
        <v>0</v>
      </c>
      <c r="Y2432" s="156">
        <v>22057</v>
      </c>
      <c r="Z2432" s="28">
        <v>1</v>
      </c>
      <c r="AA2432" s="28"/>
      <c r="AB2432" s="111">
        <v>87</v>
      </c>
      <c r="AC2432" s="28">
        <v>0.29899999999999999</v>
      </c>
      <c r="AD2432" s="28">
        <v>2.87E-2</v>
      </c>
      <c r="AE2432" s="139"/>
      <c r="AF2432" s="139"/>
      <c r="AG2432" s="93">
        <v>1</v>
      </c>
      <c r="AH2432" s="93">
        <v>1</v>
      </c>
      <c r="AI2432" s="1"/>
      <c r="AJ2432" s="1"/>
      <c r="AK2432" s="1"/>
      <c r="AL2432" s="1"/>
      <c r="AM2432" s="1"/>
      <c r="AN2432" s="1"/>
      <c r="AO2432" s="1"/>
      <c r="AP2432" s="1"/>
      <c r="AQ2432" s="1"/>
      <c r="AR2432" s="1"/>
      <c r="AS2432" s="1"/>
      <c r="AT2432" s="1"/>
      <c r="AU2432" s="1"/>
      <c r="AV2432" s="1"/>
      <c r="AW2432" s="1"/>
      <c r="AX2432" s="1"/>
      <c r="AY2432" s="1"/>
    </row>
    <row r="2433" spans="1:51">
      <c r="A2433" s="51" t="s">
        <v>175</v>
      </c>
      <c r="B2433" s="2" t="s">
        <v>75</v>
      </c>
      <c r="C2433" s="14" t="s">
        <v>185</v>
      </c>
      <c r="D2433" s="2">
        <v>2015</v>
      </c>
      <c r="E2433" s="14">
        <v>2015</v>
      </c>
      <c r="F2433" s="14" t="s">
        <v>100</v>
      </c>
      <c r="G2433" s="93">
        <v>189</v>
      </c>
      <c r="H2433" s="93">
        <v>1642</v>
      </c>
      <c r="I2433" s="93">
        <v>0</v>
      </c>
      <c r="J2433" s="93">
        <v>0</v>
      </c>
      <c r="K2433" s="93">
        <v>189</v>
      </c>
      <c r="L2433" s="93">
        <v>1642</v>
      </c>
      <c r="M2433" s="48">
        <v>1831</v>
      </c>
      <c r="N2433" s="48">
        <v>3473</v>
      </c>
      <c r="O2433" s="48">
        <v>476</v>
      </c>
      <c r="P2433" s="48">
        <v>2996</v>
      </c>
      <c r="Q2433" s="48">
        <v>3472</v>
      </c>
      <c r="R2433" s="48">
        <v>0</v>
      </c>
      <c r="S2433" s="48">
        <v>1</v>
      </c>
      <c r="T2433" s="48">
        <v>1</v>
      </c>
      <c r="U2433" s="48">
        <v>476</v>
      </c>
      <c r="V2433" s="48">
        <v>2997</v>
      </c>
      <c r="W2433" s="156">
        <v>467349</v>
      </c>
      <c r="X2433" s="156">
        <v>0</v>
      </c>
      <c r="Y2433" s="156">
        <v>467349</v>
      </c>
      <c r="Z2433" s="28">
        <v>0.9889</v>
      </c>
      <c r="AA2433" s="28"/>
      <c r="AB2433" s="111">
        <v>87</v>
      </c>
      <c r="AC2433" s="28">
        <v>0.29899999999999999</v>
      </c>
      <c r="AD2433" s="28">
        <v>2.87E-2</v>
      </c>
      <c r="AE2433" s="139"/>
      <c r="AF2433" s="139"/>
      <c r="AG2433" s="93">
        <v>64</v>
      </c>
      <c r="AH2433" s="93">
        <v>113</v>
      </c>
      <c r="AI2433" s="1"/>
      <c r="AJ2433" s="1"/>
      <c r="AK2433" s="1"/>
      <c r="AL2433" s="1"/>
      <c r="AM2433" s="1"/>
      <c r="AN2433" s="1"/>
      <c r="AO2433" s="1"/>
      <c r="AP2433" s="1"/>
      <c r="AQ2433" s="1"/>
      <c r="AR2433" s="1"/>
      <c r="AS2433" s="1"/>
      <c r="AT2433" s="1"/>
      <c r="AU2433" s="1"/>
      <c r="AV2433" s="1"/>
      <c r="AW2433" s="1"/>
      <c r="AX2433" s="1"/>
      <c r="AY2433" s="1"/>
    </row>
    <row r="2434" spans="1:51">
      <c r="A2434" s="51" t="s">
        <v>176</v>
      </c>
      <c r="B2434" s="2" t="s">
        <v>75</v>
      </c>
      <c r="C2434" s="14" t="s">
        <v>185</v>
      </c>
      <c r="D2434" s="2">
        <v>2015</v>
      </c>
      <c r="E2434" s="14">
        <v>2015</v>
      </c>
      <c r="F2434" s="14" t="s">
        <v>100</v>
      </c>
      <c r="G2434" s="93">
        <v>1975</v>
      </c>
      <c r="H2434" s="93">
        <v>14660</v>
      </c>
      <c r="I2434" s="93">
        <v>5</v>
      </c>
      <c r="J2434" s="93">
        <v>38</v>
      </c>
      <c r="K2434" s="93">
        <v>1980</v>
      </c>
      <c r="L2434" s="93">
        <v>14698</v>
      </c>
      <c r="M2434" s="48">
        <v>16678</v>
      </c>
      <c r="N2434" s="48">
        <v>32182</v>
      </c>
      <c r="O2434" s="48">
        <v>4935</v>
      </c>
      <c r="P2434" s="48">
        <v>27156</v>
      </c>
      <c r="Q2434" s="48">
        <v>32091</v>
      </c>
      <c r="R2434" s="48">
        <v>13</v>
      </c>
      <c r="S2434" s="48">
        <v>78</v>
      </c>
      <c r="T2434" s="48">
        <v>91</v>
      </c>
      <c r="U2434" s="48">
        <v>4948</v>
      </c>
      <c r="V2434" s="48">
        <v>27234</v>
      </c>
      <c r="W2434" s="156">
        <v>4488498</v>
      </c>
      <c r="X2434" s="156">
        <v>11466</v>
      </c>
      <c r="Y2434" s="156">
        <v>4499964</v>
      </c>
      <c r="Z2434" s="28">
        <v>0.91900000000000004</v>
      </c>
      <c r="AA2434" s="28"/>
      <c r="AB2434" s="111">
        <v>87</v>
      </c>
      <c r="AC2434" s="28">
        <v>0.29899999999999999</v>
      </c>
      <c r="AD2434" s="28">
        <v>2.87E-2</v>
      </c>
      <c r="AE2434" s="139"/>
      <c r="AF2434" s="139"/>
      <c r="AG2434" s="93">
        <v>918</v>
      </c>
      <c r="AH2434" s="93">
        <v>1570</v>
      </c>
      <c r="AI2434" s="1"/>
      <c r="AJ2434" s="1"/>
      <c r="AK2434" s="1"/>
      <c r="AL2434" s="1"/>
      <c r="AM2434" s="1"/>
      <c r="AN2434" s="1"/>
      <c r="AO2434" s="1"/>
      <c r="AP2434" s="1"/>
      <c r="AQ2434" s="1"/>
      <c r="AR2434" s="1"/>
      <c r="AS2434" s="1"/>
      <c r="AT2434" s="1"/>
      <c r="AU2434" s="1"/>
      <c r="AV2434" s="1"/>
      <c r="AW2434" s="1"/>
      <c r="AX2434" s="1"/>
      <c r="AY2434" s="1"/>
    </row>
    <row r="2435" spans="1:51">
      <c r="A2435" s="51" t="s">
        <v>177</v>
      </c>
      <c r="B2435" s="2" t="s">
        <v>75</v>
      </c>
      <c r="C2435" s="14" t="s">
        <v>185</v>
      </c>
      <c r="D2435" s="2">
        <v>2015</v>
      </c>
      <c r="E2435" s="14">
        <v>2015</v>
      </c>
      <c r="F2435" s="14" t="s">
        <v>100</v>
      </c>
      <c r="G2435" s="93">
        <v>271</v>
      </c>
      <c r="H2435" s="93">
        <v>2633</v>
      </c>
      <c r="I2435" s="93">
        <v>0</v>
      </c>
      <c r="J2435" s="93">
        <v>5</v>
      </c>
      <c r="K2435" s="93">
        <v>271</v>
      </c>
      <c r="L2435" s="93">
        <v>2638</v>
      </c>
      <c r="M2435" s="48">
        <v>2909</v>
      </c>
      <c r="N2435" s="48">
        <v>5462</v>
      </c>
      <c r="O2435" s="48">
        <v>718</v>
      </c>
      <c r="P2435" s="48">
        <v>4731</v>
      </c>
      <c r="Q2435" s="48">
        <v>5449</v>
      </c>
      <c r="R2435" s="48">
        <v>1</v>
      </c>
      <c r="S2435" s="48">
        <v>12</v>
      </c>
      <c r="T2435" s="48">
        <v>13</v>
      </c>
      <c r="U2435" s="48">
        <v>719</v>
      </c>
      <c r="V2435" s="48">
        <v>4743</v>
      </c>
      <c r="W2435" s="156">
        <v>727719</v>
      </c>
      <c r="X2435" s="156">
        <v>1370</v>
      </c>
      <c r="Y2435" s="156">
        <v>729089</v>
      </c>
      <c r="Z2435" s="28">
        <v>1</v>
      </c>
      <c r="AA2435" s="28"/>
      <c r="AB2435" s="111">
        <v>87</v>
      </c>
      <c r="AC2435" s="28">
        <v>0.29899999999999999</v>
      </c>
      <c r="AD2435" s="28">
        <v>2.87E-2</v>
      </c>
      <c r="AE2435" s="139"/>
      <c r="AF2435" s="139"/>
      <c r="AG2435" s="93">
        <v>90</v>
      </c>
      <c r="AH2435" s="93">
        <v>160</v>
      </c>
      <c r="AI2435" s="1"/>
      <c r="AJ2435" s="1"/>
      <c r="AK2435" s="1"/>
      <c r="AL2435" s="1"/>
      <c r="AM2435" s="1"/>
      <c r="AN2435" s="1"/>
      <c r="AO2435" s="1"/>
      <c r="AP2435" s="1"/>
      <c r="AQ2435" s="1"/>
      <c r="AR2435" s="1"/>
      <c r="AS2435" s="1"/>
      <c r="AT2435" s="1"/>
      <c r="AU2435" s="1"/>
      <c r="AV2435" s="1"/>
      <c r="AW2435" s="1"/>
      <c r="AX2435" s="1"/>
      <c r="AY2435" s="1"/>
    </row>
    <row r="2436" spans="1:51">
      <c r="A2436" s="51" t="s">
        <v>178</v>
      </c>
      <c r="B2436" s="2" t="s">
        <v>75</v>
      </c>
      <c r="C2436" s="14" t="s">
        <v>185</v>
      </c>
      <c r="D2436" s="2">
        <v>2015</v>
      </c>
      <c r="E2436" s="14">
        <v>2015</v>
      </c>
      <c r="F2436" s="14" t="s">
        <v>100</v>
      </c>
      <c r="G2436" s="93">
        <v>93</v>
      </c>
      <c r="H2436" s="93">
        <v>591</v>
      </c>
      <c r="I2436" s="93">
        <v>0</v>
      </c>
      <c r="J2436" s="93">
        <v>2</v>
      </c>
      <c r="K2436" s="93">
        <v>93</v>
      </c>
      <c r="L2436" s="93">
        <v>593</v>
      </c>
      <c r="M2436" s="48">
        <v>686</v>
      </c>
      <c r="N2436" s="48">
        <v>1618</v>
      </c>
      <c r="O2436" s="48">
        <v>256</v>
      </c>
      <c r="P2436" s="48">
        <v>1356</v>
      </c>
      <c r="Q2436" s="48">
        <v>1612</v>
      </c>
      <c r="R2436" s="48">
        <v>0</v>
      </c>
      <c r="S2436" s="48">
        <v>6</v>
      </c>
      <c r="T2436" s="48">
        <v>6</v>
      </c>
      <c r="U2436" s="48">
        <v>256</v>
      </c>
      <c r="V2436" s="48">
        <v>1362</v>
      </c>
      <c r="W2436" s="156">
        <v>211805</v>
      </c>
      <c r="X2436" s="156">
        <v>583</v>
      </c>
      <c r="Y2436" s="156">
        <v>212388</v>
      </c>
      <c r="Z2436" s="28">
        <v>1</v>
      </c>
      <c r="AA2436" s="28"/>
      <c r="AB2436" s="111">
        <v>87</v>
      </c>
      <c r="AC2436" s="28">
        <v>0.29899999999999999</v>
      </c>
      <c r="AD2436" s="28">
        <v>2.87E-2</v>
      </c>
      <c r="AE2436" s="139"/>
      <c r="AF2436" s="139"/>
      <c r="AG2436" s="93">
        <v>121</v>
      </c>
      <c r="AH2436" s="93">
        <v>263</v>
      </c>
      <c r="AI2436" s="1"/>
      <c r="AJ2436" s="1"/>
      <c r="AK2436" s="1"/>
      <c r="AL2436" s="1"/>
      <c r="AM2436" s="1"/>
      <c r="AN2436" s="1"/>
      <c r="AO2436" s="1"/>
      <c r="AP2436" s="1"/>
      <c r="AQ2436" s="1"/>
      <c r="AR2436" s="1"/>
      <c r="AS2436" s="1"/>
      <c r="AT2436" s="1"/>
      <c r="AU2436" s="1"/>
      <c r="AV2436" s="1"/>
      <c r="AW2436" s="1"/>
      <c r="AX2436" s="1"/>
      <c r="AY2436" s="1"/>
    </row>
    <row r="2437" spans="1:51">
      <c r="A2437" s="51" t="s">
        <v>179</v>
      </c>
      <c r="B2437" s="2" t="s">
        <v>74</v>
      </c>
      <c r="C2437" s="14" t="s">
        <v>185</v>
      </c>
      <c r="D2437" s="2">
        <v>2015</v>
      </c>
      <c r="E2437" s="14">
        <v>2015</v>
      </c>
      <c r="F2437" s="14" t="s">
        <v>100</v>
      </c>
      <c r="G2437" s="93">
        <v>5043</v>
      </c>
      <c r="H2437" s="93">
        <v>30288</v>
      </c>
      <c r="I2437" s="93">
        <v>37</v>
      </c>
      <c r="J2437" s="93">
        <v>263</v>
      </c>
      <c r="K2437" s="93">
        <v>5080</v>
      </c>
      <c r="L2437" s="93">
        <v>30551</v>
      </c>
      <c r="M2437" s="48">
        <v>35631</v>
      </c>
      <c r="N2437" s="48">
        <v>71768</v>
      </c>
      <c r="O2437" s="48">
        <v>12035</v>
      </c>
      <c r="P2437" s="48">
        <v>58981</v>
      </c>
      <c r="Q2437" s="48">
        <v>71016</v>
      </c>
      <c r="R2437" s="48">
        <v>134</v>
      </c>
      <c r="S2437" s="48">
        <v>618</v>
      </c>
      <c r="T2437" s="48">
        <v>752</v>
      </c>
      <c r="U2437" s="48">
        <v>12169</v>
      </c>
      <c r="V2437" s="48">
        <v>59599</v>
      </c>
      <c r="W2437" s="156">
        <v>10482110</v>
      </c>
      <c r="X2437" s="156">
        <v>84454</v>
      </c>
      <c r="Y2437" s="156">
        <v>10566564</v>
      </c>
      <c r="Z2437" s="28">
        <v>0.95469999999999999</v>
      </c>
      <c r="AA2437" s="28"/>
      <c r="AB2437" s="111">
        <v>9</v>
      </c>
      <c r="AC2437" s="28">
        <v>0.44400000000000001</v>
      </c>
      <c r="AD2437" s="28">
        <v>2.2800000000000001E-2</v>
      </c>
      <c r="AE2437" s="139"/>
      <c r="AF2437" s="139"/>
      <c r="AG2437" s="93">
        <v>5308</v>
      </c>
      <c r="AH2437" s="93">
        <v>10612</v>
      </c>
      <c r="AI2437" s="1"/>
      <c r="AJ2437" s="1"/>
      <c r="AK2437" s="1"/>
      <c r="AL2437" s="1"/>
      <c r="AM2437" s="1"/>
      <c r="AN2437" s="1"/>
      <c r="AO2437" s="1"/>
      <c r="AP2437" s="1"/>
      <c r="AQ2437" s="1"/>
      <c r="AR2437" s="1"/>
      <c r="AS2437" s="1"/>
      <c r="AT2437" s="1"/>
      <c r="AU2437" s="1"/>
      <c r="AV2437" s="1"/>
      <c r="AW2437" s="1"/>
      <c r="AX2437" s="1"/>
      <c r="AY2437" s="1"/>
    </row>
    <row r="2438" spans="1:51">
      <c r="A2438" s="51" t="s">
        <v>180</v>
      </c>
      <c r="B2438" s="2" t="s">
        <v>75</v>
      </c>
      <c r="C2438" s="14" t="s">
        <v>185</v>
      </c>
      <c r="D2438" s="2">
        <v>2015</v>
      </c>
      <c r="E2438" s="14">
        <v>2015</v>
      </c>
      <c r="F2438" s="14" t="s">
        <v>100</v>
      </c>
      <c r="G2438" s="93">
        <v>419</v>
      </c>
      <c r="H2438" s="93">
        <v>2066</v>
      </c>
      <c r="I2438" s="93">
        <v>0</v>
      </c>
      <c r="J2438" s="93">
        <v>0</v>
      </c>
      <c r="K2438" s="93">
        <v>419</v>
      </c>
      <c r="L2438" s="93">
        <v>2066</v>
      </c>
      <c r="M2438" s="48">
        <v>2485</v>
      </c>
      <c r="N2438" s="48">
        <v>5124</v>
      </c>
      <c r="O2438" s="48">
        <v>1162</v>
      </c>
      <c r="P2438" s="48">
        <v>3961</v>
      </c>
      <c r="Q2438" s="48">
        <v>5123</v>
      </c>
      <c r="R2438" s="48">
        <v>0</v>
      </c>
      <c r="S2438" s="48">
        <v>1</v>
      </c>
      <c r="T2438" s="48">
        <v>1</v>
      </c>
      <c r="U2438" s="48">
        <v>1162</v>
      </c>
      <c r="V2438" s="48">
        <v>3962</v>
      </c>
      <c r="W2438" s="156">
        <v>702226</v>
      </c>
      <c r="X2438" s="156">
        <v>0</v>
      </c>
      <c r="Y2438" s="156">
        <v>702226</v>
      </c>
      <c r="Z2438" s="28">
        <v>1</v>
      </c>
      <c r="AA2438" s="28"/>
      <c r="AB2438" s="111">
        <v>87</v>
      </c>
      <c r="AC2438" s="28">
        <v>0.29899999999999999</v>
      </c>
      <c r="AD2438" s="28">
        <v>2.87E-2</v>
      </c>
      <c r="AE2438" s="139"/>
      <c r="AF2438" s="139"/>
      <c r="AG2438" s="93">
        <v>139</v>
      </c>
      <c r="AH2438" s="93">
        <v>232</v>
      </c>
      <c r="AI2438" s="1"/>
      <c r="AJ2438" s="1"/>
      <c r="AK2438" s="1"/>
      <c r="AL2438" s="1"/>
      <c r="AM2438" s="1"/>
      <c r="AN2438" s="1"/>
      <c r="AO2438" s="1"/>
      <c r="AP2438" s="1"/>
      <c r="AQ2438" s="1"/>
      <c r="AR2438" s="1"/>
      <c r="AS2438" s="1"/>
      <c r="AT2438" s="1"/>
      <c r="AU2438" s="1"/>
      <c r="AV2438" s="1"/>
      <c r="AW2438" s="1"/>
      <c r="AX2438" s="1"/>
      <c r="AY2438" s="1"/>
    </row>
    <row r="2439" spans="1:51">
      <c r="A2439" s="51" t="s">
        <v>181</v>
      </c>
      <c r="B2439" s="2" t="s">
        <v>75</v>
      </c>
      <c r="C2439" s="14" t="s">
        <v>185</v>
      </c>
      <c r="D2439" s="2">
        <v>2015</v>
      </c>
      <c r="E2439" s="14">
        <v>2015</v>
      </c>
      <c r="F2439" s="14" t="s">
        <v>100</v>
      </c>
      <c r="G2439" s="93">
        <v>593</v>
      </c>
      <c r="H2439" s="93">
        <v>6785</v>
      </c>
      <c r="I2439" s="93">
        <v>1</v>
      </c>
      <c r="J2439" s="93">
        <v>19</v>
      </c>
      <c r="K2439" s="93">
        <v>594</v>
      </c>
      <c r="L2439" s="93">
        <v>6804</v>
      </c>
      <c r="M2439" s="48">
        <v>7398</v>
      </c>
      <c r="N2439" s="48">
        <v>13284</v>
      </c>
      <c r="O2439" s="48">
        <v>1472</v>
      </c>
      <c r="P2439" s="48">
        <v>11765</v>
      </c>
      <c r="Q2439" s="48">
        <v>13237</v>
      </c>
      <c r="R2439" s="48">
        <v>2</v>
      </c>
      <c r="S2439" s="48">
        <v>45</v>
      </c>
      <c r="T2439" s="48">
        <v>47</v>
      </c>
      <c r="U2439" s="48">
        <v>1474</v>
      </c>
      <c r="V2439" s="48">
        <v>11810</v>
      </c>
      <c r="W2439" s="156">
        <v>1827792</v>
      </c>
      <c r="X2439" s="156">
        <v>3895</v>
      </c>
      <c r="Y2439" s="156">
        <v>1831687</v>
      </c>
      <c r="Z2439" s="28">
        <v>1</v>
      </c>
      <c r="AA2439" s="28"/>
      <c r="AB2439" s="111">
        <v>87</v>
      </c>
      <c r="AC2439" s="28">
        <v>0.29899999999999999</v>
      </c>
      <c r="AD2439" s="28">
        <v>2.87E-2</v>
      </c>
      <c r="AE2439" s="139"/>
      <c r="AF2439" s="139"/>
      <c r="AG2439" s="93">
        <v>402</v>
      </c>
      <c r="AH2439" s="93">
        <v>809</v>
      </c>
      <c r="AI2439" s="1"/>
      <c r="AJ2439" s="1"/>
      <c r="AK2439" s="1"/>
      <c r="AL2439" s="1"/>
      <c r="AM2439" s="1"/>
      <c r="AN2439" s="1"/>
      <c r="AO2439" s="1"/>
      <c r="AP2439" s="1"/>
      <c r="AQ2439" s="1"/>
      <c r="AR2439" s="1"/>
      <c r="AS2439" s="1"/>
      <c r="AT2439" s="1"/>
      <c r="AU2439" s="1"/>
      <c r="AV2439" s="1"/>
      <c r="AW2439" s="1"/>
      <c r="AX2439" s="1"/>
      <c r="AY2439" s="1"/>
    </row>
    <row r="2440" spans="1:51">
      <c r="A2440" s="13" t="s">
        <v>123</v>
      </c>
      <c r="B2440" s="2" t="s">
        <v>74</v>
      </c>
      <c r="C2440" s="14" t="s">
        <v>185</v>
      </c>
      <c r="D2440" s="2">
        <v>2015</v>
      </c>
      <c r="E2440" s="14">
        <v>2015</v>
      </c>
      <c r="F2440" s="14" t="s">
        <v>100</v>
      </c>
      <c r="G2440" s="93">
        <v>14681</v>
      </c>
      <c r="H2440" s="93">
        <v>82862</v>
      </c>
      <c r="I2440" s="93">
        <v>70</v>
      </c>
      <c r="J2440" s="93">
        <v>385</v>
      </c>
      <c r="K2440" s="93">
        <v>14751</v>
      </c>
      <c r="L2440" s="93">
        <v>83247</v>
      </c>
      <c r="M2440" s="48">
        <v>97998</v>
      </c>
      <c r="N2440" s="48">
        <v>228327</v>
      </c>
      <c r="O2440" s="48">
        <v>40158</v>
      </c>
      <c r="P2440" s="48">
        <v>187010</v>
      </c>
      <c r="Q2440" s="48">
        <v>227168</v>
      </c>
      <c r="R2440" s="48">
        <v>228</v>
      </c>
      <c r="S2440" s="48">
        <v>931</v>
      </c>
      <c r="T2440" s="48">
        <v>1159</v>
      </c>
      <c r="U2440" s="48">
        <v>40386</v>
      </c>
      <c r="V2440" s="48">
        <v>187941</v>
      </c>
      <c r="W2440" s="156">
        <v>33289716</v>
      </c>
      <c r="X2440" s="156">
        <v>151746</v>
      </c>
      <c r="Y2440" s="156">
        <v>33441462</v>
      </c>
      <c r="Z2440" s="28">
        <v>0.94489999999999996</v>
      </c>
      <c r="AA2440" s="28"/>
      <c r="AB2440" s="111">
        <v>13</v>
      </c>
      <c r="AC2440" s="28">
        <v>0.154</v>
      </c>
      <c r="AD2440" s="28">
        <v>2.4500000000000001E-2</v>
      </c>
      <c r="AE2440" s="139"/>
      <c r="AF2440" s="139"/>
      <c r="AG2440" s="93">
        <v>13951</v>
      </c>
      <c r="AH2440" s="93">
        <v>30839</v>
      </c>
      <c r="AI2440" s="1"/>
      <c r="AJ2440" s="1"/>
      <c r="AK2440" s="1"/>
      <c r="AL2440" s="1"/>
      <c r="AM2440" s="1"/>
      <c r="AN2440" s="1"/>
      <c r="AO2440" s="1"/>
      <c r="AP2440" s="1"/>
      <c r="AQ2440" s="1"/>
      <c r="AR2440" s="1"/>
      <c r="AS2440" s="1"/>
      <c r="AT2440" s="1"/>
      <c r="AU2440" s="1"/>
      <c r="AV2440" s="1"/>
      <c r="AW2440" s="1"/>
      <c r="AX2440" s="1"/>
      <c r="AY2440" s="1"/>
    </row>
    <row r="2441" spans="1:51">
      <c r="A2441" s="13" t="s">
        <v>124</v>
      </c>
      <c r="B2441" s="2" t="s">
        <v>75</v>
      </c>
      <c r="C2441" s="14" t="s">
        <v>185</v>
      </c>
      <c r="D2441" s="2">
        <v>2015</v>
      </c>
      <c r="E2441" s="14">
        <v>2015</v>
      </c>
      <c r="F2441" s="14" t="s">
        <v>100</v>
      </c>
      <c r="G2441" s="93">
        <v>249</v>
      </c>
      <c r="H2441" s="93">
        <v>1268</v>
      </c>
      <c r="I2441" s="93">
        <v>0</v>
      </c>
      <c r="J2441" s="93">
        <v>2</v>
      </c>
      <c r="K2441" s="93">
        <v>249</v>
      </c>
      <c r="L2441" s="93">
        <v>1270</v>
      </c>
      <c r="M2441" s="48">
        <v>1519</v>
      </c>
      <c r="N2441" s="48">
        <v>3644</v>
      </c>
      <c r="O2441" s="48">
        <v>692</v>
      </c>
      <c r="P2441" s="48">
        <v>2941</v>
      </c>
      <c r="Q2441" s="48">
        <v>3633</v>
      </c>
      <c r="R2441" s="48">
        <v>1</v>
      </c>
      <c r="S2441" s="48">
        <v>10</v>
      </c>
      <c r="T2441" s="48">
        <v>11</v>
      </c>
      <c r="U2441" s="48">
        <v>693</v>
      </c>
      <c r="V2441" s="48">
        <v>2951</v>
      </c>
      <c r="W2441" s="156">
        <v>453181</v>
      </c>
      <c r="X2441" s="156">
        <v>859</v>
      </c>
      <c r="Y2441" s="156">
        <v>454040</v>
      </c>
      <c r="Z2441" s="28">
        <v>1</v>
      </c>
      <c r="AA2441" s="28"/>
      <c r="AB2441" s="111">
        <v>87</v>
      </c>
      <c r="AC2441" s="28">
        <v>0.29899999999999999</v>
      </c>
      <c r="AD2441" s="28">
        <v>2.87E-2</v>
      </c>
      <c r="AE2441" s="139"/>
      <c r="AF2441" s="139"/>
      <c r="AG2441" s="93">
        <v>209</v>
      </c>
      <c r="AH2441" s="93">
        <v>475</v>
      </c>
      <c r="AI2441" s="1"/>
      <c r="AJ2441" s="1"/>
      <c r="AK2441" s="1"/>
      <c r="AL2441" s="1"/>
      <c r="AM2441" s="1"/>
      <c r="AN2441" s="1"/>
      <c r="AO2441" s="1"/>
      <c r="AP2441" s="1"/>
      <c r="AQ2441" s="1"/>
      <c r="AR2441" s="1"/>
      <c r="AS2441" s="1"/>
      <c r="AT2441" s="1"/>
      <c r="AU2441" s="1"/>
      <c r="AV2441" s="1"/>
      <c r="AW2441" s="1"/>
      <c r="AX2441" s="1"/>
      <c r="AY2441" s="1"/>
    </row>
    <row r="2442" spans="1:51">
      <c r="A2442" s="13" t="s">
        <v>125</v>
      </c>
      <c r="B2442" s="2" t="s">
        <v>75</v>
      </c>
      <c r="C2442" s="14" t="s">
        <v>185</v>
      </c>
      <c r="D2442" s="2">
        <v>2015</v>
      </c>
      <c r="E2442" s="14">
        <v>2015</v>
      </c>
      <c r="F2442" s="14" t="s">
        <v>100</v>
      </c>
      <c r="G2442" s="93">
        <v>1032</v>
      </c>
      <c r="H2442" s="93">
        <v>11155</v>
      </c>
      <c r="I2442" s="93">
        <v>1</v>
      </c>
      <c r="J2442" s="93">
        <v>20</v>
      </c>
      <c r="K2442" s="93">
        <v>1033</v>
      </c>
      <c r="L2442" s="93">
        <v>11175</v>
      </c>
      <c r="M2442" s="48">
        <v>12208</v>
      </c>
      <c r="N2442" s="48">
        <v>21206</v>
      </c>
      <c r="O2442" s="48">
        <v>2577</v>
      </c>
      <c r="P2442" s="48">
        <v>18583</v>
      </c>
      <c r="Q2442" s="48">
        <v>21160</v>
      </c>
      <c r="R2442" s="48">
        <v>2</v>
      </c>
      <c r="S2442" s="48">
        <v>44</v>
      </c>
      <c r="T2442" s="48">
        <v>46</v>
      </c>
      <c r="U2442" s="48">
        <v>2579</v>
      </c>
      <c r="V2442" s="48">
        <v>18627</v>
      </c>
      <c r="W2442" s="156">
        <v>2983564</v>
      </c>
      <c r="X2442" s="156">
        <v>5380</v>
      </c>
      <c r="Y2442" s="156">
        <v>2988944</v>
      </c>
      <c r="Z2442" s="28">
        <v>1</v>
      </c>
      <c r="AA2442" s="28"/>
      <c r="AB2442" s="111">
        <v>87</v>
      </c>
      <c r="AC2442" s="28">
        <v>0.29899999999999999</v>
      </c>
      <c r="AD2442" s="28">
        <v>2.87E-2</v>
      </c>
      <c r="AE2442" s="139"/>
      <c r="AF2442" s="139"/>
      <c r="AG2442" s="93">
        <v>663</v>
      </c>
      <c r="AH2442" s="93">
        <v>1213</v>
      </c>
    </row>
    <row r="2443" spans="1:51">
      <c r="A2443" s="13" t="s">
        <v>126</v>
      </c>
      <c r="B2443" s="2" t="s">
        <v>75</v>
      </c>
      <c r="C2443" s="14" t="s">
        <v>185</v>
      </c>
      <c r="D2443" s="2">
        <v>2015</v>
      </c>
      <c r="E2443" s="14">
        <v>2015</v>
      </c>
      <c r="F2443" s="14" t="s">
        <v>100</v>
      </c>
      <c r="G2443" s="93">
        <v>2404</v>
      </c>
      <c r="H2443" s="93">
        <v>14565</v>
      </c>
      <c r="I2443" s="93">
        <v>12</v>
      </c>
      <c r="J2443" s="93">
        <v>153</v>
      </c>
      <c r="K2443" s="93">
        <v>2416</v>
      </c>
      <c r="L2443" s="93">
        <v>14718</v>
      </c>
      <c r="M2443" s="48">
        <v>17134</v>
      </c>
      <c r="N2443" s="48">
        <v>42903</v>
      </c>
      <c r="O2443" s="48">
        <v>6919</v>
      </c>
      <c r="P2443" s="48">
        <v>35487</v>
      </c>
      <c r="Q2443" s="48">
        <v>42406</v>
      </c>
      <c r="R2443" s="48">
        <v>37</v>
      </c>
      <c r="S2443" s="48">
        <v>460</v>
      </c>
      <c r="T2443" s="48">
        <v>497</v>
      </c>
      <c r="U2443" s="48">
        <v>6956</v>
      </c>
      <c r="V2443" s="48">
        <v>35947</v>
      </c>
      <c r="W2443" s="156">
        <v>5524371</v>
      </c>
      <c r="X2443" s="156">
        <v>55002</v>
      </c>
      <c r="Y2443" s="156">
        <v>5579373</v>
      </c>
      <c r="Z2443" s="28">
        <v>0.97560000000000002</v>
      </c>
      <c r="AA2443" s="28"/>
      <c r="AB2443" s="111">
        <v>87</v>
      </c>
      <c r="AC2443" s="28">
        <v>0.29899999999999999</v>
      </c>
      <c r="AD2443" s="28">
        <v>2.87E-2</v>
      </c>
      <c r="AE2443" s="139"/>
      <c r="AF2443" s="139"/>
      <c r="AG2443" s="93">
        <v>969</v>
      </c>
      <c r="AH2443" s="93">
        <v>1872</v>
      </c>
    </row>
    <row r="2444" spans="1:51">
      <c r="A2444" s="13" t="s">
        <v>127</v>
      </c>
      <c r="B2444" s="2" t="s">
        <v>75</v>
      </c>
      <c r="C2444" s="14" t="s">
        <v>185</v>
      </c>
      <c r="D2444" s="2">
        <v>2015</v>
      </c>
      <c r="E2444" s="14">
        <v>2015</v>
      </c>
      <c r="F2444" s="14" t="s">
        <v>100</v>
      </c>
      <c r="G2444" s="93">
        <v>105</v>
      </c>
      <c r="H2444" s="93">
        <v>938</v>
      </c>
      <c r="I2444" s="93">
        <v>0</v>
      </c>
      <c r="J2444" s="93">
        <v>3</v>
      </c>
      <c r="K2444" s="93">
        <v>105</v>
      </c>
      <c r="L2444" s="93">
        <v>941</v>
      </c>
      <c r="M2444" s="48">
        <v>1046</v>
      </c>
      <c r="N2444" s="48">
        <v>2070</v>
      </c>
      <c r="O2444" s="48">
        <v>288</v>
      </c>
      <c r="P2444" s="48">
        <v>1774</v>
      </c>
      <c r="Q2444" s="48">
        <v>2062</v>
      </c>
      <c r="R2444" s="48">
        <v>0</v>
      </c>
      <c r="S2444" s="48">
        <v>8</v>
      </c>
      <c r="T2444" s="48">
        <v>8</v>
      </c>
      <c r="U2444" s="48">
        <v>288</v>
      </c>
      <c r="V2444" s="48">
        <v>1782</v>
      </c>
      <c r="W2444" s="156">
        <v>265293</v>
      </c>
      <c r="X2444" s="156">
        <v>499</v>
      </c>
      <c r="Y2444" s="156">
        <v>265792</v>
      </c>
      <c r="Z2444" s="28">
        <v>1</v>
      </c>
      <c r="AA2444" s="28"/>
      <c r="AB2444" s="111">
        <v>87</v>
      </c>
      <c r="AC2444" s="28">
        <v>0.29899999999999999</v>
      </c>
      <c r="AD2444" s="28">
        <v>2.87E-2</v>
      </c>
      <c r="AE2444" s="139"/>
      <c r="AF2444" s="139"/>
      <c r="AG2444" s="93">
        <v>82</v>
      </c>
      <c r="AH2444" s="93">
        <v>174</v>
      </c>
    </row>
    <row r="2445" spans="1:51">
      <c r="A2445" s="13" t="s">
        <v>128</v>
      </c>
      <c r="B2445" s="2" t="s">
        <v>75</v>
      </c>
      <c r="C2445" s="14" t="s">
        <v>185</v>
      </c>
      <c r="D2445" s="2">
        <v>2015</v>
      </c>
      <c r="E2445" s="14">
        <v>2015</v>
      </c>
      <c r="F2445" s="14" t="s">
        <v>100</v>
      </c>
      <c r="G2445" s="93">
        <v>10979</v>
      </c>
      <c r="H2445" s="93">
        <v>56230</v>
      </c>
      <c r="I2445" s="93">
        <v>20</v>
      </c>
      <c r="J2445" s="93">
        <v>390</v>
      </c>
      <c r="K2445" s="93">
        <v>10999</v>
      </c>
      <c r="L2445" s="93">
        <v>56620</v>
      </c>
      <c r="M2445" s="48">
        <v>67619</v>
      </c>
      <c r="N2445" s="48">
        <v>159735</v>
      </c>
      <c r="O2445" s="48">
        <v>29779</v>
      </c>
      <c r="P2445" s="48">
        <v>129000</v>
      </c>
      <c r="Q2445" s="48">
        <v>158779</v>
      </c>
      <c r="R2445" s="48">
        <v>69</v>
      </c>
      <c r="S2445" s="48">
        <v>887</v>
      </c>
      <c r="T2445" s="48">
        <v>956</v>
      </c>
      <c r="U2445" s="48">
        <v>29848</v>
      </c>
      <c r="V2445" s="48">
        <v>129887</v>
      </c>
      <c r="W2445" s="156">
        <v>21538503</v>
      </c>
      <c r="X2445" s="156">
        <v>124981</v>
      </c>
      <c r="Y2445" s="156">
        <v>21663484</v>
      </c>
      <c r="Z2445" s="28">
        <v>0.99580000000000002</v>
      </c>
      <c r="AA2445" s="28"/>
      <c r="AB2445" s="111">
        <v>37</v>
      </c>
      <c r="AC2445" s="28">
        <v>0.16200000000000001</v>
      </c>
      <c r="AD2445" s="28">
        <v>7.7999999999999996E-3</v>
      </c>
      <c r="AE2445" s="139"/>
      <c r="AF2445" s="139"/>
      <c r="AG2445" s="93">
        <v>10307</v>
      </c>
      <c r="AH2445" s="93">
        <v>23061</v>
      </c>
    </row>
    <row r="2446" spans="1:51">
      <c r="A2446" s="13" t="s">
        <v>129</v>
      </c>
      <c r="B2446" s="2" t="s">
        <v>75</v>
      </c>
      <c r="C2446" s="14" t="s">
        <v>185</v>
      </c>
      <c r="D2446" s="2">
        <v>2015</v>
      </c>
      <c r="E2446" s="14">
        <v>2015</v>
      </c>
      <c r="F2446" s="14" t="s">
        <v>100</v>
      </c>
      <c r="G2446" s="93">
        <v>1527</v>
      </c>
      <c r="H2446" s="93">
        <v>9139</v>
      </c>
      <c r="I2446" s="93">
        <v>6</v>
      </c>
      <c r="J2446" s="93">
        <v>54</v>
      </c>
      <c r="K2446" s="93">
        <v>1533</v>
      </c>
      <c r="L2446" s="93">
        <v>9193</v>
      </c>
      <c r="M2446" s="48">
        <v>10726</v>
      </c>
      <c r="N2446" s="48">
        <v>24869</v>
      </c>
      <c r="O2446" s="48">
        <v>4247</v>
      </c>
      <c r="P2446" s="48">
        <v>20446</v>
      </c>
      <c r="Q2446" s="48">
        <v>24693</v>
      </c>
      <c r="R2446" s="48">
        <v>22</v>
      </c>
      <c r="S2446" s="48">
        <v>154</v>
      </c>
      <c r="T2446" s="48">
        <v>176</v>
      </c>
      <c r="U2446" s="48">
        <v>4269</v>
      </c>
      <c r="V2446" s="48">
        <v>20600</v>
      </c>
      <c r="W2446" s="156">
        <v>3219966</v>
      </c>
      <c r="X2446" s="156">
        <v>17921</v>
      </c>
      <c r="Y2446" s="156">
        <v>3237887</v>
      </c>
      <c r="Z2446" s="28">
        <v>0.99809999999999999</v>
      </c>
      <c r="AA2446" s="28"/>
      <c r="AB2446" s="111">
        <v>87</v>
      </c>
      <c r="AC2446" s="28">
        <v>0.29899999999999999</v>
      </c>
      <c r="AD2446" s="28">
        <v>2.87E-2</v>
      </c>
      <c r="AE2446" s="139"/>
      <c r="AF2446" s="139"/>
      <c r="AG2446" s="93">
        <v>1299</v>
      </c>
      <c r="AH2446" s="93">
        <v>2912</v>
      </c>
    </row>
    <row r="2447" spans="1:51">
      <c r="A2447" s="13" t="s">
        <v>130</v>
      </c>
      <c r="B2447" s="2" t="s">
        <v>75</v>
      </c>
      <c r="C2447" s="14" t="s">
        <v>185</v>
      </c>
      <c r="D2447" s="2">
        <v>2015</v>
      </c>
      <c r="E2447" s="14">
        <v>2015</v>
      </c>
      <c r="F2447" s="14" t="s">
        <v>100</v>
      </c>
      <c r="G2447" s="93">
        <v>657</v>
      </c>
      <c r="H2447" s="93">
        <v>5520</v>
      </c>
      <c r="I2447" s="93">
        <v>0</v>
      </c>
      <c r="J2447" s="93">
        <v>17</v>
      </c>
      <c r="K2447" s="93">
        <v>657</v>
      </c>
      <c r="L2447" s="93">
        <v>5537</v>
      </c>
      <c r="M2447" s="48">
        <v>6194</v>
      </c>
      <c r="N2447" s="48">
        <v>12029</v>
      </c>
      <c r="O2447" s="48">
        <v>1706</v>
      </c>
      <c r="P2447" s="48">
        <v>10283</v>
      </c>
      <c r="Q2447" s="48">
        <v>11989</v>
      </c>
      <c r="R2447" s="48">
        <v>0</v>
      </c>
      <c r="S2447" s="48">
        <v>40</v>
      </c>
      <c r="T2447" s="48">
        <v>40</v>
      </c>
      <c r="U2447" s="48">
        <v>1706</v>
      </c>
      <c r="V2447" s="48">
        <v>10323</v>
      </c>
      <c r="W2447" s="156">
        <v>1668144</v>
      </c>
      <c r="X2447" s="156">
        <v>4781</v>
      </c>
      <c r="Y2447" s="156">
        <v>1672925</v>
      </c>
      <c r="Z2447" s="28">
        <v>0.9758</v>
      </c>
      <c r="AA2447" s="28"/>
      <c r="AB2447" s="111">
        <v>87</v>
      </c>
      <c r="AC2447" s="28">
        <v>0.29899999999999999</v>
      </c>
      <c r="AD2447" s="28">
        <v>2.87E-2</v>
      </c>
      <c r="AE2447" s="139"/>
      <c r="AF2447" s="139"/>
      <c r="AG2447" s="93">
        <v>383</v>
      </c>
      <c r="AH2447" s="93">
        <v>733</v>
      </c>
    </row>
    <row r="2448" spans="1:51">
      <c r="A2448" s="13" t="s">
        <v>131</v>
      </c>
      <c r="B2448" s="2" t="s">
        <v>75</v>
      </c>
      <c r="C2448" s="14" t="s">
        <v>185</v>
      </c>
      <c r="D2448" s="2">
        <v>2015</v>
      </c>
      <c r="E2448" s="14">
        <v>2015</v>
      </c>
      <c r="F2448" s="14" t="s">
        <v>100</v>
      </c>
      <c r="G2448" s="93">
        <v>275</v>
      </c>
      <c r="H2448" s="93">
        <v>1294</v>
      </c>
      <c r="I2448" s="93">
        <v>0</v>
      </c>
      <c r="J2448" s="93">
        <v>1</v>
      </c>
      <c r="K2448" s="93">
        <v>275</v>
      </c>
      <c r="L2448" s="93">
        <v>1295</v>
      </c>
      <c r="M2448" s="48">
        <v>1570</v>
      </c>
      <c r="N2448" s="48">
        <v>3251</v>
      </c>
      <c r="O2448" s="48">
        <v>755</v>
      </c>
      <c r="P2448" s="48">
        <v>2493</v>
      </c>
      <c r="Q2448" s="48">
        <v>3248</v>
      </c>
      <c r="R2448" s="48">
        <v>0</v>
      </c>
      <c r="S2448" s="48">
        <v>3</v>
      </c>
      <c r="T2448" s="48">
        <v>3</v>
      </c>
      <c r="U2448" s="48">
        <v>755</v>
      </c>
      <c r="V2448" s="48">
        <v>2496</v>
      </c>
      <c r="W2448" s="156">
        <v>459262</v>
      </c>
      <c r="X2448" s="156">
        <v>452</v>
      </c>
      <c r="Y2448" s="156">
        <v>459714</v>
      </c>
      <c r="Z2448" s="28">
        <v>0.94920000000000004</v>
      </c>
      <c r="AA2448" s="28"/>
      <c r="AB2448" s="111">
        <v>87</v>
      </c>
      <c r="AC2448" s="28">
        <v>0.29899999999999999</v>
      </c>
      <c r="AD2448" s="28">
        <v>2.87E-2</v>
      </c>
      <c r="AE2448" s="139"/>
      <c r="AF2448" s="139"/>
      <c r="AG2448" s="93">
        <v>105</v>
      </c>
      <c r="AH2448" s="93">
        <v>175</v>
      </c>
    </row>
    <row r="2449" spans="1:34">
      <c r="A2449" s="13" t="s">
        <v>132</v>
      </c>
      <c r="B2449" s="2" t="s">
        <v>76</v>
      </c>
      <c r="C2449" s="14" t="s">
        <v>185</v>
      </c>
      <c r="D2449" s="2">
        <v>2015</v>
      </c>
      <c r="E2449" s="14">
        <v>2015</v>
      </c>
      <c r="F2449" s="14" t="s">
        <v>100</v>
      </c>
      <c r="G2449" s="93">
        <v>78485</v>
      </c>
      <c r="H2449" s="93">
        <v>500814</v>
      </c>
      <c r="I2449" s="93">
        <v>941</v>
      </c>
      <c r="J2449" s="93">
        <v>5909</v>
      </c>
      <c r="K2449" s="93">
        <v>79426</v>
      </c>
      <c r="L2449" s="93">
        <v>506723</v>
      </c>
      <c r="M2449" s="48">
        <v>586149</v>
      </c>
      <c r="N2449" s="48">
        <v>1178369</v>
      </c>
      <c r="O2449" s="48">
        <v>179629</v>
      </c>
      <c r="P2449" s="48">
        <v>983275</v>
      </c>
      <c r="Q2449" s="48">
        <v>1162904</v>
      </c>
      <c r="R2449" s="48">
        <v>3032</v>
      </c>
      <c r="S2449" s="48">
        <v>12433</v>
      </c>
      <c r="T2449" s="48">
        <v>15465</v>
      </c>
      <c r="U2449" s="48">
        <v>182661</v>
      </c>
      <c r="V2449" s="48">
        <v>995708</v>
      </c>
      <c r="W2449" s="156">
        <v>173313344</v>
      </c>
      <c r="X2449" s="156">
        <v>2430132</v>
      </c>
      <c r="Y2449" s="156">
        <v>175743476</v>
      </c>
      <c r="Z2449" s="28">
        <v>0.96879999999999999</v>
      </c>
      <c r="AA2449" s="28"/>
      <c r="AB2449" s="111">
        <v>87</v>
      </c>
      <c r="AC2449" s="28">
        <v>0.42499999999999999</v>
      </c>
      <c r="AD2449" s="28">
        <v>4.0500000000000001E-2</v>
      </c>
      <c r="AE2449" s="139"/>
      <c r="AF2449" s="139"/>
      <c r="AG2449" s="93">
        <v>108649</v>
      </c>
      <c r="AH2449" s="93">
        <v>222026</v>
      </c>
    </row>
    <row r="2450" spans="1:34">
      <c r="A2450" s="13" t="s">
        <v>133</v>
      </c>
      <c r="B2450" s="2" t="s">
        <v>75</v>
      </c>
      <c r="C2450" s="14" t="s">
        <v>185</v>
      </c>
      <c r="D2450" s="2">
        <v>2015</v>
      </c>
      <c r="E2450" s="14">
        <v>2015</v>
      </c>
      <c r="F2450" s="14" t="s">
        <v>100</v>
      </c>
      <c r="G2450" s="93">
        <v>2073</v>
      </c>
      <c r="H2450" s="93">
        <v>10074</v>
      </c>
      <c r="I2450" s="93">
        <v>4</v>
      </c>
      <c r="J2450" s="93">
        <v>21</v>
      </c>
      <c r="K2450" s="93">
        <v>2077</v>
      </c>
      <c r="L2450" s="93">
        <v>10095</v>
      </c>
      <c r="M2450" s="48">
        <v>12172</v>
      </c>
      <c r="N2450" s="48">
        <v>29950</v>
      </c>
      <c r="O2450" s="48">
        <v>5701</v>
      </c>
      <c r="P2450" s="48">
        <v>24163</v>
      </c>
      <c r="Q2450" s="48">
        <v>29864</v>
      </c>
      <c r="R2450" s="48">
        <v>12</v>
      </c>
      <c r="S2450" s="48">
        <v>74</v>
      </c>
      <c r="T2450" s="48">
        <v>86</v>
      </c>
      <c r="U2450" s="48">
        <v>5713</v>
      </c>
      <c r="V2450" s="48">
        <v>24237</v>
      </c>
      <c r="W2450" s="156">
        <v>4046562</v>
      </c>
      <c r="X2450" s="156">
        <v>8132</v>
      </c>
      <c r="Y2450" s="156">
        <v>4054694</v>
      </c>
      <c r="Z2450" s="28">
        <v>0.99739999999999995</v>
      </c>
      <c r="AA2450" s="28"/>
      <c r="AB2450" s="111">
        <v>87</v>
      </c>
      <c r="AC2450" s="28">
        <v>0.29899999999999999</v>
      </c>
      <c r="AD2450" s="28">
        <v>2.87E-2</v>
      </c>
      <c r="AE2450" s="139"/>
      <c r="AF2450" s="139"/>
      <c r="AG2450" s="93">
        <v>2851</v>
      </c>
      <c r="AH2450" s="93">
        <v>6635</v>
      </c>
    </row>
    <row r="2451" spans="1:34">
      <c r="A2451" s="13" t="s">
        <v>134</v>
      </c>
      <c r="B2451" s="2" t="s">
        <v>75</v>
      </c>
      <c r="C2451" s="14" t="s">
        <v>185</v>
      </c>
      <c r="D2451" s="2">
        <v>2015</v>
      </c>
      <c r="E2451" s="14">
        <v>2015</v>
      </c>
      <c r="F2451" s="14" t="s">
        <v>100</v>
      </c>
      <c r="G2451" s="93">
        <v>642</v>
      </c>
      <c r="H2451" s="93">
        <v>5719</v>
      </c>
      <c r="I2451" s="93">
        <v>16</v>
      </c>
      <c r="J2451" s="93">
        <v>127</v>
      </c>
      <c r="K2451" s="93">
        <v>658</v>
      </c>
      <c r="L2451" s="93">
        <v>5846</v>
      </c>
      <c r="M2451" s="48">
        <v>6504</v>
      </c>
      <c r="N2451" s="48">
        <v>10674</v>
      </c>
      <c r="O2451" s="48">
        <v>1420</v>
      </c>
      <c r="P2451" s="48">
        <v>8898</v>
      </c>
      <c r="Q2451" s="48">
        <v>10318</v>
      </c>
      <c r="R2451" s="48">
        <v>41</v>
      </c>
      <c r="S2451" s="48">
        <v>315</v>
      </c>
      <c r="T2451" s="48">
        <v>356</v>
      </c>
      <c r="U2451" s="48">
        <v>1461</v>
      </c>
      <c r="V2451" s="48">
        <v>9213</v>
      </c>
      <c r="W2451" s="156">
        <v>1512996</v>
      </c>
      <c r="X2451" s="156">
        <v>32960</v>
      </c>
      <c r="Y2451" s="156">
        <v>1545956</v>
      </c>
      <c r="Z2451" s="28">
        <v>0.97899999999999998</v>
      </c>
      <c r="AA2451" s="28"/>
      <c r="AB2451" s="111">
        <v>87</v>
      </c>
      <c r="AC2451" s="28">
        <v>0.29899999999999999</v>
      </c>
      <c r="AD2451" s="28">
        <v>2.87E-2</v>
      </c>
      <c r="AE2451" s="139"/>
      <c r="AF2451" s="139"/>
      <c r="AG2451" s="93">
        <v>1303</v>
      </c>
      <c r="AH2451" s="93">
        <v>2337</v>
      </c>
    </row>
    <row r="2452" spans="1:34">
      <c r="A2452" s="13" t="s">
        <v>135</v>
      </c>
      <c r="B2452" s="2" t="s">
        <v>75</v>
      </c>
      <c r="C2452" s="14" t="s">
        <v>185</v>
      </c>
      <c r="D2452" s="2">
        <v>2015</v>
      </c>
      <c r="E2452" s="14">
        <v>2015</v>
      </c>
      <c r="F2452" s="14" t="s">
        <v>100</v>
      </c>
      <c r="G2452" s="93">
        <v>155</v>
      </c>
      <c r="H2452" s="93">
        <v>970</v>
      </c>
      <c r="I2452" s="93">
        <v>0</v>
      </c>
      <c r="J2452" s="93">
        <v>3</v>
      </c>
      <c r="K2452" s="93">
        <v>155</v>
      </c>
      <c r="L2452" s="93">
        <v>973</v>
      </c>
      <c r="M2452" s="48">
        <v>1128</v>
      </c>
      <c r="N2452" s="48">
        <v>2144</v>
      </c>
      <c r="O2452" s="48">
        <v>422</v>
      </c>
      <c r="P2452" s="48">
        <v>1719</v>
      </c>
      <c r="Q2452" s="48">
        <v>2141</v>
      </c>
      <c r="R2452" s="48">
        <v>0</v>
      </c>
      <c r="S2452" s="48">
        <v>3</v>
      </c>
      <c r="T2452" s="48">
        <v>3</v>
      </c>
      <c r="U2452" s="48">
        <v>422</v>
      </c>
      <c r="V2452" s="48">
        <v>1722</v>
      </c>
      <c r="W2452" s="156">
        <v>290478</v>
      </c>
      <c r="X2452" s="156">
        <v>159</v>
      </c>
      <c r="Y2452" s="156">
        <v>290637</v>
      </c>
      <c r="Z2452" s="28">
        <v>1</v>
      </c>
      <c r="AA2452" s="28"/>
      <c r="AB2452" s="111">
        <v>87</v>
      </c>
      <c r="AC2452" s="28">
        <v>0.29899999999999999</v>
      </c>
      <c r="AD2452" s="28">
        <v>2.87E-2</v>
      </c>
      <c r="AE2452" s="139"/>
      <c r="AF2452" s="139"/>
      <c r="AG2452" s="93">
        <v>27</v>
      </c>
      <c r="AH2452" s="93">
        <v>50</v>
      </c>
    </row>
    <row r="2453" spans="1:34">
      <c r="A2453" s="13" t="s">
        <v>136</v>
      </c>
      <c r="B2453" s="2" t="s">
        <v>75</v>
      </c>
      <c r="C2453" s="14" t="s">
        <v>185</v>
      </c>
      <c r="D2453" s="2">
        <v>2015</v>
      </c>
      <c r="E2453" s="14">
        <v>2015</v>
      </c>
      <c r="F2453" s="14" t="s">
        <v>100</v>
      </c>
      <c r="G2453" s="93">
        <v>763</v>
      </c>
      <c r="H2453" s="93">
        <v>6228</v>
      </c>
      <c r="I2453" s="93">
        <v>1</v>
      </c>
      <c r="J2453" s="93">
        <v>22</v>
      </c>
      <c r="K2453" s="93">
        <v>764</v>
      </c>
      <c r="L2453" s="93">
        <v>6250</v>
      </c>
      <c r="M2453" s="48">
        <v>7014</v>
      </c>
      <c r="N2453" s="48">
        <v>13115</v>
      </c>
      <c r="O2453" s="48">
        <v>1925</v>
      </c>
      <c r="P2453" s="48">
        <v>11139</v>
      </c>
      <c r="Q2453" s="48">
        <v>13064</v>
      </c>
      <c r="R2453" s="48">
        <v>3</v>
      </c>
      <c r="S2453" s="48">
        <v>48</v>
      </c>
      <c r="T2453" s="48">
        <v>51</v>
      </c>
      <c r="U2453" s="48">
        <v>1928</v>
      </c>
      <c r="V2453" s="48">
        <v>11187</v>
      </c>
      <c r="W2453" s="156">
        <v>1906793</v>
      </c>
      <c r="X2453" s="156">
        <v>5678</v>
      </c>
      <c r="Y2453" s="156">
        <v>1912471</v>
      </c>
      <c r="Z2453" s="28">
        <v>1</v>
      </c>
      <c r="AA2453" s="28"/>
      <c r="AB2453" s="111">
        <v>87</v>
      </c>
      <c r="AC2453" s="28">
        <v>0.29899999999999999</v>
      </c>
      <c r="AD2453" s="28">
        <v>2.87E-2</v>
      </c>
      <c r="AE2453" s="139"/>
      <c r="AF2453" s="139"/>
      <c r="AG2453" s="93">
        <v>594</v>
      </c>
      <c r="AH2453" s="93">
        <v>1247</v>
      </c>
    </row>
    <row r="2454" spans="1:34">
      <c r="A2454" s="13" t="s">
        <v>137</v>
      </c>
      <c r="B2454" s="2" t="s">
        <v>75</v>
      </c>
      <c r="C2454" s="14" t="s">
        <v>185</v>
      </c>
      <c r="D2454" s="2">
        <v>2015</v>
      </c>
      <c r="E2454" s="14">
        <v>2015</v>
      </c>
      <c r="F2454" s="14" t="s">
        <v>100</v>
      </c>
      <c r="G2454" s="93">
        <v>4608</v>
      </c>
      <c r="H2454" s="93">
        <v>20760</v>
      </c>
      <c r="I2454" s="93">
        <v>7</v>
      </c>
      <c r="J2454" s="93">
        <v>32</v>
      </c>
      <c r="K2454" s="93">
        <v>4615</v>
      </c>
      <c r="L2454" s="93">
        <v>20792</v>
      </c>
      <c r="M2454" s="48">
        <v>25407</v>
      </c>
      <c r="N2454" s="48">
        <v>59053</v>
      </c>
      <c r="O2454" s="48">
        <v>12712</v>
      </c>
      <c r="P2454" s="48">
        <v>46228</v>
      </c>
      <c r="Q2454" s="48">
        <v>58940</v>
      </c>
      <c r="R2454" s="48">
        <v>24</v>
      </c>
      <c r="S2454" s="48">
        <v>89</v>
      </c>
      <c r="T2454" s="48">
        <v>113</v>
      </c>
      <c r="U2454" s="48">
        <v>12736</v>
      </c>
      <c r="V2454" s="48">
        <v>46317</v>
      </c>
      <c r="W2454" s="156">
        <v>7979852</v>
      </c>
      <c r="X2454" s="156">
        <v>9922</v>
      </c>
      <c r="Y2454" s="156">
        <v>7989774</v>
      </c>
      <c r="Z2454" s="28">
        <v>0.99670000000000003</v>
      </c>
      <c r="AA2454" s="28"/>
      <c r="AB2454" s="111">
        <v>9</v>
      </c>
      <c r="AC2454" s="28">
        <v>0.222</v>
      </c>
      <c r="AD2454" s="28">
        <v>1.2E-2</v>
      </c>
      <c r="AE2454" s="139"/>
      <c r="AF2454" s="139"/>
      <c r="AG2454" s="93">
        <v>4030</v>
      </c>
      <c r="AH2454" s="93">
        <v>9016</v>
      </c>
    </row>
    <row r="2455" spans="1:34">
      <c r="A2455" s="13" t="s">
        <v>138</v>
      </c>
      <c r="B2455" s="2" t="s">
        <v>75</v>
      </c>
      <c r="C2455" s="14" t="s">
        <v>185</v>
      </c>
      <c r="D2455" s="2">
        <v>2015</v>
      </c>
      <c r="E2455" s="14">
        <v>2015</v>
      </c>
      <c r="F2455" s="14" t="s">
        <v>100</v>
      </c>
      <c r="G2455" s="93">
        <v>78</v>
      </c>
      <c r="H2455" s="93">
        <v>383</v>
      </c>
      <c r="I2455" s="93">
        <v>0</v>
      </c>
      <c r="J2455" s="93">
        <v>0</v>
      </c>
      <c r="K2455" s="93">
        <v>78</v>
      </c>
      <c r="L2455" s="93">
        <v>383</v>
      </c>
      <c r="M2455" s="48">
        <v>461</v>
      </c>
      <c r="N2455" s="48">
        <v>985</v>
      </c>
      <c r="O2455" s="48">
        <v>207</v>
      </c>
      <c r="P2455" s="48">
        <v>777</v>
      </c>
      <c r="Q2455" s="48">
        <v>984</v>
      </c>
      <c r="R2455" s="48">
        <v>0</v>
      </c>
      <c r="S2455" s="48">
        <v>1</v>
      </c>
      <c r="T2455" s="48">
        <v>1</v>
      </c>
      <c r="U2455" s="48">
        <v>207</v>
      </c>
      <c r="V2455" s="48">
        <v>778</v>
      </c>
      <c r="W2455" s="156">
        <v>128372</v>
      </c>
      <c r="X2455" s="156">
        <v>0</v>
      </c>
      <c r="Y2455" s="156">
        <v>128372</v>
      </c>
      <c r="Z2455" s="28">
        <v>1</v>
      </c>
      <c r="AA2455" s="28"/>
      <c r="AB2455" s="111">
        <v>87</v>
      </c>
      <c r="AC2455" s="28">
        <v>0.29899999999999999</v>
      </c>
      <c r="AD2455" s="28">
        <v>2.87E-2</v>
      </c>
      <c r="AE2455" s="139"/>
      <c r="AF2455" s="139"/>
      <c r="AG2455" s="93">
        <v>44</v>
      </c>
      <c r="AH2455" s="93">
        <v>76</v>
      </c>
    </row>
    <row r="2456" spans="1:34">
      <c r="A2456" s="13" t="s">
        <v>139</v>
      </c>
      <c r="B2456" s="2" t="s">
        <v>75</v>
      </c>
      <c r="C2456" s="14" t="s">
        <v>185</v>
      </c>
      <c r="D2456" s="2">
        <v>2015</v>
      </c>
      <c r="E2456" s="14">
        <v>2015</v>
      </c>
      <c r="F2456" s="14" t="s">
        <v>100</v>
      </c>
      <c r="G2456" s="93">
        <v>13</v>
      </c>
      <c r="H2456" s="93">
        <v>513</v>
      </c>
      <c r="I2456" s="93">
        <v>0</v>
      </c>
      <c r="J2456" s="93">
        <v>1</v>
      </c>
      <c r="K2456" s="93">
        <v>13</v>
      </c>
      <c r="L2456" s="93">
        <v>514</v>
      </c>
      <c r="M2456" s="48">
        <v>527</v>
      </c>
      <c r="N2456" s="48">
        <v>867</v>
      </c>
      <c r="O2456" s="48">
        <v>30</v>
      </c>
      <c r="P2456" s="48">
        <v>835</v>
      </c>
      <c r="Q2456" s="48">
        <v>865</v>
      </c>
      <c r="R2456" s="48">
        <v>0</v>
      </c>
      <c r="S2456" s="48">
        <v>2</v>
      </c>
      <c r="T2456" s="48">
        <v>2</v>
      </c>
      <c r="U2456" s="48">
        <v>30</v>
      </c>
      <c r="V2456" s="48">
        <v>837</v>
      </c>
      <c r="W2456" s="156">
        <v>120992</v>
      </c>
      <c r="X2456" s="156">
        <v>120</v>
      </c>
      <c r="Y2456" s="156">
        <v>121112</v>
      </c>
      <c r="Z2456" s="28">
        <v>1</v>
      </c>
      <c r="AA2456" s="28"/>
      <c r="AB2456" s="111">
        <v>87</v>
      </c>
      <c r="AC2456" s="28">
        <v>0.29899999999999999</v>
      </c>
      <c r="AD2456" s="28">
        <v>2.87E-2</v>
      </c>
      <c r="AE2456" s="139"/>
      <c r="AF2456" s="139"/>
      <c r="AG2456" s="93">
        <v>67</v>
      </c>
      <c r="AH2456" s="93">
        <v>151</v>
      </c>
    </row>
    <row r="2457" spans="1:34">
      <c r="A2457" s="13" t="s">
        <v>140</v>
      </c>
      <c r="B2457" s="2" t="s">
        <v>75</v>
      </c>
      <c r="C2457" s="14" t="s">
        <v>185</v>
      </c>
      <c r="D2457" s="2">
        <v>2015</v>
      </c>
      <c r="E2457" s="14">
        <v>2015</v>
      </c>
      <c r="F2457" s="14" t="s">
        <v>100</v>
      </c>
      <c r="G2457" s="93">
        <v>2973</v>
      </c>
      <c r="H2457" s="93">
        <v>20046</v>
      </c>
      <c r="I2457" s="93">
        <v>9</v>
      </c>
      <c r="J2457" s="93">
        <v>104</v>
      </c>
      <c r="K2457" s="93">
        <v>2982</v>
      </c>
      <c r="L2457" s="93">
        <v>20150</v>
      </c>
      <c r="M2457" s="48">
        <v>23132</v>
      </c>
      <c r="N2457" s="48">
        <v>51671</v>
      </c>
      <c r="O2457" s="48">
        <v>7567</v>
      </c>
      <c r="P2457" s="48">
        <v>43769</v>
      </c>
      <c r="Q2457" s="48">
        <v>51336</v>
      </c>
      <c r="R2457" s="48">
        <v>32</v>
      </c>
      <c r="S2457" s="48">
        <v>303</v>
      </c>
      <c r="T2457" s="48">
        <v>335</v>
      </c>
      <c r="U2457" s="48">
        <v>7599</v>
      </c>
      <c r="V2457" s="48">
        <v>44072</v>
      </c>
      <c r="W2457" s="156">
        <v>6941644</v>
      </c>
      <c r="X2457" s="156">
        <v>31519</v>
      </c>
      <c r="Y2457" s="156">
        <v>6973163</v>
      </c>
      <c r="Z2457" s="28">
        <v>1</v>
      </c>
      <c r="AA2457" s="28"/>
      <c r="AB2457" s="111">
        <v>16</v>
      </c>
      <c r="AC2457" s="28">
        <v>0.25</v>
      </c>
      <c r="AD2457" s="28">
        <v>5.5199999999999999E-2</v>
      </c>
      <c r="AE2457" s="139"/>
      <c r="AF2457" s="139"/>
      <c r="AG2457" s="93">
        <v>7137</v>
      </c>
      <c r="AH2457" s="93">
        <v>15706</v>
      </c>
    </row>
    <row r="2458" spans="1:34">
      <c r="A2458" s="13" t="s">
        <v>141</v>
      </c>
      <c r="B2458" s="2" t="s">
        <v>75</v>
      </c>
      <c r="C2458" s="14" t="s">
        <v>185</v>
      </c>
      <c r="D2458" s="2">
        <v>2015</v>
      </c>
      <c r="E2458" s="14">
        <v>2015</v>
      </c>
      <c r="F2458" s="14" t="s">
        <v>100</v>
      </c>
      <c r="G2458" s="93">
        <v>370</v>
      </c>
      <c r="H2458" s="93">
        <v>3259</v>
      </c>
      <c r="I2458" s="93">
        <v>4</v>
      </c>
      <c r="J2458" s="93">
        <v>27</v>
      </c>
      <c r="K2458" s="93">
        <v>374</v>
      </c>
      <c r="L2458" s="93">
        <v>3286</v>
      </c>
      <c r="M2458" s="48">
        <v>3660</v>
      </c>
      <c r="N2458" s="48">
        <v>7496</v>
      </c>
      <c r="O2458" s="48">
        <v>883</v>
      </c>
      <c r="P2458" s="48">
        <v>6525</v>
      </c>
      <c r="Q2458" s="48">
        <v>7408</v>
      </c>
      <c r="R2458" s="48">
        <v>14</v>
      </c>
      <c r="S2458" s="48">
        <v>74</v>
      </c>
      <c r="T2458" s="48">
        <v>88</v>
      </c>
      <c r="U2458" s="48">
        <v>897</v>
      </c>
      <c r="V2458" s="48">
        <v>6599</v>
      </c>
      <c r="W2458" s="156">
        <v>958789</v>
      </c>
      <c r="X2458" s="156">
        <v>5879</v>
      </c>
      <c r="Y2458" s="156">
        <v>964668</v>
      </c>
      <c r="Z2458" s="28">
        <v>1</v>
      </c>
      <c r="AA2458" s="28"/>
      <c r="AB2458" s="111">
        <v>87</v>
      </c>
      <c r="AC2458" s="28">
        <v>0.29899999999999999</v>
      </c>
      <c r="AD2458" s="28">
        <v>2.87E-2</v>
      </c>
      <c r="AE2458" s="139"/>
      <c r="AF2458" s="139"/>
      <c r="AG2458" s="93">
        <v>799</v>
      </c>
      <c r="AH2458" s="93">
        <v>1656</v>
      </c>
    </row>
    <row r="2459" spans="1:34">
      <c r="A2459" s="13" t="s">
        <v>142</v>
      </c>
      <c r="B2459" s="2" t="s">
        <v>75</v>
      </c>
      <c r="C2459" s="14" t="s">
        <v>185</v>
      </c>
      <c r="D2459" s="2">
        <v>2015</v>
      </c>
      <c r="E2459" s="14">
        <v>2015</v>
      </c>
      <c r="F2459" s="14" t="s">
        <v>100</v>
      </c>
      <c r="G2459" s="93">
        <v>345</v>
      </c>
      <c r="H2459" s="93">
        <v>3944</v>
      </c>
      <c r="I2459" s="93">
        <v>1</v>
      </c>
      <c r="J2459" s="93">
        <v>5</v>
      </c>
      <c r="K2459" s="93">
        <v>346</v>
      </c>
      <c r="L2459" s="93">
        <v>3949</v>
      </c>
      <c r="M2459" s="48">
        <v>4295</v>
      </c>
      <c r="N2459" s="48">
        <v>7803</v>
      </c>
      <c r="O2459" s="48">
        <v>900</v>
      </c>
      <c r="P2459" s="48">
        <v>6888</v>
      </c>
      <c r="Q2459" s="48">
        <v>7788</v>
      </c>
      <c r="R2459" s="48">
        <v>1</v>
      </c>
      <c r="S2459" s="48">
        <v>14</v>
      </c>
      <c r="T2459" s="48">
        <v>15</v>
      </c>
      <c r="U2459" s="48">
        <v>901</v>
      </c>
      <c r="V2459" s="48">
        <v>6902</v>
      </c>
      <c r="W2459" s="156">
        <v>1129305</v>
      </c>
      <c r="X2459" s="156">
        <v>1386</v>
      </c>
      <c r="Y2459" s="156">
        <v>1130691</v>
      </c>
      <c r="Z2459" s="28">
        <v>0.99560000000000004</v>
      </c>
      <c r="AA2459" s="28"/>
      <c r="AB2459" s="111">
        <v>87</v>
      </c>
      <c r="AC2459" s="28">
        <v>0.29899999999999999</v>
      </c>
      <c r="AD2459" s="28">
        <v>2.87E-2</v>
      </c>
      <c r="AE2459" s="139"/>
      <c r="AF2459" s="139"/>
      <c r="AG2459" s="93">
        <v>157</v>
      </c>
      <c r="AH2459" s="93">
        <v>279</v>
      </c>
    </row>
    <row r="2460" spans="1:34">
      <c r="A2460" s="13" t="s">
        <v>143</v>
      </c>
      <c r="B2460" s="2" t="s">
        <v>74</v>
      </c>
      <c r="C2460" s="14" t="s">
        <v>185</v>
      </c>
      <c r="D2460" s="2">
        <v>2015</v>
      </c>
      <c r="E2460" s="14">
        <v>2015</v>
      </c>
      <c r="F2460" s="14" t="s">
        <v>100</v>
      </c>
      <c r="G2460" s="93">
        <v>12788</v>
      </c>
      <c r="H2460" s="93">
        <v>107964</v>
      </c>
      <c r="I2460" s="93">
        <v>91</v>
      </c>
      <c r="J2460" s="93">
        <v>2010</v>
      </c>
      <c r="K2460" s="93">
        <v>12879</v>
      </c>
      <c r="L2460" s="93">
        <v>109974</v>
      </c>
      <c r="M2460" s="48">
        <v>122853</v>
      </c>
      <c r="N2460" s="48">
        <v>256383</v>
      </c>
      <c r="O2460" s="48">
        <v>32894</v>
      </c>
      <c r="P2460" s="48">
        <v>218835</v>
      </c>
      <c r="Q2460" s="48">
        <v>251729</v>
      </c>
      <c r="R2460" s="48">
        <v>312</v>
      </c>
      <c r="S2460" s="48">
        <v>4342</v>
      </c>
      <c r="T2460" s="48">
        <v>4654</v>
      </c>
      <c r="U2460" s="48">
        <v>33206</v>
      </c>
      <c r="V2460" s="48">
        <v>223177</v>
      </c>
      <c r="W2460" s="156">
        <v>34661693</v>
      </c>
      <c r="X2460" s="156">
        <v>689345</v>
      </c>
      <c r="Y2460" s="156">
        <v>35351038</v>
      </c>
      <c r="Z2460" s="28">
        <v>0.9819</v>
      </c>
      <c r="AA2460" s="28"/>
      <c r="AB2460" s="111">
        <v>21</v>
      </c>
      <c r="AC2460" s="28">
        <v>0.38100000000000001</v>
      </c>
      <c r="AD2460" s="28">
        <v>3.9800000000000002E-2</v>
      </c>
      <c r="AE2460" s="139"/>
      <c r="AF2460" s="139"/>
      <c r="AG2460" s="93">
        <v>28579</v>
      </c>
      <c r="AH2460" s="93">
        <v>61858</v>
      </c>
    </row>
    <row r="2461" spans="1:34">
      <c r="A2461" s="13" t="s">
        <v>144</v>
      </c>
      <c r="B2461" s="2" t="s">
        <v>74</v>
      </c>
      <c r="C2461" s="14" t="s">
        <v>185</v>
      </c>
      <c r="D2461" s="2">
        <v>2015</v>
      </c>
      <c r="E2461" s="14">
        <v>2015</v>
      </c>
      <c r="F2461" s="14" t="s">
        <v>100</v>
      </c>
      <c r="G2461" s="93">
        <v>909</v>
      </c>
      <c r="H2461" s="93">
        <v>8425</v>
      </c>
      <c r="I2461" s="93">
        <v>4</v>
      </c>
      <c r="J2461" s="93">
        <v>38</v>
      </c>
      <c r="K2461" s="93">
        <v>913</v>
      </c>
      <c r="L2461" s="93">
        <v>8463</v>
      </c>
      <c r="M2461" s="48">
        <v>9376</v>
      </c>
      <c r="N2461" s="48">
        <v>18372</v>
      </c>
      <c r="O2461" s="48">
        <v>2304</v>
      </c>
      <c r="P2461" s="48">
        <v>15971</v>
      </c>
      <c r="Q2461" s="48">
        <v>18275</v>
      </c>
      <c r="R2461" s="48">
        <v>13</v>
      </c>
      <c r="S2461" s="48">
        <v>84</v>
      </c>
      <c r="T2461" s="48">
        <v>97</v>
      </c>
      <c r="U2461" s="48">
        <v>2317</v>
      </c>
      <c r="V2461" s="48">
        <v>16055</v>
      </c>
      <c r="W2461" s="156">
        <v>2422716</v>
      </c>
      <c r="X2461" s="156">
        <v>11065</v>
      </c>
      <c r="Y2461" s="156">
        <v>2433781</v>
      </c>
      <c r="Z2461" s="28">
        <v>0.96640000000000004</v>
      </c>
      <c r="AA2461" s="28"/>
      <c r="AB2461" s="111">
        <v>87</v>
      </c>
      <c r="AC2461" s="28">
        <v>0.29899999999999999</v>
      </c>
      <c r="AD2461" s="28">
        <v>2.87E-2</v>
      </c>
      <c r="AE2461" s="139"/>
      <c r="AF2461" s="139"/>
      <c r="AG2461" s="93">
        <v>689</v>
      </c>
      <c r="AH2461" s="93">
        <v>1362</v>
      </c>
    </row>
    <row r="2462" spans="1:34">
      <c r="A2462" s="13" t="s">
        <v>145</v>
      </c>
      <c r="B2462" s="2" t="s">
        <v>75</v>
      </c>
      <c r="C2462" s="14" t="s">
        <v>185</v>
      </c>
      <c r="D2462" s="2">
        <v>2015</v>
      </c>
      <c r="E2462" s="14">
        <v>2015</v>
      </c>
      <c r="F2462" s="14" t="s">
        <v>100</v>
      </c>
      <c r="G2462" s="93">
        <v>108</v>
      </c>
      <c r="H2462" s="93">
        <v>999</v>
      </c>
      <c r="I2462" s="93">
        <v>0</v>
      </c>
      <c r="J2462" s="93">
        <v>2</v>
      </c>
      <c r="K2462" s="93">
        <v>108</v>
      </c>
      <c r="L2462" s="93">
        <v>1001</v>
      </c>
      <c r="M2462" s="48">
        <v>1109</v>
      </c>
      <c r="N2462" s="48">
        <v>2073</v>
      </c>
      <c r="O2462" s="48">
        <v>261</v>
      </c>
      <c r="P2462" s="48">
        <v>1808</v>
      </c>
      <c r="Q2462" s="48">
        <v>2069</v>
      </c>
      <c r="R2462" s="48">
        <v>0</v>
      </c>
      <c r="S2462" s="48">
        <v>4</v>
      </c>
      <c r="T2462" s="48">
        <v>4</v>
      </c>
      <c r="U2462" s="48">
        <v>261</v>
      </c>
      <c r="V2462" s="48">
        <v>1812</v>
      </c>
      <c r="W2462" s="156">
        <v>290004</v>
      </c>
      <c r="X2462" s="156">
        <v>357</v>
      </c>
      <c r="Y2462" s="156">
        <v>290361</v>
      </c>
      <c r="Z2462" s="28">
        <v>1</v>
      </c>
      <c r="AA2462" s="28"/>
      <c r="AB2462" s="111">
        <v>87</v>
      </c>
      <c r="AC2462" s="28">
        <v>0.29899999999999999</v>
      </c>
      <c r="AD2462" s="28">
        <v>2.87E-2</v>
      </c>
      <c r="AE2462" s="139"/>
      <c r="AF2462" s="139"/>
      <c r="AG2462" s="93">
        <v>54</v>
      </c>
      <c r="AH2462" s="93">
        <v>90</v>
      </c>
    </row>
    <row r="2463" spans="1:34">
      <c r="A2463" s="13" t="s">
        <v>146</v>
      </c>
      <c r="B2463" s="2" t="s">
        <v>75</v>
      </c>
      <c r="C2463" s="14" t="s">
        <v>185</v>
      </c>
      <c r="D2463" s="2">
        <v>2015</v>
      </c>
      <c r="E2463" s="14">
        <v>2015</v>
      </c>
      <c r="F2463" s="14" t="s">
        <v>100</v>
      </c>
      <c r="G2463" s="93">
        <v>17928</v>
      </c>
      <c r="H2463" s="93">
        <v>110059</v>
      </c>
      <c r="I2463" s="93">
        <v>44</v>
      </c>
      <c r="J2463" s="93">
        <v>507</v>
      </c>
      <c r="K2463" s="93">
        <v>17972</v>
      </c>
      <c r="L2463" s="93">
        <v>110566</v>
      </c>
      <c r="M2463" s="48">
        <v>128538</v>
      </c>
      <c r="N2463" s="48">
        <v>293280</v>
      </c>
      <c r="O2463" s="48">
        <v>48938</v>
      </c>
      <c r="P2463" s="48">
        <v>242834</v>
      </c>
      <c r="Q2463" s="48">
        <v>291772</v>
      </c>
      <c r="R2463" s="48">
        <v>149</v>
      </c>
      <c r="S2463" s="48">
        <v>1359</v>
      </c>
      <c r="T2463" s="48">
        <v>1508</v>
      </c>
      <c r="U2463" s="48">
        <v>49087</v>
      </c>
      <c r="V2463" s="48">
        <v>244193</v>
      </c>
      <c r="W2463" s="156">
        <v>39451248</v>
      </c>
      <c r="X2463" s="156">
        <v>159949</v>
      </c>
      <c r="Y2463" s="156">
        <v>39611197</v>
      </c>
      <c r="Z2463" s="28">
        <v>0.99850000000000005</v>
      </c>
      <c r="AA2463" s="28"/>
      <c r="AB2463" s="111">
        <v>74</v>
      </c>
      <c r="AC2463" s="28">
        <v>0.14899999999999999</v>
      </c>
      <c r="AD2463" s="28">
        <v>5.62E-2</v>
      </c>
      <c r="AE2463" s="139"/>
      <c r="AF2463" s="139"/>
      <c r="AG2463" s="93">
        <v>16428</v>
      </c>
      <c r="AH2463" s="93">
        <v>36006</v>
      </c>
    </row>
    <row r="2464" spans="1:34">
      <c r="A2464" s="13" t="s">
        <v>147</v>
      </c>
      <c r="B2464" s="2" t="s">
        <v>74</v>
      </c>
      <c r="C2464" s="14" t="s">
        <v>185</v>
      </c>
      <c r="D2464" s="2">
        <v>2015</v>
      </c>
      <c r="E2464" s="14">
        <v>2015</v>
      </c>
      <c r="F2464" s="14" t="s">
        <v>100</v>
      </c>
      <c r="G2464" s="93">
        <v>16959</v>
      </c>
      <c r="H2464" s="93">
        <v>86977</v>
      </c>
      <c r="I2464" s="93">
        <v>195</v>
      </c>
      <c r="J2464" s="93">
        <v>968</v>
      </c>
      <c r="K2464" s="93">
        <v>17154</v>
      </c>
      <c r="L2464" s="93">
        <v>87945</v>
      </c>
      <c r="M2464" s="48">
        <v>105099</v>
      </c>
      <c r="N2464" s="48">
        <v>220476</v>
      </c>
      <c r="O2464" s="48">
        <v>43843</v>
      </c>
      <c r="P2464" s="48">
        <v>173845</v>
      </c>
      <c r="Q2464" s="48">
        <v>217688</v>
      </c>
      <c r="R2464" s="48">
        <v>708</v>
      </c>
      <c r="S2464" s="48">
        <v>2080</v>
      </c>
      <c r="T2464" s="48">
        <v>2788</v>
      </c>
      <c r="U2464" s="48">
        <v>44551</v>
      </c>
      <c r="V2464" s="48">
        <v>175925</v>
      </c>
      <c r="W2464" s="156">
        <v>31806238</v>
      </c>
      <c r="X2464" s="156">
        <v>366198</v>
      </c>
      <c r="Y2464" s="156">
        <v>32172436</v>
      </c>
      <c r="Z2464" s="28">
        <v>0.98919999999999997</v>
      </c>
      <c r="AA2464" s="28"/>
      <c r="AB2464" s="111">
        <v>19</v>
      </c>
      <c r="AC2464" s="28">
        <v>0.57899999999999996</v>
      </c>
      <c r="AD2464" s="28">
        <v>2.8E-3</v>
      </c>
      <c r="AE2464" s="139"/>
      <c r="AF2464" s="139"/>
      <c r="AG2464" s="93">
        <v>9422</v>
      </c>
      <c r="AH2464" s="93">
        <v>18633</v>
      </c>
    </row>
    <row r="2465" spans="1:51">
      <c r="A2465" s="13" t="s">
        <v>148</v>
      </c>
      <c r="B2465" s="2" t="s">
        <v>75</v>
      </c>
      <c r="C2465" s="14" t="s">
        <v>185</v>
      </c>
      <c r="D2465" s="2">
        <v>2015</v>
      </c>
      <c r="E2465" s="14">
        <v>2015</v>
      </c>
      <c r="F2465" s="14" t="s">
        <v>100</v>
      </c>
      <c r="G2465" s="93">
        <v>312</v>
      </c>
      <c r="H2465" s="93">
        <v>2437</v>
      </c>
      <c r="I2465" s="93">
        <v>1</v>
      </c>
      <c r="J2465" s="93">
        <v>11</v>
      </c>
      <c r="K2465" s="93">
        <v>313</v>
      </c>
      <c r="L2465" s="93">
        <v>2448</v>
      </c>
      <c r="M2465" s="48">
        <v>2761</v>
      </c>
      <c r="N2465" s="48">
        <v>6123</v>
      </c>
      <c r="O2465" s="48">
        <v>858</v>
      </c>
      <c r="P2465" s="48">
        <v>5231</v>
      </c>
      <c r="Q2465" s="48">
        <v>6089</v>
      </c>
      <c r="R2465" s="48">
        <v>2</v>
      </c>
      <c r="S2465" s="48">
        <v>32</v>
      </c>
      <c r="T2465" s="48">
        <v>34</v>
      </c>
      <c r="U2465" s="48">
        <v>860</v>
      </c>
      <c r="V2465" s="48">
        <v>5263</v>
      </c>
      <c r="W2465" s="156">
        <v>819313</v>
      </c>
      <c r="X2465" s="156">
        <v>2918</v>
      </c>
      <c r="Y2465" s="156">
        <v>822231</v>
      </c>
      <c r="Z2465" s="28">
        <v>1</v>
      </c>
      <c r="AA2465" s="28"/>
      <c r="AB2465" s="111">
        <v>87</v>
      </c>
      <c r="AC2465" s="28">
        <v>0.29899999999999999</v>
      </c>
      <c r="AD2465" s="28">
        <v>2.87E-2</v>
      </c>
      <c r="AE2465" s="139"/>
      <c r="AF2465" s="139"/>
      <c r="AG2465" s="93">
        <v>420</v>
      </c>
      <c r="AH2465" s="93">
        <v>951</v>
      </c>
    </row>
    <row r="2466" spans="1:51">
      <c r="A2466" s="13" t="s">
        <v>149</v>
      </c>
      <c r="B2466" s="2" t="s">
        <v>75</v>
      </c>
      <c r="C2466" s="14" t="s">
        <v>185</v>
      </c>
      <c r="D2466" s="2">
        <v>2015</v>
      </c>
      <c r="E2466" s="14">
        <v>2015</v>
      </c>
      <c r="F2466" s="14" t="s">
        <v>100</v>
      </c>
      <c r="G2466" s="93">
        <v>28133</v>
      </c>
      <c r="H2466" s="93">
        <v>151771</v>
      </c>
      <c r="I2466" s="93">
        <v>62</v>
      </c>
      <c r="J2466" s="93">
        <v>670</v>
      </c>
      <c r="K2466" s="93">
        <v>28195</v>
      </c>
      <c r="L2466" s="93">
        <v>152441</v>
      </c>
      <c r="M2466" s="48">
        <v>180636</v>
      </c>
      <c r="N2466" s="48">
        <v>401562</v>
      </c>
      <c r="O2466" s="48">
        <v>75626</v>
      </c>
      <c r="P2466" s="48">
        <v>324052</v>
      </c>
      <c r="Q2466" s="48">
        <v>399678</v>
      </c>
      <c r="R2466" s="48">
        <v>206</v>
      </c>
      <c r="S2466" s="48">
        <v>1678</v>
      </c>
      <c r="T2466" s="48">
        <v>1884</v>
      </c>
      <c r="U2466" s="48">
        <v>75832</v>
      </c>
      <c r="V2466" s="48">
        <v>325730</v>
      </c>
      <c r="W2466" s="156">
        <v>55428540</v>
      </c>
      <c r="X2466" s="156">
        <v>203768</v>
      </c>
      <c r="Y2466" s="156">
        <v>55632308</v>
      </c>
      <c r="Z2466" s="28">
        <v>0.99990000000000001</v>
      </c>
      <c r="AA2466" s="28"/>
      <c r="AB2466" s="111">
        <v>85</v>
      </c>
      <c r="AC2466" s="28">
        <v>8.2000000000000003E-2</v>
      </c>
      <c r="AD2466" s="28">
        <v>3.7400000000000003E-2</v>
      </c>
      <c r="AE2466" s="139"/>
      <c r="AF2466" s="139"/>
      <c r="AG2466" s="93">
        <v>21072</v>
      </c>
      <c r="AH2466" s="93">
        <v>44746</v>
      </c>
    </row>
    <row r="2467" spans="1:51">
      <c r="A2467" s="13" t="s">
        <v>150</v>
      </c>
      <c r="B2467" s="2" t="s">
        <v>74</v>
      </c>
      <c r="C2467" s="14" t="s">
        <v>185</v>
      </c>
      <c r="D2467" s="2">
        <v>2015</v>
      </c>
      <c r="E2467" s="14">
        <v>2015</v>
      </c>
      <c r="F2467" s="14" t="s">
        <v>100</v>
      </c>
      <c r="G2467" s="93">
        <v>16459</v>
      </c>
      <c r="H2467" s="93">
        <v>125809</v>
      </c>
      <c r="I2467" s="93">
        <v>128</v>
      </c>
      <c r="J2467" s="93">
        <v>1306</v>
      </c>
      <c r="K2467" s="93">
        <v>16587</v>
      </c>
      <c r="L2467" s="93">
        <v>127115</v>
      </c>
      <c r="M2467" s="48">
        <v>143702</v>
      </c>
      <c r="N2467" s="48">
        <v>292474</v>
      </c>
      <c r="O2467" s="48">
        <v>44764</v>
      </c>
      <c r="P2467" s="48">
        <v>244360</v>
      </c>
      <c r="Q2467" s="48">
        <v>289124</v>
      </c>
      <c r="R2467" s="48">
        <v>429</v>
      </c>
      <c r="S2467" s="48">
        <v>2921</v>
      </c>
      <c r="T2467" s="48">
        <v>3350</v>
      </c>
      <c r="U2467" s="48">
        <v>45193</v>
      </c>
      <c r="V2467" s="48">
        <v>247281</v>
      </c>
      <c r="W2467" s="156">
        <v>40082473</v>
      </c>
      <c r="X2467" s="156">
        <v>382075</v>
      </c>
      <c r="Y2467" s="156">
        <v>40464548</v>
      </c>
      <c r="Z2467" s="28">
        <v>0.96</v>
      </c>
      <c r="AA2467" s="28"/>
      <c r="AB2467" s="111">
        <v>33</v>
      </c>
      <c r="AC2467" s="28">
        <v>0.45500000000000002</v>
      </c>
      <c r="AD2467" s="28">
        <v>1.0200000000000001E-2</v>
      </c>
      <c r="AE2467" s="139"/>
      <c r="AF2467" s="139"/>
      <c r="AG2467" s="93">
        <v>16062</v>
      </c>
      <c r="AH2467" s="93">
        <v>32987</v>
      </c>
    </row>
    <row r="2468" spans="1:51">
      <c r="A2468" s="13" t="s">
        <v>151</v>
      </c>
      <c r="B2468" s="2" t="s">
        <v>74</v>
      </c>
      <c r="C2468" s="14" t="s">
        <v>185</v>
      </c>
      <c r="D2468" s="2">
        <v>2015</v>
      </c>
      <c r="E2468" s="14">
        <v>2015</v>
      </c>
      <c r="F2468" s="14" t="s">
        <v>100</v>
      </c>
      <c r="G2468" s="93">
        <v>2469</v>
      </c>
      <c r="H2468" s="93">
        <v>30269</v>
      </c>
      <c r="I2468" s="93">
        <v>69</v>
      </c>
      <c r="J2468" s="93">
        <v>1393</v>
      </c>
      <c r="K2468" s="93">
        <v>2538</v>
      </c>
      <c r="L2468" s="93">
        <v>31662</v>
      </c>
      <c r="M2468" s="48">
        <v>34200</v>
      </c>
      <c r="N2468" s="48">
        <v>52121</v>
      </c>
      <c r="O2468" s="48">
        <v>5505</v>
      </c>
      <c r="P2468" s="48">
        <v>44372</v>
      </c>
      <c r="Q2468" s="48">
        <v>49877</v>
      </c>
      <c r="R2468" s="48">
        <v>188</v>
      </c>
      <c r="S2468" s="48">
        <v>2056</v>
      </c>
      <c r="T2468" s="48">
        <v>2244</v>
      </c>
      <c r="U2468" s="48">
        <v>5693</v>
      </c>
      <c r="V2468" s="48">
        <v>46428</v>
      </c>
      <c r="W2468" s="156">
        <v>7499985</v>
      </c>
      <c r="X2468" s="156">
        <v>281013</v>
      </c>
      <c r="Y2468" s="156">
        <v>7780998</v>
      </c>
      <c r="Z2468" s="28">
        <v>0.96689999999999998</v>
      </c>
      <c r="AA2468" s="28"/>
      <c r="AB2468" s="111">
        <v>7</v>
      </c>
      <c r="AC2468" s="28">
        <v>0.71399999999999997</v>
      </c>
      <c r="AD2468" s="28">
        <v>6.3E-2</v>
      </c>
      <c r="AE2468" s="139"/>
      <c r="AF2468" s="139"/>
      <c r="AG2468" s="93">
        <v>3999</v>
      </c>
      <c r="AH2468" s="93">
        <v>6405</v>
      </c>
    </row>
    <row r="2469" spans="1:51">
      <c r="A2469" s="13" t="s">
        <v>152</v>
      </c>
      <c r="B2469" s="2" t="s">
        <v>75</v>
      </c>
      <c r="C2469" s="14" t="s">
        <v>185</v>
      </c>
      <c r="D2469" s="2">
        <v>2015</v>
      </c>
      <c r="E2469" s="14">
        <v>2015</v>
      </c>
      <c r="F2469" s="14" t="s">
        <v>100</v>
      </c>
      <c r="G2469" s="93">
        <v>8675</v>
      </c>
      <c r="H2469" s="93">
        <v>44382</v>
      </c>
      <c r="I2469" s="93">
        <v>21</v>
      </c>
      <c r="J2469" s="93">
        <v>301</v>
      </c>
      <c r="K2469" s="93">
        <v>8696</v>
      </c>
      <c r="L2469" s="93">
        <v>44683</v>
      </c>
      <c r="M2469" s="48">
        <v>53379</v>
      </c>
      <c r="N2469" s="48">
        <v>122269</v>
      </c>
      <c r="O2469" s="48">
        <v>22410</v>
      </c>
      <c r="P2469" s="48">
        <v>98978</v>
      </c>
      <c r="Q2469" s="48">
        <v>121388</v>
      </c>
      <c r="R2469" s="48">
        <v>76</v>
      </c>
      <c r="S2469" s="48">
        <v>805</v>
      </c>
      <c r="T2469" s="48">
        <v>881</v>
      </c>
      <c r="U2469" s="48">
        <v>22486</v>
      </c>
      <c r="V2469" s="48">
        <v>99783</v>
      </c>
      <c r="W2469" s="156">
        <v>16620948</v>
      </c>
      <c r="X2469" s="156">
        <v>92319</v>
      </c>
      <c r="Y2469" s="156">
        <v>16713267</v>
      </c>
      <c r="Z2469" s="28">
        <v>0.99460000000000004</v>
      </c>
      <c r="AA2469" s="28"/>
      <c r="AB2469" s="111">
        <v>26</v>
      </c>
      <c r="AC2469" s="28">
        <v>7.6999999999999999E-2</v>
      </c>
      <c r="AD2469" s="28">
        <v>2.2200000000000001E-2</v>
      </c>
      <c r="AE2469" s="139"/>
      <c r="AF2469" s="139"/>
      <c r="AG2469" s="93">
        <v>7117</v>
      </c>
      <c r="AH2469" s="93">
        <v>15237</v>
      </c>
    </row>
    <row r="2470" spans="1:51">
      <c r="A2470" s="13" t="s">
        <v>153</v>
      </c>
      <c r="B2470" s="2" t="s">
        <v>74</v>
      </c>
      <c r="C2470" s="14" t="s">
        <v>185</v>
      </c>
      <c r="D2470" s="2">
        <v>2015</v>
      </c>
      <c r="E2470" s="14">
        <v>2015</v>
      </c>
      <c r="F2470" s="14" t="s">
        <v>100</v>
      </c>
      <c r="G2470" s="93">
        <v>1129</v>
      </c>
      <c r="H2470" s="93">
        <v>8902</v>
      </c>
      <c r="I2470" s="93">
        <v>3</v>
      </c>
      <c r="J2470" s="93">
        <v>26</v>
      </c>
      <c r="K2470" s="93">
        <v>1132</v>
      </c>
      <c r="L2470" s="93">
        <v>8928</v>
      </c>
      <c r="M2470" s="48">
        <v>10060</v>
      </c>
      <c r="N2470" s="48">
        <v>18604</v>
      </c>
      <c r="O2470" s="48">
        <v>2833</v>
      </c>
      <c r="P2470" s="48">
        <v>15687</v>
      </c>
      <c r="Q2470" s="48">
        <v>18520</v>
      </c>
      <c r="R2470" s="48">
        <v>10</v>
      </c>
      <c r="S2470" s="48">
        <v>74</v>
      </c>
      <c r="T2470" s="48">
        <v>84</v>
      </c>
      <c r="U2470" s="48">
        <v>2843</v>
      </c>
      <c r="V2470" s="48">
        <v>15761</v>
      </c>
      <c r="W2470" s="156">
        <v>2538375</v>
      </c>
      <c r="X2470" s="156">
        <v>7610</v>
      </c>
      <c r="Y2470" s="156">
        <v>2545985</v>
      </c>
      <c r="Z2470" s="28">
        <v>0.99019999999999997</v>
      </c>
      <c r="AA2470" s="28"/>
      <c r="AB2470" s="111">
        <v>87</v>
      </c>
      <c r="AC2470" s="28">
        <v>0.29899999999999999</v>
      </c>
      <c r="AD2470" s="28">
        <v>2.87E-2</v>
      </c>
      <c r="AE2470" s="139"/>
      <c r="AF2470" s="139"/>
      <c r="AG2470" s="93">
        <v>1083</v>
      </c>
      <c r="AH2470" s="93">
        <v>2221</v>
      </c>
    </row>
    <row r="2471" spans="1:51">
      <c r="A2471" s="13" t="s">
        <v>154</v>
      </c>
      <c r="B2471" s="2" t="s">
        <v>74</v>
      </c>
      <c r="C2471" s="14" t="s">
        <v>185</v>
      </c>
      <c r="D2471" s="2">
        <v>2015</v>
      </c>
      <c r="E2471" s="14">
        <v>2015</v>
      </c>
      <c r="F2471" s="14" t="s">
        <v>100</v>
      </c>
      <c r="G2471" s="93">
        <v>1161</v>
      </c>
      <c r="H2471" s="93">
        <v>14936</v>
      </c>
      <c r="I2471" s="93">
        <v>16</v>
      </c>
      <c r="J2471" s="93">
        <v>346</v>
      </c>
      <c r="K2471" s="93">
        <v>1177</v>
      </c>
      <c r="L2471" s="93">
        <v>15282</v>
      </c>
      <c r="M2471" s="48">
        <v>16459</v>
      </c>
      <c r="N2471" s="48">
        <v>32186</v>
      </c>
      <c r="O2471" s="48">
        <v>2815</v>
      </c>
      <c r="P2471" s="48">
        <v>28519</v>
      </c>
      <c r="Q2471" s="48">
        <v>31334</v>
      </c>
      <c r="R2471" s="48">
        <v>53</v>
      </c>
      <c r="S2471" s="48">
        <v>799</v>
      </c>
      <c r="T2471" s="48">
        <v>852</v>
      </c>
      <c r="U2471" s="48">
        <v>2868</v>
      </c>
      <c r="V2471" s="48">
        <v>29318</v>
      </c>
      <c r="W2471" s="156">
        <v>4230696</v>
      </c>
      <c r="X2471" s="156">
        <v>89510</v>
      </c>
      <c r="Y2471" s="156">
        <v>4320206</v>
      </c>
      <c r="Z2471" s="28">
        <v>0.98040000000000005</v>
      </c>
      <c r="AA2471" s="28"/>
      <c r="AB2471" s="111">
        <v>87</v>
      </c>
      <c r="AC2471" s="28">
        <v>0.29899999999999999</v>
      </c>
      <c r="AD2471" s="28">
        <v>2.87E-2</v>
      </c>
      <c r="AE2471" s="139"/>
      <c r="AF2471" s="139"/>
      <c r="AG2471" s="93">
        <v>4023</v>
      </c>
      <c r="AH2471" s="93">
        <v>7817</v>
      </c>
    </row>
    <row r="2472" spans="1:51">
      <c r="A2472" s="13" t="s">
        <v>155</v>
      </c>
      <c r="B2472" s="2" t="s">
        <v>74</v>
      </c>
      <c r="C2472" s="14" t="s">
        <v>185</v>
      </c>
      <c r="D2472" s="2">
        <v>2015</v>
      </c>
      <c r="E2472" s="14">
        <v>2015</v>
      </c>
      <c r="F2472" s="14" t="s">
        <v>100</v>
      </c>
      <c r="G2472" s="93">
        <v>2399</v>
      </c>
      <c r="H2472" s="93">
        <v>14612</v>
      </c>
      <c r="I2472" s="93">
        <v>6</v>
      </c>
      <c r="J2472" s="93">
        <v>78</v>
      </c>
      <c r="K2472" s="93">
        <v>2405</v>
      </c>
      <c r="L2472" s="93">
        <v>14690</v>
      </c>
      <c r="M2472" s="48">
        <v>17095</v>
      </c>
      <c r="N2472" s="48">
        <v>36940</v>
      </c>
      <c r="O2472" s="48">
        <v>6252</v>
      </c>
      <c r="P2472" s="48">
        <v>30489</v>
      </c>
      <c r="Q2472" s="48">
        <v>36741</v>
      </c>
      <c r="R2472" s="48">
        <v>17</v>
      </c>
      <c r="S2472" s="48">
        <v>182</v>
      </c>
      <c r="T2472" s="48">
        <v>199</v>
      </c>
      <c r="U2472" s="48">
        <v>6269</v>
      </c>
      <c r="V2472" s="48">
        <v>30671</v>
      </c>
      <c r="W2472" s="156">
        <v>4940834</v>
      </c>
      <c r="X2472" s="156">
        <v>22213</v>
      </c>
      <c r="Y2472" s="156">
        <v>4963047</v>
      </c>
      <c r="Z2472" s="28">
        <v>0.96730000000000005</v>
      </c>
      <c r="AA2472" s="28"/>
      <c r="AB2472" s="111">
        <v>87</v>
      </c>
      <c r="AC2472" s="28">
        <v>0.29899999999999999</v>
      </c>
      <c r="AD2472" s="28">
        <v>2.87E-2</v>
      </c>
      <c r="AE2472" s="139"/>
      <c r="AF2472" s="139"/>
      <c r="AG2472" s="93">
        <v>4416</v>
      </c>
      <c r="AH2472" s="93">
        <v>9908</v>
      </c>
    </row>
    <row r="2473" spans="1:51">
      <c r="A2473" s="13" t="s">
        <v>156</v>
      </c>
      <c r="B2473" s="2" t="s">
        <v>74</v>
      </c>
      <c r="C2473" s="14" t="s">
        <v>185</v>
      </c>
      <c r="D2473" s="2">
        <v>2015</v>
      </c>
      <c r="E2473" s="14">
        <v>2015</v>
      </c>
      <c r="F2473" s="14" t="s">
        <v>100</v>
      </c>
      <c r="G2473" s="93">
        <v>5631</v>
      </c>
      <c r="H2473" s="93">
        <v>48768</v>
      </c>
      <c r="I2473" s="93">
        <v>48</v>
      </c>
      <c r="J2473" s="93">
        <v>1152</v>
      </c>
      <c r="K2473" s="93">
        <v>5679</v>
      </c>
      <c r="L2473" s="93">
        <v>49920</v>
      </c>
      <c r="M2473" s="48">
        <v>55599</v>
      </c>
      <c r="N2473" s="48">
        <v>111394</v>
      </c>
      <c r="O2473" s="48">
        <v>13662</v>
      </c>
      <c r="P2473" s="48">
        <v>95232</v>
      </c>
      <c r="Q2473" s="48">
        <v>108894</v>
      </c>
      <c r="R2473" s="48">
        <v>152</v>
      </c>
      <c r="S2473" s="48">
        <v>2348</v>
      </c>
      <c r="T2473" s="48">
        <v>2500</v>
      </c>
      <c r="U2473" s="48">
        <v>13814</v>
      </c>
      <c r="V2473" s="48">
        <v>97580</v>
      </c>
      <c r="W2473" s="156">
        <v>15179106</v>
      </c>
      <c r="X2473" s="156">
        <v>306003</v>
      </c>
      <c r="Y2473" s="156">
        <v>15485109</v>
      </c>
      <c r="Z2473" s="28">
        <v>0.98140000000000005</v>
      </c>
      <c r="AA2473" s="28"/>
      <c r="AB2473" s="111">
        <v>10</v>
      </c>
      <c r="AC2473" s="28">
        <v>0.5</v>
      </c>
      <c r="AD2473" s="28">
        <v>2.0400000000000001E-2</v>
      </c>
      <c r="AE2473" s="139"/>
      <c r="AF2473" s="139"/>
      <c r="AG2473" s="93">
        <v>10485</v>
      </c>
      <c r="AH2473" s="93">
        <v>21269</v>
      </c>
    </row>
    <row r="2474" spans="1:51">
      <c r="A2474" s="13" t="s">
        <v>157</v>
      </c>
      <c r="B2474" s="2" t="s">
        <v>74</v>
      </c>
      <c r="C2474" s="14" t="s">
        <v>185</v>
      </c>
      <c r="D2474" s="2">
        <v>2015</v>
      </c>
      <c r="E2474" s="14">
        <v>2015</v>
      </c>
      <c r="F2474" s="14" t="s">
        <v>100</v>
      </c>
      <c r="G2474" s="93">
        <v>1256</v>
      </c>
      <c r="H2474" s="93">
        <v>12596</v>
      </c>
      <c r="I2474" s="93">
        <v>1</v>
      </c>
      <c r="J2474" s="93">
        <v>27</v>
      </c>
      <c r="K2474" s="93">
        <v>1257</v>
      </c>
      <c r="L2474" s="93">
        <v>12623</v>
      </c>
      <c r="M2474" s="48">
        <v>13880</v>
      </c>
      <c r="N2474" s="48">
        <v>25985</v>
      </c>
      <c r="O2474" s="48">
        <v>3076</v>
      </c>
      <c r="P2474" s="48">
        <v>22833</v>
      </c>
      <c r="Q2474" s="48">
        <v>25909</v>
      </c>
      <c r="R2474" s="48">
        <v>4</v>
      </c>
      <c r="S2474" s="48">
        <v>72</v>
      </c>
      <c r="T2474" s="48">
        <v>76</v>
      </c>
      <c r="U2474" s="48">
        <v>3080</v>
      </c>
      <c r="V2474" s="48">
        <v>22905</v>
      </c>
      <c r="W2474" s="156">
        <v>3595545</v>
      </c>
      <c r="X2474" s="156">
        <v>6210</v>
      </c>
      <c r="Y2474" s="156">
        <v>3601755</v>
      </c>
      <c r="Z2474" s="28">
        <v>0.94789999999999996</v>
      </c>
      <c r="AA2474" s="28"/>
      <c r="AB2474" s="111">
        <v>87</v>
      </c>
      <c r="AC2474" s="28">
        <v>0.29899999999999999</v>
      </c>
      <c r="AD2474" s="28">
        <v>2.87E-2</v>
      </c>
      <c r="AE2474" s="139"/>
      <c r="AF2474" s="139"/>
      <c r="AG2474" s="93">
        <v>2504</v>
      </c>
      <c r="AH2474" s="93">
        <v>5220</v>
      </c>
      <c r="AI2474" s="1"/>
      <c r="AJ2474" s="1"/>
      <c r="AK2474" s="1"/>
      <c r="AL2474" s="1"/>
      <c r="AM2474" s="1"/>
      <c r="AN2474" s="1"/>
      <c r="AO2474" s="1"/>
      <c r="AP2474" s="1"/>
      <c r="AQ2474" s="1"/>
      <c r="AR2474" s="1"/>
      <c r="AS2474" s="1"/>
      <c r="AT2474" s="1"/>
      <c r="AU2474" s="1"/>
      <c r="AV2474" s="1"/>
      <c r="AW2474" s="1"/>
      <c r="AX2474" s="1"/>
      <c r="AY2474" s="1"/>
    </row>
    <row r="2475" spans="1:51">
      <c r="A2475" s="13" t="s">
        <v>158</v>
      </c>
      <c r="B2475" s="2" t="s">
        <v>75</v>
      </c>
      <c r="C2475" s="14" t="s">
        <v>185</v>
      </c>
      <c r="D2475" s="2">
        <v>2015</v>
      </c>
      <c r="E2475" s="14">
        <v>2015</v>
      </c>
      <c r="F2475" s="14" t="s">
        <v>100</v>
      </c>
      <c r="G2475" s="93">
        <v>1491</v>
      </c>
      <c r="H2475" s="93">
        <v>11555</v>
      </c>
      <c r="I2475" s="93">
        <v>1</v>
      </c>
      <c r="J2475" s="93">
        <v>23</v>
      </c>
      <c r="K2475" s="93">
        <v>1492</v>
      </c>
      <c r="L2475" s="93">
        <v>11578</v>
      </c>
      <c r="M2475" s="48">
        <v>13070</v>
      </c>
      <c r="N2475" s="48">
        <v>25185</v>
      </c>
      <c r="O2475" s="48">
        <v>3717</v>
      </c>
      <c r="P2475" s="48">
        <v>21415</v>
      </c>
      <c r="Q2475" s="48">
        <v>25132</v>
      </c>
      <c r="R2475" s="48">
        <v>4</v>
      </c>
      <c r="S2475" s="48">
        <v>49</v>
      </c>
      <c r="T2475" s="48">
        <v>53</v>
      </c>
      <c r="U2475" s="48">
        <v>3721</v>
      </c>
      <c r="V2475" s="48">
        <v>21464</v>
      </c>
      <c r="W2475" s="156">
        <v>3371884</v>
      </c>
      <c r="X2475" s="156">
        <v>6934</v>
      </c>
      <c r="Y2475" s="156">
        <v>3378818</v>
      </c>
      <c r="Z2475" s="28">
        <v>0.95660000000000001</v>
      </c>
      <c r="AA2475" s="28"/>
      <c r="AB2475" s="111">
        <v>87</v>
      </c>
      <c r="AC2475" s="28">
        <v>0.29899999999999999</v>
      </c>
      <c r="AD2475" s="28">
        <v>2.87E-2</v>
      </c>
      <c r="AE2475" s="139"/>
      <c r="AF2475" s="139"/>
      <c r="AG2475" s="93">
        <v>620</v>
      </c>
      <c r="AH2475" s="93">
        <v>1020</v>
      </c>
      <c r="AI2475" s="1"/>
      <c r="AJ2475" s="1"/>
      <c r="AK2475" s="1"/>
      <c r="AL2475" s="1"/>
      <c r="AM2475" s="1"/>
      <c r="AN2475" s="1"/>
      <c r="AO2475" s="1"/>
      <c r="AP2475" s="1"/>
      <c r="AQ2475" s="1"/>
      <c r="AR2475" s="1"/>
      <c r="AS2475" s="1"/>
      <c r="AT2475" s="1"/>
      <c r="AU2475" s="1"/>
      <c r="AV2475" s="1"/>
      <c r="AW2475" s="1"/>
      <c r="AX2475" s="1"/>
      <c r="AY2475" s="1"/>
    </row>
    <row r="2476" spans="1:51">
      <c r="A2476" s="13" t="s">
        <v>159</v>
      </c>
      <c r="B2476" s="2" t="s">
        <v>75</v>
      </c>
      <c r="C2476" s="14" t="s">
        <v>185</v>
      </c>
      <c r="D2476" s="2">
        <v>2015</v>
      </c>
      <c r="E2476" s="14">
        <v>2015</v>
      </c>
      <c r="F2476" s="14" t="s">
        <v>100</v>
      </c>
      <c r="G2476" s="93">
        <v>7</v>
      </c>
      <c r="H2476" s="93">
        <v>167</v>
      </c>
      <c r="I2476" s="93">
        <v>0</v>
      </c>
      <c r="J2476" s="93">
        <v>0</v>
      </c>
      <c r="K2476" s="93">
        <v>7</v>
      </c>
      <c r="L2476" s="93">
        <v>167</v>
      </c>
      <c r="M2476" s="48">
        <v>174</v>
      </c>
      <c r="N2476" s="48">
        <v>317</v>
      </c>
      <c r="O2476" s="48">
        <v>19</v>
      </c>
      <c r="P2476" s="48">
        <v>298</v>
      </c>
      <c r="Q2476" s="48">
        <v>317</v>
      </c>
      <c r="R2476" s="48">
        <v>0</v>
      </c>
      <c r="S2476" s="48">
        <v>0</v>
      </c>
      <c r="T2476" s="48">
        <v>0</v>
      </c>
      <c r="U2476" s="48">
        <v>19</v>
      </c>
      <c r="V2476" s="48">
        <v>298</v>
      </c>
      <c r="W2476" s="156">
        <v>41262</v>
      </c>
      <c r="X2476" s="156">
        <v>0</v>
      </c>
      <c r="Y2476" s="156">
        <v>41262</v>
      </c>
      <c r="Z2476" s="28">
        <v>1</v>
      </c>
      <c r="AA2476" s="28"/>
      <c r="AB2476" s="111">
        <v>87</v>
      </c>
      <c r="AC2476" s="28">
        <v>0.29899999999999999</v>
      </c>
      <c r="AD2476" s="28">
        <v>2.87E-2</v>
      </c>
      <c r="AE2476" s="139"/>
      <c r="AF2476" s="139"/>
      <c r="AG2476" s="93">
        <v>1</v>
      </c>
      <c r="AH2476" s="93">
        <v>1</v>
      </c>
      <c r="AI2476" s="1"/>
      <c r="AJ2476" s="1"/>
      <c r="AK2476" s="1"/>
      <c r="AL2476" s="1"/>
      <c r="AM2476" s="1"/>
      <c r="AN2476" s="1"/>
      <c r="AO2476" s="1"/>
      <c r="AP2476" s="1"/>
      <c r="AQ2476" s="1"/>
      <c r="AR2476" s="1"/>
      <c r="AS2476" s="1"/>
      <c r="AT2476" s="1"/>
      <c r="AU2476" s="1"/>
      <c r="AV2476" s="1"/>
      <c r="AW2476" s="1"/>
      <c r="AX2476" s="1"/>
      <c r="AY2476" s="1"/>
    </row>
    <row r="2477" spans="1:51">
      <c r="A2477" s="13" t="s">
        <v>160</v>
      </c>
      <c r="B2477" s="2" t="s">
        <v>75</v>
      </c>
      <c r="C2477" s="14" t="s">
        <v>185</v>
      </c>
      <c r="D2477" s="2">
        <v>2015</v>
      </c>
      <c r="E2477" s="14">
        <v>2015</v>
      </c>
      <c r="F2477" s="14" t="s">
        <v>100</v>
      </c>
      <c r="G2477" s="93">
        <v>434</v>
      </c>
      <c r="H2477" s="93">
        <v>2844</v>
      </c>
      <c r="I2477" s="93">
        <v>0</v>
      </c>
      <c r="J2477" s="93">
        <v>5</v>
      </c>
      <c r="K2477" s="93">
        <v>434</v>
      </c>
      <c r="L2477" s="93">
        <v>2849</v>
      </c>
      <c r="M2477" s="48">
        <v>3283</v>
      </c>
      <c r="N2477" s="48">
        <v>7039</v>
      </c>
      <c r="O2477" s="48">
        <v>1190</v>
      </c>
      <c r="P2477" s="48">
        <v>5839</v>
      </c>
      <c r="Q2477" s="48">
        <v>7029</v>
      </c>
      <c r="R2477" s="48">
        <v>1</v>
      </c>
      <c r="S2477" s="48">
        <v>9</v>
      </c>
      <c r="T2477" s="48">
        <v>10</v>
      </c>
      <c r="U2477" s="48">
        <v>1191</v>
      </c>
      <c r="V2477" s="48">
        <v>5848</v>
      </c>
      <c r="W2477" s="156">
        <v>955562</v>
      </c>
      <c r="X2477" s="156">
        <v>1236</v>
      </c>
      <c r="Y2477" s="156">
        <v>956798</v>
      </c>
      <c r="Z2477" s="28">
        <v>0.99260000000000004</v>
      </c>
      <c r="AA2477" s="28"/>
      <c r="AB2477" s="111">
        <v>87</v>
      </c>
      <c r="AC2477" s="28">
        <v>0.29899999999999999</v>
      </c>
      <c r="AD2477" s="28">
        <v>2.87E-2</v>
      </c>
      <c r="AE2477" s="139"/>
      <c r="AF2477" s="139"/>
      <c r="AG2477" s="93">
        <v>148</v>
      </c>
      <c r="AH2477" s="93">
        <v>252</v>
      </c>
      <c r="AI2477" s="1"/>
      <c r="AJ2477" s="1"/>
      <c r="AK2477" s="1"/>
      <c r="AL2477" s="1"/>
      <c r="AM2477" s="1"/>
      <c r="AN2477" s="1"/>
      <c r="AO2477" s="1"/>
      <c r="AP2477" s="1"/>
      <c r="AQ2477" s="1"/>
      <c r="AR2477" s="1"/>
      <c r="AS2477" s="1"/>
      <c r="AT2477" s="1"/>
      <c r="AU2477" s="1"/>
      <c r="AV2477" s="1"/>
      <c r="AW2477" s="1"/>
      <c r="AX2477" s="1"/>
      <c r="AY2477" s="1"/>
    </row>
    <row r="2478" spans="1:51">
      <c r="A2478" s="13" t="s">
        <v>161</v>
      </c>
      <c r="B2478" s="2" t="s">
        <v>74</v>
      </c>
      <c r="C2478" s="14" t="s">
        <v>185</v>
      </c>
      <c r="D2478" s="2">
        <v>2015</v>
      </c>
      <c r="E2478" s="14">
        <v>2015</v>
      </c>
      <c r="F2478" s="14" t="s">
        <v>100</v>
      </c>
      <c r="G2478" s="93">
        <v>3034</v>
      </c>
      <c r="H2478" s="93">
        <v>19921</v>
      </c>
      <c r="I2478" s="93">
        <v>6</v>
      </c>
      <c r="J2478" s="93">
        <v>109</v>
      </c>
      <c r="K2478" s="93">
        <v>3040</v>
      </c>
      <c r="L2478" s="93">
        <v>20030</v>
      </c>
      <c r="M2478" s="48">
        <v>23070</v>
      </c>
      <c r="N2478" s="48">
        <v>44061</v>
      </c>
      <c r="O2478" s="48">
        <v>7361</v>
      </c>
      <c r="P2478" s="48">
        <v>36419</v>
      </c>
      <c r="Q2478" s="48">
        <v>43780</v>
      </c>
      <c r="R2478" s="48">
        <v>25</v>
      </c>
      <c r="S2478" s="48">
        <v>256</v>
      </c>
      <c r="T2478" s="48">
        <v>281</v>
      </c>
      <c r="U2478" s="48">
        <v>7386</v>
      </c>
      <c r="V2478" s="48">
        <v>36675</v>
      </c>
      <c r="W2478" s="156">
        <v>6318811.0800000001</v>
      </c>
      <c r="X2478" s="156">
        <v>32333.3</v>
      </c>
      <c r="Y2478" s="156">
        <v>6351144.3799999999</v>
      </c>
      <c r="Z2478" s="28">
        <v>0.9667</v>
      </c>
      <c r="AA2478" s="28"/>
      <c r="AB2478" s="111">
        <v>3</v>
      </c>
      <c r="AC2478" s="28">
        <v>0.66700000000000004</v>
      </c>
      <c r="AD2478" s="28">
        <v>2.0199999999999999E-2</v>
      </c>
      <c r="AE2478" s="139"/>
      <c r="AF2478" s="139"/>
      <c r="AG2478" s="93">
        <v>2330</v>
      </c>
      <c r="AH2478" s="93">
        <v>4634</v>
      </c>
      <c r="AI2478" s="1"/>
      <c r="AJ2478" s="1"/>
      <c r="AK2478" s="1"/>
      <c r="AL2478" s="1"/>
      <c r="AM2478" s="1"/>
      <c r="AN2478" s="1"/>
      <c r="AO2478" s="1"/>
      <c r="AP2478" s="1"/>
      <c r="AQ2478" s="1"/>
      <c r="AR2478" s="1"/>
      <c r="AS2478" s="1"/>
      <c r="AT2478" s="1"/>
      <c r="AU2478" s="1"/>
      <c r="AV2478" s="1"/>
      <c r="AW2478" s="1"/>
      <c r="AX2478" s="1"/>
      <c r="AY2478" s="1"/>
    </row>
    <row r="2479" spans="1:51">
      <c r="A2479" s="13" t="s">
        <v>162</v>
      </c>
      <c r="B2479" s="2" t="s">
        <v>74</v>
      </c>
      <c r="C2479" s="14" t="s">
        <v>185</v>
      </c>
      <c r="D2479" s="2">
        <v>2015</v>
      </c>
      <c r="E2479" s="14">
        <v>2015</v>
      </c>
      <c r="F2479" s="14" t="s">
        <v>100</v>
      </c>
      <c r="G2479" s="93">
        <v>1808</v>
      </c>
      <c r="H2479" s="93">
        <v>18286</v>
      </c>
      <c r="I2479" s="93">
        <v>13</v>
      </c>
      <c r="J2479" s="93">
        <v>138</v>
      </c>
      <c r="K2479" s="93">
        <v>1821</v>
      </c>
      <c r="L2479" s="93">
        <v>18424</v>
      </c>
      <c r="M2479" s="48">
        <v>20245</v>
      </c>
      <c r="N2479" s="48">
        <v>36302</v>
      </c>
      <c r="O2479" s="48">
        <v>4429</v>
      </c>
      <c r="P2479" s="48">
        <v>31498</v>
      </c>
      <c r="Q2479" s="48">
        <v>35927</v>
      </c>
      <c r="R2479" s="48">
        <v>43</v>
      </c>
      <c r="S2479" s="48">
        <v>332</v>
      </c>
      <c r="T2479" s="48">
        <v>375</v>
      </c>
      <c r="U2479" s="48">
        <v>4472</v>
      </c>
      <c r="V2479" s="48">
        <v>31830</v>
      </c>
      <c r="W2479" s="156">
        <v>5011923</v>
      </c>
      <c r="X2479" s="156">
        <v>38883</v>
      </c>
      <c r="Y2479" s="156">
        <v>5050806</v>
      </c>
      <c r="Z2479" s="28">
        <v>0.9546</v>
      </c>
      <c r="AA2479" s="28"/>
      <c r="AB2479" s="111">
        <v>87</v>
      </c>
      <c r="AC2479" s="28">
        <v>0.29899999999999999</v>
      </c>
      <c r="AD2479" s="28">
        <v>2.87E-2</v>
      </c>
      <c r="AE2479" s="139"/>
      <c r="AF2479" s="139"/>
      <c r="AG2479" s="93">
        <v>3324</v>
      </c>
      <c r="AH2479" s="93">
        <v>6775</v>
      </c>
      <c r="AI2479" s="1"/>
      <c r="AJ2479" s="1"/>
      <c r="AK2479" s="1"/>
      <c r="AL2479" s="1"/>
      <c r="AM2479" s="1"/>
      <c r="AN2479" s="1"/>
      <c r="AO2479" s="1"/>
      <c r="AP2479" s="1"/>
      <c r="AQ2479" s="1"/>
      <c r="AR2479" s="1"/>
      <c r="AS2479" s="1"/>
      <c r="AT2479" s="1"/>
      <c r="AU2479" s="1"/>
      <c r="AV2479" s="1"/>
      <c r="AW2479" s="1"/>
      <c r="AX2479" s="1"/>
      <c r="AY2479" s="1"/>
    </row>
    <row r="2480" spans="1:51">
      <c r="A2480" s="13" t="s">
        <v>163</v>
      </c>
      <c r="B2480" s="2" t="s">
        <v>75</v>
      </c>
      <c r="C2480" s="14" t="s">
        <v>185</v>
      </c>
      <c r="D2480" s="2">
        <v>2015</v>
      </c>
      <c r="E2480" s="14">
        <v>2015</v>
      </c>
      <c r="F2480" s="14" t="s">
        <v>100</v>
      </c>
      <c r="G2480" s="93">
        <v>6190</v>
      </c>
      <c r="H2480" s="93">
        <v>37392</v>
      </c>
      <c r="I2480" s="93">
        <v>12</v>
      </c>
      <c r="J2480" s="93">
        <v>82</v>
      </c>
      <c r="K2480" s="93">
        <v>6202</v>
      </c>
      <c r="L2480" s="93">
        <v>37474</v>
      </c>
      <c r="M2480" s="48">
        <v>43676</v>
      </c>
      <c r="N2480" s="48">
        <v>92933</v>
      </c>
      <c r="O2480" s="48">
        <v>16321</v>
      </c>
      <c r="P2480" s="48">
        <v>76345</v>
      </c>
      <c r="Q2480" s="48">
        <v>92666</v>
      </c>
      <c r="R2480" s="48">
        <v>41</v>
      </c>
      <c r="S2480" s="48">
        <v>226</v>
      </c>
      <c r="T2480" s="48">
        <v>267</v>
      </c>
      <c r="U2480" s="48">
        <v>16362</v>
      </c>
      <c r="V2480" s="48">
        <v>76571</v>
      </c>
      <c r="W2480" s="156">
        <v>12831713</v>
      </c>
      <c r="X2480" s="156">
        <v>27254</v>
      </c>
      <c r="Y2480" s="156">
        <v>12858967</v>
      </c>
      <c r="Z2480" s="28">
        <v>0.99209999999999998</v>
      </c>
      <c r="AA2480" s="28"/>
      <c r="AB2480" s="111">
        <v>18</v>
      </c>
      <c r="AC2480" s="28">
        <v>0.111</v>
      </c>
      <c r="AD2480" s="28">
        <v>1.4500000000000001E-2</v>
      </c>
      <c r="AE2480" s="139"/>
      <c r="AF2480" s="139"/>
      <c r="AG2480" s="93">
        <v>5291</v>
      </c>
      <c r="AH2480" s="93">
        <v>11334</v>
      </c>
      <c r="AI2480" s="1"/>
      <c r="AJ2480" s="1"/>
      <c r="AK2480" s="1"/>
      <c r="AL2480" s="1"/>
      <c r="AM2480" s="1"/>
      <c r="AN2480" s="1"/>
      <c r="AO2480" s="1"/>
      <c r="AP2480" s="1"/>
      <c r="AQ2480" s="1"/>
      <c r="AR2480" s="1"/>
      <c r="AS2480" s="1"/>
      <c r="AT2480" s="1"/>
      <c r="AU2480" s="1"/>
      <c r="AV2480" s="1"/>
      <c r="AW2480" s="1"/>
      <c r="AX2480" s="1"/>
      <c r="AY2480" s="1"/>
    </row>
    <row r="2481" spans="1:51">
      <c r="A2481" s="13" t="s">
        <v>164</v>
      </c>
      <c r="B2481" s="2" t="s">
        <v>75</v>
      </c>
      <c r="C2481" s="14" t="s">
        <v>185</v>
      </c>
      <c r="D2481" s="2">
        <v>2015</v>
      </c>
      <c r="E2481" s="14">
        <v>2015</v>
      </c>
      <c r="F2481" s="14" t="s">
        <v>100</v>
      </c>
      <c r="G2481" s="93">
        <v>754</v>
      </c>
      <c r="H2481" s="93">
        <v>4924</v>
      </c>
      <c r="I2481" s="93">
        <v>4</v>
      </c>
      <c r="J2481" s="93">
        <v>25</v>
      </c>
      <c r="K2481" s="93">
        <v>758</v>
      </c>
      <c r="L2481" s="93">
        <v>4949</v>
      </c>
      <c r="M2481" s="48">
        <v>5707</v>
      </c>
      <c r="N2481" s="48">
        <v>13246</v>
      </c>
      <c r="O2481" s="48">
        <v>2112</v>
      </c>
      <c r="P2481" s="48">
        <v>11050</v>
      </c>
      <c r="Q2481" s="48">
        <v>13162</v>
      </c>
      <c r="R2481" s="48">
        <v>16</v>
      </c>
      <c r="S2481" s="48">
        <v>68</v>
      </c>
      <c r="T2481" s="48">
        <v>84</v>
      </c>
      <c r="U2481" s="48">
        <v>2128</v>
      </c>
      <c r="V2481" s="48">
        <v>11118</v>
      </c>
      <c r="W2481" s="156">
        <v>1784520</v>
      </c>
      <c r="X2481" s="156">
        <v>10031</v>
      </c>
      <c r="Y2481" s="156">
        <v>1794551</v>
      </c>
      <c r="Z2481" s="28">
        <v>0.96479999999999999</v>
      </c>
      <c r="AA2481" s="28"/>
      <c r="AB2481" s="111">
        <v>87</v>
      </c>
      <c r="AC2481" s="28">
        <v>0.29899999999999999</v>
      </c>
      <c r="AD2481" s="28">
        <v>2.87E-2</v>
      </c>
      <c r="AE2481" s="139"/>
      <c r="AF2481" s="139"/>
      <c r="AG2481" s="93">
        <v>667</v>
      </c>
      <c r="AH2481" s="93">
        <v>1410</v>
      </c>
      <c r="AI2481" s="1"/>
      <c r="AJ2481" s="1"/>
      <c r="AK2481" s="1"/>
      <c r="AL2481" s="1"/>
      <c r="AM2481" s="1"/>
      <c r="AN2481" s="1"/>
      <c r="AO2481" s="1"/>
      <c r="AP2481" s="1"/>
      <c r="AQ2481" s="1"/>
      <c r="AR2481" s="1"/>
      <c r="AS2481" s="1"/>
      <c r="AT2481" s="1"/>
      <c r="AU2481" s="1"/>
      <c r="AV2481" s="1"/>
      <c r="AW2481" s="1"/>
      <c r="AX2481" s="1"/>
      <c r="AY2481" s="1"/>
    </row>
    <row r="2482" spans="1:51">
      <c r="A2482" s="13" t="s">
        <v>165</v>
      </c>
      <c r="B2482" s="2" t="s">
        <v>75</v>
      </c>
      <c r="C2482" s="14" t="s">
        <v>185</v>
      </c>
      <c r="D2482" s="2">
        <v>2015</v>
      </c>
      <c r="E2482" s="14">
        <v>2015</v>
      </c>
      <c r="F2482" s="14" t="s">
        <v>100</v>
      </c>
      <c r="G2482" s="93">
        <v>636</v>
      </c>
      <c r="H2482" s="93">
        <v>4166</v>
      </c>
      <c r="I2482" s="93">
        <v>1</v>
      </c>
      <c r="J2482" s="93">
        <v>9</v>
      </c>
      <c r="K2482" s="93">
        <v>637</v>
      </c>
      <c r="L2482" s="93">
        <v>4175</v>
      </c>
      <c r="M2482" s="48">
        <v>4812</v>
      </c>
      <c r="N2482" s="48">
        <v>10504</v>
      </c>
      <c r="O2482" s="48">
        <v>1717</v>
      </c>
      <c r="P2482" s="48">
        <v>8760</v>
      </c>
      <c r="Q2482" s="48">
        <v>10477</v>
      </c>
      <c r="R2482" s="48">
        <v>2</v>
      </c>
      <c r="S2482" s="48">
        <v>25</v>
      </c>
      <c r="T2482" s="48">
        <v>27</v>
      </c>
      <c r="U2482" s="48">
        <v>1719</v>
      </c>
      <c r="V2482" s="48">
        <v>8785</v>
      </c>
      <c r="W2482" s="156">
        <v>1413481</v>
      </c>
      <c r="X2482" s="156">
        <v>3810</v>
      </c>
      <c r="Y2482" s="156">
        <v>1417291</v>
      </c>
      <c r="Z2482" s="28">
        <v>0.98</v>
      </c>
      <c r="AA2482" s="28"/>
      <c r="AB2482" s="111">
        <v>87</v>
      </c>
      <c r="AC2482" s="28">
        <v>0.29899999999999999</v>
      </c>
      <c r="AD2482" s="28">
        <v>2.87E-2</v>
      </c>
      <c r="AE2482" s="139"/>
      <c r="AF2482" s="139"/>
      <c r="AG2482" s="93">
        <v>425</v>
      </c>
      <c r="AH2482" s="93">
        <v>884</v>
      </c>
      <c r="AI2482" s="1"/>
      <c r="AJ2482" s="1"/>
      <c r="AK2482" s="1"/>
      <c r="AL2482" s="1"/>
      <c r="AM2482" s="1"/>
      <c r="AN2482" s="1"/>
      <c r="AO2482" s="1"/>
      <c r="AP2482" s="1"/>
      <c r="AQ2482" s="1"/>
      <c r="AR2482" s="1"/>
      <c r="AS2482" s="1"/>
      <c r="AT2482" s="1"/>
      <c r="AU2482" s="1"/>
      <c r="AV2482" s="1"/>
      <c r="AW2482" s="1"/>
      <c r="AX2482" s="1"/>
      <c r="AY2482" s="1"/>
    </row>
    <row r="2483" spans="1:51">
      <c r="A2483" s="13" t="s">
        <v>166</v>
      </c>
      <c r="B2483" s="2" t="s">
        <v>75</v>
      </c>
      <c r="C2483" s="14" t="s">
        <v>185</v>
      </c>
      <c r="D2483" s="2">
        <v>2015</v>
      </c>
      <c r="E2483" s="14">
        <v>2015</v>
      </c>
      <c r="F2483" s="14" t="s">
        <v>100</v>
      </c>
      <c r="G2483" s="93">
        <v>70</v>
      </c>
      <c r="H2483" s="93">
        <v>935</v>
      </c>
      <c r="I2483" s="93">
        <v>0</v>
      </c>
      <c r="J2483" s="93">
        <v>1</v>
      </c>
      <c r="K2483" s="93">
        <v>70</v>
      </c>
      <c r="L2483" s="93">
        <v>936</v>
      </c>
      <c r="M2483" s="48">
        <v>1006</v>
      </c>
      <c r="N2483" s="48">
        <v>1831</v>
      </c>
      <c r="O2483" s="48">
        <v>175</v>
      </c>
      <c r="P2483" s="48">
        <v>1655</v>
      </c>
      <c r="Q2483" s="48">
        <v>1830</v>
      </c>
      <c r="R2483" s="48">
        <v>0</v>
      </c>
      <c r="S2483" s="48">
        <v>1</v>
      </c>
      <c r="T2483" s="48">
        <v>1</v>
      </c>
      <c r="U2483" s="48">
        <v>175</v>
      </c>
      <c r="V2483" s="48">
        <v>1656</v>
      </c>
      <c r="W2483" s="156">
        <v>273556</v>
      </c>
      <c r="X2483" s="156">
        <v>194</v>
      </c>
      <c r="Y2483" s="156">
        <v>273750</v>
      </c>
      <c r="Z2483" s="28">
        <v>0.98150000000000004</v>
      </c>
      <c r="AA2483" s="28"/>
      <c r="AB2483" s="111">
        <v>87</v>
      </c>
      <c r="AC2483" s="28">
        <v>0.29899999999999999</v>
      </c>
      <c r="AD2483" s="28">
        <v>2.87E-2</v>
      </c>
      <c r="AE2483" s="139"/>
      <c r="AF2483" s="139"/>
      <c r="AG2483" s="93">
        <v>36</v>
      </c>
      <c r="AH2483" s="93">
        <v>52</v>
      </c>
      <c r="AI2483" s="1"/>
      <c r="AJ2483" s="1"/>
      <c r="AK2483" s="1"/>
      <c r="AL2483" s="1"/>
      <c r="AM2483" s="1"/>
      <c r="AN2483" s="1"/>
      <c r="AO2483" s="1"/>
      <c r="AP2483" s="1"/>
      <c r="AQ2483" s="1"/>
      <c r="AR2483" s="1"/>
      <c r="AS2483" s="1"/>
      <c r="AT2483" s="1"/>
      <c r="AU2483" s="1"/>
      <c r="AV2483" s="1"/>
      <c r="AW2483" s="1"/>
      <c r="AX2483" s="1"/>
      <c r="AY2483" s="1"/>
    </row>
    <row r="2484" spans="1:51">
      <c r="A2484" s="13" t="s">
        <v>167</v>
      </c>
      <c r="B2484" s="2" t="s">
        <v>74</v>
      </c>
      <c r="C2484" s="14" t="s">
        <v>185</v>
      </c>
      <c r="D2484" s="2">
        <v>2015</v>
      </c>
      <c r="E2484" s="14">
        <v>2015</v>
      </c>
      <c r="F2484" s="14" t="s">
        <v>100</v>
      </c>
      <c r="G2484" s="93">
        <v>8952</v>
      </c>
      <c r="H2484" s="93">
        <v>43495</v>
      </c>
      <c r="I2484" s="93">
        <v>21</v>
      </c>
      <c r="J2484" s="93">
        <v>391</v>
      </c>
      <c r="K2484" s="93">
        <v>8973</v>
      </c>
      <c r="L2484" s="93">
        <v>43886</v>
      </c>
      <c r="M2484" s="48">
        <v>52859</v>
      </c>
      <c r="N2484" s="48">
        <v>124359</v>
      </c>
      <c r="O2484" s="48">
        <v>24625</v>
      </c>
      <c r="P2484" s="48">
        <v>98672</v>
      </c>
      <c r="Q2484" s="48">
        <v>123297</v>
      </c>
      <c r="R2484" s="48">
        <v>66</v>
      </c>
      <c r="S2484" s="48">
        <v>996</v>
      </c>
      <c r="T2484" s="48">
        <v>1062</v>
      </c>
      <c r="U2484" s="48">
        <v>24691</v>
      </c>
      <c r="V2484" s="48">
        <v>99668</v>
      </c>
      <c r="W2484" s="156">
        <v>16873551</v>
      </c>
      <c r="X2484" s="156">
        <v>126394</v>
      </c>
      <c r="Y2484" s="156">
        <v>16999945</v>
      </c>
      <c r="Z2484" s="28">
        <v>0.99419999999999997</v>
      </c>
      <c r="AA2484" s="28"/>
      <c r="AB2484" s="111">
        <v>8</v>
      </c>
      <c r="AC2484" s="28">
        <v>0.375</v>
      </c>
      <c r="AD2484" s="28">
        <v>3.4000000000000002E-2</v>
      </c>
      <c r="AE2484" s="139"/>
      <c r="AF2484" s="139"/>
      <c r="AG2484" s="93">
        <v>8155</v>
      </c>
      <c r="AH2484" s="93">
        <v>18849</v>
      </c>
      <c r="AI2484" s="1"/>
      <c r="AJ2484" s="1"/>
      <c r="AK2484" s="1"/>
      <c r="AL2484" s="1"/>
      <c r="AM2484" s="1"/>
      <c r="AN2484" s="1"/>
      <c r="AO2484" s="1"/>
      <c r="AP2484" s="1"/>
      <c r="AQ2484" s="1"/>
      <c r="AR2484" s="1"/>
      <c r="AS2484" s="1"/>
      <c r="AT2484" s="1"/>
      <c r="AU2484" s="1"/>
      <c r="AV2484" s="1"/>
      <c r="AW2484" s="1"/>
      <c r="AX2484" s="1"/>
      <c r="AY2484" s="1"/>
    </row>
    <row r="2485" spans="1:51">
      <c r="A2485" s="13" t="s">
        <v>168</v>
      </c>
      <c r="B2485" s="2" t="s">
        <v>75</v>
      </c>
      <c r="C2485" s="14" t="s">
        <v>185</v>
      </c>
      <c r="D2485" s="2">
        <v>2015</v>
      </c>
      <c r="E2485" s="14">
        <v>2015</v>
      </c>
      <c r="F2485" s="14" t="s">
        <v>100</v>
      </c>
      <c r="G2485" s="93">
        <v>353</v>
      </c>
      <c r="H2485" s="93">
        <v>2816</v>
      </c>
      <c r="I2485" s="93">
        <v>1</v>
      </c>
      <c r="J2485" s="93">
        <v>4</v>
      </c>
      <c r="K2485" s="93">
        <v>354</v>
      </c>
      <c r="L2485" s="93">
        <v>2820</v>
      </c>
      <c r="M2485" s="48">
        <v>3174</v>
      </c>
      <c r="N2485" s="48">
        <v>5596</v>
      </c>
      <c r="O2485" s="48">
        <v>921</v>
      </c>
      <c r="P2485" s="48">
        <v>4662</v>
      </c>
      <c r="Q2485" s="48">
        <v>5583</v>
      </c>
      <c r="R2485" s="48">
        <v>3</v>
      </c>
      <c r="S2485" s="48">
        <v>10</v>
      </c>
      <c r="T2485" s="48">
        <v>13</v>
      </c>
      <c r="U2485" s="48">
        <v>924</v>
      </c>
      <c r="V2485" s="48">
        <v>4672</v>
      </c>
      <c r="W2485" s="156">
        <v>790700</v>
      </c>
      <c r="X2485" s="156">
        <v>1669</v>
      </c>
      <c r="Y2485" s="156">
        <v>792369</v>
      </c>
      <c r="Z2485" s="28">
        <v>0.93130000000000002</v>
      </c>
      <c r="AA2485" s="28"/>
      <c r="AB2485" s="111">
        <v>87</v>
      </c>
      <c r="AC2485" s="28">
        <v>0.29899999999999999</v>
      </c>
      <c r="AD2485" s="28">
        <v>2.87E-2</v>
      </c>
      <c r="AE2485" s="139"/>
      <c r="AF2485" s="139"/>
      <c r="AG2485" s="93">
        <v>112</v>
      </c>
      <c r="AH2485" s="93">
        <v>181</v>
      </c>
      <c r="AI2485" s="1"/>
      <c r="AJ2485" s="1"/>
      <c r="AK2485" s="1"/>
      <c r="AL2485" s="1"/>
      <c r="AM2485" s="1"/>
      <c r="AN2485" s="1"/>
      <c r="AO2485" s="1"/>
      <c r="AP2485" s="1"/>
      <c r="AQ2485" s="1"/>
      <c r="AR2485" s="1"/>
      <c r="AS2485" s="1"/>
      <c r="AT2485" s="1"/>
      <c r="AU2485" s="1"/>
      <c r="AV2485" s="1"/>
      <c r="AW2485" s="1"/>
      <c r="AX2485" s="1"/>
      <c r="AY2485" s="1"/>
    </row>
    <row r="2486" spans="1:51">
      <c r="A2486" s="13" t="s">
        <v>169</v>
      </c>
      <c r="B2486" s="2" t="s">
        <v>74</v>
      </c>
      <c r="C2486" s="14" t="s">
        <v>185</v>
      </c>
      <c r="D2486" s="2">
        <v>2015</v>
      </c>
      <c r="E2486" s="14">
        <v>2015</v>
      </c>
      <c r="F2486" s="14" t="s">
        <v>100</v>
      </c>
      <c r="G2486" s="93">
        <v>3370</v>
      </c>
      <c r="H2486" s="93">
        <v>33665</v>
      </c>
      <c r="I2486" s="93">
        <v>10</v>
      </c>
      <c r="J2486" s="93">
        <v>290</v>
      </c>
      <c r="K2486" s="93">
        <v>3380</v>
      </c>
      <c r="L2486" s="93">
        <v>33955</v>
      </c>
      <c r="M2486" s="48">
        <v>37335</v>
      </c>
      <c r="N2486" s="48">
        <v>75343</v>
      </c>
      <c r="O2486" s="48">
        <v>8571</v>
      </c>
      <c r="P2486" s="48">
        <v>66118</v>
      </c>
      <c r="Q2486" s="48">
        <v>74689</v>
      </c>
      <c r="R2486" s="48">
        <v>36</v>
      </c>
      <c r="S2486" s="48">
        <v>618</v>
      </c>
      <c r="T2486" s="48">
        <v>654</v>
      </c>
      <c r="U2486" s="48">
        <v>8607</v>
      </c>
      <c r="V2486" s="48">
        <v>66736</v>
      </c>
      <c r="W2486" s="156">
        <v>10331377</v>
      </c>
      <c r="X2486" s="156">
        <v>119968</v>
      </c>
      <c r="Y2486" s="156">
        <v>10451345</v>
      </c>
      <c r="Z2486" s="28">
        <v>0.97660000000000002</v>
      </c>
      <c r="AA2486" s="28"/>
      <c r="AB2486" s="111">
        <v>10</v>
      </c>
      <c r="AC2486" s="28">
        <v>0.4</v>
      </c>
      <c r="AD2486" s="28">
        <v>6.7000000000000004E-2</v>
      </c>
      <c r="AE2486" s="139"/>
      <c r="AF2486" s="139"/>
      <c r="AG2486" s="93">
        <v>6812</v>
      </c>
      <c r="AH2486" s="93">
        <v>15138</v>
      </c>
      <c r="AI2486" s="1"/>
      <c r="AJ2486" s="1"/>
      <c r="AK2486" s="1"/>
      <c r="AL2486" s="1"/>
      <c r="AM2486" s="1"/>
      <c r="AN2486" s="1"/>
      <c r="AO2486" s="1"/>
      <c r="AP2486" s="1"/>
      <c r="AQ2486" s="1"/>
      <c r="AR2486" s="1"/>
      <c r="AS2486" s="1"/>
      <c r="AT2486" s="1"/>
      <c r="AU2486" s="1"/>
      <c r="AV2486" s="1"/>
      <c r="AW2486" s="1"/>
      <c r="AX2486" s="1"/>
      <c r="AY2486" s="1"/>
    </row>
    <row r="2487" spans="1:51">
      <c r="A2487" s="13" t="s">
        <v>170</v>
      </c>
      <c r="B2487" s="2" t="s">
        <v>74</v>
      </c>
      <c r="C2487" s="14" t="s">
        <v>185</v>
      </c>
      <c r="D2487" s="2">
        <v>2015</v>
      </c>
      <c r="E2487" s="14">
        <v>2015</v>
      </c>
      <c r="F2487" s="14" t="s">
        <v>100</v>
      </c>
      <c r="G2487" s="93">
        <v>1035</v>
      </c>
      <c r="H2487" s="93">
        <v>9017</v>
      </c>
      <c r="I2487" s="93">
        <v>21</v>
      </c>
      <c r="J2487" s="93">
        <v>136</v>
      </c>
      <c r="K2487" s="93">
        <v>1056</v>
      </c>
      <c r="L2487" s="93">
        <v>9153</v>
      </c>
      <c r="M2487" s="48">
        <v>10209</v>
      </c>
      <c r="N2487" s="48">
        <v>20645</v>
      </c>
      <c r="O2487" s="48">
        <v>2741</v>
      </c>
      <c r="P2487" s="48">
        <v>17485</v>
      </c>
      <c r="Q2487" s="48">
        <v>20226</v>
      </c>
      <c r="R2487" s="48">
        <v>81</v>
      </c>
      <c r="S2487" s="48">
        <v>338</v>
      </c>
      <c r="T2487" s="48">
        <v>419</v>
      </c>
      <c r="U2487" s="48">
        <v>2822</v>
      </c>
      <c r="V2487" s="48">
        <v>17823</v>
      </c>
      <c r="W2487" s="156">
        <v>2748748</v>
      </c>
      <c r="X2487" s="156">
        <v>53433</v>
      </c>
      <c r="Y2487" s="156">
        <v>2802181</v>
      </c>
      <c r="Z2487" s="28">
        <v>0.94640000000000002</v>
      </c>
      <c r="AA2487" s="28"/>
      <c r="AB2487" s="111">
        <v>87</v>
      </c>
      <c r="AC2487" s="28">
        <v>0.29899999999999999</v>
      </c>
      <c r="AD2487" s="28">
        <v>2.87E-2</v>
      </c>
      <c r="AE2487" s="139"/>
      <c r="AF2487" s="139"/>
      <c r="AG2487" s="93">
        <v>914</v>
      </c>
      <c r="AH2487" s="93">
        <v>1833</v>
      </c>
      <c r="AI2487" s="1"/>
      <c r="AJ2487" s="1"/>
      <c r="AK2487" s="1"/>
      <c r="AL2487" s="1"/>
      <c r="AM2487" s="1"/>
      <c r="AN2487" s="1"/>
      <c r="AO2487" s="1"/>
      <c r="AP2487" s="1"/>
      <c r="AQ2487" s="1"/>
      <c r="AR2487" s="1"/>
      <c r="AS2487" s="1"/>
      <c r="AT2487" s="1"/>
      <c r="AU2487" s="1"/>
      <c r="AV2487" s="1"/>
      <c r="AW2487" s="1"/>
      <c r="AX2487" s="1"/>
      <c r="AY2487" s="1"/>
    </row>
    <row r="2488" spans="1:51">
      <c r="A2488" s="13" t="s">
        <v>171</v>
      </c>
      <c r="B2488" s="2" t="s">
        <v>75</v>
      </c>
      <c r="C2488" s="14" t="s">
        <v>185</v>
      </c>
      <c r="D2488" s="2">
        <v>2015</v>
      </c>
      <c r="E2488" s="14">
        <v>2015</v>
      </c>
      <c r="F2488" s="14" t="s">
        <v>100</v>
      </c>
      <c r="G2488" s="93">
        <v>905</v>
      </c>
      <c r="H2488" s="93">
        <v>5380</v>
      </c>
      <c r="I2488" s="93">
        <v>2</v>
      </c>
      <c r="J2488" s="93">
        <v>12</v>
      </c>
      <c r="K2488" s="93">
        <v>907</v>
      </c>
      <c r="L2488" s="93">
        <v>5392</v>
      </c>
      <c r="M2488" s="48">
        <v>6299</v>
      </c>
      <c r="N2488" s="48">
        <v>13650</v>
      </c>
      <c r="O2488" s="48">
        <v>2492</v>
      </c>
      <c r="P2488" s="48">
        <v>11110</v>
      </c>
      <c r="Q2488" s="48">
        <v>13602</v>
      </c>
      <c r="R2488" s="48">
        <v>7</v>
      </c>
      <c r="S2488" s="48">
        <v>41</v>
      </c>
      <c r="T2488" s="48">
        <v>48</v>
      </c>
      <c r="U2488" s="48">
        <v>2499</v>
      </c>
      <c r="V2488" s="48">
        <v>11151</v>
      </c>
      <c r="W2488" s="156">
        <v>1904070</v>
      </c>
      <c r="X2488" s="156">
        <v>5088</v>
      </c>
      <c r="Y2488" s="156">
        <v>1909158</v>
      </c>
      <c r="Z2488" s="28">
        <v>1</v>
      </c>
      <c r="AA2488" s="28"/>
      <c r="AB2488" s="111">
        <v>87</v>
      </c>
      <c r="AC2488" s="28">
        <v>0.29899999999999999</v>
      </c>
      <c r="AD2488" s="28">
        <v>2.87E-2</v>
      </c>
      <c r="AE2488" s="139"/>
      <c r="AF2488" s="139"/>
      <c r="AG2488" s="93">
        <v>530</v>
      </c>
      <c r="AH2488" s="93">
        <v>1060</v>
      </c>
      <c r="AI2488" s="1"/>
      <c r="AJ2488" s="1"/>
      <c r="AK2488" s="1"/>
      <c r="AL2488" s="1"/>
      <c r="AM2488" s="1"/>
      <c r="AN2488" s="1"/>
      <c r="AO2488" s="1"/>
      <c r="AP2488" s="1"/>
      <c r="AQ2488" s="1"/>
      <c r="AR2488" s="1"/>
      <c r="AS2488" s="1"/>
      <c r="AT2488" s="1"/>
      <c r="AU2488" s="1"/>
      <c r="AV2488" s="1"/>
      <c r="AW2488" s="1"/>
      <c r="AX2488" s="1"/>
      <c r="AY2488" s="1"/>
    </row>
    <row r="2489" spans="1:51">
      <c r="A2489" s="51" t="s">
        <v>172</v>
      </c>
      <c r="B2489" s="2" t="s">
        <v>66</v>
      </c>
      <c r="C2489" s="14" t="s">
        <v>64</v>
      </c>
      <c r="D2489" s="2">
        <v>2015</v>
      </c>
      <c r="E2489" s="14">
        <v>2015</v>
      </c>
      <c r="F2489" s="14" t="s">
        <v>101</v>
      </c>
      <c r="G2489" s="93">
        <v>280364</v>
      </c>
      <c r="H2489" s="93">
        <v>1844762</v>
      </c>
      <c r="I2489" s="93">
        <v>1984</v>
      </c>
      <c r="J2489" s="93">
        <v>18853</v>
      </c>
      <c r="K2489" s="93">
        <v>282348</v>
      </c>
      <c r="L2489" s="93">
        <v>1863615</v>
      </c>
      <c r="M2489" s="48">
        <v>2145963</v>
      </c>
      <c r="N2489" s="48">
        <v>4492726</v>
      </c>
      <c r="O2489" s="48">
        <v>710885</v>
      </c>
      <c r="P2489" s="48">
        <v>3734075</v>
      </c>
      <c r="Q2489" s="48">
        <v>4444960</v>
      </c>
      <c r="R2489" s="48">
        <v>6528</v>
      </c>
      <c r="S2489" s="48">
        <v>41238</v>
      </c>
      <c r="T2489" s="48">
        <v>47766</v>
      </c>
      <c r="U2489" s="48">
        <v>717413</v>
      </c>
      <c r="V2489" s="48">
        <v>3775313</v>
      </c>
      <c r="W2489" s="156">
        <v>628547288.40999997</v>
      </c>
      <c r="X2489" s="156">
        <v>6365846.5099999998</v>
      </c>
      <c r="Y2489" s="156">
        <v>634913134.91999996</v>
      </c>
      <c r="Z2489" s="28">
        <v>0.96840000000000004</v>
      </c>
      <c r="AA2489" s="28"/>
      <c r="AB2489" s="111">
        <v>659</v>
      </c>
      <c r="AC2489" s="28">
        <v>0.29699999999999999</v>
      </c>
      <c r="AD2489" s="28">
        <v>4.3700000000000003E-2</v>
      </c>
      <c r="AE2489" s="139"/>
      <c r="AF2489" s="139"/>
      <c r="AG2489" s="93">
        <v>324567</v>
      </c>
      <c r="AH2489" s="93">
        <v>678373</v>
      </c>
      <c r="AI2489" s="2"/>
      <c r="AJ2489" s="2"/>
      <c r="AK2489" s="2"/>
      <c r="AL2489" s="2"/>
      <c r="AM2489" s="2"/>
      <c r="AN2489" s="2"/>
      <c r="AO2489" s="2"/>
      <c r="AP2489" s="2"/>
      <c r="AQ2489" s="2"/>
      <c r="AR2489" s="2"/>
      <c r="AS2489" s="2"/>
      <c r="AT2489" s="2"/>
      <c r="AU2489" s="2"/>
      <c r="AV2489" s="2"/>
      <c r="AW2489" s="2"/>
      <c r="AX2489" s="2"/>
      <c r="AY2489" s="2"/>
    </row>
    <row r="2490" spans="1:51">
      <c r="A2490" s="51" t="s">
        <v>173</v>
      </c>
      <c r="B2490" s="2" t="s">
        <v>74</v>
      </c>
      <c r="C2490" s="14" t="s">
        <v>64</v>
      </c>
      <c r="D2490" s="2">
        <v>2015</v>
      </c>
      <c r="E2490" s="14">
        <v>2015</v>
      </c>
      <c r="F2490" s="14" t="s">
        <v>101</v>
      </c>
      <c r="G2490" s="93">
        <v>7977</v>
      </c>
      <c r="H2490" s="93">
        <v>53513</v>
      </c>
      <c r="I2490" s="93">
        <v>101</v>
      </c>
      <c r="J2490" s="93">
        <v>1072</v>
      </c>
      <c r="K2490" s="93">
        <v>8078</v>
      </c>
      <c r="L2490" s="93">
        <v>54585</v>
      </c>
      <c r="M2490" s="48">
        <v>62663</v>
      </c>
      <c r="N2490" s="48">
        <v>121577</v>
      </c>
      <c r="O2490" s="48">
        <v>18636</v>
      </c>
      <c r="P2490" s="48">
        <v>100189</v>
      </c>
      <c r="Q2490" s="48">
        <v>118825</v>
      </c>
      <c r="R2490" s="48">
        <v>345</v>
      </c>
      <c r="S2490" s="48">
        <v>2407</v>
      </c>
      <c r="T2490" s="48">
        <v>2752</v>
      </c>
      <c r="U2490" s="48">
        <v>18981</v>
      </c>
      <c r="V2490" s="48">
        <v>102596</v>
      </c>
      <c r="W2490" s="156">
        <v>17661771</v>
      </c>
      <c r="X2490" s="156">
        <v>337004</v>
      </c>
      <c r="Y2490" s="156">
        <v>17998775</v>
      </c>
      <c r="Z2490" s="28">
        <v>0.78459999999999996</v>
      </c>
      <c r="AA2490" s="28"/>
      <c r="AB2490" s="111">
        <v>12</v>
      </c>
      <c r="AC2490" s="28">
        <v>0.83299999999999996</v>
      </c>
      <c r="AD2490" s="28">
        <v>4.1099999999999998E-2</v>
      </c>
      <c r="AE2490" s="139"/>
      <c r="AF2490" s="139"/>
      <c r="AG2490" s="93">
        <v>9053</v>
      </c>
      <c r="AH2490" s="93">
        <v>17211</v>
      </c>
    </row>
    <row r="2491" spans="1:51">
      <c r="A2491" s="51" t="s">
        <v>174</v>
      </c>
      <c r="B2491" s="2" t="s">
        <v>75</v>
      </c>
      <c r="C2491" s="14" t="s">
        <v>64</v>
      </c>
      <c r="D2491" s="2">
        <v>2015</v>
      </c>
      <c r="E2491" s="14">
        <v>2015</v>
      </c>
      <c r="F2491" s="14" t="s">
        <v>101</v>
      </c>
      <c r="G2491" s="93">
        <v>3</v>
      </c>
      <c r="H2491" s="93">
        <v>98</v>
      </c>
      <c r="I2491" s="93">
        <v>0</v>
      </c>
      <c r="J2491" s="93">
        <v>0</v>
      </c>
      <c r="K2491" s="93">
        <v>3</v>
      </c>
      <c r="L2491" s="93">
        <v>98</v>
      </c>
      <c r="M2491" s="48">
        <v>101</v>
      </c>
      <c r="N2491" s="48">
        <v>171</v>
      </c>
      <c r="O2491" s="48">
        <v>5</v>
      </c>
      <c r="P2491" s="48">
        <v>166</v>
      </c>
      <c r="Q2491" s="48">
        <v>171</v>
      </c>
      <c r="R2491" s="48">
        <v>0</v>
      </c>
      <c r="S2491" s="48">
        <v>0</v>
      </c>
      <c r="T2491" s="48">
        <v>0</v>
      </c>
      <c r="U2491" s="48">
        <v>5</v>
      </c>
      <c r="V2491" s="48">
        <v>166</v>
      </c>
      <c r="W2491" s="156">
        <v>20916</v>
      </c>
      <c r="X2491" s="156">
        <v>0</v>
      </c>
      <c r="Y2491" s="156">
        <v>20916</v>
      </c>
      <c r="Z2491" s="28">
        <v>1</v>
      </c>
      <c r="AA2491" s="28"/>
      <c r="AB2491" s="111">
        <v>100</v>
      </c>
      <c r="AC2491" s="28">
        <v>0.28000000000000003</v>
      </c>
      <c r="AD2491" s="28">
        <v>2.63E-2</v>
      </c>
      <c r="AE2491" s="139"/>
      <c r="AF2491" s="139"/>
      <c r="AG2491" s="93">
        <v>1</v>
      </c>
      <c r="AH2491" s="93">
        <v>1</v>
      </c>
    </row>
    <row r="2492" spans="1:51">
      <c r="A2492" s="51" t="s">
        <v>175</v>
      </c>
      <c r="B2492" s="2" t="s">
        <v>75</v>
      </c>
      <c r="C2492" s="14" t="s">
        <v>64</v>
      </c>
      <c r="D2492" s="2">
        <v>2015</v>
      </c>
      <c r="E2492" s="14">
        <v>2015</v>
      </c>
      <c r="F2492" s="14" t="s">
        <v>101</v>
      </c>
      <c r="G2492" s="93">
        <v>183</v>
      </c>
      <c r="H2492" s="93">
        <v>1639</v>
      </c>
      <c r="I2492" s="93">
        <v>0</v>
      </c>
      <c r="J2492" s="93">
        <v>1</v>
      </c>
      <c r="K2492" s="93">
        <v>183</v>
      </c>
      <c r="L2492" s="93">
        <v>1640</v>
      </c>
      <c r="M2492" s="48">
        <v>1823</v>
      </c>
      <c r="N2492" s="48">
        <v>3445</v>
      </c>
      <c r="O2492" s="48">
        <v>459</v>
      </c>
      <c r="P2492" s="48">
        <v>2984</v>
      </c>
      <c r="Q2492" s="48">
        <v>3443</v>
      </c>
      <c r="R2492" s="48">
        <v>0</v>
      </c>
      <c r="S2492" s="48">
        <v>2</v>
      </c>
      <c r="T2492" s="48">
        <v>2</v>
      </c>
      <c r="U2492" s="48">
        <v>459</v>
      </c>
      <c r="V2492" s="48">
        <v>2986</v>
      </c>
      <c r="W2492" s="156">
        <v>459968</v>
      </c>
      <c r="X2492" s="156">
        <v>46</v>
      </c>
      <c r="Y2492" s="156">
        <v>460014</v>
      </c>
      <c r="Z2492" s="28">
        <v>1</v>
      </c>
      <c r="AA2492" s="28"/>
      <c r="AB2492" s="111">
        <v>100</v>
      </c>
      <c r="AC2492" s="28">
        <v>0.28000000000000003</v>
      </c>
      <c r="AD2492" s="28">
        <v>2.63E-2</v>
      </c>
      <c r="AE2492" s="139"/>
      <c r="AF2492" s="139"/>
      <c r="AG2492" s="93">
        <v>61</v>
      </c>
      <c r="AH2492" s="93">
        <v>112</v>
      </c>
    </row>
    <row r="2493" spans="1:51">
      <c r="A2493" s="51" t="s">
        <v>176</v>
      </c>
      <c r="B2493" s="2" t="s">
        <v>75</v>
      </c>
      <c r="C2493" s="14" t="s">
        <v>64</v>
      </c>
      <c r="D2493" s="2">
        <v>2015</v>
      </c>
      <c r="E2493" s="14">
        <v>2015</v>
      </c>
      <c r="F2493" s="14" t="s">
        <v>101</v>
      </c>
      <c r="G2493" s="93">
        <v>1905</v>
      </c>
      <c r="H2493" s="93">
        <v>14782</v>
      </c>
      <c r="I2493" s="93">
        <v>5</v>
      </c>
      <c r="J2493" s="93">
        <v>37</v>
      </c>
      <c r="K2493" s="93">
        <v>1910</v>
      </c>
      <c r="L2493" s="93">
        <v>14819</v>
      </c>
      <c r="M2493" s="48">
        <v>16729</v>
      </c>
      <c r="N2493" s="48">
        <v>32207</v>
      </c>
      <c r="O2493" s="48">
        <v>4734</v>
      </c>
      <c r="P2493" s="48">
        <v>27382</v>
      </c>
      <c r="Q2493" s="48">
        <v>32116</v>
      </c>
      <c r="R2493" s="48">
        <v>12</v>
      </c>
      <c r="S2493" s="48">
        <v>79</v>
      </c>
      <c r="T2493" s="48">
        <v>91</v>
      </c>
      <c r="U2493" s="48">
        <v>4746</v>
      </c>
      <c r="V2493" s="48">
        <v>27461</v>
      </c>
      <c r="W2493" s="156">
        <v>4470696</v>
      </c>
      <c r="X2493" s="156">
        <v>10328</v>
      </c>
      <c r="Y2493" s="156">
        <v>4481024</v>
      </c>
      <c r="Z2493" s="28">
        <v>0.92010000000000003</v>
      </c>
      <c r="AA2493" s="28"/>
      <c r="AB2493" s="111">
        <v>100</v>
      </c>
      <c r="AC2493" s="28">
        <v>0.28000000000000003</v>
      </c>
      <c r="AD2493" s="28">
        <v>2.63E-2</v>
      </c>
      <c r="AE2493" s="139"/>
      <c r="AF2493" s="139"/>
      <c r="AG2493" s="93">
        <v>925</v>
      </c>
      <c r="AH2493" s="93">
        <v>1581</v>
      </c>
    </row>
    <row r="2494" spans="1:51">
      <c r="A2494" s="51" t="s">
        <v>177</v>
      </c>
      <c r="B2494" s="2" t="s">
        <v>75</v>
      </c>
      <c r="C2494" s="14" t="s">
        <v>64</v>
      </c>
      <c r="D2494" s="2">
        <v>2015</v>
      </c>
      <c r="E2494" s="14">
        <v>2015</v>
      </c>
      <c r="F2494" s="14" t="s">
        <v>101</v>
      </c>
      <c r="G2494" s="93">
        <v>271</v>
      </c>
      <c r="H2494" s="93">
        <v>2646</v>
      </c>
      <c r="I2494" s="93">
        <v>0</v>
      </c>
      <c r="J2494" s="93">
        <v>7</v>
      </c>
      <c r="K2494" s="93">
        <v>271</v>
      </c>
      <c r="L2494" s="93">
        <v>2653</v>
      </c>
      <c r="M2494" s="48">
        <v>2924</v>
      </c>
      <c r="N2494" s="48">
        <v>5498</v>
      </c>
      <c r="O2494" s="48">
        <v>736</v>
      </c>
      <c r="P2494" s="48">
        <v>4748</v>
      </c>
      <c r="Q2494" s="48">
        <v>5484</v>
      </c>
      <c r="R2494" s="48">
        <v>1</v>
      </c>
      <c r="S2494" s="48">
        <v>13</v>
      </c>
      <c r="T2494" s="48">
        <v>14</v>
      </c>
      <c r="U2494" s="48">
        <v>737</v>
      </c>
      <c r="V2494" s="48">
        <v>4761</v>
      </c>
      <c r="W2494" s="156">
        <v>733131</v>
      </c>
      <c r="X2494" s="156">
        <v>1824</v>
      </c>
      <c r="Y2494" s="156">
        <v>734955</v>
      </c>
      <c r="Z2494" s="28">
        <v>1</v>
      </c>
      <c r="AA2494" s="28"/>
      <c r="AB2494" s="111">
        <v>100</v>
      </c>
      <c r="AC2494" s="28">
        <v>0.28000000000000003</v>
      </c>
      <c r="AD2494" s="28">
        <v>2.63E-2</v>
      </c>
      <c r="AE2494" s="139"/>
      <c r="AF2494" s="139"/>
      <c r="AG2494" s="93">
        <v>90</v>
      </c>
      <c r="AH2494" s="93">
        <v>159</v>
      </c>
    </row>
    <row r="2495" spans="1:51">
      <c r="A2495" s="51" t="s">
        <v>178</v>
      </c>
      <c r="B2495" s="2" t="s">
        <v>75</v>
      </c>
      <c r="C2495" s="14" t="s">
        <v>64</v>
      </c>
      <c r="D2495" s="2">
        <v>2015</v>
      </c>
      <c r="E2495" s="14">
        <v>2015</v>
      </c>
      <c r="F2495" s="14" t="s">
        <v>101</v>
      </c>
      <c r="G2495" s="93">
        <v>93</v>
      </c>
      <c r="H2495" s="93">
        <v>567</v>
      </c>
      <c r="I2495" s="93">
        <v>0</v>
      </c>
      <c r="J2495" s="93">
        <v>1</v>
      </c>
      <c r="K2495" s="93">
        <v>93</v>
      </c>
      <c r="L2495" s="93">
        <v>568</v>
      </c>
      <c r="M2495" s="48">
        <v>661</v>
      </c>
      <c r="N2495" s="48">
        <v>1563</v>
      </c>
      <c r="O2495" s="48">
        <v>241</v>
      </c>
      <c r="P2495" s="48">
        <v>1318</v>
      </c>
      <c r="Q2495" s="48">
        <v>1559</v>
      </c>
      <c r="R2495" s="48">
        <v>0</v>
      </c>
      <c r="S2495" s="48">
        <v>4</v>
      </c>
      <c r="T2495" s="48">
        <v>4</v>
      </c>
      <c r="U2495" s="48">
        <v>241</v>
      </c>
      <c r="V2495" s="48">
        <v>1322</v>
      </c>
      <c r="W2495" s="156">
        <v>201160</v>
      </c>
      <c r="X2495" s="156">
        <v>429</v>
      </c>
      <c r="Y2495" s="156">
        <v>201589</v>
      </c>
      <c r="Z2495" s="28">
        <v>1</v>
      </c>
      <c r="AA2495" s="28"/>
      <c r="AB2495" s="111">
        <v>100</v>
      </c>
      <c r="AC2495" s="28">
        <v>0.28000000000000003</v>
      </c>
      <c r="AD2495" s="28">
        <v>2.63E-2</v>
      </c>
      <c r="AE2495" s="139"/>
      <c r="AF2495" s="139"/>
      <c r="AG2495" s="93">
        <v>119</v>
      </c>
      <c r="AH2495" s="93">
        <v>260</v>
      </c>
    </row>
    <row r="2496" spans="1:51">
      <c r="A2496" s="51" t="s">
        <v>179</v>
      </c>
      <c r="B2496" s="2" t="s">
        <v>74</v>
      </c>
      <c r="C2496" s="14" t="s">
        <v>64</v>
      </c>
      <c r="D2496" s="2">
        <v>2015</v>
      </c>
      <c r="E2496" s="14">
        <v>2015</v>
      </c>
      <c r="F2496" s="14" t="s">
        <v>101</v>
      </c>
      <c r="G2496" s="93">
        <v>4984</v>
      </c>
      <c r="H2496" s="93">
        <v>30784</v>
      </c>
      <c r="I2496" s="93">
        <v>38</v>
      </c>
      <c r="J2496" s="93">
        <v>269</v>
      </c>
      <c r="K2496" s="93">
        <v>5022</v>
      </c>
      <c r="L2496" s="93">
        <v>31053</v>
      </c>
      <c r="M2496" s="48">
        <v>36075</v>
      </c>
      <c r="N2496" s="48">
        <v>72362</v>
      </c>
      <c r="O2496" s="48">
        <v>11837</v>
      </c>
      <c r="P2496" s="48">
        <v>59770</v>
      </c>
      <c r="Q2496" s="48">
        <v>71607</v>
      </c>
      <c r="R2496" s="48">
        <v>137</v>
      </c>
      <c r="S2496" s="48">
        <v>618</v>
      </c>
      <c r="T2496" s="48">
        <v>755</v>
      </c>
      <c r="U2496" s="48">
        <v>11974</v>
      </c>
      <c r="V2496" s="48">
        <v>60388</v>
      </c>
      <c r="W2496" s="156">
        <v>10556169</v>
      </c>
      <c r="X2496" s="156">
        <v>86304</v>
      </c>
      <c r="Y2496" s="156">
        <v>10642473</v>
      </c>
      <c r="Z2496" s="28">
        <v>0.9657</v>
      </c>
      <c r="AA2496" s="28"/>
      <c r="AB2496" s="111">
        <v>10</v>
      </c>
      <c r="AC2496" s="28">
        <v>0.5</v>
      </c>
      <c r="AD2496" s="28">
        <v>2.58E-2</v>
      </c>
      <c r="AE2496" s="139"/>
      <c r="AF2496" s="139"/>
      <c r="AG2496" s="93">
        <v>5334</v>
      </c>
      <c r="AH2496" s="93">
        <v>10673</v>
      </c>
    </row>
    <row r="2497" spans="1:34">
      <c r="A2497" s="51" t="s">
        <v>180</v>
      </c>
      <c r="B2497" s="2" t="s">
        <v>75</v>
      </c>
      <c r="C2497" s="14" t="s">
        <v>64</v>
      </c>
      <c r="D2497" s="2">
        <v>2015</v>
      </c>
      <c r="E2497" s="14">
        <v>2015</v>
      </c>
      <c r="F2497" s="14" t="s">
        <v>101</v>
      </c>
      <c r="G2497" s="93">
        <v>417</v>
      </c>
      <c r="H2497" s="93">
        <v>2097</v>
      </c>
      <c r="I2497" s="93">
        <v>0</v>
      </c>
      <c r="J2497" s="93">
        <v>0</v>
      </c>
      <c r="K2497" s="93">
        <v>417</v>
      </c>
      <c r="L2497" s="93">
        <v>2097</v>
      </c>
      <c r="M2497" s="48">
        <v>2514</v>
      </c>
      <c r="N2497" s="48">
        <v>5205</v>
      </c>
      <c r="O2497" s="48">
        <v>1172</v>
      </c>
      <c r="P2497" s="48">
        <v>4032</v>
      </c>
      <c r="Q2497" s="48">
        <v>5204</v>
      </c>
      <c r="R2497" s="48">
        <v>0</v>
      </c>
      <c r="S2497" s="48">
        <v>1</v>
      </c>
      <c r="T2497" s="48">
        <v>1</v>
      </c>
      <c r="U2497" s="48">
        <v>1172</v>
      </c>
      <c r="V2497" s="48">
        <v>4033</v>
      </c>
      <c r="W2497" s="156">
        <v>711822</v>
      </c>
      <c r="X2497" s="156">
        <v>0</v>
      </c>
      <c r="Y2497" s="156">
        <v>711822</v>
      </c>
      <c r="Z2497" s="28">
        <v>1</v>
      </c>
      <c r="AA2497" s="28"/>
      <c r="AB2497" s="111">
        <v>100</v>
      </c>
      <c r="AC2497" s="28">
        <v>0.28000000000000003</v>
      </c>
      <c r="AD2497" s="28">
        <v>2.63E-2</v>
      </c>
      <c r="AE2497" s="139"/>
      <c r="AF2497" s="139"/>
      <c r="AG2497" s="93">
        <v>135</v>
      </c>
      <c r="AH2497" s="93">
        <v>228</v>
      </c>
    </row>
    <row r="2498" spans="1:34">
      <c r="A2498" s="51" t="s">
        <v>181</v>
      </c>
      <c r="B2498" s="2" t="s">
        <v>75</v>
      </c>
      <c r="C2498" s="14" t="s">
        <v>64</v>
      </c>
      <c r="D2498" s="2">
        <v>2015</v>
      </c>
      <c r="E2498" s="14">
        <v>2015</v>
      </c>
      <c r="F2498" s="14" t="s">
        <v>101</v>
      </c>
      <c r="G2498" s="93">
        <v>592</v>
      </c>
      <c r="H2498" s="93">
        <v>6793</v>
      </c>
      <c r="I2498" s="93">
        <v>1</v>
      </c>
      <c r="J2498" s="93">
        <v>20</v>
      </c>
      <c r="K2498" s="93">
        <v>593</v>
      </c>
      <c r="L2498" s="93">
        <v>6813</v>
      </c>
      <c r="M2498" s="48">
        <v>7406</v>
      </c>
      <c r="N2498" s="48">
        <v>13278</v>
      </c>
      <c r="O2498" s="48">
        <v>1440</v>
      </c>
      <c r="P2498" s="48">
        <v>11789</v>
      </c>
      <c r="Q2498" s="48">
        <v>13229</v>
      </c>
      <c r="R2498" s="48">
        <v>1</v>
      </c>
      <c r="S2498" s="48">
        <v>48</v>
      </c>
      <c r="T2498" s="48">
        <v>49</v>
      </c>
      <c r="U2498" s="48">
        <v>1441</v>
      </c>
      <c r="V2498" s="48">
        <v>11837</v>
      </c>
      <c r="W2498" s="156">
        <v>1812670</v>
      </c>
      <c r="X2498" s="156">
        <v>4749</v>
      </c>
      <c r="Y2498" s="156">
        <v>1817419</v>
      </c>
      <c r="Z2498" s="28">
        <v>1</v>
      </c>
      <c r="AA2498" s="28"/>
      <c r="AB2498" s="111">
        <v>100</v>
      </c>
      <c r="AC2498" s="28">
        <v>0.28000000000000003</v>
      </c>
      <c r="AD2498" s="28">
        <v>2.63E-2</v>
      </c>
      <c r="AE2498" s="139"/>
      <c r="AF2498" s="139"/>
      <c r="AG2498" s="93">
        <v>407</v>
      </c>
      <c r="AH2498" s="93">
        <v>814</v>
      </c>
    </row>
    <row r="2499" spans="1:34">
      <c r="A2499" s="13" t="s">
        <v>123</v>
      </c>
      <c r="B2499" s="2" t="s">
        <v>74</v>
      </c>
      <c r="C2499" s="14" t="s">
        <v>64</v>
      </c>
      <c r="D2499" s="2">
        <v>2015</v>
      </c>
      <c r="E2499" s="14">
        <v>2015</v>
      </c>
      <c r="F2499" s="14" t="s">
        <v>101</v>
      </c>
      <c r="G2499" s="93">
        <v>14767</v>
      </c>
      <c r="H2499" s="93">
        <v>87952</v>
      </c>
      <c r="I2499" s="93">
        <v>69</v>
      </c>
      <c r="J2499" s="93">
        <v>413</v>
      </c>
      <c r="K2499" s="93">
        <v>14836</v>
      </c>
      <c r="L2499" s="93">
        <v>88365</v>
      </c>
      <c r="M2499" s="48">
        <v>103201</v>
      </c>
      <c r="N2499" s="48">
        <v>239926</v>
      </c>
      <c r="O2499" s="48">
        <v>40290</v>
      </c>
      <c r="P2499" s="48">
        <v>198379</v>
      </c>
      <c r="Q2499" s="48">
        <v>238669</v>
      </c>
      <c r="R2499" s="48">
        <v>222</v>
      </c>
      <c r="S2499" s="48">
        <v>1035</v>
      </c>
      <c r="T2499" s="48">
        <v>1257</v>
      </c>
      <c r="U2499" s="48">
        <v>40512</v>
      </c>
      <c r="V2499" s="48">
        <v>199414</v>
      </c>
      <c r="W2499" s="156">
        <v>33183683</v>
      </c>
      <c r="X2499" s="156">
        <v>150453</v>
      </c>
      <c r="Y2499" s="156">
        <v>33334136</v>
      </c>
      <c r="Z2499" s="28">
        <v>0.94420000000000004</v>
      </c>
      <c r="AA2499" s="28"/>
      <c r="AB2499" s="111">
        <v>15</v>
      </c>
      <c r="AC2499" s="28">
        <v>0.26700000000000002</v>
      </c>
      <c r="AD2499" s="28">
        <v>2.7099999999999999E-2</v>
      </c>
      <c r="AE2499" s="139"/>
      <c r="AF2499" s="139"/>
      <c r="AG2499" s="93">
        <v>13874</v>
      </c>
      <c r="AH2499" s="93">
        <v>30710</v>
      </c>
    </row>
    <row r="2500" spans="1:34">
      <c r="A2500" s="13" t="s">
        <v>124</v>
      </c>
      <c r="B2500" s="2" t="s">
        <v>75</v>
      </c>
      <c r="C2500" s="14" t="s">
        <v>64</v>
      </c>
      <c r="D2500" s="2">
        <v>2015</v>
      </c>
      <c r="E2500" s="14">
        <v>2015</v>
      </c>
      <c r="F2500" s="14" t="s">
        <v>101</v>
      </c>
      <c r="G2500" s="93">
        <v>233</v>
      </c>
      <c r="H2500" s="93">
        <v>1293</v>
      </c>
      <c r="I2500" s="93">
        <v>0</v>
      </c>
      <c r="J2500" s="93">
        <v>2</v>
      </c>
      <c r="K2500" s="93">
        <v>233</v>
      </c>
      <c r="L2500" s="93">
        <v>1295</v>
      </c>
      <c r="M2500" s="48">
        <v>1528</v>
      </c>
      <c r="N2500" s="48">
        <v>3645</v>
      </c>
      <c r="O2500" s="48">
        <v>641</v>
      </c>
      <c r="P2500" s="48">
        <v>2993</v>
      </c>
      <c r="Q2500" s="48">
        <v>3634</v>
      </c>
      <c r="R2500" s="48">
        <v>1</v>
      </c>
      <c r="S2500" s="48">
        <v>10</v>
      </c>
      <c r="T2500" s="48">
        <v>11</v>
      </c>
      <c r="U2500" s="48">
        <v>642</v>
      </c>
      <c r="V2500" s="48">
        <v>3003</v>
      </c>
      <c r="W2500" s="156">
        <v>455724</v>
      </c>
      <c r="X2500" s="156">
        <v>779</v>
      </c>
      <c r="Y2500" s="156">
        <v>456503</v>
      </c>
      <c r="Z2500" s="28">
        <v>1</v>
      </c>
      <c r="AA2500" s="28"/>
      <c r="AB2500" s="111">
        <v>100</v>
      </c>
      <c r="AC2500" s="28">
        <v>0.28000000000000003</v>
      </c>
      <c r="AD2500" s="28">
        <v>2.63E-2</v>
      </c>
      <c r="AE2500" s="139"/>
      <c r="AF2500" s="139"/>
      <c r="AG2500" s="93">
        <v>207</v>
      </c>
      <c r="AH2500" s="93">
        <v>462</v>
      </c>
    </row>
    <row r="2501" spans="1:34">
      <c r="A2501" s="13" t="s">
        <v>125</v>
      </c>
      <c r="B2501" s="2" t="s">
        <v>75</v>
      </c>
      <c r="C2501" s="14" t="s">
        <v>64</v>
      </c>
      <c r="D2501" s="2">
        <v>2015</v>
      </c>
      <c r="E2501" s="14">
        <v>2015</v>
      </c>
      <c r="F2501" s="14" t="s">
        <v>101</v>
      </c>
      <c r="G2501" s="93">
        <v>1019</v>
      </c>
      <c r="H2501" s="93">
        <v>11048</v>
      </c>
      <c r="I2501" s="93">
        <v>1</v>
      </c>
      <c r="J2501" s="93">
        <v>16</v>
      </c>
      <c r="K2501" s="93">
        <v>1020</v>
      </c>
      <c r="L2501" s="93">
        <v>11064</v>
      </c>
      <c r="M2501" s="48">
        <v>12084</v>
      </c>
      <c r="N2501" s="48">
        <v>21066</v>
      </c>
      <c r="O2501" s="48">
        <v>2541</v>
      </c>
      <c r="P2501" s="48">
        <v>18485</v>
      </c>
      <c r="Q2501" s="48">
        <v>21026</v>
      </c>
      <c r="R2501" s="48">
        <v>4</v>
      </c>
      <c r="S2501" s="48">
        <v>36</v>
      </c>
      <c r="T2501" s="48">
        <v>40</v>
      </c>
      <c r="U2501" s="48">
        <v>2545</v>
      </c>
      <c r="V2501" s="48">
        <v>18521</v>
      </c>
      <c r="W2501" s="156">
        <v>2948703</v>
      </c>
      <c r="X2501" s="156">
        <v>4485</v>
      </c>
      <c r="Y2501" s="156">
        <v>2953188</v>
      </c>
      <c r="Z2501" s="28">
        <v>1</v>
      </c>
      <c r="AA2501" s="28"/>
      <c r="AB2501" s="111">
        <v>100</v>
      </c>
      <c r="AC2501" s="28">
        <v>0.28000000000000003</v>
      </c>
      <c r="AD2501" s="28">
        <v>2.63E-2</v>
      </c>
      <c r="AE2501" s="139"/>
      <c r="AF2501" s="139"/>
      <c r="AG2501" s="93">
        <v>654</v>
      </c>
      <c r="AH2501" s="93">
        <v>1193</v>
      </c>
    </row>
    <row r="2502" spans="1:34">
      <c r="A2502" s="13" t="s">
        <v>126</v>
      </c>
      <c r="B2502" s="2" t="s">
        <v>75</v>
      </c>
      <c r="C2502" s="14" t="s">
        <v>64</v>
      </c>
      <c r="D2502" s="2">
        <v>2015</v>
      </c>
      <c r="E2502" s="14">
        <v>2015</v>
      </c>
      <c r="F2502" s="14" t="s">
        <v>101</v>
      </c>
      <c r="G2502" s="93">
        <v>2416</v>
      </c>
      <c r="H2502" s="93">
        <v>14782</v>
      </c>
      <c r="I2502" s="93">
        <v>12</v>
      </c>
      <c r="J2502" s="93">
        <v>157</v>
      </c>
      <c r="K2502" s="93">
        <v>2428</v>
      </c>
      <c r="L2502" s="93">
        <v>14939</v>
      </c>
      <c r="M2502" s="48">
        <v>17367</v>
      </c>
      <c r="N2502" s="48">
        <v>43485</v>
      </c>
      <c r="O2502" s="48">
        <v>6953</v>
      </c>
      <c r="P2502" s="48">
        <v>36020</v>
      </c>
      <c r="Q2502" s="48">
        <v>42973</v>
      </c>
      <c r="R2502" s="48">
        <v>36</v>
      </c>
      <c r="S2502" s="48">
        <v>476</v>
      </c>
      <c r="T2502" s="48">
        <v>512</v>
      </c>
      <c r="U2502" s="48">
        <v>6989</v>
      </c>
      <c r="V2502" s="48">
        <v>36496</v>
      </c>
      <c r="W2502" s="156">
        <v>5588101</v>
      </c>
      <c r="X2502" s="156">
        <v>55690</v>
      </c>
      <c r="Y2502" s="156">
        <v>5643791</v>
      </c>
      <c r="Z2502" s="28">
        <v>0.97629999999999995</v>
      </c>
      <c r="AA2502" s="28"/>
      <c r="AB2502" s="111">
        <v>100</v>
      </c>
      <c r="AC2502" s="28">
        <v>0.28000000000000003</v>
      </c>
      <c r="AD2502" s="28">
        <v>2.63E-2</v>
      </c>
      <c r="AE2502" s="139"/>
      <c r="AF2502" s="139"/>
      <c r="AG2502" s="93">
        <v>958</v>
      </c>
      <c r="AH2502" s="93">
        <v>1850</v>
      </c>
    </row>
    <row r="2503" spans="1:34">
      <c r="A2503" s="13" t="s">
        <v>127</v>
      </c>
      <c r="B2503" s="2" t="s">
        <v>75</v>
      </c>
      <c r="C2503" s="14" t="s">
        <v>64</v>
      </c>
      <c r="D2503" s="2">
        <v>2015</v>
      </c>
      <c r="E2503" s="14">
        <v>2015</v>
      </c>
      <c r="F2503" s="14" t="s">
        <v>101</v>
      </c>
      <c r="G2503" s="93">
        <v>102</v>
      </c>
      <c r="H2503" s="93">
        <v>944</v>
      </c>
      <c r="I2503" s="93">
        <v>0</v>
      </c>
      <c r="J2503" s="93">
        <v>3</v>
      </c>
      <c r="K2503" s="93">
        <v>102</v>
      </c>
      <c r="L2503" s="93">
        <v>947</v>
      </c>
      <c r="M2503" s="48">
        <v>1049</v>
      </c>
      <c r="N2503" s="48">
        <v>2076</v>
      </c>
      <c r="O2503" s="48">
        <v>281</v>
      </c>
      <c r="P2503" s="48">
        <v>1786</v>
      </c>
      <c r="Q2503" s="48">
        <v>2067</v>
      </c>
      <c r="R2503" s="48">
        <v>0</v>
      </c>
      <c r="S2503" s="48">
        <v>9</v>
      </c>
      <c r="T2503" s="48">
        <v>9</v>
      </c>
      <c r="U2503" s="48">
        <v>281</v>
      </c>
      <c r="V2503" s="48">
        <v>1795</v>
      </c>
      <c r="W2503" s="156">
        <v>270227</v>
      </c>
      <c r="X2503" s="156">
        <v>733</v>
      </c>
      <c r="Y2503" s="156">
        <v>270960</v>
      </c>
      <c r="Z2503" s="28">
        <v>1</v>
      </c>
      <c r="AA2503" s="28"/>
      <c r="AB2503" s="111">
        <v>100</v>
      </c>
      <c r="AC2503" s="28">
        <v>0.28000000000000003</v>
      </c>
      <c r="AD2503" s="28">
        <v>2.63E-2</v>
      </c>
      <c r="AE2503" s="139"/>
      <c r="AF2503" s="139"/>
      <c r="AG2503" s="93">
        <v>81</v>
      </c>
      <c r="AH2503" s="93">
        <v>170</v>
      </c>
    </row>
    <row r="2504" spans="1:34">
      <c r="A2504" s="13" t="s">
        <v>128</v>
      </c>
      <c r="B2504" s="2" t="s">
        <v>75</v>
      </c>
      <c r="C2504" s="14" t="s">
        <v>64</v>
      </c>
      <c r="D2504" s="2">
        <v>2015</v>
      </c>
      <c r="E2504" s="14">
        <v>2015</v>
      </c>
      <c r="F2504" s="14" t="s">
        <v>101</v>
      </c>
      <c r="G2504" s="93">
        <v>10965</v>
      </c>
      <c r="H2504" s="93">
        <v>56538</v>
      </c>
      <c r="I2504" s="93">
        <v>17</v>
      </c>
      <c r="J2504" s="93">
        <v>392</v>
      </c>
      <c r="K2504" s="93">
        <v>10982</v>
      </c>
      <c r="L2504" s="93">
        <v>56930</v>
      </c>
      <c r="M2504" s="48">
        <v>67912</v>
      </c>
      <c r="N2504" s="48">
        <v>160254</v>
      </c>
      <c r="O2504" s="48">
        <v>29948</v>
      </c>
      <c r="P2504" s="48">
        <v>129370</v>
      </c>
      <c r="Q2504" s="48">
        <v>159318</v>
      </c>
      <c r="R2504" s="48">
        <v>57</v>
      </c>
      <c r="S2504" s="48">
        <v>879</v>
      </c>
      <c r="T2504" s="48">
        <v>936</v>
      </c>
      <c r="U2504" s="48">
        <v>30005</v>
      </c>
      <c r="V2504" s="48">
        <v>130249</v>
      </c>
      <c r="W2504" s="156">
        <v>21597006</v>
      </c>
      <c r="X2504" s="156">
        <v>120180</v>
      </c>
      <c r="Y2504" s="156">
        <v>21717186</v>
      </c>
      <c r="Z2504" s="28">
        <v>0.99160000000000004</v>
      </c>
      <c r="AA2504" s="28"/>
      <c r="AB2504" s="111">
        <v>40</v>
      </c>
      <c r="AC2504" s="28">
        <v>0.17499999999999999</v>
      </c>
      <c r="AD2504" s="28">
        <v>6.7999999999999996E-3</v>
      </c>
      <c r="AE2504" s="139"/>
      <c r="AF2504" s="139"/>
      <c r="AG2504" s="93">
        <v>10257</v>
      </c>
      <c r="AH2504" s="93">
        <v>22920</v>
      </c>
    </row>
    <row r="2505" spans="1:34">
      <c r="A2505" s="13" t="s">
        <v>129</v>
      </c>
      <c r="B2505" s="2" t="s">
        <v>75</v>
      </c>
      <c r="C2505" s="14" t="s">
        <v>64</v>
      </c>
      <c r="D2505" s="2">
        <v>2015</v>
      </c>
      <c r="E2505" s="14">
        <v>2015</v>
      </c>
      <c r="F2505" s="14" t="s">
        <v>101</v>
      </c>
      <c r="G2505" s="93">
        <v>1515</v>
      </c>
      <c r="H2505" s="93">
        <v>9213</v>
      </c>
      <c r="I2505" s="93">
        <v>5</v>
      </c>
      <c r="J2505" s="93">
        <v>52</v>
      </c>
      <c r="K2505" s="93">
        <v>1520</v>
      </c>
      <c r="L2505" s="93">
        <v>9265</v>
      </c>
      <c r="M2505" s="48">
        <v>10785</v>
      </c>
      <c r="N2505" s="48">
        <v>24942</v>
      </c>
      <c r="O2505" s="48">
        <v>4216</v>
      </c>
      <c r="P2505" s="48">
        <v>20564</v>
      </c>
      <c r="Q2505" s="48">
        <v>24780</v>
      </c>
      <c r="R2505" s="48">
        <v>19</v>
      </c>
      <c r="S2505" s="48">
        <v>143</v>
      </c>
      <c r="T2505" s="48">
        <v>162</v>
      </c>
      <c r="U2505" s="48">
        <v>4235</v>
      </c>
      <c r="V2505" s="48">
        <v>20707</v>
      </c>
      <c r="W2505" s="156">
        <v>3225758</v>
      </c>
      <c r="X2505" s="156">
        <v>14648</v>
      </c>
      <c r="Y2505" s="156">
        <v>3240406</v>
      </c>
      <c r="Z2505" s="28">
        <v>0.99809999999999999</v>
      </c>
      <c r="AA2505" s="28"/>
      <c r="AB2505" s="111">
        <v>100</v>
      </c>
      <c r="AC2505" s="28">
        <v>0.28000000000000003</v>
      </c>
      <c r="AD2505" s="28">
        <v>2.63E-2</v>
      </c>
      <c r="AE2505" s="139"/>
      <c r="AF2505" s="139"/>
      <c r="AG2505" s="93">
        <v>1299</v>
      </c>
      <c r="AH2505" s="93">
        <v>2920</v>
      </c>
    </row>
    <row r="2506" spans="1:34">
      <c r="A2506" s="13" t="s">
        <v>130</v>
      </c>
      <c r="B2506" s="2" t="s">
        <v>75</v>
      </c>
      <c r="C2506" s="14" t="s">
        <v>64</v>
      </c>
      <c r="D2506" s="2">
        <v>2015</v>
      </c>
      <c r="E2506" s="14">
        <v>2015</v>
      </c>
      <c r="F2506" s="14" t="s">
        <v>101</v>
      </c>
      <c r="G2506" s="93">
        <v>630</v>
      </c>
      <c r="H2506" s="93">
        <v>5609</v>
      </c>
      <c r="I2506" s="93">
        <v>0</v>
      </c>
      <c r="J2506" s="93">
        <v>14</v>
      </c>
      <c r="K2506" s="93">
        <v>630</v>
      </c>
      <c r="L2506" s="93">
        <v>5623</v>
      </c>
      <c r="M2506" s="48">
        <v>6253</v>
      </c>
      <c r="N2506" s="48">
        <v>12127</v>
      </c>
      <c r="O2506" s="48">
        <v>1613</v>
      </c>
      <c r="P2506" s="48">
        <v>10482</v>
      </c>
      <c r="Q2506" s="48">
        <v>12095</v>
      </c>
      <c r="R2506" s="48">
        <v>1</v>
      </c>
      <c r="S2506" s="48">
        <v>31</v>
      </c>
      <c r="T2506" s="48">
        <v>32</v>
      </c>
      <c r="U2506" s="48">
        <v>1614</v>
      </c>
      <c r="V2506" s="48">
        <v>10513</v>
      </c>
      <c r="W2506" s="156">
        <v>1673406</v>
      </c>
      <c r="X2506" s="156">
        <v>3364</v>
      </c>
      <c r="Y2506" s="156">
        <v>1676770</v>
      </c>
      <c r="Z2506" s="28">
        <v>0.99019999999999997</v>
      </c>
      <c r="AA2506" s="28"/>
      <c r="AB2506" s="111">
        <v>100</v>
      </c>
      <c r="AC2506" s="28">
        <v>0.28000000000000003</v>
      </c>
      <c r="AD2506" s="28">
        <v>2.63E-2</v>
      </c>
      <c r="AE2506" s="139"/>
      <c r="AF2506" s="139"/>
      <c r="AG2506" s="93">
        <v>386</v>
      </c>
      <c r="AH2506" s="93">
        <v>735</v>
      </c>
    </row>
    <row r="2507" spans="1:34">
      <c r="A2507" s="13" t="s">
        <v>131</v>
      </c>
      <c r="B2507" s="2" t="s">
        <v>75</v>
      </c>
      <c r="C2507" s="14" t="s">
        <v>64</v>
      </c>
      <c r="D2507" s="2">
        <v>2015</v>
      </c>
      <c r="E2507" s="14">
        <v>2015</v>
      </c>
      <c r="F2507" s="14" t="s">
        <v>101</v>
      </c>
      <c r="G2507" s="93">
        <v>286</v>
      </c>
      <c r="H2507" s="93">
        <v>1253</v>
      </c>
      <c r="I2507" s="93">
        <v>0</v>
      </c>
      <c r="J2507" s="93">
        <v>1</v>
      </c>
      <c r="K2507" s="93">
        <v>286</v>
      </c>
      <c r="L2507" s="93">
        <v>1254</v>
      </c>
      <c r="M2507" s="48">
        <v>1540</v>
      </c>
      <c r="N2507" s="48">
        <v>3205</v>
      </c>
      <c r="O2507" s="48">
        <v>783</v>
      </c>
      <c r="P2507" s="48">
        <v>2420</v>
      </c>
      <c r="Q2507" s="48">
        <v>3203</v>
      </c>
      <c r="R2507" s="48">
        <v>0</v>
      </c>
      <c r="S2507" s="48">
        <v>2</v>
      </c>
      <c r="T2507" s="48">
        <v>2</v>
      </c>
      <c r="U2507" s="48">
        <v>783</v>
      </c>
      <c r="V2507" s="48">
        <v>2422</v>
      </c>
      <c r="W2507" s="156">
        <v>444006</v>
      </c>
      <c r="X2507" s="156">
        <v>323</v>
      </c>
      <c r="Y2507" s="156">
        <v>444329</v>
      </c>
      <c r="Z2507" s="28">
        <v>0.88519999999999999</v>
      </c>
      <c r="AA2507" s="28"/>
      <c r="AB2507" s="111">
        <v>100</v>
      </c>
      <c r="AC2507" s="28">
        <v>0.28000000000000003</v>
      </c>
      <c r="AD2507" s="28">
        <v>2.63E-2</v>
      </c>
      <c r="AE2507" s="139"/>
      <c r="AF2507" s="139"/>
      <c r="AG2507" s="93">
        <v>105</v>
      </c>
      <c r="AH2507" s="93">
        <v>183</v>
      </c>
    </row>
    <row r="2508" spans="1:34">
      <c r="A2508" s="13" t="s">
        <v>132</v>
      </c>
      <c r="B2508" s="2" t="s">
        <v>76</v>
      </c>
      <c r="C2508" s="14" t="s">
        <v>64</v>
      </c>
      <c r="D2508" s="2">
        <v>2015</v>
      </c>
      <c r="E2508" s="14">
        <v>2015</v>
      </c>
      <c r="F2508" s="14" t="s">
        <v>101</v>
      </c>
      <c r="G2508" s="93">
        <v>77475</v>
      </c>
      <c r="H2508" s="93">
        <v>503712</v>
      </c>
      <c r="I2508" s="93">
        <v>935</v>
      </c>
      <c r="J2508" s="93">
        <v>5953</v>
      </c>
      <c r="K2508" s="93">
        <v>78410</v>
      </c>
      <c r="L2508" s="93">
        <v>509665</v>
      </c>
      <c r="M2508" s="48">
        <v>588075</v>
      </c>
      <c r="N2508" s="48">
        <v>1183107</v>
      </c>
      <c r="O2508" s="48">
        <v>177783</v>
      </c>
      <c r="P2508" s="48">
        <v>989708</v>
      </c>
      <c r="Q2508" s="48">
        <v>1167491</v>
      </c>
      <c r="R2508" s="48">
        <v>3015</v>
      </c>
      <c r="S2508" s="48">
        <v>12601</v>
      </c>
      <c r="T2508" s="48">
        <v>15616</v>
      </c>
      <c r="U2508" s="48">
        <v>180798</v>
      </c>
      <c r="V2508" s="48">
        <v>1002309</v>
      </c>
      <c r="W2508" s="156">
        <v>173961772</v>
      </c>
      <c r="X2508" s="156">
        <v>2443196</v>
      </c>
      <c r="Y2508" s="156">
        <v>176404968</v>
      </c>
      <c r="Z2508" s="28">
        <v>0.95979999999999999</v>
      </c>
      <c r="AA2508" s="28"/>
      <c r="AB2508" s="111">
        <v>107</v>
      </c>
      <c r="AC2508" s="28">
        <v>0.439</v>
      </c>
      <c r="AD2508" s="28">
        <v>3.6200000000000003E-2</v>
      </c>
      <c r="AE2508" s="139"/>
      <c r="AF2508" s="139"/>
      <c r="AG2508" s="93">
        <v>108606</v>
      </c>
      <c r="AH2508" s="93">
        <v>222068</v>
      </c>
    </row>
    <row r="2509" spans="1:34">
      <c r="A2509" s="13" t="s">
        <v>133</v>
      </c>
      <c r="B2509" s="2" t="s">
        <v>75</v>
      </c>
      <c r="C2509" s="14" t="s">
        <v>64</v>
      </c>
      <c r="D2509" s="2">
        <v>2015</v>
      </c>
      <c r="E2509" s="14">
        <v>2015</v>
      </c>
      <c r="F2509" s="14" t="s">
        <v>101</v>
      </c>
      <c r="G2509" s="93">
        <v>1984</v>
      </c>
      <c r="H2509" s="93">
        <v>10052</v>
      </c>
      <c r="I2509" s="93">
        <v>4</v>
      </c>
      <c r="J2509" s="93">
        <v>23</v>
      </c>
      <c r="K2509" s="93">
        <v>1988</v>
      </c>
      <c r="L2509" s="93">
        <v>10075</v>
      </c>
      <c r="M2509" s="48">
        <v>12063</v>
      </c>
      <c r="N2509" s="48">
        <v>29699</v>
      </c>
      <c r="O2509" s="48">
        <v>5436</v>
      </c>
      <c r="P2509" s="48">
        <v>24174</v>
      </c>
      <c r="Q2509" s="48">
        <v>29610</v>
      </c>
      <c r="R2509" s="48">
        <v>11</v>
      </c>
      <c r="S2509" s="48">
        <v>78</v>
      </c>
      <c r="T2509" s="48">
        <v>89</v>
      </c>
      <c r="U2509" s="48">
        <v>5447</v>
      </c>
      <c r="V2509" s="48">
        <v>24252</v>
      </c>
      <c r="W2509" s="156">
        <v>3984665</v>
      </c>
      <c r="X2509" s="156">
        <v>6476</v>
      </c>
      <c r="Y2509" s="156">
        <v>3991141</v>
      </c>
      <c r="Z2509" s="28">
        <v>0.98809999999999998</v>
      </c>
      <c r="AA2509" s="28"/>
      <c r="AB2509" s="111">
        <v>100</v>
      </c>
      <c r="AC2509" s="28">
        <v>0.28000000000000003</v>
      </c>
      <c r="AD2509" s="28">
        <v>2.63E-2</v>
      </c>
      <c r="AE2509" s="139"/>
      <c r="AF2509" s="139"/>
      <c r="AG2509" s="93">
        <v>2770</v>
      </c>
      <c r="AH2509" s="93">
        <v>6451</v>
      </c>
    </row>
    <row r="2510" spans="1:34">
      <c r="A2510" s="13" t="s">
        <v>134</v>
      </c>
      <c r="B2510" s="2" t="s">
        <v>75</v>
      </c>
      <c r="C2510" s="14" t="s">
        <v>64</v>
      </c>
      <c r="D2510" s="2">
        <v>2015</v>
      </c>
      <c r="E2510" s="14">
        <v>2015</v>
      </c>
      <c r="F2510" s="14" t="s">
        <v>101</v>
      </c>
      <c r="G2510" s="93">
        <v>622</v>
      </c>
      <c r="H2510" s="93">
        <v>5739</v>
      </c>
      <c r="I2510" s="93">
        <v>16</v>
      </c>
      <c r="J2510" s="93">
        <v>134</v>
      </c>
      <c r="K2510" s="93">
        <v>638</v>
      </c>
      <c r="L2510" s="93">
        <v>5873</v>
      </c>
      <c r="M2510" s="48">
        <v>6511</v>
      </c>
      <c r="N2510" s="48">
        <v>10687</v>
      </c>
      <c r="O2510" s="48">
        <v>1381</v>
      </c>
      <c r="P2510" s="48">
        <v>8936</v>
      </c>
      <c r="Q2510" s="48">
        <v>10317</v>
      </c>
      <c r="R2510" s="48">
        <v>42</v>
      </c>
      <c r="S2510" s="48">
        <v>328</v>
      </c>
      <c r="T2510" s="48">
        <v>370</v>
      </c>
      <c r="U2510" s="48">
        <v>1423</v>
      </c>
      <c r="V2510" s="48">
        <v>9264</v>
      </c>
      <c r="W2510" s="156">
        <v>1508416</v>
      </c>
      <c r="X2510" s="156">
        <v>35948</v>
      </c>
      <c r="Y2510" s="156">
        <v>1544364</v>
      </c>
      <c r="Z2510" s="28">
        <v>0.99419999999999997</v>
      </c>
      <c r="AA2510" s="28"/>
      <c r="AB2510" s="111">
        <v>100</v>
      </c>
      <c r="AC2510" s="28">
        <v>0.28000000000000003</v>
      </c>
      <c r="AD2510" s="28">
        <v>2.63E-2</v>
      </c>
      <c r="AE2510" s="139"/>
      <c r="AF2510" s="139"/>
      <c r="AG2510" s="93">
        <v>1310</v>
      </c>
      <c r="AH2510" s="93">
        <v>2357</v>
      </c>
    </row>
    <row r="2511" spans="1:34">
      <c r="A2511" s="13" t="s">
        <v>135</v>
      </c>
      <c r="B2511" s="2" t="s">
        <v>75</v>
      </c>
      <c r="C2511" s="14" t="s">
        <v>64</v>
      </c>
      <c r="D2511" s="2">
        <v>2015</v>
      </c>
      <c r="E2511" s="14">
        <v>2015</v>
      </c>
      <c r="F2511" s="14" t="s">
        <v>101</v>
      </c>
      <c r="G2511" s="93">
        <v>152</v>
      </c>
      <c r="H2511" s="93">
        <v>969</v>
      </c>
      <c r="I2511" s="93">
        <v>0</v>
      </c>
      <c r="J2511" s="93">
        <v>1</v>
      </c>
      <c r="K2511" s="93">
        <v>152</v>
      </c>
      <c r="L2511" s="93">
        <v>970</v>
      </c>
      <c r="M2511" s="48">
        <v>1122</v>
      </c>
      <c r="N2511" s="48">
        <v>2152</v>
      </c>
      <c r="O2511" s="48">
        <v>422</v>
      </c>
      <c r="P2511" s="48">
        <v>1727</v>
      </c>
      <c r="Q2511" s="48">
        <v>2149</v>
      </c>
      <c r="R2511" s="48">
        <v>0</v>
      </c>
      <c r="S2511" s="48">
        <v>3</v>
      </c>
      <c r="T2511" s="48">
        <v>3</v>
      </c>
      <c r="U2511" s="48">
        <v>422</v>
      </c>
      <c r="V2511" s="48">
        <v>1730</v>
      </c>
      <c r="W2511" s="156">
        <v>292345</v>
      </c>
      <c r="X2511" s="156">
        <v>159</v>
      </c>
      <c r="Y2511" s="156">
        <v>292504</v>
      </c>
      <c r="Z2511" s="28">
        <v>1</v>
      </c>
      <c r="AA2511" s="28"/>
      <c r="AB2511" s="111">
        <v>100</v>
      </c>
      <c r="AC2511" s="28">
        <v>0.28000000000000003</v>
      </c>
      <c r="AD2511" s="28">
        <v>2.63E-2</v>
      </c>
      <c r="AE2511" s="139"/>
      <c r="AF2511" s="139"/>
      <c r="AG2511" s="93">
        <v>28</v>
      </c>
      <c r="AH2511" s="93">
        <v>50</v>
      </c>
    </row>
    <row r="2512" spans="1:34">
      <c r="A2512" s="13" t="s">
        <v>136</v>
      </c>
      <c r="B2512" s="2" t="s">
        <v>75</v>
      </c>
      <c r="C2512" s="14" t="s">
        <v>64</v>
      </c>
      <c r="D2512" s="2">
        <v>2015</v>
      </c>
      <c r="E2512" s="14">
        <v>2015</v>
      </c>
      <c r="F2512" s="14" t="s">
        <v>101</v>
      </c>
      <c r="G2512" s="93">
        <v>762</v>
      </c>
      <c r="H2512" s="93">
        <v>6289</v>
      </c>
      <c r="I2512" s="93">
        <v>2</v>
      </c>
      <c r="J2512" s="93">
        <v>24</v>
      </c>
      <c r="K2512" s="93">
        <v>764</v>
      </c>
      <c r="L2512" s="93">
        <v>6313</v>
      </c>
      <c r="M2512" s="48">
        <v>7077</v>
      </c>
      <c r="N2512" s="48">
        <v>13204</v>
      </c>
      <c r="O2512" s="48">
        <v>1915</v>
      </c>
      <c r="P2512" s="48">
        <v>11229</v>
      </c>
      <c r="Q2512" s="48">
        <v>13144</v>
      </c>
      <c r="R2512" s="48">
        <v>5</v>
      </c>
      <c r="S2512" s="48">
        <v>55</v>
      </c>
      <c r="T2512" s="48">
        <v>60</v>
      </c>
      <c r="U2512" s="48">
        <v>1920</v>
      </c>
      <c r="V2512" s="48">
        <v>11284</v>
      </c>
      <c r="W2512" s="156">
        <v>1894700</v>
      </c>
      <c r="X2512" s="156">
        <v>8230</v>
      </c>
      <c r="Y2512" s="156">
        <v>1902930</v>
      </c>
      <c r="Z2512" s="28">
        <v>0.99509999999999998</v>
      </c>
      <c r="AA2512" s="28"/>
      <c r="AB2512" s="111">
        <v>100</v>
      </c>
      <c r="AC2512" s="28">
        <v>0.28000000000000003</v>
      </c>
      <c r="AD2512" s="28">
        <v>2.63E-2</v>
      </c>
      <c r="AE2512" s="139"/>
      <c r="AF2512" s="139"/>
      <c r="AG2512" s="93">
        <v>584</v>
      </c>
      <c r="AH2512" s="93">
        <v>1237</v>
      </c>
    </row>
    <row r="2513" spans="1:34">
      <c r="A2513" s="13" t="s">
        <v>137</v>
      </c>
      <c r="B2513" s="2" t="s">
        <v>75</v>
      </c>
      <c r="C2513" s="14" t="s">
        <v>64</v>
      </c>
      <c r="D2513" s="2">
        <v>2015</v>
      </c>
      <c r="E2513" s="14">
        <v>2015</v>
      </c>
      <c r="F2513" s="14" t="s">
        <v>101</v>
      </c>
      <c r="G2513" s="93">
        <v>4480</v>
      </c>
      <c r="H2513" s="93">
        <v>20858</v>
      </c>
      <c r="I2513" s="93">
        <v>6</v>
      </c>
      <c r="J2513" s="93">
        <v>29</v>
      </c>
      <c r="K2513" s="93">
        <v>4486</v>
      </c>
      <c r="L2513" s="93">
        <v>20887</v>
      </c>
      <c r="M2513" s="48">
        <v>25373</v>
      </c>
      <c r="N2513" s="48">
        <v>58778</v>
      </c>
      <c r="O2513" s="48">
        <v>12330</v>
      </c>
      <c r="P2513" s="48">
        <v>46338</v>
      </c>
      <c r="Q2513" s="48">
        <v>58668</v>
      </c>
      <c r="R2513" s="48">
        <v>21</v>
      </c>
      <c r="S2513" s="48">
        <v>89</v>
      </c>
      <c r="T2513" s="48">
        <v>110</v>
      </c>
      <c r="U2513" s="48">
        <v>12351</v>
      </c>
      <c r="V2513" s="48">
        <v>46427</v>
      </c>
      <c r="W2513" s="156">
        <v>7936816</v>
      </c>
      <c r="X2513" s="156">
        <v>9369</v>
      </c>
      <c r="Y2513" s="156">
        <v>7946185</v>
      </c>
      <c r="Z2513" s="28">
        <v>0.99770000000000003</v>
      </c>
      <c r="AA2513" s="28"/>
      <c r="AB2513" s="111">
        <v>10</v>
      </c>
      <c r="AC2513" s="28">
        <v>0.2</v>
      </c>
      <c r="AD2513" s="28">
        <v>1.44E-2</v>
      </c>
      <c r="AE2513" s="139"/>
      <c r="AF2513" s="139"/>
      <c r="AG2513" s="93">
        <v>4017</v>
      </c>
      <c r="AH2513" s="93">
        <v>8963</v>
      </c>
    </row>
    <row r="2514" spans="1:34">
      <c r="A2514" s="13" t="s">
        <v>138</v>
      </c>
      <c r="B2514" s="2" t="s">
        <v>75</v>
      </c>
      <c r="C2514" s="14" t="s">
        <v>64</v>
      </c>
      <c r="D2514" s="2">
        <v>2015</v>
      </c>
      <c r="E2514" s="14">
        <v>2015</v>
      </c>
      <c r="F2514" s="14" t="s">
        <v>101</v>
      </c>
      <c r="G2514" s="93">
        <v>70</v>
      </c>
      <c r="H2514" s="93">
        <v>385</v>
      </c>
      <c r="I2514" s="93">
        <v>0</v>
      </c>
      <c r="J2514" s="93">
        <v>0</v>
      </c>
      <c r="K2514" s="93">
        <v>70</v>
      </c>
      <c r="L2514" s="93">
        <v>385</v>
      </c>
      <c r="M2514" s="48">
        <v>455</v>
      </c>
      <c r="N2514" s="48">
        <v>966</v>
      </c>
      <c r="O2514" s="48">
        <v>179</v>
      </c>
      <c r="P2514" s="48">
        <v>786</v>
      </c>
      <c r="Q2514" s="48">
        <v>965</v>
      </c>
      <c r="R2514" s="48">
        <v>0</v>
      </c>
      <c r="S2514" s="48">
        <v>1</v>
      </c>
      <c r="T2514" s="48">
        <v>1</v>
      </c>
      <c r="U2514" s="48">
        <v>179</v>
      </c>
      <c r="V2514" s="48">
        <v>787</v>
      </c>
      <c r="W2514" s="156">
        <v>126742</v>
      </c>
      <c r="X2514" s="156">
        <v>0</v>
      </c>
      <c r="Y2514" s="156">
        <v>126742</v>
      </c>
      <c r="Z2514" s="28">
        <v>1</v>
      </c>
      <c r="AA2514" s="28"/>
      <c r="AB2514" s="111">
        <v>100</v>
      </c>
      <c r="AC2514" s="28">
        <v>0.28000000000000003</v>
      </c>
      <c r="AD2514" s="28">
        <v>2.63E-2</v>
      </c>
      <c r="AE2514" s="139"/>
      <c r="AF2514" s="139"/>
      <c r="AG2514" s="93">
        <v>45</v>
      </c>
      <c r="AH2514" s="93">
        <v>78</v>
      </c>
    </row>
    <row r="2515" spans="1:34">
      <c r="A2515" s="13" t="s">
        <v>139</v>
      </c>
      <c r="B2515" s="2" t="s">
        <v>75</v>
      </c>
      <c r="C2515" s="14" t="s">
        <v>64</v>
      </c>
      <c r="D2515" s="2">
        <v>2015</v>
      </c>
      <c r="E2515" s="14">
        <v>2015</v>
      </c>
      <c r="F2515" s="14" t="s">
        <v>101</v>
      </c>
      <c r="G2515" s="93">
        <v>13</v>
      </c>
      <c r="H2515" s="93">
        <v>506</v>
      </c>
      <c r="I2515" s="93">
        <v>0</v>
      </c>
      <c r="J2515" s="93">
        <v>1</v>
      </c>
      <c r="K2515" s="93">
        <v>13</v>
      </c>
      <c r="L2515" s="93">
        <v>507</v>
      </c>
      <c r="M2515" s="48">
        <v>520</v>
      </c>
      <c r="N2515" s="48">
        <v>856</v>
      </c>
      <c r="O2515" s="48">
        <v>31</v>
      </c>
      <c r="P2515" s="48">
        <v>823</v>
      </c>
      <c r="Q2515" s="48">
        <v>854</v>
      </c>
      <c r="R2515" s="48">
        <v>0</v>
      </c>
      <c r="S2515" s="48">
        <v>2</v>
      </c>
      <c r="T2515" s="48">
        <v>2</v>
      </c>
      <c r="U2515" s="48">
        <v>31</v>
      </c>
      <c r="V2515" s="48">
        <v>825</v>
      </c>
      <c r="W2515" s="156">
        <v>118398</v>
      </c>
      <c r="X2515" s="156">
        <v>168</v>
      </c>
      <c r="Y2515" s="156">
        <v>118566</v>
      </c>
      <c r="Z2515" s="28">
        <v>0.96150000000000002</v>
      </c>
      <c r="AA2515" s="28"/>
      <c r="AB2515" s="111">
        <v>100</v>
      </c>
      <c r="AC2515" s="28">
        <v>0.28000000000000003</v>
      </c>
      <c r="AD2515" s="28">
        <v>2.63E-2</v>
      </c>
      <c r="AE2515" s="139"/>
      <c r="AF2515" s="139"/>
      <c r="AG2515" s="93">
        <v>65</v>
      </c>
      <c r="AH2515" s="93">
        <v>146</v>
      </c>
    </row>
    <row r="2516" spans="1:34">
      <c r="A2516" s="13" t="s">
        <v>140</v>
      </c>
      <c r="B2516" s="2" t="s">
        <v>75</v>
      </c>
      <c r="C2516" s="14" t="s">
        <v>64</v>
      </c>
      <c r="D2516" s="2">
        <v>2015</v>
      </c>
      <c r="E2516" s="14">
        <v>2015</v>
      </c>
      <c r="F2516" s="14" t="s">
        <v>101</v>
      </c>
      <c r="G2516" s="93">
        <v>2736</v>
      </c>
      <c r="H2516" s="93">
        <v>19895</v>
      </c>
      <c r="I2516" s="93">
        <v>9</v>
      </c>
      <c r="J2516" s="93">
        <v>105</v>
      </c>
      <c r="K2516" s="93">
        <v>2745</v>
      </c>
      <c r="L2516" s="93">
        <v>20000</v>
      </c>
      <c r="M2516" s="48">
        <v>22745</v>
      </c>
      <c r="N2516" s="48">
        <v>50601</v>
      </c>
      <c r="O2516" s="48">
        <v>6987</v>
      </c>
      <c r="P2516" s="48">
        <v>43279</v>
      </c>
      <c r="Q2516" s="48">
        <v>50266</v>
      </c>
      <c r="R2516" s="48">
        <v>32</v>
      </c>
      <c r="S2516" s="48">
        <v>303</v>
      </c>
      <c r="T2516" s="48">
        <v>335</v>
      </c>
      <c r="U2516" s="48">
        <v>7019</v>
      </c>
      <c r="V2516" s="48">
        <v>43582</v>
      </c>
      <c r="W2516" s="156">
        <v>6687485</v>
      </c>
      <c r="X2516" s="156">
        <v>28199</v>
      </c>
      <c r="Y2516" s="156">
        <v>6715684</v>
      </c>
      <c r="Z2516" s="28">
        <v>1</v>
      </c>
      <c r="AA2516" s="28"/>
      <c r="AB2516" s="111">
        <v>17</v>
      </c>
      <c r="AC2516" s="28">
        <v>0.29399999999999998</v>
      </c>
      <c r="AD2516" s="28">
        <v>5.3199999999999997E-2</v>
      </c>
      <c r="AE2516" s="139"/>
      <c r="AF2516" s="139"/>
      <c r="AG2516" s="93">
        <v>6837</v>
      </c>
      <c r="AH2516" s="93">
        <v>15073</v>
      </c>
    </row>
    <row r="2517" spans="1:34">
      <c r="A2517" s="13" t="s">
        <v>141</v>
      </c>
      <c r="B2517" s="2" t="s">
        <v>75</v>
      </c>
      <c r="C2517" s="14" t="s">
        <v>64</v>
      </c>
      <c r="D2517" s="2">
        <v>2015</v>
      </c>
      <c r="E2517" s="14">
        <v>2015</v>
      </c>
      <c r="F2517" s="14" t="s">
        <v>101</v>
      </c>
      <c r="G2517" s="93">
        <v>361</v>
      </c>
      <c r="H2517" s="93">
        <v>3239</v>
      </c>
      <c r="I2517" s="93">
        <v>5</v>
      </c>
      <c r="J2517" s="93">
        <v>27</v>
      </c>
      <c r="K2517" s="93">
        <v>366</v>
      </c>
      <c r="L2517" s="93">
        <v>3266</v>
      </c>
      <c r="M2517" s="48">
        <v>3632</v>
      </c>
      <c r="N2517" s="48">
        <v>7444</v>
      </c>
      <c r="O2517" s="48">
        <v>884</v>
      </c>
      <c r="P2517" s="48">
        <v>6470</v>
      </c>
      <c r="Q2517" s="48">
        <v>7354</v>
      </c>
      <c r="R2517" s="48">
        <v>15</v>
      </c>
      <c r="S2517" s="48">
        <v>75</v>
      </c>
      <c r="T2517" s="48">
        <v>90</v>
      </c>
      <c r="U2517" s="48">
        <v>899</v>
      </c>
      <c r="V2517" s="48">
        <v>6545</v>
      </c>
      <c r="W2517" s="156">
        <v>932782</v>
      </c>
      <c r="X2517" s="156">
        <v>5665</v>
      </c>
      <c r="Y2517" s="156">
        <v>938447</v>
      </c>
      <c r="Z2517" s="28">
        <v>0.96989999999999998</v>
      </c>
      <c r="AA2517" s="28"/>
      <c r="AB2517" s="111">
        <v>100</v>
      </c>
      <c r="AC2517" s="28">
        <v>0.28000000000000003</v>
      </c>
      <c r="AD2517" s="28">
        <v>2.63E-2</v>
      </c>
      <c r="AE2517" s="139"/>
      <c r="AF2517" s="139"/>
      <c r="AG2517" s="93">
        <v>791</v>
      </c>
      <c r="AH2517" s="93">
        <v>1649</v>
      </c>
    </row>
    <row r="2518" spans="1:34">
      <c r="A2518" s="13" t="s">
        <v>142</v>
      </c>
      <c r="B2518" s="2" t="s">
        <v>75</v>
      </c>
      <c r="C2518" s="14" t="s">
        <v>64</v>
      </c>
      <c r="D2518" s="2">
        <v>2015</v>
      </c>
      <c r="E2518" s="14">
        <v>2015</v>
      </c>
      <c r="F2518" s="14" t="s">
        <v>101</v>
      </c>
      <c r="G2518" s="93">
        <v>341</v>
      </c>
      <c r="H2518" s="93">
        <v>3925</v>
      </c>
      <c r="I2518" s="93">
        <v>1</v>
      </c>
      <c r="J2518" s="93">
        <v>6</v>
      </c>
      <c r="K2518" s="93">
        <v>342</v>
      </c>
      <c r="L2518" s="93">
        <v>3931</v>
      </c>
      <c r="M2518" s="48">
        <v>4273</v>
      </c>
      <c r="N2518" s="48">
        <v>7776</v>
      </c>
      <c r="O2518" s="48">
        <v>900</v>
      </c>
      <c r="P2518" s="48">
        <v>6858</v>
      </c>
      <c r="Q2518" s="48">
        <v>7758</v>
      </c>
      <c r="R2518" s="48">
        <v>1</v>
      </c>
      <c r="S2518" s="48">
        <v>17</v>
      </c>
      <c r="T2518" s="48">
        <v>18</v>
      </c>
      <c r="U2518" s="48">
        <v>901</v>
      </c>
      <c r="V2518" s="48">
        <v>6875</v>
      </c>
      <c r="W2518" s="156">
        <v>1108287</v>
      </c>
      <c r="X2518" s="156">
        <v>1703</v>
      </c>
      <c r="Y2518" s="156">
        <v>1109990</v>
      </c>
      <c r="Z2518" s="28">
        <v>1</v>
      </c>
      <c r="AA2518" s="28"/>
      <c r="AB2518" s="111">
        <v>100</v>
      </c>
      <c r="AC2518" s="28">
        <v>0.28000000000000003</v>
      </c>
      <c r="AD2518" s="28">
        <v>2.63E-2</v>
      </c>
      <c r="AE2518" s="139"/>
      <c r="AF2518" s="139"/>
      <c r="AG2518" s="93">
        <v>150</v>
      </c>
      <c r="AH2518" s="93">
        <v>264</v>
      </c>
    </row>
    <row r="2519" spans="1:34">
      <c r="A2519" s="13" t="s">
        <v>143</v>
      </c>
      <c r="B2519" s="2" t="s">
        <v>74</v>
      </c>
      <c r="C2519" s="14" t="s">
        <v>64</v>
      </c>
      <c r="D2519" s="2">
        <v>2015</v>
      </c>
      <c r="E2519" s="14">
        <v>2015</v>
      </c>
      <c r="F2519" s="14" t="s">
        <v>101</v>
      </c>
      <c r="G2519" s="93">
        <v>12480</v>
      </c>
      <c r="H2519" s="93">
        <v>109125</v>
      </c>
      <c r="I2519" s="93">
        <v>85</v>
      </c>
      <c r="J2519" s="93">
        <v>2028</v>
      </c>
      <c r="K2519" s="93">
        <v>12565</v>
      </c>
      <c r="L2519" s="93">
        <v>111153</v>
      </c>
      <c r="M2519" s="48">
        <v>123718</v>
      </c>
      <c r="N2519" s="48">
        <v>257750</v>
      </c>
      <c r="O2519" s="48">
        <v>32079</v>
      </c>
      <c r="P2519" s="48">
        <v>221002</v>
      </c>
      <c r="Q2519" s="48">
        <v>253081</v>
      </c>
      <c r="R2519" s="48">
        <v>291</v>
      </c>
      <c r="S2519" s="48">
        <v>4378</v>
      </c>
      <c r="T2519" s="48">
        <v>4669</v>
      </c>
      <c r="U2519" s="48">
        <v>32370</v>
      </c>
      <c r="V2519" s="48">
        <v>225380</v>
      </c>
      <c r="W2519" s="156">
        <v>34929303</v>
      </c>
      <c r="X2519" s="156">
        <v>698301</v>
      </c>
      <c r="Y2519" s="156">
        <v>35627604</v>
      </c>
      <c r="Z2519" s="28">
        <v>0.98670000000000002</v>
      </c>
      <c r="AA2519" s="28"/>
      <c r="AB2519" s="111">
        <v>24</v>
      </c>
      <c r="AC2519" s="28">
        <v>0.45800000000000002</v>
      </c>
      <c r="AD2519" s="28">
        <v>4.0399999999999998E-2</v>
      </c>
      <c r="AE2519" s="139"/>
      <c r="AF2519" s="139"/>
      <c r="AG2519" s="93">
        <v>28617</v>
      </c>
      <c r="AH2519" s="93">
        <v>62037</v>
      </c>
    </row>
    <row r="2520" spans="1:34">
      <c r="A2520" s="13" t="s">
        <v>144</v>
      </c>
      <c r="B2520" s="2" t="s">
        <v>74</v>
      </c>
      <c r="C2520" s="14" t="s">
        <v>64</v>
      </c>
      <c r="D2520" s="2">
        <v>2015</v>
      </c>
      <c r="E2520" s="14">
        <v>2015</v>
      </c>
      <c r="F2520" s="14" t="s">
        <v>101</v>
      </c>
      <c r="G2520" s="93">
        <v>876</v>
      </c>
      <c r="H2520" s="93">
        <v>8493</v>
      </c>
      <c r="I2520" s="93">
        <v>4</v>
      </c>
      <c r="J2520" s="93">
        <v>37</v>
      </c>
      <c r="K2520" s="93">
        <v>880</v>
      </c>
      <c r="L2520" s="93">
        <v>8530</v>
      </c>
      <c r="M2520" s="48">
        <v>9410</v>
      </c>
      <c r="N2520" s="48">
        <v>18190</v>
      </c>
      <c r="O2520" s="48">
        <v>2216</v>
      </c>
      <c r="P2520" s="48">
        <v>15884</v>
      </c>
      <c r="Q2520" s="48">
        <v>18100</v>
      </c>
      <c r="R2520" s="48">
        <v>14</v>
      </c>
      <c r="S2520" s="48">
        <v>76</v>
      </c>
      <c r="T2520" s="48">
        <v>90</v>
      </c>
      <c r="U2520" s="48">
        <v>2230</v>
      </c>
      <c r="V2520" s="48">
        <v>15960</v>
      </c>
      <c r="W2520" s="156">
        <v>2390834</v>
      </c>
      <c r="X2520" s="156">
        <v>9700</v>
      </c>
      <c r="Y2520" s="156">
        <v>2400534</v>
      </c>
      <c r="Z2520" s="28">
        <v>0.9466</v>
      </c>
      <c r="AA2520" s="28"/>
      <c r="AB2520" s="111">
        <v>100</v>
      </c>
      <c r="AC2520" s="28">
        <v>0.28000000000000003</v>
      </c>
      <c r="AD2520" s="28">
        <v>2.63E-2</v>
      </c>
      <c r="AE2520" s="139"/>
      <c r="AF2520" s="139"/>
      <c r="AG2520" s="93">
        <v>691</v>
      </c>
      <c r="AH2520" s="93">
        <v>1366</v>
      </c>
    </row>
    <row r="2521" spans="1:34">
      <c r="A2521" s="13" t="s">
        <v>145</v>
      </c>
      <c r="B2521" s="2" t="s">
        <v>75</v>
      </c>
      <c r="C2521" s="14" t="s">
        <v>64</v>
      </c>
      <c r="D2521" s="2">
        <v>2015</v>
      </c>
      <c r="E2521" s="14">
        <v>2015</v>
      </c>
      <c r="F2521" s="14" t="s">
        <v>101</v>
      </c>
      <c r="G2521" s="93">
        <v>97</v>
      </c>
      <c r="H2521" s="93">
        <v>963</v>
      </c>
      <c r="I2521" s="93">
        <v>0</v>
      </c>
      <c r="J2521" s="93">
        <v>1</v>
      </c>
      <c r="K2521" s="93">
        <v>97</v>
      </c>
      <c r="L2521" s="93">
        <v>964</v>
      </c>
      <c r="M2521" s="48">
        <v>1061</v>
      </c>
      <c r="N2521" s="48">
        <v>1993</v>
      </c>
      <c r="O2521" s="48">
        <v>237</v>
      </c>
      <c r="P2521" s="48">
        <v>1753</v>
      </c>
      <c r="Q2521" s="48">
        <v>1990</v>
      </c>
      <c r="R2521" s="48">
        <v>0</v>
      </c>
      <c r="S2521" s="48">
        <v>3</v>
      </c>
      <c r="T2521" s="48">
        <v>3</v>
      </c>
      <c r="U2521" s="48">
        <v>237</v>
      </c>
      <c r="V2521" s="48">
        <v>1756</v>
      </c>
      <c r="W2521" s="156">
        <v>276012</v>
      </c>
      <c r="X2521" s="156">
        <v>357</v>
      </c>
      <c r="Y2521" s="156">
        <v>276369</v>
      </c>
      <c r="Z2521" s="28">
        <v>1</v>
      </c>
      <c r="AA2521" s="28"/>
      <c r="AB2521" s="111">
        <v>100</v>
      </c>
      <c r="AC2521" s="28">
        <v>0.28000000000000003</v>
      </c>
      <c r="AD2521" s="28">
        <v>2.63E-2</v>
      </c>
      <c r="AE2521" s="139"/>
      <c r="AF2521" s="139"/>
      <c r="AG2521" s="93">
        <v>53</v>
      </c>
      <c r="AH2521" s="93">
        <v>90</v>
      </c>
    </row>
    <row r="2522" spans="1:34">
      <c r="A2522" s="13" t="s">
        <v>146</v>
      </c>
      <c r="B2522" s="2" t="s">
        <v>75</v>
      </c>
      <c r="C2522" s="14" t="s">
        <v>64</v>
      </c>
      <c r="D2522" s="2">
        <v>2015</v>
      </c>
      <c r="E2522" s="14">
        <v>2015</v>
      </c>
      <c r="F2522" s="14" t="s">
        <v>101</v>
      </c>
      <c r="G2522" s="93">
        <v>17715</v>
      </c>
      <c r="H2522" s="93">
        <v>111282</v>
      </c>
      <c r="I2522" s="93">
        <v>46</v>
      </c>
      <c r="J2522" s="93">
        <v>489</v>
      </c>
      <c r="K2522" s="93">
        <v>17761</v>
      </c>
      <c r="L2522" s="93">
        <v>111771</v>
      </c>
      <c r="M2522" s="48">
        <v>129532</v>
      </c>
      <c r="N2522" s="48">
        <v>295239</v>
      </c>
      <c r="O2522" s="48">
        <v>48412</v>
      </c>
      <c r="P2522" s="48">
        <v>245345</v>
      </c>
      <c r="Q2522" s="48">
        <v>293757</v>
      </c>
      <c r="R2522" s="48">
        <v>146</v>
      </c>
      <c r="S2522" s="48">
        <v>1336</v>
      </c>
      <c r="T2522" s="48">
        <v>1482</v>
      </c>
      <c r="U2522" s="48">
        <v>48558</v>
      </c>
      <c r="V2522" s="48">
        <v>246681</v>
      </c>
      <c r="W2522" s="156">
        <v>39656780</v>
      </c>
      <c r="X2522" s="156">
        <v>154484</v>
      </c>
      <c r="Y2522" s="156">
        <v>39811264</v>
      </c>
      <c r="Z2522" s="28">
        <v>0.99850000000000005</v>
      </c>
      <c r="AA2522" s="28"/>
      <c r="AB2522" s="111">
        <v>81</v>
      </c>
      <c r="AC2522" s="28">
        <v>0.14799999999999999</v>
      </c>
      <c r="AD2522" s="28">
        <v>5.6099999999999997E-2</v>
      </c>
      <c r="AE2522" s="139"/>
      <c r="AF2522" s="139"/>
      <c r="AG2522" s="93">
        <v>16445</v>
      </c>
      <c r="AH2522" s="93">
        <v>36151</v>
      </c>
    </row>
    <row r="2523" spans="1:34">
      <c r="A2523" s="13" t="s">
        <v>147</v>
      </c>
      <c r="B2523" s="2" t="s">
        <v>74</v>
      </c>
      <c r="C2523" s="14" t="s">
        <v>64</v>
      </c>
      <c r="D2523" s="2">
        <v>2015</v>
      </c>
      <c r="E2523" s="14">
        <v>2015</v>
      </c>
      <c r="F2523" s="14" t="s">
        <v>101</v>
      </c>
      <c r="G2523" s="93">
        <v>16794</v>
      </c>
      <c r="H2523" s="93">
        <v>87045</v>
      </c>
      <c r="I2523" s="93">
        <v>183</v>
      </c>
      <c r="J2523" s="93">
        <v>1001</v>
      </c>
      <c r="K2523" s="93">
        <v>16977</v>
      </c>
      <c r="L2523" s="93">
        <v>88046</v>
      </c>
      <c r="M2523" s="48">
        <v>105023</v>
      </c>
      <c r="N2523" s="48">
        <v>219932</v>
      </c>
      <c r="O2523" s="48">
        <v>43456</v>
      </c>
      <c r="P2523" s="48">
        <v>173652</v>
      </c>
      <c r="Q2523" s="48">
        <v>217108</v>
      </c>
      <c r="R2523" s="48">
        <v>666</v>
      </c>
      <c r="S2523" s="48">
        <v>2158</v>
      </c>
      <c r="T2523" s="48">
        <v>2824</v>
      </c>
      <c r="U2523" s="48">
        <v>44122</v>
      </c>
      <c r="V2523" s="48">
        <v>175810</v>
      </c>
      <c r="W2523" s="156">
        <v>31702846</v>
      </c>
      <c r="X2523" s="156">
        <v>366752</v>
      </c>
      <c r="Y2523" s="156">
        <v>32069598</v>
      </c>
      <c r="Z2523" s="28">
        <v>0.98939999999999995</v>
      </c>
      <c r="AA2523" s="28"/>
      <c r="AB2523" s="111">
        <v>22</v>
      </c>
      <c r="AC2523" s="28">
        <v>0.59099999999999997</v>
      </c>
      <c r="AD2523" s="28">
        <v>2.5000000000000001E-3</v>
      </c>
      <c r="AE2523" s="139"/>
      <c r="AF2523" s="139"/>
      <c r="AG2523" s="93">
        <v>9357</v>
      </c>
      <c r="AH2523" s="93">
        <v>18522</v>
      </c>
    </row>
    <row r="2524" spans="1:34">
      <c r="A2524" s="13" t="s">
        <v>148</v>
      </c>
      <c r="B2524" s="2" t="s">
        <v>75</v>
      </c>
      <c r="C2524" s="14" t="s">
        <v>64</v>
      </c>
      <c r="D2524" s="2">
        <v>2015</v>
      </c>
      <c r="E2524" s="14">
        <v>2015</v>
      </c>
      <c r="F2524" s="14" t="s">
        <v>101</v>
      </c>
      <c r="G2524" s="93">
        <v>290</v>
      </c>
      <c r="H2524" s="93">
        <v>2402</v>
      </c>
      <c r="I2524" s="93">
        <v>0</v>
      </c>
      <c r="J2524" s="93">
        <v>10</v>
      </c>
      <c r="K2524" s="93">
        <v>290</v>
      </c>
      <c r="L2524" s="93">
        <v>2412</v>
      </c>
      <c r="M2524" s="48">
        <v>2702</v>
      </c>
      <c r="N2524" s="48">
        <v>5988</v>
      </c>
      <c r="O2524" s="48">
        <v>783</v>
      </c>
      <c r="P2524" s="48">
        <v>5179</v>
      </c>
      <c r="Q2524" s="48">
        <v>5962</v>
      </c>
      <c r="R2524" s="48">
        <v>1</v>
      </c>
      <c r="S2524" s="48">
        <v>25</v>
      </c>
      <c r="T2524" s="48">
        <v>26</v>
      </c>
      <c r="U2524" s="48">
        <v>784</v>
      </c>
      <c r="V2524" s="48">
        <v>5204</v>
      </c>
      <c r="W2524" s="156">
        <v>812564</v>
      </c>
      <c r="X2524" s="156">
        <v>2965</v>
      </c>
      <c r="Y2524" s="156">
        <v>815529</v>
      </c>
      <c r="Z2524" s="28">
        <v>0.99080000000000001</v>
      </c>
      <c r="AA2524" s="28"/>
      <c r="AB2524" s="111">
        <v>100</v>
      </c>
      <c r="AC2524" s="28">
        <v>0.28000000000000003</v>
      </c>
      <c r="AD2524" s="28">
        <v>2.63E-2</v>
      </c>
      <c r="AE2524" s="139"/>
      <c r="AF2524" s="139"/>
      <c r="AG2524" s="93">
        <v>412</v>
      </c>
      <c r="AH2524" s="93">
        <v>943</v>
      </c>
    </row>
    <row r="2525" spans="1:34">
      <c r="A2525" s="13" t="s">
        <v>149</v>
      </c>
      <c r="B2525" s="2" t="s">
        <v>75</v>
      </c>
      <c r="C2525" s="14" t="s">
        <v>64</v>
      </c>
      <c r="D2525" s="2">
        <v>2015</v>
      </c>
      <c r="E2525" s="14">
        <v>2015</v>
      </c>
      <c r="F2525" s="14" t="s">
        <v>101</v>
      </c>
      <c r="G2525" s="93">
        <v>27804</v>
      </c>
      <c r="H2525" s="93">
        <v>152832</v>
      </c>
      <c r="I2525" s="93">
        <v>62</v>
      </c>
      <c r="J2525" s="93">
        <v>664</v>
      </c>
      <c r="K2525" s="93">
        <v>27866</v>
      </c>
      <c r="L2525" s="93">
        <v>153496</v>
      </c>
      <c r="M2525" s="48">
        <v>181362</v>
      </c>
      <c r="N2525" s="48">
        <v>403228</v>
      </c>
      <c r="O2525" s="48">
        <v>74638</v>
      </c>
      <c r="P2525" s="48">
        <v>326720</v>
      </c>
      <c r="Q2525" s="48">
        <v>401358</v>
      </c>
      <c r="R2525" s="48">
        <v>205</v>
      </c>
      <c r="S2525" s="48">
        <v>1665</v>
      </c>
      <c r="T2525" s="48">
        <v>1870</v>
      </c>
      <c r="U2525" s="48">
        <v>74843</v>
      </c>
      <c r="V2525" s="48">
        <v>328385</v>
      </c>
      <c r="W2525" s="156">
        <v>55629624</v>
      </c>
      <c r="X2525" s="156">
        <v>200907</v>
      </c>
      <c r="Y2525" s="156">
        <v>55830531</v>
      </c>
      <c r="Z2525" s="28">
        <v>0.99950000000000006</v>
      </c>
      <c r="AA2525" s="28"/>
      <c r="AB2525" s="111">
        <v>92</v>
      </c>
      <c r="AC2525" s="28">
        <v>9.8000000000000004E-2</v>
      </c>
      <c r="AD2525" s="28">
        <v>3.39E-2</v>
      </c>
      <c r="AE2525" s="139"/>
      <c r="AF2525" s="139"/>
      <c r="AG2525" s="93">
        <v>21019</v>
      </c>
      <c r="AH2525" s="93">
        <v>44668</v>
      </c>
    </row>
    <row r="2526" spans="1:34">
      <c r="A2526" s="13" t="s">
        <v>150</v>
      </c>
      <c r="B2526" s="2" t="s">
        <v>74</v>
      </c>
      <c r="C2526" s="14" t="s">
        <v>64</v>
      </c>
      <c r="D2526" s="2">
        <v>2015</v>
      </c>
      <c r="E2526" s="14">
        <v>2015</v>
      </c>
      <c r="F2526" s="14" t="s">
        <v>101</v>
      </c>
      <c r="G2526" s="93">
        <v>16134</v>
      </c>
      <c r="H2526" s="93">
        <v>125838</v>
      </c>
      <c r="I2526" s="93">
        <v>128</v>
      </c>
      <c r="J2526" s="93">
        <v>1340</v>
      </c>
      <c r="K2526" s="93">
        <v>16262</v>
      </c>
      <c r="L2526" s="93">
        <v>127178</v>
      </c>
      <c r="M2526" s="48">
        <v>143440</v>
      </c>
      <c r="N2526" s="48">
        <v>291188</v>
      </c>
      <c r="O2526" s="48">
        <v>43792</v>
      </c>
      <c r="P2526" s="48">
        <v>243984</v>
      </c>
      <c r="Q2526" s="48">
        <v>287776</v>
      </c>
      <c r="R2526" s="48">
        <v>431</v>
      </c>
      <c r="S2526" s="48">
        <v>2981</v>
      </c>
      <c r="T2526" s="48">
        <v>3412</v>
      </c>
      <c r="U2526" s="48">
        <v>44223</v>
      </c>
      <c r="V2526" s="48">
        <v>246965</v>
      </c>
      <c r="W2526" s="156">
        <v>39928285</v>
      </c>
      <c r="X2526" s="156">
        <v>387106</v>
      </c>
      <c r="Y2526" s="156">
        <v>40315391</v>
      </c>
      <c r="Z2526" s="28">
        <v>0.95150000000000001</v>
      </c>
      <c r="AA2526" s="28"/>
      <c r="AB2526" s="111">
        <v>39</v>
      </c>
      <c r="AC2526" s="28">
        <v>0.46200000000000002</v>
      </c>
      <c r="AD2526" s="28">
        <v>1.0800000000000001E-2</v>
      </c>
      <c r="AE2526" s="139"/>
      <c r="AF2526" s="139"/>
      <c r="AG2526" s="93">
        <v>16056</v>
      </c>
      <c r="AH2526" s="93">
        <v>32961</v>
      </c>
    </row>
    <row r="2527" spans="1:34">
      <c r="A2527" s="13" t="s">
        <v>151</v>
      </c>
      <c r="B2527" s="2" t="s">
        <v>74</v>
      </c>
      <c r="C2527" s="14" t="s">
        <v>64</v>
      </c>
      <c r="D2527" s="2">
        <v>2015</v>
      </c>
      <c r="E2527" s="14">
        <v>2015</v>
      </c>
      <c r="F2527" s="14" t="s">
        <v>101</v>
      </c>
      <c r="G2527" s="93">
        <v>2441</v>
      </c>
      <c r="H2527" s="93">
        <v>30332</v>
      </c>
      <c r="I2527" s="93">
        <v>68</v>
      </c>
      <c r="J2527" s="93">
        <v>1403</v>
      </c>
      <c r="K2527" s="93">
        <v>2509</v>
      </c>
      <c r="L2527" s="93">
        <v>31735</v>
      </c>
      <c r="M2527" s="48">
        <v>34244</v>
      </c>
      <c r="N2527" s="48">
        <v>52180</v>
      </c>
      <c r="O2527" s="48">
        <v>5470</v>
      </c>
      <c r="P2527" s="48">
        <v>44420</v>
      </c>
      <c r="Q2527" s="48">
        <v>49890</v>
      </c>
      <c r="R2527" s="48">
        <v>189</v>
      </c>
      <c r="S2527" s="48">
        <v>2101</v>
      </c>
      <c r="T2527" s="48">
        <v>2290</v>
      </c>
      <c r="U2527" s="48">
        <v>5659</v>
      </c>
      <c r="V2527" s="48">
        <v>46521</v>
      </c>
      <c r="W2527" s="156">
        <v>7480131</v>
      </c>
      <c r="X2527" s="156">
        <v>279147</v>
      </c>
      <c r="Y2527" s="156">
        <v>7759278</v>
      </c>
      <c r="Z2527" s="28">
        <v>0.96679999999999999</v>
      </c>
      <c r="AA2527" s="28"/>
      <c r="AB2527" s="111">
        <v>8</v>
      </c>
      <c r="AC2527" s="28">
        <v>0.75</v>
      </c>
      <c r="AD2527" s="28">
        <v>7.5600000000000001E-2</v>
      </c>
      <c r="AE2527" s="139"/>
      <c r="AF2527" s="139"/>
      <c r="AG2527" s="93">
        <v>3991</v>
      </c>
      <c r="AH2527" s="93">
        <v>6402</v>
      </c>
    </row>
    <row r="2528" spans="1:34">
      <c r="A2528" s="13" t="s">
        <v>152</v>
      </c>
      <c r="B2528" s="2" t="s">
        <v>75</v>
      </c>
      <c r="C2528" s="14" t="s">
        <v>64</v>
      </c>
      <c r="D2528" s="2">
        <v>2015</v>
      </c>
      <c r="E2528" s="14">
        <v>2015</v>
      </c>
      <c r="F2528" s="14" t="s">
        <v>101</v>
      </c>
      <c r="G2528" s="93">
        <v>8533</v>
      </c>
      <c r="H2528" s="93">
        <v>44551</v>
      </c>
      <c r="I2528" s="93">
        <v>22</v>
      </c>
      <c r="J2528" s="93">
        <v>295</v>
      </c>
      <c r="K2528" s="93">
        <v>8555</v>
      </c>
      <c r="L2528" s="93">
        <v>44846</v>
      </c>
      <c r="M2528" s="48">
        <v>53401</v>
      </c>
      <c r="N2528" s="48">
        <v>122077</v>
      </c>
      <c r="O2528" s="48">
        <v>22055</v>
      </c>
      <c r="P2528" s="48">
        <v>99158</v>
      </c>
      <c r="Q2528" s="48">
        <v>121213</v>
      </c>
      <c r="R2528" s="48">
        <v>79</v>
      </c>
      <c r="S2528" s="48">
        <v>785</v>
      </c>
      <c r="T2528" s="48">
        <v>864</v>
      </c>
      <c r="U2528" s="48">
        <v>22134</v>
      </c>
      <c r="V2528" s="48">
        <v>99943</v>
      </c>
      <c r="W2528" s="156">
        <v>16571396</v>
      </c>
      <c r="X2528" s="156">
        <v>93178</v>
      </c>
      <c r="Y2528" s="156">
        <v>16664574</v>
      </c>
      <c r="Z2528" s="28">
        <v>0.99199999999999999</v>
      </c>
      <c r="AA2528" s="28"/>
      <c r="AB2528" s="111">
        <v>28</v>
      </c>
      <c r="AC2528" s="28">
        <v>7.0999999999999994E-2</v>
      </c>
      <c r="AD2528" s="28">
        <v>2.5899999999999999E-2</v>
      </c>
      <c r="AE2528" s="139"/>
      <c r="AF2528" s="139"/>
      <c r="AG2528" s="93">
        <v>7113</v>
      </c>
      <c r="AH2528" s="93">
        <v>15195</v>
      </c>
    </row>
    <row r="2529" spans="1:51">
      <c r="A2529" s="13" t="s">
        <v>153</v>
      </c>
      <c r="B2529" s="2" t="s">
        <v>74</v>
      </c>
      <c r="C2529" s="14" t="s">
        <v>64</v>
      </c>
      <c r="D2529" s="2">
        <v>2015</v>
      </c>
      <c r="E2529" s="14">
        <v>2015</v>
      </c>
      <c r="F2529" s="14" t="s">
        <v>101</v>
      </c>
      <c r="G2529" s="93">
        <v>1107</v>
      </c>
      <c r="H2529" s="93">
        <v>8957</v>
      </c>
      <c r="I2529" s="93">
        <v>1</v>
      </c>
      <c r="J2529" s="93">
        <v>25</v>
      </c>
      <c r="K2529" s="93">
        <v>1108</v>
      </c>
      <c r="L2529" s="93">
        <v>8982</v>
      </c>
      <c r="M2529" s="48">
        <v>10090</v>
      </c>
      <c r="N2529" s="48">
        <v>18642</v>
      </c>
      <c r="O2529" s="48">
        <v>2764</v>
      </c>
      <c r="P2529" s="48">
        <v>15805</v>
      </c>
      <c r="Q2529" s="48">
        <v>18569</v>
      </c>
      <c r="R2529" s="48">
        <v>7</v>
      </c>
      <c r="S2529" s="48">
        <v>66</v>
      </c>
      <c r="T2529" s="48">
        <v>73</v>
      </c>
      <c r="U2529" s="48">
        <v>2771</v>
      </c>
      <c r="V2529" s="48">
        <v>15871</v>
      </c>
      <c r="W2529" s="156">
        <v>2554032</v>
      </c>
      <c r="X2529" s="156">
        <v>6343</v>
      </c>
      <c r="Y2529" s="156">
        <v>2560375</v>
      </c>
      <c r="Z2529" s="28">
        <v>0.96460000000000001</v>
      </c>
      <c r="AA2529" s="28"/>
      <c r="AB2529" s="111">
        <v>100</v>
      </c>
      <c r="AC2529" s="28">
        <v>0.28000000000000003</v>
      </c>
      <c r="AD2529" s="28">
        <v>2.63E-2</v>
      </c>
      <c r="AE2529" s="139"/>
      <c r="AF2529" s="139"/>
      <c r="AG2529" s="93">
        <v>1071</v>
      </c>
      <c r="AH2529" s="93">
        <v>2185</v>
      </c>
    </row>
    <row r="2530" spans="1:51">
      <c r="A2530" s="13" t="s">
        <v>154</v>
      </c>
      <c r="B2530" s="2" t="s">
        <v>74</v>
      </c>
      <c r="C2530" s="14" t="s">
        <v>64</v>
      </c>
      <c r="D2530" s="2">
        <v>2015</v>
      </c>
      <c r="E2530" s="14">
        <v>2015</v>
      </c>
      <c r="F2530" s="14" t="s">
        <v>101</v>
      </c>
      <c r="G2530" s="93">
        <v>1121</v>
      </c>
      <c r="H2530" s="93">
        <v>14853</v>
      </c>
      <c r="I2530" s="93">
        <v>13</v>
      </c>
      <c r="J2530" s="93">
        <v>318</v>
      </c>
      <c r="K2530" s="93">
        <v>1134</v>
      </c>
      <c r="L2530" s="93">
        <v>15171</v>
      </c>
      <c r="M2530" s="48">
        <v>16305</v>
      </c>
      <c r="N2530" s="48">
        <v>31752</v>
      </c>
      <c r="O2530" s="48">
        <v>2729</v>
      </c>
      <c r="P2530" s="48">
        <v>28235</v>
      </c>
      <c r="Q2530" s="48">
        <v>30964</v>
      </c>
      <c r="R2530" s="48">
        <v>44</v>
      </c>
      <c r="S2530" s="48">
        <v>744</v>
      </c>
      <c r="T2530" s="48">
        <v>788</v>
      </c>
      <c r="U2530" s="48">
        <v>2773</v>
      </c>
      <c r="V2530" s="48">
        <v>28979</v>
      </c>
      <c r="W2530" s="156">
        <v>4178539</v>
      </c>
      <c r="X2530" s="156">
        <v>79091</v>
      </c>
      <c r="Y2530" s="156">
        <v>4257630</v>
      </c>
      <c r="Z2530" s="28">
        <v>0.98799999999999999</v>
      </c>
      <c r="AA2530" s="28"/>
      <c r="AB2530" s="111">
        <v>100</v>
      </c>
      <c r="AC2530" s="28">
        <v>0.28000000000000003</v>
      </c>
      <c r="AD2530" s="28">
        <v>2.63E-2</v>
      </c>
      <c r="AE2530" s="139"/>
      <c r="AF2530" s="139"/>
      <c r="AG2530" s="93">
        <v>3996</v>
      </c>
      <c r="AH2530" s="93">
        <v>7779</v>
      </c>
    </row>
    <row r="2531" spans="1:51">
      <c r="A2531" s="13" t="s">
        <v>155</v>
      </c>
      <c r="B2531" s="2" t="s">
        <v>74</v>
      </c>
      <c r="C2531" s="14" t="s">
        <v>64</v>
      </c>
      <c r="D2531" s="2">
        <v>2015</v>
      </c>
      <c r="E2531" s="14">
        <v>2015</v>
      </c>
      <c r="F2531" s="14" t="s">
        <v>101</v>
      </c>
      <c r="G2531" s="93">
        <v>2289</v>
      </c>
      <c r="H2531" s="93">
        <v>14624</v>
      </c>
      <c r="I2531" s="93">
        <v>8</v>
      </c>
      <c r="J2531" s="93">
        <v>81</v>
      </c>
      <c r="K2531" s="93">
        <v>2297</v>
      </c>
      <c r="L2531" s="93">
        <v>14705</v>
      </c>
      <c r="M2531" s="48">
        <v>17002</v>
      </c>
      <c r="N2531" s="48">
        <v>36443</v>
      </c>
      <c r="O2531" s="48">
        <v>5943</v>
      </c>
      <c r="P2531" s="48">
        <v>30295</v>
      </c>
      <c r="Q2531" s="48">
        <v>36238</v>
      </c>
      <c r="R2531" s="48">
        <v>20</v>
      </c>
      <c r="S2531" s="48">
        <v>185</v>
      </c>
      <c r="T2531" s="48">
        <v>205</v>
      </c>
      <c r="U2531" s="48">
        <v>5963</v>
      </c>
      <c r="V2531" s="48">
        <v>30480</v>
      </c>
      <c r="W2531" s="156">
        <v>4882579</v>
      </c>
      <c r="X2531" s="156">
        <v>22149</v>
      </c>
      <c r="Y2531" s="156">
        <v>4904728</v>
      </c>
      <c r="Z2531" s="28">
        <v>0.96450000000000002</v>
      </c>
      <c r="AA2531" s="28"/>
      <c r="AB2531" s="111">
        <v>100</v>
      </c>
      <c r="AC2531" s="28">
        <v>0.28000000000000003</v>
      </c>
      <c r="AD2531" s="28">
        <v>2.63E-2</v>
      </c>
      <c r="AE2531" s="139"/>
      <c r="AF2531" s="139"/>
      <c r="AG2531" s="93">
        <v>4307</v>
      </c>
      <c r="AH2531" s="93">
        <v>9644</v>
      </c>
    </row>
    <row r="2532" spans="1:51">
      <c r="A2532" s="13" t="s">
        <v>156</v>
      </c>
      <c r="B2532" s="2" t="s">
        <v>74</v>
      </c>
      <c r="C2532" s="14" t="s">
        <v>64</v>
      </c>
      <c r="D2532" s="2">
        <v>2015</v>
      </c>
      <c r="E2532" s="14">
        <v>2015</v>
      </c>
      <c r="F2532" s="14" t="s">
        <v>101</v>
      </c>
      <c r="G2532" s="93">
        <v>5550</v>
      </c>
      <c r="H2532" s="93">
        <v>48650</v>
      </c>
      <c r="I2532" s="93">
        <v>50</v>
      </c>
      <c r="J2532" s="93">
        <v>1149</v>
      </c>
      <c r="K2532" s="93">
        <v>5600</v>
      </c>
      <c r="L2532" s="93">
        <v>49799</v>
      </c>
      <c r="M2532" s="48">
        <v>55399</v>
      </c>
      <c r="N2532" s="48">
        <v>110974</v>
      </c>
      <c r="O2532" s="48">
        <v>13483</v>
      </c>
      <c r="P2532" s="48">
        <v>94966</v>
      </c>
      <c r="Q2532" s="48">
        <v>108449</v>
      </c>
      <c r="R2532" s="48">
        <v>157</v>
      </c>
      <c r="S2532" s="48">
        <v>2368</v>
      </c>
      <c r="T2532" s="48">
        <v>2525</v>
      </c>
      <c r="U2532" s="48">
        <v>13640</v>
      </c>
      <c r="V2532" s="48">
        <v>97334</v>
      </c>
      <c r="W2532" s="156">
        <v>15140539</v>
      </c>
      <c r="X2532" s="156">
        <v>306249</v>
      </c>
      <c r="Y2532" s="156">
        <v>15446788</v>
      </c>
      <c r="Z2532" s="28">
        <v>0.98</v>
      </c>
      <c r="AA2532" s="28"/>
      <c r="AB2532" s="111">
        <v>11</v>
      </c>
      <c r="AC2532" s="28">
        <v>0.45500000000000002</v>
      </c>
      <c r="AD2532" s="28">
        <v>1.7999999999999999E-2</v>
      </c>
      <c r="AE2532" s="139"/>
      <c r="AF2532" s="139"/>
      <c r="AG2532" s="93">
        <v>10495</v>
      </c>
      <c r="AH2532" s="93">
        <v>21315</v>
      </c>
    </row>
    <row r="2533" spans="1:51">
      <c r="A2533" s="13" t="s">
        <v>157</v>
      </c>
      <c r="B2533" s="2" t="s">
        <v>74</v>
      </c>
      <c r="C2533" s="14" t="s">
        <v>64</v>
      </c>
      <c r="D2533" s="2">
        <v>2015</v>
      </c>
      <c r="E2533" s="14">
        <v>2015</v>
      </c>
      <c r="F2533" s="14" t="s">
        <v>101</v>
      </c>
      <c r="G2533" s="93">
        <v>1216</v>
      </c>
      <c r="H2533" s="93">
        <v>12637</v>
      </c>
      <c r="I2533" s="93">
        <v>1</v>
      </c>
      <c r="J2533" s="93">
        <v>26</v>
      </c>
      <c r="K2533" s="93">
        <v>1217</v>
      </c>
      <c r="L2533" s="93">
        <v>12663</v>
      </c>
      <c r="M2533" s="48">
        <v>13880</v>
      </c>
      <c r="N2533" s="48">
        <v>25934</v>
      </c>
      <c r="O2533" s="48">
        <v>3007</v>
      </c>
      <c r="P2533" s="48">
        <v>22858</v>
      </c>
      <c r="Q2533" s="48">
        <v>25865</v>
      </c>
      <c r="R2533" s="48">
        <v>2</v>
      </c>
      <c r="S2533" s="48">
        <v>67</v>
      </c>
      <c r="T2533" s="48">
        <v>69</v>
      </c>
      <c r="U2533" s="48">
        <v>3009</v>
      </c>
      <c r="V2533" s="48">
        <v>22925</v>
      </c>
      <c r="W2533" s="156">
        <v>3510827</v>
      </c>
      <c r="X2533" s="156">
        <v>5161</v>
      </c>
      <c r="Y2533" s="156">
        <v>3515988</v>
      </c>
      <c r="Z2533" s="28">
        <v>0.97309999999999997</v>
      </c>
      <c r="AA2533" s="28"/>
      <c r="AB2533" s="111">
        <v>100</v>
      </c>
      <c r="AC2533" s="28">
        <v>0.28000000000000003</v>
      </c>
      <c r="AD2533" s="28">
        <v>2.63E-2</v>
      </c>
      <c r="AE2533" s="139"/>
      <c r="AF2533" s="139"/>
      <c r="AG2533" s="93">
        <v>2440</v>
      </c>
      <c r="AH2533" s="93">
        <v>5107</v>
      </c>
    </row>
    <row r="2534" spans="1:51">
      <c r="A2534" s="13" t="s">
        <v>158</v>
      </c>
      <c r="B2534" s="2" t="s">
        <v>75</v>
      </c>
      <c r="C2534" s="14" t="s">
        <v>64</v>
      </c>
      <c r="D2534" s="2">
        <v>2015</v>
      </c>
      <c r="E2534" s="14">
        <v>2015</v>
      </c>
      <c r="F2534" s="14" t="s">
        <v>101</v>
      </c>
      <c r="G2534" s="93">
        <v>1507</v>
      </c>
      <c r="H2534" s="93">
        <v>11585</v>
      </c>
      <c r="I2534" s="93">
        <v>2</v>
      </c>
      <c r="J2534" s="93">
        <v>21</v>
      </c>
      <c r="K2534" s="93">
        <v>1509</v>
      </c>
      <c r="L2534" s="93">
        <v>11606</v>
      </c>
      <c r="M2534" s="48">
        <v>13115</v>
      </c>
      <c r="N2534" s="48">
        <v>25293</v>
      </c>
      <c r="O2534" s="48">
        <v>3789</v>
      </c>
      <c r="P2534" s="48">
        <v>21455</v>
      </c>
      <c r="Q2534" s="48">
        <v>25244</v>
      </c>
      <c r="R2534" s="48">
        <v>5</v>
      </c>
      <c r="S2534" s="48">
        <v>44</v>
      </c>
      <c r="T2534" s="48">
        <v>49</v>
      </c>
      <c r="U2534" s="48">
        <v>3794</v>
      </c>
      <c r="V2534" s="48">
        <v>21499</v>
      </c>
      <c r="W2534" s="156">
        <v>3369221</v>
      </c>
      <c r="X2534" s="156">
        <v>6065</v>
      </c>
      <c r="Y2534" s="156">
        <v>3375286</v>
      </c>
      <c r="Z2534" s="28">
        <v>0.96679999999999999</v>
      </c>
      <c r="AA2534" s="28"/>
      <c r="AB2534" s="111">
        <v>100</v>
      </c>
      <c r="AC2534" s="28">
        <v>0.28000000000000003</v>
      </c>
      <c r="AD2534" s="28">
        <v>2.63E-2</v>
      </c>
      <c r="AE2534" s="139"/>
      <c r="AF2534" s="139"/>
      <c r="AG2534" s="93">
        <v>625</v>
      </c>
      <c r="AH2534" s="93">
        <v>1023</v>
      </c>
    </row>
    <row r="2535" spans="1:51">
      <c r="A2535" s="13" t="s">
        <v>159</v>
      </c>
      <c r="B2535" s="2" t="s">
        <v>75</v>
      </c>
      <c r="C2535" s="14" t="s">
        <v>64</v>
      </c>
      <c r="D2535" s="2">
        <v>2015</v>
      </c>
      <c r="E2535" s="14">
        <v>2015</v>
      </c>
      <c r="F2535" s="14" t="s">
        <v>101</v>
      </c>
      <c r="G2535" s="93">
        <v>7</v>
      </c>
      <c r="H2535" s="93">
        <v>164</v>
      </c>
      <c r="I2535" s="93">
        <v>0</v>
      </c>
      <c r="J2535" s="93">
        <v>0</v>
      </c>
      <c r="K2535" s="93">
        <v>7</v>
      </c>
      <c r="L2535" s="93">
        <v>164</v>
      </c>
      <c r="M2535" s="48">
        <v>171</v>
      </c>
      <c r="N2535" s="48">
        <v>317</v>
      </c>
      <c r="O2535" s="48">
        <v>20</v>
      </c>
      <c r="P2535" s="48">
        <v>297</v>
      </c>
      <c r="Q2535" s="48">
        <v>317</v>
      </c>
      <c r="R2535" s="48">
        <v>0</v>
      </c>
      <c r="S2535" s="48">
        <v>0</v>
      </c>
      <c r="T2535" s="48">
        <v>0</v>
      </c>
      <c r="U2535" s="48">
        <v>20</v>
      </c>
      <c r="V2535" s="48">
        <v>297</v>
      </c>
      <c r="W2535" s="156">
        <v>41086</v>
      </c>
      <c r="X2535" s="156">
        <v>0</v>
      </c>
      <c r="Y2535" s="156">
        <v>41086</v>
      </c>
      <c r="Z2535" s="28">
        <v>1</v>
      </c>
      <c r="AA2535" s="28"/>
      <c r="AB2535" s="111">
        <v>100</v>
      </c>
      <c r="AC2535" s="28">
        <v>0.28000000000000003</v>
      </c>
      <c r="AD2535" s="28">
        <v>2.63E-2</v>
      </c>
      <c r="AE2535" s="139"/>
      <c r="AF2535" s="139"/>
      <c r="AG2535" s="93">
        <v>1</v>
      </c>
      <c r="AH2535" s="93">
        <v>1</v>
      </c>
    </row>
    <row r="2536" spans="1:51">
      <c r="A2536" s="13" t="s">
        <v>160</v>
      </c>
      <c r="B2536" s="2" t="s">
        <v>75</v>
      </c>
      <c r="C2536" s="14" t="s">
        <v>64</v>
      </c>
      <c r="D2536" s="2">
        <v>2015</v>
      </c>
      <c r="E2536" s="14">
        <v>2015</v>
      </c>
      <c r="F2536" s="14" t="s">
        <v>101</v>
      </c>
      <c r="G2536" s="93">
        <v>430</v>
      </c>
      <c r="H2536" s="93">
        <v>2815</v>
      </c>
      <c r="I2536" s="93">
        <v>0</v>
      </c>
      <c r="J2536" s="93">
        <v>5</v>
      </c>
      <c r="K2536" s="93">
        <v>430</v>
      </c>
      <c r="L2536" s="93">
        <v>2820</v>
      </c>
      <c r="M2536" s="48">
        <v>3250</v>
      </c>
      <c r="N2536" s="48">
        <v>6992</v>
      </c>
      <c r="O2536" s="48">
        <v>1185</v>
      </c>
      <c r="P2536" s="48">
        <v>5798</v>
      </c>
      <c r="Q2536" s="48">
        <v>6983</v>
      </c>
      <c r="R2536" s="48">
        <v>1</v>
      </c>
      <c r="S2536" s="48">
        <v>8</v>
      </c>
      <c r="T2536" s="48">
        <v>9</v>
      </c>
      <c r="U2536" s="48">
        <v>1186</v>
      </c>
      <c r="V2536" s="48">
        <v>5806</v>
      </c>
      <c r="W2536" s="156">
        <v>945416</v>
      </c>
      <c r="X2536" s="156">
        <v>1047</v>
      </c>
      <c r="Y2536" s="156">
        <v>946463</v>
      </c>
      <c r="Z2536" s="28">
        <v>0.98540000000000005</v>
      </c>
      <c r="AA2536" s="28"/>
      <c r="AB2536" s="111">
        <v>100</v>
      </c>
      <c r="AC2536" s="28">
        <v>0.28000000000000003</v>
      </c>
      <c r="AD2536" s="28">
        <v>2.63E-2</v>
      </c>
      <c r="AE2536" s="139"/>
      <c r="AF2536" s="139"/>
      <c r="AG2536" s="93">
        <v>147</v>
      </c>
      <c r="AH2536" s="93">
        <v>242</v>
      </c>
    </row>
    <row r="2537" spans="1:51">
      <c r="A2537" s="13" t="s">
        <v>161</v>
      </c>
      <c r="B2537" s="2" t="s">
        <v>74</v>
      </c>
      <c r="C2537" s="14" t="s">
        <v>64</v>
      </c>
      <c r="D2537" s="2">
        <v>2015</v>
      </c>
      <c r="E2537" s="14">
        <v>2015</v>
      </c>
      <c r="F2537" s="14" t="s">
        <v>101</v>
      </c>
      <c r="G2537" s="93">
        <v>2940</v>
      </c>
      <c r="H2537" s="93">
        <v>20086</v>
      </c>
      <c r="I2537" s="93">
        <v>7</v>
      </c>
      <c r="J2537" s="93">
        <v>116</v>
      </c>
      <c r="K2537" s="93">
        <v>2947</v>
      </c>
      <c r="L2537" s="93">
        <v>20202</v>
      </c>
      <c r="M2537" s="48">
        <v>23149</v>
      </c>
      <c r="N2537" s="48">
        <v>44119</v>
      </c>
      <c r="O2537" s="48">
        <v>7132</v>
      </c>
      <c r="P2537" s="48">
        <v>36701</v>
      </c>
      <c r="Q2537" s="48">
        <v>43833</v>
      </c>
      <c r="R2537" s="48">
        <v>25</v>
      </c>
      <c r="S2537" s="48">
        <v>261</v>
      </c>
      <c r="T2537" s="48">
        <v>286</v>
      </c>
      <c r="U2537" s="48">
        <v>7157</v>
      </c>
      <c r="V2537" s="48">
        <v>36962</v>
      </c>
      <c r="W2537" s="156">
        <v>6325866.4100000001</v>
      </c>
      <c r="X2537" s="156">
        <v>33070.51</v>
      </c>
      <c r="Y2537" s="156">
        <v>6358936.9199999999</v>
      </c>
      <c r="Z2537" s="28">
        <v>0.97519999999999996</v>
      </c>
      <c r="AA2537" s="28"/>
      <c r="AB2537" s="111">
        <v>4</v>
      </c>
      <c r="AC2537" s="28">
        <v>0.75</v>
      </c>
      <c r="AD2537" s="28">
        <v>2.07E-2</v>
      </c>
      <c r="AE2537" s="139"/>
      <c r="AF2537" s="139"/>
      <c r="AG2537" s="93">
        <v>2318</v>
      </c>
      <c r="AH2537" s="93">
        <v>4619</v>
      </c>
    </row>
    <row r="2538" spans="1:51">
      <c r="A2538" s="13" t="s">
        <v>162</v>
      </c>
      <c r="B2538" s="2" t="s">
        <v>74</v>
      </c>
      <c r="C2538" s="14" t="s">
        <v>64</v>
      </c>
      <c r="D2538" s="2">
        <v>2015</v>
      </c>
      <c r="E2538" s="14">
        <v>2015</v>
      </c>
      <c r="F2538" s="14" t="s">
        <v>101</v>
      </c>
      <c r="G2538" s="93">
        <v>1773</v>
      </c>
      <c r="H2538" s="93">
        <v>18271</v>
      </c>
      <c r="I2538" s="93">
        <v>12</v>
      </c>
      <c r="J2538" s="93">
        <v>127</v>
      </c>
      <c r="K2538" s="93">
        <v>1785</v>
      </c>
      <c r="L2538" s="93">
        <v>18398</v>
      </c>
      <c r="M2538" s="48">
        <v>20183</v>
      </c>
      <c r="N2538" s="48">
        <v>36183</v>
      </c>
      <c r="O2538" s="48">
        <v>4360</v>
      </c>
      <c r="P2538" s="48">
        <v>31460</v>
      </c>
      <c r="Q2538" s="48">
        <v>35820</v>
      </c>
      <c r="R2538" s="48">
        <v>42</v>
      </c>
      <c r="S2538" s="48">
        <v>321</v>
      </c>
      <c r="T2538" s="48">
        <v>363</v>
      </c>
      <c r="U2538" s="48">
        <v>4402</v>
      </c>
      <c r="V2538" s="48">
        <v>31781</v>
      </c>
      <c r="W2538" s="156">
        <v>4979079</v>
      </c>
      <c r="X2538" s="156">
        <v>35522</v>
      </c>
      <c r="Y2538" s="156">
        <v>5014601</v>
      </c>
      <c r="Z2538" s="28">
        <v>0.92500000000000004</v>
      </c>
      <c r="AA2538" s="28"/>
      <c r="AB2538" s="111">
        <v>100</v>
      </c>
      <c r="AC2538" s="28">
        <v>0.28000000000000003</v>
      </c>
      <c r="AD2538" s="28">
        <v>2.63E-2</v>
      </c>
      <c r="AE2538" s="139"/>
      <c r="AF2538" s="139"/>
      <c r="AG2538" s="93">
        <v>3289</v>
      </c>
      <c r="AH2538" s="93">
        <v>6691</v>
      </c>
      <c r="AI2538" s="1"/>
      <c r="AJ2538" s="1"/>
      <c r="AK2538" s="1"/>
      <c r="AL2538" s="1"/>
      <c r="AM2538" s="1"/>
      <c r="AN2538" s="1"/>
      <c r="AO2538" s="1"/>
      <c r="AP2538" s="1"/>
      <c r="AQ2538" s="1"/>
      <c r="AR2538" s="1"/>
      <c r="AS2538" s="1"/>
      <c r="AT2538" s="1"/>
      <c r="AU2538" s="1"/>
      <c r="AV2538" s="1"/>
      <c r="AW2538" s="1"/>
      <c r="AX2538" s="1"/>
      <c r="AY2538" s="1"/>
    </row>
    <row r="2539" spans="1:51">
      <c r="A2539" s="13" t="s">
        <v>163</v>
      </c>
      <c r="B2539" s="2" t="s">
        <v>75</v>
      </c>
      <c r="C2539" s="14" t="s">
        <v>64</v>
      </c>
      <c r="D2539" s="2">
        <v>2015</v>
      </c>
      <c r="E2539" s="14">
        <v>2015</v>
      </c>
      <c r="F2539" s="14" t="s">
        <v>101</v>
      </c>
      <c r="G2539" s="93">
        <v>6174</v>
      </c>
      <c r="H2539" s="93">
        <v>37290</v>
      </c>
      <c r="I2539" s="93">
        <v>9</v>
      </c>
      <c r="J2539" s="93">
        <v>80</v>
      </c>
      <c r="K2539" s="93">
        <v>6183</v>
      </c>
      <c r="L2539" s="93">
        <v>37370</v>
      </c>
      <c r="M2539" s="48">
        <v>43553</v>
      </c>
      <c r="N2539" s="48">
        <v>92572</v>
      </c>
      <c r="O2539" s="48">
        <v>16247</v>
      </c>
      <c r="P2539" s="48">
        <v>76071</v>
      </c>
      <c r="Q2539" s="48">
        <v>92318</v>
      </c>
      <c r="R2539" s="48">
        <v>30</v>
      </c>
      <c r="S2539" s="48">
        <v>224</v>
      </c>
      <c r="T2539" s="48">
        <v>254</v>
      </c>
      <c r="U2539" s="48">
        <v>16277</v>
      </c>
      <c r="V2539" s="48">
        <v>76295</v>
      </c>
      <c r="W2539" s="156">
        <v>12704129</v>
      </c>
      <c r="X2539" s="156">
        <v>26038</v>
      </c>
      <c r="Y2539" s="156">
        <v>12730167</v>
      </c>
      <c r="Z2539" s="28">
        <v>0.99170000000000003</v>
      </c>
      <c r="AA2539" s="28"/>
      <c r="AB2539" s="111">
        <v>20</v>
      </c>
      <c r="AC2539" s="28">
        <v>0.1</v>
      </c>
      <c r="AD2539" s="28">
        <v>1.54E-2</v>
      </c>
      <c r="AE2539" s="139"/>
      <c r="AF2539" s="139"/>
      <c r="AG2539" s="93">
        <v>5315</v>
      </c>
      <c r="AH2539" s="93">
        <v>11413</v>
      </c>
      <c r="AI2539" s="1"/>
      <c r="AJ2539" s="1"/>
      <c r="AK2539" s="1"/>
      <c r="AL2539" s="1"/>
      <c r="AM2539" s="1"/>
      <c r="AN2539" s="1"/>
      <c r="AO2539" s="1"/>
      <c r="AP2539" s="1"/>
      <c r="AQ2539" s="1"/>
      <c r="AR2539" s="1"/>
      <c r="AS2539" s="1"/>
      <c r="AT2539" s="1"/>
      <c r="AU2539" s="1"/>
      <c r="AV2539" s="1"/>
      <c r="AW2539" s="1"/>
      <c r="AX2539" s="1"/>
      <c r="AY2539" s="1"/>
    </row>
    <row r="2540" spans="1:51">
      <c r="A2540" s="13" t="s">
        <v>164</v>
      </c>
      <c r="B2540" s="2" t="s">
        <v>75</v>
      </c>
      <c r="C2540" s="14" t="s">
        <v>64</v>
      </c>
      <c r="D2540" s="2">
        <v>2015</v>
      </c>
      <c r="E2540" s="14">
        <v>2015</v>
      </c>
      <c r="F2540" s="14" t="s">
        <v>101</v>
      </c>
      <c r="G2540" s="93">
        <v>748</v>
      </c>
      <c r="H2540" s="93">
        <v>4935</v>
      </c>
      <c r="I2540" s="93">
        <v>4</v>
      </c>
      <c r="J2540" s="93">
        <v>25</v>
      </c>
      <c r="K2540" s="93">
        <v>752</v>
      </c>
      <c r="L2540" s="93">
        <v>4960</v>
      </c>
      <c r="M2540" s="48">
        <v>5712</v>
      </c>
      <c r="N2540" s="48">
        <v>13236</v>
      </c>
      <c r="O2540" s="48">
        <v>2128</v>
      </c>
      <c r="P2540" s="48">
        <v>11024</v>
      </c>
      <c r="Q2540" s="48">
        <v>13152</v>
      </c>
      <c r="R2540" s="48">
        <v>15</v>
      </c>
      <c r="S2540" s="48">
        <v>69</v>
      </c>
      <c r="T2540" s="48">
        <v>84</v>
      </c>
      <c r="U2540" s="48">
        <v>2143</v>
      </c>
      <c r="V2540" s="48">
        <v>11093</v>
      </c>
      <c r="W2540" s="156">
        <v>1772900</v>
      </c>
      <c r="X2540" s="156">
        <v>8932</v>
      </c>
      <c r="Y2540" s="156">
        <v>1781832</v>
      </c>
      <c r="Z2540" s="28">
        <v>0.97870000000000001</v>
      </c>
      <c r="AA2540" s="28"/>
      <c r="AB2540" s="111">
        <v>100</v>
      </c>
      <c r="AC2540" s="28">
        <v>0.28000000000000003</v>
      </c>
      <c r="AD2540" s="28">
        <v>2.63E-2</v>
      </c>
      <c r="AE2540" s="139"/>
      <c r="AF2540" s="139"/>
      <c r="AG2540" s="93">
        <v>668</v>
      </c>
      <c r="AH2540" s="93">
        <v>1411</v>
      </c>
      <c r="AI2540" s="1"/>
      <c r="AJ2540" s="1"/>
      <c r="AK2540" s="1"/>
      <c r="AL2540" s="1"/>
      <c r="AM2540" s="1"/>
      <c r="AN2540" s="1"/>
      <c r="AO2540" s="1"/>
      <c r="AP2540" s="1"/>
      <c r="AQ2540" s="1"/>
      <c r="AR2540" s="1"/>
      <c r="AS2540" s="1"/>
      <c r="AT2540" s="1"/>
      <c r="AU2540" s="1"/>
      <c r="AV2540" s="1"/>
      <c r="AW2540" s="1"/>
      <c r="AX2540" s="1"/>
      <c r="AY2540" s="1"/>
    </row>
    <row r="2541" spans="1:51">
      <c r="A2541" s="13" t="s">
        <v>165</v>
      </c>
      <c r="B2541" s="2" t="s">
        <v>75</v>
      </c>
      <c r="C2541" s="14" t="s">
        <v>64</v>
      </c>
      <c r="D2541" s="2">
        <v>2015</v>
      </c>
      <c r="E2541" s="14">
        <v>2015</v>
      </c>
      <c r="F2541" s="14" t="s">
        <v>101</v>
      </c>
      <c r="G2541" s="93">
        <v>624</v>
      </c>
      <c r="H2541" s="93">
        <v>4179</v>
      </c>
      <c r="I2541" s="93">
        <v>1</v>
      </c>
      <c r="J2541" s="93">
        <v>12</v>
      </c>
      <c r="K2541" s="93">
        <v>625</v>
      </c>
      <c r="L2541" s="93">
        <v>4191</v>
      </c>
      <c r="M2541" s="48">
        <v>4816</v>
      </c>
      <c r="N2541" s="48">
        <v>10543</v>
      </c>
      <c r="O2541" s="48">
        <v>1696</v>
      </c>
      <c r="P2541" s="48">
        <v>8810</v>
      </c>
      <c r="Q2541" s="48">
        <v>10506</v>
      </c>
      <c r="R2541" s="48">
        <v>3</v>
      </c>
      <c r="S2541" s="48">
        <v>34</v>
      </c>
      <c r="T2541" s="48">
        <v>37</v>
      </c>
      <c r="U2541" s="48">
        <v>1699</v>
      </c>
      <c r="V2541" s="48">
        <v>8844</v>
      </c>
      <c r="W2541" s="156">
        <v>1399060</v>
      </c>
      <c r="X2541" s="156">
        <v>5002</v>
      </c>
      <c r="Y2541" s="156">
        <v>1404062</v>
      </c>
      <c r="Z2541" s="28">
        <v>0.95479999999999998</v>
      </c>
      <c r="AA2541" s="28"/>
      <c r="AB2541" s="111">
        <v>100</v>
      </c>
      <c r="AC2541" s="28">
        <v>0.28000000000000003</v>
      </c>
      <c r="AD2541" s="28">
        <v>2.63E-2</v>
      </c>
      <c r="AE2541" s="139"/>
      <c r="AF2541" s="139"/>
      <c r="AG2541" s="93">
        <v>422</v>
      </c>
      <c r="AH2541" s="93">
        <v>886</v>
      </c>
      <c r="AI2541" s="1"/>
      <c r="AJ2541" s="1"/>
      <c r="AK2541" s="1"/>
      <c r="AL2541" s="1"/>
      <c r="AM2541" s="1"/>
      <c r="AN2541" s="1"/>
      <c r="AO2541" s="1"/>
      <c r="AP2541" s="1"/>
      <c r="AQ2541" s="1"/>
      <c r="AR2541" s="1"/>
      <c r="AS2541" s="1"/>
      <c r="AT2541" s="1"/>
      <c r="AU2541" s="1"/>
      <c r="AV2541" s="1"/>
      <c r="AW2541" s="1"/>
      <c r="AX2541" s="1"/>
      <c r="AY2541" s="1"/>
    </row>
    <row r="2542" spans="1:51">
      <c r="A2542" s="13" t="s">
        <v>166</v>
      </c>
      <c r="B2542" s="2" t="s">
        <v>75</v>
      </c>
      <c r="C2542" s="14" t="s">
        <v>64</v>
      </c>
      <c r="D2542" s="2">
        <v>2015</v>
      </c>
      <c r="E2542" s="14">
        <v>2015</v>
      </c>
      <c r="F2542" s="14" t="s">
        <v>101</v>
      </c>
      <c r="G2542" s="93">
        <v>72</v>
      </c>
      <c r="H2542" s="93">
        <v>962</v>
      </c>
      <c r="I2542" s="93">
        <v>0</v>
      </c>
      <c r="J2542" s="93">
        <v>1</v>
      </c>
      <c r="K2542" s="93">
        <v>72</v>
      </c>
      <c r="L2542" s="93">
        <v>963</v>
      </c>
      <c r="M2542" s="48">
        <v>1035</v>
      </c>
      <c r="N2542" s="48">
        <v>1867</v>
      </c>
      <c r="O2542" s="48">
        <v>186</v>
      </c>
      <c r="P2542" s="48">
        <v>1680</v>
      </c>
      <c r="Q2542" s="48">
        <v>1866</v>
      </c>
      <c r="R2542" s="48">
        <v>0</v>
      </c>
      <c r="S2542" s="48">
        <v>1</v>
      </c>
      <c r="T2542" s="48">
        <v>1</v>
      </c>
      <c r="U2542" s="48">
        <v>186</v>
      </c>
      <c r="V2542" s="48">
        <v>1681</v>
      </c>
      <c r="W2542" s="156">
        <v>273718</v>
      </c>
      <c r="X2542" s="156">
        <v>194</v>
      </c>
      <c r="Y2542" s="156">
        <v>273912</v>
      </c>
      <c r="Z2542" s="28">
        <v>0.98360000000000003</v>
      </c>
      <c r="AA2542" s="28"/>
      <c r="AB2542" s="111">
        <v>100</v>
      </c>
      <c r="AC2542" s="28">
        <v>0.28000000000000003</v>
      </c>
      <c r="AD2542" s="28">
        <v>2.63E-2</v>
      </c>
      <c r="AE2542" s="139"/>
      <c r="AF2542" s="139"/>
      <c r="AG2542" s="93">
        <v>34</v>
      </c>
      <c r="AH2542" s="93">
        <v>50</v>
      </c>
      <c r="AI2542" s="1"/>
      <c r="AJ2542" s="1"/>
      <c r="AK2542" s="1"/>
      <c r="AL2542" s="1"/>
      <c r="AM2542" s="1"/>
      <c r="AN2542" s="1"/>
      <c r="AO2542" s="1"/>
      <c r="AP2542" s="1"/>
      <c r="AQ2542" s="1"/>
      <c r="AR2542" s="1"/>
      <c r="AS2542" s="1"/>
      <c r="AT2542" s="1"/>
      <c r="AU2542" s="1"/>
      <c r="AV2542" s="1"/>
      <c r="AW2542" s="1"/>
      <c r="AX2542" s="1"/>
      <c r="AY2542" s="1"/>
    </row>
    <row r="2543" spans="1:51">
      <c r="A2543" s="13" t="s">
        <v>167</v>
      </c>
      <c r="B2543" s="2" t="s">
        <v>74</v>
      </c>
      <c r="C2543" s="14" t="s">
        <v>64</v>
      </c>
      <c r="D2543" s="2">
        <v>2015</v>
      </c>
      <c r="E2543" s="14">
        <v>2015</v>
      </c>
      <c r="F2543" s="14" t="s">
        <v>101</v>
      </c>
      <c r="G2543" s="93">
        <v>8785</v>
      </c>
      <c r="H2543" s="93">
        <v>43703</v>
      </c>
      <c r="I2543" s="93">
        <v>19</v>
      </c>
      <c r="J2543" s="93">
        <v>393</v>
      </c>
      <c r="K2543" s="93">
        <v>8804</v>
      </c>
      <c r="L2543" s="93">
        <v>44096</v>
      </c>
      <c r="M2543" s="48">
        <v>52900</v>
      </c>
      <c r="N2543" s="48">
        <v>123955</v>
      </c>
      <c r="O2543" s="48">
        <v>24079</v>
      </c>
      <c r="P2543" s="48">
        <v>98838</v>
      </c>
      <c r="Q2543" s="48">
        <v>122917</v>
      </c>
      <c r="R2543" s="48">
        <v>59</v>
      </c>
      <c r="S2543" s="48">
        <v>979</v>
      </c>
      <c r="T2543" s="48">
        <v>1038</v>
      </c>
      <c r="U2543" s="48">
        <v>24138</v>
      </c>
      <c r="V2543" s="48">
        <v>99817</v>
      </c>
      <c r="W2543" s="156">
        <v>16796207</v>
      </c>
      <c r="X2543" s="156">
        <v>127321</v>
      </c>
      <c r="Y2543" s="156">
        <v>16923528</v>
      </c>
      <c r="Z2543" s="28">
        <v>0.99099999999999999</v>
      </c>
      <c r="AA2543" s="28"/>
      <c r="AB2543" s="111">
        <v>9</v>
      </c>
      <c r="AC2543" s="28">
        <v>0.33300000000000002</v>
      </c>
      <c r="AD2543" s="28">
        <v>3.1899999999999998E-2</v>
      </c>
      <c r="AE2543" s="139"/>
      <c r="AF2543" s="139"/>
      <c r="AG2543" s="93">
        <v>8111</v>
      </c>
      <c r="AH2543" s="93">
        <v>18779</v>
      </c>
      <c r="AI2543" s="1"/>
      <c r="AJ2543" s="1"/>
      <c r="AK2543" s="1"/>
      <c r="AL2543" s="1"/>
      <c r="AM2543" s="1"/>
      <c r="AN2543" s="1"/>
      <c r="AO2543" s="1"/>
      <c r="AP2543" s="1"/>
      <c r="AQ2543" s="1"/>
      <c r="AR2543" s="1"/>
      <c r="AS2543" s="1"/>
      <c r="AT2543" s="1"/>
      <c r="AU2543" s="1"/>
      <c r="AV2543" s="1"/>
      <c r="AW2543" s="1"/>
      <c r="AX2543" s="1"/>
      <c r="AY2543" s="1"/>
    </row>
    <row r="2544" spans="1:51">
      <c r="A2544" s="13" t="s">
        <v>168</v>
      </c>
      <c r="B2544" s="2" t="s">
        <v>75</v>
      </c>
      <c r="C2544" s="14" t="s">
        <v>64</v>
      </c>
      <c r="D2544" s="2">
        <v>2015</v>
      </c>
      <c r="E2544" s="14">
        <v>2015</v>
      </c>
      <c r="F2544" s="14" t="s">
        <v>101</v>
      </c>
      <c r="G2544" s="93">
        <v>344</v>
      </c>
      <c r="H2544" s="93">
        <v>2805</v>
      </c>
      <c r="I2544" s="93">
        <v>0</v>
      </c>
      <c r="J2544" s="93">
        <v>7</v>
      </c>
      <c r="K2544" s="93">
        <v>344</v>
      </c>
      <c r="L2544" s="93">
        <v>2812</v>
      </c>
      <c r="M2544" s="48">
        <v>3156</v>
      </c>
      <c r="N2544" s="48">
        <v>5603</v>
      </c>
      <c r="O2544" s="48">
        <v>888</v>
      </c>
      <c r="P2544" s="48">
        <v>4699</v>
      </c>
      <c r="Q2544" s="48">
        <v>5587</v>
      </c>
      <c r="R2544" s="48">
        <v>1</v>
      </c>
      <c r="S2544" s="48">
        <v>15</v>
      </c>
      <c r="T2544" s="48">
        <v>16</v>
      </c>
      <c r="U2544" s="48">
        <v>889</v>
      </c>
      <c r="V2544" s="48">
        <v>4714</v>
      </c>
      <c r="W2544" s="156">
        <v>781205</v>
      </c>
      <c r="X2544" s="156">
        <v>2393</v>
      </c>
      <c r="Y2544" s="156">
        <v>783598</v>
      </c>
      <c r="Z2544" s="28">
        <v>0.87670000000000003</v>
      </c>
      <c r="AA2544" s="28"/>
      <c r="AB2544" s="111">
        <v>100</v>
      </c>
      <c r="AC2544" s="28">
        <v>0.28000000000000003</v>
      </c>
      <c r="AD2544" s="28">
        <v>2.63E-2</v>
      </c>
      <c r="AE2544" s="139"/>
      <c r="AF2544" s="139"/>
      <c r="AG2544" s="93">
        <v>111</v>
      </c>
      <c r="AH2544" s="93">
        <v>177</v>
      </c>
      <c r="AI2544" s="1"/>
      <c r="AJ2544" s="1"/>
      <c r="AK2544" s="1"/>
      <c r="AL2544" s="1"/>
      <c r="AM2544" s="1"/>
      <c r="AN2544" s="1"/>
      <c r="AO2544" s="1"/>
      <c r="AP2544" s="1"/>
      <c r="AQ2544" s="1"/>
      <c r="AR2544" s="1"/>
      <c r="AS2544" s="1"/>
      <c r="AT2544" s="1"/>
      <c r="AU2544" s="1"/>
      <c r="AV2544" s="1"/>
      <c r="AW2544" s="1"/>
      <c r="AX2544" s="1"/>
      <c r="AY2544" s="1"/>
    </row>
    <row r="2545" spans="1:51">
      <c r="A2545" s="13" t="s">
        <v>169</v>
      </c>
      <c r="B2545" s="2" t="s">
        <v>74</v>
      </c>
      <c r="C2545" s="14" t="s">
        <v>64</v>
      </c>
      <c r="D2545" s="2">
        <v>2015</v>
      </c>
      <c r="E2545" s="14">
        <v>2015</v>
      </c>
      <c r="F2545" s="14" t="s">
        <v>101</v>
      </c>
      <c r="G2545" s="93">
        <v>3232</v>
      </c>
      <c r="H2545" s="93">
        <v>33801</v>
      </c>
      <c r="I2545" s="93">
        <v>9</v>
      </c>
      <c r="J2545" s="93">
        <v>291</v>
      </c>
      <c r="K2545" s="93">
        <v>3241</v>
      </c>
      <c r="L2545" s="93">
        <v>34092</v>
      </c>
      <c r="M2545" s="48">
        <v>37333</v>
      </c>
      <c r="N2545" s="48">
        <v>75003</v>
      </c>
      <c r="O2545" s="48">
        <v>8195</v>
      </c>
      <c r="P2545" s="48">
        <v>66154</v>
      </c>
      <c r="Q2545" s="48">
        <v>74349</v>
      </c>
      <c r="R2545" s="48">
        <v>32</v>
      </c>
      <c r="S2545" s="48">
        <v>622</v>
      </c>
      <c r="T2545" s="48">
        <v>654</v>
      </c>
      <c r="U2545" s="48">
        <v>8227</v>
      </c>
      <c r="V2545" s="48">
        <v>66776</v>
      </c>
      <c r="W2545" s="156">
        <v>10308285</v>
      </c>
      <c r="X2545" s="156">
        <v>120861</v>
      </c>
      <c r="Y2545" s="156">
        <v>10429146</v>
      </c>
      <c r="Z2545" s="28">
        <v>0.97829999999999995</v>
      </c>
      <c r="AA2545" s="28"/>
      <c r="AB2545" s="111">
        <v>10</v>
      </c>
      <c r="AC2545" s="28">
        <v>0.4</v>
      </c>
      <c r="AD2545" s="28">
        <v>6.8099999999999994E-2</v>
      </c>
      <c r="AE2545" s="139"/>
      <c r="AF2545" s="139"/>
      <c r="AG2545" s="93">
        <v>6868</v>
      </c>
      <c r="AH2545" s="93">
        <v>15312</v>
      </c>
      <c r="AI2545" s="1"/>
      <c r="AJ2545" s="1"/>
      <c r="AK2545" s="1"/>
      <c r="AL2545" s="1"/>
      <c r="AM2545" s="1"/>
      <c r="AN2545" s="1"/>
      <c r="AO2545" s="1"/>
      <c r="AP2545" s="1"/>
      <c r="AQ2545" s="1"/>
      <c r="AR2545" s="1"/>
      <c r="AS2545" s="1"/>
      <c r="AT2545" s="1"/>
      <c r="AU2545" s="1"/>
      <c r="AV2545" s="1"/>
      <c r="AW2545" s="1"/>
      <c r="AX2545" s="1"/>
      <c r="AY2545" s="1"/>
    </row>
    <row r="2546" spans="1:51">
      <c r="A2546" s="13" t="s">
        <v>170</v>
      </c>
      <c r="B2546" s="2" t="s">
        <v>74</v>
      </c>
      <c r="C2546" s="14" t="s">
        <v>64</v>
      </c>
      <c r="D2546" s="2">
        <v>2015</v>
      </c>
      <c r="E2546" s="14">
        <v>2015</v>
      </c>
      <c r="F2546" s="14" t="s">
        <v>101</v>
      </c>
      <c r="G2546" s="93">
        <v>1043</v>
      </c>
      <c r="H2546" s="93">
        <v>9055</v>
      </c>
      <c r="I2546" s="93">
        <v>20</v>
      </c>
      <c r="J2546" s="93">
        <v>136</v>
      </c>
      <c r="K2546" s="93">
        <v>1063</v>
      </c>
      <c r="L2546" s="93">
        <v>9191</v>
      </c>
      <c r="M2546" s="48">
        <v>10254</v>
      </c>
      <c r="N2546" s="48">
        <v>20610</v>
      </c>
      <c r="O2546" s="48">
        <v>2737</v>
      </c>
      <c r="P2546" s="48">
        <v>17455</v>
      </c>
      <c r="Q2546" s="48">
        <v>20192</v>
      </c>
      <c r="R2546" s="48">
        <v>78</v>
      </c>
      <c r="S2546" s="48">
        <v>340</v>
      </c>
      <c r="T2546" s="48">
        <v>418</v>
      </c>
      <c r="U2546" s="48">
        <v>2815</v>
      </c>
      <c r="V2546" s="48">
        <v>17795</v>
      </c>
      <c r="W2546" s="156">
        <v>2749524</v>
      </c>
      <c r="X2546" s="156">
        <v>52523</v>
      </c>
      <c r="Y2546" s="156">
        <v>2802047</v>
      </c>
      <c r="Z2546" s="28">
        <v>0.9476</v>
      </c>
      <c r="AA2546" s="28"/>
      <c r="AB2546" s="111">
        <v>100</v>
      </c>
      <c r="AC2546" s="28">
        <v>0.28000000000000003</v>
      </c>
      <c r="AD2546" s="28">
        <v>2.63E-2</v>
      </c>
      <c r="AE2546" s="139"/>
      <c r="AF2546" s="139"/>
      <c r="AG2546" s="93">
        <v>913</v>
      </c>
      <c r="AH2546" s="93">
        <v>1821</v>
      </c>
      <c r="AI2546" s="1"/>
      <c r="AJ2546" s="1"/>
      <c r="AK2546" s="1"/>
      <c r="AL2546" s="1"/>
      <c r="AM2546" s="1"/>
      <c r="AN2546" s="1"/>
      <c r="AO2546" s="1"/>
      <c r="AP2546" s="1"/>
      <c r="AQ2546" s="1"/>
      <c r="AR2546" s="1"/>
      <c r="AS2546" s="1"/>
      <c r="AT2546" s="1"/>
      <c r="AU2546" s="1"/>
      <c r="AV2546" s="1"/>
      <c r="AW2546" s="1"/>
      <c r="AX2546" s="1"/>
      <c r="AY2546" s="1"/>
    </row>
    <row r="2547" spans="1:51">
      <c r="A2547" s="13" t="s">
        <v>171</v>
      </c>
      <c r="B2547" s="2" t="s">
        <v>75</v>
      </c>
      <c r="C2547" s="14" t="s">
        <v>64</v>
      </c>
      <c r="D2547" s="2">
        <v>2015</v>
      </c>
      <c r="E2547" s="14">
        <v>2015</v>
      </c>
      <c r="F2547" s="14" t="s">
        <v>101</v>
      </c>
      <c r="G2547" s="93">
        <v>884</v>
      </c>
      <c r="H2547" s="93">
        <v>5407</v>
      </c>
      <c r="I2547" s="93">
        <v>3</v>
      </c>
      <c r="J2547" s="93">
        <v>12</v>
      </c>
      <c r="K2547" s="93">
        <v>887</v>
      </c>
      <c r="L2547" s="93">
        <v>5419</v>
      </c>
      <c r="M2547" s="48">
        <v>6306</v>
      </c>
      <c r="N2547" s="48">
        <v>13621</v>
      </c>
      <c r="O2547" s="48">
        <v>2405</v>
      </c>
      <c r="P2547" s="48">
        <v>11172</v>
      </c>
      <c r="Q2547" s="48">
        <v>13577</v>
      </c>
      <c r="R2547" s="48">
        <v>7</v>
      </c>
      <c r="S2547" s="48">
        <v>37</v>
      </c>
      <c r="T2547" s="48">
        <v>44</v>
      </c>
      <c r="U2547" s="48">
        <v>2412</v>
      </c>
      <c r="V2547" s="48">
        <v>11209</v>
      </c>
      <c r="W2547" s="156">
        <v>1889976</v>
      </c>
      <c r="X2547" s="156">
        <v>4536</v>
      </c>
      <c r="Y2547" s="156">
        <v>1894512</v>
      </c>
      <c r="Z2547" s="28">
        <v>1</v>
      </c>
      <c r="AA2547" s="28"/>
      <c r="AB2547" s="111">
        <v>100</v>
      </c>
      <c r="AC2547" s="28">
        <v>0.28000000000000003</v>
      </c>
      <c r="AD2547" s="28">
        <v>2.63E-2</v>
      </c>
      <c r="AE2547" s="139"/>
      <c r="AF2547" s="139"/>
      <c r="AG2547" s="93">
        <v>533</v>
      </c>
      <c r="AH2547" s="93">
        <v>1065</v>
      </c>
      <c r="AI2547" s="1"/>
      <c r="AJ2547" s="1"/>
      <c r="AK2547" s="1"/>
      <c r="AL2547" s="1"/>
      <c r="AM2547" s="1"/>
      <c r="AN2547" s="1"/>
      <c r="AO2547" s="1"/>
      <c r="AP2547" s="1"/>
      <c r="AQ2547" s="1"/>
      <c r="AR2547" s="1"/>
      <c r="AS2547" s="1"/>
      <c r="AT2547" s="1"/>
      <c r="AU2547" s="1"/>
      <c r="AV2547" s="1"/>
      <c r="AW2547" s="1"/>
      <c r="AX2547" s="1"/>
      <c r="AY2547" s="1"/>
    </row>
    <row r="2548" spans="1:51">
      <c r="A2548" s="51" t="s">
        <v>172</v>
      </c>
      <c r="B2548" s="2" t="s">
        <v>66</v>
      </c>
      <c r="C2548" s="14" t="s">
        <v>186</v>
      </c>
      <c r="D2548" s="2">
        <v>2015</v>
      </c>
      <c r="E2548" s="14">
        <v>2015</v>
      </c>
      <c r="F2548" s="14" t="s">
        <v>101</v>
      </c>
      <c r="G2548" s="93">
        <v>279108</v>
      </c>
      <c r="H2548" s="93">
        <v>1849737</v>
      </c>
      <c r="I2548" s="93">
        <v>1989</v>
      </c>
      <c r="J2548" s="93">
        <v>18895</v>
      </c>
      <c r="K2548" s="93">
        <v>281097</v>
      </c>
      <c r="L2548" s="93">
        <v>1868632</v>
      </c>
      <c r="M2548" s="48">
        <v>2149729</v>
      </c>
      <c r="N2548" s="48">
        <v>4501646</v>
      </c>
      <c r="O2548" s="48">
        <v>707662</v>
      </c>
      <c r="P2548" s="48">
        <v>3746025</v>
      </c>
      <c r="Q2548" s="48">
        <v>4453687</v>
      </c>
      <c r="R2548" s="48">
        <v>6558</v>
      </c>
      <c r="S2548" s="48">
        <v>41401</v>
      </c>
      <c r="T2548" s="48">
        <v>47959</v>
      </c>
      <c r="U2548" s="48">
        <v>714220</v>
      </c>
      <c r="V2548" s="48">
        <v>3787426</v>
      </c>
      <c r="W2548" s="156">
        <v>627492787</v>
      </c>
      <c r="X2548" s="156">
        <v>6210421</v>
      </c>
      <c r="Y2548" s="156">
        <v>633703208</v>
      </c>
      <c r="Z2548" s="28">
        <v>0.97089999999999999</v>
      </c>
      <c r="AA2548" s="28"/>
      <c r="AB2548" s="111">
        <v>776</v>
      </c>
      <c r="AC2548" s="28">
        <v>0.317</v>
      </c>
      <c r="AD2548" s="28">
        <v>4.4600000000000001E-2</v>
      </c>
      <c r="AE2548" s="139"/>
      <c r="AF2548" s="139"/>
      <c r="AG2548" s="93">
        <v>323883</v>
      </c>
      <c r="AH2548" s="93">
        <v>677534</v>
      </c>
      <c r="AI2548" s="2"/>
      <c r="AJ2548" s="2"/>
      <c r="AK2548" s="2"/>
      <c r="AL2548" s="2"/>
      <c r="AM2548" s="2"/>
      <c r="AN2548" s="2"/>
      <c r="AO2548" s="2"/>
      <c r="AP2548" s="2"/>
      <c r="AQ2548" s="2"/>
      <c r="AR2548" s="2"/>
      <c r="AS2548" s="2"/>
      <c r="AT2548" s="2"/>
      <c r="AU2548" s="2"/>
      <c r="AV2548" s="2"/>
      <c r="AW2548" s="2"/>
      <c r="AX2548" s="2"/>
      <c r="AY2548" s="2"/>
    </row>
    <row r="2549" spans="1:51">
      <c r="A2549" s="51" t="s">
        <v>173</v>
      </c>
      <c r="B2549" s="2" t="s">
        <v>74</v>
      </c>
      <c r="C2549" s="14" t="s">
        <v>186</v>
      </c>
      <c r="D2549" s="2">
        <v>2015</v>
      </c>
      <c r="E2549" s="14">
        <v>2015</v>
      </c>
      <c r="F2549" s="14" t="s">
        <v>101</v>
      </c>
      <c r="G2549" s="93">
        <v>7822</v>
      </c>
      <c r="H2549" s="93">
        <v>53583</v>
      </c>
      <c r="I2549" s="93">
        <v>92</v>
      </c>
      <c r="J2549" s="93">
        <v>1060</v>
      </c>
      <c r="K2549" s="93">
        <v>7914</v>
      </c>
      <c r="L2549" s="93">
        <v>54643</v>
      </c>
      <c r="M2549" s="48">
        <v>62557</v>
      </c>
      <c r="N2549" s="48">
        <v>121947</v>
      </c>
      <c r="O2549" s="48">
        <v>18240</v>
      </c>
      <c r="P2549" s="48">
        <v>100957</v>
      </c>
      <c r="Q2549" s="48">
        <v>119197</v>
      </c>
      <c r="R2549" s="48">
        <v>313</v>
      </c>
      <c r="S2549" s="48">
        <v>2437</v>
      </c>
      <c r="T2549" s="48">
        <v>2750</v>
      </c>
      <c r="U2549" s="48">
        <v>18553</v>
      </c>
      <c r="V2549" s="48">
        <v>103394</v>
      </c>
      <c r="W2549" s="156">
        <v>17303791</v>
      </c>
      <c r="X2549" s="156">
        <v>324627</v>
      </c>
      <c r="Y2549" s="156">
        <v>17628418</v>
      </c>
      <c r="Z2549" s="28">
        <v>0.88519999999999999</v>
      </c>
      <c r="AA2549" s="28"/>
      <c r="AB2549" s="111">
        <v>16</v>
      </c>
      <c r="AC2549" s="28">
        <v>0.81299999999999994</v>
      </c>
      <c r="AD2549" s="28">
        <v>3.56E-2</v>
      </c>
      <c r="AE2549" s="139"/>
      <c r="AF2549" s="139"/>
      <c r="AG2549" s="93">
        <v>9056</v>
      </c>
      <c r="AH2549" s="93">
        <v>17219</v>
      </c>
      <c r="AI2549" s="1"/>
      <c r="AJ2549" s="1"/>
      <c r="AK2549" s="1"/>
      <c r="AL2549" s="1"/>
      <c r="AM2549" s="1"/>
      <c r="AN2549" s="1"/>
      <c r="AO2549" s="1"/>
      <c r="AP2549" s="1"/>
      <c r="AQ2549" s="1"/>
      <c r="AR2549" s="1"/>
      <c r="AS2549" s="1"/>
      <c r="AT2549" s="1"/>
      <c r="AU2549" s="1"/>
      <c r="AV2549" s="1"/>
      <c r="AW2549" s="1"/>
      <c r="AX2549" s="1"/>
      <c r="AY2549" s="1"/>
    </row>
    <row r="2550" spans="1:51">
      <c r="A2550" s="51" t="s">
        <v>174</v>
      </c>
      <c r="B2550" s="2" t="s">
        <v>75</v>
      </c>
      <c r="C2550" s="14" t="s">
        <v>186</v>
      </c>
      <c r="D2550" s="2">
        <v>2015</v>
      </c>
      <c r="E2550" s="14">
        <v>2015</v>
      </c>
      <c r="F2550" s="14" t="s">
        <v>101</v>
      </c>
      <c r="G2550" s="93">
        <v>3</v>
      </c>
      <c r="H2550" s="93">
        <v>96</v>
      </c>
      <c r="I2550" s="93">
        <v>0</v>
      </c>
      <c r="J2550" s="93">
        <v>0</v>
      </c>
      <c r="K2550" s="93">
        <v>3</v>
      </c>
      <c r="L2550" s="93">
        <v>96</v>
      </c>
      <c r="M2550" s="48">
        <v>99</v>
      </c>
      <c r="N2550" s="48">
        <v>172</v>
      </c>
      <c r="O2550" s="48">
        <v>5</v>
      </c>
      <c r="P2550" s="48">
        <v>167</v>
      </c>
      <c r="Q2550" s="48">
        <v>172</v>
      </c>
      <c r="R2550" s="48">
        <v>0</v>
      </c>
      <c r="S2550" s="48">
        <v>0</v>
      </c>
      <c r="T2550" s="48">
        <v>0</v>
      </c>
      <c r="U2550" s="48">
        <v>5</v>
      </c>
      <c r="V2550" s="48">
        <v>167</v>
      </c>
      <c r="W2550" s="156">
        <v>19807</v>
      </c>
      <c r="X2550" s="156">
        <v>0</v>
      </c>
      <c r="Y2550" s="156">
        <v>19807</v>
      </c>
      <c r="Z2550" s="28">
        <v>1</v>
      </c>
      <c r="AA2550" s="28"/>
      <c r="AB2550" s="111">
        <v>116</v>
      </c>
      <c r="AC2550" s="28">
        <v>0.27600000000000002</v>
      </c>
      <c r="AD2550" s="28">
        <v>2.3900000000000001E-2</v>
      </c>
      <c r="AE2550" s="139"/>
      <c r="AF2550" s="139"/>
      <c r="AG2550" s="93">
        <v>1</v>
      </c>
      <c r="AH2550" s="93">
        <v>1</v>
      </c>
      <c r="AI2550" s="1"/>
      <c r="AJ2550" s="1"/>
      <c r="AK2550" s="1"/>
      <c r="AL2550" s="1"/>
      <c r="AM2550" s="1"/>
      <c r="AN2550" s="1"/>
      <c r="AO2550" s="1"/>
      <c r="AP2550" s="1"/>
      <c r="AQ2550" s="1"/>
      <c r="AR2550" s="1"/>
      <c r="AS2550" s="1"/>
      <c r="AT2550" s="1"/>
      <c r="AU2550" s="1"/>
      <c r="AV2550" s="1"/>
      <c r="AW2550" s="1"/>
      <c r="AX2550" s="1"/>
      <c r="AY2550" s="1"/>
    </row>
    <row r="2551" spans="1:51">
      <c r="A2551" s="51" t="s">
        <v>175</v>
      </c>
      <c r="B2551" s="2" t="s">
        <v>75</v>
      </c>
      <c r="C2551" s="14" t="s">
        <v>186</v>
      </c>
      <c r="D2551" s="2">
        <v>2015</v>
      </c>
      <c r="E2551" s="14">
        <v>2015</v>
      </c>
      <c r="F2551" s="14" t="s">
        <v>101</v>
      </c>
      <c r="G2551" s="93">
        <v>181</v>
      </c>
      <c r="H2551" s="93">
        <v>1599</v>
      </c>
      <c r="I2551" s="93">
        <v>0</v>
      </c>
      <c r="J2551" s="93">
        <v>2</v>
      </c>
      <c r="K2551" s="93">
        <v>181</v>
      </c>
      <c r="L2551" s="93">
        <v>1601</v>
      </c>
      <c r="M2551" s="48">
        <v>1782</v>
      </c>
      <c r="N2551" s="48">
        <v>3390</v>
      </c>
      <c r="O2551" s="48">
        <v>462</v>
      </c>
      <c r="P2551" s="48">
        <v>2925</v>
      </c>
      <c r="Q2551" s="48">
        <v>3387</v>
      </c>
      <c r="R2551" s="48">
        <v>0</v>
      </c>
      <c r="S2551" s="48">
        <v>3</v>
      </c>
      <c r="T2551" s="48">
        <v>3</v>
      </c>
      <c r="U2551" s="48">
        <v>462</v>
      </c>
      <c r="V2551" s="48">
        <v>2928</v>
      </c>
      <c r="W2551" s="156">
        <v>456140</v>
      </c>
      <c r="X2551" s="156">
        <v>308</v>
      </c>
      <c r="Y2551" s="156">
        <v>456448</v>
      </c>
      <c r="Z2551" s="28">
        <v>0.94440000000000002</v>
      </c>
      <c r="AA2551" s="28"/>
      <c r="AB2551" s="111">
        <v>116</v>
      </c>
      <c r="AC2551" s="28">
        <v>0.27600000000000002</v>
      </c>
      <c r="AD2551" s="28">
        <v>2.3900000000000001E-2</v>
      </c>
      <c r="AE2551" s="139"/>
      <c r="AF2551" s="139"/>
      <c r="AG2551" s="93">
        <v>62</v>
      </c>
      <c r="AH2551" s="93">
        <v>110</v>
      </c>
      <c r="AI2551" s="1"/>
      <c r="AJ2551" s="1"/>
      <c r="AK2551" s="1"/>
      <c r="AL2551" s="1"/>
      <c r="AM2551" s="1"/>
      <c r="AN2551" s="1"/>
      <c r="AO2551" s="1"/>
      <c r="AP2551" s="1"/>
      <c r="AQ2551" s="1"/>
      <c r="AR2551" s="1"/>
      <c r="AS2551" s="1"/>
      <c r="AT2551" s="1"/>
      <c r="AU2551" s="1"/>
      <c r="AV2551" s="1"/>
      <c r="AW2551" s="1"/>
      <c r="AX2551" s="1"/>
      <c r="AY2551" s="1"/>
    </row>
    <row r="2552" spans="1:51">
      <c r="A2552" s="51" t="s">
        <v>176</v>
      </c>
      <c r="B2552" s="2" t="s">
        <v>75</v>
      </c>
      <c r="C2552" s="14" t="s">
        <v>186</v>
      </c>
      <c r="D2552" s="2">
        <v>2015</v>
      </c>
      <c r="E2552" s="14">
        <v>2015</v>
      </c>
      <c r="F2552" s="14" t="s">
        <v>101</v>
      </c>
      <c r="G2552" s="93">
        <v>1894</v>
      </c>
      <c r="H2552" s="93">
        <v>14695</v>
      </c>
      <c r="I2552" s="93">
        <v>4</v>
      </c>
      <c r="J2552" s="93">
        <v>41</v>
      </c>
      <c r="K2552" s="93">
        <v>1898</v>
      </c>
      <c r="L2552" s="93">
        <v>14736</v>
      </c>
      <c r="M2552" s="48">
        <v>16634</v>
      </c>
      <c r="N2552" s="48">
        <v>32123</v>
      </c>
      <c r="O2552" s="48">
        <v>4711</v>
      </c>
      <c r="P2552" s="48">
        <v>27315</v>
      </c>
      <c r="Q2552" s="48">
        <v>32026</v>
      </c>
      <c r="R2552" s="48">
        <v>11</v>
      </c>
      <c r="S2552" s="48">
        <v>86</v>
      </c>
      <c r="T2552" s="48">
        <v>97</v>
      </c>
      <c r="U2552" s="48">
        <v>4722</v>
      </c>
      <c r="V2552" s="48">
        <v>27401</v>
      </c>
      <c r="W2552" s="156">
        <v>4445009</v>
      </c>
      <c r="X2552" s="156">
        <v>10762</v>
      </c>
      <c r="Y2552" s="156">
        <v>4455771</v>
      </c>
      <c r="Z2552" s="28">
        <v>0.875</v>
      </c>
      <c r="AA2552" s="28"/>
      <c r="AB2552" s="111">
        <v>116</v>
      </c>
      <c r="AC2552" s="28">
        <v>0.27600000000000002</v>
      </c>
      <c r="AD2552" s="28">
        <v>2.3900000000000001E-2</v>
      </c>
      <c r="AE2552" s="139"/>
      <c r="AF2552" s="139"/>
      <c r="AG2552" s="93">
        <v>921</v>
      </c>
      <c r="AH2552" s="93">
        <v>1571</v>
      </c>
      <c r="AI2552" s="1"/>
      <c r="AJ2552" s="1"/>
      <c r="AK2552" s="1"/>
      <c r="AL2552" s="1"/>
      <c r="AM2552" s="1"/>
      <c r="AN2552" s="1"/>
      <c r="AO2552" s="1"/>
      <c r="AP2552" s="1"/>
      <c r="AQ2552" s="1"/>
      <c r="AR2552" s="1"/>
      <c r="AS2552" s="1"/>
      <c r="AT2552" s="1"/>
      <c r="AU2552" s="1"/>
      <c r="AV2552" s="1"/>
      <c r="AW2552" s="1"/>
      <c r="AX2552" s="1"/>
      <c r="AY2552" s="1"/>
    </row>
    <row r="2553" spans="1:51">
      <c r="A2553" s="51" t="s">
        <v>177</v>
      </c>
      <c r="B2553" s="2" t="s">
        <v>75</v>
      </c>
      <c r="C2553" s="14" t="s">
        <v>186</v>
      </c>
      <c r="D2553" s="2">
        <v>2015</v>
      </c>
      <c r="E2553" s="14">
        <v>2015</v>
      </c>
      <c r="F2553" s="14" t="s">
        <v>101</v>
      </c>
      <c r="G2553" s="93">
        <v>264</v>
      </c>
      <c r="H2553" s="93">
        <v>2643</v>
      </c>
      <c r="I2553" s="93">
        <v>0</v>
      </c>
      <c r="J2553" s="93">
        <v>6</v>
      </c>
      <c r="K2553" s="93">
        <v>264</v>
      </c>
      <c r="L2553" s="93">
        <v>2649</v>
      </c>
      <c r="M2553" s="48">
        <v>2913</v>
      </c>
      <c r="N2553" s="48">
        <v>5462</v>
      </c>
      <c r="O2553" s="48">
        <v>711</v>
      </c>
      <c r="P2553" s="48">
        <v>4737</v>
      </c>
      <c r="Q2553" s="48">
        <v>5448</v>
      </c>
      <c r="R2553" s="48">
        <v>1</v>
      </c>
      <c r="S2553" s="48">
        <v>13</v>
      </c>
      <c r="T2553" s="48">
        <v>14</v>
      </c>
      <c r="U2553" s="48">
        <v>712</v>
      </c>
      <c r="V2553" s="48">
        <v>4750</v>
      </c>
      <c r="W2553" s="156">
        <v>722787</v>
      </c>
      <c r="X2553" s="156">
        <v>1410</v>
      </c>
      <c r="Y2553" s="156">
        <v>724197</v>
      </c>
      <c r="Z2553" s="28">
        <v>1</v>
      </c>
      <c r="AA2553" s="28"/>
      <c r="AB2553" s="111">
        <v>116</v>
      </c>
      <c r="AC2553" s="28">
        <v>0.27600000000000002</v>
      </c>
      <c r="AD2553" s="28">
        <v>2.3900000000000001E-2</v>
      </c>
      <c r="AE2553" s="139"/>
      <c r="AF2553" s="139"/>
      <c r="AG2553" s="93">
        <v>89</v>
      </c>
      <c r="AH2553" s="93">
        <v>159</v>
      </c>
      <c r="AI2553" s="1"/>
      <c r="AJ2553" s="1"/>
      <c r="AK2553" s="1"/>
      <c r="AL2553" s="1"/>
      <c r="AM2553" s="1"/>
      <c r="AN2553" s="1"/>
      <c r="AO2553" s="1"/>
      <c r="AP2553" s="1"/>
      <c r="AQ2553" s="1"/>
      <c r="AR2553" s="1"/>
      <c r="AS2553" s="1"/>
      <c r="AT2553" s="1"/>
      <c r="AU2553" s="1"/>
      <c r="AV2553" s="1"/>
      <c r="AW2553" s="1"/>
      <c r="AX2553" s="1"/>
      <c r="AY2553" s="1"/>
    </row>
    <row r="2554" spans="1:51">
      <c r="A2554" s="51" t="s">
        <v>178</v>
      </c>
      <c r="B2554" s="2" t="s">
        <v>75</v>
      </c>
      <c r="C2554" s="14" t="s">
        <v>186</v>
      </c>
      <c r="D2554" s="2">
        <v>2015</v>
      </c>
      <c r="E2554" s="14">
        <v>2015</v>
      </c>
      <c r="F2554" s="14" t="s">
        <v>101</v>
      </c>
      <c r="G2554" s="93">
        <v>91</v>
      </c>
      <c r="H2554" s="93">
        <v>553</v>
      </c>
      <c r="I2554" s="93">
        <v>0</v>
      </c>
      <c r="J2554" s="93">
        <v>1</v>
      </c>
      <c r="K2554" s="93">
        <v>91</v>
      </c>
      <c r="L2554" s="93">
        <v>554</v>
      </c>
      <c r="M2554" s="48">
        <v>645</v>
      </c>
      <c r="N2554" s="48">
        <v>1506</v>
      </c>
      <c r="O2554" s="48">
        <v>240</v>
      </c>
      <c r="P2554" s="48">
        <v>1261</v>
      </c>
      <c r="Q2554" s="48">
        <v>1501</v>
      </c>
      <c r="R2554" s="48">
        <v>1</v>
      </c>
      <c r="S2554" s="48">
        <v>4</v>
      </c>
      <c r="T2554" s="48">
        <v>5</v>
      </c>
      <c r="U2554" s="48">
        <v>241</v>
      </c>
      <c r="V2554" s="48">
        <v>1265</v>
      </c>
      <c r="W2554" s="156">
        <v>196105</v>
      </c>
      <c r="X2554" s="156">
        <v>429</v>
      </c>
      <c r="Y2554" s="156">
        <v>196534</v>
      </c>
      <c r="Z2554" s="28">
        <v>0.95650000000000002</v>
      </c>
      <c r="AA2554" s="28"/>
      <c r="AB2554" s="111">
        <v>116</v>
      </c>
      <c r="AC2554" s="28">
        <v>0.27600000000000002</v>
      </c>
      <c r="AD2554" s="28">
        <v>2.3900000000000001E-2</v>
      </c>
      <c r="AE2554" s="139"/>
      <c r="AF2554" s="139"/>
      <c r="AG2554" s="93">
        <v>116</v>
      </c>
      <c r="AH2554" s="93">
        <v>252</v>
      </c>
    </row>
    <row r="2555" spans="1:51">
      <c r="A2555" s="51" t="s">
        <v>179</v>
      </c>
      <c r="B2555" s="2" t="s">
        <v>74</v>
      </c>
      <c r="C2555" s="14" t="s">
        <v>186</v>
      </c>
      <c r="D2555" s="2">
        <v>2015</v>
      </c>
      <c r="E2555" s="14">
        <v>2015</v>
      </c>
      <c r="F2555" s="14" t="s">
        <v>101</v>
      </c>
      <c r="G2555" s="93">
        <v>4959</v>
      </c>
      <c r="H2555" s="93">
        <v>30661</v>
      </c>
      <c r="I2555" s="93">
        <v>36</v>
      </c>
      <c r="J2555" s="93">
        <v>268</v>
      </c>
      <c r="K2555" s="93">
        <v>4995</v>
      </c>
      <c r="L2555" s="93">
        <v>30929</v>
      </c>
      <c r="M2555" s="48">
        <v>35924</v>
      </c>
      <c r="N2555" s="48">
        <v>72366</v>
      </c>
      <c r="O2555" s="48">
        <v>11800</v>
      </c>
      <c r="P2555" s="48">
        <v>59804</v>
      </c>
      <c r="Q2555" s="48">
        <v>71604</v>
      </c>
      <c r="R2555" s="48">
        <v>132</v>
      </c>
      <c r="S2555" s="48">
        <v>630</v>
      </c>
      <c r="T2555" s="48">
        <v>762</v>
      </c>
      <c r="U2555" s="48">
        <v>11932</v>
      </c>
      <c r="V2555" s="48">
        <v>60434</v>
      </c>
      <c r="W2555" s="156">
        <v>10469082</v>
      </c>
      <c r="X2555" s="156">
        <v>84406</v>
      </c>
      <c r="Y2555" s="156">
        <v>10553488</v>
      </c>
      <c r="Z2555" s="28">
        <v>0.96850000000000003</v>
      </c>
      <c r="AA2555" s="28"/>
      <c r="AB2555" s="111">
        <v>13</v>
      </c>
      <c r="AC2555" s="28">
        <v>0.46200000000000002</v>
      </c>
      <c r="AD2555" s="28">
        <v>2.3400000000000001E-2</v>
      </c>
      <c r="AE2555" s="139"/>
      <c r="AF2555" s="139"/>
      <c r="AG2555" s="93">
        <v>5304</v>
      </c>
      <c r="AH2555" s="93">
        <v>10647</v>
      </c>
    </row>
    <row r="2556" spans="1:51">
      <c r="A2556" s="51" t="s">
        <v>180</v>
      </c>
      <c r="B2556" s="2" t="s">
        <v>75</v>
      </c>
      <c r="C2556" s="14" t="s">
        <v>186</v>
      </c>
      <c r="D2556" s="2">
        <v>2015</v>
      </c>
      <c r="E2556" s="14">
        <v>2015</v>
      </c>
      <c r="F2556" s="14" t="s">
        <v>101</v>
      </c>
      <c r="G2556" s="93">
        <v>402</v>
      </c>
      <c r="H2556" s="93">
        <v>2119</v>
      </c>
      <c r="I2556" s="93">
        <v>0</v>
      </c>
      <c r="J2556" s="93">
        <v>0</v>
      </c>
      <c r="K2556" s="93">
        <v>402</v>
      </c>
      <c r="L2556" s="93">
        <v>2119</v>
      </c>
      <c r="M2556" s="48">
        <v>2521</v>
      </c>
      <c r="N2556" s="48">
        <v>5191</v>
      </c>
      <c r="O2556" s="48">
        <v>1114</v>
      </c>
      <c r="P2556" s="48">
        <v>4075</v>
      </c>
      <c r="Q2556" s="48">
        <v>5189</v>
      </c>
      <c r="R2556" s="48">
        <v>0</v>
      </c>
      <c r="S2556" s="48">
        <v>2</v>
      </c>
      <c r="T2556" s="48">
        <v>2</v>
      </c>
      <c r="U2556" s="48">
        <v>1114</v>
      </c>
      <c r="V2556" s="48">
        <v>4077</v>
      </c>
      <c r="W2556" s="156">
        <v>702842</v>
      </c>
      <c r="X2556" s="156">
        <v>0</v>
      </c>
      <c r="Y2556" s="156">
        <v>702842</v>
      </c>
      <c r="Z2556" s="28">
        <v>0.9899</v>
      </c>
      <c r="AA2556" s="28"/>
      <c r="AB2556" s="111">
        <v>116</v>
      </c>
      <c r="AC2556" s="28">
        <v>0.27600000000000002</v>
      </c>
      <c r="AD2556" s="28">
        <v>2.3900000000000001E-2</v>
      </c>
      <c r="AE2556" s="139"/>
      <c r="AF2556" s="139"/>
      <c r="AG2556" s="93">
        <v>134</v>
      </c>
      <c r="AH2556" s="93">
        <v>229</v>
      </c>
    </row>
    <row r="2557" spans="1:51">
      <c r="A2557" s="51" t="s">
        <v>181</v>
      </c>
      <c r="B2557" s="2" t="s">
        <v>75</v>
      </c>
      <c r="C2557" s="14" t="s">
        <v>186</v>
      </c>
      <c r="D2557" s="2">
        <v>2015</v>
      </c>
      <c r="E2557" s="14">
        <v>2015</v>
      </c>
      <c r="F2557" s="14" t="s">
        <v>101</v>
      </c>
      <c r="G2557" s="93">
        <v>574</v>
      </c>
      <c r="H2557" s="93">
        <v>6706</v>
      </c>
      <c r="I2557" s="93">
        <v>2</v>
      </c>
      <c r="J2557" s="93">
        <v>20</v>
      </c>
      <c r="K2557" s="93">
        <v>576</v>
      </c>
      <c r="L2557" s="93">
        <v>6726</v>
      </c>
      <c r="M2557" s="48">
        <v>7302</v>
      </c>
      <c r="N2557" s="48">
        <v>13117</v>
      </c>
      <c r="O2557" s="48">
        <v>1405</v>
      </c>
      <c r="P2557" s="48">
        <v>11664</v>
      </c>
      <c r="Q2557" s="48">
        <v>13069</v>
      </c>
      <c r="R2557" s="48">
        <v>2</v>
      </c>
      <c r="S2557" s="48">
        <v>46</v>
      </c>
      <c r="T2557" s="48">
        <v>48</v>
      </c>
      <c r="U2557" s="48">
        <v>1407</v>
      </c>
      <c r="V2557" s="48">
        <v>11710</v>
      </c>
      <c r="W2557" s="156">
        <v>1789377</v>
      </c>
      <c r="X2557" s="156">
        <v>4481</v>
      </c>
      <c r="Y2557" s="156">
        <v>1793858</v>
      </c>
      <c r="Z2557" s="28">
        <v>1</v>
      </c>
      <c r="AA2557" s="28"/>
      <c r="AB2557" s="111">
        <v>116</v>
      </c>
      <c r="AC2557" s="28">
        <v>0.27600000000000002</v>
      </c>
      <c r="AD2557" s="28">
        <v>2.3900000000000001E-2</v>
      </c>
      <c r="AE2557" s="139"/>
      <c r="AF2557" s="139"/>
      <c r="AG2557" s="93">
        <v>401</v>
      </c>
      <c r="AH2557" s="93">
        <v>793</v>
      </c>
    </row>
    <row r="2558" spans="1:51">
      <c r="A2558" s="13" t="s">
        <v>123</v>
      </c>
      <c r="B2558" s="2" t="s">
        <v>74</v>
      </c>
      <c r="C2558" s="14" t="s">
        <v>186</v>
      </c>
      <c r="D2558" s="2">
        <v>2015</v>
      </c>
      <c r="E2558" s="14">
        <v>2015</v>
      </c>
      <c r="F2558" s="14" t="s">
        <v>101</v>
      </c>
      <c r="G2558" s="93">
        <v>14664</v>
      </c>
      <c r="H2558" s="93">
        <v>88580</v>
      </c>
      <c r="I2558" s="93">
        <v>75</v>
      </c>
      <c r="J2558" s="93">
        <v>431</v>
      </c>
      <c r="K2558" s="93">
        <v>14739</v>
      </c>
      <c r="L2558" s="93">
        <v>89011</v>
      </c>
      <c r="M2558" s="48">
        <v>103750</v>
      </c>
      <c r="N2558" s="48">
        <v>241298</v>
      </c>
      <c r="O2558" s="48">
        <v>40117</v>
      </c>
      <c r="P2558" s="48">
        <v>199809</v>
      </c>
      <c r="Q2558" s="48">
        <v>239926</v>
      </c>
      <c r="R2558" s="48">
        <v>233</v>
      </c>
      <c r="S2558" s="48">
        <v>1139</v>
      </c>
      <c r="T2558" s="48">
        <v>1372</v>
      </c>
      <c r="U2558" s="48">
        <v>40350</v>
      </c>
      <c r="V2558" s="48">
        <v>200948</v>
      </c>
      <c r="W2558" s="156">
        <v>33168749</v>
      </c>
      <c r="X2558" s="156">
        <v>151725</v>
      </c>
      <c r="Y2558" s="156">
        <v>33320474</v>
      </c>
      <c r="Z2558" s="28">
        <v>0.95479999999999998</v>
      </c>
      <c r="AA2558" s="28"/>
      <c r="AB2558" s="111">
        <v>19</v>
      </c>
      <c r="AC2558" s="28">
        <v>0.26300000000000001</v>
      </c>
      <c r="AD2558" s="28">
        <v>2.5399999999999999E-2</v>
      </c>
      <c r="AE2558" s="139"/>
      <c r="AF2558" s="139"/>
      <c r="AG2558" s="93">
        <v>13798</v>
      </c>
      <c r="AH2558" s="93">
        <v>30666</v>
      </c>
    </row>
    <row r="2559" spans="1:51">
      <c r="A2559" s="13" t="s">
        <v>124</v>
      </c>
      <c r="B2559" s="2" t="s">
        <v>75</v>
      </c>
      <c r="C2559" s="14" t="s">
        <v>186</v>
      </c>
      <c r="D2559" s="2">
        <v>2015</v>
      </c>
      <c r="E2559" s="14">
        <v>2015</v>
      </c>
      <c r="F2559" s="14" t="s">
        <v>101</v>
      </c>
      <c r="G2559" s="93">
        <v>219</v>
      </c>
      <c r="H2559" s="93">
        <v>1282</v>
      </c>
      <c r="I2559" s="93">
        <v>1</v>
      </c>
      <c r="J2559" s="93">
        <v>3</v>
      </c>
      <c r="K2559" s="93">
        <v>220</v>
      </c>
      <c r="L2559" s="93">
        <v>1285</v>
      </c>
      <c r="M2559" s="48">
        <v>1505</v>
      </c>
      <c r="N2559" s="48">
        <v>3553</v>
      </c>
      <c r="O2559" s="48">
        <v>602</v>
      </c>
      <c r="P2559" s="48">
        <v>2936</v>
      </c>
      <c r="Q2559" s="48">
        <v>3538</v>
      </c>
      <c r="R2559" s="48">
        <v>4</v>
      </c>
      <c r="S2559" s="48">
        <v>11</v>
      </c>
      <c r="T2559" s="48">
        <v>15</v>
      </c>
      <c r="U2559" s="48">
        <v>606</v>
      </c>
      <c r="V2559" s="48">
        <v>2947</v>
      </c>
      <c r="W2559" s="156">
        <v>449283</v>
      </c>
      <c r="X2559" s="156">
        <v>827</v>
      </c>
      <c r="Y2559" s="156">
        <v>450110</v>
      </c>
      <c r="Z2559" s="28">
        <v>1</v>
      </c>
      <c r="AA2559" s="28"/>
      <c r="AB2559" s="111">
        <v>116</v>
      </c>
      <c r="AC2559" s="28">
        <v>0.27600000000000002</v>
      </c>
      <c r="AD2559" s="28">
        <v>2.3900000000000001E-2</v>
      </c>
      <c r="AE2559" s="139"/>
      <c r="AF2559" s="139"/>
      <c r="AG2559" s="93">
        <v>204</v>
      </c>
      <c r="AH2559" s="93">
        <v>457</v>
      </c>
    </row>
    <row r="2560" spans="1:51">
      <c r="A2560" s="13" t="s">
        <v>125</v>
      </c>
      <c r="B2560" s="2" t="s">
        <v>75</v>
      </c>
      <c r="C2560" s="14" t="s">
        <v>186</v>
      </c>
      <c r="D2560" s="2">
        <v>2015</v>
      </c>
      <c r="E2560" s="14">
        <v>2015</v>
      </c>
      <c r="F2560" s="14" t="s">
        <v>101</v>
      </c>
      <c r="G2560" s="93">
        <v>1010</v>
      </c>
      <c r="H2560" s="93">
        <v>11030</v>
      </c>
      <c r="I2560" s="93">
        <v>1</v>
      </c>
      <c r="J2560" s="93">
        <v>14</v>
      </c>
      <c r="K2560" s="93">
        <v>1011</v>
      </c>
      <c r="L2560" s="93">
        <v>11044</v>
      </c>
      <c r="M2560" s="48">
        <v>12055</v>
      </c>
      <c r="N2560" s="48">
        <v>21035</v>
      </c>
      <c r="O2560" s="48">
        <v>2506</v>
      </c>
      <c r="P2560" s="48">
        <v>18491</v>
      </c>
      <c r="Q2560" s="48">
        <v>20997</v>
      </c>
      <c r="R2560" s="48">
        <v>3</v>
      </c>
      <c r="S2560" s="48">
        <v>35</v>
      </c>
      <c r="T2560" s="48">
        <v>38</v>
      </c>
      <c r="U2560" s="48">
        <v>2509</v>
      </c>
      <c r="V2560" s="48">
        <v>18526</v>
      </c>
      <c r="W2560" s="156">
        <v>2928607</v>
      </c>
      <c r="X2560" s="156">
        <v>3808</v>
      </c>
      <c r="Y2560" s="156">
        <v>2932415</v>
      </c>
      <c r="Z2560" s="28">
        <v>0.998</v>
      </c>
      <c r="AA2560" s="28"/>
      <c r="AB2560" s="111">
        <v>116</v>
      </c>
      <c r="AC2560" s="28">
        <v>0.27600000000000002</v>
      </c>
      <c r="AD2560" s="28">
        <v>2.3900000000000001E-2</v>
      </c>
      <c r="AE2560" s="139"/>
      <c r="AF2560" s="139"/>
      <c r="AG2560" s="93">
        <v>667</v>
      </c>
      <c r="AH2560" s="93">
        <v>1223</v>
      </c>
    </row>
    <row r="2561" spans="1:34">
      <c r="A2561" s="13" t="s">
        <v>126</v>
      </c>
      <c r="B2561" s="2" t="s">
        <v>75</v>
      </c>
      <c r="C2561" s="14" t="s">
        <v>186</v>
      </c>
      <c r="D2561" s="2">
        <v>2015</v>
      </c>
      <c r="E2561" s="14">
        <v>2015</v>
      </c>
      <c r="F2561" s="14" t="s">
        <v>101</v>
      </c>
      <c r="G2561" s="93">
        <v>2411</v>
      </c>
      <c r="H2561" s="93">
        <v>14920</v>
      </c>
      <c r="I2561" s="93">
        <v>10</v>
      </c>
      <c r="J2561" s="93">
        <v>163</v>
      </c>
      <c r="K2561" s="93">
        <v>2421</v>
      </c>
      <c r="L2561" s="93">
        <v>15083</v>
      </c>
      <c r="M2561" s="48">
        <v>17504</v>
      </c>
      <c r="N2561" s="48">
        <v>43873</v>
      </c>
      <c r="O2561" s="48">
        <v>6903</v>
      </c>
      <c r="P2561" s="48">
        <v>36451</v>
      </c>
      <c r="Q2561" s="48">
        <v>43354</v>
      </c>
      <c r="R2561" s="48">
        <v>31</v>
      </c>
      <c r="S2561" s="48">
        <v>488</v>
      </c>
      <c r="T2561" s="48">
        <v>519</v>
      </c>
      <c r="U2561" s="48">
        <v>6934</v>
      </c>
      <c r="V2561" s="48">
        <v>36939</v>
      </c>
      <c r="W2561" s="156">
        <v>5647539</v>
      </c>
      <c r="X2561" s="156">
        <v>56683</v>
      </c>
      <c r="Y2561" s="156">
        <v>5704222</v>
      </c>
      <c r="Z2561" s="28">
        <v>0.97019999999999995</v>
      </c>
      <c r="AA2561" s="28"/>
      <c r="AB2561" s="111">
        <v>116</v>
      </c>
      <c r="AC2561" s="28">
        <v>0.27600000000000002</v>
      </c>
      <c r="AD2561" s="28">
        <v>2.3900000000000001E-2</v>
      </c>
      <c r="AE2561" s="139"/>
      <c r="AF2561" s="139"/>
      <c r="AG2561" s="93">
        <v>968</v>
      </c>
      <c r="AH2561" s="93">
        <v>1866</v>
      </c>
    </row>
    <row r="2562" spans="1:34">
      <c r="A2562" s="13" t="s">
        <v>127</v>
      </c>
      <c r="B2562" s="2" t="s">
        <v>75</v>
      </c>
      <c r="C2562" s="14" t="s">
        <v>186</v>
      </c>
      <c r="D2562" s="2">
        <v>2015</v>
      </c>
      <c r="E2562" s="14">
        <v>2015</v>
      </c>
      <c r="F2562" s="14" t="s">
        <v>101</v>
      </c>
      <c r="G2562" s="93">
        <v>102</v>
      </c>
      <c r="H2562" s="93">
        <v>942</v>
      </c>
      <c r="I2562" s="93">
        <v>0</v>
      </c>
      <c r="J2562" s="93">
        <v>4</v>
      </c>
      <c r="K2562" s="93">
        <v>102</v>
      </c>
      <c r="L2562" s="93">
        <v>946</v>
      </c>
      <c r="M2562" s="48">
        <v>1048</v>
      </c>
      <c r="N2562" s="48">
        <v>2049</v>
      </c>
      <c r="O2562" s="48">
        <v>289</v>
      </c>
      <c r="P2562" s="48">
        <v>1750</v>
      </c>
      <c r="Q2562" s="48">
        <v>2039</v>
      </c>
      <c r="R2562" s="48">
        <v>0</v>
      </c>
      <c r="S2562" s="48">
        <v>10</v>
      </c>
      <c r="T2562" s="48">
        <v>10</v>
      </c>
      <c r="U2562" s="48">
        <v>289</v>
      </c>
      <c r="V2562" s="48">
        <v>1760</v>
      </c>
      <c r="W2562" s="156">
        <v>260024</v>
      </c>
      <c r="X2562" s="156">
        <v>864</v>
      </c>
      <c r="Y2562" s="156">
        <v>260888</v>
      </c>
      <c r="Z2562" s="28">
        <v>1</v>
      </c>
      <c r="AA2562" s="28"/>
      <c r="AB2562" s="111">
        <v>116</v>
      </c>
      <c r="AC2562" s="28">
        <v>0.27600000000000002</v>
      </c>
      <c r="AD2562" s="28">
        <v>2.3900000000000001E-2</v>
      </c>
      <c r="AE2562" s="139"/>
      <c r="AF2562" s="139"/>
      <c r="AG2562" s="93">
        <v>81</v>
      </c>
      <c r="AH2562" s="93">
        <v>167</v>
      </c>
    </row>
    <row r="2563" spans="1:34">
      <c r="A2563" s="13" t="s">
        <v>128</v>
      </c>
      <c r="B2563" s="2" t="s">
        <v>75</v>
      </c>
      <c r="C2563" s="14" t="s">
        <v>186</v>
      </c>
      <c r="D2563" s="2">
        <v>2015</v>
      </c>
      <c r="E2563" s="14">
        <v>2015</v>
      </c>
      <c r="F2563" s="14" t="s">
        <v>101</v>
      </c>
      <c r="G2563" s="93">
        <v>10983</v>
      </c>
      <c r="H2563" s="93">
        <v>57173</v>
      </c>
      <c r="I2563" s="93">
        <v>18</v>
      </c>
      <c r="J2563" s="93">
        <v>386</v>
      </c>
      <c r="K2563" s="93">
        <v>11001</v>
      </c>
      <c r="L2563" s="93">
        <v>57559</v>
      </c>
      <c r="M2563" s="48">
        <v>68560</v>
      </c>
      <c r="N2563" s="48">
        <v>161466</v>
      </c>
      <c r="O2563" s="48">
        <v>29918</v>
      </c>
      <c r="P2563" s="48">
        <v>130611</v>
      </c>
      <c r="Q2563" s="48">
        <v>160529</v>
      </c>
      <c r="R2563" s="48">
        <v>58</v>
      </c>
      <c r="S2563" s="48">
        <v>879</v>
      </c>
      <c r="T2563" s="48">
        <v>937</v>
      </c>
      <c r="U2563" s="48">
        <v>29976</v>
      </c>
      <c r="V2563" s="48">
        <v>131490</v>
      </c>
      <c r="W2563" s="156">
        <v>21654109</v>
      </c>
      <c r="X2563" s="156">
        <v>117457</v>
      </c>
      <c r="Y2563" s="156">
        <v>21771566</v>
      </c>
      <c r="Z2563" s="28">
        <v>0.99570000000000003</v>
      </c>
      <c r="AA2563" s="28"/>
      <c r="AB2563" s="111">
        <v>44</v>
      </c>
      <c r="AC2563" s="28">
        <v>0.159</v>
      </c>
      <c r="AD2563" s="28">
        <v>7.7999999999999996E-3</v>
      </c>
      <c r="AE2563" s="139"/>
      <c r="AF2563" s="139"/>
      <c r="AG2563" s="93">
        <v>10223</v>
      </c>
      <c r="AH2563" s="93">
        <v>22863</v>
      </c>
    </row>
    <row r="2564" spans="1:34">
      <c r="A2564" s="13" t="s">
        <v>129</v>
      </c>
      <c r="B2564" s="2" t="s">
        <v>75</v>
      </c>
      <c r="C2564" s="14" t="s">
        <v>186</v>
      </c>
      <c r="D2564" s="2">
        <v>2015</v>
      </c>
      <c r="E2564" s="14">
        <v>2015</v>
      </c>
      <c r="F2564" s="14" t="s">
        <v>101</v>
      </c>
      <c r="G2564" s="93">
        <v>1513</v>
      </c>
      <c r="H2564" s="93">
        <v>9238</v>
      </c>
      <c r="I2564" s="93">
        <v>6</v>
      </c>
      <c r="J2564" s="93">
        <v>48</v>
      </c>
      <c r="K2564" s="93">
        <v>1519</v>
      </c>
      <c r="L2564" s="93">
        <v>9286</v>
      </c>
      <c r="M2564" s="48">
        <v>10805</v>
      </c>
      <c r="N2564" s="48">
        <v>24914</v>
      </c>
      <c r="O2564" s="48">
        <v>4221</v>
      </c>
      <c r="P2564" s="48">
        <v>20536</v>
      </c>
      <c r="Q2564" s="48">
        <v>24757</v>
      </c>
      <c r="R2564" s="48">
        <v>23</v>
      </c>
      <c r="S2564" s="48">
        <v>134</v>
      </c>
      <c r="T2564" s="48">
        <v>157</v>
      </c>
      <c r="U2564" s="48">
        <v>4244</v>
      </c>
      <c r="V2564" s="48">
        <v>20670</v>
      </c>
      <c r="W2564" s="156">
        <v>3222212</v>
      </c>
      <c r="X2564" s="156">
        <v>15441</v>
      </c>
      <c r="Y2564" s="156">
        <v>3237653</v>
      </c>
      <c r="Z2564" s="28">
        <v>0.99770000000000003</v>
      </c>
      <c r="AA2564" s="28"/>
      <c r="AB2564" s="111">
        <v>116</v>
      </c>
      <c r="AC2564" s="28">
        <v>0.27600000000000002</v>
      </c>
      <c r="AD2564" s="28">
        <v>2.3900000000000001E-2</v>
      </c>
      <c r="AE2564" s="139"/>
      <c r="AF2564" s="139"/>
      <c r="AG2564" s="93">
        <v>1316</v>
      </c>
      <c r="AH2564" s="93">
        <v>2955</v>
      </c>
    </row>
    <row r="2565" spans="1:34">
      <c r="A2565" s="13" t="s">
        <v>130</v>
      </c>
      <c r="B2565" s="2" t="s">
        <v>75</v>
      </c>
      <c r="C2565" s="14" t="s">
        <v>186</v>
      </c>
      <c r="D2565" s="2">
        <v>2015</v>
      </c>
      <c r="E2565" s="14">
        <v>2015</v>
      </c>
      <c r="F2565" s="14" t="s">
        <v>101</v>
      </c>
      <c r="G2565" s="93">
        <v>628</v>
      </c>
      <c r="H2565" s="93">
        <v>5644</v>
      </c>
      <c r="I2565" s="93">
        <v>0</v>
      </c>
      <c r="J2565" s="93">
        <v>15</v>
      </c>
      <c r="K2565" s="93">
        <v>628</v>
      </c>
      <c r="L2565" s="93">
        <v>5659</v>
      </c>
      <c r="M2565" s="48">
        <v>6287</v>
      </c>
      <c r="N2565" s="48">
        <v>12211</v>
      </c>
      <c r="O2565" s="48">
        <v>1603</v>
      </c>
      <c r="P2565" s="48">
        <v>10573</v>
      </c>
      <c r="Q2565" s="48">
        <v>12176</v>
      </c>
      <c r="R2565" s="48">
        <v>1</v>
      </c>
      <c r="S2565" s="48">
        <v>34</v>
      </c>
      <c r="T2565" s="48">
        <v>35</v>
      </c>
      <c r="U2565" s="48">
        <v>1604</v>
      </c>
      <c r="V2565" s="48">
        <v>10607</v>
      </c>
      <c r="W2565" s="156">
        <v>1676114</v>
      </c>
      <c r="X2565" s="156">
        <v>3640</v>
      </c>
      <c r="Y2565" s="156">
        <v>1679754</v>
      </c>
      <c r="Z2565" s="28">
        <v>0.99229999999999996</v>
      </c>
      <c r="AA2565" s="28"/>
      <c r="AB2565" s="111">
        <v>116</v>
      </c>
      <c r="AC2565" s="28">
        <v>0.27600000000000002</v>
      </c>
      <c r="AD2565" s="28">
        <v>2.3900000000000001E-2</v>
      </c>
      <c r="AE2565" s="139"/>
      <c r="AF2565" s="139"/>
      <c r="AG2565" s="93">
        <v>382</v>
      </c>
      <c r="AH2565" s="93">
        <v>731</v>
      </c>
    </row>
    <row r="2566" spans="1:34">
      <c r="A2566" s="13" t="s">
        <v>131</v>
      </c>
      <c r="B2566" s="2" t="s">
        <v>75</v>
      </c>
      <c r="C2566" s="14" t="s">
        <v>186</v>
      </c>
      <c r="D2566" s="2">
        <v>2015</v>
      </c>
      <c r="E2566" s="14">
        <v>2015</v>
      </c>
      <c r="F2566" s="14" t="s">
        <v>101</v>
      </c>
      <c r="G2566" s="93">
        <v>285</v>
      </c>
      <c r="H2566" s="93">
        <v>1266</v>
      </c>
      <c r="I2566" s="93">
        <v>0</v>
      </c>
      <c r="J2566" s="93">
        <v>2</v>
      </c>
      <c r="K2566" s="93">
        <v>285</v>
      </c>
      <c r="L2566" s="93">
        <v>1268</v>
      </c>
      <c r="M2566" s="48">
        <v>1553</v>
      </c>
      <c r="N2566" s="48">
        <v>3222</v>
      </c>
      <c r="O2566" s="48">
        <v>790</v>
      </c>
      <c r="P2566" s="48">
        <v>2427</v>
      </c>
      <c r="Q2566" s="48">
        <v>3217</v>
      </c>
      <c r="R2566" s="48">
        <v>1</v>
      </c>
      <c r="S2566" s="48">
        <v>4</v>
      </c>
      <c r="T2566" s="48">
        <v>5</v>
      </c>
      <c r="U2566" s="48">
        <v>791</v>
      </c>
      <c r="V2566" s="48">
        <v>2431</v>
      </c>
      <c r="W2566" s="156">
        <v>452611</v>
      </c>
      <c r="X2566" s="156">
        <v>660</v>
      </c>
      <c r="Y2566" s="156">
        <v>453271</v>
      </c>
      <c r="Z2566" s="28">
        <v>0.77110000000000001</v>
      </c>
      <c r="AA2566" s="28"/>
      <c r="AB2566" s="111">
        <v>116</v>
      </c>
      <c r="AC2566" s="28">
        <v>0.27600000000000002</v>
      </c>
      <c r="AD2566" s="28">
        <v>2.3900000000000001E-2</v>
      </c>
      <c r="AE2566" s="139"/>
      <c r="AF2566" s="139"/>
      <c r="AG2566" s="93">
        <v>107</v>
      </c>
      <c r="AH2566" s="93">
        <v>186</v>
      </c>
    </row>
    <row r="2567" spans="1:34">
      <c r="A2567" s="13" t="s">
        <v>132</v>
      </c>
      <c r="B2567" s="2" t="s">
        <v>76</v>
      </c>
      <c r="C2567" s="14" t="s">
        <v>186</v>
      </c>
      <c r="D2567" s="2">
        <v>2015</v>
      </c>
      <c r="E2567" s="14">
        <v>2015</v>
      </c>
      <c r="F2567" s="14" t="s">
        <v>101</v>
      </c>
      <c r="G2567" s="93">
        <v>77370</v>
      </c>
      <c r="H2567" s="93">
        <v>502529</v>
      </c>
      <c r="I2567" s="93">
        <v>946</v>
      </c>
      <c r="J2567" s="93">
        <v>5903</v>
      </c>
      <c r="K2567" s="93">
        <v>78316</v>
      </c>
      <c r="L2567" s="93">
        <v>508432</v>
      </c>
      <c r="M2567" s="48">
        <v>586748</v>
      </c>
      <c r="N2567" s="48">
        <v>1179266</v>
      </c>
      <c r="O2567" s="48">
        <v>177386</v>
      </c>
      <c r="P2567" s="48">
        <v>986349</v>
      </c>
      <c r="Q2567" s="48">
        <v>1163735</v>
      </c>
      <c r="R2567" s="48">
        <v>3058</v>
      </c>
      <c r="S2567" s="48">
        <v>12473</v>
      </c>
      <c r="T2567" s="48">
        <v>15531</v>
      </c>
      <c r="U2567" s="48">
        <v>180444</v>
      </c>
      <c r="V2567" s="48">
        <v>998822</v>
      </c>
      <c r="W2567" s="156">
        <v>173035755</v>
      </c>
      <c r="X2567" s="156">
        <v>2416475</v>
      </c>
      <c r="Y2567" s="156">
        <v>175452230</v>
      </c>
      <c r="Z2567" s="28">
        <v>0.95669999999999999</v>
      </c>
      <c r="AA2567" s="28"/>
      <c r="AB2567" s="111">
        <v>137</v>
      </c>
      <c r="AC2567" s="28">
        <v>0.48199999999999998</v>
      </c>
      <c r="AD2567" s="28">
        <v>3.8600000000000002E-2</v>
      </c>
      <c r="AE2567" s="139"/>
      <c r="AF2567" s="139"/>
      <c r="AG2567" s="93">
        <v>108194</v>
      </c>
      <c r="AH2567" s="93">
        <v>221368</v>
      </c>
    </row>
    <row r="2568" spans="1:34">
      <c r="A2568" s="13" t="s">
        <v>133</v>
      </c>
      <c r="B2568" s="2" t="s">
        <v>75</v>
      </c>
      <c r="C2568" s="14" t="s">
        <v>186</v>
      </c>
      <c r="D2568" s="2">
        <v>2015</v>
      </c>
      <c r="E2568" s="14">
        <v>2015</v>
      </c>
      <c r="F2568" s="14" t="s">
        <v>101</v>
      </c>
      <c r="G2568" s="93">
        <v>1964</v>
      </c>
      <c r="H2568" s="93">
        <v>10145</v>
      </c>
      <c r="I2568" s="93">
        <v>5</v>
      </c>
      <c r="J2568" s="93">
        <v>23</v>
      </c>
      <c r="K2568" s="93">
        <v>1969</v>
      </c>
      <c r="L2568" s="93">
        <v>10168</v>
      </c>
      <c r="M2568" s="48">
        <v>12137</v>
      </c>
      <c r="N2568" s="48">
        <v>29875</v>
      </c>
      <c r="O2568" s="48">
        <v>5406</v>
      </c>
      <c r="P2568" s="48">
        <v>24376</v>
      </c>
      <c r="Q2568" s="48">
        <v>29782</v>
      </c>
      <c r="R2568" s="48">
        <v>13</v>
      </c>
      <c r="S2568" s="48">
        <v>80</v>
      </c>
      <c r="T2568" s="48">
        <v>93</v>
      </c>
      <c r="U2568" s="48">
        <v>5419</v>
      </c>
      <c r="V2568" s="48">
        <v>24456</v>
      </c>
      <c r="W2568" s="156">
        <v>3964752</v>
      </c>
      <c r="X2568" s="156">
        <v>9318</v>
      </c>
      <c r="Y2568" s="156">
        <v>3974070</v>
      </c>
      <c r="Z2568" s="28">
        <v>0.99570000000000003</v>
      </c>
      <c r="AA2568" s="28"/>
      <c r="AB2568" s="111">
        <v>116</v>
      </c>
      <c r="AC2568" s="28">
        <v>0.27600000000000002</v>
      </c>
      <c r="AD2568" s="28">
        <v>2.3900000000000001E-2</v>
      </c>
      <c r="AE2568" s="139"/>
      <c r="AF2568" s="139"/>
      <c r="AG2568" s="93">
        <v>2778</v>
      </c>
      <c r="AH2568" s="93">
        <v>6469</v>
      </c>
    </row>
    <row r="2569" spans="1:34">
      <c r="A2569" s="13" t="s">
        <v>134</v>
      </c>
      <c r="B2569" s="2" t="s">
        <v>75</v>
      </c>
      <c r="C2569" s="14" t="s">
        <v>186</v>
      </c>
      <c r="D2569" s="2">
        <v>2015</v>
      </c>
      <c r="E2569" s="14">
        <v>2015</v>
      </c>
      <c r="F2569" s="14" t="s">
        <v>101</v>
      </c>
      <c r="G2569" s="93">
        <v>624</v>
      </c>
      <c r="H2569" s="93">
        <v>5708</v>
      </c>
      <c r="I2569" s="93">
        <v>19</v>
      </c>
      <c r="J2569" s="93">
        <v>126</v>
      </c>
      <c r="K2569" s="93">
        <v>643</v>
      </c>
      <c r="L2569" s="93">
        <v>5834</v>
      </c>
      <c r="M2569" s="48">
        <v>6477</v>
      </c>
      <c r="N2569" s="48">
        <v>10669</v>
      </c>
      <c r="O2569" s="48">
        <v>1382</v>
      </c>
      <c r="P2569" s="48">
        <v>8927</v>
      </c>
      <c r="Q2569" s="48">
        <v>10309</v>
      </c>
      <c r="R2569" s="48">
        <v>49</v>
      </c>
      <c r="S2569" s="48">
        <v>311</v>
      </c>
      <c r="T2569" s="48">
        <v>360</v>
      </c>
      <c r="U2569" s="48">
        <v>1431</v>
      </c>
      <c r="V2569" s="48">
        <v>9238</v>
      </c>
      <c r="W2569" s="156">
        <v>1502449</v>
      </c>
      <c r="X2569" s="156">
        <v>32485</v>
      </c>
      <c r="Y2569" s="156">
        <v>1534934</v>
      </c>
      <c r="Z2569" s="28">
        <v>0.98619999999999997</v>
      </c>
      <c r="AA2569" s="28"/>
      <c r="AB2569" s="111">
        <v>116</v>
      </c>
      <c r="AC2569" s="28">
        <v>0.27600000000000002</v>
      </c>
      <c r="AD2569" s="28">
        <v>2.3900000000000001E-2</v>
      </c>
      <c r="AE2569" s="139"/>
      <c r="AF2569" s="139"/>
      <c r="AG2569" s="93">
        <v>1304</v>
      </c>
      <c r="AH2569" s="93">
        <v>2354</v>
      </c>
    </row>
    <row r="2570" spans="1:34">
      <c r="A2570" s="13" t="s">
        <v>135</v>
      </c>
      <c r="B2570" s="2" t="s">
        <v>75</v>
      </c>
      <c r="C2570" s="14" t="s">
        <v>186</v>
      </c>
      <c r="D2570" s="2">
        <v>2015</v>
      </c>
      <c r="E2570" s="14">
        <v>2015</v>
      </c>
      <c r="F2570" s="14" t="s">
        <v>101</v>
      </c>
      <c r="G2570" s="93">
        <v>155</v>
      </c>
      <c r="H2570" s="93">
        <v>971</v>
      </c>
      <c r="I2570" s="93">
        <v>0</v>
      </c>
      <c r="J2570" s="93">
        <v>1</v>
      </c>
      <c r="K2570" s="93">
        <v>155</v>
      </c>
      <c r="L2570" s="93">
        <v>972</v>
      </c>
      <c r="M2570" s="48">
        <v>1127</v>
      </c>
      <c r="N2570" s="48">
        <v>2153</v>
      </c>
      <c r="O2570" s="48">
        <v>441</v>
      </c>
      <c r="P2570" s="48">
        <v>1710</v>
      </c>
      <c r="Q2570" s="48">
        <v>2151</v>
      </c>
      <c r="R2570" s="48">
        <v>0</v>
      </c>
      <c r="S2570" s="48">
        <v>2</v>
      </c>
      <c r="T2570" s="48">
        <v>2</v>
      </c>
      <c r="U2570" s="48">
        <v>441</v>
      </c>
      <c r="V2570" s="48">
        <v>1712</v>
      </c>
      <c r="W2570" s="156">
        <v>289013</v>
      </c>
      <c r="X2570" s="156">
        <v>159</v>
      </c>
      <c r="Y2570" s="156">
        <v>289172</v>
      </c>
      <c r="Z2570" s="28">
        <v>1</v>
      </c>
      <c r="AA2570" s="28"/>
      <c r="AB2570" s="111">
        <v>116</v>
      </c>
      <c r="AC2570" s="28">
        <v>0.27600000000000002</v>
      </c>
      <c r="AD2570" s="28">
        <v>2.3900000000000001E-2</v>
      </c>
      <c r="AE2570" s="139"/>
      <c r="AF2570" s="139"/>
      <c r="AG2570" s="93">
        <v>32</v>
      </c>
      <c r="AH2570" s="93">
        <v>54</v>
      </c>
    </row>
    <row r="2571" spans="1:34">
      <c r="A2571" s="13" t="s">
        <v>136</v>
      </c>
      <c r="B2571" s="2" t="s">
        <v>75</v>
      </c>
      <c r="C2571" s="14" t="s">
        <v>186</v>
      </c>
      <c r="D2571" s="2">
        <v>2015</v>
      </c>
      <c r="E2571" s="14">
        <v>2015</v>
      </c>
      <c r="F2571" s="14" t="s">
        <v>101</v>
      </c>
      <c r="G2571" s="93">
        <v>761</v>
      </c>
      <c r="H2571" s="93">
        <v>6305</v>
      </c>
      <c r="I2571" s="93">
        <v>2</v>
      </c>
      <c r="J2571" s="93">
        <v>24</v>
      </c>
      <c r="K2571" s="93">
        <v>763</v>
      </c>
      <c r="L2571" s="93">
        <v>6329</v>
      </c>
      <c r="M2571" s="48">
        <v>7092</v>
      </c>
      <c r="N2571" s="48">
        <v>13257</v>
      </c>
      <c r="O2571" s="48">
        <v>1930</v>
      </c>
      <c r="P2571" s="48">
        <v>11264</v>
      </c>
      <c r="Q2571" s="48">
        <v>13194</v>
      </c>
      <c r="R2571" s="48">
        <v>4</v>
      </c>
      <c r="S2571" s="48">
        <v>59</v>
      </c>
      <c r="T2571" s="48">
        <v>63</v>
      </c>
      <c r="U2571" s="48">
        <v>1934</v>
      </c>
      <c r="V2571" s="48">
        <v>11323</v>
      </c>
      <c r="W2571" s="156">
        <v>1914618</v>
      </c>
      <c r="X2571" s="156">
        <v>7101</v>
      </c>
      <c r="Y2571" s="156">
        <v>1921719</v>
      </c>
      <c r="Z2571" s="28">
        <v>0.99229999999999996</v>
      </c>
      <c r="AA2571" s="28"/>
      <c r="AB2571" s="111">
        <v>116</v>
      </c>
      <c r="AC2571" s="28">
        <v>0.27600000000000002</v>
      </c>
      <c r="AD2571" s="28">
        <v>2.3900000000000001E-2</v>
      </c>
      <c r="AE2571" s="139"/>
      <c r="AF2571" s="139"/>
      <c r="AG2571" s="93">
        <v>588</v>
      </c>
      <c r="AH2571" s="93">
        <v>1253</v>
      </c>
    </row>
    <row r="2572" spans="1:34">
      <c r="A2572" s="13" t="s">
        <v>137</v>
      </c>
      <c r="B2572" s="2" t="s">
        <v>75</v>
      </c>
      <c r="C2572" s="14" t="s">
        <v>186</v>
      </c>
      <c r="D2572" s="2">
        <v>2015</v>
      </c>
      <c r="E2572" s="14">
        <v>2015</v>
      </c>
      <c r="F2572" s="14" t="s">
        <v>101</v>
      </c>
      <c r="G2572" s="93">
        <v>4412</v>
      </c>
      <c r="H2572" s="93">
        <v>20888</v>
      </c>
      <c r="I2572" s="93">
        <v>7</v>
      </c>
      <c r="J2572" s="93">
        <v>31</v>
      </c>
      <c r="K2572" s="93">
        <v>4419</v>
      </c>
      <c r="L2572" s="93">
        <v>20919</v>
      </c>
      <c r="M2572" s="48">
        <v>25338</v>
      </c>
      <c r="N2572" s="48">
        <v>58614</v>
      </c>
      <c r="O2572" s="48">
        <v>12087</v>
      </c>
      <c r="P2572" s="48">
        <v>46415</v>
      </c>
      <c r="Q2572" s="48">
        <v>58502</v>
      </c>
      <c r="R2572" s="48">
        <v>23</v>
      </c>
      <c r="S2572" s="48">
        <v>89</v>
      </c>
      <c r="T2572" s="48">
        <v>112</v>
      </c>
      <c r="U2572" s="48">
        <v>12110</v>
      </c>
      <c r="V2572" s="48">
        <v>46504</v>
      </c>
      <c r="W2572" s="156">
        <v>7906781</v>
      </c>
      <c r="X2572" s="156">
        <v>10082</v>
      </c>
      <c r="Y2572" s="156">
        <v>7916863</v>
      </c>
      <c r="Z2572" s="28">
        <v>0.99319999999999997</v>
      </c>
      <c r="AA2572" s="28"/>
      <c r="AB2572" s="111">
        <v>11</v>
      </c>
      <c r="AC2572" s="28">
        <v>0.182</v>
      </c>
      <c r="AD2572" s="28">
        <v>1.2999999999999999E-2</v>
      </c>
      <c r="AE2572" s="139"/>
      <c r="AF2572" s="139"/>
      <c r="AG2572" s="93">
        <v>4020</v>
      </c>
      <c r="AH2572" s="93">
        <v>8968</v>
      </c>
    </row>
    <row r="2573" spans="1:34">
      <c r="A2573" s="13" t="s">
        <v>138</v>
      </c>
      <c r="B2573" s="2" t="s">
        <v>75</v>
      </c>
      <c r="C2573" s="14" t="s">
        <v>186</v>
      </c>
      <c r="D2573" s="2">
        <v>2015</v>
      </c>
      <c r="E2573" s="14">
        <v>2015</v>
      </c>
      <c r="F2573" s="14" t="s">
        <v>101</v>
      </c>
      <c r="G2573" s="93">
        <v>79</v>
      </c>
      <c r="H2573" s="93">
        <v>368</v>
      </c>
      <c r="I2573" s="93">
        <v>0</v>
      </c>
      <c r="J2573" s="93">
        <v>0</v>
      </c>
      <c r="K2573" s="93">
        <v>79</v>
      </c>
      <c r="L2573" s="93">
        <v>368</v>
      </c>
      <c r="M2573" s="48">
        <v>447</v>
      </c>
      <c r="N2573" s="48">
        <v>958</v>
      </c>
      <c r="O2573" s="48">
        <v>202</v>
      </c>
      <c r="P2573" s="48">
        <v>756</v>
      </c>
      <c r="Q2573" s="48">
        <v>958</v>
      </c>
      <c r="R2573" s="48">
        <v>0</v>
      </c>
      <c r="S2573" s="48">
        <v>0</v>
      </c>
      <c r="T2573" s="48">
        <v>0</v>
      </c>
      <c r="U2573" s="48">
        <v>202</v>
      </c>
      <c r="V2573" s="48">
        <v>756</v>
      </c>
      <c r="W2573" s="156">
        <v>127415</v>
      </c>
      <c r="X2573" s="156">
        <v>0</v>
      </c>
      <c r="Y2573" s="156">
        <v>127415</v>
      </c>
      <c r="Z2573" s="28">
        <v>1</v>
      </c>
      <c r="AA2573" s="28"/>
      <c r="AB2573" s="111">
        <v>116</v>
      </c>
      <c r="AC2573" s="28">
        <v>0.27600000000000002</v>
      </c>
      <c r="AD2573" s="28">
        <v>2.3900000000000001E-2</v>
      </c>
      <c r="AE2573" s="139"/>
      <c r="AF2573" s="139"/>
      <c r="AG2573" s="93">
        <v>45</v>
      </c>
      <c r="AH2573" s="93">
        <v>74</v>
      </c>
    </row>
    <row r="2574" spans="1:34">
      <c r="A2574" s="13" t="s">
        <v>139</v>
      </c>
      <c r="B2574" s="2" t="s">
        <v>75</v>
      </c>
      <c r="C2574" s="14" t="s">
        <v>186</v>
      </c>
      <c r="D2574" s="2">
        <v>2015</v>
      </c>
      <c r="E2574" s="14">
        <v>2015</v>
      </c>
      <c r="F2574" s="14" t="s">
        <v>101</v>
      </c>
      <c r="G2574" s="93">
        <v>12</v>
      </c>
      <c r="H2574" s="93">
        <v>483</v>
      </c>
      <c r="I2574" s="93">
        <v>0</v>
      </c>
      <c r="J2574" s="93">
        <v>1</v>
      </c>
      <c r="K2574" s="93">
        <v>12</v>
      </c>
      <c r="L2574" s="93">
        <v>484</v>
      </c>
      <c r="M2574" s="48">
        <v>496</v>
      </c>
      <c r="N2574" s="48">
        <v>820</v>
      </c>
      <c r="O2574" s="48">
        <v>33</v>
      </c>
      <c r="P2574" s="48">
        <v>785</v>
      </c>
      <c r="Q2574" s="48">
        <v>818</v>
      </c>
      <c r="R2574" s="48">
        <v>0</v>
      </c>
      <c r="S2574" s="48">
        <v>2</v>
      </c>
      <c r="T2574" s="48">
        <v>2</v>
      </c>
      <c r="U2574" s="48">
        <v>33</v>
      </c>
      <c r="V2574" s="48">
        <v>787</v>
      </c>
      <c r="W2574" s="156">
        <v>114713</v>
      </c>
      <c r="X2574" s="156">
        <v>168</v>
      </c>
      <c r="Y2574" s="156">
        <v>114881</v>
      </c>
      <c r="Z2574" s="28">
        <v>1</v>
      </c>
      <c r="AA2574" s="28"/>
      <c r="AB2574" s="111">
        <v>116</v>
      </c>
      <c r="AC2574" s="28">
        <v>0.27600000000000002</v>
      </c>
      <c r="AD2574" s="28">
        <v>2.3900000000000001E-2</v>
      </c>
      <c r="AE2574" s="139"/>
      <c r="AF2574" s="139"/>
      <c r="AG2574" s="93">
        <v>66</v>
      </c>
      <c r="AH2574" s="93">
        <v>145</v>
      </c>
    </row>
    <row r="2575" spans="1:34">
      <c r="A2575" s="13" t="s">
        <v>140</v>
      </c>
      <c r="B2575" s="2" t="s">
        <v>75</v>
      </c>
      <c r="C2575" s="14" t="s">
        <v>186</v>
      </c>
      <c r="D2575" s="2">
        <v>2015</v>
      </c>
      <c r="E2575" s="14">
        <v>2015</v>
      </c>
      <c r="F2575" s="14" t="s">
        <v>101</v>
      </c>
      <c r="G2575" s="93">
        <v>2667</v>
      </c>
      <c r="H2575" s="93">
        <v>19558</v>
      </c>
      <c r="I2575" s="93">
        <v>8</v>
      </c>
      <c r="J2575" s="93">
        <v>103</v>
      </c>
      <c r="K2575" s="93">
        <v>2675</v>
      </c>
      <c r="L2575" s="93">
        <v>19661</v>
      </c>
      <c r="M2575" s="48">
        <v>22336</v>
      </c>
      <c r="N2575" s="48">
        <v>49542</v>
      </c>
      <c r="O2575" s="48">
        <v>6833</v>
      </c>
      <c r="P2575" s="48">
        <v>42382</v>
      </c>
      <c r="Q2575" s="48">
        <v>49215</v>
      </c>
      <c r="R2575" s="48">
        <v>29</v>
      </c>
      <c r="S2575" s="48">
        <v>298</v>
      </c>
      <c r="T2575" s="48">
        <v>327</v>
      </c>
      <c r="U2575" s="48">
        <v>6862</v>
      </c>
      <c r="V2575" s="48">
        <v>42680</v>
      </c>
      <c r="W2575" s="156">
        <v>6513135</v>
      </c>
      <c r="X2575" s="156">
        <v>29133</v>
      </c>
      <c r="Y2575" s="156">
        <v>6542268</v>
      </c>
      <c r="Z2575" s="28">
        <v>1</v>
      </c>
      <c r="AA2575" s="28"/>
      <c r="AB2575" s="111">
        <v>18</v>
      </c>
      <c r="AC2575" s="28">
        <v>0.27800000000000002</v>
      </c>
      <c r="AD2575" s="28">
        <v>5.4699999999999999E-2</v>
      </c>
      <c r="AE2575" s="139"/>
      <c r="AF2575" s="139"/>
      <c r="AG2575" s="93">
        <v>6670</v>
      </c>
      <c r="AH2575" s="93">
        <v>14716</v>
      </c>
    </row>
    <row r="2576" spans="1:34">
      <c r="A2576" s="13" t="s">
        <v>141</v>
      </c>
      <c r="B2576" s="2" t="s">
        <v>75</v>
      </c>
      <c r="C2576" s="14" t="s">
        <v>186</v>
      </c>
      <c r="D2576" s="2">
        <v>2015</v>
      </c>
      <c r="E2576" s="14">
        <v>2015</v>
      </c>
      <c r="F2576" s="14" t="s">
        <v>101</v>
      </c>
      <c r="G2576" s="93">
        <v>354</v>
      </c>
      <c r="H2576" s="93">
        <v>3210</v>
      </c>
      <c r="I2576" s="93">
        <v>5</v>
      </c>
      <c r="J2576" s="93">
        <v>31</v>
      </c>
      <c r="K2576" s="93">
        <v>359</v>
      </c>
      <c r="L2576" s="93">
        <v>3241</v>
      </c>
      <c r="M2576" s="48">
        <v>3600</v>
      </c>
      <c r="N2576" s="48">
        <v>7378</v>
      </c>
      <c r="O2576" s="48">
        <v>874</v>
      </c>
      <c r="P2576" s="48">
        <v>6407</v>
      </c>
      <c r="Q2576" s="48">
        <v>7281</v>
      </c>
      <c r="R2576" s="48">
        <v>16</v>
      </c>
      <c r="S2576" s="48">
        <v>81</v>
      </c>
      <c r="T2576" s="48">
        <v>97</v>
      </c>
      <c r="U2576" s="48">
        <v>890</v>
      </c>
      <c r="V2576" s="48">
        <v>6488</v>
      </c>
      <c r="W2576" s="156">
        <v>907563</v>
      </c>
      <c r="X2576" s="156">
        <v>6516</v>
      </c>
      <c r="Y2576" s="156">
        <v>914079</v>
      </c>
      <c r="Z2576" s="28">
        <v>0.98709999999999998</v>
      </c>
      <c r="AA2576" s="28"/>
      <c r="AB2576" s="111">
        <v>116</v>
      </c>
      <c r="AC2576" s="28">
        <v>0.27600000000000002</v>
      </c>
      <c r="AD2576" s="28">
        <v>2.3900000000000001E-2</v>
      </c>
      <c r="AE2576" s="139"/>
      <c r="AF2576" s="139"/>
      <c r="AG2576" s="93">
        <v>785</v>
      </c>
      <c r="AH2576" s="93">
        <v>1638</v>
      </c>
    </row>
    <row r="2577" spans="1:34">
      <c r="A2577" s="13" t="s">
        <v>142</v>
      </c>
      <c r="B2577" s="2" t="s">
        <v>75</v>
      </c>
      <c r="C2577" s="14" t="s">
        <v>186</v>
      </c>
      <c r="D2577" s="2">
        <v>2015</v>
      </c>
      <c r="E2577" s="14">
        <v>2015</v>
      </c>
      <c r="F2577" s="14" t="s">
        <v>101</v>
      </c>
      <c r="G2577" s="93">
        <v>342</v>
      </c>
      <c r="H2577" s="93">
        <v>3925</v>
      </c>
      <c r="I2577" s="93">
        <v>1</v>
      </c>
      <c r="J2577" s="93">
        <v>6</v>
      </c>
      <c r="K2577" s="93">
        <v>343</v>
      </c>
      <c r="L2577" s="93">
        <v>3931</v>
      </c>
      <c r="M2577" s="48">
        <v>4274</v>
      </c>
      <c r="N2577" s="48">
        <v>7752</v>
      </c>
      <c r="O2577" s="48">
        <v>902</v>
      </c>
      <c r="P2577" s="48">
        <v>6833</v>
      </c>
      <c r="Q2577" s="48">
        <v>7735</v>
      </c>
      <c r="R2577" s="48">
        <v>1</v>
      </c>
      <c r="S2577" s="48">
        <v>16</v>
      </c>
      <c r="T2577" s="48">
        <v>17</v>
      </c>
      <c r="U2577" s="48">
        <v>903</v>
      </c>
      <c r="V2577" s="48">
        <v>6849</v>
      </c>
      <c r="W2577" s="156">
        <v>1088854</v>
      </c>
      <c r="X2577" s="156">
        <v>1614</v>
      </c>
      <c r="Y2577" s="156">
        <v>1090468</v>
      </c>
      <c r="Z2577" s="28">
        <v>0.99019999999999997</v>
      </c>
      <c r="AA2577" s="28"/>
      <c r="AB2577" s="111">
        <v>116</v>
      </c>
      <c r="AC2577" s="28">
        <v>0.27600000000000002</v>
      </c>
      <c r="AD2577" s="28">
        <v>2.3900000000000001E-2</v>
      </c>
      <c r="AE2577" s="139"/>
      <c r="AF2577" s="139"/>
      <c r="AG2577" s="93">
        <v>149</v>
      </c>
      <c r="AH2577" s="93">
        <v>253</v>
      </c>
    </row>
    <row r="2578" spans="1:34">
      <c r="A2578" s="13" t="s">
        <v>143</v>
      </c>
      <c r="B2578" s="2" t="s">
        <v>74</v>
      </c>
      <c r="C2578" s="14" t="s">
        <v>186</v>
      </c>
      <c r="D2578" s="2">
        <v>2015</v>
      </c>
      <c r="E2578" s="14">
        <v>2015</v>
      </c>
      <c r="F2578" s="14" t="s">
        <v>101</v>
      </c>
      <c r="G2578" s="93">
        <v>12461</v>
      </c>
      <c r="H2578" s="93">
        <v>109515</v>
      </c>
      <c r="I2578" s="93">
        <v>84</v>
      </c>
      <c r="J2578" s="93">
        <v>2037</v>
      </c>
      <c r="K2578" s="93">
        <v>12545</v>
      </c>
      <c r="L2578" s="93">
        <v>111552</v>
      </c>
      <c r="M2578" s="48">
        <v>124097</v>
      </c>
      <c r="N2578" s="48">
        <v>258800</v>
      </c>
      <c r="O2578" s="48">
        <v>32014</v>
      </c>
      <c r="P2578" s="48">
        <v>222108</v>
      </c>
      <c r="Q2578" s="48">
        <v>254122</v>
      </c>
      <c r="R2578" s="48">
        <v>282</v>
      </c>
      <c r="S2578" s="48">
        <v>4396</v>
      </c>
      <c r="T2578" s="48">
        <v>4678</v>
      </c>
      <c r="U2578" s="48">
        <v>32296</v>
      </c>
      <c r="V2578" s="48">
        <v>226504</v>
      </c>
      <c r="W2578" s="156">
        <v>35017189</v>
      </c>
      <c r="X2578" s="156">
        <v>547699</v>
      </c>
      <c r="Y2578" s="156">
        <v>35564888</v>
      </c>
      <c r="Z2578" s="28">
        <v>0.9829</v>
      </c>
      <c r="AA2578" s="28"/>
      <c r="AB2578" s="111">
        <v>30</v>
      </c>
      <c r="AC2578" s="28">
        <v>0.4</v>
      </c>
      <c r="AD2578" s="28">
        <v>3.8300000000000001E-2</v>
      </c>
      <c r="AE2578" s="139"/>
      <c r="AF2578" s="139"/>
      <c r="AG2578" s="93">
        <v>28566</v>
      </c>
      <c r="AH2578" s="93">
        <v>62017</v>
      </c>
    </row>
    <row r="2579" spans="1:34">
      <c r="A2579" s="13" t="s">
        <v>144</v>
      </c>
      <c r="B2579" s="2" t="s">
        <v>74</v>
      </c>
      <c r="C2579" s="14" t="s">
        <v>186</v>
      </c>
      <c r="D2579" s="2">
        <v>2015</v>
      </c>
      <c r="E2579" s="14">
        <v>2015</v>
      </c>
      <c r="F2579" s="14" t="s">
        <v>101</v>
      </c>
      <c r="G2579" s="93">
        <v>865</v>
      </c>
      <c r="H2579" s="93">
        <v>8476</v>
      </c>
      <c r="I2579" s="93">
        <v>4</v>
      </c>
      <c r="J2579" s="93">
        <v>36</v>
      </c>
      <c r="K2579" s="93">
        <v>869</v>
      </c>
      <c r="L2579" s="93">
        <v>8512</v>
      </c>
      <c r="M2579" s="48">
        <v>9381</v>
      </c>
      <c r="N2579" s="48">
        <v>18156</v>
      </c>
      <c r="O2579" s="48">
        <v>2245</v>
      </c>
      <c r="P2579" s="48">
        <v>15812</v>
      </c>
      <c r="Q2579" s="48">
        <v>18057</v>
      </c>
      <c r="R2579" s="48">
        <v>16</v>
      </c>
      <c r="S2579" s="48">
        <v>83</v>
      </c>
      <c r="T2579" s="48">
        <v>99</v>
      </c>
      <c r="U2579" s="48">
        <v>2261</v>
      </c>
      <c r="V2579" s="48">
        <v>15895</v>
      </c>
      <c r="W2579" s="156">
        <v>2366882</v>
      </c>
      <c r="X2579" s="156">
        <v>18359</v>
      </c>
      <c r="Y2579" s="156">
        <v>2385241</v>
      </c>
      <c r="Z2579" s="28">
        <v>0.96379999999999999</v>
      </c>
      <c r="AA2579" s="28"/>
      <c r="AB2579" s="111">
        <v>116</v>
      </c>
      <c r="AC2579" s="28">
        <v>0.27600000000000002</v>
      </c>
      <c r="AD2579" s="28">
        <v>2.3900000000000001E-2</v>
      </c>
      <c r="AE2579" s="139"/>
      <c r="AF2579" s="139"/>
      <c r="AG2579" s="93">
        <v>693</v>
      </c>
      <c r="AH2579" s="93">
        <v>1371</v>
      </c>
    </row>
    <row r="2580" spans="1:34">
      <c r="A2580" s="13" t="s">
        <v>145</v>
      </c>
      <c r="B2580" s="2" t="s">
        <v>75</v>
      </c>
      <c r="C2580" s="14" t="s">
        <v>186</v>
      </c>
      <c r="D2580" s="2">
        <v>2015</v>
      </c>
      <c r="E2580" s="14">
        <v>2015</v>
      </c>
      <c r="F2580" s="14" t="s">
        <v>101</v>
      </c>
      <c r="G2580" s="93">
        <v>100</v>
      </c>
      <c r="H2580" s="93">
        <v>962</v>
      </c>
      <c r="I2580" s="93">
        <v>0</v>
      </c>
      <c r="J2580" s="93">
        <v>1</v>
      </c>
      <c r="K2580" s="93">
        <v>100</v>
      </c>
      <c r="L2580" s="93">
        <v>963</v>
      </c>
      <c r="M2580" s="48">
        <v>1063</v>
      </c>
      <c r="N2580" s="48">
        <v>2017</v>
      </c>
      <c r="O2580" s="48">
        <v>242</v>
      </c>
      <c r="P2580" s="48">
        <v>1772</v>
      </c>
      <c r="Q2580" s="48">
        <v>2014</v>
      </c>
      <c r="R2580" s="48">
        <v>0</v>
      </c>
      <c r="S2580" s="48">
        <v>3</v>
      </c>
      <c r="T2580" s="48">
        <v>3</v>
      </c>
      <c r="U2580" s="48">
        <v>242</v>
      </c>
      <c r="V2580" s="48">
        <v>1775</v>
      </c>
      <c r="W2580" s="156">
        <v>271593</v>
      </c>
      <c r="X2580" s="156">
        <v>357</v>
      </c>
      <c r="Y2580" s="156">
        <v>271950</v>
      </c>
      <c r="Z2580" s="28">
        <v>1</v>
      </c>
      <c r="AA2580" s="28"/>
      <c r="AB2580" s="111">
        <v>116</v>
      </c>
      <c r="AC2580" s="28">
        <v>0.27600000000000002</v>
      </c>
      <c r="AD2580" s="28">
        <v>2.3900000000000001E-2</v>
      </c>
      <c r="AE2580" s="139"/>
      <c r="AF2580" s="139"/>
      <c r="AG2580" s="93">
        <v>55</v>
      </c>
      <c r="AH2580" s="93">
        <v>93</v>
      </c>
    </row>
    <row r="2581" spans="1:34">
      <c r="A2581" s="13" t="s">
        <v>146</v>
      </c>
      <c r="B2581" s="2" t="s">
        <v>75</v>
      </c>
      <c r="C2581" s="14" t="s">
        <v>186</v>
      </c>
      <c r="D2581" s="2">
        <v>2015</v>
      </c>
      <c r="E2581" s="14">
        <v>2015</v>
      </c>
      <c r="F2581" s="14" t="s">
        <v>101</v>
      </c>
      <c r="G2581" s="93">
        <v>17697</v>
      </c>
      <c r="H2581" s="93">
        <v>112678</v>
      </c>
      <c r="I2581" s="93">
        <v>44</v>
      </c>
      <c r="J2581" s="93">
        <v>504</v>
      </c>
      <c r="K2581" s="93">
        <v>17741</v>
      </c>
      <c r="L2581" s="93">
        <v>113182</v>
      </c>
      <c r="M2581" s="48">
        <v>130923</v>
      </c>
      <c r="N2581" s="48">
        <v>297717</v>
      </c>
      <c r="O2581" s="48">
        <v>48363</v>
      </c>
      <c r="P2581" s="48">
        <v>247861</v>
      </c>
      <c r="Q2581" s="48">
        <v>296224</v>
      </c>
      <c r="R2581" s="48">
        <v>142</v>
      </c>
      <c r="S2581" s="48">
        <v>1351</v>
      </c>
      <c r="T2581" s="48">
        <v>1493</v>
      </c>
      <c r="U2581" s="48">
        <v>48505</v>
      </c>
      <c r="V2581" s="48">
        <v>249212</v>
      </c>
      <c r="W2581" s="156">
        <v>39917629</v>
      </c>
      <c r="X2581" s="156">
        <v>156282</v>
      </c>
      <c r="Y2581" s="156">
        <v>40073911</v>
      </c>
      <c r="Z2581" s="28">
        <v>0.99809999999999999</v>
      </c>
      <c r="AA2581" s="28"/>
      <c r="AB2581" s="111">
        <v>85</v>
      </c>
      <c r="AC2581" s="28">
        <v>0.17599999999999999</v>
      </c>
      <c r="AD2581" s="28">
        <v>5.7599999999999998E-2</v>
      </c>
      <c r="AE2581" s="139"/>
      <c r="AF2581" s="139"/>
      <c r="AG2581" s="93">
        <v>16590</v>
      </c>
      <c r="AH2581" s="93">
        <v>36458</v>
      </c>
    </row>
    <row r="2582" spans="1:34">
      <c r="A2582" s="13" t="s">
        <v>147</v>
      </c>
      <c r="B2582" s="2" t="s">
        <v>74</v>
      </c>
      <c r="C2582" s="14" t="s">
        <v>186</v>
      </c>
      <c r="D2582" s="2">
        <v>2015</v>
      </c>
      <c r="E2582" s="14">
        <v>2015</v>
      </c>
      <c r="F2582" s="14" t="s">
        <v>101</v>
      </c>
      <c r="G2582" s="93">
        <v>16836</v>
      </c>
      <c r="H2582" s="93">
        <v>87454</v>
      </c>
      <c r="I2582" s="93">
        <v>190</v>
      </c>
      <c r="J2582" s="93">
        <v>991</v>
      </c>
      <c r="K2582" s="93">
        <v>17026</v>
      </c>
      <c r="L2582" s="93">
        <v>88445</v>
      </c>
      <c r="M2582" s="48">
        <v>105471</v>
      </c>
      <c r="N2582" s="48">
        <v>221342</v>
      </c>
      <c r="O2582" s="48">
        <v>43571</v>
      </c>
      <c r="P2582" s="48">
        <v>174920</v>
      </c>
      <c r="Q2582" s="48">
        <v>218491</v>
      </c>
      <c r="R2582" s="48">
        <v>703</v>
      </c>
      <c r="S2582" s="48">
        <v>2148</v>
      </c>
      <c r="T2582" s="48">
        <v>2851</v>
      </c>
      <c r="U2582" s="48">
        <v>44274</v>
      </c>
      <c r="V2582" s="48">
        <v>177068</v>
      </c>
      <c r="W2582" s="156">
        <v>31839144</v>
      </c>
      <c r="X2582" s="156">
        <v>371908</v>
      </c>
      <c r="Y2582" s="156">
        <v>32211052</v>
      </c>
      <c r="Z2582" s="28">
        <v>0.97809999999999997</v>
      </c>
      <c r="AA2582" s="28"/>
      <c r="AB2582" s="111">
        <v>29</v>
      </c>
      <c r="AC2582" s="28">
        <v>0.55200000000000005</v>
      </c>
      <c r="AD2582" s="28">
        <v>2.2000000000000001E-3</v>
      </c>
      <c r="AE2582" s="139"/>
      <c r="AF2582" s="139"/>
      <c r="AG2582" s="93">
        <v>9320</v>
      </c>
      <c r="AH2582" s="93">
        <v>18505</v>
      </c>
    </row>
    <row r="2583" spans="1:34">
      <c r="A2583" s="13" t="s">
        <v>148</v>
      </c>
      <c r="B2583" s="2" t="s">
        <v>75</v>
      </c>
      <c r="C2583" s="14" t="s">
        <v>186</v>
      </c>
      <c r="D2583" s="2">
        <v>2015</v>
      </c>
      <c r="E2583" s="14">
        <v>2015</v>
      </c>
      <c r="F2583" s="14" t="s">
        <v>101</v>
      </c>
      <c r="G2583" s="93">
        <v>285</v>
      </c>
      <c r="H2583" s="93">
        <v>2406</v>
      </c>
      <c r="I2583" s="93">
        <v>1</v>
      </c>
      <c r="J2583" s="93">
        <v>8</v>
      </c>
      <c r="K2583" s="93">
        <v>286</v>
      </c>
      <c r="L2583" s="93">
        <v>2414</v>
      </c>
      <c r="M2583" s="48">
        <v>2700</v>
      </c>
      <c r="N2583" s="48">
        <v>5982</v>
      </c>
      <c r="O2583" s="48">
        <v>773</v>
      </c>
      <c r="P2583" s="48">
        <v>5186</v>
      </c>
      <c r="Q2583" s="48">
        <v>5959</v>
      </c>
      <c r="R2583" s="48">
        <v>2</v>
      </c>
      <c r="S2583" s="48">
        <v>21</v>
      </c>
      <c r="T2583" s="48">
        <v>23</v>
      </c>
      <c r="U2583" s="48">
        <v>775</v>
      </c>
      <c r="V2583" s="48">
        <v>5207</v>
      </c>
      <c r="W2583" s="156">
        <v>799897</v>
      </c>
      <c r="X2583" s="156">
        <v>2064</v>
      </c>
      <c r="Y2583" s="156">
        <v>801961</v>
      </c>
      <c r="Z2583" s="28">
        <v>1</v>
      </c>
      <c r="AA2583" s="28"/>
      <c r="AB2583" s="111">
        <v>116</v>
      </c>
      <c r="AC2583" s="28">
        <v>0.27600000000000002</v>
      </c>
      <c r="AD2583" s="28">
        <v>2.3900000000000001E-2</v>
      </c>
      <c r="AE2583" s="139"/>
      <c r="AF2583" s="139"/>
      <c r="AG2583" s="93">
        <v>405</v>
      </c>
      <c r="AH2583" s="93">
        <v>919</v>
      </c>
    </row>
    <row r="2584" spans="1:34">
      <c r="A2584" s="13" t="s">
        <v>149</v>
      </c>
      <c r="B2584" s="2" t="s">
        <v>75</v>
      </c>
      <c r="C2584" s="14" t="s">
        <v>186</v>
      </c>
      <c r="D2584" s="2">
        <v>2015</v>
      </c>
      <c r="E2584" s="14">
        <v>2015</v>
      </c>
      <c r="F2584" s="14" t="s">
        <v>101</v>
      </c>
      <c r="G2584" s="93">
        <v>27691</v>
      </c>
      <c r="H2584" s="93">
        <v>153685</v>
      </c>
      <c r="I2584" s="93">
        <v>60</v>
      </c>
      <c r="J2584" s="93">
        <v>679</v>
      </c>
      <c r="K2584" s="93">
        <v>27751</v>
      </c>
      <c r="L2584" s="93">
        <v>154364</v>
      </c>
      <c r="M2584" s="48">
        <v>182115</v>
      </c>
      <c r="N2584" s="48">
        <v>404596</v>
      </c>
      <c r="O2584" s="48">
        <v>74328</v>
      </c>
      <c r="P2584" s="48">
        <v>328387</v>
      </c>
      <c r="Q2584" s="48">
        <v>402715</v>
      </c>
      <c r="R2584" s="48">
        <v>202</v>
      </c>
      <c r="S2584" s="48">
        <v>1679</v>
      </c>
      <c r="T2584" s="48">
        <v>1881</v>
      </c>
      <c r="U2584" s="48">
        <v>74530</v>
      </c>
      <c r="V2584" s="48">
        <v>330066</v>
      </c>
      <c r="W2584" s="156">
        <v>55645584</v>
      </c>
      <c r="X2584" s="156">
        <v>205565</v>
      </c>
      <c r="Y2584" s="156">
        <v>55851149</v>
      </c>
      <c r="Z2584" s="28">
        <v>0.99980000000000002</v>
      </c>
      <c r="AA2584" s="28"/>
      <c r="AB2584" s="111">
        <v>99</v>
      </c>
      <c r="AC2584" s="28">
        <v>0.111</v>
      </c>
      <c r="AD2584" s="28">
        <v>3.1199999999999999E-2</v>
      </c>
      <c r="AE2584" s="139"/>
      <c r="AF2584" s="139"/>
      <c r="AG2584" s="93">
        <v>21075</v>
      </c>
      <c r="AH2584" s="93">
        <v>44779</v>
      </c>
    </row>
    <row r="2585" spans="1:34">
      <c r="A2585" s="13" t="s">
        <v>150</v>
      </c>
      <c r="B2585" s="2" t="s">
        <v>74</v>
      </c>
      <c r="C2585" s="14" t="s">
        <v>186</v>
      </c>
      <c r="D2585" s="2">
        <v>2015</v>
      </c>
      <c r="E2585" s="14">
        <v>2015</v>
      </c>
      <c r="F2585" s="14" t="s">
        <v>101</v>
      </c>
      <c r="G2585" s="93">
        <v>15963</v>
      </c>
      <c r="H2585" s="93">
        <v>126468</v>
      </c>
      <c r="I2585" s="93">
        <v>125</v>
      </c>
      <c r="J2585" s="93">
        <v>1374</v>
      </c>
      <c r="K2585" s="93">
        <v>16088</v>
      </c>
      <c r="L2585" s="93">
        <v>127842</v>
      </c>
      <c r="M2585" s="48">
        <v>143930</v>
      </c>
      <c r="N2585" s="48">
        <v>292683</v>
      </c>
      <c r="O2585" s="48">
        <v>43412</v>
      </c>
      <c r="P2585" s="48">
        <v>245821</v>
      </c>
      <c r="Q2585" s="48">
        <v>289233</v>
      </c>
      <c r="R2585" s="48">
        <v>420</v>
      </c>
      <c r="S2585" s="48">
        <v>3030</v>
      </c>
      <c r="T2585" s="48">
        <v>3450</v>
      </c>
      <c r="U2585" s="48">
        <v>43832</v>
      </c>
      <c r="V2585" s="48">
        <v>248851</v>
      </c>
      <c r="W2585" s="156">
        <v>40066483</v>
      </c>
      <c r="X2585" s="156">
        <v>388655</v>
      </c>
      <c r="Y2585" s="156">
        <v>40455138</v>
      </c>
      <c r="Z2585" s="28">
        <v>0.96550000000000002</v>
      </c>
      <c r="AA2585" s="28"/>
      <c r="AB2585" s="111">
        <v>50</v>
      </c>
      <c r="AC2585" s="28">
        <v>0.42</v>
      </c>
      <c r="AD2585" s="28">
        <v>1.09E-2</v>
      </c>
      <c r="AE2585" s="139"/>
      <c r="AF2585" s="139"/>
      <c r="AG2585" s="93">
        <v>16013</v>
      </c>
      <c r="AH2585" s="93">
        <v>32862</v>
      </c>
    </row>
    <row r="2586" spans="1:34">
      <c r="A2586" s="13" t="s">
        <v>151</v>
      </c>
      <c r="B2586" s="2" t="s">
        <v>74</v>
      </c>
      <c r="C2586" s="14" t="s">
        <v>186</v>
      </c>
      <c r="D2586" s="2">
        <v>2015</v>
      </c>
      <c r="E2586" s="14">
        <v>2015</v>
      </c>
      <c r="F2586" s="14" t="s">
        <v>101</v>
      </c>
      <c r="G2586" s="93">
        <v>2455</v>
      </c>
      <c r="H2586" s="93">
        <v>30418</v>
      </c>
      <c r="I2586" s="93">
        <v>66</v>
      </c>
      <c r="J2586" s="93">
        <v>1419</v>
      </c>
      <c r="K2586" s="93">
        <v>2521</v>
      </c>
      <c r="L2586" s="93">
        <v>31837</v>
      </c>
      <c r="M2586" s="48">
        <v>34358</v>
      </c>
      <c r="N2586" s="48">
        <v>52477</v>
      </c>
      <c r="O2586" s="48">
        <v>5509</v>
      </c>
      <c r="P2586" s="48">
        <v>44675</v>
      </c>
      <c r="Q2586" s="48">
        <v>50184</v>
      </c>
      <c r="R2586" s="48">
        <v>187</v>
      </c>
      <c r="S2586" s="48">
        <v>2106</v>
      </c>
      <c r="T2586" s="48">
        <v>2293</v>
      </c>
      <c r="U2586" s="48">
        <v>5696</v>
      </c>
      <c r="V2586" s="48">
        <v>46781</v>
      </c>
      <c r="W2586" s="156">
        <v>7471448</v>
      </c>
      <c r="X2586" s="156">
        <v>278425</v>
      </c>
      <c r="Y2586" s="156">
        <v>7749873</v>
      </c>
      <c r="Z2586" s="28">
        <v>0.97540000000000004</v>
      </c>
      <c r="AA2586" s="28"/>
      <c r="AB2586" s="111">
        <v>10</v>
      </c>
      <c r="AC2586" s="28">
        <v>0.8</v>
      </c>
      <c r="AD2586" s="28">
        <v>7.6399999999999996E-2</v>
      </c>
      <c r="AE2586" s="139"/>
      <c r="AF2586" s="139"/>
      <c r="AG2586" s="93">
        <v>4013</v>
      </c>
      <c r="AH2586" s="93">
        <v>6429</v>
      </c>
    </row>
    <row r="2587" spans="1:34">
      <c r="A2587" s="13" t="s">
        <v>152</v>
      </c>
      <c r="B2587" s="2" t="s">
        <v>75</v>
      </c>
      <c r="C2587" s="14" t="s">
        <v>186</v>
      </c>
      <c r="D2587" s="2">
        <v>2015</v>
      </c>
      <c r="E2587" s="14">
        <v>2015</v>
      </c>
      <c r="F2587" s="14" t="s">
        <v>101</v>
      </c>
      <c r="G2587" s="93">
        <v>8466</v>
      </c>
      <c r="H2587" s="93">
        <v>44768</v>
      </c>
      <c r="I2587" s="93">
        <v>22</v>
      </c>
      <c r="J2587" s="93">
        <v>288</v>
      </c>
      <c r="K2587" s="93">
        <v>8488</v>
      </c>
      <c r="L2587" s="93">
        <v>45056</v>
      </c>
      <c r="M2587" s="48">
        <v>53544</v>
      </c>
      <c r="N2587" s="48">
        <v>122090</v>
      </c>
      <c r="O2587" s="48">
        <v>21825</v>
      </c>
      <c r="P2587" s="48">
        <v>99410</v>
      </c>
      <c r="Q2587" s="48">
        <v>121235</v>
      </c>
      <c r="R2587" s="48">
        <v>77</v>
      </c>
      <c r="S2587" s="48">
        <v>778</v>
      </c>
      <c r="T2587" s="48">
        <v>855</v>
      </c>
      <c r="U2587" s="48">
        <v>21902</v>
      </c>
      <c r="V2587" s="48">
        <v>100188</v>
      </c>
      <c r="W2587" s="156">
        <v>16509240</v>
      </c>
      <c r="X2587" s="156">
        <v>91276</v>
      </c>
      <c r="Y2587" s="156">
        <v>16600516</v>
      </c>
      <c r="Z2587" s="28">
        <v>0.98950000000000005</v>
      </c>
      <c r="AA2587" s="28"/>
      <c r="AB2587" s="111">
        <v>31</v>
      </c>
      <c r="AC2587" s="28">
        <v>0.129</v>
      </c>
      <c r="AD2587" s="28">
        <v>2.76E-2</v>
      </c>
      <c r="AE2587" s="139"/>
      <c r="AF2587" s="139"/>
      <c r="AG2587" s="93">
        <v>7136</v>
      </c>
      <c r="AH2587" s="93">
        <v>15230</v>
      </c>
    </row>
    <row r="2588" spans="1:34">
      <c r="A2588" s="13" t="s">
        <v>153</v>
      </c>
      <c r="B2588" s="2" t="s">
        <v>74</v>
      </c>
      <c r="C2588" s="14" t="s">
        <v>186</v>
      </c>
      <c r="D2588" s="2">
        <v>2015</v>
      </c>
      <c r="E2588" s="14">
        <v>2015</v>
      </c>
      <c r="F2588" s="14" t="s">
        <v>101</v>
      </c>
      <c r="G2588" s="93">
        <v>1087</v>
      </c>
      <c r="H2588" s="93">
        <v>8904</v>
      </c>
      <c r="I2588" s="93">
        <v>2</v>
      </c>
      <c r="J2588" s="93">
        <v>26</v>
      </c>
      <c r="K2588" s="93">
        <v>1089</v>
      </c>
      <c r="L2588" s="93">
        <v>8930</v>
      </c>
      <c r="M2588" s="48">
        <v>10019</v>
      </c>
      <c r="N2588" s="48">
        <v>18549</v>
      </c>
      <c r="O2588" s="48">
        <v>2742</v>
      </c>
      <c r="P2588" s="48">
        <v>15734</v>
      </c>
      <c r="Q2588" s="48">
        <v>18476</v>
      </c>
      <c r="R2588" s="48">
        <v>8</v>
      </c>
      <c r="S2588" s="48">
        <v>65</v>
      </c>
      <c r="T2588" s="48">
        <v>73</v>
      </c>
      <c r="U2588" s="48">
        <v>2750</v>
      </c>
      <c r="V2588" s="48">
        <v>15799</v>
      </c>
      <c r="W2588" s="156">
        <v>2524000</v>
      </c>
      <c r="X2588" s="156">
        <v>6017</v>
      </c>
      <c r="Y2588" s="156">
        <v>2530017</v>
      </c>
      <c r="Z2588" s="28">
        <v>0.97170000000000001</v>
      </c>
      <c r="AA2588" s="28"/>
      <c r="AB2588" s="111">
        <v>116</v>
      </c>
      <c r="AC2588" s="28">
        <v>0.27600000000000002</v>
      </c>
      <c r="AD2588" s="28">
        <v>2.3900000000000001E-2</v>
      </c>
      <c r="AE2588" s="139"/>
      <c r="AF2588" s="139"/>
      <c r="AG2588" s="93">
        <v>1070</v>
      </c>
      <c r="AH2588" s="93">
        <v>2199</v>
      </c>
    </row>
    <row r="2589" spans="1:34">
      <c r="A2589" s="13" t="s">
        <v>154</v>
      </c>
      <c r="B2589" s="2" t="s">
        <v>74</v>
      </c>
      <c r="C2589" s="14" t="s">
        <v>186</v>
      </c>
      <c r="D2589" s="2">
        <v>2015</v>
      </c>
      <c r="E2589" s="14">
        <v>2015</v>
      </c>
      <c r="F2589" s="14" t="s">
        <v>101</v>
      </c>
      <c r="G2589" s="93">
        <v>1115</v>
      </c>
      <c r="H2589" s="93">
        <v>14879</v>
      </c>
      <c r="I2589" s="93">
        <v>14</v>
      </c>
      <c r="J2589" s="93">
        <v>343</v>
      </c>
      <c r="K2589" s="93">
        <v>1129</v>
      </c>
      <c r="L2589" s="93">
        <v>15222</v>
      </c>
      <c r="M2589" s="48">
        <v>16351</v>
      </c>
      <c r="N2589" s="48">
        <v>31960</v>
      </c>
      <c r="O2589" s="48">
        <v>2688</v>
      </c>
      <c r="P2589" s="48">
        <v>28419</v>
      </c>
      <c r="Q2589" s="48">
        <v>31107</v>
      </c>
      <c r="R2589" s="48">
        <v>48</v>
      </c>
      <c r="S2589" s="48">
        <v>805</v>
      </c>
      <c r="T2589" s="48">
        <v>853</v>
      </c>
      <c r="U2589" s="48">
        <v>2736</v>
      </c>
      <c r="V2589" s="48">
        <v>29224</v>
      </c>
      <c r="W2589" s="156">
        <v>4170518</v>
      </c>
      <c r="X2589" s="156">
        <v>89619</v>
      </c>
      <c r="Y2589" s="156">
        <v>4260137</v>
      </c>
      <c r="Z2589" s="28">
        <v>0.96360000000000001</v>
      </c>
      <c r="AA2589" s="28"/>
      <c r="AB2589" s="111">
        <v>116</v>
      </c>
      <c r="AC2589" s="28">
        <v>0.27600000000000002</v>
      </c>
      <c r="AD2589" s="28">
        <v>2.3900000000000001E-2</v>
      </c>
      <c r="AE2589" s="139"/>
      <c r="AF2589" s="139"/>
      <c r="AG2589" s="93">
        <v>3932</v>
      </c>
      <c r="AH2589" s="93">
        <v>7650</v>
      </c>
    </row>
    <row r="2590" spans="1:34">
      <c r="A2590" s="13" t="s">
        <v>155</v>
      </c>
      <c r="B2590" s="2" t="s">
        <v>74</v>
      </c>
      <c r="C2590" s="14" t="s">
        <v>186</v>
      </c>
      <c r="D2590" s="2">
        <v>2015</v>
      </c>
      <c r="E2590" s="14">
        <v>2015</v>
      </c>
      <c r="F2590" s="14" t="s">
        <v>101</v>
      </c>
      <c r="G2590" s="93">
        <v>2225</v>
      </c>
      <c r="H2590" s="93">
        <v>14732</v>
      </c>
      <c r="I2590" s="93">
        <v>8</v>
      </c>
      <c r="J2590" s="93">
        <v>80</v>
      </c>
      <c r="K2590" s="93">
        <v>2233</v>
      </c>
      <c r="L2590" s="93">
        <v>14812</v>
      </c>
      <c r="M2590" s="48">
        <v>17045</v>
      </c>
      <c r="N2590" s="48">
        <v>36342</v>
      </c>
      <c r="O2590" s="48">
        <v>5740</v>
      </c>
      <c r="P2590" s="48">
        <v>30402</v>
      </c>
      <c r="Q2590" s="48">
        <v>36142</v>
      </c>
      <c r="R2590" s="48">
        <v>19</v>
      </c>
      <c r="S2590" s="48">
        <v>181</v>
      </c>
      <c r="T2590" s="48">
        <v>200</v>
      </c>
      <c r="U2590" s="48">
        <v>5759</v>
      </c>
      <c r="V2590" s="48">
        <v>30583</v>
      </c>
      <c r="W2590" s="156">
        <v>4837097</v>
      </c>
      <c r="X2590" s="156">
        <v>22197</v>
      </c>
      <c r="Y2590" s="156">
        <v>4859294</v>
      </c>
      <c r="Z2590" s="28">
        <v>0.96879999999999999</v>
      </c>
      <c r="AA2590" s="28"/>
      <c r="AB2590" s="111">
        <v>116</v>
      </c>
      <c r="AC2590" s="28">
        <v>0.27600000000000002</v>
      </c>
      <c r="AD2590" s="28">
        <v>2.3900000000000001E-2</v>
      </c>
      <c r="AE2590" s="139"/>
      <c r="AF2590" s="139"/>
      <c r="AG2590" s="93">
        <v>4272</v>
      </c>
      <c r="AH2590" s="93">
        <v>9595</v>
      </c>
    </row>
    <row r="2591" spans="1:34">
      <c r="A2591" s="13" t="s">
        <v>156</v>
      </c>
      <c r="B2591" s="2" t="s">
        <v>74</v>
      </c>
      <c r="C2591" s="14" t="s">
        <v>186</v>
      </c>
      <c r="D2591" s="2">
        <v>2015</v>
      </c>
      <c r="E2591" s="14">
        <v>2015</v>
      </c>
      <c r="F2591" s="14" t="s">
        <v>101</v>
      </c>
      <c r="G2591" s="93">
        <v>5491</v>
      </c>
      <c r="H2591" s="93">
        <v>48639</v>
      </c>
      <c r="I2591" s="93">
        <v>50</v>
      </c>
      <c r="J2591" s="93">
        <v>1139</v>
      </c>
      <c r="K2591" s="93">
        <v>5541</v>
      </c>
      <c r="L2591" s="93">
        <v>49778</v>
      </c>
      <c r="M2591" s="48">
        <v>55319</v>
      </c>
      <c r="N2591" s="48">
        <v>110835</v>
      </c>
      <c r="O2591" s="48">
        <v>13399</v>
      </c>
      <c r="P2591" s="48">
        <v>94927</v>
      </c>
      <c r="Q2591" s="48">
        <v>108326</v>
      </c>
      <c r="R2591" s="48">
        <v>159</v>
      </c>
      <c r="S2591" s="48">
        <v>2350</v>
      </c>
      <c r="T2591" s="48">
        <v>2509</v>
      </c>
      <c r="U2591" s="48">
        <v>13558</v>
      </c>
      <c r="V2591" s="48">
        <v>97277</v>
      </c>
      <c r="W2591" s="156">
        <v>15053919</v>
      </c>
      <c r="X2591" s="156">
        <v>308410</v>
      </c>
      <c r="Y2591" s="156">
        <v>15362329</v>
      </c>
      <c r="Z2591" s="28">
        <v>0.97899999999999998</v>
      </c>
      <c r="AA2591" s="28"/>
      <c r="AB2591" s="111">
        <v>16</v>
      </c>
      <c r="AC2591" s="28">
        <v>0.5</v>
      </c>
      <c r="AD2591" s="28">
        <v>1.8599999999999998E-2</v>
      </c>
      <c r="AE2591" s="139"/>
      <c r="AF2591" s="139"/>
      <c r="AG2591" s="93">
        <v>10489</v>
      </c>
      <c r="AH2591" s="93">
        <v>21340</v>
      </c>
    </row>
    <row r="2592" spans="1:34">
      <c r="A2592" s="13" t="s">
        <v>157</v>
      </c>
      <c r="B2592" s="2" t="s">
        <v>74</v>
      </c>
      <c r="C2592" s="14" t="s">
        <v>186</v>
      </c>
      <c r="D2592" s="2">
        <v>2015</v>
      </c>
      <c r="E2592" s="14">
        <v>2015</v>
      </c>
      <c r="F2592" s="14" t="s">
        <v>101</v>
      </c>
      <c r="G2592" s="93">
        <v>1204</v>
      </c>
      <c r="H2592" s="93">
        <v>12646</v>
      </c>
      <c r="I2592" s="93">
        <v>0</v>
      </c>
      <c r="J2592" s="93">
        <v>25</v>
      </c>
      <c r="K2592" s="93">
        <v>1204</v>
      </c>
      <c r="L2592" s="93">
        <v>12671</v>
      </c>
      <c r="M2592" s="48">
        <v>13875</v>
      </c>
      <c r="N2592" s="48">
        <v>25832</v>
      </c>
      <c r="O2592" s="48">
        <v>2991</v>
      </c>
      <c r="P2592" s="48">
        <v>22773</v>
      </c>
      <c r="Q2592" s="48">
        <v>25764</v>
      </c>
      <c r="R2592" s="48">
        <v>1</v>
      </c>
      <c r="S2592" s="48">
        <v>67</v>
      </c>
      <c r="T2592" s="48">
        <v>68</v>
      </c>
      <c r="U2592" s="48">
        <v>2992</v>
      </c>
      <c r="V2592" s="48">
        <v>22840</v>
      </c>
      <c r="W2592" s="156">
        <v>3466225</v>
      </c>
      <c r="X2592" s="156">
        <v>5601</v>
      </c>
      <c r="Y2592" s="156">
        <v>3471826</v>
      </c>
      <c r="Z2592" s="28">
        <v>0.9587</v>
      </c>
      <c r="AA2592" s="28"/>
      <c r="AB2592" s="111">
        <v>116</v>
      </c>
      <c r="AC2592" s="28">
        <v>0.27600000000000002</v>
      </c>
      <c r="AD2592" s="28">
        <v>2.3900000000000001E-2</v>
      </c>
      <c r="AE2592" s="139"/>
      <c r="AF2592" s="139"/>
      <c r="AG2592" s="93">
        <v>2389</v>
      </c>
      <c r="AH2592" s="93">
        <v>4991</v>
      </c>
    </row>
    <row r="2593" spans="1:51">
      <c r="A2593" s="13" t="s">
        <v>158</v>
      </c>
      <c r="B2593" s="2" t="s">
        <v>75</v>
      </c>
      <c r="C2593" s="14" t="s">
        <v>186</v>
      </c>
      <c r="D2593" s="2">
        <v>2015</v>
      </c>
      <c r="E2593" s="14">
        <v>2015</v>
      </c>
      <c r="F2593" s="14" t="s">
        <v>101</v>
      </c>
      <c r="G2593" s="93">
        <v>1483</v>
      </c>
      <c r="H2593" s="93">
        <v>11616</v>
      </c>
      <c r="I2593" s="93">
        <v>2</v>
      </c>
      <c r="J2593" s="93">
        <v>21</v>
      </c>
      <c r="K2593" s="93">
        <v>1485</v>
      </c>
      <c r="L2593" s="93">
        <v>11637</v>
      </c>
      <c r="M2593" s="48">
        <v>13122</v>
      </c>
      <c r="N2593" s="48">
        <v>25356</v>
      </c>
      <c r="O2593" s="48">
        <v>3748</v>
      </c>
      <c r="P2593" s="48">
        <v>21561</v>
      </c>
      <c r="Q2593" s="48">
        <v>25309</v>
      </c>
      <c r="R2593" s="48">
        <v>4</v>
      </c>
      <c r="S2593" s="48">
        <v>43</v>
      </c>
      <c r="T2593" s="48">
        <v>47</v>
      </c>
      <c r="U2593" s="48">
        <v>3752</v>
      </c>
      <c r="V2593" s="48">
        <v>21604</v>
      </c>
      <c r="W2593" s="156">
        <v>3363555</v>
      </c>
      <c r="X2593" s="156">
        <v>6655</v>
      </c>
      <c r="Y2593" s="156">
        <v>3370210</v>
      </c>
      <c r="Z2593" s="28">
        <v>0.96899999999999997</v>
      </c>
      <c r="AA2593" s="28"/>
      <c r="AB2593" s="111">
        <v>116</v>
      </c>
      <c r="AC2593" s="28">
        <v>0.27600000000000002</v>
      </c>
      <c r="AD2593" s="28">
        <v>2.3900000000000001E-2</v>
      </c>
      <c r="AE2593" s="139"/>
      <c r="AF2593" s="139"/>
      <c r="AG2593" s="93">
        <v>620</v>
      </c>
      <c r="AH2593" s="93">
        <v>1015</v>
      </c>
    </row>
    <row r="2594" spans="1:51">
      <c r="A2594" s="13" t="s">
        <v>159</v>
      </c>
      <c r="B2594" s="2" t="s">
        <v>75</v>
      </c>
      <c r="C2594" s="14" t="s">
        <v>186</v>
      </c>
      <c r="D2594" s="2">
        <v>2015</v>
      </c>
      <c r="E2594" s="14">
        <v>2015</v>
      </c>
      <c r="F2594" s="14" t="s">
        <v>101</v>
      </c>
      <c r="G2594" s="93">
        <v>8</v>
      </c>
      <c r="H2594" s="93">
        <v>154</v>
      </c>
      <c r="I2594" s="93">
        <v>0</v>
      </c>
      <c r="J2594" s="93">
        <v>0</v>
      </c>
      <c r="K2594" s="93">
        <v>8</v>
      </c>
      <c r="L2594" s="93">
        <v>154</v>
      </c>
      <c r="M2594" s="48">
        <v>162</v>
      </c>
      <c r="N2594" s="48">
        <v>297</v>
      </c>
      <c r="O2594" s="48">
        <v>23</v>
      </c>
      <c r="P2594" s="48">
        <v>274</v>
      </c>
      <c r="Q2594" s="48">
        <v>297</v>
      </c>
      <c r="R2594" s="48">
        <v>0</v>
      </c>
      <c r="S2594" s="48">
        <v>0</v>
      </c>
      <c r="T2594" s="48">
        <v>0</v>
      </c>
      <c r="U2594" s="48">
        <v>23</v>
      </c>
      <c r="V2594" s="48">
        <v>274</v>
      </c>
      <c r="W2594" s="156">
        <v>38679</v>
      </c>
      <c r="X2594" s="156">
        <v>0</v>
      </c>
      <c r="Y2594" s="156">
        <v>38679</v>
      </c>
      <c r="Z2594" s="28">
        <v>1</v>
      </c>
      <c r="AA2594" s="28"/>
      <c r="AB2594" s="111">
        <v>116</v>
      </c>
      <c r="AC2594" s="28">
        <v>0.27600000000000002</v>
      </c>
      <c r="AD2594" s="28">
        <v>2.3900000000000001E-2</v>
      </c>
      <c r="AE2594" s="139"/>
      <c r="AF2594" s="139"/>
      <c r="AG2594" s="93">
        <v>1</v>
      </c>
      <c r="AH2594" s="93">
        <v>1</v>
      </c>
    </row>
    <row r="2595" spans="1:51">
      <c r="A2595" s="13" t="s">
        <v>160</v>
      </c>
      <c r="B2595" s="2" t="s">
        <v>75</v>
      </c>
      <c r="C2595" s="14" t="s">
        <v>186</v>
      </c>
      <c r="D2595" s="2">
        <v>2015</v>
      </c>
      <c r="E2595" s="14">
        <v>2015</v>
      </c>
      <c r="F2595" s="14" t="s">
        <v>101</v>
      </c>
      <c r="G2595" s="93">
        <v>436</v>
      </c>
      <c r="H2595" s="93">
        <v>2838</v>
      </c>
      <c r="I2595" s="93">
        <v>0</v>
      </c>
      <c r="J2595" s="93">
        <v>3</v>
      </c>
      <c r="K2595" s="93">
        <v>436</v>
      </c>
      <c r="L2595" s="93">
        <v>2841</v>
      </c>
      <c r="M2595" s="48">
        <v>3277</v>
      </c>
      <c r="N2595" s="48">
        <v>7018</v>
      </c>
      <c r="O2595" s="48">
        <v>1211</v>
      </c>
      <c r="P2595" s="48">
        <v>5800</v>
      </c>
      <c r="Q2595" s="48">
        <v>7011</v>
      </c>
      <c r="R2595" s="48">
        <v>1</v>
      </c>
      <c r="S2595" s="48">
        <v>6</v>
      </c>
      <c r="T2595" s="48">
        <v>7</v>
      </c>
      <c r="U2595" s="48">
        <v>1212</v>
      </c>
      <c r="V2595" s="48">
        <v>5806</v>
      </c>
      <c r="W2595" s="156">
        <v>946720</v>
      </c>
      <c r="X2595" s="156">
        <v>597</v>
      </c>
      <c r="Y2595" s="156">
        <v>947317</v>
      </c>
      <c r="Z2595" s="28">
        <v>0.98550000000000004</v>
      </c>
      <c r="AA2595" s="28"/>
      <c r="AB2595" s="111">
        <v>116</v>
      </c>
      <c r="AC2595" s="28">
        <v>0.27600000000000002</v>
      </c>
      <c r="AD2595" s="28">
        <v>2.3900000000000001E-2</v>
      </c>
      <c r="AE2595" s="139"/>
      <c r="AF2595" s="139"/>
      <c r="AG2595" s="93">
        <v>146</v>
      </c>
      <c r="AH2595" s="93">
        <v>242</v>
      </c>
    </row>
    <row r="2596" spans="1:51">
      <c r="A2596" s="13" t="s">
        <v>161</v>
      </c>
      <c r="B2596" s="2" t="s">
        <v>74</v>
      </c>
      <c r="C2596" s="14" t="s">
        <v>186</v>
      </c>
      <c r="D2596" s="2">
        <v>2015</v>
      </c>
      <c r="E2596" s="14">
        <v>2015</v>
      </c>
      <c r="F2596" s="14" t="s">
        <v>101</v>
      </c>
      <c r="G2596" s="93">
        <v>2911</v>
      </c>
      <c r="H2596" s="93">
        <v>20357</v>
      </c>
      <c r="I2596" s="93">
        <v>6</v>
      </c>
      <c r="J2596" s="93">
        <v>122</v>
      </c>
      <c r="K2596" s="93">
        <v>2917</v>
      </c>
      <c r="L2596" s="93">
        <v>20479</v>
      </c>
      <c r="M2596" s="48">
        <v>23396</v>
      </c>
      <c r="N2596" s="48">
        <v>44475</v>
      </c>
      <c r="O2596" s="48">
        <v>7044</v>
      </c>
      <c r="P2596" s="48">
        <v>37138</v>
      </c>
      <c r="Q2596" s="48">
        <v>44182</v>
      </c>
      <c r="R2596" s="48">
        <v>22</v>
      </c>
      <c r="S2596" s="48">
        <v>271</v>
      </c>
      <c r="T2596" s="48">
        <v>293</v>
      </c>
      <c r="U2596" s="48">
        <v>7066</v>
      </c>
      <c r="V2596" s="48">
        <v>37409</v>
      </c>
      <c r="W2596" s="156">
        <v>6373506</v>
      </c>
      <c r="X2596" s="156">
        <v>34650</v>
      </c>
      <c r="Y2596" s="156">
        <v>6408156</v>
      </c>
      <c r="Z2596" s="28">
        <v>0.96940000000000004</v>
      </c>
      <c r="AA2596" s="28"/>
      <c r="AB2596" s="111">
        <v>5</v>
      </c>
      <c r="AC2596" s="28">
        <v>0.8</v>
      </c>
      <c r="AD2596" s="28">
        <v>1.8200000000000001E-2</v>
      </c>
      <c r="AE2596" s="139"/>
      <c r="AF2596" s="139"/>
      <c r="AG2596" s="93">
        <v>2318</v>
      </c>
      <c r="AH2596" s="93">
        <v>4614</v>
      </c>
    </row>
    <row r="2597" spans="1:51">
      <c r="A2597" s="13" t="s">
        <v>162</v>
      </c>
      <c r="B2597" s="2" t="s">
        <v>74</v>
      </c>
      <c r="C2597" s="14" t="s">
        <v>186</v>
      </c>
      <c r="D2597" s="2">
        <v>2015</v>
      </c>
      <c r="E2597" s="14">
        <v>2015</v>
      </c>
      <c r="F2597" s="14" t="s">
        <v>101</v>
      </c>
      <c r="G2597" s="93">
        <v>1760</v>
      </c>
      <c r="H2597" s="93">
        <v>18185</v>
      </c>
      <c r="I2597" s="93">
        <v>11</v>
      </c>
      <c r="J2597" s="93">
        <v>124</v>
      </c>
      <c r="K2597" s="93">
        <v>1771</v>
      </c>
      <c r="L2597" s="93">
        <v>18309</v>
      </c>
      <c r="M2597" s="48">
        <v>20080</v>
      </c>
      <c r="N2597" s="48">
        <v>36122</v>
      </c>
      <c r="O2597" s="48">
        <v>4320</v>
      </c>
      <c r="P2597" s="48">
        <v>31455</v>
      </c>
      <c r="Q2597" s="48">
        <v>35775</v>
      </c>
      <c r="R2597" s="48">
        <v>36</v>
      </c>
      <c r="S2597" s="48">
        <v>311</v>
      </c>
      <c r="T2597" s="48">
        <v>347</v>
      </c>
      <c r="U2597" s="48">
        <v>4356</v>
      </c>
      <c r="V2597" s="48">
        <v>31766</v>
      </c>
      <c r="W2597" s="156">
        <v>4905876</v>
      </c>
      <c r="X2597" s="156">
        <v>35083</v>
      </c>
      <c r="Y2597" s="156">
        <v>4940959</v>
      </c>
      <c r="Z2597" s="28">
        <v>0.9355</v>
      </c>
      <c r="AA2597" s="28"/>
      <c r="AB2597" s="111">
        <v>116</v>
      </c>
      <c r="AC2597" s="28">
        <v>0.27600000000000002</v>
      </c>
      <c r="AD2597" s="28">
        <v>2.3900000000000001E-2</v>
      </c>
      <c r="AE2597" s="139"/>
      <c r="AF2597" s="139"/>
      <c r="AG2597" s="93">
        <v>3287</v>
      </c>
      <c r="AH2597" s="93">
        <v>6730</v>
      </c>
    </row>
    <row r="2598" spans="1:51">
      <c r="A2598" s="13" t="s">
        <v>163</v>
      </c>
      <c r="B2598" s="2" t="s">
        <v>75</v>
      </c>
      <c r="C2598" s="14" t="s">
        <v>186</v>
      </c>
      <c r="D2598" s="2">
        <v>2015</v>
      </c>
      <c r="E2598" s="14">
        <v>2015</v>
      </c>
      <c r="F2598" s="14" t="s">
        <v>101</v>
      </c>
      <c r="G2598" s="93">
        <v>6136</v>
      </c>
      <c r="H2598" s="93">
        <v>37534</v>
      </c>
      <c r="I2598" s="93">
        <v>9</v>
      </c>
      <c r="J2598" s="93">
        <v>86</v>
      </c>
      <c r="K2598" s="93">
        <v>6145</v>
      </c>
      <c r="L2598" s="93">
        <v>37620</v>
      </c>
      <c r="M2598" s="48">
        <v>43765</v>
      </c>
      <c r="N2598" s="48">
        <v>93228</v>
      </c>
      <c r="O2598" s="48">
        <v>16092</v>
      </c>
      <c r="P2598" s="48">
        <v>76871</v>
      </c>
      <c r="Q2598" s="48">
        <v>92963</v>
      </c>
      <c r="R2598" s="48">
        <v>30</v>
      </c>
      <c r="S2598" s="48">
        <v>235</v>
      </c>
      <c r="T2598" s="48">
        <v>265</v>
      </c>
      <c r="U2598" s="48">
        <v>16122</v>
      </c>
      <c r="V2598" s="48">
        <v>77106</v>
      </c>
      <c r="W2598" s="156">
        <v>12756134</v>
      </c>
      <c r="X2598" s="156">
        <v>27476</v>
      </c>
      <c r="Y2598" s="156">
        <v>12783610</v>
      </c>
      <c r="Z2598" s="28">
        <v>0.99309999999999998</v>
      </c>
      <c r="AA2598" s="28"/>
      <c r="AB2598" s="111">
        <v>22</v>
      </c>
      <c r="AC2598" s="28">
        <v>9.0999999999999998E-2</v>
      </c>
      <c r="AD2598" s="28">
        <v>1.55E-2</v>
      </c>
      <c r="AE2598" s="139"/>
      <c r="AF2598" s="139"/>
      <c r="AG2598" s="93">
        <v>5334</v>
      </c>
      <c r="AH2598" s="93">
        <v>11451</v>
      </c>
    </row>
    <row r="2599" spans="1:51">
      <c r="A2599" s="13" t="s">
        <v>164</v>
      </c>
      <c r="B2599" s="2" t="s">
        <v>75</v>
      </c>
      <c r="C2599" s="14" t="s">
        <v>186</v>
      </c>
      <c r="D2599" s="2">
        <v>2015</v>
      </c>
      <c r="E2599" s="14">
        <v>2015</v>
      </c>
      <c r="F2599" s="14" t="s">
        <v>101</v>
      </c>
      <c r="G2599" s="93">
        <v>737</v>
      </c>
      <c r="H2599" s="93">
        <v>4928</v>
      </c>
      <c r="I2599" s="93">
        <v>4</v>
      </c>
      <c r="J2599" s="93">
        <v>28</v>
      </c>
      <c r="K2599" s="93">
        <v>741</v>
      </c>
      <c r="L2599" s="93">
        <v>4956</v>
      </c>
      <c r="M2599" s="48">
        <v>5697</v>
      </c>
      <c r="N2599" s="48">
        <v>13149</v>
      </c>
      <c r="O2599" s="48">
        <v>2076</v>
      </c>
      <c r="P2599" s="48">
        <v>10990</v>
      </c>
      <c r="Q2599" s="48">
        <v>13066</v>
      </c>
      <c r="R2599" s="48">
        <v>13</v>
      </c>
      <c r="S2599" s="48">
        <v>70</v>
      </c>
      <c r="T2599" s="48">
        <v>83</v>
      </c>
      <c r="U2599" s="48">
        <v>2089</v>
      </c>
      <c r="V2599" s="48">
        <v>11060</v>
      </c>
      <c r="W2599" s="156">
        <v>1746069</v>
      </c>
      <c r="X2599" s="156">
        <v>10506</v>
      </c>
      <c r="Y2599" s="156">
        <v>1756575</v>
      </c>
      <c r="Z2599" s="28">
        <v>0.99009999999999998</v>
      </c>
      <c r="AA2599" s="28"/>
      <c r="AB2599" s="111">
        <v>116</v>
      </c>
      <c r="AC2599" s="28">
        <v>0.27600000000000002</v>
      </c>
      <c r="AD2599" s="28">
        <v>2.3900000000000001E-2</v>
      </c>
      <c r="AE2599" s="139"/>
      <c r="AF2599" s="139"/>
      <c r="AG2599" s="93">
        <v>673</v>
      </c>
      <c r="AH2599" s="93">
        <v>1412</v>
      </c>
    </row>
    <row r="2600" spans="1:51">
      <c r="A2600" s="13" t="s">
        <v>165</v>
      </c>
      <c r="B2600" s="2" t="s">
        <v>75</v>
      </c>
      <c r="C2600" s="14" t="s">
        <v>186</v>
      </c>
      <c r="D2600" s="2">
        <v>2015</v>
      </c>
      <c r="E2600" s="14">
        <v>2015</v>
      </c>
      <c r="F2600" s="14" t="s">
        <v>101</v>
      </c>
      <c r="G2600" s="93">
        <v>629</v>
      </c>
      <c r="H2600" s="93">
        <v>4211</v>
      </c>
      <c r="I2600" s="93">
        <v>1</v>
      </c>
      <c r="J2600" s="93">
        <v>12</v>
      </c>
      <c r="K2600" s="93">
        <v>630</v>
      </c>
      <c r="L2600" s="93">
        <v>4223</v>
      </c>
      <c r="M2600" s="48">
        <v>4853</v>
      </c>
      <c r="N2600" s="48">
        <v>10675</v>
      </c>
      <c r="O2600" s="48">
        <v>1727</v>
      </c>
      <c r="P2600" s="48">
        <v>8912</v>
      </c>
      <c r="Q2600" s="48">
        <v>10639</v>
      </c>
      <c r="R2600" s="48">
        <v>5</v>
      </c>
      <c r="S2600" s="48">
        <v>31</v>
      </c>
      <c r="T2600" s="48">
        <v>36</v>
      </c>
      <c r="U2600" s="48">
        <v>1732</v>
      </c>
      <c r="V2600" s="48">
        <v>8943</v>
      </c>
      <c r="W2600" s="156">
        <v>1406147</v>
      </c>
      <c r="X2600" s="156">
        <v>5254</v>
      </c>
      <c r="Y2600" s="156">
        <v>1411401</v>
      </c>
      <c r="Z2600" s="28">
        <v>0.96230000000000004</v>
      </c>
      <c r="AA2600" s="28"/>
      <c r="AB2600" s="111">
        <v>116</v>
      </c>
      <c r="AC2600" s="28">
        <v>0.27600000000000002</v>
      </c>
      <c r="AD2600" s="28">
        <v>2.3900000000000001E-2</v>
      </c>
      <c r="AE2600" s="139"/>
      <c r="AF2600" s="139"/>
      <c r="AG2600" s="93">
        <v>415</v>
      </c>
      <c r="AH2600" s="93">
        <v>874</v>
      </c>
    </row>
    <row r="2601" spans="1:51">
      <c r="A2601" s="13" t="s">
        <v>166</v>
      </c>
      <c r="B2601" s="2" t="s">
        <v>75</v>
      </c>
      <c r="C2601" s="14" t="s">
        <v>186</v>
      </c>
      <c r="D2601" s="2">
        <v>2015</v>
      </c>
      <c r="E2601" s="14">
        <v>2015</v>
      </c>
      <c r="F2601" s="14" t="s">
        <v>101</v>
      </c>
      <c r="G2601" s="93">
        <v>73</v>
      </c>
      <c r="H2601" s="93">
        <v>969</v>
      </c>
      <c r="I2601" s="93">
        <v>0</v>
      </c>
      <c r="J2601" s="93">
        <v>1</v>
      </c>
      <c r="K2601" s="93">
        <v>73</v>
      </c>
      <c r="L2601" s="93">
        <v>970</v>
      </c>
      <c r="M2601" s="48">
        <v>1043</v>
      </c>
      <c r="N2601" s="48">
        <v>1890</v>
      </c>
      <c r="O2601" s="48">
        <v>187</v>
      </c>
      <c r="P2601" s="48">
        <v>1702</v>
      </c>
      <c r="Q2601" s="48">
        <v>1889</v>
      </c>
      <c r="R2601" s="48">
        <v>0</v>
      </c>
      <c r="S2601" s="48">
        <v>1</v>
      </c>
      <c r="T2601" s="48">
        <v>1</v>
      </c>
      <c r="U2601" s="48">
        <v>187</v>
      </c>
      <c r="V2601" s="48">
        <v>1703</v>
      </c>
      <c r="W2601" s="156">
        <v>276706</v>
      </c>
      <c r="X2601" s="156">
        <v>194</v>
      </c>
      <c r="Y2601" s="156">
        <v>276900</v>
      </c>
      <c r="Z2601" s="28">
        <v>1</v>
      </c>
      <c r="AA2601" s="28"/>
      <c r="AB2601" s="111">
        <v>116</v>
      </c>
      <c r="AC2601" s="28">
        <v>0.27600000000000002</v>
      </c>
      <c r="AD2601" s="28">
        <v>2.3900000000000001E-2</v>
      </c>
      <c r="AE2601" s="139"/>
      <c r="AF2601" s="139"/>
      <c r="AG2601" s="93">
        <v>34</v>
      </c>
      <c r="AH2601" s="93">
        <v>48</v>
      </c>
    </row>
    <row r="2602" spans="1:51">
      <c r="A2602" s="13" t="s">
        <v>167</v>
      </c>
      <c r="B2602" s="2" t="s">
        <v>74</v>
      </c>
      <c r="C2602" s="14" t="s">
        <v>186</v>
      </c>
      <c r="D2602" s="2">
        <v>2015</v>
      </c>
      <c r="E2602" s="14">
        <v>2015</v>
      </c>
      <c r="F2602" s="14" t="s">
        <v>101</v>
      </c>
      <c r="G2602" s="93">
        <v>8723</v>
      </c>
      <c r="H2602" s="93">
        <v>44164</v>
      </c>
      <c r="I2602" s="93">
        <v>21</v>
      </c>
      <c r="J2602" s="93">
        <v>386</v>
      </c>
      <c r="K2602" s="93">
        <v>8744</v>
      </c>
      <c r="L2602" s="93">
        <v>44550</v>
      </c>
      <c r="M2602" s="48">
        <v>53294</v>
      </c>
      <c r="N2602" s="48">
        <v>124868</v>
      </c>
      <c r="O2602" s="48">
        <v>23970</v>
      </c>
      <c r="P2602" s="48">
        <v>99857</v>
      </c>
      <c r="Q2602" s="48">
        <v>123827</v>
      </c>
      <c r="R2602" s="48">
        <v>64</v>
      </c>
      <c r="S2602" s="48">
        <v>977</v>
      </c>
      <c r="T2602" s="48">
        <v>1041</v>
      </c>
      <c r="U2602" s="48">
        <v>24034</v>
      </c>
      <c r="V2602" s="48">
        <v>100834</v>
      </c>
      <c r="W2602" s="156">
        <v>16922059</v>
      </c>
      <c r="X2602" s="156">
        <v>127447</v>
      </c>
      <c r="Y2602" s="156">
        <v>17049506</v>
      </c>
      <c r="Z2602" s="28">
        <v>0.9829</v>
      </c>
      <c r="AA2602" s="28"/>
      <c r="AB2602" s="111">
        <v>12</v>
      </c>
      <c r="AC2602" s="28">
        <v>0.33300000000000002</v>
      </c>
      <c r="AD2602" s="28">
        <v>2.93E-2</v>
      </c>
      <c r="AE2602" s="139"/>
      <c r="AF2602" s="139"/>
      <c r="AG2602" s="93">
        <v>8110</v>
      </c>
      <c r="AH2602" s="93">
        <v>18815</v>
      </c>
      <c r="AI2602" s="1"/>
      <c r="AJ2602" s="1"/>
      <c r="AK2602" s="1"/>
      <c r="AL2602" s="1"/>
      <c r="AM2602" s="1"/>
      <c r="AN2602" s="1"/>
      <c r="AO2602" s="1"/>
      <c r="AP2602" s="1"/>
      <c r="AQ2602" s="1"/>
      <c r="AR2602" s="1"/>
      <c r="AS2602" s="1"/>
      <c r="AT2602" s="1"/>
      <c r="AU2602" s="1"/>
      <c r="AV2602" s="1"/>
      <c r="AW2602" s="1"/>
      <c r="AX2602" s="1"/>
      <c r="AY2602" s="1"/>
    </row>
    <row r="2603" spans="1:51">
      <c r="A2603" s="13" t="s">
        <v>168</v>
      </c>
      <c r="B2603" s="2" t="s">
        <v>75</v>
      </c>
      <c r="C2603" s="14" t="s">
        <v>186</v>
      </c>
      <c r="D2603" s="2">
        <v>2015</v>
      </c>
      <c r="E2603" s="14">
        <v>2015</v>
      </c>
      <c r="F2603" s="14" t="s">
        <v>101</v>
      </c>
      <c r="G2603" s="93">
        <v>331</v>
      </c>
      <c r="H2603" s="93">
        <v>2824</v>
      </c>
      <c r="I2603" s="93">
        <v>0</v>
      </c>
      <c r="J2603" s="93">
        <v>7</v>
      </c>
      <c r="K2603" s="93">
        <v>331</v>
      </c>
      <c r="L2603" s="93">
        <v>2831</v>
      </c>
      <c r="M2603" s="48">
        <v>3162</v>
      </c>
      <c r="N2603" s="48">
        <v>5635</v>
      </c>
      <c r="O2603" s="48">
        <v>837</v>
      </c>
      <c r="P2603" s="48">
        <v>4782</v>
      </c>
      <c r="Q2603" s="48">
        <v>5619</v>
      </c>
      <c r="R2603" s="48">
        <v>1</v>
      </c>
      <c r="S2603" s="48">
        <v>15</v>
      </c>
      <c r="T2603" s="48">
        <v>16</v>
      </c>
      <c r="U2603" s="48">
        <v>838</v>
      </c>
      <c r="V2603" s="48">
        <v>4797</v>
      </c>
      <c r="W2603" s="156">
        <v>773724</v>
      </c>
      <c r="X2603" s="156">
        <v>2134</v>
      </c>
      <c r="Y2603" s="156">
        <v>775858</v>
      </c>
      <c r="Z2603" s="28">
        <v>0.96399999999999997</v>
      </c>
      <c r="AA2603" s="28"/>
      <c r="AB2603" s="111">
        <v>116</v>
      </c>
      <c r="AC2603" s="28">
        <v>0.27600000000000002</v>
      </c>
      <c r="AD2603" s="28">
        <v>2.3900000000000001E-2</v>
      </c>
      <c r="AE2603" s="139"/>
      <c r="AF2603" s="139"/>
      <c r="AG2603" s="93">
        <v>110</v>
      </c>
      <c r="AH2603" s="93">
        <v>177</v>
      </c>
      <c r="AI2603" s="1"/>
      <c r="AJ2603" s="1"/>
      <c r="AK2603" s="1"/>
      <c r="AL2603" s="1"/>
      <c r="AM2603" s="1"/>
      <c r="AN2603" s="1"/>
      <c r="AO2603" s="1"/>
      <c r="AP2603" s="1"/>
      <c r="AQ2603" s="1"/>
      <c r="AR2603" s="1"/>
      <c r="AS2603" s="1"/>
      <c r="AT2603" s="1"/>
      <c r="AU2603" s="1"/>
      <c r="AV2603" s="1"/>
      <c r="AW2603" s="1"/>
      <c r="AX2603" s="1"/>
      <c r="AY2603" s="1"/>
    </row>
    <row r="2604" spans="1:51">
      <c r="A2604" s="13" t="s">
        <v>169</v>
      </c>
      <c r="B2604" s="2" t="s">
        <v>74</v>
      </c>
      <c r="C2604" s="14" t="s">
        <v>186</v>
      </c>
      <c r="D2604" s="2">
        <v>2015</v>
      </c>
      <c r="E2604" s="14">
        <v>2015</v>
      </c>
      <c r="F2604" s="14" t="s">
        <v>101</v>
      </c>
      <c r="G2604" s="93">
        <v>3276</v>
      </c>
      <c r="H2604" s="93">
        <v>33828</v>
      </c>
      <c r="I2604" s="93">
        <v>8</v>
      </c>
      <c r="J2604" s="93">
        <v>297</v>
      </c>
      <c r="K2604" s="93">
        <v>3284</v>
      </c>
      <c r="L2604" s="93">
        <v>34125</v>
      </c>
      <c r="M2604" s="48">
        <v>37409</v>
      </c>
      <c r="N2604" s="48">
        <v>75621</v>
      </c>
      <c r="O2604" s="48">
        <v>8330</v>
      </c>
      <c r="P2604" s="48">
        <v>66633</v>
      </c>
      <c r="Q2604" s="48">
        <v>74963</v>
      </c>
      <c r="R2604" s="48">
        <v>30</v>
      </c>
      <c r="S2604" s="48">
        <v>628</v>
      </c>
      <c r="T2604" s="48">
        <v>658</v>
      </c>
      <c r="U2604" s="48">
        <v>8360</v>
      </c>
      <c r="V2604" s="48">
        <v>67261</v>
      </c>
      <c r="W2604" s="156">
        <v>10393230</v>
      </c>
      <c r="X2604" s="156">
        <v>122495</v>
      </c>
      <c r="Y2604" s="156">
        <v>10515725</v>
      </c>
      <c r="Z2604" s="28">
        <v>0.97009999999999996</v>
      </c>
      <c r="AA2604" s="28"/>
      <c r="AB2604" s="111">
        <v>13</v>
      </c>
      <c r="AC2604" s="28">
        <v>0.38500000000000001</v>
      </c>
      <c r="AD2604" s="28">
        <v>6.2899999999999998E-2</v>
      </c>
      <c r="AE2604" s="139"/>
      <c r="AF2604" s="139"/>
      <c r="AG2604" s="93">
        <v>6911</v>
      </c>
      <c r="AH2604" s="93">
        <v>15459</v>
      </c>
      <c r="AI2604" s="1"/>
      <c r="AJ2604" s="1"/>
      <c r="AK2604" s="1"/>
      <c r="AL2604" s="1"/>
      <c r="AM2604" s="1"/>
      <c r="AN2604" s="1"/>
      <c r="AO2604" s="1"/>
      <c r="AP2604" s="1"/>
      <c r="AQ2604" s="1"/>
      <c r="AR2604" s="1"/>
      <c r="AS2604" s="1"/>
      <c r="AT2604" s="1"/>
      <c r="AU2604" s="1"/>
      <c r="AV2604" s="1"/>
      <c r="AW2604" s="1"/>
      <c r="AX2604" s="1"/>
      <c r="AY2604" s="1"/>
    </row>
    <row r="2605" spans="1:51">
      <c r="A2605" s="13" t="s">
        <v>170</v>
      </c>
      <c r="B2605" s="2" t="s">
        <v>74</v>
      </c>
      <c r="C2605" s="14" t="s">
        <v>186</v>
      </c>
      <c r="D2605" s="2">
        <v>2015</v>
      </c>
      <c r="E2605" s="14">
        <v>2015</v>
      </c>
      <c r="F2605" s="14" t="s">
        <v>101</v>
      </c>
      <c r="G2605" s="93">
        <v>1061</v>
      </c>
      <c r="H2605" s="93">
        <v>9202</v>
      </c>
      <c r="I2605" s="93">
        <v>17</v>
      </c>
      <c r="J2605" s="93">
        <v>133</v>
      </c>
      <c r="K2605" s="93">
        <v>1078</v>
      </c>
      <c r="L2605" s="93">
        <v>9335</v>
      </c>
      <c r="M2605" s="48">
        <v>10413</v>
      </c>
      <c r="N2605" s="48">
        <v>20971</v>
      </c>
      <c r="O2605" s="48">
        <v>2818</v>
      </c>
      <c r="P2605" s="48">
        <v>17734</v>
      </c>
      <c r="Q2605" s="48">
        <v>20552</v>
      </c>
      <c r="R2605" s="48">
        <v>74</v>
      </c>
      <c r="S2605" s="48">
        <v>345</v>
      </c>
      <c r="T2605" s="48">
        <v>419</v>
      </c>
      <c r="U2605" s="48">
        <v>2892</v>
      </c>
      <c r="V2605" s="48">
        <v>18079</v>
      </c>
      <c r="W2605" s="156">
        <v>2782167</v>
      </c>
      <c r="X2605" s="156">
        <v>50435</v>
      </c>
      <c r="Y2605" s="156">
        <v>2832602</v>
      </c>
      <c r="Z2605" s="28">
        <v>0.92630000000000001</v>
      </c>
      <c r="AA2605" s="28"/>
      <c r="AB2605" s="111">
        <v>116</v>
      </c>
      <c r="AC2605" s="28">
        <v>0.27600000000000002</v>
      </c>
      <c r="AD2605" s="28">
        <v>2.3900000000000001E-2</v>
      </c>
      <c r="AE2605" s="139"/>
      <c r="AF2605" s="139"/>
      <c r="AG2605" s="93">
        <v>910</v>
      </c>
      <c r="AH2605" s="93">
        <v>1802</v>
      </c>
      <c r="AI2605" s="1"/>
      <c r="AJ2605" s="1"/>
      <c r="AK2605" s="1"/>
      <c r="AL2605" s="1"/>
      <c r="AM2605" s="1"/>
      <c r="AN2605" s="1"/>
      <c r="AO2605" s="1"/>
      <c r="AP2605" s="1"/>
      <c r="AQ2605" s="1"/>
      <c r="AR2605" s="1"/>
      <c r="AS2605" s="1"/>
      <c r="AT2605" s="1"/>
      <c r="AU2605" s="1"/>
      <c r="AV2605" s="1"/>
      <c r="AW2605" s="1"/>
      <c r="AX2605" s="1"/>
      <c r="AY2605" s="1"/>
    </row>
    <row r="2606" spans="1:51">
      <c r="A2606" s="13" t="s">
        <v>171</v>
      </c>
      <c r="B2606" s="2" t="s">
        <v>75</v>
      </c>
      <c r="C2606" s="14" t="s">
        <v>186</v>
      </c>
      <c r="D2606" s="2">
        <v>2015</v>
      </c>
      <c r="E2606" s="14">
        <v>2015</v>
      </c>
      <c r="F2606" s="14" t="s">
        <v>101</v>
      </c>
      <c r="G2606" s="93">
        <v>858</v>
      </c>
      <c r="H2606" s="93">
        <v>5477</v>
      </c>
      <c r="I2606" s="93">
        <v>2</v>
      </c>
      <c r="J2606" s="93">
        <v>12</v>
      </c>
      <c r="K2606" s="93">
        <v>860</v>
      </c>
      <c r="L2606" s="93">
        <v>5489</v>
      </c>
      <c r="M2606" s="48">
        <v>6349</v>
      </c>
      <c r="N2606" s="48">
        <v>13784</v>
      </c>
      <c r="O2606" s="48">
        <v>2324</v>
      </c>
      <c r="P2606" s="48">
        <v>11416</v>
      </c>
      <c r="Q2606" s="48">
        <v>13740</v>
      </c>
      <c r="R2606" s="48">
        <v>5</v>
      </c>
      <c r="S2606" s="48">
        <v>39</v>
      </c>
      <c r="T2606" s="48">
        <v>44</v>
      </c>
      <c r="U2606" s="48">
        <v>2329</v>
      </c>
      <c r="V2606" s="48">
        <v>11455</v>
      </c>
      <c r="W2606" s="156">
        <v>1922131</v>
      </c>
      <c r="X2606" s="156">
        <v>4482</v>
      </c>
      <c r="Y2606" s="156">
        <v>1926613</v>
      </c>
      <c r="Z2606" s="28">
        <v>1</v>
      </c>
      <c r="AA2606" s="28"/>
      <c r="AB2606" s="111">
        <v>116</v>
      </c>
      <c r="AC2606" s="28">
        <v>0.27600000000000002</v>
      </c>
      <c r="AD2606" s="28">
        <v>2.3900000000000001E-2</v>
      </c>
      <c r="AE2606" s="139"/>
      <c r="AF2606" s="139"/>
      <c r="AG2606" s="93">
        <v>535</v>
      </c>
      <c r="AH2606" s="93">
        <v>1069</v>
      </c>
      <c r="AI2606" s="1"/>
      <c r="AJ2606" s="1"/>
      <c r="AK2606" s="1"/>
      <c r="AL2606" s="1"/>
      <c r="AM2606" s="1"/>
      <c r="AN2606" s="1"/>
      <c r="AO2606" s="1"/>
      <c r="AP2606" s="1"/>
      <c r="AQ2606" s="1"/>
      <c r="AR2606" s="1"/>
      <c r="AS2606" s="1"/>
      <c r="AT2606" s="1"/>
      <c r="AU2606" s="1"/>
      <c r="AV2606" s="1"/>
      <c r="AW2606" s="1"/>
      <c r="AX2606" s="1"/>
      <c r="AY2606" s="1"/>
    </row>
    <row r="2607" spans="1:51">
      <c r="A2607" s="51" t="s">
        <v>172</v>
      </c>
      <c r="B2607" s="2" t="s">
        <v>66</v>
      </c>
      <c r="C2607" s="14" t="s">
        <v>187</v>
      </c>
      <c r="D2607" s="2">
        <v>2015</v>
      </c>
      <c r="E2607" s="14">
        <v>2015</v>
      </c>
      <c r="F2607" s="14" t="s">
        <v>101</v>
      </c>
      <c r="G2607" s="93">
        <v>278378</v>
      </c>
      <c r="H2607" s="93">
        <v>1854240</v>
      </c>
      <c r="I2607" s="93">
        <v>1998</v>
      </c>
      <c r="J2607" s="93">
        <v>18686</v>
      </c>
      <c r="K2607" s="93">
        <v>280376</v>
      </c>
      <c r="L2607" s="93">
        <v>1872926</v>
      </c>
      <c r="M2607" s="48">
        <v>2153302</v>
      </c>
      <c r="N2607" s="48">
        <v>4501358</v>
      </c>
      <c r="O2607" s="48">
        <v>705225</v>
      </c>
      <c r="P2607" s="48">
        <v>3748508</v>
      </c>
      <c r="Q2607" s="48">
        <v>4453733</v>
      </c>
      <c r="R2607" s="48">
        <v>6593</v>
      </c>
      <c r="S2607" s="48">
        <v>41032</v>
      </c>
      <c r="T2607" s="48">
        <v>47625</v>
      </c>
      <c r="U2607" s="48">
        <v>711818</v>
      </c>
      <c r="V2607" s="48">
        <v>3789540</v>
      </c>
      <c r="W2607" s="156">
        <v>625117732.23000002</v>
      </c>
      <c r="X2607" s="156">
        <v>6133249.7999999998</v>
      </c>
      <c r="Y2607" s="156">
        <v>631250982.02999997</v>
      </c>
      <c r="Z2607" s="28">
        <v>0.96709999999999996</v>
      </c>
      <c r="AA2607" s="28"/>
      <c r="AB2607" s="111">
        <v>876</v>
      </c>
      <c r="AC2607" s="28">
        <v>0.32500000000000001</v>
      </c>
      <c r="AD2607" s="28">
        <v>4.5499999999999999E-2</v>
      </c>
      <c r="AE2607" s="139"/>
      <c r="AF2607" s="139"/>
      <c r="AG2607" s="93">
        <v>322986</v>
      </c>
      <c r="AH2607" s="93">
        <v>676001</v>
      </c>
      <c r="AI2607" s="2"/>
      <c r="AJ2607" s="2"/>
      <c r="AK2607" s="2"/>
      <c r="AL2607" s="2"/>
      <c r="AM2607" s="2"/>
      <c r="AN2607" s="2"/>
      <c r="AO2607" s="2"/>
      <c r="AP2607" s="2"/>
      <c r="AQ2607" s="2"/>
      <c r="AR2607" s="2"/>
      <c r="AS2607" s="2"/>
      <c r="AT2607" s="2"/>
      <c r="AU2607" s="2"/>
      <c r="AV2607" s="2"/>
      <c r="AW2607" s="2"/>
      <c r="AX2607" s="2"/>
      <c r="AY2607" s="2"/>
    </row>
    <row r="2608" spans="1:51">
      <c r="A2608" s="51" t="s">
        <v>173</v>
      </c>
      <c r="B2608" s="2" t="s">
        <v>74</v>
      </c>
      <c r="C2608" s="14" t="s">
        <v>187</v>
      </c>
      <c r="D2608" s="2">
        <v>2015</v>
      </c>
      <c r="E2608" s="14">
        <v>2015</v>
      </c>
      <c r="F2608" s="14" t="s">
        <v>101</v>
      </c>
      <c r="G2608" s="93">
        <v>7726</v>
      </c>
      <c r="H2608" s="93">
        <v>53663</v>
      </c>
      <c r="I2608" s="93">
        <v>87</v>
      </c>
      <c r="J2608" s="93">
        <v>1035</v>
      </c>
      <c r="K2608" s="93">
        <v>7813</v>
      </c>
      <c r="L2608" s="93">
        <v>54698</v>
      </c>
      <c r="M2608" s="48">
        <v>62511</v>
      </c>
      <c r="N2608" s="48">
        <v>121514</v>
      </c>
      <c r="O2608" s="48">
        <v>18079</v>
      </c>
      <c r="P2608" s="48">
        <v>100739</v>
      </c>
      <c r="Q2608" s="48">
        <v>118818</v>
      </c>
      <c r="R2608" s="48">
        <v>300</v>
      </c>
      <c r="S2608" s="48">
        <v>2396</v>
      </c>
      <c r="T2608" s="48">
        <v>2696</v>
      </c>
      <c r="U2608" s="48">
        <v>18379</v>
      </c>
      <c r="V2608" s="48">
        <v>103135</v>
      </c>
      <c r="W2608" s="156">
        <v>17366774</v>
      </c>
      <c r="X2608" s="156">
        <v>317537</v>
      </c>
      <c r="Y2608" s="156">
        <v>17684311</v>
      </c>
      <c r="Z2608" s="28">
        <v>0.85629999999999995</v>
      </c>
      <c r="AA2608" s="28"/>
      <c r="AB2608" s="111">
        <v>20</v>
      </c>
      <c r="AC2608" s="28">
        <v>0.7</v>
      </c>
      <c r="AD2608" s="28">
        <v>3.3399999999999999E-2</v>
      </c>
      <c r="AE2608" s="139"/>
      <c r="AF2608" s="139"/>
      <c r="AG2608" s="93">
        <v>8976</v>
      </c>
      <c r="AH2608" s="93">
        <v>17086</v>
      </c>
      <c r="AI2608" s="1"/>
      <c r="AJ2608" s="1"/>
      <c r="AK2608" s="1"/>
      <c r="AL2608" s="1"/>
      <c r="AM2608" s="1"/>
      <c r="AN2608" s="1"/>
      <c r="AO2608" s="1"/>
      <c r="AP2608" s="1"/>
      <c r="AQ2608" s="1"/>
      <c r="AR2608" s="1"/>
      <c r="AS2608" s="1"/>
      <c r="AT2608" s="1"/>
      <c r="AU2608" s="1"/>
      <c r="AV2608" s="1"/>
      <c r="AW2608" s="1"/>
      <c r="AX2608" s="1"/>
      <c r="AY2608" s="1"/>
    </row>
    <row r="2609" spans="1:51">
      <c r="A2609" s="51" t="s">
        <v>174</v>
      </c>
      <c r="B2609" s="2" t="s">
        <v>75</v>
      </c>
      <c r="C2609" s="14" t="s">
        <v>187</v>
      </c>
      <c r="D2609" s="2">
        <v>2015</v>
      </c>
      <c r="E2609" s="14">
        <v>2015</v>
      </c>
      <c r="F2609" s="14" t="s">
        <v>101</v>
      </c>
      <c r="G2609" s="93">
        <v>3</v>
      </c>
      <c r="H2609" s="93">
        <v>95</v>
      </c>
      <c r="I2609" s="93">
        <v>0</v>
      </c>
      <c r="J2609" s="93">
        <v>0</v>
      </c>
      <c r="K2609" s="93">
        <v>3</v>
      </c>
      <c r="L2609" s="93">
        <v>95</v>
      </c>
      <c r="M2609" s="48">
        <v>98</v>
      </c>
      <c r="N2609" s="48">
        <v>166</v>
      </c>
      <c r="O2609" s="48">
        <v>5</v>
      </c>
      <c r="P2609" s="48">
        <v>161</v>
      </c>
      <c r="Q2609" s="48">
        <v>166</v>
      </c>
      <c r="R2609" s="48">
        <v>0</v>
      </c>
      <c r="S2609" s="48">
        <v>0</v>
      </c>
      <c r="T2609" s="48">
        <v>0</v>
      </c>
      <c r="U2609" s="48">
        <v>5</v>
      </c>
      <c r="V2609" s="48">
        <v>161</v>
      </c>
      <c r="W2609" s="156">
        <v>19734</v>
      </c>
      <c r="X2609" s="156">
        <v>0</v>
      </c>
      <c r="Y2609" s="156">
        <v>19734</v>
      </c>
      <c r="Z2609" s="28">
        <v>1</v>
      </c>
      <c r="AA2609" s="28"/>
      <c r="AB2609" s="111">
        <v>130</v>
      </c>
      <c r="AC2609" s="28">
        <v>0.254</v>
      </c>
      <c r="AD2609" s="28">
        <v>2.3599999999999999E-2</v>
      </c>
      <c r="AE2609" s="139"/>
      <c r="AF2609" s="139"/>
      <c r="AG2609" s="93">
        <v>2</v>
      </c>
      <c r="AH2609" s="93">
        <v>2</v>
      </c>
      <c r="AI2609" s="1"/>
      <c r="AJ2609" s="1"/>
      <c r="AK2609" s="1"/>
      <c r="AL2609" s="1"/>
      <c r="AM2609" s="1"/>
      <c r="AN2609" s="1"/>
      <c r="AO2609" s="1"/>
      <c r="AP2609" s="1"/>
      <c r="AQ2609" s="1"/>
      <c r="AR2609" s="1"/>
      <c r="AS2609" s="1"/>
      <c r="AT2609" s="1"/>
      <c r="AU2609" s="1"/>
      <c r="AV2609" s="1"/>
      <c r="AW2609" s="1"/>
      <c r="AX2609" s="1"/>
      <c r="AY2609" s="1"/>
    </row>
    <row r="2610" spans="1:51">
      <c r="A2610" s="51" t="s">
        <v>175</v>
      </c>
      <c r="B2610" s="2" t="s">
        <v>75</v>
      </c>
      <c r="C2610" s="14" t="s">
        <v>187</v>
      </c>
      <c r="D2610" s="2">
        <v>2015</v>
      </c>
      <c r="E2610" s="14">
        <v>2015</v>
      </c>
      <c r="F2610" s="14" t="s">
        <v>101</v>
      </c>
      <c r="G2610" s="93">
        <v>166</v>
      </c>
      <c r="H2610" s="93">
        <v>1608</v>
      </c>
      <c r="I2610" s="93">
        <v>0</v>
      </c>
      <c r="J2610" s="93">
        <v>1</v>
      </c>
      <c r="K2610" s="93">
        <v>166</v>
      </c>
      <c r="L2610" s="93">
        <v>1609</v>
      </c>
      <c r="M2610" s="48">
        <v>1775</v>
      </c>
      <c r="N2610" s="48">
        <v>3408</v>
      </c>
      <c r="O2610" s="48">
        <v>426</v>
      </c>
      <c r="P2610" s="48">
        <v>2980</v>
      </c>
      <c r="Q2610" s="48">
        <v>3406</v>
      </c>
      <c r="R2610" s="48">
        <v>0</v>
      </c>
      <c r="S2610" s="48">
        <v>2</v>
      </c>
      <c r="T2610" s="48">
        <v>2</v>
      </c>
      <c r="U2610" s="48">
        <v>426</v>
      </c>
      <c r="V2610" s="48">
        <v>2982</v>
      </c>
      <c r="W2610" s="156">
        <v>458987</v>
      </c>
      <c r="X2610" s="156">
        <v>119</v>
      </c>
      <c r="Y2610" s="156">
        <v>459106</v>
      </c>
      <c r="Z2610" s="28">
        <v>0.97470000000000001</v>
      </c>
      <c r="AA2610" s="28"/>
      <c r="AB2610" s="111">
        <v>130</v>
      </c>
      <c r="AC2610" s="28">
        <v>0.254</v>
      </c>
      <c r="AD2610" s="28">
        <v>2.3599999999999999E-2</v>
      </c>
      <c r="AE2610" s="139"/>
      <c r="AF2610" s="139"/>
      <c r="AG2610" s="93">
        <v>60</v>
      </c>
      <c r="AH2610" s="93">
        <v>105</v>
      </c>
      <c r="AI2610" s="1"/>
      <c r="AJ2610" s="1"/>
      <c r="AK2610" s="1"/>
      <c r="AL2610" s="1"/>
      <c r="AM2610" s="1"/>
      <c r="AN2610" s="1"/>
      <c r="AO2610" s="1"/>
      <c r="AP2610" s="1"/>
      <c r="AQ2610" s="1"/>
      <c r="AR2610" s="1"/>
      <c r="AS2610" s="1"/>
      <c r="AT2610" s="1"/>
      <c r="AU2610" s="1"/>
      <c r="AV2610" s="1"/>
      <c r="AW2610" s="1"/>
      <c r="AX2610" s="1"/>
      <c r="AY2610" s="1"/>
    </row>
    <row r="2611" spans="1:51">
      <c r="A2611" s="51" t="s">
        <v>176</v>
      </c>
      <c r="B2611" s="2" t="s">
        <v>75</v>
      </c>
      <c r="C2611" s="14" t="s">
        <v>187</v>
      </c>
      <c r="D2611" s="2">
        <v>2015</v>
      </c>
      <c r="E2611" s="14">
        <v>2015</v>
      </c>
      <c r="F2611" s="14" t="s">
        <v>101</v>
      </c>
      <c r="G2611" s="93">
        <v>1858</v>
      </c>
      <c r="H2611" s="93">
        <v>14754</v>
      </c>
      <c r="I2611" s="93">
        <v>5</v>
      </c>
      <c r="J2611" s="93">
        <v>40</v>
      </c>
      <c r="K2611" s="93">
        <v>1863</v>
      </c>
      <c r="L2611" s="93">
        <v>14794</v>
      </c>
      <c r="M2611" s="48">
        <v>16657</v>
      </c>
      <c r="N2611" s="48">
        <v>32212</v>
      </c>
      <c r="O2611" s="48">
        <v>4591</v>
      </c>
      <c r="P2611" s="48">
        <v>27525</v>
      </c>
      <c r="Q2611" s="48">
        <v>32116</v>
      </c>
      <c r="R2611" s="48">
        <v>12</v>
      </c>
      <c r="S2611" s="48">
        <v>84</v>
      </c>
      <c r="T2611" s="48">
        <v>96</v>
      </c>
      <c r="U2611" s="48">
        <v>4603</v>
      </c>
      <c r="V2611" s="48">
        <v>27609</v>
      </c>
      <c r="W2611" s="156">
        <v>4436406</v>
      </c>
      <c r="X2611" s="156">
        <v>11182</v>
      </c>
      <c r="Y2611" s="156">
        <v>4447588</v>
      </c>
      <c r="Z2611" s="28">
        <v>0.88400000000000001</v>
      </c>
      <c r="AA2611" s="28"/>
      <c r="AB2611" s="111">
        <v>130</v>
      </c>
      <c r="AC2611" s="28">
        <v>0.254</v>
      </c>
      <c r="AD2611" s="28">
        <v>2.3599999999999999E-2</v>
      </c>
      <c r="AE2611" s="139"/>
      <c r="AF2611" s="139"/>
      <c r="AG2611" s="93">
        <v>937</v>
      </c>
      <c r="AH2611" s="93">
        <v>1592</v>
      </c>
      <c r="AI2611" s="1"/>
      <c r="AJ2611" s="1"/>
      <c r="AK2611" s="1"/>
      <c r="AL2611" s="1"/>
      <c r="AM2611" s="1"/>
      <c r="AN2611" s="1"/>
      <c r="AO2611" s="1"/>
      <c r="AP2611" s="1"/>
      <c r="AQ2611" s="1"/>
      <c r="AR2611" s="1"/>
      <c r="AS2611" s="1"/>
      <c r="AT2611" s="1"/>
      <c r="AU2611" s="1"/>
      <c r="AV2611" s="1"/>
      <c r="AW2611" s="1"/>
      <c r="AX2611" s="1"/>
      <c r="AY2611" s="1"/>
    </row>
    <row r="2612" spans="1:51">
      <c r="A2612" s="51" t="s">
        <v>177</v>
      </c>
      <c r="B2612" s="2" t="s">
        <v>75</v>
      </c>
      <c r="C2612" s="14" t="s">
        <v>187</v>
      </c>
      <c r="D2612" s="2">
        <v>2015</v>
      </c>
      <c r="E2612" s="14">
        <v>2015</v>
      </c>
      <c r="F2612" s="14" t="s">
        <v>101</v>
      </c>
      <c r="G2612" s="93">
        <v>252</v>
      </c>
      <c r="H2612" s="93">
        <v>2636</v>
      </c>
      <c r="I2612" s="93">
        <v>0</v>
      </c>
      <c r="J2612" s="93">
        <v>7</v>
      </c>
      <c r="K2612" s="93">
        <v>252</v>
      </c>
      <c r="L2612" s="93">
        <v>2643</v>
      </c>
      <c r="M2612" s="48">
        <v>2895</v>
      </c>
      <c r="N2612" s="48">
        <v>5427</v>
      </c>
      <c r="O2612" s="48">
        <v>658</v>
      </c>
      <c r="P2612" s="48">
        <v>4753</v>
      </c>
      <c r="Q2612" s="48">
        <v>5411</v>
      </c>
      <c r="R2612" s="48">
        <v>1</v>
      </c>
      <c r="S2612" s="48">
        <v>15</v>
      </c>
      <c r="T2612" s="48">
        <v>16</v>
      </c>
      <c r="U2612" s="48">
        <v>659</v>
      </c>
      <c r="V2612" s="48">
        <v>4768</v>
      </c>
      <c r="W2612" s="156">
        <v>737954</v>
      </c>
      <c r="X2612" s="156">
        <v>1733</v>
      </c>
      <c r="Y2612" s="156">
        <v>739687</v>
      </c>
      <c r="Z2612" s="28">
        <v>0.99099999999999999</v>
      </c>
      <c r="AA2612" s="28"/>
      <c r="AB2612" s="111">
        <v>130</v>
      </c>
      <c r="AC2612" s="28">
        <v>0.254</v>
      </c>
      <c r="AD2612" s="28">
        <v>2.3599999999999999E-2</v>
      </c>
      <c r="AE2612" s="139"/>
      <c r="AF2612" s="139"/>
      <c r="AG2612" s="93">
        <v>92</v>
      </c>
      <c r="AH2612" s="93">
        <v>166</v>
      </c>
      <c r="AI2612" s="1"/>
      <c r="AJ2612" s="1"/>
      <c r="AK2612" s="1"/>
      <c r="AL2612" s="1"/>
      <c r="AM2612" s="1"/>
      <c r="AN2612" s="1"/>
      <c r="AO2612" s="1"/>
      <c r="AP2612" s="1"/>
      <c r="AQ2612" s="1"/>
      <c r="AR2612" s="1"/>
      <c r="AS2612" s="1"/>
      <c r="AT2612" s="1"/>
      <c r="AU2612" s="1"/>
      <c r="AV2612" s="1"/>
      <c r="AW2612" s="1"/>
      <c r="AX2612" s="1"/>
      <c r="AY2612" s="1"/>
    </row>
    <row r="2613" spans="1:51">
      <c r="A2613" s="51" t="s">
        <v>178</v>
      </c>
      <c r="B2613" s="2" t="s">
        <v>75</v>
      </c>
      <c r="C2613" s="14" t="s">
        <v>187</v>
      </c>
      <c r="D2613" s="2">
        <v>2015</v>
      </c>
      <c r="E2613" s="14">
        <v>2015</v>
      </c>
      <c r="F2613" s="14" t="s">
        <v>101</v>
      </c>
      <c r="G2613" s="93">
        <v>84</v>
      </c>
      <c r="H2613" s="93">
        <v>538</v>
      </c>
      <c r="I2613" s="93">
        <v>1</v>
      </c>
      <c r="J2613" s="93">
        <v>1</v>
      </c>
      <c r="K2613" s="93">
        <v>85</v>
      </c>
      <c r="L2613" s="93">
        <v>539</v>
      </c>
      <c r="M2613" s="48">
        <v>624</v>
      </c>
      <c r="N2613" s="48">
        <v>1427</v>
      </c>
      <c r="O2613" s="48">
        <v>221</v>
      </c>
      <c r="P2613" s="48">
        <v>1202</v>
      </c>
      <c r="Q2613" s="48">
        <v>1423</v>
      </c>
      <c r="R2613" s="48">
        <v>2</v>
      </c>
      <c r="S2613" s="48">
        <v>2</v>
      </c>
      <c r="T2613" s="48">
        <v>4</v>
      </c>
      <c r="U2613" s="48">
        <v>223</v>
      </c>
      <c r="V2613" s="48">
        <v>1204</v>
      </c>
      <c r="W2613" s="156">
        <v>181266</v>
      </c>
      <c r="X2613" s="156">
        <v>491</v>
      </c>
      <c r="Y2613" s="156">
        <v>181757</v>
      </c>
      <c r="Z2613" s="28">
        <v>0.91300000000000003</v>
      </c>
      <c r="AA2613" s="28"/>
      <c r="AB2613" s="111">
        <v>130</v>
      </c>
      <c r="AC2613" s="28">
        <v>0.254</v>
      </c>
      <c r="AD2613" s="28">
        <v>2.3599999999999999E-2</v>
      </c>
      <c r="AE2613" s="139"/>
      <c r="AF2613" s="139"/>
      <c r="AG2613" s="93">
        <v>108</v>
      </c>
      <c r="AH2613" s="93">
        <v>239</v>
      </c>
      <c r="AI2613" s="1"/>
      <c r="AJ2613" s="1"/>
      <c r="AK2613" s="1"/>
      <c r="AL2613" s="1"/>
      <c r="AM2613" s="1"/>
      <c r="AN2613" s="1"/>
      <c r="AO2613" s="1"/>
      <c r="AP2613" s="1"/>
      <c r="AQ2613" s="1"/>
      <c r="AR2613" s="1"/>
      <c r="AS2613" s="1"/>
      <c r="AT2613" s="1"/>
      <c r="AU2613" s="1"/>
      <c r="AV2613" s="1"/>
      <c r="AW2613" s="1"/>
      <c r="AX2613" s="1"/>
      <c r="AY2613" s="1"/>
    </row>
    <row r="2614" spans="1:51">
      <c r="A2614" s="51" t="s">
        <v>179</v>
      </c>
      <c r="B2614" s="2" t="s">
        <v>74</v>
      </c>
      <c r="C2614" s="14" t="s">
        <v>187</v>
      </c>
      <c r="D2614" s="2">
        <v>2015</v>
      </c>
      <c r="E2614" s="14">
        <v>2015</v>
      </c>
      <c r="F2614" s="14" t="s">
        <v>101</v>
      </c>
      <c r="G2614" s="93">
        <v>4907</v>
      </c>
      <c r="H2614" s="93">
        <v>30585</v>
      </c>
      <c r="I2614" s="93">
        <v>36</v>
      </c>
      <c r="J2614" s="93">
        <v>272</v>
      </c>
      <c r="K2614" s="93">
        <v>4943</v>
      </c>
      <c r="L2614" s="93">
        <v>30857</v>
      </c>
      <c r="M2614" s="48">
        <v>35800</v>
      </c>
      <c r="N2614" s="48">
        <v>71994</v>
      </c>
      <c r="O2614" s="48">
        <v>11661</v>
      </c>
      <c r="P2614" s="48">
        <v>59573</v>
      </c>
      <c r="Q2614" s="48">
        <v>71234</v>
      </c>
      <c r="R2614" s="48">
        <v>127</v>
      </c>
      <c r="S2614" s="48">
        <v>633</v>
      </c>
      <c r="T2614" s="48">
        <v>760</v>
      </c>
      <c r="U2614" s="48">
        <v>11788</v>
      </c>
      <c r="V2614" s="48">
        <v>60206</v>
      </c>
      <c r="W2614" s="156">
        <v>10430744</v>
      </c>
      <c r="X2614" s="156">
        <v>84403</v>
      </c>
      <c r="Y2614" s="156">
        <v>10515147</v>
      </c>
      <c r="Z2614" s="28">
        <v>0.96619999999999995</v>
      </c>
      <c r="AA2614" s="28"/>
      <c r="AB2614" s="111">
        <v>16</v>
      </c>
      <c r="AC2614" s="28">
        <v>0.56299999999999994</v>
      </c>
      <c r="AD2614" s="28">
        <v>2.0899999999999998E-2</v>
      </c>
      <c r="AE2614" s="139"/>
      <c r="AF2614" s="139"/>
      <c r="AG2614" s="93">
        <v>5300</v>
      </c>
      <c r="AH2614" s="93">
        <v>10666</v>
      </c>
      <c r="AI2614" s="1"/>
      <c r="AJ2614" s="1"/>
      <c r="AK2614" s="1"/>
      <c r="AL2614" s="1"/>
      <c r="AM2614" s="1"/>
      <c r="AN2614" s="1"/>
      <c r="AO2614" s="1"/>
      <c r="AP2614" s="1"/>
      <c r="AQ2614" s="1"/>
      <c r="AR2614" s="1"/>
      <c r="AS2614" s="1"/>
      <c r="AT2614" s="1"/>
      <c r="AU2614" s="1"/>
      <c r="AV2614" s="1"/>
      <c r="AW2614" s="1"/>
      <c r="AX2614" s="1"/>
      <c r="AY2614" s="1"/>
    </row>
    <row r="2615" spans="1:51">
      <c r="A2615" s="51" t="s">
        <v>180</v>
      </c>
      <c r="B2615" s="2" t="s">
        <v>75</v>
      </c>
      <c r="C2615" s="14" t="s">
        <v>187</v>
      </c>
      <c r="D2615" s="2">
        <v>2015</v>
      </c>
      <c r="E2615" s="14">
        <v>2015</v>
      </c>
      <c r="F2615" s="14" t="s">
        <v>101</v>
      </c>
      <c r="G2615" s="93">
        <v>413</v>
      </c>
      <c r="H2615" s="93">
        <v>2139</v>
      </c>
      <c r="I2615" s="93">
        <v>0</v>
      </c>
      <c r="J2615" s="93">
        <v>0</v>
      </c>
      <c r="K2615" s="93">
        <v>413</v>
      </c>
      <c r="L2615" s="93">
        <v>2139</v>
      </c>
      <c r="M2615" s="48">
        <v>2552</v>
      </c>
      <c r="N2615" s="48">
        <v>5276</v>
      </c>
      <c r="O2615" s="48">
        <v>1142</v>
      </c>
      <c r="P2615" s="48">
        <v>4132</v>
      </c>
      <c r="Q2615" s="48">
        <v>5274</v>
      </c>
      <c r="R2615" s="48">
        <v>0</v>
      </c>
      <c r="S2615" s="48">
        <v>2</v>
      </c>
      <c r="T2615" s="48">
        <v>2</v>
      </c>
      <c r="U2615" s="48">
        <v>1142</v>
      </c>
      <c r="V2615" s="48">
        <v>4134</v>
      </c>
      <c r="W2615" s="156">
        <v>713443</v>
      </c>
      <c r="X2615" s="156">
        <v>0</v>
      </c>
      <c r="Y2615" s="156">
        <v>713443</v>
      </c>
      <c r="Z2615" s="28">
        <v>1</v>
      </c>
      <c r="AA2615" s="28"/>
      <c r="AB2615" s="111">
        <v>130</v>
      </c>
      <c r="AC2615" s="28">
        <v>0.254</v>
      </c>
      <c r="AD2615" s="28">
        <v>2.3599999999999999E-2</v>
      </c>
      <c r="AE2615" s="139"/>
      <c r="AF2615" s="139"/>
      <c r="AG2615" s="93">
        <v>135</v>
      </c>
      <c r="AH2615" s="93">
        <v>239</v>
      </c>
      <c r="AI2615" s="1"/>
      <c r="AJ2615" s="1"/>
      <c r="AK2615" s="1"/>
      <c r="AL2615" s="1"/>
      <c r="AM2615" s="1"/>
      <c r="AN2615" s="1"/>
      <c r="AO2615" s="1"/>
      <c r="AP2615" s="1"/>
      <c r="AQ2615" s="1"/>
      <c r="AR2615" s="1"/>
      <c r="AS2615" s="1"/>
      <c r="AT2615" s="1"/>
      <c r="AU2615" s="1"/>
      <c r="AV2615" s="1"/>
      <c r="AW2615" s="1"/>
      <c r="AX2615" s="1"/>
      <c r="AY2615" s="1"/>
    </row>
    <row r="2616" spans="1:51">
      <c r="A2616" s="51" t="s">
        <v>181</v>
      </c>
      <c r="B2616" s="2" t="s">
        <v>75</v>
      </c>
      <c r="C2616" s="14" t="s">
        <v>187</v>
      </c>
      <c r="D2616" s="2">
        <v>2015</v>
      </c>
      <c r="E2616" s="14">
        <v>2015</v>
      </c>
      <c r="F2616" s="14" t="s">
        <v>101</v>
      </c>
      <c r="G2616" s="93">
        <v>576</v>
      </c>
      <c r="H2616" s="93">
        <v>6666</v>
      </c>
      <c r="I2616" s="93">
        <v>2</v>
      </c>
      <c r="J2616" s="93">
        <v>20</v>
      </c>
      <c r="K2616" s="93">
        <v>578</v>
      </c>
      <c r="L2616" s="93">
        <v>6686</v>
      </c>
      <c r="M2616" s="48">
        <v>7264</v>
      </c>
      <c r="N2616" s="48">
        <v>13017</v>
      </c>
      <c r="O2616" s="48">
        <v>1413</v>
      </c>
      <c r="P2616" s="48">
        <v>11554</v>
      </c>
      <c r="Q2616" s="48">
        <v>12967</v>
      </c>
      <c r="R2616" s="48">
        <v>2</v>
      </c>
      <c r="S2616" s="48">
        <v>48</v>
      </c>
      <c r="T2616" s="48">
        <v>50</v>
      </c>
      <c r="U2616" s="48">
        <v>1415</v>
      </c>
      <c r="V2616" s="48">
        <v>11602</v>
      </c>
      <c r="W2616" s="156">
        <v>1762598</v>
      </c>
      <c r="X2616" s="156">
        <v>4683</v>
      </c>
      <c r="Y2616" s="156">
        <v>1767281</v>
      </c>
      <c r="Z2616" s="28">
        <v>1</v>
      </c>
      <c r="AA2616" s="28"/>
      <c r="AB2616" s="111">
        <v>130</v>
      </c>
      <c r="AC2616" s="28">
        <v>0.254</v>
      </c>
      <c r="AD2616" s="28">
        <v>2.3599999999999999E-2</v>
      </c>
      <c r="AE2616" s="139"/>
      <c r="AF2616" s="139"/>
      <c r="AG2616" s="93">
        <v>400</v>
      </c>
      <c r="AH2616" s="93">
        <v>790</v>
      </c>
      <c r="AI2616" s="1"/>
      <c r="AJ2616" s="1"/>
      <c r="AK2616" s="1"/>
      <c r="AL2616" s="1"/>
      <c r="AM2616" s="1"/>
      <c r="AN2616" s="1"/>
      <c r="AO2616" s="1"/>
      <c r="AP2616" s="1"/>
      <c r="AQ2616" s="1"/>
      <c r="AR2616" s="1"/>
      <c r="AS2616" s="1"/>
      <c r="AT2616" s="1"/>
      <c r="AU2616" s="1"/>
      <c r="AV2616" s="1"/>
      <c r="AW2616" s="1"/>
      <c r="AX2616" s="1"/>
      <c r="AY2616" s="1"/>
    </row>
    <row r="2617" spans="1:51">
      <c r="A2617" s="13" t="s">
        <v>123</v>
      </c>
      <c r="B2617" s="2" t="s">
        <v>74</v>
      </c>
      <c r="C2617" s="14" t="s">
        <v>187</v>
      </c>
      <c r="D2617" s="2">
        <v>2015</v>
      </c>
      <c r="E2617" s="14">
        <v>2015</v>
      </c>
      <c r="F2617" s="14" t="s">
        <v>101</v>
      </c>
      <c r="G2617" s="93">
        <v>14557</v>
      </c>
      <c r="H2617" s="93">
        <v>88717</v>
      </c>
      <c r="I2617" s="93">
        <v>75</v>
      </c>
      <c r="J2617" s="93">
        <v>402</v>
      </c>
      <c r="K2617" s="93">
        <v>14632</v>
      </c>
      <c r="L2617" s="93">
        <v>89119</v>
      </c>
      <c r="M2617" s="48">
        <v>103751</v>
      </c>
      <c r="N2617" s="48">
        <v>240834</v>
      </c>
      <c r="O2617" s="48">
        <v>39871</v>
      </c>
      <c r="P2617" s="48">
        <v>199715</v>
      </c>
      <c r="Q2617" s="48">
        <v>239586</v>
      </c>
      <c r="R2617" s="48">
        <v>238</v>
      </c>
      <c r="S2617" s="48">
        <v>1010</v>
      </c>
      <c r="T2617" s="48">
        <v>1248</v>
      </c>
      <c r="U2617" s="48">
        <v>40109</v>
      </c>
      <c r="V2617" s="48">
        <v>200725</v>
      </c>
      <c r="W2617" s="156">
        <v>33051997</v>
      </c>
      <c r="X2617" s="156">
        <v>146184</v>
      </c>
      <c r="Y2617" s="156">
        <v>33198181</v>
      </c>
      <c r="Z2617" s="28">
        <v>0.93110000000000004</v>
      </c>
      <c r="AA2617" s="28"/>
      <c r="AB2617" s="111">
        <v>24</v>
      </c>
      <c r="AC2617" s="28">
        <v>0.33300000000000002</v>
      </c>
      <c r="AD2617" s="28">
        <v>2.7099999999999999E-2</v>
      </c>
      <c r="AE2617" s="139"/>
      <c r="AF2617" s="139"/>
      <c r="AG2617" s="93">
        <v>13727</v>
      </c>
      <c r="AH2617" s="93">
        <v>30533</v>
      </c>
      <c r="AI2617" s="1"/>
      <c r="AJ2617" s="1"/>
      <c r="AK2617" s="1"/>
      <c r="AL2617" s="1"/>
      <c r="AM2617" s="1"/>
      <c r="AN2617" s="1"/>
      <c r="AO2617" s="1"/>
      <c r="AP2617" s="1"/>
      <c r="AQ2617" s="1"/>
      <c r="AR2617" s="1"/>
      <c r="AS2617" s="1"/>
      <c r="AT2617" s="1"/>
      <c r="AU2617" s="1"/>
      <c r="AV2617" s="1"/>
      <c r="AW2617" s="1"/>
      <c r="AX2617" s="1"/>
      <c r="AY2617" s="1"/>
    </row>
    <row r="2618" spans="1:51">
      <c r="A2618" s="13" t="s">
        <v>124</v>
      </c>
      <c r="B2618" s="2" t="s">
        <v>75</v>
      </c>
      <c r="C2618" s="14" t="s">
        <v>187</v>
      </c>
      <c r="D2618" s="2">
        <v>2015</v>
      </c>
      <c r="E2618" s="14">
        <v>2015</v>
      </c>
      <c r="F2618" s="14" t="s">
        <v>101</v>
      </c>
      <c r="G2618" s="93">
        <v>220</v>
      </c>
      <c r="H2618" s="93">
        <v>1292</v>
      </c>
      <c r="I2618" s="93">
        <v>0</v>
      </c>
      <c r="J2618" s="93">
        <v>3</v>
      </c>
      <c r="K2618" s="93">
        <v>220</v>
      </c>
      <c r="L2618" s="93">
        <v>1295</v>
      </c>
      <c r="M2618" s="48">
        <v>1515</v>
      </c>
      <c r="N2618" s="48">
        <v>3571</v>
      </c>
      <c r="O2618" s="48">
        <v>595</v>
      </c>
      <c r="P2618" s="48">
        <v>2963</v>
      </c>
      <c r="Q2618" s="48">
        <v>3558</v>
      </c>
      <c r="R2618" s="48">
        <v>2</v>
      </c>
      <c r="S2618" s="48">
        <v>11</v>
      </c>
      <c r="T2618" s="48">
        <v>13</v>
      </c>
      <c r="U2618" s="48">
        <v>597</v>
      </c>
      <c r="V2618" s="48">
        <v>2974</v>
      </c>
      <c r="W2618" s="156">
        <v>445305</v>
      </c>
      <c r="X2618" s="156">
        <v>932</v>
      </c>
      <c r="Y2618" s="156">
        <v>446237</v>
      </c>
      <c r="Z2618" s="28">
        <v>1</v>
      </c>
      <c r="AA2618" s="28"/>
      <c r="AB2618" s="111">
        <v>130</v>
      </c>
      <c r="AC2618" s="28">
        <v>0.254</v>
      </c>
      <c r="AD2618" s="28">
        <v>2.3599999999999999E-2</v>
      </c>
      <c r="AE2618" s="139"/>
      <c r="AF2618" s="139"/>
      <c r="AG2618" s="93">
        <v>209</v>
      </c>
      <c r="AH2618" s="93">
        <v>461</v>
      </c>
    </row>
    <row r="2619" spans="1:51">
      <c r="A2619" s="13" t="s">
        <v>125</v>
      </c>
      <c r="B2619" s="2" t="s">
        <v>75</v>
      </c>
      <c r="C2619" s="14" t="s">
        <v>187</v>
      </c>
      <c r="D2619" s="2">
        <v>2015</v>
      </c>
      <c r="E2619" s="14">
        <v>2015</v>
      </c>
      <c r="F2619" s="14" t="s">
        <v>101</v>
      </c>
      <c r="G2619" s="93">
        <v>1021</v>
      </c>
      <c r="H2619" s="93">
        <v>11120</v>
      </c>
      <c r="I2619" s="93">
        <v>1</v>
      </c>
      <c r="J2619" s="93">
        <v>17</v>
      </c>
      <c r="K2619" s="93">
        <v>1022</v>
      </c>
      <c r="L2619" s="93">
        <v>11137</v>
      </c>
      <c r="M2619" s="48">
        <v>12159</v>
      </c>
      <c r="N2619" s="48">
        <v>21181</v>
      </c>
      <c r="O2619" s="48">
        <v>2556</v>
      </c>
      <c r="P2619" s="48">
        <v>18583</v>
      </c>
      <c r="Q2619" s="48">
        <v>21139</v>
      </c>
      <c r="R2619" s="48">
        <v>4</v>
      </c>
      <c r="S2619" s="48">
        <v>38</v>
      </c>
      <c r="T2619" s="48">
        <v>42</v>
      </c>
      <c r="U2619" s="48">
        <v>2560</v>
      </c>
      <c r="V2619" s="48">
        <v>18621</v>
      </c>
      <c r="W2619" s="156">
        <v>2934518</v>
      </c>
      <c r="X2619" s="156">
        <v>4624</v>
      </c>
      <c r="Y2619" s="156">
        <v>2939142</v>
      </c>
      <c r="Z2619" s="28">
        <v>0.99029999999999996</v>
      </c>
      <c r="AA2619" s="28"/>
      <c r="AB2619" s="111">
        <v>130</v>
      </c>
      <c r="AC2619" s="28">
        <v>0.254</v>
      </c>
      <c r="AD2619" s="28">
        <v>2.3599999999999999E-2</v>
      </c>
      <c r="AE2619" s="139"/>
      <c r="AF2619" s="139"/>
      <c r="AG2619" s="93">
        <v>673</v>
      </c>
      <c r="AH2619" s="93">
        <v>1240</v>
      </c>
    </row>
    <row r="2620" spans="1:51">
      <c r="A2620" s="13" t="s">
        <v>126</v>
      </c>
      <c r="B2620" s="2" t="s">
        <v>75</v>
      </c>
      <c r="C2620" s="14" t="s">
        <v>187</v>
      </c>
      <c r="D2620" s="2">
        <v>2015</v>
      </c>
      <c r="E2620" s="14">
        <v>2015</v>
      </c>
      <c r="F2620" s="14" t="s">
        <v>101</v>
      </c>
      <c r="G2620" s="93">
        <v>2431</v>
      </c>
      <c r="H2620" s="93">
        <v>15085</v>
      </c>
      <c r="I2620" s="93">
        <v>9</v>
      </c>
      <c r="J2620" s="93">
        <v>158</v>
      </c>
      <c r="K2620" s="93">
        <v>2440</v>
      </c>
      <c r="L2620" s="93">
        <v>15243</v>
      </c>
      <c r="M2620" s="48">
        <v>17683</v>
      </c>
      <c r="N2620" s="48">
        <v>44217</v>
      </c>
      <c r="O2620" s="48">
        <v>6991</v>
      </c>
      <c r="P2620" s="48">
        <v>36717</v>
      </c>
      <c r="Q2620" s="48">
        <v>43708</v>
      </c>
      <c r="R2620" s="48">
        <v>31</v>
      </c>
      <c r="S2620" s="48">
        <v>478</v>
      </c>
      <c r="T2620" s="48">
        <v>509</v>
      </c>
      <c r="U2620" s="48">
        <v>7022</v>
      </c>
      <c r="V2620" s="48">
        <v>37195</v>
      </c>
      <c r="W2620" s="156">
        <v>5682818</v>
      </c>
      <c r="X2620" s="156">
        <v>51441</v>
      </c>
      <c r="Y2620" s="156">
        <v>5734259</v>
      </c>
      <c r="Z2620" s="28">
        <v>0.96630000000000005</v>
      </c>
      <c r="AA2620" s="28"/>
      <c r="AB2620" s="111">
        <v>130</v>
      </c>
      <c r="AC2620" s="28">
        <v>0.254</v>
      </c>
      <c r="AD2620" s="28">
        <v>2.3599999999999999E-2</v>
      </c>
      <c r="AE2620" s="139"/>
      <c r="AF2620" s="139"/>
      <c r="AG2620" s="93">
        <v>971</v>
      </c>
      <c r="AH2620" s="93">
        <v>1862</v>
      </c>
    </row>
    <row r="2621" spans="1:51">
      <c r="A2621" s="13" t="s">
        <v>127</v>
      </c>
      <c r="B2621" s="2" t="s">
        <v>75</v>
      </c>
      <c r="C2621" s="14" t="s">
        <v>187</v>
      </c>
      <c r="D2621" s="2">
        <v>2015</v>
      </c>
      <c r="E2621" s="14">
        <v>2015</v>
      </c>
      <c r="F2621" s="14" t="s">
        <v>101</v>
      </c>
      <c r="G2621" s="93">
        <v>102</v>
      </c>
      <c r="H2621" s="93">
        <v>948</v>
      </c>
      <c r="I2621" s="93">
        <v>0</v>
      </c>
      <c r="J2621" s="93">
        <v>5</v>
      </c>
      <c r="K2621" s="93">
        <v>102</v>
      </c>
      <c r="L2621" s="93">
        <v>953</v>
      </c>
      <c r="M2621" s="48">
        <v>1055</v>
      </c>
      <c r="N2621" s="48">
        <v>2065</v>
      </c>
      <c r="O2621" s="48">
        <v>292</v>
      </c>
      <c r="P2621" s="48">
        <v>1762</v>
      </c>
      <c r="Q2621" s="48">
        <v>2054</v>
      </c>
      <c r="R2621" s="48">
        <v>0</v>
      </c>
      <c r="S2621" s="48">
        <v>11</v>
      </c>
      <c r="T2621" s="48">
        <v>11</v>
      </c>
      <c r="U2621" s="48">
        <v>292</v>
      </c>
      <c r="V2621" s="48">
        <v>1773</v>
      </c>
      <c r="W2621" s="156">
        <v>262271</v>
      </c>
      <c r="X2621" s="156">
        <v>941</v>
      </c>
      <c r="Y2621" s="156">
        <v>263212</v>
      </c>
      <c r="Z2621" s="28">
        <v>1</v>
      </c>
      <c r="AA2621" s="28"/>
      <c r="AB2621" s="111">
        <v>130</v>
      </c>
      <c r="AC2621" s="28">
        <v>0.254</v>
      </c>
      <c r="AD2621" s="28">
        <v>2.3599999999999999E-2</v>
      </c>
      <c r="AE2621" s="139"/>
      <c r="AF2621" s="139"/>
      <c r="AG2621" s="93">
        <v>79</v>
      </c>
      <c r="AH2621" s="93">
        <v>160</v>
      </c>
    </row>
    <row r="2622" spans="1:51">
      <c r="A2622" s="13" t="s">
        <v>128</v>
      </c>
      <c r="B2622" s="2" t="s">
        <v>75</v>
      </c>
      <c r="C2622" s="14" t="s">
        <v>187</v>
      </c>
      <c r="D2622" s="2">
        <v>2015</v>
      </c>
      <c r="E2622" s="14">
        <v>2015</v>
      </c>
      <c r="F2622" s="14" t="s">
        <v>101</v>
      </c>
      <c r="G2622" s="93">
        <v>10964</v>
      </c>
      <c r="H2622" s="93">
        <v>57652</v>
      </c>
      <c r="I2622" s="93">
        <v>20</v>
      </c>
      <c r="J2622" s="93">
        <v>376</v>
      </c>
      <c r="K2622" s="93">
        <v>10984</v>
      </c>
      <c r="L2622" s="93">
        <v>58028</v>
      </c>
      <c r="M2622" s="48">
        <v>69012</v>
      </c>
      <c r="N2622" s="48">
        <v>161775</v>
      </c>
      <c r="O2622" s="48">
        <v>29822</v>
      </c>
      <c r="P2622" s="48">
        <v>131042</v>
      </c>
      <c r="Q2622" s="48">
        <v>160864</v>
      </c>
      <c r="R2622" s="48">
        <v>60</v>
      </c>
      <c r="S2622" s="48">
        <v>851</v>
      </c>
      <c r="T2622" s="48">
        <v>911</v>
      </c>
      <c r="U2622" s="48">
        <v>29882</v>
      </c>
      <c r="V2622" s="48">
        <v>131893</v>
      </c>
      <c r="W2622" s="156">
        <v>21618842</v>
      </c>
      <c r="X2622" s="156">
        <v>116195</v>
      </c>
      <c r="Y2622" s="156">
        <v>21735037</v>
      </c>
      <c r="Z2622" s="28">
        <v>0.997</v>
      </c>
      <c r="AA2622" s="28"/>
      <c r="AB2622" s="111">
        <v>48</v>
      </c>
      <c r="AC2622" s="28">
        <v>0.20799999999999999</v>
      </c>
      <c r="AD2622" s="28">
        <v>8.2000000000000007E-3</v>
      </c>
      <c r="AE2622" s="139"/>
      <c r="AF2622" s="139"/>
      <c r="AG2622" s="93">
        <v>10198</v>
      </c>
      <c r="AH2622" s="93">
        <v>22791</v>
      </c>
    </row>
    <row r="2623" spans="1:51">
      <c r="A2623" s="13" t="s">
        <v>129</v>
      </c>
      <c r="B2623" s="2" t="s">
        <v>75</v>
      </c>
      <c r="C2623" s="14" t="s">
        <v>187</v>
      </c>
      <c r="D2623" s="2">
        <v>2015</v>
      </c>
      <c r="E2623" s="14">
        <v>2015</v>
      </c>
      <c r="F2623" s="14" t="s">
        <v>101</v>
      </c>
      <c r="G2623" s="93">
        <v>1513</v>
      </c>
      <c r="H2623" s="93">
        <v>9185</v>
      </c>
      <c r="I2623" s="93">
        <v>5</v>
      </c>
      <c r="J2623" s="93">
        <v>51</v>
      </c>
      <c r="K2623" s="93">
        <v>1518</v>
      </c>
      <c r="L2623" s="93">
        <v>9236</v>
      </c>
      <c r="M2623" s="48">
        <v>10754</v>
      </c>
      <c r="N2623" s="48">
        <v>24794</v>
      </c>
      <c r="O2623" s="48">
        <v>4184</v>
      </c>
      <c r="P2623" s="48">
        <v>20460</v>
      </c>
      <c r="Q2623" s="48">
        <v>24644</v>
      </c>
      <c r="R2623" s="48">
        <v>18</v>
      </c>
      <c r="S2623" s="48">
        <v>132</v>
      </c>
      <c r="T2623" s="48">
        <v>150</v>
      </c>
      <c r="U2623" s="48">
        <v>4202</v>
      </c>
      <c r="V2623" s="48">
        <v>20592</v>
      </c>
      <c r="W2623" s="156">
        <v>3181284</v>
      </c>
      <c r="X2623" s="156">
        <v>14300</v>
      </c>
      <c r="Y2623" s="156">
        <v>3195584</v>
      </c>
      <c r="Z2623" s="28">
        <v>1</v>
      </c>
      <c r="AA2623" s="28"/>
      <c r="AB2623" s="111">
        <v>130</v>
      </c>
      <c r="AC2623" s="28">
        <v>0.254</v>
      </c>
      <c r="AD2623" s="28">
        <v>2.3599999999999999E-2</v>
      </c>
      <c r="AE2623" s="139"/>
      <c r="AF2623" s="139"/>
      <c r="AG2623" s="93">
        <v>1317</v>
      </c>
      <c r="AH2623" s="93">
        <v>2956</v>
      </c>
    </row>
    <row r="2624" spans="1:51">
      <c r="A2624" s="13" t="s">
        <v>130</v>
      </c>
      <c r="B2624" s="2" t="s">
        <v>75</v>
      </c>
      <c r="C2624" s="14" t="s">
        <v>187</v>
      </c>
      <c r="D2624" s="2">
        <v>2015</v>
      </c>
      <c r="E2624" s="14">
        <v>2015</v>
      </c>
      <c r="F2624" s="14" t="s">
        <v>101</v>
      </c>
      <c r="G2624" s="93">
        <v>624</v>
      </c>
      <c r="H2624" s="93">
        <v>5849</v>
      </c>
      <c r="I2624" s="93">
        <v>0</v>
      </c>
      <c r="J2624" s="93">
        <v>14</v>
      </c>
      <c r="K2624" s="93">
        <v>624</v>
      </c>
      <c r="L2624" s="93">
        <v>5863</v>
      </c>
      <c r="M2624" s="48">
        <v>6487</v>
      </c>
      <c r="N2624" s="48">
        <v>12494</v>
      </c>
      <c r="O2624" s="48">
        <v>1590</v>
      </c>
      <c r="P2624" s="48">
        <v>10866</v>
      </c>
      <c r="Q2624" s="48">
        <v>12456</v>
      </c>
      <c r="R2624" s="48">
        <v>0</v>
      </c>
      <c r="S2624" s="48">
        <v>38</v>
      </c>
      <c r="T2624" s="48">
        <v>38</v>
      </c>
      <c r="U2624" s="48">
        <v>1590</v>
      </c>
      <c r="V2624" s="48">
        <v>10904</v>
      </c>
      <c r="W2624" s="156">
        <v>1693421</v>
      </c>
      <c r="X2624" s="156">
        <v>3521</v>
      </c>
      <c r="Y2624" s="156">
        <v>1696942</v>
      </c>
      <c r="Z2624" s="28">
        <v>0.99299999999999999</v>
      </c>
      <c r="AA2624" s="28"/>
      <c r="AB2624" s="111">
        <v>130</v>
      </c>
      <c r="AC2624" s="28">
        <v>0.254</v>
      </c>
      <c r="AD2624" s="28">
        <v>2.3599999999999999E-2</v>
      </c>
      <c r="AE2624" s="139"/>
      <c r="AF2624" s="139"/>
      <c r="AG2624" s="93">
        <v>385</v>
      </c>
      <c r="AH2624" s="93">
        <v>740</v>
      </c>
    </row>
    <row r="2625" spans="1:34">
      <c r="A2625" s="13" t="s">
        <v>131</v>
      </c>
      <c r="B2625" s="2" t="s">
        <v>75</v>
      </c>
      <c r="C2625" s="14" t="s">
        <v>187</v>
      </c>
      <c r="D2625" s="2">
        <v>2015</v>
      </c>
      <c r="E2625" s="14">
        <v>2015</v>
      </c>
      <c r="F2625" s="14" t="s">
        <v>101</v>
      </c>
      <c r="G2625" s="93">
        <v>264</v>
      </c>
      <c r="H2625" s="93">
        <v>1276</v>
      </c>
      <c r="I2625" s="93">
        <v>0</v>
      </c>
      <c r="J2625" s="93">
        <v>3</v>
      </c>
      <c r="K2625" s="93">
        <v>264</v>
      </c>
      <c r="L2625" s="93">
        <v>1279</v>
      </c>
      <c r="M2625" s="48">
        <v>1543</v>
      </c>
      <c r="N2625" s="48">
        <v>3187</v>
      </c>
      <c r="O2625" s="48">
        <v>738</v>
      </c>
      <c r="P2625" s="48">
        <v>2443</v>
      </c>
      <c r="Q2625" s="48">
        <v>3181</v>
      </c>
      <c r="R2625" s="48">
        <v>1</v>
      </c>
      <c r="S2625" s="48">
        <v>5</v>
      </c>
      <c r="T2625" s="48">
        <v>6</v>
      </c>
      <c r="U2625" s="48">
        <v>739</v>
      </c>
      <c r="V2625" s="48">
        <v>2448</v>
      </c>
      <c r="W2625" s="156">
        <v>444136</v>
      </c>
      <c r="X2625" s="156">
        <v>577</v>
      </c>
      <c r="Y2625" s="156">
        <v>444713</v>
      </c>
      <c r="Z2625" s="28">
        <v>0.86570000000000003</v>
      </c>
      <c r="AA2625" s="28"/>
      <c r="AB2625" s="111">
        <v>130</v>
      </c>
      <c r="AC2625" s="28">
        <v>0.254</v>
      </c>
      <c r="AD2625" s="28">
        <v>2.3599999999999999E-2</v>
      </c>
      <c r="AE2625" s="139"/>
      <c r="AF2625" s="139"/>
      <c r="AG2625" s="93">
        <v>99</v>
      </c>
      <c r="AH2625" s="93">
        <v>176</v>
      </c>
    </row>
    <row r="2626" spans="1:34">
      <c r="A2626" s="13" t="s">
        <v>132</v>
      </c>
      <c r="B2626" s="2" t="s">
        <v>76</v>
      </c>
      <c r="C2626" s="14" t="s">
        <v>187</v>
      </c>
      <c r="D2626" s="2">
        <v>2015</v>
      </c>
      <c r="E2626" s="14">
        <v>2015</v>
      </c>
      <c r="F2626" s="14" t="s">
        <v>101</v>
      </c>
      <c r="G2626" s="93">
        <v>77749</v>
      </c>
      <c r="H2626" s="93">
        <v>503249</v>
      </c>
      <c r="I2626" s="93">
        <v>955</v>
      </c>
      <c r="J2626" s="93">
        <v>5936</v>
      </c>
      <c r="K2626" s="93">
        <v>78704</v>
      </c>
      <c r="L2626" s="93">
        <v>509185</v>
      </c>
      <c r="M2626" s="48">
        <v>587889</v>
      </c>
      <c r="N2626" s="48">
        <v>1180032</v>
      </c>
      <c r="O2626" s="48">
        <v>178260</v>
      </c>
      <c r="P2626" s="48">
        <v>986178</v>
      </c>
      <c r="Q2626" s="48">
        <v>1164438</v>
      </c>
      <c r="R2626" s="48">
        <v>3070</v>
      </c>
      <c r="S2626" s="48">
        <v>12524</v>
      </c>
      <c r="T2626" s="48">
        <v>15594</v>
      </c>
      <c r="U2626" s="48">
        <v>181330</v>
      </c>
      <c r="V2626" s="48">
        <v>998702</v>
      </c>
      <c r="W2626" s="156">
        <v>172485219</v>
      </c>
      <c r="X2626" s="156">
        <v>2418458</v>
      </c>
      <c r="Y2626" s="156">
        <v>174903677</v>
      </c>
      <c r="Z2626" s="28">
        <v>0.95730000000000004</v>
      </c>
      <c r="AA2626" s="28"/>
      <c r="AB2626" s="111">
        <v>151</v>
      </c>
      <c r="AC2626" s="28">
        <v>0.51</v>
      </c>
      <c r="AD2626" s="28">
        <v>3.7400000000000003E-2</v>
      </c>
      <c r="AE2626" s="139"/>
      <c r="AF2626" s="139"/>
      <c r="AG2626" s="93">
        <v>107942</v>
      </c>
      <c r="AH2626" s="93">
        <v>220999</v>
      </c>
    </row>
    <row r="2627" spans="1:34">
      <c r="A2627" s="13" t="s">
        <v>133</v>
      </c>
      <c r="B2627" s="2" t="s">
        <v>75</v>
      </c>
      <c r="C2627" s="14" t="s">
        <v>187</v>
      </c>
      <c r="D2627" s="2">
        <v>2015</v>
      </c>
      <c r="E2627" s="14">
        <v>2015</v>
      </c>
      <c r="F2627" s="14" t="s">
        <v>101</v>
      </c>
      <c r="G2627" s="93">
        <v>1918</v>
      </c>
      <c r="H2627" s="93">
        <v>10160</v>
      </c>
      <c r="I2627" s="93">
        <v>4</v>
      </c>
      <c r="J2627" s="93">
        <v>21</v>
      </c>
      <c r="K2627" s="93">
        <v>1922</v>
      </c>
      <c r="L2627" s="93">
        <v>10181</v>
      </c>
      <c r="M2627" s="48">
        <v>12103</v>
      </c>
      <c r="N2627" s="48">
        <v>29748</v>
      </c>
      <c r="O2627" s="48">
        <v>5291</v>
      </c>
      <c r="P2627" s="48">
        <v>24374</v>
      </c>
      <c r="Q2627" s="48">
        <v>29665</v>
      </c>
      <c r="R2627" s="48">
        <v>11</v>
      </c>
      <c r="S2627" s="48">
        <v>72</v>
      </c>
      <c r="T2627" s="48">
        <v>83</v>
      </c>
      <c r="U2627" s="48">
        <v>5302</v>
      </c>
      <c r="V2627" s="48">
        <v>24446</v>
      </c>
      <c r="W2627" s="156">
        <v>3918918</v>
      </c>
      <c r="X2627" s="156">
        <v>6600</v>
      </c>
      <c r="Y2627" s="156">
        <v>3925518</v>
      </c>
      <c r="Z2627" s="28">
        <v>0.99519999999999997</v>
      </c>
      <c r="AA2627" s="28"/>
      <c r="AB2627" s="111">
        <v>130</v>
      </c>
      <c r="AC2627" s="28">
        <v>0.254</v>
      </c>
      <c r="AD2627" s="28">
        <v>2.3599999999999999E-2</v>
      </c>
      <c r="AE2627" s="139"/>
      <c r="AF2627" s="139"/>
      <c r="AG2627" s="93">
        <v>2765</v>
      </c>
      <c r="AH2627" s="93">
        <v>6452</v>
      </c>
    </row>
    <row r="2628" spans="1:34">
      <c r="A2628" s="13" t="s">
        <v>134</v>
      </c>
      <c r="B2628" s="2" t="s">
        <v>75</v>
      </c>
      <c r="C2628" s="14" t="s">
        <v>187</v>
      </c>
      <c r="D2628" s="2">
        <v>2015</v>
      </c>
      <c r="E2628" s="14">
        <v>2015</v>
      </c>
      <c r="F2628" s="14" t="s">
        <v>101</v>
      </c>
      <c r="G2628" s="93">
        <v>629</v>
      </c>
      <c r="H2628" s="93">
        <v>5689</v>
      </c>
      <c r="I2628" s="93">
        <v>21</v>
      </c>
      <c r="J2628" s="93">
        <v>127</v>
      </c>
      <c r="K2628" s="93">
        <v>650</v>
      </c>
      <c r="L2628" s="93">
        <v>5816</v>
      </c>
      <c r="M2628" s="48">
        <v>6466</v>
      </c>
      <c r="N2628" s="48">
        <v>10645</v>
      </c>
      <c r="O2628" s="48">
        <v>1368</v>
      </c>
      <c r="P2628" s="48">
        <v>8910</v>
      </c>
      <c r="Q2628" s="48">
        <v>10278</v>
      </c>
      <c r="R2628" s="48">
        <v>54</v>
      </c>
      <c r="S2628" s="48">
        <v>313</v>
      </c>
      <c r="T2628" s="48">
        <v>367</v>
      </c>
      <c r="U2628" s="48">
        <v>1422</v>
      </c>
      <c r="V2628" s="48">
        <v>9223</v>
      </c>
      <c r="W2628" s="156">
        <v>1481361</v>
      </c>
      <c r="X2628" s="156">
        <v>33291</v>
      </c>
      <c r="Y2628" s="156">
        <v>1514652</v>
      </c>
      <c r="Z2628" s="28">
        <v>0.99650000000000005</v>
      </c>
      <c r="AA2628" s="28"/>
      <c r="AB2628" s="111">
        <v>130</v>
      </c>
      <c r="AC2628" s="28">
        <v>0.254</v>
      </c>
      <c r="AD2628" s="28">
        <v>2.3599999999999999E-2</v>
      </c>
      <c r="AE2628" s="139"/>
      <c r="AF2628" s="139"/>
      <c r="AG2628" s="93">
        <v>1326</v>
      </c>
      <c r="AH2628" s="93">
        <v>2379</v>
      </c>
    </row>
    <row r="2629" spans="1:34">
      <c r="A2629" s="13" t="s">
        <v>135</v>
      </c>
      <c r="B2629" s="2" t="s">
        <v>75</v>
      </c>
      <c r="C2629" s="14" t="s">
        <v>187</v>
      </c>
      <c r="D2629" s="2">
        <v>2015</v>
      </c>
      <c r="E2629" s="14">
        <v>2015</v>
      </c>
      <c r="F2629" s="14" t="s">
        <v>101</v>
      </c>
      <c r="G2629" s="93">
        <v>148</v>
      </c>
      <c r="H2629" s="93">
        <v>961</v>
      </c>
      <c r="I2629" s="93">
        <v>0</v>
      </c>
      <c r="J2629" s="93">
        <v>0</v>
      </c>
      <c r="K2629" s="93">
        <v>148</v>
      </c>
      <c r="L2629" s="93">
        <v>961</v>
      </c>
      <c r="M2629" s="48">
        <v>1109</v>
      </c>
      <c r="N2629" s="48">
        <v>2094</v>
      </c>
      <c r="O2629" s="48">
        <v>429</v>
      </c>
      <c r="P2629" s="48">
        <v>1665</v>
      </c>
      <c r="Q2629" s="48">
        <v>2094</v>
      </c>
      <c r="R2629" s="48">
        <v>0</v>
      </c>
      <c r="S2629" s="48">
        <v>0</v>
      </c>
      <c r="T2629" s="48">
        <v>0</v>
      </c>
      <c r="U2629" s="48">
        <v>429</v>
      </c>
      <c r="V2629" s="48">
        <v>1665</v>
      </c>
      <c r="W2629" s="156">
        <v>283313</v>
      </c>
      <c r="X2629" s="156">
        <v>0</v>
      </c>
      <c r="Y2629" s="156">
        <v>283313</v>
      </c>
      <c r="Z2629" s="28">
        <v>1</v>
      </c>
      <c r="AA2629" s="28"/>
      <c r="AB2629" s="111">
        <v>130</v>
      </c>
      <c r="AC2629" s="28">
        <v>0.254</v>
      </c>
      <c r="AD2629" s="28">
        <v>2.3599999999999999E-2</v>
      </c>
      <c r="AE2629" s="139"/>
      <c r="AF2629" s="139"/>
      <c r="AG2629" s="93">
        <v>29</v>
      </c>
      <c r="AH2629" s="93">
        <v>52</v>
      </c>
    </row>
    <row r="2630" spans="1:34">
      <c r="A2630" s="13" t="s">
        <v>136</v>
      </c>
      <c r="B2630" s="2" t="s">
        <v>75</v>
      </c>
      <c r="C2630" s="14" t="s">
        <v>187</v>
      </c>
      <c r="D2630" s="2">
        <v>2015</v>
      </c>
      <c r="E2630" s="14">
        <v>2015</v>
      </c>
      <c r="F2630" s="14" t="s">
        <v>101</v>
      </c>
      <c r="G2630" s="93">
        <v>771</v>
      </c>
      <c r="H2630" s="93">
        <v>6329</v>
      </c>
      <c r="I2630" s="93">
        <v>1</v>
      </c>
      <c r="J2630" s="93">
        <v>24</v>
      </c>
      <c r="K2630" s="93">
        <v>772</v>
      </c>
      <c r="L2630" s="93">
        <v>6353</v>
      </c>
      <c r="M2630" s="48">
        <v>7125</v>
      </c>
      <c r="N2630" s="48">
        <v>13391</v>
      </c>
      <c r="O2630" s="48">
        <v>1978</v>
      </c>
      <c r="P2630" s="48">
        <v>11350</v>
      </c>
      <c r="Q2630" s="48">
        <v>13328</v>
      </c>
      <c r="R2630" s="48">
        <v>3</v>
      </c>
      <c r="S2630" s="48">
        <v>60</v>
      </c>
      <c r="T2630" s="48">
        <v>63</v>
      </c>
      <c r="U2630" s="48">
        <v>1981</v>
      </c>
      <c r="V2630" s="48">
        <v>11410</v>
      </c>
      <c r="W2630" s="156">
        <v>1919012</v>
      </c>
      <c r="X2630" s="156">
        <v>6700</v>
      </c>
      <c r="Y2630" s="156">
        <v>1925712</v>
      </c>
      <c r="Z2630" s="28">
        <v>1</v>
      </c>
      <c r="AA2630" s="28"/>
      <c r="AB2630" s="111">
        <v>130</v>
      </c>
      <c r="AC2630" s="28">
        <v>0.254</v>
      </c>
      <c r="AD2630" s="28">
        <v>2.3599999999999999E-2</v>
      </c>
      <c r="AE2630" s="139"/>
      <c r="AF2630" s="139"/>
      <c r="AG2630" s="93">
        <v>581</v>
      </c>
      <c r="AH2630" s="93">
        <v>1247</v>
      </c>
    </row>
    <row r="2631" spans="1:34">
      <c r="A2631" s="13" t="s">
        <v>137</v>
      </c>
      <c r="B2631" s="2" t="s">
        <v>75</v>
      </c>
      <c r="C2631" s="14" t="s">
        <v>187</v>
      </c>
      <c r="D2631" s="2">
        <v>2015</v>
      </c>
      <c r="E2631" s="14">
        <v>2015</v>
      </c>
      <c r="F2631" s="14" t="s">
        <v>101</v>
      </c>
      <c r="G2631" s="93">
        <v>4365</v>
      </c>
      <c r="H2631" s="93">
        <v>20842</v>
      </c>
      <c r="I2631" s="93">
        <v>8</v>
      </c>
      <c r="J2631" s="93">
        <v>29</v>
      </c>
      <c r="K2631" s="93">
        <v>4373</v>
      </c>
      <c r="L2631" s="93">
        <v>20871</v>
      </c>
      <c r="M2631" s="48">
        <v>25244</v>
      </c>
      <c r="N2631" s="48">
        <v>58213</v>
      </c>
      <c r="O2631" s="48">
        <v>11887</v>
      </c>
      <c r="P2631" s="48">
        <v>46213</v>
      </c>
      <c r="Q2631" s="48">
        <v>58100</v>
      </c>
      <c r="R2631" s="48">
        <v>31</v>
      </c>
      <c r="S2631" s="48">
        <v>82</v>
      </c>
      <c r="T2631" s="48">
        <v>113</v>
      </c>
      <c r="U2631" s="48">
        <v>11918</v>
      </c>
      <c r="V2631" s="48">
        <v>46295</v>
      </c>
      <c r="W2631" s="156">
        <v>7788734</v>
      </c>
      <c r="X2631" s="156">
        <v>8359</v>
      </c>
      <c r="Y2631" s="156">
        <v>7797093</v>
      </c>
      <c r="Z2631" s="28">
        <v>0.99880000000000002</v>
      </c>
      <c r="AA2631" s="28"/>
      <c r="AB2631" s="111">
        <v>12</v>
      </c>
      <c r="AC2631" s="28">
        <v>0.16700000000000001</v>
      </c>
      <c r="AD2631" s="28">
        <v>1.26E-2</v>
      </c>
      <c r="AE2631" s="139"/>
      <c r="AF2631" s="139"/>
      <c r="AG2631" s="93">
        <v>4007</v>
      </c>
      <c r="AH2631" s="93">
        <v>8948</v>
      </c>
    </row>
    <row r="2632" spans="1:34">
      <c r="A2632" s="13" t="s">
        <v>138</v>
      </c>
      <c r="B2632" s="2" t="s">
        <v>75</v>
      </c>
      <c r="C2632" s="14" t="s">
        <v>187</v>
      </c>
      <c r="D2632" s="2">
        <v>2015</v>
      </c>
      <c r="E2632" s="14">
        <v>2015</v>
      </c>
      <c r="F2632" s="14" t="s">
        <v>101</v>
      </c>
      <c r="G2632" s="93">
        <v>79</v>
      </c>
      <c r="H2632" s="93">
        <v>369</v>
      </c>
      <c r="I2632" s="93">
        <v>0</v>
      </c>
      <c r="J2632" s="93">
        <v>0</v>
      </c>
      <c r="K2632" s="93">
        <v>79</v>
      </c>
      <c r="L2632" s="93">
        <v>369</v>
      </c>
      <c r="M2632" s="48">
        <v>448</v>
      </c>
      <c r="N2632" s="48">
        <v>977</v>
      </c>
      <c r="O2632" s="48">
        <v>214</v>
      </c>
      <c r="P2632" s="48">
        <v>763</v>
      </c>
      <c r="Q2632" s="48">
        <v>977</v>
      </c>
      <c r="R2632" s="48">
        <v>0</v>
      </c>
      <c r="S2632" s="48">
        <v>0</v>
      </c>
      <c r="T2632" s="48">
        <v>0</v>
      </c>
      <c r="U2632" s="48">
        <v>214</v>
      </c>
      <c r="V2632" s="48">
        <v>763</v>
      </c>
      <c r="W2632" s="156">
        <v>127606</v>
      </c>
      <c r="X2632" s="156">
        <v>0</v>
      </c>
      <c r="Y2632" s="156">
        <v>127606</v>
      </c>
      <c r="Z2632" s="28">
        <v>0.92310000000000003</v>
      </c>
      <c r="AA2632" s="28"/>
      <c r="AB2632" s="111">
        <v>130</v>
      </c>
      <c r="AC2632" s="28">
        <v>0.254</v>
      </c>
      <c r="AD2632" s="28">
        <v>2.3599999999999999E-2</v>
      </c>
      <c r="AE2632" s="139"/>
      <c r="AF2632" s="139"/>
      <c r="AG2632" s="93">
        <v>44</v>
      </c>
      <c r="AH2632" s="93">
        <v>73</v>
      </c>
    </row>
    <row r="2633" spans="1:34">
      <c r="A2633" s="13" t="s">
        <v>139</v>
      </c>
      <c r="B2633" s="2" t="s">
        <v>75</v>
      </c>
      <c r="C2633" s="14" t="s">
        <v>187</v>
      </c>
      <c r="D2633" s="2">
        <v>2015</v>
      </c>
      <c r="E2633" s="14">
        <v>2015</v>
      </c>
      <c r="F2633" s="14" t="s">
        <v>101</v>
      </c>
      <c r="G2633" s="93">
        <v>17</v>
      </c>
      <c r="H2633" s="93">
        <v>454</v>
      </c>
      <c r="I2633" s="93">
        <v>0</v>
      </c>
      <c r="J2633" s="93">
        <v>1</v>
      </c>
      <c r="K2633" s="93">
        <v>17</v>
      </c>
      <c r="L2633" s="93">
        <v>455</v>
      </c>
      <c r="M2633" s="48">
        <v>472</v>
      </c>
      <c r="N2633" s="48">
        <v>792</v>
      </c>
      <c r="O2633" s="48">
        <v>41</v>
      </c>
      <c r="P2633" s="48">
        <v>749</v>
      </c>
      <c r="Q2633" s="48">
        <v>790</v>
      </c>
      <c r="R2633" s="48">
        <v>0</v>
      </c>
      <c r="S2633" s="48">
        <v>2</v>
      </c>
      <c r="T2633" s="48">
        <v>2</v>
      </c>
      <c r="U2633" s="48">
        <v>41</v>
      </c>
      <c r="V2633" s="48">
        <v>751</v>
      </c>
      <c r="W2633" s="156">
        <v>110238</v>
      </c>
      <c r="X2633" s="156">
        <v>168</v>
      </c>
      <c r="Y2633" s="156">
        <v>110406</v>
      </c>
      <c r="Z2633" s="28">
        <v>1</v>
      </c>
      <c r="AA2633" s="28"/>
      <c r="AB2633" s="111">
        <v>130</v>
      </c>
      <c r="AC2633" s="28">
        <v>0.254</v>
      </c>
      <c r="AD2633" s="28">
        <v>2.3599999999999999E-2</v>
      </c>
      <c r="AE2633" s="139"/>
      <c r="AF2633" s="139"/>
      <c r="AG2633" s="93">
        <v>65</v>
      </c>
      <c r="AH2633" s="93">
        <v>141</v>
      </c>
    </row>
    <row r="2634" spans="1:34">
      <c r="A2634" s="13" t="s">
        <v>140</v>
      </c>
      <c r="B2634" s="2" t="s">
        <v>75</v>
      </c>
      <c r="C2634" s="14" t="s">
        <v>187</v>
      </c>
      <c r="D2634" s="2">
        <v>2015</v>
      </c>
      <c r="E2634" s="14">
        <v>2015</v>
      </c>
      <c r="F2634" s="14" t="s">
        <v>101</v>
      </c>
      <c r="G2634" s="93">
        <v>2566</v>
      </c>
      <c r="H2634" s="93">
        <v>19415</v>
      </c>
      <c r="I2634" s="93">
        <v>8</v>
      </c>
      <c r="J2634" s="93">
        <v>106</v>
      </c>
      <c r="K2634" s="93">
        <v>2574</v>
      </c>
      <c r="L2634" s="93">
        <v>19521</v>
      </c>
      <c r="M2634" s="48">
        <v>22095</v>
      </c>
      <c r="N2634" s="48">
        <v>48884</v>
      </c>
      <c r="O2634" s="48">
        <v>6562</v>
      </c>
      <c r="P2634" s="48">
        <v>41986</v>
      </c>
      <c r="Q2634" s="48">
        <v>48548</v>
      </c>
      <c r="R2634" s="48">
        <v>29</v>
      </c>
      <c r="S2634" s="48">
        <v>307</v>
      </c>
      <c r="T2634" s="48">
        <v>336</v>
      </c>
      <c r="U2634" s="48">
        <v>6591</v>
      </c>
      <c r="V2634" s="48">
        <v>42293</v>
      </c>
      <c r="W2634" s="156">
        <v>6328904</v>
      </c>
      <c r="X2634" s="156">
        <v>28883</v>
      </c>
      <c r="Y2634" s="156">
        <v>6357787</v>
      </c>
      <c r="Z2634" s="28">
        <v>1</v>
      </c>
      <c r="AA2634" s="28"/>
      <c r="AB2634" s="111">
        <v>20</v>
      </c>
      <c r="AC2634" s="28">
        <v>0.25</v>
      </c>
      <c r="AD2634" s="28">
        <v>6.1800000000000001E-2</v>
      </c>
      <c r="AE2634" s="139"/>
      <c r="AF2634" s="139"/>
      <c r="AG2634" s="93">
        <v>6657</v>
      </c>
      <c r="AH2634" s="93">
        <v>14703</v>
      </c>
    </row>
    <row r="2635" spans="1:34">
      <c r="A2635" s="13" t="s">
        <v>141</v>
      </c>
      <c r="B2635" s="2" t="s">
        <v>75</v>
      </c>
      <c r="C2635" s="14" t="s">
        <v>187</v>
      </c>
      <c r="D2635" s="2">
        <v>2015</v>
      </c>
      <c r="E2635" s="14">
        <v>2015</v>
      </c>
      <c r="F2635" s="14" t="s">
        <v>101</v>
      </c>
      <c r="G2635" s="93">
        <v>355</v>
      </c>
      <c r="H2635" s="93">
        <v>3247</v>
      </c>
      <c r="I2635" s="93">
        <v>5</v>
      </c>
      <c r="J2635" s="93">
        <v>30</v>
      </c>
      <c r="K2635" s="93">
        <v>360</v>
      </c>
      <c r="L2635" s="93">
        <v>3277</v>
      </c>
      <c r="M2635" s="48">
        <v>3637</v>
      </c>
      <c r="N2635" s="48">
        <v>7493</v>
      </c>
      <c r="O2635" s="48">
        <v>863</v>
      </c>
      <c r="P2635" s="48">
        <v>6534</v>
      </c>
      <c r="Q2635" s="48">
        <v>7397</v>
      </c>
      <c r="R2635" s="48">
        <v>16</v>
      </c>
      <c r="S2635" s="48">
        <v>80</v>
      </c>
      <c r="T2635" s="48">
        <v>96</v>
      </c>
      <c r="U2635" s="48">
        <v>879</v>
      </c>
      <c r="V2635" s="48">
        <v>6614</v>
      </c>
      <c r="W2635" s="156">
        <v>917899</v>
      </c>
      <c r="X2635" s="156">
        <v>6463</v>
      </c>
      <c r="Y2635" s="156">
        <v>924362</v>
      </c>
      <c r="Z2635" s="28">
        <v>0.93079999999999996</v>
      </c>
      <c r="AA2635" s="28"/>
      <c r="AB2635" s="111">
        <v>130</v>
      </c>
      <c r="AC2635" s="28">
        <v>0.254</v>
      </c>
      <c r="AD2635" s="28">
        <v>2.3599999999999999E-2</v>
      </c>
      <c r="AE2635" s="139"/>
      <c r="AF2635" s="139"/>
      <c r="AG2635" s="93">
        <v>789</v>
      </c>
      <c r="AH2635" s="93">
        <v>1646</v>
      </c>
    </row>
    <row r="2636" spans="1:34">
      <c r="A2636" s="13" t="s">
        <v>142</v>
      </c>
      <c r="B2636" s="2" t="s">
        <v>75</v>
      </c>
      <c r="C2636" s="14" t="s">
        <v>187</v>
      </c>
      <c r="D2636" s="2">
        <v>2015</v>
      </c>
      <c r="E2636" s="14">
        <v>2015</v>
      </c>
      <c r="F2636" s="14" t="s">
        <v>101</v>
      </c>
      <c r="G2636" s="93">
        <v>327</v>
      </c>
      <c r="H2636" s="93">
        <v>3971</v>
      </c>
      <c r="I2636" s="93">
        <v>1</v>
      </c>
      <c r="J2636" s="93">
        <v>6</v>
      </c>
      <c r="K2636" s="93">
        <v>328</v>
      </c>
      <c r="L2636" s="93">
        <v>3977</v>
      </c>
      <c r="M2636" s="48">
        <v>4305</v>
      </c>
      <c r="N2636" s="48">
        <v>7801</v>
      </c>
      <c r="O2636" s="48">
        <v>856</v>
      </c>
      <c r="P2636" s="48">
        <v>6928</v>
      </c>
      <c r="Q2636" s="48">
        <v>7784</v>
      </c>
      <c r="R2636" s="48">
        <v>1</v>
      </c>
      <c r="S2636" s="48">
        <v>16</v>
      </c>
      <c r="T2636" s="48">
        <v>17</v>
      </c>
      <c r="U2636" s="48">
        <v>857</v>
      </c>
      <c r="V2636" s="48">
        <v>6944</v>
      </c>
      <c r="W2636" s="156">
        <v>1080896</v>
      </c>
      <c r="X2636" s="156">
        <v>1520</v>
      </c>
      <c r="Y2636" s="156">
        <v>1082416</v>
      </c>
      <c r="Z2636" s="28">
        <v>0.99550000000000005</v>
      </c>
      <c r="AA2636" s="28"/>
      <c r="AB2636" s="111">
        <v>130</v>
      </c>
      <c r="AC2636" s="28">
        <v>0.254</v>
      </c>
      <c r="AD2636" s="28">
        <v>2.3599999999999999E-2</v>
      </c>
      <c r="AE2636" s="139"/>
      <c r="AF2636" s="139"/>
      <c r="AG2636" s="93">
        <v>147</v>
      </c>
      <c r="AH2636" s="93">
        <v>254</v>
      </c>
    </row>
    <row r="2637" spans="1:34">
      <c r="A2637" s="13" t="s">
        <v>143</v>
      </c>
      <c r="B2637" s="2" t="s">
        <v>74</v>
      </c>
      <c r="C2637" s="14" t="s">
        <v>187</v>
      </c>
      <c r="D2637" s="2">
        <v>2015</v>
      </c>
      <c r="E2637" s="14">
        <v>2015</v>
      </c>
      <c r="F2637" s="14" t="s">
        <v>101</v>
      </c>
      <c r="G2637" s="93">
        <v>12356</v>
      </c>
      <c r="H2637" s="93">
        <v>110055</v>
      </c>
      <c r="I2637" s="93">
        <v>85</v>
      </c>
      <c r="J2637" s="93">
        <v>1961</v>
      </c>
      <c r="K2637" s="93">
        <v>12441</v>
      </c>
      <c r="L2637" s="93">
        <v>112016</v>
      </c>
      <c r="M2637" s="48">
        <v>124457</v>
      </c>
      <c r="N2637" s="48">
        <v>259162</v>
      </c>
      <c r="O2637" s="48">
        <v>31804</v>
      </c>
      <c r="P2637" s="48">
        <v>222794</v>
      </c>
      <c r="Q2637" s="48">
        <v>254598</v>
      </c>
      <c r="R2637" s="48">
        <v>300</v>
      </c>
      <c r="S2637" s="48">
        <v>4264</v>
      </c>
      <c r="T2637" s="48">
        <v>4564</v>
      </c>
      <c r="U2637" s="48">
        <v>32104</v>
      </c>
      <c r="V2637" s="48">
        <v>227058</v>
      </c>
      <c r="W2637" s="156">
        <v>34898902</v>
      </c>
      <c r="X2637" s="156">
        <v>527859</v>
      </c>
      <c r="Y2637" s="156">
        <v>35426761</v>
      </c>
      <c r="Z2637" s="28">
        <v>0.98399999999999999</v>
      </c>
      <c r="AA2637" s="28"/>
      <c r="AB2637" s="111">
        <v>36</v>
      </c>
      <c r="AC2637" s="28">
        <v>0.44400000000000001</v>
      </c>
      <c r="AD2637" s="28">
        <v>3.6999999999999998E-2</v>
      </c>
      <c r="AE2637" s="139"/>
      <c r="AF2637" s="139"/>
      <c r="AG2637" s="93">
        <v>28535</v>
      </c>
      <c r="AH2637" s="93">
        <v>61919</v>
      </c>
    </row>
    <row r="2638" spans="1:34">
      <c r="A2638" s="13" t="s">
        <v>144</v>
      </c>
      <c r="B2638" s="2" t="s">
        <v>74</v>
      </c>
      <c r="C2638" s="14" t="s">
        <v>187</v>
      </c>
      <c r="D2638" s="2">
        <v>2015</v>
      </c>
      <c r="E2638" s="14">
        <v>2015</v>
      </c>
      <c r="F2638" s="14" t="s">
        <v>101</v>
      </c>
      <c r="G2638" s="93">
        <v>857</v>
      </c>
      <c r="H2638" s="93">
        <v>8583</v>
      </c>
      <c r="I2638" s="93">
        <v>4</v>
      </c>
      <c r="J2638" s="93">
        <v>39</v>
      </c>
      <c r="K2638" s="93">
        <v>861</v>
      </c>
      <c r="L2638" s="93">
        <v>8622</v>
      </c>
      <c r="M2638" s="48">
        <v>9483</v>
      </c>
      <c r="N2638" s="48">
        <v>18205</v>
      </c>
      <c r="O2638" s="48">
        <v>2188</v>
      </c>
      <c r="P2638" s="48">
        <v>15919</v>
      </c>
      <c r="Q2638" s="48">
        <v>18107</v>
      </c>
      <c r="R2638" s="48">
        <v>14</v>
      </c>
      <c r="S2638" s="48">
        <v>84</v>
      </c>
      <c r="T2638" s="48">
        <v>98</v>
      </c>
      <c r="U2638" s="48">
        <v>2202</v>
      </c>
      <c r="V2638" s="48">
        <v>16003</v>
      </c>
      <c r="W2638" s="156">
        <v>2370506</v>
      </c>
      <c r="X2638" s="156">
        <v>12297</v>
      </c>
      <c r="Y2638" s="156">
        <v>2382803</v>
      </c>
      <c r="Z2638" s="28">
        <v>0.97399999999999998</v>
      </c>
      <c r="AA2638" s="28"/>
      <c r="AB2638" s="111">
        <v>130</v>
      </c>
      <c r="AC2638" s="28">
        <v>0.254</v>
      </c>
      <c r="AD2638" s="28">
        <v>2.3599999999999999E-2</v>
      </c>
      <c r="AE2638" s="139"/>
      <c r="AF2638" s="139"/>
      <c r="AG2638" s="93">
        <v>679</v>
      </c>
      <c r="AH2638" s="93">
        <v>1352</v>
      </c>
    </row>
    <row r="2639" spans="1:34">
      <c r="A2639" s="13" t="s">
        <v>145</v>
      </c>
      <c r="B2639" s="2" t="s">
        <v>75</v>
      </c>
      <c r="C2639" s="14" t="s">
        <v>187</v>
      </c>
      <c r="D2639" s="2">
        <v>2015</v>
      </c>
      <c r="E2639" s="14">
        <v>2015</v>
      </c>
      <c r="F2639" s="14" t="s">
        <v>101</v>
      </c>
      <c r="G2639" s="93">
        <v>101</v>
      </c>
      <c r="H2639" s="93">
        <v>977</v>
      </c>
      <c r="I2639" s="93">
        <v>0</v>
      </c>
      <c r="J2639" s="93">
        <v>1</v>
      </c>
      <c r="K2639" s="93">
        <v>101</v>
      </c>
      <c r="L2639" s="93">
        <v>978</v>
      </c>
      <c r="M2639" s="48">
        <v>1079</v>
      </c>
      <c r="N2639" s="48">
        <v>2027</v>
      </c>
      <c r="O2639" s="48">
        <v>245</v>
      </c>
      <c r="P2639" s="48">
        <v>1778</v>
      </c>
      <c r="Q2639" s="48">
        <v>2023</v>
      </c>
      <c r="R2639" s="48">
        <v>0</v>
      </c>
      <c r="S2639" s="48">
        <v>4</v>
      </c>
      <c r="T2639" s="48">
        <v>4</v>
      </c>
      <c r="U2639" s="48">
        <v>245</v>
      </c>
      <c r="V2639" s="48">
        <v>1782</v>
      </c>
      <c r="W2639" s="156">
        <v>277179</v>
      </c>
      <c r="X2639" s="156">
        <v>357</v>
      </c>
      <c r="Y2639" s="156">
        <v>277536</v>
      </c>
      <c r="Z2639" s="28">
        <v>0.98650000000000004</v>
      </c>
      <c r="AA2639" s="28"/>
      <c r="AB2639" s="111">
        <v>130</v>
      </c>
      <c r="AC2639" s="28">
        <v>0.254</v>
      </c>
      <c r="AD2639" s="28">
        <v>2.3599999999999999E-2</v>
      </c>
      <c r="AE2639" s="139"/>
      <c r="AF2639" s="139"/>
      <c r="AG2639" s="93">
        <v>56</v>
      </c>
      <c r="AH2639" s="93">
        <v>94</v>
      </c>
    </row>
    <row r="2640" spans="1:34">
      <c r="A2640" s="13" t="s">
        <v>146</v>
      </c>
      <c r="B2640" s="2" t="s">
        <v>75</v>
      </c>
      <c r="C2640" s="14" t="s">
        <v>187</v>
      </c>
      <c r="D2640" s="2">
        <v>2015</v>
      </c>
      <c r="E2640" s="14">
        <v>2015</v>
      </c>
      <c r="F2640" s="14" t="s">
        <v>101</v>
      </c>
      <c r="G2640" s="93">
        <v>17705</v>
      </c>
      <c r="H2640" s="93">
        <v>113604</v>
      </c>
      <c r="I2640" s="93">
        <v>48</v>
      </c>
      <c r="J2640" s="93">
        <v>505</v>
      </c>
      <c r="K2640" s="93">
        <v>17753</v>
      </c>
      <c r="L2640" s="93">
        <v>114109</v>
      </c>
      <c r="M2640" s="48">
        <v>131862</v>
      </c>
      <c r="N2640" s="48">
        <v>299627</v>
      </c>
      <c r="O2640" s="48">
        <v>48420</v>
      </c>
      <c r="P2640" s="48">
        <v>249709</v>
      </c>
      <c r="Q2640" s="48">
        <v>298129</v>
      </c>
      <c r="R2640" s="48">
        <v>145</v>
      </c>
      <c r="S2640" s="48">
        <v>1353</v>
      </c>
      <c r="T2640" s="48">
        <v>1498</v>
      </c>
      <c r="U2640" s="48">
        <v>48565</v>
      </c>
      <c r="V2640" s="48">
        <v>251062</v>
      </c>
      <c r="W2640" s="156">
        <v>40054102</v>
      </c>
      <c r="X2640" s="156">
        <v>156772</v>
      </c>
      <c r="Y2640" s="156">
        <v>40210874</v>
      </c>
      <c r="Z2640" s="28">
        <v>0.99399999999999999</v>
      </c>
      <c r="AA2640" s="28"/>
      <c r="AB2640" s="111">
        <v>92</v>
      </c>
      <c r="AC2640" s="28">
        <v>0.19600000000000001</v>
      </c>
      <c r="AD2640" s="28">
        <v>5.5800000000000002E-2</v>
      </c>
      <c r="AE2640" s="139"/>
      <c r="AF2640" s="139"/>
      <c r="AG2640" s="93">
        <v>16616</v>
      </c>
      <c r="AH2640" s="93">
        <v>36432</v>
      </c>
    </row>
    <row r="2641" spans="1:34">
      <c r="A2641" s="13" t="s">
        <v>147</v>
      </c>
      <c r="B2641" s="2" t="s">
        <v>74</v>
      </c>
      <c r="C2641" s="14" t="s">
        <v>187</v>
      </c>
      <c r="D2641" s="2">
        <v>2015</v>
      </c>
      <c r="E2641" s="14">
        <v>2015</v>
      </c>
      <c r="F2641" s="14" t="s">
        <v>101</v>
      </c>
      <c r="G2641" s="93">
        <v>16708</v>
      </c>
      <c r="H2641" s="93">
        <v>87322</v>
      </c>
      <c r="I2641" s="93">
        <v>196</v>
      </c>
      <c r="J2641" s="93">
        <v>1007</v>
      </c>
      <c r="K2641" s="93">
        <v>16904</v>
      </c>
      <c r="L2641" s="93">
        <v>88329</v>
      </c>
      <c r="M2641" s="48">
        <v>105233</v>
      </c>
      <c r="N2641" s="48">
        <v>220624</v>
      </c>
      <c r="O2641" s="48">
        <v>43155</v>
      </c>
      <c r="P2641" s="48">
        <v>174562</v>
      </c>
      <c r="Q2641" s="48">
        <v>217717</v>
      </c>
      <c r="R2641" s="48">
        <v>715</v>
      </c>
      <c r="S2641" s="48">
        <v>2192</v>
      </c>
      <c r="T2641" s="48">
        <v>2907</v>
      </c>
      <c r="U2641" s="48">
        <v>43870</v>
      </c>
      <c r="V2641" s="48">
        <v>176754</v>
      </c>
      <c r="W2641" s="156">
        <v>31602425</v>
      </c>
      <c r="X2641" s="156">
        <v>370306</v>
      </c>
      <c r="Y2641" s="156">
        <v>31972731</v>
      </c>
      <c r="Z2641" s="28">
        <v>0.9839</v>
      </c>
      <c r="AA2641" s="28"/>
      <c r="AB2641" s="111">
        <v>36</v>
      </c>
      <c r="AC2641" s="28">
        <v>0.5</v>
      </c>
      <c r="AD2641" s="28">
        <v>4.3E-3</v>
      </c>
      <c r="AE2641" s="139"/>
      <c r="AF2641" s="139"/>
      <c r="AG2641" s="93">
        <v>9280</v>
      </c>
      <c r="AH2641" s="93">
        <v>18430</v>
      </c>
    </row>
    <row r="2642" spans="1:34">
      <c r="A2642" s="13" t="s">
        <v>148</v>
      </c>
      <c r="B2642" s="2" t="s">
        <v>75</v>
      </c>
      <c r="C2642" s="14" t="s">
        <v>187</v>
      </c>
      <c r="D2642" s="2">
        <v>2015</v>
      </c>
      <c r="E2642" s="14">
        <v>2015</v>
      </c>
      <c r="F2642" s="14" t="s">
        <v>101</v>
      </c>
      <c r="G2642" s="93">
        <v>289</v>
      </c>
      <c r="H2642" s="93">
        <v>2411</v>
      </c>
      <c r="I2642" s="93">
        <v>2</v>
      </c>
      <c r="J2642" s="93">
        <v>8</v>
      </c>
      <c r="K2642" s="93">
        <v>291</v>
      </c>
      <c r="L2642" s="93">
        <v>2419</v>
      </c>
      <c r="M2642" s="48">
        <v>2710</v>
      </c>
      <c r="N2642" s="48">
        <v>6015</v>
      </c>
      <c r="O2642" s="48">
        <v>788</v>
      </c>
      <c r="P2642" s="48">
        <v>5202</v>
      </c>
      <c r="Q2642" s="48">
        <v>5990</v>
      </c>
      <c r="R2642" s="48">
        <v>5</v>
      </c>
      <c r="S2642" s="48">
        <v>20</v>
      </c>
      <c r="T2642" s="48">
        <v>25</v>
      </c>
      <c r="U2642" s="48">
        <v>793</v>
      </c>
      <c r="V2642" s="48">
        <v>5222</v>
      </c>
      <c r="W2642" s="156">
        <v>797365</v>
      </c>
      <c r="X2642" s="156">
        <v>2351</v>
      </c>
      <c r="Y2642" s="156">
        <v>799716</v>
      </c>
      <c r="Z2642" s="28">
        <v>1</v>
      </c>
      <c r="AA2642" s="28"/>
      <c r="AB2642" s="111">
        <v>130</v>
      </c>
      <c r="AC2642" s="28">
        <v>0.254</v>
      </c>
      <c r="AD2642" s="28">
        <v>2.3599999999999999E-2</v>
      </c>
      <c r="AE2642" s="139"/>
      <c r="AF2642" s="139"/>
      <c r="AG2642" s="93">
        <v>401</v>
      </c>
      <c r="AH2642" s="93">
        <v>924</v>
      </c>
    </row>
    <row r="2643" spans="1:34">
      <c r="A2643" s="13" t="s">
        <v>149</v>
      </c>
      <c r="B2643" s="2" t="s">
        <v>75</v>
      </c>
      <c r="C2643" s="14" t="s">
        <v>187</v>
      </c>
      <c r="D2643" s="2">
        <v>2015</v>
      </c>
      <c r="E2643" s="14">
        <v>2015</v>
      </c>
      <c r="F2643" s="14" t="s">
        <v>101</v>
      </c>
      <c r="G2643" s="93">
        <v>27659</v>
      </c>
      <c r="H2643" s="93">
        <v>154546</v>
      </c>
      <c r="I2643" s="93">
        <v>64</v>
      </c>
      <c r="J2643" s="93">
        <v>681</v>
      </c>
      <c r="K2643" s="93">
        <v>27723</v>
      </c>
      <c r="L2643" s="93">
        <v>155227</v>
      </c>
      <c r="M2643" s="48">
        <v>182950</v>
      </c>
      <c r="N2643" s="48">
        <v>405772</v>
      </c>
      <c r="O2643" s="48">
        <v>74093</v>
      </c>
      <c r="P2643" s="48">
        <v>329780</v>
      </c>
      <c r="Q2643" s="48">
        <v>403873</v>
      </c>
      <c r="R2643" s="48">
        <v>217</v>
      </c>
      <c r="S2643" s="48">
        <v>1682</v>
      </c>
      <c r="T2643" s="48">
        <v>1899</v>
      </c>
      <c r="U2643" s="48">
        <v>74310</v>
      </c>
      <c r="V2643" s="48">
        <v>331462</v>
      </c>
      <c r="W2643" s="156">
        <v>55635709</v>
      </c>
      <c r="X2643" s="156">
        <v>207487</v>
      </c>
      <c r="Y2643" s="156">
        <v>55843196</v>
      </c>
      <c r="Z2643" s="28">
        <v>0.99960000000000004</v>
      </c>
      <c r="AA2643" s="28"/>
      <c r="AB2643" s="111">
        <v>105</v>
      </c>
      <c r="AC2643" s="28">
        <v>0.13300000000000001</v>
      </c>
      <c r="AD2643" s="28">
        <v>3.09E-2</v>
      </c>
      <c r="AE2643" s="139"/>
      <c r="AF2643" s="139"/>
      <c r="AG2643" s="93">
        <v>21021</v>
      </c>
      <c r="AH2643" s="93">
        <v>44620</v>
      </c>
    </row>
    <row r="2644" spans="1:34">
      <c r="A2644" s="13" t="s">
        <v>150</v>
      </c>
      <c r="B2644" s="2" t="s">
        <v>74</v>
      </c>
      <c r="C2644" s="14" t="s">
        <v>187</v>
      </c>
      <c r="D2644" s="2">
        <v>2015</v>
      </c>
      <c r="E2644" s="14">
        <v>2015</v>
      </c>
      <c r="F2644" s="14" t="s">
        <v>101</v>
      </c>
      <c r="G2644" s="93">
        <v>15847</v>
      </c>
      <c r="H2644" s="93">
        <v>126724</v>
      </c>
      <c r="I2644" s="93">
        <v>119</v>
      </c>
      <c r="J2644" s="93">
        <v>1320</v>
      </c>
      <c r="K2644" s="93">
        <v>15966</v>
      </c>
      <c r="L2644" s="93">
        <v>128044</v>
      </c>
      <c r="M2644" s="48">
        <v>144010</v>
      </c>
      <c r="N2644" s="48">
        <v>292234</v>
      </c>
      <c r="O2644" s="48">
        <v>43109</v>
      </c>
      <c r="P2644" s="48">
        <v>245771</v>
      </c>
      <c r="Q2644" s="48">
        <v>288880</v>
      </c>
      <c r="R2644" s="48">
        <v>404</v>
      </c>
      <c r="S2644" s="48">
        <v>2950</v>
      </c>
      <c r="T2644" s="48">
        <v>3354</v>
      </c>
      <c r="U2644" s="48">
        <v>43513</v>
      </c>
      <c r="V2644" s="48">
        <v>248721</v>
      </c>
      <c r="W2644" s="156">
        <v>39783377</v>
      </c>
      <c r="X2644" s="156">
        <v>374693</v>
      </c>
      <c r="Y2644" s="156">
        <v>40158070</v>
      </c>
      <c r="Z2644" s="28">
        <v>0.9476</v>
      </c>
      <c r="AA2644" s="28"/>
      <c r="AB2644" s="111">
        <v>61</v>
      </c>
      <c r="AC2644" s="28">
        <v>0.39300000000000002</v>
      </c>
      <c r="AD2644" s="28">
        <v>1.2999999999999999E-2</v>
      </c>
      <c r="AE2644" s="139"/>
      <c r="AF2644" s="139"/>
      <c r="AG2644" s="93">
        <v>15996</v>
      </c>
      <c r="AH2644" s="93">
        <v>32854</v>
      </c>
    </row>
    <row r="2645" spans="1:34">
      <c r="A2645" s="13" t="s">
        <v>151</v>
      </c>
      <c r="B2645" s="2" t="s">
        <v>74</v>
      </c>
      <c r="C2645" s="14" t="s">
        <v>187</v>
      </c>
      <c r="D2645" s="2">
        <v>2015</v>
      </c>
      <c r="E2645" s="14">
        <v>2015</v>
      </c>
      <c r="F2645" s="14" t="s">
        <v>101</v>
      </c>
      <c r="G2645" s="93">
        <v>2490</v>
      </c>
      <c r="H2645" s="93">
        <v>30337</v>
      </c>
      <c r="I2645" s="93">
        <v>65</v>
      </c>
      <c r="J2645" s="93">
        <v>1419</v>
      </c>
      <c r="K2645" s="93">
        <v>2555</v>
      </c>
      <c r="L2645" s="93">
        <v>31756</v>
      </c>
      <c r="M2645" s="48">
        <v>34311</v>
      </c>
      <c r="N2645" s="48">
        <v>52489</v>
      </c>
      <c r="O2645" s="48">
        <v>5568</v>
      </c>
      <c r="P2645" s="48">
        <v>44592</v>
      </c>
      <c r="Q2645" s="48">
        <v>50160</v>
      </c>
      <c r="R2645" s="48">
        <v>178</v>
      </c>
      <c r="S2645" s="48">
        <v>2151</v>
      </c>
      <c r="T2645" s="48">
        <v>2329</v>
      </c>
      <c r="U2645" s="48">
        <v>5746</v>
      </c>
      <c r="V2645" s="48">
        <v>46743</v>
      </c>
      <c r="W2645" s="156">
        <v>7474195</v>
      </c>
      <c r="X2645" s="156">
        <v>278396</v>
      </c>
      <c r="Y2645" s="156">
        <v>7752591</v>
      </c>
      <c r="Z2645" s="28">
        <v>0.97640000000000005</v>
      </c>
      <c r="AA2645" s="28"/>
      <c r="AB2645" s="111">
        <v>12</v>
      </c>
      <c r="AC2645" s="28">
        <v>0.66700000000000004</v>
      </c>
      <c r="AD2645" s="28">
        <v>6.7599999999999993E-2</v>
      </c>
      <c r="AE2645" s="139"/>
      <c r="AF2645" s="139"/>
      <c r="AG2645" s="93">
        <v>3981</v>
      </c>
      <c r="AH2645" s="93">
        <v>6382</v>
      </c>
    </row>
    <row r="2646" spans="1:34">
      <c r="A2646" s="13" t="s">
        <v>152</v>
      </c>
      <c r="B2646" s="2" t="s">
        <v>75</v>
      </c>
      <c r="C2646" s="14" t="s">
        <v>187</v>
      </c>
      <c r="D2646" s="2">
        <v>2015</v>
      </c>
      <c r="E2646" s="14">
        <v>2015</v>
      </c>
      <c r="F2646" s="14" t="s">
        <v>101</v>
      </c>
      <c r="G2646" s="93">
        <v>8345</v>
      </c>
      <c r="H2646" s="93">
        <v>44691</v>
      </c>
      <c r="I2646" s="93">
        <v>22</v>
      </c>
      <c r="J2646" s="93">
        <v>293</v>
      </c>
      <c r="K2646" s="93">
        <v>8367</v>
      </c>
      <c r="L2646" s="93">
        <v>44984</v>
      </c>
      <c r="M2646" s="48">
        <v>53351</v>
      </c>
      <c r="N2646" s="48">
        <v>121533</v>
      </c>
      <c r="O2646" s="48">
        <v>21421</v>
      </c>
      <c r="P2646" s="48">
        <v>99243</v>
      </c>
      <c r="Q2646" s="48">
        <v>120664</v>
      </c>
      <c r="R2646" s="48">
        <v>78</v>
      </c>
      <c r="S2646" s="48">
        <v>791</v>
      </c>
      <c r="T2646" s="48">
        <v>869</v>
      </c>
      <c r="U2646" s="48">
        <v>21499</v>
      </c>
      <c r="V2646" s="48">
        <v>100034</v>
      </c>
      <c r="W2646" s="156">
        <v>16349997</v>
      </c>
      <c r="X2646" s="156">
        <v>93863</v>
      </c>
      <c r="Y2646" s="156">
        <v>16443860</v>
      </c>
      <c r="Z2646" s="28">
        <v>0.98380000000000001</v>
      </c>
      <c r="AA2646" s="28"/>
      <c r="AB2646" s="111">
        <v>34</v>
      </c>
      <c r="AC2646" s="28">
        <v>0.14699999999999999</v>
      </c>
      <c r="AD2646" s="28">
        <v>3.1199999999999999E-2</v>
      </c>
      <c r="AE2646" s="139"/>
      <c r="AF2646" s="139"/>
      <c r="AG2646" s="93">
        <v>7074</v>
      </c>
      <c r="AH2646" s="93">
        <v>15123</v>
      </c>
    </row>
    <row r="2647" spans="1:34">
      <c r="A2647" s="13" t="s">
        <v>153</v>
      </c>
      <c r="B2647" s="2" t="s">
        <v>74</v>
      </c>
      <c r="C2647" s="14" t="s">
        <v>187</v>
      </c>
      <c r="D2647" s="2">
        <v>2015</v>
      </c>
      <c r="E2647" s="14">
        <v>2015</v>
      </c>
      <c r="F2647" s="14" t="s">
        <v>101</v>
      </c>
      <c r="G2647" s="93">
        <v>1098</v>
      </c>
      <c r="H2647" s="93">
        <v>8954</v>
      </c>
      <c r="I2647" s="93">
        <v>2</v>
      </c>
      <c r="J2647" s="93">
        <v>23</v>
      </c>
      <c r="K2647" s="93">
        <v>1100</v>
      </c>
      <c r="L2647" s="93">
        <v>8977</v>
      </c>
      <c r="M2647" s="48">
        <v>10077</v>
      </c>
      <c r="N2647" s="48">
        <v>18636</v>
      </c>
      <c r="O2647" s="48">
        <v>2756</v>
      </c>
      <c r="P2647" s="48">
        <v>15807</v>
      </c>
      <c r="Q2647" s="48">
        <v>18563</v>
      </c>
      <c r="R2647" s="48">
        <v>9</v>
      </c>
      <c r="S2647" s="48">
        <v>64</v>
      </c>
      <c r="T2647" s="48">
        <v>73</v>
      </c>
      <c r="U2647" s="48">
        <v>2765</v>
      </c>
      <c r="V2647" s="48">
        <v>15871</v>
      </c>
      <c r="W2647" s="156">
        <v>2539443</v>
      </c>
      <c r="X2647" s="156">
        <v>7148</v>
      </c>
      <c r="Y2647" s="156">
        <v>2546591</v>
      </c>
      <c r="Z2647" s="28">
        <v>0.95909999999999995</v>
      </c>
      <c r="AA2647" s="28"/>
      <c r="AB2647" s="111">
        <v>130</v>
      </c>
      <c r="AC2647" s="28">
        <v>0.254</v>
      </c>
      <c r="AD2647" s="28">
        <v>2.3599999999999999E-2</v>
      </c>
      <c r="AE2647" s="139"/>
      <c r="AF2647" s="139"/>
      <c r="AG2647" s="93">
        <v>1072</v>
      </c>
      <c r="AH2647" s="93">
        <v>2187</v>
      </c>
    </row>
    <row r="2648" spans="1:34">
      <c r="A2648" s="13" t="s">
        <v>154</v>
      </c>
      <c r="B2648" s="2" t="s">
        <v>74</v>
      </c>
      <c r="C2648" s="14" t="s">
        <v>187</v>
      </c>
      <c r="D2648" s="2">
        <v>2015</v>
      </c>
      <c r="E2648" s="14">
        <v>2015</v>
      </c>
      <c r="F2648" s="14" t="s">
        <v>101</v>
      </c>
      <c r="G2648" s="93">
        <v>1105</v>
      </c>
      <c r="H2648" s="93">
        <v>14829</v>
      </c>
      <c r="I2648" s="93">
        <v>12</v>
      </c>
      <c r="J2648" s="93">
        <v>330</v>
      </c>
      <c r="K2648" s="93">
        <v>1117</v>
      </c>
      <c r="L2648" s="93">
        <v>15159</v>
      </c>
      <c r="M2648" s="48">
        <v>16276</v>
      </c>
      <c r="N2648" s="48">
        <v>31755</v>
      </c>
      <c r="O2648" s="48">
        <v>2626</v>
      </c>
      <c r="P2648" s="48">
        <v>28311</v>
      </c>
      <c r="Q2648" s="48">
        <v>30937</v>
      </c>
      <c r="R2648" s="48">
        <v>39</v>
      </c>
      <c r="S2648" s="48">
        <v>779</v>
      </c>
      <c r="T2648" s="48">
        <v>818</v>
      </c>
      <c r="U2648" s="48">
        <v>2665</v>
      </c>
      <c r="V2648" s="48">
        <v>29090</v>
      </c>
      <c r="W2648" s="156">
        <v>4118010</v>
      </c>
      <c r="X2648" s="156">
        <v>83201</v>
      </c>
      <c r="Y2648" s="156">
        <v>4201211</v>
      </c>
      <c r="Z2648" s="28">
        <v>0.9718</v>
      </c>
      <c r="AA2648" s="28"/>
      <c r="AB2648" s="111">
        <v>130</v>
      </c>
      <c r="AC2648" s="28">
        <v>0.254</v>
      </c>
      <c r="AD2648" s="28">
        <v>2.3599999999999999E-2</v>
      </c>
      <c r="AE2648" s="139"/>
      <c r="AF2648" s="139"/>
      <c r="AG2648" s="93">
        <v>3920</v>
      </c>
      <c r="AH2648" s="93">
        <v>7620</v>
      </c>
    </row>
    <row r="2649" spans="1:34">
      <c r="A2649" s="13" t="s">
        <v>155</v>
      </c>
      <c r="B2649" s="2" t="s">
        <v>74</v>
      </c>
      <c r="C2649" s="14" t="s">
        <v>187</v>
      </c>
      <c r="D2649" s="2">
        <v>2015</v>
      </c>
      <c r="E2649" s="14">
        <v>2015</v>
      </c>
      <c r="F2649" s="14" t="s">
        <v>101</v>
      </c>
      <c r="G2649" s="93">
        <v>2235</v>
      </c>
      <c r="H2649" s="93">
        <v>14886</v>
      </c>
      <c r="I2649" s="93">
        <v>7</v>
      </c>
      <c r="J2649" s="93">
        <v>80</v>
      </c>
      <c r="K2649" s="93">
        <v>2242</v>
      </c>
      <c r="L2649" s="93">
        <v>14966</v>
      </c>
      <c r="M2649" s="48">
        <v>17208</v>
      </c>
      <c r="N2649" s="48">
        <v>36422</v>
      </c>
      <c r="O2649" s="48">
        <v>5784</v>
      </c>
      <c r="P2649" s="48">
        <v>30447</v>
      </c>
      <c r="Q2649" s="48">
        <v>36231</v>
      </c>
      <c r="R2649" s="48">
        <v>16</v>
      </c>
      <c r="S2649" s="48">
        <v>175</v>
      </c>
      <c r="T2649" s="48">
        <v>191</v>
      </c>
      <c r="U2649" s="48">
        <v>5800</v>
      </c>
      <c r="V2649" s="48">
        <v>30622</v>
      </c>
      <c r="W2649" s="156">
        <v>4781974</v>
      </c>
      <c r="X2649" s="156">
        <v>21481</v>
      </c>
      <c r="Y2649" s="156">
        <v>4803455</v>
      </c>
      <c r="Z2649" s="28">
        <v>0.93759999999999999</v>
      </c>
      <c r="AA2649" s="28"/>
      <c r="AB2649" s="111">
        <v>130</v>
      </c>
      <c r="AC2649" s="28">
        <v>0.254</v>
      </c>
      <c r="AD2649" s="28">
        <v>2.3599999999999999E-2</v>
      </c>
      <c r="AE2649" s="139"/>
      <c r="AF2649" s="139"/>
      <c r="AG2649" s="93">
        <v>4251</v>
      </c>
      <c r="AH2649" s="93">
        <v>9584</v>
      </c>
    </row>
    <row r="2650" spans="1:34">
      <c r="A2650" s="13" t="s">
        <v>156</v>
      </c>
      <c r="B2650" s="2" t="s">
        <v>74</v>
      </c>
      <c r="C2650" s="14" t="s">
        <v>187</v>
      </c>
      <c r="D2650" s="2">
        <v>2015</v>
      </c>
      <c r="E2650" s="14">
        <v>2015</v>
      </c>
      <c r="F2650" s="14" t="s">
        <v>101</v>
      </c>
      <c r="G2650" s="93">
        <v>5385</v>
      </c>
      <c r="H2650" s="93">
        <v>48781</v>
      </c>
      <c r="I2650" s="93">
        <v>48</v>
      </c>
      <c r="J2650" s="93">
        <v>1105</v>
      </c>
      <c r="K2650" s="93">
        <v>5433</v>
      </c>
      <c r="L2650" s="93">
        <v>49886</v>
      </c>
      <c r="M2650" s="48">
        <v>55319</v>
      </c>
      <c r="N2650" s="48">
        <v>109813</v>
      </c>
      <c r="O2650" s="48">
        <v>13093</v>
      </c>
      <c r="P2650" s="48">
        <v>94279</v>
      </c>
      <c r="Q2650" s="48">
        <v>107372</v>
      </c>
      <c r="R2650" s="48">
        <v>156</v>
      </c>
      <c r="S2650" s="48">
        <v>2285</v>
      </c>
      <c r="T2650" s="48">
        <v>2441</v>
      </c>
      <c r="U2650" s="48">
        <v>13249</v>
      </c>
      <c r="V2650" s="48">
        <v>96564</v>
      </c>
      <c r="W2650" s="156">
        <v>14945508</v>
      </c>
      <c r="X2650" s="156">
        <v>295737</v>
      </c>
      <c r="Y2650" s="156">
        <v>15241245</v>
      </c>
      <c r="Z2650" s="28">
        <v>0.97309999999999997</v>
      </c>
      <c r="AA2650" s="28"/>
      <c r="AB2650" s="111">
        <v>19</v>
      </c>
      <c r="AC2650" s="28">
        <v>0.42099999999999999</v>
      </c>
      <c r="AD2650" s="28">
        <v>2.7300000000000001E-2</v>
      </c>
      <c r="AE2650" s="139"/>
      <c r="AF2650" s="139"/>
      <c r="AG2650" s="93">
        <v>10382</v>
      </c>
      <c r="AH2650" s="93">
        <v>21178</v>
      </c>
    </row>
    <row r="2651" spans="1:34">
      <c r="A2651" s="13" t="s">
        <v>157</v>
      </c>
      <c r="B2651" s="2" t="s">
        <v>74</v>
      </c>
      <c r="C2651" s="14" t="s">
        <v>187</v>
      </c>
      <c r="D2651" s="2">
        <v>2015</v>
      </c>
      <c r="E2651" s="14">
        <v>2015</v>
      </c>
      <c r="F2651" s="14" t="s">
        <v>101</v>
      </c>
      <c r="G2651" s="93">
        <v>1136</v>
      </c>
      <c r="H2651" s="93">
        <v>12696</v>
      </c>
      <c r="I2651" s="93">
        <v>1</v>
      </c>
      <c r="J2651" s="93">
        <v>21</v>
      </c>
      <c r="K2651" s="93">
        <v>1137</v>
      </c>
      <c r="L2651" s="93">
        <v>12717</v>
      </c>
      <c r="M2651" s="48">
        <v>13854</v>
      </c>
      <c r="N2651" s="48">
        <v>25698</v>
      </c>
      <c r="O2651" s="48">
        <v>2830</v>
      </c>
      <c r="P2651" s="48">
        <v>22804</v>
      </c>
      <c r="Q2651" s="48">
        <v>25634</v>
      </c>
      <c r="R2651" s="48">
        <v>6</v>
      </c>
      <c r="S2651" s="48">
        <v>58</v>
      </c>
      <c r="T2651" s="48">
        <v>64</v>
      </c>
      <c r="U2651" s="48">
        <v>2836</v>
      </c>
      <c r="V2651" s="48">
        <v>22862</v>
      </c>
      <c r="W2651" s="156">
        <v>3416479</v>
      </c>
      <c r="X2651" s="156">
        <v>5250</v>
      </c>
      <c r="Y2651" s="156">
        <v>3421729</v>
      </c>
      <c r="Z2651" s="28">
        <v>0.96860000000000002</v>
      </c>
      <c r="AA2651" s="28"/>
      <c r="AB2651" s="111">
        <v>130</v>
      </c>
      <c r="AC2651" s="28">
        <v>0.254</v>
      </c>
      <c r="AD2651" s="28">
        <v>2.3599999999999999E-2</v>
      </c>
      <c r="AE2651" s="139"/>
      <c r="AF2651" s="139"/>
      <c r="AG2651" s="93">
        <v>2352</v>
      </c>
      <c r="AH2651" s="93">
        <v>4922</v>
      </c>
    </row>
    <row r="2652" spans="1:34">
      <c r="A2652" s="13" t="s">
        <v>158</v>
      </c>
      <c r="B2652" s="2" t="s">
        <v>75</v>
      </c>
      <c r="C2652" s="14" t="s">
        <v>187</v>
      </c>
      <c r="D2652" s="2">
        <v>2015</v>
      </c>
      <c r="E2652" s="14">
        <v>2015</v>
      </c>
      <c r="F2652" s="14" t="s">
        <v>101</v>
      </c>
      <c r="G2652" s="93">
        <v>1449</v>
      </c>
      <c r="H2652" s="93">
        <v>11564</v>
      </c>
      <c r="I2652" s="93">
        <v>1</v>
      </c>
      <c r="J2652" s="93">
        <v>21</v>
      </c>
      <c r="K2652" s="93">
        <v>1450</v>
      </c>
      <c r="L2652" s="93">
        <v>11585</v>
      </c>
      <c r="M2652" s="48">
        <v>13035</v>
      </c>
      <c r="N2652" s="48">
        <v>25135</v>
      </c>
      <c r="O2652" s="48">
        <v>3633</v>
      </c>
      <c r="P2652" s="48">
        <v>21457</v>
      </c>
      <c r="Q2652" s="48">
        <v>25090</v>
      </c>
      <c r="R2652" s="48">
        <v>3</v>
      </c>
      <c r="S2652" s="48">
        <v>42</v>
      </c>
      <c r="T2652" s="48">
        <v>45</v>
      </c>
      <c r="U2652" s="48">
        <v>3636</v>
      </c>
      <c r="V2652" s="48">
        <v>21499</v>
      </c>
      <c r="W2652" s="156">
        <v>3310254</v>
      </c>
      <c r="X2652" s="156">
        <v>5873</v>
      </c>
      <c r="Y2652" s="156">
        <v>3316127</v>
      </c>
      <c r="Z2652" s="28">
        <v>0.97089999999999999</v>
      </c>
      <c r="AA2652" s="28"/>
      <c r="AB2652" s="111">
        <v>130</v>
      </c>
      <c r="AC2652" s="28">
        <v>0.254</v>
      </c>
      <c r="AD2652" s="28">
        <v>2.3599999999999999E-2</v>
      </c>
      <c r="AE2652" s="139"/>
      <c r="AF2652" s="139"/>
      <c r="AG2652" s="93">
        <v>612</v>
      </c>
      <c r="AH2652" s="93">
        <v>1003</v>
      </c>
    </row>
    <row r="2653" spans="1:34">
      <c r="A2653" s="13" t="s">
        <v>159</v>
      </c>
      <c r="B2653" s="2" t="s">
        <v>75</v>
      </c>
      <c r="C2653" s="14" t="s">
        <v>187</v>
      </c>
      <c r="D2653" s="2">
        <v>2015</v>
      </c>
      <c r="E2653" s="14">
        <v>2015</v>
      </c>
      <c r="F2653" s="14" t="s">
        <v>101</v>
      </c>
      <c r="G2653" s="93">
        <v>5</v>
      </c>
      <c r="H2653" s="93">
        <v>159</v>
      </c>
      <c r="I2653" s="93">
        <v>0</v>
      </c>
      <c r="J2653" s="93">
        <v>0</v>
      </c>
      <c r="K2653" s="93">
        <v>5</v>
      </c>
      <c r="L2653" s="93">
        <v>159</v>
      </c>
      <c r="M2653" s="48">
        <v>164</v>
      </c>
      <c r="N2653" s="48">
        <v>297</v>
      </c>
      <c r="O2653" s="48">
        <v>14</v>
      </c>
      <c r="P2653" s="48">
        <v>283</v>
      </c>
      <c r="Q2653" s="48">
        <v>297</v>
      </c>
      <c r="R2653" s="48">
        <v>0</v>
      </c>
      <c r="S2653" s="48">
        <v>0</v>
      </c>
      <c r="T2653" s="48">
        <v>0</v>
      </c>
      <c r="U2653" s="48">
        <v>14</v>
      </c>
      <c r="V2653" s="48">
        <v>283</v>
      </c>
      <c r="W2653" s="156">
        <v>38806</v>
      </c>
      <c r="X2653" s="156">
        <v>0</v>
      </c>
      <c r="Y2653" s="156">
        <v>38806</v>
      </c>
      <c r="Z2653" s="28">
        <v>1</v>
      </c>
      <c r="AA2653" s="28"/>
      <c r="AB2653" s="111">
        <v>130</v>
      </c>
      <c r="AC2653" s="28">
        <v>0.254</v>
      </c>
      <c r="AD2653" s="28">
        <v>2.3599999999999999E-2</v>
      </c>
      <c r="AE2653" s="139"/>
      <c r="AF2653" s="139"/>
      <c r="AG2653" s="93">
        <v>3</v>
      </c>
      <c r="AH2653" s="93">
        <v>4</v>
      </c>
    </row>
    <row r="2654" spans="1:34">
      <c r="A2654" s="13" t="s">
        <v>160</v>
      </c>
      <c r="B2654" s="2" t="s">
        <v>75</v>
      </c>
      <c r="C2654" s="14" t="s">
        <v>187</v>
      </c>
      <c r="D2654" s="2">
        <v>2015</v>
      </c>
      <c r="E2654" s="14">
        <v>2015</v>
      </c>
      <c r="F2654" s="14" t="s">
        <v>101</v>
      </c>
      <c r="G2654" s="93">
        <v>432</v>
      </c>
      <c r="H2654" s="93">
        <v>2832</v>
      </c>
      <c r="I2654" s="93">
        <v>0</v>
      </c>
      <c r="J2654" s="93">
        <v>3</v>
      </c>
      <c r="K2654" s="93">
        <v>432</v>
      </c>
      <c r="L2654" s="93">
        <v>2835</v>
      </c>
      <c r="M2654" s="48">
        <v>3267</v>
      </c>
      <c r="N2654" s="48">
        <v>6982</v>
      </c>
      <c r="O2654" s="48">
        <v>1217</v>
      </c>
      <c r="P2654" s="48">
        <v>5758</v>
      </c>
      <c r="Q2654" s="48">
        <v>6975</v>
      </c>
      <c r="R2654" s="48">
        <v>1</v>
      </c>
      <c r="S2654" s="48">
        <v>6</v>
      </c>
      <c r="T2654" s="48">
        <v>7</v>
      </c>
      <c r="U2654" s="48">
        <v>1218</v>
      </c>
      <c r="V2654" s="48">
        <v>5764</v>
      </c>
      <c r="W2654" s="156">
        <v>926910</v>
      </c>
      <c r="X2654" s="156">
        <v>616</v>
      </c>
      <c r="Y2654" s="156">
        <v>927526</v>
      </c>
      <c r="Z2654" s="28">
        <v>1</v>
      </c>
      <c r="AA2654" s="28"/>
      <c r="AB2654" s="111">
        <v>130</v>
      </c>
      <c r="AC2654" s="28">
        <v>0.254</v>
      </c>
      <c r="AD2654" s="28">
        <v>2.3599999999999999E-2</v>
      </c>
      <c r="AE2654" s="139"/>
      <c r="AF2654" s="139"/>
      <c r="AG2654" s="93">
        <v>152</v>
      </c>
      <c r="AH2654" s="93">
        <v>254</v>
      </c>
    </row>
    <row r="2655" spans="1:34">
      <c r="A2655" s="13" t="s">
        <v>161</v>
      </c>
      <c r="B2655" s="2" t="s">
        <v>74</v>
      </c>
      <c r="C2655" s="14" t="s">
        <v>187</v>
      </c>
      <c r="D2655" s="2">
        <v>2015</v>
      </c>
      <c r="E2655" s="14">
        <v>2015</v>
      </c>
      <c r="F2655" s="14" t="s">
        <v>101</v>
      </c>
      <c r="G2655" s="93">
        <v>2953</v>
      </c>
      <c r="H2655" s="93">
        <v>20260</v>
      </c>
      <c r="I2655" s="93">
        <v>4</v>
      </c>
      <c r="J2655" s="93">
        <v>115</v>
      </c>
      <c r="K2655" s="93">
        <v>2957</v>
      </c>
      <c r="L2655" s="93">
        <v>20375</v>
      </c>
      <c r="M2655" s="48">
        <v>23332</v>
      </c>
      <c r="N2655" s="48">
        <v>44434</v>
      </c>
      <c r="O2655" s="48">
        <v>7201</v>
      </c>
      <c r="P2655" s="48">
        <v>36958</v>
      </c>
      <c r="Q2655" s="48">
        <v>44159</v>
      </c>
      <c r="R2655" s="48">
        <v>17</v>
      </c>
      <c r="S2655" s="48">
        <v>258</v>
      </c>
      <c r="T2655" s="48">
        <v>275</v>
      </c>
      <c r="U2655" s="48">
        <v>7218</v>
      </c>
      <c r="V2655" s="48">
        <v>37216</v>
      </c>
      <c r="W2655" s="156">
        <v>6316880.2300000004</v>
      </c>
      <c r="X2655" s="156">
        <v>33419.800000000003</v>
      </c>
      <c r="Y2655" s="156">
        <v>6350300.0300000003</v>
      </c>
      <c r="Z2655" s="28">
        <v>0.96650000000000003</v>
      </c>
      <c r="AA2655" s="28"/>
      <c r="AB2655" s="111">
        <v>6</v>
      </c>
      <c r="AC2655" s="28">
        <v>0.66700000000000004</v>
      </c>
      <c r="AD2655" s="28">
        <v>2.1000000000000001E-2</v>
      </c>
      <c r="AE2655" s="139"/>
      <c r="AF2655" s="139"/>
      <c r="AG2655" s="93">
        <v>2318</v>
      </c>
      <c r="AH2655" s="93">
        <v>4599</v>
      </c>
    </row>
    <row r="2656" spans="1:34">
      <c r="A2656" s="13" t="s">
        <v>162</v>
      </c>
      <c r="B2656" s="2" t="s">
        <v>74</v>
      </c>
      <c r="C2656" s="14" t="s">
        <v>187</v>
      </c>
      <c r="D2656" s="2">
        <v>2015</v>
      </c>
      <c r="E2656" s="14">
        <v>2015</v>
      </c>
      <c r="F2656" s="14" t="s">
        <v>101</v>
      </c>
      <c r="G2656" s="93">
        <v>1743</v>
      </c>
      <c r="H2656" s="93">
        <v>18179</v>
      </c>
      <c r="I2656" s="93">
        <v>10</v>
      </c>
      <c r="J2656" s="93">
        <v>119</v>
      </c>
      <c r="K2656" s="93">
        <v>1753</v>
      </c>
      <c r="L2656" s="93">
        <v>18298</v>
      </c>
      <c r="M2656" s="48">
        <v>20051</v>
      </c>
      <c r="N2656" s="48">
        <v>35934</v>
      </c>
      <c r="O2656" s="48">
        <v>4260</v>
      </c>
      <c r="P2656" s="48">
        <v>31332</v>
      </c>
      <c r="Q2656" s="48">
        <v>35592</v>
      </c>
      <c r="R2656" s="48">
        <v>35</v>
      </c>
      <c r="S2656" s="48">
        <v>307</v>
      </c>
      <c r="T2656" s="48">
        <v>342</v>
      </c>
      <c r="U2656" s="48">
        <v>4295</v>
      </c>
      <c r="V2656" s="48">
        <v>31639</v>
      </c>
      <c r="W2656" s="156">
        <v>4888731</v>
      </c>
      <c r="X2656" s="156">
        <v>35081</v>
      </c>
      <c r="Y2656" s="156">
        <v>4923812</v>
      </c>
      <c r="Z2656" s="28">
        <v>0.91849999999999998</v>
      </c>
      <c r="AA2656" s="28"/>
      <c r="AB2656" s="111">
        <v>130</v>
      </c>
      <c r="AC2656" s="28">
        <v>0.254</v>
      </c>
      <c r="AD2656" s="28">
        <v>2.3599999999999999E-2</v>
      </c>
      <c r="AE2656" s="139"/>
      <c r="AF2656" s="139"/>
      <c r="AG2656" s="93">
        <v>3258</v>
      </c>
      <c r="AH2656" s="93">
        <v>6703</v>
      </c>
    </row>
    <row r="2657" spans="1:51">
      <c r="A2657" s="13" t="s">
        <v>163</v>
      </c>
      <c r="B2657" s="2" t="s">
        <v>75</v>
      </c>
      <c r="C2657" s="14" t="s">
        <v>187</v>
      </c>
      <c r="D2657" s="2">
        <v>2015</v>
      </c>
      <c r="E2657" s="14">
        <v>2015</v>
      </c>
      <c r="F2657" s="14" t="s">
        <v>101</v>
      </c>
      <c r="G2657" s="93">
        <v>6064</v>
      </c>
      <c r="H2657" s="93">
        <v>37310</v>
      </c>
      <c r="I2657" s="93">
        <v>9</v>
      </c>
      <c r="J2657" s="93">
        <v>78</v>
      </c>
      <c r="K2657" s="93">
        <v>6073</v>
      </c>
      <c r="L2657" s="93">
        <v>37388</v>
      </c>
      <c r="M2657" s="48">
        <v>43461</v>
      </c>
      <c r="N2657" s="48">
        <v>92311</v>
      </c>
      <c r="O2657" s="48">
        <v>15850</v>
      </c>
      <c r="P2657" s="48">
        <v>76214</v>
      </c>
      <c r="Q2657" s="48">
        <v>92064</v>
      </c>
      <c r="R2657" s="48">
        <v>32</v>
      </c>
      <c r="S2657" s="48">
        <v>215</v>
      </c>
      <c r="T2657" s="48">
        <v>247</v>
      </c>
      <c r="U2657" s="48">
        <v>15882</v>
      </c>
      <c r="V2657" s="48">
        <v>76429</v>
      </c>
      <c r="W2657" s="156">
        <v>12576455</v>
      </c>
      <c r="X2657" s="156">
        <v>25136</v>
      </c>
      <c r="Y2657" s="156">
        <v>12601591</v>
      </c>
      <c r="Z2657" s="28">
        <v>0.99580000000000002</v>
      </c>
      <c r="AA2657" s="28"/>
      <c r="AB2657" s="111">
        <v>24</v>
      </c>
      <c r="AC2657" s="28">
        <v>8.3000000000000004E-2</v>
      </c>
      <c r="AD2657" s="28">
        <v>1.7299999999999999E-2</v>
      </c>
      <c r="AE2657" s="139"/>
      <c r="AF2657" s="139"/>
      <c r="AG2657" s="93">
        <v>5324</v>
      </c>
      <c r="AH2657" s="93">
        <v>11438</v>
      </c>
    </row>
    <row r="2658" spans="1:51">
      <c r="A2658" s="13" t="s">
        <v>164</v>
      </c>
      <c r="B2658" s="2" t="s">
        <v>75</v>
      </c>
      <c r="C2658" s="14" t="s">
        <v>187</v>
      </c>
      <c r="D2658" s="2">
        <v>2015</v>
      </c>
      <c r="E2658" s="14">
        <v>2015</v>
      </c>
      <c r="F2658" s="14" t="s">
        <v>101</v>
      </c>
      <c r="G2658" s="93">
        <v>766</v>
      </c>
      <c r="H2658" s="93">
        <v>4932</v>
      </c>
      <c r="I2658" s="93">
        <v>3</v>
      </c>
      <c r="J2658" s="93">
        <v>31</v>
      </c>
      <c r="K2658" s="93">
        <v>769</v>
      </c>
      <c r="L2658" s="93">
        <v>4963</v>
      </c>
      <c r="M2658" s="48">
        <v>5732</v>
      </c>
      <c r="N2658" s="48">
        <v>13196</v>
      </c>
      <c r="O2658" s="48">
        <v>2115</v>
      </c>
      <c r="P2658" s="48">
        <v>10990</v>
      </c>
      <c r="Q2658" s="48">
        <v>13105</v>
      </c>
      <c r="R2658" s="48">
        <v>11</v>
      </c>
      <c r="S2658" s="48">
        <v>80</v>
      </c>
      <c r="T2658" s="48">
        <v>91</v>
      </c>
      <c r="U2658" s="48">
        <v>2126</v>
      </c>
      <c r="V2658" s="48">
        <v>11070</v>
      </c>
      <c r="W2658" s="156">
        <v>1756404</v>
      </c>
      <c r="X2658" s="156">
        <v>9887</v>
      </c>
      <c r="Y2658" s="156">
        <v>1766291</v>
      </c>
      <c r="Z2658" s="28">
        <v>0.96640000000000004</v>
      </c>
      <c r="AA2658" s="28"/>
      <c r="AB2658" s="111">
        <v>130</v>
      </c>
      <c r="AC2658" s="28">
        <v>0.254</v>
      </c>
      <c r="AD2658" s="28">
        <v>2.3599999999999999E-2</v>
      </c>
      <c r="AE2658" s="139"/>
      <c r="AF2658" s="139"/>
      <c r="AG2658" s="93">
        <v>669</v>
      </c>
      <c r="AH2658" s="93">
        <v>1413</v>
      </c>
    </row>
    <row r="2659" spans="1:51">
      <c r="A2659" s="13" t="s">
        <v>165</v>
      </c>
      <c r="B2659" s="2" t="s">
        <v>75</v>
      </c>
      <c r="C2659" s="14" t="s">
        <v>187</v>
      </c>
      <c r="D2659" s="2">
        <v>2015</v>
      </c>
      <c r="E2659" s="14">
        <v>2015</v>
      </c>
      <c r="F2659" s="14" t="s">
        <v>101</v>
      </c>
      <c r="G2659" s="93">
        <v>634</v>
      </c>
      <c r="H2659" s="93">
        <v>4194</v>
      </c>
      <c r="I2659" s="93">
        <v>2</v>
      </c>
      <c r="J2659" s="93">
        <v>10</v>
      </c>
      <c r="K2659" s="93">
        <v>636</v>
      </c>
      <c r="L2659" s="93">
        <v>4204</v>
      </c>
      <c r="M2659" s="48">
        <v>4840</v>
      </c>
      <c r="N2659" s="48">
        <v>10610</v>
      </c>
      <c r="O2659" s="48">
        <v>1730</v>
      </c>
      <c r="P2659" s="48">
        <v>8846</v>
      </c>
      <c r="Q2659" s="48">
        <v>10576</v>
      </c>
      <c r="R2659" s="48">
        <v>6</v>
      </c>
      <c r="S2659" s="48">
        <v>28</v>
      </c>
      <c r="T2659" s="48">
        <v>34</v>
      </c>
      <c r="U2659" s="48">
        <v>1736</v>
      </c>
      <c r="V2659" s="48">
        <v>8874</v>
      </c>
      <c r="W2659" s="156">
        <v>1381374</v>
      </c>
      <c r="X2659" s="156">
        <v>4598</v>
      </c>
      <c r="Y2659" s="156">
        <v>1385972</v>
      </c>
      <c r="Z2659" s="28">
        <v>0.97330000000000005</v>
      </c>
      <c r="AA2659" s="28"/>
      <c r="AB2659" s="111">
        <v>130</v>
      </c>
      <c r="AC2659" s="28">
        <v>0.254</v>
      </c>
      <c r="AD2659" s="28">
        <v>2.3599999999999999E-2</v>
      </c>
      <c r="AE2659" s="139"/>
      <c r="AF2659" s="139"/>
      <c r="AG2659" s="93">
        <v>414</v>
      </c>
      <c r="AH2659" s="93">
        <v>860</v>
      </c>
    </row>
    <row r="2660" spans="1:51">
      <c r="A2660" s="13" t="s">
        <v>166</v>
      </c>
      <c r="B2660" s="2" t="s">
        <v>75</v>
      </c>
      <c r="C2660" s="14" t="s">
        <v>187</v>
      </c>
      <c r="D2660" s="2">
        <v>2015</v>
      </c>
      <c r="E2660" s="14">
        <v>2015</v>
      </c>
      <c r="F2660" s="14" t="s">
        <v>101</v>
      </c>
      <c r="G2660" s="93">
        <v>65</v>
      </c>
      <c r="H2660" s="93">
        <v>960</v>
      </c>
      <c r="I2660" s="93">
        <v>0</v>
      </c>
      <c r="J2660" s="93">
        <v>2</v>
      </c>
      <c r="K2660" s="93">
        <v>65</v>
      </c>
      <c r="L2660" s="93">
        <v>962</v>
      </c>
      <c r="M2660" s="48">
        <v>1027</v>
      </c>
      <c r="N2660" s="48">
        <v>1848</v>
      </c>
      <c r="O2660" s="48">
        <v>164</v>
      </c>
      <c r="P2660" s="48">
        <v>1682</v>
      </c>
      <c r="Q2660" s="48">
        <v>1846</v>
      </c>
      <c r="R2660" s="48">
        <v>0</v>
      </c>
      <c r="S2660" s="48">
        <v>2</v>
      </c>
      <c r="T2660" s="48">
        <v>2</v>
      </c>
      <c r="U2660" s="48">
        <v>164</v>
      </c>
      <c r="V2660" s="48">
        <v>1684</v>
      </c>
      <c r="W2660" s="156">
        <v>270673</v>
      </c>
      <c r="X2660" s="156">
        <v>368</v>
      </c>
      <c r="Y2660" s="156">
        <v>271041</v>
      </c>
      <c r="Z2660" s="28">
        <v>1</v>
      </c>
      <c r="AA2660" s="28"/>
      <c r="AB2660" s="111">
        <v>130</v>
      </c>
      <c r="AC2660" s="28">
        <v>0.254</v>
      </c>
      <c r="AD2660" s="28">
        <v>2.3599999999999999E-2</v>
      </c>
      <c r="AE2660" s="139"/>
      <c r="AF2660" s="139"/>
      <c r="AG2660" s="93">
        <v>38</v>
      </c>
      <c r="AH2660" s="93">
        <v>52</v>
      </c>
    </row>
    <row r="2661" spans="1:51">
      <c r="A2661" s="13" t="s">
        <v>167</v>
      </c>
      <c r="B2661" s="2" t="s">
        <v>74</v>
      </c>
      <c r="C2661" s="14" t="s">
        <v>187</v>
      </c>
      <c r="D2661" s="2">
        <v>2015</v>
      </c>
      <c r="E2661" s="14">
        <v>2015</v>
      </c>
      <c r="F2661" s="14" t="s">
        <v>101</v>
      </c>
      <c r="G2661" s="93">
        <v>8783</v>
      </c>
      <c r="H2661" s="93">
        <v>44154</v>
      </c>
      <c r="I2661" s="93">
        <v>19</v>
      </c>
      <c r="J2661" s="93">
        <v>397</v>
      </c>
      <c r="K2661" s="93">
        <v>8802</v>
      </c>
      <c r="L2661" s="93">
        <v>44551</v>
      </c>
      <c r="M2661" s="48">
        <v>53353</v>
      </c>
      <c r="N2661" s="48">
        <v>125197</v>
      </c>
      <c r="O2661" s="48">
        <v>24178</v>
      </c>
      <c r="P2661" s="48">
        <v>99930</v>
      </c>
      <c r="Q2661" s="48">
        <v>124108</v>
      </c>
      <c r="R2661" s="48">
        <v>67</v>
      </c>
      <c r="S2661" s="48">
        <v>1022</v>
      </c>
      <c r="T2661" s="48">
        <v>1089</v>
      </c>
      <c r="U2661" s="48">
        <v>24245</v>
      </c>
      <c r="V2661" s="48">
        <v>100952</v>
      </c>
      <c r="W2661" s="156">
        <v>16810710</v>
      </c>
      <c r="X2661" s="156">
        <v>129900</v>
      </c>
      <c r="Y2661" s="156">
        <v>16940610</v>
      </c>
      <c r="Z2661" s="28">
        <v>0.98080000000000001</v>
      </c>
      <c r="AA2661" s="28"/>
      <c r="AB2661" s="111">
        <v>15</v>
      </c>
      <c r="AC2661" s="28">
        <v>0.33300000000000002</v>
      </c>
      <c r="AD2661" s="28">
        <v>3.39E-2</v>
      </c>
      <c r="AE2661" s="139"/>
      <c r="AF2661" s="139"/>
      <c r="AG2661" s="93">
        <v>8059</v>
      </c>
      <c r="AH2661" s="93">
        <v>18745</v>
      </c>
    </row>
    <row r="2662" spans="1:51">
      <c r="A2662" s="13" t="s">
        <v>168</v>
      </c>
      <c r="B2662" s="2" t="s">
        <v>75</v>
      </c>
      <c r="C2662" s="14" t="s">
        <v>187</v>
      </c>
      <c r="D2662" s="2">
        <v>2015</v>
      </c>
      <c r="E2662" s="14">
        <v>2015</v>
      </c>
      <c r="F2662" s="14" t="s">
        <v>101</v>
      </c>
      <c r="G2662" s="93">
        <v>348</v>
      </c>
      <c r="H2662" s="93">
        <v>2844</v>
      </c>
      <c r="I2662" s="93">
        <v>0</v>
      </c>
      <c r="J2662" s="93">
        <v>7</v>
      </c>
      <c r="K2662" s="93">
        <v>348</v>
      </c>
      <c r="L2662" s="93">
        <v>2851</v>
      </c>
      <c r="M2662" s="48">
        <v>3199</v>
      </c>
      <c r="N2662" s="48">
        <v>5734</v>
      </c>
      <c r="O2662" s="48">
        <v>890</v>
      </c>
      <c r="P2662" s="48">
        <v>4827</v>
      </c>
      <c r="Q2662" s="48">
        <v>5717</v>
      </c>
      <c r="R2662" s="48">
        <v>1</v>
      </c>
      <c r="S2662" s="48">
        <v>16</v>
      </c>
      <c r="T2662" s="48">
        <v>17</v>
      </c>
      <c r="U2662" s="48">
        <v>891</v>
      </c>
      <c r="V2662" s="48">
        <v>4843</v>
      </c>
      <c r="W2662" s="156">
        <v>777812</v>
      </c>
      <c r="X2662" s="156">
        <v>2068</v>
      </c>
      <c r="Y2662" s="156">
        <v>779880</v>
      </c>
      <c r="Z2662" s="28">
        <v>0.98819999999999997</v>
      </c>
      <c r="AA2662" s="28"/>
      <c r="AB2662" s="111">
        <v>130</v>
      </c>
      <c r="AC2662" s="28">
        <v>0.254</v>
      </c>
      <c r="AD2662" s="28">
        <v>2.3599999999999999E-2</v>
      </c>
      <c r="AE2662" s="139"/>
      <c r="AF2662" s="139"/>
      <c r="AG2662" s="93">
        <v>118</v>
      </c>
      <c r="AH2662" s="93">
        <v>182</v>
      </c>
    </row>
    <row r="2663" spans="1:51">
      <c r="A2663" s="13" t="s">
        <v>169</v>
      </c>
      <c r="B2663" s="2" t="s">
        <v>74</v>
      </c>
      <c r="C2663" s="14" t="s">
        <v>187</v>
      </c>
      <c r="D2663" s="2">
        <v>2015</v>
      </c>
      <c r="E2663" s="14">
        <v>2015</v>
      </c>
      <c r="F2663" s="14" t="s">
        <v>101</v>
      </c>
      <c r="G2663" s="93">
        <v>3300</v>
      </c>
      <c r="H2663" s="93">
        <v>34152</v>
      </c>
      <c r="I2663" s="93">
        <v>9</v>
      </c>
      <c r="J2663" s="93">
        <v>287</v>
      </c>
      <c r="K2663" s="93">
        <v>3309</v>
      </c>
      <c r="L2663" s="93">
        <v>34439</v>
      </c>
      <c r="M2663" s="48">
        <v>37748</v>
      </c>
      <c r="N2663" s="48">
        <v>76256</v>
      </c>
      <c r="O2663" s="48">
        <v>8399</v>
      </c>
      <c r="P2663" s="48">
        <v>67208</v>
      </c>
      <c r="Q2663" s="48">
        <v>75607</v>
      </c>
      <c r="R2663" s="48">
        <v>34</v>
      </c>
      <c r="S2663" s="48">
        <v>615</v>
      </c>
      <c r="T2663" s="48">
        <v>649</v>
      </c>
      <c r="U2663" s="48">
        <v>8433</v>
      </c>
      <c r="V2663" s="48">
        <v>67823</v>
      </c>
      <c r="W2663" s="156">
        <v>10445000</v>
      </c>
      <c r="X2663" s="156">
        <v>123213</v>
      </c>
      <c r="Y2663" s="156">
        <v>10568213</v>
      </c>
      <c r="Z2663" s="28">
        <v>0.7077</v>
      </c>
      <c r="AA2663" s="28"/>
      <c r="AB2663" s="111">
        <v>15</v>
      </c>
      <c r="AC2663" s="28">
        <v>0.33300000000000002</v>
      </c>
      <c r="AD2663" s="28">
        <v>5.9400000000000001E-2</v>
      </c>
      <c r="AE2663" s="139"/>
      <c r="AF2663" s="139"/>
      <c r="AG2663" s="93">
        <v>6938</v>
      </c>
      <c r="AH2663" s="93">
        <v>15572</v>
      </c>
    </row>
    <row r="2664" spans="1:51">
      <c r="A2664" s="13" t="s">
        <v>170</v>
      </c>
      <c r="B2664" s="2" t="s">
        <v>74</v>
      </c>
      <c r="C2664" s="14" t="s">
        <v>187</v>
      </c>
      <c r="D2664" s="2">
        <v>2015</v>
      </c>
      <c r="E2664" s="14">
        <v>2015</v>
      </c>
      <c r="F2664" s="14" t="s">
        <v>101</v>
      </c>
      <c r="G2664" s="93">
        <v>1085</v>
      </c>
      <c r="H2664" s="93">
        <v>9292</v>
      </c>
      <c r="I2664" s="93">
        <v>20</v>
      </c>
      <c r="J2664" s="93">
        <v>125</v>
      </c>
      <c r="K2664" s="93">
        <v>1105</v>
      </c>
      <c r="L2664" s="93">
        <v>9417</v>
      </c>
      <c r="M2664" s="48">
        <v>10522</v>
      </c>
      <c r="N2664" s="48">
        <v>20991</v>
      </c>
      <c r="O2664" s="48">
        <v>2860</v>
      </c>
      <c r="P2664" s="48">
        <v>17709</v>
      </c>
      <c r="Q2664" s="48">
        <v>20569</v>
      </c>
      <c r="R2664" s="48">
        <v>86</v>
      </c>
      <c r="S2664" s="48">
        <v>336</v>
      </c>
      <c r="T2664" s="48">
        <v>422</v>
      </c>
      <c r="U2664" s="48">
        <v>2946</v>
      </c>
      <c r="V2664" s="48">
        <v>18045</v>
      </c>
      <c r="W2664" s="156">
        <v>2793950</v>
      </c>
      <c r="X2664" s="156">
        <v>51842</v>
      </c>
      <c r="Y2664" s="156">
        <v>2845792</v>
      </c>
      <c r="Z2664" s="28">
        <v>0.93220000000000003</v>
      </c>
      <c r="AA2664" s="28"/>
      <c r="AB2664" s="111">
        <v>130</v>
      </c>
      <c r="AC2664" s="28">
        <v>0.254</v>
      </c>
      <c r="AD2664" s="28">
        <v>2.3599999999999999E-2</v>
      </c>
      <c r="AE2664" s="139"/>
      <c r="AF2664" s="139"/>
      <c r="AG2664" s="93">
        <v>914</v>
      </c>
      <c r="AH2664" s="93">
        <v>1813</v>
      </c>
    </row>
    <row r="2665" spans="1:51">
      <c r="A2665" s="13" t="s">
        <v>171</v>
      </c>
      <c r="B2665" s="2" t="s">
        <v>75</v>
      </c>
      <c r="C2665" s="14" t="s">
        <v>187</v>
      </c>
      <c r="D2665" s="2">
        <v>2015</v>
      </c>
      <c r="E2665" s="14">
        <v>2015</v>
      </c>
      <c r="F2665" s="14" t="s">
        <v>101</v>
      </c>
      <c r="G2665" s="93">
        <v>830</v>
      </c>
      <c r="H2665" s="93">
        <v>5518</v>
      </c>
      <c r="I2665" s="93">
        <v>2</v>
      </c>
      <c r="J2665" s="93">
        <v>13</v>
      </c>
      <c r="K2665" s="93">
        <v>832</v>
      </c>
      <c r="L2665" s="93">
        <v>5531</v>
      </c>
      <c r="M2665" s="48">
        <v>6363</v>
      </c>
      <c r="N2665" s="48">
        <v>13792</v>
      </c>
      <c r="O2665" s="48">
        <v>2250</v>
      </c>
      <c r="P2665" s="48">
        <v>11496</v>
      </c>
      <c r="Q2665" s="48">
        <v>13746</v>
      </c>
      <c r="R2665" s="48">
        <v>5</v>
      </c>
      <c r="S2665" s="48">
        <v>41</v>
      </c>
      <c r="T2665" s="48">
        <v>46</v>
      </c>
      <c r="U2665" s="48">
        <v>2255</v>
      </c>
      <c r="V2665" s="48">
        <v>11537</v>
      </c>
      <c r="W2665" s="156">
        <v>1914004</v>
      </c>
      <c r="X2665" s="156">
        <v>4745</v>
      </c>
      <c r="Y2665" s="156">
        <v>1918749</v>
      </c>
      <c r="Z2665" s="28">
        <v>0.99629999999999996</v>
      </c>
      <c r="AA2665" s="28"/>
      <c r="AB2665" s="111">
        <v>130</v>
      </c>
      <c r="AC2665" s="28">
        <v>0.254</v>
      </c>
      <c r="AD2665" s="28">
        <v>2.3599999999999999E-2</v>
      </c>
      <c r="AE2665" s="139"/>
      <c r="AF2665" s="139"/>
      <c r="AG2665" s="93">
        <v>533</v>
      </c>
      <c r="AH2665" s="93">
        <v>1044</v>
      </c>
    </row>
    <row r="2666" spans="1:51">
      <c r="A2666" s="51" t="s">
        <v>172</v>
      </c>
      <c r="B2666" s="2" t="s">
        <v>66</v>
      </c>
      <c r="C2666" s="14" t="s">
        <v>65</v>
      </c>
      <c r="D2666" s="2">
        <v>2015</v>
      </c>
      <c r="E2666" s="14">
        <v>2016</v>
      </c>
      <c r="F2666" s="14" t="s">
        <v>101</v>
      </c>
      <c r="G2666" s="93">
        <v>276806</v>
      </c>
      <c r="H2666" s="93">
        <v>1857833</v>
      </c>
      <c r="I2666" s="93">
        <v>2008</v>
      </c>
      <c r="J2666" s="93">
        <v>18733</v>
      </c>
      <c r="K2666" s="93">
        <v>278814</v>
      </c>
      <c r="L2666" s="93">
        <v>1876566</v>
      </c>
      <c r="M2666" s="48">
        <v>2155380</v>
      </c>
      <c r="N2666" s="48">
        <v>4501050</v>
      </c>
      <c r="O2666" s="48">
        <v>701130</v>
      </c>
      <c r="P2666" s="48">
        <v>3752062</v>
      </c>
      <c r="Q2666" s="48">
        <v>4453192</v>
      </c>
      <c r="R2666" s="48">
        <v>6609</v>
      </c>
      <c r="S2666" s="48">
        <v>41249</v>
      </c>
      <c r="T2666" s="48">
        <v>47858</v>
      </c>
      <c r="U2666" s="48">
        <v>707739</v>
      </c>
      <c r="V2666" s="48">
        <v>3793311</v>
      </c>
      <c r="W2666" s="156">
        <v>626061148.23000002</v>
      </c>
      <c r="X2666" s="156">
        <v>6146981.2800000003</v>
      </c>
      <c r="Y2666" s="156">
        <v>632208129.50999999</v>
      </c>
      <c r="Z2666" s="28">
        <v>0.97019999999999995</v>
      </c>
      <c r="AA2666" s="28"/>
      <c r="AB2666" s="111">
        <v>67</v>
      </c>
      <c r="AC2666" s="28">
        <v>0.28399999999999997</v>
      </c>
      <c r="AD2666" s="28">
        <v>4.9399999999999999E-2</v>
      </c>
      <c r="AE2666" s="139"/>
      <c r="AF2666" s="139"/>
      <c r="AG2666" s="93">
        <v>321950</v>
      </c>
      <c r="AH2666" s="93">
        <v>674586</v>
      </c>
      <c r="AI2666" s="2"/>
      <c r="AJ2666" s="2"/>
      <c r="AK2666" s="2"/>
      <c r="AL2666" s="2"/>
      <c r="AM2666" s="2"/>
      <c r="AN2666" s="2"/>
      <c r="AO2666" s="2"/>
      <c r="AP2666" s="2"/>
      <c r="AQ2666" s="2"/>
      <c r="AR2666" s="2"/>
      <c r="AS2666" s="2"/>
      <c r="AT2666" s="2"/>
      <c r="AU2666" s="2"/>
      <c r="AV2666" s="2"/>
      <c r="AW2666" s="2"/>
      <c r="AX2666" s="2"/>
      <c r="AY2666" s="2"/>
    </row>
    <row r="2667" spans="1:51">
      <c r="A2667" s="51" t="s">
        <v>173</v>
      </c>
      <c r="B2667" s="2" t="s">
        <v>74</v>
      </c>
      <c r="C2667" s="14" t="s">
        <v>65</v>
      </c>
      <c r="D2667" s="2">
        <v>2015</v>
      </c>
      <c r="E2667" s="14">
        <v>2016</v>
      </c>
      <c r="F2667" s="14" t="s">
        <v>101</v>
      </c>
      <c r="G2667" s="93">
        <v>7531</v>
      </c>
      <c r="H2667" s="93">
        <v>53964</v>
      </c>
      <c r="I2667" s="93">
        <v>83</v>
      </c>
      <c r="J2667" s="93">
        <v>1075</v>
      </c>
      <c r="K2667" s="93">
        <v>7614</v>
      </c>
      <c r="L2667" s="93">
        <v>55039</v>
      </c>
      <c r="M2667" s="48">
        <v>62653</v>
      </c>
      <c r="N2667" s="48">
        <v>121539</v>
      </c>
      <c r="O2667" s="48">
        <v>17541</v>
      </c>
      <c r="P2667" s="48">
        <v>101256</v>
      </c>
      <c r="Q2667" s="48">
        <v>118797</v>
      </c>
      <c r="R2667" s="48">
        <v>285</v>
      </c>
      <c r="S2667" s="48">
        <v>2457</v>
      </c>
      <c r="T2667" s="48">
        <v>2742</v>
      </c>
      <c r="U2667" s="48">
        <v>17826</v>
      </c>
      <c r="V2667" s="48">
        <v>103713</v>
      </c>
      <c r="W2667" s="156">
        <v>17364851</v>
      </c>
      <c r="X2667" s="156">
        <v>327031</v>
      </c>
      <c r="Y2667" s="156">
        <v>17691882</v>
      </c>
      <c r="Z2667" s="28">
        <v>0.85609999999999997</v>
      </c>
      <c r="AA2667" s="28"/>
      <c r="AB2667" s="111">
        <v>3</v>
      </c>
      <c r="AC2667" s="28">
        <v>0.66700000000000004</v>
      </c>
      <c r="AD2667" s="28">
        <v>0</v>
      </c>
      <c r="AE2667" s="139"/>
      <c r="AF2667" s="139"/>
      <c r="AG2667" s="93">
        <v>8885</v>
      </c>
      <c r="AH2667" s="93">
        <v>16910</v>
      </c>
      <c r="AI2667" s="1"/>
      <c r="AJ2667" s="1"/>
      <c r="AK2667" s="1"/>
      <c r="AL2667" s="1"/>
      <c r="AM2667" s="1"/>
      <c r="AN2667" s="1"/>
      <c r="AO2667" s="1"/>
      <c r="AP2667" s="1"/>
      <c r="AQ2667" s="1"/>
      <c r="AR2667" s="1"/>
      <c r="AS2667" s="1"/>
      <c r="AT2667" s="1"/>
      <c r="AU2667" s="1"/>
      <c r="AV2667" s="1"/>
      <c r="AW2667" s="1"/>
      <c r="AX2667" s="1"/>
      <c r="AY2667" s="1"/>
    </row>
    <row r="2668" spans="1:51">
      <c r="A2668" s="51" t="s">
        <v>174</v>
      </c>
      <c r="B2668" s="2" t="s">
        <v>75</v>
      </c>
      <c r="C2668" s="14" t="s">
        <v>65</v>
      </c>
      <c r="D2668" s="2">
        <v>2015</v>
      </c>
      <c r="E2668" s="14">
        <v>2016</v>
      </c>
      <c r="F2668" s="14" t="s">
        <v>101</v>
      </c>
      <c r="G2668" s="93">
        <v>3</v>
      </c>
      <c r="H2668" s="93">
        <v>95</v>
      </c>
      <c r="I2668" s="93">
        <v>0</v>
      </c>
      <c r="J2668" s="93">
        <v>0</v>
      </c>
      <c r="K2668" s="93">
        <v>3</v>
      </c>
      <c r="L2668" s="93">
        <v>95</v>
      </c>
      <c r="M2668" s="48">
        <v>98</v>
      </c>
      <c r="N2668" s="48">
        <v>164</v>
      </c>
      <c r="O2668" s="48">
        <v>5</v>
      </c>
      <c r="P2668" s="48">
        <v>159</v>
      </c>
      <c r="Q2668" s="48">
        <v>164</v>
      </c>
      <c r="R2668" s="48">
        <v>0</v>
      </c>
      <c r="S2668" s="48">
        <v>0</v>
      </c>
      <c r="T2668" s="48">
        <v>0</v>
      </c>
      <c r="U2668" s="48">
        <v>5</v>
      </c>
      <c r="V2668" s="48">
        <v>159</v>
      </c>
      <c r="W2668" s="156">
        <v>19657</v>
      </c>
      <c r="X2668" s="156">
        <v>0</v>
      </c>
      <c r="Y2668" s="156">
        <v>19657</v>
      </c>
      <c r="Z2668" s="28">
        <v>1</v>
      </c>
      <c r="AA2668" s="28"/>
      <c r="AB2668" s="111">
        <v>12</v>
      </c>
      <c r="AC2668" s="28">
        <v>0.16700000000000001</v>
      </c>
      <c r="AD2668" s="28">
        <v>0</v>
      </c>
      <c r="AE2668" s="139"/>
      <c r="AF2668" s="139"/>
      <c r="AG2668" s="93">
        <v>2</v>
      </c>
      <c r="AH2668" s="93">
        <v>2</v>
      </c>
      <c r="AI2668" s="1"/>
      <c r="AJ2668" s="1"/>
      <c r="AK2668" s="1"/>
      <c r="AL2668" s="1"/>
      <c r="AM2668" s="1"/>
      <c r="AN2668" s="1"/>
      <c r="AO2668" s="1"/>
      <c r="AP2668" s="1"/>
      <c r="AQ2668" s="1"/>
      <c r="AR2668" s="1"/>
      <c r="AS2668" s="1"/>
      <c r="AT2668" s="1"/>
      <c r="AU2668" s="1"/>
      <c r="AV2668" s="1"/>
      <c r="AW2668" s="1"/>
      <c r="AX2668" s="1"/>
      <c r="AY2668" s="1"/>
    </row>
    <row r="2669" spans="1:51">
      <c r="A2669" s="51" t="s">
        <v>175</v>
      </c>
      <c r="B2669" s="2" t="s">
        <v>75</v>
      </c>
      <c r="C2669" s="14" t="s">
        <v>65</v>
      </c>
      <c r="D2669" s="2">
        <v>2015</v>
      </c>
      <c r="E2669" s="14">
        <v>2016</v>
      </c>
      <c r="F2669" s="14" t="s">
        <v>101</v>
      </c>
      <c r="G2669" s="93">
        <v>170</v>
      </c>
      <c r="H2669" s="93">
        <v>1609</v>
      </c>
      <c r="I2669" s="93">
        <v>0</v>
      </c>
      <c r="J2669" s="93">
        <v>1</v>
      </c>
      <c r="K2669" s="93">
        <v>170</v>
      </c>
      <c r="L2669" s="93">
        <v>1610</v>
      </c>
      <c r="M2669" s="48">
        <v>1780</v>
      </c>
      <c r="N2669" s="48">
        <v>3440</v>
      </c>
      <c r="O2669" s="48">
        <v>435</v>
      </c>
      <c r="P2669" s="48">
        <v>3003</v>
      </c>
      <c r="Q2669" s="48">
        <v>3438</v>
      </c>
      <c r="R2669" s="48">
        <v>0</v>
      </c>
      <c r="S2669" s="48">
        <v>2</v>
      </c>
      <c r="T2669" s="48">
        <v>2</v>
      </c>
      <c r="U2669" s="48">
        <v>435</v>
      </c>
      <c r="V2669" s="48">
        <v>3005</v>
      </c>
      <c r="W2669" s="156">
        <v>465796</v>
      </c>
      <c r="X2669" s="156">
        <v>129</v>
      </c>
      <c r="Y2669" s="156">
        <v>465925</v>
      </c>
      <c r="Z2669" s="28">
        <v>0.97650000000000003</v>
      </c>
      <c r="AA2669" s="28"/>
      <c r="AB2669" s="111">
        <v>12</v>
      </c>
      <c r="AC2669" s="28">
        <v>0.16700000000000001</v>
      </c>
      <c r="AD2669" s="28">
        <v>0</v>
      </c>
      <c r="AE2669" s="139"/>
      <c r="AF2669" s="139"/>
      <c r="AG2669" s="93">
        <v>56</v>
      </c>
      <c r="AH2669" s="93">
        <v>99</v>
      </c>
      <c r="AI2669" s="1"/>
      <c r="AJ2669" s="1"/>
      <c r="AK2669" s="1"/>
      <c r="AL2669" s="1"/>
      <c r="AM2669" s="1"/>
      <c r="AN2669" s="1"/>
      <c r="AO2669" s="1"/>
      <c r="AP2669" s="1"/>
      <c r="AQ2669" s="1"/>
      <c r="AR2669" s="1"/>
      <c r="AS2669" s="1"/>
      <c r="AT2669" s="1"/>
      <c r="AU2669" s="1"/>
      <c r="AV2669" s="1"/>
      <c r="AW2669" s="1"/>
      <c r="AX2669" s="1"/>
      <c r="AY2669" s="1"/>
    </row>
    <row r="2670" spans="1:51">
      <c r="A2670" s="51" t="s">
        <v>176</v>
      </c>
      <c r="B2670" s="2" t="s">
        <v>75</v>
      </c>
      <c r="C2670" s="14" t="s">
        <v>65</v>
      </c>
      <c r="D2670" s="2">
        <v>2015</v>
      </c>
      <c r="E2670" s="14">
        <v>2016</v>
      </c>
      <c r="F2670" s="14" t="s">
        <v>101</v>
      </c>
      <c r="G2670" s="93">
        <v>1843</v>
      </c>
      <c r="H2670" s="93">
        <v>14914</v>
      </c>
      <c r="I2670" s="93">
        <v>5</v>
      </c>
      <c r="J2670" s="93">
        <v>38</v>
      </c>
      <c r="K2670" s="93">
        <v>1848</v>
      </c>
      <c r="L2670" s="93">
        <v>14952</v>
      </c>
      <c r="M2670" s="48">
        <v>16800</v>
      </c>
      <c r="N2670" s="48">
        <v>32287</v>
      </c>
      <c r="O2670" s="48">
        <v>4517</v>
      </c>
      <c r="P2670" s="48">
        <v>27678</v>
      </c>
      <c r="Q2670" s="48">
        <v>32195</v>
      </c>
      <c r="R2670" s="48">
        <v>13</v>
      </c>
      <c r="S2670" s="48">
        <v>79</v>
      </c>
      <c r="T2670" s="48">
        <v>92</v>
      </c>
      <c r="U2670" s="48">
        <v>4530</v>
      </c>
      <c r="V2670" s="48">
        <v>27757</v>
      </c>
      <c r="W2670" s="156">
        <v>4502135</v>
      </c>
      <c r="X2670" s="156">
        <v>12957</v>
      </c>
      <c r="Y2670" s="156">
        <v>4515092</v>
      </c>
      <c r="Z2670" s="28">
        <v>0.81979999999999997</v>
      </c>
      <c r="AA2670" s="28"/>
      <c r="AB2670" s="111">
        <v>12</v>
      </c>
      <c r="AC2670" s="28">
        <v>0.16700000000000001</v>
      </c>
      <c r="AD2670" s="28">
        <v>0</v>
      </c>
      <c r="AE2670" s="139"/>
      <c r="AF2670" s="139"/>
      <c r="AG2670" s="93">
        <v>944</v>
      </c>
      <c r="AH2670" s="93">
        <v>1596</v>
      </c>
      <c r="AI2670" s="1"/>
      <c r="AJ2670" s="1"/>
      <c r="AK2670" s="1"/>
      <c r="AL2670" s="1"/>
      <c r="AM2670" s="1"/>
      <c r="AN2670" s="1"/>
      <c r="AO2670" s="1"/>
      <c r="AP2670" s="1"/>
      <c r="AQ2670" s="1"/>
      <c r="AR2670" s="1"/>
      <c r="AS2670" s="1"/>
      <c r="AT2670" s="1"/>
      <c r="AU2670" s="1"/>
      <c r="AV2670" s="1"/>
      <c r="AW2670" s="1"/>
      <c r="AX2670" s="1"/>
      <c r="AY2670" s="1"/>
    </row>
    <row r="2671" spans="1:51">
      <c r="A2671" s="51" t="s">
        <v>177</v>
      </c>
      <c r="B2671" s="2" t="s">
        <v>75</v>
      </c>
      <c r="C2671" s="14" t="s">
        <v>65</v>
      </c>
      <c r="D2671" s="2">
        <v>2015</v>
      </c>
      <c r="E2671" s="14">
        <v>2016</v>
      </c>
      <c r="F2671" s="14" t="s">
        <v>101</v>
      </c>
      <c r="G2671" s="93">
        <v>251</v>
      </c>
      <c r="H2671" s="93">
        <v>2651</v>
      </c>
      <c r="I2671" s="93">
        <v>0</v>
      </c>
      <c r="J2671" s="93">
        <v>7</v>
      </c>
      <c r="K2671" s="93">
        <v>251</v>
      </c>
      <c r="L2671" s="93">
        <v>2658</v>
      </c>
      <c r="M2671" s="48">
        <v>2909</v>
      </c>
      <c r="N2671" s="48">
        <v>5406</v>
      </c>
      <c r="O2671" s="48">
        <v>660</v>
      </c>
      <c r="P2671" s="48">
        <v>4730</v>
      </c>
      <c r="Q2671" s="48">
        <v>5390</v>
      </c>
      <c r="R2671" s="48">
        <v>1</v>
      </c>
      <c r="S2671" s="48">
        <v>15</v>
      </c>
      <c r="T2671" s="48">
        <v>16</v>
      </c>
      <c r="U2671" s="48">
        <v>661</v>
      </c>
      <c r="V2671" s="48">
        <v>4745</v>
      </c>
      <c r="W2671" s="156">
        <v>826567</v>
      </c>
      <c r="X2671" s="156">
        <v>2020</v>
      </c>
      <c r="Y2671" s="156">
        <v>828587</v>
      </c>
      <c r="Z2671" s="28">
        <v>1</v>
      </c>
      <c r="AA2671" s="28"/>
      <c r="AB2671" s="111">
        <v>12</v>
      </c>
      <c r="AC2671" s="28">
        <v>0.16700000000000001</v>
      </c>
      <c r="AD2671" s="28">
        <v>0</v>
      </c>
      <c r="AE2671" s="139"/>
      <c r="AF2671" s="139"/>
      <c r="AG2671" s="93">
        <v>92</v>
      </c>
      <c r="AH2671" s="93">
        <v>165</v>
      </c>
      <c r="AI2671" s="1"/>
      <c r="AJ2671" s="1"/>
      <c r="AK2671" s="1"/>
      <c r="AL2671" s="1"/>
      <c r="AM2671" s="1"/>
      <c r="AN2671" s="1"/>
      <c r="AO2671" s="1"/>
      <c r="AP2671" s="1"/>
      <c r="AQ2671" s="1"/>
      <c r="AR2671" s="1"/>
      <c r="AS2671" s="1"/>
      <c r="AT2671" s="1"/>
      <c r="AU2671" s="1"/>
      <c r="AV2671" s="1"/>
      <c r="AW2671" s="1"/>
      <c r="AX2671" s="1"/>
      <c r="AY2671" s="1"/>
    </row>
    <row r="2672" spans="1:51">
      <c r="A2672" s="51" t="s">
        <v>178</v>
      </c>
      <c r="B2672" s="2" t="s">
        <v>75</v>
      </c>
      <c r="C2672" s="14" t="s">
        <v>65</v>
      </c>
      <c r="D2672" s="2">
        <v>2015</v>
      </c>
      <c r="E2672" s="14">
        <v>2016</v>
      </c>
      <c r="F2672" s="14" t="s">
        <v>101</v>
      </c>
      <c r="G2672" s="93">
        <v>83</v>
      </c>
      <c r="H2672" s="93">
        <v>504</v>
      </c>
      <c r="I2672" s="93">
        <v>0</v>
      </c>
      <c r="J2672" s="93">
        <v>2</v>
      </c>
      <c r="K2672" s="93">
        <v>83</v>
      </c>
      <c r="L2672" s="93">
        <v>506</v>
      </c>
      <c r="M2672" s="48">
        <v>589</v>
      </c>
      <c r="N2672" s="48">
        <v>1319</v>
      </c>
      <c r="O2672" s="48">
        <v>222</v>
      </c>
      <c r="P2672" s="48">
        <v>1091</v>
      </c>
      <c r="Q2672" s="48">
        <v>1313</v>
      </c>
      <c r="R2672" s="48">
        <v>1</v>
      </c>
      <c r="S2672" s="48">
        <v>5</v>
      </c>
      <c r="T2672" s="48">
        <v>6</v>
      </c>
      <c r="U2672" s="48">
        <v>223</v>
      </c>
      <c r="V2672" s="48">
        <v>1096</v>
      </c>
      <c r="W2672" s="156">
        <v>172863</v>
      </c>
      <c r="X2672" s="156">
        <v>437</v>
      </c>
      <c r="Y2672" s="156">
        <v>173300</v>
      </c>
      <c r="Z2672" s="28">
        <v>1</v>
      </c>
      <c r="AA2672" s="28"/>
      <c r="AB2672" s="111">
        <v>12</v>
      </c>
      <c r="AC2672" s="28">
        <v>0.16700000000000001</v>
      </c>
      <c r="AD2672" s="28">
        <v>0</v>
      </c>
      <c r="AE2672" s="139"/>
      <c r="AF2672" s="139"/>
      <c r="AG2672" s="93">
        <v>101</v>
      </c>
      <c r="AH2672" s="93">
        <v>221</v>
      </c>
      <c r="AI2672" s="1"/>
      <c r="AJ2672" s="1"/>
      <c r="AK2672" s="1"/>
      <c r="AL2672" s="1"/>
      <c r="AM2672" s="1"/>
      <c r="AN2672" s="1"/>
      <c r="AO2672" s="1"/>
      <c r="AP2672" s="1"/>
      <c r="AQ2672" s="1"/>
      <c r="AR2672" s="1"/>
      <c r="AS2672" s="1"/>
      <c r="AT2672" s="1"/>
      <c r="AU2672" s="1"/>
      <c r="AV2672" s="1"/>
      <c r="AW2672" s="1"/>
      <c r="AX2672" s="1"/>
      <c r="AY2672" s="1"/>
    </row>
    <row r="2673" spans="1:51">
      <c r="A2673" s="51" t="s">
        <v>179</v>
      </c>
      <c r="B2673" s="2" t="s">
        <v>74</v>
      </c>
      <c r="C2673" s="14" t="s">
        <v>65</v>
      </c>
      <c r="D2673" s="2">
        <v>2015</v>
      </c>
      <c r="E2673" s="14">
        <v>2016</v>
      </c>
      <c r="F2673" s="14" t="s">
        <v>101</v>
      </c>
      <c r="G2673" s="93">
        <v>4788</v>
      </c>
      <c r="H2673" s="93">
        <v>30735</v>
      </c>
      <c r="I2673" s="93">
        <v>34</v>
      </c>
      <c r="J2673" s="93">
        <v>291</v>
      </c>
      <c r="K2673" s="93">
        <v>4822</v>
      </c>
      <c r="L2673" s="93">
        <v>31026</v>
      </c>
      <c r="M2673" s="48">
        <v>35848</v>
      </c>
      <c r="N2673" s="48">
        <v>71977</v>
      </c>
      <c r="O2673" s="48">
        <v>11281</v>
      </c>
      <c r="P2673" s="48">
        <v>59906</v>
      </c>
      <c r="Q2673" s="48">
        <v>71187</v>
      </c>
      <c r="R2673" s="48">
        <v>123</v>
      </c>
      <c r="S2673" s="48">
        <v>667</v>
      </c>
      <c r="T2673" s="48">
        <v>790</v>
      </c>
      <c r="U2673" s="48">
        <v>11404</v>
      </c>
      <c r="V2673" s="48">
        <v>60573</v>
      </c>
      <c r="W2673" s="156">
        <v>10507225</v>
      </c>
      <c r="X2673" s="156">
        <v>95417</v>
      </c>
      <c r="Y2673" s="156">
        <v>10602642</v>
      </c>
      <c r="Z2673" s="28">
        <v>0.95430000000000004</v>
      </c>
      <c r="AA2673" s="28"/>
      <c r="AB2673" s="111">
        <v>1</v>
      </c>
      <c r="AC2673" s="28">
        <v>1</v>
      </c>
      <c r="AD2673" s="28">
        <v>2.0799999999999999E-2</v>
      </c>
      <c r="AE2673" s="139"/>
      <c r="AF2673" s="139"/>
      <c r="AG2673" s="93">
        <v>5293</v>
      </c>
      <c r="AH2673" s="93">
        <v>10619</v>
      </c>
      <c r="AI2673" s="1"/>
      <c r="AJ2673" s="1"/>
      <c r="AK2673" s="1"/>
      <c r="AL2673" s="1"/>
      <c r="AM2673" s="1"/>
      <c r="AN2673" s="1"/>
      <c r="AO2673" s="1"/>
      <c r="AP2673" s="1"/>
      <c r="AQ2673" s="1"/>
      <c r="AR2673" s="1"/>
      <c r="AS2673" s="1"/>
      <c r="AT2673" s="1"/>
      <c r="AU2673" s="1"/>
      <c r="AV2673" s="1"/>
      <c r="AW2673" s="1"/>
      <c r="AX2673" s="1"/>
      <c r="AY2673" s="1"/>
    </row>
    <row r="2674" spans="1:51">
      <c r="A2674" s="51" t="s">
        <v>180</v>
      </c>
      <c r="B2674" s="2" t="s">
        <v>75</v>
      </c>
      <c r="C2674" s="14" t="s">
        <v>65</v>
      </c>
      <c r="D2674" s="2">
        <v>2015</v>
      </c>
      <c r="E2674" s="14">
        <v>2016</v>
      </c>
      <c r="F2674" s="14" t="s">
        <v>101</v>
      </c>
      <c r="G2674" s="93">
        <v>406</v>
      </c>
      <c r="H2674" s="93">
        <v>2167</v>
      </c>
      <c r="I2674" s="93">
        <v>0</v>
      </c>
      <c r="J2674" s="93">
        <v>0</v>
      </c>
      <c r="K2674" s="93">
        <v>406</v>
      </c>
      <c r="L2674" s="93">
        <v>2167</v>
      </c>
      <c r="M2674" s="48">
        <v>2573</v>
      </c>
      <c r="N2674" s="48">
        <v>5281</v>
      </c>
      <c r="O2674" s="48">
        <v>1127</v>
      </c>
      <c r="P2674" s="48">
        <v>4152</v>
      </c>
      <c r="Q2674" s="48">
        <v>5279</v>
      </c>
      <c r="R2674" s="48">
        <v>0</v>
      </c>
      <c r="S2674" s="48">
        <v>2</v>
      </c>
      <c r="T2674" s="48">
        <v>2</v>
      </c>
      <c r="U2674" s="48">
        <v>1127</v>
      </c>
      <c r="V2674" s="48">
        <v>4154</v>
      </c>
      <c r="W2674" s="156">
        <v>715235</v>
      </c>
      <c r="X2674" s="156">
        <v>0</v>
      </c>
      <c r="Y2674" s="156">
        <v>715235</v>
      </c>
      <c r="Z2674" s="28">
        <v>1</v>
      </c>
      <c r="AA2674" s="28"/>
      <c r="AB2674" s="111">
        <v>12</v>
      </c>
      <c r="AC2674" s="28">
        <v>0.16700000000000001</v>
      </c>
      <c r="AD2674" s="28">
        <v>0</v>
      </c>
      <c r="AE2674" s="139"/>
      <c r="AF2674" s="139"/>
      <c r="AG2674" s="93">
        <v>136</v>
      </c>
      <c r="AH2674" s="93">
        <v>239</v>
      </c>
      <c r="AI2674" s="1"/>
      <c r="AJ2674" s="1"/>
      <c r="AK2674" s="1"/>
      <c r="AL2674" s="1"/>
      <c r="AM2674" s="1"/>
      <c r="AN2674" s="1"/>
      <c r="AO2674" s="1"/>
      <c r="AP2674" s="1"/>
      <c r="AQ2674" s="1"/>
      <c r="AR2674" s="1"/>
      <c r="AS2674" s="1"/>
      <c r="AT2674" s="1"/>
      <c r="AU2674" s="1"/>
      <c r="AV2674" s="1"/>
      <c r="AW2674" s="1"/>
      <c r="AX2674" s="1"/>
      <c r="AY2674" s="1"/>
    </row>
    <row r="2675" spans="1:51">
      <c r="A2675" s="51" t="s">
        <v>181</v>
      </c>
      <c r="B2675" s="2" t="s">
        <v>75</v>
      </c>
      <c r="C2675" s="14" t="s">
        <v>65</v>
      </c>
      <c r="D2675" s="2">
        <v>2015</v>
      </c>
      <c r="E2675" s="14">
        <v>2016</v>
      </c>
      <c r="F2675" s="14" t="s">
        <v>101</v>
      </c>
      <c r="G2675" s="93">
        <v>585</v>
      </c>
      <c r="H2675" s="93">
        <v>6683</v>
      </c>
      <c r="I2675" s="93">
        <v>2</v>
      </c>
      <c r="J2675" s="93">
        <v>18</v>
      </c>
      <c r="K2675" s="93">
        <v>587</v>
      </c>
      <c r="L2675" s="93">
        <v>6701</v>
      </c>
      <c r="M2675" s="48">
        <v>7288</v>
      </c>
      <c r="N2675" s="48">
        <v>13063</v>
      </c>
      <c r="O2675" s="48">
        <v>1438</v>
      </c>
      <c r="P2675" s="48">
        <v>11579</v>
      </c>
      <c r="Q2675" s="48">
        <v>13017</v>
      </c>
      <c r="R2675" s="48">
        <v>2</v>
      </c>
      <c r="S2675" s="48">
        <v>44</v>
      </c>
      <c r="T2675" s="48">
        <v>46</v>
      </c>
      <c r="U2675" s="48">
        <v>1440</v>
      </c>
      <c r="V2675" s="48">
        <v>11623</v>
      </c>
      <c r="W2675" s="156">
        <v>1791954</v>
      </c>
      <c r="X2675" s="156">
        <v>4214</v>
      </c>
      <c r="Y2675" s="156">
        <v>1796168</v>
      </c>
      <c r="Z2675" s="28">
        <v>0.99729999999999996</v>
      </c>
      <c r="AA2675" s="28"/>
      <c r="AB2675" s="111">
        <v>12</v>
      </c>
      <c r="AC2675" s="28">
        <v>0.16700000000000001</v>
      </c>
      <c r="AD2675" s="28">
        <v>0</v>
      </c>
      <c r="AE2675" s="139"/>
      <c r="AF2675" s="139"/>
      <c r="AG2675" s="93">
        <v>410</v>
      </c>
      <c r="AH2675" s="93">
        <v>808</v>
      </c>
      <c r="AI2675" s="1"/>
      <c r="AJ2675" s="1"/>
      <c r="AK2675" s="1"/>
      <c r="AL2675" s="1"/>
      <c r="AM2675" s="1"/>
      <c r="AN2675" s="1"/>
      <c r="AO2675" s="1"/>
      <c r="AP2675" s="1"/>
      <c r="AQ2675" s="1"/>
      <c r="AR2675" s="1"/>
      <c r="AS2675" s="1"/>
      <c r="AT2675" s="1"/>
      <c r="AU2675" s="1"/>
      <c r="AV2675" s="1"/>
      <c r="AW2675" s="1"/>
      <c r="AX2675" s="1"/>
      <c r="AY2675" s="1"/>
    </row>
    <row r="2676" spans="1:51">
      <c r="A2676" s="13" t="s">
        <v>123</v>
      </c>
      <c r="B2676" s="2" t="s">
        <v>74</v>
      </c>
      <c r="C2676" s="14" t="s">
        <v>65</v>
      </c>
      <c r="D2676" s="2">
        <v>2015</v>
      </c>
      <c r="E2676" s="14">
        <v>2016</v>
      </c>
      <c r="F2676" s="14" t="s">
        <v>101</v>
      </c>
      <c r="G2676" s="93">
        <v>14514</v>
      </c>
      <c r="H2676" s="93">
        <v>88631</v>
      </c>
      <c r="I2676" s="93">
        <v>75</v>
      </c>
      <c r="J2676" s="93">
        <v>387</v>
      </c>
      <c r="K2676" s="93">
        <v>14589</v>
      </c>
      <c r="L2676" s="93">
        <v>89018</v>
      </c>
      <c r="M2676" s="48">
        <v>103607</v>
      </c>
      <c r="N2676" s="48">
        <v>240395</v>
      </c>
      <c r="O2676" s="48">
        <v>39757</v>
      </c>
      <c r="P2676" s="48">
        <v>199397</v>
      </c>
      <c r="Q2676" s="48">
        <v>239154</v>
      </c>
      <c r="R2676" s="48">
        <v>240</v>
      </c>
      <c r="S2676" s="48">
        <v>1001</v>
      </c>
      <c r="T2676" s="48">
        <v>1241</v>
      </c>
      <c r="U2676" s="48">
        <v>39997</v>
      </c>
      <c r="V2676" s="48">
        <v>200398</v>
      </c>
      <c r="W2676" s="156">
        <v>32994144</v>
      </c>
      <c r="X2676" s="156">
        <v>142617</v>
      </c>
      <c r="Y2676" s="156">
        <v>33136761</v>
      </c>
      <c r="Z2676" s="28">
        <v>0.93500000000000005</v>
      </c>
      <c r="AA2676" s="28"/>
      <c r="AB2676" s="111">
        <v>3</v>
      </c>
      <c r="AC2676" s="28">
        <v>0.66700000000000004</v>
      </c>
      <c r="AD2676" s="28">
        <v>4.6399999999999997E-2</v>
      </c>
      <c r="AE2676" s="139"/>
      <c r="AF2676" s="139"/>
      <c r="AG2676" s="93">
        <v>13754</v>
      </c>
      <c r="AH2676" s="93">
        <v>30610</v>
      </c>
      <c r="AI2676" s="1"/>
      <c r="AJ2676" s="1"/>
      <c r="AK2676" s="1"/>
      <c r="AL2676" s="1"/>
      <c r="AM2676" s="1"/>
      <c r="AN2676" s="1"/>
      <c r="AO2676" s="1"/>
      <c r="AP2676" s="1"/>
      <c r="AQ2676" s="1"/>
      <c r="AR2676" s="1"/>
      <c r="AS2676" s="1"/>
      <c r="AT2676" s="1"/>
      <c r="AU2676" s="1"/>
      <c r="AV2676" s="1"/>
      <c r="AW2676" s="1"/>
      <c r="AX2676" s="1"/>
      <c r="AY2676" s="1"/>
    </row>
    <row r="2677" spans="1:51">
      <c r="A2677" s="13" t="s">
        <v>124</v>
      </c>
      <c r="B2677" s="2" t="s">
        <v>75</v>
      </c>
      <c r="C2677" s="14" t="s">
        <v>65</v>
      </c>
      <c r="D2677" s="2">
        <v>2015</v>
      </c>
      <c r="E2677" s="14">
        <v>2016</v>
      </c>
      <c r="F2677" s="14" t="s">
        <v>101</v>
      </c>
      <c r="G2677" s="93">
        <v>217</v>
      </c>
      <c r="H2677" s="93">
        <v>1284</v>
      </c>
      <c r="I2677" s="93">
        <v>0</v>
      </c>
      <c r="J2677" s="93">
        <v>3</v>
      </c>
      <c r="K2677" s="93">
        <v>217</v>
      </c>
      <c r="L2677" s="93">
        <v>1287</v>
      </c>
      <c r="M2677" s="48">
        <v>1504</v>
      </c>
      <c r="N2677" s="48">
        <v>3551</v>
      </c>
      <c r="O2677" s="48">
        <v>600</v>
      </c>
      <c r="P2677" s="48">
        <v>2938</v>
      </c>
      <c r="Q2677" s="48">
        <v>3538</v>
      </c>
      <c r="R2677" s="48">
        <v>1</v>
      </c>
      <c r="S2677" s="48">
        <v>12</v>
      </c>
      <c r="T2677" s="48">
        <v>13</v>
      </c>
      <c r="U2677" s="48">
        <v>601</v>
      </c>
      <c r="V2677" s="48">
        <v>2950</v>
      </c>
      <c r="W2677" s="156">
        <v>441289</v>
      </c>
      <c r="X2677" s="156">
        <v>662</v>
      </c>
      <c r="Y2677" s="156">
        <v>441951</v>
      </c>
      <c r="Z2677" s="28">
        <v>1</v>
      </c>
      <c r="AA2677" s="28"/>
      <c r="AB2677" s="111">
        <v>12</v>
      </c>
      <c r="AC2677" s="28">
        <v>0.16700000000000001</v>
      </c>
      <c r="AD2677" s="28">
        <v>0</v>
      </c>
      <c r="AE2677" s="139"/>
      <c r="AF2677" s="139"/>
      <c r="AG2677" s="93">
        <v>207</v>
      </c>
      <c r="AH2677" s="93">
        <v>452</v>
      </c>
      <c r="AI2677" s="1"/>
      <c r="AJ2677" s="1"/>
      <c r="AK2677" s="1"/>
      <c r="AL2677" s="1"/>
      <c r="AM2677" s="1"/>
      <c r="AN2677" s="1"/>
      <c r="AO2677" s="1"/>
      <c r="AP2677" s="1"/>
      <c r="AQ2677" s="1"/>
      <c r="AR2677" s="1"/>
      <c r="AS2677" s="1"/>
      <c r="AT2677" s="1"/>
      <c r="AU2677" s="1"/>
      <c r="AV2677" s="1"/>
      <c r="AW2677" s="1"/>
      <c r="AX2677" s="1"/>
      <c r="AY2677" s="1"/>
    </row>
    <row r="2678" spans="1:51">
      <c r="A2678" s="13" t="s">
        <v>125</v>
      </c>
      <c r="B2678" s="2" t="s">
        <v>75</v>
      </c>
      <c r="C2678" s="14" t="s">
        <v>65</v>
      </c>
      <c r="D2678" s="2">
        <v>2015</v>
      </c>
      <c r="E2678" s="14">
        <v>2016</v>
      </c>
      <c r="F2678" s="14" t="s">
        <v>101</v>
      </c>
      <c r="G2678" s="93">
        <v>1002</v>
      </c>
      <c r="H2678" s="93">
        <v>11360</v>
      </c>
      <c r="I2678" s="93">
        <v>1</v>
      </c>
      <c r="J2678" s="93">
        <v>17</v>
      </c>
      <c r="K2678" s="93">
        <v>1003</v>
      </c>
      <c r="L2678" s="93">
        <v>11377</v>
      </c>
      <c r="M2678" s="48">
        <v>12380</v>
      </c>
      <c r="N2678" s="48">
        <v>21435</v>
      </c>
      <c r="O2678" s="48">
        <v>2500</v>
      </c>
      <c r="P2678" s="48">
        <v>18898</v>
      </c>
      <c r="Q2678" s="48">
        <v>21398</v>
      </c>
      <c r="R2678" s="48">
        <v>3</v>
      </c>
      <c r="S2678" s="48">
        <v>34</v>
      </c>
      <c r="T2678" s="48">
        <v>37</v>
      </c>
      <c r="U2678" s="48">
        <v>2503</v>
      </c>
      <c r="V2678" s="48">
        <v>18932</v>
      </c>
      <c r="W2678" s="156">
        <v>3007868</v>
      </c>
      <c r="X2678" s="156">
        <v>4100</v>
      </c>
      <c r="Y2678" s="156">
        <v>3011968</v>
      </c>
      <c r="Z2678" s="28">
        <v>0.99860000000000004</v>
      </c>
      <c r="AA2678" s="28"/>
      <c r="AB2678" s="111">
        <v>12</v>
      </c>
      <c r="AC2678" s="28">
        <v>0.16700000000000001</v>
      </c>
      <c r="AD2678" s="28">
        <v>0</v>
      </c>
      <c r="AE2678" s="139"/>
      <c r="AF2678" s="139"/>
      <c r="AG2678" s="93">
        <v>655</v>
      </c>
      <c r="AH2678" s="93">
        <v>1193</v>
      </c>
      <c r="AI2678" s="1"/>
      <c r="AJ2678" s="1"/>
      <c r="AK2678" s="1"/>
      <c r="AL2678" s="1"/>
      <c r="AM2678" s="1"/>
      <c r="AN2678" s="1"/>
      <c r="AO2678" s="1"/>
      <c r="AP2678" s="1"/>
      <c r="AQ2678" s="1"/>
      <c r="AR2678" s="1"/>
      <c r="AS2678" s="1"/>
      <c r="AT2678" s="1"/>
      <c r="AU2678" s="1"/>
      <c r="AV2678" s="1"/>
      <c r="AW2678" s="1"/>
      <c r="AX2678" s="1"/>
      <c r="AY2678" s="1"/>
    </row>
    <row r="2679" spans="1:51">
      <c r="A2679" s="13" t="s">
        <v>126</v>
      </c>
      <c r="B2679" s="2" t="s">
        <v>75</v>
      </c>
      <c r="C2679" s="14" t="s">
        <v>65</v>
      </c>
      <c r="D2679" s="2">
        <v>2015</v>
      </c>
      <c r="E2679" s="14">
        <v>2016</v>
      </c>
      <c r="F2679" s="14" t="s">
        <v>101</v>
      </c>
      <c r="G2679" s="93">
        <v>2448</v>
      </c>
      <c r="H2679" s="93">
        <v>15203</v>
      </c>
      <c r="I2679" s="93">
        <v>10</v>
      </c>
      <c r="J2679" s="93">
        <v>153</v>
      </c>
      <c r="K2679" s="93">
        <v>2458</v>
      </c>
      <c r="L2679" s="93">
        <v>15356</v>
      </c>
      <c r="M2679" s="48">
        <v>17814</v>
      </c>
      <c r="N2679" s="48">
        <v>44547</v>
      </c>
      <c r="O2679" s="48">
        <v>7057</v>
      </c>
      <c r="P2679" s="48">
        <v>36992</v>
      </c>
      <c r="Q2679" s="48">
        <v>44049</v>
      </c>
      <c r="R2679" s="48">
        <v>32</v>
      </c>
      <c r="S2679" s="48">
        <v>466</v>
      </c>
      <c r="T2679" s="48">
        <v>498</v>
      </c>
      <c r="U2679" s="48">
        <v>7089</v>
      </c>
      <c r="V2679" s="48">
        <v>37458</v>
      </c>
      <c r="W2679" s="156">
        <v>5769295</v>
      </c>
      <c r="X2679" s="156">
        <v>55097</v>
      </c>
      <c r="Y2679" s="156">
        <v>5824392</v>
      </c>
      <c r="Z2679" s="28">
        <v>0.97619999999999996</v>
      </c>
      <c r="AA2679" s="28"/>
      <c r="AB2679" s="111">
        <v>12</v>
      </c>
      <c r="AC2679" s="28">
        <v>0.16700000000000001</v>
      </c>
      <c r="AD2679" s="28">
        <v>0</v>
      </c>
      <c r="AE2679" s="139"/>
      <c r="AF2679" s="139"/>
      <c r="AG2679" s="93">
        <v>966</v>
      </c>
      <c r="AH2679" s="93">
        <v>1866</v>
      </c>
      <c r="AI2679" s="1"/>
      <c r="AJ2679" s="1"/>
      <c r="AK2679" s="1"/>
      <c r="AL2679" s="1"/>
      <c r="AM2679" s="1"/>
      <c r="AN2679" s="1"/>
      <c r="AO2679" s="1"/>
      <c r="AP2679" s="1"/>
      <c r="AQ2679" s="1"/>
      <c r="AR2679" s="1"/>
      <c r="AS2679" s="1"/>
      <c r="AT2679" s="1"/>
      <c r="AU2679" s="1"/>
      <c r="AV2679" s="1"/>
      <c r="AW2679" s="1"/>
      <c r="AX2679" s="1"/>
      <c r="AY2679" s="1"/>
    </row>
    <row r="2680" spans="1:51">
      <c r="A2680" s="13" t="s">
        <v>127</v>
      </c>
      <c r="B2680" s="2" t="s">
        <v>75</v>
      </c>
      <c r="C2680" s="14" t="s">
        <v>65</v>
      </c>
      <c r="D2680" s="2">
        <v>2015</v>
      </c>
      <c r="E2680" s="14">
        <v>2016</v>
      </c>
      <c r="F2680" s="14" t="s">
        <v>101</v>
      </c>
      <c r="G2680" s="93">
        <v>111</v>
      </c>
      <c r="H2680" s="93">
        <v>964</v>
      </c>
      <c r="I2680" s="93">
        <v>0</v>
      </c>
      <c r="J2680" s="93">
        <v>5</v>
      </c>
      <c r="K2680" s="93">
        <v>111</v>
      </c>
      <c r="L2680" s="93">
        <v>969</v>
      </c>
      <c r="M2680" s="48">
        <v>1080</v>
      </c>
      <c r="N2680" s="48">
        <v>2138</v>
      </c>
      <c r="O2680" s="48">
        <v>324</v>
      </c>
      <c r="P2680" s="48">
        <v>1803</v>
      </c>
      <c r="Q2680" s="48">
        <v>2127</v>
      </c>
      <c r="R2680" s="48">
        <v>0</v>
      </c>
      <c r="S2680" s="48">
        <v>11</v>
      </c>
      <c r="T2680" s="48">
        <v>11</v>
      </c>
      <c r="U2680" s="48">
        <v>324</v>
      </c>
      <c r="V2680" s="48">
        <v>1814</v>
      </c>
      <c r="W2680" s="156">
        <v>275457</v>
      </c>
      <c r="X2680" s="156">
        <v>1229</v>
      </c>
      <c r="Y2680" s="156">
        <v>276686</v>
      </c>
      <c r="Z2680" s="28">
        <v>1</v>
      </c>
      <c r="AA2680" s="28"/>
      <c r="AB2680" s="111">
        <v>12</v>
      </c>
      <c r="AC2680" s="28">
        <v>0.16700000000000001</v>
      </c>
      <c r="AD2680" s="28">
        <v>0</v>
      </c>
      <c r="AE2680" s="139"/>
      <c r="AF2680" s="139"/>
      <c r="AG2680" s="93">
        <v>75</v>
      </c>
      <c r="AH2680" s="93">
        <v>152</v>
      </c>
      <c r="AI2680" s="1"/>
      <c r="AJ2680" s="1"/>
      <c r="AK2680" s="1"/>
      <c r="AL2680" s="1"/>
      <c r="AM2680" s="1"/>
      <c r="AN2680" s="1"/>
      <c r="AO2680" s="1"/>
      <c r="AP2680" s="1"/>
      <c r="AQ2680" s="1"/>
      <c r="AR2680" s="1"/>
      <c r="AS2680" s="1"/>
      <c r="AT2680" s="1"/>
      <c r="AU2680" s="1"/>
      <c r="AV2680" s="1"/>
      <c r="AW2680" s="1"/>
      <c r="AX2680" s="1"/>
      <c r="AY2680" s="1"/>
    </row>
    <row r="2681" spans="1:51">
      <c r="A2681" s="13" t="s">
        <v>128</v>
      </c>
      <c r="B2681" s="2" t="s">
        <v>75</v>
      </c>
      <c r="C2681" s="14" t="s">
        <v>65</v>
      </c>
      <c r="D2681" s="2">
        <v>2015</v>
      </c>
      <c r="E2681" s="14">
        <v>2016</v>
      </c>
      <c r="F2681" s="14" t="s">
        <v>101</v>
      </c>
      <c r="G2681" s="93">
        <v>10952</v>
      </c>
      <c r="H2681" s="93">
        <v>58008</v>
      </c>
      <c r="I2681" s="93">
        <v>21</v>
      </c>
      <c r="J2681" s="93">
        <v>430</v>
      </c>
      <c r="K2681" s="93">
        <v>10973</v>
      </c>
      <c r="L2681" s="93">
        <v>58438</v>
      </c>
      <c r="M2681" s="48">
        <v>69411</v>
      </c>
      <c r="N2681" s="48">
        <v>161315</v>
      </c>
      <c r="O2681" s="48">
        <v>29598</v>
      </c>
      <c r="P2681" s="48">
        <v>130559</v>
      </c>
      <c r="Q2681" s="48">
        <v>160157</v>
      </c>
      <c r="R2681" s="48">
        <v>64</v>
      </c>
      <c r="S2681" s="48">
        <v>1094</v>
      </c>
      <c r="T2681" s="48">
        <v>1158</v>
      </c>
      <c r="U2681" s="48">
        <v>29662</v>
      </c>
      <c r="V2681" s="48">
        <v>131653</v>
      </c>
      <c r="W2681" s="156">
        <v>21939741</v>
      </c>
      <c r="X2681" s="156">
        <v>124087</v>
      </c>
      <c r="Y2681" s="156">
        <v>22063828</v>
      </c>
      <c r="Z2681" s="28">
        <v>0.99619999999999997</v>
      </c>
      <c r="AA2681" s="28"/>
      <c r="AB2681" s="111">
        <v>2</v>
      </c>
      <c r="AC2681" s="28">
        <v>0.5</v>
      </c>
      <c r="AD2681" s="28">
        <v>0</v>
      </c>
      <c r="AE2681" s="139"/>
      <c r="AF2681" s="139"/>
      <c r="AG2681" s="93">
        <v>10156</v>
      </c>
      <c r="AH2681" s="93">
        <v>22771</v>
      </c>
      <c r="AI2681" s="1"/>
      <c r="AJ2681" s="1"/>
      <c r="AK2681" s="1"/>
      <c r="AL2681" s="1"/>
      <c r="AM2681" s="1"/>
      <c r="AN2681" s="1"/>
      <c r="AO2681" s="1"/>
      <c r="AP2681" s="1"/>
      <c r="AQ2681" s="1"/>
      <c r="AR2681" s="1"/>
      <c r="AS2681" s="1"/>
      <c r="AT2681" s="1"/>
      <c r="AU2681" s="1"/>
      <c r="AV2681" s="1"/>
      <c r="AW2681" s="1"/>
      <c r="AX2681" s="1"/>
      <c r="AY2681" s="1"/>
    </row>
    <row r="2682" spans="1:51">
      <c r="A2682" s="13" t="s">
        <v>129</v>
      </c>
      <c r="B2682" s="2" t="s">
        <v>75</v>
      </c>
      <c r="C2682" s="14" t="s">
        <v>65</v>
      </c>
      <c r="D2682" s="2">
        <v>2015</v>
      </c>
      <c r="E2682" s="14">
        <v>2016</v>
      </c>
      <c r="F2682" s="14" t="s">
        <v>101</v>
      </c>
      <c r="G2682" s="93">
        <v>1495</v>
      </c>
      <c r="H2682" s="93">
        <v>9186</v>
      </c>
      <c r="I2682" s="93">
        <v>4</v>
      </c>
      <c r="J2682" s="93">
        <v>48</v>
      </c>
      <c r="K2682" s="93">
        <v>1499</v>
      </c>
      <c r="L2682" s="93">
        <v>9234</v>
      </c>
      <c r="M2682" s="48">
        <v>10733</v>
      </c>
      <c r="N2682" s="48">
        <v>24665</v>
      </c>
      <c r="O2682" s="48">
        <v>4123</v>
      </c>
      <c r="P2682" s="48">
        <v>20392</v>
      </c>
      <c r="Q2682" s="48">
        <v>24515</v>
      </c>
      <c r="R2682" s="48">
        <v>14</v>
      </c>
      <c r="S2682" s="48">
        <v>136</v>
      </c>
      <c r="T2682" s="48">
        <v>150</v>
      </c>
      <c r="U2682" s="48">
        <v>4137</v>
      </c>
      <c r="V2682" s="48">
        <v>20528</v>
      </c>
      <c r="W2682" s="156">
        <v>3190118</v>
      </c>
      <c r="X2682" s="156">
        <v>18319</v>
      </c>
      <c r="Y2682" s="156">
        <v>3208437</v>
      </c>
      <c r="Z2682" s="28">
        <v>1</v>
      </c>
      <c r="AA2682" s="28"/>
      <c r="AB2682" s="111">
        <v>12</v>
      </c>
      <c r="AC2682" s="28">
        <v>0.16700000000000001</v>
      </c>
      <c r="AD2682" s="28">
        <v>0</v>
      </c>
      <c r="AE2682" s="139"/>
      <c r="AF2682" s="139"/>
      <c r="AG2682" s="93">
        <v>1313</v>
      </c>
      <c r="AH2682" s="93">
        <v>2959</v>
      </c>
    </row>
    <row r="2683" spans="1:51">
      <c r="A2683" s="13" t="s">
        <v>130</v>
      </c>
      <c r="B2683" s="2" t="s">
        <v>75</v>
      </c>
      <c r="C2683" s="14" t="s">
        <v>65</v>
      </c>
      <c r="D2683" s="2">
        <v>2015</v>
      </c>
      <c r="E2683" s="14">
        <v>2016</v>
      </c>
      <c r="F2683" s="14" t="s">
        <v>101</v>
      </c>
      <c r="G2683" s="93">
        <v>624</v>
      </c>
      <c r="H2683" s="93">
        <v>6682</v>
      </c>
      <c r="I2683" s="93">
        <v>0</v>
      </c>
      <c r="J2683" s="93">
        <v>13</v>
      </c>
      <c r="K2683" s="93">
        <v>624</v>
      </c>
      <c r="L2683" s="93">
        <v>6695</v>
      </c>
      <c r="M2683" s="48">
        <v>7319</v>
      </c>
      <c r="N2683" s="48">
        <v>14694</v>
      </c>
      <c r="O2683" s="48">
        <v>1597</v>
      </c>
      <c r="P2683" s="48">
        <v>13061</v>
      </c>
      <c r="Q2683" s="48">
        <v>14658</v>
      </c>
      <c r="R2683" s="48">
        <v>0</v>
      </c>
      <c r="S2683" s="48">
        <v>36</v>
      </c>
      <c r="T2683" s="48">
        <v>36</v>
      </c>
      <c r="U2683" s="48">
        <v>1597</v>
      </c>
      <c r="V2683" s="48">
        <v>13097</v>
      </c>
      <c r="W2683" s="156">
        <v>1726329</v>
      </c>
      <c r="X2683" s="156">
        <v>3099</v>
      </c>
      <c r="Y2683" s="156">
        <v>1729428</v>
      </c>
      <c r="Z2683" s="28">
        <v>0.9889</v>
      </c>
      <c r="AA2683" s="28"/>
      <c r="AB2683" s="111">
        <v>12</v>
      </c>
      <c r="AC2683" s="28">
        <v>0.16700000000000001</v>
      </c>
      <c r="AD2683" s="28">
        <v>0</v>
      </c>
      <c r="AE2683" s="139"/>
      <c r="AF2683" s="139"/>
      <c r="AG2683" s="93">
        <v>389</v>
      </c>
      <c r="AH2683" s="93">
        <v>754</v>
      </c>
    </row>
    <row r="2684" spans="1:51">
      <c r="A2684" s="13" t="s">
        <v>131</v>
      </c>
      <c r="B2684" s="2" t="s">
        <v>75</v>
      </c>
      <c r="C2684" s="14" t="s">
        <v>65</v>
      </c>
      <c r="D2684" s="2">
        <v>2015</v>
      </c>
      <c r="E2684" s="14">
        <v>2016</v>
      </c>
      <c r="F2684" s="14" t="s">
        <v>101</v>
      </c>
      <c r="G2684" s="93">
        <v>258</v>
      </c>
      <c r="H2684" s="93">
        <v>1260</v>
      </c>
      <c r="I2684" s="93">
        <v>0</v>
      </c>
      <c r="J2684" s="93">
        <v>2</v>
      </c>
      <c r="K2684" s="93">
        <v>258</v>
      </c>
      <c r="L2684" s="93">
        <v>1262</v>
      </c>
      <c r="M2684" s="48">
        <v>1520</v>
      </c>
      <c r="N2684" s="48">
        <v>3144</v>
      </c>
      <c r="O2684" s="48">
        <v>734</v>
      </c>
      <c r="P2684" s="48">
        <v>2405</v>
      </c>
      <c r="Q2684" s="48">
        <v>3139</v>
      </c>
      <c r="R2684" s="48">
        <v>1</v>
      </c>
      <c r="S2684" s="48">
        <v>4</v>
      </c>
      <c r="T2684" s="48">
        <v>5</v>
      </c>
      <c r="U2684" s="48">
        <v>735</v>
      </c>
      <c r="V2684" s="48">
        <v>2409</v>
      </c>
      <c r="W2684" s="156">
        <v>446632</v>
      </c>
      <c r="X2684" s="156">
        <v>665</v>
      </c>
      <c r="Y2684" s="156">
        <v>447297</v>
      </c>
      <c r="Z2684" s="28">
        <v>0.77049999999999996</v>
      </c>
      <c r="AA2684" s="28"/>
      <c r="AB2684" s="111">
        <v>12</v>
      </c>
      <c r="AC2684" s="28">
        <v>0.16700000000000001</v>
      </c>
      <c r="AD2684" s="28">
        <v>0</v>
      </c>
      <c r="AE2684" s="139"/>
      <c r="AF2684" s="139"/>
      <c r="AG2684" s="93">
        <v>98</v>
      </c>
      <c r="AH2684" s="93">
        <v>173</v>
      </c>
    </row>
    <row r="2685" spans="1:51">
      <c r="A2685" s="13" t="s">
        <v>132</v>
      </c>
      <c r="B2685" s="2" t="s">
        <v>76</v>
      </c>
      <c r="C2685" s="14" t="s">
        <v>65</v>
      </c>
      <c r="D2685" s="2">
        <v>2015</v>
      </c>
      <c r="E2685" s="14">
        <v>2016</v>
      </c>
      <c r="F2685" s="14" t="s">
        <v>101</v>
      </c>
      <c r="G2685" s="93">
        <v>78554</v>
      </c>
      <c r="H2685" s="93">
        <v>500924</v>
      </c>
      <c r="I2685" s="93">
        <v>970</v>
      </c>
      <c r="J2685" s="93">
        <v>5934</v>
      </c>
      <c r="K2685" s="93">
        <v>79524</v>
      </c>
      <c r="L2685" s="93">
        <v>506858</v>
      </c>
      <c r="M2685" s="48">
        <v>586382</v>
      </c>
      <c r="N2685" s="48">
        <v>1176870</v>
      </c>
      <c r="O2685" s="48">
        <v>181175</v>
      </c>
      <c r="P2685" s="48">
        <v>980073</v>
      </c>
      <c r="Q2685" s="48">
        <v>1161248</v>
      </c>
      <c r="R2685" s="48">
        <v>3133</v>
      </c>
      <c r="S2685" s="48">
        <v>12489</v>
      </c>
      <c r="T2685" s="48">
        <v>15622</v>
      </c>
      <c r="U2685" s="48">
        <v>184308</v>
      </c>
      <c r="V2685" s="48">
        <v>992562</v>
      </c>
      <c r="W2685" s="156">
        <v>171467358</v>
      </c>
      <c r="X2685" s="156">
        <v>2371775</v>
      </c>
      <c r="Y2685" s="156">
        <v>173839133</v>
      </c>
      <c r="Z2685" s="28">
        <v>0.96519999999999995</v>
      </c>
      <c r="AA2685" s="28"/>
      <c r="AB2685" s="111">
        <v>10</v>
      </c>
      <c r="AC2685" s="28">
        <v>0.5</v>
      </c>
      <c r="AD2685" s="28">
        <v>2.1999999999999999E-2</v>
      </c>
      <c r="AE2685" s="139"/>
      <c r="AF2685" s="139"/>
      <c r="AG2685" s="93">
        <v>107518</v>
      </c>
      <c r="AH2685" s="93">
        <v>220211</v>
      </c>
    </row>
    <row r="2686" spans="1:51">
      <c r="A2686" s="13" t="s">
        <v>133</v>
      </c>
      <c r="B2686" s="2" t="s">
        <v>75</v>
      </c>
      <c r="C2686" s="14" t="s">
        <v>65</v>
      </c>
      <c r="D2686" s="2">
        <v>2015</v>
      </c>
      <c r="E2686" s="14">
        <v>2016</v>
      </c>
      <c r="F2686" s="14" t="s">
        <v>101</v>
      </c>
      <c r="G2686" s="93">
        <v>1867</v>
      </c>
      <c r="H2686" s="93">
        <v>10188</v>
      </c>
      <c r="I2686" s="93">
        <v>5</v>
      </c>
      <c r="J2686" s="93">
        <v>21</v>
      </c>
      <c r="K2686" s="93">
        <v>1872</v>
      </c>
      <c r="L2686" s="93">
        <v>10209</v>
      </c>
      <c r="M2686" s="48">
        <v>12081</v>
      </c>
      <c r="N2686" s="48">
        <v>29653</v>
      </c>
      <c r="O2686" s="48">
        <v>5166</v>
      </c>
      <c r="P2686" s="48">
        <v>24401</v>
      </c>
      <c r="Q2686" s="48">
        <v>29567</v>
      </c>
      <c r="R2686" s="48">
        <v>13</v>
      </c>
      <c r="S2686" s="48">
        <v>73</v>
      </c>
      <c r="T2686" s="48">
        <v>86</v>
      </c>
      <c r="U2686" s="48">
        <v>5179</v>
      </c>
      <c r="V2686" s="48">
        <v>24474</v>
      </c>
      <c r="W2686" s="156">
        <v>3949646</v>
      </c>
      <c r="X2686" s="156">
        <v>7901</v>
      </c>
      <c r="Y2686" s="156">
        <v>3957547</v>
      </c>
      <c r="Z2686" s="28">
        <v>1</v>
      </c>
      <c r="AA2686" s="28"/>
      <c r="AB2686" s="111">
        <v>12</v>
      </c>
      <c r="AC2686" s="28">
        <v>0.16700000000000001</v>
      </c>
      <c r="AD2686" s="28">
        <v>0</v>
      </c>
      <c r="AE2686" s="139"/>
      <c r="AF2686" s="139"/>
      <c r="AG2686" s="93">
        <v>2774</v>
      </c>
      <c r="AH2686" s="93">
        <v>6506</v>
      </c>
    </row>
    <row r="2687" spans="1:51">
      <c r="A2687" s="13" t="s">
        <v>134</v>
      </c>
      <c r="B2687" s="2" t="s">
        <v>75</v>
      </c>
      <c r="C2687" s="14" t="s">
        <v>65</v>
      </c>
      <c r="D2687" s="2">
        <v>2015</v>
      </c>
      <c r="E2687" s="14">
        <v>2016</v>
      </c>
      <c r="F2687" s="14" t="s">
        <v>101</v>
      </c>
      <c r="G2687" s="93">
        <v>619</v>
      </c>
      <c r="H2687" s="93">
        <v>5747</v>
      </c>
      <c r="I2687" s="93">
        <v>20</v>
      </c>
      <c r="J2687" s="93">
        <v>122</v>
      </c>
      <c r="K2687" s="93">
        <v>639</v>
      </c>
      <c r="L2687" s="93">
        <v>5869</v>
      </c>
      <c r="M2687" s="48">
        <v>6508</v>
      </c>
      <c r="N2687" s="48">
        <v>10717</v>
      </c>
      <c r="O2687" s="48">
        <v>1350</v>
      </c>
      <c r="P2687" s="48">
        <v>9012</v>
      </c>
      <c r="Q2687" s="48">
        <v>10362</v>
      </c>
      <c r="R2687" s="48">
        <v>49</v>
      </c>
      <c r="S2687" s="48">
        <v>306</v>
      </c>
      <c r="T2687" s="48">
        <v>355</v>
      </c>
      <c r="U2687" s="48">
        <v>1399</v>
      </c>
      <c r="V2687" s="48">
        <v>9318</v>
      </c>
      <c r="W2687" s="156">
        <v>1509904</v>
      </c>
      <c r="X2687" s="156">
        <v>34757</v>
      </c>
      <c r="Y2687" s="156">
        <v>1544661</v>
      </c>
      <c r="Z2687" s="28">
        <v>1</v>
      </c>
      <c r="AA2687" s="28"/>
      <c r="AB2687" s="111">
        <v>12</v>
      </c>
      <c r="AC2687" s="28">
        <v>0.16700000000000001</v>
      </c>
      <c r="AD2687" s="28">
        <v>0</v>
      </c>
      <c r="AE2687" s="139"/>
      <c r="AF2687" s="139"/>
      <c r="AG2687" s="93">
        <v>1316</v>
      </c>
      <c r="AH2687" s="93">
        <v>2359</v>
      </c>
    </row>
    <row r="2688" spans="1:51">
      <c r="A2688" s="13" t="s">
        <v>135</v>
      </c>
      <c r="B2688" s="2" t="s">
        <v>75</v>
      </c>
      <c r="C2688" s="14" t="s">
        <v>65</v>
      </c>
      <c r="D2688" s="2">
        <v>2015</v>
      </c>
      <c r="E2688" s="14">
        <v>2016</v>
      </c>
      <c r="F2688" s="14" t="s">
        <v>101</v>
      </c>
      <c r="G2688" s="93">
        <v>140</v>
      </c>
      <c r="H2688" s="93">
        <v>963</v>
      </c>
      <c r="I2688" s="93">
        <v>0</v>
      </c>
      <c r="J2688" s="93">
        <v>0</v>
      </c>
      <c r="K2688" s="93">
        <v>140</v>
      </c>
      <c r="L2688" s="93">
        <v>963</v>
      </c>
      <c r="M2688" s="48">
        <v>1103</v>
      </c>
      <c r="N2688" s="48">
        <v>2075</v>
      </c>
      <c r="O2688" s="48">
        <v>410</v>
      </c>
      <c r="P2688" s="48">
        <v>1665</v>
      </c>
      <c r="Q2688" s="48">
        <v>2075</v>
      </c>
      <c r="R2688" s="48">
        <v>0</v>
      </c>
      <c r="S2688" s="48">
        <v>0</v>
      </c>
      <c r="T2688" s="48">
        <v>0</v>
      </c>
      <c r="U2688" s="48">
        <v>410</v>
      </c>
      <c r="V2688" s="48">
        <v>1665</v>
      </c>
      <c r="W2688" s="156">
        <v>277437</v>
      </c>
      <c r="X2688" s="156">
        <v>0</v>
      </c>
      <c r="Y2688" s="156">
        <v>277437</v>
      </c>
      <c r="Z2688" s="28">
        <v>0.97619999999999996</v>
      </c>
      <c r="AA2688" s="28"/>
      <c r="AB2688" s="111">
        <v>12</v>
      </c>
      <c r="AC2688" s="28">
        <v>0.16700000000000001</v>
      </c>
      <c r="AD2688" s="28">
        <v>0</v>
      </c>
      <c r="AE2688" s="139"/>
      <c r="AF2688" s="139"/>
      <c r="AG2688" s="93">
        <v>30</v>
      </c>
      <c r="AH2688" s="93">
        <v>54</v>
      </c>
    </row>
    <row r="2689" spans="1:34">
      <c r="A2689" s="13" t="s">
        <v>136</v>
      </c>
      <c r="B2689" s="2" t="s">
        <v>75</v>
      </c>
      <c r="C2689" s="14" t="s">
        <v>65</v>
      </c>
      <c r="D2689" s="2">
        <v>2015</v>
      </c>
      <c r="E2689" s="14">
        <v>2016</v>
      </c>
      <c r="F2689" s="14" t="s">
        <v>101</v>
      </c>
      <c r="G2689" s="93">
        <v>744</v>
      </c>
      <c r="H2689" s="93">
        <v>6360</v>
      </c>
      <c r="I2689" s="93">
        <v>1</v>
      </c>
      <c r="J2689" s="93">
        <v>22</v>
      </c>
      <c r="K2689" s="93">
        <v>745</v>
      </c>
      <c r="L2689" s="93">
        <v>6382</v>
      </c>
      <c r="M2689" s="48">
        <v>7127</v>
      </c>
      <c r="N2689" s="48">
        <v>13395</v>
      </c>
      <c r="O2689" s="48">
        <v>1890</v>
      </c>
      <c r="P2689" s="48">
        <v>11449</v>
      </c>
      <c r="Q2689" s="48">
        <v>13339</v>
      </c>
      <c r="R2689" s="48">
        <v>2</v>
      </c>
      <c r="S2689" s="48">
        <v>54</v>
      </c>
      <c r="T2689" s="48">
        <v>56</v>
      </c>
      <c r="U2689" s="48">
        <v>1892</v>
      </c>
      <c r="V2689" s="48">
        <v>11503</v>
      </c>
      <c r="W2689" s="156">
        <v>1912855</v>
      </c>
      <c r="X2689" s="156">
        <v>6413</v>
      </c>
      <c r="Y2689" s="156">
        <v>1919268</v>
      </c>
      <c r="Z2689" s="28">
        <v>0.99070000000000003</v>
      </c>
      <c r="AA2689" s="28"/>
      <c r="AB2689" s="111">
        <v>12</v>
      </c>
      <c r="AC2689" s="28">
        <v>0.16700000000000001</v>
      </c>
      <c r="AD2689" s="28">
        <v>0</v>
      </c>
      <c r="AE2689" s="139"/>
      <c r="AF2689" s="139"/>
      <c r="AG2689" s="93">
        <v>578</v>
      </c>
      <c r="AH2689" s="93">
        <v>1246</v>
      </c>
    </row>
    <row r="2690" spans="1:34">
      <c r="A2690" s="13" t="s">
        <v>137</v>
      </c>
      <c r="B2690" s="2" t="s">
        <v>75</v>
      </c>
      <c r="C2690" s="14" t="s">
        <v>65</v>
      </c>
      <c r="D2690" s="2">
        <v>2015</v>
      </c>
      <c r="E2690" s="14">
        <v>2016</v>
      </c>
      <c r="F2690" s="14" t="s">
        <v>101</v>
      </c>
      <c r="G2690" s="93">
        <v>4305</v>
      </c>
      <c r="H2690" s="93">
        <v>20778</v>
      </c>
      <c r="I2690" s="93">
        <v>7</v>
      </c>
      <c r="J2690" s="93">
        <v>31</v>
      </c>
      <c r="K2690" s="93">
        <v>4312</v>
      </c>
      <c r="L2690" s="93">
        <v>20809</v>
      </c>
      <c r="M2690" s="48">
        <v>25121</v>
      </c>
      <c r="N2690" s="48">
        <v>57934</v>
      </c>
      <c r="O2690" s="48">
        <v>11725</v>
      </c>
      <c r="P2690" s="48">
        <v>46094</v>
      </c>
      <c r="Q2690" s="48">
        <v>57819</v>
      </c>
      <c r="R2690" s="48">
        <v>26</v>
      </c>
      <c r="S2690" s="48">
        <v>89</v>
      </c>
      <c r="T2690" s="48">
        <v>115</v>
      </c>
      <c r="U2690" s="48">
        <v>11751</v>
      </c>
      <c r="V2690" s="48">
        <v>46183</v>
      </c>
      <c r="W2690" s="156">
        <v>7786866</v>
      </c>
      <c r="X2690" s="156">
        <v>9049</v>
      </c>
      <c r="Y2690" s="156">
        <v>7795915</v>
      </c>
      <c r="Z2690" s="28">
        <v>0.99629999999999996</v>
      </c>
      <c r="AA2690" s="28"/>
      <c r="AB2690" s="111">
        <v>1</v>
      </c>
      <c r="AC2690" s="28">
        <v>0</v>
      </c>
      <c r="AD2690" s="28">
        <v>0</v>
      </c>
      <c r="AE2690" s="139"/>
      <c r="AF2690" s="139"/>
      <c r="AG2690" s="93">
        <v>3997</v>
      </c>
      <c r="AH2690" s="93">
        <v>8964</v>
      </c>
    </row>
    <row r="2691" spans="1:34">
      <c r="A2691" s="13" t="s">
        <v>138</v>
      </c>
      <c r="B2691" s="2" t="s">
        <v>75</v>
      </c>
      <c r="C2691" s="14" t="s">
        <v>65</v>
      </c>
      <c r="D2691" s="2">
        <v>2015</v>
      </c>
      <c r="E2691" s="14">
        <v>2016</v>
      </c>
      <c r="F2691" s="14" t="s">
        <v>101</v>
      </c>
      <c r="G2691" s="93">
        <v>78</v>
      </c>
      <c r="H2691" s="93">
        <v>367</v>
      </c>
      <c r="I2691" s="93">
        <v>0</v>
      </c>
      <c r="J2691" s="93">
        <v>0</v>
      </c>
      <c r="K2691" s="93">
        <v>78</v>
      </c>
      <c r="L2691" s="93">
        <v>367</v>
      </c>
      <c r="M2691" s="48">
        <v>445</v>
      </c>
      <c r="N2691" s="48">
        <v>972</v>
      </c>
      <c r="O2691" s="48">
        <v>210</v>
      </c>
      <c r="P2691" s="48">
        <v>762</v>
      </c>
      <c r="Q2691" s="48">
        <v>972</v>
      </c>
      <c r="R2691" s="48">
        <v>0</v>
      </c>
      <c r="S2691" s="48">
        <v>0</v>
      </c>
      <c r="T2691" s="48">
        <v>0</v>
      </c>
      <c r="U2691" s="48">
        <v>210</v>
      </c>
      <c r="V2691" s="48">
        <v>762</v>
      </c>
      <c r="W2691" s="156">
        <v>122782</v>
      </c>
      <c r="X2691" s="156">
        <v>0</v>
      </c>
      <c r="Y2691" s="156">
        <v>122782</v>
      </c>
      <c r="Z2691" s="28">
        <v>0.92310000000000003</v>
      </c>
      <c r="AA2691" s="28"/>
      <c r="AB2691" s="111">
        <v>12</v>
      </c>
      <c r="AC2691" s="28">
        <v>0.16700000000000001</v>
      </c>
      <c r="AD2691" s="28">
        <v>0</v>
      </c>
      <c r="AE2691" s="139"/>
      <c r="AF2691" s="139"/>
      <c r="AG2691" s="93">
        <v>45</v>
      </c>
      <c r="AH2691" s="93">
        <v>76</v>
      </c>
    </row>
    <row r="2692" spans="1:34">
      <c r="A2692" s="13" t="s">
        <v>139</v>
      </c>
      <c r="B2692" s="2" t="s">
        <v>75</v>
      </c>
      <c r="C2692" s="14" t="s">
        <v>65</v>
      </c>
      <c r="D2692" s="2">
        <v>2015</v>
      </c>
      <c r="E2692" s="14">
        <v>2016</v>
      </c>
      <c r="F2692" s="14" t="s">
        <v>101</v>
      </c>
      <c r="G2692" s="93">
        <v>16</v>
      </c>
      <c r="H2692" s="93">
        <v>439</v>
      </c>
      <c r="I2692" s="93">
        <v>0</v>
      </c>
      <c r="J2692" s="93">
        <v>1</v>
      </c>
      <c r="K2692" s="93">
        <v>16</v>
      </c>
      <c r="L2692" s="93">
        <v>440</v>
      </c>
      <c r="M2692" s="48">
        <v>456</v>
      </c>
      <c r="N2692" s="48">
        <v>768</v>
      </c>
      <c r="O2692" s="48">
        <v>44</v>
      </c>
      <c r="P2692" s="48">
        <v>722</v>
      </c>
      <c r="Q2692" s="48">
        <v>766</v>
      </c>
      <c r="R2692" s="48">
        <v>0</v>
      </c>
      <c r="S2692" s="48">
        <v>2</v>
      </c>
      <c r="T2692" s="48">
        <v>2</v>
      </c>
      <c r="U2692" s="48">
        <v>44</v>
      </c>
      <c r="V2692" s="48">
        <v>724</v>
      </c>
      <c r="W2692" s="156">
        <v>110264</v>
      </c>
      <c r="X2692" s="156">
        <v>178</v>
      </c>
      <c r="Y2692" s="156">
        <v>110442</v>
      </c>
      <c r="Z2692" s="28">
        <v>1</v>
      </c>
      <c r="AA2692" s="28"/>
      <c r="AB2692" s="111">
        <v>12</v>
      </c>
      <c r="AC2692" s="28">
        <v>0.16700000000000001</v>
      </c>
      <c r="AD2692" s="28">
        <v>0</v>
      </c>
      <c r="AE2692" s="139"/>
      <c r="AF2692" s="139"/>
      <c r="AG2692" s="93">
        <v>63</v>
      </c>
      <c r="AH2692" s="93">
        <v>135</v>
      </c>
    </row>
    <row r="2693" spans="1:34">
      <c r="A2693" s="13" t="s">
        <v>140</v>
      </c>
      <c r="B2693" s="2" t="s">
        <v>75</v>
      </c>
      <c r="C2693" s="14" t="s">
        <v>65</v>
      </c>
      <c r="D2693" s="2">
        <v>2015</v>
      </c>
      <c r="E2693" s="14">
        <v>2016</v>
      </c>
      <c r="F2693" s="14" t="s">
        <v>101</v>
      </c>
      <c r="G2693" s="93">
        <v>2548</v>
      </c>
      <c r="H2693" s="93">
        <v>19084</v>
      </c>
      <c r="I2693" s="93">
        <v>8</v>
      </c>
      <c r="J2693" s="93">
        <v>98</v>
      </c>
      <c r="K2693" s="93">
        <v>2556</v>
      </c>
      <c r="L2693" s="93">
        <v>19182</v>
      </c>
      <c r="M2693" s="48">
        <v>21738</v>
      </c>
      <c r="N2693" s="48">
        <v>48021</v>
      </c>
      <c r="O2693" s="48">
        <v>6554</v>
      </c>
      <c r="P2693" s="48">
        <v>41152</v>
      </c>
      <c r="Q2693" s="48">
        <v>47706</v>
      </c>
      <c r="R2693" s="48">
        <v>30</v>
      </c>
      <c r="S2693" s="48">
        <v>285</v>
      </c>
      <c r="T2693" s="48">
        <v>315</v>
      </c>
      <c r="U2693" s="48">
        <v>6584</v>
      </c>
      <c r="V2693" s="48">
        <v>41437</v>
      </c>
      <c r="W2693" s="156">
        <v>6148016</v>
      </c>
      <c r="X2693" s="156">
        <v>25772</v>
      </c>
      <c r="Y2693" s="156">
        <v>6173788</v>
      </c>
      <c r="Z2693" s="28">
        <v>1</v>
      </c>
      <c r="AA2693" s="28"/>
      <c r="AB2693" s="111">
        <v>1</v>
      </c>
      <c r="AC2693" s="28">
        <v>0</v>
      </c>
      <c r="AD2693" s="28">
        <v>0.14080000000000001</v>
      </c>
      <c r="AE2693" s="139"/>
      <c r="AF2693" s="139"/>
      <c r="AG2693" s="93">
        <v>6641</v>
      </c>
      <c r="AH2693" s="93">
        <v>14724</v>
      </c>
    </row>
    <row r="2694" spans="1:34">
      <c r="A2694" s="13" t="s">
        <v>141</v>
      </c>
      <c r="B2694" s="2" t="s">
        <v>75</v>
      </c>
      <c r="C2694" s="14" t="s">
        <v>65</v>
      </c>
      <c r="D2694" s="2">
        <v>2015</v>
      </c>
      <c r="E2694" s="14">
        <v>2016</v>
      </c>
      <c r="F2694" s="14" t="s">
        <v>101</v>
      </c>
      <c r="G2694" s="93">
        <v>356</v>
      </c>
      <c r="H2694" s="93">
        <v>3212</v>
      </c>
      <c r="I2694" s="93">
        <v>5</v>
      </c>
      <c r="J2694" s="93">
        <v>27</v>
      </c>
      <c r="K2694" s="93">
        <v>361</v>
      </c>
      <c r="L2694" s="93">
        <v>3239</v>
      </c>
      <c r="M2694" s="48">
        <v>3600</v>
      </c>
      <c r="N2694" s="48">
        <v>7414</v>
      </c>
      <c r="O2694" s="48">
        <v>864</v>
      </c>
      <c r="P2694" s="48">
        <v>6458</v>
      </c>
      <c r="Q2694" s="48">
        <v>7322</v>
      </c>
      <c r="R2694" s="48">
        <v>16</v>
      </c>
      <c r="S2694" s="48">
        <v>76</v>
      </c>
      <c r="T2694" s="48">
        <v>92</v>
      </c>
      <c r="U2694" s="48">
        <v>880</v>
      </c>
      <c r="V2694" s="48">
        <v>6534</v>
      </c>
      <c r="W2694" s="156">
        <v>913274</v>
      </c>
      <c r="X2694" s="156">
        <v>6702</v>
      </c>
      <c r="Y2694" s="156">
        <v>919976</v>
      </c>
      <c r="Z2694" s="28">
        <v>0.97160000000000002</v>
      </c>
      <c r="AA2694" s="28"/>
      <c r="AB2694" s="111">
        <v>12</v>
      </c>
      <c r="AC2694" s="28">
        <v>0.16700000000000001</v>
      </c>
      <c r="AD2694" s="28">
        <v>0</v>
      </c>
      <c r="AE2694" s="139"/>
      <c r="AF2694" s="139"/>
      <c r="AG2694" s="93">
        <v>791</v>
      </c>
      <c r="AH2694" s="93">
        <v>1680</v>
      </c>
    </row>
    <row r="2695" spans="1:34">
      <c r="A2695" s="13" t="s">
        <v>142</v>
      </c>
      <c r="B2695" s="2" t="s">
        <v>75</v>
      </c>
      <c r="C2695" s="14" t="s">
        <v>65</v>
      </c>
      <c r="D2695" s="2">
        <v>2015</v>
      </c>
      <c r="E2695" s="14">
        <v>2016</v>
      </c>
      <c r="F2695" s="14" t="s">
        <v>101</v>
      </c>
      <c r="G2695" s="93">
        <v>324</v>
      </c>
      <c r="H2695" s="93">
        <v>4004</v>
      </c>
      <c r="I2695" s="93">
        <v>1</v>
      </c>
      <c r="J2695" s="93">
        <v>6</v>
      </c>
      <c r="K2695" s="93">
        <v>325</v>
      </c>
      <c r="L2695" s="93">
        <v>4010</v>
      </c>
      <c r="M2695" s="48">
        <v>4335</v>
      </c>
      <c r="N2695" s="48">
        <v>7833</v>
      </c>
      <c r="O2695" s="48">
        <v>846</v>
      </c>
      <c r="P2695" s="48">
        <v>6971</v>
      </c>
      <c r="Q2695" s="48">
        <v>7817</v>
      </c>
      <c r="R2695" s="48">
        <v>1</v>
      </c>
      <c r="S2695" s="48">
        <v>15</v>
      </c>
      <c r="T2695" s="48">
        <v>16</v>
      </c>
      <c r="U2695" s="48">
        <v>847</v>
      </c>
      <c r="V2695" s="48">
        <v>6986</v>
      </c>
      <c r="W2695" s="156">
        <v>1086835</v>
      </c>
      <c r="X2695" s="156">
        <v>1690</v>
      </c>
      <c r="Y2695" s="156">
        <v>1088525</v>
      </c>
      <c r="Z2695" s="28">
        <v>1</v>
      </c>
      <c r="AA2695" s="28"/>
      <c r="AB2695" s="111">
        <v>12</v>
      </c>
      <c r="AC2695" s="28">
        <v>0.16700000000000001</v>
      </c>
      <c r="AD2695" s="28">
        <v>0</v>
      </c>
      <c r="AE2695" s="139"/>
      <c r="AF2695" s="139"/>
      <c r="AG2695" s="93">
        <v>149</v>
      </c>
      <c r="AH2695" s="93">
        <v>261</v>
      </c>
    </row>
    <row r="2696" spans="1:34">
      <c r="A2696" s="13" t="s">
        <v>143</v>
      </c>
      <c r="B2696" s="2" t="s">
        <v>74</v>
      </c>
      <c r="C2696" s="14" t="s">
        <v>65</v>
      </c>
      <c r="D2696" s="2">
        <v>2015</v>
      </c>
      <c r="E2696" s="14">
        <v>2016</v>
      </c>
      <c r="F2696" s="14" t="s">
        <v>101</v>
      </c>
      <c r="G2696" s="93">
        <v>12238</v>
      </c>
      <c r="H2696" s="93">
        <v>110721</v>
      </c>
      <c r="I2696" s="93">
        <v>86</v>
      </c>
      <c r="J2696" s="93">
        <v>1965</v>
      </c>
      <c r="K2696" s="93">
        <v>12324</v>
      </c>
      <c r="L2696" s="93">
        <v>112686</v>
      </c>
      <c r="M2696" s="48">
        <v>125010</v>
      </c>
      <c r="N2696" s="48">
        <v>260178</v>
      </c>
      <c r="O2696" s="48">
        <v>31585</v>
      </c>
      <c r="P2696" s="48">
        <v>224012</v>
      </c>
      <c r="Q2696" s="48">
        <v>255597</v>
      </c>
      <c r="R2696" s="48">
        <v>292</v>
      </c>
      <c r="S2696" s="48">
        <v>4289</v>
      </c>
      <c r="T2696" s="48">
        <v>4581</v>
      </c>
      <c r="U2696" s="48">
        <v>31877</v>
      </c>
      <c r="V2696" s="48">
        <v>228301</v>
      </c>
      <c r="W2696" s="156">
        <v>35129008</v>
      </c>
      <c r="X2696" s="156">
        <v>534960</v>
      </c>
      <c r="Y2696" s="156">
        <v>35663968</v>
      </c>
      <c r="Z2696" s="28">
        <v>0.98719999999999997</v>
      </c>
      <c r="AA2696" s="28"/>
      <c r="AB2696" s="111">
        <v>5</v>
      </c>
      <c r="AC2696" s="28">
        <v>0.4</v>
      </c>
      <c r="AD2696" s="28">
        <v>2.5899999999999999E-2</v>
      </c>
      <c r="AE2696" s="139"/>
      <c r="AF2696" s="139"/>
      <c r="AG2696" s="93">
        <v>28472</v>
      </c>
      <c r="AH2696" s="93">
        <v>61801</v>
      </c>
    </row>
    <row r="2697" spans="1:34">
      <c r="A2697" s="13" t="s">
        <v>144</v>
      </c>
      <c r="B2697" s="2" t="s">
        <v>74</v>
      </c>
      <c r="C2697" s="14" t="s">
        <v>65</v>
      </c>
      <c r="D2697" s="2">
        <v>2015</v>
      </c>
      <c r="E2697" s="14">
        <v>2016</v>
      </c>
      <c r="F2697" s="14" t="s">
        <v>101</v>
      </c>
      <c r="G2697" s="93">
        <v>811</v>
      </c>
      <c r="H2697" s="93">
        <v>8511</v>
      </c>
      <c r="I2697" s="93">
        <v>5</v>
      </c>
      <c r="J2697" s="93">
        <v>39</v>
      </c>
      <c r="K2697" s="93">
        <v>816</v>
      </c>
      <c r="L2697" s="93">
        <v>8550</v>
      </c>
      <c r="M2697" s="48">
        <v>9366</v>
      </c>
      <c r="N2697" s="48">
        <v>18090</v>
      </c>
      <c r="O2697" s="48">
        <v>2091</v>
      </c>
      <c r="P2697" s="48">
        <v>15905</v>
      </c>
      <c r="Q2697" s="48">
        <v>17996</v>
      </c>
      <c r="R2697" s="48">
        <v>15</v>
      </c>
      <c r="S2697" s="48">
        <v>79</v>
      </c>
      <c r="T2697" s="48">
        <v>94</v>
      </c>
      <c r="U2697" s="48">
        <v>2106</v>
      </c>
      <c r="V2697" s="48">
        <v>15984</v>
      </c>
      <c r="W2697" s="156">
        <v>2352496</v>
      </c>
      <c r="X2697" s="156">
        <v>11230</v>
      </c>
      <c r="Y2697" s="156">
        <v>2363726</v>
      </c>
      <c r="Z2697" s="28">
        <v>0.96699999999999997</v>
      </c>
      <c r="AA2697" s="28"/>
      <c r="AB2697" s="111">
        <v>12</v>
      </c>
      <c r="AC2697" s="28">
        <v>0.16700000000000001</v>
      </c>
      <c r="AD2697" s="28">
        <v>0</v>
      </c>
      <c r="AE2697" s="139"/>
      <c r="AF2697" s="139"/>
      <c r="AG2697" s="93">
        <v>670</v>
      </c>
      <c r="AH2697" s="93">
        <v>1334</v>
      </c>
    </row>
    <row r="2698" spans="1:34">
      <c r="A2698" s="13" t="s">
        <v>145</v>
      </c>
      <c r="B2698" s="2" t="s">
        <v>75</v>
      </c>
      <c r="C2698" s="14" t="s">
        <v>65</v>
      </c>
      <c r="D2698" s="2">
        <v>2015</v>
      </c>
      <c r="E2698" s="14">
        <v>2016</v>
      </c>
      <c r="F2698" s="14" t="s">
        <v>101</v>
      </c>
      <c r="G2698" s="93">
        <v>101</v>
      </c>
      <c r="H2698" s="93">
        <v>976</v>
      </c>
      <c r="I2698" s="93">
        <v>0</v>
      </c>
      <c r="J2698" s="93">
        <v>1</v>
      </c>
      <c r="K2698" s="93">
        <v>101</v>
      </c>
      <c r="L2698" s="93">
        <v>977</v>
      </c>
      <c r="M2698" s="48">
        <v>1078</v>
      </c>
      <c r="N2698" s="48">
        <v>2010</v>
      </c>
      <c r="O2698" s="48">
        <v>242</v>
      </c>
      <c r="P2698" s="48">
        <v>1766</v>
      </c>
      <c r="Q2698" s="48">
        <v>2008</v>
      </c>
      <c r="R2698" s="48">
        <v>0</v>
      </c>
      <c r="S2698" s="48">
        <v>2</v>
      </c>
      <c r="T2698" s="48">
        <v>2</v>
      </c>
      <c r="U2698" s="48">
        <v>242</v>
      </c>
      <c r="V2698" s="48">
        <v>1768</v>
      </c>
      <c r="W2698" s="156">
        <v>272877</v>
      </c>
      <c r="X2698" s="156">
        <v>357</v>
      </c>
      <c r="Y2698" s="156">
        <v>273234</v>
      </c>
      <c r="Z2698" s="28">
        <v>0.97670000000000001</v>
      </c>
      <c r="AA2698" s="28"/>
      <c r="AB2698" s="111">
        <v>12</v>
      </c>
      <c r="AC2698" s="28">
        <v>0.16700000000000001</v>
      </c>
      <c r="AD2698" s="28">
        <v>0</v>
      </c>
      <c r="AE2698" s="139"/>
      <c r="AF2698" s="139"/>
      <c r="AG2698" s="93">
        <v>55</v>
      </c>
      <c r="AH2698" s="93">
        <v>93</v>
      </c>
    </row>
    <row r="2699" spans="1:34">
      <c r="A2699" s="13" t="s">
        <v>146</v>
      </c>
      <c r="B2699" s="2" t="s">
        <v>75</v>
      </c>
      <c r="C2699" s="14" t="s">
        <v>65</v>
      </c>
      <c r="D2699" s="2">
        <v>2015</v>
      </c>
      <c r="E2699" s="14">
        <v>2016</v>
      </c>
      <c r="F2699" s="14" t="s">
        <v>101</v>
      </c>
      <c r="G2699" s="93">
        <v>17489</v>
      </c>
      <c r="H2699" s="93">
        <v>114139</v>
      </c>
      <c r="I2699" s="93">
        <v>49</v>
      </c>
      <c r="J2699" s="93">
        <v>495</v>
      </c>
      <c r="K2699" s="93">
        <v>17538</v>
      </c>
      <c r="L2699" s="93">
        <v>114634</v>
      </c>
      <c r="M2699" s="48">
        <v>132172</v>
      </c>
      <c r="N2699" s="48">
        <v>299730</v>
      </c>
      <c r="O2699" s="48">
        <v>47556</v>
      </c>
      <c r="P2699" s="48">
        <v>250687</v>
      </c>
      <c r="Q2699" s="48">
        <v>298243</v>
      </c>
      <c r="R2699" s="48">
        <v>148</v>
      </c>
      <c r="S2699" s="48">
        <v>1339</v>
      </c>
      <c r="T2699" s="48">
        <v>1487</v>
      </c>
      <c r="U2699" s="48">
        <v>47704</v>
      </c>
      <c r="V2699" s="48">
        <v>252026</v>
      </c>
      <c r="W2699" s="156">
        <v>40369479</v>
      </c>
      <c r="X2699" s="156">
        <v>163160</v>
      </c>
      <c r="Y2699" s="156">
        <v>40532639</v>
      </c>
      <c r="Z2699" s="28">
        <v>0.99480000000000002</v>
      </c>
      <c r="AA2699" s="28"/>
      <c r="AB2699" s="111">
        <v>5</v>
      </c>
      <c r="AC2699" s="28">
        <v>0.2</v>
      </c>
      <c r="AD2699" s="28">
        <v>6.2E-2</v>
      </c>
      <c r="AE2699" s="139"/>
      <c r="AF2699" s="139"/>
      <c r="AG2699" s="93">
        <v>16637</v>
      </c>
      <c r="AH2699" s="93">
        <v>36467</v>
      </c>
    </row>
    <row r="2700" spans="1:34">
      <c r="A2700" s="13" t="s">
        <v>147</v>
      </c>
      <c r="B2700" s="2" t="s">
        <v>74</v>
      </c>
      <c r="C2700" s="14" t="s">
        <v>65</v>
      </c>
      <c r="D2700" s="2">
        <v>2015</v>
      </c>
      <c r="E2700" s="14">
        <v>2016</v>
      </c>
      <c r="F2700" s="14" t="s">
        <v>101</v>
      </c>
      <c r="G2700" s="93">
        <v>16410</v>
      </c>
      <c r="H2700" s="93">
        <v>87641</v>
      </c>
      <c r="I2700" s="93">
        <v>191</v>
      </c>
      <c r="J2700" s="93">
        <v>1017</v>
      </c>
      <c r="K2700" s="93">
        <v>16601</v>
      </c>
      <c r="L2700" s="93">
        <v>88658</v>
      </c>
      <c r="M2700" s="48">
        <v>105259</v>
      </c>
      <c r="N2700" s="48">
        <v>220373</v>
      </c>
      <c r="O2700" s="48">
        <v>42321</v>
      </c>
      <c r="P2700" s="48">
        <v>175096</v>
      </c>
      <c r="Q2700" s="48">
        <v>217417</v>
      </c>
      <c r="R2700" s="48">
        <v>699</v>
      </c>
      <c r="S2700" s="48">
        <v>2257</v>
      </c>
      <c r="T2700" s="48">
        <v>2956</v>
      </c>
      <c r="U2700" s="48">
        <v>43020</v>
      </c>
      <c r="V2700" s="48">
        <v>177353</v>
      </c>
      <c r="W2700" s="156">
        <v>31524525</v>
      </c>
      <c r="X2700" s="156">
        <v>372296</v>
      </c>
      <c r="Y2700" s="156">
        <v>31896821</v>
      </c>
      <c r="Z2700" s="28">
        <v>0.98160000000000003</v>
      </c>
      <c r="AA2700" s="28"/>
      <c r="AB2700" s="111">
        <v>4</v>
      </c>
      <c r="AC2700" s="28">
        <v>0</v>
      </c>
      <c r="AD2700" s="28">
        <v>6.3600000000000004E-2</v>
      </c>
      <c r="AE2700" s="139"/>
      <c r="AF2700" s="139"/>
      <c r="AG2700" s="93">
        <v>9183</v>
      </c>
      <c r="AH2700" s="93">
        <v>18237</v>
      </c>
    </row>
    <row r="2701" spans="1:34">
      <c r="A2701" s="13" t="s">
        <v>148</v>
      </c>
      <c r="B2701" s="2" t="s">
        <v>75</v>
      </c>
      <c r="C2701" s="14" t="s">
        <v>65</v>
      </c>
      <c r="D2701" s="2">
        <v>2015</v>
      </c>
      <c r="E2701" s="14">
        <v>2016</v>
      </c>
      <c r="F2701" s="14" t="s">
        <v>101</v>
      </c>
      <c r="G2701" s="93">
        <v>290</v>
      </c>
      <c r="H2701" s="93">
        <v>2382</v>
      </c>
      <c r="I2701" s="93">
        <v>2</v>
      </c>
      <c r="J2701" s="93">
        <v>7</v>
      </c>
      <c r="K2701" s="93">
        <v>292</v>
      </c>
      <c r="L2701" s="93">
        <v>2389</v>
      </c>
      <c r="M2701" s="48">
        <v>2681</v>
      </c>
      <c r="N2701" s="48">
        <v>5936</v>
      </c>
      <c r="O2701" s="48">
        <v>779</v>
      </c>
      <c r="P2701" s="48">
        <v>5132</v>
      </c>
      <c r="Q2701" s="48">
        <v>5911</v>
      </c>
      <c r="R2701" s="48">
        <v>6</v>
      </c>
      <c r="S2701" s="48">
        <v>19</v>
      </c>
      <c r="T2701" s="48">
        <v>25</v>
      </c>
      <c r="U2701" s="48">
        <v>785</v>
      </c>
      <c r="V2701" s="48">
        <v>5151</v>
      </c>
      <c r="W2701" s="156">
        <v>786191</v>
      </c>
      <c r="X2701" s="156">
        <v>1918</v>
      </c>
      <c r="Y2701" s="156">
        <v>788109</v>
      </c>
      <c r="Z2701" s="28">
        <v>1</v>
      </c>
      <c r="AA2701" s="28"/>
      <c r="AB2701" s="111">
        <v>12</v>
      </c>
      <c r="AC2701" s="28">
        <v>0.16700000000000001</v>
      </c>
      <c r="AD2701" s="28">
        <v>0</v>
      </c>
      <c r="AE2701" s="139"/>
      <c r="AF2701" s="139"/>
      <c r="AG2701" s="93">
        <v>398</v>
      </c>
      <c r="AH2701" s="93">
        <v>919</v>
      </c>
    </row>
    <row r="2702" spans="1:34">
      <c r="A2702" s="13" t="s">
        <v>149</v>
      </c>
      <c r="B2702" s="2" t="s">
        <v>75</v>
      </c>
      <c r="C2702" s="14" t="s">
        <v>65</v>
      </c>
      <c r="D2702" s="2">
        <v>2015</v>
      </c>
      <c r="E2702" s="14">
        <v>2016</v>
      </c>
      <c r="F2702" s="14" t="s">
        <v>101</v>
      </c>
      <c r="G2702" s="93">
        <v>27569</v>
      </c>
      <c r="H2702" s="93">
        <v>154979</v>
      </c>
      <c r="I2702" s="93">
        <v>69</v>
      </c>
      <c r="J2702" s="93">
        <v>643</v>
      </c>
      <c r="K2702" s="93">
        <v>27638</v>
      </c>
      <c r="L2702" s="93">
        <v>155622</v>
      </c>
      <c r="M2702" s="48">
        <v>183260</v>
      </c>
      <c r="N2702" s="48">
        <v>405834</v>
      </c>
      <c r="O2702" s="48">
        <v>73854</v>
      </c>
      <c r="P2702" s="48">
        <v>330127</v>
      </c>
      <c r="Q2702" s="48">
        <v>403981</v>
      </c>
      <c r="R2702" s="48">
        <v>228</v>
      </c>
      <c r="S2702" s="48">
        <v>1625</v>
      </c>
      <c r="T2702" s="48">
        <v>1853</v>
      </c>
      <c r="U2702" s="48">
        <v>74082</v>
      </c>
      <c r="V2702" s="48">
        <v>331752</v>
      </c>
      <c r="W2702" s="156">
        <v>55970038</v>
      </c>
      <c r="X2702" s="156">
        <v>205965</v>
      </c>
      <c r="Y2702" s="156">
        <v>56176003</v>
      </c>
      <c r="Z2702" s="28">
        <v>0.99950000000000006</v>
      </c>
      <c r="AA2702" s="28"/>
      <c r="AB2702" s="111">
        <v>4</v>
      </c>
      <c r="AC2702" s="28">
        <v>0</v>
      </c>
      <c r="AD2702" s="28">
        <v>2.1499999999999998E-2</v>
      </c>
      <c r="AE2702" s="139"/>
      <c r="AF2702" s="139"/>
      <c r="AG2702" s="93">
        <v>20904</v>
      </c>
      <c r="AH2702" s="93">
        <v>44440</v>
      </c>
    </row>
    <row r="2703" spans="1:34">
      <c r="A2703" s="13" t="s">
        <v>150</v>
      </c>
      <c r="B2703" s="2" t="s">
        <v>74</v>
      </c>
      <c r="C2703" s="14" t="s">
        <v>65</v>
      </c>
      <c r="D2703" s="2">
        <v>2015</v>
      </c>
      <c r="E2703" s="14">
        <v>2016</v>
      </c>
      <c r="F2703" s="14" t="s">
        <v>101</v>
      </c>
      <c r="G2703" s="93">
        <v>15597</v>
      </c>
      <c r="H2703" s="93">
        <v>127494</v>
      </c>
      <c r="I2703" s="93">
        <v>125</v>
      </c>
      <c r="J2703" s="93">
        <v>1358</v>
      </c>
      <c r="K2703" s="93">
        <v>15722</v>
      </c>
      <c r="L2703" s="93">
        <v>128852</v>
      </c>
      <c r="M2703" s="48">
        <v>144574</v>
      </c>
      <c r="N2703" s="48">
        <v>293435</v>
      </c>
      <c r="O2703" s="48">
        <v>42537</v>
      </c>
      <c r="P2703" s="48">
        <v>247484</v>
      </c>
      <c r="Q2703" s="48">
        <v>290021</v>
      </c>
      <c r="R2703" s="48">
        <v>416</v>
      </c>
      <c r="S2703" s="48">
        <v>2998</v>
      </c>
      <c r="T2703" s="48">
        <v>3414</v>
      </c>
      <c r="U2703" s="48">
        <v>42953</v>
      </c>
      <c r="V2703" s="48">
        <v>250482</v>
      </c>
      <c r="W2703" s="156">
        <v>39960415</v>
      </c>
      <c r="X2703" s="156">
        <v>387691</v>
      </c>
      <c r="Y2703" s="156">
        <v>40348106</v>
      </c>
      <c r="Z2703" s="28">
        <v>0.95930000000000004</v>
      </c>
      <c r="AA2703" s="28"/>
      <c r="AB2703" s="111">
        <v>6</v>
      </c>
      <c r="AC2703" s="28">
        <v>0.16700000000000001</v>
      </c>
      <c r="AD2703" s="28">
        <v>5.0000000000000001E-3</v>
      </c>
      <c r="AE2703" s="139"/>
      <c r="AF2703" s="139"/>
      <c r="AG2703" s="93">
        <v>16016</v>
      </c>
      <c r="AH2703" s="93">
        <v>32890</v>
      </c>
    </row>
    <row r="2704" spans="1:34">
      <c r="A2704" s="13" t="s">
        <v>151</v>
      </c>
      <c r="B2704" s="2" t="s">
        <v>74</v>
      </c>
      <c r="C2704" s="14" t="s">
        <v>65</v>
      </c>
      <c r="D2704" s="2">
        <v>2015</v>
      </c>
      <c r="E2704" s="14">
        <v>2016</v>
      </c>
      <c r="F2704" s="14" t="s">
        <v>101</v>
      </c>
      <c r="G2704" s="93">
        <v>2485</v>
      </c>
      <c r="H2704" s="93">
        <v>30491</v>
      </c>
      <c r="I2704" s="93">
        <v>61</v>
      </c>
      <c r="J2704" s="93">
        <v>1424</v>
      </c>
      <c r="K2704" s="93">
        <v>2546</v>
      </c>
      <c r="L2704" s="93">
        <v>31915</v>
      </c>
      <c r="M2704" s="48">
        <v>34461</v>
      </c>
      <c r="N2704" s="48">
        <v>52684</v>
      </c>
      <c r="O2704" s="48">
        <v>5556</v>
      </c>
      <c r="P2704" s="48">
        <v>44805</v>
      </c>
      <c r="Q2704" s="48">
        <v>50361</v>
      </c>
      <c r="R2704" s="48">
        <v>177</v>
      </c>
      <c r="S2704" s="48">
        <v>2146</v>
      </c>
      <c r="T2704" s="48">
        <v>2323</v>
      </c>
      <c r="U2704" s="48">
        <v>5733</v>
      </c>
      <c r="V2704" s="48">
        <v>46951</v>
      </c>
      <c r="W2704" s="156">
        <v>7515555</v>
      </c>
      <c r="X2704" s="156">
        <v>285924</v>
      </c>
      <c r="Y2704" s="156">
        <v>7801479</v>
      </c>
      <c r="Z2704" s="28">
        <v>0.95409999999999995</v>
      </c>
      <c r="AA2704" s="28"/>
      <c r="AB2704" s="111">
        <v>1</v>
      </c>
      <c r="AC2704" s="28">
        <v>1</v>
      </c>
      <c r="AD2704" s="28">
        <v>3.7400000000000003E-2</v>
      </c>
      <c r="AE2704" s="139"/>
      <c r="AF2704" s="139"/>
      <c r="AG2704" s="93">
        <v>3947</v>
      </c>
      <c r="AH2704" s="93">
        <v>6361</v>
      </c>
    </row>
    <row r="2705" spans="1:51">
      <c r="A2705" s="13" t="s">
        <v>152</v>
      </c>
      <c r="B2705" s="2" t="s">
        <v>75</v>
      </c>
      <c r="C2705" s="14" t="s">
        <v>65</v>
      </c>
      <c r="D2705" s="2">
        <v>2015</v>
      </c>
      <c r="E2705" s="14">
        <v>2016</v>
      </c>
      <c r="F2705" s="14" t="s">
        <v>101</v>
      </c>
      <c r="G2705" s="93">
        <v>8170</v>
      </c>
      <c r="H2705" s="93">
        <v>44849</v>
      </c>
      <c r="I2705" s="93">
        <v>23</v>
      </c>
      <c r="J2705" s="93">
        <v>267</v>
      </c>
      <c r="K2705" s="93">
        <v>8193</v>
      </c>
      <c r="L2705" s="93">
        <v>45116</v>
      </c>
      <c r="M2705" s="48">
        <v>53309</v>
      </c>
      <c r="N2705" s="48">
        <v>121228</v>
      </c>
      <c r="O2705" s="48">
        <v>20892</v>
      </c>
      <c r="P2705" s="48">
        <v>99528</v>
      </c>
      <c r="Q2705" s="48">
        <v>120420</v>
      </c>
      <c r="R2705" s="48">
        <v>80</v>
      </c>
      <c r="S2705" s="48">
        <v>728</v>
      </c>
      <c r="T2705" s="48">
        <v>808</v>
      </c>
      <c r="U2705" s="48">
        <v>20972</v>
      </c>
      <c r="V2705" s="48">
        <v>100256</v>
      </c>
      <c r="W2705" s="156">
        <v>16488589</v>
      </c>
      <c r="X2705" s="156">
        <v>88304</v>
      </c>
      <c r="Y2705" s="156">
        <v>16576893</v>
      </c>
      <c r="Z2705" s="28">
        <v>0.99360000000000004</v>
      </c>
      <c r="AA2705" s="28"/>
      <c r="AB2705" s="111">
        <v>2</v>
      </c>
      <c r="AC2705" s="28">
        <v>0</v>
      </c>
      <c r="AD2705" s="28">
        <v>5.2299999999999999E-2</v>
      </c>
      <c r="AE2705" s="139"/>
      <c r="AF2705" s="139"/>
      <c r="AG2705" s="93">
        <v>7066</v>
      </c>
      <c r="AH2705" s="93">
        <v>15119</v>
      </c>
    </row>
    <row r="2706" spans="1:51">
      <c r="A2706" s="13" t="s">
        <v>153</v>
      </c>
      <c r="B2706" s="2" t="s">
        <v>74</v>
      </c>
      <c r="C2706" s="14" t="s">
        <v>65</v>
      </c>
      <c r="D2706" s="2">
        <v>2015</v>
      </c>
      <c r="E2706" s="14">
        <v>2016</v>
      </c>
      <c r="F2706" s="14" t="s">
        <v>101</v>
      </c>
      <c r="G2706" s="93">
        <v>1057</v>
      </c>
      <c r="H2706" s="93">
        <v>9022</v>
      </c>
      <c r="I2706" s="93">
        <v>2</v>
      </c>
      <c r="J2706" s="93">
        <v>22</v>
      </c>
      <c r="K2706" s="93">
        <v>1059</v>
      </c>
      <c r="L2706" s="93">
        <v>9044</v>
      </c>
      <c r="M2706" s="48">
        <v>10103</v>
      </c>
      <c r="N2706" s="48">
        <v>18677</v>
      </c>
      <c r="O2706" s="48">
        <v>2631</v>
      </c>
      <c r="P2706" s="48">
        <v>15980</v>
      </c>
      <c r="Q2706" s="48">
        <v>18611</v>
      </c>
      <c r="R2706" s="48">
        <v>9</v>
      </c>
      <c r="S2706" s="48">
        <v>57</v>
      </c>
      <c r="T2706" s="48">
        <v>66</v>
      </c>
      <c r="U2706" s="48">
        <v>2640</v>
      </c>
      <c r="V2706" s="48">
        <v>16037</v>
      </c>
      <c r="W2706" s="156">
        <v>2531589</v>
      </c>
      <c r="X2706" s="156">
        <v>5519</v>
      </c>
      <c r="Y2706" s="156">
        <v>2537108</v>
      </c>
      <c r="Z2706" s="28">
        <v>0.95679999999999998</v>
      </c>
      <c r="AA2706" s="28"/>
      <c r="AB2706" s="111">
        <v>12</v>
      </c>
      <c r="AC2706" s="28">
        <v>0.16700000000000001</v>
      </c>
      <c r="AD2706" s="28">
        <v>0</v>
      </c>
      <c r="AE2706" s="139"/>
      <c r="AF2706" s="139"/>
      <c r="AG2706" s="93">
        <v>1052</v>
      </c>
      <c r="AH2706" s="93">
        <v>2184</v>
      </c>
    </row>
    <row r="2707" spans="1:51">
      <c r="A2707" s="13" t="s">
        <v>154</v>
      </c>
      <c r="B2707" s="2" t="s">
        <v>74</v>
      </c>
      <c r="C2707" s="14" t="s">
        <v>65</v>
      </c>
      <c r="D2707" s="2">
        <v>2015</v>
      </c>
      <c r="E2707" s="14">
        <v>2016</v>
      </c>
      <c r="F2707" s="14" t="s">
        <v>101</v>
      </c>
      <c r="G2707" s="93">
        <v>1081</v>
      </c>
      <c r="H2707" s="93">
        <v>14697</v>
      </c>
      <c r="I2707" s="93">
        <v>10</v>
      </c>
      <c r="J2707" s="93">
        <v>328</v>
      </c>
      <c r="K2707" s="93">
        <v>1091</v>
      </c>
      <c r="L2707" s="93">
        <v>15025</v>
      </c>
      <c r="M2707" s="48">
        <v>16116</v>
      </c>
      <c r="N2707" s="48">
        <v>31527</v>
      </c>
      <c r="O2707" s="48">
        <v>2596</v>
      </c>
      <c r="P2707" s="48">
        <v>28120</v>
      </c>
      <c r="Q2707" s="48">
        <v>30716</v>
      </c>
      <c r="R2707" s="48">
        <v>34</v>
      </c>
      <c r="S2707" s="48">
        <v>777</v>
      </c>
      <c r="T2707" s="48">
        <v>811</v>
      </c>
      <c r="U2707" s="48">
        <v>2630</v>
      </c>
      <c r="V2707" s="48">
        <v>28897</v>
      </c>
      <c r="W2707" s="156">
        <v>4062201</v>
      </c>
      <c r="X2707" s="156">
        <v>82113</v>
      </c>
      <c r="Y2707" s="156">
        <v>4144314</v>
      </c>
      <c r="Z2707" s="28">
        <v>0.96530000000000005</v>
      </c>
      <c r="AA2707" s="28"/>
      <c r="AB2707" s="111">
        <v>12</v>
      </c>
      <c r="AC2707" s="28">
        <v>0.16700000000000001</v>
      </c>
      <c r="AD2707" s="28">
        <v>0</v>
      </c>
      <c r="AE2707" s="139"/>
      <c r="AF2707" s="139"/>
      <c r="AG2707" s="93">
        <v>3908</v>
      </c>
      <c r="AH2707" s="93">
        <v>7589</v>
      </c>
    </row>
    <row r="2708" spans="1:51">
      <c r="A2708" s="13" t="s">
        <v>155</v>
      </c>
      <c r="B2708" s="2" t="s">
        <v>74</v>
      </c>
      <c r="C2708" s="14" t="s">
        <v>65</v>
      </c>
      <c r="D2708" s="2">
        <v>2015</v>
      </c>
      <c r="E2708" s="14">
        <v>2016</v>
      </c>
      <c r="F2708" s="14" t="s">
        <v>101</v>
      </c>
      <c r="G2708" s="93">
        <v>2211</v>
      </c>
      <c r="H2708" s="93">
        <v>15214</v>
      </c>
      <c r="I2708" s="93">
        <v>8</v>
      </c>
      <c r="J2708" s="93">
        <v>79</v>
      </c>
      <c r="K2708" s="93">
        <v>2219</v>
      </c>
      <c r="L2708" s="93">
        <v>15293</v>
      </c>
      <c r="M2708" s="48">
        <v>17512</v>
      </c>
      <c r="N2708" s="48">
        <v>36809</v>
      </c>
      <c r="O2708" s="48">
        <v>5739</v>
      </c>
      <c r="P2708" s="48">
        <v>30874</v>
      </c>
      <c r="Q2708" s="48">
        <v>36613</v>
      </c>
      <c r="R2708" s="48">
        <v>18</v>
      </c>
      <c r="S2708" s="48">
        <v>178</v>
      </c>
      <c r="T2708" s="48">
        <v>196</v>
      </c>
      <c r="U2708" s="48">
        <v>5757</v>
      </c>
      <c r="V2708" s="48">
        <v>31052</v>
      </c>
      <c r="W2708" s="156">
        <v>4837709</v>
      </c>
      <c r="X2708" s="156">
        <v>23223</v>
      </c>
      <c r="Y2708" s="156">
        <v>4860932</v>
      </c>
      <c r="Z2708" s="28">
        <v>0.95779999999999998</v>
      </c>
      <c r="AA2708" s="28"/>
      <c r="AB2708" s="111">
        <v>12</v>
      </c>
      <c r="AC2708" s="28">
        <v>0.16700000000000001</v>
      </c>
      <c r="AD2708" s="28">
        <v>0</v>
      </c>
      <c r="AE2708" s="139"/>
      <c r="AF2708" s="139"/>
      <c r="AG2708" s="93">
        <v>4271</v>
      </c>
      <c r="AH2708" s="93">
        <v>9690</v>
      </c>
    </row>
    <row r="2709" spans="1:51">
      <c r="A2709" s="13" t="s">
        <v>156</v>
      </c>
      <c r="B2709" s="2" t="s">
        <v>74</v>
      </c>
      <c r="C2709" s="14" t="s">
        <v>65</v>
      </c>
      <c r="D2709" s="2">
        <v>2015</v>
      </c>
      <c r="E2709" s="14">
        <v>2016</v>
      </c>
      <c r="F2709" s="14" t="s">
        <v>101</v>
      </c>
      <c r="G2709" s="93">
        <v>5247</v>
      </c>
      <c r="H2709" s="93">
        <v>48749</v>
      </c>
      <c r="I2709" s="93">
        <v>44</v>
      </c>
      <c r="J2709" s="93">
        <v>1104</v>
      </c>
      <c r="K2709" s="93">
        <v>5291</v>
      </c>
      <c r="L2709" s="93">
        <v>49853</v>
      </c>
      <c r="M2709" s="48">
        <v>55144</v>
      </c>
      <c r="N2709" s="48">
        <v>109453</v>
      </c>
      <c r="O2709" s="48">
        <v>12655</v>
      </c>
      <c r="P2709" s="48">
        <v>94389</v>
      </c>
      <c r="Q2709" s="48">
        <v>107044</v>
      </c>
      <c r="R2709" s="48">
        <v>144</v>
      </c>
      <c r="S2709" s="48">
        <v>2265</v>
      </c>
      <c r="T2709" s="48">
        <v>2409</v>
      </c>
      <c r="U2709" s="48">
        <v>12799</v>
      </c>
      <c r="V2709" s="48">
        <v>96654</v>
      </c>
      <c r="W2709" s="156">
        <v>14900230</v>
      </c>
      <c r="X2709" s="156">
        <v>293091</v>
      </c>
      <c r="Y2709" s="156">
        <v>15193321</v>
      </c>
      <c r="Z2709" s="28">
        <v>0.98209999999999997</v>
      </c>
      <c r="AA2709" s="28"/>
      <c r="AB2709" s="111">
        <v>2</v>
      </c>
      <c r="AC2709" s="28">
        <v>0.5</v>
      </c>
      <c r="AD2709" s="28">
        <v>5.2900000000000003E-2</v>
      </c>
      <c r="AE2709" s="139"/>
      <c r="AF2709" s="139"/>
      <c r="AG2709" s="93">
        <v>10286</v>
      </c>
      <c r="AH2709" s="93">
        <v>20988</v>
      </c>
    </row>
    <row r="2710" spans="1:51">
      <c r="A2710" s="13" t="s">
        <v>157</v>
      </c>
      <c r="B2710" s="2" t="s">
        <v>74</v>
      </c>
      <c r="C2710" s="14" t="s">
        <v>65</v>
      </c>
      <c r="D2710" s="2">
        <v>2015</v>
      </c>
      <c r="E2710" s="14">
        <v>2016</v>
      </c>
      <c r="F2710" s="14" t="s">
        <v>101</v>
      </c>
      <c r="G2710" s="93">
        <v>1119</v>
      </c>
      <c r="H2710" s="93">
        <v>12890</v>
      </c>
      <c r="I2710" s="93">
        <v>1</v>
      </c>
      <c r="J2710" s="93">
        <v>21</v>
      </c>
      <c r="K2710" s="93">
        <v>1120</v>
      </c>
      <c r="L2710" s="93">
        <v>12911</v>
      </c>
      <c r="M2710" s="48">
        <v>14031</v>
      </c>
      <c r="N2710" s="48">
        <v>25930</v>
      </c>
      <c r="O2710" s="48">
        <v>2753</v>
      </c>
      <c r="P2710" s="48">
        <v>23121</v>
      </c>
      <c r="Q2710" s="48">
        <v>25874</v>
      </c>
      <c r="R2710" s="48">
        <v>2</v>
      </c>
      <c r="S2710" s="48">
        <v>54</v>
      </c>
      <c r="T2710" s="48">
        <v>56</v>
      </c>
      <c r="U2710" s="48">
        <v>2755</v>
      </c>
      <c r="V2710" s="48">
        <v>23175</v>
      </c>
      <c r="W2710" s="156">
        <v>3450403</v>
      </c>
      <c r="X2710" s="156">
        <v>5644</v>
      </c>
      <c r="Y2710" s="156">
        <v>3456047</v>
      </c>
      <c r="Z2710" s="28">
        <v>0.95940000000000003</v>
      </c>
      <c r="AA2710" s="28"/>
      <c r="AB2710" s="111">
        <v>12</v>
      </c>
      <c r="AC2710" s="28">
        <v>0.16700000000000001</v>
      </c>
      <c r="AD2710" s="28">
        <v>0</v>
      </c>
      <c r="AE2710" s="139"/>
      <c r="AF2710" s="139"/>
      <c r="AG2710" s="93">
        <v>2362</v>
      </c>
      <c r="AH2710" s="93">
        <v>4948</v>
      </c>
    </row>
    <row r="2711" spans="1:51">
      <c r="A2711" s="13" t="s">
        <v>158</v>
      </c>
      <c r="B2711" s="2" t="s">
        <v>75</v>
      </c>
      <c r="C2711" s="14" t="s">
        <v>65</v>
      </c>
      <c r="D2711" s="2">
        <v>2015</v>
      </c>
      <c r="E2711" s="14">
        <v>2016</v>
      </c>
      <c r="F2711" s="14" t="s">
        <v>101</v>
      </c>
      <c r="G2711" s="93">
        <v>1421</v>
      </c>
      <c r="H2711" s="93">
        <v>11680</v>
      </c>
      <c r="I2711" s="93">
        <v>1</v>
      </c>
      <c r="J2711" s="93">
        <v>22</v>
      </c>
      <c r="K2711" s="93">
        <v>1422</v>
      </c>
      <c r="L2711" s="93">
        <v>11702</v>
      </c>
      <c r="M2711" s="48">
        <v>13124</v>
      </c>
      <c r="N2711" s="48">
        <v>25247</v>
      </c>
      <c r="O2711" s="48">
        <v>3541</v>
      </c>
      <c r="P2711" s="48">
        <v>21657</v>
      </c>
      <c r="Q2711" s="48">
        <v>25198</v>
      </c>
      <c r="R2711" s="48">
        <v>2</v>
      </c>
      <c r="S2711" s="48">
        <v>47</v>
      </c>
      <c r="T2711" s="48">
        <v>49</v>
      </c>
      <c r="U2711" s="48">
        <v>3543</v>
      </c>
      <c r="V2711" s="48">
        <v>21704</v>
      </c>
      <c r="W2711" s="156">
        <v>3371665</v>
      </c>
      <c r="X2711" s="156">
        <v>6562</v>
      </c>
      <c r="Y2711" s="156">
        <v>3378227</v>
      </c>
      <c r="Z2711" s="28">
        <v>0.98</v>
      </c>
      <c r="AA2711" s="28"/>
      <c r="AB2711" s="111">
        <v>12</v>
      </c>
      <c r="AC2711" s="28">
        <v>0.16700000000000001</v>
      </c>
      <c r="AD2711" s="28">
        <v>0</v>
      </c>
      <c r="AE2711" s="139"/>
      <c r="AF2711" s="139"/>
      <c r="AG2711" s="93">
        <v>616</v>
      </c>
      <c r="AH2711" s="93">
        <v>1006</v>
      </c>
    </row>
    <row r="2712" spans="1:51">
      <c r="A2712" s="13" t="s">
        <v>159</v>
      </c>
      <c r="B2712" s="2" t="s">
        <v>75</v>
      </c>
      <c r="C2712" s="14" t="s">
        <v>65</v>
      </c>
      <c r="D2712" s="2">
        <v>2015</v>
      </c>
      <c r="E2712" s="14">
        <v>2016</v>
      </c>
      <c r="F2712" s="14" t="s">
        <v>101</v>
      </c>
      <c r="G2712" s="93">
        <v>7</v>
      </c>
      <c r="H2712" s="93">
        <v>161</v>
      </c>
      <c r="I2712" s="93">
        <v>0</v>
      </c>
      <c r="J2712" s="93">
        <v>0</v>
      </c>
      <c r="K2712" s="93">
        <v>7</v>
      </c>
      <c r="L2712" s="93">
        <v>161</v>
      </c>
      <c r="M2712" s="48">
        <v>168</v>
      </c>
      <c r="N2712" s="48">
        <v>307</v>
      </c>
      <c r="O2712" s="48">
        <v>18</v>
      </c>
      <c r="P2712" s="48">
        <v>289</v>
      </c>
      <c r="Q2712" s="48">
        <v>307</v>
      </c>
      <c r="R2712" s="48">
        <v>0</v>
      </c>
      <c r="S2712" s="48">
        <v>0</v>
      </c>
      <c r="T2712" s="48">
        <v>0</v>
      </c>
      <c r="U2712" s="48">
        <v>18</v>
      </c>
      <c r="V2712" s="48">
        <v>289</v>
      </c>
      <c r="W2712" s="156">
        <v>41527</v>
      </c>
      <c r="X2712" s="156">
        <v>0</v>
      </c>
      <c r="Y2712" s="156">
        <v>41527</v>
      </c>
      <c r="Z2712" s="28">
        <v>1</v>
      </c>
      <c r="AA2712" s="28"/>
      <c r="AB2712" s="111">
        <v>12</v>
      </c>
      <c r="AC2712" s="28">
        <v>0.16700000000000001</v>
      </c>
      <c r="AD2712" s="28">
        <v>0</v>
      </c>
      <c r="AE2712" s="139"/>
      <c r="AF2712" s="139"/>
      <c r="AG2712" s="93">
        <v>1</v>
      </c>
      <c r="AH2712" s="93">
        <v>1</v>
      </c>
    </row>
    <row r="2713" spans="1:51">
      <c r="A2713" s="13" t="s">
        <v>160</v>
      </c>
      <c r="B2713" s="2" t="s">
        <v>75</v>
      </c>
      <c r="C2713" s="14" t="s">
        <v>65</v>
      </c>
      <c r="D2713" s="2">
        <v>2015</v>
      </c>
      <c r="E2713" s="14">
        <v>2016</v>
      </c>
      <c r="F2713" s="14" t="s">
        <v>101</v>
      </c>
      <c r="G2713" s="93">
        <v>442</v>
      </c>
      <c r="H2713" s="93">
        <v>2857</v>
      </c>
      <c r="I2713" s="93">
        <v>0</v>
      </c>
      <c r="J2713" s="93">
        <v>5</v>
      </c>
      <c r="K2713" s="93">
        <v>442</v>
      </c>
      <c r="L2713" s="93">
        <v>2862</v>
      </c>
      <c r="M2713" s="48">
        <v>3304</v>
      </c>
      <c r="N2713" s="48">
        <v>7026</v>
      </c>
      <c r="O2713" s="48">
        <v>1240</v>
      </c>
      <c r="P2713" s="48">
        <v>5777</v>
      </c>
      <c r="Q2713" s="48">
        <v>7017</v>
      </c>
      <c r="R2713" s="48">
        <v>1</v>
      </c>
      <c r="S2713" s="48">
        <v>8</v>
      </c>
      <c r="T2713" s="48">
        <v>9</v>
      </c>
      <c r="U2713" s="48">
        <v>1241</v>
      </c>
      <c r="V2713" s="48">
        <v>5785</v>
      </c>
      <c r="W2713" s="156">
        <v>941345</v>
      </c>
      <c r="X2713" s="156">
        <v>1211</v>
      </c>
      <c r="Y2713" s="156">
        <v>942556</v>
      </c>
      <c r="Z2713" s="28">
        <v>1</v>
      </c>
      <c r="AA2713" s="28"/>
      <c r="AB2713" s="111">
        <v>12</v>
      </c>
      <c r="AC2713" s="28">
        <v>0.16700000000000001</v>
      </c>
      <c r="AD2713" s="28">
        <v>0</v>
      </c>
      <c r="AE2713" s="139"/>
      <c r="AF2713" s="139"/>
      <c r="AG2713" s="93">
        <v>154</v>
      </c>
      <c r="AH2713" s="93">
        <v>262</v>
      </c>
    </row>
    <row r="2714" spans="1:51">
      <c r="A2714" s="13" t="s">
        <v>161</v>
      </c>
      <c r="B2714" s="2" t="s">
        <v>74</v>
      </c>
      <c r="C2714" s="14" t="s">
        <v>65</v>
      </c>
      <c r="D2714" s="2">
        <v>2015</v>
      </c>
      <c r="E2714" s="14">
        <v>2016</v>
      </c>
      <c r="F2714" s="14" t="s">
        <v>101</v>
      </c>
      <c r="G2714" s="93">
        <v>2886</v>
      </c>
      <c r="H2714" s="93">
        <v>20244</v>
      </c>
      <c r="I2714" s="93">
        <v>7</v>
      </c>
      <c r="J2714" s="93">
        <v>112</v>
      </c>
      <c r="K2714" s="93">
        <v>2893</v>
      </c>
      <c r="L2714" s="93">
        <v>20356</v>
      </c>
      <c r="M2714" s="48">
        <v>23249</v>
      </c>
      <c r="N2714" s="48">
        <v>44388</v>
      </c>
      <c r="O2714" s="48">
        <v>7004</v>
      </c>
      <c r="P2714" s="48">
        <v>37106</v>
      </c>
      <c r="Q2714" s="48">
        <v>44110</v>
      </c>
      <c r="R2714" s="48">
        <v>24</v>
      </c>
      <c r="S2714" s="48">
        <v>254</v>
      </c>
      <c r="T2714" s="48">
        <v>278</v>
      </c>
      <c r="U2714" s="48">
        <v>7028</v>
      </c>
      <c r="V2714" s="48">
        <v>37360</v>
      </c>
      <c r="W2714" s="156">
        <v>6290529.2300000004</v>
      </c>
      <c r="X2714" s="156">
        <v>31455.279999999999</v>
      </c>
      <c r="Y2714" s="156">
        <v>6321984.5100000007</v>
      </c>
      <c r="Z2714" s="28">
        <v>0.95840000000000003</v>
      </c>
      <c r="AA2714" s="28"/>
      <c r="AB2714" s="111">
        <v>1</v>
      </c>
      <c r="AC2714" s="28">
        <v>0</v>
      </c>
      <c r="AD2714" s="28">
        <v>0</v>
      </c>
      <c r="AE2714" s="139"/>
      <c r="AF2714" s="139"/>
      <c r="AG2714" s="93">
        <v>2326</v>
      </c>
      <c r="AH2714" s="93">
        <v>4631</v>
      </c>
      <c r="AI2714" s="1"/>
      <c r="AJ2714" s="1"/>
      <c r="AK2714" s="1"/>
      <c r="AL2714" s="1"/>
      <c r="AM2714" s="1"/>
      <c r="AN2714" s="1"/>
      <c r="AO2714" s="1"/>
      <c r="AP2714" s="1"/>
      <c r="AQ2714" s="1"/>
      <c r="AR2714" s="1"/>
      <c r="AS2714" s="1"/>
      <c r="AT2714" s="1"/>
      <c r="AU2714" s="1"/>
      <c r="AV2714" s="1"/>
      <c r="AW2714" s="1"/>
      <c r="AX2714" s="1"/>
      <c r="AY2714" s="1"/>
    </row>
    <row r="2715" spans="1:51">
      <c r="A2715" s="13" t="s">
        <v>162</v>
      </c>
      <c r="B2715" s="2" t="s">
        <v>74</v>
      </c>
      <c r="C2715" s="14" t="s">
        <v>65</v>
      </c>
      <c r="D2715" s="2">
        <v>2015</v>
      </c>
      <c r="E2715" s="14">
        <v>2016</v>
      </c>
      <c r="F2715" s="14" t="s">
        <v>101</v>
      </c>
      <c r="G2715" s="93">
        <v>1705</v>
      </c>
      <c r="H2715" s="93">
        <v>18190</v>
      </c>
      <c r="I2715" s="93">
        <v>9</v>
      </c>
      <c r="J2715" s="93">
        <v>118</v>
      </c>
      <c r="K2715" s="93">
        <v>1714</v>
      </c>
      <c r="L2715" s="93">
        <v>18308</v>
      </c>
      <c r="M2715" s="48">
        <v>20022</v>
      </c>
      <c r="N2715" s="48">
        <v>35691</v>
      </c>
      <c r="O2715" s="48">
        <v>4123</v>
      </c>
      <c r="P2715" s="48">
        <v>31232</v>
      </c>
      <c r="Q2715" s="48">
        <v>35355</v>
      </c>
      <c r="R2715" s="48">
        <v>30</v>
      </c>
      <c r="S2715" s="48">
        <v>306</v>
      </c>
      <c r="T2715" s="48">
        <v>336</v>
      </c>
      <c r="U2715" s="48">
        <v>4153</v>
      </c>
      <c r="V2715" s="48">
        <v>31538</v>
      </c>
      <c r="W2715" s="156">
        <v>4835655</v>
      </c>
      <c r="X2715" s="156">
        <v>33687</v>
      </c>
      <c r="Y2715" s="156">
        <v>4869342</v>
      </c>
      <c r="Z2715" s="28">
        <v>0.89049999999999996</v>
      </c>
      <c r="AA2715" s="28"/>
      <c r="AB2715" s="111">
        <v>12</v>
      </c>
      <c r="AC2715" s="28">
        <v>0.16700000000000001</v>
      </c>
      <c r="AD2715" s="28">
        <v>0</v>
      </c>
      <c r="AE2715" s="139"/>
      <c r="AF2715" s="139"/>
      <c r="AG2715" s="93">
        <v>3255</v>
      </c>
      <c r="AH2715" s="93">
        <v>6704</v>
      </c>
      <c r="AI2715" s="1"/>
      <c r="AJ2715" s="1"/>
      <c r="AK2715" s="1"/>
      <c r="AL2715" s="1"/>
      <c r="AM2715" s="1"/>
      <c r="AN2715" s="1"/>
      <c r="AO2715" s="1"/>
      <c r="AP2715" s="1"/>
      <c r="AQ2715" s="1"/>
      <c r="AR2715" s="1"/>
      <c r="AS2715" s="1"/>
      <c r="AT2715" s="1"/>
      <c r="AU2715" s="1"/>
      <c r="AV2715" s="1"/>
      <c r="AW2715" s="1"/>
      <c r="AX2715" s="1"/>
      <c r="AY2715" s="1"/>
    </row>
    <row r="2716" spans="1:51">
      <c r="A2716" s="13" t="s">
        <v>163</v>
      </c>
      <c r="B2716" s="2" t="s">
        <v>75</v>
      </c>
      <c r="C2716" s="14" t="s">
        <v>65</v>
      </c>
      <c r="D2716" s="2">
        <v>2015</v>
      </c>
      <c r="E2716" s="14">
        <v>2016</v>
      </c>
      <c r="F2716" s="14" t="s">
        <v>101</v>
      </c>
      <c r="G2716" s="93">
        <v>6004</v>
      </c>
      <c r="H2716" s="93">
        <v>37380</v>
      </c>
      <c r="I2716" s="93">
        <v>7</v>
      </c>
      <c r="J2716" s="93">
        <v>83</v>
      </c>
      <c r="K2716" s="93">
        <v>6011</v>
      </c>
      <c r="L2716" s="93">
        <v>37463</v>
      </c>
      <c r="M2716" s="48">
        <v>43474</v>
      </c>
      <c r="N2716" s="48">
        <v>92379</v>
      </c>
      <c r="O2716" s="48">
        <v>15673</v>
      </c>
      <c r="P2716" s="48">
        <v>76451</v>
      </c>
      <c r="Q2716" s="48">
        <v>92124</v>
      </c>
      <c r="R2716" s="48">
        <v>28</v>
      </c>
      <c r="S2716" s="48">
        <v>227</v>
      </c>
      <c r="T2716" s="48">
        <v>255</v>
      </c>
      <c r="U2716" s="48">
        <v>15701</v>
      </c>
      <c r="V2716" s="48">
        <v>76678</v>
      </c>
      <c r="W2716" s="156">
        <v>12718598</v>
      </c>
      <c r="X2716" s="156">
        <v>25782</v>
      </c>
      <c r="Y2716" s="156">
        <v>12744380</v>
      </c>
      <c r="Z2716" s="28">
        <v>0.99050000000000005</v>
      </c>
      <c r="AA2716" s="28"/>
      <c r="AB2716" s="111">
        <v>1</v>
      </c>
      <c r="AC2716" s="28">
        <v>0</v>
      </c>
      <c r="AD2716" s="28">
        <v>3.4000000000000002E-2</v>
      </c>
      <c r="AE2716" s="139"/>
      <c r="AF2716" s="139"/>
      <c r="AG2716" s="93">
        <v>5313</v>
      </c>
      <c r="AH2716" s="93">
        <v>11419</v>
      </c>
      <c r="AI2716" s="1"/>
      <c r="AJ2716" s="1"/>
      <c r="AK2716" s="1"/>
      <c r="AL2716" s="1"/>
      <c r="AM2716" s="1"/>
      <c r="AN2716" s="1"/>
      <c r="AO2716" s="1"/>
      <c r="AP2716" s="1"/>
      <c r="AQ2716" s="1"/>
      <c r="AR2716" s="1"/>
      <c r="AS2716" s="1"/>
      <c r="AT2716" s="1"/>
      <c r="AU2716" s="1"/>
      <c r="AV2716" s="1"/>
      <c r="AW2716" s="1"/>
      <c r="AX2716" s="1"/>
      <c r="AY2716" s="1"/>
    </row>
    <row r="2717" spans="1:51">
      <c r="A2717" s="13" t="s">
        <v>164</v>
      </c>
      <c r="B2717" s="2" t="s">
        <v>75</v>
      </c>
      <c r="C2717" s="14" t="s">
        <v>65</v>
      </c>
      <c r="D2717" s="2">
        <v>2015</v>
      </c>
      <c r="E2717" s="14">
        <v>2016</v>
      </c>
      <c r="F2717" s="14" t="s">
        <v>101</v>
      </c>
      <c r="G2717" s="93">
        <v>766</v>
      </c>
      <c r="H2717" s="93">
        <v>4939</v>
      </c>
      <c r="I2717" s="93">
        <v>2</v>
      </c>
      <c r="J2717" s="93">
        <v>32</v>
      </c>
      <c r="K2717" s="93">
        <v>768</v>
      </c>
      <c r="L2717" s="93">
        <v>4971</v>
      </c>
      <c r="M2717" s="48">
        <v>5739</v>
      </c>
      <c r="N2717" s="48">
        <v>13230</v>
      </c>
      <c r="O2717" s="48">
        <v>2102</v>
      </c>
      <c r="P2717" s="48">
        <v>11034</v>
      </c>
      <c r="Q2717" s="48">
        <v>13136</v>
      </c>
      <c r="R2717" s="48">
        <v>9</v>
      </c>
      <c r="S2717" s="48">
        <v>85</v>
      </c>
      <c r="T2717" s="48">
        <v>94</v>
      </c>
      <c r="U2717" s="48">
        <v>2111</v>
      </c>
      <c r="V2717" s="48">
        <v>11119</v>
      </c>
      <c r="W2717" s="156">
        <v>1773319</v>
      </c>
      <c r="X2717" s="156">
        <v>9879</v>
      </c>
      <c r="Y2717" s="156">
        <v>1783198</v>
      </c>
      <c r="Z2717" s="28">
        <v>0.99050000000000005</v>
      </c>
      <c r="AA2717" s="28"/>
      <c r="AB2717" s="111">
        <v>12</v>
      </c>
      <c r="AC2717" s="28">
        <v>0.16700000000000001</v>
      </c>
      <c r="AD2717" s="28">
        <v>0</v>
      </c>
      <c r="AE2717" s="139"/>
      <c r="AF2717" s="139"/>
      <c r="AG2717" s="93">
        <v>673</v>
      </c>
      <c r="AH2717" s="93">
        <v>1423</v>
      </c>
      <c r="AI2717" s="1"/>
      <c r="AJ2717" s="1"/>
      <c r="AK2717" s="1"/>
      <c r="AL2717" s="1"/>
      <c r="AM2717" s="1"/>
      <c r="AN2717" s="1"/>
      <c r="AO2717" s="1"/>
      <c r="AP2717" s="1"/>
      <c r="AQ2717" s="1"/>
      <c r="AR2717" s="1"/>
      <c r="AS2717" s="1"/>
      <c r="AT2717" s="1"/>
      <c r="AU2717" s="1"/>
      <c r="AV2717" s="1"/>
      <c r="AW2717" s="1"/>
      <c r="AX2717" s="1"/>
      <c r="AY2717" s="1"/>
    </row>
    <row r="2718" spans="1:51">
      <c r="A2718" s="13" t="s">
        <v>165</v>
      </c>
      <c r="B2718" s="2" t="s">
        <v>75</v>
      </c>
      <c r="C2718" s="14" t="s">
        <v>65</v>
      </c>
      <c r="D2718" s="2">
        <v>2015</v>
      </c>
      <c r="E2718" s="14">
        <v>2016</v>
      </c>
      <c r="F2718" s="14" t="s">
        <v>101</v>
      </c>
      <c r="G2718" s="93">
        <v>621</v>
      </c>
      <c r="H2718" s="93">
        <v>4182</v>
      </c>
      <c r="I2718" s="93">
        <v>1</v>
      </c>
      <c r="J2718" s="93">
        <v>11</v>
      </c>
      <c r="K2718" s="93">
        <v>622</v>
      </c>
      <c r="L2718" s="93">
        <v>4193</v>
      </c>
      <c r="M2718" s="48">
        <v>4815</v>
      </c>
      <c r="N2718" s="48">
        <v>10600</v>
      </c>
      <c r="O2718" s="48">
        <v>1678</v>
      </c>
      <c r="P2718" s="48">
        <v>8881</v>
      </c>
      <c r="Q2718" s="48">
        <v>10559</v>
      </c>
      <c r="R2718" s="48">
        <v>3</v>
      </c>
      <c r="S2718" s="48">
        <v>38</v>
      </c>
      <c r="T2718" s="48">
        <v>41</v>
      </c>
      <c r="U2718" s="48">
        <v>1681</v>
      </c>
      <c r="V2718" s="48">
        <v>8919</v>
      </c>
      <c r="W2718" s="156">
        <v>1390220</v>
      </c>
      <c r="X2718" s="156">
        <v>4799</v>
      </c>
      <c r="Y2718" s="156">
        <v>1395019</v>
      </c>
      <c r="Z2718" s="28">
        <v>0.97519999999999996</v>
      </c>
      <c r="AA2718" s="28"/>
      <c r="AB2718" s="111">
        <v>12</v>
      </c>
      <c r="AC2718" s="28">
        <v>0.16700000000000001</v>
      </c>
      <c r="AD2718" s="28">
        <v>0</v>
      </c>
      <c r="AE2718" s="139"/>
      <c r="AF2718" s="139"/>
      <c r="AG2718" s="93">
        <v>404</v>
      </c>
      <c r="AH2718" s="93">
        <v>855</v>
      </c>
      <c r="AI2718" s="1"/>
      <c r="AJ2718" s="1"/>
      <c r="AK2718" s="1"/>
      <c r="AL2718" s="1"/>
      <c r="AM2718" s="1"/>
      <c r="AN2718" s="1"/>
      <c r="AO2718" s="1"/>
      <c r="AP2718" s="1"/>
      <c r="AQ2718" s="1"/>
      <c r="AR2718" s="1"/>
      <c r="AS2718" s="1"/>
      <c r="AT2718" s="1"/>
      <c r="AU2718" s="1"/>
      <c r="AV2718" s="1"/>
      <c r="AW2718" s="1"/>
      <c r="AX2718" s="1"/>
      <c r="AY2718" s="1"/>
    </row>
    <row r="2719" spans="1:51">
      <c r="A2719" s="13" t="s">
        <v>166</v>
      </c>
      <c r="B2719" s="2" t="s">
        <v>75</v>
      </c>
      <c r="C2719" s="14" t="s">
        <v>65</v>
      </c>
      <c r="D2719" s="2">
        <v>2015</v>
      </c>
      <c r="E2719" s="14">
        <v>2016</v>
      </c>
      <c r="F2719" s="14" t="s">
        <v>101</v>
      </c>
      <c r="G2719" s="93">
        <v>67</v>
      </c>
      <c r="H2719" s="93">
        <v>985</v>
      </c>
      <c r="I2719" s="93">
        <v>0</v>
      </c>
      <c r="J2719" s="93">
        <v>0</v>
      </c>
      <c r="K2719" s="93">
        <v>67</v>
      </c>
      <c r="L2719" s="93">
        <v>985</v>
      </c>
      <c r="M2719" s="48">
        <v>1052</v>
      </c>
      <c r="N2719" s="48">
        <v>1862</v>
      </c>
      <c r="O2719" s="48">
        <v>164</v>
      </c>
      <c r="P2719" s="48">
        <v>1698</v>
      </c>
      <c r="Q2719" s="48">
        <v>1862</v>
      </c>
      <c r="R2719" s="48">
        <v>0</v>
      </c>
      <c r="S2719" s="48">
        <v>0</v>
      </c>
      <c r="T2719" s="48">
        <v>0</v>
      </c>
      <c r="U2719" s="48">
        <v>164</v>
      </c>
      <c r="V2719" s="48">
        <v>1698</v>
      </c>
      <c r="W2719" s="156">
        <v>278089</v>
      </c>
      <c r="X2719" s="156">
        <v>0</v>
      </c>
      <c r="Y2719" s="156">
        <v>278089</v>
      </c>
      <c r="Z2719" s="28">
        <v>0.92449999999999999</v>
      </c>
      <c r="AA2719" s="28"/>
      <c r="AB2719" s="111">
        <v>12</v>
      </c>
      <c r="AC2719" s="28">
        <v>0.16700000000000001</v>
      </c>
      <c r="AD2719" s="28">
        <v>0</v>
      </c>
      <c r="AE2719" s="139"/>
      <c r="AF2719" s="139"/>
      <c r="AG2719" s="93">
        <v>41</v>
      </c>
      <c r="AH2719" s="93">
        <v>55</v>
      </c>
      <c r="AI2719" s="1"/>
      <c r="AJ2719" s="1"/>
      <c r="AK2719" s="1"/>
      <c r="AL2719" s="1"/>
      <c r="AM2719" s="1"/>
      <c r="AN2719" s="1"/>
      <c r="AO2719" s="1"/>
      <c r="AP2719" s="1"/>
      <c r="AQ2719" s="1"/>
      <c r="AR2719" s="1"/>
      <c r="AS2719" s="1"/>
      <c r="AT2719" s="1"/>
      <c r="AU2719" s="1"/>
      <c r="AV2719" s="1"/>
      <c r="AW2719" s="1"/>
      <c r="AX2719" s="1"/>
      <c r="AY2719" s="1"/>
    </row>
    <row r="2720" spans="1:51">
      <c r="A2720" s="13" t="s">
        <v>167</v>
      </c>
      <c r="B2720" s="2" t="s">
        <v>74</v>
      </c>
      <c r="C2720" s="14" t="s">
        <v>65</v>
      </c>
      <c r="D2720" s="2">
        <v>2015</v>
      </c>
      <c r="E2720" s="14">
        <v>2016</v>
      </c>
      <c r="F2720" s="14" t="s">
        <v>101</v>
      </c>
      <c r="G2720" s="93">
        <v>8664</v>
      </c>
      <c r="H2720" s="93">
        <v>44273</v>
      </c>
      <c r="I2720" s="93">
        <v>23</v>
      </c>
      <c r="J2720" s="93">
        <v>396</v>
      </c>
      <c r="K2720" s="93">
        <v>8687</v>
      </c>
      <c r="L2720" s="93">
        <v>44669</v>
      </c>
      <c r="M2720" s="48">
        <v>53356</v>
      </c>
      <c r="N2720" s="48">
        <v>125031</v>
      </c>
      <c r="O2720" s="48">
        <v>23841</v>
      </c>
      <c r="P2720" s="48">
        <v>100091</v>
      </c>
      <c r="Q2720" s="48">
        <v>123932</v>
      </c>
      <c r="R2720" s="48">
        <v>77</v>
      </c>
      <c r="S2720" s="48">
        <v>1022</v>
      </c>
      <c r="T2720" s="48">
        <v>1099</v>
      </c>
      <c r="U2720" s="48">
        <v>23918</v>
      </c>
      <c r="V2720" s="48">
        <v>101113</v>
      </c>
      <c r="W2720" s="156">
        <v>16838588</v>
      </c>
      <c r="X2720" s="156">
        <v>130119</v>
      </c>
      <c r="Y2720" s="156">
        <v>16968707</v>
      </c>
      <c r="Z2720" s="28">
        <v>0.98209999999999997</v>
      </c>
      <c r="AA2720" s="28"/>
      <c r="AB2720" s="111">
        <v>2</v>
      </c>
      <c r="AC2720" s="28">
        <v>0</v>
      </c>
      <c r="AD2720" s="28">
        <v>0</v>
      </c>
      <c r="AE2720" s="139"/>
      <c r="AF2720" s="139"/>
      <c r="AG2720" s="93">
        <v>7981</v>
      </c>
      <c r="AH2720" s="93">
        <v>18741</v>
      </c>
      <c r="AI2720" s="1"/>
      <c r="AJ2720" s="1"/>
      <c r="AK2720" s="1"/>
      <c r="AL2720" s="1"/>
      <c r="AM2720" s="1"/>
      <c r="AN2720" s="1"/>
      <c r="AO2720" s="1"/>
      <c r="AP2720" s="1"/>
      <c r="AQ2720" s="1"/>
      <c r="AR2720" s="1"/>
      <c r="AS2720" s="1"/>
      <c r="AT2720" s="1"/>
      <c r="AU2720" s="1"/>
      <c r="AV2720" s="1"/>
      <c r="AW2720" s="1"/>
      <c r="AX2720" s="1"/>
      <c r="AY2720" s="1"/>
    </row>
    <row r="2721" spans="1:51">
      <c r="A2721" s="13" t="s">
        <v>168</v>
      </c>
      <c r="B2721" s="2" t="s">
        <v>75</v>
      </c>
      <c r="C2721" s="14" t="s">
        <v>65</v>
      </c>
      <c r="D2721" s="2">
        <v>2015</v>
      </c>
      <c r="E2721" s="14">
        <v>2016</v>
      </c>
      <c r="F2721" s="14" t="s">
        <v>101</v>
      </c>
      <c r="G2721" s="93">
        <v>340</v>
      </c>
      <c r="H2721" s="93">
        <v>2832</v>
      </c>
      <c r="I2721" s="93">
        <v>0</v>
      </c>
      <c r="J2721" s="93">
        <v>7</v>
      </c>
      <c r="K2721" s="93">
        <v>340</v>
      </c>
      <c r="L2721" s="93">
        <v>2839</v>
      </c>
      <c r="M2721" s="48">
        <v>3179</v>
      </c>
      <c r="N2721" s="48">
        <v>5707</v>
      </c>
      <c r="O2721" s="48">
        <v>874</v>
      </c>
      <c r="P2721" s="48">
        <v>4817</v>
      </c>
      <c r="Q2721" s="48">
        <v>5691</v>
      </c>
      <c r="R2721" s="48">
        <v>1</v>
      </c>
      <c r="S2721" s="48">
        <v>15</v>
      </c>
      <c r="T2721" s="48">
        <v>16</v>
      </c>
      <c r="U2721" s="48">
        <v>875</v>
      </c>
      <c r="V2721" s="48">
        <v>4832</v>
      </c>
      <c r="W2721" s="156">
        <v>772350</v>
      </c>
      <c r="X2721" s="156">
        <v>2387</v>
      </c>
      <c r="Y2721" s="156">
        <v>774737</v>
      </c>
      <c r="Z2721" s="28">
        <v>0.97119999999999995</v>
      </c>
      <c r="AA2721" s="28"/>
      <c r="AB2721" s="111">
        <v>12</v>
      </c>
      <c r="AC2721" s="28">
        <v>0.16700000000000001</v>
      </c>
      <c r="AD2721" s="28">
        <v>0</v>
      </c>
      <c r="AE2721" s="139"/>
      <c r="AF2721" s="139"/>
      <c r="AG2721" s="93">
        <v>114</v>
      </c>
      <c r="AH2721" s="93">
        <v>177</v>
      </c>
      <c r="AI2721" s="1"/>
      <c r="AJ2721" s="1"/>
      <c r="AK2721" s="1"/>
      <c r="AL2721" s="1"/>
      <c r="AM2721" s="1"/>
      <c r="AN2721" s="1"/>
      <c r="AO2721" s="1"/>
      <c r="AP2721" s="1"/>
      <c r="AQ2721" s="1"/>
      <c r="AR2721" s="1"/>
      <c r="AS2721" s="1"/>
      <c r="AT2721" s="1"/>
      <c r="AU2721" s="1"/>
      <c r="AV2721" s="1"/>
      <c r="AW2721" s="1"/>
      <c r="AX2721" s="1"/>
      <c r="AY2721" s="1"/>
    </row>
    <row r="2722" spans="1:51">
      <c r="A2722" s="13" t="s">
        <v>169</v>
      </c>
      <c r="B2722" s="2" t="s">
        <v>74</v>
      </c>
      <c r="C2722" s="14" t="s">
        <v>65</v>
      </c>
      <c r="D2722" s="2">
        <v>2015</v>
      </c>
      <c r="E2722" s="14">
        <v>2016</v>
      </c>
      <c r="F2722" s="14" t="s">
        <v>101</v>
      </c>
      <c r="G2722" s="93">
        <v>3255</v>
      </c>
      <c r="H2722" s="93">
        <v>34428</v>
      </c>
      <c r="I2722" s="93">
        <v>8</v>
      </c>
      <c r="J2722" s="93">
        <v>290</v>
      </c>
      <c r="K2722" s="93">
        <v>3263</v>
      </c>
      <c r="L2722" s="93">
        <v>34718</v>
      </c>
      <c r="M2722" s="48">
        <v>37981</v>
      </c>
      <c r="N2722" s="48">
        <v>76720</v>
      </c>
      <c r="O2722" s="48">
        <v>8257</v>
      </c>
      <c r="P2722" s="48">
        <v>67810</v>
      </c>
      <c r="Q2722" s="48">
        <v>76067</v>
      </c>
      <c r="R2722" s="48">
        <v>30</v>
      </c>
      <c r="S2722" s="48">
        <v>623</v>
      </c>
      <c r="T2722" s="48">
        <v>653</v>
      </c>
      <c r="U2722" s="48">
        <v>8287</v>
      </c>
      <c r="V2722" s="48">
        <v>68433</v>
      </c>
      <c r="W2722" s="156">
        <v>10481342</v>
      </c>
      <c r="X2722" s="156">
        <v>129614</v>
      </c>
      <c r="Y2722" s="156">
        <v>10610956</v>
      </c>
      <c r="Z2722" s="28">
        <v>0.98609999999999998</v>
      </c>
      <c r="AA2722" s="28"/>
      <c r="AB2722" s="111">
        <v>1</v>
      </c>
      <c r="AC2722" s="28">
        <v>0</v>
      </c>
      <c r="AD2722" s="28">
        <v>0.1244</v>
      </c>
      <c r="AE2722" s="139"/>
      <c r="AF2722" s="139"/>
      <c r="AG2722" s="93">
        <v>6952</v>
      </c>
      <c r="AH2722" s="93">
        <v>15553</v>
      </c>
      <c r="AI2722" s="1"/>
      <c r="AJ2722" s="1"/>
      <c r="AK2722" s="1"/>
      <c r="AL2722" s="1"/>
      <c r="AM2722" s="1"/>
      <c r="AN2722" s="1"/>
      <c r="AO2722" s="1"/>
      <c r="AP2722" s="1"/>
      <c r="AQ2722" s="1"/>
      <c r="AR2722" s="1"/>
      <c r="AS2722" s="1"/>
      <c r="AT2722" s="1"/>
      <c r="AU2722" s="1"/>
      <c r="AV2722" s="1"/>
      <c r="AW2722" s="1"/>
      <c r="AX2722" s="1"/>
      <c r="AY2722" s="1"/>
    </row>
    <row r="2723" spans="1:51">
      <c r="A2723" s="13" t="s">
        <v>170</v>
      </c>
      <c r="B2723" s="2" t="s">
        <v>74</v>
      </c>
      <c r="C2723" s="14" t="s">
        <v>65</v>
      </c>
      <c r="D2723" s="2">
        <v>2015</v>
      </c>
      <c r="E2723" s="14">
        <v>2016</v>
      </c>
      <c r="F2723" s="14" t="s">
        <v>101</v>
      </c>
      <c r="G2723" s="93">
        <v>1071</v>
      </c>
      <c r="H2723" s="93">
        <v>9423</v>
      </c>
      <c r="I2723" s="93">
        <v>20</v>
      </c>
      <c r="J2723" s="93">
        <v>120</v>
      </c>
      <c r="K2723" s="93">
        <v>1091</v>
      </c>
      <c r="L2723" s="93">
        <v>9543</v>
      </c>
      <c r="M2723" s="48">
        <v>10634</v>
      </c>
      <c r="N2723" s="48">
        <v>21088</v>
      </c>
      <c r="O2723" s="48">
        <v>2805</v>
      </c>
      <c r="P2723" s="48">
        <v>17891</v>
      </c>
      <c r="Q2723" s="48">
        <v>20696</v>
      </c>
      <c r="R2723" s="48">
        <v>79</v>
      </c>
      <c r="S2723" s="48">
        <v>313</v>
      </c>
      <c r="T2723" s="48">
        <v>392</v>
      </c>
      <c r="U2723" s="48">
        <v>2884</v>
      </c>
      <c r="V2723" s="48">
        <v>18204</v>
      </c>
      <c r="W2723" s="156">
        <v>2814538</v>
      </c>
      <c r="X2723" s="156">
        <v>48212</v>
      </c>
      <c r="Y2723" s="156">
        <v>2862750</v>
      </c>
      <c r="Z2723" s="28">
        <v>0.94920000000000004</v>
      </c>
      <c r="AA2723" s="28"/>
      <c r="AB2723" s="111">
        <v>12</v>
      </c>
      <c r="AC2723" s="28">
        <v>0.16700000000000001</v>
      </c>
      <c r="AD2723" s="28">
        <v>0</v>
      </c>
      <c r="AE2723" s="139"/>
      <c r="AF2723" s="139"/>
      <c r="AG2723" s="93">
        <v>917</v>
      </c>
      <c r="AH2723" s="93">
        <v>1834</v>
      </c>
      <c r="AI2723" s="1"/>
      <c r="AJ2723" s="1"/>
      <c r="AK2723" s="1"/>
      <c r="AL2723" s="1"/>
      <c r="AM2723" s="1"/>
      <c r="AN2723" s="1"/>
      <c r="AO2723" s="1"/>
      <c r="AP2723" s="1"/>
      <c r="AQ2723" s="1"/>
      <c r="AR2723" s="1"/>
      <c r="AS2723" s="1"/>
      <c r="AT2723" s="1"/>
      <c r="AU2723" s="1"/>
      <c r="AV2723" s="1"/>
      <c r="AW2723" s="1"/>
      <c r="AX2723" s="1"/>
      <c r="AY2723" s="1"/>
    </row>
    <row r="2724" spans="1:51">
      <c r="A2724" s="13" t="s">
        <v>171</v>
      </c>
      <c r="B2724" s="2" t="s">
        <v>75</v>
      </c>
      <c r="C2724" s="14" t="s">
        <v>65</v>
      </c>
      <c r="D2724" s="2">
        <v>2015</v>
      </c>
      <c r="E2724" s="14">
        <v>2016</v>
      </c>
      <c r="F2724" s="14" t="s">
        <v>101</v>
      </c>
      <c r="G2724" s="93">
        <v>850</v>
      </c>
      <c r="H2724" s="93">
        <v>5538</v>
      </c>
      <c r="I2724" s="93">
        <v>2</v>
      </c>
      <c r="J2724" s="93">
        <v>15</v>
      </c>
      <c r="K2724" s="93">
        <v>852</v>
      </c>
      <c r="L2724" s="93">
        <v>5553</v>
      </c>
      <c r="M2724" s="48">
        <v>6405</v>
      </c>
      <c r="N2724" s="48">
        <v>13868</v>
      </c>
      <c r="O2724" s="48">
        <v>2273</v>
      </c>
      <c r="P2724" s="48">
        <v>11544</v>
      </c>
      <c r="Q2724" s="48">
        <v>13817</v>
      </c>
      <c r="R2724" s="48">
        <v>7</v>
      </c>
      <c r="S2724" s="48">
        <v>44</v>
      </c>
      <c r="T2724" s="48">
        <v>51</v>
      </c>
      <c r="U2724" s="48">
        <v>2280</v>
      </c>
      <c r="V2724" s="48">
        <v>11588</v>
      </c>
      <c r="W2724" s="156">
        <v>1919685</v>
      </c>
      <c r="X2724" s="156">
        <v>5562</v>
      </c>
      <c r="Y2724" s="156">
        <v>1925247</v>
      </c>
      <c r="Z2724" s="28">
        <v>1</v>
      </c>
      <c r="AA2724" s="28"/>
      <c r="AB2724" s="111">
        <v>12</v>
      </c>
      <c r="AC2724" s="28">
        <v>0.16700000000000001</v>
      </c>
      <c r="AD2724" s="28">
        <v>0</v>
      </c>
      <c r="AE2724" s="139"/>
      <c r="AF2724" s="139"/>
      <c r="AG2724" s="93">
        <v>542</v>
      </c>
      <c r="AH2724" s="93">
        <v>1060</v>
      </c>
      <c r="AI2724" s="1"/>
      <c r="AJ2724" s="1"/>
      <c r="AK2724" s="1"/>
      <c r="AL2724" s="1"/>
      <c r="AM2724" s="1"/>
      <c r="AN2724" s="1"/>
      <c r="AO2724" s="1"/>
      <c r="AP2724" s="1"/>
      <c r="AQ2724" s="1"/>
      <c r="AR2724" s="1"/>
      <c r="AS2724" s="1"/>
      <c r="AT2724" s="1"/>
      <c r="AU2724" s="1"/>
      <c r="AV2724" s="1"/>
      <c r="AW2724" s="1"/>
      <c r="AX2724" s="1"/>
      <c r="AY2724" s="1"/>
    </row>
    <row r="2725" spans="1:51">
      <c r="A2725" s="51" t="s">
        <v>172</v>
      </c>
      <c r="B2725" s="2" t="s">
        <v>66</v>
      </c>
      <c r="C2725" s="14" t="s">
        <v>188</v>
      </c>
      <c r="D2725" s="2">
        <v>2015</v>
      </c>
      <c r="E2725" s="14">
        <v>2016</v>
      </c>
      <c r="F2725" s="14" t="s">
        <v>101</v>
      </c>
      <c r="G2725" s="93">
        <v>275509</v>
      </c>
      <c r="H2725" s="93">
        <v>1853618</v>
      </c>
      <c r="I2725" s="93">
        <v>2033</v>
      </c>
      <c r="J2725" s="93">
        <v>18678</v>
      </c>
      <c r="K2725" s="93">
        <v>277542</v>
      </c>
      <c r="L2725" s="93">
        <v>1872296</v>
      </c>
      <c r="M2725" s="48">
        <v>2149838</v>
      </c>
      <c r="N2725" s="48">
        <v>4483512</v>
      </c>
      <c r="O2725" s="48">
        <v>698307</v>
      </c>
      <c r="P2725" s="48">
        <v>3737435</v>
      </c>
      <c r="Q2725" s="48">
        <v>4435742</v>
      </c>
      <c r="R2725" s="48">
        <v>6698</v>
      </c>
      <c r="S2725" s="48">
        <v>41072</v>
      </c>
      <c r="T2725" s="48">
        <v>47770</v>
      </c>
      <c r="U2725" s="48">
        <v>705005</v>
      </c>
      <c r="V2725" s="48">
        <v>3778507</v>
      </c>
      <c r="W2725" s="156">
        <v>620232739.39999998</v>
      </c>
      <c r="X2725" s="156">
        <v>6101626.8700000001</v>
      </c>
      <c r="Y2725" s="156">
        <v>626334366.26999998</v>
      </c>
      <c r="Z2725" s="28">
        <v>0.97189999999999999</v>
      </c>
      <c r="AA2725" s="28"/>
      <c r="AB2725" s="111">
        <v>128</v>
      </c>
      <c r="AC2725" s="28">
        <v>0.313</v>
      </c>
      <c r="AD2725" s="28">
        <v>5.1900000000000002E-2</v>
      </c>
      <c r="AE2725" s="139"/>
      <c r="AF2725" s="139"/>
      <c r="AG2725" s="93">
        <v>318714</v>
      </c>
      <c r="AH2725" s="93">
        <v>673101</v>
      </c>
      <c r="AI2725" s="2"/>
      <c r="AJ2725" s="2"/>
      <c r="AK2725" s="2"/>
      <c r="AL2725" s="2"/>
      <c r="AM2725" s="2"/>
      <c r="AN2725" s="2"/>
      <c r="AO2725" s="2"/>
      <c r="AP2725" s="2"/>
      <c r="AQ2725" s="2"/>
      <c r="AR2725" s="2"/>
      <c r="AS2725" s="2"/>
      <c r="AT2725" s="2"/>
      <c r="AU2725" s="2"/>
      <c r="AV2725" s="2"/>
      <c r="AW2725" s="2"/>
      <c r="AX2725" s="2"/>
      <c r="AY2725" s="2"/>
    </row>
    <row r="2726" spans="1:51">
      <c r="A2726" s="51" t="s">
        <v>173</v>
      </c>
      <c r="B2726" s="2" t="s">
        <v>74</v>
      </c>
      <c r="C2726" s="14" t="s">
        <v>188</v>
      </c>
      <c r="D2726" s="2">
        <v>2015</v>
      </c>
      <c r="E2726" s="14">
        <v>2016</v>
      </c>
      <c r="F2726" s="14" t="s">
        <v>101</v>
      </c>
      <c r="G2726" s="93">
        <v>7420</v>
      </c>
      <c r="H2726" s="93">
        <v>53540</v>
      </c>
      <c r="I2726" s="93">
        <v>81</v>
      </c>
      <c r="J2726" s="93">
        <v>1066</v>
      </c>
      <c r="K2726" s="93">
        <v>7501</v>
      </c>
      <c r="L2726" s="93">
        <v>54606</v>
      </c>
      <c r="M2726" s="48">
        <v>62107</v>
      </c>
      <c r="N2726" s="48">
        <v>121060</v>
      </c>
      <c r="O2726" s="48">
        <v>17327</v>
      </c>
      <c r="P2726" s="48">
        <v>100955</v>
      </c>
      <c r="Q2726" s="48">
        <v>118282</v>
      </c>
      <c r="R2726" s="48">
        <v>284</v>
      </c>
      <c r="S2726" s="48">
        <v>2494</v>
      </c>
      <c r="T2726" s="48">
        <v>2778</v>
      </c>
      <c r="U2726" s="48">
        <v>17611</v>
      </c>
      <c r="V2726" s="48">
        <v>103449</v>
      </c>
      <c r="W2726" s="156">
        <v>16968172</v>
      </c>
      <c r="X2726" s="156">
        <v>319251</v>
      </c>
      <c r="Y2726" s="156">
        <v>17287423</v>
      </c>
      <c r="Z2726" s="28">
        <v>0.89639999999999997</v>
      </c>
      <c r="AA2726" s="28"/>
      <c r="AB2726" s="111">
        <v>5</v>
      </c>
      <c r="AC2726" s="28">
        <v>0.4</v>
      </c>
      <c r="AD2726" s="28">
        <v>0</v>
      </c>
      <c r="AE2726" s="139"/>
      <c r="AF2726" s="139"/>
      <c r="AG2726" s="93">
        <v>8600</v>
      </c>
      <c r="AH2726" s="93">
        <v>16545</v>
      </c>
      <c r="AI2726" s="1"/>
      <c r="AJ2726" s="1"/>
      <c r="AK2726" s="1"/>
      <c r="AL2726" s="1"/>
      <c r="AM2726" s="1"/>
      <c r="AN2726" s="1"/>
      <c r="AO2726" s="1"/>
      <c r="AP2726" s="1"/>
      <c r="AQ2726" s="1"/>
      <c r="AR2726" s="1"/>
      <c r="AS2726" s="1"/>
      <c r="AT2726" s="1"/>
      <c r="AU2726" s="1"/>
      <c r="AV2726" s="1"/>
      <c r="AW2726" s="1"/>
      <c r="AX2726" s="1"/>
      <c r="AY2726" s="1"/>
    </row>
    <row r="2727" spans="1:51">
      <c r="A2727" s="51" t="s">
        <v>174</v>
      </c>
      <c r="B2727" s="2" t="s">
        <v>75</v>
      </c>
      <c r="C2727" s="14" t="s">
        <v>188</v>
      </c>
      <c r="D2727" s="2">
        <v>2015</v>
      </c>
      <c r="E2727" s="14">
        <v>2016</v>
      </c>
      <c r="F2727" s="14" t="s">
        <v>101</v>
      </c>
      <c r="G2727" s="93">
        <v>3</v>
      </c>
      <c r="H2727" s="93">
        <v>97</v>
      </c>
      <c r="I2727" s="93">
        <v>0</v>
      </c>
      <c r="J2727" s="93">
        <v>0</v>
      </c>
      <c r="K2727" s="93">
        <v>3</v>
      </c>
      <c r="L2727" s="93">
        <v>97</v>
      </c>
      <c r="M2727" s="48">
        <v>100</v>
      </c>
      <c r="N2727" s="48">
        <v>167</v>
      </c>
      <c r="O2727" s="48">
        <v>5</v>
      </c>
      <c r="P2727" s="48">
        <v>162</v>
      </c>
      <c r="Q2727" s="48">
        <v>167</v>
      </c>
      <c r="R2727" s="48">
        <v>0</v>
      </c>
      <c r="S2727" s="48">
        <v>0</v>
      </c>
      <c r="T2727" s="48">
        <v>0</v>
      </c>
      <c r="U2727" s="48">
        <v>5</v>
      </c>
      <c r="V2727" s="48">
        <v>162</v>
      </c>
      <c r="W2727" s="156">
        <v>19851</v>
      </c>
      <c r="X2727" s="156">
        <v>0</v>
      </c>
      <c r="Y2727" s="156">
        <v>19851</v>
      </c>
      <c r="Z2727" s="28">
        <v>1</v>
      </c>
      <c r="AA2727" s="28"/>
      <c r="AB2727" s="111">
        <v>21</v>
      </c>
      <c r="AC2727" s="28">
        <v>0.19</v>
      </c>
      <c r="AD2727" s="28">
        <v>1.52E-2</v>
      </c>
      <c r="AE2727" s="139"/>
      <c r="AF2727" s="139"/>
      <c r="AG2727" s="93">
        <v>2</v>
      </c>
      <c r="AH2727" s="93">
        <v>2</v>
      </c>
      <c r="AI2727" s="1"/>
      <c r="AJ2727" s="1"/>
      <c r="AK2727" s="1"/>
      <c r="AL2727" s="1"/>
      <c r="AM2727" s="1"/>
      <c r="AN2727" s="1"/>
      <c r="AO2727" s="1"/>
      <c r="AP2727" s="1"/>
      <c r="AQ2727" s="1"/>
      <c r="AR2727" s="1"/>
      <c r="AS2727" s="1"/>
      <c r="AT2727" s="1"/>
      <c r="AU2727" s="1"/>
      <c r="AV2727" s="1"/>
      <c r="AW2727" s="1"/>
      <c r="AX2727" s="1"/>
      <c r="AY2727" s="1"/>
    </row>
    <row r="2728" spans="1:51">
      <c r="A2728" s="51" t="s">
        <v>175</v>
      </c>
      <c r="B2728" s="2" t="s">
        <v>75</v>
      </c>
      <c r="C2728" s="14" t="s">
        <v>188</v>
      </c>
      <c r="D2728" s="2">
        <v>2015</v>
      </c>
      <c r="E2728" s="14">
        <v>2016</v>
      </c>
      <c r="F2728" s="14" t="s">
        <v>101</v>
      </c>
      <c r="G2728" s="93">
        <v>169</v>
      </c>
      <c r="H2728" s="93">
        <v>1584</v>
      </c>
      <c r="I2728" s="93">
        <v>0</v>
      </c>
      <c r="J2728" s="93">
        <v>1</v>
      </c>
      <c r="K2728" s="93">
        <v>169</v>
      </c>
      <c r="L2728" s="93">
        <v>1585</v>
      </c>
      <c r="M2728" s="48">
        <v>1754</v>
      </c>
      <c r="N2728" s="48">
        <v>3342</v>
      </c>
      <c r="O2728" s="48">
        <v>439</v>
      </c>
      <c r="P2728" s="48">
        <v>2900</v>
      </c>
      <c r="Q2728" s="48">
        <v>3339</v>
      </c>
      <c r="R2728" s="48">
        <v>0</v>
      </c>
      <c r="S2728" s="48">
        <v>3</v>
      </c>
      <c r="T2728" s="48">
        <v>3</v>
      </c>
      <c r="U2728" s="48">
        <v>439</v>
      </c>
      <c r="V2728" s="48">
        <v>2903</v>
      </c>
      <c r="W2728" s="156">
        <v>450913</v>
      </c>
      <c r="X2728" s="156">
        <v>124</v>
      </c>
      <c r="Y2728" s="156">
        <v>451037</v>
      </c>
      <c r="Z2728" s="28">
        <v>0.98780000000000001</v>
      </c>
      <c r="AA2728" s="28"/>
      <c r="AB2728" s="111">
        <v>21</v>
      </c>
      <c r="AC2728" s="28">
        <v>0.19</v>
      </c>
      <c r="AD2728" s="28">
        <v>1.52E-2</v>
      </c>
      <c r="AE2728" s="139"/>
      <c r="AF2728" s="139"/>
      <c r="AG2728" s="93">
        <v>56</v>
      </c>
      <c r="AH2728" s="93">
        <v>102</v>
      </c>
      <c r="AI2728" s="1"/>
      <c r="AJ2728" s="1"/>
      <c r="AK2728" s="1"/>
      <c r="AL2728" s="1"/>
      <c r="AM2728" s="1"/>
      <c r="AN2728" s="1"/>
      <c r="AO2728" s="1"/>
      <c r="AP2728" s="1"/>
      <c r="AQ2728" s="1"/>
      <c r="AR2728" s="1"/>
      <c r="AS2728" s="1"/>
      <c r="AT2728" s="1"/>
      <c r="AU2728" s="1"/>
      <c r="AV2728" s="1"/>
      <c r="AW2728" s="1"/>
      <c r="AX2728" s="1"/>
      <c r="AY2728" s="1"/>
    </row>
    <row r="2729" spans="1:51">
      <c r="A2729" s="51" t="s">
        <v>176</v>
      </c>
      <c r="B2729" s="2" t="s">
        <v>75</v>
      </c>
      <c r="C2729" s="14" t="s">
        <v>188</v>
      </c>
      <c r="D2729" s="2">
        <v>2015</v>
      </c>
      <c r="E2729" s="14">
        <v>2016</v>
      </c>
      <c r="F2729" s="14" t="s">
        <v>101</v>
      </c>
      <c r="G2729" s="93">
        <v>1794</v>
      </c>
      <c r="H2729" s="93">
        <v>15049</v>
      </c>
      <c r="I2729" s="93">
        <v>6</v>
      </c>
      <c r="J2729" s="93">
        <v>39</v>
      </c>
      <c r="K2729" s="93">
        <v>1800</v>
      </c>
      <c r="L2729" s="93">
        <v>15088</v>
      </c>
      <c r="M2729" s="48">
        <v>16888</v>
      </c>
      <c r="N2729" s="48">
        <v>32252</v>
      </c>
      <c r="O2729" s="48">
        <v>4404</v>
      </c>
      <c r="P2729" s="48">
        <v>27749</v>
      </c>
      <c r="Q2729" s="48">
        <v>32153</v>
      </c>
      <c r="R2729" s="48">
        <v>14</v>
      </c>
      <c r="S2729" s="48">
        <v>85</v>
      </c>
      <c r="T2729" s="48">
        <v>99</v>
      </c>
      <c r="U2729" s="48">
        <v>4418</v>
      </c>
      <c r="V2729" s="48">
        <v>27834</v>
      </c>
      <c r="W2729" s="156">
        <v>4481527</v>
      </c>
      <c r="X2729" s="156">
        <v>12376</v>
      </c>
      <c r="Y2729" s="156">
        <v>4493903</v>
      </c>
      <c r="Z2729" s="28">
        <v>0.85609999999999997</v>
      </c>
      <c r="AA2729" s="28"/>
      <c r="AB2729" s="111">
        <v>21</v>
      </c>
      <c r="AC2729" s="28">
        <v>0.19</v>
      </c>
      <c r="AD2729" s="28">
        <v>1.52E-2</v>
      </c>
      <c r="AE2729" s="139"/>
      <c r="AF2729" s="139"/>
      <c r="AG2729" s="93">
        <v>950</v>
      </c>
      <c r="AH2729" s="93">
        <v>1608</v>
      </c>
      <c r="AI2729" s="1"/>
      <c r="AJ2729" s="1"/>
      <c r="AK2729" s="1"/>
      <c r="AL2729" s="1"/>
      <c r="AM2729" s="1"/>
      <c r="AN2729" s="1"/>
      <c r="AO2729" s="1"/>
      <c r="AP2729" s="1"/>
      <c r="AQ2729" s="1"/>
      <c r="AR2729" s="1"/>
      <c r="AS2729" s="1"/>
      <c r="AT2729" s="1"/>
      <c r="AU2729" s="1"/>
      <c r="AV2729" s="1"/>
      <c r="AW2729" s="1"/>
      <c r="AX2729" s="1"/>
      <c r="AY2729" s="1"/>
    </row>
    <row r="2730" spans="1:51">
      <c r="A2730" s="51" t="s">
        <v>177</v>
      </c>
      <c r="B2730" s="2" t="s">
        <v>75</v>
      </c>
      <c r="C2730" s="14" t="s">
        <v>188</v>
      </c>
      <c r="D2730" s="2">
        <v>2015</v>
      </c>
      <c r="E2730" s="14">
        <v>2016</v>
      </c>
      <c r="F2730" s="14" t="s">
        <v>101</v>
      </c>
      <c r="G2730" s="93">
        <v>243</v>
      </c>
      <c r="H2730" s="93">
        <v>2600</v>
      </c>
      <c r="I2730" s="93">
        <v>0</v>
      </c>
      <c r="J2730" s="93">
        <v>7</v>
      </c>
      <c r="K2730" s="93">
        <v>243</v>
      </c>
      <c r="L2730" s="93">
        <v>2607</v>
      </c>
      <c r="M2730" s="48">
        <v>2850</v>
      </c>
      <c r="N2730" s="48">
        <v>5291</v>
      </c>
      <c r="O2730" s="48">
        <v>636</v>
      </c>
      <c r="P2730" s="48">
        <v>4639</v>
      </c>
      <c r="Q2730" s="48">
        <v>5275</v>
      </c>
      <c r="R2730" s="48">
        <v>1</v>
      </c>
      <c r="S2730" s="48">
        <v>15</v>
      </c>
      <c r="T2730" s="48">
        <v>16</v>
      </c>
      <c r="U2730" s="48">
        <v>637</v>
      </c>
      <c r="V2730" s="48">
        <v>4654</v>
      </c>
      <c r="W2730" s="156">
        <v>708116</v>
      </c>
      <c r="X2730" s="156">
        <v>1958</v>
      </c>
      <c r="Y2730" s="156">
        <v>710074</v>
      </c>
      <c r="Z2730" s="28">
        <v>0.99119999999999997</v>
      </c>
      <c r="AA2730" s="28"/>
      <c r="AB2730" s="111">
        <v>21</v>
      </c>
      <c r="AC2730" s="28">
        <v>0.19</v>
      </c>
      <c r="AD2730" s="28">
        <v>1.52E-2</v>
      </c>
      <c r="AE2730" s="139"/>
      <c r="AF2730" s="139"/>
      <c r="AG2730" s="93">
        <v>89</v>
      </c>
      <c r="AH2730" s="93">
        <v>160</v>
      </c>
    </row>
    <row r="2731" spans="1:51">
      <c r="A2731" s="51" t="s">
        <v>178</v>
      </c>
      <c r="B2731" s="2" t="s">
        <v>75</v>
      </c>
      <c r="C2731" s="14" t="s">
        <v>188</v>
      </c>
      <c r="D2731" s="2">
        <v>2015</v>
      </c>
      <c r="E2731" s="14">
        <v>2016</v>
      </c>
      <c r="F2731" s="14" t="s">
        <v>101</v>
      </c>
      <c r="G2731" s="93">
        <v>89</v>
      </c>
      <c r="H2731" s="93">
        <v>499</v>
      </c>
      <c r="I2731" s="93">
        <v>1</v>
      </c>
      <c r="J2731" s="93">
        <v>2</v>
      </c>
      <c r="K2731" s="93">
        <v>90</v>
      </c>
      <c r="L2731" s="93">
        <v>501</v>
      </c>
      <c r="M2731" s="48">
        <v>591</v>
      </c>
      <c r="N2731" s="48">
        <v>1327</v>
      </c>
      <c r="O2731" s="48">
        <v>237</v>
      </c>
      <c r="P2731" s="48">
        <v>1083</v>
      </c>
      <c r="Q2731" s="48">
        <v>1320</v>
      </c>
      <c r="R2731" s="48">
        <v>2</v>
      </c>
      <c r="S2731" s="48">
        <v>5</v>
      </c>
      <c r="T2731" s="48">
        <v>7</v>
      </c>
      <c r="U2731" s="48">
        <v>239</v>
      </c>
      <c r="V2731" s="48">
        <v>1088</v>
      </c>
      <c r="W2731" s="156">
        <v>177288</v>
      </c>
      <c r="X2731" s="156">
        <v>583</v>
      </c>
      <c r="Y2731" s="156">
        <v>177871</v>
      </c>
      <c r="Z2731" s="28">
        <v>1</v>
      </c>
      <c r="AA2731" s="28"/>
      <c r="AB2731" s="111">
        <v>21</v>
      </c>
      <c r="AC2731" s="28">
        <v>0.19</v>
      </c>
      <c r="AD2731" s="28">
        <v>1.52E-2</v>
      </c>
      <c r="AE2731" s="139"/>
      <c r="AF2731" s="139"/>
      <c r="AG2731" s="93">
        <v>106</v>
      </c>
      <c r="AH2731" s="93">
        <v>230</v>
      </c>
    </row>
    <row r="2732" spans="1:51">
      <c r="A2732" s="51" t="s">
        <v>179</v>
      </c>
      <c r="B2732" s="2" t="s">
        <v>74</v>
      </c>
      <c r="C2732" s="14" t="s">
        <v>188</v>
      </c>
      <c r="D2732" s="2">
        <v>2015</v>
      </c>
      <c r="E2732" s="14">
        <v>2016</v>
      </c>
      <c r="F2732" s="14" t="s">
        <v>101</v>
      </c>
      <c r="G2732" s="93">
        <v>4746</v>
      </c>
      <c r="H2732" s="93">
        <v>30648</v>
      </c>
      <c r="I2732" s="93">
        <v>34</v>
      </c>
      <c r="J2732" s="93">
        <v>295</v>
      </c>
      <c r="K2732" s="93">
        <v>4780</v>
      </c>
      <c r="L2732" s="93">
        <v>30943</v>
      </c>
      <c r="M2732" s="48">
        <v>35723</v>
      </c>
      <c r="N2732" s="48">
        <v>71729</v>
      </c>
      <c r="O2732" s="48">
        <v>11110</v>
      </c>
      <c r="P2732" s="48">
        <v>59812</v>
      </c>
      <c r="Q2732" s="48">
        <v>70922</v>
      </c>
      <c r="R2732" s="48">
        <v>122</v>
      </c>
      <c r="S2732" s="48">
        <v>685</v>
      </c>
      <c r="T2732" s="48">
        <v>807</v>
      </c>
      <c r="U2732" s="48">
        <v>11232</v>
      </c>
      <c r="V2732" s="48">
        <v>60497</v>
      </c>
      <c r="W2732" s="156">
        <v>10294577</v>
      </c>
      <c r="X2732" s="156">
        <v>90790</v>
      </c>
      <c r="Y2732" s="156">
        <v>10385367</v>
      </c>
      <c r="Z2732" s="28">
        <v>0.9466</v>
      </c>
      <c r="AA2732" s="28"/>
      <c r="AB2732" s="111">
        <v>2</v>
      </c>
      <c r="AC2732" s="28">
        <v>0.5</v>
      </c>
      <c r="AD2732" s="28">
        <v>4.8899999999999999E-2</v>
      </c>
      <c r="AE2732" s="139"/>
      <c r="AF2732" s="139"/>
      <c r="AG2732" s="93">
        <v>5224</v>
      </c>
      <c r="AH2732" s="93">
        <v>10579</v>
      </c>
    </row>
    <row r="2733" spans="1:51">
      <c r="A2733" s="51" t="s">
        <v>180</v>
      </c>
      <c r="B2733" s="2" t="s">
        <v>75</v>
      </c>
      <c r="C2733" s="14" t="s">
        <v>188</v>
      </c>
      <c r="D2733" s="2">
        <v>2015</v>
      </c>
      <c r="E2733" s="14">
        <v>2016</v>
      </c>
      <c r="F2733" s="14" t="s">
        <v>101</v>
      </c>
      <c r="G2733" s="93">
        <v>410</v>
      </c>
      <c r="H2733" s="93">
        <v>2170</v>
      </c>
      <c r="I2733" s="93">
        <v>0</v>
      </c>
      <c r="J2733" s="93">
        <v>1</v>
      </c>
      <c r="K2733" s="93">
        <v>410</v>
      </c>
      <c r="L2733" s="93">
        <v>2171</v>
      </c>
      <c r="M2733" s="48">
        <v>2581</v>
      </c>
      <c r="N2733" s="48">
        <v>5269</v>
      </c>
      <c r="O2733" s="48">
        <v>1140</v>
      </c>
      <c r="P2733" s="48">
        <v>4126</v>
      </c>
      <c r="Q2733" s="48">
        <v>5266</v>
      </c>
      <c r="R2733" s="48">
        <v>0</v>
      </c>
      <c r="S2733" s="48">
        <v>3</v>
      </c>
      <c r="T2733" s="48">
        <v>3</v>
      </c>
      <c r="U2733" s="48">
        <v>1140</v>
      </c>
      <c r="V2733" s="48">
        <v>4129</v>
      </c>
      <c r="W2733" s="156">
        <v>712698</v>
      </c>
      <c r="X2733" s="156">
        <v>154</v>
      </c>
      <c r="Y2733" s="156">
        <v>712852</v>
      </c>
      <c r="Z2733" s="28">
        <v>1</v>
      </c>
      <c r="AA2733" s="28"/>
      <c r="AB2733" s="111">
        <v>21</v>
      </c>
      <c r="AC2733" s="28">
        <v>0.19</v>
      </c>
      <c r="AD2733" s="28">
        <v>1.52E-2</v>
      </c>
      <c r="AE2733" s="139"/>
      <c r="AF2733" s="139"/>
      <c r="AG2733" s="93">
        <v>137</v>
      </c>
      <c r="AH2733" s="93">
        <v>240</v>
      </c>
    </row>
    <row r="2734" spans="1:51">
      <c r="A2734" s="51" t="s">
        <v>181</v>
      </c>
      <c r="B2734" s="2" t="s">
        <v>75</v>
      </c>
      <c r="C2734" s="14" t="s">
        <v>188</v>
      </c>
      <c r="D2734" s="2">
        <v>2015</v>
      </c>
      <c r="E2734" s="14">
        <v>2016</v>
      </c>
      <c r="F2734" s="14" t="s">
        <v>101</v>
      </c>
      <c r="G2734" s="93">
        <v>572</v>
      </c>
      <c r="H2734" s="93">
        <v>6586</v>
      </c>
      <c r="I2734" s="93">
        <v>1</v>
      </c>
      <c r="J2734" s="93">
        <v>19</v>
      </c>
      <c r="K2734" s="93">
        <v>573</v>
      </c>
      <c r="L2734" s="93">
        <v>6605</v>
      </c>
      <c r="M2734" s="48">
        <v>7178</v>
      </c>
      <c r="N2734" s="48">
        <v>12846</v>
      </c>
      <c r="O2734" s="48">
        <v>1411</v>
      </c>
      <c r="P2734" s="48">
        <v>11390</v>
      </c>
      <c r="Q2734" s="48">
        <v>12801</v>
      </c>
      <c r="R2734" s="48">
        <v>1</v>
      </c>
      <c r="S2734" s="48">
        <v>44</v>
      </c>
      <c r="T2734" s="48">
        <v>45</v>
      </c>
      <c r="U2734" s="48">
        <v>1412</v>
      </c>
      <c r="V2734" s="48">
        <v>11434</v>
      </c>
      <c r="W2734" s="156">
        <v>1742709</v>
      </c>
      <c r="X2734" s="156">
        <v>5954</v>
      </c>
      <c r="Y2734" s="156">
        <v>1748663</v>
      </c>
      <c r="Z2734" s="28">
        <v>0.99680000000000002</v>
      </c>
      <c r="AA2734" s="28"/>
      <c r="AB2734" s="111">
        <v>21</v>
      </c>
      <c r="AC2734" s="28">
        <v>0.19</v>
      </c>
      <c r="AD2734" s="28">
        <v>1.52E-2</v>
      </c>
      <c r="AE2734" s="139"/>
      <c r="AF2734" s="139"/>
      <c r="AG2734" s="93">
        <v>414</v>
      </c>
      <c r="AH2734" s="93">
        <v>824</v>
      </c>
    </row>
    <row r="2735" spans="1:51">
      <c r="A2735" s="13" t="s">
        <v>123</v>
      </c>
      <c r="B2735" s="2" t="s">
        <v>74</v>
      </c>
      <c r="C2735" s="14" t="s">
        <v>188</v>
      </c>
      <c r="D2735" s="2">
        <v>2015</v>
      </c>
      <c r="E2735" s="14">
        <v>2016</v>
      </c>
      <c r="F2735" s="14" t="s">
        <v>101</v>
      </c>
      <c r="G2735" s="93">
        <v>14634</v>
      </c>
      <c r="H2735" s="93">
        <v>88526</v>
      </c>
      <c r="I2735" s="93">
        <v>82</v>
      </c>
      <c r="J2735" s="93">
        <v>384</v>
      </c>
      <c r="K2735" s="93">
        <v>14716</v>
      </c>
      <c r="L2735" s="93">
        <v>88910</v>
      </c>
      <c r="M2735" s="48">
        <v>103626</v>
      </c>
      <c r="N2735" s="48">
        <v>240516</v>
      </c>
      <c r="O2735" s="48">
        <v>40199</v>
      </c>
      <c r="P2735" s="48">
        <v>199063</v>
      </c>
      <c r="Q2735" s="48">
        <v>239262</v>
      </c>
      <c r="R2735" s="48">
        <v>261</v>
      </c>
      <c r="S2735" s="48">
        <v>993</v>
      </c>
      <c r="T2735" s="48">
        <v>1254</v>
      </c>
      <c r="U2735" s="48">
        <v>40460</v>
      </c>
      <c r="V2735" s="48">
        <v>200056</v>
      </c>
      <c r="W2735" s="156">
        <v>32930041</v>
      </c>
      <c r="X2735" s="156">
        <v>147167</v>
      </c>
      <c r="Y2735" s="156">
        <v>33077208</v>
      </c>
      <c r="Z2735" s="28">
        <v>0.95730000000000004</v>
      </c>
      <c r="AA2735" s="28"/>
      <c r="AB2735" s="111">
        <v>6</v>
      </c>
      <c r="AC2735" s="28">
        <v>0.66700000000000004</v>
      </c>
      <c r="AD2735" s="28">
        <v>3.8600000000000002E-2</v>
      </c>
      <c r="AE2735" s="139"/>
      <c r="AF2735" s="139"/>
      <c r="AG2735" s="93">
        <v>13633</v>
      </c>
      <c r="AH2735" s="93">
        <v>30632</v>
      </c>
    </row>
    <row r="2736" spans="1:51">
      <c r="A2736" s="13" t="s">
        <v>124</v>
      </c>
      <c r="B2736" s="2" t="s">
        <v>75</v>
      </c>
      <c r="C2736" s="14" t="s">
        <v>188</v>
      </c>
      <c r="D2736" s="2">
        <v>2015</v>
      </c>
      <c r="E2736" s="14">
        <v>2016</v>
      </c>
      <c r="F2736" s="14" t="s">
        <v>101</v>
      </c>
      <c r="G2736" s="93">
        <v>209</v>
      </c>
      <c r="H2736" s="93">
        <v>1273</v>
      </c>
      <c r="I2736" s="93">
        <v>0</v>
      </c>
      <c r="J2736" s="93">
        <v>4</v>
      </c>
      <c r="K2736" s="93">
        <v>209</v>
      </c>
      <c r="L2736" s="93">
        <v>1277</v>
      </c>
      <c r="M2736" s="48">
        <v>1486</v>
      </c>
      <c r="N2736" s="48">
        <v>3469</v>
      </c>
      <c r="O2736" s="48">
        <v>559</v>
      </c>
      <c r="P2736" s="48">
        <v>2896</v>
      </c>
      <c r="Q2736" s="48">
        <v>3455</v>
      </c>
      <c r="R2736" s="48">
        <v>1</v>
      </c>
      <c r="S2736" s="48">
        <v>13</v>
      </c>
      <c r="T2736" s="48">
        <v>14</v>
      </c>
      <c r="U2736" s="48">
        <v>560</v>
      </c>
      <c r="V2736" s="48">
        <v>2909</v>
      </c>
      <c r="W2736" s="156">
        <v>426671</v>
      </c>
      <c r="X2736" s="156">
        <v>935</v>
      </c>
      <c r="Y2736" s="156">
        <v>427606</v>
      </c>
      <c r="Z2736" s="28">
        <v>1</v>
      </c>
      <c r="AA2736" s="28"/>
      <c r="AB2736" s="111">
        <v>21</v>
      </c>
      <c r="AC2736" s="28">
        <v>0.19</v>
      </c>
      <c r="AD2736" s="28">
        <v>1.52E-2</v>
      </c>
      <c r="AE2736" s="139"/>
      <c r="AF2736" s="139"/>
      <c r="AG2736" s="93">
        <v>209</v>
      </c>
      <c r="AH2736" s="93">
        <v>457</v>
      </c>
    </row>
    <row r="2737" spans="1:34">
      <c r="A2737" s="13" t="s">
        <v>125</v>
      </c>
      <c r="B2737" s="2" t="s">
        <v>75</v>
      </c>
      <c r="C2737" s="14" t="s">
        <v>188</v>
      </c>
      <c r="D2737" s="2">
        <v>2015</v>
      </c>
      <c r="E2737" s="14">
        <v>2016</v>
      </c>
      <c r="F2737" s="14" t="s">
        <v>101</v>
      </c>
      <c r="G2737" s="93">
        <v>996</v>
      </c>
      <c r="H2737" s="93">
        <v>11313</v>
      </c>
      <c r="I2737" s="93">
        <v>2</v>
      </c>
      <c r="J2737" s="93">
        <v>15</v>
      </c>
      <c r="K2737" s="93">
        <v>998</v>
      </c>
      <c r="L2737" s="93">
        <v>11328</v>
      </c>
      <c r="M2737" s="48">
        <v>12326</v>
      </c>
      <c r="N2737" s="48">
        <v>21260</v>
      </c>
      <c r="O2737" s="48">
        <v>2471</v>
      </c>
      <c r="P2737" s="48">
        <v>18754</v>
      </c>
      <c r="Q2737" s="48">
        <v>21225</v>
      </c>
      <c r="R2737" s="48">
        <v>4</v>
      </c>
      <c r="S2737" s="48">
        <v>31</v>
      </c>
      <c r="T2737" s="48">
        <v>35</v>
      </c>
      <c r="U2737" s="48">
        <v>2475</v>
      </c>
      <c r="V2737" s="48">
        <v>18785</v>
      </c>
      <c r="W2737" s="156">
        <v>2976059</v>
      </c>
      <c r="X2737" s="156">
        <v>3823</v>
      </c>
      <c r="Y2737" s="156">
        <v>2979882</v>
      </c>
      <c r="Z2737" s="28">
        <v>0.99380000000000002</v>
      </c>
      <c r="AA2737" s="28"/>
      <c r="AB2737" s="111">
        <v>21</v>
      </c>
      <c r="AC2737" s="28">
        <v>0.19</v>
      </c>
      <c r="AD2737" s="28">
        <v>1.52E-2</v>
      </c>
      <c r="AE2737" s="139"/>
      <c r="AF2737" s="139"/>
      <c r="AG2737" s="93">
        <v>645</v>
      </c>
      <c r="AH2737" s="93">
        <v>1189</v>
      </c>
    </row>
    <row r="2738" spans="1:34">
      <c r="A2738" s="13" t="s">
        <v>126</v>
      </c>
      <c r="B2738" s="2" t="s">
        <v>75</v>
      </c>
      <c r="C2738" s="14" t="s">
        <v>188</v>
      </c>
      <c r="D2738" s="2">
        <v>2015</v>
      </c>
      <c r="E2738" s="14">
        <v>2016</v>
      </c>
      <c r="F2738" s="14" t="s">
        <v>101</v>
      </c>
      <c r="G2738" s="93">
        <v>2464</v>
      </c>
      <c r="H2738" s="93">
        <v>15131</v>
      </c>
      <c r="I2738" s="93">
        <v>9</v>
      </c>
      <c r="J2738" s="93">
        <v>145</v>
      </c>
      <c r="K2738" s="93">
        <v>2473</v>
      </c>
      <c r="L2738" s="93">
        <v>15276</v>
      </c>
      <c r="M2738" s="48">
        <v>17749</v>
      </c>
      <c r="N2738" s="48">
        <v>44232</v>
      </c>
      <c r="O2738" s="48">
        <v>7105</v>
      </c>
      <c r="P2738" s="48">
        <v>36661</v>
      </c>
      <c r="Q2738" s="48">
        <v>43766</v>
      </c>
      <c r="R2738" s="48">
        <v>31</v>
      </c>
      <c r="S2738" s="48">
        <v>435</v>
      </c>
      <c r="T2738" s="48">
        <v>466</v>
      </c>
      <c r="U2738" s="48">
        <v>7136</v>
      </c>
      <c r="V2738" s="48">
        <v>37096</v>
      </c>
      <c r="W2738" s="156">
        <v>5692306</v>
      </c>
      <c r="X2738" s="156">
        <v>50121</v>
      </c>
      <c r="Y2738" s="156">
        <v>5742427</v>
      </c>
      <c r="Z2738" s="28">
        <v>0.95379999999999998</v>
      </c>
      <c r="AA2738" s="28"/>
      <c r="AB2738" s="111">
        <v>21</v>
      </c>
      <c r="AC2738" s="28">
        <v>0.19</v>
      </c>
      <c r="AD2738" s="28">
        <v>1.52E-2</v>
      </c>
      <c r="AE2738" s="139"/>
      <c r="AF2738" s="139"/>
      <c r="AG2738" s="93">
        <v>900</v>
      </c>
      <c r="AH2738" s="93">
        <v>1779</v>
      </c>
    </row>
    <row r="2739" spans="1:34">
      <c r="A2739" s="13" t="s">
        <v>127</v>
      </c>
      <c r="B2739" s="2" t="s">
        <v>75</v>
      </c>
      <c r="C2739" s="14" t="s">
        <v>188</v>
      </c>
      <c r="D2739" s="2">
        <v>2015</v>
      </c>
      <c r="E2739" s="14">
        <v>2016</v>
      </c>
      <c r="F2739" s="14" t="s">
        <v>101</v>
      </c>
      <c r="G2739" s="93">
        <v>116</v>
      </c>
      <c r="H2739" s="93">
        <v>946</v>
      </c>
      <c r="I2739" s="93">
        <v>1</v>
      </c>
      <c r="J2739" s="93">
        <v>5</v>
      </c>
      <c r="K2739" s="93">
        <v>117</v>
      </c>
      <c r="L2739" s="93">
        <v>951</v>
      </c>
      <c r="M2739" s="48">
        <v>1068</v>
      </c>
      <c r="N2739" s="48">
        <v>2098</v>
      </c>
      <c r="O2739" s="48">
        <v>339</v>
      </c>
      <c r="P2739" s="48">
        <v>1747</v>
      </c>
      <c r="Q2739" s="48">
        <v>2086</v>
      </c>
      <c r="R2739" s="48">
        <v>1</v>
      </c>
      <c r="S2739" s="48">
        <v>11</v>
      </c>
      <c r="T2739" s="48">
        <v>12</v>
      </c>
      <c r="U2739" s="48">
        <v>340</v>
      </c>
      <c r="V2739" s="48">
        <v>1758</v>
      </c>
      <c r="W2739" s="156">
        <v>267592</v>
      </c>
      <c r="X2739" s="156">
        <v>1055</v>
      </c>
      <c r="Y2739" s="156">
        <v>268647</v>
      </c>
      <c r="Z2739" s="28">
        <v>1</v>
      </c>
      <c r="AA2739" s="28"/>
      <c r="AB2739" s="111">
        <v>21</v>
      </c>
      <c r="AC2739" s="28">
        <v>0.19</v>
      </c>
      <c r="AD2739" s="28">
        <v>1.52E-2</v>
      </c>
      <c r="AE2739" s="139"/>
      <c r="AF2739" s="139"/>
      <c r="AG2739" s="93">
        <v>70</v>
      </c>
      <c r="AH2739" s="93">
        <v>145</v>
      </c>
    </row>
    <row r="2740" spans="1:34">
      <c r="A2740" s="13" t="s">
        <v>128</v>
      </c>
      <c r="B2740" s="2" t="s">
        <v>75</v>
      </c>
      <c r="C2740" s="14" t="s">
        <v>188</v>
      </c>
      <c r="D2740" s="2">
        <v>2015</v>
      </c>
      <c r="E2740" s="14">
        <v>2016</v>
      </c>
      <c r="F2740" s="14" t="s">
        <v>101</v>
      </c>
      <c r="G2740" s="93">
        <v>11199</v>
      </c>
      <c r="H2740" s="93">
        <v>60938</v>
      </c>
      <c r="I2740" s="93">
        <v>19</v>
      </c>
      <c r="J2740" s="93">
        <v>393</v>
      </c>
      <c r="K2740" s="93">
        <v>11218</v>
      </c>
      <c r="L2740" s="93">
        <v>61331</v>
      </c>
      <c r="M2740" s="48">
        <v>72549</v>
      </c>
      <c r="N2740" s="48">
        <v>166008</v>
      </c>
      <c r="O2740" s="48">
        <v>29733</v>
      </c>
      <c r="P2740" s="48">
        <v>135323</v>
      </c>
      <c r="Q2740" s="48">
        <v>165056</v>
      </c>
      <c r="R2740" s="48">
        <v>58</v>
      </c>
      <c r="S2740" s="48">
        <v>894</v>
      </c>
      <c r="T2740" s="48">
        <v>952</v>
      </c>
      <c r="U2740" s="48">
        <v>29791</v>
      </c>
      <c r="V2740" s="48">
        <v>136217</v>
      </c>
      <c r="W2740" s="156">
        <v>21763236</v>
      </c>
      <c r="X2740" s="156">
        <v>121457</v>
      </c>
      <c r="Y2740" s="156">
        <v>21884693</v>
      </c>
      <c r="Z2740" s="28">
        <v>0.99690000000000001</v>
      </c>
      <c r="AA2740" s="28"/>
      <c r="AB2740" s="111">
        <v>5</v>
      </c>
      <c r="AC2740" s="28">
        <v>0.2</v>
      </c>
      <c r="AD2740" s="28">
        <v>0</v>
      </c>
      <c r="AE2740" s="139"/>
      <c r="AF2740" s="139"/>
      <c r="AG2740" s="93">
        <v>10084</v>
      </c>
      <c r="AH2740" s="93">
        <v>23018</v>
      </c>
    </row>
    <row r="2741" spans="1:34">
      <c r="A2741" s="13" t="s">
        <v>129</v>
      </c>
      <c r="B2741" s="2" t="s">
        <v>75</v>
      </c>
      <c r="C2741" s="14" t="s">
        <v>188</v>
      </c>
      <c r="D2741" s="2">
        <v>2015</v>
      </c>
      <c r="E2741" s="14">
        <v>2016</v>
      </c>
      <c r="F2741" s="14" t="s">
        <v>101</v>
      </c>
      <c r="G2741" s="93">
        <v>1475</v>
      </c>
      <c r="H2741" s="93">
        <v>9222</v>
      </c>
      <c r="I2741" s="93">
        <v>5</v>
      </c>
      <c r="J2741" s="93">
        <v>52</v>
      </c>
      <c r="K2741" s="93">
        <v>1480</v>
      </c>
      <c r="L2741" s="93">
        <v>9274</v>
      </c>
      <c r="M2741" s="48">
        <v>10754</v>
      </c>
      <c r="N2741" s="48">
        <v>24722</v>
      </c>
      <c r="O2741" s="48">
        <v>4067</v>
      </c>
      <c r="P2741" s="48">
        <v>20494</v>
      </c>
      <c r="Q2741" s="48">
        <v>24561</v>
      </c>
      <c r="R2741" s="48">
        <v>16</v>
      </c>
      <c r="S2741" s="48">
        <v>145</v>
      </c>
      <c r="T2741" s="48">
        <v>161</v>
      </c>
      <c r="U2741" s="48">
        <v>4083</v>
      </c>
      <c r="V2741" s="48">
        <v>20639</v>
      </c>
      <c r="W2741" s="156">
        <v>3202240</v>
      </c>
      <c r="X2741" s="156">
        <v>16932</v>
      </c>
      <c r="Y2741" s="156">
        <v>3219172</v>
      </c>
      <c r="Z2741" s="28">
        <v>0.99619999999999997</v>
      </c>
      <c r="AA2741" s="28"/>
      <c r="AB2741" s="111">
        <v>21</v>
      </c>
      <c r="AC2741" s="28">
        <v>0.19</v>
      </c>
      <c r="AD2741" s="28">
        <v>1.52E-2</v>
      </c>
      <c r="AE2741" s="139"/>
      <c r="AF2741" s="139"/>
      <c r="AG2741" s="93">
        <v>1290</v>
      </c>
      <c r="AH2741" s="93">
        <v>2962</v>
      </c>
    </row>
    <row r="2742" spans="1:34">
      <c r="A2742" s="13" t="s">
        <v>130</v>
      </c>
      <c r="B2742" s="2" t="s">
        <v>75</v>
      </c>
      <c r="C2742" s="14" t="s">
        <v>188</v>
      </c>
      <c r="D2742" s="2">
        <v>2015</v>
      </c>
      <c r="E2742" s="14">
        <v>2016</v>
      </c>
      <c r="F2742" s="14" t="s">
        <v>101</v>
      </c>
      <c r="G2742" s="93">
        <v>626</v>
      </c>
      <c r="H2742" s="93">
        <v>5934</v>
      </c>
      <c r="I2742" s="93">
        <v>0</v>
      </c>
      <c r="J2742" s="93">
        <v>16</v>
      </c>
      <c r="K2742" s="93">
        <v>626</v>
      </c>
      <c r="L2742" s="93">
        <v>5950</v>
      </c>
      <c r="M2742" s="48">
        <v>6576</v>
      </c>
      <c r="N2742" s="48">
        <v>12587</v>
      </c>
      <c r="O2742" s="48">
        <v>1608</v>
      </c>
      <c r="P2742" s="48">
        <v>10935</v>
      </c>
      <c r="Q2742" s="48">
        <v>12543</v>
      </c>
      <c r="R2742" s="48">
        <v>1</v>
      </c>
      <c r="S2742" s="48">
        <v>43</v>
      </c>
      <c r="T2742" s="48">
        <v>44</v>
      </c>
      <c r="U2742" s="48">
        <v>1609</v>
      </c>
      <c r="V2742" s="48">
        <v>10978</v>
      </c>
      <c r="W2742" s="156">
        <v>1738955</v>
      </c>
      <c r="X2742" s="156">
        <v>4757</v>
      </c>
      <c r="Y2742" s="156">
        <v>1743712</v>
      </c>
      <c r="Z2742" s="28">
        <v>0.9667</v>
      </c>
      <c r="AA2742" s="28"/>
      <c r="AB2742" s="111">
        <v>21</v>
      </c>
      <c r="AC2742" s="28">
        <v>0.19</v>
      </c>
      <c r="AD2742" s="28">
        <v>1.52E-2</v>
      </c>
      <c r="AE2742" s="139"/>
      <c r="AF2742" s="139"/>
      <c r="AG2742" s="93">
        <v>386</v>
      </c>
      <c r="AH2742" s="93">
        <v>762</v>
      </c>
    </row>
    <row r="2743" spans="1:34">
      <c r="A2743" s="13" t="s">
        <v>131</v>
      </c>
      <c r="B2743" s="2" t="s">
        <v>75</v>
      </c>
      <c r="C2743" s="14" t="s">
        <v>188</v>
      </c>
      <c r="D2743" s="2">
        <v>2015</v>
      </c>
      <c r="E2743" s="14">
        <v>2016</v>
      </c>
      <c r="F2743" s="14" t="s">
        <v>101</v>
      </c>
      <c r="G2743" s="93">
        <v>254</v>
      </c>
      <c r="H2743" s="93">
        <v>1275</v>
      </c>
      <c r="I2743" s="93">
        <v>0</v>
      </c>
      <c r="J2743" s="93">
        <v>1</v>
      </c>
      <c r="K2743" s="93">
        <v>254</v>
      </c>
      <c r="L2743" s="93">
        <v>1276</v>
      </c>
      <c r="M2743" s="48">
        <v>1530</v>
      </c>
      <c r="N2743" s="48">
        <v>3144</v>
      </c>
      <c r="O2743" s="48">
        <v>713</v>
      </c>
      <c r="P2743" s="48">
        <v>2427</v>
      </c>
      <c r="Q2743" s="48">
        <v>3140</v>
      </c>
      <c r="R2743" s="48">
        <v>1</v>
      </c>
      <c r="S2743" s="48">
        <v>3</v>
      </c>
      <c r="T2743" s="48">
        <v>4</v>
      </c>
      <c r="U2743" s="48">
        <v>714</v>
      </c>
      <c r="V2743" s="48">
        <v>2430</v>
      </c>
      <c r="W2743" s="156">
        <v>445993</v>
      </c>
      <c r="X2743" s="156">
        <v>363</v>
      </c>
      <c r="Y2743" s="156">
        <v>446356</v>
      </c>
      <c r="Z2743" s="28">
        <v>0.81079999999999997</v>
      </c>
      <c r="AA2743" s="28"/>
      <c r="AB2743" s="111">
        <v>21</v>
      </c>
      <c r="AC2743" s="28">
        <v>0.19</v>
      </c>
      <c r="AD2743" s="28">
        <v>1.52E-2</v>
      </c>
      <c r="AE2743" s="139"/>
      <c r="AF2743" s="139"/>
      <c r="AG2743" s="93">
        <v>98</v>
      </c>
      <c r="AH2743" s="93">
        <v>171</v>
      </c>
    </row>
    <row r="2744" spans="1:34">
      <c r="A2744" s="13" t="s">
        <v>132</v>
      </c>
      <c r="B2744" s="2" t="s">
        <v>76</v>
      </c>
      <c r="C2744" s="14" t="s">
        <v>188</v>
      </c>
      <c r="D2744" s="2">
        <v>2015</v>
      </c>
      <c r="E2744" s="14">
        <v>2016</v>
      </c>
      <c r="F2744" s="14" t="s">
        <v>101</v>
      </c>
      <c r="G2744" s="93">
        <v>78525</v>
      </c>
      <c r="H2744" s="93">
        <v>497543</v>
      </c>
      <c r="I2744" s="93">
        <v>963</v>
      </c>
      <c r="J2744" s="93">
        <v>5889</v>
      </c>
      <c r="K2744" s="93">
        <v>79488</v>
      </c>
      <c r="L2744" s="93">
        <v>503432</v>
      </c>
      <c r="M2744" s="48">
        <v>582920</v>
      </c>
      <c r="N2744" s="48">
        <v>1166435</v>
      </c>
      <c r="O2744" s="48">
        <v>181918</v>
      </c>
      <c r="P2744" s="48">
        <v>969006</v>
      </c>
      <c r="Q2744" s="48">
        <v>1150924</v>
      </c>
      <c r="R2744" s="48">
        <v>3109</v>
      </c>
      <c r="S2744" s="48">
        <v>12402</v>
      </c>
      <c r="T2744" s="48">
        <v>15511</v>
      </c>
      <c r="U2744" s="48">
        <v>185027</v>
      </c>
      <c r="V2744" s="48">
        <v>981408</v>
      </c>
      <c r="W2744" s="156">
        <v>170109896</v>
      </c>
      <c r="X2744" s="156">
        <v>2357668</v>
      </c>
      <c r="Y2744" s="156">
        <v>172467564</v>
      </c>
      <c r="Z2744" s="28">
        <v>0.96289999999999998</v>
      </c>
      <c r="AA2744" s="28"/>
      <c r="AB2744" s="111">
        <v>21</v>
      </c>
      <c r="AC2744" s="28">
        <v>0.42899999999999999</v>
      </c>
      <c r="AD2744" s="28">
        <v>3.5400000000000001E-2</v>
      </c>
      <c r="AE2744" s="139"/>
      <c r="AF2744" s="139"/>
      <c r="AG2744" s="93">
        <v>106863</v>
      </c>
      <c r="AH2744" s="93">
        <v>218800</v>
      </c>
    </row>
    <row r="2745" spans="1:34">
      <c r="A2745" s="13" t="s">
        <v>133</v>
      </c>
      <c r="B2745" s="2" t="s">
        <v>75</v>
      </c>
      <c r="C2745" s="14" t="s">
        <v>188</v>
      </c>
      <c r="D2745" s="2">
        <v>2015</v>
      </c>
      <c r="E2745" s="14">
        <v>2016</v>
      </c>
      <c r="F2745" s="14" t="s">
        <v>101</v>
      </c>
      <c r="G2745" s="93">
        <v>1855</v>
      </c>
      <c r="H2745" s="93">
        <v>10265</v>
      </c>
      <c r="I2745" s="93">
        <v>5</v>
      </c>
      <c r="J2745" s="93">
        <v>21</v>
      </c>
      <c r="K2745" s="93">
        <v>1860</v>
      </c>
      <c r="L2745" s="93">
        <v>10286</v>
      </c>
      <c r="M2745" s="48">
        <v>12146</v>
      </c>
      <c r="N2745" s="48">
        <v>29745</v>
      </c>
      <c r="O2745" s="48">
        <v>5138</v>
      </c>
      <c r="P2745" s="48">
        <v>24522</v>
      </c>
      <c r="Q2745" s="48">
        <v>29660</v>
      </c>
      <c r="R2745" s="48">
        <v>13</v>
      </c>
      <c r="S2745" s="48">
        <v>72</v>
      </c>
      <c r="T2745" s="48">
        <v>85</v>
      </c>
      <c r="U2745" s="48">
        <v>5151</v>
      </c>
      <c r="V2745" s="48">
        <v>24594</v>
      </c>
      <c r="W2745" s="156">
        <v>3955899</v>
      </c>
      <c r="X2745" s="156">
        <v>8315</v>
      </c>
      <c r="Y2745" s="156">
        <v>3964214</v>
      </c>
      <c r="Z2745" s="28">
        <v>0.99809999999999999</v>
      </c>
      <c r="AA2745" s="28"/>
      <c r="AB2745" s="111">
        <v>21</v>
      </c>
      <c r="AC2745" s="28">
        <v>0.19</v>
      </c>
      <c r="AD2745" s="28">
        <v>1.52E-2</v>
      </c>
      <c r="AE2745" s="139"/>
      <c r="AF2745" s="139"/>
      <c r="AG2745" s="93">
        <v>2849</v>
      </c>
      <c r="AH2745" s="93">
        <v>6700</v>
      </c>
    </row>
    <row r="2746" spans="1:34">
      <c r="A2746" s="13" t="s">
        <v>134</v>
      </c>
      <c r="B2746" s="2" t="s">
        <v>75</v>
      </c>
      <c r="C2746" s="14" t="s">
        <v>188</v>
      </c>
      <c r="D2746" s="2">
        <v>2015</v>
      </c>
      <c r="E2746" s="14">
        <v>2016</v>
      </c>
      <c r="F2746" s="14" t="s">
        <v>101</v>
      </c>
      <c r="G2746" s="93">
        <v>604</v>
      </c>
      <c r="H2746" s="93">
        <v>5690</v>
      </c>
      <c r="I2746" s="93">
        <v>18</v>
      </c>
      <c r="J2746" s="93">
        <v>123</v>
      </c>
      <c r="K2746" s="93">
        <v>622</v>
      </c>
      <c r="L2746" s="93">
        <v>5813</v>
      </c>
      <c r="M2746" s="48">
        <v>6435</v>
      </c>
      <c r="N2746" s="48">
        <v>10597</v>
      </c>
      <c r="O2746" s="48">
        <v>1334</v>
      </c>
      <c r="P2746" s="48">
        <v>8912</v>
      </c>
      <c r="Q2746" s="48">
        <v>10246</v>
      </c>
      <c r="R2746" s="48">
        <v>47</v>
      </c>
      <c r="S2746" s="48">
        <v>304</v>
      </c>
      <c r="T2746" s="48">
        <v>351</v>
      </c>
      <c r="U2746" s="48">
        <v>1381</v>
      </c>
      <c r="V2746" s="48">
        <v>9216</v>
      </c>
      <c r="W2746" s="156">
        <v>1483749</v>
      </c>
      <c r="X2746" s="156">
        <v>31341</v>
      </c>
      <c r="Y2746" s="156">
        <v>1515090</v>
      </c>
      <c r="Z2746" s="28">
        <v>0.99209999999999998</v>
      </c>
      <c r="AA2746" s="28"/>
      <c r="AB2746" s="111">
        <v>21</v>
      </c>
      <c r="AC2746" s="28">
        <v>0.19</v>
      </c>
      <c r="AD2746" s="28">
        <v>1.52E-2</v>
      </c>
      <c r="AE2746" s="139"/>
      <c r="AF2746" s="139"/>
      <c r="AG2746" s="93">
        <v>1298</v>
      </c>
      <c r="AH2746" s="93">
        <v>2349</v>
      </c>
    </row>
    <row r="2747" spans="1:34">
      <c r="A2747" s="13" t="s">
        <v>135</v>
      </c>
      <c r="B2747" s="2" t="s">
        <v>75</v>
      </c>
      <c r="C2747" s="14" t="s">
        <v>188</v>
      </c>
      <c r="D2747" s="2">
        <v>2015</v>
      </c>
      <c r="E2747" s="14">
        <v>2016</v>
      </c>
      <c r="F2747" s="14" t="s">
        <v>101</v>
      </c>
      <c r="G2747" s="93">
        <v>135</v>
      </c>
      <c r="H2747" s="93">
        <v>967</v>
      </c>
      <c r="I2747" s="93">
        <v>0</v>
      </c>
      <c r="J2747" s="93">
        <v>0</v>
      </c>
      <c r="K2747" s="93">
        <v>135</v>
      </c>
      <c r="L2747" s="93">
        <v>967</v>
      </c>
      <c r="M2747" s="48">
        <v>1102</v>
      </c>
      <c r="N2747" s="48">
        <v>2064</v>
      </c>
      <c r="O2747" s="48">
        <v>393</v>
      </c>
      <c r="P2747" s="48">
        <v>1671</v>
      </c>
      <c r="Q2747" s="48">
        <v>2064</v>
      </c>
      <c r="R2747" s="48">
        <v>0</v>
      </c>
      <c r="S2747" s="48">
        <v>0</v>
      </c>
      <c r="T2747" s="48">
        <v>0</v>
      </c>
      <c r="U2747" s="48">
        <v>393</v>
      </c>
      <c r="V2747" s="48">
        <v>1671</v>
      </c>
      <c r="W2747" s="156">
        <v>274413</v>
      </c>
      <c r="X2747" s="156">
        <v>0</v>
      </c>
      <c r="Y2747" s="156">
        <v>274413</v>
      </c>
      <c r="Z2747" s="28">
        <v>0.96879999999999999</v>
      </c>
      <c r="AA2747" s="28"/>
      <c r="AB2747" s="111">
        <v>21</v>
      </c>
      <c r="AC2747" s="28">
        <v>0.19</v>
      </c>
      <c r="AD2747" s="28">
        <v>1.52E-2</v>
      </c>
      <c r="AE2747" s="139"/>
      <c r="AF2747" s="139"/>
      <c r="AG2747" s="93">
        <v>34</v>
      </c>
      <c r="AH2747" s="93">
        <v>57</v>
      </c>
    </row>
    <row r="2748" spans="1:34">
      <c r="A2748" s="13" t="s">
        <v>136</v>
      </c>
      <c r="B2748" s="2" t="s">
        <v>75</v>
      </c>
      <c r="C2748" s="14" t="s">
        <v>188</v>
      </c>
      <c r="D2748" s="2">
        <v>2015</v>
      </c>
      <c r="E2748" s="14">
        <v>2016</v>
      </c>
      <c r="F2748" s="14" t="s">
        <v>101</v>
      </c>
      <c r="G2748" s="93">
        <v>717</v>
      </c>
      <c r="H2748" s="93">
        <v>6337</v>
      </c>
      <c r="I2748" s="93">
        <v>2</v>
      </c>
      <c r="J2748" s="93">
        <v>20</v>
      </c>
      <c r="K2748" s="93">
        <v>719</v>
      </c>
      <c r="L2748" s="93">
        <v>6357</v>
      </c>
      <c r="M2748" s="48">
        <v>7076</v>
      </c>
      <c r="N2748" s="48">
        <v>13323</v>
      </c>
      <c r="O2748" s="48">
        <v>1828</v>
      </c>
      <c r="P2748" s="48">
        <v>11439</v>
      </c>
      <c r="Q2748" s="48">
        <v>13267</v>
      </c>
      <c r="R2748" s="48">
        <v>3</v>
      </c>
      <c r="S2748" s="48">
        <v>53</v>
      </c>
      <c r="T2748" s="48">
        <v>56</v>
      </c>
      <c r="U2748" s="48">
        <v>1831</v>
      </c>
      <c r="V2748" s="48">
        <v>11492</v>
      </c>
      <c r="W2748" s="156">
        <v>1888293</v>
      </c>
      <c r="X2748" s="156">
        <v>6719</v>
      </c>
      <c r="Y2748" s="156">
        <v>1895012</v>
      </c>
      <c r="Z2748" s="28">
        <v>1</v>
      </c>
      <c r="AA2748" s="28"/>
      <c r="AB2748" s="111">
        <v>21</v>
      </c>
      <c r="AC2748" s="28">
        <v>0.19</v>
      </c>
      <c r="AD2748" s="28">
        <v>1.52E-2</v>
      </c>
      <c r="AE2748" s="139"/>
      <c r="AF2748" s="139"/>
      <c r="AG2748" s="93">
        <v>586</v>
      </c>
      <c r="AH2748" s="93">
        <v>1253</v>
      </c>
    </row>
    <row r="2749" spans="1:34">
      <c r="A2749" s="13" t="s">
        <v>137</v>
      </c>
      <c r="B2749" s="2" t="s">
        <v>75</v>
      </c>
      <c r="C2749" s="14" t="s">
        <v>188</v>
      </c>
      <c r="D2749" s="2">
        <v>2015</v>
      </c>
      <c r="E2749" s="14">
        <v>2016</v>
      </c>
      <c r="F2749" s="14" t="s">
        <v>101</v>
      </c>
      <c r="G2749" s="93">
        <v>4345</v>
      </c>
      <c r="H2749" s="93">
        <v>20634</v>
      </c>
      <c r="I2749" s="93">
        <v>7</v>
      </c>
      <c r="J2749" s="93">
        <v>31</v>
      </c>
      <c r="K2749" s="93">
        <v>4352</v>
      </c>
      <c r="L2749" s="93">
        <v>20665</v>
      </c>
      <c r="M2749" s="48">
        <v>25017</v>
      </c>
      <c r="N2749" s="48">
        <v>57814</v>
      </c>
      <c r="O2749" s="48">
        <v>11870</v>
      </c>
      <c r="P2749" s="48">
        <v>45828</v>
      </c>
      <c r="Q2749" s="48">
        <v>57698</v>
      </c>
      <c r="R2749" s="48">
        <v>23</v>
      </c>
      <c r="S2749" s="48">
        <v>93</v>
      </c>
      <c r="T2749" s="48">
        <v>116</v>
      </c>
      <c r="U2749" s="48">
        <v>11893</v>
      </c>
      <c r="V2749" s="48">
        <v>45921</v>
      </c>
      <c r="W2749" s="156">
        <v>7766243</v>
      </c>
      <c r="X2749" s="156">
        <v>10085</v>
      </c>
      <c r="Y2749" s="156">
        <v>7776328</v>
      </c>
      <c r="Z2749" s="28">
        <v>1</v>
      </c>
      <c r="AA2749" s="28"/>
      <c r="AB2749" s="111">
        <v>1</v>
      </c>
      <c r="AC2749" s="28">
        <v>0</v>
      </c>
      <c r="AD2749" s="28">
        <v>9.7000000000000003E-3</v>
      </c>
      <c r="AE2749" s="139"/>
      <c r="AF2749" s="139"/>
      <c r="AG2749" s="93">
        <v>3903</v>
      </c>
      <c r="AH2749" s="93">
        <v>8891</v>
      </c>
    </row>
    <row r="2750" spans="1:34">
      <c r="A2750" s="13" t="s">
        <v>138</v>
      </c>
      <c r="B2750" s="2" t="s">
        <v>75</v>
      </c>
      <c r="C2750" s="14" t="s">
        <v>188</v>
      </c>
      <c r="D2750" s="2">
        <v>2015</v>
      </c>
      <c r="E2750" s="14">
        <v>2016</v>
      </c>
      <c r="F2750" s="14" t="s">
        <v>101</v>
      </c>
      <c r="G2750" s="93">
        <v>71</v>
      </c>
      <c r="H2750" s="93">
        <v>387</v>
      </c>
      <c r="I2750" s="93">
        <v>0</v>
      </c>
      <c r="J2750" s="93">
        <v>0</v>
      </c>
      <c r="K2750" s="93">
        <v>71</v>
      </c>
      <c r="L2750" s="93">
        <v>387</v>
      </c>
      <c r="M2750" s="48">
        <v>458</v>
      </c>
      <c r="N2750" s="48">
        <v>998</v>
      </c>
      <c r="O2750" s="48">
        <v>176</v>
      </c>
      <c r="P2750" s="48">
        <v>822</v>
      </c>
      <c r="Q2750" s="48">
        <v>998</v>
      </c>
      <c r="R2750" s="48">
        <v>0</v>
      </c>
      <c r="S2750" s="48">
        <v>0</v>
      </c>
      <c r="T2750" s="48">
        <v>0</v>
      </c>
      <c r="U2750" s="48">
        <v>176</v>
      </c>
      <c r="V2750" s="48">
        <v>822</v>
      </c>
      <c r="W2750" s="156">
        <v>131769</v>
      </c>
      <c r="X2750" s="156">
        <v>0</v>
      </c>
      <c r="Y2750" s="156">
        <v>131769</v>
      </c>
      <c r="Z2750" s="28">
        <v>1</v>
      </c>
      <c r="AA2750" s="28"/>
      <c r="AB2750" s="111">
        <v>21</v>
      </c>
      <c r="AC2750" s="28">
        <v>0.19</v>
      </c>
      <c r="AD2750" s="28">
        <v>1.52E-2</v>
      </c>
      <c r="AE2750" s="139"/>
      <c r="AF2750" s="139"/>
      <c r="AG2750" s="93">
        <v>44</v>
      </c>
      <c r="AH2750" s="93">
        <v>79</v>
      </c>
    </row>
    <row r="2751" spans="1:34">
      <c r="A2751" s="13" t="s">
        <v>139</v>
      </c>
      <c r="B2751" s="2" t="s">
        <v>75</v>
      </c>
      <c r="C2751" s="14" t="s">
        <v>188</v>
      </c>
      <c r="D2751" s="2">
        <v>2015</v>
      </c>
      <c r="E2751" s="14">
        <v>2016</v>
      </c>
      <c r="F2751" s="14" t="s">
        <v>101</v>
      </c>
      <c r="G2751" s="93">
        <v>18</v>
      </c>
      <c r="H2751" s="93">
        <v>424</v>
      </c>
      <c r="I2751" s="93">
        <v>0</v>
      </c>
      <c r="J2751" s="93">
        <v>2</v>
      </c>
      <c r="K2751" s="93">
        <v>18</v>
      </c>
      <c r="L2751" s="93">
        <v>426</v>
      </c>
      <c r="M2751" s="48">
        <v>444</v>
      </c>
      <c r="N2751" s="48">
        <v>775</v>
      </c>
      <c r="O2751" s="48">
        <v>51</v>
      </c>
      <c r="P2751" s="48">
        <v>721</v>
      </c>
      <c r="Q2751" s="48">
        <v>772</v>
      </c>
      <c r="R2751" s="48">
        <v>0</v>
      </c>
      <c r="S2751" s="48">
        <v>3</v>
      </c>
      <c r="T2751" s="48">
        <v>3</v>
      </c>
      <c r="U2751" s="48">
        <v>51</v>
      </c>
      <c r="V2751" s="48">
        <v>724</v>
      </c>
      <c r="W2751" s="156">
        <v>107474</v>
      </c>
      <c r="X2751" s="156">
        <v>341</v>
      </c>
      <c r="Y2751" s="156">
        <v>107815</v>
      </c>
      <c r="Z2751" s="28">
        <v>1</v>
      </c>
      <c r="AA2751" s="28"/>
      <c r="AB2751" s="111">
        <v>21</v>
      </c>
      <c r="AC2751" s="28">
        <v>0.19</v>
      </c>
      <c r="AD2751" s="28">
        <v>1.52E-2</v>
      </c>
      <c r="AE2751" s="139"/>
      <c r="AF2751" s="139"/>
      <c r="AG2751" s="93">
        <v>59</v>
      </c>
      <c r="AH2751" s="93">
        <v>130</v>
      </c>
    </row>
    <row r="2752" spans="1:34">
      <c r="A2752" s="13" t="s">
        <v>140</v>
      </c>
      <c r="B2752" s="2" t="s">
        <v>75</v>
      </c>
      <c r="C2752" s="14" t="s">
        <v>188</v>
      </c>
      <c r="D2752" s="2">
        <v>2015</v>
      </c>
      <c r="E2752" s="14">
        <v>2016</v>
      </c>
      <c r="F2752" s="14" t="s">
        <v>101</v>
      </c>
      <c r="G2752" s="93">
        <v>2543</v>
      </c>
      <c r="H2752" s="93">
        <v>19223</v>
      </c>
      <c r="I2752" s="93">
        <v>10</v>
      </c>
      <c r="J2752" s="93">
        <v>106</v>
      </c>
      <c r="K2752" s="93">
        <v>2553</v>
      </c>
      <c r="L2752" s="93">
        <v>19329</v>
      </c>
      <c r="M2752" s="48">
        <v>21882</v>
      </c>
      <c r="N2752" s="48">
        <v>48437</v>
      </c>
      <c r="O2752" s="48">
        <v>6469</v>
      </c>
      <c r="P2752" s="48">
        <v>41627</v>
      </c>
      <c r="Q2752" s="48">
        <v>48096</v>
      </c>
      <c r="R2752" s="48">
        <v>37</v>
      </c>
      <c r="S2752" s="48">
        <v>304</v>
      </c>
      <c r="T2752" s="48">
        <v>341</v>
      </c>
      <c r="U2752" s="48">
        <v>6506</v>
      </c>
      <c r="V2752" s="48">
        <v>41931</v>
      </c>
      <c r="W2752" s="156">
        <v>6199755</v>
      </c>
      <c r="X2752" s="156">
        <v>30696</v>
      </c>
      <c r="Y2752" s="156">
        <v>6230451</v>
      </c>
      <c r="Z2752" s="28">
        <v>0.99870000000000003</v>
      </c>
      <c r="AA2752" s="28"/>
      <c r="AB2752" s="111">
        <v>2</v>
      </c>
      <c r="AC2752" s="28">
        <v>0</v>
      </c>
      <c r="AD2752" s="28">
        <v>9.1499999999999998E-2</v>
      </c>
      <c r="AE2752" s="139"/>
      <c r="AF2752" s="139"/>
      <c r="AG2752" s="93">
        <v>6987</v>
      </c>
      <c r="AH2752" s="93">
        <v>15677</v>
      </c>
    </row>
    <row r="2753" spans="1:34">
      <c r="A2753" s="13" t="s">
        <v>141</v>
      </c>
      <c r="B2753" s="2" t="s">
        <v>75</v>
      </c>
      <c r="C2753" s="14" t="s">
        <v>188</v>
      </c>
      <c r="D2753" s="2">
        <v>2015</v>
      </c>
      <c r="E2753" s="14">
        <v>2016</v>
      </c>
      <c r="F2753" s="14" t="s">
        <v>101</v>
      </c>
      <c r="G2753" s="93">
        <v>356</v>
      </c>
      <c r="H2753" s="93">
        <v>3257</v>
      </c>
      <c r="I2753" s="93">
        <v>5</v>
      </c>
      <c r="J2753" s="93">
        <v>27</v>
      </c>
      <c r="K2753" s="93">
        <v>361</v>
      </c>
      <c r="L2753" s="93">
        <v>3284</v>
      </c>
      <c r="M2753" s="48">
        <v>3645</v>
      </c>
      <c r="N2753" s="48">
        <v>7512</v>
      </c>
      <c r="O2753" s="48">
        <v>852</v>
      </c>
      <c r="P2753" s="48">
        <v>6567</v>
      </c>
      <c r="Q2753" s="48">
        <v>7419</v>
      </c>
      <c r="R2753" s="48">
        <v>16</v>
      </c>
      <c r="S2753" s="48">
        <v>77</v>
      </c>
      <c r="T2753" s="48">
        <v>93</v>
      </c>
      <c r="U2753" s="48">
        <v>868</v>
      </c>
      <c r="V2753" s="48">
        <v>6644</v>
      </c>
      <c r="W2753" s="156">
        <v>929564</v>
      </c>
      <c r="X2753" s="156">
        <v>6402</v>
      </c>
      <c r="Y2753" s="156">
        <v>935966</v>
      </c>
      <c r="Z2753" s="28">
        <v>0.94379999999999997</v>
      </c>
      <c r="AA2753" s="28"/>
      <c r="AB2753" s="111">
        <v>21</v>
      </c>
      <c r="AC2753" s="28">
        <v>0.19</v>
      </c>
      <c r="AD2753" s="28">
        <v>1.52E-2</v>
      </c>
      <c r="AE2753" s="139"/>
      <c r="AF2753" s="139"/>
      <c r="AG2753" s="93">
        <v>795</v>
      </c>
      <c r="AH2753" s="93">
        <v>1685</v>
      </c>
    </row>
    <row r="2754" spans="1:34">
      <c r="A2754" s="13" t="s">
        <v>142</v>
      </c>
      <c r="B2754" s="2" t="s">
        <v>75</v>
      </c>
      <c r="C2754" s="14" t="s">
        <v>188</v>
      </c>
      <c r="D2754" s="2">
        <v>2015</v>
      </c>
      <c r="E2754" s="14">
        <v>2016</v>
      </c>
      <c r="F2754" s="14" t="s">
        <v>101</v>
      </c>
      <c r="G2754" s="93">
        <v>313</v>
      </c>
      <c r="H2754" s="93">
        <v>3958</v>
      </c>
      <c r="I2754" s="93">
        <v>1</v>
      </c>
      <c r="J2754" s="93">
        <v>5</v>
      </c>
      <c r="K2754" s="93">
        <v>314</v>
      </c>
      <c r="L2754" s="93">
        <v>3963</v>
      </c>
      <c r="M2754" s="48">
        <v>4277</v>
      </c>
      <c r="N2754" s="48">
        <v>7728</v>
      </c>
      <c r="O2754" s="48">
        <v>814</v>
      </c>
      <c r="P2754" s="48">
        <v>6898</v>
      </c>
      <c r="Q2754" s="48">
        <v>7712</v>
      </c>
      <c r="R2754" s="48">
        <v>2</v>
      </c>
      <c r="S2754" s="48">
        <v>14</v>
      </c>
      <c r="T2754" s="48">
        <v>16</v>
      </c>
      <c r="U2754" s="48">
        <v>816</v>
      </c>
      <c r="V2754" s="48">
        <v>6912</v>
      </c>
      <c r="W2754" s="156">
        <v>1070044</v>
      </c>
      <c r="X2754" s="156">
        <v>1388</v>
      </c>
      <c r="Y2754" s="156">
        <v>1071432</v>
      </c>
      <c r="Z2754" s="28">
        <v>1</v>
      </c>
      <c r="AA2754" s="28"/>
      <c r="AB2754" s="111">
        <v>21</v>
      </c>
      <c r="AC2754" s="28">
        <v>0.19</v>
      </c>
      <c r="AD2754" s="28">
        <v>1.52E-2</v>
      </c>
      <c r="AE2754" s="139"/>
      <c r="AF2754" s="139"/>
      <c r="AG2754" s="93">
        <v>151</v>
      </c>
      <c r="AH2754" s="93">
        <v>263</v>
      </c>
    </row>
    <row r="2755" spans="1:34">
      <c r="A2755" s="13" t="s">
        <v>143</v>
      </c>
      <c r="B2755" s="2" t="s">
        <v>74</v>
      </c>
      <c r="C2755" s="14" t="s">
        <v>188</v>
      </c>
      <c r="D2755" s="2">
        <v>2015</v>
      </c>
      <c r="E2755" s="14">
        <v>2016</v>
      </c>
      <c r="F2755" s="14" t="s">
        <v>101</v>
      </c>
      <c r="G2755" s="93">
        <v>12167</v>
      </c>
      <c r="H2755" s="93">
        <v>110593</v>
      </c>
      <c r="I2755" s="93">
        <v>90</v>
      </c>
      <c r="J2755" s="93">
        <v>1934</v>
      </c>
      <c r="K2755" s="93">
        <v>12257</v>
      </c>
      <c r="L2755" s="93">
        <v>112527</v>
      </c>
      <c r="M2755" s="48">
        <v>124784</v>
      </c>
      <c r="N2755" s="48">
        <v>260268</v>
      </c>
      <c r="O2755" s="48">
        <v>31496</v>
      </c>
      <c r="P2755" s="48">
        <v>224209</v>
      </c>
      <c r="Q2755" s="48">
        <v>255705</v>
      </c>
      <c r="R2755" s="48">
        <v>311</v>
      </c>
      <c r="S2755" s="48">
        <v>4252</v>
      </c>
      <c r="T2755" s="48">
        <v>4563</v>
      </c>
      <c r="U2755" s="48">
        <v>31807</v>
      </c>
      <c r="V2755" s="48">
        <v>228461</v>
      </c>
      <c r="W2755" s="156">
        <v>34743180</v>
      </c>
      <c r="X2755" s="156">
        <v>532665</v>
      </c>
      <c r="Y2755" s="156">
        <v>35275845</v>
      </c>
      <c r="Z2755" s="28">
        <v>0.98629999999999995</v>
      </c>
      <c r="AA2755" s="28"/>
      <c r="AB2755" s="111">
        <v>10</v>
      </c>
      <c r="AC2755" s="28">
        <v>0.5</v>
      </c>
      <c r="AD2755" s="28">
        <v>2.9600000000000001E-2</v>
      </c>
      <c r="AE2755" s="139"/>
      <c r="AF2755" s="139"/>
      <c r="AG2755" s="93">
        <v>28142</v>
      </c>
      <c r="AH2755" s="93">
        <v>61510</v>
      </c>
    </row>
    <row r="2756" spans="1:34">
      <c r="A2756" s="13" t="s">
        <v>144</v>
      </c>
      <c r="B2756" s="2" t="s">
        <v>74</v>
      </c>
      <c r="C2756" s="14" t="s">
        <v>188</v>
      </c>
      <c r="D2756" s="2">
        <v>2015</v>
      </c>
      <c r="E2756" s="14">
        <v>2016</v>
      </c>
      <c r="F2756" s="14" t="s">
        <v>101</v>
      </c>
      <c r="G2756" s="93">
        <v>780</v>
      </c>
      <c r="H2756" s="93">
        <v>8498</v>
      </c>
      <c r="I2756" s="93">
        <v>6</v>
      </c>
      <c r="J2756" s="93">
        <v>37</v>
      </c>
      <c r="K2756" s="93">
        <v>786</v>
      </c>
      <c r="L2756" s="93">
        <v>8535</v>
      </c>
      <c r="M2756" s="48">
        <v>9321</v>
      </c>
      <c r="N2756" s="48">
        <v>17990</v>
      </c>
      <c r="O2756" s="48">
        <v>2043</v>
      </c>
      <c r="P2756" s="48">
        <v>15847</v>
      </c>
      <c r="Q2756" s="48">
        <v>17890</v>
      </c>
      <c r="R2756" s="48">
        <v>20</v>
      </c>
      <c r="S2756" s="48">
        <v>80</v>
      </c>
      <c r="T2756" s="48">
        <v>100</v>
      </c>
      <c r="U2756" s="48">
        <v>2063</v>
      </c>
      <c r="V2756" s="48">
        <v>15927</v>
      </c>
      <c r="W2756" s="156">
        <v>2333250</v>
      </c>
      <c r="X2756" s="156">
        <v>11239</v>
      </c>
      <c r="Y2756" s="156">
        <v>2344489</v>
      </c>
      <c r="Z2756" s="28">
        <v>0.94610000000000005</v>
      </c>
      <c r="AA2756" s="28"/>
      <c r="AB2756" s="111">
        <v>21</v>
      </c>
      <c r="AC2756" s="28">
        <v>0.19</v>
      </c>
      <c r="AD2756" s="28">
        <v>1.52E-2</v>
      </c>
      <c r="AE2756" s="139"/>
      <c r="AF2756" s="139"/>
      <c r="AG2756" s="93">
        <v>629</v>
      </c>
      <c r="AH2756" s="93">
        <v>1290</v>
      </c>
    </row>
    <row r="2757" spans="1:34">
      <c r="A2757" s="13" t="s">
        <v>145</v>
      </c>
      <c r="B2757" s="2" t="s">
        <v>75</v>
      </c>
      <c r="C2757" s="14" t="s">
        <v>188</v>
      </c>
      <c r="D2757" s="2">
        <v>2015</v>
      </c>
      <c r="E2757" s="14">
        <v>2016</v>
      </c>
      <c r="F2757" s="14" t="s">
        <v>101</v>
      </c>
      <c r="G2757" s="93">
        <v>103</v>
      </c>
      <c r="H2757" s="93">
        <v>1013</v>
      </c>
      <c r="I2757" s="93">
        <v>0</v>
      </c>
      <c r="J2757" s="93">
        <v>1</v>
      </c>
      <c r="K2757" s="93">
        <v>103</v>
      </c>
      <c r="L2757" s="93">
        <v>1014</v>
      </c>
      <c r="M2757" s="48">
        <v>1117</v>
      </c>
      <c r="N2757" s="48">
        <v>2070</v>
      </c>
      <c r="O2757" s="48">
        <v>256</v>
      </c>
      <c r="P2757" s="48">
        <v>1812</v>
      </c>
      <c r="Q2757" s="48">
        <v>2068</v>
      </c>
      <c r="R2757" s="48">
        <v>0</v>
      </c>
      <c r="S2757" s="48">
        <v>2</v>
      </c>
      <c r="T2757" s="48">
        <v>2</v>
      </c>
      <c r="U2757" s="48">
        <v>256</v>
      </c>
      <c r="V2757" s="48">
        <v>1814</v>
      </c>
      <c r="W2757" s="156">
        <v>281641</v>
      </c>
      <c r="X2757" s="156">
        <v>212</v>
      </c>
      <c r="Y2757" s="156">
        <v>281853</v>
      </c>
      <c r="Z2757" s="28">
        <v>1</v>
      </c>
      <c r="AA2757" s="28"/>
      <c r="AB2757" s="111">
        <v>21</v>
      </c>
      <c r="AC2757" s="28">
        <v>0.19</v>
      </c>
      <c r="AD2757" s="28">
        <v>1.52E-2</v>
      </c>
      <c r="AE2757" s="139"/>
      <c r="AF2757" s="139"/>
      <c r="AG2757" s="93">
        <v>60</v>
      </c>
      <c r="AH2757" s="93">
        <v>98</v>
      </c>
    </row>
    <row r="2758" spans="1:34">
      <c r="A2758" s="13" t="s">
        <v>146</v>
      </c>
      <c r="B2758" s="2" t="s">
        <v>75</v>
      </c>
      <c r="C2758" s="14" t="s">
        <v>188</v>
      </c>
      <c r="D2758" s="2">
        <v>2015</v>
      </c>
      <c r="E2758" s="14">
        <v>2016</v>
      </c>
      <c r="F2758" s="14" t="s">
        <v>101</v>
      </c>
      <c r="G2758" s="93">
        <v>17272</v>
      </c>
      <c r="H2758" s="93">
        <v>113886</v>
      </c>
      <c r="I2758" s="93">
        <v>50</v>
      </c>
      <c r="J2758" s="93">
        <v>484</v>
      </c>
      <c r="K2758" s="93">
        <v>17322</v>
      </c>
      <c r="L2758" s="93">
        <v>114370</v>
      </c>
      <c r="M2758" s="48">
        <v>131692</v>
      </c>
      <c r="N2758" s="48">
        <v>297486</v>
      </c>
      <c r="O2758" s="48">
        <v>47049</v>
      </c>
      <c r="P2758" s="48">
        <v>248962</v>
      </c>
      <c r="Q2758" s="48">
        <v>296011</v>
      </c>
      <c r="R2758" s="48">
        <v>154</v>
      </c>
      <c r="S2758" s="48">
        <v>1321</v>
      </c>
      <c r="T2758" s="48">
        <v>1475</v>
      </c>
      <c r="U2758" s="48">
        <v>47203</v>
      </c>
      <c r="V2758" s="48">
        <v>250283</v>
      </c>
      <c r="W2758" s="156">
        <v>39916007</v>
      </c>
      <c r="X2758" s="156">
        <v>151871</v>
      </c>
      <c r="Y2758" s="156">
        <v>40067878</v>
      </c>
      <c r="Z2758" s="28">
        <v>0.99490000000000001</v>
      </c>
      <c r="AA2758" s="28"/>
      <c r="AB2758" s="111">
        <v>10</v>
      </c>
      <c r="AC2758" s="28">
        <v>0.3</v>
      </c>
      <c r="AD2758" s="28">
        <v>6.0900000000000003E-2</v>
      </c>
      <c r="AE2758" s="139"/>
      <c r="AF2758" s="139"/>
      <c r="AG2758" s="93">
        <v>16014</v>
      </c>
      <c r="AH2758" s="93">
        <v>35850</v>
      </c>
    </row>
    <row r="2759" spans="1:34">
      <c r="A2759" s="13" t="s">
        <v>147</v>
      </c>
      <c r="B2759" s="2" t="s">
        <v>74</v>
      </c>
      <c r="C2759" s="14" t="s">
        <v>188</v>
      </c>
      <c r="D2759" s="2">
        <v>2015</v>
      </c>
      <c r="E2759" s="14">
        <v>2016</v>
      </c>
      <c r="F2759" s="14" t="s">
        <v>101</v>
      </c>
      <c r="G2759" s="93">
        <v>16281</v>
      </c>
      <c r="H2759" s="93">
        <v>87307</v>
      </c>
      <c r="I2759" s="93">
        <v>204</v>
      </c>
      <c r="J2759" s="93">
        <v>1017</v>
      </c>
      <c r="K2759" s="93">
        <v>16485</v>
      </c>
      <c r="L2759" s="93">
        <v>88324</v>
      </c>
      <c r="M2759" s="48">
        <v>104809</v>
      </c>
      <c r="N2759" s="48">
        <v>219954</v>
      </c>
      <c r="O2759" s="48">
        <v>42106</v>
      </c>
      <c r="P2759" s="48">
        <v>174820</v>
      </c>
      <c r="Q2759" s="48">
        <v>216926</v>
      </c>
      <c r="R2759" s="48">
        <v>755</v>
      </c>
      <c r="S2759" s="48">
        <v>2273</v>
      </c>
      <c r="T2759" s="48">
        <v>3028</v>
      </c>
      <c r="U2759" s="48">
        <v>42861</v>
      </c>
      <c r="V2759" s="48">
        <v>177093</v>
      </c>
      <c r="W2759" s="156">
        <v>31352357</v>
      </c>
      <c r="X2759" s="156">
        <v>379906</v>
      </c>
      <c r="Y2759" s="156">
        <v>31732263</v>
      </c>
      <c r="Z2759" s="28">
        <v>0.98519999999999996</v>
      </c>
      <c r="AA2759" s="28"/>
      <c r="AB2759" s="111">
        <v>8</v>
      </c>
      <c r="AC2759" s="28">
        <v>0.125</v>
      </c>
      <c r="AD2759" s="28">
        <v>2.6800000000000001E-2</v>
      </c>
      <c r="AE2759" s="139"/>
      <c r="AF2759" s="139"/>
      <c r="AG2759" s="93">
        <v>8856</v>
      </c>
      <c r="AH2759" s="93">
        <v>17825</v>
      </c>
    </row>
    <row r="2760" spans="1:34">
      <c r="A2760" s="13" t="s">
        <v>148</v>
      </c>
      <c r="B2760" s="2" t="s">
        <v>75</v>
      </c>
      <c r="C2760" s="14" t="s">
        <v>188</v>
      </c>
      <c r="D2760" s="2">
        <v>2015</v>
      </c>
      <c r="E2760" s="14">
        <v>2016</v>
      </c>
      <c r="F2760" s="14" t="s">
        <v>101</v>
      </c>
      <c r="G2760" s="93">
        <v>269</v>
      </c>
      <c r="H2760" s="93">
        <v>2358</v>
      </c>
      <c r="I2760" s="93">
        <v>2</v>
      </c>
      <c r="J2760" s="93">
        <v>10</v>
      </c>
      <c r="K2760" s="93">
        <v>271</v>
      </c>
      <c r="L2760" s="93">
        <v>2368</v>
      </c>
      <c r="M2760" s="48">
        <v>2639</v>
      </c>
      <c r="N2760" s="48">
        <v>5892</v>
      </c>
      <c r="O2760" s="48">
        <v>729</v>
      </c>
      <c r="P2760" s="48">
        <v>5130</v>
      </c>
      <c r="Q2760" s="48">
        <v>5859</v>
      </c>
      <c r="R2760" s="48">
        <v>7</v>
      </c>
      <c r="S2760" s="48">
        <v>26</v>
      </c>
      <c r="T2760" s="48">
        <v>33</v>
      </c>
      <c r="U2760" s="48">
        <v>736</v>
      </c>
      <c r="V2760" s="48">
        <v>5156</v>
      </c>
      <c r="W2760" s="156">
        <v>779065</v>
      </c>
      <c r="X2760" s="156">
        <v>3391</v>
      </c>
      <c r="Y2760" s="156">
        <v>782456</v>
      </c>
      <c r="Z2760" s="28">
        <v>1</v>
      </c>
      <c r="AA2760" s="28"/>
      <c r="AB2760" s="111">
        <v>21</v>
      </c>
      <c r="AC2760" s="28">
        <v>0.19</v>
      </c>
      <c r="AD2760" s="28">
        <v>1.52E-2</v>
      </c>
      <c r="AE2760" s="139"/>
      <c r="AF2760" s="139"/>
      <c r="AG2760" s="93">
        <v>384</v>
      </c>
      <c r="AH2760" s="93">
        <v>898</v>
      </c>
    </row>
    <row r="2761" spans="1:34">
      <c r="A2761" s="13" t="s">
        <v>149</v>
      </c>
      <c r="B2761" s="2" t="s">
        <v>75</v>
      </c>
      <c r="C2761" s="14" t="s">
        <v>188</v>
      </c>
      <c r="D2761" s="2">
        <v>2015</v>
      </c>
      <c r="E2761" s="14">
        <v>2016</v>
      </c>
      <c r="F2761" s="14" t="s">
        <v>101</v>
      </c>
      <c r="G2761" s="93">
        <v>27254</v>
      </c>
      <c r="H2761" s="93">
        <v>154479</v>
      </c>
      <c r="I2761" s="93">
        <v>68</v>
      </c>
      <c r="J2761" s="93">
        <v>633</v>
      </c>
      <c r="K2761" s="93">
        <v>27322</v>
      </c>
      <c r="L2761" s="93">
        <v>155112</v>
      </c>
      <c r="M2761" s="48">
        <v>182434</v>
      </c>
      <c r="N2761" s="48">
        <v>403091</v>
      </c>
      <c r="O2761" s="48">
        <v>72860</v>
      </c>
      <c r="P2761" s="48">
        <v>328419</v>
      </c>
      <c r="Q2761" s="48">
        <v>401279</v>
      </c>
      <c r="R2761" s="48">
        <v>224</v>
      </c>
      <c r="S2761" s="48">
        <v>1588</v>
      </c>
      <c r="T2761" s="48">
        <v>1812</v>
      </c>
      <c r="U2761" s="48">
        <v>73084</v>
      </c>
      <c r="V2761" s="48">
        <v>330007</v>
      </c>
      <c r="W2761" s="156">
        <v>55366782</v>
      </c>
      <c r="X2761" s="156">
        <v>197172</v>
      </c>
      <c r="Y2761" s="156">
        <v>55563954</v>
      </c>
      <c r="Z2761" s="28">
        <v>0.99909999999999999</v>
      </c>
      <c r="AA2761" s="28"/>
      <c r="AB2761" s="111">
        <v>6</v>
      </c>
      <c r="AC2761" s="28">
        <v>0</v>
      </c>
      <c r="AD2761" s="28">
        <v>1.2E-2</v>
      </c>
      <c r="AE2761" s="139"/>
      <c r="AF2761" s="139"/>
      <c r="AG2761" s="93">
        <v>20340</v>
      </c>
      <c r="AH2761" s="93">
        <v>44178</v>
      </c>
    </row>
    <row r="2762" spans="1:34">
      <c r="A2762" s="13" t="s">
        <v>150</v>
      </c>
      <c r="B2762" s="2" t="s">
        <v>74</v>
      </c>
      <c r="C2762" s="14" t="s">
        <v>188</v>
      </c>
      <c r="D2762" s="2">
        <v>2015</v>
      </c>
      <c r="E2762" s="14">
        <v>2016</v>
      </c>
      <c r="F2762" s="14" t="s">
        <v>101</v>
      </c>
      <c r="G2762" s="93">
        <v>15525</v>
      </c>
      <c r="H2762" s="93">
        <v>127325</v>
      </c>
      <c r="I2762" s="93">
        <v>131</v>
      </c>
      <c r="J2762" s="93">
        <v>1375</v>
      </c>
      <c r="K2762" s="93">
        <v>15656</v>
      </c>
      <c r="L2762" s="93">
        <v>128700</v>
      </c>
      <c r="M2762" s="48">
        <v>144356</v>
      </c>
      <c r="N2762" s="48">
        <v>293810</v>
      </c>
      <c r="O2762" s="48">
        <v>42355</v>
      </c>
      <c r="P2762" s="48">
        <v>247987</v>
      </c>
      <c r="Q2762" s="48">
        <v>290342</v>
      </c>
      <c r="R2762" s="48">
        <v>433</v>
      </c>
      <c r="S2762" s="48">
        <v>3035</v>
      </c>
      <c r="T2762" s="48">
        <v>3468</v>
      </c>
      <c r="U2762" s="48">
        <v>42788</v>
      </c>
      <c r="V2762" s="48">
        <v>251022</v>
      </c>
      <c r="W2762" s="156">
        <v>39529822</v>
      </c>
      <c r="X2762" s="156">
        <v>390967</v>
      </c>
      <c r="Y2762" s="156">
        <v>39920789</v>
      </c>
      <c r="Z2762" s="28">
        <v>0.95579999999999998</v>
      </c>
      <c r="AA2762" s="28"/>
      <c r="AB2762" s="111">
        <v>13</v>
      </c>
      <c r="AC2762" s="28">
        <v>0.38500000000000001</v>
      </c>
      <c r="AD2762" s="28">
        <v>2.8999999999999998E-3</v>
      </c>
      <c r="AE2762" s="139"/>
      <c r="AF2762" s="139"/>
      <c r="AG2762" s="93">
        <v>15595</v>
      </c>
      <c r="AH2762" s="93">
        <v>32452</v>
      </c>
    </row>
    <row r="2763" spans="1:34">
      <c r="A2763" s="13" t="s">
        <v>151</v>
      </c>
      <c r="B2763" s="2" t="s">
        <v>74</v>
      </c>
      <c r="C2763" s="14" t="s">
        <v>188</v>
      </c>
      <c r="D2763" s="2">
        <v>2015</v>
      </c>
      <c r="E2763" s="14">
        <v>2016</v>
      </c>
      <c r="F2763" s="14" t="s">
        <v>101</v>
      </c>
      <c r="G2763" s="93">
        <v>2457</v>
      </c>
      <c r="H2763" s="93">
        <v>30515</v>
      </c>
      <c r="I2763" s="93">
        <v>66</v>
      </c>
      <c r="J2763" s="93">
        <v>1463</v>
      </c>
      <c r="K2763" s="93">
        <v>2523</v>
      </c>
      <c r="L2763" s="93">
        <v>31978</v>
      </c>
      <c r="M2763" s="48">
        <v>34501</v>
      </c>
      <c r="N2763" s="48">
        <v>52906</v>
      </c>
      <c r="O2763" s="48">
        <v>5469</v>
      </c>
      <c r="P2763" s="48">
        <v>45080</v>
      </c>
      <c r="Q2763" s="48">
        <v>50549</v>
      </c>
      <c r="R2763" s="48">
        <v>182</v>
      </c>
      <c r="S2763" s="48">
        <v>2175</v>
      </c>
      <c r="T2763" s="48">
        <v>2357</v>
      </c>
      <c r="U2763" s="48">
        <v>5651</v>
      </c>
      <c r="V2763" s="48">
        <v>47255</v>
      </c>
      <c r="W2763" s="156">
        <v>7445445</v>
      </c>
      <c r="X2763" s="156">
        <v>284354</v>
      </c>
      <c r="Y2763" s="156">
        <v>7729799</v>
      </c>
      <c r="Z2763" s="28">
        <v>0.96909999999999996</v>
      </c>
      <c r="AA2763" s="28"/>
      <c r="AB2763" s="111">
        <v>2</v>
      </c>
      <c r="AC2763" s="28">
        <v>1</v>
      </c>
      <c r="AD2763" s="28">
        <v>1.61E-2</v>
      </c>
      <c r="AE2763" s="139"/>
      <c r="AF2763" s="139"/>
      <c r="AG2763" s="93">
        <v>3918</v>
      </c>
      <c r="AH2763" s="93">
        <v>6305</v>
      </c>
    </row>
    <row r="2764" spans="1:34">
      <c r="A2764" s="13" t="s">
        <v>152</v>
      </c>
      <c r="B2764" s="2" t="s">
        <v>75</v>
      </c>
      <c r="C2764" s="14" t="s">
        <v>188</v>
      </c>
      <c r="D2764" s="2">
        <v>2015</v>
      </c>
      <c r="E2764" s="14">
        <v>2016</v>
      </c>
      <c r="F2764" s="14" t="s">
        <v>101</v>
      </c>
      <c r="G2764" s="93">
        <v>7964</v>
      </c>
      <c r="H2764" s="93">
        <v>44713</v>
      </c>
      <c r="I2764" s="93">
        <v>20</v>
      </c>
      <c r="J2764" s="93">
        <v>273</v>
      </c>
      <c r="K2764" s="93">
        <v>7984</v>
      </c>
      <c r="L2764" s="93">
        <v>44986</v>
      </c>
      <c r="M2764" s="48">
        <v>52970</v>
      </c>
      <c r="N2764" s="48">
        <v>120132</v>
      </c>
      <c r="O2764" s="48">
        <v>20278</v>
      </c>
      <c r="P2764" s="48">
        <v>99033</v>
      </c>
      <c r="Q2764" s="48">
        <v>119311</v>
      </c>
      <c r="R2764" s="48">
        <v>73</v>
      </c>
      <c r="S2764" s="48">
        <v>748</v>
      </c>
      <c r="T2764" s="48">
        <v>821</v>
      </c>
      <c r="U2764" s="48">
        <v>20351</v>
      </c>
      <c r="V2764" s="48">
        <v>99781</v>
      </c>
      <c r="W2764" s="156">
        <v>16242320</v>
      </c>
      <c r="X2764" s="156">
        <v>89309</v>
      </c>
      <c r="Y2764" s="156">
        <v>16331629</v>
      </c>
      <c r="Z2764" s="28">
        <v>0.98270000000000002</v>
      </c>
      <c r="AA2764" s="28"/>
      <c r="AB2764" s="111">
        <v>3</v>
      </c>
      <c r="AC2764" s="28">
        <v>0</v>
      </c>
      <c r="AD2764" s="28">
        <v>3.6499999999999998E-2</v>
      </c>
      <c r="AE2764" s="139"/>
      <c r="AF2764" s="139"/>
      <c r="AG2764" s="93">
        <v>7088</v>
      </c>
      <c r="AH2764" s="93">
        <v>15197</v>
      </c>
    </row>
    <row r="2765" spans="1:34">
      <c r="A2765" s="13" t="s">
        <v>153</v>
      </c>
      <c r="B2765" s="2" t="s">
        <v>74</v>
      </c>
      <c r="C2765" s="14" t="s">
        <v>188</v>
      </c>
      <c r="D2765" s="2">
        <v>2015</v>
      </c>
      <c r="E2765" s="14">
        <v>2016</v>
      </c>
      <c r="F2765" s="14" t="s">
        <v>101</v>
      </c>
      <c r="G2765" s="93">
        <v>1058</v>
      </c>
      <c r="H2765" s="93">
        <v>9049</v>
      </c>
      <c r="I2765" s="93">
        <v>2</v>
      </c>
      <c r="J2765" s="93">
        <v>23</v>
      </c>
      <c r="K2765" s="93">
        <v>1060</v>
      </c>
      <c r="L2765" s="93">
        <v>9072</v>
      </c>
      <c r="M2765" s="48">
        <v>10132</v>
      </c>
      <c r="N2765" s="48">
        <v>18711</v>
      </c>
      <c r="O2765" s="48">
        <v>2655</v>
      </c>
      <c r="P2765" s="48">
        <v>15988</v>
      </c>
      <c r="Q2765" s="48">
        <v>18643</v>
      </c>
      <c r="R2765" s="48">
        <v>8</v>
      </c>
      <c r="S2765" s="48">
        <v>60</v>
      </c>
      <c r="T2765" s="48">
        <v>68</v>
      </c>
      <c r="U2765" s="48">
        <v>2663</v>
      </c>
      <c r="V2765" s="48">
        <v>16048</v>
      </c>
      <c r="W2765" s="156">
        <v>2536617</v>
      </c>
      <c r="X2765" s="156">
        <v>6037</v>
      </c>
      <c r="Y2765" s="156">
        <v>2542654</v>
      </c>
      <c r="Z2765" s="28">
        <v>0.96089999999999998</v>
      </c>
      <c r="AA2765" s="28"/>
      <c r="AB2765" s="111">
        <v>21</v>
      </c>
      <c r="AC2765" s="28">
        <v>0.19</v>
      </c>
      <c r="AD2765" s="28">
        <v>1.52E-2</v>
      </c>
      <c r="AE2765" s="139"/>
      <c r="AF2765" s="139"/>
      <c r="AG2765" s="93">
        <v>1079</v>
      </c>
      <c r="AH2765" s="93">
        <v>2238</v>
      </c>
    </row>
    <row r="2766" spans="1:34">
      <c r="A2766" s="13" t="s">
        <v>154</v>
      </c>
      <c r="B2766" s="2" t="s">
        <v>74</v>
      </c>
      <c r="C2766" s="14" t="s">
        <v>188</v>
      </c>
      <c r="D2766" s="2">
        <v>2015</v>
      </c>
      <c r="E2766" s="14">
        <v>2016</v>
      </c>
      <c r="F2766" s="14" t="s">
        <v>101</v>
      </c>
      <c r="G2766" s="93">
        <v>1060</v>
      </c>
      <c r="H2766" s="93">
        <v>14659</v>
      </c>
      <c r="I2766" s="93">
        <v>11</v>
      </c>
      <c r="J2766" s="93">
        <v>336</v>
      </c>
      <c r="K2766" s="93">
        <v>1071</v>
      </c>
      <c r="L2766" s="93">
        <v>14995</v>
      </c>
      <c r="M2766" s="48">
        <v>16066</v>
      </c>
      <c r="N2766" s="48">
        <v>31425</v>
      </c>
      <c r="O2766" s="48">
        <v>2527</v>
      </c>
      <c r="P2766" s="48">
        <v>28062</v>
      </c>
      <c r="Q2766" s="48">
        <v>30589</v>
      </c>
      <c r="R2766" s="48">
        <v>36</v>
      </c>
      <c r="S2766" s="48">
        <v>800</v>
      </c>
      <c r="T2766" s="48">
        <v>836</v>
      </c>
      <c r="U2766" s="48">
        <v>2563</v>
      </c>
      <c r="V2766" s="48">
        <v>28862</v>
      </c>
      <c r="W2766" s="156">
        <v>4032190</v>
      </c>
      <c r="X2766" s="156">
        <v>85343</v>
      </c>
      <c r="Y2766" s="156">
        <v>4117533</v>
      </c>
      <c r="Z2766" s="28">
        <v>0.95879999999999999</v>
      </c>
      <c r="AA2766" s="28"/>
      <c r="AB2766" s="111">
        <v>21</v>
      </c>
      <c r="AC2766" s="28">
        <v>0.19</v>
      </c>
      <c r="AD2766" s="28">
        <v>1.52E-2</v>
      </c>
      <c r="AE2766" s="139"/>
      <c r="AF2766" s="139"/>
      <c r="AG2766" s="93">
        <v>3744</v>
      </c>
      <c r="AH2766" s="93">
        <v>7331</v>
      </c>
    </row>
    <row r="2767" spans="1:34">
      <c r="A2767" s="13" t="s">
        <v>155</v>
      </c>
      <c r="B2767" s="2" t="s">
        <v>74</v>
      </c>
      <c r="C2767" s="14" t="s">
        <v>188</v>
      </c>
      <c r="D2767" s="2">
        <v>2015</v>
      </c>
      <c r="E2767" s="14">
        <v>2016</v>
      </c>
      <c r="F2767" s="14" t="s">
        <v>101</v>
      </c>
      <c r="G2767" s="93">
        <v>2244</v>
      </c>
      <c r="H2767" s="93">
        <v>15431</v>
      </c>
      <c r="I2767" s="93">
        <v>8</v>
      </c>
      <c r="J2767" s="93">
        <v>83</v>
      </c>
      <c r="K2767" s="93">
        <v>2252</v>
      </c>
      <c r="L2767" s="93">
        <v>15514</v>
      </c>
      <c r="M2767" s="48">
        <v>17766</v>
      </c>
      <c r="N2767" s="48">
        <v>37437</v>
      </c>
      <c r="O2767" s="48">
        <v>5825</v>
      </c>
      <c r="P2767" s="48">
        <v>31401</v>
      </c>
      <c r="Q2767" s="48">
        <v>37226</v>
      </c>
      <c r="R2767" s="48">
        <v>19</v>
      </c>
      <c r="S2767" s="48">
        <v>192</v>
      </c>
      <c r="T2767" s="48">
        <v>211</v>
      </c>
      <c r="U2767" s="48">
        <v>5844</v>
      </c>
      <c r="V2767" s="48">
        <v>31593</v>
      </c>
      <c r="W2767" s="156">
        <v>4891081</v>
      </c>
      <c r="X2767" s="156">
        <v>22387</v>
      </c>
      <c r="Y2767" s="156">
        <v>4913468</v>
      </c>
      <c r="Z2767" s="28">
        <v>0.9597</v>
      </c>
      <c r="AA2767" s="28"/>
      <c r="AB2767" s="111">
        <v>21</v>
      </c>
      <c r="AC2767" s="28">
        <v>0.19</v>
      </c>
      <c r="AD2767" s="28">
        <v>1.52E-2</v>
      </c>
      <c r="AE2767" s="139"/>
      <c r="AF2767" s="139"/>
      <c r="AG2767" s="93">
        <v>4660</v>
      </c>
      <c r="AH2767" s="93">
        <v>10616</v>
      </c>
    </row>
    <row r="2768" spans="1:34">
      <c r="A2768" s="13" t="s">
        <v>156</v>
      </c>
      <c r="B2768" s="2" t="s">
        <v>74</v>
      </c>
      <c r="C2768" s="14" t="s">
        <v>188</v>
      </c>
      <c r="D2768" s="2">
        <v>2015</v>
      </c>
      <c r="E2768" s="14">
        <v>2016</v>
      </c>
      <c r="F2768" s="14" t="s">
        <v>101</v>
      </c>
      <c r="G2768" s="93">
        <v>5169</v>
      </c>
      <c r="H2768" s="93">
        <v>48363</v>
      </c>
      <c r="I2768" s="93">
        <v>44</v>
      </c>
      <c r="J2768" s="93">
        <v>1098</v>
      </c>
      <c r="K2768" s="93">
        <v>5213</v>
      </c>
      <c r="L2768" s="93">
        <v>49461</v>
      </c>
      <c r="M2768" s="48">
        <v>54674</v>
      </c>
      <c r="N2768" s="48">
        <v>108498</v>
      </c>
      <c r="O2768" s="48">
        <v>12545</v>
      </c>
      <c r="P2768" s="48">
        <v>93556</v>
      </c>
      <c r="Q2768" s="48">
        <v>106101</v>
      </c>
      <c r="R2768" s="48">
        <v>150</v>
      </c>
      <c r="S2768" s="48">
        <v>2247</v>
      </c>
      <c r="T2768" s="48">
        <v>2397</v>
      </c>
      <c r="U2768" s="48">
        <v>12695</v>
      </c>
      <c r="V2768" s="48">
        <v>95803</v>
      </c>
      <c r="W2768" s="156">
        <v>14623101</v>
      </c>
      <c r="X2768" s="156">
        <v>289187</v>
      </c>
      <c r="Y2768" s="156">
        <v>14912288</v>
      </c>
      <c r="Z2768" s="28">
        <v>0.98799999999999999</v>
      </c>
      <c r="AA2768" s="28"/>
      <c r="AB2768" s="111">
        <v>4</v>
      </c>
      <c r="AC2768" s="28">
        <v>0.25</v>
      </c>
      <c r="AD2768" s="28">
        <v>7.3499999999999996E-2</v>
      </c>
      <c r="AE2768" s="139"/>
      <c r="AF2768" s="139"/>
      <c r="AG2768" s="93">
        <v>10090</v>
      </c>
      <c r="AH2768" s="93">
        <v>20730</v>
      </c>
    </row>
    <row r="2769" spans="1:51">
      <c r="A2769" s="13" t="s">
        <v>157</v>
      </c>
      <c r="B2769" s="2" t="s">
        <v>74</v>
      </c>
      <c r="C2769" s="14" t="s">
        <v>188</v>
      </c>
      <c r="D2769" s="2">
        <v>2015</v>
      </c>
      <c r="E2769" s="14">
        <v>2016</v>
      </c>
      <c r="F2769" s="14" t="s">
        <v>101</v>
      </c>
      <c r="G2769" s="93">
        <v>1128</v>
      </c>
      <c r="H2769" s="93">
        <v>13077</v>
      </c>
      <c r="I2769" s="93">
        <v>1</v>
      </c>
      <c r="J2769" s="93">
        <v>21</v>
      </c>
      <c r="K2769" s="93">
        <v>1129</v>
      </c>
      <c r="L2769" s="93">
        <v>13098</v>
      </c>
      <c r="M2769" s="48">
        <v>14227</v>
      </c>
      <c r="N2769" s="48">
        <v>26332</v>
      </c>
      <c r="O2769" s="48">
        <v>2786</v>
      </c>
      <c r="P2769" s="48">
        <v>23486</v>
      </c>
      <c r="Q2769" s="48">
        <v>26272</v>
      </c>
      <c r="R2769" s="48">
        <v>1</v>
      </c>
      <c r="S2769" s="48">
        <v>59</v>
      </c>
      <c r="T2769" s="48">
        <v>60</v>
      </c>
      <c r="U2769" s="48">
        <v>2787</v>
      </c>
      <c r="V2769" s="48">
        <v>23545</v>
      </c>
      <c r="W2769" s="156">
        <v>3522275</v>
      </c>
      <c r="X2769" s="156">
        <v>5565</v>
      </c>
      <c r="Y2769" s="156">
        <v>3527840</v>
      </c>
      <c r="Z2769" s="28">
        <v>0.96260000000000001</v>
      </c>
      <c r="AA2769" s="28"/>
      <c r="AB2769" s="111">
        <v>21</v>
      </c>
      <c r="AC2769" s="28">
        <v>0.19</v>
      </c>
      <c r="AD2769" s="28">
        <v>1.52E-2</v>
      </c>
      <c r="AE2769" s="139"/>
      <c r="AF2769" s="139"/>
      <c r="AG2769" s="93">
        <v>2446</v>
      </c>
      <c r="AH2769" s="93">
        <v>5181</v>
      </c>
    </row>
    <row r="2770" spans="1:51">
      <c r="A2770" s="13" t="s">
        <v>158</v>
      </c>
      <c r="B2770" s="2" t="s">
        <v>75</v>
      </c>
      <c r="C2770" s="14" t="s">
        <v>188</v>
      </c>
      <c r="D2770" s="2">
        <v>2015</v>
      </c>
      <c r="E2770" s="14">
        <v>2016</v>
      </c>
      <c r="F2770" s="14" t="s">
        <v>101</v>
      </c>
      <c r="G2770" s="93">
        <v>1397</v>
      </c>
      <c r="H2770" s="93">
        <v>11460</v>
      </c>
      <c r="I2770" s="93">
        <v>1</v>
      </c>
      <c r="J2770" s="93">
        <v>24</v>
      </c>
      <c r="K2770" s="93">
        <v>1398</v>
      </c>
      <c r="L2770" s="93">
        <v>11484</v>
      </c>
      <c r="M2770" s="48">
        <v>12882</v>
      </c>
      <c r="N2770" s="48">
        <v>24741</v>
      </c>
      <c r="O2770" s="48">
        <v>3495</v>
      </c>
      <c r="P2770" s="48">
        <v>21196</v>
      </c>
      <c r="Q2770" s="48">
        <v>24691</v>
      </c>
      <c r="R2770" s="48">
        <v>2</v>
      </c>
      <c r="S2770" s="48">
        <v>48</v>
      </c>
      <c r="T2770" s="48">
        <v>50</v>
      </c>
      <c r="U2770" s="48">
        <v>3497</v>
      </c>
      <c r="V2770" s="48">
        <v>21244</v>
      </c>
      <c r="W2770" s="156">
        <v>3282189</v>
      </c>
      <c r="X2770" s="156">
        <v>6844</v>
      </c>
      <c r="Y2770" s="156">
        <v>3289033</v>
      </c>
      <c r="Z2770" s="28">
        <v>0.98029999999999995</v>
      </c>
      <c r="AA2770" s="28"/>
      <c r="AB2770" s="111">
        <v>21</v>
      </c>
      <c r="AC2770" s="28">
        <v>0.19</v>
      </c>
      <c r="AD2770" s="28">
        <v>1.52E-2</v>
      </c>
      <c r="AE2770" s="139"/>
      <c r="AF2770" s="139"/>
      <c r="AG2770" s="93">
        <v>609</v>
      </c>
      <c r="AH2770" s="93">
        <v>975</v>
      </c>
    </row>
    <row r="2771" spans="1:51">
      <c r="A2771" s="13" t="s">
        <v>159</v>
      </c>
      <c r="B2771" s="2" t="s">
        <v>75</v>
      </c>
      <c r="C2771" s="14" t="s">
        <v>188</v>
      </c>
      <c r="D2771" s="2">
        <v>2015</v>
      </c>
      <c r="E2771" s="14">
        <v>2016</v>
      </c>
      <c r="F2771" s="14" t="s">
        <v>101</v>
      </c>
      <c r="G2771" s="93">
        <v>5</v>
      </c>
      <c r="H2771" s="93">
        <v>160</v>
      </c>
      <c r="I2771" s="93">
        <v>0</v>
      </c>
      <c r="J2771" s="93">
        <v>0</v>
      </c>
      <c r="K2771" s="93">
        <v>5</v>
      </c>
      <c r="L2771" s="93">
        <v>160</v>
      </c>
      <c r="M2771" s="48">
        <v>165</v>
      </c>
      <c r="N2771" s="48">
        <v>296</v>
      </c>
      <c r="O2771" s="48">
        <v>12</v>
      </c>
      <c r="P2771" s="48">
        <v>284</v>
      </c>
      <c r="Q2771" s="48">
        <v>296</v>
      </c>
      <c r="R2771" s="48">
        <v>0</v>
      </c>
      <c r="S2771" s="48">
        <v>0</v>
      </c>
      <c r="T2771" s="48">
        <v>0</v>
      </c>
      <c r="U2771" s="48">
        <v>12</v>
      </c>
      <c r="V2771" s="48">
        <v>284</v>
      </c>
      <c r="W2771" s="156">
        <v>40733</v>
      </c>
      <c r="X2771" s="156">
        <v>0</v>
      </c>
      <c r="Y2771" s="156">
        <v>40733</v>
      </c>
      <c r="Z2771" s="28">
        <v>1</v>
      </c>
      <c r="AA2771" s="28"/>
      <c r="AB2771" s="111">
        <v>21</v>
      </c>
      <c r="AC2771" s="28">
        <v>0.19</v>
      </c>
      <c r="AD2771" s="28">
        <v>1.52E-2</v>
      </c>
      <c r="AE2771" s="139"/>
      <c r="AF2771" s="139"/>
      <c r="AG2771" s="93">
        <v>1</v>
      </c>
      <c r="AH2771" s="93">
        <v>1</v>
      </c>
    </row>
    <row r="2772" spans="1:51">
      <c r="A2772" s="13" t="s">
        <v>160</v>
      </c>
      <c r="B2772" s="2" t="s">
        <v>75</v>
      </c>
      <c r="C2772" s="14" t="s">
        <v>188</v>
      </c>
      <c r="D2772" s="2">
        <v>2015</v>
      </c>
      <c r="E2772" s="14">
        <v>2016</v>
      </c>
      <c r="F2772" s="14" t="s">
        <v>101</v>
      </c>
      <c r="G2772" s="93">
        <v>441</v>
      </c>
      <c r="H2772" s="93">
        <v>2866</v>
      </c>
      <c r="I2772" s="93">
        <v>0</v>
      </c>
      <c r="J2772" s="93">
        <v>6</v>
      </c>
      <c r="K2772" s="93">
        <v>441</v>
      </c>
      <c r="L2772" s="93">
        <v>2872</v>
      </c>
      <c r="M2772" s="48">
        <v>3313</v>
      </c>
      <c r="N2772" s="48">
        <v>7079</v>
      </c>
      <c r="O2772" s="48">
        <v>1226</v>
      </c>
      <c r="P2772" s="48">
        <v>5842</v>
      </c>
      <c r="Q2772" s="48">
        <v>7068</v>
      </c>
      <c r="R2772" s="48">
        <v>1</v>
      </c>
      <c r="S2772" s="48">
        <v>10</v>
      </c>
      <c r="T2772" s="48">
        <v>11</v>
      </c>
      <c r="U2772" s="48">
        <v>1227</v>
      </c>
      <c r="V2772" s="48">
        <v>5852</v>
      </c>
      <c r="W2772" s="156">
        <v>943510</v>
      </c>
      <c r="X2772" s="156">
        <v>1545</v>
      </c>
      <c r="Y2772" s="156">
        <v>945055</v>
      </c>
      <c r="Z2772" s="28">
        <v>1</v>
      </c>
      <c r="AA2772" s="28"/>
      <c r="AB2772" s="111">
        <v>21</v>
      </c>
      <c r="AC2772" s="28">
        <v>0.19</v>
      </c>
      <c r="AD2772" s="28">
        <v>1.52E-2</v>
      </c>
      <c r="AE2772" s="139"/>
      <c r="AF2772" s="139"/>
      <c r="AG2772" s="93">
        <v>159</v>
      </c>
      <c r="AH2772" s="93">
        <v>258</v>
      </c>
    </row>
    <row r="2773" spans="1:51">
      <c r="A2773" s="13" t="s">
        <v>161</v>
      </c>
      <c r="B2773" s="2" t="s">
        <v>74</v>
      </c>
      <c r="C2773" s="14" t="s">
        <v>188</v>
      </c>
      <c r="D2773" s="2">
        <v>2015</v>
      </c>
      <c r="E2773" s="14">
        <v>2016</v>
      </c>
      <c r="F2773" s="14" t="s">
        <v>101</v>
      </c>
      <c r="G2773" s="93">
        <v>2878</v>
      </c>
      <c r="H2773" s="93">
        <v>20109</v>
      </c>
      <c r="I2773" s="93">
        <v>8</v>
      </c>
      <c r="J2773" s="93">
        <v>112</v>
      </c>
      <c r="K2773" s="93">
        <v>2886</v>
      </c>
      <c r="L2773" s="93">
        <v>20221</v>
      </c>
      <c r="M2773" s="48">
        <v>23107</v>
      </c>
      <c r="N2773" s="48">
        <v>44056</v>
      </c>
      <c r="O2773" s="48">
        <v>7006</v>
      </c>
      <c r="P2773" s="48">
        <v>36772</v>
      </c>
      <c r="Q2773" s="48">
        <v>43778</v>
      </c>
      <c r="R2773" s="48">
        <v>28</v>
      </c>
      <c r="S2773" s="48">
        <v>250</v>
      </c>
      <c r="T2773" s="48">
        <v>278</v>
      </c>
      <c r="U2773" s="48">
        <v>7034</v>
      </c>
      <c r="V2773" s="48">
        <v>37022</v>
      </c>
      <c r="W2773" s="156">
        <v>6225102.4000000004</v>
      </c>
      <c r="X2773" s="156">
        <v>32347.87</v>
      </c>
      <c r="Y2773" s="156">
        <v>6257450.2700000005</v>
      </c>
      <c r="Z2773" s="28">
        <v>0.94940000000000002</v>
      </c>
      <c r="AA2773" s="28"/>
      <c r="AB2773" s="111">
        <v>2</v>
      </c>
      <c r="AC2773" s="28">
        <v>0.5</v>
      </c>
      <c r="AD2773" s="28">
        <v>3.5000000000000001E-3</v>
      </c>
      <c r="AE2773" s="139"/>
      <c r="AF2773" s="139"/>
      <c r="AG2773" s="93">
        <v>2255</v>
      </c>
      <c r="AH2773" s="93">
        <v>4560</v>
      </c>
    </row>
    <row r="2774" spans="1:51">
      <c r="A2774" s="13" t="s">
        <v>162</v>
      </c>
      <c r="B2774" s="2" t="s">
        <v>74</v>
      </c>
      <c r="C2774" s="14" t="s">
        <v>188</v>
      </c>
      <c r="D2774" s="2">
        <v>2015</v>
      </c>
      <c r="E2774" s="14">
        <v>2016</v>
      </c>
      <c r="F2774" s="14" t="s">
        <v>101</v>
      </c>
      <c r="G2774" s="93">
        <v>1709</v>
      </c>
      <c r="H2774" s="93">
        <v>18140</v>
      </c>
      <c r="I2774" s="93">
        <v>10</v>
      </c>
      <c r="J2774" s="93">
        <v>124</v>
      </c>
      <c r="K2774" s="93">
        <v>1719</v>
      </c>
      <c r="L2774" s="93">
        <v>18264</v>
      </c>
      <c r="M2774" s="48">
        <v>19983</v>
      </c>
      <c r="N2774" s="48">
        <v>35769</v>
      </c>
      <c r="O2774" s="48">
        <v>4124</v>
      </c>
      <c r="P2774" s="48">
        <v>31292</v>
      </c>
      <c r="Q2774" s="48">
        <v>35416</v>
      </c>
      <c r="R2774" s="48">
        <v>32</v>
      </c>
      <c r="S2774" s="48">
        <v>321</v>
      </c>
      <c r="T2774" s="48">
        <v>353</v>
      </c>
      <c r="U2774" s="48">
        <v>4156</v>
      </c>
      <c r="V2774" s="48">
        <v>31613</v>
      </c>
      <c r="W2774" s="156">
        <v>4774246</v>
      </c>
      <c r="X2774" s="156">
        <v>34358</v>
      </c>
      <c r="Y2774" s="156">
        <v>4808604</v>
      </c>
      <c r="Z2774" s="28">
        <v>0.89649999999999996</v>
      </c>
      <c r="AA2774" s="28"/>
      <c r="AB2774" s="111">
        <v>21</v>
      </c>
      <c r="AC2774" s="28">
        <v>0.19</v>
      </c>
      <c r="AD2774" s="28">
        <v>1.52E-2</v>
      </c>
      <c r="AE2774" s="139"/>
      <c r="AF2774" s="139"/>
      <c r="AG2774" s="93">
        <v>3252</v>
      </c>
      <c r="AH2774" s="93">
        <v>6762</v>
      </c>
    </row>
    <row r="2775" spans="1:51">
      <c r="A2775" s="13" t="s">
        <v>163</v>
      </c>
      <c r="B2775" s="2" t="s">
        <v>75</v>
      </c>
      <c r="C2775" s="14" t="s">
        <v>188</v>
      </c>
      <c r="D2775" s="2">
        <v>2015</v>
      </c>
      <c r="E2775" s="14">
        <v>2016</v>
      </c>
      <c r="F2775" s="14" t="s">
        <v>101</v>
      </c>
      <c r="G2775" s="93">
        <v>5914</v>
      </c>
      <c r="H2775" s="93">
        <v>36972</v>
      </c>
      <c r="I2775" s="93">
        <v>7</v>
      </c>
      <c r="J2775" s="93">
        <v>80</v>
      </c>
      <c r="K2775" s="93">
        <v>5921</v>
      </c>
      <c r="L2775" s="93">
        <v>37052</v>
      </c>
      <c r="M2775" s="48">
        <v>42973</v>
      </c>
      <c r="N2775" s="48">
        <v>91041</v>
      </c>
      <c r="O2775" s="48">
        <v>15431</v>
      </c>
      <c r="P2775" s="48">
        <v>75362</v>
      </c>
      <c r="Q2775" s="48">
        <v>90793</v>
      </c>
      <c r="R2775" s="48">
        <v>26</v>
      </c>
      <c r="S2775" s="48">
        <v>222</v>
      </c>
      <c r="T2775" s="48">
        <v>248</v>
      </c>
      <c r="U2775" s="48">
        <v>15457</v>
      </c>
      <c r="V2775" s="48">
        <v>75584</v>
      </c>
      <c r="W2775" s="156">
        <v>12411203</v>
      </c>
      <c r="X2775" s="156">
        <v>23154</v>
      </c>
      <c r="Y2775" s="156">
        <v>12434357</v>
      </c>
      <c r="Z2775" s="28">
        <v>0.99390000000000001</v>
      </c>
      <c r="AA2775" s="28"/>
      <c r="AB2775" s="111">
        <v>2</v>
      </c>
      <c r="AC2775" s="28">
        <v>0</v>
      </c>
      <c r="AD2775" s="28">
        <v>1.7399999999999999E-2</v>
      </c>
      <c r="AE2775" s="139"/>
      <c r="AF2775" s="139"/>
      <c r="AG2775" s="93">
        <v>5219</v>
      </c>
      <c r="AH2775" s="93">
        <v>11382</v>
      </c>
    </row>
    <row r="2776" spans="1:51">
      <c r="A2776" s="13" t="s">
        <v>164</v>
      </c>
      <c r="B2776" s="2" t="s">
        <v>75</v>
      </c>
      <c r="C2776" s="14" t="s">
        <v>188</v>
      </c>
      <c r="D2776" s="2">
        <v>2015</v>
      </c>
      <c r="E2776" s="14">
        <v>2016</v>
      </c>
      <c r="F2776" s="14" t="s">
        <v>101</v>
      </c>
      <c r="G2776" s="93">
        <v>749</v>
      </c>
      <c r="H2776" s="93">
        <v>4953</v>
      </c>
      <c r="I2776" s="93">
        <v>0</v>
      </c>
      <c r="J2776" s="93">
        <v>32</v>
      </c>
      <c r="K2776" s="93">
        <v>749</v>
      </c>
      <c r="L2776" s="93">
        <v>4985</v>
      </c>
      <c r="M2776" s="48">
        <v>5734</v>
      </c>
      <c r="N2776" s="48">
        <v>13200</v>
      </c>
      <c r="O2776" s="48">
        <v>2048</v>
      </c>
      <c r="P2776" s="48">
        <v>11071</v>
      </c>
      <c r="Q2776" s="48">
        <v>13119</v>
      </c>
      <c r="R2776" s="48">
        <v>0</v>
      </c>
      <c r="S2776" s="48">
        <v>81</v>
      </c>
      <c r="T2776" s="48">
        <v>81</v>
      </c>
      <c r="U2776" s="48">
        <v>2048</v>
      </c>
      <c r="V2776" s="48">
        <v>11152</v>
      </c>
      <c r="W2776" s="156">
        <v>1754431</v>
      </c>
      <c r="X2776" s="156">
        <v>9222</v>
      </c>
      <c r="Y2776" s="156">
        <v>1763653</v>
      </c>
      <c r="Z2776" s="28">
        <v>0.97689999999999999</v>
      </c>
      <c r="AA2776" s="28"/>
      <c r="AB2776" s="111">
        <v>21</v>
      </c>
      <c r="AC2776" s="28">
        <v>0.19</v>
      </c>
      <c r="AD2776" s="28">
        <v>1.52E-2</v>
      </c>
      <c r="AE2776" s="139"/>
      <c r="AF2776" s="139"/>
      <c r="AG2776" s="93">
        <v>671</v>
      </c>
      <c r="AH2776" s="93">
        <v>1434</v>
      </c>
    </row>
    <row r="2777" spans="1:51">
      <c r="A2777" s="13" t="s">
        <v>165</v>
      </c>
      <c r="B2777" s="2" t="s">
        <v>75</v>
      </c>
      <c r="C2777" s="14" t="s">
        <v>188</v>
      </c>
      <c r="D2777" s="2">
        <v>2015</v>
      </c>
      <c r="E2777" s="14">
        <v>2016</v>
      </c>
      <c r="F2777" s="14" t="s">
        <v>101</v>
      </c>
      <c r="G2777" s="93">
        <v>593</v>
      </c>
      <c r="H2777" s="93">
        <v>4116</v>
      </c>
      <c r="I2777" s="93">
        <v>1</v>
      </c>
      <c r="J2777" s="93">
        <v>11</v>
      </c>
      <c r="K2777" s="93">
        <v>594</v>
      </c>
      <c r="L2777" s="93">
        <v>4127</v>
      </c>
      <c r="M2777" s="48">
        <v>4721</v>
      </c>
      <c r="N2777" s="48">
        <v>10279</v>
      </c>
      <c r="O2777" s="48">
        <v>1578</v>
      </c>
      <c r="P2777" s="48">
        <v>8663</v>
      </c>
      <c r="Q2777" s="48">
        <v>10241</v>
      </c>
      <c r="R2777" s="48">
        <v>2</v>
      </c>
      <c r="S2777" s="48">
        <v>36</v>
      </c>
      <c r="T2777" s="48">
        <v>38</v>
      </c>
      <c r="U2777" s="48">
        <v>1580</v>
      </c>
      <c r="V2777" s="48">
        <v>8699</v>
      </c>
      <c r="W2777" s="156">
        <v>1348876</v>
      </c>
      <c r="X2777" s="156">
        <v>4904</v>
      </c>
      <c r="Y2777" s="156">
        <v>1353780</v>
      </c>
      <c r="Z2777" s="28">
        <v>0.97109999999999996</v>
      </c>
      <c r="AA2777" s="28"/>
      <c r="AB2777" s="111">
        <v>21</v>
      </c>
      <c r="AC2777" s="28">
        <v>0.19</v>
      </c>
      <c r="AD2777" s="28">
        <v>1.52E-2</v>
      </c>
      <c r="AE2777" s="139"/>
      <c r="AF2777" s="139"/>
      <c r="AG2777" s="93">
        <v>404</v>
      </c>
      <c r="AH2777" s="93">
        <v>866</v>
      </c>
    </row>
    <row r="2778" spans="1:51">
      <c r="A2778" s="13" t="s">
        <v>166</v>
      </c>
      <c r="B2778" s="2" t="s">
        <v>75</v>
      </c>
      <c r="C2778" s="14" t="s">
        <v>188</v>
      </c>
      <c r="D2778" s="2">
        <v>2015</v>
      </c>
      <c r="E2778" s="14">
        <v>2016</v>
      </c>
      <c r="F2778" s="14" t="s">
        <v>101</v>
      </c>
      <c r="G2778" s="93">
        <v>69</v>
      </c>
      <c r="H2778" s="93">
        <v>981</v>
      </c>
      <c r="I2778" s="93">
        <v>0</v>
      </c>
      <c r="J2778" s="93">
        <v>0</v>
      </c>
      <c r="K2778" s="93">
        <v>69</v>
      </c>
      <c r="L2778" s="93">
        <v>981</v>
      </c>
      <c r="M2778" s="48">
        <v>1050</v>
      </c>
      <c r="N2778" s="48">
        <v>1842</v>
      </c>
      <c r="O2778" s="48">
        <v>161</v>
      </c>
      <c r="P2778" s="48">
        <v>1681</v>
      </c>
      <c r="Q2778" s="48">
        <v>1842</v>
      </c>
      <c r="R2778" s="48">
        <v>0</v>
      </c>
      <c r="S2778" s="48">
        <v>0</v>
      </c>
      <c r="T2778" s="48">
        <v>0</v>
      </c>
      <c r="U2778" s="48">
        <v>161</v>
      </c>
      <c r="V2778" s="48">
        <v>1681</v>
      </c>
      <c r="W2778" s="156">
        <v>268458</v>
      </c>
      <c r="X2778" s="156">
        <v>0</v>
      </c>
      <c r="Y2778" s="156">
        <v>268458</v>
      </c>
      <c r="Z2778" s="28">
        <v>0.95120000000000005</v>
      </c>
      <c r="AA2778" s="28"/>
      <c r="AB2778" s="111">
        <v>21</v>
      </c>
      <c r="AC2778" s="28">
        <v>0.19</v>
      </c>
      <c r="AD2778" s="28">
        <v>1.52E-2</v>
      </c>
      <c r="AE2778" s="139"/>
      <c r="AF2778" s="139"/>
      <c r="AG2778" s="93">
        <v>41</v>
      </c>
      <c r="AH2778" s="93">
        <v>57</v>
      </c>
      <c r="AI2778" s="1"/>
      <c r="AJ2778" s="1"/>
      <c r="AK2778" s="1"/>
      <c r="AL2778" s="1"/>
      <c r="AM2778" s="1"/>
      <c r="AN2778" s="1"/>
      <c r="AO2778" s="1"/>
      <c r="AP2778" s="1"/>
      <c r="AQ2778" s="1"/>
      <c r="AR2778" s="1"/>
      <c r="AS2778" s="1"/>
      <c r="AT2778" s="1"/>
      <c r="AU2778" s="1"/>
      <c r="AV2778" s="1"/>
      <c r="AW2778" s="1"/>
      <c r="AX2778" s="1"/>
      <c r="AY2778" s="1"/>
    </row>
    <row r="2779" spans="1:51">
      <c r="A2779" s="13" t="s">
        <v>167</v>
      </c>
      <c r="B2779" s="2" t="s">
        <v>74</v>
      </c>
      <c r="C2779" s="14" t="s">
        <v>188</v>
      </c>
      <c r="D2779" s="2">
        <v>2015</v>
      </c>
      <c r="E2779" s="14">
        <v>2016</v>
      </c>
      <c r="F2779" s="14" t="s">
        <v>101</v>
      </c>
      <c r="G2779" s="93">
        <v>8571</v>
      </c>
      <c r="H2779" s="93">
        <v>44176</v>
      </c>
      <c r="I2779" s="93">
        <v>21</v>
      </c>
      <c r="J2779" s="93">
        <v>408</v>
      </c>
      <c r="K2779" s="93">
        <v>8592</v>
      </c>
      <c r="L2779" s="93">
        <v>44584</v>
      </c>
      <c r="M2779" s="48">
        <v>53176</v>
      </c>
      <c r="N2779" s="48">
        <v>124646</v>
      </c>
      <c r="O2779" s="48">
        <v>23628</v>
      </c>
      <c r="P2779" s="48">
        <v>99910</v>
      </c>
      <c r="Q2779" s="48">
        <v>123538</v>
      </c>
      <c r="R2779" s="48">
        <v>68</v>
      </c>
      <c r="S2779" s="48">
        <v>1040</v>
      </c>
      <c r="T2779" s="48">
        <v>1108</v>
      </c>
      <c r="U2779" s="48">
        <v>23696</v>
      </c>
      <c r="V2779" s="48">
        <v>100950</v>
      </c>
      <c r="W2779" s="156">
        <v>16742194</v>
      </c>
      <c r="X2779" s="156">
        <v>131309</v>
      </c>
      <c r="Y2779" s="156">
        <v>16873503</v>
      </c>
      <c r="Z2779" s="28">
        <v>0.99139999999999995</v>
      </c>
      <c r="AA2779" s="28"/>
      <c r="AB2779" s="111">
        <v>3</v>
      </c>
      <c r="AC2779" s="28">
        <v>0</v>
      </c>
      <c r="AD2779" s="28">
        <v>0</v>
      </c>
      <c r="AE2779" s="139"/>
      <c r="AF2779" s="139"/>
      <c r="AG2779" s="93">
        <v>8025</v>
      </c>
      <c r="AH2779" s="93">
        <v>18896</v>
      </c>
      <c r="AI2779" s="1"/>
      <c r="AJ2779" s="1"/>
      <c r="AK2779" s="1"/>
      <c r="AL2779" s="1"/>
      <c r="AM2779" s="1"/>
      <c r="AN2779" s="1"/>
      <c r="AO2779" s="1"/>
      <c r="AP2779" s="1"/>
      <c r="AQ2779" s="1"/>
      <c r="AR2779" s="1"/>
      <c r="AS2779" s="1"/>
      <c r="AT2779" s="1"/>
      <c r="AU2779" s="1"/>
      <c r="AV2779" s="1"/>
      <c r="AW2779" s="1"/>
      <c r="AX2779" s="1"/>
      <c r="AY2779" s="1"/>
    </row>
    <row r="2780" spans="1:51">
      <c r="A2780" s="13" t="s">
        <v>168</v>
      </c>
      <c r="B2780" s="2" t="s">
        <v>75</v>
      </c>
      <c r="C2780" s="14" t="s">
        <v>188</v>
      </c>
      <c r="D2780" s="2">
        <v>2015</v>
      </c>
      <c r="E2780" s="14">
        <v>2016</v>
      </c>
      <c r="F2780" s="14" t="s">
        <v>101</v>
      </c>
      <c r="G2780" s="93">
        <v>330</v>
      </c>
      <c r="H2780" s="93">
        <v>2851</v>
      </c>
      <c r="I2780" s="93">
        <v>0</v>
      </c>
      <c r="J2780" s="93">
        <v>6</v>
      </c>
      <c r="K2780" s="93">
        <v>330</v>
      </c>
      <c r="L2780" s="93">
        <v>2857</v>
      </c>
      <c r="M2780" s="48">
        <v>3187</v>
      </c>
      <c r="N2780" s="48">
        <v>5682</v>
      </c>
      <c r="O2780" s="48">
        <v>853</v>
      </c>
      <c r="P2780" s="48">
        <v>4815</v>
      </c>
      <c r="Q2780" s="48">
        <v>5668</v>
      </c>
      <c r="R2780" s="48">
        <v>1</v>
      </c>
      <c r="S2780" s="48">
        <v>13</v>
      </c>
      <c r="T2780" s="48">
        <v>14</v>
      </c>
      <c r="U2780" s="48">
        <v>854</v>
      </c>
      <c r="V2780" s="48">
        <v>4828</v>
      </c>
      <c r="W2780" s="156">
        <v>765108</v>
      </c>
      <c r="X2780" s="156">
        <v>2057</v>
      </c>
      <c r="Y2780" s="156">
        <v>767165</v>
      </c>
      <c r="Z2780" s="28">
        <v>0.98470000000000002</v>
      </c>
      <c r="AA2780" s="28"/>
      <c r="AB2780" s="111">
        <v>21</v>
      </c>
      <c r="AC2780" s="28">
        <v>0.19</v>
      </c>
      <c r="AD2780" s="28">
        <v>1.52E-2</v>
      </c>
      <c r="AE2780" s="139"/>
      <c r="AF2780" s="139"/>
      <c r="AG2780" s="93">
        <v>108</v>
      </c>
      <c r="AH2780" s="93">
        <v>169</v>
      </c>
      <c r="AI2780" s="1"/>
      <c r="AJ2780" s="1"/>
      <c r="AK2780" s="1"/>
      <c r="AL2780" s="1"/>
      <c r="AM2780" s="1"/>
      <c r="AN2780" s="1"/>
      <c r="AO2780" s="1"/>
      <c r="AP2780" s="1"/>
      <c r="AQ2780" s="1"/>
      <c r="AR2780" s="1"/>
      <c r="AS2780" s="1"/>
      <c r="AT2780" s="1"/>
      <c r="AU2780" s="1"/>
      <c r="AV2780" s="1"/>
      <c r="AW2780" s="1"/>
      <c r="AX2780" s="1"/>
      <c r="AY2780" s="1"/>
    </row>
    <row r="2781" spans="1:51">
      <c r="A2781" s="13" t="s">
        <v>169</v>
      </c>
      <c r="B2781" s="2" t="s">
        <v>74</v>
      </c>
      <c r="C2781" s="14" t="s">
        <v>188</v>
      </c>
      <c r="D2781" s="2">
        <v>2015</v>
      </c>
      <c r="E2781" s="14">
        <v>2016</v>
      </c>
      <c r="F2781" s="14" t="s">
        <v>101</v>
      </c>
      <c r="G2781" s="93">
        <v>3245</v>
      </c>
      <c r="H2781" s="93">
        <v>34574</v>
      </c>
      <c r="I2781" s="93">
        <v>9</v>
      </c>
      <c r="J2781" s="93">
        <v>284</v>
      </c>
      <c r="K2781" s="93">
        <v>3254</v>
      </c>
      <c r="L2781" s="93">
        <v>34858</v>
      </c>
      <c r="M2781" s="48">
        <v>38112</v>
      </c>
      <c r="N2781" s="48">
        <v>77115</v>
      </c>
      <c r="O2781" s="48">
        <v>8235</v>
      </c>
      <c r="P2781" s="48">
        <v>68236</v>
      </c>
      <c r="Q2781" s="48">
        <v>76471</v>
      </c>
      <c r="R2781" s="48">
        <v>33</v>
      </c>
      <c r="S2781" s="48">
        <v>611</v>
      </c>
      <c r="T2781" s="48">
        <v>644</v>
      </c>
      <c r="U2781" s="48">
        <v>8268</v>
      </c>
      <c r="V2781" s="48">
        <v>68847</v>
      </c>
      <c r="W2781" s="156">
        <v>10426461</v>
      </c>
      <c r="X2781" s="156">
        <v>123899</v>
      </c>
      <c r="Y2781" s="156">
        <v>10550360</v>
      </c>
      <c r="Z2781" s="28">
        <v>0.97989999999999999</v>
      </c>
      <c r="AA2781" s="28"/>
      <c r="AB2781" s="111">
        <v>2</v>
      </c>
      <c r="AC2781" s="28">
        <v>0.5</v>
      </c>
      <c r="AD2781" s="28">
        <v>7.3899999999999993E-2</v>
      </c>
      <c r="AE2781" s="139"/>
      <c r="AF2781" s="139"/>
      <c r="AG2781" s="93">
        <v>6989</v>
      </c>
      <c r="AH2781" s="93">
        <v>15796</v>
      </c>
      <c r="AI2781" s="1"/>
      <c r="AJ2781" s="1"/>
      <c r="AK2781" s="1"/>
      <c r="AL2781" s="1"/>
      <c r="AM2781" s="1"/>
      <c r="AN2781" s="1"/>
      <c r="AO2781" s="1"/>
      <c r="AP2781" s="1"/>
      <c r="AQ2781" s="1"/>
      <c r="AR2781" s="1"/>
      <c r="AS2781" s="1"/>
      <c r="AT2781" s="1"/>
      <c r="AU2781" s="1"/>
      <c r="AV2781" s="1"/>
      <c r="AW2781" s="1"/>
      <c r="AX2781" s="1"/>
      <c r="AY2781" s="1"/>
    </row>
    <row r="2782" spans="1:51">
      <c r="A2782" s="13" t="s">
        <v>170</v>
      </c>
      <c r="B2782" s="2" t="s">
        <v>74</v>
      </c>
      <c r="C2782" s="14" t="s">
        <v>188</v>
      </c>
      <c r="D2782" s="2">
        <v>2015</v>
      </c>
      <c r="E2782" s="14">
        <v>2016</v>
      </c>
      <c r="F2782" s="14" t="s">
        <v>101</v>
      </c>
      <c r="G2782" s="93">
        <v>1094</v>
      </c>
      <c r="H2782" s="93">
        <v>9520</v>
      </c>
      <c r="I2782" s="93">
        <v>19</v>
      </c>
      <c r="J2782" s="93">
        <v>119</v>
      </c>
      <c r="K2782" s="93">
        <v>1113</v>
      </c>
      <c r="L2782" s="93">
        <v>9639</v>
      </c>
      <c r="M2782" s="48">
        <v>10752</v>
      </c>
      <c r="N2782" s="48">
        <v>21263</v>
      </c>
      <c r="O2782" s="48">
        <v>2817</v>
      </c>
      <c r="P2782" s="48">
        <v>18053</v>
      </c>
      <c r="Q2782" s="48">
        <v>20870</v>
      </c>
      <c r="R2782" s="48">
        <v>79</v>
      </c>
      <c r="S2782" s="48">
        <v>314</v>
      </c>
      <c r="T2782" s="48">
        <v>393</v>
      </c>
      <c r="U2782" s="48">
        <v>2896</v>
      </c>
      <c r="V2782" s="48">
        <v>18367</v>
      </c>
      <c r="W2782" s="156">
        <v>2832186</v>
      </c>
      <c r="X2782" s="156">
        <v>46477</v>
      </c>
      <c r="Y2782" s="156">
        <v>2878663</v>
      </c>
      <c r="Z2782" s="28">
        <v>0.9677</v>
      </c>
      <c r="AA2782" s="28"/>
      <c r="AB2782" s="111">
        <v>21</v>
      </c>
      <c r="AC2782" s="28">
        <v>0.19</v>
      </c>
      <c r="AD2782" s="28">
        <v>1.52E-2</v>
      </c>
      <c r="AE2782" s="139"/>
      <c r="AF2782" s="139"/>
      <c r="AG2782" s="93">
        <v>931</v>
      </c>
      <c r="AH2782" s="93">
        <v>1886</v>
      </c>
      <c r="AI2782" s="1"/>
      <c r="AJ2782" s="1"/>
      <c r="AK2782" s="1"/>
      <c r="AL2782" s="1"/>
      <c r="AM2782" s="1"/>
      <c r="AN2782" s="1"/>
      <c r="AO2782" s="1"/>
      <c r="AP2782" s="1"/>
      <c r="AQ2782" s="1"/>
      <c r="AR2782" s="1"/>
      <c r="AS2782" s="1"/>
      <c r="AT2782" s="1"/>
      <c r="AU2782" s="1"/>
      <c r="AV2782" s="1"/>
      <c r="AW2782" s="1"/>
      <c r="AX2782" s="1"/>
      <c r="AY2782" s="1"/>
    </row>
    <row r="2783" spans="1:51">
      <c r="A2783" s="13" t="s">
        <v>171</v>
      </c>
      <c r="B2783" s="2" t="s">
        <v>75</v>
      </c>
      <c r="C2783" s="14" t="s">
        <v>188</v>
      </c>
      <c r="D2783" s="2">
        <v>2015</v>
      </c>
      <c r="E2783" s="14">
        <v>2016</v>
      </c>
      <c r="F2783" s="14" t="s">
        <v>101</v>
      </c>
      <c r="G2783" s="93">
        <v>882</v>
      </c>
      <c r="H2783" s="93">
        <v>5458</v>
      </c>
      <c r="I2783" s="93">
        <v>2</v>
      </c>
      <c r="J2783" s="93">
        <v>15</v>
      </c>
      <c r="K2783" s="93">
        <v>884</v>
      </c>
      <c r="L2783" s="93">
        <v>5473</v>
      </c>
      <c r="M2783" s="48">
        <v>6357</v>
      </c>
      <c r="N2783" s="48">
        <v>13754</v>
      </c>
      <c r="O2783" s="48">
        <v>2368</v>
      </c>
      <c r="P2783" s="48">
        <v>11337</v>
      </c>
      <c r="Q2783" s="48">
        <v>13705</v>
      </c>
      <c r="R2783" s="48">
        <v>5</v>
      </c>
      <c r="S2783" s="48">
        <v>44</v>
      </c>
      <c r="T2783" s="48">
        <v>49</v>
      </c>
      <c r="U2783" s="48">
        <v>2373</v>
      </c>
      <c r="V2783" s="48">
        <v>11381</v>
      </c>
      <c r="W2783" s="156">
        <v>1906866</v>
      </c>
      <c r="X2783" s="156">
        <v>5150</v>
      </c>
      <c r="Y2783" s="156">
        <v>1912016</v>
      </c>
      <c r="Z2783" s="28">
        <v>1</v>
      </c>
      <c r="AA2783" s="28"/>
      <c r="AB2783" s="111">
        <v>21</v>
      </c>
      <c r="AC2783" s="28">
        <v>0.19</v>
      </c>
      <c r="AD2783" s="28">
        <v>1.52E-2</v>
      </c>
      <c r="AE2783" s="139"/>
      <c r="AF2783" s="139"/>
      <c r="AG2783" s="93">
        <v>543</v>
      </c>
      <c r="AH2783" s="93">
        <v>1071</v>
      </c>
      <c r="AI2783" s="1"/>
      <c r="AJ2783" s="1"/>
      <c r="AK2783" s="1"/>
      <c r="AL2783" s="1"/>
      <c r="AM2783" s="1"/>
      <c r="AN2783" s="1"/>
      <c r="AO2783" s="1"/>
      <c r="AP2783" s="1"/>
      <c r="AQ2783" s="1"/>
      <c r="AR2783" s="1"/>
      <c r="AS2783" s="1"/>
      <c r="AT2783" s="1"/>
      <c r="AU2783" s="1"/>
      <c r="AV2783" s="1"/>
      <c r="AW2783" s="1"/>
      <c r="AX2783" s="1"/>
      <c r="AY2783" s="1"/>
    </row>
    <row r="2784" spans="1:51">
      <c r="A2784" s="51" t="s">
        <v>172</v>
      </c>
      <c r="B2784" s="2" t="s">
        <v>66</v>
      </c>
      <c r="C2784" s="14" t="s">
        <v>189</v>
      </c>
      <c r="D2784" s="2">
        <v>2015</v>
      </c>
      <c r="E2784" s="14">
        <v>2016</v>
      </c>
      <c r="F2784" s="14" t="s">
        <v>101</v>
      </c>
      <c r="G2784" s="93">
        <v>275072</v>
      </c>
      <c r="H2784" s="93">
        <v>1852635</v>
      </c>
      <c r="I2784" s="93">
        <v>2071</v>
      </c>
      <c r="J2784" s="93">
        <v>18973</v>
      </c>
      <c r="K2784" s="93">
        <v>277143</v>
      </c>
      <c r="L2784" s="93">
        <v>1871608</v>
      </c>
      <c r="M2784" s="48">
        <v>2148751</v>
      </c>
      <c r="N2784" s="48">
        <v>4477297</v>
      </c>
      <c r="O2784" s="48">
        <v>697512</v>
      </c>
      <c r="P2784" s="48">
        <v>3731420</v>
      </c>
      <c r="Q2784" s="48">
        <v>4428932</v>
      </c>
      <c r="R2784" s="48">
        <v>6882</v>
      </c>
      <c r="S2784" s="48">
        <v>41483</v>
      </c>
      <c r="T2784" s="48">
        <v>48365</v>
      </c>
      <c r="U2784" s="48">
        <v>704394</v>
      </c>
      <c r="V2784" s="48">
        <v>3772903</v>
      </c>
      <c r="W2784" s="156">
        <v>620924188.35000002</v>
      </c>
      <c r="X2784" s="156">
        <v>6195464</v>
      </c>
      <c r="Y2784" s="156">
        <v>627119652.35000002</v>
      </c>
      <c r="Z2784" s="28">
        <v>0.97019999999999995</v>
      </c>
      <c r="AA2784" s="28"/>
      <c r="AB2784" s="111">
        <v>193</v>
      </c>
      <c r="AC2784" s="28">
        <v>0.34699999999999998</v>
      </c>
      <c r="AD2784" s="28">
        <v>4.9200000000000001E-2</v>
      </c>
      <c r="AE2784" s="139"/>
      <c r="AF2784" s="139"/>
      <c r="AG2784" s="93">
        <v>317900</v>
      </c>
      <c r="AH2784" s="93">
        <v>674600</v>
      </c>
      <c r="AI2784" s="2"/>
      <c r="AJ2784" s="2"/>
      <c r="AK2784" s="2"/>
      <c r="AL2784" s="2"/>
      <c r="AM2784" s="2"/>
      <c r="AN2784" s="2"/>
      <c r="AO2784" s="2"/>
      <c r="AP2784" s="2"/>
      <c r="AQ2784" s="2"/>
      <c r="AR2784" s="2"/>
      <c r="AS2784" s="2"/>
      <c r="AT2784" s="2"/>
      <c r="AU2784" s="2"/>
      <c r="AV2784" s="2"/>
      <c r="AW2784" s="2"/>
      <c r="AX2784" s="2"/>
      <c r="AY2784" s="2"/>
    </row>
    <row r="2785" spans="1:51">
      <c r="A2785" s="51" t="s">
        <v>173</v>
      </c>
      <c r="B2785" s="2" t="s">
        <v>74</v>
      </c>
      <c r="C2785" s="14" t="s">
        <v>189</v>
      </c>
      <c r="D2785" s="2">
        <v>2015</v>
      </c>
      <c r="E2785" s="14">
        <v>2016</v>
      </c>
      <c r="F2785" s="14" t="s">
        <v>101</v>
      </c>
      <c r="G2785" s="93">
        <v>7268</v>
      </c>
      <c r="H2785" s="93">
        <v>53405</v>
      </c>
      <c r="I2785" s="93">
        <v>85</v>
      </c>
      <c r="J2785" s="93">
        <v>1084</v>
      </c>
      <c r="K2785" s="93">
        <v>7353</v>
      </c>
      <c r="L2785" s="93">
        <v>54489</v>
      </c>
      <c r="M2785" s="48">
        <v>61842</v>
      </c>
      <c r="N2785" s="48">
        <v>119862</v>
      </c>
      <c r="O2785" s="48">
        <v>16938</v>
      </c>
      <c r="P2785" s="48">
        <v>100122</v>
      </c>
      <c r="Q2785" s="48">
        <v>117060</v>
      </c>
      <c r="R2785" s="48">
        <v>295</v>
      </c>
      <c r="S2785" s="48">
        <v>2507</v>
      </c>
      <c r="T2785" s="48">
        <v>2802</v>
      </c>
      <c r="U2785" s="48">
        <v>17233</v>
      </c>
      <c r="V2785" s="48">
        <v>102629</v>
      </c>
      <c r="W2785" s="156">
        <v>16927177</v>
      </c>
      <c r="X2785" s="156">
        <v>326097</v>
      </c>
      <c r="Y2785" s="156">
        <v>17253274</v>
      </c>
      <c r="Z2785" s="28">
        <v>0.88539999999999996</v>
      </c>
      <c r="AA2785" s="28"/>
      <c r="AB2785" s="111">
        <v>7</v>
      </c>
      <c r="AC2785" s="28">
        <v>0.28599999999999998</v>
      </c>
      <c r="AD2785" s="28">
        <v>6.7500000000000004E-2</v>
      </c>
      <c r="AE2785" s="139"/>
      <c r="AF2785" s="139"/>
      <c r="AG2785" s="93">
        <v>8536</v>
      </c>
      <c r="AH2785" s="93">
        <v>16448</v>
      </c>
      <c r="AI2785" s="1"/>
      <c r="AJ2785" s="1"/>
      <c r="AK2785" s="1"/>
      <c r="AL2785" s="1"/>
      <c r="AM2785" s="1"/>
      <c r="AN2785" s="1"/>
      <c r="AO2785" s="1"/>
      <c r="AP2785" s="1"/>
      <c r="AQ2785" s="1"/>
      <c r="AR2785" s="1"/>
      <c r="AS2785" s="1"/>
      <c r="AT2785" s="1"/>
      <c r="AU2785" s="1"/>
      <c r="AV2785" s="1"/>
      <c r="AW2785" s="1"/>
      <c r="AX2785" s="1"/>
      <c r="AY2785" s="1"/>
    </row>
    <row r="2786" spans="1:51">
      <c r="A2786" s="51" t="s">
        <v>174</v>
      </c>
      <c r="B2786" s="2" t="s">
        <v>75</v>
      </c>
      <c r="C2786" s="14" t="s">
        <v>189</v>
      </c>
      <c r="D2786" s="2">
        <v>2015</v>
      </c>
      <c r="E2786" s="14">
        <v>2016</v>
      </c>
      <c r="F2786" s="14" t="s">
        <v>101</v>
      </c>
      <c r="G2786" s="93">
        <v>3</v>
      </c>
      <c r="H2786" s="93">
        <v>95</v>
      </c>
      <c r="I2786" s="93">
        <v>0</v>
      </c>
      <c r="J2786" s="93">
        <v>0</v>
      </c>
      <c r="K2786" s="93">
        <v>3</v>
      </c>
      <c r="L2786" s="93">
        <v>95</v>
      </c>
      <c r="M2786" s="48">
        <v>98</v>
      </c>
      <c r="N2786" s="48">
        <v>160</v>
      </c>
      <c r="O2786" s="48">
        <v>5</v>
      </c>
      <c r="P2786" s="48">
        <v>155</v>
      </c>
      <c r="Q2786" s="48">
        <v>160</v>
      </c>
      <c r="R2786" s="48">
        <v>0</v>
      </c>
      <c r="S2786" s="48">
        <v>0</v>
      </c>
      <c r="T2786" s="48">
        <v>0</v>
      </c>
      <c r="U2786" s="48">
        <v>5</v>
      </c>
      <c r="V2786" s="48">
        <v>155</v>
      </c>
      <c r="W2786" s="156">
        <v>19944</v>
      </c>
      <c r="X2786" s="156">
        <v>0</v>
      </c>
      <c r="Y2786" s="156">
        <v>19944</v>
      </c>
      <c r="Z2786" s="28">
        <v>1</v>
      </c>
      <c r="AA2786" s="28"/>
      <c r="AB2786" s="111">
        <v>32</v>
      </c>
      <c r="AC2786" s="28">
        <v>0.219</v>
      </c>
      <c r="AD2786" s="28">
        <v>4.7699999999999999E-2</v>
      </c>
      <c r="AE2786" s="139"/>
      <c r="AF2786" s="139"/>
      <c r="AG2786" s="93">
        <v>2</v>
      </c>
      <c r="AH2786" s="93">
        <v>2</v>
      </c>
      <c r="AI2786" s="1"/>
      <c r="AJ2786" s="1"/>
      <c r="AK2786" s="1"/>
      <c r="AL2786" s="1"/>
      <c r="AM2786" s="1"/>
      <c r="AN2786" s="1"/>
      <c r="AO2786" s="1"/>
      <c r="AP2786" s="1"/>
      <c r="AQ2786" s="1"/>
      <c r="AR2786" s="1"/>
      <c r="AS2786" s="1"/>
      <c r="AT2786" s="1"/>
      <c r="AU2786" s="1"/>
      <c r="AV2786" s="1"/>
      <c r="AW2786" s="1"/>
      <c r="AX2786" s="1"/>
      <c r="AY2786" s="1"/>
    </row>
    <row r="2787" spans="1:51">
      <c r="A2787" s="51" t="s">
        <v>175</v>
      </c>
      <c r="B2787" s="2" t="s">
        <v>75</v>
      </c>
      <c r="C2787" s="14" t="s">
        <v>189</v>
      </c>
      <c r="D2787" s="2">
        <v>2015</v>
      </c>
      <c r="E2787" s="14">
        <v>2016</v>
      </c>
      <c r="F2787" s="14" t="s">
        <v>101</v>
      </c>
      <c r="G2787" s="93">
        <v>172</v>
      </c>
      <c r="H2787" s="93">
        <v>1601</v>
      </c>
      <c r="I2787" s="93">
        <v>0</v>
      </c>
      <c r="J2787" s="93">
        <v>1</v>
      </c>
      <c r="K2787" s="93">
        <v>172</v>
      </c>
      <c r="L2787" s="93">
        <v>1602</v>
      </c>
      <c r="M2787" s="48">
        <v>1774</v>
      </c>
      <c r="N2787" s="48">
        <v>3373</v>
      </c>
      <c r="O2787" s="48">
        <v>455</v>
      </c>
      <c r="P2787" s="48">
        <v>2914</v>
      </c>
      <c r="Q2787" s="48">
        <v>3369</v>
      </c>
      <c r="R2787" s="48">
        <v>0</v>
      </c>
      <c r="S2787" s="48">
        <v>4</v>
      </c>
      <c r="T2787" s="48">
        <v>4</v>
      </c>
      <c r="U2787" s="48">
        <v>455</v>
      </c>
      <c r="V2787" s="48">
        <v>2918</v>
      </c>
      <c r="W2787" s="156">
        <v>460973</v>
      </c>
      <c r="X2787" s="156">
        <v>124</v>
      </c>
      <c r="Y2787" s="156">
        <v>461097</v>
      </c>
      <c r="Z2787" s="28">
        <v>0.9677</v>
      </c>
      <c r="AA2787" s="28"/>
      <c r="AB2787" s="111">
        <v>32</v>
      </c>
      <c r="AC2787" s="28">
        <v>0.219</v>
      </c>
      <c r="AD2787" s="28">
        <v>4.7699999999999999E-2</v>
      </c>
      <c r="AE2787" s="139"/>
      <c r="AF2787" s="139"/>
      <c r="AG2787" s="93">
        <v>53</v>
      </c>
      <c r="AH2787" s="93">
        <v>104</v>
      </c>
      <c r="AI2787" s="1"/>
      <c r="AJ2787" s="1"/>
      <c r="AK2787" s="1"/>
      <c r="AL2787" s="1"/>
      <c r="AM2787" s="1"/>
      <c r="AN2787" s="1"/>
      <c r="AO2787" s="1"/>
      <c r="AP2787" s="1"/>
      <c r="AQ2787" s="1"/>
      <c r="AR2787" s="1"/>
      <c r="AS2787" s="1"/>
      <c r="AT2787" s="1"/>
      <c r="AU2787" s="1"/>
      <c r="AV2787" s="1"/>
      <c r="AW2787" s="1"/>
      <c r="AX2787" s="1"/>
      <c r="AY2787" s="1"/>
    </row>
    <row r="2788" spans="1:51">
      <c r="A2788" s="51" t="s">
        <v>176</v>
      </c>
      <c r="B2788" s="2" t="s">
        <v>75</v>
      </c>
      <c r="C2788" s="14" t="s">
        <v>189</v>
      </c>
      <c r="D2788" s="2">
        <v>2015</v>
      </c>
      <c r="E2788" s="14">
        <v>2016</v>
      </c>
      <c r="F2788" s="14" t="s">
        <v>101</v>
      </c>
      <c r="G2788" s="93">
        <v>1800</v>
      </c>
      <c r="H2788" s="93">
        <v>15122</v>
      </c>
      <c r="I2788" s="93">
        <v>6</v>
      </c>
      <c r="J2788" s="93">
        <v>41</v>
      </c>
      <c r="K2788" s="93">
        <v>1806</v>
      </c>
      <c r="L2788" s="93">
        <v>15163</v>
      </c>
      <c r="M2788" s="48">
        <v>16969</v>
      </c>
      <c r="N2788" s="48">
        <v>32303</v>
      </c>
      <c r="O2788" s="48">
        <v>4455</v>
      </c>
      <c r="P2788" s="48">
        <v>27747</v>
      </c>
      <c r="Q2788" s="48">
        <v>32202</v>
      </c>
      <c r="R2788" s="48">
        <v>13</v>
      </c>
      <c r="S2788" s="48">
        <v>88</v>
      </c>
      <c r="T2788" s="48">
        <v>101</v>
      </c>
      <c r="U2788" s="48">
        <v>4468</v>
      </c>
      <c r="V2788" s="48">
        <v>27835</v>
      </c>
      <c r="W2788" s="156">
        <v>4446472</v>
      </c>
      <c r="X2788" s="156">
        <v>12600</v>
      </c>
      <c r="Y2788" s="156">
        <v>4459072</v>
      </c>
      <c r="Z2788" s="28">
        <v>0.90280000000000005</v>
      </c>
      <c r="AA2788" s="28"/>
      <c r="AB2788" s="111">
        <v>32</v>
      </c>
      <c r="AC2788" s="28">
        <v>0.219</v>
      </c>
      <c r="AD2788" s="28">
        <v>4.7699999999999999E-2</v>
      </c>
      <c r="AE2788" s="139"/>
      <c r="AF2788" s="139"/>
      <c r="AG2788" s="93">
        <v>904</v>
      </c>
      <c r="AH2788" s="93">
        <v>1543</v>
      </c>
      <c r="AI2788" s="1"/>
      <c r="AJ2788" s="1"/>
      <c r="AK2788" s="1"/>
      <c r="AL2788" s="1"/>
      <c r="AM2788" s="1"/>
      <c r="AN2788" s="1"/>
      <c r="AO2788" s="1"/>
      <c r="AP2788" s="1"/>
      <c r="AQ2788" s="1"/>
      <c r="AR2788" s="1"/>
      <c r="AS2788" s="1"/>
      <c r="AT2788" s="1"/>
      <c r="AU2788" s="1"/>
      <c r="AV2788" s="1"/>
      <c r="AW2788" s="1"/>
      <c r="AX2788" s="1"/>
      <c r="AY2788" s="1"/>
    </row>
    <row r="2789" spans="1:51">
      <c r="A2789" s="51" t="s">
        <v>177</v>
      </c>
      <c r="B2789" s="2" t="s">
        <v>75</v>
      </c>
      <c r="C2789" s="14" t="s">
        <v>189</v>
      </c>
      <c r="D2789" s="2">
        <v>2015</v>
      </c>
      <c r="E2789" s="14">
        <v>2016</v>
      </c>
      <c r="F2789" s="14" t="s">
        <v>101</v>
      </c>
      <c r="G2789" s="93">
        <v>249</v>
      </c>
      <c r="H2789" s="93">
        <v>2574</v>
      </c>
      <c r="I2789" s="93">
        <v>0</v>
      </c>
      <c r="J2789" s="93">
        <v>7</v>
      </c>
      <c r="K2789" s="93">
        <v>249</v>
      </c>
      <c r="L2789" s="93">
        <v>2581</v>
      </c>
      <c r="M2789" s="48">
        <v>2830</v>
      </c>
      <c r="N2789" s="48">
        <v>5246</v>
      </c>
      <c r="O2789" s="48">
        <v>648</v>
      </c>
      <c r="P2789" s="48">
        <v>4582</v>
      </c>
      <c r="Q2789" s="48">
        <v>5230</v>
      </c>
      <c r="R2789" s="48">
        <v>1</v>
      </c>
      <c r="S2789" s="48">
        <v>15</v>
      </c>
      <c r="T2789" s="48">
        <v>16</v>
      </c>
      <c r="U2789" s="48">
        <v>649</v>
      </c>
      <c r="V2789" s="48">
        <v>4597</v>
      </c>
      <c r="W2789" s="156">
        <v>699551</v>
      </c>
      <c r="X2789" s="156">
        <v>1895</v>
      </c>
      <c r="Y2789" s="156">
        <v>701446</v>
      </c>
      <c r="Z2789" s="28">
        <v>0.97389999999999999</v>
      </c>
      <c r="AA2789" s="28"/>
      <c r="AB2789" s="111">
        <v>32</v>
      </c>
      <c r="AC2789" s="28">
        <v>0.219</v>
      </c>
      <c r="AD2789" s="28">
        <v>4.7699999999999999E-2</v>
      </c>
      <c r="AE2789" s="139"/>
      <c r="AF2789" s="139"/>
      <c r="AG2789" s="93">
        <v>81</v>
      </c>
      <c r="AH2789" s="93">
        <v>152</v>
      </c>
      <c r="AI2789" s="1"/>
      <c r="AJ2789" s="1"/>
      <c r="AK2789" s="1"/>
      <c r="AL2789" s="1"/>
      <c r="AM2789" s="1"/>
      <c r="AN2789" s="1"/>
      <c r="AO2789" s="1"/>
      <c r="AP2789" s="1"/>
      <c r="AQ2789" s="1"/>
      <c r="AR2789" s="1"/>
      <c r="AS2789" s="1"/>
      <c r="AT2789" s="1"/>
      <c r="AU2789" s="1"/>
      <c r="AV2789" s="1"/>
      <c r="AW2789" s="1"/>
      <c r="AX2789" s="1"/>
      <c r="AY2789" s="1"/>
    </row>
    <row r="2790" spans="1:51">
      <c r="A2790" s="51" t="s">
        <v>178</v>
      </c>
      <c r="B2790" s="2" t="s">
        <v>75</v>
      </c>
      <c r="C2790" s="14" t="s">
        <v>189</v>
      </c>
      <c r="D2790" s="2">
        <v>2015</v>
      </c>
      <c r="E2790" s="14">
        <v>2016</v>
      </c>
      <c r="F2790" s="14" t="s">
        <v>101</v>
      </c>
      <c r="G2790" s="93">
        <v>88</v>
      </c>
      <c r="H2790" s="93">
        <v>509</v>
      </c>
      <c r="I2790" s="93">
        <v>1</v>
      </c>
      <c r="J2790" s="93">
        <v>1</v>
      </c>
      <c r="K2790" s="93">
        <v>89</v>
      </c>
      <c r="L2790" s="93">
        <v>510</v>
      </c>
      <c r="M2790" s="48">
        <v>599</v>
      </c>
      <c r="N2790" s="48">
        <v>1348</v>
      </c>
      <c r="O2790" s="48">
        <v>229</v>
      </c>
      <c r="P2790" s="48">
        <v>1114</v>
      </c>
      <c r="Q2790" s="48">
        <v>1343</v>
      </c>
      <c r="R2790" s="48">
        <v>2</v>
      </c>
      <c r="S2790" s="48">
        <v>3</v>
      </c>
      <c r="T2790" s="48">
        <v>5</v>
      </c>
      <c r="U2790" s="48">
        <v>231</v>
      </c>
      <c r="V2790" s="48">
        <v>1117</v>
      </c>
      <c r="W2790" s="156">
        <v>183977</v>
      </c>
      <c r="X2790" s="156">
        <v>367</v>
      </c>
      <c r="Y2790" s="156">
        <v>184344</v>
      </c>
      <c r="Z2790" s="28">
        <v>1</v>
      </c>
      <c r="AA2790" s="28"/>
      <c r="AB2790" s="111">
        <v>32</v>
      </c>
      <c r="AC2790" s="28">
        <v>0.219</v>
      </c>
      <c r="AD2790" s="28">
        <v>4.7699999999999999E-2</v>
      </c>
      <c r="AE2790" s="139"/>
      <c r="AF2790" s="139"/>
      <c r="AG2790" s="93">
        <v>111</v>
      </c>
      <c r="AH2790" s="93">
        <v>242</v>
      </c>
      <c r="AI2790" s="1"/>
      <c r="AJ2790" s="1"/>
      <c r="AK2790" s="1"/>
      <c r="AL2790" s="1"/>
      <c r="AM2790" s="1"/>
      <c r="AN2790" s="1"/>
      <c r="AO2790" s="1"/>
      <c r="AP2790" s="1"/>
      <c r="AQ2790" s="1"/>
      <c r="AR2790" s="1"/>
      <c r="AS2790" s="1"/>
      <c r="AT2790" s="1"/>
      <c r="AU2790" s="1"/>
      <c r="AV2790" s="1"/>
      <c r="AW2790" s="1"/>
      <c r="AX2790" s="1"/>
      <c r="AY2790" s="1"/>
    </row>
    <row r="2791" spans="1:51">
      <c r="A2791" s="51" t="s">
        <v>179</v>
      </c>
      <c r="B2791" s="2" t="s">
        <v>74</v>
      </c>
      <c r="C2791" s="14" t="s">
        <v>189</v>
      </c>
      <c r="D2791" s="2">
        <v>2015</v>
      </c>
      <c r="E2791" s="14">
        <v>2016</v>
      </c>
      <c r="F2791" s="14" t="s">
        <v>101</v>
      </c>
      <c r="G2791" s="93">
        <v>4671</v>
      </c>
      <c r="H2791" s="93">
        <v>30679</v>
      </c>
      <c r="I2791" s="93">
        <v>34</v>
      </c>
      <c r="J2791" s="93">
        <v>313</v>
      </c>
      <c r="K2791" s="93">
        <v>4705</v>
      </c>
      <c r="L2791" s="93">
        <v>30992</v>
      </c>
      <c r="M2791" s="48">
        <v>35697</v>
      </c>
      <c r="N2791" s="48">
        <v>71547</v>
      </c>
      <c r="O2791" s="48">
        <v>10945</v>
      </c>
      <c r="P2791" s="48">
        <v>59744</v>
      </c>
      <c r="Q2791" s="48">
        <v>70689</v>
      </c>
      <c r="R2791" s="48">
        <v>131</v>
      </c>
      <c r="S2791" s="48">
        <v>727</v>
      </c>
      <c r="T2791" s="48">
        <v>858</v>
      </c>
      <c r="U2791" s="48">
        <v>11076</v>
      </c>
      <c r="V2791" s="48">
        <v>60471</v>
      </c>
      <c r="W2791" s="156">
        <v>10258395</v>
      </c>
      <c r="X2791" s="156">
        <v>95792</v>
      </c>
      <c r="Y2791" s="156">
        <v>10354187</v>
      </c>
      <c r="Z2791" s="28">
        <v>0.94489999999999996</v>
      </c>
      <c r="AA2791" s="28"/>
      <c r="AB2791" s="111">
        <v>4</v>
      </c>
      <c r="AC2791" s="28">
        <v>0.5</v>
      </c>
      <c r="AD2791" s="28">
        <v>4.5499999999999999E-2</v>
      </c>
      <c r="AE2791" s="139"/>
      <c r="AF2791" s="139"/>
      <c r="AG2791" s="93">
        <v>5178</v>
      </c>
      <c r="AH2791" s="93">
        <v>10497</v>
      </c>
      <c r="AI2791" s="1"/>
      <c r="AJ2791" s="1"/>
      <c r="AK2791" s="1"/>
      <c r="AL2791" s="1"/>
      <c r="AM2791" s="1"/>
      <c r="AN2791" s="1"/>
      <c r="AO2791" s="1"/>
      <c r="AP2791" s="1"/>
      <c r="AQ2791" s="1"/>
      <c r="AR2791" s="1"/>
      <c r="AS2791" s="1"/>
      <c r="AT2791" s="1"/>
      <c r="AU2791" s="1"/>
      <c r="AV2791" s="1"/>
      <c r="AW2791" s="1"/>
      <c r="AX2791" s="1"/>
      <c r="AY2791" s="1"/>
    </row>
    <row r="2792" spans="1:51">
      <c r="A2792" s="51" t="s">
        <v>180</v>
      </c>
      <c r="B2792" s="2" t="s">
        <v>75</v>
      </c>
      <c r="C2792" s="14" t="s">
        <v>189</v>
      </c>
      <c r="D2792" s="2">
        <v>2015</v>
      </c>
      <c r="E2792" s="14">
        <v>2016</v>
      </c>
      <c r="F2792" s="14" t="s">
        <v>101</v>
      </c>
      <c r="G2792" s="93">
        <v>425</v>
      </c>
      <c r="H2792" s="93">
        <v>2174</v>
      </c>
      <c r="I2792" s="93">
        <v>0</v>
      </c>
      <c r="J2792" s="93">
        <v>1</v>
      </c>
      <c r="K2792" s="93">
        <v>425</v>
      </c>
      <c r="L2792" s="93">
        <v>2175</v>
      </c>
      <c r="M2792" s="48">
        <v>2600</v>
      </c>
      <c r="N2792" s="48">
        <v>5315</v>
      </c>
      <c r="O2792" s="48">
        <v>1174</v>
      </c>
      <c r="P2792" s="48">
        <v>4138</v>
      </c>
      <c r="Q2792" s="48">
        <v>5312</v>
      </c>
      <c r="R2792" s="48">
        <v>0</v>
      </c>
      <c r="S2792" s="48">
        <v>3</v>
      </c>
      <c r="T2792" s="48">
        <v>3</v>
      </c>
      <c r="U2792" s="48">
        <v>1174</v>
      </c>
      <c r="V2792" s="48">
        <v>4141</v>
      </c>
      <c r="W2792" s="156">
        <v>721383</v>
      </c>
      <c r="X2792" s="156">
        <v>154</v>
      </c>
      <c r="Y2792" s="156">
        <v>721537</v>
      </c>
      <c r="Z2792" s="28">
        <v>0.98099999999999998</v>
      </c>
      <c r="AA2792" s="28"/>
      <c r="AB2792" s="111">
        <v>32</v>
      </c>
      <c r="AC2792" s="28">
        <v>0.219</v>
      </c>
      <c r="AD2792" s="28">
        <v>4.7699999999999999E-2</v>
      </c>
      <c r="AE2792" s="139"/>
      <c r="AF2792" s="139"/>
      <c r="AG2792" s="93">
        <v>130</v>
      </c>
      <c r="AH2792" s="93">
        <v>235</v>
      </c>
      <c r="AI2792" s="1"/>
      <c r="AJ2792" s="1"/>
      <c r="AK2792" s="1"/>
      <c r="AL2792" s="1"/>
      <c r="AM2792" s="1"/>
      <c r="AN2792" s="1"/>
      <c r="AO2792" s="1"/>
      <c r="AP2792" s="1"/>
      <c r="AQ2792" s="1"/>
      <c r="AR2792" s="1"/>
      <c r="AS2792" s="1"/>
      <c r="AT2792" s="1"/>
      <c r="AU2792" s="1"/>
      <c r="AV2792" s="1"/>
      <c r="AW2792" s="1"/>
      <c r="AX2792" s="1"/>
      <c r="AY2792" s="1"/>
    </row>
    <row r="2793" spans="1:51">
      <c r="A2793" s="51" t="s">
        <v>181</v>
      </c>
      <c r="B2793" s="2" t="s">
        <v>75</v>
      </c>
      <c r="C2793" s="14" t="s">
        <v>189</v>
      </c>
      <c r="D2793" s="2">
        <v>2015</v>
      </c>
      <c r="E2793" s="14">
        <v>2016</v>
      </c>
      <c r="F2793" s="14" t="s">
        <v>101</v>
      </c>
      <c r="G2793" s="93">
        <v>576</v>
      </c>
      <c r="H2793" s="93">
        <v>6662</v>
      </c>
      <c r="I2793" s="93">
        <v>1</v>
      </c>
      <c r="J2793" s="93">
        <v>18</v>
      </c>
      <c r="K2793" s="93">
        <v>577</v>
      </c>
      <c r="L2793" s="93">
        <v>6680</v>
      </c>
      <c r="M2793" s="48">
        <v>7257</v>
      </c>
      <c r="N2793" s="48">
        <v>12992</v>
      </c>
      <c r="O2793" s="48">
        <v>1414</v>
      </c>
      <c r="P2793" s="48">
        <v>11534</v>
      </c>
      <c r="Q2793" s="48">
        <v>12948</v>
      </c>
      <c r="R2793" s="48">
        <v>1</v>
      </c>
      <c r="S2793" s="48">
        <v>43</v>
      </c>
      <c r="T2793" s="48">
        <v>44</v>
      </c>
      <c r="U2793" s="48">
        <v>1415</v>
      </c>
      <c r="V2793" s="48">
        <v>11577</v>
      </c>
      <c r="W2793" s="156">
        <v>1762916</v>
      </c>
      <c r="X2793" s="156">
        <v>4193</v>
      </c>
      <c r="Y2793" s="156">
        <v>1767109</v>
      </c>
      <c r="Z2793" s="28">
        <v>0.99729999999999996</v>
      </c>
      <c r="AA2793" s="28"/>
      <c r="AB2793" s="111">
        <v>32</v>
      </c>
      <c r="AC2793" s="28">
        <v>0.219</v>
      </c>
      <c r="AD2793" s="28">
        <v>4.7699999999999999E-2</v>
      </c>
      <c r="AE2793" s="139"/>
      <c r="AF2793" s="139"/>
      <c r="AG2793" s="93">
        <v>409</v>
      </c>
      <c r="AH2793" s="93">
        <v>825</v>
      </c>
      <c r="AI2793" s="1"/>
      <c r="AJ2793" s="1"/>
      <c r="AK2793" s="1"/>
      <c r="AL2793" s="1"/>
      <c r="AM2793" s="1"/>
      <c r="AN2793" s="1"/>
      <c r="AO2793" s="1"/>
      <c r="AP2793" s="1"/>
      <c r="AQ2793" s="1"/>
      <c r="AR2793" s="1"/>
      <c r="AS2793" s="1"/>
      <c r="AT2793" s="1"/>
      <c r="AU2793" s="1"/>
      <c r="AV2793" s="1"/>
      <c r="AW2793" s="1"/>
      <c r="AX2793" s="1"/>
      <c r="AY2793" s="1"/>
    </row>
    <row r="2794" spans="1:51">
      <c r="A2794" s="13" t="s">
        <v>123</v>
      </c>
      <c r="B2794" s="2" t="s">
        <v>74</v>
      </c>
      <c r="C2794" s="14" t="s">
        <v>189</v>
      </c>
      <c r="D2794" s="2">
        <v>2015</v>
      </c>
      <c r="E2794" s="14">
        <v>2016</v>
      </c>
      <c r="F2794" s="14" t="s">
        <v>101</v>
      </c>
      <c r="G2794" s="93">
        <v>14721</v>
      </c>
      <c r="H2794" s="93">
        <v>88600</v>
      </c>
      <c r="I2794" s="93">
        <v>98</v>
      </c>
      <c r="J2794" s="93">
        <v>388</v>
      </c>
      <c r="K2794" s="93">
        <v>14819</v>
      </c>
      <c r="L2794" s="93">
        <v>88988</v>
      </c>
      <c r="M2794" s="48">
        <v>103807</v>
      </c>
      <c r="N2794" s="48">
        <v>240668</v>
      </c>
      <c r="O2794" s="48">
        <v>40461</v>
      </c>
      <c r="P2794" s="48">
        <v>198898</v>
      </c>
      <c r="Q2794" s="48">
        <v>239359</v>
      </c>
      <c r="R2794" s="48">
        <v>297</v>
      </c>
      <c r="S2794" s="48">
        <v>1012</v>
      </c>
      <c r="T2794" s="48">
        <v>1309</v>
      </c>
      <c r="U2794" s="48">
        <v>40758</v>
      </c>
      <c r="V2794" s="48">
        <v>199910</v>
      </c>
      <c r="W2794" s="156">
        <v>33063644</v>
      </c>
      <c r="X2794" s="156">
        <v>154618</v>
      </c>
      <c r="Y2794" s="156">
        <v>33218262</v>
      </c>
      <c r="Z2794" s="28">
        <v>0.92959999999999998</v>
      </c>
      <c r="AA2794" s="28"/>
      <c r="AB2794" s="111">
        <v>10</v>
      </c>
      <c r="AC2794" s="28">
        <v>0.4</v>
      </c>
      <c r="AD2794" s="28">
        <v>3.4700000000000002E-2</v>
      </c>
      <c r="AE2794" s="139"/>
      <c r="AF2794" s="139"/>
      <c r="AG2794" s="93">
        <v>13700</v>
      </c>
      <c r="AH2794" s="93">
        <v>30765</v>
      </c>
    </row>
    <row r="2795" spans="1:51">
      <c r="A2795" s="13" t="s">
        <v>124</v>
      </c>
      <c r="B2795" s="2" t="s">
        <v>75</v>
      </c>
      <c r="C2795" s="14" t="s">
        <v>189</v>
      </c>
      <c r="D2795" s="2">
        <v>2015</v>
      </c>
      <c r="E2795" s="14">
        <v>2016</v>
      </c>
      <c r="F2795" s="14" t="s">
        <v>101</v>
      </c>
      <c r="G2795" s="93">
        <v>215</v>
      </c>
      <c r="H2795" s="93">
        <v>1288</v>
      </c>
      <c r="I2795" s="93">
        <v>0</v>
      </c>
      <c r="J2795" s="93">
        <v>4</v>
      </c>
      <c r="K2795" s="93">
        <v>215</v>
      </c>
      <c r="L2795" s="93">
        <v>1292</v>
      </c>
      <c r="M2795" s="48">
        <v>1507</v>
      </c>
      <c r="N2795" s="48">
        <v>3560</v>
      </c>
      <c r="O2795" s="48">
        <v>593</v>
      </c>
      <c r="P2795" s="48">
        <v>2952</v>
      </c>
      <c r="Q2795" s="48">
        <v>3545</v>
      </c>
      <c r="R2795" s="48">
        <v>1</v>
      </c>
      <c r="S2795" s="48">
        <v>14</v>
      </c>
      <c r="T2795" s="48">
        <v>15</v>
      </c>
      <c r="U2795" s="48">
        <v>594</v>
      </c>
      <c r="V2795" s="48">
        <v>2966</v>
      </c>
      <c r="W2795" s="156">
        <v>437777</v>
      </c>
      <c r="X2795" s="156">
        <v>1008</v>
      </c>
      <c r="Y2795" s="156">
        <v>438785</v>
      </c>
      <c r="Z2795" s="28">
        <v>1</v>
      </c>
      <c r="AA2795" s="28"/>
      <c r="AB2795" s="111">
        <v>32</v>
      </c>
      <c r="AC2795" s="28">
        <v>0.219</v>
      </c>
      <c r="AD2795" s="28">
        <v>4.7699999999999999E-2</v>
      </c>
      <c r="AE2795" s="139"/>
      <c r="AF2795" s="139"/>
      <c r="AG2795" s="93">
        <v>205</v>
      </c>
      <c r="AH2795" s="93">
        <v>452</v>
      </c>
    </row>
    <row r="2796" spans="1:51">
      <c r="A2796" s="13" t="s">
        <v>125</v>
      </c>
      <c r="B2796" s="2" t="s">
        <v>75</v>
      </c>
      <c r="C2796" s="14" t="s">
        <v>189</v>
      </c>
      <c r="D2796" s="2">
        <v>2015</v>
      </c>
      <c r="E2796" s="14">
        <v>2016</v>
      </c>
      <c r="F2796" s="14" t="s">
        <v>101</v>
      </c>
      <c r="G2796" s="93">
        <v>998</v>
      </c>
      <c r="H2796" s="93">
        <v>11457</v>
      </c>
      <c r="I2796" s="93">
        <v>1</v>
      </c>
      <c r="J2796" s="93">
        <v>17</v>
      </c>
      <c r="K2796" s="93">
        <v>999</v>
      </c>
      <c r="L2796" s="93">
        <v>11474</v>
      </c>
      <c r="M2796" s="48">
        <v>12473</v>
      </c>
      <c r="N2796" s="48">
        <v>21404</v>
      </c>
      <c r="O2796" s="48">
        <v>2490</v>
      </c>
      <c r="P2796" s="48">
        <v>18877</v>
      </c>
      <c r="Q2796" s="48">
        <v>21367</v>
      </c>
      <c r="R2796" s="48">
        <v>2</v>
      </c>
      <c r="S2796" s="48">
        <v>35</v>
      </c>
      <c r="T2796" s="48">
        <v>37</v>
      </c>
      <c r="U2796" s="48">
        <v>2492</v>
      </c>
      <c r="V2796" s="48">
        <v>18912</v>
      </c>
      <c r="W2796" s="156">
        <v>3007912</v>
      </c>
      <c r="X2796" s="156">
        <v>4563</v>
      </c>
      <c r="Y2796" s="156">
        <v>3012475</v>
      </c>
      <c r="Z2796" s="28">
        <v>0.99129999999999996</v>
      </c>
      <c r="AA2796" s="28"/>
      <c r="AB2796" s="111">
        <v>32</v>
      </c>
      <c r="AC2796" s="28">
        <v>0.219</v>
      </c>
      <c r="AD2796" s="28">
        <v>4.7699999999999999E-2</v>
      </c>
      <c r="AE2796" s="139"/>
      <c r="AF2796" s="139"/>
      <c r="AG2796" s="93">
        <v>633</v>
      </c>
      <c r="AH2796" s="93">
        <v>1169</v>
      </c>
    </row>
    <row r="2797" spans="1:51">
      <c r="A2797" s="13" t="s">
        <v>126</v>
      </c>
      <c r="B2797" s="2" t="s">
        <v>75</v>
      </c>
      <c r="C2797" s="14" t="s">
        <v>189</v>
      </c>
      <c r="D2797" s="2">
        <v>2015</v>
      </c>
      <c r="E2797" s="14">
        <v>2016</v>
      </c>
      <c r="F2797" s="14" t="s">
        <v>101</v>
      </c>
      <c r="G2797" s="93">
        <v>2482</v>
      </c>
      <c r="H2797" s="93">
        <v>15053</v>
      </c>
      <c r="I2797" s="93">
        <v>10</v>
      </c>
      <c r="J2797" s="93">
        <v>145</v>
      </c>
      <c r="K2797" s="93">
        <v>2492</v>
      </c>
      <c r="L2797" s="93">
        <v>15198</v>
      </c>
      <c r="M2797" s="48">
        <v>17690</v>
      </c>
      <c r="N2797" s="48">
        <v>43941</v>
      </c>
      <c r="O2797" s="48">
        <v>7160</v>
      </c>
      <c r="P2797" s="48">
        <v>36321</v>
      </c>
      <c r="Q2797" s="48">
        <v>43481</v>
      </c>
      <c r="R2797" s="48">
        <v>33</v>
      </c>
      <c r="S2797" s="48">
        <v>427</v>
      </c>
      <c r="T2797" s="48">
        <v>460</v>
      </c>
      <c r="U2797" s="48">
        <v>7193</v>
      </c>
      <c r="V2797" s="48">
        <v>36748</v>
      </c>
      <c r="W2797" s="156">
        <v>5620001</v>
      </c>
      <c r="X2797" s="156">
        <v>47729</v>
      </c>
      <c r="Y2797" s="156">
        <v>5667730</v>
      </c>
      <c r="Z2797" s="28">
        <v>0.98019999999999996</v>
      </c>
      <c r="AA2797" s="28"/>
      <c r="AB2797" s="111">
        <v>32</v>
      </c>
      <c r="AC2797" s="28">
        <v>0.219</v>
      </c>
      <c r="AD2797" s="28">
        <v>4.7699999999999999E-2</v>
      </c>
      <c r="AE2797" s="139"/>
      <c r="AF2797" s="139"/>
      <c r="AG2797" s="93">
        <v>897</v>
      </c>
      <c r="AH2797" s="93">
        <v>1761</v>
      </c>
    </row>
    <row r="2798" spans="1:51">
      <c r="A2798" s="13" t="s">
        <v>127</v>
      </c>
      <c r="B2798" s="2" t="s">
        <v>75</v>
      </c>
      <c r="C2798" s="14" t="s">
        <v>189</v>
      </c>
      <c r="D2798" s="2">
        <v>2015</v>
      </c>
      <c r="E2798" s="14">
        <v>2016</v>
      </c>
      <c r="F2798" s="14" t="s">
        <v>101</v>
      </c>
      <c r="G2798" s="93">
        <v>120</v>
      </c>
      <c r="H2798" s="93">
        <v>964</v>
      </c>
      <c r="I2798" s="93">
        <v>0</v>
      </c>
      <c r="J2798" s="93">
        <v>6</v>
      </c>
      <c r="K2798" s="93">
        <v>120</v>
      </c>
      <c r="L2798" s="93">
        <v>970</v>
      </c>
      <c r="M2798" s="48">
        <v>1090</v>
      </c>
      <c r="N2798" s="48">
        <v>2116</v>
      </c>
      <c r="O2798" s="48">
        <v>345</v>
      </c>
      <c r="P2798" s="48">
        <v>1759</v>
      </c>
      <c r="Q2798" s="48">
        <v>2104</v>
      </c>
      <c r="R2798" s="48">
        <v>0</v>
      </c>
      <c r="S2798" s="48">
        <v>12</v>
      </c>
      <c r="T2798" s="48">
        <v>12</v>
      </c>
      <c r="U2798" s="48">
        <v>345</v>
      </c>
      <c r="V2798" s="48">
        <v>1771</v>
      </c>
      <c r="W2798" s="156">
        <v>270244</v>
      </c>
      <c r="X2798" s="156">
        <v>1091</v>
      </c>
      <c r="Y2798" s="156">
        <v>271335</v>
      </c>
      <c r="Z2798" s="28">
        <v>1</v>
      </c>
      <c r="AA2798" s="28"/>
      <c r="AB2798" s="111">
        <v>32</v>
      </c>
      <c r="AC2798" s="28">
        <v>0.219</v>
      </c>
      <c r="AD2798" s="28">
        <v>4.7699999999999999E-2</v>
      </c>
      <c r="AE2798" s="139"/>
      <c r="AF2798" s="139"/>
      <c r="AG2798" s="93">
        <v>78</v>
      </c>
      <c r="AH2798" s="93">
        <v>159</v>
      </c>
    </row>
    <row r="2799" spans="1:51">
      <c r="A2799" s="13" t="s">
        <v>128</v>
      </c>
      <c r="B2799" s="2" t="s">
        <v>75</v>
      </c>
      <c r="C2799" s="14" t="s">
        <v>189</v>
      </c>
      <c r="D2799" s="2">
        <v>2015</v>
      </c>
      <c r="E2799" s="14">
        <v>2016</v>
      </c>
      <c r="F2799" s="14" t="s">
        <v>101</v>
      </c>
      <c r="G2799" s="93">
        <v>10882</v>
      </c>
      <c r="H2799" s="93">
        <v>58591</v>
      </c>
      <c r="I2799" s="93">
        <v>18</v>
      </c>
      <c r="J2799" s="93">
        <v>390</v>
      </c>
      <c r="K2799" s="93">
        <v>10900</v>
      </c>
      <c r="L2799" s="93">
        <v>58981</v>
      </c>
      <c r="M2799" s="48">
        <v>69881</v>
      </c>
      <c r="N2799" s="48">
        <v>162931</v>
      </c>
      <c r="O2799" s="48">
        <v>29491</v>
      </c>
      <c r="P2799" s="48">
        <v>132470</v>
      </c>
      <c r="Q2799" s="48">
        <v>161961</v>
      </c>
      <c r="R2799" s="48">
        <v>59</v>
      </c>
      <c r="S2799" s="48">
        <v>911</v>
      </c>
      <c r="T2799" s="48">
        <v>970</v>
      </c>
      <c r="U2799" s="48">
        <v>29550</v>
      </c>
      <c r="V2799" s="48">
        <v>133381</v>
      </c>
      <c r="W2799" s="156">
        <v>22046731</v>
      </c>
      <c r="X2799" s="156">
        <v>130507</v>
      </c>
      <c r="Y2799" s="156">
        <v>22177238</v>
      </c>
      <c r="Z2799" s="28">
        <v>0.99690000000000001</v>
      </c>
      <c r="AA2799" s="28"/>
      <c r="AB2799" s="111">
        <v>8</v>
      </c>
      <c r="AC2799" s="28">
        <v>0.375</v>
      </c>
      <c r="AD2799" s="28">
        <v>0</v>
      </c>
      <c r="AE2799" s="139"/>
      <c r="AF2799" s="139"/>
      <c r="AG2799" s="93">
        <v>10140</v>
      </c>
      <c r="AH2799" s="93">
        <v>23127</v>
      </c>
    </row>
    <row r="2800" spans="1:51">
      <c r="A2800" s="13" t="s">
        <v>129</v>
      </c>
      <c r="B2800" s="2" t="s">
        <v>75</v>
      </c>
      <c r="C2800" s="14" t="s">
        <v>189</v>
      </c>
      <c r="D2800" s="2">
        <v>2015</v>
      </c>
      <c r="E2800" s="14">
        <v>2016</v>
      </c>
      <c r="F2800" s="14" t="s">
        <v>101</v>
      </c>
      <c r="G2800" s="93">
        <v>1492</v>
      </c>
      <c r="H2800" s="93">
        <v>9281</v>
      </c>
      <c r="I2800" s="93">
        <v>4</v>
      </c>
      <c r="J2800" s="93">
        <v>55</v>
      </c>
      <c r="K2800" s="93">
        <v>1496</v>
      </c>
      <c r="L2800" s="93">
        <v>9336</v>
      </c>
      <c r="M2800" s="48">
        <v>10832</v>
      </c>
      <c r="N2800" s="48">
        <v>24883</v>
      </c>
      <c r="O2800" s="48">
        <v>4093</v>
      </c>
      <c r="P2800" s="48">
        <v>20626</v>
      </c>
      <c r="Q2800" s="48">
        <v>24719</v>
      </c>
      <c r="R2800" s="48">
        <v>15</v>
      </c>
      <c r="S2800" s="48">
        <v>149</v>
      </c>
      <c r="T2800" s="48">
        <v>164</v>
      </c>
      <c r="U2800" s="48">
        <v>4108</v>
      </c>
      <c r="V2800" s="48">
        <v>20775</v>
      </c>
      <c r="W2800" s="156">
        <v>3232403</v>
      </c>
      <c r="X2800" s="156">
        <v>17424</v>
      </c>
      <c r="Y2800" s="156">
        <v>3249827</v>
      </c>
      <c r="Z2800" s="28">
        <v>0.99629999999999996</v>
      </c>
      <c r="AA2800" s="28"/>
      <c r="AB2800" s="111">
        <v>32</v>
      </c>
      <c r="AC2800" s="28">
        <v>0.219</v>
      </c>
      <c r="AD2800" s="28">
        <v>4.7699999999999999E-2</v>
      </c>
      <c r="AE2800" s="139"/>
      <c r="AF2800" s="139"/>
      <c r="AG2800" s="93">
        <v>1295</v>
      </c>
      <c r="AH2800" s="93">
        <v>2977</v>
      </c>
    </row>
    <row r="2801" spans="1:34">
      <c r="A2801" s="13" t="s">
        <v>130</v>
      </c>
      <c r="B2801" s="2" t="s">
        <v>75</v>
      </c>
      <c r="C2801" s="14" t="s">
        <v>189</v>
      </c>
      <c r="D2801" s="2">
        <v>2015</v>
      </c>
      <c r="E2801" s="14">
        <v>2016</v>
      </c>
      <c r="F2801" s="14" t="s">
        <v>101</v>
      </c>
      <c r="G2801" s="93">
        <v>630</v>
      </c>
      <c r="H2801" s="93">
        <v>5958</v>
      </c>
      <c r="I2801" s="93">
        <v>0</v>
      </c>
      <c r="J2801" s="93">
        <v>15</v>
      </c>
      <c r="K2801" s="93">
        <v>630</v>
      </c>
      <c r="L2801" s="93">
        <v>5973</v>
      </c>
      <c r="M2801" s="48">
        <v>6603</v>
      </c>
      <c r="N2801" s="48">
        <v>12620</v>
      </c>
      <c r="O2801" s="48">
        <v>1630</v>
      </c>
      <c r="P2801" s="48">
        <v>10948</v>
      </c>
      <c r="Q2801" s="48">
        <v>12578</v>
      </c>
      <c r="R2801" s="48">
        <v>1</v>
      </c>
      <c r="S2801" s="48">
        <v>41</v>
      </c>
      <c r="T2801" s="48">
        <v>42</v>
      </c>
      <c r="U2801" s="48">
        <v>1631</v>
      </c>
      <c r="V2801" s="48">
        <v>10989</v>
      </c>
      <c r="W2801" s="156">
        <v>1754438</v>
      </c>
      <c r="X2801" s="156">
        <v>5212</v>
      </c>
      <c r="Y2801" s="156">
        <v>1759650</v>
      </c>
      <c r="Z2801" s="28">
        <v>0.96579999999999999</v>
      </c>
      <c r="AA2801" s="28"/>
      <c r="AB2801" s="111">
        <v>32</v>
      </c>
      <c r="AC2801" s="28">
        <v>0.219</v>
      </c>
      <c r="AD2801" s="28">
        <v>4.7699999999999999E-2</v>
      </c>
      <c r="AE2801" s="139"/>
      <c r="AF2801" s="139"/>
      <c r="AG2801" s="93">
        <v>372</v>
      </c>
      <c r="AH2801" s="93">
        <v>752</v>
      </c>
    </row>
    <row r="2802" spans="1:34">
      <c r="A2802" s="13" t="s">
        <v>131</v>
      </c>
      <c r="B2802" s="2" t="s">
        <v>75</v>
      </c>
      <c r="C2802" s="14" t="s">
        <v>189</v>
      </c>
      <c r="D2802" s="2">
        <v>2015</v>
      </c>
      <c r="E2802" s="14">
        <v>2016</v>
      </c>
      <c r="F2802" s="14" t="s">
        <v>101</v>
      </c>
      <c r="G2802" s="93">
        <v>250</v>
      </c>
      <c r="H2802" s="93">
        <v>1299</v>
      </c>
      <c r="I2802" s="93">
        <v>0</v>
      </c>
      <c r="J2802" s="93">
        <v>1</v>
      </c>
      <c r="K2802" s="93">
        <v>250</v>
      </c>
      <c r="L2802" s="93">
        <v>1300</v>
      </c>
      <c r="M2802" s="48">
        <v>1550</v>
      </c>
      <c r="N2802" s="48">
        <v>3163</v>
      </c>
      <c r="O2802" s="48">
        <v>691</v>
      </c>
      <c r="P2802" s="48">
        <v>2466</v>
      </c>
      <c r="Q2802" s="48">
        <v>3157</v>
      </c>
      <c r="R2802" s="48">
        <v>0</v>
      </c>
      <c r="S2802" s="48">
        <v>6</v>
      </c>
      <c r="T2802" s="48">
        <v>6</v>
      </c>
      <c r="U2802" s="48">
        <v>691</v>
      </c>
      <c r="V2802" s="48">
        <v>2472</v>
      </c>
      <c r="W2802" s="156">
        <v>446187</v>
      </c>
      <c r="X2802" s="156">
        <v>564</v>
      </c>
      <c r="Y2802" s="156">
        <v>446751</v>
      </c>
      <c r="Z2802" s="28">
        <v>0.82669999999999999</v>
      </c>
      <c r="AA2802" s="28"/>
      <c r="AB2802" s="111">
        <v>32</v>
      </c>
      <c r="AC2802" s="28">
        <v>0.219</v>
      </c>
      <c r="AD2802" s="28">
        <v>4.7699999999999999E-2</v>
      </c>
      <c r="AE2802" s="139"/>
      <c r="AF2802" s="139"/>
      <c r="AG2802" s="93">
        <v>82</v>
      </c>
      <c r="AH2802" s="93">
        <v>153</v>
      </c>
    </row>
    <row r="2803" spans="1:34">
      <c r="A2803" s="13" t="s">
        <v>132</v>
      </c>
      <c r="B2803" s="2" t="s">
        <v>76</v>
      </c>
      <c r="C2803" s="14" t="s">
        <v>189</v>
      </c>
      <c r="D2803" s="2">
        <v>2015</v>
      </c>
      <c r="E2803" s="14">
        <v>2016</v>
      </c>
      <c r="F2803" s="14" t="s">
        <v>101</v>
      </c>
      <c r="G2803" s="93">
        <v>79180</v>
      </c>
      <c r="H2803" s="93">
        <v>495686</v>
      </c>
      <c r="I2803" s="93">
        <v>976</v>
      </c>
      <c r="J2803" s="93">
        <v>5961</v>
      </c>
      <c r="K2803" s="93">
        <v>80156</v>
      </c>
      <c r="L2803" s="93">
        <v>501647</v>
      </c>
      <c r="M2803" s="48">
        <v>581803</v>
      </c>
      <c r="N2803" s="48">
        <v>1162749</v>
      </c>
      <c r="O2803" s="48">
        <v>183395</v>
      </c>
      <c r="P2803" s="48">
        <v>963717</v>
      </c>
      <c r="Q2803" s="48">
        <v>1147112</v>
      </c>
      <c r="R2803" s="48">
        <v>3161</v>
      </c>
      <c r="S2803" s="48">
        <v>12476</v>
      </c>
      <c r="T2803" s="48">
        <v>15637</v>
      </c>
      <c r="U2803" s="48">
        <v>186556</v>
      </c>
      <c r="V2803" s="48">
        <v>976193</v>
      </c>
      <c r="W2803" s="156">
        <v>169459799</v>
      </c>
      <c r="X2803" s="156">
        <v>2373717</v>
      </c>
      <c r="Y2803" s="156">
        <v>171833516</v>
      </c>
      <c r="Z2803" s="28">
        <v>0.96189999999999998</v>
      </c>
      <c r="AA2803" s="28"/>
      <c r="AB2803" s="111">
        <v>33</v>
      </c>
      <c r="AC2803" s="28">
        <v>0.57599999999999996</v>
      </c>
      <c r="AD2803" s="28">
        <v>2.4500000000000001E-2</v>
      </c>
      <c r="AE2803" s="139"/>
      <c r="AF2803" s="139"/>
      <c r="AG2803" s="93">
        <v>105675</v>
      </c>
      <c r="AH2803" s="93">
        <v>218726</v>
      </c>
    </row>
    <row r="2804" spans="1:34">
      <c r="A2804" s="13" t="s">
        <v>133</v>
      </c>
      <c r="B2804" s="2" t="s">
        <v>75</v>
      </c>
      <c r="C2804" s="14" t="s">
        <v>189</v>
      </c>
      <c r="D2804" s="2">
        <v>2015</v>
      </c>
      <c r="E2804" s="14">
        <v>2016</v>
      </c>
      <c r="F2804" s="14" t="s">
        <v>101</v>
      </c>
      <c r="G2804" s="93">
        <v>1925</v>
      </c>
      <c r="H2804" s="93">
        <v>10322</v>
      </c>
      <c r="I2804" s="93">
        <v>4</v>
      </c>
      <c r="J2804" s="93">
        <v>22</v>
      </c>
      <c r="K2804" s="93">
        <v>1929</v>
      </c>
      <c r="L2804" s="93">
        <v>10344</v>
      </c>
      <c r="M2804" s="48">
        <v>12273</v>
      </c>
      <c r="N2804" s="48">
        <v>29988</v>
      </c>
      <c r="O2804" s="48">
        <v>5357</v>
      </c>
      <c r="P2804" s="48">
        <v>24544</v>
      </c>
      <c r="Q2804" s="48">
        <v>29901</v>
      </c>
      <c r="R2804" s="48">
        <v>11</v>
      </c>
      <c r="S2804" s="48">
        <v>76</v>
      </c>
      <c r="T2804" s="48">
        <v>87</v>
      </c>
      <c r="U2804" s="48">
        <v>5368</v>
      </c>
      <c r="V2804" s="48">
        <v>24620</v>
      </c>
      <c r="W2804" s="156">
        <v>4017469</v>
      </c>
      <c r="X2804" s="156">
        <v>9735</v>
      </c>
      <c r="Y2804" s="156">
        <v>4027204</v>
      </c>
      <c r="Z2804" s="28">
        <v>0.99809999999999999</v>
      </c>
      <c r="AA2804" s="28"/>
      <c r="AB2804" s="111">
        <v>32</v>
      </c>
      <c r="AC2804" s="28">
        <v>0.219</v>
      </c>
      <c r="AD2804" s="28">
        <v>4.7699999999999999E-2</v>
      </c>
      <c r="AE2804" s="139"/>
      <c r="AF2804" s="139"/>
      <c r="AG2804" s="93">
        <v>2869</v>
      </c>
      <c r="AH2804" s="93">
        <v>6838</v>
      </c>
    </row>
    <row r="2805" spans="1:34">
      <c r="A2805" s="13" t="s">
        <v>134</v>
      </c>
      <c r="B2805" s="2" t="s">
        <v>75</v>
      </c>
      <c r="C2805" s="14" t="s">
        <v>189</v>
      </c>
      <c r="D2805" s="2">
        <v>2015</v>
      </c>
      <c r="E2805" s="14">
        <v>2016</v>
      </c>
      <c r="F2805" s="14" t="s">
        <v>101</v>
      </c>
      <c r="G2805" s="93">
        <v>591</v>
      </c>
      <c r="H2805" s="93">
        <v>5672</v>
      </c>
      <c r="I2805" s="93">
        <v>17</v>
      </c>
      <c r="J2805" s="93">
        <v>130</v>
      </c>
      <c r="K2805" s="93">
        <v>608</v>
      </c>
      <c r="L2805" s="93">
        <v>5802</v>
      </c>
      <c r="M2805" s="48">
        <v>6410</v>
      </c>
      <c r="N2805" s="48">
        <v>10552</v>
      </c>
      <c r="O2805" s="48">
        <v>1298</v>
      </c>
      <c r="P2805" s="48">
        <v>8879</v>
      </c>
      <c r="Q2805" s="48">
        <v>10177</v>
      </c>
      <c r="R2805" s="48">
        <v>46</v>
      </c>
      <c r="S2805" s="48">
        <v>329</v>
      </c>
      <c r="T2805" s="48">
        <v>375</v>
      </c>
      <c r="U2805" s="48">
        <v>1344</v>
      </c>
      <c r="V2805" s="48">
        <v>9208</v>
      </c>
      <c r="W2805" s="156">
        <v>1464109</v>
      </c>
      <c r="X2805" s="156">
        <v>32491</v>
      </c>
      <c r="Y2805" s="156">
        <v>1496600</v>
      </c>
      <c r="Z2805" s="28">
        <v>0.98599999999999999</v>
      </c>
      <c r="AA2805" s="28"/>
      <c r="AB2805" s="111">
        <v>32</v>
      </c>
      <c r="AC2805" s="28">
        <v>0.219</v>
      </c>
      <c r="AD2805" s="28">
        <v>4.7699999999999999E-2</v>
      </c>
      <c r="AE2805" s="139"/>
      <c r="AF2805" s="139"/>
      <c r="AG2805" s="93">
        <v>1278</v>
      </c>
      <c r="AH2805" s="93">
        <v>2343</v>
      </c>
    </row>
    <row r="2806" spans="1:34">
      <c r="A2806" s="13" t="s">
        <v>135</v>
      </c>
      <c r="B2806" s="2" t="s">
        <v>75</v>
      </c>
      <c r="C2806" s="14" t="s">
        <v>189</v>
      </c>
      <c r="D2806" s="2">
        <v>2015</v>
      </c>
      <c r="E2806" s="14">
        <v>2016</v>
      </c>
      <c r="F2806" s="14" t="s">
        <v>101</v>
      </c>
      <c r="G2806" s="93">
        <v>130</v>
      </c>
      <c r="H2806" s="93">
        <v>983</v>
      </c>
      <c r="I2806" s="93">
        <v>0</v>
      </c>
      <c r="J2806" s="93">
        <v>0</v>
      </c>
      <c r="K2806" s="93">
        <v>130</v>
      </c>
      <c r="L2806" s="93">
        <v>983</v>
      </c>
      <c r="M2806" s="48">
        <v>1113</v>
      </c>
      <c r="N2806" s="48">
        <v>2089</v>
      </c>
      <c r="O2806" s="48">
        <v>370</v>
      </c>
      <c r="P2806" s="48">
        <v>1719</v>
      </c>
      <c r="Q2806" s="48">
        <v>2089</v>
      </c>
      <c r="R2806" s="48">
        <v>0</v>
      </c>
      <c r="S2806" s="48">
        <v>0</v>
      </c>
      <c r="T2806" s="48">
        <v>0</v>
      </c>
      <c r="U2806" s="48">
        <v>370</v>
      </c>
      <c r="V2806" s="48">
        <v>1719</v>
      </c>
      <c r="W2806" s="156">
        <v>277465</v>
      </c>
      <c r="X2806" s="156">
        <v>0</v>
      </c>
      <c r="Y2806" s="156">
        <v>277465</v>
      </c>
      <c r="Z2806" s="28">
        <v>0.96079999999999999</v>
      </c>
      <c r="AA2806" s="28"/>
      <c r="AB2806" s="111">
        <v>32</v>
      </c>
      <c r="AC2806" s="28">
        <v>0.219</v>
      </c>
      <c r="AD2806" s="28">
        <v>4.7699999999999999E-2</v>
      </c>
      <c r="AE2806" s="139"/>
      <c r="AF2806" s="139"/>
      <c r="AG2806" s="93">
        <v>27</v>
      </c>
      <c r="AH2806" s="93">
        <v>46</v>
      </c>
    </row>
    <row r="2807" spans="1:34">
      <c r="A2807" s="13" t="s">
        <v>136</v>
      </c>
      <c r="B2807" s="2" t="s">
        <v>75</v>
      </c>
      <c r="C2807" s="14" t="s">
        <v>189</v>
      </c>
      <c r="D2807" s="2">
        <v>2015</v>
      </c>
      <c r="E2807" s="14">
        <v>2016</v>
      </c>
      <c r="F2807" s="14" t="s">
        <v>101</v>
      </c>
      <c r="G2807" s="93">
        <v>708</v>
      </c>
      <c r="H2807" s="93">
        <v>6315</v>
      </c>
      <c r="I2807" s="93">
        <v>1</v>
      </c>
      <c r="J2807" s="93">
        <v>20</v>
      </c>
      <c r="K2807" s="93">
        <v>709</v>
      </c>
      <c r="L2807" s="93">
        <v>6335</v>
      </c>
      <c r="M2807" s="48">
        <v>7044</v>
      </c>
      <c r="N2807" s="48">
        <v>13249</v>
      </c>
      <c r="O2807" s="48">
        <v>1817</v>
      </c>
      <c r="P2807" s="48">
        <v>11379</v>
      </c>
      <c r="Q2807" s="48">
        <v>13196</v>
      </c>
      <c r="R2807" s="48">
        <v>2</v>
      </c>
      <c r="S2807" s="48">
        <v>51</v>
      </c>
      <c r="T2807" s="48">
        <v>53</v>
      </c>
      <c r="U2807" s="48">
        <v>1819</v>
      </c>
      <c r="V2807" s="48">
        <v>11430</v>
      </c>
      <c r="W2807" s="156">
        <v>1907283</v>
      </c>
      <c r="X2807" s="156">
        <v>6371</v>
      </c>
      <c r="Y2807" s="156">
        <v>1913654</v>
      </c>
      <c r="Z2807" s="28">
        <v>0.99419999999999997</v>
      </c>
      <c r="AA2807" s="28"/>
      <c r="AB2807" s="111">
        <v>32</v>
      </c>
      <c r="AC2807" s="28">
        <v>0.219</v>
      </c>
      <c r="AD2807" s="28">
        <v>4.7699999999999999E-2</v>
      </c>
      <c r="AE2807" s="139"/>
      <c r="AF2807" s="139"/>
      <c r="AG2807" s="93">
        <v>557</v>
      </c>
      <c r="AH2807" s="93">
        <v>1219</v>
      </c>
    </row>
    <row r="2808" spans="1:34">
      <c r="A2808" s="13" t="s">
        <v>137</v>
      </c>
      <c r="B2808" s="2" t="s">
        <v>75</v>
      </c>
      <c r="C2808" s="14" t="s">
        <v>189</v>
      </c>
      <c r="D2808" s="2">
        <v>2015</v>
      </c>
      <c r="E2808" s="14">
        <v>2016</v>
      </c>
      <c r="F2808" s="14" t="s">
        <v>101</v>
      </c>
      <c r="G2808" s="93">
        <v>4405</v>
      </c>
      <c r="H2808" s="93">
        <v>20607</v>
      </c>
      <c r="I2808" s="93">
        <v>6</v>
      </c>
      <c r="J2808" s="93">
        <v>35</v>
      </c>
      <c r="K2808" s="93">
        <v>4411</v>
      </c>
      <c r="L2808" s="93">
        <v>20642</v>
      </c>
      <c r="M2808" s="48">
        <v>25053</v>
      </c>
      <c r="N2808" s="48">
        <v>57942</v>
      </c>
      <c r="O2808" s="48">
        <v>12003</v>
      </c>
      <c r="P2808" s="48">
        <v>45813</v>
      </c>
      <c r="Q2808" s="48">
        <v>57816</v>
      </c>
      <c r="R2808" s="48">
        <v>23</v>
      </c>
      <c r="S2808" s="48">
        <v>103</v>
      </c>
      <c r="T2808" s="48">
        <v>126</v>
      </c>
      <c r="U2808" s="48">
        <v>12026</v>
      </c>
      <c r="V2808" s="48">
        <v>45916</v>
      </c>
      <c r="W2808" s="156">
        <v>7829721</v>
      </c>
      <c r="X2808" s="156">
        <v>12316</v>
      </c>
      <c r="Y2808" s="156">
        <v>7842037</v>
      </c>
      <c r="Z2808" s="28">
        <v>0.99680000000000002</v>
      </c>
      <c r="AA2808" s="28"/>
      <c r="AB2808" s="111">
        <v>1</v>
      </c>
      <c r="AC2808" s="28">
        <v>0</v>
      </c>
      <c r="AD2808" s="28">
        <v>8.9999999999999993E-3</v>
      </c>
      <c r="AE2808" s="139"/>
      <c r="AF2808" s="139"/>
      <c r="AG2808" s="93">
        <v>3945</v>
      </c>
      <c r="AH2808" s="93">
        <v>8993</v>
      </c>
    </row>
    <row r="2809" spans="1:34">
      <c r="A2809" s="13" t="s">
        <v>138</v>
      </c>
      <c r="B2809" s="2" t="s">
        <v>75</v>
      </c>
      <c r="C2809" s="14" t="s">
        <v>189</v>
      </c>
      <c r="D2809" s="2">
        <v>2015</v>
      </c>
      <c r="E2809" s="14">
        <v>2016</v>
      </c>
      <c r="F2809" s="14" t="s">
        <v>101</v>
      </c>
      <c r="G2809" s="93">
        <v>74</v>
      </c>
      <c r="H2809" s="93">
        <v>399</v>
      </c>
      <c r="I2809" s="93">
        <v>0</v>
      </c>
      <c r="J2809" s="93">
        <v>0</v>
      </c>
      <c r="K2809" s="93">
        <v>74</v>
      </c>
      <c r="L2809" s="93">
        <v>399</v>
      </c>
      <c r="M2809" s="48">
        <v>473</v>
      </c>
      <c r="N2809" s="48">
        <v>1026</v>
      </c>
      <c r="O2809" s="48">
        <v>188</v>
      </c>
      <c r="P2809" s="48">
        <v>838</v>
      </c>
      <c r="Q2809" s="48">
        <v>1026</v>
      </c>
      <c r="R2809" s="48">
        <v>0</v>
      </c>
      <c r="S2809" s="48">
        <v>0</v>
      </c>
      <c r="T2809" s="48">
        <v>0</v>
      </c>
      <c r="U2809" s="48">
        <v>188</v>
      </c>
      <c r="V2809" s="48">
        <v>838</v>
      </c>
      <c r="W2809" s="156">
        <v>132033</v>
      </c>
      <c r="X2809" s="156">
        <v>0</v>
      </c>
      <c r="Y2809" s="156">
        <v>132033</v>
      </c>
      <c r="Z2809" s="28">
        <v>1</v>
      </c>
      <c r="AA2809" s="28"/>
      <c r="AB2809" s="111">
        <v>32</v>
      </c>
      <c r="AC2809" s="28">
        <v>0.219</v>
      </c>
      <c r="AD2809" s="28">
        <v>4.7699999999999999E-2</v>
      </c>
      <c r="AE2809" s="139"/>
      <c r="AF2809" s="139"/>
      <c r="AG2809" s="93">
        <v>45</v>
      </c>
      <c r="AH2809" s="93">
        <v>78</v>
      </c>
    </row>
    <row r="2810" spans="1:34">
      <c r="A2810" s="13" t="s">
        <v>139</v>
      </c>
      <c r="B2810" s="2" t="s">
        <v>75</v>
      </c>
      <c r="C2810" s="14" t="s">
        <v>189</v>
      </c>
      <c r="D2810" s="2">
        <v>2015</v>
      </c>
      <c r="E2810" s="14">
        <v>2016</v>
      </c>
      <c r="F2810" s="14" t="s">
        <v>101</v>
      </c>
      <c r="G2810" s="93">
        <v>18</v>
      </c>
      <c r="H2810" s="93">
        <v>439</v>
      </c>
      <c r="I2810" s="93">
        <v>0</v>
      </c>
      <c r="J2810" s="93">
        <v>1</v>
      </c>
      <c r="K2810" s="93">
        <v>18</v>
      </c>
      <c r="L2810" s="93">
        <v>440</v>
      </c>
      <c r="M2810" s="48">
        <v>458</v>
      </c>
      <c r="N2810" s="48">
        <v>825</v>
      </c>
      <c r="O2810" s="48">
        <v>55</v>
      </c>
      <c r="P2810" s="48">
        <v>768</v>
      </c>
      <c r="Q2810" s="48">
        <v>823</v>
      </c>
      <c r="R2810" s="48">
        <v>0</v>
      </c>
      <c r="S2810" s="48">
        <v>2</v>
      </c>
      <c r="T2810" s="48">
        <v>2</v>
      </c>
      <c r="U2810" s="48">
        <v>55</v>
      </c>
      <c r="V2810" s="48">
        <v>770</v>
      </c>
      <c r="W2810" s="156">
        <v>113668</v>
      </c>
      <c r="X2810" s="156">
        <v>154</v>
      </c>
      <c r="Y2810" s="156">
        <v>113822</v>
      </c>
      <c r="Z2810" s="28">
        <v>0.97560000000000002</v>
      </c>
      <c r="AA2810" s="28"/>
      <c r="AB2810" s="111">
        <v>32</v>
      </c>
      <c r="AC2810" s="28">
        <v>0.219</v>
      </c>
      <c r="AD2810" s="28">
        <v>4.7699999999999999E-2</v>
      </c>
      <c r="AE2810" s="139"/>
      <c r="AF2810" s="139"/>
      <c r="AG2810" s="93">
        <v>63</v>
      </c>
      <c r="AH2810" s="93">
        <v>137</v>
      </c>
    </row>
    <row r="2811" spans="1:34">
      <c r="A2811" s="13" t="s">
        <v>140</v>
      </c>
      <c r="B2811" s="2" t="s">
        <v>75</v>
      </c>
      <c r="C2811" s="14" t="s">
        <v>189</v>
      </c>
      <c r="D2811" s="2">
        <v>2015</v>
      </c>
      <c r="E2811" s="14">
        <v>2016</v>
      </c>
      <c r="F2811" s="14" t="s">
        <v>101</v>
      </c>
      <c r="G2811" s="93">
        <v>2955</v>
      </c>
      <c r="H2811" s="93">
        <v>20480</v>
      </c>
      <c r="I2811" s="93">
        <v>9</v>
      </c>
      <c r="J2811" s="93">
        <v>115</v>
      </c>
      <c r="K2811" s="93">
        <v>2964</v>
      </c>
      <c r="L2811" s="93">
        <v>20595</v>
      </c>
      <c r="M2811" s="48">
        <v>23559</v>
      </c>
      <c r="N2811" s="48">
        <v>52629</v>
      </c>
      <c r="O2811" s="48">
        <v>7439</v>
      </c>
      <c r="P2811" s="48">
        <v>44818</v>
      </c>
      <c r="Q2811" s="48">
        <v>52257</v>
      </c>
      <c r="R2811" s="48">
        <v>34</v>
      </c>
      <c r="S2811" s="48">
        <v>338</v>
      </c>
      <c r="T2811" s="48">
        <v>372</v>
      </c>
      <c r="U2811" s="48">
        <v>7473</v>
      </c>
      <c r="V2811" s="48">
        <v>45156</v>
      </c>
      <c r="W2811" s="156">
        <v>7267551</v>
      </c>
      <c r="X2811" s="156">
        <v>40391</v>
      </c>
      <c r="Y2811" s="156">
        <v>7307942</v>
      </c>
      <c r="Z2811" s="28">
        <v>1</v>
      </c>
      <c r="AA2811" s="28"/>
      <c r="AB2811" s="111">
        <v>2</v>
      </c>
      <c r="AC2811" s="28">
        <v>0</v>
      </c>
      <c r="AD2811" s="28">
        <v>6.8900000000000003E-2</v>
      </c>
      <c r="AE2811" s="139"/>
      <c r="AF2811" s="139"/>
      <c r="AG2811" s="93">
        <v>7870</v>
      </c>
      <c r="AH2811" s="93">
        <v>17581</v>
      </c>
    </row>
    <row r="2812" spans="1:34">
      <c r="A2812" s="13" t="s">
        <v>141</v>
      </c>
      <c r="B2812" s="2" t="s">
        <v>75</v>
      </c>
      <c r="C2812" s="14" t="s">
        <v>189</v>
      </c>
      <c r="D2812" s="2">
        <v>2015</v>
      </c>
      <c r="E2812" s="14">
        <v>2016</v>
      </c>
      <c r="F2812" s="14" t="s">
        <v>101</v>
      </c>
      <c r="G2812" s="93">
        <v>340</v>
      </c>
      <c r="H2812" s="93">
        <v>3258</v>
      </c>
      <c r="I2812" s="93">
        <v>5</v>
      </c>
      <c r="J2812" s="93">
        <v>24</v>
      </c>
      <c r="K2812" s="93">
        <v>345</v>
      </c>
      <c r="L2812" s="93">
        <v>3282</v>
      </c>
      <c r="M2812" s="48">
        <v>3627</v>
      </c>
      <c r="N2812" s="48">
        <v>7528</v>
      </c>
      <c r="O2812" s="48">
        <v>821</v>
      </c>
      <c r="P2812" s="48">
        <v>6617</v>
      </c>
      <c r="Q2812" s="48">
        <v>7438</v>
      </c>
      <c r="R2812" s="48">
        <v>15</v>
      </c>
      <c r="S2812" s="48">
        <v>75</v>
      </c>
      <c r="T2812" s="48">
        <v>90</v>
      </c>
      <c r="U2812" s="48">
        <v>836</v>
      </c>
      <c r="V2812" s="48">
        <v>6692</v>
      </c>
      <c r="W2812" s="156">
        <v>944598</v>
      </c>
      <c r="X2812" s="156">
        <v>5667</v>
      </c>
      <c r="Y2812" s="156">
        <v>950265</v>
      </c>
      <c r="Z2812" s="28">
        <v>0.98440000000000005</v>
      </c>
      <c r="AA2812" s="28"/>
      <c r="AB2812" s="111">
        <v>32</v>
      </c>
      <c r="AC2812" s="28">
        <v>0.219</v>
      </c>
      <c r="AD2812" s="28">
        <v>4.7699999999999999E-2</v>
      </c>
      <c r="AE2812" s="139"/>
      <c r="AF2812" s="139"/>
      <c r="AG2812" s="93">
        <v>799</v>
      </c>
      <c r="AH2812" s="93">
        <v>1704</v>
      </c>
    </row>
    <row r="2813" spans="1:34">
      <c r="A2813" s="13" t="s">
        <v>142</v>
      </c>
      <c r="B2813" s="2" t="s">
        <v>75</v>
      </c>
      <c r="C2813" s="14" t="s">
        <v>189</v>
      </c>
      <c r="D2813" s="2">
        <v>2015</v>
      </c>
      <c r="E2813" s="14">
        <v>2016</v>
      </c>
      <c r="F2813" s="14" t="s">
        <v>101</v>
      </c>
      <c r="G2813" s="93">
        <v>300</v>
      </c>
      <c r="H2813" s="93">
        <v>3972</v>
      </c>
      <c r="I2813" s="93">
        <v>1</v>
      </c>
      <c r="J2813" s="93">
        <v>6</v>
      </c>
      <c r="K2813" s="93">
        <v>301</v>
      </c>
      <c r="L2813" s="93">
        <v>3978</v>
      </c>
      <c r="M2813" s="48">
        <v>4279</v>
      </c>
      <c r="N2813" s="48">
        <v>7674</v>
      </c>
      <c r="O2813" s="48">
        <v>770</v>
      </c>
      <c r="P2813" s="48">
        <v>6887</v>
      </c>
      <c r="Q2813" s="48">
        <v>7657</v>
      </c>
      <c r="R2813" s="48">
        <v>1</v>
      </c>
      <c r="S2813" s="48">
        <v>16</v>
      </c>
      <c r="T2813" s="48">
        <v>17</v>
      </c>
      <c r="U2813" s="48">
        <v>771</v>
      </c>
      <c r="V2813" s="48">
        <v>6903</v>
      </c>
      <c r="W2813" s="156">
        <v>1070555</v>
      </c>
      <c r="X2813" s="156">
        <v>1732</v>
      </c>
      <c r="Y2813" s="156">
        <v>1072287</v>
      </c>
      <c r="Z2813" s="28">
        <v>1</v>
      </c>
      <c r="AA2813" s="28"/>
      <c r="AB2813" s="111">
        <v>32</v>
      </c>
      <c r="AC2813" s="28">
        <v>0.219</v>
      </c>
      <c r="AD2813" s="28">
        <v>4.7699999999999999E-2</v>
      </c>
      <c r="AE2813" s="139"/>
      <c r="AF2813" s="139"/>
      <c r="AG2813" s="93">
        <v>140</v>
      </c>
      <c r="AH2813" s="93">
        <v>245</v>
      </c>
    </row>
    <row r="2814" spans="1:34">
      <c r="A2814" s="13" t="s">
        <v>143</v>
      </c>
      <c r="B2814" s="2" t="s">
        <v>74</v>
      </c>
      <c r="C2814" s="14" t="s">
        <v>189</v>
      </c>
      <c r="D2814" s="2">
        <v>2015</v>
      </c>
      <c r="E2814" s="14">
        <v>2016</v>
      </c>
      <c r="F2814" s="14" t="s">
        <v>101</v>
      </c>
      <c r="G2814" s="93">
        <v>12101</v>
      </c>
      <c r="H2814" s="93">
        <v>110481</v>
      </c>
      <c r="I2814" s="93">
        <v>95</v>
      </c>
      <c r="J2814" s="93">
        <v>1936</v>
      </c>
      <c r="K2814" s="93">
        <v>12196</v>
      </c>
      <c r="L2814" s="93">
        <v>112417</v>
      </c>
      <c r="M2814" s="48">
        <v>124613</v>
      </c>
      <c r="N2814" s="48">
        <v>259391</v>
      </c>
      <c r="O2814" s="48">
        <v>31384</v>
      </c>
      <c r="P2814" s="48">
        <v>223435</v>
      </c>
      <c r="Q2814" s="48">
        <v>254819</v>
      </c>
      <c r="R2814" s="48">
        <v>328</v>
      </c>
      <c r="S2814" s="48">
        <v>4244</v>
      </c>
      <c r="T2814" s="48">
        <v>4572</v>
      </c>
      <c r="U2814" s="48">
        <v>31712</v>
      </c>
      <c r="V2814" s="48">
        <v>227679</v>
      </c>
      <c r="W2814" s="156">
        <v>34621888</v>
      </c>
      <c r="X2814" s="156">
        <v>527237</v>
      </c>
      <c r="Y2814" s="156">
        <v>35149125</v>
      </c>
      <c r="Z2814" s="28">
        <v>0.98729999999999996</v>
      </c>
      <c r="AA2814" s="28"/>
      <c r="AB2814" s="111">
        <v>14</v>
      </c>
      <c r="AC2814" s="28">
        <v>0.42899999999999999</v>
      </c>
      <c r="AD2814" s="28">
        <v>2.1999999999999999E-2</v>
      </c>
      <c r="AE2814" s="139"/>
      <c r="AF2814" s="139"/>
      <c r="AG2814" s="93">
        <v>27958</v>
      </c>
      <c r="AH2814" s="93">
        <v>61128</v>
      </c>
    </row>
    <row r="2815" spans="1:34">
      <c r="A2815" s="13" t="s">
        <v>144</v>
      </c>
      <c r="B2815" s="2" t="s">
        <v>74</v>
      </c>
      <c r="C2815" s="14" t="s">
        <v>189</v>
      </c>
      <c r="D2815" s="2">
        <v>2015</v>
      </c>
      <c r="E2815" s="14">
        <v>2016</v>
      </c>
      <c r="F2815" s="14" t="s">
        <v>101</v>
      </c>
      <c r="G2815" s="93">
        <v>778</v>
      </c>
      <c r="H2815" s="93">
        <v>8593</v>
      </c>
      <c r="I2815" s="93">
        <v>5</v>
      </c>
      <c r="J2815" s="93">
        <v>40</v>
      </c>
      <c r="K2815" s="93">
        <v>783</v>
      </c>
      <c r="L2815" s="93">
        <v>8633</v>
      </c>
      <c r="M2815" s="48">
        <v>9416</v>
      </c>
      <c r="N2815" s="48">
        <v>18108</v>
      </c>
      <c r="O2815" s="48">
        <v>2008</v>
      </c>
      <c r="P2815" s="48">
        <v>15993</v>
      </c>
      <c r="Q2815" s="48">
        <v>18001</v>
      </c>
      <c r="R2815" s="48">
        <v>18</v>
      </c>
      <c r="S2815" s="48">
        <v>89</v>
      </c>
      <c r="T2815" s="48">
        <v>107</v>
      </c>
      <c r="U2815" s="48">
        <v>2026</v>
      </c>
      <c r="V2815" s="48">
        <v>16082</v>
      </c>
      <c r="W2815" s="156">
        <v>2346709</v>
      </c>
      <c r="X2815" s="156">
        <v>12411</v>
      </c>
      <c r="Y2815" s="156">
        <v>2359120</v>
      </c>
      <c r="Z2815" s="28">
        <v>0.94599999999999995</v>
      </c>
      <c r="AA2815" s="28"/>
      <c r="AB2815" s="111">
        <v>32</v>
      </c>
      <c r="AC2815" s="28">
        <v>0.219</v>
      </c>
      <c r="AD2815" s="28">
        <v>4.7699999999999999E-2</v>
      </c>
      <c r="AE2815" s="139"/>
      <c r="AF2815" s="139"/>
      <c r="AG2815" s="93">
        <v>645</v>
      </c>
      <c r="AH2815" s="93">
        <v>1315</v>
      </c>
    </row>
    <row r="2816" spans="1:34">
      <c r="A2816" s="13" t="s">
        <v>145</v>
      </c>
      <c r="B2816" s="2" t="s">
        <v>75</v>
      </c>
      <c r="C2816" s="14" t="s">
        <v>189</v>
      </c>
      <c r="D2816" s="2">
        <v>2015</v>
      </c>
      <c r="E2816" s="14">
        <v>2016</v>
      </c>
      <c r="F2816" s="14" t="s">
        <v>101</v>
      </c>
      <c r="G2816" s="93">
        <v>109</v>
      </c>
      <c r="H2816" s="93">
        <v>1032</v>
      </c>
      <c r="I2816" s="93">
        <v>0</v>
      </c>
      <c r="J2816" s="93">
        <v>1</v>
      </c>
      <c r="K2816" s="93">
        <v>109</v>
      </c>
      <c r="L2816" s="93">
        <v>1033</v>
      </c>
      <c r="M2816" s="48">
        <v>1142</v>
      </c>
      <c r="N2816" s="48">
        <v>2134</v>
      </c>
      <c r="O2816" s="48">
        <v>277</v>
      </c>
      <c r="P2816" s="48">
        <v>1854</v>
      </c>
      <c r="Q2816" s="48">
        <v>2131</v>
      </c>
      <c r="R2816" s="48">
        <v>0</v>
      </c>
      <c r="S2816" s="48">
        <v>3</v>
      </c>
      <c r="T2816" s="48">
        <v>3</v>
      </c>
      <c r="U2816" s="48">
        <v>277</v>
      </c>
      <c r="V2816" s="48">
        <v>1857</v>
      </c>
      <c r="W2816" s="156">
        <v>292989</v>
      </c>
      <c r="X2816" s="156">
        <v>580</v>
      </c>
      <c r="Y2816" s="156">
        <v>293569</v>
      </c>
      <c r="Z2816" s="28">
        <v>1</v>
      </c>
      <c r="AA2816" s="28"/>
      <c r="AB2816" s="111">
        <v>32</v>
      </c>
      <c r="AC2816" s="28">
        <v>0.219</v>
      </c>
      <c r="AD2816" s="28">
        <v>4.7699999999999999E-2</v>
      </c>
      <c r="AE2816" s="139"/>
      <c r="AF2816" s="139"/>
      <c r="AG2816" s="93">
        <v>59</v>
      </c>
      <c r="AH2816" s="93">
        <v>99</v>
      </c>
    </row>
    <row r="2817" spans="1:34">
      <c r="A2817" s="13" t="s">
        <v>146</v>
      </c>
      <c r="B2817" s="2" t="s">
        <v>75</v>
      </c>
      <c r="C2817" s="14" t="s">
        <v>189</v>
      </c>
      <c r="D2817" s="2">
        <v>2015</v>
      </c>
      <c r="E2817" s="14">
        <v>2016</v>
      </c>
      <c r="F2817" s="14" t="s">
        <v>101</v>
      </c>
      <c r="G2817" s="93">
        <v>17014</v>
      </c>
      <c r="H2817" s="93">
        <v>113937</v>
      </c>
      <c r="I2817" s="93">
        <v>50</v>
      </c>
      <c r="J2817" s="93">
        <v>487</v>
      </c>
      <c r="K2817" s="93">
        <v>17064</v>
      </c>
      <c r="L2817" s="93">
        <v>114424</v>
      </c>
      <c r="M2817" s="48">
        <v>131488</v>
      </c>
      <c r="N2817" s="48">
        <v>296686</v>
      </c>
      <c r="O2817" s="48">
        <v>46361</v>
      </c>
      <c r="P2817" s="48">
        <v>248857</v>
      </c>
      <c r="Q2817" s="48">
        <v>295218</v>
      </c>
      <c r="R2817" s="48">
        <v>164</v>
      </c>
      <c r="S2817" s="48">
        <v>1304</v>
      </c>
      <c r="T2817" s="48">
        <v>1468</v>
      </c>
      <c r="U2817" s="48">
        <v>46525</v>
      </c>
      <c r="V2817" s="48">
        <v>250161</v>
      </c>
      <c r="W2817" s="156">
        <v>39723199</v>
      </c>
      <c r="X2817" s="156">
        <v>150693</v>
      </c>
      <c r="Y2817" s="156">
        <v>39873892</v>
      </c>
      <c r="Z2817" s="28">
        <v>0.99339999999999995</v>
      </c>
      <c r="AA2817" s="28"/>
      <c r="AB2817" s="111">
        <v>15</v>
      </c>
      <c r="AC2817" s="28">
        <v>0.33300000000000002</v>
      </c>
      <c r="AD2817" s="28">
        <v>4.3700000000000003E-2</v>
      </c>
      <c r="AE2817" s="139"/>
      <c r="AF2817" s="139"/>
      <c r="AG2817" s="93">
        <v>15773</v>
      </c>
      <c r="AH2817" s="93">
        <v>35388</v>
      </c>
    </row>
    <row r="2818" spans="1:34">
      <c r="A2818" s="13" t="s">
        <v>147</v>
      </c>
      <c r="B2818" s="2" t="s">
        <v>74</v>
      </c>
      <c r="C2818" s="14" t="s">
        <v>189</v>
      </c>
      <c r="D2818" s="2">
        <v>2015</v>
      </c>
      <c r="E2818" s="14">
        <v>2016</v>
      </c>
      <c r="F2818" s="14" t="s">
        <v>101</v>
      </c>
      <c r="G2818" s="93">
        <v>16071</v>
      </c>
      <c r="H2818" s="93">
        <v>87590</v>
      </c>
      <c r="I2818" s="93">
        <v>207</v>
      </c>
      <c r="J2818" s="93">
        <v>1061</v>
      </c>
      <c r="K2818" s="93">
        <v>16278</v>
      </c>
      <c r="L2818" s="93">
        <v>88651</v>
      </c>
      <c r="M2818" s="48">
        <v>104929</v>
      </c>
      <c r="N2818" s="48">
        <v>219638</v>
      </c>
      <c r="O2818" s="48">
        <v>41552</v>
      </c>
      <c r="P2818" s="48">
        <v>174978</v>
      </c>
      <c r="Q2818" s="48">
        <v>216530</v>
      </c>
      <c r="R2818" s="48">
        <v>776</v>
      </c>
      <c r="S2818" s="48">
        <v>2332</v>
      </c>
      <c r="T2818" s="48">
        <v>3108</v>
      </c>
      <c r="U2818" s="48">
        <v>42328</v>
      </c>
      <c r="V2818" s="48">
        <v>177310</v>
      </c>
      <c r="W2818" s="156">
        <v>31250688</v>
      </c>
      <c r="X2818" s="156">
        <v>387105</v>
      </c>
      <c r="Y2818" s="156">
        <v>31637793</v>
      </c>
      <c r="Z2818" s="28">
        <v>0.98509999999999998</v>
      </c>
      <c r="AA2818" s="28"/>
      <c r="AB2818" s="111">
        <v>12</v>
      </c>
      <c r="AC2818" s="28">
        <v>0.33300000000000002</v>
      </c>
      <c r="AD2818" s="28">
        <v>4.48E-2</v>
      </c>
      <c r="AE2818" s="139"/>
      <c r="AF2818" s="139"/>
      <c r="AG2818" s="93">
        <v>8843</v>
      </c>
      <c r="AH2818" s="93">
        <v>17783</v>
      </c>
    </row>
    <row r="2819" spans="1:34">
      <c r="A2819" s="13" t="s">
        <v>148</v>
      </c>
      <c r="B2819" s="2" t="s">
        <v>75</v>
      </c>
      <c r="C2819" s="14" t="s">
        <v>189</v>
      </c>
      <c r="D2819" s="2">
        <v>2015</v>
      </c>
      <c r="E2819" s="14">
        <v>2016</v>
      </c>
      <c r="F2819" s="14" t="s">
        <v>101</v>
      </c>
      <c r="G2819" s="93">
        <v>280</v>
      </c>
      <c r="H2819" s="93">
        <v>2372</v>
      </c>
      <c r="I2819" s="93">
        <v>2</v>
      </c>
      <c r="J2819" s="93">
        <v>8</v>
      </c>
      <c r="K2819" s="93">
        <v>282</v>
      </c>
      <c r="L2819" s="93">
        <v>2380</v>
      </c>
      <c r="M2819" s="48">
        <v>2662</v>
      </c>
      <c r="N2819" s="48">
        <v>5937</v>
      </c>
      <c r="O2819" s="48">
        <v>762</v>
      </c>
      <c r="P2819" s="48">
        <v>5144</v>
      </c>
      <c r="Q2819" s="48">
        <v>5906</v>
      </c>
      <c r="R2819" s="48">
        <v>6</v>
      </c>
      <c r="S2819" s="48">
        <v>25</v>
      </c>
      <c r="T2819" s="48">
        <v>31</v>
      </c>
      <c r="U2819" s="48">
        <v>768</v>
      </c>
      <c r="V2819" s="48">
        <v>5169</v>
      </c>
      <c r="W2819" s="156">
        <v>785834</v>
      </c>
      <c r="X2819" s="156">
        <v>3202</v>
      </c>
      <c r="Y2819" s="156">
        <v>789036</v>
      </c>
      <c r="Z2819" s="28">
        <v>1</v>
      </c>
      <c r="AA2819" s="28"/>
      <c r="AB2819" s="111">
        <v>32</v>
      </c>
      <c r="AC2819" s="28">
        <v>0.219</v>
      </c>
      <c r="AD2819" s="28">
        <v>4.7699999999999999E-2</v>
      </c>
      <c r="AE2819" s="139"/>
      <c r="AF2819" s="139"/>
      <c r="AG2819" s="93">
        <v>404</v>
      </c>
      <c r="AH2819" s="93">
        <v>942</v>
      </c>
    </row>
    <row r="2820" spans="1:34">
      <c r="A2820" s="13" t="s">
        <v>149</v>
      </c>
      <c r="B2820" s="2" t="s">
        <v>75</v>
      </c>
      <c r="C2820" s="14" t="s">
        <v>189</v>
      </c>
      <c r="D2820" s="2">
        <v>2015</v>
      </c>
      <c r="E2820" s="14">
        <v>2016</v>
      </c>
      <c r="F2820" s="14" t="s">
        <v>101</v>
      </c>
      <c r="G2820" s="93">
        <v>26841</v>
      </c>
      <c r="H2820" s="93">
        <v>153855</v>
      </c>
      <c r="I2820" s="93">
        <v>66</v>
      </c>
      <c r="J2820" s="93">
        <v>637</v>
      </c>
      <c r="K2820" s="93">
        <v>26907</v>
      </c>
      <c r="L2820" s="93">
        <v>154492</v>
      </c>
      <c r="M2820" s="48">
        <v>181399</v>
      </c>
      <c r="N2820" s="48">
        <v>399982</v>
      </c>
      <c r="O2820" s="48">
        <v>71801</v>
      </c>
      <c r="P2820" s="48">
        <v>326373</v>
      </c>
      <c r="Q2820" s="48">
        <v>398174</v>
      </c>
      <c r="R2820" s="48">
        <v>219</v>
      </c>
      <c r="S2820" s="48">
        <v>1589</v>
      </c>
      <c r="T2820" s="48">
        <v>1808</v>
      </c>
      <c r="U2820" s="48">
        <v>72020</v>
      </c>
      <c r="V2820" s="48">
        <v>327962</v>
      </c>
      <c r="W2820" s="156">
        <v>54736991</v>
      </c>
      <c r="X2820" s="156">
        <v>201674</v>
      </c>
      <c r="Y2820" s="156">
        <v>54938665</v>
      </c>
      <c r="Z2820" s="28">
        <v>0.99960000000000004</v>
      </c>
      <c r="AA2820" s="28"/>
      <c r="AB2820" s="111">
        <v>11</v>
      </c>
      <c r="AC2820" s="28">
        <v>0.27300000000000002</v>
      </c>
      <c r="AD2820" s="28">
        <v>1.7299999999999999E-2</v>
      </c>
      <c r="AE2820" s="139"/>
      <c r="AF2820" s="139"/>
      <c r="AG2820" s="93">
        <v>20093</v>
      </c>
      <c r="AH2820" s="93">
        <v>43634</v>
      </c>
    </row>
    <row r="2821" spans="1:34">
      <c r="A2821" s="13" t="s">
        <v>150</v>
      </c>
      <c r="B2821" s="2" t="s">
        <v>74</v>
      </c>
      <c r="C2821" s="14" t="s">
        <v>189</v>
      </c>
      <c r="D2821" s="2">
        <v>2015</v>
      </c>
      <c r="E2821" s="14">
        <v>2016</v>
      </c>
      <c r="F2821" s="14" t="s">
        <v>101</v>
      </c>
      <c r="G2821" s="93">
        <v>15419</v>
      </c>
      <c r="H2821" s="93">
        <v>127678</v>
      </c>
      <c r="I2821" s="93">
        <v>136</v>
      </c>
      <c r="J2821" s="93">
        <v>1407</v>
      </c>
      <c r="K2821" s="93">
        <v>15555</v>
      </c>
      <c r="L2821" s="93">
        <v>129085</v>
      </c>
      <c r="M2821" s="48">
        <v>144640</v>
      </c>
      <c r="N2821" s="48">
        <v>294157</v>
      </c>
      <c r="O2821" s="48">
        <v>42073</v>
      </c>
      <c r="P2821" s="48">
        <v>248562</v>
      </c>
      <c r="Q2821" s="48">
        <v>290635</v>
      </c>
      <c r="R2821" s="48">
        <v>454</v>
      </c>
      <c r="S2821" s="48">
        <v>3068</v>
      </c>
      <c r="T2821" s="48">
        <v>3522</v>
      </c>
      <c r="U2821" s="48">
        <v>42527</v>
      </c>
      <c r="V2821" s="48">
        <v>251630</v>
      </c>
      <c r="W2821" s="156">
        <v>39567206</v>
      </c>
      <c r="X2821" s="156">
        <v>396125</v>
      </c>
      <c r="Y2821" s="156">
        <v>39963331</v>
      </c>
      <c r="Z2821" s="28">
        <v>0.95889999999999997</v>
      </c>
      <c r="AA2821" s="28"/>
      <c r="AB2821" s="111">
        <v>17</v>
      </c>
      <c r="AC2821" s="28">
        <v>0.35299999999999998</v>
      </c>
      <c r="AD2821" s="28">
        <v>8.5000000000000006E-3</v>
      </c>
      <c r="AE2821" s="139"/>
      <c r="AF2821" s="139"/>
      <c r="AG2821" s="93">
        <v>15583</v>
      </c>
      <c r="AH2821" s="93">
        <v>32449</v>
      </c>
    </row>
    <row r="2822" spans="1:34">
      <c r="A2822" s="13" t="s">
        <v>151</v>
      </c>
      <c r="B2822" s="2" t="s">
        <v>74</v>
      </c>
      <c r="C2822" s="14" t="s">
        <v>189</v>
      </c>
      <c r="D2822" s="2">
        <v>2015</v>
      </c>
      <c r="E2822" s="14">
        <v>2016</v>
      </c>
      <c r="F2822" s="14" t="s">
        <v>101</v>
      </c>
      <c r="G2822" s="93">
        <v>2420</v>
      </c>
      <c r="H2822" s="93">
        <v>30850</v>
      </c>
      <c r="I2822" s="93">
        <v>62</v>
      </c>
      <c r="J2822" s="93">
        <v>1502</v>
      </c>
      <c r="K2822" s="93">
        <v>2482</v>
      </c>
      <c r="L2822" s="93">
        <v>32352</v>
      </c>
      <c r="M2822" s="48">
        <v>34834</v>
      </c>
      <c r="N2822" s="48">
        <v>53245</v>
      </c>
      <c r="O2822" s="48">
        <v>5399</v>
      </c>
      <c r="P2822" s="48">
        <v>45438</v>
      </c>
      <c r="Q2822" s="48">
        <v>50837</v>
      </c>
      <c r="R2822" s="48">
        <v>180</v>
      </c>
      <c r="S2822" s="48">
        <v>2228</v>
      </c>
      <c r="T2822" s="48">
        <v>2408</v>
      </c>
      <c r="U2822" s="48">
        <v>5579</v>
      </c>
      <c r="V2822" s="48">
        <v>47666</v>
      </c>
      <c r="W2822" s="156">
        <v>7513918</v>
      </c>
      <c r="X2822" s="156">
        <v>293768</v>
      </c>
      <c r="Y2822" s="156">
        <v>7807686</v>
      </c>
      <c r="Z2822" s="28">
        <v>0.96850000000000003</v>
      </c>
      <c r="AA2822" s="28"/>
      <c r="AB2822" s="111">
        <v>3</v>
      </c>
      <c r="AC2822" s="28">
        <v>0.66700000000000004</v>
      </c>
      <c r="AD2822" s="28">
        <v>2.6499999999999999E-2</v>
      </c>
      <c r="AE2822" s="139"/>
      <c r="AF2822" s="139"/>
      <c r="AG2822" s="93">
        <v>3924</v>
      </c>
      <c r="AH2822" s="93">
        <v>6327</v>
      </c>
    </row>
    <row r="2823" spans="1:34">
      <c r="A2823" s="13" t="s">
        <v>152</v>
      </c>
      <c r="B2823" s="2" t="s">
        <v>75</v>
      </c>
      <c r="C2823" s="14" t="s">
        <v>189</v>
      </c>
      <c r="D2823" s="2">
        <v>2015</v>
      </c>
      <c r="E2823" s="14">
        <v>2016</v>
      </c>
      <c r="F2823" s="14" t="s">
        <v>101</v>
      </c>
      <c r="G2823" s="93">
        <v>7909</v>
      </c>
      <c r="H2823" s="93">
        <v>44748</v>
      </c>
      <c r="I2823" s="93">
        <v>24</v>
      </c>
      <c r="J2823" s="93">
        <v>280</v>
      </c>
      <c r="K2823" s="93">
        <v>7933</v>
      </c>
      <c r="L2823" s="93">
        <v>45028</v>
      </c>
      <c r="M2823" s="48">
        <v>52961</v>
      </c>
      <c r="N2823" s="48">
        <v>119961</v>
      </c>
      <c r="O2823" s="48">
        <v>20084</v>
      </c>
      <c r="P2823" s="48">
        <v>99027</v>
      </c>
      <c r="Q2823" s="48">
        <v>119111</v>
      </c>
      <c r="R2823" s="48">
        <v>84</v>
      </c>
      <c r="S2823" s="48">
        <v>766</v>
      </c>
      <c r="T2823" s="48">
        <v>850</v>
      </c>
      <c r="U2823" s="48">
        <v>20168</v>
      </c>
      <c r="V2823" s="48">
        <v>99793</v>
      </c>
      <c r="W2823" s="156">
        <v>16229627</v>
      </c>
      <c r="X2823" s="156">
        <v>95649</v>
      </c>
      <c r="Y2823" s="156">
        <v>16325276</v>
      </c>
      <c r="Z2823" s="28">
        <v>0.99199999999999999</v>
      </c>
      <c r="AA2823" s="28"/>
      <c r="AB2823" s="111">
        <v>5</v>
      </c>
      <c r="AC2823" s="28">
        <v>0.2</v>
      </c>
      <c r="AD2823" s="28">
        <v>2.7099999999999999E-2</v>
      </c>
      <c r="AE2823" s="139"/>
      <c r="AF2823" s="139"/>
      <c r="AG2823" s="93">
        <v>6905</v>
      </c>
      <c r="AH2823" s="93">
        <v>15007</v>
      </c>
    </row>
    <row r="2824" spans="1:34">
      <c r="A2824" s="13" t="s">
        <v>153</v>
      </c>
      <c r="B2824" s="2" t="s">
        <v>74</v>
      </c>
      <c r="C2824" s="14" t="s">
        <v>189</v>
      </c>
      <c r="D2824" s="2">
        <v>2015</v>
      </c>
      <c r="E2824" s="14">
        <v>2016</v>
      </c>
      <c r="F2824" s="14" t="s">
        <v>101</v>
      </c>
      <c r="G2824" s="93">
        <v>1033</v>
      </c>
      <c r="H2824" s="93">
        <v>9092</v>
      </c>
      <c r="I2824" s="93">
        <v>1</v>
      </c>
      <c r="J2824" s="93">
        <v>25</v>
      </c>
      <c r="K2824" s="93">
        <v>1034</v>
      </c>
      <c r="L2824" s="93">
        <v>9117</v>
      </c>
      <c r="M2824" s="48">
        <v>10151</v>
      </c>
      <c r="N2824" s="48">
        <v>18733</v>
      </c>
      <c r="O2824" s="48">
        <v>2606</v>
      </c>
      <c r="P2824" s="48">
        <v>16054</v>
      </c>
      <c r="Q2824" s="48">
        <v>18660</v>
      </c>
      <c r="R2824" s="48">
        <v>6</v>
      </c>
      <c r="S2824" s="48">
        <v>67</v>
      </c>
      <c r="T2824" s="48">
        <v>73</v>
      </c>
      <c r="U2824" s="48">
        <v>2612</v>
      </c>
      <c r="V2824" s="48">
        <v>16121</v>
      </c>
      <c r="W2824" s="156">
        <v>2537207</v>
      </c>
      <c r="X2824" s="156">
        <v>6439</v>
      </c>
      <c r="Y2824" s="156">
        <v>2543646</v>
      </c>
      <c r="Z2824" s="28">
        <v>0.96120000000000005</v>
      </c>
      <c r="AA2824" s="28"/>
      <c r="AB2824" s="111">
        <v>32</v>
      </c>
      <c r="AC2824" s="28">
        <v>0.219</v>
      </c>
      <c r="AD2824" s="28">
        <v>4.7699999999999999E-2</v>
      </c>
      <c r="AE2824" s="139"/>
      <c r="AF2824" s="139"/>
      <c r="AG2824" s="93">
        <v>1087</v>
      </c>
      <c r="AH2824" s="93">
        <v>2258</v>
      </c>
    </row>
    <row r="2825" spans="1:34">
      <c r="A2825" s="13" t="s">
        <v>154</v>
      </c>
      <c r="B2825" s="2" t="s">
        <v>74</v>
      </c>
      <c r="C2825" s="14" t="s">
        <v>189</v>
      </c>
      <c r="D2825" s="2">
        <v>2015</v>
      </c>
      <c r="E2825" s="14">
        <v>2016</v>
      </c>
      <c r="F2825" s="14" t="s">
        <v>101</v>
      </c>
      <c r="G2825" s="93">
        <v>1044</v>
      </c>
      <c r="H2825" s="93">
        <v>14692</v>
      </c>
      <c r="I2825" s="93">
        <v>11</v>
      </c>
      <c r="J2825" s="93">
        <v>343</v>
      </c>
      <c r="K2825" s="93">
        <v>1055</v>
      </c>
      <c r="L2825" s="93">
        <v>15035</v>
      </c>
      <c r="M2825" s="48">
        <v>16090</v>
      </c>
      <c r="N2825" s="48">
        <v>31384</v>
      </c>
      <c r="O2825" s="48">
        <v>2479</v>
      </c>
      <c r="P2825" s="48">
        <v>28050</v>
      </c>
      <c r="Q2825" s="48">
        <v>30529</v>
      </c>
      <c r="R2825" s="48">
        <v>38</v>
      </c>
      <c r="S2825" s="48">
        <v>817</v>
      </c>
      <c r="T2825" s="48">
        <v>855</v>
      </c>
      <c r="U2825" s="48">
        <v>2517</v>
      </c>
      <c r="V2825" s="48">
        <v>28867</v>
      </c>
      <c r="W2825" s="156">
        <v>4034948</v>
      </c>
      <c r="X2825" s="156">
        <v>85553</v>
      </c>
      <c r="Y2825" s="156">
        <v>4120501</v>
      </c>
      <c r="Z2825" s="28">
        <v>0.97529999999999994</v>
      </c>
      <c r="AA2825" s="28"/>
      <c r="AB2825" s="111">
        <v>32</v>
      </c>
      <c r="AC2825" s="28">
        <v>0.219</v>
      </c>
      <c r="AD2825" s="28">
        <v>4.7699999999999999E-2</v>
      </c>
      <c r="AE2825" s="139"/>
      <c r="AF2825" s="139"/>
      <c r="AG2825" s="93">
        <v>3716</v>
      </c>
      <c r="AH2825" s="93">
        <v>7293</v>
      </c>
    </row>
    <row r="2826" spans="1:34">
      <c r="A2826" s="13" t="s">
        <v>155</v>
      </c>
      <c r="B2826" s="2" t="s">
        <v>74</v>
      </c>
      <c r="C2826" s="14" t="s">
        <v>189</v>
      </c>
      <c r="D2826" s="2">
        <v>2015</v>
      </c>
      <c r="E2826" s="14">
        <v>2016</v>
      </c>
      <c r="F2826" s="14" t="s">
        <v>101</v>
      </c>
      <c r="G2826" s="93">
        <v>2437</v>
      </c>
      <c r="H2826" s="93">
        <v>16028</v>
      </c>
      <c r="I2826" s="93">
        <v>8</v>
      </c>
      <c r="J2826" s="93">
        <v>94</v>
      </c>
      <c r="K2826" s="93">
        <v>2445</v>
      </c>
      <c r="L2826" s="93">
        <v>16122</v>
      </c>
      <c r="M2826" s="48">
        <v>18567</v>
      </c>
      <c r="N2826" s="48">
        <v>38937</v>
      </c>
      <c r="O2826" s="48">
        <v>6276</v>
      </c>
      <c r="P2826" s="48">
        <v>32429</v>
      </c>
      <c r="Q2826" s="48">
        <v>38705</v>
      </c>
      <c r="R2826" s="48">
        <v>23</v>
      </c>
      <c r="S2826" s="48">
        <v>209</v>
      </c>
      <c r="T2826" s="48">
        <v>232</v>
      </c>
      <c r="U2826" s="48">
        <v>6299</v>
      </c>
      <c r="V2826" s="48">
        <v>32638</v>
      </c>
      <c r="W2826" s="156">
        <v>5262217</v>
      </c>
      <c r="X2826" s="156">
        <v>26535</v>
      </c>
      <c r="Y2826" s="156">
        <v>5288752</v>
      </c>
      <c r="Z2826" s="28">
        <v>0.92379999999999995</v>
      </c>
      <c r="AA2826" s="28"/>
      <c r="AB2826" s="111">
        <v>32</v>
      </c>
      <c r="AC2826" s="28">
        <v>0.219</v>
      </c>
      <c r="AD2826" s="28">
        <v>4.7699999999999999E-2</v>
      </c>
      <c r="AE2826" s="139"/>
      <c r="AF2826" s="139"/>
      <c r="AG2826" s="93">
        <v>4994</v>
      </c>
      <c r="AH2826" s="93">
        <v>11375</v>
      </c>
    </row>
    <row r="2827" spans="1:34">
      <c r="A2827" s="13" t="s">
        <v>156</v>
      </c>
      <c r="B2827" s="2" t="s">
        <v>74</v>
      </c>
      <c r="C2827" s="14" t="s">
        <v>189</v>
      </c>
      <c r="D2827" s="2">
        <v>2015</v>
      </c>
      <c r="E2827" s="14">
        <v>2016</v>
      </c>
      <c r="F2827" s="14" t="s">
        <v>101</v>
      </c>
      <c r="G2827" s="93">
        <v>5088</v>
      </c>
      <c r="H2827" s="93">
        <v>48322</v>
      </c>
      <c r="I2827" s="93">
        <v>41</v>
      </c>
      <c r="J2827" s="93">
        <v>1082</v>
      </c>
      <c r="K2827" s="93">
        <v>5129</v>
      </c>
      <c r="L2827" s="93">
        <v>49404</v>
      </c>
      <c r="M2827" s="48">
        <v>54533</v>
      </c>
      <c r="N2827" s="48">
        <v>107724</v>
      </c>
      <c r="O2827" s="48">
        <v>12315</v>
      </c>
      <c r="P2827" s="48">
        <v>93081</v>
      </c>
      <c r="Q2827" s="48">
        <v>105396</v>
      </c>
      <c r="R2827" s="48">
        <v>137</v>
      </c>
      <c r="S2827" s="48">
        <v>2191</v>
      </c>
      <c r="T2827" s="48">
        <v>2328</v>
      </c>
      <c r="U2827" s="48">
        <v>12452</v>
      </c>
      <c r="V2827" s="48">
        <v>95272</v>
      </c>
      <c r="W2827" s="156">
        <v>14584781</v>
      </c>
      <c r="X2827" s="156">
        <v>284132</v>
      </c>
      <c r="Y2827" s="156">
        <v>14868913</v>
      </c>
      <c r="Z2827" s="28">
        <v>0.98180000000000001</v>
      </c>
      <c r="AA2827" s="28"/>
      <c r="AB2827" s="111">
        <v>6</v>
      </c>
      <c r="AC2827" s="28">
        <v>0.16700000000000001</v>
      </c>
      <c r="AD2827" s="28">
        <v>4.5999999999999999E-2</v>
      </c>
      <c r="AE2827" s="139"/>
      <c r="AF2827" s="139"/>
      <c r="AG2827" s="93">
        <v>10060</v>
      </c>
      <c r="AH2827" s="93">
        <v>20621</v>
      </c>
    </row>
    <row r="2828" spans="1:34">
      <c r="A2828" s="13" t="s">
        <v>157</v>
      </c>
      <c r="B2828" s="2" t="s">
        <v>74</v>
      </c>
      <c r="C2828" s="14" t="s">
        <v>189</v>
      </c>
      <c r="D2828" s="2">
        <v>2015</v>
      </c>
      <c r="E2828" s="14">
        <v>2016</v>
      </c>
      <c r="F2828" s="14" t="s">
        <v>101</v>
      </c>
      <c r="G2828" s="93">
        <v>1145</v>
      </c>
      <c r="H2828" s="93">
        <v>13319</v>
      </c>
      <c r="I2828" s="93">
        <v>1</v>
      </c>
      <c r="J2828" s="93">
        <v>23</v>
      </c>
      <c r="K2828" s="93">
        <v>1146</v>
      </c>
      <c r="L2828" s="93">
        <v>13342</v>
      </c>
      <c r="M2828" s="48">
        <v>14488</v>
      </c>
      <c r="N2828" s="48">
        <v>26813</v>
      </c>
      <c r="O2828" s="48">
        <v>2788</v>
      </c>
      <c r="P2828" s="48">
        <v>23962</v>
      </c>
      <c r="Q2828" s="48">
        <v>26750</v>
      </c>
      <c r="R2828" s="48">
        <v>4</v>
      </c>
      <c r="S2828" s="48">
        <v>59</v>
      </c>
      <c r="T2828" s="48">
        <v>63</v>
      </c>
      <c r="U2828" s="48">
        <v>2792</v>
      </c>
      <c r="V2828" s="48">
        <v>24021</v>
      </c>
      <c r="W2828" s="156">
        <v>3681644</v>
      </c>
      <c r="X2828" s="156">
        <v>7188</v>
      </c>
      <c r="Y2828" s="156">
        <v>3688832</v>
      </c>
      <c r="Z2828" s="28">
        <v>0.95679999999999998</v>
      </c>
      <c r="AA2828" s="28"/>
      <c r="AB2828" s="111">
        <v>32</v>
      </c>
      <c r="AC2828" s="28">
        <v>0.219</v>
      </c>
      <c r="AD2828" s="28">
        <v>4.7699999999999999E-2</v>
      </c>
      <c r="AE2828" s="139"/>
      <c r="AF2828" s="139"/>
      <c r="AG2828" s="93">
        <v>2552</v>
      </c>
      <c r="AH2828" s="93">
        <v>5413</v>
      </c>
    </row>
    <row r="2829" spans="1:34">
      <c r="A2829" s="13" t="s">
        <v>158</v>
      </c>
      <c r="B2829" s="2" t="s">
        <v>75</v>
      </c>
      <c r="C2829" s="14" t="s">
        <v>189</v>
      </c>
      <c r="D2829" s="2">
        <v>2015</v>
      </c>
      <c r="E2829" s="14">
        <v>2016</v>
      </c>
      <c r="F2829" s="14" t="s">
        <v>101</v>
      </c>
      <c r="G2829" s="93">
        <v>1376</v>
      </c>
      <c r="H2829" s="93">
        <v>11538</v>
      </c>
      <c r="I2829" s="93">
        <v>2</v>
      </c>
      <c r="J2829" s="93">
        <v>20</v>
      </c>
      <c r="K2829" s="93">
        <v>1378</v>
      </c>
      <c r="L2829" s="93">
        <v>11558</v>
      </c>
      <c r="M2829" s="48">
        <v>12936</v>
      </c>
      <c r="N2829" s="48">
        <v>24800</v>
      </c>
      <c r="O2829" s="48">
        <v>3410</v>
      </c>
      <c r="P2829" s="48">
        <v>21344</v>
      </c>
      <c r="Q2829" s="48">
        <v>24754</v>
      </c>
      <c r="R2829" s="48">
        <v>3</v>
      </c>
      <c r="S2829" s="48">
        <v>43</v>
      </c>
      <c r="T2829" s="48">
        <v>46</v>
      </c>
      <c r="U2829" s="48">
        <v>3413</v>
      </c>
      <c r="V2829" s="48">
        <v>21387</v>
      </c>
      <c r="W2829" s="156">
        <v>3299318</v>
      </c>
      <c r="X2829" s="156">
        <v>5952</v>
      </c>
      <c r="Y2829" s="156">
        <v>3305270</v>
      </c>
      <c r="Z2829" s="28">
        <v>0.96309999999999996</v>
      </c>
      <c r="AA2829" s="28"/>
      <c r="AB2829" s="111">
        <v>32</v>
      </c>
      <c r="AC2829" s="28">
        <v>0.219</v>
      </c>
      <c r="AD2829" s="28">
        <v>4.7699999999999999E-2</v>
      </c>
      <c r="AE2829" s="139"/>
      <c r="AF2829" s="139"/>
      <c r="AG2829" s="93">
        <v>587</v>
      </c>
      <c r="AH2829" s="93">
        <v>957</v>
      </c>
    </row>
    <row r="2830" spans="1:34">
      <c r="A2830" s="13" t="s">
        <v>159</v>
      </c>
      <c r="B2830" s="2" t="s">
        <v>75</v>
      </c>
      <c r="C2830" s="14" t="s">
        <v>189</v>
      </c>
      <c r="D2830" s="2">
        <v>2015</v>
      </c>
      <c r="E2830" s="14">
        <v>2016</v>
      </c>
      <c r="F2830" s="14" t="s">
        <v>101</v>
      </c>
      <c r="G2830" s="93">
        <v>5</v>
      </c>
      <c r="H2830" s="93">
        <v>154</v>
      </c>
      <c r="I2830" s="93">
        <v>0</v>
      </c>
      <c r="J2830" s="93">
        <v>0</v>
      </c>
      <c r="K2830" s="93">
        <v>5</v>
      </c>
      <c r="L2830" s="93">
        <v>154</v>
      </c>
      <c r="M2830" s="48">
        <v>159</v>
      </c>
      <c r="N2830" s="48">
        <v>293</v>
      </c>
      <c r="O2830" s="48">
        <v>12</v>
      </c>
      <c r="P2830" s="48">
        <v>281</v>
      </c>
      <c r="Q2830" s="48">
        <v>293</v>
      </c>
      <c r="R2830" s="48">
        <v>0</v>
      </c>
      <c r="S2830" s="48">
        <v>0</v>
      </c>
      <c r="T2830" s="48">
        <v>0</v>
      </c>
      <c r="U2830" s="48">
        <v>12</v>
      </c>
      <c r="V2830" s="48">
        <v>281</v>
      </c>
      <c r="W2830" s="156">
        <v>39274</v>
      </c>
      <c r="X2830" s="156">
        <v>0</v>
      </c>
      <c r="Y2830" s="156">
        <v>39274</v>
      </c>
      <c r="Z2830" s="28">
        <v>1</v>
      </c>
      <c r="AA2830" s="28"/>
      <c r="AB2830" s="111">
        <v>32</v>
      </c>
      <c r="AC2830" s="28">
        <v>0.219</v>
      </c>
      <c r="AD2830" s="28">
        <v>4.7699999999999999E-2</v>
      </c>
      <c r="AE2830" s="139"/>
      <c r="AF2830" s="139"/>
      <c r="AG2830" s="93">
        <v>1</v>
      </c>
      <c r="AH2830" s="93">
        <v>1</v>
      </c>
    </row>
    <row r="2831" spans="1:34">
      <c r="A2831" s="13" t="s">
        <v>160</v>
      </c>
      <c r="B2831" s="2" t="s">
        <v>75</v>
      </c>
      <c r="C2831" s="14" t="s">
        <v>189</v>
      </c>
      <c r="D2831" s="2">
        <v>2015</v>
      </c>
      <c r="E2831" s="14">
        <v>2016</v>
      </c>
      <c r="F2831" s="14" t="s">
        <v>101</v>
      </c>
      <c r="G2831" s="93">
        <v>449</v>
      </c>
      <c r="H2831" s="93">
        <v>2878</v>
      </c>
      <c r="I2831" s="93">
        <v>0</v>
      </c>
      <c r="J2831" s="93">
        <v>7</v>
      </c>
      <c r="K2831" s="93">
        <v>449</v>
      </c>
      <c r="L2831" s="93">
        <v>2885</v>
      </c>
      <c r="M2831" s="48">
        <v>3334</v>
      </c>
      <c r="N2831" s="48">
        <v>7132</v>
      </c>
      <c r="O2831" s="48">
        <v>1257</v>
      </c>
      <c r="P2831" s="48">
        <v>5861</v>
      </c>
      <c r="Q2831" s="48">
        <v>7118</v>
      </c>
      <c r="R2831" s="48">
        <v>1</v>
      </c>
      <c r="S2831" s="48">
        <v>13</v>
      </c>
      <c r="T2831" s="48">
        <v>14</v>
      </c>
      <c r="U2831" s="48">
        <v>1258</v>
      </c>
      <c r="V2831" s="48">
        <v>5874</v>
      </c>
      <c r="W2831" s="156">
        <v>956598</v>
      </c>
      <c r="X2831" s="156">
        <v>1812</v>
      </c>
      <c r="Y2831" s="156">
        <v>958410</v>
      </c>
      <c r="Z2831" s="28">
        <v>0.99280000000000002</v>
      </c>
      <c r="AA2831" s="28"/>
      <c r="AB2831" s="111">
        <v>32</v>
      </c>
      <c r="AC2831" s="28">
        <v>0.219</v>
      </c>
      <c r="AD2831" s="28">
        <v>4.7699999999999999E-2</v>
      </c>
      <c r="AE2831" s="139"/>
      <c r="AF2831" s="139"/>
      <c r="AG2831" s="93">
        <v>156</v>
      </c>
      <c r="AH2831" s="93">
        <v>264</v>
      </c>
    </row>
    <row r="2832" spans="1:34">
      <c r="A2832" s="13" t="s">
        <v>161</v>
      </c>
      <c r="B2832" s="2" t="s">
        <v>74</v>
      </c>
      <c r="C2832" s="14" t="s">
        <v>189</v>
      </c>
      <c r="D2832" s="2">
        <v>2015</v>
      </c>
      <c r="E2832" s="14">
        <v>2016</v>
      </c>
      <c r="F2832" s="14" t="s">
        <v>101</v>
      </c>
      <c r="G2832" s="93">
        <v>2863</v>
      </c>
      <c r="H2832" s="93">
        <v>20103</v>
      </c>
      <c r="I2832" s="93">
        <v>8</v>
      </c>
      <c r="J2832" s="93">
        <v>108</v>
      </c>
      <c r="K2832" s="93">
        <v>2871</v>
      </c>
      <c r="L2832" s="93">
        <v>20211</v>
      </c>
      <c r="M2832" s="48">
        <v>23082</v>
      </c>
      <c r="N2832" s="48">
        <v>43923</v>
      </c>
      <c r="O2832" s="48">
        <v>6902</v>
      </c>
      <c r="P2832" s="48">
        <v>36750</v>
      </c>
      <c r="Q2832" s="48">
        <v>43652</v>
      </c>
      <c r="R2832" s="48">
        <v>27</v>
      </c>
      <c r="S2832" s="48">
        <v>244</v>
      </c>
      <c r="T2832" s="48">
        <v>271</v>
      </c>
      <c r="U2832" s="48">
        <v>6929</v>
      </c>
      <c r="V2832" s="48">
        <v>36994</v>
      </c>
      <c r="W2832" s="156">
        <v>6238704.3499999996</v>
      </c>
      <c r="X2832" s="156">
        <v>35680</v>
      </c>
      <c r="Y2832" s="156">
        <v>6274384.3499999996</v>
      </c>
      <c r="Z2832" s="28">
        <v>0.95740000000000003</v>
      </c>
      <c r="AA2832" s="28"/>
      <c r="AB2832" s="111">
        <v>3</v>
      </c>
      <c r="AC2832" s="28">
        <v>0.33300000000000002</v>
      </c>
      <c r="AD2832" s="28">
        <v>2.3400000000000001E-2</v>
      </c>
      <c r="AE2832" s="139"/>
      <c r="AF2832" s="139"/>
      <c r="AG2832" s="93">
        <v>2257</v>
      </c>
      <c r="AH2832" s="93">
        <v>4551</v>
      </c>
    </row>
    <row r="2833" spans="1:51">
      <c r="A2833" s="13" t="s">
        <v>162</v>
      </c>
      <c r="B2833" s="2" t="s">
        <v>74</v>
      </c>
      <c r="C2833" s="14" t="s">
        <v>189</v>
      </c>
      <c r="D2833" s="2">
        <v>2015</v>
      </c>
      <c r="E2833" s="14">
        <v>2016</v>
      </c>
      <c r="F2833" s="14" t="s">
        <v>101</v>
      </c>
      <c r="G2833" s="93">
        <v>1709</v>
      </c>
      <c r="H2833" s="93">
        <v>18018</v>
      </c>
      <c r="I2833" s="93">
        <v>10</v>
      </c>
      <c r="J2833" s="93">
        <v>124</v>
      </c>
      <c r="K2833" s="93">
        <v>1719</v>
      </c>
      <c r="L2833" s="93">
        <v>18142</v>
      </c>
      <c r="M2833" s="48">
        <v>19861</v>
      </c>
      <c r="N2833" s="48">
        <v>35526</v>
      </c>
      <c r="O2833" s="48">
        <v>4138</v>
      </c>
      <c r="P2833" s="48">
        <v>31042</v>
      </c>
      <c r="Q2833" s="48">
        <v>35180</v>
      </c>
      <c r="R2833" s="48">
        <v>32</v>
      </c>
      <c r="S2833" s="48">
        <v>314</v>
      </c>
      <c r="T2833" s="48">
        <v>346</v>
      </c>
      <c r="U2833" s="48">
        <v>4170</v>
      </c>
      <c r="V2833" s="48">
        <v>31356</v>
      </c>
      <c r="W2833" s="156">
        <v>4800586</v>
      </c>
      <c r="X2833" s="156">
        <v>33202</v>
      </c>
      <c r="Y2833" s="156">
        <v>4833788</v>
      </c>
      <c r="Z2833" s="28">
        <v>0.89570000000000005</v>
      </c>
      <c r="AA2833" s="28"/>
      <c r="AB2833" s="111">
        <v>32</v>
      </c>
      <c r="AC2833" s="28">
        <v>0.219</v>
      </c>
      <c r="AD2833" s="28">
        <v>4.7699999999999999E-2</v>
      </c>
      <c r="AE2833" s="139"/>
      <c r="AF2833" s="139"/>
      <c r="AG2833" s="93">
        <v>3255</v>
      </c>
      <c r="AH2833" s="93">
        <v>6769</v>
      </c>
    </row>
    <row r="2834" spans="1:51">
      <c r="A2834" s="13" t="s">
        <v>163</v>
      </c>
      <c r="B2834" s="2" t="s">
        <v>75</v>
      </c>
      <c r="C2834" s="14" t="s">
        <v>189</v>
      </c>
      <c r="D2834" s="2">
        <v>2015</v>
      </c>
      <c r="E2834" s="14">
        <v>2016</v>
      </c>
      <c r="F2834" s="14" t="s">
        <v>101</v>
      </c>
      <c r="G2834" s="93">
        <v>5879</v>
      </c>
      <c r="H2834" s="93">
        <v>36983</v>
      </c>
      <c r="I2834" s="93">
        <v>7</v>
      </c>
      <c r="J2834" s="93">
        <v>87</v>
      </c>
      <c r="K2834" s="93">
        <v>5886</v>
      </c>
      <c r="L2834" s="93">
        <v>37070</v>
      </c>
      <c r="M2834" s="48">
        <v>42956</v>
      </c>
      <c r="N2834" s="48">
        <v>90856</v>
      </c>
      <c r="O2834" s="48">
        <v>15282</v>
      </c>
      <c r="P2834" s="48">
        <v>75310</v>
      </c>
      <c r="Q2834" s="48">
        <v>90592</v>
      </c>
      <c r="R2834" s="48">
        <v>27</v>
      </c>
      <c r="S2834" s="48">
        <v>237</v>
      </c>
      <c r="T2834" s="48">
        <v>264</v>
      </c>
      <c r="U2834" s="48">
        <v>15309</v>
      </c>
      <c r="V2834" s="48">
        <v>75547</v>
      </c>
      <c r="W2834" s="156">
        <v>12381297</v>
      </c>
      <c r="X2834" s="156">
        <v>24761</v>
      </c>
      <c r="Y2834" s="156">
        <v>12406058</v>
      </c>
      <c r="Z2834" s="28">
        <v>0.99450000000000005</v>
      </c>
      <c r="AA2834" s="28"/>
      <c r="AB2834" s="111">
        <v>2</v>
      </c>
      <c r="AC2834" s="28">
        <v>0</v>
      </c>
      <c r="AD2834" s="28">
        <v>1.06E-2</v>
      </c>
      <c r="AE2834" s="139"/>
      <c r="AF2834" s="139"/>
      <c r="AG2834" s="93">
        <v>5196</v>
      </c>
      <c r="AH2834" s="93">
        <v>11339</v>
      </c>
    </row>
    <row r="2835" spans="1:51">
      <c r="A2835" s="13" t="s">
        <v>164</v>
      </c>
      <c r="B2835" s="2" t="s">
        <v>75</v>
      </c>
      <c r="C2835" s="14" t="s">
        <v>189</v>
      </c>
      <c r="D2835" s="2">
        <v>2015</v>
      </c>
      <c r="E2835" s="14">
        <v>2016</v>
      </c>
      <c r="F2835" s="14" t="s">
        <v>101</v>
      </c>
      <c r="G2835" s="93">
        <v>760</v>
      </c>
      <c r="H2835" s="93">
        <v>4978</v>
      </c>
      <c r="I2835" s="93">
        <v>4</v>
      </c>
      <c r="J2835" s="93">
        <v>30</v>
      </c>
      <c r="K2835" s="93">
        <v>764</v>
      </c>
      <c r="L2835" s="93">
        <v>5008</v>
      </c>
      <c r="M2835" s="48">
        <v>5772</v>
      </c>
      <c r="N2835" s="48">
        <v>13288</v>
      </c>
      <c r="O2835" s="48">
        <v>2092</v>
      </c>
      <c r="P2835" s="48">
        <v>11105</v>
      </c>
      <c r="Q2835" s="48">
        <v>13197</v>
      </c>
      <c r="R2835" s="48">
        <v>14</v>
      </c>
      <c r="S2835" s="48">
        <v>77</v>
      </c>
      <c r="T2835" s="48">
        <v>91</v>
      </c>
      <c r="U2835" s="48">
        <v>2106</v>
      </c>
      <c r="V2835" s="48">
        <v>11182</v>
      </c>
      <c r="W2835" s="156">
        <v>1778258</v>
      </c>
      <c r="X2835" s="156">
        <v>9812</v>
      </c>
      <c r="Y2835" s="156">
        <v>1788070</v>
      </c>
      <c r="Z2835" s="28">
        <v>0.98670000000000002</v>
      </c>
      <c r="AA2835" s="28"/>
      <c r="AB2835" s="111">
        <v>32</v>
      </c>
      <c r="AC2835" s="28">
        <v>0.219</v>
      </c>
      <c r="AD2835" s="28">
        <v>4.7699999999999999E-2</v>
      </c>
      <c r="AE2835" s="139"/>
      <c r="AF2835" s="139"/>
      <c r="AG2835" s="93">
        <v>651</v>
      </c>
      <c r="AH2835" s="93">
        <v>1422</v>
      </c>
    </row>
    <row r="2836" spans="1:51">
      <c r="A2836" s="13" t="s">
        <v>165</v>
      </c>
      <c r="B2836" s="2" t="s">
        <v>75</v>
      </c>
      <c r="C2836" s="14" t="s">
        <v>189</v>
      </c>
      <c r="D2836" s="2">
        <v>2015</v>
      </c>
      <c r="E2836" s="14">
        <v>2016</v>
      </c>
      <c r="F2836" s="14" t="s">
        <v>101</v>
      </c>
      <c r="G2836" s="93">
        <v>577</v>
      </c>
      <c r="H2836" s="93">
        <v>4118</v>
      </c>
      <c r="I2836" s="93">
        <v>0</v>
      </c>
      <c r="J2836" s="93">
        <v>11</v>
      </c>
      <c r="K2836" s="93">
        <v>577</v>
      </c>
      <c r="L2836" s="93">
        <v>4129</v>
      </c>
      <c r="M2836" s="48">
        <v>4706</v>
      </c>
      <c r="N2836" s="48">
        <v>10236</v>
      </c>
      <c r="O2836" s="48">
        <v>1559</v>
      </c>
      <c r="P2836" s="48">
        <v>8640</v>
      </c>
      <c r="Q2836" s="48">
        <v>10199</v>
      </c>
      <c r="R2836" s="48">
        <v>1</v>
      </c>
      <c r="S2836" s="48">
        <v>36</v>
      </c>
      <c r="T2836" s="48">
        <v>37</v>
      </c>
      <c r="U2836" s="48">
        <v>1560</v>
      </c>
      <c r="V2836" s="48">
        <v>8676</v>
      </c>
      <c r="W2836" s="156">
        <v>1344414</v>
      </c>
      <c r="X2836" s="156">
        <v>4672</v>
      </c>
      <c r="Y2836" s="156">
        <v>1349086</v>
      </c>
      <c r="Z2836" s="28">
        <v>1</v>
      </c>
      <c r="AA2836" s="28"/>
      <c r="AB2836" s="111">
        <v>32</v>
      </c>
      <c r="AC2836" s="28">
        <v>0.219</v>
      </c>
      <c r="AD2836" s="28">
        <v>4.7699999999999999E-2</v>
      </c>
      <c r="AE2836" s="139"/>
      <c r="AF2836" s="139"/>
      <c r="AG2836" s="93">
        <v>407</v>
      </c>
      <c r="AH2836" s="93">
        <v>879</v>
      </c>
    </row>
    <row r="2837" spans="1:51">
      <c r="A2837" s="13" t="s">
        <v>166</v>
      </c>
      <c r="B2837" s="2" t="s">
        <v>75</v>
      </c>
      <c r="C2837" s="14" t="s">
        <v>189</v>
      </c>
      <c r="D2837" s="2">
        <v>2015</v>
      </c>
      <c r="E2837" s="14">
        <v>2016</v>
      </c>
      <c r="F2837" s="14" t="s">
        <v>101</v>
      </c>
      <c r="G2837" s="93">
        <v>70</v>
      </c>
      <c r="H2837" s="93">
        <v>977</v>
      </c>
      <c r="I2837" s="93">
        <v>0</v>
      </c>
      <c r="J2837" s="93">
        <v>0</v>
      </c>
      <c r="K2837" s="93">
        <v>70</v>
      </c>
      <c r="L2837" s="93">
        <v>977</v>
      </c>
      <c r="M2837" s="48">
        <v>1047</v>
      </c>
      <c r="N2837" s="48">
        <v>1839</v>
      </c>
      <c r="O2837" s="48">
        <v>166</v>
      </c>
      <c r="P2837" s="48">
        <v>1673</v>
      </c>
      <c r="Q2837" s="48">
        <v>1839</v>
      </c>
      <c r="R2837" s="48">
        <v>0</v>
      </c>
      <c r="S2837" s="48">
        <v>0</v>
      </c>
      <c r="T2837" s="48">
        <v>0</v>
      </c>
      <c r="U2837" s="48">
        <v>166</v>
      </c>
      <c r="V2837" s="48">
        <v>1673</v>
      </c>
      <c r="W2837" s="156">
        <v>269450</v>
      </c>
      <c r="X2837" s="156">
        <v>0</v>
      </c>
      <c r="Y2837" s="156">
        <v>269450</v>
      </c>
      <c r="Z2837" s="28">
        <v>1</v>
      </c>
      <c r="AA2837" s="28"/>
      <c r="AB2837" s="111">
        <v>32</v>
      </c>
      <c r="AC2837" s="28">
        <v>0.219</v>
      </c>
      <c r="AD2837" s="28">
        <v>4.7699999999999999E-2</v>
      </c>
      <c r="AE2837" s="139"/>
      <c r="AF2837" s="139"/>
      <c r="AG2837" s="93">
        <v>36</v>
      </c>
      <c r="AH2837" s="93">
        <v>50</v>
      </c>
    </row>
    <row r="2838" spans="1:51">
      <c r="A2838" s="13" t="s">
        <v>167</v>
      </c>
      <c r="B2838" s="2" t="s">
        <v>74</v>
      </c>
      <c r="C2838" s="14" t="s">
        <v>189</v>
      </c>
      <c r="D2838" s="2">
        <v>2015</v>
      </c>
      <c r="E2838" s="14">
        <v>2016</v>
      </c>
      <c r="F2838" s="14" t="s">
        <v>101</v>
      </c>
      <c r="G2838" s="93">
        <v>8509</v>
      </c>
      <c r="H2838" s="93">
        <v>44382</v>
      </c>
      <c r="I2838" s="93">
        <v>24</v>
      </c>
      <c r="J2838" s="93">
        <v>418</v>
      </c>
      <c r="K2838" s="93">
        <v>8533</v>
      </c>
      <c r="L2838" s="93">
        <v>44800</v>
      </c>
      <c r="M2838" s="48">
        <v>53333</v>
      </c>
      <c r="N2838" s="48">
        <v>125125</v>
      </c>
      <c r="O2838" s="48">
        <v>23516</v>
      </c>
      <c r="P2838" s="48">
        <v>100459</v>
      </c>
      <c r="Q2838" s="48">
        <v>123975</v>
      </c>
      <c r="R2838" s="48">
        <v>77</v>
      </c>
      <c r="S2838" s="48">
        <v>1073</v>
      </c>
      <c r="T2838" s="48">
        <v>1150</v>
      </c>
      <c r="U2838" s="48">
        <v>23593</v>
      </c>
      <c r="V2838" s="48">
        <v>101532</v>
      </c>
      <c r="W2838" s="156">
        <v>16890749</v>
      </c>
      <c r="X2838" s="156">
        <v>135096</v>
      </c>
      <c r="Y2838" s="156">
        <v>17025845</v>
      </c>
      <c r="Z2838" s="28">
        <v>0.97589999999999999</v>
      </c>
      <c r="AA2838" s="28"/>
      <c r="AB2838" s="111">
        <v>5</v>
      </c>
      <c r="AC2838" s="28">
        <v>0</v>
      </c>
      <c r="AD2838" s="28">
        <v>1.4500000000000001E-2</v>
      </c>
      <c r="AE2838" s="139"/>
      <c r="AF2838" s="139"/>
      <c r="AG2838" s="93">
        <v>8078</v>
      </c>
      <c r="AH2838" s="93">
        <v>19003</v>
      </c>
    </row>
    <row r="2839" spans="1:51">
      <c r="A2839" s="13" t="s">
        <v>168</v>
      </c>
      <c r="B2839" s="2" t="s">
        <v>75</v>
      </c>
      <c r="C2839" s="14" t="s">
        <v>189</v>
      </c>
      <c r="D2839" s="2">
        <v>2015</v>
      </c>
      <c r="E2839" s="14">
        <v>2016</v>
      </c>
      <c r="F2839" s="14" t="s">
        <v>101</v>
      </c>
      <c r="G2839" s="93">
        <v>326</v>
      </c>
      <c r="H2839" s="93">
        <v>2879</v>
      </c>
      <c r="I2839" s="93">
        <v>0</v>
      </c>
      <c r="J2839" s="93">
        <v>5</v>
      </c>
      <c r="K2839" s="93">
        <v>326</v>
      </c>
      <c r="L2839" s="93">
        <v>2884</v>
      </c>
      <c r="M2839" s="48">
        <v>3210</v>
      </c>
      <c r="N2839" s="48">
        <v>5678</v>
      </c>
      <c r="O2839" s="48">
        <v>840</v>
      </c>
      <c r="P2839" s="48">
        <v>4825</v>
      </c>
      <c r="Q2839" s="48">
        <v>5665</v>
      </c>
      <c r="R2839" s="48">
        <v>1</v>
      </c>
      <c r="S2839" s="48">
        <v>12</v>
      </c>
      <c r="T2839" s="48">
        <v>13</v>
      </c>
      <c r="U2839" s="48">
        <v>841</v>
      </c>
      <c r="V2839" s="48">
        <v>4837</v>
      </c>
      <c r="W2839" s="156">
        <v>765723</v>
      </c>
      <c r="X2839" s="156">
        <v>1520</v>
      </c>
      <c r="Y2839" s="156">
        <v>767243</v>
      </c>
      <c r="Z2839" s="28">
        <v>0.97960000000000003</v>
      </c>
      <c r="AA2839" s="28"/>
      <c r="AB2839" s="111">
        <v>32</v>
      </c>
      <c r="AC2839" s="28">
        <v>0.219</v>
      </c>
      <c r="AD2839" s="28">
        <v>4.7699999999999999E-2</v>
      </c>
      <c r="AE2839" s="139"/>
      <c r="AF2839" s="139"/>
      <c r="AG2839" s="93">
        <v>96</v>
      </c>
      <c r="AH2839" s="93">
        <v>145</v>
      </c>
    </row>
    <row r="2840" spans="1:51">
      <c r="A2840" s="13" t="s">
        <v>169</v>
      </c>
      <c r="B2840" s="2" t="s">
        <v>74</v>
      </c>
      <c r="C2840" s="14" t="s">
        <v>189</v>
      </c>
      <c r="D2840" s="2">
        <v>2015</v>
      </c>
      <c r="E2840" s="14">
        <v>2016</v>
      </c>
      <c r="F2840" s="14" t="s">
        <v>101</v>
      </c>
      <c r="G2840" s="93">
        <v>3237</v>
      </c>
      <c r="H2840" s="93">
        <v>34569</v>
      </c>
      <c r="I2840" s="93">
        <v>7</v>
      </c>
      <c r="J2840" s="93">
        <v>297</v>
      </c>
      <c r="K2840" s="93">
        <v>3244</v>
      </c>
      <c r="L2840" s="93">
        <v>34866</v>
      </c>
      <c r="M2840" s="48">
        <v>38110</v>
      </c>
      <c r="N2840" s="48">
        <v>77053</v>
      </c>
      <c r="O2840" s="48">
        <v>8289</v>
      </c>
      <c r="P2840" s="48">
        <v>68118</v>
      </c>
      <c r="Q2840" s="48">
        <v>76407</v>
      </c>
      <c r="R2840" s="48">
        <v>29</v>
      </c>
      <c r="S2840" s="48">
        <v>617</v>
      </c>
      <c r="T2840" s="48">
        <v>646</v>
      </c>
      <c r="U2840" s="48">
        <v>8318</v>
      </c>
      <c r="V2840" s="48">
        <v>68735</v>
      </c>
      <c r="W2840" s="156">
        <v>10409028</v>
      </c>
      <c r="X2840" s="156">
        <v>125476</v>
      </c>
      <c r="Y2840" s="156">
        <v>10534504</v>
      </c>
      <c r="Z2840" s="28">
        <v>0.98089999999999999</v>
      </c>
      <c r="AA2840" s="28"/>
      <c r="AB2840" s="111">
        <v>3</v>
      </c>
      <c r="AC2840" s="28">
        <v>0.33300000000000002</v>
      </c>
      <c r="AD2840" s="28">
        <v>5.4699999999999999E-2</v>
      </c>
      <c r="AE2840" s="139"/>
      <c r="AF2840" s="139"/>
      <c r="AG2840" s="93">
        <v>7056</v>
      </c>
      <c r="AH2840" s="93">
        <v>15956</v>
      </c>
    </row>
    <row r="2841" spans="1:51">
      <c r="A2841" s="13" t="s">
        <v>170</v>
      </c>
      <c r="B2841" s="2" t="s">
        <v>74</v>
      </c>
      <c r="C2841" s="14" t="s">
        <v>189</v>
      </c>
      <c r="D2841" s="2">
        <v>2015</v>
      </c>
      <c r="E2841" s="14">
        <v>2016</v>
      </c>
      <c r="F2841" s="14" t="s">
        <v>101</v>
      </c>
      <c r="G2841" s="93">
        <v>1077</v>
      </c>
      <c r="H2841" s="93">
        <v>9575</v>
      </c>
      <c r="I2841" s="93">
        <v>21</v>
      </c>
      <c r="J2841" s="93">
        <v>123</v>
      </c>
      <c r="K2841" s="93">
        <v>1098</v>
      </c>
      <c r="L2841" s="93">
        <v>9698</v>
      </c>
      <c r="M2841" s="48">
        <v>10796</v>
      </c>
      <c r="N2841" s="48">
        <v>21378</v>
      </c>
      <c r="O2841" s="48">
        <v>2817</v>
      </c>
      <c r="P2841" s="48">
        <v>18161</v>
      </c>
      <c r="Q2841" s="48">
        <v>20978</v>
      </c>
      <c r="R2841" s="48">
        <v>85</v>
      </c>
      <c r="S2841" s="48">
        <v>315</v>
      </c>
      <c r="T2841" s="48">
        <v>400</v>
      </c>
      <c r="U2841" s="48">
        <v>2902</v>
      </c>
      <c r="V2841" s="48">
        <v>18476</v>
      </c>
      <c r="W2841" s="156">
        <v>2847996</v>
      </c>
      <c r="X2841" s="156">
        <v>46925</v>
      </c>
      <c r="Y2841" s="156">
        <v>2894921</v>
      </c>
      <c r="Z2841" s="28">
        <v>0.94599999999999995</v>
      </c>
      <c r="AA2841" s="28"/>
      <c r="AB2841" s="111">
        <v>32</v>
      </c>
      <c r="AC2841" s="28">
        <v>0.219</v>
      </c>
      <c r="AD2841" s="28">
        <v>4.7699999999999999E-2</v>
      </c>
      <c r="AE2841" s="139"/>
      <c r="AF2841" s="139"/>
      <c r="AG2841" s="93">
        <v>935</v>
      </c>
      <c r="AH2841" s="93">
        <v>1903</v>
      </c>
    </row>
    <row r="2842" spans="1:51">
      <c r="A2842" s="13" t="s">
        <v>171</v>
      </c>
      <c r="B2842" s="2" t="s">
        <v>75</v>
      </c>
      <c r="C2842" s="14" t="s">
        <v>189</v>
      </c>
      <c r="D2842" s="2">
        <v>2015</v>
      </c>
      <c r="E2842" s="14">
        <v>2016</v>
      </c>
      <c r="F2842" s="14" t="s">
        <v>101</v>
      </c>
      <c r="G2842" s="93">
        <v>878</v>
      </c>
      <c r="H2842" s="93">
        <v>5449</v>
      </c>
      <c r="I2842" s="93">
        <v>2</v>
      </c>
      <c r="J2842" s="93">
        <v>16</v>
      </c>
      <c r="K2842" s="93">
        <v>880</v>
      </c>
      <c r="L2842" s="93">
        <v>5465</v>
      </c>
      <c r="M2842" s="48">
        <v>6345</v>
      </c>
      <c r="N2842" s="48">
        <v>13657</v>
      </c>
      <c r="O2842" s="48">
        <v>2337</v>
      </c>
      <c r="P2842" s="48">
        <v>11268</v>
      </c>
      <c r="Q2842" s="48">
        <v>13605</v>
      </c>
      <c r="R2842" s="48">
        <v>4</v>
      </c>
      <c r="S2842" s="48">
        <v>48</v>
      </c>
      <c r="T2842" s="48">
        <v>52</v>
      </c>
      <c r="U2842" s="48">
        <v>2341</v>
      </c>
      <c r="V2842" s="48">
        <v>11316</v>
      </c>
      <c r="W2842" s="156">
        <v>1888571</v>
      </c>
      <c r="X2842" s="156">
        <v>5753</v>
      </c>
      <c r="Y2842" s="156">
        <v>1894324</v>
      </c>
      <c r="Z2842" s="28">
        <v>1</v>
      </c>
      <c r="AA2842" s="28"/>
      <c r="AB2842" s="111">
        <v>32</v>
      </c>
      <c r="AC2842" s="28">
        <v>0.219</v>
      </c>
      <c r="AD2842" s="28">
        <v>4.7699999999999999E-2</v>
      </c>
      <c r="AE2842" s="139"/>
      <c r="AF2842" s="139"/>
      <c r="AG2842" s="93">
        <v>519</v>
      </c>
      <c r="AH2842" s="93">
        <v>1056</v>
      </c>
      <c r="AI2842" s="1"/>
      <c r="AJ2842" s="1"/>
      <c r="AK2842" s="1"/>
      <c r="AL2842" s="1"/>
      <c r="AM2842" s="1"/>
      <c r="AN2842" s="1"/>
      <c r="AO2842" s="1"/>
      <c r="AP2842" s="1"/>
      <c r="AQ2842" s="1"/>
      <c r="AR2842" s="1"/>
      <c r="AS2842" s="1"/>
      <c r="AT2842" s="1"/>
      <c r="AU2842" s="1"/>
      <c r="AV2842" s="1"/>
      <c r="AW2842" s="1"/>
      <c r="AX2842" s="1"/>
      <c r="AY2842" s="1"/>
    </row>
    <row r="2843" spans="1:51">
      <c r="A2843" s="51" t="s">
        <v>172</v>
      </c>
      <c r="B2843" s="2" t="s">
        <v>66</v>
      </c>
      <c r="C2843" s="14" t="s">
        <v>3</v>
      </c>
      <c r="D2843" s="2">
        <v>2016</v>
      </c>
      <c r="E2843" s="14">
        <v>2016</v>
      </c>
      <c r="F2843" s="14" t="s">
        <v>101</v>
      </c>
      <c r="G2843" s="93">
        <v>272764</v>
      </c>
      <c r="H2843" s="93">
        <v>1840537</v>
      </c>
      <c r="I2843" s="93">
        <v>2084</v>
      </c>
      <c r="J2843" s="93">
        <v>18964</v>
      </c>
      <c r="K2843" s="93">
        <v>274848</v>
      </c>
      <c r="L2843" s="93">
        <v>1859501</v>
      </c>
      <c r="M2843" s="48">
        <v>2134349</v>
      </c>
      <c r="N2843" s="48">
        <v>4445360</v>
      </c>
      <c r="O2843" s="48">
        <v>691802</v>
      </c>
      <c r="P2843" s="48">
        <v>3705155</v>
      </c>
      <c r="Q2843" s="48">
        <v>4396957</v>
      </c>
      <c r="R2843" s="48">
        <v>6915</v>
      </c>
      <c r="S2843" s="48">
        <v>41488</v>
      </c>
      <c r="T2843" s="48">
        <v>48403</v>
      </c>
      <c r="U2843" s="48">
        <v>698717</v>
      </c>
      <c r="V2843" s="48">
        <v>3746643</v>
      </c>
      <c r="W2843" s="156">
        <v>614401356.48000002</v>
      </c>
      <c r="X2843" s="156">
        <v>6166516.1600000001</v>
      </c>
      <c r="Y2843" s="156">
        <v>620567872.63999999</v>
      </c>
      <c r="Z2843" s="28">
        <v>0.97470000000000001</v>
      </c>
      <c r="AA2843" s="28"/>
      <c r="AB2843" s="111">
        <v>256</v>
      </c>
      <c r="AC2843" s="28">
        <v>0.35499999999999998</v>
      </c>
      <c r="AD2843" s="28">
        <v>5.0999999999999997E-2</v>
      </c>
      <c r="AE2843" s="139"/>
      <c r="AF2843" s="139"/>
      <c r="AG2843" s="93">
        <v>317956</v>
      </c>
      <c r="AH2843" s="93">
        <v>674237</v>
      </c>
      <c r="AI2843" s="2"/>
      <c r="AJ2843" s="2"/>
      <c r="AK2843" s="2"/>
      <c r="AL2843" s="2"/>
      <c r="AM2843" s="2"/>
      <c r="AN2843" s="2"/>
      <c r="AO2843" s="2"/>
      <c r="AP2843" s="2"/>
      <c r="AQ2843" s="2"/>
      <c r="AR2843" s="2"/>
      <c r="AS2843" s="2"/>
      <c r="AT2843" s="2"/>
      <c r="AU2843" s="2"/>
      <c r="AV2843" s="2"/>
      <c r="AW2843" s="2"/>
      <c r="AX2843" s="2"/>
      <c r="AY2843" s="2"/>
    </row>
    <row r="2844" spans="1:51">
      <c r="A2844" s="51" t="s">
        <v>173</v>
      </c>
      <c r="B2844" s="2" t="s">
        <v>74</v>
      </c>
      <c r="C2844" s="14" t="s">
        <v>3</v>
      </c>
      <c r="D2844" s="2">
        <v>2016</v>
      </c>
      <c r="E2844" s="14">
        <v>2016</v>
      </c>
      <c r="F2844" s="14" t="s">
        <v>101</v>
      </c>
      <c r="G2844" s="93">
        <v>7101</v>
      </c>
      <c r="H2844" s="93">
        <v>52948</v>
      </c>
      <c r="I2844" s="93">
        <v>88</v>
      </c>
      <c r="J2844" s="93">
        <v>1084</v>
      </c>
      <c r="K2844" s="93">
        <v>7189</v>
      </c>
      <c r="L2844" s="93">
        <v>54032</v>
      </c>
      <c r="M2844" s="48">
        <v>61221</v>
      </c>
      <c r="N2844" s="48">
        <v>118228</v>
      </c>
      <c r="O2844" s="48">
        <v>16539</v>
      </c>
      <c r="P2844" s="48">
        <v>98881</v>
      </c>
      <c r="Q2844" s="48">
        <v>115420</v>
      </c>
      <c r="R2844" s="48">
        <v>302</v>
      </c>
      <c r="S2844" s="48">
        <v>2506</v>
      </c>
      <c r="T2844" s="48">
        <v>2808</v>
      </c>
      <c r="U2844" s="48">
        <v>16841</v>
      </c>
      <c r="V2844" s="48">
        <v>101387</v>
      </c>
      <c r="W2844" s="156">
        <v>16926039</v>
      </c>
      <c r="X2844" s="156">
        <v>330148</v>
      </c>
      <c r="Y2844" s="156">
        <v>17256187</v>
      </c>
      <c r="Z2844" s="28">
        <v>0.92110000000000003</v>
      </c>
      <c r="AA2844" s="28"/>
      <c r="AB2844" s="111">
        <v>9</v>
      </c>
      <c r="AC2844" s="28">
        <v>0.44400000000000001</v>
      </c>
      <c r="AD2844" s="28">
        <v>5.0999999999999997E-2</v>
      </c>
      <c r="AE2844" s="139"/>
      <c r="AF2844" s="139"/>
      <c r="AG2844" s="93">
        <v>8479</v>
      </c>
      <c r="AH2844" s="93">
        <v>16345</v>
      </c>
      <c r="AI2844" s="1"/>
      <c r="AJ2844" s="1"/>
      <c r="AK2844" s="1"/>
      <c r="AL2844" s="1"/>
      <c r="AM2844" s="1"/>
      <c r="AN2844" s="1"/>
      <c r="AO2844" s="1"/>
      <c r="AP2844" s="1"/>
      <c r="AQ2844" s="1"/>
      <c r="AR2844" s="1"/>
      <c r="AS2844" s="1"/>
      <c r="AT2844" s="1"/>
      <c r="AU2844" s="1"/>
      <c r="AV2844" s="1"/>
      <c r="AW2844" s="1"/>
      <c r="AX2844" s="1"/>
      <c r="AY2844" s="1"/>
    </row>
    <row r="2845" spans="1:51">
      <c r="A2845" s="51" t="s">
        <v>174</v>
      </c>
      <c r="B2845" s="2" t="s">
        <v>75</v>
      </c>
      <c r="C2845" s="14" t="s">
        <v>3</v>
      </c>
      <c r="D2845" s="2">
        <v>2016</v>
      </c>
      <c r="E2845" s="14">
        <v>2016</v>
      </c>
      <c r="F2845" s="14" t="s">
        <v>101</v>
      </c>
      <c r="G2845" s="93">
        <v>2</v>
      </c>
      <c r="H2845" s="93">
        <v>97</v>
      </c>
      <c r="I2845" s="93">
        <v>0</v>
      </c>
      <c r="J2845" s="93">
        <v>0</v>
      </c>
      <c r="K2845" s="93">
        <v>2</v>
      </c>
      <c r="L2845" s="93">
        <v>97</v>
      </c>
      <c r="M2845" s="48">
        <v>99</v>
      </c>
      <c r="N2845" s="48">
        <v>158</v>
      </c>
      <c r="O2845" s="48">
        <v>3</v>
      </c>
      <c r="P2845" s="48">
        <v>155</v>
      </c>
      <c r="Q2845" s="48">
        <v>158</v>
      </c>
      <c r="R2845" s="48">
        <v>0</v>
      </c>
      <c r="S2845" s="48">
        <v>0</v>
      </c>
      <c r="T2845" s="48">
        <v>0</v>
      </c>
      <c r="U2845" s="48">
        <v>3</v>
      </c>
      <c r="V2845" s="48">
        <v>155</v>
      </c>
      <c r="W2845" s="156">
        <v>19628</v>
      </c>
      <c r="X2845" s="156">
        <v>0</v>
      </c>
      <c r="Y2845" s="156">
        <v>19628</v>
      </c>
      <c r="Z2845" s="28">
        <v>1</v>
      </c>
      <c r="AA2845" s="28"/>
      <c r="AB2845" s="111">
        <v>43</v>
      </c>
      <c r="AC2845" s="28">
        <v>0.20899999999999999</v>
      </c>
      <c r="AD2845" s="28">
        <v>4.3299999999999998E-2</v>
      </c>
      <c r="AE2845" s="139"/>
      <c r="AF2845" s="139"/>
      <c r="AG2845" s="93">
        <v>1</v>
      </c>
      <c r="AH2845" s="93">
        <v>1</v>
      </c>
      <c r="AI2845" s="1"/>
      <c r="AJ2845" s="1"/>
      <c r="AK2845" s="1"/>
      <c r="AL2845" s="1"/>
      <c r="AM2845" s="1"/>
      <c r="AN2845" s="1"/>
      <c r="AO2845" s="1"/>
      <c r="AP2845" s="1"/>
      <c r="AQ2845" s="1"/>
      <c r="AR2845" s="1"/>
      <c r="AS2845" s="1"/>
      <c r="AT2845" s="1"/>
      <c r="AU2845" s="1"/>
      <c r="AV2845" s="1"/>
      <c r="AW2845" s="1"/>
      <c r="AX2845" s="1"/>
      <c r="AY2845" s="1"/>
    </row>
    <row r="2846" spans="1:51">
      <c r="A2846" s="51" t="s">
        <v>175</v>
      </c>
      <c r="B2846" s="2" t="s">
        <v>75</v>
      </c>
      <c r="C2846" s="14" t="s">
        <v>3</v>
      </c>
      <c r="D2846" s="2">
        <v>2016</v>
      </c>
      <c r="E2846" s="14">
        <v>2016</v>
      </c>
      <c r="F2846" s="14" t="s">
        <v>101</v>
      </c>
      <c r="G2846" s="93">
        <v>183</v>
      </c>
      <c r="H2846" s="93">
        <v>1598</v>
      </c>
      <c r="I2846" s="93">
        <v>0</v>
      </c>
      <c r="J2846" s="93">
        <v>1</v>
      </c>
      <c r="K2846" s="93">
        <v>183</v>
      </c>
      <c r="L2846" s="93">
        <v>1599</v>
      </c>
      <c r="M2846" s="48">
        <v>1782</v>
      </c>
      <c r="N2846" s="48">
        <v>3384</v>
      </c>
      <c r="O2846" s="48">
        <v>481</v>
      </c>
      <c r="P2846" s="48">
        <v>2900</v>
      </c>
      <c r="Q2846" s="48">
        <v>3381</v>
      </c>
      <c r="R2846" s="48">
        <v>0</v>
      </c>
      <c r="S2846" s="48">
        <v>3</v>
      </c>
      <c r="T2846" s="48">
        <v>3</v>
      </c>
      <c r="U2846" s="48">
        <v>481</v>
      </c>
      <c r="V2846" s="48">
        <v>2903</v>
      </c>
      <c r="W2846" s="156">
        <v>461675</v>
      </c>
      <c r="X2846" s="156">
        <v>75</v>
      </c>
      <c r="Y2846" s="156">
        <v>461750</v>
      </c>
      <c r="Z2846" s="28">
        <v>0.95830000000000004</v>
      </c>
      <c r="AA2846" s="28"/>
      <c r="AB2846" s="111">
        <v>43</v>
      </c>
      <c r="AC2846" s="28">
        <v>0.20899999999999999</v>
      </c>
      <c r="AD2846" s="28">
        <v>4.3299999999999998E-2</v>
      </c>
      <c r="AE2846" s="139"/>
      <c r="AF2846" s="139"/>
      <c r="AG2846" s="93">
        <v>58</v>
      </c>
      <c r="AH2846" s="93">
        <v>111</v>
      </c>
      <c r="AI2846" s="1"/>
      <c r="AJ2846" s="1"/>
      <c r="AK2846" s="1"/>
      <c r="AL2846" s="1"/>
      <c r="AM2846" s="1"/>
      <c r="AN2846" s="1"/>
      <c r="AO2846" s="1"/>
      <c r="AP2846" s="1"/>
      <c r="AQ2846" s="1"/>
      <c r="AR2846" s="1"/>
      <c r="AS2846" s="1"/>
      <c r="AT2846" s="1"/>
      <c r="AU2846" s="1"/>
      <c r="AV2846" s="1"/>
      <c r="AW2846" s="1"/>
      <c r="AX2846" s="1"/>
      <c r="AY2846" s="1"/>
    </row>
    <row r="2847" spans="1:51">
      <c r="A2847" s="51" t="s">
        <v>176</v>
      </c>
      <c r="B2847" s="2" t="s">
        <v>75</v>
      </c>
      <c r="C2847" s="14" t="s">
        <v>3</v>
      </c>
      <c r="D2847" s="2">
        <v>2016</v>
      </c>
      <c r="E2847" s="14">
        <v>2016</v>
      </c>
      <c r="F2847" s="14" t="s">
        <v>101</v>
      </c>
      <c r="G2847" s="93">
        <v>1816</v>
      </c>
      <c r="H2847" s="93">
        <v>15028</v>
      </c>
      <c r="I2847" s="93">
        <v>5</v>
      </c>
      <c r="J2847" s="93">
        <v>41</v>
      </c>
      <c r="K2847" s="93">
        <v>1821</v>
      </c>
      <c r="L2847" s="93">
        <v>15069</v>
      </c>
      <c r="M2847" s="48">
        <v>16890</v>
      </c>
      <c r="N2847" s="48">
        <v>32167</v>
      </c>
      <c r="O2847" s="48">
        <v>4520</v>
      </c>
      <c r="P2847" s="48">
        <v>27548</v>
      </c>
      <c r="Q2847" s="48">
        <v>32068</v>
      </c>
      <c r="R2847" s="48">
        <v>10</v>
      </c>
      <c r="S2847" s="48">
        <v>89</v>
      </c>
      <c r="T2847" s="48">
        <v>99</v>
      </c>
      <c r="U2847" s="48">
        <v>4530</v>
      </c>
      <c r="V2847" s="48">
        <v>27637</v>
      </c>
      <c r="W2847" s="156">
        <v>4418518</v>
      </c>
      <c r="X2847" s="156">
        <v>11627</v>
      </c>
      <c r="Y2847" s="156">
        <v>4430145</v>
      </c>
      <c r="Z2847" s="28">
        <v>0.91279999999999994</v>
      </c>
      <c r="AA2847" s="28"/>
      <c r="AB2847" s="111">
        <v>43</v>
      </c>
      <c r="AC2847" s="28">
        <v>0.20899999999999999</v>
      </c>
      <c r="AD2847" s="28">
        <v>4.3299999999999998E-2</v>
      </c>
      <c r="AE2847" s="139"/>
      <c r="AF2847" s="139"/>
      <c r="AG2847" s="93">
        <v>908</v>
      </c>
      <c r="AH2847" s="93">
        <v>1551</v>
      </c>
      <c r="AI2847" s="1"/>
      <c r="AJ2847" s="1"/>
      <c r="AK2847" s="1"/>
      <c r="AL2847" s="1"/>
      <c r="AM2847" s="1"/>
      <c r="AN2847" s="1"/>
      <c r="AO2847" s="1"/>
      <c r="AP2847" s="1"/>
      <c r="AQ2847" s="1"/>
      <c r="AR2847" s="1"/>
      <c r="AS2847" s="1"/>
      <c r="AT2847" s="1"/>
      <c r="AU2847" s="1"/>
      <c r="AV2847" s="1"/>
      <c r="AW2847" s="1"/>
      <c r="AX2847" s="1"/>
      <c r="AY2847" s="1"/>
    </row>
    <row r="2848" spans="1:51">
      <c r="A2848" s="51" t="s">
        <v>177</v>
      </c>
      <c r="B2848" s="2" t="s">
        <v>75</v>
      </c>
      <c r="C2848" s="14" t="s">
        <v>3</v>
      </c>
      <c r="D2848" s="2">
        <v>2016</v>
      </c>
      <c r="E2848" s="14">
        <v>2016</v>
      </c>
      <c r="F2848" s="14" t="s">
        <v>101</v>
      </c>
      <c r="G2848" s="93">
        <v>249</v>
      </c>
      <c r="H2848" s="93">
        <v>2568</v>
      </c>
      <c r="I2848" s="93">
        <v>0</v>
      </c>
      <c r="J2848" s="93">
        <v>5</v>
      </c>
      <c r="K2848" s="93">
        <v>249</v>
      </c>
      <c r="L2848" s="93">
        <v>2573</v>
      </c>
      <c r="M2848" s="48">
        <v>2822</v>
      </c>
      <c r="N2848" s="48">
        <v>5246</v>
      </c>
      <c r="O2848" s="48">
        <v>667</v>
      </c>
      <c r="P2848" s="48">
        <v>4566</v>
      </c>
      <c r="Q2848" s="48">
        <v>5233</v>
      </c>
      <c r="R2848" s="48">
        <v>1</v>
      </c>
      <c r="S2848" s="48">
        <v>12</v>
      </c>
      <c r="T2848" s="48">
        <v>13</v>
      </c>
      <c r="U2848" s="48">
        <v>668</v>
      </c>
      <c r="V2848" s="48">
        <v>4578</v>
      </c>
      <c r="W2848" s="156">
        <v>700991</v>
      </c>
      <c r="X2848" s="156">
        <v>1069</v>
      </c>
      <c r="Y2848" s="156">
        <v>702060</v>
      </c>
      <c r="Z2848" s="28">
        <v>0.99119999999999997</v>
      </c>
      <c r="AA2848" s="28"/>
      <c r="AB2848" s="111">
        <v>43</v>
      </c>
      <c r="AC2848" s="28">
        <v>0.20899999999999999</v>
      </c>
      <c r="AD2848" s="28">
        <v>4.3299999999999998E-2</v>
      </c>
      <c r="AE2848" s="139"/>
      <c r="AF2848" s="139"/>
      <c r="AG2848" s="93">
        <v>78</v>
      </c>
      <c r="AH2848" s="93">
        <v>150</v>
      </c>
      <c r="AI2848" s="1"/>
      <c r="AJ2848" s="1"/>
      <c r="AK2848" s="1"/>
      <c r="AL2848" s="1"/>
      <c r="AM2848" s="1"/>
      <c r="AN2848" s="1"/>
      <c r="AO2848" s="1"/>
      <c r="AP2848" s="1"/>
      <c r="AQ2848" s="1"/>
      <c r="AR2848" s="1"/>
      <c r="AS2848" s="1"/>
      <c r="AT2848" s="1"/>
      <c r="AU2848" s="1"/>
      <c r="AV2848" s="1"/>
      <c r="AW2848" s="1"/>
      <c r="AX2848" s="1"/>
      <c r="AY2848" s="1"/>
    </row>
    <row r="2849" spans="1:51">
      <c r="A2849" s="51" t="s">
        <v>178</v>
      </c>
      <c r="B2849" s="2" t="s">
        <v>75</v>
      </c>
      <c r="C2849" s="14" t="s">
        <v>3</v>
      </c>
      <c r="D2849" s="2">
        <v>2016</v>
      </c>
      <c r="E2849" s="14">
        <v>2016</v>
      </c>
      <c r="F2849" s="14" t="s">
        <v>101</v>
      </c>
      <c r="G2849" s="93">
        <v>88</v>
      </c>
      <c r="H2849" s="93">
        <v>500</v>
      </c>
      <c r="I2849" s="93">
        <v>1</v>
      </c>
      <c r="J2849" s="93">
        <v>1</v>
      </c>
      <c r="K2849" s="93">
        <v>89</v>
      </c>
      <c r="L2849" s="93">
        <v>501</v>
      </c>
      <c r="M2849" s="48">
        <v>590</v>
      </c>
      <c r="N2849" s="48">
        <v>1325</v>
      </c>
      <c r="O2849" s="48">
        <v>232</v>
      </c>
      <c r="P2849" s="48">
        <v>1088</v>
      </c>
      <c r="Q2849" s="48">
        <v>1320</v>
      </c>
      <c r="R2849" s="48">
        <v>2</v>
      </c>
      <c r="S2849" s="48">
        <v>3</v>
      </c>
      <c r="T2849" s="48">
        <v>5</v>
      </c>
      <c r="U2849" s="48">
        <v>234</v>
      </c>
      <c r="V2849" s="48">
        <v>1091</v>
      </c>
      <c r="W2849" s="156">
        <v>186179</v>
      </c>
      <c r="X2849" s="156">
        <v>367</v>
      </c>
      <c r="Y2849" s="156">
        <v>186546</v>
      </c>
      <c r="Z2849" s="28">
        <v>0.9143</v>
      </c>
      <c r="AA2849" s="28"/>
      <c r="AB2849" s="111">
        <v>43</v>
      </c>
      <c r="AC2849" s="28">
        <v>0.20899999999999999</v>
      </c>
      <c r="AD2849" s="28">
        <v>4.3299999999999998E-2</v>
      </c>
      <c r="AE2849" s="139"/>
      <c r="AF2849" s="139"/>
      <c r="AG2849" s="93">
        <v>114</v>
      </c>
      <c r="AH2849" s="93">
        <v>253</v>
      </c>
      <c r="AI2849" s="1"/>
      <c r="AJ2849" s="1"/>
      <c r="AK2849" s="1"/>
      <c r="AL2849" s="1"/>
      <c r="AM2849" s="1"/>
      <c r="AN2849" s="1"/>
      <c r="AO2849" s="1"/>
      <c r="AP2849" s="1"/>
      <c r="AQ2849" s="1"/>
      <c r="AR2849" s="1"/>
      <c r="AS2849" s="1"/>
      <c r="AT2849" s="1"/>
      <c r="AU2849" s="1"/>
      <c r="AV2849" s="1"/>
      <c r="AW2849" s="1"/>
      <c r="AX2849" s="1"/>
      <c r="AY2849" s="1"/>
    </row>
    <row r="2850" spans="1:51">
      <c r="A2850" s="51" t="s">
        <v>179</v>
      </c>
      <c r="B2850" s="2" t="s">
        <v>74</v>
      </c>
      <c r="C2850" s="14" t="s">
        <v>3</v>
      </c>
      <c r="D2850" s="2">
        <v>2016</v>
      </c>
      <c r="E2850" s="14">
        <v>2016</v>
      </c>
      <c r="F2850" s="14" t="s">
        <v>101</v>
      </c>
      <c r="G2850" s="93">
        <v>4568</v>
      </c>
      <c r="H2850" s="93">
        <v>30283</v>
      </c>
      <c r="I2850" s="93">
        <v>38</v>
      </c>
      <c r="J2850" s="93">
        <v>298</v>
      </c>
      <c r="K2850" s="93">
        <v>4606</v>
      </c>
      <c r="L2850" s="93">
        <v>30581</v>
      </c>
      <c r="M2850" s="48">
        <v>35187</v>
      </c>
      <c r="N2850" s="48">
        <v>70493</v>
      </c>
      <c r="O2850" s="48">
        <v>10704</v>
      </c>
      <c r="P2850" s="48">
        <v>58936</v>
      </c>
      <c r="Q2850" s="48">
        <v>69640</v>
      </c>
      <c r="R2850" s="48">
        <v>142</v>
      </c>
      <c r="S2850" s="48">
        <v>711</v>
      </c>
      <c r="T2850" s="48">
        <v>853</v>
      </c>
      <c r="U2850" s="48">
        <v>10846</v>
      </c>
      <c r="V2850" s="48">
        <v>59647</v>
      </c>
      <c r="W2850" s="156">
        <v>10049288</v>
      </c>
      <c r="X2850" s="156">
        <v>95100</v>
      </c>
      <c r="Y2850" s="156">
        <v>10144388</v>
      </c>
      <c r="Z2850" s="28">
        <v>0.95799999999999996</v>
      </c>
      <c r="AA2850" s="28"/>
      <c r="AB2850" s="111">
        <v>5</v>
      </c>
      <c r="AC2850" s="28">
        <v>0.4</v>
      </c>
      <c r="AD2850" s="28">
        <v>3.8399999999999997E-2</v>
      </c>
      <c r="AE2850" s="139"/>
      <c r="AF2850" s="139"/>
      <c r="AG2850" s="93">
        <v>5163</v>
      </c>
      <c r="AH2850" s="93">
        <v>10488</v>
      </c>
      <c r="AI2850" s="1"/>
      <c r="AJ2850" s="1"/>
      <c r="AK2850" s="1"/>
      <c r="AL2850" s="1"/>
      <c r="AM2850" s="1"/>
      <c r="AN2850" s="1"/>
      <c r="AO2850" s="1"/>
      <c r="AP2850" s="1"/>
      <c r="AQ2850" s="1"/>
      <c r="AR2850" s="1"/>
      <c r="AS2850" s="1"/>
      <c r="AT2850" s="1"/>
      <c r="AU2850" s="1"/>
      <c r="AV2850" s="1"/>
      <c r="AW2850" s="1"/>
      <c r="AX2850" s="1"/>
      <c r="AY2850" s="1"/>
    </row>
    <row r="2851" spans="1:51">
      <c r="A2851" s="51" t="s">
        <v>180</v>
      </c>
      <c r="B2851" s="2" t="s">
        <v>75</v>
      </c>
      <c r="C2851" s="14" t="s">
        <v>3</v>
      </c>
      <c r="D2851" s="2">
        <v>2016</v>
      </c>
      <c r="E2851" s="14">
        <v>2016</v>
      </c>
      <c r="F2851" s="14" t="s">
        <v>101</v>
      </c>
      <c r="G2851" s="93">
        <v>414</v>
      </c>
      <c r="H2851" s="93">
        <v>2208</v>
      </c>
      <c r="I2851" s="93">
        <v>0</v>
      </c>
      <c r="J2851" s="93">
        <v>1</v>
      </c>
      <c r="K2851" s="93">
        <v>414</v>
      </c>
      <c r="L2851" s="93">
        <v>2209</v>
      </c>
      <c r="M2851" s="48">
        <v>2623</v>
      </c>
      <c r="N2851" s="48">
        <v>5361</v>
      </c>
      <c r="O2851" s="48">
        <v>1137</v>
      </c>
      <c r="P2851" s="48">
        <v>4221</v>
      </c>
      <c r="Q2851" s="48">
        <v>5358</v>
      </c>
      <c r="R2851" s="48">
        <v>0</v>
      </c>
      <c r="S2851" s="48">
        <v>3</v>
      </c>
      <c r="T2851" s="48">
        <v>3</v>
      </c>
      <c r="U2851" s="48">
        <v>1137</v>
      </c>
      <c r="V2851" s="48">
        <v>4224</v>
      </c>
      <c r="W2851" s="156">
        <v>726413.64</v>
      </c>
      <c r="X2851" s="156">
        <v>154</v>
      </c>
      <c r="Y2851" s="156">
        <v>726567.64</v>
      </c>
      <c r="Z2851" s="28">
        <v>0.9909</v>
      </c>
      <c r="AA2851" s="28"/>
      <c r="AB2851" s="111">
        <v>43</v>
      </c>
      <c r="AC2851" s="28">
        <v>0.20899999999999999</v>
      </c>
      <c r="AD2851" s="28">
        <v>4.3299999999999998E-2</v>
      </c>
      <c r="AE2851" s="139"/>
      <c r="AF2851" s="139"/>
      <c r="AG2851" s="93">
        <v>127</v>
      </c>
      <c r="AH2851" s="93">
        <v>233</v>
      </c>
      <c r="AI2851" s="1"/>
      <c r="AJ2851" s="1"/>
      <c r="AK2851" s="1"/>
      <c r="AL2851" s="1"/>
      <c r="AM2851" s="1"/>
      <c r="AN2851" s="1"/>
      <c r="AO2851" s="1"/>
      <c r="AP2851" s="1"/>
      <c r="AQ2851" s="1"/>
      <c r="AR2851" s="1"/>
      <c r="AS2851" s="1"/>
      <c r="AT2851" s="1"/>
      <c r="AU2851" s="1"/>
      <c r="AV2851" s="1"/>
      <c r="AW2851" s="1"/>
      <c r="AX2851" s="1"/>
      <c r="AY2851" s="1"/>
    </row>
    <row r="2852" spans="1:51">
      <c r="A2852" s="51" t="s">
        <v>181</v>
      </c>
      <c r="B2852" s="2" t="s">
        <v>75</v>
      </c>
      <c r="C2852" s="14" t="s">
        <v>3</v>
      </c>
      <c r="D2852" s="2">
        <v>2016</v>
      </c>
      <c r="E2852" s="14">
        <v>2016</v>
      </c>
      <c r="F2852" s="14" t="s">
        <v>101</v>
      </c>
      <c r="G2852" s="93">
        <v>575</v>
      </c>
      <c r="H2852" s="93">
        <v>6631</v>
      </c>
      <c r="I2852" s="93">
        <v>1</v>
      </c>
      <c r="J2852" s="93">
        <v>17</v>
      </c>
      <c r="K2852" s="93">
        <v>576</v>
      </c>
      <c r="L2852" s="93">
        <v>6648</v>
      </c>
      <c r="M2852" s="48">
        <v>7224</v>
      </c>
      <c r="N2852" s="48">
        <v>12975</v>
      </c>
      <c r="O2852" s="48">
        <v>1398</v>
      </c>
      <c r="P2852" s="48">
        <v>11533</v>
      </c>
      <c r="Q2852" s="48">
        <v>12931</v>
      </c>
      <c r="R2852" s="48">
        <v>1</v>
      </c>
      <c r="S2852" s="48">
        <v>43</v>
      </c>
      <c r="T2852" s="48">
        <v>44</v>
      </c>
      <c r="U2852" s="48">
        <v>1399</v>
      </c>
      <c r="V2852" s="48">
        <v>11576</v>
      </c>
      <c r="W2852" s="156">
        <v>1757377</v>
      </c>
      <c r="X2852" s="156">
        <v>4109</v>
      </c>
      <c r="Y2852" s="156">
        <v>1761486</v>
      </c>
      <c r="Z2852" s="28">
        <v>1</v>
      </c>
      <c r="AA2852" s="28"/>
      <c r="AB2852" s="111">
        <v>43</v>
      </c>
      <c r="AC2852" s="28">
        <v>0.20899999999999999</v>
      </c>
      <c r="AD2852" s="28">
        <v>4.3299999999999998E-2</v>
      </c>
      <c r="AE2852" s="139"/>
      <c r="AF2852" s="139"/>
      <c r="AG2852" s="93">
        <v>414</v>
      </c>
      <c r="AH2852" s="93">
        <v>842</v>
      </c>
      <c r="AI2852" s="1"/>
      <c r="AJ2852" s="1"/>
      <c r="AK2852" s="1"/>
      <c r="AL2852" s="1"/>
      <c r="AM2852" s="1"/>
      <c r="AN2852" s="1"/>
      <c r="AO2852" s="1"/>
      <c r="AP2852" s="1"/>
      <c r="AQ2852" s="1"/>
      <c r="AR2852" s="1"/>
      <c r="AS2852" s="1"/>
      <c r="AT2852" s="1"/>
      <c r="AU2852" s="1"/>
      <c r="AV2852" s="1"/>
      <c r="AW2852" s="1"/>
      <c r="AX2852" s="1"/>
      <c r="AY2852" s="1"/>
    </row>
    <row r="2853" spans="1:51">
      <c r="A2853" s="13" t="s">
        <v>123</v>
      </c>
      <c r="B2853" s="2" t="s">
        <v>74</v>
      </c>
      <c r="C2853" s="14" t="s">
        <v>3</v>
      </c>
      <c r="D2853" s="2">
        <v>2016</v>
      </c>
      <c r="E2853" s="14">
        <v>2016</v>
      </c>
      <c r="F2853" s="14" t="s">
        <v>101</v>
      </c>
      <c r="G2853" s="93">
        <v>14833</v>
      </c>
      <c r="H2853" s="93">
        <v>88304</v>
      </c>
      <c r="I2853" s="93">
        <v>87</v>
      </c>
      <c r="J2853" s="93">
        <v>404</v>
      </c>
      <c r="K2853" s="93">
        <v>14920</v>
      </c>
      <c r="L2853" s="93">
        <v>88708</v>
      </c>
      <c r="M2853" s="48">
        <v>103628</v>
      </c>
      <c r="N2853" s="48">
        <v>240537</v>
      </c>
      <c r="O2853" s="48">
        <v>40720</v>
      </c>
      <c r="P2853" s="48">
        <v>198473</v>
      </c>
      <c r="Q2853" s="48">
        <v>239193</v>
      </c>
      <c r="R2853" s="48">
        <v>295</v>
      </c>
      <c r="S2853" s="48">
        <v>1049</v>
      </c>
      <c r="T2853" s="48">
        <v>1344</v>
      </c>
      <c r="U2853" s="48">
        <v>41015</v>
      </c>
      <c r="V2853" s="48">
        <v>199522</v>
      </c>
      <c r="W2853" s="156">
        <v>32926967</v>
      </c>
      <c r="X2853" s="156">
        <v>160981</v>
      </c>
      <c r="Y2853" s="156">
        <v>33087948</v>
      </c>
      <c r="Z2853" s="28">
        <v>0.95909999999999995</v>
      </c>
      <c r="AA2853" s="28"/>
      <c r="AB2853" s="111">
        <v>14</v>
      </c>
      <c r="AC2853" s="28">
        <v>0.28599999999999998</v>
      </c>
      <c r="AD2853" s="28">
        <v>2.8500000000000001E-2</v>
      </c>
      <c r="AE2853" s="139"/>
      <c r="AF2853" s="139"/>
      <c r="AG2853" s="93">
        <v>13828</v>
      </c>
      <c r="AH2853" s="93">
        <v>30972</v>
      </c>
      <c r="AI2853" s="1"/>
      <c r="AJ2853" s="1"/>
      <c r="AK2853" s="1"/>
      <c r="AL2853" s="1"/>
      <c r="AM2853" s="1"/>
      <c r="AN2853" s="1"/>
      <c r="AO2853" s="1"/>
      <c r="AP2853" s="1"/>
      <c r="AQ2853" s="1"/>
      <c r="AR2853" s="1"/>
      <c r="AS2853" s="1"/>
      <c r="AT2853" s="1"/>
      <c r="AU2853" s="1"/>
      <c r="AV2853" s="1"/>
      <c r="AW2853" s="1"/>
      <c r="AX2853" s="1"/>
      <c r="AY2853" s="1"/>
    </row>
    <row r="2854" spans="1:51">
      <c r="A2854" s="13" t="s">
        <v>124</v>
      </c>
      <c r="B2854" s="2" t="s">
        <v>75</v>
      </c>
      <c r="C2854" s="14" t="s">
        <v>3</v>
      </c>
      <c r="D2854" s="2">
        <v>2016</v>
      </c>
      <c r="E2854" s="14">
        <v>2016</v>
      </c>
      <c r="F2854" s="14" t="s">
        <v>101</v>
      </c>
      <c r="G2854" s="93">
        <v>222</v>
      </c>
      <c r="H2854" s="93">
        <v>1302</v>
      </c>
      <c r="I2854" s="93">
        <v>0</v>
      </c>
      <c r="J2854" s="93">
        <v>4</v>
      </c>
      <c r="K2854" s="93">
        <v>222</v>
      </c>
      <c r="L2854" s="93">
        <v>1306</v>
      </c>
      <c r="M2854" s="48">
        <v>1528</v>
      </c>
      <c r="N2854" s="48">
        <v>3581</v>
      </c>
      <c r="O2854" s="48">
        <v>612</v>
      </c>
      <c r="P2854" s="48">
        <v>2955</v>
      </c>
      <c r="Q2854" s="48">
        <v>3567</v>
      </c>
      <c r="R2854" s="48">
        <v>1</v>
      </c>
      <c r="S2854" s="48">
        <v>13</v>
      </c>
      <c r="T2854" s="48">
        <v>14</v>
      </c>
      <c r="U2854" s="48">
        <v>613</v>
      </c>
      <c r="V2854" s="48">
        <v>2968</v>
      </c>
      <c r="W2854" s="156">
        <v>446648</v>
      </c>
      <c r="X2854" s="156">
        <v>1239</v>
      </c>
      <c r="Y2854" s="156">
        <v>447887</v>
      </c>
      <c r="Z2854" s="28">
        <v>0.98850000000000005</v>
      </c>
      <c r="AA2854" s="28"/>
      <c r="AB2854" s="111">
        <v>43</v>
      </c>
      <c r="AC2854" s="28">
        <v>0.20899999999999999</v>
      </c>
      <c r="AD2854" s="28">
        <v>4.3299999999999998E-2</v>
      </c>
      <c r="AE2854" s="139"/>
      <c r="AF2854" s="139"/>
      <c r="AG2854" s="93">
        <v>212</v>
      </c>
      <c r="AH2854" s="93">
        <v>477</v>
      </c>
      <c r="AI2854" s="1"/>
      <c r="AJ2854" s="1"/>
      <c r="AK2854" s="1"/>
      <c r="AL2854" s="1"/>
      <c r="AM2854" s="1"/>
      <c r="AN2854" s="1"/>
      <c r="AO2854" s="1"/>
      <c r="AP2854" s="1"/>
      <c r="AQ2854" s="1"/>
      <c r="AR2854" s="1"/>
      <c r="AS2854" s="1"/>
      <c r="AT2854" s="1"/>
      <c r="AU2854" s="1"/>
      <c r="AV2854" s="1"/>
      <c r="AW2854" s="1"/>
      <c r="AX2854" s="1"/>
      <c r="AY2854" s="1"/>
    </row>
    <row r="2855" spans="1:51">
      <c r="A2855" s="13" t="s">
        <v>125</v>
      </c>
      <c r="B2855" s="2" t="s">
        <v>75</v>
      </c>
      <c r="C2855" s="14" t="s">
        <v>3</v>
      </c>
      <c r="D2855" s="2">
        <v>2016</v>
      </c>
      <c r="E2855" s="14">
        <v>2016</v>
      </c>
      <c r="F2855" s="14" t="s">
        <v>101</v>
      </c>
      <c r="G2855" s="93">
        <v>985</v>
      </c>
      <c r="H2855" s="93">
        <v>11436</v>
      </c>
      <c r="I2855" s="93">
        <v>1</v>
      </c>
      <c r="J2855" s="93">
        <v>17</v>
      </c>
      <c r="K2855" s="93">
        <v>986</v>
      </c>
      <c r="L2855" s="93">
        <v>11453</v>
      </c>
      <c r="M2855" s="48">
        <v>12439</v>
      </c>
      <c r="N2855" s="48">
        <v>21226</v>
      </c>
      <c r="O2855" s="48">
        <v>2477</v>
      </c>
      <c r="P2855" s="48">
        <v>18712</v>
      </c>
      <c r="Q2855" s="48">
        <v>21189</v>
      </c>
      <c r="R2855" s="48">
        <v>2</v>
      </c>
      <c r="S2855" s="48">
        <v>35</v>
      </c>
      <c r="T2855" s="48">
        <v>37</v>
      </c>
      <c r="U2855" s="48">
        <v>2479</v>
      </c>
      <c r="V2855" s="48">
        <v>18747</v>
      </c>
      <c r="W2855" s="156">
        <v>2959590</v>
      </c>
      <c r="X2855" s="156">
        <v>3900</v>
      </c>
      <c r="Y2855" s="156">
        <v>2963490</v>
      </c>
      <c r="Z2855" s="28">
        <v>0.99639999999999995</v>
      </c>
      <c r="AA2855" s="28"/>
      <c r="AB2855" s="111">
        <v>43</v>
      </c>
      <c r="AC2855" s="28">
        <v>0.20899999999999999</v>
      </c>
      <c r="AD2855" s="28">
        <v>4.3299999999999998E-2</v>
      </c>
      <c r="AE2855" s="139"/>
      <c r="AF2855" s="139"/>
      <c r="AG2855" s="93">
        <v>628</v>
      </c>
      <c r="AH2855" s="93">
        <v>1158</v>
      </c>
      <c r="AI2855" s="1"/>
      <c r="AJ2855" s="1"/>
      <c r="AK2855" s="1"/>
      <c r="AL2855" s="1"/>
      <c r="AM2855" s="1"/>
      <c r="AN2855" s="1"/>
      <c r="AO2855" s="1"/>
      <c r="AP2855" s="1"/>
      <c r="AQ2855" s="1"/>
      <c r="AR2855" s="1"/>
      <c r="AS2855" s="1"/>
      <c r="AT2855" s="1"/>
      <c r="AU2855" s="1"/>
      <c r="AV2855" s="1"/>
      <c r="AW2855" s="1"/>
      <c r="AX2855" s="1"/>
      <c r="AY2855" s="1"/>
    </row>
    <row r="2856" spans="1:51">
      <c r="A2856" s="13" t="s">
        <v>126</v>
      </c>
      <c r="B2856" s="2" t="s">
        <v>75</v>
      </c>
      <c r="C2856" s="14" t="s">
        <v>3</v>
      </c>
      <c r="D2856" s="2">
        <v>2016</v>
      </c>
      <c r="E2856" s="14">
        <v>2016</v>
      </c>
      <c r="F2856" s="14" t="s">
        <v>101</v>
      </c>
      <c r="G2856" s="93">
        <v>2457</v>
      </c>
      <c r="H2856" s="93">
        <v>14951</v>
      </c>
      <c r="I2856" s="93">
        <v>11</v>
      </c>
      <c r="J2856" s="93">
        <v>132</v>
      </c>
      <c r="K2856" s="93">
        <v>2468</v>
      </c>
      <c r="L2856" s="93">
        <v>15083</v>
      </c>
      <c r="M2856" s="48">
        <v>17551</v>
      </c>
      <c r="N2856" s="48">
        <v>43457</v>
      </c>
      <c r="O2856" s="48">
        <v>7074</v>
      </c>
      <c r="P2856" s="48">
        <v>35949</v>
      </c>
      <c r="Q2856" s="48">
        <v>43023</v>
      </c>
      <c r="R2856" s="48">
        <v>38</v>
      </c>
      <c r="S2856" s="48">
        <v>396</v>
      </c>
      <c r="T2856" s="48">
        <v>434</v>
      </c>
      <c r="U2856" s="48">
        <v>7112</v>
      </c>
      <c r="V2856" s="48">
        <v>36345</v>
      </c>
      <c r="W2856" s="156">
        <v>5522812</v>
      </c>
      <c r="X2856" s="156">
        <v>44241</v>
      </c>
      <c r="Y2856" s="156">
        <v>5567053</v>
      </c>
      <c r="Z2856" s="28">
        <v>0.97909999999999997</v>
      </c>
      <c r="AA2856" s="28"/>
      <c r="AB2856" s="111">
        <v>43</v>
      </c>
      <c r="AC2856" s="28">
        <v>0.20899999999999999</v>
      </c>
      <c r="AD2856" s="28">
        <v>4.3299999999999998E-2</v>
      </c>
      <c r="AE2856" s="139"/>
      <c r="AF2856" s="139"/>
      <c r="AG2856" s="93">
        <v>896</v>
      </c>
      <c r="AH2856" s="93">
        <v>1765</v>
      </c>
      <c r="AI2856" s="1"/>
      <c r="AJ2856" s="1"/>
      <c r="AK2856" s="1"/>
      <c r="AL2856" s="1"/>
      <c r="AM2856" s="1"/>
      <c r="AN2856" s="1"/>
      <c r="AO2856" s="1"/>
      <c r="AP2856" s="1"/>
      <c r="AQ2856" s="1"/>
      <c r="AR2856" s="1"/>
      <c r="AS2856" s="1"/>
      <c r="AT2856" s="1"/>
      <c r="AU2856" s="1"/>
      <c r="AV2856" s="1"/>
      <c r="AW2856" s="1"/>
      <c r="AX2856" s="1"/>
      <c r="AY2856" s="1"/>
    </row>
    <row r="2857" spans="1:51">
      <c r="A2857" s="13" t="s">
        <v>127</v>
      </c>
      <c r="B2857" s="2" t="s">
        <v>75</v>
      </c>
      <c r="C2857" s="14" t="s">
        <v>3</v>
      </c>
      <c r="D2857" s="2">
        <v>2016</v>
      </c>
      <c r="E2857" s="14">
        <v>2016</v>
      </c>
      <c r="F2857" s="14" t="s">
        <v>101</v>
      </c>
      <c r="G2857" s="93">
        <v>118</v>
      </c>
      <c r="H2857" s="93">
        <v>960</v>
      </c>
      <c r="I2857" s="93">
        <v>0</v>
      </c>
      <c r="J2857" s="93">
        <v>5</v>
      </c>
      <c r="K2857" s="93">
        <v>118</v>
      </c>
      <c r="L2857" s="93">
        <v>965</v>
      </c>
      <c r="M2857" s="48">
        <v>1083</v>
      </c>
      <c r="N2857" s="48">
        <v>2104</v>
      </c>
      <c r="O2857" s="48">
        <v>330</v>
      </c>
      <c r="P2857" s="48">
        <v>1766</v>
      </c>
      <c r="Q2857" s="48">
        <v>2096</v>
      </c>
      <c r="R2857" s="48">
        <v>0</v>
      </c>
      <c r="S2857" s="48">
        <v>8</v>
      </c>
      <c r="T2857" s="48">
        <v>8</v>
      </c>
      <c r="U2857" s="48">
        <v>330</v>
      </c>
      <c r="V2857" s="48">
        <v>1774</v>
      </c>
      <c r="W2857" s="156">
        <v>266053</v>
      </c>
      <c r="X2857" s="156">
        <v>836</v>
      </c>
      <c r="Y2857" s="156">
        <v>266889</v>
      </c>
      <c r="Z2857" s="28">
        <v>1</v>
      </c>
      <c r="AA2857" s="28"/>
      <c r="AB2857" s="111">
        <v>43</v>
      </c>
      <c r="AC2857" s="28">
        <v>0.20899999999999999</v>
      </c>
      <c r="AD2857" s="28">
        <v>4.3299999999999998E-2</v>
      </c>
      <c r="AE2857" s="139"/>
      <c r="AF2857" s="139"/>
      <c r="AG2857" s="93">
        <v>78</v>
      </c>
      <c r="AH2857" s="93">
        <v>161</v>
      </c>
      <c r="AI2857" s="1"/>
      <c r="AJ2857" s="1"/>
      <c r="AK2857" s="1"/>
      <c r="AL2857" s="1"/>
      <c r="AM2857" s="1"/>
      <c r="AN2857" s="1"/>
      <c r="AO2857" s="1"/>
      <c r="AP2857" s="1"/>
      <c r="AQ2857" s="1"/>
      <c r="AR2857" s="1"/>
      <c r="AS2857" s="1"/>
      <c r="AT2857" s="1"/>
      <c r="AU2857" s="1"/>
      <c r="AV2857" s="1"/>
      <c r="AW2857" s="1"/>
      <c r="AX2857" s="1"/>
      <c r="AY2857" s="1"/>
    </row>
    <row r="2858" spans="1:51">
      <c r="A2858" s="13" t="s">
        <v>128</v>
      </c>
      <c r="B2858" s="2" t="s">
        <v>75</v>
      </c>
      <c r="C2858" s="14" t="s">
        <v>3</v>
      </c>
      <c r="D2858" s="2">
        <v>2016</v>
      </c>
      <c r="E2858" s="14">
        <v>2016</v>
      </c>
      <c r="F2858" s="14" t="s">
        <v>101</v>
      </c>
      <c r="G2858" s="93">
        <v>10900</v>
      </c>
      <c r="H2858" s="93">
        <v>58751</v>
      </c>
      <c r="I2858" s="93">
        <v>22</v>
      </c>
      <c r="J2858" s="93">
        <v>399</v>
      </c>
      <c r="K2858" s="93">
        <v>10922</v>
      </c>
      <c r="L2858" s="93">
        <v>59150</v>
      </c>
      <c r="M2858" s="48">
        <v>70072</v>
      </c>
      <c r="N2858" s="48">
        <v>163371</v>
      </c>
      <c r="O2858" s="48">
        <v>29484</v>
      </c>
      <c r="P2858" s="48">
        <v>132890</v>
      </c>
      <c r="Q2858" s="48">
        <v>162374</v>
      </c>
      <c r="R2858" s="48">
        <v>70</v>
      </c>
      <c r="S2858" s="48">
        <v>927</v>
      </c>
      <c r="T2858" s="48">
        <v>997</v>
      </c>
      <c r="U2858" s="48">
        <v>29554</v>
      </c>
      <c r="V2858" s="48">
        <v>133817</v>
      </c>
      <c r="W2858" s="156">
        <v>22055677</v>
      </c>
      <c r="X2858" s="156">
        <v>133667</v>
      </c>
      <c r="Y2858" s="156">
        <v>22189344</v>
      </c>
      <c r="Z2858" s="28">
        <v>0.99460000000000004</v>
      </c>
      <c r="AA2858" s="28"/>
      <c r="AB2858" s="111">
        <v>9</v>
      </c>
      <c r="AC2858" s="28">
        <v>0.33300000000000002</v>
      </c>
      <c r="AD2858" s="28">
        <v>0</v>
      </c>
      <c r="AE2858" s="139"/>
      <c r="AF2858" s="139"/>
      <c r="AG2858" s="93">
        <v>10234</v>
      </c>
      <c r="AH2858" s="93">
        <v>23312</v>
      </c>
    </row>
    <row r="2859" spans="1:51">
      <c r="A2859" s="13" t="s">
        <v>129</v>
      </c>
      <c r="B2859" s="2" t="s">
        <v>75</v>
      </c>
      <c r="C2859" s="14" t="s">
        <v>3</v>
      </c>
      <c r="D2859" s="2">
        <v>2016</v>
      </c>
      <c r="E2859" s="14">
        <v>2016</v>
      </c>
      <c r="F2859" s="14" t="s">
        <v>101</v>
      </c>
      <c r="G2859" s="93">
        <v>1475</v>
      </c>
      <c r="H2859" s="93">
        <v>9412</v>
      </c>
      <c r="I2859" s="93">
        <v>4</v>
      </c>
      <c r="J2859" s="93">
        <v>59</v>
      </c>
      <c r="K2859" s="93">
        <v>1479</v>
      </c>
      <c r="L2859" s="93">
        <v>9471</v>
      </c>
      <c r="M2859" s="48">
        <v>10950</v>
      </c>
      <c r="N2859" s="48">
        <v>25133</v>
      </c>
      <c r="O2859" s="48">
        <v>4002</v>
      </c>
      <c r="P2859" s="48">
        <v>20958</v>
      </c>
      <c r="Q2859" s="48">
        <v>24960</v>
      </c>
      <c r="R2859" s="48">
        <v>15</v>
      </c>
      <c r="S2859" s="48">
        <v>158</v>
      </c>
      <c r="T2859" s="48">
        <v>173</v>
      </c>
      <c r="U2859" s="48">
        <v>4017</v>
      </c>
      <c r="V2859" s="48">
        <v>21116</v>
      </c>
      <c r="W2859" s="156">
        <v>3230503</v>
      </c>
      <c r="X2859" s="156">
        <v>17915</v>
      </c>
      <c r="Y2859" s="156">
        <v>3248418</v>
      </c>
      <c r="Z2859" s="28">
        <v>0.99690000000000001</v>
      </c>
      <c r="AA2859" s="28"/>
      <c r="AB2859" s="111">
        <v>43</v>
      </c>
      <c r="AC2859" s="28">
        <v>0.20899999999999999</v>
      </c>
      <c r="AD2859" s="28">
        <v>4.3299999999999998E-2</v>
      </c>
      <c r="AE2859" s="139"/>
      <c r="AF2859" s="139"/>
      <c r="AG2859" s="93">
        <v>1312</v>
      </c>
      <c r="AH2859" s="93">
        <v>2985</v>
      </c>
    </row>
    <row r="2860" spans="1:51">
      <c r="A2860" s="13" t="s">
        <v>130</v>
      </c>
      <c r="B2860" s="2" t="s">
        <v>75</v>
      </c>
      <c r="C2860" s="14" t="s">
        <v>3</v>
      </c>
      <c r="D2860" s="2">
        <v>2016</v>
      </c>
      <c r="E2860" s="14">
        <v>2016</v>
      </c>
      <c r="F2860" s="14" t="s">
        <v>101</v>
      </c>
      <c r="G2860" s="93">
        <v>607</v>
      </c>
      <c r="H2860" s="93">
        <v>5978</v>
      </c>
      <c r="I2860" s="93">
        <v>0</v>
      </c>
      <c r="J2860" s="93">
        <v>19</v>
      </c>
      <c r="K2860" s="93">
        <v>607</v>
      </c>
      <c r="L2860" s="93">
        <v>5997</v>
      </c>
      <c r="M2860" s="48">
        <v>6604</v>
      </c>
      <c r="N2860" s="48">
        <v>12618</v>
      </c>
      <c r="O2860" s="48">
        <v>1588</v>
      </c>
      <c r="P2860" s="48">
        <v>10983</v>
      </c>
      <c r="Q2860" s="48">
        <v>12571</v>
      </c>
      <c r="R2860" s="48">
        <v>1</v>
      </c>
      <c r="S2860" s="48">
        <v>46</v>
      </c>
      <c r="T2860" s="48">
        <v>47</v>
      </c>
      <c r="U2860" s="48">
        <v>1589</v>
      </c>
      <c r="V2860" s="48">
        <v>11029</v>
      </c>
      <c r="W2860" s="156">
        <v>1746741</v>
      </c>
      <c r="X2860" s="156">
        <v>5818</v>
      </c>
      <c r="Y2860" s="156">
        <v>1752559</v>
      </c>
      <c r="Z2860" s="28">
        <v>0.97099999999999997</v>
      </c>
      <c r="AA2860" s="28"/>
      <c r="AB2860" s="111">
        <v>43</v>
      </c>
      <c r="AC2860" s="28">
        <v>0.20899999999999999</v>
      </c>
      <c r="AD2860" s="28">
        <v>4.3299999999999998E-2</v>
      </c>
      <c r="AE2860" s="139"/>
      <c r="AF2860" s="139"/>
      <c r="AG2860" s="93">
        <v>378</v>
      </c>
      <c r="AH2860" s="93">
        <v>773</v>
      </c>
    </row>
    <row r="2861" spans="1:51">
      <c r="A2861" s="13" t="s">
        <v>131</v>
      </c>
      <c r="B2861" s="2" t="s">
        <v>75</v>
      </c>
      <c r="C2861" s="14" t="s">
        <v>3</v>
      </c>
      <c r="D2861" s="2">
        <v>2016</v>
      </c>
      <c r="E2861" s="14">
        <v>2016</v>
      </c>
      <c r="F2861" s="14" t="s">
        <v>101</v>
      </c>
      <c r="G2861" s="93">
        <v>252</v>
      </c>
      <c r="H2861" s="93">
        <v>1284</v>
      </c>
      <c r="I2861" s="93">
        <v>0</v>
      </c>
      <c r="J2861" s="93">
        <v>2</v>
      </c>
      <c r="K2861" s="93">
        <v>252</v>
      </c>
      <c r="L2861" s="93">
        <v>1286</v>
      </c>
      <c r="M2861" s="48">
        <v>1538</v>
      </c>
      <c r="N2861" s="48">
        <v>3164</v>
      </c>
      <c r="O2861" s="48">
        <v>691</v>
      </c>
      <c r="P2861" s="48">
        <v>2466</v>
      </c>
      <c r="Q2861" s="48">
        <v>3157</v>
      </c>
      <c r="R2861" s="48">
        <v>0</v>
      </c>
      <c r="S2861" s="48">
        <v>7</v>
      </c>
      <c r="T2861" s="48">
        <v>7</v>
      </c>
      <c r="U2861" s="48">
        <v>691</v>
      </c>
      <c r="V2861" s="48">
        <v>2473</v>
      </c>
      <c r="W2861" s="156">
        <v>441907</v>
      </c>
      <c r="X2861" s="156">
        <v>578</v>
      </c>
      <c r="Y2861" s="156">
        <v>442485</v>
      </c>
      <c r="Z2861" s="28">
        <v>0.83099999999999996</v>
      </c>
      <c r="AA2861" s="28"/>
      <c r="AB2861" s="111">
        <v>43</v>
      </c>
      <c r="AC2861" s="28">
        <v>0.20899999999999999</v>
      </c>
      <c r="AD2861" s="28">
        <v>4.3299999999999998E-2</v>
      </c>
      <c r="AE2861" s="139"/>
      <c r="AF2861" s="139"/>
      <c r="AG2861" s="93">
        <v>84</v>
      </c>
      <c r="AH2861" s="93">
        <v>156</v>
      </c>
    </row>
    <row r="2862" spans="1:51">
      <c r="A2862" s="13" t="s">
        <v>132</v>
      </c>
      <c r="B2862" s="2" t="s">
        <v>76</v>
      </c>
      <c r="C2862" s="14" t="s">
        <v>3</v>
      </c>
      <c r="D2862" s="2">
        <v>2016</v>
      </c>
      <c r="E2862" s="14">
        <v>2016</v>
      </c>
      <c r="F2862" s="14" t="s">
        <v>101</v>
      </c>
      <c r="G2862" s="93">
        <v>77647</v>
      </c>
      <c r="H2862" s="93">
        <v>490171</v>
      </c>
      <c r="I2862" s="93">
        <v>976</v>
      </c>
      <c r="J2862" s="93">
        <v>5980</v>
      </c>
      <c r="K2862" s="93">
        <v>78623</v>
      </c>
      <c r="L2862" s="93">
        <v>496151</v>
      </c>
      <c r="M2862" s="48">
        <v>574774</v>
      </c>
      <c r="N2862" s="48">
        <v>1148302</v>
      </c>
      <c r="O2862" s="48">
        <v>179879</v>
      </c>
      <c r="P2862" s="48">
        <v>952776</v>
      </c>
      <c r="Q2862" s="48">
        <v>1132655</v>
      </c>
      <c r="R2862" s="48">
        <v>3166</v>
      </c>
      <c r="S2862" s="48">
        <v>12481</v>
      </c>
      <c r="T2862" s="48">
        <v>15647</v>
      </c>
      <c r="U2862" s="48">
        <v>183045</v>
      </c>
      <c r="V2862" s="48">
        <v>965257</v>
      </c>
      <c r="W2862" s="156">
        <v>166431700</v>
      </c>
      <c r="X2862" s="156">
        <v>2351007</v>
      </c>
      <c r="Y2862" s="156">
        <v>168782707</v>
      </c>
      <c r="Z2862" s="28">
        <v>0.96819999999999995</v>
      </c>
      <c r="AA2862" s="28"/>
      <c r="AB2862" s="111">
        <v>42</v>
      </c>
      <c r="AC2862" s="28">
        <v>0.64300000000000002</v>
      </c>
      <c r="AD2862" s="28">
        <v>4.1099999999999998E-2</v>
      </c>
      <c r="AE2862" s="139"/>
      <c r="AF2862" s="139"/>
      <c r="AG2862" s="93">
        <v>104917</v>
      </c>
      <c r="AH2862" s="93">
        <v>216857</v>
      </c>
    </row>
    <row r="2863" spans="1:51">
      <c r="A2863" s="13" t="s">
        <v>133</v>
      </c>
      <c r="B2863" s="2" t="s">
        <v>75</v>
      </c>
      <c r="C2863" s="14" t="s">
        <v>3</v>
      </c>
      <c r="D2863" s="2">
        <v>2016</v>
      </c>
      <c r="E2863" s="14">
        <v>2016</v>
      </c>
      <c r="F2863" s="14" t="s">
        <v>101</v>
      </c>
      <c r="G2863" s="93">
        <v>2009</v>
      </c>
      <c r="H2863" s="93">
        <v>10315</v>
      </c>
      <c r="I2863" s="93">
        <v>4</v>
      </c>
      <c r="J2863" s="93">
        <v>20</v>
      </c>
      <c r="K2863" s="93">
        <v>2013</v>
      </c>
      <c r="L2863" s="93">
        <v>10335</v>
      </c>
      <c r="M2863" s="48">
        <v>12348</v>
      </c>
      <c r="N2863" s="48">
        <v>30164</v>
      </c>
      <c r="O2863" s="48">
        <v>5544</v>
      </c>
      <c r="P2863" s="48">
        <v>24541</v>
      </c>
      <c r="Q2863" s="48">
        <v>30085</v>
      </c>
      <c r="R2863" s="48">
        <v>12</v>
      </c>
      <c r="S2863" s="48">
        <v>67</v>
      </c>
      <c r="T2863" s="48">
        <v>79</v>
      </c>
      <c r="U2863" s="48">
        <v>5556</v>
      </c>
      <c r="V2863" s="48">
        <v>24608</v>
      </c>
      <c r="W2863" s="156">
        <v>4026089</v>
      </c>
      <c r="X2863" s="156">
        <v>7416</v>
      </c>
      <c r="Y2863" s="156">
        <v>4033505</v>
      </c>
      <c r="Z2863" s="28">
        <v>0.99790000000000001</v>
      </c>
      <c r="AA2863" s="28"/>
      <c r="AB2863" s="111">
        <v>43</v>
      </c>
      <c r="AC2863" s="28">
        <v>0.20899999999999999</v>
      </c>
      <c r="AD2863" s="28">
        <v>4.3299999999999998E-2</v>
      </c>
      <c r="AE2863" s="139"/>
      <c r="AF2863" s="139"/>
      <c r="AG2863" s="93">
        <v>2904</v>
      </c>
      <c r="AH2863" s="93">
        <v>6897</v>
      </c>
    </row>
    <row r="2864" spans="1:51">
      <c r="A2864" s="13" t="s">
        <v>134</v>
      </c>
      <c r="B2864" s="2" t="s">
        <v>75</v>
      </c>
      <c r="C2864" s="14" t="s">
        <v>3</v>
      </c>
      <c r="D2864" s="2">
        <v>2016</v>
      </c>
      <c r="E2864" s="14">
        <v>2016</v>
      </c>
      <c r="F2864" s="14" t="s">
        <v>101</v>
      </c>
      <c r="G2864" s="93">
        <v>572</v>
      </c>
      <c r="H2864" s="93">
        <v>5592</v>
      </c>
      <c r="I2864" s="93">
        <v>18</v>
      </c>
      <c r="J2864" s="93">
        <v>127</v>
      </c>
      <c r="K2864" s="93">
        <v>590</v>
      </c>
      <c r="L2864" s="93">
        <v>5719</v>
      </c>
      <c r="M2864" s="48">
        <v>6309</v>
      </c>
      <c r="N2864" s="48">
        <v>10420</v>
      </c>
      <c r="O2864" s="48">
        <v>1270</v>
      </c>
      <c r="P2864" s="48">
        <v>8777</v>
      </c>
      <c r="Q2864" s="48">
        <v>10047</v>
      </c>
      <c r="R2864" s="48">
        <v>50</v>
      </c>
      <c r="S2864" s="48">
        <v>323</v>
      </c>
      <c r="T2864" s="48">
        <v>373</v>
      </c>
      <c r="U2864" s="48">
        <v>1320</v>
      </c>
      <c r="V2864" s="48">
        <v>9100</v>
      </c>
      <c r="W2864" s="156">
        <v>1444313</v>
      </c>
      <c r="X2864" s="156">
        <v>30918</v>
      </c>
      <c r="Y2864" s="156">
        <v>1475231</v>
      </c>
      <c r="Z2864" s="28">
        <v>0.99260000000000004</v>
      </c>
      <c r="AA2864" s="28"/>
      <c r="AB2864" s="111">
        <v>43</v>
      </c>
      <c r="AC2864" s="28">
        <v>0.20899999999999999</v>
      </c>
      <c r="AD2864" s="28">
        <v>4.3299999999999998E-2</v>
      </c>
      <c r="AE2864" s="139"/>
      <c r="AF2864" s="139"/>
      <c r="AG2864" s="93">
        <v>1270</v>
      </c>
      <c r="AH2864" s="93">
        <v>2328</v>
      </c>
    </row>
    <row r="2865" spans="1:34">
      <c r="A2865" s="13" t="s">
        <v>135</v>
      </c>
      <c r="B2865" s="2" t="s">
        <v>75</v>
      </c>
      <c r="C2865" s="14" t="s">
        <v>3</v>
      </c>
      <c r="D2865" s="2">
        <v>2016</v>
      </c>
      <c r="E2865" s="14">
        <v>2016</v>
      </c>
      <c r="F2865" s="14" t="s">
        <v>101</v>
      </c>
      <c r="G2865" s="93">
        <v>126</v>
      </c>
      <c r="H2865" s="93">
        <v>1001</v>
      </c>
      <c r="I2865" s="93">
        <v>0</v>
      </c>
      <c r="J2865" s="93">
        <v>0</v>
      </c>
      <c r="K2865" s="93">
        <v>126</v>
      </c>
      <c r="L2865" s="93">
        <v>1001</v>
      </c>
      <c r="M2865" s="48">
        <v>1127</v>
      </c>
      <c r="N2865" s="48">
        <v>2098</v>
      </c>
      <c r="O2865" s="48">
        <v>356</v>
      </c>
      <c r="P2865" s="48">
        <v>1741</v>
      </c>
      <c r="Q2865" s="48">
        <v>2097</v>
      </c>
      <c r="R2865" s="48">
        <v>0</v>
      </c>
      <c r="S2865" s="48">
        <v>1</v>
      </c>
      <c r="T2865" s="48">
        <v>1</v>
      </c>
      <c r="U2865" s="48">
        <v>356</v>
      </c>
      <c r="V2865" s="48">
        <v>1742</v>
      </c>
      <c r="W2865" s="156">
        <v>280099</v>
      </c>
      <c r="X2865" s="156">
        <v>75</v>
      </c>
      <c r="Y2865" s="156">
        <v>280174</v>
      </c>
      <c r="Z2865" s="28">
        <v>0.97919999999999996</v>
      </c>
      <c r="AA2865" s="28"/>
      <c r="AB2865" s="111">
        <v>43</v>
      </c>
      <c r="AC2865" s="28">
        <v>0.20899999999999999</v>
      </c>
      <c r="AD2865" s="28">
        <v>4.3299999999999998E-2</v>
      </c>
      <c r="AE2865" s="139"/>
      <c r="AF2865" s="139"/>
      <c r="AG2865" s="93">
        <v>26</v>
      </c>
      <c r="AH2865" s="93">
        <v>43</v>
      </c>
    </row>
    <row r="2866" spans="1:34">
      <c r="A2866" s="13" t="s">
        <v>136</v>
      </c>
      <c r="B2866" s="2" t="s">
        <v>75</v>
      </c>
      <c r="C2866" s="14" t="s">
        <v>3</v>
      </c>
      <c r="D2866" s="2">
        <v>2016</v>
      </c>
      <c r="E2866" s="14">
        <v>2016</v>
      </c>
      <c r="F2866" s="14" t="s">
        <v>101</v>
      </c>
      <c r="G2866" s="93">
        <v>685</v>
      </c>
      <c r="H2866" s="93">
        <v>6242</v>
      </c>
      <c r="I2866" s="93">
        <v>1</v>
      </c>
      <c r="J2866" s="93">
        <v>21</v>
      </c>
      <c r="K2866" s="93">
        <v>686</v>
      </c>
      <c r="L2866" s="93">
        <v>6263</v>
      </c>
      <c r="M2866" s="48">
        <v>6949</v>
      </c>
      <c r="N2866" s="48">
        <v>13099</v>
      </c>
      <c r="O2866" s="48">
        <v>1769</v>
      </c>
      <c r="P2866" s="48">
        <v>11274</v>
      </c>
      <c r="Q2866" s="48">
        <v>13043</v>
      </c>
      <c r="R2866" s="48">
        <v>3</v>
      </c>
      <c r="S2866" s="48">
        <v>53</v>
      </c>
      <c r="T2866" s="48">
        <v>56</v>
      </c>
      <c r="U2866" s="48">
        <v>1772</v>
      </c>
      <c r="V2866" s="48">
        <v>11327</v>
      </c>
      <c r="W2866" s="156">
        <v>1854264</v>
      </c>
      <c r="X2866" s="156">
        <v>6558</v>
      </c>
      <c r="Y2866" s="156">
        <v>1860822</v>
      </c>
      <c r="Z2866" s="28">
        <v>0.99729999999999996</v>
      </c>
      <c r="AA2866" s="28"/>
      <c r="AB2866" s="111">
        <v>43</v>
      </c>
      <c r="AC2866" s="28">
        <v>0.20899999999999999</v>
      </c>
      <c r="AD2866" s="28">
        <v>4.3299999999999998E-2</v>
      </c>
      <c r="AE2866" s="139"/>
      <c r="AF2866" s="139"/>
      <c r="AG2866" s="93">
        <v>571</v>
      </c>
      <c r="AH2866" s="93">
        <v>1244</v>
      </c>
    </row>
    <row r="2867" spans="1:34">
      <c r="A2867" s="13" t="s">
        <v>137</v>
      </c>
      <c r="B2867" s="2" t="s">
        <v>75</v>
      </c>
      <c r="C2867" s="14" t="s">
        <v>3</v>
      </c>
      <c r="D2867" s="2">
        <v>2016</v>
      </c>
      <c r="E2867" s="14">
        <v>2016</v>
      </c>
      <c r="F2867" s="14" t="s">
        <v>101</v>
      </c>
      <c r="G2867" s="93">
        <v>4458</v>
      </c>
      <c r="H2867" s="93">
        <v>20586</v>
      </c>
      <c r="I2867" s="93">
        <v>8</v>
      </c>
      <c r="J2867" s="93">
        <v>37</v>
      </c>
      <c r="K2867" s="93">
        <v>4466</v>
      </c>
      <c r="L2867" s="93">
        <v>20623</v>
      </c>
      <c r="M2867" s="48">
        <v>25089</v>
      </c>
      <c r="N2867" s="48">
        <v>58122</v>
      </c>
      <c r="O2867" s="48">
        <v>12163</v>
      </c>
      <c r="P2867" s="48">
        <v>45828</v>
      </c>
      <c r="Q2867" s="48">
        <v>57991</v>
      </c>
      <c r="R2867" s="48">
        <v>26</v>
      </c>
      <c r="S2867" s="48">
        <v>105</v>
      </c>
      <c r="T2867" s="48">
        <v>131</v>
      </c>
      <c r="U2867" s="48">
        <v>12189</v>
      </c>
      <c r="V2867" s="48">
        <v>45933</v>
      </c>
      <c r="W2867" s="156">
        <v>7857560</v>
      </c>
      <c r="X2867" s="156">
        <v>12077</v>
      </c>
      <c r="Y2867" s="156">
        <v>7869637</v>
      </c>
      <c r="Z2867" s="28">
        <v>0.99550000000000005</v>
      </c>
      <c r="AA2867" s="28"/>
      <c r="AB2867" s="111">
        <v>2</v>
      </c>
      <c r="AC2867" s="28">
        <v>0</v>
      </c>
      <c r="AD2867" s="28">
        <v>1.9900000000000001E-2</v>
      </c>
      <c r="AE2867" s="139"/>
      <c r="AF2867" s="139"/>
      <c r="AG2867" s="93">
        <v>4002</v>
      </c>
      <c r="AH2867" s="93">
        <v>9149</v>
      </c>
    </row>
    <row r="2868" spans="1:34">
      <c r="A2868" s="13" t="s">
        <v>138</v>
      </c>
      <c r="B2868" s="2" t="s">
        <v>75</v>
      </c>
      <c r="C2868" s="14" t="s">
        <v>3</v>
      </c>
      <c r="D2868" s="2">
        <v>2016</v>
      </c>
      <c r="E2868" s="14">
        <v>2016</v>
      </c>
      <c r="F2868" s="14" t="s">
        <v>101</v>
      </c>
      <c r="G2868" s="93">
        <v>78</v>
      </c>
      <c r="H2868" s="93">
        <v>413</v>
      </c>
      <c r="I2868" s="93">
        <v>0</v>
      </c>
      <c r="J2868" s="93">
        <v>1</v>
      </c>
      <c r="K2868" s="93">
        <v>78</v>
      </c>
      <c r="L2868" s="93">
        <v>414</v>
      </c>
      <c r="M2868" s="48">
        <v>492</v>
      </c>
      <c r="N2868" s="48">
        <v>1061</v>
      </c>
      <c r="O2868" s="48">
        <v>198</v>
      </c>
      <c r="P2868" s="48">
        <v>861</v>
      </c>
      <c r="Q2868" s="48">
        <v>1059</v>
      </c>
      <c r="R2868" s="48">
        <v>0</v>
      </c>
      <c r="S2868" s="48">
        <v>2</v>
      </c>
      <c r="T2868" s="48">
        <v>2</v>
      </c>
      <c r="U2868" s="48">
        <v>198</v>
      </c>
      <c r="V2868" s="48">
        <v>863</v>
      </c>
      <c r="W2868" s="156">
        <v>138114</v>
      </c>
      <c r="X2868" s="156">
        <v>275</v>
      </c>
      <c r="Y2868" s="156">
        <v>138389</v>
      </c>
      <c r="Z2868" s="28">
        <v>0.94589999999999996</v>
      </c>
      <c r="AA2868" s="28"/>
      <c r="AB2868" s="111">
        <v>43</v>
      </c>
      <c r="AC2868" s="28">
        <v>0.20899999999999999</v>
      </c>
      <c r="AD2868" s="28">
        <v>4.3299999999999998E-2</v>
      </c>
      <c r="AE2868" s="139"/>
      <c r="AF2868" s="139"/>
      <c r="AG2868" s="93">
        <v>50</v>
      </c>
      <c r="AH2868" s="93">
        <v>93</v>
      </c>
    </row>
    <row r="2869" spans="1:34">
      <c r="A2869" s="13" t="s">
        <v>139</v>
      </c>
      <c r="B2869" s="2" t="s">
        <v>75</v>
      </c>
      <c r="C2869" s="14" t="s">
        <v>3</v>
      </c>
      <c r="D2869" s="2">
        <v>2016</v>
      </c>
      <c r="E2869" s="14">
        <v>2016</v>
      </c>
      <c r="F2869" s="14" t="s">
        <v>101</v>
      </c>
      <c r="G2869" s="93">
        <v>15</v>
      </c>
      <c r="H2869" s="93">
        <v>432</v>
      </c>
      <c r="I2869" s="93">
        <v>0</v>
      </c>
      <c r="J2869" s="93">
        <v>1</v>
      </c>
      <c r="K2869" s="93">
        <v>15</v>
      </c>
      <c r="L2869" s="93">
        <v>433</v>
      </c>
      <c r="M2869" s="48">
        <v>448</v>
      </c>
      <c r="N2869" s="48">
        <v>797</v>
      </c>
      <c r="O2869" s="48">
        <v>48</v>
      </c>
      <c r="P2869" s="48">
        <v>747</v>
      </c>
      <c r="Q2869" s="48">
        <v>795</v>
      </c>
      <c r="R2869" s="48">
        <v>0</v>
      </c>
      <c r="S2869" s="48">
        <v>2</v>
      </c>
      <c r="T2869" s="48">
        <v>2</v>
      </c>
      <c r="U2869" s="48">
        <v>48</v>
      </c>
      <c r="V2869" s="48">
        <v>749</v>
      </c>
      <c r="W2869" s="156">
        <v>107163</v>
      </c>
      <c r="X2869" s="156">
        <v>154</v>
      </c>
      <c r="Y2869" s="156">
        <v>107317</v>
      </c>
      <c r="Z2869" s="28">
        <v>1</v>
      </c>
      <c r="AA2869" s="28"/>
      <c r="AB2869" s="111">
        <v>43</v>
      </c>
      <c r="AC2869" s="28">
        <v>0.20899999999999999</v>
      </c>
      <c r="AD2869" s="28">
        <v>4.3299999999999998E-2</v>
      </c>
      <c r="AE2869" s="139"/>
      <c r="AF2869" s="139"/>
      <c r="AG2869" s="93">
        <v>60</v>
      </c>
      <c r="AH2869" s="93">
        <v>130</v>
      </c>
    </row>
    <row r="2870" spans="1:34">
      <c r="A2870" s="13" t="s">
        <v>140</v>
      </c>
      <c r="B2870" s="2" t="s">
        <v>75</v>
      </c>
      <c r="C2870" s="14" t="s">
        <v>3</v>
      </c>
      <c r="D2870" s="2">
        <v>2016</v>
      </c>
      <c r="E2870" s="14">
        <v>2016</v>
      </c>
      <c r="F2870" s="14" t="s">
        <v>101</v>
      </c>
      <c r="G2870" s="93">
        <v>3384</v>
      </c>
      <c r="H2870" s="93">
        <v>20788</v>
      </c>
      <c r="I2870" s="93">
        <v>10</v>
      </c>
      <c r="J2870" s="93">
        <v>123</v>
      </c>
      <c r="K2870" s="93">
        <v>3394</v>
      </c>
      <c r="L2870" s="93">
        <v>20911</v>
      </c>
      <c r="M2870" s="48">
        <v>24305</v>
      </c>
      <c r="N2870" s="48">
        <v>54487</v>
      </c>
      <c r="O2870" s="48">
        <v>8554</v>
      </c>
      <c r="P2870" s="48">
        <v>45544</v>
      </c>
      <c r="Q2870" s="48">
        <v>54098</v>
      </c>
      <c r="R2870" s="48">
        <v>33</v>
      </c>
      <c r="S2870" s="48">
        <v>356</v>
      </c>
      <c r="T2870" s="48">
        <v>389</v>
      </c>
      <c r="U2870" s="48">
        <v>8587</v>
      </c>
      <c r="V2870" s="48">
        <v>45900</v>
      </c>
      <c r="W2870" s="156">
        <v>7643970</v>
      </c>
      <c r="X2870" s="156">
        <v>43871</v>
      </c>
      <c r="Y2870" s="156">
        <v>7687841</v>
      </c>
      <c r="Z2870" s="28">
        <v>0.99829999999999997</v>
      </c>
      <c r="AA2870" s="28"/>
      <c r="AB2870" s="111">
        <v>3</v>
      </c>
      <c r="AC2870" s="28">
        <v>0</v>
      </c>
      <c r="AD2870" s="28">
        <v>5.2699999999999997E-2</v>
      </c>
      <c r="AE2870" s="139"/>
      <c r="AF2870" s="139"/>
      <c r="AG2870" s="93">
        <v>8193</v>
      </c>
      <c r="AH2870" s="93">
        <v>18272</v>
      </c>
    </row>
    <row r="2871" spans="1:34">
      <c r="A2871" s="13" t="s">
        <v>141</v>
      </c>
      <c r="B2871" s="2" t="s">
        <v>75</v>
      </c>
      <c r="C2871" s="14" t="s">
        <v>3</v>
      </c>
      <c r="D2871" s="2">
        <v>2016</v>
      </c>
      <c r="E2871" s="14">
        <v>2016</v>
      </c>
      <c r="F2871" s="14" t="s">
        <v>101</v>
      </c>
      <c r="G2871" s="93">
        <v>345</v>
      </c>
      <c r="H2871" s="93">
        <v>3260</v>
      </c>
      <c r="I2871" s="93">
        <v>4</v>
      </c>
      <c r="J2871" s="93">
        <v>24</v>
      </c>
      <c r="K2871" s="93">
        <v>349</v>
      </c>
      <c r="L2871" s="93">
        <v>3284</v>
      </c>
      <c r="M2871" s="48">
        <v>3633</v>
      </c>
      <c r="N2871" s="48">
        <v>7533</v>
      </c>
      <c r="O2871" s="48">
        <v>834</v>
      </c>
      <c r="P2871" s="48">
        <v>6611</v>
      </c>
      <c r="Q2871" s="48">
        <v>7445</v>
      </c>
      <c r="R2871" s="48">
        <v>11</v>
      </c>
      <c r="S2871" s="48">
        <v>77</v>
      </c>
      <c r="T2871" s="48">
        <v>88</v>
      </c>
      <c r="U2871" s="48">
        <v>845</v>
      </c>
      <c r="V2871" s="48">
        <v>6688</v>
      </c>
      <c r="W2871" s="156">
        <v>949376</v>
      </c>
      <c r="X2871" s="156">
        <v>6801</v>
      </c>
      <c r="Y2871" s="156">
        <v>956177</v>
      </c>
      <c r="Z2871" s="28">
        <v>0.97040000000000004</v>
      </c>
      <c r="AA2871" s="28"/>
      <c r="AB2871" s="111">
        <v>43</v>
      </c>
      <c r="AC2871" s="28">
        <v>0.20899999999999999</v>
      </c>
      <c r="AD2871" s="28">
        <v>4.3299999999999998E-2</v>
      </c>
      <c r="AE2871" s="139"/>
      <c r="AF2871" s="139"/>
      <c r="AG2871" s="93">
        <v>796</v>
      </c>
      <c r="AH2871" s="93">
        <v>1700</v>
      </c>
    </row>
    <row r="2872" spans="1:34">
      <c r="A2872" s="13" t="s">
        <v>142</v>
      </c>
      <c r="B2872" s="2" t="s">
        <v>75</v>
      </c>
      <c r="C2872" s="14" t="s">
        <v>3</v>
      </c>
      <c r="D2872" s="2">
        <v>2016</v>
      </c>
      <c r="E2872" s="14">
        <v>2016</v>
      </c>
      <c r="F2872" s="14" t="s">
        <v>101</v>
      </c>
      <c r="G2872" s="93">
        <v>307</v>
      </c>
      <c r="H2872" s="93">
        <v>3994</v>
      </c>
      <c r="I2872" s="93">
        <v>1</v>
      </c>
      <c r="J2872" s="93">
        <v>7</v>
      </c>
      <c r="K2872" s="93">
        <v>308</v>
      </c>
      <c r="L2872" s="93">
        <v>4001</v>
      </c>
      <c r="M2872" s="48">
        <v>4309</v>
      </c>
      <c r="N2872" s="48">
        <v>7694</v>
      </c>
      <c r="O2872" s="48">
        <v>790</v>
      </c>
      <c r="P2872" s="48">
        <v>6886</v>
      </c>
      <c r="Q2872" s="48">
        <v>7676</v>
      </c>
      <c r="R2872" s="48">
        <v>1</v>
      </c>
      <c r="S2872" s="48">
        <v>17</v>
      </c>
      <c r="T2872" s="48">
        <v>18</v>
      </c>
      <c r="U2872" s="48">
        <v>791</v>
      </c>
      <c r="V2872" s="48">
        <v>6903</v>
      </c>
      <c r="W2872" s="156">
        <v>1063892</v>
      </c>
      <c r="X2872" s="156">
        <v>1582</v>
      </c>
      <c r="Y2872" s="156">
        <v>1065474</v>
      </c>
      <c r="Z2872" s="28">
        <v>1</v>
      </c>
      <c r="AA2872" s="28"/>
      <c r="AB2872" s="111">
        <v>43</v>
      </c>
      <c r="AC2872" s="28">
        <v>0.20899999999999999</v>
      </c>
      <c r="AD2872" s="28">
        <v>4.3299999999999998E-2</v>
      </c>
      <c r="AE2872" s="139"/>
      <c r="AF2872" s="139"/>
      <c r="AG2872" s="93">
        <v>146</v>
      </c>
      <c r="AH2872" s="93">
        <v>254</v>
      </c>
    </row>
    <row r="2873" spans="1:34">
      <c r="A2873" s="13" t="s">
        <v>143</v>
      </c>
      <c r="B2873" s="2" t="s">
        <v>74</v>
      </c>
      <c r="C2873" s="14" t="s">
        <v>3</v>
      </c>
      <c r="D2873" s="2">
        <v>2016</v>
      </c>
      <c r="E2873" s="14">
        <v>2016</v>
      </c>
      <c r="F2873" s="14" t="s">
        <v>101</v>
      </c>
      <c r="G2873" s="93">
        <v>12018</v>
      </c>
      <c r="H2873" s="93">
        <v>109995</v>
      </c>
      <c r="I2873" s="93">
        <v>90</v>
      </c>
      <c r="J2873" s="93">
        <v>1944</v>
      </c>
      <c r="K2873" s="93">
        <v>12108</v>
      </c>
      <c r="L2873" s="93">
        <v>111939</v>
      </c>
      <c r="M2873" s="48">
        <v>124047</v>
      </c>
      <c r="N2873" s="48">
        <v>257551</v>
      </c>
      <c r="O2873" s="48">
        <v>31053</v>
      </c>
      <c r="P2873" s="48">
        <v>221929</v>
      </c>
      <c r="Q2873" s="48">
        <v>252982</v>
      </c>
      <c r="R2873" s="48">
        <v>310</v>
      </c>
      <c r="S2873" s="48">
        <v>4259</v>
      </c>
      <c r="T2873" s="48">
        <v>4569</v>
      </c>
      <c r="U2873" s="48">
        <v>31363</v>
      </c>
      <c r="V2873" s="48">
        <v>226188</v>
      </c>
      <c r="W2873" s="156">
        <v>34360832</v>
      </c>
      <c r="X2873" s="156">
        <v>533889</v>
      </c>
      <c r="Y2873" s="156">
        <v>34894721</v>
      </c>
      <c r="Z2873" s="28">
        <v>0.97929999999999995</v>
      </c>
      <c r="AA2873" s="28"/>
      <c r="AB2873" s="111">
        <v>18</v>
      </c>
      <c r="AC2873" s="28">
        <v>0.44400000000000001</v>
      </c>
      <c r="AD2873" s="28">
        <v>2.3599999999999999E-2</v>
      </c>
      <c r="AE2873" s="139"/>
      <c r="AF2873" s="139"/>
      <c r="AG2873" s="93">
        <v>27898</v>
      </c>
      <c r="AH2873" s="93">
        <v>60951</v>
      </c>
    </row>
    <row r="2874" spans="1:34">
      <c r="A2874" s="13" t="s">
        <v>144</v>
      </c>
      <c r="B2874" s="2" t="s">
        <v>74</v>
      </c>
      <c r="C2874" s="14" t="s">
        <v>3</v>
      </c>
      <c r="D2874" s="2">
        <v>2016</v>
      </c>
      <c r="E2874" s="14">
        <v>2016</v>
      </c>
      <c r="F2874" s="14" t="s">
        <v>101</v>
      </c>
      <c r="G2874" s="93">
        <v>775</v>
      </c>
      <c r="H2874" s="93">
        <v>8548</v>
      </c>
      <c r="I2874" s="93">
        <v>4</v>
      </c>
      <c r="J2874" s="93">
        <v>38</v>
      </c>
      <c r="K2874" s="93">
        <v>779</v>
      </c>
      <c r="L2874" s="93">
        <v>8586</v>
      </c>
      <c r="M2874" s="48">
        <v>9365</v>
      </c>
      <c r="N2874" s="48">
        <v>17969</v>
      </c>
      <c r="O2874" s="48">
        <v>1998</v>
      </c>
      <c r="P2874" s="48">
        <v>15868</v>
      </c>
      <c r="Q2874" s="48">
        <v>17866</v>
      </c>
      <c r="R2874" s="48">
        <v>14</v>
      </c>
      <c r="S2874" s="48">
        <v>89</v>
      </c>
      <c r="T2874" s="48">
        <v>103</v>
      </c>
      <c r="U2874" s="48">
        <v>2012</v>
      </c>
      <c r="V2874" s="48">
        <v>15957</v>
      </c>
      <c r="W2874" s="156">
        <v>2323026</v>
      </c>
      <c r="X2874" s="156">
        <v>11559</v>
      </c>
      <c r="Y2874" s="156">
        <v>2334585</v>
      </c>
      <c r="Z2874" s="28">
        <v>0.98099999999999998</v>
      </c>
      <c r="AA2874" s="28"/>
      <c r="AB2874" s="111">
        <v>43</v>
      </c>
      <c r="AC2874" s="28">
        <v>0.20899999999999999</v>
      </c>
      <c r="AD2874" s="28">
        <v>4.3299999999999998E-2</v>
      </c>
      <c r="AE2874" s="139"/>
      <c r="AF2874" s="139"/>
      <c r="AG2874" s="93">
        <v>645</v>
      </c>
      <c r="AH2874" s="93">
        <v>1314</v>
      </c>
    </row>
    <row r="2875" spans="1:34">
      <c r="A2875" s="13" t="s">
        <v>145</v>
      </c>
      <c r="B2875" s="2" t="s">
        <v>75</v>
      </c>
      <c r="C2875" s="14" t="s">
        <v>3</v>
      </c>
      <c r="D2875" s="2">
        <v>2016</v>
      </c>
      <c r="E2875" s="14">
        <v>2016</v>
      </c>
      <c r="F2875" s="14" t="s">
        <v>101</v>
      </c>
      <c r="G2875" s="93">
        <v>115</v>
      </c>
      <c r="H2875" s="93">
        <v>1070</v>
      </c>
      <c r="I2875" s="93">
        <v>0</v>
      </c>
      <c r="J2875" s="93">
        <v>1</v>
      </c>
      <c r="K2875" s="93">
        <v>115</v>
      </c>
      <c r="L2875" s="93">
        <v>1071</v>
      </c>
      <c r="M2875" s="48">
        <v>1186</v>
      </c>
      <c r="N2875" s="48">
        <v>2208</v>
      </c>
      <c r="O2875" s="48">
        <v>288</v>
      </c>
      <c r="P2875" s="48">
        <v>1917</v>
      </c>
      <c r="Q2875" s="48">
        <v>2205</v>
      </c>
      <c r="R2875" s="48">
        <v>0</v>
      </c>
      <c r="S2875" s="48">
        <v>3</v>
      </c>
      <c r="T2875" s="48">
        <v>3</v>
      </c>
      <c r="U2875" s="48">
        <v>288</v>
      </c>
      <c r="V2875" s="48">
        <v>1920</v>
      </c>
      <c r="W2875" s="156">
        <v>305469</v>
      </c>
      <c r="X2875" s="156">
        <v>558</v>
      </c>
      <c r="Y2875" s="156">
        <v>306027</v>
      </c>
      <c r="Z2875" s="28">
        <v>1</v>
      </c>
      <c r="AA2875" s="28"/>
      <c r="AB2875" s="111">
        <v>43</v>
      </c>
      <c r="AC2875" s="28">
        <v>0.20899999999999999</v>
      </c>
      <c r="AD2875" s="28">
        <v>4.3299999999999998E-2</v>
      </c>
      <c r="AE2875" s="139"/>
      <c r="AF2875" s="139"/>
      <c r="AG2875" s="93">
        <v>56</v>
      </c>
      <c r="AH2875" s="93">
        <v>92</v>
      </c>
    </row>
    <row r="2876" spans="1:34">
      <c r="A2876" s="13" t="s">
        <v>146</v>
      </c>
      <c r="B2876" s="2" t="s">
        <v>75</v>
      </c>
      <c r="C2876" s="14" t="s">
        <v>3</v>
      </c>
      <c r="D2876" s="2">
        <v>2016</v>
      </c>
      <c r="E2876" s="14">
        <v>2016</v>
      </c>
      <c r="F2876" s="14" t="s">
        <v>101</v>
      </c>
      <c r="G2876" s="93">
        <v>16690</v>
      </c>
      <c r="H2876" s="93">
        <v>113059</v>
      </c>
      <c r="I2876" s="93">
        <v>50</v>
      </c>
      <c r="J2876" s="93">
        <v>477</v>
      </c>
      <c r="K2876" s="93">
        <v>16740</v>
      </c>
      <c r="L2876" s="93">
        <v>113536</v>
      </c>
      <c r="M2876" s="48">
        <v>130276</v>
      </c>
      <c r="N2876" s="48">
        <v>293265</v>
      </c>
      <c r="O2876" s="48">
        <v>45493</v>
      </c>
      <c r="P2876" s="48">
        <v>246322</v>
      </c>
      <c r="Q2876" s="48">
        <v>291815</v>
      </c>
      <c r="R2876" s="48">
        <v>159</v>
      </c>
      <c r="S2876" s="48">
        <v>1291</v>
      </c>
      <c r="T2876" s="48">
        <v>1450</v>
      </c>
      <c r="U2876" s="48">
        <v>45652</v>
      </c>
      <c r="V2876" s="48">
        <v>247613</v>
      </c>
      <c r="W2876" s="156">
        <v>39005782</v>
      </c>
      <c r="X2876" s="156">
        <v>149614</v>
      </c>
      <c r="Y2876" s="156">
        <v>39155396</v>
      </c>
      <c r="Z2876" s="28">
        <v>0.99670000000000003</v>
      </c>
      <c r="AA2876" s="28"/>
      <c r="AB2876" s="111">
        <v>19</v>
      </c>
      <c r="AC2876" s="28">
        <v>0.26300000000000001</v>
      </c>
      <c r="AD2876" s="28">
        <v>3.9800000000000002E-2</v>
      </c>
      <c r="AE2876" s="139"/>
      <c r="AF2876" s="139"/>
      <c r="AG2876" s="93">
        <v>15702</v>
      </c>
      <c r="AH2876" s="93">
        <v>35143</v>
      </c>
    </row>
    <row r="2877" spans="1:34">
      <c r="A2877" s="13" t="s">
        <v>147</v>
      </c>
      <c r="B2877" s="2" t="s">
        <v>74</v>
      </c>
      <c r="C2877" s="14" t="s">
        <v>3</v>
      </c>
      <c r="D2877" s="2">
        <v>2016</v>
      </c>
      <c r="E2877" s="14">
        <v>2016</v>
      </c>
      <c r="F2877" s="14" t="s">
        <v>101</v>
      </c>
      <c r="G2877" s="93">
        <v>15850</v>
      </c>
      <c r="H2877" s="93">
        <v>87332</v>
      </c>
      <c r="I2877" s="93">
        <v>212</v>
      </c>
      <c r="J2877" s="93">
        <v>1036</v>
      </c>
      <c r="K2877" s="93">
        <v>16062</v>
      </c>
      <c r="L2877" s="93">
        <v>88368</v>
      </c>
      <c r="M2877" s="48">
        <v>104430</v>
      </c>
      <c r="N2877" s="48">
        <v>218604</v>
      </c>
      <c r="O2877" s="48">
        <v>40964</v>
      </c>
      <c r="P2877" s="48">
        <v>174520</v>
      </c>
      <c r="Q2877" s="48">
        <v>215484</v>
      </c>
      <c r="R2877" s="48">
        <v>789</v>
      </c>
      <c r="S2877" s="48">
        <v>2331</v>
      </c>
      <c r="T2877" s="48">
        <v>3120</v>
      </c>
      <c r="U2877" s="48">
        <v>41753</v>
      </c>
      <c r="V2877" s="48">
        <v>176851</v>
      </c>
      <c r="W2877" s="156">
        <v>30957955</v>
      </c>
      <c r="X2877" s="156">
        <v>377164</v>
      </c>
      <c r="Y2877" s="156">
        <v>31335119</v>
      </c>
      <c r="Z2877" s="28">
        <v>0.99170000000000003</v>
      </c>
      <c r="AA2877" s="28"/>
      <c r="AB2877" s="111">
        <v>16</v>
      </c>
      <c r="AC2877" s="28">
        <v>0.438</v>
      </c>
      <c r="AD2877" s="28">
        <v>3.8399999999999997E-2</v>
      </c>
      <c r="AE2877" s="139"/>
      <c r="AF2877" s="139"/>
      <c r="AG2877" s="93">
        <v>8853</v>
      </c>
      <c r="AH2877" s="93">
        <v>17796</v>
      </c>
    </row>
    <row r="2878" spans="1:34">
      <c r="A2878" s="13" t="s">
        <v>148</v>
      </c>
      <c r="B2878" s="2" t="s">
        <v>75</v>
      </c>
      <c r="C2878" s="14" t="s">
        <v>3</v>
      </c>
      <c r="D2878" s="2">
        <v>2016</v>
      </c>
      <c r="E2878" s="14">
        <v>2016</v>
      </c>
      <c r="F2878" s="14" t="s">
        <v>101</v>
      </c>
      <c r="G2878" s="93">
        <v>283</v>
      </c>
      <c r="H2878" s="93">
        <v>2384</v>
      </c>
      <c r="I2878" s="93">
        <v>2</v>
      </c>
      <c r="J2878" s="93">
        <v>10</v>
      </c>
      <c r="K2878" s="93">
        <v>285</v>
      </c>
      <c r="L2878" s="93">
        <v>2394</v>
      </c>
      <c r="M2878" s="48">
        <v>2679</v>
      </c>
      <c r="N2878" s="48">
        <v>5967</v>
      </c>
      <c r="O2878" s="48">
        <v>778</v>
      </c>
      <c r="P2878" s="48">
        <v>5158</v>
      </c>
      <c r="Q2878" s="48">
        <v>5936</v>
      </c>
      <c r="R2878" s="48">
        <v>5</v>
      </c>
      <c r="S2878" s="48">
        <v>26</v>
      </c>
      <c r="T2878" s="48">
        <v>31</v>
      </c>
      <c r="U2878" s="48">
        <v>783</v>
      </c>
      <c r="V2878" s="48">
        <v>5184</v>
      </c>
      <c r="W2878" s="156">
        <v>784995</v>
      </c>
      <c r="X2878" s="156">
        <v>3739</v>
      </c>
      <c r="Y2878" s="156">
        <v>788734</v>
      </c>
      <c r="Z2878" s="28">
        <v>1</v>
      </c>
      <c r="AA2878" s="28"/>
      <c r="AB2878" s="111">
        <v>43</v>
      </c>
      <c r="AC2878" s="28">
        <v>0.20899999999999999</v>
      </c>
      <c r="AD2878" s="28">
        <v>4.3299999999999998E-2</v>
      </c>
      <c r="AE2878" s="139"/>
      <c r="AF2878" s="139"/>
      <c r="AG2878" s="93">
        <v>417</v>
      </c>
      <c r="AH2878" s="93">
        <v>967</v>
      </c>
    </row>
    <row r="2879" spans="1:34">
      <c r="A2879" s="13" t="s">
        <v>149</v>
      </c>
      <c r="B2879" s="2" t="s">
        <v>75</v>
      </c>
      <c r="C2879" s="14" t="s">
        <v>3</v>
      </c>
      <c r="D2879" s="2">
        <v>2016</v>
      </c>
      <c r="E2879" s="14">
        <v>2016</v>
      </c>
      <c r="F2879" s="14" t="s">
        <v>101</v>
      </c>
      <c r="G2879" s="93">
        <v>26584</v>
      </c>
      <c r="H2879" s="93">
        <v>152999</v>
      </c>
      <c r="I2879" s="93">
        <v>67</v>
      </c>
      <c r="J2879" s="93">
        <v>643</v>
      </c>
      <c r="K2879" s="93">
        <v>26651</v>
      </c>
      <c r="L2879" s="93">
        <v>153642</v>
      </c>
      <c r="M2879" s="48">
        <v>180293</v>
      </c>
      <c r="N2879" s="48">
        <v>396730</v>
      </c>
      <c r="O2879" s="48">
        <v>70943</v>
      </c>
      <c r="P2879" s="48">
        <v>323983</v>
      </c>
      <c r="Q2879" s="48">
        <v>394926</v>
      </c>
      <c r="R2879" s="48">
        <v>227</v>
      </c>
      <c r="S2879" s="48">
        <v>1577</v>
      </c>
      <c r="T2879" s="48">
        <v>1804</v>
      </c>
      <c r="U2879" s="48">
        <v>71170</v>
      </c>
      <c r="V2879" s="48">
        <v>325560</v>
      </c>
      <c r="W2879" s="156">
        <v>54163051</v>
      </c>
      <c r="X2879" s="156">
        <v>198871</v>
      </c>
      <c r="Y2879" s="156">
        <v>54361922</v>
      </c>
      <c r="Z2879" s="28">
        <v>0.99929999999999997</v>
      </c>
      <c r="AA2879" s="28"/>
      <c r="AB2879" s="111">
        <v>16</v>
      </c>
      <c r="AC2879" s="28">
        <v>0.188</v>
      </c>
      <c r="AD2879" s="28">
        <v>1.2999999999999999E-2</v>
      </c>
      <c r="AE2879" s="139"/>
      <c r="AF2879" s="139"/>
      <c r="AG2879" s="93">
        <v>20152</v>
      </c>
      <c r="AH2879" s="93">
        <v>43625</v>
      </c>
    </row>
    <row r="2880" spans="1:34">
      <c r="A2880" s="13" t="s">
        <v>150</v>
      </c>
      <c r="B2880" s="2" t="s">
        <v>74</v>
      </c>
      <c r="C2880" s="14" t="s">
        <v>3</v>
      </c>
      <c r="D2880" s="2">
        <v>2016</v>
      </c>
      <c r="E2880" s="14">
        <v>2016</v>
      </c>
      <c r="F2880" s="14" t="s">
        <v>101</v>
      </c>
      <c r="G2880" s="93">
        <v>15263</v>
      </c>
      <c r="H2880" s="93">
        <v>126232</v>
      </c>
      <c r="I2880" s="93">
        <v>134</v>
      </c>
      <c r="J2880" s="93">
        <v>1397</v>
      </c>
      <c r="K2880" s="93">
        <v>15397</v>
      </c>
      <c r="L2880" s="93">
        <v>127629</v>
      </c>
      <c r="M2880" s="48">
        <v>143026</v>
      </c>
      <c r="N2880" s="48">
        <v>291088</v>
      </c>
      <c r="O2880" s="48">
        <v>41770</v>
      </c>
      <c r="P2880" s="48">
        <v>245831</v>
      </c>
      <c r="Q2880" s="48">
        <v>287601</v>
      </c>
      <c r="R2880" s="48">
        <v>444</v>
      </c>
      <c r="S2880" s="48">
        <v>3043</v>
      </c>
      <c r="T2880" s="48">
        <v>3487</v>
      </c>
      <c r="U2880" s="48">
        <v>42214</v>
      </c>
      <c r="V2880" s="48">
        <v>248874</v>
      </c>
      <c r="W2880" s="156">
        <v>38954774</v>
      </c>
      <c r="X2880" s="156">
        <v>391148</v>
      </c>
      <c r="Y2880" s="156">
        <v>39345922</v>
      </c>
      <c r="Z2880" s="28">
        <v>0.96109999999999995</v>
      </c>
      <c r="AA2880" s="28"/>
      <c r="AB2880" s="111">
        <v>23</v>
      </c>
      <c r="AC2880" s="28">
        <v>0.435</v>
      </c>
      <c r="AD2880" s="28">
        <v>2.23E-2</v>
      </c>
      <c r="AE2880" s="139"/>
      <c r="AF2880" s="139"/>
      <c r="AG2880" s="93">
        <v>15491</v>
      </c>
      <c r="AH2880" s="93">
        <v>32247</v>
      </c>
    </row>
    <row r="2881" spans="1:51">
      <c r="A2881" s="13" t="s">
        <v>151</v>
      </c>
      <c r="B2881" s="2" t="s">
        <v>74</v>
      </c>
      <c r="C2881" s="14" t="s">
        <v>3</v>
      </c>
      <c r="D2881" s="2">
        <v>2016</v>
      </c>
      <c r="E2881" s="14">
        <v>2016</v>
      </c>
      <c r="F2881" s="14" t="s">
        <v>101</v>
      </c>
      <c r="G2881" s="93">
        <v>2388</v>
      </c>
      <c r="H2881" s="93">
        <v>30567</v>
      </c>
      <c r="I2881" s="93">
        <v>69</v>
      </c>
      <c r="J2881" s="93">
        <v>1497</v>
      </c>
      <c r="K2881" s="93">
        <v>2457</v>
      </c>
      <c r="L2881" s="93">
        <v>32064</v>
      </c>
      <c r="M2881" s="48">
        <v>34521</v>
      </c>
      <c r="N2881" s="48">
        <v>52672</v>
      </c>
      <c r="O2881" s="48">
        <v>5304</v>
      </c>
      <c r="P2881" s="48">
        <v>44978</v>
      </c>
      <c r="Q2881" s="48">
        <v>50282</v>
      </c>
      <c r="R2881" s="48">
        <v>178</v>
      </c>
      <c r="S2881" s="48">
        <v>2212</v>
      </c>
      <c r="T2881" s="48">
        <v>2390</v>
      </c>
      <c r="U2881" s="48">
        <v>5482</v>
      </c>
      <c r="V2881" s="48">
        <v>47190</v>
      </c>
      <c r="W2881" s="156">
        <v>7398759</v>
      </c>
      <c r="X2881" s="156">
        <v>294253</v>
      </c>
      <c r="Y2881" s="156">
        <v>7693012</v>
      </c>
      <c r="Z2881" s="28">
        <v>0.97299999999999998</v>
      </c>
      <c r="AA2881" s="28"/>
      <c r="AB2881" s="111">
        <v>4</v>
      </c>
      <c r="AC2881" s="28">
        <v>0.75</v>
      </c>
      <c r="AD2881" s="28">
        <v>5.04E-2</v>
      </c>
      <c r="AE2881" s="139"/>
      <c r="AF2881" s="139"/>
      <c r="AG2881" s="93">
        <v>3902</v>
      </c>
      <c r="AH2881" s="93">
        <v>6298</v>
      </c>
    </row>
    <row r="2882" spans="1:51">
      <c r="A2882" s="13" t="s">
        <v>152</v>
      </c>
      <c r="B2882" s="2" t="s">
        <v>75</v>
      </c>
      <c r="C2882" s="14" t="s">
        <v>3</v>
      </c>
      <c r="D2882" s="2">
        <v>2016</v>
      </c>
      <c r="E2882" s="14">
        <v>2016</v>
      </c>
      <c r="F2882" s="14" t="s">
        <v>101</v>
      </c>
      <c r="G2882" s="93">
        <v>7883</v>
      </c>
      <c r="H2882" s="93">
        <v>44479</v>
      </c>
      <c r="I2882" s="93">
        <v>22</v>
      </c>
      <c r="J2882" s="93">
        <v>282</v>
      </c>
      <c r="K2882" s="93">
        <v>7905</v>
      </c>
      <c r="L2882" s="93">
        <v>44761</v>
      </c>
      <c r="M2882" s="48">
        <v>52666</v>
      </c>
      <c r="N2882" s="48">
        <v>119261</v>
      </c>
      <c r="O2882" s="48">
        <v>20085</v>
      </c>
      <c r="P2882" s="48">
        <v>98318</v>
      </c>
      <c r="Q2882" s="48">
        <v>118403</v>
      </c>
      <c r="R2882" s="48">
        <v>78</v>
      </c>
      <c r="S2882" s="48">
        <v>780</v>
      </c>
      <c r="T2882" s="48">
        <v>858</v>
      </c>
      <c r="U2882" s="48">
        <v>20163</v>
      </c>
      <c r="V2882" s="48">
        <v>99098</v>
      </c>
      <c r="W2882" s="156">
        <v>16048710</v>
      </c>
      <c r="X2882" s="156">
        <v>91233</v>
      </c>
      <c r="Y2882" s="156">
        <v>16139943</v>
      </c>
      <c r="Z2882" s="28">
        <v>0.99660000000000004</v>
      </c>
      <c r="AA2882" s="28"/>
      <c r="AB2882" s="111">
        <v>7</v>
      </c>
      <c r="AC2882" s="28">
        <v>0.14299999999999999</v>
      </c>
      <c r="AD2882" s="28">
        <v>1.9900000000000001E-2</v>
      </c>
      <c r="AE2882" s="139"/>
      <c r="AF2882" s="139"/>
      <c r="AG2882" s="93">
        <v>6902</v>
      </c>
      <c r="AH2882" s="93">
        <v>14988</v>
      </c>
    </row>
    <row r="2883" spans="1:51">
      <c r="A2883" s="13" t="s">
        <v>153</v>
      </c>
      <c r="B2883" s="2" t="s">
        <v>74</v>
      </c>
      <c r="C2883" s="14" t="s">
        <v>3</v>
      </c>
      <c r="D2883" s="2">
        <v>2016</v>
      </c>
      <c r="E2883" s="14">
        <v>2016</v>
      </c>
      <c r="F2883" s="14" t="s">
        <v>101</v>
      </c>
      <c r="G2883" s="93">
        <v>1040</v>
      </c>
      <c r="H2883" s="93">
        <v>9052</v>
      </c>
      <c r="I2883" s="93">
        <v>1</v>
      </c>
      <c r="J2883" s="93">
        <v>27</v>
      </c>
      <c r="K2883" s="93">
        <v>1041</v>
      </c>
      <c r="L2883" s="93">
        <v>9079</v>
      </c>
      <c r="M2883" s="48">
        <v>10120</v>
      </c>
      <c r="N2883" s="48">
        <v>18697</v>
      </c>
      <c r="O2883" s="48">
        <v>2622</v>
      </c>
      <c r="P2883" s="48">
        <v>15998</v>
      </c>
      <c r="Q2883" s="48">
        <v>18620</v>
      </c>
      <c r="R2883" s="48">
        <v>7</v>
      </c>
      <c r="S2883" s="48">
        <v>70</v>
      </c>
      <c r="T2883" s="48">
        <v>77</v>
      </c>
      <c r="U2883" s="48">
        <v>2629</v>
      </c>
      <c r="V2883" s="48">
        <v>16068</v>
      </c>
      <c r="W2883" s="156">
        <v>2530559</v>
      </c>
      <c r="X2883" s="156">
        <v>7032</v>
      </c>
      <c r="Y2883" s="156">
        <v>2537591</v>
      </c>
      <c r="Z2883" s="28">
        <v>0.95530000000000004</v>
      </c>
      <c r="AA2883" s="28"/>
      <c r="AB2883" s="111">
        <v>43</v>
      </c>
      <c r="AC2883" s="28">
        <v>0.20899999999999999</v>
      </c>
      <c r="AD2883" s="28">
        <v>4.3299999999999998E-2</v>
      </c>
      <c r="AE2883" s="139"/>
      <c r="AF2883" s="139"/>
      <c r="AG2883" s="93">
        <v>1106</v>
      </c>
      <c r="AH2883" s="93">
        <v>2324</v>
      </c>
    </row>
    <row r="2884" spans="1:51">
      <c r="A2884" s="13" t="s">
        <v>154</v>
      </c>
      <c r="B2884" s="2" t="s">
        <v>74</v>
      </c>
      <c r="C2884" s="14" t="s">
        <v>3</v>
      </c>
      <c r="D2884" s="2">
        <v>2016</v>
      </c>
      <c r="E2884" s="14">
        <v>2016</v>
      </c>
      <c r="F2884" s="14" t="s">
        <v>101</v>
      </c>
      <c r="G2884" s="93">
        <v>1008</v>
      </c>
      <c r="H2884" s="93">
        <v>14464</v>
      </c>
      <c r="I2884" s="93">
        <v>15</v>
      </c>
      <c r="J2884" s="93">
        <v>338</v>
      </c>
      <c r="K2884" s="93">
        <v>1023</v>
      </c>
      <c r="L2884" s="93">
        <v>14802</v>
      </c>
      <c r="M2884" s="48">
        <v>15825</v>
      </c>
      <c r="N2884" s="48">
        <v>30873</v>
      </c>
      <c r="O2884" s="48">
        <v>2387</v>
      </c>
      <c r="P2884" s="48">
        <v>27633</v>
      </c>
      <c r="Q2884" s="48">
        <v>30020</v>
      </c>
      <c r="R2884" s="48">
        <v>43</v>
      </c>
      <c r="S2884" s="48">
        <v>810</v>
      </c>
      <c r="T2884" s="48">
        <v>853</v>
      </c>
      <c r="U2884" s="48">
        <v>2430</v>
      </c>
      <c r="V2884" s="48">
        <v>28443</v>
      </c>
      <c r="W2884" s="156">
        <v>3949592</v>
      </c>
      <c r="X2884" s="156">
        <v>85966</v>
      </c>
      <c r="Y2884" s="156">
        <v>4035558</v>
      </c>
      <c r="Z2884" s="28">
        <v>0.97150000000000003</v>
      </c>
      <c r="AA2884" s="28"/>
      <c r="AB2884" s="111">
        <v>43</v>
      </c>
      <c r="AC2884" s="28">
        <v>0.20899999999999999</v>
      </c>
      <c r="AD2884" s="28">
        <v>4.3299999999999998E-2</v>
      </c>
      <c r="AE2884" s="139"/>
      <c r="AF2884" s="139"/>
      <c r="AG2884" s="93">
        <v>3710</v>
      </c>
      <c r="AH2884" s="93">
        <v>7255</v>
      </c>
    </row>
    <row r="2885" spans="1:51">
      <c r="A2885" s="13" t="s">
        <v>155</v>
      </c>
      <c r="B2885" s="2" t="s">
        <v>74</v>
      </c>
      <c r="C2885" s="14" t="s">
        <v>3</v>
      </c>
      <c r="D2885" s="2">
        <v>2016</v>
      </c>
      <c r="E2885" s="14">
        <v>2016</v>
      </c>
      <c r="F2885" s="14" t="s">
        <v>101</v>
      </c>
      <c r="G2885" s="93">
        <v>2577</v>
      </c>
      <c r="H2885" s="93">
        <v>16166</v>
      </c>
      <c r="I2885" s="93">
        <v>9</v>
      </c>
      <c r="J2885" s="93">
        <v>92</v>
      </c>
      <c r="K2885" s="93">
        <v>2586</v>
      </c>
      <c r="L2885" s="93">
        <v>16258</v>
      </c>
      <c r="M2885" s="48">
        <v>18844</v>
      </c>
      <c r="N2885" s="48">
        <v>39696</v>
      </c>
      <c r="O2885" s="48">
        <v>6555</v>
      </c>
      <c r="P2885" s="48">
        <v>32906</v>
      </c>
      <c r="Q2885" s="48">
        <v>39461</v>
      </c>
      <c r="R2885" s="48">
        <v>27</v>
      </c>
      <c r="S2885" s="48">
        <v>208</v>
      </c>
      <c r="T2885" s="48">
        <v>235</v>
      </c>
      <c r="U2885" s="48">
        <v>6582</v>
      </c>
      <c r="V2885" s="48">
        <v>33114</v>
      </c>
      <c r="W2885" s="156">
        <v>5397725</v>
      </c>
      <c r="X2885" s="156">
        <v>26372</v>
      </c>
      <c r="Y2885" s="156">
        <v>5424097</v>
      </c>
      <c r="Z2885" s="28">
        <v>0.89500000000000002</v>
      </c>
      <c r="AA2885" s="28"/>
      <c r="AB2885" s="111">
        <v>43</v>
      </c>
      <c r="AC2885" s="28">
        <v>0.20899999999999999</v>
      </c>
      <c r="AD2885" s="28">
        <v>4.3299999999999998E-2</v>
      </c>
      <c r="AE2885" s="139"/>
      <c r="AF2885" s="139"/>
      <c r="AG2885" s="93">
        <v>5149</v>
      </c>
      <c r="AH2885" s="93">
        <v>11751</v>
      </c>
    </row>
    <row r="2886" spans="1:51">
      <c r="A2886" s="13" t="s">
        <v>156</v>
      </c>
      <c r="B2886" s="2" t="s">
        <v>74</v>
      </c>
      <c r="C2886" s="14" t="s">
        <v>3</v>
      </c>
      <c r="D2886" s="2">
        <v>2016</v>
      </c>
      <c r="E2886" s="14">
        <v>2016</v>
      </c>
      <c r="F2886" s="14" t="s">
        <v>101</v>
      </c>
      <c r="G2886" s="93">
        <v>5018</v>
      </c>
      <c r="H2886" s="93">
        <v>47977</v>
      </c>
      <c r="I2886" s="93">
        <v>38</v>
      </c>
      <c r="J2886" s="93">
        <v>1068</v>
      </c>
      <c r="K2886" s="93">
        <v>5056</v>
      </c>
      <c r="L2886" s="93">
        <v>49045</v>
      </c>
      <c r="M2886" s="48">
        <v>54101</v>
      </c>
      <c r="N2886" s="48">
        <v>106496</v>
      </c>
      <c r="O2886" s="48">
        <v>12108</v>
      </c>
      <c r="P2886" s="48">
        <v>92110</v>
      </c>
      <c r="Q2886" s="48">
        <v>104218</v>
      </c>
      <c r="R2886" s="48">
        <v>126</v>
      </c>
      <c r="S2886" s="48">
        <v>2152</v>
      </c>
      <c r="T2886" s="48">
        <v>2278</v>
      </c>
      <c r="U2886" s="48">
        <v>12234</v>
      </c>
      <c r="V2886" s="48">
        <v>94262</v>
      </c>
      <c r="W2886" s="156">
        <v>14361193</v>
      </c>
      <c r="X2886" s="156">
        <v>274331</v>
      </c>
      <c r="Y2886" s="156">
        <v>14635524</v>
      </c>
      <c r="Z2886" s="28">
        <v>0.98340000000000005</v>
      </c>
      <c r="AA2886" s="28"/>
      <c r="AB2886" s="111">
        <v>8</v>
      </c>
      <c r="AC2886" s="28">
        <v>0.125</v>
      </c>
      <c r="AD2886" s="28">
        <v>4.65E-2</v>
      </c>
      <c r="AE2886" s="139"/>
      <c r="AF2886" s="139"/>
      <c r="AG2886" s="93">
        <v>10026</v>
      </c>
      <c r="AH2886" s="93">
        <v>20538</v>
      </c>
    </row>
    <row r="2887" spans="1:51">
      <c r="A2887" s="13" t="s">
        <v>157</v>
      </c>
      <c r="B2887" s="2" t="s">
        <v>74</v>
      </c>
      <c r="C2887" s="14" t="s">
        <v>3</v>
      </c>
      <c r="D2887" s="2">
        <v>2016</v>
      </c>
      <c r="E2887" s="14">
        <v>2016</v>
      </c>
      <c r="F2887" s="14" t="s">
        <v>101</v>
      </c>
      <c r="G2887" s="93">
        <v>1202</v>
      </c>
      <c r="H2887" s="93">
        <v>13544</v>
      </c>
      <c r="I2887" s="93">
        <v>2</v>
      </c>
      <c r="J2887" s="93">
        <v>23</v>
      </c>
      <c r="K2887" s="93">
        <v>1204</v>
      </c>
      <c r="L2887" s="93">
        <v>13567</v>
      </c>
      <c r="M2887" s="48">
        <v>14771</v>
      </c>
      <c r="N2887" s="48">
        <v>27374</v>
      </c>
      <c r="O2887" s="48">
        <v>2943</v>
      </c>
      <c r="P2887" s="48">
        <v>24364</v>
      </c>
      <c r="Q2887" s="48">
        <v>27307</v>
      </c>
      <c r="R2887" s="48">
        <v>6</v>
      </c>
      <c r="S2887" s="48">
        <v>61</v>
      </c>
      <c r="T2887" s="48">
        <v>67</v>
      </c>
      <c r="U2887" s="48">
        <v>2949</v>
      </c>
      <c r="V2887" s="48">
        <v>24425</v>
      </c>
      <c r="W2887" s="156">
        <v>3749634</v>
      </c>
      <c r="X2887" s="156">
        <v>8008</v>
      </c>
      <c r="Y2887" s="156">
        <v>3757642</v>
      </c>
      <c r="Z2887" s="28">
        <v>0.9617</v>
      </c>
      <c r="AA2887" s="28"/>
      <c r="AB2887" s="111">
        <v>43</v>
      </c>
      <c r="AC2887" s="28">
        <v>0.20899999999999999</v>
      </c>
      <c r="AD2887" s="28">
        <v>4.3299999999999998E-2</v>
      </c>
      <c r="AE2887" s="139"/>
      <c r="AF2887" s="139"/>
      <c r="AG2887" s="93">
        <v>2621</v>
      </c>
      <c r="AH2887" s="93">
        <v>5579</v>
      </c>
    </row>
    <row r="2888" spans="1:51">
      <c r="A2888" s="13" t="s">
        <v>158</v>
      </c>
      <c r="B2888" s="2" t="s">
        <v>75</v>
      </c>
      <c r="C2888" s="14" t="s">
        <v>3</v>
      </c>
      <c r="D2888" s="2">
        <v>2016</v>
      </c>
      <c r="E2888" s="14">
        <v>2016</v>
      </c>
      <c r="F2888" s="14" t="s">
        <v>101</v>
      </c>
      <c r="G2888" s="93">
        <v>1380</v>
      </c>
      <c r="H2888" s="93">
        <v>11512</v>
      </c>
      <c r="I2888" s="93">
        <v>2</v>
      </c>
      <c r="J2888" s="93">
        <v>22</v>
      </c>
      <c r="K2888" s="93">
        <v>1382</v>
      </c>
      <c r="L2888" s="93">
        <v>11534</v>
      </c>
      <c r="M2888" s="48">
        <v>12916</v>
      </c>
      <c r="N2888" s="48">
        <v>24753</v>
      </c>
      <c r="O2888" s="48">
        <v>3439</v>
      </c>
      <c r="P2888" s="48">
        <v>21264</v>
      </c>
      <c r="Q2888" s="48">
        <v>24703</v>
      </c>
      <c r="R2888" s="48">
        <v>5</v>
      </c>
      <c r="S2888" s="48">
        <v>45</v>
      </c>
      <c r="T2888" s="48">
        <v>50</v>
      </c>
      <c r="U2888" s="48">
        <v>3444</v>
      </c>
      <c r="V2888" s="48">
        <v>21309</v>
      </c>
      <c r="W2888" s="156">
        <v>3239708</v>
      </c>
      <c r="X2888" s="156">
        <v>6220</v>
      </c>
      <c r="Y2888" s="156">
        <v>3245928</v>
      </c>
      <c r="Z2888" s="28">
        <v>0.98129999999999995</v>
      </c>
      <c r="AA2888" s="28"/>
      <c r="AB2888" s="111">
        <v>43</v>
      </c>
      <c r="AC2888" s="28">
        <v>0.20899999999999999</v>
      </c>
      <c r="AD2888" s="28">
        <v>4.3299999999999998E-2</v>
      </c>
      <c r="AE2888" s="139"/>
      <c r="AF2888" s="139"/>
      <c r="AG2888" s="93">
        <v>585</v>
      </c>
      <c r="AH2888" s="93">
        <v>953</v>
      </c>
    </row>
    <row r="2889" spans="1:51">
      <c r="A2889" s="13" t="s">
        <v>159</v>
      </c>
      <c r="B2889" s="2" t="s">
        <v>75</v>
      </c>
      <c r="C2889" s="14" t="s">
        <v>3</v>
      </c>
      <c r="D2889" s="2">
        <v>2016</v>
      </c>
      <c r="E2889" s="14">
        <v>2016</v>
      </c>
      <c r="F2889" s="14" t="s">
        <v>101</v>
      </c>
      <c r="G2889" s="93">
        <v>5</v>
      </c>
      <c r="H2889" s="93">
        <v>159</v>
      </c>
      <c r="I2889" s="93">
        <v>0</v>
      </c>
      <c r="J2889" s="93">
        <v>0</v>
      </c>
      <c r="K2889" s="93">
        <v>5</v>
      </c>
      <c r="L2889" s="93">
        <v>159</v>
      </c>
      <c r="M2889" s="48">
        <v>164</v>
      </c>
      <c r="N2889" s="48">
        <v>297</v>
      </c>
      <c r="O2889" s="48">
        <v>13</v>
      </c>
      <c r="P2889" s="48">
        <v>284</v>
      </c>
      <c r="Q2889" s="48">
        <v>297</v>
      </c>
      <c r="R2889" s="48">
        <v>0</v>
      </c>
      <c r="S2889" s="48">
        <v>0</v>
      </c>
      <c r="T2889" s="48">
        <v>0</v>
      </c>
      <c r="U2889" s="48">
        <v>13</v>
      </c>
      <c r="V2889" s="48">
        <v>284</v>
      </c>
      <c r="W2889" s="156">
        <v>41116</v>
      </c>
      <c r="X2889" s="156">
        <v>0</v>
      </c>
      <c r="Y2889" s="156">
        <v>41116</v>
      </c>
      <c r="Z2889" s="28">
        <v>1</v>
      </c>
      <c r="AA2889" s="28"/>
      <c r="AB2889" s="111">
        <v>43</v>
      </c>
      <c r="AC2889" s="28">
        <v>0.20899999999999999</v>
      </c>
      <c r="AD2889" s="28">
        <v>4.3299999999999998E-2</v>
      </c>
      <c r="AE2889" s="139"/>
      <c r="AF2889" s="139"/>
      <c r="AG2889" s="93">
        <v>1</v>
      </c>
      <c r="AH2889" s="93">
        <v>1</v>
      </c>
    </row>
    <row r="2890" spans="1:51">
      <c r="A2890" s="13" t="s">
        <v>160</v>
      </c>
      <c r="B2890" s="2" t="s">
        <v>75</v>
      </c>
      <c r="C2890" s="14" t="s">
        <v>3</v>
      </c>
      <c r="D2890" s="2">
        <v>2016</v>
      </c>
      <c r="E2890" s="14">
        <v>2016</v>
      </c>
      <c r="F2890" s="14" t="s">
        <v>101</v>
      </c>
      <c r="G2890" s="93">
        <v>459</v>
      </c>
      <c r="H2890" s="93">
        <v>2865</v>
      </c>
      <c r="I2890" s="93">
        <v>0</v>
      </c>
      <c r="J2890" s="93">
        <v>8</v>
      </c>
      <c r="K2890" s="93">
        <v>459</v>
      </c>
      <c r="L2890" s="93">
        <v>2873</v>
      </c>
      <c r="M2890" s="48">
        <v>3332</v>
      </c>
      <c r="N2890" s="48">
        <v>7116</v>
      </c>
      <c r="O2890" s="48">
        <v>1283</v>
      </c>
      <c r="P2890" s="48">
        <v>5818</v>
      </c>
      <c r="Q2890" s="48">
        <v>7101</v>
      </c>
      <c r="R2890" s="48">
        <v>1</v>
      </c>
      <c r="S2890" s="48">
        <v>14</v>
      </c>
      <c r="T2890" s="48">
        <v>15</v>
      </c>
      <c r="U2890" s="48">
        <v>1284</v>
      </c>
      <c r="V2890" s="48">
        <v>5832</v>
      </c>
      <c r="W2890" s="156">
        <v>942191</v>
      </c>
      <c r="X2890" s="156">
        <v>2073</v>
      </c>
      <c r="Y2890" s="156">
        <v>944264</v>
      </c>
      <c r="Z2890" s="28">
        <v>0.99209999999999998</v>
      </c>
      <c r="AA2890" s="28"/>
      <c r="AB2890" s="111">
        <v>43</v>
      </c>
      <c r="AC2890" s="28">
        <v>0.20899999999999999</v>
      </c>
      <c r="AD2890" s="28">
        <v>4.3299999999999998E-2</v>
      </c>
      <c r="AE2890" s="139"/>
      <c r="AF2890" s="139"/>
      <c r="AG2890" s="93">
        <v>158</v>
      </c>
      <c r="AH2890" s="93">
        <v>266</v>
      </c>
      <c r="AI2890" s="1"/>
      <c r="AJ2890" s="1"/>
      <c r="AK2890" s="1"/>
      <c r="AL2890" s="1"/>
      <c r="AM2890" s="1"/>
      <c r="AN2890" s="1"/>
      <c r="AO2890" s="1"/>
      <c r="AP2890" s="1"/>
      <c r="AQ2890" s="1"/>
      <c r="AR2890" s="1"/>
      <c r="AS2890" s="1"/>
      <c r="AT2890" s="1"/>
      <c r="AU2890" s="1"/>
      <c r="AV2890" s="1"/>
      <c r="AW2890" s="1"/>
      <c r="AX2890" s="1"/>
      <c r="AY2890" s="1"/>
    </row>
    <row r="2891" spans="1:51">
      <c r="A2891" s="13" t="s">
        <v>161</v>
      </c>
      <c r="B2891" s="2" t="s">
        <v>74</v>
      </c>
      <c r="C2891" s="14" t="s">
        <v>3</v>
      </c>
      <c r="D2891" s="2">
        <v>2016</v>
      </c>
      <c r="E2891" s="14">
        <v>2016</v>
      </c>
      <c r="F2891" s="14" t="s">
        <v>101</v>
      </c>
      <c r="G2891" s="93">
        <v>2858</v>
      </c>
      <c r="H2891" s="93">
        <v>19890</v>
      </c>
      <c r="I2891" s="93">
        <v>9</v>
      </c>
      <c r="J2891" s="93">
        <v>104</v>
      </c>
      <c r="K2891" s="93">
        <v>2867</v>
      </c>
      <c r="L2891" s="93">
        <v>19994</v>
      </c>
      <c r="M2891" s="48">
        <v>22861</v>
      </c>
      <c r="N2891" s="48">
        <v>43644</v>
      </c>
      <c r="O2891" s="48">
        <v>6909</v>
      </c>
      <c r="P2891" s="48">
        <v>36457</v>
      </c>
      <c r="Q2891" s="48">
        <v>43366</v>
      </c>
      <c r="R2891" s="48">
        <v>31</v>
      </c>
      <c r="S2891" s="48">
        <v>247</v>
      </c>
      <c r="T2891" s="48">
        <v>278</v>
      </c>
      <c r="U2891" s="48">
        <v>6940</v>
      </c>
      <c r="V2891" s="48">
        <v>36704</v>
      </c>
      <c r="W2891" s="156">
        <v>6162818.8399999999</v>
      </c>
      <c r="X2891" s="156">
        <v>31862.16</v>
      </c>
      <c r="Y2891" s="156">
        <v>6194681</v>
      </c>
      <c r="Z2891" s="28">
        <v>0.94840000000000002</v>
      </c>
      <c r="AA2891" s="28"/>
      <c r="AB2891" s="111">
        <v>4</v>
      </c>
      <c r="AC2891" s="28">
        <v>0.25</v>
      </c>
      <c r="AD2891" s="28">
        <v>2.2599999999999999E-2</v>
      </c>
      <c r="AE2891" s="139"/>
      <c r="AF2891" s="139"/>
      <c r="AG2891" s="93">
        <v>2245</v>
      </c>
      <c r="AH2891" s="93">
        <v>4539</v>
      </c>
      <c r="AI2891" s="1"/>
      <c r="AJ2891" s="1"/>
      <c r="AK2891" s="1"/>
      <c r="AL2891" s="1"/>
      <c r="AM2891" s="1"/>
      <c r="AN2891" s="1"/>
      <c r="AO2891" s="1"/>
      <c r="AP2891" s="1"/>
      <c r="AQ2891" s="1"/>
      <c r="AR2891" s="1"/>
      <c r="AS2891" s="1"/>
      <c r="AT2891" s="1"/>
      <c r="AU2891" s="1"/>
      <c r="AV2891" s="1"/>
      <c r="AW2891" s="1"/>
      <c r="AX2891" s="1"/>
      <c r="AY2891" s="1"/>
    </row>
    <row r="2892" spans="1:51">
      <c r="A2892" s="13" t="s">
        <v>162</v>
      </c>
      <c r="B2892" s="2" t="s">
        <v>74</v>
      </c>
      <c r="C2892" s="14" t="s">
        <v>3</v>
      </c>
      <c r="D2892" s="2">
        <v>2016</v>
      </c>
      <c r="E2892" s="14">
        <v>2016</v>
      </c>
      <c r="F2892" s="14" t="s">
        <v>101</v>
      </c>
      <c r="G2892" s="93">
        <v>1672</v>
      </c>
      <c r="H2892" s="93">
        <v>17788</v>
      </c>
      <c r="I2892" s="93">
        <v>9</v>
      </c>
      <c r="J2892" s="93">
        <v>133</v>
      </c>
      <c r="K2892" s="93">
        <v>1681</v>
      </c>
      <c r="L2892" s="93">
        <v>17921</v>
      </c>
      <c r="M2892" s="48">
        <v>19602</v>
      </c>
      <c r="N2892" s="48">
        <v>35037</v>
      </c>
      <c r="O2892" s="48">
        <v>4016</v>
      </c>
      <c r="P2892" s="48">
        <v>30659</v>
      </c>
      <c r="Q2892" s="48">
        <v>34675</v>
      </c>
      <c r="R2892" s="48">
        <v>32</v>
      </c>
      <c r="S2892" s="48">
        <v>330</v>
      </c>
      <c r="T2892" s="48">
        <v>362</v>
      </c>
      <c r="U2892" s="48">
        <v>4048</v>
      </c>
      <c r="V2892" s="48">
        <v>30989</v>
      </c>
      <c r="W2892" s="156">
        <v>4729692</v>
      </c>
      <c r="X2892" s="156">
        <v>34243</v>
      </c>
      <c r="Y2892" s="156">
        <v>4763935</v>
      </c>
      <c r="Z2892" s="28">
        <v>0.89249999999999996</v>
      </c>
      <c r="AA2892" s="28"/>
      <c r="AB2892" s="111">
        <v>43</v>
      </c>
      <c r="AC2892" s="28">
        <v>0.20899999999999999</v>
      </c>
      <c r="AD2892" s="28">
        <v>4.3299999999999998E-2</v>
      </c>
      <c r="AE2892" s="139"/>
      <c r="AF2892" s="139"/>
      <c r="AG2892" s="93">
        <v>3256</v>
      </c>
      <c r="AH2892" s="93">
        <v>6730</v>
      </c>
      <c r="AI2892" s="1"/>
      <c r="AJ2892" s="1"/>
      <c r="AK2892" s="1"/>
      <c r="AL2892" s="1"/>
      <c r="AM2892" s="1"/>
      <c r="AN2892" s="1"/>
      <c r="AO2892" s="1"/>
      <c r="AP2892" s="1"/>
      <c r="AQ2892" s="1"/>
      <c r="AR2892" s="1"/>
      <c r="AS2892" s="1"/>
      <c r="AT2892" s="1"/>
      <c r="AU2892" s="1"/>
      <c r="AV2892" s="1"/>
      <c r="AW2892" s="1"/>
      <c r="AX2892" s="1"/>
      <c r="AY2892" s="1"/>
    </row>
    <row r="2893" spans="1:51">
      <c r="A2893" s="13" t="s">
        <v>163</v>
      </c>
      <c r="B2893" s="2" t="s">
        <v>75</v>
      </c>
      <c r="C2893" s="14" t="s">
        <v>3</v>
      </c>
      <c r="D2893" s="2">
        <v>2016</v>
      </c>
      <c r="E2893" s="14">
        <v>2016</v>
      </c>
      <c r="F2893" s="14" t="s">
        <v>101</v>
      </c>
      <c r="G2893" s="93">
        <v>5844</v>
      </c>
      <c r="H2893" s="93">
        <v>36705</v>
      </c>
      <c r="I2893" s="93">
        <v>8</v>
      </c>
      <c r="J2893" s="93">
        <v>82</v>
      </c>
      <c r="K2893" s="93">
        <v>5852</v>
      </c>
      <c r="L2893" s="93">
        <v>36787</v>
      </c>
      <c r="M2893" s="48">
        <v>42639</v>
      </c>
      <c r="N2893" s="48">
        <v>90153</v>
      </c>
      <c r="O2893" s="48">
        <v>15205</v>
      </c>
      <c r="P2893" s="48">
        <v>74684</v>
      </c>
      <c r="Q2893" s="48">
        <v>89889</v>
      </c>
      <c r="R2893" s="48">
        <v>29</v>
      </c>
      <c r="S2893" s="48">
        <v>235</v>
      </c>
      <c r="T2893" s="48">
        <v>264</v>
      </c>
      <c r="U2893" s="48">
        <v>15234</v>
      </c>
      <c r="V2893" s="48">
        <v>74919</v>
      </c>
      <c r="W2893" s="156">
        <v>12210054</v>
      </c>
      <c r="X2893" s="156">
        <v>25609</v>
      </c>
      <c r="Y2893" s="156">
        <v>12235663</v>
      </c>
      <c r="Z2893" s="28">
        <v>0.99780000000000002</v>
      </c>
      <c r="AA2893" s="28"/>
      <c r="AB2893" s="111">
        <v>3</v>
      </c>
      <c r="AC2893" s="28">
        <v>0.33300000000000002</v>
      </c>
      <c r="AD2893" s="28">
        <v>1.47E-2</v>
      </c>
      <c r="AE2893" s="139"/>
      <c r="AF2893" s="139"/>
      <c r="AG2893" s="93">
        <v>5196</v>
      </c>
      <c r="AH2893" s="93">
        <v>11337</v>
      </c>
      <c r="AI2893" s="1"/>
      <c r="AJ2893" s="1"/>
      <c r="AK2893" s="1"/>
      <c r="AL2893" s="1"/>
      <c r="AM2893" s="1"/>
      <c r="AN2893" s="1"/>
      <c r="AO2893" s="1"/>
      <c r="AP2893" s="1"/>
      <c r="AQ2893" s="1"/>
      <c r="AR2893" s="1"/>
      <c r="AS2893" s="1"/>
      <c r="AT2893" s="1"/>
      <c r="AU2893" s="1"/>
      <c r="AV2893" s="1"/>
      <c r="AW2893" s="1"/>
      <c r="AX2893" s="1"/>
      <c r="AY2893" s="1"/>
    </row>
    <row r="2894" spans="1:51">
      <c r="A2894" s="13" t="s">
        <v>164</v>
      </c>
      <c r="B2894" s="2" t="s">
        <v>75</v>
      </c>
      <c r="C2894" s="14" t="s">
        <v>3</v>
      </c>
      <c r="D2894" s="2">
        <v>2016</v>
      </c>
      <c r="E2894" s="14">
        <v>2016</v>
      </c>
      <c r="F2894" s="14" t="s">
        <v>101</v>
      </c>
      <c r="G2894" s="93">
        <v>767</v>
      </c>
      <c r="H2894" s="93">
        <v>4944</v>
      </c>
      <c r="I2894" s="93">
        <v>4</v>
      </c>
      <c r="J2894" s="93">
        <v>27</v>
      </c>
      <c r="K2894" s="93">
        <v>771</v>
      </c>
      <c r="L2894" s="93">
        <v>4971</v>
      </c>
      <c r="M2894" s="48">
        <v>5742</v>
      </c>
      <c r="N2894" s="48">
        <v>13253</v>
      </c>
      <c r="O2894" s="48">
        <v>2136</v>
      </c>
      <c r="P2894" s="48">
        <v>11032</v>
      </c>
      <c r="Q2894" s="48">
        <v>13168</v>
      </c>
      <c r="R2894" s="48">
        <v>16</v>
      </c>
      <c r="S2894" s="48">
        <v>69</v>
      </c>
      <c r="T2894" s="48">
        <v>85</v>
      </c>
      <c r="U2894" s="48">
        <v>2152</v>
      </c>
      <c r="V2894" s="48">
        <v>11101</v>
      </c>
      <c r="W2894" s="156">
        <v>1768066</v>
      </c>
      <c r="X2894" s="156">
        <v>9426</v>
      </c>
      <c r="Y2894" s="156">
        <v>1777492</v>
      </c>
      <c r="Z2894" s="28">
        <v>0.97560000000000002</v>
      </c>
      <c r="AA2894" s="28"/>
      <c r="AB2894" s="111">
        <v>43</v>
      </c>
      <c r="AC2894" s="28">
        <v>0.20899999999999999</v>
      </c>
      <c r="AD2894" s="28">
        <v>4.3299999999999998E-2</v>
      </c>
      <c r="AE2894" s="139"/>
      <c r="AF2894" s="139"/>
      <c r="AG2894" s="93">
        <v>661</v>
      </c>
      <c r="AH2894" s="93">
        <v>1448</v>
      </c>
      <c r="AI2894" s="1"/>
      <c r="AJ2894" s="1"/>
      <c r="AK2894" s="1"/>
      <c r="AL2894" s="1"/>
      <c r="AM2894" s="1"/>
      <c r="AN2894" s="1"/>
      <c r="AO2894" s="1"/>
      <c r="AP2894" s="1"/>
      <c r="AQ2894" s="1"/>
      <c r="AR2894" s="1"/>
      <c r="AS2894" s="1"/>
      <c r="AT2894" s="1"/>
      <c r="AU2894" s="1"/>
      <c r="AV2894" s="1"/>
      <c r="AW2894" s="1"/>
      <c r="AX2894" s="1"/>
      <c r="AY2894" s="1"/>
    </row>
    <row r="2895" spans="1:51">
      <c r="A2895" s="13" t="s">
        <v>165</v>
      </c>
      <c r="B2895" s="2" t="s">
        <v>75</v>
      </c>
      <c r="C2895" s="14" t="s">
        <v>3</v>
      </c>
      <c r="D2895" s="2">
        <v>2016</v>
      </c>
      <c r="E2895" s="14">
        <v>2016</v>
      </c>
      <c r="F2895" s="14" t="s">
        <v>101</v>
      </c>
      <c r="G2895" s="93">
        <v>548</v>
      </c>
      <c r="H2895" s="93">
        <v>4105</v>
      </c>
      <c r="I2895" s="93">
        <v>0</v>
      </c>
      <c r="J2895" s="93">
        <v>11</v>
      </c>
      <c r="K2895" s="93">
        <v>548</v>
      </c>
      <c r="L2895" s="93">
        <v>4116</v>
      </c>
      <c r="M2895" s="48">
        <v>4664</v>
      </c>
      <c r="N2895" s="48">
        <v>10136</v>
      </c>
      <c r="O2895" s="48">
        <v>1491</v>
      </c>
      <c r="P2895" s="48">
        <v>8608</v>
      </c>
      <c r="Q2895" s="48">
        <v>10099</v>
      </c>
      <c r="R2895" s="48">
        <v>1</v>
      </c>
      <c r="S2895" s="48">
        <v>36</v>
      </c>
      <c r="T2895" s="48">
        <v>37</v>
      </c>
      <c r="U2895" s="48">
        <v>1492</v>
      </c>
      <c r="V2895" s="48">
        <v>8644</v>
      </c>
      <c r="W2895" s="156">
        <v>1323497</v>
      </c>
      <c r="X2895" s="156">
        <v>4672</v>
      </c>
      <c r="Y2895" s="156">
        <v>1328169</v>
      </c>
      <c r="Z2895" s="28">
        <v>0.95240000000000002</v>
      </c>
      <c r="AA2895" s="28"/>
      <c r="AB2895" s="111">
        <v>43</v>
      </c>
      <c r="AC2895" s="28">
        <v>0.20899999999999999</v>
      </c>
      <c r="AD2895" s="28">
        <v>4.3299999999999998E-2</v>
      </c>
      <c r="AE2895" s="139"/>
      <c r="AF2895" s="139"/>
      <c r="AG2895" s="93">
        <v>414</v>
      </c>
      <c r="AH2895" s="93">
        <v>911</v>
      </c>
      <c r="AI2895" s="1"/>
      <c r="AJ2895" s="1"/>
      <c r="AK2895" s="1"/>
      <c r="AL2895" s="1"/>
      <c r="AM2895" s="1"/>
      <c r="AN2895" s="1"/>
      <c r="AO2895" s="1"/>
      <c r="AP2895" s="1"/>
      <c r="AQ2895" s="1"/>
      <c r="AR2895" s="1"/>
      <c r="AS2895" s="1"/>
      <c r="AT2895" s="1"/>
      <c r="AU2895" s="1"/>
      <c r="AV2895" s="1"/>
      <c r="AW2895" s="1"/>
      <c r="AX2895" s="1"/>
      <c r="AY2895" s="1"/>
    </row>
    <row r="2896" spans="1:51">
      <c r="A2896" s="13" t="s">
        <v>166</v>
      </c>
      <c r="B2896" s="2" t="s">
        <v>75</v>
      </c>
      <c r="C2896" s="14" t="s">
        <v>3</v>
      </c>
      <c r="D2896" s="2">
        <v>2016</v>
      </c>
      <c r="E2896" s="14">
        <v>2016</v>
      </c>
      <c r="F2896" s="14" t="s">
        <v>101</v>
      </c>
      <c r="G2896" s="93">
        <v>68</v>
      </c>
      <c r="H2896" s="93">
        <v>957</v>
      </c>
      <c r="I2896" s="93">
        <v>0</v>
      </c>
      <c r="J2896" s="93">
        <v>0</v>
      </c>
      <c r="K2896" s="93">
        <v>68</v>
      </c>
      <c r="L2896" s="93">
        <v>957</v>
      </c>
      <c r="M2896" s="48">
        <v>1025</v>
      </c>
      <c r="N2896" s="48">
        <v>1796</v>
      </c>
      <c r="O2896" s="48">
        <v>164</v>
      </c>
      <c r="P2896" s="48">
        <v>1632</v>
      </c>
      <c r="Q2896" s="48">
        <v>1796</v>
      </c>
      <c r="R2896" s="48">
        <v>0</v>
      </c>
      <c r="S2896" s="48">
        <v>0</v>
      </c>
      <c r="T2896" s="48">
        <v>0</v>
      </c>
      <c r="U2896" s="48">
        <v>164</v>
      </c>
      <c r="V2896" s="48">
        <v>1632</v>
      </c>
      <c r="W2896" s="156">
        <v>258703</v>
      </c>
      <c r="X2896" s="156">
        <v>0</v>
      </c>
      <c r="Y2896" s="156">
        <v>258703</v>
      </c>
      <c r="Z2896" s="28">
        <v>0.93620000000000003</v>
      </c>
      <c r="AA2896" s="28"/>
      <c r="AB2896" s="111">
        <v>43</v>
      </c>
      <c r="AC2896" s="28">
        <v>0.20899999999999999</v>
      </c>
      <c r="AD2896" s="28">
        <v>4.3299999999999998E-2</v>
      </c>
      <c r="AE2896" s="139"/>
      <c r="AF2896" s="139"/>
      <c r="AG2896" s="93">
        <v>28</v>
      </c>
      <c r="AH2896" s="93">
        <v>40</v>
      </c>
      <c r="AI2896" s="1"/>
      <c r="AJ2896" s="1"/>
      <c r="AK2896" s="1"/>
      <c r="AL2896" s="1"/>
      <c r="AM2896" s="1"/>
      <c r="AN2896" s="1"/>
      <c r="AO2896" s="1"/>
      <c r="AP2896" s="1"/>
      <c r="AQ2896" s="1"/>
      <c r="AR2896" s="1"/>
      <c r="AS2896" s="1"/>
      <c r="AT2896" s="1"/>
      <c r="AU2896" s="1"/>
      <c r="AV2896" s="1"/>
      <c r="AW2896" s="1"/>
      <c r="AX2896" s="1"/>
      <c r="AY2896" s="1"/>
    </row>
    <row r="2897" spans="1:51">
      <c r="A2897" s="13" t="s">
        <v>167</v>
      </c>
      <c r="B2897" s="2" t="s">
        <v>74</v>
      </c>
      <c r="C2897" s="14" t="s">
        <v>3</v>
      </c>
      <c r="D2897" s="2">
        <v>2016</v>
      </c>
      <c r="E2897" s="14">
        <v>2016</v>
      </c>
      <c r="F2897" s="14" t="s">
        <v>101</v>
      </c>
      <c r="G2897" s="93">
        <v>8573</v>
      </c>
      <c r="H2897" s="93">
        <v>44553</v>
      </c>
      <c r="I2897" s="93">
        <v>24</v>
      </c>
      <c r="J2897" s="93">
        <v>437</v>
      </c>
      <c r="K2897" s="93">
        <v>8597</v>
      </c>
      <c r="L2897" s="93">
        <v>44990</v>
      </c>
      <c r="M2897" s="48">
        <v>53587</v>
      </c>
      <c r="N2897" s="48">
        <v>125618</v>
      </c>
      <c r="O2897" s="48">
        <v>23606</v>
      </c>
      <c r="P2897" s="48">
        <v>100803</v>
      </c>
      <c r="Q2897" s="48">
        <v>124409</v>
      </c>
      <c r="R2897" s="48">
        <v>79</v>
      </c>
      <c r="S2897" s="48">
        <v>1130</v>
      </c>
      <c r="T2897" s="48">
        <v>1209</v>
      </c>
      <c r="U2897" s="48">
        <v>23685</v>
      </c>
      <c r="V2897" s="48">
        <v>101933</v>
      </c>
      <c r="W2897" s="156">
        <v>17070099</v>
      </c>
      <c r="X2897" s="156">
        <v>146060</v>
      </c>
      <c r="Y2897" s="156">
        <v>17216159</v>
      </c>
      <c r="Z2897" s="28">
        <v>0.96630000000000005</v>
      </c>
      <c r="AA2897" s="28"/>
      <c r="AB2897" s="111">
        <v>6</v>
      </c>
      <c r="AC2897" s="28">
        <v>0</v>
      </c>
      <c r="AD2897" s="28">
        <v>2.7099999999999999E-2</v>
      </c>
      <c r="AE2897" s="139"/>
      <c r="AF2897" s="139"/>
      <c r="AG2897" s="93">
        <v>8153</v>
      </c>
      <c r="AH2897" s="93">
        <v>19156</v>
      </c>
      <c r="AI2897" s="1"/>
      <c r="AJ2897" s="1"/>
      <c r="AK2897" s="1"/>
      <c r="AL2897" s="1"/>
      <c r="AM2897" s="1"/>
      <c r="AN2897" s="1"/>
      <c r="AO2897" s="1"/>
      <c r="AP2897" s="1"/>
      <c r="AQ2897" s="1"/>
      <c r="AR2897" s="1"/>
      <c r="AS2897" s="1"/>
      <c r="AT2897" s="1"/>
      <c r="AU2897" s="1"/>
      <c r="AV2897" s="1"/>
      <c r="AW2897" s="1"/>
      <c r="AX2897" s="1"/>
      <c r="AY2897" s="1"/>
    </row>
    <row r="2898" spans="1:51">
      <c r="A2898" s="13" t="s">
        <v>168</v>
      </c>
      <c r="B2898" s="2" t="s">
        <v>75</v>
      </c>
      <c r="C2898" s="14" t="s">
        <v>3</v>
      </c>
      <c r="D2898" s="2">
        <v>2016</v>
      </c>
      <c r="E2898" s="14">
        <v>2016</v>
      </c>
      <c r="F2898" s="14" t="s">
        <v>101</v>
      </c>
      <c r="G2898" s="93">
        <v>329</v>
      </c>
      <c r="H2898" s="93">
        <v>2862</v>
      </c>
      <c r="I2898" s="93">
        <v>0</v>
      </c>
      <c r="J2898" s="93">
        <v>5</v>
      </c>
      <c r="K2898" s="93">
        <v>329</v>
      </c>
      <c r="L2898" s="93">
        <v>2867</v>
      </c>
      <c r="M2898" s="48">
        <v>3196</v>
      </c>
      <c r="N2898" s="48">
        <v>5609</v>
      </c>
      <c r="O2898" s="48">
        <v>842</v>
      </c>
      <c r="P2898" s="48">
        <v>4753</v>
      </c>
      <c r="Q2898" s="48">
        <v>5595</v>
      </c>
      <c r="R2898" s="48">
        <v>1</v>
      </c>
      <c r="S2898" s="48">
        <v>13</v>
      </c>
      <c r="T2898" s="48">
        <v>14</v>
      </c>
      <c r="U2898" s="48">
        <v>843</v>
      </c>
      <c r="V2898" s="48">
        <v>4766</v>
      </c>
      <c r="W2898" s="156">
        <v>751114</v>
      </c>
      <c r="X2898" s="156">
        <v>1727</v>
      </c>
      <c r="Y2898" s="156">
        <v>752841</v>
      </c>
      <c r="Z2898" s="28">
        <v>0.99350000000000005</v>
      </c>
      <c r="AA2898" s="28"/>
      <c r="AB2898" s="111">
        <v>43</v>
      </c>
      <c r="AC2898" s="28">
        <v>0.20899999999999999</v>
      </c>
      <c r="AD2898" s="28">
        <v>4.3299999999999998E-2</v>
      </c>
      <c r="AE2898" s="139"/>
      <c r="AF2898" s="139"/>
      <c r="AG2898" s="93">
        <v>98</v>
      </c>
      <c r="AH2898" s="93">
        <v>147</v>
      </c>
      <c r="AI2898" s="1"/>
      <c r="AJ2898" s="1"/>
      <c r="AK2898" s="1"/>
      <c r="AL2898" s="1"/>
      <c r="AM2898" s="1"/>
      <c r="AN2898" s="1"/>
      <c r="AO2898" s="1"/>
      <c r="AP2898" s="1"/>
      <c r="AQ2898" s="1"/>
      <c r="AR2898" s="1"/>
      <c r="AS2898" s="1"/>
      <c r="AT2898" s="1"/>
      <c r="AU2898" s="1"/>
      <c r="AV2898" s="1"/>
      <c r="AW2898" s="1"/>
      <c r="AX2898" s="1"/>
      <c r="AY2898" s="1"/>
    </row>
    <row r="2899" spans="1:51">
      <c r="A2899" s="13" t="s">
        <v>169</v>
      </c>
      <c r="B2899" s="2" t="s">
        <v>74</v>
      </c>
      <c r="C2899" s="14" t="s">
        <v>3</v>
      </c>
      <c r="D2899" s="2">
        <v>2016</v>
      </c>
      <c r="E2899" s="14">
        <v>2016</v>
      </c>
      <c r="F2899" s="14" t="s">
        <v>101</v>
      </c>
      <c r="G2899" s="93">
        <v>3182</v>
      </c>
      <c r="H2899" s="93">
        <v>34250</v>
      </c>
      <c r="I2899" s="93">
        <v>10</v>
      </c>
      <c r="J2899" s="93">
        <v>293</v>
      </c>
      <c r="K2899" s="93">
        <v>3192</v>
      </c>
      <c r="L2899" s="93">
        <v>34543</v>
      </c>
      <c r="M2899" s="48">
        <v>37735</v>
      </c>
      <c r="N2899" s="48">
        <v>76144</v>
      </c>
      <c r="O2899" s="48">
        <v>8245</v>
      </c>
      <c r="P2899" s="48">
        <v>67269</v>
      </c>
      <c r="Q2899" s="48">
        <v>75514</v>
      </c>
      <c r="R2899" s="48">
        <v>37</v>
      </c>
      <c r="S2899" s="48">
        <v>593</v>
      </c>
      <c r="T2899" s="48">
        <v>630</v>
      </c>
      <c r="U2899" s="48">
        <v>8282</v>
      </c>
      <c r="V2899" s="48">
        <v>67862</v>
      </c>
      <c r="W2899" s="156">
        <v>10253753</v>
      </c>
      <c r="X2899" s="156">
        <v>124870</v>
      </c>
      <c r="Y2899" s="156">
        <v>10378623</v>
      </c>
      <c r="Z2899" s="28">
        <v>0.97570000000000001</v>
      </c>
      <c r="AA2899" s="28"/>
      <c r="AB2899" s="111">
        <v>5</v>
      </c>
      <c r="AC2899" s="28">
        <v>0.4</v>
      </c>
      <c r="AD2899" s="28">
        <v>6.25E-2</v>
      </c>
      <c r="AE2899" s="139"/>
      <c r="AF2899" s="139"/>
      <c r="AG2899" s="93">
        <v>7125</v>
      </c>
      <c r="AH2899" s="93">
        <v>16153</v>
      </c>
      <c r="AI2899" s="1"/>
      <c r="AJ2899" s="1"/>
      <c r="AK2899" s="1"/>
      <c r="AL2899" s="1"/>
      <c r="AM2899" s="1"/>
      <c r="AN2899" s="1"/>
      <c r="AO2899" s="1"/>
      <c r="AP2899" s="1"/>
      <c r="AQ2899" s="1"/>
      <c r="AR2899" s="1"/>
      <c r="AS2899" s="1"/>
      <c r="AT2899" s="1"/>
      <c r="AU2899" s="1"/>
      <c r="AV2899" s="1"/>
      <c r="AW2899" s="1"/>
      <c r="AX2899" s="1"/>
      <c r="AY2899" s="1"/>
    </row>
    <row r="2900" spans="1:51">
      <c r="A2900" s="13" t="s">
        <v>170</v>
      </c>
      <c r="B2900" s="2" t="s">
        <v>74</v>
      </c>
      <c r="C2900" s="14" t="s">
        <v>3</v>
      </c>
      <c r="D2900" s="2">
        <v>2016</v>
      </c>
      <c r="E2900" s="14">
        <v>2016</v>
      </c>
      <c r="F2900" s="14" t="s">
        <v>101</v>
      </c>
      <c r="G2900" s="93">
        <v>1040</v>
      </c>
      <c r="H2900" s="93">
        <v>9609</v>
      </c>
      <c r="I2900" s="93">
        <v>22</v>
      </c>
      <c r="J2900" s="93">
        <v>124</v>
      </c>
      <c r="K2900" s="93">
        <v>1062</v>
      </c>
      <c r="L2900" s="93">
        <v>9733</v>
      </c>
      <c r="M2900" s="48">
        <v>10795</v>
      </c>
      <c r="N2900" s="48">
        <v>21479</v>
      </c>
      <c r="O2900" s="48">
        <v>2756</v>
      </c>
      <c r="P2900" s="48">
        <v>18313</v>
      </c>
      <c r="Q2900" s="48">
        <v>21069</v>
      </c>
      <c r="R2900" s="48">
        <v>83</v>
      </c>
      <c r="S2900" s="48">
        <v>327</v>
      </c>
      <c r="T2900" s="48">
        <v>410</v>
      </c>
      <c r="U2900" s="48">
        <v>2839</v>
      </c>
      <c r="V2900" s="48">
        <v>18640</v>
      </c>
      <c r="W2900" s="156">
        <v>2844033</v>
      </c>
      <c r="X2900" s="156">
        <v>48101</v>
      </c>
      <c r="Y2900" s="156">
        <v>2892134</v>
      </c>
      <c r="Z2900" s="28">
        <v>0.9365</v>
      </c>
      <c r="AA2900" s="28"/>
      <c r="AB2900" s="111">
        <v>43</v>
      </c>
      <c r="AC2900" s="28">
        <v>0.20899999999999999</v>
      </c>
      <c r="AD2900" s="28">
        <v>4.3299999999999998E-2</v>
      </c>
      <c r="AE2900" s="139"/>
      <c r="AF2900" s="139"/>
      <c r="AG2900" s="93">
        <v>964</v>
      </c>
      <c r="AH2900" s="93">
        <v>1948</v>
      </c>
      <c r="AI2900" s="1"/>
      <c r="AJ2900" s="1"/>
      <c r="AK2900" s="1"/>
      <c r="AL2900" s="1"/>
      <c r="AM2900" s="1"/>
      <c r="AN2900" s="1"/>
      <c r="AO2900" s="1"/>
      <c r="AP2900" s="1"/>
      <c r="AQ2900" s="1"/>
      <c r="AR2900" s="1"/>
      <c r="AS2900" s="1"/>
      <c r="AT2900" s="1"/>
      <c r="AU2900" s="1"/>
      <c r="AV2900" s="1"/>
      <c r="AW2900" s="1"/>
      <c r="AX2900" s="1"/>
      <c r="AY2900" s="1"/>
    </row>
    <row r="2901" spans="1:51">
      <c r="A2901" s="13" t="s">
        <v>171</v>
      </c>
      <c r="B2901" s="2" t="s">
        <v>75</v>
      </c>
      <c r="C2901" s="14" t="s">
        <v>3</v>
      </c>
      <c r="D2901" s="2">
        <v>2016</v>
      </c>
      <c r="E2901" s="14">
        <v>2016</v>
      </c>
      <c r="F2901" s="14" t="s">
        <v>101</v>
      </c>
      <c r="G2901" s="93">
        <v>874</v>
      </c>
      <c r="H2901" s="93">
        <v>5437</v>
      </c>
      <c r="I2901" s="93">
        <v>1</v>
      </c>
      <c r="J2901" s="93">
        <v>15</v>
      </c>
      <c r="K2901" s="93">
        <v>875</v>
      </c>
      <c r="L2901" s="93">
        <v>5452</v>
      </c>
      <c r="M2901" s="48">
        <v>6327</v>
      </c>
      <c r="N2901" s="48">
        <v>13569</v>
      </c>
      <c r="O2901" s="48">
        <v>2342</v>
      </c>
      <c r="P2901" s="48">
        <v>11178</v>
      </c>
      <c r="Q2901" s="48">
        <v>13520</v>
      </c>
      <c r="R2901" s="48">
        <v>5</v>
      </c>
      <c r="S2901" s="48">
        <v>44</v>
      </c>
      <c r="T2901" s="48">
        <v>49</v>
      </c>
      <c r="U2901" s="48">
        <v>2347</v>
      </c>
      <c r="V2901" s="48">
        <v>11222</v>
      </c>
      <c r="W2901" s="156">
        <v>1874909</v>
      </c>
      <c r="X2901" s="156">
        <v>5358</v>
      </c>
      <c r="Y2901" s="156">
        <v>1880267</v>
      </c>
      <c r="Z2901" s="28">
        <v>1</v>
      </c>
      <c r="AA2901" s="28"/>
      <c r="AB2901" s="111">
        <v>43</v>
      </c>
      <c r="AC2901" s="28">
        <v>0.20899999999999999</v>
      </c>
      <c r="AD2901" s="28">
        <v>4.3299999999999998E-2</v>
      </c>
      <c r="AE2901" s="139"/>
      <c r="AF2901" s="139"/>
      <c r="AG2901" s="93">
        <v>515</v>
      </c>
      <c r="AH2901" s="93">
        <v>1040</v>
      </c>
      <c r="AI2901" s="1"/>
      <c r="AJ2901" s="1"/>
      <c r="AK2901" s="1"/>
      <c r="AL2901" s="1"/>
      <c r="AM2901" s="1"/>
      <c r="AN2901" s="1"/>
      <c r="AO2901" s="1"/>
      <c r="AP2901" s="1"/>
      <c r="AQ2901" s="1"/>
      <c r="AR2901" s="1"/>
      <c r="AS2901" s="1"/>
      <c r="AT2901" s="1"/>
      <c r="AU2901" s="1"/>
      <c r="AV2901" s="1"/>
      <c r="AW2901" s="1"/>
      <c r="AX2901" s="1"/>
      <c r="AY2901" s="1"/>
    </row>
    <row r="2902" spans="1:51">
      <c r="A2902" s="51" t="s">
        <v>172</v>
      </c>
      <c r="B2902" s="2" t="s">
        <v>66</v>
      </c>
      <c r="C2902" s="14" t="s">
        <v>183</v>
      </c>
      <c r="D2902" s="2">
        <v>2016</v>
      </c>
      <c r="E2902" s="14">
        <v>2016</v>
      </c>
      <c r="F2902" s="14" t="s">
        <v>101</v>
      </c>
      <c r="G2902" s="93">
        <v>268057</v>
      </c>
      <c r="H2902" s="93">
        <v>1839669</v>
      </c>
      <c r="I2902" s="93">
        <v>2088</v>
      </c>
      <c r="J2902" s="93">
        <v>19146</v>
      </c>
      <c r="K2902" s="93">
        <v>270145</v>
      </c>
      <c r="L2902" s="93">
        <v>1858815</v>
      </c>
      <c r="M2902" s="48">
        <v>2128960</v>
      </c>
      <c r="N2902" s="48">
        <v>4426479</v>
      </c>
      <c r="O2902" s="48">
        <v>679494</v>
      </c>
      <c r="P2902" s="48">
        <v>3698189</v>
      </c>
      <c r="Q2902" s="48">
        <v>4377683</v>
      </c>
      <c r="R2902" s="48">
        <v>6965</v>
      </c>
      <c r="S2902" s="48">
        <v>41831</v>
      </c>
      <c r="T2902" s="48">
        <v>48796</v>
      </c>
      <c r="U2902" s="48">
        <v>686459</v>
      </c>
      <c r="V2902" s="48">
        <v>3740020</v>
      </c>
      <c r="W2902" s="156">
        <v>613831878.17999995</v>
      </c>
      <c r="X2902" s="156">
        <v>6244466.1100000003</v>
      </c>
      <c r="Y2902" s="156">
        <v>620076344.28999996</v>
      </c>
      <c r="Z2902" s="28">
        <v>0.97370000000000001</v>
      </c>
      <c r="AA2902" s="28"/>
      <c r="AB2902" s="111">
        <v>317</v>
      </c>
      <c r="AC2902" s="28">
        <v>0.36899999999999999</v>
      </c>
      <c r="AD2902" s="28">
        <v>5.0200000000000002E-2</v>
      </c>
      <c r="AE2902" s="139"/>
      <c r="AF2902" s="139"/>
      <c r="AG2902" s="93">
        <v>314823</v>
      </c>
      <c r="AH2902" s="93">
        <v>668019</v>
      </c>
      <c r="AI2902" s="2"/>
      <c r="AJ2902" s="2"/>
      <c r="AK2902" s="2"/>
      <c r="AL2902" s="2"/>
      <c r="AM2902" s="2"/>
      <c r="AN2902" s="2"/>
      <c r="AO2902" s="2"/>
      <c r="AP2902" s="2"/>
      <c r="AQ2902" s="2"/>
      <c r="AR2902" s="2"/>
      <c r="AS2902" s="2"/>
      <c r="AT2902" s="2"/>
      <c r="AU2902" s="2"/>
      <c r="AV2902" s="2"/>
      <c r="AW2902" s="2"/>
      <c r="AX2902" s="2"/>
      <c r="AY2902" s="2"/>
    </row>
    <row r="2903" spans="1:51">
      <c r="A2903" s="51" t="s">
        <v>173</v>
      </c>
      <c r="B2903" s="2" t="s">
        <v>74</v>
      </c>
      <c r="C2903" s="14" t="s">
        <v>183</v>
      </c>
      <c r="D2903" s="2">
        <v>2016</v>
      </c>
      <c r="E2903" s="14">
        <v>2016</v>
      </c>
      <c r="F2903" s="14" t="s">
        <v>101</v>
      </c>
      <c r="G2903" s="93">
        <v>6964</v>
      </c>
      <c r="H2903" s="93">
        <v>52890</v>
      </c>
      <c r="I2903" s="93">
        <v>89</v>
      </c>
      <c r="J2903" s="93">
        <v>1113</v>
      </c>
      <c r="K2903" s="93">
        <v>7053</v>
      </c>
      <c r="L2903" s="93">
        <v>54003</v>
      </c>
      <c r="M2903" s="48">
        <v>61056</v>
      </c>
      <c r="N2903" s="48">
        <v>117663</v>
      </c>
      <c r="O2903" s="48">
        <v>16182</v>
      </c>
      <c r="P2903" s="48">
        <v>98598</v>
      </c>
      <c r="Q2903" s="48">
        <v>114780</v>
      </c>
      <c r="R2903" s="48">
        <v>307</v>
      </c>
      <c r="S2903" s="48">
        <v>2576</v>
      </c>
      <c r="T2903" s="48">
        <v>2883</v>
      </c>
      <c r="U2903" s="48">
        <v>16489</v>
      </c>
      <c r="V2903" s="48">
        <v>101174</v>
      </c>
      <c r="W2903" s="156">
        <v>16609216</v>
      </c>
      <c r="X2903" s="156">
        <v>333587</v>
      </c>
      <c r="Y2903" s="156">
        <v>16942803</v>
      </c>
      <c r="Z2903" s="28">
        <v>0.94769999999999999</v>
      </c>
      <c r="AA2903" s="28"/>
      <c r="AB2903" s="111">
        <v>11</v>
      </c>
      <c r="AC2903" s="28">
        <v>0.45500000000000002</v>
      </c>
      <c r="AD2903" s="28">
        <v>5.5800000000000002E-2</v>
      </c>
      <c r="AE2903" s="139"/>
      <c r="AF2903" s="139"/>
      <c r="AG2903" s="93">
        <v>8416</v>
      </c>
      <c r="AH2903" s="93">
        <v>16245</v>
      </c>
      <c r="AI2903" s="1"/>
      <c r="AJ2903" s="1"/>
      <c r="AK2903" s="1"/>
      <c r="AL2903" s="1"/>
      <c r="AM2903" s="1"/>
      <c r="AN2903" s="1"/>
      <c r="AO2903" s="1"/>
      <c r="AP2903" s="1"/>
      <c r="AQ2903" s="1"/>
      <c r="AR2903" s="1"/>
      <c r="AS2903" s="1"/>
      <c r="AT2903" s="1"/>
      <c r="AU2903" s="1"/>
      <c r="AV2903" s="1"/>
      <c r="AW2903" s="1"/>
      <c r="AX2903" s="1"/>
      <c r="AY2903" s="1"/>
    </row>
    <row r="2904" spans="1:51">
      <c r="A2904" s="51" t="s">
        <v>174</v>
      </c>
      <c r="B2904" s="2" t="s">
        <v>75</v>
      </c>
      <c r="C2904" s="14" t="s">
        <v>183</v>
      </c>
      <c r="D2904" s="2">
        <v>2016</v>
      </c>
      <c r="E2904" s="14">
        <v>2016</v>
      </c>
      <c r="F2904" s="14" t="s">
        <v>101</v>
      </c>
      <c r="G2904" s="93">
        <v>2</v>
      </c>
      <c r="H2904" s="93">
        <v>95</v>
      </c>
      <c r="I2904" s="93">
        <v>0</v>
      </c>
      <c r="J2904" s="93">
        <v>0</v>
      </c>
      <c r="K2904" s="93">
        <v>2</v>
      </c>
      <c r="L2904" s="93">
        <v>95</v>
      </c>
      <c r="M2904" s="48">
        <v>97</v>
      </c>
      <c r="N2904" s="48">
        <v>162</v>
      </c>
      <c r="O2904" s="48">
        <v>3</v>
      </c>
      <c r="P2904" s="48">
        <v>159</v>
      </c>
      <c r="Q2904" s="48">
        <v>162</v>
      </c>
      <c r="R2904" s="48">
        <v>0</v>
      </c>
      <c r="S2904" s="48">
        <v>0</v>
      </c>
      <c r="T2904" s="48">
        <v>0</v>
      </c>
      <c r="U2904" s="48">
        <v>3</v>
      </c>
      <c r="V2904" s="48">
        <v>159</v>
      </c>
      <c r="W2904" s="156">
        <v>19433</v>
      </c>
      <c r="X2904" s="156">
        <v>0</v>
      </c>
      <c r="Y2904" s="156">
        <v>19433</v>
      </c>
      <c r="Z2904" s="28">
        <v>1</v>
      </c>
      <c r="AA2904" s="28"/>
      <c r="AB2904" s="111">
        <v>48</v>
      </c>
      <c r="AC2904" s="28">
        <v>0.20799999999999999</v>
      </c>
      <c r="AD2904" s="28">
        <v>5.3999999999999999E-2</v>
      </c>
      <c r="AE2904" s="139"/>
      <c r="AF2904" s="139"/>
      <c r="AG2904" s="93">
        <v>1</v>
      </c>
      <c r="AH2904" s="93">
        <v>1</v>
      </c>
      <c r="AI2904" s="1"/>
      <c r="AJ2904" s="1"/>
      <c r="AK2904" s="1"/>
      <c r="AL2904" s="1"/>
      <c r="AM2904" s="1"/>
      <c r="AN2904" s="1"/>
      <c r="AO2904" s="1"/>
      <c r="AP2904" s="1"/>
      <c r="AQ2904" s="1"/>
      <c r="AR2904" s="1"/>
      <c r="AS2904" s="1"/>
      <c r="AT2904" s="1"/>
      <c r="AU2904" s="1"/>
      <c r="AV2904" s="1"/>
      <c r="AW2904" s="1"/>
      <c r="AX2904" s="1"/>
      <c r="AY2904" s="1"/>
    </row>
    <row r="2905" spans="1:51">
      <c r="A2905" s="51" t="s">
        <v>175</v>
      </c>
      <c r="B2905" s="2" t="s">
        <v>75</v>
      </c>
      <c r="C2905" s="14" t="s">
        <v>183</v>
      </c>
      <c r="D2905" s="2">
        <v>2016</v>
      </c>
      <c r="E2905" s="14">
        <v>2016</v>
      </c>
      <c r="F2905" s="14" t="s">
        <v>101</v>
      </c>
      <c r="G2905" s="93">
        <v>178</v>
      </c>
      <c r="H2905" s="93">
        <v>1518</v>
      </c>
      <c r="I2905" s="93">
        <v>0</v>
      </c>
      <c r="J2905" s="93">
        <v>1</v>
      </c>
      <c r="K2905" s="93">
        <v>178</v>
      </c>
      <c r="L2905" s="93">
        <v>1519</v>
      </c>
      <c r="M2905" s="48">
        <v>1697</v>
      </c>
      <c r="N2905" s="48">
        <v>3393</v>
      </c>
      <c r="O2905" s="48">
        <v>463</v>
      </c>
      <c r="P2905" s="48">
        <v>2927</v>
      </c>
      <c r="Q2905" s="48">
        <v>3390</v>
      </c>
      <c r="R2905" s="48">
        <v>0</v>
      </c>
      <c r="S2905" s="48">
        <v>3</v>
      </c>
      <c r="T2905" s="48">
        <v>3</v>
      </c>
      <c r="U2905" s="48">
        <v>463</v>
      </c>
      <c r="V2905" s="48">
        <v>2930</v>
      </c>
      <c r="W2905" s="156">
        <v>463342</v>
      </c>
      <c r="X2905" s="156">
        <v>138</v>
      </c>
      <c r="Y2905" s="156">
        <v>463480</v>
      </c>
      <c r="Z2905" s="28">
        <v>0.95399999999999996</v>
      </c>
      <c r="AA2905" s="28"/>
      <c r="AB2905" s="111">
        <v>48</v>
      </c>
      <c r="AC2905" s="28">
        <v>0.20799999999999999</v>
      </c>
      <c r="AD2905" s="28">
        <v>5.3999999999999999E-2</v>
      </c>
      <c r="AE2905" s="139"/>
      <c r="AF2905" s="139"/>
      <c r="AG2905" s="93">
        <v>55</v>
      </c>
      <c r="AH2905" s="93">
        <v>105</v>
      </c>
      <c r="AI2905" s="1"/>
      <c r="AJ2905" s="1"/>
      <c r="AK2905" s="1"/>
      <c r="AL2905" s="1"/>
      <c r="AM2905" s="1"/>
      <c r="AN2905" s="1"/>
      <c r="AO2905" s="1"/>
      <c r="AP2905" s="1"/>
      <c r="AQ2905" s="1"/>
      <c r="AR2905" s="1"/>
      <c r="AS2905" s="1"/>
      <c r="AT2905" s="1"/>
      <c r="AU2905" s="1"/>
      <c r="AV2905" s="1"/>
      <c r="AW2905" s="1"/>
      <c r="AX2905" s="1"/>
      <c r="AY2905" s="1"/>
    </row>
    <row r="2906" spans="1:51">
      <c r="A2906" s="51" t="s">
        <v>176</v>
      </c>
      <c r="B2906" s="2" t="s">
        <v>75</v>
      </c>
      <c r="C2906" s="14" t="s">
        <v>183</v>
      </c>
      <c r="D2906" s="2">
        <v>2016</v>
      </c>
      <c r="E2906" s="14">
        <v>2016</v>
      </c>
      <c r="F2906" s="14" t="s">
        <v>101</v>
      </c>
      <c r="G2906" s="93">
        <v>1819</v>
      </c>
      <c r="H2906" s="93">
        <v>15055</v>
      </c>
      <c r="I2906" s="93">
        <v>5</v>
      </c>
      <c r="J2906" s="93">
        <v>46</v>
      </c>
      <c r="K2906" s="93">
        <v>1824</v>
      </c>
      <c r="L2906" s="93">
        <v>15101</v>
      </c>
      <c r="M2906" s="48">
        <v>16925</v>
      </c>
      <c r="N2906" s="48">
        <v>32106</v>
      </c>
      <c r="O2906" s="48">
        <v>4512</v>
      </c>
      <c r="P2906" s="48">
        <v>27492</v>
      </c>
      <c r="Q2906" s="48">
        <v>32004</v>
      </c>
      <c r="R2906" s="48">
        <v>10</v>
      </c>
      <c r="S2906" s="48">
        <v>92</v>
      </c>
      <c r="T2906" s="48">
        <v>102</v>
      </c>
      <c r="U2906" s="48">
        <v>4522</v>
      </c>
      <c r="V2906" s="48">
        <v>27584</v>
      </c>
      <c r="W2906" s="156">
        <v>4414924</v>
      </c>
      <c r="X2906" s="156">
        <v>12745</v>
      </c>
      <c r="Y2906" s="156">
        <v>4427669</v>
      </c>
      <c r="Z2906" s="28">
        <v>0.93710000000000004</v>
      </c>
      <c r="AA2906" s="28"/>
      <c r="AB2906" s="111">
        <v>48</v>
      </c>
      <c r="AC2906" s="28">
        <v>0.20799999999999999</v>
      </c>
      <c r="AD2906" s="28">
        <v>5.3999999999999999E-2</v>
      </c>
      <c r="AE2906" s="139"/>
      <c r="AF2906" s="139"/>
      <c r="AG2906" s="93">
        <v>904</v>
      </c>
      <c r="AH2906" s="93">
        <v>1543</v>
      </c>
    </row>
    <row r="2907" spans="1:51">
      <c r="A2907" s="51" t="s">
        <v>177</v>
      </c>
      <c r="B2907" s="2" t="s">
        <v>75</v>
      </c>
      <c r="C2907" s="14" t="s">
        <v>183</v>
      </c>
      <c r="D2907" s="2">
        <v>2016</v>
      </c>
      <c r="E2907" s="14">
        <v>2016</v>
      </c>
      <c r="F2907" s="14" t="s">
        <v>101</v>
      </c>
      <c r="G2907" s="93">
        <v>239</v>
      </c>
      <c r="H2907" s="93">
        <v>2558</v>
      </c>
      <c r="I2907" s="93">
        <v>0</v>
      </c>
      <c r="J2907" s="93">
        <v>4</v>
      </c>
      <c r="K2907" s="93">
        <v>239</v>
      </c>
      <c r="L2907" s="93">
        <v>2562</v>
      </c>
      <c r="M2907" s="48">
        <v>2801</v>
      </c>
      <c r="N2907" s="48">
        <v>5207</v>
      </c>
      <c r="O2907" s="48">
        <v>635</v>
      </c>
      <c r="P2907" s="48">
        <v>4562</v>
      </c>
      <c r="Q2907" s="48">
        <v>5197</v>
      </c>
      <c r="R2907" s="48">
        <v>0</v>
      </c>
      <c r="S2907" s="48">
        <v>10</v>
      </c>
      <c r="T2907" s="48">
        <v>10</v>
      </c>
      <c r="U2907" s="48">
        <v>635</v>
      </c>
      <c r="V2907" s="48">
        <v>4572</v>
      </c>
      <c r="W2907" s="156">
        <v>698280</v>
      </c>
      <c r="X2907" s="156">
        <v>538</v>
      </c>
      <c r="Y2907" s="156">
        <v>698818</v>
      </c>
      <c r="Z2907" s="28">
        <v>0.96689999999999998</v>
      </c>
      <c r="AA2907" s="28"/>
      <c r="AB2907" s="111">
        <v>48</v>
      </c>
      <c r="AC2907" s="28">
        <v>0.20799999999999999</v>
      </c>
      <c r="AD2907" s="28">
        <v>5.3999999999999999E-2</v>
      </c>
      <c r="AE2907" s="139"/>
      <c r="AF2907" s="139"/>
      <c r="AG2907" s="93">
        <v>74</v>
      </c>
      <c r="AH2907" s="93">
        <v>143</v>
      </c>
    </row>
    <row r="2908" spans="1:51">
      <c r="A2908" s="51" t="s">
        <v>178</v>
      </c>
      <c r="B2908" s="2" t="s">
        <v>75</v>
      </c>
      <c r="C2908" s="14" t="s">
        <v>183</v>
      </c>
      <c r="D2908" s="2">
        <v>2016</v>
      </c>
      <c r="E2908" s="14">
        <v>2016</v>
      </c>
      <c r="F2908" s="14" t="s">
        <v>101</v>
      </c>
      <c r="G2908" s="93">
        <v>94</v>
      </c>
      <c r="H2908" s="93">
        <v>506</v>
      </c>
      <c r="I2908" s="93">
        <v>1</v>
      </c>
      <c r="J2908" s="93">
        <v>1</v>
      </c>
      <c r="K2908" s="93">
        <v>95</v>
      </c>
      <c r="L2908" s="93">
        <v>507</v>
      </c>
      <c r="M2908" s="48">
        <v>602</v>
      </c>
      <c r="N2908" s="48">
        <v>1375</v>
      </c>
      <c r="O2908" s="48">
        <v>246</v>
      </c>
      <c r="P2908" s="48">
        <v>1124</v>
      </c>
      <c r="Q2908" s="48">
        <v>1370</v>
      </c>
      <c r="R2908" s="48">
        <v>2</v>
      </c>
      <c r="S2908" s="48">
        <v>3</v>
      </c>
      <c r="T2908" s="48">
        <v>5</v>
      </c>
      <c r="U2908" s="48">
        <v>248</v>
      </c>
      <c r="V2908" s="48">
        <v>1127</v>
      </c>
      <c r="W2908" s="156">
        <v>192681</v>
      </c>
      <c r="X2908" s="156">
        <v>367</v>
      </c>
      <c r="Y2908" s="156">
        <v>193048</v>
      </c>
      <c r="Z2908" s="28">
        <v>0.81820000000000004</v>
      </c>
      <c r="AA2908" s="28"/>
      <c r="AB2908" s="111">
        <v>48</v>
      </c>
      <c r="AC2908" s="28">
        <v>0.20799999999999999</v>
      </c>
      <c r="AD2908" s="28">
        <v>5.3999999999999999E-2</v>
      </c>
      <c r="AE2908" s="139"/>
      <c r="AF2908" s="139"/>
      <c r="AG2908" s="93">
        <v>111</v>
      </c>
      <c r="AH2908" s="93">
        <v>241</v>
      </c>
    </row>
    <row r="2909" spans="1:51">
      <c r="A2909" s="51" t="s">
        <v>179</v>
      </c>
      <c r="B2909" s="2" t="s">
        <v>74</v>
      </c>
      <c r="C2909" s="14" t="s">
        <v>183</v>
      </c>
      <c r="D2909" s="2">
        <v>2016</v>
      </c>
      <c r="E2909" s="14">
        <v>2016</v>
      </c>
      <c r="F2909" s="14" t="s">
        <v>101</v>
      </c>
      <c r="G2909" s="93">
        <v>4504</v>
      </c>
      <c r="H2909" s="93">
        <v>30228</v>
      </c>
      <c r="I2909" s="93">
        <v>38</v>
      </c>
      <c r="J2909" s="93">
        <v>303</v>
      </c>
      <c r="K2909" s="93">
        <v>4542</v>
      </c>
      <c r="L2909" s="93">
        <v>30531</v>
      </c>
      <c r="M2909" s="48">
        <v>35073</v>
      </c>
      <c r="N2909" s="48">
        <v>69942</v>
      </c>
      <c r="O2909" s="48">
        <v>10526</v>
      </c>
      <c r="P2909" s="48">
        <v>58553</v>
      </c>
      <c r="Q2909" s="48">
        <v>69079</v>
      </c>
      <c r="R2909" s="48">
        <v>143</v>
      </c>
      <c r="S2909" s="48">
        <v>720</v>
      </c>
      <c r="T2909" s="48">
        <v>863</v>
      </c>
      <c r="U2909" s="48">
        <v>10669</v>
      </c>
      <c r="V2909" s="48">
        <v>59273</v>
      </c>
      <c r="W2909" s="156">
        <v>10036413</v>
      </c>
      <c r="X2909" s="156">
        <v>94476</v>
      </c>
      <c r="Y2909" s="156">
        <v>10130889</v>
      </c>
      <c r="Z2909" s="28">
        <v>0.96379999999999999</v>
      </c>
      <c r="AA2909" s="28"/>
      <c r="AB2909" s="111">
        <v>7</v>
      </c>
      <c r="AC2909" s="28">
        <v>0.42899999999999999</v>
      </c>
      <c r="AD2909" s="28">
        <v>4.48E-2</v>
      </c>
      <c r="AE2909" s="139"/>
      <c r="AF2909" s="139"/>
      <c r="AG2909" s="93">
        <v>5148</v>
      </c>
      <c r="AH2909" s="93">
        <v>10482</v>
      </c>
    </row>
    <row r="2910" spans="1:51">
      <c r="A2910" s="51" t="s">
        <v>180</v>
      </c>
      <c r="B2910" s="2" t="s">
        <v>75</v>
      </c>
      <c r="C2910" s="14" t="s">
        <v>183</v>
      </c>
      <c r="D2910" s="2">
        <v>2016</v>
      </c>
      <c r="E2910" s="14">
        <v>2016</v>
      </c>
      <c r="F2910" s="14" t="s">
        <v>101</v>
      </c>
      <c r="G2910" s="93">
        <v>426</v>
      </c>
      <c r="H2910" s="93">
        <v>2206</v>
      </c>
      <c r="I2910" s="93">
        <v>0</v>
      </c>
      <c r="J2910" s="93">
        <v>1</v>
      </c>
      <c r="K2910" s="93">
        <v>426</v>
      </c>
      <c r="L2910" s="93">
        <v>2207</v>
      </c>
      <c r="M2910" s="48">
        <v>2633</v>
      </c>
      <c r="N2910" s="48">
        <v>5389</v>
      </c>
      <c r="O2910" s="48">
        <v>1176</v>
      </c>
      <c r="P2910" s="48">
        <v>4211</v>
      </c>
      <c r="Q2910" s="48">
        <v>5387</v>
      </c>
      <c r="R2910" s="48">
        <v>0</v>
      </c>
      <c r="S2910" s="48">
        <v>2</v>
      </c>
      <c r="T2910" s="48">
        <v>2</v>
      </c>
      <c r="U2910" s="48">
        <v>1176</v>
      </c>
      <c r="V2910" s="48">
        <v>4213</v>
      </c>
      <c r="W2910" s="156">
        <v>722696</v>
      </c>
      <c r="X2910" s="156">
        <v>154</v>
      </c>
      <c r="Y2910" s="156">
        <v>722850</v>
      </c>
      <c r="Z2910" s="28">
        <v>0.99039999999999995</v>
      </c>
      <c r="AA2910" s="28"/>
      <c r="AB2910" s="111">
        <v>48</v>
      </c>
      <c r="AC2910" s="28">
        <v>0.20799999999999999</v>
      </c>
      <c r="AD2910" s="28">
        <v>5.3999999999999999E-2</v>
      </c>
      <c r="AE2910" s="139"/>
      <c r="AF2910" s="139"/>
      <c r="AG2910" s="93">
        <v>126</v>
      </c>
      <c r="AH2910" s="93">
        <v>233</v>
      </c>
    </row>
    <row r="2911" spans="1:51">
      <c r="A2911" s="51" t="s">
        <v>181</v>
      </c>
      <c r="B2911" s="2" t="s">
        <v>75</v>
      </c>
      <c r="C2911" s="14" t="s">
        <v>183</v>
      </c>
      <c r="D2911" s="2">
        <v>2016</v>
      </c>
      <c r="E2911" s="14">
        <v>2016</v>
      </c>
      <c r="F2911" s="14" t="s">
        <v>101</v>
      </c>
      <c r="G2911" s="93">
        <v>574</v>
      </c>
      <c r="H2911" s="93">
        <v>6634</v>
      </c>
      <c r="I2911" s="93">
        <v>1</v>
      </c>
      <c r="J2911" s="93">
        <v>18</v>
      </c>
      <c r="K2911" s="93">
        <v>575</v>
      </c>
      <c r="L2911" s="93">
        <v>6652</v>
      </c>
      <c r="M2911" s="48">
        <v>7227</v>
      </c>
      <c r="N2911" s="48">
        <v>12916</v>
      </c>
      <c r="O2911" s="48">
        <v>1393</v>
      </c>
      <c r="P2911" s="48">
        <v>11477</v>
      </c>
      <c r="Q2911" s="48">
        <v>12870</v>
      </c>
      <c r="R2911" s="48">
        <v>1</v>
      </c>
      <c r="S2911" s="48">
        <v>45</v>
      </c>
      <c r="T2911" s="48">
        <v>46</v>
      </c>
      <c r="U2911" s="48">
        <v>1394</v>
      </c>
      <c r="V2911" s="48">
        <v>11522</v>
      </c>
      <c r="W2911" s="156">
        <v>1760757</v>
      </c>
      <c r="X2911" s="156">
        <v>3874</v>
      </c>
      <c r="Y2911" s="156">
        <v>1764631</v>
      </c>
      <c r="Z2911" s="28">
        <v>0.99470000000000003</v>
      </c>
      <c r="AA2911" s="28"/>
      <c r="AB2911" s="111">
        <v>48</v>
      </c>
      <c r="AC2911" s="28">
        <v>0.20799999999999999</v>
      </c>
      <c r="AD2911" s="28">
        <v>5.3999999999999999E-2</v>
      </c>
      <c r="AE2911" s="139"/>
      <c r="AF2911" s="139"/>
      <c r="AG2911" s="93">
        <v>403</v>
      </c>
      <c r="AH2911" s="93">
        <v>817</v>
      </c>
    </row>
    <row r="2912" spans="1:51">
      <c r="A2912" s="13" t="s">
        <v>123</v>
      </c>
      <c r="B2912" s="2" t="s">
        <v>74</v>
      </c>
      <c r="C2912" s="14" t="s">
        <v>183</v>
      </c>
      <c r="D2912" s="2">
        <v>2016</v>
      </c>
      <c r="E2912" s="14">
        <v>2016</v>
      </c>
      <c r="F2912" s="14" t="s">
        <v>101</v>
      </c>
      <c r="G2912" s="93">
        <v>14675</v>
      </c>
      <c r="H2912" s="93">
        <v>88556</v>
      </c>
      <c r="I2912" s="93">
        <v>87</v>
      </c>
      <c r="J2912" s="93">
        <v>416</v>
      </c>
      <c r="K2912" s="93">
        <v>14762</v>
      </c>
      <c r="L2912" s="93">
        <v>88972</v>
      </c>
      <c r="M2912" s="48">
        <v>103734</v>
      </c>
      <c r="N2912" s="48">
        <v>240366</v>
      </c>
      <c r="O2912" s="48">
        <v>40176</v>
      </c>
      <c r="P2912" s="48">
        <v>198834</v>
      </c>
      <c r="Q2912" s="48">
        <v>239010</v>
      </c>
      <c r="R2912" s="48">
        <v>291</v>
      </c>
      <c r="S2912" s="48">
        <v>1065</v>
      </c>
      <c r="T2912" s="48">
        <v>1356</v>
      </c>
      <c r="U2912" s="48">
        <v>40467</v>
      </c>
      <c r="V2912" s="48">
        <v>199899</v>
      </c>
      <c r="W2912" s="156">
        <v>32968477</v>
      </c>
      <c r="X2912" s="156">
        <v>162227</v>
      </c>
      <c r="Y2912" s="156">
        <v>33130704</v>
      </c>
      <c r="Z2912" s="28">
        <v>0.93369999999999997</v>
      </c>
      <c r="AA2912" s="28"/>
      <c r="AB2912" s="111">
        <v>18</v>
      </c>
      <c r="AC2912" s="28">
        <v>0.222</v>
      </c>
      <c r="AD2912" s="28">
        <v>2.5100000000000001E-2</v>
      </c>
      <c r="AE2912" s="139"/>
      <c r="AF2912" s="139"/>
      <c r="AG2912" s="93">
        <v>13819</v>
      </c>
      <c r="AH2912" s="93">
        <v>30904</v>
      </c>
    </row>
    <row r="2913" spans="1:34">
      <c r="A2913" s="13" t="s">
        <v>124</v>
      </c>
      <c r="B2913" s="2" t="s">
        <v>75</v>
      </c>
      <c r="C2913" s="14" t="s">
        <v>183</v>
      </c>
      <c r="D2913" s="2">
        <v>2016</v>
      </c>
      <c r="E2913" s="14">
        <v>2016</v>
      </c>
      <c r="F2913" s="14" t="s">
        <v>101</v>
      </c>
      <c r="G2913" s="93">
        <v>229</v>
      </c>
      <c r="H2913" s="93">
        <v>1310</v>
      </c>
      <c r="I2913" s="93">
        <v>0</v>
      </c>
      <c r="J2913" s="93">
        <v>4</v>
      </c>
      <c r="K2913" s="93">
        <v>229</v>
      </c>
      <c r="L2913" s="93">
        <v>1314</v>
      </c>
      <c r="M2913" s="48">
        <v>1543</v>
      </c>
      <c r="N2913" s="48">
        <v>3624</v>
      </c>
      <c r="O2913" s="48">
        <v>623</v>
      </c>
      <c r="P2913" s="48">
        <v>2986</v>
      </c>
      <c r="Q2913" s="48">
        <v>3609</v>
      </c>
      <c r="R2913" s="48">
        <v>2</v>
      </c>
      <c r="S2913" s="48">
        <v>13</v>
      </c>
      <c r="T2913" s="48">
        <v>15</v>
      </c>
      <c r="U2913" s="48">
        <v>625</v>
      </c>
      <c r="V2913" s="48">
        <v>2999</v>
      </c>
      <c r="W2913" s="156">
        <v>455217</v>
      </c>
      <c r="X2913" s="156">
        <v>1341</v>
      </c>
      <c r="Y2913" s="156">
        <v>456558</v>
      </c>
      <c r="Z2913" s="28">
        <v>1</v>
      </c>
      <c r="AA2913" s="28"/>
      <c r="AB2913" s="111">
        <v>48</v>
      </c>
      <c r="AC2913" s="28">
        <v>0.20799999999999999</v>
      </c>
      <c r="AD2913" s="28">
        <v>5.3999999999999999E-2</v>
      </c>
      <c r="AE2913" s="139"/>
      <c r="AF2913" s="139"/>
      <c r="AG2913" s="93">
        <v>217</v>
      </c>
      <c r="AH2913" s="93">
        <v>482</v>
      </c>
    </row>
    <row r="2914" spans="1:34">
      <c r="A2914" s="13" t="s">
        <v>125</v>
      </c>
      <c r="B2914" s="2" t="s">
        <v>75</v>
      </c>
      <c r="C2914" s="14" t="s">
        <v>183</v>
      </c>
      <c r="D2914" s="2">
        <v>2016</v>
      </c>
      <c r="E2914" s="14">
        <v>2016</v>
      </c>
      <c r="F2914" s="14" t="s">
        <v>101</v>
      </c>
      <c r="G2914" s="93">
        <v>954</v>
      </c>
      <c r="H2914" s="93">
        <v>11572</v>
      </c>
      <c r="I2914" s="93">
        <v>1</v>
      </c>
      <c r="J2914" s="93">
        <v>17</v>
      </c>
      <c r="K2914" s="93">
        <v>955</v>
      </c>
      <c r="L2914" s="93">
        <v>11589</v>
      </c>
      <c r="M2914" s="48">
        <v>12544</v>
      </c>
      <c r="N2914" s="48">
        <v>21360</v>
      </c>
      <c r="O2914" s="48">
        <v>2380</v>
      </c>
      <c r="P2914" s="48">
        <v>18942</v>
      </c>
      <c r="Q2914" s="48">
        <v>21322</v>
      </c>
      <c r="R2914" s="48">
        <v>2</v>
      </c>
      <c r="S2914" s="48">
        <v>36</v>
      </c>
      <c r="T2914" s="48">
        <v>38</v>
      </c>
      <c r="U2914" s="48">
        <v>2382</v>
      </c>
      <c r="V2914" s="48">
        <v>18978</v>
      </c>
      <c r="W2914" s="156">
        <v>3000408</v>
      </c>
      <c r="X2914" s="156">
        <v>4263</v>
      </c>
      <c r="Y2914" s="156">
        <v>3004671</v>
      </c>
      <c r="Z2914" s="28">
        <v>0.99819999999999998</v>
      </c>
      <c r="AA2914" s="28"/>
      <c r="AB2914" s="111">
        <v>48</v>
      </c>
      <c r="AC2914" s="28">
        <v>0.20799999999999999</v>
      </c>
      <c r="AD2914" s="28">
        <v>5.3999999999999999E-2</v>
      </c>
      <c r="AE2914" s="139"/>
      <c r="AF2914" s="139"/>
      <c r="AG2914" s="93">
        <v>621</v>
      </c>
      <c r="AH2914" s="93">
        <v>1145</v>
      </c>
    </row>
    <row r="2915" spans="1:34">
      <c r="A2915" s="13" t="s">
        <v>126</v>
      </c>
      <c r="B2915" s="2" t="s">
        <v>75</v>
      </c>
      <c r="C2915" s="14" t="s">
        <v>183</v>
      </c>
      <c r="D2915" s="2">
        <v>2016</v>
      </c>
      <c r="E2915" s="14">
        <v>2016</v>
      </c>
      <c r="F2915" s="14" t="s">
        <v>101</v>
      </c>
      <c r="G2915" s="93">
        <v>2399</v>
      </c>
      <c r="H2915" s="93">
        <v>14865</v>
      </c>
      <c r="I2915" s="93">
        <v>11</v>
      </c>
      <c r="J2915" s="93">
        <v>134</v>
      </c>
      <c r="K2915" s="93">
        <v>2410</v>
      </c>
      <c r="L2915" s="93">
        <v>14999</v>
      </c>
      <c r="M2915" s="48">
        <v>17409</v>
      </c>
      <c r="N2915" s="48">
        <v>42936</v>
      </c>
      <c r="O2915" s="48">
        <v>6912</v>
      </c>
      <c r="P2915" s="48">
        <v>35589</v>
      </c>
      <c r="Q2915" s="48">
        <v>42501</v>
      </c>
      <c r="R2915" s="48">
        <v>39</v>
      </c>
      <c r="S2915" s="48">
        <v>396</v>
      </c>
      <c r="T2915" s="48">
        <v>435</v>
      </c>
      <c r="U2915" s="48">
        <v>6951</v>
      </c>
      <c r="V2915" s="48">
        <v>35985</v>
      </c>
      <c r="W2915" s="156">
        <v>5446822</v>
      </c>
      <c r="X2915" s="156">
        <v>44508</v>
      </c>
      <c r="Y2915" s="156">
        <v>5491330</v>
      </c>
      <c r="Z2915" s="28">
        <v>0.98929999999999996</v>
      </c>
      <c r="AA2915" s="28"/>
      <c r="AB2915" s="111">
        <v>48</v>
      </c>
      <c r="AC2915" s="28">
        <v>0.20799999999999999</v>
      </c>
      <c r="AD2915" s="28">
        <v>5.3999999999999999E-2</v>
      </c>
      <c r="AE2915" s="139"/>
      <c r="AF2915" s="139"/>
      <c r="AG2915" s="93">
        <v>865</v>
      </c>
      <c r="AH2915" s="93">
        <v>1720</v>
      </c>
    </row>
    <row r="2916" spans="1:34">
      <c r="A2916" s="13" t="s">
        <v>127</v>
      </c>
      <c r="B2916" s="2" t="s">
        <v>75</v>
      </c>
      <c r="C2916" s="14" t="s">
        <v>183</v>
      </c>
      <c r="D2916" s="2">
        <v>2016</v>
      </c>
      <c r="E2916" s="14">
        <v>2016</v>
      </c>
      <c r="F2916" s="14" t="s">
        <v>101</v>
      </c>
      <c r="G2916" s="93">
        <v>114</v>
      </c>
      <c r="H2916" s="93">
        <v>966</v>
      </c>
      <c r="I2916" s="93">
        <v>1</v>
      </c>
      <c r="J2916" s="93">
        <v>3</v>
      </c>
      <c r="K2916" s="93">
        <v>115</v>
      </c>
      <c r="L2916" s="93">
        <v>969</v>
      </c>
      <c r="M2916" s="48">
        <v>1084</v>
      </c>
      <c r="N2916" s="48">
        <v>2120</v>
      </c>
      <c r="O2916" s="48">
        <v>319</v>
      </c>
      <c r="P2916" s="48">
        <v>1792</v>
      </c>
      <c r="Q2916" s="48">
        <v>2111</v>
      </c>
      <c r="R2916" s="48">
        <v>1</v>
      </c>
      <c r="S2916" s="48">
        <v>8</v>
      </c>
      <c r="T2916" s="48">
        <v>9</v>
      </c>
      <c r="U2916" s="48">
        <v>320</v>
      </c>
      <c r="V2916" s="48">
        <v>1800</v>
      </c>
      <c r="W2916" s="156">
        <v>267415</v>
      </c>
      <c r="X2916" s="156">
        <v>571</v>
      </c>
      <c r="Y2916" s="156">
        <v>267986</v>
      </c>
      <c r="Z2916" s="28">
        <v>1</v>
      </c>
      <c r="AA2916" s="28"/>
      <c r="AB2916" s="111">
        <v>48</v>
      </c>
      <c r="AC2916" s="28">
        <v>0.20799999999999999</v>
      </c>
      <c r="AD2916" s="28">
        <v>5.3999999999999999E-2</v>
      </c>
      <c r="AE2916" s="139"/>
      <c r="AF2916" s="139"/>
      <c r="AG2916" s="93">
        <v>73</v>
      </c>
      <c r="AH2916" s="93">
        <v>147</v>
      </c>
    </row>
    <row r="2917" spans="1:34">
      <c r="A2917" s="13" t="s">
        <v>128</v>
      </c>
      <c r="B2917" s="2" t="s">
        <v>75</v>
      </c>
      <c r="C2917" s="14" t="s">
        <v>183</v>
      </c>
      <c r="D2917" s="2">
        <v>2016</v>
      </c>
      <c r="E2917" s="14">
        <v>2016</v>
      </c>
      <c r="F2917" s="14" t="s">
        <v>101</v>
      </c>
      <c r="G2917" s="93">
        <v>10873</v>
      </c>
      <c r="H2917" s="93">
        <v>59423</v>
      </c>
      <c r="I2917" s="93">
        <v>23</v>
      </c>
      <c r="J2917" s="93">
        <v>398</v>
      </c>
      <c r="K2917" s="93">
        <v>10896</v>
      </c>
      <c r="L2917" s="93">
        <v>59821</v>
      </c>
      <c r="M2917" s="48">
        <v>70717</v>
      </c>
      <c r="N2917" s="48">
        <v>164854</v>
      </c>
      <c r="O2917" s="48">
        <v>29421</v>
      </c>
      <c r="P2917" s="48">
        <v>134412</v>
      </c>
      <c r="Q2917" s="48">
        <v>163833</v>
      </c>
      <c r="R2917" s="48">
        <v>78</v>
      </c>
      <c r="S2917" s="48">
        <v>943</v>
      </c>
      <c r="T2917" s="48">
        <v>1021</v>
      </c>
      <c r="U2917" s="48">
        <v>29499</v>
      </c>
      <c r="V2917" s="48">
        <v>135355</v>
      </c>
      <c r="W2917" s="156">
        <v>22309120</v>
      </c>
      <c r="X2917" s="156">
        <v>135382</v>
      </c>
      <c r="Y2917" s="156">
        <v>22444502</v>
      </c>
      <c r="Z2917" s="28">
        <v>0.99739999999999995</v>
      </c>
      <c r="AA2917" s="28"/>
      <c r="AB2917" s="111">
        <v>12</v>
      </c>
      <c r="AC2917" s="28">
        <v>0.25</v>
      </c>
      <c r="AD2917" s="28">
        <v>2.8999999999999998E-3</v>
      </c>
      <c r="AE2917" s="139"/>
      <c r="AF2917" s="139"/>
      <c r="AG2917" s="93">
        <v>10137</v>
      </c>
      <c r="AH2917" s="93">
        <v>23188</v>
      </c>
    </row>
    <row r="2918" spans="1:34">
      <c r="A2918" s="13" t="s">
        <v>129</v>
      </c>
      <c r="B2918" s="2" t="s">
        <v>75</v>
      </c>
      <c r="C2918" s="14" t="s">
        <v>183</v>
      </c>
      <c r="D2918" s="2">
        <v>2016</v>
      </c>
      <c r="E2918" s="14">
        <v>2016</v>
      </c>
      <c r="F2918" s="14" t="s">
        <v>101</v>
      </c>
      <c r="G2918" s="93">
        <v>1469</v>
      </c>
      <c r="H2918" s="93">
        <v>9467</v>
      </c>
      <c r="I2918" s="93">
        <v>4</v>
      </c>
      <c r="J2918" s="93">
        <v>59</v>
      </c>
      <c r="K2918" s="93">
        <v>1473</v>
      </c>
      <c r="L2918" s="93">
        <v>9526</v>
      </c>
      <c r="M2918" s="48">
        <v>10999</v>
      </c>
      <c r="N2918" s="48">
        <v>25236</v>
      </c>
      <c r="O2918" s="48">
        <v>3999</v>
      </c>
      <c r="P2918" s="48">
        <v>21062</v>
      </c>
      <c r="Q2918" s="48">
        <v>25061</v>
      </c>
      <c r="R2918" s="48">
        <v>15</v>
      </c>
      <c r="S2918" s="48">
        <v>160</v>
      </c>
      <c r="T2918" s="48">
        <v>175</v>
      </c>
      <c r="U2918" s="48">
        <v>4014</v>
      </c>
      <c r="V2918" s="48">
        <v>21222</v>
      </c>
      <c r="W2918" s="156">
        <v>3274471</v>
      </c>
      <c r="X2918" s="156">
        <v>18641</v>
      </c>
      <c r="Y2918" s="156">
        <v>3293112</v>
      </c>
      <c r="Z2918" s="28">
        <v>1</v>
      </c>
      <c r="AA2918" s="28"/>
      <c r="AB2918" s="111">
        <v>48</v>
      </c>
      <c r="AC2918" s="28">
        <v>0.20799999999999999</v>
      </c>
      <c r="AD2918" s="28">
        <v>5.3999999999999999E-2</v>
      </c>
      <c r="AE2918" s="139"/>
      <c r="AF2918" s="139"/>
      <c r="AG2918" s="93">
        <v>1320</v>
      </c>
      <c r="AH2918" s="93">
        <v>3015</v>
      </c>
    </row>
    <row r="2919" spans="1:34">
      <c r="A2919" s="13" t="s">
        <v>130</v>
      </c>
      <c r="B2919" s="2" t="s">
        <v>75</v>
      </c>
      <c r="C2919" s="14" t="s">
        <v>183</v>
      </c>
      <c r="D2919" s="2">
        <v>2016</v>
      </c>
      <c r="E2919" s="14">
        <v>2016</v>
      </c>
      <c r="F2919" s="14" t="s">
        <v>101</v>
      </c>
      <c r="G2919" s="93">
        <v>609</v>
      </c>
      <c r="H2919" s="93">
        <v>6042</v>
      </c>
      <c r="I2919" s="93">
        <v>0</v>
      </c>
      <c r="J2919" s="93">
        <v>20</v>
      </c>
      <c r="K2919" s="93">
        <v>609</v>
      </c>
      <c r="L2919" s="93">
        <v>6062</v>
      </c>
      <c r="M2919" s="48">
        <v>6671</v>
      </c>
      <c r="N2919" s="48">
        <v>12684</v>
      </c>
      <c r="O2919" s="48">
        <v>1593</v>
      </c>
      <c r="P2919" s="48">
        <v>11045</v>
      </c>
      <c r="Q2919" s="48">
        <v>12638</v>
      </c>
      <c r="R2919" s="48">
        <v>1</v>
      </c>
      <c r="S2919" s="48">
        <v>45</v>
      </c>
      <c r="T2919" s="48">
        <v>46</v>
      </c>
      <c r="U2919" s="48">
        <v>1594</v>
      </c>
      <c r="V2919" s="48">
        <v>11090</v>
      </c>
      <c r="W2919" s="156">
        <v>1755543</v>
      </c>
      <c r="X2919" s="156">
        <v>6604</v>
      </c>
      <c r="Y2919" s="156">
        <v>1762147</v>
      </c>
      <c r="Z2919" s="28">
        <v>0.97729999999999995</v>
      </c>
      <c r="AA2919" s="28"/>
      <c r="AB2919" s="111">
        <v>48</v>
      </c>
      <c r="AC2919" s="28">
        <v>0.20799999999999999</v>
      </c>
      <c r="AD2919" s="28">
        <v>5.3999999999999999E-2</v>
      </c>
      <c r="AE2919" s="139"/>
      <c r="AF2919" s="139"/>
      <c r="AG2919" s="93">
        <v>384</v>
      </c>
      <c r="AH2919" s="93">
        <v>783</v>
      </c>
    </row>
    <row r="2920" spans="1:34">
      <c r="A2920" s="13" t="s">
        <v>131</v>
      </c>
      <c r="B2920" s="2" t="s">
        <v>75</v>
      </c>
      <c r="C2920" s="14" t="s">
        <v>183</v>
      </c>
      <c r="D2920" s="2">
        <v>2016</v>
      </c>
      <c r="E2920" s="14">
        <v>2016</v>
      </c>
      <c r="F2920" s="14" t="s">
        <v>101</v>
      </c>
      <c r="G2920" s="93">
        <v>244</v>
      </c>
      <c r="H2920" s="93">
        <v>1317</v>
      </c>
      <c r="I2920" s="93">
        <v>1</v>
      </c>
      <c r="J2920" s="93">
        <v>1</v>
      </c>
      <c r="K2920" s="93">
        <v>245</v>
      </c>
      <c r="L2920" s="93">
        <v>1318</v>
      </c>
      <c r="M2920" s="48">
        <v>1563</v>
      </c>
      <c r="N2920" s="48">
        <v>3182</v>
      </c>
      <c r="O2920" s="48">
        <v>653</v>
      </c>
      <c r="P2920" s="48">
        <v>2523</v>
      </c>
      <c r="Q2920" s="48">
        <v>3176</v>
      </c>
      <c r="R2920" s="48">
        <v>2</v>
      </c>
      <c r="S2920" s="48">
        <v>4</v>
      </c>
      <c r="T2920" s="48">
        <v>6</v>
      </c>
      <c r="U2920" s="48">
        <v>655</v>
      </c>
      <c r="V2920" s="48">
        <v>2527</v>
      </c>
      <c r="W2920" s="156">
        <v>447029</v>
      </c>
      <c r="X2920" s="156">
        <v>635</v>
      </c>
      <c r="Y2920" s="156">
        <v>447664</v>
      </c>
      <c r="Z2920" s="28">
        <v>0.88170000000000004</v>
      </c>
      <c r="AA2920" s="28"/>
      <c r="AB2920" s="111">
        <v>48</v>
      </c>
      <c r="AC2920" s="28">
        <v>0.20799999999999999</v>
      </c>
      <c r="AD2920" s="28">
        <v>5.3999999999999999E-2</v>
      </c>
      <c r="AE2920" s="139"/>
      <c r="AF2920" s="139"/>
      <c r="AG2920" s="93">
        <v>88</v>
      </c>
      <c r="AH2920" s="93">
        <v>163</v>
      </c>
    </row>
    <row r="2921" spans="1:34">
      <c r="A2921" s="13" t="s">
        <v>132</v>
      </c>
      <c r="B2921" s="2" t="s">
        <v>76</v>
      </c>
      <c r="C2921" s="14" t="s">
        <v>183</v>
      </c>
      <c r="D2921" s="2">
        <v>2016</v>
      </c>
      <c r="E2921" s="14">
        <v>2016</v>
      </c>
      <c r="F2921" s="14" t="s">
        <v>101</v>
      </c>
      <c r="G2921" s="93">
        <v>74657</v>
      </c>
      <c r="H2921" s="93">
        <v>489003</v>
      </c>
      <c r="I2921" s="93">
        <v>967</v>
      </c>
      <c r="J2921" s="93">
        <v>6093</v>
      </c>
      <c r="K2921" s="93">
        <v>75624</v>
      </c>
      <c r="L2921" s="93">
        <v>495096</v>
      </c>
      <c r="M2921" s="48">
        <v>570720</v>
      </c>
      <c r="N2921" s="48">
        <v>1138126</v>
      </c>
      <c r="O2921" s="48">
        <v>172396</v>
      </c>
      <c r="P2921" s="48">
        <v>949919</v>
      </c>
      <c r="Q2921" s="48">
        <v>1122315</v>
      </c>
      <c r="R2921" s="48">
        <v>3141</v>
      </c>
      <c r="S2921" s="48">
        <v>12670</v>
      </c>
      <c r="T2921" s="48">
        <v>15811</v>
      </c>
      <c r="U2921" s="48">
        <v>175537</v>
      </c>
      <c r="V2921" s="48">
        <v>962589</v>
      </c>
      <c r="W2921" s="156">
        <v>165742515</v>
      </c>
      <c r="X2921" s="156">
        <v>2400351</v>
      </c>
      <c r="Y2921" s="156">
        <v>168142866</v>
      </c>
      <c r="Z2921" s="28">
        <v>0.96619999999999995</v>
      </c>
      <c r="AA2921" s="28"/>
      <c r="AB2921" s="111">
        <v>52</v>
      </c>
      <c r="AC2921" s="28">
        <v>0.71199999999999997</v>
      </c>
      <c r="AD2921" s="28">
        <v>4.6899999999999997E-2</v>
      </c>
      <c r="AE2921" s="139"/>
      <c r="AF2921" s="139"/>
      <c r="AG2921" s="93">
        <v>103590</v>
      </c>
      <c r="AH2921" s="93">
        <v>213878</v>
      </c>
    </row>
    <row r="2922" spans="1:34">
      <c r="A2922" s="13" t="s">
        <v>133</v>
      </c>
      <c r="B2922" s="2" t="s">
        <v>75</v>
      </c>
      <c r="C2922" s="14" t="s">
        <v>183</v>
      </c>
      <c r="D2922" s="2">
        <v>2016</v>
      </c>
      <c r="E2922" s="14">
        <v>2016</v>
      </c>
      <c r="F2922" s="14" t="s">
        <v>101</v>
      </c>
      <c r="G2922" s="93">
        <v>2031</v>
      </c>
      <c r="H2922" s="93">
        <v>10280</v>
      </c>
      <c r="I2922" s="93">
        <v>4</v>
      </c>
      <c r="J2922" s="93">
        <v>22</v>
      </c>
      <c r="K2922" s="93">
        <v>2035</v>
      </c>
      <c r="L2922" s="93">
        <v>10302</v>
      </c>
      <c r="M2922" s="48">
        <v>12337</v>
      </c>
      <c r="N2922" s="48">
        <v>30085</v>
      </c>
      <c r="O2922" s="48">
        <v>5550</v>
      </c>
      <c r="P2922" s="48">
        <v>24452</v>
      </c>
      <c r="Q2922" s="48">
        <v>30002</v>
      </c>
      <c r="R2922" s="48">
        <v>11</v>
      </c>
      <c r="S2922" s="48">
        <v>72</v>
      </c>
      <c r="T2922" s="48">
        <v>83</v>
      </c>
      <c r="U2922" s="48">
        <v>5561</v>
      </c>
      <c r="V2922" s="48">
        <v>24524</v>
      </c>
      <c r="W2922" s="156">
        <v>4022719</v>
      </c>
      <c r="X2922" s="156">
        <v>8117</v>
      </c>
      <c r="Y2922" s="156">
        <v>4030836</v>
      </c>
      <c r="Z2922" s="28">
        <v>1</v>
      </c>
      <c r="AA2922" s="28"/>
      <c r="AB2922" s="111">
        <v>48</v>
      </c>
      <c r="AC2922" s="28">
        <v>0.20799999999999999</v>
      </c>
      <c r="AD2922" s="28">
        <v>5.3999999999999999E-2</v>
      </c>
      <c r="AE2922" s="139"/>
      <c r="AF2922" s="139"/>
      <c r="AG2922" s="93">
        <v>2891</v>
      </c>
      <c r="AH2922" s="93">
        <v>6859</v>
      </c>
    </row>
    <row r="2923" spans="1:34">
      <c r="A2923" s="13" t="s">
        <v>134</v>
      </c>
      <c r="B2923" s="2" t="s">
        <v>75</v>
      </c>
      <c r="C2923" s="14" t="s">
        <v>183</v>
      </c>
      <c r="D2923" s="2">
        <v>2016</v>
      </c>
      <c r="E2923" s="14">
        <v>2016</v>
      </c>
      <c r="F2923" s="14" t="s">
        <v>101</v>
      </c>
      <c r="G2923" s="93">
        <v>573</v>
      </c>
      <c r="H2923" s="93">
        <v>5576</v>
      </c>
      <c r="I2923" s="93">
        <v>15</v>
      </c>
      <c r="J2923" s="93">
        <v>129</v>
      </c>
      <c r="K2923" s="93">
        <v>588</v>
      </c>
      <c r="L2923" s="93">
        <v>5705</v>
      </c>
      <c r="M2923" s="48">
        <v>6293</v>
      </c>
      <c r="N2923" s="48">
        <v>10397</v>
      </c>
      <c r="O2923" s="48">
        <v>1285</v>
      </c>
      <c r="P2923" s="48">
        <v>8745</v>
      </c>
      <c r="Q2923" s="48">
        <v>10030</v>
      </c>
      <c r="R2923" s="48">
        <v>46</v>
      </c>
      <c r="S2923" s="48">
        <v>321</v>
      </c>
      <c r="T2923" s="48">
        <v>367</v>
      </c>
      <c r="U2923" s="48">
        <v>1331</v>
      </c>
      <c r="V2923" s="48">
        <v>9066</v>
      </c>
      <c r="W2923" s="156">
        <v>1447013</v>
      </c>
      <c r="X2923" s="156">
        <v>30204</v>
      </c>
      <c r="Y2923" s="156">
        <v>1477217</v>
      </c>
      <c r="Z2923" s="28">
        <v>0.99039999999999995</v>
      </c>
      <c r="AA2923" s="28"/>
      <c r="AB2923" s="111">
        <v>48</v>
      </c>
      <c r="AC2923" s="28">
        <v>0.20799999999999999</v>
      </c>
      <c r="AD2923" s="28">
        <v>5.3999999999999999E-2</v>
      </c>
      <c r="AE2923" s="139"/>
      <c r="AF2923" s="139"/>
      <c r="AG2923" s="93">
        <v>1267</v>
      </c>
      <c r="AH2923" s="93">
        <v>2332</v>
      </c>
    </row>
    <row r="2924" spans="1:34">
      <c r="A2924" s="13" t="s">
        <v>135</v>
      </c>
      <c r="B2924" s="2" t="s">
        <v>75</v>
      </c>
      <c r="C2924" s="14" t="s">
        <v>183</v>
      </c>
      <c r="D2924" s="2">
        <v>2016</v>
      </c>
      <c r="E2924" s="14">
        <v>2016</v>
      </c>
      <c r="F2924" s="14" t="s">
        <v>101</v>
      </c>
      <c r="G2924" s="93">
        <v>127</v>
      </c>
      <c r="H2924" s="93">
        <v>994</v>
      </c>
      <c r="I2924" s="93">
        <v>1</v>
      </c>
      <c r="J2924" s="93">
        <v>2</v>
      </c>
      <c r="K2924" s="93">
        <v>128</v>
      </c>
      <c r="L2924" s="93">
        <v>996</v>
      </c>
      <c r="M2924" s="48">
        <v>1124</v>
      </c>
      <c r="N2924" s="48">
        <v>2099</v>
      </c>
      <c r="O2924" s="48">
        <v>362</v>
      </c>
      <c r="P2924" s="48">
        <v>1733</v>
      </c>
      <c r="Q2924" s="48">
        <v>2095</v>
      </c>
      <c r="R2924" s="48">
        <v>1</v>
      </c>
      <c r="S2924" s="48">
        <v>3</v>
      </c>
      <c r="T2924" s="48">
        <v>4</v>
      </c>
      <c r="U2924" s="48">
        <v>363</v>
      </c>
      <c r="V2924" s="48">
        <v>1736</v>
      </c>
      <c r="W2924" s="156">
        <v>281979</v>
      </c>
      <c r="X2924" s="156">
        <v>525</v>
      </c>
      <c r="Y2924" s="156">
        <v>282504</v>
      </c>
      <c r="Z2924" s="28">
        <v>0.93479999999999996</v>
      </c>
      <c r="AA2924" s="28"/>
      <c r="AB2924" s="111">
        <v>48</v>
      </c>
      <c r="AC2924" s="28">
        <v>0.20799999999999999</v>
      </c>
      <c r="AD2924" s="28">
        <v>5.3999999999999999E-2</v>
      </c>
      <c r="AE2924" s="139"/>
      <c r="AF2924" s="139"/>
      <c r="AG2924" s="93">
        <v>25</v>
      </c>
      <c r="AH2924" s="93">
        <v>41</v>
      </c>
    </row>
    <row r="2925" spans="1:34">
      <c r="A2925" s="13" t="s">
        <v>136</v>
      </c>
      <c r="B2925" s="2" t="s">
        <v>75</v>
      </c>
      <c r="C2925" s="14" t="s">
        <v>183</v>
      </c>
      <c r="D2925" s="2">
        <v>2016</v>
      </c>
      <c r="E2925" s="14">
        <v>2016</v>
      </c>
      <c r="F2925" s="14" t="s">
        <v>101</v>
      </c>
      <c r="G2925" s="93">
        <v>658</v>
      </c>
      <c r="H2925" s="93">
        <v>6191</v>
      </c>
      <c r="I2925" s="93">
        <v>1</v>
      </c>
      <c r="J2925" s="93">
        <v>24</v>
      </c>
      <c r="K2925" s="93">
        <v>659</v>
      </c>
      <c r="L2925" s="93">
        <v>6215</v>
      </c>
      <c r="M2925" s="48">
        <v>6874</v>
      </c>
      <c r="N2925" s="48">
        <v>12975</v>
      </c>
      <c r="O2925" s="48">
        <v>1687</v>
      </c>
      <c r="P2925" s="48">
        <v>11229</v>
      </c>
      <c r="Q2925" s="48">
        <v>12916</v>
      </c>
      <c r="R2925" s="48">
        <v>3</v>
      </c>
      <c r="S2925" s="48">
        <v>56</v>
      </c>
      <c r="T2925" s="48">
        <v>59</v>
      </c>
      <c r="U2925" s="48">
        <v>1690</v>
      </c>
      <c r="V2925" s="48">
        <v>11285</v>
      </c>
      <c r="W2925" s="156">
        <v>1847018</v>
      </c>
      <c r="X2925" s="156">
        <v>6788</v>
      </c>
      <c r="Y2925" s="156">
        <v>1853806</v>
      </c>
      <c r="Z2925" s="28">
        <v>1</v>
      </c>
      <c r="AA2925" s="28"/>
      <c r="AB2925" s="111">
        <v>48</v>
      </c>
      <c r="AC2925" s="28">
        <v>0.20799999999999999</v>
      </c>
      <c r="AD2925" s="28">
        <v>5.3999999999999999E-2</v>
      </c>
      <c r="AE2925" s="139"/>
      <c r="AF2925" s="139"/>
      <c r="AG2925" s="93">
        <v>565</v>
      </c>
      <c r="AH2925" s="93">
        <v>1229</v>
      </c>
    </row>
    <row r="2926" spans="1:34">
      <c r="A2926" s="13" t="s">
        <v>137</v>
      </c>
      <c r="B2926" s="2" t="s">
        <v>75</v>
      </c>
      <c r="C2926" s="14" t="s">
        <v>183</v>
      </c>
      <c r="D2926" s="2">
        <v>2016</v>
      </c>
      <c r="E2926" s="14">
        <v>2016</v>
      </c>
      <c r="F2926" s="14" t="s">
        <v>101</v>
      </c>
      <c r="G2926" s="93">
        <v>4470</v>
      </c>
      <c r="H2926" s="93">
        <v>20545</v>
      </c>
      <c r="I2926" s="93">
        <v>8</v>
      </c>
      <c r="J2926" s="93">
        <v>40</v>
      </c>
      <c r="K2926" s="93">
        <v>4478</v>
      </c>
      <c r="L2926" s="93">
        <v>20585</v>
      </c>
      <c r="M2926" s="48">
        <v>25063</v>
      </c>
      <c r="N2926" s="48">
        <v>58061</v>
      </c>
      <c r="O2926" s="48">
        <v>12133</v>
      </c>
      <c r="P2926" s="48">
        <v>45792</v>
      </c>
      <c r="Q2926" s="48">
        <v>57925</v>
      </c>
      <c r="R2926" s="48">
        <v>27</v>
      </c>
      <c r="S2926" s="48">
        <v>109</v>
      </c>
      <c r="T2926" s="48">
        <v>136</v>
      </c>
      <c r="U2926" s="48">
        <v>12160</v>
      </c>
      <c r="V2926" s="48">
        <v>45901</v>
      </c>
      <c r="W2926" s="156">
        <v>7856900</v>
      </c>
      <c r="X2926" s="156">
        <v>14150</v>
      </c>
      <c r="Y2926" s="156">
        <v>7871050</v>
      </c>
      <c r="Z2926" s="28">
        <v>0.99609999999999999</v>
      </c>
      <c r="AA2926" s="28"/>
      <c r="AB2926" s="111">
        <v>3</v>
      </c>
      <c r="AC2926" s="28">
        <v>0</v>
      </c>
      <c r="AD2926" s="28">
        <v>3.5499999999999997E-2</v>
      </c>
      <c r="AE2926" s="139"/>
      <c r="AF2926" s="139"/>
      <c r="AG2926" s="93">
        <v>3960</v>
      </c>
      <c r="AH2926" s="93">
        <v>9070</v>
      </c>
    </row>
    <row r="2927" spans="1:34">
      <c r="A2927" s="13" t="s">
        <v>138</v>
      </c>
      <c r="B2927" s="2" t="s">
        <v>75</v>
      </c>
      <c r="C2927" s="14" t="s">
        <v>183</v>
      </c>
      <c r="D2927" s="2">
        <v>2016</v>
      </c>
      <c r="E2927" s="14">
        <v>2016</v>
      </c>
      <c r="F2927" s="14" t="s">
        <v>101</v>
      </c>
      <c r="G2927" s="93">
        <v>71</v>
      </c>
      <c r="H2927" s="93">
        <v>423</v>
      </c>
      <c r="I2927" s="93">
        <v>0</v>
      </c>
      <c r="J2927" s="93">
        <v>0</v>
      </c>
      <c r="K2927" s="93">
        <v>71</v>
      </c>
      <c r="L2927" s="93">
        <v>423</v>
      </c>
      <c r="M2927" s="48">
        <v>494</v>
      </c>
      <c r="N2927" s="48">
        <v>1073</v>
      </c>
      <c r="O2927" s="48">
        <v>177</v>
      </c>
      <c r="P2927" s="48">
        <v>895</v>
      </c>
      <c r="Q2927" s="48">
        <v>1072</v>
      </c>
      <c r="R2927" s="48">
        <v>0</v>
      </c>
      <c r="S2927" s="48">
        <v>1</v>
      </c>
      <c r="T2927" s="48">
        <v>1</v>
      </c>
      <c r="U2927" s="48">
        <v>177</v>
      </c>
      <c r="V2927" s="48">
        <v>896</v>
      </c>
      <c r="W2927" s="156">
        <v>141144</v>
      </c>
      <c r="X2927" s="156">
        <v>0</v>
      </c>
      <c r="Y2927" s="156">
        <v>141144</v>
      </c>
      <c r="Z2927" s="28">
        <v>0.97060000000000002</v>
      </c>
      <c r="AA2927" s="28"/>
      <c r="AB2927" s="111">
        <v>48</v>
      </c>
      <c r="AC2927" s="28">
        <v>0.20799999999999999</v>
      </c>
      <c r="AD2927" s="28">
        <v>5.3999999999999999E-2</v>
      </c>
      <c r="AE2927" s="139"/>
      <c r="AF2927" s="139"/>
      <c r="AG2927" s="93">
        <v>45</v>
      </c>
      <c r="AH2927" s="93">
        <v>81</v>
      </c>
    </row>
    <row r="2928" spans="1:34">
      <c r="A2928" s="13" t="s">
        <v>139</v>
      </c>
      <c r="B2928" s="2" t="s">
        <v>75</v>
      </c>
      <c r="C2928" s="14" t="s">
        <v>183</v>
      </c>
      <c r="D2928" s="2">
        <v>2016</v>
      </c>
      <c r="E2928" s="14">
        <v>2016</v>
      </c>
      <c r="F2928" s="14" t="s">
        <v>101</v>
      </c>
      <c r="G2928" s="93">
        <v>11</v>
      </c>
      <c r="H2928" s="93">
        <v>438</v>
      </c>
      <c r="I2928" s="93">
        <v>0</v>
      </c>
      <c r="J2928" s="93">
        <v>1</v>
      </c>
      <c r="K2928" s="93">
        <v>11</v>
      </c>
      <c r="L2928" s="93">
        <v>439</v>
      </c>
      <c r="M2928" s="48">
        <v>450</v>
      </c>
      <c r="N2928" s="48">
        <v>802</v>
      </c>
      <c r="O2928" s="48">
        <v>29</v>
      </c>
      <c r="P2928" s="48">
        <v>771</v>
      </c>
      <c r="Q2928" s="48">
        <v>800</v>
      </c>
      <c r="R2928" s="48">
        <v>0</v>
      </c>
      <c r="S2928" s="48">
        <v>2</v>
      </c>
      <c r="T2928" s="48">
        <v>2</v>
      </c>
      <c r="U2928" s="48">
        <v>29</v>
      </c>
      <c r="V2928" s="48">
        <v>773</v>
      </c>
      <c r="W2928" s="156">
        <v>107875</v>
      </c>
      <c r="X2928" s="156">
        <v>154</v>
      </c>
      <c r="Y2928" s="156">
        <v>108029</v>
      </c>
      <c r="Z2928" s="28">
        <v>1</v>
      </c>
      <c r="AA2928" s="28"/>
      <c r="AB2928" s="111">
        <v>48</v>
      </c>
      <c r="AC2928" s="28">
        <v>0.20799999999999999</v>
      </c>
      <c r="AD2928" s="28">
        <v>5.3999999999999999E-2</v>
      </c>
      <c r="AE2928" s="139"/>
      <c r="AF2928" s="139"/>
      <c r="AG2928" s="93">
        <v>63</v>
      </c>
      <c r="AH2928" s="93">
        <v>136</v>
      </c>
    </row>
    <row r="2929" spans="1:34">
      <c r="A2929" s="13" t="s">
        <v>140</v>
      </c>
      <c r="B2929" s="2" t="s">
        <v>75</v>
      </c>
      <c r="C2929" s="14" t="s">
        <v>183</v>
      </c>
      <c r="D2929" s="2">
        <v>2016</v>
      </c>
      <c r="E2929" s="14">
        <v>2016</v>
      </c>
      <c r="F2929" s="14" t="s">
        <v>101</v>
      </c>
      <c r="G2929" s="93">
        <v>3808</v>
      </c>
      <c r="H2929" s="93">
        <v>20810</v>
      </c>
      <c r="I2929" s="93">
        <v>10</v>
      </c>
      <c r="J2929" s="93">
        <v>127</v>
      </c>
      <c r="K2929" s="93">
        <v>3818</v>
      </c>
      <c r="L2929" s="93">
        <v>20937</v>
      </c>
      <c r="M2929" s="48">
        <v>24755</v>
      </c>
      <c r="N2929" s="48">
        <v>55614</v>
      </c>
      <c r="O2929" s="48">
        <v>9595</v>
      </c>
      <c r="P2929" s="48">
        <v>45607</v>
      </c>
      <c r="Q2929" s="48">
        <v>55202</v>
      </c>
      <c r="R2929" s="48">
        <v>32</v>
      </c>
      <c r="S2929" s="48">
        <v>380</v>
      </c>
      <c r="T2929" s="48">
        <v>412</v>
      </c>
      <c r="U2929" s="48">
        <v>9627</v>
      </c>
      <c r="V2929" s="48">
        <v>45987</v>
      </c>
      <c r="W2929" s="156">
        <v>7774586</v>
      </c>
      <c r="X2929" s="156">
        <v>46279</v>
      </c>
      <c r="Y2929" s="156">
        <v>7820865</v>
      </c>
      <c r="Z2929" s="28">
        <v>0.99919999999999998</v>
      </c>
      <c r="AA2929" s="28"/>
      <c r="AB2929" s="111">
        <v>4</v>
      </c>
      <c r="AC2929" s="28">
        <v>0</v>
      </c>
      <c r="AD2929" s="28">
        <v>5.2200000000000003E-2</v>
      </c>
      <c r="AE2929" s="139"/>
      <c r="AF2929" s="139"/>
      <c r="AG2929" s="93">
        <v>8233</v>
      </c>
      <c r="AH2929" s="93">
        <v>18401</v>
      </c>
    </row>
    <row r="2930" spans="1:34">
      <c r="A2930" s="13" t="s">
        <v>141</v>
      </c>
      <c r="B2930" s="2" t="s">
        <v>75</v>
      </c>
      <c r="C2930" s="14" t="s">
        <v>183</v>
      </c>
      <c r="D2930" s="2">
        <v>2016</v>
      </c>
      <c r="E2930" s="14">
        <v>2016</v>
      </c>
      <c r="F2930" s="14" t="s">
        <v>101</v>
      </c>
      <c r="G2930" s="93">
        <v>344</v>
      </c>
      <c r="H2930" s="93">
        <v>3262</v>
      </c>
      <c r="I2930" s="93">
        <v>3</v>
      </c>
      <c r="J2930" s="93">
        <v>28</v>
      </c>
      <c r="K2930" s="93">
        <v>347</v>
      </c>
      <c r="L2930" s="93">
        <v>3290</v>
      </c>
      <c r="M2930" s="48">
        <v>3637</v>
      </c>
      <c r="N2930" s="48">
        <v>7478</v>
      </c>
      <c r="O2930" s="48">
        <v>846</v>
      </c>
      <c r="P2930" s="48">
        <v>6537</v>
      </c>
      <c r="Q2930" s="48">
        <v>7383</v>
      </c>
      <c r="R2930" s="48">
        <v>10</v>
      </c>
      <c r="S2930" s="48">
        <v>85</v>
      </c>
      <c r="T2930" s="48">
        <v>95</v>
      </c>
      <c r="U2930" s="48">
        <v>856</v>
      </c>
      <c r="V2930" s="48">
        <v>6622</v>
      </c>
      <c r="W2930" s="156">
        <v>947098</v>
      </c>
      <c r="X2930" s="156">
        <v>8052</v>
      </c>
      <c r="Y2930" s="156">
        <v>955150</v>
      </c>
      <c r="Z2930" s="28">
        <v>0.98709999999999998</v>
      </c>
      <c r="AA2930" s="28"/>
      <c r="AB2930" s="111">
        <v>48</v>
      </c>
      <c r="AC2930" s="28">
        <v>0.20799999999999999</v>
      </c>
      <c r="AD2930" s="28">
        <v>5.3999999999999999E-2</v>
      </c>
      <c r="AE2930" s="139"/>
      <c r="AF2930" s="139"/>
      <c r="AG2930" s="93">
        <v>785</v>
      </c>
      <c r="AH2930" s="93">
        <v>1686</v>
      </c>
    </row>
    <row r="2931" spans="1:34">
      <c r="A2931" s="13" t="s">
        <v>142</v>
      </c>
      <c r="B2931" s="2" t="s">
        <v>75</v>
      </c>
      <c r="C2931" s="14" t="s">
        <v>183</v>
      </c>
      <c r="D2931" s="2">
        <v>2016</v>
      </c>
      <c r="E2931" s="14">
        <v>2016</v>
      </c>
      <c r="F2931" s="14" t="s">
        <v>101</v>
      </c>
      <c r="G2931" s="93">
        <v>298</v>
      </c>
      <c r="H2931" s="93">
        <v>4020</v>
      </c>
      <c r="I2931" s="93">
        <v>1</v>
      </c>
      <c r="J2931" s="93">
        <v>7</v>
      </c>
      <c r="K2931" s="93">
        <v>299</v>
      </c>
      <c r="L2931" s="93">
        <v>4027</v>
      </c>
      <c r="M2931" s="48">
        <v>4326</v>
      </c>
      <c r="N2931" s="48">
        <v>7744</v>
      </c>
      <c r="O2931" s="48">
        <v>765</v>
      </c>
      <c r="P2931" s="48">
        <v>6961</v>
      </c>
      <c r="Q2931" s="48">
        <v>7726</v>
      </c>
      <c r="R2931" s="48">
        <v>1</v>
      </c>
      <c r="S2931" s="48">
        <v>17</v>
      </c>
      <c r="T2931" s="48">
        <v>18</v>
      </c>
      <c r="U2931" s="48">
        <v>766</v>
      </c>
      <c r="V2931" s="48">
        <v>6978</v>
      </c>
      <c r="W2931" s="156">
        <v>1074720</v>
      </c>
      <c r="X2931" s="156">
        <v>1819</v>
      </c>
      <c r="Y2931" s="156">
        <v>1076539</v>
      </c>
      <c r="Z2931" s="28">
        <v>1</v>
      </c>
      <c r="AA2931" s="28"/>
      <c r="AB2931" s="111">
        <v>48</v>
      </c>
      <c r="AC2931" s="28">
        <v>0.20799999999999999</v>
      </c>
      <c r="AD2931" s="28">
        <v>5.3999999999999999E-2</v>
      </c>
      <c r="AE2931" s="139"/>
      <c r="AF2931" s="139"/>
      <c r="AG2931" s="93">
        <v>148</v>
      </c>
      <c r="AH2931" s="93">
        <v>258</v>
      </c>
    </row>
    <row r="2932" spans="1:34">
      <c r="A2932" s="13" t="s">
        <v>143</v>
      </c>
      <c r="B2932" s="2" t="s">
        <v>74</v>
      </c>
      <c r="C2932" s="14" t="s">
        <v>183</v>
      </c>
      <c r="D2932" s="2">
        <v>2016</v>
      </c>
      <c r="E2932" s="14">
        <v>2016</v>
      </c>
      <c r="F2932" s="14" t="s">
        <v>101</v>
      </c>
      <c r="G2932" s="93">
        <v>11767</v>
      </c>
      <c r="H2932" s="93">
        <v>109852</v>
      </c>
      <c r="I2932" s="93">
        <v>93</v>
      </c>
      <c r="J2932" s="93">
        <v>1951</v>
      </c>
      <c r="K2932" s="93">
        <v>11860</v>
      </c>
      <c r="L2932" s="93">
        <v>111803</v>
      </c>
      <c r="M2932" s="48">
        <v>123663</v>
      </c>
      <c r="N2932" s="48">
        <v>256008</v>
      </c>
      <c r="O2932" s="48">
        <v>30353</v>
      </c>
      <c r="P2932" s="48">
        <v>221130</v>
      </c>
      <c r="Q2932" s="48">
        <v>251483</v>
      </c>
      <c r="R2932" s="48">
        <v>324</v>
      </c>
      <c r="S2932" s="48">
        <v>4201</v>
      </c>
      <c r="T2932" s="48">
        <v>4525</v>
      </c>
      <c r="U2932" s="48">
        <v>30677</v>
      </c>
      <c r="V2932" s="48">
        <v>225331</v>
      </c>
      <c r="W2932" s="156">
        <v>34260331</v>
      </c>
      <c r="X2932" s="156">
        <v>532328</v>
      </c>
      <c r="Y2932" s="156">
        <v>34792659</v>
      </c>
      <c r="Z2932" s="28">
        <v>0.98219999999999996</v>
      </c>
      <c r="AA2932" s="28"/>
      <c r="AB2932" s="111">
        <v>23</v>
      </c>
      <c r="AC2932" s="28">
        <v>0.435</v>
      </c>
      <c r="AD2932" s="28">
        <v>3.0099999999999998E-2</v>
      </c>
      <c r="AE2932" s="139"/>
      <c r="AF2932" s="139"/>
      <c r="AG2932" s="93">
        <v>27709</v>
      </c>
      <c r="AH2932" s="93">
        <v>60461</v>
      </c>
    </row>
    <row r="2933" spans="1:34">
      <c r="A2933" s="13" t="s">
        <v>144</v>
      </c>
      <c r="B2933" s="2" t="s">
        <v>74</v>
      </c>
      <c r="C2933" s="14" t="s">
        <v>183</v>
      </c>
      <c r="D2933" s="2">
        <v>2016</v>
      </c>
      <c r="E2933" s="14">
        <v>2016</v>
      </c>
      <c r="F2933" s="14" t="s">
        <v>101</v>
      </c>
      <c r="G2933" s="93">
        <v>770</v>
      </c>
      <c r="H2933" s="93">
        <v>8451</v>
      </c>
      <c r="I2933" s="93">
        <v>5</v>
      </c>
      <c r="J2933" s="93">
        <v>39</v>
      </c>
      <c r="K2933" s="93">
        <v>775</v>
      </c>
      <c r="L2933" s="93">
        <v>8490</v>
      </c>
      <c r="M2933" s="48">
        <v>9265</v>
      </c>
      <c r="N2933" s="48">
        <v>17900</v>
      </c>
      <c r="O2933" s="48">
        <v>1991</v>
      </c>
      <c r="P2933" s="48">
        <v>15809</v>
      </c>
      <c r="Q2933" s="48">
        <v>17800</v>
      </c>
      <c r="R2933" s="48">
        <v>16</v>
      </c>
      <c r="S2933" s="48">
        <v>84</v>
      </c>
      <c r="T2933" s="48">
        <v>100</v>
      </c>
      <c r="U2933" s="48">
        <v>2007</v>
      </c>
      <c r="V2933" s="48">
        <v>15893</v>
      </c>
      <c r="W2933" s="156">
        <v>2299535</v>
      </c>
      <c r="X2933" s="156">
        <v>11076</v>
      </c>
      <c r="Y2933" s="156">
        <v>2310611</v>
      </c>
      <c r="Z2933" s="28">
        <v>0.97240000000000004</v>
      </c>
      <c r="AA2933" s="28"/>
      <c r="AB2933" s="111">
        <v>48</v>
      </c>
      <c r="AC2933" s="28">
        <v>0.20799999999999999</v>
      </c>
      <c r="AD2933" s="28">
        <v>5.3999999999999999E-2</v>
      </c>
      <c r="AE2933" s="139"/>
      <c r="AF2933" s="139"/>
      <c r="AG2933" s="93">
        <v>627</v>
      </c>
      <c r="AH2933" s="93">
        <v>1276</v>
      </c>
    </row>
    <row r="2934" spans="1:34">
      <c r="A2934" s="13" t="s">
        <v>145</v>
      </c>
      <c r="B2934" s="2" t="s">
        <v>75</v>
      </c>
      <c r="C2934" s="14" t="s">
        <v>183</v>
      </c>
      <c r="D2934" s="2">
        <v>2016</v>
      </c>
      <c r="E2934" s="14">
        <v>2016</v>
      </c>
      <c r="F2934" s="14" t="s">
        <v>101</v>
      </c>
      <c r="G2934" s="93">
        <v>117</v>
      </c>
      <c r="H2934" s="93">
        <v>1088</v>
      </c>
      <c r="I2934" s="93">
        <v>0</v>
      </c>
      <c r="J2934" s="93">
        <v>1</v>
      </c>
      <c r="K2934" s="93">
        <v>117</v>
      </c>
      <c r="L2934" s="93">
        <v>1089</v>
      </c>
      <c r="M2934" s="48">
        <v>1206</v>
      </c>
      <c r="N2934" s="48">
        <v>2264</v>
      </c>
      <c r="O2934" s="48">
        <v>292</v>
      </c>
      <c r="P2934" s="48">
        <v>1969</v>
      </c>
      <c r="Q2934" s="48">
        <v>2261</v>
      </c>
      <c r="R2934" s="48">
        <v>0</v>
      </c>
      <c r="S2934" s="48">
        <v>3</v>
      </c>
      <c r="T2934" s="48">
        <v>3</v>
      </c>
      <c r="U2934" s="48">
        <v>292</v>
      </c>
      <c r="V2934" s="48">
        <v>1972</v>
      </c>
      <c r="W2934" s="156">
        <v>314879</v>
      </c>
      <c r="X2934" s="156">
        <v>558</v>
      </c>
      <c r="Y2934" s="156">
        <v>315437</v>
      </c>
      <c r="Z2934" s="28">
        <v>1</v>
      </c>
      <c r="AA2934" s="28"/>
      <c r="AB2934" s="111">
        <v>48</v>
      </c>
      <c r="AC2934" s="28">
        <v>0.20799999999999999</v>
      </c>
      <c r="AD2934" s="28">
        <v>5.3999999999999999E-2</v>
      </c>
      <c r="AE2934" s="139"/>
      <c r="AF2934" s="139"/>
      <c r="AG2934" s="93">
        <v>55</v>
      </c>
      <c r="AH2934" s="93">
        <v>92</v>
      </c>
    </row>
    <row r="2935" spans="1:34">
      <c r="A2935" s="13" t="s">
        <v>146</v>
      </c>
      <c r="B2935" s="2" t="s">
        <v>75</v>
      </c>
      <c r="C2935" s="14" t="s">
        <v>183</v>
      </c>
      <c r="D2935" s="2">
        <v>2016</v>
      </c>
      <c r="E2935" s="14">
        <v>2016</v>
      </c>
      <c r="F2935" s="14" t="s">
        <v>101</v>
      </c>
      <c r="G2935" s="93">
        <v>16373</v>
      </c>
      <c r="H2935" s="93">
        <v>112551</v>
      </c>
      <c r="I2935" s="93">
        <v>49</v>
      </c>
      <c r="J2935" s="93">
        <v>467</v>
      </c>
      <c r="K2935" s="93">
        <v>16422</v>
      </c>
      <c r="L2935" s="93">
        <v>113018</v>
      </c>
      <c r="M2935" s="48">
        <v>129440</v>
      </c>
      <c r="N2935" s="48">
        <v>290613</v>
      </c>
      <c r="O2935" s="48">
        <v>44566</v>
      </c>
      <c r="P2935" s="48">
        <v>244628</v>
      </c>
      <c r="Q2935" s="48">
        <v>289194</v>
      </c>
      <c r="R2935" s="48">
        <v>155</v>
      </c>
      <c r="S2935" s="48">
        <v>1264</v>
      </c>
      <c r="T2935" s="48">
        <v>1419</v>
      </c>
      <c r="U2935" s="48">
        <v>44721</v>
      </c>
      <c r="V2935" s="48">
        <v>245892</v>
      </c>
      <c r="W2935" s="156">
        <v>38842273</v>
      </c>
      <c r="X2935" s="156">
        <v>142438</v>
      </c>
      <c r="Y2935" s="156">
        <v>38984711</v>
      </c>
      <c r="Z2935" s="28">
        <v>0.996</v>
      </c>
      <c r="AA2935" s="28"/>
      <c r="AB2935" s="111">
        <v>24</v>
      </c>
      <c r="AC2935" s="28">
        <v>0.29199999999999998</v>
      </c>
      <c r="AD2935" s="28">
        <v>3.6999999999999998E-2</v>
      </c>
      <c r="AE2935" s="139"/>
      <c r="AF2935" s="139"/>
      <c r="AG2935" s="93">
        <v>15356</v>
      </c>
      <c r="AH2935" s="93">
        <v>34556</v>
      </c>
    </row>
    <row r="2936" spans="1:34">
      <c r="A2936" s="13" t="s">
        <v>147</v>
      </c>
      <c r="B2936" s="2" t="s">
        <v>74</v>
      </c>
      <c r="C2936" s="14" t="s">
        <v>183</v>
      </c>
      <c r="D2936" s="2">
        <v>2016</v>
      </c>
      <c r="E2936" s="14">
        <v>2016</v>
      </c>
      <c r="F2936" s="14" t="s">
        <v>101</v>
      </c>
      <c r="G2936" s="93">
        <v>15534</v>
      </c>
      <c r="H2936" s="93">
        <v>87278</v>
      </c>
      <c r="I2936" s="93">
        <v>216</v>
      </c>
      <c r="J2936" s="93">
        <v>1020</v>
      </c>
      <c r="K2936" s="93">
        <v>15750</v>
      </c>
      <c r="L2936" s="93">
        <v>88298</v>
      </c>
      <c r="M2936" s="48">
        <v>104048</v>
      </c>
      <c r="N2936" s="48">
        <v>217132</v>
      </c>
      <c r="O2936" s="48">
        <v>40276</v>
      </c>
      <c r="P2936" s="48">
        <v>173713</v>
      </c>
      <c r="Q2936" s="48">
        <v>213989</v>
      </c>
      <c r="R2936" s="48">
        <v>801</v>
      </c>
      <c r="S2936" s="48">
        <v>2342</v>
      </c>
      <c r="T2936" s="48">
        <v>3143</v>
      </c>
      <c r="U2936" s="48">
        <v>41077</v>
      </c>
      <c r="V2936" s="48">
        <v>176055</v>
      </c>
      <c r="W2936" s="156">
        <v>30955955</v>
      </c>
      <c r="X2936" s="156">
        <v>379450</v>
      </c>
      <c r="Y2936" s="156">
        <v>31335405</v>
      </c>
      <c r="Z2936" s="28">
        <v>0.99029999999999996</v>
      </c>
      <c r="AA2936" s="28"/>
      <c r="AB2936" s="111">
        <v>20</v>
      </c>
      <c r="AC2936" s="28">
        <v>0.4</v>
      </c>
      <c r="AD2936" s="28">
        <v>3.3399999999999999E-2</v>
      </c>
      <c r="AE2936" s="139"/>
      <c r="AF2936" s="139"/>
      <c r="AG2936" s="93">
        <v>8747</v>
      </c>
      <c r="AH2936" s="93">
        <v>17615</v>
      </c>
    </row>
    <row r="2937" spans="1:34">
      <c r="A2937" s="13" t="s">
        <v>148</v>
      </c>
      <c r="B2937" s="2" t="s">
        <v>75</v>
      </c>
      <c r="C2937" s="14" t="s">
        <v>183</v>
      </c>
      <c r="D2937" s="2">
        <v>2016</v>
      </c>
      <c r="E2937" s="14">
        <v>2016</v>
      </c>
      <c r="F2937" s="14" t="s">
        <v>101</v>
      </c>
      <c r="G2937" s="93">
        <v>288</v>
      </c>
      <c r="H2937" s="93">
        <v>2398</v>
      </c>
      <c r="I2937" s="93">
        <v>2</v>
      </c>
      <c r="J2937" s="93">
        <v>9</v>
      </c>
      <c r="K2937" s="93">
        <v>290</v>
      </c>
      <c r="L2937" s="93">
        <v>2407</v>
      </c>
      <c r="M2937" s="48">
        <v>2697</v>
      </c>
      <c r="N2937" s="48">
        <v>5996</v>
      </c>
      <c r="O2937" s="48">
        <v>774</v>
      </c>
      <c r="P2937" s="48">
        <v>5192</v>
      </c>
      <c r="Q2937" s="48">
        <v>5966</v>
      </c>
      <c r="R2937" s="48">
        <v>5</v>
      </c>
      <c r="S2937" s="48">
        <v>25</v>
      </c>
      <c r="T2937" s="48">
        <v>30</v>
      </c>
      <c r="U2937" s="48">
        <v>779</v>
      </c>
      <c r="V2937" s="48">
        <v>5217</v>
      </c>
      <c r="W2937" s="156">
        <v>793227</v>
      </c>
      <c r="X2937" s="156">
        <v>3162</v>
      </c>
      <c r="Y2937" s="156">
        <v>796389</v>
      </c>
      <c r="Z2937" s="28">
        <v>1</v>
      </c>
      <c r="AA2937" s="28"/>
      <c r="AB2937" s="111">
        <v>48</v>
      </c>
      <c r="AC2937" s="28">
        <v>0.20799999999999999</v>
      </c>
      <c r="AD2937" s="28">
        <v>5.3999999999999999E-2</v>
      </c>
      <c r="AE2937" s="139"/>
      <c r="AF2937" s="139"/>
      <c r="AG2937" s="93">
        <v>413</v>
      </c>
      <c r="AH2937" s="93">
        <v>962</v>
      </c>
    </row>
    <row r="2938" spans="1:34">
      <c r="A2938" s="13" t="s">
        <v>149</v>
      </c>
      <c r="B2938" s="2" t="s">
        <v>75</v>
      </c>
      <c r="C2938" s="14" t="s">
        <v>183</v>
      </c>
      <c r="D2938" s="2">
        <v>2016</v>
      </c>
      <c r="E2938" s="14">
        <v>2016</v>
      </c>
      <c r="F2938" s="14" t="s">
        <v>101</v>
      </c>
      <c r="G2938" s="93">
        <v>26367</v>
      </c>
      <c r="H2938" s="93">
        <v>152893</v>
      </c>
      <c r="I2938" s="93">
        <v>69</v>
      </c>
      <c r="J2938" s="93">
        <v>649</v>
      </c>
      <c r="K2938" s="93">
        <v>26436</v>
      </c>
      <c r="L2938" s="93">
        <v>153542</v>
      </c>
      <c r="M2938" s="48">
        <v>179978</v>
      </c>
      <c r="N2938" s="48">
        <v>395523</v>
      </c>
      <c r="O2938" s="48">
        <v>70457</v>
      </c>
      <c r="P2938" s="48">
        <v>323240</v>
      </c>
      <c r="Q2938" s="48">
        <v>393697</v>
      </c>
      <c r="R2938" s="48">
        <v>236</v>
      </c>
      <c r="S2938" s="48">
        <v>1590</v>
      </c>
      <c r="T2938" s="48">
        <v>1826</v>
      </c>
      <c r="U2938" s="48">
        <v>70693</v>
      </c>
      <c r="V2938" s="48">
        <v>324830</v>
      </c>
      <c r="W2938" s="156">
        <v>54284500</v>
      </c>
      <c r="X2938" s="156">
        <v>202402</v>
      </c>
      <c r="Y2938" s="156">
        <v>54486902</v>
      </c>
      <c r="Z2938" s="28">
        <v>0.99950000000000006</v>
      </c>
      <c r="AA2938" s="28"/>
      <c r="AB2938" s="111">
        <v>19</v>
      </c>
      <c r="AC2938" s="28">
        <v>0.21099999999999999</v>
      </c>
      <c r="AD2938" s="28">
        <v>2.12E-2</v>
      </c>
      <c r="AE2938" s="139"/>
      <c r="AF2938" s="139"/>
      <c r="AG2938" s="93">
        <v>19705</v>
      </c>
      <c r="AH2938" s="93">
        <v>42770</v>
      </c>
    </row>
    <row r="2939" spans="1:34">
      <c r="A2939" s="13" t="s">
        <v>150</v>
      </c>
      <c r="B2939" s="2" t="s">
        <v>74</v>
      </c>
      <c r="C2939" s="14" t="s">
        <v>183</v>
      </c>
      <c r="D2939" s="2">
        <v>2016</v>
      </c>
      <c r="E2939" s="14">
        <v>2016</v>
      </c>
      <c r="F2939" s="14" t="s">
        <v>101</v>
      </c>
      <c r="G2939" s="93">
        <v>14923</v>
      </c>
      <c r="H2939" s="93">
        <v>126345</v>
      </c>
      <c r="I2939" s="93">
        <v>137</v>
      </c>
      <c r="J2939" s="93">
        <v>1392</v>
      </c>
      <c r="K2939" s="93">
        <v>15060</v>
      </c>
      <c r="L2939" s="93">
        <v>127737</v>
      </c>
      <c r="M2939" s="48">
        <v>142797</v>
      </c>
      <c r="N2939" s="48">
        <v>289206</v>
      </c>
      <c r="O2939" s="48">
        <v>40855</v>
      </c>
      <c r="P2939" s="48">
        <v>244906</v>
      </c>
      <c r="Q2939" s="48">
        <v>285761</v>
      </c>
      <c r="R2939" s="48">
        <v>458</v>
      </c>
      <c r="S2939" s="48">
        <v>2987</v>
      </c>
      <c r="T2939" s="48">
        <v>3445</v>
      </c>
      <c r="U2939" s="48">
        <v>41313</v>
      </c>
      <c r="V2939" s="48">
        <v>247893</v>
      </c>
      <c r="W2939" s="156">
        <v>38788780</v>
      </c>
      <c r="X2939" s="156">
        <v>394768</v>
      </c>
      <c r="Y2939" s="156">
        <v>39183548</v>
      </c>
      <c r="Z2939" s="28">
        <v>0.94710000000000005</v>
      </c>
      <c r="AA2939" s="28"/>
      <c r="AB2939" s="111">
        <v>28</v>
      </c>
      <c r="AC2939" s="28">
        <v>0.42899999999999999</v>
      </c>
      <c r="AD2939" s="28">
        <v>1.8800000000000001E-2</v>
      </c>
      <c r="AE2939" s="139"/>
      <c r="AF2939" s="139"/>
      <c r="AG2939" s="93">
        <v>15330</v>
      </c>
      <c r="AH2939" s="93">
        <v>31945</v>
      </c>
    </row>
    <row r="2940" spans="1:34">
      <c r="A2940" s="13" t="s">
        <v>151</v>
      </c>
      <c r="B2940" s="2" t="s">
        <v>74</v>
      </c>
      <c r="C2940" s="14" t="s">
        <v>183</v>
      </c>
      <c r="D2940" s="2">
        <v>2016</v>
      </c>
      <c r="E2940" s="14">
        <v>2016</v>
      </c>
      <c r="F2940" s="14" t="s">
        <v>101</v>
      </c>
      <c r="G2940" s="93">
        <v>2309</v>
      </c>
      <c r="H2940" s="93">
        <v>30867</v>
      </c>
      <c r="I2940" s="93">
        <v>62</v>
      </c>
      <c r="J2940" s="93">
        <v>1479</v>
      </c>
      <c r="K2940" s="93">
        <v>2371</v>
      </c>
      <c r="L2940" s="93">
        <v>32346</v>
      </c>
      <c r="M2940" s="48">
        <v>34717</v>
      </c>
      <c r="N2940" s="48">
        <v>52762</v>
      </c>
      <c r="O2940" s="48">
        <v>5122</v>
      </c>
      <c r="P2940" s="48">
        <v>45244</v>
      </c>
      <c r="Q2940" s="48">
        <v>50366</v>
      </c>
      <c r="R2940" s="48">
        <v>171</v>
      </c>
      <c r="S2940" s="48">
        <v>2225</v>
      </c>
      <c r="T2940" s="48">
        <v>2396</v>
      </c>
      <c r="U2940" s="48">
        <v>5293</v>
      </c>
      <c r="V2940" s="48">
        <v>47469</v>
      </c>
      <c r="W2940" s="156">
        <v>7465913</v>
      </c>
      <c r="X2940" s="156">
        <v>295639</v>
      </c>
      <c r="Y2940" s="156">
        <v>7761552</v>
      </c>
      <c r="Z2940" s="28">
        <v>0.97260000000000002</v>
      </c>
      <c r="AA2940" s="28"/>
      <c r="AB2940" s="111">
        <v>6</v>
      </c>
      <c r="AC2940" s="28">
        <v>0.66700000000000004</v>
      </c>
      <c r="AD2940" s="28">
        <v>4.5499999999999999E-2</v>
      </c>
      <c r="AE2940" s="139"/>
      <c r="AF2940" s="139"/>
      <c r="AG2940" s="93">
        <v>3907</v>
      </c>
      <c r="AH2940" s="93">
        <v>6306</v>
      </c>
    </row>
    <row r="2941" spans="1:34">
      <c r="A2941" s="13" t="s">
        <v>152</v>
      </c>
      <c r="B2941" s="2" t="s">
        <v>75</v>
      </c>
      <c r="C2941" s="14" t="s">
        <v>183</v>
      </c>
      <c r="D2941" s="2">
        <v>2016</v>
      </c>
      <c r="E2941" s="14">
        <v>2016</v>
      </c>
      <c r="F2941" s="14" t="s">
        <v>101</v>
      </c>
      <c r="G2941" s="93">
        <v>7782</v>
      </c>
      <c r="H2941" s="93">
        <v>44446</v>
      </c>
      <c r="I2941" s="93">
        <v>21</v>
      </c>
      <c r="J2941" s="93">
        <v>287</v>
      </c>
      <c r="K2941" s="93">
        <v>7803</v>
      </c>
      <c r="L2941" s="93">
        <v>44733</v>
      </c>
      <c r="M2941" s="48">
        <v>52536</v>
      </c>
      <c r="N2941" s="48">
        <v>118821</v>
      </c>
      <c r="O2941" s="48">
        <v>19849</v>
      </c>
      <c r="P2941" s="48">
        <v>98107</v>
      </c>
      <c r="Q2941" s="48">
        <v>117956</v>
      </c>
      <c r="R2941" s="48">
        <v>75</v>
      </c>
      <c r="S2941" s="48">
        <v>790</v>
      </c>
      <c r="T2941" s="48">
        <v>865</v>
      </c>
      <c r="U2941" s="48">
        <v>19924</v>
      </c>
      <c r="V2941" s="48">
        <v>98897</v>
      </c>
      <c r="W2941" s="156">
        <v>16026691</v>
      </c>
      <c r="X2941" s="156">
        <v>96893</v>
      </c>
      <c r="Y2941" s="156">
        <v>16123584</v>
      </c>
      <c r="Z2941" s="28">
        <v>0.99339999999999995</v>
      </c>
      <c r="AA2941" s="28"/>
      <c r="AB2941" s="111">
        <v>8</v>
      </c>
      <c r="AC2941" s="28">
        <v>0.125</v>
      </c>
      <c r="AD2941" s="28">
        <v>2.0400000000000001E-2</v>
      </c>
      <c r="AE2941" s="139"/>
      <c r="AF2941" s="139"/>
      <c r="AG2941" s="93">
        <v>6805</v>
      </c>
      <c r="AH2941" s="93">
        <v>14821</v>
      </c>
    </row>
    <row r="2942" spans="1:34">
      <c r="A2942" s="13" t="s">
        <v>153</v>
      </c>
      <c r="B2942" s="2" t="s">
        <v>74</v>
      </c>
      <c r="C2942" s="14" t="s">
        <v>183</v>
      </c>
      <c r="D2942" s="2">
        <v>2016</v>
      </c>
      <c r="E2942" s="14">
        <v>2016</v>
      </c>
      <c r="F2942" s="14" t="s">
        <v>101</v>
      </c>
      <c r="G2942" s="93">
        <v>1004</v>
      </c>
      <c r="H2942" s="93">
        <v>9084</v>
      </c>
      <c r="I2942" s="93">
        <v>2</v>
      </c>
      <c r="J2942" s="93">
        <v>26</v>
      </c>
      <c r="K2942" s="93">
        <v>1006</v>
      </c>
      <c r="L2942" s="93">
        <v>9110</v>
      </c>
      <c r="M2942" s="48">
        <v>10116</v>
      </c>
      <c r="N2942" s="48">
        <v>18605</v>
      </c>
      <c r="O2942" s="48">
        <v>2519</v>
      </c>
      <c r="P2942" s="48">
        <v>16005</v>
      </c>
      <c r="Q2942" s="48">
        <v>18524</v>
      </c>
      <c r="R2942" s="48">
        <v>7</v>
      </c>
      <c r="S2942" s="48">
        <v>74</v>
      </c>
      <c r="T2942" s="48">
        <v>81</v>
      </c>
      <c r="U2942" s="48">
        <v>2526</v>
      </c>
      <c r="V2942" s="48">
        <v>16079</v>
      </c>
      <c r="W2942" s="156">
        <v>2529554</v>
      </c>
      <c r="X2942" s="156">
        <v>6684</v>
      </c>
      <c r="Y2942" s="156">
        <v>2536238</v>
      </c>
      <c r="Z2942" s="28">
        <v>0.96650000000000003</v>
      </c>
      <c r="AA2942" s="28"/>
      <c r="AB2942" s="111">
        <v>48</v>
      </c>
      <c r="AC2942" s="28">
        <v>0.20799999999999999</v>
      </c>
      <c r="AD2942" s="28">
        <v>5.3999999999999999E-2</v>
      </c>
      <c r="AE2942" s="139"/>
      <c r="AF2942" s="139"/>
      <c r="AG2942" s="93">
        <v>1098</v>
      </c>
      <c r="AH2942" s="93">
        <v>2317</v>
      </c>
    </row>
    <row r="2943" spans="1:34">
      <c r="A2943" s="13" t="s">
        <v>154</v>
      </c>
      <c r="B2943" s="2" t="s">
        <v>74</v>
      </c>
      <c r="C2943" s="14" t="s">
        <v>183</v>
      </c>
      <c r="D2943" s="2">
        <v>2016</v>
      </c>
      <c r="E2943" s="14">
        <v>2016</v>
      </c>
      <c r="F2943" s="14" t="s">
        <v>101</v>
      </c>
      <c r="G2943" s="93">
        <v>983</v>
      </c>
      <c r="H2943" s="93">
        <v>14263</v>
      </c>
      <c r="I2943" s="93">
        <v>14</v>
      </c>
      <c r="J2943" s="93">
        <v>338</v>
      </c>
      <c r="K2943" s="93">
        <v>997</v>
      </c>
      <c r="L2943" s="93">
        <v>14601</v>
      </c>
      <c r="M2943" s="48">
        <v>15598</v>
      </c>
      <c r="N2943" s="48">
        <v>30378</v>
      </c>
      <c r="O2943" s="48">
        <v>2326</v>
      </c>
      <c r="P2943" s="48">
        <v>27198</v>
      </c>
      <c r="Q2943" s="48">
        <v>29524</v>
      </c>
      <c r="R2943" s="48">
        <v>44</v>
      </c>
      <c r="S2943" s="48">
        <v>810</v>
      </c>
      <c r="T2943" s="48">
        <v>854</v>
      </c>
      <c r="U2943" s="48">
        <v>2370</v>
      </c>
      <c r="V2943" s="48">
        <v>28008</v>
      </c>
      <c r="W2943" s="156">
        <v>3913903</v>
      </c>
      <c r="X2943" s="156">
        <v>82605</v>
      </c>
      <c r="Y2943" s="156">
        <v>3996508</v>
      </c>
      <c r="Z2943" s="28">
        <v>0.96860000000000002</v>
      </c>
      <c r="AA2943" s="28"/>
      <c r="AB2943" s="111">
        <v>48</v>
      </c>
      <c r="AC2943" s="28">
        <v>0.20799999999999999</v>
      </c>
      <c r="AD2943" s="28">
        <v>5.3999999999999999E-2</v>
      </c>
      <c r="AE2943" s="139"/>
      <c r="AF2943" s="139"/>
      <c r="AG2943" s="93">
        <v>3639</v>
      </c>
      <c r="AH2943" s="93">
        <v>7121</v>
      </c>
    </row>
    <row r="2944" spans="1:34">
      <c r="A2944" s="13" t="s">
        <v>155</v>
      </c>
      <c r="B2944" s="2" t="s">
        <v>74</v>
      </c>
      <c r="C2944" s="14" t="s">
        <v>183</v>
      </c>
      <c r="D2944" s="2">
        <v>2016</v>
      </c>
      <c r="E2944" s="14">
        <v>2016</v>
      </c>
      <c r="F2944" s="14" t="s">
        <v>101</v>
      </c>
      <c r="G2944" s="93">
        <v>2668</v>
      </c>
      <c r="H2944" s="93">
        <v>16366</v>
      </c>
      <c r="I2944" s="93">
        <v>7</v>
      </c>
      <c r="J2944" s="93">
        <v>102</v>
      </c>
      <c r="K2944" s="93">
        <v>2675</v>
      </c>
      <c r="L2944" s="93">
        <v>16468</v>
      </c>
      <c r="M2944" s="48">
        <v>19143</v>
      </c>
      <c r="N2944" s="48">
        <v>40326</v>
      </c>
      <c r="O2944" s="48">
        <v>6781</v>
      </c>
      <c r="P2944" s="48">
        <v>33296</v>
      </c>
      <c r="Q2944" s="48">
        <v>40077</v>
      </c>
      <c r="R2944" s="48">
        <v>20</v>
      </c>
      <c r="S2944" s="48">
        <v>229</v>
      </c>
      <c r="T2944" s="48">
        <v>249</v>
      </c>
      <c r="U2944" s="48">
        <v>6801</v>
      </c>
      <c r="V2944" s="48">
        <v>33525</v>
      </c>
      <c r="W2944" s="156">
        <v>5503909</v>
      </c>
      <c r="X2944" s="156">
        <v>29125</v>
      </c>
      <c r="Y2944" s="156">
        <v>5533034</v>
      </c>
      <c r="Z2944" s="28">
        <v>0.95250000000000001</v>
      </c>
      <c r="AA2944" s="28"/>
      <c r="AB2944" s="111">
        <v>48</v>
      </c>
      <c r="AC2944" s="28">
        <v>0.20799999999999999</v>
      </c>
      <c r="AD2944" s="28">
        <v>5.3999999999999999E-2</v>
      </c>
      <c r="AE2944" s="139"/>
      <c r="AF2944" s="139"/>
      <c r="AG2944" s="93">
        <v>5189</v>
      </c>
      <c r="AH2944" s="93">
        <v>11862</v>
      </c>
    </row>
    <row r="2945" spans="1:51">
      <c r="A2945" s="13" t="s">
        <v>156</v>
      </c>
      <c r="B2945" s="2" t="s">
        <v>74</v>
      </c>
      <c r="C2945" s="14" t="s">
        <v>183</v>
      </c>
      <c r="D2945" s="2">
        <v>2016</v>
      </c>
      <c r="E2945" s="14">
        <v>2016</v>
      </c>
      <c r="F2945" s="14" t="s">
        <v>101</v>
      </c>
      <c r="G2945" s="93">
        <v>4963</v>
      </c>
      <c r="H2945" s="93">
        <v>47843</v>
      </c>
      <c r="I2945" s="93">
        <v>42</v>
      </c>
      <c r="J2945" s="93">
        <v>1074</v>
      </c>
      <c r="K2945" s="93">
        <v>5005</v>
      </c>
      <c r="L2945" s="93">
        <v>48917</v>
      </c>
      <c r="M2945" s="48">
        <v>53922</v>
      </c>
      <c r="N2945" s="48">
        <v>106603</v>
      </c>
      <c r="O2945" s="48">
        <v>12007</v>
      </c>
      <c r="P2945" s="48">
        <v>92293</v>
      </c>
      <c r="Q2945" s="48">
        <v>104300</v>
      </c>
      <c r="R2945" s="48">
        <v>137</v>
      </c>
      <c r="S2945" s="48">
        <v>2166</v>
      </c>
      <c r="T2945" s="48">
        <v>2303</v>
      </c>
      <c r="U2945" s="48">
        <v>12144</v>
      </c>
      <c r="V2945" s="48">
        <v>94459</v>
      </c>
      <c r="W2945" s="156">
        <v>14306757</v>
      </c>
      <c r="X2945" s="156">
        <v>276583</v>
      </c>
      <c r="Y2945" s="156">
        <v>14583340</v>
      </c>
      <c r="Z2945" s="28">
        <v>0.97829999999999995</v>
      </c>
      <c r="AA2945" s="28"/>
      <c r="AB2945" s="111">
        <v>10</v>
      </c>
      <c r="AC2945" s="28">
        <v>0.3</v>
      </c>
      <c r="AD2945" s="28">
        <v>4.2799999999999998E-2</v>
      </c>
      <c r="AE2945" s="139"/>
      <c r="AF2945" s="139"/>
      <c r="AG2945" s="93">
        <v>9932</v>
      </c>
      <c r="AH2945" s="93">
        <v>20388</v>
      </c>
    </row>
    <row r="2946" spans="1:51">
      <c r="A2946" s="13" t="s">
        <v>157</v>
      </c>
      <c r="B2946" s="2" t="s">
        <v>74</v>
      </c>
      <c r="C2946" s="14" t="s">
        <v>183</v>
      </c>
      <c r="D2946" s="2">
        <v>2016</v>
      </c>
      <c r="E2946" s="14">
        <v>2016</v>
      </c>
      <c r="F2946" s="14" t="s">
        <v>101</v>
      </c>
      <c r="G2946" s="93">
        <v>1227</v>
      </c>
      <c r="H2946" s="93">
        <v>13671</v>
      </c>
      <c r="I2946" s="93">
        <v>2</v>
      </c>
      <c r="J2946" s="93">
        <v>25</v>
      </c>
      <c r="K2946" s="93">
        <v>1229</v>
      </c>
      <c r="L2946" s="93">
        <v>13696</v>
      </c>
      <c r="M2946" s="48">
        <v>14925</v>
      </c>
      <c r="N2946" s="48">
        <v>27563</v>
      </c>
      <c r="O2946" s="48">
        <v>2979</v>
      </c>
      <c r="P2946" s="48">
        <v>24508</v>
      </c>
      <c r="Q2946" s="48">
        <v>27487</v>
      </c>
      <c r="R2946" s="48">
        <v>6</v>
      </c>
      <c r="S2946" s="48">
        <v>70</v>
      </c>
      <c r="T2946" s="48">
        <v>76</v>
      </c>
      <c r="U2946" s="48">
        <v>2985</v>
      </c>
      <c r="V2946" s="48">
        <v>24578</v>
      </c>
      <c r="W2946" s="156">
        <v>3766336</v>
      </c>
      <c r="X2946" s="156">
        <v>7744</v>
      </c>
      <c r="Y2946" s="156">
        <v>3774080</v>
      </c>
      <c r="Z2946" s="28">
        <v>0.97089999999999999</v>
      </c>
      <c r="AA2946" s="28"/>
      <c r="AB2946" s="111">
        <v>48</v>
      </c>
      <c r="AC2946" s="28">
        <v>0.20799999999999999</v>
      </c>
      <c r="AD2946" s="28">
        <v>5.3999999999999999E-2</v>
      </c>
      <c r="AE2946" s="139"/>
      <c r="AF2946" s="139"/>
      <c r="AG2946" s="93">
        <v>2660</v>
      </c>
      <c r="AH2946" s="93">
        <v>5662</v>
      </c>
    </row>
    <row r="2947" spans="1:51">
      <c r="A2947" s="13" t="s">
        <v>158</v>
      </c>
      <c r="B2947" s="2" t="s">
        <v>75</v>
      </c>
      <c r="C2947" s="14" t="s">
        <v>183</v>
      </c>
      <c r="D2947" s="2">
        <v>2016</v>
      </c>
      <c r="E2947" s="14">
        <v>2016</v>
      </c>
      <c r="F2947" s="14" t="s">
        <v>101</v>
      </c>
      <c r="G2947" s="93">
        <v>1372</v>
      </c>
      <c r="H2947" s="93">
        <v>11531</v>
      </c>
      <c r="I2947" s="93">
        <v>2</v>
      </c>
      <c r="J2947" s="93">
        <v>24</v>
      </c>
      <c r="K2947" s="93">
        <v>1374</v>
      </c>
      <c r="L2947" s="93">
        <v>11555</v>
      </c>
      <c r="M2947" s="48">
        <v>12929</v>
      </c>
      <c r="N2947" s="48">
        <v>24679</v>
      </c>
      <c r="O2947" s="48">
        <v>3401</v>
      </c>
      <c r="P2947" s="48">
        <v>21225</v>
      </c>
      <c r="Q2947" s="48">
        <v>24626</v>
      </c>
      <c r="R2947" s="48">
        <v>5</v>
      </c>
      <c r="S2947" s="48">
        <v>48</v>
      </c>
      <c r="T2947" s="48">
        <v>53</v>
      </c>
      <c r="U2947" s="48">
        <v>3406</v>
      </c>
      <c r="V2947" s="48">
        <v>21273</v>
      </c>
      <c r="W2947" s="156">
        <v>3256629</v>
      </c>
      <c r="X2947" s="156">
        <v>6247</v>
      </c>
      <c r="Y2947" s="156">
        <v>3262876</v>
      </c>
      <c r="Z2947" s="28">
        <v>0.98650000000000004</v>
      </c>
      <c r="AA2947" s="28"/>
      <c r="AB2947" s="111">
        <v>48</v>
      </c>
      <c r="AC2947" s="28">
        <v>0.20799999999999999</v>
      </c>
      <c r="AD2947" s="28">
        <v>5.3999999999999999E-2</v>
      </c>
      <c r="AE2947" s="139"/>
      <c r="AF2947" s="139"/>
      <c r="AG2947" s="93">
        <v>586</v>
      </c>
      <c r="AH2947" s="93">
        <v>953</v>
      </c>
    </row>
    <row r="2948" spans="1:51">
      <c r="A2948" s="13" t="s">
        <v>159</v>
      </c>
      <c r="B2948" s="2" t="s">
        <v>75</v>
      </c>
      <c r="C2948" s="14" t="s">
        <v>183</v>
      </c>
      <c r="D2948" s="2">
        <v>2016</v>
      </c>
      <c r="E2948" s="14">
        <v>2016</v>
      </c>
      <c r="F2948" s="14" t="s">
        <v>101</v>
      </c>
      <c r="G2948" s="93">
        <v>8</v>
      </c>
      <c r="H2948" s="93">
        <v>158</v>
      </c>
      <c r="I2948" s="93">
        <v>0</v>
      </c>
      <c r="J2948" s="93">
        <v>0</v>
      </c>
      <c r="K2948" s="93">
        <v>8</v>
      </c>
      <c r="L2948" s="93">
        <v>158</v>
      </c>
      <c r="M2948" s="48">
        <v>166</v>
      </c>
      <c r="N2948" s="48">
        <v>295</v>
      </c>
      <c r="O2948" s="48">
        <v>24</v>
      </c>
      <c r="P2948" s="48">
        <v>271</v>
      </c>
      <c r="Q2948" s="48">
        <v>295</v>
      </c>
      <c r="R2948" s="48">
        <v>0</v>
      </c>
      <c r="S2948" s="48">
        <v>0</v>
      </c>
      <c r="T2948" s="48">
        <v>0</v>
      </c>
      <c r="U2948" s="48">
        <v>24</v>
      </c>
      <c r="V2948" s="48">
        <v>271</v>
      </c>
      <c r="W2948" s="156">
        <v>40162</v>
      </c>
      <c r="X2948" s="156">
        <v>0</v>
      </c>
      <c r="Y2948" s="156">
        <v>40162</v>
      </c>
      <c r="Z2948" s="28">
        <v>1</v>
      </c>
      <c r="AA2948" s="28"/>
      <c r="AB2948" s="111">
        <v>48</v>
      </c>
      <c r="AC2948" s="28">
        <v>0.20799999999999999</v>
      </c>
      <c r="AD2948" s="28">
        <v>5.3999999999999999E-2</v>
      </c>
      <c r="AE2948" s="139"/>
      <c r="AF2948" s="139"/>
      <c r="AG2948" s="93">
        <v>1</v>
      </c>
      <c r="AH2948" s="93">
        <v>1</v>
      </c>
    </row>
    <row r="2949" spans="1:51">
      <c r="A2949" s="13" t="s">
        <v>160</v>
      </c>
      <c r="B2949" s="2" t="s">
        <v>75</v>
      </c>
      <c r="C2949" s="14" t="s">
        <v>183</v>
      </c>
      <c r="D2949" s="2">
        <v>2016</v>
      </c>
      <c r="E2949" s="14">
        <v>2016</v>
      </c>
      <c r="F2949" s="14" t="s">
        <v>101</v>
      </c>
      <c r="G2949" s="93">
        <v>460</v>
      </c>
      <c r="H2949" s="93">
        <v>2879</v>
      </c>
      <c r="I2949" s="93">
        <v>0</v>
      </c>
      <c r="J2949" s="93">
        <v>8</v>
      </c>
      <c r="K2949" s="93">
        <v>460</v>
      </c>
      <c r="L2949" s="93">
        <v>2887</v>
      </c>
      <c r="M2949" s="48">
        <v>3347</v>
      </c>
      <c r="N2949" s="48">
        <v>7104</v>
      </c>
      <c r="O2949" s="48">
        <v>1284</v>
      </c>
      <c r="P2949" s="48">
        <v>5803</v>
      </c>
      <c r="Q2949" s="48">
        <v>7087</v>
      </c>
      <c r="R2949" s="48">
        <v>1</v>
      </c>
      <c r="S2949" s="48">
        <v>16</v>
      </c>
      <c r="T2949" s="48">
        <v>17</v>
      </c>
      <c r="U2949" s="48">
        <v>1285</v>
      </c>
      <c r="V2949" s="48">
        <v>5819</v>
      </c>
      <c r="W2949" s="156">
        <v>950180</v>
      </c>
      <c r="X2949" s="156">
        <v>2118</v>
      </c>
      <c r="Y2949" s="156">
        <v>952298</v>
      </c>
      <c r="Z2949" s="28">
        <v>1</v>
      </c>
      <c r="AA2949" s="28"/>
      <c r="AB2949" s="111">
        <v>48</v>
      </c>
      <c r="AC2949" s="28">
        <v>0.20799999999999999</v>
      </c>
      <c r="AD2949" s="28">
        <v>5.3999999999999999E-2</v>
      </c>
      <c r="AE2949" s="139"/>
      <c r="AF2949" s="139"/>
      <c r="AG2949" s="93">
        <v>158</v>
      </c>
      <c r="AH2949" s="93">
        <v>265</v>
      </c>
    </row>
    <row r="2950" spans="1:51">
      <c r="A2950" s="13" t="s">
        <v>161</v>
      </c>
      <c r="B2950" s="2" t="s">
        <v>74</v>
      </c>
      <c r="C2950" s="14" t="s">
        <v>183</v>
      </c>
      <c r="D2950" s="2">
        <v>2016</v>
      </c>
      <c r="E2950" s="14">
        <v>2016</v>
      </c>
      <c r="F2950" s="14" t="s">
        <v>101</v>
      </c>
      <c r="G2950" s="93">
        <v>2814</v>
      </c>
      <c r="H2950" s="93">
        <v>19856</v>
      </c>
      <c r="I2950" s="93">
        <v>9</v>
      </c>
      <c r="J2950" s="93">
        <v>104</v>
      </c>
      <c r="K2950" s="93">
        <v>2823</v>
      </c>
      <c r="L2950" s="93">
        <v>19960</v>
      </c>
      <c r="M2950" s="48">
        <v>22783</v>
      </c>
      <c r="N2950" s="48">
        <v>43283</v>
      </c>
      <c r="O2950" s="48">
        <v>6769</v>
      </c>
      <c r="P2950" s="48">
        <v>36242</v>
      </c>
      <c r="Q2950" s="48">
        <v>43011</v>
      </c>
      <c r="R2950" s="48">
        <v>31</v>
      </c>
      <c r="S2950" s="48">
        <v>241</v>
      </c>
      <c r="T2950" s="48">
        <v>272</v>
      </c>
      <c r="U2950" s="48">
        <v>6800</v>
      </c>
      <c r="V2950" s="48">
        <v>36483</v>
      </c>
      <c r="W2950" s="156">
        <v>6182041.1799999997</v>
      </c>
      <c r="X2950" s="156">
        <v>34357.11</v>
      </c>
      <c r="Y2950" s="156">
        <v>6216398.29</v>
      </c>
      <c r="Z2950" s="28">
        <v>0.95650000000000002</v>
      </c>
      <c r="AA2950" s="28"/>
      <c r="AB2950" s="111">
        <v>5</v>
      </c>
      <c r="AC2950" s="28">
        <v>0.2</v>
      </c>
      <c r="AD2950" s="28">
        <v>1.8100000000000002E-2</v>
      </c>
      <c r="AE2950" s="139"/>
      <c r="AF2950" s="139"/>
      <c r="AG2950" s="93">
        <v>2234</v>
      </c>
      <c r="AH2950" s="93">
        <v>4522</v>
      </c>
    </row>
    <row r="2951" spans="1:51">
      <c r="A2951" s="13" t="s">
        <v>162</v>
      </c>
      <c r="B2951" s="2" t="s">
        <v>74</v>
      </c>
      <c r="C2951" s="14" t="s">
        <v>183</v>
      </c>
      <c r="D2951" s="2">
        <v>2016</v>
      </c>
      <c r="E2951" s="14">
        <v>2016</v>
      </c>
      <c r="F2951" s="14" t="s">
        <v>101</v>
      </c>
      <c r="G2951" s="93">
        <v>1647</v>
      </c>
      <c r="H2951" s="93">
        <v>17687</v>
      </c>
      <c r="I2951" s="93">
        <v>9</v>
      </c>
      <c r="J2951" s="93">
        <v>134</v>
      </c>
      <c r="K2951" s="93">
        <v>1656</v>
      </c>
      <c r="L2951" s="93">
        <v>17821</v>
      </c>
      <c r="M2951" s="48">
        <v>19477</v>
      </c>
      <c r="N2951" s="48">
        <v>34744</v>
      </c>
      <c r="O2951" s="48">
        <v>3972</v>
      </c>
      <c r="P2951" s="48">
        <v>30407</v>
      </c>
      <c r="Q2951" s="48">
        <v>34379</v>
      </c>
      <c r="R2951" s="48">
        <v>32</v>
      </c>
      <c r="S2951" s="48">
        <v>333</v>
      </c>
      <c r="T2951" s="48">
        <v>365</v>
      </c>
      <c r="U2951" s="48">
        <v>4004</v>
      </c>
      <c r="V2951" s="48">
        <v>30740</v>
      </c>
      <c r="W2951" s="156">
        <v>4709615</v>
      </c>
      <c r="X2951" s="156">
        <v>33910</v>
      </c>
      <c r="Y2951" s="156">
        <v>4743525</v>
      </c>
      <c r="Z2951" s="28">
        <v>0.87</v>
      </c>
      <c r="AA2951" s="28"/>
      <c r="AB2951" s="111">
        <v>48</v>
      </c>
      <c r="AC2951" s="28">
        <v>0.20799999999999999</v>
      </c>
      <c r="AD2951" s="28">
        <v>5.3999999999999999E-2</v>
      </c>
      <c r="AE2951" s="139"/>
      <c r="AF2951" s="139"/>
      <c r="AG2951" s="93">
        <v>3235</v>
      </c>
      <c r="AH2951" s="93">
        <v>6709</v>
      </c>
    </row>
    <row r="2952" spans="1:51">
      <c r="A2952" s="13" t="s">
        <v>163</v>
      </c>
      <c r="B2952" s="2" t="s">
        <v>75</v>
      </c>
      <c r="C2952" s="14" t="s">
        <v>183</v>
      </c>
      <c r="D2952" s="2">
        <v>2016</v>
      </c>
      <c r="E2952" s="14">
        <v>2016</v>
      </c>
      <c r="F2952" s="14" t="s">
        <v>101</v>
      </c>
      <c r="G2952" s="93">
        <v>5878</v>
      </c>
      <c r="H2952" s="93">
        <v>36658</v>
      </c>
      <c r="I2952" s="93">
        <v>10</v>
      </c>
      <c r="J2952" s="93">
        <v>86</v>
      </c>
      <c r="K2952" s="93">
        <v>5888</v>
      </c>
      <c r="L2952" s="93">
        <v>36744</v>
      </c>
      <c r="M2952" s="48">
        <v>42632</v>
      </c>
      <c r="N2952" s="48">
        <v>89906</v>
      </c>
      <c r="O2952" s="48">
        <v>15284</v>
      </c>
      <c r="P2952" s="48">
        <v>74347</v>
      </c>
      <c r="Q2952" s="48">
        <v>89631</v>
      </c>
      <c r="R2952" s="48">
        <v>33</v>
      </c>
      <c r="S2952" s="48">
        <v>242</v>
      </c>
      <c r="T2952" s="48">
        <v>275</v>
      </c>
      <c r="U2952" s="48">
        <v>15317</v>
      </c>
      <c r="V2952" s="48">
        <v>74589</v>
      </c>
      <c r="W2952" s="156">
        <v>12235270</v>
      </c>
      <c r="X2952" s="156">
        <v>27536</v>
      </c>
      <c r="Y2952" s="156">
        <v>12262806</v>
      </c>
      <c r="Z2952" s="28">
        <v>0.99409999999999998</v>
      </c>
      <c r="AA2952" s="28"/>
      <c r="AB2952" s="111">
        <v>4</v>
      </c>
      <c r="AC2952" s="28">
        <v>0.25</v>
      </c>
      <c r="AD2952" s="28">
        <v>1.9900000000000001E-2</v>
      </c>
      <c r="AE2952" s="139"/>
      <c r="AF2952" s="139"/>
      <c r="AG2952" s="93">
        <v>5092</v>
      </c>
      <c r="AH2952" s="93">
        <v>11140</v>
      </c>
    </row>
    <row r="2953" spans="1:51">
      <c r="A2953" s="13" t="s">
        <v>164</v>
      </c>
      <c r="B2953" s="2" t="s">
        <v>75</v>
      </c>
      <c r="C2953" s="14" t="s">
        <v>183</v>
      </c>
      <c r="D2953" s="2">
        <v>2016</v>
      </c>
      <c r="E2953" s="14">
        <v>2016</v>
      </c>
      <c r="F2953" s="14" t="s">
        <v>101</v>
      </c>
      <c r="G2953" s="93">
        <v>770</v>
      </c>
      <c r="H2953" s="93">
        <v>5030</v>
      </c>
      <c r="I2953" s="93">
        <v>6</v>
      </c>
      <c r="J2953" s="93">
        <v>29</v>
      </c>
      <c r="K2953" s="93">
        <v>776</v>
      </c>
      <c r="L2953" s="93">
        <v>5059</v>
      </c>
      <c r="M2953" s="48">
        <v>5835</v>
      </c>
      <c r="N2953" s="48">
        <v>13426</v>
      </c>
      <c r="O2953" s="48">
        <v>2119</v>
      </c>
      <c r="P2953" s="48">
        <v>11216</v>
      </c>
      <c r="Q2953" s="48">
        <v>13335</v>
      </c>
      <c r="R2953" s="48">
        <v>19</v>
      </c>
      <c r="S2953" s="48">
        <v>72</v>
      </c>
      <c r="T2953" s="48">
        <v>91</v>
      </c>
      <c r="U2953" s="48">
        <v>2138</v>
      </c>
      <c r="V2953" s="48">
        <v>11288</v>
      </c>
      <c r="W2953" s="156">
        <v>1791838</v>
      </c>
      <c r="X2953" s="156">
        <v>10482</v>
      </c>
      <c r="Y2953" s="156">
        <v>1802320</v>
      </c>
      <c r="Z2953" s="28">
        <v>0.95620000000000005</v>
      </c>
      <c r="AA2953" s="28"/>
      <c r="AB2953" s="111">
        <v>48</v>
      </c>
      <c r="AC2953" s="28">
        <v>0.20799999999999999</v>
      </c>
      <c r="AD2953" s="28">
        <v>5.3999999999999999E-2</v>
      </c>
      <c r="AE2953" s="139"/>
      <c r="AF2953" s="139"/>
      <c r="AG2953" s="93">
        <v>666</v>
      </c>
      <c r="AH2953" s="93">
        <v>1454</v>
      </c>
    </row>
    <row r="2954" spans="1:51">
      <c r="A2954" s="13" t="s">
        <v>165</v>
      </c>
      <c r="B2954" s="2" t="s">
        <v>75</v>
      </c>
      <c r="C2954" s="14" t="s">
        <v>183</v>
      </c>
      <c r="D2954" s="2">
        <v>2016</v>
      </c>
      <c r="E2954" s="14">
        <v>2016</v>
      </c>
      <c r="F2954" s="14" t="s">
        <v>101</v>
      </c>
      <c r="G2954" s="93">
        <v>565</v>
      </c>
      <c r="H2954" s="93">
        <v>4091</v>
      </c>
      <c r="I2954" s="93">
        <v>0</v>
      </c>
      <c r="J2954" s="93">
        <v>11</v>
      </c>
      <c r="K2954" s="93">
        <v>565</v>
      </c>
      <c r="L2954" s="93">
        <v>4102</v>
      </c>
      <c r="M2954" s="48">
        <v>4667</v>
      </c>
      <c r="N2954" s="48">
        <v>10185</v>
      </c>
      <c r="O2954" s="48">
        <v>1522</v>
      </c>
      <c r="P2954" s="48">
        <v>8623</v>
      </c>
      <c r="Q2954" s="48">
        <v>10145</v>
      </c>
      <c r="R2954" s="48">
        <v>1</v>
      </c>
      <c r="S2954" s="48">
        <v>39</v>
      </c>
      <c r="T2954" s="48">
        <v>40</v>
      </c>
      <c r="U2954" s="48">
        <v>1523</v>
      </c>
      <c r="V2954" s="48">
        <v>8662</v>
      </c>
      <c r="W2954" s="156">
        <v>1338220</v>
      </c>
      <c r="X2954" s="156">
        <v>5055</v>
      </c>
      <c r="Y2954" s="156">
        <v>1343275</v>
      </c>
      <c r="Z2954" s="28">
        <v>0.89180000000000004</v>
      </c>
      <c r="AA2954" s="28"/>
      <c r="AB2954" s="111">
        <v>48</v>
      </c>
      <c r="AC2954" s="28">
        <v>0.20799999999999999</v>
      </c>
      <c r="AD2954" s="28">
        <v>5.3999999999999999E-2</v>
      </c>
      <c r="AE2954" s="139"/>
      <c r="AF2954" s="139"/>
      <c r="AG2954" s="93">
        <v>419</v>
      </c>
      <c r="AH2954" s="93">
        <v>910</v>
      </c>
      <c r="AI2954" s="1"/>
      <c r="AJ2954" s="1"/>
      <c r="AK2954" s="1"/>
      <c r="AL2954" s="1"/>
      <c r="AM2954" s="1"/>
      <c r="AN2954" s="1"/>
      <c r="AO2954" s="1"/>
      <c r="AP2954" s="1"/>
      <c r="AQ2954" s="1"/>
      <c r="AR2954" s="1"/>
      <c r="AS2954" s="1"/>
      <c r="AT2954" s="1"/>
      <c r="AU2954" s="1"/>
      <c r="AV2954" s="1"/>
      <c r="AW2954" s="1"/>
      <c r="AX2954" s="1"/>
      <c r="AY2954" s="1"/>
    </row>
    <row r="2955" spans="1:51">
      <c r="A2955" s="13" t="s">
        <v>166</v>
      </c>
      <c r="B2955" s="2" t="s">
        <v>75</v>
      </c>
      <c r="C2955" s="14" t="s">
        <v>183</v>
      </c>
      <c r="D2955" s="2">
        <v>2016</v>
      </c>
      <c r="E2955" s="14">
        <v>2016</v>
      </c>
      <c r="F2955" s="14" t="s">
        <v>101</v>
      </c>
      <c r="G2955" s="93">
        <v>66</v>
      </c>
      <c r="H2955" s="93">
        <v>973</v>
      </c>
      <c r="I2955" s="93">
        <v>0</v>
      </c>
      <c r="J2955" s="93">
        <v>0</v>
      </c>
      <c r="K2955" s="93">
        <v>66</v>
      </c>
      <c r="L2955" s="93">
        <v>973</v>
      </c>
      <c r="M2955" s="48">
        <v>1039</v>
      </c>
      <c r="N2955" s="48">
        <v>1818</v>
      </c>
      <c r="O2955" s="48">
        <v>160</v>
      </c>
      <c r="P2955" s="48">
        <v>1658</v>
      </c>
      <c r="Q2955" s="48">
        <v>1818</v>
      </c>
      <c r="R2955" s="48">
        <v>0</v>
      </c>
      <c r="S2955" s="48">
        <v>0</v>
      </c>
      <c r="T2955" s="48">
        <v>0</v>
      </c>
      <c r="U2955" s="48">
        <v>160</v>
      </c>
      <c r="V2955" s="48">
        <v>1658</v>
      </c>
      <c r="W2955" s="156">
        <v>265420</v>
      </c>
      <c r="X2955" s="156">
        <v>0</v>
      </c>
      <c r="Y2955" s="156">
        <v>265420</v>
      </c>
      <c r="Z2955" s="28">
        <v>0.90410000000000001</v>
      </c>
      <c r="AA2955" s="28"/>
      <c r="AB2955" s="111">
        <v>48</v>
      </c>
      <c r="AC2955" s="28">
        <v>0.20799999999999999</v>
      </c>
      <c r="AD2955" s="28">
        <v>5.3999999999999999E-2</v>
      </c>
      <c r="AE2955" s="139"/>
      <c r="AF2955" s="139"/>
      <c r="AG2955" s="93">
        <v>28</v>
      </c>
      <c r="AH2955" s="93">
        <v>40</v>
      </c>
      <c r="AI2955" s="1"/>
      <c r="AJ2955" s="1"/>
      <c r="AK2955" s="1"/>
      <c r="AL2955" s="1"/>
      <c r="AM2955" s="1"/>
      <c r="AN2955" s="1"/>
      <c r="AO2955" s="1"/>
      <c r="AP2955" s="1"/>
      <c r="AQ2955" s="1"/>
      <c r="AR2955" s="1"/>
      <c r="AS2955" s="1"/>
      <c r="AT2955" s="1"/>
      <c r="AU2955" s="1"/>
      <c r="AV2955" s="1"/>
      <c r="AW2955" s="1"/>
      <c r="AX2955" s="1"/>
      <c r="AY2955" s="1"/>
    </row>
    <row r="2956" spans="1:51">
      <c r="A2956" s="13" t="s">
        <v>167</v>
      </c>
      <c r="B2956" s="2" t="s">
        <v>74</v>
      </c>
      <c r="C2956" s="14" t="s">
        <v>183</v>
      </c>
      <c r="D2956" s="2">
        <v>2016</v>
      </c>
      <c r="E2956" s="14">
        <v>2016</v>
      </c>
      <c r="F2956" s="14" t="s">
        <v>101</v>
      </c>
      <c r="G2956" s="93">
        <v>8607</v>
      </c>
      <c r="H2956" s="93">
        <v>44341</v>
      </c>
      <c r="I2956" s="93">
        <v>23</v>
      </c>
      <c r="J2956" s="93">
        <v>433</v>
      </c>
      <c r="K2956" s="93">
        <v>8630</v>
      </c>
      <c r="L2956" s="93">
        <v>44774</v>
      </c>
      <c r="M2956" s="48">
        <v>53404</v>
      </c>
      <c r="N2956" s="48">
        <v>125621</v>
      </c>
      <c r="O2956" s="48">
        <v>23753</v>
      </c>
      <c r="P2956" s="48">
        <v>100630</v>
      </c>
      <c r="Q2956" s="48">
        <v>124383</v>
      </c>
      <c r="R2956" s="48">
        <v>77</v>
      </c>
      <c r="S2956" s="48">
        <v>1161</v>
      </c>
      <c r="T2956" s="48">
        <v>1238</v>
      </c>
      <c r="U2956" s="48">
        <v>23830</v>
      </c>
      <c r="V2956" s="48">
        <v>101791</v>
      </c>
      <c r="W2956" s="156">
        <v>17040402</v>
      </c>
      <c r="X2956" s="156">
        <v>143560</v>
      </c>
      <c r="Y2956" s="156">
        <v>17183962</v>
      </c>
      <c r="Z2956" s="28">
        <v>0.97960000000000003</v>
      </c>
      <c r="AA2956" s="28"/>
      <c r="AB2956" s="111">
        <v>8</v>
      </c>
      <c r="AC2956" s="28">
        <v>0.125</v>
      </c>
      <c r="AD2956" s="28">
        <v>2.5899999999999999E-2</v>
      </c>
      <c r="AE2956" s="139"/>
      <c r="AF2956" s="139"/>
      <c r="AG2956" s="93">
        <v>8138</v>
      </c>
      <c r="AH2956" s="93">
        <v>19141</v>
      </c>
      <c r="AI2956" s="1"/>
      <c r="AJ2956" s="1"/>
      <c r="AK2956" s="1"/>
      <c r="AL2956" s="1"/>
      <c r="AM2956" s="1"/>
      <c r="AN2956" s="1"/>
      <c r="AO2956" s="1"/>
      <c r="AP2956" s="1"/>
      <c r="AQ2956" s="1"/>
      <c r="AR2956" s="1"/>
      <c r="AS2956" s="1"/>
      <c r="AT2956" s="1"/>
      <c r="AU2956" s="1"/>
      <c r="AV2956" s="1"/>
      <c r="AW2956" s="1"/>
      <c r="AX2956" s="1"/>
      <c r="AY2956" s="1"/>
    </row>
    <row r="2957" spans="1:51">
      <c r="A2957" s="13" t="s">
        <v>168</v>
      </c>
      <c r="B2957" s="2" t="s">
        <v>75</v>
      </c>
      <c r="C2957" s="14" t="s">
        <v>183</v>
      </c>
      <c r="D2957" s="2">
        <v>2016</v>
      </c>
      <c r="E2957" s="14">
        <v>2016</v>
      </c>
      <c r="F2957" s="14" t="s">
        <v>101</v>
      </c>
      <c r="G2957" s="93">
        <v>326</v>
      </c>
      <c r="H2957" s="93">
        <v>2844</v>
      </c>
      <c r="I2957" s="93">
        <v>0</v>
      </c>
      <c r="J2957" s="93">
        <v>5</v>
      </c>
      <c r="K2957" s="93">
        <v>326</v>
      </c>
      <c r="L2957" s="93">
        <v>2849</v>
      </c>
      <c r="M2957" s="48">
        <v>3175</v>
      </c>
      <c r="N2957" s="48">
        <v>5533</v>
      </c>
      <c r="O2957" s="48">
        <v>817</v>
      </c>
      <c r="P2957" s="48">
        <v>4703</v>
      </c>
      <c r="Q2957" s="48">
        <v>5520</v>
      </c>
      <c r="R2957" s="48">
        <v>1</v>
      </c>
      <c r="S2957" s="48">
        <v>12</v>
      </c>
      <c r="T2957" s="48">
        <v>13</v>
      </c>
      <c r="U2957" s="48">
        <v>818</v>
      </c>
      <c r="V2957" s="48">
        <v>4715</v>
      </c>
      <c r="W2957" s="156">
        <v>752976</v>
      </c>
      <c r="X2957" s="156">
        <v>1288</v>
      </c>
      <c r="Y2957" s="156">
        <v>754264</v>
      </c>
      <c r="Z2957" s="28">
        <v>0.98529999999999995</v>
      </c>
      <c r="AA2957" s="28"/>
      <c r="AB2957" s="111">
        <v>48</v>
      </c>
      <c r="AC2957" s="28">
        <v>0.20799999999999999</v>
      </c>
      <c r="AD2957" s="28">
        <v>5.3999999999999999E-2</v>
      </c>
      <c r="AE2957" s="139"/>
      <c r="AF2957" s="139"/>
      <c r="AG2957" s="93">
        <v>99</v>
      </c>
      <c r="AH2957" s="93">
        <v>150</v>
      </c>
      <c r="AI2957" s="1"/>
      <c r="AJ2957" s="1"/>
      <c r="AK2957" s="1"/>
      <c r="AL2957" s="1"/>
      <c r="AM2957" s="1"/>
      <c r="AN2957" s="1"/>
      <c r="AO2957" s="1"/>
      <c r="AP2957" s="1"/>
      <c r="AQ2957" s="1"/>
      <c r="AR2957" s="1"/>
      <c r="AS2957" s="1"/>
      <c r="AT2957" s="1"/>
      <c r="AU2957" s="1"/>
      <c r="AV2957" s="1"/>
      <c r="AW2957" s="1"/>
      <c r="AX2957" s="1"/>
      <c r="AY2957" s="1"/>
    </row>
    <row r="2958" spans="1:51">
      <c r="A2958" s="13" t="s">
        <v>169</v>
      </c>
      <c r="B2958" s="2" t="s">
        <v>74</v>
      </c>
      <c r="C2958" s="14" t="s">
        <v>183</v>
      </c>
      <c r="D2958" s="2">
        <v>2016</v>
      </c>
      <c r="E2958" s="14">
        <v>2016</v>
      </c>
      <c r="F2958" s="14" t="s">
        <v>101</v>
      </c>
      <c r="G2958" s="93">
        <v>3135</v>
      </c>
      <c r="H2958" s="93">
        <v>34357</v>
      </c>
      <c r="I2958" s="93">
        <v>11</v>
      </c>
      <c r="J2958" s="93">
        <v>296</v>
      </c>
      <c r="K2958" s="93">
        <v>3146</v>
      </c>
      <c r="L2958" s="93">
        <v>34653</v>
      </c>
      <c r="M2958" s="48">
        <v>37799</v>
      </c>
      <c r="N2958" s="48">
        <v>76119</v>
      </c>
      <c r="O2958" s="48">
        <v>8094</v>
      </c>
      <c r="P2958" s="48">
        <v>67382</v>
      </c>
      <c r="Q2958" s="48">
        <v>75476</v>
      </c>
      <c r="R2958" s="48">
        <v>39</v>
      </c>
      <c r="S2958" s="48">
        <v>604</v>
      </c>
      <c r="T2958" s="48">
        <v>643</v>
      </c>
      <c r="U2958" s="48">
        <v>8133</v>
      </c>
      <c r="V2958" s="48">
        <v>67986</v>
      </c>
      <c r="W2958" s="156">
        <v>10373303</v>
      </c>
      <c r="X2958" s="156">
        <v>127354</v>
      </c>
      <c r="Y2958" s="156">
        <v>10500657</v>
      </c>
      <c r="Z2958" s="28">
        <v>0.97740000000000005</v>
      </c>
      <c r="AA2958" s="28"/>
      <c r="AB2958" s="111">
        <v>7</v>
      </c>
      <c r="AC2958" s="28">
        <v>0.42899999999999999</v>
      </c>
      <c r="AD2958" s="28">
        <v>5.4100000000000002E-2</v>
      </c>
      <c r="AE2958" s="139"/>
      <c r="AF2958" s="139"/>
      <c r="AG2958" s="93">
        <v>7177</v>
      </c>
      <c r="AH2958" s="93">
        <v>16238</v>
      </c>
      <c r="AI2958" s="1"/>
      <c r="AJ2958" s="1"/>
      <c r="AK2958" s="1"/>
      <c r="AL2958" s="1"/>
      <c r="AM2958" s="1"/>
      <c r="AN2958" s="1"/>
      <c r="AO2958" s="1"/>
      <c r="AP2958" s="1"/>
      <c r="AQ2958" s="1"/>
      <c r="AR2958" s="1"/>
      <c r="AS2958" s="1"/>
      <c r="AT2958" s="1"/>
      <c r="AU2958" s="1"/>
      <c r="AV2958" s="1"/>
      <c r="AW2958" s="1"/>
      <c r="AX2958" s="1"/>
      <c r="AY2958" s="1"/>
    </row>
    <row r="2959" spans="1:51">
      <c r="A2959" s="13" t="s">
        <v>170</v>
      </c>
      <c r="B2959" s="2" t="s">
        <v>74</v>
      </c>
      <c r="C2959" s="14" t="s">
        <v>183</v>
      </c>
      <c r="D2959" s="2">
        <v>2016</v>
      </c>
      <c r="E2959" s="14">
        <v>2016</v>
      </c>
      <c r="F2959" s="14" t="s">
        <v>101</v>
      </c>
      <c r="G2959" s="93">
        <v>1046</v>
      </c>
      <c r="H2959" s="93">
        <v>9667</v>
      </c>
      <c r="I2959" s="93">
        <v>24</v>
      </c>
      <c r="J2959" s="93">
        <v>127</v>
      </c>
      <c r="K2959" s="93">
        <v>1070</v>
      </c>
      <c r="L2959" s="93">
        <v>9794</v>
      </c>
      <c r="M2959" s="48">
        <v>10864</v>
      </c>
      <c r="N2959" s="48">
        <v>21445</v>
      </c>
      <c r="O2959" s="48">
        <v>2747</v>
      </c>
      <c r="P2959" s="48">
        <v>18282</v>
      </c>
      <c r="Q2959" s="48">
        <v>21029</v>
      </c>
      <c r="R2959" s="48">
        <v>100</v>
      </c>
      <c r="S2959" s="48">
        <v>316</v>
      </c>
      <c r="T2959" s="48">
        <v>416</v>
      </c>
      <c r="U2959" s="48">
        <v>2847</v>
      </c>
      <c r="V2959" s="48">
        <v>18598</v>
      </c>
      <c r="W2959" s="156">
        <v>2864250</v>
      </c>
      <c r="X2959" s="156">
        <v>48919</v>
      </c>
      <c r="Y2959" s="156">
        <v>2913169</v>
      </c>
      <c r="Z2959" s="28">
        <v>0.96440000000000003</v>
      </c>
      <c r="AA2959" s="28"/>
      <c r="AB2959" s="111">
        <v>48</v>
      </c>
      <c r="AC2959" s="28">
        <v>0.20799999999999999</v>
      </c>
      <c r="AD2959" s="28">
        <v>5.3999999999999999E-2</v>
      </c>
      <c r="AE2959" s="139"/>
      <c r="AF2959" s="139"/>
      <c r="AG2959" s="93">
        <v>964</v>
      </c>
      <c r="AH2959" s="93">
        <v>1956</v>
      </c>
      <c r="AI2959" s="1"/>
      <c r="AJ2959" s="1"/>
      <c r="AK2959" s="1"/>
      <c r="AL2959" s="1"/>
      <c r="AM2959" s="1"/>
      <c r="AN2959" s="1"/>
      <c r="AO2959" s="1"/>
      <c r="AP2959" s="1"/>
      <c r="AQ2959" s="1"/>
      <c r="AR2959" s="1"/>
      <c r="AS2959" s="1"/>
      <c r="AT2959" s="1"/>
      <c r="AU2959" s="1"/>
      <c r="AV2959" s="1"/>
      <c r="AW2959" s="1"/>
      <c r="AX2959" s="1"/>
      <c r="AY2959" s="1"/>
    </row>
    <row r="2960" spans="1:51">
      <c r="A2960" s="13" t="s">
        <v>171</v>
      </c>
      <c r="B2960" s="2" t="s">
        <v>75</v>
      </c>
      <c r="C2960" s="14" t="s">
        <v>183</v>
      </c>
      <c r="D2960" s="2">
        <v>2016</v>
      </c>
      <c r="E2960" s="14">
        <v>2016</v>
      </c>
      <c r="F2960" s="14" t="s">
        <v>101</v>
      </c>
      <c r="G2960" s="93">
        <v>874</v>
      </c>
      <c r="H2960" s="93">
        <v>5451</v>
      </c>
      <c r="I2960" s="93">
        <v>1</v>
      </c>
      <c r="J2960" s="93">
        <v>18</v>
      </c>
      <c r="K2960" s="93">
        <v>875</v>
      </c>
      <c r="L2960" s="93">
        <v>5469</v>
      </c>
      <c r="M2960" s="48">
        <v>6344</v>
      </c>
      <c r="N2960" s="48">
        <v>13652</v>
      </c>
      <c r="O2960" s="48">
        <v>2364</v>
      </c>
      <c r="P2960" s="48">
        <v>11233</v>
      </c>
      <c r="Q2960" s="48">
        <v>13597</v>
      </c>
      <c r="R2960" s="48">
        <v>5</v>
      </c>
      <c r="S2960" s="48">
        <v>50</v>
      </c>
      <c r="T2960" s="48">
        <v>55</v>
      </c>
      <c r="U2960" s="48">
        <v>2369</v>
      </c>
      <c r="V2960" s="48">
        <v>11283</v>
      </c>
      <c r="W2960" s="156">
        <v>1893218</v>
      </c>
      <c r="X2960" s="156">
        <v>5695</v>
      </c>
      <c r="Y2960" s="156">
        <v>1898913</v>
      </c>
      <c r="Z2960" s="28">
        <v>1</v>
      </c>
      <c r="AA2960" s="28"/>
      <c r="AB2960" s="111">
        <v>48</v>
      </c>
      <c r="AC2960" s="28">
        <v>0.20799999999999999</v>
      </c>
      <c r="AD2960" s="28">
        <v>5.3999999999999999E-2</v>
      </c>
      <c r="AE2960" s="139"/>
      <c r="AF2960" s="139"/>
      <c r="AG2960" s="93">
        <v>520</v>
      </c>
      <c r="AH2960" s="93">
        <v>1058</v>
      </c>
      <c r="AI2960" s="1"/>
      <c r="AJ2960" s="1"/>
      <c r="AK2960" s="1"/>
      <c r="AL2960" s="1"/>
      <c r="AM2960" s="1"/>
      <c r="AN2960" s="1"/>
      <c r="AO2960" s="1"/>
      <c r="AP2960" s="1"/>
      <c r="AQ2960" s="1"/>
      <c r="AR2960" s="1"/>
      <c r="AS2960" s="1"/>
      <c r="AT2960" s="1"/>
      <c r="AU2960" s="1"/>
      <c r="AV2960" s="1"/>
      <c r="AW2960" s="1"/>
      <c r="AX2960" s="1"/>
      <c r="AY2960" s="1"/>
    </row>
    <row r="2961" spans="1:51">
      <c r="A2961" s="51" t="s">
        <v>172</v>
      </c>
      <c r="B2961" s="2" t="s">
        <v>66</v>
      </c>
      <c r="C2961" s="14" t="s">
        <v>184</v>
      </c>
      <c r="D2961" s="2">
        <v>2016</v>
      </c>
      <c r="E2961" s="14">
        <v>2016</v>
      </c>
      <c r="F2961" s="14" t="s">
        <v>101</v>
      </c>
      <c r="G2961" s="93">
        <v>270979</v>
      </c>
      <c r="H2961" s="93">
        <v>1846668</v>
      </c>
      <c r="I2961" s="93">
        <v>2117</v>
      </c>
      <c r="J2961" s="93">
        <v>19346</v>
      </c>
      <c r="K2961" s="93">
        <v>273096</v>
      </c>
      <c r="L2961" s="93">
        <v>1866014</v>
      </c>
      <c r="M2961" s="48">
        <v>2139110</v>
      </c>
      <c r="N2961" s="48">
        <v>4430133</v>
      </c>
      <c r="O2961" s="48">
        <v>688062</v>
      </c>
      <c r="P2961" s="48">
        <v>3692900</v>
      </c>
      <c r="Q2961" s="48">
        <v>4380962</v>
      </c>
      <c r="R2961" s="48">
        <v>7081</v>
      </c>
      <c r="S2961" s="48">
        <v>42090</v>
      </c>
      <c r="T2961" s="48">
        <v>49171</v>
      </c>
      <c r="U2961" s="48">
        <v>695143</v>
      </c>
      <c r="V2961" s="48">
        <v>3734990</v>
      </c>
      <c r="W2961" s="156">
        <v>613986694.87</v>
      </c>
      <c r="X2961" s="156">
        <v>6158319</v>
      </c>
      <c r="Y2961" s="156">
        <v>620145013.87</v>
      </c>
      <c r="Z2961" s="28">
        <v>0.97299999999999998</v>
      </c>
      <c r="AA2961" s="28"/>
      <c r="AB2961" s="111">
        <v>383</v>
      </c>
      <c r="AC2961" s="28">
        <v>0.36299999999999999</v>
      </c>
      <c r="AD2961" s="28">
        <v>5.2499999999999998E-2</v>
      </c>
      <c r="AE2961" s="139"/>
      <c r="AF2961" s="139"/>
      <c r="AG2961" s="93">
        <v>313989</v>
      </c>
      <c r="AH2961" s="93">
        <v>666435</v>
      </c>
      <c r="AI2961" s="2"/>
      <c r="AJ2961" s="2"/>
      <c r="AK2961" s="2"/>
      <c r="AL2961" s="2"/>
      <c r="AM2961" s="2"/>
      <c r="AN2961" s="2"/>
      <c r="AO2961" s="2"/>
      <c r="AP2961" s="2"/>
      <c r="AQ2961" s="2"/>
      <c r="AR2961" s="2"/>
      <c r="AS2961" s="2"/>
      <c r="AT2961" s="2"/>
      <c r="AU2961" s="2"/>
      <c r="AV2961" s="2"/>
      <c r="AW2961" s="2"/>
      <c r="AX2961" s="2"/>
      <c r="AY2961" s="2"/>
    </row>
    <row r="2962" spans="1:51">
      <c r="A2962" s="51" t="s">
        <v>173</v>
      </c>
      <c r="B2962" s="2" t="s">
        <v>74</v>
      </c>
      <c r="C2962" s="14" t="s">
        <v>184</v>
      </c>
      <c r="D2962" s="2">
        <v>2016</v>
      </c>
      <c r="E2962" s="14">
        <v>2016</v>
      </c>
      <c r="F2962" s="14" t="s">
        <v>101</v>
      </c>
      <c r="G2962" s="93">
        <v>6826</v>
      </c>
      <c r="H2962" s="93">
        <v>53135</v>
      </c>
      <c r="I2962" s="93">
        <v>93</v>
      </c>
      <c r="J2962" s="93">
        <v>1135</v>
      </c>
      <c r="K2962" s="93">
        <v>6919</v>
      </c>
      <c r="L2962" s="93">
        <v>54270</v>
      </c>
      <c r="M2962" s="48">
        <v>61189</v>
      </c>
      <c r="N2962" s="48">
        <v>117557</v>
      </c>
      <c r="O2962" s="48">
        <v>15800</v>
      </c>
      <c r="P2962" s="48">
        <v>98818</v>
      </c>
      <c r="Q2962" s="48">
        <v>114618</v>
      </c>
      <c r="R2962" s="48">
        <v>323</v>
      </c>
      <c r="S2962" s="48">
        <v>2616</v>
      </c>
      <c r="T2962" s="48">
        <v>2939</v>
      </c>
      <c r="U2962" s="48">
        <v>16123</v>
      </c>
      <c r="V2962" s="48">
        <v>101434</v>
      </c>
      <c r="W2962" s="156">
        <v>16574901</v>
      </c>
      <c r="X2962" s="156">
        <v>339398</v>
      </c>
      <c r="Y2962" s="156">
        <v>16914299</v>
      </c>
      <c r="Z2962" s="28">
        <v>0.96779999999999999</v>
      </c>
      <c r="AA2962" s="28"/>
      <c r="AB2962" s="111">
        <v>13</v>
      </c>
      <c r="AC2962" s="28">
        <v>0.46200000000000002</v>
      </c>
      <c r="AD2962" s="28">
        <v>5.8799999999999998E-2</v>
      </c>
      <c r="AE2962" s="139"/>
      <c r="AF2962" s="139"/>
      <c r="AG2962" s="93">
        <v>8371</v>
      </c>
      <c r="AH2962" s="93">
        <v>16244</v>
      </c>
      <c r="AI2962" s="1"/>
      <c r="AJ2962" s="1"/>
      <c r="AK2962" s="1"/>
      <c r="AL2962" s="1"/>
      <c r="AM2962" s="1"/>
      <c r="AN2962" s="1"/>
      <c r="AO2962" s="1"/>
      <c r="AP2962" s="1"/>
      <c r="AQ2962" s="1"/>
      <c r="AR2962" s="1"/>
      <c r="AS2962" s="1"/>
      <c r="AT2962" s="1"/>
      <c r="AU2962" s="1"/>
      <c r="AV2962" s="1"/>
      <c r="AW2962" s="1"/>
      <c r="AX2962" s="1"/>
      <c r="AY2962" s="1"/>
    </row>
    <row r="2963" spans="1:51">
      <c r="A2963" s="51" t="s">
        <v>174</v>
      </c>
      <c r="B2963" s="2" t="s">
        <v>75</v>
      </c>
      <c r="C2963" s="14" t="s">
        <v>184</v>
      </c>
      <c r="D2963" s="2">
        <v>2016</v>
      </c>
      <c r="E2963" s="14">
        <v>2016</v>
      </c>
      <c r="F2963" s="14" t="s">
        <v>101</v>
      </c>
      <c r="G2963" s="93">
        <v>1</v>
      </c>
      <c r="H2963" s="93">
        <v>96</v>
      </c>
      <c r="I2963" s="93">
        <v>0</v>
      </c>
      <c r="J2963" s="93">
        <v>0</v>
      </c>
      <c r="K2963" s="93">
        <v>1</v>
      </c>
      <c r="L2963" s="93">
        <v>96</v>
      </c>
      <c r="M2963" s="48">
        <v>97</v>
      </c>
      <c r="N2963" s="48">
        <v>161</v>
      </c>
      <c r="O2963" s="48">
        <v>2</v>
      </c>
      <c r="P2963" s="48">
        <v>159</v>
      </c>
      <c r="Q2963" s="48">
        <v>161</v>
      </c>
      <c r="R2963" s="48">
        <v>0</v>
      </c>
      <c r="S2963" s="48">
        <v>0</v>
      </c>
      <c r="T2963" s="48">
        <v>0</v>
      </c>
      <c r="U2963" s="48">
        <v>2</v>
      </c>
      <c r="V2963" s="48">
        <v>159</v>
      </c>
      <c r="W2963" s="156">
        <v>18095</v>
      </c>
      <c r="X2963" s="156">
        <v>0</v>
      </c>
      <c r="Y2963" s="156">
        <v>18095</v>
      </c>
      <c r="Z2963" s="28">
        <v>1</v>
      </c>
      <c r="AA2963" s="28"/>
      <c r="AB2963" s="111">
        <v>56</v>
      </c>
      <c r="AC2963" s="28">
        <v>0.19600000000000001</v>
      </c>
      <c r="AD2963" s="28">
        <v>5.74E-2</v>
      </c>
      <c r="AE2963" s="139"/>
      <c r="AF2963" s="139"/>
      <c r="AG2963" s="93">
        <v>0</v>
      </c>
      <c r="AH2963" s="93">
        <v>0</v>
      </c>
      <c r="AI2963" s="1"/>
      <c r="AJ2963" s="1"/>
      <c r="AK2963" s="1"/>
      <c r="AL2963" s="1"/>
      <c r="AM2963" s="1"/>
      <c r="AN2963" s="1"/>
      <c r="AO2963" s="1"/>
      <c r="AP2963" s="1"/>
      <c r="AQ2963" s="1"/>
      <c r="AR2963" s="1"/>
      <c r="AS2963" s="1"/>
      <c r="AT2963" s="1"/>
      <c r="AU2963" s="1"/>
      <c r="AV2963" s="1"/>
      <c r="AW2963" s="1"/>
      <c r="AX2963" s="1"/>
      <c r="AY2963" s="1"/>
    </row>
    <row r="2964" spans="1:51">
      <c r="A2964" s="51" t="s">
        <v>175</v>
      </c>
      <c r="B2964" s="2" t="s">
        <v>75</v>
      </c>
      <c r="C2964" s="14" t="s">
        <v>184</v>
      </c>
      <c r="D2964" s="2">
        <v>2016</v>
      </c>
      <c r="E2964" s="14">
        <v>2016</v>
      </c>
      <c r="F2964" s="14" t="s">
        <v>101</v>
      </c>
      <c r="G2964" s="93">
        <v>180</v>
      </c>
      <c r="H2964" s="93">
        <v>1649</v>
      </c>
      <c r="I2964" s="93">
        <v>0</v>
      </c>
      <c r="J2964" s="93">
        <v>1</v>
      </c>
      <c r="K2964" s="93">
        <v>180</v>
      </c>
      <c r="L2964" s="93">
        <v>1650</v>
      </c>
      <c r="M2964" s="48">
        <v>1830</v>
      </c>
      <c r="N2964" s="48">
        <v>3458</v>
      </c>
      <c r="O2964" s="48">
        <v>469</v>
      </c>
      <c r="P2964" s="48">
        <v>2986</v>
      </c>
      <c r="Q2964" s="48">
        <v>3455</v>
      </c>
      <c r="R2964" s="48">
        <v>0</v>
      </c>
      <c r="S2964" s="48">
        <v>3</v>
      </c>
      <c r="T2964" s="48">
        <v>3</v>
      </c>
      <c r="U2964" s="48">
        <v>469</v>
      </c>
      <c r="V2964" s="48">
        <v>2989</v>
      </c>
      <c r="W2964" s="156">
        <v>469552</v>
      </c>
      <c r="X2964" s="156">
        <v>138</v>
      </c>
      <c r="Y2964" s="156">
        <v>469690</v>
      </c>
      <c r="Z2964" s="28">
        <v>0.95</v>
      </c>
      <c r="AA2964" s="28"/>
      <c r="AB2964" s="111">
        <v>56</v>
      </c>
      <c r="AC2964" s="28">
        <v>0.19600000000000001</v>
      </c>
      <c r="AD2964" s="28">
        <v>5.74E-2</v>
      </c>
      <c r="AE2964" s="139"/>
      <c r="AF2964" s="139"/>
      <c r="AG2964" s="93">
        <v>56</v>
      </c>
      <c r="AH2964" s="93">
        <v>106</v>
      </c>
      <c r="AI2964" s="1"/>
      <c r="AJ2964" s="1"/>
      <c r="AK2964" s="1"/>
      <c r="AL2964" s="1"/>
      <c r="AM2964" s="1"/>
      <c r="AN2964" s="1"/>
      <c r="AO2964" s="1"/>
      <c r="AP2964" s="1"/>
      <c r="AQ2964" s="1"/>
      <c r="AR2964" s="1"/>
      <c r="AS2964" s="1"/>
      <c r="AT2964" s="1"/>
      <c r="AU2964" s="1"/>
      <c r="AV2964" s="1"/>
      <c r="AW2964" s="1"/>
      <c r="AX2964" s="1"/>
      <c r="AY2964" s="1"/>
    </row>
    <row r="2965" spans="1:51">
      <c r="A2965" s="51" t="s">
        <v>176</v>
      </c>
      <c r="B2965" s="2" t="s">
        <v>75</v>
      </c>
      <c r="C2965" s="14" t="s">
        <v>184</v>
      </c>
      <c r="D2965" s="2">
        <v>2016</v>
      </c>
      <c r="E2965" s="14">
        <v>2016</v>
      </c>
      <c r="F2965" s="14" t="s">
        <v>101</v>
      </c>
      <c r="G2965" s="93">
        <v>1805</v>
      </c>
      <c r="H2965" s="93">
        <v>15250</v>
      </c>
      <c r="I2965" s="93">
        <v>5</v>
      </c>
      <c r="J2965" s="93">
        <v>49</v>
      </c>
      <c r="K2965" s="93">
        <v>1810</v>
      </c>
      <c r="L2965" s="93">
        <v>15299</v>
      </c>
      <c r="M2965" s="48">
        <v>17109</v>
      </c>
      <c r="N2965" s="48">
        <v>32341</v>
      </c>
      <c r="O2965" s="48">
        <v>4501</v>
      </c>
      <c r="P2965" s="48">
        <v>27729</v>
      </c>
      <c r="Q2965" s="48">
        <v>32230</v>
      </c>
      <c r="R2965" s="48">
        <v>11</v>
      </c>
      <c r="S2965" s="48">
        <v>100</v>
      </c>
      <c r="T2965" s="48">
        <v>111</v>
      </c>
      <c r="U2965" s="48">
        <v>4512</v>
      </c>
      <c r="V2965" s="48">
        <v>27829</v>
      </c>
      <c r="W2965" s="156">
        <v>4464442</v>
      </c>
      <c r="X2965" s="156">
        <v>13298</v>
      </c>
      <c r="Y2965" s="156">
        <v>4477740</v>
      </c>
      <c r="Z2965" s="28">
        <v>0.88900000000000001</v>
      </c>
      <c r="AA2965" s="28"/>
      <c r="AB2965" s="111">
        <v>56</v>
      </c>
      <c r="AC2965" s="28">
        <v>0.19600000000000001</v>
      </c>
      <c r="AD2965" s="28">
        <v>5.74E-2</v>
      </c>
      <c r="AE2965" s="139"/>
      <c r="AF2965" s="139"/>
      <c r="AG2965" s="93">
        <v>885</v>
      </c>
      <c r="AH2965" s="93">
        <v>1516</v>
      </c>
      <c r="AI2965" s="1"/>
      <c r="AJ2965" s="1"/>
      <c r="AK2965" s="1"/>
      <c r="AL2965" s="1"/>
      <c r="AM2965" s="1"/>
      <c r="AN2965" s="1"/>
      <c r="AO2965" s="1"/>
      <c r="AP2965" s="1"/>
      <c r="AQ2965" s="1"/>
      <c r="AR2965" s="1"/>
      <c r="AS2965" s="1"/>
      <c r="AT2965" s="1"/>
      <c r="AU2965" s="1"/>
      <c r="AV2965" s="1"/>
      <c r="AW2965" s="1"/>
      <c r="AX2965" s="1"/>
      <c r="AY2965" s="1"/>
    </row>
    <row r="2966" spans="1:51">
      <c r="A2966" s="51" t="s">
        <v>177</v>
      </c>
      <c r="B2966" s="2" t="s">
        <v>75</v>
      </c>
      <c r="C2966" s="14" t="s">
        <v>184</v>
      </c>
      <c r="D2966" s="2">
        <v>2016</v>
      </c>
      <c r="E2966" s="14">
        <v>2016</v>
      </c>
      <c r="F2966" s="14" t="s">
        <v>101</v>
      </c>
      <c r="G2966" s="93">
        <v>240</v>
      </c>
      <c r="H2966" s="93">
        <v>2548</v>
      </c>
      <c r="I2966" s="93">
        <v>0</v>
      </c>
      <c r="J2966" s="93">
        <v>3</v>
      </c>
      <c r="K2966" s="93">
        <v>240</v>
      </c>
      <c r="L2966" s="93">
        <v>2551</v>
      </c>
      <c r="M2966" s="48">
        <v>2791</v>
      </c>
      <c r="N2966" s="48">
        <v>5145</v>
      </c>
      <c r="O2966" s="48">
        <v>637</v>
      </c>
      <c r="P2966" s="48">
        <v>4499</v>
      </c>
      <c r="Q2966" s="48">
        <v>5136</v>
      </c>
      <c r="R2966" s="48">
        <v>0</v>
      </c>
      <c r="S2966" s="48">
        <v>9</v>
      </c>
      <c r="T2966" s="48">
        <v>9</v>
      </c>
      <c r="U2966" s="48">
        <v>637</v>
      </c>
      <c r="V2966" s="48">
        <v>4508</v>
      </c>
      <c r="W2966" s="156">
        <v>688640</v>
      </c>
      <c r="X2966" s="156">
        <v>507</v>
      </c>
      <c r="Y2966" s="156">
        <v>689147</v>
      </c>
      <c r="Z2966" s="28">
        <v>0.98019999999999996</v>
      </c>
      <c r="AA2966" s="28"/>
      <c r="AB2966" s="111">
        <v>56</v>
      </c>
      <c r="AC2966" s="28">
        <v>0.19600000000000001</v>
      </c>
      <c r="AD2966" s="28">
        <v>5.74E-2</v>
      </c>
      <c r="AE2966" s="139"/>
      <c r="AF2966" s="139"/>
      <c r="AG2966" s="93">
        <v>73</v>
      </c>
      <c r="AH2966" s="93">
        <v>141</v>
      </c>
      <c r="AI2966" s="1"/>
      <c r="AJ2966" s="1"/>
      <c r="AK2966" s="1"/>
      <c r="AL2966" s="1"/>
      <c r="AM2966" s="1"/>
      <c r="AN2966" s="1"/>
      <c r="AO2966" s="1"/>
      <c r="AP2966" s="1"/>
      <c r="AQ2966" s="1"/>
      <c r="AR2966" s="1"/>
      <c r="AS2966" s="1"/>
      <c r="AT2966" s="1"/>
      <c r="AU2966" s="1"/>
      <c r="AV2966" s="1"/>
      <c r="AW2966" s="1"/>
      <c r="AX2966" s="1"/>
      <c r="AY2966" s="1"/>
    </row>
    <row r="2967" spans="1:51">
      <c r="A2967" s="51" t="s">
        <v>178</v>
      </c>
      <c r="B2967" s="2" t="s">
        <v>75</v>
      </c>
      <c r="C2967" s="14" t="s">
        <v>184</v>
      </c>
      <c r="D2967" s="2">
        <v>2016</v>
      </c>
      <c r="E2967" s="14">
        <v>2016</v>
      </c>
      <c r="F2967" s="14" t="s">
        <v>101</v>
      </c>
      <c r="G2967" s="93">
        <v>94</v>
      </c>
      <c r="H2967" s="93">
        <v>506</v>
      </c>
      <c r="I2967" s="93">
        <v>1</v>
      </c>
      <c r="J2967" s="93">
        <v>1</v>
      </c>
      <c r="K2967" s="93">
        <v>95</v>
      </c>
      <c r="L2967" s="93">
        <v>507</v>
      </c>
      <c r="M2967" s="48">
        <v>602</v>
      </c>
      <c r="N2967" s="48">
        <v>1375</v>
      </c>
      <c r="O2967" s="48">
        <v>246</v>
      </c>
      <c r="P2967" s="48">
        <v>1124</v>
      </c>
      <c r="Q2967" s="48">
        <v>1370</v>
      </c>
      <c r="R2967" s="48">
        <v>2</v>
      </c>
      <c r="S2967" s="48">
        <v>3</v>
      </c>
      <c r="T2967" s="48">
        <v>5</v>
      </c>
      <c r="U2967" s="48">
        <v>248</v>
      </c>
      <c r="V2967" s="48">
        <v>1127</v>
      </c>
      <c r="W2967" s="156">
        <v>192085</v>
      </c>
      <c r="X2967" s="156">
        <v>367</v>
      </c>
      <c r="Y2967" s="156">
        <v>192452</v>
      </c>
      <c r="Z2967" s="28">
        <v>0.7742</v>
      </c>
      <c r="AA2967" s="28"/>
      <c r="AB2967" s="111">
        <v>56</v>
      </c>
      <c r="AC2967" s="28">
        <v>0.19600000000000001</v>
      </c>
      <c r="AD2967" s="28">
        <v>5.74E-2</v>
      </c>
      <c r="AE2967" s="139"/>
      <c r="AF2967" s="139"/>
      <c r="AG2967" s="93">
        <v>114</v>
      </c>
      <c r="AH2967" s="93">
        <v>245</v>
      </c>
      <c r="AI2967" s="1"/>
      <c r="AJ2967" s="1"/>
      <c r="AK2967" s="1"/>
      <c r="AL2967" s="1"/>
      <c r="AM2967" s="1"/>
      <c r="AN2967" s="1"/>
      <c r="AO2967" s="1"/>
      <c r="AP2967" s="1"/>
      <c r="AQ2967" s="1"/>
      <c r="AR2967" s="1"/>
      <c r="AS2967" s="1"/>
      <c r="AT2967" s="1"/>
      <c r="AU2967" s="1"/>
      <c r="AV2967" s="1"/>
      <c r="AW2967" s="1"/>
      <c r="AX2967" s="1"/>
      <c r="AY2967" s="1"/>
    </row>
    <row r="2968" spans="1:51">
      <c r="A2968" s="51" t="s">
        <v>179</v>
      </c>
      <c r="B2968" s="2" t="s">
        <v>74</v>
      </c>
      <c r="C2968" s="14" t="s">
        <v>184</v>
      </c>
      <c r="D2968" s="2">
        <v>2016</v>
      </c>
      <c r="E2968" s="14">
        <v>2016</v>
      </c>
      <c r="F2968" s="14" t="s">
        <v>101</v>
      </c>
      <c r="G2968" s="93">
        <v>4394</v>
      </c>
      <c r="H2968" s="93">
        <v>30285</v>
      </c>
      <c r="I2968" s="93">
        <v>40</v>
      </c>
      <c r="J2968" s="93">
        <v>302</v>
      </c>
      <c r="K2968" s="93">
        <v>4434</v>
      </c>
      <c r="L2968" s="93">
        <v>30587</v>
      </c>
      <c r="M2968" s="48">
        <v>35021</v>
      </c>
      <c r="N2968" s="48">
        <v>69951</v>
      </c>
      <c r="O2968" s="48">
        <v>10257</v>
      </c>
      <c r="P2968" s="48">
        <v>58826</v>
      </c>
      <c r="Q2968" s="48">
        <v>69083</v>
      </c>
      <c r="R2968" s="48">
        <v>152</v>
      </c>
      <c r="S2968" s="48">
        <v>716</v>
      </c>
      <c r="T2968" s="48">
        <v>868</v>
      </c>
      <c r="U2968" s="48">
        <v>10409</v>
      </c>
      <c r="V2968" s="48">
        <v>59542</v>
      </c>
      <c r="W2968" s="156">
        <v>9990280</v>
      </c>
      <c r="X2968" s="156">
        <v>95177</v>
      </c>
      <c r="Y2968" s="156">
        <v>10085457</v>
      </c>
      <c r="Z2968" s="28">
        <v>0.95140000000000002</v>
      </c>
      <c r="AA2968" s="28"/>
      <c r="AB2968" s="111">
        <v>9</v>
      </c>
      <c r="AC2968" s="28">
        <v>0.44400000000000001</v>
      </c>
      <c r="AD2968" s="28">
        <v>3.6999999999999998E-2</v>
      </c>
      <c r="AE2968" s="139"/>
      <c r="AF2968" s="139"/>
      <c r="AG2968" s="93">
        <v>5089</v>
      </c>
      <c r="AH2968" s="93">
        <v>10347</v>
      </c>
      <c r="AI2968" s="1"/>
      <c r="AJ2968" s="1"/>
      <c r="AK2968" s="1"/>
      <c r="AL2968" s="1"/>
      <c r="AM2968" s="1"/>
      <c r="AN2968" s="1"/>
      <c r="AO2968" s="1"/>
      <c r="AP2968" s="1"/>
      <c r="AQ2968" s="1"/>
      <c r="AR2968" s="1"/>
      <c r="AS2968" s="1"/>
      <c r="AT2968" s="1"/>
      <c r="AU2968" s="1"/>
      <c r="AV2968" s="1"/>
      <c r="AW2968" s="1"/>
      <c r="AX2968" s="1"/>
      <c r="AY2968" s="1"/>
    </row>
    <row r="2969" spans="1:51">
      <c r="A2969" s="51" t="s">
        <v>180</v>
      </c>
      <c r="B2969" s="2" t="s">
        <v>75</v>
      </c>
      <c r="C2969" s="14" t="s">
        <v>184</v>
      </c>
      <c r="D2969" s="2">
        <v>2016</v>
      </c>
      <c r="E2969" s="14">
        <v>2016</v>
      </c>
      <c r="F2969" s="14" t="s">
        <v>101</v>
      </c>
      <c r="G2969" s="93">
        <v>432</v>
      </c>
      <c r="H2969" s="93">
        <v>2222</v>
      </c>
      <c r="I2969" s="93">
        <v>0</v>
      </c>
      <c r="J2969" s="93">
        <v>1</v>
      </c>
      <c r="K2969" s="93">
        <v>432</v>
      </c>
      <c r="L2969" s="93">
        <v>2223</v>
      </c>
      <c r="M2969" s="48">
        <v>2655</v>
      </c>
      <c r="N2969" s="48">
        <v>5399</v>
      </c>
      <c r="O2969" s="48">
        <v>1198</v>
      </c>
      <c r="P2969" s="48">
        <v>4199</v>
      </c>
      <c r="Q2969" s="48">
        <v>5397</v>
      </c>
      <c r="R2969" s="48">
        <v>0</v>
      </c>
      <c r="S2969" s="48">
        <v>2</v>
      </c>
      <c r="T2969" s="48">
        <v>2</v>
      </c>
      <c r="U2969" s="48">
        <v>1198</v>
      </c>
      <c r="V2969" s="48">
        <v>4201</v>
      </c>
      <c r="W2969" s="156">
        <v>728972</v>
      </c>
      <c r="X2969" s="156">
        <v>198</v>
      </c>
      <c r="Y2969" s="156">
        <v>729170</v>
      </c>
      <c r="Z2969" s="28">
        <v>0.98850000000000005</v>
      </c>
      <c r="AA2969" s="28"/>
      <c r="AB2969" s="111">
        <v>56</v>
      </c>
      <c r="AC2969" s="28">
        <v>0.19600000000000001</v>
      </c>
      <c r="AD2969" s="28">
        <v>5.74E-2</v>
      </c>
      <c r="AE2969" s="139"/>
      <c r="AF2969" s="139"/>
      <c r="AG2969" s="93">
        <v>120</v>
      </c>
      <c r="AH2969" s="93">
        <v>222</v>
      </c>
      <c r="AI2969" s="1"/>
      <c r="AJ2969" s="1"/>
      <c r="AK2969" s="1"/>
      <c r="AL2969" s="1"/>
      <c r="AM2969" s="1"/>
      <c r="AN2969" s="1"/>
      <c r="AO2969" s="1"/>
      <c r="AP2969" s="1"/>
      <c r="AQ2969" s="1"/>
      <c r="AR2969" s="1"/>
      <c r="AS2969" s="1"/>
      <c r="AT2969" s="1"/>
      <c r="AU2969" s="1"/>
      <c r="AV2969" s="1"/>
      <c r="AW2969" s="1"/>
      <c r="AX2969" s="1"/>
      <c r="AY2969" s="1"/>
    </row>
    <row r="2970" spans="1:51">
      <c r="A2970" s="51" t="s">
        <v>181</v>
      </c>
      <c r="B2970" s="2" t="s">
        <v>75</v>
      </c>
      <c r="C2970" s="14" t="s">
        <v>184</v>
      </c>
      <c r="D2970" s="2">
        <v>2016</v>
      </c>
      <c r="E2970" s="14">
        <v>2016</v>
      </c>
      <c r="F2970" s="14" t="s">
        <v>101</v>
      </c>
      <c r="G2970" s="93">
        <v>571</v>
      </c>
      <c r="H2970" s="93">
        <v>6660</v>
      </c>
      <c r="I2970" s="93">
        <v>1</v>
      </c>
      <c r="J2970" s="93">
        <v>18</v>
      </c>
      <c r="K2970" s="93">
        <v>572</v>
      </c>
      <c r="L2970" s="93">
        <v>6678</v>
      </c>
      <c r="M2970" s="48">
        <v>7250</v>
      </c>
      <c r="N2970" s="48">
        <v>12948</v>
      </c>
      <c r="O2970" s="48">
        <v>1395</v>
      </c>
      <c r="P2970" s="48">
        <v>11505</v>
      </c>
      <c r="Q2970" s="48">
        <v>12900</v>
      </c>
      <c r="R2970" s="48">
        <v>2</v>
      </c>
      <c r="S2970" s="48">
        <v>46</v>
      </c>
      <c r="T2970" s="48">
        <v>48</v>
      </c>
      <c r="U2970" s="48">
        <v>1397</v>
      </c>
      <c r="V2970" s="48">
        <v>11551</v>
      </c>
      <c r="W2970" s="156">
        <v>1764479</v>
      </c>
      <c r="X2970" s="156">
        <v>4295</v>
      </c>
      <c r="Y2970" s="156">
        <v>1768774</v>
      </c>
      <c r="Z2970" s="28">
        <v>0.99180000000000001</v>
      </c>
      <c r="AA2970" s="28"/>
      <c r="AB2970" s="111">
        <v>56</v>
      </c>
      <c r="AC2970" s="28">
        <v>0.19600000000000001</v>
      </c>
      <c r="AD2970" s="28">
        <v>5.74E-2</v>
      </c>
      <c r="AE2970" s="139"/>
      <c r="AF2970" s="139"/>
      <c r="AG2970" s="93">
        <v>386</v>
      </c>
      <c r="AH2970" s="93">
        <v>798</v>
      </c>
    </row>
    <row r="2971" spans="1:51">
      <c r="A2971" s="13" t="s">
        <v>123</v>
      </c>
      <c r="B2971" s="2" t="s">
        <v>74</v>
      </c>
      <c r="C2971" s="14" t="s">
        <v>184</v>
      </c>
      <c r="D2971" s="2">
        <v>2016</v>
      </c>
      <c r="E2971" s="14">
        <v>2016</v>
      </c>
      <c r="F2971" s="14" t="s">
        <v>101</v>
      </c>
      <c r="G2971" s="93">
        <v>14512</v>
      </c>
      <c r="H2971" s="93">
        <v>88847</v>
      </c>
      <c r="I2971" s="93">
        <v>91</v>
      </c>
      <c r="J2971" s="93">
        <v>426</v>
      </c>
      <c r="K2971" s="93">
        <v>14603</v>
      </c>
      <c r="L2971" s="93">
        <v>89273</v>
      </c>
      <c r="M2971" s="48">
        <v>103876</v>
      </c>
      <c r="N2971" s="48">
        <v>240369</v>
      </c>
      <c r="O2971" s="48">
        <v>39634</v>
      </c>
      <c r="P2971" s="48">
        <v>199348</v>
      </c>
      <c r="Q2971" s="48">
        <v>238982</v>
      </c>
      <c r="R2971" s="48">
        <v>303</v>
      </c>
      <c r="S2971" s="48">
        <v>1084</v>
      </c>
      <c r="T2971" s="48">
        <v>1387</v>
      </c>
      <c r="U2971" s="48">
        <v>39937</v>
      </c>
      <c r="V2971" s="48">
        <v>200432</v>
      </c>
      <c r="W2971" s="156">
        <v>32925354</v>
      </c>
      <c r="X2971" s="156">
        <v>164777</v>
      </c>
      <c r="Y2971" s="156">
        <v>33090131</v>
      </c>
      <c r="Z2971" s="28">
        <v>0.93940000000000001</v>
      </c>
      <c r="AA2971" s="28"/>
      <c r="AB2971" s="111">
        <v>22</v>
      </c>
      <c r="AC2971" s="28">
        <v>0.27300000000000002</v>
      </c>
      <c r="AD2971" s="28">
        <v>2.6800000000000001E-2</v>
      </c>
      <c r="AE2971" s="139"/>
      <c r="AF2971" s="139"/>
      <c r="AG2971" s="93">
        <v>13790</v>
      </c>
      <c r="AH2971" s="93">
        <v>30973</v>
      </c>
    </row>
    <row r="2972" spans="1:51">
      <c r="A2972" s="13" t="s">
        <v>124</v>
      </c>
      <c r="B2972" s="2" t="s">
        <v>75</v>
      </c>
      <c r="C2972" s="14" t="s">
        <v>184</v>
      </c>
      <c r="D2972" s="2">
        <v>2016</v>
      </c>
      <c r="E2972" s="14">
        <v>2016</v>
      </c>
      <c r="F2972" s="14" t="s">
        <v>101</v>
      </c>
      <c r="G2972" s="93">
        <v>229</v>
      </c>
      <c r="H2972" s="93">
        <v>1323</v>
      </c>
      <c r="I2972" s="93">
        <v>0</v>
      </c>
      <c r="J2972" s="93">
        <v>3</v>
      </c>
      <c r="K2972" s="93">
        <v>229</v>
      </c>
      <c r="L2972" s="93">
        <v>1326</v>
      </c>
      <c r="M2972" s="48">
        <v>1555</v>
      </c>
      <c r="N2972" s="48">
        <v>3640</v>
      </c>
      <c r="O2972" s="48">
        <v>628</v>
      </c>
      <c r="P2972" s="48">
        <v>2998</v>
      </c>
      <c r="Q2972" s="48">
        <v>3626</v>
      </c>
      <c r="R2972" s="48">
        <v>2</v>
      </c>
      <c r="S2972" s="48">
        <v>12</v>
      </c>
      <c r="T2972" s="48">
        <v>14</v>
      </c>
      <c r="U2972" s="48">
        <v>630</v>
      </c>
      <c r="V2972" s="48">
        <v>3010</v>
      </c>
      <c r="W2972" s="156">
        <v>453702</v>
      </c>
      <c r="X2972" s="156">
        <v>1305</v>
      </c>
      <c r="Y2972" s="156">
        <v>455007</v>
      </c>
      <c r="Z2972" s="28">
        <v>1</v>
      </c>
      <c r="AA2972" s="28"/>
      <c r="AB2972" s="111">
        <v>56</v>
      </c>
      <c r="AC2972" s="28">
        <v>0.19600000000000001</v>
      </c>
      <c r="AD2972" s="28">
        <v>5.74E-2</v>
      </c>
      <c r="AE2972" s="139"/>
      <c r="AF2972" s="139"/>
      <c r="AG2972" s="93">
        <v>222</v>
      </c>
      <c r="AH2972" s="93">
        <v>493</v>
      </c>
    </row>
    <row r="2973" spans="1:51">
      <c r="A2973" s="13" t="s">
        <v>125</v>
      </c>
      <c r="B2973" s="2" t="s">
        <v>75</v>
      </c>
      <c r="C2973" s="14" t="s">
        <v>184</v>
      </c>
      <c r="D2973" s="2">
        <v>2016</v>
      </c>
      <c r="E2973" s="14">
        <v>2016</v>
      </c>
      <c r="F2973" s="14" t="s">
        <v>101</v>
      </c>
      <c r="G2973" s="93">
        <v>933</v>
      </c>
      <c r="H2973" s="93">
        <v>11648</v>
      </c>
      <c r="I2973" s="93">
        <v>0</v>
      </c>
      <c r="J2973" s="93">
        <v>19</v>
      </c>
      <c r="K2973" s="93">
        <v>933</v>
      </c>
      <c r="L2973" s="93">
        <v>11667</v>
      </c>
      <c r="M2973" s="48">
        <v>12600</v>
      </c>
      <c r="N2973" s="48">
        <v>21420</v>
      </c>
      <c r="O2973" s="48">
        <v>2316</v>
      </c>
      <c r="P2973" s="48">
        <v>19061</v>
      </c>
      <c r="Q2973" s="48">
        <v>21377</v>
      </c>
      <c r="R2973" s="48">
        <v>0</v>
      </c>
      <c r="S2973" s="48">
        <v>43</v>
      </c>
      <c r="T2973" s="48">
        <v>43</v>
      </c>
      <c r="U2973" s="48">
        <v>2316</v>
      </c>
      <c r="V2973" s="48">
        <v>19104</v>
      </c>
      <c r="W2973" s="156">
        <v>3008974</v>
      </c>
      <c r="X2973" s="156">
        <v>5627</v>
      </c>
      <c r="Y2973" s="156">
        <v>3014601</v>
      </c>
      <c r="Z2973" s="28">
        <v>0.99660000000000004</v>
      </c>
      <c r="AA2973" s="28"/>
      <c r="AB2973" s="111">
        <v>56</v>
      </c>
      <c r="AC2973" s="28">
        <v>0.19600000000000001</v>
      </c>
      <c r="AD2973" s="28">
        <v>5.74E-2</v>
      </c>
      <c r="AE2973" s="139"/>
      <c r="AF2973" s="139"/>
      <c r="AG2973" s="93">
        <v>613</v>
      </c>
      <c r="AH2973" s="93">
        <v>1139</v>
      </c>
    </row>
    <row r="2974" spans="1:51">
      <c r="A2974" s="13" t="s">
        <v>126</v>
      </c>
      <c r="B2974" s="2" t="s">
        <v>75</v>
      </c>
      <c r="C2974" s="14" t="s">
        <v>184</v>
      </c>
      <c r="D2974" s="2">
        <v>2016</v>
      </c>
      <c r="E2974" s="14">
        <v>2016</v>
      </c>
      <c r="F2974" s="14" t="s">
        <v>101</v>
      </c>
      <c r="G2974" s="93">
        <v>2337</v>
      </c>
      <c r="H2974" s="93">
        <v>14842</v>
      </c>
      <c r="I2974" s="93">
        <v>12</v>
      </c>
      <c r="J2974" s="93">
        <v>137</v>
      </c>
      <c r="K2974" s="93">
        <v>2349</v>
      </c>
      <c r="L2974" s="93">
        <v>14979</v>
      </c>
      <c r="M2974" s="48">
        <v>17328</v>
      </c>
      <c r="N2974" s="48">
        <v>42539</v>
      </c>
      <c r="O2974" s="48">
        <v>6654</v>
      </c>
      <c r="P2974" s="48">
        <v>35453</v>
      </c>
      <c r="Q2974" s="48">
        <v>42107</v>
      </c>
      <c r="R2974" s="48">
        <v>40</v>
      </c>
      <c r="S2974" s="48">
        <v>392</v>
      </c>
      <c r="T2974" s="48">
        <v>432</v>
      </c>
      <c r="U2974" s="48">
        <v>6694</v>
      </c>
      <c r="V2974" s="48">
        <v>35845</v>
      </c>
      <c r="W2974" s="156">
        <v>5374430</v>
      </c>
      <c r="X2974" s="156">
        <v>44624</v>
      </c>
      <c r="Y2974" s="156">
        <v>5419054</v>
      </c>
      <c r="Z2974" s="28">
        <v>0.97740000000000005</v>
      </c>
      <c r="AA2974" s="28"/>
      <c r="AB2974" s="111">
        <v>56</v>
      </c>
      <c r="AC2974" s="28">
        <v>0.19600000000000001</v>
      </c>
      <c r="AD2974" s="28">
        <v>5.74E-2</v>
      </c>
      <c r="AE2974" s="139"/>
      <c r="AF2974" s="139"/>
      <c r="AG2974" s="93">
        <v>879</v>
      </c>
      <c r="AH2974" s="93">
        <v>1723</v>
      </c>
    </row>
    <row r="2975" spans="1:51">
      <c r="A2975" s="13" t="s">
        <v>127</v>
      </c>
      <c r="B2975" s="2" t="s">
        <v>75</v>
      </c>
      <c r="C2975" s="14" t="s">
        <v>184</v>
      </c>
      <c r="D2975" s="2">
        <v>2016</v>
      </c>
      <c r="E2975" s="14">
        <v>2016</v>
      </c>
      <c r="F2975" s="14" t="s">
        <v>101</v>
      </c>
      <c r="G2975" s="93">
        <v>106</v>
      </c>
      <c r="H2975" s="93">
        <v>961</v>
      </c>
      <c r="I2975" s="93">
        <v>1</v>
      </c>
      <c r="J2975" s="93">
        <v>2</v>
      </c>
      <c r="K2975" s="93">
        <v>107</v>
      </c>
      <c r="L2975" s="93">
        <v>963</v>
      </c>
      <c r="M2975" s="48">
        <v>1070</v>
      </c>
      <c r="N2975" s="48">
        <v>2088</v>
      </c>
      <c r="O2975" s="48">
        <v>301</v>
      </c>
      <c r="P2975" s="48">
        <v>1779</v>
      </c>
      <c r="Q2975" s="48">
        <v>2080</v>
      </c>
      <c r="R2975" s="48">
        <v>1</v>
      </c>
      <c r="S2975" s="48">
        <v>7</v>
      </c>
      <c r="T2975" s="48">
        <v>8</v>
      </c>
      <c r="U2975" s="48">
        <v>302</v>
      </c>
      <c r="V2975" s="48">
        <v>1786</v>
      </c>
      <c r="W2975" s="156">
        <v>265695</v>
      </c>
      <c r="X2975" s="156">
        <v>400</v>
      </c>
      <c r="Y2975" s="156">
        <v>266095</v>
      </c>
      <c r="Z2975" s="28">
        <v>1</v>
      </c>
      <c r="AA2975" s="28"/>
      <c r="AB2975" s="111">
        <v>56</v>
      </c>
      <c r="AC2975" s="28">
        <v>0.19600000000000001</v>
      </c>
      <c r="AD2975" s="28">
        <v>5.74E-2</v>
      </c>
      <c r="AE2975" s="139"/>
      <c r="AF2975" s="139"/>
      <c r="AG2975" s="93">
        <v>73</v>
      </c>
      <c r="AH2975" s="93">
        <v>142</v>
      </c>
    </row>
    <row r="2976" spans="1:51">
      <c r="A2976" s="13" t="s">
        <v>128</v>
      </c>
      <c r="B2976" s="2" t="s">
        <v>75</v>
      </c>
      <c r="C2976" s="14" t="s">
        <v>184</v>
      </c>
      <c r="D2976" s="2">
        <v>2016</v>
      </c>
      <c r="E2976" s="14">
        <v>2016</v>
      </c>
      <c r="F2976" s="14" t="s">
        <v>101</v>
      </c>
      <c r="G2976" s="93">
        <v>10722</v>
      </c>
      <c r="H2976" s="93">
        <v>60113</v>
      </c>
      <c r="I2976" s="93">
        <v>23</v>
      </c>
      <c r="J2976" s="93">
        <v>399</v>
      </c>
      <c r="K2976" s="93">
        <v>10745</v>
      </c>
      <c r="L2976" s="93">
        <v>60512</v>
      </c>
      <c r="M2976" s="48">
        <v>71257</v>
      </c>
      <c r="N2976" s="48">
        <v>165897</v>
      </c>
      <c r="O2976" s="48">
        <v>28923</v>
      </c>
      <c r="P2976" s="48">
        <v>135965</v>
      </c>
      <c r="Q2976" s="48">
        <v>164888</v>
      </c>
      <c r="R2976" s="48">
        <v>75</v>
      </c>
      <c r="S2976" s="48">
        <v>934</v>
      </c>
      <c r="T2976" s="48">
        <v>1009</v>
      </c>
      <c r="U2976" s="48">
        <v>28998</v>
      </c>
      <c r="V2976" s="48">
        <v>136899</v>
      </c>
      <c r="W2976" s="156">
        <v>22361821</v>
      </c>
      <c r="X2976" s="156">
        <v>138272</v>
      </c>
      <c r="Y2976" s="156">
        <v>22500093</v>
      </c>
      <c r="Z2976" s="28">
        <v>0.99570000000000003</v>
      </c>
      <c r="AA2976" s="28"/>
      <c r="AB2976" s="111">
        <v>15</v>
      </c>
      <c r="AC2976" s="28">
        <v>0.2</v>
      </c>
      <c r="AD2976" s="28">
        <v>8.6999999999999994E-3</v>
      </c>
      <c r="AE2976" s="139"/>
      <c r="AF2976" s="139"/>
      <c r="AG2976" s="93">
        <v>10152</v>
      </c>
      <c r="AH2976" s="93">
        <v>23194</v>
      </c>
    </row>
    <row r="2977" spans="1:34">
      <c r="A2977" s="13" t="s">
        <v>129</v>
      </c>
      <c r="B2977" s="2" t="s">
        <v>75</v>
      </c>
      <c r="C2977" s="14" t="s">
        <v>184</v>
      </c>
      <c r="D2977" s="2">
        <v>2016</v>
      </c>
      <c r="E2977" s="14">
        <v>2016</v>
      </c>
      <c r="F2977" s="14" t="s">
        <v>101</v>
      </c>
      <c r="G2977" s="93">
        <v>1481</v>
      </c>
      <c r="H2977" s="93">
        <v>9490</v>
      </c>
      <c r="I2977" s="93">
        <v>4</v>
      </c>
      <c r="J2977" s="93">
        <v>60</v>
      </c>
      <c r="K2977" s="93">
        <v>1485</v>
      </c>
      <c r="L2977" s="93">
        <v>9550</v>
      </c>
      <c r="M2977" s="48">
        <v>11035</v>
      </c>
      <c r="N2977" s="48">
        <v>25270</v>
      </c>
      <c r="O2977" s="48">
        <v>4030</v>
      </c>
      <c r="P2977" s="48">
        <v>21059</v>
      </c>
      <c r="Q2977" s="48">
        <v>25089</v>
      </c>
      <c r="R2977" s="48">
        <v>17</v>
      </c>
      <c r="S2977" s="48">
        <v>164</v>
      </c>
      <c r="T2977" s="48">
        <v>181</v>
      </c>
      <c r="U2977" s="48">
        <v>4047</v>
      </c>
      <c r="V2977" s="48">
        <v>21223</v>
      </c>
      <c r="W2977" s="156">
        <v>3265699</v>
      </c>
      <c r="X2977" s="156">
        <v>19144</v>
      </c>
      <c r="Y2977" s="156">
        <v>3284843</v>
      </c>
      <c r="Z2977" s="28">
        <v>0.99539999999999995</v>
      </c>
      <c r="AA2977" s="28"/>
      <c r="AB2977" s="111">
        <v>56</v>
      </c>
      <c r="AC2977" s="28">
        <v>0.19600000000000001</v>
      </c>
      <c r="AD2977" s="28">
        <v>5.74E-2</v>
      </c>
      <c r="AE2977" s="139"/>
      <c r="AF2977" s="139"/>
      <c r="AG2977" s="93">
        <v>1307</v>
      </c>
      <c r="AH2977" s="93">
        <v>2975</v>
      </c>
    </row>
    <row r="2978" spans="1:34">
      <c r="A2978" s="13" t="s">
        <v>130</v>
      </c>
      <c r="B2978" s="2" t="s">
        <v>75</v>
      </c>
      <c r="C2978" s="14" t="s">
        <v>184</v>
      </c>
      <c r="D2978" s="2">
        <v>2016</v>
      </c>
      <c r="E2978" s="14">
        <v>2016</v>
      </c>
      <c r="F2978" s="14" t="s">
        <v>101</v>
      </c>
      <c r="G2978" s="93">
        <v>603</v>
      </c>
      <c r="H2978" s="93">
        <v>6031</v>
      </c>
      <c r="I2978" s="93">
        <v>0</v>
      </c>
      <c r="J2978" s="93">
        <v>20</v>
      </c>
      <c r="K2978" s="93">
        <v>603</v>
      </c>
      <c r="L2978" s="93">
        <v>6051</v>
      </c>
      <c r="M2978" s="48">
        <v>6654</v>
      </c>
      <c r="N2978" s="48">
        <v>12595</v>
      </c>
      <c r="O2978" s="48">
        <v>1585</v>
      </c>
      <c r="P2978" s="48">
        <v>10962</v>
      </c>
      <c r="Q2978" s="48">
        <v>12547</v>
      </c>
      <c r="R2978" s="48">
        <v>1</v>
      </c>
      <c r="S2978" s="48">
        <v>47</v>
      </c>
      <c r="T2978" s="48">
        <v>48</v>
      </c>
      <c r="U2978" s="48">
        <v>1586</v>
      </c>
      <c r="V2978" s="48">
        <v>11009</v>
      </c>
      <c r="W2978" s="156">
        <v>1729437</v>
      </c>
      <c r="X2978" s="156">
        <v>6201</v>
      </c>
      <c r="Y2978" s="156">
        <v>1735638</v>
      </c>
      <c r="Z2978" s="28">
        <v>0.9496</v>
      </c>
      <c r="AA2978" s="28"/>
      <c r="AB2978" s="111">
        <v>56</v>
      </c>
      <c r="AC2978" s="28">
        <v>0.19600000000000001</v>
      </c>
      <c r="AD2978" s="28">
        <v>5.74E-2</v>
      </c>
      <c r="AE2978" s="139"/>
      <c r="AF2978" s="139"/>
      <c r="AG2978" s="93">
        <v>373</v>
      </c>
      <c r="AH2978" s="93">
        <v>758</v>
      </c>
    </row>
    <row r="2979" spans="1:34">
      <c r="A2979" s="13" t="s">
        <v>131</v>
      </c>
      <c r="B2979" s="2" t="s">
        <v>75</v>
      </c>
      <c r="C2979" s="14" t="s">
        <v>184</v>
      </c>
      <c r="D2979" s="2">
        <v>2016</v>
      </c>
      <c r="E2979" s="14">
        <v>2016</v>
      </c>
      <c r="F2979" s="14" t="s">
        <v>101</v>
      </c>
      <c r="G2979" s="93">
        <v>230</v>
      </c>
      <c r="H2979" s="93">
        <v>1322</v>
      </c>
      <c r="I2979" s="93">
        <v>1</v>
      </c>
      <c r="J2979" s="93">
        <v>1</v>
      </c>
      <c r="K2979" s="93">
        <v>231</v>
      </c>
      <c r="L2979" s="93">
        <v>1323</v>
      </c>
      <c r="M2979" s="48">
        <v>1554</v>
      </c>
      <c r="N2979" s="48">
        <v>3155</v>
      </c>
      <c r="O2979" s="48">
        <v>616</v>
      </c>
      <c r="P2979" s="48">
        <v>2533</v>
      </c>
      <c r="Q2979" s="48">
        <v>3149</v>
      </c>
      <c r="R2979" s="48">
        <v>2</v>
      </c>
      <c r="S2979" s="48">
        <v>4</v>
      </c>
      <c r="T2979" s="48">
        <v>6</v>
      </c>
      <c r="U2979" s="48">
        <v>618</v>
      </c>
      <c r="V2979" s="48">
        <v>2537</v>
      </c>
      <c r="W2979" s="156">
        <v>442186</v>
      </c>
      <c r="X2979" s="156">
        <v>419</v>
      </c>
      <c r="Y2979" s="156">
        <v>442605</v>
      </c>
      <c r="Z2979" s="28">
        <v>0.90480000000000005</v>
      </c>
      <c r="AA2979" s="28"/>
      <c r="AB2979" s="111">
        <v>56</v>
      </c>
      <c r="AC2979" s="28">
        <v>0.19600000000000001</v>
      </c>
      <c r="AD2979" s="28">
        <v>5.74E-2</v>
      </c>
      <c r="AE2979" s="139"/>
      <c r="AF2979" s="139"/>
      <c r="AG2979" s="93">
        <v>87</v>
      </c>
      <c r="AH2979" s="93">
        <v>159</v>
      </c>
    </row>
    <row r="2980" spans="1:34">
      <c r="A2980" s="13" t="s">
        <v>132</v>
      </c>
      <c r="B2980" s="2" t="s">
        <v>76</v>
      </c>
      <c r="C2980" s="14" t="s">
        <v>184</v>
      </c>
      <c r="D2980" s="2">
        <v>2016</v>
      </c>
      <c r="E2980" s="14">
        <v>2016</v>
      </c>
      <c r="F2980" s="14" t="s">
        <v>101</v>
      </c>
      <c r="G2980" s="93">
        <v>79657</v>
      </c>
      <c r="H2980" s="93">
        <v>491402</v>
      </c>
      <c r="I2980" s="93">
        <v>983</v>
      </c>
      <c r="J2980" s="93">
        <v>6195</v>
      </c>
      <c r="K2980" s="93">
        <v>80640</v>
      </c>
      <c r="L2980" s="93">
        <v>497597</v>
      </c>
      <c r="M2980" s="48">
        <v>578237</v>
      </c>
      <c r="N2980" s="48">
        <v>1145274</v>
      </c>
      <c r="O2980" s="48">
        <v>187512</v>
      </c>
      <c r="P2980" s="48">
        <v>941756</v>
      </c>
      <c r="Q2980" s="48">
        <v>1129268</v>
      </c>
      <c r="R2980" s="48">
        <v>3209</v>
      </c>
      <c r="S2980" s="48">
        <v>12797</v>
      </c>
      <c r="T2980" s="48">
        <v>16006</v>
      </c>
      <c r="U2980" s="48">
        <v>190721</v>
      </c>
      <c r="V2980" s="48">
        <v>954553</v>
      </c>
      <c r="W2980" s="156">
        <v>166619184</v>
      </c>
      <c r="X2980" s="156">
        <v>2281625</v>
      </c>
      <c r="Y2980" s="156">
        <v>168900809</v>
      </c>
      <c r="Z2980" s="28">
        <v>0.96309999999999996</v>
      </c>
      <c r="AA2980" s="28"/>
      <c r="AB2980" s="111">
        <v>65</v>
      </c>
      <c r="AC2980" s="28">
        <v>0.67700000000000005</v>
      </c>
      <c r="AD2980" s="28">
        <v>4.7100000000000003E-2</v>
      </c>
      <c r="AE2980" s="139"/>
      <c r="AF2980" s="139"/>
      <c r="AG2980" s="93">
        <v>103542</v>
      </c>
      <c r="AH2980" s="93">
        <v>213549</v>
      </c>
    </row>
    <row r="2981" spans="1:34">
      <c r="A2981" s="13" t="s">
        <v>133</v>
      </c>
      <c r="B2981" s="2" t="s">
        <v>75</v>
      </c>
      <c r="C2981" s="14" t="s">
        <v>184</v>
      </c>
      <c r="D2981" s="2">
        <v>2016</v>
      </c>
      <c r="E2981" s="14">
        <v>2016</v>
      </c>
      <c r="F2981" s="14" t="s">
        <v>101</v>
      </c>
      <c r="G2981" s="93">
        <v>1971</v>
      </c>
      <c r="H2981" s="93">
        <v>10367</v>
      </c>
      <c r="I2981" s="93">
        <v>4</v>
      </c>
      <c r="J2981" s="93">
        <v>24</v>
      </c>
      <c r="K2981" s="93">
        <v>1975</v>
      </c>
      <c r="L2981" s="93">
        <v>10391</v>
      </c>
      <c r="M2981" s="48">
        <v>12366</v>
      </c>
      <c r="N2981" s="48">
        <v>30086</v>
      </c>
      <c r="O2981" s="48">
        <v>5347</v>
      </c>
      <c r="P2981" s="48">
        <v>24647</v>
      </c>
      <c r="Q2981" s="48">
        <v>29994</v>
      </c>
      <c r="R2981" s="48">
        <v>12</v>
      </c>
      <c r="S2981" s="48">
        <v>80</v>
      </c>
      <c r="T2981" s="48">
        <v>92</v>
      </c>
      <c r="U2981" s="48">
        <v>5359</v>
      </c>
      <c r="V2981" s="48">
        <v>24727</v>
      </c>
      <c r="W2981" s="156">
        <v>4030252</v>
      </c>
      <c r="X2981" s="156">
        <v>13542</v>
      </c>
      <c r="Y2981" s="156">
        <v>4043794</v>
      </c>
      <c r="Z2981" s="28">
        <v>0.99239999999999995</v>
      </c>
      <c r="AA2981" s="28"/>
      <c r="AB2981" s="111">
        <v>56</v>
      </c>
      <c r="AC2981" s="28">
        <v>0.19600000000000001</v>
      </c>
      <c r="AD2981" s="28">
        <v>5.74E-2</v>
      </c>
      <c r="AE2981" s="139"/>
      <c r="AF2981" s="139"/>
      <c r="AG2981" s="93">
        <v>2898</v>
      </c>
      <c r="AH2981" s="93">
        <v>6913</v>
      </c>
    </row>
    <row r="2982" spans="1:34">
      <c r="A2982" s="13" t="s">
        <v>134</v>
      </c>
      <c r="B2982" s="2" t="s">
        <v>75</v>
      </c>
      <c r="C2982" s="14" t="s">
        <v>184</v>
      </c>
      <c r="D2982" s="2">
        <v>2016</v>
      </c>
      <c r="E2982" s="14">
        <v>2016</v>
      </c>
      <c r="F2982" s="14" t="s">
        <v>101</v>
      </c>
      <c r="G2982" s="93">
        <v>564</v>
      </c>
      <c r="H2982" s="93">
        <v>5572</v>
      </c>
      <c r="I2982" s="93">
        <v>17</v>
      </c>
      <c r="J2982" s="93">
        <v>137</v>
      </c>
      <c r="K2982" s="93">
        <v>581</v>
      </c>
      <c r="L2982" s="93">
        <v>5709</v>
      </c>
      <c r="M2982" s="48">
        <v>6290</v>
      </c>
      <c r="N2982" s="48">
        <v>10396</v>
      </c>
      <c r="O2982" s="48">
        <v>1259</v>
      </c>
      <c r="P2982" s="48">
        <v>8753</v>
      </c>
      <c r="Q2982" s="48">
        <v>10012</v>
      </c>
      <c r="R2982" s="48">
        <v>51</v>
      </c>
      <c r="S2982" s="48">
        <v>333</v>
      </c>
      <c r="T2982" s="48">
        <v>384</v>
      </c>
      <c r="U2982" s="48">
        <v>1310</v>
      </c>
      <c r="V2982" s="48">
        <v>9086</v>
      </c>
      <c r="W2982" s="156">
        <v>1440280</v>
      </c>
      <c r="X2982" s="156">
        <v>31664</v>
      </c>
      <c r="Y2982" s="156">
        <v>1471944</v>
      </c>
      <c r="Z2982" s="28">
        <v>0.99170000000000003</v>
      </c>
      <c r="AA2982" s="28"/>
      <c r="AB2982" s="111">
        <v>56</v>
      </c>
      <c r="AC2982" s="28">
        <v>0.19600000000000001</v>
      </c>
      <c r="AD2982" s="28">
        <v>5.74E-2</v>
      </c>
      <c r="AE2982" s="139"/>
      <c r="AF2982" s="139"/>
      <c r="AG2982" s="93">
        <v>1280</v>
      </c>
      <c r="AH2982" s="93">
        <v>2361</v>
      </c>
    </row>
    <row r="2983" spans="1:34">
      <c r="A2983" s="13" t="s">
        <v>135</v>
      </c>
      <c r="B2983" s="2" t="s">
        <v>75</v>
      </c>
      <c r="C2983" s="14" t="s">
        <v>184</v>
      </c>
      <c r="D2983" s="2">
        <v>2016</v>
      </c>
      <c r="E2983" s="14">
        <v>2016</v>
      </c>
      <c r="F2983" s="14" t="s">
        <v>101</v>
      </c>
      <c r="G2983" s="93">
        <v>122</v>
      </c>
      <c r="H2983" s="93">
        <v>1011</v>
      </c>
      <c r="I2983" s="93">
        <v>1</v>
      </c>
      <c r="J2983" s="93">
        <v>2</v>
      </c>
      <c r="K2983" s="93">
        <v>123</v>
      </c>
      <c r="L2983" s="93">
        <v>1013</v>
      </c>
      <c r="M2983" s="48">
        <v>1136</v>
      </c>
      <c r="N2983" s="48">
        <v>2107</v>
      </c>
      <c r="O2983" s="48">
        <v>353</v>
      </c>
      <c r="P2983" s="48">
        <v>1750</v>
      </c>
      <c r="Q2983" s="48">
        <v>2103</v>
      </c>
      <c r="R2983" s="48">
        <v>1</v>
      </c>
      <c r="S2983" s="48">
        <v>3</v>
      </c>
      <c r="T2983" s="48">
        <v>4</v>
      </c>
      <c r="U2983" s="48">
        <v>354</v>
      </c>
      <c r="V2983" s="48">
        <v>1753</v>
      </c>
      <c r="W2983" s="156">
        <v>284632</v>
      </c>
      <c r="X2983" s="156">
        <v>408</v>
      </c>
      <c r="Y2983" s="156">
        <v>285040</v>
      </c>
      <c r="Z2983" s="28">
        <v>1</v>
      </c>
      <c r="AA2983" s="28"/>
      <c r="AB2983" s="111">
        <v>56</v>
      </c>
      <c r="AC2983" s="28">
        <v>0.19600000000000001</v>
      </c>
      <c r="AD2983" s="28">
        <v>5.74E-2</v>
      </c>
      <c r="AE2983" s="139"/>
      <c r="AF2983" s="139"/>
      <c r="AG2983" s="93">
        <v>23</v>
      </c>
      <c r="AH2983" s="93">
        <v>38</v>
      </c>
    </row>
    <row r="2984" spans="1:34">
      <c r="A2984" s="13" t="s">
        <v>136</v>
      </c>
      <c r="B2984" s="2" t="s">
        <v>75</v>
      </c>
      <c r="C2984" s="14" t="s">
        <v>184</v>
      </c>
      <c r="D2984" s="2">
        <v>2016</v>
      </c>
      <c r="E2984" s="14">
        <v>2016</v>
      </c>
      <c r="F2984" s="14" t="s">
        <v>101</v>
      </c>
      <c r="G2984" s="93">
        <v>649</v>
      </c>
      <c r="H2984" s="93">
        <v>6160</v>
      </c>
      <c r="I2984" s="93">
        <v>1</v>
      </c>
      <c r="J2984" s="93">
        <v>23</v>
      </c>
      <c r="K2984" s="93">
        <v>650</v>
      </c>
      <c r="L2984" s="93">
        <v>6183</v>
      </c>
      <c r="M2984" s="48">
        <v>6833</v>
      </c>
      <c r="N2984" s="48">
        <v>12795</v>
      </c>
      <c r="O2984" s="48">
        <v>1674</v>
      </c>
      <c r="P2984" s="48">
        <v>11063</v>
      </c>
      <c r="Q2984" s="48">
        <v>12737</v>
      </c>
      <c r="R2984" s="48">
        <v>3</v>
      </c>
      <c r="S2984" s="48">
        <v>55</v>
      </c>
      <c r="T2984" s="48">
        <v>58</v>
      </c>
      <c r="U2984" s="48">
        <v>1677</v>
      </c>
      <c r="V2984" s="48">
        <v>11118</v>
      </c>
      <c r="W2984" s="156">
        <v>1826091</v>
      </c>
      <c r="X2984" s="156">
        <v>6975</v>
      </c>
      <c r="Y2984" s="156">
        <v>1833066</v>
      </c>
      <c r="Z2984" s="28">
        <v>0.98450000000000004</v>
      </c>
      <c r="AA2984" s="28"/>
      <c r="AB2984" s="111">
        <v>56</v>
      </c>
      <c r="AC2984" s="28">
        <v>0.19600000000000001</v>
      </c>
      <c r="AD2984" s="28">
        <v>5.74E-2</v>
      </c>
      <c r="AE2984" s="139"/>
      <c r="AF2984" s="139"/>
      <c r="AG2984" s="93">
        <v>564</v>
      </c>
      <c r="AH2984" s="93">
        <v>1236</v>
      </c>
    </row>
    <row r="2985" spans="1:34">
      <c r="A2985" s="13" t="s">
        <v>137</v>
      </c>
      <c r="B2985" s="2" t="s">
        <v>75</v>
      </c>
      <c r="C2985" s="14" t="s">
        <v>184</v>
      </c>
      <c r="D2985" s="2">
        <v>2016</v>
      </c>
      <c r="E2985" s="14">
        <v>2016</v>
      </c>
      <c r="F2985" s="14" t="s">
        <v>101</v>
      </c>
      <c r="G2985" s="93">
        <v>4378</v>
      </c>
      <c r="H2985" s="93">
        <v>20683</v>
      </c>
      <c r="I2985" s="93">
        <v>8</v>
      </c>
      <c r="J2985" s="93">
        <v>39</v>
      </c>
      <c r="K2985" s="93">
        <v>4386</v>
      </c>
      <c r="L2985" s="93">
        <v>20722</v>
      </c>
      <c r="M2985" s="48">
        <v>25108</v>
      </c>
      <c r="N2985" s="48">
        <v>58084</v>
      </c>
      <c r="O2985" s="48">
        <v>11836</v>
      </c>
      <c r="P2985" s="48">
        <v>46111</v>
      </c>
      <c r="Q2985" s="48">
        <v>57947</v>
      </c>
      <c r="R2985" s="48">
        <v>28</v>
      </c>
      <c r="S2985" s="48">
        <v>109</v>
      </c>
      <c r="T2985" s="48">
        <v>137</v>
      </c>
      <c r="U2985" s="48">
        <v>11864</v>
      </c>
      <c r="V2985" s="48">
        <v>46220</v>
      </c>
      <c r="W2985" s="156">
        <v>7823594</v>
      </c>
      <c r="X2985" s="156">
        <v>13082</v>
      </c>
      <c r="Y2985" s="156">
        <v>7836676</v>
      </c>
      <c r="Z2985" s="28">
        <v>0.99639999999999995</v>
      </c>
      <c r="AA2985" s="28"/>
      <c r="AB2985" s="111">
        <v>4</v>
      </c>
      <c r="AC2985" s="28">
        <v>0</v>
      </c>
      <c r="AD2985" s="28">
        <v>3.5200000000000002E-2</v>
      </c>
      <c r="AE2985" s="139"/>
      <c r="AF2985" s="139"/>
      <c r="AG2985" s="93">
        <v>3986</v>
      </c>
      <c r="AH2985" s="93">
        <v>9135</v>
      </c>
    </row>
    <row r="2986" spans="1:34">
      <c r="A2986" s="13" t="s">
        <v>138</v>
      </c>
      <c r="B2986" s="2" t="s">
        <v>75</v>
      </c>
      <c r="C2986" s="14" t="s">
        <v>184</v>
      </c>
      <c r="D2986" s="2">
        <v>2016</v>
      </c>
      <c r="E2986" s="14">
        <v>2016</v>
      </c>
      <c r="F2986" s="14" t="s">
        <v>101</v>
      </c>
      <c r="G2986" s="93">
        <v>72</v>
      </c>
      <c r="H2986" s="93">
        <v>426</v>
      </c>
      <c r="I2986" s="93">
        <v>0</v>
      </c>
      <c r="J2986" s="93">
        <v>1</v>
      </c>
      <c r="K2986" s="93">
        <v>72</v>
      </c>
      <c r="L2986" s="93">
        <v>427</v>
      </c>
      <c r="M2986" s="48">
        <v>499</v>
      </c>
      <c r="N2986" s="48">
        <v>1063</v>
      </c>
      <c r="O2986" s="48">
        <v>180</v>
      </c>
      <c r="P2986" s="48">
        <v>880</v>
      </c>
      <c r="Q2986" s="48">
        <v>1060</v>
      </c>
      <c r="R2986" s="48">
        <v>0</v>
      </c>
      <c r="S2986" s="48">
        <v>3</v>
      </c>
      <c r="T2986" s="48">
        <v>3</v>
      </c>
      <c r="U2986" s="48">
        <v>180</v>
      </c>
      <c r="V2986" s="48">
        <v>883</v>
      </c>
      <c r="W2986" s="156">
        <v>141796</v>
      </c>
      <c r="X2986" s="156">
        <v>217</v>
      </c>
      <c r="Y2986" s="156">
        <v>142013</v>
      </c>
      <c r="Z2986" s="28">
        <v>1</v>
      </c>
      <c r="AA2986" s="28"/>
      <c r="AB2986" s="111">
        <v>56</v>
      </c>
      <c r="AC2986" s="28">
        <v>0.19600000000000001</v>
      </c>
      <c r="AD2986" s="28">
        <v>5.74E-2</v>
      </c>
      <c r="AE2986" s="139"/>
      <c r="AF2986" s="139"/>
      <c r="AG2986" s="93">
        <v>46</v>
      </c>
      <c r="AH2986" s="93">
        <v>81</v>
      </c>
    </row>
    <row r="2987" spans="1:34">
      <c r="A2987" s="13" t="s">
        <v>139</v>
      </c>
      <c r="B2987" s="2" t="s">
        <v>75</v>
      </c>
      <c r="C2987" s="14" t="s">
        <v>184</v>
      </c>
      <c r="D2987" s="2">
        <v>2016</v>
      </c>
      <c r="E2987" s="14">
        <v>2016</v>
      </c>
      <c r="F2987" s="14" t="s">
        <v>101</v>
      </c>
      <c r="G2987" s="93">
        <v>13</v>
      </c>
      <c r="H2987" s="93">
        <v>431</v>
      </c>
      <c r="I2987" s="93">
        <v>0</v>
      </c>
      <c r="J2987" s="93">
        <v>1</v>
      </c>
      <c r="K2987" s="93">
        <v>13</v>
      </c>
      <c r="L2987" s="93">
        <v>432</v>
      </c>
      <c r="M2987" s="48">
        <v>445</v>
      </c>
      <c r="N2987" s="48">
        <v>787</v>
      </c>
      <c r="O2987" s="48">
        <v>36</v>
      </c>
      <c r="P2987" s="48">
        <v>749</v>
      </c>
      <c r="Q2987" s="48">
        <v>785</v>
      </c>
      <c r="R2987" s="48">
        <v>0</v>
      </c>
      <c r="S2987" s="48">
        <v>2</v>
      </c>
      <c r="T2987" s="48">
        <v>2</v>
      </c>
      <c r="U2987" s="48">
        <v>36</v>
      </c>
      <c r="V2987" s="48">
        <v>751</v>
      </c>
      <c r="W2987" s="156">
        <v>105250</v>
      </c>
      <c r="X2987" s="156">
        <v>154</v>
      </c>
      <c r="Y2987" s="156">
        <v>105404</v>
      </c>
      <c r="Z2987" s="28">
        <v>1</v>
      </c>
      <c r="AA2987" s="28"/>
      <c r="AB2987" s="111">
        <v>56</v>
      </c>
      <c r="AC2987" s="28">
        <v>0.19600000000000001</v>
      </c>
      <c r="AD2987" s="28">
        <v>5.74E-2</v>
      </c>
      <c r="AE2987" s="139"/>
      <c r="AF2987" s="139"/>
      <c r="AG2987" s="93">
        <v>64</v>
      </c>
      <c r="AH2987" s="93">
        <v>135</v>
      </c>
    </row>
    <row r="2988" spans="1:34">
      <c r="A2988" s="13" t="s">
        <v>140</v>
      </c>
      <c r="B2988" s="2" t="s">
        <v>75</v>
      </c>
      <c r="C2988" s="14" t="s">
        <v>184</v>
      </c>
      <c r="D2988" s="2">
        <v>2016</v>
      </c>
      <c r="E2988" s="14">
        <v>2016</v>
      </c>
      <c r="F2988" s="14" t="s">
        <v>101</v>
      </c>
      <c r="G2988" s="93">
        <v>3962</v>
      </c>
      <c r="H2988" s="93">
        <v>20920</v>
      </c>
      <c r="I2988" s="93">
        <v>9</v>
      </c>
      <c r="J2988" s="93">
        <v>133</v>
      </c>
      <c r="K2988" s="93">
        <v>3971</v>
      </c>
      <c r="L2988" s="93">
        <v>21053</v>
      </c>
      <c r="M2988" s="48">
        <v>25024</v>
      </c>
      <c r="N2988" s="48">
        <v>56085</v>
      </c>
      <c r="O2988" s="48">
        <v>9942</v>
      </c>
      <c r="P2988" s="48">
        <v>45708</v>
      </c>
      <c r="Q2988" s="48">
        <v>55650</v>
      </c>
      <c r="R2988" s="48">
        <v>30</v>
      </c>
      <c r="S2988" s="48">
        <v>405</v>
      </c>
      <c r="T2988" s="48">
        <v>435</v>
      </c>
      <c r="U2988" s="48">
        <v>9972</v>
      </c>
      <c r="V2988" s="48">
        <v>46113</v>
      </c>
      <c r="W2988" s="156">
        <v>7725748</v>
      </c>
      <c r="X2988" s="156">
        <v>47279</v>
      </c>
      <c r="Y2988" s="156">
        <v>7773027</v>
      </c>
      <c r="Z2988" s="28">
        <v>1</v>
      </c>
      <c r="AA2988" s="28"/>
      <c r="AB2988" s="111">
        <v>5</v>
      </c>
      <c r="AC2988" s="28">
        <v>0</v>
      </c>
      <c r="AD2988" s="28">
        <v>4.4299999999999999E-2</v>
      </c>
      <c r="AE2988" s="139"/>
      <c r="AF2988" s="139"/>
      <c r="AG2988" s="93">
        <v>8236</v>
      </c>
      <c r="AH2988" s="93">
        <v>18427</v>
      </c>
    </row>
    <row r="2989" spans="1:34">
      <c r="A2989" s="13" t="s">
        <v>141</v>
      </c>
      <c r="B2989" s="2" t="s">
        <v>75</v>
      </c>
      <c r="C2989" s="14" t="s">
        <v>184</v>
      </c>
      <c r="D2989" s="2">
        <v>2016</v>
      </c>
      <c r="E2989" s="14">
        <v>2016</v>
      </c>
      <c r="F2989" s="14" t="s">
        <v>101</v>
      </c>
      <c r="G2989" s="93">
        <v>337</v>
      </c>
      <c r="H2989" s="93">
        <v>3285</v>
      </c>
      <c r="I2989" s="93">
        <v>4</v>
      </c>
      <c r="J2989" s="93">
        <v>27</v>
      </c>
      <c r="K2989" s="93">
        <v>341</v>
      </c>
      <c r="L2989" s="93">
        <v>3312</v>
      </c>
      <c r="M2989" s="48">
        <v>3653</v>
      </c>
      <c r="N2989" s="48">
        <v>7541</v>
      </c>
      <c r="O2989" s="48">
        <v>821</v>
      </c>
      <c r="P2989" s="48">
        <v>6624</v>
      </c>
      <c r="Q2989" s="48">
        <v>7445</v>
      </c>
      <c r="R2989" s="48">
        <v>12</v>
      </c>
      <c r="S2989" s="48">
        <v>84</v>
      </c>
      <c r="T2989" s="48">
        <v>96</v>
      </c>
      <c r="U2989" s="48">
        <v>833</v>
      </c>
      <c r="V2989" s="48">
        <v>6708</v>
      </c>
      <c r="W2989" s="156">
        <v>953473</v>
      </c>
      <c r="X2989" s="156">
        <v>6489</v>
      </c>
      <c r="Y2989" s="156">
        <v>959962</v>
      </c>
      <c r="Z2989" s="28">
        <v>0.97850000000000004</v>
      </c>
      <c r="AA2989" s="28"/>
      <c r="AB2989" s="111">
        <v>56</v>
      </c>
      <c r="AC2989" s="28">
        <v>0.19600000000000001</v>
      </c>
      <c r="AD2989" s="28">
        <v>5.74E-2</v>
      </c>
      <c r="AE2989" s="139"/>
      <c r="AF2989" s="139"/>
      <c r="AG2989" s="93">
        <v>798</v>
      </c>
      <c r="AH2989" s="93">
        <v>1705</v>
      </c>
    </row>
    <row r="2990" spans="1:34">
      <c r="A2990" s="13" t="s">
        <v>142</v>
      </c>
      <c r="B2990" s="2" t="s">
        <v>75</v>
      </c>
      <c r="C2990" s="14" t="s">
        <v>184</v>
      </c>
      <c r="D2990" s="2">
        <v>2016</v>
      </c>
      <c r="E2990" s="14">
        <v>2016</v>
      </c>
      <c r="F2990" s="14" t="s">
        <v>101</v>
      </c>
      <c r="G2990" s="93">
        <v>302</v>
      </c>
      <c r="H2990" s="93">
        <v>4035</v>
      </c>
      <c r="I2990" s="93">
        <v>0</v>
      </c>
      <c r="J2990" s="93">
        <v>8</v>
      </c>
      <c r="K2990" s="93">
        <v>302</v>
      </c>
      <c r="L2990" s="93">
        <v>4043</v>
      </c>
      <c r="M2990" s="48">
        <v>4345</v>
      </c>
      <c r="N2990" s="48">
        <v>7788</v>
      </c>
      <c r="O2990" s="48">
        <v>773</v>
      </c>
      <c r="P2990" s="48">
        <v>6997</v>
      </c>
      <c r="Q2990" s="48">
        <v>7770</v>
      </c>
      <c r="R2990" s="48">
        <v>0</v>
      </c>
      <c r="S2990" s="48">
        <v>18</v>
      </c>
      <c r="T2990" s="48">
        <v>18</v>
      </c>
      <c r="U2990" s="48">
        <v>773</v>
      </c>
      <c r="V2990" s="48">
        <v>7015</v>
      </c>
      <c r="W2990" s="156">
        <v>1081908</v>
      </c>
      <c r="X2990" s="156">
        <v>1788</v>
      </c>
      <c r="Y2990" s="156">
        <v>1083696</v>
      </c>
      <c r="Z2990" s="28">
        <v>0.99060000000000004</v>
      </c>
      <c r="AA2990" s="28"/>
      <c r="AB2990" s="111">
        <v>56</v>
      </c>
      <c r="AC2990" s="28">
        <v>0.19600000000000001</v>
      </c>
      <c r="AD2990" s="28">
        <v>5.74E-2</v>
      </c>
      <c r="AE2990" s="139"/>
      <c r="AF2990" s="139"/>
      <c r="AG2990" s="93">
        <v>148</v>
      </c>
      <c r="AH2990" s="93">
        <v>260</v>
      </c>
    </row>
    <row r="2991" spans="1:34">
      <c r="A2991" s="13" t="s">
        <v>143</v>
      </c>
      <c r="B2991" s="2" t="s">
        <v>74</v>
      </c>
      <c r="C2991" s="14" t="s">
        <v>184</v>
      </c>
      <c r="D2991" s="2">
        <v>2016</v>
      </c>
      <c r="E2991" s="14">
        <v>2016</v>
      </c>
      <c r="F2991" s="14" t="s">
        <v>101</v>
      </c>
      <c r="G2991" s="93">
        <v>11709</v>
      </c>
      <c r="H2991" s="93">
        <v>110226</v>
      </c>
      <c r="I2991" s="93">
        <v>95</v>
      </c>
      <c r="J2991" s="93">
        <v>1960</v>
      </c>
      <c r="K2991" s="93">
        <v>11804</v>
      </c>
      <c r="L2991" s="93">
        <v>112186</v>
      </c>
      <c r="M2991" s="48">
        <v>123990</v>
      </c>
      <c r="N2991" s="48">
        <v>255642</v>
      </c>
      <c r="O2991" s="48">
        <v>30103</v>
      </c>
      <c r="P2991" s="48">
        <v>221038</v>
      </c>
      <c r="Q2991" s="48">
        <v>251141</v>
      </c>
      <c r="R2991" s="48">
        <v>325</v>
      </c>
      <c r="S2991" s="48">
        <v>4176</v>
      </c>
      <c r="T2991" s="48">
        <v>4501</v>
      </c>
      <c r="U2991" s="48">
        <v>30428</v>
      </c>
      <c r="V2991" s="48">
        <v>225214</v>
      </c>
      <c r="W2991" s="156">
        <v>34260930</v>
      </c>
      <c r="X2991" s="156">
        <v>532337</v>
      </c>
      <c r="Y2991" s="156">
        <v>34793267</v>
      </c>
      <c r="Z2991" s="28">
        <v>0.98580000000000001</v>
      </c>
      <c r="AA2991" s="28"/>
      <c r="AB2991" s="111">
        <v>28</v>
      </c>
      <c r="AC2991" s="28">
        <v>0.39300000000000002</v>
      </c>
      <c r="AD2991" s="28">
        <v>4.87E-2</v>
      </c>
      <c r="AE2991" s="139"/>
      <c r="AF2991" s="139"/>
      <c r="AG2991" s="93">
        <v>27521</v>
      </c>
      <c r="AH2991" s="93">
        <v>60281</v>
      </c>
    </row>
    <row r="2992" spans="1:34">
      <c r="A2992" s="13" t="s">
        <v>144</v>
      </c>
      <c r="B2992" s="2" t="s">
        <v>74</v>
      </c>
      <c r="C2992" s="14" t="s">
        <v>184</v>
      </c>
      <c r="D2992" s="2">
        <v>2016</v>
      </c>
      <c r="E2992" s="14">
        <v>2016</v>
      </c>
      <c r="F2992" s="14" t="s">
        <v>101</v>
      </c>
      <c r="G2992" s="93">
        <v>773</v>
      </c>
      <c r="H2992" s="93">
        <v>8542</v>
      </c>
      <c r="I2992" s="93">
        <v>5</v>
      </c>
      <c r="J2992" s="93">
        <v>37</v>
      </c>
      <c r="K2992" s="93">
        <v>778</v>
      </c>
      <c r="L2992" s="93">
        <v>8579</v>
      </c>
      <c r="M2992" s="48">
        <v>9357</v>
      </c>
      <c r="N2992" s="48">
        <v>18012</v>
      </c>
      <c r="O2992" s="48">
        <v>1953</v>
      </c>
      <c r="P2992" s="48">
        <v>15956</v>
      </c>
      <c r="Q2992" s="48">
        <v>17909</v>
      </c>
      <c r="R2992" s="48">
        <v>17</v>
      </c>
      <c r="S2992" s="48">
        <v>86</v>
      </c>
      <c r="T2992" s="48">
        <v>103</v>
      </c>
      <c r="U2992" s="48">
        <v>1970</v>
      </c>
      <c r="V2992" s="48">
        <v>16042</v>
      </c>
      <c r="W2992" s="156">
        <v>2333420</v>
      </c>
      <c r="X2992" s="156">
        <v>9874</v>
      </c>
      <c r="Y2992" s="156">
        <v>2343294</v>
      </c>
      <c r="Z2992" s="28">
        <v>0.98099999999999998</v>
      </c>
      <c r="AA2992" s="28"/>
      <c r="AB2992" s="111">
        <v>56</v>
      </c>
      <c r="AC2992" s="28">
        <v>0.19600000000000001</v>
      </c>
      <c r="AD2992" s="28">
        <v>5.74E-2</v>
      </c>
      <c r="AE2992" s="139"/>
      <c r="AF2992" s="139"/>
      <c r="AG2992" s="93">
        <v>632</v>
      </c>
      <c r="AH2992" s="93">
        <v>1288</v>
      </c>
    </row>
    <row r="2993" spans="1:34">
      <c r="A2993" s="13" t="s">
        <v>145</v>
      </c>
      <c r="B2993" s="2" t="s">
        <v>75</v>
      </c>
      <c r="C2993" s="14" t="s">
        <v>184</v>
      </c>
      <c r="D2993" s="2">
        <v>2016</v>
      </c>
      <c r="E2993" s="14">
        <v>2016</v>
      </c>
      <c r="F2993" s="14" t="s">
        <v>101</v>
      </c>
      <c r="G2993" s="93">
        <v>116</v>
      </c>
      <c r="H2993" s="93">
        <v>1106</v>
      </c>
      <c r="I2993" s="93">
        <v>0</v>
      </c>
      <c r="J2993" s="93">
        <v>1</v>
      </c>
      <c r="K2993" s="93">
        <v>116</v>
      </c>
      <c r="L2993" s="93">
        <v>1107</v>
      </c>
      <c r="M2993" s="48">
        <v>1223</v>
      </c>
      <c r="N2993" s="48">
        <v>2269</v>
      </c>
      <c r="O2993" s="48">
        <v>290</v>
      </c>
      <c r="P2993" s="48">
        <v>1976</v>
      </c>
      <c r="Q2993" s="48">
        <v>2266</v>
      </c>
      <c r="R2993" s="48">
        <v>0</v>
      </c>
      <c r="S2993" s="48">
        <v>3</v>
      </c>
      <c r="T2993" s="48">
        <v>3</v>
      </c>
      <c r="U2993" s="48">
        <v>290</v>
      </c>
      <c r="V2993" s="48">
        <v>1979</v>
      </c>
      <c r="W2993" s="156">
        <v>315887</v>
      </c>
      <c r="X2993" s="156">
        <v>558</v>
      </c>
      <c r="Y2993" s="156">
        <v>316445</v>
      </c>
      <c r="Z2993" s="28">
        <v>1</v>
      </c>
      <c r="AA2993" s="28"/>
      <c r="AB2993" s="111">
        <v>56</v>
      </c>
      <c r="AC2993" s="28">
        <v>0.19600000000000001</v>
      </c>
      <c r="AD2993" s="28">
        <v>5.74E-2</v>
      </c>
      <c r="AE2993" s="139"/>
      <c r="AF2993" s="139"/>
      <c r="AG2993" s="93">
        <v>53</v>
      </c>
      <c r="AH2993" s="93">
        <v>86</v>
      </c>
    </row>
    <row r="2994" spans="1:34">
      <c r="A2994" s="13" t="s">
        <v>146</v>
      </c>
      <c r="B2994" s="2" t="s">
        <v>75</v>
      </c>
      <c r="C2994" s="14" t="s">
        <v>184</v>
      </c>
      <c r="D2994" s="2">
        <v>2016</v>
      </c>
      <c r="E2994" s="14">
        <v>2016</v>
      </c>
      <c r="F2994" s="14" t="s">
        <v>101</v>
      </c>
      <c r="G2994" s="93">
        <v>16237</v>
      </c>
      <c r="H2994" s="93">
        <v>112898</v>
      </c>
      <c r="I2994" s="93">
        <v>49</v>
      </c>
      <c r="J2994" s="93">
        <v>461</v>
      </c>
      <c r="K2994" s="93">
        <v>16286</v>
      </c>
      <c r="L2994" s="93">
        <v>113359</v>
      </c>
      <c r="M2994" s="48">
        <v>129645</v>
      </c>
      <c r="N2994" s="48">
        <v>290024</v>
      </c>
      <c r="O2994" s="48">
        <v>44081</v>
      </c>
      <c r="P2994" s="48">
        <v>244532</v>
      </c>
      <c r="Q2994" s="48">
        <v>288613</v>
      </c>
      <c r="R2994" s="48">
        <v>157</v>
      </c>
      <c r="S2994" s="48">
        <v>1254</v>
      </c>
      <c r="T2994" s="48">
        <v>1411</v>
      </c>
      <c r="U2994" s="48">
        <v>44238</v>
      </c>
      <c r="V2994" s="48">
        <v>245786</v>
      </c>
      <c r="W2994" s="156">
        <v>38755389</v>
      </c>
      <c r="X2994" s="156">
        <v>148956</v>
      </c>
      <c r="Y2994" s="156">
        <v>38904345</v>
      </c>
      <c r="Z2994" s="28">
        <v>0.99660000000000004</v>
      </c>
      <c r="AA2994" s="28"/>
      <c r="AB2994" s="111">
        <v>28</v>
      </c>
      <c r="AC2994" s="28">
        <v>0.25</v>
      </c>
      <c r="AD2994" s="28">
        <v>3.9100000000000003E-2</v>
      </c>
      <c r="AE2994" s="139"/>
      <c r="AF2994" s="139"/>
      <c r="AG2994" s="93">
        <v>15281</v>
      </c>
      <c r="AH2994" s="93">
        <v>34377</v>
      </c>
    </row>
    <row r="2995" spans="1:34">
      <c r="A2995" s="13" t="s">
        <v>147</v>
      </c>
      <c r="B2995" s="2" t="s">
        <v>74</v>
      </c>
      <c r="C2995" s="14" t="s">
        <v>184</v>
      </c>
      <c r="D2995" s="2">
        <v>2016</v>
      </c>
      <c r="E2995" s="14">
        <v>2016</v>
      </c>
      <c r="F2995" s="14" t="s">
        <v>101</v>
      </c>
      <c r="G2995" s="93">
        <v>15286</v>
      </c>
      <c r="H2995" s="93">
        <v>87307</v>
      </c>
      <c r="I2995" s="93">
        <v>216</v>
      </c>
      <c r="J2995" s="93">
        <v>1032</v>
      </c>
      <c r="K2995" s="93">
        <v>15502</v>
      </c>
      <c r="L2995" s="93">
        <v>88339</v>
      </c>
      <c r="M2995" s="48">
        <v>103841</v>
      </c>
      <c r="N2995" s="48">
        <v>216589</v>
      </c>
      <c r="O2995" s="48">
        <v>39594</v>
      </c>
      <c r="P2995" s="48">
        <v>173850</v>
      </c>
      <c r="Q2995" s="48">
        <v>213444</v>
      </c>
      <c r="R2995" s="48">
        <v>807</v>
      </c>
      <c r="S2995" s="48">
        <v>2338</v>
      </c>
      <c r="T2995" s="48">
        <v>3145</v>
      </c>
      <c r="U2995" s="48">
        <v>40401</v>
      </c>
      <c r="V2995" s="48">
        <v>176188</v>
      </c>
      <c r="W2995" s="156">
        <v>30820072</v>
      </c>
      <c r="X2995" s="156">
        <v>386340</v>
      </c>
      <c r="Y2995" s="156">
        <v>31206412</v>
      </c>
      <c r="Z2995" s="28">
        <v>0.98599999999999999</v>
      </c>
      <c r="AA2995" s="28"/>
      <c r="AB2995" s="111">
        <v>24</v>
      </c>
      <c r="AC2995" s="28">
        <v>0.41699999999999998</v>
      </c>
      <c r="AD2995" s="28">
        <v>2.64E-2</v>
      </c>
      <c r="AE2995" s="139"/>
      <c r="AF2995" s="139"/>
      <c r="AG2995" s="93">
        <v>8732</v>
      </c>
      <c r="AH2995" s="93">
        <v>17590</v>
      </c>
    </row>
    <row r="2996" spans="1:34">
      <c r="A2996" s="13" t="s">
        <v>148</v>
      </c>
      <c r="B2996" s="2" t="s">
        <v>75</v>
      </c>
      <c r="C2996" s="14" t="s">
        <v>184</v>
      </c>
      <c r="D2996" s="2">
        <v>2016</v>
      </c>
      <c r="E2996" s="14">
        <v>2016</v>
      </c>
      <c r="F2996" s="14" t="s">
        <v>101</v>
      </c>
      <c r="G2996" s="93">
        <v>286</v>
      </c>
      <c r="H2996" s="93">
        <v>2404</v>
      </c>
      <c r="I2996" s="93">
        <v>1</v>
      </c>
      <c r="J2996" s="93">
        <v>11</v>
      </c>
      <c r="K2996" s="93">
        <v>287</v>
      </c>
      <c r="L2996" s="93">
        <v>2415</v>
      </c>
      <c r="M2996" s="48">
        <v>2702</v>
      </c>
      <c r="N2996" s="48">
        <v>6003</v>
      </c>
      <c r="O2996" s="48">
        <v>772</v>
      </c>
      <c r="P2996" s="48">
        <v>5198</v>
      </c>
      <c r="Q2996" s="48">
        <v>5970</v>
      </c>
      <c r="R2996" s="48">
        <v>3</v>
      </c>
      <c r="S2996" s="48">
        <v>30</v>
      </c>
      <c r="T2996" s="48">
        <v>33</v>
      </c>
      <c r="U2996" s="48">
        <v>775</v>
      </c>
      <c r="V2996" s="48">
        <v>5228</v>
      </c>
      <c r="W2996" s="156">
        <v>794717</v>
      </c>
      <c r="X2996" s="156">
        <v>2849</v>
      </c>
      <c r="Y2996" s="156">
        <v>797566</v>
      </c>
      <c r="Z2996" s="28">
        <v>1</v>
      </c>
      <c r="AA2996" s="28"/>
      <c r="AB2996" s="111">
        <v>56</v>
      </c>
      <c r="AC2996" s="28">
        <v>0.19600000000000001</v>
      </c>
      <c r="AD2996" s="28">
        <v>5.74E-2</v>
      </c>
      <c r="AE2996" s="139"/>
      <c r="AF2996" s="139"/>
      <c r="AG2996" s="93">
        <v>409</v>
      </c>
      <c r="AH2996" s="93">
        <v>948</v>
      </c>
    </row>
    <row r="2997" spans="1:34">
      <c r="A2997" s="13" t="s">
        <v>149</v>
      </c>
      <c r="B2997" s="2" t="s">
        <v>75</v>
      </c>
      <c r="C2997" s="14" t="s">
        <v>184</v>
      </c>
      <c r="D2997" s="2">
        <v>2016</v>
      </c>
      <c r="E2997" s="14">
        <v>2016</v>
      </c>
      <c r="F2997" s="14" t="s">
        <v>101</v>
      </c>
      <c r="G2997" s="93">
        <v>26198</v>
      </c>
      <c r="H2997" s="93">
        <v>152891</v>
      </c>
      <c r="I2997" s="93">
        <v>65</v>
      </c>
      <c r="J2997" s="93">
        <v>661</v>
      </c>
      <c r="K2997" s="93">
        <v>26263</v>
      </c>
      <c r="L2997" s="93">
        <v>153552</v>
      </c>
      <c r="M2997" s="48">
        <v>179815</v>
      </c>
      <c r="N2997" s="48">
        <v>393948</v>
      </c>
      <c r="O2997" s="48">
        <v>69743</v>
      </c>
      <c r="P2997" s="48">
        <v>322384</v>
      </c>
      <c r="Q2997" s="48">
        <v>392127</v>
      </c>
      <c r="R2997" s="48">
        <v>218</v>
      </c>
      <c r="S2997" s="48">
        <v>1603</v>
      </c>
      <c r="T2997" s="48">
        <v>1821</v>
      </c>
      <c r="U2997" s="48">
        <v>69961</v>
      </c>
      <c r="V2997" s="48">
        <v>323987</v>
      </c>
      <c r="W2997" s="156">
        <v>53954257</v>
      </c>
      <c r="X2997" s="156">
        <v>202989</v>
      </c>
      <c r="Y2997" s="156">
        <v>54157246</v>
      </c>
      <c r="Z2997" s="28">
        <v>0.99860000000000004</v>
      </c>
      <c r="AA2997" s="28"/>
      <c r="AB2997" s="111">
        <v>25</v>
      </c>
      <c r="AC2997" s="28">
        <v>0.28000000000000003</v>
      </c>
      <c r="AD2997" s="28">
        <v>1.8800000000000001E-2</v>
      </c>
      <c r="AE2997" s="139"/>
      <c r="AF2997" s="139"/>
      <c r="AG2997" s="93">
        <v>19533</v>
      </c>
      <c r="AH2997" s="93">
        <v>42345</v>
      </c>
    </row>
    <row r="2998" spans="1:34">
      <c r="A2998" s="13" t="s">
        <v>150</v>
      </c>
      <c r="B2998" s="2" t="s">
        <v>74</v>
      </c>
      <c r="C2998" s="14" t="s">
        <v>184</v>
      </c>
      <c r="D2998" s="2">
        <v>2016</v>
      </c>
      <c r="E2998" s="14">
        <v>2016</v>
      </c>
      <c r="F2998" s="14" t="s">
        <v>101</v>
      </c>
      <c r="G2998" s="93">
        <v>14702</v>
      </c>
      <c r="H2998" s="93">
        <v>126929</v>
      </c>
      <c r="I2998" s="93">
        <v>136</v>
      </c>
      <c r="J2998" s="93">
        <v>1386</v>
      </c>
      <c r="K2998" s="93">
        <v>14838</v>
      </c>
      <c r="L2998" s="93">
        <v>128315</v>
      </c>
      <c r="M2998" s="48">
        <v>143153</v>
      </c>
      <c r="N2998" s="48">
        <v>288774</v>
      </c>
      <c r="O2998" s="48">
        <v>40268</v>
      </c>
      <c r="P2998" s="48">
        <v>245072</v>
      </c>
      <c r="Q2998" s="48">
        <v>285340</v>
      </c>
      <c r="R2998" s="48">
        <v>458</v>
      </c>
      <c r="S2998" s="48">
        <v>2976</v>
      </c>
      <c r="T2998" s="48">
        <v>3434</v>
      </c>
      <c r="U2998" s="48">
        <v>40726</v>
      </c>
      <c r="V2998" s="48">
        <v>248048</v>
      </c>
      <c r="W2998" s="156">
        <v>38944833</v>
      </c>
      <c r="X2998" s="156">
        <v>391713</v>
      </c>
      <c r="Y2998" s="156">
        <v>39336546</v>
      </c>
      <c r="Z2998" s="28">
        <v>0.95030000000000003</v>
      </c>
      <c r="AA2998" s="28"/>
      <c r="AB2998" s="111">
        <v>33</v>
      </c>
      <c r="AC2998" s="28">
        <v>0.39400000000000002</v>
      </c>
      <c r="AD2998" s="28">
        <v>1.7999999999999999E-2</v>
      </c>
      <c r="AE2998" s="139"/>
      <c r="AF2998" s="139"/>
      <c r="AG2998" s="93">
        <v>15266</v>
      </c>
      <c r="AH2998" s="93">
        <v>31769</v>
      </c>
    </row>
    <row r="2999" spans="1:34">
      <c r="A2999" s="13" t="s">
        <v>151</v>
      </c>
      <c r="B2999" s="2" t="s">
        <v>74</v>
      </c>
      <c r="C2999" s="14" t="s">
        <v>184</v>
      </c>
      <c r="D2999" s="2">
        <v>2016</v>
      </c>
      <c r="E2999" s="14">
        <v>2016</v>
      </c>
      <c r="F2999" s="14" t="s">
        <v>101</v>
      </c>
      <c r="G2999" s="93">
        <v>2306</v>
      </c>
      <c r="H2999" s="93">
        <v>31085</v>
      </c>
      <c r="I2999" s="93">
        <v>69</v>
      </c>
      <c r="J2999" s="93">
        <v>1466</v>
      </c>
      <c r="K2999" s="93">
        <v>2375</v>
      </c>
      <c r="L2999" s="93">
        <v>32551</v>
      </c>
      <c r="M2999" s="48">
        <v>34926</v>
      </c>
      <c r="N2999" s="48">
        <v>52808</v>
      </c>
      <c r="O2999" s="48">
        <v>5125</v>
      </c>
      <c r="P2999" s="48">
        <v>45304</v>
      </c>
      <c r="Q2999" s="48">
        <v>50429</v>
      </c>
      <c r="R2999" s="48">
        <v>190</v>
      </c>
      <c r="S2999" s="48">
        <v>2189</v>
      </c>
      <c r="T2999" s="48">
        <v>2379</v>
      </c>
      <c r="U2999" s="48">
        <v>5315</v>
      </c>
      <c r="V2999" s="48">
        <v>47493</v>
      </c>
      <c r="W2999" s="156">
        <v>7512586</v>
      </c>
      <c r="X2999" s="156">
        <v>290939</v>
      </c>
      <c r="Y2999" s="156">
        <v>7803525</v>
      </c>
      <c r="Z2999" s="28">
        <v>0.97070000000000001</v>
      </c>
      <c r="AA2999" s="28"/>
      <c r="AB2999" s="111">
        <v>7</v>
      </c>
      <c r="AC2999" s="28">
        <v>0.71399999999999997</v>
      </c>
      <c r="AD2999" s="28">
        <v>5.6300000000000003E-2</v>
      </c>
      <c r="AE2999" s="139"/>
      <c r="AF2999" s="139"/>
      <c r="AG2999" s="93">
        <v>3942</v>
      </c>
      <c r="AH2999" s="93">
        <v>6357</v>
      </c>
    </row>
    <row r="3000" spans="1:34">
      <c r="A3000" s="13" t="s">
        <v>152</v>
      </c>
      <c r="B3000" s="2" t="s">
        <v>75</v>
      </c>
      <c r="C3000" s="14" t="s">
        <v>184</v>
      </c>
      <c r="D3000" s="2">
        <v>2016</v>
      </c>
      <c r="E3000" s="14">
        <v>2016</v>
      </c>
      <c r="F3000" s="14" t="s">
        <v>101</v>
      </c>
      <c r="G3000" s="93">
        <v>7700</v>
      </c>
      <c r="H3000" s="93">
        <v>44517</v>
      </c>
      <c r="I3000" s="93">
        <v>21</v>
      </c>
      <c r="J3000" s="93">
        <v>298</v>
      </c>
      <c r="K3000" s="93">
        <v>7721</v>
      </c>
      <c r="L3000" s="93">
        <v>44815</v>
      </c>
      <c r="M3000" s="48">
        <v>52536</v>
      </c>
      <c r="N3000" s="48">
        <v>118596</v>
      </c>
      <c r="O3000" s="48">
        <v>19603</v>
      </c>
      <c r="P3000" s="48">
        <v>98108</v>
      </c>
      <c r="Q3000" s="48">
        <v>117711</v>
      </c>
      <c r="R3000" s="48">
        <v>75</v>
      </c>
      <c r="S3000" s="48">
        <v>810</v>
      </c>
      <c r="T3000" s="48">
        <v>885</v>
      </c>
      <c r="U3000" s="48">
        <v>19678</v>
      </c>
      <c r="V3000" s="48">
        <v>98918</v>
      </c>
      <c r="W3000" s="156">
        <v>15954444</v>
      </c>
      <c r="X3000" s="156">
        <v>97877</v>
      </c>
      <c r="Y3000" s="156">
        <v>16052321</v>
      </c>
      <c r="Z3000" s="28">
        <v>0.99350000000000005</v>
      </c>
      <c r="AA3000" s="28"/>
      <c r="AB3000" s="111">
        <v>9</v>
      </c>
      <c r="AC3000" s="28">
        <v>0.222</v>
      </c>
      <c r="AD3000" s="28">
        <v>2.76E-2</v>
      </c>
      <c r="AE3000" s="139"/>
      <c r="AF3000" s="139"/>
      <c r="AG3000" s="93">
        <v>6824</v>
      </c>
      <c r="AH3000" s="93">
        <v>14912</v>
      </c>
    </row>
    <row r="3001" spans="1:34">
      <c r="A3001" s="13" t="s">
        <v>153</v>
      </c>
      <c r="B3001" s="2" t="s">
        <v>74</v>
      </c>
      <c r="C3001" s="14" t="s">
        <v>184</v>
      </c>
      <c r="D3001" s="2">
        <v>2016</v>
      </c>
      <c r="E3001" s="14">
        <v>2016</v>
      </c>
      <c r="F3001" s="14" t="s">
        <v>101</v>
      </c>
      <c r="G3001" s="93">
        <v>999</v>
      </c>
      <c r="H3001" s="93">
        <v>9127</v>
      </c>
      <c r="I3001" s="93">
        <v>1</v>
      </c>
      <c r="J3001" s="93">
        <v>28</v>
      </c>
      <c r="K3001" s="93">
        <v>1000</v>
      </c>
      <c r="L3001" s="93">
        <v>9155</v>
      </c>
      <c r="M3001" s="48">
        <v>10155</v>
      </c>
      <c r="N3001" s="48">
        <v>18634</v>
      </c>
      <c r="O3001" s="48">
        <v>2490</v>
      </c>
      <c r="P3001" s="48">
        <v>16066</v>
      </c>
      <c r="Q3001" s="48">
        <v>18556</v>
      </c>
      <c r="R3001" s="48">
        <v>6</v>
      </c>
      <c r="S3001" s="48">
        <v>72</v>
      </c>
      <c r="T3001" s="48">
        <v>78</v>
      </c>
      <c r="U3001" s="48">
        <v>2496</v>
      </c>
      <c r="V3001" s="48">
        <v>16138</v>
      </c>
      <c r="W3001" s="156">
        <v>2520271</v>
      </c>
      <c r="X3001" s="156">
        <v>6489</v>
      </c>
      <c r="Y3001" s="156">
        <v>2526760</v>
      </c>
      <c r="Z3001" s="28">
        <v>0.95069999999999999</v>
      </c>
      <c r="AA3001" s="28"/>
      <c r="AB3001" s="111">
        <v>56</v>
      </c>
      <c r="AC3001" s="28">
        <v>0.19600000000000001</v>
      </c>
      <c r="AD3001" s="28">
        <v>5.74E-2</v>
      </c>
      <c r="AE3001" s="139"/>
      <c r="AF3001" s="139"/>
      <c r="AG3001" s="93">
        <v>1105</v>
      </c>
      <c r="AH3001" s="93">
        <v>2328</v>
      </c>
    </row>
    <row r="3002" spans="1:34">
      <c r="A3002" s="13" t="s">
        <v>154</v>
      </c>
      <c r="B3002" s="2" t="s">
        <v>74</v>
      </c>
      <c r="C3002" s="14" t="s">
        <v>184</v>
      </c>
      <c r="D3002" s="2">
        <v>2016</v>
      </c>
      <c r="E3002" s="14">
        <v>2016</v>
      </c>
      <c r="F3002" s="14" t="s">
        <v>101</v>
      </c>
      <c r="G3002" s="93">
        <v>963</v>
      </c>
      <c r="H3002" s="93">
        <v>14216</v>
      </c>
      <c r="I3002" s="93">
        <v>13</v>
      </c>
      <c r="J3002" s="93">
        <v>337</v>
      </c>
      <c r="K3002" s="93">
        <v>976</v>
      </c>
      <c r="L3002" s="93">
        <v>14553</v>
      </c>
      <c r="M3002" s="48">
        <v>15529</v>
      </c>
      <c r="N3002" s="48">
        <v>30087</v>
      </c>
      <c r="O3002" s="48">
        <v>2290</v>
      </c>
      <c r="P3002" s="48">
        <v>26948</v>
      </c>
      <c r="Q3002" s="48">
        <v>29238</v>
      </c>
      <c r="R3002" s="48">
        <v>41</v>
      </c>
      <c r="S3002" s="48">
        <v>808</v>
      </c>
      <c r="T3002" s="48">
        <v>849</v>
      </c>
      <c r="U3002" s="48">
        <v>2331</v>
      </c>
      <c r="V3002" s="48">
        <v>27756</v>
      </c>
      <c r="W3002" s="156">
        <v>3925243</v>
      </c>
      <c r="X3002" s="156">
        <v>82003</v>
      </c>
      <c r="Y3002" s="156">
        <v>4007246</v>
      </c>
      <c r="Z3002" s="28">
        <v>0.96020000000000005</v>
      </c>
      <c r="AA3002" s="28"/>
      <c r="AB3002" s="111">
        <v>56</v>
      </c>
      <c r="AC3002" s="28">
        <v>0.19600000000000001</v>
      </c>
      <c r="AD3002" s="28">
        <v>5.74E-2</v>
      </c>
      <c r="AE3002" s="139"/>
      <c r="AF3002" s="139"/>
      <c r="AG3002" s="93">
        <v>3608</v>
      </c>
      <c r="AH3002" s="93">
        <v>7066</v>
      </c>
    </row>
    <row r="3003" spans="1:34">
      <c r="A3003" s="13" t="s">
        <v>155</v>
      </c>
      <c r="B3003" s="2" t="s">
        <v>74</v>
      </c>
      <c r="C3003" s="14" t="s">
        <v>184</v>
      </c>
      <c r="D3003" s="2">
        <v>2016</v>
      </c>
      <c r="E3003" s="14">
        <v>2016</v>
      </c>
      <c r="F3003" s="14" t="s">
        <v>101</v>
      </c>
      <c r="G3003" s="93">
        <v>2690</v>
      </c>
      <c r="H3003" s="93">
        <v>16422</v>
      </c>
      <c r="I3003" s="93">
        <v>7</v>
      </c>
      <c r="J3003" s="93">
        <v>103</v>
      </c>
      <c r="K3003" s="93">
        <v>2697</v>
      </c>
      <c r="L3003" s="93">
        <v>16525</v>
      </c>
      <c r="M3003" s="48">
        <v>19222</v>
      </c>
      <c r="N3003" s="48">
        <v>40347</v>
      </c>
      <c r="O3003" s="48">
        <v>6866</v>
      </c>
      <c r="P3003" s="48">
        <v>33233</v>
      </c>
      <c r="Q3003" s="48">
        <v>40099</v>
      </c>
      <c r="R3003" s="48">
        <v>22</v>
      </c>
      <c r="S3003" s="48">
        <v>226</v>
      </c>
      <c r="T3003" s="48">
        <v>248</v>
      </c>
      <c r="U3003" s="48">
        <v>6888</v>
      </c>
      <c r="V3003" s="48">
        <v>33459</v>
      </c>
      <c r="W3003" s="156">
        <v>5525558</v>
      </c>
      <c r="X3003" s="156">
        <v>30608</v>
      </c>
      <c r="Y3003" s="156">
        <v>5556166</v>
      </c>
      <c r="Z3003" s="28">
        <v>0.96840000000000004</v>
      </c>
      <c r="AA3003" s="28"/>
      <c r="AB3003" s="111">
        <v>56</v>
      </c>
      <c r="AC3003" s="28">
        <v>0.19600000000000001</v>
      </c>
      <c r="AD3003" s="28">
        <v>5.74E-2</v>
      </c>
      <c r="AE3003" s="139"/>
      <c r="AF3003" s="139"/>
      <c r="AG3003" s="93">
        <v>5146</v>
      </c>
      <c r="AH3003" s="93">
        <v>11799</v>
      </c>
    </row>
    <row r="3004" spans="1:34">
      <c r="A3004" s="13" t="s">
        <v>156</v>
      </c>
      <c r="B3004" s="2" t="s">
        <v>74</v>
      </c>
      <c r="C3004" s="14" t="s">
        <v>184</v>
      </c>
      <c r="D3004" s="2">
        <v>2016</v>
      </c>
      <c r="E3004" s="14">
        <v>2016</v>
      </c>
      <c r="F3004" s="14" t="s">
        <v>101</v>
      </c>
      <c r="G3004" s="93">
        <v>4871</v>
      </c>
      <c r="H3004" s="93">
        <v>47852</v>
      </c>
      <c r="I3004" s="93">
        <v>44</v>
      </c>
      <c r="J3004" s="93">
        <v>1074</v>
      </c>
      <c r="K3004" s="93">
        <v>4915</v>
      </c>
      <c r="L3004" s="93">
        <v>48926</v>
      </c>
      <c r="M3004" s="48">
        <v>53841</v>
      </c>
      <c r="N3004" s="48">
        <v>106111</v>
      </c>
      <c r="O3004" s="48">
        <v>11800</v>
      </c>
      <c r="P3004" s="48">
        <v>91993</v>
      </c>
      <c r="Q3004" s="48">
        <v>103793</v>
      </c>
      <c r="R3004" s="48">
        <v>142</v>
      </c>
      <c r="S3004" s="48">
        <v>2176</v>
      </c>
      <c r="T3004" s="48">
        <v>2318</v>
      </c>
      <c r="U3004" s="48">
        <v>11942</v>
      </c>
      <c r="V3004" s="48">
        <v>94169</v>
      </c>
      <c r="W3004" s="156">
        <v>14300691</v>
      </c>
      <c r="X3004" s="156">
        <v>280947</v>
      </c>
      <c r="Y3004" s="156">
        <v>14581638</v>
      </c>
      <c r="Z3004" s="28">
        <v>0.9859</v>
      </c>
      <c r="AA3004" s="28"/>
      <c r="AB3004" s="111">
        <v>12</v>
      </c>
      <c r="AC3004" s="28">
        <v>0.33300000000000002</v>
      </c>
      <c r="AD3004" s="28">
        <v>4.1500000000000002E-2</v>
      </c>
      <c r="AE3004" s="139"/>
      <c r="AF3004" s="139"/>
      <c r="AG3004" s="93">
        <v>9900</v>
      </c>
      <c r="AH3004" s="93">
        <v>20352</v>
      </c>
    </row>
    <row r="3005" spans="1:34">
      <c r="A3005" s="13" t="s">
        <v>157</v>
      </c>
      <c r="B3005" s="2" t="s">
        <v>74</v>
      </c>
      <c r="C3005" s="14" t="s">
        <v>184</v>
      </c>
      <c r="D3005" s="2">
        <v>2016</v>
      </c>
      <c r="E3005" s="14">
        <v>2016</v>
      </c>
      <c r="F3005" s="14" t="s">
        <v>101</v>
      </c>
      <c r="G3005" s="93">
        <v>1240</v>
      </c>
      <c r="H3005" s="93">
        <v>13795</v>
      </c>
      <c r="I3005" s="93">
        <v>1</v>
      </c>
      <c r="J3005" s="93">
        <v>27</v>
      </c>
      <c r="K3005" s="93">
        <v>1241</v>
      </c>
      <c r="L3005" s="93">
        <v>13822</v>
      </c>
      <c r="M3005" s="48">
        <v>15063</v>
      </c>
      <c r="N3005" s="48">
        <v>27739</v>
      </c>
      <c r="O3005" s="48">
        <v>3030</v>
      </c>
      <c r="P3005" s="48">
        <v>24629</v>
      </c>
      <c r="Q3005" s="48">
        <v>27659</v>
      </c>
      <c r="R3005" s="48">
        <v>3</v>
      </c>
      <c r="S3005" s="48">
        <v>77</v>
      </c>
      <c r="T3005" s="48">
        <v>80</v>
      </c>
      <c r="U3005" s="48">
        <v>3033</v>
      </c>
      <c r="V3005" s="48">
        <v>24706</v>
      </c>
      <c r="W3005" s="156">
        <v>3781244</v>
      </c>
      <c r="X3005" s="156">
        <v>9068</v>
      </c>
      <c r="Y3005" s="156">
        <v>3790312</v>
      </c>
      <c r="Z3005" s="28">
        <v>0.96909999999999996</v>
      </c>
      <c r="AA3005" s="28"/>
      <c r="AB3005" s="111">
        <v>56</v>
      </c>
      <c r="AC3005" s="28">
        <v>0.19600000000000001</v>
      </c>
      <c r="AD3005" s="28">
        <v>5.74E-2</v>
      </c>
      <c r="AE3005" s="139"/>
      <c r="AF3005" s="139"/>
      <c r="AG3005" s="93">
        <v>2671</v>
      </c>
      <c r="AH3005" s="93">
        <v>5695</v>
      </c>
    </row>
    <row r="3006" spans="1:34">
      <c r="A3006" s="13" t="s">
        <v>158</v>
      </c>
      <c r="B3006" s="2" t="s">
        <v>75</v>
      </c>
      <c r="C3006" s="14" t="s">
        <v>184</v>
      </c>
      <c r="D3006" s="2">
        <v>2016</v>
      </c>
      <c r="E3006" s="14">
        <v>2016</v>
      </c>
      <c r="F3006" s="14" t="s">
        <v>101</v>
      </c>
      <c r="G3006" s="93">
        <v>1342</v>
      </c>
      <c r="H3006" s="93">
        <v>11621</v>
      </c>
      <c r="I3006" s="93">
        <v>3</v>
      </c>
      <c r="J3006" s="93">
        <v>24</v>
      </c>
      <c r="K3006" s="93">
        <v>1345</v>
      </c>
      <c r="L3006" s="93">
        <v>11645</v>
      </c>
      <c r="M3006" s="48">
        <v>12990</v>
      </c>
      <c r="N3006" s="48">
        <v>24651</v>
      </c>
      <c r="O3006" s="48">
        <v>3304</v>
      </c>
      <c r="P3006" s="48">
        <v>21297</v>
      </c>
      <c r="Q3006" s="48">
        <v>24601</v>
      </c>
      <c r="R3006" s="48">
        <v>5</v>
      </c>
      <c r="S3006" s="48">
        <v>45</v>
      </c>
      <c r="T3006" s="48">
        <v>50</v>
      </c>
      <c r="U3006" s="48">
        <v>3309</v>
      </c>
      <c r="V3006" s="48">
        <v>21342</v>
      </c>
      <c r="W3006" s="156">
        <v>3250988</v>
      </c>
      <c r="X3006" s="156">
        <v>5914</v>
      </c>
      <c r="Y3006" s="156">
        <v>3256902</v>
      </c>
      <c r="Z3006" s="28">
        <v>0.98580000000000001</v>
      </c>
      <c r="AA3006" s="28"/>
      <c r="AB3006" s="111">
        <v>56</v>
      </c>
      <c r="AC3006" s="28">
        <v>0.19600000000000001</v>
      </c>
      <c r="AD3006" s="28">
        <v>5.74E-2</v>
      </c>
      <c r="AE3006" s="139"/>
      <c r="AF3006" s="139"/>
      <c r="AG3006" s="93">
        <v>579</v>
      </c>
      <c r="AH3006" s="93">
        <v>944</v>
      </c>
    </row>
    <row r="3007" spans="1:34">
      <c r="A3007" s="13" t="s">
        <v>159</v>
      </c>
      <c r="B3007" s="2" t="s">
        <v>75</v>
      </c>
      <c r="C3007" s="14" t="s">
        <v>184</v>
      </c>
      <c r="D3007" s="2">
        <v>2016</v>
      </c>
      <c r="E3007" s="14">
        <v>2016</v>
      </c>
      <c r="F3007" s="14" t="s">
        <v>101</v>
      </c>
      <c r="G3007" s="93">
        <v>7</v>
      </c>
      <c r="H3007" s="93">
        <v>149</v>
      </c>
      <c r="I3007" s="93">
        <v>0</v>
      </c>
      <c r="J3007" s="93">
        <v>0</v>
      </c>
      <c r="K3007" s="93">
        <v>7</v>
      </c>
      <c r="L3007" s="93">
        <v>149</v>
      </c>
      <c r="M3007" s="48">
        <v>156</v>
      </c>
      <c r="N3007" s="48">
        <v>279</v>
      </c>
      <c r="O3007" s="48">
        <v>22</v>
      </c>
      <c r="P3007" s="48">
        <v>257</v>
      </c>
      <c r="Q3007" s="48">
        <v>279</v>
      </c>
      <c r="R3007" s="48">
        <v>0</v>
      </c>
      <c r="S3007" s="48">
        <v>0</v>
      </c>
      <c r="T3007" s="48">
        <v>0</v>
      </c>
      <c r="U3007" s="48">
        <v>22</v>
      </c>
      <c r="V3007" s="48">
        <v>257</v>
      </c>
      <c r="W3007" s="156">
        <v>36367</v>
      </c>
      <c r="X3007" s="156">
        <v>0</v>
      </c>
      <c r="Y3007" s="156">
        <v>36367</v>
      </c>
      <c r="Z3007" s="28">
        <v>1</v>
      </c>
      <c r="AA3007" s="28"/>
      <c r="AB3007" s="111">
        <v>56</v>
      </c>
      <c r="AC3007" s="28">
        <v>0.19600000000000001</v>
      </c>
      <c r="AD3007" s="28">
        <v>5.74E-2</v>
      </c>
      <c r="AE3007" s="139"/>
      <c r="AF3007" s="139"/>
      <c r="AG3007" s="93">
        <v>1</v>
      </c>
      <c r="AH3007" s="93">
        <v>1</v>
      </c>
    </row>
    <row r="3008" spans="1:34">
      <c r="A3008" s="13" t="s">
        <v>160</v>
      </c>
      <c r="B3008" s="2" t="s">
        <v>75</v>
      </c>
      <c r="C3008" s="14" t="s">
        <v>184</v>
      </c>
      <c r="D3008" s="2">
        <v>2016</v>
      </c>
      <c r="E3008" s="14">
        <v>2016</v>
      </c>
      <c r="F3008" s="14" t="s">
        <v>101</v>
      </c>
      <c r="G3008" s="93">
        <v>461</v>
      </c>
      <c r="H3008" s="93">
        <v>2857</v>
      </c>
      <c r="I3008" s="93">
        <v>1</v>
      </c>
      <c r="J3008" s="93">
        <v>7</v>
      </c>
      <c r="K3008" s="93">
        <v>462</v>
      </c>
      <c r="L3008" s="93">
        <v>2864</v>
      </c>
      <c r="M3008" s="48">
        <v>3326</v>
      </c>
      <c r="N3008" s="48">
        <v>7055</v>
      </c>
      <c r="O3008" s="48">
        <v>1285</v>
      </c>
      <c r="P3008" s="48">
        <v>5752</v>
      </c>
      <c r="Q3008" s="48">
        <v>7037</v>
      </c>
      <c r="R3008" s="48">
        <v>2</v>
      </c>
      <c r="S3008" s="48">
        <v>16</v>
      </c>
      <c r="T3008" s="48">
        <v>18</v>
      </c>
      <c r="U3008" s="48">
        <v>1287</v>
      </c>
      <c r="V3008" s="48">
        <v>5768</v>
      </c>
      <c r="W3008" s="156">
        <v>938764</v>
      </c>
      <c r="X3008" s="156">
        <v>2019</v>
      </c>
      <c r="Y3008" s="156">
        <v>940783</v>
      </c>
      <c r="Z3008" s="28">
        <v>0.98909999999999998</v>
      </c>
      <c r="AA3008" s="28"/>
      <c r="AB3008" s="111">
        <v>56</v>
      </c>
      <c r="AC3008" s="28">
        <v>0.19600000000000001</v>
      </c>
      <c r="AD3008" s="28">
        <v>5.74E-2</v>
      </c>
      <c r="AE3008" s="139"/>
      <c r="AF3008" s="139"/>
      <c r="AG3008" s="93">
        <v>154</v>
      </c>
      <c r="AH3008" s="93">
        <v>262</v>
      </c>
    </row>
    <row r="3009" spans="1:51">
      <c r="A3009" s="13" t="s">
        <v>161</v>
      </c>
      <c r="B3009" s="2" t="s">
        <v>74</v>
      </c>
      <c r="C3009" s="14" t="s">
        <v>184</v>
      </c>
      <c r="D3009" s="2">
        <v>2016</v>
      </c>
      <c r="E3009" s="14">
        <v>2016</v>
      </c>
      <c r="F3009" s="14" t="s">
        <v>101</v>
      </c>
      <c r="G3009" s="93">
        <v>2772</v>
      </c>
      <c r="H3009" s="93">
        <v>19932</v>
      </c>
      <c r="I3009" s="93">
        <v>9</v>
      </c>
      <c r="J3009" s="93">
        <v>105</v>
      </c>
      <c r="K3009" s="93">
        <v>2781</v>
      </c>
      <c r="L3009" s="93">
        <v>20037</v>
      </c>
      <c r="M3009" s="48">
        <v>22818</v>
      </c>
      <c r="N3009" s="48">
        <v>43229</v>
      </c>
      <c r="O3009" s="48">
        <v>6668</v>
      </c>
      <c r="P3009" s="48">
        <v>36275</v>
      </c>
      <c r="Q3009" s="48">
        <v>42943</v>
      </c>
      <c r="R3009" s="48">
        <v>30</v>
      </c>
      <c r="S3009" s="48">
        <v>256</v>
      </c>
      <c r="T3009" s="48">
        <v>286</v>
      </c>
      <c r="U3009" s="48">
        <v>6698</v>
      </c>
      <c r="V3009" s="48">
        <v>36531</v>
      </c>
      <c r="W3009" s="156">
        <v>6164975.8700000001</v>
      </c>
      <c r="X3009" s="156">
        <v>33692</v>
      </c>
      <c r="Y3009" s="156">
        <v>6198667.8700000001</v>
      </c>
      <c r="Z3009" s="28">
        <v>0.96870000000000001</v>
      </c>
      <c r="AA3009" s="28"/>
      <c r="AB3009" s="111">
        <v>6</v>
      </c>
      <c r="AC3009" s="28">
        <v>0.16700000000000001</v>
      </c>
      <c r="AD3009" s="28">
        <v>2.1399999999999999E-2</v>
      </c>
      <c r="AE3009" s="139"/>
      <c r="AF3009" s="139"/>
      <c r="AG3009" s="93">
        <v>2230</v>
      </c>
      <c r="AH3009" s="93">
        <v>4520</v>
      </c>
    </row>
    <row r="3010" spans="1:51">
      <c r="A3010" s="13" t="s">
        <v>162</v>
      </c>
      <c r="B3010" s="2" t="s">
        <v>74</v>
      </c>
      <c r="C3010" s="14" t="s">
        <v>184</v>
      </c>
      <c r="D3010" s="2">
        <v>2016</v>
      </c>
      <c r="E3010" s="14">
        <v>2016</v>
      </c>
      <c r="F3010" s="14" t="s">
        <v>101</v>
      </c>
      <c r="G3010" s="93">
        <v>1613</v>
      </c>
      <c r="H3010" s="93">
        <v>17710</v>
      </c>
      <c r="I3010" s="93">
        <v>12</v>
      </c>
      <c r="J3010" s="93">
        <v>133</v>
      </c>
      <c r="K3010" s="93">
        <v>1625</v>
      </c>
      <c r="L3010" s="93">
        <v>17843</v>
      </c>
      <c r="M3010" s="48">
        <v>19468</v>
      </c>
      <c r="N3010" s="48">
        <v>34541</v>
      </c>
      <c r="O3010" s="48">
        <v>3888</v>
      </c>
      <c r="P3010" s="48">
        <v>30279</v>
      </c>
      <c r="Q3010" s="48">
        <v>34167</v>
      </c>
      <c r="R3010" s="48">
        <v>41</v>
      </c>
      <c r="S3010" s="48">
        <v>333</v>
      </c>
      <c r="T3010" s="48">
        <v>374</v>
      </c>
      <c r="U3010" s="48">
        <v>3929</v>
      </c>
      <c r="V3010" s="48">
        <v>30612</v>
      </c>
      <c r="W3010" s="156">
        <v>4753929</v>
      </c>
      <c r="X3010" s="156">
        <v>34592</v>
      </c>
      <c r="Y3010" s="156">
        <v>4788521</v>
      </c>
      <c r="Z3010" s="28">
        <v>0.81479999999999997</v>
      </c>
      <c r="AA3010" s="28"/>
      <c r="AB3010" s="111">
        <v>56</v>
      </c>
      <c r="AC3010" s="28">
        <v>0.19600000000000001</v>
      </c>
      <c r="AD3010" s="28">
        <v>5.74E-2</v>
      </c>
      <c r="AE3010" s="139"/>
      <c r="AF3010" s="139"/>
      <c r="AG3010" s="93">
        <v>3203</v>
      </c>
      <c r="AH3010" s="93">
        <v>6636</v>
      </c>
    </row>
    <row r="3011" spans="1:51">
      <c r="A3011" s="13" t="s">
        <v>163</v>
      </c>
      <c r="B3011" s="2" t="s">
        <v>75</v>
      </c>
      <c r="C3011" s="14" t="s">
        <v>184</v>
      </c>
      <c r="D3011" s="2">
        <v>2016</v>
      </c>
      <c r="E3011" s="14">
        <v>2016</v>
      </c>
      <c r="F3011" s="14" t="s">
        <v>101</v>
      </c>
      <c r="G3011" s="93">
        <v>5844</v>
      </c>
      <c r="H3011" s="93">
        <v>36647</v>
      </c>
      <c r="I3011" s="93">
        <v>9</v>
      </c>
      <c r="J3011" s="93">
        <v>86</v>
      </c>
      <c r="K3011" s="93">
        <v>5853</v>
      </c>
      <c r="L3011" s="93">
        <v>36733</v>
      </c>
      <c r="M3011" s="48">
        <v>42586</v>
      </c>
      <c r="N3011" s="48">
        <v>89738</v>
      </c>
      <c r="O3011" s="48">
        <v>15185</v>
      </c>
      <c r="P3011" s="48">
        <v>74277</v>
      </c>
      <c r="Q3011" s="48">
        <v>89462</v>
      </c>
      <c r="R3011" s="48">
        <v>34</v>
      </c>
      <c r="S3011" s="48">
        <v>242</v>
      </c>
      <c r="T3011" s="48">
        <v>276</v>
      </c>
      <c r="U3011" s="48">
        <v>15219</v>
      </c>
      <c r="V3011" s="48">
        <v>74519</v>
      </c>
      <c r="W3011" s="156">
        <v>12159236</v>
      </c>
      <c r="X3011" s="156">
        <v>27582</v>
      </c>
      <c r="Y3011" s="156">
        <v>12186818</v>
      </c>
      <c r="Z3011" s="28">
        <v>0.99160000000000004</v>
      </c>
      <c r="AA3011" s="28"/>
      <c r="AB3011" s="111">
        <v>4</v>
      </c>
      <c r="AC3011" s="28">
        <v>0.25</v>
      </c>
      <c r="AD3011" s="28">
        <v>2.75E-2</v>
      </c>
      <c r="AE3011" s="139"/>
      <c r="AF3011" s="139"/>
      <c r="AG3011" s="93">
        <v>5086</v>
      </c>
      <c r="AH3011" s="93">
        <v>11105</v>
      </c>
    </row>
    <row r="3012" spans="1:51">
      <c r="A3012" s="13" t="s">
        <v>164</v>
      </c>
      <c r="B3012" s="2" t="s">
        <v>75</v>
      </c>
      <c r="C3012" s="14" t="s">
        <v>184</v>
      </c>
      <c r="D3012" s="2">
        <v>2016</v>
      </c>
      <c r="E3012" s="14">
        <v>2016</v>
      </c>
      <c r="F3012" s="14" t="s">
        <v>101</v>
      </c>
      <c r="G3012" s="93">
        <v>769</v>
      </c>
      <c r="H3012" s="93">
        <v>5058</v>
      </c>
      <c r="I3012" s="93">
        <v>6</v>
      </c>
      <c r="J3012" s="93">
        <v>28</v>
      </c>
      <c r="K3012" s="93">
        <v>775</v>
      </c>
      <c r="L3012" s="93">
        <v>5086</v>
      </c>
      <c r="M3012" s="48">
        <v>5861</v>
      </c>
      <c r="N3012" s="48">
        <v>13457</v>
      </c>
      <c r="O3012" s="48">
        <v>2140</v>
      </c>
      <c r="P3012" s="48">
        <v>11226</v>
      </c>
      <c r="Q3012" s="48">
        <v>13366</v>
      </c>
      <c r="R3012" s="48">
        <v>20</v>
      </c>
      <c r="S3012" s="48">
        <v>71</v>
      </c>
      <c r="T3012" s="48">
        <v>91</v>
      </c>
      <c r="U3012" s="48">
        <v>2160</v>
      </c>
      <c r="V3012" s="48">
        <v>11297</v>
      </c>
      <c r="W3012" s="156">
        <v>1798488</v>
      </c>
      <c r="X3012" s="156">
        <v>10055</v>
      </c>
      <c r="Y3012" s="156">
        <v>1808543</v>
      </c>
      <c r="Z3012" s="28">
        <v>0.96079999999999999</v>
      </c>
      <c r="AA3012" s="28"/>
      <c r="AB3012" s="111">
        <v>56</v>
      </c>
      <c r="AC3012" s="28">
        <v>0.19600000000000001</v>
      </c>
      <c r="AD3012" s="28">
        <v>5.74E-2</v>
      </c>
      <c r="AE3012" s="139"/>
      <c r="AF3012" s="139"/>
      <c r="AG3012" s="93">
        <v>664</v>
      </c>
      <c r="AH3012" s="93">
        <v>1465</v>
      </c>
    </row>
    <row r="3013" spans="1:51">
      <c r="A3013" s="13" t="s">
        <v>165</v>
      </c>
      <c r="B3013" s="2" t="s">
        <v>75</v>
      </c>
      <c r="C3013" s="14" t="s">
        <v>184</v>
      </c>
      <c r="D3013" s="2">
        <v>2016</v>
      </c>
      <c r="E3013" s="14">
        <v>2016</v>
      </c>
      <c r="F3013" s="14" t="s">
        <v>101</v>
      </c>
      <c r="G3013" s="93">
        <v>561</v>
      </c>
      <c r="H3013" s="93">
        <v>4135</v>
      </c>
      <c r="I3013" s="93">
        <v>0</v>
      </c>
      <c r="J3013" s="93">
        <v>10</v>
      </c>
      <c r="K3013" s="93">
        <v>561</v>
      </c>
      <c r="L3013" s="93">
        <v>4145</v>
      </c>
      <c r="M3013" s="48">
        <v>4706</v>
      </c>
      <c r="N3013" s="48">
        <v>10221</v>
      </c>
      <c r="O3013" s="48">
        <v>1500</v>
      </c>
      <c r="P3013" s="48">
        <v>8682</v>
      </c>
      <c r="Q3013" s="48">
        <v>10182</v>
      </c>
      <c r="R3013" s="48">
        <v>1</v>
      </c>
      <c r="S3013" s="48">
        <v>38</v>
      </c>
      <c r="T3013" s="48">
        <v>39</v>
      </c>
      <c r="U3013" s="48">
        <v>1501</v>
      </c>
      <c r="V3013" s="48">
        <v>8720</v>
      </c>
      <c r="W3013" s="156">
        <v>1335418</v>
      </c>
      <c r="X3013" s="156">
        <v>4821</v>
      </c>
      <c r="Y3013" s="156">
        <v>1340239</v>
      </c>
      <c r="Z3013" s="28">
        <v>0.91180000000000005</v>
      </c>
      <c r="AA3013" s="28"/>
      <c r="AB3013" s="111">
        <v>56</v>
      </c>
      <c r="AC3013" s="28">
        <v>0.19600000000000001</v>
      </c>
      <c r="AD3013" s="28">
        <v>5.74E-2</v>
      </c>
      <c r="AE3013" s="139"/>
      <c r="AF3013" s="139"/>
      <c r="AG3013" s="93">
        <v>420</v>
      </c>
      <c r="AH3013" s="93">
        <v>908</v>
      </c>
    </row>
    <row r="3014" spans="1:51">
      <c r="A3014" s="13" t="s">
        <v>166</v>
      </c>
      <c r="B3014" s="2" t="s">
        <v>75</v>
      </c>
      <c r="C3014" s="14" t="s">
        <v>184</v>
      </c>
      <c r="D3014" s="2">
        <v>2016</v>
      </c>
      <c r="E3014" s="14">
        <v>2016</v>
      </c>
      <c r="F3014" s="14" t="s">
        <v>101</v>
      </c>
      <c r="G3014" s="93">
        <v>70</v>
      </c>
      <c r="H3014" s="93">
        <v>933</v>
      </c>
      <c r="I3014" s="93">
        <v>0</v>
      </c>
      <c r="J3014" s="93">
        <v>0</v>
      </c>
      <c r="K3014" s="93">
        <v>70</v>
      </c>
      <c r="L3014" s="93">
        <v>933</v>
      </c>
      <c r="M3014" s="48">
        <v>1003</v>
      </c>
      <c r="N3014" s="48">
        <v>1753</v>
      </c>
      <c r="O3014" s="48">
        <v>179</v>
      </c>
      <c r="P3014" s="48">
        <v>1574</v>
      </c>
      <c r="Q3014" s="48">
        <v>1753</v>
      </c>
      <c r="R3014" s="48">
        <v>0</v>
      </c>
      <c r="S3014" s="48">
        <v>0</v>
      </c>
      <c r="T3014" s="48">
        <v>0</v>
      </c>
      <c r="U3014" s="48">
        <v>179</v>
      </c>
      <c r="V3014" s="48">
        <v>1574</v>
      </c>
      <c r="W3014" s="156">
        <v>253771</v>
      </c>
      <c r="X3014" s="156">
        <v>0</v>
      </c>
      <c r="Y3014" s="156">
        <v>253771</v>
      </c>
      <c r="Z3014" s="28">
        <v>0.93020000000000003</v>
      </c>
      <c r="AA3014" s="28"/>
      <c r="AB3014" s="111">
        <v>56</v>
      </c>
      <c r="AC3014" s="28">
        <v>0.19600000000000001</v>
      </c>
      <c r="AD3014" s="28">
        <v>5.74E-2</v>
      </c>
      <c r="AE3014" s="139"/>
      <c r="AF3014" s="139"/>
      <c r="AG3014" s="93">
        <v>26</v>
      </c>
      <c r="AH3014" s="93">
        <v>41</v>
      </c>
    </row>
    <row r="3015" spans="1:51">
      <c r="A3015" s="13" t="s">
        <v>167</v>
      </c>
      <c r="B3015" s="2" t="s">
        <v>74</v>
      </c>
      <c r="C3015" s="14" t="s">
        <v>184</v>
      </c>
      <c r="D3015" s="2">
        <v>2016</v>
      </c>
      <c r="E3015" s="14">
        <v>2016</v>
      </c>
      <c r="F3015" s="14" t="s">
        <v>101</v>
      </c>
      <c r="G3015" s="93">
        <v>8428</v>
      </c>
      <c r="H3015" s="93">
        <v>44653</v>
      </c>
      <c r="I3015" s="93">
        <v>22</v>
      </c>
      <c r="J3015" s="93">
        <v>451</v>
      </c>
      <c r="K3015" s="93">
        <v>8450</v>
      </c>
      <c r="L3015" s="93">
        <v>45104</v>
      </c>
      <c r="M3015" s="48">
        <v>53554</v>
      </c>
      <c r="N3015" s="48">
        <v>125686</v>
      </c>
      <c r="O3015" s="48">
        <v>23170</v>
      </c>
      <c r="P3015" s="48">
        <v>101246</v>
      </c>
      <c r="Q3015" s="48">
        <v>124416</v>
      </c>
      <c r="R3015" s="48">
        <v>77</v>
      </c>
      <c r="S3015" s="48">
        <v>1193</v>
      </c>
      <c r="T3015" s="48">
        <v>1270</v>
      </c>
      <c r="U3015" s="48">
        <v>23247</v>
      </c>
      <c r="V3015" s="48">
        <v>102439</v>
      </c>
      <c r="W3015" s="156">
        <v>17038356</v>
      </c>
      <c r="X3015" s="156">
        <v>148482</v>
      </c>
      <c r="Y3015" s="156">
        <v>17186838</v>
      </c>
      <c r="Z3015" s="28">
        <v>0.97770000000000001</v>
      </c>
      <c r="AA3015" s="28"/>
      <c r="AB3015" s="111">
        <v>9</v>
      </c>
      <c r="AC3015" s="28">
        <v>0.111</v>
      </c>
      <c r="AD3015" s="28">
        <v>2.29E-2</v>
      </c>
      <c r="AE3015" s="139"/>
      <c r="AF3015" s="139"/>
      <c r="AG3015" s="93">
        <v>8131</v>
      </c>
      <c r="AH3015" s="93">
        <v>19135</v>
      </c>
    </row>
    <row r="3016" spans="1:51">
      <c r="A3016" s="13" t="s">
        <v>168</v>
      </c>
      <c r="B3016" s="2" t="s">
        <v>75</v>
      </c>
      <c r="C3016" s="14" t="s">
        <v>184</v>
      </c>
      <c r="D3016" s="2">
        <v>2016</v>
      </c>
      <c r="E3016" s="14">
        <v>2016</v>
      </c>
      <c r="F3016" s="14" t="s">
        <v>101</v>
      </c>
      <c r="G3016" s="93">
        <v>315</v>
      </c>
      <c r="H3016" s="93">
        <v>2894</v>
      </c>
      <c r="I3016" s="93">
        <v>0</v>
      </c>
      <c r="J3016" s="93">
        <v>6</v>
      </c>
      <c r="K3016" s="93">
        <v>315</v>
      </c>
      <c r="L3016" s="93">
        <v>2900</v>
      </c>
      <c r="M3016" s="48">
        <v>3215</v>
      </c>
      <c r="N3016" s="48">
        <v>5596</v>
      </c>
      <c r="O3016" s="48">
        <v>786</v>
      </c>
      <c r="P3016" s="48">
        <v>4795</v>
      </c>
      <c r="Q3016" s="48">
        <v>5581</v>
      </c>
      <c r="R3016" s="48">
        <v>1</v>
      </c>
      <c r="S3016" s="48">
        <v>14</v>
      </c>
      <c r="T3016" s="48">
        <v>15</v>
      </c>
      <c r="U3016" s="48">
        <v>787</v>
      </c>
      <c r="V3016" s="48">
        <v>4809</v>
      </c>
      <c r="W3016" s="156">
        <v>758427</v>
      </c>
      <c r="X3016" s="156">
        <v>1832</v>
      </c>
      <c r="Y3016" s="156">
        <v>760259</v>
      </c>
      <c r="Z3016" s="28">
        <v>0.98770000000000002</v>
      </c>
      <c r="AA3016" s="28"/>
      <c r="AB3016" s="111">
        <v>56</v>
      </c>
      <c r="AC3016" s="28">
        <v>0.19600000000000001</v>
      </c>
      <c r="AD3016" s="28">
        <v>5.74E-2</v>
      </c>
      <c r="AE3016" s="139"/>
      <c r="AF3016" s="139"/>
      <c r="AG3016" s="93">
        <v>109</v>
      </c>
      <c r="AH3016" s="93">
        <v>166</v>
      </c>
    </row>
    <row r="3017" spans="1:51">
      <c r="A3017" s="13" t="s">
        <v>169</v>
      </c>
      <c r="B3017" s="2" t="s">
        <v>74</v>
      </c>
      <c r="C3017" s="14" t="s">
        <v>184</v>
      </c>
      <c r="D3017" s="2">
        <v>2016</v>
      </c>
      <c r="E3017" s="14">
        <v>2016</v>
      </c>
      <c r="F3017" s="14" t="s">
        <v>101</v>
      </c>
      <c r="G3017" s="93">
        <v>3122</v>
      </c>
      <c r="H3017" s="93">
        <v>34372</v>
      </c>
      <c r="I3017" s="93">
        <v>10</v>
      </c>
      <c r="J3017" s="93">
        <v>301</v>
      </c>
      <c r="K3017" s="93">
        <v>3132</v>
      </c>
      <c r="L3017" s="93">
        <v>34673</v>
      </c>
      <c r="M3017" s="48">
        <v>37805</v>
      </c>
      <c r="N3017" s="48">
        <v>75936</v>
      </c>
      <c r="O3017" s="48">
        <v>8058</v>
      </c>
      <c r="P3017" s="48">
        <v>67225</v>
      </c>
      <c r="Q3017" s="48">
        <v>75283</v>
      </c>
      <c r="R3017" s="48">
        <v>37</v>
      </c>
      <c r="S3017" s="48">
        <v>616</v>
      </c>
      <c r="T3017" s="48">
        <v>653</v>
      </c>
      <c r="U3017" s="48">
        <v>8095</v>
      </c>
      <c r="V3017" s="48">
        <v>67841</v>
      </c>
      <c r="W3017" s="156">
        <v>10331267</v>
      </c>
      <c r="X3017" s="156">
        <v>124575</v>
      </c>
      <c r="Y3017" s="156">
        <v>10455842</v>
      </c>
      <c r="Z3017" s="28">
        <v>0.98929999999999996</v>
      </c>
      <c r="AA3017" s="28"/>
      <c r="AB3017" s="111">
        <v>9</v>
      </c>
      <c r="AC3017" s="28">
        <v>0.33300000000000002</v>
      </c>
      <c r="AD3017" s="28">
        <v>4.8000000000000001E-2</v>
      </c>
      <c r="AE3017" s="139"/>
      <c r="AF3017" s="139"/>
      <c r="AG3017" s="93">
        <v>7109</v>
      </c>
      <c r="AH3017" s="93">
        <v>16075</v>
      </c>
    </row>
    <row r="3018" spans="1:51">
      <c r="A3018" s="13" t="s">
        <v>170</v>
      </c>
      <c r="B3018" s="2" t="s">
        <v>74</v>
      </c>
      <c r="C3018" s="14" t="s">
        <v>184</v>
      </c>
      <c r="D3018" s="2">
        <v>2016</v>
      </c>
      <c r="E3018" s="14">
        <v>2016</v>
      </c>
      <c r="F3018" s="14" t="s">
        <v>101</v>
      </c>
      <c r="G3018" s="93">
        <v>1013</v>
      </c>
      <c r="H3018" s="93">
        <v>9727</v>
      </c>
      <c r="I3018" s="93">
        <v>21</v>
      </c>
      <c r="J3018" s="93">
        <v>128</v>
      </c>
      <c r="K3018" s="93">
        <v>1034</v>
      </c>
      <c r="L3018" s="93">
        <v>9855</v>
      </c>
      <c r="M3018" s="48">
        <v>10889</v>
      </c>
      <c r="N3018" s="48">
        <v>21491</v>
      </c>
      <c r="O3018" s="48">
        <v>2619</v>
      </c>
      <c r="P3018" s="48">
        <v>18463</v>
      </c>
      <c r="Q3018" s="48">
        <v>21082</v>
      </c>
      <c r="R3018" s="48">
        <v>86</v>
      </c>
      <c r="S3018" s="48">
        <v>323</v>
      </c>
      <c r="T3018" s="48">
        <v>409</v>
      </c>
      <c r="U3018" s="48">
        <v>2705</v>
      </c>
      <c r="V3018" s="48">
        <v>18786</v>
      </c>
      <c r="W3018" s="156">
        <v>2864593</v>
      </c>
      <c r="X3018" s="156">
        <v>47761</v>
      </c>
      <c r="Y3018" s="156">
        <v>2912354</v>
      </c>
      <c r="Z3018" s="28">
        <v>0.98499999999999999</v>
      </c>
      <c r="AA3018" s="28"/>
      <c r="AB3018" s="111">
        <v>56</v>
      </c>
      <c r="AC3018" s="28">
        <v>0.19600000000000001</v>
      </c>
      <c r="AD3018" s="28">
        <v>5.74E-2</v>
      </c>
      <c r="AE3018" s="139"/>
      <c r="AF3018" s="139"/>
      <c r="AG3018" s="93">
        <v>966</v>
      </c>
      <c r="AH3018" s="93">
        <v>1944</v>
      </c>
      <c r="AI3018" s="1"/>
      <c r="AJ3018" s="1"/>
      <c r="AK3018" s="1"/>
      <c r="AL3018" s="1"/>
      <c r="AM3018" s="1"/>
      <c r="AN3018" s="1"/>
      <c r="AO3018" s="1"/>
      <c r="AP3018" s="1"/>
      <c r="AQ3018" s="1"/>
      <c r="AR3018" s="1"/>
      <c r="AS3018" s="1"/>
      <c r="AT3018" s="1"/>
      <c r="AU3018" s="1"/>
      <c r="AV3018" s="1"/>
      <c r="AW3018" s="1"/>
      <c r="AX3018" s="1"/>
      <c r="AY3018" s="1"/>
    </row>
    <row r="3019" spans="1:51">
      <c r="A3019" s="13" t="s">
        <v>171</v>
      </c>
      <c r="B3019" s="2" t="s">
        <v>75</v>
      </c>
      <c r="C3019" s="14" t="s">
        <v>184</v>
      </c>
      <c r="D3019" s="2">
        <v>2016</v>
      </c>
      <c r="E3019" s="14">
        <v>2016</v>
      </c>
      <c r="F3019" s="14" t="s">
        <v>101</v>
      </c>
      <c r="G3019" s="93">
        <v>863</v>
      </c>
      <c r="H3019" s="93">
        <v>5443</v>
      </c>
      <c r="I3019" s="93">
        <v>2</v>
      </c>
      <c r="J3019" s="93">
        <v>18</v>
      </c>
      <c r="K3019" s="93">
        <v>865</v>
      </c>
      <c r="L3019" s="93">
        <v>5461</v>
      </c>
      <c r="M3019" s="48">
        <v>6326</v>
      </c>
      <c r="N3019" s="48">
        <v>13603</v>
      </c>
      <c r="O3019" s="48">
        <v>2325</v>
      </c>
      <c r="P3019" s="48">
        <v>11224</v>
      </c>
      <c r="Q3019" s="48">
        <v>13549</v>
      </c>
      <c r="R3019" s="48">
        <v>6</v>
      </c>
      <c r="S3019" s="48">
        <v>48</v>
      </c>
      <c r="T3019" s="48">
        <v>54</v>
      </c>
      <c r="U3019" s="48">
        <v>2331</v>
      </c>
      <c r="V3019" s="48">
        <v>11272</v>
      </c>
      <c r="W3019" s="156">
        <v>1851621</v>
      </c>
      <c r="X3019" s="156">
        <v>6077</v>
      </c>
      <c r="Y3019" s="156">
        <v>1857698</v>
      </c>
      <c r="Z3019" s="28">
        <v>1</v>
      </c>
      <c r="AA3019" s="28"/>
      <c r="AB3019" s="111">
        <v>56</v>
      </c>
      <c r="AC3019" s="28">
        <v>0.19600000000000001</v>
      </c>
      <c r="AD3019" s="28">
        <v>5.74E-2</v>
      </c>
      <c r="AE3019" s="139"/>
      <c r="AF3019" s="139"/>
      <c r="AG3019" s="93">
        <v>513</v>
      </c>
      <c r="AH3019" s="93">
        <v>1025</v>
      </c>
      <c r="AI3019" s="1"/>
      <c r="AJ3019" s="1"/>
      <c r="AK3019" s="1"/>
      <c r="AL3019" s="1"/>
      <c r="AM3019" s="1"/>
      <c r="AN3019" s="1"/>
      <c r="AO3019" s="1"/>
      <c r="AP3019" s="1"/>
      <c r="AQ3019" s="1"/>
      <c r="AR3019" s="1"/>
      <c r="AS3019" s="1"/>
      <c r="AT3019" s="1"/>
      <c r="AU3019" s="1"/>
      <c r="AV3019" s="1"/>
      <c r="AW3019" s="1"/>
      <c r="AX3019" s="1"/>
      <c r="AY3019" s="1"/>
    </row>
    <row r="3020" spans="1:51">
      <c r="A3020" s="51" t="s">
        <v>172</v>
      </c>
      <c r="B3020" s="2" t="s">
        <v>66</v>
      </c>
      <c r="C3020" s="14" t="s">
        <v>62</v>
      </c>
      <c r="D3020" s="2">
        <v>2016</v>
      </c>
      <c r="E3020" s="14">
        <v>2016</v>
      </c>
      <c r="F3020" s="14" t="s">
        <v>101</v>
      </c>
      <c r="G3020" s="93">
        <v>268544</v>
      </c>
      <c r="H3020" s="93">
        <v>1824766</v>
      </c>
      <c r="I3020" s="93">
        <v>2153</v>
      </c>
      <c r="J3020" s="93">
        <v>19121</v>
      </c>
      <c r="K3020" s="93">
        <v>270697</v>
      </c>
      <c r="L3020" s="93">
        <v>1843887</v>
      </c>
      <c r="M3020" s="48">
        <v>2114584</v>
      </c>
      <c r="N3020" s="48">
        <v>4383118</v>
      </c>
      <c r="O3020" s="48">
        <v>683840</v>
      </c>
      <c r="P3020" s="48">
        <v>3650327</v>
      </c>
      <c r="Q3020" s="48">
        <v>4334167</v>
      </c>
      <c r="R3020" s="48">
        <v>7183</v>
      </c>
      <c r="S3020" s="48">
        <v>41768</v>
      </c>
      <c r="T3020" s="48">
        <v>48951</v>
      </c>
      <c r="U3020" s="48">
        <v>691023</v>
      </c>
      <c r="V3020" s="48">
        <v>3692095</v>
      </c>
      <c r="W3020" s="156">
        <v>605345291.21000004</v>
      </c>
      <c r="X3020" s="156">
        <v>6088283</v>
      </c>
      <c r="Y3020" s="156">
        <v>611433574.21000004</v>
      </c>
      <c r="Z3020" s="28">
        <v>0.97440000000000004</v>
      </c>
      <c r="AA3020" s="28"/>
      <c r="AB3020" s="111">
        <v>447</v>
      </c>
      <c r="AC3020" s="28">
        <v>0.376</v>
      </c>
      <c r="AD3020" s="28">
        <v>5.2299999999999999E-2</v>
      </c>
      <c r="AE3020" s="139"/>
      <c r="AF3020" s="139"/>
      <c r="AG3020" s="93">
        <v>305084</v>
      </c>
      <c r="AH3020" s="93">
        <v>643829</v>
      </c>
      <c r="AI3020" s="2"/>
      <c r="AJ3020" s="2"/>
      <c r="AK3020" s="2"/>
      <c r="AL3020" s="2"/>
      <c r="AM3020" s="2"/>
      <c r="AN3020" s="2"/>
      <c r="AO3020" s="2"/>
      <c r="AP3020" s="2"/>
      <c r="AQ3020" s="2"/>
      <c r="AR3020" s="2"/>
      <c r="AS3020" s="2"/>
      <c r="AT3020" s="2"/>
      <c r="AU3020" s="2"/>
      <c r="AV3020" s="2"/>
      <c r="AW3020" s="2"/>
      <c r="AX3020" s="2"/>
      <c r="AY3020" s="2"/>
    </row>
    <row r="3021" spans="1:51">
      <c r="A3021" s="51" t="s">
        <v>173</v>
      </c>
      <c r="B3021" s="2" t="s">
        <v>74</v>
      </c>
      <c r="C3021" s="14" t="s">
        <v>62</v>
      </c>
      <c r="D3021" s="2">
        <v>2016</v>
      </c>
      <c r="E3021" s="14">
        <v>2016</v>
      </c>
      <c r="F3021" s="14" t="s">
        <v>101</v>
      </c>
      <c r="G3021" s="93">
        <v>6711</v>
      </c>
      <c r="H3021" s="93">
        <v>53059</v>
      </c>
      <c r="I3021" s="93">
        <v>94</v>
      </c>
      <c r="J3021" s="93">
        <v>1147</v>
      </c>
      <c r="K3021" s="93">
        <v>6805</v>
      </c>
      <c r="L3021" s="93">
        <v>54206</v>
      </c>
      <c r="M3021" s="48">
        <v>61011</v>
      </c>
      <c r="N3021" s="48">
        <v>117298</v>
      </c>
      <c r="O3021" s="48">
        <v>15580</v>
      </c>
      <c r="P3021" s="48">
        <v>98742</v>
      </c>
      <c r="Q3021" s="48">
        <v>114322</v>
      </c>
      <c r="R3021" s="48">
        <v>324</v>
      </c>
      <c r="S3021" s="48">
        <v>2652</v>
      </c>
      <c r="T3021" s="48">
        <v>2976</v>
      </c>
      <c r="U3021" s="48">
        <v>15904</v>
      </c>
      <c r="V3021" s="48">
        <v>101394</v>
      </c>
      <c r="W3021" s="156">
        <v>16449154</v>
      </c>
      <c r="X3021" s="156">
        <v>341441</v>
      </c>
      <c r="Y3021" s="156">
        <v>16790595</v>
      </c>
      <c r="Z3021" s="28">
        <v>0.95960000000000001</v>
      </c>
      <c r="AA3021" s="28"/>
      <c r="AB3021" s="111">
        <v>15</v>
      </c>
      <c r="AC3021" s="28">
        <v>0.4</v>
      </c>
      <c r="AD3021" s="28">
        <v>5.0999999999999997E-2</v>
      </c>
      <c r="AE3021" s="139"/>
      <c r="AF3021" s="139"/>
      <c r="AG3021" s="93">
        <v>8270</v>
      </c>
      <c r="AH3021" s="93">
        <v>16034</v>
      </c>
      <c r="AI3021" s="1"/>
      <c r="AJ3021" s="1"/>
      <c r="AK3021" s="1"/>
      <c r="AL3021" s="1"/>
      <c r="AM3021" s="1"/>
      <c r="AN3021" s="1"/>
      <c r="AO3021" s="1"/>
      <c r="AP3021" s="1"/>
      <c r="AQ3021" s="1"/>
      <c r="AR3021" s="1"/>
      <c r="AS3021" s="1"/>
      <c r="AT3021" s="1"/>
      <c r="AU3021" s="1"/>
      <c r="AV3021" s="1"/>
      <c r="AW3021" s="1"/>
      <c r="AX3021" s="1"/>
      <c r="AY3021" s="1"/>
    </row>
    <row r="3022" spans="1:51">
      <c r="A3022" s="51" t="s">
        <v>174</v>
      </c>
      <c r="B3022" s="2" t="s">
        <v>75</v>
      </c>
      <c r="C3022" s="14" t="s">
        <v>62</v>
      </c>
      <c r="D3022" s="2">
        <v>2016</v>
      </c>
      <c r="E3022" s="14">
        <v>2016</v>
      </c>
      <c r="F3022" s="14" t="s">
        <v>101</v>
      </c>
      <c r="G3022" s="93">
        <v>1</v>
      </c>
      <c r="H3022" s="93">
        <v>91</v>
      </c>
      <c r="I3022" s="93">
        <v>0</v>
      </c>
      <c r="J3022" s="93">
        <v>0</v>
      </c>
      <c r="K3022" s="93">
        <v>1</v>
      </c>
      <c r="L3022" s="93">
        <v>91</v>
      </c>
      <c r="M3022" s="48">
        <v>92</v>
      </c>
      <c r="N3022" s="48">
        <v>155</v>
      </c>
      <c r="O3022" s="48">
        <v>2</v>
      </c>
      <c r="P3022" s="48">
        <v>153</v>
      </c>
      <c r="Q3022" s="48">
        <v>155</v>
      </c>
      <c r="R3022" s="48">
        <v>0</v>
      </c>
      <c r="S3022" s="48">
        <v>0</v>
      </c>
      <c r="T3022" s="48">
        <v>0</v>
      </c>
      <c r="U3022" s="48">
        <v>2</v>
      </c>
      <c r="V3022" s="48">
        <v>153</v>
      </c>
      <c r="W3022" s="156">
        <v>17982</v>
      </c>
      <c r="X3022" s="156">
        <v>0</v>
      </c>
      <c r="Y3022" s="156">
        <v>17982</v>
      </c>
      <c r="Z3022" s="28">
        <v>1</v>
      </c>
      <c r="AA3022" s="28"/>
      <c r="AB3022" s="111">
        <v>67</v>
      </c>
      <c r="AC3022" s="28">
        <v>0.23899999999999999</v>
      </c>
      <c r="AD3022" s="28">
        <v>5.3800000000000001E-2</v>
      </c>
      <c r="AE3022" s="139"/>
      <c r="AF3022" s="139"/>
      <c r="AG3022" s="93">
        <v>0</v>
      </c>
      <c r="AH3022" s="93">
        <v>0</v>
      </c>
      <c r="AI3022" s="1"/>
      <c r="AJ3022" s="1"/>
      <c r="AK3022" s="1"/>
      <c r="AL3022" s="1"/>
      <c r="AM3022" s="1"/>
      <c r="AN3022" s="1"/>
      <c r="AO3022" s="1"/>
      <c r="AP3022" s="1"/>
      <c r="AQ3022" s="1"/>
      <c r="AR3022" s="1"/>
      <c r="AS3022" s="1"/>
      <c r="AT3022" s="1"/>
      <c r="AU3022" s="1"/>
      <c r="AV3022" s="1"/>
      <c r="AW3022" s="1"/>
      <c r="AX3022" s="1"/>
      <c r="AY3022" s="1"/>
    </row>
    <row r="3023" spans="1:51">
      <c r="A3023" s="51" t="s">
        <v>175</v>
      </c>
      <c r="B3023" s="2" t="s">
        <v>75</v>
      </c>
      <c r="C3023" s="14" t="s">
        <v>62</v>
      </c>
      <c r="D3023" s="2">
        <v>2016</v>
      </c>
      <c r="E3023" s="14">
        <v>2016</v>
      </c>
      <c r="F3023" s="14" t="s">
        <v>101</v>
      </c>
      <c r="G3023" s="93">
        <v>175</v>
      </c>
      <c r="H3023" s="93">
        <v>1632</v>
      </c>
      <c r="I3023" s="93">
        <v>0</v>
      </c>
      <c r="J3023" s="93">
        <v>1</v>
      </c>
      <c r="K3023" s="93">
        <v>175</v>
      </c>
      <c r="L3023" s="93">
        <v>1633</v>
      </c>
      <c r="M3023" s="48">
        <v>1808</v>
      </c>
      <c r="N3023" s="48">
        <v>3415</v>
      </c>
      <c r="O3023" s="48">
        <v>449</v>
      </c>
      <c r="P3023" s="48">
        <v>2963</v>
      </c>
      <c r="Q3023" s="48">
        <v>3412</v>
      </c>
      <c r="R3023" s="48">
        <v>0</v>
      </c>
      <c r="S3023" s="48">
        <v>3</v>
      </c>
      <c r="T3023" s="48">
        <v>3</v>
      </c>
      <c r="U3023" s="48">
        <v>449</v>
      </c>
      <c r="V3023" s="48">
        <v>2966</v>
      </c>
      <c r="W3023" s="156">
        <v>463769</v>
      </c>
      <c r="X3023" s="156">
        <v>138</v>
      </c>
      <c r="Y3023" s="156">
        <v>463907</v>
      </c>
      <c r="Z3023" s="28">
        <v>0.98860000000000003</v>
      </c>
      <c r="AA3023" s="28"/>
      <c r="AB3023" s="111">
        <v>67</v>
      </c>
      <c r="AC3023" s="28">
        <v>0.23899999999999999</v>
      </c>
      <c r="AD3023" s="28">
        <v>5.3800000000000001E-2</v>
      </c>
      <c r="AE3023" s="139"/>
      <c r="AF3023" s="139"/>
      <c r="AG3023" s="93">
        <v>51</v>
      </c>
      <c r="AH3023" s="93">
        <v>91</v>
      </c>
      <c r="AI3023" s="1"/>
      <c r="AJ3023" s="1"/>
      <c r="AK3023" s="1"/>
      <c r="AL3023" s="1"/>
      <c r="AM3023" s="1"/>
      <c r="AN3023" s="1"/>
      <c r="AO3023" s="1"/>
      <c r="AP3023" s="1"/>
      <c r="AQ3023" s="1"/>
      <c r="AR3023" s="1"/>
      <c r="AS3023" s="1"/>
      <c r="AT3023" s="1"/>
      <c r="AU3023" s="1"/>
      <c r="AV3023" s="1"/>
      <c r="AW3023" s="1"/>
      <c r="AX3023" s="1"/>
      <c r="AY3023" s="1"/>
    </row>
    <row r="3024" spans="1:51">
      <c r="A3024" s="51" t="s">
        <v>176</v>
      </c>
      <c r="B3024" s="2" t="s">
        <v>75</v>
      </c>
      <c r="C3024" s="14" t="s">
        <v>62</v>
      </c>
      <c r="D3024" s="2">
        <v>2016</v>
      </c>
      <c r="E3024" s="14">
        <v>2016</v>
      </c>
      <c r="F3024" s="14" t="s">
        <v>101</v>
      </c>
      <c r="G3024" s="93">
        <v>1810</v>
      </c>
      <c r="H3024" s="93">
        <v>15226</v>
      </c>
      <c r="I3024" s="93">
        <v>4</v>
      </c>
      <c r="J3024" s="93">
        <v>47</v>
      </c>
      <c r="K3024" s="93">
        <v>1814</v>
      </c>
      <c r="L3024" s="93">
        <v>15273</v>
      </c>
      <c r="M3024" s="48">
        <v>17087</v>
      </c>
      <c r="N3024" s="48">
        <v>32218</v>
      </c>
      <c r="O3024" s="48">
        <v>4484</v>
      </c>
      <c r="P3024" s="48">
        <v>27633</v>
      </c>
      <c r="Q3024" s="48">
        <v>32117</v>
      </c>
      <c r="R3024" s="48">
        <v>10</v>
      </c>
      <c r="S3024" s="48">
        <v>91</v>
      </c>
      <c r="T3024" s="48">
        <v>101</v>
      </c>
      <c r="U3024" s="48">
        <v>4494</v>
      </c>
      <c r="V3024" s="48">
        <v>27724</v>
      </c>
      <c r="W3024" s="156">
        <v>4416334</v>
      </c>
      <c r="X3024" s="156">
        <v>11459</v>
      </c>
      <c r="Y3024" s="156">
        <v>4427793</v>
      </c>
      <c r="Z3024" s="28">
        <v>0.91169999999999995</v>
      </c>
      <c r="AA3024" s="28"/>
      <c r="AB3024" s="111">
        <v>67</v>
      </c>
      <c r="AC3024" s="28">
        <v>0.23899999999999999</v>
      </c>
      <c r="AD3024" s="28">
        <v>5.3800000000000001E-2</v>
      </c>
      <c r="AE3024" s="139"/>
      <c r="AF3024" s="139"/>
      <c r="AG3024" s="93">
        <v>868</v>
      </c>
      <c r="AH3024" s="93">
        <v>1499</v>
      </c>
      <c r="AI3024" s="1"/>
      <c r="AJ3024" s="1"/>
      <c r="AK3024" s="1"/>
      <c r="AL3024" s="1"/>
      <c r="AM3024" s="1"/>
      <c r="AN3024" s="1"/>
      <c r="AO3024" s="1"/>
      <c r="AP3024" s="1"/>
      <c r="AQ3024" s="1"/>
      <c r="AR3024" s="1"/>
      <c r="AS3024" s="1"/>
      <c r="AT3024" s="1"/>
      <c r="AU3024" s="1"/>
      <c r="AV3024" s="1"/>
      <c r="AW3024" s="1"/>
      <c r="AX3024" s="1"/>
      <c r="AY3024" s="1"/>
    </row>
    <row r="3025" spans="1:51">
      <c r="A3025" s="51" t="s">
        <v>177</v>
      </c>
      <c r="B3025" s="2" t="s">
        <v>75</v>
      </c>
      <c r="C3025" s="14" t="s">
        <v>62</v>
      </c>
      <c r="D3025" s="2">
        <v>2016</v>
      </c>
      <c r="E3025" s="14">
        <v>2016</v>
      </c>
      <c r="F3025" s="14" t="s">
        <v>101</v>
      </c>
      <c r="G3025" s="93">
        <v>224</v>
      </c>
      <c r="H3025" s="93">
        <v>2552</v>
      </c>
      <c r="I3025" s="93">
        <v>0</v>
      </c>
      <c r="J3025" s="93">
        <v>4</v>
      </c>
      <c r="K3025" s="93">
        <v>224</v>
      </c>
      <c r="L3025" s="93">
        <v>2556</v>
      </c>
      <c r="M3025" s="48">
        <v>2780</v>
      </c>
      <c r="N3025" s="48">
        <v>5156</v>
      </c>
      <c r="O3025" s="48">
        <v>586</v>
      </c>
      <c r="P3025" s="48">
        <v>4559</v>
      </c>
      <c r="Q3025" s="48">
        <v>5145</v>
      </c>
      <c r="R3025" s="48">
        <v>0</v>
      </c>
      <c r="S3025" s="48">
        <v>11</v>
      </c>
      <c r="T3025" s="48">
        <v>11</v>
      </c>
      <c r="U3025" s="48">
        <v>586</v>
      </c>
      <c r="V3025" s="48">
        <v>4570</v>
      </c>
      <c r="W3025" s="156">
        <v>681730</v>
      </c>
      <c r="X3025" s="156">
        <v>1272</v>
      </c>
      <c r="Y3025" s="156">
        <v>683002</v>
      </c>
      <c r="Z3025" s="28">
        <v>0.99150000000000005</v>
      </c>
      <c r="AA3025" s="28"/>
      <c r="AB3025" s="111">
        <v>67</v>
      </c>
      <c r="AC3025" s="28">
        <v>0.23899999999999999</v>
      </c>
      <c r="AD3025" s="28">
        <v>5.3800000000000001E-2</v>
      </c>
      <c r="AE3025" s="139"/>
      <c r="AF3025" s="139"/>
      <c r="AG3025" s="93">
        <v>68</v>
      </c>
      <c r="AH3025" s="93">
        <v>132</v>
      </c>
      <c r="AI3025" s="1"/>
      <c r="AJ3025" s="1"/>
      <c r="AK3025" s="1"/>
      <c r="AL3025" s="1"/>
      <c r="AM3025" s="1"/>
      <c r="AN3025" s="1"/>
      <c r="AO3025" s="1"/>
      <c r="AP3025" s="1"/>
      <c r="AQ3025" s="1"/>
      <c r="AR3025" s="1"/>
      <c r="AS3025" s="1"/>
      <c r="AT3025" s="1"/>
      <c r="AU3025" s="1"/>
      <c r="AV3025" s="1"/>
      <c r="AW3025" s="1"/>
      <c r="AX3025" s="1"/>
      <c r="AY3025" s="1"/>
    </row>
    <row r="3026" spans="1:51">
      <c r="A3026" s="51" t="s">
        <v>178</v>
      </c>
      <c r="B3026" s="2" t="s">
        <v>75</v>
      </c>
      <c r="C3026" s="14" t="s">
        <v>62</v>
      </c>
      <c r="D3026" s="2">
        <v>2016</v>
      </c>
      <c r="E3026" s="14">
        <v>2016</v>
      </c>
      <c r="F3026" s="14" t="s">
        <v>101</v>
      </c>
      <c r="G3026" s="93">
        <v>90</v>
      </c>
      <c r="H3026" s="93">
        <v>540</v>
      </c>
      <c r="I3026" s="93">
        <v>1</v>
      </c>
      <c r="J3026" s="93">
        <v>2</v>
      </c>
      <c r="K3026" s="93">
        <v>91</v>
      </c>
      <c r="L3026" s="93">
        <v>542</v>
      </c>
      <c r="M3026" s="48">
        <v>633</v>
      </c>
      <c r="N3026" s="48">
        <v>1434</v>
      </c>
      <c r="O3026" s="48">
        <v>241</v>
      </c>
      <c r="P3026" s="48">
        <v>1186</v>
      </c>
      <c r="Q3026" s="48">
        <v>1427</v>
      </c>
      <c r="R3026" s="48">
        <v>3</v>
      </c>
      <c r="S3026" s="48">
        <v>4</v>
      </c>
      <c r="T3026" s="48">
        <v>7</v>
      </c>
      <c r="U3026" s="48">
        <v>244</v>
      </c>
      <c r="V3026" s="48">
        <v>1190</v>
      </c>
      <c r="W3026" s="156">
        <v>184871</v>
      </c>
      <c r="X3026" s="156">
        <v>572</v>
      </c>
      <c r="Y3026" s="156">
        <v>185443</v>
      </c>
      <c r="Z3026" s="28">
        <v>0.83330000000000004</v>
      </c>
      <c r="AA3026" s="28"/>
      <c r="AB3026" s="111">
        <v>67</v>
      </c>
      <c r="AC3026" s="28">
        <v>0.23899999999999999</v>
      </c>
      <c r="AD3026" s="28">
        <v>5.3800000000000001E-2</v>
      </c>
      <c r="AE3026" s="139"/>
      <c r="AF3026" s="139"/>
      <c r="AG3026" s="93">
        <v>119</v>
      </c>
      <c r="AH3026" s="93">
        <v>260</v>
      </c>
      <c r="AI3026" s="1"/>
      <c r="AJ3026" s="1"/>
      <c r="AK3026" s="1"/>
      <c r="AL3026" s="1"/>
      <c r="AM3026" s="1"/>
      <c r="AN3026" s="1"/>
      <c r="AO3026" s="1"/>
      <c r="AP3026" s="1"/>
      <c r="AQ3026" s="1"/>
      <c r="AR3026" s="1"/>
      <c r="AS3026" s="1"/>
      <c r="AT3026" s="1"/>
      <c r="AU3026" s="1"/>
      <c r="AV3026" s="1"/>
      <c r="AW3026" s="1"/>
      <c r="AX3026" s="1"/>
      <c r="AY3026" s="1"/>
    </row>
    <row r="3027" spans="1:51">
      <c r="A3027" s="51" t="s">
        <v>179</v>
      </c>
      <c r="B3027" s="2" t="s">
        <v>74</v>
      </c>
      <c r="C3027" s="14" t="s">
        <v>62</v>
      </c>
      <c r="D3027" s="2">
        <v>2016</v>
      </c>
      <c r="E3027" s="14">
        <v>2016</v>
      </c>
      <c r="F3027" s="14" t="s">
        <v>101</v>
      </c>
      <c r="G3027" s="93">
        <v>4338</v>
      </c>
      <c r="H3027" s="93">
        <v>30261</v>
      </c>
      <c r="I3027" s="93">
        <v>43</v>
      </c>
      <c r="J3027" s="93">
        <v>299</v>
      </c>
      <c r="K3027" s="93">
        <v>4381</v>
      </c>
      <c r="L3027" s="93">
        <v>30560</v>
      </c>
      <c r="M3027" s="48">
        <v>34941</v>
      </c>
      <c r="N3027" s="48">
        <v>69736</v>
      </c>
      <c r="O3027" s="48">
        <v>10146</v>
      </c>
      <c r="P3027" s="48">
        <v>58700</v>
      </c>
      <c r="Q3027" s="48">
        <v>68846</v>
      </c>
      <c r="R3027" s="48">
        <v>160</v>
      </c>
      <c r="S3027" s="48">
        <v>730</v>
      </c>
      <c r="T3027" s="48">
        <v>890</v>
      </c>
      <c r="U3027" s="48">
        <v>10306</v>
      </c>
      <c r="V3027" s="48">
        <v>59430</v>
      </c>
      <c r="W3027" s="156">
        <v>9884584</v>
      </c>
      <c r="X3027" s="156">
        <v>92160</v>
      </c>
      <c r="Y3027" s="156">
        <v>9976744</v>
      </c>
      <c r="Z3027" s="28">
        <v>0.96479999999999999</v>
      </c>
      <c r="AA3027" s="28"/>
      <c r="AB3027" s="111">
        <v>10</v>
      </c>
      <c r="AC3027" s="28">
        <v>0.4</v>
      </c>
      <c r="AD3027" s="28">
        <v>3.6299999999999999E-2</v>
      </c>
      <c r="AE3027" s="139"/>
      <c r="AF3027" s="139"/>
      <c r="AG3027" s="93">
        <v>5090</v>
      </c>
      <c r="AH3027" s="93">
        <v>10344</v>
      </c>
      <c r="AI3027" s="1"/>
      <c r="AJ3027" s="1"/>
      <c r="AK3027" s="1"/>
      <c r="AL3027" s="1"/>
      <c r="AM3027" s="1"/>
      <c r="AN3027" s="1"/>
      <c r="AO3027" s="1"/>
      <c r="AP3027" s="1"/>
      <c r="AQ3027" s="1"/>
      <c r="AR3027" s="1"/>
      <c r="AS3027" s="1"/>
      <c r="AT3027" s="1"/>
      <c r="AU3027" s="1"/>
      <c r="AV3027" s="1"/>
      <c r="AW3027" s="1"/>
      <c r="AX3027" s="1"/>
      <c r="AY3027" s="1"/>
    </row>
    <row r="3028" spans="1:51">
      <c r="A3028" s="51" t="s">
        <v>180</v>
      </c>
      <c r="B3028" s="2" t="s">
        <v>75</v>
      </c>
      <c r="C3028" s="14" t="s">
        <v>62</v>
      </c>
      <c r="D3028" s="2">
        <v>2016</v>
      </c>
      <c r="E3028" s="14">
        <v>2016</v>
      </c>
      <c r="F3028" s="14" t="s">
        <v>101</v>
      </c>
      <c r="G3028" s="93">
        <v>430</v>
      </c>
      <c r="H3028" s="93">
        <v>2209</v>
      </c>
      <c r="I3028" s="93">
        <v>0</v>
      </c>
      <c r="J3028" s="93">
        <v>1</v>
      </c>
      <c r="K3028" s="93">
        <v>430</v>
      </c>
      <c r="L3028" s="93">
        <v>2210</v>
      </c>
      <c r="M3028" s="48">
        <v>2640</v>
      </c>
      <c r="N3028" s="48">
        <v>5369</v>
      </c>
      <c r="O3028" s="48">
        <v>1195</v>
      </c>
      <c r="P3028" s="48">
        <v>4172</v>
      </c>
      <c r="Q3028" s="48">
        <v>5367</v>
      </c>
      <c r="R3028" s="48">
        <v>0</v>
      </c>
      <c r="S3028" s="48">
        <v>2</v>
      </c>
      <c r="T3028" s="48">
        <v>2</v>
      </c>
      <c r="U3028" s="48">
        <v>1195</v>
      </c>
      <c r="V3028" s="48">
        <v>4174</v>
      </c>
      <c r="W3028" s="156">
        <v>726193</v>
      </c>
      <c r="X3028" s="156">
        <v>99</v>
      </c>
      <c r="Y3028" s="156">
        <v>726292</v>
      </c>
      <c r="Z3028" s="28">
        <v>0.98860000000000003</v>
      </c>
      <c r="AA3028" s="28"/>
      <c r="AB3028" s="111">
        <v>67</v>
      </c>
      <c r="AC3028" s="28">
        <v>0.23899999999999999</v>
      </c>
      <c r="AD3028" s="28">
        <v>5.3800000000000001E-2</v>
      </c>
      <c r="AE3028" s="139"/>
      <c r="AF3028" s="139"/>
      <c r="AG3028" s="93">
        <v>123</v>
      </c>
      <c r="AH3028" s="93">
        <v>231</v>
      </c>
      <c r="AI3028" s="1"/>
      <c r="AJ3028" s="1"/>
      <c r="AK3028" s="1"/>
      <c r="AL3028" s="1"/>
      <c r="AM3028" s="1"/>
      <c r="AN3028" s="1"/>
      <c r="AO3028" s="1"/>
      <c r="AP3028" s="1"/>
      <c r="AQ3028" s="1"/>
      <c r="AR3028" s="1"/>
      <c r="AS3028" s="1"/>
      <c r="AT3028" s="1"/>
      <c r="AU3028" s="1"/>
      <c r="AV3028" s="1"/>
      <c r="AW3028" s="1"/>
      <c r="AX3028" s="1"/>
      <c r="AY3028" s="1"/>
    </row>
    <row r="3029" spans="1:51">
      <c r="A3029" s="51" t="s">
        <v>181</v>
      </c>
      <c r="B3029" s="2" t="s">
        <v>75</v>
      </c>
      <c r="C3029" s="14" t="s">
        <v>62</v>
      </c>
      <c r="D3029" s="2">
        <v>2016</v>
      </c>
      <c r="E3029" s="14">
        <v>2016</v>
      </c>
      <c r="F3029" s="14" t="s">
        <v>101</v>
      </c>
      <c r="G3029" s="93">
        <v>552</v>
      </c>
      <c r="H3029" s="93">
        <v>6663</v>
      </c>
      <c r="I3029" s="93">
        <v>1</v>
      </c>
      <c r="J3029" s="93">
        <v>16</v>
      </c>
      <c r="K3029" s="93">
        <v>553</v>
      </c>
      <c r="L3029" s="93">
        <v>6679</v>
      </c>
      <c r="M3029" s="48">
        <v>7232</v>
      </c>
      <c r="N3029" s="48">
        <v>12850</v>
      </c>
      <c r="O3029" s="48">
        <v>1344</v>
      </c>
      <c r="P3029" s="48">
        <v>11462</v>
      </c>
      <c r="Q3029" s="48">
        <v>12806</v>
      </c>
      <c r="R3029" s="48">
        <v>2</v>
      </c>
      <c r="S3029" s="48">
        <v>42</v>
      </c>
      <c r="T3029" s="48">
        <v>44</v>
      </c>
      <c r="U3029" s="48">
        <v>1346</v>
      </c>
      <c r="V3029" s="48">
        <v>11504</v>
      </c>
      <c r="W3029" s="156">
        <v>1744700</v>
      </c>
      <c r="X3029" s="156">
        <v>3535</v>
      </c>
      <c r="Y3029" s="156">
        <v>1748235</v>
      </c>
      <c r="Z3029" s="28">
        <v>0.98519999999999996</v>
      </c>
      <c r="AA3029" s="28"/>
      <c r="AB3029" s="111">
        <v>67</v>
      </c>
      <c r="AC3029" s="28">
        <v>0.23899999999999999</v>
      </c>
      <c r="AD3029" s="28">
        <v>5.3800000000000001E-2</v>
      </c>
      <c r="AE3029" s="139"/>
      <c r="AF3029" s="139"/>
      <c r="AG3029" s="93">
        <v>384</v>
      </c>
      <c r="AH3029" s="93">
        <v>785</v>
      </c>
      <c r="AI3029" s="1"/>
      <c r="AJ3029" s="1"/>
      <c r="AK3029" s="1"/>
      <c r="AL3029" s="1"/>
      <c r="AM3029" s="1"/>
      <c r="AN3029" s="1"/>
      <c r="AO3029" s="1"/>
      <c r="AP3029" s="1"/>
      <c r="AQ3029" s="1"/>
      <c r="AR3029" s="1"/>
      <c r="AS3029" s="1"/>
      <c r="AT3029" s="1"/>
      <c r="AU3029" s="1"/>
      <c r="AV3029" s="1"/>
      <c r="AW3029" s="1"/>
      <c r="AX3029" s="1"/>
      <c r="AY3029" s="1"/>
    </row>
    <row r="3030" spans="1:51">
      <c r="A3030" s="13" t="s">
        <v>123</v>
      </c>
      <c r="B3030" s="2" t="s">
        <v>74</v>
      </c>
      <c r="C3030" s="14" t="s">
        <v>62</v>
      </c>
      <c r="D3030" s="2">
        <v>2016</v>
      </c>
      <c r="E3030" s="14">
        <v>2016</v>
      </c>
      <c r="F3030" s="14" t="s">
        <v>101</v>
      </c>
      <c r="G3030" s="93">
        <v>14199</v>
      </c>
      <c r="H3030" s="93">
        <v>88820</v>
      </c>
      <c r="I3030" s="93">
        <v>87</v>
      </c>
      <c r="J3030" s="93">
        <v>425</v>
      </c>
      <c r="K3030" s="93">
        <v>14286</v>
      </c>
      <c r="L3030" s="93">
        <v>89245</v>
      </c>
      <c r="M3030" s="48">
        <v>103531</v>
      </c>
      <c r="N3030" s="48">
        <v>239427</v>
      </c>
      <c r="O3030" s="48">
        <v>38761</v>
      </c>
      <c r="P3030" s="48">
        <v>199282</v>
      </c>
      <c r="Q3030" s="48">
        <v>238043</v>
      </c>
      <c r="R3030" s="48">
        <v>307</v>
      </c>
      <c r="S3030" s="48">
        <v>1077</v>
      </c>
      <c r="T3030" s="48">
        <v>1384</v>
      </c>
      <c r="U3030" s="48">
        <v>39068</v>
      </c>
      <c r="V3030" s="48">
        <v>200359</v>
      </c>
      <c r="W3030" s="156">
        <v>32587616</v>
      </c>
      <c r="X3030" s="156">
        <v>163000</v>
      </c>
      <c r="Y3030" s="156">
        <v>32750616</v>
      </c>
      <c r="Z3030" s="28">
        <v>0.94940000000000002</v>
      </c>
      <c r="AA3030" s="28"/>
      <c r="AB3030" s="111">
        <v>25</v>
      </c>
      <c r="AC3030" s="28">
        <v>0.28000000000000003</v>
      </c>
      <c r="AD3030" s="28">
        <v>2.4500000000000001E-2</v>
      </c>
      <c r="AE3030" s="139"/>
      <c r="AF3030" s="139"/>
      <c r="AG3030" s="93">
        <v>13701</v>
      </c>
      <c r="AH3030" s="93">
        <v>30837</v>
      </c>
      <c r="AI3030" s="1"/>
      <c r="AJ3030" s="1"/>
      <c r="AK3030" s="1"/>
      <c r="AL3030" s="1"/>
      <c r="AM3030" s="1"/>
      <c r="AN3030" s="1"/>
      <c r="AO3030" s="1"/>
      <c r="AP3030" s="1"/>
      <c r="AQ3030" s="1"/>
      <c r="AR3030" s="1"/>
      <c r="AS3030" s="1"/>
      <c r="AT3030" s="1"/>
      <c r="AU3030" s="1"/>
      <c r="AV3030" s="1"/>
      <c r="AW3030" s="1"/>
      <c r="AX3030" s="1"/>
      <c r="AY3030" s="1"/>
    </row>
    <row r="3031" spans="1:51">
      <c r="A3031" s="13" t="s">
        <v>124</v>
      </c>
      <c r="B3031" s="2" t="s">
        <v>75</v>
      </c>
      <c r="C3031" s="14" t="s">
        <v>62</v>
      </c>
      <c r="D3031" s="2">
        <v>2016</v>
      </c>
      <c r="E3031" s="14">
        <v>2016</v>
      </c>
      <c r="F3031" s="14" t="s">
        <v>101</v>
      </c>
      <c r="G3031" s="93">
        <v>231</v>
      </c>
      <c r="H3031" s="93">
        <v>1335</v>
      </c>
      <c r="I3031" s="93">
        <v>0</v>
      </c>
      <c r="J3031" s="93">
        <v>2</v>
      </c>
      <c r="K3031" s="93">
        <v>231</v>
      </c>
      <c r="L3031" s="93">
        <v>1337</v>
      </c>
      <c r="M3031" s="48">
        <v>1568</v>
      </c>
      <c r="N3031" s="48">
        <v>3655</v>
      </c>
      <c r="O3031" s="48">
        <v>619</v>
      </c>
      <c r="P3031" s="48">
        <v>3023</v>
      </c>
      <c r="Q3031" s="48">
        <v>3642</v>
      </c>
      <c r="R3031" s="48">
        <v>2</v>
      </c>
      <c r="S3031" s="48">
        <v>11</v>
      </c>
      <c r="T3031" s="48">
        <v>13</v>
      </c>
      <c r="U3031" s="48">
        <v>621</v>
      </c>
      <c r="V3031" s="48">
        <v>3034</v>
      </c>
      <c r="W3031" s="156">
        <v>452946</v>
      </c>
      <c r="X3031" s="156">
        <v>1110</v>
      </c>
      <c r="Y3031" s="156">
        <v>454056</v>
      </c>
      <c r="Z3031" s="28">
        <v>1</v>
      </c>
      <c r="AA3031" s="28"/>
      <c r="AB3031" s="111">
        <v>67</v>
      </c>
      <c r="AC3031" s="28">
        <v>0.23899999999999999</v>
      </c>
      <c r="AD3031" s="28">
        <v>5.3800000000000001E-2</v>
      </c>
      <c r="AE3031" s="139"/>
      <c r="AF3031" s="139"/>
      <c r="AG3031" s="93">
        <v>219</v>
      </c>
      <c r="AH3031" s="93">
        <v>483</v>
      </c>
      <c r="AI3031" s="1"/>
      <c r="AJ3031" s="1"/>
      <c r="AK3031" s="1"/>
      <c r="AL3031" s="1"/>
      <c r="AM3031" s="1"/>
      <c r="AN3031" s="1"/>
      <c r="AO3031" s="1"/>
      <c r="AP3031" s="1"/>
      <c r="AQ3031" s="1"/>
      <c r="AR3031" s="1"/>
      <c r="AS3031" s="1"/>
      <c r="AT3031" s="1"/>
      <c r="AU3031" s="1"/>
      <c r="AV3031" s="1"/>
      <c r="AW3031" s="1"/>
      <c r="AX3031" s="1"/>
      <c r="AY3031" s="1"/>
    </row>
    <row r="3032" spans="1:51">
      <c r="A3032" s="13" t="s">
        <v>125</v>
      </c>
      <c r="B3032" s="2" t="s">
        <v>75</v>
      </c>
      <c r="C3032" s="14" t="s">
        <v>62</v>
      </c>
      <c r="D3032" s="2">
        <v>2016</v>
      </c>
      <c r="E3032" s="14">
        <v>2016</v>
      </c>
      <c r="F3032" s="14" t="s">
        <v>101</v>
      </c>
      <c r="G3032" s="93">
        <v>948</v>
      </c>
      <c r="H3032" s="93">
        <v>11620</v>
      </c>
      <c r="I3032" s="93">
        <v>0</v>
      </c>
      <c r="J3032" s="93">
        <v>14</v>
      </c>
      <c r="K3032" s="93">
        <v>948</v>
      </c>
      <c r="L3032" s="93">
        <v>11634</v>
      </c>
      <c r="M3032" s="48">
        <v>12582</v>
      </c>
      <c r="N3032" s="48">
        <v>21361</v>
      </c>
      <c r="O3032" s="48">
        <v>2348</v>
      </c>
      <c r="P3032" s="48">
        <v>18980</v>
      </c>
      <c r="Q3032" s="48">
        <v>21328</v>
      </c>
      <c r="R3032" s="48">
        <v>0</v>
      </c>
      <c r="S3032" s="48">
        <v>33</v>
      </c>
      <c r="T3032" s="48">
        <v>33</v>
      </c>
      <c r="U3032" s="48">
        <v>2348</v>
      </c>
      <c r="V3032" s="48">
        <v>19013</v>
      </c>
      <c r="W3032" s="156">
        <v>2977587</v>
      </c>
      <c r="X3032" s="156">
        <v>3644</v>
      </c>
      <c r="Y3032" s="156">
        <v>2981231</v>
      </c>
      <c r="Z3032" s="28">
        <v>0.98760000000000003</v>
      </c>
      <c r="AA3032" s="28"/>
      <c r="AB3032" s="111">
        <v>67</v>
      </c>
      <c r="AC3032" s="28">
        <v>0.23899999999999999</v>
      </c>
      <c r="AD3032" s="28">
        <v>5.3800000000000001E-2</v>
      </c>
      <c r="AE3032" s="139"/>
      <c r="AF3032" s="139"/>
      <c r="AG3032" s="93">
        <v>606</v>
      </c>
      <c r="AH3032" s="93">
        <v>1134</v>
      </c>
      <c r="AI3032" s="1"/>
      <c r="AJ3032" s="1"/>
      <c r="AK3032" s="1"/>
      <c r="AL3032" s="1"/>
      <c r="AM3032" s="1"/>
      <c r="AN3032" s="1"/>
      <c r="AO3032" s="1"/>
      <c r="AP3032" s="1"/>
      <c r="AQ3032" s="1"/>
      <c r="AR3032" s="1"/>
      <c r="AS3032" s="1"/>
      <c r="AT3032" s="1"/>
      <c r="AU3032" s="1"/>
      <c r="AV3032" s="1"/>
      <c r="AW3032" s="1"/>
      <c r="AX3032" s="1"/>
      <c r="AY3032" s="1"/>
    </row>
    <row r="3033" spans="1:51">
      <c r="A3033" s="13" t="s">
        <v>126</v>
      </c>
      <c r="B3033" s="2" t="s">
        <v>75</v>
      </c>
      <c r="C3033" s="14" t="s">
        <v>62</v>
      </c>
      <c r="D3033" s="2">
        <v>2016</v>
      </c>
      <c r="E3033" s="14">
        <v>2016</v>
      </c>
      <c r="F3033" s="14" t="s">
        <v>101</v>
      </c>
      <c r="G3033" s="93">
        <v>2326</v>
      </c>
      <c r="H3033" s="93">
        <v>14818</v>
      </c>
      <c r="I3033" s="93">
        <v>13</v>
      </c>
      <c r="J3033" s="93">
        <v>140</v>
      </c>
      <c r="K3033" s="93">
        <v>2339</v>
      </c>
      <c r="L3033" s="93">
        <v>14958</v>
      </c>
      <c r="M3033" s="48">
        <v>17297</v>
      </c>
      <c r="N3033" s="48">
        <v>42432</v>
      </c>
      <c r="O3033" s="48">
        <v>6621</v>
      </c>
      <c r="P3033" s="48">
        <v>35371</v>
      </c>
      <c r="Q3033" s="48">
        <v>41992</v>
      </c>
      <c r="R3033" s="48">
        <v>39</v>
      </c>
      <c r="S3033" s="48">
        <v>401</v>
      </c>
      <c r="T3033" s="48">
        <v>440</v>
      </c>
      <c r="U3033" s="48">
        <v>6660</v>
      </c>
      <c r="V3033" s="48">
        <v>35772</v>
      </c>
      <c r="W3033" s="156">
        <v>5370526</v>
      </c>
      <c r="X3033" s="156">
        <v>45356</v>
      </c>
      <c r="Y3033" s="156">
        <v>5415882</v>
      </c>
      <c r="Z3033" s="28">
        <v>0.97019999999999995</v>
      </c>
      <c r="AA3033" s="28"/>
      <c r="AB3033" s="111">
        <v>67</v>
      </c>
      <c r="AC3033" s="28">
        <v>0.23899999999999999</v>
      </c>
      <c r="AD3033" s="28">
        <v>5.3800000000000001E-2</v>
      </c>
      <c r="AE3033" s="139"/>
      <c r="AF3033" s="139"/>
      <c r="AG3033" s="93">
        <v>867</v>
      </c>
      <c r="AH3033" s="93">
        <v>1696</v>
      </c>
      <c r="AI3033" s="1"/>
      <c r="AJ3033" s="1"/>
      <c r="AK3033" s="1"/>
      <c r="AL3033" s="1"/>
      <c r="AM3033" s="1"/>
      <c r="AN3033" s="1"/>
      <c r="AO3033" s="1"/>
      <c r="AP3033" s="1"/>
      <c r="AQ3033" s="1"/>
      <c r="AR3033" s="1"/>
      <c r="AS3033" s="1"/>
      <c r="AT3033" s="1"/>
      <c r="AU3033" s="1"/>
      <c r="AV3033" s="1"/>
      <c r="AW3033" s="1"/>
      <c r="AX3033" s="1"/>
      <c r="AY3033" s="1"/>
    </row>
    <row r="3034" spans="1:51">
      <c r="A3034" s="13" t="s">
        <v>127</v>
      </c>
      <c r="B3034" s="2" t="s">
        <v>75</v>
      </c>
      <c r="C3034" s="14" t="s">
        <v>62</v>
      </c>
      <c r="D3034" s="2">
        <v>2016</v>
      </c>
      <c r="E3034" s="14">
        <v>2016</v>
      </c>
      <c r="F3034" s="14" t="s">
        <v>101</v>
      </c>
      <c r="G3034" s="93">
        <v>102</v>
      </c>
      <c r="H3034" s="93">
        <v>958</v>
      </c>
      <c r="I3034" s="93">
        <v>1</v>
      </c>
      <c r="J3034" s="93">
        <v>2</v>
      </c>
      <c r="K3034" s="93">
        <v>103</v>
      </c>
      <c r="L3034" s="93">
        <v>960</v>
      </c>
      <c r="M3034" s="48">
        <v>1063</v>
      </c>
      <c r="N3034" s="48">
        <v>2089</v>
      </c>
      <c r="O3034" s="48">
        <v>283</v>
      </c>
      <c r="P3034" s="48">
        <v>1797</v>
      </c>
      <c r="Q3034" s="48">
        <v>2080</v>
      </c>
      <c r="R3034" s="48">
        <v>1</v>
      </c>
      <c r="S3034" s="48">
        <v>8</v>
      </c>
      <c r="T3034" s="48">
        <v>9</v>
      </c>
      <c r="U3034" s="48">
        <v>284</v>
      </c>
      <c r="V3034" s="48">
        <v>1805</v>
      </c>
      <c r="W3034" s="156">
        <v>260394</v>
      </c>
      <c r="X3034" s="156">
        <v>291</v>
      </c>
      <c r="Y3034" s="156">
        <v>260685</v>
      </c>
      <c r="Z3034" s="28">
        <v>0.98080000000000001</v>
      </c>
      <c r="AA3034" s="28"/>
      <c r="AB3034" s="111">
        <v>67</v>
      </c>
      <c r="AC3034" s="28">
        <v>0.23899999999999999</v>
      </c>
      <c r="AD3034" s="28">
        <v>5.3800000000000001E-2</v>
      </c>
      <c r="AE3034" s="139"/>
      <c r="AF3034" s="139"/>
      <c r="AG3034" s="93">
        <v>71</v>
      </c>
      <c r="AH3034" s="93">
        <v>138</v>
      </c>
    </row>
    <row r="3035" spans="1:51">
      <c r="A3035" s="13" t="s">
        <v>128</v>
      </c>
      <c r="B3035" s="2" t="s">
        <v>75</v>
      </c>
      <c r="C3035" s="14" t="s">
        <v>62</v>
      </c>
      <c r="D3035" s="2">
        <v>2016</v>
      </c>
      <c r="E3035" s="14">
        <v>2016</v>
      </c>
      <c r="F3035" s="14" t="s">
        <v>101</v>
      </c>
      <c r="G3035" s="93">
        <v>10514</v>
      </c>
      <c r="H3035" s="93">
        <v>60107</v>
      </c>
      <c r="I3035" s="93">
        <v>20</v>
      </c>
      <c r="J3035" s="93">
        <v>409</v>
      </c>
      <c r="K3035" s="93">
        <v>10534</v>
      </c>
      <c r="L3035" s="93">
        <v>60516</v>
      </c>
      <c r="M3035" s="48">
        <v>71050</v>
      </c>
      <c r="N3035" s="48">
        <v>165582</v>
      </c>
      <c r="O3035" s="48">
        <v>28318</v>
      </c>
      <c r="P3035" s="48">
        <v>136249</v>
      </c>
      <c r="Q3035" s="48">
        <v>164567</v>
      </c>
      <c r="R3035" s="48">
        <v>67</v>
      </c>
      <c r="S3035" s="48">
        <v>948</v>
      </c>
      <c r="T3035" s="48">
        <v>1015</v>
      </c>
      <c r="U3035" s="48">
        <v>28385</v>
      </c>
      <c r="V3035" s="48">
        <v>137197</v>
      </c>
      <c r="W3035" s="156">
        <v>22229122</v>
      </c>
      <c r="X3035" s="156">
        <v>133424</v>
      </c>
      <c r="Y3035" s="156">
        <v>22362546</v>
      </c>
      <c r="Z3035" s="28">
        <v>0.98560000000000003</v>
      </c>
      <c r="AA3035" s="28"/>
      <c r="AB3035" s="111">
        <v>17</v>
      </c>
      <c r="AC3035" s="28">
        <v>0.17599999999999999</v>
      </c>
      <c r="AD3035" s="28">
        <v>1.54E-2</v>
      </c>
      <c r="AE3035" s="139"/>
      <c r="AF3035" s="139"/>
      <c r="AG3035" s="93">
        <v>10117</v>
      </c>
      <c r="AH3035" s="93">
        <v>23125</v>
      </c>
    </row>
    <row r="3036" spans="1:51">
      <c r="A3036" s="13" t="s">
        <v>129</v>
      </c>
      <c r="B3036" s="2" t="s">
        <v>75</v>
      </c>
      <c r="C3036" s="14" t="s">
        <v>62</v>
      </c>
      <c r="D3036" s="2">
        <v>2016</v>
      </c>
      <c r="E3036" s="14">
        <v>2016</v>
      </c>
      <c r="F3036" s="14" t="s">
        <v>101</v>
      </c>
      <c r="G3036" s="93">
        <v>1459</v>
      </c>
      <c r="H3036" s="93">
        <v>9346</v>
      </c>
      <c r="I3036" s="93">
        <v>4</v>
      </c>
      <c r="J3036" s="93">
        <v>59</v>
      </c>
      <c r="K3036" s="93">
        <v>1463</v>
      </c>
      <c r="L3036" s="93">
        <v>9405</v>
      </c>
      <c r="M3036" s="48">
        <v>10868</v>
      </c>
      <c r="N3036" s="48">
        <v>24891</v>
      </c>
      <c r="O3036" s="48">
        <v>3991</v>
      </c>
      <c r="P3036" s="48">
        <v>20723</v>
      </c>
      <c r="Q3036" s="48">
        <v>24714</v>
      </c>
      <c r="R3036" s="48">
        <v>16</v>
      </c>
      <c r="S3036" s="48">
        <v>161</v>
      </c>
      <c r="T3036" s="48">
        <v>177</v>
      </c>
      <c r="U3036" s="48">
        <v>4007</v>
      </c>
      <c r="V3036" s="48">
        <v>20884</v>
      </c>
      <c r="W3036" s="156">
        <v>3192604</v>
      </c>
      <c r="X3036" s="156">
        <v>18506</v>
      </c>
      <c r="Y3036" s="156">
        <v>3211110</v>
      </c>
      <c r="Z3036" s="28">
        <v>0.98919999999999997</v>
      </c>
      <c r="AA3036" s="28"/>
      <c r="AB3036" s="111">
        <v>67</v>
      </c>
      <c r="AC3036" s="28">
        <v>0.23899999999999999</v>
      </c>
      <c r="AD3036" s="28">
        <v>5.3800000000000001E-2</v>
      </c>
      <c r="AE3036" s="139"/>
      <c r="AF3036" s="139"/>
      <c r="AG3036" s="93">
        <v>1309</v>
      </c>
      <c r="AH3036" s="93">
        <v>2944</v>
      </c>
    </row>
    <row r="3037" spans="1:51">
      <c r="A3037" s="13" t="s">
        <v>130</v>
      </c>
      <c r="B3037" s="2" t="s">
        <v>75</v>
      </c>
      <c r="C3037" s="14" t="s">
        <v>62</v>
      </c>
      <c r="D3037" s="2">
        <v>2016</v>
      </c>
      <c r="E3037" s="14">
        <v>2016</v>
      </c>
      <c r="F3037" s="14" t="s">
        <v>101</v>
      </c>
      <c r="G3037" s="93">
        <v>608</v>
      </c>
      <c r="H3037" s="93">
        <v>6068</v>
      </c>
      <c r="I3037" s="93">
        <v>1</v>
      </c>
      <c r="J3037" s="93">
        <v>18</v>
      </c>
      <c r="K3037" s="93">
        <v>609</v>
      </c>
      <c r="L3037" s="93">
        <v>6086</v>
      </c>
      <c r="M3037" s="48">
        <v>6695</v>
      </c>
      <c r="N3037" s="48">
        <v>12649</v>
      </c>
      <c r="O3037" s="48">
        <v>1586</v>
      </c>
      <c r="P3037" s="48">
        <v>11016</v>
      </c>
      <c r="Q3037" s="48">
        <v>12602</v>
      </c>
      <c r="R3037" s="48">
        <v>2</v>
      </c>
      <c r="S3037" s="48">
        <v>45</v>
      </c>
      <c r="T3037" s="48">
        <v>47</v>
      </c>
      <c r="U3037" s="48">
        <v>1588</v>
      </c>
      <c r="V3037" s="48">
        <v>11061</v>
      </c>
      <c r="W3037" s="156">
        <v>1732984</v>
      </c>
      <c r="X3037" s="156">
        <v>5236</v>
      </c>
      <c r="Y3037" s="156">
        <v>1738220</v>
      </c>
      <c r="Z3037" s="28">
        <v>0.95289999999999997</v>
      </c>
      <c r="AA3037" s="28"/>
      <c r="AB3037" s="111">
        <v>67</v>
      </c>
      <c r="AC3037" s="28">
        <v>0.23899999999999999</v>
      </c>
      <c r="AD3037" s="28">
        <v>5.3800000000000001E-2</v>
      </c>
      <c r="AE3037" s="139"/>
      <c r="AF3037" s="139"/>
      <c r="AG3037" s="93">
        <v>378</v>
      </c>
      <c r="AH3037" s="93">
        <v>766</v>
      </c>
    </row>
    <row r="3038" spans="1:51">
      <c r="A3038" s="13" t="s">
        <v>131</v>
      </c>
      <c r="B3038" s="2" t="s">
        <v>75</v>
      </c>
      <c r="C3038" s="14" t="s">
        <v>62</v>
      </c>
      <c r="D3038" s="2">
        <v>2016</v>
      </c>
      <c r="E3038" s="14">
        <v>2016</v>
      </c>
      <c r="F3038" s="14" t="s">
        <v>101</v>
      </c>
      <c r="G3038" s="93">
        <v>227</v>
      </c>
      <c r="H3038" s="93">
        <v>1325</v>
      </c>
      <c r="I3038" s="93">
        <v>1</v>
      </c>
      <c r="J3038" s="93">
        <v>1</v>
      </c>
      <c r="K3038" s="93">
        <v>228</v>
      </c>
      <c r="L3038" s="93">
        <v>1326</v>
      </c>
      <c r="M3038" s="48">
        <v>1554</v>
      </c>
      <c r="N3038" s="48">
        <v>3154</v>
      </c>
      <c r="O3038" s="48">
        <v>622</v>
      </c>
      <c r="P3038" s="48">
        <v>2526</v>
      </c>
      <c r="Q3038" s="48">
        <v>3148</v>
      </c>
      <c r="R3038" s="48">
        <v>2</v>
      </c>
      <c r="S3038" s="48">
        <v>4</v>
      </c>
      <c r="T3038" s="48">
        <v>6</v>
      </c>
      <c r="U3038" s="48">
        <v>624</v>
      </c>
      <c r="V3038" s="48">
        <v>2530</v>
      </c>
      <c r="W3038" s="156">
        <v>434512</v>
      </c>
      <c r="X3038" s="156">
        <v>419</v>
      </c>
      <c r="Y3038" s="156">
        <v>434931</v>
      </c>
      <c r="Z3038" s="28">
        <v>0.9385</v>
      </c>
      <c r="AA3038" s="28"/>
      <c r="AB3038" s="111">
        <v>67</v>
      </c>
      <c r="AC3038" s="28">
        <v>0.23899999999999999</v>
      </c>
      <c r="AD3038" s="28">
        <v>5.3800000000000001E-2</v>
      </c>
      <c r="AE3038" s="139"/>
      <c r="AF3038" s="139"/>
      <c r="AG3038" s="93">
        <v>87</v>
      </c>
      <c r="AH3038" s="93">
        <v>165</v>
      </c>
    </row>
    <row r="3039" spans="1:51">
      <c r="A3039" s="13" t="s">
        <v>132</v>
      </c>
      <c r="B3039" s="2" t="s">
        <v>76</v>
      </c>
      <c r="C3039" s="14" t="s">
        <v>62</v>
      </c>
      <c r="D3039" s="2">
        <v>2016</v>
      </c>
      <c r="E3039" s="14">
        <v>2016</v>
      </c>
      <c r="F3039" s="14" t="s">
        <v>101</v>
      </c>
      <c r="G3039" s="93">
        <v>80522</v>
      </c>
      <c r="H3039" s="93">
        <v>472863</v>
      </c>
      <c r="I3039" s="93">
        <v>1000</v>
      </c>
      <c r="J3039" s="93">
        <v>6046</v>
      </c>
      <c r="K3039" s="93">
        <v>81522</v>
      </c>
      <c r="L3039" s="93">
        <v>478909</v>
      </c>
      <c r="M3039" s="48">
        <v>560431</v>
      </c>
      <c r="N3039" s="48">
        <v>1114522</v>
      </c>
      <c r="O3039" s="48">
        <v>192105</v>
      </c>
      <c r="P3039" s="48">
        <v>906674</v>
      </c>
      <c r="Q3039" s="48">
        <v>1098779</v>
      </c>
      <c r="R3039" s="48">
        <v>3229</v>
      </c>
      <c r="S3039" s="48">
        <v>12514</v>
      </c>
      <c r="T3039" s="48">
        <v>15743</v>
      </c>
      <c r="U3039" s="48">
        <v>195334</v>
      </c>
      <c r="V3039" s="48">
        <v>919188</v>
      </c>
      <c r="W3039" s="156">
        <v>162594650</v>
      </c>
      <c r="X3039" s="156">
        <v>2259087</v>
      </c>
      <c r="Y3039" s="156">
        <v>164853737</v>
      </c>
      <c r="Z3039" s="28">
        <v>0.96440000000000003</v>
      </c>
      <c r="AA3039" s="28"/>
      <c r="AB3039" s="111">
        <v>81</v>
      </c>
      <c r="AC3039" s="28">
        <v>0.67900000000000005</v>
      </c>
      <c r="AD3039" s="28">
        <v>5.4199999999999998E-2</v>
      </c>
      <c r="AE3039" s="139"/>
      <c r="AF3039" s="139"/>
      <c r="AG3039" s="93">
        <v>96189</v>
      </c>
      <c r="AH3039" s="93">
        <v>194115</v>
      </c>
    </row>
    <row r="3040" spans="1:51">
      <c r="A3040" s="13" t="s">
        <v>133</v>
      </c>
      <c r="B3040" s="2" t="s">
        <v>75</v>
      </c>
      <c r="C3040" s="14" t="s">
        <v>62</v>
      </c>
      <c r="D3040" s="2">
        <v>2016</v>
      </c>
      <c r="E3040" s="14">
        <v>2016</v>
      </c>
      <c r="F3040" s="14" t="s">
        <v>101</v>
      </c>
      <c r="G3040" s="93">
        <v>1929</v>
      </c>
      <c r="H3040" s="93">
        <v>10230</v>
      </c>
      <c r="I3040" s="93">
        <v>4</v>
      </c>
      <c r="J3040" s="93">
        <v>24</v>
      </c>
      <c r="K3040" s="93">
        <v>1933</v>
      </c>
      <c r="L3040" s="93">
        <v>10254</v>
      </c>
      <c r="M3040" s="48">
        <v>12187</v>
      </c>
      <c r="N3040" s="48">
        <v>29647</v>
      </c>
      <c r="O3040" s="48">
        <v>5282</v>
      </c>
      <c r="P3040" s="48">
        <v>24274</v>
      </c>
      <c r="Q3040" s="48">
        <v>29556</v>
      </c>
      <c r="R3040" s="48">
        <v>11</v>
      </c>
      <c r="S3040" s="48">
        <v>80</v>
      </c>
      <c r="T3040" s="48">
        <v>91</v>
      </c>
      <c r="U3040" s="48">
        <v>5293</v>
      </c>
      <c r="V3040" s="48">
        <v>24354</v>
      </c>
      <c r="W3040" s="156">
        <v>3967375</v>
      </c>
      <c r="X3040" s="156">
        <v>7744</v>
      </c>
      <c r="Y3040" s="156">
        <v>3975119</v>
      </c>
      <c r="Z3040" s="28">
        <v>0.98580000000000001</v>
      </c>
      <c r="AA3040" s="28"/>
      <c r="AB3040" s="111">
        <v>67</v>
      </c>
      <c r="AC3040" s="28">
        <v>0.23899999999999999</v>
      </c>
      <c r="AD3040" s="28">
        <v>5.3800000000000001E-2</v>
      </c>
      <c r="AE3040" s="139"/>
      <c r="AF3040" s="139"/>
      <c r="AG3040" s="93">
        <v>2856</v>
      </c>
      <c r="AH3040" s="93">
        <v>6838</v>
      </c>
    </row>
    <row r="3041" spans="1:34">
      <c r="A3041" s="13" t="s">
        <v>134</v>
      </c>
      <c r="B3041" s="2" t="s">
        <v>75</v>
      </c>
      <c r="C3041" s="14" t="s">
        <v>62</v>
      </c>
      <c r="D3041" s="2">
        <v>2016</v>
      </c>
      <c r="E3041" s="14">
        <v>2016</v>
      </c>
      <c r="F3041" s="14" t="s">
        <v>101</v>
      </c>
      <c r="G3041" s="93">
        <v>584</v>
      </c>
      <c r="H3041" s="93">
        <v>5509</v>
      </c>
      <c r="I3041" s="93">
        <v>17</v>
      </c>
      <c r="J3041" s="93">
        <v>142</v>
      </c>
      <c r="K3041" s="93">
        <v>601</v>
      </c>
      <c r="L3041" s="93">
        <v>5651</v>
      </c>
      <c r="M3041" s="48">
        <v>6252</v>
      </c>
      <c r="N3041" s="48">
        <v>10351</v>
      </c>
      <c r="O3041" s="48">
        <v>1306</v>
      </c>
      <c r="P3041" s="48">
        <v>8655</v>
      </c>
      <c r="Q3041" s="48">
        <v>9961</v>
      </c>
      <c r="R3041" s="48">
        <v>50</v>
      </c>
      <c r="S3041" s="48">
        <v>340</v>
      </c>
      <c r="T3041" s="48">
        <v>390</v>
      </c>
      <c r="U3041" s="48">
        <v>1356</v>
      </c>
      <c r="V3041" s="48">
        <v>8995</v>
      </c>
      <c r="W3041" s="156">
        <v>1428193</v>
      </c>
      <c r="X3041" s="156">
        <v>33312</v>
      </c>
      <c r="Y3041" s="156">
        <v>1461505</v>
      </c>
      <c r="Z3041" s="28">
        <v>0.98560000000000003</v>
      </c>
      <c r="AA3041" s="28"/>
      <c r="AB3041" s="111">
        <v>67</v>
      </c>
      <c r="AC3041" s="28">
        <v>0.23899999999999999</v>
      </c>
      <c r="AD3041" s="28">
        <v>5.3800000000000001E-2</v>
      </c>
      <c r="AE3041" s="139"/>
      <c r="AF3041" s="139"/>
      <c r="AG3041" s="93">
        <v>1277</v>
      </c>
      <c r="AH3041" s="93">
        <v>2354</v>
      </c>
    </row>
    <row r="3042" spans="1:34">
      <c r="A3042" s="13" t="s">
        <v>135</v>
      </c>
      <c r="B3042" s="2" t="s">
        <v>75</v>
      </c>
      <c r="C3042" s="14" t="s">
        <v>62</v>
      </c>
      <c r="D3042" s="2">
        <v>2016</v>
      </c>
      <c r="E3042" s="14">
        <v>2016</v>
      </c>
      <c r="F3042" s="14" t="s">
        <v>101</v>
      </c>
      <c r="G3042" s="93">
        <v>118</v>
      </c>
      <c r="H3042" s="93">
        <v>1020</v>
      </c>
      <c r="I3042" s="93">
        <v>1</v>
      </c>
      <c r="J3042" s="93">
        <v>3</v>
      </c>
      <c r="K3042" s="93">
        <v>119</v>
      </c>
      <c r="L3042" s="93">
        <v>1023</v>
      </c>
      <c r="M3042" s="48">
        <v>1142</v>
      </c>
      <c r="N3042" s="48">
        <v>2101</v>
      </c>
      <c r="O3042" s="48">
        <v>349</v>
      </c>
      <c r="P3042" s="48">
        <v>1747</v>
      </c>
      <c r="Q3042" s="48">
        <v>2096</v>
      </c>
      <c r="R3042" s="48">
        <v>1</v>
      </c>
      <c r="S3042" s="48">
        <v>4</v>
      </c>
      <c r="T3042" s="48">
        <v>5</v>
      </c>
      <c r="U3042" s="48">
        <v>350</v>
      </c>
      <c r="V3042" s="48">
        <v>1751</v>
      </c>
      <c r="W3042" s="156">
        <v>285464</v>
      </c>
      <c r="X3042" s="156">
        <v>796</v>
      </c>
      <c r="Y3042" s="156">
        <v>286260</v>
      </c>
      <c r="Z3042" s="28">
        <v>0.97499999999999998</v>
      </c>
      <c r="AA3042" s="28"/>
      <c r="AB3042" s="111">
        <v>67</v>
      </c>
      <c r="AC3042" s="28">
        <v>0.23899999999999999</v>
      </c>
      <c r="AD3042" s="28">
        <v>5.3800000000000001E-2</v>
      </c>
      <c r="AE3042" s="139"/>
      <c r="AF3042" s="139"/>
      <c r="AG3042" s="93">
        <v>24</v>
      </c>
      <c r="AH3042" s="93">
        <v>39</v>
      </c>
    </row>
    <row r="3043" spans="1:34">
      <c r="A3043" s="13" t="s">
        <v>136</v>
      </c>
      <c r="B3043" s="2" t="s">
        <v>75</v>
      </c>
      <c r="C3043" s="14" t="s">
        <v>62</v>
      </c>
      <c r="D3043" s="2">
        <v>2016</v>
      </c>
      <c r="E3043" s="14">
        <v>2016</v>
      </c>
      <c r="F3043" s="14" t="s">
        <v>101</v>
      </c>
      <c r="G3043" s="93">
        <v>636</v>
      </c>
      <c r="H3043" s="93">
        <v>6157</v>
      </c>
      <c r="I3043" s="93">
        <v>1</v>
      </c>
      <c r="J3043" s="93">
        <v>22</v>
      </c>
      <c r="K3043" s="93">
        <v>637</v>
      </c>
      <c r="L3043" s="93">
        <v>6179</v>
      </c>
      <c r="M3043" s="48">
        <v>6816</v>
      </c>
      <c r="N3043" s="48">
        <v>12720</v>
      </c>
      <c r="O3043" s="48">
        <v>1631</v>
      </c>
      <c r="P3043" s="48">
        <v>11031</v>
      </c>
      <c r="Q3043" s="48">
        <v>12662</v>
      </c>
      <c r="R3043" s="48">
        <v>3</v>
      </c>
      <c r="S3043" s="48">
        <v>55</v>
      </c>
      <c r="T3043" s="48">
        <v>58</v>
      </c>
      <c r="U3043" s="48">
        <v>1634</v>
      </c>
      <c r="V3043" s="48">
        <v>11086</v>
      </c>
      <c r="W3043" s="156">
        <v>1807305</v>
      </c>
      <c r="X3043" s="156">
        <v>6607</v>
      </c>
      <c r="Y3043" s="156">
        <v>1813912</v>
      </c>
      <c r="Z3043" s="28">
        <v>0.92989999999999995</v>
      </c>
      <c r="AA3043" s="28"/>
      <c r="AB3043" s="111">
        <v>67</v>
      </c>
      <c r="AC3043" s="28">
        <v>0.23899999999999999</v>
      </c>
      <c r="AD3043" s="28">
        <v>5.3800000000000001E-2</v>
      </c>
      <c r="AE3043" s="139"/>
      <c r="AF3043" s="139"/>
      <c r="AG3043" s="93">
        <v>552</v>
      </c>
      <c r="AH3043" s="93">
        <v>1208</v>
      </c>
    </row>
    <row r="3044" spans="1:34">
      <c r="A3044" s="13" t="s">
        <v>137</v>
      </c>
      <c r="B3044" s="2" t="s">
        <v>75</v>
      </c>
      <c r="C3044" s="14" t="s">
        <v>62</v>
      </c>
      <c r="D3044" s="2">
        <v>2016</v>
      </c>
      <c r="E3044" s="14">
        <v>2016</v>
      </c>
      <c r="F3044" s="14" t="s">
        <v>101</v>
      </c>
      <c r="G3044" s="93">
        <v>4296</v>
      </c>
      <c r="H3044" s="93">
        <v>20644</v>
      </c>
      <c r="I3044" s="93">
        <v>9</v>
      </c>
      <c r="J3044" s="93">
        <v>39</v>
      </c>
      <c r="K3044" s="93">
        <v>4305</v>
      </c>
      <c r="L3044" s="93">
        <v>20683</v>
      </c>
      <c r="M3044" s="48">
        <v>24988</v>
      </c>
      <c r="N3044" s="48">
        <v>57715</v>
      </c>
      <c r="O3044" s="48">
        <v>11570</v>
      </c>
      <c r="P3044" s="48">
        <v>46007</v>
      </c>
      <c r="Q3044" s="48">
        <v>57577</v>
      </c>
      <c r="R3044" s="48">
        <v>27</v>
      </c>
      <c r="S3044" s="48">
        <v>111</v>
      </c>
      <c r="T3044" s="48">
        <v>138</v>
      </c>
      <c r="U3044" s="48">
        <v>11597</v>
      </c>
      <c r="V3044" s="48">
        <v>46118</v>
      </c>
      <c r="W3044" s="156">
        <v>7704565</v>
      </c>
      <c r="X3044" s="156">
        <v>13160</v>
      </c>
      <c r="Y3044" s="156">
        <v>7717725</v>
      </c>
      <c r="Z3044" s="28">
        <v>0.98560000000000003</v>
      </c>
      <c r="AA3044" s="28"/>
      <c r="AB3044" s="111">
        <v>5</v>
      </c>
      <c r="AC3044" s="28">
        <v>0.2</v>
      </c>
      <c r="AD3044" s="28">
        <v>3.0099999999999998E-2</v>
      </c>
      <c r="AE3044" s="139"/>
      <c r="AF3044" s="139"/>
      <c r="AG3044" s="93">
        <v>3965</v>
      </c>
      <c r="AH3044" s="93">
        <v>9091</v>
      </c>
    </row>
    <row r="3045" spans="1:34">
      <c r="A3045" s="13" t="s">
        <v>138</v>
      </c>
      <c r="B3045" s="2" t="s">
        <v>75</v>
      </c>
      <c r="C3045" s="14" t="s">
        <v>62</v>
      </c>
      <c r="D3045" s="2">
        <v>2016</v>
      </c>
      <c r="E3045" s="14">
        <v>2016</v>
      </c>
      <c r="F3045" s="14" t="s">
        <v>101</v>
      </c>
      <c r="G3045" s="93">
        <v>67</v>
      </c>
      <c r="H3045" s="93">
        <v>426</v>
      </c>
      <c r="I3045" s="93">
        <v>1</v>
      </c>
      <c r="J3045" s="93">
        <v>0</v>
      </c>
      <c r="K3045" s="93">
        <v>68</v>
      </c>
      <c r="L3045" s="93">
        <v>426</v>
      </c>
      <c r="M3045" s="48">
        <v>494</v>
      </c>
      <c r="N3045" s="48">
        <v>1050</v>
      </c>
      <c r="O3045" s="48">
        <v>169</v>
      </c>
      <c r="P3045" s="48">
        <v>878</v>
      </c>
      <c r="Q3045" s="48">
        <v>1047</v>
      </c>
      <c r="R3045" s="48">
        <v>2</v>
      </c>
      <c r="S3045" s="48">
        <v>1</v>
      </c>
      <c r="T3045" s="48">
        <v>3</v>
      </c>
      <c r="U3045" s="48">
        <v>171</v>
      </c>
      <c r="V3045" s="48">
        <v>879</v>
      </c>
      <c r="W3045" s="156">
        <v>140875</v>
      </c>
      <c r="X3045" s="156">
        <v>242</v>
      </c>
      <c r="Y3045" s="156">
        <v>141117</v>
      </c>
      <c r="Z3045" s="28">
        <v>1</v>
      </c>
      <c r="AA3045" s="28"/>
      <c r="AB3045" s="111">
        <v>67</v>
      </c>
      <c r="AC3045" s="28">
        <v>0.23899999999999999</v>
      </c>
      <c r="AD3045" s="28">
        <v>5.3800000000000001E-2</v>
      </c>
      <c r="AE3045" s="139"/>
      <c r="AF3045" s="139"/>
      <c r="AG3045" s="93">
        <v>44</v>
      </c>
      <c r="AH3045" s="93">
        <v>80</v>
      </c>
    </row>
    <row r="3046" spans="1:34">
      <c r="A3046" s="13" t="s">
        <v>139</v>
      </c>
      <c r="B3046" s="2" t="s">
        <v>75</v>
      </c>
      <c r="C3046" s="14" t="s">
        <v>62</v>
      </c>
      <c r="D3046" s="2">
        <v>2016</v>
      </c>
      <c r="E3046" s="14">
        <v>2016</v>
      </c>
      <c r="F3046" s="14" t="s">
        <v>101</v>
      </c>
      <c r="G3046" s="93">
        <v>12</v>
      </c>
      <c r="H3046" s="93">
        <v>426</v>
      </c>
      <c r="I3046" s="93">
        <v>0</v>
      </c>
      <c r="J3046" s="93">
        <v>1</v>
      </c>
      <c r="K3046" s="93">
        <v>12</v>
      </c>
      <c r="L3046" s="93">
        <v>427</v>
      </c>
      <c r="M3046" s="48">
        <v>439</v>
      </c>
      <c r="N3046" s="48">
        <v>790</v>
      </c>
      <c r="O3046" s="48">
        <v>33</v>
      </c>
      <c r="P3046" s="48">
        <v>755</v>
      </c>
      <c r="Q3046" s="48">
        <v>788</v>
      </c>
      <c r="R3046" s="48">
        <v>0</v>
      </c>
      <c r="S3046" s="48">
        <v>2</v>
      </c>
      <c r="T3046" s="48">
        <v>2</v>
      </c>
      <c r="U3046" s="48">
        <v>33</v>
      </c>
      <c r="V3046" s="48">
        <v>757</v>
      </c>
      <c r="W3046" s="156">
        <v>107542</v>
      </c>
      <c r="X3046" s="156">
        <v>429</v>
      </c>
      <c r="Y3046" s="156">
        <v>107971</v>
      </c>
      <c r="Z3046" s="28">
        <v>0.9667</v>
      </c>
      <c r="AA3046" s="28"/>
      <c r="AB3046" s="111">
        <v>67</v>
      </c>
      <c r="AC3046" s="28">
        <v>0.23899999999999999</v>
      </c>
      <c r="AD3046" s="28">
        <v>5.3800000000000001E-2</v>
      </c>
      <c r="AE3046" s="139"/>
      <c r="AF3046" s="139"/>
      <c r="AG3046" s="93">
        <v>65</v>
      </c>
      <c r="AH3046" s="93">
        <v>134</v>
      </c>
    </row>
    <row r="3047" spans="1:34">
      <c r="A3047" s="13" t="s">
        <v>140</v>
      </c>
      <c r="B3047" s="2" t="s">
        <v>75</v>
      </c>
      <c r="C3047" s="14" t="s">
        <v>62</v>
      </c>
      <c r="D3047" s="2">
        <v>2016</v>
      </c>
      <c r="E3047" s="14">
        <v>2016</v>
      </c>
      <c r="F3047" s="14" t="s">
        <v>101</v>
      </c>
      <c r="G3047" s="93">
        <v>3772</v>
      </c>
      <c r="H3047" s="93">
        <v>20901</v>
      </c>
      <c r="I3047" s="93">
        <v>9</v>
      </c>
      <c r="J3047" s="93">
        <v>127</v>
      </c>
      <c r="K3047" s="93">
        <v>3781</v>
      </c>
      <c r="L3047" s="93">
        <v>21028</v>
      </c>
      <c r="M3047" s="48">
        <v>24809</v>
      </c>
      <c r="N3047" s="48">
        <v>55488</v>
      </c>
      <c r="O3047" s="48">
        <v>9479</v>
      </c>
      <c r="P3047" s="48">
        <v>45597</v>
      </c>
      <c r="Q3047" s="48">
        <v>55076</v>
      </c>
      <c r="R3047" s="48">
        <v>28</v>
      </c>
      <c r="S3047" s="48">
        <v>384</v>
      </c>
      <c r="T3047" s="48">
        <v>412</v>
      </c>
      <c r="U3047" s="48">
        <v>9507</v>
      </c>
      <c r="V3047" s="48">
        <v>45981</v>
      </c>
      <c r="W3047" s="156">
        <v>7553515</v>
      </c>
      <c r="X3047" s="156">
        <v>44598</v>
      </c>
      <c r="Y3047" s="156">
        <v>7598113</v>
      </c>
      <c r="Z3047" s="28">
        <v>0.99790000000000001</v>
      </c>
      <c r="AA3047" s="28"/>
      <c r="AB3047" s="111">
        <v>6</v>
      </c>
      <c r="AC3047" s="28">
        <v>0</v>
      </c>
      <c r="AD3047" s="28">
        <v>4.9799999999999997E-2</v>
      </c>
      <c r="AE3047" s="139"/>
      <c r="AF3047" s="139"/>
      <c r="AG3047" s="93">
        <v>8120</v>
      </c>
      <c r="AH3047" s="93">
        <v>18199</v>
      </c>
    </row>
    <row r="3048" spans="1:34">
      <c r="A3048" s="13" t="s">
        <v>141</v>
      </c>
      <c r="B3048" s="2" t="s">
        <v>75</v>
      </c>
      <c r="C3048" s="14" t="s">
        <v>62</v>
      </c>
      <c r="D3048" s="2">
        <v>2016</v>
      </c>
      <c r="E3048" s="14">
        <v>2016</v>
      </c>
      <c r="F3048" s="14" t="s">
        <v>101</v>
      </c>
      <c r="G3048" s="93">
        <v>329</v>
      </c>
      <c r="H3048" s="93">
        <v>3305</v>
      </c>
      <c r="I3048" s="93">
        <v>4</v>
      </c>
      <c r="J3048" s="93">
        <v>27</v>
      </c>
      <c r="K3048" s="93">
        <v>333</v>
      </c>
      <c r="L3048" s="93">
        <v>3332</v>
      </c>
      <c r="M3048" s="48">
        <v>3665</v>
      </c>
      <c r="N3048" s="48">
        <v>7533</v>
      </c>
      <c r="O3048" s="48">
        <v>800</v>
      </c>
      <c r="P3048" s="48">
        <v>6641</v>
      </c>
      <c r="Q3048" s="48">
        <v>7441</v>
      </c>
      <c r="R3048" s="48">
        <v>13</v>
      </c>
      <c r="S3048" s="48">
        <v>79</v>
      </c>
      <c r="T3048" s="48">
        <v>92</v>
      </c>
      <c r="U3048" s="48">
        <v>813</v>
      </c>
      <c r="V3048" s="48">
        <v>6720</v>
      </c>
      <c r="W3048" s="156">
        <v>946973</v>
      </c>
      <c r="X3048" s="156">
        <v>7971</v>
      </c>
      <c r="Y3048" s="156">
        <v>954944</v>
      </c>
      <c r="Z3048" s="28">
        <v>0.9869</v>
      </c>
      <c r="AA3048" s="28"/>
      <c r="AB3048" s="111">
        <v>67</v>
      </c>
      <c r="AC3048" s="28">
        <v>0.23899999999999999</v>
      </c>
      <c r="AD3048" s="28">
        <v>5.3800000000000001E-2</v>
      </c>
      <c r="AE3048" s="139"/>
      <c r="AF3048" s="139"/>
      <c r="AG3048" s="93">
        <v>783</v>
      </c>
      <c r="AH3048" s="93">
        <v>1674</v>
      </c>
    </row>
    <row r="3049" spans="1:34">
      <c r="A3049" s="13" t="s">
        <v>142</v>
      </c>
      <c r="B3049" s="2" t="s">
        <v>75</v>
      </c>
      <c r="C3049" s="14" t="s">
        <v>62</v>
      </c>
      <c r="D3049" s="2">
        <v>2016</v>
      </c>
      <c r="E3049" s="14">
        <v>2016</v>
      </c>
      <c r="F3049" s="14" t="s">
        <v>101</v>
      </c>
      <c r="G3049" s="93">
        <v>301</v>
      </c>
      <c r="H3049" s="93">
        <v>4046</v>
      </c>
      <c r="I3049" s="93">
        <v>0</v>
      </c>
      <c r="J3049" s="93">
        <v>7</v>
      </c>
      <c r="K3049" s="93">
        <v>301</v>
      </c>
      <c r="L3049" s="93">
        <v>4053</v>
      </c>
      <c r="M3049" s="48">
        <v>4354</v>
      </c>
      <c r="N3049" s="48">
        <v>7768</v>
      </c>
      <c r="O3049" s="48">
        <v>755</v>
      </c>
      <c r="P3049" s="48">
        <v>6996</v>
      </c>
      <c r="Q3049" s="48">
        <v>7751</v>
      </c>
      <c r="R3049" s="48">
        <v>0</v>
      </c>
      <c r="S3049" s="48">
        <v>17</v>
      </c>
      <c r="T3049" s="48">
        <v>17</v>
      </c>
      <c r="U3049" s="48">
        <v>755</v>
      </c>
      <c r="V3049" s="48">
        <v>7013</v>
      </c>
      <c r="W3049" s="156">
        <v>1071646</v>
      </c>
      <c r="X3049" s="156">
        <v>1731</v>
      </c>
      <c r="Y3049" s="156">
        <v>1073377</v>
      </c>
      <c r="Z3049" s="28">
        <v>0.93810000000000004</v>
      </c>
      <c r="AA3049" s="28"/>
      <c r="AB3049" s="111">
        <v>67</v>
      </c>
      <c r="AC3049" s="28">
        <v>0.23899999999999999</v>
      </c>
      <c r="AD3049" s="28">
        <v>5.3800000000000001E-2</v>
      </c>
      <c r="AE3049" s="139"/>
      <c r="AF3049" s="139"/>
      <c r="AG3049" s="93">
        <v>136</v>
      </c>
      <c r="AH3049" s="93">
        <v>237</v>
      </c>
    </row>
    <row r="3050" spans="1:34">
      <c r="A3050" s="13" t="s">
        <v>143</v>
      </c>
      <c r="B3050" s="2" t="s">
        <v>74</v>
      </c>
      <c r="C3050" s="14" t="s">
        <v>62</v>
      </c>
      <c r="D3050" s="2">
        <v>2016</v>
      </c>
      <c r="E3050" s="14">
        <v>2016</v>
      </c>
      <c r="F3050" s="14" t="s">
        <v>101</v>
      </c>
      <c r="G3050" s="93">
        <v>11482</v>
      </c>
      <c r="H3050" s="93">
        <v>109943</v>
      </c>
      <c r="I3050" s="93">
        <v>94</v>
      </c>
      <c r="J3050" s="93">
        <v>1919</v>
      </c>
      <c r="K3050" s="93">
        <v>11576</v>
      </c>
      <c r="L3050" s="93">
        <v>111862</v>
      </c>
      <c r="M3050" s="48">
        <v>123438</v>
      </c>
      <c r="N3050" s="48">
        <v>254598</v>
      </c>
      <c r="O3050" s="48">
        <v>29580</v>
      </c>
      <c r="P3050" s="48">
        <v>220553</v>
      </c>
      <c r="Q3050" s="48">
        <v>250133</v>
      </c>
      <c r="R3050" s="48">
        <v>337</v>
      </c>
      <c r="S3050" s="48">
        <v>4128</v>
      </c>
      <c r="T3050" s="48">
        <v>4465</v>
      </c>
      <c r="U3050" s="48">
        <v>29917</v>
      </c>
      <c r="V3050" s="48">
        <v>224681</v>
      </c>
      <c r="W3050" s="156">
        <v>33942222</v>
      </c>
      <c r="X3050" s="156">
        <v>516887</v>
      </c>
      <c r="Y3050" s="156">
        <v>34459109</v>
      </c>
      <c r="Z3050" s="28">
        <v>0.98670000000000002</v>
      </c>
      <c r="AA3050" s="28"/>
      <c r="AB3050" s="111">
        <v>32</v>
      </c>
      <c r="AC3050" s="28">
        <v>0.40600000000000003</v>
      </c>
      <c r="AD3050" s="28">
        <v>5.5599999999999997E-2</v>
      </c>
      <c r="AE3050" s="139"/>
      <c r="AF3050" s="139"/>
      <c r="AG3050" s="93">
        <v>27333</v>
      </c>
      <c r="AH3050" s="93">
        <v>59877</v>
      </c>
    </row>
    <row r="3051" spans="1:34">
      <c r="A3051" s="13" t="s">
        <v>144</v>
      </c>
      <c r="B3051" s="2" t="s">
        <v>74</v>
      </c>
      <c r="C3051" s="14" t="s">
        <v>62</v>
      </c>
      <c r="D3051" s="2">
        <v>2016</v>
      </c>
      <c r="E3051" s="14">
        <v>2016</v>
      </c>
      <c r="F3051" s="14" t="s">
        <v>101</v>
      </c>
      <c r="G3051" s="93">
        <v>758</v>
      </c>
      <c r="H3051" s="93">
        <v>8481</v>
      </c>
      <c r="I3051" s="93">
        <v>5</v>
      </c>
      <c r="J3051" s="93">
        <v>37</v>
      </c>
      <c r="K3051" s="93">
        <v>763</v>
      </c>
      <c r="L3051" s="93">
        <v>8518</v>
      </c>
      <c r="M3051" s="48">
        <v>9281</v>
      </c>
      <c r="N3051" s="48">
        <v>17795</v>
      </c>
      <c r="O3051" s="48">
        <v>1878</v>
      </c>
      <c r="P3051" s="48">
        <v>15815</v>
      </c>
      <c r="Q3051" s="48">
        <v>17693</v>
      </c>
      <c r="R3051" s="48">
        <v>18</v>
      </c>
      <c r="S3051" s="48">
        <v>84</v>
      </c>
      <c r="T3051" s="48">
        <v>102</v>
      </c>
      <c r="U3051" s="48">
        <v>1896</v>
      </c>
      <c r="V3051" s="48">
        <v>15899</v>
      </c>
      <c r="W3051" s="156">
        <v>2294760</v>
      </c>
      <c r="X3051" s="156">
        <v>9955</v>
      </c>
      <c r="Y3051" s="156">
        <v>2304715</v>
      </c>
      <c r="Z3051" s="28">
        <v>0.97640000000000005</v>
      </c>
      <c r="AA3051" s="28"/>
      <c r="AB3051" s="111">
        <v>67</v>
      </c>
      <c r="AC3051" s="28">
        <v>0.23899999999999999</v>
      </c>
      <c r="AD3051" s="28">
        <v>5.3800000000000001E-2</v>
      </c>
      <c r="AE3051" s="139"/>
      <c r="AF3051" s="139"/>
      <c r="AG3051" s="93">
        <v>623</v>
      </c>
      <c r="AH3051" s="93">
        <v>1281</v>
      </c>
    </row>
    <row r="3052" spans="1:34">
      <c r="A3052" s="13" t="s">
        <v>145</v>
      </c>
      <c r="B3052" s="2" t="s">
        <v>75</v>
      </c>
      <c r="C3052" s="14" t="s">
        <v>62</v>
      </c>
      <c r="D3052" s="2">
        <v>2016</v>
      </c>
      <c r="E3052" s="14">
        <v>2016</v>
      </c>
      <c r="F3052" s="14" t="s">
        <v>101</v>
      </c>
      <c r="G3052" s="93">
        <v>114</v>
      </c>
      <c r="H3052" s="93">
        <v>1090</v>
      </c>
      <c r="I3052" s="93">
        <v>0</v>
      </c>
      <c r="J3052" s="93">
        <v>1</v>
      </c>
      <c r="K3052" s="93">
        <v>114</v>
      </c>
      <c r="L3052" s="93">
        <v>1091</v>
      </c>
      <c r="M3052" s="48">
        <v>1205</v>
      </c>
      <c r="N3052" s="48">
        <v>2239</v>
      </c>
      <c r="O3052" s="48">
        <v>288</v>
      </c>
      <c r="P3052" s="48">
        <v>1948</v>
      </c>
      <c r="Q3052" s="48">
        <v>2236</v>
      </c>
      <c r="R3052" s="48">
        <v>0</v>
      </c>
      <c r="S3052" s="48">
        <v>3</v>
      </c>
      <c r="T3052" s="48">
        <v>3</v>
      </c>
      <c r="U3052" s="48">
        <v>288</v>
      </c>
      <c r="V3052" s="48">
        <v>1951</v>
      </c>
      <c r="W3052" s="156">
        <v>311739</v>
      </c>
      <c r="X3052" s="156">
        <v>558</v>
      </c>
      <c r="Y3052" s="156">
        <v>312297</v>
      </c>
      <c r="Z3052" s="28">
        <v>1</v>
      </c>
      <c r="AA3052" s="28"/>
      <c r="AB3052" s="111">
        <v>67</v>
      </c>
      <c r="AC3052" s="28">
        <v>0.23899999999999999</v>
      </c>
      <c r="AD3052" s="28">
        <v>5.3800000000000001E-2</v>
      </c>
      <c r="AE3052" s="139"/>
      <c r="AF3052" s="139"/>
      <c r="AG3052" s="93">
        <v>51</v>
      </c>
      <c r="AH3052" s="93">
        <v>83</v>
      </c>
    </row>
    <row r="3053" spans="1:34">
      <c r="A3053" s="13" t="s">
        <v>146</v>
      </c>
      <c r="B3053" s="2" t="s">
        <v>75</v>
      </c>
      <c r="C3053" s="14" t="s">
        <v>62</v>
      </c>
      <c r="D3053" s="2">
        <v>2016</v>
      </c>
      <c r="E3053" s="14">
        <v>2016</v>
      </c>
      <c r="F3053" s="14" t="s">
        <v>101</v>
      </c>
      <c r="G3053" s="93">
        <v>15895</v>
      </c>
      <c r="H3053" s="93">
        <v>112490</v>
      </c>
      <c r="I3053" s="93">
        <v>54</v>
      </c>
      <c r="J3053" s="93">
        <v>454</v>
      </c>
      <c r="K3053" s="93">
        <v>15949</v>
      </c>
      <c r="L3053" s="93">
        <v>112944</v>
      </c>
      <c r="M3053" s="48">
        <v>128893</v>
      </c>
      <c r="N3053" s="48">
        <v>287669</v>
      </c>
      <c r="O3053" s="48">
        <v>43110</v>
      </c>
      <c r="P3053" s="48">
        <v>243164</v>
      </c>
      <c r="Q3053" s="48">
        <v>286274</v>
      </c>
      <c r="R3053" s="48">
        <v>164</v>
      </c>
      <c r="S3053" s="48">
        <v>1231</v>
      </c>
      <c r="T3053" s="48">
        <v>1395</v>
      </c>
      <c r="U3053" s="48">
        <v>43274</v>
      </c>
      <c r="V3053" s="48">
        <v>244395</v>
      </c>
      <c r="W3053" s="156">
        <v>38254644</v>
      </c>
      <c r="X3053" s="156">
        <v>142406</v>
      </c>
      <c r="Y3053" s="156">
        <v>38397050</v>
      </c>
      <c r="Z3053" s="28">
        <v>0.99419999999999997</v>
      </c>
      <c r="AA3053" s="28"/>
      <c r="AB3053" s="111">
        <v>30</v>
      </c>
      <c r="AC3053" s="28">
        <v>0.23300000000000001</v>
      </c>
      <c r="AD3053" s="28">
        <v>3.9199999999999999E-2</v>
      </c>
      <c r="AE3053" s="139"/>
      <c r="AF3053" s="139"/>
      <c r="AG3053" s="93">
        <v>15164</v>
      </c>
      <c r="AH3053" s="93">
        <v>34184</v>
      </c>
    </row>
    <row r="3054" spans="1:34">
      <c r="A3054" s="13" t="s">
        <v>147</v>
      </c>
      <c r="B3054" s="2" t="s">
        <v>74</v>
      </c>
      <c r="C3054" s="14" t="s">
        <v>62</v>
      </c>
      <c r="D3054" s="2">
        <v>2016</v>
      </c>
      <c r="E3054" s="14">
        <v>2016</v>
      </c>
      <c r="F3054" s="14" t="s">
        <v>101</v>
      </c>
      <c r="G3054" s="93">
        <v>15098</v>
      </c>
      <c r="H3054" s="93">
        <v>87086</v>
      </c>
      <c r="I3054" s="93">
        <v>227</v>
      </c>
      <c r="J3054" s="93">
        <v>1017</v>
      </c>
      <c r="K3054" s="93">
        <v>15325</v>
      </c>
      <c r="L3054" s="93">
        <v>88103</v>
      </c>
      <c r="M3054" s="48">
        <v>103428</v>
      </c>
      <c r="N3054" s="48">
        <v>215894</v>
      </c>
      <c r="O3054" s="48">
        <v>39202</v>
      </c>
      <c r="P3054" s="48">
        <v>173497</v>
      </c>
      <c r="Q3054" s="48">
        <v>212699</v>
      </c>
      <c r="R3054" s="48">
        <v>862</v>
      </c>
      <c r="S3054" s="48">
        <v>2333</v>
      </c>
      <c r="T3054" s="48">
        <v>3195</v>
      </c>
      <c r="U3054" s="48">
        <v>40064</v>
      </c>
      <c r="V3054" s="48">
        <v>175830</v>
      </c>
      <c r="W3054" s="156">
        <v>30575509</v>
      </c>
      <c r="X3054" s="156">
        <v>390213</v>
      </c>
      <c r="Y3054" s="156">
        <v>30965722</v>
      </c>
      <c r="Z3054" s="28">
        <v>0.99260000000000004</v>
      </c>
      <c r="AA3054" s="28"/>
      <c r="AB3054" s="111">
        <v>28</v>
      </c>
      <c r="AC3054" s="28">
        <v>0.42899999999999999</v>
      </c>
      <c r="AD3054" s="28">
        <v>3.1899999999999998E-2</v>
      </c>
      <c r="AE3054" s="139"/>
      <c r="AF3054" s="139"/>
      <c r="AG3054" s="93">
        <v>8695</v>
      </c>
      <c r="AH3054" s="93">
        <v>17454</v>
      </c>
    </row>
    <row r="3055" spans="1:34">
      <c r="A3055" s="13" t="s">
        <v>148</v>
      </c>
      <c r="B3055" s="2" t="s">
        <v>75</v>
      </c>
      <c r="C3055" s="14" t="s">
        <v>62</v>
      </c>
      <c r="D3055" s="2">
        <v>2016</v>
      </c>
      <c r="E3055" s="14">
        <v>2016</v>
      </c>
      <c r="F3055" s="14" t="s">
        <v>101</v>
      </c>
      <c r="G3055" s="93">
        <v>284</v>
      </c>
      <c r="H3055" s="93">
        <v>2355</v>
      </c>
      <c r="I3055" s="93">
        <v>1</v>
      </c>
      <c r="J3055" s="93">
        <v>10</v>
      </c>
      <c r="K3055" s="93">
        <v>285</v>
      </c>
      <c r="L3055" s="93">
        <v>2365</v>
      </c>
      <c r="M3055" s="48">
        <v>2650</v>
      </c>
      <c r="N3055" s="48">
        <v>5850</v>
      </c>
      <c r="O3055" s="48">
        <v>762</v>
      </c>
      <c r="P3055" s="48">
        <v>5060</v>
      </c>
      <c r="Q3055" s="48">
        <v>5822</v>
      </c>
      <c r="R3055" s="48">
        <v>3</v>
      </c>
      <c r="S3055" s="48">
        <v>25</v>
      </c>
      <c r="T3055" s="48">
        <v>28</v>
      </c>
      <c r="U3055" s="48">
        <v>765</v>
      </c>
      <c r="V3055" s="48">
        <v>5085</v>
      </c>
      <c r="W3055" s="156">
        <v>761435</v>
      </c>
      <c r="X3055" s="156">
        <v>2684</v>
      </c>
      <c r="Y3055" s="156">
        <v>764119</v>
      </c>
      <c r="Z3055" s="28">
        <v>0.9667</v>
      </c>
      <c r="AA3055" s="28"/>
      <c r="AB3055" s="111">
        <v>67</v>
      </c>
      <c r="AC3055" s="28">
        <v>0.23899999999999999</v>
      </c>
      <c r="AD3055" s="28">
        <v>5.3800000000000001E-2</v>
      </c>
      <c r="AE3055" s="139"/>
      <c r="AF3055" s="139"/>
      <c r="AG3055" s="93">
        <v>393</v>
      </c>
      <c r="AH3055" s="93">
        <v>912</v>
      </c>
    </row>
    <row r="3056" spans="1:34">
      <c r="A3056" s="13" t="s">
        <v>149</v>
      </c>
      <c r="B3056" s="2" t="s">
        <v>75</v>
      </c>
      <c r="C3056" s="14" t="s">
        <v>62</v>
      </c>
      <c r="D3056" s="2">
        <v>2016</v>
      </c>
      <c r="E3056" s="14">
        <v>2016</v>
      </c>
      <c r="F3056" s="14" t="s">
        <v>101</v>
      </c>
      <c r="G3056" s="93">
        <v>25903</v>
      </c>
      <c r="H3056" s="93">
        <v>152495</v>
      </c>
      <c r="I3056" s="93">
        <v>68</v>
      </c>
      <c r="J3056" s="93">
        <v>653</v>
      </c>
      <c r="K3056" s="93">
        <v>25971</v>
      </c>
      <c r="L3056" s="93">
        <v>153148</v>
      </c>
      <c r="M3056" s="48">
        <v>179119</v>
      </c>
      <c r="N3056" s="48">
        <v>392070</v>
      </c>
      <c r="O3056" s="48">
        <v>68934</v>
      </c>
      <c r="P3056" s="48">
        <v>321330</v>
      </c>
      <c r="Q3056" s="48">
        <v>390264</v>
      </c>
      <c r="R3056" s="48">
        <v>222</v>
      </c>
      <c r="S3056" s="48">
        <v>1584</v>
      </c>
      <c r="T3056" s="48">
        <v>1806</v>
      </c>
      <c r="U3056" s="48">
        <v>69156</v>
      </c>
      <c r="V3056" s="48">
        <v>322914</v>
      </c>
      <c r="W3056" s="156">
        <v>53539275</v>
      </c>
      <c r="X3056" s="156">
        <v>197756</v>
      </c>
      <c r="Y3056" s="156">
        <v>53737031</v>
      </c>
      <c r="Z3056" s="28">
        <v>0.99470000000000003</v>
      </c>
      <c r="AA3056" s="28"/>
      <c r="AB3056" s="111">
        <v>29</v>
      </c>
      <c r="AC3056" s="28">
        <v>0.31</v>
      </c>
      <c r="AD3056" s="28">
        <v>1.66E-2</v>
      </c>
      <c r="AE3056" s="139"/>
      <c r="AF3056" s="139"/>
      <c r="AG3056" s="93">
        <v>19376</v>
      </c>
      <c r="AH3056" s="93">
        <v>41996</v>
      </c>
    </row>
    <row r="3057" spans="1:51">
      <c r="A3057" s="13" t="s">
        <v>150</v>
      </c>
      <c r="B3057" s="2" t="s">
        <v>74</v>
      </c>
      <c r="C3057" s="14" t="s">
        <v>62</v>
      </c>
      <c r="D3057" s="2">
        <v>2016</v>
      </c>
      <c r="E3057" s="14">
        <v>2016</v>
      </c>
      <c r="F3057" s="14" t="s">
        <v>101</v>
      </c>
      <c r="G3057" s="93">
        <v>14422</v>
      </c>
      <c r="H3057" s="93">
        <v>126635</v>
      </c>
      <c r="I3057" s="93">
        <v>136</v>
      </c>
      <c r="J3057" s="93">
        <v>1384</v>
      </c>
      <c r="K3057" s="93">
        <v>14558</v>
      </c>
      <c r="L3057" s="93">
        <v>128019</v>
      </c>
      <c r="M3057" s="48">
        <v>142577</v>
      </c>
      <c r="N3057" s="48">
        <v>287392</v>
      </c>
      <c r="O3057" s="48">
        <v>39435</v>
      </c>
      <c r="P3057" s="48">
        <v>244488</v>
      </c>
      <c r="Q3057" s="48">
        <v>283923</v>
      </c>
      <c r="R3057" s="48">
        <v>459</v>
      </c>
      <c r="S3057" s="48">
        <v>3010</v>
      </c>
      <c r="T3057" s="48">
        <v>3469</v>
      </c>
      <c r="U3057" s="48">
        <v>39894</v>
      </c>
      <c r="V3057" s="48">
        <v>247498</v>
      </c>
      <c r="W3057" s="156">
        <v>38459722</v>
      </c>
      <c r="X3057" s="156">
        <v>389543</v>
      </c>
      <c r="Y3057" s="156">
        <v>38849265</v>
      </c>
      <c r="Z3057" s="28">
        <v>0.95579999999999998</v>
      </c>
      <c r="AA3057" s="28"/>
      <c r="AB3057" s="111">
        <v>38</v>
      </c>
      <c r="AC3057" s="28">
        <v>0.42099999999999999</v>
      </c>
      <c r="AD3057" s="28">
        <v>2.3900000000000001E-2</v>
      </c>
      <c r="AE3057" s="139"/>
      <c r="AF3057" s="139"/>
      <c r="AG3057" s="93">
        <v>15212</v>
      </c>
      <c r="AH3057" s="93">
        <v>31573</v>
      </c>
    </row>
    <row r="3058" spans="1:51">
      <c r="A3058" s="13" t="s">
        <v>151</v>
      </c>
      <c r="B3058" s="2" t="s">
        <v>74</v>
      </c>
      <c r="C3058" s="14" t="s">
        <v>62</v>
      </c>
      <c r="D3058" s="2">
        <v>2016</v>
      </c>
      <c r="E3058" s="14">
        <v>2016</v>
      </c>
      <c r="F3058" s="14" t="s">
        <v>101</v>
      </c>
      <c r="G3058" s="93">
        <v>2307</v>
      </c>
      <c r="H3058" s="93">
        <v>30975</v>
      </c>
      <c r="I3058" s="93">
        <v>72</v>
      </c>
      <c r="J3058" s="93">
        <v>1471</v>
      </c>
      <c r="K3058" s="93">
        <v>2379</v>
      </c>
      <c r="L3058" s="93">
        <v>32446</v>
      </c>
      <c r="M3058" s="48">
        <v>34825</v>
      </c>
      <c r="N3058" s="48">
        <v>52749</v>
      </c>
      <c r="O3058" s="48">
        <v>5128</v>
      </c>
      <c r="P3058" s="48">
        <v>45243</v>
      </c>
      <c r="Q3058" s="48">
        <v>50371</v>
      </c>
      <c r="R3058" s="48">
        <v>196</v>
      </c>
      <c r="S3058" s="48">
        <v>2182</v>
      </c>
      <c r="T3058" s="48">
        <v>2378</v>
      </c>
      <c r="U3058" s="48">
        <v>5324</v>
      </c>
      <c r="V3058" s="48">
        <v>47425</v>
      </c>
      <c r="W3058" s="156">
        <v>7455879</v>
      </c>
      <c r="X3058" s="156">
        <v>291789</v>
      </c>
      <c r="Y3058" s="156">
        <v>7747668</v>
      </c>
      <c r="Z3058" s="28">
        <v>0.98219999999999996</v>
      </c>
      <c r="AA3058" s="28"/>
      <c r="AB3058" s="111">
        <v>8</v>
      </c>
      <c r="AC3058" s="28">
        <v>0.75</v>
      </c>
      <c r="AD3058" s="28">
        <v>5.3999999999999999E-2</v>
      </c>
      <c r="AE3058" s="139"/>
      <c r="AF3058" s="139"/>
      <c r="AG3058" s="93">
        <v>3947</v>
      </c>
      <c r="AH3058" s="93">
        <v>6367</v>
      </c>
    </row>
    <row r="3059" spans="1:51">
      <c r="A3059" s="13" t="s">
        <v>152</v>
      </c>
      <c r="B3059" s="2" t="s">
        <v>75</v>
      </c>
      <c r="C3059" s="14" t="s">
        <v>62</v>
      </c>
      <c r="D3059" s="2">
        <v>2016</v>
      </c>
      <c r="E3059" s="14">
        <v>2016</v>
      </c>
      <c r="F3059" s="14" t="s">
        <v>101</v>
      </c>
      <c r="G3059" s="93">
        <v>7566</v>
      </c>
      <c r="H3059" s="93">
        <v>44443</v>
      </c>
      <c r="I3059" s="93">
        <v>20</v>
      </c>
      <c r="J3059" s="93">
        <v>303</v>
      </c>
      <c r="K3059" s="93">
        <v>7586</v>
      </c>
      <c r="L3059" s="93">
        <v>44746</v>
      </c>
      <c r="M3059" s="48">
        <v>52332</v>
      </c>
      <c r="N3059" s="48">
        <v>118036</v>
      </c>
      <c r="O3059" s="48">
        <v>19283</v>
      </c>
      <c r="P3059" s="48">
        <v>97855</v>
      </c>
      <c r="Q3059" s="48">
        <v>117138</v>
      </c>
      <c r="R3059" s="48">
        <v>77</v>
      </c>
      <c r="S3059" s="48">
        <v>821</v>
      </c>
      <c r="T3059" s="48">
        <v>898</v>
      </c>
      <c r="U3059" s="48">
        <v>19360</v>
      </c>
      <c r="V3059" s="48">
        <v>98676</v>
      </c>
      <c r="W3059" s="156">
        <v>15767706</v>
      </c>
      <c r="X3059" s="156">
        <v>98222</v>
      </c>
      <c r="Y3059" s="156">
        <v>15865928</v>
      </c>
      <c r="Z3059" s="28">
        <v>0.98409999999999997</v>
      </c>
      <c r="AA3059" s="28"/>
      <c r="AB3059" s="111">
        <v>10</v>
      </c>
      <c r="AC3059" s="28">
        <v>0.2</v>
      </c>
      <c r="AD3059" s="28">
        <v>3.04E-2</v>
      </c>
      <c r="AE3059" s="139"/>
      <c r="AF3059" s="139"/>
      <c r="AG3059" s="93">
        <v>6766</v>
      </c>
      <c r="AH3059" s="93">
        <v>14800</v>
      </c>
    </row>
    <row r="3060" spans="1:51">
      <c r="A3060" s="13" t="s">
        <v>153</v>
      </c>
      <c r="B3060" s="2" t="s">
        <v>74</v>
      </c>
      <c r="C3060" s="14" t="s">
        <v>62</v>
      </c>
      <c r="D3060" s="2">
        <v>2016</v>
      </c>
      <c r="E3060" s="14">
        <v>2016</v>
      </c>
      <c r="F3060" s="14" t="s">
        <v>101</v>
      </c>
      <c r="G3060" s="93">
        <v>980</v>
      </c>
      <c r="H3060" s="93">
        <v>9112</v>
      </c>
      <c r="I3060" s="93">
        <v>1</v>
      </c>
      <c r="J3060" s="93">
        <v>27</v>
      </c>
      <c r="K3060" s="93">
        <v>981</v>
      </c>
      <c r="L3060" s="93">
        <v>9139</v>
      </c>
      <c r="M3060" s="48">
        <v>10120</v>
      </c>
      <c r="N3060" s="48">
        <v>18513</v>
      </c>
      <c r="O3060" s="48">
        <v>2470</v>
      </c>
      <c r="P3060" s="48">
        <v>15964</v>
      </c>
      <c r="Q3060" s="48">
        <v>18434</v>
      </c>
      <c r="R3060" s="48">
        <v>6</v>
      </c>
      <c r="S3060" s="48">
        <v>73</v>
      </c>
      <c r="T3060" s="48">
        <v>79</v>
      </c>
      <c r="U3060" s="48">
        <v>2476</v>
      </c>
      <c r="V3060" s="48">
        <v>16037</v>
      </c>
      <c r="W3060" s="156">
        <v>2506492</v>
      </c>
      <c r="X3060" s="156">
        <v>6296</v>
      </c>
      <c r="Y3060" s="156">
        <v>2512788</v>
      </c>
      <c r="Z3060" s="28">
        <v>0.97489999999999999</v>
      </c>
      <c r="AA3060" s="28"/>
      <c r="AB3060" s="111">
        <v>67</v>
      </c>
      <c r="AC3060" s="28">
        <v>0.23899999999999999</v>
      </c>
      <c r="AD3060" s="28">
        <v>5.3800000000000001E-2</v>
      </c>
      <c r="AE3060" s="139"/>
      <c r="AF3060" s="139"/>
      <c r="AG3060" s="93">
        <v>1103</v>
      </c>
      <c r="AH3060" s="93">
        <v>2316</v>
      </c>
    </row>
    <row r="3061" spans="1:51">
      <c r="A3061" s="13" t="s">
        <v>154</v>
      </c>
      <c r="B3061" s="2" t="s">
        <v>74</v>
      </c>
      <c r="C3061" s="14" t="s">
        <v>62</v>
      </c>
      <c r="D3061" s="2">
        <v>2016</v>
      </c>
      <c r="E3061" s="14">
        <v>2016</v>
      </c>
      <c r="F3061" s="14" t="s">
        <v>101</v>
      </c>
      <c r="G3061" s="93">
        <v>952</v>
      </c>
      <c r="H3061" s="93">
        <v>14185</v>
      </c>
      <c r="I3061" s="93">
        <v>10</v>
      </c>
      <c r="J3061" s="93">
        <v>346</v>
      </c>
      <c r="K3061" s="93">
        <v>962</v>
      </c>
      <c r="L3061" s="93">
        <v>14531</v>
      </c>
      <c r="M3061" s="48">
        <v>15493</v>
      </c>
      <c r="N3061" s="48">
        <v>30014</v>
      </c>
      <c r="O3061" s="48">
        <v>2252</v>
      </c>
      <c r="P3061" s="48">
        <v>26899</v>
      </c>
      <c r="Q3061" s="48">
        <v>29151</v>
      </c>
      <c r="R3061" s="48">
        <v>32</v>
      </c>
      <c r="S3061" s="48">
        <v>831</v>
      </c>
      <c r="T3061" s="48">
        <v>863</v>
      </c>
      <c r="U3061" s="48">
        <v>2284</v>
      </c>
      <c r="V3061" s="48">
        <v>27730</v>
      </c>
      <c r="W3061" s="156">
        <v>3934128</v>
      </c>
      <c r="X3061" s="156">
        <v>85224</v>
      </c>
      <c r="Y3061" s="156">
        <v>4019352</v>
      </c>
      <c r="Z3061" s="28">
        <v>0.98129999999999995</v>
      </c>
      <c r="AA3061" s="28"/>
      <c r="AB3061" s="111">
        <v>67</v>
      </c>
      <c r="AC3061" s="28">
        <v>0.23899999999999999</v>
      </c>
      <c r="AD3061" s="28">
        <v>5.3800000000000001E-2</v>
      </c>
      <c r="AE3061" s="139"/>
      <c r="AF3061" s="139"/>
      <c r="AG3061" s="93">
        <v>3585</v>
      </c>
      <c r="AH3061" s="93">
        <v>7037</v>
      </c>
    </row>
    <row r="3062" spans="1:51">
      <c r="A3062" s="13" t="s">
        <v>155</v>
      </c>
      <c r="B3062" s="2" t="s">
        <v>74</v>
      </c>
      <c r="C3062" s="14" t="s">
        <v>62</v>
      </c>
      <c r="D3062" s="2">
        <v>2016</v>
      </c>
      <c r="E3062" s="14">
        <v>2016</v>
      </c>
      <c r="F3062" s="14" t="s">
        <v>101</v>
      </c>
      <c r="G3062" s="93">
        <v>2596</v>
      </c>
      <c r="H3062" s="93">
        <v>16435</v>
      </c>
      <c r="I3062" s="93">
        <v>8</v>
      </c>
      <c r="J3062" s="93">
        <v>100</v>
      </c>
      <c r="K3062" s="93">
        <v>2604</v>
      </c>
      <c r="L3062" s="93">
        <v>16535</v>
      </c>
      <c r="M3062" s="48">
        <v>19139</v>
      </c>
      <c r="N3062" s="48">
        <v>40218</v>
      </c>
      <c r="O3062" s="48">
        <v>6659</v>
      </c>
      <c r="P3062" s="48">
        <v>33308</v>
      </c>
      <c r="Q3062" s="48">
        <v>39967</v>
      </c>
      <c r="R3062" s="48">
        <v>22</v>
      </c>
      <c r="S3062" s="48">
        <v>229</v>
      </c>
      <c r="T3062" s="48">
        <v>251</v>
      </c>
      <c r="U3062" s="48">
        <v>6681</v>
      </c>
      <c r="V3062" s="48">
        <v>33537</v>
      </c>
      <c r="W3062" s="156">
        <v>5495784</v>
      </c>
      <c r="X3062" s="156">
        <v>28469</v>
      </c>
      <c r="Y3062" s="156">
        <v>5524253</v>
      </c>
      <c r="Z3062" s="28">
        <v>0.98780000000000001</v>
      </c>
      <c r="AA3062" s="28"/>
      <c r="AB3062" s="111">
        <v>67</v>
      </c>
      <c r="AC3062" s="28">
        <v>0.23899999999999999</v>
      </c>
      <c r="AD3062" s="28">
        <v>5.3800000000000001E-2</v>
      </c>
      <c r="AE3062" s="139"/>
      <c r="AF3062" s="139"/>
      <c r="AG3062" s="93">
        <v>5052</v>
      </c>
      <c r="AH3062" s="93">
        <v>11596</v>
      </c>
    </row>
    <row r="3063" spans="1:51">
      <c r="A3063" s="13" t="s">
        <v>156</v>
      </c>
      <c r="B3063" s="2" t="s">
        <v>74</v>
      </c>
      <c r="C3063" s="14" t="s">
        <v>62</v>
      </c>
      <c r="D3063" s="2">
        <v>2016</v>
      </c>
      <c r="E3063" s="14">
        <v>2016</v>
      </c>
      <c r="F3063" s="14" t="s">
        <v>101</v>
      </c>
      <c r="G3063" s="93">
        <v>4745</v>
      </c>
      <c r="H3063" s="93">
        <v>47742</v>
      </c>
      <c r="I3063" s="93">
        <v>47</v>
      </c>
      <c r="J3063" s="93">
        <v>1040</v>
      </c>
      <c r="K3063" s="93">
        <v>4792</v>
      </c>
      <c r="L3063" s="93">
        <v>48782</v>
      </c>
      <c r="M3063" s="48">
        <v>53574</v>
      </c>
      <c r="N3063" s="48">
        <v>105301</v>
      </c>
      <c r="O3063" s="48">
        <v>11478</v>
      </c>
      <c r="P3063" s="48">
        <v>91542</v>
      </c>
      <c r="Q3063" s="48">
        <v>103020</v>
      </c>
      <c r="R3063" s="48">
        <v>149</v>
      </c>
      <c r="S3063" s="48">
        <v>2132</v>
      </c>
      <c r="T3063" s="48">
        <v>2281</v>
      </c>
      <c r="U3063" s="48">
        <v>11627</v>
      </c>
      <c r="V3063" s="48">
        <v>93674</v>
      </c>
      <c r="W3063" s="156">
        <v>14097947</v>
      </c>
      <c r="X3063" s="156">
        <v>277836</v>
      </c>
      <c r="Y3063" s="156">
        <v>14375783</v>
      </c>
      <c r="Z3063" s="28">
        <v>0.98640000000000005</v>
      </c>
      <c r="AA3063" s="28"/>
      <c r="AB3063" s="111">
        <v>14</v>
      </c>
      <c r="AC3063" s="28">
        <v>0.28599999999999998</v>
      </c>
      <c r="AD3063" s="28">
        <v>4.9000000000000002E-2</v>
      </c>
      <c r="AE3063" s="139"/>
      <c r="AF3063" s="139"/>
      <c r="AG3063" s="93">
        <v>9818</v>
      </c>
      <c r="AH3063" s="93">
        <v>20161</v>
      </c>
    </row>
    <row r="3064" spans="1:51">
      <c r="A3064" s="13" t="s">
        <v>157</v>
      </c>
      <c r="B3064" s="2" t="s">
        <v>74</v>
      </c>
      <c r="C3064" s="14" t="s">
        <v>62</v>
      </c>
      <c r="D3064" s="2">
        <v>2016</v>
      </c>
      <c r="E3064" s="14">
        <v>2016</v>
      </c>
      <c r="F3064" s="14" t="s">
        <v>101</v>
      </c>
      <c r="G3064" s="93">
        <v>1223</v>
      </c>
      <c r="H3064" s="93">
        <v>13782</v>
      </c>
      <c r="I3064" s="93">
        <v>1</v>
      </c>
      <c r="J3064" s="93">
        <v>28</v>
      </c>
      <c r="K3064" s="93">
        <v>1224</v>
      </c>
      <c r="L3064" s="93">
        <v>13810</v>
      </c>
      <c r="M3064" s="48">
        <v>15034</v>
      </c>
      <c r="N3064" s="48">
        <v>27613</v>
      </c>
      <c r="O3064" s="48">
        <v>2986</v>
      </c>
      <c r="P3064" s="48">
        <v>24551</v>
      </c>
      <c r="Q3064" s="48">
        <v>27537</v>
      </c>
      <c r="R3064" s="48">
        <v>4</v>
      </c>
      <c r="S3064" s="48">
        <v>72</v>
      </c>
      <c r="T3064" s="48">
        <v>76</v>
      </c>
      <c r="U3064" s="48">
        <v>2990</v>
      </c>
      <c r="V3064" s="48">
        <v>24623</v>
      </c>
      <c r="W3064" s="156">
        <v>3730618</v>
      </c>
      <c r="X3064" s="156">
        <v>8320</v>
      </c>
      <c r="Y3064" s="156">
        <v>3738938</v>
      </c>
      <c r="Z3064" s="28">
        <v>0.95679999999999998</v>
      </c>
      <c r="AA3064" s="28"/>
      <c r="AB3064" s="111">
        <v>67</v>
      </c>
      <c r="AC3064" s="28">
        <v>0.23899999999999999</v>
      </c>
      <c r="AD3064" s="28">
        <v>5.3800000000000001E-2</v>
      </c>
      <c r="AE3064" s="139"/>
      <c r="AF3064" s="139"/>
      <c r="AG3064" s="93">
        <v>2659</v>
      </c>
      <c r="AH3064" s="93">
        <v>5691</v>
      </c>
    </row>
    <row r="3065" spans="1:51">
      <c r="A3065" s="13" t="s">
        <v>158</v>
      </c>
      <c r="B3065" s="2" t="s">
        <v>75</v>
      </c>
      <c r="C3065" s="14" t="s">
        <v>62</v>
      </c>
      <c r="D3065" s="2">
        <v>2016</v>
      </c>
      <c r="E3065" s="14">
        <v>2016</v>
      </c>
      <c r="F3065" s="14" t="s">
        <v>101</v>
      </c>
      <c r="G3065" s="93">
        <v>1351</v>
      </c>
      <c r="H3065" s="93">
        <v>11606</v>
      </c>
      <c r="I3065" s="93">
        <v>1</v>
      </c>
      <c r="J3065" s="93">
        <v>24</v>
      </c>
      <c r="K3065" s="93">
        <v>1352</v>
      </c>
      <c r="L3065" s="93">
        <v>11630</v>
      </c>
      <c r="M3065" s="48">
        <v>12982</v>
      </c>
      <c r="N3065" s="48">
        <v>24569</v>
      </c>
      <c r="O3065" s="48">
        <v>3265</v>
      </c>
      <c r="P3065" s="48">
        <v>21252</v>
      </c>
      <c r="Q3065" s="48">
        <v>24517</v>
      </c>
      <c r="R3065" s="48">
        <v>3</v>
      </c>
      <c r="S3065" s="48">
        <v>49</v>
      </c>
      <c r="T3065" s="48">
        <v>52</v>
      </c>
      <c r="U3065" s="48">
        <v>3268</v>
      </c>
      <c r="V3065" s="48">
        <v>21301</v>
      </c>
      <c r="W3065" s="156">
        <v>3234743</v>
      </c>
      <c r="X3065" s="156">
        <v>6219</v>
      </c>
      <c r="Y3065" s="156">
        <v>3240962</v>
      </c>
      <c r="Z3065" s="28">
        <v>0.96960000000000002</v>
      </c>
      <c r="AA3065" s="28"/>
      <c r="AB3065" s="111">
        <v>67</v>
      </c>
      <c r="AC3065" s="28">
        <v>0.23899999999999999</v>
      </c>
      <c r="AD3065" s="28">
        <v>5.3800000000000001E-2</v>
      </c>
      <c r="AE3065" s="139"/>
      <c r="AF3065" s="139"/>
      <c r="AG3065" s="93">
        <v>571</v>
      </c>
      <c r="AH3065" s="93">
        <v>930</v>
      </c>
    </row>
    <row r="3066" spans="1:51">
      <c r="A3066" s="13" t="s">
        <v>159</v>
      </c>
      <c r="B3066" s="2" t="s">
        <v>75</v>
      </c>
      <c r="C3066" s="14" t="s">
        <v>62</v>
      </c>
      <c r="D3066" s="2">
        <v>2016</v>
      </c>
      <c r="E3066" s="14">
        <v>2016</v>
      </c>
      <c r="F3066" s="14" t="s">
        <v>101</v>
      </c>
      <c r="G3066" s="93">
        <v>7</v>
      </c>
      <c r="H3066" s="93">
        <v>151</v>
      </c>
      <c r="I3066" s="93">
        <v>0</v>
      </c>
      <c r="J3066" s="93">
        <v>0</v>
      </c>
      <c r="K3066" s="93">
        <v>7</v>
      </c>
      <c r="L3066" s="93">
        <v>151</v>
      </c>
      <c r="M3066" s="48">
        <v>158</v>
      </c>
      <c r="N3066" s="48">
        <v>271</v>
      </c>
      <c r="O3066" s="48">
        <v>22</v>
      </c>
      <c r="P3066" s="48">
        <v>249</v>
      </c>
      <c r="Q3066" s="48">
        <v>271</v>
      </c>
      <c r="R3066" s="48">
        <v>0</v>
      </c>
      <c r="S3066" s="48">
        <v>0</v>
      </c>
      <c r="T3066" s="48">
        <v>0</v>
      </c>
      <c r="U3066" s="48">
        <v>22</v>
      </c>
      <c r="V3066" s="48">
        <v>249</v>
      </c>
      <c r="W3066" s="156">
        <v>36693</v>
      </c>
      <c r="X3066" s="156">
        <v>0</v>
      </c>
      <c r="Y3066" s="156">
        <v>36693</v>
      </c>
      <c r="Z3066" s="28">
        <v>1</v>
      </c>
      <c r="AA3066" s="28"/>
      <c r="AB3066" s="111">
        <v>67</v>
      </c>
      <c r="AC3066" s="28">
        <v>0.23899999999999999</v>
      </c>
      <c r="AD3066" s="28">
        <v>5.3800000000000001E-2</v>
      </c>
      <c r="AE3066" s="139"/>
      <c r="AF3066" s="139"/>
      <c r="AG3066" s="93">
        <v>1</v>
      </c>
      <c r="AH3066" s="93">
        <v>1</v>
      </c>
      <c r="AI3066" s="1"/>
      <c r="AJ3066" s="1"/>
      <c r="AK3066" s="1"/>
      <c r="AL3066" s="1"/>
      <c r="AM3066" s="1"/>
      <c r="AN3066" s="1"/>
      <c r="AO3066" s="1"/>
      <c r="AP3066" s="1"/>
      <c r="AQ3066" s="1"/>
      <c r="AR3066" s="1"/>
      <c r="AS3066" s="1"/>
      <c r="AT3066" s="1"/>
      <c r="AU3066" s="1"/>
      <c r="AV3066" s="1"/>
      <c r="AW3066" s="1"/>
      <c r="AX3066" s="1"/>
      <c r="AY3066" s="1"/>
    </row>
    <row r="3067" spans="1:51">
      <c r="A3067" s="13" t="s">
        <v>160</v>
      </c>
      <c r="B3067" s="2" t="s">
        <v>75</v>
      </c>
      <c r="C3067" s="14" t="s">
        <v>62</v>
      </c>
      <c r="D3067" s="2">
        <v>2016</v>
      </c>
      <c r="E3067" s="14">
        <v>2016</v>
      </c>
      <c r="F3067" s="14" t="s">
        <v>101</v>
      </c>
      <c r="G3067" s="93">
        <v>435</v>
      </c>
      <c r="H3067" s="93">
        <v>2849</v>
      </c>
      <c r="I3067" s="93">
        <v>0</v>
      </c>
      <c r="J3067" s="93">
        <v>6</v>
      </c>
      <c r="K3067" s="93">
        <v>435</v>
      </c>
      <c r="L3067" s="93">
        <v>2855</v>
      </c>
      <c r="M3067" s="48">
        <v>3290</v>
      </c>
      <c r="N3067" s="48">
        <v>6942</v>
      </c>
      <c r="O3067" s="48">
        <v>1202</v>
      </c>
      <c r="P3067" s="48">
        <v>5725</v>
      </c>
      <c r="Q3067" s="48">
        <v>6927</v>
      </c>
      <c r="R3067" s="48">
        <v>1</v>
      </c>
      <c r="S3067" s="48">
        <v>14</v>
      </c>
      <c r="T3067" s="48">
        <v>15</v>
      </c>
      <c r="U3067" s="48">
        <v>1203</v>
      </c>
      <c r="V3067" s="48">
        <v>5739</v>
      </c>
      <c r="W3067" s="156">
        <v>920505</v>
      </c>
      <c r="X3067" s="156">
        <v>1904</v>
      </c>
      <c r="Y3067" s="156">
        <v>922409</v>
      </c>
      <c r="Z3067" s="28">
        <v>0.92659999999999998</v>
      </c>
      <c r="AA3067" s="28"/>
      <c r="AB3067" s="111">
        <v>67</v>
      </c>
      <c r="AC3067" s="28">
        <v>0.23899999999999999</v>
      </c>
      <c r="AD3067" s="28">
        <v>5.3800000000000001E-2</v>
      </c>
      <c r="AE3067" s="139"/>
      <c r="AF3067" s="139"/>
      <c r="AG3067" s="93">
        <v>149</v>
      </c>
      <c r="AH3067" s="93">
        <v>252</v>
      </c>
      <c r="AI3067" s="1"/>
      <c r="AJ3067" s="1"/>
      <c r="AK3067" s="1"/>
      <c r="AL3067" s="1"/>
      <c r="AM3067" s="1"/>
      <c r="AN3067" s="1"/>
      <c r="AO3067" s="1"/>
      <c r="AP3067" s="1"/>
      <c r="AQ3067" s="1"/>
      <c r="AR3067" s="1"/>
      <c r="AS3067" s="1"/>
      <c r="AT3067" s="1"/>
      <c r="AU3067" s="1"/>
      <c r="AV3067" s="1"/>
      <c r="AW3067" s="1"/>
      <c r="AX3067" s="1"/>
      <c r="AY3067" s="1"/>
    </row>
    <row r="3068" spans="1:51">
      <c r="A3068" s="13" t="s">
        <v>161</v>
      </c>
      <c r="B3068" s="2" t="s">
        <v>74</v>
      </c>
      <c r="C3068" s="14" t="s">
        <v>62</v>
      </c>
      <c r="D3068" s="2">
        <v>2016</v>
      </c>
      <c r="E3068" s="14">
        <v>2016</v>
      </c>
      <c r="F3068" s="14" t="s">
        <v>101</v>
      </c>
      <c r="G3068" s="93">
        <v>2709</v>
      </c>
      <c r="H3068" s="93">
        <v>19827</v>
      </c>
      <c r="I3068" s="93">
        <v>8</v>
      </c>
      <c r="J3068" s="93">
        <v>112</v>
      </c>
      <c r="K3068" s="93">
        <v>2717</v>
      </c>
      <c r="L3068" s="93">
        <v>19939</v>
      </c>
      <c r="M3068" s="48">
        <v>22656</v>
      </c>
      <c r="N3068" s="48">
        <v>42828</v>
      </c>
      <c r="O3068" s="48">
        <v>6468</v>
      </c>
      <c r="P3068" s="48">
        <v>36067</v>
      </c>
      <c r="Q3068" s="48">
        <v>42535</v>
      </c>
      <c r="R3068" s="48">
        <v>26</v>
      </c>
      <c r="S3068" s="48">
        <v>267</v>
      </c>
      <c r="T3068" s="48">
        <v>293</v>
      </c>
      <c r="U3068" s="48">
        <v>6494</v>
      </c>
      <c r="V3068" s="48">
        <v>36334</v>
      </c>
      <c r="W3068" s="156">
        <v>6056101.21</v>
      </c>
      <c r="X3068" s="156">
        <v>35770</v>
      </c>
      <c r="Y3068" s="156">
        <v>6091871.21</v>
      </c>
      <c r="Z3068" s="28">
        <v>0.98770000000000002</v>
      </c>
      <c r="AA3068" s="28"/>
      <c r="AB3068" s="111">
        <v>7</v>
      </c>
      <c r="AC3068" s="28">
        <v>0.14299999999999999</v>
      </c>
      <c r="AD3068" s="28">
        <v>2.07E-2</v>
      </c>
      <c r="AE3068" s="139"/>
      <c r="AF3068" s="139"/>
      <c r="AG3068" s="93">
        <v>2218</v>
      </c>
      <c r="AH3068" s="93">
        <v>4503</v>
      </c>
      <c r="AI3068" s="1"/>
      <c r="AJ3068" s="1"/>
      <c r="AK3068" s="1"/>
      <c r="AL3068" s="1"/>
      <c r="AM3068" s="1"/>
      <c r="AN3068" s="1"/>
      <c r="AO3068" s="1"/>
      <c r="AP3068" s="1"/>
      <c r="AQ3068" s="1"/>
      <c r="AR3068" s="1"/>
      <c r="AS3068" s="1"/>
      <c r="AT3068" s="1"/>
      <c r="AU3068" s="1"/>
      <c r="AV3068" s="1"/>
      <c r="AW3068" s="1"/>
      <c r="AX3068" s="1"/>
      <c r="AY3068" s="1"/>
    </row>
    <row r="3069" spans="1:51">
      <c r="A3069" s="13" t="s">
        <v>162</v>
      </c>
      <c r="B3069" s="2" t="s">
        <v>74</v>
      </c>
      <c r="C3069" s="14" t="s">
        <v>62</v>
      </c>
      <c r="D3069" s="2">
        <v>2016</v>
      </c>
      <c r="E3069" s="14">
        <v>2016</v>
      </c>
      <c r="F3069" s="14" t="s">
        <v>101</v>
      </c>
      <c r="G3069" s="93">
        <v>1594</v>
      </c>
      <c r="H3069" s="93">
        <v>17646</v>
      </c>
      <c r="I3069" s="93">
        <v>12</v>
      </c>
      <c r="J3069" s="93">
        <v>134</v>
      </c>
      <c r="K3069" s="93">
        <v>1606</v>
      </c>
      <c r="L3069" s="93">
        <v>17780</v>
      </c>
      <c r="M3069" s="48">
        <v>19386</v>
      </c>
      <c r="N3069" s="48">
        <v>34425</v>
      </c>
      <c r="O3069" s="48">
        <v>3837</v>
      </c>
      <c r="P3069" s="48">
        <v>30214</v>
      </c>
      <c r="Q3069" s="48">
        <v>34051</v>
      </c>
      <c r="R3069" s="48">
        <v>38</v>
      </c>
      <c r="S3069" s="48">
        <v>336</v>
      </c>
      <c r="T3069" s="48">
        <v>374</v>
      </c>
      <c r="U3069" s="48">
        <v>3875</v>
      </c>
      <c r="V3069" s="48">
        <v>30550</v>
      </c>
      <c r="W3069" s="156">
        <v>4680188</v>
      </c>
      <c r="X3069" s="156">
        <v>35955</v>
      </c>
      <c r="Y3069" s="156">
        <v>4716143</v>
      </c>
      <c r="Z3069" s="28">
        <v>0.86219999999999997</v>
      </c>
      <c r="AA3069" s="28"/>
      <c r="AB3069" s="111">
        <v>67</v>
      </c>
      <c r="AC3069" s="28">
        <v>0.23899999999999999</v>
      </c>
      <c r="AD3069" s="28">
        <v>5.3800000000000001E-2</v>
      </c>
      <c r="AE3069" s="139"/>
      <c r="AF3069" s="139"/>
      <c r="AG3069" s="93">
        <v>3182</v>
      </c>
      <c r="AH3069" s="93">
        <v>6596</v>
      </c>
      <c r="AI3069" s="1"/>
      <c r="AJ3069" s="1"/>
      <c r="AK3069" s="1"/>
      <c r="AL3069" s="1"/>
      <c r="AM3069" s="1"/>
      <c r="AN3069" s="1"/>
      <c r="AO3069" s="1"/>
      <c r="AP3069" s="1"/>
      <c r="AQ3069" s="1"/>
      <c r="AR3069" s="1"/>
      <c r="AS3069" s="1"/>
      <c r="AT3069" s="1"/>
      <c r="AU3069" s="1"/>
      <c r="AV3069" s="1"/>
      <c r="AW3069" s="1"/>
      <c r="AX3069" s="1"/>
      <c r="AY3069" s="1"/>
    </row>
    <row r="3070" spans="1:51">
      <c r="A3070" s="13" t="s">
        <v>163</v>
      </c>
      <c r="B3070" s="2" t="s">
        <v>75</v>
      </c>
      <c r="C3070" s="14" t="s">
        <v>62</v>
      </c>
      <c r="D3070" s="2">
        <v>2016</v>
      </c>
      <c r="E3070" s="14">
        <v>2016</v>
      </c>
      <c r="F3070" s="14" t="s">
        <v>101</v>
      </c>
      <c r="G3070" s="93">
        <v>5765</v>
      </c>
      <c r="H3070" s="93">
        <v>36502</v>
      </c>
      <c r="I3070" s="93">
        <v>10</v>
      </c>
      <c r="J3070" s="93">
        <v>90</v>
      </c>
      <c r="K3070" s="93">
        <v>5775</v>
      </c>
      <c r="L3070" s="93">
        <v>36592</v>
      </c>
      <c r="M3070" s="48">
        <v>42367</v>
      </c>
      <c r="N3070" s="48">
        <v>89096</v>
      </c>
      <c r="O3070" s="48">
        <v>14988</v>
      </c>
      <c r="P3070" s="48">
        <v>73824</v>
      </c>
      <c r="Q3070" s="48">
        <v>88812</v>
      </c>
      <c r="R3070" s="48">
        <v>37</v>
      </c>
      <c r="S3070" s="48">
        <v>247</v>
      </c>
      <c r="T3070" s="48">
        <v>284</v>
      </c>
      <c r="U3070" s="48">
        <v>15025</v>
      </c>
      <c r="V3070" s="48">
        <v>74071</v>
      </c>
      <c r="W3070" s="156">
        <v>12038982</v>
      </c>
      <c r="X3070" s="156">
        <v>28003</v>
      </c>
      <c r="Y3070" s="156">
        <v>12066985</v>
      </c>
      <c r="Z3070" s="28">
        <v>0.98980000000000001</v>
      </c>
      <c r="AA3070" s="28"/>
      <c r="AB3070" s="111">
        <v>5</v>
      </c>
      <c r="AC3070" s="28">
        <v>0.2</v>
      </c>
      <c r="AD3070" s="28">
        <v>2.53E-2</v>
      </c>
      <c r="AE3070" s="139"/>
      <c r="AF3070" s="139"/>
      <c r="AG3070" s="93">
        <v>5067</v>
      </c>
      <c r="AH3070" s="93">
        <v>11037</v>
      </c>
      <c r="AI3070" s="1"/>
      <c r="AJ3070" s="1"/>
      <c r="AK3070" s="1"/>
      <c r="AL3070" s="1"/>
      <c r="AM3070" s="1"/>
      <c r="AN3070" s="1"/>
      <c r="AO3070" s="1"/>
      <c r="AP3070" s="1"/>
      <c r="AQ3070" s="1"/>
      <c r="AR3070" s="1"/>
      <c r="AS3070" s="1"/>
      <c r="AT3070" s="1"/>
      <c r="AU3070" s="1"/>
      <c r="AV3070" s="1"/>
      <c r="AW3070" s="1"/>
      <c r="AX3070" s="1"/>
      <c r="AY3070" s="1"/>
    </row>
    <row r="3071" spans="1:51">
      <c r="A3071" s="13" t="s">
        <v>164</v>
      </c>
      <c r="B3071" s="2" t="s">
        <v>75</v>
      </c>
      <c r="C3071" s="14" t="s">
        <v>62</v>
      </c>
      <c r="D3071" s="2">
        <v>2016</v>
      </c>
      <c r="E3071" s="14">
        <v>2016</v>
      </c>
      <c r="F3071" s="14" t="s">
        <v>101</v>
      </c>
      <c r="G3071" s="93">
        <v>759</v>
      </c>
      <c r="H3071" s="93">
        <v>5079</v>
      </c>
      <c r="I3071" s="93">
        <v>5</v>
      </c>
      <c r="J3071" s="93">
        <v>33</v>
      </c>
      <c r="K3071" s="93">
        <v>764</v>
      </c>
      <c r="L3071" s="93">
        <v>5112</v>
      </c>
      <c r="M3071" s="48">
        <v>5876</v>
      </c>
      <c r="N3071" s="48">
        <v>13467</v>
      </c>
      <c r="O3071" s="48">
        <v>2142</v>
      </c>
      <c r="P3071" s="48">
        <v>11227</v>
      </c>
      <c r="Q3071" s="48">
        <v>13369</v>
      </c>
      <c r="R3071" s="48">
        <v>16</v>
      </c>
      <c r="S3071" s="48">
        <v>82</v>
      </c>
      <c r="T3071" s="48">
        <v>98</v>
      </c>
      <c r="U3071" s="48">
        <v>2158</v>
      </c>
      <c r="V3071" s="48">
        <v>11309</v>
      </c>
      <c r="W3071" s="156">
        <v>1781064</v>
      </c>
      <c r="X3071" s="156">
        <v>10405</v>
      </c>
      <c r="Y3071" s="156">
        <v>1791469</v>
      </c>
      <c r="Z3071" s="28">
        <v>0.95809999999999995</v>
      </c>
      <c r="AA3071" s="28"/>
      <c r="AB3071" s="111">
        <v>67</v>
      </c>
      <c r="AC3071" s="28">
        <v>0.23899999999999999</v>
      </c>
      <c r="AD3071" s="28">
        <v>5.3800000000000001E-2</v>
      </c>
      <c r="AE3071" s="139"/>
      <c r="AF3071" s="139"/>
      <c r="AG3071" s="93">
        <v>646</v>
      </c>
      <c r="AH3071" s="93">
        <v>1434</v>
      </c>
      <c r="AI3071" s="1"/>
      <c r="AJ3071" s="1"/>
      <c r="AK3071" s="1"/>
      <c r="AL3071" s="1"/>
      <c r="AM3071" s="1"/>
      <c r="AN3071" s="1"/>
      <c r="AO3071" s="1"/>
      <c r="AP3071" s="1"/>
      <c r="AQ3071" s="1"/>
      <c r="AR3071" s="1"/>
      <c r="AS3071" s="1"/>
      <c r="AT3071" s="1"/>
      <c r="AU3071" s="1"/>
      <c r="AV3071" s="1"/>
      <c r="AW3071" s="1"/>
      <c r="AX3071" s="1"/>
      <c r="AY3071" s="1"/>
    </row>
    <row r="3072" spans="1:51">
      <c r="A3072" s="13" t="s">
        <v>165</v>
      </c>
      <c r="B3072" s="2" t="s">
        <v>75</v>
      </c>
      <c r="C3072" s="14" t="s">
        <v>62</v>
      </c>
      <c r="D3072" s="2">
        <v>2016</v>
      </c>
      <c r="E3072" s="14">
        <v>2016</v>
      </c>
      <c r="F3072" s="14" t="s">
        <v>101</v>
      </c>
      <c r="G3072" s="93">
        <v>553</v>
      </c>
      <c r="H3072" s="93">
        <v>4117</v>
      </c>
      <c r="I3072" s="93">
        <v>0</v>
      </c>
      <c r="J3072" s="93">
        <v>13</v>
      </c>
      <c r="K3072" s="93">
        <v>553</v>
      </c>
      <c r="L3072" s="93">
        <v>4130</v>
      </c>
      <c r="M3072" s="48">
        <v>4683</v>
      </c>
      <c r="N3072" s="48">
        <v>10196</v>
      </c>
      <c r="O3072" s="48">
        <v>1469</v>
      </c>
      <c r="P3072" s="48">
        <v>8683</v>
      </c>
      <c r="Q3072" s="48">
        <v>10152</v>
      </c>
      <c r="R3072" s="48">
        <v>0</v>
      </c>
      <c r="S3072" s="48">
        <v>44</v>
      </c>
      <c r="T3072" s="48">
        <v>44</v>
      </c>
      <c r="U3072" s="48">
        <v>1469</v>
      </c>
      <c r="V3072" s="48">
        <v>8727</v>
      </c>
      <c r="W3072" s="156">
        <v>1322956</v>
      </c>
      <c r="X3072" s="156">
        <v>5538</v>
      </c>
      <c r="Y3072" s="156">
        <v>1328494</v>
      </c>
      <c r="Z3072" s="28">
        <v>0.97729999999999995</v>
      </c>
      <c r="AA3072" s="28"/>
      <c r="AB3072" s="111">
        <v>67</v>
      </c>
      <c r="AC3072" s="28">
        <v>0.23899999999999999</v>
      </c>
      <c r="AD3072" s="28">
        <v>5.3800000000000001E-2</v>
      </c>
      <c r="AE3072" s="139"/>
      <c r="AF3072" s="139"/>
      <c r="AG3072" s="93">
        <v>416</v>
      </c>
      <c r="AH3072" s="93">
        <v>899</v>
      </c>
      <c r="AI3072" s="1"/>
      <c r="AJ3072" s="1"/>
      <c r="AK3072" s="1"/>
      <c r="AL3072" s="1"/>
      <c r="AM3072" s="1"/>
      <c r="AN3072" s="1"/>
      <c r="AO3072" s="1"/>
      <c r="AP3072" s="1"/>
      <c r="AQ3072" s="1"/>
      <c r="AR3072" s="1"/>
      <c r="AS3072" s="1"/>
      <c r="AT3072" s="1"/>
      <c r="AU3072" s="1"/>
      <c r="AV3072" s="1"/>
      <c r="AW3072" s="1"/>
      <c r="AX3072" s="1"/>
      <c r="AY3072" s="1"/>
    </row>
    <row r="3073" spans="1:51">
      <c r="A3073" s="13" t="s">
        <v>166</v>
      </c>
      <c r="B3073" s="2" t="s">
        <v>75</v>
      </c>
      <c r="C3073" s="14" t="s">
        <v>62</v>
      </c>
      <c r="D3073" s="2">
        <v>2016</v>
      </c>
      <c r="E3073" s="14">
        <v>2016</v>
      </c>
      <c r="F3073" s="14" t="s">
        <v>101</v>
      </c>
      <c r="G3073" s="93">
        <v>70</v>
      </c>
      <c r="H3073" s="93">
        <v>937</v>
      </c>
      <c r="I3073" s="93">
        <v>0</v>
      </c>
      <c r="J3073" s="93">
        <v>0</v>
      </c>
      <c r="K3073" s="93">
        <v>70</v>
      </c>
      <c r="L3073" s="93">
        <v>937</v>
      </c>
      <c r="M3073" s="48">
        <v>1007</v>
      </c>
      <c r="N3073" s="48">
        <v>1757</v>
      </c>
      <c r="O3073" s="48">
        <v>181</v>
      </c>
      <c r="P3073" s="48">
        <v>1576</v>
      </c>
      <c r="Q3073" s="48">
        <v>1757</v>
      </c>
      <c r="R3073" s="48">
        <v>0</v>
      </c>
      <c r="S3073" s="48">
        <v>0</v>
      </c>
      <c r="T3073" s="48">
        <v>0</v>
      </c>
      <c r="U3073" s="48">
        <v>181</v>
      </c>
      <c r="V3073" s="48">
        <v>1576</v>
      </c>
      <c r="W3073" s="156">
        <v>251861</v>
      </c>
      <c r="X3073" s="156">
        <v>0</v>
      </c>
      <c r="Y3073" s="156">
        <v>251861</v>
      </c>
      <c r="Z3073" s="28">
        <v>0.98309999999999997</v>
      </c>
      <c r="AA3073" s="28"/>
      <c r="AB3073" s="111">
        <v>67</v>
      </c>
      <c r="AC3073" s="28">
        <v>0.23899999999999999</v>
      </c>
      <c r="AD3073" s="28">
        <v>5.3800000000000001E-2</v>
      </c>
      <c r="AE3073" s="139"/>
      <c r="AF3073" s="139"/>
      <c r="AG3073" s="93">
        <v>27</v>
      </c>
      <c r="AH3073" s="93">
        <v>41</v>
      </c>
      <c r="AI3073" s="1"/>
      <c r="AJ3073" s="1"/>
      <c r="AK3073" s="1"/>
      <c r="AL3073" s="1"/>
      <c r="AM3073" s="1"/>
      <c r="AN3073" s="1"/>
      <c r="AO3073" s="1"/>
      <c r="AP3073" s="1"/>
      <c r="AQ3073" s="1"/>
      <c r="AR3073" s="1"/>
      <c r="AS3073" s="1"/>
      <c r="AT3073" s="1"/>
      <c r="AU3073" s="1"/>
      <c r="AV3073" s="1"/>
      <c r="AW3073" s="1"/>
      <c r="AX3073" s="1"/>
      <c r="AY3073" s="1"/>
    </row>
    <row r="3074" spans="1:51">
      <c r="A3074" s="13" t="s">
        <v>167</v>
      </c>
      <c r="B3074" s="2" t="s">
        <v>74</v>
      </c>
      <c r="C3074" s="14" t="s">
        <v>62</v>
      </c>
      <c r="D3074" s="2">
        <v>2016</v>
      </c>
      <c r="E3074" s="14">
        <v>2016</v>
      </c>
      <c r="F3074" s="14" t="s">
        <v>101</v>
      </c>
      <c r="G3074" s="93">
        <v>8277</v>
      </c>
      <c r="H3074" s="93">
        <v>44441</v>
      </c>
      <c r="I3074" s="93">
        <v>23</v>
      </c>
      <c r="J3074" s="93">
        <v>451</v>
      </c>
      <c r="K3074" s="93">
        <v>8300</v>
      </c>
      <c r="L3074" s="93">
        <v>44892</v>
      </c>
      <c r="M3074" s="48">
        <v>53192</v>
      </c>
      <c r="N3074" s="48">
        <v>125132</v>
      </c>
      <c r="O3074" s="48">
        <v>22715</v>
      </c>
      <c r="P3074" s="48">
        <v>101138</v>
      </c>
      <c r="Q3074" s="48">
        <v>123853</v>
      </c>
      <c r="R3074" s="48">
        <v>81</v>
      </c>
      <c r="S3074" s="48">
        <v>1198</v>
      </c>
      <c r="T3074" s="48">
        <v>1279</v>
      </c>
      <c r="U3074" s="48">
        <v>22796</v>
      </c>
      <c r="V3074" s="48">
        <v>102336</v>
      </c>
      <c r="W3074" s="156">
        <v>16838381</v>
      </c>
      <c r="X3074" s="156">
        <v>142613</v>
      </c>
      <c r="Y3074" s="156">
        <v>16980994</v>
      </c>
      <c r="Z3074" s="28">
        <v>0.99070000000000003</v>
      </c>
      <c r="AA3074" s="28"/>
      <c r="AB3074" s="111">
        <v>10</v>
      </c>
      <c r="AC3074" s="28">
        <v>0.1</v>
      </c>
      <c r="AD3074" s="28">
        <v>2.6800000000000001E-2</v>
      </c>
      <c r="AE3074" s="139"/>
      <c r="AF3074" s="139"/>
      <c r="AG3074" s="93">
        <v>8082</v>
      </c>
      <c r="AH3074" s="93">
        <v>19052</v>
      </c>
      <c r="AI3074" s="1"/>
      <c r="AJ3074" s="1"/>
      <c r="AK3074" s="1"/>
      <c r="AL3074" s="1"/>
      <c r="AM3074" s="1"/>
      <c r="AN3074" s="1"/>
      <c r="AO3074" s="1"/>
      <c r="AP3074" s="1"/>
      <c r="AQ3074" s="1"/>
      <c r="AR3074" s="1"/>
      <c r="AS3074" s="1"/>
      <c r="AT3074" s="1"/>
      <c r="AU3074" s="1"/>
      <c r="AV3074" s="1"/>
      <c r="AW3074" s="1"/>
      <c r="AX3074" s="1"/>
      <c r="AY3074" s="1"/>
    </row>
    <row r="3075" spans="1:51">
      <c r="A3075" s="13" t="s">
        <v>168</v>
      </c>
      <c r="B3075" s="2" t="s">
        <v>75</v>
      </c>
      <c r="C3075" s="14" t="s">
        <v>62</v>
      </c>
      <c r="D3075" s="2">
        <v>2016</v>
      </c>
      <c r="E3075" s="14">
        <v>2016</v>
      </c>
      <c r="F3075" s="14" t="s">
        <v>101</v>
      </c>
      <c r="G3075" s="93">
        <v>307</v>
      </c>
      <c r="H3075" s="93">
        <v>2846</v>
      </c>
      <c r="I3075" s="93">
        <v>0</v>
      </c>
      <c r="J3075" s="93">
        <v>6</v>
      </c>
      <c r="K3075" s="93">
        <v>307</v>
      </c>
      <c r="L3075" s="93">
        <v>2852</v>
      </c>
      <c r="M3075" s="48">
        <v>3159</v>
      </c>
      <c r="N3075" s="48">
        <v>5493</v>
      </c>
      <c r="O3075" s="48">
        <v>759</v>
      </c>
      <c r="P3075" s="48">
        <v>4719</v>
      </c>
      <c r="Q3075" s="48">
        <v>5478</v>
      </c>
      <c r="R3075" s="48">
        <v>1</v>
      </c>
      <c r="S3075" s="48">
        <v>14</v>
      </c>
      <c r="T3075" s="48">
        <v>15</v>
      </c>
      <c r="U3075" s="48">
        <v>760</v>
      </c>
      <c r="V3075" s="48">
        <v>4733</v>
      </c>
      <c r="W3075" s="156">
        <v>740698</v>
      </c>
      <c r="X3075" s="156">
        <v>1568</v>
      </c>
      <c r="Y3075" s="156">
        <v>742266</v>
      </c>
      <c r="Z3075" s="28">
        <v>0.98399999999999999</v>
      </c>
      <c r="AA3075" s="28"/>
      <c r="AB3075" s="111">
        <v>67</v>
      </c>
      <c r="AC3075" s="28">
        <v>0.23899999999999999</v>
      </c>
      <c r="AD3075" s="28">
        <v>5.3800000000000001E-2</v>
      </c>
      <c r="AE3075" s="139"/>
      <c r="AF3075" s="139"/>
      <c r="AG3075" s="93">
        <v>106</v>
      </c>
      <c r="AH3075" s="93">
        <v>161</v>
      </c>
      <c r="AI3075" s="1"/>
      <c r="AJ3075" s="1"/>
      <c r="AK3075" s="1"/>
      <c r="AL3075" s="1"/>
      <c r="AM3075" s="1"/>
      <c r="AN3075" s="1"/>
      <c r="AO3075" s="1"/>
      <c r="AP3075" s="1"/>
      <c r="AQ3075" s="1"/>
      <c r="AR3075" s="1"/>
      <c r="AS3075" s="1"/>
      <c r="AT3075" s="1"/>
      <c r="AU3075" s="1"/>
      <c r="AV3075" s="1"/>
      <c r="AW3075" s="1"/>
      <c r="AX3075" s="1"/>
      <c r="AY3075" s="1"/>
    </row>
    <row r="3076" spans="1:51">
      <c r="A3076" s="13" t="s">
        <v>169</v>
      </c>
      <c r="B3076" s="2" t="s">
        <v>74</v>
      </c>
      <c r="C3076" s="14" t="s">
        <v>62</v>
      </c>
      <c r="D3076" s="2">
        <v>2016</v>
      </c>
      <c r="E3076" s="14">
        <v>2016</v>
      </c>
      <c r="F3076" s="14" t="s">
        <v>101</v>
      </c>
      <c r="G3076" s="93">
        <v>3050</v>
      </c>
      <c r="H3076" s="93">
        <v>34251</v>
      </c>
      <c r="I3076" s="93">
        <v>9</v>
      </c>
      <c r="J3076" s="93">
        <v>297</v>
      </c>
      <c r="K3076" s="93">
        <v>3059</v>
      </c>
      <c r="L3076" s="93">
        <v>34548</v>
      </c>
      <c r="M3076" s="48">
        <v>37607</v>
      </c>
      <c r="N3076" s="48">
        <v>75635</v>
      </c>
      <c r="O3076" s="48">
        <v>7856</v>
      </c>
      <c r="P3076" s="48">
        <v>67131</v>
      </c>
      <c r="Q3076" s="48">
        <v>74987</v>
      </c>
      <c r="R3076" s="48">
        <v>33</v>
      </c>
      <c r="S3076" s="48">
        <v>615</v>
      </c>
      <c r="T3076" s="48">
        <v>648</v>
      </c>
      <c r="U3076" s="48">
        <v>7889</v>
      </c>
      <c r="V3076" s="48">
        <v>67746</v>
      </c>
      <c r="W3076" s="156">
        <v>10225975</v>
      </c>
      <c r="X3076" s="156">
        <v>122619</v>
      </c>
      <c r="Y3076" s="156">
        <v>10348594</v>
      </c>
      <c r="Z3076" s="28">
        <v>0.9869</v>
      </c>
      <c r="AA3076" s="28"/>
      <c r="AB3076" s="111">
        <v>10</v>
      </c>
      <c r="AC3076" s="28">
        <v>0.4</v>
      </c>
      <c r="AD3076" s="28">
        <v>5.7500000000000002E-2</v>
      </c>
      <c r="AE3076" s="139"/>
      <c r="AF3076" s="139"/>
      <c r="AG3076" s="93">
        <v>7055</v>
      </c>
      <c r="AH3076" s="93">
        <v>16006</v>
      </c>
      <c r="AI3076" s="1"/>
      <c r="AJ3076" s="1"/>
      <c r="AK3076" s="1"/>
      <c r="AL3076" s="1"/>
      <c r="AM3076" s="1"/>
      <c r="AN3076" s="1"/>
      <c r="AO3076" s="1"/>
      <c r="AP3076" s="1"/>
      <c r="AQ3076" s="1"/>
      <c r="AR3076" s="1"/>
      <c r="AS3076" s="1"/>
      <c r="AT3076" s="1"/>
      <c r="AU3076" s="1"/>
      <c r="AV3076" s="1"/>
      <c r="AW3076" s="1"/>
      <c r="AX3076" s="1"/>
      <c r="AY3076" s="1"/>
    </row>
    <row r="3077" spans="1:51">
      <c r="A3077" s="13" t="s">
        <v>170</v>
      </c>
      <c r="B3077" s="2" t="s">
        <v>74</v>
      </c>
      <c r="C3077" s="14" t="s">
        <v>62</v>
      </c>
      <c r="D3077" s="2">
        <v>2016</v>
      </c>
      <c r="E3077" s="14">
        <v>2016</v>
      </c>
      <c r="F3077" s="14" t="s">
        <v>101</v>
      </c>
      <c r="G3077" s="93">
        <v>989</v>
      </c>
      <c r="H3077" s="93">
        <v>9696</v>
      </c>
      <c r="I3077" s="93">
        <v>24</v>
      </c>
      <c r="J3077" s="93">
        <v>123</v>
      </c>
      <c r="K3077" s="93">
        <v>1013</v>
      </c>
      <c r="L3077" s="93">
        <v>9819</v>
      </c>
      <c r="M3077" s="48">
        <v>10832</v>
      </c>
      <c r="N3077" s="48">
        <v>21293</v>
      </c>
      <c r="O3077" s="48">
        <v>2566</v>
      </c>
      <c r="P3077" s="48">
        <v>18330</v>
      </c>
      <c r="Q3077" s="48">
        <v>20896</v>
      </c>
      <c r="R3077" s="48">
        <v>92</v>
      </c>
      <c r="S3077" s="48">
        <v>305</v>
      </c>
      <c r="T3077" s="48">
        <v>397</v>
      </c>
      <c r="U3077" s="48">
        <v>2658</v>
      </c>
      <c r="V3077" s="48">
        <v>18635</v>
      </c>
      <c r="W3077" s="156">
        <v>2834508</v>
      </c>
      <c r="X3077" s="156">
        <v>48930</v>
      </c>
      <c r="Y3077" s="156">
        <v>2883438</v>
      </c>
      <c r="Z3077" s="28">
        <v>0.97</v>
      </c>
      <c r="AA3077" s="28"/>
      <c r="AB3077" s="111">
        <v>67</v>
      </c>
      <c r="AC3077" s="28">
        <v>0.23899999999999999</v>
      </c>
      <c r="AD3077" s="28">
        <v>5.3800000000000001E-2</v>
      </c>
      <c r="AE3077" s="139"/>
      <c r="AF3077" s="139"/>
      <c r="AG3077" s="93">
        <v>950</v>
      </c>
      <c r="AH3077" s="93">
        <v>1929</v>
      </c>
      <c r="AI3077" s="1"/>
      <c r="AJ3077" s="1"/>
      <c r="AK3077" s="1"/>
      <c r="AL3077" s="1"/>
      <c r="AM3077" s="1"/>
      <c r="AN3077" s="1"/>
      <c r="AO3077" s="1"/>
      <c r="AP3077" s="1"/>
      <c r="AQ3077" s="1"/>
      <c r="AR3077" s="1"/>
      <c r="AS3077" s="1"/>
      <c r="AT3077" s="1"/>
      <c r="AU3077" s="1"/>
      <c r="AV3077" s="1"/>
      <c r="AW3077" s="1"/>
      <c r="AX3077" s="1"/>
      <c r="AY3077" s="1"/>
    </row>
    <row r="3078" spans="1:51">
      <c r="A3078" s="13" t="s">
        <v>171</v>
      </c>
      <c r="B3078" s="2" t="s">
        <v>75</v>
      </c>
      <c r="C3078" s="14" t="s">
        <v>62</v>
      </c>
      <c r="D3078" s="2">
        <v>2016</v>
      </c>
      <c r="E3078" s="14">
        <v>2016</v>
      </c>
      <c r="F3078" s="14" t="s">
        <v>101</v>
      </c>
      <c r="G3078" s="93">
        <v>842</v>
      </c>
      <c r="H3078" s="93">
        <v>5412</v>
      </c>
      <c r="I3078" s="93">
        <v>1</v>
      </c>
      <c r="J3078" s="93">
        <v>17</v>
      </c>
      <c r="K3078" s="93">
        <v>843</v>
      </c>
      <c r="L3078" s="93">
        <v>5429</v>
      </c>
      <c r="M3078" s="48">
        <v>6272</v>
      </c>
      <c r="N3078" s="48">
        <v>13507</v>
      </c>
      <c r="O3078" s="48">
        <v>2270</v>
      </c>
      <c r="P3078" s="48">
        <v>11183</v>
      </c>
      <c r="Q3078" s="48">
        <v>13453</v>
      </c>
      <c r="R3078" s="48">
        <v>5</v>
      </c>
      <c r="S3078" s="48">
        <v>49</v>
      </c>
      <c r="T3078" s="48">
        <v>54</v>
      </c>
      <c r="U3078" s="48">
        <v>2275</v>
      </c>
      <c r="V3078" s="48">
        <v>11232</v>
      </c>
      <c r="W3078" s="156">
        <v>1839065</v>
      </c>
      <c r="X3078" s="156">
        <v>5262</v>
      </c>
      <c r="Y3078" s="156">
        <v>1844327</v>
      </c>
      <c r="Z3078" s="28">
        <v>0.99560000000000004</v>
      </c>
      <c r="AA3078" s="28"/>
      <c r="AB3078" s="111">
        <v>67</v>
      </c>
      <c r="AC3078" s="28">
        <v>0.23899999999999999</v>
      </c>
      <c r="AD3078" s="28">
        <v>5.3800000000000001E-2</v>
      </c>
      <c r="AE3078" s="139"/>
      <c r="AF3078" s="139"/>
      <c r="AG3078" s="93">
        <v>498</v>
      </c>
      <c r="AH3078" s="93">
        <v>1027</v>
      </c>
      <c r="AI3078" s="1"/>
      <c r="AJ3078" s="1"/>
      <c r="AK3078" s="1"/>
      <c r="AL3078" s="1"/>
      <c r="AM3078" s="1"/>
      <c r="AN3078" s="1"/>
      <c r="AO3078" s="1"/>
      <c r="AP3078" s="1"/>
      <c r="AQ3078" s="1"/>
      <c r="AR3078" s="1"/>
      <c r="AS3078" s="1"/>
      <c r="AT3078" s="1"/>
      <c r="AU3078" s="1"/>
      <c r="AV3078" s="1"/>
      <c r="AW3078" s="1"/>
      <c r="AX3078" s="1"/>
      <c r="AY3078" s="1"/>
    </row>
    <row r="3079" spans="1:51">
      <c r="A3079" s="51" t="s">
        <v>172</v>
      </c>
      <c r="B3079" s="2" t="s">
        <v>66</v>
      </c>
      <c r="C3079" s="14" t="s">
        <v>63</v>
      </c>
      <c r="D3079" s="2">
        <v>2016</v>
      </c>
      <c r="E3079" s="14">
        <v>2016</v>
      </c>
      <c r="F3079" s="14" t="s">
        <v>101</v>
      </c>
      <c r="G3079" s="93">
        <v>266315</v>
      </c>
      <c r="H3079" s="93">
        <v>1825208</v>
      </c>
      <c r="I3079" s="93">
        <v>2116</v>
      </c>
      <c r="J3079" s="93">
        <v>19117</v>
      </c>
      <c r="K3079" s="93">
        <v>268431</v>
      </c>
      <c r="L3079" s="93">
        <v>1844325</v>
      </c>
      <c r="M3079" s="48">
        <v>2112756</v>
      </c>
      <c r="N3079" s="48">
        <v>4365975</v>
      </c>
      <c r="O3079" s="48">
        <v>679056</v>
      </c>
      <c r="P3079" s="48">
        <v>3638268</v>
      </c>
      <c r="Q3079" s="48">
        <v>4317324</v>
      </c>
      <c r="R3079" s="48">
        <v>7122</v>
      </c>
      <c r="S3079" s="48">
        <v>41529</v>
      </c>
      <c r="T3079" s="48">
        <v>48651</v>
      </c>
      <c r="U3079" s="48">
        <v>686178</v>
      </c>
      <c r="V3079" s="48">
        <v>3679797</v>
      </c>
      <c r="W3079" s="156">
        <v>602606275.88</v>
      </c>
      <c r="X3079" s="156">
        <v>5993681.0199999996</v>
      </c>
      <c r="Y3079" s="156">
        <v>608599956.89999998</v>
      </c>
      <c r="Z3079" s="28">
        <v>0.97470000000000001</v>
      </c>
      <c r="AA3079" s="28"/>
      <c r="AB3079" s="111">
        <v>512</v>
      </c>
      <c r="AC3079" s="28">
        <v>0.36499999999999999</v>
      </c>
      <c r="AD3079" s="28">
        <v>5.8200000000000002E-2</v>
      </c>
      <c r="AE3079" s="139"/>
      <c r="AF3079" s="139"/>
      <c r="AG3079" s="93">
        <v>302389</v>
      </c>
      <c r="AH3079" s="93">
        <v>638703</v>
      </c>
      <c r="AI3079" s="2"/>
      <c r="AJ3079" s="2"/>
      <c r="AK3079" s="2"/>
      <c r="AL3079" s="2"/>
      <c r="AM3079" s="2"/>
      <c r="AN3079" s="2"/>
      <c r="AO3079" s="2"/>
      <c r="AP3079" s="2"/>
      <c r="AQ3079" s="2"/>
      <c r="AR3079" s="2"/>
      <c r="AS3079" s="2"/>
      <c r="AT3079" s="2"/>
      <c r="AU3079" s="2"/>
      <c r="AV3079" s="2"/>
      <c r="AW3079" s="2"/>
      <c r="AX3079" s="2"/>
      <c r="AY3079" s="2"/>
    </row>
    <row r="3080" spans="1:51">
      <c r="A3080" s="51" t="s">
        <v>173</v>
      </c>
      <c r="B3080" s="2" t="s">
        <v>74</v>
      </c>
      <c r="C3080" s="14" t="s">
        <v>63</v>
      </c>
      <c r="D3080" s="2">
        <v>2016</v>
      </c>
      <c r="E3080" s="14">
        <v>2016</v>
      </c>
      <c r="F3080" s="14" t="s">
        <v>101</v>
      </c>
      <c r="G3080" s="93">
        <v>6612</v>
      </c>
      <c r="H3080" s="93">
        <v>53309</v>
      </c>
      <c r="I3080" s="93">
        <v>91</v>
      </c>
      <c r="J3080" s="93">
        <v>1160</v>
      </c>
      <c r="K3080" s="93">
        <v>6703</v>
      </c>
      <c r="L3080" s="93">
        <v>54469</v>
      </c>
      <c r="M3080" s="48">
        <v>61172</v>
      </c>
      <c r="N3080" s="48">
        <v>117227</v>
      </c>
      <c r="O3080" s="48">
        <v>15339</v>
      </c>
      <c r="P3080" s="48">
        <v>98895</v>
      </c>
      <c r="Q3080" s="48">
        <v>114234</v>
      </c>
      <c r="R3080" s="48">
        <v>314</v>
      </c>
      <c r="S3080" s="48">
        <v>2679</v>
      </c>
      <c r="T3080" s="48">
        <v>2993</v>
      </c>
      <c r="U3080" s="48">
        <v>15653</v>
      </c>
      <c r="V3080" s="48">
        <v>101574</v>
      </c>
      <c r="W3080" s="156">
        <v>16635848</v>
      </c>
      <c r="X3080" s="156">
        <v>347222</v>
      </c>
      <c r="Y3080" s="156">
        <v>16983070</v>
      </c>
      <c r="Z3080" s="28">
        <v>0.96789999999999998</v>
      </c>
      <c r="AA3080" s="28"/>
      <c r="AB3080" s="111">
        <v>17</v>
      </c>
      <c r="AC3080" s="28">
        <v>0.41199999999999998</v>
      </c>
      <c r="AD3080" s="28">
        <v>6.3299999999999995E-2</v>
      </c>
      <c r="AE3080" s="139"/>
      <c r="AF3080" s="139"/>
      <c r="AG3080" s="93">
        <v>8204</v>
      </c>
      <c r="AH3080" s="93">
        <v>15922</v>
      </c>
      <c r="AI3080" s="1"/>
      <c r="AJ3080" s="1"/>
      <c r="AK3080" s="1"/>
      <c r="AL3080" s="1"/>
      <c r="AM3080" s="1"/>
      <c r="AN3080" s="1"/>
      <c r="AO3080" s="1"/>
      <c r="AP3080" s="1"/>
      <c r="AQ3080" s="1"/>
      <c r="AR3080" s="1"/>
      <c r="AS3080" s="1"/>
      <c r="AT3080" s="1"/>
      <c r="AU3080" s="1"/>
      <c r="AV3080" s="1"/>
      <c r="AW3080" s="1"/>
      <c r="AX3080" s="1"/>
      <c r="AY3080" s="1"/>
    </row>
    <row r="3081" spans="1:51">
      <c r="A3081" s="51" t="s">
        <v>174</v>
      </c>
      <c r="B3081" s="2" t="s">
        <v>75</v>
      </c>
      <c r="C3081" s="14" t="s">
        <v>63</v>
      </c>
      <c r="D3081" s="2">
        <v>2016</v>
      </c>
      <c r="E3081" s="14">
        <v>2016</v>
      </c>
      <c r="F3081" s="14" t="s">
        <v>101</v>
      </c>
      <c r="G3081" s="93">
        <v>1</v>
      </c>
      <c r="H3081" s="93">
        <v>86</v>
      </c>
      <c r="I3081" s="93">
        <v>0</v>
      </c>
      <c r="J3081" s="93">
        <v>0</v>
      </c>
      <c r="K3081" s="93">
        <v>1</v>
      </c>
      <c r="L3081" s="93">
        <v>86</v>
      </c>
      <c r="M3081" s="48">
        <v>87</v>
      </c>
      <c r="N3081" s="48">
        <v>142</v>
      </c>
      <c r="O3081" s="48">
        <v>2</v>
      </c>
      <c r="P3081" s="48">
        <v>140</v>
      </c>
      <c r="Q3081" s="48">
        <v>142</v>
      </c>
      <c r="R3081" s="48">
        <v>0</v>
      </c>
      <c r="S3081" s="48">
        <v>0</v>
      </c>
      <c r="T3081" s="48">
        <v>0</v>
      </c>
      <c r="U3081" s="48">
        <v>2</v>
      </c>
      <c r="V3081" s="48">
        <v>140</v>
      </c>
      <c r="W3081" s="156">
        <v>17976</v>
      </c>
      <c r="X3081" s="156">
        <v>0</v>
      </c>
      <c r="Y3081" s="156">
        <v>17976</v>
      </c>
      <c r="Z3081" s="28">
        <v>1</v>
      </c>
      <c r="AA3081" s="28"/>
      <c r="AB3081" s="111">
        <v>79</v>
      </c>
      <c r="AC3081" s="28">
        <v>0.253</v>
      </c>
      <c r="AD3081" s="28">
        <v>5.1999999999999998E-2</v>
      </c>
      <c r="AE3081" s="139"/>
      <c r="AF3081" s="139"/>
      <c r="AG3081" s="93">
        <v>0</v>
      </c>
      <c r="AH3081" s="93">
        <v>0</v>
      </c>
      <c r="AI3081" s="1"/>
      <c r="AJ3081" s="1"/>
      <c r="AK3081" s="1"/>
      <c r="AL3081" s="1"/>
      <c r="AM3081" s="1"/>
      <c r="AN3081" s="1"/>
      <c r="AO3081" s="1"/>
      <c r="AP3081" s="1"/>
      <c r="AQ3081" s="1"/>
      <c r="AR3081" s="1"/>
      <c r="AS3081" s="1"/>
      <c r="AT3081" s="1"/>
      <c r="AU3081" s="1"/>
      <c r="AV3081" s="1"/>
      <c r="AW3081" s="1"/>
      <c r="AX3081" s="1"/>
      <c r="AY3081" s="1"/>
    </row>
    <row r="3082" spans="1:51">
      <c r="A3082" s="51" t="s">
        <v>175</v>
      </c>
      <c r="B3082" s="2" t="s">
        <v>75</v>
      </c>
      <c r="C3082" s="14" t="s">
        <v>63</v>
      </c>
      <c r="D3082" s="2">
        <v>2016</v>
      </c>
      <c r="E3082" s="14">
        <v>2016</v>
      </c>
      <c r="F3082" s="14" t="s">
        <v>101</v>
      </c>
      <c r="G3082" s="93">
        <v>157</v>
      </c>
      <c r="H3082" s="93">
        <v>1622</v>
      </c>
      <c r="I3082" s="93">
        <v>0</v>
      </c>
      <c r="J3082" s="93">
        <v>1</v>
      </c>
      <c r="K3082" s="93">
        <v>157</v>
      </c>
      <c r="L3082" s="93">
        <v>1623</v>
      </c>
      <c r="M3082" s="48">
        <v>1780</v>
      </c>
      <c r="N3082" s="48">
        <v>3380</v>
      </c>
      <c r="O3082" s="48">
        <v>408</v>
      </c>
      <c r="P3082" s="48">
        <v>2969</v>
      </c>
      <c r="Q3082" s="48">
        <v>3377</v>
      </c>
      <c r="R3082" s="48">
        <v>0</v>
      </c>
      <c r="S3082" s="48">
        <v>3</v>
      </c>
      <c r="T3082" s="48">
        <v>3</v>
      </c>
      <c r="U3082" s="48">
        <v>408</v>
      </c>
      <c r="V3082" s="48">
        <v>2972</v>
      </c>
      <c r="W3082" s="156">
        <v>457815</v>
      </c>
      <c r="X3082" s="156">
        <v>138</v>
      </c>
      <c r="Y3082" s="156">
        <v>457953</v>
      </c>
      <c r="Z3082" s="28">
        <v>0.98839999999999995</v>
      </c>
      <c r="AA3082" s="28"/>
      <c r="AB3082" s="111">
        <v>79</v>
      </c>
      <c r="AC3082" s="28">
        <v>0.253</v>
      </c>
      <c r="AD3082" s="28">
        <v>5.1999999999999998E-2</v>
      </c>
      <c r="AE3082" s="139"/>
      <c r="AF3082" s="139"/>
      <c r="AG3082" s="93">
        <v>48</v>
      </c>
      <c r="AH3082" s="93">
        <v>85</v>
      </c>
    </row>
    <row r="3083" spans="1:51">
      <c r="A3083" s="51" t="s">
        <v>176</v>
      </c>
      <c r="B3083" s="2" t="s">
        <v>75</v>
      </c>
      <c r="C3083" s="14" t="s">
        <v>63</v>
      </c>
      <c r="D3083" s="2">
        <v>2016</v>
      </c>
      <c r="E3083" s="14">
        <v>2016</v>
      </c>
      <c r="F3083" s="14" t="s">
        <v>101</v>
      </c>
      <c r="G3083" s="93">
        <v>1794</v>
      </c>
      <c r="H3083" s="93">
        <v>15359</v>
      </c>
      <c r="I3083" s="93">
        <v>5</v>
      </c>
      <c r="J3083" s="93">
        <v>48</v>
      </c>
      <c r="K3083" s="93">
        <v>1799</v>
      </c>
      <c r="L3083" s="93">
        <v>15407</v>
      </c>
      <c r="M3083" s="48">
        <v>17206</v>
      </c>
      <c r="N3083" s="48">
        <v>32422</v>
      </c>
      <c r="O3083" s="48">
        <v>4447</v>
      </c>
      <c r="P3083" s="48">
        <v>27873</v>
      </c>
      <c r="Q3083" s="48">
        <v>32320</v>
      </c>
      <c r="R3083" s="48">
        <v>11</v>
      </c>
      <c r="S3083" s="48">
        <v>91</v>
      </c>
      <c r="T3083" s="48">
        <v>102</v>
      </c>
      <c r="U3083" s="48">
        <v>4458</v>
      </c>
      <c r="V3083" s="48">
        <v>27964</v>
      </c>
      <c r="W3083" s="156">
        <v>4449864</v>
      </c>
      <c r="X3083" s="156">
        <v>12471</v>
      </c>
      <c r="Y3083" s="156">
        <v>4462335</v>
      </c>
      <c r="Z3083" s="28">
        <v>0.95220000000000005</v>
      </c>
      <c r="AA3083" s="28"/>
      <c r="AB3083" s="111">
        <v>79</v>
      </c>
      <c r="AC3083" s="28">
        <v>0.253</v>
      </c>
      <c r="AD3083" s="28">
        <v>5.1999999999999998E-2</v>
      </c>
      <c r="AE3083" s="139"/>
      <c r="AF3083" s="139"/>
      <c r="AG3083" s="93">
        <v>856</v>
      </c>
      <c r="AH3083" s="93">
        <v>1489</v>
      </c>
    </row>
    <row r="3084" spans="1:51">
      <c r="A3084" s="51" t="s">
        <v>177</v>
      </c>
      <c r="B3084" s="2" t="s">
        <v>75</v>
      </c>
      <c r="C3084" s="14" t="s">
        <v>63</v>
      </c>
      <c r="D3084" s="2">
        <v>2016</v>
      </c>
      <c r="E3084" s="14">
        <v>2016</v>
      </c>
      <c r="F3084" s="14" t="s">
        <v>101</v>
      </c>
      <c r="G3084" s="93">
        <v>224</v>
      </c>
      <c r="H3084" s="93">
        <v>2547</v>
      </c>
      <c r="I3084" s="93">
        <v>0</v>
      </c>
      <c r="J3084" s="93">
        <v>5</v>
      </c>
      <c r="K3084" s="93">
        <v>224</v>
      </c>
      <c r="L3084" s="93">
        <v>2552</v>
      </c>
      <c r="M3084" s="48">
        <v>2776</v>
      </c>
      <c r="N3084" s="48">
        <v>5146</v>
      </c>
      <c r="O3084" s="48">
        <v>580</v>
      </c>
      <c r="P3084" s="48">
        <v>4555</v>
      </c>
      <c r="Q3084" s="48">
        <v>5135</v>
      </c>
      <c r="R3084" s="48">
        <v>0</v>
      </c>
      <c r="S3084" s="48">
        <v>11</v>
      </c>
      <c r="T3084" s="48">
        <v>11</v>
      </c>
      <c r="U3084" s="48">
        <v>580</v>
      </c>
      <c r="V3084" s="48">
        <v>4566</v>
      </c>
      <c r="W3084" s="156">
        <v>681343</v>
      </c>
      <c r="X3084" s="156">
        <v>1071</v>
      </c>
      <c r="Y3084" s="156">
        <v>682414</v>
      </c>
      <c r="Z3084" s="28">
        <v>0.97389999999999999</v>
      </c>
      <c r="AA3084" s="28"/>
      <c r="AB3084" s="111">
        <v>79</v>
      </c>
      <c r="AC3084" s="28">
        <v>0.253</v>
      </c>
      <c r="AD3084" s="28">
        <v>5.1999999999999998E-2</v>
      </c>
      <c r="AE3084" s="139"/>
      <c r="AF3084" s="139"/>
      <c r="AG3084" s="93">
        <v>71</v>
      </c>
      <c r="AH3084" s="93">
        <v>134</v>
      </c>
    </row>
    <row r="3085" spans="1:51">
      <c r="A3085" s="51" t="s">
        <v>178</v>
      </c>
      <c r="B3085" s="2" t="s">
        <v>75</v>
      </c>
      <c r="C3085" s="14" t="s">
        <v>63</v>
      </c>
      <c r="D3085" s="2">
        <v>2016</v>
      </c>
      <c r="E3085" s="14">
        <v>2016</v>
      </c>
      <c r="F3085" s="14" t="s">
        <v>101</v>
      </c>
      <c r="G3085" s="93">
        <v>83</v>
      </c>
      <c r="H3085" s="93">
        <v>549</v>
      </c>
      <c r="I3085" s="93">
        <v>1</v>
      </c>
      <c r="J3085" s="93">
        <v>2</v>
      </c>
      <c r="K3085" s="93">
        <v>84</v>
      </c>
      <c r="L3085" s="93">
        <v>551</v>
      </c>
      <c r="M3085" s="48">
        <v>635</v>
      </c>
      <c r="N3085" s="48">
        <v>1444</v>
      </c>
      <c r="O3085" s="48">
        <v>217</v>
      </c>
      <c r="P3085" s="48">
        <v>1220</v>
      </c>
      <c r="Q3085" s="48">
        <v>1437</v>
      </c>
      <c r="R3085" s="48">
        <v>3</v>
      </c>
      <c r="S3085" s="48">
        <v>4</v>
      </c>
      <c r="T3085" s="48">
        <v>7</v>
      </c>
      <c r="U3085" s="48">
        <v>220</v>
      </c>
      <c r="V3085" s="48">
        <v>1224</v>
      </c>
      <c r="W3085" s="156">
        <v>187075</v>
      </c>
      <c r="X3085" s="156">
        <v>650</v>
      </c>
      <c r="Y3085" s="156">
        <v>187725</v>
      </c>
      <c r="Z3085" s="28">
        <v>0.94120000000000004</v>
      </c>
      <c r="AA3085" s="28"/>
      <c r="AB3085" s="111">
        <v>79</v>
      </c>
      <c r="AC3085" s="28">
        <v>0.253</v>
      </c>
      <c r="AD3085" s="28">
        <v>5.1999999999999998E-2</v>
      </c>
      <c r="AE3085" s="139"/>
      <c r="AF3085" s="139"/>
      <c r="AG3085" s="93">
        <v>116</v>
      </c>
      <c r="AH3085" s="93">
        <v>261</v>
      </c>
    </row>
    <row r="3086" spans="1:51">
      <c r="A3086" s="51" t="s">
        <v>179</v>
      </c>
      <c r="B3086" s="2" t="s">
        <v>74</v>
      </c>
      <c r="C3086" s="14" t="s">
        <v>63</v>
      </c>
      <c r="D3086" s="2">
        <v>2016</v>
      </c>
      <c r="E3086" s="14">
        <v>2016</v>
      </c>
      <c r="F3086" s="14" t="s">
        <v>101</v>
      </c>
      <c r="G3086" s="93">
        <v>4261</v>
      </c>
      <c r="H3086" s="93">
        <v>30154</v>
      </c>
      <c r="I3086" s="93">
        <v>39</v>
      </c>
      <c r="J3086" s="93">
        <v>297</v>
      </c>
      <c r="K3086" s="93">
        <v>4300</v>
      </c>
      <c r="L3086" s="93">
        <v>30451</v>
      </c>
      <c r="M3086" s="48">
        <v>34751</v>
      </c>
      <c r="N3086" s="48">
        <v>69045</v>
      </c>
      <c r="O3086" s="48">
        <v>9938</v>
      </c>
      <c r="P3086" s="48">
        <v>58229</v>
      </c>
      <c r="Q3086" s="48">
        <v>68167</v>
      </c>
      <c r="R3086" s="48">
        <v>153</v>
      </c>
      <c r="S3086" s="48">
        <v>725</v>
      </c>
      <c r="T3086" s="48">
        <v>878</v>
      </c>
      <c r="U3086" s="48">
        <v>10091</v>
      </c>
      <c r="V3086" s="48">
        <v>58954</v>
      </c>
      <c r="W3086" s="156">
        <v>9800190</v>
      </c>
      <c r="X3086" s="156">
        <v>92462</v>
      </c>
      <c r="Y3086" s="156">
        <v>9892652</v>
      </c>
      <c r="Z3086" s="28">
        <v>0.9627</v>
      </c>
      <c r="AA3086" s="28"/>
      <c r="AB3086" s="111">
        <v>11</v>
      </c>
      <c r="AC3086" s="28">
        <v>0.45500000000000002</v>
      </c>
      <c r="AD3086" s="28">
        <v>3.3099999999999997E-2</v>
      </c>
      <c r="AE3086" s="139"/>
      <c r="AF3086" s="139"/>
      <c r="AG3086" s="93">
        <v>5058</v>
      </c>
      <c r="AH3086" s="93">
        <v>10275</v>
      </c>
    </row>
    <row r="3087" spans="1:51">
      <c r="A3087" s="51" t="s">
        <v>180</v>
      </c>
      <c r="B3087" s="2" t="s">
        <v>75</v>
      </c>
      <c r="C3087" s="14" t="s">
        <v>63</v>
      </c>
      <c r="D3087" s="2">
        <v>2016</v>
      </c>
      <c r="E3087" s="14">
        <v>2016</v>
      </c>
      <c r="F3087" s="14" t="s">
        <v>101</v>
      </c>
      <c r="G3087" s="93">
        <v>434</v>
      </c>
      <c r="H3087" s="93">
        <v>2214</v>
      </c>
      <c r="I3087" s="93">
        <v>0</v>
      </c>
      <c r="J3087" s="93">
        <v>1</v>
      </c>
      <c r="K3087" s="93">
        <v>434</v>
      </c>
      <c r="L3087" s="93">
        <v>2215</v>
      </c>
      <c r="M3087" s="48">
        <v>2649</v>
      </c>
      <c r="N3087" s="48">
        <v>5380</v>
      </c>
      <c r="O3087" s="48">
        <v>1217</v>
      </c>
      <c r="P3087" s="48">
        <v>4161</v>
      </c>
      <c r="Q3087" s="48">
        <v>5378</v>
      </c>
      <c r="R3087" s="48">
        <v>0</v>
      </c>
      <c r="S3087" s="48">
        <v>2</v>
      </c>
      <c r="T3087" s="48">
        <v>2</v>
      </c>
      <c r="U3087" s="48">
        <v>1217</v>
      </c>
      <c r="V3087" s="48">
        <v>4163</v>
      </c>
      <c r="W3087" s="156">
        <v>729641</v>
      </c>
      <c r="X3087" s="156">
        <v>99</v>
      </c>
      <c r="Y3087" s="156">
        <v>729740</v>
      </c>
      <c r="Z3087" s="28">
        <v>0.98719999999999997</v>
      </c>
      <c r="AA3087" s="28"/>
      <c r="AB3087" s="111">
        <v>79</v>
      </c>
      <c r="AC3087" s="28">
        <v>0.253</v>
      </c>
      <c r="AD3087" s="28">
        <v>5.1999999999999998E-2</v>
      </c>
      <c r="AE3087" s="139"/>
      <c r="AF3087" s="139"/>
      <c r="AG3087" s="93">
        <v>123</v>
      </c>
      <c r="AH3087" s="93">
        <v>231</v>
      </c>
    </row>
    <row r="3088" spans="1:51">
      <c r="A3088" s="51" t="s">
        <v>181</v>
      </c>
      <c r="B3088" s="2" t="s">
        <v>75</v>
      </c>
      <c r="C3088" s="14" t="s">
        <v>63</v>
      </c>
      <c r="D3088" s="2">
        <v>2016</v>
      </c>
      <c r="E3088" s="14">
        <v>2016</v>
      </c>
      <c r="F3088" s="14" t="s">
        <v>101</v>
      </c>
      <c r="G3088" s="93">
        <v>548</v>
      </c>
      <c r="H3088" s="93">
        <v>6690</v>
      </c>
      <c r="I3088" s="93">
        <v>1</v>
      </c>
      <c r="J3088" s="93">
        <v>17</v>
      </c>
      <c r="K3088" s="93">
        <v>549</v>
      </c>
      <c r="L3088" s="93">
        <v>6707</v>
      </c>
      <c r="M3088" s="48">
        <v>7256</v>
      </c>
      <c r="N3088" s="48">
        <v>12861</v>
      </c>
      <c r="O3088" s="48">
        <v>1293</v>
      </c>
      <c r="P3088" s="48">
        <v>11522</v>
      </c>
      <c r="Q3088" s="48">
        <v>12815</v>
      </c>
      <c r="R3088" s="48">
        <v>2</v>
      </c>
      <c r="S3088" s="48">
        <v>44</v>
      </c>
      <c r="T3088" s="48">
        <v>46</v>
      </c>
      <c r="U3088" s="48">
        <v>1295</v>
      </c>
      <c r="V3088" s="48">
        <v>11566</v>
      </c>
      <c r="W3088" s="156">
        <v>1753218</v>
      </c>
      <c r="X3088" s="156">
        <v>4000</v>
      </c>
      <c r="Y3088" s="156">
        <v>1757218</v>
      </c>
      <c r="Z3088" s="28">
        <v>0.97470000000000001</v>
      </c>
      <c r="AA3088" s="28"/>
      <c r="AB3088" s="111">
        <v>79</v>
      </c>
      <c r="AC3088" s="28">
        <v>0.253</v>
      </c>
      <c r="AD3088" s="28">
        <v>5.1999999999999998E-2</v>
      </c>
      <c r="AE3088" s="139"/>
      <c r="AF3088" s="139"/>
      <c r="AG3088" s="93">
        <v>375</v>
      </c>
      <c r="AH3088" s="93">
        <v>763</v>
      </c>
    </row>
    <row r="3089" spans="1:34">
      <c r="A3089" s="13" t="s">
        <v>123</v>
      </c>
      <c r="B3089" s="2" t="s">
        <v>74</v>
      </c>
      <c r="C3089" s="14" t="s">
        <v>63</v>
      </c>
      <c r="D3089" s="2">
        <v>2016</v>
      </c>
      <c r="E3089" s="14">
        <v>2016</v>
      </c>
      <c r="F3089" s="14" t="s">
        <v>101</v>
      </c>
      <c r="G3089" s="93">
        <v>13923</v>
      </c>
      <c r="H3089" s="93">
        <v>88820</v>
      </c>
      <c r="I3089" s="93">
        <v>84</v>
      </c>
      <c r="J3089" s="93">
        <v>453</v>
      </c>
      <c r="K3089" s="93">
        <v>14007</v>
      </c>
      <c r="L3089" s="93">
        <v>89273</v>
      </c>
      <c r="M3089" s="48">
        <v>103280</v>
      </c>
      <c r="N3089" s="48">
        <v>238709</v>
      </c>
      <c r="O3089" s="48">
        <v>37967</v>
      </c>
      <c r="P3089" s="48">
        <v>199319</v>
      </c>
      <c r="Q3089" s="48">
        <v>237286</v>
      </c>
      <c r="R3089" s="48">
        <v>285</v>
      </c>
      <c r="S3089" s="48">
        <v>1138</v>
      </c>
      <c r="T3089" s="48">
        <v>1423</v>
      </c>
      <c r="U3089" s="48">
        <v>38252</v>
      </c>
      <c r="V3089" s="48">
        <v>200457</v>
      </c>
      <c r="W3089" s="156">
        <v>32505883</v>
      </c>
      <c r="X3089" s="156">
        <v>170867</v>
      </c>
      <c r="Y3089" s="156">
        <v>32676750</v>
      </c>
      <c r="Z3089" s="28">
        <v>0.96489999999999998</v>
      </c>
      <c r="AA3089" s="28"/>
      <c r="AB3089" s="111">
        <v>29</v>
      </c>
      <c r="AC3089" s="28">
        <v>0.24099999999999999</v>
      </c>
      <c r="AD3089" s="28">
        <v>2.3E-2</v>
      </c>
      <c r="AE3089" s="139"/>
      <c r="AF3089" s="139"/>
      <c r="AG3089" s="93">
        <v>13572</v>
      </c>
      <c r="AH3089" s="93">
        <v>30537</v>
      </c>
    </row>
    <row r="3090" spans="1:34">
      <c r="A3090" s="13" t="s">
        <v>124</v>
      </c>
      <c r="B3090" s="2" t="s">
        <v>75</v>
      </c>
      <c r="C3090" s="14" t="s">
        <v>63</v>
      </c>
      <c r="D3090" s="2">
        <v>2016</v>
      </c>
      <c r="E3090" s="14">
        <v>2016</v>
      </c>
      <c r="F3090" s="14" t="s">
        <v>101</v>
      </c>
      <c r="G3090" s="93">
        <v>217</v>
      </c>
      <c r="H3090" s="93">
        <v>1360</v>
      </c>
      <c r="I3090" s="93">
        <v>0</v>
      </c>
      <c r="J3090" s="93">
        <v>2</v>
      </c>
      <c r="K3090" s="93">
        <v>217</v>
      </c>
      <c r="L3090" s="93">
        <v>1362</v>
      </c>
      <c r="M3090" s="48">
        <v>1579</v>
      </c>
      <c r="N3090" s="48">
        <v>3658</v>
      </c>
      <c r="O3090" s="48">
        <v>570</v>
      </c>
      <c r="P3090" s="48">
        <v>3077</v>
      </c>
      <c r="Q3090" s="48">
        <v>3647</v>
      </c>
      <c r="R3090" s="48">
        <v>2</v>
      </c>
      <c r="S3090" s="48">
        <v>9</v>
      </c>
      <c r="T3090" s="48">
        <v>11</v>
      </c>
      <c r="U3090" s="48">
        <v>572</v>
      </c>
      <c r="V3090" s="48">
        <v>3086</v>
      </c>
      <c r="W3090" s="156">
        <v>456386</v>
      </c>
      <c r="X3090" s="156">
        <v>1109</v>
      </c>
      <c r="Y3090" s="156">
        <v>457495</v>
      </c>
      <c r="Z3090" s="28">
        <v>1</v>
      </c>
      <c r="AA3090" s="28"/>
      <c r="AB3090" s="111">
        <v>79</v>
      </c>
      <c r="AC3090" s="28">
        <v>0.253</v>
      </c>
      <c r="AD3090" s="28">
        <v>5.1999999999999998E-2</v>
      </c>
      <c r="AE3090" s="139"/>
      <c r="AF3090" s="139"/>
      <c r="AG3090" s="93">
        <v>221</v>
      </c>
      <c r="AH3090" s="93">
        <v>481</v>
      </c>
    </row>
    <row r="3091" spans="1:34">
      <c r="A3091" s="13" t="s">
        <v>125</v>
      </c>
      <c r="B3091" s="2" t="s">
        <v>75</v>
      </c>
      <c r="C3091" s="14" t="s">
        <v>63</v>
      </c>
      <c r="D3091" s="2">
        <v>2016</v>
      </c>
      <c r="E3091" s="14">
        <v>2016</v>
      </c>
      <c r="F3091" s="14" t="s">
        <v>101</v>
      </c>
      <c r="G3091" s="93">
        <v>954</v>
      </c>
      <c r="H3091" s="93">
        <v>11714</v>
      </c>
      <c r="I3091" s="93">
        <v>0</v>
      </c>
      <c r="J3091" s="93">
        <v>15</v>
      </c>
      <c r="K3091" s="93">
        <v>954</v>
      </c>
      <c r="L3091" s="93">
        <v>11729</v>
      </c>
      <c r="M3091" s="48">
        <v>12683</v>
      </c>
      <c r="N3091" s="48">
        <v>21509</v>
      </c>
      <c r="O3091" s="48">
        <v>2344</v>
      </c>
      <c r="P3091" s="48">
        <v>19128</v>
      </c>
      <c r="Q3091" s="48">
        <v>21472</v>
      </c>
      <c r="R3091" s="48">
        <v>0</v>
      </c>
      <c r="S3091" s="48">
        <v>37</v>
      </c>
      <c r="T3091" s="48">
        <v>37</v>
      </c>
      <c r="U3091" s="48">
        <v>2344</v>
      </c>
      <c r="V3091" s="48">
        <v>19165</v>
      </c>
      <c r="W3091" s="156">
        <v>3005438</v>
      </c>
      <c r="X3091" s="156">
        <v>4265</v>
      </c>
      <c r="Y3091" s="156">
        <v>3009703</v>
      </c>
      <c r="Z3091" s="28">
        <v>0.9819</v>
      </c>
      <c r="AA3091" s="28"/>
      <c r="AB3091" s="111">
        <v>79</v>
      </c>
      <c r="AC3091" s="28">
        <v>0.253</v>
      </c>
      <c r="AD3091" s="28">
        <v>5.1999999999999998E-2</v>
      </c>
      <c r="AE3091" s="139"/>
      <c r="AF3091" s="139"/>
      <c r="AG3091" s="93">
        <v>600</v>
      </c>
      <c r="AH3091" s="93">
        <v>1123</v>
      </c>
    </row>
    <row r="3092" spans="1:34">
      <c r="A3092" s="13" t="s">
        <v>126</v>
      </c>
      <c r="B3092" s="2" t="s">
        <v>75</v>
      </c>
      <c r="C3092" s="14" t="s">
        <v>63</v>
      </c>
      <c r="D3092" s="2">
        <v>2016</v>
      </c>
      <c r="E3092" s="14">
        <v>2016</v>
      </c>
      <c r="F3092" s="14" t="s">
        <v>101</v>
      </c>
      <c r="G3092" s="93">
        <v>2317</v>
      </c>
      <c r="H3092" s="93">
        <v>14872</v>
      </c>
      <c r="I3092" s="93">
        <v>14</v>
      </c>
      <c r="J3092" s="93">
        <v>140</v>
      </c>
      <c r="K3092" s="93">
        <v>2331</v>
      </c>
      <c r="L3092" s="93">
        <v>15012</v>
      </c>
      <c r="M3092" s="48">
        <v>17343</v>
      </c>
      <c r="N3092" s="48">
        <v>42478</v>
      </c>
      <c r="O3092" s="48">
        <v>6568</v>
      </c>
      <c r="P3092" s="48">
        <v>35475</v>
      </c>
      <c r="Q3092" s="48">
        <v>42043</v>
      </c>
      <c r="R3092" s="48">
        <v>40</v>
      </c>
      <c r="S3092" s="48">
        <v>395</v>
      </c>
      <c r="T3092" s="48">
        <v>435</v>
      </c>
      <c r="U3092" s="48">
        <v>6608</v>
      </c>
      <c r="V3092" s="48">
        <v>35870</v>
      </c>
      <c r="W3092" s="156">
        <v>5382732</v>
      </c>
      <c r="X3092" s="156">
        <v>45568</v>
      </c>
      <c r="Y3092" s="156">
        <v>5428300</v>
      </c>
      <c r="Z3092" s="28">
        <v>0.98629999999999995</v>
      </c>
      <c r="AA3092" s="28"/>
      <c r="AB3092" s="111">
        <v>79</v>
      </c>
      <c r="AC3092" s="28">
        <v>0.253</v>
      </c>
      <c r="AD3092" s="28">
        <v>5.1999999999999998E-2</v>
      </c>
      <c r="AE3092" s="139"/>
      <c r="AF3092" s="139"/>
      <c r="AG3092" s="93">
        <v>855</v>
      </c>
      <c r="AH3092" s="93">
        <v>1682</v>
      </c>
    </row>
    <row r="3093" spans="1:34">
      <c r="A3093" s="13" t="s">
        <v>127</v>
      </c>
      <c r="B3093" s="2" t="s">
        <v>75</v>
      </c>
      <c r="C3093" s="14" t="s">
        <v>63</v>
      </c>
      <c r="D3093" s="2">
        <v>2016</v>
      </c>
      <c r="E3093" s="14">
        <v>2016</v>
      </c>
      <c r="F3093" s="14" t="s">
        <v>101</v>
      </c>
      <c r="G3093" s="93">
        <v>105</v>
      </c>
      <c r="H3093" s="93">
        <v>956</v>
      </c>
      <c r="I3093" s="93">
        <v>1</v>
      </c>
      <c r="J3093" s="93">
        <v>2</v>
      </c>
      <c r="K3093" s="93">
        <v>106</v>
      </c>
      <c r="L3093" s="93">
        <v>958</v>
      </c>
      <c r="M3093" s="48">
        <v>1064</v>
      </c>
      <c r="N3093" s="48">
        <v>2097</v>
      </c>
      <c r="O3093" s="48">
        <v>290</v>
      </c>
      <c r="P3093" s="48">
        <v>1799</v>
      </c>
      <c r="Q3093" s="48">
        <v>2089</v>
      </c>
      <c r="R3093" s="48">
        <v>1</v>
      </c>
      <c r="S3093" s="48">
        <v>7</v>
      </c>
      <c r="T3093" s="48">
        <v>8</v>
      </c>
      <c r="U3093" s="48">
        <v>291</v>
      </c>
      <c r="V3093" s="48">
        <v>1806</v>
      </c>
      <c r="W3093" s="156">
        <v>261589</v>
      </c>
      <c r="X3093" s="156">
        <v>230</v>
      </c>
      <c r="Y3093" s="156">
        <v>261819</v>
      </c>
      <c r="Z3093" s="28">
        <v>1</v>
      </c>
      <c r="AA3093" s="28"/>
      <c r="AB3093" s="111">
        <v>79</v>
      </c>
      <c r="AC3093" s="28">
        <v>0.253</v>
      </c>
      <c r="AD3093" s="28">
        <v>5.1999999999999998E-2</v>
      </c>
      <c r="AE3093" s="139"/>
      <c r="AF3093" s="139"/>
      <c r="AG3093" s="93">
        <v>71</v>
      </c>
      <c r="AH3093" s="93">
        <v>141</v>
      </c>
    </row>
    <row r="3094" spans="1:34">
      <c r="A3094" s="13" t="s">
        <v>128</v>
      </c>
      <c r="B3094" s="2" t="s">
        <v>75</v>
      </c>
      <c r="C3094" s="14" t="s">
        <v>63</v>
      </c>
      <c r="D3094" s="2">
        <v>2016</v>
      </c>
      <c r="E3094" s="14">
        <v>2016</v>
      </c>
      <c r="F3094" s="14" t="s">
        <v>101</v>
      </c>
      <c r="G3094" s="93">
        <v>10306</v>
      </c>
      <c r="H3094" s="93">
        <v>60463</v>
      </c>
      <c r="I3094" s="93">
        <v>19</v>
      </c>
      <c r="J3094" s="93">
        <v>402</v>
      </c>
      <c r="K3094" s="93">
        <v>10325</v>
      </c>
      <c r="L3094" s="93">
        <v>60865</v>
      </c>
      <c r="M3094" s="48">
        <v>71190</v>
      </c>
      <c r="N3094" s="48">
        <v>165487</v>
      </c>
      <c r="O3094" s="48">
        <v>27653</v>
      </c>
      <c r="P3094" s="48">
        <v>136837</v>
      </c>
      <c r="Q3094" s="48">
        <v>164490</v>
      </c>
      <c r="R3094" s="48">
        <v>64</v>
      </c>
      <c r="S3094" s="48">
        <v>933</v>
      </c>
      <c r="T3094" s="48">
        <v>997</v>
      </c>
      <c r="U3094" s="48">
        <v>27717</v>
      </c>
      <c r="V3094" s="48">
        <v>137770</v>
      </c>
      <c r="W3094" s="156">
        <v>22140393</v>
      </c>
      <c r="X3094" s="156">
        <v>133756</v>
      </c>
      <c r="Y3094" s="156">
        <v>22274149</v>
      </c>
      <c r="Z3094" s="28">
        <v>0.98560000000000003</v>
      </c>
      <c r="AA3094" s="28"/>
      <c r="AB3094" s="111">
        <v>19</v>
      </c>
      <c r="AC3094" s="28">
        <v>0.158</v>
      </c>
      <c r="AD3094" s="28">
        <v>1.4500000000000001E-2</v>
      </c>
      <c r="AE3094" s="139"/>
      <c r="AF3094" s="139"/>
      <c r="AG3094" s="93">
        <v>10052</v>
      </c>
      <c r="AH3094" s="93">
        <v>23010</v>
      </c>
    </row>
    <row r="3095" spans="1:34">
      <c r="A3095" s="13" t="s">
        <v>129</v>
      </c>
      <c r="B3095" s="2" t="s">
        <v>75</v>
      </c>
      <c r="C3095" s="14" t="s">
        <v>63</v>
      </c>
      <c r="D3095" s="2">
        <v>2016</v>
      </c>
      <c r="E3095" s="14">
        <v>2016</v>
      </c>
      <c r="F3095" s="14" t="s">
        <v>101</v>
      </c>
      <c r="G3095" s="93">
        <v>1450</v>
      </c>
      <c r="H3095" s="93">
        <v>9318</v>
      </c>
      <c r="I3095" s="93">
        <v>4</v>
      </c>
      <c r="J3095" s="93">
        <v>61</v>
      </c>
      <c r="K3095" s="93">
        <v>1454</v>
      </c>
      <c r="L3095" s="93">
        <v>9379</v>
      </c>
      <c r="M3095" s="48">
        <v>10833</v>
      </c>
      <c r="N3095" s="48">
        <v>24632</v>
      </c>
      <c r="O3095" s="48">
        <v>3969</v>
      </c>
      <c r="P3095" s="48">
        <v>20480</v>
      </c>
      <c r="Q3095" s="48">
        <v>24449</v>
      </c>
      <c r="R3095" s="48">
        <v>14</v>
      </c>
      <c r="S3095" s="48">
        <v>169</v>
      </c>
      <c r="T3095" s="48">
        <v>183</v>
      </c>
      <c r="U3095" s="48">
        <v>3983</v>
      </c>
      <c r="V3095" s="48">
        <v>20649</v>
      </c>
      <c r="W3095" s="156">
        <v>3156837</v>
      </c>
      <c r="X3095" s="156">
        <v>18023</v>
      </c>
      <c r="Y3095" s="156">
        <v>3174860</v>
      </c>
      <c r="Z3095" s="28">
        <v>0.98760000000000003</v>
      </c>
      <c r="AA3095" s="28"/>
      <c r="AB3095" s="111">
        <v>79</v>
      </c>
      <c r="AC3095" s="28">
        <v>0.253</v>
      </c>
      <c r="AD3095" s="28">
        <v>5.1999999999999998E-2</v>
      </c>
      <c r="AE3095" s="139"/>
      <c r="AF3095" s="139"/>
      <c r="AG3095" s="93">
        <v>1295</v>
      </c>
      <c r="AH3095" s="93">
        <v>2919</v>
      </c>
    </row>
    <row r="3096" spans="1:34">
      <c r="A3096" s="13" t="s">
        <v>130</v>
      </c>
      <c r="B3096" s="2" t="s">
        <v>75</v>
      </c>
      <c r="C3096" s="14" t="s">
        <v>63</v>
      </c>
      <c r="D3096" s="2">
        <v>2016</v>
      </c>
      <c r="E3096" s="14">
        <v>2016</v>
      </c>
      <c r="F3096" s="14" t="s">
        <v>101</v>
      </c>
      <c r="G3096" s="93">
        <v>613</v>
      </c>
      <c r="H3096" s="93">
        <v>6048</v>
      </c>
      <c r="I3096" s="93">
        <v>2</v>
      </c>
      <c r="J3096" s="93">
        <v>17</v>
      </c>
      <c r="K3096" s="93">
        <v>615</v>
      </c>
      <c r="L3096" s="93">
        <v>6065</v>
      </c>
      <c r="M3096" s="48">
        <v>6680</v>
      </c>
      <c r="N3096" s="48">
        <v>12577</v>
      </c>
      <c r="O3096" s="48">
        <v>1582</v>
      </c>
      <c r="P3096" s="48">
        <v>10951</v>
      </c>
      <c r="Q3096" s="48">
        <v>12533</v>
      </c>
      <c r="R3096" s="48">
        <v>3</v>
      </c>
      <c r="S3096" s="48">
        <v>41</v>
      </c>
      <c r="T3096" s="48">
        <v>44</v>
      </c>
      <c r="U3096" s="48">
        <v>1585</v>
      </c>
      <c r="V3096" s="48">
        <v>10992</v>
      </c>
      <c r="W3096" s="156">
        <v>1722270</v>
      </c>
      <c r="X3096" s="156">
        <v>4522</v>
      </c>
      <c r="Y3096" s="156">
        <v>1726792</v>
      </c>
      <c r="Z3096" s="28">
        <v>0.96889999999999998</v>
      </c>
      <c r="AA3096" s="28"/>
      <c r="AB3096" s="111">
        <v>79</v>
      </c>
      <c r="AC3096" s="28">
        <v>0.253</v>
      </c>
      <c r="AD3096" s="28">
        <v>5.1999999999999998E-2</v>
      </c>
      <c r="AE3096" s="139"/>
      <c r="AF3096" s="139"/>
      <c r="AG3096" s="93">
        <v>395</v>
      </c>
      <c r="AH3096" s="93">
        <v>797</v>
      </c>
    </row>
    <row r="3097" spans="1:34">
      <c r="A3097" s="13" t="s">
        <v>131</v>
      </c>
      <c r="B3097" s="2" t="s">
        <v>75</v>
      </c>
      <c r="C3097" s="14" t="s">
        <v>63</v>
      </c>
      <c r="D3097" s="2">
        <v>2016</v>
      </c>
      <c r="E3097" s="14">
        <v>2016</v>
      </c>
      <c r="F3097" s="14" t="s">
        <v>101</v>
      </c>
      <c r="G3097" s="93">
        <v>232</v>
      </c>
      <c r="H3097" s="93">
        <v>1321</v>
      </c>
      <c r="I3097" s="93">
        <v>1</v>
      </c>
      <c r="J3097" s="93">
        <v>1</v>
      </c>
      <c r="K3097" s="93">
        <v>233</v>
      </c>
      <c r="L3097" s="93">
        <v>1322</v>
      </c>
      <c r="M3097" s="48">
        <v>1555</v>
      </c>
      <c r="N3097" s="48">
        <v>3160</v>
      </c>
      <c r="O3097" s="48">
        <v>635</v>
      </c>
      <c r="P3097" s="48">
        <v>2519</v>
      </c>
      <c r="Q3097" s="48">
        <v>3154</v>
      </c>
      <c r="R3097" s="48">
        <v>2</v>
      </c>
      <c r="S3097" s="48">
        <v>4</v>
      </c>
      <c r="T3097" s="48">
        <v>6</v>
      </c>
      <c r="U3097" s="48">
        <v>637</v>
      </c>
      <c r="V3097" s="48">
        <v>2523</v>
      </c>
      <c r="W3097" s="156">
        <v>439393</v>
      </c>
      <c r="X3097" s="156">
        <v>419</v>
      </c>
      <c r="Y3097" s="156">
        <v>439812</v>
      </c>
      <c r="Z3097" s="28">
        <v>0.92410000000000003</v>
      </c>
      <c r="AA3097" s="28"/>
      <c r="AB3097" s="111">
        <v>79</v>
      </c>
      <c r="AC3097" s="28">
        <v>0.253</v>
      </c>
      <c r="AD3097" s="28">
        <v>5.1999999999999998E-2</v>
      </c>
      <c r="AE3097" s="139"/>
      <c r="AF3097" s="139"/>
      <c r="AG3097" s="93">
        <v>85</v>
      </c>
      <c r="AH3097" s="93">
        <v>156</v>
      </c>
    </row>
    <row r="3098" spans="1:34">
      <c r="A3098" s="13" t="s">
        <v>132</v>
      </c>
      <c r="B3098" s="2" t="s">
        <v>76</v>
      </c>
      <c r="C3098" s="14" t="s">
        <v>63</v>
      </c>
      <c r="D3098" s="2">
        <v>2016</v>
      </c>
      <c r="E3098" s="14">
        <v>2016</v>
      </c>
      <c r="F3098" s="14" t="s">
        <v>101</v>
      </c>
      <c r="G3098" s="93">
        <v>81872</v>
      </c>
      <c r="H3098" s="93">
        <v>470146</v>
      </c>
      <c r="I3098" s="93">
        <v>975</v>
      </c>
      <c r="J3098" s="93">
        <v>6002</v>
      </c>
      <c r="K3098" s="93">
        <v>82847</v>
      </c>
      <c r="L3098" s="93">
        <v>476148</v>
      </c>
      <c r="M3098" s="48">
        <v>558995</v>
      </c>
      <c r="N3098" s="48">
        <v>1108319</v>
      </c>
      <c r="O3098" s="48">
        <v>197669</v>
      </c>
      <c r="P3098" s="48">
        <v>895206</v>
      </c>
      <c r="Q3098" s="48">
        <v>1092875</v>
      </c>
      <c r="R3098" s="48">
        <v>3216</v>
      </c>
      <c r="S3098" s="48">
        <v>12228</v>
      </c>
      <c r="T3098" s="48">
        <v>15444</v>
      </c>
      <c r="U3098" s="48">
        <v>200885</v>
      </c>
      <c r="V3098" s="48">
        <v>907434</v>
      </c>
      <c r="W3098" s="156">
        <v>161189073</v>
      </c>
      <c r="X3098" s="156">
        <v>2157713</v>
      </c>
      <c r="Y3098" s="156">
        <v>163346786</v>
      </c>
      <c r="Z3098" s="28">
        <v>0.96209999999999996</v>
      </c>
      <c r="AA3098" s="28"/>
      <c r="AB3098" s="111">
        <v>95</v>
      </c>
      <c r="AC3098" s="28">
        <v>0.65300000000000002</v>
      </c>
      <c r="AD3098" s="28">
        <v>6.13E-2</v>
      </c>
      <c r="AE3098" s="139"/>
      <c r="AF3098" s="139"/>
      <c r="AG3098" s="93">
        <v>95673</v>
      </c>
      <c r="AH3098" s="93">
        <v>193344</v>
      </c>
    </row>
    <row r="3099" spans="1:34">
      <c r="A3099" s="13" t="s">
        <v>133</v>
      </c>
      <c r="B3099" s="2" t="s">
        <v>75</v>
      </c>
      <c r="C3099" s="14" t="s">
        <v>63</v>
      </c>
      <c r="D3099" s="2">
        <v>2016</v>
      </c>
      <c r="E3099" s="14">
        <v>2016</v>
      </c>
      <c r="F3099" s="14" t="s">
        <v>101</v>
      </c>
      <c r="G3099" s="93">
        <v>1865</v>
      </c>
      <c r="H3099" s="93">
        <v>10203</v>
      </c>
      <c r="I3099" s="93">
        <v>4</v>
      </c>
      <c r="J3099" s="93">
        <v>23</v>
      </c>
      <c r="K3099" s="93">
        <v>1869</v>
      </c>
      <c r="L3099" s="93">
        <v>10226</v>
      </c>
      <c r="M3099" s="48">
        <v>12095</v>
      </c>
      <c r="N3099" s="48">
        <v>29458</v>
      </c>
      <c r="O3099" s="48">
        <v>5123</v>
      </c>
      <c r="P3099" s="48">
        <v>24249</v>
      </c>
      <c r="Q3099" s="48">
        <v>29372</v>
      </c>
      <c r="R3099" s="48">
        <v>12</v>
      </c>
      <c r="S3099" s="48">
        <v>74</v>
      </c>
      <c r="T3099" s="48">
        <v>86</v>
      </c>
      <c r="U3099" s="48">
        <v>5135</v>
      </c>
      <c r="V3099" s="48">
        <v>24323</v>
      </c>
      <c r="W3099" s="156">
        <v>3909822</v>
      </c>
      <c r="X3099" s="156">
        <v>6835</v>
      </c>
      <c r="Y3099" s="156">
        <v>3916657</v>
      </c>
      <c r="Z3099" s="28">
        <v>0.9899</v>
      </c>
      <c r="AA3099" s="28"/>
      <c r="AB3099" s="111">
        <v>79</v>
      </c>
      <c r="AC3099" s="28">
        <v>0.253</v>
      </c>
      <c r="AD3099" s="28">
        <v>5.1999999999999998E-2</v>
      </c>
      <c r="AE3099" s="139"/>
      <c r="AF3099" s="139"/>
      <c r="AG3099" s="93">
        <v>2820</v>
      </c>
      <c r="AH3099" s="93">
        <v>6773</v>
      </c>
    </row>
    <row r="3100" spans="1:34">
      <c r="A3100" s="13" t="s">
        <v>134</v>
      </c>
      <c r="B3100" s="2" t="s">
        <v>75</v>
      </c>
      <c r="C3100" s="14" t="s">
        <v>63</v>
      </c>
      <c r="D3100" s="2">
        <v>2016</v>
      </c>
      <c r="E3100" s="14">
        <v>2016</v>
      </c>
      <c r="F3100" s="14" t="s">
        <v>101</v>
      </c>
      <c r="G3100" s="93">
        <v>583</v>
      </c>
      <c r="H3100" s="93">
        <v>5558</v>
      </c>
      <c r="I3100" s="93">
        <v>17</v>
      </c>
      <c r="J3100" s="93">
        <v>142</v>
      </c>
      <c r="K3100" s="93">
        <v>600</v>
      </c>
      <c r="L3100" s="93">
        <v>5700</v>
      </c>
      <c r="M3100" s="48">
        <v>6300</v>
      </c>
      <c r="N3100" s="48">
        <v>10403</v>
      </c>
      <c r="O3100" s="48">
        <v>1311</v>
      </c>
      <c r="P3100" s="48">
        <v>8706</v>
      </c>
      <c r="Q3100" s="48">
        <v>10017</v>
      </c>
      <c r="R3100" s="48">
        <v>51</v>
      </c>
      <c r="S3100" s="48">
        <v>335</v>
      </c>
      <c r="T3100" s="48">
        <v>386</v>
      </c>
      <c r="U3100" s="48">
        <v>1362</v>
      </c>
      <c r="V3100" s="48">
        <v>9041</v>
      </c>
      <c r="W3100" s="156">
        <v>1432240</v>
      </c>
      <c r="X3100" s="156">
        <v>34208</v>
      </c>
      <c r="Y3100" s="156">
        <v>1466448</v>
      </c>
      <c r="Z3100" s="28">
        <v>0.97199999999999998</v>
      </c>
      <c r="AA3100" s="28"/>
      <c r="AB3100" s="111">
        <v>79</v>
      </c>
      <c r="AC3100" s="28">
        <v>0.253</v>
      </c>
      <c r="AD3100" s="28">
        <v>5.1999999999999998E-2</v>
      </c>
      <c r="AE3100" s="139"/>
      <c r="AF3100" s="139"/>
      <c r="AG3100" s="93">
        <v>1279</v>
      </c>
      <c r="AH3100" s="93">
        <v>2365</v>
      </c>
    </row>
    <row r="3101" spans="1:34">
      <c r="A3101" s="13" t="s">
        <v>135</v>
      </c>
      <c r="B3101" s="2" t="s">
        <v>75</v>
      </c>
      <c r="C3101" s="14" t="s">
        <v>63</v>
      </c>
      <c r="D3101" s="2">
        <v>2016</v>
      </c>
      <c r="E3101" s="14">
        <v>2016</v>
      </c>
      <c r="F3101" s="14" t="s">
        <v>101</v>
      </c>
      <c r="G3101" s="93">
        <v>117</v>
      </c>
      <c r="H3101" s="93">
        <v>1006</v>
      </c>
      <c r="I3101" s="93">
        <v>1</v>
      </c>
      <c r="J3101" s="93">
        <v>3</v>
      </c>
      <c r="K3101" s="93">
        <v>118</v>
      </c>
      <c r="L3101" s="93">
        <v>1009</v>
      </c>
      <c r="M3101" s="48">
        <v>1127</v>
      </c>
      <c r="N3101" s="48">
        <v>2075</v>
      </c>
      <c r="O3101" s="48">
        <v>336</v>
      </c>
      <c r="P3101" s="48">
        <v>1734</v>
      </c>
      <c r="Q3101" s="48">
        <v>2070</v>
      </c>
      <c r="R3101" s="48">
        <v>1</v>
      </c>
      <c r="S3101" s="48">
        <v>4</v>
      </c>
      <c r="T3101" s="48">
        <v>5</v>
      </c>
      <c r="U3101" s="48">
        <v>337</v>
      </c>
      <c r="V3101" s="48">
        <v>1738</v>
      </c>
      <c r="W3101" s="156">
        <v>279162</v>
      </c>
      <c r="X3101" s="156">
        <v>1462</v>
      </c>
      <c r="Y3101" s="156">
        <v>280624</v>
      </c>
      <c r="Z3101" s="28">
        <v>1</v>
      </c>
      <c r="AA3101" s="28"/>
      <c r="AB3101" s="111">
        <v>79</v>
      </c>
      <c r="AC3101" s="28">
        <v>0.253</v>
      </c>
      <c r="AD3101" s="28">
        <v>5.1999999999999998E-2</v>
      </c>
      <c r="AE3101" s="139"/>
      <c r="AF3101" s="139"/>
      <c r="AG3101" s="93">
        <v>25</v>
      </c>
      <c r="AH3101" s="93">
        <v>39</v>
      </c>
    </row>
    <row r="3102" spans="1:34">
      <c r="A3102" s="13" t="s">
        <v>136</v>
      </c>
      <c r="B3102" s="2" t="s">
        <v>75</v>
      </c>
      <c r="C3102" s="14" t="s">
        <v>63</v>
      </c>
      <c r="D3102" s="2">
        <v>2016</v>
      </c>
      <c r="E3102" s="14">
        <v>2016</v>
      </c>
      <c r="F3102" s="14" t="s">
        <v>101</v>
      </c>
      <c r="G3102" s="93">
        <v>621</v>
      </c>
      <c r="H3102" s="93">
        <v>6126</v>
      </c>
      <c r="I3102" s="93">
        <v>2</v>
      </c>
      <c r="J3102" s="93">
        <v>22</v>
      </c>
      <c r="K3102" s="93">
        <v>623</v>
      </c>
      <c r="L3102" s="93">
        <v>6148</v>
      </c>
      <c r="M3102" s="48">
        <v>6771</v>
      </c>
      <c r="N3102" s="48">
        <v>12626</v>
      </c>
      <c r="O3102" s="48">
        <v>1575</v>
      </c>
      <c r="P3102" s="48">
        <v>10991</v>
      </c>
      <c r="Q3102" s="48">
        <v>12566</v>
      </c>
      <c r="R3102" s="48">
        <v>5</v>
      </c>
      <c r="S3102" s="48">
        <v>55</v>
      </c>
      <c r="T3102" s="48">
        <v>60</v>
      </c>
      <c r="U3102" s="48">
        <v>1580</v>
      </c>
      <c r="V3102" s="48">
        <v>11046</v>
      </c>
      <c r="W3102" s="156">
        <v>1777077</v>
      </c>
      <c r="X3102" s="156">
        <v>6639</v>
      </c>
      <c r="Y3102" s="156">
        <v>1783716</v>
      </c>
      <c r="Z3102" s="28">
        <v>0.97230000000000005</v>
      </c>
      <c r="AA3102" s="28"/>
      <c r="AB3102" s="111">
        <v>79</v>
      </c>
      <c r="AC3102" s="28">
        <v>0.253</v>
      </c>
      <c r="AD3102" s="28">
        <v>5.1999999999999998E-2</v>
      </c>
      <c r="AE3102" s="139"/>
      <c r="AF3102" s="139"/>
      <c r="AG3102" s="93">
        <v>548</v>
      </c>
      <c r="AH3102" s="93">
        <v>1203</v>
      </c>
    </row>
    <row r="3103" spans="1:34">
      <c r="A3103" s="13" t="s">
        <v>137</v>
      </c>
      <c r="B3103" s="2" t="s">
        <v>75</v>
      </c>
      <c r="C3103" s="14" t="s">
        <v>63</v>
      </c>
      <c r="D3103" s="2">
        <v>2016</v>
      </c>
      <c r="E3103" s="14">
        <v>2016</v>
      </c>
      <c r="F3103" s="14" t="s">
        <v>101</v>
      </c>
      <c r="G3103" s="93">
        <v>4197</v>
      </c>
      <c r="H3103" s="93">
        <v>20548</v>
      </c>
      <c r="I3103" s="93">
        <v>9</v>
      </c>
      <c r="J3103" s="93">
        <v>37</v>
      </c>
      <c r="K3103" s="93">
        <v>4206</v>
      </c>
      <c r="L3103" s="93">
        <v>20585</v>
      </c>
      <c r="M3103" s="48">
        <v>24791</v>
      </c>
      <c r="N3103" s="48">
        <v>57318</v>
      </c>
      <c r="O3103" s="48">
        <v>11322</v>
      </c>
      <c r="P3103" s="48">
        <v>45862</v>
      </c>
      <c r="Q3103" s="48">
        <v>57184</v>
      </c>
      <c r="R3103" s="48">
        <v>27</v>
      </c>
      <c r="S3103" s="48">
        <v>107</v>
      </c>
      <c r="T3103" s="48">
        <v>134</v>
      </c>
      <c r="U3103" s="48">
        <v>11349</v>
      </c>
      <c r="V3103" s="48">
        <v>45969</v>
      </c>
      <c r="W3103" s="156">
        <v>7645616</v>
      </c>
      <c r="X3103" s="156">
        <v>12434</v>
      </c>
      <c r="Y3103" s="156">
        <v>7658050</v>
      </c>
      <c r="Z3103" s="28">
        <v>0.96340000000000003</v>
      </c>
      <c r="AA3103" s="28"/>
      <c r="AB3103" s="111">
        <v>6</v>
      </c>
      <c r="AC3103" s="28">
        <v>0.33300000000000002</v>
      </c>
      <c r="AD3103" s="28">
        <v>2.6499999999999999E-2</v>
      </c>
      <c r="AE3103" s="139"/>
      <c r="AF3103" s="139"/>
      <c r="AG3103" s="93">
        <v>3902</v>
      </c>
      <c r="AH3103" s="93">
        <v>9005</v>
      </c>
    </row>
    <row r="3104" spans="1:34">
      <c r="A3104" s="13" t="s">
        <v>138</v>
      </c>
      <c r="B3104" s="2" t="s">
        <v>75</v>
      </c>
      <c r="C3104" s="14" t="s">
        <v>63</v>
      </c>
      <c r="D3104" s="2">
        <v>2016</v>
      </c>
      <c r="E3104" s="14">
        <v>2016</v>
      </c>
      <c r="F3104" s="14" t="s">
        <v>101</v>
      </c>
      <c r="G3104" s="93">
        <v>68</v>
      </c>
      <c r="H3104" s="93">
        <v>443</v>
      </c>
      <c r="I3104" s="93">
        <v>1</v>
      </c>
      <c r="J3104" s="93">
        <v>0</v>
      </c>
      <c r="K3104" s="93">
        <v>69</v>
      </c>
      <c r="L3104" s="93">
        <v>443</v>
      </c>
      <c r="M3104" s="48">
        <v>512</v>
      </c>
      <c r="N3104" s="48">
        <v>1088</v>
      </c>
      <c r="O3104" s="48">
        <v>177</v>
      </c>
      <c r="P3104" s="48">
        <v>908</v>
      </c>
      <c r="Q3104" s="48">
        <v>1085</v>
      </c>
      <c r="R3104" s="48">
        <v>2</v>
      </c>
      <c r="S3104" s="48">
        <v>1</v>
      </c>
      <c r="T3104" s="48">
        <v>3</v>
      </c>
      <c r="U3104" s="48">
        <v>179</v>
      </c>
      <c r="V3104" s="48">
        <v>909</v>
      </c>
      <c r="W3104" s="156">
        <v>146312</v>
      </c>
      <c r="X3104" s="156">
        <v>346</v>
      </c>
      <c r="Y3104" s="156">
        <v>146658</v>
      </c>
      <c r="Z3104" s="28">
        <v>0.9677</v>
      </c>
      <c r="AA3104" s="28"/>
      <c r="AB3104" s="111">
        <v>79</v>
      </c>
      <c r="AC3104" s="28">
        <v>0.253</v>
      </c>
      <c r="AD3104" s="28">
        <v>5.1999999999999998E-2</v>
      </c>
      <c r="AE3104" s="139"/>
      <c r="AF3104" s="139"/>
      <c r="AG3104" s="93">
        <v>47</v>
      </c>
      <c r="AH3104" s="93">
        <v>89</v>
      </c>
    </row>
    <row r="3105" spans="1:34">
      <c r="A3105" s="13" t="s">
        <v>139</v>
      </c>
      <c r="B3105" s="2" t="s">
        <v>75</v>
      </c>
      <c r="C3105" s="14" t="s">
        <v>63</v>
      </c>
      <c r="D3105" s="2">
        <v>2016</v>
      </c>
      <c r="E3105" s="14">
        <v>2016</v>
      </c>
      <c r="F3105" s="14" t="s">
        <v>101</v>
      </c>
      <c r="G3105" s="93">
        <v>15</v>
      </c>
      <c r="H3105" s="93">
        <v>432</v>
      </c>
      <c r="I3105" s="93">
        <v>0</v>
      </c>
      <c r="J3105" s="93">
        <v>1</v>
      </c>
      <c r="K3105" s="93">
        <v>15</v>
      </c>
      <c r="L3105" s="93">
        <v>433</v>
      </c>
      <c r="M3105" s="48">
        <v>448</v>
      </c>
      <c r="N3105" s="48">
        <v>795</v>
      </c>
      <c r="O3105" s="48">
        <v>40</v>
      </c>
      <c r="P3105" s="48">
        <v>753</v>
      </c>
      <c r="Q3105" s="48">
        <v>793</v>
      </c>
      <c r="R3105" s="48">
        <v>0</v>
      </c>
      <c r="S3105" s="48">
        <v>2</v>
      </c>
      <c r="T3105" s="48">
        <v>2</v>
      </c>
      <c r="U3105" s="48">
        <v>40</v>
      </c>
      <c r="V3105" s="48">
        <v>755</v>
      </c>
      <c r="W3105" s="156">
        <v>108925</v>
      </c>
      <c r="X3105" s="156">
        <v>429</v>
      </c>
      <c r="Y3105" s="156">
        <v>109354</v>
      </c>
      <c r="Z3105" s="28">
        <v>1</v>
      </c>
      <c r="AA3105" s="28"/>
      <c r="AB3105" s="111">
        <v>79</v>
      </c>
      <c r="AC3105" s="28">
        <v>0.253</v>
      </c>
      <c r="AD3105" s="28">
        <v>5.1999999999999998E-2</v>
      </c>
      <c r="AE3105" s="139"/>
      <c r="AF3105" s="139"/>
      <c r="AG3105" s="93">
        <v>62</v>
      </c>
      <c r="AH3105" s="93">
        <v>129</v>
      </c>
    </row>
    <row r="3106" spans="1:34">
      <c r="A3106" s="13" t="s">
        <v>140</v>
      </c>
      <c r="B3106" s="2" t="s">
        <v>75</v>
      </c>
      <c r="C3106" s="14" t="s">
        <v>63</v>
      </c>
      <c r="D3106" s="2">
        <v>2016</v>
      </c>
      <c r="E3106" s="14">
        <v>2016</v>
      </c>
      <c r="F3106" s="14" t="s">
        <v>101</v>
      </c>
      <c r="G3106" s="93">
        <v>3120</v>
      </c>
      <c r="H3106" s="93">
        <v>20685</v>
      </c>
      <c r="I3106" s="93">
        <v>6</v>
      </c>
      <c r="J3106" s="93">
        <v>117</v>
      </c>
      <c r="K3106" s="93">
        <v>3126</v>
      </c>
      <c r="L3106" s="93">
        <v>20802</v>
      </c>
      <c r="M3106" s="48">
        <v>23928</v>
      </c>
      <c r="N3106" s="48">
        <v>53258</v>
      </c>
      <c r="O3106" s="48">
        <v>7859</v>
      </c>
      <c r="P3106" s="48">
        <v>45026</v>
      </c>
      <c r="Q3106" s="48">
        <v>52885</v>
      </c>
      <c r="R3106" s="48">
        <v>23</v>
      </c>
      <c r="S3106" s="48">
        <v>350</v>
      </c>
      <c r="T3106" s="48">
        <v>373</v>
      </c>
      <c r="U3106" s="48">
        <v>7882</v>
      </c>
      <c r="V3106" s="48">
        <v>45376</v>
      </c>
      <c r="W3106" s="156">
        <v>7124284</v>
      </c>
      <c r="X3106" s="156">
        <v>35452</v>
      </c>
      <c r="Y3106" s="156">
        <v>7159736</v>
      </c>
      <c r="Z3106" s="28">
        <v>0.99419999999999997</v>
      </c>
      <c r="AA3106" s="28"/>
      <c r="AB3106" s="111">
        <v>7</v>
      </c>
      <c r="AC3106" s="28">
        <v>0</v>
      </c>
      <c r="AD3106" s="28">
        <v>4.7800000000000002E-2</v>
      </c>
      <c r="AE3106" s="139"/>
      <c r="AF3106" s="139"/>
      <c r="AG3106" s="93">
        <v>7620</v>
      </c>
      <c r="AH3106" s="93">
        <v>17153</v>
      </c>
    </row>
    <row r="3107" spans="1:34">
      <c r="A3107" s="13" t="s">
        <v>141</v>
      </c>
      <c r="B3107" s="2" t="s">
        <v>75</v>
      </c>
      <c r="C3107" s="14" t="s">
        <v>63</v>
      </c>
      <c r="D3107" s="2">
        <v>2016</v>
      </c>
      <c r="E3107" s="14">
        <v>2016</v>
      </c>
      <c r="F3107" s="14" t="s">
        <v>101</v>
      </c>
      <c r="G3107" s="93">
        <v>319</v>
      </c>
      <c r="H3107" s="93">
        <v>3297</v>
      </c>
      <c r="I3107" s="93">
        <v>4</v>
      </c>
      <c r="J3107" s="93">
        <v>28</v>
      </c>
      <c r="K3107" s="93">
        <v>323</v>
      </c>
      <c r="L3107" s="93">
        <v>3325</v>
      </c>
      <c r="M3107" s="48">
        <v>3648</v>
      </c>
      <c r="N3107" s="48">
        <v>7479</v>
      </c>
      <c r="O3107" s="48">
        <v>766</v>
      </c>
      <c r="P3107" s="48">
        <v>6625</v>
      </c>
      <c r="Q3107" s="48">
        <v>7391</v>
      </c>
      <c r="R3107" s="48">
        <v>11</v>
      </c>
      <c r="S3107" s="48">
        <v>77</v>
      </c>
      <c r="T3107" s="48">
        <v>88</v>
      </c>
      <c r="U3107" s="48">
        <v>777</v>
      </c>
      <c r="V3107" s="48">
        <v>6702</v>
      </c>
      <c r="W3107" s="156">
        <v>931764</v>
      </c>
      <c r="X3107" s="156">
        <v>7508</v>
      </c>
      <c r="Y3107" s="156">
        <v>939272</v>
      </c>
      <c r="Z3107" s="28">
        <v>0.99170000000000003</v>
      </c>
      <c r="AA3107" s="28"/>
      <c r="AB3107" s="111">
        <v>79</v>
      </c>
      <c r="AC3107" s="28">
        <v>0.253</v>
      </c>
      <c r="AD3107" s="28">
        <v>5.1999999999999998E-2</v>
      </c>
      <c r="AE3107" s="139"/>
      <c r="AF3107" s="139"/>
      <c r="AG3107" s="93">
        <v>773</v>
      </c>
      <c r="AH3107" s="93">
        <v>1652</v>
      </c>
    </row>
    <row r="3108" spans="1:34">
      <c r="A3108" s="13" t="s">
        <v>142</v>
      </c>
      <c r="B3108" s="2" t="s">
        <v>75</v>
      </c>
      <c r="C3108" s="14" t="s">
        <v>63</v>
      </c>
      <c r="D3108" s="2">
        <v>2016</v>
      </c>
      <c r="E3108" s="14">
        <v>2016</v>
      </c>
      <c r="F3108" s="14" t="s">
        <v>101</v>
      </c>
      <c r="G3108" s="93">
        <v>291</v>
      </c>
      <c r="H3108" s="93">
        <v>4095</v>
      </c>
      <c r="I3108" s="93">
        <v>0</v>
      </c>
      <c r="J3108" s="93">
        <v>7</v>
      </c>
      <c r="K3108" s="93">
        <v>291</v>
      </c>
      <c r="L3108" s="93">
        <v>4102</v>
      </c>
      <c r="M3108" s="48">
        <v>4393</v>
      </c>
      <c r="N3108" s="48">
        <v>7801</v>
      </c>
      <c r="O3108" s="48">
        <v>716</v>
      </c>
      <c r="P3108" s="48">
        <v>7067</v>
      </c>
      <c r="Q3108" s="48">
        <v>7783</v>
      </c>
      <c r="R3108" s="48">
        <v>0</v>
      </c>
      <c r="S3108" s="48">
        <v>18</v>
      </c>
      <c r="T3108" s="48">
        <v>18</v>
      </c>
      <c r="U3108" s="48">
        <v>716</v>
      </c>
      <c r="V3108" s="48">
        <v>7085</v>
      </c>
      <c r="W3108" s="156">
        <v>1071230</v>
      </c>
      <c r="X3108" s="156">
        <v>2046</v>
      </c>
      <c r="Y3108" s="156">
        <v>1073276</v>
      </c>
      <c r="Z3108" s="28">
        <v>0.93330000000000002</v>
      </c>
      <c r="AA3108" s="28"/>
      <c r="AB3108" s="111">
        <v>79</v>
      </c>
      <c r="AC3108" s="28">
        <v>0.253</v>
      </c>
      <c r="AD3108" s="28">
        <v>5.1999999999999998E-2</v>
      </c>
      <c r="AE3108" s="139"/>
      <c r="AF3108" s="139"/>
      <c r="AG3108" s="93">
        <v>133</v>
      </c>
      <c r="AH3108" s="93">
        <v>236</v>
      </c>
    </row>
    <row r="3109" spans="1:34">
      <c r="A3109" s="13" t="s">
        <v>143</v>
      </c>
      <c r="B3109" s="2" t="s">
        <v>74</v>
      </c>
      <c r="C3109" s="14" t="s">
        <v>63</v>
      </c>
      <c r="D3109" s="2">
        <v>2016</v>
      </c>
      <c r="E3109" s="14">
        <v>2016</v>
      </c>
      <c r="F3109" s="14" t="s">
        <v>101</v>
      </c>
      <c r="G3109" s="93">
        <v>11372</v>
      </c>
      <c r="H3109" s="93">
        <v>110419</v>
      </c>
      <c r="I3109" s="93">
        <v>91</v>
      </c>
      <c r="J3109" s="93">
        <v>1947</v>
      </c>
      <c r="K3109" s="93">
        <v>11463</v>
      </c>
      <c r="L3109" s="93">
        <v>112366</v>
      </c>
      <c r="M3109" s="48">
        <v>123829</v>
      </c>
      <c r="N3109" s="48">
        <v>254320</v>
      </c>
      <c r="O3109" s="48">
        <v>29191</v>
      </c>
      <c r="P3109" s="48">
        <v>220630</v>
      </c>
      <c r="Q3109" s="48">
        <v>249821</v>
      </c>
      <c r="R3109" s="48">
        <v>323</v>
      </c>
      <c r="S3109" s="48">
        <v>4176</v>
      </c>
      <c r="T3109" s="48">
        <v>4499</v>
      </c>
      <c r="U3109" s="48">
        <v>29514</v>
      </c>
      <c r="V3109" s="48">
        <v>224806</v>
      </c>
      <c r="W3109" s="156">
        <v>33946999</v>
      </c>
      <c r="X3109" s="156">
        <v>520459</v>
      </c>
      <c r="Y3109" s="156">
        <v>34467458</v>
      </c>
      <c r="Z3109" s="28">
        <v>0.98329999999999995</v>
      </c>
      <c r="AA3109" s="28"/>
      <c r="AB3109" s="111">
        <v>36</v>
      </c>
      <c r="AC3109" s="28">
        <v>0.38900000000000001</v>
      </c>
      <c r="AD3109" s="28">
        <v>5.7200000000000001E-2</v>
      </c>
      <c r="AE3109" s="139"/>
      <c r="AF3109" s="139"/>
      <c r="AG3109" s="93">
        <v>27175</v>
      </c>
      <c r="AH3109" s="93">
        <v>59537</v>
      </c>
    </row>
    <row r="3110" spans="1:34">
      <c r="A3110" s="13" t="s">
        <v>144</v>
      </c>
      <c r="B3110" s="2" t="s">
        <v>74</v>
      </c>
      <c r="C3110" s="14" t="s">
        <v>63</v>
      </c>
      <c r="D3110" s="2">
        <v>2016</v>
      </c>
      <c r="E3110" s="14">
        <v>2016</v>
      </c>
      <c r="F3110" s="14" t="s">
        <v>101</v>
      </c>
      <c r="G3110" s="93">
        <v>753</v>
      </c>
      <c r="H3110" s="93">
        <v>8573</v>
      </c>
      <c r="I3110" s="93">
        <v>7</v>
      </c>
      <c r="J3110" s="93">
        <v>37</v>
      </c>
      <c r="K3110" s="93">
        <v>760</v>
      </c>
      <c r="L3110" s="93">
        <v>8610</v>
      </c>
      <c r="M3110" s="48">
        <v>9370</v>
      </c>
      <c r="N3110" s="48">
        <v>17689</v>
      </c>
      <c r="O3110" s="48">
        <v>1922</v>
      </c>
      <c r="P3110" s="48">
        <v>15663</v>
      </c>
      <c r="Q3110" s="48">
        <v>17585</v>
      </c>
      <c r="R3110" s="48">
        <v>22</v>
      </c>
      <c r="S3110" s="48">
        <v>82</v>
      </c>
      <c r="T3110" s="48">
        <v>104</v>
      </c>
      <c r="U3110" s="48">
        <v>1944</v>
      </c>
      <c r="V3110" s="48">
        <v>15745</v>
      </c>
      <c r="W3110" s="156">
        <v>2285599</v>
      </c>
      <c r="X3110" s="156">
        <v>11483</v>
      </c>
      <c r="Y3110" s="156">
        <v>2297082</v>
      </c>
      <c r="Z3110" s="28">
        <v>0.97789999999999999</v>
      </c>
      <c r="AA3110" s="28"/>
      <c r="AB3110" s="111">
        <v>79</v>
      </c>
      <c r="AC3110" s="28">
        <v>0.253</v>
      </c>
      <c r="AD3110" s="28">
        <v>5.1999999999999998E-2</v>
      </c>
      <c r="AE3110" s="139"/>
      <c r="AF3110" s="139"/>
      <c r="AG3110" s="93">
        <v>621</v>
      </c>
      <c r="AH3110" s="93">
        <v>1272</v>
      </c>
    </row>
    <row r="3111" spans="1:34">
      <c r="A3111" s="13" t="s">
        <v>145</v>
      </c>
      <c r="B3111" s="2" t="s">
        <v>75</v>
      </c>
      <c r="C3111" s="14" t="s">
        <v>63</v>
      </c>
      <c r="D3111" s="2">
        <v>2016</v>
      </c>
      <c r="E3111" s="14">
        <v>2016</v>
      </c>
      <c r="F3111" s="14" t="s">
        <v>101</v>
      </c>
      <c r="G3111" s="93">
        <v>103</v>
      </c>
      <c r="H3111" s="93">
        <v>1067</v>
      </c>
      <c r="I3111" s="93">
        <v>0</v>
      </c>
      <c r="J3111" s="93">
        <v>0</v>
      </c>
      <c r="K3111" s="93">
        <v>103</v>
      </c>
      <c r="L3111" s="93">
        <v>1067</v>
      </c>
      <c r="M3111" s="48">
        <v>1170</v>
      </c>
      <c r="N3111" s="48">
        <v>2165</v>
      </c>
      <c r="O3111" s="48">
        <v>262</v>
      </c>
      <c r="P3111" s="48">
        <v>1902</v>
      </c>
      <c r="Q3111" s="48">
        <v>2164</v>
      </c>
      <c r="R3111" s="48">
        <v>0</v>
      </c>
      <c r="S3111" s="48">
        <v>1</v>
      </c>
      <c r="T3111" s="48">
        <v>1</v>
      </c>
      <c r="U3111" s="48">
        <v>262</v>
      </c>
      <c r="V3111" s="48">
        <v>1903</v>
      </c>
      <c r="W3111" s="156">
        <v>296394</v>
      </c>
      <c r="X3111" s="156">
        <v>0</v>
      </c>
      <c r="Y3111" s="156">
        <v>296394</v>
      </c>
      <c r="Z3111" s="28">
        <v>1</v>
      </c>
      <c r="AA3111" s="28"/>
      <c r="AB3111" s="111">
        <v>79</v>
      </c>
      <c r="AC3111" s="28">
        <v>0.253</v>
      </c>
      <c r="AD3111" s="28">
        <v>5.1999999999999998E-2</v>
      </c>
      <c r="AE3111" s="139"/>
      <c r="AF3111" s="139"/>
      <c r="AG3111" s="93">
        <v>51</v>
      </c>
      <c r="AH3111" s="93">
        <v>83</v>
      </c>
    </row>
    <row r="3112" spans="1:34">
      <c r="A3112" s="13" t="s">
        <v>146</v>
      </c>
      <c r="B3112" s="2" t="s">
        <v>75</v>
      </c>
      <c r="C3112" s="14" t="s">
        <v>63</v>
      </c>
      <c r="D3112" s="2">
        <v>2016</v>
      </c>
      <c r="E3112" s="14">
        <v>2016</v>
      </c>
      <c r="F3112" s="14" t="s">
        <v>101</v>
      </c>
      <c r="G3112" s="93">
        <v>15723</v>
      </c>
      <c r="H3112" s="93">
        <v>112751</v>
      </c>
      <c r="I3112" s="93">
        <v>54</v>
      </c>
      <c r="J3112" s="93">
        <v>452</v>
      </c>
      <c r="K3112" s="93">
        <v>15777</v>
      </c>
      <c r="L3112" s="93">
        <v>113203</v>
      </c>
      <c r="M3112" s="48">
        <v>128980</v>
      </c>
      <c r="N3112" s="48">
        <v>286994</v>
      </c>
      <c r="O3112" s="48">
        <v>42598</v>
      </c>
      <c r="P3112" s="48">
        <v>243007</v>
      </c>
      <c r="Q3112" s="48">
        <v>285605</v>
      </c>
      <c r="R3112" s="48">
        <v>161</v>
      </c>
      <c r="S3112" s="48">
        <v>1228</v>
      </c>
      <c r="T3112" s="48">
        <v>1389</v>
      </c>
      <c r="U3112" s="48">
        <v>42759</v>
      </c>
      <c r="V3112" s="48">
        <v>244235</v>
      </c>
      <c r="W3112" s="156">
        <v>38233746</v>
      </c>
      <c r="X3112" s="156">
        <v>135421</v>
      </c>
      <c r="Y3112" s="156">
        <v>38369167</v>
      </c>
      <c r="Z3112" s="28">
        <v>0.996</v>
      </c>
      <c r="AA3112" s="28"/>
      <c r="AB3112" s="111">
        <v>33</v>
      </c>
      <c r="AC3112" s="28">
        <v>0.21199999999999999</v>
      </c>
      <c r="AD3112" s="28">
        <v>0.04</v>
      </c>
      <c r="AE3112" s="139"/>
      <c r="AF3112" s="139"/>
      <c r="AG3112" s="93">
        <v>15025</v>
      </c>
      <c r="AH3112" s="93">
        <v>33938</v>
      </c>
    </row>
    <row r="3113" spans="1:34">
      <c r="A3113" s="13" t="s">
        <v>147</v>
      </c>
      <c r="B3113" s="2" t="s">
        <v>74</v>
      </c>
      <c r="C3113" s="14" t="s">
        <v>63</v>
      </c>
      <c r="D3113" s="2">
        <v>2016</v>
      </c>
      <c r="E3113" s="14">
        <v>2016</v>
      </c>
      <c r="F3113" s="14" t="s">
        <v>101</v>
      </c>
      <c r="G3113" s="93">
        <v>14914</v>
      </c>
      <c r="H3113" s="93">
        <v>87031</v>
      </c>
      <c r="I3113" s="93">
        <v>233</v>
      </c>
      <c r="J3113" s="93">
        <v>1027</v>
      </c>
      <c r="K3113" s="93">
        <v>15147</v>
      </c>
      <c r="L3113" s="93">
        <v>88058</v>
      </c>
      <c r="M3113" s="48">
        <v>103205</v>
      </c>
      <c r="N3113" s="48">
        <v>215024</v>
      </c>
      <c r="O3113" s="48">
        <v>38679</v>
      </c>
      <c r="P3113" s="48">
        <v>173115</v>
      </c>
      <c r="Q3113" s="48">
        <v>211794</v>
      </c>
      <c r="R3113" s="48">
        <v>888</v>
      </c>
      <c r="S3113" s="48">
        <v>2342</v>
      </c>
      <c r="T3113" s="48">
        <v>3230</v>
      </c>
      <c r="U3113" s="48">
        <v>39567</v>
      </c>
      <c r="V3113" s="48">
        <v>175457</v>
      </c>
      <c r="W3113" s="156">
        <v>30527888</v>
      </c>
      <c r="X3113" s="156">
        <v>395925</v>
      </c>
      <c r="Y3113" s="156">
        <v>30923813</v>
      </c>
      <c r="Z3113" s="28">
        <v>0.9909</v>
      </c>
      <c r="AA3113" s="28"/>
      <c r="AB3113" s="111">
        <v>32</v>
      </c>
      <c r="AC3113" s="28">
        <v>0.438</v>
      </c>
      <c r="AD3113" s="28">
        <v>3.6799999999999999E-2</v>
      </c>
      <c r="AE3113" s="139"/>
      <c r="AF3113" s="139"/>
      <c r="AG3113" s="93">
        <v>8633</v>
      </c>
      <c r="AH3113" s="93">
        <v>17354</v>
      </c>
    </row>
    <row r="3114" spans="1:34">
      <c r="A3114" s="13" t="s">
        <v>148</v>
      </c>
      <c r="B3114" s="2" t="s">
        <v>75</v>
      </c>
      <c r="C3114" s="14" t="s">
        <v>63</v>
      </c>
      <c r="D3114" s="2">
        <v>2016</v>
      </c>
      <c r="E3114" s="14">
        <v>2016</v>
      </c>
      <c r="F3114" s="14" t="s">
        <v>101</v>
      </c>
      <c r="G3114" s="93">
        <v>276</v>
      </c>
      <c r="H3114" s="93">
        <v>2346</v>
      </c>
      <c r="I3114" s="93">
        <v>1</v>
      </c>
      <c r="J3114" s="93">
        <v>8</v>
      </c>
      <c r="K3114" s="93">
        <v>277</v>
      </c>
      <c r="L3114" s="93">
        <v>2354</v>
      </c>
      <c r="M3114" s="48">
        <v>2631</v>
      </c>
      <c r="N3114" s="48">
        <v>5771</v>
      </c>
      <c r="O3114" s="48">
        <v>737</v>
      </c>
      <c r="P3114" s="48">
        <v>5009</v>
      </c>
      <c r="Q3114" s="48">
        <v>5746</v>
      </c>
      <c r="R3114" s="48">
        <v>3</v>
      </c>
      <c r="S3114" s="48">
        <v>22</v>
      </c>
      <c r="T3114" s="48">
        <v>25</v>
      </c>
      <c r="U3114" s="48">
        <v>740</v>
      </c>
      <c r="V3114" s="48">
        <v>5031</v>
      </c>
      <c r="W3114" s="156">
        <v>749787</v>
      </c>
      <c r="X3114" s="156">
        <v>2287</v>
      </c>
      <c r="Y3114" s="156">
        <v>752074</v>
      </c>
      <c r="Z3114" s="28">
        <v>0.91920000000000002</v>
      </c>
      <c r="AA3114" s="28"/>
      <c r="AB3114" s="111">
        <v>79</v>
      </c>
      <c r="AC3114" s="28">
        <v>0.253</v>
      </c>
      <c r="AD3114" s="28">
        <v>5.1999999999999998E-2</v>
      </c>
      <c r="AE3114" s="139"/>
      <c r="AF3114" s="139"/>
      <c r="AG3114" s="93">
        <v>384</v>
      </c>
      <c r="AH3114" s="93">
        <v>893</v>
      </c>
    </row>
    <row r="3115" spans="1:34">
      <c r="A3115" s="13" t="s">
        <v>149</v>
      </c>
      <c r="B3115" s="2" t="s">
        <v>75</v>
      </c>
      <c r="C3115" s="14" t="s">
        <v>63</v>
      </c>
      <c r="D3115" s="2">
        <v>2016</v>
      </c>
      <c r="E3115" s="14">
        <v>2016</v>
      </c>
      <c r="F3115" s="14" t="s">
        <v>101</v>
      </c>
      <c r="G3115" s="93">
        <v>25607</v>
      </c>
      <c r="H3115" s="93">
        <v>153075</v>
      </c>
      <c r="I3115" s="93">
        <v>64</v>
      </c>
      <c r="J3115" s="93">
        <v>666</v>
      </c>
      <c r="K3115" s="93">
        <v>25671</v>
      </c>
      <c r="L3115" s="93">
        <v>153741</v>
      </c>
      <c r="M3115" s="48">
        <v>179412</v>
      </c>
      <c r="N3115" s="48">
        <v>392057</v>
      </c>
      <c r="O3115" s="48">
        <v>68048</v>
      </c>
      <c r="P3115" s="48">
        <v>322185</v>
      </c>
      <c r="Q3115" s="48">
        <v>390233</v>
      </c>
      <c r="R3115" s="48">
        <v>206</v>
      </c>
      <c r="S3115" s="48">
        <v>1618</v>
      </c>
      <c r="T3115" s="48">
        <v>1824</v>
      </c>
      <c r="U3115" s="48">
        <v>68254</v>
      </c>
      <c r="V3115" s="48">
        <v>323803</v>
      </c>
      <c r="W3115" s="156">
        <v>53602803</v>
      </c>
      <c r="X3115" s="156">
        <v>200510</v>
      </c>
      <c r="Y3115" s="156">
        <v>53803313</v>
      </c>
      <c r="Z3115" s="28">
        <v>0.99590000000000001</v>
      </c>
      <c r="AA3115" s="28"/>
      <c r="AB3115" s="111">
        <v>33</v>
      </c>
      <c r="AC3115" s="28">
        <v>0.27300000000000002</v>
      </c>
      <c r="AD3115" s="28">
        <v>1.78E-2</v>
      </c>
      <c r="AE3115" s="139"/>
      <c r="AF3115" s="139"/>
      <c r="AG3115" s="93">
        <v>19340</v>
      </c>
      <c r="AH3115" s="93">
        <v>41971</v>
      </c>
    </row>
    <row r="3116" spans="1:34">
      <c r="A3116" s="13" t="s">
        <v>150</v>
      </c>
      <c r="B3116" s="2" t="s">
        <v>74</v>
      </c>
      <c r="C3116" s="14" t="s">
        <v>63</v>
      </c>
      <c r="D3116" s="2">
        <v>2016</v>
      </c>
      <c r="E3116" s="14">
        <v>2016</v>
      </c>
      <c r="F3116" s="14" t="s">
        <v>101</v>
      </c>
      <c r="G3116" s="93">
        <v>14152</v>
      </c>
      <c r="H3116" s="93">
        <v>127547</v>
      </c>
      <c r="I3116" s="93">
        <v>139</v>
      </c>
      <c r="J3116" s="93">
        <v>1368</v>
      </c>
      <c r="K3116" s="93">
        <v>14291</v>
      </c>
      <c r="L3116" s="93">
        <v>128915</v>
      </c>
      <c r="M3116" s="48">
        <v>143206</v>
      </c>
      <c r="N3116" s="48">
        <v>287527</v>
      </c>
      <c r="O3116" s="48">
        <v>38557</v>
      </c>
      <c r="P3116" s="48">
        <v>245509</v>
      </c>
      <c r="Q3116" s="48">
        <v>284066</v>
      </c>
      <c r="R3116" s="48">
        <v>472</v>
      </c>
      <c r="S3116" s="48">
        <v>2989</v>
      </c>
      <c r="T3116" s="48">
        <v>3461</v>
      </c>
      <c r="U3116" s="48">
        <v>39029</v>
      </c>
      <c r="V3116" s="48">
        <v>248498</v>
      </c>
      <c r="W3116" s="156">
        <v>38540185</v>
      </c>
      <c r="X3116" s="156">
        <v>385614</v>
      </c>
      <c r="Y3116" s="156">
        <v>38925799</v>
      </c>
      <c r="Z3116" s="28">
        <v>0.9627</v>
      </c>
      <c r="AA3116" s="28"/>
      <c r="AB3116" s="111">
        <v>45</v>
      </c>
      <c r="AC3116" s="28">
        <v>0.4</v>
      </c>
      <c r="AD3116" s="28">
        <v>2.75E-2</v>
      </c>
      <c r="AE3116" s="139"/>
      <c r="AF3116" s="139"/>
      <c r="AG3116" s="93">
        <v>15094</v>
      </c>
      <c r="AH3116" s="93">
        <v>31386</v>
      </c>
    </row>
    <row r="3117" spans="1:34">
      <c r="A3117" s="13" t="s">
        <v>151</v>
      </c>
      <c r="B3117" s="2" t="s">
        <v>74</v>
      </c>
      <c r="C3117" s="14" t="s">
        <v>63</v>
      </c>
      <c r="D3117" s="2">
        <v>2016</v>
      </c>
      <c r="E3117" s="14">
        <v>2016</v>
      </c>
      <c r="F3117" s="14" t="s">
        <v>101</v>
      </c>
      <c r="G3117" s="93">
        <v>2273</v>
      </c>
      <c r="H3117" s="93">
        <v>31282</v>
      </c>
      <c r="I3117" s="93">
        <v>69</v>
      </c>
      <c r="J3117" s="93">
        <v>1474</v>
      </c>
      <c r="K3117" s="93">
        <v>2342</v>
      </c>
      <c r="L3117" s="93">
        <v>32756</v>
      </c>
      <c r="M3117" s="48">
        <v>35098</v>
      </c>
      <c r="N3117" s="48">
        <v>52974</v>
      </c>
      <c r="O3117" s="48">
        <v>5021</v>
      </c>
      <c r="P3117" s="48">
        <v>45596</v>
      </c>
      <c r="Q3117" s="48">
        <v>50617</v>
      </c>
      <c r="R3117" s="48">
        <v>192</v>
      </c>
      <c r="S3117" s="48">
        <v>2165</v>
      </c>
      <c r="T3117" s="48">
        <v>2357</v>
      </c>
      <c r="U3117" s="48">
        <v>5213</v>
      </c>
      <c r="V3117" s="48">
        <v>47761</v>
      </c>
      <c r="W3117" s="156">
        <v>7472536</v>
      </c>
      <c r="X3117" s="156">
        <v>295690</v>
      </c>
      <c r="Y3117" s="156">
        <v>7768226</v>
      </c>
      <c r="Z3117" s="28">
        <v>0.97160000000000002</v>
      </c>
      <c r="AA3117" s="28"/>
      <c r="AB3117" s="111">
        <v>9</v>
      </c>
      <c r="AC3117" s="28">
        <v>0.66700000000000004</v>
      </c>
      <c r="AD3117" s="28">
        <v>5.7299999999999997E-2</v>
      </c>
      <c r="AE3117" s="139"/>
      <c r="AF3117" s="139"/>
      <c r="AG3117" s="93">
        <v>3984</v>
      </c>
      <c r="AH3117" s="93">
        <v>6416</v>
      </c>
    </row>
    <row r="3118" spans="1:34">
      <c r="A3118" s="13" t="s">
        <v>152</v>
      </c>
      <c r="B3118" s="2" t="s">
        <v>75</v>
      </c>
      <c r="C3118" s="14" t="s">
        <v>63</v>
      </c>
      <c r="D3118" s="2">
        <v>2016</v>
      </c>
      <c r="E3118" s="14">
        <v>2016</v>
      </c>
      <c r="F3118" s="14" t="s">
        <v>101</v>
      </c>
      <c r="G3118" s="93">
        <v>7497</v>
      </c>
      <c r="H3118" s="93">
        <v>44457</v>
      </c>
      <c r="I3118" s="93">
        <v>23</v>
      </c>
      <c r="J3118" s="93">
        <v>303</v>
      </c>
      <c r="K3118" s="93">
        <v>7520</v>
      </c>
      <c r="L3118" s="93">
        <v>44760</v>
      </c>
      <c r="M3118" s="48">
        <v>52280</v>
      </c>
      <c r="N3118" s="48">
        <v>117622</v>
      </c>
      <c r="O3118" s="48">
        <v>19027</v>
      </c>
      <c r="P3118" s="48">
        <v>97686</v>
      </c>
      <c r="Q3118" s="48">
        <v>116713</v>
      </c>
      <c r="R3118" s="48">
        <v>83</v>
      </c>
      <c r="S3118" s="48">
        <v>826</v>
      </c>
      <c r="T3118" s="48">
        <v>909</v>
      </c>
      <c r="U3118" s="48">
        <v>19110</v>
      </c>
      <c r="V3118" s="48">
        <v>98512</v>
      </c>
      <c r="W3118" s="156">
        <v>15730253</v>
      </c>
      <c r="X3118" s="156">
        <v>100259</v>
      </c>
      <c r="Y3118" s="156">
        <v>15830512</v>
      </c>
      <c r="Z3118" s="28">
        <v>0.98229999999999995</v>
      </c>
      <c r="AA3118" s="28"/>
      <c r="AB3118" s="111">
        <v>10</v>
      </c>
      <c r="AC3118" s="28">
        <v>0.2</v>
      </c>
      <c r="AD3118" s="28">
        <v>3.0200000000000001E-2</v>
      </c>
      <c r="AE3118" s="139"/>
      <c r="AF3118" s="139"/>
      <c r="AG3118" s="93">
        <v>6765</v>
      </c>
      <c r="AH3118" s="93">
        <v>14800</v>
      </c>
    </row>
    <row r="3119" spans="1:34">
      <c r="A3119" s="13" t="s">
        <v>153</v>
      </c>
      <c r="B3119" s="2" t="s">
        <v>74</v>
      </c>
      <c r="C3119" s="14" t="s">
        <v>63</v>
      </c>
      <c r="D3119" s="2">
        <v>2016</v>
      </c>
      <c r="E3119" s="14">
        <v>2016</v>
      </c>
      <c r="F3119" s="14" t="s">
        <v>101</v>
      </c>
      <c r="G3119" s="93">
        <v>979</v>
      </c>
      <c r="H3119" s="93">
        <v>9121</v>
      </c>
      <c r="I3119" s="93">
        <v>1</v>
      </c>
      <c r="J3119" s="93">
        <v>25</v>
      </c>
      <c r="K3119" s="93">
        <v>980</v>
      </c>
      <c r="L3119" s="93">
        <v>9146</v>
      </c>
      <c r="M3119" s="48">
        <v>10126</v>
      </c>
      <c r="N3119" s="48">
        <v>18383</v>
      </c>
      <c r="O3119" s="48">
        <v>2460</v>
      </c>
      <c r="P3119" s="48">
        <v>15846</v>
      </c>
      <c r="Q3119" s="48">
        <v>18306</v>
      </c>
      <c r="R3119" s="48">
        <v>6</v>
      </c>
      <c r="S3119" s="48">
        <v>71</v>
      </c>
      <c r="T3119" s="48">
        <v>77</v>
      </c>
      <c r="U3119" s="48">
        <v>2466</v>
      </c>
      <c r="V3119" s="48">
        <v>15917</v>
      </c>
      <c r="W3119" s="156">
        <v>2487725</v>
      </c>
      <c r="X3119" s="156">
        <v>6114</v>
      </c>
      <c r="Y3119" s="156">
        <v>2493839</v>
      </c>
      <c r="Z3119" s="28">
        <v>0.96879999999999999</v>
      </c>
      <c r="AA3119" s="28"/>
      <c r="AB3119" s="111">
        <v>79</v>
      </c>
      <c r="AC3119" s="28">
        <v>0.253</v>
      </c>
      <c r="AD3119" s="28">
        <v>5.1999999999999998E-2</v>
      </c>
      <c r="AE3119" s="139"/>
      <c r="AF3119" s="139"/>
      <c r="AG3119" s="93">
        <v>1083</v>
      </c>
      <c r="AH3119" s="93">
        <v>2259</v>
      </c>
    </row>
    <row r="3120" spans="1:34">
      <c r="A3120" s="13" t="s">
        <v>154</v>
      </c>
      <c r="B3120" s="2" t="s">
        <v>74</v>
      </c>
      <c r="C3120" s="14" t="s">
        <v>63</v>
      </c>
      <c r="D3120" s="2">
        <v>2016</v>
      </c>
      <c r="E3120" s="14">
        <v>2016</v>
      </c>
      <c r="F3120" s="14" t="s">
        <v>101</v>
      </c>
      <c r="G3120" s="93">
        <v>945</v>
      </c>
      <c r="H3120" s="93">
        <v>14130</v>
      </c>
      <c r="I3120" s="93">
        <v>9</v>
      </c>
      <c r="J3120" s="93">
        <v>334</v>
      </c>
      <c r="K3120" s="93">
        <v>954</v>
      </c>
      <c r="L3120" s="93">
        <v>14464</v>
      </c>
      <c r="M3120" s="48">
        <v>15418</v>
      </c>
      <c r="N3120" s="48">
        <v>29838</v>
      </c>
      <c r="O3120" s="48">
        <v>2192</v>
      </c>
      <c r="P3120" s="48">
        <v>26806</v>
      </c>
      <c r="Q3120" s="48">
        <v>28998</v>
      </c>
      <c r="R3120" s="48">
        <v>30</v>
      </c>
      <c r="S3120" s="48">
        <v>810</v>
      </c>
      <c r="T3120" s="48">
        <v>840</v>
      </c>
      <c r="U3120" s="48">
        <v>2222</v>
      </c>
      <c r="V3120" s="48">
        <v>27616</v>
      </c>
      <c r="W3120" s="156">
        <v>3859451</v>
      </c>
      <c r="X3120" s="156">
        <v>82515</v>
      </c>
      <c r="Y3120" s="156">
        <v>3941966</v>
      </c>
      <c r="Z3120" s="28">
        <v>0.96050000000000002</v>
      </c>
      <c r="AA3120" s="28"/>
      <c r="AB3120" s="111">
        <v>79</v>
      </c>
      <c r="AC3120" s="28">
        <v>0.253</v>
      </c>
      <c r="AD3120" s="28">
        <v>5.1999999999999998E-2</v>
      </c>
      <c r="AE3120" s="139"/>
      <c r="AF3120" s="139"/>
      <c r="AG3120" s="93">
        <v>3608</v>
      </c>
      <c r="AH3120" s="93">
        <v>7087</v>
      </c>
    </row>
    <row r="3121" spans="1:51">
      <c r="A3121" s="13" t="s">
        <v>155</v>
      </c>
      <c r="B3121" s="2" t="s">
        <v>74</v>
      </c>
      <c r="C3121" s="14" t="s">
        <v>63</v>
      </c>
      <c r="D3121" s="2">
        <v>2016</v>
      </c>
      <c r="E3121" s="14">
        <v>2016</v>
      </c>
      <c r="F3121" s="14" t="s">
        <v>101</v>
      </c>
      <c r="G3121" s="93">
        <v>2317</v>
      </c>
      <c r="H3121" s="93">
        <v>16478</v>
      </c>
      <c r="I3121" s="93">
        <v>7</v>
      </c>
      <c r="J3121" s="93">
        <v>108</v>
      </c>
      <c r="K3121" s="93">
        <v>2324</v>
      </c>
      <c r="L3121" s="93">
        <v>16586</v>
      </c>
      <c r="M3121" s="48">
        <v>18910</v>
      </c>
      <c r="N3121" s="48">
        <v>39387</v>
      </c>
      <c r="O3121" s="48">
        <v>5998</v>
      </c>
      <c r="P3121" s="48">
        <v>33132</v>
      </c>
      <c r="Q3121" s="48">
        <v>39130</v>
      </c>
      <c r="R3121" s="48">
        <v>20</v>
      </c>
      <c r="S3121" s="48">
        <v>237</v>
      </c>
      <c r="T3121" s="48">
        <v>257</v>
      </c>
      <c r="U3121" s="48">
        <v>6018</v>
      </c>
      <c r="V3121" s="48">
        <v>33369</v>
      </c>
      <c r="W3121" s="156">
        <v>5297664</v>
      </c>
      <c r="X3121" s="156">
        <v>30362</v>
      </c>
      <c r="Y3121" s="156">
        <v>5328026</v>
      </c>
      <c r="Z3121" s="28">
        <v>0.97089999999999999</v>
      </c>
      <c r="AA3121" s="28"/>
      <c r="AB3121" s="111">
        <v>79</v>
      </c>
      <c r="AC3121" s="28">
        <v>0.253</v>
      </c>
      <c r="AD3121" s="28">
        <v>5.1999999999999998E-2</v>
      </c>
      <c r="AE3121" s="139"/>
      <c r="AF3121" s="139"/>
      <c r="AG3121" s="93">
        <v>4749</v>
      </c>
      <c r="AH3121" s="93">
        <v>10933</v>
      </c>
    </row>
    <row r="3122" spans="1:51">
      <c r="A3122" s="13" t="s">
        <v>156</v>
      </c>
      <c r="B3122" s="2" t="s">
        <v>74</v>
      </c>
      <c r="C3122" s="14" t="s">
        <v>63</v>
      </c>
      <c r="D3122" s="2">
        <v>2016</v>
      </c>
      <c r="E3122" s="14">
        <v>2016</v>
      </c>
      <c r="F3122" s="14" t="s">
        <v>101</v>
      </c>
      <c r="G3122" s="93">
        <v>4644</v>
      </c>
      <c r="H3122" s="93">
        <v>47830</v>
      </c>
      <c r="I3122" s="93">
        <v>45</v>
      </c>
      <c r="J3122" s="93">
        <v>1030</v>
      </c>
      <c r="K3122" s="93">
        <v>4689</v>
      </c>
      <c r="L3122" s="93">
        <v>48860</v>
      </c>
      <c r="M3122" s="48">
        <v>53549</v>
      </c>
      <c r="N3122" s="48">
        <v>105027</v>
      </c>
      <c r="O3122" s="48">
        <v>11189</v>
      </c>
      <c r="P3122" s="48">
        <v>91563</v>
      </c>
      <c r="Q3122" s="48">
        <v>102752</v>
      </c>
      <c r="R3122" s="48">
        <v>143</v>
      </c>
      <c r="S3122" s="48">
        <v>2132</v>
      </c>
      <c r="T3122" s="48">
        <v>2275</v>
      </c>
      <c r="U3122" s="48">
        <v>11332</v>
      </c>
      <c r="V3122" s="48">
        <v>93695</v>
      </c>
      <c r="W3122" s="156">
        <v>14013456</v>
      </c>
      <c r="X3122" s="156">
        <v>275333</v>
      </c>
      <c r="Y3122" s="156">
        <v>14288789</v>
      </c>
      <c r="Z3122" s="28">
        <v>0.99399999999999999</v>
      </c>
      <c r="AA3122" s="28"/>
      <c r="AB3122" s="111">
        <v>16</v>
      </c>
      <c r="AC3122" s="28">
        <v>0.25</v>
      </c>
      <c r="AD3122" s="28">
        <v>4.4299999999999999E-2</v>
      </c>
      <c r="AE3122" s="139"/>
      <c r="AF3122" s="139"/>
      <c r="AG3122" s="93">
        <v>9737</v>
      </c>
      <c r="AH3122" s="93">
        <v>20056</v>
      </c>
    </row>
    <row r="3123" spans="1:51">
      <c r="A3123" s="13" t="s">
        <v>157</v>
      </c>
      <c r="B3123" s="2" t="s">
        <v>74</v>
      </c>
      <c r="C3123" s="14" t="s">
        <v>63</v>
      </c>
      <c r="D3123" s="2">
        <v>2016</v>
      </c>
      <c r="E3123" s="14">
        <v>2016</v>
      </c>
      <c r="F3123" s="14" t="s">
        <v>101</v>
      </c>
      <c r="G3123" s="93">
        <v>1177</v>
      </c>
      <c r="H3123" s="93">
        <v>13725</v>
      </c>
      <c r="I3123" s="93">
        <v>1</v>
      </c>
      <c r="J3123" s="93">
        <v>26</v>
      </c>
      <c r="K3123" s="93">
        <v>1178</v>
      </c>
      <c r="L3123" s="93">
        <v>13751</v>
      </c>
      <c r="M3123" s="48">
        <v>14929</v>
      </c>
      <c r="N3123" s="48">
        <v>27325</v>
      </c>
      <c r="O3123" s="48">
        <v>2851</v>
      </c>
      <c r="P3123" s="48">
        <v>24400</v>
      </c>
      <c r="Q3123" s="48">
        <v>27251</v>
      </c>
      <c r="R3123" s="48">
        <v>2</v>
      </c>
      <c r="S3123" s="48">
        <v>72</v>
      </c>
      <c r="T3123" s="48">
        <v>74</v>
      </c>
      <c r="U3123" s="48">
        <v>2853</v>
      </c>
      <c r="V3123" s="48">
        <v>24472</v>
      </c>
      <c r="W3123" s="156">
        <v>3664007</v>
      </c>
      <c r="X3123" s="156">
        <v>7759</v>
      </c>
      <c r="Y3123" s="156">
        <v>3671766</v>
      </c>
      <c r="Z3123" s="28">
        <v>0.95279999999999998</v>
      </c>
      <c r="AA3123" s="28"/>
      <c r="AB3123" s="111">
        <v>79</v>
      </c>
      <c r="AC3123" s="28">
        <v>0.253</v>
      </c>
      <c r="AD3123" s="28">
        <v>5.1999999999999998E-2</v>
      </c>
      <c r="AE3123" s="139"/>
      <c r="AF3123" s="139"/>
      <c r="AG3123" s="93">
        <v>2599</v>
      </c>
      <c r="AH3123" s="93">
        <v>5535</v>
      </c>
    </row>
    <row r="3124" spans="1:51">
      <c r="A3124" s="13" t="s">
        <v>158</v>
      </c>
      <c r="B3124" s="2" t="s">
        <v>75</v>
      </c>
      <c r="C3124" s="14" t="s">
        <v>63</v>
      </c>
      <c r="D3124" s="2">
        <v>2016</v>
      </c>
      <c r="E3124" s="14">
        <v>2016</v>
      </c>
      <c r="F3124" s="14" t="s">
        <v>101</v>
      </c>
      <c r="G3124" s="93">
        <v>1360</v>
      </c>
      <c r="H3124" s="93">
        <v>11629</v>
      </c>
      <c r="I3124" s="93">
        <v>1</v>
      </c>
      <c r="J3124" s="93">
        <v>25</v>
      </c>
      <c r="K3124" s="93">
        <v>1361</v>
      </c>
      <c r="L3124" s="93">
        <v>11654</v>
      </c>
      <c r="M3124" s="48">
        <v>13015</v>
      </c>
      <c r="N3124" s="48">
        <v>24486</v>
      </c>
      <c r="O3124" s="48">
        <v>3291</v>
      </c>
      <c r="P3124" s="48">
        <v>21142</v>
      </c>
      <c r="Q3124" s="48">
        <v>24433</v>
      </c>
      <c r="R3124" s="48">
        <v>3</v>
      </c>
      <c r="S3124" s="48">
        <v>50</v>
      </c>
      <c r="T3124" s="48">
        <v>53</v>
      </c>
      <c r="U3124" s="48">
        <v>3294</v>
      </c>
      <c r="V3124" s="48">
        <v>21192</v>
      </c>
      <c r="W3124" s="156">
        <v>3242582</v>
      </c>
      <c r="X3124" s="156">
        <v>6483</v>
      </c>
      <c r="Y3124" s="156">
        <v>3249065</v>
      </c>
      <c r="Z3124" s="28">
        <v>0.96250000000000002</v>
      </c>
      <c r="AA3124" s="28"/>
      <c r="AB3124" s="111">
        <v>79</v>
      </c>
      <c r="AC3124" s="28">
        <v>0.253</v>
      </c>
      <c r="AD3124" s="28">
        <v>5.1999999999999998E-2</v>
      </c>
      <c r="AE3124" s="139"/>
      <c r="AF3124" s="139"/>
      <c r="AG3124" s="93">
        <v>552</v>
      </c>
      <c r="AH3124" s="93">
        <v>900</v>
      </c>
    </row>
    <row r="3125" spans="1:51">
      <c r="A3125" s="13" t="s">
        <v>159</v>
      </c>
      <c r="B3125" s="2" t="s">
        <v>75</v>
      </c>
      <c r="C3125" s="14" t="s">
        <v>63</v>
      </c>
      <c r="D3125" s="2">
        <v>2016</v>
      </c>
      <c r="E3125" s="14">
        <v>2016</v>
      </c>
      <c r="F3125" s="14" t="s">
        <v>101</v>
      </c>
      <c r="G3125" s="93">
        <v>6</v>
      </c>
      <c r="H3125" s="93">
        <v>153</v>
      </c>
      <c r="I3125" s="93">
        <v>0</v>
      </c>
      <c r="J3125" s="93">
        <v>0</v>
      </c>
      <c r="K3125" s="93">
        <v>6</v>
      </c>
      <c r="L3125" s="93">
        <v>153</v>
      </c>
      <c r="M3125" s="48">
        <v>159</v>
      </c>
      <c r="N3125" s="48">
        <v>270</v>
      </c>
      <c r="O3125" s="48">
        <v>16</v>
      </c>
      <c r="P3125" s="48">
        <v>254</v>
      </c>
      <c r="Q3125" s="48">
        <v>270</v>
      </c>
      <c r="R3125" s="48">
        <v>0</v>
      </c>
      <c r="S3125" s="48">
        <v>0</v>
      </c>
      <c r="T3125" s="48">
        <v>0</v>
      </c>
      <c r="U3125" s="48">
        <v>16</v>
      </c>
      <c r="V3125" s="48">
        <v>254</v>
      </c>
      <c r="W3125" s="156">
        <v>36631</v>
      </c>
      <c r="X3125" s="156">
        <v>0</v>
      </c>
      <c r="Y3125" s="156">
        <v>36631</v>
      </c>
      <c r="Z3125" s="28">
        <v>1</v>
      </c>
      <c r="AA3125" s="28"/>
      <c r="AB3125" s="111">
        <v>79</v>
      </c>
      <c r="AC3125" s="28">
        <v>0.253</v>
      </c>
      <c r="AD3125" s="28">
        <v>5.1999999999999998E-2</v>
      </c>
      <c r="AE3125" s="139"/>
      <c r="AF3125" s="139"/>
      <c r="AG3125" s="93">
        <v>2</v>
      </c>
      <c r="AH3125" s="93">
        <v>4</v>
      </c>
    </row>
    <row r="3126" spans="1:51">
      <c r="A3126" s="13" t="s">
        <v>160</v>
      </c>
      <c r="B3126" s="2" t="s">
        <v>75</v>
      </c>
      <c r="C3126" s="14" t="s">
        <v>63</v>
      </c>
      <c r="D3126" s="2">
        <v>2016</v>
      </c>
      <c r="E3126" s="14">
        <v>2016</v>
      </c>
      <c r="F3126" s="14" t="s">
        <v>101</v>
      </c>
      <c r="G3126" s="93">
        <v>413</v>
      </c>
      <c r="H3126" s="93">
        <v>2808</v>
      </c>
      <c r="I3126" s="93">
        <v>1</v>
      </c>
      <c r="J3126" s="93">
        <v>5</v>
      </c>
      <c r="K3126" s="93">
        <v>414</v>
      </c>
      <c r="L3126" s="93">
        <v>2813</v>
      </c>
      <c r="M3126" s="48">
        <v>3227</v>
      </c>
      <c r="N3126" s="48">
        <v>6775</v>
      </c>
      <c r="O3126" s="48">
        <v>1146</v>
      </c>
      <c r="P3126" s="48">
        <v>5615</v>
      </c>
      <c r="Q3126" s="48">
        <v>6761</v>
      </c>
      <c r="R3126" s="48">
        <v>2</v>
      </c>
      <c r="S3126" s="48">
        <v>12</v>
      </c>
      <c r="T3126" s="48">
        <v>14</v>
      </c>
      <c r="U3126" s="48">
        <v>1148</v>
      </c>
      <c r="V3126" s="48">
        <v>5627</v>
      </c>
      <c r="W3126" s="156">
        <v>901864</v>
      </c>
      <c r="X3126" s="156">
        <v>1672</v>
      </c>
      <c r="Y3126" s="156">
        <v>903536</v>
      </c>
      <c r="Z3126" s="28">
        <v>0.91110000000000002</v>
      </c>
      <c r="AA3126" s="28"/>
      <c r="AB3126" s="111">
        <v>79</v>
      </c>
      <c r="AC3126" s="28">
        <v>0.253</v>
      </c>
      <c r="AD3126" s="28">
        <v>5.1999999999999998E-2</v>
      </c>
      <c r="AE3126" s="139"/>
      <c r="AF3126" s="139"/>
      <c r="AG3126" s="93">
        <v>142</v>
      </c>
      <c r="AH3126" s="93">
        <v>245</v>
      </c>
    </row>
    <row r="3127" spans="1:51">
      <c r="A3127" s="13" t="s">
        <v>161</v>
      </c>
      <c r="B3127" s="2" t="s">
        <v>74</v>
      </c>
      <c r="C3127" s="14" t="s">
        <v>63</v>
      </c>
      <c r="D3127" s="2">
        <v>2016</v>
      </c>
      <c r="E3127" s="14">
        <v>2016</v>
      </c>
      <c r="F3127" s="14" t="s">
        <v>101</v>
      </c>
      <c r="G3127" s="93">
        <v>2689</v>
      </c>
      <c r="H3127" s="93">
        <v>19933</v>
      </c>
      <c r="I3127" s="93">
        <v>6</v>
      </c>
      <c r="J3127" s="93">
        <v>114</v>
      </c>
      <c r="K3127" s="93">
        <v>2695</v>
      </c>
      <c r="L3127" s="93">
        <v>20047</v>
      </c>
      <c r="M3127" s="48">
        <v>22742</v>
      </c>
      <c r="N3127" s="48">
        <v>42755</v>
      </c>
      <c r="O3127" s="48">
        <v>6409</v>
      </c>
      <c r="P3127" s="48">
        <v>36053</v>
      </c>
      <c r="Q3127" s="48">
        <v>42462</v>
      </c>
      <c r="R3127" s="48">
        <v>20</v>
      </c>
      <c r="S3127" s="48">
        <v>273</v>
      </c>
      <c r="T3127" s="48">
        <v>293</v>
      </c>
      <c r="U3127" s="48">
        <v>6429</v>
      </c>
      <c r="V3127" s="48">
        <v>36326</v>
      </c>
      <c r="W3127" s="156">
        <v>6065966.8799999999</v>
      </c>
      <c r="X3127" s="156">
        <v>36045.019999999997</v>
      </c>
      <c r="Y3127" s="156">
        <v>6102011.8999999994</v>
      </c>
      <c r="Z3127" s="28">
        <v>0.96879999999999999</v>
      </c>
      <c r="AA3127" s="28"/>
      <c r="AB3127" s="111">
        <v>7</v>
      </c>
      <c r="AC3127" s="28">
        <v>0.14299999999999999</v>
      </c>
      <c r="AD3127" s="28">
        <v>1.95E-2</v>
      </c>
      <c r="AE3127" s="139"/>
      <c r="AF3127" s="139"/>
      <c r="AG3127" s="93">
        <v>2193</v>
      </c>
      <c r="AH3127" s="93">
        <v>4460</v>
      </c>
    </row>
    <row r="3128" spans="1:51">
      <c r="A3128" s="13" t="s">
        <v>162</v>
      </c>
      <c r="B3128" s="2" t="s">
        <v>74</v>
      </c>
      <c r="C3128" s="14" t="s">
        <v>63</v>
      </c>
      <c r="D3128" s="2">
        <v>2016</v>
      </c>
      <c r="E3128" s="14">
        <v>2016</v>
      </c>
      <c r="F3128" s="14" t="s">
        <v>101</v>
      </c>
      <c r="G3128" s="93">
        <v>1555</v>
      </c>
      <c r="H3128" s="93">
        <v>17641</v>
      </c>
      <c r="I3128" s="93">
        <v>12</v>
      </c>
      <c r="J3128" s="93">
        <v>132</v>
      </c>
      <c r="K3128" s="93">
        <v>1567</v>
      </c>
      <c r="L3128" s="93">
        <v>17773</v>
      </c>
      <c r="M3128" s="48">
        <v>19340</v>
      </c>
      <c r="N3128" s="48">
        <v>34281</v>
      </c>
      <c r="O3128" s="48">
        <v>3743</v>
      </c>
      <c r="P3128" s="48">
        <v>30165</v>
      </c>
      <c r="Q3128" s="48">
        <v>33908</v>
      </c>
      <c r="R3128" s="48">
        <v>38</v>
      </c>
      <c r="S3128" s="48">
        <v>335</v>
      </c>
      <c r="T3128" s="48">
        <v>373</v>
      </c>
      <c r="U3128" s="48">
        <v>3781</v>
      </c>
      <c r="V3128" s="48">
        <v>30500</v>
      </c>
      <c r="W3128" s="156">
        <v>4626847</v>
      </c>
      <c r="X3128" s="156">
        <v>35529</v>
      </c>
      <c r="Y3128" s="156">
        <v>4662376</v>
      </c>
      <c r="Z3128" s="28">
        <v>0.90300000000000002</v>
      </c>
      <c r="AA3128" s="28"/>
      <c r="AB3128" s="111">
        <v>79</v>
      </c>
      <c r="AC3128" s="28">
        <v>0.253</v>
      </c>
      <c r="AD3128" s="28">
        <v>5.1999999999999998E-2</v>
      </c>
      <c r="AE3128" s="139"/>
      <c r="AF3128" s="139"/>
      <c r="AG3128" s="93">
        <v>3135</v>
      </c>
      <c r="AH3128" s="93">
        <v>6502</v>
      </c>
    </row>
    <row r="3129" spans="1:51">
      <c r="A3129" s="13" t="s">
        <v>163</v>
      </c>
      <c r="B3129" s="2" t="s">
        <v>75</v>
      </c>
      <c r="C3129" s="14" t="s">
        <v>63</v>
      </c>
      <c r="D3129" s="2">
        <v>2016</v>
      </c>
      <c r="E3129" s="14">
        <v>2016</v>
      </c>
      <c r="F3129" s="14" t="s">
        <v>101</v>
      </c>
      <c r="G3129" s="93">
        <v>5745</v>
      </c>
      <c r="H3129" s="93">
        <v>36512</v>
      </c>
      <c r="I3129" s="93">
        <v>10</v>
      </c>
      <c r="J3129" s="93">
        <v>89</v>
      </c>
      <c r="K3129" s="93">
        <v>5755</v>
      </c>
      <c r="L3129" s="93">
        <v>36601</v>
      </c>
      <c r="M3129" s="48">
        <v>42356</v>
      </c>
      <c r="N3129" s="48">
        <v>88836</v>
      </c>
      <c r="O3129" s="48">
        <v>14905</v>
      </c>
      <c r="P3129" s="48">
        <v>73649</v>
      </c>
      <c r="Q3129" s="48">
        <v>88554</v>
      </c>
      <c r="R3129" s="48">
        <v>39</v>
      </c>
      <c r="S3129" s="48">
        <v>243</v>
      </c>
      <c r="T3129" s="48">
        <v>282</v>
      </c>
      <c r="U3129" s="48">
        <v>14944</v>
      </c>
      <c r="V3129" s="48">
        <v>73892</v>
      </c>
      <c r="W3129" s="156">
        <v>12014073</v>
      </c>
      <c r="X3129" s="156">
        <v>27482</v>
      </c>
      <c r="Y3129" s="156">
        <v>12041555</v>
      </c>
      <c r="Z3129" s="28">
        <v>0.98240000000000005</v>
      </c>
      <c r="AA3129" s="28"/>
      <c r="AB3129" s="111">
        <v>5</v>
      </c>
      <c r="AC3129" s="28">
        <v>0.2</v>
      </c>
      <c r="AD3129" s="28">
        <v>2.58E-2</v>
      </c>
      <c r="AE3129" s="139"/>
      <c r="AF3129" s="139"/>
      <c r="AG3129" s="93">
        <v>5064</v>
      </c>
      <c r="AH3129" s="93">
        <v>11023</v>
      </c>
    </row>
    <row r="3130" spans="1:51">
      <c r="A3130" s="13" t="s">
        <v>164</v>
      </c>
      <c r="B3130" s="2" t="s">
        <v>75</v>
      </c>
      <c r="C3130" s="14" t="s">
        <v>63</v>
      </c>
      <c r="D3130" s="2">
        <v>2016</v>
      </c>
      <c r="E3130" s="14">
        <v>2016</v>
      </c>
      <c r="F3130" s="14" t="s">
        <v>101</v>
      </c>
      <c r="G3130" s="93">
        <v>762</v>
      </c>
      <c r="H3130" s="93">
        <v>5078</v>
      </c>
      <c r="I3130" s="93">
        <v>6</v>
      </c>
      <c r="J3130" s="93">
        <v>33</v>
      </c>
      <c r="K3130" s="93">
        <v>768</v>
      </c>
      <c r="L3130" s="93">
        <v>5111</v>
      </c>
      <c r="M3130" s="48">
        <v>5879</v>
      </c>
      <c r="N3130" s="48">
        <v>13455</v>
      </c>
      <c r="O3130" s="48">
        <v>2152</v>
      </c>
      <c r="P3130" s="48">
        <v>11201</v>
      </c>
      <c r="Q3130" s="48">
        <v>13353</v>
      </c>
      <c r="R3130" s="48">
        <v>21</v>
      </c>
      <c r="S3130" s="48">
        <v>81</v>
      </c>
      <c r="T3130" s="48">
        <v>102</v>
      </c>
      <c r="U3130" s="48">
        <v>2173</v>
      </c>
      <c r="V3130" s="48">
        <v>11282</v>
      </c>
      <c r="W3130" s="156">
        <v>1777158</v>
      </c>
      <c r="X3130" s="156">
        <v>9639</v>
      </c>
      <c r="Y3130" s="156">
        <v>1786797</v>
      </c>
      <c r="Z3130" s="28">
        <v>0.98</v>
      </c>
      <c r="AA3130" s="28"/>
      <c r="AB3130" s="111">
        <v>79</v>
      </c>
      <c r="AC3130" s="28">
        <v>0.253</v>
      </c>
      <c r="AD3130" s="28">
        <v>5.1999999999999998E-2</v>
      </c>
      <c r="AE3130" s="139"/>
      <c r="AF3130" s="139"/>
      <c r="AG3130" s="93">
        <v>630</v>
      </c>
      <c r="AH3130" s="93">
        <v>1415</v>
      </c>
      <c r="AI3130" s="1"/>
      <c r="AJ3130" s="1"/>
      <c r="AK3130" s="1"/>
      <c r="AL3130" s="1"/>
      <c r="AM3130" s="1"/>
      <c r="AN3130" s="1"/>
      <c r="AO3130" s="1"/>
      <c r="AP3130" s="1"/>
      <c r="AQ3130" s="1"/>
      <c r="AR3130" s="1"/>
      <c r="AS3130" s="1"/>
      <c r="AT3130" s="1"/>
      <c r="AU3130" s="1"/>
      <c r="AV3130" s="1"/>
      <c r="AW3130" s="1"/>
      <c r="AX3130" s="1"/>
      <c r="AY3130" s="1"/>
    </row>
    <row r="3131" spans="1:51">
      <c r="A3131" s="13" t="s">
        <v>165</v>
      </c>
      <c r="B3131" s="2" t="s">
        <v>75</v>
      </c>
      <c r="C3131" s="14" t="s">
        <v>63</v>
      </c>
      <c r="D3131" s="2">
        <v>2016</v>
      </c>
      <c r="E3131" s="14">
        <v>2016</v>
      </c>
      <c r="F3131" s="14" t="s">
        <v>101</v>
      </c>
      <c r="G3131" s="93">
        <v>550</v>
      </c>
      <c r="H3131" s="93">
        <v>4104</v>
      </c>
      <c r="I3131" s="93">
        <v>0</v>
      </c>
      <c r="J3131" s="93">
        <v>12</v>
      </c>
      <c r="K3131" s="93">
        <v>550</v>
      </c>
      <c r="L3131" s="93">
        <v>4116</v>
      </c>
      <c r="M3131" s="48">
        <v>4666</v>
      </c>
      <c r="N3131" s="48">
        <v>10176</v>
      </c>
      <c r="O3131" s="48">
        <v>1470</v>
      </c>
      <c r="P3131" s="48">
        <v>8661</v>
      </c>
      <c r="Q3131" s="48">
        <v>10131</v>
      </c>
      <c r="R3131" s="48">
        <v>0</v>
      </c>
      <c r="S3131" s="48">
        <v>45</v>
      </c>
      <c r="T3131" s="48">
        <v>45</v>
      </c>
      <c r="U3131" s="48">
        <v>1470</v>
      </c>
      <c r="V3131" s="48">
        <v>8706</v>
      </c>
      <c r="W3131" s="156">
        <v>1314451</v>
      </c>
      <c r="X3131" s="156">
        <v>5955</v>
      </c>
      <c r="Y3131" s="156">
        <v>1320406</v>
      </c>
      <c r="Z3131" s="28">
        <v>0.94689999999999996</v>
      </c>
      <c r="AA3131" s="28"/>
      <c r="AB3131" s="111">
        <v>79</v>
      </c>
      <c r="AC3131" s="28">
        <v>0.253</v>
      </c>
      <c r="AD3131" s="28">
        <v>5.1999999999999998E-2</v>
      </c>
      <c r="AE3131" s="139"/>
      <c r="AF3131" s="139"/>
      <c r="AG3131" s="93">
        <v>419</v>
      </c>
      <c r="AH3131" s="93">
        <v>899</v>
      </c>
      <c r="AI3131" s="1"/>
      <c r="AJ3131" s="1"/>
      <c r="AK3131" s="1"/>
      <c r="AL3131" s="1"/>
      <c r="AM3131" s="1"/>
      <c r="AN3131" s="1"/>
      <c r="AO3131" s="1"/>
      <c r="AP3131" s="1"/>
      <c r="AQ3131" s="1"/>
      <c r="AR3131" s="1"/>
      <c r="AS3131" s="1"/>
      <c r="AT3131" s="1"/>
      <c r="AU3131" s="1"/>
      <c r="AV3131" s="1"/>
      <c r="AW3131" s="1"/>
      <c r="AX3131" s="1"/>
      <c r="AY3131" s="1"/>
    </row>
    <row r="3132" spans="1:51">
      <c r="A3132" s="13" t="s">
        <v>166</v>
      </c>
      <c r="B3132" s="2" t="s">
        <v>75</v>
      </c>
      <c r="C3132" s="14" t="s">
        <v>63</v>
      </c>
      <c r="D3132" s="2">
        <v>2016</v>
      </c>
      <c r="E3132" s="14">
        <v>2016</v>
      </c>
      <c r="F3132" s="14" t="s">
        <v>101</v>
      </c>
      <c r="G3132" s="93">
        <v>66</v>
      </c>
      <c r="H3132" s="93">
        <v>938</v>
      </c>
      <c r="I3132" s="93">
        <v>0</v>
      </c>
      <c r="J3132" s="93">
        <v>0</v>
      </c>
      <c r="K3132" s="93">
        <v>66</v>
      </c>
      <c r="L3132" s="93">
        <v>938</v>
      </c>
      <c r="M3132" s="48">
        <v>1004</v>
      </c>
      <c r="N3132" s="48">
        <v>1756</v>
      </c>
      <c r="O3132" s="48">
        <v>165</v>
      </c>
      <c r="P3132" s="48">
        <v>1591</v>
      </c>
      <c r="Q3132" s="48">
        <v>1756</v>
      </c>
      <c r="R3132" s="48">
        <v>0</v>
      </c>
      <c r="S3132" s="48">
        <v>0</v>
      </c>
      <c r="T3132" s="48">
        <v>0</v>
      </c>
      <c r="U3132" s="48">
        <v>165</v>
      </c>
      <c r="V3132" s="48">
        <v>1591</v>
      </c>
      <c r="W3132" s="156">
        <v>253710</v>
      </c>
      <c r="X3132" s="156">
        <v>0</v>
      </c>
      <c r="Y3132" s="156">
        <v>253710</v>
      </c>
      <c r="Z3132" s="28">
        <v>0.9778</v>
      </c>
      <c r="AA3132" s="28"/>
      <c r="AB3132" s="111">
        <v>79</v>
      </c>
      <c r="AC3132" s="28">
        <v>0.253</v>
      </c>
      <c r="AD3132" s="28">
        <v>5.1999999999999998E-2</v>
      </c>
      <c r="AE3132" s="139"/>
      <c r="AF3132" s="139"/>
      <c r="AG3132" s="93">
        <v>27</v>
      </c>
      <c r="AH3132" s="93">
        <v>39</v>
      </c>
      <c r="AI3132" s="1"/>
      <c r="AJ3132" s="1"/>
      <c r="AK3132" s="1"/>
      <c r="AL3132" s="1"/>
      <c r="AM3132" s="1"/>
      <c r="AN3132" s="1"/>
      <c r="AO3132" s="1"/>
      <c r="AP3132" s="1"/>
      <c r="AQ3132" s="1"/>
      <c r="AR3132" s="1"/>
      <c r="AS3132" s="1"/>
      <c r="AT3132" s="1"/>
      <c r="AU3132" s="1"/>
      <c r="AV3132" s="1"/>
      <c r="AW3132" s="1"/>
      <c r="AX3132" s="1"/>
      <c r="AY3132" s="1"/>
    </row>
    <row r="3133" spans="1:51">
      <c r="A3133" s="13" t="s">
        <v>167</v>
      </c>
      <c r="B3133" s="2" t="s">
        <v>74</v>
      </c>
      <c r="C3133" s="14" t="s">
        <v>63</v>
      </c>
      <c r="D3133" s="2">
        <v>2016</v>
      </c>
      <c r="E3133" s="14">
        <v>2016</v>
      </c>
      <c r="F3133" s="14" t="s">
        <v>101</v>
      </c>
      <c r="G3133" s="93">
        <v>8064</v>
      </c>
      <c r="H3133" s="93">
        <v>44268</v>
      </c>
      <c r="I3133" s="93">
        <v>21</v>
      </c>
      <c r="J3133" s="93">
        <v>447</v>
      </c>
      <c r="K3133" s="93">
        <v>8085</v>
      </c>
      <c r="L3133" s="93">
        <v>44715</v>
      </c>
      <c r="M3133" s="48">
        <v>52800</v>
      </c>
      <c r="N3133" s="48">
        <v>123625</v>
      </c>
      <c r="O3133" s="48">
        <v>21961</v>
      </c>
      <c r="P3133" s="48">
        <v>100413</v>
      </c>
      <c r="Q3133" s="48">
        <v>122374</v>
      </c>
      <c r="R3133" s="48">
        <v>75</v>
      </c>
      <c r="S3133" s="48">
        <v>1176</v>
      </c>
      <c r="T3133" s="48">
        <v>1251</v>
      </c>
      <c r="U3133" s="48">
        <v>22036</v>
      </c>
      <c r="V3133" s="48">
        <v>101589</v>
      </c>
      <c r="W3133" s="156">
        <v>16635808</v>
      </c>
      <c r="X3133" s="156">
        <v>139567</v>
      </c>
      <c r="Y3133" s="156">
        <v>16775375</v>
      </c>
      <c r="Z3133" s="28">
        <v>0.997</v>
      </c>
      <c r="AA3133" s="28"/>
      <c r="AB3133" s="111">
        <v>12</v>
      </c>
      <c r="AC3133" s="28">
        <v>8.3000000000000004E-2</v>
      </c>
      <c r="AD3133" s="28">
        <v>4.1200000000000001E-2</v>
      </c>
      <c r="AE3133" s="139"/>
      <c r="AF3133" s="139"/>
      <c r="AG3133" s="93">
        <v>8024</v>
      </c>
      <c r="AH3133" s="93">
        <v>18900</v>
      </c>
      <c r="AI3133" s="1"/>
      <c r="AJ3133" s="1"/>
      <c r="AK3133" s="1"/>
      <c r="AL3133" s="1"/>
      <c r="AM3133" s="1"/>
      <c r="AN3133" s="1"/>
      <c r="AO3133" s="1"/>
      <c r="AP3133" s="1"/>
      <c r="AQ3133" s="1"/>
      <c r="AR3133" s="1"/>
      <c r="AS3133" s="1"/>
      <c r="AT3133" s="1"/>
      <c r="AU3133" s="1"/>
      <c r="AV3133" s="1"/>
      <c r="AW3133" s="1"/>
      <c r="AX3133" s="1"/>
      <c r="AY3133" s="1"/>
    </row>
    <row r="3134" spans="1:51">
      <c r="A3134" s="13" t="s">
        <v>168</v>
      </c>
      <c r="B3134" s="2" t="s">
        <v>75</v>
      </c>
      <c r="C3134" s="14" t="s">
        <v>63</v>
      </c>
      <c r="D3134" s="2">
        <v>2016</v>
      </c>
      <c r="E3134" s="14">
        <v>2016</v>
      </c>
      <c r="F3134" s="14" t="s">
        <v>101</v>
      </c>
      <c r="G3134" s="93">
        <v>302</v>
      </c>
      <c r="H3134" s="93">
        <v>2870</v>
      </c>
      <c r="I3134" s="93">
        <v>0</v>
      </c>
      <c r="J3134" s="93">
        <v>6</v>
      </c>
      <c r="K3134" s="93">
        <v>302</v>
      </c>
      <c r="L3134" s="93">
        <v>2876</v>
      </c>
      <c r="M3134" s="48">
        <v>3178</v>
      </c>
      <c r="N3134" s="48">
        <v>5458</v>
      </c>
      <c r="O3134" s="48">
        <v>736</v>
      </c>
      <c r="P3134" s="48">
        <v>4706</v>
      </c>
      <c r="Q3134" s="48">
        <v>5442</v>
      </c>
      <c r="R3134" s="48">
        <v>1</v>
      </c>
      <c r="S3134" s="48">
        <v>15</v>
      </c>
      <c r="T3134" s="48">
        <v>16</v>
      </c>
      <c r="U3134" s="48">
        <v>737</v>
      </c>
      <c r="V3134" s="48">
        <v>4721</v>
      </c>
      <c r="W3134" s="156">
        <v>733606</v>
      </c>
      <c r="X3134" s="156">
        <v>1828</v>
      </c>
      <c r="Y3134" s="156">
        <v>735434</v>
      </c>
      <c r="Z3134" s="28">
        <v>0.98609999999999998</v>
      </c>
      <c r="AA3134" s="28"/>
      <c r="AB3134" s="111">
        <v>79</v>
      </c>
      <c r="AC3134" s="28">
        <v>0.253</v>
      </c>
      <c r="AD3134" s="28">
        <v>5.1999999999999998E-2</v>
      </c>
      <c r="AE3134" s="139"/>
      <c r="AF3134" s="139"/>
      <c r="AG3134" s="93">
        <v>105</v>
      </c>
      <c r="AH3134" s="93">
        <v>159</v>
      </c>
      <c r="AI3134" s="1"/>
      <c r="AJ3134" s="1"/>
      <c r="AK3134" s="1"/>
      <c r="AL3134" s="1"/>
      <c r="AM3134" s="1"/>
      <c r="AN3134" s="1"/>
      <c r="AO3134" s="1"/>
      <c r="AP3134" s="1"/>
      <c r="AQ3134" s="1"/>
      <c r="AR3134" s="1"/>
      <c r="AS3134" s="1"/>
      <c r="AT3134" s="1"/>
      <c r="AU3134" s="1"/>
      <c r="AV3134" s="1"/>
      <c r="AW3134" s="1"/>
      <c r="AX3134" s="1"/>
      <c r="AY3134" s="1"/>
    </row>
    <row r="3135" spans="1:51">
      <c r="A3135" s="13" t="s">
        <v>169</v>
      </c>
      <c r="B3135" s="2" t="s">
        <v>74</v>
      </c>
      <c r="C3135" s="14" t="s">
        <v>63</v>
      </c>
      <c r="D3135" s="2">
        <v>2016</v>
      </c>
      <c r="E3135" s="14">
        <v>2016</v>
      </c>
      <c r="F3135" s="14" t="s">
        <v>101</v>
      </c>
      <c r="G3135" s="93">
        <v>2987</v>
      </c>
      <c r="H3135" s="93">
        <v>34324</v>
      </c>
      <c r="I3135" s="93">
        <v>9</v>
      </c>
      <c r="J3135" s="93">
        <v>302</v>
      </c>
      <c r="K3135" s="93">
        <v>2996</v>
      </c>
      <c r="L3135" s="93">
        <v>34626</v>
      </c>
      <c r="M3135" s="48">
        <v>37622</v>
      </c>
      <c r="N3135" s="48">
        <v>75291</v>
      </c>
      <c r="O3135" s="48">
        <v>7708</v>
      </c>
      <c r="P3135" s="48">
        <v>66928</v>
      </c>
      <c r="Q3135" s="48">
        <v>74636</v>
      </c>
      <c r="R3135" s="48">
        <v>32</v>
      </c>
      <c r="S3135" s="48">
        <v>623</v>
      </c>
      <c r="T3135" s="48">
        <v>655</v>
      </c>
      <c r="U3135" s="48">
        <v>7740</v>
      </c>
      <c r="V3135" s="48">
        <v>67551</v>
      </c>
      <c r="W3135" s="156">
        <v>10217198</v>
      </c>
      <c r="X3135" s="156">
        <v>125556</v>
      </c>
      <c r="Y3135" s="156">
        <v>10342754</v>
      </c>
      <c r="Z3135" s="28">
        <v>0.98829999999999996</v>
      </c>
      <c r="AA3135" s="28"/>
      <c r="AB3135" s="111">
        <v>11</v>
      </c>
      <c r="AC3135" s="28">
        <v>0.36399999999999999</v>
      </c>
      <c r="AD3135" s="28">
        <v>6.0999999999999999E-2</v>
      </c>
      <c r="AE3135" s="139"/>
      <c r="AF3135" s="139"/>
      <c r="AG3135" s="93">
        <v>6947</v>
      </c>
      <c r="AH3135" s="93">
        <v>15761</v>
      </c>
      <c r="AI3135" s="1"/>
      <c r="AJ3135" s="1"/>
      <c r="AK3135" s="1"/>
      <c r="AL3135" s="1"/>
      <c r="AM3135" s="1"/>
      <c r="AN3135" s="1"/>
      <c r="AO3135" s="1"/>
      <c r="AP3135" s="1"/>
      <c r="AQ3135" s="1"/>
      <c r="AR3135" s="1"/>
      <c r="AS3135" s="1"/>
      <c r="AT3135" s="1"/>
      <c r="AU3135" s="1"/>
      <c r="AV3135" s="1"/>
      <c r="AW3135" s="1"/>
      <c r="AX3135" s="1"/>
      <c r="AY3135" s="1"/>
    </row>
    <row r="3136" spans="1:51">
      <c r="A3136" s="13" t="s">
        <v>170</v>
      </c>
      <c r="B3136" s="2" t="s">
        <v>74</v>
      </c>
      <c r="C3136" s="14" t="s">
        <v>63</v>
      </c>
      <c r="D3136" s="2">
        <v>2016</v>
      </c>
      <c r="E3136" s="14">
        <v>2016</v>
      </c>
      <c r="F3136" s="14" t="s">
        <v>101</v>
      </c>
      <c r="G3136" s="93">
        <v>976</v>
      </c>
      <c r="H3136" s="93">
        <v>9733</v>
      </c>
      <c r="I3136" s="93">
        <v>24</v>
      </c>
      <c r="J3136" s="93">
        <v>123</v>
      </c>
      <c r="K3136" s="93">
        <v>1000</v>
      </c>
      <c r="L3136" s="93">
        <v>9856</v>
      </c>
      <c r="M3136" s="48">
        <v>10856</v>
      </c>
      <c r="N3136" s="48">
        <v>21205</v>
      </c>
      <c r="O3136" s="48">
        <v>2544</v>
      </c>
      <c r="P3136" s="48">
        <v>18259</v>
      </c>
      <c r="Q3136" s="48">
        <v>20803</v>
      </c>
      <c r="R3136" s="48">
        <v>93</v>
      </c>
      <c r="S3136" s="48">
        <v>309</v>
      </c>
      <c r="T3136" s="48">
        <v>402</v>
      </c>
      <c r="U3136" s="48">
        <v>2637</v>
      </c>
      <c r="V3136" s="48">
        <v>18568</v>
      </c>
      <c r="W3136" s="156">
        <v>2825076</v>
      </c>
      <c r="X3136" s="156">
        <v>46564</v>
      </c>
      <c r="Y3136" s="156">
        <v>2871640</v>
      </c>
      <c r="Z3136" s="28">
        <v>0.97130000000000005</v>
      </c>
      <c r="AA3136" s="28"/>
      <c r="AB3136" s="111">
        <v>79</v>
      </c>
      <c r="AC3136" s="28">
        <v>0.253</v>
      </c>
      <c r="AD3136" s="28">
        <v>5.1999999999999998E-2</v>
      </c>
      <c r="AE3136" s="139"/>
      <c r="AF3136" s="139"/>
      <c r="AG3136" s="93">
        <v>940</v>
      </c>
      <c r="AH3136" s="93">
        <v>1883</v>
      </c>
      <c r="AI3136" s="1"/>
      <c r="AJ3136" s="1"/>
      <c r="AK3136" s="1"/>
      <c r="AL3136" s="1"/>
      <c r="AM3136" s="1"/>
      <c r="AN3136" s="1"/>
      <c r="AO3136" s="1"/>
      <c r="AP3136" s="1"/>
      <c r="AQ3136" s="1"/>
      <c r="AR3136" s="1"/>
      <c r="AS3136" s="1"/>
      <c r="AT3136" s="1"/>
      <c r="AU3136" s="1"/>
      <c r="AV3136" s="1"/>
      <c r="AW3136" s="1"/>
      <c r="AX3136" s="1"/>
      <c r="AY3136" s="1"/>
    </row>
    <row r="3137" spans="1:51">
      <c r="A3137" s="13" t="s">
        <v>171</v>
      </c>
      <c r="B3137" s="2" t="s">
        <v>75</v>
      </c>
      <c r="C3137" s="14" t="s">
        <v>63</v>
      </c>
      <c r="D3137" s="2">
        <v>2016</v>
      </c>
      <c r="E3137" s="14">
        <v>2016</v>
      </c>
      <c r="F3137" s="14" t="s">
        <v>101</v>
      </c>
      <c r="G3137" s="93">
        <v>809</v>
      </c>
      <c r="H3137" s="93">
        <v>5444</v>
      </c>
      <c r="I3137" s="93">
        <v>1</v>
      </c>
      <c r="J3137" s="93">
        <v>18</v>
      </c>
      <c r="K3137" s="93">
        <v>810</v>
      </c>
      <c r="L3137" s="93">
        <v>5462</v>
      </c>
      <c r="M3137" s="48">
        <v>6272</v>
      </c>
      <c r="N3137" s="48">
        <v>13529</v>
      </c>
      <c r="O3137" s="48">
        <v>2165</v>
      </c>
      <c r="P3137" s="48">
        <v>11306</v>
      </c>
      <c r="Q3137" s="48">
        <v>13471</v>
      </c>
      <c r="R3137" s="48">
        <v>5</v>
      </c>
      <c r="S3137" s="48">
        <v>53</v>
      </c>
      <c r="T3137" s="48">
        <v>58</v>
      </c>
      <c r="U3137" s="48">
        <v>2170</v>
      </c>
      <c r="V3137" s="48">
        <v>11359</v>
      </c>
      <c r="W3137" s="156">
        <v>1853416</v>
      </c>
      <c r="X3137" s="156">
        <v>5686</v>
      </c>
      <c r="Y3137" s="156">
        <v>1859102</v>
      </c>
      <c r="Z3137" s="28">
        <v>0.99590000000000001</v>
      </c>
      <c r="AA3137" s="28"/>
      <c r="AB3137" s="111">
        <v>79</v>
      </c>
      <c r="AC3137" s="28">
        <v>0.253</v>
      </c>
      <c r="AD3137" s="28">
        <v>5.1999999999999998E-2</v>
      </c>
      <c r="AE3137" s="139"/>
      <c r="AF3137" s="139"/>
      <c r="AG3137" s="93">
        <v>482</v>
      </c>
      <c r="AH3137" s="93">
        <v>999</v>
      </c>
      <c r="AI3137" s="1"/>
      <c r="AJ3137" s="1"/>
      <c r="AK3137" s="1"/>
      <c r="AL3137" s="1"/>
      <c r="AM3137" s="1"/>
      <c r="AN3137" s="1"/>
      <c r="AO3137" s="1"/>
      <c r="AP3137" s="1"/>
      <c r="AQ3137" s="1"/>
      <c r="AR3137" s="1"/>
      <c r="AS3137" s="1"/>
      <c r="AT3137" s="1"/>
      <c r="AU3137" s="1"/>
      <c r="AV3137" s="1"/>
      <c r="AW3137" s="1"/>
      <c r="AX3137" s="1"/>
      <c r="AY3137" s="1"/>
    </row>
    <row r="3138" spans="1:51">
      <c r="A3138" s="51" t="s">
        <v>172</v>
      </c>
      <c r="B3138" s="2" t="s">
        <v>66</v>
      </c>
      <c r="C3138" s="14" t="s">
        <v>185</v>
      </c>
      <c r="D3138" s="2">
        <v>2016</v>
      </c>
      <c r="E3138" s="14">
        <v>2016</v>
      </c>
      <c r="F3138" s="14" t="s">
        <v>101</v>
      </c>
      <c r="G3138" s="93">
        <v>263282</v>
      </c>
      <c r="H3138" s="93">
        <v>1814829</v>
      </c>
      <c r="I3138" s="93">
        <v>2101</v>
      </c>
      <c r="J3138" s="93">
        <v>18739</v>
      </c>
      <c r="K3138" s="93">
        <v>265383</v>
      </c>
      <c r="L3138" s="93">
        <v>1833568</v>
      </c>
      <c r="M3138" s="48">
        <v>2098951</v>
      </c>
      <c r="N3138" s="48">
        <v>4335666</v>
      </c>
      <c r="O3138" s="48">
        <v>673047</v>
      </c>
      <c r="P3138" s="48">
        <v>3614635</v>
      </c>
      <c r="Q3138" s="48">
        <v>4287682</v>
      </c>
      <c r="R3138" s="48">
        <v>7122</v>
      </c>
      <c r="S3138" s="48">
        <v>40862</v>
      </c>
      <c r="T3138" s="48">
        <v>47984</v>
      </c>
      <c r="U3138" s="48">
        <v>680169</v>
      </c>
      <c r="V3138" s="48">
        <v>3655497</v>
      </c>
      <c r="W3138" s="156">
        <v>599103503</v>
      </c>
      <c r="X3138" s="156">
        <v>5847471</v>
      </c>
      <c r="Y3138" s="156">
        <v>604950974</v>
      </c>
      <c r="Z3138" s="28">
        <v>0.97319999999999995</v>
      </c>
      <c r="AA3138" s="28"/>
      <c r="AB3138" s="111">
        <v>589</v>
      </c>
      <c r="AC3138" s="28">
        <v>0.372</v>
      </c>
      <c r="AD3138" s="28">
        <v>6.1800000000000001E-2</v>
      </c>
      <c r="AE3138" s="139"/>
      <c r="AF3138" s="139"/>
      <c r="AG3138" s="93">
        <v>300507</v>
      </c>
      <c r="AH3138" s="93">
        <v>634973</v>
      </c>
      <c r="AI3138" s="2"/>
      <c r="AJ3138" s="2"/>
      <c r="AK3138" s="2"/>
      <c r="AL3138" s="2"/>
      <c r="AM3138" s="2"/>
      <c r="AN3138" s="2"/>
      <c r="AO3138" s="2"/>
      <c r="AP3138" s="2"/>
      <c r="AQ3138" s="2"/>
      <c r="AR3138" s="2"/>
      <c r="AS3138" s="2"/>
      <c r="AT3138" s="2"/>
      <c r="AU3138" s="2"/>
      <c r="AV3138" s="2"/>
      <c r="AW3138" s="2"/>
      <c r="AX3138" s="2"/>
      <c r="AY3138" s="2"/>
    </row>
    <row r="3139" spans="1:51">
      <c r="A3139" s="51" t="s">
        <v>173</v>
      </c>
      <c r="B3139" s="2" t="s">
        <v>74</v>
      </c>
      <c r="C3139" s="14" t="s">
        <v>185</v>
      </c>
      <c r="D3139" s="2">
        <v>2016</v>
      </c>
      <c r="E3139" s="14">
        <v>2016</v>
      </c>
      <c r="F3139" s="14" t="s">
        <v>101</v>
      </c>
      <c r="G3139" s="93">
        <v>6520</v>
      </c>
      <c r="H3139" s="93">
        <v>53246</v>
      </c>
      <c r="I3139" s="93">
        <v>94</v>
      </c>
      <c r="J3139" s="93">
        <v>1173</v>
      </c>
      <c r="K3139" s="93">
        <v>6614</v>
      </c>
      <c r="L3139" s="93">
        <v>54419</v>
      </c>
      <c r="M3139" s="48">
        <v>61033</v>
      </c>
      <c r="N3139" s="48">
        <v>116621</v>
      </c>
      <c r="O3139" s="48">
        <v>15165</v>
      </c>
      <c r="P3139" s="48">
        <v>98426</v>
      </c>
      <c r="Q3139" s="48">
        <v>113591</v>
      </c>
      <c r="R3139" s="48">
        <v>331</v>
      </c>
      <c r="S3139" s="48">
        <v>2699</v>
      </c>
      <c r="T3139" s="48">
        <v>3030</v>
      </c>
      <c r="U3139" s="48">
        <v>15496</v>
      </c>
      <c r="V3139" s="48">
        <v>101125</v>
      </c>
      <c r="W3139" s="156">
        <v>16319261</v>
      </c>
      <c r="X3139" s="156">
        <v>346056</v>
      </c>
      <c r="Y3139" s="156">
        <v>16665317</v>
      </c>
      <c r="Z3139" s="28">
        <v>0.97829999999999995</v>
      </c>
      <c r="AA3139" s="28"/>
      <c r="AB3139" s="111">
        <v>19</v>
      </c>
      <c r="AC3139" s="28">
        <v>0.42099999999999999</v>
      </c>
      <c r="AD3139" s="28">
        <v>6.08E-2</v>
      </c>
      <c r="AE3139" s="139"/>
      <c r="AF3139" s="139"/>
      <c r="AG3139" s="93">
        <v>8134</v>
      </c>
      <c r="AH3139" s="93">
        <v>15821</v>
      </c>
      <c r="AI3139" s="1"/>
      <c r="AJ3139" s="1"/>
      <c r="AK3139" s="1"/>
      <c r="AL3139" s="1"/>
      <c r="AM3139" s="1"/>
      <c r="AN3139" s="1"/>
      <c r="AO3139" s="1"/>
      <c r="AP3139" s="1"/>
      <c r="AQ3139" s="1"/>
      <c r="AR3139" s="1"/>
      <c r="AS3139" s="1"/>
      <c r="AT3139" s="1"/>
      <c r="AU3139" s="1"/>
      <c r="AV3139" s="1"/>
      <c r="AW3139" s="1"/>
      <c r="AX3139" s="1"/>
      <c r="AY3139" s="1"/>
    </row>
    <row r="3140" spans="1:51">
      <c r="A3140" s="51" t="s">
        <v>174</v>
      </c>
      <c r="B3140" s="2" t="s">
        <v>75</v>
      </c>
      <c r="C3140" s="14" t="s">
        <v>185</v>
      </c>
      <c r="D3140" s="2">
        <v>2016</v>
      </c>
      <c r="E3140" s="14">
        <v>2016</v>
      </c>
      <c r="F3140" s="14" t="s">
        <v>101</v>
      </c>
      <c r="G3140" s="93">
        <v>1</v>
      </c>
      <c r="H3140" s="93">
        <v>90</v>
      </c>
      <c r="I3140" s="93">
        <v>0</v>
      </c>
      <c r="J3140" s="93">
        <v>0</v>
      </c>
      <c r="K3140" s="93">
        <v>1</v>
      </c>
      <c r="L3140" s="93">
        <v>90</v>
      </c>
      <c r="M3140" s="48">
        <v>91</v>
      </c>
      <c r="N3140" s="48">
        <v>147</v>
      </c>
      <c r="O3140" s="48">
        <v>2</v>
      </c>
      <c r="P3140" s="48">
        <v>145</v>
      </c>
      <c r="Q3140" s="48">
        <v>147</v>
      </c>
      <c r="R3140" s="48">
        <v>0</v>
      </c>
      <c r="S3140" s="48">
        <v>0</v>
      </c>
      <c r="T3140" s="48">
        <v>0</v>
      </c>
      <c r="U3140" s="48">
        <v>2</v>
      </c>
      <c r="V3140" s="48">
        <v>145</v>
      </c>
      <c r="W3140" s="156">
        <v>17835</v>
      </c>
      <c r="X3140" s="156">
        <v>0</v>
      </c>
      <c r="Y3140" s="156">
        <v>17835</v>
      </c>
      <c r="Z3140" s="28">
        <v>1</v>
      </c>
      <c r="AA3140" s="28"/>
      <c r="AB3140" s="111">
        <v>89</v>
      </c>
      <c r="AC3140" s="28">
        <v>0.25800000000000001</v>
      </c>
      <c r="AD3140" s="28">
        <v>5.7299999999999997E-2</v>
      </c>
      <c r="AE3140" s="139"/>
      <c r="AF3140" s="139"/>
      <c r="AG3140" s="93">
        <v>0</v>
      </c>
      <c r="AH3140" s="93">
        <v>0</v>
      </c>
      <c r="AI3140" s="1"/>
      <c r="AJ3140" s="1"/>
      <c r="AK3140" s="1"/>
      <c r="AL3140" s="1"/>
      <c r="AM3140" s="1"/>
      <c r="AN3140" s="1"/>
      <c r="AO3140" s="1"/>
      <c r="AP3140" s="1"/>
      <c r="AQ3140" s="1"/>
      <c r="AR3140" s="1"/>
      <c r="AS3140" s="1"/>
      <c r="AT3140" s="1"/>
      <c r="AU3140" s="1"/>
      <c r="AV3140" s="1"/>
      <c r="AW3140" s="1"/>
      <c r="AX3140" s="1"/>
      <c r="AY3140" s="1"/>
    </row>
    <row r="3141" spans="1:51">
      <c r="A3141" s="51" t="s">
        <v>175</v>
      </c>
      <c r="B3141" s="2" t="s">
        <v>75</v>
      </c>
      <c r="C3141" s="14" t="s">
        <v>185</v>
      </c>
      <c r="D3141" s="2">
        <v>2016</v>
      </c>
      <c r="E3141" s="14">
        <v>2016</v>
      </c>
      <c r="F3141" s="14" t="s">
        <v>101</v>
      </c>
      <c r="G3141" s="93">
        <v>151</v>
      </c>
      <c r="H3141" s="93">
        <v>1632</v>
      </c>
      <c r="I3141" s="93">
        <v>0</v>
      </c>
      <c r="J3141" s="93">
        <v>1</v>
      </c>
      <c r="K3141" s="93">
        <v>151</v>
      </c>
      <c r="L3141" s="93">
        <v>1633</v>
      </c>
      <c r="M3141" s="48">
        <v>1784</v>
      </c>
      <c r="N3141" s="48">
        <v>3372</v>
      </c>
      <c r="O3141" s="48">
        <v>384</v>
      </c>
      <c r="P3141" s="48">
        <v>2985</v>
      </c>
      <c r="Q3141" s="48">
        <v>3369</v>
      </c>
      <c r="R3141" s="48">
        <v>0</v>
      </c>
      <c r="S3141" s="48">
        <v>3</v>
      </c>
      <c r="T3141" s="48">
        <v>3</v>
      </c>
      <c r="U3141" s="48">
        <v>384</v>
      </c>
      <c r="V3141" s="48">
        <v>2988</v>
      </c>
      <c r="W3141" s="156">
        <v>455323</v>
      </c>
      <c r="X3141" s="156">
        <v>138</v>
      </c>
      <c r="Y3141" s="156">
        <v>455461</v>
      </c>
      <c r="Z3141" s="28">
        <v>0.98839999999999995</v>
      </c>
      <c r="AA3141" s="28"/>
      <c r="AB3141" s="111">
        <v>89</v>
      </c>
      <c r="AC3141" s="28">
        <v>0.25800000000000001</v>
      </c>
      <c r="AD3141" s="28">
        <v>5.7299999999999997E-2</v>
      </c>
      <c r="AE3141" s="139"/>
      <c r="AF3141" s="139"/>
      <c r="AG3141" s="93">
        <v>46</v>
      </c>
      <c r="AH3141" s="93">
        <v>80</v>
      </c>
      <c r="AI3141" s="1"/>
      <c r="AJ3141" s="1"/>
      <c r="AK3141" s="1"/>
      <c r="AL3141" s="1"/>
      <c r="AM3141" s="1"/>
      <c r="AN3141" s="1"/>
      <c r="AO3141" s="1"/>
      <c r="AP3141" s="1"/>
      <c r="AQ3141" s="1"/>
      <c r="AR3141" s="1"/>
      <c r="AS3141" s="1"/>
      <c r="AT3141" s="1"/>
      <c r="AU3141" s="1"/>
      <c r="AV3141" s="1"/>
      <c r="AW3141" s="1"/>
      <c r="AX3141" s="1"/>
      <c r="AY3141" s="1"/>
    </row>
    <row r="3142" spans="1:51">
      <c r="A3142" s="51" t="s">
        <v>176</v>
      </c>
      <c r="B3142" s="2" t="s">
        <v>75</v>
      </c>
      <c r="C3142" s="14" t="s">
        <v>185</v>
      </c>
      <c r="D3142" s="2">
        <v>2016</v>
      </c>
      <c r="E3142" s="14">
        <v>2016</v>
      </c>
      <c r="F3142" s="14" t="s">
        <v>101</v>
      </c>
      <c r="G3142" s="93">
        <v>1762</v>
      </c>
      <c r="H3142" s="93">
        <v>15299</v>
      </c>
      <c r="I3142" s="93">
        <v>5</v>
      </c>
      <c r="J3142" s="93">
        <v>46</v>
      </c>
      <c r="K3142" s="93">
        <v>1767</v>
      </c>
      <c r="L3142" s="93">
        <v>15345</v>
      </c>
      <c r="M3142" s="48">
        <v>17112</v>
      </c>
      <c r="N3142" s="48">
        <v>32351</v>
      </c>
      <c r="O3142" s="48">
        <v>4366</v>
      </c>
      <c r="P3142" s="48">
        <v>27888</v>
      </c>
      <c r="Q3142" s="48">
        <v>32254</v>
      </c>
      <c r="R3142" s="48">
        <v>12</v>
      </c>
      <c r="S3142" s="48">
        <v>85</v>
      </c>
      <c r="T3142" s="48">
        <v>97</v>
      </c>
      <c r="U3142" s="48">
        <v>4378</v>
      </c>
      <c r="V3142" s="48">
        <v>27973</v>
      </c>
      <c r="W3142" s="156">
        <v>4409049</v>
      </c>
      <c r="X3142" s="156">
        <v>12166</v>
      </c>
      <c r="Y3142" s="156">
        <v>4421215</v>
      </c>
      <c r="Z3142" s="28">
        <v>0.95399999999999996</v>
      </c>
      <c r="AA3142" s="28"/>
      <c r="AB3142" s="111">
        <v>89</v>
      </c>
      <c r="AC3142" s="28">
        <v>0.25800000000000001</v>
      </c>
      <c r="AD3142" s="28">
        <v>5.7299999999999997E-2</v>
      </c>
      <c r="AE3142" s="139"/>
      <c r="AF3142" s="139"/>
      <c r="AG3142" s="93">
        <v>853</v>
      </c>
      <c r="AH3142" s="93">
        <v>1481</v>
      </c>
      <c r="AI3142" s="1"/>
      <c r="AJ3142" s="1"/>
      <c r="AK3142" s="1"/>
      <c r="AL3142" s="1"/>
      <c r="AM3142" s="1"/>
      <c r="AN3142" s="1"/>
      <c r="AO3142" s="1"/>
      <c r="AP3142" s="1"/>
      <c r="AQ3142" s="1"/>
      <c r="AR3142" s="1"/>
      <c r="AS3142" s="1"/>
      <c r="AT3142" s="1"/>
      <c r="AU3142" s="1"/>
      <c r="AV3142" s="1"/>
      <c r="AW3142" s="1"/>
      <c r="AX3142" s="1"/>
      <c r="AY3142" s="1"/>
    </row>
    <row r="3143" spans="1:51">
      <c r="A3143" s="51" t="s">
        <v>177</v>
      </c>
      <c r="B3143" s="2" t="s">
        <v>75</v>
      </c>
      <c r="C3143" s="14" t="s">
        <v>185</v>
      </c>
      <c r="D3143" s="2">
        <v>2016</v>
      </c>
      <c r="E3143" s="14">
        <v>2016</v>
      </c>
      <c r="F3143" s="14" t="s">
        <v>101</v>
      </c>
      <c r="G3143" s="93">
        <v>217</v>
      </c>
      <c r="H3143" s="93">
        <v>2587</v>
      </c>
      <c r="I3143" s="93">
        <v>0</v>
      </c>
      <c r="J3143" s="93">
        <v>5</v>
      </c>
      <c r="K3143" s="93">
        <v>217</v>
      </c>
      <c r="L3143" s="93">
        <v>2592</v>
      </c>
      <c r="M3143" s="48">
        <v>2809</v>
      </c>
      <c r="N3143" s="48">
        <v>5194</v>
      </c>
      <c r="O3143" s="48">
        <v>570</v>
      </c>
      <c r="P3143" s="48">
        <v>4613</v>
      </c>
      <c r="Q3143" s="48">
        <v>5183</v>
      </c>
      <c r="R3143" s="48">
        <v>0</v>
      </c>
      <c r="S3143" s="48">
        <v>11</v>
      </c>
      <c r="T3143" s="48">
        <v>11</v>
      </c>
      <c r="U3143" s="48">
        <v>570</v>
      </c>
      <c r="V3143" s="48">
        <v>4624</v>
      </c>
      <c r="W3143" s="156">
        <v>683335</v>
      </c>
      <c r="X3143" s="156">
        <v>1078</v>
      </c>
      <c r="Y3143" s="156">
        <v>684413</v>
      </c>
      <c r="Z3143" s="28">
        <v>0.97760000000000002</v>
      </c>
      <c r="AA3143" s="28"/>
      <c r="AB3143" s="111">
        <v>89</v>
      </c>
      <c r="AC3143" s="28">
        <v>0.25800000000000001</v>
      </c>
      <c r="AD3143" s="28">
        <v>5.7299999999999997E-2</v>
      </c>
      <c r="AE3143" s="139"/>
      <c r="AF3143" s="139"/>
      <c r="AG3143" s="93">
        <v>65</v>
      </c>
      <c r="AH3143" s="93">
        <v>118</v>
      </c>
      <c r="AI3143" s="1"/>
      <c r="AJ3143" s="1"/>
      <c r="AK3143" s="1"/>
      <c r="AL3143" s="1"/>
      <c r="AM3143" s="1"/>
      <c r="AN3143" s="1"/>
      <c r="AO3143" s="1"/>
      <c r="AP3143" s="1"/>
      <c r="AQ3143" s="1"/>
      <c r="AR3143" s="1"/>
      <c r="AS3143" s="1"/>
      <c r="AT3143" s="1"/>
      <c r="AU3143" s="1"/>
      <c r="AV3143" s="1"/>
      <c r="AW3143" s="1"/>
      <c r="AX3143" s="1"/>
      <c r="AY3143" s="1"/>
    </row>
    <row r="3144" spans="1:51">
      <c r="A3144" s="51" t="s">
        <v>178</v>
      </c>
      <c r="B3144" s="2" t="s">
        <v>75</v>
      </c>
      <c r="C3144" s="14" t="s">
        <v>185</v>
      </c>
      <c r="D3144" s="2">
        <v>2016</v>
      </c>
      <c r="E3144" s="14">
        <v>2016</v>
      </c>
      <c r="F3144" s="14" t="s">
        <v>101</v>
      </c>
      <c r="G3144" s="93">
        <v>80</v>
      </c>
      <c r="H3144" s="93">
        <v>555</v>
      </c>
      <c r="I3144" s="93">
        <v>1</v>
      </c>
      <c r="J3144" s="93">
        <v>2</v>
      </c>
      <c r="K3144" s="93">
        <v>81</v>
      </c>
      <c r="L3144" s="93">
        <v>557</v>
      </c>
      <c r="M3144" s="48">
        <v>638</v>
      </c>
      <c r="N3144" s="48">
        <v>1441</v>
      </c>
      <c r="O3144" s="48">
        <v>210</v>
      </c>
      <c r="P3144" s="48">
        <v>1224</v>
      </c>
      <c r="Q3144" s="48">
        <v>1434</v>
      </c>
      <c r="R3144" s="48">
        <v>3</v>
      </c>
      <c r="S3144" s="48">
        <v>4</v>
      </c>
      <c r="T3144" s="48">
        <v>7</v>
      </c>
      <c r="U3144" s="48">
        <v>213</v>
      </c>
      <c r="V3144" s="48">
        <v>1228</v>
      </c>
      <c r="W3144" s="156">
        <v>185737</v>
      </c>
      <c r="X3144" s="156">
        <v>650</v>
      </c>
      <c r="Y3144" s="156">
        <v>186387</v>
      </c>
      <c r="Z3144" s="28">
        <v>0.86670000000000003</v>
      </c>
      <c r="AA3144" s="28"/>
      <c r="AB3144" s="111">
        <v>89</v>
      </c>
      <c r="AC3144" s="28">
        <v>0.25800000000000001</v>
      </c>
      <c r="AD3144" s="28">
        <v>5.7299999999999997E-2</v>
      </c>
      <c r="AE3144" s="139"/>
      <c r="AF3144" s="139"/>
      <c r="AG3144" s="93">
        <v>116</v>
      </c>
      <c r="AH3144" s="93">
        <v>260</v>
      </c>
      <c r="AI3144" s="1"/>
      <c r="AJ3144" s="1"/>
      <c r="AK3144" s="1"/>
      <c r="AL3144" s="1"/>
      <c r="AM3144" s="1"/>
      <c r="AN3144" s="1"/>
      <c r="AO3144" s="1"/>
      <c r="AP3144" s="1"/>
      <c r="AQ3144" s="1"/>
      <c r="AR3144" s="1"/>
      <c r="AS3144" s="1"/>
      <c r="AT3144" s="1"/>
      <c r="AU3144" s="1"/>
      <c r="AV3144" s="1"/>
      <c r="AW3144" s="1"/>
      <c r="AX3144" s="1"/>
      <c r="AY3144" s="1"/>
    </row>
    <row r="3145" spans="1:51">
      <c r="A3145" s="51" t="s">
        <v>179</v>
      </c>
      <c r="B3145" s="2" t="s">
        <v>74</v>
      </c>
      <c r="C3145" s="14" t="s">
        <v>185</v>
      </c>
      <c r="D3145" s="2">
        <v>2016</v>
      </c>
      <c r="E3145" s="14">
        <v>2016</v>
      </c>
      <c r="F3145" s="14" t="s">
        <v>101</v>
      </c>
      <c r="G3145" s="93">
        <v>4229</v>
      </c>
      <c r="H3145" s="93">
        <v>29840</v>
      </c>
      <c r="I3145" s="93">
        <v>40</v>
      </c>
      <c r="J3145" s="93">
        <v>294</v>
      </c>
      <c r="K3145" s="93">
        <v>4269</v>
      </c>
      <c r="L3145" s="93">
        <v>30134</v>
      </c>
      <c r="M3145" s="48">
        <v>34403</v>
      </c>
      <c r="N3145" s="48">
        <v>68288</v>
      </c>
      <c r="O3145" s="48">
        <v>9832</v>
      </c>
      <c r="P3145" s="48">
        <v>57590</v>
      </c>
      <c r="Q3145" s="48">
        <v>67422</v>
      </c>
      <c r="R3145" s="48">
        <v>152</v>
      </c>
      <c r="S3145" s="48">
        <v>714</v>
      </c>
      <c r="T3145" s="48">
        <v>866</v>
      </c>
      <c r="U3145" s="48">
        <v>9984</v>
      </c>
      <c r="V3145" s="48">
        <v>58304</v>
      </c>
      <c r="W3145" s="156">
        <v>9665652</v>
      </c>
      <c r="X3145" s="156">
        <v>96242</v>
      </c>
      <c r="Y3145" s="156">
        <v>9761894</v>
      </c>
      <c r="Z3145" s="28">
        <v>0.96209999999999996</v>
      </c>
      <c r="AA3145" s="28"/>
      <c r="AB3145" s="111">
        <v>13</v>
      </c>
      <c r="AC3145" s="28">
        <v>0.46200000000000002</v>
      </c>
      <c r="AD3145" s="28">
        <v>3.73E-2</v>
      </c>
      <c r="AE3145" s="139"/>
      <c r="AF3145" s="139"/>
      <c r="AG3145" s="93">
        <v>5007</v>
      </c>
      <c r="AH3145" s="93">
        <v>10156</v>
      </c>
      <c r="AI3145" s="1"/>
      <c r="AJ3145" s="1"/>
      <c r="AK3145" s="1"/>
      <c r="AL3145" s="1"/>
      <c r="AM3145" s="1"/>
      <c r="AN3145" s="1"/>
      <c r="AO3145" s="1"/>
      <c r="AP3145" s="1"/>
      <c r="AQ3145" s="1"/>
      <c r="AR3145" s="1"/>
      <c r="AS3145" s="1"/>
      <c r="AT3145" s="1"/>
      <c r="AU3145" s="1"/>
      <c r="AV3145" s="1"/>
      <c r="AW3145" s="1"/>
      <c r="AX3145" s="1"/>
      <c r="AY3145" s="1"/>
    </row>
    <row r="3146" spans="1:51">
      <c r="A3146" s="51" t="s">
        <v>180</v>
      </c>
      <c r="B3146" s="2" t="s">
        <v>75</v>
      </c>
      <c r="C3146" s="14" t="s">
        <v>185</v>
      </c>
      <c r="D3146" s="2">
        <v>2016</v>
      </c>
      <c r="E3146" s="14">
        <v>2016</v>
      </c>
      <c r="F3146" s="14" t="s">
        <v>101</v>
      </c>
      <c r="G3146" s="93">
        <v>422</v>
      </c>
      <c r="H3146" s="93">
        <v>2216</v>
      </c>
      <c r="I3146" s="93">
        <v>0</v>
      </c>
      <c r="J3146" s="93">
        <v>1</v>
      </c>
      <c r="K3146" s="93">
        <v>422</v>
      </c>
      <c r="L3146" s="93">
        <v>2217</v>
      </c>
      <c r="M3146" s="48">
        <v>2639</v>
      </c>
      <c r="N3146" s="48">
        <v>5380</v>
      </c>
      <c r="O3146" s="48">
        <v>1184</v>
      </c>
      <c r="P3146" s="48">
        <v>4194</v>
      </c>
      <c r="Q3146" s="48">
        <v>5378</v>
      </c>
      <c r="R3146" s="48">
        <v>0</v>
      </c>
      <c r="S3146" s="48">
        <v>2</v>
      </c>
      <c r="T3146" s="48">
        <v>2</v>
      </c>
      <c r="U3146" s="48">
        <v>1184</v>
      </c>
      <c r="V3146" s="48">
        <v>4196</v>
      </c>
      <c r="W3146" s="156">
        <v>723597</v>
      </c>
      <c r="X3146" s="156">
        <v>99</v>
      </c>
      <c r="Y3146" s="156">
        <v>723696</v>
      </c>
      <c r="Z3146" s="28">
        <v>0.99050000000000005</v>
      </c>
      <c r="AA3146" s="28"/>
      <c r="AB3146" s="111">
        <v>89</v>
      </c>
      <c r="AC3146" s="28">
        <v>0.25800000000000001</v>
      </c>
      <c r="AD3146" s="28">
        <v>5.7299999999999997E-2</v>
      </c>
      <c r="AE3146" s="139"/>
      <c r="AF3146" s="139"/>
      <c r="AG3146" s="93">
        <v>120</v>
      </c>
      <c r="AH3146" s="93">
        <v>228</v>
      </c>
    </row>
    <row r="3147" spans="1:51">
      <c r="A3147" s="51" t="s">
        <v>181</v>
      </c>
      <c r="B3147" s="2" t="s">
        <v>75</v>
      </c>
      <c r="C3147" s="14" t="s">
        <v>185</v>
      </c>
      <c r="D3147" s="2">
        <v>2016</v>
      </c>
      <c r="E3147" s="14">
        <v>2016</v>
      </c>
      <c r="F3147" s="14" t="s">
        <v>101</v>
      </c>
      <c r="G3147" s="93">
        <v>564</v>
      </c>
      <c r="H3147" s="93">
        <v>6679</v>
      </c>
      <c r="I3147" s="93">
        <v>1</v>
      </c>
      <c r="J3147" s="93">
        <v>18</v>
      </c>
      <c r="K3147" s="93">
        <v>565</v>
      </c>
      <c r="L3147" s="93">
        <v>6697</v>
      </c>
      <c r="M3147" s="48">
        <v>7262</v>
      </c>
      <c r="N3147" s="48">
        <v>12919</v>
      </c>
      <c r="O3147" s="48">
        <v>1351</v>
      </c>
      <c r="P3147" s="48">
        <v>11520</v>
      </c>
      <c r="Q3147" s="48">
        <v>12871</v>
      </c>
      <c r="R3147" s="48">
        <v>2</v>
      </c>
      <c r="S3147" s="48">
        <v>46</v>
      </c>
      <c r="T3147" s="48">
        <v>48</v>
      </c>
      <c r="U3147" s="48">
        <v>1353</v>
      </c>
      <c r="V3147" s="48">
        <v>11566</v>
      </c>
      <c r="W3147" s="156">
        <v>1753236</v>
      </c>
      <c r="X3147" s="156">
        <v>4445</v>
      </c>
      <c r="Y3147" s="156">
        <v>1757681</v>
      </c>
      <c r="Z3147" s="28">
        <v>0.9839</v>
      </c>
      <c r="AA3147" s="28"/>
      <c r="AB3147" s="111">
        <v>89</v>
      </c>
      <c r="AC3147" s="28">
        <v>0.25800000000000001</v>
      </c>
      <c r="AD3147" s="28">
        <v>5.7299999999999997E-2</v>
      </c>
      <c r="AE3147" s="139"/>
      <c r="AF3147" s="139"/>
      <c r="AG3147" s="93">
        <v>371</v>
      </c>
      <c r="AH3147" s="93">
        <v>750</v>
      </c>
    </row>
    <row r="3148" spans="1:51">
      <c r="A3148" s="13" t="s">
        <v>123</v>
      </c>
      <c r="B3148" s="2" t="s">
        <v>74</v>
      </c>
      <c r="C3148" s="14" t="s">
        <v>185</v>
      </c>
      <c r="D3148" s="2">
        <v>2016</v>
      </c>
      <c r="E3148" s="14">
        <v>2016</v>
      </c>
      <c r="F3148" s="14" t="s">
        <v>101</v>
      </c>
      <c r="G3148" s="93">
        <v>12946</v>
      </c>
      <c r="H3148" s="93">
        <v>82280</v>
      </c>
      <c r="I3148" s="93">
        <v>79</v>
      </c>
      <c r="J3148" s="93">
        <v>394</v>
      </c>
      <c r="K3148" s="93">
        <v>13025</v>
      </c>
      <c r="L3148" s="93">
        <v>82674</v>
      </c>
      <c r="M3148" s="48">
        <v>95699</v>
      </c>
      <c r="N3148" s="48">
        <v>221330</v>
      </c>
      <c r="O3148" s="48">
        <v>35272</v>
      </c>
      <c r="P3148" s="48">
        <v>184787</v>
      </c>
      <c r="Q3148" s="48">
        <v>220059</v>
      </c>
      <c r="R3148" s="48">
        <v>272</v>
      </c>
      <c r="S3148" s="48">
        <v>999</v>
      </c>
      <c r="T3148" s="48">
        <v>1271</v>
      </c>
      <c r="U3148" s="48">
        <v>35544</v>
      </c>
      <c r="V3148" s="48">
        <v>185786</v>
      </c>
      <c r="W3148" s="156">
        <v>32081048</v>
      </c>
      <c r="X3148" s="156">
        <v>166613</v>
      </c>
      <c r="Y3148" s="156">
        <v>32247661</v>
      </c>
      <c r="Z3148" s="28">
        <v>0.96299999999999997</v>
      </c>
      <c r="AA3148" s="28"/>
      <c r="AB3148" s="111">
        <v>33</v>
      </c>
      <c r="AC3148" s="28">
        <v>0.27300000000000002</v>
      </c>
      <c r="AD3148" s="28">
        <v>2.2100000000000002E-2</v>
      </c>
      <c r="AE3148" s="139"/>
      <c r="AF3148" s="139"/>
      <c r="AG3148" s="93">
        <v>13379</v>
      </c>
      <c r="AH3148" s="93">
        <v>30208</v>
      </c>
    </row>
    <row r="3149" spans="1:51">
      <c r="A3149" s="13" t="s">
        <v>124</v>
      </c>
      <c r="B3149" s="2" t="s">
        <v>75</v>
      </c>
      <c r="C3149" s="14" t="s">
        <v>185</v>
      </c>
      <c r="D3149" s="2">
        <v>2016</v>
      </c>
      <c r="E3149" s="14">
        <v>2016</v>
      </c>
      <c r="F3149" s="14" t="s">
        <v>101</v>
      </c>
      <c r="G3149" s="93">
        <v>224</v>
      </c>
      <c r="H3149" s="93">
        <v>1362</v>
      </c>
      <c r="I3149" s="93">
        <v>0</v>
      </c>
      <c r="J3149" s="93">
        <v>2</v>
      </c>
      <c r="K3149" s="93">
        <v>224</v>
      </c>
      <c r="L3149" s="93">
        <v>1364</v>
      </c>
      <c r="M3149" s="48">
        <v>1588</v>
      </c>
      <c r="N3149" s="48">
        <v>3695</v>
      </c>
      <c r="O3149" s="48">
        <v>598</v>
      </c>
      <c r="P3149" s="48">
        <v>3086</v>
      </c>
      <c r="Q3149" s="48">
        <v>3684</v>
      </c>
      <c r="R3149" s="48">
        <v>2</v>
      </c>
      <c r="S3149" s="48">
        <v>9</v>
      </c>
      <c r="T3149" s="48">
        <v>11</v>
      </c>
      <c r="U3149" s="48">
        <v>600</v>
      </c>
      <c r="V3149" s="48">
        <v>3095</v>
      </c>
      <c r="W3149" s="156">
        <v>458864</v>
      </c>
      <c r="X3149" s="156">
        <v>856</v>
      </c>
      <c r="Y3149" s="156">
        <v>459720</v>
      </c>
      <c r="Z3149" s="28">
        <v>1</v>
      </c>
      <c r="AA3149" s="28"/>
      <c r="AB3149" s="111">
        <v>89</v>
      </c>
      <c r="AC3149" s="28">
        <v>0.25800000000000001</v>
      </c>
      <c r="AD3149" s="28">
        <v>5.7299999999999997E-2</v>
      </c>
      <c r="AE3149" s="139"/>
      <c r="AF3149" s="139"/>
      <c r="AG3149" s="93">
        <v>219</v>
      </c>
      <c r="AH3149" s="93">
        <v>477</v>
      </c>
    </row>
    <row r="3150" spans="1:51">
      <c r="A3150" s="13" t="s">
        <v>125</v>
      </c>
      <c r="B3150" s="2" t="s">
        <v>75</v>
      </c>
      <c r="C3150" s="14" t="s">
        <v>185</v>
      </c>
      <c r="D3150" s="2">
        <v>2016</v>
      </c>
      <c r="E3150" s="14">
        <v>2016</v>
      </c>
      <c r="F3150" s="14" t="s">
        <v>101</v>
      </c>
      <c r="G3150" s="93">
        <v>941</v>
      </c>
      <c r="H3150" s="93">
        <v>11631</v>
      </c>
      <c r="I3150" s="93">
        <v>0</v>
      </c>
      <c r="J3150" s="93">
        <v>16</v>
      </c>
      <c r="K3150" s="93">
        <v>941</v>
      </c>
      <c r="L3150" s="93">
        <v>11647</v>
      </c>
      <c r="M3150" s="48">
        <v>12588</v>
      </c>
      <c r="N3150" s="48">
        <v>21372</v>
      </c>
      <c r="O3150" s="48">
        <v>2323</v>
      </c>
      <c r="P3150" s="48">
        <v>19009</v>
      </c>
      <c r="Q3150" s="48">
        <v>21332</v>
      </c>
      <c r="R3150" s="48">
        <v>0</v>
      </c>
      <c r="S3150" s="48">
        <v>40</v>
      </c>
      <c r="T3150" s="48">
        <v>40</v>
      </c>
      <c r="U3150" s="48">
        <v>2323</v>
      </c>
      <c r="V3150" s="48">
        <v>19049</v>
      </c>
      <c r="W3150" s="156">
        <v>2975224</v>
      </c>
      <c r="X3150" s="156">
        <v>4631</v>
      </c>
      <c r="Y3150" s="156">
        <v>2979855</v>
      </c>
      <c r="Z3150" s="28">
        <v>0.99099999999999999</v>
      </c>
      <c r="AA3150" s="28"/>
      <c r="AB3150" s="111">
        <v>89</v>
      </c>
      <c r="AC3150" s="28">
        <v>0.25800000000000001</v>
      </c>
      <c r="AD3150" s="28">
        <v>5.7299999999999997E-2</v>
      </c>
      <c r="AE3150" s="139"/>
      <c r="AF3150" s="139"/>
      <c r="AG3150" s="93">
        <v>582</v>
      </c>
      <c r="AH3150" s="93">
        <v>1109</v>
      </c>
    </row>
    <row r="3151" spans="1:51">
      <c r="A3151" s="13" t="s">
        <v>126</v>
      </c>
      <c r="B3151" s="2" t="s">
        <v>75</v>
      </c>
      <c r="C3151" s="14" t="s">
        <v>185</v>
      </c>
      <c r="D3151" s="2">
        <v>2016</v>
      </c>
      <c r="E3151" s="14">
        <v>2016</v>
      </c>
      <c r="F3151" s="14" t="s">
        <v>101</v>
      </c>
      <c r="G3151" s="93">
        <v>2300</v>
      </c>
      <c r="H3151" s="93">
        <v>14977</v>
      </c>
      <c r="I3151" s="93">
        <v>13</v>
      </c>
      <c r="J3151" s="93">
        <v>145</v>
      </c>
      <c r="K3151" s="93">
        <v>2313</v>
      </c>
      <c r="L3151" s="93">
        <v>15122</v>
      </c>
      <c r="M3151" s="48">
        <v>17435</v>
      </c>
      <c r="N3151" s="48">
        <v>42598</v>
      </c>
      <c r="O3151" s="48">
        <v>6520</v>
      </c>
      <c r="P3151" s="48">
        <v>35638</v>
      </c>
      <c r="Q3151" s="48">
        <v>42158</v>
      </c>
      <c r="R3151" s="48">
        <v>36</v>
      </c>
      <c r="S3151" s="48">
        <v>404</v>
      </c>
      <c r="T3151" s="48">
        <v>440</v>
      </c>
      <c r="U3151" s="48">
        <v>6556</v>
      </c>
      <c r="V3151" s="48">
        <v>36042</v>
      </c>
      <c r="W3151" s="156">
        <v>5395918</v>
      </c>
      <c r="X3151" s="156">
        <v>46208</v>
      </c>
      <c r="Y3151" s="156">
        <v>5442126</v>
      </c>
      <c r="Z3151" s="28">
        <v>0.97970000000000002</v>
      </c>
      <c r="AA3151" s="28"/>
      <c r="AB3151" s="111">
        <v>89</v>
      </c>
      <c r="AC3151" s="28">
        <v>0.25800000000000001</v>
      </c>
      <c r="AD3151" s="28">
        <v>5.7299999999999997E-2</v>
      </c>
      <c r="AE3151" s="139"/>
      <c r="AF3151" s="139"/>
      <c r="AG3151" s="93">
        <v>865</v>
      </c>
      <c r="AH3151" s="93">
        <v>1710</v>
      </c>
    </row>
    <row r="3152" spans="1:51">
      <c r="A3152" s="13" t="s">
        <v>127</v>
      </c>
      <c r="B3152" s="2" t="s">
        <v>75</v>
      </c>
      <c r="C3152" s="14" t="s">
        <v>185</v>
      </c>
      <c r="D3152" s="2">
        <v>2016</v>
      </c>
      <c r="E3152" s="14">
        <v>2016</v>
      </c>
      <c r="F3152" s="14" t="s">
        <v>101</v>
      </c>
      <c r="G3152" s="93">
        <v>104</v>
      </c>
      <c r="H3152" s="93">
        <v>963</v>
      </c>
      <c r="I3152" s="93">
        <v>1</v>
      </c>
      <c r="J3152" s="93">
        <v>2</v>
      </c>
      <c r="K3152" s="93">
        <v>105</v>
      </c>
      <c r="L3152" s="93">
        <v>965</v>
      </c>
      <c r="M3152" s="48">
        <v>1070</v>
      </c>
      <c r="N3152" s="48">
        <v>2070</v>
      </c>
      <c r="O3152" s="48">
        <v>280</v>
      </c>
      <c r="P3152" s="48">
        <v>1782</v>
      </c>
      <c r="Q3152" s="48">
        <v>2062</v>
      </c>
      <c r="R3152" s="48">
        <v>1</v>
      </c>
      <c r="S3152" s="48">
        <v>7</v>
      </c>
      <c r="T3152" s="48">
        <v>8</v>
      </c>
      <c r="U3152" s="48">
        <v>281</v>
      </c>
      <c r="V3152" s="48">
        <v>1789</v>
      </c>
      <c r="W3152" s="156">
        <v>257484</v>
      </c>
      <c r="X3152" s="156">
        <v>496</v>
      </c>
      <c r="Y3152" s="156">
        <v>257980</v>
      </c>
      <c r="Z3152" s="28">
        <v>0.98509999999999998</v>
      </c>
      <c r="AA3152" s="28"/>
      <c r="AB3152" s="111">
        <v>89</v>
      </c>
      <c r="AC3152" s="28">
        <v>0.25800000000000001</v>
      </c>
      <c r="AD3152" s="28">
        <v>5.7299999999999997E-2</v>
      </c>
      <c r="AE3152" s="139"/>
      <c r="AF3152" s="139"/>
      <c r="AG3152" s="93">
        <v>70</v>
      </c>
      <c r="AH3152" s="93">
        <v>139</v>
      </c>
    </row>
    <row r="3153" spans="1:34">
      <c r="A3153" s="13" t="s">
        <v>128</v>
      </c>
      <c r="B3153" s="2" t="s">
        <v>75</v>
      </c>
      <c r="C3153" s="14" t="s">
        <v>185</v>
      </c>
      <c r="D3153" s="2">
        <v>2016</v>
      </c>
      <c r="E3153" s="14">
        <v>2016</v>
      </c>
      <c r="F3153" s="14" t="s">
        <v>101</v>
      </c>
      <c r="G3153" s="93">
        <v>10075</v>
      </c>
      <c r="H3153" s="93">
        <v>60520</v>
      </c>
      <c r="I3153" s="93">
        <v>20</v>
      </c>
      <c r="J3153" s="93">
        <v>404</v>
      </c>
      <c r="K3153" s="93">
        <v>10095</v>
      </c>
      <c r="L3153" s="93">
        <v>60924</v>
      </c>
      <c r="M3153" s="48">
        <v>71019</v>
      </c>
      <c r="N3153" s="48">
        <v>165185</v>
      </c>
      <c r="O3153" s="48">
        <v>26958</v>
      </c>
      <c r="P3153" s="48">
        <v>137237</v>
      </c>
      <c r="Q3153" s="48">
        <v>164195</v>
      </c>
      <c r="R3153" s="48">
        <v>66</v>
      </c>
      <c r="S3153" s="48">
        <v>924</v>
      </c>
      <c r="T3153" s="48">
        <v>990</v>
      </c>
      <c r="U3153" s="48">
        <v>27024</v>
      </c>
      <c r="V3153" s="48">
        <v>138161</v>
      </c>
      <c r="W3153" s="156">
        <v>21986468</v>
      </c>
      <c r="X3153" s="156">
        <v>131098</v>
      </c>
      <c r="Y3153" s="156">
        <v>22117566</v>
      </c>
      <c r="Z3153" s="28">
        <v>0.98870000000000002</v>
      </c>
      <c r="AA3153" s="28"/>
      <c r="AB3153" s="111">
        <v>21</v>
      </c>
      <c r="AC3153" s="28">
        <v>0.14299999999999999</v>
      </c>
      <c r="AD3153" s="28">
        <v>1.2999999999999999E-2</v>
      </c>
      <c r="AE3153" s="139"/>
      <c r="AF3153" s="139"/>
      <c r="AG3153" s="93">
        <v>9931</v>
      </c>
      <c r="AH3153" s="93">
        <v>22696</v>
      </c>
    </row>
    <row r="3154" spans="1:34">
      <c r="A3154" s="13" t="s">
        <v>129</v>
      </c>
      <c r="B3154" s="2" t="s">
        <v>75</v>
      </c>
      <c r="C3154" s="14" t="s">
        <v>185</v>
      </c>
      <c r="D3154" s="2">
        <v>2016</v>
      </c>
      <c r="E3154" s="14">
        <v>2016</v>
      </c>
      <c r="F3154" s="14" t="s">
        <v>101</v>
      </c>
      <c r="G3154" s="93">
        <v>1417</v>
      </c>
      <c r="H3154" s="93">
        <v>9356</v>
      </c>
      <c r="I3154" s="93">
        <v>5</v>
      </c>
      <c r="J3154" s="93">
        <v>59</v>
      </c>
      <c r="K3154" s="93">
        <v>1422</v>
      </c>
      <c r="L3154" s="93">
        <v>9415</v>
      </c>
      <c r="M3154" s="48">
        <v>10837</v>
      </c>
      <c r="N3154" s="48">
        <v>24646</v>
      </c>
      <c r="O3154" s="48">
        <v>3891</v>
      </c>
      <c r="P3154" s="48">
        <v>20577</v>
      </c>
      <c r="Q3154" s="48">
        <v>24468</v>
      </c>
      <c r="R3154" s="48">
        <v>16</v>
      </c>
      <c r="S3154" s="48">
        <v>162</v>
      </c>
      <c r="T3154" s="48">
        <v>178</v>
      </c>
      <c r="U3154" s="48">
        <v>3907</v>
      </c>
      <c r="V3154" s="48">
        <v>20739</v>
      </c>
      <c r="W3154" s="156">
        <v>3128138</v>
      </c>
      <c r="X3154" s="156">
        <v>17893</v>
      </c>
      <c r="Y3154" s="156">
        <v>3146031</v>
      </c>
      <c r="Z3154" s="28">
        <v>0.99070000000000003</v>
      </c>
      <c r="AA3154" s="28"/>
      <c r="AB3154" s="111">
        <v>89</v>
      </c>
      <c r="AC3154" s="28">
        <v>0.25800000000000001</v>
      </c>
      <c r="AD3154" s="28">
        <v>5.7299999999999997E-2</v>
      </c>
      <c r="AE3154" s="139"/>
      <c r="AF3154" s="139"/>
      <c r="AG3154" s="93">
        <v>1284</v>
      </c>
      <c r="AH3154" s="93">
        <v>2907</v>
      </c>
    </row>
    <row r="3155" spans="1:34">
      <c r="A3155" s="13" t="s">
        <v>130</v>
      </c>
      <c r="B3155" s="2" t="s">
        <v>75</v>
      </c>
      <c r="C3155" s="14" t="s">
        <v>185</v>
      </c>
      <c r="D3155" s="2">
        <v>2016</v>
      </c>
      <c r="E3155" s="14">
        <v>2016</v>
      </c>
      <c r="F3155" s="14" t="s">
        <v>101</v>
      </c>
      <c r="G3155" s="93">
        <v>603</v>
      </c>
      <c r="H3155" s="93">
        <v>6021</v>
      </c>
      <c r="I3155" s="93">
        <v>2</v>
      </c>
      <c r="J3155" s="93">
        <v>17</v>
      </c>
      <c r="K3155" s="93">
        <v>605</v>
      </c>
      <c r="L3155" s="93">
        <v>6038</v>
      </c>
      <c r="M3155" s="48">
        <v>6643</v>
      </c>
      <c r="N3155" s="48">
        <v>12472</v>
      </c>
      <c r="O3155" s="48">
        <v>1547</v>
      </c>
      <c r="P3155" s="48">
        <v>10881</v>
      </c>
      <c r="Q3155" s="48">
        <v>12428</v>
      </c>
      <c r="R3155" s="48">
        <v>4</v>
      </c>
      <c r="S3155" s="48">
        <v>40</v>
      </c>
      <c r="T3155" s="48">
        <v>44</v>
      </c>
      <c r="U3155" s="48">
        <v>1551</v>
      </c>
      <c r="V3155" s="48">
        <v>10921</v>
      </c>
      <c r="W3155" s="156">
        <v>1695508</v>
      </c>
      <c r="X3155" s="156">
        <v>4050</v>
      </c>
      <c r="Y3155" s="156">
        <v>1699558</v>
      </c>
      <c r="Z3155" s="28">
        <v>0.95960000000000001</v>
      </c>
      <c r="AA3155" s="28"/>
      <c r="AB3155" s="111">
        <v>89</v>
      </c>
      <c r="AC3155" s="28">
        <v>0.25800000000000001</v>
      </c>
      <c r="AD3155" s="28">
        <v>5.7299999999999997E-2</v>
      </c>
      <c r="AE3155" s="139"/>
      <c r="AF3155" s="139"/>
      <c r="AG3155" s="93">
        <v>385</v>
      </c>
      <c r="AH3155" s="93">
        <v>777</v>
      </c>
    </row>
    <row r="3156" spans="1:34">
      <c r="A3156" s="13" t="s">
        <v>131</v>
      </c>
      <c r="B3156" s="2" t="s">
        <v>75</v>
      </c>
      <c r="C3156" s="14" t="s">
        <v>185</v>
      </c>
      <c r="D3156" s="2">
        <v>2016</v>
      </c>
      <c r="E3156" s="14">
        <v>2016</v>
      </c>
      <c r="F3156" s="14" t="s">
        <v>101</v>
      </c>
      <c r="G3156" s="93">
        <v>229</v>
      </c>
      <c r="H3156" s="93">
        <v>1341</v>
      </c>
      <c r="I3156" s="93">
        <v>1</v>
      </c>
      <c r="J3156" s="93">
        <v>1</v>
      </c>
      <c r="K3156" s="93">
        <v>230</v>
      </c>
      <c r="L3156" s="93">
        <v>1342</v>
      </c>
      <c r="M3156" s="48">
        <v>1572</v>
      </c>
      <c r="N3156" s="48">
        <v>3143</v>
      </c>
      <c r="O3156" s="48">
        <v>643</v>
      </c>
      <c r="P3156" s="48">
        <v>2496</v>
      </c>
      <c r="Q3156" s="48">
        <v>3139</v>
      </c>
      <c r="R3156" s="48">
        <v>1</v>
      </c>
      <c r="S3156" s="48">
        <v>3</v>
      </c>
      <c r="T3156" s="48">
        <v>4</v>
      </c>
      <c r="U3156" s="48">
        <v>644</v>
      </c>
      <c r="V3156" s="48">
        <v>2499</v>
      </c>
      <c r="W3156" s="156">
        <v>433521</v>
      </c>
      <c r="X3156" s="156">
        <v>519</v>
      </c>
      <c r="Y3156" s="156">
        <v>434040</v>
      </c>
      <c r="Z3156" s="28">
        <v>0.88749999999999996</v>
      </c>
      <c r="AA3156" s="28"/>
      <c r="AB3156" s="111">
        <v>89</v>
      </c>
      <c r="AC3156" s="28">
        <v>0.25800000000000001</v>
      </c>
      <c r="AD3156" s="28">
        <v>5.7299999999999997E-2</v>
      </c>
      <c r="AE3156" s="139"/>
      <c r="AF3156" s="139"/>
      <c r="AG3156" s="93">
        <v>88</v>
      </c>
      <c r="AH3156" s="93">
        <v>163</v>
      </c>
    </row>
    <row r="3157" spans="1:34">
      <c r="A3157" s="13" t="s">
        <v>132</v>
      </c>
      <c r="B3157" s="2" t="s">
        <v>76</v>
      </c>
      <c r="C3157" s="14" t="s">
        <v>185</v>
      </c>
      <c r="D3157" s="2">
        <v>2016</v>
      </c>
      <c r="E3157" s="14">
        <v>2016</v>
      </c>
      <c r="F3157" s="14" t="s">
        <v>101</v>
      </c>
      <c r="G3157" s="93">
        <v>83360</v>
      </c>
      <c r="H3157" s="93">
        <v>466642</v>
      </c>
      <c r="I3157" s="93">
        <v>971</v>
      </c>
      <c r="J3157" s="93">
        <v>5813</v>
      </c>
      <c r="K3157" s="93">
        <v>84331</v>
      </c>
      <c r="L3157" s="93">
        <v>472455</v>
      </c>
      <c r="M3157" s="48">
        <v>556786</v>
      </c>
      <c r="N3157" s="48">
        <v>1107299</v>
      </c>
      <c r="O3157" s="48">
        <v>203363</v>
      </c>
      <c r="P3157" s="48">
        <v>888824</v>
      </c>
      <c r="Q3157" s="48">
        <v>1092187</v>
      </c>
      <c r="R3157" s="48">
        <v>3234</v>
      </c>
      <c r="S3157" s="48">
        <v>11878</v>
      </c>
      <c r="T3157" s="48">
        <v>15112</v>
      </c>
      <c r="U3157" s="48">
        <v>206597</v>
      </c>
      <c r="V3157" s="48">
        <v>900702</v>
      </c>
      <c r="W3157" s="156">
        <v>161433589</v>
      </c>
      <c r="X3157" s="156">
        <v>2067088</v>
      </c>
      <c r="Y3157" s="156">
        <v>163500677</v>
      </c>
      <c r="Z3157" s="28">
        <v>0.9556</v>
      </c>
      <c r="AA3157" s="28"/>
      <c r="AB3157" s="111">
        <v>116</v>
      </c>
      <c r="AC3157" s="28">
        <v>0.63800000000000001</v>
      </c>
      <c r="AD3157" s="28">
        <v>7.2900000000000006E-2</v>
      </c>
      <c r="AE3157" s="139"/>
      <c r="AF3157" s="139"/>
      <c r="AG3157" s="93">
        <v>96329</v>
      </c>
      <c r="AH3157" s="93">
        <v>194889</v>
      </c>
    </row>
    <row r="3158" spans="1:34">
      <c r="A3158" s="13" t="s">
        <v>133</v>
      </c>
      <c r="B3158" s="2" t="s">
        <v>75</v>
      </c>
      <c r="C3158" s="14" t="s">
        <v>185</v>
      </c>
      <c r="D3158" s="2">
        <v>2016</v>
      </c>
      <c r="E3158" s="14">
        <v>2016</v>
      </c>
      <c r="F3158" s="14" t="s">
        <v>101</v>
      </c>
      <c r="G3158" s="93">
        <v>1795</v>
      </c>
      <c r="H3158" s="93">
        <v>10148</v>
      </c>
      <c r="I3158" s="93">
        <v>2</v>
      </c>
      <c r="J3158" s="93">
        <v>22</v>
      </c>
      <c r="K3158" s="93">
        <v>1797</v>
      </c>
      <c r="L3158" s="93">
        <v>10170</v>
      </c>
      <c r="M3158" s="48">
        <v>11967</v>
      </c>
      <c r="N3158" s="48">
        <v>29182</v>
      </c>
      <c r="O3158" s="48">
        <v>4945</v>
      </c>
      <c r="P3158" s="48">
        <v>24159</v>
      </c>
      <c r="Q3158" s="48">
        <v>29104</v>
      </c>
      <c r="R3158" s="48">
        <v>10</v>
      </c>
      <c r="S3158" s="48">
        <v>68</v>
      </c>
      <c r="T3158" s="48">
        <v>78</v>
      </c>
      <c r="U3158" s="48">
        <v>4955</v>
      </c>
      <c r="V3158" s="48">
        <v>24227</v>
      </c>
      <c r="W3158" s="156">
        <v>3840193</v>
      </c>
      <c r="X3158" s="156">
        <v>5767</v>
      </c>
      <c r="Y3158" s="156">
        <v>3845960</v>
      </c>
      <c r="Z3158" s="28">
        <v>0.99770000000000003</v>
      </c>
      <c r="AA3158" s="28"/>
      <c r="AB3158" s="111">
        <v>89</v>
      </c>
      <c r="AC3158" s="28">
        <v>0.25800000000000001</v>
      </c>
      <c r="AD3158" s="28">
        <v>5.7299999999999997E-2</v>
      </c>
      <c r="AE3158" s="139"/>
      <c r="AF3158" s="139"/>
      <c r="AG3158" s="93">
        <v>2793</v>
      </c>
      <c r="AH3158" s="93">
        <v>6734</v>
      </c>
    </row>
    <row r="3159" spans="1:34">
      <c r="A3159" s="13" t="s">
        <v>134</v>
      </c>
      <c r="B3159" s="2" t="s">
        <v>75</v>
      </c>
      <c r="C3159" s="14" t="s">
        <v>185</v>
      </c>
      <c r="D3159" s="2">
        <v>2016</v>
      </c>
      <c r="E3159" s="14">
        <v>2016</v>
      </c>
      <c r="F3159" s="14" t="s">
        <v>101</v>
      </c>
      <c r="G3159" s="93">
        <v>579</v>
      </c>
      <c r="H3159" s="93">
        <v>5557</v>
      </c>
      <c r="I3159" s="93">
        <v>14</v>
      </c>
      <c r="J3159" s="93">
        <v>147</v>
      </c>
      <c r="K3159" s="93">
        <v>593</v>
      </c>
      <c r="L3159" s="93">
        <v>5704</v>
      </c>
      <c r="M3159" s="48">
        <v>6297</v>
      </c>
      <c r="N3159" s="48">
        <v>10380</v>
      </c>
      <c r="O3159" s="48">
        <v>1291</v>
      </c>
      <c r="P3159" s="48">
        <v>8695</v>
      </c>
      <c r="Q3159" s="48">
        <v>9986</v>
      </c>
      <c r="R3159" s="48">
        <v>45</v>
      </c>
      <c r="S3159" s="48">
        <v>349</v>
      </c>
      <c r="T3159" s="48">
        <v>394</v>
      </c>
      <c r="U3159" s="48">
        <v>1336</v>
      </c>
      <c r="V3159" s="48">
        <v>9044</v>
      </c>
      <c r="W3159" s="156">
        <v>1427904</v>
      </c>
      <c r="X3159" s="156">
        <v>33703</v>
      </c>
      <c r="Y3159" s="156">
        <v>1461607</v>
      </c>
      <c r="Z3159" s="28">
        <v>0.98819999999999997</v>
      </c>
      <c r="AA3159" s="28"/>
      <c r="AB3159" s="111">
        <v>89</v>
      </c>
      <c r="AC3159" s="28">
        <v>0.25800000000000001</v>
      </c>
      <c r="AD3159" s="28">
        <v>5.7299999999999997E-2</v>
      </c>
      <c r="AE3159" s="139"/>
      <c r="AF3159" s="139"/>
      <c r="AG3159" s="93">
        <v>1269</v>
      </c>
      <c r="AH3159" s="93">
        <v>2335</v>
      </c>
    </row>
    <row r="3160" spans="1:34">
      <c r="A3160" s="13" t="s">
        <v>135</v>
      </c>
      <c r="B3160" s="2" t="s">
        <v>75</v>
      </c>
      <c r="C3160" s="14" t="s">
        <v>185</v>
      </c>
      <c r="D3160" s="2">
        <v>2016</v>
      </c>
      <c r="E3160" s="14">
        <v>2016</v>
      </c>
      <c r="F3160" s="14" t="s">
        <v>101</v>
      </c>
      <c r="G3160" s="93">
        <v>115</v>
      </c>
      <c r="H3160" s="93">
        <v>993</v>
      </c>
      <c r="I3160" s="93">
        <v>1</v>
      </c>
      <c r="J3160" s="93">
        <v>3</v>
      </c>
      <c r="K3160" s="93">
        <v>116</v>
      </c>
      <c r="L3160" s="93">
        <v>996</v>
      </c>
      <c r="M3160" s="48">
        <v>1112</v>
      </c>
      <c r="N3160" s="48">
        <v>2035</v>
      </c>
      <c r="O3160" s="48">
        <v>323</v>
      </c>
      <c r="P3160" s="48">
        <v>1707</v>
      </c>
      <c r="Q3160" s="48">
        <v>2030</v>
      </c>
      <c r="R3160" s="48">
        <v>1</v>
      </c>
      <c r="S3160" s="48">
        <v>4</v>
      </c>
      <c r="T3160" s="48">
        <v>5</v>
      </c>
      <c r="U3160" s="48">
        <v>324</v>
      </c>
      <c r="V3160" s="48">
        <v>1711</v>
      </c>
      <c r="W3160" s="156">
        <v>273635</v>
      </c>
      <c r="X3160" s="156">
        <v>794</v>
      </c>
      <c r="Y3160" s="156">
        <v>274429</v>
      </c>
      <c r="Z3160" s="28">
        <v>0.97370000000000001</v>
      </c>
      <c r="AA3160" s="28"/>
      <c r="AB3160" s="111">
        <v>89</v>
      </c>
      <c r="AC3160" s="28">
        <v>0.25800000000000001</v>
      </c>
      <c r="AD3160" s="28">
        <v>5.7299999999999997E-2</v>
      </c>
      <c r="AE3160" s="139"/>
      <c r="AF3160" s="139"/>
      <c r="AG3160" s="93">
        <v>28</v>
      </c>
      <c r="AH3160" s="93">
        <v>46</v>
      </c>
    </row>
    <row r="3161" spans="1:34">
      <c r="A3161" s="13" t="s">
        <v>136</v>
      </c>
      <c r="B3161" s="2" t="s">
        <v>75</v>
      </c>
      <c r="C3161" s="14" t="s">
        <v>185</v>
      </c>
      <c r="D3161" s="2">
        <v>2016</v>
      </c>
      <c r="E3161" s="14">
        <v>2016</v>
      </c>
      <c r="F3161" s="14" t="s">
        <v>101</v>
      </c>
      <c r="G3161" s="93">
        <v>613</v>
      </c>
      <c r="H3161" s="93">
        <v>6158</v>
      </c>
      <c r="I3161" s="93">
        <v>2</v>
      </c>
      <c r="J3161" s="93">
        <v>22</v>
      </c>
      <c r="K3161" s="93">
        <v>615</v>
      </c>
      <c r="L3161" s="93">
        <v>6180</v>
      </c>
      <c r="M3161" s="48">
        <v>6795</v>
      </c>
      <c r="N3161" s="48">
        <v>12678</v>
      </c>
      <c r="O3161" s="48">
        <v>1577</v>
      </c>
      <c r="P3161" s="48">
        <v>11042</v>
      </c>
      <c r="Q3161" s="48">
        <v>12619</v>
      </c>
      <c r="R3161" s="48">
        <v>4</v>
      </c>
      <c r="S3161" s="48">
        <v>55</v>
      </c>
      <c r="T3161" s="48">
        <v>59</v>
      </c>
      <c r="U3161" s="48">
        <v>1581</v>
      </c>
      <c r="V3161" s="48">
        <v>11097</v>
      </c>
      <c r="W3161" s="156">
        <v>1779491</v>
      </c>
      <c r="X3161" s="156">
        <v>6109</v>
      </c>
      <c r="Y3161" s="156">
        <v>1785600</v>
      </c>
      <c r="Z3161" s="28">
        <v>0.94679999999999997</v>
      </c>
      <c r="AA3161" s="28"/>
      <c r="AB3161" s="111">
        <v>89</v>
      </c>
      <c r="AC3161" s="28">
        <v>0.25800000000000001</v>
      </c>
      <c r="AD3161" s="28">
        <v>5.7299999999999997E-2</v>
      </c>
      <c r="AE3161" s="139"/>
      <c r="AF3161" s="139"/>
      <c r="AG3161" s="93">
        <v>530</v>
      </c>
      <c r="AH3161" s="93">
        <v>1172</v>
      </c>
    </row>
    <row r="3162" spans="1:34">
      <c r="A3162" s="13" t="s">
        <v>137</v>
      </c>
      <c r="B3162" s="2" t="s">
        <v>75</v>
      </c>
      <c r="C3162" s="14" t="s">
        <v>185</v>
      </c>
      <c r="D3162" s="2">
        <v>2016</v>
      </c>
      <c r="E3162" s="14">
        <v>2016</v>
      </c>
      <c r="F3162" s="14" t="s">
        <v>101</v>
      </c>
      <c r="G3162" s="93">
        <v>4071</v>
      </c>
      <c r="H3162" s="93">
        <v>20686</v>
      </c>
      <c r="I3162" s="93">
        <v>9</v>
      </c>
      <c r="J3162" s="93">
        <v>36</v>
      </c>
      <c r="K3162" s="93">
        <v>4080</v>
      </c>
      <c r="L3162" s="93">
        <v>20722</v>
      </c>
      <c r="M3162" s="48">
        <v>24802</v>
      </c>
      <c r="N3162" s="48">
        <v>57187</v>
      </c>
      <c r="O3162" s="48">
        <v>10958</v>
      </c>
      <c r="P3162" s="48">
        <v>46100</v>
      </c>
      <c r="Q3162" s="48">
        <v>57058</v>
      </c>
      <c r="R3162" s="48">
        <v>27</v>
      </c>
      <c r="S3162" s="48">
        <v>102</v>
      </c>
      <c r="T3162" s="48">
        <v>129</v>
      </c>
      <c r="U3162" s="48">
        <v>10985</v>
      </c>
      <c r="V3162" s="48">
        <v>46202</v>
      </c>
      <c r="W3162" s="156">
        <v>7602886</v>
      </c>
      <c r="X3162" s="156">
        <v>12246</v>
      </c>
      <c r="Y3162" s="156">
        <v>7615132</v>
      </c>
      <c r="Z3162" s="28">
        <v>0.95420000000000005</v>
      </c>
      <c r="AA3162" s="28"/>
      <c r="AB3162" s="111">
        <v>7</v>
      </c>
      <c r="AC3162" s="28">
        <v>0.28599999999999998</v>
      </c>
      <c r="AD3162" s="28">
        <v>2.58E-2</v>
      </c>
      <c r="AE3162" s="139"/>
      <c r="AF3162" s="139"/>
      <c r="AG3162" s="93">
        <v>3840</v>
      </c>
      <c r="AH3162" s="93">
        <v>8852</v>
      </c>
    </row>
    <row r="3163" spans="1:34">
      <c r="A3163" s="13" t="s">
        <v>138</v>
      </c>
      <c r="B3163" s="2" t="s">
        <v>75</v>
      </c>
      <c r="C3163" s="14" t="s">
        <v>185</v>
      </c>
      <c r="D3163" s="2">
        <v>2016</v>
      </c>
      <c r="E3163" s="14">
        <v>2016</v>
      </c>
      <c r="F3163" s="14" t="s">
        <v>101</v>
      </c>
      <c r="G3163" s="93">
        <v>65</v>
      </c>
      <c r="H3163" s="93">
        <v>455</v>
      </c>
      <c r="I3163" s="93">
        <v>1</v>
      </c>
      <c r="J3163" s="93">
        <v>0</v>
      </c>
      <c r="K3163" s="93">
        <v>66</v>
      </c>
      <c r="L3163" s="93">
        <v>455</v>
      </c>
      <c r="M3163" s="48">
        <v>521</v>
      </c>
      <c r="N3163" s="48">
        <v>1095</v>
      </c>
      <c r="O3163" s="48">
        <v>158</v>
      </c>
      <c r="P3163" s="48">
        <v>935</v>
      </c>
      <c r="Q3163" s="48">
        <v>1093</v>
      </c>
      <c r="R3163" s="48">
        <v>2</v>
      </c>
      <c r="S3163" s="48">
        <v>0</v>
      </c>
      <c r="T3163" s="48">
        <v>2</v>
      </c>
      <c r="U3163" s="48">
        <v>160</v>
      </c>
      <c r="V3163" s="48">
        <v>935</v>
      </c>
      <c r="W3163" s="156">
        <v>150133</v>
      </c>
      <c r="X3163" s="156">
        <v>225</v>
      </c>
      <c r="Y3163" s="156">
        <v>150358</v>
      </c>
      <c r="Z3163" s="28">
        <v>0.96550000000000002</v>
      </c>
      <c r="AA3163" s="28"/>
      <c r="AB3163" s="111">
        <v>89</v>
      </c>
      <c r="AC3163" s="28">
        <v>0.25800000000000001</v>
      </c>
      <c r="AD3163" s="28">
        <v>5.7299999999999997E-2</v>
      </c>
      <c r="AE3163" s="139"/>
      <c r="AF3163" s="139"/>
      <c r="AG3163" s="93">
        <v>45</v>
      </c>
      <c r="AH3163" s="93">
        <v>84</v>
      </c>
    </row>
    <row r="3164" spans="1:34">
      <c r="A3164" s="13" t="s">
        <v>139</v>
      </c>
      <c r="B3164" s="2" t="s">
        <v>75</v>
      </c>
      <c r="C3164" s="14" t="s">
        <v>185</v>
      </c>
      <c r="D3164" s="2">
        <v>2016</v>
      </c>
      <c r="E3164" s="14">
        <v>2016</v>
      </c>
      <c r="F3164" s="14" t="s">
        <v>101</v>
      </c>
      <c r="G3164" s="93">
        <v>16</v>
      </c>
      <c r="H3164" s="93">
        <v>428</v>
      </c>
      <c r="I3164" s="93">
        <v>0</v>
      </c>
      <c r="J3164" s="93">
        <v>1</v>
      </c>
      <c r="K3164" s="93">
        <v>16</v>
      </c>
      <c r="L3164" s="93">
        <v>429</v>
      </c>
      <c r="M3164" s="48">
        <v>445</v>
      </c>
      <c r="N3164" s="48">
        <v>790</v>
      </c>
      <c r="O3164" s="48">
        <v>42</v>
      </c>
      <c r="P3164" s="48">
        <v>745</v>
      </c>
      <c r="Q3164" s="48">
        <v>787</v>
      </c>
      <c r="R3164" s="48">
        <v>0</v>
      </c>
      <c r="S3164" s="48">
        <v>3</v>
      </c>
      <c r="T3164" s="48">
        <v>3</v>
      </c>
      <c r="U3164" s="48">
        <v>42</v>
      </c>
      <c r="V3164" s="48">
        <v>748</v>
      </c>
      <c r="W3164" s="156">
        <v>107203</v>
      </c>
      <c r="X3164" s="156">
        <v>308</v>
      </c>
      <c r="Y3164" s="156">
        <v>107511</v>
      </c>
      <c r="Z3164" s="28">
        <v>1</v>
      </c>
      <c r="AA3164" s="28"/>
      <c r="AB3164" s="111">
        <v>89</v>
      </c>
      <c r="AC3164" s="28">
        <v>0.25800000000000001</v>
      </c>
      <c r="AD3164" s="28">
        <v>5.7299999999999997E-2</v>
      </c>
      <c r="AE3164" s="139"/>
      <c r="AF3164" s="139"/>
      <c r="AG3164" s="93">
        <v>60</v>
      </c>
      <c r="AH3164" s="93">
        <v>126</v>
      </c>
    </row>
    <row r="3165" spans="1:34">
      <c r="A3165" s="13" t="s">
        <v>140</v>
      </c>
      <c r="B3165" s="2" t="s">
        <v>75</v>
      </c>
      <c r="C3165" s="14" t="s">
        <v>185</v>
      </c>
      <c r="D3165" s="2">
        <v>2016</v>
      </c>
      <c r="E3165" s="14">
        <v>2016</v>
      </c>
      <c r="F3165" s="14" t="s">
        <v>101</v>
      </c>
      <c r="G3165" s="93">
        <v>2624</v>
      </c>
      <c r="H3165" s="93">
        <v>19887</v>
      </c>
      <c r="I3165" s="93">
        <v>6</v>
      </c>
      <c r="J3165" s="93">
        <v>111</v>
      </c>
      <c r="K3165" s="93">
        <v>2630</v>
      </c>
      <c r="L3165" s="93">
        <v>19998</v>
      </c>
      <c r="M3165" s="48">
        <v>22628</v>
      </c>
      <c r="N3165" s="48">
        <v>49954</v>
      </c>
      <c r="O3165" s="48">
        <v>6670</v>
      </c>
      <c r="P3165" s="48">
        <v>42940</v>
      </c>
      <c r="Q3165" s="48">
        <v>49610</v>
      </c>
      <c r="R3165" s="48">
        <v>20</v>
      </c>
      <c r="S3165" s="48">
        <v>324</v>
      </c>
      <c r="T3165" s="48">
        <v>344</v>
      </c>
      <c r="U3165" s="48">
        <v>6690</v>
      </c>
      <c r="V3165" s="48">
        <v>43264</v>
      </c>
      <c r="W3165" s="156">
        <v>6509038</v>
      </c>
      <c r="X3165" s="156">
        <v>36243</v>
      </c>
      <c r="Y3165" s="156">
        <v>6545281</v>
      </c>
      <c r="Z3165" s="28">
        <v>0.99490000000000001</v>
      </c>
      <c r="AA3165" s="28"/>
      <c r="AB3165" s="111">
        <v>9</v>
      </c>
      <c r="AC3165" s="28">
        <v>0.111</v>
      </c>
      <c r="AD3165" s="28">
        <v>4.6699999999999998E-2</v>
      </c>
      <c r="AE3165" s="139"/>
      <c r="AF3165" s="139"/>
      <c r="AG3165" s="93">
        <v>6885</v>
      </c>
      <c r="AH3165" s="93">
        <v>15611</v>
      </c>
    </row>
    <row r="3166" spans="1:34">
      <c r="A3166" s="13" t="s">
        <v>141</v>
      </c>
      <c r="B3166" s="2" t="s">
        <v>75</v>
      </c>
      <c r="C3166" s="14" t="s">
        <v>185</v>
      </c>
      <c r="D3166" s="2">
        <v>2016</v>
      </c>
      <c r="E3166" s="14">
        <v>2016</v>
      </c>
      <c r="F3166" s="14" t="s">
        <v>101</v>
      </c>
      <c r="G3166" s="93">
        <v>320</v>
      </c>
      <c r="H3166" s="93">
        <v>3254</v>
      </c>
      <c r="I3166" s="93">
        <v>3</v>
      </c>
      <c r="J3166" s="93">
        <v>26</v>
      </c>
      <c r="K3166" s="93">
        <v>323</v>
      </c>
      <c r="L3166" s="93">
        <v>3280</v>
      </c>
      <c r="M3166" s="48">
        <v>3603</v>
      </c>
      <c r="N3166" s="48">
        <v>7360</v>
      </c>
      <c r="O3166" s="48">
        <v>780</v>
      </c>
      <c r="P3166" s="48">
        <v>6499</v>
      </c>
      <c r="Q3166" s="48">
        <v>7279</v>
      </c>
      <c r="R3166" s="48">
        <v>9</v>
      </c>
      <c r="S3166" s="48">
        <v>72</v>
      </c>
      <c r="T3166" s="48">
        <v>81</v>
      </c>
      <c r="U3166" s="48">
        <v>789</v>
      </c>
      <c r="V3166" s="48">
        <v>6571</v>
      </c>
      <c r="W3166" s="156">
        <v>904744</v>
      </c>
      <c r="X3166" s="156">
        <v>6332</v>
      </c>
      <c r="Y3166" s="156">
        <v>911076</v>
      </c>
      <c r="Z3166" s="28">
        <v>0.98729999999999996</v>
      </c>
      <c r="AA3166" s="28"/>
      <c r="AB3166" s="111">
        <v>89</v>
      </c>
      <c r="AC3166" s="28">
        <v>0.25800000000000001</v>
      </c>
      <c r="AD3166" s="28">
        <v>5.7299999999999997E-2</v>
      </c>
      <c r="AE3166" s="139"/>
      <c r="AF3166" s="139"/>
      <c r="AG3166" s="93">
        <v>746</v>
      </c>
      <c r="AH3166" s="93">
        <v>1589</v>
      </c>
    </row>
    <row r="3167" spans="1:34">
      <c r="A3167" s="13" t="s">
        <v>142</v>
      </c>
      <c r="B3167" s="2" t="s">
        <v>75</v>
      </c>
      <c r="C3167" s="14" t="s">
        <v>185</v>
      </c>
      <c r="D3167" s="2">
        <v>2016</v>
      </c>
      <c r="E3167" s="14">
        <v>2016</v>
      </c>
      <c r="F3167" s="14" t="s">
        <v>101</v>
      </c>
      <c r="G3167" s="93">
        <v>289</v>
      </c>
      <c r="H3167" s="93">
        <v>4098</v>
      </c>
      <c r="I3167" s="93">
        <v>0</v>
      </c>
      <c r="J3167" s="93">
        <v>9</v>
      </c>
      <c r="K3167" s="93">
        <v>289</v>
      </c>
      <c r="L3167" s="93">
        <v>4107</v>
      </c>
      <c r="M3167" s="48">
        <v>4396</v>
      </c>
      <c r="N3167" s="48">
        <v>7760</v>
      </c>
      <c r="O3167" s="48">
        <v>719</v>
      </c>
      <c r="P3167" s="48">
        <v>7021</v>
      </c>
      <c r="Q3167" s="48">
        <v>7740</v>
      </c>
      <c r="R3167" s="48">
        <v>0</v>
      </c>
      <c r="S3167" s="48">
        <v>20</v>
      </c>
      <c r="T3167" s="48">
        <v>20</v>
      </c>
      <c r="U3167" s="48">
        <v>719</v>
      </c>
      <c r="V3167" s="48">
        <v>7041</v>
      </c>
      <c r="W3167" s="156">
        <v>1066983</v>
      </c>
      <c r="X3167" s="156">
        <v>2556</v>
      </c>
      <c r="Y3167" s="156">
        <v>1069539</v>
      </c>
      <c r="Z3167" s="28">
        <v>0.95020000000000004</v>
      </c>
      <c r="AA3167" s="28"/>
      <c r="AB3167" s="111">
        <v>89</v>
      </c>
      <c r="AC3167" s="28">
        <v>0.25800000000000001</v>
      </c>
      <c r="AD3167" s="28">
        <v>5.7299999999999997E-2</v>
      </c>
      <c r="AE3167" s="139"/>
      <c r="AF3167" s="139"/>
      <c r="AG3167" s="93">
        <v>134</v>
      </c>
      <c r="AH3167" s="93">
        <v>233</v>
      </c>
    </row>
    <row r="3168" spans="1:34">
      <c r="A3168" s="13" t="s">
        <v>143</v>
      </c>
      <c r="B3168" s="2" t="s">
        <v>74</v>
      </c>
      <c r="C3168" s="14" t="s">
        <v>185</v>
      </c>
      <c r="D3168" s="2">
        <v>2016</v>
      </c>
      <c r="E3168" s="14">
        <v>2016</v>
      </c>
      <c r="F3168" s="14" t="s">
        <v>101</v>
      </c>
      <c r="G3168" s="93">
        <v>11219</v>
      </c>
      <c r="H3168" s="93">
        <v>110753</v>
      </c>
      <c r="I3168" s="93">
        <v>88</v>
      </c>
      <c r="J3168" s="93">
        <v>1911</v>
      </c>
      <c r="K3168" s="93">
        <v>11307</v>
      </c>
      <c r="L3168" s="93">
        <v>112664</v>
      </c>
      <c r="M3168" s="48">
        <v>123971</v>
      </c>
      <c r="N3168" s="48">
        <v>253688</v>
      </c>
      <c r="O3168" s="48">
        <v>28815</v>
      </c>
      <c r="P3168" s="48">
        <v>220425</v>
      </c>
      <c r="Q3168" s="48">
        <v>249240</v>
      </c>
      <c r="R3168" s="48">
        <v>313</v>
      </c>
      <c r="S3168" s="48">
        <v>4135</v>
      </c>
      <c r="T3168" s="48">
        <v>4448</v>
      </c>
      <c r="U3168" s="48">
        <v>29128</v>
      </c>
      <c r="V3168" s="48">
        <v>224560</v>
      </c>
      <c r="W3168" s="156">
        <v>33781244</v>
      </c>
      <c r="X3168" s="156">
        <v>510954</v>
      </c>
      <c r="Y3168" s="156">
        <v>34292198</v>
      </c>
      <c r="Z3168" s="28">
        <v>0.98619999999999997</v>
      </c>
      <c r="AA3168" s="28"/>
      <c r="AB3168" s="111">
        <v>41</v>
      </c>
      <c r="AC3168" s="28">
        <v>0.39</v>
      </c>
      <c r="AD3168" s="28">
        <v>4.6399999999999997E-2</v>
      </c>
      <c r="AE3168" s="139"/>
      <c r="AF3168" s="139"/>
      <c r="AG3168" s="93">
        <v>27055</v>
      </c>
      <c r="AH3168" s="93">
        <v>59415</v>
      </c>
    </row>
    <row r="3169" spans="1:34">
      <c r="A3169" s="13" t="s">
        <v>144</v>
      </c>
      <c r="B3169" s="2" t="s">
        <v>74</v>
      </c>
      <c r="C3169" s="14" t="s">
        <v>185</v>
      </c>
      <c r="D3169" s="2">
        <v>2016</v>
      </c>
      <c r="E3169" s="14">
        <v>2016</v>
      </c>
      <c r="F3169" s="14" t="s">
        <v>101</v>
      </c>
      <c r="G3169" s="93">
        <v>746</v>
      </c>
      <c r="H3169" s="93">
        <v>8651</v>
      </c>
      <c r="I3169" s="93">
        <v>6</v>
      </c>
      <c r="J3169" s="93">
        <v>39</v>
      </c>
      <c r="K3169" s="93">
        <v>752</v>
      </c>
      <c r="L3169" s="93">
        <v>8690</v>
      </c>
      <c r="M3169" s="48">
        <v>9442</v>
      </c>
      <c r="N3169" s="48">
        <v>17854</v>
      </c>
      <c r="O3169" s="48">
        <v>1909</v>
      </c>
      <c r="P3169" s="48">
        <v>15843</v>
      </c>
      <c r="Q3169" s="48">
        <v>17752</v>
      </c>
      <c r="R3169" s="48">
        <v>19</v>
      </c>
      <c r="S3169" s="48">
        <v>83</v>
      </c>
      <c r="T3169" s="48">
        <v>102</v>
      </c>
      <c r="U3169" s="48">
        <v>1928</v>
      </c>
      <c r="V3169" s="48">
        <v>15926</v>
      </c>
      <c r="W3169" s="156">
        <v>2308130</v>
      </c>
      <c r="X3169" s="156">
        <v>11759</v>
      </c>
      <c r="Y3169" s="156">
        <v>2319889</v>
      </c>
      <c r="Z3169" s="28">
        <v>0.9728</v>
      </c>
      <c r="AA3169" s="28"/>
      <c r="AB3169" s="111">
        <v>89</v>
      </c>
      <c r="AC3169" s="28">
        <v>0.25800000000000001</v>
      </c>
      <c r="AD3169" s="28">
        <v>5.7299999999999997E-2</v>
      </c>
      <c r="AE3169" s="139"/>
      <c r="AF3169" s="139"/>
      <c r="AG3169" s="93">
        <v>629</v>
      </c>
      <c r="AH3169" s="93">
        <v>1290</v>
      </c>
    </row>
    <row r="3170" spans="1:34">
      <c r="A3170" s="13" t="s">
        <v>145</v>
      </c>
      <c r="B3170" s="2" t="s">
        <v>75</v>
      </c>
      <c r="C3170" s="14" t="s">
        <v>185</v>
      </c>
      <c r="D3170" s="2">
        <v>2016</v>
      </c>
      <c r="E3170" s="14">
        <v>2016</v>
      </c>
      <c r="F3170" s="14" t="s">
        <v>101</v>
      </c>
      <c r="G3170" s="93">
        <v>96</v>
      </c>
      <c r="H3170" s="93">
        <v>1045</v>
      </c>
      <c r="I3170" s="93">
        <v>0</v>
      </c>
      <c r="J3170" s="93">
        <v>0</v>
      </c>
      <c r="K3170" s="93">
        <v>96</v>
      </c>
      <c r="L3170" s="93">
        <v>1045</v>
      </c>
      <c r="M3170" s="48">
        <v>1141</v>
      </c>
      <c r="N3170" s="48">
        <v>2101</v>
      </c>
      <c r="O3170" s="48">
        <v>239</v>
      </c>
      <c r="P3170" s="48">
        <v>1861</v>
      </c>
      <c r="Q3170" s="48">
        <v>2100</v>
      </c>
      <c r="R3170" s="48">
        <v>0</v>
      </c>
      <c r="S3170" s="48">
        <v>1</v>
      </c>
      <c r="T3170" s="48">
        <v>1</v>
      </c>
      <c r="U3170" s="48">
        <v>239</v>
      </c>
      <c r="V3170" s="48">
        <v>1862</v>
      </c>
      <c r="W3170" s="156">
        <v>288392</v>
      </c>
      <c r="X3170" s="156">
        <v>0</v>
      </c>
      <c r="Y3170" s="156">
        <v>288392</v>
      </c>
      <c r="Z3170" s="28">
        <v>0.93440000000000001</v>
      </c>
      <c r="AA3170" s="28"/>
      <c r="AB3170" s="111">
        <v>89</v>
      </c>
      <c r="AC3170" s="28">
        <v>0.25800000000000001</v>
      </c>
      <c r="AD3170" s="28">
        <v>5.7299999999999997E-2</v>
      </c>
      <c r="AE3170" s="139"/>
      <c r="AF3170" s="139"/>
      <c r="AG3170" s="93">
        <v>56</v>
      </c>
      <c r="AH3170" s="93">
        <v>88</v>
      </c>
    </row>
    <row r="3171" spans="1:34">
      <c r="A3171" s="13" t="s">
        <v>146</v>
      </c>
      <c r="B3171" s="2" t="s">
        <v>75</v>
      </c>
      <c r="C3171" s="14" t="s">
        <v>185</v>
      </c>
      <c r="D3171" s="2">
        <v>2016</v>
      </c>
      <c r="E3171" s="14">
        <v>2016</v>
      </c>
      <c r="F3171" s="14" t="s">
        <v>101</v>
      </c>
      <c r="G3171" s="93">
        <v>15505</v>
      </c>
      <c r="H3171" s="93">
        <v>113082</v>
      </c>
      <c r="I3171" s="93">
        <v>58</v>
      </c>
      <c r="J3171" s="93">
        <v>455</v>
      </c>
      <c r="K3171" s="93">
        <v>15563</v>
      </c>
      <c r="L3171" s="93">
        <v>113537</v>
      </c>
      <c r="M3171" s="48">
        <v>129100</v>
      </c>
      <c r="N3171" s="48">
        <v>287238</v>
      </c>
      <c r="O3171" s="48">
        <v>42029</v>
      </c>
      <c r="P3171" s="48">
        <v>243824</v>
      </c>
      <c r="Q3171" s="48">
        <v>285853</v>
      </c>
      <c r="R3171" s="48">
        <v>172</v>
      </c>
      <c r="S3171" s="48">
        <v>1213</v>
      </c>
      <c r="T3171" s="48">
        <v>1385</v>
      </c>
      <c r="U3171" s="48">
        <v>42201</v>
      </c>
      <c r="V3171" s="48">
        <v>245037</v>
      </c>
      <c r="W3171" s="156">
        <v>38164345</v>
      </c>
      <c r="X3171" s="156">
        <v>134935</v>
      </c>
      <c r="Y3171" s="156">
        <v>38299280</v>
      </c>
      <c r="Z3171" s="28">
        <v>0.99590000000000001</v>
      </c>
      <c r="AA3171" s="28"/>
      <c r="AB3171" s="111">
        <v>37</v>
      </c>
      <c r="AC3171" s="28">
        <v>0.189</v>
      </c>
      <c r="AD3171" s="28">
        <v>3.6700000000000003E-2</v>
      </c>
      <c r="AE3171" s="139"/>
      <c r="AF3171" s="139"/>
      <c r="AG3171" s="93">
        <v>14964</v>
      </c>
      <c r="AH3171" s="93">
        <v>33812</v>
      </c>
    </row>
    <row r="3172" spans="1:34">
      <c r="A3172" s="13" t="s">
        <v>147</v>
      </c>
      <c r="B3172" s="2" t="s">
        <v>74</v>
      </c>
      <c r="C3172" s="14" t="s">
        <v>185</v>
      </c>
      <c r="D3172" s="2">
        <v>2016</v>
      </c>
      <c r="E3172" s="14">
        <v>2016</v>
      </c>
      <c r="F3172" s="14" t="s">
        <v>101</v>
      </c>
      <c r="G3172" s="93">
        <v>14701</v>
      </c>
      <c r="H3172" s="93">
        <v>86914</v>
      </c>
      <c r="I3172" s="93">
        <v>245</v>
      </c>
      <c r="J3172" s="93">
        <v>1006</v>
      </c>
      <c r="K3172" s="93">
        <v>14946</v>
      </c>
      <c r="L3172" s="93">
        <v>87920</v>
      </c>
      <c r="M3172" s="48">
        <v>102866</v>
      </c>
      <c r="N3172" s="48">
        <v>214284</v>
      </c>
      <c r="O3172" s="48">
        <v>38100</v>
      </c>
      <c r="P3172" s="48">
        <v>172940</v>
      </c>
      <c r="Q3172" s="48">
        <v>211040</v>
      </c>
      <c r="R3172" s="48">
        <v>930</v>
      </c>
      <c r="S3172" s="48">
        <v>2314</v>
      </c>
      <c r="T3172" s="48">
        <v>3244</v>
      </c>
      <c r="U3172" s="48">
        <v>39030</v>
      </c>
      <c r="V3172" s="48">
        <v>175254</v>
      </c>
      <c r="W3172" s="156">
        <v>30315244</v>
      </c>
      <c r="X3172" s="156">
        <v>397177</v>
      </c>
      <c r="Y3172" s="156">
        <v>30712421</v>
      </c>
      <c r="Z3172" s="28">
        <v>0.99180000000000001</v>
      </c>
      <c r="AA3172" s="28"/>
      <c r="AB3172" s="111">
        <v>36</v>
      </c>
      <c r="AC3172" s="28">
        <v>0.47199999999999998</v>
      </c>
      <c r="AD3172" s="28">
        <v>3.7699999999999997E-2</v>
      </c>
      <c r="AE3172" s="139"/>
      <c r="AF3172" s="139"/>
      <c r="AG3172" s="93">
        <v>8592</v>
      </c>
      <c r="AH3172" s="93">
        <v>17218</v>
      </c>
    </row>
    <row r="3173" spans="1:34">
      <c r="A3173" s="13" t="s">
        <v>148</v>
      </c>
      <c r="B3173" s="2" t="s">
        <v>75</v>
      </c>
      <c r="C3173" s="14" t="s">
        <v>185</v>
      </c>
      <c r="D3173" s="2">
        <v>2016</v>
      </c>
      <c r="E3173" s="14">
        <v>2016</v>
      </c>
      <c r="F3173" s="14" t="s">
        <v>101</v>
      </c>
      <c r="G3173" s="93">
        <v>263</v>
      </c>
      <c r="H3173" s="93">
        <v>2312</v>
      </c>
      <c r="I3173" s="93">
        <v>1</v>
      </c>
      <c r="J3173" s="93">
        <v>8</v>
      </c>
      <c r="K3173" s="93">
        <v>264</v>
      </c>
      <c r="L3173" s="93">
        <v>2320</v>
      </c>
      <c r="M3173" s="48">
        <v>2584</v>
      </c>
      <c r="N3173" s="48">
        <v>5676</v>
      </c>
      <c r="O3173" s="48">
        <v>684</v>
      </c>
      <c r="P3173" s="48">
        <v>4965</v>
      </c>
      <c r="Q3173" s="48">
        <v>5649</v>
      </c>
      <c r="R3173" s="48">
        <v>3</v>
      </c>
      <c r="S3173" s="48">
        <v>24</v>
      </c>
      <c r="T3173" s="48">
        <v>27</v>
      </c>
      <c r="U3173" s="48">
        <v>687</v>
      </c>
      <c r="V3173" s="48">
        <v>4989</v>
      </c>
      <c r="W3173" s="156">
        <v>727532</v>
      </c>
      <c r="X3173" s="156">
        <v>1919</v>
      </c>
      <c r="Y3173" s="156">
        <v>729451</v>
      </c>
      <c r="Z3173" s="28">
        <v>0.89800000000000002</v>
      </c>
      <c r="AA3173" s="28"/>
      <c r="AB3173" s="111">
        <v>89</v>
      </c>
      <c r="AC3173" s="28">
        <v>0.25800000000000001</v>
      </c>
      <c r="AD3173" s="28">
        <v>5.7299999999999997E-2</v>
      </c>
      <c r="AE3173" s="139"/>
      <c r="AF3173" s="139"/>
      <c r="AG3173" s="93">
        <v>359</v>
      </c>
      <c r="AH3173" s="93">
        <v>836</v>
      </c>
    </row>
    <row r="3174" spans="1:34">
      <c r="A3174" s="13" t="s">
        <v>149</v>
      </c>
      <c r="B3174" s="2" t="s">
        <v>75</v>
      </c>
      <c r="C3174" s="14" t="s">
        <v>185</v>
      </c>
      <c r="D3174" s="2">
        <v>2016</v>
      </c>
      <c r="E3174" s="14">
        <v>2016</v>
      </c>
      <c r="F3174" s="14" t="s">
        <v>101</v>
      </c>
      <c r="G3174" s="93">
        <v>25274</v>
      </c>
      <c r="H3174" s="93">
        <v>153763</v>
      </c>
      <c r="I3174" s="93">
        <v>62</v>
      </c>
      <c r="J3174" s="93">
        <v>669</v>
      </c>
      <c r="K3174" s="93">
        <v>25336</v>
      </c>
      <c r="L3174" s="93">
        <v>154432</v>
      </c>
      <c r="M3174" s="48">
        <v>179768</v>
      </c>
      <c r="N3174" s="48">
        <v>392572</v>
      </c>
      <c r="O3174" s="48">
        <v>67115</v>
      </c>
      <c r="P3174" s="48">
        <v>323650</v>
      </c>
      <c r="Q3174" s="48">
        <v>390765</v>
      </c>
      <c r="R3174" s="48">
        <v>202</v>
      </c>
      <c r="S3174" s="48">
        <v>1605</v>
      </c>
      <c r="T3174" s="48">
        <v>1807</v>
      </c>
      <c r="U3174" s="48">
        <v>67317</v>
      </c>
      <c r="V3174" s="48">
        <v>325255</v>
      </c>
      <c r="W3174" s="156">
        <v>53490062</v>
      </c>
      <c r="X3174" s="156">
        <v>194773</v>
      </c>
      <c r="Y3174" s="156">
        <v>53684835</v>
      </c>
      <c r="Z3174" s="28">
        <v>0.99180000000000001</v>
      </c>
      <c r="AA3174" s="28"/>
      <c r="AB3174" s="111">
        <v>38</v>
      </c>
      <c r="AC3174" s="28">
        <v>0.28899999999999998</v>
      </c>
      <c r="AD3174" s="28">
        <v>2.24E-2</v>
      </c>
      <c r="AE3174" s="139"/>
      <c r="AF3174" s="139"/>
      <c r="AG3174" s="93">
        <v>19374</v>
      </c>
      <c r="AH3174" s="93">
        <v>42008</v>
      </c>
    </row>
    <row r="3175" spans="1:34">
      <c r="A3175" s="13" t="s">
        <v>150</v>
      </c>
      <c r="B3175" s="2" t="s">
        <v>74</v>
      </c>
      <c r="C3175" s="14" t="s">
        <v>185</v>
      </c>
      <c r="D3175" s="2">
        <v>2016</v>
      </c>
      <c r="E3175" s="14">
        <v>2016</v>
      </c>
      <c r="F3175" s="14" t="s">
        <v>101</v>
      </c>
      <c r="G3175" s="93">
        <v>13911</v>
      </c>
      <c r="H3175" s="93">
        <v>127742</v>
      </c>
      <c r="I3175" s="93">
        <v>132</v>
      </c>
      <c r="J3175" s="93">
        <v>1355</v>
      </c>
      <c r="K3175" s="93">
        <v>14043</v>
      </c>
      <c r="L3175" s="93">
        <v>129097</v>
      </c>
      <c r="M3175" s="48">
        <v>143140</v>
      </c>
      <c r="N3175" s="48">
        <v>287279</v>
      </c>
      <c r="O3175" s="48">
        <v>38068</v>
      </c>
      <c r="P3175" s="48">
        <v>245753</v>
      </c>
      <c r="Q3175" s="48">
        <v>283821</v>
      </c>
      <c r="R3175" s="48">
        <v>445</v>
      </c>
      <c r="S3175" s="48">
        <v>3013</v>
      </c>
      <c r="T3175" s="48">
        <v>3458</v>
      </c>
      <c r="U3175" s="48">
        <v>38513</v>
      </c>
      <c r="V3175" s="48">
        <v>248766</v>
      </c>
      <c r="W3175" s="156">
        <v>38424857</v>
      </c>
      <c r="X3175" s="156">
        <v>383671</v>
      </c>
      <c r="Y3175" s="156">
        <v>38808528</v>
      </c>
      <c r="Z3175" s="28">
        <v>0.96709999999999996</v>
      </c>
      <c r="AA3175" s="28"/>
      <c r="AB3175" s="111">
        <v>51</v>
      </c>
      <c r="AC3175" s="28">
        <v>0.373</v>
      </c>
      <c r="AD3175" s="28">
        <v>3.27E-2</v>
      </c>
      <c r="AE3175" s="139"/>
      <c r="AF3175" s="139"/>
      <c r="AG3175" s="93">
        <v>15068</v>
      </c>
      <c r="AH3175" s="93">
        <v>31334</v>
      </c>
    </row>
    <row r="3176" spans="1:34">
      <c r="A3176" s="13" t="s">
        <v>151</v>
      </c>
      <c r="B3176" s="2" t="s">
        <v>74</v>
      </c>
      <c r="C3176" s="14" t="s">
        <v>185</v>
      </c>
      <c r="D3176" s="2">
        <v>2016</v>
      </c>
      <c r="E3176" s="14">
        <v>2016</v>
      </c>
      <c r="F3176" s="14" t="s">
        <v>101</v>
      </c>
      <c r="G3176" s="93">
        <v>2245</v>
      </c>
      <c r="H3176" s="93">
        <v>31503</v>
      </c>
      <c r="I3176" s="93">
        <v>62</v>
      </c>
      <c r="J3176" s="93">
        <v>1463</v>
      </c>
      <c r="K3176" s="93">
        <v>2307</v>
      </c>
      <c r="L3176" s="93">
        <v>32966</v>
      </c>
      <c r="M3176" s="48">
        <v>35273</v>
      </c>
      <c r="N3176" s="48">
        <v>53262</v>
      </c>
      <c r="O3176" s="48">
        <v>4931</v>
      </c>
      <c r="P3176" s="48">
        <v>45954</v>
      </c>
      <c r="Q3176" s="48">
        <v>50885</v>
      </c>
      <c r="R3176" s="48">
        <v>174</v>
      </c>
      <c r="S3176" s="48">
        <v>2203</v>
      </c>
      <c r="T3176" s="48">
        <v>2377</v>
      </c>
      <c r="U3176" s="48">
        <v>5105</v>
      </c>
      <c r="V3176" s="48">
        <v>48157</v>
      </c>
      <c r="W3176" s="156">
        <v>7476892</v>
      </c>
      <c r="X3176" s="156">
        <v>291335</v>
      </c>
      <c r="Y3176" s="156">
        <v>7768227</v>
      </c>
      <c r="Z3176" s="28">
        <v>0.98450000000000004</v>
      </c>
      <c r="AA3176" s="28"/>
      <c r="AB3176" s="111">
        <v>11</v>
      </c>
      <c r="AC3176" s="28">
        <v>0.54500000000000004</v>
      </c>
      <c r="AD3176" s="28">
        <v>6.0299999999999999E-2</v>
      </c>
      <c r="AE3176" s="139"/>
      <c r="AF3176" s="139"/>
      <c r="AG3176" s="93">
        <v>3980</v>
      </c>
      <c r="AH3176" s="93">
        <v>6405</v>
      </c>
    </row>
    <row r="3177" spans="1:34">
      <c r="A3177" s="13" t="s">
        <v>152</v>
      </c>
      <c r="B3177" s="2" t="s">
        <v>75</v>
      </c>
      <c r="C3177" s="14" t="s">
        <v>185</v>
      </c>
      <c r="D3177" s="2">
        <v>2016</v>
      </c>
      <c r="E3177" s="14">
        <v>2016</v>
      </c>
      <c r="F3177" s="14" t="s">
        <v>101</v>
      </c>
      <c r="G3177" s="93">
        <v>7454</v>
      </c>
      <c r="H3177" s="93">
        <v>44493</v>
      </c>
      <c r="I3177" s="93">
        <v>25</v>
      </c>
      <c r="J3177" s="93">
        <v>303</v>
      </c>
      <c r="K3177" s="93">
        <v>7479</v>
      </c>
      <c r="L3177" s="93">
        <v>44796</v>
      </c>
      <c r="M3177" s="48">
        <v>52275</v>
      </c>
      <c r="N3177" s="48">
        <v>117315</v>
      </c>
      <c r="O3177" s="48">
        <v>18918</v>
      </c>
      <c r="P3177" s="48">
        <v>97502</v>
      </c>
      <c r="Q3177" s="48">
        <v>116420</v>
      </c>
      <c r="R3177" s="48">
        <v>92</v>
      </c>
      <c r="S3177" s="48">
        <v>803</v>
      </c>
      <c r="T3177" s="48">
        <v>895</v>
      </c>
      <c r="U3177" s="48">
        <v>19010</v>
      </c>
      <c r="V3177" s="48">
        <v>98305</v>
      </c>
      <c r="W3177" s="156">
        <v>15676828</v>
      </c>
      <c r="X3177" s="156">
        <v>96663</v>
      </c>
      <c r="Y3177" s="156">
        <v>15773491</v>
      </c>
      <c r="Z3177" s="28">
        <v>0.9798</v>
      </c>
      <c r="AA3177" s="28"/>
      <c r="AB3177" s="111">
        <v>11</v>
      </c>
      <c r="AC3177" s="28">
        <v>0.27300000000000002</v>
      </c>
      <c r="AD3177" s="28">
        <v>2.7900000000000001E-2</v>
      </c>
      <c r="AE3177" s="139"/>
      <c r="AF3177" s="139"/>
      <c r="AG3177" s="93">
        <v>6691</v>
      </c>
      <c r="AH3177" s="93">
        <v>14688</v>
      </c>
    </row>
    <row r="3178" spans="1:34">
      <c r="A3178" s="13" t="s">
        <v>153</v>
      </c>
      <c r="B3178" s="2" t="s">
        <v>74</v>
      </c>
      <c r="C3178" s="14" t="s">
        <v>185</v>
      </c>
      <c r="D3178" s="2">
        <v>2016</v>
      </c>
      <c r="E3178" s="14">
        <v>2016</v>
      </c>
      <c r="F3178" s="14" t="s">
        <v>101</v>
      </c>
      <c r="G3178" s="93">
        <v>933</v>
      </c>
      <c r="H3178" s="93">
        <v>9084</v>
      </c>
      <c r="I3178" s="93">
        <v>1</v>
      </c>
      <c r="J3178" s="93">
        <v>21</v>
      </c>
      <c r="K3178" s="93">
        <v>934</v>
      </c>
      <c r="L3178" s="93">
        <v>9105</v>
      </c>
      <c r="M3178" s="48">
        <v>10039</v>
      </c>
      <c r="N3178" s="48">
        <v>18266</v>
      </c>
      <c r="O3178" s="48">
        <v>2358</v>
      </c>
      <c r="P3178" s="48">
        <v>15835</v>
      </c>
      <c r="Q3178" s="48">
        <v>18193</v>
      </c>
      <c r="R3178" s="48">
        <v>6</v>
      </c>
      <c r="S3178" s="48">
        <v>67</v>
      </c>
      <c r="T3178" s="48">
        <v>73</v>
      </c>
      <c r="U3178" s="48">
        <v>2364</v>
      </c>
      <c r="V3178" s="48">
        <v>15902</v>
      </c>
      <c r="W3178" s="156">
        <v>2454562</v>
      </c>
      <c r="X3178" s="156">
        <v>4958</v>
      </c>
      <c r="Y3178" s="156">
        <v>2459520</v>
      </c>
      <c r="Z3178" s="28">
        <v>0.97870000000000001</v>
      </c>
      <c r="AA3178" s="28"/>
      <c r="AB3178" s="111">
        <v>89</v>
      </c>
      <c r="AC3178" s="28">
        <v>0.25800000000000001</v>
      </c>
      <c r="AD3178" s="28">
        <v>5.7299999999999997E-2</v>
      </c>
      <c r="AE3178" s="139"/>
      <c r="AF3178" s="139"/>
      <c r="AG3178" s="93">
        <v>1079</v>
      </c>
      <c r="AH3178" s="93">
        <v>2264</v>
      </c>
    </row>
    <row r="3179" spans="1:34">
      <c r="A3179" s="13" t="s">
        <v>154</v>
      </c>
      <c r="B3179" s="2" t="s">
        <v>74</v>
      </c>
      <c r="C3179" s="14" t="s">
        <v>185</v>
      </c>
      <c r="D3179" s="2">
        <v>2016</v>
      </c>
      <c r="E3179" s="14">
        <v>2016</v>
      </c>
      <c r="F3179" s="14" t="s">
        <v>101</v>
      </c>
      <c r="G3179" s="93">
        <v>920</v>
      </c>
      <c r="H3179" s="93">
        <v>14046</v>
      </c>
      <c r="I3179" s="93">
        <v>10</v>
      </c>
      <c r="J3179" s="93">
        <v>333</v>
      </c>
      <c r="K3179" s="93">
        <v>930</v>
      </c>
      <c r="L3179" s="93">
        <v>14379</v>
      </c>
      <c r="M3179" s="48">
        <v>15309</v>
      </c>
      <c r="N3179" s="48">
        <v>29694</v>
      </c>
      <c r="O3179" s="48">
        <v>2177</v>
      </c>
      <c r="P3179" s="48">
        <v>26692</v>
      </c>
      <c r="Q3179" s="48">
        <v>28869</v>
      </c>
      <c r="R3179" s="48">
        <v>32</v>
      </c>
      <c r="S3179" s="48">
        <v>793</v>
      </c>
      <c r="T3179" s="48">
        <v>825</v>
      </c>
      <c r="U3179" s="48">
        <v>2209</v>
      </c>
      <c r="V3179" s="48">
        <v>27485</v>
      </c>
      <c r="W3179" s="156">
        <v>3817233</v>
      </c>
      <c r="X3179" s="156">
        <v>78499</v>
      </c>
      <c r="Y3179" s="156">
        <v>3895732</v>
      </c>
      <c r="Z3179" s="28">
        <v>0.9617</v>
      </c>
      <c r="AA3179" s="28"/>
      <c r="AB3179" s="111">
        <v>89</v>
      </c>
      <c r="AC3179" s="28">
        <v>0.25800000000000001</v>
      </c>
      <c r="AD3179" s="28">
        <v>5.7299999999999997E-2</v>
      </c>
      <c r="AE3179" s="139"/>
      <c r="AF3179" s="139"/>
      <c r="AG3179" s="93">
        <v>3588</v>
      </c>
      <c r="AH3179" s="93">
        <v>7035</v>
      </c>
    </row>
    <row r="3180" spans="1:34">
      <c r="A3180" s="13" t="s">
        <v>155</v>
      </c>
      <c r="B3180" s="2" t="s">
        <v>74</v>
      </c>
      <c r="C3180" s="14" t="s">
        <v>185</v>
      </c>
      <c r="D3180" s="2">
        <v>2016</v>
      </c>
      <c r="E3180" s="14">
        <v>2016</v>
      </c>
      <c r="F3180" s="14" t="s">
        <v>101</v>
      </c>
      <c r="G3180" s="93">
        <v>2137</v>
      </c>
      <c r="H3180" s="93">
        <v>16316</v>
      </c>
      <c r="I3180" s="93">
        <v>6</v>
      </c>
      <c r="J3180" s="93">
        <v>100</v>
      </c>
      <c r="K3180" s="93">
        <v>2143</v>
      </c>
      <c r="L3180" s="93">
        <v>16416</v>
      </c>
      <c r="M3180" s="48">
        <v>18559</v>
      </c>
      <c r="N3180" s="48">
        <v>38544</v>
      </c>
      <c r="O3180" s="48">
        <v>5583</v>
      </c>
      <c r="P3180" s="48">
        <v>32718</v>
      </c>
      <c r="Q3180" s="48">
        <v>38301</v>
      </c>
      <c r="R3180" s="48">
        <v>19</v>
      </c>
      <c r="S3180" s="48">
        <v>224</v>
      </c>
      <c r="T3180" s="48">
        <v>243</v>
      </c>
      <c r="U3180" s="48">
        <v>5602</v>
      </c>
      <c r="V3180" s="48">
        <v>32942</v>
      </c>
      <c r="W3180" s="156">
        <v>5128939</v>
      </c>
      <c r="X3180" s="156">
        <v>27272</v>
      </c>
      <c r="Y3180" s="156">
        <v>5156211</v>
      </c>
      <c r="Z3180" s="28">
        <v>0.9768</v>
      </c>
      <c r="AA3180" s="28"/>
      <c r="AB3180" s="111">
        <v>89</v>
      </c>
      <c r="AC3180" s="28">
        <v>0.25800000000000001</v>
      </c>
      <c r="AD3180" s="28">
        <v>5.7299999999999997E-2</v>
      </c>
      <c r="AE3180" s="139"/>
      <c r="AF3180" s="139"/>
      <c r="AG3180" s="93">
        <v>4444</v>
      </c>
      <c r="AH3180" s="93">
        <v>10237</v>
      </c>
    </row>
    <row r="3181" spans="1:34">
      <c r="A3181" s="13" t="s">
        <v>156</v>
      </c>
      <c r="B3181" s="2" t="s">
        <v>74</v>
      </c>
      <c r="C3181" s="14" t="s">
        <v>185</v>
      </c>
      <c r="D3181" s="2">
        <v>2016</v>
      </c>
      <c r="E3181" s="14">
        <v>2016</v>
      </c>
      <c r="F3181" s="14" t="s">
        <v>101</v>
      </c>
      <c r="G3181" s="93">
        <v>4528</v>
      </c>
      <c r="H3181" s="93">
        <v>47702</v>
      </c>
      <c r="I3181" s="93">
        <v>43</v>
      </c>
      <c r="J3181" s="93">
        <v>995</v>
      </c>
      <c r="K3181" s="93">
        <v>4571</v>
      </c>
      <c r="L3181" s="93">
        <v>48697</v>
      </c>
      <c r="M3181" s="48">
        <v>53268</v>
      </c>
      <c r="N3181" s="48">
        <v>104414</v>
      </c>
      <c r="O3181" s="48">
        <v>10883</v>
      </c>
      <c r="P3181" s="48">
        <v>91308</v>
      </c>
      <c r="Q3181" s="48">
        <v>102191</v>
      </c>
      <c r="R3181" s="48">
        <v>136</v>
      </c>
      <c r="S3181" s="48">
        <v>2087</v>
      </c>
      <c r="T3181" s="48">
        <v>2223</v>
      </c>
      <c r="U3181" s="48">
        <v>11019</v>
      </c>
      <c r="V3181" s="48">
        <v>93395</v>
      </c>
      <c r="W3181" s="156">
        <v>13907218</v>
      </c>
      <c r="X3181" s="156">
        <v>262756</v>
      </c>
      <c r="Y3181" s="156">
        <v>14169974</v>
      </c>
      <c r="Z3181" s="28">
        <v>0.98780000000000001</v>
      </c>
      <c r="AA3181" s="28"/>
      <c r="AB3181" s="111">
        <v>18</v>
      </c>
      <c r="AC3181" s="28">
        <v>0.27800000000000002</v>
      </c>
      <c r="AD3181" s="28">
        <v>4.6699999999999998E-2</v>
      </c>
      <c r="AE3181" s="139"/>
      <c r="AF3181" s="139"/>
      <c r="AG3181" s="93">
        <v>9687</v>
      </c>
      <c r="AH3181" s="93">
        <v>19935</v>
      </c>
    </row>
    <row r="3182" spans="1:34">
      <c r="A3182" s="13" t="s">
        <v>157</v>
      </c>
      <c r="B3182" s="2" t="s">
        <v>74</v>
      </c>
      <c r="C3182" s="14" t="s">
        <v>185</v>
      </c>
      <c r="D3182" s="2">
        <v>2016</v>
      </c>
      <c r="E3182" s="14">
        <v>2016</v>
      </c>
      <c r="F3182" s="14" t="s">
        <v>101</v>
      </c>
      <c r="G3182" s="93">
        <v>1110</v>
      </c>
      <c r="H3182" s="93">
        <v>13686</v>
      </c>
      <c r="I3182" s="93">
        <v>1</v>
      </c>
      <c r="J3182" s="93">
        <v>28</v>
      </c>
      <c r="K3182" s="93">
        <v>1111</v>
      </c>
      <c r="L3182" s="93">
        <v>13714</v>
      </c>
      <c r="M3182" s="48">
        <v>14825</v>
      </c>
      <c r="N3182" s="48">
        <v>27046</v>
      </c>
      <c r="O3182" s="48">
        <v>2707</v>
      </c>
      <c r="P3182" s="48">
        <v>24262</v>
      </c>
      <c r="Q3182" s="48">
        <v>26969</v>
      </c>
      <c r="R3182" s="48">
        <v>3</v>
      </c>
      <c r="S3182" s="48">
        <v>74</v>
      </c>
      <c r="T3182" s="48">
        <v>77</v>
      </c>
      <c r="U3182" s="48">
        <v>2710</v>
      </c>
      <c r="V3182" s="48">
        <v>24336</v>
      </c>
      <c r="W3182" s="156">
        <v>3632559</v>
      </c>
      <c r="X3182" s="156">
        <v>8132</v>
      </c>
      <c r="Y3182" s="156">
        <v>3640691</v>
      </c>
      <c r="Z3182" s="28">
        <v>0.96879999999999999</v>
      </c>
      <c r="AA3182" s="28"/>
      <c r="AB3182" s="111">
        <v>89</v>
      </c>
      <c r="AC3182" s="28">
        <v>0.25800000000000001</v>
      </c>
      <c r="AD3182" s="28">
        <v>5.7299999999999997E-2</v>
      </c>
      <c r="AE3182" s="139"/>
      <c r="AF3182" s="139"/>
      <c r="AG3182" s="93">
        <v>2479</v>
      </c>
      <c r="AH3182" s="93">
        <v>5270</v>
      </c>
    </row>
    <row r="3183" spans="1:34">
      <c r="A3183" s="13" t="s">
        <v>158</v>
      </c>
      <c r="B3183" s="2" t="s">
        <v>75</v>
      </c>
      <c r="C3183" s="14" t="s">
        <v>185</v>
      </c>
      <c r="D3183" s="2">
        <v>2016</v>
      </c>
      <c r="E3183" s="14">
        <v>2016</v>
      </c>
      <c r="F3183" s="14" t="s">
        <v>101</v>
      </c>
      <c r="G3183" s="93">
        <v>1318</v>
      </c>
      <c r="H3183" s="93">
        <v>11668</v>
      </c>
      <c r="I3183" s="93">
        <v>1</v>
      </c>
      <c r="J3183" s="93">
        <v>28</v>
      </c>
      <c r="K3183" s="93">
        <v>1319</v>
      </c>
      <c r="L3183" s="93">
        <v>11696</v>
      </c>
      <c r="M3183" s="48">
        <v>13015</v>
      </c>
      <c r="N3183" s="48">
        <v>24440</v>
      </c>
      <c r="O3183" s="48">
        <v>3183</v>
      </c>
      <c r="P3183" s="48">
        <v>21199</v>
      </c>
      <c r="Q3183" s="48">
        <v>24382</v>
      </c>
      <c r="R3183" s="48">
        <v>3</v>
      </c>
      <c r="S3183" s="48">
        <v>55</v>
      </c>
      <c r="T3183" s="48">
        <v>58</v>
      </c>
      <c r="U3183" s="48">
        <v>3186</v>
      </c>
      <c r="V3183" s="48">
        <v>21254</v>
      </c>
      <c r="W3183" s="156">
        <v>3253114</v>
      </c>
      <c r="X3183" s="156">
        <v>6088</v>
      </c>
      <c r="Y3183" s="156">
        <v>3259202</v>
      </c>
      <c r="Z3183" s="28">
        <v>0.94140000000000001</v>
      </c>
      <c r="AA3183" s="28"/>
      <c r="AB3183" s="111">
        <v>89</v>
      </c>
      <c r="AC3183" s="28">
        <v>0.25800000000000001</v>
      </c>
      <c r="AD3183" s="28">
        <v>5.7299999999999997E-2</v>
      </c>
      <c r="AE3183" s="139"/>
      <c r="AF3183" s="139"/>
      <c r="AG3183" s="93">
        <v>560</v>
      </c>
      <c r="AH3183" s="93">
        <v>904</v>
      </c>
    </row>
    <row r="3184" spans="1:34">
      <c r="A3184" s="13" t="s">
        <v>159</v>
      </c>
      <c r="B3184" s="2" t="s">
        <v>75</v>
      </c>
      <c r="C3184" s="14" t="s">
        <v>185</v>
      </c>
      <c r="D3184" s="2">
        <v>2016</v>
      </c>
      <c r="E3184" s="14">
        <v>2016</v>
      </c>
      <c r="F3184" s="14" t="s">
        <v>101</v>
      </c>
      <c r="G3184" s="93">
        <v>8</v>
      </c>
      <c r="H3184" s="93">
        <v>152</v>
      </c>
      <c r="I3184" s="93">
        <v>0</v>
      </c>
      <c r="J3184" s="93">
        <v>0</v>
      </c>
      <c r="K3184" s="93">
        <v>8</v>
      </c>
      <c r="L3184" s="93">
        <v>152</v>
      </c>
      <c r="M3184" s="48">
        <v>160</v>
      </c>
      <c r="N3184" s="48">
        <v>270</v>
      </c>
      <c r="O3184" s="48">
        <v>22</v>
      </c>
      <c r="P3184" s="48">
        <v>248</v>
      </c>
      <c r="Q3184" s="48">
        <v>270</v>
      </c>
      <c r="R3184" s="48">
        <v>0</v>
      </c>
      <c r="S3184" s="48">
        <v>0</v>
      </c>
      <c r="T3184" s="48">
        <v>0</v>
      </c>
      <c r="U3184" s="48">
        <v>22</v>
      </c>
      <c r="V3184" s="48">
        <v>248</v>
      </c>
      <c r="W3184" s="156">
        <v>37088</v>
      </c>
      <c r="X3184" s="156">
        <v>0</v>
      </c>
      <c r="Y3184" s="156">
        <v>37088</v>
      </c>
      <c r="Z3184" s="28">
        <v>1</v>
      </c>
      <c r="AA3184" s="28"/>
      <c r="AB3184" s="111">
        <v>89</v>
      </c>
      <c r="AC3184" s="28">
        <v>0.25800000000000001</v>
      </c>
      <c r="AD3184" s="28">
        <v>5.7299999999999997E-2</v>
      </c>
      <c r="AE3184" s="139"/>
      <c r="AF3184" s="139"/>
      <c r="AG3184" s="93">
        <v>3</v>
      </c>
      <c r="AH3184" s="93">
        <v>5</v>
      </c>
    </row>
    <row r="3185" spans="1:51">
      <c r="A3185" s="13" t="s">
        <v>160</v>
      </c>
      <c r="B3185" s="2" t="s">
        <v>75</v>
      </c>
      <c r="C3185" s="14" t="s">
        <v>185</v>
      </c>
      <c r="D3185" s="2">
        <v>2016</v>
      </c>
      <c r="E3185" s="14">
        <v>2016</v>
      </c>
      <c r="F3185" s="14" t="s">
        <v>101</v>
      </c>
      <c r="G3185" s="93">
        <v>373</v>
      </c>
      <c r="H3185" s="93">
        <v>2830</v>
      </c>
      <c r="I3185" s="93">
        <v>1</v>
      </c>
      <c r="J3185" s="93">
        <v>5</v>
      </c>
      <c r="K3185" s="93">
        <v>374</v>
      </c>
      <c r="L3185" s="93">
        <v>2835</v>
      </c>
      <c r="M3185" s="48">
        <v>3209</v>
      </c>
      <c r="N3185" s="48">
        <v>6757</v>
      </c>
      <c r="O3185" s="48">
        <v>1024</v>
      </c>
      <c r="P3185" s="48">
        <v>5718</v>
      </c>
      <c r="Q3185" s="48">
        <v>6742</v>
      </c>
      <c r="R3185" s="48">
        <v>2</v>
      </c>
      <c r="S3185" s="48">
        <v>13</v>
      </c>
      <c r="T3185" s="48">
        <v>15</v>
      </c>
      <c r="U3185" s="48">
        <v>1026</v>
      </c>
      <c r="V3185" s="48">
        <v>5731</v>
      </c>
      <c r="W3185" s="156">
        <v>901297</v>
      </c>
      <c r="X3185" s="156">
        <v>1664</v>
      </c>
      <c r="Y3185" s="156">
        <v>902961</v>
      </c>
      <c r="Z3185" s="28">
        <v>0.9274</v>
      </c>
      <c r="AA3185" s="28"/>
      <c r="AB3185" s="111">
        <v>89</v>
      </c>
      <c r="AC3185" s="28">
        <v>0.25800000000000001</v>
      </c>
      <c r="AD3185" s="28">
        <v>5.7299999999999997E-2</v>
      </c>
      <c r="AE3185" s="139"/>
      <c r="AF3185" s="139"/>
      <c r="AG3185" s="93">
        <v>135</v>
      </c>
      <c r="AH3185" s="93">
        <v>238</v>
      </c>
    </row>
    <row r="3186" spans="1:51">
      <c r="A3186" s="13" t="s">
        <v>161</v>
      </c>
      <c r="B3186" s="2" t="s">
        <v>74</v>
      </c>
      <c r="C3186" s="14" t="s">
        <v>185</v>
      </c>
      <c r="D3186" s="2">
        <v>2016</v>
      </c>
      <c r="E3186" s="14">
        <v>2016</v>
      </c>
      <c r="F3186" s="14" t="s">
        <v>101</v>
      </c>
      <c r="G3186" s="93">
        <v>2642</v>
      </c>
      <c r="H3186" s="93">
        <v>19832</v>
      </c>
      <c r="I3186" s="93">
        <v>8</v>
      </c>
      <c r="J3186" s="93">
        <v>116</v>
      </c>
      <c r="K3186" s="93">
        <v>2650</v>
      </c>
      <c r="L3186" s="93">
        <v>19948</v>
      </c>
      <c r="M3186" s="48">
        <v>22598</v>
      </c>
      <c r="N3186" s="48">
        <v>42564</v>
      </c>
      <c r="O3186" s="48">
        <v>6298</v>
      </c>
      <c r="P3186" s="48">
        <v>35963</v>
      </c>
      <c r="Q3186" s="48">
        <v>42261</v>
      </c>
      <c r="R3186" s="48">
        <v>28</v>
      </c>
      <c r="S3186" s="48">
        <v>275</v>
      </c>
      <c r="T3186" s="48">
        <v>303</v>
      </c>
      <c r="U3186" s="48">
        <v>6326</v>
      </c>
      <c r="V3186" s="48">
        <v>36238</v>
      </c>
      <c r="W3186" s="156">
        <v>6024327</v>
      </c>
      <c r="X3186" s="156">
        <v>36825</v>
      </c>
      <c r="Y3186" s="156">
        <v>6061152</v>
      </c>
      <c r="Z3186" s="28">
        <v>0.95740000000000003</v>
      </c>
      <c r="AA3186" s="28"/>
      <c r="AB3186" s="111">
        <v>8</v>
      </c>
      <c r="AC3186" s="28">
        <v>0.25</v>
      </c>
      <c r="AD3186" s="28">
        <v>1.7100000000000001E-2</v>
      </c>
      <c r="AE3186" s="139"/>
      <c r="AF3186" s="139"/>
      <c r="AG3186" s="93">
        <v>2167</v>
      </c>
      <c r="AH3186" s="93">
        <v>4362</v>
      </c>
    </row>
    <row r="3187" spans="1:51">
      <c r="A3187" s="13" t="s">
        <v>162</v>
      </c>
      <c r="B3187" s="2" t="s">
        <v>74</v>
      </c>
      <c r="C3187" s="14" t="s">
        <v>185</v>
      </c>
      <c r="D3187" s="2">
        <v>2016</v>
      </c>
      <c r="E3187" s="14">
        <v>2016</v>
      </c>
      <c r="F3187" s="14" t="s">
        <v>101</v>
      </c>
      <c r="G3187" s="93">
        <v>1544</v>
      </c>
      <c r="H3187" s="93">
        <v>17634</v>
      </c>
      <c r="I3187" s="93">
        <v>12</v>
      </c>
      <c r="J3187" s="93">
        <v>131</v>
      </c>
      <c r="K3187" s="93">
        <v>1556</v>
      </c>
      <c r="L3187" s="93">
        <v>17765</v>
      </c>
      <c r="M3187" s="48">
        <v>19321</v>
      </c>
      <c r="N3187" s="48">
        <v>34206</v>
      </c>
      <c r="O3187" s="48">
        <v>3709</v>
      </c>
      <c r="P3187" s="48">
        <v>30125</v>
      </c>
      <c r="Q3187" s="48">
        <v>33834</v>
      </c>
      <c r="R3187" s="48">
        <v>40</v>
      </c>
      <c r="S3187" s="48">
        <v>332</v>
      </c>
      <c r="T3187" s="48">
        <v>372</v>
      </c>
      <c r="U3187" s="48">
        <v>3749</v>
      </c>
      <c r="V3187" s="48">
        <v>30457</v>
      </c>
      <c r="W3187" s="156">
        <v>4581032</v>
      </c>
      <c r="X3187" s="156">
        <v>35529</v>
      </c>
      <c r="Y3187" s="156">
        <v>4616561</v>
      </c>
      <c r="Z3187" s="28">
        <v>0.92559999999999998</v>
      </c>
      <c r="AA3187" s="28"/>
      <c r="AB3187" s="111">
        <v>89</v>
      </c>
      <c r="AC3187" s="28">
        <v>0.25800000000000001</v>
      </c>
      <c r="AD3187" s="28">
        <v>5.7299999999999997E-2</v>
      </c>
      <c r="AE3187" s="139"/>
      <c r="AF3187" s="139"/>
      <c r="AG3187" s="93">
        <v>3086</v>
      </c>
      <c r="AH3187" s="93">
        <v>6414</v>
      </c>
    </row>
    <row r="3188" spans="1:51">
      <c r="A3188" s="13" t="s">
        <v>163</v>
      </c>
      <c r="B3188" s="2" t="s">
        <v>75</v>
      </c>
      <c r="C3188" s="14" t="s">
        <v>185</v>
      </c>
      <c r="D3188" s="2">
        <v>2016</v>
      </c>
      <c r="E3188" s="14">
        <v>2016</v>
      </c>
      <c r="F3188" s="14" t="s">
        <v>101</v>
      </c>
      <c r="G3188" s="93">
        <v>5665</v>
      </c>
      <c r="H3188" s="93">
        <v>36404</v>
      </c>
      <c r="I3188" s="93">
        <v>10</v>
      </c>
      <c r="J3188" s="93">
        <v>88</v>
      </c>
      <c r="K3188" s="93">
        <v>5675</v>
      </c>
      <c r="L3188" s="93">
        <v>36492</v>
      </c>
      <c r="M3188" s="48">
        <v>42167</v>
      </c>
      <c r="N3188" s="48">
        <v>88324</v>
      </c>
      <c r="O3188" s="48">
        <v>14646</v>
      </c>
      <c r="P3188" s="48">
        <v>73390</v>
      </c>
      <c r="Q3188" s="48">
        <v>88036</v>
      </c>
      <c r="R3188" s="48">
        <v>41</v>
      </c>
      <c r="S3188" s="48">
        <v>247</v>
      </c>
      <c r="T3188" s="48">
        <v>288</v>
      </c>
      <c r="U3188" s="48">
        <v>14687</v>
      </c>
      <c r="V3188" s="48">
        <v>73637</v>
      </c>
      <c r="W3188" s="156">
        <v>11925465</v>
      </c>
      <c r="X3188" s="156">
        <v>27004</v>
      </c>
      <c r="Y3188" s="156">
        <v>11952469</v>
      </c>
      <c r="Z3188" s="28">
        <v>0.96109999999999995</v>
      </c>
      <c r="AA3188" s="28"/>
      <c r="AB3188" s="111">
        <v>5</v>
      </c>
      <c r="AC3188" s="28">
        <v>0.2</v>
      </c>
      <c r="AD3188" s="28">
        <v>2.6800000000000001E-2</v>
      </c>
      <c r="AE3188" s="139"/>
      <c r="AF3188" s="139"/>
      <c r="AG3188" s="93">
        <v>5004</v>
      </c>
      <c r="AH3188" s="93">
        <v>10871</v>
      </c>
    </row>
    <row r="3189" spans="1:51">
      <c r="A3189" s="13" t="s">
        <v>164</v>
      </c>
      <c r="B3189" s="2" t="s">
        <v>75</v>
      </c>
      <c r="C3189" s="14" t="s">
        <v>185</v>
      </c>
      <c r="D3189" s="2">
        <v>2016</v>
      </c>
      <c r="E3189" s="14">
        <v>2016</v>
      </c>
      <c r="F3189" s="14" t="s">
        <v>101</v>
      </c>
      <c r="G3189" s="93">
        <v>726</v>
      </c>
      <c r="H3189" s="93">
        <v>5044</v>
      </c>
      <c r="I3189" s="93">
        <v>6</v>
      </c>
      <c r="J3189" s="93">
        <v>29</v>
      </c>
      <c r="K3189" s="93">
        <v>732</v>
      </c>
      <c r="L3189" s="93">
        <v>5073</v>
      </c>
      <c r="M3189" s="48">
        <v>5805</v>
      </c>
      <c r="N3189" s="48">
        <v>13286</v>
      </c>
      <c r="O3189" s="48">
        <v>2074</v>
      </c>
      <c r="P3189" s="48">
        <v>11113</v>
      </c>
      <c r="Q3189" s="48">
        <v>13187</v>
      </c>
      <c r="R3189" s="48">
        <v>21</v>
      </c>
      <c r="S3189" s="48">
        <v>78</v>
      </c>
      <c r="T3189" s="48">
        <v>99</v>
      </c>
      <c r="U3189" s="48">
        <v>2095</v>
      </c>
      <c r="V3189" s="48">
        <v>11191</v>
      </c>
      <c r="W3189" s="156">
        <v>1750737</v>
      </c>
      <c r="X3189" s="156">
        <v>9082</v>
      </c>
      <c r="Y3189" s="156">
        <v>1759819</v>
      </c>
      <c r="Z3189" s="28">
        <v>0.97209999999999996</v>
      </c>
      <c r="AA3189" s="28"/>
      <c r="AB3189" s="111">
        <v>89</v>
      </c>
      <c r="AC3189" s="28">
        <v>0.25800000000000001</v>
      </c>
      <c r="AD3189" s="28">
        <v>5.7299999999999997E-2</v>
      </c>
      <c r="AE3189" s="139"/>
      <c r="AF3189" s="139"/>
      <c r="AG3189" s="93">
        <v>613</v>
      </c>
      <c r="AH3189" s="93">
        <v>1375</v>
      </c>
    </row>
    <row r="3190" spans="1:51">
      <c r="A3190" s="13" t="s">
        <v>165</v>
      </c>
      <c r="B3190" s="2" t="s">
        <v>75</v>
      </c>
      <c r="C3190" s="14" t="s">
        <v>185</v>
      </c>
      <c r="D3190" s="2">
        <v>2016</v>
      </c>
      <c r="E3190" s="14">
        <v>2016</v>
      </c>
      <c r="F3190" s="14" t="s">
        <v>101</v>
      </c>
      <c r="G3190" s="93">
        <v>542</v>
      </c>
      <c r="H3190" s="93">
        <v>4055</v>
      </c>
      <c r="I3190" s="93">
        <v>0</v>
      </c>
      <c r="J3190" s="93">
        <v>13</v>
      </c>
      <c r="K3190" s="93">
        <v>542</v>
      </c>
      <c r="L3190" s="93">
        <v>4068</v>
      </c>
      <c r="M3190" s="48">
        <v>4610</v>
      </c>
      <c r="N3190" s="48">
        <v>10050</v>
      </c>
      <c r="O3190" s="48">
        <v>1421</v>
      </c>
      <c r="P3190" s="48">
        <v>8581</v>
      </c>
      <c r="Q3190" s="48">
        <v>10002</v>
      </c>
      <c r="R3190" s="48">
        <v>0</v>
      </c>
      <c r="S3190" s="48">
        <v>48</v>
      </c>
      <c r="T3190" s="48">
        <v>48</v>
      </c>
      <c r="U3190" s="48">
        <v>1421</v>
      </c>
      <c r="V3190" s="48">
        <v>8629</v>
      </c>
      <c r="W3190" s="156">
        <v>1289052</v>
      </c>
      <c r="X3190" s="156">
        <v>5981</v>
      </c>
      <c r="Y3190" s="156">
        <v>1295033</v>
      </c>
      <c r="Z3190" s="28">
        <v>0.95689999999999997</v>
      </c>
      <c r="AA3190" s="28"/>
      <c r="AB3190" s="111">
        <v>89</v>
      </c>
      <c r="AC3190" s="28">
        <v>0.25800000000000001</v>
      </c>
      <c r="AD3190" s="28">
        <v>5.7299999999999997E-2</v>
      </c>
      <c r="AE3190" s="139"/>
      <c r="AF3190" s="139"/>
      <c r="AG3190" s="93">
        <v>420</v>
      </c>
      <c r="AH3190" s="93">
        <v>901</v>
      </c>
    </row>
    <row r="3191" spans="1:51">
      <c r="A3191" s="13" t="s">
        <v>166</v>
      </c>
      <c r="B3191" s="2" t="s">
        <v>75</v>
      </c>
      <c r="C3191" s="14" t="s">
        <v>185</v>
      </c>
      <c r="D3191" s="2">
        <v>2016</v>
      </c>
      <c r="E3191" s="14">
        <v>2016</v>
      </c>
      <c r="F3191" s="14" t="s">
        <v>101</v>
      </c>
      <c r="G3191" s="93">
        <v>67</v>
      </c>
      <c r="H3191" s="93">
        <v>927</v>
      </c>
      <c r="I3191" s="93">
        <v>0</v>
      </c>
      <c r="J3191" s="93">
        <v>0</v>
      </c>
      <c r="K3191" s="93">
        <v>67</v>
      </c>
      <c r="L3191" s="93">
        <v>927</v>
      </c>
      <c r="M3191" s="48">
        <v>994</v>
      </c>
      <c r="N3191" s="48">
        <v>1753</v>
      </c>
      <c r="O3191" s="48">
        <v>172</v>
      </c>
      <c r="P3191" s="48">
        <v>1581</v>
      </c>
      <c r="Q3191" s="48">
        <v>1753</v>
      </c>
      <c r="R3191" s="48">
        <v>0</v>
      </c>
      <c r="S3191" s="48">
        <v>0</v>
      </c>
      <c r="T3191" s="48">
        <v>0</v>
      </c>
      <c r="U3191" s="48">
        <v>172</v>
      </c>
      <c r="V3191" s="48">
        <v>1581</v>
      </c>
      <c r="W3191" s="156">
        <v>250419</v>
      </c>
      <c r="X3191" s="156">
        <v>0</v>
      </c>
      <c r="Y3191" s="156">
        <v>250419</v>
      </c>
      <c r="Z3191" s="28">
        <v>0.95240000000000002</v>
      </c>
      <c r="AA3191" s="28"/>
      <c r="AB3191" s="111">
        <v>89</v>
      </c>
      <c r="AC3191" s="28">
        <v>0.25800000000000001</v>
      </c>
      <c r="AD3191" s="28">
        <v>5.7299999999999997E-2</v>
      </c>
      <c r="AE3191" s="139"/>
      <c r="AF3191" s="139"/>
      <c r="AG3191" s="93">
        <v>27</v>
      </c>
      <c r="AH3191" s="93">
        <v>36</v>
      </c>
    </row>
    <row r="3192" spans="1:51">
      <c r="A3192" s="13" t="s">
        <v>167</v>
      </c>
      <c r="B3192" s="2" t="s">
        <v>74</v>
      </c>
      <c r="C3192" s="14" t="s">
        <v>185</v>
      </c>
      <c r="D3192" s="2">
        <v>2016</v>
      </c>
      <c r="E3192" s="14">
        <v>2016</v>
      </c>
      <c r="F3192" s="14" t="s">
        <v>101</v>
      </c>
      <c r="G3192" s="93">
        <v>7784</v>
      </c>
      <c r="H3192" s="93">
        <v>44029</v>
      </c>
      <c r="I3192" s="93">
        <v>23</v>
      </c>
      <c r="J3192" s="93">
        <v>437</v>
      </c>
      <c r="K3192" s="93">
        <v>7807</v>
      </c>
      <c r="L3192" s="93">
        <v>44466</v>
      </c>
      <c r="M3192" s="48">
        <v>52273</v>
      </c>
      <c r="N3192" s="48">
        <v>121931</v>
      </c>
      <c r="O3192" s="48">
        <v>21234</v>
      </c>
      <c r="P3192" s="48">
        <v>99466</v>
      </c>
      <c r="Q3192" s="48">
        <v>120700</v>
      </c>
      <c r="R3192" s="48">
        <v>76</v>
      </c>
      <c r="S3192" s="48">
        <v>1155</v>
      </c>
      <c r="T3192" s="48">
        <v>1231</v>
      </c>
      <c r="U3192" s="48">
        <v>21310</v>
      </c>
      <c r="V3192" s="48">
        <v>100621</v>
      </c>
      <c r="W3192" s="156">
        <v>16301755</v>
      </c>
      <c r="X3192" s="156">
        <v>136438</v>
      </c>
      <c r="Y3192" s="156">
        <v>16438193</v>
      </c>
      <c r="Z3192" s="28">
        <v>0.99529999999999996</v>
      </c>
      <c r="AA3192" s="28"/>
      <c r="AB3192" s="111">
        <v>14</v>
      </c>
      <c r="AC3192" s="28">
        <v>7.0999999999999994E-2</v>
      </c>
      <c r="AD3192" s="28">
        <v>4.9399999999999999E-2</v>
      </c>
      <c r="AE3192" s="139"/>
      <c r="AF3192" s="139"/>
      <c r="AG3192" s="93">
        <v>7930</v>
      </c>
      <c r="AH3192" s="93">
        <v>18689</v>
      </c>
    </row>
    <row r="3193" spans="1:51">
      <c r="A3193" s="13" t="s">
        <v>168</v>
      </c>
      <c r="B3193" s="2" t="s">
        <v>75</v>
      </c>
      <c r="C3193" s="14" t="s">
        <v>185</v>
      </c>
      <c r="D3193" s="2">
        <v>2016</v>
      </c>
      <c r="E3193" s="14">
        <v>2016</v>
      </c>
      <c r="F3193" s="14" t="s">
        <v>101</v>
      </c>
      <c r="G3193" s="93">
        <v>293</v>
      </c>
      <c r="H3193" s="93">
        <v>2848</v>
      </c>
      <c r="I3193" s="93">
        <v>0</v>
      </c>
      <c r="J3193" s="93">
        <v>6</v>
      </c>
      <c r="K3193" s="93">
        <v>293</v>
      </c>
      <c r="L3193" s="93">
        <v>2854</v>
      </c>
      <c r="M3193" s="48">
        <v>3147</v>
      </c>
      <c r="N3193" s="48">
        <v>5439</v>
      </c>
      <c r="O3193" s="48">
        <v>733</v>
      </c>
      <c r="P3193" s="48">
        <v>4690</v>
      </c>
      <c r="Q3193" s="48">
        <v>5423</v>
      </c>
      <c r="R3193" s="48">
        <v>1</v>
      </c>
      <c r="S3193" s="48">
        <v>15</v>
      </c>
      <c r="T3193" s="48">
        <v>16</v>
      </c>
      <c r="U3193" s="48">
        <v>734</v>
      </c>
      <c r="V3193" s="48">
        <v>4705</v>
      </c>
      <c r="W3193" s="156">
        <v>730568</v>
      </c>
      <c r="X3193" s="156">
        <v>1726</v>
      </c>
      <c r="Y3193" s="156">
        <v>732294</v>
      </c>
      <c r="Z3193" s="28">
        <v>0.94489999999999996</v>
      </c>
      <c r="AA3193" s="28"/>
      <c r="AB3193" s="111">
        <v>89</v>
      </c>
      <c r="AC3193" s="28">
        <v>0.25800000000000001</v>
      </c>
      <c r="AD3193" s="28">
        <v>5.7299999999999997E-2</v>
      </c>
      <c r="AE3193" s="139"/>
      <c r="AF3193" s="139"/>
      <c r="AG3193" s="93">
        <v>100</v>
      </c>
      <c r="AH3193" s="93">
        <v>154</v>
      </c>
    </row>
    <row r="3194" spans="1:51">
      <c r="A3194" s="13" t="s">
        <v>169</v>
      </c>
      <c r="B3194" s="2" t="s">
        <v>74</v>
      </c>
      <c r="C3194" s="14" t="s">
        <v>185</v>
      </c>
      <c r="D3194" s="2">
        <v>2016</v>
      </c>
      <c r="E3194" s="14">
        <v>2016</v>
      </c>
      <c r="F3194" s="14" t="s">
        <v>101</v>
      </c>
      <c r="G3194" s="93">
        <v>2903</v>
      </c>
      <c r="H3194" s="93">
        <v>34346</v>
      </c>
      <c r="I3194" s="93">
        <v>9</v>
      </c>
      <c r="J3194" s="93">
        <v>296</v>
      </c>
      <c r="K3194" s="93">
        <v>2912</v>
      </c>
      <c r="L3194" s="93">
        <v>34642</v>
      </c>
      <c r="M3194" s="48">
        <v>37554</v>
      </c>
      <c r="N3194" s="48">
        <v>75143</v>
      </c>
      <c r="O3194" s="48">
        <v>7518</v>
      </c>
      <c r="P3194" s="48">
        <v>66975</v>
      </c>
      <c r="Q3194" s="48">
        <v>74493</v>
      </c>
      <c r="R3194" s="48">
        <v>34</v>
      </c>
      <c r="S3194" s="48">
        <v>616</v>
      </c>
      <c r="T3194" s="48">
        <v>650</v>
      </c>
      <c r="U3194" s="48">
        <v>7552</v>
      </c>
      <c r="V3194" s="48">
        <v>67591</v>
      </c>
      <c r="W3194" s="156">
        <v>10137229</v>
      </c>
      <c r="X3194" s="156">
        <v>123254</v>
      </c>
      <c r="Y3194" s="156">
        <v>10260483</v>
      </c>
      <c r="Z3194" s="28">
        <v>0.98880000000000001</v>
      </c>
      <c r="AA3194" s="28"/>
      <c r="AB3194" s="111">
        <v>12</v>
      </c>
      <c r="AC3194" s="28">
        <v>0.41699999999999998</v>
      </c>
      <c r="AD3194" s="28">
        <v>7.3300000000000004E-2</v>
      </c>
      <c r="AE3194" s="139"/>
      <c r="AF3194" s="139"/>
      <c r="AG3194" s="93">
        <v>6830</v>
      </c>
      <c r="AH3194" s="93">
        <v>15569</v>
      </c>
      <c r="AI3194" s="1"/>
      <c r="AJ3194" s="1"/>
      <c r="AK3194" s="1"/>
      <c r="AL3194" s="1"/>
      <c r="AM3194" s="1"/>
      <c r="AN3194" s="1"/>
      <c r="AO3194" s="1"/>
      <c r="AP3194" s="1"/>
      <c r="AQ3194" s="1"/>
      <c r="AR3194" s="1"/>
      <c r="AS3194" s="1"/>
      <c r="AT3194" s="1"/>
      <c r="AU3194" s="1"/>
      <c r="AV3194" s="1"/>
      <c r="AW3194" s="1"/>
      <c r="AX3194" s="1"/>
      <c r="AY3194" s="1"/>
    </row>
    <row r="3195" spans="1:51">
      <c r="A3195" s="13" t="s">
        <v>170</v>
      </c>
      <c r="B3195" s="2" t="s">
        <v>74</v>
      </c>
      <c r="C3195" s="14" t="s">
        <v>185</v>
      </c>
      <c r="D3195" s="2">
        <v>2016</v>
      </c>
      <c r="E3195" s="14">
        <v>2016</v>
      </c>
      <c r="F3195" s="14" t="s">
        <v>101</v>
      </c>
      <c r="G3195" s="93">
        <v>958</v>
      </c>
      <c r="H3195" s="93">
        <v>9714</v>
      </c>
      <c r="I3195" s="93">
        <v>18</v>
      </c>
      <c r="J3195" s="93">
        <v>119</v>
      </c>
      <c r="K3195" s="93">
        <v>976</v>
      </c>
      <c r="L3195" s="93">
        <v>9833</v>
      </c>
      <c r="M3195" s="48">
        <v>10809</v>
      </c>
      <c r="N3195" s="48">
        <v>21071</v>
      </c>
      <c r="O3195" s="48">
        <v>2493</v>
      </c>
      <c r="P3195" s="48">
        <v>18189</v>
      </c>
      <c r="Q3195" s="48">
        <v>20682</v>
      </c>
      <c r="R3195" s="48">
        <v>74</v>
      </c>
      <c r="S3195" s="48">
        <v>315</v>
      </c>
      <c r="T3195" s="48">
        <v>389</v>
      </c>
      <c r="U3195" s="48">
        <v>2567</v>
      </c>
      <c r="V3195" s="48">
        <v>18504</v>
      </c>
      <c r="W3195" s="156">
        <v>2803423</v>
      </c>
      <c r="X3195" s="156">
        <v>49502</v>
      </c>
      <c r="Y3195" s="156">
        <v>2852925</v>
      </c>
      <c r="Z3195" s="28">
        <v>0.97240000000000004</v>
      </c>
      <c r="AA3195" s="28"/>
      <c r="AB3195" s="111">
        <v>89</v>
      </c>
      <c r="AC3195" s="28">
        <v>0.25800000000000001</v>
      </c>
      <c r="AD3195" s="28">
        <v>5.7299999999999997E-2</v>
      </c>
      <c r="AE3195" s="139"/>
      <c r="AF3195" s="139"/>
      <c r="AG3195" s="93">
        <v>934</v>
      </c>
      <c r="AH3195" s="93">
        <v>1875</v>
      </c>
      <c r="AI3195" s="1"/>
      <c r="AJ3195" s="1"/>
      <c r="AK3195" s="1"/>
      <c r="AL3195" s="1"/>
      <c r="AM3195" s="1"/>
      <c r="AN3195" s="1"/>
      <c r="AO3195" s="1"/>
      <c r="AP3195" s="1"/>
      <c r="AQ3195" s="1"/>
      <c r="AR3195" s="1"/>
      <c r="AS3195" s="1"/>
      <c r="AT3195" s="1"/>
      <c r="AU3195" s="1"/>
      <c r="AV3195" s="1"/>
      <c r="AW3195" s="1"/>
      <c r="AX3195" s="1"/>
      <c r="AY3195" s="1"/>
    </row>
    <row r="3196" spans="1:51">
      <c r="A3196" s="13" t="s">
        <v>171</v>
      </c>
      <c r="B3196" s="2" t="s">
        <v>75</v>
      </c>
      <c r="C3196" s="14" t="s">
        <v>185</v>
      </c>
      <c r="D3196" s="2">
        <v>2016</v>
      </c>
      <c r="E3196" s="14">
        <v>2016</v>
      </c>
      <c r="F3196" s="14" t="s">
        <v>101</v>
      </c>
      <c r="G3196" s="93">
        <v>785</v>
      </c>
      <c r="H3196" s="93">
        <v>5353</v>
      </c>
      <c r="I3196" s="93">
        <v>2</v>
      </c>
      <c r="J3196" s="93">
        <v>15</v>
      </c>
      <c r="K3196" s="93">
        <v>787</v>
      </c>
      <c r="L3196" s="93">
        <v>5368</v>
      </c>
      <c r="M3196" s="48">
        <v>6155</v>
      </c>
      <c r="N3196" s="48">
        <v>13255</v>
      </c>
      <c r="O3196" s="48">
        <v>2082</v>
      </c>
      <c r="P3196" s="48">
        <v>11120</v>
      </c>
      <c r="Q3196" s="48">
        <v>13202</v>
      </c>
      <c r="R3196" s="48">
        <v>6</v>
      </c>
      <c r="S3196" s="48">
        <v>47</v>
      </c>
      <c r="T3196" s="48">
        <v>53</v>
      </c>
      <c r="U3196" s="48">
        <v>2088</v>
      </c>
      <c r="V3196" s="48">
        <v>11167</v>
      </c>
      <c r="W3196" s="156">
        <v>1802963</v>
      </c>
      <c r="X3196" s="156">
        <v>4966</v>
      </c>
      <c r="Y3196" s="156">
        <v>1807929</v>
      </c>
      <c r="Z3196" s="28">
        <v>0.99139999999999995</v>
      </c>
      <c r="AA3196" s="28"/>
      <c r="AB3196" s="111">
        <v>89</v>
      </c>
      <c r="AC3196" s="28">
        <v>0.25800000000000001</v>
      </c>
      <c r="AD3196" s="28">
        <v>5.7299999999999997E-2</v>
      </c>
      <c r="AE3196" s="139"/>
      <c r="AF3196" s="139"/>
      <c r="AG3196" s="93">
        <v>479</v>
      </c>
      <c r="AH3196" s="93">
        <v>994</v>
      </c>
      <c r="AI3196" s="1"/>
      <c r="AJ3196" s="1"/>
      <c r="AK3196" s="1"/>
      <c r="AL3196" s="1"/>
      <c r="AM3196" s="1"/>
      <c r="AN3196" s="1"/>
      <c r="AO3196" s="1"/>
      <c r="AP3196" s="1"/>
      <c r="AQ3196" s="1"/>
      <c r="AR3196" s="1"/>
      <c r="AS3196" s="1"/>
      <c r="AT3196" s="1"/>
      <c r="AU3196" s="1"/>
      <c r="AV3196" s="1"/>
      <c r="AW3196" s="1"/>
      <c r="AX3196" s="1"/>
      <c r="AY3196" s="1"/>
    </row>
    <row r="3197" spans="1:51">
      <c r="A3197" s="51" t="s">
        <v>172</v>
      </c>
      <c r="B3197" s="2" t="s">
        <v>66</v>
      </c>
      <c r="C3197" s="14" t="s">
        <v>64</v>
      </c>
      <c r="D3197" s="2">
        <v>2016</v>
      </c>
      <c r="E3197" s="14">
        <v>2016</v>
      </c>
      <c r="F3197" s="14" t="s">
        <v>102</v>
      </c>
      <c r="G3197" s="93">
        <v>260151</v>
      </c>
      <c r="H3197" s="93">
        <v>1808489</v>
      </c>
      <c r="I3197" s="93">
        <v>2051</v>
      </c>
      <c r="J3197" s="93">
        <v>18372</v>
      </c>
      <c r="K3197" s="93">
        <v>262202</v>
      </c>
      <c r="L3197" s="93">
        <v>1826861</v>
      </c>
      <c r="M3197" s="48">
        <v>2089063</v>
      </c>
      <c r="N3197" s="48">
        <v>4319989</v>
      </c>
      <c r="O3197" s="48">
        <v>666772</v>
      </c>
      <c r="P3197" s="48">
        <v>3606055</v>
      </c>
      <c r="Q3197" s="48">
        <v>4272827</v>
      </c>
      <c r="R3197" s="48">
        <v>7000</v>
      </c>
      <c r="S3197" s="48">
        <v>40162</v>
      </c>
      <c r="T3197" s="48">
        <v>47162</v>
      </c>
      <c r="U3197" s="48">
        <v>673772</v>
      </c>
      <c r="V3197" s="48">
        <v>3646217</v>
      </c>
      <c r="W3197" s="156">
        <v>593619123</v>
      </c>
      <c r="X3197" s="156">
        <v>5739306</v>
      </c>
      <c r="Y3197" s="156">
        <v>599358429</v>
      </c>
      <c r="Z3197" s="28">
        <v>0.97399999999999998</v>
      </c>
      <c r="AA3197" s="28">
        <v>0.90710000000000002</v>
      </c>
      <c r="AB3197" s="111">
        <v>670</v>
      </c>
      <c r="AC3197" s="28">
        <v>0.36399999999999999</v>
      </c>
      <c r="AD3197" s="28">
        <v>7.0800000000000002E-2</v>
      </c>
      <c r="AE3197" s="139">
        <v>141154</v>
      </c>
      <c r="AF3197" s="139">
        <v>30661</v>
      </c>
      <c r="AG3197" s="93">
        <v>297891</v>
      </c>
      <c r="AH3197" s="93">
        <v>629569</v>
      </c>
      <c r="AI3197" s="2"/>
      <c r="AJ3197" s="2"/>
      <c r="AK3197" s="2"/>
      <c r="AL3197" s="2"/>
      <c r="AM3197" s="2"/>
      <c r="AN3197" s="2"/>
      <c r="AO3197" s="2"/>
      <c r="AP3197" s="2"/>
      <c r="AQ3197" s="2"/>
      <c r="AR3197" s="2"/>
      <c r="AS3197" s="2"/>
      <c r="AT3197" s="2"/>
      <c r="AU3197" s="2"/>
      <c r="AV3197" s="2"/>
      <c r="AW3197" s="2"/>
      <c r="AX3197" s="2"/>
      <c r="AY3197" s="2"/>
    </row>
    <row r="3198" spans="1:51">
      <c r="A3198" s="51" t="s">
        <v>173</v>
      </c>
      <c r="B3198" s="2" t="s">
        <v>74</v>
      </c>
      <c r="C3198" s="14" t="s">
        <v>64</v>
      </c>
      <c r="D3198" s="2">
        <v>2016</v>
      </c>
      <c r="E3198" s="14">
        <v>2016</v>
      </c>
      <c r="F3198" s="14" t="s">
        <v>102</v>
      </c>
      <c r="G3198" s="93">
        <v>6414</v>
      </c>
      <c r="H3198" s="93">
        <v>52659</v>
      </c>
      <c r="I3198" s="93">
        <v>94</v>
      </c>
      <c r="J3198" s="93">
        <v>1156</v>
      </c>
      <c r="K3198" s="93">
        <v>6508</v>
      </c>
      <c r="L3198" s="93">
        <v>53815</v>
      </c>
      <c r="M3198" s="48">
        <v>60323</v>
      </c>
      <c r="N3198" s="48">
        <v>115631</v>
      </c>
      <c r="O3198" s="48">
        <v>14927</v>
      </c>
      <c r="P3198" s="48">
        <v>97688</v>
      </c>
      <c r="Q3198" s="48">
        <v>112615</v>
      </c>
      <c r="R3198" s="48">
        <v>328</v>
      </c>
      <c r="S3198" s="48">
        <v>2688</v>
      </c>
      <c r="T3198" s="48">
        <v>3016</v>
      </c>
      <c r="U3198" s="48">
        <v>15255</v>
      </c>
      <c r="V3198" s="48">
        <v>100376</v>
      </c>
      <c r="W3198" s="156">
        <v>16064163</v>
      </c>
      <c r="X3198" s="156">
        <v>339809</v>
      </c>
      <c r="Y3198" s="156">
        <v>16403972</v>
      </c>
      <c r="Z3198" s="28">
        <v>0.98850000000000005</v>
      </c>
      <c r="AA3198" s="28">
        <v>0.95860000000000001</v>
      </c>
      <c r="AB3198" s="111">
        <v>22</v>
      </c>
      <c r="AC3198" s="28">
        <v>0.40899999999999997</v>
      </c>
      <c r="AD3198" s="28">
        <v>7.0499999999999993E-2</v>
      </c>
      <c r="AE3198" s="139">
        <v>4285</v>
      </c>
      <c r="AF3198" s="139">
        <v>1185</v>
      </c>
      <c r="AG3198" s="93">
        <v>8024</v>
      </c>
      <c r="AH3198" s="93">
        <v>15616</v>
      </c>
      <c r="AI3198" s="1"/>
      <c r="AJ3198" s="1"/>
      <c r="AK3198" s="1"/>
      <c r="AL3198" s="1"/>
      <c r="AM3198" s="1"/>
      <c r="AN3198" s="1"/>
      <c r="AO3198" s="1"/>
      <c r="AP3198" s="1"/>
      <c r="AQ3198" s="1"/>
      <c r="AR3198" s="1"/>
      <c r="AS3198" s="1"/>
      <c r="AT3198" s="1"/>
      <c r="AU3198" s="1"/>
      <c r="AV3198" s="1"/>
      <c r="AW3198" s="1"/>
      <c r="AX3198" s="1"/>
      <c r="AY3198" s="1"/>
    </row>
    <row r="3199" spans="1:51">
      <c r="A3199" s="51" t="s">
        <v>174</v>
      </c>
      <c r="B3199" s="2" t="s">
        <v>75</v>
      </c>
      <c r="C3199" s="14" t="s">
        <v>64</v>
      </c>
      <c r="D3199" s="2">
        <v>2016</v>
      </c>
      <c r="E3199" s="14">
        <v>2016</v>
      </c>
      <c r="F3199" s="14" t="s">
        <v>102</v>
      </c>
      <c r="G3199" s="93">
        <v>0</v>
      </c>
      <c r="H3199" s="93">
        <v>93</v>
      </c>
      <c r="I3199" s="93">
        <v>0</v>
      </c>
      <c r="J3199" s="93">
        <v>0</v>
      </c>
      <c r="K3199" s="93">
        <v>0</v>
      </c>
      <c r="L3199" s="93">
        <v>93</v>
      </c>
      <c r="M3199" s="48">
        <v>93</v>
      </c>
      <c r="N3199" s="48">
        <v>154</v>
      </c>
      <c r="O3199" s="48">
        <v>0</v>
      </c>
      <c r="P3199" s="48">
        <v>154</v>
      </c>
      <c r="Q3199" s="48">
        <v>154</v>
      </c>
      <c r="R3199" s="48">
        <v>0</v>
      </c>
      <c r="S3199" s="48">
        <v>0</v>
      </c>
      <c r="T3199" s="48">
        <v>0</v>
      </c>
      <c r="U3199" s="48">
        <v>0</v>
      </c>
      <c r="V3199" s="48">
        <v>154</v>
      </c>
      <c r="W3199" s="156">
        <v>19185</v>
      </c>
      <c r="X3199" s="156">
        <v>0</v>
      </c>
      <c r="Y3199" s="156">
        <v>19185</v>
      </c>
      <c r="Z3199" s="28">
        <v>1</v>
      </c>
      <c r="AA3199" s="28">
        <v>1</v>
      </c>
      <c r="AB3199" s="111">
        <v>99</v>
      </c>
      <c r="AC3199" s="28">
        <v>0.313</v>
      </c>
      <c r="AD3199" s="28">
        <v>5.8400000000000001E-2</v>
      </c>
      <c r="AE3199" s="139">
        <v>5</v>
      </c>
      <c r="AF3199" s="139">
        <v>0</v>
      </c>
      <c r="AG3199" s="93">
        <v>1</v>
      </c>
      <c r="AH3199" s="93">
        <v>1</v>
      </c>
      <c r="AI3199" s="1"/>
      <c r="AJ3199" s="1"/>
      <c r="AK3199" s="1"/>
      <c r="AL3199" s="1"/>
      <c r="AM3199" s="1"/>
      <c r="AN3199" s="1"/>
      <c r="AO3199" s="1"/>
      <c r="AP3199" s="1"/>
      <c r="AQ3199" s="1"/>
      <c r="AR3199" s="1"/>
      <c r="AS3199" s="1"/>
      <c r="AT3199" s="1"/>
      <c r="AU3199" s="1"/>
      <c r="AV3199" s="1"/>
      <c r="AW3199" s="1"/>
      <c r="AX3199" s="1"/>
      <c r="AY3199" s="1"/>
    </row>
    <row r="3200" spans="1:51">
      <c r="A3200" s="51" t="s">
        <v>175</v>
      </c>
      <c r="B3200" s="2" t="s">
        <v>75</v>
      </c>
      <c r="C3200" s="14" t="s">
        <v>64</v>
      </c>
      <c r="D3200" s="2">
        <v>2016</v>
      </c>
      <c r="E3200" s="14">
        <v>2016</v>
      </c>
      <c r="F3200" s="14" t="s">
        <v>102</v>
      </c>
      <c r="G3200" s="93">
        <v>148</v>
      </c>
      <c r="H3200" s="93">
        <v>1617</v>
      </c>
      <c r="I3200" s="93">
        <v>0</v>
      </c>
      <c r="J3200" s="93">
        <v>0</v>
      </c>
      <c r="K3200" s="93">
        <v>148</v>
      </c>
      <c r="L3200" s="93">
        <v>1617</v>
      </c>
      <c r="M3200" s="48">
        <v>1765</v>
      </c>
      <c r="N3200" s="48">
        <v>3324</v>
      </c>
      <c r="O3200" s="48">
        <v>389</v>
      </c>
      <c r="P3200" s="48">
        <v>2934</v>
      </c>
      <c r="Q3200" s="48">
        <v>3323</v>
      </c>
      <c r="R3200" s="48">
        <v>0</v>
      </c>
      <c r="S3200" s="48">
        <v>1</v>
      </c>
      <c r="T3200" s="48">
        <v>1</v>
      </c>
      <c r="U3200" s="48">
        <v>389</v>
      </c>
      <c r="V3200" s="48">
        <v>2935</v>
      </c>
      <c r="W3200" s="156">
        <v>447974</v>
      </c>
      <c r="X3200" s="156">
        <v>0</v>
      </c>
      <c r="Y3200" s="156">
        <v>447974</v>
      </c>
      <c r="Z3200" s="28">
        <v>1</v>
      </c>
      <c r="AA3200" s="28">
        <v>0</v>
      </c>
      <c r="AB3200" s="111">
        <v>99</v>
      </c>
      <c r="AC3200" s="28">
        <v>0.313</v>
      </c>
      <c r="AD3200" s="28">
        <v>5.8400000000000001E-2</v>
      </c>
      <c r="AE3200" s="139">
        <v>38</v>
      </c>
      <c r="AF3200" s="139">
        <v>38</v>
      </c>
      <c r="AG3200" s="93">
        <v>47</v>
      </c>
      <c r="AH3200" s="93">
        <v>79</v>
      </c>
      <c r="AI3200" s="1"/>
      <c r="AJ3200" s="1"/>
      <c r="AK3200" s="1"/>
      <c r="AL3200" s="1"/>
      <c r="AM3200" s="1"/>
      <c r="AN3200" s="1"/>
      <c r="AO3200" s="1"/>
      <c r="AP3200" s="1"/>
      <c r="AQ3200" s="1"/>
      <c r="AR3200" s="1"/>
      <c r="AS3200" s="1"/>
      <c r="AT3200" s="1"/>
      <c r="AU3200" s="1"/>
      <c r="AV3200" s="1"/>
      <c r="AW3200" s="1"/>
      <c r="AX3200" s="1"/>
      <c r="AY3200" s="1"/>
    </row>
    <row r="3201" spans="1:51">
      <c r="A3201" s="51" t="s">
        <v>176</v>
      </c>
      <c r="B3201" s="2" t="s">
        <v>75</v>
      </c>
      <c r="C3201" s="14" t="s">
        <v>64</v>
      </c>
      <c r="D3201" s="2">
        <v>2016</v>
      </c>
      <c r="E3201" s="14">
        <v>2016</v>
      </c>
      <c r="F3201" s="14" t="s">
        <v>102</v>
      </c>
      <c r="G3201" s="93">
        <v>1730</v>
      </c>
      <c r="H3201" s="93">
        <v>15198</v>
      </c>
      <c r="I3201" s="93">
        <v>5</v>
      </c>
      <c r="J3201" s="93">
        <v>41</v>
      </c>
      <c r="K3201" s="93">
        <v>1735</v>
      </c>
      <c r="L3201" s="93">
        <v>15239</v>
      </c>
      <c r="M3201" s="48">
        <v>16974</v>
      </c>
      <c r="N3201" s="48">
        <v>32165</v>
      </c>
      <c r="O3201" s="48">
        <v>4320</v>
      </c>
      <c r="P3201" s="48">
        <v>27757</v>
      </c>
      <c r="Q3201" s="48">
        <v>32077</v>
      </c>
      <c r="R3201" s="48">
        <v>11</v>
      </c>
      <c r="S3201" s="48">
        <v>77</v>
      </c>
      <c r="T3201" s="48">
        <v>88</v>
      </c>
      <c r="U3201" s="48">
        <v>4331</v>
      </c>
      <c r="V3201" s="48">
        <v>27834</v>
      </c>
      <c r="W3201" s="156">
        <v>4362929</v>
      </c>
      <c r="X3201" s="156">
        <v>11324</v>
      </c>
      <c r="Y3201" s="156">
        <v>4374253</v>
      </c>
      <c r="Z3201" s="28">
        <v>0.93440000000000001</v>
      </c>
      <c r="AA3201" s="28">
        <v>0.93899999999999995</v>
      </c>
      <c r="AB3201" s="111">
        <v>99</v>
      </c>
      <c r="AC3201" s="28">
        <v>0.313</v>
      </c>
      <c r="AD3201" s="28">
        <v>5.8400000000000001E-2</v>
      </c>
      <c r="AE3201" s="139">
        <v>1245</v>
      </c>
      <c r="AF3201" s="139">
        <v>312</v>
      </c>
      <c r="AG3201" s="93">
        <v>862</v>
      </c>
      <c r="AH3201" s="93">
        <v>1487</v>
      </c>
      <c r="AI3201" s="1"/>
      <c r="AJ3201" s="1"/>
      <c r="AK3201" s="1"/>
      <c r="AL3201" s="1"/>
      <c r="AM3201" s="1"/>
      <c r="AN3201" s="1"/>
      <c r="AO3201" s="1"/>
      <c r="AP3201" s="1"/>
      <c r="AQ3201" s="1"/>
      <c r="AR3201" s="1"/>
      <c r="AS3201" s="1"/>
      <c r="AT3201" s="1"/>
      <c r="AU3201" s="1"/>
      <c r="AV3201" s="1"/>
      <c r="AW3201" s="1"/>
      <c r="AX3201" s="1"/>
      <c r="AY3201" s="1"/>
    </row>
    <row r="3202" spans="1:51">
      <c r="A3202" s="51" t="s">
        <v>177</v>
      </c>
      <c r="B3202" s="2" t="s">
        <v>75</v>
      </c>
      <c r="C3202" s="14" t="s">
        <v>64</v>
      </c>
      <c r="D3202" s="2">
        <v>2016</v>
      </c>
      <c r="E3202" s="14">
        <v>2016</v>
      </c>
      <c r="F3202" s="14" t="s">
        <v>102</v>
      </c>
      <c r="G3202" s="93">
        <v>208</v>
      </c>
      <c r="H3202" s="93">
        <v>2570</v>
      </c>
      <c r="I3202" s="93">
        <v>0</v>
      </c>
      <c r="J3202" s="93">
        <v>6</v>
      </c>
      <c r="K3202" s="93">
        <v>208</v>
      </c>
      <c r="L3202" s="93">
        <v>2576</v>
      </c>
      <c r="M3202" s="48">
        <v>2784</v>
      </c>
      <c r="N3202" s="48">
        <v>5147</v>
      </c>
      <c r="O3202" s="48">
        <v>554</v>
      </c>
      <c r="P3202" s="48">
        <v>4581</v>
      </c>
      <c r="Q3202" s="48">
        <v>5135</v>
      </c>
      <c r="R3202" s="48">
        <v>0</v>
      </c>
      <c r="S3202" s="48">
        <v>12</v>
      </c>
      <c r="T3202" s="48">
        <v>12</v>
      </c>
      <c r="U3202" s="48">
        <v>554</v>
      </c>
      <c r="V3202" s="48">
        <v>4593</v>
      </c>
      <c r="W3202" s="156">
        <v>680707</v>
      </c>
      <c r="X3202" s="156">
        <v>1334</v>
      </c>
      <c r="Y3202" s="156">
        <v>682041</v>
      </c>
      <c r="Z3202" s="28">
        <v>0.98570000000000002</v>
      </c>
      <c r="AA3202" s="28">
        <v>0.88660000000000005</v>
      </c>
      <c r="AB3202" s="111">
        <v>99</v>
      </c>
      <c r="AC3202" s="28">
        <v>0.313</v>
      </c>
      <c r="AD3202" s="28">
        <v>5.8400000000000001E-2</v>
      </c>
      <c r="AE3202" s="139">
        <v>195</v>
      </c>
      <c r="AF3202" s="139">
        <v>23</v>
      </c>
      <c r="AG3202" s="93">
        <v>63</v>
      </c>
      <c r="AH3202" s="93">
        <v>114</v>
      </c>
      <c r="AI3202" s="1"/>
      <c r="AJ3202" s="1"/>
      <c r="AK3202" s="1"/>
      <c r="AL3202" s="1"/>
      <c r="AM3202" s="1"/>
      <c r="AN3202" s="1"/>
      <c r="AO3202" s="1"/>
      <c r="AP3202" s="1"/>
      <c r="AQ3202" s="1"/>
      <c r="AR3202" s="1"/>
      <c r="AS3202" s="1"/>
      <c r="AT3202" s="1"/>
      <c r="AU3202" s="1"/>
      <c r="AV3202" s="1"/>
      <c r="AW3202" s="1"/>
      <c r="AX3202" s="1"/>
      <c r="AY3202" s="1"/>
    </row>
    <row r="3203" spans="1:51">
      <c r="A3203" s="51" t="s">
        <v>178</v>
      </c>
      <c r="B3203" s="2" t="s">
        <v>75</v>
      </c>
      <c r="C3203" s="14" t="s">
        <v>64</v>
      </c>
      <c r="D3203" s="2">
        <v>2016</v>
      </c>
      <c r="E3203" s="14">
        <v>2016</v>
      </c>
      <c r="F3203" s="14" t="s">
        <v>102</v>
      </c>
      <c r="G3203" s="93">
        <v>78</v>
      </c>
      <c r="H3203" s="93">
        <v>550</v>
      </c>
      <c r="I3203" s="93">
        <v>0</v>
      </c>
      <c r="J3203" s="93">
        <v>1</v>
      </c>
      <c r="K3203" s="93">
        <v>78</v>
      </c>
      <c r="L3203" s="93">
        <v>551</v>
      </c>
      <c r="M3203" s="48">
        <v>629</v>
      </c>
      <c r="N3203" s="48">
        <v>1410</v>
      </c>
      <c r="O3203" s="48">
        <v>201</v>
      </c>
      <c r="P3203" s="48">
        <v>1205</v>
      </c>
      <c r="Q3203" s="48">
        <v>1406</v>
      </c>
      <c r="R3203" s="48">
        <v>1</v>
      </c>
      <c r="S3203" s="48">
        <v>3</v>
      </c>
      <c r="T3203" s="48">
        <v>4</v>
      </c>
      <c r="U3203" s="48">
        <v>202</v>
      </c>
      <c r="V3203" s="48">
        <v>1208</v>
      </c>
      <c r="W3203" s="156">
        <v>178556</v>
      </c>
      <c r="X3203" s="156">
        <v>292</v>
      </c>
      <c r="Y3203" s="156">
        <v>178848</v>
      </c>
      <c r="Z3203" s="28">
        <v>0.88460000000000005</v>
      </c>
      <c r="AA3203" s="28">
        <v>0.89470000000000005</v>
      </c>
      <c r="AB3203" s="111">
        <v>99</v>
      </c>
      <c r="AC3203" s="28">
        <v>0.313</v>
      </c>
      <c r="AD3203" s="28">
        <v>5.8400000000000001E-2</v>
      </c>
      <c r="AE3203" s="139">
        <v>61</v>
      </c>
      <c r="AF3203" s="139">
        <v>10</v>
      </c>
      <c r="AG3203" s="93">
        <v>113</v>
      </c>
      <c r="AH3203" s="93">
        <v>249</v>
      </c>
      <c r="AI3203" s="1"/>
      <c r="AJ3203" s="1"/>
      <c r="AK3203" s="1"/>
      <c r="AL3203" s="1"/>
      <c r="AM3203" s="1"/>
      <c r="AN3203" s="1"/>
      <c r="AO3203" s="1"/>
      <c r="AP3203" s="1"/>
      <c r="AQ3203" s="1"/>
      <c r="AR3203" s="1"/>
      <c r="AS3203" s="1"/>
      <c r="AT3203" s="1"/>
      <c r="AU3203" s="1"/>
      <c r="AV3203" s="1"/>
      <c r="AW3203" s="1"/>
      <c r="AX3203" s="1"/>
      <c r="AY3203" s="1"/>
    </row>
    <row r="3204" spans="1:51">
      <c r="A3204" s="51" t="s">
        <v>179</v>
      </c>
      <c r="B3204" s="2" t="s">
        <v>74</v>
      </c>
      <c r="C3204" s="14" t="s">
        <v>64</v>
      </c>
      <c r="D3204" s="2">
        <v>2016</v>
      </c>
      <c r="E3204" s="14">
        <v>2016</v>
      </c>
      <c r="F3204" s="14" t="s">
        <v>102</v>
      </c>
      <c r="G3204" s="93">
        <v>4157</v>
      </c>
      <c r="H3204" s="93">
        <v>29501</v>
      </c>
      <c r="I3204" s="93">
        <v>42</v>
      </c>
      <c r="J3204" s="93">
        <v>284</v>
      </c>
      <c r="K3204" s="93">
        <v>4199</v>
      </c>
      <c r="L3204" s="93">
        <v>29785</v>
      </c>
      <c r="M3204" s="48">
        <v>33984</v>
      </c>
      <c r="N3204" s="48">
        <v>67647</v>
      </c>
      <c r="O3204" s="48">
        <v>9689</v>
      </c>
      <c r="P3204" s="48">
        <v>57095</v>
      </c>
      <c r="Q3204" s="48">
        <v>66784</v>
      </c>
      <c r="R3204" s="48">
        <v>160</v>
      </c>
      <c r="S3204" s="48">
        <v>703</v>
      </c>
      <c r="T3204" s="48">
        <v>863</v>
      </c>
      <c r="U3204" s="48">
        <v>9849</v>
      </c>
      <c r="V3204" s="48">
        <v>57798</v>
      </c>
      <c r="W3204" s="156">
        <v>9581672</v>
      </c>
      <c r="X3204" s="156">
        <v>92606</v>
      </c>
      <c r="Y3204" s="156">
        <v>9674278</v>
      </c>
      <c r="Z3204" s="28">
        <v>0.96919999999999995</v>
      </c>
      <c r="AA3204" s="28">
        <v>0.97850000000000004</v>
      </c>
      <c r="AB3204" s="111">
        <v>15</v>
      </c>
      <c r="AC3204" s="28">
        <v>0.46700000000000003</v>
      </c>
      <c r="AD3204" s="28">
        <v>4.4600000000000001E-2</v>
      </c>
      <c r="AE3204" s="139">
        <v>2162</v>
      </c>
      <c r="AF3204" s="139">
        <v>599</v>
      </c>
      <c r="AG3204" s="93">
        <v>4907</v>
      </c>
      <c r="AH3204" s="93">
        <v>9975</v>
      </c>
      <c r="AI3204" s="1"/>
      <c r="AJ3204" s="1"/>
      <c r="AK3204" s="1"/>
      <c r="AL3204" s="1"/>
      <c r="AM3204" s="1"/>
      <c r="AN3204" s="1"/>
      <c r="AO3204" s="1"/>
      <c r="AP3204" s="1"/>
      <c r="AQ3204" s="1"/>
      <c r="AR3204" s="1"/>
      <c r="AS3204" s="1"/>
      <c r="AT3204" s="1"/>
      <c r="AU3204" s="1"/>
      <c r="AV3204" s="1"/>
      <c r="AW3204" s="1"/>
      <c r="AX3204" s="1"/>
      <c r="AY3204" s="1"/>
    </row>
    <row r="3205" spans="1:51">
      <c r="A3205" s="51" t="s">
        <v>180</v>
      </c>
      <c r="B3205" s="2" t="s">
        <v>75</v>
      </c>
      <c r="C3205" s="14" t="s">
        <v>64</v>
      </c>
      <c r="D3205" s="2">
        <v>2016</v>
      </c>
      <c r="E3205" s="14">
        <v>2016</v>
      </c>
      <c r="F3205" s="14" t="s">
        <v>102</v>
      </c>
      <c r="G3205" s="93">
        <v>392</v>
      </c>
      <c r="H3205" s="93">
        <v>2216</v>
      </c>
      <c r="I3205" s="93">
        <v>0</v>
      </c>
      <c r="J3205" s="93">
        <v>0</v>
      </c>
      <c r="K3205" s="93">
        <v>392</v>
      </c>
      <c r="L3205" s="93">
        <v>2216</v>
      </c>
      <c r="M3205" s="48">
        <v>2608</v>
      </c>
      <c r="N3205" s="48">
        <v>5300</v>
      </c>
      <c r="O3205" s="48">
        <v>1117</v>
      </c>
      <c r="P3205" s="48">
        <v>4182</v>
      </c>
      <c r="Q3205" s="48">
        <v>5299</v>
      </c>
      <c r="R3205" s="48">
        <v>0</v>
      </c>
      <c r="S3205" s="48">
        <v>1</v>
      </c>
      <c r="T3205" s="48">
        <v>1</v>
      </c>
      <c r="U3205" s="48">
        <v>1117</v>
      </c>
      <c r="V3205" s="48">
        <v>4183</v>
      </c>
      <c r="W3205" s="156">
        <v>716688</v>
      </c>
      <c r="X3205" s="156">
        <v>0</v>
      </c>
      <c r="Y3205" s="156">
        <v>716688</v>
      </c>
      <c r="Z3205" s="28" t="s">
        <v>66</v>
      </c>
      <c r="AA3205" s="28" t="s">
        <v>66</v>
      </c>
      <c r="AB3205" s="111">
        <v>99</v>
      </c>
      <c r="AC3205" s="28">
        <v>0.313</v>
      </c>
      <c r="AD3205" s="28">
        <v>5.8400000000000001E-2</v>
      </c>
      <c r="AE3205" s="139">
        <v>167</v>
      </c>
      <c r="AF3205" s="139">
        <v>9</v>
      </c>
      <c r="AG3205" s="93">
        <v>118</v>
      </c>
      <c r="AH3205" s="93">
        <v>223</v>
      </c>
      <c r="AI3205" s="1"/>
      <c r="AJ3205" s="1"/>
      <c r="AK3205" s="1"/>
      <c r="AL3205" s="1"/>
      <c r="AM3205" s="1"/>
      <c r="AN3205" s="1"/>
      <c r="AO3205" s="1"/>
      <c r="AP3205" s="1"/>
      <c r="AQ3205" s="1"/>
      <c r="AR3205" s="1"/>
      <c r="AS3205" s="1"/>
      <c r="AT3205" s="1"/>
      <c r="AU3205" s="1"/>
      <c r="AV3205" s="1"/>
      <c r="AW3205" s="1"/>
      <c r="AX3205" s="1"/>
      <c r="AY3205" s="1"/>
    </row>
    <row r="3206" spans="1:51">
      <c r="A3206" s="51" t="s">
        <v>181</v>
      </c>
      <c r="B3206" s="2" t="s">
        <v>75</v>
      </c>
      <c r="C3206" s="14" t="s">
        <v>64</v>
      </c>
      <c r="D3206" s="2">
        <v>2016</v>
      </c>
      <c r="E3206" s="14">
        <v>2016</v>
      </c>
      <c r="F3206" s="14" t="s">
        <v>102</v>
      </c>
      <c r="G3206" s="93">
        <v>565</v>
      </c>
      <c r="H3206" s="93">
        <v>6671</v>
      </c>
      <c r="I3206" s="93">
        <v>1</v>
      </c>
      <c r="J3206" s="93">
        <v>19</v>
      </c>
      <c r="K3206" s="93">
        <v>566</v>
      </c>
      <c r="L3206" s="93">
        <v>6690</v>
      </c>
      <c r="M3206" s="48">
        <v>7256</v>
      </c>
      <c r="N3206" s="48">
        <v>12890</v>
      </c>
      <c r="O3206" s="48">
        <v>1381</v>
      </c>
      <c r="P3206" s="48">
        <v>11459</v>
      </c>
      <c r="Q3206" s="48">
        <v>12840</v>
      </c>
      <c r="R3206" s="48">
        <v>2</v>
      </c>
      <c r="S3206" s="48">
        <v>48</v>
      </c>
      <c r="T3206" s="48">
        <v>50</v>
      </c>
      <c r="U3206" s="48">
        <v>1383</v>
      </c>
      <c r="V3206" s="48">
        <v>11507</v>
      </c>
      <c r="W3206" s="156">
        <v>1750756</v>
      </c>
      <c r="X3206" s="156">
        <v>4610</v>
      </c>
      <c r="Y3206" s="156">
        <v>1755366</v>
      </c>
      <c r="Z3206" s="28">
        <v>0.97099999999999997</v>
      </c>
      <c r="AA3206" s="28">
        <v>0.98819999999999997</v>
      </c>
      <c r="AB3206" s="111">
        <v>99</v>
      </c>
      <c r="AC3206" s="28">
        <v>0.313</v>
      </c>
      <c r="AD3206" s="28">
        <v>5.8400000000000001E-2</v>
      </c>
      <c r="AE3206" s="139">
        <v>531</v>
      </c>
      <c r="AF3206" s="139">
        <v>79</v>
      </c>
      <c r="AG3206" s="93">
        <v>365</v>
      </c>
      <c r="AH3206" s="93">
        <v>728</v>
      </c>
      <c r="AI3206" s="1"/>
      <c r="AJ3206" s="1"/>
      <c r="AK3206" s="1"/>
      <c r="AL3206" s="1"/>
      <c r="AM3206" s="1"/>
      <c r="AN3206" s="1"/>
      <c r="AO3206" s="1"/>
      <c r="AP3206" s="1"/>
      <c r="AQ3206" s="1"/>
      <c r="AR3206" s="1"/>
      <c r="AS3206" s="1"/>
      <c r="AT3206" s="1"/>
      <c r="AU3206" s="1"/>
      <c r="AV3206" s="1"/>
      <c r="AW3206" s="1"/>
      <c r="AX3206" s="1"/>
      <c r="AY3206" s="1"/>
    </row>
    <row r="3207" spans="1:51">
      <c r="A3207" s="13" t="s">
        <v>123</v>
      </c>
      <c r="B3207" s="2" t="s">
        <v>74</v>
      </c>
      <c r="C3207" s="14" t="s">
        <v>64</v>
      </c>
      <c r="D3207" s="2">
        <v>2016</v>
      </c>
      <c r="E3207" s="14">
        <v>2016</v>
      </c>
      <c r="F3207" s="14" t="s">
        <v>102</v>
      </c>
      <c r="G3207" s="93">
        <v>13131</v>
      </c>
      <c r="H3207" s="93">
        <v>87798</v>
      </c>
      <c r="I3207" s="93">
        <v>85</v>
      </c>
      <c r="J3207" s="93">
        <v>462</v>
      </c>
      <c r="K3207" s="93">
        <v>13216</v>
      </c>
      <c r="L3207" s="93">
        <v>88260</v>
      </c>
      <c r="M3207" s="48">
        <v>101476</v>
      </c>
      <c r="N3207" s="48">
        <v>234221</v>
      </c>
      <c r="O3207" s="48">
        <v>35581</v>
      </c>
      <c r="P3207" s="48">
        <v>197212</v>
      </c>
      <c r="Q3207" s="48">
        <v>232793</v>
      </c>
      <c r="R3207" s="48">
        <v>276</v>
      </c>
      <c r="S3207" s="48">
        <v>1152</v>
      </c>
      <c r="T3207" s="48">
        <v>1428</v>
      </c>
      <c r="U3207" s="48">
        <v>35857</v>
      </c>
      <c r="V3207" s="48">
        <v>198364</v>
      </c>
      <c r="W3207" s="156">
        <v>31741529</v>
      </c>
      <c r="X3207" s="156">
        <v>169183</v>
      </c>
      <c r="Y3207" s="156">
        <v>31910712</v>
      </c>
      <c r="Z3207" s="28">
        <v>0.9546</v>
      </c>
      <c r="AA3207" s="28">
        <v>0.9577</v>
      </c>
      <c r="AB3207" s="111">
        <v>38</v>
      </c>
      <c r="AC3207" s="28">
        <v>0.34200000000000003</v>
      </c>
      <c r="AD3207" s="28">
        <v>2.7199999999999998E-2</v>
      </c>
      <c r="AE3207" s="139">
        <v>4861</v>
      </c>
      <c r="AF3207" s="139">
        <v>1692</v>
      </c>
      <c r="AG3207" s="93">
        <v>13244</v>
      </c>
      <c r="AH3207" s="93">
        <v>29926</v>
      </c>
      <c r="AI3207" s="1"/>
      <c r="AJ3207" s="1"/>
      <c r="AK3207" s="1"/>
      <c r="AL3207" s="1"/>
      <c r="AM3207" s="1"/>
      <c r="AN3207" s="1"/>
      <c r="AO3207" s="1"/>
      <c r="AP3207" s="1"/>
      <c r="AQ3207" s="1"/>
      <c r="AR3207" s="1"/>
      <c r="AS3207" s="1"/>
      <c r="AT3207" s="1"/>
      <c r="AU3207" s="1"/>
      <c r="AV3207" s="1"/>
      <c r="AW3207" s="1"/>
      <c r="AX3207" s="1"/>
      <c r="AY3207" s="1"/>
    </row>
    <row r="3208" spans="1:51">
      <c r="A3208" s="13" t="s">
        <v>124</v>
      </c>
      <c r="B3208" s="2" t="s">
        <v>75</v>
      </c>
      <c r="C3208" s="14" t="s">
        <v>64</v>
      </c>
      <c r="D3208" s="2">
        <v>2016</v>
      </c>
      <c r="E3208" s="14">
        <v>2016</v>
      </c>
      <c r="F3208" s="14" t="s">
        <v>102</v>
      </c>
      <c r="G3208" s="93">
        <v>224</v>
      </c>
      <c r="H3208" s="93">
        <v>1358</v>
      </c>
      <c r="I3208" s="93">
        <v>0</v>
      </c>
      <c r="J3208" s="93">
        <v>3</v>
      </c>
      <c r="K3208" s="93">
        <v>224</v>
      </c>
      <c r="L3208" s="93">
        <v>1361</v>
      </c>
      <c r="M3208" s="48">
        <v>1585</v>
      </c>
      <c r="N3208" s="48">
        <v>3699</v>
      </c>
      <c r="O3208" s="48">
        <v>592</v>
      </c>
      <c r="P3208" s="48">
        <v>3093</v>
      </c>
      <c r="Q3208" s="48">
        <v>3685</v>
      </c>
      <c r="R3208" s="48">
        <v>2</v>
      </c>
      <c r="S3208" s="48">
        <v>12</v>
      </c>
      <c r="T3208" s="48">
        <v>14</v>
      </c>
      <c r="U3208" s="48">
        <v>594</v>
      </c>
      <c r="V3208" s="48">
        <v>3105</v>
      </c>
      <c r="W3208" s="156">
        <v>460865</v>
      </c>
      <c r="X3208" s="156">
        <v>856</v>
      </c>
      <c r="Y3208" s="156">
        <v>461721</v>
      </c>
      <c r="Z3208" s="28">
        <v>1</v>
      </c>
      <c r="AA3208" s="28">
        <v>1</v>
      </c>
      <c r="AB3208" s="111">
        <v>99</v>
      </c>
      <c r="AC3208" s="28">
        <v>0.313</v>
      </c>
      <c r="AD3208" s="28">
        <v>5.8400000000000001E-2</v>
      </c>
      <c r="AE3208" s="139">
        <v>97</v>
      </c>
      <c r="AF3208" s="139">
        <v>6</v>
      </c>
      <c r="AG3208" s="93">
        <v>218</v>
      </c>
      <c r="AH3208" s="93">
        <v>474</v>
      </c>
      <c r="AI3208" s="1"/>
      <c r="AJ3208" s="1"/>
      <c r="AK3208" s="1"/>
      <c r="AL3208" s="1"/>
      <c r="AM3208" s="1"/>
      <c r="AN3208" s="1"/>
      <c r="AO3208" s="1"/>
      <c r="AP3208" s="1"/>
      <c r="AQ3208" s="1"/>
      <c r="AR3208" s="1"/>
      <c r="AS3208" s="1"/>
      <c r="AT3208" s="1"/>
      <c r="AU3208" s="1"/>
      <c r="AV3208" s="1"/>
      <c r="AW3208" s="1"/>
      <c r="AX3208" s="1"/>
      <c r="AY3208" s="1"/>
    </row>
    <row r="3209" spans="1:51">
      <c r="A3209" s="13" t="s">
        <v>125</v>
      </c>
      <c r="B3209" s="2" t="s">
        <v>75</v>
      </c>
      <c r="C3209" s="14" t="s">
        <v>64</v>
      </c>
      <c r="D3209" s="2">
        <v>2016</v>
      </c>
      <c r="E3209" s="14">
        <v>2016</v>
      </c>
      <c r="F3209" s="14" t="s">
        <v>102</v>
      </c>
      <c r="G3209" s="93">
        <v>907</v>
      </c>
      <c r="H3209" s="93">
        <v>11532</v>
      </c>
      <c r="I3209" s="93">
        <v>0</v>
      </c>
      <c r="J3209" s="93">
        <v>17</v>
      </c>
      <c r="K3209" s="93">
        <v>907</v>
      </c>
      <c r="L3209" s="93">
        <v>11549</v>
      </c>
      <c r="M3209" s="48">
        <v>12456</v>
      </c>
      <c r="N3209" s="48">
        <v>21148</v>
      </c>
      <c r="O3209" s="48">
        <v>2276</v>
      </c>
      <c r="P3209" s="48">
        <v>18831</v>
      </c>
      <c r="Q3209" s="48">
        <v>21107</v>
      </c>
      <c r="R3209" s="48">
        <v>0</v>
      </c>
      <c r="S3209" s="48">
        <v>41</v>
      </c>
      <c r="T3209" s="48">
        <v>41</v>
      </c>
      <c r="U3209" s="48">
        <v>2276</v>
      </c>
      <c r="V3209" s="48">
        <v>18872</v>
      </c>
      <c r="W3209" s="156">
        <v>2928358</v>
      </c>
      <c r="X3209" s="156">
        <v>4882</v>
      </c>
      <c r="Y3209" s="156">
        <v>2933240</v>
      </c>
      <c r="Z3209" s="28">
        <v>0.99609999999999999</v>
      </c>
      <c r="AA3209" s="28">
        <v>0.96230000000000004</v>
      </c>
      <c r="AB3209" s="111">
        <v>99</v>
      </c>
      <c r="AC3209" s="28">
        <v>0.313</v>
      </c>
      <c r="AD3209" s="28">
        <v>5.8400000000000001E-2</v>
      </c>
      <c r="AE3209" s="139">
        <v>1001</v>
      </c>
      <c r="AF3209" s="139">
        <v>155</v>
      </c>
      <c r="AG3209" s="93">
        <v>582</v>
      </c>
      <c r="AH3209" s="93">
        <v>1112</v>
      </c>
      <c r="AI3209" s="1"/>
      <c r="AJ3209" s="1"/>
      <c r="AK3209" s="1"/>
      <c r="AL3209" s="1"/>
      <c r="AM3209" s="1"/>
      <c r="AN3209" s="1"/>
      <c r="AO3209" s="1"/>
      <c r="AP3209" s="1"/>
      <c r="AQ3209" s="1"/>
      <c r="AR3209" s="1"/>
      <c r="AS3209" s="1"/>
      <c r="AT3209" s="1"/>
      <c r="AU3209" s="1"/>
      <c r="AV3209" s="1"/>
      <c r="AW3209" s="1"/>
      <c r="AX3209" s="1"/>
      <c r="AY3209" s="1"/>
    </row>
    <row r="3210" spans="1:51">
      <c r="A3210" s="13" t="s">
        <v>126</v>
      </c>
      <c r="B3210" s="2" t="s">
        <v>75</v>
      </c>
      <c r="C3210" s="14" t="s">
        <v>64</v>
      </c>
      <c r="D3210" s="2">
        <v>2016</v>
      </c>
      <c r="E3210" s="14">
        <v>2016</v>
      </c>
      <c r="F3210" s="14" t="s">
        <v>102</v>
      </c>
      <c r="G3210" s="93">
        <v>2280</v>
      </c>
      <c r="H3210" s="93">
        <v>14996</v>
      </c>
      <c r="I3210" s="93">
        <v>12</v>
      </c>
      <c r="J3210" s="93">
        <v>143</v>
      </c>
      <c r="K3210" s="93">
        <v>2292</v>
      </c>
      <c r="L3210" s="93">
        <v>15139</v>
      </c>
      <c r="M3210" s="48">
        <v>17431</v>
      </c>
      <c r="N3210" s="48">
        <v>42490</v>
      </c>
      <c r="O3210" s="48">
        <v>6458</v>
      </c>
      <c r="P3210" s="48">
        <v>35601</v>
      </c>
      <c r="Q3210" s="48">
        <v>42059</v>
      </c>
      <c r="R3210" s="48">
        <v>35</v>
      </c>
      <c r="S3210" s="48">
        <v>396</v>
      </c>
      <c r="T3210" s="48">
        <v>431</v>
      </c>
      <c r="U3210" s="48">
        <v>6493</v>
      </c>
      <c r="V3210" s="48">
        <v>35997</v>
      </c>
      <c r="W3210" s="156">
        <v>5409178</v>
      </c>
      <c r="X3210" s="156">
        <v>45973</v>
      </c>
      <c r="Y3210" s="156">
        <v>5455151</v>
      </c>
      <c r="Z3210" s="28">
        <v>0.98</v>
      </c>
      <c r="AA3210" s="28">
        <v>0.9113</v>
      </c>
      <c r="AB3210" s="111">
        <v>99</v>
      </c>
      <c r="AC3210" s="28">
        <v>0.313</v>
      </c>
      <c r="AD3210" s="28">
        <v>5.8400000000000001E-2</v>
      </c>
      <c r="AE3210" s="139">
        <v>1159</v>
      </c>
      <c r="AF3210" s="139">
        <v>113</v>
      </c>
      <c r="AG3210" s="93">
        <v>887</v>
      </c>
      <c r="AH3210" s="93">
        <v>1747</v>
      </c>
    </row>
    <row r="3211" spans="1:51">
      <c r="A3211" s="13" t="s">
        <v>127</v>
      </c>
      <c r="B3211" s="2" t="s">
        <v>75</v>
      </c>
      <c r="C3211" s="14" t="s">
        <v>64</v>
      </c>
      <c r="D3211" s="2">
        <v>2016</v>
      </c>
      <c r="E3211" s="14">
        <v>2016</v>
      </c>
      <c r="F3211" s="14" t="s">
        <v>102</v>
      </c>
      <c r="G3211" s="93">
        <v>96</v>
      </c>
      <c r="H3211" s="93">
        <v>970</v>
      </c>
      <c r="I3211" s="93">
        <v>1</v>
      </c>
      <c r="J3211" s="93">
        <v>2</v>
      </c>
      <c r="K3211" s="93">
        <v>97</v>
      </c>
      <c r="L3211" s="93">
        <v>972</v>
      </c>
      <c r="M3211" s="48">
        <v>1069</v>
      </c>
      <c r="N3211" s="48">
        <v>2072</v>
      </c>
      <c r="O3211" s="48">
        <v>263</v>
      </c>
      <c r="P3211" s="48">
        <v>1800</v>
      </c>
      <c r="Q3211" s="48">
        <v>2063</v>
      </c>
      <c r="R3211" s="48">
        <v>1</v>
      </c>
      <c r="S3211" s="48">
        <v>8</v>
      </c>
      <c r="T3211" s="48">
        <v>9</v>
      </c>
      <c r="U3211" s="48">
        <v>264</v>
      </c>
      <c r="V3211" s="48">
        <v>1808</v>
      </c>
      <c r="W3211" s="156">
        <v>256725</v>
      </c>
      <c r="X3211" s="156">
        <v>380</v>
      </c>
      <c r="Y3211" s="156">
        <v>257105</v>
      </c>
      <c r="Z3211" s="28">
        <v>1</v>
      </c>
      <c r="AA3211" s="28">
        <v>0.90910000000000002</v>
      </c>
      <c r="AB3211" s="111">
        <v>99</v>
      </c>
      <c r="AC3211" s="28">
        <v>0.313</v>
      </c>
      <c r="AD3211" s="28">
        <v>5.8400000000000001E-2</v>
      </c>
      <c r="AE3211" s="139">
        <v>84</v>
      </c>
      <c r="AF3211" s="139">
        <v>2</v>
      </c>
      <c r="AG3211" s="93">
        <v>67</v>
      </c>
      <c r="AH3211" s="93">
        <v>129</v>
      </c>
    </row>
    <row r="3212" spans="1:51">
      <c r="A3212" s="13" t="s">
        <v>128</v>
      </c>
      <c r="B3212" s="2" t="s">
        <v>75</v>
      </c>
      <c r="C3212" s="14" t="s">
        <v>64</v>
      </c>
      <c r="D3212" s="2">
        <v>2016</v>
      </c>
      <c r="E3212" s="14">
        <v>2016</v>
      </c>
      <c r="F3212" s="14" t="s">
        <v>102</v>
      </c>
      <c r="G3212" s="93">
        <v>9940</v>
      </c>
      <c r="H3212" s="93">
        <v>60116</v>
      </c>
      <c r="I3212" s="93">
        <v>19</v>
      </c>
      <c r="J3212" s="93">
        <v>391</v>
      </c>
      <c r="K3212" s="93">
        <v>9959</v>
      </c>
      <c r="L3212" s="93">
        <v>60507</v>
      </c>
      <c r="M3212" s="48">
        <v>70466</v>
      </c>
      <c r="N3212" s="48">
        <v>163720</v>
      </c>
      <c r="O3212" s="48">
        <v>26650</v>
      </c>
      <c r="P3212" s="48">
        <v>136102</v>
      </c>
      <c r="Q3212" s="48">
        <v>162752</v>
      </c>
      <c r="R3212" s="48">
        <v>68</v>
      </c>
      <c r="S3212" s="48">
        <v>900</v>
      </c>
      <c r="T3212" s="48">
        <v>968</v>
      </c>
      <c r="U3212" s="48">
        <v>26718</v>
      </c>
      <c r="V3212" s="48">
        <v>137002</v>
      </c>
      <c r="W3212" s="156">
        <v>21770188</v>
      </c>
      <c r="X3212" s="156">
        <v>125236</v>
      </c>
      <c r="Y3212" s="156">
        <v>21895424</v>
      </c>
      <c r="Z3212" s="28">
        <v>0.98</v>
      </c>
      <c r="AA3212" s="28">
        <v>0.92620000000000002</v>
      </c>
      <c r="AB3212" s="111">
        <v>23</v>
      </c>
      <c r="AC3212" s="28">
        <v>0.13</v>
      </c>
      <c r="AD3212" s="28">
        <v>1.37E-2</v>
      </c>
      <c r="AE3212" s="139">
        <v>5310</v>
      </c>
      <c r="AF3212" s="139">
        <v>1320</v>
      </c>
      <c r="AG3212" s="93">
        <v>9765</v>
      </c>
      <c r="AH3212" s="93">
        <v>22352</v>
      </c>
    </row>
    <row r="3213" spans="1:51">
      <c r="A3213" s="13" t="s">
        <v>129</v>
      </c>
      <c r="B3213" s="2" t="s">
        <v>75</v>
      </c>
      <c r="C3213" s="14" t="s">
        <v>64</v>
      </c>
      <c r="D3213" s="2">
        <v>2016</v>
      </c>
      <c r="E3213" s="14">
        <v>2016</v>
      </c>
      <c r="F3213" s="14" t="s">
        <v>102</v>
      </c>
      <c r="G3213" s="93">
        <v>1413</v>
      </c>
      <c r="H3213" s="93">
        <v>9257</v>
      </c>
      <c r="I3213" s="93">
        <v>7</v>
      </c>
      <c r="J3213" s="93">
        <v>49</v>
      </c>
      <c r="K3213" s="93">
        <v>1420</v>
      </c>
      <c r="L3213" s="93">
        <v>9306</v>
      </c>
      <c r="M3213" s="48">
        <v>10726</v>
      </c>
      <c r="N3213" s="48">
        <v>24414</v>
      </c>
      <c r="O3213" s="48">
        <v>3901</v>
      </c>
      <c r="P3213" s="48">
        <v>20356</v>
      </c>
      <c r="Q3213" s="48">
        <v>24257</v>
      </c>
      <c r="R3213" s="48">
        <v>18</v>
      </c>
      <c r="S3213" s="48">
        <v>139</v>
      </c>
      <c r="T3213" s="48">
        <v>157</v>
      </c>
      <c r="U3213" s="48">
        <v>3919</v>
      </c>
      <c r="V3213" s="48">
        <v>20495</v>
      </c>
      <c r="W3213" s="156">
        <v>3094477</v>
      </c>
      <c r="X3213" s="156">
        <v>16720</v>
      </c>
      <c r="Y3213" s="156">
        <v>3111197</v>
      </c>
      <c r="Z3213" s="28">
        <v>0.98640000000000005</v>
      </c>
      <c r="AA3213" s="28">
        <v>0.9456</v>
      </c>
      <c r="AB3213" s="111">
        <v>99</v>
      </c>
      <c r="AC3213" s="28">
        <v>0.313</v>
      </c>
      <c r="AD3213" s="28">
        <v>5.8400000000000001E-2</v>
      </c>
      <c r="AE3213" s="139">
        <v>825</v>
      </c>
      <c r="AF3213" s="139">
        <v>98</v>
      </c>
      <c r="AG3213" s="93">
        <v>1268</v>
      </c>
      <c r="AH3213" s="93">
        <v>2873</v>
      </c>
    </row>
    <row r="3214" spans="1:51">
      <c r="A3214" s="13" t="s">
        <v>130</v>
      </c>
      <c r="B3214" s="2" t="s">
        <v>75</v>
      </c>
      <c r="C3214" s="14" t="s">
        <v>64</v>
      </c>
      <c r="D3214" s="2">
        <v>2016</v>
      </c>
      <c r="E3214" s="14">
        <v>2016</v>
      </c>
      <c r="F3214" s="14" t="s">
        <v>102</v>
      </c>
      <c r="G3214" s="93">
        <v>605</v>
      </c>
      <c r="H3214" s="93">
        <v>5996</v>
      </c>
      <c r="I3214" s="93">
        <v>1</v>
      </c>
      <c r="J3214" s="93">
        <v>16</v>
      </c>
      <c r="K3214" s="93">
        <v>606</v>
      </c>
      <c r="L3214" s="93">
        <v>6012</v>
      </c>
      <c r="M3214" s="48">
        <v>6618</v>
      </c>
      <c r="N3214" s="48">
        <v>12378</v>
      </c>
      <c r="O3214" s="48">
        <v>1564</v>
      </c>
      <c r="P3214" s="48">
        <v>10774</v>
      </c>
      <c r="Q3214" s="48">
        <v>12338</v>
      </c>
      <c r="R3214" s="48">
        <v>4</v>
      </c>
      <c r="S3214" s="48">
        <v>36</v>
      </c>
      <c r="T3214" s="48">
        <v>40</v>
      </c>
      <c r="U3214" s="48">
        <v>1568</v>
      </c>
      <c r="V3214" s="48">
        <v>10810</v>
      </c>
      <c r="W3214" s="156">
        <v>1682326</v>
      </c>
      <c r="X3214" s="156">
        <v>3208</v>
      </c>
      <c r="Y3214" s="156">
        <v>1685534</v>
      </c>
      <c r="Z3214" s="28">
        <v>0.95899999999999996</v>
      </c>
      <c r="AA3214" s="28">
        <v>0.94259999999999999</v>
      </c>
      <c r="AB3214" s="111">
        <v>99</v>
      </c>
      <c r="AC3214" s="28">
        <v>0.313</v>
      </c>
      <c r="AD3214" s="28">
        <v>5.8400000000000001E-2</v>
      </c>
      <c r="AE3214" s="139">
        <v>413</v>
      </c>
      <c r="AF3214" s="139">
        <v>35</v>
      </c>
      <c r="AG3214" s="93">
        <v>388</v>
      </c>
      <c r="AH3214" s="93">
        <v>785</v>
      </c>
    </row>
    <row r="3215" spans="1:51">
      <c r="A3215" s="13" t="s">
        <v>131</v>
      </c>
      <c r="B3215" s="2" t="s">
        <v>75</v>
      </c>
      <c r="C3215" s="14" t="s">
        <v>64</v>
      </c>
      <c r="D3215" s="2">
        <v>2016</v>
      </c>
      <c r="E3215" s="14">
        <v>2016</v>
      </c>
      <c r="F3215" s="14" t="s">
        <v>102</v>
      </c>
      <c r="G3215" s="93">
        <v>218</v>
      </c>
      <c r="H3215" s="93">
        <v>1349</v>
      </c>
      <c r="I3215" s="93">
        <v>1</v>
      </c>
      <c r="J3215" s="93">
        <v>1</v>
      </c>
      <c r="K3215" s="93">
        <v>219</v>
      </c>
      <c r="L3215" s="93">
        <v>1350</v>
      </c>
      <c r="M3215" s="48">
        <v>1569</v>
      </c>
      <c r="N3215" s="48">
        <v>3147</v>
      </c>
      <c r="O3215" s="48">
        <v>618</v>
      </c>
      <c r="P3215" s="48">
        <v>2525</v>
      </c>
      <c r="Q3215" s="48">
        <v>3143</v>
      </c>
      <c r="R3215" s="48">
        <v>1</v>
      </c>
      <c r="S3215" s="48">
        <v>3</v>
      </c>
      <c r="T3215" s="48">
        <v>4</v>
      </c>
      <c r="U3215" s="48">
        <v>619</v>
      </c>
      <c r="V3215" s="48">
        <v>2528</v>
      </c>
      <c r="W3215" s="156">
        <v>438066</v>
      </c>
      <c r="X3215" s="156">
        <v>194</v>
      </c>
      <c r="Y3215" s="156">
        <v>438260</v>
      </c>
      <c r="Z3215" s="28">
        <v>0.90139999999999998</v>
      </c>
      <c r="AA3215" s="28">
        <v>0.74509999999999998</v>
      </c>
      <c r="AB3215" s="111">
        <v>99</v>
      </c>
      <c r="AC3215" s="28">
        <v>0.313</v>
      </c>
      <c r="AD3215" s="28">
        <v>5.8400000000000001E-2</v>
      </c>
      <c r="AE3215" s="139">
        <v>101</v>
      </c>
      <c r="AF3215" s="139">
        <v>16</v>
      </c>
      <c r="AG3215" s="93">
        <v>84</v>
      </c>
      <c r="AH3215" s="93">
        <v>157</v>
      </c>
    </row>
    <row r="3216" spans="1:51">
      <c r="A3216" s="13" t="s">
        <v>132</v>
      </c>
      <c r="B3216" s="2" t="s">
        <v>76</v>
      </c>
      <c r="C3216" s="14" t="s">
        <v>64</v>
      </c>
      <c r="D3216" s="2">
        <v>2016</v>
      </c>
      <c r="E3216" s="14">
        <v>2016</v>
      </c>
      <c r="F3216" s="14" t="s">
        <v>102</v>
      </c>
      <c r="G3216" s="93">
        <v>83597</v>
      </c>
      <c r="H3216" s="93">
        <v>461424</v>
      </c>
      <c r="I3216" s="93">
        <v>945</v>
      </c>
      <c r="J3216" s="93">
        <v>5511</v>
      </c>
      <c r="K3216" s="93">
        <v>84542</v>
      </c>
      <c r="L3216" s="93">
        <v>466935</v>
      </c>
      <c r="M3216" s="48">
        <v>551477</v>
      </c>
      <c r="N3216" s="48">
        <v>1099674</v>
      </c>
      <c r="O3216" s="48">
        <v>205733</v>
      </c>
      <c r="P3216" s="48">
        <v>879403</v>
      </c>
      <c r="Q3216" s="48">
        <v>1085136</v>
      </c>
      <c r="R3216" s="48">
        <v>3172</v>
      </c>
      <c r="S3216" s="48">
        <v>11366</v>
      </c>
      <c r="T3216" s="48">
        <v>14538</v>
      </c>
      <c r="U3216" s="48">
        <v>208905</v>
      </c>
      <c r="V3216" s="48">
        <v>890769</v>
      </c>
      <c r="W3216" s="156">
        <v>159838216</v>
      </c>
      <c r="X3216" s="156">
        <v>2022241</v>
      </c>
      <c r="Y3216" s="156">
        <v>161860457</v>
      </c>
      <c r="Z3216" s="28">
        <v>0.95320000000000005</v>
      </c>
      <c r="AA3216" s="28">
        <v>0.82469999999999999</v>
      </c>
      <c r="AB3216" s="111">
        <v>139</v>
      </c>
      <c r="AC3216" s="28">
        <v>0.59</v>
      </c>
      <c r="AD3216" s="28">
        <v>7.4899999999999994E-2</v>
      </c>
      <c r="AE3216" s="139">
        <v>37337</v>
      </c>
      <c r="AF3216" s="139">
        <v>5197</v>
      </c>
      <c r="AG3216" s="93">
        <v>96053</v>
      </c>
      <c r="AH3216" s="93">
        <v>194561</v>
      </c>
    </row>
    <row r="3217" spans="1:34">
      <c r="A3217" s="13" t="s">
        <v>133</v>
      </c>
      <c r="B3217" s="2" t="s">
        <v>75</v>
      </c>
      <c r="C3217" s="14" t="s">
        <v>64</v>
      </c>
      <c r="D3217" s="2">
        <v>2016</v>
      </c>
      <c r="E3217" s="14">
        <v>2016</v>
      </c>
      <c r="F3217" s="14" t="s">
        <v>102</v>
      </c>
      <c r="G3217" s="93">
        <v>1713</v>
      </c>
      <c r="H3217" s="93">
        <v>10158</v>
      </c>
      <c r="I3217" s="93">
        <v>4</v>
      </c>
      <c r="J3217" s="93">
        <v>21</v>
      </c>
      <c r="K3217" s="93">
        <v>1717</v>
      </c>
      <c r="L3217" s="93">
        <v>10179</v>
      </c>
      <c r="M3217" s="48">
        <v>11896</v>
      </c>
      <c r="N3217" s="48">
        <v>28999</v>
      </c>
      <c r="O3217" s="48">
        <v>4729</v>
      </c>
      <c r="P3217" s="48">
        <v>24192</v>
      </c>
      <c r="Q3217" s="48">
        <v>28921</v>
      </c>
      <c r="R3217" s="48">
        <v>12</v>
      </c>
      <c r="S3217" s="48">
        <v>66</v>
      </c>
      <c r="T3217" s="48">
        <v>78</v>
      </c>
      <c r="U3217" s="48">
        <v>4741</v>
      </c>
      <c r="V3217" s="48">
        <v>24258</v>
      </c>
      <c r="W3217" s="156">
        <v>3805965</v>
      </c>
      <c r="X3217" s="156">
        <v>5872</v>
      </c>
      <c r="Y3217" s="156">
        <v>3811837</v>
      </c>
      <c r="Z3217" s="28">
        <v>0.99139999999999995</v>
      </c>
      <c r="AA3217" s="28">
        <v>0.97089999999999999</v>
      </c>
      <c r="AB3217" s="111">
        <v>99</v>
      </c>
      <c r="AC3217" s="28">
        <v>0.313</v>
      </c>
      <c r="AD3217" s="28">
        <v>5.8400000000000001E-2</v>
      </c>
      <c r="AE3217" s="139">
        <v>704</v>
      </c>
      <c r="AF3217" s="139">
        <v>73</v>
      </c>
      <c r="AG3217" s="93">
        <v>2697</v>
      </c>
      <c r="AH3217" s="93">
        <v>6564</v>
      </c>
    </row>
    <row r="3218" spans="1:34">
      <c r="A3218" s="13" t="s">
        <v>134</v>
      </c>
      <c r="B3218" s="2" t="s">
        <v>75</v>
      </c>
      <c r="C3218" s="14" t="s">
        <v>64</v>
      </c>
      <c r="D3218" s="2">
        <v>2016</v>
      </c>
      <c r="E3218" s="14">
        <v>2016</v>
      </c>
      <c r="F3218" s="14" t="s">
        <v>102</v>
      </c>
      <c r="G3218" s="93">
        <v>568</v>
      </c>
      <c r="H3218" s="93">
        <v>5490</v>
      </c>
      <c r="I3218" s="93">
        <v>15</v>
      </c>
      <c r="J3218" s="93">
        <v>154</v>
      </c>
      <c r="K3218" s="93">
        <v>583</v>
      </c>
      <c r="L3218" s="93">
        <v>5644</v>
      </c>
      <c r="M3218" s="48">
        <v>6227</v>
      </c>
      <c r="N3218" s="48">
        <v>10235</v>
      </c>
      <c r="O3218" s="48">
        <v>1275</v>
      </c>
      <c r="P3218" s="48">
        <v>8569</v>
      </c>
      <c r="Q3218" s="48">
        <v>9844</v>
      </c>
      <c r="R3218" s="48">
        <v>45</v>
      </c>
      <c r="S3218" s="48">
        <v>346</v>
      </c>
      <c r="T3218" s="48">
        <v>391</v>
      </c>
      <c r="U3218" s="48">
        <v>1320</v>
      </c>
      <c r="V3218" s="48">
        <v>8915</v>
      </c>
      <c r="W3218" s="156">
        <v>1402002</v>
      </c>
      <c r="X3218" s="156">
        <v>37033</v>
      </c>
      <c r="Y3218" s="156">
        <v>1439035</v>
      </c>
      <c r="Z3218" s="28">
        <v>0.95220000000000005</v>
      </c>
      <c r="AA3218" s="28">
        <v>0.89129999999999998</v>
      </c>
      <c r="AB3218" s="111">
        <v>99</v>
      </c>
      <c r="AC3218" s="28">
        <v>0.313</v>
      </c>
      <c r="AD3218" s="28">
        <v>5.8400000000000001E-2</v>
      </c>
      <c r="AE3218" s="139">
        <v>453</v>
      </c>
      <c r="AF3218" s="139">
        <v>70</v>
      </c>
      <c r="AG3218" s="93">
        <v>1255</v>
      </c>
      <c r="AH3218" s="93">
        <v>2304</v>
      </c>
    </row>
    <row r="3219" spans="1:34">
      <c r="A3219" s="13" t="s">
        <v>135</v>
      </c>
      <c r="B3219" s="2" t="s">
        <v>75</v>
      </c>
      <c r="C3219" s="14" t="s">
        <v>64</v>
      </c>
      <c r="D3219" s="2">
        <v>2016</v>
      </c>
      <c r="E3219" s="14">
        <v>2016</v>
      </c>
      <c r="F3219" s="14" t="s">
        <v>102</v>
      </c>
      <c r="G3219" s="93">
        <v>115</v>
      </c>
      <c r="H3219" s="93">
        <v>966</v>
      </c>
      <c r="I3219" s="93">
        <v>1</v>
      </c>
      <c r="J3219" s="93">
        <v>3</v>
      </c>
      <c r="K3219" s="93">
        <v>116</v>
      </c>
      <c r="L3219" s="93">
        <v>969</v>
      </c>
      <c r="M3219" s="48">
        <v>1085</v>
      </c>
      <c r="N3219" s="48">
        <v>1997</v>
      </c>
      <c r="O3219" s="48">
        <v>310</v>
      </c>
      <c r="P3219" s="48">
        <v>1682</v>
      </c>
      <c r="Q3219" s="48">
        <v>1992</v>
      </c>
      <c r="R3219" s="48">
        <v>1</v>
      </c>
      <c r="S3219" s="48">
        <v>4</v>
      </c>
      <c r="T3219" s="48">
        <v>5</v>
      </c>
      <c r="U3219" s="48">
        <v>311</v>
      </c>
      <c r="V3219" s="48">
        <v>1686</v>
      </c>
      <c r="W3219" s="156">
        <v>267449</v>
      </c>
      <c r="X3219" s="156">
        <v>794</v>
      </c>
      <c r="Y3219" s="156">
        <v>268243</v>
      </c>
      <c r="Z3219" s="28">
        <v>1</v>
      </c>
      <c r="AA3219" s="28">
        <v>0.94120000000000004</v>
      </c>
      <c r="AB3219" s="111">
        <v>99</v>
      </c>
      <c r="AC3219" s="28">
        <v>0.313</v>
      </c>
      <c r="AD3219" s="28">
        <v>5.8400000000000001E-2</v>
      </c>
      <c r="AE3219" s="139">
        <v>65</v>
      </c>
      <c r="AF3219" s="139">
        <v>9</v>
      </c>
      <c r="AG3219" s="93">
        <v>28</v>
      </c>
      <c r="AH3219" s="93">
        <v>47</v>
      </c>
    </row>
    <row r="3220" spans="1:34">
      <c r="A3220" s="13" t="s">
        <v>136</v>
      </c>
      <c r="B3220" s="2" t="s">
        <v>75</v>
      </c>
      <c r="C3220" s="14" t="s">
        <v>64</v>
      </c>
      <c r="D3220" s="2">
        <v>2016</v>
      </c>
      <c r="E3220" s="14">
        <v>2016</v>
      </c>
      <c r="F3220" s="14" t="s">
        <v>102</v>
      </c>
      <c r="G3220" s="93">
        <v>600</v>
      </c>
      <c r="H3220" s="93">
        <v>6043</v>
      </c>
      <c r="I3220" s="93">
        <v>0</v>
      </c>
      <c r="J3220" s="93">
        <v>20</v>
      </c>
      <c r="K3220" s="93">
        <v>600</v>
      </c>
      <c r="L3220" s="93">
        <v>6063</v>
      </c>
      <c r="M3220" s="48">
        <v>6663</v>
      </c>
      <c r="N3220" s="48">
        <v>12443</v>
      </c>
      <c r="O3220" s="48">
        <v>1522</v>
      </c>
      <c r="P3220" s="48">
        <v>10869</v>
      </c>
      <c r="Q3220" s="48">
        <v>12391</v>
      </c>
      <c r="R3220" s="48">
        <v>1</v>
      </c>
      <c r="S3220" s="48">
        <v>51</v>
      </c>
      <c r="T3220" s="48">
        <v>52</v>
      </c>
      <c r="U3220" s="48">
        <v>1523</v>
      </c>
      <c r="V3220" s="48">
        <v>10920</v>
      </c>
      <c r="W3220" s="156">
        <v>1732529</v>
      </c>
      <c r="X3220" s="156">
        <v>5403</v>
      </c>
      <c r="Y3220" s="156">
        <v>1737932</v>
      </c>
      <c r="Z3220" s="28">
        <v>0.94059999999999999</v>
      </c>
      <c r="AA3220" s="28">
        <v>0.9909</v>
      </c>
      <c r="AB3220" s="111">
        <v>99</v>
      </c>
      <c r="AC3220" s="28">
        <v>0.313</v>
      </c>
      <c r="AD3220" s="28">
        <v>5.8400000000000001E-2</v>
      </c>
      <c r="AE3220" s="139">
        <v>424</v>
      </c>
      <c r="AF3220" s="139">
        <v>45</v>
      </c>
      <c r="AG3220" s="93">
        <v>530</v>
      </c>
      <c r="AH3220" s="93">
        <v>1172</v>
      </c>
    </row>
    <row r="3221" spans="1:34">
      <c r="A3221" s="13" t="s">
        <v>137</v>
      </c>
      <c r="B3221" s="2" t="s">
        <v>75</v>
      </c>
      <c r="C3221" s="14" t="s">
        <v>64</v>
      </c>
      <c r="D3221" s="2">
        <v>2016</v>
      </c>
      <c r="E3221" s="14">
        <v>2016</v>
      </c>
      <c r="F3221" s="14" t="s">
        <v>102</v>
      </c>
      <c r="G3221" s="93">
        <v>3973</v>
      </c>
      <c r="H3221" s="93">
        <v>20420</v>
      </c>
      <c r="I3221" s="93">
        <v>9</v>
      </c>
      <c r="J3221" s="93">
        <v>38</v>
      </c>
      <c r="K3221" s="93">
        <v>3982</v>
      </c>
      <c r="L3221" s="93">
        <v>20458</v>
      </c>
      <c r="M3221" s="48">
        <v>24440</v>
      </c>
      <c r="N3221" s="48">
        <v>56347</v>
      </c>
      <c r="O3221" s="48">
        <v>10645</v>
      </c>
      <c r="P3221" s="48">
        <v>45570</v>
      </c>
      <c r="Q3221" s="48">
        <v>56215</v>
      </c>
      <c r="R3221" s="48">
        <v>26</v>
      </c>
      <c r="S3221" s="48">
        <v>106</v>
      </c>
      <c r="T3221" s="48">
        <v>132</v>
      </c>
      <c r="U3221" s="48">
        <v>10671</v>
      </c>
      <c r="V3221" s="48">
        <v>45676</v>
      </c>
      <c r="W3221" s="156">
        <v>7464662</v>
      </c>
      <c r="X3221" s="156">
        <v>11717</v>
      </c>
      <c r="Y3221" s="156">
        <v>7476379</v>
      </c>
      <c r="Z3221" s="28">
        <v>0.97150000000000003</v>
      </c>
      <c r="AA3221" s="28">
        <v>0.96679999999999999</v>
      </c>
      <c r="AB3221" s="111">
        <v>7</v>
      </c>
      <c r="AC3221" s="28">
        <v>0.28599999999999998</v>
      </c>
      <c r="AD3221" s="28">
        <v>2.3199999999999998E-2</v>
      </c>
      <c r="AE3221" s="139">
        <v>1433</v>
      </c>
      <c r="AF3221" s="139">
        <v>254</v>
      </c>
      <c r="AG3221" s="93">
        <v>3803</v>
      </c>
      <c r="AH3221" s="93">
        <v>8745</v>
      </c>
    </row>
    <row r="3222" spans="1:34">
      <c r="A3222" s="13" t="s">
        <v>138</v>
      </c>
      <c r="B3222" s="2" t="s">
        <v>75</v>
      </c>
      <c r="C3222" s="14" t="s">
        <v>64</v>
      </c>
      <c r="D3222" s="2">
        <v>2016</v>
      </c>
      <c r="E3222" s="14">
        <v>2016</v>
      </c>
      <c r="F3222" s="14" t="s">
        <v>102</v>
      </c>
      <c r="G3222" s="93">
        <v>71</v>
      </c>
      <c r="H3222" s="93">
        <v>449</v>
      </c>
      <c r="I3222" s="93">
        <v>1</v>
      </c>
      <c r="J3222" s="93">
        <v>0</v>
      </c>
      <c r="K3222" s="93">
        <v>72</v>
      </c>
      <c r="L3222" s="93">
        <v>449</v>
      </c>
      <c r="M3222" s="48">
        <v>521</v>
      </c>
      <c r="N3222" s="48">
        <v>1088</v>
      </c>
      <c r="O3222" s="48">
        <v>173</v>
      </c>
      <c r="P3222" s="48">
        <v>914</v>
      </c>
      <c r="Q3222" s="48">
        <v>1087</v>
      </c>
      <c r="R3222" s="48">
        <v>1</v>
      </c>
      <c r="S3222" s="48">
        <v>0</v>
      </c>
      <c r="T3222" s="48">
        <v>1</v>
      </c>
      <c r="U3222" s="48">
        <v>174</v>
      </c>
      <c r="V3222" s="48">
        <v>914</v>
      </c>
      <c r="W3222" s="156">
        <v>145812</v>
      </c>
      <c r="X3222" s="156">
        <v>121</v>
      </c>
      <c r="Y3222" s="156">
        <v>145933</v>
      </c>
      <c r="Z3222" s="28">
        <v>1</v>
      </c>
      <c r="AA3222" s="28">
        <v>0.94440000000000002</v>
      </c>
      <c r="AB3222" s="111">
        <v>99</v>
      </c>
      <c r="AC3222" s="28">
        <v>0.313</v>
      </c>
      <c r="AD3222" s="28">
        <v>5.8400000000000001E-2</v>
      </c>
      <c r="AE3222" s="139">
        <v>39</v>
      </c>
      <c r="AF3222" s="139">
        <v>2</v>
      </c>
      <c r="AG3222" s="93">
        <v>45</v>
      </c>
      <c r="AH3222" s="93">
        <v>83</v>
      </c>
    </row>
    <row r="3223" spans="1:34">
      <c r="A3223" s="13" t="s">
        <v>139</v>
      </c>
      <c r="B3223" s="2" t="s">
        <v>75</v>
      </c>
      <c r="C3223" s="14" t="s">
        <v>64</v>
      </c>
      <c r="D3223" s="2">
        <v>2016</v>
      </c>
      <c r="E3223" s="14">
        <v>2016</v>
      </c>
      <c r="F3223" s="14" t="s">
        <v>102</v>
      </c>
      <c r="G3223" s="93">
        <v>15</v>
      </c>
      <c r="H3223" s="93">
        <v>432</v>
      </c>
      <c r="I3223" s="93">
        <v>0</v>
      </c>
      <c r="J3223" s="93">
        <v>1</v>
      </c>
      <c r="K3223" s="93">
        <v>15</v>
      </c>
      <c r="L3223" s="93">
        <v>433</v>
      </c>
      <c r="M3223" s="48">
        <v>448</v>
      </c>
      <c r="N3223" s="48">
        <v>784</v>
      </c>
      <c r="O3223" s="48">
        <v>41</v>
      </c>
      <c r="P3223" s="48">
        <v>740</v>
      </c>
      <c r="Q3223" s="48">
        <v>781</v>
      </c>
      <c r="R3223" s="48">
        <v>0</v>
      </c>
      <c r="S3223" s="48">
        <v>3</v>
      </c>
      <c r="T3223" s="48">
        <v>3</v>
      </c>
      <c r="U3223" s="48">
        <v>41</v>
      </c>
      <c r="V3223" s="48">
        <v>743</v>
      </c>
      <c r="W3223" s="156">
        <v>107804</v>
      </c>
      <c r="X3223" s="156">
        <v>308</v>
      </c>
      <c r="Y3223" s="156">
        <v>108112</v>
      </c>
      <c r="Z3223" s="28">
        <v>0.95</v>
      </c>
      <c r="AA3223" s="28">
        <v>0.92310000000000003</v>
      </c>
      <c r="AB3223" s="111">
        <v>99</v>
      </c>
      <c r="AC3223" s="28">
        <v>0.313</v>
      </c>
      <c r="AD3223" s="28">
        <v>5.8400000000000001E-2</v>
      </c>
      <c r="AE3223" s="139">
        <v>44</v>
      </c>
      <c r="AF3223" s="139">
        <v>5</v>
      </c>
      <c r="AG3223" s="93">
        <v>62</v>
      </c>
      <c r="AH3223" s="93">
        <v>129</v>
      </c>
    </row>
    <row r="3224" spans="1:34">
      <c r="A3224" s="13" t="s">
        <v>140</v>
      </c>
      <c r="B3224" s="2" t="s">
        <v>75</v>
      </c>
      <c r="C3224" s="14" t="s">
        <v>64</v>
      </c>
      <c r="D3224" s="2">
        <v>2016</v>
      </c>
      <c r="E3224" s="14">
        <v>2016</v>
      </c>
      <c r="F3224" s="14" t="s">
        <v>102</v>
      </c>
      <c r="G3224" s="93">
        <v>2361</v>
      </c>
      <c r="H3224" s="93">
        <v>19317</v>
      </c>
      <c r="I3224" s="93">
        <v>5</v>
      </c>
      <c r="J3224" s="93">
        <v>100</v>
      </c>
      <c r="K3224" s="93">
        <v>2366</v>
      </c>
      <c r="L3224" s="93">
        <v>19417</v>
      </c>
      <c r="M3224" s="48">
        <v>21783</v>
      </c>
      <c r="N3224" s="48">
        <v>47811</v>
      </c>
      <c r="O3224" s="48">
        <v>5984</v>
      </c>
      <c r="P3224" s="48">
        <v>41523</v>
      </c>
      <c r="Q3224" s="48">
        <v>47507</v>
      </c>
      <c r="R3224" s="48">
        <v>19</v>
      </c>
      <c r="S3224" s="48">
        <v>285</v>
      </c>
      <c r="T3224" s="48">
        <v>304</v>
      </c>
      <c r="U3224" s="48">
        <v>6003</v>
      </c>
      <c r="V3224" s="48">
        <v>41808</v>
      </c>
      <c r="W3224" s="156">
        <v>6180933</v>
      </c>
      <c r="X3224" s="156">
        <v>26727</v>
      </c>
      <c r="Y3224" s="156">
        <v>6207660</v>
      </c>
      <c r="Z3224" s="28">
        <v>0.99119999999999997</v>
      </c>
      <c r="AA3224" s="28">
        <v>0.94750000000000001</v>
      </c>
      <c r="AB3224" s="111">
        <v>10</v>
      </c>
      <c r="AC3224" s="28">
        <v>0.1</v>
      </c>
      <c r="AD3224" s="28">
        <v>4.1399999999999999E-2</v>
      </c>
      <c r="AE3224" s="139">
        <v>1523</v>
      </c>
      <c r="AF3224" s="139">
        <v>249</v>
      </c>
      <c r="AG3224" s="93">
        <v>6493</v>
      </c>
      <c r="AH3224" s="93">
        <v>14692</v>
      </c>
    </row>
    <row r="3225" spans="1:34">
      <c r="A3225" s="13" t="s">
        <v>141</v>
      </c>
      <c r="B3225" s="2" t="s">
        <v>75</v>
      </c>
      <c r="C3225" s="14" t="s">
        <v>64</v>
      </c>
      <c r="D3225" s="2">
        <v>2016</v>
      </c>
      <c r="E3225" s="14">
        <v>2016</v>
      </c>
      <c r="F3225" s="14" t="s">
        <v>102</v>
      </c>
      <c r="G3225" s="93">
        <v>306</v>
      </c>
      <c r="H3225" s="93">
        <v>3202</v>
      </c>
      <c r="I3225" s="93">
        <v>3</v>
      </c>
      <c r="J3225" s="93">
        <v>21</v>
      </c>
      <c r="K3225" s="93">
        <v>309</v>
      </c>
      <c r="L3225" s="93">
        <v>3223</v>
      </c>
      <c r="M3225" s="48">
        <v>3532</v>
      </c>
      <c r="N3225" s="48">
        <v>7246</v>
      </c>
      <c r="O3225" s="48">
        <v>749</v>
      </c>
      <c r="P3225" s="48">
        <v>6429</v>
      </c>
      <c r="Q3225" s="48">
        <v>7178</v>
      </c>
      <c r="R3225" s="48">
        <v>11</v>
      </c>
      <c r="S3225" s="48">
        <v>57</v>
      </c>
      <c r="T3225" s="48">
        <v>68</v>
      </c>
      <c r="U3225" s="48">
        <v>760</v>
      </c>
      <c r="V3225" s="48">
        <v>6486</v>
      </c>
      <c r="W3225" s="156">
        <v>888095</v>
      </c>
      <c r="X3225" s="156">
        <v>5308</v>
      </c>
      <c r="Y3225" s="156">
        <v>893403</v>
      </c>
      <c r="Z3225" s="28">
        <v>0.96689999999999998</v>
      </c>
      <c r="AA3225" s="28">
        <v>0.90410000000000001</v>
      </c>
      <c r="AB3225" s="111">
        <v>99</v>
      </c>
      <c r="AC3225" s="28">
        <v>0.313</v>
      </c>
      <c r="AD3225" s="28">
        <v>5.8400000000000001E-2</v>
      </c>
      <c r="AE3225" s="139">
        <v>287</v>
      </c>
      <c r="AF3225" s="139">
        <v>56</v>
      </c>
      <c r="AG3225" s="93">
        <v>734</v>
      </c>
      <c r="AH3225" s="93">
        <v>1558</v>
      </c>
    </row>
    <row r="3226" spans="1:34">
      <c r="A3226" s="13" t="s">
        <v>142</v>
      </c>
      <c r="B3226" s="2" t="s">
        <v>75</v>
      </c>
      <c r="C3226" s="14" t="s">
        <v>64</v>
      </c>
      <c r="D3226" s="2">
        <v>2016</v>
      </c>
      <c r="E3226" s="14">
        <v>2016</v>
      </c>
      <c r="F3226" s="14" t="s">
        <v>102</v>
      </c>
      <c r="G3226" s="93">
        <v>269</v>
      </c>
      <c r="H3226" s="93">
        <v>4098</v>
      </c>
      <c r="I3226" s="93">
        <v>0</v>
      </c>
      <c r="J3226" s="93">
        <v>6</v>
      </c>
      <c r="K3226" s="93">
        <v>269</v>
      </c>
      <c r="L3226" s="93">
        <v>4104</v>
      </c>
      <c r="M3226" s="48">
        <v>4373</v>
      </c>
      <c r="N3226" s="48">
        <v>7684</v>
      </c>
      <c r="O3226" s="48">
        <v>678</v>
      </c>
      <c r="P3226" s="48">
        <v>6989</v>
      </c>
      <c r="Q3226" s="48">
        <v>7667</v>
      </c>
      <c r="R3226" s="48">
        <v>0</v>
      </c>
      <c r="S3226" s="48">
        <v>17</v>
      </c>
      <c r="T3226" s="48">
        <v>17</v>
      </c>
      <c r="U3226" s="48">
        <v>678</v>
      </c>
      <c r="V3226" s="48">
        <v>7006</v>
      </c>
      <c r="W3226" s="156">
        <v>1053650</v>
      </c>
      <c r="X3226" s="156">
        <v>1479</v>
      </c>
      <c r="Y3226" s="156">
        <v>1055129</v>
      </c>
      <c r="Z3226" s="28" t="s">
        <v>66</v>
      </c>
      <c r="AA3226" s="28" t="s">
        <v>66</v>
      </c>
      <c r="AB3226" s="111">
        <v>99</v>
      </c>
      <c r="AC3226" s="28">
        <v>0.313</v>
      </c>
      <c r="AD3226" s="28">
        <v>5.8400000000000001E-2</v>
      </c>
      <c r="AE3226" s="139">
        <v>317</v>
      </c>
      <c r="AF3226" s="139">
        <v>56</v>
      </c>
      <c r="AG3226" s="93">
        <v>134</v>
      </c>
      <c r="AH3226" s="93">
        <v>241</v>
      </c>
    </row>
    <row r="3227" spans="1:34">
      <c r="A3227" s="13" t="s">
        <v>143</v>
      </c>
      <c r="B3227" s="2" t="s">
        <v>74</v>
      </c>
      <c r="C3227" s="14" t="s">
        <v>64</v>
      </c>
      <c r="D3227" s="2">
        <v>2016</v>
      </c>
      <c r="E3227" s="14">
        <v>2016</v>
      </c>
      <c r="F3227" s="14" t="s">
        <v>102</v>
      </c>
      <c r="G3227" s="93">
        <v>10976</v>
      </c>
      <c r="H3227" s="93">
        <v>110603</v>
      </c>
      <c r="I3227" s="93">
        <v>91</v>
      </c>
      <c r="J3227" s="93">
        <v>1903</v>
      </c>
      <c r="K3227" s="93">
        <v>11067</v>
      </c>
      <c r="L3227" s="93">
        <v>112506</v>
      </c>
      <c r="M3227" s="48">
        <v>123573</v>
      </c>
      <c r="N3227" s="48">
        <v>252962</v>
      </c>
      <c r="O3227" s="48">
        <v>28210</v>
      </c>
      <c r="P3227" s="48">
        <v>220330</v>
      </c>
      <c r="Q3227" s="48">
        <v>248540</v>
      </c>
      <c r="R3227" s="48">
        <v>325</v>
      </c>
      <c r="S3227" s="48">
        <v>4097</v>
      </c>
      <c r="T3227" s="48">
        <v>4422</v>
      </c>
      <c r="U3227" s="48">
        <v>28535</v>
      </c>
      <c r="V3227" s="48">
        <v>224427</v>
      </c>
      <c r="W3227" s="156">
        <v>33677027</v>
      </c>
      <c r="X3227" s="156">
        <v>505907</v>
      </c>
      <c r="Y3227" s="156">
        <v>34182934</v>
      </c>
      <c r="Z3227" s="28">
        <v>0.9879</v>
      </c>
      <c r="AA3227" s="28">
        <v>1</v>
      </c>
      <c r="AB3227" s="111">
        <v>46</v>
      </c>
      <c r="AC3227" s="28">
        <v>0.41299999999999998</v>
      </c>
      <c r="AD3227" s="28">
        <v>4.7500000000000001E-2</v>
      </c>
      <c r="AE3227" s="139">
        <v>7641</v>
      </c>
      <c r="AF3227" s="139">
        <v>1908</v>
      </c>
      <c r="AG3227" s="93">
        <v>26886</v>
      </c>
      <c r="AH3227" s="93">
        <v>58941</v>
      </c>
    </row>
    <row r="3228" spans="1:34">
      <c r="A3228" s="13" t="s">
        <v>144</v>
      </c>
      <c r="B3228" s="2" t="s">
        <v>74</v>
      </c>
      <c r="C3228" s="14" t="s">
        <v>64</v>
      </c>
      <c r="D3228" s="2">
        <v>2016</v>
      </c>
      <c r="E3228" s="14">
        <v>2016</v>
      </c>
      <c r="F3228" s="14" t="s">
        <v>102</v>
      </c>
      <c r="G3228" s="93">
        <v>715</v>
      </c>
      <c r="H3228" s="93">
        <v>8640</v>
      </c>
      <c r="I3228" s="93">
        <v>6</v>
      </c>
      <c r="J3228" s="93">
        <v>36</v>
      </c>
      <c r="K3228" s="93">
        <v>721</v>
      </c>
      <c r="L3228" s="93">
        <v>8676</v>
      </c>
      <c r="M3228" s="48">
        <v>9397</v>
      </c>
      <c r="N3228" s="48">
        <v>17692</v>
      </c>
      <c r="O3228" s="48">
        <v>1850</v>
      </c>
      <c r="P3228" s="48">
        <v>15745</v>
      </c>
      <c r="Q3228" s="48">
        <v>17595</v>
      </c>
      <c r="R3228" s="48">
        <v>20</v>
      </c>
      <c r="S3228" s="48">
        <v>77</v>
      </c>
      <c r="T3228" s="48">
        <v>97</v>
      </c>
      <c r="U3228" s="48">
        <v>1870</v>
      </c>
      <c r="V3228" s="48">
        <v>15822</v>
      </c>
      <c r="W3228" s="156">
        <v>2274436</v>
      </c>
      <c r="X3228" s="156">
        <v>12236</v>
      </c>
      <c r="Y3228" s="156">
        <v>2286672</v>
      </c>
      <c r="Z3228" s="28" t="s">
        <v>66</v>
      </c>
      <c r="AA3228" s="28" t="s">
        <v>66</v>
      </c>
      <c r="AB3228" s="111">
        <v>99</v>
      </c>
      <c r="AC3228" s="28">
        <v>0.313</v>
      </c>
      <c r="AD3228" s="28">
        <v>5.8400000000000001E-2</v>
      </c>
      <c r="AE3228" s="139">
        <v>579</v>
      </c>
      <c r="AF3228" s="139">
        <v>219</v>
      </c>
      <c r="AG3228" s="93">
        <v>631</v>
      </c>
      <c r="AH3228" s="93">
        <v>1290</v>
      </c>
    </row>
    <row r="3229" spans="1:34">
      <c r="A3229" s="13" t="s">
        <v>145</v>
      </c>
      <c r="B3229" s="2" t="s">
        <v>75</v>
      </c>
      <c r="C3229" s="14" t="s">
        <v>64</v>
      </c>
      <c r="D3229" s="2">
        <v>2016</v>
      </c>
      <c r="E3229" s="14">
        <v>2016</v>
      </c>
      <c r="F3229" s="14" t="s">
        <v>102</v>
      </c>
      <c r="G3229" s="93">
        <v>81</v>
      </c>
      <c r="H3229" s="93">
        <v>1020</v>
      </c>
      <c r="I3229" s="93">
        <v>0</v>
      </c>
      <c r="J3229" s="93">
        <v>0</v>
      </c>
      <c r="K3229" s="93">
        <v>81</v>
      </c>
      <c r="L3229" s="93">
        <v>1020</v>
      </c>
      <c r="M3229" s="48">
        <v>1101</v>
      </c>
      <c r="N3229" s="48">
        <v>2025</v>
      </c>
      <c r="O3229" s="48">
        <v>187</v>
      </c>
      <c r="P3229" s="48">
        <v>1837</v>
      </c>
      <c r="Q3229" s="48">
        <v>2024</v>
      </c>
      <c r="R3229" s="48">
        <v>0</v>
      </c>
      <c r="S3229" s="48">
        <v>1</v>
      </c>
      <c r="T3229" s="48">
        <v>1</v>
      </c>
      <c r="U3229" s="48">
        <v>187</v>
      </c>
      <c r="V3229" s="48">
        <v>1838</v>
      </c>
      <c r="W3229" s="156">
        <v>278841</v>
      </c>
      <c r="X3229" s="156">
        <v>0</v>
      </c>
      <c r="Y3229" s="156">
        <v>278841</v>
      </c>
      <c r="Z3229" s="28">
        <v>1</v>
      </c>
      <c r="AA3229" s="28">
        <v>0.94440000000000002</v>
      </c>
      <c r="AB3229" s="111">
        <v>99</v>
      </c>
      <c r="AC3229" s="28">
        <v>0.313</v>
      </c>
      <c r="AD3229" s="28">
        <v>5.8400000000000001E-2</v>
      </c>
      <c r="AE3229" s="139">
        <v>66</v>
      </c>
      <c r="AF3229" s="139">
        <v>11</v>
      </c>
      <c r="AG3229" s="93">
        <v>57</v>
      </c>
      <c r="AH3229" s="93">
        <v>91</v>
      </c>
    </row>
    <row r="3230" spans="1:34">
      <c r="A3230" s="13" t="s">
        <v>146</v>
      </c>
      <c r="B3230" s="2" t="s">
        <v>75</v>
      </c>
      <c r="C3230" s="14" t="s">
        <v>64</v>
      </c>
      <c r="D3230" s="2">
        <v>2016</v>
      </c>
      <c r="E3230" s="14">
        <v>2016</v>
      </c>
      <c r="F3230" s="14" t="s">
        <v>102</v>
      </c>
      <c r="G3230" s="93">
        <v>15287</v>
      </c>
      <c r="H3230" s="93">
        <v>112978</v>
      </c>
      <c r="I3230" s="93">
        <v>49</v>
      </c>
      <c r="J3230" s="93">
        <v>433</v>
      </c>
      <c r="K3230" s="93">
        <v>15336</v>
      </c>
      <c r="L3230" s="93">
        <v>113411</v>
      </c>
      <c r="M3230" s="48">
        <v>128747</v>
      </c>
      <c r="N3230" s="48">
        <v>286427</v>
      </c>
      <c r="O3230" s="48">
        <v>41492</v>
      </c>
      <c r="P3230" s="48">
        <v>243601</v>
      </c>
      <c r="Q3230" s="48">
        <v>285093</v>
      </c>
      <c r="R3230" s="48">
        <v>148</v>
      </c>
      <c r="S3230" s="48">
        <v>1186</v>
      </c>
      <c r="T3230" s="48">
        <v>1334</v>
      </c>
      <c r="U3230" s="48">
        <v>41640</v>
      </c>
      <c r="V3230" s="48">
        <v>244787</v>
      </c>
      <c r="W3230" s="156">
        <v>38023757</v>
      </c>
      <c r="X3230" s="156">
        <v>128447</v>
      </c>
      <c r="Y3230" s="156">
        <v>38152204</v>
      </c>
      <c r="Z3230" s="28">
        <v>0.99409999999999998</v>
      </c>
      <c r="AA3230" s="28">
        <v>0.93369999999999997</v>
      </c>
      <c r="AB3230" s="111">
        <v>40</v>
      </c>
      <c r="AC3230" s="28">
        <v>0.17499999999999999</v>
      </c>
      <c r="AD3230" s="28">
        <v>3.5200000000000002E-2</v>
      </c>
      <c r="AE3230" s="139">
        <v>10353</v>
      </c>
      <c r="AF3230" s="139">
        <v>2528</v>
      </c>
      <c r="AG3230" s="93">
        <v>14967</v>
      </c>
      <c r="AH3230" s="93">
        <v>33884</v>
      </c>
    </row>
    <row r="3231" spans="1:34">
      <c r="A3231" s="13" t="s">
        <v>147</v>
      </c>
      <c r="B3231" s="2" t="s">
        <v>74</v>
      </c>
      <c r="C3231" s="14" t="s">
        <v>64</v>
      </c>
      <c r="D3231" s="2">
        <v>2016</v>
      </c>
      <c r="E3231" s="14">
        <v>2016</v>
      </c>
      <c r="F3231" s="14" t="s">
        <v>102</v>
      </c>
      <c r="G3231" s="93">
        <v>14558</v>
      </c>
      <c r="H3231" s="93">
        <v>86432</v>
      </c>
      <c r="I3231" s="93">
        <v>237</v>
      </c>
      <c r="J3231" s="93">
        <v>1007</v>
      </c>
      <c r="K3231" s="93">
        <v>14795</v>
      </c>
      <c r="L3231" s="93">
        <v>87439</v>
      </c>
      <c r="M3231" s="48">
        <v>102234</v>
      </c>
      <c r="N3231" s="48">
        <v>213173</v>
      </c>
      <c r="O3231" s="48">
        <v>37783</v>
      </c>
      <c r="P3231" s="48">
        <v>172171</v>
      </c>
      <c r="Q3231" s="48">
        <v>209954</v>
      </c>
      <c r="R3231" s="48">
        <v>918</v>
      </c>
      <c r="S3231" s="48">
        <v>2301</v>
      </c>
      <c r="T3231" s="48">
        <v>3219</v>
      </c>
      <c r="U3231" s="48">
        <v>38701</v>
      </c>
      <c r="V3231" s="48">
        <v>174472</v>
      </c>
      <c r="W3231" s="156">
        <v>30108859</v>
      </c>
      <c r="X3231" s="156">
        <v>390544</v>
      </c>
      <c r="Y3231" s="156">
        <v>30499403</v>
      </c>
      <c r="Z3231" s="28">
        <v>0.98970000000000002</v>
      </c>
      <c r="AA3231" s="28">
        <v>0.99150000000000005</v>
      </c>
      <c r="AB3231" s="111">
        <v>41</v>
      </c>
      <c r="AC3231" s="28">
        <v>0.41499999999999998</v>
      </c>
      <c r="AD3231" s="28">
        <v>3.9899999999999998E-2</v>
      </c>
      <c r="AE3231" s="139">
        <v>7606</v>
      </c>
      <c r="AF3231" s="139">
        <v>2105</v>
      </c>
      <c r="AG3231" s="93">
        <v>8568</v>
      </c>
      <c r="AH3231" s="93">
        <v>17114</v>
      </c>
    </row>
    <row r="3232" spans="1:34">
      <c r="A3232" s="13" t="s">
        <v>148</v>
      </c>
      <c r="B3232" s="2" t="s">
        <v>75</v>
      </c>
      <c r="C3232" s="14" t="s">
        <v>64</v>
      </c>
      <c r="D3232" s="2">
        <v>2016</v>
      </c>
      <c r="E3232" s="14">
        <v>2016</v>
      </c>
      <c r="F3232" s="14" t="s">
        <v>102</v>
      </c>
      <c r="G3232" s="93">
        <v>257</v>
      </c>
      <c r="H3232" s="93">
        <v>2249</v>
      </c>
      <c r="I3232" s="93">
        <v>1</v>
      </c>
      <c r="J3232" s="93">
        <v>7</v>
      </c>
      <c r="K3232" s="93">
        <v>258</v>
      </c>
      <c r="L3232" s="93">
        <v>2256</v>
      </c>
      <c r="M3232" s="48">
        <v>2514</v>
      </c>
      <c r="N3232" s="48">
        <v>5527</v>
      </c>
      <c r="O3232" s="48">
        <v>661</v>
      </c>
      <c r="P3232" s="48">
        <v>4841</v>
      </c>
      <c r="Q3232" s="48">
        <v>5502</v>
      </c>
      <c r="R3232" s="48">
        <v>3</v>
      </c>
      <c r="S3232" s="48">
        <v>22</v>
      </c>
      <c r="T3232" s="48">
        <v>25</v>
      </c>
      <c r="U3232" s="48">
        <v>664</v>
      </c>
      <c r="V3232" s="48">
        <v>4863</v>
      </c>
      <c r="W3232" s="156">
        <v>704446</v>
      </c>
      <c r="X3232" s="156">
        <v>1606</v>
      </c>
      <c r="Y3232" s="156">
        <v>706052</v>
      </c>
      <c r="Z3232" s="28">
        <v>0.98909999999999998</v>
      </c>
      <c r="AA3232" s="28">
        <v>0.93940000000000001</v>
      </c>
      <c r="AB3232" s="111">
        <v>99</v>
      </c>
      <c r="AC3232" s="28">
        <v>0.313</v>
      </c>
      <c r="AD3232" s="28">
        <v>5.8400000000000001E-2</v>
      </c>
      <c r="AE3232" s="139">
        <v>166</v>
      </c>
      <c r="AF3232" s="139">
        <v>29</v>
      </c>
      <c r="AG3232" s="93">
        <v>345</v>
      </c>
      <c r="AH3232" s="93">
        <v>805</v>
      </c>
    </row>
    <row r="3233" spans="1:51">
      <c r="A3233" s="13" t="s">
        <v>149</v>
      </c>
      <c r="B3233" s="2" t="s">
        <v>75</v>
      </c>
      <c r="C3233" s="14" t="s">
        <v>64</v>
      </c>
      <c r="D3233" s="2">
        <v>2016</v>
      </c>
      <c r="E3233" s="14">
        <v>2016</v>
      </c>
      <c r="F3233" s="14" t="s">
        <v>102</v>
      </c>
      <c r="G3233" s="93">
        <v>24909</v>
      </c>
      <c r="H3233" s="93">
        <v>153794</v>
      </c>
      <c r="I3233" s="93">
        <v>61</v>
      </c>
      <c r="J3233" s="93">
        <v>657</v>
      </c>
      <c r="K3233" s="93">
        <v>24970</v>
      </c>
      <c r="L3233" s="93">
        <v>154451</v>
      </c>
      <c r="M3233" s="48">
        <v>179421</v>
      </c>
      <c r="N3233" s="48">
        <v>391714</v>
      </c>
      <c r="O3233" s="48">
        <v>66276</v>
      </c>
      <c r="P3233" s="48">
        <v>323666</v>
      </c>
      <c r="Q3233" s="48">
        <v>389942</v>
      </c>
      <c r="R3233" s="48">
        <v>201</v>
      </c>
      <c r="S3233" s="48">
        <v>1571</v>
      </c>
      <c r="T3233" s="48">
        <v>1772</v>
      </c>
      <c r="U3233" s="48">
        <v>66477</v>
      </c>
      <c r="V3233" s="48">
        <v>325237</v>
      </c>
      <c r="W3233" s="156">
        <v>53320746</v>
      </c>
      <c r="X3233" s="156">
        <v>190585</v>
      </c>
      <c r="Y3233" s="156">
        <v>53511331</v>
      </c>
      <c r="Z3233" s="28">
        <v>0.99450000000000005</v>
      </c>
      <c r="AA3233" s="28">
        <v>0.95569999999999999</v>
      </c>
      <c r="AB3233" s="111">
        <v>42</v>
      </c>
      <c r="AC3233" s="28">
        <v>0.26200000000000001</v>
      </c>
      <c r="AD3233" s="28">
        <v>2.53E-2</v>
      </c>
      <c r="AE3233" s="139">
        <v>12146</v>
      </c>
      <c r="AF3233" s="139">
        <v>2819</v>
      </c>
      <c r="AG3233" s="93">
        <v>19277</v>
      </c>
      <c r="AH3233" s="93">
        <v>41798</v>
      </c>
    </row>
    <row r="3234" spans="1:51">
      <c r="A3234" s="13" t="s">
        <v>150</v>
      </c>
      <c r="B3234" s="2" t="s">
        <v>74</v>
      </c>
      <c r="C3234" s="14" t="s">
        <v>64</v>
      </c>
      <c r="D3234" s="2">
        <v>2016</v>
      </c>
      <c r="E3234" s="14">
        <v>2016</v>
      </c>
      <c r="F3234" s="14" t="s">
        <v>102</v>
      </c>
      <c r="G3234" s="93">
        <v>13570</v>
      </c>
      <c r="H3234" s="93">
        <v>127486</v>
      </c>
      <c r="I3234" s="93">
        <v>132</v>
      </c>
      <c r="J3234" s="93">
        <v>1336</v>
      </c>
      <c r="K3234" s="93">
        <v>13702</v>
      </c>
      <c r="L3234" s="93">
        <v>128822</v>
      </c>
      <c r="M3234" s="48">
        <v>142524</v>
      </c>
      <c r="N3234" s="48">
        <v>286685</v>
      </c>
      <c r="O3234" s="48">
        <v>37106</v>
      </c>
      <c r="P3234" s="48">
        <v>246141</v>
      </c>
      <c r="Q3234" s="48">
        <v>283247</v>
      </c>
      <c r="R3234" s="48">
        <v>453</v>
      </c>
      <c r="S3234" s="48">
        <v>2985</v>
      </c>
      <c r="T3234" s="48">
        <v>3438</v>
      </c>
      <c r="U3234" s="48">
        <v>37559</v>
      </c>
      <c r="V3234" s="48">
        <v>249126</v>
      </c>
      <c r="W3234" s="156">
        <v>38271583</v>
      </c>
      <c r="X3234" s="156">
        <v>375278</v>
      </c>
      <c r="Y3234" s="156">
        <v>38646861</v>
      </c>
      <c r="Z3234" s="28">
        <v>0.98499999999999999</v>
      </c>
      <c r="AA3234" s="28">
        <v>0.99050000000000005</v>
      </c>
      <c r="AB3234" s="111">
        <v>58</v>
      </c>
      <c r="AC3234" s="28">
        <v>0.32800000000000001</v>
      </c>
      <c r="AD3234" s="28">
        <v>2.9499999999999998E-2</v>
      </c>
      <c r="AE3234" s="139">
        <v>10308</v>
      </c>
      <c r="AF3234" s="139">
        <v>3324</v>
      </c>
      <c r="AG3234" s="93">
        <v>14985</v>
      </c>
      <c r="AH3234" s="93">
        <v>31186</v>
      </c>
    </row>
    <row r="3235" spans="1:51">
      <c r="A3235" s="13" t="s">
        <v>151</v>
      </c>
      <c r="B3235" s="2" t="s">
        <v>74</v>
      </c>
      <c r="C3235" s="14" t="s">
        <v>64</v>
      </c>
      <c r="D3235" s="2">
        <v>2016</v>
      </c>
      <c r="E3235" s="14">
        <v>2016</v>
      </c>
      <c r="F3235" s="14" t="s">
        <v>102</v>
      </c>
      <c r="G3235" s="93">
        <v>2177</v>
      </c>
      <c r="H3235" s="93">
        <v>31467</v>
      </c>
      <c r="I3235" s="93">
        <v>57</v>
      </c>
      <c r="J3235" s="93">
        <v>1492</v>
      </c>
      <c r="K3235" s="93">
        <v>2234</v>
      </c>
      <c r="L3235" s="93">
        <v>32959</v>
      </c>
      <c r="M3235" s="48">
        <v>35193</v>
      </c>
      <c r="N3235" s="48">
        <v>53215</v>
      </c>
      <c r="O3235" s="48">
        <v>4803</v>
      </c>
      <c r="P3235" s="48">
        <v>46032</v>
      </c>
      <c r="Q3235" s="48">
        <v>50835</v>
      </c>
      <c r="R3235" s="48">
        <v>167</v>
      </c>
      <c r="S3235" s="48">
        <v>2213</v>
      </c>
      <c r="T3235" s="48">
        <v>2380</v>
      </c>
      <c r="U3235" s="48">
        <v>4970</v>
      </c>
      <c r="V3235" s="48">
        <v>48245</v>
      </c>
      <c r="W3235" s="156">
        <v>7479527</v>
      </c>
      <c r="X3235" s="156">
        <v>299998</v>
      </c>
      <c r="Y3235" s="156">
        <v>7779525</v>
      </c>
      <c r="Z3235" s="28" t="s">
        <v>66</v>
      </c>
      <c r="AA3235" s="28" t="s">
        <v>66</v>
      </c>
      <c r="AB3235" s="111">
        <v>12</v>
      </c>
      <c r="AC3235" s="28">
        <v>0.5</v>
      </c>
      <c r="AD3235" s="28">
        <v>6.5799999999999997E-2</v>
      </c>
      <c r="AE3235" s="139">
        <v>2616</v>
      </c>
      <c r="AF3235" s="139">
        <v>684</v>
      </c>
      <c r="AG3235" s="93">
        <v>4004</v>
      </c>
      <c r="AH3235" s="93">
        <v>6438</v>
      </c>
    </row>
    <row r="3236" spans="1:51">
      <c r="A3236" s="13" t="s">
        <v>152</v>
      </c>
      <c r="B3236" s="2" t="s">
        <v>75</v>
      </c>
      <c r="C3236" s="14" t="s">
        <v>64</v>
      </c>
      <c r="D3236" s="2">
        <v>2016</v>
      </c>
      <c r="E3236" s="14">
        <v>2016</v>
      </c>
      <c r="F3236" s="14" t="s">
        <v>102</v>
      </c>
      <c r="G3236" s="93">
        <v>7294</v>
      </c>
      <c r="H3236" s="93">
        <v>43994</v>
      </c>
      <c r="I3236" s="93">
        <v>23</v>
      </c>
      <c r="J3236" s="93">
        <v>299</v>
      </c>
      <c r="K3236" s="93">
        <v>7317</v>
      </c>
      <c r="L3236" s="93">
        <v>44293</v>
      </c>
      <c r="M3236" s="48">
        <v>51610</v>
      </c>
      <c r="N3236" s="48">
        <v>115760</v>
      </c>
      <c r="O3236" s="48">
        <v>18437</v>
      </c>
      <c r="P3236" s="48">
        <v>96430</v>
      </c>
      <c r="Q3236" s="48">
        <v>114867</v>
      </c>
      <c r="R3236" s="48">
        <v>86</v>
      </c>
      <c r="S3236" s="48">
        <v>807</v>
      </c>
      <c r="T3236" s="48">
        <v>893</v>
      </c>
      <c r="U3236" s="48">
        <v>18523</v>
      </c>
      <c r="V3236" s="48">
        <v>97237</v>
      </c>
      <c r="W3236" s="156">
        <v>15443664</v>
      </c>
      <c r="X3236" s="156">
        <v>95200</v>
      </c>
      <c r="Y3236" s="156">
        <v>15538864</v>
      </c>
      <c r="Z3236" s="28">
        <v>0.96750000000000003</v>
      </c>
      <c r="AA3236" s="28">
        <v>0.84819999999999995</v>
      </c>
      <c r="AB3236" s="111">
        <v>13</v>
      </c>
      <c r="AC3236" s="28">
        <v>0.23100000000000001</v>
      </c>
      <c r="AD3236" s="28">
        <v>3.4599999999999999E-2</v>
      </c>
      <c r="AE3236" s="139">
        <v>2857</v>
      </c>
      <c r="AF3236" s="139">
        <v>864</v>
      </c>
      <c r="AG3236" s="93">
        <v>6634</v>
      </c>
      <c r="AH3236" s="93">
        <v>14535</v>
      </c>
    </row>
    <row r="3237" spans="1:51">
      <c r="A3237" s="13" t="s">
        <v>153</v>
      </c>
      <c r="B3237" s="2" t="s">
        <v>74</v>
      </c>
      <c r="C3237" s="14" t="s">
        <v>64</v>
      </c>
      <c r="D3237" s="2">
        <v>2016</v>
      </c>
      <c r="E3237" s="14">
        <v>2016</v>
      </c>
      <c r="F3237" s="14" t="s">
        <v>102</v>
      </c>
      <c r="G3237" s="93">
        <v>888</v>
      </c>
      <c r="H3237" s="93">
        <v>9054</v>
      </c>
      <c r="I3237" s="93">
        <v>1</v>
      </c>
      <c r="J3237" s="93">
        <v>19</v>
      </c>
      <c r="K3237" s="93">
        <v>889</v>
      </c>
      <c r="L3237" s="93">
        <v>9073</v>
      </c>
      <c r="M3237" s="48">
        <v>9962</v>
      </c>
      <c r="N3237" s="48">
        <v>18104</v>
      </c>
      <c r="O3237" s="48">
        <v>2225</v>
      </c>
      <c r="P3237" s="48">
        <v>15816</v>
      </c>
      <c r="Q3237" s="48">
        <v>18041</v>
      </c>
      <c r="R3237" s="48">
        <v>6</v>
      </c>
      <c r="S3237" s="48">
        <v>57</v>
      </c>
      <c r="T3237" s="48">
        <v>63</v>
      </c>
      <c r="U3237" s="48">
        <v>2231</v>
      </c>
      <c r="V3237" s="48">
        <v>15873</v>
      </c>
      <c r="W3237" s="156">
        <v>2438769</v>
      </c>
      <c r="X3237" s="156">
        <v>4379</v>
      </c>
      <c r="Y3237" s="156">
        <v>2443148</v>
      </c>
      <c r="Z3237" s="28" t="s">
        <v>66</v>
      </c>
      <c r="AA3237" s="28" t="s">
        <v>66</v>
      </c>
      <c r="AB3237" s="111">
        <v>99</v>
      </c>
      <c r="AC3237" s="28">
        <v>0.313</v>
      </c>
      <c r="AD3237" s="28">
        <v>5.8400000000000001E-2</v>
      </c>
      <c r="AE3237" s="139">
        <v>662</v>
      </c>
      <c r="AF3237" s="139">
        <v>160</v>
      </c>
      <c r="AG3237" s="93">
        <v>1062</v>
      </c>
      <c r="AH3237" s="93">
        <v>2231</v>
      </c>
    </row>
    <row r="3238" spans="1:51">
      <c r="A3238" s="13" t="s">
        <v>154</v>
      </c>
      <c r="B3238" s="2" t="s">
        <v>74</v>
      </c>
      <c r="C3238" s="14" t="s">
        <v>64</v>
      </c>
      <c r="D3238" s="2">
        <v>2016</v>
      </c>
      <c r="E3238" s="14">
        <v>2016</v>
      </c>
      <c r="F3238" s="14" t="s">
        <v>102</v>
      </c>
      <c r="G3238" s="93">
        <v>896</v>
      </c>
      <c r="H3238" s="93">
        <v>13855</v>
      </c>
      <c r="I3238" s="93">
        <v>9</v>
      </c>
      <c r="J3238" s="93">
        <v>336</v>
      </c>
      <c r="K3238" s="93">
        <v>905</v>
      </c>
      <c r="L3238" s="93">
        <v>14191</v>
      </c>
      <c r="M3238" s="48">
        <v>15096</v>
      </c>
      <c r="N3238" s="48">
        <v>29256</v>
      </c>
      <c r="O3238" s="48">
        <v>2126</v>
      </c>
      <c r="P3238" s="48">
        <v>26297</v>
      </c>
      <c r="Q3238" s="48">
        <v>28423</v>
      </c>
      <c r="R3238" s="48">
        <v>32</v>
      </c>
      <c r="S3238" s="48">
        <v>801</v>
      </c>
      <c r="T3238" s="48">
        <v>833</v>
      </c>
      <c r="U3238" s="48">
        <v>2158</v>
      </c>
      <c r="V3238" s="48">
        <v>27098</v>
      </c>
      <c r="W3238" s="156">
        <v>3739768</v>
      </c>
      <c r="X3238" s="156">
        <v>82020</v>
      </c>
      <c r="Y3238" s="156">
        <v>3821788</v>
      </c>
      <c r="Z3238" s="28">
        <v>0.95189999999999997</v>
      </c>
      <c r="AA3238" s="28">
        <v>0.90269999999999995</v>
      </c>
      <c r="AB3238" s="111">
        <v>99</v>
      </c>
      <c r="AC3238" s="28">
        <v>0.313</v>
      </c>
      <c r="AD3238" s="28">
        <v>5.8400000000000001E-2</v>
      </c>
      <c r="AE3238" s="139">
        <v>1292</v>
      </c>
      <c r="AF3238" s="139">
        <v>231</v>
      </c>
      <c r="AG3238" s="93">
        <v>3519</v>
      </c>
      <c r="AH3238" s="93">
        <v>6935</v>
      </c>
    </row>
    <row r="3239" spans="1:51">
      <c r="A3239" s="13" t="s">
        <v>155</v>
      </c>
      <c r="B3239" s="2" t="s">
        <v>74</v>
      </c>
      <c r="C3239" s="14" t="s">
        <v>64</v>
      </c>
      <c r="D3239" s="2">
        <v>2016</v>
      </c>
      <c r="E3239" s="14">
        <v>2016</v>
      </c>
      <c r="F3239" s="14" t="s">
        <v>102</v>
      </c>
      <c r="G3239" s="93">
        <v>2051</v>
      </c>
      <c r="H3239" s="93">
        <v>16168</v>
      </c>
      <c r="I3239" s="93">
        <v>6</v>
      </c>
      <c r="J3239" s="93">
        <v>100</v>
      </c>
      <c r="K3239" s="93">
        <v>2057</v>
      </c>
      <c r="L3239" s="93">
        <v>16268</v>
      </c>
      <c r="M3239" s="48">
        <v>18325</v>
      </c>
      <c r="N3239" s="48">
        <v>37874</v>
      </c>
      <c r="O3239" s="48">
        <v>5293</v>
      </c>
      <c r="P3239" s="48">
        <v>32345</v>
      </c>
      <c r="Q3239" s="48">
        <v>37638</v>
      </c>
      <c r="R3239" s="48">
        <v>18</v>
      </c>
      <c r="S3239" s="48">
        <v>218</v>
      </c>
      <c r="T3239" s="48">
        <v>236</v>
      </c>
      <c r="U3239" s="48">
        <v>5311</v>
      </c>
      <c r="V3239" s="48">
        <v>32563</v>
      </c>
      <c r="W3239" s="156">
        <v>5032135</v>
      </c>
      <c r="X3239" s="156">
        <v>26671</v>
      </c>
      <c r="Y3239" s="156">
        <v>5058806</v>
      </c>
      <c r="Z3239" s="28">
        <v>0.96660000000000001</v>
      </c>
      <c r="AA3239" s="28">
        <v>0.88400000000000001</v>
      </c>
      <c r="AB3239" s="111">
        <v>99</v>
      </c>
      <c r="AC3239" s="28">
        <v>0.313</v>
      </c>
      <c r="AD3239" s="28">
        <v>5.8400000000000001E-2</v>
      </c>
      <c r="AE3239" s="139">
        <v>1433</v>
      </c>
      <c r="AF3239" s="139">
        <v>414</v>
      </c>
      <c r="AG3239" s="93">
        <v>4236</v>
      </c>
      <c r="AH3239" s="93">
        <v>9785</v>
      </c>
    </row>
    <row r="3240" spans="1:51">
      <c r="A3240" s="13" t="s">
        <v>156</v>
      </c>
      <c r="B3240" s="2" t="s">
        <v>74</v>
      </c>
      <c r="C3240" s="14" t="s">
        <v>64</v>
      </c>
      <c r="D3240" s="2">
        <v>2016</v>
      </c>
      <c r="E3240" s="14">
        <v>2016</v>
      </c>
      <c r="F3240" s="14" t="s">
        <v>102</v>
      </c>
      <c r="G3240" s="93">
        <v>4408</v>
      </c>
      <c r="H3240" s="93">
        <v>47311</v>
      </c>
      <c r="I3240" s="93">
        <v>43</v>
      </c>
      <c r="J3240" s="93">
        <v>985</v>
      </c>
      <c r="K3240" s="93">
        <v>4451</v>
      </c>
      <c r="L3240" s="93">
        <v>48296</v>
      </c>
      <c r="M3240" s="48">
        <v>52747</v>
      </c>
      <c r="N3240" s="48">
        <v>103430</v>
      </c>
      <c r="O3240" s="48">
        <v>10613</v>
      </c>
      <c r="P3240" s="48">
        <v>90605</v>
      </c>
      <c r="Q3240" s="48">
        <v>101218</v>
      </c>
      <c r="R3240" s="48">
        <v>138</v>
      </c>
      <c r="S3240" s="48">
        <v>2074</v>
      </c>
      <c r="T3240" s="48">
        <v>2212</v>
      </c>
      <c r="U3240" s="48">
        <v>10751</v>
      </c>
      <c r="V3240" s="48">
        <v>92679</v>
      </c>
      <c r="W3240" s="156">
        <v>13784476</v>
      </c>
      <c r="X3240" s="156">
        <v>262668</v>
      </c>
      <c r="Y3240" s="156">
        <v>14047144</v>
      </c>
      <c r="Z3240" s="28">
        <v>0.98270000000000002</v>
      </c>
      <c r="AA3240" s="28">
        <v>0.98760000000000003</v>
      </c>
      <c r="AB3240" s="111">
        <v>21</v>
      </c>
      <c r="AC3240" s="28">
        <v>0.23799999999999999</v>
      </c>
      <c r="AD3240" s="28">
        <v>4.9200000000000001E-2</v>
      </c>
      <c r="AE3240" s="139">
        <v>2677</v>
      </c>
      <c r="AF3240" s="139">
        <v>647</v>
      </c>
      <c r="AG3240" s="93">
        <v>9563</v>
      </c>
      <c r="AH3240" s="93">
        <v>19658</v>
      </c>
    </row>
    <row r="3241" spans="1:51">
      <c r="A3241" s="13" t="s">
        <v>157</v>
      </c>
      <c r="B3241" s="2" t="s">
        <v>74</v>
      </c>
      <c r="C3241" s="14" t="s">
        <v>64</v>
      </c>
      <c r="D3241" s="2">
        <v>2016</v>
      </c>
      <c r="E3241" s="14">
        <v>2016</v>
      </c>
      <c r="F3241" s="14" t="s">
        <v>102</v>
      </c>
      <c r="G3241" s="93">
        <v>1076</v>
      </c>
      <c r="H3241" s="93">
        <v>13397</v>
      </c>
      <c r="I3241" s="93">
        <v>1</v>
      </c>
      <c r="J3241" s="93">
        <v>26</v>
      </c>
      <c r="K3241" s="93">
        <v>1077</v>
      </c>
      <c r="L3241" s="93">
        <v>13423</v>
      </c>
      <c r="M3241" s="48">
        <v>14500</v>
      </c>
      <c r="N3241" s="48">
        <v>26340</v>
      </c>
      <c r="O3241" s="48">
        <v>2650</v>
      </c>
      <c r="P3241" s="48">
        <v>23616</v>
      </c>
      <c r="Q3241" s="48">
        <v>26266</v>
      </c>
      <c r="R3241" s="48">
        <v>4</v>
      </c>
      <c r="S3241" s="48">
        <v>70</v>
      </c>
      <c r="T3241" s="48">
        <v>74</v>
      </c>
      <c r="U3241" s="48">
        <v>2654</v>
      </c>
      <c r="V3241" s="48">
        <v>23686</v>
      </c>
      <c r="W3241" s="156">
        <v>3519539</v>
      </c>
      <c r="X3241" s="156">
        <v>7113</v>
      </c>
      <c r="Y3241" s="156">
        <v>3526652</v>
      </c>
      <c r="Z3241" s="28">
        <v>0.96589999999999998</v>
      </c>
      <c r="AA3241" s="28">
        <v>0.98319999999999996</v>
      </c>
      <c r="AB3241" s="111">
        <v>99</v>
      </c>
      <c r="AC3241" s="28">
        <v>0.313</v>
      </c>
      <c r="AD3241" s="28">
        <v>5.8400000000000001E-2</v>
      </c>
      <c r="AE3241" s="139">
        <v>812</v>
      </c>
      <c r="AF3241" s="139">
        <v>237</v>
      </c>
      <c r="AG3241" s="93">
        <v>2374</v>
      </c>
      <c r="AH3241" s="93">
        <v>5040</v>
      </c>
    </row>
    <row r="3242" spans="1:51">
      <c r="A3242" s="13" t="s">
        <v>158</v>
      </c>
      <c r="B3242" s="2" t="s">
        <v>75</v>
      </c>
      <c r="C3242" s="14" t="s">
        <v>64</v>
      </c>
      <c r="D3242" s="2">
        <v>2016</v>
      </c>
      <c r="E3242" s="14">
        <v>2016</v>
      </c>
      <c r="F3242" s="14" t="s">
        <v>102</v>
      </c>
      <c r="G3242" s="93">
        <v>1283</v>
      </c>
      <c r="H3242" s="93">
        <v>11651</v>
      </c>
      <c r="I3242" s="93">
        <v>1</v>
      </c>
      <c r="J3242" s="93">
        <v>25</v>
      </c>
      <c r="K3242" s="93">
        <v>1284</v>
      </c>
      <c r="L3242" s="93">
        <v>11676</v>
      </c>
      <c r="M3242" s="48">
        <v>12960</v>
      </c>
      <c r="N3242" s="48">
        <v>24222</v>
      </c>
      <c r="O3242" s="48">
        <v>3089</v>
      </c>
      <c r="P3242" s="48">
        <v>21080</v>
      </c>
      <c r="Q3242" s="48">
        <v>24169</v>
      </c>
      <c r="R3242" s="48">
        <v>2</v>
      </c>
      <c r="S3242" s="48">
        <v>51</v>
      </c>
      <c r="T3242" s="48">
        <v>53</v>
      </c>
      <c r="U3242" s="48">
        <v>3091</v>
      </c>
      <c r="V3242" s="48">
        <v>21131</v>
      </c>
      <c r="W3242" s="156">
        <v>3201061</v>
      </c>
      <c r="X3242" s="156">
        <v>5959</v>
      </c>
      <c r="Y3242" s="156">
        <v>3207020</v>
      </c>
      <c r="Z3242" s="28">
        <v>0.90690000000000004</v>
      </c>
      <c r="AA3242" s="28">
        <v>0.95899999999999996</v>
      </c>
      <c r="AB3242" s="111">
        <v>99</v>
      </c>
      <c r="AC3242" s="28">
        <v>0.313</v>
      </c>
      <c r="AD3242" s="28">
        <v>5.8400000000000001E-2</v>
      </c>
      <c r="AE3242" s="139">
        <v>1026</v>
      </c>
      <c r="AF3242" s="139">
        <v>211</v>
      </c>
      <c r="AG3242" s="93">
        <v>568</v>
      </c>
      <c r="AH3242" s="93">
        <v>910</v>
      </c>
      <c r="AI3242" s="1"/>
      <c r="AJ3242" s="1"/>
      <c r="AK3242" s="1"/>
      <c r="AL3242" s="1"/>
      <c r="AM3242" s="1"/>
      <c r="AN3242" s="1"/>
      <c r="AO3242" s="1"/>
      <c r="AP3242" s="1"/>
      <c r="AQ3242" s="1"/>
      <c r="AR3242" s="1"/>
      <c r="AS3242" s="1"/>
      <c r="AT3242" s="1"/>
      <c r="AU3242" s="1"/>
      <c r="AV3242" s="1"/>
      <c r="AW3242" s="1"/>
      <c r="AX3242" s="1"/>
      <c r="AY3242" s="1"/>
    </row>
    <row r="3243" spans="1:51">
      <c r="A3243" s="13" t="s">
        <v>159</v>
      </c>
      <c r="B3243" s="2" t="s">
        <v>75</v>
      </c>
      <c r="C3243" s="14" t="s">
        <v>64</v>
      </c>
      <c r="D3243" s="2">
        <v>2016</v>
      </c>
      <c r="E3243" s="14">
        <v>2016</v>
      </c>
      <c r="F3243" s="14" t="s">
        <v>102</v>
      </c>
      <c r="G3243" s="93">
        <v>9</v>
      </c>
      <c r="H3243" s="93">
        <v>148</v>
      </c>
      <c r="I3243" s="93">
        <v>1</v>
      </c>
      <c r="J3243" s="93">
        <v>0</v>
      </c>
      <c r="K3243" s="93">
        <v>10</v>
      </c>
      <c r="L3243" s="93">
        <v>148</v>
      </c>
      <c r="M3243" s="48">
        <v>158</v>
      </c>
      <c r="N3243" s="48">
        <v>265</v>
      </c>
      <c r="O3243" s="48">
        <v>22</v>
      </c>
      <c r="P3243" s="48">
        <v>242</v>
      </c>
      <c r="Q3243" s="48">
        <v>264</v>
      </c>
      <c r="R3243" s="48">
        <v>1</v>
      </c>
      <c r="S3243" s="48">
        <v>0</v>
      </c>
      <c r="T3243" s="48">
        <v>1</v>
      </c>
      <c r="U3243" s="48">
        <v>23</v>
      </c>
      <c r="V3243" s="48">
        <v>242</v>
      </c>
      <c r="W3243" s="156">
        <v>34828</v>
      </c>
      <c r="X3243" s="156">
        <v>53</v>
      </c>
      <c r="Y3243" s="156">
        <v>34881</v>
      </c>
      <c r="Z3243" s="28">
        <v>1</v>
      </c>
      <c r="AA3243" s="28">
        <v>1</v>
      </c>
      <c r="AB3243" s="111">
        <v>99</v>
      </c>
      <c r="AC3243" s="28">
        <v>0.313</v>
      </c>
      <c r="AD3243" s="28">
        <v>5.8400000000000001E-2</v>
      </c>
      <c r="AE3243" s="139">
        <v>6</v>
      </c>
      <c r="AF3243" s="139">
        <v>0</v>
      </c>
      <c r="AG3243" s="93">
        <v>3</v>
      </c>
      <c r="AH3243" s="93">
        <v>5</v>
      </c>
      <c r="AI3243" s="1"/>
      <c r="AJ3243" s="1"/>
      <c r="AK3243" s="1"/>
      <c r="AL3243" s="1"/>
      <c r="AM3243" s="1"/>
      <c r="AN3243" s="1"/>
      <c r="AO3243" s="1"/>
      <c r="AP3243" s="1"/>
      <c r="AQ3243" s="1"/>
      <c r="AR3243" s="1"/>
      <c r="AS3243" s="1"/>
      <c r="AT3243" s="1"/>
      <c r="AU3243" s="1"/>
      <c r="AV3243" s="1"/>
      <c r="AW3243" s="1"/>
      <c r="AX3243" s="1"/>
      <c r="AY3243" s="1"/>
    </row>
    <row r="3244" spans="1:51">
      <c r="A3244" s="13" t="s">
        <v>160</v>
      </c>
      <c r="B3244" s="2" t="s">
        <v>75</v>
      </c>
      <c r="C3244" s="14" t="s">
        <v>64</v>
      </c>
      <c r="D3244" s="2">
        <v>2016</v>
      </c>
      <c r="E3244" s="14">
        <v>2016</v>
      </c>
      <c r="F3244" s="14" t="s">
        <v>102</v>
      </c>
      <c r="G3244" s="93">
        <v>373</v>
      </c>
      <c r="H3244" s="93">
        <v>2795</v>
      </c>
      <c r="I3244" s="93">
        <v>1</v>
      </c>
      <c r="J3244" s="93">
        <v>3</v>
      </c>
      <c r="K3244" s="93">
        <v>374</v>
      </c>
      <c r="L3244" s="93">
        <v>2798</v>
      </c>
      <c r="M3244" s="48">
        <v>3172</v>
      </c>
      <c r="N3244" s="48">
        <v>6702</v>
      </c>
      <c r="O3244" s="48">
        <v>1028</v>
      </c>
      <c r="P3244" s="48">
        <v>5662</v>
      </c>
      <c r="Q3244" s="48">
        <v>6690</v>
      </c>
      <c r="R3244" s="48">
        <v>2</v>
      </c>
      <c r="S3244" s="48">
        <v>10</v>
      </c>
      <c r="T3244" s="48">
        <v>12</v>
      </c>
      <c r="U3244" s="48">
        <v>1030</v>
      </c>
      <c r="V3244" s="48">
        <v>5672</v>
      </c>
      <c r="W3244" s="156">
        <v>892245</v>
      </c>
      <c r="X3244" s="156">
        <v>1141</v>
      </c>
      <c r="Y3244" s="156">
        <v>893386</v>
      </c>
      <c r="Z3244" s="28">
        <v>0.92169999999999996</v>
      </c>
      <c r="AA3244" s="28">
        <v>0.8831</v>
      </c>
      <c r="AB3244" s="111">
        <v>99</v>
      </c>
      <c r="AC3244" s="28">
        <v>0.313</v>
      </c>
      <c r="AD3244" s="28">
        <v>5.8400000000000001E-2</v>
      </c>
      <c r="AE3244" s="139">
        <v>230</v>
      </c>
      <c r="AF3244" s="139">
        <v>51</v>
      </c>
      <c r="AG3244" s="93">
        <v>129</v>
      </c>
      <c r="AH3244" s="93">
        <v>229</v>
      </c>
      <c r="AI3244" s="1"/>
      <c r="AJ3244" s="1"/>
      <c r="AK3244" s="1"/>
      <c r="AL3244" s="1"/>
      <c r="AM3244" s="1"/>
      <c r="AN3244" s="1"/>
      <c r="AO3244" s="1"/>
      <c r="AP3244" s="1"/>
      <c r="AQ3244" s="1"/>
      <c r="AR3244" s="1"/>
      <c r="AS3244" s="1"/>
      <c r="AT3244" s="1"/>
      <c r="AU3244" s="1"/>
      <c r="AV3244" s="1"/>
      <c r="AW3244" s="1"/>
      <c r="AX3244" s="1"/>
      <c r="AY3244" s="1"/>
    </row>
    <row r="3245" spans="1:51">
      <c r="A3245" s="13" t="s">
        <v>161</v>
      </c>
      <c r="B3245" s="2" t="s">
        <v>74</v>
      </c>
      <c r="C3245" s="14" t="s">
        <v>64</v>
      </c>
      <c r="D3245" s="2">
        <v>2016</v>
      </c>
      <c r="E3245" s="14">
        <v>2016</v>
      </c>
      <c r="F3245" s="14" t="s">
        <v>102</v>
      </c>
      <c r="G3245" s="93">
        <v>2555</v>
      </c>
      <c r="H3245" s="93">
        <v>19737</v>
      </c>
      <c r="I3245" s="93">
        <v>7</v>
      </c>
      <c r="J3245" s="93">
        <v>116</v>
      </c>
      <c r="K3245" s="93">
        <v>2562</v>
      </c>
      <c r="L3245" s="93">
        <v>19853</v>
      </c>
      <c r="M3245" s="48">
        <v>22415</v>
      </c>
      <c r="N3245" s="48">
        <v>42303</v>
      </c>
      <c r="O3245" s="48">
        <v>6038</v>
      </c>
      <c r="P3245" s="48">
        <v>35958</v>
      </c>
      <c r="Q3245" s="48">
        <v>41996</v>
      </c>
      <c r="R3245" s="48">
        <v>26</v>
      </c>
      <c r="S3245" s="48">
        <v>281</v>
      </c>
      <c r="T3245" s="48">
        <v>307</v>
      </c>
      <c r="U3245" s="48">
        <v>6064</v>
      </c>
      <c r="V3245" s="48">
        <v>36239</v>
      </c>
      <c r="W3245" s="156">
        <v>5961712</v>
      </c>
      <c r="X3245" s="156">
        <v>37648</v>
      </c>
      <c r="Y3245" s="156">
        <v>5999360</v>
      </c>
      <c r="Z3245" s="28">
        <v>0.97140000000000004</v>
      </c>
      <c r="AA3245" s="28">
        <v>0.96379999999999999</v>
      </c>
      <c r="AB3245" s="111">
        <v>9</v>
      </c>
      <c r="AC3245" s="28">
        <v>0.222</v>
      </c>
      <c r="AD3245" s="28">
        <v>1.5299999999999999E-2</v>
      </c>
      <c r="AE3245" s="139">
        <v>1435</v>
      </c>
      <c r="AF3245" s="139">
        <v>334</v>
      </c>
      <c r="AG3245" s="93">
        <v>2128</v>
      </c>
      <c r="AH3245" s="93">
        <v>4307</v>
      </c>
      <c r="AI3245" s="1"/>
      <c r="AJ3245" s="1"/>
      <c r="AK3245" s="1"/>
      <c r="AL3245" s="1"/>
      <c r="AM3245" s="1"/>
      <c r="AN3245" s="1"/>
      <c r="AO3245" s="1"/>
      <c r="AP3245" s="1"/>
      <c r="AQ3245" s="1"/>
      <c r="AR3245" s="1"/>
      <c r="AS3245" s="1"/>
      <c r="AT3245" s="1"/>
      <c r="AU3245" s="1"/>
      <c r="AV3245" s="1"/>
      <c r="AW3245" s="1"/>
      <c r="AX3245" s="1"/>
      <c r="AY3245" s="1"/>
    </row>
    <row r="3246" spans="1:51">
      <c r="A3246" s="13" t="s">
        <v>162</v>
      </c>
      <c r="B3246" s="2" t="s">
        <v>74</v>
      </c>
      <c r="C3246" s="14" t="s">
        <v>64</v>
      </c>
      <c r="D3246" s="2">
        <v>2016</v>
      </c>
      <c r="E3246" s="14">
        <v>2016</v>
      </c>
      <c r="F3246" s="14" t="s">
        <v>102</v>
      </c>
      <c r="G3246" s="93">
        <v>1482</v>
      </c>
      <c r="H3246" s="93">
        <v>17464</v>
      </c>
      <c r="I3246" s="93">
        <v>14</v>
      </c>
      <c r="J3246" s="93">
        <v>128</v>
      </c>
      <c r="K3246" s="93">
        <v>1496</v>
      </c>
      <c r="L3246" s="93">
        <v>17592</v>
      </c>
      <c r="M3246" s="48">
        <v>19088</v>
      </c>
      <c r="N3246" s="48">
        <v>33804</v>
      </c>
      <c r="O3246" s="48">
        <v>3531</v>
      </c>
      <c r="P3246" s="48">
        <v>29912</v>
      </c>
      <c r="Q3246" s="48">
        <v>33443</v>
      </c>
      <c r="R3246" s="48">
        <v>46</v>
      </c>
      <c r="S3246" s="48">
        <v>315</v>
      </c>
      <c r="T3246" s="48">
        <v>361</v>
      </c>
      <c r="U3246" s="48">
        <v>3577</v>
      </c>
      <c r="V3246" s="48">
        <v>30227</v>
      </c>
      <c r="W3246" s="156">
        <v>4484114</v>
      </c>
      <c r="X3246" s="156">
        <v>33616</v>
      </c>
      <c r="Y3246" s="156">
        <v>4517730</v>
      </c>
      <c r="Z3246" s="28">
        <v>0.94769999999999999</v>
      </c>
      <c r="AA3246" s="28">
        <v>0.49630000000000002</v>
      </c>
      <c r="AB3246" s="111">
        <v>99</v>
      </c>
      <c r="AC3246" s="28">
        <v>0.313</v>
      </c>
      <c r="AD3246" s="28">
        <v>5.8400000000000001E-2</v>
      </c>
      <c r="AE3246" s="139">
        <v>1408</v>
      </c>
      <c r="AF3246" s="139">
        <v>355</v>
      </c>
      <c r="AG3246" s="93">
        <v>3040</v>
      </c>
      <c r="AH3246" s="93">
        <v>6358</v>
      </c>
      <c r="AI3246" s="1"/>
      <c r="AJ3246" s="1"/>
      <c r="AK3246" s="1"/>
      <c r="AL3246" s="1"/>
      <c r="AM3246" s="1"/>
      <c r="AN3246" s="1"/>
      <c r="AO3246" s="1"/>
      <c r="AP3246" s="1"/>
      <c r="AQ3246" s="1"/>
      <c r="AR3246" s="1"/>
      <c r="AS3246" s="1"/>
      <c r="AT3246" s="1"/>
      <c r="AU3246" s="1"/>
      <c r="AV3246" s="1"/>
      <c r="AW3246" s="1"/>
      <c r="AX3246" s="1"/>
      <c r="AY3246" s="1"/>
    </row>
    <row r="3247" spans="1:51">
      <c r="A3247" s="13" t="s">
        <v>163</v>
      </c>
      <c r="B3247" s="2" t="s">
        <v>75</v>
      </c>
      <c r="C3247" s="14" t="s">
        <v>64</v>
      </c>
      <c r="D3247" s="2">
        <v>2016</v>
      </c>
      <c r="E3247" s="14">
        <v>2016</v>
      </c>
      <c r="F3247" s="14" t="s">
        <v>102</v>
      </c>
      <c r="G3247" s="93">
        <v>5606</v>
      </c>
      <c r="H3247" s="93">
        <v>36200</v>
      </c>
      <c r="I3247" s="93">
        <v>9</v>
      </c>
      <c r="J3247" s="93">
        <v>82</v>
      </c>
      <c r="K3247" s="93">
        <v>5615</v>
      </c>
      <c r="L3247" s="93">
        <v>36282</v>
      </c>
      <c r="M3247" s="48">
        <v>41897</v>
      </c>
      <c r="N3247" s="48">
        <v>87686</v>
      </c>
      <c r="O3247" s="48">
        <v>14502</v>
      </c>
      <c r="P3247" s="48">
        <v>72914</v>
      </c>
      <c r="Q3247" s="48">
        <v>87416</v>
      </c>
      <c r="R3247" s="48">
        <v>35</v>
      </c>
      <c r="S3247" s="48">
        <v>235</v>
      </c>
      <c r="T3247" s="48">
        <v>270</v>
      </c>
      <c r="U3247" s="48">
        <v>14537</v>
      </c>
      <c r="V3247" s="48">
        <v>73149</v>
      </c>
      <c r="W3247" s="156">
        <v>11826949</v>
      </c>
      <c r="X3247" s="156">
        <v>25893</v>
      </c>
      <c r="Y3247" s="156">
        <v>11852842</v>
      </c>
      <c r="Z3247" s="28">
        <v>0.97599999999999998</v>
      </c>
      <c r="AA3247" s="28">
        <v>0.90059999999999996</v>
      </c>
      <c r="AB3247" s="111">
        <v>6</v>
      </c>
      <c r="AC3247" s="28">
        <v>0.16700000000000001</v>
      </c>
      <c r="AD3247" s="28">
        <v>2.92E-2</v>
      </c>
      <c r="AE3247" s="139">
        <v>2825</v>
      </c>
      <c r="AF3247" s="139">
        <v>571</v>
      </c>
      <c r="AG3247" s="93">
        <v>4940</v>
      </c>
      <c r="AH3247" s="93">
        <v>10717</v>
      </c>
      <c r="AI3247" s="1"/>
      <c r="AJ3247" s="1"/>
      <c r="AK3247" s="1"/>
      <c r="AL3247" s="1"/>
      <c r="AM3247" s="1"/>
      <c r="AN3247" s="1"/>
      <c r="AO3247" s="1"/>
      <c r="AP3247" s="1"/>
      <c r="AQ3247" s="1"/>
      <c r="AR3247" s="1"/>
      <c r="AS3247" s="1"/>
      <c r="AT3247" s="1"/>
      <c r="AU3247" s="1"/>
      <c r="AV3247" s="1"/>
      <c r="AW3247" s="1"/>
      <c r="AX3247" s="1"/>
      <c r="AY3247" s="1"/>
    </row>
    <row r="3248" spans="1:51">
      <c r="A3248" s="13" t="s">
        <v>164</v>
      </c>
      <c r="B3248" s="2" t="s">
        <v>75</v>
      </c>
      <c r="C3248" s="14" t="s">
        <v>64</v>
      </c>
      <c r="D3248" s="2">
        <v>2016</v>
      </c>
      <c r="E3248" s="14">
        <v>2016</v>
      </c>
      <c r="F3248" s="14" t="s">
        <v>102</v>
      </c>
      <c r="G3248" s="93">
        <v>694</v>
      </c>
      <c r="H3248" s="93">
        <v>4998</v>
      </c>
      <c r="I3248" s="93">
        <v>5</v>
      </c>
      <c r="J3248" s="93">
        <v>28</v>
      </c>
      <c r="K3248" s="93">
        <v>699</v>
      </c>
      <c r="L3248" s="93">
        <v>5026</v>
      </c>
      <c r="M3248" s="48">
        <v>5725</v>
      </c>
      <c r="N3248" s="48">
        <v>13127</v>
      </c>
      <c r="O3248" s="48">
        <v>1946</v>
      </c>
      <c r="P3248" s="48">
        <v>11084</v>
      </c>
      <c r="Q3248" s="48">
        <v>13030</v>
      </c>
      <c r="R3248" s="48">
        <v>18</v>
      </c>
      <c r="S3248" s="48">
        <v>79</v>
      </c>
      <c r="T3248" s="48">
        <v>97</v>
      </c>
      <c r="U3248" s="48">
        <v>1964</v>
      </c>
      <c r="V3248" s="48">
        <v>11163</v>
      </c>
      <c r="W3248" s="156">
        <v>1726612</v>
      </c>
      <c r="X3248" s="156">
        <v>9448</v>
      </c>
      <c r="Y3248" s="156">
        <v>1736060</v>
      </c>
      <c r="Z3248" s="28">
        <v>0.99039999999999995</v>
      </c>
      <c r="AA3248" s="28">
        <v>0.86229999999999996</v>
      </c>
      <c r="AB3248" s="111">
        <v>99</v>
      </c>
      <c r="AC3248" s="28">
        <v>0.313</v>
      </c>
      <c r="AD3248" s="28">
        <v>5.8400000000000001E-2</v>
      </c>
      <c r="AE3248" s="139">
        <v>372</v>
      </c>
      <c r="AF3248" s="139">
        <v>104</v>
      </c>
      <c r="AG3248" s="93">
        <v>600</v>
      </c>
      <c r="AH3248" s="93">
        <v>1333</v>
      </c>
      <c r="AI3248" s="1"/>
      <c r="AJ3248" s="1"/>
      <c r="AK3248" s="1"/>
      <c r="AL3248" s="1"/>
      <c r="AM3248" s="1"/>
      <c r="AN3248" s="1"/>
      <c r="AO3248" s="1"/>
      <c r="AP3248" s="1"/>
      <c r="AQ3248" s="1"/>
      <c r="AR3248" s="1"/>
      <c r="AS3248" s="1"/>
      <c r="AT3248" s="1"/>
      <c r="AU3248" s="1"/>
      <c r="AV3248" s="1"/>
      <c r="AW3248" s="1"/>
      <c r="AX3248" s="1"/>
      <c r="AY3248" s="1"/>
    </row>
    <row r="3249" spans="1:51">
      <c r="A3249" s="13" t="s">
        <v>165</v>
      </c>
      <c r="B3249" s="2" t="s">
        <v>75</v>
      </c>
      <c r="C3249" s="14" t="s">
        <v>64</v>
      </c>
      <c r="D3249" s="2">
        <v>2016</v>
      </c>
      <c r="E3249" s="14">
        <v>2016</v>
      </c>
      <c r="F3249" s="14" t="s">
        <v>102</v>
      </c>
      <c r="G3249" s="93">
        <v>530</v>
      </c>
      <c r="H3249" s="93">
        <v>4029</v>
      </c>
      <c r="I3249" s="93">
        <v>0</v>
      </c>
      <c r="J3249" s="93">
        <v>13</v>
      </c>
      <c r="K3249" s="93">
        <v>530</v>
      </c>
      <c r="L3249" s="93">
        <v>4042</v>
      </c>
      <c r="M3249" s="48">
        <v>4572</v>
      </c>
      <c r="N3249" s="48">
        <v>9981</v>
      </c>
      <c r="O3249" s="48">
        <v>1387</v>
      </c>
      <c r="P3249" s="48">
        <v>8546</v>
      </c>
      <c r="Q3249" s="48">
        <v>9933</v>
      </c>
      <c r="R3249" s="48">
        <v>0</v>
      </c>
      <c r="S3249" s="48">
        <v>48</v>
      </c>
      <c r="T3249" s="48">
        <v>48</v>
      </c>
      <c r="U3249" s="48">
        <v>1387</v>
      </c>
      <c r="V3249" s="48">
        <v>8594</v>
      </c>
      <c r="W3249" s="156">
        <v>1274810</v>
      </c>
      <c r="X3249" s="156">
        <v>6246</v>
      </c>
      <c r="Y3249" s="156">
        <v>1281056</v>
      </c>
      <c r="Z3249" s="28">
        <v>0.97560000000000002</v>
      </c>
      <c r="AA3249" s="28">
        <v>0.95709999999999995</v>
      </c>
      <c r="AB3249" s="111">
        <v>99</v>
      </c>
      <c r="AC3249" s="28">
        <v>0.313</v>
      </c>
      <c r="AD3249" s="28">
        <v>5.8400000000000001E-2</v>
      </c>
      <c r="AE3249" s="139">
        <v>369</v>
      </c>
      <c r="AF3249" s="139">
        <v>55</v>
      </c>
      <c r="AG3249" s="93">
        <v>414</v>
      </c>
      <c r="AH3249" s="93">
        <v>887</v>
      </c>
      <c r="AI3249" s="1"/>
      <c r="AJ3249" s="1"/>
      <c r="AK3249" s="1"/>
      <c r="AL3249" s="1"/>
      <c r="AM3249" s="1"/>
      <c r="AN3249" s="1"/>
      <c r="AO3249" s="1"/>
      <c r="AP3249" s="1"/>
      <c r="AQ3249" s="1"/>
      <c r="AR3249" s="1"/>
      <c r="AS3249" s="1"/>
      <c r="AT3249" s="1"/>
      <c r="AU3249" s="1"/>
      <c r="AV3249" s="1"/>
      <c r="AW3249" s="1"/>
      <c r="AX3249" s="1"/>
      <c r="AY3249" s="1"/>
    </row>
    <row r="3250" spans="1:51">
      <c r="A3250" s="13" t="s">
        <v>166</v>
      </c>
      <c r="B3250" s="2" t="s">
        <v>75</v>
      </c>
      <c r="C3250" s="14" t="s">
        <v>64</v>
      </c>
      <c r="D3250" s="2">
        <v>2016</v>
      </c>
      <c r="E3250" s="14">
        <v>2016</v>
      </c>
      <c r="F3250" s="14" t="s">
        <v>102</v>
      </c>
      <c r="G3250" s="93">
        <v>62</v>
      </c>
      <c r="H3250" s="93">
        <v>912</v>
      </c>
      <c r="I3250" s="93">
        <v>0</v>
      </c>
      <c r="J3250" s="93">
        <v>0</v>
      </c>
      <c r="K3250" s="93">
        <v>62</v>
      </c>
      <c r="L3250" s="93">
        <v>912</v>
      </c>
      <c r="M3250" s="48">
        <v>974</v>
      </c>
      <c r="N3250" s="48">
        <v>1708</v>
      </c>
      <c r="O3250" s="48">
        <v>156</v>
      </c>
      <c r="P3250" s="48">
        <v>1552</v>
      </c>
      <c r="Q3250" s="48">
        <v>1708</v>
      </c>
      <c r="R3250" s="48">
        <v>0</v>
      </c>
      <c r="S3250" s="48">
        <v>0</v>
      </c>
      <c r="T3250" s="48">
        <v>0</v>
      </c>
      <c r="U3250" s="48">
        <v>156</v>
      </c>
      <c r="V3250" s="48">
        <v>1552</v>
      </c>
      <c r="W3250" s="156">
        <v>240491</v>
      </c>
      <c r="X3250" s="156">
        <v>0</v>
      </c>
      <c r="Y3250" s="156">
        <v>240491</v>
      </c>
      <c r="Z3250" s="28">
        <v>0.97140000000000004</v>
      </c>
      <c r="AA3250" s="28">
        <v>0.5161</v>
      </c>
      <c r="AB3250" s="111">
        <v>99</v>
      </c>
      <c r="AC3250" s="28">
        <v>0.313</v>
      </c>
      <c r="AD3250" s="28">
        <v>5.8400000000000001E-2</v>
      </c>
      <c r="AE3250" s="139">
        <v>87</v>
      </c>
      <c r="AF3250" s="139">
        <v>6</v>
      </c>
      <c r="AG3250" s="93">
        <v>30</v>
      </c>
      <c r="AH3250" s="93">
        <v>41</v>
      </c>
      <c r="AI3250" s="1"/>
      <c r="AJ3250" s="1"/>
      <c r="AK3250" s="1"/>
      <c r="AL3250" s="1"/>
      <c r="AM3250" s="1"/>
      <c r="AN3250" s="1"/>
      <c r="AO3250" s="1"/>
      <c r="AP3250" s="1"/>
      <c r="AQ3250" s="1"/>
      <c r="AR3250" s="1"/>
      <c r="AS3250" s="1"/>
      <c r="AT3250" s="1"/>
      <c r="AU3250" s="1"/>
      <c r="AV3250" s="1"/>
      <c r="AW3250" s="1"/>
      <c r="AX3250" s="1"/>
      <c r="AY3250" s="1"/>
    </row>
    <row r="3251" spans="1:51">
      <c r="A3251" s="13" t="s">
        <v>167</v>
      </c>
      <c r="B3251" s="2" t="s">
        <v>74</v>
      </c>
      <c r="C3251" s="14" t="s">
        <v>64</v>
      </c>
      <c r="D3251" s="2">
        <v>2016</v>
      </c>
      <c r="E3251" s="14">
        <v>2016</v>
      </c>
      <c r="F3251" s="14" t="s">
        <v>102</v>
      </c>
      <c r="G3251" s="93">
        <v>7522</v>
      </c>
      <c r="H3251" s="93">
        <v>43897</v>
      </c>
      <c r="I3251" s="93">
        <v>18</v>
      </c>
      <c r="J3251" s="93">
        <v>443</v>
      </c>
      <c r="K3251" s="93">
        <v>7540</v>
      </c>
      <c r="L3251" s="93">
        <v>44340</v>
      </c>
      <c r="M3251" s="48">
        <v>51880</v>
      </c>
      <c r="N3251" s="48">
        <v>120959</v>
      </c>
      <c r="O3251" s="48">
        <v>20495</v>
      </c>
      <c r="P3251" s="48">
        <v>99258</v>
      </c>
      <c r="Q3251" s="48">
        <v>119753</v>
      </c>
      <c r="R3251" s="48">
        <v>54</v>
      </c>
      <c r="S3251" s="48">
        <v>1152</v>
      </c>
      <c r="T3251" s="48">
        <v>1206</v>
      </c>
      <c r="U3251" s="48">
        <v>20549</v>
      </c>
      <c r="V3251" s="48">
        <v>100410</v>
      </c>
      <c r="W3251" s="156">
        <v>16117457</v>
      </c>
      <c r="X3251" s="156">
        <v>132483</v>
      </c>
      <c r="Y3251" s="156">
        <v>16249940</v>
      </c>
      <c r="Z3251" s="28">
        <v>0.99029999999999996</v>
      </c>
      <c r="AA3251" s="28">
        <v>0.92859999999999998</v>
      </c>
      <c r="AB3251" s="111">
        <v>16</v>
      </c>
      <c r="AC3251" s="28">
        <v>6.3E-2</v>
      </c>
      <c r="AD3251" s="28">
        <v>5.0900000000000001E-2</v>
      </c>
      <c r="AE3251" s="139">
        <v>2740</v>
      </c>
      <c r="AF3251" s="139">
        <v>410</v>
      </c>
      <c r="AG3251" s="93">
        <v>7895</v>
      </c>
      <c r="AH3251" s="93">
        <v>18657</v>
      </c>
      <c r="AI3251" s="1"/>
      <c r="AJ3251" s="1"/>
      <c r="AK3251" s="1"/>
      <c r="AL3251" s="1"/>
      <c r="AM3251" s="1"/>
      <c r="AN3251" s="1"/>
      <c r="AO3251" s="1"/>
      <c r="AP3251" s="1"/>
      <c r="AQ3251" s="1"/>
      <c r="AR3251" s="1"/>
      <c r="AS3251" s="1"/>
      <c r="AT3251" s="1"/>
      <c r="AU3251" s="1"/>
      <c r="AV3251" s="1"/>
      <c r="AW3251" s="1"/>
      <c r="AX3251" s="1"/>
      <c r="AY3251" s="1"/>
    </row>
    <row r="3252" spans="1:51">
      <c r="A3252" s="13" t="s">
        <v>168</v>
      </c>
      <c r="B3252" s="2" t="s">
        <v>75</v>
      </c>
      <c r="C3252" s="14" t="s">
        <v>64</v>
      </c>
      <c r="D3252" s="2">
        <v>2016</v>
      </c>
      <c r="E3252" s="14">
        <v>2016</v>
      </c>
      <c r="F3252" s="14" t="s">
        <v>102</v>
      </c>
      <c r="G3252" s="93">
        <v>283</v>
      </c>
      <c r="H3252" s="93">
        <v>2840</v>
      </c>
      <c r="I3252" s="93">
        <v>0</v>
      </c>
      <c r="J3252" s="93">
        <v>5</v>
      </c>
      <c r="K3252" s="93">
        <v>283</v>
      </c>
      <c r="L3252" s="93">
        <v>2845</v>
      </c>
      <c r="M3252" s="48">
        <v>3128</v>
      </c>
      <c r="N3252" s="48">
        <v>5414</v>
      </c>
      <c r="O3252" s="48">
        <v>720</v>
      </c>
      <c r="P3252" s="48">
        <v>4683</v>
      </c>
      <c r="Q3252" s="48">
        <v>5403</v>
      </c>
      <c r="R3252" s="48">
        <v>1</v>
      </c>
      <c r="S3252" s="48">
        <v>10</v>
      </c>
      <c r="T3252" s="48">
        <v>11</v>
      </c>
      <c r="U3252" s="48">
        <v>721</v>
      </c>
      <c r="V3252" s="48">
        <v>4693</v>
      </c>
      <c r="W3252" s="156">
        <v>725943</v>
      </c>
      <c r="X3252" s="156">
        <v>1385</v>
      </c>
      <c r="Y3252" s="156">
        <v>727328</v>
      </c>
      <c r="Z3252" s="28">
        <v>0.99239999999999995</v>
      </c>
      <c r="AA3252" s="28">
        <v>0.9859</v>
      </c>
      <c r="AB3252" s="111">
        <v>99</v>
      </c>
      <c r="AC3252" s="28">
        <v>0.313</v>
      </c>
      <c r="AD3252" s="28">
        <v>5.8400000000000001E-2</v>
      </c>
      <c r="AE3252" s="139">
        <v>234</v>
      </c>
      <c r="AF3252" s="139">
        <v>0</v>
      </c>
      <c r="AG3252" s="93">
        <v>101</v>
      </c>
      <c r="AH3252" s="93">
        <v>157</v>
      </c>
      <c r="AI3252" s="1"/>
      <c r="AJ3252" s="1"/>
      <c r="AK3252" s="1"/>
      <c r="AL3252" s="1"/>
      <c r="AM3252" s="1"/>
      <c r="AN3252" s="1"/>
      <c r="AO3252" s="1"/>
      <c r="AP3252" s="1"/>
      <c r="AQ3252" s="1"/>
      <c r="AR3252" s="1"/>
      <c r="AS3252" s="1"/>
      <c r="AT3252" s="1"/>
      <c r="AU3252" s="1"/>
      <c r="AV3252" s="1"/>
      <c r="AW3252" s="1"/>
      <c r="AX3252" s="1"/>
      <c r="AY3252" s="1"/>
    </row>
    <row r="3253" spans="1:51">
      <c r="A3253" s="13" t="s">
        <v>169</v>
      </c>
      <c r="B3253" s="2" t="s">
        <v>74</v>
      </c>
      <c r="C3253" s="14" t="s">
        <v>64</v>
      </c>
      <c r="D3253" s="2">
        <v>2016</v>
      </c>
      <c r="E3253" s="14">
        <v>2016</v>
      </c>
      <c r="F3253" s="14" t="s">
        <v>102</v>
      </c>
      <c r="G3253" s="93">
        <v>2805</v>
      </c>
      <c r="H3253" s="93">
        <v>33982</v>
      </c>
      <c r="I3253" s="93">
        <v>7</v>
      </c>
      <c r="J3253" s="93">
        <v>296</v>
      </c>
      <c r="K3253" s="93">
        <v>2812</v>
      </c>
      <c r="L3253" s="93">
        <v>34278</v>
      </c>
      <c r="M3253" s="48">
        <v>37090</v>
      </c>
      <c r="N3253" s="48">
        <v>74297</v>
      </c>
      <c r="O3253" s="48">
        <v>7290</v>
      </c>
      <c r="P3253" s="48">
        <v>66359</v>
      </c>
      <c r="Q3253" s="48">
        <v>73649</v>
      </c>
      <c r="R3253" s="48">
        <v>23</v>
      </c>
      <c r="S3253" s="48">
        <v>625</v>
      </c>
      <c r="T3253" s="48">
        <v>648</v>
      </c>
      <c r="U3253" s="48">
        <v>7313</v>
      </c>
      <c r="V3253" s="48">
        <v>66984</v>
      </c>
      <c r="W3253" s="156">
        <v>10016577</v>
      </c>
      <c r="X3253" s="156">
        <v>121136</v>
      </c>
      <c r="Y3253" s="156">
        <v>10137713</v>
      </c>
      <c r="Z3253" s="28" t="s">
        <v>66</v>
      </c>
      <c r="AA3253" s="28" t="s">
        <v>66</v>
      </c>
      <c r="AB3253" s="111">
        <v>13</v>
      </c>
      <c r="AC3253" s="28">
        <v>0.38500000000000001</v>
      </c>
      <c r="AD3253" s="28">
        <v>8.2799999999999999E-2</v>
      </c>
      <c r="AE3253" s="139">
        <v>2897</v>
      </c>
      <c r="AF3253" s="139">
        <v>543</v>
      </c>
      <c r="AG3253" s="93">
        <v>6725</v>
      </c>
      <c r="AH3253" s="93">
        <v>15329</v>
      </c>
      <c r="AI3253" s="1"/>
      <c r="AJ3253" s="1"/>
      <c r="AK3253" s="1"/>
      <c r="AL3253" s="1"/>
      <c r="AM3253" s="1"/>
      <c r="AN3253" s="1"/>
      <c r="AO3253" s="1"/>
      <c r="AP3253" s="1"/>
      <c r="AQ3253" s="1"/>
      <c r="AR3253" s="1"/>
      <c r="AS3253" s="1"/>
      <c r="AT3253" s="1"/>
      <c r="AU3253" s="1"/>
      <c r="AV3253" s="1"/>
      <c r="AW3253" s="1"/>
      <c r="AX3253" s="1"/>
      <c r="AY3253" s="1"/>
    </row>
    <row r="3254" spans="1:51">
      <c r="A3254" s="13" t="s">
        <v>170</v>
      </c>
      <c r="B3254" s="2" t="s">
        <v>74</v>
      </c>
      <c r="C3254" s="14" t="s">
        <v>64</v>
      </c>
      <c r="D3254" s="2">
        <v>2016</v>
      </c>
      <c r="E3254" s="14">
        <v>2016</v>
      </c>
      <c r="F3254" s="14" t="s">
        <v>102</v>
      </c>
      <c r="G3254" s="93">
        <v>936</v>
      </c>
      <c r="H3254" s="93">
        <v>9591</v>
      </c>
      <c r="I3254" s="93">
        <v>18</v>
      </c>
      <c r="J3254" s="93">
        <v>117</v>
      </c>
      <c r="K3254" s="93">
        <v>954</v>
      </c>
      <c r="L3254" s="93">
        <v>9708</v>
      </c>
      <c r="M3254" s="48">
        <v>10662</v>
      </c>
      <c r="N3254" s="48">
        <v>20820</v>
      </c>
      <c r="O3254" s="48">
        <v>2450</v>
      </c>
      <c r="P3254" s="48">
        <v>17989</v>
      </c>
      <c r="Q3254" s="48">
        <v>20439</v>
      </c>
      <c r="R3254" s="48">
        <v>72</v>
      </c>
      <c r="S3254" s="48">
        <v>309</v>
      </c>
      <c r="T3254" s="48">
        <v>381</v>
      </c>
      <c r="U3254" s="48">
        <v>2522</v>
      </c>
      <c r="V3254" s="48">
        <v>18298</v>
      </c>
      <c r="W3254" s="156">
        <v>2764735</v>
      </c>
      <c r="X3254" s="156">
        <v>43542</v>
      </c>
      <c r="Y3254" s="156">
        <v>2808277</v>
      </c>
      <c r="Z3254" s="28">
        <v>0.96120000000000005</v>
      </c>
      <c r="AA3254" s="28">
        <v>0.94069999999999998</v>
      </c>
      <c r="AB3254" s="111">
        <v>99</v>
      </c>
      <c r="AC3254" s="28">
        <v>0.313</v>
      </c>
      <c r="AD3254" s="28">
        <v>5.8400000000000001E-2</v>
      </c>
      <c r="AE3254" s="139">
        <v>696</v>
      </c>
      <c r="AF3254" s="139">
        <v>33</v>
      </c>
      <c r="AG3254" s="93">
        <v>902</v>
      </c>
      <c r="AH3254" s="93">
        <v>1814</v>
      </c>
      <c r="AI3254" s="1"/>
      <c r="AJ3254" s="1"/>
      <c r="AK3254" s="1"/>
      <c r="AL3254" s="1"/>
      <c r="AM3254" s="1"/>
      <c r="AN3254" s="1"/>
      <c r="AO3254" s="1"/>
      <c r="AP3254" s="1"/>
      <c r="AQ3254" s="1"/>
      <c r="AR3254" s="1"/>
      <c r="AS3254" s="1"/>
      <c r="AT3254" s="1"/>
      <c r="AU3254" s="1"/>
      <c r="AV3254" s="1"/>
      <c r="AW3254" s="1"/>
      <c r="AX3254" s="1"/>
      <c r="AY3254" s="1"/>
    </row>
    <row r="3255" spans="1:51">
      <c r="A3255" s="13" t="s">
        <v>171</v>
      </c>
      <c r="B3255" s="2" t="s">
        <v>75</v>
      </c>
      <c r="C3255" s="14" t="s">
        <v>64</v>
      </c>
      <c r="D3255" s="2">
        <v>2016</v>
      </c>
      <c r="E3255" s="14">
        <v>2016</v>
      </c>
      <c r="F3255" s="14" t="s">
        <v>102</v>
      </c>
      <c r="G3255" s="93">
        <v>774</v>
      </c>
      <c r="H3255" s="93">
        <v>5351</v>
      </c>
      <c r="I3255" s="93">
        <v>2</v>
      </c>
      <c r="J3255" s="93">
        <v>14</v>
      </c>
      <c r="K3255" s="93">
        <v>776</v>
      </c>
      <c r="L3255" s="93">
        <v>5365</v>
      </c>
      <c r="M3255" s="48">
        <v>6141</v>
      </c>
      <c r="N3255" s="48">
        <v>13252</v>
      </c>
      <c r="O3255" s="48">
        <v>2086</v>
      </c>
      <c r="P3255" s="48">
        <v>11114</v>
      </c>
      <c r="Q3255" s="48">
        <v>13200</v>
      </c>
      <c r="R3255" s="48">
        <v>6</v>
      </c>
      <c r="S3255" s="48">
        <v>46</v>
      </c>
      <c r="T3255" s="48">
        <v>52</v>
      </c>
      <c r="U3255" s="48">
        <v>2092</v>
      </c>
      <c r="V3255" s="48">
        <v>11160</v>
      </c>
      <c r="W3255" s="156">
        <v>1782557</v>
      </c>
      <c r="X3255" s="156">
        <v>4494</v>
      </c>
      <c r="Y3255" s="156">
        <v>1787051</v>
      </c>
      <c r="Z3255" s="28">
        <v>0.99180000000000001</v>
      </c>
      <c r="AA3255" s="28">
        <v>0.96519999999999995</v>
      </c>
      <c r="AB3255" s="111">
        <v>99</v>
      </c>
      <c r="AC3255" s="28">
        <v>0.313</v>
      </c>
      <c r="AD3255" s="28">
        <v>5.8400000000000001E-2</v>
      </c>
      <c r="AE3255" s="139">
        <v>449</v>
      </c>
      <c r="AF3255" s="139">
        <v>100</v>
      </c>
      <c r="AG3255" s="93">
        <v>471</v>
      </c>
      <c r="AH3255" s="93">
        <v>971</v>
      </c>
      <c r="AI3255" s="1"/>
      <c r="AJ3255" s="1"/>
      <c r="AK3255" s="1"/>
      <c r="AL3255" s="1"/>
      <c r="AM3255" s="1"/>
      <c r="AN3255" s="1"/>
      <c r="AO3255" s="1"/>
      <c r="AP3255" s="1"/>
      <c r="AQ3255" s="1"/>
      <c r="AR3255" s="1"/>
      <c r="AS3255" s="1"/>
      <c r="AT3255" s="1"/>
      <c r="AU3255" s="1"/>
      <c r="AV3255" s="1"/>
      <c r="AW3255" s="1"/>
      <c r="AX3255" s="1"/>
      <c r="AY3255" s="1"/>
    </row>
    <row r="3256" spans="1:51">
      <c r="A3256" s="51" t="s">
        <v>172</v>
      </c>
      <c r="B3256" s="2" t="s">
        <v>66</v>
      </c>
      <c r="C3256" s="14" t="s">
        <v>186</v>
      </c>
      <c r="D3256" s="2">
        <v>2016</v>
      </c>
      <c r="E3256" s="14">
        <v>2016</v>
      </c>
      <c r="F3256" s="14" t="s">
        <v>102</v>
      </c>
      <c r="G3256" s="93">
        <v>259856</v>
      </c>
      <c r="H3256" s="93">
        <v>1816079</v>
      </c>
      <c r="I3256" s="93">
        <v>1985</v>
      </c>
      <c r="J3256" s="93">
        <v>18370</v>
      </c>
      <c r="K3256" s="93">
        <v>261841</v>
      </c>
      <c r="L3256" s="93">
        <v>1834449</v>
      </c>
      <c r="M3256" s="48">
        <v>2096290</v>
      </c>
      <c r="N3256" s="48">
        <v>4330582</v>
      </c>
      <c r="O3256" s="48">
        <v>666697</v>
      </c>
      <c r="P3256" s="48">
        <v>3617035</v>
      </c>
      <c r="Q3256" s="48">
        <v>4283732</v>
      </c>
      <c r="R3256" s="48">
        <v>6794</v>
      </c>
      <c r="S3256" s="48">
        <v>40056</v>
      </c>
      <c r="T3256" s="48">
        <v>46850</v>
      </c>
      <c r="U3256" s="48">
        <v>673491</v>
      </c>
      <c r="V3256" s="48">
        <v>3657091</v>
      </c>
      <c r="W3256" s="156">
        <v>596289539</v>
      </c>
      <c r="X3256" s="156">
        <v>5647677</v>
      </c>
      <c r="Y3256" s="156">
        <v>601937216</v>
      </c>
      <c r="Z3256" s="28">
        <v>0.97360000000000002</v>
      </c>
      <c r="AA3256" s="28">
        <v>0.90859999999999996</v>
      </c>
      <c r="AB3256" s="111">
        <v>760</v>
      </c>
      <c r="AC3256" s="28">
        <v>0.36399999999999999</v>
      </c>
      <c r="AD3256" s="28">
        <v>7.4899999999999994E-2</v>
      </c>
      <c r="AE3256" s="139">
        <v>163402</v>
      </c>
      <c r="AF3256" s="139">
        <v>41355</v>
      </c>
      <c r="AG3256" s="93">
        <v>298048</v>
      </c>
      <c r="AH3256" s="93">
        <v>629359</v>
      </c>
      <c r="AI3256" s="2"/>
      <c r="AJ3256" s="2"/>
      <c r="AK3256" s="2"/>
      <c r="AL3256" s="2"/>
      <c r="AM3256" s="2"/>
      <c r="AN3256" s="2"/>
      <c r="AO3256" s="2"/>
      <c r="AP3256" s="2"/>
      <c r="AQ3256" s="2"/>
      <c r="AR3256" s="2"/>
      <c r="AS3256" s="2"/>
      <c r="AT3256" s="2"/>
      <c r="AU3256" s="2"/>
      <c r="AV3256" s="2"/>
      <c r="AW3256" s="2"/>
      <c r="AX3256" s="2"/>
      <c r="AY3256" s="2"/>
    </row>
    <row r="3257" spans="1:51">
      <c r="A3257" s="51" t="s">
        <v>173</v>
      </c>
      <c r="B3257" s="2" t="s">
        <v>74</v>
      </c>
      <c r="C3257" s="14" t="s">
        <v>186</v>
      </c>
      <c r="D3257" s="2">
        <v>2016</v>
      </c>
      <c r="E3257" s="14">
        <v>2016</v>
      </c>
      <c r="F3257" s="14" t="s">
        <v>102</v>
      </c>
      <c r="G3257" s="93">
        <v>6241</v>
      </c>
      <c r="H3257" s="93">
        <v>52845</v>
      </c>
      <c r="I3257" s="93">
        <v>89</v>
      </c>
      <c r="J3257" s="93">
        <v>1182</v>
      </c>
      <c r="K3257" s="93">
        <v>6330</v>
      </c>
      <c r="L3257" s="93">
        <v>54027</v>
      </c>
      <c r="M3257" s="48">
        <v>60357</v>
      </c>
      <c r="N3257" s="48">
        <v>115341</v>
      </c>
      <c r="O3257" s="48">
        <v>14530</v>
      </c>
      <c r="P3257" s="48">
        <v>97776</v>
      </c>
      <c r="Q3257" s="48">
        <v>112306</v>
      </c>
      <c r="R3257" s="48">
        <v>316</v>
      </c>
      <c r="S3257" s="48">
        <v>2719</v>
      </c>
      <c r="T3257" s="48">
        <v>3035</v>
      </c>
      <c r="U3257" s="48">
        <v>14846</v>
      </c>
      <c r="V3257" s="48">
        <v>100495</v>
      </c>
      <c r="W3257" s="156">
        <v>16137810</v>
      </c>
      <c r="X3257" s="156">
        <v>347183</v>
      </c>
      <c r="Y3257" s="156">
        <v>16484993</v>
      </c>
      <c r="Z3257" s="28">
        <v>0.99150000000000005</v>
      </c>
      <c r="AA3257" s="28">
        <v>0.95820000000000005</v>
      </c>
      <c r="AB3257" s="111">
        <v>24</v>
      </c>
      <c r="AC3257" s="28">
        <v>0.41699999999999998</v>
      </c>
      <c r="AD3257" s="28">
        <v>7.6499999999999999E-2</v>
      </c>
      <c r="AE3257" s="139">
        <v>5115</v>
      </c>
      <c r="AF3257" s="139">
        <v>1617</v>
      </c>
      <c r="AG3257" s="93">
        <v>7930</v>
      </c>
      <c r="AH3257" s="93">
        <v>15450</v>
      </c>
      <c r="AI3257" s="1"/>
      <c r="AJ3257" s="1"/>
      <c r="AK3257" s="1"/>
      <c r="AL3257" s="1"/>
      <c r="AM3257" s="1"/>
      <c r="AN3257" s="1"/>
      <c r="AO3257" s="1"/>
      <c r="AP3257" s="1"/>
      <c r="AQ3257" s="1"/>
      <c r="AR3257" s="1"/>
      <c r="AS3257" s="1"/>
      <c r="AT3257" s="1"/>
      <c r="AU3257" s="1"/>
      <c r="AV3257" s="1"/>
      <c r="AW3257" s="1"/>
      <c r="AX3257" s="1"/>
      <c r="AY3257" s="1"/>
    </row>
    <row r="3258" spans="1:51">
      <c r="A3258" s="51" t="s">
        <v>174</v>
      </c>
      <c r="B3258" s="2" t="s">
        <v>75</v>
      </c>
      <c r="C3258" s="14" t="s">
        <v>186</v>
      </c>
      <c r="D3258" s="2">
        <v>2016</v>
      </c>
      <c r="E3258" s="14">
        <v>2016</v>
      </c>
      <c r="F3258" s="14" t="s">
        <v>102</v>
      </c>
      <c r="G3258" s="93">
        <v>1</v>
      </c>
      <c r="H3258" s="93">
        <v>88</v>
      </c>
      <c r="I3258" s="93">
        <v>0</v>
      </c>
      <c r="J3258" s="93">
        <v>0</v>
      </c>
      <c r="K3258" s="93">
        <v>1</v>
      </c>
      <c r="L3258" s="93">
        <v>88</v>
      </c>
      <c r="M3258" s="48">
        <v>89</v>
      </c>
      <c r="N3258" s="48">
        <v>143</v>
      </c>
      <c r="O3258" s="48">
        <v>3</v>
      </c>
      <c r="P3258" s="48">
        <v>140</v>
      </c>
      <c r="Q3258" s="48">
        <v>143</v>
      </c>
      <c r="R3258" s="48">
        <v>0</v>
      </c>
      <c r="S3258" s="48">
        <v>0</v>
      </c>
      <c r="T3258" s="48">
        <v>0</v>
      </c>
      <c r="U3258" s="48">
        <v>3</v>
      </c>
      <c r="V3258" s="48">
        <v>140</v>
      </c>
      <c r="W3258" s="156">
        <v>17092</v>
      </c>
      <c r="X3258" s="156">
        <v>0</v>
      </c>
      <c r="Y3258" s="156">
        <v>17092</v>
      </c>
      <c r="Z3258" s="28">
        <v>1</v>
      </c>
      <c r="AA3258" s="28">
        <v>0</v>
      </c>
      <c r="AB3258" s="111">
        <v>107</v>
      </c>
      <c r="AC3258" s="28">
        <v>0.308</v>
      </c>
      <c r="AD3258" s="28">
        <v>8.43E-2</v>
      </c>
      <c r="AE3258" s="139">
        <v>3</v>
      </c>
      <c r="AF3258" s="139">
        <v>0</v>
      </c>
      <c r="AG3258" s="93">
        <v>0</v>
      </c>
      <c r="AH3258" s="93">
        <v>0</v>
      </c>
    </row>
    <row r="3259" spans="1:51">
      <c r="A3259" s="51" t="s">
        <v>175</v>
      </c>
      <c r="B3259" s="2" t="s">
        <v>75</v>
      </c>
      <c r="C3259" s="14" t="s">
        <v>186</v>
      </c>
      <c r="D3259" s="2">
        <v>2016</v>
      </c>
      <c r="E3259" s="14">
        <v>2016</v>
      </c>
      <c r="F3259" s="14" t="s">
        <v>102</v>
      </c>
      <c r="G3259" s="93">
        <v>150</v>
      </c>
      <c r="H3259" s="93">
        <v>1599</v>
      </c>
      <c r="I3259" s="93">
        <v>0</v>
      </c>
      <c r="J3259" s="93">
        <v>1</v>
      </c>
      <c r="K3259" s="93">
        <v>150</v>
      </c>
      <c r="L3259" s="93">
        <v>1600</v>
      </c>
      <c r="M3259" s="48">
        <v>1750</v>
      </c>
      <c r="N3259" s="48">
        <v>3296</v>
      </c>
      <c r="O3259" s="48">
        <v>395</v>
      </c>
      <c r="P3259" s="48">
        <v>2899</v>
      </c>
      <c r="Q3259" s="48">
        <v>3294</v>
      </c>
      <c r="R3259" s="48">
        <v>0</v>
      </c>
      <c r="S3259" s="48">
        <v>2</v>
      </c>
      <c r="T3259" s="48">
        <v>2</v>
      </c>
      <c r="U3259" s="48">
        <v>395</v>
      </c>
      <c r="V3259" s="48">
        <v>2901</v>
      </c>
      <c r="W3259" s="156">
        <v>444033</v>
      </c>
      <c r="X3259" s="156">
        <v>194</v>
      </c>
      <c r="Y3259" s="156">
        <v>444227</v>
      </c>
      <c r="Z3259" s="28">
        <v>0.98629999999999995</v>
      </c>
      <c r="AA3259" s="28">
        <v>0</v>
      </c>
      <c r="AB3259" s="111">
        <v>107</v>
      </c>
      <c r="AC3259" s="28">
        <v>0.308</v>
      </c>
      <c r="AD3259" s="28">
        <v>8.43E-2</v>
      </c>
      <c r="AE3259" s="139">
        <v>30</v>
      </c>
      <c r="AF3259" s="139">
        <v>0</v>
      </c>
      <c r="AG3259" s="93">
        <v>50</v>
      </c>
      <c r="AH3259" s="93">
        <v>87</v>
      </c>
    </row>
    <row r="3260" spans="1:51">
      <c r="A3260" s="51" t="s">
        <v>176</v>
      </c>
      <c r="B3260" s="2" t="s">
        <v>75</v>
      </c>
      <c r="C3260" s="14" t="s">
        <v>186</v>
      </c>
      <c r="D3260" s="2">
        <v>2016</v>
      </c>
      <c r="E3260" s="14">
        <v>2016</v>
      </c>
      <c r="F3260" s="14" t="s">
        <v>102</v>
      </c>
      <c r="G3260" s="93">
        <v>1738</v>
      </c>
      <c r="H3260" s="93">
        <v>15197</v>
      </c>
      <c r="I3260" s="93">
        <v>4</v>
      </c>
      <c r="J3260" s="93">
        <v>42</v>
      </c>
      <c r="K3260" s="93">
        <v>1742</v>
      </c>
      <c r="L3260" s="93">
        <v>15239</v>
      </c>
      <c r="M3260" s="48">
        <v>16981</v>
      </c>
      <c r="N3260" s="48">
        <v>32126</v>
      </c>
      <c r="O3260" s="48">
        <v>4347</v>
      </c>
      <c r="P3260" s="48">
        <v>27688</v>
      </c>
      <c r="Q3260" s="48">
        <v>32035</v>
      </c>
      <c r="R3260" s="48">
        <v>10</v>
      </c>
      <c r="S3260" s="48">
        <v>81</v>
      </c>
      <c r="T3260" s="48">
        <v>91</v>
      </c>
      <c r="U3260" s="48">
        <v>4357</v>
      </c>
      <c r="V3260" s="48">
        <v>27769</v>
      </c>
      <c r="W3260" s="156">
        <v>4381710</v>
      </c>
      <c r="X3260" s="156">
        <v>11652</v>
      </c>
      <c r="Y3260" s="156">
        <v>4393362</v>
      </c>
      <c r="Z3260" s="28">
        <v>0.90259999999999996</v>
      </c>
      <c r="AA3260" s="28">
        <v>0.9375</v>
      </c>
      <c r="AB3260" s="111">
        <v>107</v>
      </c>
      <c r="AC3260" s="28">
        <v>0.308</v>
      </c>
      <c r="AD3260" s="28">
        <v>8.43E-2</v>
      </c>
      <c r="AE3260" s="139">
        <v>1964</v>
      </c>
      <c r="AF3260" s="139">
        <v>847</v>
      </c>
      <c r="AG3260" s="93">
        <v>868</v>
      </c>
      <c r="AH3260" s="93">
        <v>1519</v>
      </c>
    </row>
    <row r="3261" spans="1:51">
      <c r="A3261" s="51" t="s">
        <v>177</v>
      </c>
      <c r="B3261" s="2" t="s">
        <v>75</v>
      </c>
      <c r="C3261" s="14" t="s">
        <v>186</v>
      </c>
      <c r="D3261" s="2">
        <v>2016</v>
      </c>
      <c r="E3261" s="14">
        <v>2016</v>
      </c>
      <c r="F3261" s="14" t="s">
        <v>102</v>
      </c>
      <c r="G3261" s="93">
        <v>198</v>
      </c>
      <c r="H3261" s="93">
        <v>2617</v>
      </c>
      <c r="I3261" s="93">
        <v>0</v>
      </c>
      <c r="J3261" s="93">
        <v>6</v>
      </c>
      <c r="K3261" s="93">
        <v>198</v>
      </c>
      <c r="L3261" s="93">
        <v>2623</v>
      </c>
      <c r="M3261" s="48">
        <v>2821</v>
      </c>
      <c r="N3261" s="48">
        <v>5219</v>
      </c>
      <c r="O3261" s="48">
        <v>531</v>
      </c>
      <c r="P3261" s="48">
        <v>4674</v>
      </c>
      <c r="Q3261" s="48">
        <v>5205</v>
      </c>
      <c r="R3261" s="48">
        <v>0</v>
      </c>
      <c r="S3261" s="48">
        <v>14</v>
      </c>
      <c r="T3261" s="48">
        <v>14</v>
      </c>
      <c r="U3261" s="48">
        <v>531</v>
      </c>
      <c r="V3261" s="48">
        <v>4688</v>
      </c>
      <c r="W3261" s="156">
        <v>695713</v>
      </c>
      <c r="X3261" s="156">
        <v>1962</v>
      </c>
      <c r="Y3261" s="156">
        <v>697675</v>
      </c>
      <c r="Z3261" s="28">
        <v>0.98060000000000003</v>
      </c>
      <c r="AA3261" s="28">
        <v>0.89910000000000001</v>
      </c>
      <c r="AB3261" s="111">
        <v>107</v>
      </c>
      <c r="AC3261" s="28">
        <v>0.308</v>
      </c>
      <c r="AD3261" s="28">
        <v>8.43E-2</v>
      </c>
      <c r="AE3261" s="139">
        <v>204</v>
      </c>
      <c r="AF3261" s="139">
        <v>44</v>
      </c>
      <c r="AG3261" s="93">
        <v>67</v>
      </c>
      <c r="AH3261" s="93">
        <v>123</v>
      </c>
    </row>
    <row r="3262" spans="1:51">
      <c r="A3262" s="51" t="s">
        <v>178</v>
      </c>
      <c r="B3262" s="2" t="s">
        <v>75</v>
      </c>
      <c r="C3262" s="14" t="s">
        <v>186</v>
      </c>
      <c r="D3262" s="2">
        <v>2016</v>
      </c>
      <c r="E3262" s="14">
        <v>2016</v>
      </c>
      <c r="F3262" s="14" t="s">
        <v>102</v>
      </c>
      <c r="G3262" s="93">
        <v>71</v>
      </c>
      <c r="H3262" s="93">
        <v>575</v>
      </c>
      <c r="I3262" s="93">
        <v>0</v>
      </c>
      <c r="J3262" s="93">
        <v>1</v>
      </c>
      <c r="K3262" s="93">
        <v>71</v>
      </c>
      <c r="L3262" s="93">
        <v>576</v>
      </c>
      <c r="M3262" s="48">
        <v>647</v>
      </c>
      <c r="N3262" s="48">
        <v>1456</v>
      </c>
      <c r="O3262" s="48">
        <v>177</v>
      </c>
      <c r="P3262" s="48">
        <v>1275</v>
      </c>
      <c r="Q3262" s="48">
        <v>1452</v>
      </c>
      <c r="R3262" s="48">
        <v>1</v>
      </c>
      <c r="S3262" s="48">
        <v>3</v>
      </c>
      <c r="T3262" s="48">
        <v>4</v>
      </c>
      <c r="U3262" s="48">
        <v>178</v>
      </c>
      <c r="V3262" s="48">
        <v>1278</v>
      </c>
      <c r="W3262" s="156">
        <v>192285</v>
      </c>
      <c r="X3262" s="156">
        <v>446</v>
      </c>
      <c r="Y3262" s="156">
        <v>192731</v>
      </c>
      <c r="Z3262" s="28">
        <v>0.8286</v>
      </c>
      <c r="AA3262" s="28">
        <v>0.95450000000000002</v>
      </c>
      <c r="AB3262" s="111">
        <v>107</v>
      </c>
      <c r="AC3262" s="28">
        <v>0.308</v>
      </c>
      <c r="AD3262" s="28">
        <v>8.43E-2</v>
      </c>
      <c r="AE3262" s="139">
        <v>73</v>
      </c>
      <c r="AF3262" s="139">
        <v>13</v>
      </c>
      <c r="AG3262" s="93">
        <v>114</v>
      </c>
      <c r="AH3262" s="93">
        <v>247</v>
      </c>
    </row>
    <row r="3263" spans="1:51">
      <c r="A3263" s="51" t="s">
        <v>179</v>
      </c>
      <c r="B3263" s="2" t="s">
        <v>74</v>
      </c>
      <c r="C3263" s="14" t="s">
        <v>186</v>
      </c>
      <c r="D3263" s="2">
        <v>2016</v>
      </c>
      <c r="E3263" s="14">
        <v>2016</v>
      </c>
      <c r="F3263" s="14" t="s">
        <v>102</v>
      </c>
      <c r="G3263" s="93">
        <v>4128</v>
      </c>
      <c r="H3263" s="93">
        <v>29456</v>
      </c>
      <c r="I3263" s="93">
        <v>42</v>
      </c>
      <c r="J3263" s="93">
        <v>285</v>
      </c>
      <c r="K3263" s="93">
        <v>4170</v>
      </c>
      <c r="L3263" s="93">
        <v>29741</v>
      </c>
      <c r="M3263" s="48">
        <v>33911</v>
      </c>
      <c r="N3263" s="48">
        <v>67128</v>
      </c>
      <c r="O3263" s="48">
        <v>9531</v>
      </c>
      <c r="P3263" s="48">
        <v>56757</v>
      </c>
      <c r="Q3263" s="48">
        <v>66288</v>
      </c>
      <c r="R3263" s="48">
        <v>153</v>
      </c>
      <c r="S3263" s="48">
        <v>687</v>
      </c>
      <c r="T3263" s="48">
        <v>840</v>
      </c>
      <c r="U3263" s="48">
        <v>9684</v>
      </c>
      <c r="V3263" s="48">
        <v>57444</v>
      </c>
      <c r="W3263" s="156">
        <v>9615292</v>
      </c>
      <c r="X3263" s="156">
        <v>89008</v>
      </c>
      <c r="Y3263" s="156">
        <v>9704300</v>
      </c>
      <c r="Z3263" s="28">
        <v>0.96970000000000001</v>
      </c>
      <c r="AA3263" s="28">
        <v>0.98219999999999996</v>
      </c>
      <c r="AB3263" s="111">
        <v>17</v>
      </c>
      <c r="AC3263" s="28">
        <v>0.47099999999999997</v>
      </c>
      <c r="AD3263" s="28">
        <v>3.8800000000000001E-2</v>
      </c>
      <c r="AE3263" s="139">
        <v>2714</v>
      </c>
      <c r="AF3263" s="139">
        <v>759</v>
      </c>
      <c r="AG3263" s="93">
        <v>4915</v>
      </c>
      <c r="AH3263" s="93">
        <v>9973</v>
      </c>
    </row>
    <row r="3264" spans="1:51">
      <c r="A3264" s="51" t="s">
        <v>180</v>
      </c>
      <c r="B3264" s="2" t="s">
        <v>75</v>
      </c>
      <c r="C3264" s="14" t="s">
        <v>186</v>
      </c>
      <c r="D3264" s="2">
        <v>2016</v>
      </c>
      <c r="E3264" s="14">
        <v>2016</v>
      </c>
      <c r="F3264" s="14" t="s">
        <v>102</v>
      </c>
      <c r="G3264" s="93">
        <v>387</v>
      </c>
      <c r="H3264" s="93">
        <v>2205</v>
      </c>
      <c r="I3264" s="93">
        <v>0</v>
      </c>
      <c r="J3264" s="93">
        <v>0</v>
      </c>
      <c r="K3264" s="93">
        <v>387</v>
      </c>
      <c r="L3264" s="93">
        <v>2205</v>
      </c>
      <c r="M3264" s="48">
        <v>2592</v>
      </c>
      <c r="N3264" s="48">
        <v>5284</v>
      </c>
      <c r="O3264" s="48">
        <v>1106</v>
      </c>
      <c r="P3264" s="48">
        <v>4177</v>
      </c>
      <c r="Q3264" s="48">
        <v>5283</v>
      </c>
      <c r="R3264" s="48">
        <v>0</v>
      </c>
      <c r="S3264" s="48">
        <v>1</v>
      </c>
      <c r="T3264" s="48">
        <v>1</v>
      </c>
      <c r="U3264" s="48">
        <v>1106</v>
      </c>
      <c r="V3264" s="48">
        <v>4178</v>
      </c>
      <c r="W3264" s="156">
        <v>720680</v>
      </c>
      <c r="X3264" s="156">
        <v>0</v>
      </c>
      <c r="Y3264" s="156">
        <v>720680</v>
      </c>
      <c r="Z3264" s="28">
        <v>0.98939999999999995</v>
      </c>
      <c r="AA3264" s="28">
        <v>0.95520000000000005</v>
      </c>
      <c r="AB3264" s="111">
        <v>107</v>
      </c>
      <c r="AC3264" s="28">
        <v>0.308</v>
      </c>
      <c r="AD3264" s="28">
        <v>8.43E-2</v>
      </c>
      <c r="AE3264" s="139">
        <v>171</v>
      </c>
      <c r="AF3264" s="139">
        <v>20</v>
      </c>
      <c r="AG3264" s="93">
        <v>112</v>
      </c>
      <c r="AH3264" s="93">
        <v>209</v>
      </c>
    </row>
    <row r="3265" spans="1:34">
      <c r="A3265" s="51" t="s">
        <v>181</v>
      </c>
      <c r="B3265" s="2" t="s">
        <v>75</v>
      </c>
      <c r="C3265" s="14" t="s">
        <v>186</v>
      </c>
      <c r="D3265" s="2">
        <v>2016</v>
      </c>
      <c r="E3265" s="14">
        <v>2016</v>
      </c>
      <c r="F3265" s="14" t="s">
        <v>102</v>
      </c>
      <c r="G3265" s="93">
        <v>539</v>
      </c>
      <c r="H3265" s="93">
        <v>6644</v>
      </c>
      <c r="I3265" s="93">
        <v>1</v>
      </c>
      <c r="J3265" s="93">
        <v>18</v>
      </c>
      <c r="K3265" s="93">
        <v>540</v>
      </c>
      <c r="L3265" s="93">
        <v>6662</v>
      </c>
      <c r="M3265" s="48">
        <v>7202</v>
      </c>
      <c r="N3265" s="48">
        <v>12835</v>
      </c>
      <c r="O3265" s="48">
        <v>1299</v>
      </c>
      <c r="P3265" s="48">
        <v>11487</v>
      </c>
      <c r="Q3265" s="48">
        <v>12786</v>
      </c>
      <c r="R3265" s="48">
        <v>1</v>
      </c>
      <c r="S3265" s="48">
        <v>48</v>
      </c>
      <c r="T3265" s="48">
        <v>49</v>
      </c>
      <c r="U3265" s="48">
        <v>1300</v>
      </c>
      <c r="V3265" s="48">
        <v>11535</v>
      </c>
      <c r="W3265" s="156">
        <v>1736921</v>
      </c>
      <c r="X3265" s="156">
        <v>4536</v>
      </c>
      <c r="Y3265" s="156">
        <v>1741457</v>
      </c>
      <c r="Z3265" s="28">
        <v>0.97419999999999995</v>
      </c>
      <c r="AA3265" s="28">
        <v>0.98089999999999999</v>
      </c>
      <c r="AB3265" s="111">
        <v>107</v>
      </c>
      <c r="AC3265" s="28">
        <v>0.308</v>
      </c>
      <c r="AD3265" s="28">
        <v>8.43E-2</v>
      </c>
      <c r="AE3265" s="139">
        <v>559</v>
      </c>
      <c r="AF3265" s="139">
        <v>97</v>
      </c>
      <c r="AG3265" s="93">
        <v>365</v>
      </c>
      <c r="AH3265" s="93">
        <v>732</v>
      </c>
    </row>
    <row r="3266" spans="1:34">
      <c r="A3266" s="13" t="s">
        <v>123</v>
      </c>
      <c r="B3266" s="2" t="s">
        <v>74</v>
      </c>
      <c r="C3266" s="14" t="s">
        <v>186</v>
      </c>
      <c r="D3266" s="2">
        <v>2016</v>
      </c>
      <c r="E3266" s="14">
        <v>2016</v>
      </c>
      <c r="F3266" s="14" t="s">
        <v>102</v>
      </c>
      <c r="G3266" s="93">
        <v>13000</v>
      </c>
      <c r="H3266" s="93">
        <v>87732</v>
      </c>
      <c r="I3266" s="93">
        <v>78</v>
      </c>
      <c r="J3266" s="93">
        <v>479</v>
      </c>
      <c r="K3266" s="93">
        <v>13078</v>
      </c>
      <c r="L3266" s="93">
        <v>88211</v>
      </c>
      <c r="M3266" s="48">
        <v>101289</v>
      </c>
      <c r="N3266" s="48">
        <v>234133</v>
      </c>
      <c r="O3266" s="48">
        <v>35268</v>
      </c>
      <c r="P3266" s="48">
        <v>197415</v>
      </c>
      <c r="Q3266" s="48">
        <v>232683</v>
      </c>
      <c r="R3266" s="48">
        <v>263</v>
      </c>
      <c r="S3266" s="48">
        <v>1187</v>
      </c>
      <c r="T3266" s="48">
        <v>1450</v>
      </c>
      <c r="U3266" s="48">
        <v>35531</v>
      </c>
      <c r="V3266" s="48">
        <v>198602</v>
      </c>
      <c r="W3266" s="156">
        <v>31782157</v>
      </c>
      <c r="X3266" s="156">
        <v>172199</v>
      </c>
      <c r="Y3266" s="156">
        <v>31954356</v>
      </c>
      <c r="Z3266" s="28">
        <v>0.95709999999999995</v>
      </c>
      <c r="AA3266" s="28">
        <v>0.96360000000000001</v>
      </c>
      <c r="AB3266" s="111">
        <v>43</v>
      </c>
      <c r="AC3266" s="28">
        <v>0.34899999999999998</v>
      </c>
      <c r="AD3266" s="28">
        <v>2.6800000000000001E-2</v>
      </c>
      <c r="AE3266" s="139">
        <v>5712</v>
      </c>
      <c r="AF3266" s="139">
        <v>2010</v>
      </c>
      <c r="AG3266" s="93">
        <v>13212</v>
      </c>
      <c r="AH3266" s="93">
        <v>29760</v>
      </c>
    </row>
    <row r="3267" spans="1:34">
      <c r="A3267" s="13" t="s">
        <v>124</v>
      </c>
      <c r="B3267" s="2" t="s">
        <v>75</v>
      </c>
      <c r="C3267" s="14" t="s">
        <v>186</v>
      </c>
      <c r="D3267" s="2">
        <v>2016</v>
      </c>
      <c r="E3267" s="14">
        <v>2016</v>
      </c>
      <c r="F3267" s="14" t="s">
        <v>102</v>
      </c>
      <c r="G3267" s="93">
        <v>218</v>
      </c>
      <c r="H3267" s="93">
        <v>1342</v>
      </c>
      <c r="I3267" s="93">
        <v>0</v>
      </c>
      <c r="J3267" s="93">
        <v>3</v>
      </c>
      <c r="K3267" s="93">
        <v>218</v>
      </c>
      <c r="L3267" s="93">
        <v>1345</v>
      </c>
      <c r="M3267" s="48">
        <v>1563</v>
      </c>
      <c r="N3267" s="48">
        <v>3632</v>
      </c>
      <c r="O3267" s="48">
        <v>581</v>
      </c>
      <c r="P3267" s="48">
        <v>3039</v>
      </c>
      <c r="Q3267" s="48">
        <v>3620</v>
      </c>
      <c r="R3267" s="48">
        <v>1</v>
      </c>
      <c r="S3267" s="48">
        <v>11</v>
      </c>
      <c r="T3267" s="48">
        <v>12</v>
      </c>
      <c r="U3267" s="48">
        <v>582</v>
      </c>
      <c r="V3267" s="48">
        <v>3050</v>
      </c>
      <c r="W3267" s="156">
        <v>447131</v>
      </c>
      <c r="X3267" s="156">
        <v>682</v>
      </c>
      <c r="Y3267" s="156">
        <v>447813</v>
      </c>
      <c r="Z3267" s="28">
        <v>0.98480000000000001</v>
      </c>
      <c r="AA3267" s="28">
        <v>0.85370000000000001</v>
      </c>
      <c r="AB3267" s="111">
        <v>107</v>
      </c>
      <c r="AC3267" s="28">
        <v>0.308</v>
      </c>
      <c r="AD3267" s="28">
        <v>8.43E-2</v>
      </c>
      <c r="AE3267" s="139">
        <v>109</v>
      </c>
      <c r="AF3267" s="139">
        <v>16</v>
      </c>
      <c r="AG3267" s="93">
        <v>210</v>
      </c>
      <c r="AH3267" s="93">
        <v>458</v>
      </c>
    </row>
    <row r="3268" spans="1:34">
      <c r="A3268" s="13" t="s">
        <v>125</v>
      </c>
      <c r="B3268" s="2" t="s">
        <v>75</v>
      </c>
      <c r="C3268" s="14" t="s">
        <v>186</v>
      </c>
      <c r="D3268" s="2">
        <v>2016</v>
      </c>
      <c r="E3268" s="14">
        <v>2016</v>
      </c>
      <c r="F3268" s="14" t="s">
        <v>102</v>
      </c>
      <c r="G3268" s="93">
        <v>923</v>
      </c>
      <c r="H3268" s="93">
        <v>11565</v>
      </c>
      <c r="I3268" s="93">
        <v>0</v>
      </c>
      <c r="J3268" s="93">
        <v>19</v>
      </c>
      <c r="K3268" s="93">
        <v>923</v>
      </c>
      <c r="L3268" s="93">
        <v>11584</v>
      </c>
      <c r="M3268" s="48">
        <v>12507</v>
      </c>
      <c r="N3268" s="48">
        <v>21226</v>
      </c>
      <c r="O3268" s="48">
        <v>2273</v>
      </c>
      <c r="P3268" s="48">
        <v>18908</v>
      </c>
      <c r="Q3268" s="48">
        <v>21181</v>
      </c>
      <c r="R3268" s="48">
        <v>0</v>
      </c>
      <c r="S3268" s="48">
        <v>45</v>
      </c>
      <c r="T3268" s="48">
        <v>45</v>
      </c>
      <c r="U3268" s="48">
        <v>2273</v>
      </c>
      <c r="V3268" s="48">
        <v>18953</v>
      </c>
      <c r="W3268" s="156">
        <v>2941675</v>
      </c>
      <c r="X3268" s="156">
        <v>5689</v>
      </c>
      <c r="Y3268" s="156">
        <v>2947364</v>
      </c>
      <c r="Z3268" s="28">
        <v>0.99529999999999996</v>
      </c>
      <c r="AA3268" s="28">
        <v>0.95940000000000003</v>
      </c>
      <c r="AB3268" s="111">
        <v>107</v>
      </c>
      <c r="AC3268" s="28">
        <v>0.308</v>
      </c>
      <c r="AD3268" s="28">
        <v>8.43E-2</v>
      </c>
      <c r="AE3268" s="139">
        <v>1323</v>
      </c>
      <c r="AF3268" s="139">
        <v>303</v>
      </c>
      <c r="AG3268" s="93">
        <v>597</v>
      </c>
      <c r="AH3268" s="93">
        <v>1142</v>
      </c>
    </row>
    <row r="3269" spans="1:34">
      <c r="A3269" s="13" t="s">
        <v>126</v>
      </c>
      <c r="B3269" s="2" t="s">
        <v>75</v>
      </c>
      <c r="C3269" s="14" t="s">
        <v>186</v>
      </c>
      <c r="D3269" s="2">
        <v>2016</v>
      </c>
      <c r="E3269" s="14">
        <v>2016</v>
      </c>
      <c r="F3269" s="14" t="s">
        <v>102</v>
      </c>
      <c r="G3269" s="93">
        <v>2285</v>
      </c>
      <c r="H3269" s="93">
        <v>15186</v>
      </c>
      <c r="I3269" s="93">
        <v>12</v>
      </c>
      <c r="J3269" s="93">
        <v>149</v>
      </c>
      <c r="K3269" s="93">
        <v>2297</v>
      </c>
      <c r="L3269" s="93">
        <v>15335</v>
      </c>
      <c r="M3269" s="48">
        <v>17632</v>
      </c>
      <c r="N3269" s="48">
        <v>42922</v>
      </c>
      <c r="O3269" s="48">
        <v>6479</v>
      </c>
      <c r="P3269" s="48">
        <v>35995</v>
      </c>
      <c r="Q3269" s="48">
        <v>42474</v>
      </c>
      <c r="R3269" s="48">
        <v>32</v>
      </c>
      <c r="S3269" s="48">
        <v>416</v>
      </c>
      <c r="T3269" s="48">
        <v>448</v>
      </c>
      <c r="U3269" s="48">
        <v>6511</v>
      </c>
      <c r="V3269" s="48">
        <v>36411</v>
      </c>
      <c r="W3269" s="156">
        <v>5478380</v>
      </c>
      <c r="X3269" s="156">
        <v>48950</v>
      </c>
      <c r="Y3269" s="156">
        <v>5527330</v>
      </c>
      <c r="Z3269" s="28">
        <v>0.97019999999999995</v>
      </c>
      <c r="AA3269" s="28">
        <v>0.91610000000000003</v>
      </c>
      <c r="AB3269" s="111">
        <v>107</v>
      </c>
      <c r="AC3269" s="28">
        <v>0.308</v>
      </c>
      <c r="AD3269" s="28">
        <v>8.43E-2</v>
      </c>
      <c r="AE3269" s="139">
        <v>1396</v>
      </c>
      <c r="AF3269" s="139">
        <v>166</v>
      </c>
      <c r="AG3269" s="93">
        <v>904</v>
      </c>
      <c r="AH3269" s="93">
        <v>1773</v>
      </c>
    </row>
    <row r="3270" spans="1:34">
      <c r="A3270" s="13" t="s">
        <v>127</v>
      </c>
      <c r="B3270" s="2" t="s">
        <v>75</v>
      </c>
      <c r="C3270" s="14" t="s">
        <v>186</v>
      </c>
      <c r="D3270" s="2">
        <v>2016</v>
      </c>
      <c r="E3270" s="14">
        <v>2016</v>
      </c>
      <c r="F3270" s="14" t="s">
        <v>102</v>
      </c>
      <c r="G3270" s="93">
        <v>92</v>
      </c>
      <c r="H3270" s="93">
        <v>969</v>
      </c>
      <c r="I3270" s="93">
        <v>1</v>
      </c>
      <c r="J3270" s="93">
        <v>2</v>
      </c>
      <c r="K3270" s="93">
        <v>93</v>
      </c>
      <c r="L3270" s="93">
        <v>971</v>
      </c>
      <c r="M3270" s="48">
        <v>1064</v>
      </c>
      <c r="N3270" s="48">
        <v>2054</v>
      </c>
      <c r="O3270" s="48">
        <v>252</v>
      </c>
      <c r="P3270" s="48">
        <v>1794</v>
      </c>
      <c r="Q3270" s="48">
        <v>2046</v>
      </c>
      <c r="R3270" s="48">
        <v>1</v>
      </c>
      <c r="S3270" s="48">
        <v>7</v>
      </c>
      <c r="T3270" s="48">
        <v>8</v>
      </c>
      <c r="U3270" s="48">
        <v>253</v>
      </c>
      <c r="V3270" s="48">
        <v>1801</v>
      </c>
      <c r="W3270" s="156">
        <v>260031</v>
      </c>
      <c r="X3270" s="156">
        <v>526</v>
      </c>
      <c r="Y3270" s="156">
        <v>260557</v>
      </c>
      <c r="Z3270" s="28">
        <v>1</v>
      </c>
      <c r="AA3270" s="28">
        <v>1</v>
      </c>
      <c r="AB3270" s="111">
        <v>107</v>
      </c>
      <c r="AC3270" s="28">
        <v>0.308</v>
      </c>
      <c r="AD3270" s="28">
        <v>8.43E-2</v>
      </c>
      <c r="AE3270" s="139">
        <v>64</v>
      </c>
      <c r="AF3270" s="139">
        <v>7</v>
      </c>
      <c r="AG3270" s="93">
        <v>69</v>
      </c>
      <c r="AH3270" s="93">
        <v>134</v>
      </c>
    </row>
    <row r="3271" spans="1:34">
      <c r="A3271" s="13" t="s">
        <v>128</v>
      </c>
      <c r="B3271" s="2" t="s">
        <v>75</v>
      </c>
      <c r="C3271" s="14" t="s">
        <v>186</v>
      </c>
      <c r="D3271" s="2">
        <v>2016</v>
      </c>
      <c r="E3271" s="14">
        <v>2016</v>
      </c>
      <c r="F3271" s="14" t="s">
        <v>102</v>
      </c>
      <c r="G3271" s="93">
        <v>9868</v>
      </c>
      <c r="H3271" s="93">
        <v>60716</v>
      </c>
      <c r="I3271" s="93">
        <v>16</v>
      </c>
      <c r="J3271" s="93">
        <v>397</v>
      </c>
      <c r="K3271" s="93">
        <v>9884</v>
      </c>
      <c r="L3271" s="93">
        <v>61113</v>
      </c>
      <c r="M3271" s="48">
        <v>70997</v>
      </c>
      <c r="N3271" s="48">
        <v>164367</v>
      </c>
      <c r="O3271" s="48">
        <v>26409</v>
      </c>
      <c r="P3271" s="48">
        <v>137002</v>
      </c>
      <c r="Q3271" s="48">
        <v>163411</v>
      </c>
      <c r="R3271" s="48">
        <v>56</v>
      </c>
      <c r="S3271" s="48">
        <v>900</v>
      </c>
      <c r="T3271" s="48">
        <v>956</v>
      </c>
      <c r="U3271" s="48">
        <v>26465</v>
      </c>
      <c r="V3271" s="48">
        <v>137902</v>
      </c>
      <c r="W3271" s="156">
        <v>21919434</v>
      </c>
      <c r="X3271" s="156">
        <v>124406</v>
      </c>
      <c r="Y3271" s="156">
        <v>22043840</v>
      </c>
      <c r="Z3271" s="28">
        <v>0.98580000000000001</v>
      </c>
      <c r="AA3271" s="28">
        <v>0.93110000000000004</v>
      </c>
      <c r="AB3271" s="111">
        <v>25</v>
      </c>
      <c r="AC3271" s="28">
        <v>0.2</v>
      </c>
      <c r="AD3271" s="28">
        <v>1.3599999999999999E-2</v>
      </c>
      <c r="AE3271" s="139">
        <v>6746</v>
      </c>
      <c r="AF3271" s="139">
        <v>2016</v>
      </c>
      <c r="AG3271" s="93">
        <v>9762</v>
      </c>
      <c r="AH3271" s="93">
        <v>22335</v>
      </c>
    </row>
    <row r="3272" spans="1:34">
      <c r="A3272" s="13" t="s">
        <v>129</v>
      </c>
      <c r="B3272" s="2" t="s">
        <v>75</v>
      </c>
      <c r="C3272" s="14" t="s">
        <v>186</v>
      </c>
      <c r="D3272" s="2">
        <v>2016</v>
      </c>
      <c r="E3272" s="14">
        <v>2016</v>
      </c>
      <c r="F3272" s="14" t="s">
        <v>102</v>
      </c>
      <c r="G3272" s="93">
        <v>1423</v>
      </c>
      <c r="H3272" s="93">
        <v>9323</v>
      </c>
      <c r="I3272" s="93">
        <v>6</v>
      </c>
      <c r="J3272" s="93">
        <v>52</v>
      </c>
      <c r="K3272" s="93">
        <v>1429</v>
      </c>
      <c r="L3272" s="93">
        <v>9375</v>
      </c>
      <c r="M3272" s="48">
        <v>10804</v>
      </c>
      <c r="N3272" s="48">
        <v>24494</v>
      </c>
      <c r="O3272" s="48">
        <v>3918</v>
      </c>
      <c r="P3272" s="48">
        <v>20415</v>
      </c>
      <c r="Q3272" s="48">
        <v>24333</v>
      </c>
      <c r="R3272" s="48">
        <v>16</v>
      </c>
      <c r="S3272" s="48">
        <v>145</v>
      </c>
      <c r="T3272" s="48">
        <v>161</v>
      </c>
      <c r="U3272" s="48">
        <v>3934</v>
      </c>
      <c r="V3272" s="48">
        <v>20560</v>
      </c>
      <c r="W3272" s="156">
        <v>2965659</v>
      </c>
      <c r="X3272" s="156">
        <v>16473</v>
      </c>
      <c r="Y3272" s="156">
        <v>2982132</v>
      </c>
      <c r="Z3272" s="28">
        <v>0.99539999999999995</v>
      </c>
      <c r="AA3272" s="28">
        <v>0.93979999999999997</v>
      </c>
      <c r="AB3272" s="111">
        <v>107</v>
      </c>
      <c r="AC3272" s="28">
        <v>0.308</v>
      </c>
      <c r="AD3272" s="28">
        <v>8.43E-2</v>
      </c>
      <c r="AE3272" s="139">
        <v>931</v>
      </c>
      <c r="AF3272" s="139">
        <v>143</v>
      </c>
      <c r="AG3272" s="93">
        <v>1265</v>
      </c>
      <c r="AH3272" s="93">
        <v>2852</v>
      </c>
    </row>
    <row r="3273" spans="1:34">
      <c r="A3273" s="13" t="s">
        <v>130</v>
      </c>
      <c r="B3273" s="2" t="s">
        <v>75</v>
      </c>
      <c r="C3273" s="14" t="s">
        <v>186</v>
      </c>
      <c r="D3273" s="2">
        <v>2016</v>
      </c>
      <c r="E3273" s="14">
        <v>2016</v>
      </c>
      <c r="F3273" s="14" t="s">
        <v>102</v>
      </c>
      <c r="G3273" s="93">
        <v>588</v>
      </c>
      <c r="H3273" s="93">
        <v>5990</v>
      </c>
      <c r="I3273" s="93">
        <v>1</v>
      </c>
      <c r="J3273" s="93">
        <v>16</v>
      </c>
      <c r="K3273" s="93">
        <v>589</v>
      </c>
      <c r="L3273" s="93">
        <v>6006</v>
      </c>
      <c r="M3273" s="48">
        <v>6595</v>
      </c>
      <c r="N3273" s="48">
        <v>12382</v>
      </c>
      <c r="O3273" s="48">
        <v>1510</v>
      </c>
      <c r="P3273" s="48">
        <v>10830</v>
      </c>
      <c r="Q3273" s="48">
        <v>12340</v>
      </c>
      <c r="R3273" s="48">
        <v>4</v>
      </c>
      <c r="S3273" s="48">
        <v>38</v>
      </c>
      <c r="T3273" s="48">
        <v>42</v>
      </c>
      <c r="U3273" s="48">
        <v>1514</v>
      </c>
      <c r="V3273" s="48">
        <v>10868</v>
      </c>
      <c r="W3273" s="156">
        <v>1673819</v>
      </c>
      <c r="X3273" s="156">
        <v>3821</v>
      </c>
      <c r="Y3273" s="156">
        <v>1677640</v>
      </c>
      <c r="Z3273" s="28">
        <v>0.96030000000000004</v>
      </c>
      <c r="AA3273" s="28">
        <v>0.85370000000000001</v>
      </c>
      <c r="AB3273" s="111">
        <v>107</v>
      </c>
      <c r="AC3273" s="28">
        <v>0.308</v>
      </c>
      <c r="AD3273" s="28">
        <v>8.43E-2</v>
      </c>
      <c r="AE3273" s="139">
        <v>471</v>
      </c>
      <c r="AF3273" s="139">
        <v>74</v>
      </c>
      <c r="AG3273" s="93">
        <v>392</v>
      </c>
      <c r="AH3273" s="93">
        <v>793</v>
      </c>
    </row>
    <row r="3274" spans="1:34">
      <c r="A3274" s="13" t="s">
        <v>131</v>
      </c>
      <c r="B3274" s="2" t="s">
        <v>75</v>
      </c>
      <c r="C3274" s="14" t="s">
        <v>186</v>
      </c>
      <c r="D3274" s="2">
        <v>2016</v>
      </c>
      <c r="E3274" s="14">
        <v>2016</v>
      </c>
      <c r="F3274" s="14" t="s">
        <v>102</v>
      </c>
      <c r="G3274" s="93">
        <v>221</v>
      </c>
      <c r="H3274" s="93">
        <v>1346</v>
      </c>
      <c r="I3274" s="93">
        <v>0</v>
      </c>
      <c r="J3274" s="93">
        <v>1</v>
      </c>
      <c r="K3274" s="93">
        <v>221</v>
      </c>
      <c r="L3274" s="93">
        <v>1347</v>
      </c>
      <c r="M3274" s="48">
        <v>1568</v>
      </c>
      <c r="N3274" s="48">
        <v>3120</v>
      </c>
      <c r="O3274" s="48">
        <v>610</v>
      </c>
      <c r="P3274" s="48">
        <v>2506</v>
      </c>
      <c r="Q3274" s="48">
        <v>3116</v>
      </c>
      <c r="R3274" s="48">
        <v>0</v>
      </c>
      <c r="S3274" s="48">
        <v>4</v>
      </c>
      <c r="T3274" s="48">
        <v>4</v>
      </c>
      <c r="U3274" s="48">
        <v>610</v>
      </c>
      <c r="V3274" s="48">
        <v>2510</v>
      </c>
      <c r="W3274" s="156">
        <v>437851</v>
      </c>
      <c r="X3274" s="156">
        <v>0</v>
      </c>
      <c r="Y3274" s="156">
        <v>437851</v>
      </c>
      <c r="Z3274" s="28">
        <v>0.87339999999999995</v>
      </c>
      <c r="AA3274" s="28">
        <v>0.71189999999999998</v>
      </c>
      <c r="AB3274" s="111">
        <v>107</v>
      </c>
      <c r="AC3274" s="28">
        <v>0.308</v>
      </c>
      <c r="AD3274" s="28">
        <v>8.43E-2</v>
      </c>
      <c r="AE3274" s="139">
        <v>155</v>
      </c>
      <c r="AF3274" s="139">
        <v>26</v>
      </c>
      <c r="AG3274" s="93">
        <v>87</v>
      </c>
      <c r="AH3274" s="93">
        <v>161</v>
      </c>
    </row>
    <row r="3275" spans="1:34">
      <c r="A3275" s="13" t="s">
        <v>132</v>
      </c>
      <c r="B3275" s="2" t="s">
        <v>76</v>
      </c>
      <c r="C3275" s="14" t="s">
        <v>186</v>
      </c>
      <c r="D3275" s="2">
        <v>2016</v>
      </c>
      <c r="E3275" s="14">
        <v>2016</v>
      </c>
      <c r="F3275" s="14" t="s">
        <v>102</v>
      </c>
      <c r="G3275" s="93">
        <v>84998</v>
      </c>
      <c r="H3275" s="93">
        <v>464256</v>
      </c>
      <c r="I3275" s="93">
        <v>912</v>
      </c>
      <c r="J3275" s="93">
        <v>5393</v>
      </c>
      <c r="K3275" s="93">
        <v>85910</v>
      </c>
      <c r="L3275" s="93">
        <v>469649</v>
      </c>
      <c r="M3275" s="48">
        <v>555559</v>
      </c>
      <c r="N3275" s="48">
        <v>1111039</v>
      </c>
      <c r="O3275" s="48">
        <v>210851</v>
      </c>
      <c r="P3275" s="48">
        <v>885926</v>
      </c>
      <c r="Q3275" s="48">
        <v>1096777</v>
      </c>
      <c r="R3275" s="48">
        <v>3086</v>
      </c>
      <c r="S3275" s="48">
        <v>11176</v>
      </c>
      <c r="T3275" s="48">
        <v>14262</v>
      </c>
      <c r="U3275" s="48">
        <v>213937</v>
      </c>
      <c r="V3275" s="48">
        <v>897102</v>
      </c>
      <c r="W3275" s="156">
        <v>161696413</v>
      </c>
      <c r="X3275" s="156">
        <v>1878622</v>
      </c>
      <c r="Y3275" s="156">
        <v>163575035</v>
      </c>
      <c r="Z3275" s="28">
        <v>0.95269999999999999</v>
      </c>
      <c r="AA3275" s="28">
        <v>0.83030000000000004</v>
      </c>
      <c r="AB3275" s="111">
        <v>168</v>
      </c>
      <c r="AC3275" s="28">
        <v>0.55400000000000005</v>
      </c>
      <c r="AD3275" s="28">
        <v>8.6999999999999994E-2</v>
      </c>
      <c r="AE3275" s="139">
        <v>37082</v>
      </c>
      <c r="AF3275" s="139">
        <v>7011</v>
      </c>
      <c r="AG3275" s="93">
        <v>96402</v>
      </c>
      <c r="AH3275" s="93">
        <v>195383</v>
      </c>
    </row>
    <row r="3276" spans="1:34">
      <c r="A3276" s="13" t="s">
        <v>133</v>
      </c>
      <c r="B3276" s="2" t="s">
        <v>75</v>
      </c>
      <c r="C3276" s="14" t="s">
        <v>186</v>
      </c>
      <c r="D3276" s="2">
        <v>2016</v>
      </c>
      <c r="E3276" s="14">
        <v>2016</v>
      </c>
      <c r="F3276" s="14" t="s">
        <v>102</v>
      </c>
      <c r="G3276" s="93">
        <v>1679</v>
      </c>
      <c r="H3276" s="93">
        <v>10197</v>
      </c>
      <c r="I3276" s="93">
        <v>3</v>
      </c>
      <c r="J3276" s="93">
        <v>20</v>
      </c>
      <c r="K3276" s="93">
        <v>1682</v>
      </c>
      <c r="L3276" s="93">
        <v>10217</v>
      </c>
      <c r="M3276" s="48">
        <v>11899</v>
      </c>
      <c r="N3276" s="48">
        <v>28821</v>
      </c>
      <c r="O3276" s="48">
        <v>4626</v>
      </c>
      <c r="P3276" s="48">
        <v>24118</v>
      </c>
      <c r="Q3276" s="48">
        <v>28744</v>
      </c>
      <c r="R3276" s="48">
        <v>10</v>
      </c>
      <c r="S3276" s="48">
        <v>67</v>
      </c>
      <c r="T3276" s="48">
        <v>77</v>
      </c>
      <c r="U3276" s="48">
        <v>4636</v>
      </c>
      <c r="V3276" s="48">
        <v>24185</v>
      </c>
      <c r="W3276" s="156">
        <v>3764197</v>
      </c>
      <c r="X3276" s="156">
        <v>6273</v>
      </c>
      <c r="Y3276" s="156">
        <v>3770470</v>
      </c>
      <c r="Z3276" s="28">
        <v>0.98950000000000005</v>
      </c>
      <c r="AA3276" s="28">
        <v>0.95809999999999995</v>
      </c>
      <c r="AB3276" s="111">
        <v>107</v>
      </c>
      <c r="AC3276" s="28">
        <v>0.308</v>
      </c>
      <c r="AD3276" s="28">
        <v>8.43E-2</v>
      </c>
      <c r="AE3276" s="139">
        <v>798</v>
      </c>
      <c r="AF3276" s="139">
        <v>112</v>
      </c>
      <c r="AG3276" s="93">
        <v>2687</v>
      </c>
      <c r="AH3276" s="93">
        <v>6492</v>
      </c>
    </row>
    <row r="3277" spans="1:34">
      <c r="A3277" s="13" t="s">
        <v>134</v>
      </c>
      <c r="B3277" s="2" t="s">
        <v>75</v>
      </c>
      <c r="C3277" s="14" t="s">
        <v>186</v>
      </c>
      <c r="D3277" s="2">
        <v>2016</v>
      </c>
      <c r="E3277" s="14">
        <v>2016</v>
      </c>
      <c r="F3277" s="14" t="s">
        <v>102</v>
      </c>
      <c r="G3277" s="93">
        <v>561</v>
      </c>
      <c r="H3277" s="93">
        <v>5557</v>
      </c>
      <c r="I3277" s="93">
        <v>13</v>
      </c>
      <c r="J3277" s="93">
        <v>156</v>
      </c>
      <c r="K3277" s="93">
        <v>574</v>
      </c>
      <c r="L3277" s="93">
        <v>5713</v>
      </c>
      <c r="M3277" s="48">
        <v>6287</v>
      </c>
      <c r="N3277" s="48">
        <v>10315</v>
      </c>
      <c r="O3277" s="48">
        <v>1256</v>
      </c>
      <c r="P3277" s="48">
        <v>8667</v>
      </c>
      <c r="Q3277" s="48">
        <v>9923</v>
      </c>
      <c r="R3277" s="48">
        <v>38</v>
      </c>
      <c r="S3277" s="48">
        <v>354</v>
      </c>
      <c r="T3277" s="48">
        <v>392</v>
      </c>
      <c r="U3277" s="48">
        <v>1294</v>
      </c>
      <c r="V3277" s="48">
        <v>9021</v>
      </c>
      <c r="W3277" s="156">
        <v>1416491</v>
      </c>
      <c r="X3277" s="156">
        <v>35765</v>
      </c>
      <c r="Y3277" s="156">
        <v>1452256</v>
      </c>
      <c r="Z3277" s="28">
        <v>0.98309999999999997</v>
      </c>
      <c r="AA3277" s="28">
        <v>0.90749999999999997</v>
      </c>
      <c r="AB3277" s="111">
        <v>107</v>
      </c>
      <c r="AC3277" s="28">
        <v>0.308</v>
      </c>
      <c r="AD3277" s="28">
        <v>8.43E-2</v>
      </c>
      <c r="AE3277" s="139">
        <v>538</v>
      </c>
      <c r="AF3277" s="139">
        <v>128</v>
      </c>
      <c r="AG3277" s="93">
        <v>1239</v>
      </c>
      <c r="AH3277" s="93">
        <v>2275</v>
      </c>
    </row>
    <row r="3278" spans="1:34">
      <c r="A3278" s="13" t="s">
        <v>135</v>
      </c>
      <c r="B3278" s="2" t="s">
        <v>75</v>
      </c>
      <c r="C3278" s="14" t="s">
        <v>186</v>
      </c>
      <c r="D3278" s="2">
        <v>2016</v>
      </c>
      <c r="E3278" s="14">
        <v>2016</v>
      </c>
      <c r="F3278" s="14" t="s">
        <v>102</v>
      </c>
      <c r="G3278" s="93">
        <v>101</v>
      </c>
      <c r="H3278" s="93">
        <v>984</v>
      </c>
      <c r="I3278" s="93">
        <v>1</v>
      </c>
      <c r="J3278" s="93">
        <v>3</v>
      </c>
      <c r="K3278" s="93">
        <v>102</v>
      </c>
      <c r="L3278" s="93">
        <v>987</v>
      </c>
      <c r="M3278" s="48">
        <v>1089</v>
      </c>
      <c r="N3278" s="48">
        <v>2003</v>
      </c>
      <c r="O3278" s="48">
        <v>273</v>
      </c>
      <c r="P3278" s="48">
        <v>1725</v>
      </c>
      <c r="Q3278" s="48">
        <v>1998</v>
      </c>
      <c r="R3278" s="48">
        <v>1</v>
      </c>
      <c r="S3278" s="48">
        <v>4</v>
      </c>
      <c r="T3278" s="48">
        <v>5</v>
      </c>
      <c r="U3278" s="48">
        <v>274</v>
      </c>
      <c r="V3278" s="48">
        <v>1729</v>
      </c>
      <c r="W3278" s="156">
        <v>269281</v>
      </c>
      <c r="X3278" s="156">
        <v>616</v>
      </c>
      <c r="Y3278" s="156">
        <v>269897</v>
      </c>
      <c r="Z3278" s="28">
        <v>0.93179999999999996</v>
      </c>
      <c r="AA3278" s="28">
        <v>0.9143</v>
      </c>
      <c r="AB3278" s="111">
        <v>107</v>
      </c>
      <c r="AC3278" s="28">
        <v>0.308</v>
      </c>
      <c r="AD3278" s="28">
        <v>8.43E-2</v>
      </c>
      <c r="AE3278" s="139">
        <v>72</v>
      </c>
      <c r="AF3278" s="139">
        <v>11</v>
      </c>
      <c r="AG3278" s="93">
        <v>29</v>
      </c>
      <c r="AH3278" s="93">
        <v>49</v>
      </c>
    </row>
    <row r="3279" spans="1:34">
      <c r="A3279" s="13" t="s">
        <v>136</v>
      </c>
      <c r="B3279" s="2" t="s">
        <v>75</v>
      </c>
      <c r="C3279" s="14" t="s">
        <v>186</v>
      </c>
      <c r="D3279" s="2">
        <v>2016</v>
      </c>
      <c r="E3279" s="14">
        <v>2016</v>
      </c>
      <c r="F3279" s="14" t="s">
        <v>102</v>
      </c>
      <c r="G3279" s="93">
        <v>576</v>
      </c>
      <c r="H3279" s="93">
        <v>6142</v>
      </c>
      <c r="I3279" s="93">
        <v>1</v>
      </c>
      <c r="J3279" s="93">
        <v>21</v>
      </c>
      <c r="K3279" s="93">
        <v>577</v>
      </c>
      <c r="L3279" s="93">
        <v>6163</v>
      </c>
      <c r="M3279" s="48">
        <v>6740</v>
      </c>
      <c r="N3279" s="48">
        <v>12579</v>
      </c>
      <c r="O3279" s="48">
        <v>1476</v>
      </c>
      <c r="P3279" s="48">
        <v>11046</v>
      </c>
      <c r="Q3279" s="48">
        <v>12522</v>
      </c>
      <c r="R3279" s="48">
        <v>4</v>
      </c>
      <c r="S3279" s="48">
        <v>53</v>
      </c>
      <c r="T3279" s="48">
        <v>57</v>
      </c>
      <c r="U3279" s="48">
        <v>1480</v>
      </c>
      <c r="V3279" s="48">
        <v>11099</v>
      </c>
      <c r="W3279" s="156">
        <v>1749370</v>
      </c>
      <c r="X3279" s="156">
        <v>6995</v>
      </c>
      <c r="Y3279" s="156">
        <v>1756365</v>
      </c>
      <c r="Z3279" s="28">
        <v>0.93259999999999998</v>
      </c>
      <c r="AA3279" s="28">
        <v>0.96840000000000004</v>
      </c>
      <c r="AB3279" s="111">
        <v>107</v>
      </c>
      <c r="AC3279" s="28">
        <v>0.308</v>
      </c>
      <c r="AD3279" s="28">
        <v>8.43E-2</v>
      </c>
      <c r="AE3279" s="139">
        <v>632</v>
      </c>
      <c r="AF3279" s="139">
        <v>61</v>
      </c>
      <c r="AG3279" s="93">
        <v>544</v>
      </c>
      <c r="AH3279" s="93">
        <v>1196</v>
      </c>
    </row>
    <row r="3280" spans="1:34">
      <c r="A3280" s="13" t="s">
        <v>137</v>
      </c>
      <c r="B3280" s="2" t="s">
        <v>75</v>
      </c>
      <c r="C3280" s="14" t="s">
        <v>186</v>
      </c>
      <c r="D3280" s="2">
        <v>2016</v>
      </c>
      <c r="E3280" s="14">
        <v>2016</v>
      </c>
      <c r="F3280" s="14" t="s">
        <v>102</v>
      </c>
      <c r="G3280" s="93">
        <v>3874</v>
      </c>
      <c r="H3280" s="93">
        <v>20596</v>
      </c>
      <c r="I3280" s="93">
        <v>9</v>
      </c>
      <c r="J3280" s="93">
        <v>36</v>
      </c>
      <c r="K3280" s="93">
        <v>3883</v>
      </c>
      <c r="L3280" s="93">
        <v>20632</v>
      </c>
      <c r="M3280" s="48">
        <v>24515</v>
      </c>
      <c r="N3280" s="48">
        <v>56382</v>
      </c>
      <c r="O3280" s="48">
        <v>10334</v>
      </c>
      <c r="P3280" s="48">
        <v>45915</v>
      </c>
      <c r="Q3280" s="48">
        <v>56249</v>
      </c>
      <c r="R3280" s="48">
        <v>27</v>
      </c>
      <c r="S3280" s="48">
        <v>106</v>
      </c>
      <c r="T3280" s="48">
        <v>133</v>
      </c>
      <c r="U3280" s="48">
        <v>10361</v>
      </c>
      <c r="V3280" s="48">
        <v>46021</v>
      </c>
      <c r="W3280" s="156">
        <v>7501058</v>
      </c>
      <c r="X3280" s="156">
        <v>13191</v>
      </c>
      <c r="Y3280" s="156">
        <v>7514249</v>
      </c>
      <c r="Z3280" s="28">
        <v>0.91459999999999997</v>
      </c>
      <c r="AA3280" s="28">
        <v>0.95920000000000005</v>
      </c>
      <c r="AB3280" s="111">
        <v>8</v>
      </c>
      <c r="AC3280" s="28">
        <v>0.375</v>
      </c>
      <c r="AD3280" s="28">
        <v>2.3400000000000001E-2</v>
      </c>
      <c r="AE3280" s="139">
        <v>1756</v>
      </c>
      <c r="AF3280" s="139">
        <v>273</v>
      </c>
      <c r="AG3280" s="93">
        <v>3767</v>
      </c>
      <c r="AH3280" s="93">
        <v>8639</v>
      </c>
    </row>
    <row r="3281" spans="1:34">
      <c r="A3281" s="13" t="s">
        <v>138</v>
      </c>
      <c r="B3281" s="2" t="s">
        <v>75</v>
      </c>
      <c r="C3281" s="14" t="s">
        <v>186</v>
      </c>
      <c r="D3281" s="2">
        <v>2016</v>
      </c>
      <c r="E3281" s="14">
        <v>2016</v>
      </c>
      <c r="F3281" s="14" t="s">
        <v>102</v>
      </c>
      <c r="G3281" s="93">
        <v>73</v>
      </c>
      <c r="H3281" s="93">
        <v>447</v>
      </c>
      <c r="I3281" s="93">
        <v>1</v>
      </c>
      <c r="J3281" s="93">
        <v>0</v>
      </c>
      <c r="K3281" s="93">
        <v>74</v>
      </c>
      <c r="L3281" s="93">
        <v>447</v>
      </c>
      <c r="M3281" s="48">
        <v>521</v>
      </c>
      <c r="N3281" s="48">
        <v>1067</v>
      </c>
      <c r="O3281" s="48">
        <v>177</v>
      </c>
      <c r="P3281" s="48">
        <v>888</v>
      </c>
      <c r="Q3281" s="48">
        <v>1065</v>
      </c>
      <c r="R3281" s="48">
        <v>2</v>
      </c>
      <c r="S3281" s="48">
        <v>0</v>
      </c>
      <c r="T3281" s="48">
        <v>2</v>
      </c>
      <c r="U3281" s="48">
        <v>179</v>
      </c>
      <c r="V3281" s="48">
        <v>888</v>
      </c>
      <c r="W3281" s="156">
        <v>141767</v>
      </c>
      <c r="X3281" s="156">
        <v>121</v>
      </c>
      <c r="Y3281" s="156">
        <v>141888</v>
      </c>
      <c r="Z3281" s="28">
        <v>0.96150000000000002</v>
      </c>
      <c r="AA3281" s="28">
        <v>0.90910000000000002</v>
      </c>
      <c r="AB3281" s="111">
        <v>107</v>
      </c>
      <c r="AC3281" s="28">
        <v>0.308</v>
      </c>
      <c r="AD3281" s="28">
        <v>8.43E-2</v>
      </c>
      <c r="AE3281" s="139">
        <v>43</v>
      </c>
      <c r="AF3281" s="139">
        <v>2</v>
      </c>
      <c r="AG3281" s="93">
        <v>42</v>
      </c>
      <c r="AH3281" s="93">
        <v>78</v>
      </c>
    </row>
    <row r="3282" spans="1:34">
      <c r="A3282" s="13" t="s">
        <v>139</v>
      </c>
      <c r="B3282" s="2" t="s">
        <v>75</v>
      </c>
      <c r="C3282" s="14" t="s">
        <v>186</v>
      </c>
      <c r="D3282" s="2">
        <v>2016</v>
      </c>
      <c r="E3282" s="14">
        <v>2016</v>
      </c>
      <c r="F3282" s="14" t="s">
        <v>102</v>
      </c>
      <c r="G3282" s="93">
        <v>16</v>
      </c>
      <c r="H3282" s="93">
        <v>436</v>
      </c>
      <c r="I3282" s="93">
        <v>0</v>
      </c>
      <c r="J3282" s="93">
        <v>1</v>
      </c>
      <c r="K3282" s="93">
        <v>16</v>
      </c>
      <c r="L3282" s="93">
        <v>437</v>
      </c>
      <c r="M3282" s="48">
        <v>453</v>
      </c>
      <c r="N3282" s="48">
        <v>800</v>
      </c>
      <c r="O3282" s="48">
        <v>44</v>
      </c>
      <c r="P3282" s="48">
        <v>753</v>
      </c>
      <c r="Q3282" s="48">
        <v>797</v>
      </c>
      <c r="R3282" s="48">
        <v>0</v>
      </c>
      <c r="S3282" s="48">
        <v>3</v>
      </c>
      <c r="T3282" s="48">
        <v>3</v>
      </c>
      <c r="U3282" s="48">
        <v>44</v>
      </c>
      <c r="V3282" s="48">
        <v>756</v>
      </c>
      <c r="W3282" s="156">
        <v>108612</v>
      </c>
      <c r="X3282" s="156">
        <v>308</v>
      </c>
      <c r="Y3282" s="156">
        <v>108920</v>
      </c>
      <c r="Z3282" s="28">
        <v>1</v>
      </c>
      <c r="AA3282" s="28">
        <v>1</v>
      </c>
      <c r="AB3282" s="111">
        <v>107</v>
      </c>
      <c r="AC3282" s="28">
        <v>0.308</v>
      </c>
      <c r="AD3282" s="28">
        <v>8.43E-2</v>
      </c>
      <c r="AE3282" s="139">
        <v>39</v>
      </c>
      <c r="AF3282" s="139">
        <v>8</v>
      </c>
      <c r="AG3282" s="93">
        <v>64</v>
      </c>
      <c r="AH3282" s="93">
        <v>135</v>
      </c>
    </row>
    <row r="3283" spans="1:34">
      <c r="A3283" s="13" t="s">
        <v>140</v>
      </c>
      <c r="B3283" s="2" t="s">
        <v>75</v>
      </c>
      <c r="C3283" s="14" t="s">
        <v>186</v>
      </c>
      <c r="D3283" s="2">
        <v>2016</v>
      </c>
      <c r="E3283" s="14">
        <v>2016</v>
      </c>
      <c r="F3283" s="14" t="s">
        <v>102</v>
      </c>
      <c r="G3283" s="93">
        <v>2187</v>
      </c>
      <c r="H3283" s="93">
        <v>19206</v>
      </c>
      <c r="I3283" s="93">
        <v>5</v>
      </c>
      <c r="J3283" s="93">
        <v>94</v>
      </c>
      <c r="K3283" s="93">
        <v>2192</v>
      </c>
      <c r="L3283" s="93">
        <v>19300</v>
      </c>
      <c r="M3283" s="48">
        <v>21492</v>
      </c>
      <c r="N3283" s="48">
        <v>46916</v>
      </c>
      <c r="O3283" s="48">
        <v>5563</v>
      </c>
      <c r="P3283" s="48">
        <v>41068</v>
      </c>
      <c r="Q3283" s="48">
        <v>46631</v>
      </c>
      <c r="R3283" s="48">
        <v>18</v>
      </c>
      <c r="S3283" s="48">
        <v>267</v>
      </c>
      <c r="T3283" s="48">
        <v>285</v>
      </c>
      <c r="U3283" s="48">
        <v>5581</v>
      </c>
      <c r="V3283" s="48">
        <v>41335</v>
      </c>
      <c r="W3283" s="156">
        <v>5996026</v>
      </c>
      <c r="X3283" s="156">
        <v>24136</v>
      </c>
      <c r="Y3283" s="156">
        <v>6020162</v>
      </c>
      <c r="Z3283" s="28">
        <v>0.99199999999999999</v>
      </c>
      <c r="AA3283" s="28">
        <v>0.97060000000000002</v>
      </c>
      <c r="AB3283" s="111">
        <v>11</v>
      </c>
      <c r="AC3283" s="28">
        <v>9.0999999999999998E-2</v>
      </c>
      <c r="AD3283" s="28">
        <v>4.0099999999999997E-2</v>
      </c>
      <c r="AE3283" s="139">
        <v>2022</v>
      </c>
      <c r="AF3283" s="139">
        <v>471</v>
      </c>
      <c r="AG3283" s="93">
        <v>6360</v>
      </c>
      <c r="AH3283" s="93">
        <v>14365</v>
      </c>
    </row>
    <row r="3284" spans="1:34">
      <c r="A3284" s="13" t="s">
        <v>141</v>
      </c>
      <c r="B3284" s="2" t="s">
        <v>75</v>
      </c>
      <c r="C3284" s="14" t="s">
        <v>186</v>
      </c>
      <c r="D3284" s="2">
        <v>2016</v>
      </c>
      <c r="E3284" s="14">
        <v>2016</v>
      </c>
      <c r="F3284" s="14" t="s">
        <v>102</v>
      </c>
      <c r="G3284" s="93">
        <v>297</v>
      </c>
      <c r="H3284" s="93">
        <v>3187</v>
      </c>
      <c r="I3284" s="93">
        <v>3</v>
      </c>
      <c r="J3284" s="93">
        <v>20</v>
      </c>
      <c r="K3284" s="93">
        <v>300</v>
      </c>
      <c r="L3284" s="93">
        <v>3207</v>
      </c>
      <c r="M3284" s="48">
        <v>3507</v>
      </c>
      <c r="N3284" s="48">
        <v>7150</v>
      </c>
      <c r="O3284" s="48">
        <v>730</v>
      </c>
      <c r="P3284" s="48">
        <v>6354</v>
      </c>
      <c r="Q3284" s="48">
        <v>7084</v>
      </c>
      <c r="R3284" s="48">
        <v>10</v>
      </c>
      <c r="S3284" s="48">
        <v>56</v>
      </c>
      <c r="T3284" s="48">
        <v>66</v>
      </c>
      <c r="U3284" s="48">
        <v>740</v>
      </c>
      <c r="V3284" s="48">
        <v>6410</v>
      </c>
      <c r="W3284" s="156">
        <v>871069</v>
      </c>
      <c r="X3284" s="156">
        <v>4831</v>
      </c>
      <c r="Y3284" s="156">
        <v>875900</v>
      </c>
      <c r="Z3284" s="28">
        <v>0.98799999999999999</v>
      </c>
      <c r="AA3284" s="28">
        <v>0.92220000000000002</v>
      </c>
      <c r="AB3284" s="111">
        <v>107</v>
      </c>
      <c r="AC3284" s="28">
        <v>0.308</v>
      </c>
      <c r="AD3284" s="28">
        <v>8.43E-2</v>
      </c>
      <c r="AE3284" s="139">
        <v>339</v>
      </c>
      <c r="AF3284" s="139">
        <v>73</v>
      </c>
      <c r="AG3284" s="93">
        <v>719</v>
      </c>
      <c r="AH3284" s="93">
        <v>1521</v>
      </c>
    </row>
    <row r="3285" spans="1:34">
      <c r="A3285" s="13" t="s">
        <v>142</v>
      </c>
      <c r="B3285" s="2" t="s">
        <v>75</v>
      </c>
      <c r="C3285" s="14" t="s">
        <v>186</v>
      </c>
      <c r="D3285" s="2">
        <v>2016</v>
      </c>
      <c r="E3285" s="14">
        <v>2016</v>
      </c>
      <c r="F3285" s="14" t="s">
        <v>102</v>
      </c>
      <c r="G3285" s="93">
        <v>254</v>
      </c>
      <c r="H3285" s="93">
        <v>4111</v>
      </c>
      <c r="I3285" s="93">
        <v>0</v>
      </c>
      <c r="J3285" s="93">
        <v>7</v>
      </c>
      <c r="K3285" s="93">
        <v>254</v>
      </c>
      <c r="L3285" s="93">
        <v>4118</v>
      </c>
      <c r="M3285" s="48">
        <v>4372</v>
      </c>
      <c r="N3285" s="48">
        <v>7632</v>
      </c>
      <c r="O3285" s="48">
        <v>646</v>
      </c>
      <c r="P3285" s="48">
        <v>6968</v>
      </c>
      <c r="Q3285" s="48">
        <v>7614</v>
      </c>
      <c r="R3285" s="48">
        <v>0</v>
      </c>
      <c r="S3285" s="48">
        <v>18</v>
      </c>
      <c r="T3285" s="48">
        <v>18</v>
      </c>
      <c r="U3285" s="48">
        <v>646</v>
      </c>
      <c r="V3285" s="48">
        <v>6986</v>
      </c>
      <c r="W3285" s="156">
        <v>1048728</v>
      </c>
      <c r="X3285" s="156">
        <v>1673</v>
      </c>
      <c r="Y3285" s="156">
        <v>1050401</v>
      </c>
      <c r="Z3285" s="28">
        <v>0.94940000000000002</v>
      </c>
      <c r="AA3285" s="28">
        <v>0.83930000000000005</v>
      </c>
      <c r="AB3285" s="111">
        <v>107</v>
      </c>
      <c r="AC3285" s="28">
        <v>0.308</v>
      </c>
      <c r="AD3285" s="28">
        <v>8.43E-2</v>
      </c>
      <c r="AE3285" s="139">
        <v>421</v>
      </c>
      <c r="AF3285" s="139">
        <v>110</v>
      </c>
      <c r="AG3285" s="93">
        <v>135</v>
      </c>
      <c r="AH3285" s="93">
        <v>241</v>
      </c>
    </row>
    <row r="3286" spans="1:34">
      <c r="A3286" s="13" t="s">
        <v>143</v>
      </c>
      <c r="B3286" s="2" t="s">
        <v>74</v>
      </c>
      <c r="C3286" s="14" t="s">
        <v>186</v>
      </c>
      <c r="D3286" s="2">
        <v>2016</v>
      </c>
      <c r="E3286" s="14">
        <v>2016</v>
      </c>
      <c r="F3286" s="14" t="s">
        <v>102</v>
      </c>
      <c r="G3286" s="93">
        <v>10766</v>
      </c>
      <c r="H3286" s="93">
        <v>111034</v>
      </c>
      <c r="I3286" s="93">
        <v>87</v>
      </c>
      <c r="J3286" s="93">
        <v>1906</v>
      </c>
      <c r="K3286" s="93">
        <v>10853</v>
      </c>
      <c r="L3286" s="93">
        <v>112940</v>
      </c>
      <c r="M3286" s="48">
        <v>123793</v>
      </c>
      <c r="N3286" s="48">
        <v>252589</v>
      </c>
      <c r="O3286" s="48">
        <v>27641</v>
      </c>
      <c r="P3286" s="48">
        <v>220538</v>
      </c>
      <c r="Q3286" s="48">
        <v>248179</v>
      </c>
      <c r="R3286" s="48">
        <v>301</v>
      </c>
      <c r="S3286" s="48">
        <v>4109</v>
      </c>
      <c r="T3286" s="48">
        <v>4410</v>
      </c>
      <c r="U3286" s="48">
        <v>27942</v>
      </c>
      <c r="V3286" s="48">
        <v>224647</v>
      </c>
      <c r="W3286" s="156">
        <v>33690814</v>
      </c>
      <c r="X3286" s="156">
        <v>516531</v>
      </c>
      <c r="Y3286" s="156">
        <v>34207345</v>
      </c>
      <c r="Z3286" s="28">
        <v>0.99019999999999997</v>
      </c>
      <c r="AA3286" s="28">
        <v>1</v>
      </c>
      <c r="AB3286" s="111">
        <v>51</v>
      </c>
      <c r="AC3286" s="28">
        <v>0.43099999999999999</v>
      </c>
      <c r="AD3286" s="28">
        <v>4.7100000000000003E-2</v>
      </c>
      <c r="AE3286" s="139">
        <v>9258</v>
      </c>
      <c r="AF3286" s="139">
        <v>2459</v>
      </c>
      <c r="AG3286" s="93">
        <v>26851</v>
      </c>
      <c r="AH3286" s="93">
        <v>58801</v>
      </c>
    </row>
    <row r="3287" spans="1:34">
      <c r="A3287" s="13" t="s">
        <v>144</v>
      </c>
      <c r="B3287" s="2" t="s">
        <v>74</v>
      </c>
      <c r="C3287" s="14" t="s">
        <v>186</v>
      </c>
      <c r="D3287" s="2">
        <v>2016</v>
      </c>
      <c r="E3287" s="14">
        <v>2016</v>
      </c>
      <c r="F3287" s="14" t="s">
        <v>102</v>
      </c>
      <c r="G3287" s="93">
        <v>702</v>
      </c>
      <c r="H3287" s="93">
        <v>8592</v>
      </c>
      <c r="I3287" s="93">
        <v>4</v>
      </c>
      <c r="J3287" s="93">
        <v>41</v>
      </c>
      <c r="K3287" s="93">
        <v>706</v>
      </c>
      <c r="L3287" s="93">
        <v>8633</v>
      </c>
      <c r="M3287" s="48">
        <v>9339</v>
      </c>
      <c r="N3287" s="48">
        <v>17562</v>
      </c>
      <c r="O3287" s="48">
        <v>1800</v>
      </c>
      <c r="P3287" s="48">
        <v>15664</v>
      </c>
      <c r="Q3287" s="48">
        <v>17464</v>
      </c>
      <c r="R3287" s="48">
        <v>14</v>
      </c>
      <c r="S3287" s="48">
        <v>84</v>
      </c>
      <c r="T3287" s="48">
        <v>98</v>
      </c>
      <c r="U3287" s="48">
        <v>1814</v>
      </c>
      <c r="V3287" s="48">
        <v>15748</v>
      </c>
      <c r="W3287" s="156">
        <v>2256617</v>
      </c>
      <c r="X3287" s="156">
        <v>11840</v>
      </c>
      <c r="Y3287" s="156">
        <v>2268457</v>
      </c>
      <c r="Z3287" s="28" t="s">
        <v>66</v>
      </c>
      <c r="AA3287" s="28" t="s">
        <v>66</v>
      </c>
      <c r="AB3287" s="111">
        <v>107</v>
      </c>
      <c r="AC3287" s="28">
        <v>0.308</v>
      </c>
      <c r="AD3287" s="28">
        <v>8.43E-2</v>
      </c>
      <c r="AE3287" s="139">
        <v>735</v>
      </c>
      <c r="AF3287" s="139">
        <v>292</v>
      </c>
      <c r="AG3287" s="93">
        <v>632</v>
      </c>
      <c r="AH3287" s="93">
        <v>1281</v>
      </c>
    </row>
    <row r="3288" spans="1:34">
      <c r="A3288" s="13" t="s">
        <v>145</v>
      </c>
      <c r="B3288" s="2" t="s">
        <v>75</v>
      </c>
      <c r="C3288" s="14" t="s">
        <v>186</v>
      </c>
      <c r="D3288" s="2">
        <v>2016</v>
      </c>
      <c r="E3288" s="14">
        <v>2016</v>
      </c>
      <c r="F3288" s="14" t="s">
        <v>102</v>
      </c>
      <c r="G3288" s="93">
        <v>80</v>
      </c>
      <c r="H3288" s="93">
        <v>1059</v>
      </c>
      <c r="I3288" s="93">
        <v>0</v>
      </c>
      <c r="J3288" s="93">
        <v>0</v>
      </c>
      <c r="K3288" s="93">
        <v>80</v>
      </c>
      <c r="L3288" s="93">
        <v>1059</v>
      </c>
      <c r="M3288" s="48">
        <v>1139</v>
      </c>
      <c r="N3288" s="48">
        <v>2078</v>
      </c>
      <c r="O3288" s="48">
        <v>196</v>
      </c>
      <c r="P3288" s="48">
        <v>1881</v>
      </c>
      <c r="Q3288" s="48">
        <v>2077</v>
      </c>
      <c r="R3288" s="48">
        <v>0</v>
      </c>
      <c r="S3288" s="48">
        <v>1</v>
      </c>
      <c r="T3288" s="48">
        <v>1</v>
      </c>
      <c r="U3288" s="48">
        <v>196</v>
      </c>
      <c r="V3288" s="48">
        <v>1882</v>
      </c>
      <c r="W3288" s="156">
        <v>281859</v>
      </c>
      <c r="X3288" s="156">
        <v>0</v>
      </c>
      <c r="Y3288" s="156">
        <v>281859</v>
      </c>
      <c r="Z3288" s="28">
        <v>1</v>
      </c>
      <c r="AA3288" s="28">
        <v>0.96299999999999997</v>
      </c>
      <c r="AB3288" s="111">
        <v>107</v>
      </c>
      <c r="AC3288" s="28">
        <v>0.308</v>
      </c>
      <c r="AD3288" s="28">
        <v>8.43E-2</v>
      </c>
      <c r="AE3288" s="139">
        <v>151</v>
      </c>
      <c r="AF3288" s="139">
        <v>24</v>
      </c>
      <c r="AG3288" s="93">
        <v>62</v>
      </c>
      <c r="AH3288" s="93">
        <v>96</v>
      </c>
    </row>
    <row r="3289" spans="1:34">
      <c r="A3289" s="13" t="s">
        <v>146</v>
      </c>
      <c r="B3289" s="2" t="s">
        <v>75</v>
      </c>
      <c r="C3289" s="14" t="s">
        <v>186</v>
      </c>
      <c r="D3289" s="2">
        <v>2016</v>
      </c>
      <c r="E3289" s="14">
        <v>2016</v>
      </c>
      <c r="F3289" s="14" t="s">
        <v>102</v>
      </c>
      <c r="G3289" s="93">
        <v>15356</v>
      </c>
      <c r="H3289" s="93">
        <v>114456</v>
      </c>
      <c r="I3289" s="93">
        <v>50</v>
      </c>
      <c r="J3289" s="93">
        <v>431</v>
      </c>
      <c r="K3289" s="93">
        <v>15406</v>
      </c>
      <c r="L3289" s="93">
        <v>114887</v>
      </c>
      <c r="M3289" s="48">
        <v>130293</v>
      </c>
      <c r="N3289" s="48">
        <v>289177</v>
      </c>
      <c r="O3289" s="48">
        <v>41554</v>
      </c>
      <c r="P3289" s="48">
        <v>246291</v>
      </c>
      <c r="Q3289" s="48">
        <v>287845</v>
      </c>
      <c r="R3289" s="48">
        <v>156</v>
      </c>
      <c r="S3289" s="48">
        <v>1176</v>
      </c>
      <c r="T3289" s="48">
        <v>1332</v>
      </c>
      <c r="U3289" s="48">
        <v>41710</v>
      </c>
      <c r="V3289" s="48">
        <v>247467</v>
      </c>
      <c r="W3289" s="156">
        <v>38509411</v>
      </c>
      <c r="X3289" s="156">
        <v>129705</v>
      </c>
      <c r="Y3289" s="156">
        <v>38639116</v>
      </c>
      <c r="Z3289" s="28">
        <v>0.99539999999999995</v>
      </c>
      <c r="AA3289" s="28">
        <v>0.94310000000000005</v>
      </c>
      <c r="AB3289" s="111">
        <v>45</v>
      </c>
      <c r="AC3289" s="28">
        <v>0.2</v>
      </c>
      <c r="AD3289" s="28">
        <v>3.5900000000000001E-2</v>
      </c>
      <c r="AE3289" s="139">
        <v>12411</v>
      </c>
      <c r="AF3289" s="139">
        <v>3392</v>
      </c>
      <c r="AG3289" s="93">
        <v>15053</v>
      </c>
      <c r="AH3289" s="93">
        <v>33963</v>
      </c>
    </row>
    <row r="3290" spans="1:34">
      <c r="A3290" s="13" t="s">
        <v>147</v>
      </c>
      <c r="B3290" s="2" t="s">
        <v>74</v>
      </c>
      <c r="C3290" s="14" t="s">
        <v>186</v>
      </c>
      <c r="D3290" s="2">
        <v>2016</v>
      </c>
      <c r="E3290" s="14">
        <v>2016</v>
      </c>
      <c r="F3290" s="14" t="s">
        <v>102</v>
      </c>
      <c r="G3290" s="93">
        <v>14551</v>
      </c>
      <c r="H3290" s="93">
        <v>86682</v>
      </c>
      <c r="I3290" s="93">
        <v>239</v>
      </c>
      <c r="J3290" s="93">
        <v>1020</v>
      </c>
      <c r="K3290" s="93">
        <v>14790</v>
      </c>
      <c r="L3290" s="93">
        <v>87702</v>
      </c>
      <c r="M3290" s="48">
        <v>102492</v>
      </c>
      <c r="N3290" s="48">
        <v>212948</v>
      </c>
      <c r="O3290" s="48">
        <v>37716</v>
      </c>
      <c r="P3290" s="48">
        <v>171998</v>
      </c>
      <c r="Q3290" s="48">
        <v>209714</v>
      </c>
      <c r="R3290" s="48">
        <v>917</v>
      </c>
      <c r="S3290" s="48">
        <v>2317</v>
      </c>
      <c r="T3290" s="48">
        <v>3234</v>
      </c>
      <c r="U3290" s="48">
        <v>38633</v>
      </c>
      <c r="V3290" s="48">
        <v>174315</v>
      </c>
      <c r="W3290" s="156">
        <v>30214479</v>
      </c>
      <c r="X3290" s="156">
        <v>402810</v>
      </c>
      <c r="Y3290" s="156">
        <v>30617289</v>
      </c>
      <c r="Z3290" s="28">
        <v>0.99339999999999995</v>
      </c>
      <c r="AA3290" s="28">
        <v>0.99119999999999997</v>
      </c>
      <c r="AB3290" s="111">
        <v>46</v>
      </c>
      <c r="AC3290" s="28">
        <v>0.435</v>
      </c>
      <c r="AD3290" s="28">
        <v>3.8600000000000002E-2</v>
      </c>
      <c r="AE3290" s="139">
        <v>9172</v>
      </c>
      <c r="AF3290" s="139">
        <v>2573</v>
      </c>
      <c r="AG3290" s="93">
        <v>8580</v>
      </c>
      <c r="AH3290" s="93">
        <v>17093</v>
      </c>
    </row>
    <row r="3291" spans="1:34">
      <c r="A3291" s="13" t="s">
        <v>148</v>
      </c>
      <c r="B3291" s="2" t="s">
        <v>75</v>
      </c>
      <c r="C3291" s="14" t="s">
        <v>186</v>
      </c>
      <c r="D3291" s="2">
        <v>2016</v>
      </c>
      <c r="E3291" s="14">
        <v>2016</v>
      </c>
      <c r="F3291" s="14" t="s">
        <v>102</v>
      </c>
      <c r="G3291" s="93">
        <v>256</v>
      </c>
      <c r="H3291" s="93">
        <v>2220</v>
      </c>
      <c r="I3291" s="93">
        <v>1</v>
      </c>
      <c r="J3291" s="93">
        <v>6</v>
      </c>
      <c r="K3291" s="93">
        <v>257</v>
      </c>
      <c r="L3291" s="93">
        <v>2226</v>
      </c>
      <c r="M3291" s="48">
        <v>2483</v>
      </c>
      <c r="N3291" s="48">
        <v>5466</v>
      </c>
      <c r="O3291" s="48">
        <v>666</v>
      </c>
      <c r="P3291" s="48">
        <v>4776</v>
      </c>
      <c r="Q3291" s="48">
        <v>5442</v>
      </c>
      <c r="R3291" s="48">
        <v>3</v>
      </c>
      <c r="S3291" s="48">
        <v>21</v>
      </c>
      <c r="T3291" s="48">
        <v>24</v>
      </c>
      <c r="U3291" s="48">
        <v>669</v>
      </c>
      <c r="V3291" s="48">
        <v>4797</v>
      </c>
      <c r="W3291" s="156">
        <v>698044</v>
      </c>
      <c r="X3291" s="156">
        <v>1640</v>
      </c>
      <c r="Y3291" s="156">
        <v>699684</v>
      </c>
      <c r="Z3291" s="28">
        <v>0.94950000000000001</v>
      </c>
      <c r="AA3291" s="28">
        <v>0.95079999999999998</v>
      </c>
      <c r="AB3291" s="111">
        <v>107</v>
      </c>
      <c r="AC3291" s="28">
        <v>0.308</v>
      </c>
      <c r="AD3291" s="28">
        <v>8.43E-2</v>
      </c>
      <c r="AE3291" s="139">
        <v>192</v>
      </c>
      <c r="AF3291" s="139">
        <v>44</v>
      </c>
      <c r="AG3291" s="93">
        <v>338</v>
      </c>
      <c r="AH3291" s="93">
        <v>779</v>
      </c>
    </row>
    <row r="3292" spans="1:34">
      <c r="A3292" s="13" t="s">
        <v>149</v>
      </c>
      <c r="B3292" s="2" t="s">
        <v>75</v>
      </c>
      <c r="C3292" s="14" t="s">
        <v>186</v>
      </c>
      <c r="D3292" s="2">
        <v>2016</v>
      </c>
      <c r="E3292" s="14">
        <v>2016</v>
      </c>
      <c r="F3292" s="14" t="s">
        <v>102</v>
      </c>
      <c r="G3292" s="93">
        <v>24716</v>
      </c>
      <c r="H3292" s="93">
        <v>155018</v>
      </c>
      <c r="I3292" s="93">
        <v>58</v>
      </c>
      <c r="J3292" s="93">
        <v>668</v>
      </c>
      <c r="K3292" s="93">
        <v>24774</v>
      </c>
      <c r="L3292" s="93">
        <v>155686</v>
      </c>
      <c r="M3292" s="48">
        <v>180460</v>
      </c>
      <c r="N3292" s="48">
        <v>393474</v>
      </c>
      <c r="O3292" s="48">
        <v>65574</v>
      </c>
      <c r="P3292" s="48">
        <v>326114</v>
      </c>
      <c r="Q3292" s="48">
        <v>391688</v>
      </c>
      <c r="R3292" s="48">
        <v>194</v>
      </c>
      <c r="S3292" s="48">
        <v>1592</v>
      </c>
      <c r="T3292" s="48">
        <v>1786</v>
      </c>
      <c r="U3292" s="48">
        <v>65768</v>
      </c>
      <c r="V3292" s="48">
        <v>327706</v>
      </c>
      <c r="W3292" s="156">
        <v>53631604</v>
      </c>
      <c r="X3292" s="156">
        <v>191116</v>
      </c>
      <c r="Y3292" s="156">
        <v>53822720</v>
      </c>
      <c r="Z3292" s="28">
        <v>0.99529999999999996</v>
      </c>
      <c r="AA3292" s="28">
        <v>0.95369999999999999</v>
      </c>
      <c r="AB3292" s="111">
        <v>47</v>
      </c>
      <c r="AC3292" s="28">
        <v>0.23400000000000001</v>
      </c>
      <c r="AD3292" s="28">
        <v>2.3199999999999998E-2</v>
      </c>
      <c r="AE3292" s="139">
        <v>14400</v>
      </c>
      <c r="AF3292" s="139">
        <v>3916</v>
      </c>
      <c r="AG3292" s="93">
        <v>19360</v>
      </c>
      <c r="AH3292" s="93">
        <v>41909</v>
      </c>
    </row>
    <row r="3293" spans="1:34">
      <c r="A3293" s="13" t="s">
        <v>150</v>
      </c>
      <c r="B3293" s="2" t="s">
        <v>74</v>
      </c>
      <c r="C3293" s="14" t="s">
        <v>186</v>
      </c>
      <c r="D3293" s="2">
        <v>2016</v>
      </c>
      <c r="E3293" s="14">
        <v>2016</v>
      </c>
      <c r="F3293" s="14" t="s">
        <v>102</v>
      </c>
      <c r="G3293" s="93">
        <v>13387</v>
      </c>
      <c r="H3293" s="93">
        <v>127660</v>
      </c>
      <c r="I3293" s="93">
        <v>126</v>
      </c>
      <c r="J3293" s="93">
        <v>1356</v>
      </c>
      <c r="K3293" s="93">
        <v>13513</v>
      </c>
      <c r="L3293" s="93">
        <v>129016</v>
      </c>
      <c r="M3293" s="48">
        <v>142529</v>
      </c>
      <c r="N3293" s="48">
        <v>285700</v>
      </c>
      <c r="O3293" s="48">
        <v>36527</v>
      </c>
      <c r="P3293" s="48">
        <v>245717</v>
      </c>
      <c r="Q3293" s="48">
        <v>282244</v>
      </c>
      <c r="R3293" s="48">
        <v>434</v>
      </c>
      <c r="S3293" s="48">
        <v>3022</v>
      </c>
      <c r="T3293" s="48">
        <v>3456</v>
      </c>
      <c r="U3293" s="48">
        <v>36961</v>
      </c>
      <c r="V3293" s="48">
        <v>248739</v>
      </c>
      <c r="W3293" s="156">
        <v>38145085</v>
      </c>
      <c r="X3293" s="156">
        <v>379645</v>
      </c>
      <c r="Y3293" s="156">
        <v>38524730</v>
      </c>
      <c r="Z3293" s="28">
        <v>0.98550000000000004</v>
      </c>
      <c r="AA3293" s="28">
        <v>0.98770000000000002</v>
      </c>
      <c r="AB3293" s="111">
        <v>66</v>
      </c>
      <c r="AC3293" s="28">
        <v>0.28799999999999998</v>
      </c>
      <c r="AD3293" s="28">
        <v>2.92E-2</v>
      </c>
      <c r="AE3293" s="139">
        <v>12825</v>
      </c>
      <c r="AF3293" s="139">
        <v>4251</v>
      </c>
      <c r="AG3293" s="93">
        <v>15010</v>
      </c>
      <c r="AH3293" s="93">
        <v>31218</v>
      </c>
    </row>
    <row r="3294" spans="1:34">
      <c r="A3294" s="13" t="s">
        <v>151</v>
      </c>
      <c r="B3294" s="2" t="s">
        <v>74</v>
      </c>
      <c r="C3294" s="14" t="s">
        <v>186</v>
      </c>
      <c r="D3294" s="2">
        <v>2016</v>
      </c>
      <c r="E3294" s="14">
        <v>2016</v>
      </c>
      <c r="F3294" s="14" t="s">
        <v>102</v>
      </c>
      <c r="G3294" s="93">
        <v>2166</v>
      </c>
      <c r="H3294" s="93">
        <v>31587</v>
      </c>
      <c r="I3294" s="93">
        <v>60</v>
      </c>
      <c r="J3294" s="93">
        <v>1513</v>
      </c>
      <c r="K3294" s="93">
        <v>2226</v>
      </c>
      <c r="L3294" s="93">
        <v>33100</v>
      </c>
      <c r="M3294" s="48">
        <v>35326</v>
      </c>
      <c r="N3294" s="48">
        <v>53214</v>
      </c>
      <c r="O3294" s="48">
        <v>4735</v>
      </c>
      <c r="P3294" s="48">
        <v>46099</v>
      </c>
      <c r="Q3294" s="48">
        <v>50834</v>
      </c>
      <c r="R3294" s="48">
        <v>167</v>
      </c>
      <c r="S3294" s="48">
        <v>2213</v>
      </c>
      <c r="T3294" s="48">
        <v>2380</v>
      </c>
      <c r="U3294" s="48">
        <v>4902</v>
      </c>
      <c r="V3294" s="48">
        <v>48312</v>
      </c>
      <c r="W3294" s="156">
        <v>7466025</v>
      </c>
      <c r="X3294" s="156">
        <v>301776</v>
      </c>
      <c r="Y3294" s="156">
        <v>7767801</v>
      </c>
      <c r="Z3294" s="28" t="s">
        <v>66</v>
      </c>
      <c r="AA3294" s="28" t="s">
        <v>66</v>
      </c>
      <c r="AB3294" s="111">
        <v>13</v>
      </c>
      <c r="AC3294" s="28">
        <v>0.46200000000000002</v>
      </c>
      <c r="AD3294" s="28">
        <v>6.6600000000000006E-2</v>
      </c>
      <c r="AE3294" s="139">
        <v>3107</v>
      </c>
      <c r="AF3294" s="139">
        <v>852</v>
      </c>
      <c r="AG3294" s="93">
        <v>3999</v>
      </c>
      <c r="AH3294" s="93">
        <v>6453</v>
      </c>
    </row>
    <row r="3295" spans="1:34">
      <c r="A3295" s="13" t="s">
        <v>152</v>
      </c>
      <c r="B3295" s="2" t="s">
        <v>75</v>
      </c>
      <c r="C3295" s="14" t="s">
        <v>186</v>
      </c>
      <c r="D3295" s="2">
        <v>2016</v>
      </c>
      <c r="E3295" s="14">
        <v>2016</v>
      </c>
      <c r="F3295" s="14" t="s">
        <v>102</v>
      </c>
      <c r="G3295" s="93">
        <v>7234</v>
      </c>
      <c r="H3295" s="93">
        <v>44248</v>
      </c>
      <c r="I3295" s="93">
        <v>20</v>
      </c>
      <c r="J3295" s="93">
        <v>300</v>
      </c>
      <c r="K3295" s="93">
        <v>7254</v>
      </c>
      <c r="L3295" s="93">
        <v>44548</v>
      </c>
      <c r="M3295" s="48">
        <v>51802</v>
      </c>
      <c r="N3295" s="48">
        <v>116010</v>
      </c>
      <c r="O3295" s="48">
        <v>18173</v>
      </c>
      <c r="P3295" s="48">
        <v>96957</v>
      </c>
      <c r="Q3295" s="48">
        <v>115130</v>
      </c>
      <c r="R3295" s="48">
        <v>78</v>
      </c>
      <c r="S3295" s="48">
        <v>802</v>
      </c>
      <c r="T3295" s="48">
        <v>880</v>
      </c>
      <c r="U3295" s="48">
        <v>18251</v>
      </c>
      <c r="V3295" s="48">
        <v>97759</v>
      </c>
      <c r="W3295" s="156">
        <v>15517997</v>
      </c>
      <c r="X3295" s="156">
        <v>94641</v>
      </c>
      <c r="Y3295" s="156">
        <v>15612638</v>
      </c>
      <c r="Z3295" s="28">
        <v>0.96960000000000002</v>
      </c>
      <c r="AA3295" s="28">
        <v>0.85960000000000003</v>
      </c>
      <c r="AB3295" s="111">
        <v>16</v>
      </c>
      <c r="AC3295" s="28">
        <v>0.25</v>
      </c>
      <c r="AD3295" s="28">
        <v>3.09E-2</v>
      </c>
      <c r="AE3295" s="139">
        <v>3619</v>
      </c>
      <c r="AF3295" s="139">
        <v>1264</v>
      </c>
      <c r="AG3295" s="93">
        <v>6662</v>
      </c>
      <c r="AH3295" s="93">
        <v>14557</v>
      </c>
    </row>
    <row r="3296" spans="1:34">
      <c r="A3296" s="13" t="s">
        <v>153</v>
      </c>
      <c r="B3296" s="2" t="s">
        <v>74</v>
      </c>
      <c r="C3296" s="14" t="s">
        <v>186</v>
      </c>
      <c r="D3296" s="2">
        <v>2016</v>
      </c>
      <c r="E3296" s="14">
        <v>2016</v>
      </c>
      <c r="F3296" s="14" t="s">
        <v>102</v>
      </c>
      <c r="G3296" s="93">
        <v>872</v>
      </c>
      <c r="H3296" s="93">
        <v>9006</v>
      </c>
      <c r="I3296" s="93">
        <v>1</v>
      </c>
      <c r="J3296" s="93">
        <v>19</v>
      </c>
      <c r="K3296" s="93">
        <v>873</v>
      </c>
      <c r="L3296" s="93">
        <v>9025</v>
      </c>
      <c r="M3296" s="48">
        <v>9898</v>
      </c>
      <c r="N3296" s="48">
        <v>17929</v>
      </c>
      <c r="O3296" s="48">
        <v>2170</v>
      </c>
      <c r="P3296" s="48">
        <v>15697</v>
      </c>
      <c r="Q3296" s="48">
        <v>17867</v>
      </c>
      <c r="R3296" s="48">
        <v>6</v>
      </c>
      <c r="S3296" s="48">
        <v>56</v>
      </c>
      <c r="T3296" s="48">
        <v>62</v>
      </c>
      <c r="U3296" s="48">
        <v>2176</v>
      </c>
      <c r="V3296" s="48">
        <v>15753</v>
      </c>
      <c r="W3296" s="156">
        <v>2411013</v>
      </c>
      <c r="X3296" s="156">
        <v>4339</v>
      </c>
      <c r="Y3296" s="156">
        <v>2415352</v>
      </c>
      <c r="Z3296" s="28" t="s">
        <v>66</v>
      </c>
      <c r="AA3296" s="28" t="s">
        <v>66</v>
      </c>
      <c r="AB3296" s="111">
        <v>107</v>
      </c>
      <c r="AC3296" s="28">
        <v>0.308</v>
      </c>
      <c r="AD3296" s="28">
        <v>8.43E-2</v>
      </c>
      <c r="AE3296" s="139">
        <v>769</v>
      </c>
      <c r="AF3296" s="139">
        <v>188</v>
      </c>
      <c r="AG3296" s="93">
        <v>1085</v>
      </c>
      <c r="AH3296" s="93">
        <v>2271</v>
      </c>
    </row>
    <row r="3297" spans="1:34">
      <c r="A3297" s="13" t="s">
        <v>154</v>
      </c>
      <c r="B3297" s="2" t="s">
        <v>74</v>
      </c>
      <c r="C3297" s="14" t="s">
        <v>186</v>
      </c>
      <c r="D3297" s="2">
        <v>2016</v>
      </c>
      <c r="E3297" s="14">
        <v>2016</v>
      </c>
      <c r="F3297" s="14" t="s">
        <v>102</v>
      </c>
      <c r="G3297" s="93">
        <v>876</v>
      </c>
      <c r="H3297" s="93">
        <v>13786</v>
      </c>
      <c r="I3297" s="93">
        <v>10</v>
      </c>
      <c r="J3297" s="93">
        <v>316</v>
      </c>
      <c r="K3297" s="93">
        <v>886</v>
      </c>
      <c r="L3297" s="93">
        <v>14102</v>
      </c>
      <c r="M3297" s="48">
        <v>14988</v>
      </c>
      <c r="N3297" s="48">
        <v>29060</v>
      </c>
      <c r="O3297" s="48">
        <v>2093</v>
      </c>
      <c r="P3297" s="48">
        <v>26181</v>
      </c>
      <c r="Q3297" s="48">
        <v>28274</v>
      </c>
      <c r="R3297" s="48">
        <v>36</v>
      </c>
      <c r="S3297" s="48">
        <v>750</v>
      </c>
      <c r="T3297" s="48">
        <v>786</v>
      </c>
      <c r="U3297" s="48">
        <v>2129</v>
      </c>
      <c r="V3297" s="48">
        <v>26931</v>
      </c>
      <c r="W3297" s="156">
        <v>3733936</v>
      </c>
      <c r="X3297" s="156">
        <v>77785</v>
      </c>
      <c r="Y3297" s="156">
        <v>3811721</v>
      </c>
      <c r="Z3297" s="28">
        <v>0.96189999999999998</v>
      </c>
      <c r="AA3297" s="28">
        <v>0.90269999999999995</v>
      </c>
      <c r="AB3297" s="111">
        <v>107</v>
      </c>
      <c r="AC3297" s="28">
        <v>0.308</v>
      </c>
      <c r="AD3297" s="28">
        <v>8.43E-2</v>
      </c>
      <c r="AE3297" s="139">
        <v>1351</v>
      </c>
      <c r="AF3297" s="139">
        <v>279</v>
      </c>
      <c r="AG3297" s="93">
        <v>3516</v>
      </c>
      <c r="AH3297" s="93">
        <v>6912</v>
      </c>
    </row>
    <row r="3298" spans="1:34">
      <c r="A3298" s="13" t="s">
        <v>155</v>
      </c>
      <c r="B3298" s="2" t="s">
        <v>74</v>
      </c>
      <c r="C3298" s="14" t="s">
        <v>186</v>
      </c>
      <c r="D3298" s="2">
        <v>2016</v>
      </c>
      <c r="E3298" s="14">
        <v>2016</v>
      </c>
      <c r="F3298" s="14" t="s">
        <v>102</v>
      </c>
      <c r="G3298" s="93">
        <v>2013</v>
      </c>
      <c r="H3298" s="93">
        <v>16039</v>
      </c>
      <c r="I3298" s="93">
        <v>5</v>
      </c>
      <c r="J3298" s="93">
        <v>101</v>
      </c>
      <c r="K3298" s="93">
        <v>2018</v>
      </c>
      <c r="L3298" s="93">
        <v>16140</v>
      </c>
      <c r="M3298" s="48">
        <v>18158</v>
      </c>
      <c r="N3298" s="48">
        <v>37441</v>
      </c>
      <c r="O3298" s="48">
        <v>5202</v>
      </c>
      <c r="P3298" s="48">
        <v>32013</v>
      </c>
      <c r="Q3298" s="48">
        <v>37215</v>
      </c>
      <c r="R3298" s="48">
        <v>17</v>
      </c>
      <c r="S3298" s="48">
        <v>209</v>
      </c>
      <c r="T3298" s="48">
        <v>226</v>
      </c>
      <c r="U3298" s="48">
        <v>5219</v>
      </c>
      <c r="V3298" s="48">
        <v>32222</v>
      </c>
      <c r="W3298" s="156">
        <v>4950472</v>
      </c>
      <c r="X3298" s="156">
        <v>27015</v>
      </c>
      <c r="Y3298" s="156">
        <v>4977487</v>
      </c>
      <c r="Z3298" s="28">
        <v>0.95850000000000002</v>
      </c>
      <c r="AA3298" s="28">
        <v>0.91190000000000004</v>
      </c>
      <c r="AB3298" s="111">
        <v>107</v>
      </c>
      <c r="AC3298" s="28">
        <v>0.308</v>
      </c>
      <c r="AD3298" s="28">
        <v>8.43E-2</v>
      </c>
      <c r="AE3298" s="139">
        <v>1589</v>
      </c>
      <c r="AF3298" s="139">
        <v>422</v>
      </c>
      <c r="AG3298" s="93">
        <v>4187</v>
      </c>
      <c r="AH3298" s="93">
        <v>9667</v>
      </c>
    </row>
    <row r="3299" spans="1:34">
      <c r="A3299" s="13" t="s">
        <v>156</v>
      </c>
      <c r="B3299" s="2" t="s">
        <v>74</v>
      </c>
      <c r="C3299" s="14" t="s">
        <v>186</v>
      </c>
      <c r="D3299" s="2">
        <v>2016</v>
      </c>
      <c r="E3299" s="14">
        <v>2016</v>
      </c>
      <c r="F3299" s="14" t="s">
        <v>102</v>
      </c>
      <c r="G3299" s="93">
        <v>4397</v>
      </c>
      <c r="H3299" s="93">
        <v>47077</v>
      </c>
      <c r="I3299" s="93">
        <v>41</v>
      </c>
      <c r="J3299" s="93">
        <v>989</v>
      </c>
      <c r="K3299" s="93">
        <v>4438</v>
      </c>
      <c r="L3299" s="93">
        <v>48066</v>
      </c>
      <c r="M3299" s="48">
        <v>52504</v>
      </c>
      <c r="N3299" s="48">
        <v>102959</v>
      </c>
      <c r="O3299" s="48">
        <v>10621</v>
      </c>
      <c r="P3299" s="48">
        <v>90125</v>
      </c>
      <c r="Q3299" s="48">
        <v>100746</v>
      </c>
      <c r="R3299" s="48">
        <v>132</v>
      </c>
      <c r="S3299" s="48">
        <v>2081</v>
      </c>
      <c r="T3299" s="48">
        <v>2213</v>
      </c>
      <c r="U3299" s="48">
        <v>10753</v>
      </c>
      <c r="V3299" s="48">
        <v>92206</v>
      </c>
      <c r="W3299" s="156">
        <v>13703158</v>
      </c>
      <c r="X3299" s="156">
        <v>260593</v>
      </c>
      <c r="Y3299" s="156">
        <v>13963751</v>
      </c>
      <c r="Z3299" s="28">
        <v>0.98619999999999997</v>
      </c>
      <c r="AA3299" s="28">
        <v>0.98480000000000001</v>
      </c>
      <c r="AB3299" s="111">
        <v>23</v>
      </c>
      <c r="AC3299" s="28">
        <v>0.26100000000000001</v>
      </c>
      <c r="AD3299" s="28">
        <v>5.2600000000000001E-2</v>
      </c>
      <c r="AE3299" s="139">
        <v>3345</v>
      </c>
      <c r="AF3299" s="139">
        <v>803</v>
      </c>
      <c r="AG3299" s="93">
        <v>9521</v>
      </c>
      <c r="AH3299" s="93">
        <v>19551</v>
      </c>
    </row>
    <row r="3300" spans="1:34">
      <c r="A3300" s="13" t="s">
        <v>157</v>
      </c>
      <c r="B3300" s="2" t="s">
        <v>74</v>
      </c>
      <c r="C3300" s="14" t="s">
        <v>186</v>
      </c>
      <c r="D3300" s="2">
        <v>2016</v>
      </c>
      <c r="E3300" s="14">
        <v>2016</v>
      </c>
      <c r="F3300" s="14" t="s">
        <v>102</v>
      </c>
      <c r="G3300" s="93">
        <v>1058</v>
      </c>
      <c r="H3300" s="93">
        <v>13275</v>
      </c>
      <c r="I3300" s="93">
        <v>1</v>
      </c>
      <c r="J3300" s="93">
        <v>27</v>
      </c>
      <c r="K3300" s="93">
        <v>1059</v>
      </c>
      <c r="L3300" s="93">
        <v>13302</v>
      </c>
      <c r="M3300" s="48">
        <v>14361</v>
      </c>
      <c r="N3300" s="48">
        <v>25991</v>
      </c>
      <c r="O3300" s="48">
        <v>2595</v>
      </c>
      <c r="P3300" s="48">
        <v>23324</v>
      </c>
      <c r="Q3300" s="48">
        <v>25919</v>
      </c>
      <c r="R3300" s="48">
        <v>3</v>
      </c>
      <c r="S3300" s="48">
        <v>69</v>
      </c>
      <c r="T3300" s="48">
        <v>72</v>
      </c>
      <c r="U3300" s="48">
        <v>2598</v>
      </c>
      <c r="V3300" s="48">
        <v>23393</v>
      </c>
      <c r="W3300" s="156">
        <v>3468947</v>
      </c>
      <c r="X3300" s="156">
        <v>8991</v>
      </c>
      <c r="Y3300" s="156">
        <v>3477938</v>
      </c>
      <c r="Z3300" s="28">
        <v>0.96960000000000002</v>
      </c>
      <c r="AA3300" s="28">
        <v>0.99099999999999999</v>
      </c>
      <c r="AB3300" s="111">
        <v>107</v>
      </c>
      <c r="AC3300" s="28">
        <v>0.308</v>
      </c>
      <c r="AD3300" s="28">
        <v>8.43E-2</v>
      </c>
      <c r="AE3300" s="139">
        <v>944</v>
      </c>
      <c r="AF3300" s="139">
        <v>272</v>
      </c>
      <c r="AG3300" s="93">
        <v>2309</v>
      </c>
      <c r="AH3300" s="93">
        <v>4883</v>
      </c>
    </row>
    <row r="3301" spans="1:34">
      <c r="A3301" s="13" t="s">
        <v>158</v>
      </c>
      <c r="B3301" s="2" t="s">
        <v>75</v>
      </c>
      <c r="C3301" s="14" t="s">
        <v>186</v>
      </c>
      <c r="D3301" s="2">
        <v>2016</v>
      </c>
      <c r="E3301" s="14">
        <v>2016</v>
      </c>
      <c r="F3301" s="14" t="s">
        <v>102</v>
      </c>
      <c r="G3301" s="93">
        <v>1276</v>
      </c>
      <c r="H3301" s="93">
        <v>11784</v>
      </c>
      <c r="I3301" s="93">
        <v>1</v>
      </c>
      <c r="J3301" s="93">
        <v>26</v>
      </c>
      <c r="K3301" s="93">
        <v>1277</v>
      </c>
      <c r="L3301" s="93">
        <v>11810</v>
      </c>
      <c r="M3301" s="48">
        <v>13087</v>
      </c>
      <c r="N3301" s="48">
        <v>24425</v>
      </c>
      <c r="O3301" s="48">
        <v>3081</v>
      </c>
      <c r="P3301" s="48">
        <v>21293</v>
      </c>
      <c r="Q3301" s="48">
        <v>24374</v>
      </c>
      <c r="R3301" s="48">
        <v>2</v>
      </c>
      <c r="S3301" s="48">
        <v>49</v>
      </c>
      <c r="T3301" s="48">
        <v>51</v>
      </c>
      <c r="U3301" s="48">
        <v>3083</v>
      </c>
      <c r="V3301" s="48">
        <v>21342</v>
      </c>
      <c r="W3301" s="156">
        <v>3230476</v>
      </c>
      <c r="X3301" s="156">
        <v>7134</v>
      </c>
      <c r="Y3301" s="156">
        <v>3237610</v>
      </c>
      <c r="Z3301" s="28">
        <v>0.93840000000000001</v>
      </c>
      <c r="AA3301" s="28">
        <v>0.95740000000000003</v>
      </c>
      <c r="AB3301" s="111">
        <v>107</v>
      </c>
      <c r="AC3301" s="28">
        <v>0.308</v>
      </c>
      <c r="AD3301" s="28">
        <v>8.43E-2</v>
      </c>
      <c r="AE3301" s="139">
        <v>1305</v>
      </c>
      <c r="AF3301" s="139">
        <v>326</v>
      </c>
      <c r="AG3301" s="93">
        <v>567</v>
      </c>
      <c r="AH3301" s="93">
        <v>906</v>
      </c>
    </row>
    <row r="3302" spans="1:34">
      <c r="A3302" s="13" t="s">
        <v>159</v>
      </c>
      <c r="B3302" s="2" t="s">
        <v>75</v>
      </c>
      <c r="C3302" s="14" t="s">
        <v>186</v>
      </c>
      <c r="D3302" s="2">
        <v>2016</v>
      </c>
      <c r="E3302" s="14">
        <v>2016</v>
      </c>
      <c r="F3302" s="14" t="s">
        <v>102</v>
      </c>
      <c r="G3302" s="93">
        <v>9</v>
      </c>
      <c r="H3302" s="93">
        <v>153</v>
      </c>
      <c r="I3302" s="93">
        <v>1</v>
      </c>
      <c r="J3302" s="93">
        <v>0</v>
      </c>
      <c r="K3302" s="93">
        <v>10</v>
      </c>
      <c r="L3302" s="93">
        <v>153</v>
      </c>
      <c r="M3302" s="48">
        <v>163</v>
      </c>
      <c r="N3302" s="48">
        <v>275</v>
      </c>
      <c r="O3302" s="48">
        <v>23</v>
      </c>
      <c r="P3302" s="48">
        <v>251</v>
      </c>
      <c r="Q3302" s="48">
        <v>274</v>
      </c>
      <c r="R3302" s="48">
        <v>1</v>
      </c>
      <c r="S3302" s="48">
        <v>0</v>
      </c>
      <c r="T3302" s="48">
        <v>1</v>
      </c>
      <c r="U3302" s="48">
        <v>24</v>
      </c>
      <c r="V3302" s="48">
        <v>251</v>
      </c>
      <c r="W3302" s="156">
        <v>36437</v>
      </c>
      <c r="X3302" s="156">
        <v>53</v>
      </c>
      <c r="Y3302" s="156">
        <v>36490</v>
      </c>
      <c r="Z3302" s="28">
        <v>1</v>
      </c>
      <c r="AA3302" s="28">
        <v>1</v>
      </c>
      <c r="AB3302" s="111">
        <v>107</v>
      </c>
      <c r="AC3302" s="28">
        <v>0.308</v>
      </c>
      <c r="AD3302" s="28">
        <v>8.43E-2</v>
      </c>
      <c r="AE3302" s="139">
        <v>12</v>
      </c>
      <c r="AF3302" s="139">
        <v>0</v>
      </c>
      <c r="AG3302" s="93">
        <v>3</v>
      </c>
      <c r="AH3302" s="93">
        <v>5</v>
      </c>
    </row>
    <row r="3303" spans="1:34">
      <c r="A3303" s="13" t="s">
        <v>160</v>
      </c>
      <c r="B3303" s="2" t="s">
        <v>75</v>
      </c>
      <c r="C3303" s="14" t="s">
        <v>186</v>
      </c>
      <c r="D3303" s="2">
        <v>2016</v>
      </c>
      <c r="E3303" s="14">
        <v>2016</v>
      </c>
      <c r="F3303" s="14" t="s">
        <v>102</v>
      </c>
      <c r="G3303" s="93">
        <v>358</v>
      </c>
      <c r="H3303" s="93">
        <v>2810</v>
      </c>
      <c r="I3303" s="93">
        <v>1</v>
      </c>
      <c r="J3303" s="93">
        <v>3</v>
      </c>
      <c r="K3303" s="93">
        <v>359</v>
      </c>
      <c r="L3303" s="93">
        <v>2813</v>
      </c>
      <c r="M3303" s="48">
        <v>3172</v>
      </c>
      <c r="N3303" s="48">
        <v>6659</v>
      </c>
      <c r="O3303" s="48">
        <v>974</v>
      </c>
      <c r="P3303" s="48">
        <v>5673</v>
      </c>
      <c r="Q3303" s="48">
        <v>6647</v>
      </c>
      <c r="R3303" s="48">
        <v>2</v>
      </c>
      <c r="S3303" s="48">
        <v>10</v>
      </c>
      <c r="T3303" s="48">
        <v>12</v>
      </c>
      <c r="U3303" s="48">
        <v>976</v>
      </c>
      <c r="V3303" s="48">
        <v>5683</v>
      </c>
      <c r="W3303" s="156">
        <v>893399</v>
      </c>
      <c r="X3303" s="156">
        <v>1355</v>
      </c>
      <c r="Y3303" s="156">
        <v>894754</v>
      </c>
      <c r="Z3303" s="28">
        <v>0.91369999999999996</v>
      </c>
      <c r="AA3303" s="28">
        <v>0.87629999999999997</v>
      </c>
      <c r="AB3303" s="111">
        <v>107</v>
      </c>
      <c r="AC3303" s="28">
        <v>0.308</v>
      </c>
      <c r="AD3303" s="28">
        <v>8.43E-2</v>
      </c>
      <c r="AE3303" s="139">
        <v>256</v>
      </c>
      <c r="AF3303" s="139">
        <v>58</v>
      </c>
      <c r="AG3303" s="93">
        <v>131</v>
      </c>
      <c r="AH3303" s="93">
        <v>239</v>
      </c>
    </row>
    <row r="3304" spans="1:34">
      <c r="A3304" s="13" t="s">
        <v>161</v>
      </c>
      <c r="B3304" s="2" t="s">
        <v>74</v>
      </c>
      <c r="C3304" s="14" t="s">
        <v>186</v>
      </c>
      <c r="D3304" s="2">
        <v>2016</v>
      </c>
      <c r="E3304" s="14">
        <v>2016</v>
      </c>
      <c r="F3304" s="14" t="s">
        <v>102</v>
      </c>
      <c r="G3304" s="93">
        <v>2523</v>
      </c>
      <c r="H3304" s="93">
        <v>19746</v>
      </c>
      <c r="I3304" s="93">
        <v>7</v>
      </c>
      <c r="J3304" s="93">
        <v>126</v>
      </c>
      <c r="K3304" s="93">
        <v>2530</v>
      </c>
      <c r="L3304" s="93">
        <v>19872</v>
      </c>
      <c r="M3304" s="48">
        <v>22402</v>
      </c>
      <c r="N3304" s="48">
        <v>42066</v>
      </c>
      <c r="O3304" s="48">
        <v>5962</v>
      </c>
      <c r="P3304" s="48">
        <v>35790</v>
      </c>
      <c r="Q3304" s="48">
        <v>41752</v>
      </c>
      <c r="R3304" s="48">
        <v>25</v>
      </c>
      <c r="S3304" s="48">
        <v>289</v>
      </c>
      <c r="T3304" s="48">
        <v>314</v>
      </c>
      <c r="U3304" s="48">
        <v>5987</v>
      </c>
      <c r="V3304" s="48">
        <v>36079</v>
      </c>
      <c r="W3304" s="156">
        <v>5946585</v>
      </c>
      <c r="X3304" s="156">
        <v>39389</v>
      </c>
      <c r="Y3304" s="156">
        <v>5985974</v>
      </c>
      <c r="Z3304" s="28" t="s">
        <v>66</v>
      </c>
      <c r="AA3304" s="28" t="s">
        <v>66</v>
      </c>
      <c r="AB3304" s="111">
        <v>10</v>
      </c>
      <c r="AC3304" s="28">
        <v>0.2</v>
      </c>
      <c r="AD3304" s="28">
        <v>1.78E-2</v>
      </c>
      <c r="AE3304" s="139">
        <v>1712</v>
      </c>
      <c r="AF3304" s="139">
        <v>449</v>
      </c>
      <c r="AG3304" s="93">
        <v>2134</v>
      </c>
      <c r="AH3304" s="93">
        <v>4310</v>
      </c>
    </row>
    <row r="3305" spans="1:34">
      <c r="A3305" s="13" t="s">
        <v>162</v>
      </c>
      <c r="B3305" s="2" t="s">
        <v>74</v>
      </c>
      <c r="C3305" s="14" t="s">
        <v>186</v>
      </c>
      <c r="D3305" s="2">
        <v>2016</v>
      </c>
      <c r="E3305" s="14">
        <v>2016</v>
      </c>
      <c r="F3305" s="14" t="s">
        <v>102</v>
      </c>
      <c r="G3305" s="93">
        <v>1466</v>
      </c>
      <c r="H3305" s="93">
        <v>17215</v>
      </c>
      <c r="I3305" s="93">
        <v>16</v>
      </c>
      <c r="J3305" s="93">
        <v>133</v>
      </c>
      <c r="K3305" s="93">
        <v>1482</v>
      </c>
      <c r="L3305" s="93">
        <v>17348</v>
      </c>
      <c r="M3305" s="48">
        <v>18830</v>
      </c>
      <c r="N3305" s="48">
        <v>33256</v>
      </c>
      <c r="O3305" s="48">
        <v>3519</v>
      </c>
      <c r="P3305" s="48">
        <v>29363</v>
      </c>
      <c r="Q3305" s="48">
        <v>32882</v>
      </c>
      <c r="R3305" s="48">
        <v>53</v>
      </c>
      <c r="S3305" s="48">
        <v>321</v>
      </c>
      <c r="T3305" s="48">
        <v>374</v>
      </c>
      <c r="U3305" s="48">
        <v>3572</v>
      </c>
      <c r="V3305" s="48">
        <v>29684</v>
      </c>
      <c r="W3305" s="156">
        <v>4403444</v>
      </c>
      <c r="X3305" s="156">
        <v>36541</v>
      </c>
      <c r="Y3305" s="156">
        <v>4439985</v>
      </c>
      <c r="Z3305" s="28">
        <v>0.94289999999999996</v>
      </c>
      <c r="AA3305" s="28">
        <v>0.51219999999999999</v>
      </c>
      <c r="AB3305" s="111">
        <v>107</v>
      </c>
      <c r="AC3305" s="28">
        <v>0.308</v>
      </c>
      <c r="AD3305" s="28">
        <v>8.43E-2</v>
      </c>
      <c r="AE3305" s="139">
        <v>1583</v>
      </c>
      <c r="AF3305" s="139">
        <v>424</v>
      </c>
      <c r="AG3305" s="93">
        <v>3027</v>
      </c>
      <c r="AH3305" s="93">
        <v>6321</v>
      </c>
    </row>
    <row r="3306" spans="1:34">
      <c r="A3306" s="13" t="s">
        <v>163</v>
      </c>
      <c r="B3306" s="2" t="s">
        <v>75</v>
      </c>
      <c r="C3306" s="14" t="s">
        <v>186</v>
      </c>
      <c r="D3306" s="2">
        <v>2016</v>
      </c>
      <c r="E3306" s="14">
        <v>2016</v>
      </c>
      <c r="F3306" s="14" t="s">
        <v>102</v>
      </c>
      <c r="G3306" s="93">
        <v>5544</v>
      </c>
      <c r="H3306" s="93">
        <v>36337</v>
      </c>
      <c r="I3306" s="93">
        <v>9</v>
      </c>
      <c r="J3306" s="93">
        <v>84</v>
      </c>
      <c r="K3306" s="93">
        <v>5553</v>
      </c>
      <c r="L3306" s="93">
        <v>36421</v>
      </c>
      <c r="M3306" s="48">
        <v>41974</v>
      </c>
      <c r="N3306" s="48">
        <v>87836</v>
      </c>
      <c r="O3306" s="48">
        <v>14271</v>
      </c>
      <c r="P3306" s="48">
        <v>73285</v>
      </c>
      <c r="Q3306" s="48">
        <v>87556</v>
      </c>
      <c r="R3306" s="48">
        <v>34</v>
      </c>
      <c r="S3306" s="48">
        <v>246</v>
      </c>
      <c r="T3306" s="48">
        <v>280</v>
      </c>
      <c r="U3306" s="48">
        <v>14305</v>
      </c>
      <c r="V3306" s="48">
        <v>73531</v>
      </c>
      <c r="W3306" s="156">
        <v>11834785</v>
      </c>
      <c r="X3306" s="156">
        <v>26406</v>
      </c>
      <c r="Y3306" s="156">
        <v>11861191</v>
      </c>
      <c r="Z3306" s="28">
        <v>0.97829999999999995</v>
      </c>
      <c r="AA3306" s="28">
        <v>0.91490000000000005</v>
      </c>
      <c r="AB3306" s="111">
        <v>7</v>
      </c>
      <c r="AC3306" s="28">
        <v>0.28599999999999998</v>
      </c>
      <c r="AD3306" s="28">
        <v>2.7300000000000001E-2</v>
      </c>
      <c r="AE3306" s="139">
        <v>3533</v>
      </c>
      <c r="AF3306" s="139">
        <v>908</v>
      </c>
      <c r="AG3306" s="93">
        <v>4968</v>
      </c>
      <c r="AH3306" s="93">
        <v>10761</v>
      </c>
    </row>
    <row r="3307" spans="1:34">
      <c r="A3307" s="13" t="s">
        <v>164</v>
      </c>
      <c r="B3307" s="2" t="s">
        <v>75</v>
      </c>
      <c r="C3307" s="14" t="s">
        <v>186</v>
      </c>
      <c r="D3307" s="2">
        <v>2016</v>
      </c>
      <c r="E3307" s="14">
        <v>2016</v>
      </c>
      <c r="F3307" s="14" t="s">
        <v>102</v>
      </c>
      <c r="G3307" s="93">
        <v>663</v>
      </c>
      <c r="H3307" s="93">
        <v>4983</v>
      </c>
      <c r="I3307" s="93">
        <v>5</v>
      </c>
      <c r="J3307" s="93">
        <v>29</v>
      </c>
      <c r="K3307" s="93">
        <v>668</v>
      </c>
      <c r="L3307" s="93">
        <v>5012</v>
      </c>
      <c r="M3307" s="48">
        <v>5680</v>
      </c>
      <c r="N3307" s="48">
        <v>13033</v>
      </c>
      <c r="O3307" s="48">
        <v>1869</v>
      </c>
      <c r="P3307" s="48">
        <v>11064</v>
      </c>
      <c r="Q3307" s="48">
        <v>12933</v>
      </c>
      <c r="R3307" s="48">
        <v>17</v>
      </c>
      <c r="S3307" s="48">
        <v>83</v>
      </c>
      <c r="T3307" s="48">
        <v>100</v>
      </c>
      <c r="U3307" s="48">
        <v>1886</v>
      </c>
      <c r="V3307" s="48">
        <v>11147</v>
      </c>
      <c r="W3307" s="156">
        <v>1716197</v>
      </c>
      <c r="X3307" s="156">
        <v>10157</v>
      </c>
      <c r="Y3307" s="156">
        <v>1726354</v>
      </c>
      <c r="Z3307" s="28">
        <v>0.97899999999999998</v>
      </c>
      <c r="AA3307" s="28">
        <v>0.88270000000000004</v>
      </c>
      <c r="AB3307" s="111">
        <v>107</v>
      </c>
      <c r="AC3307" s="28">
        <v>0.308</v>
      </c>
      <c r="AD3307" s="28">
        <v>8.43E-2</v>
      </c>
      <c r="AE3307" s="139">
        <v>510</v>
      </c>
      <c r="AF3307" s="139">
        <v>138</v>
      </c>
      <c r="AG3307" s="93">
        <v>594</v>
      </c>
      <c r="AH3307" s="93">
        <v>1318</v>
      </c>
    </row>
    <row r="3308" spans="1:34">
      <c r="A3308" s="13" t="s">
        <v>165</v>
      </c>
      <c r="B3308" s="2" t="s">
        <v>75</v>
      </c>
      <c r="C3308" s="14" t="s">
        <v>186</v>
      </c>
      <c r="D3308" s="2">
        <v>2016</v>
      </c>
      <c r="E3308" s="14">
        <v>2016</v>
      </c>
      <c r="F3308" s="14" t="s">
        <v>102</v>
      </c>
      <c r="G3308" s="93">
        <v>532</v>
      </c>
      <c r="H3308" s="93">
        <v>4015</v>
      </c>
      <c r="I3308" s="93">
        <v>0</v>
      </c>
      <c r="J3308" s="93">
        <v>12</v>
      </c>
      <c r="K3308" s="93">
        <v>532</v>
      </c>
      <c r="L3308" s="93">
        <v>4027</v>
      </c>
      <c r="M3308" s="48">
        <v>4559</v>
      </c>
      <c r="N3308" s="48">
        <v>9962</v>
      </c>
      <c r="O3308" s="48">
        <v>1404</v>
      </c>
      <c r="P3308" s="48">
        <v>8508</v>
      </c>
      <c r="Q3308" s="48">
        <v>9912</v>
      </c>
      <c r="R3308" s="48">
        <v>1</v>
      </c>
      <c r="S3308" s="48">
        <v>49</v>
      </c>
      <c r="T3308" s="48">
        <v>50</v>
      </c>
      <c r="U3308" s="48">
        <v>1405</v>
      </c>
      <c r="V3308" s="48">
        <v>8557</v>
      </c>
      <c r="W3308" s="156">
        <v>1269510</v>
      </c>
      <c r="X3308" s="156">
        <v>6121</v>
      </c>
      <c r="Y3308" s="156">
        <v>1275631</v>
      </c>
      <c r="Z3308" s="28">
        <v>0.96440000000000003</v>
      </c>
      <c r="AA3308" s="28">
        <v>0.93589999999999995</v>
      </c>
      <c r="AB3308" s="111">
        <v>107</v>
      </c>
      <c r="AC3308" s="28">
        <v>0.308</v>
      </c>
      <c r="AD3308" s="28">
        <v>8.43E-2</v>
      </c>
      <c r="AE3308" s="139">
        <v>399</v>
      </c>
      <c r="AF3308" s="139">
        <v>47</v>
      </c>
      <c r="AG3308" s="93">
        <v>420</v>
      </c>
      <c r="AH3308" s="93">
        <v>890</v>
      </c>
    </row>
    <row r="3309" spans="1:34">
      <c r="A3309" s="13" t="s">
        <v>166</v>
      </c>
      <c r="B3309" s="2" t="s">
        <v>75</v>
      </c>
      <c r="C3309" s="14" t="s">
        <v>186</v>
      </c>
      <c r="D3309" s="2">
        <v>2016</v>
      </c>
      <c r="E3309" s="14">
        <v>2016</v>
      </c>
      <c r="F3309" s="14" t="s">
        <v>102</v>
      </c>
      <c r="G3309" s="93">
        <v>60</v>
      </c>
      <c r="H3309" s="93">
        <v>936</v>
      </c>
      <c r="I3309" s="93">
        <v>0</v>
      </c>
      <c r="J3309" s="93">
        <v>0</v>
      </c>
      <c r="K3309" s="93">
        <v>60</v>
      </c>
      <c r="L3309" s="93">
        <v>936</v>
      </c>
      <c r="M3309" s="48">
        <v>996</v>
      </c>
      <c r="N3309" s="48">
        <v>1739</v>
      </c>
      <c r="O3309" s="48">
        <v>158</v>
      </c>
      <c r="P3309" s="48">
        <v>1581</v>
      </c>
      <c r="Q3309" s="48">
        <v>1739</v>
      </c>
      <c r="R3309" s="48">
        <v>0</v>
      </c>
      <c r="S3309" s="48">
        <v>0</v>
      </c>
      <c r="T3309" s="48">
        <v>0</v>
      </c>
      <c r="U3309" s="48">
        <v>158</v>
      </c>
      <c r="V3309" s="48">
        <v>1581</v>
      </c>
      <c r="W3309" s="156">
        <v>247600</v>
      </c>
      <c r="X3309" s="156">
        <v>0</v>
      </c>
      <c r="Y3309" s="156">
        <v>247600</v>
      </c>
      <c r="Z3309" s="28">
        <v>0.92310000000000003</v>
      </c>
      <c r="AA3309" s="28">
        <v>0.33329999999999999</v>
      </c>
      <c r="AB3309" s="111">
        <v>107</v>
      </c>
      <c r="AC3309" s="28">
        <v>0.308</v>
      </c>
      <c r="AD3309" s="28">
        <v>8.43E-2</v>
      </c>
      <c r="AE3309" s="139">
        <v>102</v>
      </c>
      <c r="AF3309" s="139">
        <v>14</v>
      </c>
      <c r="AG3309" s="93">
        <v>28</v>
      </c>
      <c r="AH3309" s="93">
        <v>39</v>
      </c>
    </row>
    <row r="3310" spans="1:34">
      <c r="A3310" s="13" t="s">
        <v>167</v>
      </c>
      <c r="B3310" s="2" t="s">
        <v>74</v>
      </c>
      <c r="C3310" s="14" t="s">
        <v>186</v>
      </c>
      <c r="D3310" s="2">
        <v>2016</v>
      </c>
      <c r="E3310" s="14">
        <v>2016</v>
      </c>
      <c r="F3310" s="14" t="s">
        <v>102</v>
      </c>
      <c r="G3310" s="93">
        <v>7487</v>
      </c>
      <c r="H3310" s="93">
        <v>43913</v>
      </c>
      <c r="I3310" s="93">
        <v>16</v>
      </c>
      <c r="J3310" s="93">
        <v>433</v>
      </c>
      <c r="K3310" s="93">
        <v>7503</v>
      </c>
      <c r="L3310" s="93">
        <v>44346</v>
      </c>
      <c r="M3310" s="48">
        <v>51849</v>
      </c>
      <c r="N3310" s="48">
        <v>120370</v>
      </c>
      <c r="O3310" s="48">
        <v>20407</v>
      </c>
      <c r="P3310" s="48">
        <v>98781</v>
      </c>
      <c r="Q3310" s="48">
        <v>119188</v>
      </c>
      <c r="R3310" s="48">
        <v>53</v>
      </c>
      <c r="S3310" s="48">
        <v>1129</v>
      </c>
      <c r="T3310" s="48">
        <v>1182</v>
      </c>
      <c r="U3310" s="48">
        <v>20460</v>
      </c>
      <c r="V3310" s="48">
        <v>99910</v>
      </c>
      <c r="W3310" s="156">
        <v>16198715</v>
      </c>
      <c r="X3310" s="156">
        <v>135958</v>
      </c>
      <c r="Y3310" s="156">
        <v>16334673</v>
      </c>
      <c r="Z3310" s="28">
        <v>0.99229999999999996</v>
      </c>
      <c r="AA3310" s="28">
        <v>0.93240000000000001</v>
      </c>
      <c r="AB3310" s="111">
        <v>18</v>
      </c>
      <c r="AC3310" s="28">
        <v>0.16700000000000001</v>
      </c>
      <c r="AD3310" s="28">
        <v>4.9000000000000002E-2</v>
      </c>
      <c r="AE3310" s="139">
        <v>3861</v>
      </c>
      <c r="AF3310" s="139">
        <v>471</v>
      </c>
      <c r="AG3310" s="93">
        <v>7886</v>
      </c>
      <c r="AH3310" s="93">
        <v>18647</v>
      </c>
    </row>
    <row r="3311" spans="1:34">
      <c r="A3311" s="13" t="s">
        <v>168</v>
      </c>
      <c r="B3311" s="2" t="s">
        <v>75</v>
      </c>
      <c r="C3311" s="14" t="s">
        <v>186</v>
      </c>
      <c r="D3311" s="2">
        <v>2016</v>
      </c>
      <c r="E3311" s="14">
        <v>2016</v>
      </c>
      <c r="F3311" s="14" t="s">
        <v>102</v>
      </c>
      <c r="G3311" s="93">
        <v>291</v>
      </c>
      <c r="H3311" s="93">
        <v>2814</v>
      </c>
      <c r="I3311" s="93">
        <v>1</v>
      </c>
      <c r="J3311" s="93">
        <v>5</v>
      </c>
      <c r="K3311" s="93">
        <v>292</v>
      </c>
      <c r="L3311" s="93">
        <v>2819</v>
      </c>
      <c r="M3311" s="48">
        <v>3111</v>
      </c>
      <c r="N3311" s="48">
        <v>5387</v>
      </c>
      <c r="O3311" s="48">
        <v>728</v>
      </c>
      <c r="P3311" s="48">
        <v>4647</v>
      </c>
      <c r="Q3311" s="48">
        <v>5375</v>
      </c>
      <c r="R3311" s="48">
        <v>2</v>
      </c>
      <c r="S3311" s="48">
        <v>10</v>
      </c>
      <c r="T3311" s="48">
        <v>12</v>
      </c>
      <c r="U3311" s="48">
        <v>730</v>
      </c>
      <c r="V3311" s="48">
        <v>4657</v>
      </c>
      <c r="W3311" s="156">
        <v>719022</v>
      </c>
      <c r="X3311" s="156">
        <v>1611</v>
      </c>
      <c r="Y3311" s="156">
        <v>720633</v>
      </c>
      <c r="Z3311" s="28">
        <v>0.95630000000000004</v>
      </c>
      <c r="AA3311" s="28">
        <v>0.9667</v>
      </c>
      <c r="AB3311" s="111">
        <v>107</v>
      </c>
      <c r="AC3311" s="28">
        <v>0.308</v>
      </c>
      <c r="AD3311" s="28">
        <v>8.43E-2</v>
      </c>
      <c r="AE3311" s="139">
        <v>284</v>
      </c>
      <c r="AF3311" s="139">
        <v>46</v>
      </c>
      <c r="AG3311" s="93">
        <v>97</v>
      </c>
      <c r="AH3311" s="93">
        <v>150</v>
      </c>
    </row>
    <row r="3312" spans="1:34">
      <c r="A3312" s="13" t="s">
        <v>169</v>
      </c>
      <c r="B3312" s="2" t="s">
        <v>74</v>
      </c>
      <c r="C3312" s="14" t="s">
        <v>186</v>
      </c>
      <c r="D3312" s="2">
        <v>2016</v>
      </c>
      <c r="E3312" s="14">
        <v>2016</v>
      </c>
      <c r="F3312" s="14" t="s">
        <v>102</v>
      </c>
      <c r="G3312" s="93">
        <v>2842</v>
      </c>
      <c r="H3312" s="93">
        <v>34132</v>
      </c>
      <c r="I3312" s="93">
        <v>8</v>
      </c>
      <c r="J3312" s="93">
        <v>296</v>
      </c>
      <c r="K3312" s="93">
        <v>2850</v>
      </c>
      <c r="L3312" s="93">
        <v>34428</v>
      </c>
      <c r="M3312" s="48">
        <v>37278</v>
      </c>
      <c r="N3312" s="48">
        <v>74243</v>
      </c>
      <c r="O3312" s="48">
        <v>7398</v>
      </c>
      <c r="P3312" s="48">
        <v>66201</v>
      </c>
      <c r="Q3312" s="48">
        <v>73599</v>
      </c>
      <c r="R3312" s="48">
        <v>24</v>
      </c>
      <c r="S3312" s="48">
        <v>620</v>
      </c>
      <c r="T3312" s="48">
        <v>644</v>
      </c>
      <c r="U3312" s="48">
        <v>7422</v>
      </c>
      <c r="V3312" s="48">
        <v>66821</v>
      </c>
      <c r="W3312" s="156">
        <v>10148269</v>
      </c>
      <c r="X3312" s="156">
        <v>127381</v>
      </c>
      <c r="Y3312" s="156">
        <v>10275650</v>
      </c>
      <c r="Z3312" s="28" t="s">
        <v>66</v>
      </c>
      <c r="AA3312" s="28" t="s">
        <v>66</v>
      </c>
      <c r="AB3312" s="111">
        <v>15</v>
      </c>
      <c r="AC3312" s="28">
        <v>0.33300000000000002</v>
      </c>
      <c r="AD3312" s="28">
        <v>8.2400000000000001E-2</v>
      </c>
      <c r="AE3312" s="139">
        <v>3140</v>
      </c>
      <c r="AF3312" s="139">
        <v>839</v>
      </c>
      <c r="AG3312" s="93">
        <v>6761</v>
      </c>
      <c r="AH3312" s="93">
        <v>15456</v>
      </c>
    </row>
    <row r="3313" spans="1:34">
      <c r="A3313" s="13" t="s">
        <v>170</v>
      </c>
      <c r="B3313" s="2" t="s">
        <v>74</v>
      </c>
      <c r="C3313" s="14" t="s">
        <v>186</v>
      </c>
      <c r="D3313" s="2">
        <v>2016</v>
      </c>
      <c r="E3313" s="14">
        <v>2016</v>
      </c>
      <c r="F3313" s="14" t="s">
        <v>102</v>
      </c>
      <c r="G3313" s="93">
        <v>913</v>
      </c>
      <c r="H3313" s="93">
        <v>9564</v>
      </c>
      <c r="I3313" s="93">
        <v>17</v>
      </c>
      <c r="J3313" s="93">
        <v>112</v>
      </c>
      <c r="K3313" s="93">
        <v>930</v>
      </c>
      <c r="L3313" s="93">
        <v>9676</v>
      </c>
      <c r="M3313" s="48">
        <v>10606</v>
      </c>
      <c r="N3313" s="48">
        <v>20521</v>
      </c>
      <c r="O3313" s="48">
        <v>2382</v>
      </c>
      <c r="P3313" s="48">
        <v>17781</v>
      </c>
      <c r="Q3313" s="48">
        <v>20163</v>
      </c>
      <c r="R3313" s="48">
        <v>65</v>
      </c>
      <c r="S3313" s="48">
        <v>293</v>
      </c>
      <c r="T3313" s="48">
        <v>358</v>
      </c>
      <c r="U3313" s="48">
        <v>2447</v>
      </c>
      <c r="V3313" s="48">
        <v>18074</v>
      </c>
      <c r="W3313" s="156">
        <v>2739437</v>
      </c>
      <c r="X3313" s="156">
        <v>41581</v>
      </c>
      <c r="Y3313" s="156">
        <v>2781018</v>
      </c>
      <c r="Z3313" s="28">
        <v>0.95630000000000004</v>
      </c>
      <c r="AA3313" s="28">
        <v>0.93210000000000004</v>
      </c>
      <c r="AB3313" s="111">
        <v>107</v>
      </c>
      <c r="AC3313" s="28">
        <v>0.308</v>
      </c>
      <c r="AD3313" s="28">
        <v>8.43E-2</v>
      </c>
      <c r="AE3313" s="139">
        <v>795</v>
      </c>
      <c r="AF3313" s="139">
        <v>50</v>
      </c>
      <c r="AG3313" s="93">
        <v>888</v>
      </c>
      <c r="AH3313" s="93">
        <v>1789</v>
      </c>
    </row>
    <row r="3314" spans="1:34">
      <c r="A3314" s="13" t="s">
        <v>171</v>
      </c>
      <c r="B3314" s="2" t="s">
        <v>75</v>
      </c>
      <c r="C3314" s="14" t="s">
        <v>186</v>
      </c>
      <c r="D3314" s="2">
        <v>2016</v>
      </c>
      <c r="E3314" s="14">
        <v>2016</v>
      </c>
      <c r="F3314" s="14" t="s">
        <v>102</v>
      </c>
      <c r="G3314" s="93">
        <v>775</v>
      </c>
      <c r="H3314" s="93">
        <v>5424</v>
      </c>
      <c r="I3314" s="93">
        <v>2</v>
      </c>
      <c r="J3314" s="93">
        <v>14</v>
      </c>
      <c r="K3314" s="93">
        <v>777</v>
      </c>
      <c r="L3314" s="93">
        <v>5438</v>
      </c>
      <c r="M3314" s="48">
        <v>6215</v>
      </c>
      <c r="N3314" s="48">
        <v>13350</v>
      </c>
      <c r="O3314" s="48">
        <v>2063</v>
      </c>
      <c r="P3314" s="48">
        <v>11237</v>
      </c>
      <c r="Q3314" s="48">
        <v>13300</v>
      </c>
      <c r="R3314" s="48">
        <v>7</v>
      </c>
      <c r="S3314" s="48">
        <v>43</v>
      </c>
      <c r="T3314" s="48">
        <v>50</v>
      </c>
      <c r="U3314" s="48">
        <v>2070</v>
      </c>
      <c r="V3314" s="48">
        <v>11280</v>
      </c>
      <c r="W3314" s="156">
        <v>1815517</v>
      </c>
      <c r="X3314" s="156">
        <v>5305</v>
      </c>
      <c r="Y3314" s="156">
        <v>1820822</v>
      </c>
      <c r="Z3314" s="28">
        <v>0.99080000000000001</v>
      </c>
      <c r="AA3314" s="28">
        <v>0.94620000000000004</v>
      </c>
      <c r="AB3314" s="111">
        <v>107</v>
      </c>
      <c r="AC3314" s="28">
        <v>0.308</v>
      </c>
      <c r="AD3314" s="28">
        <v>8.43E-2</v>
      </c>
      <c r="AE3314" s="139">
        <v>560</v>
      </c>
      <c r="AF3314" s="139">
        <v>136</v>
      </c>
      <c r="AG3314" s="93">
        <v>472</v>
      </c>
      <c r="AH3314" s="93">
        <v>972</v>
      </c>
    </row>
    <row r="3315" spans="1:34">
      <c r="A3315" s="51" t="s">
        <v>172</v>
      </c>
      <c r="B3315" s="2" t="s">
        <v>66</v>
      </c>
      <c r="C3315" s="14" t="s">
        <v>187</v>
      </c>
      <c r="D3315" s="2">
        <v>2016</v>
      </c>
      <c r="E3315" s="14">
        <v>2016</v>
      </c>
      <c r="F3315" s="14" t="s">
        <v>102</v>
      </c>
      <c r="G3315" s="93">
        <v>259740</v>
      </c>
      <c r="H3315" s="93">
        <v>1801617</v>
      </c>
      <c r="I3315" s="93">
        <v>1986</v>
      </c>
      <c r="J3315" s="93">
        <v>18255</v>
      </c>
      <c r="K3315" s="93">
        <v>261726</v>
      </c>
      <c r="L3315" s="93">
        <v>1819872</v>
      </c>
      <c r="M3315" s="48">
        <v>2081598</v>
      </c>
      <c r="N3315" s="48">
        <v>4315441</v>
      </c>
      <c r="O3315" s="48">
        <v>667568</v>
      </c>
      <c r="P3315" s="48">
        <v>3601274</v>
      </c>
      <c r="Q3315" s="48">
        <v>4268842</v>
      </c>
      <c r="R3315" s="48">
        <v>6800</v>
      </c>
      <c r="S3315" s="48">
        <v>39799</v>
      </c>
      <c r="T3315" s="48">
        <v>46599</v>
      </c>
      <c r="U3315" s="48">
        <v>674368</v>
      </c>
      <c r="V3315" s="48">
        <v>3641073</v>
      </c>
      <c r="W3315" s="156">
        <v>591730311</v>
      </c>
      <c r="X3315" s="156">
        <v>5586518</v>
      </c>
      <c r="Y3315" s="156">
        <v>597316829</v>
      </c>
      <c r="Z3315" s="28">
        <v>0.97289999999999999</v>
      </c>
      <c r="AA3315" s="28">
        <v>0.91800000000000004</v>
      </c>
      <c r="AB3315" s="111">
        <v>866</v>
      </c>
      <c r="AC3315" s="28">
        <v>0.35299999999999998</v>
      </c>
      <c r="AD3315" s="28">
        <v>7.7100000000000002E-2</v>
      </c>
      <c r="AE3315" s="139">
        <v>143794</v>
      </c>
      <c r="AF3315" s="139">
        <v>35565</v>
      </c>
      <c r="AG3315" s="93">
        <v>296356</v>
      </c>
      <c r="AH3315" s="93">
        <v>626899</v>
      </c>
    </row>
    <row r="3316" spans="1:34">
      <c r="A3316" s="51" t="s">
        <v>173</v>
      </c>
      <c r="B3316" s="2" t="s">
        <v>74</v>
      </c>
      <c r="C3316" s="14" t="s">
        <v>187</v>
      </c>
      <c r="D3316" s="2">
        <v>2016</v>
      </c>
      <c r="E3316" s="14">
        <v>2016</v>
      </c>
      <c r="F3316" s="14" t="s">
        <v>102</v>
      </c>
      <c r="G3316" s="93">
        <v>6173</v>
      </c>
      <c r="H3316" s="93">
        <v>52670</v>
      </c>
      <c r="I3316" s="93">
        <v>91</v>
      </c>
      <c r="J3316" s="93">
        <v>1190</v>
      </c>
      <c r="K3316" s="93">
        <v>6264</v>
      </c>
      <c r="L3316" s="93">
        <v>53860</v>
      </c>
      <c r="M3316" s="48">
        <v>60124</v>
      </c>
      <c r="N3316" s="48">
        <v>115295</v>
      </c>
      <c r="O3316" s="48">
        <v>14363</v>
      </c>
      <c r="P3316" s="48">
        <v>97886</v>
      </c>
      <c r="Q3316" s="48">
        <v>112249</v>
      </c>
      <c r="R3316" s="48">
        <v>313</v>
      </c>
      <c r="S3316" s="48">
        <v>2733</v>
      </c>
      <c r="T3316" s="48">
        <v>3046</v>
      </c>
      <c r="U3316" s="48">
        <v>14676</v>
      </c>
      <c r="V3316" s="48">
        <v>100619</v>
      </c>
      <c r="W3316" s="156">
        <v>16068375</v>
      </c>
      <c r="X3316" s="156">
        <v>349754</v>
      </c>
      <c r="Y3316" s="156">
        <v>16418129</v>
      </c>
      <c r="Z3316" s="28">
        <v>0.99009999999999998</v>
      </c>
      <c r="AA3316" s="28">
        <v>0.97</v>
      </c>
      <c r="AB3316" s="111">
        <v>27</v>
      </c>
      <c r="AC3316" s="28">
        <v>0.37</v>
      </c>
      <c r="AD3316" s="28">
        <v>7.5200000000000003E-2</v>
      </c>
      <c r="AE3316" s="139">
        <v>4458</v>
      </c>
      <c r="AF3316" s="139">
        <v>1277</v>
      </c>
      <c r="AG3316" s="93">
        <v>7904</v>
      </c>
      <c r="AH3316" s="93">
        <v>15390</v>
      </c>
    </row>
    <row r="3317" spans="1:34">
      <c r="A3317" s="51" t="s">
        <v>174</v>
      </c>
      <c r="B3317" s="2" t="s">
        <v>75</v>
      </c>
      <c r="C3317" s="14" t="s">
        <v>187</v>
      </c>
      <c r="D3317" s="2">
        <v>2016</v>
      </c>
      <c r="E3317" s="14">
        <v>2016</v>
      </c>
      <c r="F3317" s="14" t="s">
        <v>102</v>
      </c>
      <c r="G3317" s="93">
        <v>0</v>
      </c>
      <c r="H3317" s="93">
        <v>90</v>
      </c>
      <c r="I3317" s="93">
        <v>0</v>
      </c>
      <c r="J3317" s="93">
        <v>0</v>
      </c>
      <c r="K3317" s="93">
        <v>0</v>
      </c>
      <c r="L3317" s="93">
        <v>90</v>
      </c>
      <c r="M3317" s="48">
        <v>90</v>
      </c>
      <c r="N3317" s="48">
        <v>147</v>
      </c>
      <c r="O3317" s="48">
        <v>0</v>
      </c>
      <c r="P3317" s="48">
        <v>147</v>
      </c>
      <c r="Q3317" s="48">
        <v>147</v>
      </c>
      <c r="R3317" s="48">
        <v>0</v>
      </c>
      <c r="S3317" s="48">
        <v>0</v>
      </c>
      <c r="T3317" s="48">
        <v>0</v>
      </c>
      <c r="U3317" s="48">
        <v>0</v>
      </c>
      <c r="V3317" s="48">
        <v>147</v>
      </c>
      <c r="W3317" s="156">
        <v>17447</v>
      </c>
      <c r="X3317" s="156">
        <v>0</v>
      </c>
      <c r="Y3317" s="156">
        <v>17447</v>
      </c>
      <c r="Z3317" s="28">
        <v>1</v>
      </c>
      <c r="AA3317" s="28">
        <v>1</v>
      </c>
      <c r="AB3317" s="111">
        <v>119</v>
      </c>
      <c r="AC3317" s="28">
        <v>0.29399999999999998</v>
      </c>
      <c r="AD3317" s="28">
        <v>8.3500000000000005E-2</v>
      </c>
      <c r="AE3317" s="139">
        <v>3</v>
      </c>
      <c r="AF3317" s="139">
        <v>0</v>
      </c>
      <c r="AG3317" s="93">
        <v>0</v>
      </c>
      <c r="AH3317" s="93">
        <v>0</v>
      </c>
    </row>
    <row r="3318" spans="1:34">
      <c r="A3318" s="51" t="s">
        <v>175</v>
      </c>
      <c r="B3318" s="2" t="s">
        <v>75</v>
      </c>
      <c r="C3318" s="14" t="s">
        <v>187</v>
      </c>
      <c r="D3318" s="2">
        <v>2016</v>
      </c>
      <c r="E3318" s="14">
        <v>2016</v>
      </c>
      <c r="F3318" s="14" t="s">
        <v>102</v>
      </c>
      <c r="G3318" s="93">
        <v>147</v>
      </c>
      <c r="H3318" s="93">
        <v>1587</v>
      </c>
      <c r="I3318" s="93">
        <v>0</v>
      </c>
      <c r="J3318" s="93">
        <v>2</v>
      </c>
      <c r="K3318" s="93">
        <v>147</v>
      </c>
      <c r="L3318" s="93">
        <v>1589</v>
      </c>
      <c r="M3318" s="48">
        <v>1736</v>
      </c>
      <c r="N3318" s="48">
        <v>3285</v>
      </c>
      <c r="O3318" s="48">
        <v>385</v>
      </c>
      <c r="P3318" s="48">
        <v>2897</v>
      </c>
      <c r="Q3318" s="48">
        <v>3282</v>
      </c>
      <c r="R3318" s="48">
        <v>0</v>
      </c>
      <c r="S3318" s="48">
        <v>3</v>
      </c>
      <c r="T3318" s="48">
        <v>3</v>
      </c>
      <c r="U3318" s="48">
        <v>385</v>
      </c>
      <c r="V3318" s="48">
        <v>2900</v>
      </c>
      <c r="W3318" s="156">
        <v>436747</v>
      </c>
      <c r="X3318" s="156">
        <v>233</v>
      </c>
      <c r="Y3318" s="156">
        <v>436980</v>
      </c>
      <c r="Z3318" s="28">
        <v>0.97529999999999994</v>
      </c>
      <c r="AA3318" s="28">
        <v>0.87270000000000003</v>
      </c>
      <c r="AB3318" s="111">
        <v>119</v>
      </c>
      <c r="AC3318" s="28">
        <v>0.29399999999999998</v>
      </c>
      <c r="AD3318" s="28">
        <v>8.3500000000000005E-2</v>
      </c>
      <c r="AE3318" s="139">
        <v>134</v>
      </c>
      <c r="AF3318" s="139">
        <v>20</v>
      </c>
      <c r="AG3318" s="93">
        <v>51</v>
      </c>
      <c r="AH3318" s="93">
        <v>90</v>
      </c>
    </row>
    <row r="3319" spans="1:34">
      <c r="A3319" s="51" t="s">
        <v>176</v>
      </c>
      <c r="B3319" s="2" t="s">
        <v>75</v>
      </c>
      <c r="C3319" s="14" t="s">
        <v>187</v>
      </c>
      <c r="D3319" s="2">
        <v>2016</v>
      </c>
      <c r="E3319" s="14">
        <v>2016</v>
      </c>
      <c r="F3319" s="14" t="s">
        <v>102</v>
      </c>
      <c r="G3319" s="93">
        <v>1736</v>
      </c>
      <c r="H3319" s="93">
        <v>15096</v>
      </c>
      <c r="I3319" s="93">
        <v>4</v>
      </c>
      <c r="J3319" s="93">
        <v>41</v>
      </c>
      <c r="K3319" s="93">
        <v>1740</v>
      </c>
      <c r="L3319" s="93">
        <v>15137</v>
      </c>
      <c r="M3319" s="48">
        <v>16877</v>
      </c>
      <c r="N3319" s="48">
        <v>31886</v>
      </c>
      <c r="O3319" s="48">
        <v>4350</v>
      </c>
      <c r="P3319" s="48">
        <v>27446</v>
      </c>
      <c r="Q3319" s="48">
        <v>31796</v>
      </c>
      <c r="R3319" s="48">
        <v>10</v>
      </c>
      <c r="S3319" s="48">
        <v>80</v>
      </c>
      <c r="T3319" s="48">
        <v>90</v>
      </c>
      <c r="U3319" s="48">
        <v>4360</v>
      </c>
      <c r="V3319" s="48">
        <v>27526</v>
      </c>
      <c r="W3319" s="156">
        <v>4350335</v>
      </c>
      <c r="X3319" s="156">
        <v>10600</v>
      </c>
      <c r="Y3319" s="156">
        <v>4360935</v>
      </c>
      <c r="Z3319" s="28">
        <v>0.81479999999999997</v>
      </c>
      <c r="AA3319" s="28">
        <v>0.94320000000000004</v>
      </c>
      <c r="AB3319" s="111">
        <v>119</v>
      </c>
      <c r="AC3319" s="28">
        <v>0.29399999999999998</v>
      </c>
      <c r="AD3319" s="28">
        <v>8.3500000000000005E-2</v>
      </c>
      <c r="AE3319" s="139">
        <v>1655</v>
      </c>
      <c r="AF3319" s="139">
        <v>656</v>
      </c>
      <c r="AG3319" s="93">
        <v>854</v>
      </c>
      <c r="AH3319" s="93">
        <v>1495</v>
      </c>
    </row>
    <row r="3320" spans="1:34">
      <c r="A3320" s="51" t="s">
        <v>177</v>
      </c>
      <c r="B3320" s="2" t="s">
        <v>75</v>
      </c>
      <c r="C3320" s="14" t="s">
        <v>187</v>
      </c>
      <c r="D3320" s="2">
        <v>2016</v>
      </c>
      <c r="E3320" s="14">
        <v>2016</v>
      </c>
      <c r="F3320" s="14" t="s">
        <v>102</v>
      </c>
      <c r="G3320" s="93">
        <v>195</v>
      </c>
      <c r="H3320" s="93">
        <v>2616</v>
      </c>
      <c r="I3320" s="93">
        <v>0</v>
      </c>
      <c r="J3320" s="93">
        <v>8</v>
      </c>
      <c r="K3320" s="93">
        <v>195</v>
      </c>
      <c r="L3320" s="93">
        <v>2624</v>
      </c>
      <c r="M3320" s="48">
        <v>2819</v>
      </c>
      <c r="N3320" s="48">
        <v>5209</v>
      </c>
      <c r="O3320" s="48">
        <v>523</v>
      </c>
      <c r="P3320" s="48">
        <v>4669</v>
      </c>
      <c r="Q3320" s="48">
        <v>5192</v>
      </c>
      <c r="R3320" s="48">
        <v>0</v>
      </c>
      <c r="S3320" s="48">
        <v>17</v>
      </c>
      <c r="T3320" s="48">
        <v>17</v>
      </c>
      <c r="U3320" s="48">
        <v>523</v>
      </c>
      <c r="V3320" s="48">
        <v>4686</v>
      </c>
      <c r="W3320" s="156">
        <v>693460</v>
      </c>
      <c r="X3320" s="156">
        <v>2037</v>
      </c>
      <c r="Y3320" s="156">
        <v>695497</v>
      </c>
      <c r="Z3320" s="28">
        <v>0.9748</v>
      </c>
      <c r="AA3320" s="28">
        <v>0.86960000000000004</v>
      </c>
      <c r="AB3320" s="111">
        <v>119</v>
      </c>
      <c r="AC3320" s="28">
        <v>0.29399999999999998</v>
      </c>
      <c r="AD3320" s="28">
        <v>8.3500000000000005E-2</v>
      </c>
      <c r="AE3320" s="139">
        <v>175</v>
      </c>
      <c r="AF3320" s="139">
        <v>29</v>
      </c>
      <c r="AG3320" s="93">
        <v>60</v>
      </c>
      <c r="AH3320" s="93">
        <v>112</v>
      </c>
    </row>
    <row r="3321" spans="1:34">
      <c r="A3321" s="51" t="s">
        <v>178</v>
      </c>
      <c r="B3321" s="2" t="s">
        <v>75</v>
      </c>
      <c r="C3321" s="14" t="s">
        <v>187</v>
      </c>
      <c r="D3321" s="2">
        <v>2016</v>
      </c>
      <c r="E3321" s="14">
        <v>2016</v>
      </c>
      <c r="F3321" s="14" t="s">
        <v>102</v>
      </c>
      <c r="G3321" s="93">
        <v>70</v>
      </c>
      <c r="H3321" s="93">
        <v>573</v>
      </c>
      <c r="I3321" s="93">
        <v>0</v>
      </c>
      <c r="J3321" s="93">
        <v>3</v>
      </c>
      <c r="K3321" s="93">
        <v>70</v>
      </c>
      <c r="L3321" s="93">
        <v>576</v>
      </c>
      <c r="M3321" s="48">
        <v>646</v>
      </c>
      <c r="N3321" s="48">
        <v>1477</v>
      </c>
      <c r="O3321" s="48">
        <v>173</v>
      </c>
      <c r="P3321" s="48">
        <v>1298</v>
      </c>
      <c r="Q3321" s="48">
        <v>1471</v>
      </c>
      <c r="R3321" s="48">
        <v>1</v>
      </c>
      <c r="S3321" s="48">
        <v>5</v>
      </c>
      <c r="T3321" s="48">
        <v>6</v>
      </c>
      <c r="U3321" s="48">
        <v>174</v>
      </c>
      <c r="V3321" s="48">
        <v>1303</v>
      </c>
      <c r="W3321" s="156">
        <v>191997</v>
      </c>
      <c r="X3321" s="156">
        <v>592</v>
      </c>
      <c r="Y3321" s="156">
        <v>192589</v>
      </c>
      <c r="Z3321" s="28">
        <v>0.81479999999999997</v>
      </c>
      <c r="AA3321" s="28">
        <v>1</v>
      </c>
      <c r="AB3321" s="111">
        <v>119</v>
      </c>
      <c r="AC3321" s="28">
        <v>0.29399999999999998</v>
      </c>
      <c r="AD3321" s="28">
        <v>8.3500000000000005E-2</v>
      </c>
      <c r="AE3321" s="139">
        <v>52</v>
      </c>
      <c r="AF3321" s="139">
        <v>4</v>
      </c>
      <c r="AG3321" s="93">
        <v>112</v>
      </c>
      <c r="AH3321" s="93">
        <v>244</v>
      </c>
    </row>
    <row r="3322" spans="1:34">
      <c r="A3322" s="51" t="s">
        <v>179</v>
      </c>
      <c r="B3322" s="2" t="s">
        <v>74</v>
      </c>
      <c r="C3322" s="14" t="s">
        <v>187</v>
      </c>
      <c r="D3322" s="2">
        <v>2016</v>
      </c>
      <c r="E3322" s="14">
        <v>2016</v>
      </c>
      <c r="F3322" s="14" t="s">
        <v>102</v>
      </c>
      <c r="G3322" s="93">
        <v>4036</v>
      </c>
      <c r="H3322" s="93">
        <v>28979</v>
      </c>
      <c r="I3322" s="93">
        <v>37</v>
      </c>
      <c r="J3322" s="93">
        <v>274</v>
      </c>
      <c r="K3322" s="93">
        <v>4073</v>
      </c>
      <c r="L3322" s="93">
        <v>29253</v>
      </c>
      <c r="M3322" s="48">
        <v>33326</v>
      </c>
      <c r="N3322" s="48">
        <v>66496</v>
      </c>
      <c r="O3322" s="48">
        <v>9405</v>
      </c>
      <c r="P3322" s="48">
        <v>56275</v>
      </c>
      <c r="Q3322" s="48">
        <v>65680</v>
      </c>
      <c r="R3322" s="48">
        <v>138</v>
      </c>
      <c r="S3322" s="48">
        <v>678</v>
      </c>
      <c r="T3322" s="48">
        <v>816</v>
      </c>
      <c r="U3322" s="48">
        <v>9543</v>
      </c>
      <c r="V3322" s="48">
        <v>56953</v>
      </c>
      <c r="W3322" s="156">
        <v>9382240</v>
      </c>
      <c r="X3322" s="156">
        <v>85132</v>
      </c>
      <c r="Y3322" s="156">
        <v>9467372</v>
      </c>
      <c r="Z3322" s="28">
        <v>0.9657</v>
      </c>
      <c r="AA3322" s="28">
        <v>0.98609999999999998</v>
      </c>
      <c r="AB3322" s="111">
        <v>18</v>
      </c>
      <c r="AC3322" s="28">
        <v>0.5</v>
      </c>
      <c r="AD3322" s="28">
        <v>3.8800000000000001E-2</v>
      </c>
      <c r="AE3322" s="139">
        <v>2362</v>
      </c>
      <c r="AF3322" s="139">
        <v>684</v>
      </c>
      <c r="AG3322" s="93">
        <v>4900</v>
      </c>
      <c r="AH3322" s="93">
        <v>9944</v>
      </c>
    </row>
    <row r="3323" spans="1:34">
      <c r="A3323" s="51" t="s">
        <v>180</v>
      </c>
      <c r="B3323" s="2" t="s">
        <v>75</v>
      </c>
      <c r="C3323" s="14" t="s">
        <v>187</v>
      </c>
      <c r="D3323" s="2">
        <v>2016</v>
      </c>
      <c r="E3323" s="14">
        <v>2016</v>
      </c>
      <c r="F3323" s="14" t="s">
        <v>102</v>
      </c>
      <c r="G3323" s="93">
        <v>392</v>
      </c>
      <c r="H3323" s="93">
        <v>2182</v>
      </c>
      <c r="I3323" s="93">
        <v>0</v>
      </c>
      <c r="J3323" s="93">
        <v>0</v>
      </c>
      <c r="K3323" s="93">
        <v>392</v>
      </c>
      <c r="L3323" s="93">
        <v>2182</v>
      </c>
      <c r="M3323" s="48">
        <v>2574</v>
      </c>
      <c r="N3323" s="48">
        <v>5240</v>
      </c>
      <c r="O3323" s="48">
        <v>1115</v>
      </c>
      <c r="P3323" s="48">
        <v>4124</v>
      </c>
      <c r="Q3323" s="48">
        <v>5239</v>
      </c>
      <c r="R3323" s="48">
        <v>0</v>
      </c>
      <c r="S3323" s="48">
        <v>1</v>
      </c>
      <c r="T3323" s="48">
        <v>1</v>
      </c>
      <c r="U3323" s="48">
        <v>1115</v>
      </c>
      <c r="V3323" s="48">
        <v>4125</v>
      </c>
      <c r="W3323" s="156">
        <v>705271</v>
      </c>
      <c r="X3323" s="156">
        <v>0</v>
      </c>
      <c r="Y3323" s="156">
        <v>705271</v>
      </c>
      <c r="Z3323" s="28">
        <v>1</v>
      </c>
      <c r="AA3323" s="28">
        <v>0.90910000000000002</v>
      </c>
      <c r="AB3323" s="111">
        <v>119</v>
      </c>
      <c r="AC3323" s="28">
        <v>0.29399999999999998</v>
      </c>
      <c r="AD3323" s="28">
        <v>8.3500000000000005E-2</v>
      </c>
      <c r="AE3323" s="139">
        <v>197</v>
      </c>
      <c r="AF3323" s="139">
        <v>14</v>
      </c>
      <c r="AG3323" s="93">
        <v>107</v>
      </c>
      <c r="AH3323" s="93">
        <v>199</v>
      </c>
    </row>
    <row r="3324" spans="1:34">
      <c r="A3324" s="51" t="s">
        <v>181</v>
      </c>
      <c r="B3324" s="2" t="s">
        <v>75</v>
      </c>
      <c r="C3324" s="14" t="s">
        <v>187</v>
      </c>
      <c r="D3324" s="2">
        <v>2016</v>
      </c>
      <c r="E3324" s="14">
        <v>2016</v>
      </c>
      <c r="F3324" s="14" t="s">
        <v>102</v>
      </c>
      <c r="G3324" s="93">
        <v>539</v>
      </c>
      <c r="H3324" s="93">
        <v>6578</v>
      </c>
      <c r="I3324" s="93">
        <v>1</v>
      </c>
      <c r="J3324" s="93">
        <v>18</v>
      </c>
      <c r="K3324" s="93">
        <v>540</v>
      </c>
      <c r="L3324" s="93">
        <v>6596</v>
      </c>
      <c r="M3324" s="48">
        <v>7136</v>
      </c>
      <c r="N3324" s="48">
        <v>12674</v>
      </c>
      <c r="O3324" s="48">
        <v>1299</v>
      </c>
      <c r="P3324" s="48">
        <v>11325</v>
      </c>
      <c r="Q3324" s="48">
        <v>12624</v>
      </c>
      <c r="R3324" s="48">
        <v>3</v>
      </c>
      <c r="S3324" s="48">
        <v>47</v>
      </c>
      <c r="T3324" s="48">
        <v>50</v>
      </c>
      <c r="U3324" s="48">
        <v>1302</v>
      </c>
      <c r="V3324" s="48">
        <v>11372</v>
      </c>
      <c r="W3324" s="156">
        <v>1705116</v>
      </c>
      <c r="X3324" s="156">
        <v>4638</v>
      </c>
      <c r="Y3324" s="156">
        <v>1709754</v>
      </c>
      <c r="Z3324" s="28">
        <v>0.97419999999999995</v>
      </c>
      <c r="AA3324" s="28">
        <v>0.98089999999999999</v>
      </c>
      <c r="AB3324" s="111">
        <v>119</v>
      </c>
      <c r="AC3324" s="28">
        <v>0.29399999999999998</v>
      </c>
      <c r="AD3324" s="28">
        <v>8.3500000000000005E-2</v>
      </c>
      <c r="AE3324" s="139">
        <v>559</v>
      </c>
      <c r="AF3324" s="139">
        <v>97</v>
      </c>
      <c r="AG3324" s="93">
        <v>360</v>
      </c>
      <c r="AH3324" s="93">
        <v>725</v>
      </c>
    </row>
    <row r="3325" spans="1:34">
      <c r="A3325" s="13" t="s">
        <v>123</v>
      </c>
      <c r="B3325" s="2" t="s">
        <v>74</v>
      </c>
      <c r="C3325" s="14" t="s">
        <v>187</v>
      </c>
      <c r="D3325" s="2">
        <v>2016</v>
      </c>
      <c r="E3325" s="14">
        <v>2016</v>
      </c>
      <c r="F3325" s="14" t="s">
        <v>102</v>
      </c>
      <c r="G3325" s="93">
        <v>12811</v>
      </c>
      <c r="H3325" s="93">
        <v>87268</v>
      </c>
      <c r="I3325" s="93">
        <v>79</v>
      </c>
      <c r="J3325" s="93">
        <v>477</v>
      </c>
      <c r="K3325" s="93">
        <v>12890</v>
      </c>
      <c r="L3325" s="93">
        <v>87745</v>
      </c>
      <c r="M3325" s="48">
        <v>100635</v>
      </c>
      <c r="N3325" s="48">
        <v>232719</v>
      </c>
      <c r="O3325" s="48">
        <v>34777</v>
      </c>
      <c r="P3325" s="48">
        <v>196486</v>
      </c>
      <c r="Q3325" s="48">
        <v>231263</v>
      </c>
      <c r="R3325" s="48">
        <v>257</v>
      </c>
      <c r="S3325" s="48">
        <v>1199</v>
      </c>
      <c r="T3325" s="48">
        <v>1456</v>
      </c>
      <c r="U3325" s="48">
        <v>35034</v>
      </c>
      <c r="V3325" s="48">
        <v>197685</v>
      </c>
      <c r="W3325" s="156">
        <v>31349788</v>
      </c>
      <c r="X3325" s="156">
        <v>169783</v>
      </c>
      <c r="Y3325" s="156">
        <v>31519571</v>
      </c>
      <c r="Z3325" s="28">
        <v>0.93910000000000005</v>
      </c>
      <c r="AA3325" s="28">
        <v>0.95299999999999996</v>
      </c>
      <c r="AB3325" s="111">
        <v>47</v>
      </c>
      <c r="AC3325" s="28">
        <v>0.34</v>
      </c>
      <c r="AD3325" s="28">
        <v>2.6599999999999999E-2</v>
      </c>
      <c r="AE3325" s="139">
        <v>5116</v>
      </c>
      <c r="AF3325" s="139">
        <v>1812</v>
      </c>
      <c r="AG3325" s="93">
        <v>13090</v>
      </c>
      <c r="AH3325" s="93">
        <v>29537</v>
      </c>
    </row>
    <row r="3326" spans="1:34">
      <c r="A3326" s="13" t="s">
        <v>124</v>
      </c>
      <c r="B3326" s="2" t="s">
        <v>75</v>
      </c>
      <c r="C3326" s="14" t="s">
        <v>187</v>
      </c>
      <c r="D3326" s="2">
        <v>2016</v>
      </c>
      <c r="E3326" s="14">
        <v>2016</v>
      </c>
      <c r="F3326" s="14" t="s">
        <v>102</v>
      </c>
      <c r="G3326" s="93">
        <v>222</v>
      </c>
      <c r="H3326" s="93">
        <v>1334</v>
      </c>
      <c r="I3326" s="93">
        <v>0</v>
      </c>
      <c r="J3326" s="93">
        <v>3</v>
      </c>
      <c r="K3326" s="93">
        <v>222</v>
      </c>
      <c r="L3326" s="93">
        <v>1337</v>
      </c>
      <c r="M3326" s="48">
        <v>1559</v>
      </c>
      <c r="N3326" s="48">
        <v>3611</v>
      </c>
      <c r="O3326" s="48">
        <v>587</v>
      </c>
      <c r="P3326" s="48">
        <v>3011</v>
      </c>
      <c r="Q3326" s="48">
        <v>3598</v>
      </c>
      <c r="R3326" s="48">
        <v>1</v>
      </c>
      <c r="S3326" s="48">
        <v>12</v>
      </c>
      <c r="T3326" s="48">
        <v>13</v>
      </c>
      <c r="U3326" s="48">
        <v>588</v>
      </c>
      <c r="V3326" s="48">
        <v>3023</v>
      </c>
      <c r="W3326" s="156">
        <v>438675</v>
      </c>
      <c r="X3326" s="156">
        <v>662</v>
      </c>
      <c r="Y3326" s="156">
        <v>439337</v>
      </c>
      <c r="Z3326" s="28">
        <v>0.96970000000000001</v>
      </c>
      <c r="AA3326" s="28">
        <v>0.94440000000000002</v>
      </c>
      <c r="AB3326" s="111">
        <v>119</v>
      </c>
      <c r="AC3326" s="28">
        <v>0.29399999999999998</v>
      </c>
      <c r="AD3326" s="28">
        <v>8.3500000000000005E-2</v>
      </c>
      <c r="AE3326" s="139">
        <v>85</v>
      </c>
      <c r="AF3326" s="139">
        <v>12</v>
      </c>
      <c r="AG3326" s="93">
        <v>198</v>
      </c>
      <c r="AH3326" s="93">
        <v>431</v>
      </c>
    </row>
    <row r="3327" spans="1:34">
      <c r="A3327" s="13" t="s">
        <v>125</v>
      </c>
      <c r="B3327" s="2" t="s">
        <v>75</v>
      </c>
      <c r="C3327" s="14" t="s">
        <v>187</v>
      </c>
      <c r="D3327" s="2">
        <v>2016</v>
      </c>
      <c r="E3327" s="14">
        <v>2016</v>
      </c>
      <c r="F3327" s="14" t="s">
        <v>102</v>
      </c>
      <c r="G3327" s="93">
        <v>910</v>
      </c>
      <c r="H3327" s="93">
        <v>11505</v>
      </c>
      <c r="I3327" s="93">
        <v>0</v>
      </c>
      <c r="J3327" s="93">
        <v>16</v>
      </c>
      <c r="K3327" s="93">
        <v>910</v>
      </c>
      <c r="L3327" s="93">
        <v>11521</v>
      </c>
      <c r="M3327" s="48">
        <v>12431</v>
      </c>
      <c r="N3327" s="48">
        <v>21106</v>
      </c>
      <c r="O3327" s="48">
        <v>2250</v>
      </c>
      <c r="P3327" s="48">
        <v>18815</v>
      </c>
      <c r="Q3327" s="48">
        <v>21065</v>
      </c>
      <c r="R3327" s="48">
        <v>0</v>
      </c>
      <c r="S3327" s="48">
        <v>41</v>
      </c>
      <c r="T3327" s="48">
        <v>41</v>
      </c>
      <c r="U3327" s="48">
        <v>2250</v>
      </c>
      <c r="V3327" s="48">
        <v>18856</v>
      </c>
      <c r="W3327" s="156">
        <v>2924838</v>
      </c>
      <c r="X3327" s="156">
        <v>5385</v>
      </c>
      <c r="Y3327" s="156">
        <v>2930223</v>
      </c>
      <c r="Z3327" s="28">
        <v>0.99139999999999995</v>
      </c>
      <c r="AA3327" s="28">
        <v>0.95530000000000004</v>
      </c>
      <c r="AB3327" s="111">
        <v>119</v>
      </c>
      <c r="AC3327" s="28">
        <v>0.29399999999999998</v>
      </c>
      <c r="AD3327" s="28">
        <v>8.3500000000000005E-2</v>
      </c>
      <c r="AE3327" s="139">
        <v>1393</v>
      </c>
      <c r="AF3327" s="139">
        <v>253</v>
      </c>
      <c r="AG3327" s="93">
        <v>596</v>
      </c>
      <c r="AH3327" s="93">
        <v>1135</v>
      </c>
    </row>
    <row r="3328" spans="1:34">
      <c r="A3328" s="13" t="s">
        <v>126</v>
      </c>
      <c r="B3328" s="2" t="s">
        <v>75</v>
      </c>
      <c r="C3328" s="14" t="s">
        <v>187</v>
      </c>
      <c r="D3328" s="2">
        <v>2016</v>
      </c>
      <c r="E3328" s="14">
        <v>2016</v>
      </c>
      <c r="F3328" s="14" t="s">
        <v>102</v>
      </c>
      <c r="G3328" s="93">
        <v>2293</v>
      </c>
      <c r="H3328" s="93">
        <v>15227</v>
      </c>
      <c r="I3328" s="93">
        <v>11</v>
      </c>
      <c r="J3328" s="93">
        <v>149</v>
      </c>
      <c r="K3328" s="93">
        <v>2304</v>
      </c>
      <c r="L3328" s="93">
        <v>15376</v>
      </c>
      <c r="M3328" s="48">
        <v>17680</v>
      </c>
      <c r="N3328" s="48">
        <v>43114</v>
      </c>
      <c r="O3328" s="48">
        <v>6509</v>
      </c>
      <c r="P3328" s="48">
        <v>36160</v>
      </c>
      <c r="Q3328" s="48">
        <v>42669</v>
      </c>
      <c r="R3328" s="48">
        <v>33</v>
      </c>
      <c r="S3328" s="48">
        <v>412</v>
      </c>
      <c r="T3328" s="48">
        <v>445</v>
      </c>
      <c r="U3328" s="48">
        <v>6542</v>
      </c>
      <c r="V3328" s="48">
        <v>36572</v>
      </c>
      <c r="W3328" s="156">
        <v>5485286</v>
      </c>
      <c r="X3328" s="156">
        <v>47049</v>
      </c>
      <c r="Y3328" s="156">
        <v>5532335</v>
      </c>
      <c r="Z3328" s="28">
        <v>0.96560000000000001</v>
      </c>
      <c r="AA3328" s="28">
        <v>0.9284</v>
      </c>
      <c r="AB3328" s="111">
        <v>119</v>
      </c>
      <c r="AC3328" s="28">
        <v>0.29399999999999998</v>
      </c>
      <c r="AD3328" s="28">
        <v>8.3500000000000005E-2</v>
      </c>
      <c r="AE3328" s="139">
        <v>1197</v>
      </c>
      <c r="AF3328" s="139">
        <v>153</v>
      </c>
      <c r="AG3328" s="93">
        <v>888</v>
      </c>
      <c r="AH3328" s="93">
        <v>1751</v>
      </c>
    </row>
    <row r="3329" spans="1:34">
      <c r="A3329" s="13" t="s">
        <v>127</v>
      </c>
      <c r="B3329" s="2" t="s">
        <v>75</v>
      </c>
      <c r="C3329" s="14" t="s">
        <v>187</v>
      </c>
      <c r="D3329" s="2">
        <v>2016</v>
      </c>
      <c r="E3329" s="14">
        <v>2016</v>
      </c>
      <c r="F3329" s="14" t="s">
        <v>102</v>
      </c>
      <c r="G3329" s="93">
        <v>95</v>
      </c>
      <c r="H3329" s="93">
        <v>942</v>
      </c>
      <c r="I3329" s="93">
        <v>0</v>
      </c>
      <c r="J3329" s="93">
        <v>4</v>
      </c>
      <c r="K3329" s="93">
        <v>95</v>
      </c>
      <c r="L3329" s="93">
        <v>946</v>
      </c>
      <c r="M3329" s="48">
        <v>1041</v>
      </c>
      <c r="N3329" s="48">
        <v>2013</v>
      </c>
      <c r="O3329" s="48">
        <v>255</v>
      </c>
      <c r="P3329" s="48">
        <v>1749</v>
      </c>
      <c r="Q3329" s="48">
        <v>2004</v>
      </c>
      <c r="R3329" s="48">
        <v>0</v>
      </c>
      <c r="S3329" s="48">
        <v>9</v>
      </c>
      <c r="T3329" s="48">
        <v>9</v>
      </c>
      <c r="U3329" s="48">
        <v>255</v>
      </c>
      <c r="V3329" s="48">
        <v>1758</v>
      </c>
      <c r="W3329" s="156">
        <v>252971</v>
      </c>
      <c r="X3329" s="156">
        <v>671</v>
      </c>
      <c r="Y3329" s="156">
        <v>253642</v>
      </c>
      <c r="Z3329" s="28">
        <v>1</v>
      </c>
      <c r="AA3329" s="28">
        <v>0.94440000000000002</v>
      </c>
      <c r="AB3329" s="111">
        <v>119</v>
      </c>
      <c r="AC3329" s="28">
        <v>0.29399999999999998</v>
      </c>
      <c r="AD3329" s="28">
        <v>8.3500000000000005E-2</v>
      </c>
      <c r="AE3329" s="139">
        <v>88</v>
      </c>
      <c r="AF3329" s="139">
        <v>5</v>
      </c>
      <c r="AG3329" s="93">
        <v>63</v>
      </c>
      <c r="AH3329" s="93">
        <v>127</v>
      </c>
    </row>
    <row r="3330" spans="1:34">
      <c r="A3330" s="13" t="s">
        <v>128</v>
      </c>
      <c r="B3330" s="2" t="s">
        <v>75</v>
      </c>
      <c r="C3330" s="14" t="s">
        <v>187</v>
      </c>
      <c r="D3330" s="2">
        <v>2016</v>
      </c>
      <c r="E3330" s="14">
        <v>2016</v>
      </c>
      <c r="F3330" s="14" t="s">
        <v>102</v>
      </c>
      <c r="G3330" s="93">
        <v>9867</v>
      </c>
      <c r="H3330" s="93">
        <v>60246</v>
      </c>
      <c r="I3330" s="93">
        <v>20</v>
      </c>
      <c r="J3330" s="93">
        <v>401</v>
      </c>
      <c r="K3330" s="93">
        <v>9887</v>
      </c>
      <c r="L3330" s="93">
        <v>60647</v>
      </c>
      <c r="M3330" s="48">
        <v>70534</v>
      </c>
      <c r="N3330" s="48">
        <v>163823</v>
      </c>
      <c r="O3330" s="48">
        <v>26678</v>
      </c>
      <c r="P3330" s="48">
        <v>136187</v>
      </c>
      <c r="Q3330" s="48">
        <v>162865</v>
      </c>
      <c r="R3330" s="48">
        <v>64</v>
      </c>
      <c r="S3330" s="48">
        <v>894</v>
      </c>
      <c r="T3330" s="48">
        <v>958</v>
      </c>
      <c r="U3330" s="48">
        <v>26742</v>
      </c>
      <c r="V3330" s="48">
        <v>137081</v>
      </c>
      <c r="W3330" s="156">
        <v>21683640</v>
      </c>
      <c r="X3330" s="156">
        <v>123305</v>
      </c>
      <c r="Y3330" s="156">
        <v>21806945</v>
      </c>
      <c r="Z3330" s="28">
        <v>0.98670000000000002</v>
      </c>
      <c r="AA3330" s="28">
        <v>0.93979999999999997</v>
      </c>
      <c r="AB3330" s="111">
        <v>28</v>
      </c>
      <c r="AC3330" s="28">
        <v>0.25</v>
      </c>
      <c r="AD3330" s="28">
        <v>1.35E-2</v>
      </c>
      <c r="AE3330" s="139">
        <v>5764</v>
      </c>
      <c r="AF3330" s="139">
        <v>1521</v>
      </c>
      <c r="AG3330" s="93">
        <v>9659</v>
      </c>
      <c r="AH3330" s="93">
        <v>22242</v>
      </c>
    </row>
    <row r="3331" spans="1:34">
      <c r="A3331" s="13" t="s">
        <v>129</v>
      </c>
      <c r="B3331" s="2" t="s">
        <v>75</v>
      </c>
      <c r="C3331" s="14" t="s">
        <v>187</v>
      </c>
      <c r="D3331" s="2">
        <v>2016</v>
      </c>
      <c r="E3331" s="14">
        <v>2016</v>
      </c>
      <c r="F3331" s="14" t="s">
        <v>102</v>
      </c>
      <c r="G3331" s="93">
        <v>1426</v>
      </c>
      <c r="H3331" s="93">
        <v>9238</v>
      </c>
      <c r="I3331" s="93">
        <v>7</v>
      </c>
      <c r="J3331" s="93">
        <v>49</v>
      </c>
      <c r="K3331" s="93">
        <v>1433</v>
      </c>
      <c r="L3331" s="93">
        <v>9287</v>
      </c>
      <c r="M3331" s="48">
        <v>10720</v>
      </c>
      <c r="N3331" s="48">
        <v>24345</v>
      </c>
      <c r="O3331" s="48">
        <v>3937</v>
      </c>
      <c r="P3331" s="48">
        <v>20253</v>
      </c>
      <c r="Q3331" s="48">
        <v>24190</v>
      </c>
      <c r="R3331" s="48">
        <v>17</v>
      </c>
      <c r="S3331" s="48">
        <v>138</v>
      </c>
      <c r="T3331" s="48">
        <v>155</v>
      </c>
      <c r="U3331" s="48">
        <v>3954</v>
      </c>
      <c r="V3331" s="48">
        <v>20391</v>
      </c>
      <c r="W3331" s="156">
        <v>3080200</v>
      </c>
      <c r="X3331" s="156">
        <v>15151</v>
      </c>
      <c r="Y3331" s="156">
        <v>3095351</v>
      </c>
      <c r="Z3331" s="28">
        <v>0.99009999999999998</v>
      </c>
      <c r="AA3331" s="28">
        <v>0.94030000000000002</v>
      </c>
      <c r="AB3331" s="111">
        <v>119</v>
      </c>
      <c r="AC3331" s="28">
        <v>0.29399999999999998</v>
      </c>
      <c r="AD3331" s="28">
        <v>8.3500000000000005E-2</v>
      </c>
      <c r="AE3331" s="139">
        <v>793</v>
      </c>
      <c r="AF3331" s="139">
        <v>123</v>
      </c>
      <c r="AG3331" s="93">
        <v>1271</v>
      </c>
      <c r="AH3331" s="93">
        <v>2873</v>
      </c>
    </row>
    <row r="3332" spans="1:34">
      <c r="A3332" s="13" t="s">
        <v>130</v>
      </c>
      <c r="B3332" s="2" t="s">
        <v>75</v>
      </c>
      <c r="C3332" s="14" t="s">
        <v>187</v>
      </c>
      <c r="D3332" s="2">
        <v>2016</v>
      </c>
      <c r="E3332" s="14">
        <v>2016</v>
      </c>
      <c r="F3332" s="14" t="s">
        <v>102</v>
      </c>
      <c r="G3332" s="93">
        <v>602</v>
      </c>
      <c r="H3332" s="93">
        <v>5977</v>
      </c>
      <c r="I3332" s="93">
        <v>1</v>
      </c>
      <c r="J3332" s="93">
        <v>12</v>
      </c>
      <c r="K3332" s="93">
        <v>603</v>
      </c>
      <c r="L3332" s="93">
        <v>5989</v>
      </c>
      <c r="M3332" s="48">
        <v>6592</v>
      </c>
      <c r="N3332" s="48">
        <v>12406</v>
      </c>
      <c r="O3332" s="48">
        <v>1521</v>
      </c>
      <c r="P3332" s="48">
        <v>10851</v>
      </c>
      <c r="Q3332" s="48">
        <v>12372</v>
      </c>
      <c r="R3332" s="48">
        <v>3</v>
      </c>
      <c r="S3332" s="48">
        <v>31</v>
      </c>
      <c r="T3332" s="48">
        <v>34</v>
      </c>
      <c r="U3332" s="48">
        <v>1524</v>
      </c>
      <c r="V3332" s="48">
        <v>10882</v>
      </c>
      <c r="W3332" s="156">
        <v>1674218</v>
      </c>
      <c r="X3332" s="156">
        <v>3248</v>
      </c>
      <c r="Y3332" s="156">
        <v>1677466</v>
      </c>
      <c r="Z3332" s="28">
        <v>0.92559999999999998</v>
      </c>
      <c r="AA3332" s="28">
        <v>0.95379999999999998</v>
      </c>
      <c r="AB3332" s="111">
        <v>119</v>
      </c>
      <c r="AC3332" s="28">
        <v>0.29399999999999998</v>
      </c>
      <c r="AD3332" s="28">
        <v>8.3500000000000005E-2</v>
      </c>
      <c r="AE3332" s="139">
        <v>401</v>
      </c>
      <c r="AF3332" s="139">
        <v>53</v>
      </c>
      <c r="AG3332" s="93">
        <v>389</v>
      </c>
      <c r="AH3332" s="93">
        <v>791</v>
      </c>
    </row>
    <row r="3333" spans="1:34">
      <c r="A3333" s="13" t="s">
        <v>131</v>
      </c>
      <c r="B3333" s="2" t="s">
        <v>75</v>
      </c>
      <c r="C3333" s="14" t="s">
        <v>187</v>
      </c>
      <c r="D3333" s="2">
        <v>2016</v>
      </c>
      <c r="E3333" s="14">
        <v>2016</v>
      </c>
      <c r="F3333" s="14" t="s">
        <v>102</v>
      </c>
      <c r="G3333" s="93">
        <v>223</v>
      </c>
      <c r="H3333" s="93">
        <v>1351</v>
      </c>
      <c r="I3333" s="93">
        <v>0</v>
      </c>
      <c r="J3333" s="93">
        <v>1</v>
      </c>
      <c r="K3333" s="93">
        <v>223</v>
      </c>
      <c r="L3333" s="93">
        <v>1352</v>
      </c>
      <c r="M3333" s="48">
        <v>1575</v>
      </c>
      <c r="N3333" s="48">
        <v>3133</v>
      </c>
      <c r="O3333" s="48">
        <v>621</v>
      </c>
      <c r="P3333" s="48">
        <v>2508</v>
      </c>
      <c r="Q3333" s="48">
        <v>3129</v>
      </c>
      <c r="R3333" s="48">
        <v>0</v>
      </c>
      <c r="S3333" s="48">
        <v>4</v>
      </c>
      <c r="T3333" s="48">
        <v>4</v>
      </c>
      <c r="U3333" s="48">
        <v>621</v>
      </c>
      <c r="V3333" s="48">
        <v>2512</v>
      </c>
      <c r="W3333" s="156">
        <v>443156</v>
      </c>
      <c r="X3333" s="156">
        <v>0</v>
      </c>
      <c r="Y3333" s="156">
        <v>443156</v>
      </c>
      <c r="Z3333" s="28">
        <v>0.87619999999999998</v>
      </c>
      <c r="AA3333" s="28">
        <v>0.71619999999999995</v>
      </c>
      <c r="AB3333" s="111">
        <v>119</v>
      </c>
      <c r="AC3333" s="28">
        <v>0.29399999999999998</v>
      </c>
      <c r="AD3333" s="28">
        <v>8.3500000000000005E-2</v>
      </c>
      <c r="AE3333" s="139">
        <v>127</v>
      </c>
      <c r="AF3333" s="139">
        <v>16</v>
      </c>
      <c r="AG3333" s="93">
        <v>85</v>
      </c>
      <c r="AH3333" s="93">
        <v>158</v>
      </c>
    </row>
    <row r="3334" spans="1:34">
      <c r="A3334" s="13" t="s">
        <v>132</v>
      </c>
      <c r="B3334" s="2" t="s">
        <v>76</v>
      </c>
      <c r="C3334" s="14" t="s">
        <v>187</v>
      </c>
      <c r="D3334" s="2">
        <v>2016</v>
      </c>
      <c r="E3334" s="14">
        <v>2016</v>
      </c>
      <c r="F3334" s="14" t="s">
        <v>102</v>
      </c>
      <c r="G3334" s="93">
        <v>86493</v>
      </c>
      <c r="H3334" s="93">
        <v>460912</v>
      </c>
      <c r="I3334" s="93">
        <v>926</v>
      </c>
      <c r="J3334" s="93">
        <v>5263</v>
      </c>
      <c r="K3334" s="93">
        <v>87419</v>
      </c>
      <c r="L3334" s="93">
        <v>466175</v>
      </c>
      <c r="M3334" s="48">
        <v>553594</v>
      </c>
      <c r="N3334" s="48">
        <v>1112257</v>
      </c>
      <c r="O3334" s="48">
        <v>215168</v>
      </c>
      <c r="P3334" s="48">
        <v>883067</v>
      </c>
      <c r="Q3334" s="48">
        <v>1098235</v>
      </c>
      <c r="R3334" s="48">
        <v>3109</v>
      </c>
      <c r="S3334" s="48">
        <v>10913</v>
      </c>
      <c r="T3334" s="48">
        <v>14022</v>
      </c>
      <c r="U3334" s="48">
        <v>218277</v>
      </c>
      <c r="V3334" s="48">
        <v>893980</v>
      </c>
      <c r="W3334" s="156">
        <v>161436132</v>
      </c>
      <c r="X3334" s="156">
        <v>1831334</v>
      </c>
      <c r="Y3334" s="156">
        <v>163267466</v>
      </c>
      <c r="Z3334" s="28">
        <v>0.96460000000000001</v>
      </c>
      <c r="AA3334" s="28">
        <v>0.85740000000000005</v>
      </c>
      <c r="AB3334" s="111">
        <v>206</v>
      </c>
      <c r="AC3334" s="28">
        <v>0.5</v>
      </c>
      <c r="AD3334" s="28">
        <v>9.0399999999999994E-2</v>
      </c>
      <c r="AE3334" s="139">
        <v>33964</v>
      </c>
      <c r="AF3334" s="139">
        <v>6162</v>
      </c>
      <c r="AG3334" s="93">
        <v>96467</v>
      </c>
      <c r="AH3334" s="93">
        <v>195542</v>
      </c>
    </row>
    <row r="3335" spans="1:34">
      <c r="A3335" s="13" t="s">
        <v>133</v>
      </c>
      <c r="B3335" s="2" t="s">
        <v>75</v>
      </c>
      <c r="C3335" s="14" t="s">
        <v>187</v>
      </c>
      <c r="D3335" s="2">
        <v>2016</v>
      </c>
      <c r="E3335" s="14">
        <v>2016</v>
      </c>
      <c r="F3335" s="14" t="s">
        <v>102</v>
      </c>
      <c r="G3335" s="93">
        <v>1637</v>
      </c>
      <c r="H3335" s="93">
        <v>10165</v>
      </c>
      <c r="I3335" s="93">
        <v>3</v>
      </c>
      <c r="J3335" s="93">
        <v>20</v>
      </c>
      <c r="K3335" s="93">
        <v>1640</v>
      </c>
      <c r="L3335" s="93">
        <v>10185</v>
      </c>
      <c r="M3335" s="48">
        <v>11825</v>
      </c>
      <c r="N3335" s="48">
        <v>28762</v>
      </c>
      <c r="O3335" s="48">
        <v>4496</v>
      </c>
      <c r="P3335" s="48">
        <v>24189</v>
      </c>
      <c r="Q3335" s="48">
        <v>28685</v>
      </c>
      <c r="R3335" s="48">
        <v>10</v>
      </c>
      <c r="S3335" s="48">
        <v>67</v>
      </c>
      <c r="T3335" s="48">
        <v>77</v>
      </c>
      <c r="U3335" s="48">
        <v>4506</v>
      </c>
      <c r="V3335" s="48">
        <v>24256</v>
      </c>
      <c r="W3335" s="156">
        <v>3721078</v>
      </c>
      <c r="X3335" s="156">
        <v>7816</v>
      </c>
      <c r="Y3335" s="156">
        <v>3728894</v>
      </c>
      <c r="Z3335" s="28">
        <v>0.99329999999999996</v>
      </c>
      <c r="AA3335" s="28">
        <v>0.95369999999999999</v>
      </c>
      <c r="AB3335" s="111">
        <v>119</v>
      </c>
      <c r="AC3335" s="28">
        <v>0.29399999999999998</v>
      </c>
      <c r="AD3335" s="28">
        <v>8.3500000000000005E-2</v>
      </c>
      <c r="AE3335" s="139">
        <v>717</v>
      </c>
      <c r="AF3335" s="139">
        <v>113</v>
      </c>
      <c r="AG3335" s="93">
        <v>2675</v>
      </c>
      <c r="AH3335" s="93">
        <v>6491</v>
      </c>
    </row>
    <row r="3336" spans="1:34">
      <c r="A3336" s="13" t="s">
        <v>134</v>
      </c>
      <c r="B3336" s="2" t="s">
        <v>75</v>
      </c>
      <c r="C3336" s="14" t="s">
        <v>187</v>
      </c>
      <c r="D3336" s="2">
        <v>2016</v>
      </c>
      <c r="E3336" s="14">
        <v>2016</v>
      </c>
      <c r="F3336" s="14" t="s">
        <v>102</v>
      </c>
      <c r="G3336" s="93">
        <v>550</v>
      </c>
      <c r="H3336" s="93">
        <v>5480</v>
      </c>
      <c r="I3336" s="93">
        <v>15</v>
      </c>
      <c r="J3336" s="93">
        <v>149</v>
      </c>
      <c r="K3336" s="93">
        <v>565</v>
      </c>
      <c r="L3336" s="93">
        <v>5629</v>
      </c>
      <c r="M3336" s="48">
        <v>6194</v>
      </c>
      <c r="N3336" s="48">
        <v>10182</v>
      </c>
      <c r="O3336" s="48">
        <v>1230</v>
      </c>
      <c r="P3336" s="48">
        <v>8561</v>
      </c>
      <c r="Q3336" s="48">
        <v>9791</v>
      </c>
      <c r="R3336" s="48">
        <v>43</v>
      </c>
      <c r="S3336" s="48">
        <v>348</v>
      </c>
      <c r="T3336" s="48">
        <v>391</v>
      </c>
      <c r="U3336" s="48">
        <v>1273</v>
      </c>
      <c r="V3336" s="48">
        <v>8909</v>
      </c>
      <c r="W3336" s="156">
        <v>1393354</v>
      </c>
      <c r="X3336" s="156">
        <v>34159</v>
      </c>
      <c r="Y3336" s="156">
        <v>1427513</v>
      </c>
      <c r="Z3336" s="28">
        <v>0.97719999999999996</v>
      </c>
      <c r="AA3336" s="28">
        <v>0.96279999999999999</v>
      </c>
      <c r="AB3336" s="111">
        <v>119</v>
      </c>
      <c r="AC3336" s="28">
        <v>0.29399999999999998</v>
      </c>
      <c r="AD3336" s="28">
        <v>8.3500000000000005E-2</v>
      </c>
      <c r="AE3336" s="139">
        <v>490</v>
      </c>
      <c r="AF3336" s="139">
        <v>117</v>
      </c>
      <c r="AG3336" s="93">
        <v>1219</v>
      </c>
      <c r="AH3336" s="93">
        <v>2252</v>
      </c>
    </row>
    <row r="3337" spans="1:34">
      <c r="A3337" s="13" t="s">
        <v>135</v>
      </c>
      <c r="B3337" s="2" t="s">
        <v>75</v>
      </c>
      <c r="C3337" s="14" t="s">
        <v>187</v>
      </c>
      <c r="D3337" s="2">
        <v>2016</v>
      </c>
      <c r="E3337" s="14">
        <v>2016</v>
      </c>
      <c r="F3337" s="14" t="s">
        <v>102</v>
      </c>
      <c r="G3337" s="93">
        <v>91</v>
      </c>
      <c r="H3337" s="93">
        <v>971</v>
      </c>
      <c r="I3337" s="93">
        <v>1</v>
      </c>
      <c r="J3337" s="93">
        <v>3</v>
      </c>
      <c r="K3337" s="93">
        <v>92</v>
      </c>
      <c r="L3337" s="93">
        <v>974</v>
      </c>
      <c r="M3337" s="48">
        <v>1066</v>
      </c>
      <c r="N3337" s="48">
        <v>1964</v>
      </c>
      <c r="O3337" s="48">
        <v>246</v>
      </c>
      <c r="P3337" s="48">
        <v>1714</v>
      </c>
      <c r="Q3337" s="48">
        <v>1960</v>
      </c>
      <c r="R3337" s="48">
        <v>1</v>
      </c>
      <c r="S3337" s="48">
        <v>3</v>
      </c>
      <c r="T3337" s="48">
        <v>4</v>
      </c>
      <c r="U3337" s="48">
        <v>247</v>
      </c>
      <c r="V3337" s="48">
        <v>1717</v>
      </c>
      <c r="W3337" s="156">
        <v>258149</v>
      </c>
      <c r="X3337" s="156">
        <v>477</v>
      </c>
      <c r="Y3337" s="156">
        <v>258626</v>
      </c>
      <c r="Z3337" s="28">
        <v>0.97060000000000002</v>
      </c>
      <c r="AA3337" s="28">
        <v>0.96</v>
      </c>
      <c r="AB3337" s="111">
        <v>119</v>
      </c>
      <c r="AC3337" s="28">
        <v>0.29399999999999998</v>
      </c>
      <c r="AD3337" s="28">
        <v>8.3500000000000005E-2</v>
      </c>
      <c r="AE3337" s="139">
        <v>66</v>
      </c>
      <c r="AF3337" s="139">
        <v>10</v>
      </c>
      <c r="AG3337" s="93">
        <v>25</v>
      </c>
      <c r="AH3337" s="93">
        <v>45</v>
      </c>
    </row>
    <row r="3338" spans="1:34">
      <c r="A3338" s="13" t="s">
        <v>136</v>
      </c>
      <c r="B3338" s="2" t="s">
        <v>75</v>
      </c>
      <c r="C3338" s="14" t="s">
        <v>187</v>
      </c>
      <c r="D3338" s="2">
        <v>2016</v>
      </c>
      <c r="E3338" s="14">
        <v>2016</v>
      </c>
      <c r="F3338" s="14" t="s">
        <v>102</v>
      </c>
      <c r="G3338" s="93">
        <v>584</v>
      </c>
      <c r="H3338" s="93">
        <v>6003</v>
      </c>
      <c r="I3338" s="93">
        <v>2</v>
      </c>
      <c r="J3338" s="93">
        <v>21</v>
      </c>
      <c r="K3338" s="93">
        <v>586</v>
      </c>
      <c r="L3338" s="93">
        <v>6024</v>
      </c>
      <c r="M3338" s="48">
        <v>6610</v>
      </c>
      <c r="N3338" s="48">
        <v>12391</v>
      </c>
      <c r="O3338" s="48">
        <v>1478</v>
      </c>
      <c r="P3338" s="48">
        <v>10854</v>
      </c>
      <c r="Q3338" s="48">
        <v>12332</v>
      </c>
      <c r="R3338" s="48">
        <v>6</v>
      </c>
      <c r="S3338" s="48">
        <v>53</v>
      </c>
      <c r="T3338" s="48">
        <v>59</v>
      </c>
      <c r="U3338" s="48">
        <v>1484</v>
      </c>
      <c r="V3338" s="48">
        <v>10907</v>
      </c>
      <c r="W3338" s="156">
        <v>1718027</v>
      </c>
      <c r="X3338" s="156">
        <v>6670</v>
      </c>
      <c r="Y3338" s="156">
        <v>1724697</v>
      </c>
      <c r="Z3338" s="28">
        <v>0.9304</v>
      </c>
      <c r="AA3338" s="28">
        <v>0.96020000000000005</v>
      </c>
      <c r="AB3338" s="111">
        <v>119</v>
      </c>
      <c r="AC3338" s="28">
        <v>0.29399999999999998</v>
      </c>
      <c r="AD3338" s="28">
        <v>8.3500000000000005E-2</v>
      </c>
      <c r="AE3338" s="139">
        <v>463</v>
      </c>
      <c r="AF3338" s="139">
        <v>43</v>
      </c>
      <c r="AG3338" s="93">
        <v>526</v>
      </c>
      <c r="AH3338" s="93">
        <v>1175</v>
      </c>
    </row>
    <row r="3339" spans="1:34">
      <c r="A3339" s="13" t="s">
        <v>137</v>
      </c>
      <c r="B3339" s="2" t="s">
        <v>75</v>
      </c>
      <c r="C3339" s="14" t="s">
        <v>187</v>
      </c>
      <c r="D3339" s="2">
        <v>2016</v>
      </c>
      <c r="E3339" s="14">
        <v>2016</v>
      </c>
      <c r="F3339" s="14" t="s">
        <v>102</v>
      </c>
      <c r="G3339" s="93">
        <v>3760</v>
      </c>
      <c r="H3339" s="93">
        <v>20335</v>
      </c>
      <c r="I3339" s="93">
        <v>7</v>
      </c>
      <c r="J3339" s="93">
        <v>33</v>
      </c>
      <c r="K3339" s="93">
        <v>3767</v>
      </c>
      <c r="L3339" s="93">
        <v>20368</v>
      </c>
      <c r="M3339" s="48">
        <v>24135</v>
      </c>
      <c r="N3339" s="48">
        <v>55743</v>
      </c>
      <c r="O3339" s="48">
        <v>10017</v>
      </c>
      <c r="P3339" s="48">
        <v>45605</v>
      </c>
      <c r="Q3339" s="48">
        <v>55622</v>
      </c>
      <c r="R3339" s="48">
        <v>23</v>
      </c>
      <c r="S3339" s="48">
        <v>98</v>
      </c>
      <c r="T3339" s="48">
        <v>121</v>
      </c>
      <c r="U3339" s="48">
        <v>10040</v>
      </c>
      <c r="V3339" s="48">
        <v>45703</v>
      </c>
      <c r="W3339" s="156">
        <v>7340476</v>
      </c>
      <c r="X3339" s="156">
        <v>10332</v>
      </c>
      <c r="Y3339" s="156">
        <v>7350808</v>
      </c>
      <c r="Z3339" s="28">
        <v>0.91849999999999998</v>
      </c>
      <c r="AA3339" s="28">
        <v>0.97450000000000003</v>
      </c>
      <c r="AB3339" s="111">
        <v>9</v>
      </c>
      <c r="AC3339" s="28">
        <v>0.33300000000000002</v>
      </c>
      <c r="AD3339" s="28">
        <v>2.1899999999999999E-2</v>
      </c>
      <c r="AE3339" s="139">
        <v>1459</v>
      </c>
      <c r="AF3339" s="139">
        <v>247</v>
      </c>
      <c r="AG3339" s="93">
        <v>3705</v>
      </c>
      <c r="AH3339" s="93">
        <v>8515</v>
      </c>
    </row>
    <row r="3340" spans="1:34">
      <c r="A3340" s="13" t="s">
        <v>138</v>
      </c>
      <c r="B3340" s="2" t="s">
        <v>75</v>
      </c>
      <c r="C3340" s="14" t="s">
        <v>187</v>
      </c>
      <c r="D3340" s="2">
        <v>2016</v>
      </c>
      <c r="E3340" s="14">
        <v>2016</v>
      </c>
      <c r="F3340" s="14" t="s">
        <v>102</v>
      </c>
      <c r="G3340" s="93">
        <v>69</v>
      </c>
      <c r="H3340" s="93">
        <v>463</v>
      </c>
      <c r="I3340" s="93">
        <v>1</v>
      </c>
      <c r="J3340" s="93">
        <v>0</v>
      </c>
      <c r="K3340" s="93">
        <v>70</v>
      </c>
      <c r="L3340" s="93">
        <v>463</v>
      </c>
      <c r="M3340" s="48">
        <v>533</v>
      </c>
      <c r="N3340" s="48">
        <v>1090</v>
      </c>
      <c r="O3340" s="48">
        <v>161</v>
      </c>
      <c r="P3340" s="48">
        <v>928</v>
      </c>
      <c r="Q3340" s="48">
        <v>1089</v>
      </c>
      <c r="R3340" s="48">
        <v>1</v>
      </c>
      <c r="S3340" s="48">
        <v>0</v>
      </c>
      <c r="T3340" s="48">
        <v>1</v>
      </c>
      <c r="U3340" s="48">
        <v>162</v>
      </c>
      <c r="V3340" s="48">
        <v>928</v>
      </c>
      <c r="W3340" s="156">
        <v>144291</v>
      </c>
      <c r="X3340" s="156">
        <v>121</v>
      </c>
      <c r="Y3340" s="156">
        <v>144412</v>
      </c>
      <c r="Z3340" s="28">
        <v>0.89290000000000003</v>
      </c>
      <c r="AA3340" s="28">
        <v>0.86670000000000003</v>
      </c>
      <c r="AB3340" s="111">
        <v>119</v>
      </c>
      <c r="AC3340" s="28">
        <v>0.29399999999999998</v>
      </c>
      <c r="AD3340" s="28">
        <v>8.3500000000000005E-2</v>
      </c>
      <c r="AE3340" s="139">
        <v>42</v>
      </c>
      <c r="AF3340" s="139">
        <v>4</v>
      </c>
      <c r="AG3340" s="93">
        <v>41</v>
      </c>
      <c r="AH3340" s="93">
        <v>74</v>
      </c>
    </row>
    <row r="3341" spans="1:34">
      <c r="A3341" s="13" t="s">
        <v>139</v>
      </c>
      <c r="B3341" s="2" t="s">
        <v>75</v>
      </c>
      <c r="C3341" s="14" t="s">
        <v>187</v>
      </c>
      <c r="D3341" s="2">
        <v>2016</v>
      </c>
      <c r="E3341" s="14">
        <v>2016</v>
      </c>
      <c r="F3341" s="14" t="s">
        <v>102</v>
      </c>
      <c r="G3341" s="93">
        <v>15</v>
      </c>
      <c r="H3341" s="93">
        <v>442</v>
      </c>
      <c r="I3341" s="93">
        <v>0</v>
      </c>
      <c r="J3341" s="93">
        <v>1</v>
      </c>
      <c r="K3341" s="93">
        <v>15</v>
      </c>
      <c r="L3341" s="93">
        <v>443</v>
      </c>
      <c r="M3341" s="48">
        <v>458</v>
      </c>
      <c r="N3341" s="48">
        <v>787</v>
      </c>
      <c r="O3341" s="48">
        <v>39</v>
      </c>
      <c r="P3341" s="48">
        <v>745</v>
      </c>
      <c r="Q3341" s="48">
        <v>784</v>
      </c>
      <c r="R3341" s="48">
        <v>0</v>
      </c>
      <c r="S3341" s="48">
        <v>3</v>
      </c>
      <c r="T3341" s="48">
        <v>3</v>
      </c>
      <c r="U3341" s="48">
        <v>39</v>
      </c>
      <c r="V3341" s="48">
        <v>748</v>
      </c>
      <c r="W3341" s="156">
        <v>105752</v>
      </c>
      <c r="X3341" s="156">
        <v>308</v>
      </c>
      <c r="Y3341" s="156">
        <v>106060</v>
      </c>
      <c r="Z3341" s="28">
        <v>0.96299999999999997</v>
      </c>
      <c r="AA3341" s="28">
        <v>1</v>
      </c>
      <c r="AB3341" s="111">
        <v>119</v>
      </c>
      <c r="AC3341" s="28">
        <v>0.29399999999999998</v>
      </c>
      <c r="AD3341" s="28">
        <v>8.3500000000000005E-2</v>
      </c>
      <c r="AE3341" s="139">
        <v>55</v>
      </c>
      <c r="AF3341" s="139">
        <v>13</v>
      </c>
      <c r="AG3341" s="93">
        <v>65</v>
      </c>
      <c r="AH3341" s="93">
        <v>137</v>
      </c>
    </row>
    <row r="3342" spans="1:34">
      <c r="A3342" s="13" t="s">
        <v>140</v>
      </c>
      <c r="B3342" s="2" t="s">
        <v>75</v>
      </c>
      <c r="C3342" s="14" t="s">
        <v>187</v>
      </c>
      <c r="D3342" s="2">
        <v>2016</v>
      </c>
      <c r="E3342" s="14">
        <v>2016</v>
      </c>
      <c r="F3342" s="14" t="s">
        <v>102</v>
      </c>
      <c r="G3342" s="93">
        <v>2077</v>
      </c>
      <c r="H3342" s="93">
        <v>18771</v>
      </c>
      <c r="I3342" s="93">
        <v>6</v>
      </c>
      <c r="J3342" s="93">
        <v>93</v>
      </c>
      <c r="K3342" s="93">
        <v>2083</v>
      </c>
      <c r="L3342" s="93">
        <v>18864</v>
      </c>
      <c r="M3342" s="48">
        <v>20947</v>
      </c>
      <c r="N3342" s="48">
        <v>45892</v>
      </c>
      <c r="O3342" s="48">
        <v>5364</v>
      </c>
      <c r="P3342" s="48">
        <v>40239</v>
      </c>
      <c r="Q3342" s="48">
        <v>45603</v>
      </c>
      <c r="R3342" s="48">
        <v>23</v>
      </c>
      <c r="S3342" s="48">
        <v>266</v>
      </c>
      <c r="T3342" s="48">
        <v>289</v>
      </c>
      <c r="U3342" s="48">
        <v>5387</v>
      </c>
      <c r="V3342" s="48">
        <v>40505</v>
      </c>
      <c r="W3342" s="156">
        <v>5796455</v>
      </c>
      <c r="X3342" s="156">
        <v>24928</v>
      </c>
      <c r="Y3342" s="156">
        <v>5821383</v>
      </c>
      <c r="Z3342" s="28">
        <v>0.99429999999999996</v>
      </c>
      <c r="AA3342" s="28">
        <v>0.96389999999999998</v>
      </c>
      <c r="AB3342" s="111">
        <v>12</v>
      </c>
      <c r="AC3342" s="28">
        <v>8.3000000000000004E-2</v>
      </c>
      <c r="AD3342" s="28">
        <v>4.0899999999999999E-2</v>
      </c>
      <c r="AE3342" s="139">
        <v>1783</v>
      </c>
      <c r="AF3342" s="139">
        <v>411</v>
      </c>
      <c r="AG3342" s="93">
        <v>6106</v>
      </c>
      <c r="AH3342" s="93">
        <v>13828</v>
      </c>
    </row>
    <row r="3343" spans="1:34">
      <c r="A3343" s="13" t="s">
        <v>141</v>
      </c>
      <c r="B3343" s="2" t="s">
        <v>75</v>
      </c>
      <c r="C3343" s="14" t="s">
        <v>187</v>
      </c>
      <c r="D3343" s="2">
        <v>2016</v>
      </c>
      <c r="E3343" s="14">
        <v>2016</v>
      </c>
      <c r="F3343" s="14" t="s">
        <v>102</v>
      </c>
      <c r="G3343" s="93">
        <v>312</v>
      </c>
      <c r="H3343" s="93">
        <v>3132</v>
      </c>
      <c r="I3343" s="93">
        <v>3</v>
      </c>
      <c r="J3343" s="93">
        <v>22</v>
      </c>
      <c r="K3343" s="93">
        <v>315</v>
      </c>
      <c r="L3343" s="93">
        <v>3154</v>
      </c>
      <c r="M3343" s="48">
        <v>3469</v>
      </c>
      <c r="N3343" s="48">
        <v>7082</v>
      </c>
      <c r="O3343" s="48">
        <v>762</v>
      </c>
      <c r="P3343" s="48">
        <v>6249</v>
      </c>
      <c r="Q3343" s="48">
        <v>7011</v>
      </c>
      <c r="R3343" s="48">
        <v>10</v>
      </c>
      <c r="S3343" s="48">
        <v>61</v>
      </c>
      <c r="T3343" s="48">
        <v>71</v>
      </c>
      <c r="U3343" s="48">
        <v>772</v>
      </c>
      <c r="V3343" s="48">
        <v>6310</v>
      </c>
      <c r="W3343" s="156">
        <v>859787</v>
      </c>
      <c r="X3343" s="156">
        <v>5089</v>
      </c>
      <c r="Y3343" s="156">
        <v>864876</v>
      </c>
      <c r="Z3343" s="28">
        <v>0.97889999999999999</v>
      </c>
      <c r="AA3343" s="28">
        <v>0.87139999999999995</v>
      </c>
      <c r="AB3343" s="111">
        <v>119</v>
      </c>
      <c r="AC3343" s="28">
        <v>0.29399999999999998</v>
      </c>
      <c r="AD3343" s="28">
        <v>8.3500000000000005E-2</v>
      </c>
      <c r="AE3343" s="139">
        <v>300</v>
      </c>
      <c r="AF3343" s="139">
        <v>80</v>
      </c>
      <c r="AG3343" s="93">
        <v>716</v>
      </c>
      <c r="AH3343" s="93">
        <v>1524</v>
      </c>
    </row>
    <row r="3344" spans="1:34">
      <c r="A3344" s="13" t="s">
        <v>142</v>
      </c>
      <c r="B3344" s="2" t="s">
        <v>75</v>
      </c>
      <c r="C3344" s="14" t="s">
        <v>187</v>
      </c>
      <c r="D3344" s="2">
        <v>2016</v>
      </c>
      <c r="E3344" s="14">
        <v>2016</v>
      </c>
      <c r="F3344" s="14" t="s">
        <v>102</v>
      </c>
      <c r="G3344" s="93">
        <v>240</v>
      </c>
      <c r="H3344" s="93">
        <v>4115</v>
      </c>
      <c r="I3344" s="93">
        <v>0</v>
      </c>
      <c r="J3344" s="93">
        <v>7</v>
      </c>
      <c r="K3344" s="93">
        <v>240</v>
      </c>
      <c r="L3344" s="93">
        <v>4122</v>
      </c>
      <c r="M3344" s="48">
        <v>4362</v>
      </c>
      <c r="N3344" s="48">
        <v>7611</v>
      </c>
      <c r="O3344" s="48">
        <v>607</v>
      </c>
      <c r="P3344" s="48">
        <v>6986</v>
      </c>
      <c r="Q3344" s="48">
        <v>7593</v>
      </c>
      <c r="R3344" s="48">
        <v>0</v>
      </c>
      <c r="S3344" s="48">
        <v>18</v>
      </c>
      <c r="T3344" s="48">
        <v>18</v>
      </c>
      <c r="U3344" s="48">
        <v>607</v>
      </c>
      <c r="V3344" s="48">
        <v>7004</v>
      </c>
      <c r="W3344" s="156">
        <v>1039303</v>
      </c>
      <c r="X3344" s="156">
        <v>1665</v>
      </c>
      <c r="Y3344" s="156">
        <v>1040968</v>
      </c>
      <c r="Z3344" s="28" t="s">
        <v>66</v>
      </c>
      <c r="AA3344" s="28" t="s">
        <v>66</v>
      </c>
      <c r="AB3344" s="111">
        <v>119</v>
      </c>
      <c r="AC3344" s="28">
        <v>0.29399999999999998</v>
      </c>
      <c r="AD3344" s="28">
        <v>8.3500000000000005E-2</v>
      </c>
      <c r="AE3344" s="139">
        <v>370</v>
      </c>
      <c r="AF3344" s="139">
        <v>96</v>
      </c>
      <c r="AG3344" s="93">
        <v>125</v>
      </c>
      <c r="AH3344" s="93">
        <v>224</v>
      </c>
    </row>
    <row r="3345" spans="1:34">
      <c r="A3345" s="13" t="s">
        <v>143</v>
      </c>
      <c r="B3345" s="2" t="s">
        <v>74</v>
      </c>
      <c r="C3345" s="14" t="s">
        <v>187</v>
      </c>
      <c r="D3345" s="2">
        <v>2016</v>
      </c>
      <c r="E3345" s="14">
        <v>2016</v>
      </c>
      <c r="F3345" s="14" t="s">
        <v>102</v>
      </c>
      <c r="G3345" s="93">
        <v>10693</v>
      </c>
      <c r="H3345" s="93">
        <v>110368</v>
      </c>
      <c r="I3345" s="93">
        <v>85</v>
      </c>
      <c r="J3345" s="93">
        <v>1875</v>
      </c>
      <c r="K3345" s="93">
        <v>10778</v>
      </c>
      <c r="L3345" s="93">
        <v>112243</v>
      </c>
      <c r="M3345" s="48">
        <v>123021</v>
      </c>
      <c r="N3345" s="48">
        <v>251610</v>
      </c>
      <c r="O3345" s="48">
        <v>27442</v>
      </c>
      <c r="P3345" s="48">
        <v>219810</v>
      </c>
      <c r="Q3345" s="48">
        <v>247252</v>
      </c>
      <c r="R3345" s="48">
        <v>299</v>
      </c>
      <c r="S3345" s="48">
        <v>4059</v>
      </c>
      <c r="T3345" s="48">
        <v>4358</v>
      </c>
      <c r="U3345" s="48">
        <v>27741</v>
      </c>
      <c r="V3345" s="48">
        <v>223869</v>
      </c>
      <c r="W3345" s="156">
        <v>33420064</v>
      </c>
      <c r="X3345" s="156">
        <v>498604</v>
      </c>
      <c r="Y3345" s="156">
        <v>33918668</v>
      </c>
      <c r="Z3345" s="28">
        <v>0.98960000000000004</v>
      </c>
      <c r="AA3345" s="28">
        <v>1</v>
      </c>
      <c r="AB3345" s="111">
        <v>57</v>
      </c>
      <c r="AC3345" s="28">
        <v>0.40400000000000003</v>
      </c>
      <c r="AD3345" s="28">
        <v>4.6899999999999997E-2</v>
      </c>
      <c r="AE3345" s="139">
        <v>8339</v>
      </c>
      <c r="AF3345" s="139">
        <v>2132</v>
      </c>
      <c r="AG3345" s="93">
        <v>26730</v>
      </c>
      <c r="AH3345" s="93">
        <v>58723</v>
      </c>
    </row>
    <row r="3346" spans="1:34">
      <c r="A3346" s="13" t="s">
        <v>144</v>
      </c>
      <c r="B3346" s="2" t="s">
        <v>74</v>
      </c>
      <c r="C3346" s="14" t="s">
        <v>187</v>
      </c>
      <c r="D3346" s="2">
        <v>2016</v>
      </c>
      <c r="E3346" s="14">
        <v>2016</v>
      </c>
      <c r="F3346" s="14" t="s">
        <v>102</v>
      </c>
      <c r="G3346" s="93">
        <v>700</v>
      </c>
      <c r="H3346" s="93">
        <v>8524</v>
      </c>
      <c r="I3346" s="93">
        <v>3</v>
      </c>
      <c r="J3346" s="93">
        <v>42</v>
      </c>
      <c r="K3346" s="93">
        <v>703</v>
      </c>
      <c r="L3346" s="93">
        <v>8566</v>
      </c>
      <c r="M3346" s="48">
        <v>9269</v>
      </c>
      <c r="N3346" s="48">
        <v>17399</v>
      </c>
      <c r="O3346" s="48">
        <v>1771</v>
      </c>
      <c r="P3346" s="48">
        <v>15525</v>
      </c>
      <c r="Q3346" s="48">
        <v>17296</v>
      </c>
      <c r="R3346" s="48">
        <v>10</v>
      </c>
      <c r="S3346" s="48">
        <v>93</v>
      </c>
      <c r="T3346" s="48">
        <v>103</v>
      </c>
      <c r="U3346" s="48">
        <v>1781</v>
      </c>
      <c r="V3346" s="48">
        <v>15618</v>
      </c>
      <c r="W3346" s="156">
        <v>2238855</v>
      </c>
      <c r="X3346" s="156">
        <v>12351</v>
      </c>
      <c r="Y3346" s="156">
        <v>2251206</v>
      </c>
      <c r="Z3346" s="28" t="s">
        <v>66</v>
      </c>
      <c r="AA3346" s="28" t="s">
        <v>66</v>
      </c>
      <c r="AB3346" s="111">
        <v>119</v>
      </c>
      <c r="AC3346" s="28">
        <v>0.29399999999999998</v>
      </c>
      <c r="AD3346" s="28">
        <v>8.3500000000000005E-2</v>
      </c>
      <c r="AE3346" s="139">
        <v>630</v>
      </c>
      <c r="AF3346" s="139">
        <v>253</v>
      </c>
      <c r="AG3346" s="93">
        <v>649</v>
      </c>
      <c r="AH3346" s="93">
        <v>1315</v>
      </c>
    </row>
    <row r="3347" spans="1:34">
      <c r="A3347" s="13" t="s">
        <v>145</v>
      </c>
      <c r="B3347" s="2" t="s">
        <v>75</v>
      </c>
      <c r="C3347" s="14" t="s">
        <v>187</v>
      </c>
      <c r="D3347" s="2">
        <v>2016</v>
      </c>
      <c r="E3347" s="14">
        <v>2016</v>
      </c>
      <c r="F3347" s="14" t="s">
        <v>102</v>
      </c>
      <c r="G3347" s="93">
        <v>73</v>
      </c>
      <c r="H3347" s="93">
        <v>1042</v>
      </c>
      <c r="I3347" s="93">
        <v>0</v>
      </c>
      <c r="J3347" s="93">
        <v>0</v>
      </c>
      <c r="K3347" s="93">
        <v>73</v>
      </c>
      <c r="L3347" s="93">
        <v>1042</v>
      </c>
      <c r="M3347" s="48">
        <v>1115</v>
      </c>
      <c r="N3347" s="48">
        <v>2023</v>
      </c>
      <c r="O3347" s="48">
        <v>178</v>
      </c>
      <c r="P3347" s="48">
        <v>1844</v>
      </c>
      <c r="Q3347" s="48">
        <v>2022</v>
      </c>
      <c r="R3347" s="48">
        <v>0</v>
      </c>
      <c r="S3347" s="48">
        <v>1</v>
      </c>
      <c r="T3347" s="48">
        <v>1</v>
      </c>
      <c r="U3347" s="48">
        <v>178</v>
      </c>
      <c r="V3347" s="48">
        <v>1845</v>
      </c>
      <c r="W3347" s="156">
        <v>270997</v>
      </c>
      <c r="X3347" s="156">
        <v>0</v>
      </c>
      <c r="Y3347" s="156">
        <v>270997</v>
      </c>
      <c r="Z3347" s="28">
        <v>1</v>
      </c>
      <c r="AA3347" s="28">
        <v>0.88100000000000001</v>
      </c>
      <c r="AB3347" s="111">
        <v>119</v>
      </c>
      <c r="AC3347" s="28">
        <v>0.29399999999999998</v>
      </c>
      <c r="AD3347" s="28">
        <v>8.3500000000000005E-2</v>
      </c>
      <c r="AE3347" s="139">
        <v>100</v>
      </c>
      <c r="AF3347" s="139">
        <v>21</v>
      </c>
      <c r="AG3347" s="93">
        <v>60</v>
      </c>
      <c r="AH3347" s="93">
        <v>94</v>
      </c>
    </row>
    <row r="3348" spans="1:34">
      <c r="A3348" s="13" t="s">
        <v>146</v>
      </c>
      <c r="B3348" s="2" t="s">
        <v>75</v>
      </c>
      <c r="C3348" s="14" t="s">
        <v>187</v>
      </c>
      <c r="D3348" s="2">
        <v>2016</v>
      </c>
      <c r="E3348" s="14">
        <v>2016</v>
      </c>
      <c r="F3348" s="14" t="s">
        <v>102</v>
      </c>
      <c r="G3348" s="93">
        <v>15361</v>
      </c>
      <c r="H3348" s="93">
        <v>113678</v>
      </c>
      <c r="I3348" s="93">
        <v>47</v>
      </c>
      <c r="J3348" s="93">
        <v>429</v>
      </c>
      <c r="K3348" s="93">
        <v>15408</v>
      </c>
      <c r="L3348" s="93">
        <v>114107</v>
      </c>
      <c r="M3348" s="48">
        <v>129515</v>
      </c>
      <c r="N3348" s="48">
        <v>288251</v>
      </c>
      <c r="O3348" s="48">
        <v>41604</v>
      </c>
      <c r="P3348" s="48">
        <v>245326</v>
      </c>
      <c r="Q3348" s="48">
        <v>286930</v>
      </c>
      <c r="R3348" s="48">
        <v>146</v>
      </c>
      <c r="S3348" s="48">
        <v>1175</v>
      </c>
      <c r="T3348" s="48">
        <v>1321</v>
      </c>
      <c r="U3348" s="48">
        <v>41750</v>
      </c>
      <c r="V3348" s="48">
        <v>246501</v>
      </c>
      <c r="W3348" s="156">
        <v>38215446</v>
      </c>
      <c r="X3348" s="156">
        <v>127787</v>
      </c>
      <c r="Y3348" s="156">
        <v>38343233</v>
      </c>
      <c r="Z3348" s="28">
        <v>0.997</v>
      </c>
      <c r="AA3348" s="28">
        <v>0.93769999999999998</v>
      </c>
      <c r="AB3348" s="111">
        <v>51</v>
      </c>
      <c r="AC3348" s="28">
        <v>0.19600000000000001</v>
      </c>
      <c r="AD3348" s="28">
        <v>3.7499999999999999E-2</v>
      </c>
      <c r="AE3348" s="139">
        <v>10623</v>
      </c>
      <c r="AF3348" s="139">
        <v>2914</v>
      </c>
      <c r="AG3348" s="93">
        <v>14916</v>
      </c>
      <c r="AH3348" s="93">
        <v>33742</v>
      </c>
    </row>
    <row r="3349" spans="1:34">
      <c r="A3349" s="13" t="s">
        <v>147</v>
      </c>
      <c r="B3349" s="2" t="s">
        <v>74</v>
      </c>
      <c r="C3349" s="14" t="s">
        <v>187</v>
      </c>
      <c r="D3349" s="2">
        <v>2016</v>
      </c>
      <c r="E3349" s="14">
        <v>2016</v>
      </c>
      <c r="F3349" s="14" t="s">
        <v>102</v>
      </c>
      <c r="G3349" s="93">
        <v>14473</v>
      </c>
      <c r="H3349" s="93">
        <v>85797</v>
      </c>
      <c r="I3349" s="93">
        <v>243</v>
      </c>
      <c r="J3349" s="93">
        <v>1016</v>
      </c>
      <c r="K3349" s="93">
        <v>14716</v>
      </c>
      <c r="L3349" s="93">
        <v>86813</v>
      </c>
      <c r="M3349" s="48">
        <v>101529</v>
      </c>
      <c r="N3349" s="48">
        <v>212543</v>
      </c>
      <c r="O3349" s="48">
        <v>37641</v>
      </c>
      <c r="P3349" s="48">
        <v>171631</v>
      </c>
      <c r="Q3349" s="48">
        <v>209272</v>
      </c>
      <c r="R3349" s="48">
        <v>949</v>
      </c>
      <c r="S3349" s="48">
        <v>2322</v>
      </c>
      <c r="T3349" s="48">
        <v>3271</v>
      </c>
      <c r="U3349" s="48">
        <v>38590</v>
      </c>
      <c r="V3349" s="48">
        <v>173953</v>
      </c>
      <c r="W3349" s="156">
        <v>29987846</v>
      </c>
      <c r="X3349" s="156">
        <v>393781</v>
      </c>
      <c r="Y3349" s="156">
        <v>30381627</v>
      </c>
      <c r="Z3349" s="28">
        <v>0.98980000000000001</v>
      </c>
      <c r="AA3349" s="28">
        <v>0.98660000000000003</v>
      </c>
      <c r="AB3349" s="111">
        <v>51</v>
      </c>
      <c r="AC3349" s="28">
        <v>0.43099999999999999</v>
      </c>
      <c r="AD3349" s="28">
        <v>3.85E-2</v>
      </c>
      <c r="AE3349" s="139">
        <v>7779</v>
      </c>
      <c r="AF3349" s="139">
        <v>2172</v>
      </c>
      <c r="AG3349" s="93">
        <v>8502</v>
      </c>
      <c r="AH3349" s="93">
        <v>17011</v>
      </c>
    </row>
    <row r="3350" spans="1:34">
      <c r="A3350" s="13" t="s">
        <v>148</v>
      </c>
      <c r="B3350" s="2" t="s">
        <v>75</v>
      </c>
      <c r="C3350" s="14" t="s">
        <v>187</v>
      </c>
      <c r="D3350" s="2">
        <v>2016</v>
      </c>
      <c r="E3350" s="14">
        <v>2016</v>
      </c>
      <c r="F3350" s="14" t="s">
        <v>102</v>
      </c>
      <c r="G3350" s="93">
        <v>240</v>
      </c>
      <c r="H3350" s="93">
        <v>2200</v>
      </c>
      <c r="I3350" s="93">
        <v>1</v>
      </c>
      <c r="J3350" s="93">
        <v>6</v>
      </c>
      <c r="K3350" s="93">
        <v>241</v>
      </c>
      <c r="L3350" s="93">
        <v>2206</v>
      </c>
      <c r="M3350" s="48">
        <v>2447</v>
      </c>
      <c r="N3350" s="48">
        <v>5364</v>
      </c>
      <c r="O3350" s="48">
        <v>619</v>
      </c>
      <c r="P3350" s="48">
        <v>4720</v>
      </c>
      <c r="Q3350" s="48">
        <v>5339</v>
      </c>
      <c r="R3350" s="48">
        <v>2</v>
      </c>
      <c r="S3350" s="48">
        <v>23</v>
      </c>
      <c r="T3350" s="48">
        <v>25</v>
      </c>
      <c r="U3350" s="48">
        <v>621</v>
      </c>
      <c r="V3350" s="48">
        <v>4743</v>
      </c>
      <c r="W3350" s="156">
        <v>683132</v>
      </c>
      <c r="X3350" s="156">
        <v>1861</v>
      </c>
      <c r="Y3350" s="156">
        <v>684993</v>
      </c>
      <c r="Z3350" s="28">
        <v>0.90759999999999996</v>
      </c>
      <c r="AA3350" s="28">
        <v>0.94440000000000002</v>
      </c>
      <c r="AB3350" s="111">
        <v>119</v>
      </c>
      <c r="AC3350" s="28">
        <v>0.29399999999999998</v>
      </c>
      <c r="AD3350" s="28">
        <v>8.3500000000000005E-2</v>
      </c>
      <c r="AE3350" s="139">
        <v>180</v>
      </c>
      <c r="AF3350" s="139">
        <v>38</v>
      </c>
      <c r="AG3350" s="93">
        <v>336</v>
      </c>
      <c r="AH3350" s="93">
        <v>775</v>
      </c>
    </row>
    <row r="3351" spans="1:34">
      <c r="A3351" s="13" t="s">
        <v>149</v>
      </c>
      <c r="B3351" s="2" t="s">
        <v>75</v>
      </c>
      <c r="C3351" s="14" t="s">
        <v>187</v>
      </c>
      <c r="D3351" s="2">
        <v>2016</v>
      </c>
      <c r="E3351" s="14">
        <v>2016</v>
      </c>
      <c r="F3351" s="14" t="s">
        <v>102</v>
      </c>
      <c r="G3351" s="93">
        <v>24626</v>
      </c>
      <c r="H3351" s="93">
        <v>153382</v>
      </c>
      <c r="I3351" s="93">
        <v>55</v>
      </c>
      <c r="J3351" s="93">
        <v>660</v>
      </c>
      <c r="K3351" s="93">
        <v>24681</v>
      </c>
      <c r="L3351" s="93">
        <v>154042</v>
      </c>
      <c r="M3351" s="48">
        <v>178723</v>
      </c>
      <c r="N3351" s="48">
        <v>390765</v>
      </c>
      <c r="O3351" s="48">
        <v>65407</v>
      </c>
      <c r="P3351" s="48">
        <v>323584</v>
      </c>
      <c r="Q3351" s="48">
        <v>388991</v>
      </c>
      <c r="R3351" s="48">
        <v>191</v>
      </c>
      <c r="S3351" s="48">
        <v>1583</v>
      </c>
      <c r="T3351" s="48">
        <v>1774</v>
      </c>
      <c r="U3351" s="48">
        <v>65598</v>
      </c>
      <c r="V3351" s="48">
        <v>325167</v>
      </c>
      <c r="W3351" s="156">
        <v>53193251</v>
      </c>
      <c r="X3351" s="156">
        <v>193253</v>
      </c>
      <c r="Y3351" s="156">
        <v>53386504</v>
      </c>
      <c r="Z3351" s="28">
        <v>0.99399999999999999</v>
      </c>
      <c r="AA3351" s="28">
        <v>0.95660000000000001</v>
      </c>
      <c r="AB3351" s="111">
        <v>53</v>
      </c>
      <c r="AC3351" s="28">
        <v>0.22600000000000001</v>
      </c>
      <c r="AD3351" s="28">
        <v>2.29E-2</v>
      </c>
      <c r="AE3351" s="139">
        <v>11922</v>
      </c>
      <c r="AF3351" s="139">
        <v>3297</v>
      </c>
      <c r="AG3351" s="93">
        <v>19182</v>
      </c>
      <c r="AH3351" s="93">
        <v>41666</v>
      </c>
    </row>
    <row r="3352" spans="1:34">
      <c r="A3352" s="13" t="s">
        <v>150</v>
      </c>
      <c r="B3352" s="2" t="s">
        <v>74</v>
      </c>
      <c r="C3352" s="14" t="s">
        <v>187</v>
      </c>
      <c r="D3352" s="2">
        <v>2016</v>
      </c>
      <c r="E3352" s="14">
        <v>2016</v>
      </c>
      <c r="F3352" s="14" t="s">
        <v>102</v>
      </c>
      <c r="G3352" s="93">
        <v>13085</v>
      </c>
      <c r="H3352" s="93">
        <v>127037</v>
      </c>
      <c r="I3352" s="93">
        <v>117</v>
      </c>
      <c r="J3352" s="93">
        <v>1382</v>
      </c>
      <c r="K3352" s="93">
        <v>13202</v>
      </c>
      <c r="L3352" s="93">
        <v>128419</v>
      </c>
      <c r="M3352" s="48">
        <v>141621</v>
      </c>
      <c r="N3352" s="48">
        <v>285226</v>
      </c>
      <c r="O3352" s="48">
        <v>35722</v>
      </c>
      <c r="P3352" s="48">
        <v>246050</v>
      </c>
      <c r="Q3352" s="48">
        <v>281772</v>
      </c>
      <c r="R3352" s="48">
        <v>407</v>
      </c>
      <c r="S3352" s="48">
        <v>3047</v>
      </c>
      <c r="T3352" s="48">
        <v>3454</v>
      </c>
      <c r="U3352" s="48">
        <v>36129</v>
      </c>
      <c r="V3352" s="48">
        <v>249097</v>
      </c>
      <c r="W3352" s="156">
        <v>37915292</v>
      </c>
      <c r="X3352" s="156">
        <v>387355</v>
      </c>
      <c r="Y3352" s="156">
        <v>38302647</v>
      </c>
      <c r="Z3352" s="28">
        <v>0.97870000000000001</v>
      </c>
      <c r="AA3352" s="28">
        <v>0.98350000000000004</v>
      </c>
      <c r="AB3352" s="111">
        <v>74</v>
      </c>
      <c r="AC3352" s="28">
        <v>0.29699999999999999</v>
      </c>
      <c r="AD3352" s="28">
        <v>2.76E-2</v>
      </c>
      <c r="AE3352" s="139">
        <v>11537</v>
      </c>
      <c r="AF3352" s="139">
        <v>3750</v>
      </c>
      <c r="AG3352" s="93">
        <v>14886</v>
      </c>
      <c r="AH3352" s="93">
        <v>31066</v>
      </c>
    </row>
    <row r="3353" spans="1:34">
      <c r="A3353" s="13" t="s">
        <v>151</v>
      </c>
      <c r="B3353" s="2" t="s">
        <v>74</v>
      </c>
      <c r="C3353" s="14" t="s">
        <v>187</v>
      </c>
      <c r="D3353" s="2">
        <v>2016</v>
      </c>
      <c r="E3353" s="14">
        <v>2016</v>
      </c>
      <c r="F3353" s="14" t="s">
        <v>102</v>
      </c>
      <c r="G3353" s="93">
        <v>2168</v>
      </c>
      <c r="H3353" s="93">
        <v>31116</v>
      </c>
      <c r="I3353" s="93">
        <v>56</v>
      </c>
      <c r="J3353" s="93">
        <v>1556</v>
      </c>
      <c r="K3353" s="93">
        <v>2224</v>
      </c>
      <c r="L3353" s="93">
        <v>32672</v>
      </c>
      <c r="M3353" s="111">
        <v>34896</v>
      </c>
      <c r="N3353" s="111">
        <v>52857</v>
      </c>
      <c r="O3353" s="111">
        <v>4728</v>
      </c>
      <c r="P3353" s="111">
        <v>45694</v>
      </c>
      <c r="Q3353" s="111">
        <v>50422</v>
      </c>
      <c r="R3353" s="111">
        <v>162</v>
      </c>
      <c r="S3353" s="111">
        <v>2273</v>
      </c>
      <c r="T3353" s="111">
        <v>2435</v>
      </c>
      <c r="U3353" s="111">
        <v>4890</v>
      </c>
      <c r="V3353" s="111">
        <v>47967</v>
      </c>
      <c r="W3353" s="157">
        <v>7378018</v>
      </c>
      <c r="X3353" s="157">
        <v>334124</v>
      </c>
      <c r="Y3353" s="157">
        <v>7712142</v>
      </c>
      <c r="Z3353" s="28" t="s">
        <v>66</v>
      </c>
      <c r="AA3353" s="28" t="s">
        <v>66</v>
      </c>
      <c r="AB3353" s="111">
        <v>14</v>
      </c>
      <c r="AC3353" s="28">
        <v>0.42899999999999999</v>
      </c>
      <c r="AD3353" s="28">
        <v>6.6600000000000006E-2</v>
      </c>
      <c r="AE3353" s="139">
        <v>2725</v>
      </c>
      <c r="AF3353" s="139">
        <v>758</v>
      </c>
      <c r="AG3353" s="93">
        <v>3955</v>
      </c>
      <c r="AH3353" s="93">
        <v>6380</v>
      </c>
    </row>
    <row r="3354" spans="1:34">
      <c r="A3354" s="13" t="s">
        <v>152</v>
      </c>
      <c r="B3354" s="2" t="s">
        <v>75</v>
      </c>
      <c r="C3354" s="14" t="s">
        <v>187</v>
      </c>
      <c r="D3354" s="2">
        <v>2016</v>
      </c>
      <c r="E3354" s="14">
        <v>2016</v>
      </c>
      <c r="F3354" s="14" t="s">
        <v>102</v>
      </c>
      <c r="G3354" s="93">
        <v>7104</v>
      </c>
      <c r="H3354" s="93">
        <v>43800</v>
      </c>
      <c r="I3354" s="93">
        <v>22</v>
      </c>
      <c r="J3354" s="93">
        <v>299</v>
      </c>
      <c r="K3354" s="93">
        <v>7126</v>
      </c>
      <c r="L3354" s="93">
        <v>44099</v>
      </c>
      <c r="M3354" s="48">
        <v>51225</v>
      </c>
      <c r="N3354" s="48">
        <v>114858</v>
      </c>
      <c r="O3354" s="48">
        <v>17790</v>
      </c>
      <c r="P3354" s="48">
        <v>96186</v>
      </c>
      <c r="Q3354" s="48">
        <v>113976</v>
      </c>
      <c r="R3354" s="48">
        <v>85</v>
      </c>
      <c r="S3354" s="48">
        <v>797</v>
      </c>
      <c r="T3354" s="48">
        <v>882</v>
      </c>
      <c r="U3354" s="48">
        <v>17875</v>
      </c>
      <c r="V3354" s="48">
        <v>96983</v>
      </c>
      <c r="W3354" s="156">
        <v>15259355</v>
      </c>
      <c r="X3354" s="156">
        <v>92059</v>
      </c>
      <c r="Y3354" s="156">
        <v>15351414</v>
      </c>
      <c r="Z3354" s="28">
        <v>0.97599999999999998</v>
      </c>
      <c r="AA3354" s="28">
        <v>0.87180000000000002</v>
      </c>
      <c r="AB3354" s="111">
        <v>18</v>
      </c>
      <c r="AC3354" s="28">
        <v>0.27800000000000002</v>
      </c>
      <c r="AD3354" s="28">
        <v>3.5799999999999998E-2</v>
      </c>
      <c r="AE3354" s="139">
        <v>3243</v>
      </c>
      <c r="AF3354" s="139">
        <v>1153</v>
      </c>
      <c r="AG3354" s="93">
        <v>6623</v>
      </c>
      <c r="AH3354" s="93">
        <v>14516</v>
      </c>
    </row>
    <row r="3355" spans="1:34">
      <c r="A3355" s="13" t="s">
        <v>153</v>
      </c>
      <c r="B3355" s="2" t="s">
        <v>74</v>
      </c>
      <c r="C3355" s="14" t="s">
        <v>187</v>
      </c>
      <c r="D3355" s="2">
        <v>2016</v>
      </c>
      <c r="E3355" s="14">
        <v>2016</v>
      </c>
      <c r="F3355" s="14" t="s">
        <v>102</v>
      </c>
      <c r="G3355" s="93">
        <v>859</v>
      </c>
      <c r="H3355" s="93">
        <v>8962</v>
      </c>
      <c r="I3355" s="93">
        <v>1</v>
      </c>
      <c r="J3355" s="93">
        <v>21</v>
      </c>
      <c r="K3355" s="93">
        <v>860</v>
      </c>
      <c r="L3355" s="93">
        <v>8983</v>
      </c>
      <c r="M3355" s="48">
        <v>9843</v>
      </c>
      <c r="N3355" s="48">
        <v>17834</v>
      </c>
      <c r="O3355" s="48">
        <v>2128</v>
      </c>
      <c r="P3355" s="48">
        <v>15641</v>
      </c>
      <c r="Q3355" s="48">
        <v>17769</v>
      </c>
      <c r="R3355" s="48">
        <v>6</v>
      </c>
      <c r="S3355" s="48">
        <v>59</v>
      </c>
      <c r="T3355" s="48">
        <v>65</v>
      </c>
      <c r="U3355" s="48">
        <v>2134</v>
      </c>
      <c r="V3355" s="48">
        <v>15700</v>
      </c>
      <c r="W3355" s="156">
        <v>2391412</v>
      </c>
      <c r="X3355" s="156">
        <v>4682</v>
      </c>
      <c r="Y3355" s="156">
        <v>2396094</v>
      </c>
      <c r="Z3355" s="28" t="s">
        <v>66</v>
      </c>
      <c r="AA3355" s="28" t="s">
        <v>66</v>
      </c>
      <c r="AB3355" s="111">
        <v>119</v>
      </c>
      <c r="AC3355" s="28">
        <v>0.29399999999999998</v>
      </c>
      <c r="AD3355" s="28">
        <v>8.3500000000000005E-2</v>
      </c>
      <c r="AE3355" s="139">
        <v>693</v>
      </c>
      <c r="AF3355" s="139">
        <v>194</v>
      </c>
      <c r="AG3355" s="93">
        <v>1082</v>
      </c>
      <c r="AH3355" s="93">
        <v>2275</v>
      </c>
    </row>
    <row r="3356" spans="1:34">
      <c r="A3356" s="13" t="s">
        <v>154</v>
      </c>
      <c r="B3356" s="2" t="s">
        <v>74</v>
      </c>
      <c r="C3356" s="14" t="s">
        <v>187</v>
      </c>
      <c r="D3356" s="2">
        <v>2016</v>
      </c>
      <c r="E3356" s="14">
        <v>2016</v>
      </c>
      <c r="F3356" s="14" t="s">
        <v>102</v>
      </c>
      <c r="G3356" s="93">
        <v>840</v>
      </c>
      <c r="H3356" s="93">
        <v>13677</v>
      </c>
      <c r="I3356" s="93">
        <v>10</v>
      </c>
      <c r="J3356" s="93">
        <v>313</v>
      </c>
      <c r="K3356" s="93">
        <v>850</v>
      </c>
      <c r="L3356" s="93">
        <v>13990</v>
      </c>
      <c r="M3356" s="48">
        <v>14840</v>
      </c>
      <c r="N3356" s="48">
        <v>28778</v>
      </c>
      <c r="O3356" s="48">
        <v>2010</v>
      </c>
      <c r="P3356" s="48">
        <v>25982</v>
      </c>
      <c r="Q3356" s="48">
        <v>27992</v>
      </c>
      <c r="R3356" s="48">
        <v>34</v>
      </c>
      <c r="S3356" s="48">
        <v>752</v>
      </c>
      <c r="T3356" s="48">
        <v>786</v>
      </c>
      <c r="U3356" s="48">
        <v>2044</v>
      </c>
      <c r="V3356" s="48">
        <v>26734</v>
      </c>
      <c r="W3356" s="156">
        <v>3728697</v>
      </c>
      <c r="X3356" s="156">
        <v>79695</v>
      </c>
      <c r="Y3356" s="156">
        <v>3808392</v>
      </c>
      <c r="Z3356" s="28">
        <v>0.97360000000000002</v>
      </c>
      <c r="AA3356" s="28">
        <v>0.90269999999999995</v>
      </c>
      <c r="AB3356" s="111">
        <v>119</v>
      </c>
      <c r="AC3356" s="28">
        <v>0.29399999999999998</v>
      </c>
      <c r="AD3356" s="28">
        <v>8.3500000000000005E-2</v>
      </c>
      <c r="AE3356" s="139">
        <v>1316</v>
      </c>
      <c r="AF3356" s="139">
        <v>266</v>
      </c>
      <c r="AG3356" s="93">
        <v>3468</v>
      </c>
      <c r="AH3356" s="93">
        <v>6805</v>
      </c>
    </row>
    <row r="3357" spans="1:34">
      <c r="A3357" s="13" t="s">
        <v>155</v>
      </c>
      <c r="B3357" s="2" t="s">
        <v>74</v>
      </c>
      <c r="C3357" s="14" t="s">
        <v>187</v>
      </c>
      <c r="D3357" s="2">
        <v>2016</v>
      </c>
      <c r="E3357" s="14">
        <v>2016</v>
      </c>
      <c r="F3357" s="14" t="s">
        <v>102</v>
      </c>
      <c r="G3357" s="93">
        <v>1961</v>
      </c>
      <c r="H3357" s="93">
        <v>15915</v>
      </c>
      <c r="I3357" s="93">
        <v>6</v>
      </c>
      <c r="J3357" s="93">
        <v>104</v>
      </c>
      <c r="K3357" s="93">
        <v>1967</v>
      </c>
      <c r="L3357" s="93">
        <v>16019</v>
      </c>
      <c r="M3357" s="48">
        <v>17986</v>
      </c>
      <c r="N3357" s="48">
        <v>37239</v>
      </c>
      <c r="O3357" s="48">
        <v>5098</v>
      </c>
      <c r="P3357" s="48">
        <v>31911</v>
      </c>
      <c r="Q3357" s="48">
        <v>37009</v>
      </c>
      <c r="R3357" s="48">
        <v>19</v>
      </c>
      <c r="S3357" s="48">
        <v>211</v>
      </c>
      <c r="T3357" s="48">
        <v>230</v>
      </c>
      <c r="U3357" s="48">
        <v>5117</v>
      </c>
      <c r="V3357" s="48">
        <v>32122</v>
      </c>
      <c r="W3357" s="156">
        <v>4867440</v>
      </c>
      <c r="X3357" s="156">
        <v>26788</v>
      </c>
      <c r="Y3357" s="156">
        <v>4894228</v>
      </c>
      <c r="Z3357" s="28">
        <v>0.95309999999999995</v>
      </c>
      <c r="AA3357" s="28">
        <v>0.90529999999999999</v>
      </c>
      <c r="AB3357" s="111">
        <v>119</v>
      </c>
      <c r="AC3357" s="28">
        <v>0.29399999999999998</v>
      </c>
      <c r="AD3357" s="28">
        <v>8.3500000000000005E-2</v>
      </c>
      <c r="AE3357" s="139">
        <v>1423</v>
      </c>
      <c r="AF3357" s="139">
        <v>410</v>
      </c>
      <c r="AG3357" s="93">
        <v>4101</v>
      </c>
      <c r="AH3357" s="93">
        <v>9466</v>
      </c>
    </row>
    <row r="3358" spans="1:34">
      <c r="A3358" s="13" t="s">
        <v>156</v>
      </c>
      <c r="B3358" s="2" t="s">
        <v>74</v>
      </c>
      <c r="C3358" s="14" t="s">
        <v>187</v>
      </c>
      <c r="D3358" s="2">
        <v>2016</v>
      </c>
      <c r="E3358" s="14">
        <v>2016</v>
      </c>
      <c r="F3358" s="14" t="s">
        <v>102</v>
      </c>
      <c r="G3358" s="93">
        <v>4363</v>
      </c>
      <c r="H3358" s="93">
        <v>46735</v>
      </c>
      <c r="I3358" s="93">
        <v>45</v>
      </c>
      <c r="J3358" s="93">
        <v>990</v>
      </c>
      <c r="K3358" s="93">
        <v>4408</v>
      </c>
      <c r="L3358" s="93">
        <v>47725</v>
      </c>
      <c r="M3358" s="48">
        <v>52133</v>
      </c>
      <c r="N3358" s="48">
        <v>102328</v>
      </c>
      <c r="O3358" s="48">
        <v>10576</v>
      </c>
      <c r="P3358" s="48">
        <v>89526</v>
      </c>
      <c r="Q3358" s="48">
        <v>100102</v>
      </c>
      <c r="R3358" s="48">
        <v>136</v>
      </c>
      <c r="S3358" s="48">
        <v>2090</v>
      </c>
      <c r="T3358" s="48">
        <v>2226</v>
      </c>
      <c r="U3358" s="48">
        <v>10712</v>
      </c>
      <c r="V3358" s="48">
        <v>91616</v>
      </c>
      <c r="W3358" s="156">
        <v>13580941</v>
      </c>
      <c r="X3358" s="156">
        <v>262019</v>
      </c>
      <c r="Y3358" s="156">
        <v>13842960</v>
      </c>
      <c r="Z3358" s="28">
        <v>0.97929999999999995</v>
      </c>
      <c r="AA3358" s="28">
        <v>0.97809999999999997</v>
      </c>
      <c r="AB3358" s="111">
        <v>26</v>
      </c>
      <c r="AC3358" s="28">
        <v>0.23100000000000001</v>
      </c>
      <c r="AD3358" s="28">
        <v>5.5399999999999998E-2</v>
      </c>
      <c r="AE3358" s="139">
        <v>2888</v>
      </c>
      <c r="AF3358" s="139">
        <v>770</v>
      </c>
      <c r="AG3358" s="93">
        <v>9423</v>
      </c>
      <c r="AH3358" s="93">
        <v>19395</v>
      </c>
    </row>
    <row r="3359" spans="1:34">
      <c r="A3359" s="13" t="s">
        <v>157</v>
      </c>
      <c r="B3359" s="2" t="s">
        <v>74</v>
      </c>
      <c r="C3359" s="14" t="s">
        <v>187</v>
      </c>
      <c r="D3359" s="2">
        <v>2016</v>
      </c>
      <c r="E3359" s="14">
        <v>2016</v>
      </c>
      <c r="F3359" s="14" t="s">
        <v>102</v>
      </c>
      <c r="G3359" s="93">
        <v>1017</v>
      </c>
      <c r="H3359" s="93">
        <v>13168</v>
      </c>
      <c r="I3359" s="93">
        <v>1</v>
      </c>
      <c r="J3359" s="93">
        <v>27</v>
      </c>
      <c r="K3359" s="93">
        <v>1018</v>
      </c>
      <c r="L3359" s="93">
        <v>13195</v>
      </c>
      <c r="M3359" s="48">
        <v>14213</v>
      </c>
      <c r="N3359" s="48">
        <v>25732</v>
      </c>
      <c r="O3359" s="48">
        <v>2502</v>
      </c>
      <c r="P3359" s="48">
        <v>23160</v>
      </c>
      <c r="Q3359" s="48">
        <v>25662</v>
      </c>
      <c r="R3359" s="48">
        <v>4</v>
      </c>
      <c r="S3359" s="48">
        <v>66</v>
      </c>
      <c r="T3359" s="48">
        <v>70</v>
      </c>
      <c r="U3359" s="48">
        <v>2506</v>
      </c>
      <c r="V3359" s="48">
        <v>23226</v>
      </c>
      <c r="W3359" s="156">
        <v>3388845</v>
      </c>
      <c r="X3359" s="156">
        <v>6473</v>
      </c>
      <c r="Y3359" s="156">
        <v>3395318</v>
      </c>
      <c r="Z3359" s="28">
        <v>0.97199999999999998</v>
      </c>
      <c r="AA3359" s="28">
        <v>0.97350000000000003</v>
      </c>
      <c r="AB3359" s="111">
        <v>119</v>
      </c>
      <c r="AC3359" s="28">
        <v>0.29399999999999998</v>
      </c>
      <c r="AD3359" s="28">
        <v>8.3500000000000005E-2</v>
      </c>
      <c r="AE3359" s="139">
        <v>963</v>
      </c>
      <c r="AF3359" s="139">
        <v>304</v>
      </c>
      <c r="AG3359" s="93">
        <v>2269</v>
      </c>
      <c r="AH3359" s="93">
        <v>4803</v>
      </c>
    </row>
    <row r="3360" spans="1:34">
      <c r="A3360" s="13" t="s">
        <v>158</v>
      </c>
      <c r="B3360" s="2" t="s">
        <v>75</v>
      </c>
      <c r="C3360" s="14" t="s">
        <v>187</v>
      </c>
      <c r="D3360" s="2">
        <v>2016</v>
      </c>
      <c r="E3360" s="14">
        <v>2016</v>
      </c>
      <c r="F3360" s="14" t="s">
        <v>102</v>
      </c>
      <c r="G3360" s="93">
        <v>1271</v>
      </c>
      <c r="H3360" s="93">
        <v>11668</v>
      </c>
      <c r="I3360" s="93">
        <v>1</v>
      </c>
      <c r="J3360" s="93">
        <v>26</v>
      </c>
      <c r="K3360" s="93">
        <v>1272</v>
      </c>
      <c r="L3360" s="93">
        <v>11694</v>
      </c>
      <c r="M3360" s="48">
        <v>12966</v>
      </c>
      <c r="N3360" s="48">
        <v>24221</v>
      </c>
      <c r="O3360" s="48">
        <v>3051</v>
      </c>
      <c r="P3360" s="48">
        <v>21120</v>
      </c>
      <c r="Q3360" s="48">
        <v>24171</v>
      </c>
      <c r="R3360" s="48">
        <v>2</v>
      </c>
      <c r="S3360" s="48">
        <v>48</v>
      </c>
      <c r="T3360" s="48">
        <v>50</v>
      </c>
      <c r="U3360" s="48">
        <v>3053</v>
      </c>
      <c r="V3360" s="48">
        <v>21168</v>
      </c>
      <c r="W3360" s="156">
        <v>3184725</v>
      </c>
      <c r="X3360" s="156">
        <v>5792</v>
      </c>
      <c r="Y3360" s="156">
        <v>3190517</v>
      </c>
      <c r="Z3360" s="28">
        <v>0.91930000000000001</v>
      </c>
      <c r="AA3360" s="28">
        <v>0.96499999999999997</v>
      </c>
      <c r="AB3360" s="111">
        <v>119</v>
      </c>
      <c r="AC3360" s="28">
        <v>0.29399999999999998</v>
      </c>
      <c r="AD3360" s="28">
        <v>8.3500000000000005E-2</v>
      </c>
      <c r="AE3360" s="139">
        <v>1008</v>
      </c>
      <c r="AF3360" s="139">
        <v>246</v>
      </c>
      <c r="AG3360" s="93">
        <v>575</v>
      </c>
      <c r="AH3360" s="93">
        <v>914</v>
      </c>
    </row>
    <row r="3361" spans="1:34">
      <c r="A3361" s="13" t="s">
        <v>159</v>
      </c>
      <c r="B3361" s="2" t="s">
        <v>75</v>
      </c>
      <c r="C3361" s="14" t="s">
        <v>187</v>
      </c>
      <c r="D3361" s="2">
        <v>2016</v>
      </c>
      <c r="E3361" s="14">
        <v>2016</v>
      </c>
      <c r="F3361" s="14" t="s">
        <v>102</v>
      </c>
      <c r="G3361" s="93">
        <v>11</v>
      </c>
      <c r="H3361" s="93">
        <v>147</v>
      </c>
      <c r="I3361" s="93">
        <v>0</v>
      </c>
      <c r="J3361" s="93">
        <v>0</v>
      </c>
      <c r="K3361" s="93">
        <v>11</v>
      </c>
      <c r="L3361" s="93">
        <v>147</v>
      </c>
      <c r="M3361" s="48">
        <v>158</v>
      </c>
      <c r="N3361" s="48">
        <v>271</v>
      </c>
      <c r="O3361" s="48">
        <v>32</v>
      </c>
      <c r="P3361" s="48">
        <v>239</v>
      </c>
      <c r="Q3361" s="48">
        <v>271</v>
      </c>
      <c r="R3361" s="48">
        <v>0</v>
      </c>
      <c r="S3361" s="48">
        <v>0</v>
      </c>
      <c r="T3361" s="48">
        <v>0</v>
      </c>
      <c r="U3361" s="48">
        <v>32</v>
      </c>
      <c r="V3361" s="48">
        <v>239</v>
      </c>
      <c r="W3361" s="156">
        <v>34088</v>
      </c>
      <c r="X3361" s="156">
        <v>0</v>
      </c>
      <c r="Y3361" s="156">
        <v>34088</v>
      </c>
      <c r="Z3361" s="28">
        <v>1</v>
      </c>
      <c r="AA3361" s="28" t="s">
        <v>66</v>
      </c>
      <c r="AB3361" s="111">
        <v>119</v>
      </c>
      <c r="AC3361" s="28">
        <v>0.29399999999999998</v>
      </c>
      <c r="AD3361" s="28">
        <v>8.3500000000000005E-2</v>
      </c>
      <c r="AE3361" s="139">
        <v>14</v>
      </c>
      <c r="AF3361" s="139">
        <v>1</v>
      </c>
      <c r="AG3361" s="93">
        <v>3</v>
      </c>
      <c r="AH3361" s="93">
        <v>5</v>
      </c>
    </row>
    <row r="3362" spans="1:34">
      <c r="A3362" s="13" t="s">
        <v>160</v>
      </c>
      <c r="B3362" s="2" t="s">
        <v>75</v>
      </c>
      <c r="C3362" s="14" t="s">
        <v>187</v>
      </c>
      <c r="D3362" s="2">
        <v>2016</v>
      </c>
      <c r="E3362" s="14">
        <v>2016</v>
      </c>
      <c r="F3362" s="14" t="s">
        <v>102</v>
      </c>
      <c r="G3362" s="93">
        <v>351</v>
      </c>
      <c r="H3362" s="93">
        <v>2776</v>
      </c>
      <c r="I3362" s="93">
        <v>0</v>
      </c>
      <c r="J3362" s="93">
        <v>2</v>
      </c>
      <c r="K3362" s="93">
        <v>351</v>
      </c>
      <c r="L3362" s="93">
        <v>2778</v>
      </c>
      <c r="M3362" s="48">
        <v>3129</v>
      </c>
      <c r="N3362" s="48">
        <v>6581</v>
      </c>
      <c r="O3362" s="48">
        <v>953</v>
      </c>
      <c r="P3362" s="48">
        <v>5619</v>
      </c>
      <c r="Q3362" s="48">
        <v>6572</v>
      </c>
      <c r="R3362" s="48">
        <v>1</v>
      </c>
      <c r="S3362" s="48">
        <v>8</v>
      </c>
      <c r="T3362" s="48">
        <v>9</v>
      </c>
      <c r="U3362" s="48">
        <v>954</v>
      </c>
      <c r="V3362" s="48">
        <v>5627</v>
      </c>
      <c r="W3362" s="156">
        <v>882562</v>
      </c>
      <c r="X3362" s="156">
        <v>796</v>
      </c>
      <c r="Y3362" s="156">
        <v>883358</v>
      </c>
      <c r="Z3362" s="28">
        <v>0.88100000000000001</v>
      </c>
      <c r="AA3362" s="28">
        <v>0.79010000000000002</v>
      </c>
      <c r="AB3362" s="111">
        <v>119</v>
      </c>
      <c r="AC3362" s="28">
        <v>0.29399999999999998</v>
      </c>
      <c r="AD3362" s="28">
        <v>8.3500000000000005E-2</v>
      </c>
      <c r="AE3362" s="139">
        <v>280</v>
      </c>
      <c r="AF3362" s="139">
        <v>97</v>
      </c>
      <c r="AG3362" s="93">
        <v>134</v>
      </c>
      <c r="AH3362" s="93">
        <v>235</v>
      </c>
    </row>
    <row r="3363" spans="1:34">
      <c r="A3363" s="13" t="s">
        <v>161</v>
      </c>
      <c r="B3363" s="2" t="s">
        <v>74</v>
      </c>
      <c r="C3363" s="14" t="s">
        <v>187</v>
      </c>
      <c r="D3363" s="2">
        <v>2016</v>
      </c>
      <c r="E3363" s="14">
        <v>2016</v>
      </c>
      <c r="F3363" s="14" t="s">
        <v>102</v>
      </c>
      <c r="G3363" s="93">
        <v>2536</v>
      </c>
      <c r="H3363" s="93">
        <v>19482</v>
      </c>
      <c r="I3363" s="93">
        <v>8</v>
      </c>
      <c r="J3363" s="93">
        <v>123</v>
      </c>
      <c r="K3363" s="93">
        <v>2544</v>
      </c>
      <c r="L3363" s="93">
        <v>19605</v>
      </c>
      <c r="M3363" s="48">
        <v>22149</v>
      </c>
      <c r="N3363" s="48">
        <v>41939</v>
      </c>
      <c r="O3363" s="48">
        <v>6037</v>
      </c>
      <c r="P3363" s="48">
        <v>35587</v>
      </c>
      <c r="Q3363" s="48">
        <v>41624</v>
      </c>
      <c r="R3363" s="48">
        <v>31</v>
      </c>
      <c r="S3363" s="48">
        <v>284</v>
      </c>
      <c r="T3363" s="48">
        <v>315</v>
      </c>
      <c r="U3363" s="48">
        <v>6068</v>
      </c>
      <c r="V3363" s="48">
        <v>35871</v>
      </c>
      <c r="W3363" s="156">
        <v>5885395</v>
      </c>
      <c r="X3363" s="156">
        <v>40998</v>
      </c>
      <c r="Y3363" s="156">
        <v>5926393</v>
      </c>
      <c r="Z3363" s="28" t="s">
        <v>66</v>
      </c>
      <c r="AA3363" s="28" t="s">
        <v>66</v>
      </c>
      <c r="AB3363" s="111">
        <v>11</v>
      </c>
      <c r="AC3363" s="28">
        <v>0.27300000000000002</v>
      </c>
      <c r="AD3363" s="28">
        <v>1.77E-2</v>
      </c>
      <c r="AE3363" s="139">
        <v>1449</v>
      </c>
      <c r="AF3363" s="139">
        <v>374</v>
      </c>
      <c r="AG3363" s="93">
        <v>2119</v>
      </c>
      <c r="AH3363" s="93">
        <v>4290</v>
      </c>
    </row>
    <row r="3364" spans="1:34">
      <c r="A3364" s="13" t="s">
        <v>162</v>
      </c>
      <c r="B3364" s="2" t="s">
        <v>74</v>
      </c>
      <c r="C3364" s="14" t="s">
        <v>187</v>
      </c>
      <c r="D3364" s="2">
        <v>2016</v>
      </c>
      <c r="E3364" s="14">
        <v>2016</v>
      </c>
      <c r="F3364" s="14" t="s">
        <v>102</v>
      </c>
      <c r="G3364" s="93">
        <v>1419</v>
      </c>
      <c r="H3364" s="93">
        <v>16962</v>
      </c>
      <c r="I3364" s="93">
        <v>15</v>
      </c>
      <c r="J3364" s="93">
        <v>133</v>
      </c>
      <c r="K3364" s="93">
        <v>1434</v>
      </c>
      <c r="L3364" s="93">
        <v>17095</v>
      </c>
      <c r="M3364" s="48">
        <v>18529</v>
      </c>
      <c r="N3364" s="48">
        <v>32851</v>
      </c>
      <c r="O3364" s="48">
        <v>3376</v>
      </c>
      <c r="P3364" s="48">
        <v>29105</v>
      </c>
      <c r="Q3364" s="48">
        <v>32481</v>
      </c>
      <c r="R3364" s="48">
        <v>47</v>
      </c>
      <c r="S3364" s="48">
        <v>323</v>
      </c>
      <c r="T3364" s="48">
        <v>370</v>
      </c>
      <c r="U3364" s="48">
        <v>3423</v>
      </c>
      <c r="V3364" s="48">
        <v>29428</v>
      </c>
      <c r="W3364" s="156">
        <v>4313175</v>
      </c>
      <c r="X3364" s="156">
        <v>34493</v>
      </c>
      <c r="Y3364" s="156">
        <v>4347668</v>
      </c>
      <c r="Z3364" s="28">
        <v>0.94599999999999995</v>
      </c>
      <c r="AA3364" s="28">
        <v>0.77400000000000002</v>
      </c>
      <c r="AB3364" s="111">
        <v>119</v>
      </c>
      <c r="AC3364" s="28">
        <v>0.29399999999999998</v>
      </c>
      <c r="AD3364" s="28">
        <v>8.3500000000000005E-2</v>
      </c>
      <c r="AE3364" s="139">
        <v>1425</v>
      </c>
      <c r="AF3364" s="139">
        <v>384</v>
      </c>
      <c r="AG3364" s="93">
        <v>3026</v>
      </c>
      <c r="AH3364" s="93">
        <v>6325</v>
      </c>
    </row>
    <row r="3365" spans="1:34">
      <c r="A3365" s="13" t="s">
        <v>163</v>
      </c>
      <c r="B3365" s="2" t="s">
        <v>75</v>
      </c>
      <c r="C3365" s="14" t="s">
        <v>187</v>
      </c>
      <c r="D3365" s="2">
        <v>2016</v>
      </c>
      <c r="E3365" s="14">
        <v>2016</v>
      </c>
      <c r="F3365" s="14" t="s">
        <v>102</v>
      </c>
      <c r="G3365" s="93">
        <v>5514</v>
      </c>
      <c r="H3365" s="93">
        <v>35891</v>
      </c>
      <c r="I3365" s="93">
        <v>10</v>
      </c>
      <c r="J3365" s="93">
        <v>84</v>
      </c>
      <c r="K3365" s="93">
        <v>5524</v>
      </c>
      <c r="L3365" s="93">
        <v>35975</v>
      </c>
      <c r="M3365" s="48">
        <v>41499</v>
      </c>
      <c r="N3365" s="48">
        <v>87093</v>
      </c>
      <c r="O3365" s="48">
        <v>14248</v>
      </c>
      <c r="P3365" s="48">
        <v>72552</v>
      </c>
      <c r="Q3365" s="48">
        <v>86800</v>
      </c>
      <c r="R3365" s="48">
        <v>37</v>
      </c>
      <c r="S3365" s="48">
        <v>256</v>
      </c>
      <c r="T3365" s="48">
        <v>293</v>
      </c>
      <c r="U3365" s="48">
        <v>14285</v>
      </c>
      <c r="V3365" s="48">
        <v>72808</v>
      </c>
      <c r="W3365" s="156">
        <v>11671615</v>
      </c>
      <c r="X3365" s="156">
        <v>25185</v>
      </c>
      <c r="Y3365" s="156">
        <v>11696800</v>
      </c>
      <c r="Z3365" s="28">
        <v>0.97030000000000005</v>
      </c>
      <c r="AA3365" s="28">
        <v>0.91600000000000004</v>
      </c>
      <c r="AB3365" s="111">
        <v>9</v>
      </c>
      <c r="AC3365" s="28">
        <v>0.222</v>
      </c>
      <c r="AD3365" s="28">
        <v>2.81E-2</v>
      </c>
      <c r="AE3365" s="139">
        <v>3085</v>
      </c>
      <c r="AF3365" s="139">
        <v>740</v>
      </c>
      <c r="AG3365" s="93">
        <v>4942</v>
      </c>
      <c r="AH3365" s="93">
        <v>10775</v>
      </c>
    </row>
    <row r="3366" spans="1:34">
      <c r="A3366" s="13" t="s">
        <v>164</v>
      </c>
      <c r="B3366" s="2" t="s">
        <v>75</v>
      </c>
      <c r="C3366" s="14" t="s">
        <v>187</v>
      </c>
      <c r="D3366" s="2">
        <v>2016</v>
      </c>
      <c r="E3366" s="14">
        <v>2016</v>
      </c>
      <c r="F3366" s="14" t="s">
        <v>102</v>
      </c>
      <c r="G3366" s="93">
        <v>653</v>
      </c>
      <c r="H3366" s="93">
        <v>4931</v>
      </c>
      <c r="I3366" s="93">
        <v>4</v>
      </c>
      <c r="J3366" s="93">
        <v>27</v>
      </c>
      <c r="K3366" s="93">
        <v>657</v>
      </c>
      <c r="L3366" s="93">
        <v>4958</v>
      </c>
      <c r="M3366" s="48">
        <v>5615</v>
      </c>
      <c r="N3366" s="48">
        <v>12856</v>
      </c>
      <c r="O3366" s="48">
        <v>1820</v>
      </c>
      <c r="P3366" s="48">
        <v>10944</v>
      </c>
      <c r="Q3366" s="48">
        <v>12764</v>
      </c>
      <c r="R3366" s="48">
        <v>15</v>
      </c>
      <c r="S3366" s="48">
        <v>77</v>
      </c>
      <c r="T3366" s="48">
        <v>92</v>
      </c>
      <c r="U3366" s="48">
        <v>1835</v>
      </c>
      <c r="V3366" s="48">
        <v>11021</v>
      </c>
      <c r="W3366" s="156">
        <v>1690417</v>
      </c>
      <c r="X3366" s="156">
        <v>7768</v>
      </c>
      <c r="Y3366" s="156">
        <v>1698185</v>
      </c>
      <c r="Z3366" s="28">
        <v>0.96579999999999999</v>
      </c>
      <c r="AA3366" s="28">
        <v>0.90590000000000004</v>
      </c>
      <c r="AB3366" s="111">
        <v>119</v>
      </c>
      <c r="AC3366" s="28">
        <v>0.29399999999999998</v>
      </c>
      <c r="AD3366" s="28">
        <v>8.3500000000000005E-2</v>
      </c>
      <c r="AE3366" s="139">
        <v>419</v>
      </c>
      <c r="AF3366" s="139">
        <v>110</v>
      </c>
      <c r="AG3366" s="93">
        <v>590</v>
      </c>
      <c r="AH3366" s="93">
        <v>1311</v>
      </c>
    </row>
    <row r="3367" spans="1:34">
      <c r="A3367" s="13" t="s">
        <v>165</v>
      </c>
      <c r="B3367" s="2" t="s">
        <v>75</v>
      </c>
      <c r="C3367" s="14" t="s">
        <v>187</v>
      </c>
      <c r="D3367" s="2">
        <v>2016</v>
      </c>
      <c r="E3367" s="14">
        <v>2016</v>
      </c>
      <c r="F3367" s="14" t="s">
        <v>102</v>
      </c>
      <c r="G3367" s="93">
        <v>511</v>
      </c>
      <c r="H3367" s="93">
        <v>3971</v>
      </c>
      <c r="I3367" s="93">
        <v>1</v>
      </c>
      <c r="J3367" s="93">
        <v>14</v>
      </c>
      <c r="K3367" s="93">
        <v>512</v>
      </c>
      <c r="L3367" s="93">
        <v>3985</v>
      </c>
      <c r="M3367" s="48">
        <v>4497</v>
      </c>
      <c r="N3367" s="48">
        <v>9780</v>
      </c>
      <c r="O3367" s="48">
        <v>1348</v>
      </c>
      <c r="P3367" s="48">
        <v>8378</v>
      </c>
      <c r="Q3367" s="48">
        <v>9726</v>
      </c>
      <c r="R3367" s="48">
        <v>2</v>
      </c>
      <c r="S3367" s="48">
        <v>52</v>
      </c>
      <c r="T3367" s="48">
        <v>54</v>
      </c>
      <c r="U3367" s="48">
        <v>1350</v>
      </c>
      <c r="V3367" s="48">
        <v>8430</v>
      </c>
      <c r="W3367" s="156">
        <v>1248815</v>
      </c>
      <c r="X3367" s="156">
        <v>6849</v>
      </c>
      <c r="Y3367" s="156">
        <v>1255664</v>
      </c>
      <c r="Z3367" s="28">
        <v>0.95850000000000002</v>
      </c>
      <c r="AA3367" s="28">
        <v>0.94120000000000004</v>
      </c>
      <c r="AB3367" s="111">
        <v>119</v>
      </c>
      <c r="AC3367" s="28">
        <v>0.29399999999999998</v>
      </c>
      <c r="AD3367" s="28">
        <v>8.3500000000000005E-2</v>
      </c>
      <c r="AE3367" s="139">
        <v>371</v>
      </c>
      <c r="AF3367" s="139">
        <v>47</v>
      </c>
      <c r="AG3367" s="93">
        <v>423</v>
      </c>
      <c r="AH3367" s="93">
        <v>903</v>
      </c>
    </row>
    <row r="3368" spans="1:34">
      <c r="A3368" s="13" t="s">
        <v>166</v>
      </c>
      <c r="B3368" s="2" t="s">
        <v>75</v>
      </c>
      <c r="C3368" s="14" t="s">
        <v>187</v>
      </c>
      <c r="D3368" s="2">
        <v>2016</v>
      </c>
      <c r="E3368" s="14">
        <v>2016</v>
      </c>
      <c r="F3368" s="14" t="s">
        <v>102</v>
      </c>
      <c r="G3368" s="93">
        <v>58</v>
      </c>
      <c r="H3368" s="93">
        <v>965</v>
      </c>
      <c r="I3368" s="93">
        <v>0</v>
      </c>
      <c r="J3368" s="93">
        <v>0</v>
      </c>
      <c r="K3368" s="93">
        <v>58</v>
      </c>
      <c r="L3368" s="93">
        <v>965</v>
      </c>
      <c r="M3368" s="48">
        <v>1023</v>
      </c>
      <c r="N3368" s="48">
        <v>1782</v>
      </c>
      <c r="O3368" s="48">
        <v>151</v>
      </c>
      <c r="P3368" s="48">
        <v>1630</v>
      </c>
      <c r="Q3368" s="48">
        <v>1781</v>
      </c>
      <c r="R3368" s="48">
        <v>0</v>
      </c>
      <c r="S3368" s="48">
        <v>1</v>
      </c>
      <c r="T3368" s="48">
        <v>1</v>
      </c>
      <c r="U3368" s="48">
        <v>151</v>
      </c>
      <c r="V3368" s="48">
        <v>1631</v>
      </c>
      <c r="W3368" s="156">
        <v>253149</v>
      </c>
      <c r="X3368" s="156">
        <v>383</v>
      </c>
      <c r="Y3368" s="156">
        <v>253532</v>
      </c>
      <c r="Z3368" s="28">
        <v>0.90669999999999995</v>
      </c>
      <c r="AA3368" s="28">
        <v>0.4677</v>
      </c>
      <c r="AB3368" s="111">
        <v>119</v>
      </c>
      <c r="AC3368" s="28">
        <v>0.29399999999999998</v>
      </c>
      <c r="AD3368" s="28">
        <v>8.3500000000000005E-2</v>
      </c>
      <c r="AE3368" s="139">
        <v>114</v>
      </c>
      <c r="AF3368" s="139">
        <v>8</v>
      </c>
      <c r="AG3368" s="93">
        <v>27</v>
      </c>
      <c r="AH3368" s="93">
        <v>40</v>
      </c>
    </row>
    <row r="3369" spans="1:34">
      <c r="A3369" s="13" t="s">
        <v>167</v>
      </c>
      <c r="B3369" s="2" t="s">
        <v>74</v>
      </c>
      <c r="C3369" s="14" t="s">
        <v>187</v>
      </c>
      <c r="D3369" s="2">
        <v>2016</v>
      </c>
      <c r="E3369" s="14">
        <v>2016</v>
      </c>
      <c r="F3369" s="14" t="s">
        <v>102</v>
      </c>
      <c r="G3369" s="93">
        <v>7442</v>
      </c>
      <c r="H3369" s="93">
        <v>43661</v>
      </c>
      <c r="I3369" s="93">
        <v>15</v>
      </c>
      <c r="J3369" s="93">
        <v>429</v>
      </c>
      <c r="K3369" s="93">
        <v>7457</v>
      </c>
      <c r="L3369" s="93">
        <v>44090</v>
      </c>
      <c r="M3369" s="48">
        <v>51547</v>
      </c>
      <c r="N3369" s="48">
        <v>120088</v>
      </c>
      <c r="O3369" s="48">
        <v>20414</v>
      </c>
      <c r="P3369" s="48">
        <v>98514</v>
      </c>
      <c r="Q3369" s="48">
        <v>118928</v>
      </c>
      <c r="R3369" s="48">
        <v>52</v>
      </c>
      <c r="S3369" s="48">
        <v>1108</v>
      </c>
      <c r="T3369" s="48">
        <v>1160</v>
      </c>
      <c r="U3369" s="48">
        <v>20466</v>
      </c>
      <c r="V3369" s="48">
        <v>99622</v>
      </c>
      <c r="W3369" s="156">
        <v>16065340</v>
      </c>
      <c r="X3369" s="156">
        <v>128724</v>
      </c>
      <c r="Y3369" s="156">
        <v>16194064</v>
      </c>
      <c r="Z3369" s="28">
        <v>0.96130000000000004</v>
      </c>
      <c r="AA3369" s="28">
        <v>0.91269999999999996</v>
      </c>
      <c r="AB3369" s="111">
        <v>19</v>
      </c>
      <c r="AC3369" s="28">
        <v>0.21099999999999999</v>
      </c>
      <c r="AD3369" s="28">
        <v>5.4300000000000001E-2</v>
      </c>
      <c r="AE3369" s="139">
        <v>2386</v>
      </c>
      <c r="AF3369" s="139">
        <v>317</v>
      </c>
      <c r="AG3369" s="93">
        <v>7833</v>
      </c>
      <c r="AH3369" s="93">
        <v>18576</v>
      </c>
    </row>
    <row r="3370" spans="1:34">
      <c r="A3370" s="13" t="s">
        <v>168</v>
      </c>
      <c r="B3370" s="2" t="s">
        <v>75</v>
      </c>
      <c r="C3370" s="14" t="s">
        <v>187</v>
      </c>
      <c r="D3370" s="2">
        <v>2016</v>
      </c>
      <c r="E3370" s="14">
        <v>2016</v>
      </c>
      <c r="F3370" s="14" t="s">
        <v>102</v>
      </c>
      <c r="G3370" s="93">
        <v>285</v>
      </c>
      <c r="H3370" s="93">
        <v>2844</v>
      </c>
      <c r="I3370" s="93">
        <v>0</v>
      </c>
      <c r="J3370" s="93">
        <v>4</v>
      </c>
      <c r="K3370" s="93">
        <v>285</v>
      </c>
      <c r="L3370" s="93">
        <v>2848</v>
      </c>
      <c r="M3370" s="48">
        <v>3133</v>
      </c>
      <c r="N3370" s="48">
        <v>5417</v>
      </c>
      <c r="O3370" s="48">
        <v>701</v>
      </c>
      <c r="P3370" s="48">
        <v>4710</v>
      </c>
      <c r="Q3370" s="48">
        <v>5411</v>
      </c>
      <c r="R3370" s="48">
        <v>0</v>
      </c>
      <c r="S3370" s="48">
        <v>6</v>
      </c>
      <c r="T3370" s="48">
        <v>6</v>
      </c>
      <c r="U3370" s="48">
        <v>701</v>
      </c>
      <c r="V3370" s="48">
        <v>4716</v>
      </c>
      <c r="W3370" s="156">
        <v>725266</v>
      </c>
      <c r="X3370" s="156">
        <v>1114</v>
      </c>
      <c r="Y3370" s="156">
        <v>726380</v>
      </c>
      <c r="Z3370" s="28">
        <v>0.98729999999999996</v>
      </c>
      <c r="AA3370" s="28">
        <v>0.9355</v>
      </c>
      <c r="AB3370" s="111">
        <v>119</v>
      </c>
      <c r="AC3370" s="28">
        <v>0.29399999999999998</v>
      </c>
      <c r="AD3370" s="28">
        <v>8.3500000000000005E-2</v>
      </c>
      <c r="AE3370" s="139">
        <v>232</v>
      </c>
      <c r="AF3370" s="139">
        <v>35</v>
      </c>
      <c r="AG3370" s="93">
        <v>101</v>
      </c>
      <c r="AH3370" s="93">
        <v>162</v>
      </c>
    </row>
    <row r="3371" spans="1:34">
      <c r="A3371" s="13" t="s">
        <v>169</v>
      </c>
      <c r="B3371" s="2" t="s">
        <v>74</v>
      </c>
      <c r="C3371" s="14" t="s">
        <v>187</v>
      </c>
      <c r="D3371" s="2">
        <v>2016</v>
      </c>
      <c r="E3371" s="14">
        <v>2016</v>
      </c>
      <c r="F3371" s="14" t="s">
        <v>102</v>
      </c>
      <c r="G3371" s="93">
        <v>2859</v>
      </c>
      <c r="H3371" s="93">
        <v>33892</v>
      </c>
      <c r="I3371" s="93">
        <v>8</v>
      </c>
      <c r="J3371" s="93">
        <v>304</v>
      </c>
      <c r="K3371" s="93">
        <v>2867</v>
      </c>
      <c r="L3371" s="93">
        <v>34196</v>
      </c>
      <c r="M3371" s="48">
        <v>37063</v>
      </c>
      <c r="N3371" s="48">
        <v>74322</v>
      </c>
      <c r="O3371" s="48">
        <v>7401</v>
      </c>
      <c r="P3371" s="48">
        <v>66284</v>
      </c>
      <c r="Q3371" s="48">
        <v>73685</v>
      </c>
      <c r="R3371" s="48">
        <v>26</v>
      </c>
      <c r="S3371" s="48">
        <v>611</v>
      </c>
      <c r="T3371" s="48">
        <v>637</v>
      </c>
      <c r="U3371" s="48">
        <v>7427</v>
      </c>
      <c r="V3371" s="48">
        <v>66895</v>
      </c>
      <c r="W3371" s="156">
        <v>10058692</v>
      </c>
      <c r="X3371" s="156">
        <v>124517</v>
      </c>
      <c r="Y3371" s="156">
        <v>10183209</v>
      </c>
      <c r="Z3371" s="28" t="s">
        <v>66</v>
      </c>
      <c r="AA3371" s="28" t="s">
        <v>66</v>
      </c>
      <c r="AB3371" s="111">
        <v>17</v>
      </c>
      <c r="AC3371" s="28">
        <v>0.41199999999999998</v>
      </c>
      <c r="AD3371" s="28">
        <v>8.2199999999999995E-2</v>
      </c>
      <c r="AE3371" s="139">
        <v>3053</v>
      </c>
      <c r="AF3371" s="139">
        <v>572</v>
      </c>
      <c r="AG3371" s="93">
        <v>6800</v>
      </c>
      <c r="AH3371" s="93">
        <v>15550</v>
      </c>
    </row>
    <row r="3372" spans="1:34">
      <c r="A3372" s="13" t="s">
        <v>170</v>
      </c>
      <c r="B3372" s="2" t="s">
        <v>74</v>
      </c>
      <c r="C3372" s="14" t="s">
        <v>187</v>
      </c>
      <c r="D3372" s="2">
        <v>2016</v>
      </c>
      <c r="E3372" s="14">
        <v>2016</v>
      </c>
      <c r="F3372" s="14" t="s">
        <v>102</v>
      </c>
      <c r="G3372" s="93">
        <v>917</v>
      </c>
      <c r="H3372" s="93">
        <v>9451</v>
      </c>
      <c r="I3372" s="93">
        <v>15</v>
      </c>
      <c r="J3372" s="93">
        <v>116</v>
      </c>
      <c r="K3372" s="93">
        <v>932</v>
      </c>
      <c r="L3372" s="93">
        <v>9567</v>
      </c>
      <c r="M3372" s="48">
        <v>10499</v>
      </c>
      <c r="N3372" s="48">
        <v>20418</v>
      </c>
      <c r="O3372" s="48">
        <v>2401</v>
      </c>
      <c r="P3372" s="48">
        <v>17652</v>
      </c>
      <c r="Q3372" s="48">
        <v>20053</v>
      </c>
      <c r="R3372" s="48">
        <v>64</v>
      </c>
      <c r="S3372" s="48">
        <v>301</v>
      </c>
      <c r="T3372" s="48">
        <v>365</v>
      </c>
      <c r="U3372" s="48">
        <v>2465</v>
      </c>
      <c r="V3372" s="48">
        <v>17953</v>
      </c>
      <c r="W3372" s="156">
        <v>2710584</v>
      </c>
      <c r="X3372" s="156">
        <v>42532</v>
      </c>
      <c r="Y3372" s="156">
        <v>2753116</v>
      </c>
      <c r="Z3372" s="28">
        <v>0.93679999999999997</v>
      </c>
      <c r="AA3372" s="28">
        <v>0.90639999999999998</v>
      </c>
      <c r="AB3372" s="111">
        <v>119</v>
      </c>
      <c r="AC3372" s="28">
        <v>0.29399999999999998</v>
      </c>
      <c r="AD3372" s="28">
        <v>8.3500000000000005E-2</v>
      </c>
      <c r="AE3372" s="139">
        <v>869</v>
      </c>
      <c r="AF3372" s="139">
        <v>59</v>
      </c>
      <c r="AG3372" s="93">
        <v>879</v>
      </c>
      <c r="AH3372" s="93">
        <v>1782</v>
      </c>
    </row>
    <row r="3373" spans="1:34">
      <c r="A3373" s="13" t="s">
        <v>171</v>
      </c>
      <c r="B3373" s="2" t="s">
        <v>75</v>
      </c>
      <c r="C3373" s="14" t="s">
        <v>187</v>
      </c>
      <c r="D3373" s="2">
        <v>2016</v>
      </c>
      <c r="E3373" s="14">
        <v>2016</v>
      </c>
      <c r="F3373" s="14" t="s">
        <v>102</v>
      </c>
      <c r="G3373" s="93">
        <v>785</v>
      </c>
      <c r="H3373" s="93">
        <v>5327</v>
      </c>
      <c r="I3373" s="93">
        <v>2</v>
      </c>
      <c r="J3373" s="93">
        <v>13</v>
      </c>
      <c r="K3373" s="93">
        <v>787</v>
      </c>
      <c r="L3373" s="93">
        <v>5340</v>
      </c>
      <c r="M3373" s="48">
        <v>6127</v>
      </c>
      <c r="N3373" s="48">
        <v>13275</v>
      </c>
      <c r="O3373" s="48">
        <v>2103</v>
      </c>
      <c r="P3373" s="48">
        <v>11126</v>
      </c>
      <c r="Q3373" s="48">
        <v>13229</v>
      </c>
      <c r="R3373" s="48">
        <v>7</v>
      </c>
      <c r="S3373" s="48">
        <v>39</v>
      </c>
      <c r="T3373" s="48">
        <v>46</v>
      </c>
      <c r="U3373" s="48">
        <v>2110</v>
      </c>
      <c r="V3373" s="48">
        <v>11165</v>
      </c>
      <c r="W3373" s="156">
        <v>1790333</v>
      </c>
      <c r="X3373" s="156">
        <v>5396</v>
      </c>
      <c r="Y3373" s="156">
        <v>1795729</v>
      </c>
      <c r="Z3373" s="28">
        <v>1</v>
      </c>
      <c r="AA3373" s="28">
        <v>0.96540000000000004</v>
      </c>
      <c r="AB3373" s="111">
        <v>119</v>
      </c>
      <c r="AC3373" s="28">
        <v>0.29399999999999998</v>
      </c>
      <c r="AD3373" s="28">
        <v>8.3500000000000005E-2</v>
      </c>
      <c r="AE3373" s="139">
        <v>460</v>
      </c>
      <c r="AF3373" s="139">
        <v>118</v>
      </c>
      <c r="AG3373" s="93">
        <v>465</v>
      </c>
      <c r="AH3373" s="93">
        <v>948</v>
      </c>
    </row>
    <row r="3374" spans="1:34">
      <c r="A3374" s="51" t="s">
        <v>172</v>
      </c>
      <c r="B3374" s="14" t="s">
        <v>66</v>
      </c>
      <c r="C3374" s="14" t="s">
        <v>65</v>
      </c>
      <c r="D3374" s="14">
        <v>2016</v>
      </c>
      <c r="E3374" s="14">
        <v>2017</v>
      </c>
      <c r="F3374" s="14" t="s">
        <v>102</v>
      </c>
      <c r="G3374" s="93">
        <v>261360</v>
      </c>
      <c r="H3374" s="93">
        <v>1788009</v>
      </c>
      <c r="I3374" s="93">
        <v>2192</v>
      </c>
      <c r="J3374" s="93">
        <v>17722</v>
      </c>
      <c r="K3374" s="93">
        <v>263552</v>
      </c>
      <c r="L3374" s="93">
        <v>1805731</v>
      </c>
      <c r="M3374" s="93">
        <v>2069283</v>
      </c>
      <c r="N3374" s="93">
        <v>4293222</v>
      </c>
      <c r="O3374" s="93">
        <v>669316</v>
      </c>
      <c r="P3374" s="93">
        <v>3577849</v>
      </c>
      <c r="Q3374" s="93">
        <v>4247165</v>
      </c>
      <c r="R3374" s="93">
        <v>7039</v>
      </c>
      <c r="S3374" s="93">
        <v>39018</v>
      </c>
      <c r="T3374" s="93">
        <v>46057</v>
      </c>
      <c r="U3374" s="93">
        <v>676355</v>
      </c>
      <c r="V3374" s="93">
        <v>3616867</v>
      </c>
      <c r="W3374" s="158">
        <v>588460076</v>
      </c>
      <c r="X3374" s="158">
        <v>5509743</v>
      </c>
      <c r="Y3374" s="158">
        <v>593969819</v>
      </c>
      <c r="Z3374" s="28">
        <v>0.97720863120613888</v>
      </c>
      <c r="AA3374" s="28">
        <v>0.92514049619142724</v>
      </c>
      <c r="AB3374" s="111">
        <v>82</v>
      </c>
      <c r="AC3374" s="28">
        <v>0.378</v>
      </c>
      <c r="AD3374" s="28">
        <v>5.6800000000000003E-2</v>
      </c>
      <c r="AE3374" s="139">
        <v>138020</v>
      </c>
      <c r="AF3374" s="139">
        <v>33375</v>
      </c>
      <c r="AG3374" s="93">
        <v>294799</v>
      </c>
      <c r="AH3374" s="93">
        <v>623987</v>
      </c>
    </row>
    <row r="3375" spans="1:34">
      <c r="A3375" s="51" t="s">
        <v>173</v>
      </c>
      <c r="B3375" s="14" t="s">
        <v>74</v>
      </c>
      <c r="C3375" s="14" t="s">
        <v>65</v>
      </c>
      <c r="D3375" s="14">
        <v>2016</v>
      </c>
      <c r="E3375" s="14">
        <v>2017</v>
      </c>
      <c r="F3375" s="14" t="s">
        <v>102</v>
      </c>
      <c r="G3375" s="93">
        <v>6068</v>
      </c>
      <c r="H3375" s="93">
        <v>52669</v>
      </c>
      <c r="I3375" s="93">
        <v>93</v>
      </c>
      <c r="J3375" s="93">
        <v>1156</v>
      </c>
      <c r="K3375" s="93">
        <v>6161</v>
      </c>
      <c r="L3375" s="93">
        <v>53825</v>
      </c>
      <c r="M3375" s="93">
        <v>59986</v>
      </c>
      <c r="N3375" s="93">
        <v>114855</v>
      </c>
      <c r="O3375" s="93">
        <v>14055</v>
      </c>
      <c r="P3375" s="93">
        <v>97834</v>
      </c>
      <c r="Q3375" s="93">
        <v>111889</v>
      </c>
      <c r="R3375" s="93">
        <v>318</v>
      </c>
      <c r="S3375" s="93">
        <v>2648</v>
      </c>
      <c r="T3375" s="93">
        <v>2966</v>
      </c>
      <c r="U3375" s="93">
        <v>14373</v>
      </c>
      <c r="V3375" s="93">
        <v>100482</v>
      </c>
      <c r="W3375" s="158">
        <v>15851718</v>
      </c>
      <c r="X3375" s="158">
        <v>337020</v>
      </c>
      <c r="Y3375" s="158">
        <v>16188738</v>
      </c>
      <c r="Z3375" s="28">
        <v>0.99316239316239319</v>
      </c>
      <c r="AA3375" s="28">
        <v>0.98809523809523814</v>
      </c>
      <c r="AB3375" s="111">
        <v>2</v>
      </c>
      <c r="AC3375" s="28">
        <v>0</v>
      </c>
      <c r="AD3375" s="28">
        <v>6.3799999999999996E-2</v>
      </c>
      <c r="AE3375" s="139">
        <v>4230</v>
      </c>
      <c r="AF3375" s="139">
        <v>1255</v>
      </c>
      <c r="AG3375" s="93">
        <v>7860</v>
      </c>
      <c r="AH3375" s="93">
        <v>15244</v>
      </c>
    </row>
    <row r="3376" spans="1:34">
      <c r="A3376" s="51" t="s">
        <v>174</v>
      </c>
      <c r="B3376" s="14" t="s">
        <v>75</v>
      </c>
      <c r="C3376" s="14" t="s">
        <v>65</v>
      </c>
      <c r="D3376" s="14">
        <v>2016</v>
      </c>
      <c r="E3376" s="14">
        <v>2017</v>
      </c>
      <c r="F3376" s="14" t="s">
        <v>102</v>
      </c>
      <c r="G3376" s="93">
        <v>0</v>
      </c>
      <c r="H3376" s="93">
        <v>88</v>
      </c>
      <c r="I3376" s="93">
        <v>0</v>
      </c>
      <c r="J3376" s="93">
        <v>0</v>
      </c>
      <c r="K3376" s="93">
        <v>0</v>
      </c>
      <c r="L3376" s="93">
        <v>88</v>
      </c>
      <c r="M3376" s="93">
        <v>88</v>
      </c>
      <c r="N3376" s="93">
        <v>143</v>
      </c>
      <c r="O3376" s="93">
        <v>0</v>
      </c>
      <c r="P3376" s="93">
        <v>143</v>
      </c>
      <c r="Q3376" s="93">
        <v>143</v>
      </c>
      <c r="R3376" s="93">
        <v>0</v>
      </c>
      <c r="S3376" s="93">
        <v>0</v>
      </c>
      <c r="T3376" s="93">
        <v>0</v>
      </c>
      <c r="U3376" s="93">
        <v>0</v>
      </c>
      <c r="V3376" s="93">
        <v>143</v>
      </c>
      <c r="W3376" s="158">
        <v>16576</v>
      </c>
      <c r="X3376" s="158">
        <v>0</v>
      </c>
      <c r="Y3376" s="158">
        <v>16576</v>
      </c>
      <c r="Z3376" s="28">
        <v>1</v>
      </c>
      <c r="AA3376" s="28" t="s">
        <v>66</v>
      </c>
      <c r="AB3376" s="111">
        <v>7</v>
      </c>
      <c r="AC3376" s="28">
        <v>0.28599999999999998</v>
      </c>
      <c r="AD3376" s="28">
        <v>0.1439</v>
      </c>
      <c r="AE3376" s="139">
        <v>3</v>
      </c>
      <c r="AF3376" s="139">
        <v>0</v>
      </c>
      <c r="AG3376" s="93">
        <v>0</v>
      </c>
      <c r="AH3376" s="93">
        <v>0</v>
      </c>
    </row>
    <row r="3377" spans="1:34">
      <c r="A3377" s="51" t="s">
        <v>175</v>
      </c>
      <c r="B3377" s="14" t="s">
        <v>75</v>
      </c>
      <c r="C3377" s="14" t="s">
        <v>65</v>
      </c>
      <c r="D3377" s="14">
        <v>2016</v>
      </c>
      <c r="E3377" s="14">
        <v>2017</v>
      </c>
      <c r="F3377" s="14" t="s">
        <v>102</v>
      </c>
      <c r="G3377" s="93">
        <v>137</v>
      </c>
      <c r="H3377" s="93">
        <v>1592</v>
      </c>
      <c r="I3377" s="93">
        <v>0</v>
      </c>
      <c r="J3377" s="93">
        <v>1</v>
      </c>
      <c r="K3377" s="93">
        <v>137</v>
      </c>
      <c r="L3377" s="93">
        <v>1593</v>
      </c>
      <c r="M3377" s="93">
        <v>1730</v>
      </c>
      <c r="N3377" s="93">
        <v>3268</v>
      </c>
      <c r="O3377" s="93">
        <v>352</v>
      </c>
      <c r="P3377" s="93">
        <v>2914</v>
      </c>
      <c r="Q3377" s="93">
        <v>3266</v>
      </c>
      <c r="R3377" s="93">
        <v>0</v>
      </c>
      <c r="S3377" s="93">
        <v>2</v>
      </c>
      <c r="T3377" s="93">
        <v>2</v>
      </c>
      <c r="U3377" s="93">
        <v>352</v>
      </c>
      <c r="V3377" s="93">
        <v>2916</v>
      </c>
      <c r="W3377" s="158">
        <v>433228</v>
      </c>
      <c r="X3377" s="158">
        <v>41</v>
      </c>
      <c r="Y3377" s="158">
        <v>433269</v>
      </c>
      <c r="Z3377" s="28">
        <v>0.98780487804878048</v>
      </c>
      <c r="AA3377" s="28">
        <v>1</v>
      </c>
      <c r="AB3377" s="111">
        <v>7</v>
      </c>
      <c r="AC3377" s="28">
        <v>0.28599999999999998</v>
      </c>
      <c r="AD3377" s="28">
        <v>0.1439</v>
      </c>
      <c r="AE3377" s="139">
        <v>103</v>
      </c>
      <c r="AF3377" s="139">
        <v>21</v>
      </c>
      <c r="AG3377" s="93">
        <v>50</v>
      </c>
      <c r="AH3377" s="93">
        <v>87</v>
      </c>
    </row>
    <row r="3378" spans="1:34">
      <c r="A3378" s="51" t="s">
        <v>176</v>
      </c>
      <c r="B3378" s="14" t="s">
        <v>75</v>
      </c>
      <c r="C3378" s="14" t="s">
        <v>65</v>
      </c>
      <c r="D3378" s="14">
        <v>2016</v>
      </c>
      <c r="E3378" s="14">
        <v>2017</v>
      </c>
      <c r="F3378" s="14" t="s">
        <v>102</v>
      </c>
      <c r="G3378" s="93">
        <v>1710</v>
      </c>
      <c r="H3378" s="93">
        <v>15113</v>
      </c>
      <c r="I3378" s="93">
        <v>4</v>
      </c>
      <c r="J3378" s="93">
        <v>42</v>
      </c>
      <c r="K3378" s="93">
        <v>1714</v>
      </c>
      <c r="L3378" s="93">
        <v>15155</v>
      </c>
      <c r="M3378" s="93">
        <v>16869</v>
      </c>
      <c r="N3378" s="93">
        <v>31819</v>
      </c>
      <c r="O3378" s="93">
        <v>4283</v>
      </c>
      <c r="P3378" s="93">
        <v>27449</v>
      </c>
      <c r="Q3378" s="93">
        <v>31732</v>
      </c>
      <c r="R3378" s="93">
        <v>8</v>
      </c>
      <c r="S3378" s="93">
        <v>79</v>
      </c>
      <c r="T3378" s="93">
        <v>87</v>
      </c>
      <c r="U3378" s="93">
        <v>4291</v>
      </c>
      <c r="V3378" s="93">
        <v>27528</v>
      </c>
      <c r="W3378" s="158">
        <v>4363886</v>
      </c>
      <c r="X3378" s="158">
        <v>11342</v>
      </c>
      <c r="Y3378" s="158">
        <v>4375228</v>
      </c>
      <c r="Z3378" s="28">
        <v>0.83825265643447455</v>
      </c>
      <c r="AA3378" s="28">
        <v>0.94265232974910396</v>
      </c>
      <c r="AB3378" s="111">
        <v>7</v>
      </c>
      <c r="AC3378" s="28">
        <v>0.28599999999999998</v>
      </c>
      <c r="AD3378" s="28">
        <v>0.1439</v>
      </c>
      <c r="AE3378" s="139">
        <v>1535</v>
      </c>
      <c r="AF3378" s="139">
        <v>563</v>
      </c>
      <c r="AG3378" s="93">
        <v>833</v>
      </c>
      <c r="AH3378" s="93">
        <v>1461</v>
      </c>
    </row>
    <row r="3379" spans="1:34">
      <c r="A3379" s="51" t="s">
        <v>177</v>
      </c>
      <c r="B3379" s="14" t="s">
        <v>75</v>
      </c>
      <c r="C3379" s="14" t="s">
        <v>65</v>
      </c>
      <c r="D3379" s="14">
        <v>2016</v>
      </c>
      <c r="E3379" s="14">
        <v>2017</v>
      </c>
      <c r="F3379" s="14" t="s">
        <v>102</v>
      </c>
      <c r="G3379" s="93">
        <v>188</v>
      </c>
      <c r="H3379" s="93">
        <v>2656</v>
      </c>
      <c r="I3379" s="93">
        <v>0</v>
      </c>
      <c r="J3379" s="93">
        <v>8</v>
      </c>
      <c r="K3379" s="93">
        <v>188</v>
      </c>
      <c r="L3379" s="93">
        <v>2664</v>
      </c>
      <c r="M3379" s="93">
        <v>2852</v>
      </c>
      <c r="N3379" s="93">
        <v>5216</v>
      </c>
      <c r="O3379" s="93">
        <v>505</v>
      </c>
      <c r="P3379" s="93">
        <v>4693</v>
      </c>
      <c r="Q3379" s="93">
        <v>5198</v>
      </c>
      <c r="R3379" s="93">
        <v>0</v>
      </c>
      <c r="S3379" s="93">
        <v>18</v>
      </c>
      <c r="T3379" s="93">
        <v>18</v>
      </c>
      <c r="U3379" s="93">
        <v>505</v>
      </c>
      <c r="V3379" s="93">
        <v>4711</v>
      </c>
      <c r="W3379" s="158">
        <v>695896</v>
      </c>
      <c r="X3379" s="158">
        <v>1999</v>
      </c>
      <c r="Y3379" s="158">
        <v>697895</v>
      </c>
      <c r="Z3379" s="28">
        <v>0.99236641221374045</v>
      </c>
      <c r="AA3379" s="28">
        <v>0.91666666666666663</v>
      </c>
      <c r="AB3379" s="111">
        <v>7</v>
      </c>
      <c r="AC3379" s="28">
        <v>0.28599999999999998</v>
      </c>
      <c r="AD3379" s="28">
        <v>0.1439</v>
      </c>
      <c r="AE3379" s="139">
        <v>172</v>
      </c>
      <c r="AF3379" s="139">
        <v>30</v>
      </c>
      <c r="AG3379" s="93">
        <v>64</v>
      </c>
      <c r="AH3379" s="93">
        <v>118</v>
      </c>
    </row>
    <row r="3380" spans="1:34">
      <c r="A3380" s="51" t="s">
        <v>178</v>
      </c>
      <c r="B3380" s="14" t="s">
        <v>75</v>
      </c>
      <c r="C3380" s="14" t="s">
        <v>65</v>
      </c>
      <c r="D3380" s="14">
        <v>2016</v>
      </c>
      <c r="E3380" s="14">
        <v>2017</v>
      </c>
      <c r="F3380" s="14" t="s">
        <v>102</v>
      </c>
      <c r="G3380" s="93">
        <v>71</v>
      </c>
      <c r="H3380" s="93">
        <v>558</v>
      </c>
      <c r="I3380" s="93">
        <v>0</v>
      </c>
      <c r="J3380" s="93">
        <v>3</v>
      </c>
      <c r="K3380" s="93">
        <v>71</v>
      </c>
      <c r="L3380" s="93">
        <v>561</v>
      </c>
      <c r="M3380" s="93">
        <v>632</v>
      </c>
      <c r="N3380" s="93">
        <v>1438</v>
      </c>
      <c r="O3380" s="93">
        <v>186</v>
      </c>
      <c r="P3380" s="93">
        <v>1246</v>
      </c>
      <c r="Q3380" s="93">
        <v>1432</v>
      </c>
      <c r="R3380" s="93">
        <v>1</v>
      </c>
      <c r="S3380" s="93">
        <v>5</v>
      </c>
      <c r="T3380" s="93">
        <v>6</v>
      </c>
      <c r="U3380" s="93">
        <v>187</v>
      </c>
      <c r="V3380" s="93">
        <v>1251</v>
      </c>
      <c r="W3380" s="158">
        <v>181535</v>
      </c>
      <c r="X3380" s="158">
        <v>592</v>
      </c>
      <c r="Y3380" s="158">
        <v>182127</v>
      </c>
      <c r="Z3380" s="28">
        <v>0.76190476190476186</v>
      </c>
      <c r="AA3380" s="28">
        <v>0.92307692307692313</v>
      </c>
      <c r="AB3380" s="111">
        <v>7</v>
      </c>
      <c r="AC3380" s="28">
        <v>0.28599999999999998</v>
      </c>
      <c r="AD3380" s="28">
        <v>0.1439</v>
      </c>
      <c r="AE3380" s="139">
        <v>53</v>
      </c>
      <c r="AF3380" s="139">
        <v>9</v>
      </c>
      <c r="AG3380" s="93">
        <v>100</v>
      </c>
      <c r="AH3380" s="93">
        <v>222</v>
      </c>
    </row>
    <row r="3381" spans="1:34">
      <c r="A3381" s="51" t="s">
        <v>179</v>
      </c>
      <c r="B3381" s="14" t="s">
        <v>74</v>
      </c>
      <c r="C3381" s="14" t="s">
        <v>65</v>
      </c>
      <c r="D3381" s="14">
        <v>2016</v>
      </c>
      <c r="E3381" s="14">
        <v>2017</v>
      </c>
      <c r="F3381" s="14" t="s">
        <v>102</v>
      </c>
      <c r="G3381" s="93">
        <v>4011</v>
      </c>
      <c r="H3381" s="93">
        <v>28604</v>
      </c>
      <c r="I3381" s="93">
        <v>39</v>
      </c>
      <c r="J3381" s="93">
        <v>272</v>
      </c>
      <c r="K3381" s="93">
        <v>4050</v>
      </c>
      <c r="L3381" s="93">
        <v>28876</v>
      </c>
      <c r="M3381" s="93">
        <v>32926</v>
      </c>
      <c r="N3381" s="93">
        <v>65866</v>
      </c>
      <c r="O3381" s="93">
        <v>9341</v>
      </c>
      <c r="P3381" s="93">
        <v>55704</v>
      </c>
      <c r="Q3381" s="93">
        <v>65045</v>
      </c>
      <c r="R3381" s="93">
        <v>141</v>
      </c>
      <c r="S3381" s="93">
        <v>680</v>
      </c>
      <c r="T3381" s="93">
        <v>821</v>
      </c>
      <c r="U3381" s="93">
        <v>9482</v>
      </c>
      <c r="V3381" s="93">
        <v>56384</v>
      </c>
      <c r="W3381" s="158">
        <v>9298633</v>
      </c>
      <c r="X3381" s="158">
        <v>85369</v>
      </c>
      <c r="Y3381" s="158">
        <v>9384002</v>
      </c>
      <c r="Z3381" s="28">
        <v>0.96454326923076927</v>
      </c>
      <c r="AA3381" s="28">
        <v>0.91534391534391535</v>
      </c>
      <c r="AB3381" s="111">
        <v>1</v>
      </c>
      <c r="AC3381" s="28">
        <v>1</v>
      </c>
      <c r="AD3381" s="28">
        <v>9.2399999999999996E-2</v>
      </c>
      <c r="AE3381" s="139">
        <v>2117</v>
      </c>
      <c r="AF3381" s="139">
        <v>584</v>
      </c>
      <c r="AG3381" s="93">
        <v>4879</v>
      </c>
      <c r="AH3381" s="93">
        <v>9890</v>
      </c>
    </row>
    <row r="3382" spans="1:34">
      <c r="A3382" s="51" t="s">
        <v>180</v>
      </c>
      <c r="B3382" s="14" t="s">
        <v>75</v>
      </c>
      <c r="C3382" s="14" t="s">
        <v>65</v>
      </c>
      <c r="D3382" s="14">
        <v>2016</v>
      </c>
      <c r="E3382" s="14">
        <v>2017</v>
      </c>
      <c r="F3382" s="14" t="s">
        <v>102</v>
      </c>
      <c r="G3382" s="93">
        <v>371</v>
      </c>
      <c r="H3382" s="93">
        <v>2186</v>
      </c>
      <c r="I3382" s="93">
        <v>0</v>
      </c>
      <c r="J3382" s="93">
        <v>1</v>
      </c>
      <c r="K3382" s="93">
        <v>371</v>
      </c>
      <c r="L3382" s="93">
        <v>2187</v>
      </c>
      <c r="M3382" s="93">
        <v>2558</v>
      </c>
      <c r="N3382" s="93">
        <v>5226</v>
      </c>
      <c r="O3382" s="93">
        <v>1054</v>
      </c>
      <c r="P3382" s="93">
        <v>4170</v>
      </c>
      <c r="Q3382" s="93">
        <v>5224</v>
      </c>
      <c r="R3382" s="93">
        <v>0</v>
      </c>
      <c r="S3382" s="93">
        <v>2</v>
      </c>
      <c r="T3382" s="93">
        <v>2</v>
      </c>
      <c r="U3382" s="93">
        <v>1054</v>
      </c>
      <c r="V3382" s="93">
        <v>4172</v>
      </c>
      <c r="W3382" s="158">
        <v>700906</v>
      </c>
      <c r="X3382" s="158">
        <v>134</v>
      </c>
      <c r="Y3382" s="158">
        <v>701040</v>
      </c>
      <c r="Z3382" s="28">
        <v>1</v>
      </c>
      <c r="AA3382" s="28">
        <v>0.9242424242424242</v>
      </c>
      <c r="AB3382" s="111">
        <v>7</v>
      </c>
      <c r="AC3382" s="28">
        <v>0.28599999999999998</v>
      </c>
      <c r="AD3382" s="28">
        <v>0.1439</v>
      </c>
      <c r="AE3382" s="139">
        <v>178</v>
      </c>
      <c r="AF3382" s="139">
        <v>11</v>
      </c>
      <c r="AG3382" s="93">
        <v>106</v>
      </c>
      <c r="AH3382" s="93">
        <v>202</v>
      </c>
    </row>
    <row r="3383" spans="1:34">
      <c r="A3383" s="51" t="s">
        <v>181</v>
      </c>
      <c r="B3383" s="14" t="s">
        <v>75</v>
      </c>
      <c r="C3383" s="14" t="s">
        <v>65</v>
      </c>
      <c r="D3383" s="14">
        <v>2016</v>
      </c>
      <c r="E3383" s="14">
        <v>2017</v>
      </c>
      <c r="F3383" s="14" t="s">
        <v>102</v>
      </c>
      <c r="G3383" s="93">
        <v>522</v>
      </c>
      <c r="H3383" s="93">
        <v>6485</v>
      </c>
      <c r="I3383" s="93">
        <v>1</v>
      </c>
      <c r="J3383" s="93">
        <v>18</v>
      </c>
      <c r="K3383" s="93">
        <v>523</v>
      </c>
      <c r="L3383" s="93">
        <v>6503</v>
      </c>
      <c r="M3383" s="93">
        <v>7026</v>
      </c>
      <c r="N3383" s="93">
        <v>12467</v>
      </c>
      <c r="O3383" s="93">
        <v>1274</v>
      </c>
      <c r="P3383" s="93">
        <v>11144</v>
      </c>
      <c r="Q3383" s="93">
        <v>12418</v>
      </c>
      <c r="R3383" s="93">
        <v>2</v>
      </c>
      <c r="S3383" s="93">
        <v>47</v>
      </c>
      <c r="T3383" s="93">
        <v>49</v>
      </c>
      <c r="U3383" s="93">
        <v>1276</v>
      </c>
      <c r="V3383" s="93">
        <v>11191</v>
      </c>
      <c r="W3383" s="158">
        <v>1679220</v>
      </c>
      <c r="X3383" s="158">
        <v>5426</v>
      </c>
      <c r="Y3383" s="158">
        <v>1684646</v>
      </c>
      <c r="Z3383" s="28">
        <v>0.98542274052478129</v>
      </c>
      <c r="AA3383" s="28">
        <v>0.98867924528301887</v>
      </c>
      <c r="AB3383" s="111">
        <v>7</v>
      </c>
      <c r="AC3383" s="28">
        <v>0.28599999999999998</v>
      </c>
      <c r="AD3383" s="28">
        <v>0.1439</v>
      </c>
      <c r="AE3383" s="139">
        <v>592</v>
      </c>
      <c r="AF3383" s="139">
        <v>111</v>
      </c>
      <c r="AG3383" s="93">
        <v>358</v>
      </c>
      <c r="AH3383" s="93">
        <v>719</v>
      </c>
    </row>
    <row r="3384" spans="1:34">
      <c r="A3384" s="13" t="s">
        <v>123</v>
      </c>
      <c r="B3384" s="14" t="s">
        <v>74</v>
      </c>
      <c r="C3384" s="14" t="s">
        <v>65</v>
      </c>
      <c r="D3384" s="14">
        <v>2016</v>
      </c>
      <c r="E3384" s="14">
        <v>2017</v>
      </c>
      <c r="F3384" s="14" t="s">
        <v>102</v>
      </c>
      <c r="G3384" s="93">
        <v>12637</v>
      </c>
      <c r="H3384" s="93">
        <v>86897</v>
      </c>
      <c r="I3384" s="93">
        <v>71</v>
      </c>
      <c r="J3384" s="93">
        <v>481</v>
      </c>
      <c r="K3384" s="93">
        <v>12708</v>
      </c>
      <c r="L3384" s="93">
        <v>87378</v>
      </c>
      <c r="M3384" s="93">
        <v>100086</v>
      </c>
      <c r="N3384" s="93">
        <v>231861</v>
      </c>
      <c r="O3384" s="93">
        <v>34366</v>
      </c>
      <c r="P3384" s="93">
        <v>196035</v>
      </c>
      <c r="Q3384" s="93">
        <v>230401</v>
      </c>
      <c r="R3384" s="93">
        <v>236</v>
      </c>
      <c r="S3384" s="93">
        <v>1224</v>
      </c>
      <c r="T3384" s="93">
        <v>1460</v>
      </c>
      <c r="U3384" s="93">
        <v>34602</v>
      </c>
      <c r="V3384" s="93">
        <v>197259</v>
      </c>
      <c r="W3384" s="158">
        <v>31247000</v>
      </c>
      <c r="X3384" s="158">
        <v>168264</v>
      </c>
      <c r="Y3384" s="158">
        <v>31415264</v>
      </c>
      <c r="Z3384" s="28">
        <v>0.95946866485013627</v>
      </c>
      <c r="AA3384" s="28">
        <v>0.96523517382413093</v>
      </c>
      <c r="AB3384" s="111">
        <v>4</v>
      </c>
      <c r="AC3384" s="28">
        <v>0.5</v>
      </c>
      <c r="AD3384" s="28">
        <v>1.0500000000000001E-2</v>
      </c>
      <c r="AE3384" s="139">
        <v>5110</v>
      </c>
      <c r="AF3384" s="139">
        <v>1685</v>
      </c>
      <c r="AG3384" s="93">
        <v>13135</v>
      </c>
      <c r="AH3384" s="93">
        <v>29663</v>
      </c>
    </row>
    <row r="3385" spans="1:34">
      <c r="A3385" s="13" t="s">
        <v>124</v>
      </c>
      <c r="B3385" s="14" t="s">
        <v>75</v>
      </c>
      <c r="C3385" s="14" t="s">
        <v>65</v>
      </c>
      <c r="D3385" s="14">
        <v>2016</v>
      </c>
      <c r="E3385" s="14">
        <v>2017</v>
      </c>
      <c r="F3385" s="14" t="s">
        <v>102</v>
      </c>
      <c r="G3385" s="93">
        <v>214</v>
      </c>
      <c r="H3385" s="93">
        <v>1312</v>
      </c>
      <c r="I3385" s="93">
        <v>1</v>
      </c>
      <c r="J3385" s="93">
        <v>2</v>
      </c>
      <c r="K3385" s="93">
        <v>215</v>
      </c>
      <c r="L3385" s="93">
        <v>1314</v>
      </c>
      <c r="M3385" s="93">
        <v>1529</v>
      </c>
      <c r="N3385" s="93">
        <v>3522</v>
      </c>
      <c r="O3385" s="93">
        <v>571</v>
      </c>
      <c r="P3385" s="93">
        <v>2940</v>
      </c>
      <c r="Q3385" s="93">
        <v>3511</v>
      </c>
      <c r="R3385" s="93">
        <v>2</v>
      </c>
      <c r="S3385" s="93">
        <v>9</v>
      </c>
      <c r="T3385" s="93">
        <v>11</v>
      </c>
      <c r="U3385" s="93">
        <v>573</v>
      </c>
      <c r="V3385" s="93">
        <v>2949</v>
      </c>
      <c r="W3385" s="158">
        <v>428429</v>
      </c>
      <c r="X3385" s="158">
        <v>793</v>
      </c>
      <c r="Y3385" s="158">
        <v>429222</v>
      </c>
      <c r="Z3385" s="28">
        <v>0.98113207547169812</v>
      </c>
      <c r="AA3385" s="28">
        <v>0.92105263157894735</v>
      </c>
      <c r="AB3385" s="111">
        <v>7</v>
      </c>
      <c r="AC3385" s="28">
        <v>0.28599999999999998</v>
      </c>
      <c r="AD3385" s="28">
        <v>0.1439</v>
      </c>
      <c r="AE3385" s="139">
        <v>94</v>
      </c>
      <c r="AF3385" s="139">
        <v>9</v>
      </c>
      <c r="AG3385" s="93">
        <v>193</v>
      </c>
      <c r="AH3385" s="93">
        <v>415</v>
      </c>
    </row>
    <row r="3386" spans="1:34">
      <c r="A3386" s="13" t="s">
        <v>125</v>
      </c>
      <c r="B3386" s="14" t="s">
        <v>75</v>
      </c>
      <c r="C3386" s="14" t="s">
        <v>65</v>
      </c>
      <c r="D3386" s="14">
        <v>2016</v>
      </c>
      <c r="E3386" s="14">
        <v>2017</v>
      </c>
      <c r="F3386" s="14" t="s">
        <v>102</v>
      </c>
      <c r="G3386" s="93">
        <v>880</v>
      </c>
      <c r="H3386" s="93">
        <v>11569</v>
      </c>
      <c r="I3386" s="93">
        <v>0</v>
      </c>
      <c r="J3386" s="93">
        <v>16</v>
      </c>
      <c r="K3386" s="93">
        <v>880</v>
      </c>
      <c r="L3386" s="93">
        <v>11585</v>
      </c>
      <c r="M3386" s="93">
        <v>12465</v>
      </c>
      <c r="N3386" s="93">
        <v>21049</v>
      </c>
      <c r="O3386" s="93">
        <v>2189</v>
      </c>
      <c r="P3386" s="93">
        <v>18821</v>
      </c>
      <c r="Q3386" s="93">
        <v>21010</v>
      </c>
      <c r="R3386" s="93">
        <v>0</v>
      </c>
      <c r="S3386" s="93">
        <v>39</v>
      </c>
      <c r="T3386" s="93">
        <v>39</v>
      </c>
      <c r="U3386" s="93">
        <v>2189</v>
      </c>
      <c r="V3386" s="93">
        <v>18860</v>
      </c>
      <c r="W3386" s="158">
        <v>2967001</v>
      </c>
      <c r="X3386" s="158">
        <v>5399</v>
      </c>
      <c r="Y3386" s="158">
        <v>2972400</v>
      </c>
      <c r="Z3386" s="28">
        <v>0.9614325068870524</v>
      </c>
      <c r="AA3386" s="28">
        <v>0.9635974304068522</v>
      </c>
      <c r="AB3386" s="111">
        <v>7</v>
      </c>
      <c r="AC3386" s="28">
        <v>0.28599999999999998</v>
      </c>
      <c r="AD3386" s="28">
        <v>0.1439</v>
      </c>
      <c r="AE3386" s="139">
        <v>1222</v>
      </c>
      <c r="AF3386" s="139">
        <v>252</v>
      </c>
      <c r="AG3386" s="93">
        <v>581</v>
      </c>
      <c r="AH3386" s="93">
        <v>1112</v>
      </c>
    </row>
    <row r="3387" spans="1:34">
      <c r="A3387" s="13" t="s">
        <v>126</v>
      </c>
      <c r="B3387" s="14" t="s">
        <v>75</v>
      </c>
      <c r="C3387" s="14" t="s">
        <v>65</v>
      </c>
      <c r="D3387" s="14">
        <v>2016</v>
      </c>
      <c r="E3387" s="14">
        <v>2017</v>
      </c>
      <c r="F3387" s="14" t="s">
        <v>102</v>
      </c>
      <c r="G3387" s="93">
        <v>2316</v>
      </c>
      <c r="H3387" s="93">
        <v>15215</v>
      </c>
      <c r="I3387" s="93">
        <v>12</v>
      </c>
      <c r="J3387" s="93">
        <v>151</v>
      </c>
      <c r="K3387" s="93">
        <v>2328</v>
      </c>
      <c r="L3387" s="93">
        <v>15366</v>
      </c>
      <c r="M3387" s="93">
        <v>17694</v>
      </c>
      <c r="N3387" s="93">
        <v>43062</v>
      </c>
      <c r="O3387" s="93">
        <v>6580</v>
      </c>
      <c r="P3387" s="93">
        <v>36020</v>
      </c>
      <c r="Q3387" s="93">
        <v>42600</v>
      </c>
      <c r="R3387" s="93">
        <v>33</v>
      </c>
      <c r="S3387" s="93">
        <v>429</v>
      </c>
      <c r="T3387" s="93">
        <v>462</v>
      </c>
      <c r="U3387" s="93">
        <v>6613</v>
      </c>
      <c r="V3387" s="93">
        <v>36449</v>
      </c>
      <c r="W3387" s="158">
        <v>5479702</v>
      </c>
      <c r="X3387" s="158">
        <v>49748</v>
      </c>
      <c r="Y3387" s="158">
        <v>5529450</v>
      </c>
      <c r="Z3387" s="28">
        <v>0.98044692737430172</v>
      </c>
      <c r="AA3387" s="28">
        <v>0.92671394799054374</v>
      </c>
      <c r="AB3387" s="111">
        <v>7</v>
      </c>
      <c r="AC3387" s="28">
        <v>0.28599999999999998</v>
      </c>
      <c r="AD3387" s="28">
        <v>0.1439</v>
      </c>
      <c r="AE3387" s="139">
        <v>1043</v>
      </c>
      <c r="AF3387" s="139">
        <v>130</v>
      </c>
      <c r="AG3387" s="93">
        <v>906</v>
      </c>
      <c r="AH3387" s="93">
        <v>1778</v>
      </c>
    </row>
    <row r="3388" spans="1:34">
      <c r="A3388" s="13" t="s">
        <v>127</v>
      </c>
      <c r="B3388" s="14" t="s">
        <v>75</v>
      </c>
      <c r="C3388" s="14" t="s">
        <v>65</v>
      </c>
      <c r="D3388" s="14">
        <v>2016</v>
      </c>
      <c r="E3388" s="14">
        <v>2017</v>
      </c>
      <c r="F3388" s="14" t="s">
        <v>102</v>
      </c>
      <c r="G3388" s="93">
        <v>93</v>
      </c>
      <c r="H3388" s="93">
        <v>932</v>
      </c>
      <c r="I3388" s="93">
        <v>0</v>
      </c>
      <c r="J3388" s="93">
        <v>4</v>
      </c>
      <c r="K3388" s="93">
        <v>93</v>
      </c>
      <c r="L3388" s="93">
        <v>936</v>
      </c>
      <c r="M3388" s="93">
        <v>1029</v>
      </c>
      <c r="N3388" s="93">
        <v>1956</v>
      </c>
      <c r="O3388" s="93">
        <v>249</v>
      </c>
      <c r="P3388" s="93">
        <v>1698</v>
      </c>
      <c r="Q3388" s="93">
        <v>1947</v>
      </c>
      <c r="R3388" s="93">
        <v>1</v>
      </c>
      <c r="S3388" s="93">
        <v>8</v>
      </c>
      <c r="T3388" s="93">
        <v>9</v>
      </c>
      <c r="U3388" s="93">
        <v>250</v>
      </c>
      <c r="V3388" s="93">
        <v>1706</v>
      </c>
      <c r="W3388" s="158">
        <v>251483</v>
      </c>
      <c r="X3388" s="158">
        <v>703</v>
      </c>
      <c r="Y3388" s="158">
        <v>252186</v>
      </c>
      <c r="Z3388" s="28">
        <v>1</v>
      </c>
      <c r="AA3388" s="28">
        <v>0.8928571428571429</v>
      </c>
      <c r="AB3388" s="111">
        <v>7</v>
      </c>
      <c r="AC3388" s="28">
        <v>0.28599999999999998</v>
      </c>
      <c r="AD3388" s="28">
        <v>0.1439</v>
      </c>
      <c r="AE3388" s="139">
        <v>78</v>
      </c>
      <c r="AF3388" s="139">
        <v>4</v>
      </c>
      <c r="AG3388" s="93">
        <v>61</v>
      </c>
      <c r="AH3388" s="93">
        <v>125</v>
      </c>
    </row>
    <row r="3389" spans="1:34">
      <c r="A3389" s="13" t="s">
        <v>128</v>
      </c>
      <c r="B3389" s="14" t="s">
        <v>75</v>
      </c>
      <c r="C3389" s="14" t="s">
        <v>65</v>
      </c>
      <c r="D3389" s="14">
        <v>2016</v>
      </c>
      <c r="E3389" s="14">
        <v>2017</v>
      </c>
      <c r="F3389" s="14" t="s">
        <v>102</v>
      </c>
      <c r="G3389" s="93">
        <v>9694</v>
      </c>
      <c r="H3389" s="93">
        <v>60080</v>
      </c>
      <c r="I3389" s="93">
        <v>14</v>
      </c>
      <c r="J3389" s="93">
        <v>399</v>
      </c>
      <c r="K3389" s="93">
        <v>9708</v>
      </c>
      <c r="L3389" s="93">
        <v>60479</v>
      </c>
      <c r="M3389" s="93">
        <v>70187</v>
      </c>
      <c r="N3389" s="93">
        <v>162909</v>
      </c>
      <c r="O3389" s="93">
        <v>26061</v>
      </c>
      <c r="P3389" s="93">
        <v>135901</v>
      </c>
      <c r="Q3389" s="93">
        <v>161962</v>
      </c>
      <c r="R3389" s="93">
        <v>50</v>
      </c>
      <c r="S3389" s="93">
        <v>897</v>
      </c>
      <c r="T3389" s="93">
        <v>947</v>
      </c>
      <c r="U3389" s="93">
        <v>26111</v>
      </c>
      <c r="V3389" s="93">
        <v>136798</v>
      </c>
      <c r="W3389" s="158">
        <v>21616303</v>
      </c>
      <c r="X3389" s="158">
        <v>124747</v>
      </c>
      <c r="Y3389" s="158">
        <v>21741050</v>
      </c>
      <c r="Z3389" s="28">
        <v>0.98746518105849579</v>
      </c>
      <c r="AA3389" s="28">
        <v>0.9218071242397915</v>
      </c>
      <c r="AB3389" s="111">
        <v>3</v>
      </c>
      <c r="AC3389" s="28">
        <v>0.33300000000000002</v>
      </c>
      <c r="AD3389" s="28">
        <v>1.95E-2</v>
      </c>
      <c r="AE3389" s="139">
        <v>5832</v>
      </c>
      <c r="AF3389" s="139">
        <v>1487</v>
      </c>
      <c r="AG3389" s="93">
        <v>9708</v>
      </c>
      <c r="AH3389" s="93">
        <v>22393</v>
      </c>
    </row>
    <row r="3390" spans="1:34">
      <c r="A3390" s="13" t="s">
        <v>129</v>
      </c>
      <c r="B3390" s="14" t="s">
        <v>75</v>
      </c>
      <c r="C3390" s="14" t="s">
        <v>65</v>
      </c>
      <c r="D3390" s="14">
        <v>2016</v>
      </c>
      <c r="E3390" s="14">
        <v>2017</v>
      </c>
      <c r="F3390" s="14" t="s">
        <v>102</v>
      </c>
      <c r="G3390" s="93">
        <v>1440</v>
      </c>
      <c r="H3390" s="93">
        <v>9201</v>
      </c>
      <c r="I3390" s="93">
        <v>8</v>
      </c>
      <c r="J3390" s="93">
        <v>47</v>
      </c>
      <c r="K3390" s="93">
        <v>1448</v>
      </c>
      <c r="L3390" s="93">
        <v>9248</v>
      </c>
      <c r="M3390" s="93">
        <v>10696</v>
      </c>
      <c r="N3390" s="93">
        <v>24267</v>
      </c>
      <c r="O3390" s="93">
        <v>3952</v>
      </c>
      <c r="P3390" s="93">
        <v>20159</v>
      </c>
      <c r="Q3390" s="93">
        <v>24111</v>
      </c>
      <c r="R3390" s="93">
        <v>21</v>
      </c>
      <c r="S3390" s="93">
        <v>135</v>
      </c>
      <c r="T3390" s="93">
        <v>156</v>
      </c>
      <c r="U3390" s="93">
        <v>3973</v>
      </c>
      <c r="V3390" s="93">
        <v>20294</v>
      </c>
      <c r="W3390" s="158">
        <v>3084092</v>
      </c>
      <c r="X3390" s="158">
        <v>16124</v>
      </c>
      <c r="Y3390" s="158">
        <v>3100216</v>
      </c>
      <c r="Z3390" s="28">
        <v>0.99677419354838714</v>
      </c>
      <c r="AA3390" s="28">
        <v>0.97303921568627449</v>
      </c>
      <c r="AB3390" s="111">
        <v>7</v>
      </c>
      <c r="AC3390" s="28">
        <v>0.28599999999999998</v>
      </c>
      <c r="AD3390" s="28">
        <v>0.1439</v>
      </c>
      <c r="AE3390" s="139">
        <v>854</v>
      </c>
      <c r="AF3390" s="139">
        <v>116</v>
      </c>
      <c r="AG3390" s="93">
        <v>1282</v>
      </c>
      <c r="AH3390" s="93">
        <v>2903</v>
      </c>
    </row>
    <row r="3391" spans="1:34">
      <c r="A3391" s="13" t="s">
        <v>130</v>
      </c>
      <c r="B3391" s="14" t="s">
        <v>75</v>
      </c>
      <c r="C3391" s="14" t="s">
        <v>65</v>
      </c>
      <c r="D3391" s="14">
        <v>2016</v>
      </c>
      <c r="E3391" s="14">
        <v>2017</v>
      </c>
      <c r="F3391" s="14" t="s">
        <v>102</v>
      </c>
      <c r="G3391" s="93">
        <v>574</v>
      </c>
      <c r="H3391" s="93">
        <v>5931</v>
      </c>
      <c r="I3391" s="93">
        <v>1</v>
      </c>
      <c r="J3391" s="93">
        <v>13</v>
      </c>
      <c r="K3391" s="93">
        <v>575</v>
      </c>
      <c r="L3391" s="93">
        <v>5944</v>
      </c>
      <c r="M3391" s="93">
        <v>6519</v>
      </c>
      <c r="N3391" s="93">
        <v>12267</v>
      </c>
      <c r="O3391" s="93">
        <v>1442</v>
      </c>
      <c r="P3391" s="93">
        <v>10789</v>
      </c>
      <c r="Q3391" s="93">
        <v>12231</v>
      </c>
      <c r="R3391" s="93">
        <v>2</v>
      </c>
      <c r="S3391" s="93">
        <v>34</v>
      </c>
      <c r="T3391" s="93">
        <v>36</v>
      </c>
      <c r="U3391" s="93">
        <v>1444</v>
      </c>
      <c r="V3391" s="93">
        <v>10823</v>
      </c>
      <c r="W3391" s="158">
        <v>1652146</v>
      </c>
      <c r="X3391" s="158">
        <v>3159</v>
      </c>
      <c r="Y3391" s="158">
        <v>1655305</v>
      </c>
      <c r="Z3391" s="28">
        <v>0.91575091575091572</v>
      </c>
      <c r="AA3391" s="28">
        <v>0.94610778443113774</v>
      </c>
      <c r="AB3391" s="111">
        <v>7</v>
      </c>
      <c r="AC3391" s="28">
        <v>0.28599999999999998</v>
      </c>
      <c r="AD3391" s="28">
        <v>0.1439</v>
      </c>
      <c r="AE3391" s="139">
        <v>374</v>
      </c>
      <c r="AF3391" s="139">
        <v>57</v>
      </c>
      <c r="AG3391" s="93">
        <v>373</v>
      </c>
      <c r="AH3391" s="93">
        <v>758</v>
      </c>
    </row>
    <row r="3392" spans="1:34">
      <c r="A3392" s="13" t="s">
        <v>131</v>
      </c>
      <c r="B3392" s="14" t="s">
        <v>75</v>
      </c>
      <c r="C3392" s="14" t="s">
        <v>65</v>
      </c>
      <c r="D3392" s="14">
        <v>2016</v>
      </c>
      <c r="E3392" s="14">
        <v>2017</v>
      </c>
      <c r="F3392" s="14" t="s">
        <v>102</v>
      </c>
      <c r="G3392" s="93">
        <v>226</v>
      </c>
      <c r="H3392" s="93">
        <v>1351</v>
      </c>
      <c r="I3392" s="93">
        <v>0</v>
      </c>
      <c r="J3392" s="93">
        <v>1</v>
      </c>
      <c r="K3392" s="93">
        <v>226</v>
      </c>
      <c r="L3392" s="93">
        <v>1352</v>
      </c>
      <c r="M3392" s="93">
        <v>1578</v>
      </c>
      <c r="N3392" s="93">
        <v>3120</v>
      </c>
      <c r="O3392" s="93">
        <v>624</v>
      </c>
      <c r="P3392" s="93">
        <v>2492</v>
      </c>
      <c r="Q3392" s="93">
        <v>3116</v>
      </c>
      <c r="R3392" s="93">
        <v>0</v>
      </c>
      <c r="S3392" s="93">
        <v>4</v>
      </c>
      <c r="T3392" s="93">
        <v>4</v>
      </c>
      <c r="U3392" s="93">
        <v>624</v>
      </c>
      <c r="V3392" s="93">
        <v>2496</v>
      </c>
      <c r="W3392" s="158">
        <v>436425</v>
      </c>
      <c r="X3392" s="158">
        <v>0</v>
      </c>
      <c r="Y3392" s="158">
        <v>436425</v>
      </c>
      <c r="Z3392" s="28">
        <v>0.87654320987654322</v>
      </c>
      <c r="AA3392" s="28">
        <v>0.8571428571428571</v>
      </c>
      <c r="AB3392" s="111">
        <v>7</v>
      </c>
      <c r="AC3392" s="28">
        <v>0.28599999999999998</v>
      </c>
      <c r="AD3392" s="28">
        <v>0.1439</v>
      </c>
      <c r="AE3392" s="139">
        <v>112</v>
      </c>
      <c r="AF3392" s="139">
        <v>15</v>
      </c>
      <c r="AG3392" s="93">
        <v>86</v>
      </c>
      <c r="AH3392" s="93">
        <v>156</v>
      </c>
    </row>
    <row r="3393" spans="1:34">
      <c r="A3393" s="13" t="s">
        <v>132</v>
      </c>
      <c r="B3393" s="14" t="s">
        <v>76</v>
      </c>
      <c r="C3393" s="14" t="s">
        <v>65</v>
      </c>
      <c r="D3393" s="14">
        <v>2016</v>
      </c>
      <c r="E3393" s="14">
        <v>2017</v>
      </c>
      <c r="F3393" s="14" t="s">
        <v>102</v>
      </c>
      <c r="G3393" s="93">
        <v>90403</v>
      </c>
      <c r="H3393" s="93">
        <v>454257</v>
      </c>
      <c r="I3393" s="93">
        <v>1146</v>
      </c>
      <c r="J3393" s="93">
        <v>4962</v>
      </c>
      <c r="K3393" s="93">
        <v>91549</v>
      </c>
      <c r="L3393" s="93">
        <v>459219</v>
      </c>
      <c r="M3393" s="93">
        <v>550768</v>
      </c>
      <c r="N3393" s="93">
        <v>1108041</v>
      </c>
      <c r="O3393" s="93">
        <v>222357</v>
      </c>
      <c r="P3393" s="93">
        <v>871835</v>
      </c>
      <c r="Q3393" s="93">
        <v>1094192</v>
      </c>
      <c r="R3393" s="93">
        <v>3423</v>
      </c>
      <c r="S3393" s="93">
        <v>10426</v>
      </c>
      <c r="T3393" s="93">
        <v>13849</v>
      </c>
      <c r="U3393" s="93">
        <v>225780</v>
      </c>
      <c r="V3393" s="93">
        <v>882261</v>
      </c>
      <c r="W3393" s="158">
        <v>160874403</v>
      </c>
      <c r="X3393" s="158">
        <v>1810268</v>
      </c>
      <c r="Y3393" s="158">
        <v>162684671</v>
      </c>
      <c r="Z3393" s="28">
        <v>0.97427785937558842</v>
      </c>
      <c r="AA3393" s="28">
        <v>0.86520889785115629</v>
      </c>
      <c r="AB3393" s="111">
        <v>31</v>
      </c>
      <c r="AC3393" s="28">
        <v>0.45200000000000001</v>
      </c>
      <c r="AD3393" s="28">
        <v>5.4100000000000002E-2</v>
      </c>
      <c r="AE3393" s="139">
        <v>31440</v>
      </c>
      <c r="AF3393" s="139">
        <v>5176</v>
      </c>
      <c r="AG3393" s="93">
        <v>95804</v>
      </c>
      <c r="AH3393" s="93">
        <v>194254</v>
      </c>
    </row>
    <row r="3394" spans="1:34">
      <c r="A3394" s="13" t="s">
        <v>133</v>
      </c>
      <c r="B3394" s="14" t="s">
        <v>75</v>
      </c>
      <c r="C3394" s="14" t="s">
        <v>65</v>
      </c>
      <c r="D3394" s="14">
        <v>2016</v>
      </c>
      <c r="E3394" s="14">
        <v>2017</v>
      </c>
      <c r="F3394" s="14" t="s">
        <v>102</v>
      </c>
      <c r="G3394" s="93">
        <v>1602</v>
      </c>
      <c r="H3394" s="93">
        <v>10146</v>
      </c>
      <c r="I3394" s="93">
        <v>4</v>
      </c>
      <c r="J3394" s="93">
        <v>19</v>
      </c>
      <c r="K3394" s="93">
        <v>1606</v>
      </c>
      <c r="L3394" s="93">
        <v>10165</v>
      </c>
      <c r="M3394" s="93">
        <v>11771</v>
      </c>
      <c r="N3394" s="93">
        <v>28637</v>
      </c>
      <c r="O3394" s="93">
        <v>4389</v>
      </c>
      <c r="P3394" s="93">
        <v>24173</v>
      </c>
      <c r="Q3394" s="93">
        <v>28562</v>
      </c>
      <c r="R3394" s="93">
        <v>11</v>
      </c>
      <c r="S3394" s="93">
        <v>64</v>
      </c>
      <c r="T3394" s="93">
        <v>75</v>
      </c>
      <c r="U3394" s="93">
        <v>4400</v>
      </c>
      <c r="V3394" s="93">
        <v>24237</v>
      </c>
      <c r="W3394" s="158">
        <v>3714968</v>
      </c>
      <c r="X3394" s="158">
        <v>6285</v>
      </c>
      <c r="Y3394" s="158">
        <v>3721253</v>
      </c>
      <c r="Z3394" s="28">
        <v>0.98</v>
      </c>
      <c r="AA3394" s="28">
        <v>0.95583596214511046</v>
      </c>
      <c r="AB3394" s="111">
        <v>7</v>
      </c>
      <c r="AC3394" s="28">
        <v>0.28599999999999998</v>
      </c>
      <c r="AD3394" s="28">
        <v>0.1439</v>
      </c>
      <c r="AE3394" s="139">
        <v>767</v>
      </c>
      <c r="AF3394" s="139">
        <v>94</v>
      </c>
      <c r="AG3394" s="93">
        <v>2680</v>
      </c>
      <c r="AH3394" s="93">
        <v>6489</v>
      </c>
    </row>
    <row r="3395" spans="1:34">
      <c r="A3395" s="13" t="s">
        <v>134</v>
      </c>
      <c r="B3395" s="14" t="s">
        <v>75</v>
      </c>
      <c r="C3395" s="14" t="s">
        <v>65</v>
      </c>
      <c r="D3395" s="14">
        <v>2016</v>
      </c>
      <c r="E3395" s="14">
        <v>2017</v>
      </c>
      <c r="F3395" s="14" t="s">
        <v>102</v>
      </c>
      <c r="G3395" s="93">
        <v>538</v>
      </c>
      <c r="H3395" s="93">
        <v>5472</v>
      </c>
      <c r="I3395" s="93">
        <v>14</v>
      </c>
      <c r="J3395" s="93">
        <v>145</v>
      </c>
      <c r="K3395" s="93">
        <v>552</v>
      </c>
      <c r="L3395" s="93">
        <v>5617</v>
      </c>
      <c r="M3395" s="93">
        <v>6169</v>
      </c>
      <c r="N3395" s="93">
        <v>10185</v>
      </c>
      <c r="O3395" s="93">
        <v>1190</v>
      </c>
      <c r="P3395" s="93">
        <v>8616</v>
      </c>
      <c r="Q3395" s="93">
        <v>9806</v>
      </c>
      <c r="R3395" s="93">
        <v>39</v>
      </c>
      <c r="S3395" s="93">
        <v>340</v>
      </c>
      <c r="T3395" s="93">
        <v>379</v>
      </c>
      <c r="U3395" s="93">
        <v>1229</v>
      </c>
      <c r="V3395" s="93">
        <v>8956</v>
      </c>
      <c r="W3395" s="158">
        <v>1390096</v>
      </c>
      <c r="X3395" s="158">
        <v>32106</v>
      </c>
      <c r="Y3395" s="158">
        <v>1422202</v>
      </c>
      <c r="Z3395" s="28">
        <v>0.98192771084337349</v>
      </c>
      <c r="AA3395" s="28">
        <v>0.9508928571428571</v>
      </c>
      <c r="AB3395" s="111">
        <v>7</v>
      </c>
      <c r="AC3395" s="28">
        <v>0.28599999999999998</v>
      </c>
      <c r="AD3395" s="28">
        <v>0.1439</v>
      </c>
      <c r="AE3395" s="139">
        <v>511</v>
      </c>
      <c r="AF3395" s="139">
        <v>129</v>
      </c>
      <c r="AG3395" s="93">
        <v>1223</v>
      </c>
      <c r="AH3395" s="93">
        <v>2267</v>
      </c>
    </row>
    <row r="3396" spans="1:34">
      <c r="A3396" s="13" t="s">
        <v>135</v>
      </c>
      <c r="B3396" s="14" t="s">
        <v>75</v>
      </c>
      <c r="C3396" s="14" t="s">
        <v>65</v>
      </c>
      <c r="D3396" s="14">
        <v>2016</v>
      </c>
      <c r="E3396" s="14">
        <v>2017</v>
      </c>
      <c r="F3396" s="14" t="s">
        <v>102</v>
      </c>
      <c r="G3396" s="93">
        <v>92</v>
      </c>
      <c r="H3396" s="93">
        <v>946</v>
      </c>
      <c r="I3396" s="93">
        <v>0</v>
      </c>
      <c r="J3396" s="93">
        <v>3</v>
      </c>
      <c r="K3396" s="93">
        <v>92</v>
      </c>
      <c r="L3396" s="93">
        <v>949</v>
      </c>
      <c r="M3396" s="93">
        <v>1041</v>
      </c>
      <c r="N3396" s="93">
        <v>1935</v>
      </c>
      <c r="O3396" s="93">
        <v>252</v>
      </c>
      <c r="P3396" s="93">
        <v>1678</v>
      </c>
      <c r="Q3396" s="93">
        <v>1930</v>
      </c>
      <c r="R3396" s="93">
        <v>0</v>
      </c>
      <c r="S3396" s="93">
        <v>5</v>
      </c>
      <c r="T3396" s="93">
        <v>5</v>
      </c>
      <c r="U3396" s="93">
        <v>252</v>
      </c>
      <c r="V3396" s="93">
        <v>1683</v>
      </c>
      <c r="W3396" s="158">
        <v>259180</v>
      </c>
      <c r="X3396" s="158">
        <v>778</v>
      </c>
      <c r="Y3396" s="158">
        <v>259958</v>
      </c>
      <c r="Z3396" s="28">
        <v>0.97142857142857142</v>
      </c>
      <c r="AA3396" s="28">
        <v>0.82608695652173914</v>
      </c>
      <c r="AB3396" s="111">
        <v>7</v>
      </c>
      <c r="AC3396" s="28">
        <v>0.28599999999999998</v>
      </c>
      <c r="AD3396" s="28">
        <v>0.1439</v>
      </c>
      <c r="AE3396" s="139">
        <v>58</v>
      </c>
      <c r="AF3396" s="139">
        <v>9</v>
      </c>
      <c r="AG3396" s="93">
        <v>25</v>
      </c>
      <c r="AH3396" s="93">
        <v>47</v>
      </c>
    </row>
    <row r="3397" spans="1:34">
      <c r="A3397" s="13" t="s">
        <v>136</v>
      </c>
      <c r="B3397" s="14" t="s">
        <v>75</v>
      </c>
      <c r="C3397" s="14" t="s">
        <v>65</v>
      </c>
      <c r="D3397" s="14">
        <v>2016</v>
      </c>
      <c r="E3397" s="14">
        <v>2017</v>
      </c>
      <c r="F3397" s="14" t="s">
        <v>102</v>
      </c>
      <c r="G3397" s="93">
        <v>585</v>
      </c>
      <c r="H3397" s="93">
        <v>5951</v>
      </c>
      <c r="I3397" s="93">
        <v>3</v>
      </c>
      <c r="J3397" s="93">
        <v>20</v>
      </c>
      <c r="K3397" s="93">
        <v>588</v>
      </c>
      <c r="L3397" s="93">
        <v>5971</v>
      </c>
      <c r="M3397" s="93">
        <v>6559</v>
      </c>
      <c r="N3397" s="93">
        <v>13249</v>
      </c>
      <c r="O3397" s="93">
        <v>2484</v>
      </c>
      <c r="P3397" s="93">
        <v>10711</v>
      </c>
      <c r="Q3397" s="93">
        <v>13195</v>
      </c>
      <c r="R3397" s="93">
        <v>7</v>
      </c>
      <c r="S3397" s="93">
        <v>47</v>
      </c>
      <c r="T3397" s="93">
        <v>54</v>
      </c>
      <c r="U3397" s="93">
        <v>2491</v>
      </c>
      <c r="V3397" s="93">
        <v>10758</v>
      </c>
      <c r="W3397" s="158">
        <v>1717510</v>
      </c>
      <c r="X3397" s="158">
        <v>5981</v>
      </c>
      <c r="Y3397" s="158">
        <v>1723491</v>
      </c>
      <c r="Z3397" s="28">
        <v>0.92897727272727271</v>
      </c>
      <c r="AA3397" s="28">
        <v>0.95141700404858298</v>
      </c>
      <c r="AB3397" s="111">
        <v>7</v>
      </c>
      <c r="AC3397" s="28">
        <v>0.28599999999999998</v>
      </c>
      <c r="AD3397" s="28">
        <v>0.1439</v>
      </c>
      <c r="AE3397" s="139">
        <v>447</v>
      </c>
      <c r="AF3397" s="139">
        <v>44</v>
      </c>
      <c r="AG3397" s="93">
        <v>531</v>
      </c>
      <c r="AH3397" s="93">
        <v>1181</v>
      </c>
    </row>
    <row r="3398" spans="1:34">
      <c r="A3398" s="13" t="s">
        <v>137</v>
      </c>
      <c r="B3398" s="14" t="s">
        <v>75</v>
      </c>
      <c r="C3398" s="14" t="s">
        <v>65</v>
      </c>
      <c r="D3398" s="14">
        <v>2016</v>
      </c>
      <c r="E3398" s="14">
        <v>2017</v>
      </c>
      <c r="F3398" s="14" t="s">
        <v>102</v>
      </c>
      <c r="G3398" s="93">
        <v>3638</v>
      </c>
      <c r="H3398" s="93">
        <v>20186</v>
      </c>
      <c r="I3398" s="93">
        <v>8</v>
      </c>
      <c r="J3398" s="93">
        <v>34</v>
      </c>
      <c r="K3398" s="93">
        <v>3646</v>
      </c>
      <c r="L3398" s="93">
        <v>20220</v>
      </c>
      <c r="M3398" s="93">
        <v>23866</v>
      </c>
      <c r="N3398" s="93">
        <v>55112</v>
      </c>
      <c r="O3398" s="93">
        <v>9648</v>
      </c>
      <c r="P3398" s="93">
        <v>45344</v>
      </c>
      <c r="Q3398" s="93">
        <v>54992</v>
      </c>
      <c r="R3398" s="93">
        <v>21</v>
      </c>
      <c r="S3398" s="93">
        <v>99</v>
      </c>
      <c r="T3398" s="93">
        <v>120</v>
      </c>
      <c r="U3398" s="93">
        <v>9669</v>
      </c>
      <c r="V3398" s="93">
        <v>45443</v>
      </c>
      <c r="W3398" s="158">
        <v>7271561</v>
      </c>
      <c r="X3398" s="158">
        <v>10711</v>
      </c>
      <c r="Y3398" s="158">
        <v>7282272</v>
      </c>
      <c r="Z3398" s="28">
        <v>0.95220125786163523</v>
      </c>
      <c r="AA3398" s="28">
        <v>0.95855855855855854</v>
      </c>
      <c r="AB3398" s="111">
        <v>1</v>
      </c>
      <c r="AC3398" s="28">
        <v>0</v>
      </c>
      <c r="AD3398" s="28">
        <v>1.3899999999999999E-2</v>
      </c>
      <c r="AE3398" s="139">
        <v>1542</v>
      </c>
      <c r="AF3398" s="139">
        <v>275</v>
      </c>
      <c r="AG3398" s="93">
        <v>3653</v>
      </c>
      <c r="AH3398" s="93">
        <v>8433</v>
      </c>
    </row>
    <row r="3399" spans="1:34">
      <c r="A3399" s="13" t="s">
        <v>138</v>
      </c>
      <c r="B3399" s="14" t="s">
        <v>75</v>
      </c>
      <c r="C3399" s="14" t="s">
        <v>65</v>
      </c>
      <c r="D3399" s="14">
        <v>2016</v>
      </c>
      <c r="E3399" s="14">
        <v>2017</v>
      </c>
      <c r="F3399" s="14" t="s">
        <v>102</v>
      </c>
      <c r="G3399" s="93">
        <v>71</v>
      </c>
      <c r="H3399" s="93">
        <v>468</v>
      </c>
      <c r="I3399" s="93">
        <v>1</v>
      </c>
      <c r="J3399" s="93">
        <v>0</v>
      </c>
      <c r="K3399" s="93">
        <v>72</v>
      </c>
      <c r="L3399" s="93">
        <v>468</v>
      </c>
      <c r="M3399" s="93">
        <v>540</v>
      </c>
      <c r="N3399" s="93">
        <v>1109</v>
      </c>
      <c r="O3399" s="93">
        <v>176</v>
      </c>
      <c r="P3399" s="93">
        <v>932</v>
      </c>
      <c r="Q3399" s="93">
        <v>1108</v>
      </c>
      <c r="R3399" s="93">
        <v>1</v>
      </c>
      <c r="S3399" s="93">
        <v>0</v>
      </c>
      <c r="T3399" s="93">
        <v>1</v>
      </c>
      <c r="U3399" s="93">
        <v>177</v>
      </c>
      <c r="V3399" s="93">
        <v>932</v>
      </c>
      <c r="W3399" s="158">
        <v>146036</v>
      </c>
      <c r="X3399" s="158">
        <v>119</v>
      </c>
      <c r="Y3399" s="158">
        <v>146155</v>
      </c>
      <c r="Z3399" s="28">
        <v>0.97058823529411764</v>
      </c>
      <c r="AA3399" s="28">
        <v>0.8928571428571429</v>
      </c>
      <c r="AB3399" s="111">
        <v>7</v>
      </c>
      <c r="AC3399" s="28">
        <v>0.28599999999999998</v>
      </c>
      <c r="AD3399" s="28">
        <v>0.1439</v>
      </c>
      <c r="AE3399" s="139">
        <v>50</v>
      </c>
      <c r="AF3399" s="139">
        <v>7</v>
      </c>
      <c r="AG3399" s="93">
        <v>36</v>
      </c>
      <c r="AH3399" s="93">
        <v>68</v>
      </c>
    </row>
    <row r="3400" spans="1:34">
      <c r="A3400" s="13" t="s">
        <v>139</v>
      </c>
      <c r="B3400" s="14" t="s">
        <v>75</v>
      </c>
      <c r="C3400" s="14" t="s">
        <v>65</v>
      </c>
      <c r="D3400" s="14">
        <v>2016</v>
      </c>
      <c r="E3400" s="14">
        <v>2017</v>
      </c>
      <c r="F3400" s="14" t="s">
        <v>102</v>
      </c>
      <c r="G3400" s="93">
        <v>14</v>
      </c>
      <c r="H3400" s="93">
        <v>458</v>
      </c>
      <c r="I3400" s="93">
        <v>0</v>
      </c>
      <c r="J3400" s="93">
        <v>1</v>
      </c>
      <c r="K3400" s="93">
        <v>14</v>
      </c>
      <c r="L3400" s="93">
        <v>459</v>
      </c>
      <c r="M3400" s="93">
        <v>473</v>
      </c>
      <c r="N3400" s="93">
        <v>818</v>
      </c>
      <c r="O3400" s="93">
        <v>37</v>
      </c>
      <c r="P3400" s="93">
        <v>777</v>
      </c>
      <c r="Q3400" s="93">
        <v>814</v>
      </c>
      <c r="R3400" s="93">
        <v>0</v>
      </c>
      <c r="S3400" s="93">
        <v>4</v>
      </c>
      <c r="T3400" s="93">
        <v>4</v>
      </c>
      <c r="U3400" s="93">
        <v>37</v>
      </c>
      <c r="V3400" s="93">
        <v>781</v>
      </c>
      <c r="W3400" s="158">
        <v>108859</v>
      </c>
      <c r="X3400" s="158">
        <v>308</v>
      </c>
      <c r="Y3400" s="158">
        <v>109167</v>
      </c>
      <c r="Z3400" s="28">
        <v>0.98113207547169812</v>
      </c>
      <c r="AA3400" s="28">
        <v>1</v>
      </c>
      <c r="AB3400" s="111">
        <v>7</v>
      </c>
      <c r="AC3400" s="28">
        <v>0.28599999999999998</v>
      </c>
      <c r="AD3400" s="28">
        <v>0.1439</v>
      </c>
      <c r="AE3400" s="139">
        <v>62</v>
      </c>
      <c r="AF3400" s="139">
        <v>19</v>
      </c>
      <c r="AG3400" s="93">
        <v>63</v>
      </c>
      <c r="AH3400" s="93">
        <v>135</v>
      </c>
    </row>
    <row r="3401" spans="1:34">
      <c r="A3401" s="13" t="s">
        <v>140</v>
      </c>
      <c r="B3401" s="14" t="s">
        <v>75</v>
      </c>
      <c r="C3401" s="14" t="s">
        <v>65</v>
      </c>
      <c r="D3401" s="14">
        <v>2016</v>
      </c>
      <c r="E3401" s="14">
        <v>2017</v>
      </c>
      <c r="F3401" s="14" t="s">
        <v>102</v>
      </c>
      <c r="G3401" s="93">
        <v>2053</v>
      </c>
      <c r="H3401" s="93">
        <v>18331</v>
      </c>
      <c r="I3401" s="93">
        <v>8</v>
      </c>
      <c r="J3401" s="93">
        <v>84</v>
      </c>
      <c r="K3401" s="93">
        <v>2061</v>
      </c>
      <c r="L3401" s="93">
        <v>18415</v>
      </c>
      <c r="M3401" s="93">
        <v>20476</v>
      </c>
      <c r="N3401" s="93">
        <v>44720</v>
      </c>
      <c r="O3401" s="93">
        <v>5276</v>
      </c>
      <c r="P3401" s="93">
        <v>39164</v>
      </c>
      <c r="Q3401" s="93">
        <v>44440</v>
      </c>
      <c r="R3401" s="93">
        <v>28</v>
      </c>
      <c r="S3401" s="93">
        <v>252</v>
      </c>
      <c r="T3401" s="93">
        <v>280</v>
      </c>
      <c r="U3401" s="93">
        <v>5304</v>
      </c>
      <c r="V3401" s="93">
        <v>39416</v>
      </c>
      <c r="W3401" s="158">
        <v>5590374</v>
      </c>
      <c r="X3401" s="158">
        <v>23681</v>
      </c>
      <c r="Y3401" s="158">
        <v>5614055</v>
      </c>
      <c r="Z3401" s="28">
        <v>0.96489859594383776</v>
      </c>
      <c r="AA3401" s="28">
        <v>0.96899224806201545</v>
      </c>
      <c r="AB3401" s="111">
        <v>0</v>
      </c>
      <c r="AC3401" s="28">
        <v>0</v>
      </c>
      <c r="AD3401" s="28">
        <v>4.9599999999999998E-2</v>
      </c>
      <c r="AE3401" s="139">
        <v>2340</v>
      </c>
      <c r="AF3401" s="139">
        <v>409</v>
      </c>
      <c r="AG3401" s="93">
        <v>5862</v>
      </c>
      <c r="AH3401" s="93">
        <v>13246</v>
      </c>
    </row>
    <row r="3402" spans="1:34">
      <c r="A3402" s="13" t="s">
        <v>141</v>
      </c>
      <c r="B3402" s="14" t="s">
        <v>75</v>
      </c>
      <c r="C3402" s="14" t="s">
        <v>65</v>
      </c>
      <c r="D3402" s="14">
        <v>2016</v>
      </c>
      <c r="E3402" s="14">
        <v>2017</v>
      </c>
      <c r="F3402" s="14" t="s">
        <v>102</v>
      </c>
      <c r="G3402" s="93">
        <v>306</v>
      </c>
      <c r="H3402" s="93">
        <v>3102</v>
      </c>
      <c r="I3402" s="93">
        <v>2</v>
      </c>
      <c r="J3402" s="93">
        <v>19</v>
      </c>
      <c r="K3402" s="93">
        <v>308</v>
      </c>
      <c r="L3402" s="93">
        <v>3121</v>
      </c>
      <c r="M3402" s="93">
        <v>3429</v>
      </c>
      <c r="N3402" s="93">
        <v>7049</v>
      </c>
      <c r="O3402" s="93">
        <v>751</v>
      </c>
      <c r="P3402" s="93">
        <v>6233</v>
      </c>
      <c r="Q3402" s="93">
        <v>6984</v>
      </c>
      <c r="R3402" s="93">
        <v>9</v>
      </c>
      <c r="S3402" s="93">
        <v>56</v>
      </c>
      <c r="T3402" s="93">
        <v>65</v>
      </c>
      <c r="U3402" s="93">
        <v>760</v>
      </c>
      <c r="V3402" s="93">
        <v>6289</v>
      </c>
      <c r="W3402" s="158">
        <v>854479</v>
      </c>
      <c r="X3402" s="158">
        <v>5043</v>
      </c>
      <c r="Y3402" s="158">
        <v>859522</v>
      </c>
      <c r="Z3402" s="28">
        <v>0.965034965034965</v>
      </c>
      <c r="AA3402" s="28">
        <v>0.9263157894736842</v>
      </c>
      <c r="AB3402" s="111">
        <v>7</v>
      </c>
      <c r="AC3402" s="28">
        <v>0.28599999999999998</v>
      </c>
      <c r="AD3402" s="28">
        <v>0.1439</v>
      </c>
      <c r="AE3402" s="139">
        <v>249</v>
      </c>
      <c r="AF3402" s="139">
        <v>54</v>
      </c>
      <c r="AG3402" s="93">
        <v>710</v>
      </c>
      <c r="AH3402" s="93">
        <v>1511</v>
      </c>
    </row>
    <row r="3403" spans="1:34">
      <c r="A3403" s="13" t="s">
        <v>142</v>
      </c>
      <c r="B3403" s="14" t="s">
        <v>75</v>
      </c>
      <c r="C3403" s="14" t="s">
        <v>65</v>
      </c>
      <c r="D3403" s="14">
        <v>2016</v>
      </c>
      <c r="E3403" s="14">
        <v>2017</v>
      </c>
      <c r="F3403" s="14" t="s">
        <v>102</v>
      </c>
      <c r="G3403" s="93">
        <v>227</v>
      </c>
      <c r="H3403" s="93">
        <v>4095</v>
      </c>
      <c r="I3403" s="93">
        <v>0</v>
      </c>
      <c r="J3403" s="93">
        <v>4</v>
      </c>
      <c r="K3403" s="93">
        <v>227</v>
      </c>
      <c r="L3403" s="93">
        <v>4099</v>
      </c>
      <c r="M3403" s="93">
        <v>4326</v>
      </c>
      <c r="N3403" s="93">
        <v>7543</v>
      </c>
      <c r="O3403" s="93">
        <v>565</v>
      </c>
      <c r="P3403" s="93">
        <v>6969</v>
      </c>
      <c r="Q3403" s="93">
        <v>7534</v>
      </c>
      <c r="R3403" s="93">
        <v>0</v>
      </c>
      <c r="S3403" s="93">
        <v>9</v>
      </c>
      <c r="T3403" s="93">
        <v>9</v>
      </c>
      <c r="U3403" s="93">
        <v>565</v>
      </c>
      <c r="V3403" s="93">
        <v>6978</v>
      </c>
      <c r="W3403" s="158">
        <v>1033506</v>
      </c>
      <c r="X3403" s="158">
        <v>764</v>
      </c>
      <c r="Y3403" s="158">
        <v>1034270</v>
      </c>
      <c r="Z3403" s="28">
        <v>0.83185840707964598</v>
      </c>
      <c r="AA3403" s="28">
        <v>0.86</v>
      </c>
      <c r="AB3403" s="111">
        <v>7</v>
      </c>
      <c r="AC3403" s="28">
        <v>0.28599999999999998</v>
      </c>
      <c r="AD3403" s="28">
        <v>0.1439</v>
      </c>
      <c r="AE3403" s="139">
        <v>333</v>
      </c>
      <c r="AF3403" s="139">
        <v>79</v>
      </c>
      <c r="AG3403" s="93">
        <v>126</v>
      </c>
      <c r="AH3403" s="93">
        <v>222</v>
      </c>
    </row>
    <row r="3404" spans="1:34">
      <c r="A3404" s="13" t="s">
        <v>143</v>
      </c>
      <c r="B3404" s="14" t="s">
        <v>74</v>
      </c>
      <c r="C3404" s="14" t="s">
        <v>65</v>
      </c>
      <c r="D3404" s="14">
        <v>2016</v>
      </c>
      <c r="E3404" s="14">
        <v>2017</v>
      </c>
      <c r="F3404" s="14" t="s">
        <v>102</v>
      </c>
      <c r="G3404" s="93">
        <v>10569</v>
      </c>
      <c r="H3404" s="93">
        <v>109775</v>
      </c>
      <c r="I3404" s="93">
        <v>83</v>
      </c>
      <c r="J3404" s="93">
        <v>1854</v>
      </c>
      <c r="K3404" s="93">
        <v>10652</v>
      </c>
      <c r="L3404" s="93">
        <v>111629</v>
      </c>
      <c r="M3404" s="93">
        <v>122281</v>
      </c>
      <c r="N3404" s="93">
        <v>250730</v>
      </c>
      <c r="O3404" s="93">
        <v>27081</v>
      </c>
      <c r="P3404" s="93">
        <v>219274</v>
      </c>
      <c r="Q3404" s="93">
        <v>246355</v>
      </c>
      <c r="R3404" s="93">
        <v>294</v>
      </c>
      <c r="S3404" s="93">
        <v>4081</v>
      </c>
      <c r="T3404" s="93">
        <v>4375</v>
      </c>
      <c r="U3404" s="93">
        <v>27375</v>
      </c>
      <c r="V3404" s="93">
        <v>223355</v>
      </c>
      <c r="W3404" s="158">
        <v>33218436</v>
      </c>
      <c r="X3404" s="158">
        <v>505865</v>
      </c>
      <c r="Y3404" s="158">
        <v>33724301</v>
      </c>
      <c r="Z3404" s="28">
        <v>0.98992080633549318</v>
      </c>
      <c r="AA3404" s="28">
        <v>1</v>
      </c>
      <c r="AB3404" s="111">
        <v>4</v>
      </c>
      <c r="AC3404" s="28">
        <v>0.5</v>
      </c>
      <c r="AD3404" s="28">
        <v>1.66E-2</v>
      </c>
      <c r="AE3404" s="139">
        <v>7792</v>
      </c>
      <c r="AF3404" s="139">
        <v>2024</v>
      </c>
      <c r="AG3404" s="93">
        <v>26692</v>
      </c>
      <c r="AH3404" s="93">
        <v>58640</v>
      </c>
    </row>
    <row r="3405" spans="1:34">
      <c r="A3405" s="13" t="s">
        <v>144</v>
      </c>
      <c r="B3405" s="14" t="s">
        <v>74</v>
      </c>
      <c r="C3405" s="14" t="s">
        <v>65</v>
      </c>
      <c r="D3405" s="14">
        <v>2016</v>
      </c>
      <c r="E3405" s="14">
        <v>2017</v>
      </c>
      <c r="F3405" s="14" t="s">
        <v>102</v>
      </c>
      <c r="G3405" s="93">
        <v>699</v>
      </c>
      <c r="H3405" s="93">
        <v>8461</v>
      </c>
      <c r="I3405" s="93">
        <v>5</v>
      </c>
      <c r="J3405" s="93">
        <v>48</v>
      </c>
      <c r="K3405" s="93">
        <v>704</v>
      </c>
      <c r="L3405" s="93">
        <v>8509</v>
      </c>
      <c r="M3405" s="93">
        <v>9213</v>
      </c>
      <c r="N3405" s="93">
        <v>17322</v>
      </c>
      <c r="O3405" s="93">
        <v>1783</v>
      </c>
      <c r="P3405" s="93">
        <v>15419</v>
      </c>
      <c r="Q3405" s="93">
        <v>17202</v>
      </c>
      <c r="R3405" s="93">
        <v>19</v>
      </c>
      <c r="S3405" s="93">
        <v>101</v>
      </c>
      <c r="T3405" s="93">
        <v>120</v>
      </c>
      <c r="U3405" s="93">
        <v>1802</v>
      </c>
      <c r="V3405" s="93">
        <v>15520</v>
      </c>
      <c r="W3405" s="158">
        <v>2216971</v>
      </c>
      <c r="X3405" s="158">
        <v>13218</v>
      </c>
      <c r="Y3405" s="158">
        <v>2230189</v>
      </c>
      <c r="Z3405" s="28">
        <v>1</v>
      </c>
      <c r="AA3405" s="28">
        <v>0.95833333333333337</v>
      </c>
      <c r="AB3405" s="111">
        <v>7</v>
      </c>
      <c r="AC3405" s="28">
        <v>0.28599999999999998</v>
      </c>
      <c r="AD3405" s="28">
        <v>0.1439</v>
      </c>
      <c r="AE3405" s="139">
        <v>639</v>
      </c>
      <c r="AF3405" s="139">
        <v>274</v>
      </c>
      <c r="AG3405" s="93">
        <v>642</v>
      </c>
      <c r="AH3405" s="93">
        <v>1299</v>
      </c>
    </row>
    <row r="3406" spans="1:34">
      <c r="A3406" s="13" t="s">
        <v>145</v>
      </c>
      <c r="B3406" s="14" t="s">
        <v>75</v>
      </c>
      <c r="C3406" s="14" t="s">
        <v>65</v>
      </c>
      <c r="D3406" s="14">
        <v>2016</v>
      </c>
      <c r="E3406" s="14">
        <v>2017</v>
      </c>
      <c r="F3406" s="14" t="s">
        <v>102</v>
      </c>
      <c r="G3406" s="93">
        <v>76</v>
      </c>
      <c r="H3406" s="93">
        <v>1056</v>
      </c>
      <c r="I3406" s="93">
        <v>0</v>
      </c>
      <c r="J3406" s="93">
        <v>0</v>
      </c>
      <c r="K3406" s="93">
        <v>76</v>
      </c>
      <c r="L3406" s="93">
        <v>1056</v>
      </c>
      <c r="M3406" s="93">
        <v>1132</v>
      </c>
      <c r="N3406" s="93">
        <v>2030</v>
      </c>
      <c r="O3406" s="93">
        <v>183</v>
      </c>
      <c r="P3406" s="93">
        <v>1847</v>
      </c>
      <c r="Q3406" s="93">
        <v>2030</v>
      </c>
      <c r="R3406" s="93">
        <v>0</v>
      </c>
      <c r="S3406" s="93">
        <v>0</v>
      </c>
      <c r="T3406" s="93">
        <v>0</v>
      </c>
      <c r="U3406" s="93">
        <v>183</v>
      </c>
      <c r="V3406" s="93">
        <v>1847</v>
      </c>
      <c r="W3406" s="158">
        <v>272028</v>
      </c>
      <c r="X3406" s="158">
        <v>0</v>
      </c>
      <c r="Y3406" s="158">
        <v>272028</v>
      </c>
      <c r="Z3406" s="28">
        <v>1</v>
      </c>
      <c r="AA3406" s="28">
        <v>0.77500000000000002</v>
      </c>
      <c r="AB3406" s="111">
        <v>7</v>
      </c>
      <c r="AC3406" s="28">
        <v>0.28599999999999998</v>
      </c>
      <c r="AD3406" s="28">
        <v>0.1439</v>
      </c>
      <c r="AE3406" s="139">
        <v>89</v>
      </c>
      <c r="AF3406" s="139">
        <v>23</v>
      </c>
      <c r="AG3406" s="93">
        <v>55</v>
      </c>
      <c r="AH3406" s="93">
        <v>84</v>
      </c>
    </row>
    <row r="3407" spans="1:34">
      <c r="A3407" s="13" t="s">
        <v>146</v>
      </c>
      <c r="B3407" s="14" t="s">
        <v>75</v>
      </c>
      <c r="C3407" s="14" t="s">
        <v>65</v>
      </c>
      <c r="D3407" s="14">
        <v>2016</v>
      </c>
      <c r="E3407" s="14">
        <v>2017</v>
      </c>
      <c r="F3407" s="14" t="s">
        <v>102</v>
      </c>
      <c r="G3407" s="93">
        <v>15163</v>
      </c>
      <c r="H3407" s="93">
        <v>113138</v>
      </c>
      <c r="I3407" s="93">
        <v>47</v>
      </c>
      <c r="J3407" s="93">
        <v>425</v>
      </c>
      <c r="K3407" s="93">
        <v>15210</v>
      </c>
      <c r="L3407" s="93">
        <v>113563</v>
      </c>
      <c r="M3407" s="93">
        <v>128773</v>
      </c>
      <c r="N3407" s="93">
        <v>286308</v>
      </c>
      <c r="O3407" s="93">
        <v>40942</v>
      </c>
      <c r="P3407" s="93">
        <v>244048</v>
      </c>
      <c r="Q3407" s="93">
        <v>284990</v>
      </c>
      <c r="R3407" s="93">
        <v>148</v>
      </c>
      <c r="S3407" s="93">
        <v>1170</v>
      </c>
      <c r="T3407" s="93">
        <v>1318</v>
      </c>
      <c r="U3407" s="93">
        <v>41090</v>
      </c>
      <c r="V3407" s="93">
        <v>245218</v>
      </c>
      <c r="W3407" s="158">
        <v>38125011</v>
      </c>
      <c r="X3407" s="158">
        <v>129806</v>
      </c>
      <c r="Y3407" s="158">
        <v>38254817</v>
      </c>
      <c r="Z3407" s="28">
        <v>0.99387923904052933</v>
      </c>
      <c r="AA3407" s="28">
        <v>0.94361084220716362</v>
      </c>
      <c r="AB3407" s="111">
        <v>4</v>
      </c>
      <c r="AC3407" s="28">
        <v>0.25</v>
      </c>
      <c r="AD3407" s="28">
        <v>4.3299999999999998E-2</v>
      </c>
      <c r="AE3407" s="139">
        <v>9876</v>
      </c>
      <c r="AF3407" s="139">
        <v>2637</v>
      </c>
      <c r="AG3407" s="93">
        <v>14794</v>
      </c>
      <c r="AH3407" s="93">
        <v>33422</v>
      </c>
    </row>
    <row r="3408" spans="1:34">
      <c r="A3408" s="13" t="s">
        <v>147</v>
      </c>
      <c r="B3408" s="14" t="s">
        <v>74</v>
      </c>
      <c r="C3408" s="14" t="s">
        <v>65</v>
      </c>
      <c r="D3408" s="14">
        <v>2016</v>
      </c>
      <c r="E3408" s="14">
        <v>2017</v>
      </c>
      <c r="F3408" s="14" t="s">
        <v>102</v>
      </c>
      <c r="G3408" s="93">
        <v>14317</v>
      </c>
      <c r="H3408" s="93">
        <v>85440</v>
      </c>
      <c r="I3408" s="93">
        <v>243</v>
      </c>
      <c r="J3408" s="93">
        <v>1002</v>
      </c>
      <c r="K3408" s="93">
        <v>14560</v>
      </c>
      <c r="L3408" s="93">
        <v>86442</v>
      </c>
      <c r="M3408" s="93">
        <v>101002</v>
      </c>
      <c r="N3408" s="93">
        <v>211464</v>
      </c>
      <c r="O3408" s="93">
        <v>37116</v>
      </c>
      <c r="P3408" s="93">
        <v>171110</v>
      </c>
      <c r="Q3408" s="93">
        <v>208226</v>
      </c>
      <c r="R3408" s="93">
        <v>938</v>
      </c>
      <c r="S3408" s="93">
        <v>2300</v>
      </c>
      <c r="T3408" s="93">
        <v>3238</v>
      </c>
      <c r="U3408" s="93">
        <v>38054</v>
      </c>
      <c r="V3408" s="93">
        <v>173410</v>
      </c>
      <c r="W3408" s="158">
        <v>29767477</v>
      </c>
      <c r="X3408" s="158">
        <v>395461</v>
      </c>
      <c r="Y3408" s="158">
        <v>30162938</v>
      </c>
      <c r="Z3408" s="28">
        <v>0.99121639606068668</v>
      </c>
      <c r="AA3408" s="28">
        <v>0.98664343786295006</v>
      </c>
      <c r="AB3408" s="111">
        <v>4</v>
      </c>
      <c r="AC3408" s="28">
        <v>0.25</v>
      </c>
      <c r="AD3408" s="28">
        <v>4.8300000000000003E-2</v>
      </c>
      <c r="AE3408" s="139">
        <v>7397</v>
      </c>
      <c r="AF3408" s="139">
        <v>2067</v>
      </c>
      <c r="AG3408" s="93">
        <v>8535</v>
      </c>
      <c r="AH3408" s="93">
        <v>17072</v>
      </c>
    </row>
    <row r="3409" spans="1:34">
      <c r="A3409" s="13" t="s">
        <v>148</v>
      </c>
      <c r="B3409" s="14" t="s">
        <v>75</v>
      </c>
      <c r="C3409" s="14" t="s">
        <v>65</v>
      </c>
      <c r="D3409" s="14">
        <v>2016</v>
      </c>
      <c r="E3409" s="14">
        <v>2017</v>
      </c>
      <c r="F3409" s="14" t="s">
        <v>102</v>
      </c>
      <c r="G3409" s="93">
        <v>245</v>
      </c>
      <c r="H3409" s="93">
        <v>2144</v>
      </c>
      <c r="I3409" s="93">
        <v>1</v>
      </c>
      <c r="J3409" s="93">
        <v>5</v>
      </c>
      <c r="K3409" s="93">
        <v>246</v>
      </c>
      <c r="L3409" s="93">
        <v>2149</v>
      </c>
      <c r="M3409" s="93">
        <v>2395</v>
      </c>
      <c r="N3409" s="93">
        <v>5281</v>
      </c>
      <c r="O3409" s="93">
        <v>642</v>
      </c>
      <c r="P3409" s="93">
        <v>4615</v>
      </c>
      <c r="Q3409" s="93">
        <v>5257</v>
      </c>
      <c r="R3409" s="93">
        <v>2</v>
      </c>
      <c r="S3409" s="93">
        <v>22</v>
      </c>
      <c r="T3409" s="93">
        <v>24</v>
      </c>
      <c r="U3409" s="93">
        <v>644</v>
      </c>
      <c r="V3409" s="93">
        <v>4637</v>
      </c>
      <c r="W3409" s="158">
        <v>679515</v>
      </c>
      <c r="X3409" s="158">
        <v>1836</v>
      </c>
      <c r="Y3409" s="158">
        <v>681351</v>
      </c>
      <c r="Z3409" s="28">
        <v>0.94845360824742264</v>
      </c>
      <c r="AA3409" s="28">
        <v>0.9464285714285714</v>
      </c>
      <c r="AB3409" s="111">
        <v>7</v>
      </c>
      <c r="AC3409" s="28">
        <v>0.28599999999999998</v>
      </c>
      <c r="AD3409" s="28">
        <v>0.1439</v>
      </c>
      <c r="AE3409" s="139">
        <v>176</v>
      </c>
      <c r="AF3409" s="139">
        <v>30</v>
      </c>
      <c r="AG3409" s="93">
        <v>325</v>
      </c>
      <c r="AH3409" s="93">
        <v>760</v>
      </c>
    </row>
    <row r="3410" spans="1:34">
      <c r="A3410" s="13" t="s">
        <v>149</v>
      </c>
      <c r="B3410" s="14" t="s">
        <v>75</v>
      </c>
      <c r="C3410" s="14" t="s">
        <v>65</v>
      </c>
      <c r="D3410" s="14">
        <v>2016</v>
      </c>
      <c r="E3410" s="14">
        <v>2017</v>
      </c>
      <c r="F3410" s="14" t="s">
        <v>102</v>
      </c>
      <c r="G3410" s="93">
        <v>24449</v>
      </c>
      <c r="H3410" s="93">
        <v>151994</v>
      </c>
      <c r="I3410" s="93">
        <v>57</v>
      </c>
      <c r="J3410" s="93">
        <v>672</v>
      </c>
      <c r="K3410" s="93">
        <v>24506</v>
      </c>
      <c r="L3410" s="93">
        <v>152666</v>
      </c>
      <c r="M3410" s="93">
        <v>177172</v>
      </c>
      <c r="N3410" s="93">
        <v>387537</v>
      </c>
      <c r="O3410" s="93">
        <v>64935</v>
      </c>
      <c r="P3410" s="93">
        <v>320803</v>
      </c>
      <c r="Q3410" s="93">
        <v>385738</v>
      </c>
      <c r="R3410" s="93">
        <v>197</v>
      </c>
      <c r="S3410" s="93">
        <v>1602</v>
      </c>
      <c r="T3410" s="93">
        <v>1799</v>
      </c>
      <c r="U3410" s="93">
        <v>65132</v>
      </c>
      <c r="V3410" s="93">
        <v>322405</v>
      </c>
      <c r="W3410" s="158">
        <v>52647787</v>
      </c>
      <c r="X3410" s="158">
        <v>195137</v>
      </c>
      <c r="Y3410" s="158">
        <v>52842924</v>
      </c>
      <c r="Z3410" s="28">
        <v>0.99195777833626542</v>
      </c>
      <c r="AA3410" s="28">
        <v>0.95956160241874533</v>
      </c>
      <c r="AB3410" s="111">
        <v>5</v>
      </c>
      <c r="AC3410" s="28">
        <v>0</v>
      </c>
      <c r="AD3410" s="28">
        <v>2.3300000000000001E-2</v>
      </c>
      <c r="AE3410" s="139">
        <v>11469</v>
      </c>
      <c r="AF3410" s="139">
        <v>3030</v>
      </c>
      <c r="AG3410" s="93">
        <v>19105</v>
      </c>
      <c r="AH3410" s="93">
        <v>41497</v>
      </c>
    </row>
    <row r="3411" spans="1:34">
      <c r="A3411" s="13" t="s">
        <v>150</v>
      </c>
      <c r="B3411" s="14" t="s">
        <v>74</v>
      </c>
      <c r="C3411" s="14" t="s">
        <v>65</v>
      </c>
      <c r="D3411" s="14">
        <v>2016</v>
      </c>
      <c r="E3411" s="14">
        <v>2017</v>
      </c>
      <c r="F3411" s="14" t="s">
        <v>102</v>
      </c>
      <c r="G3411" s="93">
        <v>12820</v>
      </c>
      <c r="H3411" s="93">
        <v>126744</v>
      </c>
      <c r="I3411" s="93">
        <v>110</v>
      </c>
      <c r="J3411" s="93">
        <v>1349</v>
      </c>
      <c r="K3411" s="93">
        <v>12930</v>
      </c>
      <c r="L3411" s="93">
        <v>128093</v>
      </c>
      <c r="M3411" s="93">
        <v>141023</v>
      </c>
      <c r="N3411" s="93">
        <v>284723</v>
      </c>
      <c r="O3411" s="93">
        <v>35045</v>
      </c>
      <c r="P3411" s="93">
        <v>246291</v>
      </c>
      <c r="Q3411" s="93">
        <v>281336</v>
      </c>
      <c r="R3411" s="93">
        <v>373</v>
      </c>
      <c r="S3411" s="93">
        <v>3014</v>
      </c>
      <c r="T3411" s="93">
        <v>3387</v>
      </c>
      <c r="U3411" s="93">
        <v>35418</v>
      </c>
      <c r="V3411" s="93">
        <v>249305</v>
      </c>
      <c r="W3411" s="158">
        <v>37797297</v>
      </c>
      <c r="X3411" s="158">
        <v>380503</v>
      </c>
      <c r="Y3411" s="158">
        <v>38177800</v>
      </c>
      <c r="Z3411" s="28">
        <v>0.98499361430395915</v>
      </c>
      <c r="AA3411" s="28">
        <v>0.9826656394453005</v>
      </c>
      <c r="AB3411" s="111">
        <v>7</v>
      </c>
      <c r="AC3411" s="28">
        <v>0.71399999999999997</v>
      </c>
      <c r="AD3411" s="28">
        <v>4.0399999999999998E-2</v>
      </c>
      <c r="AE3411" s="139">
        <v>11113</v>
      </c>
      <c r="AF3411" s="139">
        <v>3976</v>
      </c>
      <c r="AG3411" s="93">
        <v>14799</v>
      </c>
      <c r="AH3411" s="93">
        <v>30874</v>
      </c>
    </row>
    <row r="3412" spans="1:34">
      <c r="A3412" s="13" t="s">
        <v>151</v>
      </c>
      <c r="B3412" s="14" t="s">
        <v>74</v>
      </c>
      <c r="C3412" s="14" t="s">
        <v>65</v>
      </c>
      <c r="D3412" s="14">
        <v>2016</v>
      </c>
      <c r="E3412" s="14">
        <v>2017</v>
      </c>
      <c r="F3412" s="14" t="s">
        <v>102</v>
      </c>
      <c r="G3412" s="93">
        <v>2126</v>
      </c>
      <c r="H3412" s="93">
        <v>31066</v>
      </c>
      <c r="I3412" s="93">
        <v>56</v>
      </c>
      <c r="J3412" s="93">
        <v>1517</v>
      </c>
      <c r="K3412" s="93">
        <v>2182</v>
      </c>
      <c r="L3412" s="93">
        <v>32583</v>
      </c>
      <c r="M3412" s="93">
        <v>34765</v>
      </c>
      <c r="N3412" s="93">
        <v>52717</v>
      </c>
      <c r="O3412" s="93">
        <v>4673</v>
      </c>
      <c r="P3412" s="93">
        <v>45636</v>
      </c>
      <c r="Q3412" s="93">
        <v>50309</v>
      </c>
      <c r="R3412" s="93">
        <v>158</v>
      </c>
      <c r="S3412" s="93">
        <v>2250</v>
      </c>
      <c r="T3412" s="93">
        <v>2408</v>
      </c>
      <c r="U3412" s="93">
        <v>4831</v>
      </c>
      <c r="V3412" s="93">
        <v>47886</v>
      </c>
      <c r="W3412" s="158">
        <v>7346584</v>
      </c>
      <c r="X3412" s="158">
        <v>304230</v>
      </c>
      <c r="Y3412" s="158">
        <v>7650814</v>
      </c>
      <c r="Z3412" s="28">
        <v>0.98204787234042556</v>
      </c>
      <c r="AA3412" s="28">
        <v>0.94476744186046513</v>
      </c>
      <c r="AB3412" s="111">
        <v>1</v>
      </c>
      <c r="AC3412" s="28">
        <v>1</v>
      </c>
      <c r="AD3412" s="28">
        <v>3.0499999999999999E-2</v>
      </c>
      <c r="AE3412" s="139">
        <v>2753</v>
      </c>
      <c r="AF3412" s="139">
        <v>795</v>
      </c>
      <c r="AG3412" s="93">
        <v>3903</v>
      </c>
      <c r="AH3412" s="93">
        <v>6310</v>
      </c>
    </row>
    <row r="3413" spans="1:34">
      <c r="A3413" s="13" t="s">
        <v>152</v>
      </c>
      <c r="B3413" s="14" t="s">
        <v>75</v>
      </c>
      <c r="C3413" s="14" t="s">
        <v>65</v>
      </c>
      <c r="D3413" s="14">
        <v>2016</v>
      </c>
      <c r="E3413" s="14">
        <v>2017</v>
      </c>
      <c r="F3413" s="14" t="s">
        <v>102</v>
      </c>
      <c r="G3413" s="93">
        <v>6916</v>
      </c>
      <c r="H3413" s="93">
        <v>43348</v>
      </c>
      <c r="I3413" s="93">
        <v>20</v>
      </c>
      <c r="J3413" s="93">
        <v>293</v>
      </c>
      <c r="K3413" s="93">
        <v>6936</v>
      </c>
      <c r="L3413" s="93">
        <v>43641</v>
      </c>
      <c r="M3413" s="93">
        <v>50577</v>
      </c>
      <c r="N3413" s="93">
        <v>113445</v>
      </c>
      <c r="O3413" s="93">
        <v>17253</v>
      </c>
      <c r="P3413" s="93">
        <v>95335</v>
      </c>
      <c r="Q3413" s="93">
        <v>112588</v>
      </c>
      <c r="R3413" s="93">
        <v>74</v>
      </c>
      <c r="S3413" s="93">
        <v>783</v>
      </c>
      <c r="T3413" s="93">
        <v>857</v>
      </c>
      <c r="U3413" s="93">
        <v>17327</v>
      </c>
      <c r="V3413" s="93">
        <v>96118</v>
      </c>
      <c r="W3413" s="158">
        <v>15079924</v>
      </c>
      <c r="X3413" s="158">
        <v>90798</v>
      </c>
      <c r="Y3413" s="158">
        <v>15170722</v>
      </c>
      <c r="Z3413" s="28">
        <v>0.97521551724137934</v>
      </c>
      <c r="AA3413" s="28">
        <v>0.92040643522438614</v>
      </c>
      <c r="AB3413" s="111">
        <v>2</v>
      </c>
      <c r="AC3413" s="28">
        <v>0</v>
      </c>
      <c r="AD3413" s="28">
        <v>2.5700000000000001E-2</v>
      </c>
      <c r="AE3413" s="139">
        <v>2936</v>
      </c>
      <c r="AF3413" s="139">
        <v>1000</v>
      </c>
      <c r="AG3413" s="93">
        <v>6574</v>
      </c>
      <c r="AH3413" s="93">
        <v>14452</v>
      </c>
    </row>
    <row r="3414" spans="1:34">
      <c r="A3414" s="13" t="s">
        <v>153</v>
      </c>
      <c r="B3414" s="14" t="s">
        <v>74</v>
      </c>
      <c r="C3414" s="14" t="s">
        <v>65</v>
      </c>
      <c r="D3414" s="14">
        <v>2016</v>
      </c>
      <c r="E3414" s="14">
        <v>2017</v>
      </c>
      <c r="F3414" s="14" t="s">
        <v>102</v>
      </c>
      <c r="G3414" s="93">
        <v>855</v>
      </c>
      <c r="H3414" s="93">
        <v>8864</v>
      </c>
      <c r="I3414" s="93">
        <v>1</v>
      </c>
      <c r="J3414" s="93">
        <v>21</v>
      </c>
      <c r="K3414" s="93">
        <v>856</v>
      </c>
      <c r="L3414" s="93">
        <v>8885</v>
      </c>
      <c r="M3414" s="93">
        <v>9741</v>
      </c>
      <c r="N3414" s="93">
        <v>17687</v>
      </c>
      <c r="O3414" s="93">
        <v>2122</v>
      </c>
      <c r="P3414" s="93">
        <v>15502</v>
      </c>
      <c r="Q3414" s="93">
        <v>17624</v>
      </c>
      <c r="R3414" s="93">
        <v>5</v>
      </c>
      <c r="S3414" s="93">
        <v>58</v>
      </c>
      <c r="T3414" s="93">
        <v>63</v>
      </c>
      <c r="U3414" s="93">
        <v>2127</v>
      </c>
      <c r="V3414" s="93">
        <v>15560</v>
      </c>
      <c r="W3414" s="158">
        <v>2358688</v>
      </c>
      <c r="X3414" s="158">
        <v>4635</v>
      </c>
      <c r="Y3414" s="158">
        <v>2363323</v>
      </c>
      <c r="Z3414" s="28">
        <v>0.95945945945945943</v>
      </c>
      <c r="AA3414" s="28">
        <v>0.96954314720812185</v>
      </c>
      <c r="AB3414" s="111">
        <v>7</v>
      </c>
      <c r="AC3414" s="28">
        <v>0.28599999999999998</v>
      </c>
      <c r="AD3414" s="28">
        <v>0.1439</v>
      </c>
      <c r="AE3414" s="139">
        <v>659</v>
      </c>
      <c r="AF3414" s="139">
        <v>197</v>
      </c>
      <c r="AG3414" s="93">
        <v>1073</v>
      </c>
      <c r="AH3414" s="93">
        <v>2270</v>
      </c>
    </row>
    <row r="3415" spans="1:34">
      <c r="A3415" s="13" t="s">
        <v>154</v>
      </c>
      <c r="B3415" s="14" t="s">
        <v>74</v>
      </c>
      <c r="C3415" s="14" t="s">
        <v>65</v>
      </c>
      <c r="D3415" s="14">
        <v>2016</v>
      </c>
      <c r="E3415" s="14">
        <v>2017</v>
      </c>
      <c r="F3415" s="14" t="s">
        <v>102</v>
      </c>
      <c r="G3415" s="93">
        <v>824</v>
      </c>
      <c r="H3415" s="93">
        <v>13558</v>
      </c>
      <c r="I3415" s="93">
        <v>9</v>
      </c>
      <c r="J3415" s="93">
        <v>304</v>
      </c>
      <c r="K3415" s="93">
        <v>833</v>
      </c>
      <c r="L3415" s="93">
        <v>13862</v>
      </c>
      <c r="M3415" s="93">
        <v>14695</v>
      </c>
      <c r="N3415" s="93">
        <v>28610</v>
      </c>
      <c r="O3415" s="93">
        <v>1998</v>
      </c>
      <c r="P3415" s="93">
        <v>25845</v>
      </c>
      <c r="Q3415" s="93">
        <v>27843</v>
      </c>
      <c r="R3415" s="93">
        <v>32</v>
      </c>
      <c r="S3415" s="93">
        <v>735</v>
      </c>
      <c r="T3415" s="93">
        <v>767</v>
      </c>
      <c r="U3415" s="93">
        <v>2030</v>
      </c>
      <c r="V3415" s="93">
        <v>26580</v>
      </c>
      <c r="W3415" s="158">
        <v>3700158</v>
      </c>
      <c r="X3415" s="158">
        <v>77699</v>
      </c>
      <c r="Y3415" s="158">
        <v>3777857</v>
      </c>
      <c r="Z3415" s="28">
        <v>0.97047970479704793</v>
      </c>
      <c r="AA3415" s="28">
        <v>0.90273556231003038</v>
      </c>
      <c r="AB3415" s="111">
        <v>7</v>
      </c>
      <c r="AC3415" s="28">
        <v>0.28599999999999998</v>
      </c>
      <c r="AD3415" s="28">
        <v>0.1439</v>
      </c>
      <c r="AE3415" s="139">
        <v>1133</v>
      </c>
      <c r="AF3415" s="139">
        <v>248</v>
      </c>
      <c r="AG3415" s="93">
        <v>3418</v>
      </c>
      <c r="AH3415" s="93">
        <v>6770</v>
      </c>
    </row>
    <row r="3416" spans="1:34">
      <c r="A3416" s="13" t="s">
        <v>155</v>
      </c>
      <c r="B3416" s="14" t="s">
        <v>74</v>
      </c>
      <c r="C3416" s="14" t="s">
        <v>65</v>
      </c>
      <c r="D3416" s="14">
        <v>2016</v>
      </c>
      <c r="E3416" s="14">
        <v>2017</v>
      </c>
      <c r="F3416" s="14" t="s">
        <v>102</v>
      </c>
      <c r="G3416" s="93">
        <v>1958</v>
      </c>
      <c r="H3416" s="93">
        <v>15860</v>
      </c>
      <c r="I3416" s="93">
        <v>7</v>
      </c>
      <c r="J3416" s="93">
        <v>100</v>
      </c>
      <c r="K3416" s="93">
        <v>1965</v>
      </c>
      <c r="L3416" s="93">
        <v>15960</v>
      </c>
      <c r="M3416" s="93">
        <v>17925</v>
      </c>
      <c r="N3416" s="93">
        <v>37019</v>
      </c>
      <c r="O3416" s="93">
        <v>5090</v>
      </c>
      <c r="P3416" s="93">
        <v>31699</v>
      </c>
      <c r="Q3416" s="93">
        <v>36789</v>
      </c>
      <c r="R3416" s="93">
        <v>21</v>
      </c>
      <c r="S3416" s="93">
        <v>209</v>
      </c>
      <c r="T3416" s="93">
        <v>230</v>
      </c>
      <c r="U3416" s="93">
        <v>5111</v>
      </c>
      <c r="V3416" s="93">
        <v>31908</v>
      </c>
      <c r="W3416" s="158">
        <v>4813524</v>
      </c>
      <c r="X3416" s="158">
        <v>26308</v>
      </c>
      <c r="Y3416" s="158">
        <v>4839832</v>
      </c>
      <c r="Z3416" s="28">
        <v>0.96511627906976749</v>
      </c>
      <c r="AA3416" s="28">
        <v>0.89308176100628933</v>
      </c>
      <c r="AB3416" s="111">
        <v>7</v>
      </c>
      <c r="AC3416" s="28">
        <v>0.28599999999999998</v>
      </c>
      <c r="AD3416" s="28">
        <v>0.1439</v>
      </c>
      <c r="AE3416" s="139">
        <v>1777</v>
      </c>
      <c r="AF3416" s="139">
        <v>513</v>
      </c>
      <c r="AG3416" s="93">
        <v>4121</v>
      </c>
      <c r="AH3416" s="93">
        <v>9569</v>
      </c>
    </row>
    <row r="3417" spans="1:34">
      <c r="A3417" s="13" t="s">
        <v>156</v>
      </c>
      <c r="B3417" s="14" t="s">
        <v>74</v>
      </c>
      <c r="C3417" s="14" t="s">
        <v>65</v>
      </c>
      <c r="D3417" s="14">
        <v>2016</v>
      </c>
      <c r="E3417" s="14">
        <v>2017</v>
      </c>
      <c r="F3417" s="14" t="s">
        <v>102</v>
      </c>
      <c r="G3417" s="93">
        <v>4335</v>
      </c>
      <c r="H3417" s="93">
        <v>46216</v>
      </c>
      <c r="I3417" s="93">
        <v>39</v>
      </c>
      <c r="J3417" s="93">
        <v>966</v>
      </c>
      <c r="K3417" s="93">
        <v>4374</v>
      </c>
      <c r="L3417" s="93">
        <v>47182</v>
      </c>
      <c r="M3417" s="93">
        <v>51556</v>
      </c>
      <c r="N3417" s="93">
        <v>101253</v>
      </c>
      <c r="O3417" s="93">
        <v>10544</v>
      </c>
      <c r="P3417" s="93">
        <v>88544</v>
      </c>
      <c r="Q3417" s="93">
        <v>99088</v>
      </c>
      <c r="R3417" s="93">
        <v>129</v>
      </c>
      <c r="S3417" s="93">
        <v>2036</v>
      </c>
      <c r="T3417" s="93">
        <v>2165</v>
      </c>
      <c r="U3417" s="93">
        <v>10673</v>
      </c>
      <c r="V3417" s="93">
        <v>90580</v>
      </c>
      <c r="W3417" s="158">
        <v>13459741</v>
      </c>
      <c r="X3417" s="158">
        <v>253706</v>
      </c>
      <c r="Y3417" s="158">
        <v>13713447</v>
      </c>
      <c r="Z3417" s="28">
        <v>0.9887640449438202</v>
      </c>
      <c r="AA3417" s="28">
        <v>0.97033898305084743</v>
      </c>
      <c r="AB3417" s="111">
        <v>1</v>
      </c>
      <c r="AC3417" s="28">
        <v>1</v>
      </c>
      <c r="AD3417" s="28">
        <v>4.9000000000000002E-2</v>
      </c>
      <c r="AE3417" s="139">
        <v>2775</v>
      </c>
      <c r="AF3417" s="139">
        <v>712</v>
      </c>
      <c r="AG3417" s="93">
        <v>9336</v>
      </c>
      <c r="AH3417" s="93">
        <v>19238</v>
      </c>
    </row>
    <row r="3418" spans="1:34">
      <c r="A3418" s="13" t="s">
        <v>157</v>
      </c>
      <c r="B3418" s="14" t="s">
        <v>74</v>
      </c>
      <c r="C3418" s="14" t="s">
        <v>65</v>
      </c>
      <c r="D3418" s="14">
        <v>2016</v>
      </c>
      <c r="E3418" s="14">
        <v>2017</v>
      </c>
      <c r="F3418" s="14" t="s">
        <v>102</v>
      </c>
      <c r="G3418" s="93">
        <v>1026</v>
      </c>
      <c r="H3418" s="93">
        <v>13089</v>
      </c>
      <c r="I3418" s="93">
        <v>1</v>
      </c>
      <c r="J3418" s="93">
        <v>28</v>
      </c>
      <c r="K3418" s="93">
        <v>1027</v>
      </c>
      <c r="L3418" s="93">
        <v>13117</v>
      </c>
      <c r="M3418" s="93">
        <v>14144</v>
      </c>
      <c r="N3418" s="93">
        <v>25530</v>
      </c>
      <c r="O3418" s="93">
        <v>2554</v>
      </c>
      <c r="P3418" s="93">
        <v>22904</v>
      </c>
      <c r="Q3418" s="93">
        <v>25458</v>
      </c>
      <c r="R3418" s="93">
        <v>4</v>
      </c>
      <c r="S3418" s="93">
        <v>68</v>
      </c>
      <c r="T3418" s="93">
        <v>72</v>
      </c>
      <c r="U3418" s="93">
        <v>2558</v>
      </c>
      <c r="V3418" s="93">
        <v>22972</v>
      </c>
      <c r="W3418" s="158">
        <v>3377012</v>
      </c>
      <c r="X3418" s="158">
        <v>7052</v>
      </c>
      <c r="Y3418" s="158">
        <v>3384064</v>
      </c>
      <c r="Z3418" s="28">
        <v>0.94746716697936206</v>
      </c>
      <c r="AA3418" s="28">
        <v>0.99047619047619051</v>
      </c>
      <c r="AB3418" s="111">
        <v>7</v>
      </c>
      <c r="AC3418" s="28">
        <v>0.28599999999999998</v>
      </c>
      <c r="AD3418" s="28">
        <v>0.1439</v>
      </c>
      <c r="AE3418" s="139">
        <v>945</v>
      </c>
      <c r="AF3418" s="139">
        <v>310</v>
      </c>
      <c r="AG3418" s="93">
        <v>2302</v>
      </c>
      <c r="AH3418" s="93">
        <v>4898</v>
      </c>
    </row>
    <row r="3419" spans="1:34">
      <c r="A3419" s="13" t="s">
        <v>158</v>
      </c>
      <c r="B3419" s="14" t="s">
        <v>75</v>
      </c>
      <c r="C3419" s="14" t="s">
        <v>65</v>
      </c>
      <c r="D3419" s="14">
        <v>2016</v>
      </c>
      <c r="E3419" s="14">
        <v>2017</v>
      </c>
      <c r="F3419" s="14" t="s">
        <v>102</v>
      </c>
      <c r="G3419" s="93">
        <v>1260</v>
      </c>
      <c r="H3419" s="93">
        <v>11622</v>
      </c>
      <c r="I3419" s="93">
        <v>1</v>
      </c>
      <c r="J3419" s="93">
        <v>25</v>
      </c>
      <c r="K3419" s="93">
        <v>1261</v>
      </c>
      <c r="L3419" s="93">
        <v>11647</v>
      </c>
      <c r="M3419" s="93">
        <v>12908</v>
      </c>
      <c r="N3419" s="93">
        <v>24243</v>
      </c>
      <c r="O3419" s="93">
        <v>3032</v>
      </c>
      <c r="P3419" s="93">
        <v>21163</v>
      </c>
      <c r="Q3419" s="93">
        <v>24195</v>
      </c>
      <c r="R3419" s="93">
        <v>2</v>
      </c>
      <c r="S3419" s="93">
        <v>46</v>
      </c>
      <c r="T3419" s="93">
        <v>48</v>
      </c>
      <c r="U3419" s="93">
        <v>3034</v>
      </c>
      <c r="V3419" s="93">
        <v>21209</v>
      </c>
      <c r="W3419" s="158">
        <v>3188488</v>
      </c>
      <c r="X3419" s="158">
        <v>5140</v>
      </c>
      <c r="Y3419" s="158">
        <v>3193628</v>
      </c>
      <c r="Z3419" s="28">
        <v>0.94107452339688047</v>
      </c>
      <c r="AA3419" s="28">
        <v>0.97709923664122134</v>
      </c>
      <c r="AB3419" s="111">
        <v>7</v>
      </c>
      <c r="AC3419" s="28">
        <v>0.28599999999999998</v>
      </c>
      <c r="AD3419" s="28">
        <v>0.1439</v>
      </c>
      <c r="AE3419" s="139">
        <v>1038</v>
      </c>
      <c r="AF3419" s="139">
        <v>259</v>
      </c>
      <c r="AG3419" s="93">
        <v>576</v>
      </c>
      <c r="AH3419" s="93">
        <v>919</v>
      </c>
    </row>
    <row r="3420" spans="1:34">
      <c r="A3420" s="13" t="s">
        <v>159</v>
      </c>
      <c r="B3420" s="14" t="s">
        <v>75</v>
      </c>
      <c r="C3420" s="14" t="s">
        <v>65</v>
      </c>
      <c r="D3420" s="14">
        <v>2016</v>
      </c>
      <c r="E3420" s="14">
        <v>2017</v>
      </c>
      <c r="F3420" s="14" t="s">
        <v>102</v>
      </c>
      <c r="G3420" s="93">
        <v>9</v>
      </c>
      <c r="H3420" s="93">
        <v>155</v>
      </c>
      <c r="I3420" s="93">
        <v>0</v>
      </c>
      <c r="J3420" s="93">
        <v>0</v>
      </c>
      <c r="K3420" s="93">
        <v>9</v>
      </c>
      <c r="L3420" s="93">
        <v>155</v>
      </c>
      <c r="M3420" s="93">
        <v>164</v>
      </c>
      <c r="N3420" s="93">
        <v>279</v>
      </c>
      <c r="O3420" s="93">
        <v>24</v>
      </c>
      <c r="P3420" s="93">
        <v>255</v>
      </c>
      <c r="Q3420" s="93">
        <v>279</v>
      </c>
      <c r="R3420" s="93">
        <v>0</v>
      </c>
      <c r="S3420" s="93">
        <v>0</v>
      </c>
      <c r="T3420" s="93">
        <v>0</v>
      </c>
      <c r="U3420" s="93">
        <v>24</v>
      </c>
      <c r="V3420" s="93">
        <v>255</v>
      </c>
      <c r="W3420" s="158">
        <v>35226</v>
      </c>
      <c r="X3420" s="158">
        <v>0</v>
      </c>
      <c r="Y3420" s="158">
        <v>35226</v>
      </c>
      <c r="Z3420" s="28">
        <v>1</v>
      </c>
      <c r="AA3420" s="28">
        <v>0.7142857142857143</v>
      </c>
      <c r="AB3420" s="111">
        <v>7</v>
      </c>
      <c r="AC3420" s="28">
        <v>0.28599999999999998</v>
      </c>
      <c r="AD3420" s="28">
        <v>0.1439</v>
      </c>
      <c r="AE3420" s="139">
        <v>11</v>
      </c>
      <c r="AF3420" s="139">
        <v>1</v>
      </c>
      <c r="AG3420" s="93">
        <v>3</v>
      </c>
      <c r="AH3420" s="93">
        <v>3</v>
      </c>
    </row>
    <row r="3421" spans="1:34">
      <c r="A3421" s="13" t="s">
        <v>160</v>
      </c>
      <c r="B3421" s="14" t="s">
        <v>75</v>
      </c>
      <c r="C3421" s="14" t="s">
        <v>65</v>
      </c>
      <c r="D3421" s="14">
        <v>2016</v>
      </c>
      <c r="E3421" s="14">
        <v>2017</v>
      </c>
      <c r="F3421" s="14" t="s">
        <v>102</v>
      </c>
      <c r="G3421" s="93">
        <v>368</v>
      </c>
      <c r="H3421" s="93">
        <v>2761</v>
      </c>
      <c r="I3421" s="93">
        <v>0</v>
      </c>
      <c r="J3421" s="93">
        <v>2</v>
      </c>
      <c r="K3421" s="93">
        <v>368</v>
      </c>
      <c r="L3421" s="93">
        <v>2763</v>
      </c>
      <c r="M3421" s="93">
        <v>3131</v>
      </c>
      <c r="N3421" s="93">
        <v>6544</v>
      </c>
      <c r="O3421" s="93">
        <v>1004</v>
      </c>
      <c r="P3421" s="93">
        <v>5531</v>
      </c>
      <c r="Q3421" s="93">
        <v>6535</v>
      </c>
      <c r="R3421" s="93">
        <v>1</v>
      </c>
      <c r="S3421" s="93">
        <v>8</v>
      </c>
      <c r="T3421" s="93">
        <v>9</v>
      </c>
      <c r="U3421" s="93">
        <v>1005</v>
      </c>
      <c r="V3421" s="93">
        <v>5539</v>
      </c>
      <c r="W3421" s="158">
        <v>875002</v>
      </c>
      <c r="X3421" s="158">
        <v>661</v>
      </c>
      <c r="Y3421" s="158">
        <v>875663</v>
      </c>
      <c r="Z3421" s="28">
        <v>0.92763157894736836</v>
      </c>
      <c r="AA3421" s="28">
        <v>0.83636363636363631</v>
      </c>
      <c r="AB3421" s="111">
        <v>7</v>
      </c>
      <c r="AC3421" s="28">
        <v>0.28599999999999998</v>
      </c>
      <c r="AD3421" s="28">
        <v>0.1439</v>
      </c>
      <c r="AE3421" s="139">
        <v>262</v>
      </c>
      <c r="AF3421" s="139">
        <v>72</v>
      </c>
      <c r="AG3421" s="93">
        <v>142</v>
      </c>
      <c r="AH3421" s="93">
        <v>249</v>
      </c>
    </row>
    <row r="3422" spans="1:34">
      <c r="A3422" s="13" t="s">
        <v>161</v>
      </c>
      <c r="B3422" s="14" t="s">
        <v>74</v>
      </c>
      <c r="C3422" s="14" t="s">
        <v>65</v>
      </c>
      <c r="D3422" s="14">
        <v>2016</v>
      </c>
      <c r="E3422" s="14">
        <v>2017</v>
      </c>
      <c r="F3422" s="14" t="s">
        <v>102</v>
      </c>
      <c r="G3422" s="93">
        <v>2437</v>
      </c>
      <c r="H3422" s="93">
        <v>19430</v>
      </c>
      <c r="I3422" s="93">
        <v>7</v>
      </c>
      <c r="J3422" s="93">
        <v>118</v>
      </c>
      <c r="K3422" s="93">
        <v>2444</v>
      </c>
      <c r="L3422" s="93">
        <v>19548</v>
      </c>
      <c r="M3422" s="93">
        <v>21992</v>
      </c>
      <c r="N3422" s="93">
        <v>41617</v>
      </c>
      <c r="O3422" s="93">
        <v>5794</v>
      </c>
      <c r="P3422" s="93">
        <v>35523</v>
      </c>
      <c r="Q3422" s="93">
        <v>41317</v>
      </c>
      <c r="R3422" s="93">
        <v>24</v>
      </c>
      <c r="S3422" s="93">
        <v>276</v>
      </c>
      <c r="T3422" s="93">
        <v>300</v>
      </c>
      <c r="U3422" s="93">
        <v>5818</v>
      </c>
      <c r="V3422" s="93">
        <v>35799</v>
      </c>
      <c r="W3422" s="158">
        <v>5815099</v>
      </c>
      <c r="X3422" s="158">
        <v>36472</v>
      </c>
      <c r="Y3422" s="158">
        <v>5851571</v>
      </c>
      <c r="Z3422" s="28">
        <v>0.95448275862068965</v>
      </c>
      <c r="AA3422" s="28">
        <v>0.97826086956521741</v>
      </c>
      <c r="AB3422" s="111">
        <v>1</v>
      </c>
      <c r="AC3422" s="28">
        <v>0</v>
      </c>
      <c r="AD3422" s="28">
        <v>0</v>
      </c>
      <c r="AE3422" s="139">
        <v>1450</v>
      </c>
      <c r="AF3422" s="139">
        <v>370</v>
      </c>
      <c r="AG3422" s="93">
        <v>2124</v>
      </c>
      <c r="AH3422" s="93">
        <v>4293</v>
      </c>
    </row>
    <row r="3423" spans="1:34">
      <c r="A3423" s="13" t="s">
        <v>162</v>
      </c>
      <c r="B3423" s="14" t="s">
        <v>74</v>
      </c>
      <c r="C3423" s="14" t="s">
        <v>65</v>
      </c>
      <c r="D3423" s="14">
        <v>2016</v>
      </c>
      <c r="E3423" s="14">
        <v>2017</v>
      </c>
      <c r="F3423" s="14" t="s">
        <v>102</v>
      </c>
      <c r="G3423" s="93">
        <v>1407</v>
      </c>
      <c r="H3423" s="93">
        <v>16710</v>
      </c>
      <c r="I3423" s="93">
        <v>12</v>
      </c>
      <c r="J3423" s="93">
        <v>127</v>
      </c>
      <c r="K3423" s="93">
        <v>1419</v>
      </c>
      <c r="L3423" s="93">
        <v>16837</v>
      </c>
      <c r="M3423" s="93">
        <v>18256</v>
      </c>
      <c r="N3423" s="93">
        <v>32490</v>
      </c>
      <c r="O3423" s="93">
        <v>3321</v>
      </c>
      <c r="P3423" s="93">
        <v>28812</v>
      </c>
      <c r="Q3423" s="93">
        <v>32133</v>
      </c>
      <c r="R3423" s="93">
        <v>39</v>
      </c>
      <c r="S3423" s="93">
        <v>318</v>
      </c>
      <c r="T3423" s="93">
        <v>357</v>
      </c>
      <c r="U3423" s="93">
        <v>3360</v>
      </c>
      <c r="V3423" s="93">
        <v>29130</v>
      </c>
      <c r="W3423" s="158">
        <v>4268523</v>
      </c>
      <c r="X3423" s="158">
        <v>32460</v>
      </c>
      <c r="Y3423" s="158">
        <v>4300983</v>
      </c>
      <c r="Z3423" s="28">
        <v>0.95629820051413883</v>
      </c>
      <c r="AA3423" s="28">
        <v>0.69496855345911945</v>
      </c>
      <c r="AB3423" s="111">
        <v>7</v>
      </c>
      <c r="AC3423" s="28">
        <v>0.28599999999999998</v>
      </c>
      <c r="AD3423" s="28">
        <v>0.1439</v>
      </c>
      <c r="AE3423" s="139">
        <v>1385</v>
      </c>
      <c r="AF3423" s="139">
        <v>309</v>
      </c>
      <c r="AG3423" s="93">
        <v>3023</v>
      </c>
      <c r="AH3423" s="93">
        <v>6333</v>
      </c>
    </row>
    <row r="3424" spans="1:34">
      <c r="A3424" s="13" t="s">
        <v>163</v>
      </c>
      <c r="B3424" s="14" t="s">
        <v>75</v>
      </c>
      <c r="C3424" s="14" t="s">
        <v>65</v>
      </c>
      <c r="D3424" s="14">
        <v>2016</v>
      </c>
      <c r="E3424" s="14">
        <v>2017</v>
      </c>
      <c r="F3424" s="14" t="s">
        <v>102</v>
      </c>
      <c r="G3424" s="93">
        <v>5491</v>
      </c>
      <c r="H3424" s="93">
        <v>35606</v>
      </c>
      <c r="I3424" s="93">
        <v>11</v>
      </c>
      <c r="J3424" s="93">
        <v>79</v>
      </c>
      <c r="K3424" s="93">
        <v>5502</v>
      </c>
      <c r="L3424" s="93">
        <v>35685</v>
      </c>
      <c r="M3424" s="93">
        <v>41187</v>
      </c>
      <c r="N3424" s="93">
        <v>86397</v>
      </c>
      <c r="O3424" s="93">
        <v>14199</v>
      </c>
      <c r="P3424" s="93">
        <v>71917</v>
      </c>
      <c r="Q3424" s="93">
        <v>86116</v>
      </c>
      <c r="R3424" s="93">
        <v>42</v>
      </c>
      <c r="S3424" s="93">
        <v>239</v>
      </c>
      <c r="T3424" s="93">
        <v>281</v>
      </c>
      <c r="U3424" s="93">
        <v>14241</v>
      </c>
      <c r="V3424" s="93">
        <v>72156</v>
      </c>
      <c r="W3424" s="158">
        <v>11603005</v>
      </c>
      <c r="X3424" s="158">
        <v>26533</v>
      </c>
      <c r="Y3424" s="158">
        <v>11629538</v>
      </c>
      <c r="Z3424" s="28">
        <v>0.97634961439588686</v>
      </c>
      <c r="AA3424" s="28">
        <v>0.92063492063492058</v>
      </c>
      <c r="AB3424" s="111">
        <v>1</v>
      </c>
      <c r="AC3424" s="28">
        <v>0</v>
      </c>
      <c r="AD3424" s="28">
        <v>4.1700000000000001E-2</v>
      </c>
      <c r="AE3424" s="139">
        <v>2924</v>
      </c>
      <c r="AF3424" s="139">
        <v>640</v>
      </c>
      <c r="AG3424" s="93">
        <v>4869</v>
      </c>
      <c r="AH3424" s="93">
        <v>10592</v>
      </c>
    </row>
    <row r="3425" spans="1:34">
      <c r="A3425" s="13" t="s">
        <v>164</v>
      </c>
      <c r="B3425" s="14" t="s">
        <v>75</v>
      </c>
      <c r="C3425" s="14" t="s">
        <v>65</v>
      </c>
      <c r="D3425" s="14">
        <v>2016</v>
      </c>
      <c r="E3425" s="14">
        <v>2017</v>
      </c>
      <c r="F3425" s="14" t="s">
        <v>102</v>
      </c>
      <c r="G3425" s="93">
        <v>633</v>
      </c>
      <c r="H3425" s="93">
        <v>4887</v>
      </c>
      <c r="I3425" s="93">
        <v>4</v>
      </c>
      <c r="J3425" s="93">
        <v>25</v>
      </c>
      <c r="K3425" s="93">
        <v>637</v>
      </c>
      <c r="L3425" s="93">
        <v>4912</v>
      </c>
      <c r="M3425" s="93">
        <v>5549</v>
      </c>
      <c r="N3425" s="93">
        <v>12653</v>
      </c>
      <c r="O3425" s="93">
        <v>1729</v>
      </c>
      <c r="P3425" s="93">
        <v>10837</v>
      </c>
      <c r="Q3425" s="93">
        <v>12566</v>
      </c>
      <c r="R3425" s="93">
        <v>15</v>
      </c>
      <c r="S3425" s="93">
        <v>72</v>
      </c>
      <c r="T3425" s="93">
        <v>87</v>
      </c>
      <c r="U3425" s="93">
        <v>1744</v>
      </c>
      <c r="V3425" s="93">
        <v>10909</v>
      </c>
      <c r="W3425" s="158">
        <v>1677789</v>
      </c>
      <c r="X3425" s="158">
        <v>8810</v>
      </c>
      <c r="Y3425" s="158">
        <v>1686599</v>
      </c>
      <c r="Z3425" s="28">
        <v>0.9726027397260274</v>
      </c>
      <c r="AA3425" s="28">
        <v>0.90540540540540537</v>
      </c>
      <c r="AB3425" s="111">
        <v>7</v>
      </c>
      <c r="AC3425" s="28">
        <v>0.28599999999999998</v>
      </c>
      <c r="AD3425" s="28">
        <v>0.1439</v>
      </c>
      <c r="AE3425" s="139">
        <v>400</v>
      </c>
      <c r="AF3425" s="139">
        <v>105</v>
      </c>
      <c r="AG3425" s="93">
        <v>591</v>
      </c>
      <c r="AH3425" s="93">
        <v>1312</v>
      </c>
    </row>
    <row r="3426" spans="1:34">
      <c r="A3426" s="13" t="s">
        <v>165</v>
      </c>
      <c r="B3426" s="14" t="s">
        <v>75</v>
      </c>
      <c r="C3426" s="14" t="s">
        <v>65</v>
      </c>
      <c r="D3426" s="14">
        <v>2016</v>
      </c>
      <c r="E3426" s="14">
        <v>2017</v>
      </c>
      <c r="F3426" s="14" t="s">
        <v>102</v>
      </c>
      <c r="G3426" s="93">
        <v>491</v>
      </c>
      <c r="H3426" s="93">
        <v>3928</v>
      </c>
      <c r="I3426" s="93">
        <v>0</v>
      </c>
      <c r="J3426" s="93">
        <v>11</v>
      </c>
      <c r="K3426" s="93">
        <v>491</v>
      </c>
      <c r="L3426" s="93">
        <v>3939</v>
      </c>
      <c r="M3426" s="93">
        <v>4430</v>
      </c>
      <c r="N3426" s="93">
        <v>9600</v>
      </c>
      <c r="O3426" s="93">
        <v>1288</v>
      </c>
      <c r="P3426" s="93">
        <v>8270</v>
      </c>
      <c r="Q3426" s="93">
        <v>9558</v>
      </c>
      <c r="R3426" s="93">
        <v>0</v>
      </c>
      <c r="S3426" s="93">
        <v>42</v>
      </c>
      <c r="T3426" s="93">
        <v>42</v>
      </c>
      <c r="U3426" s="93">
        <v>1288</v>
      </c>
      <c r="V3426" s="93">
        <v>8312</v>
      </c>
      <c r="W3426" s="158">
        <v>1228675</v>
      </c>
      <c r="X3426" s="158">
        <v>5632</v>
      </c>
      <c r="Y3426" s="158">
        <v>1234307</v>
      </c>
      <c r="Z3426" s="28">
        <v>0.9</v>
      </c>
      <c r="AA3426" s="28">
        <v>0.97345132743362828</v>
      </c>
      <c r="AB3426" s="111">
        <v>7</v>
      </c>
      <c r="AC3426" s="28">
        <v>0.28599999999999998</v>
      </c>
      <c r="AD3426" s="28">
        <v>0.1439</v>
      </c>
      <c r="AE3426" s="139">
        <v>344</v>
      </c>
      <c r="AF3426" s="139">
        <v>46</v>
      </c>
      <c r="AG3426" s="93">
        <v>407</v>
      </c>
      <c r="AH3426" s="93">
        <v>883</v>
      </c>
    </row>
    <row r="3427" spans="1:34">
      <c r="A3427" s="13" t="s">
        <v>166</v>
      </c>
      <c r="B3427" s="14" t="s">
        <v>75</v>
      </c>
      <c r="C3427" s="14" t="s">
        <v>65</v>
      </c>
      <c r="D3427" s="14">
        <v>2016</v>
      </c>
      <c r="E3427" s="14">
        <v>2017</v>
      </c>
      <c r="F3427" s="14" t="s">
        <v>102</v>
      </c>
      <c r="G3427" s="93">
        <v>55</v>
      </c>
      <c r="H3427" s="93">
        <v>944</v>
      </c>
      <c r="I3427" s="93">
        <v>0</v>
      </c>
      <c r="J3427" s="93">
        <v>0</v>
      </c>
      <c r="K3427" s="93">
        <v>55</v>
      </c>
      <c r="L3427" s="93">
        <v>944</v>
      </c>
      <c r="M3427" s="93">
        <v>999</v>
      </c>
      <c r="N3427" s="93">
        <v>1721</v>
      </c>
      <c r="O3427" s="93">
        <v>131</v>
      </c>
      <c r="P3427" s="93">
        <v>1589</v>
      </c>
      <c r="Q3427" s="93">
        <v>1720</v>
      </c>
      <c r="R3427" s="93">
        <v>0</v>
      </c>
      <c r="S3427" s="93">
        <v>1</v>
      </c>
      <c r="T3427" s="93">
        <v>1</v>
      </c>
      <c r="U3427" s="93">
        <v>131</v>
      </c>
      <c r="V3427" s="93">
        <v>1590</v>
      </c>
      <c r="W3427" s="158">
        <v>242141</v>
      </c>
      <c r="X3427" s="158">
        <v>154</v>
      </c>
      <c r="Y3427" s="158">
        <v>242295</v>
      </c>
      <c r="Z3427" s="28">
        <v>0.95522388059701491</v>
      </c>
      <c r="AA3427" s="28">
        <v>0.43859649122807015</v>
      </c>
      <c r="AB3427" s="111">
        <v>7</v>
      </c>
      <c r="AC3427" s="28">
        <v>0.28599999999999998</v>
      </c>
      <c r="AD3427" s="28">
        <v>0.1439</v>
      </c>
      <c r="AE3427" s="139">
        <v>104</v>
      </c>
      <c r="AF3427" s="139">
        <v>7</v>
      </c>
      <c r="AG3427" s="93">
        <v>28</v>
      </c>
      <c r="AH3427" s="93">
        <v>41</v>
      </c>
    </row>
    <row r="3428" spans="1:34">
      <c r="A3428" s="13" t="s">
        <v>167</v>
      </c>
      <c r="B3428" s="14" t="s">
        <v>74</v>
      </c>
      <c r="C3428" s="14" t="s">
        <v>65</v>
      </c>
      <c r="D3428" s="14">
        <v>2016</v>
      </c>
      <c r="E3428" s="14">
        <v>2017</v>
      </c>
      <c r="F3428" s="14" t="s">
        <v>102</v>
      </c>
      <c r="G3428" s="93">
        <v>7346</v>
      </c>
      <c r="H3428" s="93">
        <v>43845</v>
      </c>
      <c r="I3428" s="93">
        <v>19</v>
      </c>
      <c r="J3428" s="93">
        <v>413</v>
      </c>
      <c r="K3428" s="93">
        <v>7365</v>
      </c>
      <c r="L3428" s="93">
        <v>44258</v>
      </c>
      <c r="M3428" s="93">
        <v>51623</v>
      </c>
      <c r="N3428" s="93">
        <v>119982</v>
      </c>
      <c r="O3428" s="93">
        <v>20126</v>
      </c>
      <c r="P3428" s="93">
        <v>98727</v>
      </c>
      <c r="Q3428" s="93">
        <v>118853</v>
      </c>
      <c r="R3428" s="93">
        <v>62</v>
      </c>
      <c r="S3428" s="93">
        <v>1067</v>
      </c>
      <c r="T3428" s="93">
        <v>1129</v>
      </c>
      <c r="U3428" s="93">
        <v>20188</v>
      </c>
      <c r="V3428" s="93">
        <v>99794</v>
      </c>
      <c r="W3428" s="158">
        <v>16073131</v>
      </c>
      <c r="X3428" s="158">
        <v>125091</v>
      </c>
      <c r="Y3428" s="158">
        <v>16198222</v>
      </c>
      <c r="Z3428" s="28">
        <v>0.96122778675282716</v>
      </c>
      <c r="AA3428" s="28">
        <v>0.94670542635658916</v>
      </c>
      <c r="AB3428" s="111">
        <v>2</v>
      </c>
      <c r="AC3428" s="28">
        <v>0</v>
      </c>
      <c r="AD3428" s="28">
        <v>2.4E-2</v>
      </c>
      <c r="AE3428" s="139">
        <v>2527</v>
      </c>
      <c r="AF3428" s="139">
        <v>351</v>
      </c>
      <c r="AG3428" s="93">
        <v>7811</v>
      </c>
      <c r="AH3428" s="93">
        <v>18552</v>
      </c>
    </row>
    <row r="3429" spans="1:34">
      <c r="A3429" s="13" t="s">
        <v>168</v>
      </c>
      <c r="B3429" s="14" t="s">
        <v>75</v>
      </c>
      <c r="C3429" s="14" t="s">
        <v>65</v>
      </c>
      <c r="D3429" s="14">
        <v>2016</v>
      </c>
      <c r="E3429" s="14">
        <v>2017</v>
      </c>
      <c r="F3429" s="14" t="s">
        <v>102</v>
      </c>
      <c r="G3429" s="93">
        <v>275</v>
      </c>
      <c r="H3429" s="93">
        <v>2814</v>
      </c>
      <c r="I3429" s="93">
        <v>0</v>
      </c>
      <c r="J3429" s="93">
        <v>4</v>
      </c>
      <c r="K3429" s="93">
        <v>275</v>
      </c>
      <c r="L3429" s="93">
        <v>2818</v>
      </c>
      <c r="M3429" s="93">
        <v>3093</v>
      </c>
      <c r="N3429" s="93">
        <v>5358</v>
      </c>
      <c r="O3429" s="93">
        <v>679</v>
      </c>
      <c r="P3429" s="93">
        <v>4667</v>
      </c>
      <c r="Q3429" s="93">
        <v>5346</v>
      </c>
      <c r="R3429" s="93">
        <v>1</v>
      </c>
      <c r="S3429" s="93">
        <v>11</v>
      </c>
      <c r="T3429" s="93">
        <v>12</v>
      </c>
      <c r="U3429" s="93">
        <v>680</v>
      </c>
      <c r="V3429" s="93">
        <v>4678</v>
      </c>
      <c r="W3429" s="158">
        <v>711531</v>
      </c>
      <c r="X3429" s="158">
        <v>756</v>
      </c>
      <c r="Y3429" s="158">
        <v>712287</v>
      </c>
      <c r="Z3429" s="28">
        <v>0.97872340425531912</v>
      </c>
      <c r="AA3429" s="28">
        <v>0.98863636363636365</v>
      </c>
      <c r="AB3429" s="111">
        <v>7</v>
      </c>
      <c r="AC3429" s="28">
        <v>0.28599999999999998</v>
      </c>
      <c r="AD3429" s="28">
        <v>0.1439</v>
      </c>
      <c r="AE3429" s="139">
        <v>215</v>
      </c>
      <c r="AF3429" s="139">
        <v>35</v>
      </c>
      <c r="AG3429" s="93">
        <v>93</v>
      </c>
      <c r="AH3429" s="93">
        <v>148</v>
      </c>
    </row>
    <row r="3430" spans="1:34">
      <c r="A3430" s="13" t="s">
        <v>169</v>
      </c>
      <c r="B3430" s="14" t="s">
        <v>74</v>
      </c>
      <c r="C3430" s="14" t="s">
        <v>65</v>
      </c>
      <c r="D3430" s="14">
        <v>2016</v>
      </c>
      <c r="E3430" s="14">
        <v>2017</v>
      </c>
      <c r="F3430" s="14" t="s">
        <v>102</v>
      </c>
      <c r="G3430" s="93">
        <v>2835</v>
      </c>
      <c r="H3430" s="93">
        <v>34035</v>
      </c>
      <c r="I3430" s="93">
        <v>11</v>
      </c>
      <c r="J3430" s="93">
        <v>307</v>
      </c>
      <c r="K3430" s="93">
        <v>2846</v>
      </c>
      <c r="L3430" s="93">
        <v>34342</v>
      </c>
      <c r="M3430" s="93">
        <v>37188</v>
      </c>
      <c r="N3430" s="93">
        <v>74515</v>
      </c>
      <c r="O3430" s="93">
        <v>7330</v>
      </c>
      <c r="P3430" s="93">
        <v>66539</v>
      </c>
      <c r="Q3430" s="93">
        <v>73869</v>
      </c>
      <c r="R3430" s="93">
        <v>34</v>
      </c>
      <c r="S3430" s="93">
        <v>612</v>
      </c>
      <c r="T3430" s="93">
        <v>646</v>
      </c>
      <c r="U3430" s="93">
        <v>7364</v>
      </c>
      <c r="V3430" s="93">
        <v>67151</v>
      </c>
      <c r="W3430" s="158">
        <v>10054631</v>
      </c>
      <c r="X3430" s="158">
        <v>127221</v>
      </c>
      <c r="Y3430" s="158">
        <v>10181852</v>
      </c>
      <c r="Z3430" s="28">
        <v>0.99383753501400562</v>
      </c>
      <c r="AA3430" s="28">
        <v>0.97660098522167482</v>
      </c>
      <c r="AB3430" s="111">
        <v>1</v>
      </c>
      <c r="AC3430" s="28">
        <v>0</v>
      </c>
      <c r="AD3430" s="28">
        <v>0.15479999999999999</v>
      </c>
      <c r="AE3430" s="139">
        <v>3087</v>
      </c>
      <c r="AF3430" s="139">
        <v>552</v>
      </c>
      <c r="AG3430" s="93">
        <v>6813</v>
      </c>
      <c r="AH3430" s="93">
        <v>15640</v>
      </c>
    </row>
    <row r="3431" spans="1:34">
      <c r="A3431" s="13" t="s">
        <v>170</v>
      </c>
      <c r="B3431" s="14" t="s">
        <v>74</v>
      </c>
      <c r="C3431" s="14" t="s">
        <v>65</v>
      </c>
      <c r="D3431" s="14">
        <v>2016</v>
      </c>
      <c r="E3431" s="14">
        <v>2017</v>
      </c>
      <c r="F3431" s="14" t="s">
        <v>102</v>
      </c>
      <c r="G3431" s="93">
        <v>899</v>
      </c>
      <c r="H3431" s="93">
        <v>9413</v>
      </c>
      <c r="I3431" s="93">
        <v>16</v>
      </c>
      <c r="J3431" s="93">
        <v>112</v>
      </c>
      <c r="K3431" s="93">
        <v>915</v>
      </c>
      <c r="L3431" s="93">
        <v>9525</v>
      </c>
      <c r="M3431" s="93">
        <v>10440</v>
      </c>
      <c r="N3431" s="93">
        <v>20333</v>
      </c>
      <c r="O3431" s="93">
        <v>2363</v>
      </c>
      <c r="P3431" s="93">
        <v>17606</v>
      </c>
      <c r="Q3431" s="93">
        <v>19969</v>
      </c>
      <c r="R3431" s="93">
        <v>64</v>
      </c>
      <c r="S3431" s="93">
        <v>300</v>
      </c>
      <c r="T3431" s="93">
        <v>364</v>
      </c>
      <c r="U3431" s="93">
        <v>2427</v>
      </c>
      <c r="V3431" s="93">
        <v>17906</v>
      </c>
      <c r="W3431" s="158">
        <v>2696763</v>
      </c>
      <c r="X3431" s="158">
        <v>43150</v>
      </c>
      <c r="Y3431" s="158">
        <v>2739913</v>
      </c>
      <c r="Z3431" s="28">
        <v>0.95238095238095233</v>
      </c>
      <c r="AA3431" s="28">
        <v>0.96120689655172409</v>
      </c>
      <c r="AB3431" s="111">
        <v>7</v>
      </c>
      <c r="AC3431" s="28">
        <v>0.28599999999999998</v>
      </c>
      <c r="AD3431" s="28">
        <v>0.1439</v>
      </c>
      <c r="AE3431" s="139">
        <v>820</v>
      </c>
      <c r="AF3431" s="139">
        <v>64</v>
      </c>
      <c r="AG3431" s="93">
        <v>891</v>
      </c>
      <c r="AH3431" s="93">
        <v>1809</v>
      </c>
    </row>
    <row r="3432" spans="1:34">
      <c r="A3432" s="13" t="s">
        <v>171</v>
      </c>
      <c r="B3432" s="14" t="s">
        <v>75</v>
      </c>
      <c r="C3432" s="14" t="s">
        <v>65</v>
      </c>
      <c r="D3432" s="14">
        <v>2016</v>
      </c>
      <c r="E3432" s="14">
        <v>2017</v>
      </c>
      <c r="F3432" s="14" t="s">
        <v>102</v>
      </c>
      <c r="G3432" s="93">
        <v>795</v>
      </c>
      <c r="H3432" s="93">
        <v>5255</v>
      </c>
      <c r="I3432" s="93">
        <v>2</v>
      </c>
      <c r="J3432" s="93">
        <v>9</v>
      </c>
      <c r="K3432" s="93">
        <v>797</v>
      </c>
      <c r="L3432" s="93">
        <v>5264</v>
      </c>
      <c r="M3432" s="93">
        <v>6061</v>
      </c>
      <c r="N3432" s="93">
        <v>13125</v>
      </c>
      <c r="O3432" s="93">
        <v>2126</v>
      </c>
      <c r="P3432" s="93">
        <v>10957</v>
      </c>
      <c r="Q3432" s="93">
        <v>13083</v>
      </c>
      <c r="R3432" s="93">
        <v>7</v>
      </c>
      <c r="S3432" s="93">
        <v>35</v>
      </c>
      <c r="T3432" s="93">
        <v>42</v>
      </c>
      <c r="U3432" s="93">
        <v>2133</v>
      </c>
      <c r="V3432" s="93">
        <v>10992</v>
      </c>
      <c r="W3432" s="158">
        <v>1784768</v>
      </c>
      <c r="X3432" s="158">
        <v>4505</v>
      </c>
      <c r="Y3432" s="158">
        <v>1789273</v>
      </c>
      <c r="Z3432" s="28">
        <v>0.99567099567099571</v>
      </c>
      <c r="AA3432" s="28">
        <v>0.96756756756756757</v>
      </c>
      <c r="AB3432" s="111">
        <v>7</v>
      </c>
      <c r="AC3432" s="28">
        <v>0.28599999999999998</v>
      </c>
      <c r="AD3432" s="28">
        <v>0.1439</v>
      </c>
      <c r="AE3432" s="139">
        <v>423</v>
      </c>
      <c r="AF3432" s="139">
        <v>94</v>
      </c>
      <c r="AG3432" s="93">
        <v>466</v>
      </c>
      <c r="AH3432" s="93">
        <v>959</v>
      </c>
    </row>
    <row r="3433" spans="1:34">
      <c r="A3433" s="51" t="s">
        <v>172</v>
      </c>
      <c r="B3433" s="14" t="s">
        <v>66</v>
      </c>
      <c r="C3433" s="14" t="s">
        <v>188</v>
      </c>
      <c r="D3433" s="14">
        <v>2016</v>
      </c>
      <c r="E3433" s="14">
        <v>2017</v>
      </c>
      <c r="F3433" s="14" t="s">
        <v>102</v>
      </c>
      <c r="G3433" s="93">
        <v>258944</v>
      </c>
      <c r="H3433" s="93">
        <v>1779583</v>
      </c>
      <c r="I3433" s="93">
        <v>2225</v>
      </c>
      <c r="J3433" s="93">
        <v>17839</v>
      </c>
      <c r="K3433" s="93">
        <v>261169</v>
      </c>
      <c r="L3433" s="93">
        <v>1797422</v>
      </c>
      <c r="M3433" s="93">
        <v>2058591</v>
      </c>
      <c r="N3433" s="93">
        <v>4291829</v>
      </c>
      <c r="O3433" s="93">
        <v>680174</v>
      </c>
      <c r="P3433" s="93">
        <v>3565327</v>
      </c>
      <c r="Q3433" s="93">
        <v>4245501</v>
      </c>
      <c r="R3433" s="93">
        <v>7128</v>
      </c>
      <c r="S3433" s="93">
        <v>39200</v>
      </c>
      <c r="T3433" s="93">
        <v>46328</v>
      </c>
      <c r="U3433" s="93">
        <v>687302</v>
      </c>
      <c r="V3433" s="93">
        <v>3604527</v>
      </c>
      <c r="W3433" s="158">
        <v>584355895</v>
      </c>
      <c r="X3433" s="158">
        <v>5533296</v>
      </c>
      <c r="Y3433" s="158">
        <v>589889191</v>
      </c>
      <c r="Z3433" s="28">
        <v>0.97710337802677172</v>
      </c>
      <c r="AA3433" s="28">
        <v>0.92620202737348634</v>
      </c>
      <c r="AB3433" s="111">
        <v>165</v>
      </c>
      <c r="AC3433" s="28">
        <v>0.41799999999999998</v>
      </c>
      <c r="AD3433" s="28">
        <v>8.4199999999999997E-2</v>
      </c>
      <c r="AE3433" s="139">
        <v>132858</v>
      </c>
      <c r="AF3433" s="139">
        <v>30525</v>
      </c>
      <c r="AG3433" s="93">
        <v>296961</v>
      </c>
      <c r="AH3433" s="93">
        <v>634285</v>
      </c>
    </row>
    <row r="3434" spans="1:34">
      <c r="A3434" s="51" t="s">
        <v>173</v>
      </c>
      <c r="B3434" s="14" t="s">
        <v>74</v>
      </c>
      <c r="C3434" s="14" t="s">
        <v>188</v>
      </c>
      <c r="D3434" s="14">
        <v>2016</v>
      </c>
      <c r="E3434" s="14">
        <v>2017</v>
      </c>
      <c r="F3434" s="14" t="s">
        <v>102</v>
      </c>
      <c r="G3434" s="93">
        <v>5982</v>
      </c>
      <c r="H3434" s="93">
        <v>52233</v>
      </c>
      <c r="I3434" s="93">
        <v>96</v>
      </c>
      <c r="J3434" s="93">
        <v>1171</v>
      </c>
      <c r="K3434" s="93">
        <v>6078</v>
      </c>
      <c r="L3434" s="93">
        <v>53404</v>
      </c>
      <c r="M3434" s="93">
        <v>59482</v>
      </c>
      <c r="N3434" s="93">
        <v>114093</v>
      </c>
      <c r="O3434" s="93">
        <v>13902</v>
      </c>
      <c r="P3434" s="93">
        <v>97202</v>
      </c>
      <c r="Q3434" s="93">
        <v>111104</v>
      </c>
      <c r="R3434" s="93">
        <v>337</v>
      </c>
      <c r="S3434" s="93">
        <v>2652</v>
      </c>
      <c r="T3434" s="93">
        <v>2989</v>
      </c>
      <c r="U3434" s="93">
        <v>14239</v>
      </c>
      <c r="V3434" s="93">
        <v>99854</v>
      </c>
      <c r="W3434" s="158">
        <v>15696711</v>
      </c>
      <c r="X3434" s="158">
        <v>341809</v>
      </c>
      <c r="Y3434" s="158">
        <v>16038520</v>
      </c>
      <c r="Z3434" s="28">
        <v>0.99551166965888693</v>
      </c>
      <c r="AA3434" s="28">
        <v>0.97435897435897434</v>
      </c>
      <c r="AB3434" s="111">
        <v>4</v>
      </c>
      <c r="AC3434" s="28">
        <v>0.5</v>
      </c>
      <c r="AD3434" s="28">
        <v>7.9799999999999996E-2</v>
      </c>
      <c r="AE3434" s="139">
        <v>3910</v>
      </c>
      <c r="AF3434" s="139">
        <v>1101</v>
      </c>
      <c r="AG3434" s="93">
        <v>7755</v>
      </c>
      <c r="AH3434" s="93">
        <v>15050</v>
      </c>
    </row>
    <row r="3435" spans="1:34">
      <c r="A3435" s="51" t="s">
        <v>174</v>
      </c>
      <c r="B3435" s="14" t="s">
        <v>75</v>
      </c>
      <c r="C3435" s="14" t="s">
        <v>188</v>
      </c>
      <c r="D3435" s="14">
        <v>2016</v>
      </c>
      <c r="E3435" s="14">
        <v>2017</v>
      </c>
      <c r="F3435" s="14" t="s">
        <v>102</v>
      </c>
      <c r="G3435" s="93">
        <v>1</v>
      </c>
      <c r="H3435" s="93">
        <v>89</v>
      </c>
      <c r="I3435" s="93">
        <v>0</v>
      </c>
      <c r="J3435" s="93">
        <v>0</v>
      </c>
      <c r="K3435" s="93">
        <v>1</v>
      </c>
      <c r="L3435" s="93">
        <v>89</v>
      </c>
      <c r="M3435" s="93">
        <v>90</v>
      </c>
      <c r="N3435" s="93">
        <v>146</v>
      </c>
      <c r="O3435" s="93">
        <v>1</v>
      </c>
      <c r="P3435" s="93">
        <v>145</v>
      </c>
      <c r="Q3435" s="93">
        <v>146</v>
      </c>
      <c r="R3435" s="93">
        <v>0</v>
      </c>
      <c r="S3435" s="93">
        <v>0</v>
      </c>
      <c r="T3435" s="93">
        <v>0</v>
      </c>
      <c r="U3435" s="93">
        <v>1</v>
      </c>
      <c r="V3435" s="93">
        <v>145</v>
      </c>
      <c r="W3435" s="158">
        <v>17327</v>
      </c>
      <c r="X3435" s="158">
        <v>0</v>
      </c>
      <c r="Y3435" s="158">
        <v>17327</v>
      </c>
      <c r="Z3435" s="28">
        <v>1</v>
      </c>
      <c r="AA3435" s="28">
        <v>0.33333333333333331</v>
      </c>
      <c r="AB3435" s="111">
        <v>13</v>
      </c>
      <c r="AC3435" s="28">
        <v>0.308</v>
      </c>
      <c r="AD3435" s="28">
        <v>9.6699999999999994E-2</v>
      </c>
      <c r="AE3435" s="139">
        <v>6</v>
      </c>
      <c r="AF3435" s="139">
        <v>0</v>
      </c>
      <c r="AG3435" s="93">
        <v>3</v>
      </c>
      <c r="AH3435" s="93">
        <v>3</v>
      </c>
    </row>
    <row r="3436" spans="1:34">
      <c r="A3436" s="51" t="s">
        <v>175</v>
      </c>
      <c r="B3436" s="14" t="s">
        <v>75</v>
      </c>
      <c r="C3436" s="14" t="s">
        <v>188</v>
      </c>
      <c r="D3436" s="14">
        <v>2016</v>
      </c>
      <c r="E3436" s="14">
        <v>2017</v>
      </c>
      <c r="F3436" s="14" t="s">
        <v>102</v>
      </c>
      <c r="G3436" s="93">
        <v>136</v>
      </c>
      <c r="H3436" s="93">
        <v>1599</v>
      </c>
      <c r="I3436" s="93">
        <v>0</v>
      </c>
      <c r="J3436" s="93">
        <v>1</v>
      </c>
      <c r="K3436" s="93">
        <v>136</v>
      </c>
      <c r="L3436" s="93">
        <v>1600</v>
      </c>
      <c r="M3436" s="93">
        <v>1736</v>
      </c>
      <c r="N3436" s="93">
        <v>3239</v>
      </c>
      <c r="O3436" s="93">
        <v>348</v>
      </c>
      <c r="P3436" s="93">
        <v>2889</v>
      </c>
      <c r="Q3436" s="93">
        <v>3237</v>
      </c>
      <c r="R3436" s="93">
        <v>0</v>
      </c>
      <c r="S3436" s="93">
        <v>2</v>
      </c>
      <c r="T3436" s="93">
        <v>2</v>
      </c>
      <c r="U3436" s="93">
        <v>348</v>
      </c>
      <c r="V3436" s="93">
        <v>2891</v>
      </c>
      <c r="W3436" s="158">
        <v>424999</v>
      </c>
      <c r="X3436" s="158">
        <v>41</v>
      </c>
      <c r="Y3436" s="158">
        <v>425040</v>
      </c>
      <c r="Z3436" s="28">
        <v>0.9550561797752809</v>
      </c>
      <c r="AA3436" s="28">
        <v>0.98333333333333328</v>
      </c>
      <c r="AB3436" s="111">
        <v>13</v>
      </c>
      <c r="AC3436" s="28">
        <v>0.308</v>
      </c>
      <c r="AD3436" s="28">
        <v>9.6699999999999994E-2</v>
      </c>
      <c r="AE3436" s="139">
        <v>136</v>
      </c>
      <c r="AF3436" s="139">
        <v>22</v>
      </c>
      <c r="AG3436" s="93">
        <v>48</v>
      </c>
      <c r="AH3436" s="93">
        <v>84</v>
      </c>
    </row>
    <row r="3437" spans="1:34">
      <c r="A3437" s="51" t="s">
        <v>176</v>
      </c>
      <c r="B3437" s="14" t="s">
        <v>75</v>
      </c>
      <c r="C3437" s="14" t="s">
        <v>188</v>
      </c>
      <c r="D3437" s="14">
        <v>2016</v>
      </c>
      <c r="E3437" s="14">
        <v>2017</v>
      </c>
      <c r="F3437" s="14" t="s">
        <v>102</v>
      </c>
      <c r="G3437" s="93">
        <v>1704</v>
      </c>
      <c r="H3437" s="93">
        <v>15103</v>
      </c>
      <c r="I3437" s="93">
        <v>4</v>
      </c>
      <c r="J3437" s="93">
        <v>43</v>
      </c>
      <c r="K3437" s="93">
        <v>1708</v>
      </c>
      <c r="L3437" s="93">
        <v>15146</v>
      </c>
      <c r="M3437" s="93">
        <v>16854</v>
      </c>
      <c r="N3437" s="93">
        <v>31626</v>
      </c>
      <c r="O3437" s="93">
        <v>4226</v>
      </c>
      <c r="P3437" s="93">
        <v>27313</v>
      </c>
      <c r="Q3437" s="93">
        <v>31539</v>
      </c>
      <c r="R3437" s="93">
        <v>7</v>
      </c>
      <c r="S3437" s="93">
        <v>80</v>
      </c>
      <c r="T3437" s="93">
        <v>87</v>
      </c>
      <c r="U3437" s="93">
        <v>4233</v>
      </c>
      <c r="V3437" s="93">
        <v>27393</v>
      </c>
      <c r="W3437" s="158">
        <v>4306788</v>
      </c>
      <c r="X3437" s="158">
        <v>13581</v>
      </c>
      <c r="Y3437" s="158">
        <v>4320369</v>
      </c>
      <c r="Z3437" s="28">
        <v>0.86189889025893962</v>
      </c>
      <c r="AA3437" s="28">
        <v>0.95090909090909093</v>
      </c>
      <c r="AB3437" s="111">
        <v>13</v>
      </c>
      <c r="AC3437" s="28">
        <v>0.308</v>
      </c>
      <c r="AD3437" s="28">
        <v>9.6699999999999994E-2</v>
      </c>
      <c r="AE3437" s="139">
        <v>1285</v>
      </c>
      <c r="AF3437" s="139">
        <v>446</v>
      </c>
      <c r="AG3437" s="93">
        <v>835</v>
      </c>
      <c r="AH3437" s="93">
        <v>1456</v>
      </c>
    </row>
    <row r="3438" spans="1:34">
      <c r="A3438" s="51" t="s">
        <v>177</v>
      </c>
      <c r="B3438" s="14" t="s">
        <v>75</v>
      </c>
      <c r="C3438" s="14" t="s">
        <v>188</v>
      </c>
      <c r="D3438" s="14">
        <v>2016</v>
      </c>
      <c r="E3438" s="14">
        <v>2017</v>
      </c>
      <c r="F3438" s="14" t="s">
        <v>102</v>
      </c>
      <c r="G3438" s="93">
        <v>185</v>
      </c>
      <c r="H3438" s="93">
        <v>2657</v>
      </c>
      <c r="I3438" s="93">
        <v>0</v>
      </c>
      <c r="J3438" s="93">
        <v>9</v>
      </c>
      <c r="K3438" s="93">
        <v>185</v>
      </c>
      <c r="L3438" s="93">
        <v>2666</v>
      </c>
      <c r="M3438" s="93">
        <v>2851</v>
      </c>
      <c r="N3438" s="93">
        <v>5182</v>
      </c>
      <c r="O3438" s="93">
        <v>490</v>
      </c>
      <c r="P3438" s="93">
        <v>4672</v>
      </c>
      <c r="Q3438" s="93">
        <v>5162</v>
      </c>
      <c r="R3438" s="93">
        <v>0</v>
      </c>
      <c r="S3438" s="93">
        <v>20</v>
      </c>
      <c r="T3438" s="93">
        <v>20</v>
      </c>
      <c r="U3438" s="93">
        <v>490</v>
      </c>
      <c r="V3438" s="93">
        <v>4692</v>
      </c>
      <c r="W3438" s="158">
        <v>690766</v>
      </c>
      <c r="X3438" s="158">
        <v>2435</v>
      </c>
      <c r="Y3438" s="158">
        <v>693201</v>
      </c>
      <c r="Z3438" s="28">
        <v>0.96551724137931039</v>
      </c>
      <c r="AA3438" s="28">
        <v>0.93939393939393945</v>
      </c>
      <c r="AB3438" s="111">
        <v>13</v>
      </c>
      <c r="AC3438" s="28">
        <v>0.308</v>
      </c>
      <c r="AD3438" s="28">
        <v>9.6699999999999994E-2</v>
      </c>
      <c r="AE3438" s="139">
        <v>212</v>
      </c>
      <c r="AF3438" s="139">
        <v>30</v>
      </c>
      <c r="AG3438" s="93">
        <v>64</v>
      </c>
      <c r="AH3438" s="93">
        <v>118</v>
      </c>
    </row>
    <row r="3439" spans="1:34">
      <c r="A3439" s="51" t="s">
        <v>178</v>
      </c>
      <c r="B3439" s="14" t="s">
        <v>75</v>
      </c>
      <c r="C3439" s="14" t="s">
        <v>188</v>
      </c>
      <c r="D3439" s="14">
        <v>2016</v>
      </c>
      <c r="E3439" s="14">
        <v>2017</v>
      </c>
      <c r="F3439" s="14" t="s">
        <v>102</v>
      </c>
      <c r="G3439" s="93">
        <v>71</v>
      </c>
      <c r="H3439" s="93">
        <v>559</v>
      </c>
      <c r="I3439" s="93">
        <v>0</v>
      </c>
      <c r="J3439" s="93">
        <v>2</v>
      </c>
      <c r="K3439" s="93">
        <v>71</v>
      </c>
      <c r="L3439" s="93">
        <v>561</v>
      </c>
      <c r="M3439" s="93">
        <v>632</v>
      </c>
      <c r="N3439" s="93">
        <v>1458</v>
      </c>
      <c r="O3439" s="93">
        <v>184</v>
      </c>
      <c r="P3439" s="93">
        <v>1270</v>
      </c>
      <c r="Q3439" s="93">
        <v>1454</v>
      </c>
      <c r="R3439" s="93">
        <v>1</v>
      </c>
      <c r="S3439" s="93">
        <v>3</v>
      </c>
      <c r="T3439" s="93">
        <v>4</v>
      </c>
      <c r="U3439" s="93">
        <v>185</v>
      </c>
      <c r="V3439" s="93">
        <v>1273</v>
      </c>
      <c r="W3439" s="158">
        <v>183122</v>
      </c>
      <c r="X3439" s="158">
        <v>381</v>
      </c>
      <c r="Y3439" s="158">
        <v>183503</v>
      </c>
      <c r="Z3439" s="28">
        <v>0.85714285714285721</v>
      </c>
      <c r="AA3439" s="28">
        <v>0.90476190476190477</v>
      </c>
      <c r="AB3439" s="111">
        <v>13</v>
      </c>
      <c r="AC3439" s="28">
        <v>0.308</v>
      </c>
      <c r="AD3439" s="28">
        <v>9.6699999999999994E-2</v>
      </c>
      <c r="AE3439" s="139">
        <v>76</v>
      </c>
      <c r="AF3439" s="139">
        <v>9</v>
      </c>
      <c r="AG3439" s="93">
        <v>102</v>
      </c>
      <c r="AH3439" s="93">
        <v>222</v>
      </c>
    </row>
    <row r="3440" spans="1:34">
      <c r="A3440" s="51" t="s">
        <v>179</v>
      </c>
      <c r="B3440" s="14" t="s">
        <v>74</v>
      </c>
      <c r="C3440" s="14" t="s">
        <v>188</v>
      </c>
      <c r="D3440" s="14">
        <v>2016</v>
      </c>
      <c r="E3440" s="14">
        <v>2017</v>
      </c>
      <c r="F3440" s="14" t="s">
        <v>102</v>
      </c>
      <c r="G3440" s="93">
        <v>3955</v>
      </c>
      <c r="H3440" s="93">
        <v>28387</v>
      </c>
      <c r="I3440" s="93">
        <v>39</v>
      </c>
      <c r="J3440" s="93">
        <v>266</v>
      </c>
      <c r="K3440" s="93">
        <v>3994</v>
      </c>
      <c r="L3440" s="93">
        <v>28653</v>
      </c>
      <c r="M3440" s="93">
        <v>32647</v>
      </c>
      <c r="N3440" s="93">
        <v>65640</v>
      </c>
      <c r="O3440" s="93">
        <v>9209</v>
      </c>
      <c r="P3440" s="93">
        <v>55609</v>
      </c>
      <c r="Q3440" s="93">
        <v>64818</v>
      </c>
      <c r="R3440" s="93">
        <v>143</v>
      </c>
      <c r="S3440" s="93">
        <v>679</v>
      </c>
      <c r="T3440" s="93">
        <v>822</v>
      </c>
      <c r="U3440" s="93">
        <v>9352</v>
      </c>
      <c r="V3440" s="93">
        <v>56288</v>
      </c>
      <c r="W3440" s="158">
        <v>9239906</v>
      </c>
      <c r="X3440" s="158">
        <v>83462</v>
      </c>
      <c r="Y3440" s="158">
        <v>9323368</v>
      </c>
      <c r="Z3440" s="28">
        <v>0.96088435374149661</v>
      </c>
      <c r="AA3440" s="28">
        <v>0.96709323583180984</v>
      </c>
      <c r="AB3440" s="111">
        <v>2</v>
      </c>
      <c r="AC3440" s="28">
        <v>0.5</v>
      </c>
      <c r="AD3440" s="28">
        <v>6.25E-2</v>
      </c>
      <c r="AE3440" s="139">
        <v>2028</v>
      </c>
      <c r="AF3440" s="139">
        <v>515</v>
      </c>
      <c r="AG3440" s="93">
        <v>4838</v>
      </c>
      <c r="AH3440" s="93">
        <v>9818</v>
      </c>
    </row>
    <row r="3441" spans="1:34">
      <c r="A3441" s="51" t="s">
        <v>180</v>
      </c>
      <c r="B3441" s="14" t="s">
        <v>75</v>
      </c>
      <c r="C3441" s="14" t="s">
        <v>188</v>
      </c>
      <c r="D3441" s="14">
        <v>2016</v>
      </c>
      <c r="E3441" s="14">
        <v>2017</v>
      </c>
      <c r="F3441" s="14" t="s">
        <v>102</v>
      </c>
      <c r="G3441" s="93">
        <v>383</v>
      </c>
      <c r="H3441" s="93">
        <v>2164</v>
      </c>
      <c r="I3441" s="93">
        <v>0</v>
      </c>
      <c r="J3441" s="93">
        <v>1</v>
      </c>
      <c r="K3441" s="93">
        <v>383</v>
      </c>
      <c r="L3441" s="93">
        <v>2165</v>
      </c>
      <c r="M3441" s="93">
        <v>2548</v>
      </c>
      <c r="N3441" s="93">
        <v>5228</v>
      </c>
      <c r="O3441" s="93">
        <v>1098</v>
      </c>
      <c r="P3441" s="93">
        <v>4128</v>
      </c>
      <c r="Q3441" s="93">
        <v>5226</v>
      </c>
      <c r="R3441" s="93">
        <v>0</v>
      </c>
      <c r="S3441" s="93">
        <v>2</v>
      </c>
      <c r="T3441" s="93">
        <v>2</v>
      </c>
      <c r="U3441" s="93">
        <v>1098</v>
      </c>
      <c r="V3441" s="93">
        <v>4130</v>
      </c>
      <c r="W3441" s="158">
        <v>695170</v>
      </c>
      <c r="X3441" s="158">
        <v>134</v>
      </c>
      <c r="Y3441" s="158">
        <v>695304</v>
      </c>
      <c r="Z3441" s="28">
        <v>0.98958333333333337</v>
      </c>
      <c r="AA3441" s="28">
        <v>0.8970588235294118</v>
      </c>
      <c r="AB3441" s="111">
        <v>13</v>
      </c>
      <c r="AC3441" s="28">
        <v>0.308</v>
      </c>
      <c r="AD3441" s="28">
        <v>9.6699999999999994E-2</v>
      </c>
      <c r="AE3441" s="139">
        <v>190</v>
      </c>
      <c r="AF3441" s="139">
        <v>10</v>
      </c>
      <c r="AG3441" s="93">
        <v>116</v>
      </c>
      <c r="AH3441" s="93">
        <v>214</v>
      </c>
    </row>
    <row r="3442" spans="1:34">
      <c r="A3442" s="51" t="s">
        <v>181</v>
      </c>
      <c r="B3442" s="14" t="s">
        <v>75</v>
      </c>
      <c r="C3442" s="14" t="s">
        <v>188</v>
      </c>
      <c r="D3442" s="14">
        <v>2016</v>
      </c>
      <c r="E3442" s="14">
        <v>2017</v>
      </c>
      <c r="F3442" s="14" t="s">
        <v>102</v>
      </c>
      <c r="G3442" s="93">
        <v>519</v>
      </c>
      <c r="H3442" s="93">
        <v>6477</v>
      </c>
      <c r="I3442" s="93">
        <v>1</v>
      </c>
      <c r="J3442" s="93">
        <v>19</v>
      </c>
      <c r="K3442" s="93">
        <v>520</v>
      </c>
      <c r="L3442" s="93">
        <v>6496</v>
      </c>
      <c r="M3442" s="93">
        <v>7016</v>
      </c>
      <c r="N3442" s="93">
        <v>12464</v>
      </c>
      <c r="O3442" s="93">
        <v>1262</v>
      </c>
      <c r="P3442" s="93">
        <v>11149</v>
      </c>
      <c r="Q3442" s="93">
        <v>12411</v>
      </c>
      <c r="R3442" s="93">
        <v>3</v>
      </c>
      <c r="S3442" s="93">
        <v>50</v>
      </c>
      <c r="T3442" s="93">
        <v>53</v>
      </c>
      <c r="U3442" s="93">
        <v>1265</v>
      </c>
      <c r="V3442" s="93">
        <v>11199</v>
      </c>
      <c r="W3442" s="158">
        <v>1684104</v>
      </c>
      <c r="X3442" s="158">
        <v>5289</v>
      </c>
      <c r="Y3442" s="158">
        <v>1689393</v>
      </c>
      <c r="Z3442" s="28">
        <v>0.94871794871794868</v>
      </c>
      <c r="AA3442" s="28">
        <v>0.96466431095406358</v>
      </c>
      <c r="AB3442" s="111">
        <v>13</v>
      </c>
      <c r="AC3442" s="28">
        <v>0.308</v>
      </c>
      <c r="AD3442" s="28">
        <v>9.6699999999999994E-2</v>
      </c>
      <c r="AE3442" s="139">
        <v>604</v>
      </c>
      <c r="AF3442" s="139">
        <v>120</v>
      </c>
      <c r="AG3442" s="93">
        <v>362</v>
      </c>
      <c r="AH3442" s="93">
        <v>722</v>
      </c>
    </row>
    <row r="3443" spans="1:34">
      <c r="A3443" s="13" t="s">
        <v>123</v>
      </c>
      <c r="B3443" s="14" t="s">
        <v>74</v>
      </c>
      <c r="C3443" s="14" t="s">
        <v>188</v>
      </c>
      <c r="D3443" s="14">
        <v>2016</v>
      </c>
      <c r="E3443" s="14">
        <v>2017</v>
      </c>
      <c r="F3443" s="14" t="s">
        <v>102</v>
      </c>
      <c r="G3443" s="93">
        <v>12639</v>
      </c>
      <c r="H3443" s="93">
        <v>86762</v>
      </c>
      <c r="I3443" s="93">
        <v>81</v>
      </c>
      <c r="J3443" s="93">
        <v>473</v>
      </c>
      <c r="K3443" s="93">
        <v>12720</v>
      </c>
      <c r="L3443" s="93">
        <v>87235</v>
      </c>
      <c r="M3443" s="93">
        <v>99955</v>
      </c>
      <c r="N3443" s="93">
        <v>231514</v>
      </c>
      <c r="O3443" s="93">
        <v>34251</v>
      </c>
      <c r="P3443" s="93">
        <v>195792</v>
      </c>
      <c r="Q3443" s="93">
        <v>230043</v>
      </c>
      <c r="R3443" s="93">
        <v>265</v>
      </c>
      <c r="S3443" s="93">
        <v>1206</v>
      </c>
      <c r="T3443" s="93">
        <v>1471</v>
      </c>
      <c r="U3443" s="93">
        <v>34516</v>
      </c>
      <c r="V3443" s="93">
        <v>196998</v>
      </c>
      <c r="W3443" s="158">
        <v>31262002</v>
      </c>
      <c r="X3443" s="158">
        <v>168043</v>
      </c>
      <c r="Y3443" s="158">
        <v>31430045</v>
      </c>
      <c r="Z3443" s="28">
        <v>0.95270479134466768</v>
      </c>
      <c r="AA3443" s="28">
        <v>0.92620387742338961</v>
      </c>
      <c r="AB3443" s="111">
        <v>8</v>
      </c>
      <c r="AC3443" s="28">
        <v>0.375</v>
      </c>
      <c r="AD3443" s="28">
        <v>5.7099999999999998E-2</v>
      </c>
      <c r="AE3443" s="139">
        <v>4958</v>
      </c>
      <c r="AF3443" s="139">
        <v>1654</v>
      </c>
      <c r="AG3443" s="93">
        <v>13202</v>
      </c>
      <c r="AH3443" s="93">
        <v>29850</v>
      </c>
    </row>
    <row r="3444" spans="1:34">
      <c r="A3444" s="13" t="s">
        <v>124</v>
      </c>
      <c r="B3444" s="14" t="s">
        <v>75</v>
      </c>
      <c r="C3444" s="14" t="s">
        <v>188</v>
      </c>
      <c r="D3444" s="14">
        <v>2016</v>
      </c>
      <c r="E3444" s="14">
        <v>2017</v>
      </c>
      <c r="F3444" s="14" t="s">
        <v>102</v>
      </c>
      <c r="G3444" s="93">
        <v>212</v>
      </c>
      <c r="H3444" s="93">
        <v>1313</v>
      </c>
      <c r="I3444" s="93">
        <v>1</v>
      </c>
      <c r="J3444" s="93">
        <v>2</v>
      </c>
      <c r="K3444" s="93">
        <v>213</v>
      </c>
      <c r="L3444" s="93">
        <v>1315</v>
      </c>
      <c r="M3444" s="93">
        <v>1528</v>
      </c>
      <c r="N3444" s="93">
        <v>3540</v>
      </c>
      <c r="O3444" s="93">
        <v>557</v>
      </c>
      <c r="P3444" s="93">
        <v>2973</v>
      </c>
      <c r="Q3444" s="93">
        <v>3530</v>
      </c>
      <c r="R3444" s="93">
        <v>2</v>
      </c>
      <c r="S3444" s="93">
        <v>8</v>
      </c>
      <c r="T3444" s="93">
        <v>10</v>
      </c>
      <c r="U3444" s="93">
        <v>559</v>
      </c>
      <c r="V3444" s="93">
        <v>2981</v>
      </c>
      <c r="W3444" s="158">
        <v>429985</v>
      </c>
      <c r="X3444" s="158">
        <v>523</v>
      </c>
      <c r="Y3444" s="158">
        <v>430508</v>
      </c>
      <c r="Z3444" s="28">
        <v>1</v>
      </c>
      <c r="AA3444" s="28">
        <v>1</v>
      </c>
      <c r="AB3444" s="111">
        <v>13</v>
      </c>
      <c r="AC3444" s="28">
        <v>0.308</v>
      </c>
      <c r="AD3444" s="28">
        <v>9.6699999999999994E-2</v>
      </c>
      <c r="AE3444" s="139">
        <v>115</v>
      </c>
      <c r="AF3444" s="139">
        <v>19</v>
      </c>
      <c r="AG3444" s="93">
        <v>191</v>
      </c>
      <c r="AH3444" s="93">
        <v>410</v>
      </c>
    </row>
    <row r="3445" spans="1:34">
      <c r="A3445" s="13" t="s">
        <v>125</v>
      </c>
      <c r="B3445" s="14" t="s">
        <v>75</v>
      </c>
      <c r="C3445" s="14" t="s">
        <v>188</v>
      </c>
      <c r="D3445" s="14">
        <v>2016</v>
      </c>
      <c r="E3445" s="14">
        <v>2017</v>
      </c>
      <c r="F3445" s="14" t="s">
        <v>102</v>
      </c>
      <c r="G3445" s="93">
        <v>874</v>
      </c>
      <c r="H3445" s="93">
        <v>11549</v>
      </c>
      <c r="I3445" s="93">
        <v>0</v>
      </c>
      <c r="J3445" s="93">
        <v>15</v>
      </c>
      <c r="K3445" s="93">
        <v>874</v>
      </c>
      <c r="L3445" s="93">
        <v>11564</v>
      </c>
      <c r="M3445" s="93">
        <v>12438</v>
      </c>
      <c r="N3445" s="93">
        <v>20906</v>
      </c>
      <c r="O3445" s="93">
        <v>2164</v>
      </c>
      <c r="P3445" s="93">
        <v>18704</v>
      </c>
      <c r="Q3445" s="93">
        <v>20868</v>
      </c>
      <c r="R3445" s="93">
        <v>0</v>
      </c>
      <c r="S3445" s="93">
        <v>38</v>
      </c>
      <c r="T3445" s="93">
        <v>38</v>
      </c>
      <c r="U3445" s="93">
        <v>2164</v>
      </c>
      <c r="V3445" s="93">
        <v>18742</v>
      </c>
      <c r="W3445" s="158">
        <v>2918810</v>
      </c>
      <c r="X3445" s="158">
        <v>5488</v>
      </c>
      <c r="Y3445" s="158">
        <v>2924298</v>
      </c>
      <c r="Z3445" s="28">
        <v>0.9850746268656716</v>
      </c>
      <c r="AA3445" s="28">
        <v>0.96713615023474175</v>
      </c>
      <c r="AB3445" s="111">
        <v>13</v>
      </c>
      <c r="AC3445" s="28">
        <v>0.308</v>
      </c>
      <c r="AD3445" s="28">
        <v>9.6699999999999994E-2</v>
      </c>
      <c r="AE3445" s="139">
        <v>1108</v>
      </c>
      <c r="AF3445" s="139">
        <v>236</v>
      </c>
      <c r="AG3445" s="93">
        <v>574</v>
      </c>
      <c r="AH3445" s="93">
        <v>1090</v>
      </c>
    </row>
    <row r="3446" spans="1:34">
      <c r="A3446" s="13" t="s">
        <v>126</v>
      </c>
      <c r="B3446" s="14" t="s">
        <v>75</v>
      </c>
      <c r="C3446" s="14" t="s">
        <v>188</v>
      </c>
      <c r="D3446" s="14">
        <v>2016</v>
      </c>
      <c r="E3446" s="14">
        <v>2017</v>
      </c>
      <c r="F3446" s="14" t="s">
        <v>102</v>
      </c>
      <c r="G3446" s="93">
        <v>2328</v>
      </c>
      <c r="H3446" s="93">
        <v>15218</v>
      </c>
      <c r="I3446" s="93">
        <v>14</v>
      </c>
      <c r="J3446" s="93">
        <v>150</v>
      </c>
      <c r="K3446" s="93">
        <v>2342</v>
      </c>
      <c r="L3446" s="93">
        <v>15368</v>
      </c>
      <c r="M3446" s="93">
        <v>17710</v>
      </c>
      <c r="N3446" s="93">
        <v>43011</v>
      </c>
      <c r="O3446" s="93">
        <v>6612</v>
      </c>
      <c r="P3446" s="93">
        <v>35932</v>
      </c>
      <c r="Q3446" s="93">
        <v>42544</v>
      </c>
      <c r="R3446" s="93">
        <v>40</v>
      </c>
      <c r="S3446" s="93">
        <v>427</v>
      </c>
      <c r="T3446" s="93">
        <v>467</v>
      </c>
      <c r="U3446" s="93">
        <v>6652</v>
      </c>
      <c r="V3446" s="93">
        <v>36359</v>
      </c>
      <c r="W3446" s="158">
        <v>5442911</v>
      </c>
      <c r="X3446" s="158">
        <v>48015</v>
      </c>
      <c r="Y3446" s="158">
        <v>5490926</v>
      </c>
      <c r="Z3446" s="28">
        <v>0.97777777777777775</v>
      </c>
      <c r="AA3446" s="28">
        <v>0.92575406032482599</v>
      </c>
      <c r="AB3446" s="111">
        <v>13</v>
      </c>
      <c r="AC3446" s="28">
        <v>0.308</v>
      </c>
      <c r="AD3446" s="28">
        <v>9.6699999999999994E-2</v>
      </c>
      <c r="AE3446" s="139">
        <v>953</v>
      </c>
      <c r="AF3446" s="139">
        <v>106</v>
      </c>
      <c r="AG3446" s="93">
        <v>897</v>
      </c>
      <c r="AH3446" s="93">
        <v>1739</v>
      </c>
    </row>
    <row r="3447" spans="1:34">
      <c r="A3447" s="13" t="s">
        <v>127</v>
      </c>
      <c r="B3447" s="14" t="s">
        <v>75</v>
      </c>
      <c r="C3447" s="14" t="s">
        <v>188</v>
      </c>
      <c r="D3447" s="14">
        <v>2016</v>
      </c>
      <c r="E3447" s="14">
        <v>2017</v>
      </c>
      <c r="F3447" s="14" t="s">
        <v>102</v>
      </c>
      <c r="G3447" s="93">
        <v>92</v>
      </c>
      <c r="H3447" s="93">
        <v>918</v>
      </c>
      <c r="I3447" s="93">
        <v>0</v>
      </c>
      <c r="J3447" s="93">
        <v>5</v>
      </c>
      <c r="K3447" s="93">
        <v>92</v>
      </c>
      <c r="L3447" s="93">
        <v>923</v>
      </c>
      <c r="M3447" s="93">
        <v>1015</v>
      </c>
      <c r="N3447" s="93">
        <v>1944</v>
      </c>
      <c r="O3447" s="93">
        <v>251</v>
      </c>
      <c r="P3447" s="93">
        <v>1683</v>
      </c>
      <c r="Q3447" s="93">
        <v>1934</v>
      </c>
      <c r="R3447" s="93">
        <v>0</v>
      </c>
      <c r="S3447" s="93">
        <v>10</v>
      </c>
      <c r="T3447" s="93">
        <v>10</v>
      </c>
      <c r="U3447" s="93">
        <v>251</v>
      </c>
      <c r="V3447" s="93">
        <v>1693</v>
      </c>
      <c r="W3447" s="158">
        <v>243646</v>
      </c>
      <c r="X3447" s="158">
        <v>699</v>
      </c>
      <c r="Y3447" s="158">
        <v>244345</v>
      </c>
      <c r="Z3447" s="28">
        <v>1</v>
      </c>
      <c r="AA3447" s="28">
        <v>0.84615384615384615</v>
      </c>
      <c r="AB3447" s="111">
        <v>13</v>
      </c>
      <c r="AC3447" s="28">
        <v>0.308</v>
      </c>
      <c r="AD3447" s="28">
        <v>9.6699999999999994E-2</v>
      </c>
      <c r="AE3447" s="139">
        <v>82</v>
      </c>
      <c r="AF3447" s="139">
        <v>4</v>
      </c>
      <c r="AG3447" s="93">
        <v>60</v>
      </c>
      <c r="AH3447" s="93">
        <v>124</v>
      </c>
    </row>
    <row r="3448" spans="1:34">
      <c r="A3448" s="13" t="s">
        <v>128</v>
      </c>
      <c r="B3448" s="14" t="s">
        <v>75</v>
      </c>
      <c r="C3448" s="14" t="s">
        <v>188</v>
      </c>
      <c r="D3448" s="14">
        <v>2016</v>
      </c>
      <c r="E3448" s="14">
        <v>2017</v>
      </c>
      <c r="F3448" s="14" t="s">
        <v>102</v>
      </c>
      <c r="G3448" s="93">
        <v>9840</v>
      </c>
      <c r="H3448" s="93">
        <v>59910</v>
      </c>
      <c r="I3448" s="93">
        <v>17</v>
      </c>
      <c r="J3448" s="93">
        <v>397</v>
      </c>
      <c r="K3448" s="93">
        <v>9857</v>
      </c>
      <c r="L3448" s="93">
        <v>60307</v>
      </c>
      <c r="M3448" s="93">
        <v>70164</v>
      </c>
      <c r="N3448" s="93">
        <v>162848</v>
      </c>
      <c r="O3448" s="93">
        <v>26455</v>
      </c>
      <c r="P3448" s="93">
        <v>135439</v>
      </c>
      <c r="Q3448" s="93">
        <v>161894</v>
      </c>
      <c r="R3448" s="93">
        <v>57</v>
      </c>
      <c r="S3448" s="93">
        <v>897</v>
      </c>
      <c r="T3448" s="93">
        <v>954</v>
      </c>
      <c r="U3448" s="93">
        <v>26512</v>
      </c>
      <c r="V3448" s="93">
        <v>136336</v>
      </c>
      <c r="W3448" s="158">
        <v>21602253</v>
      </c>
      <c r="X3448" s="158">
        <v>123992</v>
      </c>
      <c r="Y3448" s="158">
        <v>21726245</v>
      </c>
      <c r="Z3448" s="28">
        <v>0.98350515463917521</v>
      </c>
      <c r="AA3448" s="28">
        <v>0.92874396135265702</v>
      </c>
      <c r="AB3448" s="111">
        <v>6</v>
      </c>
      <c r="AC3448" s="28">
        <v>0.33300000000000002</v>
      </c>
      <c r="AD3448" s="28">
        <v>3.1399999999999997E-2</v>
      </c>
      <c r="AE3448" s="139">
        <v>5863</v>
      </c>
      <c r="AF3448" s="139">
        <v>1379</v>
      </c>
      <c r="AG3448" s="93">
        <v>9848</v>
      </c>
      <c r="AH3448" s="93">
        <v>22724</v>
      </c>
    </row>
    <row r="3449" spans="1:34">
      <c r="A3449" s="13" t="s">
        <v>129</v>
      </c>
      <c r="B3449" s="14" t="s">
        <v>75</v>
      </c>
      <c r="C3449" s="14" t="s">
        <v>188</v>
      </c>
      <c r="D3449" s="14">
        <v>2016</v>
      </c>
      <c r="E3449" s="14">
        <v>2017</v>
      </c>
      <c r="F3449" s="14" t="s">
        <v>102</v>
      </c>
      <c r="G3449" s="93">
        <v>1461</v>
      </c>
      <c r="H3449" s="93">
        <v>9147</v>
      </c>
      <c r="I3449" s="93">
        <v>7</v>
      </c>
      <c r="J3449" s="93">
        <v>54</v>
      </c>
      <c r="K3449" s="93">
        <v>1468</v>
      </c>
      <c r="L3449" s="93">
        <v>9201</v>
      </c>
      <c r="M3449" s="93">
        <v>10669</v>
      </c>
      <c r="N3449" s="93">
        <v>24215</v>
      </c>
      <c r="O3449" s="93">
        <v>3995</v>
      </c>
      <c r="P3449" s="93">
        <v>20055</v>
      </c>
      <c r="Q3449" s="93">
        <v>24050</v>
      </c>
      <c r="R3449" s="93">
        <v>22</v>
      </c>
      <c r="S3449" s="93">
        <v>143</v>
      </c>
      <c r="T3449" s="93">
        <v>165</v>
      </c>
      <c r="U3449" s="93">
        <v>4017</v>
      </c>
      <c r="V3449" s="93">
        <v>20198</v>
      </c>
      <c r="W3449" s="158">
        <v>3082754</v>
      </c>
      <c r="X3449" s="158">
        <v>18514</v>
      </c>
      <c r="Y3449" s="158">
        <v>3101268</v>
      </c>
      <c r="Z3449" s="28">
        <v>0.99656946826758153</v>
      </c>
      <c r="AA3449" s="28">
        <v>0.97631578947368425</v>
      </c>
      <c r="AB3449" s="111">
        <v>13</v>
      </c>
      <c r="AC3449" s="28">
        <v>0.308</v>
      </c>
      <c r="AD3449" s="28">
        <v>9.6699999999999994E-2</v>
      </c>
      <c r="AE3449" s="139">
        <v>858</v>
      </c>
      <c r="AF3449" s="139">
        <v>112</v>
      </c>
      <c r="AG3449" s="93">
        <v>1293</v>
      </c>
      <c r="AH3449" s="93">
        <v>2932</v>
      </c>
    </row>
    <row r="3450" spans="1:34">
      <c r="A3450" s="13" t="s">
        <v>130</v>
      </c>
      <c r="B3450" s="14" t="s">
        <v>75</v>
      </c>
      <c r="C3450" s="14" t="s">
        <v>188</v>
      </c>
      <c r="D3450" s="14">
        <v>2016</v>
      </c>
      <c r="E3450" s="14">
        <v>2017</v>
      </c>
      <c r="F3450" s="14" t="s">
        <v>102</v>
      </c>
      <c r="G3450" s="93">
        <v>568</v>
      </c>
      <c r="H3450" s="93">
        <v>5979</v>
      </c>
      <c r="I3450" s="93">
        <v>1</v>
      </c>
      <c r="J3450" s="93">
        <v>13</v>
      </c>
      <c r="K3450" s="93">
        <v>569</v>
      </c>
      <c r="L3450" s="93">
        <v>5992</v>
      </c>
      <c r="M3450" s="93">
        <v>6561</v>
      </c>
      <c r="N3450" s="93">
        <v>12433</v>
      </c>
      <c r="O3450" s="93">
        <v>1443</v>
      </c>
      <c r="P3450" s="93">
        <v>10953</v>
      </c>
      <c r="Q3450" s="93">
        <v>12396</v>
      </c>
      <c r="R3450" s="93">
        <v>3</v>
      </c>
      <c r="S3450" s="93">
        <v>34</v>
      </c>
      <c r="T3450" s="93">
        <v>37</v>
      </c>
      <c r="U3450" s="93">
        <v>1446</v>
      </c>
      <c r="V3450" s="93">
        <v>10987</v>
      </c>
      <c r="W3450" s="158">
        <v>1664023</v>
      </c>
      <c r="X3450" s="158">
        <v>3516</v>
      </c>
      <c r="Y3450" s="158">
        <v>1667539</v>
      </c>
      <c r="Z3450" s="28">
        <v>0.94212218649517687</v>
      </c>
      <c r="AA3450" s="28">
        <v>0.94711538461538458</v>
      </c>
      <c r="AB3450" s="111">
        <v>13</v>
      </c>
      <c r="AC3450" s="28">
        <v>0.308</v>
      </c>
      <c r="AD3450" s="28">
        <v>9.6699999999999994E-2</v>
      </c>
      <c r="AE3450" s="139">
        <v>443</v>
      </c>
      <c r="AF3450" s="139">
        <v>58</v>
      </c>
      <c r="AG3450" s="93">
        <v>376</v>
      </c>
      <c r="AH3450" s="93">
        <v>768</v>
      </c>
    </row>
    <row r="3451" spans="1:34">
      <c r="A3451" s="13" t="s">
        <v>131</v>
      </c>
      <c r="B3451" s="14" t="s">
        <v>75</v>
      </c>
      <c r="C3451" s="14" t="s">
        <v>188</v>
      </c>
      <c r="D3451" s="14">
        <v>2016</v>
      </c>
      <c r="E3451" s="14">
        <v>2017</v>
      </c>
      <c r="F3451" s="14" t="s">
        <v>102</v>
      </c>
      <c r="G3451" s="93">
        <v>234</v>
      </c>
      <c r="H3451" s="93">
        <v>1359</v>
      </c>
      <c r="I3451" s="93">
        <v>0</v>
      </c>
      <c r="J3451" s="93">
        <v>1</v>
      </c>
      <c r="K3451" s="93">
        <v>234</v>
      </c>
      <c r="L3451" s="93">
        <v>1360</v>
      </c>
      <c r="M3451" s="93">
        <v>1594</v>
      </c>
      <c r="N3451" s="93">
        <v>3156</v>
      </c>
      <c r="O3451" s="93">
        <v>641</v>
      </c>
      <c r="P3451" s="93">
        <v>2511</v>
      </c>
      <c r="Q3451" s="93">
        <v>3152</v>
      </c>
      <c r="R3451" s="93">
        <v>0</v>
      </c>
      <c r="S3451" s="93">
        <v>4</v>
      </c>
      <c r="T3451" s="93">
        <v>4</v>
      </c>
      <c r="U3451" s="93">
        <v>641</v>
      </c>
      <c r="V3451" s="93">
        <v>2515</v>
      </c>
      <c r="W3451" s="158">
        <v>447037</v>
      </c>
      <c r="X3451" s="158">
        <v>1082</v>
      </c>
      <c r="Y3451" s="158">
        <v>448119</v>
      </c>
      <c r="Z3451" s="28">
        <v>0.82352941176470584</v>
      </c>
      <c r="AA3451" s="28">
        <v>0.8928571428571429</v>
      </c>
      <c r="AB3451" s="111">
        <v>13</v>
      </c>
      <c r="AC3451" s="28">
        <v>0.308</v>
      </c>
      <c r="AD3451" s="28">
        <v>9.6699999999999994E-2</v>
      </c>
      <c r="AE3451" s="139">
        <v>115</v>
      </c>
      <c r="AF3451" s="139">
        <v>8</v>
      </c>
      <c r="AG3451" s="93">
        <v>88</v>
      </c>
      <c r="AH3451" s="93">
        <v>160</v>
      </c>
    </row>
    <row r="3452" spans="1:34">
      <c r="A3452" s="13" t="s">
        <v>132</v>
      </c>
      <c r="B3452" s="14" t="s">
        <v>76</v>
      </c>
      <c r="C3452" s="14" t="s">
        <v>188</v>
      </c>
      <c r="D3452" s="14">
        <v>2016</v>
      </c>
      <c r="E3452" s="14">
        <v>2017</v>
      </c>
      <c r="F3452" s="14" t="s">
        <v>102</v>
      </c>
      <c r="G3452" s="93">
        <v>88722</v>
      </c>
      <c r="H3452" s="93">
        <v>454750</v>
      </c>
      <c r="I3452" s="93">
        <v>1140</v>
      </c>
      <c r="J3452" s="93">
        <v>5046</v>
      </c>
      <c r="K3452" s="93">
        <v>89862</v>
      </c>
      <c r="L3452" s="93">
        <v>459796</v>
      </c>
      <c r="M3452" s="93">
        <v>549658</v>
      </c>
      <c r="N3452" s="93">
        <v>1124458</v>
      </c>
      <c r="O3452" s="93">
        <v>235925</v>
      </c>
      <c r="P3452" s="93">
        <v>874553</v>
      </c>
      <c r="Q3452" s="93">
        <v>1110478</v>
      </c>
      <c r="R3452" s="93">
        <v>3385</v>
      </c>
      <c r="S3452" s="93">
        <v>10595</v>
      </c>
      <c r="T3452" s="93">
        <v>13980</v>
      </c>
      <c r="U3452" s="93">
        <v>239310</v>
      </c>
      <c r="V3452" s="93">
        <v>885148</v>
      </c>
      <c r="W3452" s="158">
        <v>160053799</v>
      </c>
      <c r="X3452" s="158">
        <v>1822013</v>
      </c>
      <c r="Y3452" s="158">
        <v>161875812</v>
      </c>
      <c r="Z3452" s="28">
        <v>0.978766118446452</v>
      </c>
      <c r="AA3452" s="28">
        <v>0.88238352069660142</v>
      </c>
      <c r="AB3452" s="111">
        <v>63</v>
      </c>
      <c r="AC3452" s="28">
        <v>0.49199999999999999</v>
      </c>
      <c r="AD3452" s="28">
        <v>0.15490000000000001</v>
      </c>
      <c r="AE3452" s="139">
        <v>29301</v>
      </c>
      <c r="AF3452" s="139">
        <v>4924</v>
      </c>
      <c r="AG3452" s="93">
        <v>97562</v>
      </c>
      <c r="AH3452" s="93">
        <v>203194</v>
      </c>
    </row>
    <row r="3453" spans="1:34">
      <c r="A3453" s="13" t="s">
        <v>133</v>
      </c>
      <c r="B3453" s="14" t="s">
        <v>75</v>
      </c>
      <c r="C3453" s="14" t="s">
        <v>188</v>
      </c>
      <c r="D3453" s="14">
        <v>2016</v>
      </c>
      <c r="E3453" s="14">
        <v>2017</v>
      </c>
      <c r="F3453" s="14" t="s">
        <v>102</v>
      </c>
      <c r="G3453" s="93">
        <v>1623</v>
      </c>
      <c r="H3453" s="93">
        <v>10065</v>
      </c>
      <c r="I3453" s="93">
        <v>4</v>
      </c>
      <c r="J3453" s="93">
        <v>21</v>
      </c>
      <c r="K3453" s="93">
        <v>1627</v>
      </c>
      <c r="L3453" s="93">
        <v>10086</v>
      </c>
      <c r="M3453" s="93">
        <v>11713</v>
      </c>
      <c r="N3453" s="93">
        <v>28483</v>
      </c>
      <c r="O3453" s="93">
        <v>4448</v>
      </c>
      <c r="P3453" s="93">
        <v>23955</v>
      </c>
      <c r="Q3453" s="93">
        <v>28403</v>
      </c>
      <c r="R3453" s="93">
        <v>11</v>
      </c>
      <c r="S3453" s="93">
        <v>69</v>
      </c>
      <c r="T3453" s="93">
        <v>80</v>
      </c>
      <c r="U3453" s="93">
        <v>4459</v>
      </c>
      <c r="V3453" s="93">
        <v>24024</v>
      </c>
      <c r="W3453" s="158">
        <v>3713513</v>
      </c>
      <c r="X3453" s="158">
        <v>5907</v>
      </c>
      <c r="Y3453" s="158">
        <v>3719420</v>
      </c>
      <c r="Z3453" s="28">
        <v>0.97879858657243812</v>
      </c>
      <c r="AA3453" s="28">
        <v>0.95156695156695159</v>
      </c>
      <c r="AB3453" s="111">
        <v>13</v>
      </c>
      <c r="AC3453" s="28">
        <v>0.308</v>
      </c>
      <c r="AD3453" s="28">
        <v>9.6699999999999994E-2</v>
      </c>
      <c r="AE3453" s="139">
        <v>855</v>
      </c>
      <c r="AF3453" s="139">
        <v>95</v>
      </c>
      <c r="AG3453" s="93">
        <v>2723</v>
      </c>
      <c r="AH3453" s="93">
        <v>6571</v>
      </c>
    </row>
    <row r="3454" spans="1:34">
      <c r="A3454" s="13" t="s">
        <v>134</v>
      </c>
      <c r="B3454" s="14" t="s">
        <v>75</v>
      </c>
      <c r="C3454" s="14" t="s">
        <v>188</v>
      </c>
      <c r="D3454" s="14">
        <v>2016</v>
      </c>
      <c r="E3454" s="14">
        <v>2017</v>
      </c>
      <c r="F3454" s="14" t="s">
        <v>102</v>
      </c>
      <c r="G3454" s="93">
        <v>549</v>
      </c>
      <c r="H3454" s="93">
        <v>5442</v>
      </c>
      <c r="I3454" s="93">
        <v>16</v>
      </c>
      <c r="J3454" s="93">
        <v>145</v>
      </c>
      <c r="K3454" s="93">
        <v>565</v>
      </c>
      <c r="L3454" s="93">
        <v>5587</v>
      </c>
      <c r="M3454" s="93">
        <v>6152</v>
      </c>
      <c r="N3454" s="93">
        <v>10167</v>
      </c>
      <c r="O3454" s="93">
        <v>1206</v>
      </c>
      <c r="P3454" s="93">
        <v>8577</v>
      </c>
      <c r="Q3454" s="93">
        <v>9783</v>
      </c>
      <c r="R3454" s="93">
        <v>43</v>
      </c>
      <c r="S3454" s="93">
        <v>341</v>
      </c>
      <c r="T3454" s="93">
        <v>384</v>
      </c>
      <c r="U3454" s="93">
        <v>1249</v>
      </c>
      <c r="V3454" s="93">
        <v>8918</v>
      </c>
      <c r="W3454" s="158">
        <v>1392456</v>
      </c>
      <c r="X3454" s="158">
        <v>33779</v>
      </c>
      <c r="Y3454" s="158">
        <v>1426235</v>
      </c>
      <c r="Z3454" s="28">
        <v>0.98257839721254359</v>
      </c>
      <c r="AA3454" s="28">
        <v>0.9027027027027027</v>
      </c>
      <c r="AB3454" s="111">
        <v>13</v>
      </c>
      <c r="AC3454" s="28">
        <v>0.308</v>
      </c>
      <c r="AD3454" s="28">
        <v>9.6699999999999994E-2</v>
      </c>
      <c r="AE3454" s="139">
        <v>424</v>
      </c>
      <c r="AF3454" s="139">
        <v>115</v>
      </c>
      <c r="AG3454" s="93">
        <v>1217</v>
      </c>
      <c r="AH3454" s="93">
        <v>2232</v>
      </c>
    </row>
    <row r="3455" spans="1:34">
      <c r="A3455" s="13" t="s">
        <v>135</v>
      </c>
      <c r="B3455" s="14" t="s">
        <v>75</v>
      </c>
      <c r="C3455" s="14" t="s">
        <v>188</v>
      </c>
      <c r="D3455" s="14">
        <v>2016</v>
      </c>
      <c r="E3455" s="14">
        <v>2017</v>
      </c>
      <c r="F3455" s="14" t="s">
        <v>102</v>
      </c>
      <c r="G3455" s="93">
        <v>86</v>
      </c>
      <c r="H3455" s="93">
        <v>937</v>
      </c>
      <c r="I3455" s="93">
        <v>1</v>
      </c>
      <c r="J3455" s="93">
        <v>3</v>
      </c>
      <c r="K3455" s="93">
        <v>87</v>
      </c>
      <c r="L3455" s="93">
        <v>940</v>
      </c>
      <c r="M3455" s="93">
        <v>1027</v>
      </c>
      <c r="N3455" s="93">
        <v>1898</v>
      </c>
      <c r="O3455" s="93">
        <v>240</v>
      </c>
      <c r="P3455" s="93">
        <v>1651</v>
      </c>
      <c r="Q3455" s="93">
        <v>1891</v>
      </c>
      <c r="R3455" s="93">
        <v>1</v>
      </c>
      <c r="S3455" s="93">
        <v>6</v>
      </c>
      <c r="T3455" s="93">
        <v>7</v>
      </c>
      <c r="U3455" s="93">
        <v>241</v>
      </c>
      <c r="V3455" s="93">
        <v>1657</v>
      </c>
      <c r="W3455" s="158">
        <v>253056</v>
      </c>
      <c r="X3455" s="158">
        <v>1272</v>
      </c>
      <c r="Y3455" s="158">
        <v>254328</v>
      </c>
      <c r="Z3455" s="28">
        <v>0.97727272727272729</v>
      </c>
      <c r="AA3455" s="28">
        <v>0.57499999999999996</v>
      </c>
      <c r="AB3455" s="111">
        <v>13</v>
      </c>
      <c r="AC3455" s="28">
        <v>0.308</v>
      </c>
      <c r="AD3455" s="28">
        <v>9.6699999999999994E-2</v>
      </c>
      <c r="AE3455" s="139">
        <v>86</v>
      </c>
      <c r="AF3455" s="139">
        <v>18</v>
      </c>
      <c r="AG3455" s="93">
        <v>26</v>
      </c>
      <c r="AH3455" s="93">
        <v>49</v>
      </c>
    </row>
    <row r="3456" spans="1:34">
      <c r="A3456" s="13" t="s">
        <v>136</v>
      </c>
      <c r="B3456" s="14" t="s">
        <v>75</v>
      </c>
      <c r="C3456" s="14" t="s">
        <v>188</v>
      </c>
      <c r="D3456" s="14">
        <v>2016</v>
      </c>
      <c r="E3456" s="14">
        <v>2017</v>
      </c>
      <c r="F3456" s="14" t="s">
        <v>102</v>
      </c>
      <c r="G3456" s="93">
        <v>563</v>
      </c>
      <c r="H3456" s="93">
        <v>5911</v>
      </c>
      <c r="I3456" s="93">
        <v>3</v>
      </c>
      <c r="J3456" s="93">
        <v>17</v>
      </c>
      <c r="K3456" s="93">
        <v>566</v>
      </c>
      <c r="L3456" s="93">
        <v>5928</v>
      </c>
      <c r="M3456" s="93">
        <v>6494</v>
      </c>
      <c r="N3456" s="93">
        <v>12124</v>
      </c>
      <c r="O3456" s="93">
        <v>1423</v>
      </c>
      <c r="P3456" s="93">
        <v>10652</v>
      </c>
      <c r="Q3456" s="93">
        <v>12075</v>
      </c>
      <c r="R3456" s="93">
        <v>8</v>
      </c>
      <c r="S3456" s="93">
        <v>41</v>
      </c>
      <c r="T3456" s="93">
        <v>49</v>
      </c>
      <c r="U3456" s="93">
        <v>1431</v>
      </c>
      <c r="V3456" s="93">
        <v>10693</v>
      </c>
      <c r="W3456" s="158">
        <v>1692319</v>
      </c>
      <c r="X3456" s="158">
        <v>5899</v>
      </c>
      <c r="Y3456" s="158">
        <v>1698218</v>
      </c>
      <c r="Z3456" s="28">
        <v>0.93123209169054444</v>
      </c>
      <c r="AA3456" s="28">
        <v>0.97489539748953979</v>
      </c>
      <c r="AB3456" s="111">
        <v>13</v>
      </c>
      <c r="AC3456" s="28">
        <v>0.308</v>
      </c>
      <c r="AD3456" s="28">
        <v>9.6699999999999994E-2</v>
      </c>
      <c r="AE3456" s="139">
        <v>456</v>
      </c>
      <c r="AF3456" s="139">
        <v>55</v>
      </c>
      <c r="AG3456" s="93">
        <v>531</v>
      </c>
      <c r="AH3456" s="93">
        <v>1185</v>
      </c>
    </row>
    <row r="3457" spans="1:34">
      <c r="A3457" s="13" t="s">
        <v>137</v>
      </c>
      <c r="B3457" s="14" t="s">
        <v>75</v>
      </c>
      <c r="C3457" s="14" t="s">
        <v>188</v>
      </c>
      <c r="D3457" s="14">
        <v>2016</v>
      </c>
      <c r="E3457" s="14">
        <v>2017</v>
      </c>
      <c r="F3457" s="14" t="s">
        <v>102</v>
      </c>
      <c r="G3457" s="93">
        <v>3592</v>
      </c>
      <c r="H3457" s="93">
        <v>20099</v>
      </c>
      <c r="I3457" s="93">
        <v>7</v>
      </c>
      <c r="J3457" s="93">
        <v>33</v>
      </c>
      <c r="K3457" s="93">
        <v>3599</v>
      </c>
      <c r="L3457" s="93">
        <v>20132</v>
      </c>
      <c r="M3457" s="93">
        <v>23731</v>
      </c>
      <c r="N3457" s="93">
        <v>54914</v>
      </c>
      <c r="O3457" s="93">
        <v>9562</v>
      </c>
      <c r="P3457" s="93">
        <v>45231</v>
      </c>
      <c r="Q3457" s="93">
        <v>54793</v>
      </c>
      <c r="R3457" s="93">
        <v>21</v>
      </c>
      <c r="S3457" s="93">
        <v>100</v>
      </c>
      <c r="T3457" s="93">
        <v>121</v>
      </c>
      <c r="U3457" s="93">
        <v>9583</v>
      </c>
      <c r="V3457" s="93">
        <v>45331</v>
      </c>
      <c r="W3457" s="158">
        <v>7247863</v>
      </c>
      <c r="X3457" s="158">
        <v>11679</v>
      </c>
      <c r="Y3457" s="158">
        <v>7259542</v>
      </c>
      <c r="Z3457" s="28">
        <v>0.93320039880358929</v>
      </c>
      <c r="AA3457" s="28">
        <v>0.96226415094339623</v>
      </c>
      <c r="AB3457" s="111">
        <v>1</v>
      </c>
      <c r="AC3457" s="28">
        <v>0</v>
      </c>
      <c r="AD3457" s="28">
        <v>2.8899999999999999E-2</v>
      </c>
      <c r="AE3457" s="139">
        <v>1714</v>
      </c>
      <c r="AF3457" s="139">
        <v>237</v>
      </c>
      <c r="AG3457" s="93">
        <v>3654</v>
      </c>
      <c r="AH3457" s="93">
        <v>8489</v>
      </c>
    </row>
    <row r="3458" spans="1:34">
      <c r="A3458" s="13" t="s">
        <v>138</v>
      </c>
      <c r="B3458" s="14" t="s">
        <v>75</v>
      </c>
      <c r="C3458" s="14" t="s">
        <v>188</v>
      </c>
      <c r="D3458" s="14">
        <v>2016</v>
      </c>
      <c r="E3458" s="14">
        <v>2017</v>
      </c>
      <c r="F3458" s="14" t="s">
        <v>102</v>
      </c>
      <c r="G3458" s="93">
        <v>71</v>
      </c>
      <c r="H3458" s="93">
        <v>460</v>
      </c>
      <c r="I3458" s="93">
        <v>1</v>
      </c>
      <c r="J3458" s="93">
        <v>1</v>
      </c>
      <c r="K3458" s="93">
        <v>72</v>
      </c>
      <c r="L3458" s="93">
        <v>461</v>
      </c>
      <c r="M3458" s="93">
        <v>533</v>
      </c>
      <c r="N3458" s="93">
        <v>1102</v>
      </c>
      <c r="O3458" s="93">
        <v>184</v>
      </c>
      <c r="P3458" s="93">
        <v>916</v>
      </c>
      <c r="Q3458" s="93">
        <v>1100</v>
      </c>
      <c r="R3458" s="93">
        <v>1</v>
      </c>
      <c r="S3458" s="93">
        <v>1</v>
      </c>
      <c r="T3458" s="93">
        <v>2</v>
      </c>
      <c r="U3458" s="93">
        <v>185</v>
      </c>
      <c r="V3458" s="93">
        <v>917</v>
      </c>
      <c r="W3458" s="158">
        <v>146006</v>
      </c>
      <c r="X3458" s="158">
        <v>325</v>
      </c>
      <c r="Y3458" s="158">
        <v>146331</v>
      </c>
      <c r="Z3458" s="28">
        <v>0.96296296296296302</v>
      </c>
      <c r="AA3458" s="28">
        <v>1</v>
      </c>
      <c r="AB3458" s="111">
        <v>13</v>
      </c>
      <c r="AC3458" s="28">
        <v>0.308</v>
      </c>
      <c r="AD3458" s="28">
        <v>9.6699999999999994E-2</v>
      </c>
      <c r="AE3458" s="139">
        <v>39</v>
      </c>
      <c r="AF3458" s="139">
        <v>4</v>
      </c>
      <c r="AG3458" s="93">
        <v>36</v>
      </c>
      <c r="AH3458" s="93">
        <v>69</v>
      </c>
    </row>
    <row r="3459" spans="1:34">
      <c r="A3459" s="13" t="s">
        <v>139</v>
      </c>
      <c r="B3459" s="14" t="s">
        <v>75</v>
      </c>
      <c r="C3459" s="14" t="s">
        <v>188</v>
      </c>
      <c r="D3459" s="14">
        <v>2016</v>
      </c>
      <c r="E3459" s="14">
        <v>2017</v>
      </c>
      <c r="F3459" s="14" t="s">
        <v>102</v>
      </c>
      <c r="G3459" s="93">
        <v>14</v>
      </c>
      <c r="H3459" s="93">
        <v>437</v>
      </c>
      <c r="I3459" s="93">
        <v>0</v>
      </c>
      <c r="J3459" s="93">
        <v>1</v>
      </c>
      <c r="K3459" s="93">
        <v>14</v>
      </c>
      <c r="L3459" s="93">
        <v>438</v>
      </c>
      <c r="M3459" s="93">
        <v>452</v>
      </c>
      <c r="N3459" s="93">
        <v>779</v>
      </c>
      <c r="O3459" s="93">
        <v>37</v>
      </c>
      <c r="P3459" s="93">
        <v>738</v>
      </c>
      <c r="Q3459" s="93">
        <v>775</v>
      </c>
      <c r="R3459" s="93">
        <v>0</v>
      </c>
      <c r="S3459" s="93">
        <v>4</v>
      </c>
      <c r="T3459" s="93">
        <v>4</v>
      </c>
      <c r="U3459" s="93">
        <v>37</v>
      </c>
      <c r="V3459" s="93">
        <v>742</v>
      </c>
      <c r="W3459" s="158">
        <v>108896</v>
      </c>
      <c r="X3459" s="158">
        <v>308</v>
      </c>
      <c r="Y3459" s="158">
        <v>109204</v>
      </c>
      <c r="Z3459" s="28">
        <v>1</v>
      </c>
      <c r="AA3459" s="28">
        <v>0.91304347826086951</v>
      </c>
      <c r="AB3459" s="111">
        <v>13</v>
      </c>
      <c r="AC3459" s="28">
        <v>0.308</v>
      </c>
      <c r="AD3459" s="28">
        <v>9.6699999999999994E-2</v>
      </c>
      <c r="AE3459" s="139">
        <v>56</v>
      </c>
      <c r="AF3459" s="139">
        <v>15</v>
      </c>
      <c r="AG3459" s="93">
        <v>66</v>
      </c>
      <c r="AH3459" s="93">
        <v>147</v>
      </c>
    </row>
    <row r="3460" spans="1:34">
      <c r="A3460" s="13" t="s">
        <v>140</v>
      </c>
      <c r="B3460" s="14" t="s">
        <v>75</v>
      </c>
      <c r="C3460" s="14" t="s">
        <v>188</v>
      </c>
      <c r="D3460" s="14">
        <v>2016</v>
      </c>
      <c r="E3460" s="14">
        <v>2017</v>
      </c>
      <c r="F3460" s="14" t="s">
        <v>102</v>
      </c>
      <c r="G3460" s="93">
        <v>2124</v>
      </c>
      <c r="H3460" s="93">
        <v>18269</v>
      </c>
      <c r="I3460" s="93">
        <v>6</v>
      </c>
      <c r="J3460" s="93">
        <v>86</v>
      </c>
      <c r="K3460" s="93">
        <v>2130</v>
      </c>
      <c r="L3460" s="93">
        <v>18355</v>
      </c>
      <c r="M3460" s="93">
        <v>20485</v>
      </c>
      <c r="N3460" s="93">
        <v>44912</v>
      </c>
      <c r="O3460" s="93">
        <v>5489</v>
      </c>
      <c r="P3460" s="93">
        <v>39133</v>
      </c>
      <c r="Q3460" s="93">
        <v>44622</v>
      </c>
      <c r="R3460" s="93">
        <v>24</v>
      </c>
      <c r="S3460" s="93">
        <v>266</v>
      </c>
      <c r="T3460" s="93">
        <v>290</v>
      </c>
      <c r="U3460" s="93">
        <v>5513</v>
      </c>
      <c r="V3460" s="93">
        <v>39399</v>
      </c>
      <c r="W3460" s="158">
        <v>5640794</v>
      </c>
      <c r="X3460" s="158">
        <v>26714</v>
      </c>
      <c r="Y3460" s="158">
        <v>5667508</v>
      </c>
      <c r="Z3460" s="28">
        <v>0.99828962371721774</v>
      </c>
      <c r="AA3460" s="28">
        <v>0.93064312736443888</v>
      </c>
      <c r="AB3460" s="111">
        <v>1</v>
      </c>
      <c r="AC3460" s="28">
        <v>0</v>
      </c>
      <c r="AD3460" s="28">
        <v>2.6800000000000001E-2</v>
      </c>
      <c r="AE3460" s="139">
        <v>3293</v>
      </c>
      <c r="AF3460" s="139">
        <v>407</v>
      </c>
      <c r="AG3460" s="93">
        <v>6376</v>
      </c>
      <c r="AH3460" s="93">
        <v>14488</v>
      </c>
    </row>
    <row r="3461" spans="1:34">
      <c r="A3461" s="13" t="s">
        <v>141</v>
      </c>
      <c r="B3461" s="14" t="s">
        <v>75</v>
      </c>
      <c r="C3461" s="14" t="s">
        <v>188</v>
      </c>
      <c r="D3461" s="14">
        <v>2016</v>
      </c>
      <c r="E3461" s="14">
        <v>2017</v>
      </c>
      <c r="F3461" s="14" t="s">
        <v>102</v>
      </c>
      <c r="G3461" s="93">
        <v>304</v>
      </c>
      <c r="H3461" s="93">
        <v>3085</v>
      </c>
      <c r="I3461" s="93">
        <v>2</v>
      </c>
      <c r="J3461" s="93">
        <v>18</v>
      </c>
      <c r="K3461" s="93">
        <v>306</v>
      </c>
      <c r="L3461" s="93">
        <v>3103</v>
      </c>
      <c r="M3461" s="93">
        <v>3409</v>
      </c>
      <c r="N3461" s="93">
        <v>6936</v>
      </c>
      <c r="O3461" s="93">
        <v>769</v>
      </c>
      <c r="P3461" s="93">
        <v>6105</v>
      </c>
      <c r="Q3461" s="93">
        <v>6874</v>
      </c>
      <c r="R3461" s="93">
        <v>8</v>
      </c>
      <c r="S3461" s="93">
        <v>54</v>
      </c>
      <c r="T3461" s="93">
        <v>62</v>
      </c>
      <c r="U3461" s="93">
        <v>777</v>
      </c>
      <c r="V3461" s="93">
        <v>6159</v>
      </c>
      <c r="W3461" s="158">
        <v>847347</v>
      </c>
      <c r="X3461" s="158">
        <v>4605</v>
      </c>
      <c r="Y3461" s="158">
        <v>851952</v>
      </c>
      <c r="Z3461" s="28">
        <v>0.97222222222222221</v>
      </c>
      <c r="AA3461" s="28">
        <v>0.94047619047619047</v>
      </c>
      <c r="AB3461" s="111">
        <v>13</v>
      </c>
      <c r="AC3461" s="28">
        <v>0.308</v>
      </c>
      <c r="AD3461" s="28">
        <v>9.6699999999999994E-2</v>
      </c>
      <c r="AE3461" s="139">
        <v>265</v>
      </c>
      <c r="AF3461" s="139">
        <v>68</v>
      </c>
      <c r="AG3461" s="93">
        <v>710</v>
      </c>
      <c r="AH3461" s="93">
        <v>1503</v>
      </c>
    </row>
    <row r="3462" spans="1:34">
      <c r="A3462" s="13" t="s">
        <v>142</v>
      </c>
      <c r="B3462" s="14" t="s">
        <v>75</v>
      </c>
      <c r="C3462" s="14" t="s">
        <v>188</v>
      </c>
      <c r="D3462" s="14">
        <v>2016</v>
      </c>
      <c r="E3462" s="14">
        <v>2017</v>
      </c>
      <c r="F3462" s="14" t="s">
        <v>102</v>
      </c>
      <c r="G3462" s="93">
        <v>234</v>
      </c>
      <c r="H3462" s="93">
        <v>4100</v>
      </c>
      <c r="I3462" s="93">
        <v>0</v>
      </c>
      <c r="J3462" s="93">
        <v>4</v>
      </c>
      <c r="K3462" s="93">
        <v>234</v>
      </c>
      <c r="L3462" s="93">
        <v>4104</v>
      </c>
      <c r="M3462" s="93">
        <v>4338</v>
      </c>
      <c r="N3462" s="93">
        <v>7509</v>
      </c>
      <c r="O3462" s="93">
        <v>577</v>
      </c>
      <c r="P3462" s="93">
        <v>6923</v>
      </c>
      <c r="Q3462" s="93">
        <v>7500</v>
      </c>
      <c r="R3462" s="93">
        <v>0</v>
      </c>
      <c r="S3462" s="93">
        <v>9</v>
      </c>
      <c r="T3462" s="93">
        <v>9</v>
      </c>
      <c r="U3462" s="93">
        <v>577</v>
      </c>
      <c r="V3462" s="93">
        <v>6932</v>
      </c>
      <c r="W3462" s="158">
        <v>1025391</v>
      </c>
      <c r="X3462" s="158">
        <v>764</v>
      </c>
      <c r="Y3462" s="158">
        <v>1026155</v>
      </c>
      <c r="Z3462" s="28">
        <v>0.89565217391304353</v>
      </c>
      <c r="AA3462" s="28">
        <v>0.81132075471698117</v>
      </c>
      <c r="AB3462" s="111">
        <v>13</v>
      </c>
      <c r="AC3462" s="28">
        <v>0.308</v>
      </c>
      <c r="AD3462" s="28">
        <v>9.6699999999999994E-2</v>
      </c>
      <c r="AE3462" s="139">
        <v>363</v>
      </c>
      <c r="AF3462" s="139">
        <v>102</v>
      </c>
      <c r="AG3462" s="93">
        <v>134</v>
      </c>
      <c r="AH3462" s="93">
        <v>239</v>
      </c>
    </row>
    <row r="3463" spans="1:34">
      <c r="A3463" s="13" t="s">
        <v>143</v>
      </c>
      <c r="B3463" s="14" t="s">
        <v>74</v>
      </c>
      <c r="C3463" s="14" t="s">
        <v>188</v>
      </c>
      <c r="D3463" s="14">
        <v>2016</v>
      </c>
      <c r="E3463" s="14">
        <v>2017</v>
      </c>
      <c r="F3463" s="14" t="s">
        <v>102</v>
      </c>
      <c r="G3463" s="93">
        <v>10442</v>
      </c>
      <c r="H3463" s="93">
        <v>109366</v>
      </c>
      <c r="I3463" s="93">
        <v>83</v>
      </c>
      <c r="J3463" s="93">
        <v>1866</v>
      </c>
      <c r="K3463" s="93">
        <v>10525</v>
      </c>
      <c r="L3463" s="93">
        <v>111232</v>
      </c>
      <c r="M3463" s="93">
        <v>121757</v>
      </c>
      <c r="N3463" s="93">
        <v>249747</v>
      </c>
      <c r="O3463" s="93">
        <v>26793</v>
      </c>
      <c r="P3463" s="93">
        <v>218592</v>
      </c>
      <c r="Q3463" s="93">
        <v>245385</v>
      </c>
      <c r="R3463" s="93">
        <v>291</v>
      </c>
      <c r="S3463" s="93">
        <v>4071</v>
      </c>
      <c r="T3463" s="93">
        <v>4362</v>
      </c>
      <c r="U3463" s="93">
        <v>27084</v>
      </c>
      <c r="V3463" s="93">
        <v>222663</v>
      </c>
      <c r="W3463" s="158">
        <v>32983606</v>
      </c>
      <c r="X3463" s="158">
        <v>498889</v>
      </c>
      <c r="Y3463" s="158">
        <v>33482495</v>
      </c>
      <c r="Z3463" s="28">
        <v>0.98923786514386114</v>
      </c>
      <c r="AA3463" s="28">
        <v>0.99356568364611264</v>
      </c>
      <c r="AB3463" s="111">
        <v>9</v>
      </c>
      <c r="AC3463" s="28">
        <v>0.44400000000000001</v>
      </c>
      <c r="AD3463" s="28">
        <v>7.3099999999999998E-2</v>
      </c>
      <c r="AE3463" s="139">
        <v>6899</v>
      </c>
      <c r="AF3463" s="139">
        <v>1714</v>
      </c>
      <c r="AG3463" s="93">
        <v>26551</v>
      </c>
      <c r="AH3463" s="93">
        <v>58336</v>
      </c>
    </row>
    <row r="3464" spans="1:34">
      <c r="A3464" s="13" t="s">
        <v>144</v>
      </c>
      <c r="B3464" s="14" t="s">
        <v>74</v>
      </c>
      <c r="C3464" s="14" t="s">
        <v>188</v>
      </c>
      <c r="D3464" s="14">
        <v>2016</v>
      </c>
      <c r="E3464" s="14">
        <v>2017</v>
      </c>
      <c r="F3464" s="14" t="s">
        <v>102</v>
      </c>
      <c r="G3464" s="93">
        <v>678</v>
      </c>
      <c r="H3464" s="93">
        <v>8386</v>
      </c>
      <c r="I3464" s="93">
        <v>6</v>
      </c>
      <c r="J3464" s="93">
        <v>50</v>
      </c>
      <c r="K3464" s="93">
        <v>684</v>
      </c>
      <c r="L3464" s="93">
        <v>8436</v>
      </c>
      <c r="M3464" s="93">
        <v>9120</v>
      </c>
      <c r="N3464" s="93">
        <v>17269</v>
      </c>
      <c r="O3464" s="93">
        <v>1715</v>
      </c>
      <c r="P3464" s="93">
        <v>15429</v>
      </c>
      <c r="Q3464" s="93">
        <v>17144</v>
      </c>
      <c r="R3464" s="93">
        <v>20</v>
      </c>
      <c r="S3464" s="93">
        <v>105</v>
      </c>
      <c r="T3464" s="93">
        <v>125</v>
      </c>
      <c r="U3464" s="93">
        <v>1735</v>
      </c>
      <c r="V3464" s="93">
        <v>15534</v>
      </c>
      <c r="W3464" s="158">
        <v>2201922</v>
      </c>
      <c r="X3464" s="158">
        <v>14486</v>
      </c>
      <c r="Y3464" s="158">
        <v>2216408</v>
      </c>
      <c r="Z3464" s="28">
        <v>1</v>
      </c>
      <c r="AA3464" s="28">
        <v>0.91082802547770703</v>
      </c>
      <c r="AB3464" s="111">
        <v>13</v>
      </c>
      <c r="AC3464" s="28">
        <v>0.308</v>
      </c>
      <c r="AD3464" s="28">
        <v>9.6699999999999994E-2</v>
      </c>
      <c r="AE3464" s="139">
        <v>560</v>
      </c>
      <c r="AF3464" s="139">
        <v>222</v>
      </c>
      <c r="AG3464" s="93">
        <v>648</v>
      </c>
      <c r="AH3464" s="93">
        <v>1324</v>
      </c>
    </row>
    <row r="3465" spans="1:34">
      <c r="A3465" s="13" t="s">
        <v>145</v>
      </c>
      <c r="B3465" s="14" t="s">
        <v>75</v>
      </c>
      <c r="C3465" s="14" t="s">
        <v>188</v>
      </c>
      <c r="D3465" s="14">
        <v>2016</v>
      </c>
      <c r="E3465" s="14">
        <v>2017</v>
      </c>
      <c r="F3465" s="14" t="s">
        <v>102</v>
      </c>
      <c r="G3465" s="93">
        <v>83</v>
      </c>
      <c r="H3465" s="93">
        <v>1054</v>
      </c>
      <c r="I3465" s="93">
        <v>0</v>
      </c>
      <c r="J3465" s="93">
        <v>0</v>
      </c>
      <c r="K3465" s="93">
        <v>83</v>
      </c>
      <c r="L3465" s="93">
        <v>1054</v>
      </c>
      <c r="M3465" s="93">
        <v>1137</v>
      </c>
      <c r="N3465" s="93">
        <v>2084</v>
      </c>
      <c r="O3465" s="93">
        <v>195</v>
      </c>
      <c r="P3465" s="93">
        <v>1889</v>
      </c>
      <c r="Q3465" s="93">
        <v>2084</v>
      </c>
      <c r="R3465" s="93">
        <v>0</v>
      </c>
      <c r="S3465" s="93">
        <v>0</v>
      </c>
      <c r="T3465" s="93">
        <v>0</v>
      </c>
      <c r="U3465" s="93">
        <v>195</v>
      </c>
      <c r="V3465" s="93">
        <v>1889</v>
      </c>
      <c r="W3465" s="158">
        <v>275198</v>
      </c>
      <c r="X3465" s="158">
        <v>6</v>
      </c>
      <c r="Y3465" s="158">
        <v>275204</v>
      </c>
      <c r="Z3465" s="28">
        <v>0.98333333333333328</v>
      </c>
      <c r="AA3465" s="28">
        <v>0.85</v>
      </c>
      <c r="AB3465" s="111">
        <v>13</v>
      </c>
      <c r="AC3465" s="28">
        <v>0.308</v>
      </c>
      <c r="AD3465" s="28">
        <v>9.6699999999999994E-2</v>
      </c>
      <c r="AE3465" s="139">
        <v>100</v>
      </c>
      <c r="AF3465" s="139">
        <v>15</v>
      </c>
      <c r="AG3465" s="93">
        <v>51</v>
      </c>
      <c r="AH3465" s="93">
        <v>79</v>
      </c>
    </row>
    <row r="3466" spans="1:34">
      <c r="A3466" s="13" t="s">
        <v>146</v>
      </c>
      <c r="B3466" s="14" t="s">
        <v>75</v>
      </c>
      <c r="C3466" s="14" t="s">
        <v>188</v>
      </c>
      <c r="D3466" s="14">
        <v>2016</v>
      </c>
      <c r="E3466" s="14">
        <v>2017</v>
      </c>
      <c r="F3466" s="14" t="s">
        <v>102</v>
      </c>
      <c r="G3466" s="93">
        <v>15138</v>
      </c>
      <c r="H3466" s="93">
        <v>112345</v>
      </c>
      <c r="I3466" s="93">
        <v>47</v>
      </c>
      <c r="J3466" s="93">
        <v>423</v>
      </c>
      <c r="K3466" s="93">
        <v>15185</v>
      </c>
      <c r="L3466" s="93">
        <v>112768</v>
      </c>
      <c r="M3466" s="93">
        <v>127953</v>
      </c>
      <c r="N3466" s="93">
        <v>284468</v>
      </c>
      <c r="O3466" s="93">
        <v>40867</v>
      </c>
      <c r="P3466" s="93">
        <v>242289</v>
      </c>
      <c r="Q3466" s="93">
        <v>283156</v>
      </c>
      <c r="R3466" s="93">
        <v>149</v>
      </c>
      <c r="S3466" s="93">
        <v>1163</v>
      </c>
      <c r="T3466" s="93">
        <v>1312</v>
      </c>
      <c r="U3466" s="93">
        <v>41016</v>
      </c>
      <c r="V3466" s="93">
        <v>243452</v>
      </c>
      <c r="W3466" s="158">
        <v>37724953</v>
      </c>
      <c r="X3466" s="158">
        <v>130119</v>
      </c>
      <c r="Y3466" s="158">
        <v>37855072</v>
      </c>
      <c r="Z3466" s="28">
        <v>0.99672300793377022</v>
      </c>
      <c r="AA3466" s="28">
        <v>0.95070070070070067</v>
      </c>
      <c r="AB3466" s="111">
        <v>8</v>
      </c>
      <c r="AC3466" s="28">
        <v>0.375</v>
      </c>
      <c r="AD3466" s="28">
        <v>4.4200000000000003E-2</v>
      </c>
      <c r="AE3466" s="139">
        <v>9404</v>
      </c>
      <c r="AF3466" s="139">
        <v>2474</v>
      </c>
      <c r="AG3466" s="93">
        <v>14760</v>
      </c>
      <c r="AH3466" s="93">
        <v>33346</v>
      </c>
    </row>
    <row r="3467" spans="1:34">
      <c r="A3467" s="13" t="s">
        <v>147</v>
      </c>
      <c r="B3467" s="14" t="s">
        <v>74</v>
      </c>
      <c r="C3467" s="14" t="s">
        <v>188</v>
      </c>
      <c r="D3467" s="14">
        <v>2016</v>
      </c>
      <c r="E3467" s="14">
        <v>2017</v>
      </c>
      <c r="F3467" s="14" t="s">
        <v>102</v>
      </c>
      <c r="G3467" s="93">
        <v>14199</v>
      </c>
      <c r="H3467" s="93">
        <v>84796</v>
      </c>
      <c r="I3467" s="93">
        <v>247</v>
      </c>
      <c r="J3467" s="93">
        <v>987</v>
      </c>
      <c r="K3467" s="93">
        <v>14446</v>
      </c>
      <c r="L3467" s="93">
        <v>85783</v>
      </c>
      <c r="M3467" s="93">
        <v>100229</v>
      </c>
      <c r="N3467" s="93">
        <v>210740</v>
      </c>
      <c r="O3467" s="93">
        <v>36906</v>
      </c>
      <c r="P3467" s="93">
        <v>170558</v>
      </c>
      <c r="Q3467" s="93">
        <v>207464</v>
      </c>
      <c r="R3467" s="93">
        <v>953</v>
      </c>
      <c r="S3467" s="93">
        <v>2323</v>
      </c>
      <c r="T3467" s="93">
        <v>3276</v>
      </c>
      <c r="U3467" s="93">
        <v>37859</v>
      </c>
      <c r="V3467" s="93">
        <v>172881</v>
      </c>
      <c r="W3467" s="158">
        <v>29520996</v>
      </c>
      <c r="X3467" s="158">
        <v>394890</v>
      </c>
      <c r="Y3467" s="158">
        <v>29915886</v>
      </c>
      <c r="Z3467" s="28">
        <v>0.99071207430340558</v>
      </c>
      <c r="AA3467" s="28">
        <v>0.98664343786295006</v>
      </c>
      <c r="AB3467" s="111">
        <v>9</v>
      </c>
      <c r="AC3467" s="28">
        <v>0.111</v>
      </c>
      <c r="AD3467" s="28">
        <v>4.0099999999999997E-2</v>
      </c>
      <c r="AE3467" s="139">
        <v>7347</v>
      </c>
      <c r="AF3467" s="139">
        <v>1973</v>
      </c>
      <c r="AG3467" s="93">
        <v>8453</v>
      </c>
      <c r="AH3467" s="93">
        <v>16973</v>
      </c>
    </row>
    <row r="3468" spans="1:34">
      <c r="A3468" s="13" t="s">
        <v>148</v>
      </c>
      <c r="B3468" s="14" t="s">
        <v>75</v>
      </c>
      <c r="C3468" s="14" t="s">
        <v>188</v>
      </c>
      <c r="D3468" s="14">
        <v>2016</v>
      </c>
      <c r="E3468" s="14">
        <v>2017</v>
      </c>
      <c r="F3468" s="14" t="s">
        <v>102</v>
      </c>
      <c r="G3468" s="93">
        <v>245</v>
      </c>
      <c r="H3468" s="93">
        <v>2111</v>
      </c>
      <c r="I3468" s="93">
        <v>1</v>
      </c>
      <c r="J3468" s="93">
        <v>6</v>
      </c>
      <c r="K3468" s="93">
        <v>246</v>
      </c>
      <c r="L3468" s="93">
        <v>2117</v>
      </c>
      <c r="M3468" s="93">
        <v>2363</v>
      </c>
      <c r="N3468" s="93">
        <v>5247</v>
      </c>
      <c r="O3468" s="93">
        <v>653</v>
      </c>
      <c r="P3468" s="93">
        <v>4568</v>
      </c>
      <c r="Q3468" s="93">
        <v>5221</v>
      </c>
      <c r="R3468" s="93">
        <v>2</v>
      </c>
      <c r="S3468" s="93">
        <v>24</v>
      </c>
      <c r="T3468" s="93">
        <v>26</v>
      </c>
      <c r="U3468" s="93">
        <v>655</v>
      </c>
      <c r="V3468" s="93">
        <v>4592</v>
      </c>
      <c r="W3468" s="158">
        <v>671249</v>
      </c>
      <c r="X3468" s="158">
        <v>2379</v>
      </c>
      <c r="Y3468" s="158">
        <v>673628</v>
      </c>
      <c r="Z3468" s="28">
        <v>0.92592592592592593</v>
      </c>
      <c r="AA3468" s="28">
        <v>0.92063492063492058</v>
      </c>
      <c r="AB3468" s="111">
        <v>13</v>
      </c>
      <c r="AC3468" s="28">
        <v>0.308</v>
      </c>
      <c r="AD3468" s="28">
        <v>9.6699999999999994E-2</v>
      </c>
      <c r="AE3468" s="139">
        <v>184</v>
      </c>
      <c r="AF3468" s="139">
        <v>31</v>
      </c>
      <c r="AG3468" s="93">
        <v>336</v>
      </c>
      <c r="AH3468" s="93">
        <v>799</v>
      </c>
    </row>
    <row r="3469" spans="1:34">
      <c r="A3469" s="13" t="s">
        <v>149</v>
      </c>
      <c r="B3469" s="14" t="s">
        <v>75</v>
      </c>
      <c r="C3469" s="14" t="s">
        <v>188</v>
      </c>
      <c r="D3469" s="14">
        <v>2016</v>
      </c>
      <c r="E3469" s="14">
        <v>2017</v>
      </c>
      <c r="F3469" s="14" t="s">
        <v>102</v>
      </c>
      <c r="G3469" s="93">
        <v>24228</v>
      </c>
      <c r="H3469" s="93">
        <v>149952</v>
      </c>
      <c r="I3469" s="93">
        <v>58</v>
      </c>
      <c r="J3469" s="93">
        <v>662</v>
      </c>
      <c r="K3469" s="93">
        <v>24286</v>
      </c>
      <c r="L3469" s="93">
        <v>150614</v>
      </c>
      <c r="M3469" s="93">
        <v>174900</v>
      </c>
      <c r="N3469" s="93">
        <v>382666</v>
      </c>
      <c r="O3469" s="93">
        <v>64283</v>
      </c>
      <c r="P3469" s="93">
        <v>316608</v>
      </c>
      <c r="Q3469" s="93">
        <v>380891</v>
      </c>
      <c r="R3469" s="93">
        <v>191</v>
      </c>
      <c r="S3469" s="93">
        <v>1584</v>
      </c>
      <c r="T3469" s="93">
        <v>1775</v>
      </c>
      <c r="U3469" s="93">
        <v>64474</v>
      </c>
      <c r="V3469" s="93">
        <v>318192</v>
      </c>
      <c r="W3469" s="158">
        <v>51894234</v>
      </c>
      <c r="X3469" s="158">
        <v>194758</v>
      </c>
      <c r="Y3469" s="158">
        <v>52088992</v>
      </c>
      <c r="Z3469" s="28">
        <v>0.99445733436452699</v>
      </c>
      <c r="AA3469" s="28">
        <v>0.94752567693744161</v>
      </c>
      <c r="AB3469" s="111">
        <v>10</v>
      </c>
      <c r="AC3469" s="28">
        <v>0.3</v>
      </c>
      <c r="AD3469" s="28">
        <v>1.23E-2</v>
      </c>
      <c r="AE3469" s="139">
        <v>11080</v>
      </c>
      <c r="AF3469" s="139">
        <v>2832</v>
      </c>
      <c r="AG3469" s="93">
        <v>19044</v>
      </c>
      <c r="AH3469" s="93">
        <v>41437</v>
      </c>
    </row>
    <row r="3470" spans="1:34">
      <c r="A3470" s="13" t="s">
        <v>150</v>
      </c>
      <c r="B3470" s="14" t="s">
        <v>74</v>
      </c>
      <c r="C3470" s="14" t="s">
        <v>188</v>
      </c>
      <c r="D3470" s="14">
        <v>2016</v>
      </c>
      <c r="E3470" s="14">
        <v>2017</v>
      </c>
      <c r="F3470" s="14" t="s">
        <v>102</v>
      </c>
      <c r="G3470" s="93">
        <v>12770</v>
      </c>
      <c r="H3470" s="93">
        <v>125406</v>
      </c>
      <c r="I3470" s="93">
        <v>117</v>
      </c>
      <c r="J3470" s="93">
        <v>1339</v>
      </c>
      <c r="K3470" s="93">
        <v>12887</v>
      </c>
      <c r="L3470" s="93">
        <v>126745</v>
      </c>
      <c r="M3470" s="93">
        <v>139632</v>
      </c>
      <c r="N3470" s="93">
        <v>282845</v>
      </c>
      <c r="O3470" s="93">
        <v>35021</v>
      </c>
      <c r="P3470" s="93">
        <v>244423</v>
      </c>
      <c r="Q3470" s="93">
        <v>279444</v>
      </c>
      <c r="R3470" s="93">
        <v>397</v>
      </c>
      <c r="S3470" s="93">
        <v>3004</v>
      </c>
      <c r="T3470" s="93">
        <v>3401</v>
      </c>
      <c r="U3470" s="93">
        <v>35418</v>
      </c>
      <c r="V3470" s="93">
        <v>247427</v>
      </c>
      <c r="W3470" s="158">
        <v>37366958</v>
      </c>
      <c r="X3470" s="158">
        <v>373476</v>
      </c>
      <c r="Y3470" s="158">
        <v>37740434</v>
      </c>
      <c r="Z3470" s="28">
        <v>0.9782682512733446</v>
      </c>
      <c r="AA3470" s="28">
        <v>0.98278622898318657</v>
      </c>
      <c r="AB3470" s="111">
        <v>13</v>
      </c>
      <c r="AC3470" s="28">
        <v>0.61499999999999999</v>
      </c>
      <c r="AD3470" s="28">
        <v>2.1899999999999999E-2</v>
      </c>
      <c r="AE3470" s="139">
        <v>10250</v>
      </c>
      <c r="AF3470" s="139">
        <v>3506</v>
      </c>
      <c r="AG3470" s="93">
        <v>14661</v>
      </c>
      <c r="AH3470" s="93">
        <v>30695</v>
      </c>
    </row>
    <row r="3471" spans="1:34">
      <c r="A3471" s="13" t="s">
        <v>151</v>
      </c>
      <c r="B3471" s="14" t="s">
        <v>74</v>
      </c>
      <c r="C3471" s="14" t="s">
        <v>188</v>
      </c>
      <c r="D3471" s="14">
        <v>2016</v>
      </c>
      <c r="E3471" s="14">
        <v>2017</v>
      </c>
      <c r="F3471" s="14" t="s">
        <v>102</v>
      </c>
      <c r="G3471" s="93">
        <v>2100</v>
      </c>
      <c r="H3471" s="93">
        <v>30893</v>
      </c>
      <c r="I3471" s="93">
        <v>62</v>
      </c>
      <c r="J3471" s="93">
        <v>1561</v>
      </c>
      <c r="K3471" s="93">
        <v>2162</v>
      </c>
      <c r="L3471" s="93">
        <v>32454</v>
      </c>
      <c r="M3471" s="93">
        <v>34616</v>
      </c>
      <c r="N3471" s="93">
        <v>52708</v>
      </c>
      <c r="O3471" s="93">
        <v>4657</v>
      </c>
      <c r="P3471" s="93">
        <v>45566</v>
      </c>
      <c r="Q3471" s="93">
        <v>50223</v>
      </c>
      <c r="R3471" s="93">
        <v>178</v>
      </c>
      <c r="S3471" s="93">
        <v>2307</v>
      </c>
      <c r="T3471" s="93">
        <v>2485</v>
      </c>
      <c r="U3471" s="93">
        <v>4835</v>
      </c>
      <c r="V3471" s="93">
        <v>47873</v>
      </c>
      <c r="W3471" s="158">
        <v>7253177</v>
      </c>
      <c r="X3471" s="158">
        <v>317377</v>
      </c>
      <c r="Y3471" s="158">
        <v>7570554</v>
      </c>
      <c r="Z3471" s="28">
        <v>0.98486932599724897</v>
      </c>
      <c r="AA3471" s="28">
        <v>0.94893617021276599</v>
      </c>
      <c r="AB3471" s="111">
        <v>2</v>
      </c>
      <c r="AC3471" s="28">
        <v>0.5</v>
      </c>
      <c r="AD3471" s="28">
        <v>7.9200000000000007E-2</v>
      </c>
      <c r="AE3471" s="139">
        <v>2532</v>
      </c>
      <c r="AF3471" s="139">
        <v>632</v>
      </c>
      <c r="AG3471" s="93">
        <v>3867</v>
      </c>
      <c r="AH3471" s="93">
        <v>6272</v>
      </c>
    </row>
    <row r="3472" spans="1:34">
      <c r="A3472" s="13" t="s">
        <v>152</v>
      </c>
      <c r="B3472" s="14" t="s">
        <v>75</v>
      </c>
      <c r="C3472" s="14" t="s">
        <v>188</v>
      </c>
      <c r="D3472" s="14">
        <v>2016</v>
      </c>
      <c r="E3472" s="14">
        <v>2017</v>
      </c>
      <c r="F3472" s="14" t="s">
        <v>102</v>
      </c>
      <c r="G3472" s="93">
        <v>6906</v>
      </c>
      <c r="H3472" s="93">
        <v>42966</v>
      </c>
      <c r="I3472" s="93">
        <v>20</v>
      </c>
      <c r="J3472" s="93">
        <v>301</v>
      </c>
      <c r="K3472" s="93">
        <v>6926</v>
      </c>
      <c r="L3472" s="93">
        <v>43267</v>
      </c>
      <c r="M3472" s="93">
        <v>50193</v>
      </c>
      <c r="N3472" s="93">
        <v>112537</v>
      </c>
      <c r="O3472" s="93">
        <v>17174</v>
      </c>
      <c r="P3472" s="93">
        <v>94495</v>
      </c>
      <c r="Q3472" s="93">
        <v>111669</v>
      </c>
      <c r="R3472" s="93">
        <v>74</v>
      </c>
      <c r="S3472" s="93">
        <v>794</v>
      </c>
      <c r="T3472" s="93">
        <v>868</v>
      </c>
      <c r="U3472" s="93">
        <v>17248</v>
      </c>
      <c r="V3472" s="93">
        <v>95289</v>
      </c>
      <c r="W3472" s="158">
        <v>14945729</v>
      </c>
      <c r="X3472" s="158">
        <v>94746</v>
      </c>
      <c r="Y3472" s="158">
        <v>15040475</v>
      </c>
      <c r="Z3472" s="28">
        <v>0.96568109820485748</v>
      </c>
      <c r="AA3472" s="28">
        <v>0.91428571428571426</v>
      </c>
      <c r="AB3472" s="111">
        <v>2</v>
      </c>
      <c r="AC3472" s="28">
        <v>0</v>
      </c>
      <c r="AD3472" s="28">
        <v>2.87E-2</v>
      </c>
      <c r="AE3472" s="139">
        <v>2965</v>
      </c>
      <c r="AF3472" s="139">
        <v>946</v>
      </c>
      <c r="AG3472" s="93">
        <v>6598</v>
      </c>
      <c r="AH3472" s="93">
        <v>14437</v>
      </c>
    </row>
    <row r="3473" spans="1:34">
      <c r="A3473" s="13" t="s">
        <v>153</v>
      </c>
      <c r="B3473" s="14" t="s">
        <v>74</v>
      </c>
      <c r="C3473" s="14" t="s">
        <v>188</v>
      </c>
      <c r="D3473" s="14">
        <v>2016</v>
      </c>
      <c r="E3473" s="14">
        <v>2017</v>
      </c>
      <c r="F3473" s="14" t="s">
        <v>102</v>
      </c>
      <c r="G3473" s="93">
        <v>839</v>
      </c>
      <c r="H3473" s="93">
        <v>8819</v>
      </c>
      <c r="I3473" s="93">
        <v>2</v>
      </c>
      <c r="J3473" s="93">
        <v>21</v>
      </c>
      <c r="K3473" s="93">
        <v>841</v>
      </c>
      <c r="L3473" s="93">
        <v>8840</v>
      </c>
      <c r="M3473" s="93">
        <v>9681</v>
      </c>
      <c r="N3473" s="93">
        <v>17549</v>
      </c>
      <c r="O3473" s="93">
        <v>2079</v>
      </c>
      <c r="P3473" s="93">
        <v>15404</v>
      </c>
      <c r="Q3473" s="93">
        <v>17483</v>
      </c>
      <c r="R3473" s="93">
        <v>8</v>
      </c>
      <c r="S3473" s="93">
        <v>58</v>
      </c>
      <c r="T3473" s="93">
        <v>66</v>
      </c>
      <c r="U3473" s="93">
        <v>2087</v>
      </c>
      <c r="V3473" s="93">
        <v>15462</v>
      </c>
      <c r="W3473" s="158">
        <v>2332622</v>
      </c>
      <c r="X3473" s="158">
        <v>5068</v>
      </c>
      <c r="Y3473" s="158">
        <v>2337690</v>
      </c>
      <c r="Z3473" s="28">
        <v>0.98097826086956519</v>
      </c>
      <c r="AA3473" s="28">
        <v>0.98395721925133695</v>
      </c>
      <c r="AB3473" s="111">
        <v>13</v>
      </c>
      <c r="AC3473" s="28">
        <v>0.308</v>
      </c>
      <c r="AD3473" s="28">
        <v>9.6699999999999994E-2</v>
      </c>
      <c r="AE3473" s="139">
        <v>678</v>
      </c>
      <c r="AF3473" s="139">
        <v>153</v>
      </c>
      <c r="AG3473" s="93">
        <v>1082</v>
      </c>
      <c r="AH3473" s="93">
        <v>2262</v>
      </c>
    </row>
    <row r="3474" spans="1:34">
      <c r="A3474" s="13" t="s">
        <v>154</v>
      </c>
      <c r="B3474" s="14" t="s">
        <v>74</v>
      </c>
      <c r="C3474" s="14" t="s">
        <v>188</v>
      </c>
      <c r="D3474" s="14">
        <v>2016</v>
      </c>
      <c r="E3474" s="14">
        <v>2017</v>
      </c>
      <c r="F3474" s="14" t="s">
        <v>102</v>
      </c>
      <c r="G3474" s="93">
        <v>800</v>
      </c>
      <c r="H3474" s="93">
        <v>13427</v>
      </c>
      <c r="I3474" s="93">
        <v>9</v>
      </c>
      <c r="J3474" s="93">
        <v>298</v>
      </c>
      <c r="K3474" s="93">
        <v>809</v>
      </c>
      <c r="L3474" s="93">
        <v>13725</v>
      </c>
      <c r="M3474" s="93">
        <v>14534</v>
      </c>
      <c r="N3474" s="93">
        <v>28260</v>
      </c>
      <c r="O3474" s="93">
        <v>1928</v>
      </c>
      <c r="P3474" s="93">
        <v>25585</v>
      </c>
      <c r="Q3474" s="93">
        <v>27513</v>
      </c>
      <c r="R3474" s="93">
        <v>31</v>
      </c>
      <c r="S3474" s="93">
        <v>716</v>
      </c>
      <c r="T3474" s="93">
        <v>747</v>
      </c>
      <c r="U3474" s="93">
        <v>1959</v>
      </c>
      <c r="V3474" s="93">
        <v>26301</v>
      </c>
      <c r="W3474" s="158">
        <v>3623473</v>
      </c>
      <c r="X3474" s="158">
        <v>71662</v>
      </c>
      <c r="Y3474" s="158">
        <v>3695135</v>
      </c>
      <c r="Z3474" s="28">
        <v>0.96816479400749067</v>
      </c>
      <c r="AA3474" s="28">
        <v>0.90273556231003038</v>
      </c>
      <c r="AB3474" s="111">
        <v>13</v>
      </c>
      <c r="AC3474" s="28">
        <v>0.308</v>
      </c>
      <c r="AD3474" s="28">
        <v>9.6699999999999994E-2</v>
      </c>
      <c r="AE3474" s="139">
        <v>1001</v>
      </c>
      <c r="AF3474" s="139">
        <v>209</v>
      </c>
      <c r="AG3474" s="93">
        <v>3374</v>
      </c>
      <c r="AH3474" s="93">
        <v>6674</v>
      </c>
    </row>
    <row r="3475" spans="1:34">
      <c r="A3475" s="13" t="s">
        <v>155</v>
      </c>
      <c r="B3475" s="14" t="s">
        <v>74</v>
      </c>
      <c r="C3475" s="14" t="s">
        <v>188</v>
      </c>
      <c r="D3475" s="14">
        <v>2016</v>
      </c>
      <c r="E3475" s="14">
        <v>2017</v>
      </c>
      <c r="F3475" s="14" t="s">
        <v>102</v>
      </c>
      <c r="G3475" s="93">
        <v>1998</v>
      </c>
      <c r="H3475" s="93">
        <v>15966</v>
      </c>
      <c r="I3475" s="93">
        <v>6</v>
      </c>
      <c r="J3475" s="93">
        <v>103</v>
      </c>
      <c r="K3475" s="93">
        <v>2004</v>
      </c>
      <c r="L3475" s="93">
        <v>16069</v>
      </c>
      <c r="M3475" s="93">
        <v>18073</v>
      </c>
      <c r="N3475" s="93">
        <v>37268</v>
      </c>
      <c r="O3475" s="93">
        <v>5198</v>
      </c>
      <c r="P3475" s="93">
        <v>31837</v>
      </c>
      <c r="Q3475" s="93">
        <v>37035</v>
      </c>
      <c r="R3475" s="93">
        <v>20</v>
      </c>
      <c r="S3475" s="93">
        <v>213</v>
      </c>
      <c r="T3475" s="93">
        <v>233</v>
      </c>
      <c r="U3475" s="93">
        <v>5218</v>
      </c>
      <c r="V3475" s="93">
        <v>32050</v>
      </c>
      <c r="W3475" s="158">
        <v>4872088</v>
      </c>
      <c r="X3475" s="158">
        <v>28514</v>
      </c>
      <c r="Y3475" s="158">
        <v>4900602</v>
      </c>
      <c r="Z3475" s="28">
        <v>0.91360294117647056</v>
      </c>
      <c r="AA3475" s="28">
        <v>0.87272727272727268</v>
      </c>
      <c r="AB3475" s="111">
        <v>13</v>
      </c>
      <c r="AC3475" s="28">
        <v>0.308</v>
      </c>
      <c r="AD3475" s="28">
        <v>9.6699999999999994E-2</v>
      </c>
      <c r="AE3475" s="139">
        <v>1949</v>
      </c>
      <c r="AF3475" s="139">
        <v>433</v>
      </c>
      <c r="AG3475" s="93">
        <v>4403</v>
      </c>
      <c r="AH3475" s="93">
        <v>10192</v>
      </c>
    </row>
    <row r="3476" spans="1:34">
      <c r="A3476" s="13" t="s">
        <v>156</v>
      </c>
      <c r="B3476" s="14" t="s">
        <v>74</v>
      </c>
      <c r="C3476" s="14" t="s">
        <v>188</v>
      </c>
      <c r="D3476" s="14">
        <v>2016</v>
      </c>
      <c r="E3476" s="14">
        <v>2017</v>
      </c>
      <c r="F3476" s="14" t="s">
        <v>102</v>
      </c>
      <c r="G3476" s="93">
        <v>4227</v>
      </c>
      <c r="H3476" s="93">
        <v>45729</v>
      </c>
      <c r="I3476" s="93">
        <v>40</v>
      </c>
      <c r="J3476" s="93">
        <v>966</v>
      </c>
      <c r="K3476" s="93">
        <v>4267</v>
      </c>
      <c r="L3476" s="93">
        <v>46695</v>
      </c>
      <c r="M3476" s="93">
        <v>50962</v>
      </c>
      <c r="N3476" s="93">
        <v>100149</v>
      </c>
      <c r="O3476" s="93">
        <v>10293</v>
      </c>
      <c r="P3476" s="93">
        <v>87694</v>
      </c>
      <c r="Q3476" s="93">
        <v>97987</v>
      </c>
      <c r="R3476" s="93">
        <v>128</v>
      </c>
      <c r="S3476" s="93">
        <v>2034</v>
      </c>
      <c r="T3476" s="93">
        <v>2162</v>
      </c>
      <c r="U3476" s="93">
        <v>10421</v>
      </c>
      <c r="V3476" s="93">
        <v>89728</v>
      </c>
      <c r="W3476" s="158">
        <v>13271799</v>
      </c>
      <c r="X3476" s="158">
        <v>248723</v>
      </c>
      <c r="Y3476" s="158">
        <v>13520522</v>
      </c>
      <c r="Z3476" s="28">
        <v>0.99191542288557211</v>
      </c>
      <c r="AA3476" s="28">
        <v>0.9386363636363636</v>
      </c>
      <c r="AB3476" s="111">
        <v>3</v>
      </c>
      <c r="AC3476" s="28">
        <v>0.66700000000000004</v>
      </c>
      <c r="AD3476" s="28">
        <v>4.53E-2</v>
      </c>
      <c r="AE3476" s="139">
        <v>2693</v>
      </c>
      <c r="AF3476" s="139">
        <v>626</v>
      </c>
      <c r="AG3476" s="93">
        <v>9242</v>
      </c>
      <c r="AH3476" s="93">
        <v>19036</v>
      </c>
    </row>
    <row r="3477" spans="1:34">
      <c r="A3477" s="13" t="s">
        <v>157</v>
      </c>
      <c r="B3477" s="14" t="s">
        <v>74</v>
      </c>
      <c r="C3477" s="14" t="s">
        <v>188</v>
      </c>
      <c r="D3477" s="14">
        <v>2016</v>
      </c>
      <c r="E3477" s="14">
        <v>2017</v>
      </c>
      <c r="F3477" s="14" t="s">
        <v>102</v>
      </c>
      <c r="G3477" s="93">
        <v>1025</v>
      </c>
      <c r="H3477" s="93">
        <v>13217</v>
      </c>
      <c r="I3477" s="93">
        <v>0</v>
      </c>
      <c r="J3477" s="93">
        <v>25</v>
      </c>
      <c r="K3477" s="93">
        <v>1025</v>
      </c>
      <c r="L3477" s="93">
        <v>13242</v>
      </c>
      <c r="M3477" s="93">
        <v>14267</v>
      </c>
      <c r="N3477" s="93">
        <v>25866</v>
      </c>
      <c r="O3477" s="93">
        <v>2579</v>
      </c>
      <c r="P3477" s="93">
        <v>23224</v>
      </c>
      <c r="Q3477" s="93">
        <v>25803</v>
      </c>
      <c r="R3477" s="93">
        <v>0</v>
      </c>
      <c r="S3477" s="93">
        <v>63</v>
      </c>
      <c r="T3477" s="93">
        <v>63</v>
      </c>
      <c r="U3477" s="93">
        <v>2579</v>
      </c>
      <c r="V3477" s="93">
        <v>23287</v>
      </c>
      <c r="W3477" s="158">
        <v>3486424</v>
      </c>
      <c r="X3477" s="158">
        <v>6683</v>
      </c>
      <c r="Y3477" s="158">
        <v>3493107</v>
      </c>
      <c r="Z3477" s="28">
        <v>0.9668587896253602</v>
      </c>
      <c r="AA3477" s="28">
        <v>0.96875</v>
      </c>
      <c r="AB3477" s="111">
        <v>13</v>
      </c>
      <c r="AC3477" s="28">
        <v>0.308</v>
      </c>
      <c r="AD3477" s="28">
        <v>9.6699999999999994E-2</v>
      </c>
      <c r="AE3477" s="139">
        <v>1091</v>
      </c>
      <c r="AF3477" s="139">
        <v>300</v>
      </c>
      <c r="AG3477" s="93">
        <v>2405</v>
      </c>
      <c r="AH3477" s="93">
        <v>5169</v>
      </c>
    </row>
    <row r="3478" spans="1:34">
      <c r="A3478" s="13" t="s">
        <v>158</v>
      </c>
      <c r="B3478" s="14" t="s">
        <v>75</v>
      </c>
      <c r="C3478" s="14" t="s">
        <v>188</v>
      </c>
      <c r="D3478" s="14">
        <v>2016</v>
      </c>
      <c r="E3478" s="14">
        <v>2017</v>
      </c>
      <c r="F3478" s="14" t="s">
        <v>102</v>
      </c>
      <c r="G3478" s="93">
        <v>1266</v>
      </c>
      <c r="H3478" s="93">
        <v>11530</v>
      </c>
      <c r="I3478" s="93">
        <v>1</v>
      </c>
      <c r="J3478" s="93">
        <v>26</v>
      </c>
      <c r="K3478" s="93">
        <v>1267</v>
      </c>
      <c r="L3478" s="93">
        <v>11556</v>
      </c>
      <c r="M3478" s="93">
        <v>12823</v>
      </c>
      <c r="N3478" s="93">
        <v>24143</v>
      </c>
      <c r="O3478" s="93">
        <v>3076</v>
      </c>
      <c r="P3478" s="93">
        <v>21017</v>
      </c>
      <c r="Q3478" s="93">
        <v>24093</v>
      </c>
      <c r="R3478" s="93">
        <v>2</v>
      </c>
      <c r="S3478" s="93">
        <v>48</v>
      </c>
      <c r="T3478" s="93">
        <v>50</v>
      </c>
      <c r="U3478" s="93">
        <v>3078</v>
      </c>
      <c r="V3478" s="93">
        <v>21065</v>
      </c>
      <c r="W3478" s="158">
        <v>3160315</v>
      </c>
      <c r="X3478" s="158">
        <v>5835</v>
      </c>
      <c r="Y3478" s="158">
        <v>3166150</v>
      </c>
      <c r="Z3478" s="28">
        <v>0.95673076923076927</v>
      </c>
      <c r="AA3478" s="28">
        <v>0.96897374701670647</v>
      </c>
      <c r="AB3478" s="111">
        <v>13</v>
      </c>
      <c r="AC3478" s="28">
        <v>0.308</v>
      </c>
      <c r="AD3478" s="28">
        <v>9.6699999999999994E-2</v>
      </c>
      <c r="AE3478" s="139">
        <v>970</v>
      </c>
      <c r="AF3478" s="139">
        <v>209</v>
      </c>
      <c r="AG3478" s="93">
        <v>567</v>
      </c>
      <c r="AH3478" s="93">
        <v>895</v>
      </c>
    </row>
    <row r="3479" spans="1:34">
      <c r="A3479" s="13" t="s">
        <v>159</v>
      </c>
      <c r="B3479" s="14" t="s">
        <v>75</v>
      </c>
      <c r="C3479" s="14" t="s">
        <v>188</v>
      </c>
      <c r="D3479" s="14">
        <v>2016</v>
      </c>
      <c r="E3479" s="14">
        <v>2017</v>
      </c>
      <c r="F3479" s="14" t="s">
        <v>102</v>
      </c>
      <c r="G3479" s="93">
        <v>10</v>
      </c>
      <c r="H3479" s="93">
        <v>148</v>
      </c>
      <c r="I3479" s="93">
        <v>0</v>
      </c>
      <c r="J3479" s="93">
        <v>0</v>
      </c>
      <c r="K3479" s="93">
        <v>10</v>
      </c>
      <c r="L3479" s="93">
        <v>148</v>
      </c>
      <c r="M3479" s="93">
        <v>158</v>
      </c>
      <c r="N3479" s="93">
        <v>270</v>
      </c>
      <c r="O3479" s="93">
        <v>24</v>
      </c>
      <c r="P3479" s="93">
        <v>246</v>
      </c>
      <c r="Q3479" s="93">
        <v>270</v>
      </c>
      <c r="R3479" s="93">
        <v>0</v>
      </c>
      <c r="S3479" s="93">
        <v>0</v>
      </c>
      <c r="T3479" s="93">
        <v>0</v>
      </c>
      <c r="U3479" s="93">
        <v>24</v>
      </c>
      <c r="V3479" s="93">
        <v>246</v>
      </c>
      <c r="W3479" s="158">
        <v>33861</v>
      </c>
      <c r="X3479" s="158">
        <v>0</v>
      </c>
      <c r="Y3479" s="158">
        <v>33861</v>
      </c>
      <c r="Z3479" s="28">
        <v>1</v>
      </c>
      <c r="AA3479" s="28">
        <v>1</v>
      </c>
      <c r="AB3479" s="111">
        <v>13</v>
      </c>
      <c r="AC3479" s="28">
        <v>0.308</v>
      </c>
      <c r="AD3479" s="28">
        <v>9.6699999999999994E-2</v>
      </c>
      <c r="AE3479" s="139">
        <v>11</v>
      </c>
      <c r="AF3479" s="139">
        <v>2</v>
      </c>
      <c r="AG3479" s="93">
        <v>4</v>
      </c>
      <c r="AH3479" s="93">
        <v>4</v>
      </c>
    </row>
    <row r="3480" spans="1:34">
      <c r="A3480" s="13" t="s">
        <v>160</v>
      </c>
      <c r="B3480" s="14" t="s">
        <v>75</v>
      </c>
      <c r="C3480" s="14" t="s">
        <v>188</v>
      </c>
      <c r="D3480" s="14">
        <v>2016</v>
      </c>
      <c r="E3480" s="14">
        <v>2017</v>
      </c>
      <c r="F3480" s="14" t="s">
        <v>102</v>
      </c>
      <c r="G3480" s="93">
        <v>368</v>
      </c>
      <c r="H3480" s="93">
        <v>2722</v>
      </c>
      <c r="I3480" s="93">
        <v>0</v>
      </c>
      <c r="J3480" s="93">
        <v>3</v>
      </c>
      <c r="K3480" s="93">
        <v>368</v>
      </c>
      <c r="L3480" s="93">
        <v>2725</v>
      </c>
      <c r="M3480" s="93">
        <v>3093</v>
      </c>
      <c r="N3480" s="93">
        <v>6465</v>
      </c>
      <c r="O3480" s="93">
        <v>997</v>
      </c>
      <c r="P3480" s="93">
        <v>5458</v>
      </c>
      <c r="Q3480" s="93">
        <v>6455</v>
      </c>
      <c r="R3480" s="93">
        <v>1</v>
      </c>
      <c r="S3480" s="93">
        <v>9</v>
      </c>
      <c r="T3480" s="93">
        <v>10</v>
      </c>
      <c r="U3480" s="93">
        <v>998</v>
      </c>
      <c r="V3480" s="93">
        <v>5467</v>
      </c>
      <c r="W3480" s="158">
        <v>858563</v>
      </c>
      <c r="X3480" s="158">
        <v>831</v>
      </c>
      <c r="Y3480" s="158">
        <v>859394</v>
      </c>
      <c r="Z3480" s="28">
        <v>0.87407407407407411</v>
      </c>
      <c r="AA3480" s="28">
        <v>0.810126582278481</v>
      </c>
      <c r="AB3480" s="111">
        <v>13</v>
      </c>
      <c r="AC3480" s="28">
        <v>0.308</v>
      </c>
      <c r="AD3480" s="28">
        <v>9.6699999999999994E-2</v>
      </c>
      <c r="AE3480" s="139">
        <v>251</v>
      </c>
      <c r="AF3480" s="139">
        <v>85</v>
      </c>
      <c r="AG3480" s="93">
        <v>145</v>
      </c>
      <c r="AH3480" s="93">
        <v>257</v>
      </c>
    </row>
    <row r="3481" spans="1:34">
      <c r="A3481" s="13" t="s">
        <v>161</v>
      </c>
      <c r="B3481" s="14" t="s">
        <v>74</v>
      </c>
      <c r="C3481" s="14" t="s">
        <v>188</v>
      </c>
      <c r="D3481" s="14">
        <v>2016</v>
      </c>
      <c r="E3481" s="14">
        <v>2017</v>
      </c>
      <c r="F3481" s="14" t="s">
        <v>102</v>
      </c>
      <c r="G3481" s="93">
        <v>2420</v>
      </c>
      <c r="H3481" s="93">
        <v>19212</v>
      </c>
      <c r="I3481" s="93">
        <v>7</v>
      </c>
      <c r="J3481" s="93">
        <v>117</v>
      </c>
      <c r="K3481" s="93">
        <v>2427</v>
      </c>
      <c r="L3481" s="93">
        <v>19329</v>
      </c>
      <c r="M3481" s="93">
        <v>21756</v>
      </c>
      <c r="N3481" s="93">
        <v>41179</v>
      </c>
      <c r="O3481" s="93">
        <v>5768</v>
      </c>
      <c r="P3481" s="93">
        <v>35118</v>
      </c>
      <c r="Q3481" s="93">
        <v>40886</v>
      </c>
      <c r="R3481" s="93">
        <v>24</v>
      </c>
      <c r="S3481" s="93">
        <v>269</v>
      </c>
      <c r="T3481" s="93">
        <v>293</v>
      </c>
      <c r="U3481" s="93">
        <v>5792</v>
      </c>
      <c r="V3481" s="93">
        <v>35387</v>
      </c>
      <c r="W3481" s="158">
        <v>5740818</v>
      </c>
      <c r="X3481" s="158">
        <v>34946</v>
      </c>
      <c r="Y3481" s="158">
        <v>5775764</v>
      </c>
      <c r="Z3481" s="28">
        <v>0.96383866481223923</v>
      </c>
      <c r="AA3481" s="28">
        <v>0.97790055248618779</v>
      </c>
      <c r="AB3481" s="111">
        <v>2</v>
      </c>
      <c r="AC3481" s="28">
        <v>0.5</v>
      </c>
      <c r="AD3481" s="28">
        <v>5.3E-3</v>
      </c>
      <c r="AE3481" s="139">
        <v>1364</v>
      </c>
      <c r="AF3481" s="139">
        <v>367</v>
      </c>
      <c r="AG3481" s="93">
        <v>2126</v>
      </c>
      <c r="AH3481" s="93">
        <v>4283</v>
      </c>
    </row>
    <row r="3482" spans="1:34">
      <c r="A3482" s="13" t="s">
        <v>162</v>
      </c>
      <c r="B3482" s="14" t="s">
        <v>74</v>
      </c>
      <c r="C3482" s="14" t="s">
        <v>188</v>
      </c>
      <c r="D3482" s="14">
        <v>2016</v>
      </c>
      <c r="E3482" s="14">
        <v>2017</v>
      </c>
      <c r="F3482" s="14" t="s">
        <v>102</v>
      </c>
      <c r="G3482" s="93">
        <v>1395</v>
      </c>
      <c r="H3482" s="93">
        <v>16468</v>
      </c>
      <c r="I3482" s="93">
        <v>12</v>
      </c>
      <c r="J3482" s="93">
        <v>123</v>
      </c>
      <c r="K3482" s="93">
        <v>1407</v>
      </c>
      <c r="L3482" s="93">
        <v>16591</v>
      </c>
      <c r="M3482" s="93">
        <v>17998</v>
      </c>
      <c r="N3482" s="93">
        <v>31995</v>
      </c>
      <c r="O3482" s="93">
        <v>3334</v>
      </c>
      <c r="P3482" s="93">
        <v>28309</v>
      </c>
      <c r="Q3482" s="93">
        <v>31643</v>
      </c>
      <c r="R3482" s="93">
        <v>41</v>
      </c>
      <c r="S3482" s="93">
        <v>311</v>
      </c>
      <c r="T3482" s="93">
        <v>352</v>
      </c>
      <c r="U3482" s="93">
        <v>3375</v>
      </c>
      <c r="V3482" s="93">
        <v>28620</v>
      </c>
      <c r="W3482" s="158">
        <v>4177402</v>
      </c>
      <c r="X3482" s="158">
        <v>31320</v>
      </c>
      <c r="Y3482" s="158">
        <v>4208722</v>
      </c>
      <c r="Z3482" s="28">
        <v>0.95696202531645569</v>
      </c>
      <c r="AA3482" s="28">
        <v>0.56643356643356646</v>
      </c>
      <c r="AB3482" s="111">
        <v>13</v>
      </c>
      <c r="AC3482" s="28">
        <v>0.308</v>
      </c>
      <c r="AD3482" s="28">
        <v>9.6699999999999994E-2</v>
      </c>
      <c r="AE3482" s="139">
        <v>1378</v>
      </c>
      <c r="AF3482" s="139">
        <v>270</v>
      </c>
      <c r="AG3482" s="93">
        <v>2990</v>
      </c>
      <c r="AH3482" s="93">
        <v>6265</v>
      </c>
    </row>
    <row r="3483" spans="1:34">
      <c r="A3483" s="13" t="s">
        <v>163</v>
      </c>
      <c r="B3483" s="14" t="s">
        <v>75</v>
      </c>
      <c r="C3483" s="14" t="s">
        <v>188</v>
      </c>
      <c r="D3483" s="14">
        <v>2016</v>
      </c>
      <c r="E3483" s="14">
        <v>2017</v>
      </c>
      <c r="F3483" s="14" t="s">
        <v>102</v>
      </c>
      <c r="G3483" s="93">
        <v>5467</v>
      </c>
      <c r="H3483" s="93">
        <v>35363</v>
      </c>
      <c r="I3483" s="93">
        <v>11</v>
      </c>
      <c r="J3483" s="93">
        <v>79</v>
      </c>
      <c r="K3483" s="93">
        <v>5478</v>
      </c>
      <c r="L3483" s="93">
        <v>35442</v>
      </c>
      <c r="M3483" s="93">
        <v>40920</v>
      </c>
      <c r="N3483" s="93">
        <v>85844</v>
      </c>
      <c r="O3483" s="93">
        <v>14139</v>
      </c>
      <c r="P3483" s="93">
        <v>71429</v>
      </c>
      <c r="Q3483" s="93">
        <v>85568</v>
      </c>
      <c r="R3483" s="93">
        <v>41</v>
      </c>
      <c r="S3483" s="93">
        <v>235</v>
      </c>
      <c r="T3483" s="93">
        <v>276</v>
      </c>
      <c r="U3483" s="93">
        <v>14180</v>
      </c>
      <c r="V3483" s="93">
        <v>71664</v>
      </c>
      <c r="W3483" s="158">
        <v>11519543</v>
      </c>
      <c r="X3483" s="158">
        <v>29573</v>
      </c>
      <c r="Y3483" s="158">
        <v>11549116</v>
      </c>
      <c r="Z3483" s="28">
        <v>0.97810218978102192</v>
      </c>
      <c r="AA3483" s="28">
        <v>0.92654028436018954</v>
      </c>
      <c r="AB3483" s="111">
        <v>3</v>
      </c>
      <c r="AC3483" s="28">
        <v>0.66700000000000004</v>
      </c>
      <c r="AD3483" s="28">
        <v>3.39E-2</v>
      </c>
      <c r="AE3483" s="139">
        <v>2821</v>
      </c>
      <c r="AF3483" s="139">
        <v>625</v>
      </c>
      <c r="AG3483" s="93">
        <v>4851</v>
      </c>
      <c r="AH3483" s="93">
        <v>10552</v>
      </c>
    </row>
    <row r="3484" spans="1:34">
      <c r="A3484" s="13" t="s">
        <v>164</v>
      </c>
      <c r="B3484" s="14" t="s">
        <v>75</v>
      </c>
      <c r="C3484" s="14" t="s">
        <v>188</v>
      </c>
      <c r="D3484" s="14">
        <v>2016</v>
      </c>
      <c r="E3484" s="14">
        <v>2017</v>
      </c>
      <c r="F3484" s="14" t="s">
        <v>102</v>
      </c>
      <c r="G3484" s="93">
        <v>650</v>
      </c>
      <c r="H3484" s="93">
        <v>4889</v>
      </c>
      <c r="I3484" s="93">
        <v>4</v>
      </c>
      <c r="J3484" s="93">
        <v>27</v>
      </c>
      <c r="K3484" s="93">
        <v>654</v>
      </c>
      <c r="L3484" s="93">
        <v>4916</v>
      </c>
      <c r="M3484" s="93">
        <v>5570</v>
      </c>
      <c r="N3484" s="93">
        <v>12709</v>
      </c>
      <c r="O3484" s="93">
        <v>1771</v>
      </c>
      <c r="P3484" s="93">
        <v>10848</v>
      </c>
      <c r="Q3484" s="93">
        <v>12619</v>
      </c>
      <c r="R3484" s="93">
        <v>17</v>
      </c>
      <c r="S3484" s="93">
        <v>73</v>
      </c>
      <c r="T3484" s="93">
        <v>90</v>
      </c>
      <c r="U3484" s="93">
        <v>1788</v>
      </c>
      <c r="V3484" s="93">
        <v>10921</v>
      </c>
      <c r="W3484" s="158">
        <v>1681237</v>
      </c>
      <c r="X3484" s="158">
        <v>10018</v>
      </c>
      <c r="Y3484" s="158">
        <v>1691255</v>
      </c>
      <c r="Z3484" s="28">
        <v>0.98523985239852396</v>
      </c>
      <c r="AA3484" s="28">
        <v>0.94711538461538458</v>
      </c>
      <c r="AB3484" s="111">
        <v>13</v>
      </c>
      <c r="AC3484" s="28">
        <v>0.308</v>
      </c>
      <c r="AD3484" s="28">
        <v>9.6699999999999994E-2</v>
      </c>
      <c r="AE3484" s="139">
        <v>454</v>
      </c>
      <c r="AF3484" s="139">
        <v>118</v>
      </c>
      <c r="AG3484" s="93">
        <v>603</v>
      </c>
      <c r="AH3484" s="93">
        <v>1357</v>
      </c>
    </row>
    <row r="3485" spans="1:34">
      <c r="A3485" s="13" t="s">
        <v>165</v>
      </c>
      <c r="B3485" s="14" t="s">
        <v>75</v>
      </c>
      <c r="C3485" s="14" t="s">
        <v>188</v>
      </c>
      <c r="D3485" s="14">
        <v>2016</v>
      </c>
      <c r="E3485" s="14">
        <v>2017</v>
      </c>
      <c r="F3485" s="14" t="s">
        <v>102</v>
      </c>
      <c r="G3485" s="93">
        <v>486</v>
      </c>
      <c r="H3485" s="93">
        <v>3904</v>
      </c>
      <c r="I3485" s="93">
        <v>0</v>
      </c>
      <c r="J3485" s="93">
        <v>9</v>
      </c>
      <c r="K3485" s="93">
        <v>486</v>
      </c>
      <c r="L3485" s="93">
        <v>3913</v>
      </c>
      <c r="M3485" s="93">
        <v>4399</v>
      </c>
      <c r="N3485" s="93">
        <v>9465</v>
      </c>
      <c r="O3485" s="93">
        <v>1254</v>
      </c>
      <c r="P3485" s="93">
        <v>8177</v>
      </c>
      <c r="Q3485" s="93">
        <v>9431</v>
      </c>
      <c r="R3485" s="93">
        <v>0</v>
      </c>
      <c r="S3485" s="93">
        <v>34</v>
      </c>
      <c r="T3485" s="93">
        <v>34</v>
      </c>
      <c r="U3485" s="93">
        <v>1254</v>
      </c>
      <c r="V3485" s="93">
        <v>8211</v>
      </c>
      <c r="W3485" s="158">
        <v>1209541</v>
      </c>
      <c r="X3485" s="158">
        <v>4529</v>
      </c>
      <c r="Y3485" s="158">
        <v>1214070</v>
      </c>
      <c r="Z3485" s="28">
        <v>0.96059113300492616</v>
      </c>
      <c r="AA3485" s="28">
        <v>0.94557823129251706</v>
      </c>
      <c r="AB3485" s="111">
        <v>13</v>
      </c>
      <c r="AC3485" s="28">
        <v>0.308</v>
      </c>
      <c r="AD3485" s="28">
        <v>9.6699999999999994E-2</v>
      </c>
      <c r="AE3485" s="139">
        <v>363</v>
      </c>
      <c r="AF3485" s="139">
        <v>37</v>
      </c>
      <c r="AG3485" s="93">
        <v>399</v>
      </c>
      <c r="AH3485" s="93">
        <v>865</v>
      </c>
    </row>
    <row r="3486" spans="1:34">
      <c r="A3486" s="13" t="s">
        <v>166</v>
      </c>
      <c r="B3486" s="14" t="s">
        <v>75</v>
      </c>
      <c r="C3486" s="14" t="s">
        <v>188</v>
      </c>
      <c r="D3486" s="14">
        <v>2016</v>
      </c>
      <c r="E3486" s="14">
        <v>2017</v>
      </c>
      <c r="F3486" s="14" t="s">
        <v>102</v>
      </c>
      <c r="G3486" s="93">
        <v>58</v>
      </c>
      <c r="H3486" s="93">
        <v>958</v>
      </c>
      <c r="I3486" s="93">
        <v>0</v>
      </c>
      <c r="J3486" s="93">
        <v>0</v>
      </c>
      <c r="K3486" s="93">
        <v>58</v>
      </c>
      <c r="L3486" s="93">
        <v>958</v>
      </c>
      <c r="M3486" s="93">
        <v>1016</v>
      </c>
      <c r="N3486" s="93">
        <v>1753</v>
      </c>
      <c r="O3486" s="93">
        <v>134</v>
      </c>
      <c r="P3486" s="93">
        <v>1618</v>
      </c>
      <c r="Q3486" s="93">
        <v>1752</v>
      </c>
      <c r="R3486" s="93">
        <v>0</v>
      </c>
      <c r="S3486" s="93">
        <v>1</v>
      </c>
      <c r="T3486" s="93">
        <v>1</v>
      </c>
      <c r="U3486" s="93">
        <v>134</v>
      </c>
      <c r="V3486" s="93">
        <v>1619</v>
      </c>
      <c r="W3486" s="158">
        <v>250226</v>
      </c>
      <c r="X3486" s="158">
        <v>154</v>
      </c>
      <c r="Y3486" s="158">
        <v>250380</v>
      </c>
      <c r="Z3486" s="28">
        <v>0.88157894736842102</v>
      </c>
      <c r="AA3486" s="28">
        <v>0.5535714285714286</v>
      </c>
      <c r="AB3486" s="111">
        <v>13</v>
      </c>
      <c r="AC3486" s="28">
        <v>0.308</v>
      </c>
      <c r="AD3486" s="28">
        <v>9.6699999999999994E-2</v>
      </c>
      <c r="AE3486" s="139">
        <v>92</v>
      </c>
      <c r="AF3486" s="139">
        <v>5</v>
      </c>
      <c r="AG3486" s="93">
        <v>30</v>
      </c>
      <c r="AH3486" s="93">
        <v>47</v>
      </c>
    </row>
    <row r="3487" spans="1:34">
      <c r="A3487" s="13" t="s">
        <v>167</v>
      </c>
      <c r="B3487" s="14" t="s">
        <v>74</v>
      </c>
      <c r="C3487" s="14" t="s">
        <v>188</v>
      </c>
      <c r="D3487" s="14">
        <v>2016</v>
      </c>
      <c r="E3487" s="14">
        <v>2017</v>
      </c>
      <c r="F3487" s="14" t="s">
        <v>102</v>
      </c>
      <c r="G3487" s="93">
        <v>7309</v>
      </c>
      <c r="H3487" s="93">
        <v>43869</v>
      </c>
      <c r="I3487" s="93">
        <v>21</v>
      </c>
      <c r="J3487" s="93">
        <v>420</v>
      </c>
      <c r="K3487" s="93">
        <v>7330</v>
      </c>
      <c r="L3487" s="93">
        <v>44289</v>
      </c>
      <c r="M3487" s="93">
        <v>51619</v>
      </c>
      <c r="N3487" s="93">
        <v>119895</v>
      </c>
      <c r="O3487" s="93">
        <v>19985</v>
      </c>
      <c r="P3487" s="93">
        <v>98770</v>
      </c>
      <c r="Q3487" s="93">
        <v>118755</v>
      </c>
      <c r="R3487" s="93">
        <v>69</v>
      </c>
      <c r="S3487" s="93">
        <v>1071</v>
      </c>
      <c r="T3487" s="93">
        <v>1140</v>
      </c>
      <c r="U3487" s="93">
        <v>20054</v>
      </c>
      <c r="V3487" s="93">
        <v>99841</v>
      </c>
      <c r="W3487" s="158">
        <v>16059925</v>
      </c>
      <c r="X3487" s="158">
        <v>131523</v>
      </c>
      <c r="Y3487" s="158">
        <v>16191448</v>
      </c>
      <c r="Z3487" s="28">
        <v>0.93939393939393945</v>
      </c>
      <c r="AA3487" s="28">
        <v>0.88694758478931146</v>
      </c>
      <c r="AB3487" s="111">
        <v>4</v>
      </c>
      <c r="AC3487" s="28">
        <v>0.25</v>
      </c>
      <c r="AD3487" s="28">
        <v>1.49E-2</v>
      </c>
      <c r="AE3487" s="139">
        <v>2498</v>
      </c>
      <c r="AF3487" s="139">
        <v>323</v>
      </c>
      <c r="AG3487" s="93">
        <v>7838</v>
      </c>
      <c r="AH3487" s="93">
        <v>18574</v>
      </c>
    </row>
    <row r="3488" spans="1:34">
      <c r="A3488" s="13" t="s">
        <v>168</v>
      </c>
      <c r="B3488" s="14" t="s">
        <v>75</v>
      </c>
      <c r="C3488" s="14" t="s">
        <v>188</v>
      </c>
      <c r="D3488" s="14">
        <v>2016</v>
      </c>
      <c r="E3488" s="14">
        <v>2017</v>
      </c>
      <c r="F3488" s="14" t="s">
        <v>102</v>
      </c>
      <c r="G3488" s="93">
        <v>271</v>
      </c>
      <c r="H3488" s="93">
        <v>2801</v>
      </c>
      <c r="I3488" s="93">
        <v>0</v>
      </c>
      <c r="J3488" s="93">
        <v>4</v>
      </c>
      <c r="K3488" s="93">
        <v>271</v>
      </c>
      <c r="L3488" s="93">
        <v>2805</v>
      </c>
      <c r="M3488" s="93">
        <v>3076</v>
      </c>
      <c r="N3488" s="93">
        <v>5382</v>
      </c>
      <c r="O3488" s="93">
        <v>652</v>
      </c>
      <c r="P3488" s="93">
        <v>4718</v>
      </c>
      <c r="Q3488" s="93">
        <v>5370</v>
      </c>
      <c r="R3488" s="93">
        <v>1</v>
      </c>
      <c r="S3488" s="93">
        <v>11</v>
      </c>
      <c r="T3488" s="93">
        <v>12</v>
      </c>
      <c r="U3488" s="93">
        <v>653</v>
      </c>
      <c r="V3488" s="93">
        <v>4729</v>
      </c>
      <c r="W3488" s="158">
        <v>711667</v>
      </c>
      <c r="X3488" s="158">
        <v>801</v>
      </c>
      <c r="Y3488" s="158">
        <v>712468</v>
      </c>
      <c r="Z3488" s="28">
        <v>0.94488188976377951</v>
      </c>
      <c r="AA3488" s="28">
        <v>0.94047619047619047</v>
      </c>
      <c r="AB3488" s="111">
        <v>13</v>
      </c>
      <c r="AC3488" s="28">
        <v>0.308</v>
      </c>
      <c r="AD3488" s="28">
        <v>9.6699999999999994E-2</v>
      </c>
      <c r="AE3488" s="139">
        <v>204</v>
      </c>
      <c r="AF3488" s="139">
        <v>28</v>
      </c>
      <c r="AG3488" s="93">
        <v>98</v>
      </c>
      <c r="AH3488" s="93">
        <v>156</v>
      </c>
    </row>
    <row r="3489" spans="1:34">
      <c r="A3489" s="13" t="s">
        <v>169</v>
      </c>
      <c r="B3489" s="14" t="s">
        <v>74</v>
      </c>
      <c r="C3489" s="14" t="s">
        <v>188</v>
      </c>
      <c r="D3489" s="14">
        <v>2016</v>
      </c>
      <c r="E3489" s="14">
        <v>2017</v>
      </c>
      <c r="F3489" s="14" t="s">
        <v>102</v>
      </c>
      <c r="G3489" s="93">
        <v>2832</v>
      </c>
      <c r="H3489" s="93">
        <v>33778</v>
      </c>
      <c r="I3489" s="93">
        <v>12</v>
      </c>
      <c r="J3489" s="93">
        <v>304</v>
      </c>
      <c r="K3489" s="93">
        <v>2844</v>
      </c>
      <c r="L3489" s="93">
        <v>34082</v>
      </c>
      <c r="M3489" s="93">
        <v>36926</v>
      </c>
      <c r="N3489" s="93">
        <v>74230</v>
      </c>
      <c r="O3489" s="93">
        <v>7296</v>
      </c>
      <c r="P3489" s="93">
        <v>66286</v>
      </c>
      <c r="Q3489" s="93">
        <v>73582</v>
      </c>
      <c r="R3489" s="93">
        <v>38</v>
      </c>
      <c r="S3489" s="93">
        <v>610</v>
      </c>
      <c r="T3489" s="93">
        <v>648</v>
      </c>
      <c r="U3489" s="93">
        <v>7334</v>
      </c>
      <c r="V3489" s="93">
        <v>66896</v>
      </c>
      <c r="W3489" s="158">
        <v>9970745</v>
      </c>
      <c r="X3489" s="158">
        <v>125249</v>
      </c>
      <c r="Y3489" s="158">
        <v>10095994</v>
      </c>
      <c r="Z3489" s="28">
        <v>0.98341074983410748</v>
      </c>
      <c r="AA3489" s="28">
        <v>0.97308781869688388</v>
      </c>
      <c r="AB3489" s="111">
        <v>2</v>
      </c>
      <c r="AC3489" s="28">
        <v>0</v>
      </c>
      <c r="AD3489" s="28">
        <v>7.6899999999999996E-2</v>
      </c>
      <c r="AE3489" s="139">
        <v>2715</v>
      </c>
      <c r="AF3489" s="139">
        <v>388</v>
      </c>
      <c r="AG3489" s="93">
        <v>6785</v>
      </c>
      <c r="AH3489" s="93">
        <v>15562</v>
      </c>
    </row>
    <row r="3490" spans="1:34">
      <c r="A3490" s="13" t="s">
        <v>170</v>
      </c>
      <c r="B3490" s="14" t="s">
        <v>74</v>
      </c>
      <c r="C3490" s="14" t="s">
        <v>188</v>
      </c>
      <c r="D3490" s="14">
        <v>2016</v>
      </c>
      <c r="E3490" s="14">
        <v>2017</v>
      </c>
      <c r="F3490" s="14" t="s">
        <v>102</v>
      </c>
      <c r="G3490" s="93">
        <v>886</v>
      </c>
      <c r="H3490" s="93">
        <v>9299</v>
      </c>
      <c r="I3490" s="93">
        <v>16</v>
      </c>
      <c r="J3490" s="93">
        <v>111</v>
      </c>
      <c r="K3490" s="93">
        <v>902</v>
      </c>
      <c r="L3490" s="93">
        <v>9410</v>
      </c>
      <c r="M3490" s="93">
        <v>10312</v>
      </c>
      <c r="N3490" s="93">
        <v>20165</v>
      </c>
      <c r="O3490" s="93">
        <v>2356</v>
      </c>
      <c r="P3490" s="93">
        <v>17451</v>
      </c>
      <c r="Q3490" s="93">
        <v>19807</v>
      </c>
      <c r="R3490" s="93">
        <v>63</v>
      </c>
      <c r="S3490" s="93">
        <v>295</v>
      </c>
      <c r="T3490" s="93">
        <v>358</v>
      </c>
      <c r="U3490" s="93">
        <v>2419</v>
      </c>
      <c r="V3490" s="93">
        <v>17746</v>
      </c>
      <c r="W3490" s="158">
        <v>2636138</v>
      </c>
      <c r="X3490" s="158">
        <v>41662</v>
      </c>
      <c r="Y3490" s="158">
        <v>2677800</v>
      </c>
      <c r="Z3490" s="28">
        <v>0.92342342342342343</v>
      </c>
      <c r="AA3490" s="28">
        <v>0.95111111111111113</v>
      </c>
      <c r="AB3490" s="111">
        <v>13</v>
      </c>
      <c r="AC3490" s="28">
        <v>0.308</v>
      </c>
      <c r="AD3490" s="28">
        <v>9.6699999999999994E-2</v>
      </c>
      <c r="AE3490" s="139">
        <v>777</v>
      </c>
      <c r="AF3490" s="139">
        <v>45</v>
      </c>
      <c r="AG3490" s="93">
        <v>897</v>
      </c>
      <c r="AH3490" s="93">
        <v>1826</v>
      </c>
    </row>
    <row r="3491" spans="1:34">
      <c r="A3491" s="13" t="s">
        <v>171</v>
      </c>
      <c r="B3491" s="14" t="s">
        <v>75</v>
      </c>
      <c r="C3491" s="14" t="s">
        <v>188</v>
      </c>
      <c r="D3491" s="14">
        <v>2016</v>
      </c>
      <c r="E3491" s="14">
        <v>2017</v>
      </c>
      <c r="F3491" s="14" t="s">
        <v>102</v>
      </c>
      <c r="G3491" s="93">
        <v>782</v>
      </c>
      <c r="H3491" s="93">
        <v>5231</v>
      </c>
      <c r="I3491" s="93">
        <v>2</v>
      </c>
      <c r="J3491" s="93">
        <v>11</v>
      </c>
      <c r="K3491" s="93">
        <v>784</v>
      </c>
      <c r="L3491" s="93">
        <v>5242</v>
      </c>
      <c r="M3491" s="93">
        <v>6026</v>
      </c>
      <c r="N3491" s="93">
        <v>13006</v>
      </c>
      <c r="O3491" s="93">
        <v>2098</v>
      </c>
      <c r="P3491" s="93">
        <v>10868</v>
      </c>
      <c r="Q3491" s="93">
        <v>12966</v>
      </c>
      <c r="R3491" s="93">
        <v>7</v>
      </c>
      <c r="S3491" s="93">
        <v>33</v>
      </c>
      <c r="T3491" s="93">
        <v>40</v>
      </c>
      <c r="U3491" s="93">
        <v>2105</v>
      </c>
      <c r="V3491" s="93">
        <v>10901</v>
      </c>
      <c r="W3491" s="158">
        <v>1767732</v>
      </c>
      <c r="X3491" s="158">
        <v>4810</v>
      </c>
      <c r="Y3491" s="158">
        <v>1772542</v>
      </c>
      <c r="Z3491" s="28">
        <v>0.99625468164794007</v>
      </c>
      <c r="AA3491" s="28">
        <v>0.9776785714285714</v>
      </c>
      <c r="AB3491" s="111">
        <v>13</v>
      </c>
      <c r="AC3491" s="28">
        <v>0.308</v>
      </c>
      <c r="AD3491" s="28">
        <v>9.6699999999999994E-2</v>
      </c>
      <c r="AE3491" s="139">
        <v>433</v>
      </c>
      <c r="AF3491" s="139">
        <v>88</v>
      </c>
      <c r="AG3491" s="93">
        <v>466</v>
      </c>
      <c r="AH3491" s="93">
        <v>961</v>
      </c>
    </row>
    <row r="3492" spans="1:34">
      <c r="A3492" s="51" t="s">
        <v>172</v>
      </c>
      <c r="B3492" s="14" t="s">
        <v>66</v>
      </c>
      <c r="C3492" s="14" t="s">
        <v>189</v>
      </c>
      <c r="D3492" s="14">
        <v>2016</v>
      </c>
      <c r="E3492" s="14">
        <v>2017</v>
      </c>
      <c r="F3492" s="14" t="s">
        <v>102</v>
      </c>
      <c r="G3492" s="93">
        <v>258144</v>
      </c>
      <c r="H3492" s="93">
        <v>1769982</v>
      </c>
      <c r="I3492" s="93">
        <v>2236</v>
      </c>
      <c r="J3492" s="93">
        <v>18003</v>
      </c>
      <c r="K3492" s="93">
        <v>260380</v>
      </c>
      <c r="L3492" s="93">
        <v>1787985</v>
      </c>
      <c r="M3492" s="93">
        <v>2048365</v>
      </c>
      <c r="N3492" s="93">
        <v>4259499</v>
      </c>
      <c r="O3492" s="93">
        <v>660849</v>
      </c>
      <c r="P3492" s="93">
        <v>3551698</v>
      </c>
      <c r="Q3492" s="93">
        <v>4212547</v>
      </c>
      <c r="R3492" s="93">
        <v>7193</v>
      </c>
      <c r="S3492" s="93">
        <v>39759</v>
      </c>
      <c r="T3492" s="93">
        <v>46952</v>
      </c>
      <c r="U3492" s="93">
        <v>668042</v>
      </c>
      <c r="V3492" s="93">
        <v>3591457</v>
      </c>
      <c r="W3492" s="158">
        <v>582415435</v>
      </c>
      <c r="X3492" s="158">
        <v>5568023</v>
      </c>
      <c r="Y3492" s="158">
        <v>587983458</v>
      </c>
      <c r="Z3492" s="28">
        <v>0.97813755216666476</v>
      </c>
      <c r="AA3492" s="28">
        <v>0.93561119293078054</v>
      </c>
      <c r="AB3492" s="111">
        <v>246</v>
      </c>
      <c r="AC3492" s="28">
        <v>0.42699999999999999</v>
      </c>
      <c r="AD3492" s="28">
        <v>7.0999999999999994E-2</v>
      </c>
      <c r="AE3492" s="139">
        <v>127767</v>
      </c>
      <c r="AF3492" s="139">
        <v>28538</v>
      </c>
      <c r="AG3492" s="93">
        <v>294604</v>
      </c>
      <c r="AH3492" s="93">
        <v>629574</v>
      </c>
    </row>
    <row r="3493" spans="1:34">
      <c r="A3493" s="51" t="s">
        <v>173</v>
      </c>
      <c r="B3493" s="14" t="s">
        <v>74</v>
      </c>
      <c r="C3493" s="14" t="s">
        <v>189</v>
      </c>
      <c r="D3493" s="14">
        <v>2016</v>
      </c>
      <c r="E3493" s="14">
        <v>2017</v>
      </c>
      <c r="F3493" s="14" t="s">
        <v>102</v>
      </c>
      <c r="G3493" s="93">
        <v>5871</v>
      </c>
      <c r="H3493" s="93">
        <v>51922</v>
      </c>
      <c r="I3493" s="93">
        <v>89</v>
      </c>
      <c r="J3493" s="93">
        <v>1190</v>
      </c>
      <c r="K3493" s="93">
        <v>5960</v>
      </c>
      <c r="L3493" s="93">
        <v>53112</v>
      </c>
      <c r="M3493" s="93">
        <v>59072</v>
      </c>
      <c r="N3493" s="93">
        <v>113430</v>
      </c>
      <c r="O3493" s="93">
        <v>13720</v>
      </c>
      <c r="P3493" s="93">
        <v>96665</v>
      </c>
      <c r="Q3493" s="93">
        <v>110385</v>
      </c>
      <c r="R3493" s="93">
        <v>323</v>
      </c>
      <c r="S3493" s="93">
        <v>2722</v>
      </c>
      <c r="T3493" s="93">
        <v>3045</v>
      </c>
      <c r="U3493" s="93">
        <v>14043</v>
      </c>
      <c r="V3493" s="93">
        <v>99387</v>
      </c>
      <c r="W3493" s="158">
        <v>15642862</v>
      </c>
      <c r="X3493" s="158">
        <v>346179</v>
      </c>
      <c r="Y3493" s="158">
        <v>15989041</v>
      </c>
      <c r="Z3493" s="28">
        <v>0.99644760213143868</v>
      </c>
      <c r="AA3493" s="28">
        <v>0.99695121951219512</v>
      </c>
      <c r="AB3493" s="111">
        <v>6</v>
      </c>
      <c r="AC3493" s="28">
        <v>0.66700000000000004</v>
      </c>
      <c r="AD3493" s="28">
        <v>8.0600000000000005E-2</v>
      </c>
      <c r="AE3493" s="139">
        <v>4102</v>
      </c>
      <c r="AF3493" s="139">
        <v>1154</v>
      </c>
      <c r="AG3493" s="93">
        <v>7609</v>
      </c>
      <c r="AH3493" s="93">
        <v>14785</v>
      </c>
    </row>
    <row r="3494" spans="1:34">
      <c r="A3494" s="51" t="s">
        <v>174</v>
      </c>
      <c r="B3494" s="14" t="s">
        <v>75</v>
      </c>
      <c r="C3494" s="14" t="s">
        <v>189</v>
      </c>
      <c r="D3494" s="14">
        <v>2016</v>
      </c>
      <c r="E3494" s="14">
        <v>2017</v>
      </c>
      <c r="F3494" s="14" t="s">
        <v>102</v>
      </c>
      <c r="G3494" s="93">
        <v>0</v>
      </c>
      <c r="H3494" s="93">
        <v>90</v>
      </c>
      <c r="I3494" s="93">
        <v>0</v>
      </c>
      <c r="J3494" s="93">
        <v>0</v>
      </c>
      <c r="K3494" s="93">
        <v>0</v>
      </c>
      <c r="L3494" s="93">
        <v>90</v>
      </c>
      <c r="M3494" s="93">
        <v>90</v>
      </c>
      <c r="N3494" s="93">
        <v>148</v>
      </c>
      <c r="O3494" s="93">
        <v>0</v>
      </c>
      <c r="P3494" s="93">
        <v>148</v>
      </c>
      <c r="Q3494" s="93">
        <v>148</v>
      </c>
      <c r="R3494" s="93">
        <v>0</v>
      </c>
      <c r="S3494" s="93">
        <v>0</v>
      </c>
      <c r="T3494" s="93">
        <v>0</v>
      </c>
      <c r="U3494" s="93">
        <v>0</v>
      </c>
      <c r="V3494" s="93">
        <v>148</v>
      </c>
      <c r="W3494" s="158">
        <v>17269</v>
      </c>
      <c r="X3494" s="158">
        <v>0</v>
      </c>
      <c r="Y3494" s="158">
        <v>17269</v>
      </c>
      <c r="Z3494" s="28">
        <v>1</v>
      </c>
      <c r="AA3494" s="28">
        <v>0.5</v>
      </c>
      <c r="AB3494" s="111">
        <v>20</v>
      </c>
      <c r="AC3494" s="28">
        <v>0.35</v>
      </c>
      <c r="AD3494" s="28">
        <v>6.5000000000000002E-2</v>
      </c>
      <c r="AE3494" s="139">
        <v>6</v>
      </c>
      <c r="AF3494" s="139">
        <v>0</v>
      </c>
      <c r="AG3494" s="93">
        <v>3</v>
      </c>
      <c r="AH3494" s="93">
        <v>3</v>
      </c>
    </row>
    <row r="3495" spans="1:34">
      <c r="A3495" s="51" t="s">
        <v>175</v>
      </c>
      <c r="B3495" s="14" t="s">
        <v>75</v>
      </c>
      <c r="C3495" s="14" t="s">
        <v>189</v>
      </c>
      <c r="D3495" s="14">
        <v>2016</v>
      </c>
      <c r="E3495" s="14">
        <v>2017</v>
      </c>
      <c r="F3495" s="14" t="s">
        <v>102</v>
      </c>
      <c r="G3495" s="93">
        <v>145</v>
      </c>
      <c r="H3495" s="93">
        <v>1573</v>
      </c>
      <c r="I3495" s="93">
        <v>0</v>
      </c>
      <c r="J3495" s="93">
        <v>2</v>
      </c>
      <c r="K3495" s="93">
        <v>145</v>
      </c>
      <c r="L3495" s="93">
        <v>1575</v>
      </c>
      <c r="M3495" s="93">
        <v>1720</v>
      </c>
      <c r="N3495" s="93">
        <v>3212</v>
      </c>
      <c r="O3495" s="93">
        <v>377</v>
      </c>
      <c r="P3495" s="93">
        <v>2830</v>
      </c>
      <c r="Q3495" s="93">
        <v>3207</v>
      </c>
      <c r="R3495" s="93">
        <v>0</v>
      </c>
      <c r="S3495" s="93">
        <v>5</v>
      </c>
      <c r="T3495" s="93">
        <v>5</v>
      </c>
      <c r="U3495" s="93">
        <v>377</v>
      </c>
      <c r="V3495" s="93">
        <v>2835</v>
      </c>
      <c r="W3495" s="158">
        <v>425512</v>
      </c>
      <c r="X3495" s="158">
        <v>780</v>
      </c>
      <c r="Y3495" s="158">
        <v>426292</v>
      </c>
      <c r="Z3495" s="28">
        <v>0.98750000000000004</v>
      </c>
      <c r="AA3495" s="28">
        <v>0.96491228070175439</v>
      </c>
      <c r="AB3495" s="111">
        <v>20</v>
      </c>
      <c r="AC3495" s="28">
        <v>0.35</v>
      </c>
      <c r="AD3495" s="28">
        <v>6.5000000000000002E-2</v>
      </c>
      <c r="AE3495" s="139">
        <v>125</v>
      </c>
      <c r="AF3495" s="139">
        <v>30</v>
      </c>
      <c r="AG3495" s="93">
        <v>48</v>
      </c>
      <c r="AH3495" s="93">
        <v>87</v>
      </c>
    </row>
    <row r="3496" spans="1:34">
      <c r="A3496" s="51" t="s">
        <v>176</v>
      </c>
      <c r="B3496" s="14" t="s">
        <v>75</v>
      </c>
      <c r="C3496" s="14" t="s">
        <v>189</v>
      </c>
      <c r="D3496" s="14">
        <v>2016</v>
      </c>
      <c r="E3496" s="14">
        <v>2017</v>
      </c>
      <c r="F3496" s="14" t="s">
        <v>102</v>
      </c>
      <c r="G3496" s="93">
        <v>1708</v>
      </c>
      <c r="H3496" s="93">
        <v>15055</v>
      </c>
      <c r="I3496" s="93">
        <v>4</v>
      </c>
      <c r="J3496" s="93">
        <v>43</v>
      </c>
      <c r="K3496" s="93">
        <v>1712</v>
      </c>
      <c r="L3496" s="93">
        <v>15098</v>
      </c>
      <c r="M3496" s="93">
        <v>16810</v>
      </c>
      <c r="N3496" s="93">
        <v>31550</v>
      </c>
      <c r="O3496" s="93">
        <v>4198</v>
      </c>
      <c r="P3496" s="93">
        <v>27264</v>
      </c>
      <c r="Q3496" s="93">
        <v>31462</v>
      </c>
      <c r="R3496" s="93">
        <v>7</v>
      </c>
      <c r="S3496" s="93">
        <v>81</v>
      </c>
      <c r="T3496" s="93">
        <v>88</v>
      </c>
      <c r="U3496" s="93">
        <v>4205</v>
      </c>
      <c r="V3496" s="93">
        <v>27345</v>
      </c>
      <c r="W3496" s="158">
        <v>4271656</v>
      </c>
      <c r="X3496" s="158">
        <v>12841</v>
      </c>
      <c r="Y3496" s="158">
        <v>4284497</v>
      </c>
      <c r="Z3496" s="28">
        <v>0.88792029887920298</v>
      </c>
      <c r="AA3496" s="28">
        <v>0.97508896797153022</v>
      </c>
      <c r="AB3496" s="111">
        <v>20</v>
      </c>
      <c r="AC3496" s="28">
        <v>0.35</v>
      </c>
      <c r="AD3496" s="28">
        <v>6.5000000000000002E-2</v>
      </c>
      <c r="AE3496" s="139">
        <v>1239</v>
      </c>
      <c r="AF3496" s="139">
        <v>381</v>
      </c>
      <c r="AG3496" s="93">
        <v>827</v>
      </c>
      <c r="AH3496" s="93">
        <v>1446</v>
      </c>
    </row>
    <row r="3497" spans="1:34">
      <c r="A3497" s="51" t="s">
        <v>177</v>
      </c>
      <c r="B3497" s="14" t="s">
        <v>75</v>
      </c>
      <c r="C3497" s="14" t="s">
        <v>189</v>
      </c>
      <c r="D3497" s="14">
        <v>2016</v>
      </c>
      <c r="E3497" s="14">
        <v>2017</v>
      </c>
      <c r="F3497" s="14" t="s">
        <v>102</v>
      </c>
      <c r="G3497" s="93">
        <v>185</v>
      </c>
      <c r="H3497" s="93">
        <v>2645</v>
      </c>
      <c r="I3497" s="93">
        <v>0</v>
      </c>
      <c r="J3497" s="93">
        <v>9</v>
      </c>
      <c r="K3497" s="93">
        <v>185</v>
      </c>
      <c r="L3497" s="93">
        <v>2654</v>
      </c>
      <c r="M3497" s="93">
        <v>2839</v>
      </c>
      <c r="N3497" s="93">
        <v>5175</v>
      </c>
      <c r="O3497" s="93">
        <v>495</v>
      </c>
      <c r="P3497" s="93">
        <v>4660</v>
      </c>
      <c r="Q3497" s="93">
        <v>5155</v>
      </c>
      <c r="R3497" s="93">
        <v>0</v>
      </c>
      <c r="S3497" s="93">
        <v>20</v>
      </c>
      <c r="T3497" s="93">
        <v>20</v>
      </c>
      <c r="U3497" s="93">
        <v>495</v>
      </c>
      <c r="V3497" s="93">
        <v>4680</v>
      </c>
      <c r="W3497" s="158">
        <v>676566</v>
      </c>
      <c r="X3497" s="158">
        <v>2358</v>
      </c>
      <c r="Y3497" s="158">
        <v>678924</v>
      </c>
      <c r="Z3497" s="28">
        <v>0.95918367346938771</v>
      </c>
      <c r="AA3497" s="28">
        <v>0.96296296296296291</v>
      </c>
      <c r="AB3497" s="111">
        <v>20</v>
      </c>
      <c r="AC3497" s="28">
        <v>0.35</v>
      </c>
      <c r="AD3497" s="28">
        <v>6.5000000000000002E-2</v>
      </c>
      <c r="AE3497" s="139">
        <v>173</v>
      </c>
      <c r="AF3497" s="139">
        <v>26</v>
      </c>
      <c r="AG3497" s="93">
        <v>63</v>
      </c>
      <c r="AH3497" s="93">
        <v>116</v>
      </c>
    </row>
    <row r="3498" spans="1:34">
      <c r="A3498" s="51" t="s">
        <v>178</v>
      </c>
      <c r="B3498" s="14" t="s">
        <v>75</v>
      </c>
      <c r="C3498" s="14" t="s">
        <v>189</v>
      </c>
      <c r="D3498" s="14">
        <v>2016</v>
      </c>
      <c r="E3498" s="14">
        <v>2017</v>
      </c>
      <c r="F3498" s="14" t="s">
        <v>102</v>
      </c>
      <c r="G3498" s="93">
        <v>77</v>
      </c>
      <c r="H3498" s="93">
        <v>564</v>
      </c>
      <c r="I3498" s="93">
        <v>0</v>
      </c>
      <c r="J3498" s="93">
        <v>1</v>
      </c>
      <c r="K3498" s="93">
        <v>77</v>
      </c>
      <c r="L3498" s="93">
        <v>565</v>
      </c>
      <c r="M3498" s="93">
        <v>642</v>
      </c>
      <c r="N3498" s="93">
        <v>1499</v>
      </c>
      <c r="O3498" s="93">
        <v>201</v>
      </c>
      <c r="P3498" s="93">
        <v>1295</v>
      </c>
      <c r="Q3498" s="93">
        <v>1496</v>
      </c>
      <c r="R3498" s="93">
        <v>1</v>
      </c>
      <c r="S3498" s="93">
        <v>2</v>
      </c>
      <c r="T3498" s="93">
        <v>3</v>
      </c>
      <c r="U3498" s="93">
        <v>202</v>
      </c>
      <c r="V3498" s="93">
        <v>1297</v>
      </c>
      <c r="W3498" s="158">
        <v>190893</v>
      </c>
      <c r="X3498" s="158">
        <v>194</v>
      </c>
      <c r="Y3498" s="158">
        <v>191087</v>
      </c>
      <c r="Z3498" s="28">
        <v>0.83673469387755106</v>
      </c>
      <c r="AA3498" s="28">
        <v>0.95652173913043481</v>
      </c>
      <c r="AB3498" s="111">
        <v>20</v>
      </c>
      <c r="AC3498" s="28">
        <v>0.35</v>
      </c>
      <c r="AD3498" s="28">
        <v>6.5000000000000002E-2</v>
      </c>
      <c r="AE3498" s="139">
        <v>72</v>
      </c>
      <c r="AF3498" s="139">
        <v>13</v>
      </c>
      <c r="AG3498" s="93">
        <v>108</v>
      </c>
      <c r="AH3498" s="93">
        <v>237</v>
      </c>
    </row>
    <row r="3499" spans="1:34">
      <c r="A3499" s="51" t="s">
        <v>179</v>
      </c>
      <c r="B3499" s="14" t="s">
        <v>74</v>
      </c>
      <c r="C3499" s="14" t="s">
        <v>189</v>
      </c>
      <c r="D3499" s="14">
        <v>2016</v>
      </c>
      <c r="E3499" s="14">
        <v>2017</v>
      </c>
      <c r="F3499" s="14" t="s">
        <v>102</v>
      </c>
      <c r="G3499" s="93">
        <v>3943</v>
      </c>
      <c r="H3499" s="93">
        <v>28048</v>
      </c>
      <c r="I3499" s="93">
        <v>38</v>
      </c>
      <c r="J3499" s="93">
        <v>278</v>
      </c>
      <c r="K3499" s="93">
        <v>3981</v>
      </c>
      <c r="L3499" s="93">
        <v>28326</v>
      </c>
      <c r="M3499" s="93">
        <v>32307</v>
      </c>
      <c r="N3499" s="93">
        <v>65007</v>
      </c>
      <c r="O3499" s="93">
        <v>9197</v>
      </c>
      <c r="P3499" s="93">
        <v>54953</v>
      </c>
      <c r="Q3499" s="93">
        <v>64150</v>
      </c>
      <c r="R3499" s="93">
        <v>139</v>
      </c>
      <c r="S3499" s="93">
        <v>718</v>
      </c>
      <c r="T3499" s="93">
        <v>857</v>
      </c>
      <c r="U3499" s="93">
        <v>9336</v>
      </c>
      <c r="V3499" s="93">
        <v>55671</v>
      </c>
      <c r="W3499" s="158">
        <v>9131377</v>
      </c>
      <c r="X3499" s="158">
        <v>87370</v>
      </c>
      <c r="Y3499" s="158">
        <v>9218747</v>
      </c>
      <c r="Z3499" s="28">
        <v>0.95499999999999996</v>
      </c>
      <c r="AA3499" s="28">
        <v>0.97081712062256809</v>
      </c>
      <c r="AB3499" s="111">
        <v>4</v>
      </c>
      <c r="AC3499" s="28">
        <v>0.5</v>
      </c>
      <c r="AD3499" s="28">
        <v>4.7699999999999999E-2</v>
      </c>
      <c r="AE3499" s="139">
        <v>1954</v>
      </c>
      <c r="AF3499" s="139">
        <v>514</v>
      </c>
      <c r="AG3499" s="93">
        <v>4797</v>
      </c>
      <c r="AH3499" s="93">
        <v>9738</v>
      </c>
    </row>
    <row r="3500" spans="1:34">
      <c r="A3500" s="51" t="s">
        <v>180</v>
      </c>
      <c r="B3500" s="14" t="s">
        <v>75</v>
      </c>
      <c r="C3500" s="14" t="s">
        <v>189</v>
      </c>
      <c r="D3500" s="14">
        <v>2016</v>
      </c>
      <c r="E3500" s="14">
        <v>2017</v>
      </c>
      <c r="F3500" s="14" t="s">
        <v>102</v>
      </c>
      <c r="G3500" s="93">
        <v>392</v>
      </c>
      <c r="H3500" s="93">
        <v>2160</v>
      </c>
      <c r="I3500" s="93">
        <v>0</v>
      </c>
      <c r="J3500" s="93">
        <v>1</v>
      </c>
      <c r="K3500" s="93">
        <v>392</v>
      </c>
      <c r="L3500" s="93">
        <v>2161</v>
      </c>
      <c r="M3500" s="93">
        <v>2553</v>
      </c>
      <c r="N3500" s="93">
        <v>5255</v>
      </c>
      <c r="O3500" s="93">
        <v>1149</v>
      </c>
      <c r="P3500" s="93">
        <v>4104</v>
      </c>
      <c r="Q3500" s="93">
        <v>5253</v>
      </c>
      <c r="R3500" s="93">
        <v>0</v>
      </c>
      <c r="S3500" s="93">
        <v>2</v>
      </c>
      <c r="T3500" s="93">
        <v>2</v>
      </c>
      <c r="U3500" s="93">
        <v>1149</v>
      </c>
      <c r="V3500" s="93">
        <v>4106</v>
      </c>
      <c r="W3500" s="158">
        <v>695178</v>
      </c>
      <c r="X3500" s="158">
        <v>134</v>
      </c>
      <c r="Y3500" s="158">
        <v>695312</v>
      </c>
      <c r="Z3500" s="28">
        <v>1</v>
      </c>
      <c r="AA3500" s="28">
        <v>0.94594594594594594</v>
      </c>
      <c r="AB3500" s="111">
        <v>20</v>
      </c>
      <c r="AC3500" s="28">
        <v>0.35</v>
      </c>
      <c r="AD3500" s="28">
        <v>6.5000000000000002E-2</v>
      </c>
      <c r="AE3500" s="139">
        <v>170</v>
      </c>
      <c r="AF3500" s="139">
        <v>17</v>
      </c>
      <c r="AG3500" s="93">
        <v>117</v>
      </c>
      <c r="AH3500" s="93">
        <v>216</v>
      </c>
    </row>
    <row r="3501" spans="1:34">
      <c r="A3501" s="51" t="s">
        <v>181</v>
      </c>
      <c r="B3501" s="14" t="s">
        <v>75</v>
      </c>
      <c r="C3501" s="14" t="s">
        <v>189</v>
      </c>
      <c r="D3501" s="14">
        <v>2016</v>
      </c>
      <c r="E3501" s="14">
        <v>2017</v>
      </c>
      <c r="F3501" s="14" t="s">
        <v>102</v>
      </c>
      <c r="G3501" s="93">
        <v>528</v>
      </c>
      <c r="H3501" s="93">
        <v>6467</v>
      </c>
      <c r="I3501" s="93">
        <v>1</v>
      </c>
      <c r="J3501" s="93">
        <v>19</v>
      </c>
      <c r="K3501" s="93">
        <v>529</v>
      </c>
      <c r="L3501" s="93">
        <v>6486</v>
      </c>
      <c r="M3501" s="93">
        <v>7015</v>
      </c>
      <c r="N3501" s="93">
        <v>12474</v>
      </c>
      <c r="O3501" s="93">
        <v>1293</v>
      </c>
      <c r="P3501" s="93">
        <v>11131</v>
      </c>
      <c r="Q3501" s="93">
        <v>12424</v>
      </c>
      <c r="R3501" s="93">
        <v>2</v>
      </c>
      <c r="S3501" s="93">
        <v>48</v>
      </c>
      <c r="T3501" s="93">
        <v>50</v>
      </c>
      <c r="U3501" s="93">
        <v>1295</v>
      </c>
      <c r="V3501" s="93">
        <v>11179</v>
      </c>
      <c r="W3501" s="158">
        <v>1671894</v>
      </c>
      <c r="X3501" s="158">
        <v>4911</v>
      </c>
      <c r="Y3501" s="158">
        <v>1676805</v>
      </c>
      <c r="Z3501" s="28">
        <v>0.96199524940617576</v>
      </c>
      <c r="AA3501" s="28">
        <v>0.97635135135135132</v>
      </c>
      <c r="AB3501" s="111">
        <v>20</v>
      </c>
      <c r="AC3501" s="28">
        <v>0.35</v>
      </c>
      <c r="AD3501" s="28">
        <v>6.5000000000000002E-2</v>
      </c>
      <c r="AE3501" s="139">
        <v>550</v>
      </c>
      <c r="AF3501" s="139">
        <v>105</v>
      </c>
      <c r="AG3501" s="93">
        <v>362</v>
      </c>
      <c r="AH3501" s="93">
        <v>723</v>
      </c>
    </row>
    <row r="3502" spans="1:34">
      <c r="A3502" s="13" t="s">
        <v>123</v>
      </c>
      <c r="B3502" s="14" t="s">
        <v>74</v>
      </c>
      <c r="C3502" s="14" t="s">
        <v>189</v>
      </c>
      <c r="D3502" s="14">
        <v>2016</v>
      </c>
      <c r="E3502" s="14">
        <v>2017</v>
      </c>
      <c r="F3502" s="14" t="s">
        <v>102</v>
      </c>
      <c r="G3502" s="93">
        <v>12941</v>
      </c>
      <c r="H3502" s="93">
        <v>85882</v>
      </c>
      <c r="I3502" s="93">
        <v>86</v>
      </c>
      <c r="J3502" s="93">
        <v>471</v>
      </c>
      <c r="K3502" s="93">
        <v>13027</v>
      </c>
      <c r="L3502" s="93">
        <v>86353</v>
      </c>
      <c r="M3502" s="93">
        <v>99380</v>
      </c>
      <c r="N3502" s="93">
        <v>230548</v>
      </c>
      <c r="O3502" s="93">
        <v>35269</v>
      </c>
      <c r="P3502" s="93">
        <v>193813</v>
      </c>
      <c r="Q3502" s="93">
        <v>229082</v>
      </c>
      <c r="R3502" s="93">
        <v>285</v>
      </c>
      <c r="S3502" s="93">
        <v>1181</v>
      </c>
      <c r="T3502" s="93">
        <v>1466</v>
      </c>
      <c r="U3502" s="93">
        <v>35554</v>
      </c>
      <c r="V3502" s="93">
        <v>194994</v>
      </c>
      <c r="W3502" s="158">
        <v>31182466</v>
      </c>
      <c r="X3502" s="158">
        <v>171620</v>
      </c>
      <c r="Y3502" s="158">
        <v>31354086</v>
      </c>
      <c r="Z3502" s="28">
        <v>0.95098993833171053</v>
      </c>
      <c r="AA3502" s="28">
        <v>0.95508586525759576</v>
      </c>
      <c r="AB3502" s="111">
        <v>12</v>
      </c>
      <c r="AC3502" s="28">
        <v>0.5</v>
      </c>
      <c r="AD3502" s="28">
        <v>4.82E-2</v>
      </c>
      <c r="AE3502" s="139">
        <v>4729</v>
      </c>
      <c r="AF3502" s="139">
        <v>1471</v>
      </c>
      <c r="AG3502" s="93">
        <v>13226</v>
      </c>
      <c r="AH3502" s="93">
        <v>29960</v>
      </c>
    </row>
    <row r="3503" spans="1:34">
      <c r="A3503" s="13" t="s">
        <v>124</v>
      </c>
      <c r="B3503" s="14" t="s">
        <v>75</v>
      </c>
      <c r="C3503" s="14" t="s">
        <v>189</v>
      </c>
      <c r="D3503" s="14">
        <v>2016</v>
      </c>
      <c r="E3503" s="14">
        <v>2017</v>
      </c>
      <c r="F3503" s="14" t="s">
        <v>102</v>
      </c>
      <c r="G3503" s="93">
        <v>221</v>
      </c>
      <c r="H3503" s="93">
        <v>1308</v>
      </c>
      <c r="I3503" s="93">
        <v>0</v>
      </c>
      <c r="J3503" s="93">
        <v>2</v>
      </c>
      <c r="K3503" s="93">
        <v>221</v>
      </c>
      <c r="L3503" s="93">
        <v>1310</v>
      </c>
      <c r="M3503" s="93">
        <v>1531</v>
      </c>
      <c r="N3503" s="93">
        <v>3527</v>
      </c>
      <c r="O3503" s="93">
        <v>586</v>
      </c>
      <c r="P3503" s="93">
        <v>2934</v>
      </c>
      <c r="Q3503" s="93">
        <v>3520</v>
      </c>
      <c r="R3503" s="93">
        <v>1</v>
      </c>
      <c r="S3503" s="93">
        <v>6</v>
      </c>
      <c r="T3503" s="93">
        <v>7</v>
      </c>
      <c r="U3503" s="93">
        <v>587</v>
      </c>
      <c r="V3503" s="93">
        <v>2940</v>
      </c>
      <c r="W3503" s="158">
        <v>427312</v>
      </c>
      <c r="X3503" s="158">
        <v>465</v>
      </c>
      <c r="Y3503" s="158">
        <v>427777</v>
      </c>
      <c r="Z3503" s="28">
        <v>1</v>
      </c>
      <c r="AA3503" s="28">
        <v>0.9285714285714286</v>
      </c>
      <c r="AB3503" s="111">
        <v>20</v>
      </c>
      <c r="AC3503" s="28">
        <v>0.35</v>
      </c>
      <c r="AD3503" s="28">
        <v>6.5000000000000002E-2</v>
      </c>
      <c r="AE3503" s="139">
        <v>123</v>
      </c>
      <c r="AF3503" s="139">
        <v>12</v>
      </c>
      <c r="AG3503" s="93">
        <v>193</v>
      </c>
      <c r="AH3503" s="93">
        <v>417</v>
      </c>
    </row>
    <row r="3504" spans="1:34">
      <c r="A3504" s="13" t="s">
        <v>125</v>
      </c>
      <c r="B3504" s="14" t="s">
        <v>75</v>
      </c>
      <c r="C3504" s="14" t="s">
        <v>189</v>
      </c>
      <c r="D3504" s="14">
        <v>2016</v>
      </c>
      <c r="E3504" s="14">
        <v>2017</v>
      </c>
      <c r="F3504" s="14" t="s">
        <v>102</v>
      </c>
      <c r="G3504" s="93">
        <v>882</v>
      </c>
      <c r="H3504" s="93">
        <v>11571</v>
      </c>
      <c r="I3504" s="93">
        <v>1</v>
      </c>
      <c r="J3504" s="93">
        <v>14</v>
      </c>
      <c r="K3504" s="93">
        <v>883</v>
      </c>
      <c r="L3504" s="93">
        <v>11585</v>
      </c>
      <c r="M3504" s="93">
        <v>12468</v>
      </c>
      <c r="N3504" s="93">
        <v>20911</v>
      </c>
      <c r="O3504" s="93">
        <v>2192</v>
      </c>
      <c r="P3504" s="93">
        <v>18678</v>
      </c>
      <c r="Q3504" s="93">
        <v>20870</v>
      </c>
      <c r="R3504" s="93">
        <v>2</v>
      </c>
      <c r="S3504" s="93">
        <v>39</v>
      </c>
      <c r="T3504" s="93">
        <v>41</v>
      </c>
      <c r="U3504" s="93">
        <v>2194</v>
      </c>
      <c r="V3504" s="93">
        <v>18717</v>
      </c>
      <c r="W3504" s="158">
        <v>2940242</v>
      </c>
      <c r="X3504" s="158">
        <v>5663</v>
      </c>
      <c r="Y3504" s="158">
        <v>2945905</v>
      </c>
      <c r="Z3504" s="28">
        <v>0.9856459330143541</v>
      </c>
      <c r="AA3504" s="28">
        <v>0.97123893805309736</v>
      </c>
      <c r="AB3504" s="111">
        <v>20</v>
      </c>
      <c r="AC3504" s="28">
        <v>0.35</v>
      </c>
      <c r="AD3504" s="28">
        <v>6.5000000000000002E-2</v>
      </c>
      <c r="AE3504" s="139">
        <v>990</v>
      </c>
      <c r="AF3504" s="139">
        <v>209</v>
      </c>
      <c r="AG3504" s="93">
        <v>561</v>
      </c>
      <c r="AH3504" s="93">
        <v>1075</v>
      </c>
    </row>
    <row r="3505" spans="1:34">
      <c r="A3505" s="13" t="s">
        <v>126</v>
      </c>
      <c r="B3505" s="14" t="s">
        <v>75</v>
      </c>
      <c r="C3505" s="14" t="s">
        <v>189</v>
      </c>
      <c r="D3505" s="14">
        <v>2016</v>
      </c>
      <c r="E3505" s="14">
        <v>2017</v>
      </c>
      <c r="F3505" s="14" t="s">
        <v>102</v>
      </c>
      <c r="G3505" s="93">
        <v>2348</v>
      </c>
      <c r="H3505" s="93">
        <v>15078</v>
      </c>
      <c r="I3505" s="93">
        <v>13</v>
      </c>
      <c r="J3505" s="93">
        <v>146</v>
      </c>
      <c r="K3505" s="93">
        <v>2361</v>
      </c>
      <c r="L3505" s="93">
        <v>15224</v>
      </c>
      <c r="M3505" s="93">
        <v>17585</v>
      </c>
      <c r="N3505" s="93">
        <v>42705</v>
      </c>
      <c r="O3505" s="93">
        <v>6645</v>
      </c>
      <c r="P3505" s="93">
        <v>35598</v>
      </c>
      <c r="Q3505" s="93">
        <v>42243</v>
      </c>
      <c r="R3505" s="93">
        <v>38</v>
      </c>
      <c r="S3505" s="93">
        <v>424</v>
      </c>
      <c r="T3505" s="93">
        <v>462</v>
      </c>
      <c r="U3505" s="93">
        <v>6683</v>
      </c>
      <c r="V3505" s="93">
        <v>36022</v>
      </c>
      <c r="W3505" s="158">
        <v>5373107</v>
      </c>
      <c r="X3505" s="158">
        <v>45384</v>
      </c>
      <c r="Y3505" s="158">
        <v>5418491</v>
      </c>
      <c r="Z3505" s="28">
        <v>0.97472353870458139</v>
      </c>
      <c r="AA3505" s="28">
        <v>0.94694960212201595</v>
      </c>
      <c r="AB3505" s="111">
        <v>20</v>
      </c>
      <c r="AC3505" s="28">
        <v>0.35</v>
      </c>
      <c r="AD3505" s="28">
        <v>6.5000000000000002E-2</v>
      </c>
      <c r="AE3505" s="139">
        <v>896</v>
      </c>
      <c r="AF3505" s="139">
        <v>86</v>
      </c>
      <c r="AG3505" s="93">
        <v>890</v>
      </c>
      <c r="AH3505" s="93">
        <v>1739</v>
      </c>
    </row>
    <row r="3506" spans="1:34">
      <c r="A3506" s="13" t="s">
        <v>127</v>
      </c>
      <c r="B3506" s="14" t="s">
        <v>75</v>
      </c>
      <c r="C3506" s="14" t="s">
        <v>189</v>
      </c>
      <c r="D3506" s="14">
        <v>2016</v>
      </c>
      <c r="E3506" s="14">
        <v>2017</v>
      </c>
      <c r="F3506" s="14" t="s">
        <v>102</v>
      </c>
      <c r="G3506" s="93">
        <v>97</v>
      </c>
      <c r="H3506" s="93">
        <v>923</v>
      </c>
      <c r="I3506" s="93">
        <v>0</v>
      </c>
      <c r="J3506" s="93">
        <v>4</v>
      </c>
      <c r="K3506" s="93">
        <v>97</v>
      </c>
      <c r="L3506" s="93">
        <v>927</v>
      </c>
      <c r="M3506" s="93">
        <v>1024</v>
      </c>
      <c r="N3506" s="93">
        <v>1952</v>
      </c>
      <c r="O3506" s="93">
        <v>262</v>
      </c>
      <c r="P3506" s="93">
        <v>1681</v>
      </c>
      <c r="Q3506" s="93">
        <v>1943</v>
      </c>
      <c r="R3506" s="93">
        <v>0</v>
      </c>
      <c r="S3506" s="93">
        <v>9</v>
      </c>
      <c r="T3506" s="93">
        <v>9</v>
      </c>
      <c r="U3506" s="93">
        <v>262</v>
      </c>
      <c r="V3506" s="93">
        <v>1690</v>
      </c>
      <c r="W3506" s="158">
        <v>246315</v>
      </c>
      <c r="X3506" s="158">
        <v>614</v>
      </c>
      <c r="Y3506" s="158">
        <v>246929</v>
      </c>
      <c r="Z3506" s="28">
        <v>1</v>
      </c>
      <c r="AA3506" s="28">
        <v>0.73076923076923073</v>
      </c>
      <c r="AB3506" s="111">
        <v>20</v>
      </c>
      <c r="AC3506" s="28">
        <v>0.35</v>
      </c>
      <c r="AD3506" s="28">
        <v>6.5000000000000002E-2</v>
      </c>
      <c r="AE3506" s="139">
        <v>95</v>
      </c>
      <c r="AF3506" s="139">
        <v>8</v>
      </c>
      <c r="AG3506" s="93">
        <v>61</v>
      </c>
      <c r="AH3506" s="93">
        <v>125</v>
      </c>
    </row>
    <row r="3507" spans="1:34">
      <c r="A3507" s="13" t="s">
        <v>128</v>
      </c>
      <c r="B3507" s="14" t="s">
        <v>75</v>
      </c>
      <c r="C3507" s="14" t="s">
        <v>189</v>
      </c>
      <c r="D3507" s="14">
        <v>2016</v>
      </c>
      <c r="E3507" s="14">
        <v>2017</v>
      </c>
      <c r="F3507" s="14" t="s">
        <v>102</v>
      </c>
      <c r="G3507" s="93">
        <v>9892</v>
      </c>
      <c r="H3507" s="93">
        <v>59628</v>
      </c>
      <c r="I3507" s="93">
        <v>18</v>
      </c>
      <c r="J3507" s="93">
        <v>402</v>
      </c>
      <c r="K3507" s="93">
        <v>9910</v>
      </c>
      <c r="L3507" s="93">
        <v>60030</v>
      </c>
      <c r="M3507" s="93">
        <v>69940</v>
      </c>
      <c r="N3507" s="93">
        <v>162833</v>
      </c>
      <c r="O3507" s="93">
        <v>26585</v>
      </c>
      <c r="P3507" s="93">
        <v>135268</v>
      </c>
      <c r="Q3507" s="93">
        <v>161853</v>
      </c>
      <c r="R3507" s="93">
        <v>63</v>
      </c>
      <c r="S3507" s="93">
        <v>917</v>
      </c>
      <c r="T3507" s="93">
        <v>980</v>
      </c>
      <c r="U3507" s="93">
        <v>26648</v>
      </c>
      <c r="V3507" s="93">
        <v>136185</v>
      </c>
      <c r="W3507" s="158">
        <v>21696840</v>
      </c>
      <c r="X3507" s="158">
        <v>131050</v>
      </c>
      <c r="Y3507" s="158">
        <v>21827890</v>
      </c>
      <c r="Z3507" s="28">
        <v>0.98696978098142496</v>
      </c>
      <c r="AA3507" s="28">
        <v>0.93277680140597541</v>
      </c>
      <c r="AB3507" s="111">
        <v>8</v>
      </c>
      <c r="AC3507" s="28">
        <v>0.5</v>
      </c>
      <c r="AD3507" s="28">
        <v>3.04E-2</v>
      </c>
      <c r="AE3507" s="139">
        <v>5321</v>
      </c>
      <c r="AF3507" s="139">
        <v>1308</v>
      </c>
      <c r="AG3507" s="93">
        <v>9910</v>
      </c>
      <c r="AH3507" s="93">
        <v>22916</v>
      </c>
    </row>
    <row r="3508" spans="1:34">
      <c r="A3508" s="13" t="s">
        <v>129</v>
      </c>
      <c r="B3508" s="14" t="s">
        <v>75</v>
      </c>
      <c r="C3508" s="14" t="s">
        <v>189</v>
      </c>
      <c r="D3508" s="14">
        <v>2016</v>
      </c>
      <c r="E3508" s="14">
        <v>2017</v>
      </c>
      <c r="F3508" s="14" t="s">
        <v>102</v>
      </c>
      <c r="G3508" s="93">
        <v>1469</v>
      </c>
      <c r="H3508" s="93">
        <v>9168</v>
      </c>
      <c r="I3508" s="93">
        <v>7</v>
      </c>
      <c r="J3508" s="93">
        <v>53</v>
      </c>
      <c r="K3508" s="93">
        <v>1476</v>
      </c>
      <c r="L3508" s="93">
        <v>9221</v>
      </c>
      <c r="M3508" s="93">
        <v>10697</v>
      </c>
      <c r="N3508" s="93">
        <v>24327</v>
      </c>
      <c r="O3508" s="93">
        <v>4008</v>
      </c>
      <c r="P3508" s="93">
        <v>20153</v>
      </c>
      <c r="Q3508" s="93">
        <v>24161</v>
      </c>
      <c r="R3508" s="93">
        <v>20</v>
      </c>
      <c r="S3508" s="93">
        <v>146</v>
      </c>
      <c r="T3508" s="93">
        <v>166</v>
      </c>
      <c r="U3508" s="93">
        <v>4028</v>
      </c>
      <c r="V3508" s="93">
        <v>20299</v>
      </c>
      <c r="W3508" s="158">
        <v>3104305</v>
      </c>
      <c r="X3508" s="158">
        <v>18539</v>
      </c>
      <c r="Y3508" s="158">
        <v>3122844</v>
      </c>
      <c r="Z3508" s="28">
        <v>0.99476439790575921</v>
      </c>
      <c r="AA3508" s="28">
        <v>0.97150997150997154</v>
      </c>
      <c r="AB3508" s="111">
        <v>20</v>
      </c>
      <c r="AC3508" s="28">
        <v>0.35</v>
      </c>
      <c r="AD3508" s="28">
        <v>6.5000000000000002E-2</v>
      </c>
      <c r="AE3508" s="139">
        <v>715</v>
      </c>
      <c r="AF3508" s="139">
        <v>105</v>
      </c>
      <c r="AG3508" s="93">
        <v>1303</v>
      </c>
      <c r="AH3508" s="93">
        <v>2952</v>
      </c>
    </row>
    <row r="3509" spans="1:34">
      <c r="A3509" s="13" t="s">
        <v>130</v>
      </c>
      <c r="B3509" s="14" t="s">
        <v>75</v>
      </c>
      <c r="C3509" s="14" t="s">
        <v>189</v>
      </c>
      <c r="D3509" s="14">
        <v>2016</v>
      </c>
      <c r="E3509" s="14">
        <v>2017</v>
      </c>
      <c r="F3509" s="14" t="s">
        <v>102</v>
      </c>
      <c r="G3509" s="93">
        <v>576</v>
      </c>
      <c r="H3509" s="93">
        <v>5915</v>
      </c>
      <c r="I3509" s="93">
        <v>1</v>
      </c>
      <c r="J3509" s="93">
        <v>13</v>
      </c>
      <c r="K3509" s="93">
        <v>577</v>
      </c>
      <c r="L3509" s="93">
        <v>5928</v>
      </c>
      <c r="M3509" s="93">
        <v>6505</v>
      </c>
      <c r="N3509" s="93">
        <v>12329</v>
      </c>
      <c r="O3509" s="93">
        <v>1478</v>
      </c>
      <c r="P3509" s="93">
        <v>10815</v>
      </c>
      <c r="Q3509" s="93">
        <v>12293</v>
      </c>
      <c r="R3509" s="93">
        <v>4</v>
      </c>
      <c r="S3509" s="93">
        <v>32</v>
      </c>
      <c r="T3509" s="93">
        <v>36</v>
      </c>
      <c r="U3509" s="93">
        <v>1482</v>
      </c>
      <c r="V3509" s="93">
        <v>10847</v>
      </c>
      <c r="W3509" s="158">
        <v>1649537</v>
      </c>
      <c r="X3509" s="158">
        <v>3056</v>
      </c>
      <c r="Y3509" s="158">
        <v>1652593</v>
      </c>
      <c r="Z3509" s="28">
        <v>0.93870967741935485</v>
      </c>
      <c r="AA3509" s="28">
        <v>0.92682926829268297</v>
      </c>
      <c r="AB3509" s="111">
        <v>20</v>
      </c>
      <c r="AC3509" s="28">
        <v>0.35</v>
      </c>
      <c r="AD3509" s="28">
        <v>6.5000000000000002E-2</v>
      </c>
      <c r="AE3509" s="139">
        <v>420</v>
      </c>
      <c r="AF3509" s="139">
        <v>50</v>
      </c>
      <c r="AG3509" s="93">
        <v>393</v>
      </c>
      <c r="AH3509" s="93">
        <v>795</v>
      </c>
    </row>
    <row r="3510" spans="1:34">
      <c r="A3510" s="13" t="s">
        <v>131</v>
      </c>
      <c r="B3510" s="14" t="s">
        <v>75</v>
      </c>
      <c r="C3510" s="14" t="s">
        <v>189</v>
      </c>
      <c r="D3510" s="14">
        <v>2016</v>
      </c>
      <c r="E3510" s="14">
        <v>2017</v>
      </c>
      <c r="F3510" s="14" t="s">
        <v>102</v>
      </c>
      <c r="G3510" s="93">
        <v>232</v>
      </c>
      <c r="H3510" s="93">
        <v>1377</v>
      </c>
      <c r="I3510" s="93">
        <v>0</v>
      </c>
      <c r="J3510" s="93">
        <v>1</v>
      </c>
      <c r="K3510" s="93">
        <v>232</v>
      </c>
      <c r="L3510" s="93">
        <v>1378</v>
      </c>
      <c r="M3510" s="93">
        <v>1610</v>
      </c>
      <c r="N3510" s="93">
        <v>3158</v>
      </c>
      <c r="O3510" s="93">
        <v>634</v>
      </c>
      <c r="P3510" s="93">
        <v>2521</v>
      </c>
      <c r="Q3510" s="93">
        <v>3155</v>
      </c>
      <c r="R3510" s="93">
        <v>0</v>
      </c>
      <c r="S3510" s="93">
        <v>3</v>
      </c>
      <c r="T3510" s="93">
        <v>3</v>
      </c>
      <c r="U3510" s="93">
        <v>634</v>
      </c>
      <c r="V3510" s="93">
        <v>2524</v>
      </c>
      <c r="W3510" s="158">
        <v>442617</v>
      </c>
      <c r="X3510" s="158">
        <v>268</v>
      </c>
      <c r="Y3510" s="158">
        <v>442885</v>
      </c>
      <c r="Z3510" s="28">
        <v>0.83720930232558133</v>
      </c>
      <c r="AA3510" s="28">
        <v>0.83606557377049184</v>
      </c>
      <c r="AB3510" s="111">
        <v>20</v>
      </c>
      <c r="AC3510" s="28">
        <v>0.35</v>
      </c>
      <c r="AD3510" s="28">
        <v>6.5000000000000002E-2</v>
      </c>
      <c r="AE3510" s="139">
        <v>100</v>
      </c>
      <c r="AF3510" s="139">
        <v>13</v>
      </c>
      <c r="AG3510" s="93">
        <v>88</v>
      </c>
      <c r="AH3510" s="93">
        <v>160</v>
      </c>
    </row>
    <row r="3511" spans="1:34">
      <c r="A3511" s="13" t="s">
        <v>132</v>
      </c>
      <c r="B3511" s="14" t="s">
        <v>76</v>
      </c>
      <c r="C3511" s="14" t="s">
        <v>189</v>
      </c>
      <c r="D3511" s="14">
        <v>2016</v>
      </c>
      <c r="E3511" s="14">
        <v>2017</v>
      </c>
      <c r="F3511" s="14" t="s">
        <v>102</v>
      </c>
      <c r="G3511" s="93">
        <v>87357</v>
      </c>
      <c r="H3511" s="93">
        <v>452447</v>
      </c>
      <c r="I3511" s="93">
        <v>1153</v>
      </c>
      <c r="J3511" s="93">
        <v>5110</v>
      </c>
      <c r="K3511" s="93">
        <v>88510</v>
      </c>
      <c r="L3511" s="93">
        <v>457557</v>
      </c>
      <c r="M3511" s="93">
        <v>546067</v>
      </c>
      <c r="N3511" s="93">
        <v>1102398</v>
      </c>
      <c r="O3511" s="93">
        <v>214659</v>
      </c>
      <c r="P3511" s="93">
        <v>873583</v>
      </c>
      <c r="Q3511" s="93">
        <v>1088242</v>
      </c>
      <c r="R3511" s="93">
        <v>3417</v>
      </c>
      <c r="S3511" s="93">
        <v>10739</v>
      </c>
      <c r="T3511" s="93">
        <v>14156</v>
      </c>
      <c r="U3511" s="93">
        <v>218076</v>
      </c>
      <c r="V3511" s="93">
        <v>884322</v>
      </c>
      <c r="W3511" s="158">
        <v>159270810</v>
      </c>
      <c r="X3511" s="158">
        <v>1807012</v>
      </c>
      <c r="Y3511" s="158">
        <v>161077822</v>
      </c>
      <c r="Z3511" s="28">
        <v>0.98028946105869186</v>
      </c>
      <c r="AA3511" s="28">
        <v>0.89862192165369403</v>
      </c>
      <c r="AB3511" s="111">
        <v>92</v>
      </c>
      <c r="AC3511" s="28">
        <v>0.47799999999999998</v>
      </c>
      <c r="AD3511" s="28">
        <v>0.12959999999999999</v>
      </c>
      <c r="AE3511" s="139">
        <v>28437</v>
      </c>
      <c r="AF3511" s="139">
        <v>4571</v>
      </c>
      <c r="AG3511" s="93">
        <v>94573</v>
      </c>
      <c r="AH3511" s="93">
        <v>196535</v>
      </c>
    </row>
    <row r="3512" spans="1:34">
      <c r="A3512" s="13" t="s">
        <v>133</v>
      </c>
      <c r="B3512" s="14" t="s">
        <v>75</v>
      </c>
      <c r="C3512" s="14" t="s">
        <v>189</v>
      </c>
      <c r="D3512" s="14">
        <v>2016</v>
      </c>
      <c r="E3512" s="14">
        <v>2017</v>
      </c>
      <c r="F3512" s="14" t="s">
        <v>102</v>
      </c>
      <c r="G3512" s="93">
        <v>1707</v>
      </c>
      <c r="H3512" s="93">
        <v>10076</v>
      </c>
      <c r="I3512" s="93">
        <v>4</v>
      </c>
      <c r="J3512" s="93">
        <v>23</v>
      </c>
      <c r="K3512" s="93">
        <v>1711</v>
      </c>
      <c r="L3512" s="93">
        <v>10099</v>
      </c>
      <c r="M3512" s="93">
        <v>11810</v>
      </c>
      <c r="N3512" s="93">
        <v>28740</v>
      </c>
      <c r="O3512" s="93">
        <v>4669</v>
      </c>
      <c r="P3512" s="93">
        <v>23981</v>
      </c>
      <c r="Q3512" s="93">
        <v>28650</v>
      </c>
      <c r="R3512" s="93">
        <v>12</v>
      </c>
      <c r="S3512" s="93">
        <v>78</v>
      </c>
      <c r="T3512" s="93">
        <v>90</v>
      </c>
      <c r="U3512" s="93">
        <v>4681</v>
      </c>
      <c r="V3512" s="93">
        <v>24059</v>
      </c>
      <c r="W3512" s="158">
        <v>3776342</v>
      </c>
      <c r="X3512" s="158">
        <v>7981</v>
      </c>
      <c r="Y3512" s="158">
        <v>3784323</v>
      </c>
      <c r="Z3512" s="28">
        <v>0.97103918228279384</v>
      </c>
      <c r="AA3512" s="28">
        <v>0.9671232876712329</v>
      </c>
      <c r="AB3512" s="111">
        <v>20</v>
      </c>
      <c r="AC3512" s="28">
        <v>0.35</v>
      </c>
      <c r="AD3512" s="28">
        <v>6.5000000000000002E-2</v>
      </c>
      <c r="AE3512" s="139">
        <v>761</v>
      </c>
      <c r="AF3512" s="139">
        <v>86</v>
      </c>
      <c r="AG3512" s="93">
        <v>2778</v>
      </c>
      <c r="AH3512" s="93">
        <v>6708</v>
      </c>
    </row>
    <row r="3513" spans="1:34">
      <c r="A3513" s="13" t="s">
        <v>134</v>
      </c>
      <c r="B3513" s="14" t="s">
        <v>75</v>
      </c>
      <c r="C3513" s="14" t="s">
        <v>189</v>
      </c>
      <c r="D3513" s="14">
        <v>2016</v>
      </c>
      <c r="E3513" s="14">
        <v>2017</v>
      </c>
      <c r="F3513" s="14" t="s">
        <v>102</v>
      </c>
      <c r="G3513" s="93">
        <v>551</v>
      </c>
      <c r="H3513" s="93">
        <v>5463</v>
      </c>
      <c r="I3513" s="93">
        <v>16</v>
      </c>
      <c r="J3513" s="93">
        <v>151</v>
      </c>
      <c r="K3513" s="93">
        <v>567</v>
      </c>
      <c r="L3513" s="93">
        <v>5614</v>
      </c>
      <c r="M3513" s="93">
        <v>6181</v>
      </c>
      <c r="N3513" s="93">
        <v>10219</v>
      </c>
      <c r="O3513" s="93">
        <v>1208</v>
      </c>
      <c r="P3513" s="93">
        <v>8618</v>
      </c>
      <c r="Q3513" s="93">
        <v>9826</v>
      </c>
      <c r="R3513" s="93">
        <v>42</v>
      </c>
      <c r="S3513" s="93">
        <v>351</v>
      </c>
      <c r="T3513" s="93">
        <v>393</v>
      </c>
      <c r="U3513" s="93">
        <v>1250</v>
      </c>
      <c r="V3513" s="93">
        <v>8969</v>
      </c>
      <c r="W3513" s="158">
        <v>1392995</v>
      </c>
      <c r="X3513" s="158">
        <v>33335</v>
      </c>
      <c r="Y3513" s="158">
        <v>1426330</v>
      </c>
      <c r="Z3513" s="28">
        <v>0.98076923076923073</v>
      </c>
      <c r="AA3513" s="28">
        <v>0.93203883495145634</v>
      </c>
      <c r="AB3513" s="111">
        <v>20</v>
      </c>
      <c r="AC3513" s="28">
        <v>0.35</v>
      </c>
      <c r="AD3513" s="28">
        <v>6.5000000000000002E-2</v>
      </c>
      <c r="AE3513" s="139">
        <v>438</v>
      </c>
      <c r="AF3513" s="139">
        <v>103</v>
      </c>
      <c r="AG3513" s="93">
        <v>1206</v>
      </c>
      <c r="AH3513" s="93">
        <v>2219</v>
      </c>
    </row>
    <row r="3514" spans="1:34">
      <c r="A3514" s="13" t="s">
        <v>135</v>
      </c>
      <c r="B3514" s="14" t="s">
        <v>75</v>
      </c>
      <c r="C3514" s="14" t="s">
        <v>189</v>
      </c>
      <c r="D3514" s="14">
        <v>2016</v>
      </c>
      <c r="E3514" s="14">
        <v>2017</v>
      </c>
      <c r="F3514" s="14" t="s">
        <v>102</v>
      </c>
      <c r="G3514" s="93">
        <v>84</v>
      </c>
      <c r="H3514" s="93">
        <v>920</v>
      </c>
      <c r="I3514" s="93">
        <v>1</v>
      </c>
      <c r="J3514" s="93">
        <v>3</v>
      </c>
      <c r="K3514" s="93">
        <v>85</v>
      </c>
      <c r="L3514" s="93">
        <v>923</v>
      </c>
      <c r="M3514" s="93">
        <v>1008</v>
      </c>
      <c r="N3514" s="93">
        <v>1846</v>
      </c>
      <c r="O3514" s="93">
        <v>224</v>
      </c>
      <c r="P3514" s="93">
        <v>1616</v>
      </c>
      <c r="Q3514" s="93">
        <v>1840</v>
      </c>
      <c r="R3514" s="93">
        <v>1</v>
      </c>
      <c r="S3514" s="93">
        <v>5</v>
      </c>
      <c r="T3514" s="93">
        <v>6</v>
      </c>
      <c r="U3514" s="93">
        <v>225</v>
      </c>
      <c r="V3514" s="93">
        <v>1621</v>
      </c>
      <c r="W3514" s="158">
        <v>247277</v>
      </c>
      <c r="X3514" s="158">
        <v>788</v>
      </c>
      <c r="Y3514" s="158">
        <v>248065</v>
      </c>
      <c r="Z3514" s="28">
        <v>0.90476190476190477</v>
      </c>
      <c r="AA3514" s="28">
        <v>0.65625</v>
      </c>
      <c r="AB3514" s="111">
        <v>20</v>
      </c>
      <c r="AC3514" s="28">
        <v>0.35</v>
      </c>
      <c r="AD3514" s="28">
        <v>6.5000000000000002E-2</v>
      </c>
      <c r="AE3514" s="139">
        <v>84</v>
      </c>
      <c r="AF3514" s="139">
        <v>11</v>
      </c>
      <c r="AG3514" s="93">
        <v>24</v>
      </c>
      <c r="AH3514" s="93">
        <v>45</v>
      </c>
    </row>
    <row r="3515" spans="1:34">
      <c r="A3515" s="13" t="s">
        <v>136</v>
      </c>
      <c r="B3515" s="14" t="s">
        <v>75</v>
      </c>
      <c r="C3515" s="14" t="s">
        <v>189</v>
      </c>
      <c r="D3515" s="14">
        <v>2016</v>
      </c>
      <c r="E3515" s="14">
        <v>2017</v>
      </c>
      <c r="F3515" s="14" t="s">
        <v>102</v>
      </c>
      <c r="G3515" s="93">
        <v>554</v>
      </c>
      <c r="H3515" s="93">
        <v>5818</v>
      </c>
      <c r="I3515" s="93">
        <v>3</v>
      </c>
      <c r="J3515" s="93">
        <v>23</v>
      </c>
      <c r="K3515" s="93">
        <v>557</v>
      </c>
      <c r="L3515" s="93">
        <v>5841</v>
      </c>
      <c r="M3515" s="93">
        <v>6398</v>
      </c>
      <c r="N3515" s="93">
        <v>12051</v>
      </c>
      <c r="O3515" s="93">
        <v>1415</v>
      </c>
      <c r="P3515" s="93">
        <v>10536</v>
      </c>
      <c r="Q3515" s="93">
        <v>11951</v>
      </c>
      <c r="R3515" s="93">
        <v>8</v>
      </c>
      <c r="S3515" s="93">
        <v>92</v>
      </c>
      <c r="T3515" s="93">
        <v>100</v>
      </c>
      <c r="U3515" s="93">
        <v>1423</v>
      </c>
      <c r="V3515" s="93">
        <v>10628</v>
      </c>
      <c r="W3515" s="158">
        <v>1662538</v>
      </c>
      <c r="X3515" s="158">
        <v>5479</v>
      </c>
      <c r="Y3515" s="158">
        <v>1668017</v>
      </c>
      <c r="Z3515" s="28">
        <v>0.95176848874598075</v>
      </c>
      <c r="AA3515" s="28">
        <v>0.94786729857819907</v>
      </c>
      <c r="AB3515" s="111">
        <v>20</v>
      </c>
      <c r="AC3515" s="28">
        <v>0.35</v>
      </c>
      <c r="AD3515" s="28">
        <v>6.5000000000000002E-2</v>
      </c>
      <c r="AE3515" s="139">
        <v>401</v>
      </c>
      <c r="AF3515" s="139">
        <v>55</v>
      </c>
      <c r="AG3515" s="93">
        <v>516</v>
      </c>
      <c r="AH3515" s="93">
        <v>1175</v>
      </c>
    </row>
    <row r="3516" spans="1:34">
      <c r="A3516" s="13" t="s">
        <v>137</v>
      </c>
      <c r="B3516" s="14" t="s">
        <v>75</v>
      </c>
      <c r="C3516" s="14" t="s">
        <v>189</v>
      </c>
      <c r="D3516" s="14">
        <v>2016</v>
      </c>
      <c r="E3516" s="14">
        <v>2017</v>
      </c>
      <c r="F3516" s="14" t="s">
        <v>102</v>
      </c>
      <c r="G3516" s="93">
        <v>3622</v>
      </c>
      <c r="H3516" s="93">
        <v>20007</v>
      </c>
      <c r="I3516" s="93">
        <v>7</v>
      </c>
      <c r="J3516" s="93">
        <v>38</v>
      </c>
      <c r="K3516" s="93">
        <v>3629</v>
      </c>
      <c r="L3516" s="93">
        <v>20045</v>
      </c>
      <c r="M3516" s="93">
        <v>23674</v>
      </c>
      <c r="N3516" s="93">
        <v>54932</v>
      </c>
      <c r="O3516" s="93">
        <v>9690</v>
      </c>
      <c r="P3516" s="93">
        <v>45113</v>
      </c>
      <c r="Q3516" s="93">
        <v>54803</v>
      </c>
      <c r="R3516" s="93">
        <v>19</v>
      </c>
      <c r="S3516" s="93">
        <v>110</v>
      </c>
      <c r="T3516" s="93">
        <v>129</v>
      </c>
      <c r="U3516" s="93">
        <v>9709</v>
      </c>
      <c r="V3516" s="93">
        <v>45223</v>
      </c>
      <c r="W3516" s="158">
        <v>7273616</v>
      </c>
      <c r="X3516" s="158">
        <v>12467</v>
      </c>
      <c r="Y3516" s="158">
        <v>7286083</v>
      </c>
      <c r="Z3516" s="28">
        <v>0.95087001023541451</v>
      </c>
      <c r="AA3516" s="28">
        <v>0.97222222222222221</v>
      </c>
      <c r="AB3516" s="111">
        <v>1</v>
      </c>
      <c r="AC3516" s="28">
        <v>0</v>
      </c>
      <c r="AD3516" s="28">
        <v>2.24E-2</v>
      </c>
      <c r="AE3516" s="139">
        <v>1602</v>
      </c>
      <c r="AF3516" s="139">
        <v>192</v>
      </c>
      <c r="AG3516" s="93">
        <v>3674</v>
      </c>
      <c r="AH3516" s="93">
        <v>8502</v>
      </c>
    </row>
    <row r="3517" spans="1:34">
      <c r="A3517" s="13" t="s">
        <v>138</v>
      </c>
      <c r="B3517" s="14" t="s">
        <v>75</v>
      </c>
      <c r="C3517" s="14" t="s">
        <v>189</v>
      </c>
      <c r="D3517" s="14">
        <v>2016</v>
      </c>
      <c r="E3517" s="14">
        <v>2017</v>
      </c>
      <c r="F3517" s="14" t="s">
        <v>102</v>
      </c>
      <c r="G3517" s="93">
        <v>72</v>
      </c>
      <c r="H3517" s="93">
        <v>462</v>
      </c>
      <c r="I3517" s="93">
        <v>1</v>
      </c>
      <c r="J3517" s="93">
        <v>1</v>
      </c>
      <c r="K3517" s="93">
        <v>73</v>
      </c>
      <c r="L3517" s="93">
        <v>463</v>
      </c>
      <c r="M3517" s="93">
        <v>536</v>
      </c>
      <c r="N3517" s="93">
        <v>1132</v>
      </c>
      <c r="O3517" s="93">
        <v>197</v>
      </c>
      <c r="P3517" s="93">
        <v>932</v>
      </c>
      <c r="Q3517" s="93">
        <v>1129</v>
      </c>
      <c r="R3517" s="93">
        <v>1</v>
      </c>
      <c r="S3517" s="93">
        <v>2</v>
      </c>
      <c r="T3517" s="93">
        <v>3</v>
      </c>
      <c r="U3517" s="93">
        <v>198</v>
      </c>
      <c r="V3517" s="93">
        <v>934</v>
      </c>
      <c r="W3517" s="158">
        <v>150459</v>
      </c>
      <c r="X3517" s="158">
        <v>293</v>
      </c>
      <c r="Y3517" s="158">
        <v>150752</v>
      </c>
      <c r="Z3517" s="28">
        <v>1</v>
      </c>
      <c r="AA3517" s="28">
        <v>1</v>
      </c>
      <c r="AB3517" s="111">
        <v>20</v>
      </c>
      <c r="AC3517" s="28">
        <v>0.35</v>
      </c>
      <c r="AD3517" s="28">
        <v>6.5000000000000002E-2</v>
      </c>
      <c r="AE3517" s="139">
        <v>47</v>
      </c>
      <c r="AF3517" s="139">
        <v>4</v>
      </c>
      <c r="AG3517" s="93">
        <v>34</v>
      </c>
      <c r="AH3517" s="93">
        <v>66</v>
      </c>
    </row>
    <row r="3518" spans="1:34">
      <c r="A3518" s="13" t="s">
        <v>139</v>
      </c>
      <c r="B3518" s="14" t="s">
        <v>75</v>
      </c>
      <c r="C3518" s="14" t="s">
        <v>189</v>
      </c>
      <c r="D3518" s="14">
        <v>2016</v>
      </c>
      <c r="E3518" s="14">
        <v>2017</v>
      </c>
      <c r="F3518" s="14" t="s">
        <v>102</v>
      </c>
      <c r="G3518" s="93">
        <v>13</v>
      </c>
      <c r="H3518" s="93">
        <v>459</v>
      </c>
      <c r="I3518" s="93">
        <v>0</v>
      </c>
      <c r="J3518" s="93">
        <v>1</v>
      </c>
      <c r="K3518" s="93">
        <v>13</v>
      </c>
      <c r="L3518" s="93">
        <v>460</v>
      </c>
      <c r="M3518" s="93">
        <v>473</v>
      </c>
      <c r="N3518" s="93">
        <v>800</v>
      </c>
      <c r="O3518" s="93">
        <v>31</v>
      </c>
      <c r="P3518" s="93">
        <v>766</v>
      </c>
      <c r="Q3518" s="93">
        <v>797</v>
      </c>
      <c r="R3518" s="93">
        <v>0</v>
      </c>
      <c r="S3518" s="93">
        <v>3</v>
      </c>
      <c r="T3518" s="93">
        <v>3</v>
      </c>
      <c r="U3518" s="93">
        <v>31</v>
      </c>
      <c r="V3518" s="93">
        <v>769</v>
      </c>
      <c r="W3518" s="158">
        <v>113436</v>
      </c>
      <c r="X3518" s="158">
        <v>460</v>
      </c>
      <c r="Y3518" s="158">
        <v>113896</v>
      </c>
      <c r="Z3518" s="28">
        <v>0.97872340425531912</v>
      </c>
      <c r="AA3518" s="28">
        <v>0.87096774193548387</v>
      </c>
      <c r="AB3518" s="111">
        <v>20</v>
      </c>
      <c r="AC3518" s="28">
        <v>0.35</v>
      </c>
      <c r="AD3518" s="28">
        <v>6.5000000000000002E-2</v>
      </c>
      <c r="AE3518" s="139">
        <v>51</v>
      </c>
      <c r="AF3518" s="139">
        <v>15</v>
      </c>
      <c r="AG3518" s="93">
        <v>67</v>
      </c>
      <c r="AH3518" s="93">
        <v>149</v>
      </c>
    </row>
    <row r="3519" spans="1:34">
      <c r="A3519" s="13" t="s">
        <v>140</v>
      </c>
      <c r="B3519" s="14" t="s">
        <v>75</v>
      </c>
      <c r="C3519" s="14" t="s">
        <v>189</v>
      </c>
      <c r="D3519" s="14">
        <v>2016</v>
      </c>
      <c r="E3519" s="14">
        <v>2017</v>
      </c>
      <c r="F3519" s="14" t="s">
        <v>102</v>
      </c>
      <c r="G3519" s="93">
        <v>2440</v>
      </c>
      <c r="H3519" s="93">
        <v>19379</v>
      </c>
      <c r="I3519" s="93">
        <v>6</v>
      </c>
      <c r="J3519" s="93">
        <v>98</v>
      </c>
      <c r="K3519" s="93">
        <v>2446</v>
      </c>
      <c r="L3519" s="93">
        <v>19477</v>
      </c>
      <c r="M3519" s="93">
        <v>21923</v>
      </c>
      <c r="N3519" s="93">
        <v>48778</v>
      </c>
      <c r="O3519" s="93">
        <v>6296</v>
      </c>
      <c r="P3519" s="93">
        <v>42146</v>
      </c>
      <c r="Q3519" s="93">
        <v>48442</v>
      </c>
      <c r="R3519" s="93">
        <v>23</v>
      </c>
      <c r="S3519" s="93">
        <v>313</v>
      </c>
      <c r="T3519" s="93">
        <v>336</v>
      </c>
      <c r="U3519" s="93">
        <v>6319</v>
      </c>
      <c r="V3519" s="93">
        <v>42459</v>
      </c>
      <c r="W3519" s="158">
        <v>6569642</v>
      </c>
      <c r="X3519" s="158">
        <v>34301</v>
      </c>
      <c r="Y3519" s="158">
        <v>6603943</v>
      </c>
      <c r="Z3519" s="28">
        <v>0.98011363636363635</v>
      </c>
      <c r="AA3519" s="28">
        <v>0.94232649071358754</v>
      </c>
      <c r="AB3519" s="111">
        <v>2</v>
      </c>
      <c r="AC3519" s="28">
        <v>0</v>
      </c>
      <c r="AD3519" s="28">
        <v>2.3800000000000002E-2</v>
      </c>
      <c r="AE3519" s="139">
        <v>3066</v>
      </c>
      <c r="AF3519" s="139">
        <v>418</v>
      </c>
      <c r="AG3519" s="93">
        <v>7166</v>
      </c>
      <c r="AH3519" s="93">
        <v>16370</v>
      </c>
    </row>
    <row r="3520" spans="1:34">
      <c r="A3520" s="13" t="s">
        <v>141</v>
      </c>
      <c r="B3520" s="14" t="s">
        <v>75</v>
      </c>
      <c r="C3520" s="14" t="s">
        <v>189</v>
      </c>
      <c r="D3520" s="14">
        <v>2016</v>
      </c>
      <c r="E3520" s="14">
        <v>2017</v>
      </c>
      <c r="F3520" s="14" t="s">
        <v>102</v>
      </c>
      <c r="G3520" s="93">
        <v>303</v>
      </c>
      <c r="H3520" s="93">
        <v>3052</v>
      </c>
      <c r="I3520" s="93">
        <v>2</v>
      </c>
      <c r="J3520" s="93">
        <v>19</v>
      </c>
      <c r="K3520" s="93">
        <v>305</v>
      </c>
      <c r="L3520" s="93">
        <v>3071</v>
      </c>
      <c r="M3520" s="93">
        <v>3376</v>
      </c>
      <c r="N3520" s="93">
        <v>6904</v>
      </c>
      <c r="O3520" s="93">
        <v>756</v>
      </c>
      <c r="P3520" s="93">
        <v>6078</v>
      </c>
      <c r="Q3520" s="93">
        <v>6834</v>
      </c>
      <c r="R3520" s="93">
        <v>9</v>
      </c>
      <c r="S3520" s="93">
        <v>61</v>
      </c>
      <c r="T3520" s="93">
        <v>70</v>
      </c>
      <c r="U3520" s="93">
        <v>765</v>
      </c>
      <c r="V3520" s="93">
        <v>6139</v>
      </c>
      <c r="W3520" s="158">
        <v>842035</v>
      </c>
      <c r="X3520" s="158">
        <v>6024</v>
      </c>
      <c r="Y3520" s="158">
        <v>848059</v>
      </c>
      <c r="Z3520" s="28">
        <v>0.96969696969696972</v>
      </c>
      <c r="AA3520" s="28">
        <v>0.82524271844660191</v>
      </c>
      <c r="AB3520" s="111">
        <v>20</v>
      </c>
      <c r="AC3520" s="28">
        <v>0.35</v>
      </c>
      <c r="AD3520" s="28">
        <v>6.5000000000000002E-2</v>
      </c>
      <c r="AE3520" s="139">
        <v>280</v>
      </c>
      <c r="AF3520" s="139">
        <v>57</v>
      </c>
      <c r="AG3520" s="93">
        <v>725</v>
      </c>
      <c r="AH3520" s="93">
        <v>1542</v>
      </c>
    </row>
    <row r="3521" spans="1:34">
      <c r="A3521" s="13" t="s">
        <v>142</v>
      </c>
      <c r="B3521" s="14" t="s">
        <v>75</v>
      </c>
      <c r="C3521" s="14" t="s">
        <v>189</v>
      </c>
      <c r="D3521" s="14">
        <v>2016</v>
      </c>
      <c r="E3521" s="14">
        <v>2017</v>
      </c>
      <c r="F3521" s="14" t="s">
        <v>102</v>
      </c>
      <c r="G3521" s="93">
        <v>241</v>
      </c>
      <c r="H3521" s="93">
        <v>4021</v>
      </c>
      <c r="I3521" s="93">
        <v>0</v>
      </c>
      <c r="J3521" s="93">
        <v>4</v>
      </c>
      <c r="K3521" s="93">
        <v>241</v>
      </c>
      <c r="L3521" s="93">
        <v>4025</v>
      </c>
      <c r="M3521" s="93">
        <v>4266</v>
      </c>
      <c r="N3521" s="93">
        <v>7392</v>
      </c>
      <c r="O3521" s="93">
        <v>581</v>
      </c>
      <c r="P3521" s="93">
        <v>6801</v>
      </c>
      <c r="Q3521" s="93">
        <v>7382</v>
      </c>
      <c r="R3521" s="93">
        <v>0</v>
      </c>
      <c r="S3521" s="93">
        <v>10</v>
      </c>
      <c r="T3521" s="93">
        <v>10</v>
      </c>
      <c r="U3521" s="93">
        <v>581</v>
      </c>
      <c r="V3521" s="93">
        <v>6811</v>
      </c>
      <c r="W3521" s="158">
        <v>1004107</v>
      </c>
      <c r="X3521" s="158">
        <v>925</v>
      </c>
      <c r="Y3521" s="158">
        <v>1005032</v>
      </c>
      <c r="Z3521" s="28">
        <v>0.87894736842105259</v>
      </c>
      <c r="AA3521" s="28">
        <v>0.74264705882352944</v>
      </c>
      <c r="AB3521" s="111">
        <v>20</v>
      </c>
      <c r="AC3521" s="28">
        <v>0.35</v>
      </c>
      <c r="AD3521" s="28">
        <v>6.5000000000000002E-2</v>
      </c>
      <c r="AE3521" s="139">
        <v>314</v>
      </c>
      <c r="AF3521" s="139">
        <v>85</v>
      </c>
      <c r="AG3521" s="93">
        <v>131</v>
      </c>
      <c r="AH3521" s="93">
        <v>237</v>
      </c>
    </row>
    <row r="3522" spans="1:34">
      <c r="A3522" s="13" t="s">
        <v>143</v>
      </c>
      <c r="B3522" s="14" t="s">
        <v>74</v>
      </c>
      <c r="C3522" s="14" t="s">
        <v>189</v>
      </c>
      <c r="D3522" s="14">
        <v>2016</v>
      </c>
      <c r="E3522" s="14">
        <v>2017</v>
      </c>
      <c r="F3522" s="14" t="s">
        <v>102</v>
      </c>
      <c r="G3522" s="93">
        <v>10345</v>
      </c>
      <c r="H3522" s="93">
        <v>108499</v>
      </c>
      <c r="I3522" s="93">
        <v>82</v>
      </c>
      <c r="J3522" s="93">
        <v>1899</v>
      </c>
      <c r="K3522" s="93">
        <v>10427</v>
      </c>
      <c r="L3522" s="93">
        <v>110398</v>
      </c>
      <c r="M3522" s="93">
        <v>120825</v>
      </c>
      <c r="N3522" s="93">
        <v>248297</v>
      </c>
      <c r="O3522" s="93">
        <v>26661</v>
      </c>
      <c r="P3522" s="93">
        <v>217183</v>
      </c>
      <c r="Q3522" s="93">
        <v>243844</v>
      </c>
      <c r="R3522" s="93">
        <v>293</v>
      </c>
      <c r="S3522" s="93">
        <v>4160</v>
      </c>
      <c r="T3522" s="93">
        <v>4453</v>
      </c>
      <c r="U3522" s="93">
        <v>26954</v>
      </c>
      <c r="V3522" s="93">
        <v>221343</v>
      </c>
      <c r="W3522" s="158">
        <v>32763986</v>
      </c>
      <c r="X3522" s="158">
        <v>512457</v>
      </c>
      <c r="Y3522" s="158">
        <v>33276443</v>
      </c>
      <c r="Z3522" s="28">
        <v>0.98593097384040451</v>
      </c>
      <c r="AA3522" s="28">
        <v>0.99313621964097154</v>
      </c>
      <c r="AB3522" s="111">
        <v>14</v>
      </c>
      <c r="AC3522" s="28">
        <v>0.42899999999999999</v>
      </c>
      <c r="AD3522" s="28">
        <v>6.4799999999999996E-2</v>
      </c>
      <c r="AE3522" s="139">
        <v>6609</v>
      </c>
      <c r="AF3522" s="139">
        <v>1468</v>
      </c>
      <c r="AG3522" s="93">
        <v>26368</v>
      </c>
      <c r="AH3522" s="93">
        <v>58002</v>
      </c>
    </row>
    <row r="3523" spans="1:34">
      <c r="A3523" s="13" t="s">
        <v>144</v>
      </c>
      <c r="B3523" s="14" t="s">
        <v>74</v>
      </c>
      <c r="C3523" s="14" t="s">
        <v>189</v>
      </c>
      <c r="D3523" s="14">
        <v>2016</v>
      </c>
      <c r="E3523" s="14">
        <v>2017</v>
      </c>
      <c r="F3523" s="14" t="s">
        <v>102</v>
      </c>
      <c r="G3523" s="93">
        <v>679</v>
      </c>
      <c r="H3523" s="93">
        <v>8287</v>
      </c>
      <c r="I3523" s="93">
        <v>6</v>
      </c>
      <c r="J3523" s="93">
        <v>45</v>
      </c>
      <c r="K3523" s="93">
        <v>685</v>
      </c>
      <c r="L3523" s="93">
        <v>8332</v>
      </c>
      <c r="M3523" s="93">
        <v>9017</v>
      </c>
      <c r="N3523" s="93">
        <v>17044</v>
      </c>
      <c r="O3523" s="93">
        <v>1726</v>
      </c>
      <c r="P3523" s="93">
        <v>15199</v>
      </c>
      <c r="Q3523" s="93">
        <v>16925</v>
      </c>
      <c r="R3523" s="93">
        <v>20</v>
      </c>
      <c r="S3523" s="93">
        <v>99</v>
      </c>
      <c r="T3523" s="93">
        <v>119</v>
      </c>
      <c r="U3523" s="93">
        <v>1746</v>
      </c>
      <c r="V3523" s="93">
        <v>15298</v>
      </c>
      <c r="W3523" s="158">
        <v>2164405</v>
      </c>
      <c r="X3523" s="158">
        <v>13557</v>
      </c>
      <c r="Y3523" s="158">
        <v>2177962</v>
      </c>
      <c r="Z3523" s="28">
        <v>1</v>
      </c>
      <c r="AA3523" s="28">
        <v>0.98089171974522293</v>
      </c>
      <c r="AB3523" s="111">
        <v>20</v>
      </c>
      <c r="AC3523" s="28">
        <v>0.35</v>
      </c>
      <c r="AD3523" s="28">
        <v>6.5000000000000002E-2</v>
      </c>
      <c r="AE3523" s="139">
        <v>510</v>
      </c>
      <c r="AF3523" s="139">
        <v>214</v>
      </c>
      <c r="AG3523" s="93">
        <v>658</v>
      </c>
      <c r="AH3523" s="93">
        <v>1346</v>
      </c>
    </row>
    <row r="3524" spans="1:34">
      <c r="A3524" s="13" t="s">
        <v>145</v>
      </c>
      <c r="B3524" s="14" t="s">
        <v>75</v>
      </c>
      <c r="C3524" s="14" t="s">
        <v>189</v>
      </c>
      <c r="D3524" s="14">
        <v>2016</v>
      </c>
      <c r="E3524" s="14">
        <v>2017</v>
      </c>
      <c r="F3524" s="14" t="s">
        <v>102</v>
      </c>
      <c r="G3524" s="93">
        <v>85</v>
      </c>
      <c r="H3524" s="93">
        <v>1078</v>
      </c>
      <c r="I3524" s="93">
        <v>0</v>
      </c>
      <c r="J3524" s="93">
        <v>0</v>
      </c>
      <c r="K3524" s="93">
        <v>85</v>
      </c>
      <c r="L3524" s="93">
        <v>1078</v>
      </c>
      <c r="M3524" s="93">
        <v>1163</v>
      </c>
      <c r="N3524" s="93">
        <v>2100</v>
      </c>
      <c r="O3524" s="93">
        <v>214</v>
      </c>
      <c r="P3524" s="93">
        <v>1886</v>
      </c>
      <c r="Q3524" s="93">
        <v>2100</v>
      </c>
      <c r="R3524" s="93">
        <v>0</v>
      </c>
      <c r="S3524" s="93">
        <v>0</v>
      </c>
      <c r="T3524" s="93">
        <v>0</v>
      </c>
      <c r="U3524" s="93">
        <v>214</v>
      </c>
      <c r="V3524" s="93">
        <v>1886</v>
      </c>
      <c r="W3524" s="158">
        <v>289004</v>
      </c>
      <c r="X3524" s="158">
        <v>0</v>
      </c>
      <c r="Y3524" s="158">
        <v>289004</v>
      </c>
      <c r="Z3524" s="28">
        <v>0.95945945945945943</v>
      </c>
      <c r="AA3524" s="28">
        <v>0.9375</v>
      </c>
      <c r="AB3524" s="111">
        <v>20</v>
      </c>
      <c r="AC3524" s="28">
        <v>0.35</v>
      </c>
      <c r="AD3524" s="28">
        <v>6.5000000000000002E-2</v>
      </c>
      <c r="AE3524" s="139">
        <v>103</v>
      </c>
      <c r="AF3524" s="139">
        <v>19</v>
      </c>
      <c r="AG3524" s="93">
        <v>49</v>
      </c>
      <c r="AH3524" s="93">
        <v>83</v>
      </c>
    </row>
    <row r="3525" spans="1:34">
      <c r="A3525" s="13" t="s">
        <v>146</v>
      </c>
      <c r="B3525" s="14" t="s">
        <v>75</v>
      </c>
      <c r="C3525" s="14" t="s">
        <v>189</v>
      </c>
      <c r="D3525" s="14">
        <v>2016</v>
      </c>
      <c r="E3525" s="14">
        <v>2017</v>
      </c>
      <c r="F3525" s="14" t="s">
        <v>102</v>
      </c>
      <c r="G3525" s="93">
        <v>15009</v>
      </c>
      <c r="H3525" s="93">
        <v>111030</v>
      </c>
      <c r="I3525" s="93">
        <v>44</v>
      </c>
      <c r="J3525" s="93">
        <v>424</v>
      </c>
      <c r="K3525" s="93">
        <v>15053</v>
      </c>
      <c r="L3525" s="93">
        <v>111454</v>
      </c>
      <c r="M3525" s="93">
        <v>126507</v>
      </c>
      <c r="N3525" s="93">
        <v>281279</v>
      </c>
      <c r="O3525" s="93">
        <v>40509</v>
      </c>
      <c r="P3525" s="93">
        <v>239460</v>
      </c>
      <c r="Q3525" s="93">
        <v>279969</v>
      </c>
      <c r="R3525" s="93">
        <v>142</v>
      </c>
      <c r="S3525" s="93">
        <v>1168</v>
      </c>
      <c r="T3525" s="93">
        <v>1310</v>
      </c>
      <c r="U3525" s="93">
        <v>40651</v>
      </c>
      <c r="V3525" s="93">
        <v>240628</v>
      </c>
      <c r="W3525" s="158">
        <v>37114309</v>
      </c>
      <c r="X3525" s="158">
        <v>127926</v>
      </c>
      <c r="Y3525" s="158">
        <v>37242235</v>
      </c>
      <c r="Z3525" s="28">
        <v>0.99398688046647232</v>
      </c>
      <c r="AA3525" s="28">
        <v>0.93362490352456906</v>
      </c>
      <c r="AB3525" s="111">
        <v>12</v>
      </c>
      <c r="AC3525" s="28">
        <v>0.41699999999999998</v>
      </c>
      <c r="AD3525" s="28">
        <v>5.21E-2</v>
      </c>
      <c r="AE3525" s="139">
        <v>8876</v>
      </c>
      <c r="AF3525" s="139">
        <v>2293</v>
      </c>
      <c r="AG3525" s="93">
        <v>14635</v>
      </c>
      <c r="AH3525" s="93">
        <v>33122</v>
      </c>
    </row>
    <row r="3526" spans="1:34">
      <c r="A3526" s="13" t="s">
        <v>147</v>
      </c>
      <c r="B3526" s="14" t="s">
        <v>74</v>
      </c>
      <c r="C3526" s="14" t="s">
        <v>189</v>
      </c>
      <c r="D3526" s="14">
        <v>2016</v>
      </c>
      <c r="E3526" s="14">
        <v>2017</v>
      </c>
      <c r="F3526" s="14" t="s">
        <v>102</v>
      </c>
      <c r="G3526" s="93">
        <v>14127</v>
      </c>
      <c r="H3526" s="93">
        <v>84583</v>
      </c>
      <c r="I3526" s="93">
        <v>252</v>
      </c>
      <c r="J3526" s="93">
        <v>1006</v>
      </c>
      <c r="K3526" s="93">
        <v>14379</v>
      </c>
      <c r="L3526" s="93">
        <v>85589</v>
      </c>
      <c r="M3526" s="93">
        <v>99968</v>
      </c>
      <c r="N3526" s="93">
        <v>210293</v>
      </c>
      <c r="O3526" s="93">
        <v>37128</v>
      </c>
      <c r="P3526" s="93">
        <v>169825</v>
      </c>
      <c r="Q3526" s="93">
        <v>206953</v>
      </c>
      <c r="R3526" s="93">
        <v>991</v>
      </c>
      <c r="S3526" s="93">
        <v>2349</v>
      </c>
      <c r="T3526" s="93">
        <v>3340</v>
      </c>
      <c r="U3526" s="93">
        <v>38119</v>
      </c>
      <c r="V3526" s="93">
        <v>172174</v>
      </c>
      <c r="W3526" s="158">
        <v>29379408</v>
      </c>
      <c r="X3526" s="158">
        <v>404046</v>
      </c>
      <c r="Y3526" s="158">
        <v>29783454</v>
      </c>
      <c r="Z3526" s="28">
        <v>0.99366780321480763</v>
      </c>
      <c r="AA3526" s="28">
        <v>0.98664343786295006</v>
      </c>
      <c r="AB3526" s="111">
        <v>13</v>
      </c>
      <c r="AC3526" s="28">
        <v>0.308</v>
      </c>
      <c r="AD3526" s="28">
        <v>5.6300000000000003E-2</v>
      </c>
      <c r="AE3526" s="139">
        <v>7297</v>
      </c>
      <c r="AF3526" s="139">
        <v>1882</v>
      </c>
      <c r="AG3526" s="93">
        <v>8403</v>
      </c>
      <c r="AH3526" s="93">
        <v>16858</v>
      </c>
    </row>
    <row r="3527" spans="1:34">
      <c r="A3527" s="13" t="s">
        <v>148</v>
      </c>
      <c r="B3527" s="14" t="s">
        <v>75</v>
      </c>
      <c r="C3527" s="14" t="s">
        <v>189</v>
      </c>
      <c r="D3527" s="14">
        <v>2016</v>
      </c>
      <c r="E3527" s="14">
        <v>2017</v>
      </c>
      <c r="F3527" s="14" t="s">
        <v>102</v>
      </c>
      <c r="G3527" s="93">
        <v>251</v>
      </c>
      <c r="H3527" s="93">
        <v>2123</v>
      </c>
      <c r="I3527" s="93">
        <v>0</v>
      </c>
      <c r="J3527" s="93">
        <v>7</v>
      </c>
      <c r="K3527" s="93">
        <v>251</v>
      </c>
      <c r="L3527" s="93">
        <v>2130</v>
      </c>
      <c r="M3527" s="93">
        <v>2381</v>
      </c>
      <c r="N3527" s="93">
        <v>5290</v>
      </c>
      <c r="O3527" s="93">
        <v>657</v>
      </c>
      <c r="P3527" s="93">
        <v>4608</v>
      </c>
      <c r="Q3527" s="93">
        <v>5265</v>
      </c>
      <c r="R3527" s="93">
        <v>1</v>
      </c>
      <c r="S3527" s="93">
        <v>24</v>
      </c>
      <c r="T3527" s="93">
        <v>25</v>
      </c>
      <c r="U3527" s="93">
        <v>658</v>
      </c>
      <c r="V3527" s="93">
        <v>4632</v>
      </c>
      <c r="W3527" s="158">
        <v>677822</v>
      </c>
      <c r="X3527" s="158">
        <v>2088</v>
      </c>
      <c r="Y3527" s="158">
        <v>679910</v>
      </c>
      <c r="Z3527" s="28">
        <v>0.98484848484848486</v>
      </c>
      <c r="AA3527" s="28">
        <v>1</v>
      </c>
      <c r="AB3527" s="111">
        <v>20</v>
      </c>
      <c r="AC3527" s="28">
        <v>0.35</v>
      </c>
      <c r="AD3527" s="28">
        <v>6.5000000000000002E-2</v>
      </c>
      <c r="AE3527" s="139">
        <v>166</v>
      </c>
      <c r="AF3527" s="139">
        <v>18</v>
      </c>
      <c r="AG3527" s="93">
        <v>335</v>
      </c>
      <c r="AH3527" s="93">
        <v>794</v>
      </c>
    </row>
    <row r="3528" spans="1:34">
      <c r="A3528" s="13" t="s">
        <v>149</v>
      </c>
      <c r="B3528" s="14" t="s">
        <v>75</v>
      </c>
      <c r="C3528" s="14" t="s">
        <v>189</v>
      </c>
      <c r="D3528" s="14">
        <v>2016</v>
      </c>
      <c r="E3528" s="14">
        <v>2017</v>
      </c>
      <c r="F3528" s="14" t="s">
        <v>102</v>
      </c>
      <c r="G3528" s="93">
        <v>24299</v>
      </c>
      <c r="H3528" s="93">
        <v>147870</v>
      </c>
      <c r="I3528" s="93">
        <v>55</v>
      </c>
      <c r="J3528" s="93">
        <v>652</v>
      </c>
      <c r="K3528" s="93">
        <v>24354</v>
      </c>
      <c r="L3528" s="93">
        <v>148522</v>
      </c>
      <c r="M3528" s="93">
        <v>172876</v>
      </c>
      <c r="N3528" s="93">
        <v>378023</v>
      </c>
      <c r="O3528" s="93">
        <v>64037</v>
      </c>
      <c r="P3528" s="93">
        <v>312234</v>
      </c>
      <c r="Q3528" s="93">
        <v>376271</v>
      </c>
      <c r="R3528" s="93">
        <v>186</v>
      </c>
      <c r="S3528" s="93">
        <v>1566</v>
      </c>
      <c r="T3528" s="93">
        <v>1752</v>
      </c>
      <c r="U3528" s="93">
        <v>64223</v>
      </c>
      <c r="V3528" s="93">
        <v>313800</v>
      </c>
      <c r="W3528" s="158">
        <v>51124477</v>
      </c>
      <c r="X3528" s="158">
        <v>193162</v>
      </c>
      <c r="Y3528" s="158">
        <v>51317639</v>
      </c>
      <c r="Z3528" s="28">
        <v>0.99565389174239427</v>
      </c>
      <c r="AA3528" s="28">
        <v>0.96005351681957185</v>
      </c>
      <c r="AB3528" s="111">
        <v>15</v>
      </c>
      <c r="AC3528" s="28">
        <v>0.33300000000000002</v>
      </c>
      <c r="AD3528" s="28">
        <v>2.8000000000000001E-2</v>
      </c>
      <c r="AE3528" s="139">
        <v>10219</v>
      </c>
      <c r="AF3528" s="139">
        <v>2588</v>
      </c>
      <c r="AG3528" s="93">
        <v>19169</v>
      </c>
      <c r="AH3528" s="93">
        <v>41685</v>
      </c>
    </row>
    <row r="3529" spans="1:34">
      <c r="A3529" s="13" t="s">
        <v>150</v>
      </c>
      <c r="B3529" s="14" t="s">
        <v>74</v>
      </c>
      <c r="C3529" s="14" t="s">
        <v>189</v>
      </c>
      <c r="D3529" s="14">
        <v>2016</v>
      </c>
      <c r="E3529" s="14">
        <v>2017</v>
      </c>
      <c r="F3529" s="14" t="s">
        <v>102</v>
      </c>
      <c r="G3529" s="93">
        <v>12717</v>
      </c>
      <c r="H3529" s="93">
        <v>124652</v>
      </c>
      <c r="I3529" s="93">
        <v>124</v>
      </c>
      <c r="J3529" s="93">
        <v>1349</v>
      </c>
      <c r="K3529" s="93">
        <v>12841</v>
      </c>
      <c r="L3529" s="93">
        <v>126001</v>
      </c>
      <c r="M3529" s="93">
        <v>138842</v>
      </c>
      <c r="N3529" s="93">
        <v>281401</v>
      </c>
      <c r="O3529" s="93">
        <v>34995</v>
      </c>
      <c r="P3529" s="93">
        <v>242979</v>
      </c>
      <c r="Q3529" s="93">
        <v>277974</v>
      </c>
      <c r="R3529" s="93">
        <v>412</v>
      </c>
      <c r="S3529" s="93">
        <v>3015</v>
      </c>
      <c r="T3529" s="93">
        <v>3427</v>
      </c>
      <c r="U3529" s="93">
        <v>35407</v>
      </c>
      <c r="V3529" s="93">
        <v>245994</v>
      </c>
      <c r="W3529" s="158">
        <v>37209176</v>
      </c>
      <c r="X3529" s="158">
        <v>381175</v>
      </c>
      <c r="Y3529" s="158">
        <v>37590351</v>
      </c>
      <c r="Z3529" s="28">
        <v>0.9833963504849581</v>
      </c>
      <c r="AA3529" s="28">
        <v>0.98697711128650356</v>
      </c>
      <c r="AB3529" s="111">
        <v>19</v>
      </c>
      <c r="AC3529" s="28">
        <v>0.52600000000000002</v>
      </c>
      <c r="AD3529" s="28">
        <v>2.93E-2</v>
      </c>
      <c r="AE3529" s="139">
        <v>10358</v>
      </c>
      <c r="AF3529" s="139">
        <v>3253</v>
      </c>
      <c r="AG3529" s="93">
        <v>14558</v>
      </c>
      <c r="AH3529" s="93">
        <v>30489</v>
      </c>
    </row>
    <row r="3530" spans="1:34">
      <c r="A3530" s="13" t="s">
        <v>151</v>
      </c>
      <c r="B3530" s="14" t="s">
        <v>74</v>
      </c>
      <c r="C3530" s="14" t="s">
        <v>189</v>
      </c>
      <c r="D3530" s="14">
        <v>2016</v>
      </c>
      <c r="E3530" s="14">
        <v>2017</v>
      </c>
      <c r="F3530" s="14" t="s">
        <v>102</v>
      </c>
      <c r="G3530" s="93">
        <v>2077</v>
      </c>
      <c r="H3530" s="93">
        <v>30689</v>
      </c>
      <c r="I3530" s="93">
        <v>60</v>
      </c>
      <c r="J3530" s="93">
        <v>1542</v>
      </c>
      <c r="K3530" s="93">
        <v>2137</v>
      </c>
      <c r="L3530" s="93">
        <v>32231</v>
      </c>
      <c r="M3530" s="93">
        <v>34368</v>
      </c>
      <c r="N3530" s="93">
        <v>52485</v>
      </c>
      <c r="O3530" s="93">
        <v>4573</v>
      </c>
      <c r="P3530" s="93">
        <v>45433</v>
      </c>
      <c r="Q3530" s="93">
        <v>50006</v>
      </c>
      <c r="R3530" s="93">
        <v>168</v>
      </c>
      <c r="S3530" s="93">
        <v>2311</v>
      </c>
      <c r="T3530" s="93">
        <v>2479</v>
      </c>
      <c r="U3530" s="93">
        <v>4741</v>
      </c>
      <c r="V3530" s="93">
        <v>47744</v>
      </c>
      <c r="W3530" s="158">
        <v>7210756</v>
      </c>
      <c r="X3530" s="158">
        <v>315286</v>
      </c>
      <c r="Y3530" s="158">
        <v>7526042</v>
      </c>
      <c r="Z3530" s="28">
        <v>0.98202247191011238</v>
      </c>
      <c r="AA3530" s="28">
        <v>0.94293865905848784</v>
      </c>
      <c r="AB3530" s="111">
        <v>3</v>
      </c>
      <c r="AC3530" s="28">
        <v>0.33300000000000002</v>
      </c>
      <c r="AD3530" s="28">
        <v>5.3699999999999998E-2</v>
      </c>
      <c r="AE3530" s="139">
        <v>2464</v>
      </c>
      <c r="AF3530" s="139">
        <v>700</v>
      </c>
      <c r="AG3530" s="93">
        <v>3798</v>
      </c>
      <c r="AH3530" s="93">
        <v>6172</v>
      </c>
    </row>
    <row r="3531" spans="1:34">
      <c r="A3531" s="13" t="s">
        <v>152</v>
      </c>
      <c r="B3531" s="14" t="s">
        <v>75</v>
      </c>
      <c r="C3531" s="14" t="s">
        <v>189</v>
      </c>
      <c r="D3531" s="14">
        <v>2016</v>
      </c>
      <c r="E3531" s="14">
        <v>2017</v>
      </c>
      <c r="F3531" s="14" t="s">
        <v>102</v>
      </c>
      <c r="G3531" s="93">
        <v>6847</v>
      </c>
      <c r="H3531" s="93">
        <v>42812</v>
      </c>
      <c r="I3531" s="93">
        <v>17</v>
      </c>
      <c r="J3531" s="93">
        <v>294</v>
      </c>
      <c r="K3531" s="93">
        <v>6864</v>
      </c>
      <c r="L3531" s="93">
        <v>43106</v>
      </c>
      <c r="M3531" s="93">
        <v>49970</v>
      </c>
      <c r="N3531" s="93">
        <v>112183</v>
      </c>
      <c r="O3531" s="93">
        <v>17007</v>
      </c>
      <c r="P3531" s="93">
        <v>94326</v>
      </c>
      <c r="Q3531" s="93">
        <v>111333</v>
      </c>
      <c r="R3531" s="93">
        <v>64</v>
      </c>
      <c r="S3531" s="93">
        <v>786</v>
      </c>
      <c r="T3531" s="93">
        <v>850</v>
      </c>
      <c r="U3531" s="93">
        <v>17071</v>
      </c>
      <c r="V3531" s="93">
        <v>95112</v>
      </c>
      <c r="W3531" s="158">
        <v>14851441</v>
      </c>
      <c r="X3531" s="158">
        <v>91931</v>
      </c>
      <c r="Y3531" s="158">
        <v>14943372</v>
      </c>
      <c r="Z3531" s="28">
        <v>0.97694524495677237</v>
      </c>
      <c r="AA3531" s="28">
        <v>0.91947852760736193</v>
      </c>
      <c r="AB3531" s="111">
        <v>4</v>
      </c>
      <c r="AC3531" s="28">
        <v>0</v>
      </c>
      <c r="AD3531" s="28">
        <v>2.3E-2</v>
      </c>
      <c r="AE3531" s="139">
        <v>3036</v>
      </c>
      <c r="AF3531" s="139">
        <v>1056</v>
      </c>
      <c r="AG3531" s="93">
        <v>6554</v>
      </c>
      <c r="AH3531" s="93">
        <v>14337</v>
      </c>
    </row>
    <row r="3532" spans="1:34">
      <c r="A3532" s="13" t="s">
        <v>153</v>
      </c>
      <c r="B3532" s="14" t="s">
        <v>74</v>
      </c>
      <c r="C3532" s="14" t="s">
        <v>189</v>
      </c>
      <c r="D3532" s="14">
        <v>2016</v>
      </c>
      <c r="E3532" s="14">
        <v>2017</v>
      </c>
      <c r="F3532" s="14" t="s">
        <v>102</v>
      </c>
      <c r="G3532" s="93">
        <v>858</v>
      </c>
      <c r="H3532" s="93">
        <v>8817</v>
      </c>
      <c r="I3532" s="93">
        <v>2</v>
      </c>
      <c r="J3532" s="93">
        <v>20</v>
      </c>
      <c r="K3532" s="93">
        <v>860</v>
      </c>
      <c r="L3532" s="93">
        <v>8837</v>
      </c>
      <c r="M3532" s="93">
        <v>9697</v>
      </c>
      <c r="N3532" s="93">
        <v>17488</v>
      </c>
      <c r="O3532" s="93">
        <v>2154</v>
      </c>
      <c r="P3532" s="93">
        <v>15270</v>
      </c>
      <c r="Q3532" s="93">
        <v>17424</v>
      </c>
      <c r="R3532" s="93">
        <v>8</v>
      </c>
      <c r="S3532" s="93">
        <v>56</v>
      </c>
      <c r="T3532" s="93">
        <v>64</v>
      </c>
      <c r="U3532" s="93">
        <v>2162</v>
      </c>
      <c r="V3532" s="93">
        <v>15326</v>
      </c>
      <c r="W3532" s="158">
        <v>2343497</v>
      </c>
      <c r="X3532" s="158">
        <v>5322</v>
      </c>
      <c r="Y3532" s="158">
        <v>2348819</v>
      </c>
      <c r="Z3532" s="28">
        <v>0.98206278026905824</v>
      </c>
      <c r="AA3532" s="28">
        <v>0.97599999999999998</v>
      </c>
      <c r="AB3532" s="111">
        <v>20</v>
      </c>
      <c r="AC3532" s="28">
        <v>0.35</v>
      </c>
      <c r="AD3532" s="28">
        <v>6.5000000000000002E-2</v>
      </c>
      <c r="AE3532" s="139">
        <v>712</v>
      </c>
      <c r="AF3532" s="139">
        <v>157</v>
      </c>
      <c r="AG3532" s="93">
        <v>1087</v>
      </c>
      <c r="AH3532" s="93">
        <v>2280</v>
      </c>
    </row>
    <row r="3533" spans="1:34">
      <c r="A3533" s="13" t="s">
        <v>154</v>
      </c>
      <c r="B3533" s="14" t="s">
        <v>74</v>
      </c>
      <c r="C3533" s="14" t="s">
        <v>189</v>
      </c>
      <c r="D3533" s="14">
        <v>2016</v>
      </c>
      <c r="E3533" s="14">
        <v>2017</v>
      </c>
      <c r="F3533" s="14" t="s">
        <v>102</v>
      </c>
      <c r="G3533" s="93">
        <v>801</v>
      </c>
      <c r="H3533" s="93">
        <v>13340</v>
      </c>
      <c r="I3533" s="93">
        <v>10</v>
      </c>
      <c r="J3533" s="93">
        <v>298</v>
      </c>
      <c r="K3533" s="93">
        <v>811</v>
      </c>
      <c r="L3533" s="93">
        <v>13638</v>
      </c>
      <c r="M3533" s="93">
        <v>14449</v>
      </c>
      <c r="N3533" s="93">
        <v>28057</v>
      </c>
      <c r="O3533" s="93">
        <v>1881</v>
      </c>
      <c r="P3533" s="93">
        <v>25441</v>
      </c>
      <c r="Q3533" s="93">
        <v>27322</v>
      </c>
      <c r="R3533" s="93">
        <v>30</v>
      </c>
      <c r="S3533" s="93">
        <v>705</v>
      </c>
      <c r="T3533" s="93">
        <v>735</v>
      </c>
      <c r="U3533" s="93">
        <v>1911</v>
      </c>
      <c r="V3533" s="93">
        <v>26146</v>
      </c>
      <c r="W3533" s="158">
        <v>3589664</v>
      </c>
      <c r="X3533" s="158">
        <v>70750</v>
      </c>
      <c r="Y3533" s="158">
        <v>3660414</v>
      </c>
      <c r="Z3533" s="28">
        <v>0.96590909090909094</v>
      </c>
      <c r="AA3533" s="28">
        <v>0.90273556231003038</v>
      </c>
      <c r="AB3533" s="111">
        <v>20</v>
      </c>
      <c r="AC3533" s="28">
        <v>0.35</v>
      </c>
      <c r="AD3533" s="28">
        <v>6.5000000000000002E-2</v>
      </c>
      <c r="AE3533" s="139">
        <v>976</v>
      </c>
      <c r="AF3533" s="139">
        <v>188</v>
      </c>
      <c r="AG3533" s="93">
        <v>3339</v>
      </c>
      <c r="AH3533" s="93">
        <v>6620</v>
      </c>
    </row>
    <row r="3534" spans="1:34">
      <c r="A3534" s="13" t="s">
        <v>155</v>
      </c>
      <c r="B3534" s="14" t="s">
        <v>74</v>
      </c>
      <c r="C3534" s="14" t="s">
        <v>189</v>
      </c>
      <c r="D3534" s="14">
        <v>2016</v>
      </c>
      <c r="E3534" s="14">
        <v>2017</v>
      </c>
      <c r="F3534" s="14" t="s">
        <v>102</v>
      </c>
      <c r="G3534" s="93">
        <v>2161</v>
      </c>
      <c r="H3534" s="93">
        <v>16319</v>
      </c>
      <c r="I3534" s="93">
        <v>7</v>
      </c>
      <c r="J3534" s="93">
        <v>104</v>
      </c>
      <c r="K3534" s="93">
        <v>2168</v>
      </c>
      <c r="L3534" s="93">
        <v>16423</v>
      </c>
      <c r="M3534" s="93">
        <v>18591</v>
      </c>
      <c r="N3534" s="93">
        <v>38443</v>
      </c>
      <c r="O3534" s="93">
        <v>5611</v>
      </c>
      <c r="P3534" s="93">
        <v>32585</v>
      </c>
      <c r="Q3534" s="93">
        <v>38196</v>
      </c>
      <c r="R3534" s="93">
        <v>24</v>
      </c>
      <c r="S3534" s="93">
        <v>223</v>
      </c>
      <c r="T3534" s="93">
        <v>247</v>
      </c>
      <c r="U3534" s="93">
        <v>5635</v>
      </c>
      <c r="V3534" s="93">
        <v>32808</v>
      </c>
      <c r="W3534" s="158">
        <v>5130614</v>
      </c>
      <c r="X3534" s="158">
        <v>31471</v>
      </c>
      <c r="Y3534" s="158">
        <v>5162085</v>
      </c>
      <c r="Z3534" s="28">
        <v>0.87590711175616831</v>
      </c>
      <c r="AA3534" s="28">
        <v>0.88563049853372433</v>
      </c>
      <c r="AB3534" s="111">
        <v>20</v>
      </c>
      <c r="AC3534" s="28">
        <v>0.35</v>
      </c>
      <c r="AD3534" s="28">
        <v>6.5000000000000002E-2</v>
      </c>
      <c r="AE3534" s="139">
        <v>1858</v>
      </c>
      <c r="AF3534" s="139">
        <v>325</v>
      </c>
      <c r="AG3534" s="93">
        <v>4758</v>
      </c>
      <c r="AH3534" s="93">
        <v>10984</v>
      </c>
    </row>
    <row r="3535" spans="1:34">
      <c r="A3535" s="13" t="s">
        <v>156</v>
      </c>
      <c r="B3535" s="14" t="s">
        <v>74</v>
      </c>
      <c r="C3535" s="14" t="s">
        <v>189</v>
      </c>
      <c r="D3535" s="14">
        <v>2016</v>
      </c>
      <c r="E3535" s="14">
        <v>2017</v>
      </c>
      <c r="F3535" s="14" t="s">
        <v>102</v>
      </c>
      <c r="G3535" s="93">
        <v>4159</v>
      </c>
      <c r="H3535" s="93">
        <v>45433</v>
      </c>
      <c r="I3535" s="93">
        <v>38</v>
      </c>
      <c r="J3535" s="93">
        <v>969</v>
      </c>
      <c r="K3535" s="93">
        <v>4197</v>
      </c>
      <c r="L3535" s="93">
        <v>46402</v>
      </c>
      <c r="M3535" s="93">
        <v>50599</v>
      </c>
      <c r="N3535" s="93">
        <v>99337</v>
      </c>
      <c r="O3535" s="93">
        <v>10147</v>
      </c>
      <c r="P3535" s="93">
        <v>87024</v>
      </c>
      <c r="Q3535" s="93">
        <v>97171</v>
      </c>
      <c r="R3535" s="93">
        <v>123</v>
      </c>
      <c r="S3535" s="93">
        <v>2043</v>
      </c>
      <c r="T3535" s="93">
        <v>2166</v>
      </c>
      <c r="U3535" s="93">
        <v>10270</v>
      </c>
      <c r="V3535" s="93">
        <v>89067</v>
      </c>
      <c r="W3535" s="158">
        <v>13175382</v>
      </c>
      <c r="X3535" s="158">
        <v>245745</v>
      </c>
      <c r="Y3535" s="158">
        <v>13421127</v>
      </c>
      <c r="Z3535" s="28">
        <v>0.99021526418786698</v>
      </c>
      <c r="AA3535" s="28">
        <v>0.98190045248868774</v>
      </c>
      <c r="AB3535" s="111">
        <v>5</v>
      </c>
      <c r="AC3535" s="28">
        <v>0.4</v>
      </c>
      <c r="AD3535" s="28">
        <v>5.6099999999999997E-2</v>
      </c>
      <c r="AE3535" s="139">
        <v>2522</v>
      </c>
      <c r="AF3535" s="139">
        <v>561</v>
      </c>
      <c r="AG3535" s="93">
        <v>9152</v>
      </c>
      <c r="AH3535" s="93">
        <v>18788</v>
      </c>
    </row>
    <row r="3536" spans="1:34">
      <c r="A3536" s="13" t="s">
        <v>157</v>
      </c>
      <c r="B3536" s="14" t="s">
        <v>74</v>
      </c>
      <c r="C3536" s="14" t="s">
        <v>189</v>
      </c>
      <c r="D3536" s="14">
        <v>2016</v>
      </c>
      <c r="E3536" s="14">
        <v>2017</v>
      </c>
      <c r="F3536" s="14" t="s">
        <v>102</v>
      </c>
      <c r="G3536" s="93">
        <v>1066</v>
      </c>
      <c r="H3536" s="93">
        <v>13471</v>
      </c>
      <c r="I3536" s="93">
        <v>1</v>
      </c>
      <c r="J3536" s="93">
        <v>26</v>
      </c>
      <c r="K3536" s="93">
        <v>1067</v>
      </c>
      <c r="L3536" s="93">
        <v>13497</v>
      </c>
      <c r="M3536" s="93">
        <v>14564</v>
      </c>
      <c r="N3536" s="93">
        <v>26638</v>
      </c>
      <c r="O3536" s="93">
        <v>2672</v>
      </c>
      <c r="P3536" s="93">
        <v>23900</v>
      </c>
      <c r="Q3536" s="93">
        <v>26572</v>
      </c>
      <c r="R3536" s="93">
        <v>3</v>
      </c>
      <c r="S3536" s="93">
        <v>63</v>
      </c>
      <c r="T3536" s="93">
        <v>66</v>
      </c>
      <c r="U3536" s="93">
        <v>2675</v>
      </c>
      <c r="V3536" s="93">
        <v>23963</v>
      </c>
      <c r="W3536" s="158">
        <v>3610370</v>
      </c>
      <c r="X3536" s="158">
        <v>6467</v>
      </c>
      <c r="Y3536" s="158">
        <v>3616837</v>
      </c>
      <c r="Z3536" s="28">
        <v>0.96575342465753422</v>
      </c>
      <c r="AA3536" s="28">
        <v>0.99563318777292575</v>
      </c>
      <c r="AB3536" s="111">
        <v>20</v>
      </c>
      <c r="AC3536" s="28">
        <v>0.35</v>
      </c>
      <c r="AD3536" s="28">
        <v>6.5000000000000002E-2</v>
      </c>
      <c r="AE3536" s="139">
        <v>1015</v>
      </c>
      <c r="AF3536" s="139">
        <v>247</v>
      </c>
      <c r="AG3536" s="93">
        <v>2501</v>
      </c>
      <c r="AH3536" s="93">
        <v>5387</v>
      </c>
    </row>
    <row r="3537" spans="1:34">
      <c r="A3537" s="13" t="s">
        <v>158</v>
      </c>
      <c r="B3537" s="14" t="s">
        <v>75</v>
      </c>
      <c r="C3537" s="14" t="s">
        <v>189</v>
      </c>
      <c r="D3537" s="14">
        <v>2016</v>
      </c>
      <c r="E3537" s="14">
        <v>2017</v>
      </c>
      <c r="F3537" s="14" t="s">
        <v>102</v>
      </c>
      <c r="G3537" s="93">
        <v>1247</v>
      </c>
      <c r="H3537" s="93">
        <v>11457</v>
      </c>
      <c r="I3537" s="93">
        <v>1</v>
      </c>
      <c r="J3537" s="93">
        <v>25</v>
      </c>
      <c r="K3537" s="93">
        <v>1248</v>
      </c>
      <c r="L3537" s="93">
        <v>11482</v>
      </c>
      <c r="M3537" s="93">
        <v>12730</v>
      </c>
      <c r="N3537" s="93">
        <v>24056</v>
      </c>
      <c r="O3537" s="93">
        <v>3021</v>
      </c>
      <c r="P3537" s="93">
        <v>20984</v>
      </c>
      <c r="Q3537" s="93">
        <v>24005</v>
      </c>
      <c r="R3537" s="93">
        <v>3</v>
      </c>
      <c r="S3537" s="93">
        <v>48</v>
      </c>
      <c r="T3537" s="93">
        <v>51</v>
      </c>
      <c r="U3537" s="93">
        <v>3024</v>
      </c>
      <c r="V3537" s="93">
        <v>21032</v>
      </c>
      <c r="W3537" s="158">
        <v>3129066</v>
      </c>
      <c r="X3537" s="158">
        <v>5254</v>
      </c>
      <c r="Y3537" s="158">
        <v>3134320</v>
      </c>
      <c r="Z3537" s="28">
        <v>0.93728813559322033</v>
      </c>
      <c r="AA3537" s="28">
        <v>0.94907407407407407</v>
      </c>
      <c r="AB3537" s="111">
        <v>20</v>
      </c>
      <c r="AC3537" s="28">
        <v>0.35</v>
      </c>
      <c r="AD3537" s="28">
        <v>6.5000000000000002E-2</v>
      </c>
      <c r="AE3537" s="139">
        <v>935</v>
      </c>
      <c r="AF3537" s="139">
        <v>222</v>
      </c>
      <c r="AG3537" s="93">
        <v>554</v>
      </c>
      <c r="AH3537" s="93">
        <v>879</v>
      </c>
    </row>
    <row r="3538" spans="1:34">
      <c r="A3538" s="13" t="s">
        <v>159</v>
      </c>
      <c r="B3538" s="14" t="s">
        <v>75</v>
      </c>
      <c r="C3538" s="14" t="s">
        <v>189</v>
      </c>
      <c r="D3538" s="14">
        <v>2016</v>
      </c>
      <c r="E3538" s="14">
        <v>2017</v>
      </c>
      <c r="F3538" s="14" t="s">
        <v>102</v>
      </c>
      <c r="G3538" s="93">
        <v>13</v>
      </c>
      <c r="H3538" s="93">
        <v>151</v>
      </c>
      <c r="I3538" s="93">
        <v>0</v>
      </c>
      <c r="J3538" s="93">
        <v>0</v>
      </c>
      <c r="K3538" s="93">
        <v>13</v>
      </c>
      <c r="L3538" s="93">
        <v>151</v>
      </c>
      <c r="M3538" s="93">
        <v>164</v>
      </c>
      <c r="N3538" s="93">
        <v>286</v>
      </c>
      <c r="O3538" s="93">
        <v>34</v>
      </c>
      <c r="P3538" s="93">
        <v>252</v>
      </c>
      <c r="Q3538" s="93">
        <v>286</v>
      </c>
      <c r="R3538" s="93">
        <v>0</v>
      </c>
      <c r="S3538" s="93">
        <v>0</v>
      </c>
      <c r="T3538" s="93">
        <v>0</v>
      </c>
      <c r="U3538" s="93">
        <v>34</v>
      </c>
      <c r="V3538" s="93">
        <v>252</v>
      </c>
      <c r="W3538" s="158">
        <v>36734</v>
      </c>
      <c r="X3538" s="158">
        <v>0</v>
      </c>
      <c r="Y3538" s="158">
        <v>36734</v>
      </c>
      <c r="Z3538" s="28">
        <v>1</v>
      </c>
      <c r="AA3538" s="28">
        <v>1</v>
      </c>
      <c r="AB3538" s="111">
        <v>20</v>
      </c>
      <c r="AC3538" s="28">
        <v>0.35</v>
      </c>
      <c r="AD3538" s="28">
        <v>6.5000000000000002E-2</v>
      </c>
      <c r="AE3538" s="139">
        <v>7</v>
      </c>
      <c r="AF3538" s="139">
        <v>0</v>
      </c>
      <c r="AG3538" s="93">
        <v>3</v>
      </c>
      <c r="AH3538" s="93">
        <v>3</v>
      </c>
    </row>
    <row r="3539" spans="1:34">
      <c r="A3539" s="13" t="s">
        <v>160</v>
      </c>
      <c r="B3539" s="14" t="s">
        <v>75</v>
      </c>
      <c r="C3539" s="14" t="s">
        <v>189</v>
      </c>
      <c r="D3539" s="14">
        <v>2016</v>
      </c>
      <c r="E3539" s="14">
        <v>2017</v>
      </c>
      <c r="F3539" s="14" t="s">
        <v>102</v>
      </c>
      <c r="G3539" s="93">
        <v>372</v>
      </c>
      <c r="H3539" s="93">
        <v>2755</v>
      </c>
      <c r="I3539" s="93">
        <v>0</v>
      </c>
      <c r="J3539" s="93">
        <v>3</v>
      </c>
      <c r="K3539" s="93">
        <v>372</v>
      </c>
      <c r="L3539" s="93">
        <v>2758</v>
      </c>
      <c r="M3539" s="93">
        <v>3130</v>
      </c>
      <c r="N3539" s="93">
        <v>6580</v>
      </c>
      <c r="O3539" s="93">
        <v>1008</v>
      </c>
      <c r="P3539" s="93">
        <v>5561</v>
      </c>
      <c r="Q3539" s="93">
        <v>6569</v>
      </c>
      <c r="R3539" s="93">
        <v>1</v>
      </c>
      <c r="S3539" s="93">
        <v>10</v>
      </c>
      <c r="T3539" s="93">
        <v>11</v>
      </c>
      <c r="U3539" s="93">
        <v>1009</v>
      </c>
      <c r="V3539" s="93">
        <v>5571</v>
      </c>
      <c r="W3539" s="158">
        <v>877153</v>
      </c>
      <c r="X3539" s="158">
        <v>910</v>
      </c>
      <c r="Y3539" s="158">
        <v>878063</v>
      </c>
      <c r="Z3539" s="28">
        <v>0.93006993006993011</v>
      </c>
      <c r="AA3539" s="28">
        <v>0.85106382978723405</v>
      </c>
      <c r="AB3539" s="111">
        <v>20</v>
      </c>
      <c r="AC3539" s="28">
        <v>0.35</v>
      </c>
      <c r="AD3539" s="28">
        <v>6.5000000000000002E-2</v>
      </c>
      <c r="AE3539" s="139">
        <v>238</v>
      </c>
      <c r="AF3539" s="139">
        <v>68</v>
      </c>
      <c r="AG3539" s="93">
        <v>150</v>
      </c>
      <c r="AH3539" s="93">
        <v>270</v>
      </c>
    </row>
    <row r="3540" spans="1:34">
      <c r="A3540" s="13" t="s">
        <v>161</v>
      </c>
      <c r="B3540" s="14" t="s">
        <v>74</v>
      </c>
      <c r="C3540" s="14" t="s">
        <v>189</v>
      </c>
      <c r="D3540" s="14">
        <v>2016</v>
      </c>
      <c r="E3540" s="14">
        <v>2017</v>
      </c>
      <c r="F3540" s="14" t="s">
        <v>102</v>
      </c>
      <c r="G3540" s="93">
        <v>2435</v>
      </c>
      <c r="H3540" s="93">
        <v>19041</v>
      </c>
      <c r="I3540" s="93">
        <v>7</v>
      </c>
      <c r="J3540" s="93">
        <v>123</v>
      </c>
      <c r="K3540" s="93">
        <v>2442</v>
      </c>
      <c r="L3540" s="93">
        <v>19164</v>
      </c>
      <c r="M3540" s="93">
        <v>21606</v>
      </c>
      <c r="N3540" s="93">
        <v>40825</v>
      </c>
      <c r="O3540" s="93">
        <v>5799</v>
      </c>
      <c r="P3540" s="93">
        <v>34725</v>
      </c>
      <c r="Q3540" s="93">
        <v>40524</v>
      </c>
      <c r="R3540" s="93">
        <v>23</v>
      </c>
      <c r="S3540" s="93">
        <v>278</v>
      </c>
      <c r="T3540" s="93">
        <v>301</v>
      </c>
      <c r="U3540" s="93">
        <v>5822</v>
      </c>
      <c r="V3540" s="93">
        <v>35003</v>
      </c>
      <c r="W3540" s="158">
        <v>5695357</v>
      </c>
      <c r="X3540" s="158">
        <v>37841</v>
      </c>
      <c r="Y3540" s="158">
        <v>5733198</v>
      </c>
      <c r="Z3540" s="28">
        <v>0.95609756097560972</v>
      </c>
      <c r="AA3540" s="28">
        <v>0.970873786407767</v>
      </c>
      <c r="AB3540" s="111">
        <v>3</v>
      </c>
      <c r="AC3540" s="28">
        <v>0.33300000000000002</v>
      </c>
      <c r="AD3540" s="28">
        <v>3.5999999999999999E-3</v>
      </c>
      <c r="AE3540" s="139">
        <v>1323</v>
      </c>
      <c r="AF3540" s="139">
        <v>306</v>
      </c>
      <c r="AG3540" s="93">
        <v>2100</v>
      </c>
      <c r="AH3540" s="93">
        <v>4229</v>
      </c>
    </row>
    <row r="3541" spans="1:34">
      <c r="A3541" s="13" t="s">
        <v>162</v>
      </c>
      <c r="B3541" s="14" t="s">
        <v>74</v>
      </c>
      <c r="C3541" s="14" t="s">
        <v>189</v>
      </c>
      <c r="D3541" s="14">
        <v>2016</v>
      </c>
      <c r="E3541" s="14">
        <v>2017</v>
      </c>
      <c r="F3541" s="14" t="s">
        <v>102</v>
      </c>
      <c r="G3541" s="93">
        <v>1407</v>
      </c>
      <c r="H3541" s="93">
        <v>16346</v>
      </c>
      <c r="I3541" s="93">
        <v>14</v>
      </c>
      <c r="J3541" s="93">
        <v>124</v>
      </c>
      <c r="K3541" s="93">
        <v>1421</v>
      </c>
      <c r="L3541" s="93">
        <v>16470</v>
      </c>
      <c r="M3541" s="93">
        <v>17891</v>
      </c>
      <c r="N3541" s="93">
        <v>31889</v>
      </c>
      <c r="O3541" s="93">
        <v>3370</v>
      </c>
      <c r="P3541" s="93">
        <v>28150</v>
      </c>
      <c r="Q3541" s="93">
        <v>31520</v>
      </c>
      <c r="R3541" s="93">
        <v>47</v>
      </c>
      <c r="S3541" s="93">
        <v>322</v>
      </c>
      <c r="T3541" s="93">
        <v>369</v>
      </c>
      <c r="U3541" s="93">
        <v>3417</v>
      </c>
      <c r="V3541" s="93">
        <v>28472</v>
      </c>
      <c r="W3541" s="158">
        <v>4164607</v>
      </c>
      <c r="X3541" s="158">
        <v>33595</v>
      </c>
      <c r="Y3541" s="158">
        <v>4198202</v>
      </c>
      <c r="Z3541" s="28">
        <v>0.95957446808510638</v>
      </c>
      <c r="AA3541" s="28">
        <v>0.65306122448979587</v>
      </c>
      <c r="AB3541" s="111">
        <v>20</v>
      </c>
      <c r="AC3541" s="28">
        <v>0.35</v>
      </c>
      <c r="AD3541" s="28">
        <v>6.5000000000000002E-2</v>
      </c>
      <c r="AE3541" s="139">
        <v>1468</v>
      </c>
      <c r="AF3541" s="139">
        <v>331</v>
      </c>
      <c r="AG3541" s="93">
        <v>2958</v>
      </c>
      <c r="AH3541" s="93">
        <v>6207</v>
      </c>
    </row>
    <row r="3542" spans="1:34">
      <c r="A3542" s="13" t="s">
        <v>163</v>
      </c>
      <c r="B3542" s="14" t="s">
        <v>75</v>
      </c>
      <c r="C3542" s="14" t="s">
        <v>189</v>
      </c>
      <c r="D3542" s="14">
        <v>2016</v>
      </c>
      <c r="E3542" s="14">
        <v>2017</v>
      </c>
      <c r="F3542" s="14" t="s">
        <v>102</v>
      </c>
      <c r="G3542" s="93">
        <v>5420</v>
      </c>
      <c r="H3542" s="93">
        <v>35090</v>
      </c>
      <c r="I3542" s="93">
        <v>12</v>
      </c>
      <c r="J3542" s="93">
        <v>77</v>
      </c>
      <c r="K3542" s="93">
        <v>5432</v>
      </c>
      <c r="L3542" s="93">
        <v>35167</v>
      </c>
      <c r="M3542" s="93">
        <v>40599</v>
      </c>
      <c r="N3542" s="93">
        <v>85272</v>
      </c>
      <c r="O3542" s="93">
        <v>14033</v>
      </c>
      <c r="P3542" s="93">
        <v>70962</v>
      </c>
      <c r="Q3542" s="93">
        <v>84995</v>
      </c>
      <c r="R3542" s="93">
        <v>46</v>
      </c>
      <c r="S3542" s="93">
        <v>231</v>
      </c>
      <c r="T3542" s="93">
        <v>277</v>
      </c>
      <c r="U3542" s="93">
        <v>14079</v>
      </c>
      <c r="V3542" s="93">
        <v>71193</v>
      </c>
      <c r="W3542" s="158">
        <v>11420952</v>
      </c>
      <c r="X3542" s="158">
        <v>27249</v>
      </c>
      <c r="Y3542" s="158">
        <v>11448201</v>
      </c>
      <c r="Z3542" s="28">
        <v>0.98522727272727273</v>
      </c>
      <c r="AA3542" s="28">
        <v>0.93540268456375841</v>
      </c>
      <c r="AB3542" s="111">
        <v>3</v>
      </c>
      <c r="AC3542" s="28">
        <v>0.66700000000000004</v>
      </c>
      <c r="AD3542" s="28">
        <v>2.8400000000000002E-2</v>
      </c>
      <c r="AE3542" s="139">
        <v>2643</v>
      </c>
      <c r="AF3542" s="139">
        <v>597</v>
      </c>
      <c r="AG3542" s="93">
        <v>4845</v>
      </c>
      <c r="AH3542" s="93">
        <v>10522</v>
      </c>
    </row>
    <row r="3543" spans="1:34">
      <c r="A3543" s="13" t="s">
        <v>164</v>
      </c>
      <c r="B3543" s="14" t="s">
        <v>75</v>
      </c>
      <c r="C3543" s="14" t="s">
        <v>189</v>
      </c>
      <c r="D3543" s="14">
        <v>2016</v>
      </c>
      <c r="E3543" s="14">
        <v>2017</v>
      </c>
      <c r="F3543" s="14" t="s">
        <v>102</v>
      </c>
      <c r="G3543" s="93">
        <v>676</v>
      </c>
      <c r="H3543" s="93">
        <v>4883</v>
      </c>
      <c r="I3543" s="93">
        <v>4</v>
      </c>
      <c r="J3543" s="93">
        <v>28</v>
      </c>
      <c r="K3543" s="93">
        <v>680</v>
      </c>
      <c r="L3543" s="93">
        <v>4911</v>
      </c>
      <c r="M3543" s="93">
        <v>5591</v>
      </c>
      <c r="N3543" s="93">
        <v>12823</v>
      </c>
      <c r="O3543" s="93">
        <v>1842</v>
      </c>
      <c r="P3543" s="93">
        <v>10885</v>
      </c>
      <c r="Q3543" s="93">
        <v>12727</v>
      </c>
      <c r="R3543" s="93">
        <v>16</v>
      </c>
      <c r="S3543" s="93">
        <v>80</v>
      </c>
      <c r="T3543" s="93">
        <v>96</v>
      </c>
      <c r="U3543" s="93">
        <v>1858</v>
      </c>
      <c r="V3543" s="93">
        <v>10965</v>
      </c>
      <c r="W3543" s="158">
        <v>1699521</v>
      </c>
      <c r="X3543" s="158">
        <v>10596</v>
      </c>
      <c r="Y3543" s="158">
        <v>1710117</v>
      </c>
      <c r="Z3543" s="28">
        <v>0.99629629629629635</v>
      </c>
      <c r="AA3543" s="28">
        <v>0.97584541062801933</v>
      </c>
      <c r="AB3543" s="111">
        <v>20</v>
      </c>
      <c r="AC3543" s="28">
        <v>0.35</v>
      </c>
      <c r="AD3543" s="28">
        <v>6.5000000000000002E-2</v>
      </c>
      <c r="AE3543" s="139">
        <v>418</v>
      </c>
      <c r="AF3543" s="139">
        <v>89</v>
      </c>
      <c r="AG3543" s="93">
        <v>609</v>
      </c>
      <c r="AH3543" s="93">
        <v>1376</v>
      </c>
    </row>
    <row r="3544" spans="1:34">
      <c r="A3544" s="13" t="s">
        <v>165</v>
      </c>
      <c r="B3544" s="14" t="s">
        <v>75</v>
      </c>
      <c r="C3544" s="14" t="s">
        <v>189</v>
      </c>
      <c r="D3544" s="14">
        <v>2016</v>
      </c>
      <c r="E3544" s="14">
        <v>2017</v>
      </c>
      <c r="F3544" s="14" t="s">
        <v>102</v>
      </c>
      <c r="G3544" s="93">
        <v>470</v>
      </c>
      <c r="H3544" s="93">
        <v>3879</v>
      </c>
      <c r="I3544" s="93">
        <v>0</v>
      </c>
      <c r="J3544" s="93">
        <v>10</v>
      </c>
      <c r="K3544" s="93">
        <v>470</v>
      </c>
      <c r="L3544" s="93">
        <v>3889</v>
      </c>
      <c r="M3544" s="93">
        <v>4359</v>
      </c>
      <c r="N3544" s="93">
        <v>9415</v>
      </c>
      <c r="O3544" s="93">
        <v>1229</v>
      </c>
      <c r="P3544" s="93">
        <v>8153</v>
      </c>
      <c r="Q3544" s="93">
        <v>9382</v>
      </c>
      <c r="R3544" s="93">
        <v>0</v>
      </c>
      <c r="S3544" s="93">
        <v>33</v>
      </c>
      <c r="T3544" s="93">
        <v>33</v>
      </c>
      <c r="U3544" s="93">
        <v>1229</v>
      </c>
      <c r="V3544" s="93">
        <v>8186</v>
      </c>
      <c r="W3544" s="158">
        <v>1205544</v>
      </c>
      <c r="X3544" s="158">
        <v>4682</v>
      </c>
      <c r="Y3544" s="158">
        <v>1210226</v>
      </c>
      <c r="Z3544" s="28">
        <v>0.96</v>
      </c>
      <c r="AA3544" s="28">
        <v>0.96273291925465843</v>
      </c>
      <c r="AB3544" s="111">
        <v>20</v>
      </c>
      <c r="AC3544" s="28">
        <v>0.35</v>
      </c>
      <c r="AD3544" s="28">
        <v>6.5000000000000002E-2</v>
      </c>
      <c r="AE3544" s="139">
        <v>360</v>
      </c>
      <c r="AF3544" s="139">
        <v>38</v>
      </c>
      <c r="AG3544" s="93">
        <v>394</v>
      </c>
      <c r="AH3544" s="93">
        <v>878</v>
      </c>
    </row>
    <row r="3545" spans="1:34">
      <c r="A3545" s="13" t="s">
        <v>166</v>
      </c>
      <c r="B3545" s="14" t="s">
        <v>75</v>
      </c>
      <c r="C3545" s="14" t="s">
        <v>189</v>
      </c>
      <c r="D3545" s="14">
        <v>2016</v>
      </c>
      <c r="E3545" s="14">
        <v>2017</v>
      </c>
      <c r="F3545" s="14" t="s">
        <v>102</v>
      </c>
      <c r="G3545" s="93">
        <v>58</v>
      </c>
      <c r="H3545" s="93">
        <v>956</v>
      </c>
      <c r="I3545" s="93">
        <v>0</v>
      </c>
      <c r="J3545" s="93">
        <v>0</v>
      </c>
      <c r="K3545" s="93">
        <v>58</v>
      </c>
      <c r="L3545" s="93">
        <v>956</v>
      </c>
      <c r="M3545" s="93">
        <v>1014</v>
      </c>
      <c r="N3545" s="93">
        <v>1753</v>
      </c>
      <c r="O3545" s="93">
        <v>137</v>
      </c>
      <c r="P3545" s="93">
        <v>1615</v>
      </c>
      <c r="Q3545" s="93">
        <v>1752</v>
      </c>
      <c r="R3545" s="93">
        <v>0</v>
      </c>
      <c r="S3545" s="93">
        <v>1</v>
      </c>
      <c r="T3545" s="93">
        <v>1</v>
      </c>
      <c r="U3545" s="93">
        <v>137</v>
      </c>
      <c r="V3545" s="93">
        <v>1616</v>
      </c>
      <c r="W3545" s="158">
        <v>244916</v>
      </c>
      <c r="X3545" s="158">
        <v>154</v>
      </c>
      <c r="Y3545" s="158">
        <v>245070</v>
      </c>
      <c r="Z3545" s="28">
        <v>0.96296296296296302</v>
      </c>
      <c r="AA3545" s="28">
        <v>0.83673469387755106</v>
      </c>
      <c r="AB3545" s="111">
        <v>20</v>
      </c>
      <c r="AC3545" s="28">
        <v>0.35</v>
      </c>
      <c r="AD3545" s="28">
        <v>6.5000000000000002E-2</v>
      </c>
      <c r="AE3545" s="139">
        <v>77</v>
      </c>
      <c r="AF3545" s="139">
        <v>1</v>
      </c>
      <c r="AG3545" s="93">
        <v>28</v>
      </c>
      <c r="AH3545" s="93">
        <v>44</v>
      </c>
    </row>
    <row r="3546" spans="1:34">
      <c r="A3546" s="13" t="s">
        <v>167</v>
      </c>
      <c r="B3546" s="14" t="s">
        <v>74</v>
      </c>
      <c r="C3546" s="14" t="s">
        <v>189</v>
      </c>
      <c r="D3546" s="14">
        <v>2016</v>
      </c>
      <c r="E3546" s="14">
        <v>2017</v>
      </c>
      <c r="F3546" s="14" t="s">
        <v>102</v>
      </c>
      <c r="G3546" s="93">
        <v>7326</v>
      </c>
      <c r="H3546" s="93">
        <v>44134</v>
      </c>
      <c r="I3546" s="93">
        <v>22</v>
      </c>
      <c r="J3546" s="93">
        <v>417</v>
      </c>
      <c r="K3546" s="93">
        <v>7348</v>
      </c>
      <c r="L3546" s="93">
        <v>44551</v>
      </c>
      <c r="M3546" s="93">
        <v>51899</v>
      </c>
      <c r="N3546" s="93">
        <v>120694</v>
      </c>
      <c r="O3546" s="93">
        <v>19998</v>
      </c>
      <c r="P3546" s="93">
        <v>99531</v>
      </c>
      <c r="Q3546" s="93">
        <v>119529</v>
      </c>
      <c r="R3546" s="93">
        <v>75</v>
      </c>
      <c r="S3546" s="93">
        <v>1090</v>
      </c>
      <c r="T3546" s="93">
        <v>1165</v>
      </c>
      <c r="U3546" s="93">
        <v>20073</v>
      </c>
      <c r="V3546" s="93">
        <v>100621</v>
      </c>
      <c r="W3546" s="158">
        <v>16248793</v>
      </c>
      <c r="X3546" s="158">
        <v>131957</v>
      </c>
      <c r="Y3546" s="158">
        <v>16380750</v>
      </c>
      <c r="Z3546" s="28">
        <v>0.9523184601924759</v>
      </c>
      <c r="AA3546" s="28">
        <v>0.91789473684210521</v>
      </c>
      <c r="AB3546" s="111">
        <v>6</v>
      </c>
      <c r="AC3546" s="28">
        <v>0.33300000000000002</v>
      </c>
      <c r="AD3546" s="28">
        <v>2.1299999999999999E-2</v>
      </c>
      <c r="AE3546" s="139">
        <v>2450</v>
      </c>
      <c r="AF3546" s="139">
        <v>326</v>
      </c>
      <c r="AG3546" s="93">
        <v>7881</v>
      </c>
      <c r="AH3546" s="93">
        <v>18650</v>
      </c>
    </row>
    <row r="3547" spans="1:34">
      <c r="A3547" s="13" t="s">
        <v>168</v>
      </c>
      <c r="B3547" s="14" t="s">
        <v>75</v>
      </c>
      <c r="C3547" s="14" t="s">
        <v>189</v>
      </c>
      <c r="D3547" s="14">
        <v>2016</v>
      </c>
      <c r="E3547" s="14">
        <v>2017</v>
      </c>
      <c r="F3547" s="14" t="s">
        <v>102</v>
      </c>
      <c r="G3547" s="93">
        <v>277</v>
      </c>
      <c r="H3547" s="93">
        <v>2772</v>
      </c>
      <c r="I3547" s="93">
        <v>0</v>
      </c>
      <c r="J3547" s="93">
        <v>5</v>
      </c>
      <c r="K3547" s="93">
        <v>277</v>
      </c>
      <c r="L3547" s="93">
        <v>2777</v>
      </c>
      <c r="M3547" s="93">
        <v>3054</v>
      </c>
      <c r="N3547" s="93">
        <v>5336</v>
      </c>
      <c r="O3547" s="93">
        <v>666</v>
      </c>
      <c r="P3547" s="93">
        <v>4656</v>
      </c>
      <c r="Q3547" s="93">
        <v>5322</v>
      </c>
      <c r="R3547" s="93">
        <v>1</v>
      </c>
      <c r="S3547" s="93">
        <v>13</v>
      </c>
      <c r="T3547" s="93">
        <v>14</v>
      </c>
      <c r="U3547" s="93">
        <v>667</v>
      </c>
      <c r="V3547" s="93">
        <v>4669</v>
      </c>
      <c r="W3547" s="158">
        <v>704613</v>
      </c>
      <c r="X3547" s="158">
        <v>1158</v>
      </c>
      <c r="Y3547" s="158">
        <v>705771</v>
      </c>
      <c r="Z3547" s="28">
        <v>0.95454545454545459</v>
      </c>
      <c r="AA3547" s="28">
        <v>0.93478260869565222</v>
      </c>
      <c r="AB3547" s="111">
        <v>20</v>
      </c>
      <c r="AC3547" s="28">
        <v>0.35</v>
      </c>
      <c r="AD3547" s="28">
        <v>6.5000000000000002E-2</v>
      </c>
      <c r="AE3547" s="139">
        <v>197</v>
      </c>
      <c r="AF3547" s="139">
        <v>25</v>
      </c>
      <c r="AG3547" s="93">
        <v>98</v>
      </c>
      <c r="AH3547" s="93">
        <v>162</v>
      </c>
    </row>
    <row r="3548" spans="1:34">
      <c r="A3548" s="13" t="s">
        <v>169</v>
      </c>
      <c r="B3548" s="14" t="s">
        <v>74</v>
      </c>
      <c r="C3548" s="14" t="s">
        <v>189</v>
      </c>
      <c r="D3548" s="14">
        <v>2016</v>
      </c>
      <c r="E3548" s="14">
        <v>2017</v>
      </c>
      <c r="F3548" s="14" t="s">
        <v>102</v>
      </c>
      <c r="G3548" s="93">
        <v>2844</v>
      </c>
      <c r="H3548" s="93">
        <v>33682</v>
      </c>
      <c r="I3548" s="93">
        <v>9</v>
      </c>
      <c r="J3548" s="93">
        <v>315</v>
      </c>
      <c r="K3548" s="93">
        <v>2853</v>
      </c>
      <c r="L3548" s="93">
        <v>33997</v>
      </c>
      <c r="M3548" s="93">
        <v>36850</v>
      </c>
      <c r="N3548" s="93">
        <v>74251</v>
      </c>
      <c r="O3548" s="93">
        <v>7316</v>
      </c>
      <c r="P3548" s="93">
        <v>66272</v>
      </c>
      <c r="Q3548" s="93">
        <v>73588</v>
      </c>
      <c r="R3548" s="93">
        <v>32</v>
      </c>
      <c r="S3548" s="93">
        <v>631</v>
      </c>
      <c r="T3548" s="93">
        <v>663</v>
      </c>
      <c r="U3548" s="93">
        <v>7348</v>
      </c>
      <c r="V3548" s="93">
        <v>66903</v>
      </c>
      <c r="W3548" s="158">
        <v>9894866</v>
      </c>
      <c r="X3548" s="158">
        <v>126307</v>
      </c>
      <c r="Y3548" s="158">
        <v>10021173</v>
      </c>
      <c r="Z3548" s="28">
        <v>0.9909443725743855</v>
      </c>
      <c r="AA3548" s="28">
        <v>0.97857142857142854</v>
      </c>
      <c r="AB3548" s="111">
        <v>4</v>
      </c>
      <c r="AC3548" s="28">
        <v>0</v>
      </c>
      <c r="AD3548" s="28">
        <v>5.1799999999999999E-2</v>
      </c>
      <c r="AE3548" s="139">
        <v>2544</v>
      </c>
      <c r="AF3548" s="139">
        <v>347</v>
      </c>
      <c r="AG3548" s="93">
        <v>6791</v>
      </c>
      <c r="AH3548" s="93">
        <v>15567</v>
      </c>
    </row>
    <row r="3549" spans="1:34">
      <c r="A3549" s="13" t="s">
        <v>170</v>
      </c>
      <c r="B3549" s="14" t="s">
        <v>74</v>
      </c>
      <c r="C3549" s="14" t="s">
        <v>189</v>
      </c>
      <c r="D3549" s="14">
        <v>2016</v>
      </c>
      <c r="E3549" s="14">
        <v>2017</v>
      </c>
      <c r="F3549" s="14" t="s">
        <v>102</v>
      </c>
      <c r="G3549" s="93">
        <v>879</v>
      </c>
      <c r="H3549" s="93">
        <v>9172</v>
      </c>
      <c r="I3549" s="93">
        <v>15</v>
      </c>
      <c r="J3549" s="93">
        <v>112</v>
      </c>
      <c r="K3549" s="93">
        <v>894</v>
      </c>
      <c r="L3549" s="93">
        <v>9284</v>
      </c>
      <c r="M3549" s="93">
        <v>10178</v>
      </c>
      <c r="N3549" s="93">
        <v>19872</v>
      </c>
      <c r="O3549" s="93">
        <v>2309</v>
      </c>
      <c r="P3549" s="93">
        <v>17203</v>
      </c>
      <c r="Q3549" s="93">
        <v>19512</v>
      </c>
      <c r="R3549" s="93">
        <v>59</v>
      </c>
      <c r="S3549" s="93">
        <v>301</v>
      </c>
      <c r="T3549" s="93">
        <v>360</v>
      </c>
      <c r="U3549" s="93">
        <v>2368</v>
      </c>
      <c r="V3549" s="93">
        <v>17504</v>
      </c>
      <c r="W3549" s="158">
        <v>2620125</v>
      </c>
      <c r="X3549" s="158">
        <v>42052</v>
      </c>
      <c r="Y3549" s="158">
        <v>2662177</v>
      </c>
      <c r="Z3549" s="28">
        <v>0.95354523227383858</v>
      </c>
      <c r="AA3549" s="28">
        <v>0.89903846153846156</v>
      </c>
      <c r="AB3549" s="111">
        <v>20</v>
      </c>
      <c r="AC3549" s="28">
        <v>0.35</v>
      </c>
      <c r="AD3549" s="28">
        <v>6.5000000000000002E-2</v>
      </c>
      <c r="AE3549" s="139">
        <v>657</v>
      </c>
      <c r="AF3549" s="139">
        <v>38</v>
      </c>
      <c r="AG3549" s="93">
        <v>905</v>
      </c>
      <c r="AH3549" s="93">
        <v>1837</v>
      </c>
    </row>
    <row r="3550" spans="1:34">
      <c r="A3550" s="13" t="s">
        <v>171</v>
      </c>
      <c r="B3550" s="14" t="s">
        <v>75</v>
      </c>
      <c r="C3550" s="14" t="s">
        <v>189</v>
      </c>
      <c r="D3550" s="14">
        <v>2016</v>
      </c>
      <c r="E3550" s="14">
        <v>2017</v>
      </c>
      <c r="F3550" s="14" t="s">
        <v>102</v>
      </c>
      <c r="G3550" s="93">
        <v>788</v>
      </c>
      <c r="H3550" s="93">
        <v>5183</v>
      </c>
      <c r="I3550" s="93">
        <v>3</v>
      </c>
      <c r="J3550" s="93">
        <v>9</v>
      </c>
      <c r="K3550" s="93">
        <v>791</v>
      </c>
      <c r="L3550" s="93">
        <v>5192</v>
      </c>
      <c r="M3550" s="93">
        <v>5983</v>
      </c>
      <c r="N3550" s="93">
        <v>12857</v>
      </c>
      <c r="O3550" s="93">
        <v>2100</v>
      </c>
      <c r="P3550" s="93">
        <v>10715</v>
      </c>
      <c r="Q3550" s="93">
        <v>12815</v>
      </c>
      <c r="R3550" s="93">
        <v>8</v>
      </c>
      <c r="S3550" s="93">
        <v>34</v>
      </c>
      <c r="T3550" s="93">
        <v>42</v>
      </c>
      <c r="U3550" s="93">
        <v>2108</v>
      </c>
      <c r="V3550" s="93">
        <v>10749</v>
      </c>
      <c r="W3550" s="158">
        <v>1749672</v>
      </c>
      <c r="X3550" s="158">
        <v>4394</v>
      </c>
      <c r="Y3550" s="158">
        <v>1754066</v>
      </c>
      <c r="Z3550" s="28">
        <v>0.99657534246575341</v>
      </c>
      <c r="AA3550" s="28">
        <v>0.95815899581589958</v>
      </c>
      <c r="AB3550" s="111">
        <v>20</v>
      </c>
      <c r="AC3550" s="28">
        <v>0.35</v>
      </c>
      <c r="AD3550" s="28">
        <v>6.5000000000000002E-2</v>
      </c>
      <c r="AE3550" s="139">
        <v>468</v>
      </c>
      <c r="AF3550" s="139">
        <v>82</v>
      </c>
      <c r="AG3550" s="93">
        <v>471</v>
      </c>
      <c r="AH3550" s="93">
        <v>965</v>
      </c>
    </row>
    <row r="3551" spans="1:34">
      <c r="A3551" s="51" t="s">
        <v>172</v>
      </c>
      <c r="B3551" s="14" t="s">
        <v>66</v>
      </c>
      <c r="C3551" s="14" t="s">
        <v>3</v>
      </c>
      <c r="D3551" s="14">
        <v>2017</v>
      </c>
      <c r="E3551" s="14">
        <v>2017</v>
      </c>
      <c r="F3551" s="14" t="s">
        <v>102</v>
      </c>
      <c r="G3551" s="93">
        <v>256891</v>
      </c>
      <c r="H3551" s="93">
        <v>1757720</v>
      </c>
      <c r="I3551" s="93">
        <v>2244</v>
      </c>
      <c r="J3551" s="93">
        <v>17822</v>
      </c>
      <c r="K3551" s="93">
        <v>259135</v>
      </c>
      <c r="L3551" s="93">
        <v>1775542</v>
      </c>
      <c r="M3551" s="93">
        <v>2034677</v>
      </c>
      <c r="N3551" s="93">
        <v>4230391</v>
      </c>
      <c r="O3551" s="93">
        <v>660573</v>
      </c>
      <c r="P3551" s="93">
        <v>3523191</v>
      </c>
      <c r="Q3551" s="93">
        <v>4183764</v>
      </c>
      <c r="R3551" s="93">
        <v>7280</v>
      </c>
      <c r="S3551" s="93">
        <v>39347</v>
      </c>
      <c r="T3551" s="93">
        <v>46627</v>
      </c>
      <c r="U3551" s="93">
        <v>667853</v>
      </c>
      <c r="V3551" s="93">
        <v>3562538</v>
      </c>
      <c r="W3551" s="158">
        <v>573423357</v>
      </c>
      <c r="X3551" s="158">
        <v>5431858</v>
      </c>
      <c r="Y3551" s="158">
        <v>578855215</v>
      </c>
      <c r="Z3551" s="28">
        <v>0.97978730219745014</v>
      </c>
      <c r="AA3551" s="28">
        <v>0.93212700815301519</v>
      </c>
      <c r="AB3551" s="111">
        <v>334</v>
      </c>
      <c r="AC3551" s="28">
        <v>0.39800000000000002</v>
      </c>
      <c r="AD3551" s="28">
        <v>8.09E-2</v>
      </c>
      <c r="AE3551" s="139">
        <v>154420</v>
      </c>
      <c r="AF3551" s="139">
        <v>39398</v>
      </c>
      <c r="AG3551" s="93">
        <v>295230</v>
      </c>
      <c r="AH3551" s="93">
        <v>630815</v>
      </c>
    </row>
    <row r="3552" spans="1:34">
      <c r="A3552" s="51" t="s">
        <v>173</v>
      </c>
      <c r="B3552" s="14" t="s">
        <v>74</v>
      </c>
      <c r="C3552" s="14" t="s">
        <v>3</v>
      </c>
      <c r="D3552" s="14">
        <v>2017</v>
      </c>
      <c r="E3552" s="14">
        <v>2017</v>
      </c>
      <c r="F3552" s="14" t="s">
        <v>102</v>
      </c>
      <c r="G3552" s="93">
        <v>5742</v>
      </c>
      <c r="H3552" s="93">
        <v>51693</v>
      </c>
      <c r="I3552" s="93">
        <v>87</v>
      </c>
      <c r="J3552" s="93">
        <v>1205</v>
      </c>
      <c r="K3552" s="93">
        <v>5829</v>
      </c>
      <c r="L3552" s="93">
        <v>52898</v>
      </c>
      <c r="M3552" s="93">
        <v>58727</v>
      </c>
      <c r="N3552" s="93">
        <v>111820</v>
      </c>
      <c r="O3552" s="93">
        <v>13285</v>
      </c>
      <c r="P3552" s="93">
        <v>95503</v>
      </c>
      <c r="Q3552" s="93">
        <v>108788</v>
      </c>
      <c r="R3552" s="93">
        <v>308</v>
      </c>
      <c r="S3552" s="93">
        <v>2724</v>
      </c>
      <c r="T3552" s="93">
        <v>3032</v>
      </c>
      <c r="U3552" s="93">
        <v>13593</v>
      </c>
      <c r="V3552" s="93">
        <v>98227</v>
      </c>
      <c r="W3552" s="158">
        <v>15297316</v>
      </c>
      <c r="X3552" s="158">
        <v>343988</v>
      </c>
      <c r="Y3552" s="158">
        <v>15641304</v>
      </c>
      <c r="Z3552" s="28">
        <v>0.99450549450549453</v>
      </c>
      <c r="AA3552" s="28">
        <v>0.98818407960199006</v>
      </c>
      <c r="AB3552" s="111">
        <v>8</v>
      </c>
      <c r="AC3552" s="28">
        <v>0.5</v>
      </c>
      <c r="AD3552" s="28">
        <v>7.0800000000000002E-2</v>
      </c>
      <c r="AE3552" s="139">
        <v>5064</v>
      </c>
      <c r="AF3552" s="139">
        <v>1598</v>
      </c>
      <c r="AG3552" s="93">
        <v>7497</v>
      </c>
      <c r="AH3552" s="93">
        <v>14531</v>
      </c>
    </row>
    <row r="3553" spans="1:34">
      <c r="A3553" s="51" t="s">
        <v>174</v>
      </c>
      <c r="B3553" s="14" t="s">
        <v>75</v>
      </c>
      <c r="C3553" s="14" t="s">
        <v>3</v>
      </c>
      <c r="D3553" s="14">
        <v>2017</v>
      </c>
      <c r="E3553" s="14">
        <v>2017</v>
      </c>
      <c r="F3553" s="14" t="s">
        <v>102</v>
      </c>
      <c r="G3553" s="93">
        <v>0</v>
      </c>
      <c r="H3553" s="93">
        <v>86</v>
      </c>
      <c r="I3553" s="93">
        <v>0</v>
      </c>
      <c r="J3553" s="93">
        <v>0</v>
      </c>
      <c r="K3553" s="93">
        <v>0</v>
      </c>
      <c r="L3553" s="93">
        <v>86</v>
      </c>
      <c r="M3553" s="93">
        <v>86</v>
      </c>
      <c r="N3553" s="93">
        <v>141</v>
      </c>
      <c r="O3553" s="93">
        <v>0</v>
      </c>
      <c r="P3553" s="93">
        <v>141</v>
      </c>
      <c r="Q3553" s="93">
        <v>141</v>
      </c>
      <c r="R3553" s="93">
        <v>0</v>
      </c>
      <c r="S3553" s="93">
        <v>0</v>
      </c>
      <c r="T3553" s="93">
        <v>0</v>
      </c>
      <c r="U3553" s="93">
        <v>0</v>
      </c>
      <c r="V3553" s="93">
        <v>141</v>
      </c>
      <c r="W3553" s="158">
        <v>17426</v>
      </c>
      <c r="X3553" s="158">
        <v>0</v>
      </c>
      <c r="Y3553" s="158">
        <v>17426</v>
      </c>
      <c r="Z3553" s="28">
        <v>1</v>
      </c>
      <c r="AA3553" s="28">
        <v>1</v>
      </c>
      <c r="AB3553" s="111">
        <v>27</v>
      </c>
      <c r="AC3553" s="28">
        <v>0.25900000000000001</v>
      </c>
      <c r="AD3553" s="28">
        <v>9.3799999999999994E-2</v>
      </c>
      <c r="AE3553" s="139">
        <v>4</v>
      </c>
      <c r="AF3553" s="139">
        <v>1</v>
      </c>
      <c r="AG3553" s="93">
        <v>3</v>
      </c>
      <c r="AH3553" s="93">
        <v>3</v>
      </c>
    </row>
    <row r="3554" spans="1:34">
      <c r="A3554" s="51" t="s">
        <v>175</v>
      </c>
      <c r="B3554" s="14" t="s">
        <v>75</v>
      </c>
      <c r="C3554" s="14" t="s">
        <v>3</v>
      </c>
      <c r="D3554" s="14">
        <v>2017</v>
      </c>
      <c r="E3554" s="14">
        <v>2017</v>
      </c>
      <c r="F3554" s="14" t="s">
        <v>102</v>
      </c>
      <c r="G3554" s="93">
        <v>132</v>
      </c>
      <c r="H3554" s="93">
        <v>1567</v>
      </c>
      <c r="I3554" s="93">
        <v>0</v>
      </c>
      <c r="J3554" s="93">
        <v>4</v>
      </c>
      <c r="K3554" s="93">
        <v>132</v>
      </c>
      <c r="L3554" s="93">
        <v>1571</v>
      </c>
      <c r="M3554" s="93">
        <v>1703</v>
      </c>
      <c r="N3554" s="93">
        <v>3162</v>
      </c>
      <c r="O3554" s="93">
        <v>334</v>
      </c>
      <c r="P3554" s="93">
        <v>2824</v>
      </c>
      <c r="Q3554" s="93">
        <v>3158</v>
      </c>
      <c r="R3554" s="93">
        <v>0</v>
      </c>
      <c r="S3554" s="93">
        <v>4</v>
      </c>
      <c r="T3554" s="93">
        <v>4</v>
      </c>
      <c r="U3554" s="93">
        <v>334</v>
      </c>
      <c r="V3554" s="93">
        <v>2828</v>
      </c>
      <c r="W3554" s="158">
        <v>411584</v>
      </c>
      <c r="X3554" s="158">
        <v>320</v>
      </c>
      <c r="Y3554" s="158">
        <v>411904</v>
      </c>
      <c r="Z3554" s="28">
        <v>0.96202531645569622</v>
      </c>
      <c r="AA3554" s="28">
        <v>1</v>
      </c>
      <c r="AB3554" s="111">
        <v>27</v>
      </c>
      <c r="AC3554" s="28">
        <v>0.25900000000000001</v>
      </c>
      <c r="AD3554" s="28">
        <v>9.3799999999999994E-2</v>
      </c>
      <c r="AE3554" s="139">
        <v>144</v>
      </c>
      <c r="AF3554" s="139">
        <v>33</v>
      </c>
      <c r="AG3554" s="93">
        <v>49</v>
      </c>
      <c r="AH3554" s="93">
        <v>89</v>
      </c>
    </row>
    <row r="3555" spans="1:34">
      <c r="A3555" s="51" t="s">
        <v>176</v>
      </c>
      <c r="B3555" s="14" t="s">
        <v>75</v>
      </c>
      <c r="C3555" s="14" t="s">
        <v>3</v>
      </c>
      <c r="D3555" s="14">
        <v>2017</v>
      </c>
      <c r="E3555" s="14">
        <v>2017</v>
      </c>
      <c r="F3555" s="14" t="s">
        <v>102</v>
      </c>
      <c r="G3555" s="93">
        <v>1668</v>
      </c>
      <c r="H3555" s="93">
        <v>14870</v>
      </c>
      <c r="I3555" s="93">
        <v>2</v>
      </c>
      <c r="J3555" s="93">
        <v>39</v>
      </c>
      <c r="K3555" s="93">
        <v>1670</v>
      </c>
      <c r="L3555" s="93">
        <v>14909</v>
      </c>
      <c r="M3555" s="93">
        <v>16579</v>
      </c>
      <c r="N3555" s="93">
        <v>31092</v>
      </c>
      <c r="O3555" s="93">
        <v>4100</v>
      </c>
      <c r="P3555" s="93">
        <v>26911</v>
      </c>
      <c r="Q3555" s="93">
        <v>31011</v>
      </c>
      <c r="R3555" s="93">
        <v>5</v>
      </c>
      <c r="S3555" s="93">
        <v>76</v>
      </c>
      <c r="T3555" s="93">
        <v>81</v>
      </c>
      <c r="U3555" s="93">
        <v>4105</v>
      </c>
      <c r="V3555" s="93">
        <v>26987</v>
      </c>
      <c r="W3555" s="158">
        <v>4198561</v>
      </c>
      <c r="X3555" s="158">
        <v>11967</v>
      </c>
      <c r="Y3555" s="158">
        <v>4210528</v>
      </c>
      <c r="Z3555" s="28">
        <v>0.90243902439024393</v>
      </c>
      <c r="AA3555" s="28">
        <v>0.9375</v>
      </c>
      <c r="AB3555" s="111">
        <v>27</v>
      </c>
      <c r="AC3555" s="28">
        <v>0.25900000000000001</v>
      </c>
      <c r="AD3555" s="28">
        <v>9.3799999999999994E-2</v>
      </c>
      <c r="AE3555" s="139">
        <v>1681</v>
      </c>
      <c r="AF3555" s="139">
        <v>629</v>
      </c>
      <c r="AG3555" s="93">
        <v>810</v>
      </c>
      <c r="AH3555" s="93">
        <v>1417</v>
      </c>
    </row>
    <row r="3556" spans="1:34">
      <c r="A3556" s="51" t="s">
        <v>177</v>
      </c>
      <c r="B3556" s="14" t="s">
        <v>75</v>
      </c>
      <c r="C3556" s="14" t="s">
        <v>3</v>
      </c>
      <c r="D3556" s="14">
        <v>2017</v>
      </c>
      <c r="E3556" s="14">
        <v>2017</v>
      </c>
      <c r="F3556" s="14" t="s">
        <v>102</v>
      </c>
      <c r="G3556" s="93">
        <v>188</v>
      </c>
      <c r="H3556" s="93">
        <v>2635</v>
      </c>
      <c r="I3556" s="93">
        <v>0</v>
      </c>
      <c r="J3556" s="93">
        <v>7</v>
      </c>
      <c r="K3556" s="93">
        <v>188</v>
      </c>
      <c r="L3556" s="93">
        <v>2642</v>
      </c>
      <c r="M3556" s="93">
        <v>2830</v>
      </c>
      <c r="N3556" s="93">
        <v>5094</v>
      </c>
      <c r="O3556" s="93">
        <v>505</v>
      </c>
      <c r="P3556" s="93">
        <v>4574</v>
      </c>
      <c r="Q3556" s="93">
        <v>5079</v>
      </c>
      <c r="R3556" s="93">
        <v>0</v>
      </c>
      <c r="S3556" s="93">
        <v>15</v>
      </c>
      <c r="T3556" s="93">
        <v>15</v>
      </c>
      <c r="U3556" s="93">
        <v>505</v>
      </c>
      <c r="V3556" s="93">
        <v>4589</v>
      </c>
      <c r="W3556" s="158">
        <v>666839</v>
      </c>
      <c r="X3556" s="158">
        <v>1954</v>
      </c>
      <c r="Y3556" s="158">
        <v>668793</v>
      </c>
      <c r="Z3556" s="28">
        <v>0.96323529411764708</v>
      </c>
      <c r="AA3556" s="28">
        <v>0.93939393939393945</v>
      </c>
      <c r="AB3556" s="111">
        <v>27</v>
      </c>
      <c r="AC3556" s="28">
        <v>0.25900000000000001</v>
      </c>
      <c r="AD3556" s="28">
        <v>9.3799999999999994E-2</v>
      </c>
      <c r="AE3556" s="139">
        <v>247</v>
      </c>
      <c r="AF3556" s="139">
        <v>58</v>
      </c>
      <c r="AG3556" s="93">
        <v>64</v>
      </c>
      <c r="AH3556" s="93">
        <v>120</v>
      </c>
    </row>
    <row r="3557" spans="1:34">
      <c r="A3557" s="51" t="s">
        <v>178</v>
      </c>
      <c r="B3557" s="14" t="s">
        <v>75</v>
      </c>
      <c r="C3557" s="14" t="s">
        <v>3</v>
      </c>
      <c r="D3557" s="14">
        <v>2017</v>
      </c>
      <c r="E3557" s="14">
        <v>2017</v>
      </c>
      <c r="F3557" s="14" t="s">
        <v>102</v>
      </c>
      <c r="G3557" s="93">
        <v>82</v>
      </c>
      <c r="H3557" s="93">
        <v>594</v>
      </c>
      <c r="I3557" s="93">
        <v>0</v>
      </c>
      <c r="J3557" s="93">
        <v>2</v>
      </c>
      <c r="K3557" s="93">
        <v>82</v>
      </c>
      <c r="L3557" s="93">
        <v>596</v>
      </c>
      <c r="M3557" s="93">
        <v>678</v>
      </c>
      <c r="N3557" s="93">
        <v>1588</v>
      </c>
      <c r="O3557" s="93">
        <v>209</v>
      </c>
      <c r="P3557" s="93">
        <v>1375</v>
      </c>
      <c r="Q3557" s="93">
        <v>1584</v>
      </c>
      <c r="R3557" s="93">
        <v>1</v>
      </c>
      <c r="S3557" s="93">
        <v>3</v>
      </c>
      <c r="T3557" s="93">
        <v>4</v>
      </c>
      <c r="U3557" s="93">
        <v>210</v>
      </c>
      <c r="V3557" s="93">
        <v>1378</v>
      </c>
      <c r="W3557" s="158">
        <v>199304</v>
      </c>
      <c r="X3557" s="158">
        <v>210</v>
      </c>
      <c r="Y3557" s="158">
        <v>199514</v>
      </c>
      <c r="Z3557" s="28">
        <v>0.88709677419354838</v>
      </c>
      <c r="AA3557" s="28">
        <v>0.97222222222222221</v>
      </c>
      <c r="AB3557" s="111">
        <v>27</v>
      </c>
      <c r="AC3557" s="28">
        <v>0.25900000000000001</v>
      </c>
      <c r="AD3557" s="28">
        <v>9.3799999999999994E-2</v>
      </c>
      <c r="AE3557" s="139">
        <v>96</v>
      </c>
      <c r="AF3557" s="139">
        <v>6</v>
      </c>
      <c r="AG3557" s="93">
        <v>113</v>
      </c>
      <c r="AH3557" s="93">
        <v>251</v>
      </c>
    </row>
    <row r="3558" spans="1:34">
      <c r="A3558" s="51" t="s">
        <v>179</v>
      </c>
      <c r="B3558" s="14" t="s">
        <v>74</v>
      </c>
      <c r="C3558" s="14" t="s">
        <v>3</v>
      </c>
      <c r="D3558" s="14">
        <v>2017</v>
      </c>
      <c r="E3558" s="14">
        <v>2017</v>
      </c>
      <c r="F3558" s="14" t="s">
        <v>102</v>
      </c>
      <c r="G3558" s="93">
        <v>3972</v>
      </c>
      <c r="H3558" s="93">
        <v>27568</v>
      </c>
      <c r="I3558" s="93">
        <v>42</v>
      </c>
      <c r="J3558" s="93">
        <v>272</v>
      </c>
      <c r="K3558" s="93">
        <v>4014</v>
      </c>
      <c r="L3558" s="93">
        <v>27840</v>
      </c>
      <c r="M3558" s="93">
        <v>31854</v>
      </c>
      <c r="N3558" s="93">
        <v>63918</v>
      </c>
      <c r="O3558" s="93">
        <v>9252</v>
      </c>
      <c r="P3558" s="93">
        <v>53822</v>
      </c>
      <c r="Q3558" s="93">
        <v>63074</v>
      </c>
      <c r="R3558" s="93">
        <v>160</v>
      </c>
      <c r="S3558" s="93">
        <v>684</v>
      </c>
      <c r="T3558" s="93">
        <v>844</v>
      </c>
      <c r="U3558" s="93">
        <v>9412</v>
      </c>
      <c r="V3558" s="93">
        <v>54506</v>
      </c>
      <c r="W3558" s="158">
        <v>8949155</v>
      </c>
      <c r="X3558" s="158">
        <v>86014</v>
      </c>
      <c r="Y3558" s="158">
        <v>9035169</v>
      </c>
      <c r="Z3558" s="28">
        <v>0.95804195804195802</v>
      </c>
      <c r="AA3558" s="28">
        <v>0.96573208722741433</v>
      </c>
      <c r="AB3558" s="111">
        <v>6</v>
      </c>
      <c r="AC3558" s="28">
        <v>0.5</v>
      </c>
      <c r="AD3558" s="28">
        <v>6.7299999999999999E-2</v>
      </c>
      <c r="AE3558" s="139">
        <v>2520</v>
      </c>
      <c r="AF3558" s="139">
        <v>679</v>
      </c>
      <c r="AG3558" s="93">
        <v>4766</v>
      </c>
      <c r="AH3558" s="93">
        <v>9713</v>
      </c>
    </row>
    <row r="3559" spans="1:34">
      <c r="A3559" s="51" t="s">
        <v>180</v>
      </c>
      <c r="B3559" s="14" t="s">
        <v>75</v>
      </c>
      <c r="C3559" s="14" t="s">
        <v>3</v>
      </c>
      <c r="D3559" s="14">
        <v>2017</v>
      </c>
      <c r="E3559" s="14">
        <v>2017</v>
      </c>
      <c r="F3559" s="14" t="s">
        <v>102</v>
      </c>
      <c r="G3559" s="93">
        <v>370</v>
      </c>
      <c r="H3559" s="93">
        <v>2147</v>
      </c>
      <c r="I3559" s="93">
        <v>0</v>
      </c>
      <c r="J3559" s="93">
        <v>1</v>
      </c>
      <c r="K3559" s="93">
        <v>370</v>
      </c>
      <c r="L3559" s="93">
        <v>2148</v>
      </c>
      <c r="M3559" s="93">
        <v>2518</v>
      </c>
      <c r="N3559" s="93">
        <v>5198</v>
      </c>
      <c r="O3559" s="93">
        <v>1076</v>
      </c>
      <c r="P3559" s="93">
        <v>4120</v>
      </c>
      <c r="Q3559" s="93">
        <v>5196</v>
      </c>
      <c r="R3559" s="93">
        <v>0</v>
      </c>
      <c r="S3559" s="93">
        <v>2</v>
      </c>
      <c r="T3559" s="93">
        <v>2</v>
      </c>
      <c r="U3559" s="93">
        <v>1076</v>
      </c>
      <c r="V3559" s="93">
        <v>4122</v>
      </c>
      <c r="W3559" s="158">
        <v>680706</v>
      </c>
      <c r="X3559" s="158">
        <v>134</v>
      </c>
      <c r="Y3559" s="158">
        <v>680840</v>
      </c>
      <c r="Z3559" s="28">
        <v>1</v>
      </c>
      <c r="AA3559" s="28">
        <v>0.86764705882352944</v>
      </c>
      <c r="AB3559" s="111">
        <v>27</v>
      </c>
      <c r="AC3559" s="28">
        <v>0.25900000000000001</v>
      </c>
      <c r="AD3559" s="28">
        <v>9.3799999999999994E-2</v>
      </c>
      <c r="AE3559" s="139">
        <v>195</v>
      </c>
      <c r="AF3559" s="139">
        <v>21</v>
      </c>
      <c r="AG3559" s="93">
        <v>109</v>
      </c>
      <c r="AH3559" s="93">
        <v>207</v>
      </c>
    </row>
    <row r="3560" spans="1:34">
      <c r="A3560" s="51" t="s">
        <v>181</v>
      </c>
      <c r="B3560" s="14" t="s">
        <v>75</v>
      </c>
      <c r="C3560" s="14" t="s">
        <v>3</v>
      </c>
      <c r="D3560" s="14">
        <v>2017</v>
      </c>
      <c r="E3560" s="14">
        <v>2017</v>
      </c>
      <c r="F3560" s="14" t="s">
        <v>102</v>
      </c>
      <c r="G3560" s="93">
        <v>536</v>
      </c>
      <c r="H3560" s="93">
        <v>6428</v>
      </c>
      <c r="I3560" s="93">
        <v>1</v>
      </c>
      <c r="J3560" s="93">
        <v>18</v>
      </c>
      <c r="K3560" s="93">
        <v>537</v>
      </c>
      <c r="L3560" s="93">
        <v>6446</v>
      </c>
      <c r="M3560" s="93">
        <v>6983</v>
      </c>
      <c r="N3560" s="93">
        <v>12387</v>
      </c>
      <c r="O3560" s="93">
        <v>1316</v>
      </c>
      <c r="P3560" s="93">
        <v>11022</v>
      </c>
      <c r="Q3560" s="93">
        <v>12338</v>
      </c>
      <c r="R3560" s="93">
        <v>3</v>
      </c>
      <c r="S3560" s="93">
        <v>46</v>
      </c>
      <c r="T3560" s="93">
        <v>49</v>
      </c>
      <c r="U3560" s="93">
        <v>1319</v>
      </c>
      <c r="V3560" s="93">
        <v>11068</v>
      </c>
      <c r="W3560" s="158">
        <v>1644983</v>
      </c>
      <c r="X3560" s="158">
        <v>4770</v>
      </c>
      <c r="Y3560" s="158">
        <v>1649753</v>
      </c>
      <c r="Z3560" s="28">
        <v>0.97619047619047616</v>
      </c>
      <c r="AA3560" s="28">
        <v>0.98319327731092432</v>
      </c>
      <c r="AB3560" s="111">
        <v>27</v>
      </c>
      <c r="AC3560" s="28">
        <v>0.25900000000000001</v>
      </c>
      <c r="AD3560" s="28">
        <v>9.3799999999999994E-2</v>
      </c>
      <c r="AE3560" s="139">
        <v>568</v>
      </c>
      <c r="AF3560" s="139">
        <v>124</v>
      </c>
      <c r="AG3560" s="93">
        <v>360</v>
      </c>
      <c r="AH3560" s="93">
        <v>728</v>
      </c>
    </row>
    <row r="3561" spans="1:34">
      <c r="A3561" s="13" t="s">
        <v>123</v>
      </c>
      <c r="B3561" s="14" t="s">
        <v>74</v>
      </c>
      <c r="C3561" s="14" t="s">
        <v>3</v>
      </c>
      <c r="D3561" s="14">
        <v>2017</v>
      </c>
      <c r="E3561" s="14">
        <v>2017</v>
      </c>
      <c r="F3561" s="14" t="s">
        <v>102</v>
      </c>
      <c r="G3561" s="93">
        <v>13070</v>
      </c>
      <c r="H3561" s="93">
        <v>85252</v>
      </c>
      <c r="I3561" s="93">
        <v>85</v>
      </c>
      <c r="J3561" s="93">
        <v>472</v>
      </c>
      <c r="K3561" s="93">
        <v>13155</v>
      </c>
      <c r="L3561" s="93">
        <v>85724</v>
      </c>
      <c r="M3561" s="93">
        <v>98879</v>
      </c>
      <c r="N3561" s="93">
        <v>229747</v>
      </c>
      <c r="O3561" s="93">
        <v>35751</v>
      </c>
      <c r="P3561" s="93">
        <v>192521</v>
      </c>
      <c r="Q3561" s="93">
        <v>228272</v>
      </c>
      <c r="R3561" s="93">
        <v>287</v>
      </c>
      <c r="S3561" s="93">
        <v>1188</v>
      </c>
      <c r="T3561" s="93">
        <v>1475</v>
      </c>
      <c r="U3561" s="93">
        <v>36038</v>
      </c>
      <c r="V3561" s="93">
        <v>193709</v>
      </c>
      <c r="W3561" s="158">
        <v>30738052</v>
      </c>
      <c r="X3561" s="158">
        <v>162705</v>
      </c>
      <c r="Y3561" s="158">
        <v>30900757</v>
      </c>
      <c r="Z3561" s="28">
        <v>0.96691871455576561</v>
      </c>
      <c r="AA3561" s="28">
        <v>0.95532266960838386</v>
      </c>
      <c r="AB3561" s="111">
        <v>16</v>
      </c>
      <c r="AC3561" s="28">
        <v>0.56299999999999994</v>
      </c>
      <c r="AD3561" s="28">
        <v>3.3799999999999997E-2</v>
      </c>
      <c r="AE3561" s="139">
        <v>5818</v>
      </c>
      <c r="AF3561" s="139">
        <v>2017</v>
      </c>
      <c r="AG3561" s="93">
        <v>13349</v>
      </c>
      <c r="AH3561" s="93">
        <v>30194</v>
      </c>
    </row>
    <row r="3562" spans="1:34">
      <c r="A3562" s="13" t="s">
        <v>124</v>
      </c>
      <c r="B3562" s="14" t="s">
        <v>75</v>
      </c>
      <c r="C3562" s="14" t="s">
        <v>3</v>
      </c>
      <c r="D3562" s="14">
        <v>2017</v>
      </c>
      <c r="E3562" s="14">
        <v>2017</v>
      </c>
      <c r="F3562" s="14" t="s">
        <v>102</v>
      </c>
      <c r="G3562" s="93">
        <v>211</v>
      </c>
      <c r="H3562" s="93">
        <v>1319</v>
      </c>
      <c r="I3562" s="93">
        <v>0</v>
      </c>
      <c r="J3562" s="93">
        <v>2</v>
      </c>
      <c r="K3562" s="93">
        <v>211</v>
      </c>
      <c r="L3562" s="93">
        <v>1321</v>
      </c>
      <c r="M3562" s="93">
        <v>1532</v>
      </c>
      <c r="N3562" s="93">
        <v>3524</v>
      </c>
      <c r="O3562" s="93">
        <v>558</v>
      </c>
      <c r="P3562" s="93">
        <v>2958</v>
      </c>
      <c r="Q3562" s="93">
        <v>3516</v>
      </c>
      <c r="R3562" s="93">
        <v>1</v>
      </c>
      <c r="S3562" s="93">
        <v>7</v>
      </c>
      <c r="T3562" s="93">
        <v>8</v>
      </c>
      <c r="U3562" s="93">
        <v>559</v>
      </c>
      <c r="V3562" s="93">
        <v>2965</v>
      </c>
      <c r="W3562" s="158">
        <v>438244</v>
      </c>
      <c r="X3562" s="158">
        <v>480</v>
      </c>
      <c r="Y3562" s="158">
        <v>438724</v>
      </c>
      <c r="Z3562" s="28">
        <v>0.96202531645569622</v>
      </c>
      <c r="AA3562" s="28">
        <v>0.87272727272727268</v>
      </c>
      <c r="AB3562" s="111">
        <v>27</v>
      </c>
      <c r="AC3562" s="28">
        <v>0.25900000000000001</v>
      </c>
      <c r="AD3562" s="28">
        <v>9.3799999999999994E-2</v>
      </c>
      <c r="AE3562" s="139">
        <v>134</v>
      </c>
      <c r="AF3562" s="139">
        <v>17</v>
      </c>
      <c r="AG3562" s="93">
        <v>186</v>
      </c>
      <c r="AH3562" s="93">
        <v>403</v>
      </c>
    </row>
    <row r="3563" spans="1:34">
      <c r="A3563" s="13" t="s">
        <v>125</v>
      </c>
      <c r="B3563" s="14" t="s">
        <v>75</v>
      </c>
      <c r="C3563" s="14" t="s">
        <v>3</v>
      </c>
      <c r="D3563" s="14">
        <v>2017</v>
      </c>
      <c r="E3563" s="14">
        <v>2017</v>
      </c>
      <c r="F3563" s="14" t="s">
        <v>102</v>
      </c>
      <c r="G3563" s="93">
        <v>860</v>
      </c>
      <c r="H3563" s="93">
        <v>11561</v>
      </c>
      <c r="I3563" s="93">
        <v>1</v>
      </c>
      <c r="J3563" s="93">
        <v>14</v>
      </c>
      <c r="K3563" s="93">
        <v>861</v>
      </c>
      <c r="L3563" s="93">
        <v>11575</v>
      </c>
      <c r="M3563" s="93">
        <v>12436</v>
      </c>
      <c r="N3563" s="93">
        <v>20875</v>
      </c>
      <c r="O3563" s="93">
        <v>2138</v>
      </c>
      <c r="P3563" s="93">
        <v>18696</v>
      </c>
      <c r="Q3563" s="93">
        <v>20834</v>
      </c>
      <c r="R3563" s="93">
        <v>3</v>
      </c>
      <c r="S3563" s="93">
        <v>38</v>
      </c>
      <c r="T3563" s="93">
        <v>41</v>
      </c>
      <c r="U3563" s="93">
        <v>2141</v>
      </c>
      <c r="V3563" s="93">
        <v>18734</v>
      </c>
      <c r="W3563" s="158">
        <v>2909450</v>
      </c>
      <c r="X3563" s="158">
        <v>5280</v>
      </c>
      <c r="Y3563" s="158">
        <v>2914730</v>
      </c>
      <c r="Z3563" s="28">
        <v>0.99071207430340558</v>
      </c>
      <c r="AA3563" s="28">
        <v>0.96923076923076923</v>
      </c>
      <c r="AB3563" s="111">
        <v>27</v>
      </c>
      <c r="AC3563" s="28">
        <v>0.25900000000000001</v>
      </c>
      <c r="AD3563" s="28">
        <v>9.3799999999999994E-2</v>
      </c>
      <c r="AE3563" s="139">
        <v>1317</v>
      </c>
      <c r="AF3563" s="139">
        <v>302</v>
      </c>
      <c r="AG3563" s="93">
        <v>545</v>
      </c>
      <c r="AH3563" s="93">
        <v>1062</v>
      </c>
    </row>
    <row r="3564" spans="1:34">
      <c r="A3564" s="13" t="s">
        <v>126</v>
      </c>
      <c r="B3564" s="14" t="s">
        <v>75</v>
      </c>
      <c r="C3564" s="14" t="s">
        <v>3</v>
      </c>
      <c r="D3564" s="14">
        <v>2017</v>
      </c>
      <c r="E3564" s="14">
        <v>2017</v>
      </c>
      <c r="F3564" s="14" t="s">
        <v>102</v>
      </c>
      <c r="G3564" s="93">
        <v>2299</v>
      </c>
      <c r="H3564" s="93">
        <v>15033</v>
      </c>
      <c r="I3564" s="93">
        <v>12</v>
      </c>
      <c r="J3564" s="93">
        <v>142</v>
      </c>
      <c r="K3564" s="93">
        <v>2311</v>
      </c>
      <c r="L3564" s="93">
        <v>15175</v>
      </c>
      <c r="M3564" s="93">
        <v>17486</v>
      </c>
      <c r="N3564" s="93">
        <v>42423</v>
      </c>
      <c r="O3564" s="93">
        <v>6495</v>
      </c>
      <c r="P3564" s="93">
        <v>35471</v>
      </c>
      <c r="Q3564" s="93">
        <v>41966</v>
      </c>
      <c r="R3564" s="93">
        <v>36</v>
      </c>
      <c r="S3564" s="93">
        <v>421</v>
      </c>
      <c r="T3564" s="93">
        <v>457</v>
      </c>
      <c r="U3564" s="93">
        <v>6531</v>
      </c>
      <c r="V3564" s="93">
        <v>35892</v>
      </c>
      <c r="W3564" s="158">
        <v>5275693</v>
      </c>
      <c r="X3564" s="158">
        <v>44479</v>
      </c>
      <c r="Y3564" s="158">
        <v>5320172</v>
      </c>
      <c r="Z3564" s="28">
        <v>0.97956403269754766</v>
      </c>
      <c r="AA3564" s="28">
        <v>0.92275574112734859</v>
      </c>
      <c r="AB3564" s="111">
        <v>27</v>
      </c>
      <c r="AC3564" s="28">
        <v>0.25900000000000001</v>
      </c>
      <c r="AD3564" s="28">
        <v>9.3799999999999994E-2</v>
      </c>
      <c r="AE3564" s="139">
        <v>1167</v>
      </c>
      <c r="AF3564" s="139">
        <v>144</v>
      </c>
      <c r="AG3564" s="93">
        <v>892</v>
      </c>
      <c r="AH3564" s="93">
        <v>1744</v>
      </c>
    </row>
    <row r="3565" spans="1:34">
      <c r="A3565" s="13" t="s">
        <v>127</v>
      </c>
      <c r="B3565" s="14" t="s">
        <v>75</v>
      </c>
      <c r="C3565" s="14" t="s">
        <v>3</v>
      </c>
      <c r="D3565" s="14">
        <v>2017</v>
      </c>
      <c r="E3565" s="14">
        <v>2017</v>
      </c>
      <c r="F3565" s="14" t="s">
        <v>102</v>
      </c>
      <c r="G3565" s="93">
        <v>91</v>
      </c>
      <c r="H3565" s="93">
        <v>916</v>
      </c>
      <c r="I3565" s="93">
        <v>0</v>
      </c>
      <c r="J3565" s="93">
        <v>4</v>
      </c>
      <c r="K3565" s="93">
        <v>91</v>
      </c>
      <c r="L3565" s="93">
        <v>920</v>
      </c>
      <c r="M3565" s="93">
        <v>1011</v>
      </c>
      <c r="N3565" s="93">
        <v>1923</v>
      </c>
      <c r="O3565" s="93">
        <v>243</v>
      </c>
      <c r="P3565" s="93">
        <v>1672</v>
      </c>
      <c r="Q3565" s="93">
        <v>1915</v>
      </c>
      <c r="R3565" s="93">
        <v>0</v>
      </c>
      <c r="S3565" s="93">
        <v>8</v>
      </c>
      <c r="T3565" s="93">
        <v>8</v>
      </c>
      <c r="U3565" s="93">
        <v>243</v>
      </c>
      <c r="V3565" s="93">
        <v>1680</v>
      </c>
      <c r="W3565" s="158">
        <v>244436</v>
      </c>
      <c r="X3565" s="158">
        <v>714</v>
      </c>
      <c r="Y3565" s="158">
        <v>245150</v>
      </c>
      <c r="Z3565" s="28">
        <v>0.92727272727272725</v>
      </c>
      <c r="AA3565" s="28">
        <v>0.88888888888888884</v>
      </c>
      <c r="AB3565" s="111">
        <v>27</v>
      </c>
      <c r="AC3565" s="28">
        <v>0.25900000000000001</v>
      </c>
      <c r="AD3565" s="28">
        <v>9.3799999999999994E-2</v>
      </c>
      <c r="AE3565" s="139">
        <v>82</v>
      </c>
      <c r="AF3565" s="139">
        <v>8</v>
      </c>
      <c r="AG3565" s="93">
        <v>63</v>
      </c>
      <c r="AH3565" s="93">
        <v>129</v>
      </c>
    </row>
    <row r="3566" spans="1:34">
      <c r="A3566" s="13" t="s">
        <v>128</v>
      </c>
      <c r="B3566" s="14" t="s">
        <v>75</v>
      </c>
      <c r="C3566" s="14" t="s">
        <v>3</v>
      </c>
      <c r="D3566" s="14">
        <v>2017</v>
      </c>
      <c r="E3566" s="14">
        <v>2017</v>
      </c>
      <c r="F3566" s="14" t="s">
        <v>102</v>
      </c>
      <c r="G3566" s="93">
        <v>9964</v>
      </c>
      <c r="H3566" s="93">
        <v>59518</v>
      </c>
      <c r="I3566" s="93">
        <v>16</v>
      </c>
      <c r="J3566" s="93">
        <v>392</v>
      </c>
      <c r="K3566" s="93">
        <v>9980</v>
      </c>
      <c r="L3566" s="93">
        <v>59910</v>
      </c>
      <c r="M3566" s="93">
        <v>69890</v>
      </c>
      <c r="N3566" s="93">
        <v>162758</v>
      </c>
      <c r="O3566" s="93">
        <v>26632</v>
      </c>
      <c r="P3566" s="93">
        <v>135150</v>
      </c>
      <c r="Q3566" s="93">
        <v>161782</v>
      </c>
      <c r="R3566" s="93">
        <v>61</v>
      </c>
      <c r="S3566" s="93">
        <v>915</v>
      </c>
      <c r="T3566" s="93">
        <v>976</v>
      </c>
      <c r="U3566" s="93">
        <v>26693</v>
      </c>
      <c r="V3566" s="93">
        <v>136065</v>
      </c>
      <c r="W3566" s="158">
        <v>21491855</v>
      </c>
      <c r="X3566" s="158">
        <v>132320</v>
      </c>
      <c r="Y3566" s="158">
        <v>21624175</v>
      </c>
      <c r="Z3566" s="28">
        <v>0.97985207855139</v>
      </c>
      <c r="AA3566" s="28">
        <v>0.89550518632347287</v>
      </c>
      <c r="AB3566" s="111">
        <v>10</v>
      </c>
      <c r="AC3566" s="28">
        <v>0.4</v>
      </c>
      <c r="AD3566" s="28">
        <v>3.8300000000000001E-2</v>
      </c>
      <c r="AE3566" s="139">
        <v>6887</v>
      </c>
      <c r="AF3566" s="139">
        <v>1966</v>
      </c>
      <c r="AG3566" s="93">
        <v>10111</v>
      </c>
      <c r="AH3566" s="93">
        <v>23309</v>
      </c>
    </row>
    <row r="3567" spans="1:34">
      <c r="A3567" s="13" t="s">
        <v>129</v>
      </c>
      <c r="B3567" s="14" t="s">
        <v>75</v>
      </c>
      <c r="C3567" s="14" t="s">
        <v>3</v>
      </c>
      <c r="D3567" s="14">
        <v>2017</v>
      </c>
      <c r="E3567" s="14">
        <v>2017</v>
      </c>
      <c r="F3567" s="14" t="s">
        <v>102</v>
      </c>
      <c r="G3567" s="93">
        <v>1510</v>
      </c>
      <c r="H3567" s="93">
        <v>9237</v>
      </c>
      <c r="I3567" s="93">
        <v>6</v>
      </c>
      <c r="J3567" s="93">
        <v>60</v>
      </c>
      <c r="K3567" s="93">
        <v>1516</v>
      </c>
      <c r="L3567" s="93">
        <v>9297</v>
      </c>
      <c r="M3567" s="93">
        <v>10813</v>
      </c>
      <c r="N3567" s="93">
        <v>24565</v>
      </c>
      <c r="O3567" s="93">
        <v>4156</v>
      </c>
      <c r="P3567" s="93">
        <v>20225</v>
      </c>
      <c r="Q3567" s="93">
        <v>24381</v>
      </c>
      <c r="R3567" s="93">
        <v>22</v>
      </c>
      <c r="S3567" s="93">
        <v>162</v>
      </c>
      <c r="T3567" s="93">
        <v>184</v>
      </c>
      <c r="U3567" s="93">
        <v>4178</v>
      </c>
      <c r="V3567" s="93">
        <v>20387</v>
      </c>
      <c r="W3567" s="158">
        <v>3098667</v>
      </c>
      <c r="X3567" s="158">
        <v>20465</v>
      </c>
      <c r="Y3567" s="158">
        <v>3119132</v>
      </c>
      <c r="Z3567" s="28">
        <v>0.990450204638472</v>
      </c>
      <c r="AA3567" s="28">
        <v>0.93581780538302273</v>
      </c>
      <c r="AB3567" s="111">
        <v>27</v>
      </c>
      <c r="AC3567" s="28">
        <v>0.25900000000000001</v>
      </c>
      <c r="AD3567" s="28">
        <v>9.3799999999999994E-2</v>
      </c>
      <c r="AE3567" s="139">
        <v>1087</v>
      </c>
      <c r="AF3567" s="139">
        <v>151</v>
      </c>
      <c r="AG3567" s="93">
        <v>1322</v>
      </c>
      <c r="AH3567" s="93">
        <v>3027</v>
      </c>
    </row>
    <row r="3568" spans="1:34">
      <c r="A3568" s="13" t="s">
        <v>130</v>
      </c>
      <c r="B3568" s="14" t="s">
        <v>75</v>
      </c>
      <c r="C3568" s="14" t="s">
        <v>3</v>
      </c>
      <c r="D3568" s="14">
        <v>2017</v>
      </c>
      <c r="E3568" s="14">
        <v>2017</v>
      </c>
      <c r="F3568" s="14" t="s">
        <v>102</v>
      </c>
      <c r="G3568" s="93">
        <v>590</v>
      </c>
      <c r="H3568" s="93">
        <v>5875</v>
      </c>
      <c r="I3568" s="93">
        <v>2</v>
      </c>
      <c r="J3568" s="93">
        <v>14</v>
      </c>
      <c r="K3568" s="93">
        <v>592</v>
      </c>
      <c r="L3568" s="93">
        <v>5889</v>
      </c>
      <c r="M3568" s="93">
        <v>6481</v>
      </c>
      <c r="N3568" s="93">
        <v>12239</v>
      </c>
      <c r="O3568" s="93">
        <v>1539</v>
      </c>
      <c r="P3568" s="93">
        <v>10657</v>
      </c>
      <c r="Q3568" s="93">
        <v>12196</v>
      </c>
      <c r="R3568" s="93">
        <v>6</v>
      </c>
      <c r="S3568" s="93">
        <v>37</v>
      </c>
      <c r="T3568" s="93">
        <v>43</v>
      </c>
      <c r="U3568" s="93">
        <v>1545</v>
      </c>
      <c r="V3568" s="93">
        <v>10694</v>
      </c>
      <c r="W3568" s="158">
        <v>1636553</v>
      </c>
      <c r="X3568" s="158">
        <v>4373</v>
      </c>
      <c r="Y3568" s="158">
        <v>1640926</v>
      </c>
      <c r="Z3568" s="28">
        <v>0.93294460641399413</v>
      </c>
      <c r="AA3568" s="28">
        <v>0.92660550458715596</v>
      </c>
      <c r="AB3568" s="111">
        <v>27</v>
      </c>
      <c r="AC3568" s="28">
        <v>0.25900000000000001</v>
      </c>
      <c r="AD3568" s="28">
        <v>9.3799999999999994E-2</v>
      </c>
      <c r="AE3568" s="139">
        <v>475</v>
      </c>
      <c r="AF3568" s="139">
        <v>80</v>
      </c>
      <c r="AG3568" s="93">
        <v>402</v>
      </c>
      <c r="AH3568" s="93">
        <v>816</v>
      </c>
    </row>
    <row r="3569" spans="1:34">
      <c r="A3569" s="13" t="s">
        <v>131</v>
      </c>
      <c r="B3569" s="14" t="s">
        <v>75</v>
      </c>
      <c r="C3569" s="14" t="s">
        <v>3</v>
      </c>
      <c r="D3569" s="14">
        <v>2017</v>
      </c>
      <c r="E3569" s="14">
        <v>2017</v>
      </c>
      <c r="F3569" s="14" t="s">
        <v>102</v>
      </c>
      <c r="G3569" s="93">
        <v>236</v>
      </c>
      <c r="H3569" s="93">
        <v>1369</v>
      </c>
      <c r="I3569" s="93">
        <v>0</v>
      </c>
      <c r="J3569" s="93">
        <v>1</v>
      </c>
      <c r="K3569" s="93">
        <v>236</v>
      </c>
      <c r="L3569" s="93">
        <v>1370</v>
      </c>
      <c r="M3569" s="93">
        <v>1606</v>
      </c>
      <c r="N3569" s="93">
        <v>3148</v>
      </c>
      <c r="O3569" s="93">
        <v>650</v>
      </c>
      <c r="P3569" s="93">
        <v>2495</v>
      </c>
      <c r="Q3569" s="93">
        <v>3145</v>
      </c>
      <c r="R3569" s="93">
        <v>0</v>
      </c>
      <c r="S3569" s="93">
        <v>3</v>
      </c>
      <c r="T3569" s="93">
        <v>3</v>
      </c>
      <c r="U3569" s="93">
        <v>650</v>
      </c>
      <c r="V3569" s="93">
        <v>2498</v>
      </c>
      <c r="W3569" s="158">
        <v>433470</v>
      </c>
      <c r="X3569" s="158">
        <v>268</v>
      </c>
      <c r="Y3569" s="158">
        <v>433738</v>
      </c>
      <c r="Z3569" s="28">
        <v>0.95</v>
      </c>
      <c r="AA3569" s="28">
        <v>0.88461538461538458</v>
      </c>
      <c r="AB3569" s="111">
        <v>27</v>
      </c>
      <c r="AC3569" s="28">
        <v>0.25900000000000001</v>
      </c>
      <c r="AD3569" s="28">
        <v>9.3799999999999994E-2</v>
      </c>
      <c r="AE3569" s="139">
        <v>126</v>
      </c>
      <c r="AF3569" s="139">
        <v>10</v>
      </c>
      <c r="AG3569" s="93">
        <v>85</v>
      </c>
      <c r="AH3569" s="93">
        <v>163</v>
      </c>
    </row>
    <row r="3570" spans="1:34">
      <c r="A3570" s="13" t="s">
        <v>132</v>
      </c>
      <c r="B3570" s="14" t="s">
        <v>76</v>
      </c>
      <c r="C3570" s="14" t="s">
        <v>3</v>
      </c>
      <c r="D3570" s="14">
        <v>2017</v>
      </c>
      <c r="E3570" s="14">
        <v>2017</v>
      </c>
      <c r="F3570" s="14" t="s">
        <v>102</v>
      </c>
      <c r="G3570" s="93">
        <v>86108</v>
      </c>
      <c r="H3570" s="93">
        <v>447786</v>
      </c>
      <c r="I3570" s="93">
        <v>1154</v>
      </c>
      <c r="J3570" s="93">
        <v>5096</v>
      </c>
      <c r="K3570" s="93">
        <v>87262</v>
      </c>
      <c r="L3570" s="93">
        <v>452882</v>
      </c>
      <c r="M3570" s="93">
        <v>540144</v>
      </c>
      <c r="N3570" s="93">
        <v>1091333</v>
      </c>
      <c r="O3570" s="93">
        <v>211583</v>
      </c>
      <c r="P3570" s="93">
        <v>865615</v>
      </c>
      <c r="Q3570" s="93">
        <v>1077198</v>
      </c>
      <c r="R3570" s="93">
        <v>3428</v>
      </c>
      <c r="S3570" s="93">
        <v>10707</v>
      </c>
      <c r="T3570" s="93">
        <v>14135</v>
      </c>
      <c r="U3570" s="93">
        <v>215011</v>
      </c>
      <c r="V3570" s="93">
        <v>876322</v>
      </c>
      <c r="W3570" s="158">
        <v>155408530</v>
      </c>
      <c r="X3570" s="158">
        <v>1752895</v>
      </c>
      <c r="Y3570" s="158">
        <v>157161425</v>
      </c>
      <c r="Z3570" s="28">
        <v>0.98536731409752631</v>
      </c>
      <c r="AA3570" s="28">
        <v>0.9062871371173109</v>
      </c>
      <c r="AB3570" s="111">
        <v>124</v>
      </c>
      <c r="AC3570" s="28">
        <v>0.46</v>
      </c>
      <c r="AD3570" s="28">
        <v>0.1351</v>
      </c>
      <c r="AE3570" s="139">
        <v>35088</v>
      </c>
      <c r="AF3570" s="139">
        <v>6452</v>
      </c>
      <c r="AG3570" s="93">
        <v>94904</v>
      </c>
      <c r="AH3570" s="93">
        <v>196779</v>
      </c>
    </row>
    <row r="3571" spans="1:34">
      <c r="A3571" s="13" t="s">
        <v>133</v>
      </c>
      <c r="B3571" s="14" t="s">
        <v>75</v>
      </c>
      <c r="C3571" s="14" t="s">
        <v>3</v>
      </c>
      <c r="D3571" s="14">
        <v>2017</v>
      </c>
      <c r="E3571" s="14">
        <v>2017</v>
      </c>
      <c r="F3571" s="14" t="s">
        <v>102</v>
      </c>
      <c r="G3571" s="93">
        <v>1783</v>
      </c>
      <c r="H3571" s="93">
        <v>10017</v>
      </c>
      <c r="I3571" s="93">
        <v>4</v>
      </c>
      <c r="J3571" s="93">
        <v>26</v>
      </c>
      <c r="K3571" s="93">
        <v>1787</v>
      </c>
      <c r="L3571" s="93">
        <v>10043</v>
      </c>
      <c r="M3571" s="93">
        <v>11830</v>
      </c>
      <c r="N3571" s="93">
        <v>31792</v>
      </c>
      <c r="O3571" s="93">
        <v>7867</v>
      </c>
      <c r="P3571" s="93">
        <v>23827</v>
      </c>
      <c r="Q3571" s="93">
        <v>31694</v>
      </c>
      <c r="R3571" s="93">
        <v>14</v>
      </c>
      <c r="S3571" s="93">
        <v>84</v>
      </c>
      <c r="T3571" s="93">
        <v>98</v>
      </c>
      <c r="U3571" s="93">
        <v>7881</v>
      </c>
      <c r="V3571" s="93">
        <v>23911</v>
      </c>
      <c r="W3571" s="158">
        <v>3770612</v>
      </c>
      <c r="X3571" s="158">
        <v>9375</v>
      </c>
      <c r="Y3571" s="158">
        <v>3779987</v>
      </c>
      <c r="Z3571" s="28">
        <v>0.98698884758364314</v>
      </c>
      <c r="AA3571" s="28">
        <v>0.9662921348314607</v>
      </c>
      <c r="AB3571" s="111">
        <v>27</v>
      </c>
      <c r="AC3571" s="28">
        <v>0.25900000000000001</v>
      </c>
      <c r="AD3571" s="28">
        <v>9.3799999999999994E-2</v>
      </c>
      <c r="AE3571" s="139">
        <v>855</v>
      </c>
      <c r="AF3571" s="139">
        <v>116</v>
      </c>
      <c r="AG3571" s="93">
        <v>2815</v>
      </c>
      <c r="AH3571" s="93">
        <v>6812</v>
      </c>
    </row>
    <row r="3572" spans="1:34">
      <c r="A3572" s="13" t="s">
        <v>134</v>
      </c>
      <c r="B3572" s="14" t="s">
        <v>75</v>
      </c>
      <c r="C3572" s="14" t="s">
        <v>3</v>
      </c>
      <c r="D3572" s="14">
        <v>2017</v>
      </c>
      <c r="E3572" s="14">
        <v>2017</v>
      </c>
      <c r="F3572" s="14" t="s">
        <v>102</v>
      </c>
      <c r="G3572" s="93">
        <v>548</v>
      </c>
      <c r="H3572" s="93">
        <v>5416</v>
      </c>
      <c r="I3572" s="93">
        <v>16</v>
      </c>
      <c r="J3572" s="93">
        <v>150</v>
      </c>
      <c r="K3572" s="93">
        <v>564</v>
      </c>
      <c r="L3572" s="93">
        <v>5566</v>
      </c>
      <c r="M3572" s="93">
        <v>6130</v>
      </c>
      <c r="N3572" s="93">
        <v>10165</v>
      </c>
      <c r="O3572" s="93">
        <v>1192</v>
      </c>
      <c r="P3572" s="93">
        <v>8575</v>
      </c>
      <c r="Q3572" s="93">
        <v>9767</v>
      </c>
      <c r="R3572" s="93">
        <v>44</v>
      </c>
      <c r="S3572" s="93">
        <v>354</v>
      </c>
      <c r="T3572" s="93">
        <v>398</v>
      </c>
      <c r="U3572" s="93">
        <v>1236</v>
      </c>
      <c r="V3572" s="93">
        <v>8929</v>
      </c>
      <c r="W3572" s="158">
        <v>1381505</v>
      </c>
      <c r="X3572" s="158">
        <v>32909</v>
      </c>
      <c r="Y3572" s="158">
        <v>1414414</v>
      </c>
      <c r="Z3572" s="28">
        <v>1</v>
      </c>
      <c r="AA3572" s="28">
        <v>0.92822966507177029</v>
      </c>
      <c r="AB3572" s="111">
        <v>27</v>
      </c>
      <c r="AC3572" s="28">
        <v>0.25900000000000001</v>
      </c>
      <c r="AD3572" s="28">
        <v>9.3799999999999994E-2</v>
      </c>
      <c r="AE3572" s="139">
        <v>466</v>
      </c>
      <c r="AF3572" s="139">
        <v>114</v>
      </c>
      <c r="AG3572" s="93">
        <v>1186</v>
      </c>
      <c r="AH3572" s="93">
        <v>2179</v>
      </c>
    </row>
    <row r="3573" spans="1:34">
      <c r="A3573" s="13" t="s">
        <v>135</v>
      </c>
      <c r="B3573" s="14" t="s">
        <v>75</v>
      </c>
      <c r="C3573" s="14" t="s">
        <v>3</v>
      </c>
      <c r="D3573" s="14">
        <v>2017</v>
      </c>
      <c r="E3573" s="14">
        <v>2017</v>
      </c>
      <c r="F3573" s="14" t="s">
        <v>102</v>
      </c>
      <c r="G3573" s="93">
        <v>90</v>
      </c>
      <c r="H3573" s="93">
        <v>910</v>
      </c>
      <c r="I3573" s="93">
        <v>1</v>
      </c>
      <c r="J3573" s="93">
        <v>2</v>
      </c>
      <c r="K3573" s="93">
        <v>91</v>
      </c>
      <c r="L3573" s="93">
        <v>912</v>
      </c>
      <c r="M3573" s="93">
        <v>1003</v>
      </c>
      <c r="N3573" s="93">
        <v>1859</v>
      </c>
      <c r="O3573" s="93">
        <v>239</v>
      </c>
      <c r="P3573" s="93">
        <v>1615</v>
      </c>
      <c r="Q3573" s="93">
        <v>1854</v>
      </c>
      <c r="R3573" s="93">
        <v>1</v>
      </c>
      <c r="S3573" s="93">
        <v>4</v>
      </c>
      <c r="T3573" s="93">
        <v>5</v>
      </c>
      <c r="U3573" s="93">
        <v>240</v>
      </c>
      <c r="V3573" s="93">
        <v>1619</v>
      </c>
      <c r="W3573" s="158">
        <v>252362</v>
      </c>
      <c r="X3573" s="158">
        <v>457</v>
      </c>
      <c r="Y3573" s="158">
        <v>252819</v>
      </c>
      <c r="Z3573" s="28">
        <v>0.85106382978723405</v>
      </c>
      <c r="AA3573" s="28">
        <v>0.4</v>
      </c>
      <c r="AB3573" s="111">
        <v>27</v>
      </c>
      <c r="AC3573" s="28">
        <v>0.25900000000000001</v>
      </c>
      <c r="AD3573" s="28">
        <v>9.3799999999999994E-2</v>
      </c>
      <c r="AE3573" s="139">
        <v>93</v>
      </c>
      <c r="AF3573" s="139">
        <v>23</v>
      </c>
      <c r="AG3573" s="93">
        <v>22</v>
      </c>
      <c r="AH3573" s="93">
        <v>43</v>
      </c>
    </row>
    <row r="3574" spans="1:34">
      <c r="A3574" s="13" t="s">
        <v>136</v>
      </c>
      <c r="B3574" s="14" t="s">
        <v>75</v>
      </c>
      <c r="C3574" s="14" t="s">
        <v>3</v>
      </c>
      <c r="D3574" s="14">
        <v>2017</v>
      </c>
      <c r="E3574" s="14">
        <v>2017</v>
      </c>
      <c r="F3574" s="14" t="s">
        <v>102</v>
      </c>
      <c r="G3574" s="93">
        <v>554</v>
      </c>
      <c r="H3574" s="93">
        <v>5767</v>
      </c>
      <c r="I3574" s="93">
        <v>3</v>
      </c>
      <c r="J3574" s="93">
        <v>17</v>
      </c>
      <c r="K3574" s="93">
        <v>557</v>
      </c>
      <c r="L3574" s="93">
        <v>5784</v>
      </c>
      <c r="M3574" s="93">
        <v>6341</v>
      </c>
      <c r="N3574" s="93">
        <v>11916</v>
      </c>
      <c r="O3574" s="93">
        <v>1396</v>
      </c>
      <c r="P3574" s="93">
        <v>10469</v>
      </c>
      <c r="Q3574" s="93">
        <v>11865</v>
      </c>
      <c r="R3574" s="93">
        <v>8</v>
      </c>
      <c r="S3574" s="93">
        <v>43</v>
      </c>
      <c r="T3574" s="93">
        <v>51</v>
      </c>
      <c r="U3574" s="93">
        <v>1404</v>
      </c>
      <c r="V3574" s="93">
        <v>10512</v>
      </c>
      <c r="W3574" s="158">
        <v>1657078</v>
      </c>
      <c r="X3574" s="158">
        <v>7281</v>
      </c>
      <c r="Y3574" s="158">
        <v>1664359</v>
      </c>
      <c r="Z3574" s="28">
        <v>0.97179487179487178</v>
      </c>
      <c r="AA3574" s="28">
        <v>0.94035087719298249</v>
      </c>
      <c r="AB3574" s="111">
        <v>27</v>
      </c>
      <c r="AC3574" s="28">
        <v>0.25900000000000001</v>
      </c>
      <c r="AD3574" s="28">
        <v>9.3799999999999994E-2</v>
      </c>
      <c r="AE3574" s="139">
        <v>539</v>
      </c>
      <c r="AF3574" s="139">
        <v>77</v>
      </c>
      <c r="AG3574" s="93">
        <v>535</v>
      </c>
      <c r="AH3574" s="93">
        <v>1190</v>
      </c>
    </row>
    <row r="3575" spans="1:34">
      <c r="A3575" s="13" t="s">
        <v>137</v>
      </c>
      <c r="B3575" s="14" t="s">
        <v>75</v>
      </c>
      <c r="C3575" s="14" t="s">
        <v>3</v>
      </c>
      <c r="D3575" s="14">
        <v>2017</v>
      </c>
      <c r="E3575" s="14">
        <v>2017</v>
      </c>
      <c r="F3575" s="14" t="s">
        <v>102</v>
      </c>
      <c r="G3575" s="93">
        <v>3687</v>
      </c>
      <c r="H3575" s="93">
        <v>20062</v>
      </c>
      <c r="I3575" s="93">
        <v>6</v>
      </c>
      <c r="J3575" s="93">
        <v>34</v>
      </c>
      <c r="K3575" s="93">
        <v>3693</v>
      </c>
      <c r="L3575" s="93">
        <v>20096</v>
      </c>
      <c r="M3575" s="93">
        <v>23789</v>
      </c>
      <c r="N3575" s="93">
        <v>55292</v>
      </c>
      <c r="O3575" s="93">
        <v>9854</v>
      </c>
      <c r="P3575" s="93">
        <v>45314</v>
      </c>
      <c r="Q3575" s="93">
        <v>55168</v>
      </c>
      <c r="R3575" s="93">
        <v>18</v>
      </c>
      <c r="S3575" s="93">
        <v>106</v>
      </c>
      <c r="T3575" s="93">
        <v>124</v>
      </c>
      <c r="U3575" s="93">
        <v>9872</v>
      </c>
      <c r="V3575" s="93">
        <v>45420</v>
      </c>
      <c r="W3575" s="158">
        <v>7295080</v>
      </c>
      <c r="X3575" s="158">
        <v>11525</v>
      </c>
      <c r="Y3575" s="158">
        <v>7306605</v>
      </c>
      <c r="Z3575" s="28">
        <v>0.92204301075268813</v>
      </c>
      <c r="AA3575" s="28">
        <v>0.96408839779005528</v>
      </c>
      <c r="AB3575" s="111">
        <v>2</v>
      </c>
      <c r="AC3575" s="28">
        <v>0</v>
      </c>
      <c r="AD3575" s="28">
        <v>2.1899999999999999E-2</v>
      </c>
      <c r="AE3575" s="139">
        <v>1787</v>
      </c>
      <c r="AF3575" s="139">
        <v>278</v>
      </c>
      <c r="AG3575" s="93">
        <v>3694</v>
      </c>
      <c r="AH3575" s="93">
        <v>8569</v>
      </c>
    </row>
    <row r="3576" spans="1:34">
      <c r="A3576" s="13" t="s">
        <v>138</v>
      </c>
      <c r="B3576" s="14" t="s">
        <v>75</v>
      </c>
      <c r="C3576" s="14" t="s">
        <v>3</v>
      </c>
      <c r="D3576" s="14">
        <v>2017</v>
      </c>
      <c r="E3576" s="14">
        <v>2017</v>
      </c>
      <c r="F3576" s="14" t="s">
        <v>102</v>
      </c>
      <c r="G3576" s="93">
        <v>75</v>
      </c>
      <c r="H3576" s="93">
        <v>475</v>
      </c>
      <c r="I3576" s="93">
        <v>1</v>
      </c>
      <c r="J3576" s="93">
        <v>1</v>
      </c>
      <c r="K3576" s="93">
        <v>76</v>
      </c>
      <c r="L3576" s="93">
        <v>476</v>
      </c>
      <c r="M3576" s="93">
        <v>552</v>
      </c>
      <c r="N3576" s="93">
        <v>1172</v>
      </c>
      <c r="O3576" s="93">
        <v>200</v>
      </c>
      <c r="P3576" s="93">
        <v>969</v>
      </c>
      <c r="Q3576" s="93">
        <v>1169</v>
      </c>
      <c r="R3576" s="93">
        <v>1</v>
      </c>
      <c r="S3576" s="93">
        <v>2</v>
      </c>
      <c r="T3576" s="93">
        <v>3</v>
      </c>
      <c r="U3576" s="93">
        <v>201</v>
      </c>
      <c r="V3576" s="93">
        <v>971</v>
      </c>
      <c r="W3576" s="158">
        <v>157105</v>
      </c>
      <c r="X3576" s="158">
        <v>493</v>
      </c>
      <c r="Y3576" s="158">
        <v>157598</v>
      </c>
      <c r="Z3576" s="28">
        <v>0.97727272727272729</v>
      </c>
      <c r="AA3576" s="28">
        <v>0.91891891891891897</v>
      </c>
      <c r="AB3576" s="111">
        <v>27</v>
      </c>
      <c r="AC3576" s="28">
        <v>0.25900000000000001</v>
      </c>
      <c r="AD3576" s="28">
        <v>9.3799999999999994E-2</v>
      </c>
      <c r="AE3576" s="139">
        <v>63</v>
      </c>
      <c r="AF3576" s="139">
        <v>7</v>
      </c>
      <c r="AG3576" s="93">
        <v>37</v>
      </c>
      <c r="AH3576" s="93">
        <v>69</v>
      </c>
    </row>
    <row r="3577" spans="1:34">
      <c r="A3577" s="13" t="s">
        <v>139</v>
      </c>
      <c r="B3577" s="14" t="s">
        <v>75</v>
      </c>
      <c r="C3577" s="14" t="s">
        <v>3</v>
      </c>
      <c r="D3577" s="14">
        <v>2017</v>
      </c>
      <c r="E3577" s="14">
        <v>2017</v>
      </c>
      <c r="F3577" s="14" t="s">
        <v>102</v>
      </c>
      <c r="G3577" s="93">
        <v>12</v>
      </c>
      <c r="H3577" s="93">
        <v>451</v>
      </c>
      <c r="I3577" s="93">
        <v>0</v>
      </c>
      <c r="J3577" s="93">
        <v>1</v>
      </c>
      <c r="K3577" s="93">
        <v>12</v>
      </c>
      <c r="L3577" s="93">
        <v>452</v>
      </c>
      <c r="M3577" s="93">
        <v>464</v>
      </c>
      <c r="N3577" s="93">
        <v>774</v>
      </c>
      <c r="O3577" s="93">
        <v>28</v>
      </c>
      <c r="P3577" s="93">
        <v>743</v>
      </c>
      <c r="Q3577" s="93">
        <v>771</v>
      </c>
      <c r="R3577" s="93">
        <v>0</v>
      </c>
      <c r="S3577" s="93">
        <v>3</v>
      </c>
      <c r="T3577" s="93">
        <v>3</v>
      </c>
      <c r="U3577" s="93">
        <v>28</v>
      </c>
      <c r="V3577" s="93">
        <v>746</v>
      </c>
      <c r="W3577" s="158">
        <v>109896</v>
      </c>
      <c r="X3577" s="158">
        <v>471</v>
      </c>
      <c r="Y3577" s="158">
        <v>110367</v>
      </c>
      <c r="Z3577" s="28">
        <v>1</v>
      </c>
      <c r="AA3577" s="28">
        <v>0.90909090909090906</v>
      </c>
      <c r="AB3577" s="111">
        <v>27</v>
      </c>
      <c r="AC3577" s="28">
        <v>0.25900000000000001</v>
      </c>
      <c r="AD3577" s="28">
        <v>9.3799999999999994E-2</v>
      </c>
      <c r="AE3577" s="139">
        <v>37</v>
      </c>
      <c r="AF3577" s="139">
        <v>11</v>
      </c>
      <c r="AG3577" s="93">
        <v>63</v>
      </c>
      <c r="AH3577" s="93">
        <v>145</v>
      </c>
    </row>
    <row r="3578" spans="1:34">
      <c r="A3578" s="13" t="s">
        <v>140</v>
      </c>
      <c r="B3578" s="14" t="s">
        <v>75</v>
      </c>
      <c r="C3578" s="14" t="s">
        <v>3</v>
      </c>
      <c r="D3578" s="14">
        <v>2017</v>
      </c>
      <c r="E3578" s="14">
        <v>2017</v>
      </c>
      <c r="F3578" s="14" t="s">
        <v>102</v>
      </c>
      <c r="G3578" s="93">
        <v>2801</v>
      </c>
      <c r="H3578" s="93">
        <v>19956</v>
      </c>
      <c r="I3578" s="93">
        <v>10</v>
      </c>
      <c r="J3578" s="93">
        <v>102</v>
      </c>
      <c r="K3578" s="93">
        <v>2811</v>
      </c>
      <c r="L3578" s="93">
        <v>20058</v>
      </c>
      <c r="M3578" s="93">
        <v>22869</v>
      </c>
      <c r="N3578" s="93">
        <v>51274</v>
      </c>
      <c r="O3578" s="93">
        <v>7198</v>
      </c>
      <c r="P3578" s="93">
        <v>43712</v>
      </c>
      <c r="Q3578" s="93">
        <v>50910</v>
      </c>
      <c r="R3578" s="93">
        <v>35</v>
      </c>
      <c r="S3578" s="93">
        <v>329</v>
      </c>
      <c r="T3578" s="93">
        <v>364</v>
      </c>
      <c r="U3578" s="93">
        <v>7233</v>
      </c>
      <c r="V3578" s="93">
        <v>44041</v>
      </c>
      <c r="W3578" s="158">
        <v>7069669</v>
      </c>
      <c r="X3578" s="158">
        <v>38454</v>
      </c>
      <c r="Y3578" s="158">
        <v>7108123</v>
      </c>
      <c r="Z3578" s="28">
        <v>0.97734457323498414</v>
      </c>
      <c r="AA3578" s="28">
        <v>0.95810363836824697</v>
      </c>
      <c r="AB3578" s="111">
        <v>3</v>
      </c>
      <c r="AC3578" s="28">
        <v>0.33300000000000002</v>
      </c>
      <c r="AD3578" s="28">
        <v>1.6E-2</v>
      </c>
      <c r="AE3578" s="139">
        <v>2449</v>
      </c>
      <c r="AF3578" s="139">
        <v>391</v>
      </c>
      <c r="AG3578" s="93">
        <v>7567</v>
      </c>
      <c r="AH3578" s="93">
        <v>17262</v>
      </c>
    </row>
    <row r="3579" spans="1:34">
      <c r="A3579" s="13" t="s">
        <v>141</v>
      </c>
      <c r="B3579" s="14" t="s">
        <v>75</v>
      </c>
      <c r="C3579" s="14" t="s">
        <v>3</v>
      </c>
      <c r="D3579" s="14">
        <v>2017</v>
      </c>
      <c r="E3579" s="14">
        <v>2017</v>
      </c>
      <c r="F3579" s="14" t="s">
        <v>102</v>
      </c>
      <c r="G3579" s="93">
        <v>306</v>
      </c>
      <c r="H3579" s="93">
        <v>3053</v>
      </c>
      <c r="I3579" s="93">
        <v>3</v>
      </c>
      <c r="J3579" s="93">
        <v>18</v>
      </c>
      <c r="K3579" s="93">
        <v>309</v>
      </c>
      <c r="L3579" s="93">
        <v>3071</v>
      </c>
      <c r="M3579" s="93">
        <v>3380</v>
      </c>
      <c r="N3579" s="93">
        <v>6879</v>
      </c>
      <c r="O3579" s="93">
        <v>756</v>
      </c>
      <c r="P3579" s="93">
        <v>6058</v>
      </c>
      <c r="Q3579" s="93">
        <v>6814</v>
      </c>
      <c r="R3579" s="93">
        <v>11</v>
      </c>
      <c r="S3579" s="93">
        <v>54</v>
      </c>
      <c r="T3579" s="93">
        <v>65</v>
      </c>
      <c r="U3579" s="93">
        <v>767</v>
      </c>
      <c r="V3579" s="93">
        <v>6112</v>
      </c>
      <c r="W3579" s="158">
        <v>846550</v>
      </c>
      <c r="X3579" s="158">
        <v>4395</v>
      </c>
      <c r="Y3579" s="158">
        <v>850945</v>
      </c>
      <c r="Z3579" s="28">
        <v>0.9760479041916168</v>
      </c>
      <c r="AA3579" s="28">
        <v>0.88461538461538458</v>
      </c>
      <c r="AB3579" s="111">
        <v>27</v>
      </c>
      <c r="AC3579" s="28">
        <v>0.25900000000000001</v>
      </c>
      <c r="AD3579" s="28">
        <v>9.3799999999999994E-2</v>
      </c>
      <c r="AE3579" s="139">
        <v>318</v>
      </c>
      <c r="AF3579" s="139">
        <v>93</v>
      </c>
      <c r="AG3579" s="93">
        <v>713</v>
      </c>
      <c r="AH3579" s="93">
        <v>1521</v>
      </c>
    </row>
    <row r="3580" spans="1:34">
      <c r="A3580" s="13" t="s">
        <v>142</v>
      </c>
      <c r="B3580" s="14" t="s">
        <v>75</v>
      </c>
      <c r="C3580" s="14" t="s">
        <v>3</v>
      </c>
      <c r="D3580" s="14">
        <v>2017</v>
      </c>
      <c r="E3580" s="14">
        <v>2017</v>
      </c>
      <c r="F3580" s="14" t="s">
        <v>102</v>
      </c>
      <c r="G3580" s="93">
        <v>244</v>
      </c>
      <c r="H3580" s="93">
        <v>3969</v>
      </c>
      <c r="I3580" s="93">
        <v>0</v>
      </c>
      <c r="J3580" s="93">
        <v>2</v>
      </c>
      <c r="K3580" s="93">
        <v>244</v>
      </c>
      <c r="L3580" s="93">
        <v>3971</v>
      </c>
      <c r="M3580" s="93">
        <v>4215</v>
      </c>
      <c r="N3580" s="93">
        <v>7336</v>
      </c>
      <c r="O3580" s="93">
        <v>598</v>
      </c>
      <c r="P3580" s="93">
        <v>6728</v>
      </c>
      <c r="Q3580" s="93">
        <v>7326</v>
      </c>
      <c r="R3580" s="93">
        <v>1</v>
      </c>
      <c r="S3580" s="93">
        <v>9</v>
      </c>
      <c r="T3580" s="93">
        <v>10</v>
      </c>
      <c r="U3580" s="93">
        <v>599</v>
      </c>
      <c r="V3580" s="93">
        <v>6737</v>
      </c>
      <c r="W3580" s="158">
        <v>990551</v>
      </c>
      <c r="X3580" s="158">
        <v>822</v>
      </c>
      <c r="Y3580" s="158">
        <v>991373</v>
      </c>
      <c r="Z3580" s="28">
        <v>0.8835978835978836</v>
      </c>
      <c r="AA3580" s="28">
        <v>0.70149253731343286</v>
      </c>
      <c r="AB3580" s="111">
        <v>27</v>
      </c>
      <c r="AC3580" s="28">
        <v>0.25900000000000001</v>
      </c>
      <c r="AD3580" s="28">
        <v>9.3799999999999994E-2</v>
      </c>
      <c r="AE3580" s="139">
        <v>372</v>
      </c>
      <c r="AF3580" s="139">
        <v>94</v>
      </c>
      <c r="AG3580" s="93">
        <v>124</v>
      </c>
      <c r="AH3580" s="93">
        <v>229</v>
      </c>
    </row>
    <row r="3581" spans="1:34">
      <c r="A3581" s="13" t="s">
        <v>143</v>
      </c>
      <c r="B3581" s="14" t="s">
        <v>74</v>
      </c>
      <c r="C3581" s="14" t="s">
        <v>3</v>
      </c>
      <c r="D3581" s="14">
        <v>2017</v>
      </c>
      <c r="E3581" s="14">
        <v>2017</v>
      </c>
      <c r="F3581" s="14" t="s">
        <v>102</v>
      </c>
      <c r="G3581" s="93">
        <v>10290</v>
      </c>
      <c r="H3581" s="93">
        <v>108123</v>
      </c>
      <c r="I3581" s="93">
        <v>88</v>
      </c>
      <c r="J3581" s="93">
        <v>1867</v>
      </c>
      <c r="K3581" s="93">
        <v>10378</v>
      </c>
      <c r="L3581" s="93">
        <v>109990</v>
      </c>
      <c r="M3581" s="93">
        <v>120368</v>
      </c>
      <c r="N3581" s="93">
        <v>245723</v>
      </c>
      <c r="O3581" s="93">
        <v>26581</v>
      </c>
      <c r="P3581" s="93">
        <v>214731</v>
      </c>
      <c r="Q3581" s="93">
        <v>241312</v>
      </c>
      <c r="R3581" s="93">
        <v>309</v>
      </c>
      <c r="S3581" s="93">
        <v>4102</v>
      </c>
      <c r="T3581" s="93">
        <v>4411</v>
      </c>
      <c r="U3581" s="93">
        <v>26890</v>
      </c>
      <c r="V3581" s="93">
        <v>218833</v>
      </c>
      <c r="W3581" s="158">
        <v>32346690</v>
      </c>
      <c r="X3581" s="158">
        <v>499258</v>
      </c>
      <c r="Y3581" s="158">
        <v>32845948</v>
      </c>
      <c r="Z3581" s="28">
        <v>0.98636271117443519</v>
      </c>
      <c r="AA3581" s="28">
        <v>0.98963963963963963</v>
      </c>
      <c r="AB3581" s="111">
        <v>19</v>
      </c>
      <c r="AC3581" s="28">
        <v>0.42099999999999999</v>
      </c>
      <c r="AD3581" s="28">
        <v>6.7699999999999996E-2</v>
      </c>
      <c r="AE3581" s="139">
        <v>7723</v>
      </c>
      <c r="AF3581" s="139">
        <v>2036</v>
      </c>
      <c r="AG3581" s="93">
        <v>26244</v>
      </c>
      <c r="AH3581" s="93">
        <v>57691</v>
      </c>
    </row>
    <row r="3582" spans="1:34">
      <c r="A3582" s="13" t="s">
        <v>144</v>
      </c>
      <c r="B3582" s="14" t="s">
        <v>74</v>
      </c>
      <c r="C3582" s="14" t="s">
        <v>3</v>
      </c>
      <c r="D3582" s="14">
        <v>2017</v>
      </c>
      <c r="E3582" s="14">
        <v>2017</v>
      </c>
      <c r="F3582" s="14" t="s">
        <v>102</v>
      </c>
      <c r="G3582" s="93">
        <v>676</v>
      </c>
      <c r="H3582" s="93">
        <v>8155</v>
      </c>
      <c r="I3582" s="93">
        <v>5</v>
      </c>
      <c r="J3582" s="93">
        <v>41</v>
      </c>
      <c r="K3582" s="93">
        <v>681</v>
      </c>
      <c r="L3582" s="93">
        <v>8196</v>
      </c>
      <c r="M3582" s="93">
        <v>8877</v>
      </c>
      <c r="N3582" s="93">
        <v>16652</v>
      </c>
      <c r="O3582" s="93">
        <v>1718</v>
      </c>
      <c r="P3582" s="93">
        <v>14820</v>
      </c>
      <c r="Q3582" s="93">
        <v>16538</v>
      </c>
      <c r="R3582" s="93">
        <v>18</v>
      </c>
      <c r="S3582" s="93">
        <v>96</v>
      </c>
      <c r="T3582" s="93">
        <v>114</v>
      </c>
      <c r="U3582" s="93">
        <v>1736</v>
      </c>
      <c r="V3582" s="93">
        <v>14916</v>
      </c>
      <c r="W3582" s="158">
        <v>2121692</v>
      </c>
      <c r="X3582" s="158">
        <v>12636</v>
      </c>
      <c r="Y3582" s="158">
        <v>2134328</v>
      </c>
      <c r="Z3582" s="28">
        <v>1</v>
      </c>
      <c r="AA3582" s="28">
        <v>0.93953488372093019</v>
      </c>
      <c r="AB3582" s="111">
        <v>27</v>
      </c>
      <c r="AC3582" s="28">
        <v>0.25900000000000001</v>
      </c>
      <c r="AD3582" s="28">
        <v>9.3799999999999994E-2</v>
      </c>
      <c r="AE3582" s="139">
        <v>710</v>
      </c>
      <c r="AF3582" s="139">
        <v>310</v>
      </c>
      <c r="AG3582" s="93">
        <v>647</v>
      </c>
      <c r="AH3582" s="93">
        <v>1327</v>
      </c>
    </row>
    <row r="3583" spans="1:34">
      <c r="A3583" s="13" t="s">
        <v>145</v>
      </c>
      <c r="B3583" s="14" t="s">
        <v>75</v>
      </c>
      <c r="C3583" s="14" t="s">
        <v>3</v>
      </c>
      <c r="D3583" s="14">
        <v>2017</v>
      </c>
      <c r="E3583" s="14">
        <v>2017</v>
      </c>
      <c r="F3583" s="14" t="s">
        <v>102</v>
      </c>
      <c r="G3583" s="93">
        <v>86</v>
      </c>
      <c r="H3583" s="93">
        <v>1084</v>
      </c>
      <c r="I3583" s="93">
        <v>0</v>
      </c>
      <c r="J3583" s="93">
        <v>0</v>
      </c>
      <c r="K3583" s="93">
        <v>86</v>
      </c>
      <c r="L3583" s="93">
        <v>1084</v>
      </c>
      <c r="M3583" s="93">
        <v>1170</v>
      </c>
      <c r="N3583" s="93">
        <v>2143</v>
      </c>
      <c r="O3583" s="93">
        <v>225</v>
      </c>
      <c r="P3583" s="93">
        <v>1918</v>
      </c>
      <c r="Q3583" s="93">
        <v>2143</v>
      </c>
      <c r="R3583" s="93">
        <v>0</v>
      </c>
      <c r="S3583" s="93">
        <v>0</v>
      </c>
      <c r="T3583" s="93">
        <v>0</v>
      </c>
      <c r="U3583" s="93">
        <v>225</v>
      </c>
      <c r="V3583" s="93">
        <v>1918</v>
      </c>
      <c r="W3583" s="158">
        <v>298033</v>
      </c>
      <c r="X3583" s="158">
        <v>138</v>
      </c>
      <c r="Y3583" s="158">
        <v>298171</v>
      </c>
      <c r="Z3583" s="28">
        <v>1</v>
      </c>
      <c r="AA3583" s="28">
        <v>0.84444444444444444</v>
      </c>
      <c r="AB3583" s="111">
        <v>27</v>
      </c>
      <c r="AC3583" s="28">
        <v>0.25900000000000001</v>
      </c>
      <c r="AD3583" s="28">
        <v>9.3799999999999994E-2</v>
      </c>
      <c r="AE3583" s="139">
        <v>101</v>
      </c>
      <c r="AF3583" s="139">
        <v>24</v>
      </c>
      <c r="AG3583" s="93">
        <v>45</v>
      </c>
      <c r="AH3583" s="93">
        <v>75</v>
      </c>
    </row>
    <row r="3584" spans="1:34">
      <c r="A3584" s="13" t="s">
        <v>146</v>
      </c>
      <c r="B3584" s="14" t="s">
        <v>75</v>
      </c>
      <c r="C3584" s="14" t="s">
        <v>3</v>
      </c>
      <c r="D3584" s="14">
        <v>2017</v>
      </c>
      <c r="E3584" s="14">
        <v>2017</v>
      </c>
      <c r="F3584" s="14" t="s">
        <v>102</v>
      </c>
      <c r="G3584" s="93">
        <v>14828</v>
      </c>
      <c r="H3584" s="93">
        <v>110193</v>
      </c>
      <c r="I3584" s="93">
        <v>46</v>
      </c>
      <c r="J3584" s="93">
        <v>416</v>
      </c>
      <c r="K3584" s="93">
        <v>14874</v>
      </c>
      <c r="L3584" s="93">
        <v>110609</v>
      </c>
      <c r="M3584" s="93">
        <v>125483</v>
      </c>
      <c r="N3584" s="93">
        <v>278710</v>
      </c>
      <c r="O3584" s="93">
        <v>39943</v>
      </c>
      <c r="P3584" s="93">
        <v>237479</v>
      </c>
      <c r="Q3584" s="93">
        <v>277422</v>
      </c>
      <c r="R3584" s="93">
        <v>146</v>
      </c>
      <c r="S3584" s="93">
        <v>1142</v>
      </c>
      <c r="T3584" s="93">
        <v>1288</v>
      </c>
      <c r="U3584" s="93">
        <v>40089</v>
      </c>
      <c r="V3584" s="93">
        <v>238621</v>
      </c>
      <c r="W3584" s="158">
        <v>36578794</v>
      </c>
      <c r="X3584" s="158">
        <v>129573</v>
      </c>
      <c r="Y3584" s="158">
        <v>36708367</v>
      </c>
      <c r="Z3584" s="28">
        <v>0.99350443599493032</v>
      </c>
      <c r="AA3584" s="28">
        <v>0.93915517618734956</v>
      </c>
      <c r="AB3584" s="111">
        <v>17</v>
      </c>
      <c r="AC3584" s="28">
        <v>0.35299999999999998</v>
      </c>
      <c r="AD3584" s="28">
        <v>4.0500000000000001E-2</v>
      </c>
      <c r="AE3584" s="139">
        <v>11249</v>
      </c>
      <c r="AF3584" s="139">
        <v>3126</v>
      </c>
      <c r="AG3584" s="93">
        <v>14565</v>
      </c>
      <c r="AH3584" s="93">
        <v>32948</v>
      </c>
    </row>
    <row r="3585" spans="1:34">
      <c r="A3585" s="13" t="s">
        <v>147</v>
      </c>
      <c r="B3585" s="14" t="s">
        <v>74</v>
      </c>
      <c r="C3585" s="14" t="s">
        <v>3</v>
      </c>
      <c r="D3585" s="14">
        <v>2017</v>
      </c>
      <c r="E3585" s="14">
        <v>2017</v>
      </c>
      <c r="F3585" s="14" t="s">
        <v>102</v>
      </c>
      <c r="G3585" s="93">
        <v>14239</v>
      </c>
      <c r="H3585" s="93">
        <v>84098</v>
      </c>
      <c r="I3585" s="93">
        <v>259</v>
      </c>
      <c r="J3585" s="93">
        <v>997</v>
      </c>
      <c r="K3585" s="93">
        <v>14498</v>
      </c>
      <c r="L3585" s="93">
        <v>85095</v>
      </c>
      <c r="M3585" s="93">
        <v>99593</v>
      </c>
      <c r="N3585" s="93">
        <v>208408</v>
      </c>
      <c r="O3585" s="93">
        <v>37182</v>
      </c>
      <c r="P3585" s="93">
        <v>167871</v>
      </c>
      <c r="Q3585" s="93">
        <v>205053</v>
      </c>
      <c r="R3585" s="93">
        <v>1017</v>
      </c>
      <c r="S3585" s="93">
        <v>2338</v>
      </c>
      <c r="T3585" s="93">
        <v>3355</v>
      </c>
      <c r="U3585" s="93">
        <v>38199</v>
      </c>
      <c r="V3585" s="93">
        <v>170209</v>
      </c>
      <c r="W3585" s="158">
        <v>29029961</v>
      </c>
      <c r="X3585" s="158">
        <v>394434</v>
      </c>
      <c r="Y3585" s="158">
        <v>29424395</v>
      </c>
      <c r="Z3585" s="28">
        <v>0.98606697628941575</v>
      </c>
      <c r="AA3585" s="28">
        <v>0.99333650642551163</v>
      </c>
      <c r="AB3585" s="111">
        <v>17</v>
      </c>
      <c r="AC3585" s="28">
        <v>0.23499999999999999</v>
      </c>
      <c r="AD3585" s="28">
        <v>4.6300000000000001E-2</v>
      </c>
      <c r="AE3585" s="139">
        <v>7744</v>
      </c>
      <c r="AF3585" s="139">
        <v>2420</v>
      </c>
      <c r="AG3585" s="93">
        <v>8351</v>
      </c>
      <c r="AH3585" s="93">
        <v>16793</v>
      </c>
    </row>
    <row r="3586" spans="1:34">
      <c r="A3586" s="13" t="s">
        <v>148</v>
      </c>
      <c r="B3586" s="14" t="s">
        <v>75</v>
      </c>
      <c r="C3586" s="14" t="s">
        <v>3</v>
      </c>
      <c r="D3586" s="14">
        <v>2017</v>
      </c>
      <c r="E3586" s="14">
        <v>2017</v>
      </c>
      <c r="F3586" s="14" t="s">
        <v>102</v>
      </c>
      <c r="G3586" s="93">
        <v>257</v>
      </c>
      <c r="H3586" s="93">
        <v>2066</v>
      </c>
      <c r="I3586" s="93">
        <v>0</v>
      </c>
      <c r="J3586" s="93">
        <v>7</v>
      </c>
      <c r="K3586" s="93">
        <v>257</v>
      </c>
      <c r="L3586" s="93">
        <v>2073</v>
      </c>
      <c r="M3586" s="93">
        <v>2330</v>
      </c>
      <c r="N3586" s="93">
        <v>5225</v>
      </c>
      <c r="O3586" s="93">
        <v>692</v>
      </c>
      <c r="P3586" s="93">
        <v>4509</v>
      </c>
      <c r="Q3586" s="93">
        <v>5201</v>
      </c>
      <c r="R3586" s="93">
        <v>1</v>
      </c>
      <c r="S3586" s="93">
        <v>23</v>
      </c>
      <c r="T3586" s="93">
        <v>24</v>
      </c>
      <c r="U3586" s="93">
        <v>693</v>
      </c>
      <c r="V3586" s="93">
        <v>4532</v>
      </c>
      <c r="W3586" s="158">
        <v>674780</v>
      </c>
      <c r="X3586" s="158">
        <v>2247</v>
      </c>
      <c r="Y3586" s="158">
        <v>677027</v>
      </c>
      <c r="Z3586" s="28">
        <v>0.89247311827956988</v>
      </c>
      <c r="AA3586" s="28">
        <v>0.93548387096774188</v>
      </c>
      <c r="AB3586" s="111">
        <v>27</v>
      </c>
      <c r="AC3586" s="28">
        <v>0.25900000000000001</v>
      </c>
      <c r="AD3586" s="28">
        <v>9.3799999999999994E-2</v>
      </c>
      <c r="AE3586" s="139">
        <v>192</v>
      </c>
      <c r="AF3586" s="139">
        <v>53</v>
      </c>
      <c r="AG3586" s="93">
        <v>343</v>
      </c>
      <c r="AH3586" s="93">
        <v>809</v>
      </c>
    </row>
    <row r="3587" spans="1:34">
      <c r="A3587" s="13" t="s">
        <v>149</v>
      </c>
      <c r="B3587" s="14" t="s">
        <v>75</v>
      </c>
      <c r="C3587" s="14" t="s">
        <v>3</v>
      </c>
      <c r="D3587" s="14">
        <v>2017</v>
      </c>
      <c r="E3587" s="14">
        <v>2017</v>
      </c>
      <c r="F3587" s="14" t="s">
        <v>102</v>
      </c>
      <c r="G3587" s="93">
        <v>23963</v>
      </c>
      <c r="H3587" s="93">
        <v>146556</v>
      </c>
      <c r="I3587" s="93">
        <v>54</v>
      </c>
      <c r="J3587" s="93">
        <v>641</v>
      </c>
      <c r="K3587" s="93">
        <v>24017</v>
      </c>
      <c r="L3587" s="93">
        <v>147197</v>
      </c>
      <c r="M3587" s="93">
        <v>171214</v>
      </c>
      <c r="N3587" s="93">
        <v>374387</v>
      </c>
      <c r="O3587" s="93">
        <v>63161</v>
      </c>
      <c r="P3587" s="93">
        <v>309495</v>
      </c>
      <c r="Q3587" s="93">
        <v>372656</v>
      </c>
      <c r="R3587" s="93">
        <v>187</v>
      </c>
      <c r="S3587" s="93">
        <v>1544</v>
      </c>
      <c r="T3587" s="93">
        <v>1731</v>
      </c>
      <c r="U3587" s="93">
        <v>63348</v>
      </c>
      <c r="V3587" s="93">
        <v>311039</v>
      </c>
      <c r="W3587" s="158">
        <v>50193559</v>
      </c>
      <c r="X3587" s="158">
        <v>184769</v>
      </c>
      <c r="Y3587" s="158">
        <v>50378328</v>
      </c>
      <c r="Z3587" s="28">
        <v>0.9934397550841898</v>
      </c>
      <c r="AA3587" s="28">
        <v>0.93876301285976727</v>
      </c>
      <c r="AB3587" s="111">
        <v>20</v>
      </c>
      <c r="AC3587" s="28">
        <v>0.3</v>
      </c>
      <c r="AD3587" s="28">
        <v>2.0799999999999999E-2</v>
      </c>
      <c r="AE3587" s="139">
        <v>13957</v>
      </c>
      <c r="AF3587" s="139">
        <v>3779</v>
      </c>
      <c r="AG3587" s="93">
        <v>19068</v>
      </c>
      <c r="AH3587" s="93">
        <v>41493</v>
      </c>
    </row>
    <row r="3588" spans="1:34">
      <c r="A3588" s="13" t="s">
        <v>150</v>
      </c>
      <c r="B3588" s="14" t="s">
        <v>74</v>
      </c>
      <c r="C3588" s="14" t="s">
        <v>3</v>
      </c>
      <c r="D3588" s="14">
        <v>2017</v>
      </c>
      <c r="E3588" s="14">
        <v>2017</v>
      </c>
      <c r="F3588" s="14" t="s">
        <v>102</v>
      </c>
      <c r="G3588" s="93">
        <v>12519</v>
      </c>
      <c r="H3588" s="93">
        <v>122984</v>
      </c>
      <c r="I3588" s="93">
        <v>120</v>
      </c>
      <c r="J3588" s="93">
        <v>1324</v>
      </c>
      <c r="K3588" s="93">
        <v>12639</v>
      </c>
      <c r="L3588" s="93">
        <v>124308</v>
      </c>
      <c r="M3588" s="93">
        <v>136947</v>
      </c>
      <c r="N3588" s="93">
        <v>277364</v>
      </c>
      <c r="O3588" s="93">
        <v>34597</v>
      </c>
      <c r="P3588" s="93">
        <v>239392</v>
      </c>
      <c r="Q3588" s="93">
        <v>273989</v>
      </c>
      <c r="R3588" s="93">
        <v>409</v>
      </c>
      <c r="S3588" s="93">
        <v>2966</v>
      </c>
      <c r="T3588" s="93">
        <v>3375</v>
      </c>
      <c r="U3588" s="93">
        <v>35006</v>
      </c>
      <c r="V3588" s="93">
        <v>242358</v>
      </c>
      <c r="W3588" s="158">
        <v>36195773</v>
      </c>
      <c r="X3588" s="158">
        <v>367442</v>
      </c>
      <c r="Y3588" s="158">
        <v>36563215</v>
      </c>
      <c r="Z3588" s="28">
        <v>0.97712599151448076</v>
      </c>
      <c r="AA3588" s="28">
        <v>0.97354497354497349</v>
      </c>
      <c r="AB3588" s="111">
        <v>26</v>
      </c>
      <c r="AC3588" s="28">
        <v>0.5</v>
      </c>
      <c r="AD3588" s="28">
        <v>3.1800000000000002E-2</v>
      </c>
      <c r="AE3588" s="139">
        <v>12220</v>
      </c>
      <c r="AF3588" s="139">
        <v>4502</v>
      </c>
      <c r="AG3588" s="93">
        <v>14449</v>
      </c>
      <c r="AH3588" s="93">
        <v>30178</v>
      </c>
    </row>
    <row r="3589" spans="1:34">
      <c r="A3589" s="13" t="s">
        <v>151</v>
      </c>
      <c r="B3589" s="14" t="s">
        <v>74</v>
      </c>
      <c r="C3589" s="14" t="s">
        <v>3</v>
      </c>
      <c r="D3589" s="14">
        <v>2017</v>
      </c>
      <c r="E3589" s="14">
        <v>2017</v>
      </c>
      <c r="F3589" s="14" t="s">
        <v>102</v>
      </c>
      <c r="G3589" s="93">
        <v>2034</v>
      </c>
      <c r="H3589" s="93">
        <v>30677</v>
      </c>
      <c r="I3589" s="93">
        <v>55</v>
      </c>
      <c r="J3589" s="93">
        <v>1512</v>
      </c>
      <c r="K3589" s="93">
        <v>2089</v>
      </c>
      <c r="L3589" s="93">
        <v>32189</v>
      </c>
      <c r="M3589" s="93">
        <v>34278</v>
      </c>
      <c r="N3589" s="93">
        <v>52106</v>
      </c>
      <c r="O3589" s="93">
        <v>4458</v>
      </c>
      <c r="P3589" s="93">
        <v>45212</v>
      </c>
      <c r="Q3589" s="93">
        <v>49670</v>
      </c>
      <c r="R3589" s="93">
        <v>150</v>
      </c>
      <c r="S3589" s="93">
        <v>2286</v>
      </c>
      <c r="T3589" s="93">
        <v>2436</v>
      </c>
      <c r="U3589" s="93">
        <v>4608</v>
      </c>
      <c r="V3589" s="93">
        <v>47498</v>
      </c>
      <c r="W3589" s="158">
        <v>7096766</v>
      </c>
      <c r="X3589" s="158">
        <v>305739</v>
      </c>
      <c r="Y3589" s="158">
        <v>7402505</v>
      </c>
      <c r="Z3589" s="28">
        <v>0.98155737704918034</v>
      </c>
      <c r="AA3589" s="28">
        <v>0.93266832917705733</v>
      </c>
      <c r="AB3589" s="111">
        <v>4</v>
      </c>
      <c r="AC3589" s="28">
        <v>0.25</v>
      </c>
      <c r="AD3589" s="28">
        <v>5.4899999999999997E-2</v>
      </c>
      <c r="AE3589" s="139">
        <v>2935</v>
      </c>
      <c r="AF3589" s="139">
        <v>905</v>
      </c>
      <c r="AG3589" s="93">
        <v>3747</v>
      </c>
      <c r="AH3589" s="93">
        <v>6103</v>
      </c>
    </row>
    <row r="3590" spans="1:34">
      <c r="A3590" s="13" t="s">
        <v>152</v>
      </c>
      <c r="B3590" s="14" t="s">
        <v>75</v>
      </c>
      <c r="C3590" s="14" t="s">
        <v>3</v>
      </c>
      <c r="D3590" s="14">
        <v>2017</v>
      </c>
      <c r="E3590" s="14">
        <v>2017</v>
      </c>
      <c r="F3590" s="14" t="s">
        <v>102</v>
      </c>
      <c r="G3590" s="93">
        <v>6792</v>
      </c>
      <c r="H3590" s="93">
        <v>42591</v>
      </c>
      <c r="I3590" s="93">
        <v>19</v>
      </c>
      <c r="J3590" s="93">
        <v>286</v>
      </c>
      <c r="K3590" s="93">
        <v>6811</v>
      </c>
      <c r="L3590" s="93">
        <v>42877</v>
      </c>
      <c r="M3590" s="93">
        <v>49688</v>
      </c>
      <c r="N3590" s="93">
        <v>111431</v>
      </c>
      <c r="O3590" s="93">
        <v>16893</v>
      </c>
      <c r="P3590" s="93">
        <v>93719</v>
      </c>
      <c r="Q3590" s="93">
        <v>110612</v>
      </c>
      <c r="R3590" s="93">
        <v>70</v>
      </c>
      <c r="S3590" s="93">
        <v>749</v>
      </c>
      <c r="T3590" s="93">
        <v>819</v>
      </c>
      <c r="U3590" s="93">
        <v>16963</v>
      </c>
      <c r="V3590" s="93">
        <v>94468</v>
      </c>
      <c r="W3590" s="158">
        <v>14620613</v>
      </c>
      <c r="X3590" s="158">
        <v>90685</v>
      </c>
      <c r="Y3590" s="158">
        <v>14711298</v>
      </c>
      <c r="Z3590" s="28">
        <v>0.96913864578535236</v>
      </c>
      <c r="AA3590" s="28">
        <v>0.92175703500343176</v>
      </c>
      <c r="AB3590" s="111">
        <v>6</v>
      </c>
      <c r="AC3590" s="28">
        <v>0.16700000000000001</v>
      </c>
      <c r="AD3590" s="28">
        <v>2.7E-2</v>
      </c>
      <c r="AE3590" s="139">
        <v>3633</v>
      </c>
      <c r="AF3590" s="139">
        <v>1292</v>
      </c>
      <c r="AG3590" s="93">
        <v>6540</v>
      </c>
      <c r="AH3590" s="93">
        <v>14315</v>
      </c>
    </row>
    <row r="3591" spans="1:34">
      <c r="A3591" s="13" t="s">
        <v>153</v>
      </c>
      <c r="B3591" s="14" t="s">
        <v>74</v>
      </c>
      <c r="C3591" s="14" t="s">
        <v>3</v>
      </c>
      <c r="D3591" s="14">
        <v>2017</v>
      </c>
      <c r="E3591" s="14">
        <v>2017</v>
      </c>
      <c r="F3591" s="14" t="s">
        <v>102</v>
      </c>
      <c r="G3591" s="93">
        <v>872</v>
      </c>
      <c r="H3591" s="93">
        <v>8805</v>
      </c>
      <c r="I3591" s="93">
        <v>2</v>
      </c>
      <c r="J3591" s="93">
        <v>18</v>
      </c>
      <c r="K3591" s="93">
        <v>874</v>
      </c>
      <c r="L3591" s="93">
        <v>8823</v>
      </c>
      <c r="M3591" s="93">
        <v>9697</v>
      </c>
      <c r="N3591" s="93">
        <v>17379</v>
      </c>
      <c r="O3591" s="93">
        <v>2181</v>
      </c>
      <c r="P3591" s="93">
        <v>15137</v>
      </c>
      <c r="Q3591" s="93">
        <v>17318</v>
      </c>
      <c r="R3591" s="93">
        <v>9</v>
      </c>
      <c r="S3591" s="93">
        <v>52</v>
      </c>
      <c r="T3591" s="93">
        <v>61</v>
      </c>
      <c r="U3591" s="93">
        <v>2190</v>
      </c>
      <c r="V3591" s="93">
        <v>15189</v>
      </c>
      <c r="W3591" s="158">
        <v>2325644</v>
      </c>
      <c r="X3591" s="158">
        <v>5059</v>
      </c>
      <c r="Y3591" s="158">
        <v>2330703</v>
      </c>
      <c r="Z3591" s="28">
        <v>0.96134020618556704</v>
      </c>
      <c r="AA3591" s="28">
        <v>0.98031496062992129</v>
      </c>
      <c r="AB3591" s="111">
        <v>27</v>
      </c>
      <c r="AC3591" s="28">
        <v>0.25900000000000001</v>
      </c>
      <c r="AD3591" s="28">
        <v>9.3799999999999994E-2</v>
      </c>
      <c r="AE3591" s="139">
        <v>795</v>
      </c>
      <c r="AF3591" s="139">
        <v>161</v>
      </c>
      <c r="AG3591" s="93">
        <v>1109</v>
      </c>
      <c r="AH3591" s="93">
        <v>2328</v>
      </c>
    </row>
    <row r="3592" spans="1:34">
      <c r="A3592" s="13" t="s">
        <v>154</v>
      </c>
      <c r="B3592" s="14" t="s">
        <v>74</v>
      </c>
      <c r="C3592" s="14" t="s">
        <v>3</v>
      </c>
      <c r="D3592" s="14">
        <v>2017</v>
      </c>
      <c r="E3592" s="14">
        <v>2017</v>
      </c>
      <c r="F3592" s="14" t="s">
        <v>102</v>
      </c>
      <c r="G3592" s="93">
        <v>776</v>
      </c>
      <c r="H3592" s="93">
        <v>13189</v>
      </c>
      <c r="I3592" s="93">
        <v>9</v>
      </c>
      <c r="J3592" s="93">
        <v>288</v>
      </c>
      <c r="K3592" s="93">
        <v>785</v>
      </c>
      <c r="L3592" s="93">
        <v>13477</v>
      </c>
      <c r="M3592" s="93">
        <v>14262</v>
      </c>
      <c r="N3592" s="93">
        <v>27623</v>
      </c>
      <c r="O3592" s="93">
        <v>1839</v>
      </c>
      <c r="P3592" s="93">
        <v>25062</v>
      </c>
      <c r="Q3592" s="93">
        <v>26901</v>
      </c>
      <c r="R3592" s="93">
        <v>29</v>
      </c>
      <c r="S3592" s="93">
        <v>693</v>
      </c>
      <c r="T3592" s="93">
        <v>722</v>
      </c>
      <c r="U3592" s="93">
        <v>1868</v>
      </c>
      <c r="V3592" s="93">
        <v>25755</v>
      </c>
      <c r="W3592" s="158">
        <v>3527428</v>
      </c>
      <c r="X3592" s="158">
        <v>63157</v>
      </c>
      <c r="Y3592" s="158">
        <v>3590585</v>
      </c>
      <c r="Z3592" s="28">
        <v>0.98345588235294112</v>
      </c>
      <c r="AA3592" s="28">
        <v>0.90273556231003038</v>
      </c>
      <c r="AB3592" s="111">
        <v>27</v>
      </c>
      <c r="AC3592" s="28">
        <v>0.25900000000000001</v>
      </c>
      <c r="AD3592" s="28">
        <v>9.3799999999999994E-2</v>
      </c>
      <c r="AE3592" s="139">
        <v>1178</v>
      </c>
      <c r="AF3592" s="139">
        <v>286</v>
      </c>
      <c r="AG3592" s="93">
        <v>3321</v>
      </c>
      <c r="AH3592" s="93">
        <v>6604</v>
      </c>
    </row>
    <row r="3593" spans="1:34">
      <c r="A3593" s="13" t="s">
        <v>155</v>
      </c>
      <c r="B3593" s="14" t="s">
        <v>74</v>
      </c>
      <c r="C3593" s="14" t="s">
        <v>3</v>
      </c>
      <c r="D3593" s="14">
        <v>2017</v>
      </c>
      <c r="E3593" s="14">
        <v>2017</v>
      </c>
      <c r="F3593" s="14" t="s">
        <v>102</v>
      </c>
      <c r="G3593" s="93">
        <v>2381</v>
      </c>
      <c r="H3593" s="93">
        <v>16562</v>
      </c>
      <c r="I3593" s="93">
        <v>7</v>
      </c>
      <c r="J3593" s="93">
        <v>106</v>
      </c>
      <c r="K3593" s="93">
        <v>2388</v>
      </c>
      <c r="L3593" s="93">
        <v>16668</v>
      </c>
      <c r="M3593" s="93">
        <v>19056</v>
      </c>
      <c r="N3593" s="93">
        <v>39357</v>
      </c>
      <c r="O3593" s="93">
        <v>6147</v>
      </c>
      <c r="P3593" s="93">
        <v>32958</v>
      </c>
      <c r="Q3593" s="93">
        <v>39105</v>
      </c>
      <c r="R3593" s="93">
        <v>24</v>
      </c>
      <c r="S3593" s="93">
        <v>228</v>
      </c>
      <c r="T3593" s="93">
        <v>252</v>
      </c>
      <c r="U3593" s="93">
        <v>6171</v>
      </c>
      <c r="V3593" s="93">
        <v>33186</v>
      </c>
      <c r="W3593" s="158">
        <v>5353042</v>
      </c>
      <c r="X3593" s="158">
        <v>29973</v>
      </c>
      <c r="Y3593" s="158">
        <v>5383015</v>
      </c>
      <c r="Z3593" s="28">
        <v>0.90697674418604657</v>
      </c>
      <c r="AA3593" s="28">
        <v>0.8960674157303371</v>
      </c>
      <c r="AB3593" s="111">
        <v>27</v>
      </c>
      <c r="AC3593" s="28">
        <v>0.25900000000000001</v>
      </c>
      <c r="AD3593" s="28">
        <v>9.3799999999999994E-2</v>
      </c>
      <c r="AE3593" s="139">
        <v>1996</v>
      </c>
      <c r="AF3593" s="139">
        <v>475</v>
      </c>
      <c r="AG3593" s="93">
        <v>5027</v>
      </c>
      <c r="AH3593" s="93">
        <v>11572</v>
      </c>
    </row>
    <row r="3594" spans="1:34">
      <c r="A3594" s="13" t="s">
        <v>156</v>
      </c>
      <c r="B3594" s="14" t="s">
        <v>74</v>
      </c>
      <c r="C3594" s="14" t="s">
        <v>3</v>
      </c>
      <c r="D3594" s="14">
        <v>2017</v>
      </c>
      <c r="E3594" s="14">
        <v>2017</v>
      </c>
      <c r="F3594" s="14" t="s">
        <v>102</v>
      </c>
      <c r="G3594" s="93">
        <v>4095</v>
      </c>
      <c r="H3594" s="93">
        <v>44993</v>
      </c>
      <c r="I3594" s="93">
        <v>37</v>
      </c>
      <c r="J3594" s="93">
        <v>946</v>
      </c>
      <c r="K3594" s="93">
        <v>4132</v>
      </c>
      <c r="L3594" s="93">
        <v>45939</v>
      </c>
      <c r="M3594" s="93">
        <v>50071</v>
      </c>
      <c r="N3594" s="93">
        <v>98291</v>
      </c>
      <c r="O3594" s="93">
        <v>9980</v>
      </c>
      <c r="P3594" s="93">
        <v>86202</v>
      </c>
      <c r="Q3594" s="93">
        <v>96182</v>
      </c>
      <c r="R3594" s="93">
        <v>121</v>
      </c>
      <c r="S3594" s="93">
        <v>1988</v>
      </c>
      <c r="T3594" s="93">
        <v>2109</v>
      </c>
      <c r="U3594" s="93">
        <v>10101</v>
      </c>
      <c r="V3594" s="93">
        <v>88190</v>
      </c>
      <c r="W3594" s="158">
        <v>12907542</v>
      </c>
      <c r="X3594" s="158">
        <v>235240</v>
      </c>
      <c r="Y3594" s="158">
        <v>13142782</v>
      </c>
      <c r="Z3594" s="28">
        <v>0.99412532637075723</v>
      </c>
      <c r="AA3594" s="28">
        <v>0.97687861271676302</v>
      </c>
      <c r="AB3594" s="111">
        <v>7</v>
      </c>
      <c r="AC3594" s="28">
        <v>0.28599999999999998</v>
      </c>
      <c r="AD3594" s="28">
        <v>5.6099999999999997E-2</v>
      </c>
      <c r="AE3594" s="139">
        <v>2966</v>
      </c>
      <c r="AF3594" s="139">
        <v>737</v>
      </c>
      <c r="AG3594" s="93">
        <v>9049</v>
      </c>
      <c r="AH3594" s="93">
        <v>18609</v>
      </c>
    </row>
    <row r="3595" spans="1:34">
      <c r="A3595" s="13" t="s">
        <v>157</v>
      </c>
      <c r="B3595" s="14" t="s">
        <v>74</v>
      </c>
      <c r="C3595" s="14" t="s">
        <v>3</v>
      </c>
      <c r="D3595" s="14">
        <v>2017</v>
      </c>
      <c r="E3595" s="14">
        <v>2017</v>
      </c>
      <c r="F3595" s="14" t="s">
        <v>102</v>
      </c>
      <c r="G3595" s="93">
        <v>1094</v>
      </c>
      <c r="H3595" s="93">
        <v>13533</v>
      </c>
      <c r="I3595" s="93">
        <v>1</v>
      </c>
      <c r="J3595" s="93">
        <v>25</v>
      </c>
      <c r="K3595" s="93">
        <v>1095</v>
      </c>
      <c r="L3595" s="93">
        <v>13558</v>
      </c>
      <c r="M3595" s="93">
        <v>14653</v>
      </c>
      <c r="N3595" s="93">
        <v>26869</v>
      </c>
      <c r="O3595" s="93">
        <v>2743</v>
      </c>
      <c r="P3595" s="93">
        <v>24057</v>
      </c>
      <c r="Q3595" s="93">
        <v>26800</v>
      </c>
      <c r="R3595" s="93">
        <v>5</v>
      </c>
      <c r="S3595" s="93">
        <v>64</v>
      </c>
      <c r="T3595" s="93">
        <v>69</v>
      </c>
      <c r="U3595" s="93">
        <v>2748</v>
      </c>
      <c r="V3595" s="93">
        <v>24121</v>
      </c>
      <c r="W3595" s="158">
        <v>3675319</v>
      </c>
      <c r="X3595" s="158">
        <v>6682</v>
      </c>
      <c r="Y3595" s="158">
        <v>3682001</v>
      </c>
      <c r="Z3595" s="28">
        <v>0.9745627980922098</v>
      </c>
      <c r="AA3595" s="28">
        <v>0.96739130434782605</v>
      </c>
      <c r="AB3595" s="111">
        <v>27</v>
      </c>
      <c r="AC3595" s="28">
        <v>0.25900000000000001</v>
      </c>
      <c r="AD3595" s="28">
        <v>9.3799999999999994E-2</v>
      </c>
      <c r="AE3595" s="139">
        <v>1122</v>
      </c>
      <c r="AF3595" s="139">
        <v>346</v>
      </c>
      <c r="AG3595" s="93">
        <v>2574</v>
      </c>
      <c r="AH3595" s="93">
        <v>5535</v>
      </c>
    </row>
    <row r="3596" spans="1:34">
      <c r="A3596" s="13" t="s">
        <v>158</v>
      </c>
      <c r="B3596" s="14" t="s">
        <v>75</v>
      </c>
      <c r="C3596" s="14" t="s">
        <v>3</v>
      </c>
      <c r="D3596" s="14">
        <v>2017</v>
      </c>
      <c r="E3596" s="14">
        <v>2017</v>
      </c>
      <c r="F3596" s="14" t="s">
        <v>102</v>
      </c>
      <c r="G3596" s="93">
        <v>1226</v>
      </c>
      <c r="H3596" s="93">
        <v>11301</v>
      </c>
      <c r="I3596" s="93">
        <v>2</v>
      </c>
      <c r="J3596" s="93">
        <v>26</v>
      </c>
      <c r="K3596" s="93">
        <v>1228</v>
      </c>
      <c r="L3596" s="93">
        <v>11327</v>
      </c>
      <c r="M3596" s="93">
        <v>12555</v>
      </c>
      <c r="N3596" s="93">
        <v>23707</v>
      </c>
      <c r="O3596" s="93">
        <v>2968</v>
      </c>
      <c r="P3596" s="93">
        <v>20686</v>
      </c>
      <c r="Q3596" s="93">
        <v>23654</v>
      </c>
      <c r="R3596" s="93">
        <v>6</v>
      </c>
      <c r="S3596" s="93">
        <v>47</v>
      </c>
      <c r="T3596" s="93">
        <v>53</v>
      </c>
      <c r="U3596" s="93">
        <v>2974</v>
      </c>
      <c r="V3596" s="93">
        <v>20733</v>
      </c>
      <c r="W3596" s="158">
        <v>3062884</v>
      </c>
      <c r="X3596" s="158">
        <v>5787</v>
      </c>
      <c r="Y3596" s="158">
        <v>3068671</v>
      </c>
      <c r="Z3596" s="28">
        <v>0.95292207792207795</v>
      </c>
      <c r="AA3596" s="28">
        <v>0.95329087048832273</v>
      </c>
      <c r="AB3596" s="111">
        <v>27</v>
      </c>
      <c r="AC3596" s="28">
        <v>0.25900000000000001</v>
      </c>
      <c r="AD3596" s="28">
        <v>9.3799999999999994E-2</v>
      </c>
      <c r="AE3596" s="139">
        <v>1289</v>
      </c>
      <c r="AF3596" s="139">
        <v>337</v>
      </c>
      <c r="AG3596" s="93">
        <v>546</v>
      </c>
      <c r="AH3596" s="93">
        <v>862</v>
      </c>
    </row>
    <row r="3597" spans="1:34">
      <c r="A3597" s="13" t="s">
        <v>159</v>
      </c>
      <c r="B3597" s="14" t="s">
        <v>75</v>
      </c>
      <c r="C3597" s="14" t="s">
        <v>3</v>
      </c>
      <c r="D3597" s="14">
        <v>2017</v>
      </c>
      <c r="E3597" s="14">
        <v>2017</v>
      </c>
      <c r="F3597" s="14" t="s">
        <v>102</v>
      </c>
      <c r="G3597" s="93">
        <v>16</v>
      </c>
      <c r="H3597" s="93">
        <v>151</v>
      </c>
      <c r="I3597" s="93">
        <v>0</v>
      </c>
      <c r="J3597" s="93">
        <v>0</v>
      </c>
      <c r="K3597" s="93">
        <v>16</v>
      </c>
      <c r="L3597" s="93">
        <v>151</v>
      </c>
      <c r="M3597" s="93">
        <v>167</v>
      </c>
      <c r="N3597" s="93">
        <v>295</v>
      </c>
      <c r="O3597" s="93">
        <v>44</v>
      </c>
      <c r="P3597" s="93">
        <v>251</v>
      </c>
      <c r="Q3597" s="93">
        <v>295</v>
      </c>
      <c r="R3597" s="93">
        <v>0</v>
      </c>
      <c r="S3597" s="93">
        <v>0</v>
      </c>
      <c r="T3597" s="93">
        <v>0</v>
      </c>
      <c r="U3597" s="93">
        <v>44</v>
      </c>
      <c r="V3597" s="93">
        <v>251</v>
      </c>
      <c r="W3597" s="158">
        <v>38652</v>
      </c>
      <c r="X3597" s="158">
        <v>0</v>
      </c>
      <c r="Y3597" s="158">
        <v>38652</v>
      </c>
      <c r="Z3597" s="28">
        <v>1</v>
      </c>
      <c r="AA3597" s="28">
        <v>0.8</v>
      </c>
      <c r="AB3597" s="111">
        <v>27</v>
      </c>
      <c r="AC3597" s="28">
        <v>0.25900000000000001</v>
      </c>
      <c r="AD3597" s="28">
        <v>9.3799999999999994E-2</v>
      </c>
      <c r="AE3597" s="139">
        <v>7</v>
      </c>
      <c r="AF3597" s="139">
        <v>3</v>
      </c>
      <c r="AG3597" s="93">
        <v>3</v>
      </c>
      <c r="AH3597" s="93">
        <v>3</v>
      </c>
    </row>
    <row r="3598" spans="1:34">
      <c r="A3598" s="13" t="s">
        <v>160</v>
      </c>
      <c r="B3598" s="14" t="s">
        <v>75</v>
      </c>
      <c r="C3598" s="14" t="s">
        <v>3</v>
      </c>
      <c r="D3598" s="14">
        <v>2017</v>
      </c>
      <c r="E3598" s="14">
        <v>2017</v>
      </c>
      <c r="F3598" s="14" t="s">
        <v>102</v>
      </c>
      <c r="G3598" s="93">
        <v>380</v>
      </c>
      <c r="H3598" s="93">
        <v>2738</v>
      </c>
      <c r="I3598" s="93">
        <v>0</v>
      </c>
      <c r="J3598" s="93">
        <v>4</v>
      </c>
      <c r="K3598" s="93">
        <v>380</v>
      </c>
      <c r="L3598" s="93">
        <v>2742</v>
      </c>
      <c r="M3598" s="93">
        <v>3122</v>
      </c>
      <c r="N3598" s="93">
        <v>6605</v>
      </c>
      <c r="O3598" s="93">
        <v>1018</v>
      </c>
      <c r="P3598" s="93">
        <v>5573</v>
      </c>
      <c r="Q3598" s="93">
        <v>6591</v>
      </c>
      <c r="R3598" s="93">
        <v>1</v>
      </c>
      <c r="S3598" s="93">
        <v>13</v>
      </c>
      <c r="T3598" s="93">
        <v>14</v>
      </c>
      <c r="U3598" s="93">
        <v>1019</v>
      </c>
      <c r="V3598" s="93">
        <v>5586</v>
      </c>
      <c r="W3598" s="158">
        <v>874388</v>
      </c>
      <c r="X3598" s="158">
        <v>1900</v>
      </c>
      <c r="Y3598" s="158">
        <v>876288</v>
      </c>
      <c r="Z3598" s="28">
        <v>0.90625</v>
      </c>
      <c r="AA3598" s="28">
        <v>0.78749999999999998</v>
      </c>
      <c r="AB3598" s="111">
        <v>27</v>
      </c>
      <c r="AC3598" s="28">
        <v>0.25900000000000001</v>
      </c>
      <c r="AD3598" s="28">
        <v>9.3799999999999994E-2</v>
      </c>
      <c r="AE3598" s="139">
        <v>254</v>
      </c>
      <c r="AF3598" s="139">
        <v>48</v>
      </c>
      <c r="AG3598" s="93">
        <v>152</v>
      </c>
      <c r="AH3598" s="93">
        <v>273</v>
      </c>
    </row>
    <row r="3599" spans="1:34">
      <c r="A3599" s="13" t="s">
        <v>161</v>
      </c>
      <c r="B3599" s="14" t="s">
        <v>74</v>
      </c>
      <c r="C3599" s="14" t="s">
        <v>3</v>
      </c>
      <c r="D3599" s="14">
        <v>2017</v>
      </c>
      <c r="E3599" s="14">
        <v>2017</v>
      </c>
      <c r="F3599" s="14" t="s">
        <v>102</v>
      </c>
      <c r="G3599" s="93">
        <v>2449</v>
      </c>
      <c r="H3599" s="93">
        <v>18845</v>
      </c>
      <c r="I3599" s="93">
        <v>6</v>
      </c>
      <c r="J3599" s="93">
        <v>115</v>
      </c>
      <c r="K3599" s="93">
        <v>2455</v>
      </c>
      <c r="L3599" s="93">
        <v>18960</v>
      </c>
      <c r="M3599" s="93">
        <v>21415</v>
      </c>
      <c r="N3599" s="93">
        <v>40381</v>
      </c>
      <c r="O3599" s="93">
        <v>5826</v>
      </c>
      <c r="P3599" s="93">
        <v>34268</v>
      </c>
      <c r="Q3599" s="93">
        <v>40094</v>
      </c>
      <c r="R3599" s="93">
        <v>23</v>
      </c>
      <c r="S3599" s="93">
        <v>264</v>
      </c>
      <c r="T3599" s="93">
        <v>287</v>
      </c>
      <c r="U3599" s="93">
        <v>5849</v>
      </c>
      <c r="V3599" s="93">
        <v>34532</v>
      </c>
      <c r="W3599" s="158">
        <v>5602837</v>
      </c>
      <c r="X3599" s="158">
        <v>34525</v>
      </c>
      <c r="Y3599" s="158">
        <v>5637362</v>
      </c>
      <c r="Z3599" s="28">
        <v>0.97721179624664878</v>
      </c>
      <c r="AA3599" s="28">
        <v>0.97520661157024791</v>
      </c>
      <c r="AB3599" s="111">
        <v>4</v>
      </c>
      <c r="AC3599" s="28">
        <v>0.5</v>
      </c>
      <c r="AD3599" s="28">
        <v>6.4999999999999997E-3</v>
      </c>
      <c r="AE3599" s="139">
        <v>1643</v>
      </c>
      <c r="AF3599" s="139">
        <v>455</v>
      </c>
      <c r="AG3599" s="93">
        <v>2077</v>
      </c>
      <c r="AH3599" s="93">
        <v>4208</v>
      </c>
    </row>
    <row r="3600" spans="1:34">
      <c r="A3600" s="13" t="s">
        <v>162</v>
      </c>
      <c r="B3600" s="14" t="s">
        <v>74</v>
      </c>
      <c r="C3600" s="14" t="s">
        <v>3</v>
      </c>
      <c r="D3600" s="14">
        <v>2017</v>
      </c>
      <c r="E3600" s="14">
        <v>2017</v>
      </c>
      <c r="F3600" s="14" t="s">
        <v>102</v>
      </c>
      <c r="G3600" s="93">
        <v>1395</v>
      </c>
      <c r="H3600" s="93">
        <v>16064</v>
      </c>
      <c r="I3600" s="93">
        <v>13</v>
      </c>
      <c r="J3600" s="93">
        <v>122</v>
      </c>
      <c r="K3600" s="93">
        <v>1408</v>
      </c>
      <c r="L3600" s="93">
        <v>16186</v>
      </c>
      <c r="M3600" s="93">
        <v>17594</v>
      </c>
      <c r="N3600" s="93">
        <v>31271</v>
      </c>
      <c r="O3600" s="93">
        <v>3375</v>
      </c>
      <c r="P3600" s="93">
        <v>27540</v>
      </c>
      <c r="Q3600" s="93">
        <v>30915</v>
      </c>
      <c r="R3600" s="93">
        <v>44</v>
      </c>
      <c r="S3600" s="93">
        <v>312</v>
      </c>
      <c r="T3600" s="93">
        <v>356</v>
      </c>
      <c r="U3600" s="93">
        <v>3419</v>
      </c>
      <c r="V3600" s="93">
        <v>27852</v>
      </c>
      <c r="W3600" s="158">
        <v>4109171</v>
      </c>
      <c r="X3600" s="158">
        <v>33305</v>
      </c>
      <c r="Y3600" s="158">
        <v>4142476</v>
      </c>
      <c r="Z3600" s="28">
        <v>0.96805896805896807</v>
      </c>
      <c r="AA3600" s="28">
        <v>0.55873015873015874</v>
      </c>
      <c r="AB3600" s="111">
        <v>27</v>
      </c>
      <c r="AC3600" s="28">
        <v>0.25900000000000001</v>
      </c>
      <c r="AD3600" s="28">
        <v>9.3799999999999994E-2</v>
      </c>
      <c r="AE3600" s="139">
        <v>992</v>
      </c>
      <c r="AF3600" s="139">
        <v>348</v>
      </c>
      <c r="AG3600" s="93">
        <v>2944</v>
      </c>
      <c r="AH3600" s="93">
        <v>6228</v>
      </c>
    </row>
    <row r="3601" spans="1:34">
      <c r="A3601" s="13" t="s">
        <v>163</v>
      </c>
      <c r="B3601" s="14" t="s">
        <v>75</v>
      </c>
      <c r="C3601" s="14" t="s">
        <v>3</v>
      </c>
      <c r="D3601" s="14">
        <v>2017</v>
      </c>
      <c r="E3601" s="14">
        <v>2017</v>
      </c>
      <c r="F3601" s="14" t="s">
        <v>102</v>
      </c>
      <c r="G3601" s="93">
        <v>5348</v>
      </c>
      <c r="H3601" s="93">
        <v>35029</v>
      </c>
      <c r="I3601" s="93">
        <v>12</v>
      </c>
      <c r="J3601" s="93">
        <v>74</v>
      </c>
      <c r="K3601" s="93">
        <v>5360</v>
      </c>
      <c r="L3601" s="93">
        <v>35103</v>
      </c>
      <c r="M3601" s="93">
        <v>40463</v>
      </c>
      <c r="N3601" s="93">
        <v>84966</v>
      </c>
      <c r="O3601" s="93">
        <v>13858</v>
      </c>
      <c r="P3601" s="93">
        <v>70830</v>
      </c>
      <c r="Q3601" s="93">
        <v>84688</v>
      </c>
      <c r="R3601" s="93">
        <v>49</v>
      </c>
      <c r="S3601" s="93">
        <v>229</v>
      </c>
      <c r="T3601" s="93">
        <v>278</v>
      </c>
      <c r="U3601" s="93">
        <v>13907</v>
      </c>
      <c r="V3601" s="93">
        <v>71059</v>
      </c>
      <c r="W3601" s="158">
        <v>11307078</v>
      </c>
      <c r="X3601" s="158">
        <v>25906</v>
      </c>
      <c r="Y3601" s="158">
        <v>11332984</v>
      </c>
      <c r="Z3601" s="28">
        <v>0.97493857493857494</v>
      </c>
      <c r="AA3601" s="28">
        <v>0.9355072463768116</v>
      </c>
      <c r="AB3601" s="111">
        <v>4</v>
      </c>
      <c r="AC3601" s="28">
        <v>0.75</v>
      </c>
      <c r="AD3601" s="28">
        <v>2.5100000000000001E-2</v>
      </c>
      <c r="AE3601" s="139">
        <v>3247</v>
      </c>
      <c r="AF3601" s="139">
        <v>828</v>
      </c>
      <c r="AG3601" s="93">
        <v>4838</v>
      </c>
      <c r="AH3601" s="93">
        <v>10511</v>
      </c>
    </row>
    <row r="3602" spans="1:34">
      <c r="A3602" s="13" t="s">
        <v>164</v>
      </c>
      <c r="B3602" s="14" t="s">
        <v>75</v>
      </c>
      <c r="C3602" s="14" t="s">
        <v>3</v>
      </c>
      <c r="D3602" s="14">
        <v>2017</v>
      </c>
      <c r="E3602" s="14">
        <v>2017</v>
      </c>
      <c r="F3602" s="14" t="s">
        <v>102</v>
      </c>
      <c r="G3602" s="93">
        <v>709</v>
      </c>
      <c r="H3602" s="93">
        <v>4894</v>
      </c>
      <c r="I3602" s="93">
        <v>5</v>
      </c>
      <c r="J3602" s="93">
        <v>29</v>
      </c>
      <c r="K3602" s="93">
        <v>714</v>
      </c>
      <c r="L3602" s="93">
        <v>4923</v>
      </c>
      <c r="M3602" s="93">
        <v>5637</v>
      </c>
      <c r="N3602" s="93">
        <v>12912</v>
      </c>
      <c r="O3602" s="93">
        <v>1897</v>
      </c>
      <c r="P3602" s="93">
        <v>10918</v>
      </c>
      <c r="Q3602" s="93">
        <v>12815</v>
      </c>
      <c r="R3602" s="93">
        <v>18</v>
      </c>
      <c r="S3602" s="93">
        <v>79</v>
      </c>
      <c r="T3602" s="93">
        <v>97</v>
      </c>
      <c r="U3602" s="93">
        <v>1915</v>
      </c>
      <c r="V3602" s="93">
        <v>10997</v>
      </c>
      <c r="W3602" s="158">
        <v>1707437</v>
      </c>
      <c r="X3602" s="158">
        <v>11105</v>
      </c>
      <c r="Y3602" s="158">
        <v>1718542</v>
      </c>
      <c r="Z3602" s="28">
        <v>0.99315068493150682</v>
      </c>
      <c r="AA3602" s="28">
        <v>0.94805194805194803</v>
      </c>
      <c r="AB3602" s="111">
        <v>27</v>
      </c>
      <c r="AC3602" s="28">
        <v>0.25900000000000001</v>
      </c>
      <c r="AD3602" s="28">
        <v>9.3799999999999994E-2</v>
      </c>
      <c r="AE3602" s="139">
        <v>505</v>
      </c>
      <c r="AF3602" s="139">
        <v>137</v>
      </c>
      <c r="AG3602" s="93">
        <v>614</v>
      </c>
      <c r="AH3602" s="93">
        <v>1376</v>
      </c>
    </row>
    <row r="3603" spans="1:34">
      <c r="A3603" s="13" t="s">
        <v>165</v>
      </c>
      <c r="B3603" s="14" t="s">
        <v>75</v>
      </c>
      <c r="C3603" s="14" t="s">
        <v>3</v>
      </c>
      <c r="D3603" s="14">
        <v>2017</v>
      </c>
      <c r="E3603" s="14">
        <v>2017</v>
      </c>
      <c r="F3603" s="14" t="s">
        <v>102</v>
      </c>
      <c r="G3603" s="93">
        <v>475</v>
      </c>
      <c r="H3603" s="93">
        <v>3849</v>
      </c>
      <c r="I3603" s="93">
        <v>0</v>
      </c>
      <c r="J3603" s="93">
        <v>9</v>
      </c>
      <c r="K3603" s="93">
        <v>475</v>
      </c>
      <c r="L3603" s="93">
        <v>3858</v>
      </c>
      <c r="M3603" s="93">
        <v>4333</v>
      </c>
      <c r="N3603" s="93">
        <v>9381</v>
      </c>
      <c r="O3603" s="93">
        <v>1250</v>
      </c>
      <c r="P3603" s="93">
        <v>8099</v>
      </c>
      <c r="Q3603" s="93">
        <v>9349</v>
      </c>
      <c r="R3603" s="93">
        <v>0</v>
      </c>
      <c r="S3603" s="93">
        <v>32</v>
      </c>
      <c r="T3603" s="93">
        <v>32</v>
      </c>
      <c r="U3603" s="93">
        <v>1250</v>
      </c>
      <c r="V3603" s="93">
        <v>8131</v>
      </c>
      <c r="W3603" s="158">
        <v>1193343</v>
      </c>
      <c r="X3603" s="158">
        <v>4182</v>
      </c>
      <c r="Y3603" s="158">
        <v>1197525</v>
      </c>
      <c r="Z3603" s="28">
        <v>0.94690265486725667</v>
      </c>
      <c r="AA3603" s="28">
        <v>0.91329479768786126</v>
      </c>
      <c r="AB3603" s="111">
        <v>27</v>
      </c>
      <c r="AC3603" s="28">
        <v>0.25900000000000001</v>
      </c>
      <c r="AD3603" s="28">
        <v>9.3799999999999994E-2</v>
      </c>
      <c r="AE3603" s="139">
        <v>470</v>
      </c>
      <c r="AF3603" s="139">
        <v>64</v>
      </c>
      <c r="AG3603" s="93">
        <v>409</v>
      </c>
      <c r="AH3603" s="93">
        <v>920</v>
      </c>
    </row>
    <row r="3604" spans="1:34">
      <c r="A3604" s="13" t="s">
        <v>166</v>
      </c>
      <c r="B3604" s="14" t="s">
        <v>75</v>
      </c>
      <c r="C3604" s="14" t="s">
        <v>3</v>
      </c>
      <c r="D3604" s="14">
        <v>2017</v>
      </c>
      <c r="E3604" s="14">
        <v>2017</v>
      </c>
      <c r="F3604" s="14" t="s">
        <v>102</v>
      </c>
      <c r="G3604" s="93">
        <v>60</v>
      </c>
      <c r="H3604" s="93">
        <v>926</v>
      </c>
      <c r="I3604" s="93">
        <v>0</v>
      </c>
      <c r="J3604" s="93">
        <v>0</v>
      </c>
      <c r="K3604" s="93">
        <v>60</v>
      </c>
      <c r="L3604" s="93">
        <v>926</v>
      </c>
      <c r="M3604" s="93">
        <v>986</v>
      </c>
      <c r="N3604" s="93">
        <v>1711</v>
      </c>
      <c r="O3604" s="93">
        <v>139</v>
      </c>
      <c r="P3604" s="93">
        <v>1571</v>
      </c>
      <c r="Q3604" s="93">
        <v>1710</v>
      </c>
      <c r="R3604" s="93">
        <v>0</v>
      </c>
      <c r="S3604" s="93">
        <v>1</v>
      </c>
      <c r="T3604" s="93">
        <v>1</v>
      </c>
      <c r="U3604" s="93">
        <v>139</v>
      </c>
      <c r="V3604" s="93">
        <v>1572</v>
      </c>
      <c r="W3604" s="158">
        <v>240095</v>
      </c>
      <c r="X3604" s="158">
        <v>154</v>
      </c>
      <c r="Y3604" s="158">
        <v>240249</v>
      </c>
      <c r="Z3604" s="28">
        <v>0.93181818181818188</v>
      </c>
      <c r="AA3604" s="28">
        <v>0.82352941176470584</v>
      </c>
      <c r="AB3604" s="111">
        <v>27</v>
      </c>
      <c r="AC3604" s="28">
        <v>0.25900000000000001</v>
      </c>
      <c r="AD3604" s="28">
        <v>9.3799999999999994E-2</v>
      </c>
      <c r="AE3604" s="139">
        <v>73</v>
      </c>
      <c r="AF3604" s="139">
        <v>13</v>
      </c>
      <c r="AG3604" s="93">
        <v>26</v>
      </c>
      <c r="AH3604" s="93">
        <v>42</v>
      </c>
    </row>
    <row r="3605" spans="1:34">
      <c r="A3605" s="13" t="s">
        <v>167</v>
      </c>
      <c r="B3605" s="14" t="s">
        <v>74</v>
      </c>
      <c r="C3605" s="14" t="s">
        <v>3</v>
      </c>
      <c r="D3605" s="14">
        <v>2017</v>
      </c>
      <c r="E3605" s="14">
        <v>2017</v>
      </c>
      <c r="F3605" s="14" t="s">
        <v>102</v>
      </c>
      <c r="G3605" s="93">
        <v>7421</v>
      </c>
      <c r="H3605" s="93">
        <v>44260</v>
      </c>
      <c r="I3605" s="93">
        <v>24</v>
      </c>
      <c r="J3605" s="93">
        <v>423</v>
      </c>
      <c r="K3605" s="93">
        <v>7445</v>
      </c>
      <c r="L3605" s="93">
        <v>44683</v>
      </c>
      <c r="M3605" s="93">
        <v>52128</v>
      </c>
      <c r="N3605" s="93">
        <v>120968</v>
      </c>
      <c r="O3605" s="93">
        <v>20286</v>
      </c>
      <c r="P3605" s="93">
        <v>99502</v>
      </c>
      <c r="Q3605" s="93">
        <v>119788</v>
      </c>
      <c r="R3605" s="93">
        <v>81</v>
      </c>
      <c r="S3605" s="93">
        <v>1099</v>
      </c>
      <c r="T3605" s="93">
        <v>1180</v>
      </c>
      <c r="U3605" s="93">
        <v>20367</v>
      </c>
      <c r="V3605" s="93">
        <v>100601</v>
      </c>
      <c r="W3605" s="158">
        <v>16272537</v>
      </c>
      <c r="X3605" s="158">
        <v>136597</v>
      </c>
      <c r="Y3605" s="158">
        <v>16409134</v>
      </c>
      <c r="Z3605" s="28">
        <v>0.96411709159584513</v>
      </c>
      <c r="AA3605" s="28">
        <v>0.90969581749049433</v>
      </c>
      <c r="AB3605" s="111">
        <v>8</v>
      </c>
      <c r="AC3605" s="28">
        <v>0.25</v>
      </c>
      <c r="AD3605" s="28">
        <v>2.93E-2</v>
      </c>
      <c r="AE3605" s="139">
        <v>2859</v>
      </c>
      <c r="AF3605" s="139">
        <v>420</v>
      </c>
      <c r="AG3605" s="93">
        <v>7900</v>
      </c>
      <c r="AH3605" s="93">
        <v>18756</v>
      </c>
    </row>
    <row r="3606" spans="1:34">
      <c r="A3606" s="13" t="s">
        <v>168</v>
      </c>
      <c r="B3606" s="14" t="s">
        <v>75</v>
      </c>
      <c r="C3606" s="14" t="s">
        <v>3</v>
      </c>
      <c r="D3606" s="14">
        <v>2017</v>
      </c>
      <c r="E3606" s="14">
        <v>2017</v>
      </c>
      <c r="F3606" s="14" t="s">
        <v>102</v>
      </c>
      <c r="G3606" s="93">
        <v>274</v>
      </c>
      <c r="H3606" s="93">
        <v>2742</v>
      </c>
      <c r="I3606" s="93">
        <v>0</v>
      </c>
      <c r="J3606" s="93">
        <v>5</v>
      </c>
      <c r="K3606" s="93">
        <v>274</v>
      </c>
      <c r="L3606" s="93">
        <v>2747</v>
      </c>
      <c r="M3606" s="93">
        <v>3021</v>
      </c>
      <c r="N3606" s="93">
        <v>5276</v>
      </c>
      <c r="O3606" s="93">
        <v>681</v>
      </c>
      <c r="P3606" s="93">
        <v>4583</v>
      </c>
      <c r="Q3606" s="93">
        <v>5264</v>
      </c>
      <c r="R3606" s="93">
        <v>1</v>
      </c>
      <c r="S3606" s="93">
        <v>11</v>
      </c>
      <c r="T3606" s="93">
        <v>12</v>
      </c>
      <c r="U3606" s="93">
        <v>682</v>
      </c>
      <c r="V3606" s="93">
        <v>4594</v>
      </c>
      <c r="W3606" s="158">
        <v>693686</v>
      </c>
      <c r="X3606" s="158">
        <v>989</v>
      </c>
      <c r="Y3606" s="158">
        <v>694675</v>
      </c>
      <c r="Z3606" s="28">
        <v>0.93478260869565222</v>
      </c>
      <c r="AA3606" s="28">
        <v>0.95604395604395609</v>
      </c>
      <c r="AB3606" s="111">
        <v>27</v>
      </c>
      <c r="AC3606" s="28">
        <v>0.25900000000000001</v>
      </c>
      <c r="AD3606" s="28">
        <v>9.3799999999999994E-2</v>
      </c>
      <c r="AE3606" s="139">
        <v>267</v>
      </c>
      <c r="AF3606" s="139">
        <v>48</v>
      </c>
      <c r="AG3606" s="93">
        <v>98</v>
      </c>
      <c r="AH3606" s="93">
        <v>163</v>
      </c>
    </row>
    <row r="3607" spans="1:34">
      <c r="A3607" s="13" t="s">
        <v>169</v>
      </c>
      <c r="B3607" s="14" t="s">
        <v>74</v>
      </c>
      <c r="C3607" s="14" t="s">
        <v>3</v>
      </c>
      <c r="D3607" s="14">
        <v>2017</v>
      </c>
      <c r="E3607" s="14">
        <v>2017</v>
      </c>
      <c r="F3607" s="14" t="s">
        <v>102</v>
      </c>
      <c r="G3607" s="93">
        <v>2851</v>
      </c>
      <c r="H3607" s="93">
        <v>33490</v>
      </c>
      <c r="I3607" s="93">
        <v>9</v>
      </c>
      <c r="J3607" s="93">
        <v>318</v>
      </c>
      <c r="K3607" s="93">
        <v>2860</v>
      </c>
      <c r="L3607" s="93">
        <v>33808</v>
      </c>
      <c r="M3607" s="93">
        <v>36668</v>
      </c>
      <c r="N3607" s="93">
        <v>73321</v>
      </c>
      <c r="O3607" s="93">
        <v>7328</v>
      </c>
      <c r="P3607" s="93">
        <v>65332</v>
      </c>
      <c r="Q3607" s="93">
        <v>72660</v>
      </c>
      <c r="R3607" s="93">
        <v>30</v>
      </c>
      <c r="S3607" s="93">
        <v>631</v>
      </c>
      <c r="T3607" s="93">
        <v>661</v>
      </c>
      <c r="U3607" s="93">
        <v>7358</v>
      </c>
      <c r="V3607" s="93">
        <v>65963</v>
      </c>
      <c r="W3607" s="158">
        <v>9776870</v>
      </c>
      <c r="X3607" s="158">
        <v>122479</v>
      </c>
      <c r="Y3607" s="158">
        <v>9899349</v>
      </c>
      <c r="Z3607" s="28">
        <v>0.99018232819074337</v>
      </c>
      <c r="AA3607" s="28">
        <v>0.96563573883161513</v>
      </c>
      <c r="AB3607" s="111">
        <v>6</v>
      </c>
      <c r="AC3607" s="28">
        <v>0</v>
      </c>
      <c r="AD3607" s="28">
        <v>6.3399999999999998E-2</v>
      </c>
      <c r="AE3607" s="139">
        <v>3219</v>
      </c>
      <c r="AF3607" s="139">
        <v>535</v>
      </c>
      <c r="AG3607" s="93">
        <v>6764</v>
      </c>
      <c r="AH3607" s="93">
        <v>15542</v>
      </c>
    </row>
    <row r="3608" spans="1:34">
      <c r="A3608" s="13" t="s">
        <v>170</v>
      </c>
      <c r="B3608" s="14" t="s">
        <v>74</v>
      </c>
      <c r="C3608" s="14" t="s">
        <v>3</v>
      </c>
      <c r="D3608" s="14">
        <v>2017</v>
      </c>
      <c r="E3608" s="14">
        <v>2017</v>
      </c>
      <c r="F3608" s="14" t="s">
        <v>102</v>
      </c>
      <c r="G3608" s="93">
        <v>851</v>
      </c>
      <c r="H3608" s="93">
        <v>9102</v>
      </c>
      <c r="I3608" s="93">
        <v>17</v>
      </c>
      <c r="J3608" s="93">
        <v>113</v>
      </c>
      <c r="K3608" s="93">
        <v>868</v>
      </c>
      <c r="L3608" s="93">
        <v>9215</v>
      </c>
      <c r="M3608" s="93">
        <v>10083</v>
      </c>
      <c r="N3608" s="93">
        <v>19633</v>
      </c>
      <c r="O3608" s="93">
        <v>2235</v>
      </c>
      <c r="P3608" s="93">
        <v>17036</v>
      </c>
      <c r="Q3608" s="93">
        <v>19271</v>
      </c>
      <c r="R3608" s="93">
        <v>71</v>
      </c>
      <c r="S3608" s="93">
        <v>291</v>
      </c>
      <c r="T3608" s="93">
        <v>362</v>
      </c>
      <c r="U3608" s="93">
        <v>2306</v>
      </c>
      <c r="V3608" s="93">
        <v>17327</v>
      </c>
      <c r="W3608" s="158">
        <v>2586074</v>
      </c>
      <c r="X3608" s="158">
        <v>42863</v>
      </c>
      <c r="Y3608" s="158">
        <v>2628937</v>
      </c>
      <c r="Z3608" s="28">
        <v>0.88833746898263022</v>
      </c>
      <c r="AA3608" s="28">
        <v>0.95180722891566261</v>
      </c>
      <c r="AB3608" s="111">
        <v>27</v>
      </c>
      <c r="AC3608" s="28">
        <v>0.25900000000000001</v>
      </c>
      <c r="AD3608" s="28">
        <v>9.3799999999999994E-2</v>
      </c>
      <c r="AE3608" s="139">
        <v>859</v>
      </c>
      <c r="AF3608" s="139">
        <v>70</v>
      </c>
      <c r="AG3608" s="93">
        <v>930</v>
      </c>
      <c r="AH3608" s="93">
        <v>1885</v>
      </c>
    </row>
    <row r="3609" spans="1:34">
      <c r="A3609" s="13" t="s">
        <v>171</v>
      </c>
      <c r="B3609" s="14" t="s">
        <v>75</v>
      </c>
      <c r="C3609" s="14" t="s">
        <v>3</v>
      </c>
      <c r="D3609" s="14">
        <v>2017</v>
      </c>
      <c r="E3609" s="14">
        <v>2017</v>
      </c>
      <c r="F3609" s="14" t="s">
        <v>102</v>
      </c>
      <c r="G3609" s="93">
        <v>805</v>
      </c>
      <c r="H3609" s="93">
        <v>5190</v>
      </c>
      <c r="I3609" s="93">
        <v>2</v>
      </c>
      <c r="J3609" s="93">
        <v>12</v>
      </c>
      <c r="K3609" s="93">
        <v>807</v>
      </c>
      <c r="L3609" s="93">
        <v>5202</v>
      </c>
      <c r="M3609" s="93">
        <v>6009</v>
      </c>
      <c r="N3609" s="93">
        <v>12902</v>
      </c>
      <c r="O3609" s="93">
        <v>2178</v>
      </c>
      <c r="P3609" s="93">
        <v>10678</v>
      </c>
      <c r="Q3609" s="93">
        <v>12856</v>
      </c>
      <c r="R3609" s="93">
        <v>7</v>
      </c>
      <c r="S3609" s="93">
        <v>39</v>
      </c>
      <c r="T3609" s="93">
        <v>46</v>
      </c>
      <c r="U3609" s="93">
        <v>2185</v>
      </c>
      <c r="V3609" s="93">
        <v>10717</v>
      </c>
      <c r="W3609" s="158">
        <v>1741437</v>
      </c>
      <c r="X3609" s="158">
        <v>5516</v>
      </c>
      <c r="Y3609" s="158">
        <v>1746953</v>
      </c>
      <c r="Z3609" s="28">
        <v>0.9966216216216216</v>
      </c>
      <c r="AA3609" s="28">
        <v>0.95473251028806583</v>
      </c>
      <c r="AB3609" s="111">
        <v>27</v>
      </c>
      <c r="AC3609" s="28">
        <v>0.25900000000000001</v>
      </c>
      <c r="AD3609" s="28">
        <v>9.3799999999999994E-2</v>
      </c>
      <c r="AE3609" s="139">
        <v>536</v>
      </c>
      <c r="AF3609" s="139">
        <v>140</v>
      </c>
      <c r="AG3609" s="93">
        <v>464</v>
      </c>
      <c r="AH3609" s="93">
        <v>962</v>
      </c>
    </row>
    <row r="3610" spans="1:34">
      <c r="A3610" s="51" t="s">
        <v>172</v>
      </c>
      <c r="B3610" s="14" t="s">
        <v>66</v>
      </c>
      <c r="C3610" s="14" t="s">
        <v>183</v>
      </c>
      <c r="D3610" s="14">
        <v>2017</v>
      </c>
      <c r="E3610" s="14">
        <v>2017</v>
      </c>
      <c r="F3610" s="14" t="s">
        <v>102</v>
      </c>
      <c r="G3610" s="93">
        <v>255351</v>
      </c>
      <c r="H3610" s="93">
        <v>1735463</v>
      </c>
      <c r="I3610" s="93">
        <v>2222</v>
      </c>
      <c r="J3610" s="93">
        <v>17650</v>
      </c>
      <c r="K3610" s="93">
        <v>257573</v>
      </c>
      <c r="L3610" s="93">
        <v>1753113</v>
      </c>
      <c r="M3610" s="93">
        <v>2010686</v>
      </c>
      <c r="N3610" s="93">
        <v>4191103</v>
      </c>
      <c r="O3610" s="93">
        <v>655072</v>
      </c>
      <c r="P3610" s="93">
        <v>3489572</v>
      </c>
      <c r="Q3610" s="93">
        <v>4144644</v>
      </c>
      <c r="R3610" s="93">
        <v>7216</v>
      </c>
      <c r="S3610" s="93">
        <v>39243</v>
      </c>
      <c r="T3610" s="93">
        <v>46459</v>
      </c>
      <c r="U3610" s="93">
        <v>662288</v>
      </c>
      <c r="V3610" s="93">
        <v>3528815</v>
      </c>
      <c r="W3610" s="158">
        <v>567620029</v>
      </c>
      <c r="X3610" s="158">
        <v>5381873</v>
      </c>
      <c r="Y3610" s="158">
        <v>573001902</v>
      </c>
      <c r="Z3610" s="28">
        <v>0.97940873827939834</v>
      </c>
      <c r="AA3610" s="28">
        <v>0.9301784173239408</v>
      </c>
      <c r="AB3610" s="111">
        <v>421</v>
      </c>
      <c r="AC3610" s="28">
        <v>0.40600000000000003</v>
      </c>
      <c r="AD3610" s="28">
        <v>8.0299999999999996E-2</v>
      </c>
      <c r="AE3610" s="139">
        <v>123241</v>
      </c>
      <c r="AF3610" s="139">
        <v>30920</v>
      </c>
      <c r="AG3610" s="93">
        <v>291718</v>
      </c>
      <c r="AH3610" s="93">
        <v>623988</v>
      </c>
    </row>
    <row r="3611" spans="1:34">
      <c r="A3611" s="51" t="s">
        <v>173</v>
      </c>
      <c r="B3611" s="14" t="s">
        <v>74</v>
      </c>
      <c r="C3611" s="14" t="s">
        <v>183</v>
      </c>
      <c r="D3611" s="14">
        <v>2017</v>
      </c>
      <c r="E3611" s="14">
        <v>2017</v>
      </c>
      <c r="F3611" s="14" t="s">
        <v>102</v>
      </c>
      <c r="G3611" s="93">
        <v>5629</v>
      </c>
      <c r="H3611" s="93">
        <v>50459</v>
      </c>
      <c r="I3611" s="93">
        <v>91</v>
      </c>
      <c r="J3611" s="93">
        <v>1174</v>
      </c>
      <c r="K3611" s="93">
        <v>5720</v>
      </c>
      <c r="L3611" s="93">
        <v>51633</v>
      </c>
      <c r="M3611" s="93">
        <v>57353</v>
      </c>
      <c r="N3611" s="93">
        <v>110176</v>
      </c>
      <c r="O3611" s="93">
        <v>13104</v>
      </c>
      <c r="P3611" s="93">
        <v>94045</v>
      </c>
      <c r="Q3611" s="93">
        <v>107149</v>
      </c>
      <c r="R3611" s="93">
        <v>314</v>
      </c>
      <c r="S3611" s="93">
        <v>2713</v>
      </c>
      <c r="T3611" s="93">
        <v>3027</v>
      </c>
      <c r="U3611" s="93">
        <v>13418</v>
      </c>
      <c r="V3611" s="93">
        <v>96758</v>
      </c>
      <c r="W3611" s="158">
        <v>15004663</v>
      </c>
      <c r="X3611" s="158">
        <v>338366</v>
      </c>
      <c r="Y3611" s="158">
        <v>15343029</v>
      </c>
      <c r="Z3611" s="28">
        <v>0.99511762094984468</v>
      </c>
      <c r="AA3611" s="28">
        <v>0.99120703437250202</v>
      </c>
      <c r="AB3611" s="111">
        <v>11</v>
      </c>
      <c r="AC3611" s="28">
        <v>0.54500000000000004</v>
      </c>
      <c r="AD3611" s="28">
        <v>5.6899999999999999E-2</v>
      </c>
      <c r="AE3611" s="139">
        <v>4092</v>
      </c>
      <c r="AF3611" s="139">
        <v>1326</v>
      </c>
      <c r="AG3611" s="93">
        <v>7298</v>
      </c>
      <c r="AH3611" s="93">
        <v>14183</v>
      </c>
    </row>
    <row r="3612" spans="1:34">
      <c r="A3612" s="51" t="s">
        <v>174</v>
      </c>
      <c r="B3612" s="14" t="s">
        <v>75</v>
      </c>
      <c r="C3612" s="14" t="s">
        <v>183</v>
      </c>
      <c r="D3612" s="14">
        <v>2017</v>
      </c>
      <c r="E3612" s="14">
        <v>2017</v>
      </c>
      <c r="F3612" s="14" t="s">
        <v>102</v>
      </c>
      <c r="G3612" s="93">
        <v>0</v>
      </c>
      <c r="H3612" s="93">
        <v>85</v>
      </c>
      <c r="I3612" s="93">
        <v>0</v>
      </c>
      <c r="J3612" s="93">
        <v>0</v>
      </c>
      <c r="K3612" s="93">
        <v>0</v>
      </c>
      <c r="L3612" s="93">
        <v>85</v>
      </c>
      <c r="M3612" s="93">
        <v>85</v>
      </c>
      <c r="N3612" s="93">
        <v>143</v>
      </c>
      <c r="O3612" s="93">
        <v>0</v>
      </c>
      <c r="P3612" s="93">
        <v>143</v>
      </c>
      <c r="Q3612" s="93">
        <v>143</v>
      </c>
      <c r="R3612" s="93">
        <v>0</v>
      </c>
      <c r="S3612" s="93">
        <v>0</v>
      </c>
      <c r="T3612" s="93">
        <v>0</v>
      </c>
      <c r="U3612" s="93">
        <v>0</v>
      </c>
      <c r="V3612" s="93">
        <v>143</v>
      </c>
      <c r="W3612" s="158">
        <v>17720</v>
      </c>
      <c r="X3612" s="158">
        <v>0</v>
      </c>
      <c r="Y3612" s="158">
        <v>17720</v>
      </c>
      <c r="Z3612" s="28">
        <v>1</v>
      </c>
      <c r="AA3612" s="28">
        <v>0.5</v>
      </c>
      <c r="AB3612" s="111">
        <v>38</v>
      </c>
      <c r="AC3612" s="28">
        <v>0.26300000000000001</v>
      </c>
      <c r="AD3612" s="28">
        <v>0.10780000000000001</v>
      </c>
      <c r="AE3612" s="139">
        <v>3</v>
      </c>
      <c r="AF3612" s="139">
        <v>0</v>
      </c>
      <c r="AG3612" s="93">
        <v>3</v>
      </c>
      <c r="AH3612" s="93">
        <v>3</v>
      </c>
    </row>
    <row r="3613" spans="1:34">
      <c r="A3613" s="51" t="s">
        <v>175</v>
      </c>
      <c r="B3613" s="14" t="s">
        <v>75</v>
      </c>
      <c r="C3613" s="14" t="s">
        <v>183</v>
      </c>
      <c r="D3613" s="14">
        <v>2017</v>
      </c>
      <c r="E3613" s="14">
        <v>2017</v>
      </c>
      <c r="F3613" s="14" t="s">
        <v>102</v>
      </c>
      <c r="G3613" s="93">
        <v>132</v>
      </c>
      <c r="H3613" s="93">
        <v>1564</v>
      </c>
      <c r="I3613" s="93">
        <v>0</v>
      </c>
      <c r="J3613" s="93">
        <v>2</v>
      </c>
      <c r="K3613" s="93">
        <v>132</v>
      </c>
      <c r="L3613" s="93">
        <v>1566</v>
      </c>
      <c r="M3613" s="93">
        <v>1698</v>
      </c>
      <c r="N3613" s="93">
        <v>3153</v>
      </c>
      <c r="O3613" s="93">
        <v>335</v>
      </c>
      <c r="P3613" s="93">
        <v>2813</v>
      </c>
      <c r="Q3613" s="93">
        <v>3148</v>
      </c>
      <c r="R3613" s="93">
        <v>0</v>
      </c>
      <c r="S3613" s="93">
        <v>5</v>
      </c>
      <c r="T3613" s="93">
        <v>5</v>
      </c>
      <c r="U3613" s="93">
        <v>335</v>
      </c>
      <c r="V3613" s="93">
        <v>2818</v>
      </c>
      <c r="W3613" s="158">
        <v>412891</v>
      </c>
      <c r="X3613" s="158">
        <v>474</v>
      </c>
      <c r="Y3613" s="158">
        <v>413365</v>
      </c>
      <c r="Z3613" s="28">
        <v>1</v>
      </c>
      <c r="AA3613" s="28">
        <v>0.98461538461538467</v>
      </c>
      <c r="AB3613" s="111">
        <v>38</v>
      </c>
      <c r="AC3613" s="28">
        <v>0.26300000000000001</v>
      </c>
      <c r="AD3613" s="28">
        <v>0.10780000000000001</v>
      </c>
      <c r="AE3613" s="139">
        <v>113</v>
      </c>
      <c r="AF3613" s="139">
        <v>15</v>
      </c>
      <c r="AG3613" s="93">
        <v>46</v>
      </c>
      <c r="AH3613" s="93">
        <v>85</v>
      </c>
    </row>
    <row r="3614" spans="1:34">
      <c r="A3614" s="51" t="s">
        <v>176</v>
      </c>
      <c r="B3614" s="14" t="s">
        <v>75</v>
      </c>
      <c r="C3614" s="14" t="s">
        <v>183</v>
      </c>
      <c r="D3614" s="14">
        <v>2017</v>
      </c>
      <c r="E3614" s="14">
        <v>2017</v>
      </c>
      <c r="F3614" s="14" t="s">
        <v>102</v>
      </c>
      <c r="G3614" s="93">
        <v>1654</v>
      </c>
      <c r="H3614" s="93">
        <v>14734</v>
      </c>
      <c r="I3614" s="93">
        <v>3</v>
      </c>
      <c r="J3614" s="93">
        <v>35</v>
      </c>
      <c r="K3614" s="93">
        <v>1657</v>
      </c>
      <c r="L3614" s="93">
        <v>14769</v>
      </c>
      <c r="M3614" s="93">
        <v>16426</v>
      </c>
      <c r="N3614" s="93">
        <v>30825</v>
      </c>
      <c r="O3614" s="93">
        <v>4113</v>
      </c>
      <c r="P3614" s="93">
        <v>26635</v>
      </c>
      <c r="Q3614" s="93">
        <v>30748</v>
      </c>
      <c r="R3614" s="93">
        <v>7</v>
      </c>
      <c r="S3614" s="93">
        <v>70</v>
      </c>
      <c r="T3614" s="93">
        <v>77</v>
      </c>
      <c r="U3614" s="93">
        <v>4120</v>
      </c>
      <c r="V3614" s="93">
        <v>26705</v>
      </c>
      <c r="W3614" s="158">
        <v>4190949</v>
      </c>
      <c r="X3614" s="158">
        <v>10625</v>
      </c>
      <c r="Y3614" s="158">
        <v>4201574</v>
      </c>
      <c r="Z3614" s="28">
        <v>0.84808454425363278</v>
      </c>
      <c r="AA3614" s="28">
        <v>0.91803278688524592</v>
      </c>
      <c r="AB3614" s="111">
        <v>38</v>
      </c>
      <c r="AC3614" s="28">
        <v>0.26300000000000001</v>
      </c>
      <c r="AD3614" s="28">
        <v>0.10780000000000001</v>
      </c>
      <c r="AE3614" s="139">
        <v>1236</v>
      </c>
      <c r="AF3614" s="139">
        <v>472</v>
      </c>
      <c r="AG3614" s="93">
        <v>798</v>
      </c>
      <c r="AH3614" s="93">
        <v>1384</v>
      </c>
    </row>
    <row r="3615" spans="1:34">
      <c r="A3615" s="51" t="s">
        <v>177</v>
      </c>
      <c r="B3615" s="14" t="s">
        <v>75</v>
      </c>
      <c r="C3615" s="14" t="s">
        <v>183</v>
      </c>
      <c r="D3615" s="14">
        <v>2017</v>
      </c>
      <c r="E3615" s="14">
        <v>2017</v>
      </c>
      <c r="F3615" s="14" t="s">
        <v>102</v>
      </c>
      <c r="G3615" s="93">
        <v>192</v>
      </c>
      <c r="H3615" s="93">
        <v>2629</v>
      </c>
      <c r="I3615" s="93">
        <v>0</v>
      </c>
      <c r="J3615" s="93">
        <v>7</v>
      </c>
      <c r="K3615" s="93">
        <v>192</v>
      </c>
      <c r="L3615" s="93">
        <v>2636</v>
      </c>
      <c r="M3615" s="93">
        <v>2828</v>
      </c>
      <c r="N3615" s="93">
        <v>5103</v>
      </c>
      <c r="O3615" s="93">
        <v>515</v>
      </c>
      <c r="P3615" s="93">
        <v>4575</v>
      </c>
      <c r="Q3615" s="93">
        <v>5090</v>
      </c>
      <c r="R3615" s="93">
        <v>0</v>
      </c>
      <c r="S3615" s="93">
        <v>13</v>
      </c>
      <c r="T3615" s="93">
        <v>13</v>
      </c>
      <c r="U3615" s="93">
        <v>515</v>
      </c>
      <c r="V3615" s="93">
        <v>4588</v>
      </c>
      <c r="W3615" s="158">
        <v>672046</v>
      </c>
      <c r="X3615" s="158">
        <v>1512</v>
      </c>
      <c r="Y3615" s="158">
        <v>673558</v>
      </c>
      <c r="Z3615" s="28">
        <v>0.94545454545454544</v>
      </c>
      <c r="AA3615" s="28">
        <v>0.84761904761904761</v>
      </c>
      <c r="AB3615" s="111">
        <v>38</v>
      </c>
      <c r="AC3615" s="28">
        <v>0.26300000000000001</v>
      </c>
      <c r="AD3615" s="28">
        <v>0.10780000000000001</v>
      </c>
      <c r="AE3615" s="139">
        <v>186</v>
      </c>
      <c r="AF3615" s="139">
        <v>29</v>
      </c>
      <c r="AG3615" s="93">
        <v>66</v>
      </c>
      <c r="AH3615" s="93">
        <v>124</v>
      </c>
    </row>
    <row r="3616" spans="1:34">
      <c r="A3616" s="51" t="s">
        <v>178</v>
      </c>
      <c r="B3616" s="14" t="s">
        <v>75</v>
      </c>
      <c r="C3616" s="14" t="s">
        <v>183</v>
      </c>
      <c r="D3616" s="14">
        <v>2017</v>
      </c>
      <c r="E3616" s="14">
        <v>2017</v>
      </c>
      <c r="F3616" s="14" t="s">
        <v>102</v>
      </c>
      <c r="G3616" s="93">
        <v>82</v>
      </c>
      <c r="H3616" s="93">
        <v>596</v>
      </c>
      <c r="I3616" s="93">
        <v>0</v>
      </c>
      <c r="J3616" s="93">
        <v>2</v>
      </c>
      <c r="K3616" s="93">
        <v>82</v>
      </c>
      <c r="L3616" s="93">
        <v>598</v>
      </c>
      <c r="M3616" s="93">
        <v>680</v>
      </c>
      <c r="N3616" s="93">
        <v>1609</v>
      </c>
      <c r="O3616" s="93">
        <v>213</v>
      </c>
      <c r="P3616" s="93">
        <v>1392</v>
      </c>
      <c r="Q3616" s="93">
        <v>1605</v>
      </c>
      <c r="R3616" s="93">
        <v>1</v>
      </c>
      <c r="S3616" s="93">
        <v>3</v>
      </c>
      <c r="T3616" s="93">
        <v>4</v>
      </c>
      <c r="U3616" s="93">
        <v>214</v>
      </c>
      <c r="V3616" s="93">
        <v>1395</v>
      </c>
      <c r="W3616" s="158">
        <v>200770</v>
      </c>
      <c r="X3616" s="158">
        <v>340</v>
      </c>
      <c r="Y3616" s="158">
        <v>201110</v>
      </c>
      <c r="Z3616" s="28">
        <v>0.9555555555555556</v>
      </c>
      <c r="AA3616" s="28">
        <v>0.92592592592592593</v>
      </c>
      <c r="AB3616" s="111">
        <v>38</v>
      </c>
      <c r="AC3616" s="28">
        <v>0.26300000000000001</v>
      </c>
      <c r="AD3616" s="28">
        <v>0.10780000000000001</v>
      </c>
      <c r="AE3616" s="139">
        <v>54</v>
      </c>
      <c r="AF3616" s="139">
        <v>5</v>
      </c>
      <c r="AG3616" s="93">
        <v>114</v>
      </c>
      <c r="AH3616" s="93">
        <v>259</v>
      </c>
    </row>
    <row r="3617" spans="1:34">
      <c r="A3617" s="51" t="s">
        <v>179</v>
      </c>
      <c r="B3617" s="14" t="s">
        <v>74</v>
      </c>
      <c r="C3617" s="14" t="s">
        <v>183</v>
      </c>
      <c r="D3617" s="14">
        <v>2017</v>
      </c>
      <c r="E3617" s="14">
        <v>2017</v>
      </c>
      <c r="F3617" s="14" t="s">
        <v>102</v>
      </c>
      <c r="G3617" s="93">
        <v>3933</v>
      </c>
      <c r="H3617" s="93">
        <v>27214</v>
      </c>
      <c r="I3617" s="93">
        <v>42</v>
      </c>
      <c r="J3617" s="93">
        <v>266</v>
      </c>
      <c r="K3617" s="93">
        <v>3975</v>
      </c>
      <c r="L3617" s="93">
        <v>27480</v>
      </c>
      <c r="M3617" s="93">
        <v>31455</v>
      </c>
      <c r="N3617" s="93">
        <v>63385</v>
      </c>
      <c r="O3617" s="93">
        <v>9223</v>
      </c>
      <c r="P3617" s="93">
        <v>53332</v>
      </c>
      <c r="Q3617" s="93">
        <v>62555</v>
      </c>
      <c r="R3617" s="93">
        <v>162</v>
      </c>
      <c r="S3617" s="93">
        <v>668</v>
      </c>
      <c r="T3617" s="93">
        <v>830</v>
      </c>
      <c r="U3617" s="93">
        <v>9385</v>
      </c>
      <c r="V3617" s="93">
        <v>54000</v>
      </c>
      <c r="W3617" s="158">
        <v>8875815</v>
      </c>
      <c r="X3617" s="158">
        <v>84447</v>
      </c>
      <c r="Y3617" s="158">
        <v>8960262</v>
      </c>
      <c r="Z3617" s="28">
        <v>0.97105508870214752</v>
      </c>
      <c r="AA3617" s="28">
        <v>0.875</v>
      </c>
      <c r="AB3617" s="111">
        <v>8</v>
      </c>
      <c r="AC3617" s="28">
        <v>0.375</v>
      </c>
      <c r="AD3617" s="28">
        <v>6.3600000000000004E-2</v>
      </c>
      <c r="AE3617" s="139">
        <v>2053</v>
      </c>
      <c r="AF3617" s="139">
        <v>492</v>
      </c>
      <c r="AG3617" s="93">
        <v>4642</v>
      </c>
      <c r="AH3617" s="93">
        <v>9462</v>
      </c>
    </row>
    <row r="3618" spans="1:34">
      <c r="A3618" s="51" t="s">
        <v>180</v>
      </c>
      <c r="B3618" s="14" t="s">
        <v>75</v>
      </c>
      <c r="C3618" s="14" t="s">
        <v>183</v>
      </c>
      <c r="D3618" s="14">
        <v>2017</v>
      </c>
      <c r="E3618" s="14">
        <v>2017</v>
      </c>
      <c r="F3618" s="14" t="s">
        <v>102</v>
      </c>
      <c r="G3618" s="93">
        <v>374</v>
      </c>
      <c r="H3618" s="93">
        <v>2174</v>
      </c>
      <c r="I3618" s="93">
        <v>0</v>
      </c>
      <c r="J3618" s="93">
        <v>1</v>
      </c>
      <c r="K3618" s="93">
        <v>374</v>
      </c>
      <c r="L3618" s="93">
        <v>2175</v>
      </c>
      <c r="M3618" s="93">
        <v>2549</v>
      </c>
      <c r="N3618" s="93">
        <v>5231</v>
      </c>
      <c r="O3618" s="93">
        <v>1098</v>
      </c>
      <c r="P3618" s="93">
        <v>4131</v>
      </c>
      <c r="Q3618" s="93">
        <v>5229</v>
      </c>
      <c r="R3618" s="93">
        <v>1</v>
      </c>
      <c r="S3618" s="93">
        <v>1</v>
      </c>
      <c r="T3618" s="93">
        <v>2</v>
      </c>
      <c r="U3618" s="93">
        <v>1099</v>
      </c>
      <c r="V3618" s="93">
        <v>4132</v>
      </c>
      <c r="W3618" s="158">
        <v>687616</v>
      </c>
      <c r="X3618" s="158">
        <v>284</v>
      </c>
      <c r="Y3618" s="158">
        <v>687900</v>
      </c>
      <c r="Z3618" s="28">
        <v>0.99056603773584906</v>
      </c>
      <c r="AA3618" s="28">
        <v>0.90123456790123457</v>
      </c>
      <c r="AB3618" s="111">
        <v>38</v>
      </c>
      <c r="AC3618" s="28">
        <v>0.26300000000000001</v>
      </c>
      <c r="AD3618" s="28">
        <v>0.10780000000000001</v>
      </c>
      <c r="AE3618" s="139">
        <v>173</v>
      </c>
      <c r="AF3618" s="139">
        <v>7</v>
      </c>
      <c r="AG3618" s="93">
        <v>104</v>
      </c>
      <c r="AH3618" s="93">
        <v>195</v>
      </c>
    </row>
    <row r="3619" spans="1:34">
      <c r="A3619" s="51" t="s">
        <v>181</v>
      </c>
      <c r="B3619" s="14" t="s">
        <v>75</v>
      </c>
      <c r="C3619" s="14" t="s">
        <v>183</v>
      </c>
      <c r="D3619" s="14">
        <v>2017</v>
      </c>
      <c r="E3619" s="14">
        <v>2017</v>
      </c>
      <c r="F3619" s="14" t="s">
        <v>102</v>
      </c>
      <c r="G3619" s="93">
        <v>526</v>
      </c>
      <c r="H3619" s="93">
        <v>6353</v>
      </c>
      <c r="I3619" s="93">
        <v>1</v>
      </c>
      <c r="J3619" s="93">
        <v>19</v>
      </c>
      <c r="K3619" s="93">
        <v>527</v>
      </c>
      <c r="L3619" s="93">
        <v>6372</v>
      </c>
      <c r="M3619" s="93">
        <v>6899</v>
      </c>
      <c r="N3619" s="93">
        <v>12324</v>
      </c>
      <c r="O3619" s="93">
        <v>1284</v>
      </c>
      <c r="P3619" s="93">
        <v>10989</v>
      </c>
      <c r="Q3619" s="93">
        <v>12273</v>
      </c>
      <c r="R3619" s="93">
        <v>1</v>
      </c>
      <c r="S3619" s="93">
        <v>50</v>
      </c>
      <c r="T3619" s="93">
        <v>51</v>
      </c>
      <c r="U3619" s="93">
        <v>1285</v>
      </c>
      <c r="V3619" s="93">
        <v>11039</v>
      </c>
      <c r="W3619" s="158">
        <v>1634090</v>
      </c>
      <c r="X3619" s="158">
        <v>4379</v>
      </c>
      <c r="Y3619" s="158">
        <v>1638469</v>
      </c>
      <c r="Z3619" s="28">
        <v>0.99088145896656532</v>
      </c>
      <c r="AA3619" s="28">
        <v>0.9874476987447699</v>
      </c>
      <c r="AB3619" s="111">
        <v>38</v>
      </c>
      <c r="AC3619" s="28">
        <v>0.26300000000000001</v>
      </c>
      <c r="AD3619" s="28">
        <v>0.10780000000000001</v>
      </c>
      <c r="AE3619" s="139">
        <v>511</v>
      </c>
      <c r="AF3619" s="139">
        <v>103</v>
      </c>
      <c r="AG3619" s="93">
        <v>358</v>
      </c>
      <c r="AH3619" s="93">
        <v>726</v>
      </c>
    </row>
    <row r="3620" spans="1:34">
      <c r="A3620" s="13" t="s">
        <v>123</v>
      </c>
      <c r="B3620" s="14" t="s">
        <v>74</v>
      </c>
      <c r="C3620" s="14" t="s">
        <v>183</v>
      </c>
      <c r="D3620" s="14">
        <v>2017</v>
      </c>
      <c r="E3620" s="14">
        <v>2017</v>
      </c>
      <c r="F3620" s="14" t="s">
        <v>102</v>
      </c>
      <c r="G3620" s="93">
        <v>13042</v>
      </c>
      <c r="H3620" s="93">
        <v>85489</v>
      </c>
      <c r="I3620" s="93">
        <v>88</v>
      </c>
      <c r="J3620" s="93">
        <v>471</v>
      </c>
      <c r="K3620" s="93">
        <v>13130</v>
      </c>
      <c r="L3620" s="93">
        <v>85960</v>
      </c>
      <c r="M3620" s="93">
        <v>99090</v>
      </c>
      <c r="N3620" s="93">
        <v>229528</v>
      </c>
      <c r="O3620" s="93">
        <v>35611</v>
      </c>
      <c r="P3620" s="93">
        <v>192436</v>
      </c>
      <c r="Q3620" s="93">
        <v>228047</v>
      </c>
      <c r="R3620" s="93">
        <v>293</v>
      </c>
      <c r="S3620" s="93">
        <v>1188</v>
      </c>
      <c r="T3620" s="93">
        <v>1481</v>
      </c>
      <c r="U3620" s="93">
        <v>35904</v>
      </c>
      <c r="V3620" s="93">
        <v>193624</v>
      </c>
      <c r="W3620" s="158">
        <v>30565821</v>
      </c>
      <c r="X3620" s="158">
        <v>163743</v>
      </c>
      <c r="Y3620" s="158">
        <v>30729564</v>
      </c>
      <c r="Z3620" s="28">
        <v>0.95607763023493364</v>
      </c>
      <c r="AA3620" s="28">
        <v>0.96197991391678628</v>
      </c>
      <c r="AB3620" s="111">
        <v>20</v>
      </c>
      <c r="AC3620" s="28">
        <v>0.55000000000000004</v>
      </c>
      <c r="AD3620" s="28">
        <v>4.36E-2</v>
      </c>
      <c r="AE3620" s="139">
        <v>4371</v>
      </c>
      <c r="AF3620" s="139">
        <v>1531</v>
      </c>
      <c r="AG3620" s="93">
        <v>13281</v>
      </c>
      <c r="AH3620" s="93">
        <v>29993</v>
      </c>
    </row>
    <row r="3621" spans="1:34">
      <c r="A3621" s="13" t="s">
        <v>124</v>
      </c>
      <c r="B3621" s="14" t="s">
        <v>75</v>
      </c>
      <c r="C3621" s="14" t="s">
        <v>183</v>
      </c>
      <c r="D3621" s="14">
        <v>2017</v>
      </c>
      <c r="E3621" s="14">
        <v>2017</v>
      </c>
      <c r="F3621" s="14" t="s">
        <v>102</v>
      </c>
      <c r="G3621" s="93">
        <v>216</v>
      </c>
      <c r="H3621" s="93">
        <v>1315</v>
      </c>
      <c r="I3621" s="93">
        <v>0</v>
      </c>
      <c r="J3621" s="93">
        <v>2</v>
      </c>
      <c r="K3621" s="93">
        <v>216</v>
      </c>
      <c r="L3621" s="93">
        <v>1317</v>
      </c>
      <c r="M3621" s="93">
        <v>1533</v>
      </c>
      <c r="N3621" s="93">
        <v>3559</v>
      </c>
      <c r="O3621" s="93">
        <v>580</v>
      </c>
      <c r="P3621" s="93">
        <v>2970</v>
      </c>
      <c r="Q3621" s="93">
        <v>3550</v>
      </c>
      <c r="R3621" s="93">
        <v>1</v>
      </c>
      <c r="S3621" s="93">
        <v>8</v>
      </c>
      <c r="T3621" s="93">
        <v>9</v>
      </c>
      <c r="U3621" s="93">
        <v>581</v>
      </c>
      <c r="V3621" s="93">
        <v>2978</v>
      </c>
      <c r="W3621" s="158">
        <v>438741</v>
      </c>
      <c r="X3621" s="158">
        <v>772</v>
      </c>
      <c r="Y3621" s="158">
        <v>439513</v>
      </c>
      <c r="Z3621" s="28">
        <v>0.97101449275362317</v>
      </c>
      <c r="AA3621" s="28">
        <v>0.98148148148148151</v>
      </c>
      <c r="AB3621" s="111">
        <v>38</v>
      </c>
      <c r="AC3621" s="28">
        <v>0.26300000000000001</v>
      </c>
      <c r="AD3621" s="28">
        <v>0.10780000000000001</v>
      </c>
      <c r="AE3621" s="139">
        <v>115</v>
      </c>
      <c r="AF3621" s="139">
        <v>15</v>
      </c>
      <c r="AG3621" s="93">
        <v>191</v>
      </c>
      <c r="AH3621" s="93">
        <v>414</v>
      </c>
    </row>
    <row r="3622" spans="1:34">
      <c r="A3622" s="13" t="s">
        <v>125</v>
      </c>
      <c r="B3622" s="14" t="s">
        <v>75</v>
      </c>
      <c r="C3622" s="14" t="s">
        <v>183</v>
      </c>
      <c r="D3622" s="14">
        <v>2017</v>
      </c>
      <c r="E3622" s="14">
        <v>2017</v>
      </c>
      <c r="F3622" s="14" t="s">
        <v>102</v>
      </c>
      <c r="G3622" s="93">
        <v>858</v>
      </c>
      <c r="H3622" s="93">
        <v>11379</v>
      </c>
      <c r="I3622" s="93">
        <v>1</v>
      </c>
      <c r="J3622" s="93">
        <v>13</v>
      </c>
      <c r="K3622" s="93">
        <v>859</v>
      </c>
      <c r="L3622" s="93">
        <v>11392</v>
      </c>
      <c r="M3622" s="93">
        <v>12251</v>
      </c>
      <c r="N3622" s="93">
        <v>20676</v>
      </c>
      <c r="O3622" s="93">
        <v>2151</v>
      </c>
      <c r="P3622" s="93">
        <v>18485</v>
      </c>
      <c r="Q3622" s="93">
        <v>20636</v>
      </c>
      <c r="R3622" s="93">
        <v>3</v>
      </c>
      <c r="S3622" s="93">
        <v>37</v>
      </c>
      <c r="T3622" s="93">
        <v>40</v>
      </c>
      <c r="U3622" s="93">
        <v>2154</v>
      </c>
      <c r="V3622" s="93">
        <v>18522</v>
      </c>
      <c r="W3622" s="158">
        <v>2886755</v>
      </c>
      <c r="X3622" s="158">
        <v>5094</v>
      </c>
      <c r="Y3622" s="158">
        <v>2891849</v>
      </c>
      <c r="Z3622" s="28">
        <v>0.98492462311557794</v>
      </c>
      <c r="AA3622" s="28">
        <v>0.98048780487804876</v>
      </c>
      <c r="AB3622" s="111">
        <v>38</v>
      </c>
      <c r="AC3622" s="28">
        <v>0.26300000000000001</v>
      </c>
      <c r="AD3622" s="28">
        <v>0.10780000000000001</v>
      </c>
      <c r="AE3622" s="139">
        <v>949</v>
      </c>
      <c r="AF3622" s="139">
        <v>194</v>
      </c>
      <c r="AG3622" s="93">
        <v>540</v>
      </c>
      <c r="AH3622" s="93">
        <v>1049</v>
      </c>
    </row>
    <row r="3623" spans="1:34">
      <c r="A3623" s="13" t="s">
        <v>126</v>
      </c>
      <c r="B3623" s="14" t="s">
        <v>75</v>
      </c>
      <c r="C3623" s="14" t="s">
        <v>183</v>
      </c>
      <c r="D3623" s="14">
        <v>2017</v>
      </c>
      <c r="E3623" s="14">
        <v>2017</v>
      </c>
      <c r="F3623" s="14" t="s">
        <v>102</v>
      </c>
      <c r="G3623" s="93">
        <v>2276</v>
      </c>
      <c r="H3623" s="93">
        <v>14827</v>
      </c>
      <c r="I3623" s="93">
        <v>13</v>
      </c>
      <c r="J3623" s="93">
        <v>140</v>
      </c>
      <c r="K3623" s="93">
        <v>2289</v>
      </c>
      <c r="L3623" s="93">
        <v>14967</v>
      </c>
      <c r="M3623" s="93">
        <v>17256</v>
      </c>
      <c r="N3623" s="93">
        <v>41932</v>
      </c>
      <c r="O3623" s="93">
        <v>6438</v>
      </c>
      <c r="P3623" s="93">
        <v>35054</v>
      </c>
      <c r="Q3623" s="93">
        <v>41492</v>
      </c>
      <c r="R3623" s="93">
        <v>36</v>
      </c>
      <c r="S3623" s="93">
        <v>404</v>
      </c>
      <c r="T3623" s="93">
        <v>440</v>
      </c>
      <c r="U3623" s="93">
        <v>6474</v>
      </c>
      <c r="V3623" s="93">
        <v>35458</v>
      </c>
      <c r="W3623" s="158">
        <v>5206365</v>
      </c>
      <c r="X3623" s="158">
        <v>43148</v>
      </c>
      <c r="Y3623" s="158">
        <v>5249513</v>
      </c>
      <c r="Z3623" s="28">
        <v>0.98070739549839225</v>
      </c>
      <c r="AA3623" s="28">
        <v>0.93150684931506844</v>
      </c>
      <c r="AB3623" s="111">
        <v>38</v>
      </c>
      <c r="AC3623" s="28">
        <v>0.26300000000000001</v>
      </c>
      <c r="AD3623" s="28">
        <v>0.10780000000000001</v>
      </c>
      <c r="AE3623" s="139">
        <v>905</v>
      </c>
      <c r="AF3623" s="139">
        <v>106</v>
      </c>
      <c r="AG3623" s="93">
        <v>878</v>
      </c>
      <c r="AH3623" s="93">
        <v>1733</v>
      </c>
    </row>
    <row r="3624" spans="1:34">
      <c r="A3624" s="13" t="s">
        <v>127</v>
      </c>
      <c r="B3624" s="14" t="s">
        <v>75</v>
      </c>
      <c r="C3624" s="14" t="s">
        <v>183</v>
      </c>
      <c r="D3624" s="14">
        <v>2017</v>
      </c>
      <c r="E3624" s="14">
        <v>2017</v>
      </c>
      <c r="F3624" s="14" t="s">
        <v>102</v>
      </c>
      <c r="G3624" s="93">
        <v>92</v>
      </c>
      <c r="H3624" s="93">
        <v>919</v>
      </c>
      <c r="I3624" s="93">
        <v>0</v>
      </c>
      <c r="J3624" s="93">
        <v>4</v>
      </c>
      <c r="K3624" s="93">
        <v>92</v>
      </c>
      <c r="L3624" s="93">
        <v>923</v>
      </c>
      <c r="M3624" s="93">
        <v>1015</v>
      </c>
      <c r="N3624" s="93">
        <v>1911</v>
      </c>
      <c r="O3624" s="93">
        <v>244</v>
      </c>
      <c r="P3624" s="93">
        <v>1660</v>
      </c>
      <c r="Q3624" s="93">
        <v>1904</v>
      </c>
      <c r="R3624" s="93">
        <v>0</v>
      </c>
      <c r="S3624" s="93">
        <v>7</v>
      </c>
      <c r="T3624" s="93">
        <v>7</v>
      </c>
      <c r="U3624" s="93">
        <v>244</v>
      </c>
      <c r="V3624" s="93">
        <v>1667</v>
      </c>
      <c r="W3624" s="158">
        <v>247403</v>
      </c>
      <c r="X3624" s="158">
        <v>518</v>
      </c>
      <c r="Y3624" s="158">
        <v>247921</v>
      </c>
      <c r="Z3624" s="28">
        <v>1</v>
      </c>
      <c r="AA3624" s="28">
        <v>0.9285714285714286</v>
      </c>
      <c r="AB3624" s="111">
        <v>38</v>
      </c>
      <c r="AC3624" s="28">
        <v>0.26300000000000001</v>
      </c>
      <c r="AD3624" s="28">
        <v>0.10780000000000001</v>
      </c>
      <c r="AE3624" s="139">
        <v>65</v>
      </c>
      <c r="AF3624" s="139">
        <v>6</v>
      </c>
      <c r="AG3624" s="93">
        <v>62</v>
      </c>
      <c r="AH3624" s="93">
        <v>131</v>
      </c>
    </row>
    <row r="3625" spans="1:34">
      <c r="A3625" s="13" t="s">
        <v>128</v>
      </c>
      <c r="B3625" s="14" t="s">
        <v>75</v>
      </c>
      <c r="C3625" s="14" t="s">
        <v>183</v>
      </c>
      <c r="D3625" s="14">
        <v>2017</v>
      </c>
      <c r="E3625" s="14">
        <v>2017</v>
      </c>
      <c r="F3625" s="14" t="s">
        <v>102</v>
      </c>
      <c r="G3625" s="93">
        <v>10026</v>
      </c>
      <c r="H3625" s="93">
        <v>59057</v>
      </c>
      <c r="I3625" s="93">
        <v>15</v>
      </c>
      <c r="J3625" s="93">
        <v>401</v>
      </c>
      <c r="K3625" s="93">
        <v>10041</v>
      </c>
      <c r="L3625" s="93">
        <v>59458</v>
      </c>
      <c r="M3625" s="93">
        <v>69499</v>
      </c>
      <c r="N3625" s="93">
        <v>162214</v>
      </c>
      <c r="O3625" s="93">
        <v>26862</v>
      </c>
      <c r="P3625" s="93">
        <v>134351</v>
      </c>
      <c r="Q3625" s="93">
        <v>161213</v>
      </c>
      <c r="R3625" s="93">
        <v>59</v>
      </c>
      <c r="S3625" s="93">
        <v>942</v>
      </c>
      <c r="T3625" s="93">
        <v>1001</v>
      </c>
      <c r="U3625" s="93">
        <v>26921</v>
      </c>
      <c r="V3625" s="93">
        <v>135293</v>
      </c>
      <c r="W3625" s="158">
        <v>21461304</v>
      </c>
      <c r="X3625" s="158">
        <v>132624</v>
      </c>
      <c r="Y3625" s="158">
        <v>21593928</v>
      </c>
      <c r="Z3625" s="28">
        <v>0.97956959956415146</v>
      </c>
      <c r="AA3625" s="28">
        <v>0.91021530004580853</v>
      </c>
      <c r="AB3625" s="111">
        <v>12</v>
      </c>
      <c r="AC3625" s="28">
        <v>0.33300000000000002</v>
      </c>
      <c r="AD3625" s="28">
        <v>3.09E-2</v>
      </c>
      <c r="AE3625" s="139">
        <v>4852</v>
      </c>
      <c r="AF3625" s="139">
        <v>1282</v>
      </c>
      <c r="AG3625" s="93">
        <v>10047</v>
      </c>
      <c r="AH3625" s="93">
        <v>23268</v>
      </c>
    </row>
    <row r="3626" spans="1:34">
      <c r="A3626" s="13" t="s">
        <v>129</v>
      </c>
      <c r="B3626" s="14" t="s">
        <v>75</v>
      </c>
      <c r="C3626" s="14" t="s">
        <v>183</v>
      </c>
      <c r="D3626" s="14">
        <v>2017</v>
      </c>
      <c r="E3626" s="14">
        <v>2017</v>
      </c>
      <c r="F3626" s="14" t="s">
        <v>102</v>
      </c>
      <c r="G3626" s="93">
        <v>1538</v>
      </c>
      <c r="H3626" s="93">
        <v>9151</v>
      </c>
      <c r="I3626" s="93">
        <v>6</v>
      </c>
      <c r="J3626" s="93">
        <v>60</v>
      </c>
      <c r="K3626" s="93">
        <v>1544</v>
      </c>
      <c r="L3626" s="93">
        <v>9211</v>
      </c>
      <c r="M3626" s="93">
        <v>10755</v>
      </c>
      <c r="N3626" s="93">
        <v>24610</v>
      </c>
      <c r="O3626" s="93">
        <v>4237</v>
      </c>
      <c r="P3626" s="93">
        <v>20182</v>
      </c>
      <c r="Q3626" s="93">
        <v>24419</v>
      </c>
      <c r="R3626" s="93">
        <v>21</v>
      </c>
      <c r="S3626" s="93">
        <v>170</v>
      </c>
      <c r="T3626" s="93">
        <v>191</v>
      </c>
      <c r="U3626" s="93">
        <v>4258</v>
      </c>
      <c r="V3626" s="93">
        <v>20352</v>
      </c>
      <c r="W3626" s="158">
        <v>3128065</v>
      </c>
      <c r="X3626" s="158">
        <v>19500</v>
      </c>
      <c r="Y3626" s="158">
        <v>3147565</v>
      </c>
      <c r="Z3626" s="28">
        <v>0.99240986717267554</v>
      </c>
      <c r="AA3626" s="28">
        <v>0.93290734824281152</v>
      </c>
      <c r="AB3626" s="111">
        <v>38</v>
      </c>
      <c r="AC3626" s="28">
        <v>0.26300000000000001</v>
      </c>
      <c r="AD3626" s="28">
        <v>0.10780000000000001</v>
      </c>
      <c r="AE3626" s="139">
        <v>726</v>
      </c>
      <c r="AF3626" s="139">
        <v>122</v>
      </c>
      <c r="AG3626" s="93">
        <v>1308</v>
      </c>
      <c r="AH3626" s="93">
        <v>2993</v>
      </c>
    </row>
    <row r="3627" spans="1:34">
      <c r="A3627" s="13" t="s">
        <v>130</v>
      </c>
      <c r="B3627" s="14" t="s">
        <v>75</v>
      </c>
      <c r="C3627" s="14" t="s">
        <v>183</v>
      </c>
      <c r="D3627" s="14">
        <v>2017</v>
      </c>
      <c r="E3627" s="14">
        <v>2017</v>
      </c>
      <c r="F3627" s="14" t="s">
        <v>102</v>
      </c>
      <c r="G3627" s="93">
        <v>588</v>
      </c>
      <c r="H3627" s="93">
        <v>5847</v>
      </c>
      <c r="I3627" s="93">
        <v>2</v>
      </c>
      <c r="J3627" s="93">
        <v>13</v>
      </c>
      <c r="K3627" s="93">
        <v>590</v>
      </c>
      <c r="L3627" s="93">
        <v>5860</v>
      </c>
      <c r="M3627" s="93">
        <v>6450</v>
      </c>
      <c r="N3627" s="93">
        <v>12153</v>
      </c>
      <c r="O3627" s="93">
        <v>1524</v>
      </c>
      <c r="P3627" s="93">
        <v>10588</v>
      </c>
      <c r="Q3627" s="93">
        <v>12112</v>
      </c>
      <c r="R3627" s="93">
        <v>7</v>
      </c>
      <c r="S3627" s="93">
        <v>34</v>
      </c>
      <c r="T3627" s="93">
        <v>41</v>
      </c>
      <c r="U3627" s="93">
        <v>1531</v>
      </c>
      <c r="V3627" s="93">
        <v>10622</v>
      </c>
      <c r="W3627" s="158">
        <v>1633104</v>
      </c>
      <c r="X3627" s="158">
        <v>4521</v>
      </c>
      <c r="Y3627" s="158">
        <v>1637625</v>
      </c>
      <c r="Z3627" s="28">
        <v>0.96842105263157896</v>
      </c>
      <c r="AA3627" s="28">
        <v>0.92893401015228427</v>
      </c>
      <c r="AB3627" s="111">
        <v>38</v>
      </c>
      <c r="AC3627" s="28">
        <v>0.26300000000000001</v>
      </c>
      <c r="AD3627" s="28">
        <v>0.10780000000000001</v>
      </c>
      <c r="AE3627" s="139">
        <v>395</v>
      </c>
      <c r="AF3627" s="139">
        <v>59</v>
      </c>
      <c r="AG3627" s="93">
        <v>394</v>
      </c>
      <c r="AH3627" s="93">
        <v>806</v>
      </c>
    </row>
    <row r="3628" spans="1:34">
      <c r="A3628" s="13" t="s">
        <v>131</v>
      </c>
      <c r="B3628" s="14" t="s">
        <v>75</v>
      </c>
      <c r="C3628" s="14" t="s">
        <v>183</v>
      </c>
      <c r="D3628" s="14">
        <v>2017</v>
      </c>
      <c r="E3628" s="14">
        <v>2017</v>
      </c>
      <c r="F3628" s="14" t="s">
        <v>102</v>
      </c>
      <c r="G3628" s="93">
        <v>244</v>
      </c>
      <c r="H3628" s="93">
        <v>1333</v>
      </c>
      <c r="I3628" s="93">
        <v>0</v>
      </c>
      <c r="J3628" s="93">
        <v>1</v>
      </c>
      <c r="K3628" s="93">
        <v>244</v>
      </c>
      <c r="L3628" s="93">
        <v>1334</v>
      </c>
      <c r="M3628" s="93">
        <v>1578</v>
      </c>
      <c r="N3628" s="93">
        <v>3100</v>
      </c>
      <c r="O3628" s="93">
        <v>667</v>
      </c>
      <c r="P3628" s="93">
        <v>2428</v>
      </c>
      <c r="Q3628" s="93">
        <v>3095</v>
      </c>
      <c r="R3628" s="93">
        <v>1</v>
      </c>
      <c r="S3628" s="93">
        <v>4</v>
      </c>
      <c r="T3628" s="93">
        <v>5</v>
      </c>
      <c r="U3628" s="93">
        <v>668</v>
      </c>
      <c r="V3628" s="93">
        <v>2432</v>
      </c>
      <c r="W3628" s="158">
        <v>430455</v>
      </c>
      <c r="X3628" s="158">
        <v>466</v>
      </c>
      <c r="Y3628" s="158">
        <v>430921</v>
      </c>
      <c r="Z3628" s="28">
        <v>0.93548387096774199</v>
      </c>
      <c r="AA3628" s="28">
        <v>0.84090909090909094</v>
      </c>
      <c r="AB3628" s="111">
        <v>38</v>
      </c>
      <c r="AC3628" s="28">
        <v>0.26300000000000001</v>
      </c>
      <c r="AD3628" s="28">
        <v>0.10780000000000001</v>
      </c>
      <c r="AE3628" s="139">
        <v>79</v>
      </c>
      <c r="AF3628" s="139">
        <v>4</v>
      </c>
      <c r="AG3628" s="93">
        <v>82</v>
      </c>
      <c r="AH3628" s="93">
        <v>153</v>
      </c>
    </row>
    <row r="3629" spans="1:34">
      <c r="A3629" s="13" t="s">
        <v>132</v>
      </c>
      <c r="B3629" s="14" t="s">
        <v>76</v>
      </c>
      <c r="C3629" s="14" t="s">
        <v>183</v>
      </c>
      <c r="D3629" s="14">
        <v>2017</v>
      </c>
      <c r="E3629" s="14">
        <v>2017</v>
      </c>
      <c r="F3629" s="14" t="s">
        <v>102</v>
      </c>
      <c r="G3629" s="93">
        <v>84706</v>
      </c>
      <c r="H3629" s="93">
        <v>442776</v>
      </c>
      <c r="I3629" s="93">
        <v>1137</v>
      </c>
      <c r="J3629" s="93">
        <v>5074</v>
      </c>
      <c r="K3629" s="93">
        <v>85843</v>
      </c>
      <c r="L3629" s="93">
        <v>447850</v>
      </c>
      <c r="M3629" s="93">
        <v>533693</v>
      </c>
      <c r="N3629" s="93">
        <v>1080363</v>
      </c>
      <c r="O3629" s="93">
        <v>208199</v>
      </c>
      <c r="P3629" s="93">
        <v>858070</v>
      </c>
      <c r="Q3629" s="93">
        <v>1066269</v>
      </c>
      <c r="R3629" s="93">
        <v>3381</v>
      </c>
      <c r="S3629" s="93">
        <v>10713</v>
      </c>
      <c r="T3629" s="93">
        <v>14094</v>
      </c>
      <c r="U3629" s="93">
        <v>211580</v>
      </c>
      <c r="V3629" s="93">
        <v>868783</v>
      </c>
      <c r="W3629" s="158">
        <v>153567552</v>
      </c>
      <c r="X3629" s="158">
        <v>1757942</v>
      </c>
      <c r="Y3629" s="158">
        <v>155325494</v>
      </c>
      <c r="Z3629" s="28">
        <v>0.98329935706445037</v>
      </c>
      <c r="AA3629" s="28">
        <v>0.89260246791095676</v>
      </c>
      <c r="AB3629" s="111">
        <v>156</v>
      </c>
      <c r="AC3629" s="28">
        <v>0.47399999999999998</v>
      </c>
      <c r="AD3629" s="28">
        <v>0.1222</v>
      </c>
      <c r="AE3629" s="139">
        <v>29023</v>
      </c>
      <c r="AF3629" s="139">
        <v>5497</v>
      </c>
      <c r="AG3629" s="93">
        <v>94342</v>
      </c>
      <c r="AH3629" s="93">
        <v>195408</v>
      </c>
    </row>
    <row r="3630" spans="1:34">
      <c r="A3630" s="13" t="s">
        <v>133</v>
      </c>
      <c r="B3630" s="14" t="s">
        <v>75</v>
      </c>
      <c r="C3630" s="14" t="s">
        <v>183</v>
      </c>
      <c r="D3630" s="14">
        <v>2017</v>
      </c>
      <c r="E3630" s="14">
        <v>2017</v>
      </c>
      <c r="F3630" s="14" t="s">
        <v>102</v>
      </c>
      <c r="G3630" s="93">
        <v>1805</v>
      </c>
      <c r="H3630" s="93">
        <v>9921</v>
      </c>
      <c r="I3630" s="93">
        <v>5</v>
      </c>
      <c r="J3630" s="93">
        <v>25</v>
      </c>
      <c r="K3630" s="93">
        <v>1810</v>
      </c>
      <c r="L3630" s="93">
        <v>9946</v>
      </c>
      <c r="M3630" s="93">
        <v>11756</v>
      </c>
      <c r="N3630" s="93">
        <v>28700</v>
      </c>
      <c r="O3630" s="93">
        <v>4940</v>
      </c>
      <c r="P3630" s="93">
        <v>23662</v>
      </c>
      <c r="Q3630" s="93">
        <v>28602</v>
      </c>
      <c r="R3630" s="93">
        <v>16</v>
      </c>
      <c r="S3630" s="93">
        <v>82</v>
      </c>
      <c r="T3630" s="93">
        <v>98</v>
      </c>
      <c r="U3630" s="93">
        <v>4956</v>
      </c>
      <c r="V3630" s="93">
        <v>23744</v>
      </c>
      <c r="W3630" s="158">
        <v>3747785</v>
      </c>
      <c r="X3630" s="158">
        <v>9438</v>
      </c>
      <c r="Y3630" s="158">
        <v>3757223</v>
      </c>
      <c r="Z3630" s="28">
        <v>0.97663551401869164</v>
      </c>
      <c r="AA3630" s="28">
        <v>0.94716981132075473</v>
      </c>
      <c r="AB3630" s="111">
        <v>38</v>
      </c>
      <c r="AC3630" s="28">
        <v>0.26300000000000001</v>
      </c>
      <c r="AD3630" s="28">
        <v>0.10780000000000001</v>
      </c>
      <c r="AE3630" s="139">
        <v>586</v>
      </c>
      <c r="AF3630" s="139">
        <v>84</v>
      </c>
      <c r="AG3630" s="93">
        <v>2812</v>
      </c>
      <c r="AH3630" s="93">
        <v>6809</v>
      </c>
    </row>
    <row r="3631" spans="1:34">
      <c r="A3631" s="13" t="s">
        <v>134</v>
      </c>
      <c r="B3631" s="14" t="s">
        <v>75</v>
      </c>
      <c r="C3631" s="14" t="s">
        <v>183</v>
      </c>
      <c r="D3631" s="14">
        <v>2017</v>
      </c>
      <c r="E3631" s="14">
        <v>2017</v>
      </c>
      <c r="F3631" s="14" t="s">
        <v>102</v>
      </c>
      <c r="G3631" s="93">
        <v>549</v>
      </c>
      <c r="H3631" s="93">
        <v>5302</v>
      </c>
      <c r="I3631" s="93">
        <v>14</v>
      </c>
      <c r="J3631" s="93">
        <v>149</v>
      </c>
      <c r="K3631" s="93">
        <v>563</v>
      </c>
      <c r="L3631" s="93">
        <v>5451</v>
      </c>
      <c r="M3631" s="93">
        <v>6014</v>
      </c>
      <c r="N3631" s="93">
        <v>10003</v>
      </c>
      <c r="O3631" s="93">
        <v>1206</v>
      </c>
      <c r="P3631" s="93">
        <v>8410</v>
      </c>
      <c r="Q3631" s="93">
        <v>9616</v>
      </c>
      <c r="R3631" s="93">
        <v>39</v>
      </c>
      <c r="S3631" s="93">
        <v>348</v>
      </c>
      <c r="T3631" s="93">
        <v>387</v>
      </c>
      <c r="U3631" s="93">
        <v>1245</v>
      </c>
      <c r="V3631" s="93">
        <v>8758</v>
      </c>
      <c r="W3631" s="158">
        <v>1363891</v>
      </c>
      <c r="X3631" s="158">
        <v>32818</v>
      </c>
      <c r="Y3631" s="158">
        <v>1396709</v>
      </c>
      <c r="Z3631" s="28">
        <v>0.97785977859778594</v>
      </c>
      <c r="AA3631" s="28">
        <v>0.946524064171123</v>
      </c>
      <c r="AB3631" s="111">
        <v>38</v>
      </c>
      <c r="AC3631" s="28">
        <v>0.26300000000000001</v>
      </c>
      <c r="AD3631" s="28">
        <v>0.10780000000000001</v>
      </c>
      <c r="AE3631" s="139">
        <v>402</v>
      </c>
      <c r="AF3631" s="139">
        <v>98</v>
      </c>
      <c r="AG3631" s="93">
        <v>1170</v>
      </c>
      <c r="AH3631" s="93">
        <v>2162</v>
      </c>
    </row>
    <row r="3632" spans="1:34">
      <c r="A3632" s="13" t="s">
        <v>135</v>
      </c>
      <c r="B3632" s="14" t="s">
        <v>75</v>
      </c>
      <c r="C3632" s="14" t="s">
        <v>183</v>
      </c>
      <c r="D3632" s="14">
        <v>2017</v>
      </c>
      <c r="E3632" s="14">
        <v>2017</v>
      </c>
      <c r="F3632" s="14" t="s">
        <v>102</v>
      </c>
      <c r="G3632" s="93">
        <v>91</v>
      </c>
      <c r="H3632" s="93">
        <v>908</v>
      </c>
      <c r="I3632" s="93">
        <v>1</v>
      </c>
      <c r="J3632" s="93">
        <v>2</v>
      </c>
      <c r="K3632" s="93">
        <v>92</v>
      </c>
      <c r="L3632" s="93">
        <v>910</v>
      </c>
      <c r="M3632" s="93">
        <v>1002</v>
      </c>
      <c r="N3632" s="93">
        <v>1817</v>
      </c>
      <c r="O3632" s="93">
        <v>242</v>
      </c>
      <c r="P3632" s="93">
        <v>1570</v>
      </c>
      <c r="Q3632" s="93">
        <v>1812</v>
      </c>
      <c r="R3632" s="93">
        <v>1</v>
      </c>
      <c r="S3632" s="93">
        <v>4</v>
      </c>
      <c r="T3632" s="93">
        <v>5</v>
      </c>
      <c r="U3632" s="93">
        <v>243</v>
      </c>
      <c r="V3632" s="93">
        <v>1574</v>
      </c>
      <c r="W3632" s="158">
        <v>246515</v>
      </c>
      <c r="X3632" s="158">
        <v>742</v>
      </c>
      <c r="Y3632" s="158">
        <v>247257</v>
      </c>
      <c r="Z3632" s="28">
        <v>0.93877551020408168</v>
      </c>
      <c r="AA3632" s="28">
        <v>0.33333333333333331</v>
      </c>
      <c r="AB3632" s="111">
        <v>38</v>
      </c>
      <c r="AC3632" s="28">
        <v>0.26300000000000001</v>
      </c>
      <c r="AD3632" s="28">
        <v>0.10780000000000001</v>
      </c>
      <c r="AE3632" s="139">
        <v>79</v>
      </c>
      <c r="AF3632" s="139">
        <v>15</v>
      </c>
      <c r="AG3632" s="93">
        <v>23</v>
      </c>
      <c r="AH3632" s="93">
        <v>46</v>
      </c>
    </row>
    <row r="3633" spans="1:34">
      <c r="A3633" s="13" t="s">
        <v>136</v>
      </c>
      <c r="B3633" s="14" t="s">
        <v>75</v>
      </c>
      <c r="C3633" s="14" t="s">
        <v>183</v>
      </c>
      <c r="D3633" s="14">
        <v>2017</v>
      </c>
      <c r="E3633" s="14">
        <v>2017</v>
      </c>
      <c r="F3633" s="14" t="s">
        <v>102</v>
      </c>
      <c r="G3633" s="93">
        <v>565</v>
      </c>
      <c r="H3633" s="93">
        <v>5616</v>
      </c>
      <c r="I3633" s="93">
        <v>3</v>
      </c>
      <c r="J3633" s="93">
        <v>19</v>
      </c>
      <c r="K3633" s="93">
        <v>568</v>
      </c>
      <c r="L3633" s="93">
        <v>5635</v>
      </c>
      <c r="M3633" s="93">
        <v>6203</v>
      </c>
      <c r="N3633" s="93">
        <v>11721</v>
      </c>
      <c r="O3633" s="93">
        <v>1429</v>
      </c>
      <c r="P3633" s="93">
        <v>10237</v>
      </c>
      <c r="Q3633" s="93">
        <v>11666</v>
      </c>
      <c r="R3633" s="93">
        <v>9</v>
      </c>
      <c r="S3633" s="93">
        <v>46</v>
      </c>
      <c r="T3633" s="93">
        <v>55</v>
      </c>
      <c r="U3633" s="93">
        <v>1438</v>
      </c>
      <c r="V3633" s="93">
        <v>10283</v>
      </c>
      <c r="W3633" s="158">
        <v>1646180</v>
      </c>
      <c r="X3633" s="158">
        <v>6865</v>
      </c>
      <c r="Y3633" s="158">
        <v>1653045</v>
      </c>
      <c r="Z3633" s="28">
        <v>0.91017964071856283</v>
      </c>
      <c r="AA3633" s="28">
        <v>0.95102040816326527</v>
      </c>
      <c r="AB3633" s="111">
        <v>38</v>
      </c>
      <c r="AC3633" s="28">
        <v>0.26300000000000001</v>
      </c>
      <c r="AD3633" s="28">
        <v>0.10780000000000001</v>
      </c>
      <c r="AE3633" s="139">
        <v>403</v>
      </c>
      <c r="AF3633" s="139">
        <v>42</v>
      </c>
      <c r="AG3633" s="93">
        <v>529</v>
      </c>
      <c r="AH3633" s="93">
        <v>1175</v>
      </c>
    </row>
    <row r="3634" spans="1:34">
      <c r="A3634" s="13" t="s">
        <v>137</v>
      </c>
      <c r="B3634" s="14" t="s">
        <v>75</v>
      </c>
      <c r="C3634" s="14" t="s">
        <v>183</v>
      </c>
      <c r="D3634" s="14">
        <v>2017</v>
      </c>
      <c r="E3634" s="14">
        <v>2017</v>
      </c>
      <c r="F3634" s="14" t="s">
        <v>102</v>
      </c>
      <c r="G3634" s="93">
        <v>3658</v>
      </c>
      <c r="H3634" s="93">
        <v>19992</v>
      </c>
      <c r="I3634" s="93">
        <v>6</v>
      </c>
      <c r="J3634" s="93">
        <v>35</v>
      </c>
      <c r="K3634" s="93">
        <v>3664</v>
      </c>
      <c r="L3634" s="93">
        <v>20027</v>
      </c>
      <c r="M3634" s="93">
        <v>23691</v>
      </c>
      <c r="N3634" s="93">
        <v>55195</v>
      </c>
      <c r="O3634" s="93">
        <v>9850</v>
      </c>
      <c r="P3634" s="93">
        <v>45222</v>
      </c>
      <c r="Q3634" s="93">
        <v>55072</v>
      </c>
      <c r="R3634" s="93">
        <v>17</v>
      </c>
      <c r="S3634" s="93">
        <v>106</v>
      </c>
      <c r="T3634" s="93">
        <v>123</v>
      </c>
      <c r="U3634" s="93">
        <v>9867</v>
      </c>
      <c r="V3634" s="93">
        <v>45328</v>
      </c>
      <c r="W3634" s="158">
        <v>7270831</v>
      </c>
      <c r="X3634" s="158">
        <v>10092</v>
      </c>
      <c r="Y3634" s="158">
        <v>7280923</v>
      </c>
      <c r="Z3634" s="28">
        <v>0.93369565217391304</v>
      </c>
      <c r="AA3634" s="28">
        <v>0.96101694915254232</v>
      </c>
      <c r="AB3634" s="111">
        <v>2</v>
      </c>
      <c r="AC3634" s="28">
        <v>0</v>
      </c>
      <c r="AD3634" s="28">
        <v>2.35E-2</v>
      </c>
      <c r="AE3634" s="139">
        <v>1340</v>
      </c>
      <c r="AF3634" s="139">
        <v>210</v>
      </c>
      <c r="AG3634" s="93">
        <v>3634</v>
      </c>
      <c r="AH3634" s="93">
        <v>8467</v>
      </c>
    </row>
    <row r="3635" spans="1:34">
      <c r="A3635" s="13" t="s">
        <v>138</v>
      </c>
      <c r="B3635" s="14" t="s">
        <v>75</v>
      </c>
      <c r="C3635" s="14" t="s">
        <v>183</v>
      </c>
      <c r="D3635" s="14">
        <v>2017</v>
      </c>
      <c r="E3635" s="14">
        <v>2017</v>
      </c>
      <c r="F3635" s="14" t="s">
        <v>102</v>
      </c>
      <c r="G3635" s="93">
        <v>78</v>
      </c>
      <c r="H3635" s="93">
        <v>459</v>
      </c>
      <c r="I3635" s="93">
        <v>1</v>
      </c>
      <c r="J3635" s="93">
        <v>1</v>
      </c>
      <c r="K3635" s="93">
        <v>79</v>
      </c>
      <c r="L3635" s="93">
        <v>460</v>
      </c>
      <c r="M3635" s="93">
        <v>539</v>
      </c>
      <c r="N3635" s="93">
        <v>1162</v>
      </c>
      <c r="O3635" s="93">
        <v>211</v>
      </c>
      <c r="P3635" s="93">
        <v>948</v>
      </c>
      <c r="Q3635" s="93">
        <v>1159</v>
      </c>
      <c r="R3635" s="93">
        <v>1</v>
      </c>
      <c r="S3635" s="93">
        <v>2</v>
      </c>
      <c r="T3635" s="93">
        <v>3</v>
      </c>
      <c r="U3635" s="93">
        <v>212</v>
      </c>
      <c r="V3635" s="93">
        <v>950</v>
      </c>
      <c r="W3635" s="158">
        <v>152721</v>
      </c>
      <c r="X3635" s="158">
        <v>493</v>
      </c>
      <c r="Y3635" s="158">
        <v>153214</v>
      </c>
      <c r="Z3635" s="28">
        <v>0.96</v>
      </c>
      <c r="AA3635" s="28">
        <v>1</v>
      </c>
      <c r="AB3635" s="111">
        <v>38</v>
      </c>
      <c r="AC3635" s="28">
        <v>0.26300000000000001</v>
      </c>
      <c r="AD3635" s="28">
        <v>0.10780000000000001</v>
      </c>
      <c r="AE3635" s="139">
        <v>31</v>
      </c>
      <c r="AF3635" s="139">
        <v>4</v>
      </c>
      <c r="AG3635" s="93">
        <v>38</v>
      </c>
      <c r="AH3635" s="93">
        <v>73</v>
      </c>
    </row>
    <row r="3636" spans="1:34">
      <c r="A3636" s="13" t="s">
        <v>139</v>
      </c>
      <c r="B3636" s="14" t="s">
        <v>75</v>
      </c>
      <c r="C3636" s="14" t="s">
        <v>183</v>
      </c>
      <c r="D3636" s="14">
        <v>2017</v>
      </c>
      <c r="E3636" s="14">
        <v>2017</v>
      </c>
      <c r="F3636" s="14" t="s">
        <v>102</v>
      </c>
      <c r="G3636" s="93">
        <v>10</v>
      </c>
      <c r="H3636" s="93">
        <v>440</v>
      </c>
      <c r="I3636" s="93">
        <v>0</v>
      </c>
      <c r="J3636" s="93">
        <v>1</v>
      </c>
      <c r="K3636" s="93">
        <v>10</v>
      </c>
      <c r="L3636" s="93">
        <v>441</v>
      </c>
      <c r="M3636" s="93">
        <v>451</v>
      </c>
      <c r="N3636" s="93">
        <v>744</v>
      </c>
      <c r="O3636" s="93">
        <v>22</v>
      </c>
      <c r="P3636" s="93">
        <v>719</v>
      </c>
      <c r="Q3636" s="93">
        <v>741</v>
      </c>
      <c r="R3636" s="93">
        <v>0</v>
      </c>
      <c r="S3636" s="93">
        <v>3</v>
      </c>
      <c r="T3636" s="93">
        <v>3</v>
      </c>
      <c r="U3636" s="93">
        <v>22</v>
      </c>
      <c r="V3636" s="93">
        <v>722</v>
      </c>
      <c r="W3636" s="158">
        <v>104493</v>
      </c>
      <c r="X3636" s="158">
        <v>471</v>
      </c>
      <c r="Y3636" s="158">
        <v>104964</v>
      </c>
      <c r="Z3636" s="28">
        <v>0.93333333333333335</v>
      </c>
      <c r="AA3636" s="28">
        <v>0.90909090909090906</v>
      </c>
      <c r="AB3636" s="111">
        <v>38</v>
      </c>
      <c r="AC3636" s="28">
        <v>0.26300000000000001</v>
      </c>
      <c r="AD3636" s="28">
        <v>0.10780000000000001</v>
      </c>
      <c r="AE3636" s="139">
        <v>22</v>
      </c>
      <c r="AF3636" s="139">
        <v>5</v>
      </c>
      <c r="AG3636" s="93">
        <v>59</v>
      </c>
      <c r="AH3636" s="93">
        <v>133</v>
      </c>
    </row>
    <row r="3637" spans="1:34">
      <c r="A3637" s="13" t="s">
        <v>140</v>
      </c>
      <c r="B3637" s="14" t="s">
        <v>75</v>
      </c>
      <c r="C3637" s="14" t="s">
        <v>183</v>
      </c>
      <c r="D3637" s="14">
        <v>2017</v>
      </c>
      <c r="E3637" s="14">
        <v>2017</v>
      </c>
      <c r="F3637" s="14" t="s">
        <v>102</v>
      </c>
      <c r="G3637" s="93">
        <v>3221</v>
      </c>
      <c r="H3637" s="93">
        <v>19864</v>
      </c>
      <c r="I3637" s="93">
        <v>8</v>
      </c>
      <c r="J3637" s="93">
        <v>102</v>
      </c>
      <c r="K3637" s="93">
        <v>3229</v>
      </c>
      <c r="L3637" s="93">
        <v>19966</v>
      </c>
      <c r="M3637" s="93">
        <v>23195</v>
      </c>
      <c r="N3637" s="93">
        <v>52008</v>
      </c>
      <c r="O3637" s="93">
        <v>8231</v>
      </c>
      <c r="P3637" s="93">
        <v>43420</v>
      </c>
      <c r="Q3637" s="93">
        <v>51651</v>
      </c>
      <c r="R3637" s="93">
        <v>29</v>
      </c>
      <c r="S3637" s="93">
        <v>328</v>
      </c>
      <c r="T3637" s="93">
        <v>357</v>
      </c>
      <c r="U3637" s="93">
        <v>8260</v>
      </c>
      <c r="V3637" s="93">
        <v>43748</v>
      </c>
      <c r="W3637" s="158">
        <v>7082389</v>
      </c>
      <c r="X3637" s="158">
        <v>34374</v>
      </c>
      <c r="Y3637" s="158">
        <v>7116763</v>
      </c>
      <c r="Z3637" s="28">
        <v>0.98743126472898668</v>
      </c>
      <c r="AA3637" s="28">
        <v>0.96202531645569622</v>
      </c>
      <c r="AB3637" s="111">
        <v>3</v>
      </c>
      <c r="AC3637" s="28">
        <v>0.33300000000000002</v>
      </c>
      <c r="AD3637" s="28">
        <v>1.6299999999999999E-2</v>
      </c>
      <c r="AE3637" s="139">
        <v>1585</v>
      </c>
      <c r="AF3637" s="139">
        <v>348</v>
      </c>
      <c r="AG3637" s="93">
        <v>7653</v>
      </c>
      <c r="AH3637" s="93">
        <v>17475</v>
      </c>
    </row>
    <row r="3638" spans="1:34">
      <c r="A3638" s="13" t="s">
        <v>141</v>
      </c>
      <c r="B3638" s="14" t="s">
        <v>75</v>
      </c>
      <c r="C3638" s="14" t="s">
        <v>183</v>
      </c>
      <c r="D3638" s="14">
        <v>2017</v>
      </c>
      <c r="E3638" s="14">
        <v>2017</v>
      </c>
      <c r="F3638" s="14" t="s">
        <v>102</v>
      </c>
      <c r="G3638" s="93">
        <v>304</v>
      </c>
      <c r="H3638" s="93">
        <v>2990</v>
      </c>
      <c r="I3638" s="93">
        <v>3</v>
      </c>
      <c r="J3638" s="93">
        <v>18</v>
      </c>
      <c r="K3638" s="93">
        <v>307</v>
      </c>
      <c r="L3638" s="93">
        <v>3008</v>
      </c>
      <c r="M3638" s="93">
        <v>3315</v>
      </c>
      <c r="N3638" s="93">
        <v>6735</v>
      </c>
      <c r="O3638" s="93">
        <v>747</v>
      </c>
      <c r="P3638" s="93">
        <v>5925</v>
      </c>
      <c r="Q3638" s="93">
        <v>6672</v>
      </c>
      <c r="R3638" s="93">
        <v>10</v>
      </c>
      <c r="S3638" s="93">
        <v>53</v>
      </c>
      <c r="T3638" s="93">
        <v>63</v>
      </c>
      <c r="U3638" s="93">
        <v>757</v>
      </c>
      <c r="V3638" s="93">
        <v>5978</v>
      </c>
      <c r="W3638" s="158">
        <v>829882</v>
      </c>
      <c r="X3638" s="158">
        <v>3485</v>
      </c>
      <c r="Y3638" s="158">
        <v>833367</v>
      </c>
      <c r="Z3638" s="28">
        <v>0.93984962406015038</v>
      </c>
      <c r="AA3638" s="28">
        <v>0.94318181818181823</v>
      </c>
      <c r="AB3638" s="111">
        <v>38</v>
      </c>
      <c r="AC3638" s="28">
        <v>0.26300000000000001</v>
      </c>
      <c r="AD3638" s="28">
        <v>0.10780000000000001</v>
      </c>
      <c r="AE3638" s="139">
        <v>279</v>
      </c>
      <c r="AF3638" s="139">
        <v>76</v>
      </c>
      <c r="AG3638" s="93">
        <v>696</v>
      </c>
      <c r="AH3638" s="93">
        <v>1480</v>
      </c>
    </row>
    <row r="3639" spans="1:34">
      <c r="A3639" s="13" t="s">
        <v>142</v>
      </c>
      <c r="B3639" s="14" t="s">
        <v>75</v>
      </c>
      <c r="C3639" s="14" t="s">
        <v>183</v>
      </c>
      <c r="D3639" s="14">
        <v>2017</v>
      </c>
      <c r="E3639" s="14">
        <v>2017</v>
      </c>
      <c r="F3639" s="14" t="s">
        <v>102</v>
      </c>
      <c r="G3639" s="93">
        <v>244</v>
      </c>
      <c r="H3639" s="93">
        <v>3881</v>
      </c>
      <c r="I3639" s="93">
        <v>0</v>
      </c>
      <c r="J3639" s="93">
        <v>5</v>
      </c>
      <c r="K3639" s="93">
        <v>244</v>
      </c>
      <c r="L3639" s="93">
        <v>3886</v>
      </c>
      <c r="M3639" s="93">
        <v>4130</v>
      </c>
      <c r="N3639" s="93">
        <v>7227</v>
      </c>
      <c r="O3639" s="93">
        <v>606</v>
      </c>
      <c r="P3639" s="93">
        <v>6606</v>
      </c>
      <c r="Q3639" s="93">
        <v>7212</v>
      </c>
      <c r="R3639" s="93">
        <v>1</v>
      </c>
      <c r="S3639" s="93">
        <v>14</v>
      </c>
      <c r="T3639" s="93">
        <v>15</v>
      </c>
      <c r="U3639" s="93">
        <v>607</v>
      </c>
      <c r="V3639" s="93">
        <v>6620</v>
      </c>
      <c r="W3639" s="158">
        <v>978154</v>
      </c>
      <c r="X3639" s="158">
        <v>1049</v>
      </c>
      <c r="Y3639" s="158">
        <v>979203</v>
      </c>
      <c r="Z3639" s="28">
        <v>0.84651162790697676</v>
      </c>
      <c r="AA3639" s="28">
        <v>0.8176100628930818</v>
      </c>
      <c r="AB3639" s="111">
        <v>38</v>
      </c>
      <c r="AC3639" s="28">
        <v>0.26300000000000001</v>
      </c>
      <c r="AD3639" s="28">
        <v>0.10780000000000001</v>
      </c>
      <c r="AE3639" s="139">
        <v>375</v>
      </c>
      <c r="AF3639" s="139">
        <v>125</v>
      </c>
      <c r="AG3639" s="93">
        <v>125</v>
      </c>
      <c r="AH3639" s="93">
        <v>227</v>
      </c>
    </row>
    <row r="3640" spans="1:34">
      <c r="A3640" s="13" t="s">
        <v>143</v>
      </c>
      <c r="B3640" s="14" t="s">
        <v>74</v>
      </c>
      <c r="C3640" s="14" t="s">
        <v>183</v>
      </c>
      <c r="D3640" s="14">
        <v>2017</v>
      </c>
      <c r="E3640" s="14">
        <v>2017</v>
      </c>
      <c r="F3640" s="14" t="s">
        <v>102</v>
      </c>
      <c r="G3640" s="93">
        <v>10096</v>
      </c>
      <c r="H3640" s="93">
        <v>106132</v>
      </c>
      <c r="I3640" s="93">
        <v>88</v>
      </c>
      <c r="J3640" s="93">
        <v>1870</v>
      </c>
      <c r="K3640" s="93">
        <v>10184</v>
      </c>
      <c r="L3640" s="93">
        <v>108002</v>
      </c>
      <c r="M3640" s="93">
        <v>118186</v>
      </c>
      <c r="N3640" s="93">
        <v>242852</v>
      </c>
      <c r="O3640" s="93">
        <v>26179</v>
      </c>
      <c r="P3640" s="93">
        <v>212241</v>
      </c>
      <c r="Q3640" s="93">
        <v>238420</v>
      </c>
      <c r="R3640" s="93">
        <v>313</v>
      </c>
      <c r="S3640" s="93">
        <v>4119</v>
      </c>
      <c r="T3640" s="93">
        <v>4432</v>
      </c>
      <c r="U3640" s="93">
        <v>26492</v>
      </c>
      <c r="V3640" s="93">
        <v>216360</v>
      </c>
      <c r="W3640" s="158">
        <v>31762061</v>
      </c>
      <c r="X3640" s="158">
        <v>493510</v>
      </c>
      <c r="Y3640" s="158">
        <v>32255571</v>
      </c>
      <c r="Z3640" s="28">
        <v>0.99011532125205926</v>
      </c>
      <c r="AA3640" s="28">
        <v>0.99542857142857144</v>
      </c>
      <c r="AB3640" s="111">
        <v>23</v>
      </c>
      <c r="AC3640" s="28">
        <v>0.435</v>
      </c>
      <c r="AD3640" s="28">
        <v>7.0300000000000001E-2</v>
      </c>
      <c r="AE3640" s="139">
        <v>6186</v>
      </c>
      <c r="AF3640" s="139">
        <v>1550</v>
      </c>
      <c r="AG3640" s="93">
        <v>25778</v>
      </c>
      <c r="AH3640" s="93">
        <v>56748</v>
      </c>
    </row>
    <row r="3641" spans="1:34">
      <c r="A3641" s="13" t="s">
        <v>144</v>
      </c>
      <c r="B3641" s="14" t="s">
        <v>74</v>
      </c>
      <c r="C3641" s="14" t="s">
        <v>183</v>
      </c>
      <c r="D3641" s="14">
        <v>2017</v>
      </c>
      <c r="E3641" s="14">
        <v>2017</v>
      </c>
      <c r="F3641" s="14" t="s">
        <v>102</v>
      </c>
      <c r="G3641" s="93">
        <v>674</v>
      </c>
      <c r="H3641" s="93">
        <v>7969</v>
      </c>
      <c r="I3641" s="93">
        <v>6</v>
      </c>
      <c r="J3641" s="93">
        <v>47</v>
      </c>
      <c r="K3641" s="93">
        <v>680</v>
      </c>
      <c r="L3641" s="93">
        <v>8016</v>
      </c>
      <c r="M3641" s="93">
        <v>8696</v>
      </c>
      <c r="N3641" s="93">
        <v>16480</v>
      </c>
      <c r="O3641" s="93">
        <v>1701</v>
      </c>
      <c r="P3641" s="93">
        <v>14663</v>
      </c>
      <c r="Q3641" s="93">
        <v>16364</v>
      </c>
      <c r="R3641" s="93">
        <v>18</v>
      </c>
      <c r="S3641" s="93">
        <v>98</v>
      </c>
      <c r="T3641" s="93">
        <v>116</v>
      </c>
      <c r="U3641" s="93">
        <v>1719</v>
      </c>
      <c r="V3641" s="93">
        <v>14761</v>
      </c>
      <c r="W3641" s="158">
        <v>2088230</v>
      </c>
      <c r="X3641" s="158">
        <v>13787</v>
      </c>
      <c r="Y3641" s="158">
        <v>2102017</v>
      </c>
      <c r="Z3641" s="28">
        <v>1</v>
      </c>
      <c r="AA3641" s="28">
        <v>0.96551724137931039</v>
      </c>
      <c r="AB3641" s="111">
        <v>38</v>
      </c>
      <c r="AC3641" s="28">
        <v>0.26300000000000001</v>
      </c>
      <c r="AD3641" s="28">
        <v>0.10780000000000001</v>
      </c>
      <c r="AE3641" s="139">
        <v>594</v>
      </c>
      <c r="AF3641" s="139">
        <v>244</v>
      </c>
      <c r="AG3641" s="93">
        <v>630</v>
      </c>
      <c r="AH3641" s="93">
        <v>1302</v>
      </c>
    </row>
    <row r="3642" spans="1:34">
      <c r="A3642" s="13" t="s">
        <v>145</v>
      </c>
      <c r="B3642" s="14" t="s">
        <v>75</v>
      </c>
      <c r="C3642" s="14" t="s">
        <v>183</v>
      </c>
      <c r="D3642" s="14">
        <v>2017</v>
      </c>
      <c r="E3642" s="14">
        <v>2017</v>
      </c>
      <c r="F3642" s="14" t="s">
        <v>102</v>
      </c>
      <c r="G3642" s="93">
        <v>86</v>
      </c>
      <c r="H3642" s="93">
        <v>1056</v>
      </c>
      <c r="I3642" s="93">
        <v>0</v>
      </c>
      <c r="J3642" s="93">
        <v>0</v>
      </c>
      <c r="K3642" s="93">
        <v>86</v>
      </c>
      <c r="L3642" s="93">
        <v>1056</v>
      </c>
      <c r="M3642" s="93">
        <v>1142</v>
      </c>
      <c r="N3642" s="93">
        <v>2113</v>
      </c>
      <c r="O3642" s="93">
        <v>222</v>
      </c>
      <c r="P3642" s="93">
        <v>1890</v>
      </c>
      <c r="Q3642" s="93">
        <v>2112</v>
      </c>
      <c r="R3642" s="93">
        <v>0</v>
      </c>
      <c r="S3642" s="93">
        <v>1</v>
      </c>
      <c r="T3642" s="93">
        <v>1</v>
      </c>
      <c r="U3642" s="93">
        <v>222</v>
      </c>
      <c r="V3642" s="93">
        <v>1891</v>
      </c>
      <c r="W3642" s="158">
        <v>287837</v>
      </c>
      <c r="X3642" s="158">
        <v>138</v>
      </c>
      <c r="Y3642" s="158">
        <v>287975</v>
      </c>
      <c r="Z3642" s="28">
        <v>0.9285714285714286</v>
      </c>
      <c r="AA3642" s="28">
        <v>0.90322580645161288</v>
      </c>
      <c r="AB3642" s="111">
        <v>38</v>
      </c>
      <c r="AC3642" s="28">
        <v>0.26300000000000001</v>
      </c>
      <c r="AD3642" s="28">
        <v>0.10780000000000001</v>
      </c>
      <c r="AE3642" s="139">
        <v>103</v>
      </c>
      <c r="AF3642" s="139">
        <v>18</v>
      </c>
      <c r="AG3642" s="93">
        <v>48</v>
      </c>
      <c r="AH3642" s="93">
        <v>76</v>
      </c>
    </row>
    <row r="3643" spans="1:34">
      <c r="A3643" s="13" t="s">
        <v>146</v>
      </c>
      <c r="B3643" s="14" t="s">
        <v>75</v>
      </c>
      <c r="C3643" s="14" t="s">
        <v>183</v>
      </c>
      <c r="D3643" s="14">
        <v>2017</v>
      </c>
      <c r="E3643" s="14">
        <v>2017</v>
      </c>
      <c r="F3643" s="14" t="s">
        <v>102</v>
      </c>
      <c r="G3643" s="93">
        <v>14708</v>
      </c>
      <c r="H3643" s="93">
        <v>108210</v>
      </c>
      <c r="I3643" s="93">
        <v>45</v>
      </c>
      <c r="J3643" s="93">
        <v>410</v>
      </c>
      <c r="K3643" s="93">
        <v>14753</v>
      </c>
      <c r="L3643" s="93">
        <v>108620</v>
      </c>
      <c r="M3643" s="93">
        <v>123373</v>
      </c>
      <c r="N3643" s="93">
        <v>274276</v>
      </c>
      <c r="O3643" s="93">
        <v>39809</v>
      </c>
      <c r="P3643" s="93">
        <v>233193</v>
      </c>
      <c r="Q3643" s="93">
        <v>273002</v>
      </c>
      <c r="R3643" s="93">
        <v>148</v>
      </c>
      <c r="S3643" s="93">
        <v>1126</v>
      </c>
      <c r="T3643" s="93">
        <v>1274</v>
      </c>
      <c r="U3643" s="93">
        <v>39957</v>
      </c>
      <c r="V3643" s="93">
        <v>234319</v>
      </c>
      <c r="W3643" s="158">
        <v>36152663</v>
      </c>
      <c r="X3643" s="158">
        <v>128127</v>
      </c>
      <c r="Y3643" s="158">
        <v>36280790</v>
      </c>
      <c r="Z3643" s="28">
        <v>0.99448398576512453</v>
      </c>
      <c r="AA3643" s="28">
        <v>0.94634506522274187</v>
      </c>
      <c r="AB3643" s="111">
        <v>20</v>
      </c>
      <c r="AC3643" s="28">
        <v>0.3</v>
      </c>
      <c r="AD3643" s="28">
        <v>3.5499999999999997E-2</v>
      </c>
      <c r="AE3643" s="139">
        <v>8800</v>
      </c>
      <c r="AF3643" s="139">
        <v>2396</v>
      </c>
      <c r="AG3643" s="93">
        <v>14221</v>
      </c>
      <c r="AH3643" s="93">
        <v>32323</v>
      </c>
    </row>
    <row r="3644" spans="1:34">
      <c r="A3644" s="13" t="s">
        <v>147</v>
      </c>
      <c r="B3644" s="14" t="s">
        <v>74</v>
      </c>
      <c r="C3644" s="14" t="s">
        <v>183</v>
      </c>
      <c r="D3644" s="14">
        <v>2017</v>
      </c>
      <c r="E3644" s="14">
        <v>2017</v>
      </c>
      <c r="F3644" s="14" t="s">
        <v>102</v>
      </c>
      <c r="G3644" s="93">
        <v>14237</v>
      </c>
      <c r="H3644" s="93">
        <v>82885</v>
      </c>
      <c r="I3644" s="93">
        <v>254</v>
      </c>
      <c r="J3644" s="93">
        <v>992</v>
      </c>
      <c r="K3644" s="93">
        <v>14491</v>
      </c>
      <c r="L3644" s="93">
        <v>83877</v>
      </c>
      <c r="M3644" s="93">
        <v>98368</v>
      </c>
      <c r="N3644" s="93">
        <v>207853</v>
      </c>
      <c r="O3644" s="93">
        <v>37573</v>
      </c>
      <c r="P3644" s="93">
        <v>166897</v>
      </c>
      <c r="Q3644" s="93">
        <v>204470</v>
      </c>
      <c r="R3644" s="93">
        <v>1003</v>
      </c>
      <c r="S3644" s="93">
        <v>2380</v>
      </c>
      <c r="T3644" s="93">
        <v>3383</v>
      </c>
      <c r="U3644" s="93">
        <v>38576</v>
      </c>
      <c r="V3644" s="93">
        <v>169277</v>
      </c>
      <c r="W3644" s="158">
        <v>28688943</v>
      </c>
      <c r="X3644" s="158">
        <v>383947</v>
      </c>
      <c r="Y3644" s="158">
        <v>29072890</v>
      </c>
      <c r="Z3644" s="28">
        <v>0.99062918340026773</v>
      </c>
      <c r="AA3644" s="28">
        <v>0.99338942307692313</v>
      </c>
      <c r="AB3644" s="111">
        <v>21</v>
      </c>
      <c r="AC3644" s="28">
        <v>0.28599999999999998</v>
      </c>
      <c r="AD3644" s="28">
        <v>6.1499999999999999E-2</v>
      </c>
      <c r="AE3644" s="139">
        <v>6831</v>
      </c>
      <c r="AF3644" s="139">
        <v>1943</v>
      </c>
      <c r="AG3644" s="93">
        <v>8294</v>
      </c>
      <c r="AH3644" s="93">
        <v>16715</v>
      </c>
    </row>
    <row r="3645" spans="1:34">
      <c r="A3645" s="13" t="s">
        <v>148</v>
      </c>
      <c r="B3645" s="14" t="s">
        <v>75</v>
      </c>
      <c r="C3645" s="14" t="s">
        <v>183</v>
      </c>
      <c r="D3645" s="14">
        <v>2017</v>
      </c>
      <c r="E3645" s="14">
        <v>2017</v>
      </c>
      <c r="F3645" s="14" t="s">
        <v>102</v>
      </c>
      <c r="G3645" s="93">
        <v>260</v>
      </c>
      <c r="H3645" s="93">
        <v>2080</v>
      </c>
      <c r="I3645" s="93">
        <v>0</v>
      </c>
      <c r="J3645" s="93">
        <v>7</v>
      </c>
      <c r="K3645" s="93">
        <v>260</v>
      </c>
      <c r="L3645" s="93">
        <v>2087</v>
      </c>
      <c r="M3645" s="93">
        <v>2347</v>
      </c>
      <c r="N3645" s="93">
        <v>5300</v>
      </c>
      <c r="O3645" s="93">
        <v>703</v>
      </c>
      <c r="P3645" s="93">
        <v>4573</v>
      </c>
      <c r="Q3645" s="93">
        <v>5276</v>
      </c>
      <c r="R3645" s="93">
        <v>1</v>
      </c>
      <c r="S3645" s="93">
        <v>23</v>
      </c>
      <c r="T3645" s="93">
        <v>24</v>
      </c>
      <c r="U3645" s="93">
        <v>704</v>
      </c>
      <c r="V3645" s="93">
        <v>4596</v>
      </c>
      <c r="W3645" s="158">
        <v>698057</v>
      </c>
      <c r="X3645" s="158">
        <v>2392</v>
      </c>
      <c r="Y3645" s="158">
        <v>700449</v>
      </c>
      <c r="Z3645" s="28">
        <v>0.92561983471074383</v>
      </c>
      <c r="AA3645" s="28">
        <v>0.91803278688524592</v>
      </c>
      <c r="AB3645" s="111">
        <v>38</v>
      </c>
      <c r="AC3645" s="28">
        <v>0.26300000000000001</v>
      </c>
      <c r="AD3645" s="28">
        <v>0.10780000000000001</v>
      </c>
      <c r="AE3645" s="139">
        <v>137</v>
      </c>
      <c r="AF3645" s="139">
        <v>29</v>
      </c>
      <c r="AG3645" s="93">
        <v>340</v>
      </c>
      <c r="AH3645" s="93">
        <v>799</v>
      </c>
    </row>
    <row r="3646" spans="1:34">
      <c r="A3646" s="13" t="s">
        <v>149</v>
      </c>
      <c r="B3646" s="14" t="s">
        <v>75</v>
      </c>
      <c r="C3646" s="14" t="s">
        <v>183</v>
      </c>
      <c r="D3646" s="14">
        <v>2017</v>
      </c>
      <c r="E3646" s="14">
        <v>2017</v>
      </c>
      <c r="F3646" s="14" t="s">
        <v>102</v>
      </c>
      <c r="G3646" s="93">
        <v>23744</v>
      </c>
      <c r="H3646" s="93">
        <v>143915</v>
      </c>
      <c r="I3646" s="93">
        <v>54</v>
      </c>
      <c r="J3646" s="93">
        <v>631</v>
      </c>
      <c r="K3646" s="93">
        <v>23798</v>
      </c>
      <c r="L3646" s="93">
        <v>144546</v>
      </c>
      <c r="M3646" s="93">
        <v>168344</v>
      </c>
      <c r="N3646" s="93">
        <v>369588</v>
      </c>
      <c r="O3646" s="93">
        <v>62824</v>
      </c>
      <c r="P3646" s="93">
        <v>305024</v>
      </c>
      <c r="Q3646" s="93">
        <v>367848</v>
      </c>
      <c r="R3646" s="93">
        <v>182</v>
      </c>
      <c r="S3646" s="93">
        <v>1558</v>
      </c>
      <c r="T3646" s="93">
        <v>1740</v>
      </c>
      <c r="U3646" s="93">
        <v>63006</v>
      </c>
      <c r="V3646" s="93">
        <v>306582</v>
      </c>
      <c r="W3646" s="158">
        <v>49557977</v>
      </c>
      <c r="X3646" s="158">
        <v>188305</v>
      </c>
      <c r="Y3646" s="158">
        <v>49746282</v>
      </c>
      <c r="Z3646" s="28">
        <v>0.99307653575025179</v>
      </c>
      <c r="AA3646" s="28">
        <v>0.94840386043058644</v>
      </c>
      <c r="AB3646" s="111">
        <v>26</v>
      </c>
      <c r="AC3646" s="28">
        <v>0.26900000000000002</v>
      </c>
      <c r="AD3646" s="28">
        <v>3.8199999999999998E-2</v>
      </c>
      <c r="AE3646" s="139">
        <v>10864</v>
      </c>
      <c r="AF3646" s="139">
        <v>2961</v>
      </c>
      <c r="AG3646" s="93">
        <v>18736</v>
      </c>
      <c r="AH3646" s="93">
        <v>40945</v>
      </c>
    </row>
    <row r="3647" spans="1:34">
      <c r="A3647" s="13" t="s">
        <v>150</v>
      </c>
      <c r="B3647" s="14" t="s">
        <v>74</v>
      </c>
      <c r="C3647" s="14" t="s">
        <v>183</v>
      </c>
      <c r="D3647" s="14">
        <v>2017</v>
      </c>
      <c r="E3647" s="14">
        <v>2017</v>
      </c>
      <c r="F3647" s="14" t="s">
        <v>102</v>
      </c>
      <c r="G3647" s="93">
        <v>12482</v>
      </c>
      <c r="H3647" s="93">
        <v>121163</v>
      </c>
      <c r="I3647" s="93">
        <v>123</v>
      </c>
      <c r="J3647" s="93">
        <v>1309</v>
      </c>
      <c r="K3647" s="93">
        <v>12605</v>
      </c>
      <c r="L3647" s="93">
        <v>122472</v>
      </c>
      <c r="M3647" s="93">
        <v>135077</v>
      </c>
      <c r="N3647" s="93">
        <v>274517</v>
      </c>
      <c r="O3647" s="93">
        <v>34503</v>
      </c>
      <c r="P3647" s="93">
        <v>236661</v>
      </c>
      <c r="Q3647" s="93">
        <v>271164</v>
      </c>
      <c r="R3647" s="93">
        <v>417</v>
      </c>
      <c r="S3647" s="93">
        <v>2936</v>
      </c>
      <c r="T3647" s="93">
        <v>3353</v>
      </c>
      <c r="U3647" s="93">
        <v>34920</v>
      </c>
      <c r="V3647" s="93">
        <v>239597</v>
      </c>
      <c r="W3647" s="158">
        <v>35842439</v>
      </c>
      <c r="X3647" s="158">
        <v>361579</v>
      </c>
      <c r="Y3647" s="158">
        <v>36204018</v>
      </c>
      <c r="Z3647" s="28">
        <v>0.97606244579358192</v>
      </c>
      <c r="AA3647" s="28">
        <v>0.97107800175284842</v>
      </c>
      <c r="AB3647" s="111">
        <v>32</v>
      </c>
      <c r="AC3647" s="28">
        <v>0.46899999999999997</v>
      </c>
      <c r="AD3647" s="28">
        <v>2.9899999999999999E-2</v>
      </c>
      <c r="AE3647" s="139">
        <v>10114</v>
      </c>
      <c r="AF3647" s="139">
        <v>3534</v>
      </c>
      <c r="AG3647" s="93">
        <v>14045</v>
      </c>
      <c r="AH3647" s="93">
        <v>29342</v>
      </c>
    </row>
    <row r="3648" spans="1:34">
      <c r="A3648" s="13" t="s">
        <v>151</v>
      </c>
      <c r="B3648" s="14" t="s">
        <v>74</v>
      </c>
      <c r="C3648" s="14" t="s">
        <v>183</v>
      </c>
      <c r="D3648" s="14">
        <v>2017</v>
      </c>
      <c r="E3648" s="14">
        <v>2017</v>
      </c>
      <c r="F3648" s="14" t="s">
        <v>102</v>
      </c>
      <c r="G3648" s="93">
        <v>2012</v>
      </c>
      <c r="H3648" s="93">
        <v>30286</v>
      </c>
      <c r="I3648" s="93">
        <v>54</v>
      </c>
      <c r="J3648" s="93">
        <v>1472</v>
      </c>
      <c r="K3648" s="93">
        <v>2066</v>
      </c>
      <c r="L3648" s="93">
        <v>31758</v>
      </c>
      <c r="M3648" s="93">
        <v>33824</v>
      </c>
      <c r="N3648" s="93">
        <v>51451</v>
      </c>
      <c r="O3648" s="93">
        <v>4343</v>
      </c>
      <c r="P3648" s="93">
        <v>44730</v>
      </c>
      <c r="Q3648" s="93">
        <v>49073</v>
      </c>
      <c r="R3648" s="93">
        <v>148</v>
      </c>
      <c r="S3648" s="93">
        <v>2230</v>
      </c>
      <c r="T3648" s="93">
        <v>2378</v>
      </c>
      <c r="U3648" s="93">
        <v>4491</v>
      </c>
      <c r="V3648" s="93">
        <v>46960</v>
      </c>
      <c r="W3648" s="158">
        <v>6991956</v>
      </c>
      <c r="X3648" s="158">
        <v>297578</v>
      </c>
      <c r="Y3648" s="158">
        <v>7289534</v>
      </c>
      <c r="Z3648" s="28">
        <v>0.97591973244147157</v>
      </c>
      <c r="AA3648" s="28">
        <v>0.94468704512372637</v>
      </c>
      <c r="AB3648" s="111">
        <v>6</v>
      </c>
      <c r="AC3648" s="28">
        <v>0.33300000000000002</v>
      </c>
      <c r="AD3648" s="28">
        <v>7.4499999999999997E-2</v>
      </c>
      <c r="AE3648" s="139">
        <v>2595</v>
      </c>
      <c r="AF3648" s="139">
        <v>843</v>
      </c>
      <c r="AG3648" s="93">
        <v>3664</v>
      </c>
      <c r="AH3648" s="93">
        <v>5975</v>
      </c>
    </row>
    <row r="3649" spans="1:34">
      <c r="A3649" s="13" t="s">
        <v>152</v>
      </c>
      <c r="B3649" s="14" t="s">
        <v>75</v>
      </c>
      <c r="C3649" s="14" t="s">
        <v>183</v>
      </c>
      <c r="D3649" s="14">
        <v>2017</v>
      </c>
      <c r="E3649" s="14">
        <v>2017</v>
      </c>
      <c r="F3649" s="14" t="s">
        <v>102</v>
      </c>
      <c r="G3649" s="93">
        <v>6817</v>
      </c>
      <c r="H3649" s="93">
        <v>42213</v>
      </c>
      <c r="I3649" s="93">
        <v>21</v>
      </c>
      <c r="J3649" s="93">
        <v>290</v>
      </c>
      <c r="K3649" s="93">
        <v>6838</v>
      </c>
      <c r="L3649" s="93">
        <v>42503</v>
      </c>
      <c r="M3649" s="93">
        <v>49341</v>
      </c>
      <c r="N3649" s="93">
        <v>110677</v>
      </c>
      <c r="O3649" s="93">
        <v>16853</v>
      </c>
      <c r="P3649" s="93">
        <v>92998</v>
      </c>
      <c r="Q3649" s="93">
        <v>109851</v>
      </c>
      <c r="R3649" s="93">
        <v>75</v>
      </c>
      <c r="S3649" s="93">
        <v>751</v>
      </c>
      <c r="T3649" s="93">
        <v>826</v>
      </c>
      <c r="U3649" s="93">
        <v>16928</v>
      </c>
      <c r="V3649" s="93">
        <v>93749</v>
      </c>
      <c r="W3649" s="158">
        <v>14555229</v>
      </c>
      <c r="X3649" s="158">
        <v>93135</v>
      </c>
      <c r="Y3649" s="158">
        <v>14648364</v>
      </c>
      <c r="Z3649" s="28">
        <v>0.98061076102762967</v>
      </c>
      <c r="AA3649" s="28">
        <v>0.92245199409158052</v>
      </c>
      <c r="AB3649" s="111">
        <v>7</v>
      </c>
      <c r="AC3649" s="28">
        <v>0.14299999999999999</v>
      </c>
      <c r="AD3649" s="28">
        <v>2.2599999999999999E-2</v>
      </c>
      <c r="AE3649" s="139">
        <v>2952</v>
      </c>
      <c r="AF3649" s="139">
        <v>992</v>
      </c>
      <c r="AG3649" s="93">
        <v>6525</v>
      </c>
      <c r="AH3649" s="93">
        <v>14232</v>
      </c>
    </row>
    <row r="3650" spans="1:34">
      <c r="A3650" s="13" t="s">
        <v>153</v>
      </c>
      <c r="B3650" s="14" t="s">
        <v>74</v>
      </c>
      <c r="C3650" s="14" t="s">
        <v>183</v>
      </c>
      <c r="D3650" s="14">
        <v>2017</v>
      </c>
      <c r="E3650" s="14">
        <v>2017</v>
      </c>
      <c r="F3650" s="14" t="s">
        <v>102</v>
      </c>
      <c r="G3650" s="93">
        <v>887</v>
      </c>
      <c r="H3650" s="93">
        <v>8711</v>
      </c>
      <c r="I3650" s="93">
        <v>2</v>
      </c>
      <c r="J3650" s="93">
        <v>17</v>
      </c>
      <c r="K3650" s="93">
        <v>889</v>
      </c>
      <c r="L3650" s="93">
        <v>8728</v>
      </c>
      <c r="M3650" s="93">
        <v>9617</v>
      </c>
      <c r="N3650" s="93">
        <v>17303</v>
      </c>
      <c r="O3650" s="93">
        <v>2172</v>
      </c>
      <c r="P3650" s="93">
        <v>15072</v>
      </c>
      <c r="Q3650" s="93">
        <v>17244</v>
      </c>
      <c r="R3650" s="93">
        <v>8</v>
      </c>
      <c r="S3650" s="93">
        <v>51</v>
      </c>
      <c r="T3650" s="93">
        <v>59</v>
      </c>
      <c r="U3650" s="93">
        <v>2180</v>
      </c>
      <c r="V3650" s="93">
        <v>15123</v>
      </c>
      <c r="W3650" s="158">
        <v>2313724</v>
      </c>
      <c r="X3650" s="158">
        <v>4685</v>
      </c>
      <c r="Y3650" s="158">
        <v>2318409</v>
      </c>
      <c r="Z3650" s="28">
        <v>0.98694516971279378</v>
      </c>
      <c r="AA3650" s="28">
        <v>0.98723404255319147</v>
      </c>
      <c r="AB3650" s="111">
        <v>38</v>
      </c>
      <c r="AC3650" s="28">
        <v>0.26300000000000001</v>
      </c>
      <c r="AD3650" s="28">
        <v>0.10780000000000001</v>
      </c>
      <c r="AE3650" s="139">
        <v>635</v>
      </c>
      <c r="AF3650" s="139">
        <v>138</v>
      </c>
      <c r="AG3650" s="93">
        <v>1088</v>
      </c>
      <c r="AH3650" s="93">
        <v>2277</v>
      </c>
    </row>
    <row r="3651" spans="1:34">
      <c r="A3651" s="13" t="s">
        <v>154</v>
      </c>
      <c r="B3651" s="14" t="s">
        <v>74</v>
      </c>
      <c r="C3651" s="14" t="s">
        <v>183</v>
      </c>
      <c r="D3651" s="14">
        <v>2017</v>
      </c>
      <c r="E3651" s="14">
        <v>2017</v>
      </c>
      <c r="F3651" s="14" t="s">
        <v>102</v>
      </c>
      <c r="G3651" s="93">
        <v>751</v>
      </c>
      <c r="H3651" s="93">
        <v>13036</v>
      </c>
      <c r="I3651" s="93">
        <v>8</v>
      </c>
      <c r="J3651" s="93">
        <v>284</v>
      </c>
      <c r="K3651" s="93">
        <v>759</v>
      </c>
      <c r="L3651" s="93">
        <v>13320</v>
      </c>
      <c r="M3651" s="93">
        <v>14079</v>
      </c>
      <c r="N3651" s="93">
        <v>27211</v>
      </c>
      <c r="O3651" s="93">
        <v>1778</v>
      </c>
      <c r="P3651" s="93">
        <v>24725</v>
      </c>
      <c r="Q3651" s="93">
        <v>26503</v>
      </c>
      <c r="R3651" s="93">
        <v>27</v>
      </c>
      <c r="S3651" s="93">
        <v>681</v>
      </c>
      <c r="T3651" s="93">
        <v>708</v>
      </c>
      <c r="U3651" s="93">
        <v>1805</v>
      </c>
      <c r="V3651" s="93">
        <v>25406</v>
      </c>
      <c r="W3651" s="158">
        <v>3446866</v>
      </c>
      <c r="X3651" s="158">
        <v>64712</v>
      </c>
      <c r="Y3651" s="158">
        <v>3511578</v>
      </c>
      <c r="Z3651" s="28">
        <v>0.98357664233576647</v>
      </c>
      <c r="AA3651" s="28">
        <v>0.90273556231003038</v>
      </c>
      <c r="AB3651" s="111">
        <v>38</v>
      </c>
      <c r="AC3651" s="28">
        <v>0.26300000000000001</v>
      </c>
      <c r="AD3651" s="28">
        <v>0.10780000000000001</v>
      </c>
      <c r="AE3651" s="139">
        <v>1194</v>
      </c>
      <c r="AF3651" s="139">
        <v>225</v>
      </c>
      <c r="AG3651" s="93">
        <v>3229</v>
      </c>
      <c r="AH3651" s="93">
        <v>6439</v>
      </c>
    </row>
    <row r="3652" spans="1:34">
      <c r="A3652" s="13" t="s">
        <v>155</v>
      </c>
      <c r="B3652" s="14" t="s">
        <v>74</v>
      </c>
      <c r="C3652" s="14" t="s">
        <v>183</v>
      </c>
      <c r="D3652" s="14">
        <v>2017</v>
      </c>
      <c r="E3652" s="14">
        <v>2017</v>
      </c>
      <c r="F3652" s="14" t="s">
        <v>102</v>
      </c>
      <c r="G3652" s="93">
        <v>2513</v>
      </c>
      <c r="H3652" s="93">
        <v>16564</v>
      </c>
      <c r="I3652" s="93">
        <v>6</v>
      </c>
      <c r="J3652" s="93">
        <v>98</v>
      </c>
      <c r="K3652" s="93">
        <v>2519</v>
      </c>
      <c r="L3652" s="93">
        <v>16662</v>
      </c>
      <c r="M3652" s="93">
        <v>19181</v>
      </c>
      <c r="N3652" s="93">
        <v>39916</v>
      </c>
      <c r="O3652" s="93">
        <v>6504</v>
      </c>
      <c r="P3652" s="93">
        <v>33178</v>
      </c>
      <c r="Q3652" s="93">
        <v>39682</v>
      </c>
      <c r="R3652" s="93">
        <v>21</v>
      </c>
      <c r="S3652" s="93">
        <v>213</v>
      </c>
      <c r="T3652" s="93">
        <v>234</v>
      </c>
      <c r="U3652" s="93">
        <v>6525</v>
      </c>
      <c r="V3652" s="93">
        <v>33391</v>
      </c>
      <c r="W3652" s="158">
        <v>5416457</v>
      </c>
      <c r="X3652" s="158">
        <v>27150</v>
      </c>
      <c r="Y3652" s="158">
        <v>5443607</v>
      </c>
      <c r="Z3652" s="28">
        <v>0.94910179640718562</v>
      </c>
      <c r="AA3652" s="28">
        <v>0.91258741258741261</v>
      </c>
      <c r="AB3652" s="111">
        <v>38</v>
      </c>
      <c r="AC3652" s="28">
        <v>0.26300000000000001</v>
      </c>
      <c r="AD3652" s="28">
        <v>0.10780000000000001</v>
      </c>
      <c r="AE3652" s="139">
        <v>1223</v>
      </c>
      <c r="AF3652" s="139">
        <v>432</v>
      </c>
      <c r="AG3652" s="93">
        <v>5003</v>
      </c>
      <c r="AH3652" s="93">
        <v>11536</v>
      </c>
    </row>
    <row r="3653" spans="1:34">
      <c r="A3653" s="13" t="s">
        <v>156</v>
      </c>
      <c r="B3653" s="14" t="s">
        <v>74</v>
      </c>
      <c r="C3653" s="14" t="s">
        <v>183</v>
      </c>
      <c r="D3653" s="14">
        <v>2017</v>
      </c>
      <c r="E3653" s="14">
        <v>2017</v>
      </c>
      <c r="F3653" s="14" t="s">
        <v>102</v>
      </c>
      <c r="G3653" s="93">
        <v>4003</v>
      </c>
      <c r="H3653" s="93">
        <v>43928</v>
      </c>
      <c r="I3653" s="93">
        <v>37</v>
      </c>
      <c r="J3653" s="93">
        <v>922</v>
      </c>
      <c r="K3653" s="93">
        <v>4040</v>
      </c>
      <c r="L3653" s="93">
        <v>44850</v>
      </c>
      <c r="M3653" s="93">
        <v>48890</v>
      </c>
      <c r="N3653" s="93">
        <v>95926</v>
      </c>
      <c r="O3653" s="93">
        <v>9745</v>
      </c>
      <c r="P3653" s="93">
        <v>84117</v>
      </c>
      <c r="Q3653" s="93">
        <v>93862</v>
      </c>
      <c r="R3653" s="93">
        <v>122</v>
      </c>
      <c r="S3653" s="93">
        <v>1942</v>
      </c>
      <c r="T3653" s="93">
        <v>2064</v>
      </c>
      <c r="U3653" s="93">
        <v>9867</v>
      </c>
      <c r="V3653" s="93">
        <v>86059</v>
      </c>
      <c r="W3653" s="158">
        <v>12582936</v>
      </c>
      <c r="X3653" s="158">
        <v>228209</v>
      </c>
      <c r="Y3653" s="158">
        <v>12811145</v>
      </c>
      <c r="Z3653" s="28">
        <v>0.98662913441238564</v>
      </c>
      <c r="AA3653" s="28">
        <v>0.98222222222222222</v>
      </c>
      <c r="AB3653" s="111">
        <v>9</v>
      </c>
      <c r="AC3653" s="28">
        <v>0.33300000000000002</v>
      </c>
      <c r="AD3653" s="28">
        <v>4.8099999999999997E-2</v>
      </c>
      <c r="AE3653" s="139">
        <v>2286</v>
      </c>
      <c r="AF3653" s="139">
        <v>549</v>
      </c>
      <c r="AG3653" s="93">
        <v>8827</v>
      </c>
      <c r="AH3653" s="93">
        <v>18202</v>
      </c>
    </row>
    <row r="3654" spans="1:34">
      <c r="A3654" s="13" t="s">
        <v>157</v>
      </c>
      <c r="B3654" s="14" t="s">
        <v>74</v>
      </c>
      <c r="C3654" s="14" t="s">
        <v>183</v>
      </c>
      <c r="D3654" s="14">
        <v>2017</v>
      </c>
      <c r="E3654" s="14">
        <v>2017</v>
      </c>
      <c r="F3654" s="14" t="s">
        <v>102</v>
      </c>
      <c r="G3654" s="93">
        <v>1114</v>
      </c>
      <c r="H3654" s="93">
        <v>13689</v>
      </c>
      <c r="I3654" s="93">
        <v>1</v>
      </c>
      <c r="J3654" s="93">
        <v>26</v>
      </c>
      <c r="K3654" s="93">
        <v>1115</v>
      </c>
      <c r="L3654" s="93">
        <v>13715</v>
      </c>
      <c r="M3654" s="93">
        <v>14830</v>
      </c>
      <c r="N3654" s="93">
        <v>27079</v>
      </c>
      <c r="O3654" s="93">
        <v>2810</v>
      </c>
      <c r="P3654" s="93">
        <v>24199</v>
      </c>
      <c r="Q3654" s="93">
        <v>27009</v>
      </c>
      <c r="R3654" s="93">
        <v>5</v>
      </c>
      <c r="S3654" s="93">
        <v>65</v>
      </c>
      <c r="T3654" s="93">
        <v>70</v>
      </c>
      <c r="U3654" s="93">
        <v>2815</v>
      </c>
      <c r="V3654" s="93">
        <v>24264</v>
      </c>
      <c r="W3654" s="158">
        <v>3690603</v>
      </c>
      <c r="X3654" s="158">
        <v>7502</v>
      </c>
      <c r="Y3654" s="158">
        <v>3698105</v>
      </c>
      <c r="Z3654" s="28">
        <v>0.96901893287435459</v>
      </c>
      <c r="AA3654" s="28">
        <v>0.96916299559471364</v>
      </c>
      <c r="AB3654" s="111">
        <v>38</v>
      </c>
      <c r="AC3654" s="28">
        <v>0.26300000000000001</v>
      </c>
      <c r="AD3654" s="28">
        <v>0.10780000000000001</v>
      </c>
      <c r="AE3654" s="139">
        <v>880</v>
      </c>
      <c r="AF3654" s="139">
        <v>228</v>
      </c>
      <c r="AG3654" s="93">
        <v>2571</v>
      </c>
      <c r="AH3654" s="93">
        <v>5528</v>
      </c>
    </row>
    <row r="3655" spans="1:34">
      <c r="A3655" s="13" t="s">
        <v>158</v>
      </c>
      <c r="B3655" s="14" t="s">
        <v>75</v>
      </c>
      <c r="C3655" s="14" t="s">
        <v>183</v>
      </c>
      <c r="D3655" s="14">
        <v>2017</v>
      </c>
      <c r="E3655" s="14">
        <v>2017</v>
      </c>
      <c r="F3655" s="14" t="s">
        <v>102</v>
      </c>
      <c r="G3655" s="93">
        <v>1233</v>
      </c>
      <c r="H3655" s="93">
        <v>11190</v>
      </c>
      <c r="I3655" s="93">
        <v>2</v>
      </c>
      <c r="J3655" s="93">
        <v>25</v>
      </c>
      <c r="K3655" s="93">
        <v>1235</v>
      </c>
      <c r="L3655" s="93">
        <v>11215</v>
      </c>
      <c r="M3655" s="93">
        <v>12450</v>
      </c>
      <c r="N3655" s="93">
        <v>23480</v>
      </c>
      <c r="O3655" s="93">
        <v>2972</v>
      </c>
      <c r="P3655" s="93">
        <v>20457</v>
      </c>
      <c r="Q3655" s="93">
        <v>23429</v>
      </c>
      <c r="R3655" s="93">
        <v>6</v>
      </c>
      <c r="S3655" s="93">
        <v>45</v>
      </c>
      <c r="T3655" s="93">
        <v>51</v>
      </c>
      <c r="U3655" s="93">
        <v>2978</v>
      </c>
      <c r="V3655" s="93">
        <v>20502</v>
      </c>
      <c r="W3655" s="158">
        <v>3057794</v>
      </c>
      <c r="X3655" s="158">
        <v>5559</v>
      </c>
      <c r="Y3655" s="158">
        <v>3063353</v>
      </c>
      <c r="Z3655" s="28">
        <v>0.94285714285714284</v>
      </c>
      <c r="AA3655" s="28">
        <v>0.97902097902097907</v>
      </c>
      <c r="AB3655" s="111">
        <v>38</v>
      </c>
      <c r="AC3655" s="28">
        <v>0.26300000000000001</v>
      </c>
      <c r="AD3655" s="28">
        <v>0.10780000000000001</v>
      </c>
      <c r="AE3655" s="139">
        <v>998</v>
      </c>
      <c r="AF3655" s="139">
        <v>217</v>
      </c>
      <c r="AG3655" s="93">
        <v>536</v>
      </c>
      <c r="AH3655" s="93">
        <v>841</v>
      </c>
    </row>
    <row r="3656" spans="1:34">
      <c r="A3656" s="13" t="s">
        <v>159</v>
      </c>
      <c r="B3656" s="14" t="s">
        <v>75</v>
      </c>
      <c r="C3656" s="14" t="s">
        <v>183</v>
      </c>
      <c r="D3656" s="14">
        <v>2017</v>
      </c>
      <c r="E3656" s="14">
        <v>2017</v>
      </c>
      <c r="F3656" s="14" t="s">
        <v>102</v>
      </c>
      <c r="G3656" s="93">
        <v>12</v>
      </c>
      <c r="H3656" s="93">
        <v>153</v>
      </c>
      <c r="I3656" s="93">
        <v>0</v>
      </c>
      <c r="J3656" s="93">
        <v>0</v>
      </c>
      <c r="K3656" s="93">
        <v>12</v>
      </c>
      <c r="L3656" s="93">
        <v>153</v>
      </c>
      <c r="M3656" s="93">
        <v>165</v>
      </c>
      <c r="N3656" s="93">
        <v>282</v>
      </c>
      <c r="O3656" s="93">
        <v>32</v>
      </c>
      <c r="P3656" s="93">
        <v>250</v>
      </c>
      <c r="Q3656" s="93">
        <v>282</v>
      </c>
      <c r="R3656" s="93">
        <v>0</v>
      </c>
      <c r="S3656" s="93">
        <v>0</v>
      </c>
      <c r="T3656" s="93">
        <v>0</v>
      </c>
      <c r="U3656" s="93">
        <v>32</v>
      </c>
      <c r="V3656" s="93">
        <v>250</v>
      </c>
      <c r="W3656" s="158">
        <v>37227</v>
      </c>
      <c r="X3656" s="158">
        <v>0</v>
      </c>
      <c r="Y3656" s="158">
        <v>37227</v>
      </c>
      <c r="Z3656" s="28">
        <v>1</v>
      </c>
      <c r="AA3656" s="28">
        <v>1</v>
      </c>
      <c r="AB3656" s="111">
        <v>38</v>
      </c>
      <c r="AC3656" s="28">
        <v>0.26300000000000001</v>
      </c>
      <c r="AD3656" s="28">
        <v>0.10780000000000001</v>
      </c>
      <c r="AE3656" s="139">
        <v>11</v>
      </c>
      <c r="AF3656" s="139">
        <v>0</v>
      </c>
      <c r="AG3656" s="93">
        <v>3</v>
      </c>
      <c r="AH3656" s="93">
        <v>3</v>
      </c>
    </row>
    <row r="3657" spans="1:34">
      <c r="A3657" s="13" t="s">
        <v>160</v>
      </c>
      <c r="B3657" s="14" t="s">
        <v>75</v>
      </c>
      <c r="C3657" s="14" t="s">
        <v>183</v>
      </c>
      <c r="D3657" s="14">
        <v>2017</v>
      </c>
      <c r="E3657" s="14">
        <v>2017</v>
      </c>
      <c r="F3657" s="14" t="s">
        <v>102</v>
      </c>
      <c r="G3657" s="93">
        <v>378</v>
      </c>
      <c r="H3657" s="93">
        <v>2765</v>
      </c>
      <c r="I3657" s="93">
        <v>0</v>
      </c>
      <c r="J3657" s="93">
        <v>5</v>
      </c>
      <c r="K3657" s="93">
        <v>378</v>
      </c>
      <c r="L3657" s="93">
        <v>2770</v>
      </c>
      <c r="M3657" s="93">
        <v>3148</v>
      </c>
      <c r="N3657" s="93">
        <v>6664</v>
      </c>
      <c r="O3657" s="93">
        <v>1014</v>
      </c>
      <c r="P3657" s="93">
        <v>5634</v>
      </c>
      <c r="Q3657" s="93">
        <v>6648</v>
      </c>
      <c r="R3657" s="93">
        <v>1</v>
      </c>
      <c r="S3657" s="93">
        <v>15</v>
      </c>
      <c r="T3657" s="93">
        <v>16</v>
      </c>
      <c r="U3657" s="93">
        <v>1015</v>
      </c>
      <c r="V3657" s="93">
        <v>5649</v>
      </c>
      <c r="W3657" s="158">
        <v>892844</v>
      </c>
      <c r="X3657" s="158">
        <v>1757</v>
      </c>
      <c r="Y3657" s="158">
        <v>894601</v>
      </c>
      <c r="Z3657" s="28">
        <v>0.95</v>
      </c>
      <c r="AA3657" s="28">
        <v>0.82178217821782173</v>
      </c>
      <c r="AB3657" s="111">
        <v>38</v>
      </c>
      <c r="AC3657" s="28">
        <v>0.26300000000000001</v>
      </c>
      <c r="AD3657" s="28">
        <v>0.10780000000000001</v>
      </c>
      <c r="AE3657" s="139">
        <v>235</v>
      </c>
      <c r="AF3657" s="139">
        <v>46</v>
      </c>
      <c r="AG3657" s="93">
        <v>151</v>
      </c>
      <c r="AH3657" s="93">
        <v>271</v>
      </c>
    </row>
    <row r="3658" spans="1:34">
      <c r="A3658" s="13" t="s">
        <v>161</v>
      </c>
      <c r="B3658" s="14" t="s">
        <v>74</v>
      </c>
      <c r="C3658" s="14" t="s">
        <v>183</v>
      </c>
      <c r="D3658" s="14">
        <v>2017</v>
      </c>
      <c r="E3658" s="14">
        <v>2017</v>
      </c>
      <c r="F3658" s="14" t="s">
        <v>102</v>
      </c>
      <c r="G3658" s="93">
        <v>2459</v>
      </c>
      <c r="H3658" s="93">
        <v>18568</v>
      </c>
      <c r="I3658" s="93">
        <v>5</v>
      </c>
      <c r="J3658" s="93">
        <v>117</v>
      </c>
      <c r="K3658" s="93">
        <v>2464</v>
      </c>
      <c r="L3658" s="93">
        <v>18685</v>
      </c>
      <c r="M3658" s="93">
        <v>21149</v>
      </c>
      <c r="N3658" s="93">
        <v>40026</v>
      </c>
      <c r="O3658" s="93">
        <v>5864</v>
      </c>
      <c r="P3658" s="93">
        <v>33870</v>
      </c>
      <c r="Q3658" s="93">
        <v>39734</v>
      </c>
      <c r="R3658" s="93">
        <v>21</v>
      </c>
      <c r="S3658" s="93">
        <v>271</v>
      </c>
      <c r="T3658" s="93">
        <v>292</v>
      </c>
      <c r="U3658" s="93">
        <v>5885</v>
      </c>
      <c r="V3658" s="93">
        <v>34141</v>
      </c>
      <c r="W3658" s="158">
        <v>5516733</v>
      </c>
      <c r="X3658" s="158">
        <v>34356</v>
      </c>
      <c r="Y3658" s="158">
        <v>5551089</v>
      </c>
      <c r="Z3658" s="28">
        <v>0.97276264591439687</v>
      </c>
      <c r="AA3658" s="28">
        <v>0.97597597597597596</v>
      </c>
      <c r="AB3658" s="111">
        <v>5</v>
      </c>
      <c r="AC3658" s="28">
        <v>0.6</v>
      </c>
      <c r="AD3658" s="28">
        <v>7.4000000000000003E-3</v>
      </c>
      <c r="AE3658" s="139">
        <v>1312</v>
      </c>
      <c r="AF3658" s="139">
        <v>325</v>
      </c>
      <c r="AG3658" s="93">
        <v>2049</v>
      </c>
      <c r="AH3658" s="93">
        <v>4157</v>
      </c>
    </row>
    <row r="3659" spans="1:34">
      <c r="A3659" s="13" t="s">
        <v>162</v>
      </c>
      <c r="B3659" s="14" t="s">
        <v>74</v>
      </c>
      <c r="C3659" s="14" t="s">
        <v>183</v>
      </c>
      <c r="D3659" s="14">
        <v>2017</v>
      </c>
      <c r="E3659" s="14">
        <v>2017</v>
      </c>
      <c r="F3659" s="14" t="s">
        <v>102</v>
      </c>
      <c r="G3659" s="93">
        <v>1373</v>
      </c>
      <c r="H3659" s="93">
        <v>15885</v>
      </c>
      <c r="I3659" s="93">
        <v>12</v>
      </c>
      <c r="J3659" s="93">
        <v>120</v>
      </c>
      <c r="K3659" s="93">
        <v>1385</v>
      </c>
      <c r="L3659" s="93">
        <v>16005</v>
      </c>
      <c r="M3659" s="93">
        <v>17390</v>
      </c>
      <c r="N3659" s="93">
        <v>31056</v>
      </c>
      <c r="O3659" s="93">
        <v>3355</v>
      </c>
      <c r="P3659" s="93">
        <v>27342</v>
      </c>
      <c r="Q3659" s="93">
        <v>30697</v>
      </c>
      <c r="R3659" s="93">
        <v>44</v>
      </c>
      <c r="S3659" s="93">
        <v>315</v>
      </c>
      <c r="T3659" s="93">
        <v>359</v>
      </c>
      <c r="U3659" s="93">
        <v>3399</v>
      </c>
      <c r="V3659" s="93">
        <v>27657</v>
      </c>
      <c r="W3659" s="158">
        <v>4074573</v>
      </c>
      <c r="X3659" s="158">
        <v>31985</v>
      </c>
      <c r="Y3659" s="158">
        <v>4106558</v>
      </c>
      <c r="Z3659" s="28">
        <v>0.94843049327354256</v>
      </c>
      <c r="AA3659" s="28">
        <v>0.71604938271604934</v>
      </c>
      <c r="AB3659" s="111">
        <v>38</v>
      </c>
      <c r="AC3659" s="28">
        <v>0.26300000000000001</v>
      </c>
      <c r="AD3659" s="28">
        <v>0.10780000000000001</v>
      </c>
      <c r="AE3659" s="139">
        <v>825</v>
      </c>
      <c r="AF3659" s="139">
        <v>335</v>
      </c>
      <c r="AG3659" s="93">
        <v>2895</v>
      </c>
      <c r="AH3659" s="93">
        <v>6125</v>
      </c>
    </row>
    <row r="3660" spans="1:34">
      <c r="A3660" s="13" t="s">
        <v>163</v>
      </c>
      <c r="B3660" s="14" t="s">
        <v>75</v>
      </c>
      <c r="C3660" s="14" t="s">
        <v>183</v>
      </c>
      <c r="D3660" s="14">
        <v>2017</v>
      </c>
      <c r="E3660" s="14">
        <v>2017</v>
      </c>
      <c r="F3660" s="14" t="s">
        <v>102</v>
      </c>
      <c r="G3660" s="93">
        <v>5361</v>
      </c>
      <c r="H3660" s="93">
        <v>34602</v>
      </c>
      <c r="I3660" s="93">
        <v>12</v>
      </c>
      <c r="J3660" s="93">
        <v>74</v>
      </c>
      <c r="K3660" s="93">
        <v>5373</v>
      </c>
      <c r="L3660" s="93">
        <v>34676</v>
      </c>
      <c r="M3660" s="93">
        <v>40049</v>
      </c>
      <c r="N3660" s="93">
        <v>84462</v>
      </c>
      <c r="O3660" s="93">
        <v>13918</v>
      </c>
      <c r="P3660" s="93">
        <v>70271</v>
      </c>
      <c r="Q3660" s="93">
        <v>84189</v>
      </c>
      <c r="R3660" s="93">
        <v>47</v>
      </c>
      <c r="S3660" s="93">
        <v>226</v>
      </c>
      <c r="T3660" s="93">
        <v>273</v>
      </c>
      <c r="U3660" s="93">
        <v>13965</v>
      </c>
      <c r="V3660" s="93">
        <v>70497</v>
      </c>
      <c r="W3660" s="158">
        <v>11254552</v>
      </c>
      <c r="X3660" s="158">
        <v>28043</v>
      </c>
      <c r="Y3660" s="158">
        <v>11282595</v>
      </c>
      <c r="Z3660" s="28">
        <v>0.96534921494315107</v>
      </c>
      <c r="AA3660" s="28">
        <v>0.93035993740219092</v>
      </c>
      <c r="AB3660" s="111">
        <v>5</v>
      </c>
      <c r="AC3660" s="28">
        <v>0.8</v>
      </c>
      <c r="AD3660" s="28">
        <v>3.2099999999999997E-2</v>
      </c>
      <c r="AE3660" s="139">
        <v>2774</v>
      </c>
      <c r="AF3660" s="139">
        <v>645</v>
      </c>
      <c r="AG3660" s="93">
        <v>4784</v>
      </c>
      <c r="AH3660" s="93">
        <v>10476</v>
      </c>
    </row>
    <row r="3661" spans="1:34">
      <c r="A3661" s="13" t="s">
        <v>164</v>
      </c>
      <c r="B3661" s="14" t="s">
        <v>75</v>
      </c>
      <c r="C3661" s="14" t="s">
        <v>183</v>
      </c>
      <c r="D3661" s="14">
        <v>2017</v>
      </c>
      <c r="E3661" s="14">
        <v>2017</v>
      </c>
      <c r="F3661" s="14" t="s">
        <v>102</v>
      </c>
      <c r="G3661" s="93">
        <v>704</v>
      </c>
      <c r="H3661" s="93">
        <v>4864</v>
      </c>
      <c r="I3661" s="93">
        <v>4</v>
      </c>
      <c r="J3661" s="93">
        <v>27</v>
      </c>
      <c r="K3661" s="93">
        <v>708</v>
      </c>
      <c r="L3661" s="93">
        <v>4891</v>
      </c>
      <c r="M3661" s="93">
        <v>5599</v>
      </c>
      <c r="N3661" s="93">
        <v>12877</v>
      </c>
      <c r="O3661" s="93">
        <v>1923</v>
      </c>
      <c r="P3661" s="93">
        <v>10865</v>
      </c>
      <c r="Q3661" s="93">
        <v>12788</v>
      </c>
      <c r="R3661" s="93">
        <v>14</v>
      </c>
      <c r="S3661" s="93">
        <v>75</v>
      </c>
      <c r="T3661" s="93">
        <v>89</v>
      </c>
      <c r="U3661" s="93">
        <v>1937</v>
      </c>
      <c r="V3661" s="93">
        <v>10940</v>
      </c>
      <c r="W3661" s="158">
        <v>1699261</v>
      </c>
      <c r="X3661" s="158">
        <v>9161</v>
      </c>
      <c r="Y3661" s="158">
        <v>1708422</v>
      </c>
      <c r="Z3661" s="28">
        <v>0.99514563106796117</v>
      </c>
      <c r="AA3661" s="28">
        <v>0.91139240506329111</v>
      </c>
      <c r="AB3661" s="111">
        <v>38</v>
      </c>
      <c r="AC3661" s="28">
        <v>0.26300000000000001</v>
      </c>
      <c r="AD3661" s="28">
        <v>0.10780000000000001</v>
      </c>
      <c r="AE3661" s="139">
        <v>353</v>
      </c>
      <c r="AF3661" s="139">
        <v>102</v>
      </c>
      <c r="AG3661" s="93">
        <v>610</v>
      </c>
      <c r="AH3661" s="93">
        <v>1381</v>
      </c>
    </row>
    <row r="3662" spans="1:34">
      <c r="A3662" s="13" t="s">
        <v>165</v>
      </c>
      <c r="B3662" s="14" t="s">
        <v>75</v>
      </c>
      <c r="C3662" s="14" t="s">
        <v>183</v>
      </c>
      <c r="D3662" s="14">
        <v>2017</v>
      </c>
      <c r="E3662" s="14">
        <v>2017</v>
      </c>
      <c r="F3662" s="14" t="s">
        <v>102</v>
      </c>
      <c r="G3662" s="93">
        <v>479</v>
      </c>
      <c r="H3662" s="93">
        <v>3812</v>
      </c>
      <c r="I3662" s="93">
        <v>0</v>
      </c>
      <c r="J3662" s="93">
        <v>9</v>
      </c>
      <c r="K3662" s="93">
        <v>479</v>
      </c>
      <c r="L3662" s="93">
        <v>3821</v>
      </c>
      <c r="M3662" s="93">
        <v>4300</v>
      </c>
      <c r="N3662" s="93">
        <v>9316</v>
      </c>
      <c r="O3662" s="93">
        <v>1257</v>
      </c>
      <c r="P3662" s="93">
        <v>8031</v>
      </c>
      <c r="Q3662" s="93">
        <v>9288</v>
      </c>
      <c r="R3662" s="93">
        <v>0</v>
      </c>
      <c r="S3662" s="93">
        <v>28</v>
      </c>
      <c r="T3662" s="93">
        <v>28</v>
      </c>
      <c r="U3662" s="93">
        <v>1257</v>
      </c>
      <c r="V3662" s="93">
        <v>8059</v>
      </c>
      <c r="W3662" s="158">
        <v>1201906</v>
      </c>
      <c r="X3662" s="158">
        <v>4346</v>
      </c>
      <c r="Y3662" s="158">
        <v>1206252</v>
      </c>
      <c r="Z3662" s="28">
        <v>0.88262910798122063</v>
      </c>
      <c r="AA3662" s="28">
        <v>0.9452054794520548</v>
      </c>
      <c r="AB3662" s="111">
        <v>38</v>
      </c>
      <c r="AC3662" s="28">
        <v>0.26300000000000001</v>
      </c>
      <c r="AD3662" s="28">
        <v>0.10780000000000001</v>
      </c>
      <c r="AE3662" s="139">
        <v>342</v>
      </c>
      <c r="AF3662" s="139">
        <v>43</v>
      </c>
      <c r="AG3662" s="93">
        <v>411</v>
      </c>
      <c r="AH3662" s="93">
        <v>932</v>
      </c>
    </row>
    <row r="3663" spans="1:34">
      <c r="A3663" s="13" t="s">
        <v>166</v>
      </c>
      <c r="B3663" s="14" t="s">
        <v>75</v>
      </c>
      <c r="C3663" s="14" t="s">
        <v>183</v>
      </c>
      <c r="D3663" s="14">
        <v>2017</v>
      </c>
      <c r="E3663" s="14">
        <v>2017</v>
      </c>
      <c r="F3663" s="14" t="s">
        <v>102</v>
      </c>
      <c r="G3663" s="93">
        <v>54</v>
      </c>
      <c r="H3663" s="93">
        <v>917</v>
      </c>
      <c r="I3663" s="93">
        <v>0</v>
      </c>
      <c r="J3663" s="93">
        <v>0</v>
      </c>
      <c r="K3663" s="93">
        <v>54</v>
      </c>
      <c r="L3663" s="93">
        <v>917</v>
      </c>
      <c r="M3663" s="93">
        <v>971</v>
      </c>
      <c r="N3663" s="93">
        <v>1701</v>
      </c>
      <c r="O3663" s="93">
        <v>128</v>
      </c>
      <c r="P3663" s="93">
        <v>1572</v>
      </c>
      <c r="Q3663" s="93">
        <v>1700</v>
      </c>
      <c r="R3663" s="93">
        <v>0</v>
      </c>
      <c r="S3663" s="93">
        <v>1</v>
      </c>
      <c r="T3663" s="93">
        <v>1</v>
      </c>
      <c r="U3663" s="93">
        <v>128</v>
      </c>
      <c r="V3663" s="93">
        <v>1573</v>
      </c>
      <c r="W3663" s="158">
        <v>241791</v>
      </c>
      <c r="X3663" s="158">
        <v>53</v>
      </c>
      <c r="Y3663" s="158">
        <v>241844</v>
      </c>
      <c r="Z3663" s="28">
        <v>0.98076923076923073</v>
      </c>
      <c r="AA3663" s="28">
        <v>0.66666666666666663</v>
      </c>
      <c r="AB3663" s="111">
        <v>38</v>
      </c>
      <c r="AC3663" s="28">
        <v>0.26300000000000001</v>
      </c>
      <c r="AD3663" s="28">
        <v>0.10780000000000001</v>
      </c>
      <c r="AE3663" s="139">
        <v>95</v>
      </c>
      <c r="AF3663" s="139">
        <v>9</v>
      </c>
      <c r="AG3663" s="93">
        <v>27</v>
      </c>
      <c r="AH3663" s="93">
        <v>42</v>
      </c>
    </row>
    <row r="3664" spans="1:34">
      <c r="A3664" s="13" t="s">
        <v>167</v>
      </c>
      <c r="B3664" s="14" t="s">
        <v>74</v>
      </c>
      <c r="C3664" s="14" t="s">
        <v>183</v>
      </c>
      <c r="D3664" s="14">
        <v>2017</v>
      </c>
      <c r="E3664" s="14">
        <v>2017</v>
      </c>
      <c r="F3664" s="14" t="s">
        <v>102</v>
      </c>
      <c r="G3664" s="93">
        <v>7540</v>
      </c>
      <c r="H3664" s="93">
        <v>43799</v>
      </c>
      <c r="I3664" s="93">
        <v>22</v>
      </c>
      <c r="J3664" s="93">
        <v>425</v>
      </c>
      <c r="K3664" s="93">
        <v>7562</v>
      </c>
      <c r="L3664" s="93">
        <v>44224</v>
      </c>
      <c r="M3664" s="93">
        <v>51786</v>
      </c>
      <c r="N3664" s="93">
        <v>121167</v>
      </c>
      <c r="O3664" s="93">
        <v>20690</v>
      </c>
      <c r="P3664" s="93">
        <v>99277</v>
      </c>
      <c r="Q3664" s="93">
        <v>119967</v>
      </c>
      <c r="R3664" s="93">
        <v>78</v>
      </c>
      <c r="S3664" s="93">
        <v>1122</v>
      </c>
      <c r="T3664" s="93">
        <v>1200</v>
      </c>
      <c r="U3664" s="93">
        <v>20768</v>
      </c>
      <c r="V3664" s="93">
        <v>100399</v>
      </c>
      <c r="W3664" s="158">
        <v>16267076</v>
      </c>
      <c r="X3664" s="158">
        <v>135829</v>
      </c>
      <c r="Y3664" s="158">
        <v>16402905</v>
      </c>
      <c r="Z3664" s="28">
        <v>0.97801608579088473</v>
      </c>
      <c r="AA3664" s="28">
        <v>0.93841642228739008</v>
      </c>
      <c r="AB3664" s="111">
        <v>9</v>
      </c>
      <c r="AC3664" s="28">
        <v>0.33300000000000002</v>
      </c>
      <c r="AD3664" s="28">
        <v>3.7600000000000001E-2</v>
      </c>
      <c r="AE3664" s="139">
        <v>2128</v>
      </c>
      <c r="AF3664" s="139">
        <v>288</v>
      </c>
      <c r="AG3664" s="93">
        <v>7825</v>
      </c>
      <c r="AH3664" s="93">
        <v>18602</v>
      </c>
    </row>
    <row r="3665" spans="1:34">
      <c r="A3665" s="13" t="s">
        <v>168</v>
      </c>
      <c r="B3665" s="14" t="s">
        <v>75</v>
      </c>
      <c r="C3665" s="14" t="s">
        <v>183</v>
      </c>
      <c r="D3665" s="14">
        <v>2017</v>
      </c>
      <c r="E3665" s="14">
        <v>2017</v>
      </c>
      <c r="F3665" s="14" t="s">
        <v>102</v>
      </c>
      <c r="G3665" s="93">
        <v>279</v>
      </c>
      <c r="H3665" s="93">
        <v>2686</v>
      </c>
      <c r="I3665" s="93">
        <v>0</v>
      </c>
      <c r="J3665" s="93">
        <v>4</v>
      </c>
      <c r="K3665" s="93">
        <v>279</v>
      </c>
      <c r="L3665" s="93">
        <v>2690</v>
      </c>
      <c r="M3665" s="93">
        <v>2969</v>
      </c>
      <c r="N3665" s="93">
        <v>5218</v>
      </c>
      <c r="O3665" s="93">
        <v>697</v>
      </c>
      <c r="P3665" s="93">
        <v>4512</v>
      </c>
      <c r="Q3665" s="93">
        <v>5209</v>
      </c>
      <c r="R3665" s="93">
        <v>1</v>
      </c>
      <c r="S3665" s="93">
        <v>8</v>
      </c>
      <c r="T3665" s="93">
        <v>9</v>
      </c>
      <c r="U3665" s="93">
        <v>698</v>
      </c>
      <c r="V3665" s="93">
        <v>4520</v>
      </c>
      <c r="W3665" s="158">
        <v>685925</v>
      </c>
      <c r="X3665" s="158">
        <v>735</v>
      </c>
      <c r="Y3665" s="158">
        <v>686660</v>
      </c>
      <c r="Z3665" s="28">
        <v>0.97727272727272729</v>
      </c>
      <c r="AA3665" s="28">
        <v>0.98888888888888893</v>
      </c>
      <c r="AB3665" s="111">
        <v>38</v>
      </c>
      <c r="AC3665" s="28">
        <v>0.26300000000000001</v>
      </c>
      <c r="AD3665" s="28">
        <v>0.10780000000000001</v>
      </c>
      <c r="AE3665" s="139">
        <v>197</v>
      </c>
      <c r="AF3665" s="139">
        <v>30</v>
      </c>
      <c r="AG3665" s="93">
        <v>100</v>
      </c>
      <c r="AH3665" s="93">
        <v>164</v>
      </c>
    </row>
    <row r="3666" spans="1:34">
      <c r="A3666" s="13" t="s">
        <v>169</v>
      </c>
      <c r="B3666" s="14" t="s">
        <v>74</v>
      </c>
      <c r="C3666" s="14" t="s">
        <v>183</v>
      </c>
      <c r="D3666" s="14">
        <v>2017</v>
      </c>
      <c r="E3666" s="14">
        <v>2017</v>
      </c>
      <c r="F3666" s="14" t="s">
        <v>102</v>
      </c>
      <c r="G3666" s="93">
        <v>2832</v>
      </c>
      <c r="H3666" s="93">
        <v>32973</v>
      </c>
      <c r="I3666" s="93">
        <v>7</v>
      </c>
      <c r="J3666" s="93">
        <v>309</v>
      </c>
      <c r="K3666" s="93">
        <v>2839</v>
      </c>
      <c r="L3666" s="93">
        <v>33282</v>
      </c>
      <c r="M3666" s="93">
        <v>36121</v>
      </c>
      <c r="N3666" s="93">
        <v>72777</v>
      </c>
      <c r="O3666" s="93">
        <v>7266</v>
      </c>
      <c r="P3666" s="93">
        <v>64855</v>
      </c>
      <c r="Q3666" s="93">
        <v>72121</v>
      </c>
      <c r="R3666" s="93">
        <v>26</v>
      </c>
      <c r="S3666" s="93">
        <v>630</v>
      </c>
      <c r="T3666" s="93">
        <v>656</v>
      </c>
      <c r="U3666" s="93">
        <v>7292</v>
      </c>
      <c r="V3666" s="93">
        <v>65485</v>
      </c>
      <c r="W3666" s="158">
        <v>9628915</v>
      </c>
      <c r="X3666" s="158">
        <v>119997</v>
      </c>
      <c r="Y3666" s="158">
        <v>9748912</v>
      </c>
      <c r="Z3666" s="28">
        <v>0.98994252873563215</v>
      </c>
      <c r="AA3666" s="28">
        <v>0.97167138810198306</v>
      </c>
      <c r="AB3666" s="111">
        <v>8</v>
      </c>
      <c r="AC3666" s="28">
        <v>0.25</v>
      </c>
      <c r="AD3666" s="28">
        <v>6.08E-2</v>
      </c>
      <c r="AE3666" s="139">
        <v>2475</v>
      </c>
      <c r="AF3666" s="139">
        <v>405</v>
      </c>
      <c r="AG3666" s="93">
        <v>6659</v>
      </c>
      <c r="AH3666" s="93">
        <v>15325</v>
      </c>
    </row>
    <row r="3667" spans="1:34">
      <c r="A3667" s="13" t="s">
        <v>170</v>
      </c>
      <c r="B3667" s="14" t="s">
        <v>74</v>
      </c>
      <c r="C3667" s="14" t="s">
        <v>183</v>
      </c>
      <c r="D3667" s="14">
        <v>2017</v>
      </c>
      <c r="E3667" s="14">
        <v>2017</v>
      </c>
      <c r="F3667" s="14" t="s">
        <v>102</v>
      </c>
      <c r="G3667" s="93">
        <v>838</v>
      </c>
      <c r="H3667" s="93">
        <v>9047</v>
      </c>
      <c r="I3667" s="93">
        <v>17</v>
      </c>
      <c r="J3667" s="93">
        <v>106</v>
      </c>
      <c r="K3667" s="93">
        <v>855</v>
      </c>
      <c r="L3667" s="93">
        <v>9153</v>
      </c>
      <c r="M3667" s="93">
        <v>10008</v>
      </c>
      <c r="N3667" s="93">
        <v>19496</v>
      </c>
      <c r="O3667" s="93">
        <v>2228</v>
      </c>
      <c r="P3667" s="93">
        <v>16919</v>
      </c>
      <c r="Q3667" s="93">
        <v>19147</v>
      </c>
      <c r="R3667" s="93">
        <v>72</v>
      </c>
      <c r="S3667" s="93">
        <v>277</v>
      </c>
      <c r="T3667" s="93">
        <v>349</v>
      </c>
      <c r="U3667" s="93">
        <v>2300</v>
      </c>
      <c r="V3667" s="93">
        <v>17196</v>
      </c>
      <c r="W3667" s="158">
        <v>2582717</v>
      </c>
      <c r="X3667" s="158">
        <v>41692</v>
      </c>
      <c r="Y3667" s="158">
        <v>2624409</v>
      </c>
      <c r="Z3667" s="28">
        <v>0.905829596412556</v>
      </c>
      <c r="AA3667" s="28">
        <v>0.96244131455399062</v>
      </c>
      <c r="AB3667" s="111">
        <v>38</v>
      </c>
      <c r="AC3667" s="28">
        <v>0.26300000000000001</v>
      </c>
      <c r="AD3667" s="28">
        <v>0.10780000000000001</v>
      </c>
      <c r="AE3667" s="139">
        <v>723</v>
      </c>
      <c r="AF3667" s="139">
        <v>59</v>
      </c>
      <c r="AG3667" s="93">
        <v>916</v>
      </c>
      <c r="AH3667" s="93">
        <v>1863</v>
      </c>
    </row>
    <row r="3668" spans="1:34">
      <c r="A3668" s="13" t="s">
        <v>171</v>
      </c>
      <c r="B3668" s="14" t="s">
        <v>75</v>
      </c>
      <c r="C3668" s="14" t="s">
        <v>183</v>
      </c>
      <c r="D3668" s="14">
        <v>2017</v>
      </c>
      <c r="E3668" s="14">
        <v>2017</v>
      </c>
      <c r="F3668" s="14" t="s">
        <v>102</v>
      </c>
      <c r="G3668" s="93">
        <v>792</v>
      </c>
      <c r="H3668" s="93">
        <v>5091</v>
      </c>
      <c r="I3668" s="93">
        <v>2</v>
      </c>
      <c r="J3668" s="93">
        <v>12</v>
      </c>
      <c r="K3668" s="93">
        <v>794</v>
      </c>
      <c r="L3668" s="93">
        <v>5103</v>
      </c>
      <c r="M3668" s="93">
        <v>5897</v>
      </c>
      <c r="N3668" s="93">
        <v>12732</v>
      </c>
      <c r="O3668" s="93">
        <v>2127</v>
      </c>
      <c r="P3668" s="93">
        <v>10558</v>
      </c>
      <c r="Q3668" s="93">
        <v>12685</v>
      </c>
      <c r="R3668" s="93">
        <v>7</v>
      </c>
      <c r="S3668" s="93">
        <v>40</v>
      </c>
      <c r="T3668" s="93">
        <v>47</v>
      </c>
      <c r="U3668" s="93">
        <v>2134</v>
      </c>
      <c r="V3668" s="93">
        <v>10598</v>
      </c>
      <c r="W3668" s="158">
        <v>1717771</v>
      </c>
      <c r="X3668" s="158">
        <v>5022</v>
      </c>
      <c r="Y3668" s="158">
        <v>1722793</v>
      </c>
      <c r="Z3668" s="28">
        <v>0.99649122807017543</v>
      </c>
      <c r="AA3668" s="28">
        <v>0.89451476793248941</v>
      </c>
      <c r="AB3668" s="111">
        <v>38</v>
      </c>
      <c r="AC3668" s="28">
        <v>0.26300000000000001</v>
      </c>
      <c r="AD3668" s="28">
        <v>0.10780000000000001</v>
      </c>
      <c r="AE3668" s="139">
        <v>376</v>
      </c>
      <c r="AF3668" s="139">
        <v>62</v>
      </c>
      <c r="AG3668" s="93">
        <v>460</v>
      </c>
      <c r="AH3668" s="93">
        <v>951</v>
      </c>
    </row>
    <row r="3669" spans="1:34">
      <c r="A3669" s="51" t="s">
        <v>172</v>
      </c>
      <c r="B3669" s="14" t="s">
        <v>66</v>
      </c>
      <c r="C3669" s="14" t="s">
        <v>184</v>
      </c>
      <c r="D3669" s="14">
        <v>2017</v>
      </c>
      <c r="E3669" s="14">
        <v>2017</v>
      </c>
      <c r="F3669" s="14" t="s">
        <v>102</v>
      </c>
      <c r="G3669" s="93">
        <v>254658</v>
      </c>
      <c r="H3669" s="93">
        <v>1743284</v>
      </c>
      <c r="I3669" s="93">
        <v>2216</v>
      </c>
      <c r="J3669" s="93">
        <v>17676</v>
      </c>
      <c r="K3669" s="93">
        <v>256874</v>
      </c>
      <c r="L3669" s="93">
        <v>1760960</v>
      </c>
      <c r="M3669" s="93">
        <v>2017834</v>
      </c>
      <c r="N3669" s="93">
        <v>4182666</v>
      </c>
      <c r="O3669" s="93">
        <v>653345</v>
      </c>
      <c r="P3669" s="93">
        <v>3482894</v>
      </c>
      <c r="Q3669" s="93">
        <v>4136239</v>
      </c>
      <c r="R3669" s="93">
        <v>7225</v>
      </c>
      <c r="S3669" s="93">
        <v>39202</v>
      </c>
      <c r="T3669" s="93">
        <v>46427</v>
      </c>
      <c r="U3669" s="93">
        <v>660570</v>
      </c>
      <c r="V3669" s="93">
        <v>3522096</v>
      </c>
      <c r="W3669" s="158">
        <v>569107007</v>
      </c>
      <c r="X3669" s="158">
        <v>5426882</v>
      </c>
      <c r="Y3669" s="158">
        <v>574533889</v>
      </c>
      <c r="Z3669" s="28">
        <v>0.98048198680221155</v>
      </c>
      <c r="AA3669" s="28">
        <v>0.94238892660481255</v>
      </c>
      <c r="AB3669" s="111">
        <v>504</v>
      </c>
      <c r="AC3669" s="28">
        <v>0.39500000000000002</v>
      </c>
      <c r="AD3669" s="28">
        <v>7.2999999999999995E-2</v>
      </c>
      <c r="AE3669" s="139">
        <v>131605</v>
      </c>
      <c r="AF3669" s="139">
        <v>31798</v>
      </c>
      <c r="AG3669" s="93">
        <v>287063</v>
      </c>
      <c r="AH3669" s="93">
        <v>614278</v>
      </c>
    </row>
    <row r="3670" spans="1:34">
      <c r="A3670" s="51" t="s">
        <v>173</v>
      </c>
      <c r="B3670" s="14" t="s">
        <v>74</v>
      </c>
      <c r="C3670" s="14" t="s">
        <v>184</v>
      </c>
      <c r="D3670" s="14">
        <v>2017</v>
      </c>
      <c r="E3670" s="14">
        <v>2017</v>
      </c>
      <c r="F3670" s="14" t="s">
        <v>102</v>
      </c>
      <c r="G3670" s="93">
        <v>5572</v>
      </c>
      <c r="H3670" s="93">
        <v>50919</v>
      </c>
      <c r="I3670" s="93">
        <v>87</v>
      </c>
      <c r="J3670" s="93">
        <v>1186</v>
      </c>
      <c r="K3670" s="93">
        <v>5659</v>
      </c>
      <c r="L3670" s="93">
        <v>52105</v>
      </c>
      <c r="M3670" s="93">
        <v>57764</v>
      </c>
      <c r="N3670" s="93">
        <v>109769</v>
      </c>
      <c r="O3670" s="93">
        <v>12924</v>
      </c>
      <c r="P3670" s="93">
        <v>93831</v>
      </c>
      <c r="Q3670" s="93">
        <v>106755</v>
      </c>
      <c r="R3670" s="93">
        <v>297</v>
      </c>
      <c r="S3670" s="93">
        <v>2717</v>
      </c>
      <c r="T3670" s="93">
        <v>3014</v>
      </c>
      <c r="U3670" s="93">
        <v>13221</v>
      </c>
      <c r="V3670" s="93">
        <v>96548</v>
      </c>
      <c r="W3670" s="158">
        <v>15142474</v>
      </c>
      <c r="X3670" s="158">
        <v>341164</v>
      </c>
      <c r="Y3670" s="158">
        <v>15483638</v>
      </c>
      <c r="Z3670" s="28">
        <v>0.9945440374123149</v>
      </c>
      <c r="AA3670" s="28">
        <v>0.9889033942558747</v>
      </c>
      <c r="AB3670" s="111">
        <v>13</v>
      </c>
      <c r="AC3670" s="28">
        <v>0.53800000000000003</v>
      </c>
      <c r="AD3670" s="28">
        <v>4.7300000000000002E-2</v>
      </c>
      <c r="AE3670" s="139">
        <v>4893</v>
      </c>
      <c r="AF3670" s="139">
        <v>1407</v>
      </c>
      <c r="AG3670" s="93">
        <v>7063</v>
      </c>
      <c r="AH3670" s="93">
        <v>13792</v>
      </c>
    </row>
    <row r="3671" spans="1:34">
      <c r="A3671" s="51" t="s">
        <v>174</v>
      </c>
      <c r="B3671" s="14" t="s">
        <v>75</v>
      </c>
      <c r="C3671" s="14" t="s">
        <v>184</v>
      </c>
      <c r="D3671" s="14">
        <v>2017</v>
      </c>
      <c r="E3671" s="14">
        <v>2017</v>
      </c>
      <c r="F3671" s="14" t="s">
        <v>102</v>
      </c>
      <c r="G3671" s="93">
        <v>1</v>
      </c>
      <c r="H3671" s="93">
        <v>86</v>
      </c>
      <c r="I3671" s="93">
        <v>0</v>
      </c>
      <c r="J3671" s="93">
        <v>0</v>
      </c>
      <c r="K3671" s="93">
        <v>1</v>
      </c>
      <c r="L3671" s="93">
        <v>86</v>
      </c>
      <c r="M3671" s="93">
        <v>87</v>
      </c>
      <c r="N3671" s="93">
        <v>146</v>
      </c>
      <c r="O3671" s="93">
        <v>1</v>
      </c>
      <c r="P3671" s="93">
        <v>145</v>
      </c>
      <c r="Q3671" s="93">
        <v>146</v>
      </c>
      <c r="R3671" s="93">
        <v>0</v>
      </c>
      <c r="S3671" s="93">
        <v>0</v>
      </c>
      <c r="T3671" s="93">
        <v>0</v>
      </c>
      <c r="U3671" s="93">
        <v>1</v>
      </c>
      <c r="V3671" s="93">
        <v>145</v>
      </c>
      <c r="W3671" s="158">
        <v>18319</v>
      </c>
      <c r="X3671" s="158">
        <v>0</v>
      </c>
      <c r="Y3671" s="158">
        <v>18319</v>
      </c>
      <c r="Z3671" s="28">
        <v>1</v>
      </c>
      <c r="AA3671" s="28">
        <v>0.66666666666666663</v>
      </c>
      <c r="AB3671" s="111">
        <v>44</v>
      </c>
      <c r="AC3671" s="28">
        <v>0.27300000000000002</v>
      </c>
      <c r="AD3671" s="28">
        <v>0.1</v>
      </c>
      <c r="AE3671" s="139">
        <v>5</v>
      </c>
      <c r="AF3671" s="139">
        <v>0</v>
      </c>
      <c r="AG3671" s="93">
        <v>3</v>
      </c>
      <c r="AH3671" s="93">
        <v>3</v>
      </c>
    </row>
    <row r="3672" spans="1:34">
      <c r="A3672" s="51" t="s">
        <v>175</v>
      </c>
      <c r="B3672" s="14" t="s">
        <v>75</v>
      </c>
      <c r="C3672" s="14" t="s">
        <v>184</v>
      </c>
      <c r="D3672" s="14">
        <v>2017</v>
      </c>
      <c r="E3672" s="14">
        <v>2017</v>
      </c>
      <c r="F3672" s="14" t="s">
        <v>102</v>
      </c>
      <c r="G3672" s="93">
        <v>132</v>
      </c>
      <c r="H3672" s="93">
        <v>1571</v>
      </c>
      <c r="I3672" s="93">
        <v>0</v>
      </c>
      <c r="J3672" s="93">
        <v>2</v>
      </c>
      <c r="K3672" s="93">
        <v>132</v>
      </c>
      <c r="L3672" s="93">
        <v>1573</v>
      </c>
      <c r="M3672" s="93">
        <v>1705</v>
      </c>
      <c r="N3672" s="93">
        <v>3129</v>
      </c>
      <c r="O3672" s="93">
        <v>331</v>
      </c>
      <c r="P3672" s="93">
        <v>2792</v>
      </c>
      <c r="Q3672" s="93">
        <v>3123</v>
      </c>
      <c r="R3672" s="93">
        <v>0</v>
      </c>
      <c r="S3672" s="93">
        <v>6</v>
      </c>
      <c r="T3672" s="93">
        <v>6</v>
      </c>
      <c r="U3672" s="93">
        <v>331</v>
      </c>
      <c r="V3672" s="93">
        <v>2798</v>
      </c>
      <c r="W3672" s="158">
        <v>412670</v>
      </c>
      <c r="X3672" s="158">
        <v>320</v>
      </c>
      <c r="Y3672" s="158">
        <v>412990</v>
      </c>
      <c r="Z3672" s="28">
        <v>0.96250000000000002</v>
      </c>
      <c r="AA3672" s="28">
        <v>0.9642857142857143</v>
      </c>
      <c r="AB3672" s="111">
        <v>44</v>
      </c>
      <c r="AC3672" s="28">
        <v>0.27300000000000002</v>
      </c>
      <c r="AD3672" s="28">
        <v>0.1</v>
      </c>
      <c r="AE3672" s="139">
        <v>106</v>
      </c>
      <c r="AF3672" s="139">
        <v>23</v>
      </c>
      <c r="AG3672" s="93">
        <v>43</v>
      </c>
      <c r="AH3672" s="93">
        <v>76</v>
      </c>
    </row>
    <row r="3673" spans="1:34">
      <c r="A3673" s="51" t="s">
        <v>176</v>
      </c>
      <c r="B3673" s="14" t="s">
        <v>75</v>
      </c>
      <c r="C3673" s="14" t="s">
        <v>184</v>
      </c>
      <c r="D3673" s="14">
        <v>2017</v>
      </c>
      <c r="E3673" s="14">
        <v>2017</v>
      </c>
      <c r="F3673" s="14" t="s">
        <v>102</v>
      </c>
      <c r="G3673" s="93">
        <v>1592</v>
      </c>
      <c r="H3673" s="93">
        <v>15033</v>
      </c>
      <c r="I3673" s="93">
        <v>3</v>
      </c>
      <c r="J3673" s="93">
        <v>36</v>
      </c>
      <c r="K3673" s="93">
        <v>1595</v>
      </c>
      <c r="L3673" s="93">
        <v>15069</v>
      </c>
      <c r="M3673" s="93">
        <v>16664</v>
      </c>
      <c r="N3673" s="93">
        <v>31098</v>
      </c>
      <c r="O3673" s="93">
        <v>3913</v>
      </c>
      <c r="P3673" s="93">
        <v>27103</v>
      </c>
      <c r="Q3673" s="93">
        <v>31016</v>
      </c>
      <c r="R3673" s="93">
        <v>8</v>
      </c>
      <c r="S3673" s="93">
        <v>74</v>
      </c>
      <c r="T3673" s="93">
        <v>82</v>
      </c>
      <c r="U3673" s="93">
        <v>3921</v>
      </c>
      <c r="V3673" s="93">
        <v>27177</v>
      </c>
      <c r="W3673" s="158">
        <v>4276462</v>
      </c>
      <c r="X3673" s="158">
        <v>10689</v>
      </c>
      <c r="Y3673" s="158">
        <v>4287151</v>
      </c>
      <c r="Z3673" s="28">
        <v>0.83844339622641506</v>
      </c>
      <c r="AA3673" s="28">
        <v>0.94304857621440541</v>
      </c>
      <c r="AB3673" s="111">
        <v>44</v>
      </c>
      <c r="AC3673" s="28">
        <v>0.27300000000000002</v>
      </c>
      <c r="AD3673" s="28">
        <v>0.1</v>
      </c>
      <c r="AE3673" s="139">
        <v>1360</v>
      </c>
      <c r="AF3673" s="139">
        <v>441</v>
      </c>
      <c r="AG3673" s="93">
        <v>784</v>
      </c>
      <c r="AH3673" s="93">
        <v>1350</v>
      </c>
    </row>
    <row r="3674" spans="1:34">
      <c r="A3674" s="51" t="s">
        <v>177</v>
      </c>
      <c r="B3674" s="14" t="s">
        <v>75</v>
      </c>
      <c r="C3674" s="14" t="s">
        <v>184</v>
      </c>
      <c r="D3674" s="14">
        <v>2017</v>
      </c>
      <c r="E3674" s="14">
        <v>2017</v>
      </c>
      <c r="F3674" s="14" t="s">
        <v>102</v>
      </c>
      <c r="G3674" s="93">
        <v>193</v>
      </c>
      <c r="H3674" s="93">
        <v>2625</v>
      </c>
      <c r="I3674" s="93">
        <v>0</v>
      </c>
      <c r="J3674" s="93">
        <v>7</v>
      </c>
      <c r="K3674" s="93">
        <v>193</v>
      </c>
      <c r="L3674" s="93">
        <v>2632</v>
      </c>
      <c r="M3674" s="93">
        <v>2825</v>
      </c>
      <c r="N3674" s="93">
        <v>5097</v>
      </c>
      <c r="O3674" s="93">
        <v>508</v>
      </c>
      <c r="P3674" s="93">
        <v>4576</v>
      </c>
      <c r="Q3674" s="93">
        <v>5084</v>
      </c>
      <c r="R3674" s="93">
        <v>0</v>
      </c>
      <c r="S3674" s="93">
        <v>13</v>
      </c>
      <c r="T3674" s="93">
        <v>13</v>
      </c>
      <c r="U3674" s="93">
        <v>508</v>
      </c>
      <c r="V3674" s="93">
        <v>4589</v>
      </c>
      <c r="W3674" s="158">
        <v>679927</v>
      </c>
      <c r="X3674" s="158">
        <v>1411</v>
      </c>
      <c r="Y3674" s="158">
        <v>681338</v>
      </c>
      <c r="Z3674" s="28">
        <v>0.97777777777777775</v>
      </c>
      <c r="AA3674" s="28">
        <v>0.93333333333333335</v>
      </c>
      <c r="AB3674" s="111">
        <v>44</v>
      </c>
      <c r="AC3674" s="28">
        <v>0.27300000000000002</v>
      </c>
      <c r="AD3674" s="28">
        <v>0.1</v>
      </c>
      <c r="AE3674" s="139">
        <v>171</v>
      </c>
      <c r="AF3674" s="139">
        <v>37</v>
      </c>
      <c r="AG3674" s="93">
        <v>64</v>
      </c>
      <c r="AH3674" s="93">
        <v>122</v>
      </c>
    </row>
    <row r="3675" spans="1:34">
      <c r="A3675" s="51" t="s">
        <v>178</v>
      </c>
      <c r="B3675" s="14" t="s">
        <v>75</v>
      </c>
      <c r="C3675" s="14" t="s">
        <v>184</v>
      </c>
      <c r="D3675" s="14">
        <v>2017</v>
      </c>
      <c r="E3675" s="14">
        <v>2017</v>
      </c>
      <c r="F3675" s="14" t="s">
        <v>102</v>
      </c>
      <c r="G3675" s="93">
        <v>88</v>
      </c>
      <c r="H3675" s="93">
        <v>602</v>
      </c>
      <c r="I3675" s="93">
        <v>1</v>
      </c>
      <c r="J3675" s="93">
        <v>2</v>
      </c>
      <c r="K3675" s="93">
        <v>89</v>
      </c>
      <c r="L3675" s="93">
        <v>604</v>
      </c>
      <c r="M3675" s="93">
        <v>693</v>
      </c>
      <c r="N3675" s="93">
        <v>1638</v>
      </c>
      <c r="O3675" s="93">
        <v>227</v>
      </c>
      <c r="P3675" s="93">
        <v>1406</v>
      </c>
      <c r="Q3675" s="93">
        <v>1633</v>
      </c>
      <c r="R3675" s="93">
        <v>2</v>
      </c>
      <c r="S3675" s="93">
        <v>3</v>
      </c>
      <c r="T3675" s="93">
        <v>5</v>
      </c>
      <c r="U3675" s="93">
        <v>229</v>
      </c>
      <c r="V3675" s="93">
        <v>1409</v>
      </c>
      <c r="W3675" s="158">
        <v>203062</v>
      </c>
      <c r="X3675" s="158">
        <v>943</v>
      </c>
      <c r="Y3675" s="158">
        <v>204005</v>
      </c>
      <c r="Z3675" s="28">
        <v>1</v>
      </c>
      <c r="AA3675" s="28">
        <v>1</v>
      </c>
      <c r="AB3675" s="111">
        <v>44</v>
      </c>
      <c r="AC3675" s="28">
        <v>0.27300000000000002</v>
      </c>
      <c r="AD3675" s="28">
        <v>0.1</v>
      </c>
      <c r="AE3675" s="139">
        <v>50</v>
      </c>
      <c r="AF3675" s="139">
        <v>3</v>
      </c>
      <c r="AG3675" s="93">
        <v>110</v>
      </c>
      <c r="AH3675" s="93">
        <v>253</v>
      </c>
    </row>
    <row r="3676" spans="1:34">
      <c r="A3676" s="51" t="s">
        <v>179</v>
      </c>
      <c r="B3676" s="14" t="s">
        <v>74</v>
      </c>
      <c r="C3676" s="14" t="s">
        <v>184</v>
      </c>
      <c r="D3676" s="14">
        <v>2017</v>
      </c>
      <c r="E3676" s="14">
        <v>2017</v>
      </c>
      <c r="F3676" s="14" t="s">
        <v>102</v>
      </c>
      <c r="G3676" s="93">
        <v>3907</v>
      </c>
      <c r="H3676" s="93">
        <v>27418</v>
      </c>
      <c r="I3676" s="93">
        <v>42</v>
      </c>
      <c r="J3676" s="93">
        <v>270</v>
      </c>
      <c r="K3676" s="93">
        <v>3949</v>
      </c>
      <c r="L3676" s="93">
        <v>27688</v>
      </c>
      <c r="M3676" s="93">
        <v>31637</v>
      </c>
      <c r="N3676" s="93">
        <v>63174</v>
      </c>
      <c r="O3676" s="93">
        <v>9157</v>
      </c>
      <c r="P3676" s="93">
        <v>53183</v>
      </c>
      <c r="Q3676" s="93">
        <v>62340</v>
      </c>
      <c r="R3676" s="93">
        <v>156</v>
      </c>
      <c r="S3676" s="93">
        <v>678</v>
      </c>
      <c r="T3676" s="93">
        <v>834</v>
      </c>
      <c r="U3676" s="93">
        <v>9313</v>
      </c>
      <c r="V3676" s="93">
        <v>53861</v>
      </c>
      <c r="W3676" s="158">
        <v>8898280</v>
      </c>
      <c r="X3676" s="158">
        <v>85437</v>
      </c>
      <c r="Y3676" s="158">
        <v>8983717</v>
      </c>
      <c r="Z3676" s="28">
        <v>0.97217235188509876</v>
      </c>
      <c r="AA3676" s="28">
        <v>0.97880539499036612</v>
      </c>
      <c r="AB3676" s="111">
        <v>10</v>
      </c>
      <c r="AC3676" s="28">
        <v>0.3</v>
      </c>
      <c r="AD3676" s="28">
        <v>6.9000000000000006E-2</v>
      </c>
      <c r="AE3676" s="139">
        <v>2215</v>
      </c>
      <c r="AF3676" s="139">
        <v>618</v>
      </c>
      <c r="AG3676" s="93">
        <v>4517</v>
      </c>
      <c r="AH3676" s="93">
        <v>9234</v>
      </c>
    </row>
    <row r="3677" spans="1:34">
      <c r="A3677" s="51" t="s">
        <v>180</v>
      </c>
      <c r="B3677" s="14" t="s">
        <v>75</v>
      </c>
      <c r="C3677" s="14" t="s">
        <v>184</v>
      </c>
      <c r="D3677" s="14">
        <v>2017</v>
      </c>
      <c r="E3677" s="14">
        <v>2017</v>
      </c>
      <c r="F3677" s="14" t="s">
        <v>102</v>
      </c>
      <c r="G3677" s="93">
        <v>379</v>
      </c>
      <c r="H3677" s="93">
        <v>2164</v>
      </c>
      <c r="I3677" s="93">
        <v>0</v>
      </c>
      <c r="J3677" s="93">
        <v>1</v>
      </c>
      <c r="K3677" s="93">
        <v>379</v>
      </c>
      <c r="L3677" s="93">
        <v>2165</v>
      </c>
      <c r="M3677" s="93">
        <v>2544</v>
      </c>
      <c r="N3677" s="93">
        <v>5224</v>
      </c>
      <c r="O3677" s="93">
        <v>1088</v>
      </c>
      <c r="P3677" s="93">
        <v>4134</v>
      </c>
      <c r="Q3677" s="93">
        <v>5222</v>
      </c>
      <c r="R3677" s="93">
        <v>0</v>
      </c>
      <c r="S3677" s="93">
        <v>2</v>
      </c>
      <c r="T3677" s="93">
        <v>2</v>
      </c>
      <c r="U3677" s="93">
        <v>1088</v>
      </c>
      <c r="V3677" s="93">
        <v>4136</v>
      </c>
      <c r="W3677" s="158">
        <v>685591</v>
      </c>
      <c r="X3677" s="158">
        <v>207</v>
      </c>
      <c r="Y3677" s="158">
        <v>685798</v>
      </c>
      <c r="Z3677" s="28">
        <v>0.98837209302325579</v>
      </c>
      <c r="AA3677" s="28">
        <v>0.93442622950819676</v>
      </c>
      <c r="AB3677" s="111">
        <v>44</v>
      </c>
      <c r="AC3677" s="28">
        <v>0.27300000000000002</v>
      </c>
      <c r="AD3677" s="28">
        <v>0.1</v>
      </c>
      <c r="AE3677" s="139">
        <v>189</v>
      </c>
      <c r="AF3677" s="139">
        <v>20</v>
      </c>
      <c r="AG3677" s="93">
        <v>110</v>
      </c>
      <c r="AH3677" s="93">
        <v>204</v>
      </c>
    </row>
    <row r="3678" spans="1:34">
      <c r="A3678" s="51" t="s">
        <v>181</v>
      </c>
      <c r="B3678" s="14" t="s">
        <v>75</v>
      </c>
      <c r="C3678" s="14" t="s">
        <v>184</v>
      </c>
      <c r="D3678" s="14">
        <v>2017</v>
      </c>
      <c r="E3678" s="14">
        <v>2017</v>
      </c>
      <c r="F3678" s="14" t="s">
        <v>102</v>
      </c>
      <c r="G3678" s="93">
        <v>523</v>
      </c>
      <c r="H3678" s="93">
        <v>6395</v>
      </c>
      <c r="I3678" s="93">
        <v>1</v>
      </c>
      <c r="J3678" s="93">
        <v>18</v>
      </c>
      <c r="K3678" s="93">
        <v>524</v>
      </c>
      <c r="L3678" s="93">
        <v>6413</v>
      </c>
      <c r="M3678" s="93">
        <v>6937</v>
      </c>
      <c r="N3678" s="93">
        <v>12339</v>
      </c>
      <c r="O3678" s="93">
        <v>1278</v>
      </c>
      <c r="P3678" s="93">
        <v>11012</v>
      </c>
      <c r="Q3678" s="93">
        <v>12290</v>
      </c>
      <c r="R3678" s="93">
        <v>1</v>
      </c>
      <c r="S3678" s="93">
        <v>48</v>
      </c>
      <c r="T3678" s="93">
        <v>49</v>
      </c>
      <c r="U3678" s="93">
        <v>1279</v>
      </c>
      <c r="V3678" s="93">
        <v>11060</v>
      </c>
      <c r="W3678" s="158">
        <v>1632055</v>
      </c>
      <c r="X3678" s="158">
        <v>3872</v>
      </c>
      <c r="Y3678" s="158">
        <v>1635927</v>
      </c>
      <c r="Z3678" s="28">
        <v>0.99150141643059486</v>
      </c>
      <c r="AA3678" s="28">
        <v>0.9923371647509579</v>
      </c>
      <c r="AB3678" s="111">
        <v>44</v>
      </c>
      <c r="AC3678" s="28">
        <v>0.27300000000000002</v>
      </c>
      <c r="AD3678" s="28">
        <v>0.1</v>
      </c>
      <c r="AE3678" s="139">
        <v>582</v>
      </c>
      <c r="AF3678" s="139">
        <v>124</v>
      </c>
      <c r="AG3678" s="93">
        <v>354</v>
      </c>
      <c r="AH3678" s="93">
        <v>721</v>
      </c>
    </row>
    <row r="3679" spans="1:34">
      <c r="A3679" s="13" t="s">
        <v>123</v>
      </c>
      <c r="B3679" s="14" t="s">
        <v>74</v>
      </c>
      <c r="C3679" s="14" t="s">
        <v>184</v>
      </c>
      <c r="D3679" s="14">
        <v>2017</v>
      </c>
      <c r="E3679" s="14">
        <v>2017</v>
      </c>
      <c r="F3679" s="14" t="s">
        <v>102</v>
      </c>
      <c r="G3679" s="93">
        <v>12955</v>
      </c>
      <c r="H3679" s="93">
        <v>85231</v>
      </c>
      <c r="I3679" s="93">
        <v>86</v>
      </c>
      <c r="J3679" s="93">
        <v>467</v>
      </c>
      <c r="K3679" s="93">
        <v>13041</v>
      </c>
      <c r="L3679" s="93">
        <v>85698</v>
      </c>
      <c r="M3679" s="93">
        <v>98739</v>
      </c>
      <c r="N3679" s="93">
        <v>228457</v>
      </c>
      <c r="O3679" s="93">
        <v>35319</v>
      </c>
      <c r="P3679" s="93">
        <v>191662</v>
      </c>
      <c r="Q3679" s="93">
        <v>226981</v>
      </c>
      <c r="R3679" s="93">
        <v>288</v>
      </c>
      <c r="S3679" s="93">
        <v>1188</v>
      </c>
      <c r="T3679" s="93">
        <v>1476</v>
      </c>
      <c r="U3679" s="93">
        <v>35607</v>
      </c>
      <c r="V3679" s="93">
        <v>192850</v>
      </c>
      <c r="W3679" s="158">
        <v>30683994</v>
      </c>
      <c r="X3679" s="158">
        <v>162043</v>
      </c>
      <c r="Y3679" s="158">
        <v>30846037</v>
      </c>
      <c r="Z3679" s="28">
        <v>0.95021037868162694</v>
      </c>
      <c r="AA3679" s="28">
        <v>0.9712918660287081</v>
      </c>
      <c r="AB3679" s="111">
        <v>24</v>
      </c>
      <c r="AC3679" s="28">
        <v>0.5</v>
      </c>
      <c r="AD3679" s="28">
        <v>4.0800000000000003E-2</v>
      </c>
      <c r="AE3679" s="139">
        <v>4373</v>
      </c>
      <c r="AF3679" s="139">
        <v>1472</v>
      </c>
      <c r="AG3679" s="93">
        <v>13184</v>
      </c>
      <c r="AH3679" s="93">
        <v>29855</v>
      </c>
    </row>
    <row r="3680" spans="1:34">
      <c r="A3680" s="13" t="s">
        <v>124</v>
      </c>
      <c r="B3680" s="14" t="s">
        <v>75</v>
      </c>
      <c r="C3680" s="14" t="s">
        <v>184</v>
      </c>
      <c r="D3680" s="14">
        <v>2017</v>
      </c>
      <c r="E3680" s="14">
        <v>2017</v>
      </c>
      <c r="F3680" s="14" t="s">
        <v>102</v>
      </c>
      <c r="G3680" s="93">
        <v>209</v>
      </c>
      <c r="H3680" s="93">
        <v>1330</v>
      </c>
      <c r="I3680" s="93">
        <v>0</v>
      </c>
      <c r="J3680" s="93">
        <v>2</v>
      </c>
      <c r="K3680" s="93">
        <v>209</v>
      </c>
      <c r="L3680" s="93">
        <v>1332</v>
      </c>
      <c r="M3680" s="93">
        <v>1541</v>
      </c>
      <c r="N3680" s="93">
        <v>3549</v>
      </c>
      <c r="O3680" s="93">
        <v>557</v>
      </c>
      <c r="P3680" s="93">
        <v>2984</v>
      </c>
      <c r="Q3680" s="93">
        <v>3541</v>
      </c>
      <c r="R3680" s="93">
        <v>1</v>
      </c>
      <c r="S3680" s="93">
        <v>7</v>
      </c>
      <c r="T3680" s="93">
        <v>8</v>
      </c>
      <c r="U3680" s="93">
        <v>558</v>
      </c>
      <c r="V3680" s="93">
        <v>2991</v>
      </c>
      <c r="W3680" s="158">
        <v>440735</v>
      </c>
      <c r="X3680" s="158">
        <v>629</v>
      </c>
      <c r="Y3680" s="158">
        <v>441364</v>
      </c>
      <c r="Z3680" s="28">
        <v>0.97222222222222221</v>
      </c>
      <c r="AA3680" s="28">
        <v>0.96153846153846156</v>
      </c>
      <c r="AB3680" s="111">
        <v>44</v>
      </c>
      <c r="AC3680" s="28">
        <v>0.27300000000000002</v>
      </c>
      <c r="AD3680" s="28">
        <v>0.1</v>
      </c>
      <c r="AE3680" s="139">
        <v>101</v>
      </c>
      <c r="AF3680" s="139">
        <v>11</v>
      </c>
      <c r="AG3680" s="93">
        <v>181</v>
      </c>
      <c r="AH3680" s="93">
        <v>393</v>
      </c>
    </row>
    <row r="3681" spans="1:34">
      <c r="A3681" s="13" t="s">
        <v>125</v>
      </c>
      <c r="B3681" s="14" t="s">
        <v>75</v>
      </c>
      <c r="C3681" s="14" t="s">
        <v>184</v>
      </c>
      <c r="D3681" s="14">
        <v>2017</v>
      </c>
      <c r="E3681" s="14">
        <v>2017</v>
      </c>
      <c r="F3681" s="14" t="s">
        <v>102</v>
      </c>
      <c r="G3681" s="93">
        <v>854</v>
      </c>
      <c r="H3681" s="93">
        <v>11418</v>
      </c>
      <c r="I3681" s="93">
        <v>1</v>
      </c>
      <c r="J3681" s="93">
        <v>13</v>
      </c>
      <c r="K3681" s="93">
        <v>855</v>
      </c>
      <c r="L3681" s="93">
        <v>11431</v>
      </c>
      <c r="M3681" s="93">
        <v>12286</v>
      </c>
      <c r="N3681" s="93">
        <v>20701</v>
      </c>
      <c r="O3681" s="93">
        <v>2149</v>
      </c>
      <c r="P3681" s="93">
        <v>18513</v>
      </c>
      <c r="Q3681" s="93">
        <v>20662</v>
      </c>
      <c r="R3681" s="93">
        <v>4</v>
      </c>
      <c r="S3681" s="93">
        <v>35</v>
      </c>
      <c r="T3681" s="93">
        <v>39</v>
      </c>
      <c r="U3681" s="93">
        <v>2153</v>
      </c>
      <c r="V3681" s="93">
        <v>18548</v>
      </c>
      <c r="W3681" s="158">
        <v>2895131</v>
      </c>
      <c r="X3681" s="158">
        <v>4751</v>
      </c>
      <c r="Y3681" s="158">
        <v>2899882</v>
      </c>
      <c r="Z3681" s="28">
        <v>0.99335548172757471</v>
      </c>
      <c r="AA3681" s="28">
        <v>0.98839907192575405</v>
      </c>
      <c r="AB3681" s="111">
        <v>44</v>
      </c>
      <c r="AC3681" s="28">
        <v>0.27300000000000002</v>
      </c>
      <c r="AD3681" s="28">
        <v>0.1</v>
      </c>
      <c r="AE3681" s="139">
        <v>1062</v>
      </c>
      <c r="AF3681" s="139">
        <v>200</v>
      </c>
      <c r="AG3681" s="93">
        <v>527</v>
      </c>
      <c r="AH3681" s="93">
        <v>1023</v>
      </c>
    </row>
    <row r="3682" spans="1:34">
      <c r="A3682" s="13" t="s">
        <v>126</v>
      </c>
      <c r="B3682" s="14" t="s">
        <v>75</v>
      </c>
      <c r="C3682" s="14" t="s">
        <v>184</v>
      </c>
      <c r="D3682" s="14">
        <v>2017</v>
      </c>
      <c r="E3682" s="14">
        <v>2017</v>
      </c>
      <c r="F3682" s="14" t="s">
        <v>102</v>
      </c>
      <c r="G3682" s="93">
        <v>2253</v>
      </c>
      <c r="H3682" s="93">
        <v>14847</v>
      </c>
      <c r="I3682" s="93">
        <v>12</v>
      </c>
      <c r="J3682" s="93">
        <v>140</v>
      </c>
      <c r="K3682" s="93">
        <v>2265</v>
      </c>
      <c r="L3682" s="93">
        <v>14987</v>
      </c>
      <c r="M3682" s="93">
        <v>17252</v>
      </c>
      <c r="N3682" s="93">
        <v>41719</v>
      </c>
      <c r="O3682" s="93">
        <v>6386</v>
      </c>
      <c r="P3682" s="93">
        <v>34901</v>
      </c>
      <c r="Q3682" s="93">
        <v>41287</v>
      </c>
      <c r="R3682" s="93">
        <v>35</v>
      </c>
      <c r="S3682" s="93">
        <v>397</v>
      </c>
      <c r="T3682" s="93">
        <v>432</v>
      </c>
      <c r="U3682" s="93">
        <v>6421</v>
      </c>
      <c r="V3682" s="93">
        <v>35298</v>
      </c>
      <c r="W3682" s="158">
        <v>5186823</v>
      </c>
      <c r="X3682" s="158">
        <v>40588</v>
      </c>
      <c r="Y3682" s="158">
        <v>5227411</v>
      </c>
      <c r="Z3682" s="28">
        <v>0.98099415204678364</v>
      </c>
      <c r="AA3682" s="28">
        <v>0.93779904306220097</v>
      </c>
      <c r="AB3682" s="111">
        <v>44</v>
      </c>
      <c r="AC3682" s="28">
        <v>0.27300000000000002</v>
      </c>
      <c r="AD3682" s="28">
        <v>0.1</v>
      </c>
      <c r="AE3682" s="139">
        <v>1058</v>
      </c>
      <c r="AF3682" s="139">
        <v>138</v>
      </c>
      <c r="AG3682" s="93">
        <v>873</v>
      </c>
      <c r="AH3682" s="93">
        <v>1739</v>
      </c>
    </row>
    <row r="3683" spans="1:34">
      <c r="A3683" s="13" t="s">
        <v>127</v>
      </c>
      <c r="B3683" s="14" t="s">
        <v>75</v>
      </c>
      <c r="C3683" s="14" t="s">
        <v>184</v>
      </c>
      <c r="D3683" s="14">
        <v>2017</v>
      </c>
      <c r="E3683" s="14">
        <v>2017</v>
      </c>
      <c r="F3683" s="14" t="s">
        <v>102</v>
      </c>
      <c r="G3683" s="93">
        <v>86</v>
      </c>
      <c r="H3683" s="93">
        <v>931</v>
      </c>
      <c r="I3683" s="93">
        <v>0</v>
      </c>
      <c r="J3683" s="93">
        <v>3</v>
      </c>
      <c r="K3683" s="93">
        <v>86</v>
      </c>
      <c r="L3683" s="93">
        <v>934</v>
      </c>
      <c r="M3683" s="93">
        <v>1020</v>
      </c>
      <c r="N3683" s="93">
        <v>1922</v>
      </c>
      <c r="O3683" s="93">
        <v>233</v>
      </c>
      <c r="P3683" s="93">
        <v>1681</v>
      </c>
      <c r="Q3683" s="93">
        <v>1914</v>
      </c>
      <c r="R3683" s="93">
        <v>1</v>
      </c>
      <c r="S3683" s="93">
        <v>7</v>
      </c>
      <c r="T3683" s="93">
        <v>8</v>
      </c>
      <c r="U3683" s="93">
        <v>234</v>
      </c>
      <c r="V3683" s="93">
        <v>1688</v>
      </c>
      <c r="W3683" s="158">
        <v>247334</v>
      </c>
      <c r="X3683" s="158">
        <v>540</v>
      </c>
      <c r="Y3683" s="158">
        <v>247874</v>
      </c>
      <c r="Z3683" s="28">
        <v>1</v>
      </c>
      <c r="AA3683" s="28">
        <v>0.88235294117647056</v>
      </c>
      <c r="AB3683" s="111">
        <v>44</v>
      </c>
      <c r="AC3683" s="28">
        <v>0.27300000000000002</v>
      </c>
      <c r="AD3683" s="28">
        <v>0.1</v>
      </c>
      <c r="AE3683" s="139">
        <v>83</v>
      </c>
      <c r="AF3683" s="139">
        <v>8</v>
      </c>
      <c r="AG3683" s="93">
        <v>59</v>
      </c>
      <c r="AH3683" s="93">
        <v>124</v>
      </c>
    </row>
    <row r="3684" spans="1:34">
      <c r="A3684" s="13" t="s">
        <v>128</v>
      </c>
      <c r="B3684" s="14" t="s">
        <v>75</v>
      </c>
      <c r="C3684" s="14" t="s">
        <v>184</v>
      </c>
      <c r="D3684" s="14">
        <v>2017</v>
      </c>
      <c r="E3684" s="14">
        <v>2017</v>
      </c>
      <c r="F3684" s="14" t="s">
        <v>102</v>
      </c>
      <c r="G3684" s="93">
        <v>9976</v>
      </c>
      <c r="H3684" s="93">
        <v>59300</v>
      </c>
      <c r="I3684" s="93">
        <v>20</v>
      </c>
      <c r="J3684" s="93">
        <v>390</v>
      </c>
      <c r="K3684" s="93">
        <v>9996</v>
      </c>
      <c r="L3684" s="93">
        <v>59690</v>
      </c>
      <c r="M3684" s="93">
        <v>69686</v>
      </c>
      <c r="N3684" s="93">
        <v>162134</v>
      </c>
      <c r="O3684" s="93">
        <v>26772</v>
      </c>
      <c r="P3684" s="93">
        <v>134387</v>
      </c>
      <c r="Q3684" s="93">
        <v>161159</v>
      </c>
      <c r="R3684" s="93">
        <v>67</v>
      </c>
      <c r="S3684" s="93">
        <v>908</v>
      </c>
      <c r="T3684" s="93">
        <v>975</v>
      </c>
      <c r="U3684" s="93">
        <v>26839</v>
      </c>
      <c r="V3684" s="93">
        <v>135295</v>
      </c>
      <c r="W3684" s="158">
        <v>21381140</v>
      </c>
      <c r="X3684" s="158">
        <v>131329</v>
      </c>
      <c r="Y3684" s="158">
        <v>21512469</v>
      </c>
      <c r="Z3684" s="28">
        <v>0.98822209758833424</v>
      </c>
      <c r="AA3684" s="28">
        <v>0.94363716424482602</v>
      </c>
      <c r="AB3684" s="111">
        <v>13</v>
      </c>
      <c r="AC3684" s="28">
        <v>0.308</v>
      </c>
      <c r="AD3684" s="28">
        <v>2.4500000000000001E-2</v>
      </c>
      <c r="AE3684" s="139">
        <v>5216</v>
      </c>
      <c r="AF3684" s="139">
        <v>1384</v>
      </c>
      <c r="AG3684" s="93">
        <v>9908</v>
      </c>
      <c r="AH3684" s="93">
        <v>22922</v>
      </c>
    </row>
    <row r="3685" spans="1:34">
      <c r="A3685" s="13" t="s">
        <v>129</v>
      </c>
      <c r="B3685" s="14" t="s">
        <v>75</v>
      </c>
      <c r="C3685" s="14" t="s">
        <v>184</v>
      </c>
      <c r="D3685" s="14">
        <v>2017</v>
      </c>
      <c r="E3685" s="14">
        <v>2017</v>
      </c>
      <c r="F3685" s="14" t="s">
        <v>102</v>
      </c>
      <c r="G3685" s="93">
        <v>1539</v>
      </c>
      <c r="H3685" s="93">
        <v>9209</v>
      </c>
      <c r="I3685" s="93">
        <v>4</v>
      </c>
      <c r="J3685" s="93">
        <v>66</v>
      </c>
      <c r="K3685" s="93">
        <v>1543</v>
      </c>
      <c r="L3685" s="93">
        <v>9275</v>
      </c>
      <c r="M3685" s="93">
        <v>10818</v>
      </c>
      <c r="N3685" s="93">
        <v>24644</v>
      </c>
      <c r="O3685" s="93">
        <v>4204</v>
      </c>
      <c r="P3685" s="93">
        <v>20241</v>
      </c>
      <c r="Q3685" s="93">
        <v>24445</v>
      </c>
      <c r="R3685" s="93">
        <v>16</v>
      </c>
      <c r="S3685" s="93">
        <v>183</v>
      </c>
      <c r="T3685" s="93">
        <v>199</v>
      </c>
      <c r="U3685" s="93">
        <v>4220</v>
      </c>
      <c r="V3685" s="93">
        <v>20424</v>
      </c>
      <c r="W3685" s="158">
        <v>3108402</v>
      </c>
      <c r="X3685" s="158">
        <v>21553</v>
      </c>
      <c r="Y3685" s="158">
        <v>3129955</v>
      </c>
      <c r="Z3685" s="28">
        <v>1</v>
      </c>
      <c r="AA3685" s="28">
        <v>0.96368715083798884</v>
      </c>
      <c r="AB3685" s="111">
        <v>44</v>
      </c>
      <c r="AC3685" s="28">
        <v>0.27300000000000002</v>
      </c>
      <c r="AD3685" s="28">
        <v>0.1</v>
      </c>
      <c r="AE3685" s="139">
        <v>747</v>
      </c>
      <c r="AF3685" s="139">
        <v>116</v>
      </c>
      <c r="AG3685" s="93">
        <v>1288</v>
      </c>
      <c r="AH3685" s="93">
        <v>2961</v>
      </c>
    </row>
    <row r="3686" spans="1:34">
      <c r="A3686" s="13" t="s">
        <v>130</v>
      </c>
      <c r="B3686" s="14" t="s">
        <v>75</v>
      </c>
      <c r="C3686" s="14" t="s">
        <v>184</v>
      </c>
      <c r="D3686" s="14">
        <v>2017</v>
      </c>
      <c r="E3686" s="14">
        <v>2017</v>
      </c>
      <c r="F3686" s="14" t="s">
        <v>102</v>
      </c>
      <c r="G3686" s="93">
        <v>572</v>
      </c>
      <c r="H3686" s="93">
        <v>5864</v>
      </c>
      <c r="I3686" s="93">
        <v>2</v>
      </c>
      <c r="J3686" s="93">
        <v>14</v>
      </c>
      <c r="K3686" s="93">
        <v>574</v>
      </c>
      <c r="L3686" s="93">
        <v>5878</v>
      </c>
      <c r="M3686" s="93">
        <v>6452</v>
      </c>
      <c r="N3686" s="93">
        <v>12118</v>
      </c>
      <c r="O3686" s="93">
        <v>1495</v>
      </c>
      <c r="P3686" s="93">
        <v>10578</v>
      </c>
      <c r="Q3686" s="93">
        <v>12073</v>
      </c>
      <c r="R3686" s="93">
        <v>7</v>
      </c>
      <c r="S3686" s="93">
        <v>38</v>
      </c>
      <c r="T3686" s="93">
        <v>45</v>
      </c>
      <c r="U3686" s="93">
        <v>1502</v>
      </c>
      <c r="V3686" s="93">
        <v>10616</v>
      </c>
      <c r="W3686" s="158">
        <v>1635827</v>
      </c>
      <c r="X3686" s="158">
        <v>5140</v>
      </c>
      <c r="Y3686" s="158">
        <v>1640967</v>
      </c>
      <c r="Z3686" s="28">
        <v>0.94357366771159878</v>
      </c>
      <c r="AA3686" s="28">
        <v>0.91928251121076232</v>
      </c>
      <c r="AB3686" s="111">
        <v>44</v>
      </c>
      <c r="AC3686" s="28">
        <v>0.27300000000000002</v>
      </c>
      <c r="AD3686" s="28">
        <v>0.1</v>
      </c>
      <c r="AE3686" s="139">
        <v>441</v>
      </c>
      <c r="AF3686" s="139">
        <v>50</v>
      </c>
      <c r="AG3686" s="93">
        <v>384</v>
      </c>
      <c r="AH3686" s="93">
        <v>781</v>
      </c>
    </row>
    <row r="3687" spans="1:34">
      <c r="A3687" s="13" t="s">
        <v>131</v>
      </c>
      <c r="B3687" s="14" t="s">
        <v>75</v>
      </c>
      <c r="C3687" s="14" t="s">
        <v>184</v>
      </c>
      <c r="D3687" s="14">
        <v>2017</v>
      </c>
      <c r="E3687" s="14">
        <v>2017</v>
      </c>
      <c r="F3687" s="14" t="s">
        <v>102</v>
      </c>
      <c r="G3687" s="93">
        <v>238</v>
      </c>
      <c r="H3687" s="93">
        <v>1334</v>
      </c>
      <c r="I3687" s="93">
        <v>0</v>
      </c>
      <c r="J3687" s="93">
        <v>1</v>
      </c>
      <c r="K3687" s="93">
        <v>238</v>
      </c>
      <c r="L3687" s="93">
        <v>1335</v>
      </c>
      <c r="M3687" s="93">
        <v>1573</v>
      </c>
      <c r="N3687" s="93">
        <v>3083</v>
      </c>
      <c r="O3687" s="93">
        <v>648</v>
      </c>
      <c r="P3687" s="93">
        <v>2432</v>
      </c>
      <c r="Q3687" s="93">
        <v>3080</v>
      </c>
      <c r="R3687" s="93">
        <v>0</v>
      </c>
      <c r="S3687" s="93">
        <v>3</v>
      </c>
      <c r="T3687" s="93">
        <v>3</v>
      </c>
      <c r="U3687" s="93">
        <v>648</v>
      </c>
      <c r="V3687" s="93">
        <v>2435</v>
      </c>
      <c r="W3687" s="158">
        <v>431220</v>
      </c>
      <c r="X3687" s="158">
        <v>268</v>
      </c>
      <c r="Y3687" s="158">
        <v>431488</v>
      </c>
      <c r="Z3687" s="28">
        <v>0.91549295774647887</v>
      </c>
      <c r="AA3687" s="28">
        <v>0.89130434782608692</v>
      </c>
      <c r="AB3687" s="111">
        <v>44</v>
      </c>
      <c r="AC3687" s="28">
        <v>0.27300000000000002</v>
      </c>
      <c r="AD3687" s="28">
        <v>0.1</v>
      </c>
      <c r="AE3687" s="139">
        <v>109</v>
      </c>
      <c r="AF3687" s="139">
        <v>6</v>
      </c>
      <c r="AG3687" s="93">
        <v>84</v>
      </c>
      <c r="AH3687" s="93">
        <v>154</v>
      </c>
    </row>
    <row r="3688" spans="1:34">
      <c r="A3688" s="13" t="s">
        <v>132</v>
      </c>
      <c r="B3688" s="14" t="s">
        <v>76</v>
      </c>
      <c r="C3688" s="14" t="s">
        <v>184</v>
      </c>
      <c r="D3688" s="14">
        <v>2017</v>
      </c>
      <c r="E3688" s="14">
        <v>2017</v>
      </c>
      <c r="F3688" s="14" t="s">
        <v>102</v>
      </c>
      <c r="G3688" s="93">
        <v>84543</v>
      </c>
      <c r="H3688" s="93">
        <v>445134</v>
      </c>
      <c r="I3688" s="93">
        <v>1137</v>
      </c>
      <c r="J3688" s="93">
        <v>5111</v>
      </c>
      <c r="K3688" s="93">
        <v>85680</v>
      </c>
      <c r="L3688" s="93">
        <v>450245</v>
      </c>
      <c r="M3688" s="93">
        <v>535925</v>
      </c>
      <c r="N3688" s="93">
        <v>1079610</v>
      </c>
      <c r="O3688" s="93">
        <v>207894</v>
      </c>
      <c r="P3688" s="93">
        <v>857586</v>
      </c>
      <c r="Q3688" s="93">
        <v>1065480</v>
      </c>
      <c r="R3688" s="93">
        <v>3398</v>
      </c>
      <c r="S3688" s="93">
        <v>10732</v>
      </c>
      <c r="T3688" s="93">
        <v>14130</v>
      </c>
      <c r="U3688" s="93">
        <v>211292</v>
      </c>
      <c r="V3688" s="93">
        <v>868318</v>
      </c>
      <c r="W3688" s="158">
        <v>153794759</v>
      </c>
      <c r="X3688" s="158">
        <v>1773865</v>
      </c>
      <c r="Y3688" s="158">
        <v>155568624</v>
      </c>
      <c r="Z3688" s="28">
        <v>0.98555195439103438</v>
      </c>
      <c r="AA3688" s="28">
        <v>0.90651959576041408</v>
      </c>
      <c r="AB3688" s="111">
        <v>189</v>
      </c>
      <c r="AC3688" s="28">
        <v>0.44400000000000001</v>
      </c>
      <c r="AD3688" s="28">
        <v>0.11550000000000001</v>
      </c>
      <c r="AE3688" s="139">
        <v>29766</v>
      </c>
      <c r="AF3688" s="139">
        <v>5526</v>
      </c>
      <c r="AG3688" s="93">
        <v>93622</v>
      </c>
      <c r="AH3688" s="93">
        <v>193727</v>
      </c>
    </row>
    <row r="3689" spans="1:34">
      <c r="A3689" s="13" t="s">
        <v>133</v>
      </c>
      <c r="B3689" s="14" t="s">
        <v>75</v>
      </c>
      <c r="C3689" s="14" t="s">
        <v>184</v>
      </c>
      <c r="D3689" s="14">
        <v>2017</v>
      </c>
      <c r="E3689" s="14">
        <v>2017</v>
      </c>
      <c r="F3689" s="14" t="s">
        <v>102</v>
      </c>
      <c r="G3689" s="93">
        <v>1788</v>
      </c>
      <c r="H3689" s="93">
        <v>9976</v>
      </c>
      <c r="I3689" s="93">
        <v>5</v>
      </c>
      <c r="J3689" s="93">
        <v>27</v>
      </c>
      <c r="K3689" s="93">
        <v>1793</v>
      </c>
      <c r="L3689" s="93">
        <v>10003</v>
      </c>
      <c r="M3689" s="93">
        <v>11796</v>
      </c>
      <c r="N3689" s="93">
        <v>28673</v>
      </c>
      <c r="O3689" s="93">
        <v>4880</v>
      </c>
      <c r="P3689" s="93">
        <v>23690</v>
      </c>
      <c r="Q3689" s="93">
        <v>28570</v>
      </c>
      <c r="R3689" s="93">
        <v>17</v>
      </c>
      <c r="S3689" s="93">
        <v>86</v>
      </c>
      <c r="T3689" s="93">
        <v>103</v>
      </c>
      <c r="U3689" s="93">
        <v>4897</v>
      </c>
      <c r="V3689" s="93">
        <v>23776</v>
      </c>
      <c r="W3689" s="158">
        <v>3762530</v>
      </c>
      <c r="X3689" s="158">
        <v>10377</v>
      </c>
      <c r="Y3689" s="158">
        <v>3772907</v>
      </c>
      <c r="Z3689" s="28">
        <v>0.99750623441396513</v>
      </c>
      <c r="AA3689" s="28">
        <v>0.95488721804511278</v>
      </c>
      <c r="AB3689" s="111">
        <v>44</v>
      </c>
      <c r="AC3689" s="28">
        <v>0.27300000000000002</v>
      </c>
      <c r="AD3689" s="28">
        <v>0.1</v>
      </c>
      <c r="AE3689" s="139">
        <v>643</v>
      </c>
      <c r="AF3689" s="139">
        <v>70</v>
      </c>
      <c r="AG3689" s="93">
        <v>2775</v>
      </c>
      <c r="AH3689" s="93">
        <v>6726</v>
      </c>
    </row>
    <row r="3690" spans="1:34">
      <c r="A3690" s="13" t="s">
        <v>134</v>
      </c>
      <c r="B3690" s="14" t="s">
        <v>75</v>
      </c>
      <c r="C3690" s="14" t="s">
        <v>184</v>
      </c>
      <c r="D3690" s="14">
        <v>2017</v>
      </c>
      <c r="E3690" s="14">
        <v>2017</v>
      </c>
      <c r="F3690" s="14" t="s">
        <v>102</v>
      </c>
      <c r="G3690" s="93">
        <v>555</v>
      </c>
      <c r="H3690" s="93">
        <v>5271</v>
      </c>
      <c r="I3690" s="93">
        <v>14</v>
      </c>
      <c r="J3690" s="93">
        <v>151</v>
      </c>
      <c r="K3690" s="93">
        <v>569</v>
      </c>
      <c r="L3690" s="93">
        <v>5422</v>
      </c>
      <c r="M3690" s="93">
        <v>5991</v>
      </c>
      <c r="N3690" s="93">
        <v>9913</v>
      </c>
      <c r="O3690" s="93">
        <v>1221</v>
      </c>
      <c r="P3690" s="93">
        <v>8294</v>
      </c>
      <c r="Q3690" s="93">
        <v>9515</v>
      </c>
      <c r="R3690" s="93">
        <v>39</v>
      </c>
      <c r="S3690" s="93">
        <v>359</v>
      </c>
      <c r="T3690" s="93">
        <v>398</v>
      </c>
      <c r="U3690" s="93">
        <v>1260</v>
      </c>
      <c r="V3690" s="93">
        <v>8653</v>
      </c>
      <c r="W3690" s="158">
        <v>1357235</v>
      </c>
      <c r="X3690" s="158">
        <v>33981</v>
      </c>
      <c r="Y3690" s="158">
        <v>1391216</v>
      </c>
      <c r="Z3690" s="28">
        <v>0.98083067092651754</v>
      </c>
      <c r="AA3690" s="28">
        <v>0.93867924528301883</v>
      </c>
      <c r="AB3690" s="111">
        <v>44</v>
      </c>
      <c r="AC3690" s="28">
        <v>0.27300000000000002</v>
      </c>
      <c r="AD3690" s="28">
        <v>0.1</v>
      </c>
      <c r="AE3690" s="139">
        <v>483</v>
      </c>
      <c r="AF3690" s="139">
        <v>120</v>
      </c>
      <c r="AG3690" s="93">
        <v>1134</v>
      </c>
      <c r="AH3690" s="93">
        <v>2089</v>
      </c>
    </row>
    <row r="3691" spans="1:34">
      <c r="A3691" s="13" t="s">
        <v>135</v>
      </c>
      <c r="B3691" s="14" t="s">
        <v>75</v>
      </c>
      <c r="C3691" s="14" t="s">
        <v>184</v>
      </c>
      <c r="D3691" s="14">
        <v>2017</v>
      </c>
      <c r="E3691" s="14">
        <v>2017</v>
      </c>
      <c r="F3691" s="14" t="s">
        <v>102</v>
      </c>
      <c r="G3691" s="93">
        <v>92</v>
      </c>
      <c r="H3691" s="93">
        <v>912</v>
      </c>
      <c r="I3691" s="93">
        <v>1</v>
      </c>
      <c r="J3691" s="93">
        <v>3</v>
      </c>
      <c r="K3691" s="93">
        <v>93</v>
      </c>
      <c r="L3691" s="93">
        <v>915</v>
      </c>
      <c r="M3691" s="93">
        <v>1008</v>
      </c>
      <c r="N3691" s="93">
        <v>1833</v>
      </c>
      <c r="O3691" s="93">
        <v>246</v>
      </c>
      <c r="P3691" s="93">
        <v>1582</v>
      </c>
      <c r="Q3691" s="93">
        <v>1828</v>
      </c>
      <c r="R3691" s="93">
        <v>1</v>
      </c>
      <c r="S3691" s="93">
        <v>4</v>
      </c>
      <c r="T3691" s="93">
        <v>5</v>
      </c>
      <c r="U3691" s="93">
        <v>247</v>
      </c>
      <c r="V3691" s="93">
        <v>1586</v>
      </c>
      <c r="W3691" s="158">
        <v>248511</v>
      </c>
      <c r="X3691" s="158">
        <v>472</v>
      </c>
      <c r="Y3691" s="158">
        <v>248983</v>
      </c>
      <c r="Z3691" s="28">
        <v>0.86046511627906974</v>
      </c>
      <c r="AA3691" s="28">
        <v>0.6</v>
      </c>
      <c r="AB3691" s="111">
        <v>44</v>
      </c>
      <c r="AC3691" s="28">
        <v>0.27300000000000002</v>
      </c>
      <c r="AD3691" s="28">
        <v>0.1</v>
      </c>
      <c r="AE3691" s="139">
        <v>73</v>
      </c>
      <c r="AF3691" s="139">
        <v>18</v>
      </c>
      <c r="AG3691" s="93">
        <v>19</v>
      </c>
      <c r="AH3691" s="93">
        <v>37</v>
      </c>
    </row>
    <row r="3692" spans="1:34">
      <c r="A3692" s="13" t="s">
        <v>136</v>
      </c>
      <c r="B3692" s="14" t="s">
        <v>75</v>
      </c>
      <c r="C3692" s="14" t="s">
        <v>184</v>
      </c>
      <c r="D3692" s="14">
        <v>2017</v>
      </c>
      <c r="E3692" s="14">
        <v>2017</v>
      </c>
      <c r="F3692" s="14" t="s">
        <v>102</v>
      </c>
      <c r="G3692" s="93">
        <v>554</v>
      </c>
      <c r="H3692" s="93">
        <v>5694</v>
      </c>
      <c r="I3692" s="93">
        <v>2</v>
      </c>
      <c r="J3692" s="93">
        <v>22</v>
      </c>
      <c r="K3692" s="93">
        <v>556</v>
      </c>
      <c r="L3692" s="93">
        <v>5716</v>
      </c>
      <c r="M3692" s="93">
        <v>6272</v>
      </c>
      <c r="N3692" s="93">
        <v>11853</v>
      </c>
      <c r="O3692" s="93">
        <v>1403</v>
      </c>
      <c r="P3692" s="93">
        <v>10387</v>
      </c>
      <c r="Q3692" s="93">
        <v>11790</v>
      </c>
      <c r="R3692" s="93">
        <v>6</v>
      </c>
      <c r="S3692" s="93">
        <v>57</v>
      </c>
      <c r="T3692" s="93">
        <v>63</v>
      </c>
      <c r="U3692" s="93">
        <v>1409</v>
      </c>
      <c r="V3692" s="93">
        <v>10444</v>
      </c>
      <c r="W3692" s="158">
        <v>1663137</v>
      </c>
      <c r="X3692" s="158">
        <v>7510</v>
      </c>
      <c r="Y3692" s="158">
        <v>1670647</v>
      </c>
      <c r="Z3692" s="28">
        <v>0.9240837696335078</v>
      </c>
      <c r="AA3692" s="28">
        <v>0.93927125506072873</v>
      </c>
      <c r="AB3692" s="111">
        <v>44</v>
      </c>
      <c r="AC3692" s="28">
        <v>0.27300000000000002</v>
      </c>
      <c r="AD3692" s="28">
        <v>0.1</v>
      </c>
      <c r="AE3692" s="139">
        <v>511</v>
      </c>
      <c r="AF3692" s="139">
        <v>57</v>
      </c>
      <c r="AG3692" s="93">
        <v>514</v>
      </c>
      <c r="AH3692" s="93">
        <v>1148</v>
      </c>
    </row>
    <row r="3693" spans="1:34">
      <c r="A3693" s="13" t="s">
        <v>137</v>
      </c>
      <c r="B3693" s="14" t="s">
        <v>75</v>
      </c>
      <c r="C3693" s="14" t="s">
        <v>184</v>
      </c>
      <c r="D3693" s="14">
        <v>2017</v>
      </c>
      <c r="E3693" s="14">
        <v>2017</v>
      </c>
      <c r="F3693" s="14" t="s">
        <v>102</v>
      </c>
      <c r="G3693" s="93">
        <v>3663</v>
      </c>
      <c r="H3693" s="93">
        <v>20193</v>
      </c>
      <c r="I3693" s="93">
        <v>5</v>
      </c>
      <c r="J3693" s="93">
        <v>35</v>
      </c>
      <c r="K3693" s="93">
        <v>3668</v>
      </c>
      <c r="L3693" s="93">
        <v>20228</v>
      </c>
      <c r="M3693" s="93">
        <v>23896</v>
      </c>
      <c r="N3693" s="93">
        <v>55480</v>
      </c>
      <c r="O3693" s="93">
        <v>9918</v>
      </c>
      <c r="P3693" s="93">
        <v>45439</v>
      </c>
      <c r="Q3693" s="93">
        <v>55357</v>
      </c>
      <c r="R3693" s="93">
        <v>16</v>
      </c>
      <c r="S3693" s="93">
        <v>107</v>
      </c>
      <c r="T3693" s="93">
        <v>123</v>
      </c>
      <c r="U3693" s="93">
        <v>9934</v>
      </c>
      <c r="V3693" s="93">
        <v>45546</v>
      </c>
      <c r="W3693" s="158">
        <v>7277632</v>
      </c>
      <c r="X3693" s="158">
        <v>11195</v>
      </c>
      <c r="Y3693" s="158">
        <v>7288827</v>
      </c>
      <c r="Z3693" s="28">
        <v>0.96699029126213587</v>
      </c>
      <c r="AA3693" s="28">
        <v>0.97667638483965014</v>
      </c>
      <c r="AB3693" s="111">
        <v>3</v>
      </c>
      <c r="AC3693" s="28">
        <v>0</v>
      </c>
      <c r="AD3693" s="28">
        <v>2.07E-2</v>
      </c>
      <c r="AE3693" s="139">
        <v>1444</v>
      </c>
      <c r="AF3693" s="139">
        <v>254</v>
      </c>
      <c r="AG3693" s="93">
        <v>3564</v>
      </c>
      <c r="AH3693" s="93">
        <v>8301</v>
      </c>
    </row>
    <row r="3694" spans="1:34">
      <c r="A3694" s="13" t="s">
        <v>138</v>
      </c>
      <c r="B3694" s="14" t="s">
        <v>75</v>
      </c>
      <c r="C3694" s="14" t="s">
        <v>184</v>
      </c>
      <c r="D3694" s="14">
        <v>2017</v>
      </c>
      <c r="E3694" s="14">
        <v>2017</v>
      </c>
      <c r="F3694" s="14" t="s">
        <v>102</v>
      </c>
      <c r="G3694" s="93">
        <v>82</v>
      </c>
      <c r="H3694" s="93">
        <v>471</v>
      </c>
      <c r="I3694" s="93">
        <v>1</v>
      </c>
      <c r="J3694" s="93">
        <v>1</v>
      </c>
      <c r="K3694" s="93">
        <v>83</v>
      </c>
      <c r="L3694" s="93">
        <v>472</v>
      </c>
      <c r="M3694" s="93">
        <v>555</v>
      </c>
      <c r="N3694" s="93">
        <v>1186</v>
      </c>
      <c r="O3694" s="93">
        <v>214</v>
      </c>
      <c r="P3694" s="93">
        <v>969</v>
      </c>
      <c r="Q3694" s="93">
        <v>1183</v>
      </c>
      <c r="R3694" s="93">
        <v>1</v>
      </c>
      <c r="S3694" s="93">
        <v>2</v>
      </c>
      <c r="T3694" s="93">
        <v>3</v>
      </c>
      <c r="U3694" s="93">
        <v>215</v>
      </c>
      <c r="V3694" s="93">
        <v>971</v>
      </c>
      <c r="W3694" s="158">
        <v>161090</v>
      </c>
      <c r="X3694" s="158">
        <v>493</v>
      </c>
      <c r="Y3694" s="158">
        <v>161583</v>
      </c>
      <c r="Z3694" s="28">
        <v>0.93333333333333335</v>
      </c>
      <c r="AA3694" s="28">
        <v>1</v>
      </c>
      <c r="AB3694" s="111">
        <v>44</v>
      </c>
      <c r="AC3694" s="28">
        <v>0.27300000000000002</v>
      </c>
      <c r="AD3694" s="28">
        <v>0.1</v>
      </c>
      <c r="AE3694" s="139">
        <v>46</v>
      </c>
      <c r="AF3694" s="139">
        <v>5</v>
      </c>
      <c r="AG3694" s="93">
        <v>39</v>
      </c>
      <c r="AH3694" s="93">
        <v>73</v>
      </c>
    </row>
    <row r="3695" spans="1:34">
      <c r="A3695" s="13" t="s">
        <v>139</v>
      </c>
      <c r="B3695" s="14" t="s">
        <v>75</v>
      </c>
      <c r="C3695" s="14" t="s">
        <v>184</v>
      </c>
      <c r="D3695" s="14">
        <v>2017</v>
      </c>
      <c r="E3695" s="14">
        <v>2017</v>
      </c>
      <c r="F3695" s="14" t="s">
        <v>102</v>
      </c>
      <c r="G3695" s="93">
        <v>9</v>
      </c>
      <c r="H3695" s="93">
        <v>430</v>
      </c>
      <c r="I3695" s="93">
        <v>0</v>
      </c>
      <c r="J3695" s="93">
        <v>1</v>
      </c>
      <c r="K3695" s="93">
        <v>9</v>
      </c>
      <c r="L3695" s="93">
        <v>431</v>
      </c>
      <c r="M3695" s="93">
        <v>440</v>
      </c>
      <c r="N3695" s="93">
        <v>714</v>
      </c>
      <c r="O3695" s="93">
        <v>22</v>
      </c>
      <c r="P3695" s="93">
        <v>689</v>
      </c>
      <c r="Q3695" s="93">
        <v>711</v>
      </c>
      <c r="R3695" s="93">
        <v>0</v>
      </c>
      <c r="S3695" s="93">
        <v>3</v>
      </c>
      <c r="T3695" s="93">
        <v>3</v>
      </c>
      <c r="U3695" s="93">
        <v>22</v>
      </c>
      <c r="V3695" s="93">
        <v>692</v>
      </c>
      <c r="W3695" s="158">
        <v>102771</v>
      </c>
      <c r="X3695" s="158">
        <v>471</v>
      </c>
      <c r="Y3695" s="158">
        <v>103242</v>
      </c>
      <c r="Z3695" s="28">
        <v>1</v>
      </c>
      <c r="AA3695" s="28">
        <v>0.9375</v>
      </c>
      <c r="AB3695" s="111">
        <v>44</v>
      </c>
      <c r="AC3695" s="28">
        <v>0.27300000000000002</v>
      </c>
      <c r="AD3695" s="28">
        <v>0.1</v>
      </c>
      <c r="AE3695" s="139">
        <v>44</v>
      </c>
      <c r="AF3695" s="139">
        <v>8</v>
      </c>
      <c r="AG3695" s="93">
        <v>55</v>
      </c>
      <c r="AH3695" s="93">
        <v>126</v>
      </c>
    </row>
    <row r="3696" spans="1:34">
      <c r="A3696" s="13" t="s">
        <v>140</v>
      </c>
      <c r="B3696" s="14" t="s">
        <v>75</v>
      </c>
      <c r="C3696" s="14" t="s">
        <v>184</v>
      </c>
      <c r="D3696" s="14">
        <v>2017</v>
      </c>
      <c r="E3696" s="14">
        <v>2017</v>
      </c>
      <c r="F3696" s="14" t="s">
        <v>102</v>
      </c>
      <c r="G3696" s="93">
        <v>3417</v>
      </c>
      <c r="H3696" s="93">
        <v>19925</v>
      </c>
      <c r="I3696" s="93">
        <v>7</v>
      </c>
      <c r="J3696" s="93">
        <v>102</v>
      </c>
      <c r="K3696" s="93">
        <v>3424</v>
      </c>
      <c r="L3696" s="93">
        <v>20027</v>
      </c>
      <c r="M3696" s="93">
        <v>23451</v>
      </c>
      <c r="N3696" s="93">
        <v>52475</v>
      </c>
      <c r="O3696" s="93">
        <v>8721</v>
      </c>
      <c r="P3696" s="93">
        <v>43409</v>
      </c>
      <c r="Q3696" s="93">
        <v>52130</v>
      </c>
      <c r="R3696" s="93">
        <v>27</v>
      </c>
      <c r="S3696" s="93">
        <v>318</v>
      </c>
      <c r="T3696" s="93">
        <v>345</v>
      </c>
      <c r="U3696" s="93">
        <v>8748</v>
      </c>
      <c r="V3696" s="93">
        <v>43727</v>
      </c>
      <c r="W3696" s="158">
        <v>7118371</v>
      </c>
      <c r="X3696" s="158">
        <v>34786</v>
      </c>
      <c r="Y3696" s="158">
        <v>7153157</v>
      </c>
      <c r="Z3696" s="28">
        <v>0.99794026776519051</v>
      </c>
      <c r="AA3696" s="28">
        <v>0.97845601436265706</v>
      </c>
      <c r="AB3696" s="111">
        <v>3</v>
      </c>
      <c r="AC3696" s="28">
        <v>0.33300000000000002</v>
      </c>
      <c r="AD3696" s="28">
        <v>1.7100000000000001E-2</v>
      </c>
      <c r="AE3696" s="139">
        <v>1427</v>
      </c>
      <c r="AF3696" s="139">
        <v>306</v>
      </c>
      <c r="AG3696" s="93">
        <v>7597</v>
      </c>
      <c r="AH3696" s="93">
        <v>17399</v>
      </c>
    </row>
    <row r="3697" spans="1:34">
      <c r="A3697" s="13" t="s">
        <v>141</v>
      </c>
      <c r="B3697" s="14" t="s">
        <v>75</v>
      </c>
      <c r="C3697" s="14" t="s">
        <v>184</v>
      </c>
      <c r="D3697" s="14">
        <v>2017</v>
      </c>
      <c r="E3697" s="14">
        <v>2017</v>
      </c>
      <c r="F3697" s="14" t="s">
        <v>102</v>
      </c>
      <c r="G3697" s="93">
        <v>299</v>
      </c>
      <c r="H3697" s="93">
        <v>3018</v>
      </c>
      <c r="I3697" s="93">
        <v>2</v>
      </c>
      <c r="J3697" s="93">
        <v>18</v>
      </c>
      <c r="K3697" s="93">
        <v>301</v>
      </c>
      <c r="L3697" s="93">
        <v>3036</v>
      </c>
      <c r="M3697" s="93">
        <v>3337</v>
      </c>
      <c r="N3697" s="93">
        <v>6744</v>
      </c>
      <c r="O3697" s="93">
        <v>744</v>
      </c>
      <c r="P3697" s="93">
        <v>5937</v>
      </c>
      <c r="Q3697" s="93">
        <v>6681</v>
      </c>
      <c r="R3697" s="93">
        <v>9</v>
      </c>
      <c r="S3697" s="93">
        <v>54</v>
      </c>
      <c r="T3697" s="93">
        <v>63</v>
      </c>
      <c r="U3697" s="93">
        <v>753</v>
      </c>
      <c r="V3697" s="93">
        <v>5991</v>
      </c>
      <c r="W3697" s="158">
        <v>838598</v>
      </c>
      <c r="X3697" s="158">
        <v>4035</v>
      </c>
      <c r="Y3697" s="158">
        <v>842633</v>
      </c>
      <c r="Z3697" s="28">
        <v>0.98051948051948057</v>
      </c>
      <c r="AA3697" s="28">
        <v>0.93069306930693074</v>
      </c>
      <c r="AB3697" s="111">
        <v>44</v>
      </c>
      <c r="AC3697" s="28">
        <v>0.27300000000000002</v>
      </c>
      <c r="AD3697" s="28">
        <v>0.1</v>
      </c>
      <c r="AE3697" s="139">
        <v>273</v>
      </c>
      <c r="AF3697" s="139">
        <v>65</v>
      </c>
      <c r="AG3697" s="93">
        <v>693</v>
      </c>
      <c r="AH3697" s="93">
        <v>1477</v>
      </c>
    </row>
    <row r="3698" spans="1:34">
      <c r="A3698" s="13" t="s">
        <v>142</v>
      </c>
      <c r="B3698" s="14" t="s">
        <v>75</v>
      </c>
      <c r="C3698" s="14" t="s">
        <v>184</v>
      </c>
      <c r="D3698" s="14">
        <v>2017</v>
      </c>
      <c r="E3698" s="14">
        <v>2017</v>
      </c>
      <c r="F3698" s="14" t="s">
        <v>102</v>
      </c>
      <c r="G3698" s="93">
        <v>250</v>
      </c>
      <c r="H3698" s="93">
        <v>3914</v>
      </c>
      <c r="I3698" s="93">
        <v>1</v>
      </c>
      <c r="J3698" s="93">
        <v>4</v>
      </c>
      <c r="K3698" s="93">
        <v>251</v>
      </c>
      <c r="L3698" s="93">
        <v>3918</v>
      </c>
      <c r="M3698" s="93">
        <v>4169</v>
      </c>
      <c r="N3698" s="93">
        <v>7247</v>
      </c>
      <c r="O3698" s="93">
        <v>630</v>
      </c>
      <c r="P3698" s="93">
        <v>6603</v>
      </c>
      <c r="Q3698" s="93">
        <v>7233</v>
      </c>
      <c r="R3698" s="93">
        <v>2</v>
      </c>
      <c r="S3698" s="93">
        <v>12</v>
      </c>
      <c r="T3698" s="93">
        <v>14</v>
      </c>
      <c r="U3698" s="93">
        <v>632</v>
      </c>
      <c r="V3698" s="93">
        <v>6615</v>
      </c>
      <c r="W3698" s="158">
        <v>990869</v>
      </c>
      <c r="X3698" s="158">
        <v>1004</v>
      </c>
      <c r="Y3698" s="158">
        <v>991873</v>
      </c>
      <c r="Z3698" s="28">
        <v>0.80408163265306121</v>
      </c>
      <c r="AA3698" s="28">
        <v>0.82417582417582413</v>
      </c>
      <c r="AB3698" s="111">
        <v>44</v>
      </c>
      <c r="AC3698" s="28">
        <v>0.27300000000000002</v>
      </c>
      <c r="AD3698" s="28">
        <v>0.1</v>
      </c>
      <c r="AE3698" s="139">
        <v>382</v>
      </c>
      <c r="AF3698" s="139">
        <v>128</v>
      </c>
      <c r="AG3698" s="93">
        <v>123</v>
      </c>
      <c r="AH3698" s="93">
        <v>230</v>
      </c>
    </row>
    <row r="3699" spans="1:34">
      <c r="A3699" s="13" t="s">
        <v>143</v>
      </c>
      <c r="B3699" s="14" t="s">
        <v>74</v>
      </c>
      <c r="C3699" s="14" t="s">
        <v>184</v>
      </c>
      <c r="D3699" s="14">
        <v>2017</v>
      </c>
      <c r="E3699" s="14">
        <v>2017</v>
      </c>
      <c r="F3699" s="14" t="s">
        <v>102</v>
      </c>
      <c r="G3699" s="93">
        <v>10084</v>
      </c>
      <c r="H3699" s="93">
        <v>106117</v>
      </c>
      <c r="I3699" s="93">
        <v>89</v>
      </c>
      <c r="J3699" s="93">
        <v>1868</v>
      </c>
      <c r="K3699" s="93">
        <v>10173</v>
      </c>
      <c r="L3699" s="93">
        <v>107985</v>
      </c>
      <c r="M3699" s="93">
        <v>118158</v>
      </c>
      <c r="N3699" s="93">
        <v>240771</v>
      </c>
      <c r="O3699" s="93">
        <v>26123</v>
      </c>
      <c r="P3699" s="93">
        <v>210243</v>
      </c>
      <c r="Q3699" s="93">
        <v>236366</v>
      </c>
      <c r="R3699" s="93">
        <v>313</v>
      </c>
      <c r="S3699" s="93">
        <v>4092</v>
      </c>
      <c r="T3699" s="93">
        <v>4405</v>
      </c>
      <c r="U3699" s="93">
        <v>26436</v>
      </c>
      <c r="V3699" s="93">
        <v>214335</v>
      </c>
      <c r="W3699" s="158">
        <v>31796025</v>
      </c>
      <c r="X3699" s="158">
        <v>500598</v>
      </c>
      <c r="Y3699" s="158">
        <v>32296623</v>
      </c>
      <c r="Z3699" s="28">
        <v>0.98998475941650332</v>
      </c>
      <c r="AA3699" s="28">
        <v>0.99579439252336444</v>
      </c>
      <c r="AB3699" s="111">
        <v>28</v>
      </c>
      <c r="AC3699" s="28">
        <v>0.42899999999999999</v>
      </c>
      <c r="AD3699" s="28">
        <v>6.4899999999999999E-2</v>
      </c>
      <c r="AE3699" s="139">
        <v>6790</v>
      </c>
      <c r="AF3699" s="139">
        <v>1623</v>
      </c>
      <c r="AG3699" s="93">
        <v>25072</v>
      </c>
      <c r="AH3699" s="93">
        <v>55294</v>
      </c>
    </row>
    <row r="3700" spans="1:34">
      <c r="A3700" s="13" t="s">
        <v>144</v>
      </c>
      <c r="B3700" s="14" t="s">
        <v>74</v>
      </c>
      <c r="C3700" s="14" t="s">
        <v>184</v>
      </c>
      <c r="D3700" s="14">
        <v>2017</v>
      </c>
      <c r="E3700" s="14">
        <v>2017</v>
      </c>
      <c r="F3700" s="14" t="s">
        <v>102</v>
      </c>
      <c r="G3700" s="93">
        <v>679</v>
      </c>
      <c r="H3700" s="93">
        <v>8122</v>
      </c>
      <c r="I3700" s="93">
        <v>5</v>
      </c>
      <c r="J3700" s="93">
        <v>44</v>
      </c>
      <c r="K3700" s="93">
        <v>684</v>
      </c>
      <c r="L3700" s="93">
        <v>8166</v>
      </c>
      <c r="M3700" s="93">
        <v>8850</v>
      </c>
      <c r="N3700" s="93">
        <v>16472</v>
      </c>
      <c r="O3700" s="93">
        <v>1755</v>
      </c>
      <c r="P3700" s="93">
        <v>14607</v>
      </c>
      <c r="Q3700" s="93">
        <v>16362</v>
      </c>
      <c r="R3700" s="93">
        <v>17</v>
      </c>
      <c r="S3700" s="93">
        <v>93</v>
      </c>
      <c r="T3700" s="93">
        <v>110</v>
      </c>
      <c r="U3700" s="93">
        <v>1772</v>
      </c>
      <c r="V3700" s="93">
        <v>14700</v>
      </c>
      <c r="W3700" s="158">
        <v>2106788</v>
      </c>
      <c r="X3700" s="158">
        <v>12413</v>
      </c>
      <c r="Y3700" s="158">
        <v>2119201</v>
      </c>
      <c r="Z3700" s="28">
        <v>1</v>
      </c>
      <c r="AA3700" s="28">
        <v>0.92820512820512824</v>
      </c>
      <c r="AB3700" s="111">
        <v>44</v>
      </c>
      <c r="AC3700" s="28">
        <v>0.27300000000000002</v>
      </c>
      <c r="AD3700" s="28">
        <v>0.1</v>
      </c>
      <c r="AE3700" s="139">
        <v>622</v>
      </c>
      <c r="AF3700" s="139">
        <v>218</v>
      </c>
      <c r="AG3700" s="93">
        <v>630</v>
      </c>
      <c r="AH3700" s="93">
        <v>1289</v>
      </c>
    </row>
    <row r="3701" spans="1:34">
      <c r="A3701" s="13" t="s">
        <v>145</v>
      </c>
      <c r="B3701" s="14" t="s">
        <v>75</v>
      </c>
      <c r="C3701" s="14" t="s">
        <v>184</v>
      </c>
      <c r="D3701" s="14">
        <v>2017</v>
      </c>
      <c r="E3701" s="14">
        <v>2017</v>
      </c>
      <c r="F3701" s="14" t="s">
        <v>102</v>
      </c>
      <c r="G3701" s="93">
        <v>85</v>
      </c>
      <c r="H3701" s="93">
        <v>1084</v>
      </c>
      <c r="I3701" s="93">
        <v>0</v>
      </c>
      <c r="J3701" s="93">
        <v>1</v>
      </c>
      <c r="K3701" s="93">
        <v>85</v>
      </c>
      <c r="L3701" s="93">
        <v>1085</v>
      </c>
      <c r="M3701" s="93">
        <v>1170</v>
      </c>
      <c r="N3701" s="93">
        <v>2050</v>
      </c>
      <c r="O3701" s="93">
        <v>216</v>
      </c>
      <c r="P3701" s="93">
        <v>1833</v>
      </c>
      <c r="Q3701" s="93">
        <v>2049</v>
      </c>
      <c r="R3701" s="93">
        <v>0</v>
      </c>
      <c r="S3701" s="93">
        <v>1</v>
      </c>
      <c r="T3701" s="93">
        <v>1</v>
      </c>
      <c r="U3701" s="93">
        <v>216</v>
      </c>
      <c r="V3701" s="93">
        <v>1834</v>
      </c>
      <c r="W3701" s="158">
        <v>293577</v>
      </c>
      <c r="X3701" s="158">
        <v>138</v>
      </c>
      <c r="Y3701" s="158">
        <v>293715</v>
      </c>
      <c r="Z3701" s="28">
        <v>0.9838709677419355</v>
      </c>
      <c r="AA3701" s="28">
        <v>0.92307692307692313</v>
      </c>
      <c r="AB3701" s="111">
        <v>44</v>
      </c>
      <c r="AC3701" s="28">
        <v>0.27300000000000002</v>
      </c>
      <c r="AD3701" s="28">
        <v>0.1</v>
      </c>
      <c r="AE3701" s="139">
        <v>93</v>
      </c>
      <c r="AF3701" s="139">
        <v>15</v>
      </c>
      <c r="AG3701" s="93">
        <v>50</v>
      </c>
      <c r="AH3701" s="93">
        <v>87</v>
      </c>
    </row>
    <row r="3702" spans="1:34">
      <c r="A3702" s="13" t="s">
        <v>146</v>
      </c>
      <c r="B3702" s="14" t="s">
        <v>75</v>
      </c>
      <c r="C3702" s="14" t="s">
        <v>184</v>
      </c>
      <c r="D3702" s="14">
        <v>2017</v>
      </c>
      <c r="E3702" s="14">
        <v>2017</v>
      </c>
      <c r="F3702" s="14" t="s">
        <v>102</v>
      </c>
      <c r="G3702" s="93">
        <v>14643</v>
      </c>
      <c r="H3702" s="93">
        <v>108176</v>
      </c>
      <c r="I3702" s="93">
        <v>40</v>
      </c>
      <c r="J3702" s="93">
        <v>403</v>
      </c>
      <c r="K3702" s="93">
        <v>14683</v>
      </c>
      <c r="L3702" s="93">
        <v>108579</v>
      </c>
      <c r="M3702" s="93">
        <v>123262</v>
      </c>
      <c r="N3702" s="93">
        <v>273018</v>
      </c>
      <c r="O3702" s="93">
        <v>39608</v>
      </c>
      <c r="P3702" s="93">
        <v>232158</v>
      </c>
      <c r="Q3702" s="93">
        <v>271766</v>
      </c>
      <c r="R3702" s="93">
        <v>139</v>
      </c>
      <c r="S3702" s="93">
        <v>1113</v>
      </c>
      <c r="T3702" s="93">
        <v>1252</v>
      </c>
      <c r="U3702" s="93">
        <v>39747</v>
      </c>
      <c r="V3702" s="93">
        <v>233271</v>
      </c>
      <c r="W3702" s="158">
        <v>36057093</v>
      </c>
      <c r="X3702" s="158">
        <v>130738</v>
      </c>
      <c r="Y3702" s="158">
        <v>36187831</v>
      </c>
      <c r="Z3702" s="28">
        <v>0.99262055946456151</v>
      </c>
      <c r="AA3702" s="28">
        <v>0.95206325673338277</v>
      </c>
      <c r="AB3702" s="111">
        <v>24</v>
      </c>
      <c r="AC3702" s="28">
        <v>0.29199999999999998</v>
      </c>
      <c r="AD3702" s="28">
        <v>4.6399999999999997E-2</v>
      </c>
      <c r="AE3702" s="139">
        <v>9341</v>
      </c>
      <c r="AF3702" s="139">
        <v>2391</v>
      </c>
      <c r="AG3702" s="93">
        <v>13951</v>
      </c>
      <c r="AH3702" s="93">
        <v>31733</v>
      </c>
    </row>
    <row r="3703" spans="1:34">
      <c r="A3703" s="13" t="s">
        <v>147</v>
      </c>
      <c r="B3703" s="14" t="s">
        <v>74</v>
      </c>
      <c r="C3703" s="14" t="s">
        <v>184</v>
      </c>
      <c r="D3703" s="14">
        <v>2017</v>
      </c>
      <c r="E3703" s="14">
        <v>2017</v>
      </c>
      <c r="F3703" s="14" t="s">
        <v>102</v>
      </c>
      <c r="G3703" s="93">
        <v>14277</v>
      </c>
      <c r="H3703" s="93">
        <v>83956</v>
      </c>
      <c r="I3703" s="93">
        <v>260</v>
      </c>
      <c r="J3703" s="93">
        <v>1013</v>
      </c>
      <c r="K3703" s="93">
        <v>14537</v>
      </c>
      <c r="L3703" s="93">
        <v>84969</v>
      </c>
      <c r="M3703" s="93">
        <v>99506</v>
      </c>
      <c r="N3703" s="93">
        <v>208592</v>
      </c>
      <c r="O3703" s="93">
        <v>37756</v>
      </c>
      <c r="P3703" s="93">
        <v>167392</v>
      </c>
      <c r="Q3703" s="93">
        <v>205148</v>
      </c>
      <c r="R3703" s="93">
        <v>1037</v>
      </c>
      <c r="S3703" s="93">
        <v>2407</v>
      </c>
      <c r="T3703" s="93">
        <v>3444</v>
      </c>
      <c r="U3703" s="93">
        <v>38793</v>
      </c>
      <c r="V3703" s="93">
        <v>169799</v>
      </c>
      <c r="W3703" s="158">
        <v>28963442</v>
      </c>
      <c r="X3703" s="158">
        <v>394749</v>
      </c>
      <c r="Y3703" s="158">
        <v>29358191</v>
      </c>
      <c r="Z3703" s="28">
        <v>0.98772064466615506</v>
      </c>
      <c r="AA3703" s="28">
        <v>0.99445284921835597</v>
      </c>
      <c r="AB3703" s="111">
        <v>25</v>
      </c>
      <c r="AC3703" s="28">
        <v>0.4</v>
      </c>
      <c r="AD3703" s="28">
        <v>5.0599999999999999E-2</v>
      </c>
      <c r="AE3703" s="139">
        <v>7541</v>
      </c>
      <c r="AF3703" s="139">
        <v>2108</v>
      </c>
      <c r="AG3703" s="93">
        <v>8152</v>
      </c>
      <c r="AH3703" s="93">
        <v>16485</v>
      </c>
    </row>
    <row r="3704" spans="1:34">
      <c r="A3704" s="13" t="s">
        <v>148</v>
      </c>
      <c r="B3704" s="14" t="s">
        <v>75</v>
      </c>
      <c r="C3704" s="14" t="s">
        <v>184</v>
      </c>
      <c r="D3704" s="14">
        <v>2017</v>
      </c>
      <c r="E3704" s="14">
        <v>2017</v>
      </c>
      <c r="F3704" s="14" t="s">
        <v>102</v>
      </c>
      <c r="G3704" s="93">
        <v>266</v>
      </c>
      <c r="H3704" s="93">
        <v>2084</v>
      </c>
      <c r="I3704" s="93">
        <v>0</v>
      </c>
      <c r="J3704" s="93">
        <v>6</v>
      </c>
      <c r="K3704" s="93">
        <v>266</v>
      </c>
      <c r="L3704" s="93">
        <v>2090</v>
      </c>
      <c r="M3704" s="93">
        <v>2356</v>
      </c>
      <c r="N3704" s="93">
        <v>5280</v>
      </c>
      <c r="O3704" s="93">
        <v>736</v>
      </c>
      <c r="P3704" s="93">
        <v>4521</v>
      </c>
      <c r="Q3704" s="93">
        <v>5257</v>
      </c>
      <c r="R3704" s="93">
        <v>1</v>
      </c>
      <c r="S3704" s="93">
        <v>22</v>
      </c>
      <c r="T3704" s="93">
        <v>23</v>
      </c>
      <c r="U3704" s="93">
        <v>737</v>
      </c>
      <c r="V3704" s="93">
        <v>4543</v>
      </c>
      <c r="W3704" s="158">
        <v>680323</v>
      </c>
      <c r="X3704" s="158">
        <v>2007</v>
      </c>
      <c r="Y3704" s="158">
        <v>682330</v>
      </c>
      <c r="Z3704" s="28">
        <v>1</v>
      </c>
      <c r="AA3704" s="28">
        <v>0.93939393939393945</v>
      </c>
      <c r="AB3704" s="111">
        <v>44</v>
      </c>
      <c r="AC3704" s="28">
        <v>0.27300000000000002</v>
      </c>
      <c r="AD3704" s="28">
        <v>0.1</v>
      </c>
      <c r="AE3704" s="139">
        <v>162</v>
      </c>
      <c r="AF3704" s="139">
        <v>37</v>
      </c>
      <c r="AG3704" s="93">
        <v>337</v>
      </c>
      <c r="AH3704" s="93">
        <v>791</v>
      </c>
    </row>
    <row r="3705" spans="1:34">
      <c r="A3705" s="13" t="s">
        <v>149</v>
      </c>
      <c r="B3705" s="14" t="s">
        <v>75</v>
      </c>
      <c r="C3705" s="14" t="s">
        <v>184</v>
      </c>
      <c r="D3705" s="14">
        <v>2017</v>
      </c>
      <c r="E3705" s="14">
        <v>2017</v>
      </c>
      <c r="F3705" s="14" t="s">
        <v>102</v>
      </c>
      <c r="G3705" s="93">
        <v>23577</v>
      </c>
      <c r="H3705" s="93">
        <v>144190</v>
      </c>
      <c r="I3705" s="93">
        <v>52</v>
      </c>
      <c r="J3705" s="93">
        <v>618</v>
      </c>
      <c r="K3705" s="93">
        <v>23629</v>
      </c>
      <c r="L3705" s="93">
        <v>144808</v>
      </c>
      <c r="M3705" s="93">
        <v>168437</v>
      </c>
      <c r="N3705" s="93">
        <v>367853</v>
      </c>
      <c r="O3705" s="93">
        <v>62335</v>
      </c>
      <c r="P3705" s="93">
        <v>303815</v>
      </c>
      <c r="Q3705" s="93">
        <v>366150</v>
      </c>
      <c r="R3705" s="93">
        <v>176</v>
      </c>
      <c r="S3705" s="93">
        <v>1527</v>
      </c>
      <c r="T3705" s="93">
        <v>1703</v>
      </c>
      <c r="U3705" s="93">
        <v>62511</v>
      </c>
      <c r="V3705" s="93">
        <v>305342</v>
      </c>
      <c r="W3705" s="158">
        <v>49578309</v>
      </c>
      <c r="X3705" s="158">
        <v>185142</v>
      </c>
      <c r="Y3705" s="158">
        <v>49763451</v>
      </c>
      <c r="Z3705" s="28">
        <v>0.99263045287055751</v>
      </c>
      <c r="AA3705" s="28">
        <v>0.95864920744314264</v>
      </c>
      <c r="AB3705" s="111">
        <v>31</v>
      </c>
      <c r="AC3705" s="28">
        <v>0.28999999999999998</v>
      </c>
      <c r="AD3705" s="28">
        <v>3.2199999999999999E-2</v>
      </c>
      <c r="AE3705" s="139">
        <v>11665</v>
      </c>
      <c r="AF3705" s="139">
        <v>3025</v>
      </c>
      <c r="AG3705" s="93">
        <v>18383</v>
      </c>
      <c r="AH3705" s="93">
        <v>40049</v>
      </c>
    </row>
    <row r="3706" spans="1:34">
      <c r="A3706" s="13" t="s">
        <v>150</v>
      </c>
      <c r="B3706" s="14" t="s">
        <v>74</v>
      </c>
      <c r="C3706" s="14" t="s">
        <v>184</v>
      </c>
      <c r="D3706" s="14">
        <v>2017</v>
      </c>
      <c r="E3706" s="14">
        <v>2017</v>
      </c>
      <c r="F3706" s="14" t="s">
        <v>102</v>
      </c>
      <c r="G3706" s="93">
        <v>12327</v>
      </c>
      <c r="H3706" s="93">
        <v>121694</v>
      </c>
      <c r="I3706" s="93">
        <v>124</v>
      </c>
      <c r="J3706" s="93">
        <v>1301</v>
      </c>
      <c r="K3706" s="93">
        <v>12451</v>
      </c>
      <c r="L3706" s="93">
        <v>122995</v>
      </c>
      <c r="M3706" s="93">
        <v>135446</v>
      </c>
      <c r="N3706" s="93">
        <v>273084</v>
      </c>
      <c r="O3706" s="93">
        <v>34150</v>
      </c>
      <c r="P3706" s="93">
        <v>235586</v>
      </c>
      <c r="Q3706" s="93">
        <v>269736</v>
      </c>
      <c r="R3706" s="93">
        <v>427</v>
      </c>
      <c r="S3706" s="93">
        <v>2921</v>
      </c>
      <c r="T3706" s="93">
        <v>3348</v>
      </c>
      <c r="U3706" s="93">
        <v>34577</v>
      </c>
      <c r="V3706" s="93">
        <v>238507</v>
      </c>
      <c r="W3706" s="158">
        <v>35960037</v>
      </c>
      <c r="X3706" s="158">
        <v>359143</v>
      </c>
      <c r="Y3706" s="158">
        <v>36319180</v>
      </c>
      <c r="Z3706" s="28">
        <v>0.97988020273383503</v>
      </c>
      <c r="AA3706" s="28">
        <v>0.96928460342146194</v>
      </c>
      <c r="AB3706" s="111">
        <v>39</v>
      </c>
      <c r="AC3706" s="28">
        <v>0.436</v>
      </c>
      <c r="AD3706" s="28">
        <v>2.4799999999999999E-2</v>
      </c>
      <c r="AE3706" s="139">
        <v>10802</v>
      </c>
      <c r="AF3706" s="139">
        <v>3665</v>
      </c>
      <c r="AG3706" s="93">
        <v>13637</v>
      </c>
      <c r="AH3706" s="93">
        <v>28527</v>
      </c>
    </row>
    <row r="3707" spans="1:34">
      <c r="A3707" s="13" t="s">
        <v>151</v>
      </c>
      <c r="B3707" s="14" t="s">
        <v>74</v>
      </c>
      <c r="C3707" s="14" t="s">
        <v>184</v>
      </c>
      <c r="D3707" s="14">
        <v>2017</v>
      </c>
      <c r="E3707" s="14">
        <v>2017</v>
      </c>
      <c r="F3707" s="14" t="s">
        <v>102</v>
      </c>
      <c r="G3707" s="93">
        <v>1996</v>
      </c>
      <c r="H3707" s="93">
        <v>30550</v>
      </c>
      <c r="I3707" s="93">
        <v>49</v>
      </c>
      <c r="J3707" s="93">
        <v>1449</v>
      </c>
      <c r="K3707" s="93">
        <v>2045</v>
      </c>
      <c r="L3707" s="93">
        <v>31999</v>
      </c>
      <c r="M3707" s="93">
        <v>34044</v>
      </c>
      <c r="N3707" s="93">
        <v>51149</v>
      </c>
      <c r="O3707" s="93">
        <v>4304</v>
      </c>
      <c r="P3707" s="93">
        <v>44530</v>
      </c>
      <c r="Q3707" s="93">
        <v>48834</v>
      </c>
      <c r="R3707" s="93">
        <v>137</v>
      </c>
      <c r="S3707" s="93">
        <v>2178</v>
      </c>
      <c r="T3707" s="93">
        <v>2315</v>
      </c>
      <c r="U3707" s="93">
        <v>4441</v>
      </c>
      <c r="V3707" s="93">
        <v>46708</v>
      </c>
      <c r="W3707" s="158">
        <v>7024131</v>
      </c>
      <c r="X3707" s="158">
        <v>295580</v>
      </c>
      <c r="Y3707" s="158">
        <v>7319711</v>
      </c>
      <c r="Z3707" s="28">
        <v>0.98076923076923073</v>
      </c>
      <c r="AA3707" s="28">
        <v>0.93266832917705733</v>
      </c>
      <c r="AB3707" s="111">
        <v>7</v>
      </c>
      <c r="AC3707" s="28">
        <v>0.28599999999999998</v>
      </c>
      <c r="AD3707" s="28">
        <v>8.5099999999999995E-2</v>
      </c>
      <c r="AE3707" s="139">
        <v>2848</v>
      </c>
      <c r="AF3707" s="139">
        <v>872</v>
      </c>
      <c r="AG3707" s="93">
        <v>3587</v>
      </c>
      <c r="AH3707" s="93">
        <v>5870</v>
      </c>
    </row>
    <row r="3708" spans="1:34">
      <c r="A3708" s="13" t="s">
        <v>152</v>
      </c>
      <c r="B3708" s="14" t="s">
        <v>75</v>
      </c>
      <c r="C3708" s="14" t="s">
        <v>184</v>
      </c>
      <c r="D3708" s="14">
        <v>2017</v>
      </c>
      <c r="E3708" s="14">
        <v>2017</v>
      </c>
      <c r="F3708" s="14" t="s">
        <v>102</v>
      </c>
      <c r="G3708" s="93">
        <v>6849</v>
      </c>
      <c r="H3708" s="93">
        <v>42111</v>
      </c>
      <c r="I3708" s="93">
        <v>20</v>
      </c>
      <c r="J3708" s="93">
        <v>279</v>
      </c>
      <c r="K3708" s="93">
        <v>6869</v>
      </c>
      <c r="L3708" s="93">
        <v>42390</v>
      </c>
      <c r="M3708" s="93">
        <v>49259</v>
      </c>
      <c r="N3708" s="93">
        <v>109785</v>
      </c>
      <c r="O3708" s="93">
        <v>16902</v>
      </c>
      <c r="P3708" s="93">
        <v>92080</v>
      </c>
      <c r="Q3708" s="93">
        <v>108982</v>
      </c>
      <c r="R3708" s="93">
        <v>70</v>
      </c>
      <c r="S3708" s="93">
        <v>733</v>
      </c>
      <c r="T3708" s="93">
        <v>803</v>
      </c>
      <c r="U3708" s="93">
        <v>16972</v>
      </c>
      <c r="V3708" s="93">
        <v>92813</v>
      </c>
      <c r="W3708" s="158">
        <v>14436513</v>
      </c>
      <c r="X3708" s="158">
        <v>90726</v>
      </c>
      <c r="Y3708" s="158">
        <v>14527239</v>
      </c>
      <c r="Z3708" s="28">
        <v>0.97897310513447433</v>
      </c>
      <c r="AA3708" s="28">
        <v>0.93288084464555054</v>
      </c>
      <c r="AB3708" s="111">
        <v>9</v>
      </c>
      <c r="AC3708" s="28">
        <v>0.111</v>
      </c>
      <c r="AD3708" s="28">
        <v>2.0299999999999999E-2</v>
      </c>
      <c r="AE3708" s="139">
        <v>3125</v>
      </c>
      <c r="AF3708" s="139">
        <v>1036</v>
      </c>
      <c r="AG3708" s="93">
        <v>6468</v>
      </c>
      <c r="AH3708" s="93">
        <v>14089</v>
      </c>
    </row>
    <row r="3709" spans="1:34">
      <c r="A3709" s="13" t="s">
        <v>153</v>
      </c>
      <c r="B3709" s="14" t="s">
        <v>74</v>
      </c>
      <c r="C3709" s="14" t="s">
        <v>184</v>
      </c>
      <c r="D3709" s="14">
        <v>2017</v>
      </c>
      <c r="E3709" s="14">
        <v>2017</v>
      </c>
      <c r="F3709" s="14" t="s">
        <v>102</v>
      </c>
      <c r="G3709" s="93">
        <v>875</v>
      </c>
      <c r="H3709" s="93">
        <v>8800</v>
      </c>
      <c r="I3709" s="93">
        <v>2</v>
      </c>
      <c r="J3709" s="93">
        <v>17</v>
      </c>
      <c r="K3709" s="93">
        <v>877</v>
      </c>
      <c r="L3709" s="93">
        <v>8817</v>
      </c>
      <c r="M3709" s="93">
        <v>9694</v>
      </c>
      <c r="N3709" s="93">
        <v>17352</v>
      </c>
      <c r="O3709" s="93">
        <v>2152</v>
      </c>
      <c r="P3709" s="93">
        <v>15143</v>
      </c>
      <c r="Q3709" s="93">
        <v>17295</v>
      </c>
      <c r="R3709" s="93">
        <v>6</v>
      </c>
      <c r="S3709" s="93">
        <v>51</v>
      </c>
      <c r="T3709" s="93">
        <v>57</v>
      </c>
      <c r="U3709" s="93">
        <v>2158</v>
      </c>
      <c r="V3709" s="93">
        <v>15194</v>
      </c>
      <c r="W3709" s="158">
        <v>2339023</v>
      </c>
      <c r="X3709" s="158">
        <v>4702</v>
      </c>
      <c r="Y3709" s="158">
        <v>2343725</v>
      </c>
      <c r="Z3709" s="28">
        <v>0.98081534772182255</v>
      </c>
      <c r="AA3709" s="28">
        <v>0.98347107438016534</v>
      </c>
      <c r="AB3709" s="111">
        <v>44</v>
      </c>
      <c r="AC3709" s="28">
        <v>0.27300000000000002</v>
      </c>
      <c r="AD3709" s="28">
        <v>0.1</v>
      </c>
      <c r="AE3709" s="139">
        <v>690</v>
      </c>
      <c r="AF3709" s="139">
        <v>140</v>
      </c>
      <c r="AG3709" s="93">
        <v>1053</v>
      </c>
      <c r="AH3709" s="93">
        <v>2206</v>
      </c>
    </row>
    <row r="3710" spans="1:34">
      <c r="A3710" s="13" t="s">
        <v>154</v>
      </c>
      <c r="B3710" s="14" t="s">
        <v>74</v>
      </c>
      <c r="C3710" s="14" t="s">
        <v>184</v>
      </c>
      <c r="D3710" s="14">
        <v>2017</v>
      </c>
      <c r="E3710" s="14">
        <v>2017</v>
      </c>
      <c r="F3710" s="14" t="s">
        <v>102</v>
      </c>
      <c r="G3710" s="93">
        <v>737</v>
      </c>
      <c r="H3710" s="93">
        <v>12994</v>
      </c>
      <c r="I3710" s="93">
        <v>8</v>
      </c>
      <c r="J3710" s="93">
        <v>288</v>
      </c>
      <c r="K3710" s="93">
        <v>745</v>
      </c>
      <c r="L3710" s="93">
        <v>13282</v>
      </c>
      <c r="M3710" s="93">
        <v>14027</v>
      </c>
      <c r="N3710" s="93">
        <v>27063</v>
      </c>
      <c r="O3710" s="93">
        <v>1747</v>
      </c>
      <c r="P3710" s="93">
        <v>24595</v>
      </c>
      <c r="Q3710" s="93">
        <v>26342</v>
      </c>
      <c r="R3710" s="93">
        <v>26</v>
      </c>
      <c r="S3710" s="93">
        <v>695</v>
      </c>
      <c r="T3710" s="93">
        <v>721</v>
      </c>
      <c r="U3710" s="93">
        <v>1773</v>
      </c>
      <c r="V3710" s="93">
        <v>25290</v>
      </c>
      <c r="W3710" s="158">
        <v>3438984</v>
      </c>
      <c r="X3710" s="158">
        <v>64033</v>
      </c>
      <c r="Y3710" s="158">
        <v>3503017</v>
      </c>
      <c r="Z3710" s="28">
        <v>0.97927461139896377</v>
      </c>
      <c r="AA3710" s="28">
        <v>0.90273556231003038</v>
      </c>
      <c r="AB3710" s="111">
        <v>44</v>
      </c>
      <c r="AC3710" s="28">
        <v>0.27300000000000002</v>
      </c>
      <c r="AD3710" s="28">
        <v>0.1</v>
      </c>
      <c r="AE3710" s="139">
        <v>1160</v>
      </c>
      <c r="AF3710" s="139">
        <v>274</v>
      </c>
      <c r="AG3710" s="93">
        <v>3127</v>
      </c>
      <c r="AH3710" s="93">
        <v>6261</v>
      </c>
    </row>
    <row r="3711" spans="1:34">
      <c r="A3711" s="13" t="s">
        <v>155</v>
      </c>
      <c r="B3711" s="14" t="s">
        <v>74</v>
      </c>
      <c r="C3711" s="14" t="s">
        <v>184</v>
      </c>
      <c r="D3711" s="14">
        <v>2017</v>
      </c>
      <c r="E3711" s="14">
        <v>2017</v>
      </c>
      <c r="F3711" s="14" t="s">
        <v>102</v>
      </c>
      <c r="G3711" s="93">
        <v>2542</v>
      </c>
      <c r="H3711" s="93">
        <v>16857</v>
      </c>
      <c r="I3711" s="93">
        <v>6</v>
      </c>
      <c r="J3711" s="93">
        <v>97</v>
      </c>
      <c r="K3711" s="93">
        <v>2548</v>
      </c>
      <c r="L3711" s="93">
        <v>16954</v>
      </c>
      <c r="M3711" s="93">
        <v>19502</v>
      </c>
      <c r="N3711" s="93">
        <v>40275</v>
      </c>
      <c r="O3711" s="93">
        <v>6525</v>
      </c>
      <c r="P3711" s="93">
        <v>33512</v>
      </c>
      <c r="Q3711" s="93">
        <v>40037</v>
      </c>
      <c r="R3711" s="93">
        <v>22</v>
      </c>
      <c r="S3711" s="93">
        <v>216</v>
      </c>
      <c r="T3711" s="93">
        <v>238</v>
      </c>
      <c r="U3711" s="93">
        <v>6547</v>
      </c>
      <c r="V3711" s="93">
        <v>33728</v>
      </c>
      <c r="W3711" s="158">
        <v>5523776</v>
      </c>
      <c r="X3711" s="158">
        <v>27004</v>
      </c>
      <c r="Y3711" s="158">
        <v>5550780</v>
      </c>
      <c r="Z3711" s="28">
        <v>0.96236012207527977</v>
      </c>
      <c r="AA3711" s="28">
        <v>0.93413173652694614</v>
      </c>
      <c r="AB3711" s="111">
        <v>44</v>
      </c>
      <c r="AC3711" s="28">
        <v>0.27300000000000002</v>
      </c>
      <c r="AD3711" s="28">
        <v>0.1</v>
      </c>
      <c r="AE3711" s="139">
        <v>1387</v>
      </c>
      <c r="AF3711" s="139">
        <v>393</v>
      </c>
      <c r="AG3711" s="93">
        <v>4937</v>
      </c>
      <c r="AH3711" s="93">
        <v>11399</v>
      </c>
    </row>
    <row r="3712" spans="1:34">
      <c r="A3712" s="13" t="s">
        <v>156</v>
      </c>
      <c r="B3712" s="14" t="s">
        <v>74</v>
      </c>
      <c r="C3712" s="14" t="s">
        <v>184</v>
      </c>
      <c r="D3712" s="14">
        <v>2017</v>
      </c>
      <c r="E3712" s="14">
        <v>2017</v>
      </c>
      <c r="F3712" s="14" t="s">
        <v>102</v>
      </c>
      <c r="G3712" s="93">
        <v>4035</v>
      </c>
      <c r="H3712" s="93">
        <v>43715</v>
      </c>
      <c r="I3712" s="93">
        <v>39</v>
      </c>
      <c r="J3712" s="93">
        <v>915</v>
      </c>
      <c r="K3712" s="93">
        <v>4074</v>
      </c>
      <c r="L3712" s="93">
        <v>44630</v>
      </c>
      <c r="M3712" s="93">
        <v>48704</v>
      </c>
      <c r="N3712" s="93">
        <v>95162</v>
      </c>
      <c r="O3712" s="93">
        <v>9786</v>
      </c>
      <c r="P3712" s="93">
        <v>83315</v>
      </c>
      <c r="Q3712" s="93">
        <v>93101</v>
      </c>
      <c r="R3712" s="93">
        <v>130</v>
      </c>
      <c r="S3712" s="93">
        <v>1931</v>
      </c>
      <c r="T3712" s="93">
        <v>2061</v>
      </c>
      <c r="U3712" s="93">
        <v>9916</v>
      </c>
      <c r="V3712" s="93">
        <v>85246</v>
      </c>
      <c r="W3712" s="158">
        <v>12576746</v>
      </c>
      <c r="X3712" s="158">
        <v>228927</v>
      </c>
      <c r="Y3712" s="158">
        <v>12805673</v>
      </c>
      <c r="Z3712" s="28">
        <v>0.97985781990521326</v>
      </c>
      <c r="AA3712" s="28">
        <v>0.99463327370304111</v>
      </c>
      <c r="AB3712" s="111">
        <v>11</v>
      </c>
      <c r="AC3712" s="28">
        <v>0.45500000000000002</v>
      </c>
      <c r="AD3712" s="28">
        <v>4.2700000000000002E-2</v>
      </c>
      <c r="AE3712" s="139">
        <v>2858</v>
      </c>
      <c r="AF3712" s="139">
        <v>623</v>
      </c>
      <c r="AG3712" s="93">
        <v>8548</v>
      </c>
      <c r="AH3712" s="93">
        <v>17674</v>
      </c>
    </row>
    <row r="3713" spans="1:34">
      <c r="A3713" s="13" t="s">
        <v>157</v>
      </c>
      <c r="B3713" s="14" t="s">
        <v>74</v>
      </c>
      <c r="C3713" s="14" t="s">
        <v>184</v>
      </c>
      <c r="D3713" s="14">
        <v>2017</v>
      </c>
      <c r="E3713" s="14">
        <v>2017</v>
      </c>
      <c r="F3713" s="14" t="s">
        <v>102</v>
      </c>
      <c r="G3713" s="93">
        <v>1114</v>
      </c>
      <c r="H3713" s="93">
        <v>13799</v>
      </c>
      <c r="I3713" s="93">
        <v>1</v>
      </c>
      <c r="J3713" s="93">
        <v>25</v>
      </c>
      <c r="K3713" s="93">
        <v>1115</v>
      </c>
      <c r="L3713" s="93">
        <v>13824</v>
      </c>
      <c r="M3713" s="93">
        <v>14939</v>
      </c>
      <c r="N3713" s="93">
        <v>27177</v>
      </c>
      <c r="O3713" s="93">
        <v>2778</v>
      </c>
      <c r="P3713" s="93">
        <v>24330</v>
      </c>
      <c r="Q3713" s="93">
        <v>27108</v>
      </c>
      <c r="R3713" s="93">
        <v>5</v>
      </c>
      <c r="S3713" s="93">
        <v>64</v>
      </c>
      <c r="T3713" s="93">
        <v>69</v>
      </c>
      <c r="U3713" s="93">
        <v>2783</v>
      </c>
      <c r="V3713" s="93">
        <v>24394</v>
      </c>
      <c r="W3713" s="158">
        <v>3731769</v>
      </c>
      <c r="X3713" s="158">
        <v>7082</v>
      </c>
      <c r="Y3713" s="158">
        <v>3738851</v>
      </c>
      <c r="Z3713" s="28">
        <v>0.97283531409168078</v>
      </c>
      <c r="AA3713" s="28">
        <v>0.99541284403669728</v>
      </c>
      <c r="AB3713" s="111">
        <v>44</v>
      </c>
      <c r="AC3713" s="28">
        <v>0.27300000000000002</v>
      </c>
      <c r="AD3713" s="28">
        <v>0.1</v>
      </c>
      <c r="AE3713" s="139">
        <v>852</v>
      </c>
      <c r="AF3713" s="139">
        <v>247</v>
      </c>
      <c r="AG3713" s="93">
        <v>2555</v>
      </c>
      <c r="AH3713" s="93">
        <v>5503</v>
      </c>
    </row>
    <row r="3714" spans="1:34">
      <c r="A3714" s="13" t="s">
        <v>158</v>
      </c>
      <c r="B3714" s="14" t="s">
        <v>75</v>
      </c>
      <c r="C3714" s="14" t="s">
        <v>184</v>
      </c>
      <c r="D3714" s="14">
        <v>2017</v>
      </c>
      <c r="E3714" s="14">
        <v>2017</v>
      </c>
      <c r="F3714" s="14" t="s">
        <v>102</v>
      </c>
      <c r="G3714" s="93">
        <v>1219</v>
      </c>
      <c r="H3714" s="93">
        <v>11327</v>
      </c>
      <c r="I3714" s="93">
        <v>1</v>
      </c>
      <c r="J3714" s="93">
        <v>26</v>
      </c>
      <c r="K3714" s="93">
        <v>1220</v>
      </c>
      <c r="L3714" s="93">
        <v>11353</v>
      </c>
      <c r="M3714" s="93">
        <v>12573</v>
      </c>
      <c r="N3714" s="93">
        <v>23564</v>
      </c>
      <c r="O3714" s="93">
        <v>2930</v>
      </c>
      <c r="P3714" s="93">
        <v>20583</v>
      </c>
      <c r="Q3714" s="93">
        <v>23513</v>
      </c>
      <c r="R3714" s="93">
        <v>4</v>
      </c>
      <c r="S3714" s="93">
        <v>47</v>
      </c>
      <c r="T3714" s="93">
        <v>51</v>
      </c>
      <c r="U3714" s="93">
        <v>2934</v>
      </c>
      <c r="V3714" s="93">
        <v>20630</v>
      </c>
      <c r="W3714" s="158">
        <v>3109943</v>
      </c>
      <c r="X3714" s="158">
        <v>5475</v>
      </c>
      <c r="Y3714" s="158">
        <v>3115418</v>
      </c>
      <c r="Z3714" s="28">
        <v>0.94222222222222218</v>
      </c>
      <c r="AA3714" s="28">
        <v>0.96900826446280997</v>
      </c>
      <c r="AB3714" s="111">
        <v>44</v>
      </c>
      <c r="AC3714" s="28">
        <v>0.27300000000000002</v>
      </c>
      <c r="AD3714" s="28">
        <v>0.1</v>
      </c>
      <c r="AE3714" s="139">
        <v>1072</v>
      </c>
      <c r="AF3714" s="139">
        <v>227</v>
      </c>
      <c r="AG3714" s="93">
        <v>544</v>
      </c>
      <c r="AH3714" s="93">
        <v>853</v>
      </c>
    </row>
    <row r="3715" spans="1:34">
      <c r="A3715" s="13" t="s">
        <v>159</v>
      </c>
      <c r="B3715" s="14" t="s">
        <v>75</v>
      </c>
      <c r="C3715" s="14" t="s">
        <v>184</v>
      </c>
      <c r="D3715" s="14">
        <v>2017</v>
      </c>
      <c r="E3715" s="14">
        <v>2017</v>
      </c>
      <c r="F3715" s="14" t="s">
        <v>102</v>
      </c>
      <c r="G3715" s="93">
        <v>11</v>
      </c>
      <c r="H3715" s="93">
        <v>154</v>
      </c>
      <c r="I3715" s="93">
        <v>0</v>
      </c>
      <c r="J3715" s="93">
        <v>0</v>
      </c>
      <c r="K3715" s="93">
        <v>11</v>
      </c>
      <c r="L3715" s="93">
        <v>154</v>
      </c>
      <c r="M3715" s="93">
        <v>165</v>
      </c>
      <c r="N3715" s="93">
        <v>284</v>
      </c>
      <c r="O3715" s="93">
        <v>30</v>
      </c>
      <c r="P3715" s="93">
        <v>254</v>
      </c>
      <c r="Q3715" s="93">
        <v>284</v>
      </c>
      <c r="R3715" s="93">
        <v>0</v>
      </c>
      <c r="S3715" s="93">
        <v>0</v>
      </c>
      <c r="T3715" s="93">
        <v>0</v>
      </c>
      <c r="U3715" s="93">
        <v>30</v>
      </c>
      <c r="V3715" s="93">
        <v>254</v>
      </c>
      <c r="W3715" s="158">
        <v>37227</v>
      </c>
      <c r="X3715" s="158">
        <v>0</v>
      </c>
      <c r="Y3715" s="158">
        <v>37227</v>
      </c>
      <c r="Z3715" s="28">
        <v>1</v>
      </c>
      <c r="AA3715" s="28">
        <v>1</v>
      </c>
      <c r="AB3715" s="111">
        <v>44</v>
      </c>
      <c r="AC3715" s="28">
        <v>0.27300000000000002</v>
      </c>
      <c r="AD3715" s="28">
        <v>0.1</v>
      </c>
      <c r="AE3715" s="139">
        <v>7</v>
      </c>
      <c r="AF3715" s="139">
        <v>0</v>
      </c>
      <c r="AG3715" s="93">
        <v>3</v>
      </c>
      <c r="AH3715" s="93">
        <v>3</v>
      </c>
    </row>
    <row r="3716" spans="1:34">
      <c r="A3716" s="13" t="s">
        <v>160</v>
      </c>
      <c r="B3716" s="14" t="s">
        <v>75</v>
      </c>
      <c r="C3716" s="14" t="s">
        <v>184</v>
      </c>
      <c r="D3716" s="14">
        <v>2017</v>
      </c>
      <c r="E3716" s="14">
        <v>2017</v>
      </c>
      <c r="F3716" s="14" t="s">
        <v>102</v>
      </c>
      <c r="G3716" s="93">
        <v>374</v>
      </c>
      <c r="H3716" s="93">
        <v>2788</v>
      </c>
      <c r="I3716" s="93">
        <v>0</v>
      </c>
      <c r="J3716" s="93">
        <v>4</v>
      </c>
      <c r="K3716" s="93">
        <v>374</v>
      </c>
      <c r="L3716" s="93">
        <v>2792</v>
      </c>
      <c r="M3716" s="93">
        <v>3166</v>
      </c>
      <c r="N3716" s="93">
        <v>6659</v>
      </c>
      <c r="O3716" s="93">
        <v>990</v>
      </c>
      <c r="P3716" s="93">
        <v>5654</v>
      </c>
      <c r="Q3716" s="93">
        <v>6644</v>
      </c>
      <c r="R3716" s="93">
        <v>1</v>
      </c>
      <c r="S3716" s="93">
        <v>14</v>
      </c>
      <c r="T3716" s="93">
        <v>15</v>
      </c>
      <c r="U3716" s="93">
        <v>991</v>
      </c>
      <c r="V3716" s="93">
        <v>5668</v>
      </c>
      <c r="W3716" s="158">
        <v>890348</v>
      </c>
      <c r="X3716" s="158">
        <v>1222</v>
      </c>
      <c r="Y3716" s="158">
        <v>891570</v>
      </c>
      <c r="Z3716" s="28">
        <v>0.95199999999999996</v>
      </c>
      <c r="AA3716" s="28">
        <v>0.87368421052631584</v>
      </c>
      <c r="AB3716" s="111">
        <v>44</v>
      </c>
      <c r="AC3716" s="28">
        <v>0.27300000000000002</v>
      </c>
      <c r="AD3716" s="28">
        <v>0.1</v>
      </c>
      <c r="AE3716" s="139">
        <v>232</v>
      </c>
      <c r="AF3716" s="139">
        <v>74</v>
      </c>
      <c r="AG3716" s="93">
        <v>146</v>
      </c>
      <c r="AH3716" s="93">
        <v>263</v>
      </c>
    </row>
    <row r="3717" spans="1:34">
      <c r="A3717" s="13" t="s">
        <v>161</v>
      </c>
      <c r="B3717" s="14" t="s">
        <v>74</v>
      </c>
      <c r="C3717" s="14" t="s">
        <v>184</v>
      </c>
      <c r="D3717" s="14">
        <v>2017</v>
      </c>
      <c r="E3717" s="14">
        <v>2017</v>
      </c>
      <c r="F3717" s="14" t="s">
        <v>102</v>
      </c>
      <c r="G3717" s="93">
        <v>2469</v>
      </c>
      <c r="H3717" s="93">
        <v>18796</v>
      </c>
      <c r="I3717" s="93">
        <v>7</v>
      </c>
      <c r="J3717" s="93">
        <v>112</v>
      </c>
      <c r="K3717" s="93">
        <v>2476</v>
      </c>
      <c r="L3717" s="93">
        <v>18908</v>
      </c>
      <c r="M3717" s="93">
        <v>21384</v>
      </c>
      <c r="N3717" s="93">
        <v>40235</v>
      </c>
      <c r="O3717" s="93">
        <v>5911</v>
      </c>
      <c r="P3717" s="93">
        <v>34039</v>
      </c>
      <c r="Q3717" s="93">
        <v>39950</v>
      </c>
      <c r="R3717" s="93">
        <v>25</v>
      </c>
      <c r="S3717" s="93">
        <v>260</v>
      </c>
      <c r="T3717" s="93">
        <v>285</v>
      </c>
      <c r="U3717" s="93">
        <v>5936</v>
      </c>
      <c r="V3717" s="93">
        <v>34299</v>
      </c>
      <c r="W3717" s="158">
        <v>5598884</v>
      </c>
      <c r="X3717" s="158">
        <v>33447</v>
      </c>
      <c r="Y3717" s="158">
        <v>5632331</v>
      </c>
      <c r="Z3717" s="28">
        <v>0.96940024479804165</v>
      </c>
      <c r="AA3717" s="28">
        <v>0.97014925373134331</v>
      </c>
      <c r="AB3717" s="111">
        <v>6</v>
      </c>
      <c r="AC3717" s="28">
        <v>0.5</v>
      </c>
      <c r="AD3717" s="28">
        <v>6.1000000000000004E-3</v>
      </c>
      <c r="AE3717" s="139">
        <v>1499</v>
      </c>
      <c r="AF3717" s="139">
        <v>359</v>
      </c>
      <c r="AG3717" s="93">
        <v>2007</v>
      </c>
      <c r="AH3717" s="93">
        <v>4054</v>
      </c>
    </row>
    <row r="3718" spans="1:34">
      <c r="A3718" s="13" t="s">
        <v>162</v>
      </c>
      <c r="B3718" s="14" t="s">
        <v>74</v>
      </c>
      <c r="C3718" s="14" t="s">
        <v>184</v>
      </c>
      <c r="D3718" s="14">
        <v>2017</v>
      </c>
      <c r="E3718" s="14">
        <v>2017</v>
      </c>
      <c r="F3718" s="14" t="s">
        <v>102</v>
      </c>
      <c r="G3718" s="93">
        <v>1363</v>
      </c>
      <c r="H3718" s="93">
        <v>16080</v>
      </c>
      <c r="I3718" s="93">
        <v>13</v>
      </c>
      <c r="J3718" s="93">
        <v>118</v>
      </c>
      <c r="K3718" s="93">
        <v>1376</v>
      </c>
      <c r="L3718" s="93">
        <v>16198</v>
      </c>
      <c r="M3718" s="93">
        <v>17574</v>
      </c>
      <c r="N3718" s="93">
        <v>31052</v>
      </c>
      <c r="O3718" s="93">
        <v>3331</v>
      </c>
      <c r="P3718" s="93">
        <v>27361</v>
      </c>
      <c r="Q3718" s="93">
        <v>30692</v>
      </c>
      <c r="R3718" s="93">
        <v>47</v>
      </c>
      <c r="S3718" s="93">
        <v>313</v>
      </c>
      <c r="T3718" s="93">
        <v>360</v>
      </c>
      <c r="U3718" s="93">
        <v>3378</v>
      </c>
      <c r="V3718" s="93">
        <v>27674</v>
      </c>
      <c r="W3718" s="158">
        <v>4112348</v>
      </c>
      <c r="X3718" s="158">
        <v>32861</v>
      </c>
      <c r="Y3718" s="158">
        <v>4145209</v>
      </c>
      <c r="Z3718" s="28">
        <v>0.95069033530571989</v>
      </c>
      <c r="AA3718" s="28">
        <v>0.84596577017114916</v>
      </c>
      <c r="AB3718" s="111">
        <v>44</v>
      </c>
      <c r="AC3718" s="28">
        <v>0.27300000000000002</v>
      </c>
      <c r="AD3718" s="28">
        <v>0.1</v>
      </c>
      <c r="AE3718" s="139">
        <v>944</v>
      </c>
      <c r="AF3718" s="139">
        <v>315</v>
      </c>
      <c r="AG3718" s="93">
        <v>2816</v>
      </c>
      <c r="AH3718" s="93">
        <v>5960</v>
      </c>
    </row>
    <row r="3719" spans="1:34">
      <c r="A3719" s="13" t="s">
        <v>163</v>
      </c>
      <c r="B3719" s="14" t="s">
        <v>75</v>
      </c>
      <c r="C3719" s="14" t="s">
        <v>184</v>
      </c>
      <c r="D3719" s="14">
        <v>2017</v>
      </c>
      <c r="E3719" s="14">
        <v>2017</v>
      </c>
      <c r="F3719" s="14" t="s">
        <v>102</v>
      </c>
      <c r="G3719" s="93">
        <v>5328</v>
      </c>
      <c r="H3719" s="93">
        <v>34711</v>
      </c>
      <c r="I3719" s="93">
        <v>12</v>
      </c>
      <c r="J3719" s="93">
        <v>75</v>
      </c>
      <c r="K3719" s="93">
        <v>5340</v>
      </c>
      <c r="L3719" s="93">
        <v>34786</v>
      </c>
      <c r="M3719" s="93">
        <v>40126</v>
      </c>
      <c r="N3719" s="93">
        <v>84285</v>
      </c>
      <c r="O3719" s="93">
        <v>13890</v>
      </c>
      <c r="P3719" s="93">
        <v>70118</v>
      </c>
      <c r="Q3719" s="93">
        <v>84008</v>
      </c>
      <c r="R3719" s="93">
        <v>47</v>
      </c>
      <c r="S3719" s="93">
        <v>230</v>
      </c>
      <c r="T3719" s="93">
        <v>277</v>
      </c>
      <c r="U3719" s="93">
        <v>13937</v>
      </c>
      <c r="V3719" s="93">
        <v>70348</v>
      </c>
      <c r="W3719" s="158">
        <v>11276099</v>
      </c>
      <c r="X3719" s="158">
        <v>26497</v>
      </c>
      <c r="Y3719" s="158">
        <v>11302596</v>
      </c>
      <c r="Z3719" s="28">
        <v>0.95390070921985815</v>
      </c>
      <c r="AA3719" s="28">
        <v>0.93278566094100079</v>
      </c>
      <c r="AB3719" s="111">
        <v>6</v>
      </c>
      <c r="AC3719" s="28">
        <v>0.66700000000000004</v>
      </c>
      <c r="AD3719" s="28">
        <v>6.0699999999999997E-2</v>
      </c>
      <c r="AE3719" s="139">
        <v>2871</v>
      </c>
      <c r="AF3719" s="139">
        <v>597</v>
      </c>
      <c r="AG3719" s="93">
        <v>4676</v>
      </c>
      <c r="AH3719" s="93">
        <v>10224</v>
      </c>
    </row>
    <row r="3720" spans="1:34">
      <c r="A3720" s="13" t="s">
        <v>164</v>
      </c>
      <c r="B3720" s="14" t="s">
        <v>75</v>
      </c>
      <c r="C3720" s="14" t="s">
        <v>184</v>
      </c>
      <c r="D3720" s="14">
        <v>2017</v>
      </c>
      <c r="E3720" s="14">
        <v>2017</v>
      </c>
      <c r="F3720" s="14" t="s">
        <v>102</v>
      </c>
      <c r="G3720" s="93">
        <v>700</v>
      </c>
      <c r="H3720" s="93">
        <v>4960</v>
      </c>
      <c r="I3720" s="93">
        <v>5</v>
      </c>
      <c r="J3720" s="93">
        <v>28</v>
      </c>
      <c r="K3720" s="93">
        <v>705</v>
      </c>
      <c r="L3720" s="93">
        <v>4988</v>
      </c>
      <c r="M3720" s="93">
        <v>5693</v>
      </c>
      <c r="N3720" s="93">
        <v>13063</v>
      </c>
      <c r="O3720" s="93">
        <v>1941</v>
      </c>
      <c r="P3720" s="93">
        <v>11029</v>
      </c>
      <c r="Q3720" s="93">
        <v>12970</v>
      </c>
      <c r="R3720" s="93">
        <v>15</v>
      </c>
      <c r="S3720" s="93">
        <v>78</v>
      </c>
      <c r="T3720" s="93">
        <v>93</v>
      </c>
      <c r="U3720" s="93">
        <v>1956</v>
      </c>
      <c r="V3720" s="93">
        <v>11107</v>
      </c>
      <c r="W3720" s="158">
        <v>1731177</v>
      </c>
      <c r="X3720" s="158">
        <v>9490</v>
      </c>
      <c r="Y3720" s="158">
        <v>1740667</v>
      </c>
      <c r="Z3720" s="28">
        <v>0.9543568464730291</v>
      </c>
      <c r="AA3720" s="28">
        <v>0.89130434782608692</v>
      </c>
      <c r="AB3720" s="111">
        <v>44</v>
      </c>
      <c r="AC3720" s="28">
        <v>0.27300000000000002</v>
      </c>
      <c r="AD3720" s="28">
        <v>0.1</v>
      </c>
      <c r="AE3720" s="139">
        <v>412</v>
      </c>
      <c r="AF3720" s="139">
        <v>88</v>
      </c>
      <c r="AG3720" s="93">
        <v>602</v>
      </c>
      <c r="AH3720" s="93">
        <v>1367</v>
      </c>
    </row>
    <row r="3721" spans="1:34">
      <c r="A3721" s="13" t="s">
        <v>165</v>
      </c>
      <c r="B3721" s="14" t="s">
        <v>75</v>
      </c>
      <c r="C3721" s="14" t="s">
        <v>184</v>
      </c>
      <c r="D3721" s="14">
        <v>2017</v>
      </c>
      <c r="E3721" s="14">
        <v>2017</v>
      </c>
      <c r="F3721" s="14" t="s">
        <v>102</v>
      </c>
      <c r="G3721" s="93">
        <v>469</v>
      </c>
      <c r="H3721" s="93">
        <v>3866</v>
      </c>
      <c r="I3721" s="93">
        <v>1</v>
      </c>
      <c r="J3721" s="93">
        <v>8</v>
      </c>
      <c r="K3721" s="93">
        <v>470</v>
      </c>
      <c r="L3721" s="93">
        <v>3874</v>
      </c>
      <c r="M3721" s="93">
        <v>4344</v>
      </c>
      <c r="N3721" s="93">
        <v>9368</v>
      </c>
      <c r="O3721" s="93">
        <v>1226</v>
      </c>
      <c r="P3721" s="93">
        <v>8119</v>
      </c>
      <c r="Q3721" s="93">
        <v>9345</v>
      </c>
      <c r="R3721" s="93">
        <v>2</v>
      </c>
      <c r="S3721" s="93">
        <v>21</v>
      </c>
      <c r="T3721" s="93">
        <v>23</v>
      </c>
      <c r="U3721" s="93">
        <v>1228</v>
      </c>
      <c r="V3721" s="93">
        <v>8140</v>
      </c>
      <c r="W3721" s="158">
        <v>1207966</v>
      </c>
      <c r="X3721" s="158">
        <v>3394</v>
      </c>
      <c r="Y3721" s="158">
        <v>1211360</v>
      </c>
      <c r="Z3721" s="28">
        <v>0.94117647058823528</v>
      </c>
      <c r="AA3721" s="28">
        <v>0.92771084337349397</v>
      </c>
      <c r="AB3721" s="111">
        <v>44</v>
      </c>
      <c r="AC3721" s="28">
        <v>0.27300000000000002</v>
      </c>
      <c r="AD3721" s="28">
        <v>0.1</v>
      </c>
      <c r="AE3721" s="139">
        <v>397</v>
      </c>
      <c r="AF3721" s="139">
        <v>46</v>
      </c>
      <c r="AG3721" s="93">
        <v>401</v>
      </c>
      <c r="AH3721" s="93">
        <v>908</v>
      </c>
    </row>
    <row r="3722" spans="1:34">
      <c r="A3722" s="13" t="s">
        <v>166</v>
      </c>
      <c r="B3722" s="14" t="s">
        <v>75</v>
      </c>
      <c r="C3722" s="14" t="s">
        <v>184</v>
      </c>
      <c r="D3722" s="14">
        <v>2017</v>
      </c>
      <c r="E3722" s="14">
        <v>2017</v>
      </c>
      <c r="F3722" s="14" t="s">
        <v>102</v>
      </c>
      <c r="G3722" s="93">
        <v>59</v>
      </c>
      <c r="H3722" s="93">
        <v>905</v>
      </c>
      <c r="I3722" s="93">
        <v>0</v>
      </c>
      <c r="J3722" s="93">
        <v>0</v>
      </c>
      <c r="K3722" s="93">
        <v>59</v>
      </c>
      <c r="L3722" s="93">
        <v>905</v>
      </c>
      <c r="M3722" s="93">
        <v>964</v>
      </c>
      <c r="N3722" s="93">
        <v>1703</v>
      </c>
      <c r="O3722" s="93">
        <v>146</v>
      </c>
      <c r="P3722" s="93">
        <v>1556</v>
      </c>
      <c r="Q3722" s="93">
        <v>1702</v>
      </c>
      <c r="R3722" s="93">
        <v>0</v>
      </c>
      <c r="S3722" s="93">
        <v>1</v>
      </c>
      <c r="T3722" s="93">
        <v>1</v>
      </c>
      <c r="U3722" s="93">
        <v>146</v>
      </c>
      <c r="V3722" s="93">
        <v>1557</v>
      </c>
      <c r="W3722" s="158">
        <v>240374</v>
      </c>
      <c r="X3722" s="158">
        <v>53</v>
      </c>
      <c r="Y3722" s="158">
        <v>240427</v>
      </c>
      <c r="Z3722" s="28">
        <v>0.92063492063492069</v>
      </c>
      <c r="AA3722" s="28">
        <v>0.52083333333333337</v>
      </c>
      <c r="AB3722" s="111">
        <v>44</v>
      </c>
      <c r="AC3722" s="28">
        <v>0.27300000000000002</v>
      </c>
      <c r="AD3722" s="28">
        <v>0.1</v>
      </c>
      <c r="AE3722" s="139">
        <v>80</v>
      </c>
      <c r="AF3722" s="139">
        <v>8</v>
      </c>
      <c r="AG3722" s="93">
        <v>28</v>
      </c>
      <c r="AH3722" s="93">
        <v>43</v>
      </c>
    </row>
    <row r="3723" spans="1:34">
      <c r="A3723" s="13" t="s">
        <v>167</v>
      </c>
      <c r="B3723" s="14" t="s">
        <v>74</v>
      </c>
      <c r="C3723" s="14" t="s">
        <v>184</v>
      </c>
      <c r="D3723" s="14">
        <v>2017</v>
      </c>
      <c r="E3723" s="14">
        <v>2017</v>
      </c>
      <c r="F3723" s="14" t="s">
        <v>102</v>
      </c>
      <c r="G3723" s="93">
        <v>7533</v>
      </c>
      <c r="H3723" s="93">
        <v>44129</v>
      </c>
      <c r="I3723" s="93">
        <v>20</v>
      </c>
      <c r="J3723" s="93">
        <v>432</v>
      </c>
      <c r="K3723" s="93">
        <v>7553</v>
      </c>
      <c r="L3723" s="93">
        <v>44561</v>
      </c>
      <c r="M3723" s="93">
        <v>52114</v>
      </c>
      <c r="N3723" s="93">
        <v>121374</v>
      </c>
      <c r="O3723" s="93">
        <v>20679</v>
      </c>
      <c r="P3723" s="93">
        <v>99486</v>
      </c>
      <c r="Q3723" s="93">
        <v>120165</v>
      </c>
      <c r="R3723" s="93">
        <v>69</v>
      </c>
      <c r="S3723" s="93">
        <v>1140</v>
      </c>
      <c r="T3723" s="93">
        <v>1209</v>
      </c>
      <c r="U3723" s="93">
        <v>20748</v>
      </c>
      <c r="V3723" s="93">
        <v>100626</v>
      </c>
      <c r="W3723" s="158">
        <v>16414849</v>
      </c>
      <c r="X3723" s="158">
        <v>146870</v>
      </c>
      <c r="Y3723" s="158">
        <v>16561719</v>
      </c>
      <c r="Z3723" s="28">
        <v>0.9839424141749723</v>
      </c>
      <c r="AA3723" s="28">
        <v>0.95020188425302832</v>
      </c>
      <c r="AB3723" s="111">
        <v>10</v>
      </c>
      <c r="AC3723" s="28">
        <v>0.4</v>
      </c>
      <c r="AD3723" s="28">
        <v>3.6799999999999999E-2</v>
      </c>
      <c r="AE3723" s="139">
        <v>2209</v>
      </c>
      <c r="AF3723" s="139">
        <v>298</v>
      </c>
      <c r="AG3723" s="93">
        <v>7742</v>
      </c>
      <c r="AH3723" s="93">
        <v>18437</v>
      </c>
    </row>
    <row r="3724" spans="1:34">
      <c r="A3724" s="13" t="s">
        <v>168</v>
      </c>
      <c r="B3724" s="14" t="s">
        <v>75</v>
      </c>
      <c r="C3724" s="14" t="s">
        <v>184</v>
      </c>
      <c r="D3724" s="14">
        <v>2017</v>
      </c>
      <c r="E3724" s="14">
        <v>2017</v>
      </c>
      <c r="F3724" s="14" t="s">
        <v>102</v>
      </c>
      <c r="G3724" s="93">
        <v>278</v>
      </c>
      <c r="H3724" s="93">
        <v>2678</v>
      </c>
      <c r="I3724" s="93">
        <v>0</v>
      </c>
      <c r="J3724" s="93">
        <v>3</v>
      </c>
      <c r="K3724" s="93">
        <v>278</v>
      </c>
      <c r="L3724" s="93">
        <v>2681</v>
      </c>
      <c r="M3724" s="93">
        <v>2959</v>
      </c>
      <c r="N3724" s="93">
        <v>5187</v>
      </c>
      <c r="O3724" s="93">
        <v>716</v>
      </c>
      <c r="P3724" s="93">
        <v>4462</v>
      </c>
      <c r="Q3724" s="93">
        <v>5178</v>
      </c>
      <c r="R3724" s="93">
        <v>2</v>
      </c>
      <c r="S3724" s="93">
        <v>7</v>
      </c>
      <c r="T3724" s="93">
        <v>9</v>
      </c>
      <c r="U3724" s="93">
        <v>718</v>
      </c>
      <c r="V3724" s="93">
        <v>4469</v>
      </c>
      <c r="W3724" s="158">
        <v>680292</v>
      </c>
      <c r="X3724" s="158">
        <v>735</v>
      </c>
      <c r="Y3724" s="158">
        <v>681027</v>
      </c>
      <c r="Z3724" s="28">
        <v>0.96026490066225167</v>
      </c>
      <c r="AA3724" s="28">
        <v>0.99019607843137258</v>
      </c>
      <c r="AB3724" s="111">
        <v>44</v>
      </c>
      <c r="AC3724" s="28">
        <v>0.27300000000000002</v>
      </c>
      <c r="AD3724" s="86">
        <v>0.1</v>
      </c>
      <c r="AE3724" s="139">
        <v>231</v>
      </c>
      <c r="AF3724" s="139">
        <v>36</v>
      </c>
      <c r="AG3724" s="93">
        <v>90</v>
      </c>
      <c r="AH3724" s="93">
        <v>152</v>
      </c>
    </row>
    <row r="3725" spans="1:34">
      <c r="A3725" s="13" t="s">
        <v>169</v>
      </c>
      <c r="B3725" s="14" t="s">
        <v>74</v>
      </c>
      <c r="C3725" s="14" t="s">
        <v>184</v>
      </c>
      <c r="D3725" s="14">
        <v>2017</v>
      </c>
      <c r="E3725" s="14">
        <v>2017</v>
      </c>
      <c r="F3725" s="14" t="s">
        <v>102</v>
      </c>
      <c r="G3725" s="93">
        <v>2835</v>
      </c>
      <c r="H3725" s="93">
        <v>33143</v>
      </c>
      <c r="I3725" s="93">
        <v>7</v>
      </c>
      <c r="J3725" s="93">
        <v>319</v>
      </c>
      <c r="K3725" s="93">
        <v>2842</v>
      </c>
      <c r="L3725" s="93">
        <v>33462</v>
      </c>
      <c r="M3725" s="93">
        <v>36304</v>
      </c>
      <c r="N3725" s="93">
        <v>72699</v>
      </c>
      <c r="O3725" s="93">
        <v>7295</v>
      </c>
      <c r="P3725" s="93">
        <v>64727</v>
      </c>
      <c r="Q3725" s="93">
        <v>72022</v>
      </c>
      <c r="R3725" s="93">
        <v>26</v>
      </c>
      <c r="S3725" s="93">
        <v>651</v>
      </c>
      <c r="T3725" s="93">
        <v>677</v>
      </c>
      <c r="U3725" s="93">
        <v>7321</v>
      </c>
      <c r="V3725" s="93">
        <v>65378</v>
      </c>
      <c r="W3725" s="158">
        <v>9677820</v>
      </c>
      <c r="X3725" s="158">
        <v>122415</v>
      </c>
      <c r="Y3725" s="158">
        <v>9800235</v>
      </c>
      <c r="Z3725" s="28">
        <v>0.98737727910238426</v>
      </c>
      <c r="AA3725" s="28">
        <v>0.95953757225433522</v>
      </c>
      <c r="AB3725" s="111">
        <v>9</v>
      </c>
      <c r="AC3725" s="28">
        <v>0.222</v>
      </c>
      <c r="AD3725" s="28">
        <v>6.2700000000000006E-2</v>
      </c>
      <c r="AE3725" s="139">
        <v>2684</v>
      </c>
      <c r="AF3725" s="139">
        <v>378</v>
      </c>
      <c r="AG3725" s="93">
        <v>6491</v>
      </c>
      <c r="AH3725" s="93">
        <v>14953</v>
      </c>
    </row>
    <row r="3726" spans="1:34">
      <c r="A3726" s="13" t="s">
        <v>170</v>
      </c>
      <c r="B3726" s="14" t="s">
        <v>74</v>
      </c>
      <c r="C3726" s="14" t="s">
        <v>184</v>
      </c>
      <c r="D3726" s="14">
        <v>2017</v>
      </c>
      <c r="E3726" s="14">
        <v>2017</v>
      </c>
      <c r="F3726" s="14" t="s">
        <v>102</v>
      </c>
      <c r="G3726" s="93">
        <v>825</v>
      </c>
      <c r="H3726" s="93">
        <v>9157</v>
      </c>
      <c r="I3726" s="93">
        <v>19</v>
      </c>
      <c r="J3726" s="93">
        <v>118</v>
      </c>
      <c r="K3726" s="93">
        <v>844</v>
      </c>
      <c r="L3726" s="93">
        <v>9275</v>
      </c>
      <c r="M3726" s="93">
        <v>10119</v>
      </c>
      <c r="N3726" s="93">
        <v>19606</v>
      </c>
      <c r="O3726" s="93">
        <v>2169</v>
      </c>
      <c r="P3726" s="93">
        <v>17054</v>
      </c>
      <c r="Q3726" s="93">
        <v>19223</v>
      </c>
      <c r="R3726" s="93">
        <v>75</v>
      </c>
      <c r="S3726" s="93">
        <v>308</v>
      </c>
      <c r="T3726" s="93">
        <v>383</v>
      </c>
      <c r="U3726" s="93">
        <v>2244</v>
      </c>
      <c r="V3726" s="93">
        <v>17362</v>
      </c>
      <c r="W3726" s="158">
        <v>2613477</v>
      </c>
      <c r="X3726" s="158">
        <v>46467</v>
      </c>
      <c r="Y3726" s="158">
        <v>2659944</v>
      </c>
      <c r="Z3726" s="28">
        <v>0.90606653620352251</v>
      </c>
      <c r="AA3726" s="28">
        <v>0.94468085106382982</v>
      </c>
      <c r="AB3726" s="111">
        <v>44</v>
      </c>
      <c r="AC3726" s="28">
        <v>0.27300000000000002</v>
      </c>
      <c r="AD3726" s="28">
        <v>0.1</v>
      </c>
      <c r="AE3726" s="139">
        <v>723</v>
      </c>
      <c r="AF3726" s="139">
        <v>21</v>
      </c>
      <c r="AG3726" s="93">
        <v>905</v>
      </c>
      <c r="AH3726" s="93">
        <v>1822</v>
      </c>
    </row>
    <row r="3727" spans="1:34">
      <c r="A3727" s="13" t="s">
        <v>171</v>
      </c>
      <c r="B3727" s="14" t="s">
        <v>75</v>
      </c>
      <c r="C3727" s="14" t="s">
        <v>184</v>
      </c>
      <c r="D3727" s="14">
        <v>2017</v>
      </c>
      <c r="E3727" s="14">
        <v>2017</v>
      </c>
      <c r="F3727" s="14" t="s">
        <v>102</v>
      </c>
      <c r="G3727" s="93">
        <v>788</v>
      </c>
      <c r="H3727" s="93">
        <v>5126</v>
      </c>
      <c r="I3727" s="93">
        <v>2</v>
      </c>
      <c r="J3727" s="93">
        <v>16</v>
      </c>
      <c r="K3727" s="93">
        <v>790</v>
      </c>
      <c r="L3727" s="93">
        <v>5142</v>
      </c>
      <c r="M3727" s="93">
        <v>5932</v>
      </c>
      <c r="N3727" s="93">
        <v>12835</v>
      </c>
      <c r="O3727" s="93">
        <v>2135</v>
      </c>
      <c r="P3727" s="93">
        <v>10646</v>
      </c>
      <c r="Q3727" s="93">
        <v>12781</v>
      </c>
      <c r="R3727" s="93">
        <v>7</v>
      </c>
      <c r="S3727" s="93">
        <v>47</v>
      </c>
      <c r="T3727" s="93">
        <v>54</v>
      </c>
      <c r="U3727" s="93">
        <v>2142</v>
      </c>
      <c r="V3727" s="93">
        <v>10693</v>
      </c>
      <c r="W3727" s="158">
        <v>1734718</v>
      </c>
      <c r="X3727" s="158">
        <v>5901</v>
      </c>
      <c r="Y3727" s="158">
        <v>1740619</v>
      </c>
      <c r="Z3727" s="28">
        <v>0.99344262295081964</v>
      </c>
      <c r="AA3727" s="28">
        <v>0.98393574297188757</v>
      </c>
      <c r="AB3727" s="111">
        <v>44</v>
      </c>
      <c r="AC3727" s="28">
        <v>0.27300000000000002</v>
      </c>
      <c r="AD3727" s="28">
        <v>0.1</v>
      </c>
      <c r="AE3727" s="139">
        <v>455</v>
      </c>
      <c r="AF3727" s="139">
        <v>69</v>
      </c>
      <c r="AG3727" s="93">
        <v>454</v>
      </c>
      <c r="AH3727" s="93">
        <v>942</v>
      </c>
    </row>
    <row r="3728" spans="1:34">
      <c r="A3728" s="51" t="s">
        <v>172</v>
      </c>
      <c r="B3728" s="14" t="s">
        <v>66</v>
      </c>
      <c r="C3728" s="14" t="s">
        <v>62</v>
      </c>
      <c r="D3728" s="14">
        <v>2017</v>
      </c>
      <c r="E3728" s="14">
        <v>2017</v>
      </c>
      <c r="F3728" s="14" t="s">
        <v>102</v>
      </c>
      <c r="G3728" s="93">
        <v>251341</v>
      </c>
      <c r="H3728" s="93">
        <v>1724846</v>
      </c>
      <c r="I3728" s="93">
        <v>2171</v>
      </c>
      <c r="J3728" s="93">
        <v>17480</v>
      </c>
      <c r="K3728" s="93">
        <v>253512</v>
      </c>
      <c r="L3728" s="93">
        <v>1742326</v>
      </c>
      <c r="M3728" s="48">
        <v>1995838</v>
      </c>
      <c r="N3728" s="48">
        <v>4136072</v>
      </c>
      <c r="O3728" s="48">
        <v>645135</v>
      </c>
      <c r="P3728" s="48">
        <v>3445031</v>
      </c>
      <c r="Q3728" s="48">
        <v>4090166</v>
      </c>
      <c r="R3728" s="48">
        <v>7124</v>
      </c>
      <c r="S3728" s="48">
        <v>38782</v>
      </c>
      <c r="T3728" s="48">
        <v>45906</v>
      </c>
      <c r="U3728" s="48">
        <v>652259</v>
      </c>
      <c r="V3728" s="48">
        <v>3483813</v>
      </c>
      <c r="W3728" s="156">
        <v>559715080</v>
      </c>
      <c r="X3728" s="156">
        <v>5287255</v>
      </c>
      <c r="Y3728" s="156">
        <v>565002335</v>
      </c>
      <c r="Z3728" s="28">
        <v>0.98531592043007976</v>
      </c>
      <c r="AA3728" s="28">
        <v>0.94036340720512546</v>
      </c>
      <c r="AB3728" s="111">
        <v>581</v>
      </c>
      <c r="AC3728" s="28">
        <v>0.39200000000000002</v>
      </c>
      <c r="AD3728" s="28">
        <v>6.93E-2</v>
      </c>
      <c r="AE3728" s="139">
        <v>121684</v>
      </c>
      <c r="AF3728" s="139">
        <v>29270</v>
      </c>
      <c r="AG3728" s="93">
        <v>279159</v>
      </c>
      <c r="AH3728" s="93">
        <v>600740</v>
      </c>
    </row>
    <row r="3729" spans="1:34">
      <c r="A3729" s="51" t="s">
        <v>173</v>
      </c>
      <c r="B3729" s="14" t="s">
        <v>74</v>
      </c>
      <c r="C3729" s="14" t="s">
        <v>62</v>
      </c>
      <c r="D3729" s="14">
        <v>2017</v>
      </c>
      <c r="E3729" s="14">
        <v>2017</v>
      </c>
      <c r="F3729" s="14" t="s">
        <v>102</v>
      </c>
      <c r="G3729" s="93">
        <v>5471</v>
      </c>
      <c r="H3729" s="93">
        <v>50066</v>
      </c>
      <c r="I3729" s="93">
        <v>87</v>
      </c>
      <c r="J3729" s="93">
        <v>1180</v>
      </c>
      <c r="K3729" s="93">
        <v>5558</v>
      </c>
      <c r="L3729" s="93">
        <v>51246</v>
      </c>
      <c r="M3729" s="48">
        <v>56804</v>
      </c>
      <c r="N3729" s="48">
        <v>108049</v>
      </c>
      <c r="O3729" s="48">
        <v>12690</v>
      </c>
      <c r="P3729" s="48">
        <v>92359</v>
      </c>
      <c r="Q3729" s="48">
        <v>105049</v>
      </c>
      <c r="R3729" s="48">
        <v>303</v>
      </c>
      <c r="S3729" s="48">
        <v>2697</v>
      </c>
      <c r="T3729" s="48">
        <v>3000</v>
      </c>
      <c r="U3729" s="48">
        <v>12993</v>
      </c>
      <c r="V3729" s="48">
        <v>95056</v>
      </c>
      <c r="W3729" s="156">
        <v>14801218</v>
      </c>
      <c r="X3729" s="156">
        <v>337656</v>
      </c>
      <c r="Y3729" s="156">
        <v>15138874</v>
      </c>
      <c r="Z3729" s="28" t="s">
        <v>66</v>
      </c>
      <c r="AA3729" s="28" t="s">
        <v>66</v>
      </c>
      <c r="AB3729" s="111">
        <v>15</v>
      </c>
      <c r="AC3729" s="28">
        <v>0.53300000000000003</v>
      </c>
      <c r="AD3729" s="28">
        <v>4.3200000000000002E-2</v>
      </c>
      <c r="AE3729" s="139">
        <v>4304</v>
      </c>
      <c r="AF3729" s="139">
        <v>1232</v>
      </c>
      <c r="AG3729" s="93">
        <v>6914</v>
      </c>
      <c r="AH3729" s="93">
        <v>13514</v>
      </c>
    </row>
    <row r="3730" spans="1:34">
      <c r="A3730" s="51" t="s">
        <v>174</v>
      </c>
      <c r="B3730" s="14" t="s">
        <v>75</v>
      </c>
      <c r="C3730" s="14" t="s">
        <v>62</v>
      </c>
      <c r="D3730" s="14">
        <v>2017</v>
      </c>
      <c r="E3730" s="14">
        <v>2017</v>
      </c>
      <c r="F3730" s="14" t="s">
        <v>102</v>
      </c>
      <c r="G3730" s="93">
        <v>1</v>
      </c>
      <c r="H3730" s="93">
        <v>83</v>
      </c>
      <c r="I3730" s="93">
        <v>0</v>
      </c>
      <c r="J3730" s="93">
        <v>0</v>
      </c>
      <c r="K3730" s="93">
        <v>1</v>
      </c>
      <c r="L3730" s="93">
        <v>83</v>
      </c>
      <c r="M3730" s="48">
        <v>84</v>
      </c>
      <c r="N3730" s="48">
        <v>143</v>
      </c>
      <c r="O3730" s="48">
        <v>1</v>
      </c>
      <c r="P3730" s="48">
        <v>142</v>
      </c>
      <c r="Q3730" s="48">
        <v>143</v>
      </c>
      <c r="R3730" s="48">
        <v>0</v>
      </c>
      <c r="S3730" s="48">
        <v>0</v>
      </c>
      <c r="T3730" s="48">
        <v>0</v>
      </c>
      <c r="U3730" s="48">
        <v>1</v>
      </c>
      <c r="V3730" s="48">
        <v>142</v>
      </c>
      <c r="W3730" s="156">
        <v>16171</v>
      </c>
      <c r="X3730" s="156">
        <v>0</v>
      </c>
      <c r="Y3730" s="156">
        <v>16171</v>
      </c>
      <c r="Z3730" s="28">
        <v>1</v>
      </c>
      <c r="AA3730" s="28">
        <v>1</v>
      </c>
      <c r="AB3730" s="111">
        <v>50</v>
      </c>
      <c r="AC3730" s="28">
        <v>0.3</v>
      </c>
      <c r="AD3730" s="28">
        <v>9.3899999999999997E-2</v>
      </c>
      <c r="AE3730" s="139">
        <v>2</v>
      </c>
      <c r="AF3730" s="139">
        <v>1</v>
      </c>
      <c r="AG3730" s="93">
        <v>2</v>
      </c>
      <c r="AH3730" s="93">
        <v>2</v>
      </c>
    </row>
    <row r="3731" spans="1:34">
      <c r="A3731" s="51" t="s">
        <v>175</v>
      </c>
      <c r="B3731" s="14" t="s">
        <v>75</v>
      </c>
      <c r="C3731" s="14" t="s">
        <v>62</v>
      </c>
      <c r="D3731" s="14">
        <v>2017</v>
      </c>
      <c r="E3731" s="14">
        <v>2017</v>
      </c>
      <c r="F3731" s="14" t="s">
        <v>102</v>
      </c>
      <c r="G3731" s="93">
        <v>119</v>
      </c>
      <c r="H3731" s="93">
        <v>1552</v>
      </c>
      <c r="I3731" s="93">
        <v>0</v>
      </c>
      <c r="J3731" s="93">
        <v>2</v>
      </c>
      <c r="K3731" s="93">
        <v>119</v>
      </c>
      <c r="L3731" s="93">
        <v>1554</v>
      </c>
      <c r="M3731" s="48">
        <v>1673</v>
      </c>
      <c r="N3731" s="48">
        <v>3078</v>
      </c>
      <c r="O3731" s="48">
        <v>302</v>
      </c>
      <c r="P3731" s="48">
        <v>2771</v>
      </c>
      <c r="Q3731" s="48">
        <v>3073</v>
      </c>
      <c r="R3731" s="48">
        <v>0</v>
      </c>
      <c r="S3731" s="48">
        <v>5</v>
      </c>
      <c r="T3731" s="48">
        <v>5</v>
      </c>
      <c r="U3731" s="48">
        <v>302</v>
      </c>
      <c r="V3731" s="48">
        <v>2776</v>
      </c>
      <c r="W3731" s="156">
        <v>405238</v>
      </c>
      <c r="X3731" s="156">
        <v>455</v>
      </c>
      <c r="Y3731" s="156">
        <v>405693</v>
      </c>
      <c r="Z3731" s="28">
        <v>1</v>
      </c>
      <c r="AA3731" s="28">
        <v>0.97222222222222221</v>
      </c>
      <c r="AB3731" s="111">
        <v>50</v>
      </c>
      <c r="AC3731" s="28">
        <v>0.3</v>
      </c>
      <c r="AD3731" s="28">
        <v>9.3899999999999997E-2</v>
      </c>
      <c r="AE3731" s="139">
        <v>112</v>
      </c>
      <c r="AF3731" s="139">
        <v>20</v>
      </c>
      <c r="AG3731" s="93">
        <v>41</v>
      </c>
      <c r="AH3731" s="93">
        <v>75</v>
      </c>
    </row>
    <row r="3732" spans="1:34">
      <c r="A3732" s="51" t="s">
        <v>176</v>
      </c>
      <c r="B3732" s="14" t="s">
        <v>75</v>
      </c>
      <c r="C3732" s="14" t="s">
        <v>62</v>
      </c>
      <c r="D3732" s="14">
        <v>2017</v>
      </c>
      <c r="E3732" s="14">
        <v>2017</v>
      </c>
      <c r="F3732" s="14" t="s">
        <v>102</v>
      </c>
      <c r="G3732" s="93">
        <v>1545</v>
      </c>
      <c r="H3732" s="93">
        <v>15054</v>
      </c>
      <c r="I3732" s="93">
        <v>3</v>
      </c>
      <c r="J3732" s="93">
        <v>34</v>
      </c>
      <c r="K3732" s="93">
        <v>1548</v>
      </c>
      <c r="L3732" s="93">
        <v>15088</v>
      </c>
      <c r="M3732" s="48">
        <v>16636</v>
      </c>
      <c r="N3732" s="48">
        <v>30944</v>
      </c>
      <c r="O3732" s="48">
        <v>3817</v>
      </c>
      <c r="P3732" s="48">
        <v>27046</v>
      </c>
      <c r="Q3732" s="48">
        <v>30863</v>
      </c>
      <c r="R3732" s="48">
        <v>8</v>
      </c>
      <c r="S3732" s="48">
        <v>73</v>
      </c>
      <c r="T3732" s="48">
        <v>81</v>
      </c>
      <c r="U3732" s="48">
        <v>3825</v>
      </c>
      <c r="V3732" s="48">
        <v>27119</v>
      </c>
      <c r="W3732" s="156">
        <v>4235139</v>
      </c>
      <c r="X3732" s="156">
        <v>10903</v>
      </c>
      <c r="Y3732" s="156">
        <v>4246042</v>
      </c>
      <c r="Z3732" s="28">
        <v>0.8743386243386243</v>
      </c>
      <c r="AA3732" s="28">
        <v>0.95194085027726427</v>
      </c>
      <c r="AB3732" s="111">
        <v>50</v>
      </c>
      <c r="AC3732" s="28">
        <v>0.3</v>
      </c>
      <c r="AD3732" s="28">
        <v>9.3899999999999997E-2</v>
      </c>
      <c r="AE3732" s="139">
        <v>1339</v>
      </c>
      <c r="AF3732" s="139">
        <v>449</v>
      </c>
      <c r="AG3732" s="93">
        <v>765</v>
      </c>
      <c r="AH3732" s="93">
        <v>1325</v>
      </c>
    </row>
    <row r="3733" spans="1:34">
      <c r="A3733" s="51" t="s">
        <v>177</v>
      </c>
      <c r="B3733" s="14" t="s">
        <v>75</v>
      </c>
      <c r="C3733" s="14" t="s">
        <v>62</v>
      </c>
      <c r="D3733" s="14">
        <v>2017</v>
      </c>
      <c r="E3733" s="14">
        <v>2017</v>
      </c>
      <c r="F3733" s="14" t="s">
        <v>102</v>
      </c>
      <c r="G3733" s="93">
        <v>191</v>
      </c>
      <c r="H3733" s="93">
        <v>2611</v>
      </c>
      <c r="I3733" s="93">
        <v>0</v>
      </c>
      <c r="J3733" s="93">
        <v>6</v>
      </c>
      <c r="K3733" s="93">
        <v>191</v>
      </c>
      <c r="L3733" s="93">
        <v>2617</v>
      </c>
      <c r="M3733" s="48">
        <v>2808</v>
      </c>
      <c r="N3733" s="48">
        <v>5089</v>
      </c>
      <c r="O3733" s="48">
        <v>494</v>
      </c>
      <c r="P3733" s="48">
        <v>4583</v>
      </c>
      <c r="Q3733" s="48">
        <v>5077</v>
      </c>
      <c r="R3733" s="48">
        <v>0</v>
      </c>
      <c r="S3733" s="48">
        <v>12</v>
      </c>
      <c r="T3733" s="48">
        <v>12</v>
      </c>
      <c r="U3733" s="48">
        <v>494</v>
      </c>
      <c r="V3733" s="48">
        <v>4595</v>
      </c>
      <c r="W3733" s="156">
        <v>669517</v>
      </c>
      <c r="X3733" s="156">
        <v>1452</v>
      </c>
      <c r="Y3733" s="156">
        <v>670969</v>
      </c>
      <c r="Z3733" s="28">
        <v>1</v>
      </c>
      <c r="AA3733" s="28">
        <v>0.94047619047619047</v>
      </c>
      <c r="AB3733" s="111">
        <v>50</v>
      </c>
      <c r="AC3733" s="28">
        <v>0.3</v>
      </c>
      <c r="AD3733" s="28">
        <v>9.3899999999999997E-2</v>
      </c>
      <c r="AE3733" s="139">
        <v>174</v>
      </c>
      <c r="AF3733" s="139">
        <v>27</v>
      </c>
      <c r="AG3733" s="93">
        <v>62</v>
      </c>
      <c r="AH3733" s="93">
        <v>118</v>
      </c>
    </row>
    <row r="3734" spans="1:34">
      <c r="A3734" s="51" t="s">
        <v>178</v>
      </c>
      <c r="B3734" s="14" t="s">
        <v>75</v>
      </c>
      <c r="C3734" s="14" t="s">
        <v>62</v>
      </c>
      <c r="D3734" s="14">
        <v>2017</v>
      </c>
      <c r="E3734" s="14">
        <v>2017</v>
      </c>
      <c r="F3734" s="14" t="s">
        <v>102</v>
      </c>
      <c r="G3734" s="93">
        <v>91</v>
      </c>
      <c r="H3734" s="93">
        <v>609</v>
      </c>
      <c r="I3734" s="93">
        <v>1</v>
      </c>
      <c r="J3734" s="93">
        <v>2</v>
      </c>
      <c r="K3734" s="93">
        <v>92</v>
      </c>
      <c r="L3734" s="93">
        <v>611</v>
      </c>
      <c r="M3734" s="48">
        <v>703</v>
      </c>
      <c r="N3734" s="48">
        <v>1649</v>
      </c>
      <c r="O3734" s="48">
        <v>230</v>
      </c>
      <c r="P3734" s="48">
        <v>1412</v>
      </c>
      <c r="Q3734" s="48">
        <v>1642</v>
      </c>
      <c r="R3734" s="48">
        <v>3</v>
      </c>
      <c r="S3734" s="48">
        <v>4</v>
      </c>
      <c r="T3734" s="48">
        <v>7</v>
      </c>
      <c r="U3734" s="48">
        <v>233</v>
      </c>
      <c r="V3734" s="48">
        <v>1416</v>
      </c>
      <c r="W3734" s="156">
        <v>204408</v>
      </c>
      <c r="X3734" s="156">
        <v>592</v>
      </c>
      <c r="Y3734" s="156">
        <v>205000</v>
      </c>
      <c r="Z3734" s="28">
        <v>1</v>
      </c>
      <c r="AA3734" s="28">
        <v>0.94444444444444442</v>
      </c>
      <c r="AB3734" s="111">
        <v>50</v>
      </c>
      <c r="AC3734" s="28">
        <v>0.3</v>
      </c>
      <c r="AD3734" s="28">
        <v>9.3899999999999997E-2</v>
      </c>
      <c r="AE3734" s="139">
        <v>53</v>
      </c>
      <c r="AF3734" s="139">
        <v>8</v>
      </c>
      <c r="AG3734" s="93">
        <v>115</v>
      </c>
      <c r="AH3734" s="93">
        <v>265</v>
      </c>
    </row>
    <row r="3735" spans="1:34">
      <c r="A3735" s="51" t="s">
        <v>179</v>
      </c>
      <c r="B3735" s="14" t="s">
        <v>74</v>
      </c>
      <c r="C3735" s="14" t="s">
        <v>62</v>
      </c>
      <c r="D3735" s="14">
        <v>2017</v>
      </c>
      <c r="E3735" s="14">
        <v>2017</v>
      </c>
      <c r="F3735" s="14" t="s">
        <v>102</v>
      </c>
      <c r="G3735" s="93">
        <v>3842</v>
      </c>
      <c r="H3735" s="93">
        <v>27140</v>
      </c>
      <c r="I3735" s="93">
        <v>44</v>
      </c>
      <c r="J3735" s="93">
        <v>255</v>
      </c>
      <c r="K3735" s="93">
        <v>3886</v>
      </c>
      <c r="L3735" s="93">
        <v>27395</v>
      </c>
      <c r="M3735" s="48">
        <v>31281</v>
      </c>
      <c r="N3735" s="48">
        <v>62475</v>
      </c>
      <c r="O3735" s="48">
        <v>8990</v>
      </c>
      <c r="P3735" s="48">
        <v>52666</v>
      </c>
      <c r="Q3735" s="48">
        <v>61656</v>
      </c>
      <c r="R3735" s="48">
        <v>164</v>
      </c>
      <c r="S3735" s="48">
        <v>655</v>
      </c>
      <c r="T3735" s="48">
        <v>819</v>
      </c>
      <c r="U3735" s="48">
        <v>9154</v>
      </c>
      <c r="V3735" s="48">
        <v>53321</v>
      </c>
      <c r="W3735" s="156">
        <v>8737565</v>
      </c>
      <c r="X3735" s="156">
        <v>80747</v>
      </c>
      <c r="Y3735" s="156">
        <v>8818312</v>
      </c>
      <c r="Z3735" s="28">
        <v>0.96963123644251625</v>
      </c>
      <c r="AA3735" s="28">
        <v>0.99128540305010893</v>
      </c>
      <c r="AB3735" s="111">
        <v>11</v>
      </c>
      <c r="AC3735" s="28">
        <v>0.27300000000000002</v>
      </c>
      <c r="AD3735" s="28">
        <v>6.1800000000000001E-2</v>
      </c>
      <c r="AE3735" s="139">
        <v>1915</v>
      </c>
      <c r="AF3735" s="139">
        <v>508</v>
      </c>
      <c r="AG3735" s="93">
        <v>4444</v>
      </c>
      <c r="AH3735" s="93">
        <v>9069</v>
      </c>
    </row>
    <row r="3736" spans="1:34">
      <c r="A3736" s="51" t="s">
        <v>180</v>
      </c>
      <c r="B3736" s="14" t="s">
        <v>75</v>
      </c>
      <c r="C3736" s="14" t="s">
        <v>62</v>
      </c>
      <c r="D3736" s="14">
        <v>2017</v>
      </c>
      <c r="E3736" s="14">
        <v>2017</v>
      </c>
      <c r="F3736" s="14" t="s">
        <v>102</v>
      </c>
      <c r="G3736" s="93">
        <v>377</v>
      </c>
      <c r="H3736" s="93">
        <v>2185</v>
      </c>
      <c r="I3736" s="93">
        <v>0</v>
      </c>
      <c r="J3736" s="93">
        <v>1</v>
      </c>
      <c r="K3736" s="93">
        <v>377</v>
      </c>
      <c r="L3736" s="93">
        <v>2186</v>
      </c>
      <c r="M3736" s="48">
        <v>2563</v>
      </c>
      <c r="N3736" s="48">
        <v>5269</v>
      </c>
      <c r="O3736" s="48">
        <v>1084</v>
      </c>
      <c r="P3736" s="48">
        <v>4183</v>
      </c>
      <c r="Q3736" s="48">
        <v>5267</v>
      </c>
      <c r="R3736" s="48">
        <v>0</v>
      </c>
      <c r="S3736" s="48">
        <v>2</v>
      </c>
      <c r="T3736" s="48">
        <v>2</v>
      </c>
      <c r="U3736" s="48">
        <v>1084</v>
      </c>
      <c r="V3736" s="48">
        <v>4185</v>
      </c>
      <c r="W3736" s="156">
        <v>689781</v>
      </c>
      <c r="X3736" s="156">
        <v>357</v>
      </c>
      <c r="Y3736" s="156">
        <v>690138</v>
      </c>
      <c r="Z3736" s="28">
        <v>0.97979797979797978</v>
      </c>
      <c r="AA3736" s="28">
        <v>0.88235294117647056</v>
      </c>
      <c r="AB3736" s="111">
        <v>50</v>
      </c>
      <c r="AC3736" s="28">
        <v>0.3</v>
      </c>
      <c r="AD3736" s="28">
        <v>9.3899999999999997E-2</v>
      </c>
      <c r="AE3736" s="139">
        <v>170</v>
      </c>
      <c r="AF3736" s="139">
        <v>5</v>
      </c>
      <c r="AG3736" s="93">
        <v>109</v>
      </c>
      <c r="AH3736" s="93">
        <v>202</v>
      </c>
    </row>
    <row r="3737" spans="1:34">
      <c r="A3737" s="51" t="s">
        <v>181</v>
      </c>
      <c r="B3737" s="14" t="s">
        <v>75</v>
      </c>
      <c r="C3737" s="14" t="s">
        <v>62</v>
      </c>
      <c r="D3737" s="14">
        <v>2017</v>
      </c>
      <c r="E3737" s="14">
        <v>2017</v>
      </c>
      <c r="F3737" s="14" t="s">
        <v>102</v>
      </c>
      <c r="G3737" s="93">
        <v>522</v>
      </c>
      <c r="H3737" s="93">
        <v>6299</v>
      </c>
      <c r="I3737" s="93">
        <v>1</v>
      </c>
      <c r="J3737" s="93">
        <v>19</v>
      </c>
      <c r="K3737" s="93">
        <v>523</v>
      </c>
      <c r="L3737" s="93">
        <v>6318</v>
      </c>
      <c r="M3737" s="48">
        <v>6841</v>
      </c>
      <c r="N3737" s="48">
        <v>12170</v>
      </c>
      <c r="O3737" s="48">
        <v>1268</v>
      </c>
      <c r="P3737" s="48">
        <v>10851</v>
      </c>
      <c r="Q3737" s="48">
        <v>12119</v>
      </c>
      <c r="R3737" s="48">
        <v>2</v>
      </c>
      <c r="S3737" s="48">
        <v>49</v>
      </c>
      <c r="T3737" s="48">
        <v>51</v>
      </c>
      <c r="U3737" s="48">
        <v>1270</v>
      </c>
      <c r="V3737" s="48">
        <v>10900</v>
      </c>
      <c r="W3737" s="156">
        <v>1594957</v>
      </c>
      <c r="X3737" s="156">
        <v>4186</v>
      </c>
      <c r="Y3737" s="156">
        <v>1599143</v>
      </c>
      <c r="Z3737" s="28">
        <v>1</v>
      </c>
      <c r="AA3737" s="28">
        <v>0.98734177215189878</v>
      </c>
      <c r="AB3737" s="111">
        <v>50</v>
      </c>
      <c r="AC3737" s="28">
        <v>0.3</v>
      </c>
      <c r="AD3737" s="28">
        <v>9.3899999999999997E-2</v>
      </c>
      <c r="AE3737" s="139">
        <v>526</v>
      </c>
      <c r="AF3737" s="139">
        <v>92</v>
      </c>
      <c r="AG3737" s="93">
        <v>354</v>
      </c>
      <c r="AH3737" s="93">
        <v>723</v>
      </c>
    </row>
    <row r="3738" spans="1:34">
      <c r="A3738" s="81" t="s">
        <v>123</v>
      </c>
      <c r="B3738" s="14" t="s">
        <v>74</v>
      </c>
      <c r="C3738" s="14" t="s">
        <v>62</v>
      </c>
      <c r="D3738" s="14">
        <v>2017</v>
      </c>
      <c r="E3738" s="14">
        <v>2017</v>
      </c>
      <c r="F3738" s="14" t="s">
        <v>102</v>
      </c>
      <c r="G3738" s="93">
        <v>12850</v>
      </c>
      <c r="H3738" s="93">
        <v>84530</v>
      </c>
      <c r="I3738" s="93">
        <v>81</v>
      </c>
      <c r="J3738" s="93">
        <v>466</v>
      </c>
      <c r="K3738" s="93">
        <v>12931</v>
      </c>
      <c r="L3738" s="93">
        <v>84996</v>
      </c>
      <c r="M3738" s="48">
        <v>97927</v>
      </c>
      <c r="N3738" s="48">
        <v>226442</v>
      </c>
      <c r="O3738" s="48">
        <v>35011</v>
      </c>
      <c r="P3738" s="48">
        <v>189956</v>
      </c>
      <c r="Q3738" s="48">
        <v>224967</v>
      </c>
      <c r="R3738" s="48">
        <v>277</v>
      </c>
      <c r="S3738" s="48">
        <v>1198</v>
      </c>
      <c r="T3738" s="48">
        <v>1475</v>
      </c>
      <c r="U3738" s="48">
        <v>35288</v>
      </c>
      <c r="V3738" s="48">
        <v>191154</v>
      </c>
      <c r="W3738" s="156">
        <v>30196401</v>
      </c>
      <c r="X3738" s="156">
        <v>160417</v>
      </c>
      <c r="Y3738" s="156">
        <v>30356818</v>
      </c>
      <c r="Z3738" s="28">
        <v>0.97843665768194066</v>
      </c>
      <c r="AA3738" s="28">
        <v>0.96780965710286915</v>
      </c>
      <c r="AB3738" s="111">
        <v>28</v>
      </c>
      <c r="AC3738" s="28">
        <v>0.46400000000000002</v>
      </c>
      <c r="AD3738" s="28">
        <v>3.8699999999999998E-2</v>
      </c>
      <c r="AE3738" s="139">
        <v>4183</v>
      </c>
      <c r="AF3738" s="139">
        <v>1436</v>
      </c>
      <c r="AG3738" s="93">
        <v>13026</v>
      </c>
      <c r="AH3738" s="93">
        <v>29451</v>
      </c>
    </row>
    <row r="3739" spans="1:34">
      <c r="A3739" s="81" t="s">
        <v>124</v>
      </c>
      <c r="B3739" s="14" t="s">
        <v>75</v>
      </c>
      <c r="C3739" s="14" t="s">
        <v>62</v>
      </c>
      <c r="D3739" s="14">
        <v>2017</v>
      </c>
      <c r="E3739" s="14">
        <v>2017</v>
      </c>
      <c r="F3739" s="14" t="s">
        <v>102</v>
      </c>
      <c r="G3739" s="93">
        <v>193</v>
      </c>
      <c r="H3739" s="93">
        <v>1312</v>
      </c>
      <c r="I3739" s="93">
        <v>0</v>
      </c>
      <c r="J3739" s="93">
        <v>2</v>
      </c>
      <c r="K3739" s="93">
        <v>193</v>
      </c>
      <c r="L3739" s="93">
        <v>1314</v>
      </c>
      <c r="M3739" s="48">
        <v>1507</v>
      </c>
      <c r="N3739" s="48">
        <v>3459</v>
      </c>
      <c r="O3739" s="48">
        <v>505</v>
      </c>
      <c r="P3739" s="48">
        <v>2945</v>
      </c>
      <c r="Q3739" s="48">
        <v>3450</v>
      </c>
      <c r="R3739" s="48">
        <v>0</v>
      </c>
      <c r="S3739" s="48">
        <v>9</v>
      </c>
      <c r="T3739" s="48">
        <v>9</v>
      </c>
      <c r="U3739" s="48">
        <v>505</v>
      </c>
      <c r="V3739" s="48">
        <v>2954</v>
      </c>
      <c r="W3739" s="156">
        <v>428269</v>
      </c>
      <c r="X3739" s="156">
        <v>641</v>
      </c>
      <c r="Y3739" s="156">
        <v>428910</v>
      </c>
      <c r="Z3739" s="28">
        <v>0.94736842105263164</v>
      </c>
      <c r="AA3739" s="28">
        <v>0.93333333333333335</v>
      </c>
      <c r="AB3739" s="111">
        <v>50</v>
      </c>
      <c r="AC3739" s="28">
        <v>0.3</v>
      </c>
      <c r="AD3739" s="28">
        <v>9.3899999999999997E-2</v>
      </c>
      <c r="AE3739" s="139">
        <v>106</v>
      </c>
      <c r="AF3739" s="139">
        <v>14</v>
      </c>
      <c r="AG3739" s="93">
        <v>178</v>
      </c>
      <c r="AH3739" s="93">
        <v>391</v>
      </c>
    </row>
    <row r="3740" spans="1:34">
      <c r="A3740" s="81" t="s">
        <v>125</v>
      </c>
      <c r="B3740" s="14" t="s">
        <v>75</v>
      </c>
      <c r="C3740" s="14" t="s">
        <v>62</v>
      </c>
      <c r="D3740" s="14">
        <v>2017</v>
      </c>
      <c r="E3740" s="14">
        <v>2017</v>
      </c>
      <c r="F3740" s="14" t="s">
        <v>102</v>
      </c>
      <c r="G3740" s="93">
        <v>876</v>
      </c>
      <c r="H3740" s="93">
        <v>11274</v>
      </c>
      <c r="I3740" s="93">
        <v>2</v>
      </c>
      <c r="J3740" s="93">
        <v>15</v>
      </c>
      <c r="K3740" s="93">
        <v>878</v>
      </c>
      <c r="L3740" s="93">
        <v>11289</v>
      </c>
      <c r="M3740" s="48">
        <v>12167</v>
      </c>
      <c r="N3740" s="48">
        <v>20525</v>
      </c>
      <c r="O3740" s="48">
        <v>2210</v>
      </c>
      <c r="P3740" s="48">
        <v>18273</v>
      </c>
      <c r="Q3740" s="48">
        <v>20483</v>
      </c>
      <c r="R3740" s="48">
        <v>4</v>
      </c>
      <c r="S3740" s="48">
        <v>38</v>
      </c>
      <c r="T3740" s="48">
        <v>42</v>
      </c>
      <c r="U3740" s="48">
        <v>2214</v>
      </c>
      <c r="V3740" s="48">
        <v>18311</v>
      </c>
      <c r="W3740" s="156">
        <v>2860167</v>
      </c>
      <c r="X3740" s="156">
        <v>5908</v>
      </c>
      <c r="Y3740" s="156">
        <v>2866075</v>
      </c>
      <c r="Z3740" s="28">
        <v>0.99821109123434704</v>
      </c>
      <c r="AA3740" s="28">
        <v>0.97080291970802923</v>
      </c>
      <c r="AB3740" s="111">
        <v>50</v>
      </c>
      <c r="AC3740" s="28">
        <v>0.3</v>
      </c>
      <c r="AD3740" s="28">
        <v>9.3899999999999997E-2</v>
      </c>
      <c r="AE3740" s="139">
        <v>1016</v>
      </c>
      <c r="AF3740" s="139">
        <v>183</v>
      </c>
      <c r="AG3740" s="93">
        <v>521</v>
      </c>
      <c r="AH3740" s="93">
        <v>1009</v>
      </c>
    </row>
    <row r="3741" spans="1:34">
      <c r="A3741" s="81" t="s">
        <v>126</v>
      </c>
      <c r="B3741" s="14" t="s">
        <v>75</v>
      </c>
      <c r="C3741" s="14" t="s">
        <v>62</v>
      </c>
      <c r="D3741" s="14">
        <v>2017</v>
      </c>
      <c r="E3741" s="14">
        <v>2017</v>
      </c>
      <c r="F3741" s="14" t="s">
        <v>102</v>
      </c>
      <c r="G3741" s="93">
        <v>2248</v>
      </c>
      <c r="H3741" s="93">
        <v>14677</v>
      </c>
      <c r="I3741" s="93">
        <v>10</v>
      </c>
      <c r="J3741" s="93">
        <v>146</v>
      </c>
      <c r="K3741" s="93">
        <v>2258</v>
      </c>
      <c r="L3741" s="93">
        <v>14823</v>
      </c>
      <c r="M3741" s="48">
        <v>17081</v>
      </c>
      <c r="N3741" s="48">
        <v>41323</v>
      </c>
      <c r="O3741" s="48">
        <v>6366</v>
      </c>
      <c r="P3741" s="48">
        <v>34514</v>
      </c>
      <c r="Q3741" s="48">
        <v>40880</v>
      </c>
      <c r="R3741" s="48">
        <v>33</v>
      </c>
      <c r="S3741" s="48">
        <v>410</v>
      </c>
      <c r="T3741" s="48">
        <v>443</v>
      </c>
      <c r="U3741" s="48">
        <v>6399</v>
      </c>
      <c r="V3741" s="48">
        <v>34924</v>
      </c>
      <c r="W3741" s="156">
        <v>5119239</v>
      </c>
      <c r="X3741" s="156">
        <v>41494</v>
      </c>
      <c r="Y3741" s="156">
        <v>5160733</v>
      </c>
      <c r="Z3741" s="28">
        <v>0.98561151079136688</v>
      </c>
      <c r="AA3741" s="28">
        <v>0.94209354120267264</v>
      </c>
      <c r="AB3741" s="111">
        <v>50</v>
      </c>
      <c r="AC3741" s="28">
        <v>0.3</v>
      </c>
      <c r="AD3741" s="28">
        <v>9.3899999999999997E-2</v>
      </c>
      <c r="AE3741" s="139">
        <v>1005</v>
      </c>
      <c r="AF3741" s="139">
        <v>127</v>
      </c>
      <c r="AG3741" s="93">
        <v>854</v>
      </c>
      <c r="AH3741" s="93">
        <v>1694</v>
      </c>
    </row>
    <row r="3742" spans="1:34">
      <c r="A3742" s="81" t="s">
        <v>127</v>
      </c>
      <c r="B3742" s="14" t="s">
        <v>75</v>
      </c>
      <c r="C3742" s="14" t="s">
        <v>62</v>
      </c>
      <c r="D3742" s="14">
        <v>2017</v>
      </c>
      <c r="E3742" s="14">
        <v>2017</v>
      </c>
      <c r="F3742" s="14" t="s">
        <v>102</v>
      </c>
      <c r="G3742" s="93">
        <v>86</v>
      </c>
      <c r="H3742" s="93">
        <v>950</v>
      </c>
      <c r="I3742" s="93">
        <v>0</v>
      </c>
      <c r="J3742" s="93">
        <v>4</v>
      </c>
      <c r="K3742" s="93">
        <v>86</v>
      </c>
      <c r="L3742" s="93">
        <v>954</v>
      </c>
      <c r="M3742" s="48">
        <v>1040</v>
      </c>
      <c r="N3742" s="48">
        <v>1988</v>
      </c>
      <c r="O3742" s="48">
        <v>234</v>
      </c>
      <c r="P3742" s="48">
        <v>1746</v>
      </c>
      <c r="Q3742" s="48">
        <v>1980</v>
      </c>
      <c r="R3742" s="48">
        <v>1</v>
      </c>
      <c r="S3742" s="48">
        <v>7</v>
      </c>
      <c r="T3742" s="48">
        <v>8</v>
      </c>
      <c r="U3742" s="48">
        <v>235</v>
      </c>
      <c r="V3742" s="48">
        <v>1753</v>
      </c>
      <c r="W3742" s="156">
        <v>257511</v>
      </c>
      <c r="X3742" s="156">
        <v>758</v>
      </c>
      <c r="Y3742" s="156">
        <v>258269</v>
      </c>
      <c r="Z3742" s="28">
        <v>0.98360655737704916</v>
      </c>
      <c r="AA3742" s="28">
        <v>0.92682926829268297</v>
      </c>
      <c r="AB3742" s="111">
        <v>50</v>
      </c>
      <c r="AC3742" s="28">
        <v>0.3</v>
      </c>
      <c r="AD3742" s="28">
        <v>9.3899999999999997E-2</v>
      </c>
      <c r="AE3742" s="139">
        <v>68</v>
      </c>
      <c r="AF3742" s="139">
        <v>5</v>
      </c>
      <c r="AG3742" s="93">
        <v>59</v>
      </c>
      <c r="AH3742" s="93">
        <v>126</v>
      </c>
    </row>
    <row r="3743" spans="1:34">
      <c r="A3743" s="81" t="s">
        <v>128</v>
      </c>
      <c r="B3743" s="14" t="s">
        <v>75</v>
      </c>
      <c r="C3743" s="14" t="s">
        <v>62</v>
      </c>
      <c r="D3743" s="14">
        <v>2017</v>
      </c>
      <c r="E3743" s="14">
        <v>2017</v>
      </c>
      <c r="F3743" s="14" t="s">
        <v>102</v>
      </c>
      <c r="G3743" s="93">
        <v>9771</v>
      </c>
      <c r="H3743" s="93">
        <v>58935</v>
      </c>
      <c r="I3743" s="93">
        <v>20</v>
      </c>
      <c r="J3743" s="93">
        <v>385</v>
      </c>
      <c r="K3743" s="93">
        <v>9791</v>
      </c>
      <c r="L3743" s="93">
        <v>59320</v>
      </c>
      <c r="M3743" s="48">
        <v>69111</v>
      </c>
      <c r="N3743" s="48">
        <v>160813</v>
      </c>
      <c r="O3743" s="48">
        <v>26111</v>
      </c>
      <c r="P3743" s="48">
        <v>133721</v>
      </c>
      <c r="Q3743" s="48">
        <v>159832</v>
      </c>
      <c r="R3743" s="48">
        <v>69</v>
      </c>
      <c r="S3743" s="48">
        <v>912</v>
      </c>
      <c r="T3743" s="48">
        <v>981</v>
      </c>
      <c r="U3743" s="48">
        <v>26180</v>
      </c>
      <c r="V3743" s="48">
        <v>134633</v>
      </c>
      <c r="W3743" s="156">
        <v>21110384</v>
      </c>
      <c r="X3743" s="156">
        <v>125425</v>
      </c>
      <c r="Y3743" s="156">
        <v>21235809</v>
      </c>
      <c r="Z3743" s="28">
        <v>0.98847167325428198</v>
      </c>
      <c r="AA3743" s="28">
        <v>0.93027791321306674</v>
      </c>
      <c r="AB3743" s="111">
        <v>15</v>
      </c>
      <c r="AC3743" s="28">
        <v>0.26700000000000002</v>
      </c>
      <c r="AD3743" s="28">
        <v>2.1899999999999999E-2</v>
      </c>
      <c r="AE3743" s="139">
        <v>4730</v>
      </c>
      <c r="AF3743" s="139">
        <v>1295</v>
      </c>
      <c r="AG3743" s="93">
        <v>9727</v>
      </c>
      <c r="AH3743" s="93">
        <v>22456</v>
      </c>
    </row>
    <row r="3744" spans="1:34">
      <c r="A3744" s="81" t="s">
        <v>129</v>
      </c>
      <c r="B3744" s="14" t="s">
        <v>75</v>
      </c>
      <c r="C3744" s="14" t="s">
        <v>62</v>
      </c>
      <c r="D3744" s="14">
        <v>2017</v>
      </c>
      <c r="E3744" s="14">
        <v>2017</v>
      </c>
      <c r="F3744" s="14" t="s">
        <v>102</v>
      </c>
      <c r="G3744" s="93">
        <v>1479</v>
      </c>
      <c r="H3744" s="93">
        <v>9143</v>
      </c>
      <c r="I3744" s="93">
        <v>4</v>
      </c>
      <c r="J3744" s="93">
        <v>64</v>
      </c>
      <c r="K3744" s="93">
        <v>1483</v>
      </c>
      <c r="L3744" s="93">
        <v>9207</v>
      </c>
      <c r="M3744" s="48">
        <v>10690</v>
      </c>
      <c r="N3744" s="48">
        <v>24293</v>
      </c>
      <c r="O3744" s="48">
        <v>4050</v>
      </c>
      <c r="P3744" s="48">
        <v>20053</v>
      </c>
      <c r="Q3744" s="48">
        <v>24103</v>
      </c>
      <c r="R3744" s="48">
        <v>15</v>
      </c>
      <c r="S3744" s="48">
        <v>175</v>
      </c>
      <c r="T3744" s="48">
        <v>190</v>
      </c>
      <c r="U3744" s="48">
        <v>4065</v>
      </c>
      <c r="V3744" s="48">
        <v>20228</v>
      </c>
      <c r="W3744" s="156">
        <v>3050135</v>
      </c>
      <c r="X3744" s="156">
        <v>20355</v>
      </c>
      <c r="Y3744" s="156">
        <v>3070490</v>
      </c>
      <c r="Z3744" s="28">
        <v>0.99389002036659879</v>
      </c>
      <c r="AA3744" s="28">
        <v>0.95870206489675514</v>
      </c>
      <c r="AB3744" s="111">
        <v>50</v>
      </c>
      <c r="AC3744" s="28">
        <v>0.3</v>
      </c>
      <c r="AD3744" s="28">
        <v>9.3899999999999997E-2</v>
      </c>
      <c r="AE3744" s="139">
        <v>731</v>
      </c>
      <c r="AF3744" s="139">
        <v>108</v>
      </c>
      <c r="AG3744" s="93">
        <v>1258</v>
      </c>
      <c r="AH3744" s="93">
        <v>2899</v>
      </c>
    </row>
    <row r="3745" spans="1:34">
      <c r="A3745" s="81" t="s">
        <v>130</v>
      </c>
      <c r="B3745" s="14" t="s">
        <v>75</v>
      </c>
      <c r="C3745" s="14" t="s">
        <v>62</v>
      </c>
      <c r="D3745" s="14">
        <v>2017</v>
      </c>
      <c r="E3745" s="14">
        <v>2017</v>
      </c>
      <c r="F3745" s="14" t="s">
        <v>102</v>
      </c>
      <c r="G3745" s="93">
        <v>554</v>
      </c>
      <c r="H3745" s="93">
        <v>5861</v>
      </c>
      <c r="I3745" s="93">
        <v>1</v>
      </c>
      <c r="J3745" s="93">
        <v>12</v>
      </c>
      <c r="K3745" s="93">
        <v>555</v>
      </c>
      <c r="L3745" s="93">
        <v>5873</v>
      </c>
      <c r="M3745" s="48">
        <v>6428</v>
      </c>
      <c r="N3745" s="48">
        <v>12001</v>
      </c>
      <c r="O3745" s="48">
        <v>1439</v>
      </c>
      <c r="P3745" s="48">
        <v>10526</v>
      </c>
      <c r="Q3745" s="48">
        <v>11965</v>
      </c>
      <c r="R3745" s="48">
        <v>4</v>
      </c>
      <c r="S3745" s="48">
        <v>32</v>
      </c>
      <c r="T3745" s="48">
        <v>36</v>
      </c>
      <c r="U3745" s="48">
        <v>1443</v>
      </c>
      <c r="V3745" s="48">
        <v>10558</v>
      </c>
      <c r="W3745" s="156">
        <v>1613856</v>
      </c>
      <c r="X3745" s="156">
        <v>3629</v>
      </c>
      <c r="Y3745" s="156">
        <v>1617485</v>
      </c>
      <c r="Z3745" s="28">
        <v>0.95364238410596025</v>
      </c>
      <c r="AA3745" s="28">
        <v>0.93367346938775508</v>
      </c>
      <c r="AB3745" s="111">
        <v>50</v>
      </c>
      <c r="AC3745" s="28">
        <v>0.3</v>
      </c>
      <c r="AD3745" s="28">
        <v>9.3899999999999997E-2</v>
      </c>
      <c r="AE3745" s="139">
        <v>382</v>
      </c>
      <c r="AF3745" s="139">
        <v>45</v>
      </c>
      <c r="AG3745" s="93">
        <v>374</v>
      </c>
      <c r="AH3745" s="93">
        <v>761</v>
      </c>
    </row>
    <row r="3746" spans="1:34">
      <c r="A3746" s="81" t="s">
        <v>131</v>
      </c>
      <c r="B3746" s="14" t="s">
        <v>75</v>
      </c>
      <c r="C3746" s="14" t="s">
        <v>62</v>
      </c>
      <c r="D3746" s="14">
        <v>2017</v>
      </c>
      <c r="E3746" s="14">
        <v>2017</v>
      </c>
      <c r="F3746" s="14" t="s">
        <v>102</v>
      </c>
      <c r="G3746" s="93">
        <v>230</v>
      </c>
      <c r="H3746" s="93">
        <v>1345</v>
      </c>
      <c r="I3746" s="93">
        <v>0</v>
      </c>
      <c r="J3746" s="93">
        <v>1</v>
      </c>
      <c r="K3746" s="93">
        <v>230</v>
      </c>
      <c r="L3746" s="93">
        <v>1346</v>
      </c>
      <c r="M3746" s="48">
        <v>1576</v>
      </c>
      <c r="N3746" s="48">
        <v>3123</v>
      </c>
      <c r="O3746" s="48">
        <v>625</v>
      </c>
      <c r="P3746" s="48">
        <v>2493</v>
      </c>
      <c r="Q3746" s="48">
        <v>3118</v>
      </c>
      <c r="R3746" s="48">
        <v>0</v>
      </c>
      <c r="S3746" s="48">
        <v>5</v>
      </c>
      <c r="T3746" s="48">
        <v>5</v>
      </c>
      <c r="U3746" s="48">
        <v>625</v>
      </c>
      <c r="V3746" s="48">
        <v>2498</v>
      </c>
      <c r="W3746" s="156">
        <v>428582</v>
      </c>
      <c r="X3746" s="156">
        <v>398</v>
      </c>
      <c r="Y3746" s="156">
        <v>428980</v>
      </c>
      <c r="Z3746" s="28">
        <v>0.91139240506329111</v>
      </c>
      <c r="AA3746" s="28">
        <v>0.89473684210526316</v>
      </c>
      <c r="AB3746" s="111">
        <v>50</v>
      </c>
      <c r="AC3746" s="28">
        <v>0.3</v>
      </c>
      <c r="AD3746" s="28">
        <v>9.3899999999999997E-2</v>
      </c>
      <c r="AE3746" s="139">
        <v>109</v>
      </c>
      <c r="AF3746" s="139">
        <v>13</v>
      </c>
      <c r="AG3746" s="93">
        <v>84</v>
      </c>
      <c r="AH3746" s="93">
        <v>161</v>
      </c>
    </row>
    <row r="3747" spans="1:34">
      <c r="A3747" s="81" t="s">
        <v>132</v>
      </c>
      <c r="B3747" s="14" t="s">
        <v>76</v>
      </c>
      <c r="C3747" s="14" t="s">
        <v>62</v>
      </c>
      <c r="D3747" s="14">
        <v>2017</v>
      </c>
      <c r="E3747" s="14">
        <v>2017</v>
      </c>
      <c r="F3747" s="14" t="s">
        <v>102</v>
      </c>
      <c r="G3747" s="93">
        <v>83811</v>
      </c>
      <c r="H3747" s="93">
        <v>440615</v>
      </c>
      <c r="I3747" s="93">
        <v>1126</v>
      </c>
      <c r="J3747" s="93">
        <v>5027</v>
      </c>
      <c r="K3747" s="93">
        <v>84937</v>
      </c>
      <c r="L3747" s="93">
        <v>445642</v>
      </c>
      <c r="M3747" s="48">
        <v>530579</v>
      </c>
      <c r="N3747" s="48">
        <v>1067896</v>
      </c>
      <c r="O3747" s="48">
        <v>206258</v>
      </c>
      <c r="P3747" s="48">
        <v>847716</v>
      </c>
      <c r="Q3747" s="48">
        <v>1053974</v>
      </c>
      <c r="R3747" s="48">
        <v>3379</v>
      </c>
      <c r="S3747" s="48">
        <v>10543</v>
      </c>
      <c r="T3747" s="48">
        <v>13922</v>
      </c>
      <c r="U3747" s="48">
        <v>209637</v>
      </c>
      <c r="V3747" s="48">
        <v>858259</v>
      </c>
      <c r="W3747" s="156">
        <v>151254916</v>
      </c>
      <c r="X3747" s="156">
        <v>1713486</v>
      </c>
      <c r="Y3747" s="156">
        <v>152968402</v>
      </c>
      <c r="Z3747" s="28">
        <v>0.98908360868292278</v>
      </c>
      <c r="AA3747" s="28">
        <v>0.906644454411482</v>
      </c>
      <c r="AB3747" s="111">
        <v>218</v>
      </c>
      <c r="AC3747" s="28">
        <v>0.44500000000000001</v>
      </c>
      <c r="AD3747" s="28">
        <v>0.1192</v>
      </c>
      <c r="AE3747" s="139">
        <v>28631</v>
      </c>
      <c r="AF3747" s="139">
        <v>5164</v>
      </c>
      <c r="AG3747" s="93">
        <v>89579</v>
      </c>
      <c r="AH3747" s="93">
        <v>188088</v>
      </c>
    </row>
    <row r="3748" spans="1:34">
      <c r="A3748" s="81" t="s">
        <v>133</v>
      </c>
      <c r="B3748" s="14" t="s">
        <v>75</v>
      </c>
      <c r="C3748" s="14" t="s">
        <v>62</v>
      </c>
      <c r="D3748" s="14">
        <v>2017</v>
      </c>
      <c r="E3748" s="14">
        <v>2017</v>
      </c>
      <c r="F3748" s="14" t="s">
        <v>102</v>
      </c>
      <c r="G3748" s="93">
        <v>1784</v>
      </c>
      <c r="H3748" s="93">
        <v>9852</v>
      </c>
      <c r="I3748" s="93">
        <v>5</v>
      </c>
      <c r="J3748" s="93">
        <v>24</v>
      </c>
      <c r="K3748" s="93">
        <v>1789</v>
      </c>
      <c r="L3748" s="93">
        <v>9876</v>
      </c>
      <c r="M3748" s="48">
        <v>11665</v>
      </c>
      <c r="N3748" s="48">
        <v>28309</v>
      </c>
      <c r="O3748" s="48">
        <v>4888</v>
      </c>
      <c r="P3748" s="48">
        <v>23323</v>
      </c>
      <c r="Q3748" s="48">
        <v>28211</v>
      </c>
      <c r="R3748" s="48">
        <v>17</v>
      </c>
      <c r="S3748" s="48">
        <v>81</v>
      </c>
      <c r="T3748" s="48">
        <v>98</v>
      </c>
      <c r="U3748" s="48">
        <v>4905</v>
      </c>
      <c r="V3748" s="48">
        <v>23404</v>
      </c>
      <c r="W3748" s="156">
        <v>3720468</v>
      </c>
      <c r="X3748" s="156">
        <v>10766</v>
      </c>
      <c r="Y3748" s="156">
        <v>3731234</v>
      </c>
      <c r="Z3748" s="28">
        <v>0.99679487179487181</v>
      </c>
      <c r="AA3748" s="28">
        <v>0.99534883720930234</v>
      </c>
      <c r="AB3748" s="111">
        <v>50</v>
      </c>
      <c r="AC3748" s="28">
        <v>0.3</v>
      </c>
      <c r="AD3748" s="28">
        <v>9.3899999999999997E-2</v>
      </c>
      <c r="AE3748" s="139">
        <v>552</v>
      </c>
      <c r="AF3748" s="139">
        <v>61</v>
      </c>
      <c r="AG3748" s="93">
        <v>2740</v>
      </c>
      <c r="AH3748" s="93">
        <v>6653</v>
      </c>
    </row>
    <row r="3749" spans="1:34">
      <c r="A3749" s="81" t="s">
        <v>134</v>
      </c>
      <c r="B3749" s="14" t="s">
        <v>75</v>
      </c>
      <c r="C3749" s="14" t="s">
        <v>62</v>
      </c>
      <c r="D3749" s="14">
        <v>2017</v>
      </c>
      <c r="E3749" s="14">
        <v>2017</v>
      </c>
      <c r="F3749" s="14" t="s">
        <v>102</v>
      </c>
      <c r="G3749" s="93">
        <v>549</v>
      </c>
      <c r="H3749" s="93">
        <v>5227</v>
      </c>
      <c r="I3749" s="93">
        <v>14</v>
      </c>
      <c r="J3749" s="93">
        <v>155</v>
      </c>
      <c r="K3749" s="93">
        <v>563</v>
      </c>
      <c r="L3749" s="93">
        <v>5382</v>
      </c>
      <c r="M3749" s="48">
        <v>5945</v>
      </c>
      <c r="N3749" s="48">
        <v>9827</v>
      </c>
      <c r="O3749" s="48">
        <v>1206</v>
      </c>
      <c r="P3749" s="48">
        <v>8213</v>
      </c>
      <c r="Q3749" s="48">
        <v>9419</v>
      </c>
      <c r="R3749" s="48">
        <v>39</v>
      </c>
      <c r="S3749" s="48">
        <v>369</v>
      </c>
      <c r="T3749" s="48">
        <v>408</v>
      </c>
      <c r="U3749" s="48">
        <v>1245</v>
      </c>
      <c r="V3749" s="48">
        <v>8582</v>
      </c>
      <c r="W3749" s="156">
        <v>1336015</v>
      </c>
      <c r="X3749" s="156">
        <v>35412</v>
      </c>
      <c r="Y3749" s="156">
        <v>1371427</v>
      </c>
      <c r="Z3749" s="28">
        <v>0.98920863309352514</v>
      </c>
      <c r="AA3749" s="28">
        <v>0.95428571428571429</v>
      </c>
      <c r="AB3749" s="111">
        <v>50</v>
      </c>
      <c r="AC3749" s="28">
        <v>0.3</v>
      </c>
      <c r="AD3749" s="28">
        <v>9.3899999999999997E-2</v>
      </c>
      <c r="AE3749" s="139">
        <v>432</v>
      </c>
      <c r="AF3749" s="139">
        <v>118</v>
      </c>
      <c r="AG3749" s="93">
        <v>1134</v>
      </c>
      <c r="AH3749" s="93">
        <v>2077</v>
      </c>
    </row>
    <row r="3750" spans="1:34">
      <c r="A3750" s="81" t="s">
        <v>135</v>
      </c>
      <c r="B3750" s="14" t="s">
        <v>75</v>
      </c>
      <c r="C3750" s="14" t="s">
        <v>62</v>
      </c>
      <c r="D3750" s="14">
        <v>2017</v>
      </c>
      <c r="E3750" s="14">
        <v>2017</v>
      </c>
      <c r="F3750" s="14" t="s">
        <v>102</v>
      </c>
      <c r="G3750" s="93">
        <v>77</v>
      </c>
      <c r="H3750" s="93">
        <v>935</v>
      </c>
      <c r="I3750" s="93">
        <v>0</v>
      </c>
      <c r="J3750" s="93">
        <v>2</v>
      </c>
      <c r="K3750" s="93">
        <v>77</v>
      </c>
      <c r="L3750" s="93">
        <v>937</v>
      </c>
      <c r="M3750" s="48">
        <v>1014</v>
      </c>
      <c r="N3750" s="48">
        <v>1834</v>
      </c>
      <c r="O3750" s="48">
        <v>209</v>
      </c>
      <c r="P3750" s="48">
        <v>1621</v>
      </c>
      <c r="Q3750" s="48">
        <v>1830</v>
      </c>
      <c r="R3750" s="48">
        <v>0</v>
      </c>
      <c r="S3750" s="48">
        <v>4</v>
      </c>
      <c r="T3750" s="48">
        <v>4</v>
      </c>
      <c r="U3750" s="48">
        <v>209</v>
      </c>
      <c r="V3750" s="48">
        <v>1625</v>
      </c>
      <c r="W3750" s="156">
        <v>247020</v>
      </c>
      <c r="X3750" s="156">
        <v>375</v>
      </c>
      <c r="Y3750" s="156">
        <v>247395</v>
      </c>
      <c r="Z3750" s="28">
        <v>0.79545454545454541</v>
      </c>
      <c r="AA3750" s="28">
        <v>0.6071428571428571</v>
      </c>
      <c r="AB3750" s="111">
        <v>50</v>
      </c>
      <c r="AC3750" s="28">
        <v>0.3</v>
      </c>
      <c r="AD3750" s="28">
        <v>9.3899999999999997E-2</v>
      </c>
      <c r="AE3750" s="139">
        <v>63</v>
      </c>
      <c r="AF3750" s="139">
        <v>10</v>
      </c>
      <c r="AG3750" s="93">
        <v>17</v>
      </c>
      <c r="AH3750" s="93">
        <v>34</v>
      </c>
    </row>
    <row r="3751" spans="1:34">
      <c r="A3751" s="81" t="s">
        <v>136</v>
      </c>
      <c r="B3751" s="14" t="s">
        <v>75</v>
      </c>
      <c r="C3751" s="14" t="s">
        <v>62</v>
      </c>
      <c r="D3751" s="14">
        <v>2017</v>
      </c>
      <c r="E3751" s="14">
        <v>2017</v>
      </c>
      <c r="F3751" s="14" t="s">
        <v>102</v>
      </c>
      <c r="G3751" s="93">
        <v>524</v>
      </c>
      <c r="H3751" s="93">
        <v>5635</v>
      </c>
      <c r="I3751" s="93">
        <v>1</v>
      </c>
      <c r="J3751" s="93">
        <v>24</v>
      </c>
      <c r="K3751" s="93">
        <v>525</v>
      </c>
      <c r="L3751" s="93">
        <v>5659</v>
      </c>
      <c r="M3751" s="48">
        <v>6184</v>
      </c>
      <c r="N3751" s="48">
        <v>11667</v>
      </c>
      <c r="O3751" s="48">
        <v>1320</v>
      </c>
      <c r="P3751" s="48">
        <v>10286</v>
      </c>
      <c r="Q3751" s="48">
        <v>11606</v>
      </c>
      <c r="R3751" s="48">
        <v>5</v>
      </c>
      <c r="S3751" s="48">
        <v>56</v>
      </c>
      <c r="T3751" s="48">
        <v>61</v>
      </c>
      <c r="U3751" s="48">
        <v>1325</v>
      </c>
      <c r="V3751" s="48">
        <v>10342</v>
      </c>
      <c r="W3751" s="156">
        <v>1623505</v>
      </c>
      <c r="X3751" s="156">
        <v>6559</v>
      </c>
      <c r="Y3751" s="156">
        <v>1630064</v>
      </c>
      <c r="Z3751" s="28">
        <v>0.92307692307692313</v>
      </c>
      <c r="AA3751" s="28">
        <v>0.93913043478260871</v>
      </c>
      <c r="AB3751" s="111">
        <v>50</v>
      </c>
      <c r="AC3751" s="28">
        <v>0.3</v>
      </c>
      <c r="AD3751" s="28">
        <v>9.3899999999999997E-2</v>
      </c>
      <c r="AE3751" s="139">
        <v>441</v>
      </c>
      <c r="AF3751" s="139">
        <v>68</v>
      </c>
      <c r="AG3751" s="93">
        <v>488</v>
      </c>
      <c r="AH3751" s="93">
        <v>1091</v>
      </c>
    </row>
    <row r="3752" spans="1:34">
      <c r="A3752" s="81" t="s">
        <v>137</v>
      </c>
      <c r="B3752" s="14" t="s">
        <v>75</v>
      </c>
      <c r="C3752" s="14" t="s">
        <v>62</v>
      </c>
      <c r="D3752" s="14">
        <v>2017</v>
      </c>
      <c r="E3752" s="14">
        <v>2017</v>
      </c>
      <c r="F3752" s="14" t="s">
        <v>102</v>
      </c>
      <c r="G3752" s="93">
        <v>3590</v>
      </c>
      <c r="H3752" s="93">
        <v>20120</v>
      </c>
      <c r="I3752" s="93">
        <v>5</v>
      </c>
      <c r="J3752" s="93">
        <v>39</v>
      </c>
      <c r="K3752" s="93">
        <v>3595</v>
      </c>
      <c r="L3752" s="93">
        <v>20159</v>
      </c>
      <c r="M3752" s="48">
        <v>23754</v>
      </c>
      <c r="N3752" s="48">
        <v>54979</v>
      </c>
      <c r="O3752" s="48">
        <v>9698</v>
      </c>
      <c r="P3752" s="48">
        <v>45158</v>
      </c>
      <c r="Q3752" s="48">
        <v>54856</v>
      </c>
      <c r="R3752" s="48">
        <v>19</v>
      </c>
      <c r="S3752" s="48">
        <v>104</v>
      </c>
      <c r="T3752" s="48">
        <v>123</v>
      </c>
      <c r="U3752" s="48">
        <v>9717</v>
      </c>
      <c r="V3752" s="48">
        <v>45262</v>
      </c>
      <c r="W3752" s="156">
        <v>7178401</v>
      </c>
      <c r="X3752" s="156">
        <v>11918</v>
      </c>
      <c r="Y3752" s="156">
        <v>7190319</v>
      </c>
      <c r="Z3752" s="28">
        <v>0.98429319371727753</v>
      </c>
      <c r="AA3752" s="28">
        <v>0.95880149812734083</v>
      </c>
      <c r="AB3752" s="111">
        <v>4</v>
      </c>
      <c r="AC3752" s="28">
        <v>0</v>
      </c>
      <c r="AD3752" s="28">
        <v>1.7999999999999999E-2</v>
      </c>
      <c r="AE3752" s="139">
        <v>1267</v>
      </c>
      <c r="AF3752" s="139">
        <v>184</v>
      </c>
      <c r="AG3752" s="93">
        <v>3530</v>
      </c>
      <c r="AH3752" s="93">
        <v>8220</v>
      </c>
    </row>
    <row r="3753" spans="1:34">
      <c r="A3753" s="81" t="s">
        <v>138</v>
      </c>
      <c r="B3753" s="14" t="s">
        <v>75</v>
      </c>
      <c r="C3753" s="14" t="s">
        <v>62</v>
      </c>
      <c r="D3753" s="14">
        <v>2017</v>
      </c>
      <c r="E3753" s="14">
        <v>2017</v>
      </c>
      <c r="F3753" s="14" t="s">
        <v>102</v>
      </c>
      <c r="G3753" s="93">
        <v>82</v>
      </c>
      <c r="H3753" s="93">
        <v>467</v>
      </c>
      <c r="I3753" s="93">
        <v>1</v>
      </c>
      <c r="J3753" s="93">
        <v>1</v>
      </c>
      <c r="K3753" s="93">
        <v>83</v>
      </c>
      <c r="L3753" s="93">
        <v>468</v>
      </c>
      <c r="M3753" s="48">
        <v>551</v>
      </c>
      <c r="N3753" s="48">
        <v>1180</v>
      </c>
      <c r="O3753" s="48">
        <v>217</v>
      </c>
      <c r="P3753" s="48">
        <v>960</v>
      </c>
      <c r="Q3753" s="48">
        <v>1177</v>
      </c>
      <c r="R3753" s="48">
        <v>1</v>
      </c>
      <c r="S3753" s="48">
        <v>2</v>
      </c>
      <c r="T3753" s="48">
        <v>3</v>
      </c>
      <c r="U3753" s="48">
        <v>218</v>
      </c>
      <c r="V3753" s="48">
        <v>962</v>
      </c>
      <c r="W3753" s="156">
        <v>156077</v>
      </c>
      <c r="X3753" s="156">
        <v>493</v>
      </c>
      <c r="Y3753" s="156">
        <v>156570</v>
      </c>
      <c r="Z3753" s="28">
        <v>0.96</v>
      </c>
      <c r="AA3753" s="28">
        <v>1</v>
      </c>
      <c r="AB3753" s="111">
        <v>50</v>
      </c>
      <c r="AC3753" s="28">
        <v>0.3</v>
      </c>
      <c r="AD3753" s="28">
        <v>9.3899999999999997E-2</v>
      </c>
      <c r="AE3753" s="139">
        <v>29</v>
      </c>
      <c r="AF3753" s="139">
        <v>3</v>
      </c>
      <c r="AG3753" s="93">
        <v>38</v>
      </c>
      <c r="AH3753" s="93">
        <v>71</v>
      </c>
    </row>
    <row r="3754" spans="1:34">
      <c r="A3754" s="81" t="s">
        <v>139</v>
      </c>
      <c r="B3754" s="14" t="s">
        <v>75</v>
      </c>
      <c r="C3754" s="14" t="s">
        <v>62</v>
      </c>
      <c r="D3754" s="14">
        <v>2017</v>
      </c>
      <c r="E3754" s="14">
        <v>2017</v>
      </c>
      <c r="F3754" s="14" t="s">
        <v>102</v>
      </c>
      <c r="G3754" s="93">
        <v>8</v>
      </c>
      <c r="H3754" s="93">
        <v>397</v>
      </c>
      <c r="I3754" s="93">
        <v>0</v>
      </c>
      <c r="J3754" s="93">
        <v>1</v>
      </c>
      <c r="K3754" s="93">
        <v>8</v>
      </c>
      <c r="L3754" s="93">
        <v>398</v>
      </c>
      <c r="M3754" s="48">
        <v>406</v>
      </c>
      <c r="N3754" s="48">
        <v>668</v>
      </c>
      <c r="O3754" s="48">
        <v>20</v>
      </c>
      <c r="P3754" s="48">
        <v>645</v>
      </c>
      <c r="Q3754" s="48">
        <v>665</v>
      </c>
      <c r="R3754" s="48">
        <v>0</v>
      </c>
      <c r="S3754" s="48">
        <v>3</v>
      </c>
      <c r="T3754" s="48">
        <v>3</v>
      </c>
      <c r="U3754" s="48">
        <v>20</v>
      </c>
      <c r="V3754" s="48">
        <v>648</v>
      </c>
      <c r="W3754" s="156">
        <v>92555</v>
      </c>
      <c r="X3754" s="156">
        <v>308</v>
      </c>
      <c r="Y3754" s="156">
        <v>92863</v>
      </c>
      <c r="Z3754" s="28">
        <v>1</v>
      </c>
      <c r="AA3754" s="28">
        <v>1</v>
      </c>
      <c r="AB3754" s="111">
        <v>50</v>
      </c>
      <c r="AC3754" s="28">
        <v>0.3</v>
      </c>
      <c r="AD3754" s="28">
        <v>9.3899999999999997E-2</v>
      </c>
      <c r="AE3754" s="139">
        <v>35</v>
      </c>
      <c r="AF3754" s="139">
        <v>8</v>
      </c>
      <c r="AG3754" s="93">
        <v>54</v>
      </c>
      <c r="AH3754" s="93">
        <v>125</v>
      </c>
    </row>
    <row r="3755" spans="1:34">
      <c r="A3755" s="81" t="s">
        <v>140</v>
      </c>
      <c r="B3755" s="14" t="s">
        <v>75</v>
      </c>
      <c r="C3755" s="14" t="s">
        <v>62</v>
      </c>
      <c r="D3755" s="14">
        <v>2017</v>
      </c>
      <c r="E3755" s="14">
        <v>2017</v>
      </c>
      <c r="F3755" s="14" t="s">
        <v>102</v>
      </c>
      <c r="G3755" s="93">
        <v>3254</v>
      </c>
      <c r="H3755" s="93">
        <v>19595</v>
      </c>
      <c r="I3755" s="93">
        <v>6</v>
      </c>
      <c r="J3755" s="93">
        <v>104</v>
      </c>
      <c r="K3755" s="93">
        <v>3260</v>
      </c>
      <c r="L3755" s="93">
        <v>19699</v>
      </c>
      <c r="M3755" s="48">
        <v>22959</v>
      </c>
      <c r="N3755" s="48">
        <v>51364</v>
      </c>
      <c r="O3755" s="48">
        <v>8358</v>
      </c>
      <c r="P3755" s="48">
        <v>42669</v>
      </c>
      <c r="Q3755" s="48">
        <v>51027</v>
      </c>
      <c r="R3755" s="48">
        <v>22</v>
      </c>
      <c r="S3755" s="48">
        <v>315</v>
      </c>
      <c r="T3755" s="48">
        <v>337</v>
      </c>
      <c r="U3755" s="48">
        <v>8380</v>
      </c>
      <c r="V3755" s="48">
        <v>42984</v>
      </c>
      <c r="W3755" s="156">
        <v>6892841</v>
      </c>
      <c r="X3755" s="156">
        <v>31738</v>
      </c>
      <c r="Y3755" s="156">
        <v>6924579</v>
      </c>
      <c r="Z3755" s="28">
        <v>0.99861495844875348</v>
      </c>
      <c r="AA3755" s="28">
        <v>0.96853932584269664</v>
      </c>
      <c r="AB3755" s="111">
        <v>4</v>
      </c>
      <c r="AC3755" s="28">
        <v>0.25</v>
      </c>
      <c r="AD3755" s="28">
        <v>1.3899999999999999E-2</v>
      </c>
      <c r="AE3755" s="139">
        <v>1208</v>
      </c>
      <c r="AF3755" s="139">
        <v>285</v>
      </c>
      <c r="AG3755" s="93">
        <v>7421</v>
      </c>
      <c r="AH3755" s="93">
        <v>17052</v>
      </c>
    </row>
    <row r="3756" spans="1:34">
      <c r="A3756" s="81" t="s">
        <v>141</v>
      </c>
      <c r="B3756" s="14" t="s">
        <v>75</v>
      </c>
      <c r="C3756" s="14" t="s">
        <v>62</v>
      </c>
      <c r="D3756" s="14">
        <v>2017</v>
      </c>
      <c r="E3756" s="14">
        <v>2017</v>
      </c>
      <c r="F3756" s="14" t="s">
        <v>102</v>
      </c>
      <c r="G3756" s="93">
        <v>290</v>
      </c>
      <c r="H3756" s="93">
        <v>2990</v>
      </c>
      <c r="I3756" s="93">
        <v>2</v>
      </c>
      <c r="J3756" s="93">
        <v>21</v>
      </c>
      <c r="K3756" s="93">
        <v>292</v>
      </c>
      <c r="L3756" s="93">
        <v>3011</v>
      </c>
      <c r="M3756" s="48">
        <v>3303</v>
      </c>
      <c r="N3756" s="48">
        <v>6648</v>
      </c>
      <c r="O3756" s="48">
        <v>720</v>
      </c>
      <c r="P3756" s="48">
        <v>5859</v>
      </c>
      <c r="Q3756" s="48">
        <v>6579</v>
      </c>
      <c r="R3756" s="48">
        <v>8</v>
      </c>
      <c r="S3756" s="48">
        <v>61</v>
      </c>
      <c r="T3756" s="48">
        <v>69</v>
      </c>
      <c r="U3756" s="48">
        <v>728</v>
      </c>
      <c r="V3756" s="48">
        <v>5920</v>
      </c>
      <c r="W3756" s="156">
        <v>813235</v>
      </c>
      <c r="X3756" s="156">
        <v>4009</v>
      </c>
      <c r="Y3756" s="156">
        <v>817244</v>
      </c>
      <c r="Z3756" s="28">
        <v>0.94776119402985071</v>
      </c>
      <c r="AA3756" s="28">
        <v>0.98765432098765427</v>
      </c>
      <c r="AB3756" s="111">
        <v>50</v>
      </c>
      <c r="AC3756" s="28">
        <v>0.3</v>
      </c>
      <c r="AD3756" s="28">
        <v>9.3899999999999997E-2</v>
      </c>
      <c r="AE3756" s="139">
        <v>234</v>
      </c>
      <c r="AF3756" s="139">
        <v>66</v>
      </c>
      <c r="AG3756" s="93">
        <v>677</v>
      </c>
      <c r="AH3756" s="93">
        <v>1455</v>
      </c>
    </row>
    <row r="3757" spans="1:34">
      <c r="A3757" s="81" t="s">
        <v>142</v>
      </c>
      <c r="B3757" s="14" t="s">
        <v>75</v>
      </c>
      <c r="C3757" s="14" t="s">
        <v>62</v>
      </c>
      <c r="D3757" s="14">
        <v>2017</v>
      </c>
      <c r="E3757" s="14">
        <v>2017</v>
      </c>
      <c r="F3757" s="14" t="s">
        <v>102</v>
      </c>
      <c r="G3757" s="93">
        <v>258</v>
      </c>
      <c r="H3757" s="93">
        <v>3867</v>
      </c>
      <c r="I3757" s="93">
        <v>0</v>
      </c>
      <c r="J3757" s="93">
        <v>4</v>
      </c>
      <c r="K3757" s="93">
        <v>258</v>
      </c>
      <c r="L3757" s="93">
        <v>3871</v>
      </c>
      <c r="M3757" s="48">
        <v>4129</v>
      </c>
      <c r="N3757" s="48">
        <v>7204</v>
      </c>
      <c r="O3757" s="48">
        <v>660</v>
      </c>
      <c r="P3757" s="48">
        <v>6530</v>
      </c>
      <c r="Q3757" s="48">
        <v>7190</v>
      </c>
      <c r="R3757" s="48">
        <v>2</v>
      </c>
      <c r="S3757" s="48">
        <v>12</v>
      </c>
      <c r="T3757" s="48">
        <v>14</v>
      </c>
      <c r="U3757" s="48">
        <v>662</v>
      </c>
      <c r="V3757" s="48">
        <v>6542</v>
      </c>
      <c r="W3757" s="156">
        <v>990869</v>
      </c>
      <c r="X3757" s="156">
        <v>1004</v>
      </c>
      <c r="Y3757" s="156">
        <v>991873</v>
      </c>
      <c r="Z3757" s="28">
        <v>0.75609756097560976</v>
      </c>
      <c r="AA3757" s="28">
        <v>0.83823529411764708</v>
      </c>
      <c r="AB3757" s="111">
        <v>50</v>
      </c>
      <c r="AC3757" s="28">
        <v>0.3</v>
      </c>
      <c r="AD3757" s="28">
        <v>9.3899999999999997E-2</v>
      </c>
      <c r="AE3757" s="139">
        <v>318</v>
      </c>
      <c r="AF3757" s="139">
        <v>92</v>
      </c>
      <c r="AG3757" s="93">
        <v>121</v>
      </c>
      <c r="AH3757" s="93">
        <v>231</v>
      </c>
    </row>
    <row r="3758" spans="1:34">
      <c r="A3758" s="81" t="s">
        <v>143</v>
      </c>
      <c r="B3758" s="14" t="s">
        <v>74</v>
      </c>
      <c r="C3758" s="14" t="s">
        <v>62</v>
      </c>
      <c r="D3758" s="14">
        <v>2017</v>
      </c>
      <c r="E3758" s="14">
        <v>2017</v>
      </c>
      <c r="F3758" s="14" t="s">
        <v>102</v>
      </c>
      <c r="G3758" s="93">
        <v>9774</v>
      </c>
      <c r="H3758" s="93">
        <v>104504</v>
      </c>
      <c r="I3758" s="93">
        <v>83</v>
      </c>
      <c r="J3758" s="93">
        <v>1841</v>
      </c>
      <c r="K3758" s="93">
        <v>9857</v>
      </c>
      <c r="L3758" s="93">
        <v>106345</v>
      </c>
      <c r="M3758" s="48">
        <v>116202</v>
      </c>
      <c r="N3758" s="48">
        <v>237017</v>
      </c>
      <c r="O3758" s="48">
        <v>25368</v>
      </c>
      <c r="P3758" s="48">
        <v>207309</v>
      </c>
      <c r="Q3758" s="48">
        <v>232677</v>
      </c>
      <c r="R3758" s="48">
        <v>298</v>
      </c>
      <c r="S3758" s="48">
        <v>4042</v>
      </c>
      <c r="T3758" s="48">
        <v>4340</v>
      </c>
      <c r="U3758" s="48">
        <v>25666</v>
      </c>
      <c r="V3758" s="48">
        <v>211351</v>
      </c>
      <c r="W3758" s="156">
        <v>31233396</v>
      </c>
      <c r="X3758" s="156">
        <v>491740</v>
      </c>
      <c r="Y3758" s="156">
        <v>31725136</v>
      </c>
      <c r="Z3758" s="28">
        <v>0.99169921875</v>
      </c>
      <c r="AA3758" s="28">
        <v>0.9925571504518873</v>
      </c>
      <c r="AB3758" s="111">
        <v>32</v>
      </c>
      <c r="AC3758" s="28">
        <v>0.375</v>
      </c>
      <c r="AD3758" s="28">
        <v>7.4499999999999997E-2</v>
      </c>
      <c r="AE3758" s="139">
        <v>6153</v>
      </c>
      <c r="AF3758" s="139">
        <v>1447</v>
      </c>
      <c r="AG3758" s="93">
        <v>24463</v>
      </c>
      <c r="AH3758" s="93">
        <v>54017</v>
      </c>
    </row>
    <row r="3759" spans="1:34">
      <c r="A3759" s="81" t="s">
        <v>144</v>
      </c>
      <c r="B3759" s="14" t="s">
        <v>74</v>
      </c>
      <c r="C3759" s="14" t="s">
        <v>62</v>
      </c>
      <c r="D3759" s="14">
        <v>2017</v>
      </c>
      <c r="E3759" s="14">
        <v>2017</v>
      </c>
      <c r="F3759" s="14" t="s">
        <v>102</v>
      </c>
      <c r="G3759" s="93">
        <v>715</v>
      </c>
      <c r="H3759" s="93">
        <v>8356</v>
      </c>
      <c r="I3759" s="93">
        <v>6</v>
      </c>
      <c r="J3759" s="93">
        <v>50</v>
      </c>
      <c r="K3759" s="93">
        <v>721</v>
      </c>
      <c r="L3759" s="93">
        <v>8406</v>
      </c>
      <c r="M3759" s="48">
        <v>9127</v>
      </c>
      <c r="N3759" s="48">
        <v>16262</v>
      </c>
      <c r="O3759" s="48">
        <v>1739</v>
      </c>
      <c r="P3759" s="48">
        <v>14404</v>
      </c>
      <c r="Q3759" s="48">
        <v>16143</v>
      </c>
      <c r="R3759" s="48">
        <v>20</v>
      </c>
      <c r="S3759" s="48">
        <v>99</v>
      </c>
      <c r="T3759" s="48">
        <v>119</v>
      </c>
      <c r="U3759" s="48">
        <v>1759</v>
      </c>
      <c r="V3759" s="48">
        <v>14503</v>
      </c>
      <c r="W3759" s="156">
        <v>2077791</v>
      </c>
      <c r="X3759" s="156">
        <v>15330</v>
      </c>
      <c r="Y3759" s="156">
        <v>2093121</v>
      </c>
      <c r="Z3759" s="28">
        <v>1</v>
      </c>
      <c r="AA3759" s="28">
        <v>0.91256830601092898</v>
      </c>
      <c r="AB3759" s="111">
        <v>50</v>
      </c>
      <c r="AC3759" s="28">
        <v>0.3</v>
      </c>
      <c r="AD3759" s="28">
        <v>9.3899999999999997E-2</v>
      </c>
      <c r="AE3759" s="139">
        <v>586</v>
      </c>
      <c r="AF3759" s="139">
        <v>229</v>
      </c>
      <c r="AG3759" s="93">
        <v>607</v>
      </c>
      <c r="AH3759" s="93">
        <v>1254</v>
      </c>
    </row>
    <row r="3760" spans="1:34">
      <c r="A3760" s="81" t="s">
        <v>145</v>
      </c>
      <c r="B3760" s="14" t="s">
        <v>75</v>
      </c>
      <c r="C3760" s="14" t="s">
        <v>62</v>
      </c>
      <c r="D3760" s="14">
        <v>2017</v>
      </c>
      <c r="E3760" s="14">
        <v>2017</v>
      </c>
      <c r="F3760" s="14" t="s">
        <v>102</v>
      </c>
      <c r="G3760" s="93">
        <v>84</v>
      </c>
      <c r="H3760" s="93">
        <v>1076</v>
      </c>
      <c r="I3760" s="93">
        <v>0</v>
      </c>
      <c r="J3760" s="93">
        <v>1</v>
      </c>
      <c r="K3760" s="93">
        <v>84</v>
      </c>
      <c r="L3760" s="93">
        <v>1077</v>
      </c>
      <c r="M3760" s="48">
        <v>1161</v>
      </c>
      <c r="N3760" s="48">
        <v>2111</v>
      </c>
      <c r="O3760" s="48">
        <v>215</v>
      </c>
      <c r="P3760" s="48">
        <v>1895</v>
      </c>
      <c r="Q3760" s="48">
        <v>2110</v>
      </c>
      <c r="R3760" s="48">
        <v>0</v>
      </c>
      <c r="S3760" s="48">
        <v>1</v>
      </c>
      <c r="T3760" s="48">
        <v>1</v>
      </c>
      <c r="U3760" s="48">
        <v>215</v>
      </c>
      <c r="V3760" s="48">
        <v>1896</v>
      </c>
      <c r="W3760" s="156">
        <v>289590</v>
      </c>
      <c r="X3760" s="156">
        <v>138</v>
      </c>
      <c r="Y3760" s="156">
        <v>289728</v>
      </c>
      <c r="Z3760" s="28">
        <v>0.95918367346938771</v>
      </c>
      <c r="AA3760" s="28">
        <v>0.7857142857142857</v>
      </c>
      <c r="AB3760" s="111">
        <v>50</v>
      </c>
      <c r="AC3760" s="28">
        <v>0.3</v>
      </c>
      <c r="AD3760" s="28">
        <v>9.3899999999999997E-2</v>
      </c>
      <c r="AE3760" s="139">
        <v>83</v>
      </c>
      <c r="AF3760" s="139">
        <v>14</v>
      </c>
      <c r="AG3760" s="93">
        <v>49</v>
      </c>
      <c r="AH3760" s="93">
        <v>85</v>
      </c>
    </row>
    <row r="3761" spans="1:34">
      <c r="A3761" s="81" t="s">
        <v>146</v>
      </c>
      <c r="B3761" s="14" t="s">
        <v>75</v>
      </c>
      <c r="C3761" s="14" t="s">
        <v>62</v>
      </c>
      <c r="D3761" s="14">
        <v>2017</v>
      </c>
      <c r="E3761" s="14">
        <v>2017</v>
      </c>
      <c r="F3761" s="14" t="s">
        <v>102</v>
      </c>
      <c r="G3761" s="93">
        <v>14414</v>
      </c>
      <c r="H3761" s="93">
        <v>107063</v>
      </c>
      <c r="I3761" s="93">
        <v>39</v>
      </c>
      <c r="J3761" s="93">
        <v>390</v>
      </c>
      <c r="K3761" s="93">
        <v>14453</v>
      </c>
      <c r="L3761" s="93">
        <v>107453</v>
      </c>
      <c r="M3761" s="48">
        <v>121906</v>
      </c>
      <c r="N3761" s="48">
        <v>269828</v>
      </c>
      <c r="O3761" s="48">
        <v>39113</v>
      </c>
      <c r="P3761" s="48">
        <v>229500</v>
      </c>
      <c r="Q3761" s="48">
        <v>268613</v>
      </c>
      <c r="R3761" s="48">
        <v>129</v>
      </c>
      <c r="S3761" s="48">
        <v>1086</v>
      </c>
      <c r="T3761" s="48">
        <v>1215</v>
      </c>
      <c r="U3761" s="48">
        <v>39242</v>
      </c>
      <c r="V3761" s="48">
        <v>230586</v>
      </c>
      <c r="W3761" s="156">
        <v>35454026</v>
      </c>
      <c r="X3761" s="156">
        <v>117954</v>
      </c>
      <c r="Y3761" s="156">
        <v>35571980</v>
      </c>
      <c r="Z3761" s="28">
        <v>0.99618029029793731</v>
      </c>
      <c r="AA3761" s="28">
        <v>0.95569116476518967</v>
      </c>
      <c r="AB3761" s="111">
        <v>28</v>
      </c>
      <c r="AC3761" s="28">
        <v>0.28599999999999998</v>
      </c>
      <c r="AD3761" s="28">
        <v>4.6600000000000003E-2</v>
      </c>
      <c r="AE3761" s="139">
        <v>8762</v>
      </c>
      <c r="AF3761" s="139">
        <v>2232</v>
      </c>
      <c r="AG3761" s="93">
        <v>13621</v>
      </c>
      <c r="AH3761" s="93">
        <v>31067</v>
      </c>
    </row>
    <row r="3762" spans="1:34">
      <c r="A3762" s="81" t="s">
        <v>147</v>
      </c>
      <c r="B3762" s="14" t="s">
        <v>74</v>
      </c>
      <c r="C3762" s="14" t="s">
        <v>62</v>
      </c>
      <c r="D3762" s="14">
        <v>2017</v>
      </c>
      <c r="E3762" s="14">
        <v>2017</v>
      </c>
      <c r="F3762" s="14" t="s">
        <v>102</v>
      </c>
      <c r="G3762" s="93">
        <v>14162</v>
      </c>
      <c r="H3762" s="93">
        <v>83299</v>
      </c>
      <c r="I3762" s="93">
        <v>250</v>
      </c>
      <c r="J3762" s="93">
        <v>1005</v>
      </c>
      <c r="K3762" s="93">
        <v>14412</v>
      </c>
      <c r="L3762" s="93">
        <v>84304</v>
      </c>
      <c r="M3762" s="48">
        <v>98716</v>
      </c>
      <c r="N3762" s="48">
        <v>207187</v>
      </c>
      <c r="O3762" s="48">
        <v>37603</v>
      </c>
      <c r="P3762" s="48">
        <v>166146</v>
      </c>
      <c r="Q3762" s="48">
        <v>203749</v>
      </c>
      <c r="R3762" s="48">
        <v>1019</v>
      </c>
      <c r="S3762" s="48">
        <v>2419</v>
      </c>
      <c r="T3762" s="48">
        <v>3438</v>
      </c>
      <c r="U3762" s="48">
        <v>38622</v>
      </c>
      <c r="V3762" s="48">
        <v>168565</v>
      </c>
      <c r="W3762" s="156">
        <v>28695840</v>
      </c>
      <c r="X3762" s="156">
        <v>393111</v>
      </c>
      <c r="Y3762" s="156">
        <v>29088951</v>
      </c>
      <c r="Z3762" s="28">
        <v>0.99289811526905214</v>
      </c>
      <c r="AA3762" s="28">
        <v>0.99617695248498084</v>
      </c>
      <c r="AB3762" s="111">
        <v>29</v>
      </c>
      <c r="AC3762" s="28">
        <v>0.44800000000000001</v>
      </c>
      <c r="AD3762" s="28">
        <v>5.8200000000000002E-2</v>
      </c>
      <c r="AE3762" s="139">
        <v>7298</v>
      </c>
      <c r="AF3762" s="139">
        <v>2010</v>
      </c>
      <c r="AG3762" s="93">
        <v>8006</v>
      </c>
      <c r="AH3762" s="93">
        <v>16141</v>
      </c>
    </row>
    <row r="3763" spans="1:34">
      <c r="A3763" s="81" t="s">
        <v>148</v>
      </c>
      <c r="B3763" s="14" t="s">
        <v>75</v>
      </c>
      <c r="C3763" s="14" t="s">
        <v>62</v>
      </c>
      <c r="D3763" s="14">
        <v>2017</v>
      </c>
      <c r="E3763" s="14">
        <v>2017</v>
      </c>
      <c r="F3763" s="14" t="s">
        <v>102</v>
      </c>
      <c r="G3763" s="93">
        <v>262</v>
      </c>
      <c r="H3763" s="93">
        <v>2059</v>
      </c>
      <c r="I3763" s="93">
        <v>0</v>
      </c>
      <c r="J3763" s="93">
        <v>7</v>
      </c>
      <c r="K3763" s="93">
        <v>262</v>
      </c>
      <c r="L3763" s="93">
        <v>2066</v>
      </c>
      <c r="M3763" s="48">
        <v>2328</v>
      </c>
      <c r="N3763" s="48">
        <v>5186</v>
      </c>
      <c r="O3763" s="48">
        <v>722</v>
      </c>
      <c r="P3763" s="48">
        <v>4441</v>
      </c>
      <c r="Q3763" s="48">
        <v>5163</v>
      </c>
      <c r="R3763" s="48">
        <v>1</v>
      </c>
      <c r="S3763" s="48">
        <v>22</v>
      </c>
      <c r="T3763" s="48">
        <v>23</v>
      </c>
      <c r="U3763" s="48">
        <v>723</v>
      </c>
      <c r="V3763" s="48">
        <v>4463</v>
      </c>
      <c r="W3763" s="156">
        <v>671135</v>
      </c>
      <c r="X3763" s="156">
        <v>2006</v>
      </c>
      <c r="Y3763" s="156">
        <v>673141</v>
      </c>
      <c r="Z3763" s="28">
        <v>0.98958333333333337</v>
      </c>
      <c r="AA3763" s="28">
        <v>0.94444444444444442</v>
      </c>
      <c r="AB3763" s="111">
        <v>50</v>
      </c>
      <c r="AC3763" s="28">
        <v>0.3</v>
      </c>
      <c r="AD3763" s="28">
        <v>9.3899999999999997E-2</v>
      </c>
      <c r="AE3763" s="139">
        <v>157</v>
      </c>
      <c r="AF3763" s="139">
        <v>31</v>
      </c>
      <c r="AG3763" s="93">
        <v>331</v>
      </c>
      <c r="AH3763" s="93">
        <v>783</v>
      </c>
    </row>
    <row r="3764" spans="1:34">
      <c r="A3764" s="81" t="s">
        <v>149</v>
      </c>
      <c r="B3764" s="14" t="s">
        <v>75</v>
      </c>
      <c r="C3764" s="14" t="s">
        <v>62</v>
      </c>
      <c r="D3764" s="14">
        <v>2017</v>
      </c>
      <c r="E3764" s="14">
        <v>2017</v>
      </c>
      <c r="F3764" s="14" t="s">
        <v>102</v>
      </c>
      <c r="G3764" s="93">
        <v>23269</v>
      </c>
      <c r="H3764" s="93">
        <v>142766</v>
      </c>
      <c r="I3764" s="93">
        <v>55</v>
      </c>
      <c r="J3764" s="93">
        <v>599</v>
      </c>
      <c r="K3764" s="93">
        <v>23324</v>
      </c>
      <c r="L3764" s="93">
        <v>143365</v>
      </c>
      <c r="M3764" s="48">
        <v>166689</v>
      </c>
      <c r="N3764" s="48">
        <v>363995</v>
      </c>
      <c r="O3764" s="48">
        <v>61423</v>
      </c>
      <c r="P3764" s="48">
        <v>300899</v>
      </c>
      <c r="Q3764" s="48">
        <v>362322</v>
      </c>
      <c r="R3764" s="48">
        <v>180</v>
      </c>
      <c r="S3764" s="48">
        <v>1493</v>
      </c>
      <c r="T3764" s="48">
        <v>1673</v>
      </c>
      <c r="U3764" s="48">
        <v>61603</v>
      </c>
      <c r="V3764" s="48">
        <v>302392</v>
      </c>
      <c r="W3764" s="156">
        <v>48882890</v>
      </c>
      <c r="X3764" s="156">
        <v>182182</v>
      </c>
      <c r="Y3764" s="156">
        <v>49065072</v>
      </c>
      <c r="Z3764" s="28">
        <v>0.99461538461538457</v>
      </c>
      <c r="AA3764" s="28">
        <v>0.95651372765800624</v>
      </c>
      <c r="AB3764" s="111">
        <v>36</v>
      </c>
      <c r="AC3764" s="28">
        <v>0.30599999999999999</v>
      </c>
      <c r="AD3764" s="28">
        <v>3.2899999999999999E-2</v>
      </c>
      <c r="AE3764" s="139">
        <v>11014</v>
      </c>
      <c r="AF3764" s="139">
        <v>2928</v>
      </c>
      <c r="AG3764" s="93">
        <v>17989</v>
      </c>
      <c r="AH3764" s="93">
        <v>39131</v>
      </c>
    </row>
    <row r="3765" spans="1:34">
      <c r="A3765" s="81" t="s">
        <v>150</v>
      </c>
      <c r="B3765" s="14" t="s">
        <v>74</v>
      </c>
      <c r="C3765" s="14" t="s">
        <v>62</v>
      </c>
      <c r="D3765" s="14">
        <v>2017</v>
      </c>
      <c r="E3765" s="14">
        <v>2017</v>
      </c>
      <c r="F3765" s="14" t="s">
        <v>102</v>
      </c>
      <c r="G3765" s="93">
        <v>12289</v>
      </c>
      <c r="H3765" s="93">
        <v>119700</v>
      </c>
      <c r="I3765" s="93">
        <v>124</v>
      </c>
      <c r="J3765" s="93">
        <v>1309</v>
      </c>
      <c r="K3765" s="93">
        <v>12413</v>
      </c>
      <c r="L3765" s="93">
        <v>121009</v>
      </c>
      <c r="M3765" s="48">
        <v>133422</v>
      </c>
      <c r="N3765" s="48">
        <v>269370</v>
      </c>
      <c r="O3765" s="48">
        <v>34074</v>
      </c>
      <c r="P3765" s="48">
        <v>231922</v>
      </c>
      <c r="Q3765" s="48">
        <v>265996</v>
      </c>
      <c r="R3765" s="48">
        <v>420</v>
      </c>
      <c r="S3765" s="48">
        <v>2954</v>
      </c>
      <c r="T3765" s="48">
        <v>3374</v>
      </c>
      <c r="U3765" s="48">
        <v>34494</v>
      </c>
      <c r="V3765" s="48">
        <v>234876</v>
      </c>
      <c r="W3765" s="156">
        <v>35226721</v>
      </c>
      <c r="X3765" s="156">
        <v>361587</v>
      </c>
      <c r="Y3765" s="156">
        <v>35588308</v>
      </c>
      <c r="Z3765" s="28">
        <v>0.98116374487131663</v>
      </c>
      <c r="AA3765" s="28">
        <v>0.96994773519163768</v>
      </c>
      <c r="AB3765" s="111">
        <v>45</v>
      </c>
      <c r="AC3765" s="28">
        <v>0.44400000000000001</v>
      </c>
      <c r="AD3765" s="28">
        <v>2.1100000000000001E-2</v>
      </c>
      <c r="AE3765" s="139">
        <v>9753</v>
      </c>
      <c r="AF3765" s="139">
        <v>3281</v>
      </c>
      <c r="AG3765" s="93">
        <v>13396</v>
      </c>
      <c r="AH3765" s="93">
        <v>28020</v>
      </c>
    </row>
    <row r="3766" spans="1:34">
      <c r="A3766" s="81" t="s">
        <v>151</v>
      </c>
      <c r="B3766" s="14" t="s">
        <v>74</v>
      </c>
      <c r="C3766" s="14" t="s">
        <v>62</v>
      </c>
      <c r="D3766" s="14">
        <v>2017</v>
      </c>
      <c r="E3766" s="14">
        <v>2017</v>
      </c>
      <c r="F3766" s="14" t="s">
        <v>102</v>
      </c>
      <c r="G3766" s="93">
        <v>2003</v>
      </c>
      <c r="H3766" s="93">
        <v>30268</v>
      </c>
      <c r="I3766" s="93">
        <v>47</v>
      </c>
      <c r="J3766" s="93">
        <v>1424</v>
      </c>
      <c r="K3766" s="93">
        <v>2050</v>
      </c>
      <c r="L3766" s="93">
        <v>31692</v>
      </c>
      <c r="M3766" s="48">
        <v>33742</v>
      </c>
      <c r="N3766" s="48">
        <v>50721</v>
      </c>
      <c r="O3766" s="48">
        <v>4321</v>
      </c>
      <c r="P3766" s="48">
        <v>44160</v>
      </c>
      <c r="Q3766" s="48">
        <v>48481</v>
      </c>
      <c r="R3766" s="48">
        <v>134</v>
      </c>
      <c r="S3766" s="48">
        <v>2106</v>
      </c>
      <c r="T3766" s="48">
        <v>2240</v>
      </c>
      <c r="U3766" s="48">
        <v>4455</v>
      </c>
      <c r="V3766" s="48">
        <v>46266</v>
      </c>
      <c r="W3766" s="156">
        <v>6943761</v>
      </c>
      <c r="X3766" s="156">
        <v>286152</v>
      </c>
      <c r="Y3766" s="156">
        <v>7229913</v>
      </c>
      <c r="Z3766" s="28">
        <v>0.98404993065187241</v>
      </c>
      <c r="AA3766" s="28">
        <v>0.95197740112994356</v>
      </c>
      <c r="AB3766" s="111">
        <v>8</v>
      </c>
      <c r="AC3766" s="28">
        <v>0.25</v>
      </c>
      <c r="AD3766" s="28">
        <v>7.6799999999999993E-2</v>
      </c>
      <c r="AE3766" s="139">
        <v>2498</v>
      </c>
      <c r="AF3766" s="139">
        <v>721</v>
      </c>
      <c r="AG3766" s="93">
        <v>3532</v>
      </c>
      <c r="AH3766" s="93">
        <v>5812</v>
      </c>
    </row>
    <row r="3767" spans="1:34">
      <c r="A3767" s="81" t="s">
        <v>152</v>
      </c>
      <c r="B3767" s="14" t="s">
        <v>75</v>
      </c>
      <c r="C3767" s="14" t="s">
        <v>62</v>
      </c>
      <c r="D3767" s="14">
        <v>2017</v>
      </c>
      <c r="E3767" s="14">
        <v>2017</v>
      </c>
      <c r="F3767" s="14" t="s">
        <v>102</v>
      </c>
      <c r="G3767" s="93">
        <v>6701</v>
      </c>
      <c r="H3767" s="93">
        <v>41857</v>
      </c>
      <c r="I3767" s="93">
        <v>18</v>
      </c>
      <c r="J3767" s="93">
        <v>278</v>
      </c>
      <c r="K3767" s="93">
        <v>6719</v>
      </c>
      <c r="L3767" s="93">
        <v>42135</v>
      </c>
      <c r="M3767" s="48">
        <v>48854</v>
      </c>
      <c r="N3767" s="48">
        <v>108793</v>
      </c>
      <c r="O3767" s="48">
        <v>16521</v>
      </c>
      <c r="P3767" s="48">
        <v>91472</v>
      </c>
      <c r="Q3767" s="48">
        <v>107993</v>
      </c>
      <c r="R3767" s="48">
        <v>64</v>
      </c>
      <c r="S3767" s="48">
        <v>736</v>
      </c>
      <c r="T3767" s="48">
        <v>800</v>
      </c>
      <c r="U3767" s="48">
        <v>16585</v>
      </c>
      <c r="V3767" s="48">
        <v>92208</v>
      </c>
      <c r="W3767" s="156">
        <v>14276916</v>
      </c>
      <c r="X3767" s="156">
        <v>86496</v>
      </c>
      <c r="Y3767" s="156">
        <v>14363412</v>
      </c>
      <c r="Z3767" s="28">
        <v>0.97859154929577463</v>
      </c>
      <c r="AA3767" s="28">
        <v>0.92980935875216641</v>
      </c>
      <c r="AB3767" s="111">
        <v>9</v>
      </c>
      <c r="AC3767" s="28">
        <v>0.111</v>
      </c>
      <c r="AD3767" s="28">
        <v>4.6399999999999997E-2</v>
      </c>
      <c r="AE3767" s="139">
        <v>2736</v>
      </c>
      <c r="AF3767" s="139">
        <v>914</v>
      </c>
      <c r="AG3767" s="93">
        <v>6325</v>
      </c>
      <c r="AH3767" s="93">
        <v>13796</v>
      </c>
    </row>
    <row r="3768" spans="1:34">
      <c r="A3768" s="81" t="s">
        <v>153</v>
      </c>
      <c r="B3768" s="14" t="s">
        <v>74</v>
      </c>
      <c r="C3768" s="14" t="s">
        <v>62</v>
      </c>
      <c r="D3768" s="14">
        <v>2017</v>
      </c>
      <c r="E3768" s="14">
        <v>2017</v>
      </c>
      <c r="F3768" s="14" t="s">
        <v>102</v>
      </c>
      <c r="G3768" s="93">
        <v>879</v>
      </c>
      <c r="H3768" s="93">
        <v>8741</v>
      </c>
      <c r="I3768" s="93">
        <v>1</v>
      </c>
      <c r="J3768" s="93">
        <v>19</v>
      </c>
      <c r="K3768" s="93">
        <v>880</v>
      </c>
      <c r="L3768" s="93">
        <v>8760</v>
      </c>
      <c r="M3768" s="48">
        <v>9640</v>
      </c>
      <c r="N3768" s="48">
        <v>17301</v>
      </c>
      <c r="O3768" s="48">
        <v>2163</v>
      </c>
      <c r="P3768" s="48">
        <v>15085</v>
      </c>
      <c r="Q3768" s="48">
        <v>17248</v>
      </c>
      <c r="R3768" s="48">
        <v>6</v>
      </c>
      <c r="S3768" s="48">
        <v>47</v>
      </c>
      <c r="T3768" s="48">
        <v>53</v>
      </c>
      <c r="U3768" s="48">
        <v>2169</v>
      </c>
      <c r="V3768" s="48">
        <v>15132</v>
      </c>
      <c r="W3768" s="156">
        <v>2310725</v>
      </c>
      <c r="X3768" s="156">
        <v>4817</v>
      </c>
      <c r="Y3768" s="156">
        <v>2315542</v>
      </c>
      <c r="Z3768" s="28">
        <v>0.97513812154696133</v>
      </c>
      <c r="AA3768" s="28">
        <v>0.98636363636363633</v>
      </c>
      <c r="AB3768" s="111">
        <v>50</v>
      </c>
      <c r="AC3768" s="28">
        <v>0.3</v>
      </c>
      <c r="AD3768" s="28">
        <v>9.3899999999999997E-2</v>
      </c>
      <c r="AE3768" s="139">
        <v>615</v>
      </c>
      <c r="AF3768" s="139">
        <v>131</v>
      </c>
      <c r="AG3768" s="93">
        <v>1037</v>
      </c>
      <c r="AH3768" s="93">
        <v>2186</v>
      </c>
    </row>
    <row r="3769" spans="1:34">
      <c r="A3769" s="81" t="s">
        <v>154</v>
      </c>
      <c r="B3769" s="14" t="s">
        <v>74</v>
      </c>
      <c r="C3769" s="14" t="s">
        <v>62</v>
      </c>
      <c r="D3769" s="14">
        <v>2017</v>
      </c>
      <c r="E3769" s="14">
        <v>2017</v>
      </c>
      <c r="F3769" s="14" t="s">
        <v>102</v>
      </c>
      <c r="G3769" s="93">
        <v>709</v>
      </c>
      <c r="H3769" s="93">
        <v>12737</v>
      </c>
      <c r="I3769" s="93">
        <v>6</v>
      </c>
      <c r="J3769" s="93">
        <v>278</v>
      </c>
      <c r="K3769" s="93">
        <v>715</v>
      </c>
      <c r="L3769" s="93">
        <v>13015</v>
      </c>
      <c r="M3769" s="48">
        <v>13730</v>
      </c>
      <c r="N3769" s="48">
        <v>26516</v>
      </c>
      <c r="O3769" s="48">
        <v>1668</v>
      </c>
      <c r="P3769" s="48">
        <v>24159</v>
      </c>
      <c r="Q3769" s="48">
        <v>25827</v>
      </c>
      <c r="R3769" s="48">
        <v>18</v>
      </c>
      <c r="S3769" s="48">
        <v>671</v>
      </c>
      <c r="T3769" s="48">
        <v>689</v>
      </c>
      <c r="U3769" s="48">
        <v>1686</v>
      </c>
      <c r="V3769" s="48">
        <v>24830</v>
      </c>
      <c r="W3769" s="156">
        <v>3362877</v>
      </c>
      <c r="X3769" s="156">
        <v>61505</v>
      </c>
      <c r="Y3769" s="156">
        <v>3424382</v>
      </c>
      <c r="Z3769" s="28">
        <v>0.98562628336755642</v>
      </c>
      <c r="AA3769" s="28">
        <v>0.87687687687687688</v>
      </c>
      <c r="AB3769" s="111">
        <v>50</v>
      </c>
      <c r="AC3769" s="28">
        <v>0.3</v>
      </c>
      <c r="AD3769" s="28">
        <v>9.3899999999999997E-2</v>
      </c>
      <c r="AE3769" s="139">
        <v>923</v>
      </c>
      <c r="AF3769" s="139">
        <v>184</v>
      </c>
      <c r="AG3769" s="93">
        <v>3066</v>
      </c>
      <c r="AH3769" s="93">
        <v>6183</v>
      </c>
    </row>
    <row r="3770" spans="1:34">
      <c r="A3770" s="81" t="s">
        <v>155</v>
      </c>
      <c r="B3770" s="14" t="s">
        <v>74</v>
      </c>
      <c r="C3770" s="14" t="s">
        <v>62</v>
      </c>
      <c r="D3770" s="14">
        <v>2017</v>
      </c>
      <c r="E3770" s="14">
        <v>2017</v>
      </c>
      <c r="F3770" s="14" t="s">
        <v>102</v>
      </c>
      <c r="G3770" s="93">
        <v>2454</v>
      </c>
      <c r="H3770" s="93">
        <v>16601</v>
      </c>
      <c r="I3770" s="93">
        <v>6</v>
      </c>
      <c r="J3770" s="93">
        <v>101</v>
      </c>
      <c r="K3770" s="93">
        <v>2460</v>
      </c>
      <c r="L3770" s="93">
        <v>16702</v>
      </c>
      <c r="M3770" s="48">
        <v>19162</v>
      </c>
      <c r="N3770" s="48">
        <v>39691</v>
      </c>
      <c r="O3770" s="48">
        <v>6382</v>
      </c>
      <c r="P3770" s="48">
        <v>33071</v>
      </c>
      <c r="Q3770" s="48">
        <v>39453</v>
      </c>
      <c r="R3770" s="48">
        <v>21</v>
      </c>
      <c r="S3770" s="48">
        <v>217</v>
      </c>
      <c r="T3770" s="48">
        <v>238</v>
      </c>
      <c r="U3770" s="48">
        <v>6403</v>
      </c>
      <c r="V3770" s="48">
        <v>33288</v>
      </c>
      <c r="W3770" s="156">
        <v>5385143</v>
      </c>
      <c r="X3770" s="156">
        <v>27196</v>
      </c>
      <c r="Y3770" s="156">
        <v>5412339</v>
      </c>
      <c r="Z3770" s="28">
        <v>0.98901098901098905</v>
      </c>
      <c r="AA3770" s="28">
        <v>0.93559322033898307</v>
      </c>
      <c r="AB3770" s="111">
        <v>50</v>
      </c>
      <c r="AC3770" s="28">
        <v>0.3</v>
      </c>
      <c r="AD3770" s="28">
        <v>9.3899999999999997E-2</v>
      </c>
      <c r="AE3770" s="139">
        <v>1248</v>
      </c>
      <c r="AF3770" s="139">
        <v>368</v>
      </c>
      <c r="AG3770" s="93">
        <v>4770</v>
      </c>
      <c r="AH3770" s="93">
        <v>11036</v>
      </c>
    </row>
    <row r="3771" spans="1:34">
      <c r="A3771" s="81" t="s">
        <v>156</v>
      </c>
      <c r="B3771" s="14" t="s">
        <v>74</v>
      </c>
      <c r="C3771" s="14" t="s">
        <v>62</v>
      </c>
      <c r="D3771" s="14">
        <v>2017</v>
      </c>
      <c r="E3771" s="14">
        <v>2017</v>
      </c>
      <c r="F3771" s="14" t="s">
        <v>102</v>
      </c>
      <c r="G3771" s="93">
        <v>3976</v>
      </c>
      <c r="H3771" s="93">
        <v>42992</v>
      </c>
      <c r="I3771" s="93">
        <v>37</v>
      </c>
      <c r="J3771" s="93">
        <v>906</v>
      </c>
      <c r="K3771" s="93">
        <v>4013</v>
      </c>
      <c r="L3771" s="93">
        <v>43898</v>
      </c>
      <c r="M3771" s="48">
        <v>47911</v>
      </c>
      <c r="N3771" s="48">
        <v>93540</v>
      </c>
      <c r="O3771" s="48">
        <v>9712</v>
      </c>
      <c r="P3771" s="48">
        <v>81789</v>
      </c>
      <c r="Q3771" s="48">
        <v>91501</v>
      </c>
      <c r="R3771" s="48">
        <v>122</v>
      </c>
      <c r="S3771" s="48">
        <v>1917</v>
      </c>
      <c r="T3771" s="48">
        <v>2039</v>
      </c>
      <c r="U3771" s="48">
        <v>9834</v>
      </c>
      <c r="V3771" s="48">
        <v>83706</v>
      </c>
      <c r="W3771" s="156">
        <v>12310606</v>
      </c>
      <c r="X3771" s="156">
        <v>225510</v>
      </c>
      <c r="Y3771" s="156">
        <v>12536116</v>
      </c>
      <c r="Z3771" s="28">
        <v>0.98987854251012142</v>
      </c>
      <c r="AA3771" s="28">
        <v>0.963963963963964</v>
      </c>
      <c r="AB3771" s="111">
        <v>13</v>
      </c>
      <c r="AC3771" s="28">
        <v>0.38500000000000001</v>
      </c>
      <c r="AD3771" s="28">
        <v>4.19E-2</v>
      </c>
      <c r="AE3771" s="139">
        <v>2650</v>
      </c>
      <c r="AF3771" s="139">
        <v>539</v>
      </c>
      <c r="AG3771" s="93">
        <v>8341</v>
      </c>
      <c r="AH3771" s="93">
        <v>17316</v>
      </c>
    </row>
    <row r="3772" spans="1:34">
      <c r="A3772" s="81" t="s">
        <v>157</v>
      </c>
      <c r="B3772" s="14" t="s">
        <v>74</v>
      </c>
      <c r="C3772" s="14" t="s">
        <v>62</v>
      </c>
      <c r="D3772" s="14">
        <v>2017</v>
      </c>
      <c r="E3772" s="14">
        <v>2017</v>
      </c>
      <c r="F3772" s="14" t="s">
        <v>102</v>
      </c>
      <c r="G3772" s="93">
        <v>1103</v>
      </c>
      <c r="H3772" s="93">
        <v>13734</v>
      </c>
      <c r="I3772" s="93">
        <v>1</v>
      </c>
      <c r="J3772" s="93">
        <v>23</v>
      </c>
      <c r="K3772" s="93">
        <v>1104</v>
      </c>
      <c r="L3772" s="93">
        <v>13757</v>
      </c>
      <c r="M3772" s="48">
        <v>14861</v>
      </c>
      <c r="N3772" s="48">
        <v>26905</v>
      </c>
      <c r="O3772" s="48">
        <v>2743</v>
      </c>
      <c r="P3772" s="48">
        <v>24090</v>
      </c>
      <c r="Q3772" s="48">
        <v>26833</v>
      </c>
      <c r="R3772" s="48">
        <v>4</v>
      </c>
      <c r="S3772" s="48">
        <v>68</v>
      </c>
      <c r="T3772" s="48">
        <v>72</v>
      </c>
      <c r="U3772" s="48">
        <v>2747</v>
      </c>
      <c r="V3772" s="48">
        <v>24158</v>
      </c>
      <c r="W3772" s="156">
        <v>3665687</v>
      </c>
      <c r="X3772" s="156">
        <v>7054</v>
      </c>
      <c r="Y3772" s="156">
        <v>3672741</v>
      </c>
      <c r="Z3772" s="28">
        <v>0.96981891348088534</v>
      </c>
      <c r="AA3772" s="28">
        <v>0.99078341013824889</v>
      </c>
      <c r="AB3772" s="111">
        <v>50</v>
      </c>
      <c r="AC3772" s="28">
        <v>0.3</v>
      </c>
      <c r="AD3772" s="28">
        <v>9.3899999999999997E-2</v>
      </c>
      <c r="AE3772" s="139">
        <v>776</v>
      </c>
      <c r="AF3772" s="139">
        <v>238</v>
      </c>
      <c r="AG3772" s="93">
        <v>2505</v>
      </c>
      <c r="AH3772" s="93">
        <v>5390</v>
      </c>
    </row>
    <row r="3773" spans="1:34">
      <c r="A3773" s="81" t="s">
        <v>158</v>
      </c>
      <c r="B3773" s="14" t="s">
        <v>75</v>
      </c>
      <c r="C3773" s="14" t="s">
        <v>62</v>
      </c>
      <c r="D3773" s="14">
        <v>2017</v>
      </c>
      <c r="E3773" s="14">
        <v>2017</v>
      </c>
      <c r="F3773" s="14" t="s">
        <v>102</v>
      </c>
      <c r="G3773" s="93">
        <v>1207</v>
      </c>
      <c r="H3773" s="93">
        <v>11195</v>
      </c>
      <c r="I3773" s="93">
        <v>1</v>
      </c>
      <c r="J3773" s="93">
        <v>24</v>
      </c>
      <c r="K3773" s="93">
        <v>1208</v>
      </c>
      <c r="L3773" s="93">
        <v>11219</v>
      </c>
      <c r="M3773" s="48">
        <v>12427</v>
      </c>
      <c r="N3773" s="48">
        <v>23176</v>
      </c>
      <c r="O3773" s="48">
        <v>2906</v>
      </c>
      <c r="P3773" s="48">
        <v>20222</v>
      </c>
      <c r="Q3773" s="48">
        <v>23128</v>
      </c>
      <c r="R3773" s="48">
        <v>4</v>
      </c>
      <c r="S3773" s="48">
        <v>44</v>
      </c>
      <c r="T3773" s="48">
        <v>48</v>
      </c>
      <c r="U3773" s="48">
        <v>2910</v>
      </c>
      <c r="V3773" s="48">
        <v>20266</v>
      </c>
      <c r="W3773" s="156">
        <v>3064675</v>
      </c>
      <c r="X3773" s="156">
        <v>5843</v>
      </c>
      <c r="Y3773" s="156">
        <v>3070518</v>
      </c>
      <c r="Z3773" s="28">
        <v>0.95652173913043481</v>
      </c>
      <c r="AA3773" s="28">
        <v>0.97709923664122134</v>
      </c>
      <c r="AB3773" s="111">
        <v>50</v>
      </c>
      <c r="AC3773" s="28">
        <v>0.3</v>
      </c>
      <c r="AD3773" s="28">
        <v>9.3899999999999997E-2</v>
      </c>
      <c r="AE3773" s="139">
        <v>929</v>
      </c>
      <c r="AF3773" s="139">
        <v>184</v>
      </c>
      <c r="AG3773" s="93">
        <v>523</v>
      </c>
      <c r="AH3773" s="93">
        <v>835</v>
      </c>
    </row>
    <row r="3774" spans="1:34">
      <c r="A3774" s="81" t="s">
        <v>159</v>
      </c>
      <c r="B3774" s="14" t="s">
        <v>75</v>
      </c>
      <c r="C3774" s="14" t="s">
        <v>62</v>
      </c>
      <c r="D3774" s="14">
        <v>2017</v>
      </c>
      <c r="E3774" s="14">
        <v>2017</v>
      </c>
      <c r="F3774" s="14" t="s">
        <v>102</v>
      </c>
      <c r="G3774" s="93">
        <v>11</v>
      </c>
      <c r="H3774" s="93">
        <v>153</v>
      </c>
      <c r="I3774" s="93">
        <v>0</v>
      </c>
      <c r="J3774" s="93">
        <v>0</v>
      </c>
      <c r="K3774" s="93">
        <v>11</v>
      </c>
      <c r="L3774" s="93">
        <v>153</v>
      </c>
      <c r="M3774" s="48">
        <v>164</v>
      </c>
      <c r="N3774" s="48">
        <v>275</v>
      </c>
      <c r="O3774" s="48">
        <v>28</v>
      </c>
      <c r="P3774" s="48">
        <v>247</v>
      </c>
      <c r="Q3774" s="48">
        <v>275</v>
      </c>
      <c r="R3774" s="48">
        <v>0</v>
      </c>
      <c r="S3774" s="48">
        <v>0</v>
      </c>
      <c r="T3774" s="48">
        <v>0</v>
      </c>
      <c r="U3774" s="48">
        <v>28</v>
      </c>
      <c r="V3774" s="48">
        <v>247</v>
      </c>
      <c r="W3774" s="156">
        <v>36196</v>
      </c>
      <c r="X3774" s="156">
        <v>0</v>
      </c>
      <c r="Y3774" s="156">
        <v>36196</v>
      </c>
      <c r="Z3774" s="28">
        <v>1</v>
      </c>
      <c r="AA3774" s="28">
        <v>1</v>
      </c>
      <c r="AB3774" s="111">
        <v>50</v>
      </c>
      <c r="AC3774" s="28">
        <v>0.3</v>
      </c>
      <c r="AD3774" s="28">
        <v>9.3899999999999997E-2</v>
      </c>
      <c r="AE3774" s="139">
        <v>5</v>
      </c>
      <c r="AF3774" s="139">
        <v>1</v>
      </c>
      <c r="AG3774" s="93">
        <v>3</v>
      </c>
      <c r="AH3774" s="93">
        <v>3</v>
      </c>
    </row>
    <row r="3775" spans="1:34">
      <c r="A3775" s="81" t="s">
        <v>160</v>
      </c>
      <c r="B3775" s="14" t="s">
        <v>75</v>
      </c>
      <c r="C3775" s="14" t="s">
        <v>62</v>
      </c>
      <c r="D3775" s="14">
        <v>2017</v>
      </c>
      <c r="E3775" s="14">
        <v>2017</v>
      </c>
      <c r="F3775" s="14" t="s">
        <v>102</v>
      </c>
      <c r="G3775" s="93">
        <v>380</v>
      </c>
      <c r="H3775" s="93">
        <v>2754</v>
      </c>
      <c r="I3775" s="93">
        <v>0</v>
      </c>
      <c r="J3775" s="93">
        <v>4</v>
      </c>
      <c r="K3775" s="93">
        <v>380</v>
      </c>
      <c r="L3775" s="93">
        <v>2758</v>
      </c>
      <c r="M3775" s="48">
        <v>3138</v>
      </c>
      <c r="N3775" s="48">
        <v>6553</v>
      </c>
      <c r="O3775" s="48">
        <v>1007</v>
      </c>
      <c r="P3775" s="48">
        <v>5532</v>
      </c>
      <c r="Q3775" s="48">
        <v>6539</v>
      </c>
      <c r="R3775" s="48">
        <v>1</v>
      </c>
      <c r="S3775" s="48">
        <v>13</v>
      </c>
      <c r="T3775" s="48">
        <v>14</v>
      </c>
      <c r="U3775" s="48">
        <v>1008</v>
      </c>
      <c r="V3775" s="48">
        <v>5545</v>
      </c>
      <c r="W3775" s="156">
        <v>865099</v>
      </c>
      <c r="X3775" s="156">
        <v>1190</v>
      </c>
      <c r="Y3775" s="156">
        <v>866289</v>
      </c>
      <c r="Z3775" s="28">
        <v>0.99038461538461542</v>
      </c>
      <c r="AA3775" s="28">
        <v>0.8214285714285714</v>
      </c>
      <c r="AB3775" s="111">
        <v>50</v>
      </c>
      <c r="AC3775" s="28">
        <v>0.3</v>
      </c>
      <c r="AD3775" s="28">
        <v>9.3899999999999997E-2</v>
      </c>
      <c r="AE3775" s="139">
        <v>218</v>
      </c>
      <c r="AF3775" s="139">
        <v>75</v>
      </c>
      <c r="AG3775" s="93">
        <v>158</v>
      </c>
      <c r="AH3775" s="93">
        <v>287</v>
      </c>
    </row>
    <row r="3776" spans="1:34">
      <c r="A3776" s="81" t="s">
        <v>161</v>
      </c>
      <c r="B3776" s="14" t="s">
        <v>74</v>
      </c>
      <c r="C3776" s="14" t="s">
        <v>62</v>
      </c>
      <c r="D3776" s="14">
        <v>2017</v>
      </c>
      <c r="E3776" s="14">
        <v>2017</v>
      </c>
      <c r="F3776" s="14" t="s">
        <v>102</v>
      </c>
      <c r="G3776" s="93">
        <v>2421</v>
      </c>
      <c r="H3776" s="93">
        <v>18526</v>
      </c>
      <c r="I3776" s="93">
        <v>7</v>
      </c>
      <c r="J3776" s="93">
        <v>106</v>
      </c>
      <c r="K3776" s="93">
        <v>2428</v>
      </c>
      <c r="L3776" s="93">
        <v>18632</v>
      </c>
      <c r="M3776" s="48">
        <v>21060</v>
      </c>
      <c r="N3776" s="48">
        <v>39724</v>
      </c>
      <c r="O3776" s="48">
        <v>5810</v>
      </c>
      <c r="P3776" s="48">
        <v>33636</v>
      </c>
      <c r="Q3776" s="48">
        <v>39446</v>
      </c>
      <c r="R3776" s="48">
        <v>27</v>
      </c>
      <c r="S3776" s="48">
        <v>251</v>
      </c>
      <c r="T3776" s="48">
        <v>278</v>
      </c>
      <c r="U3776" s="48">
        <v>5837</v>
      </c>
      <c r="V3776" s="48">
        <v>33887</v>
      </c>
      <c r="W3776" s="156">
        <v>5472959</v>
      </c>
      <c r="X3776" s="156">
        <v>29320</v>
      </c>
      <c r="Y3776" s="156">
        <v>5502279</v>
      </c>
      <c r="Z3776" s="28">
        <v>0.97901049475262369</v>
      </c>
      <c r="AA3776" s="28">
        <v>0.98351648351648346</v>
      </c>
      <c r="AB3776" s="111">
        <v>7</v>
      </c>
      <c r="AC3776" s="28">
        <v>0.57099999999999995</v>
      </c>
      <c r="AD3776" s="28">
        <v>6.4999999999999997E-3</v>
      </c>
      <c r="AE3776" s="139">
        <v>1310</v>
      </c>
      <c r="AF3776" s="139">
        <v>342</v>
      </c>
      <c r="AG3776" s="93">
        <v>1981</v>
      </c>
      <c r="AH3776" s="93">
        <v>3999</v>
      </c>
    </row>
    <row r="3777" spans="1:34">
      <c r="A3777" s="81" t="s">
        <v>162</v>
      </c>
      <c r="B3777" s="14" t="s">
        <v>74</v>
      </c>
      <c r="C3777" s="14" t="s">
        <v>62</v>
      </c>
      <c r="D3777" s="14">
        <v>2017</v>
      </c>
      <c r="E3777" s="14">
        <v>2017</v>
      </c>
      <c r="F3777" s="14" t="s">
        <v>102</v>
      </c>
      <c r="G3777" s="93">
        <v>1345</v>
      </c>
      <c r="H3777" s="93">
        <v>15898</v>
      </c>
      <c r="I3777" s="93">
        <v>13</v>
      </c>
      <c r="J3777" s="93">
        <v>119</v>
      </c>
      <c r="K3777" s="93">
        <v>1358</v>
      </c>
      <c r="L3777" s="93">
        <v>16017</v>
      </c>
      <c r="M3777" s="48">
        <v>17375</v>
      </c>
      <c r="N3777" s="48">
        <v>30719</v>
      </c>
      <c r="O3777" s="48">
        <v>3289</v>
      </c>
      <c r="P3777" s="48">
        <v>27071</v>
      </c>
      <c r="Q3777" s="48">
        <v>30360</v>
      </c>
      <c r="R3777" s="48">
        <v>48</v>
      </c>
      <c r="S3777" s="48">
        <v>311</v>
      </c>
      <c r="T3777" s="48">
        <v>359</v>
      </c>
      <c r="U3777" s="48">
        <v>3337</v>
      </c>
      <c r="V3777" s="48">
        <v>27382</v>
      </c>
      <c r="W3777" s="156">
        <v>4042382</v>
      </c>
      <c r="X3777" s="156">
        <v>32346</v>
      </c>
      <c r="Y3777" s="156">
        <v>4074728</v>
      </c>
      <c r="Z3777" s="28">
        <v>0.98473282442748089</v>
      </c>
      <c r="AA3777" s="28">
        <v>0.89444444444444449</v>
      </c>
      <c r="AB3777" s="111">
        <v>50</v>
      </c>
      <c r="AC3777" s="28">
        <v>0.3</v>
      </c>
      <c r="AD3777" s="28">
        <v>9.3899999999999997E-2</v>
      </c>
      <c r="AE3777" s="139">
        <v>876</v>
      </c>
      <c r="AF3777" s="139">
        <v>316</v>
      </c>
      <c r="AG3777" s="93">
        <v>2761</v>
      </c>
      <c r="AH3777" s="93">
        <v>5862</v>
      </c>
    </row>
    <row r="3778" spans="1:34">
      <c r="A3778" s="81" t="s">
        <v>163</v>
      </c>
      <c r="B3778" s="14" t="s">
        <v>75</v>
      </c>
      <c r="C3778" s="14" t="s">
        <v>62</v>
      </c>
      <c r="D3778" s="14">
        <v>2017</v>
      </c>
      <c r="E3778" s="14">
        <v>2017</v>
      </c>
      <c r="F3778" s="14" t="s">
        <v>102</v>
      </c>
      <c r="G3778" s="93">
        <v>5257</v>
      </c>
      <c r="H3778" s="93">
        <v>34450</v>
      </c>
      <c r="I3778" s="93">
        <v>9</v>
      </c>
      <c r="J3778" s="93">
        <v>82</v>
      </c>
      <c r="K3778" s="93">
        <v>5266</v>
      </c>
      <c r="L3778" s="93">
        <v>34532</v>
      </c>
      <c r="M3778" s="48">
        <v>39798</v>
      </c>
      <c r="N3778" s="48">
        <v>83375</v>
      </c>
      <c r="O3778" s="48">
        <v>13702</v>
      </c>
      <c r="P3778" s="48">
        <v>69394</v>
      </c>
      <c r="Q3778" s="48">
        <v>83096</v>
      </c>
      <c r="R3778" s="48">
        <v>37</v>
      </c>
      <c r="S3778" s="48">
        <v>242</v>
      </c>
      <c r="T3778" s="48">
        <v>279</v>
      </c>
      <c r="U3778" s="48">
        <v>13739</v>
      </c>
      <c r="V3778" s="48">
        <v>69636</v>
      </c>
      <c r="W3778" s="156">
        <v>11121430</v>
      </c>
      <c r="X3778" s="156">
        <v>27096</v>
      </c>
      <c r="Y3778" s="156">
        <v>11148526</v>
      </c>
      <c r="Z3778" s="28">
        <v>0.96557759626604434</v>
      </c>
      <c r="AA3778" s="28">
        <v>0.94781144781144777</v>
      </c>
      <c r="AB3778" s="111">
        <v>7</v>
      </c>
      <c r="AC3778" s="28">
        <v>0.71399999999999997</v>
      </c>
      <c r="AD3778" s="28">
        <v>5.0500000000000003E-2</v>
      </c>
      <c r="AE3778" s="139">
        <v>2586</v>
      </c>
      <c r="AF3778" s="139">
        <v>528</v>
      </c>
      <c r="AG3778" s="93">
        <v>4593</v>
      </c>
      <c r="AH3778" s="93">
        <v>10079</v>
      </c>
    </row>
    <row r="3779" spans="1:34">
      <c r="A3779" s="81" t="s">
        <v>164</v>
      </c>
      <c r="B3779" s="14" t="s">
        <v>75</v>
      </c>
      <c r="C3779" s="14" t="s">
        <v>62</v>
      </c>
      <c r="D3779" s="14">
        <v>2017</v>
      </c>
      <c r="E3779" s="14">
        <v>2017</v>
      </c>
      <c r="F3779" s="14" t="s">
        <v>102</v>
      </c>
      <c r="G3779" s="93">
        <v>706</v>
      </c>
      <c r="H3779" s="93">
        <v>4921</v>
      </c>
      <c r="I3779" s="93">
        <v>5</v>
      </c>
      <c r="J3779" s="93">
        <v>28</v>
      </c>
      <c r="K3779" s="93">
        <v>711</v>
      </c>
      <c r="L3779" s="93">
        <v>4949</v>
      </c>
      <c r="M3779" s="48">
        <v>5660</v>
      </c>
      <c r="N3779" s="48">
        <v>12998</v>
      </c>
      <c r="O3779" s="48">
        <v>1983</v>
      </c>
      <c r="P3779" s="48">
        <v>10921</v>
      </c>
      <c r="Q3779" s="48">
        <v>12904</v>
      </c>
      <c r="R3779" s="48">
        <v>16</v>
      </c>
      <c r="S3779" s="48">
        <v>78</v>
      </c>
      <c r="T3779" s="48">
        <v>94</v>
      </c>
      <c r="U3779" s="48">
        <v>1999</v>
      </c>
      <c r="V3779" s="48">
        <v>10999</v>
      </c>
      <c r="W3779" s="156">
        <v>1696090</v>
      </c>
      <c r="X3779" s="156">
        <v>9267</v>
      </c>
      <c r="Y3779" s="156">
        <v>1705357</v>
      </c>
      <c r="Z3779" s="28">
        <v>0.99555555555555553</v>
      </c>
      <c r="AA3779" s="28">
        <v>0.95652173913043481</v>
      </c>
      <c r="AB3779" s="111">
        <v>50</v>
      </c>
      <c r="AC3779" s="28">
        <v>0.3</v>
      </c>
      <c r="AD3779" s="28">
        <v>9.3899999999999997E-2</v>
      </c>
      <c r="AE3779" s="139">
        <v>423</v>
      </c>
      <c r="AF3779" s="139">
        <v>100</v>
      </c>
      <c r="AG3779" s="93">
        <v>598</v>
      </c>
      <c r="AH3779" s="93">
        <v>1372</v>
      </c>
    </row>
    <row r="3780" spans="1:34">
      <c r="A3780" s="81" t="s">
        <v>165</v>
      </c>
      <c r="B3780" s="14" t="s">
        <v>75</v>
      </c>
      <c r="C3780" s="14" t="s">
        <v>62</v>
      </c>
      <c r="D3780" s="14">
        <v>2017</v>
      </c>
      <c r="E3780" s="14">
        <v>2017</v>
      </c>
      <c r="F3780" s="14" t="s">
        <v>102</v>
      </c>
      <c r="G3780" s="93">
        <v>464</v>
      </c>
      <c r="H3780" s="93">
        <v>3837</v>
      </c>
      <c r="I3780" s="93">
        <v>1</v>
      </c>
      <c r="J3780" s="93">
        <v>6</v>
      </c>
      <c r="K3780" s="93">
        <v>465</v>
      </c>
      <c r="L3780" s="93">
        <v>3843</v>
      </c>
      <c r="M3780" s="48">
        <v>4308</v>
      </c>
      <c r="N3780" s="48">
        <v>9341</v>
      </c>
      <c r="O3780" s="48">
        <v>1230</v>
      </c>
      <c r="P3780" s="48">
        <v>8093</v>
      </c>
      <c r="Q3780" s="48">
        <v>9323</v>
      </c>
      <c r="R3780" s="48">
        <v>1</v>
      </c>
      <c r="S3780" s="48">
        <v>17</v>
      </c>
      <c r="T3780" s="48">
        <v>18</v>
      </c>
      <c r="U3780" s="48">
        <v>1231</v>
      </c>
      <c r="V3780" s="48">
        <v>8110</v>
      </c>
      <c r="W3780" s="156">
        <v>1188023</v>
      </c>
      <c r="X3780" s="156">
        <v>2671</v>
      </c>
      <c r="Y3780" s="156">
        <v>1190694</v>
      </c>
      <c r="Z3780" s="28">
        <v>0.96</v>
      </c>
      <c r="AA3780" s="28">
        <v>0.96153846153846156</v>
      </c>
      <c r="AB3780" s="111">
        <v>50</v>
      </c>
      <c r="AC3780" s="28">
        <v>0.3</v>
      </c>
      <c r="AD3780" s="28">
        <v>9.3899999999999997E-2</v>
      </c>
      <c r="AE3780" s="139">
        <v>340</v>
      </c>
      <c r="AF3780" s="139">
        <v>45</v>
      </c>
      <c r="AG3780" s="93">
        <v>395</v>
      </c>
      <c r="AH3780" s="93">
        <v>897</v>
      </c>
    </row>
    <row r="3781" spans="1:34">
      <c r="A3781" s="81" t="s">
        <v>166</v>
      </c>
      <c r="B3781" s="14" t="s">
        <v>75</v>
      </c>
      <c r="C3781" s="14" t="s">
        <v>62</v>
      </c>
      <c r="D3781" s="14">
        <v>2017</v>
      </c>
      <c r="E3781" s="14">
        <v>2017</v>
      </c>
      <c r="F3781" s="14" t="s">
        <v>102</v>
      </c>
      <c r="G3781" s="93">
        <v>53</v>
      </c>
      <c r="H3781" s="93">
        <v>926</v>
      </c>
      <c r="I3781" s="93">
        <v>0</v>
      </c>
      <c r="J3781" s="93">
        <v>0</v>
      </c>
      <c r="K3781" s="93">
        <v>53</v>
      </c>
      <c r="L3781" s="93">
        <v>926</v>
      </c>
      <c r="M3781" s="48">
        <v>979</v>
      </c>
      <c r="N3781" s="48">
        <v>1742</v>
      </c>
      <c r="O3781" s="48">
        <v>123</v>
      </c>
      <c r="P3781" s="48">
        <v>1618</v>
      </c>
      <c r="Q3781" s="48">
        <v>1741</v>
      </c>
      <c r="R3781" s="48">
        <v>0</v>
      </c>
      <c r="S3781" s="48">
        <v>1</v>
      </c>
      <c r="T3781" s="48">
        <v>1</v>
      </c>
      <c r="U3781" s="48">
        <v>123</v>
      </c>
      <c r="V3781" s="48">
        <v>1619</v>
      </c>
      <c r="W3781" s="156">
        <v>245017</v>
      </c>
      <c r="X3781" s="156">
        <v>53</v>
      </c>
      <c r="Y3781" s="156">
        <v>245070</v>
      </c>
      <c r="Z3781" s="28">
        <v>0.92727272727272725</v>
      </c>
      <c r="AA3781" s="28">
        <v>0.65116279069767447</v>
      </c>
      <c r="AB3781" s="111">
        <v>50</v>
      </c>
      <c r="AC3781" s="28">
        <v>0.3</v>
      </c>
      <c r="AD3781" s="28">
        <v>9.3899999999999997E-2</v>
      </c>
      <c r="AE3781" s="139">
        <v>65</v>
      </c>
      <c r="AF3781" s="139">
        <v>3</v>
      </c>
      <c r="AG3781" s="93">
        <v>26</v>
      </c>
      <c r="AH3781" s="93">
        <v>41</v>
      </c>
    </row>
    <row r="3782" spans="1:34">
      <c r="A3782" s="81" t="s">
        <v>167</v>
      </c>
      <c r="B3782" s="14" t="s">
        <v>74</v>
      </c>
      <c r="C3782" s="14" t="s">
        <v>62</v>
      </c>
      <c r="D3782" s="14">
        <v>2017</v>
      </c>
      <c r="E3782" s="14">
        <v>2017</v>
      </c>
      <c r="F3782" s="14" t="s">
        <v>102</v>
      </c>
      <c r="G3782" s="93">
        <v>7398</v>
      </c>
      <c r="H3782" s="93">
        <v>43672</v>
      </c>
      <c r="I3782" s="93">
        <v>21</v>
      </c>
      <c r="J3782" s="93">
        <v>429</v>
      </c>
      <c r="K3782" s="93">
        <v>7419</v>
      </c>
      <c r="L3782" s="93">
        <v>44101</v>
      </c>
      <c r="M3782" s="48">
        <v>51520</v>
      </c>
      <c r="N3782" s="48">
        <v>120321</v>
      </c>
      <c r="O3782" s="48">
        <v>20303</v>
      </c>
      <c r="P3782" s="48">
        <v>98830</v>
      </c>
      <c r="Q3782" s="48">
        <v>119133</v>
      </c>
      <c r="R3782" s="48">
        <v>74</v>
      </c>
      <c r="S3782" s="48">
        <v>1114</v>
      </c>
      <c r="T3782" s="48">
        <v>1188</v>
      </c>
      <c r="U3782" s="48">
        <v>20377</v>
      </c>
      <c r="V3782" s="48">
        <v>99944</v>
      </c>
      <c r="W3782" s="156">
        <v>16035963</v>
      </c>
      <c r="X3782" s="156">
        <v>135153</v>
      </c>
      <c r="Y3782" s="156">
        <v>16171116</v>
      </c>
      <c r="Z3782" s="28">
        <v>0.98872445384073293</v>
      </c>
      <c r="AA3782" s="28">
        <v>0.92735703245749612</v>
      </c>
      <c r="AB3782" s="111">
        <v>11</v>
      </c>
      <c r="AC3782" s="28">
        <v>0.36399999999999999</v>
      </c>
      <c r="AD3782" s="28">
        <v>4.2900000000000001E-2</v>
      </c>
      <c r="AE3782" s="139">
        <v>1965</v>
      </c>
      <c r="AF3782" s="139">
        <v>267</v>
      </c>
      <c r="AG3782" s="93">
        <v>7700</v>
      </c>
      <c r="AH3782" s="93">
        <v>18382</v>
      </c>
    </row>
    <row r="3783" spans="1:34">
      <c r="A3783" s="81" t="s">
        <v>168</v>
      </c>
      <c r="B3783" s="14" t="s">
        <v>75</v>
      </c>
      <c r="C3783" s="14" t="s">
        <v>62</v>
      </c>
      <c r="D3783" s="14">
        <v>2017</v>
      </c>
      <c r="E3783" s="14">
        <v>2017</v>
      </c>
      <c r="F3783" s="14" t="s">
        <v>102</v>
      </c>
      <c r="G3783" s="93">
        <v>277</v>
      </c>
      <c r="H3783" s="93">
        <v>2630</v>
      </c>
      <c r="I3783" s="93">
        <v>0</v>
      </c>
      <c r="J3783" s="93">
        <v>2</v>
      </c>
      <c r="K3783" s="93">
        <v>277</v>
      </c>
      <c r="L3783" s="93">
        <v>2632</v>
      </c>
      <c r="M3783" s="48">
        <v>2909</v>
      </c>
      <c r="N3783" s="48">
        <v>5112</v>
      </c>
      <c r="O3783" s="48">
        <v>714</v>
      </c>
      <c r="P3783" s="48">
        <v>4392</v>
      </c>
      <c r="Q3783" s="48">
        <v>5106</v>
      </c>
      <c r="R3783" s="48">
        <v>2</v>
      </c>
      <c r="S3783" s="48">
        <v>4</v>
      </c>
      <c r="T3783" s="48">
        <v>6</v>
      </c>
      <c r="U3783" s="48">
        <v>716</v>
      </c>
      <c r="V3783" s="48">
        <v>4396</v>
      </c>
      <c r="W3783" s="156">
        <v>669096</v>
      </c>
      <c r="X3783" s="156">
        <v>520</v>
      </c>
      <c r="Y3783" s="156">
        <v>669616</v>
      </c>
      <c r="Z3783" s="28">
        <v>0.96875</v>
      </c>
      <c r="AA3783" s="28">
        <v>0.94505494505494503</v>
      </c>
      <c r="AB3783" s="111">
        <v>50</v>
      </c>
      <c r="AC3783" s="28">
        <v>0.3</v>
      </c>
      <c r="AD3783" s="28">
        <v>9.3899999999999997E-2</v>
      </c>
      <c r="AE3783" s="139">
        <v>197</v>
      </c>
      <c r="AF3783" s="139">
        <v>26</v>
      </c>
      <c r="AG3783" s="93">
        <v>86</v>
      </c>
      <c r="AH3783" s="93">
        <v>144</v>
      </c>
    </row>
    <row r="3784" spans="1:34">
      <c r="A3784" s="81" t="s">
        <v>169</v>
      </c>
      <c r="B3784" s="14" t="s">
        <v>74</v>
      </c>
      <c r="C3784" s="14" t="s">
        <v>62</v>
      </c>
      <c r="D3784" s="14">
        <v>2017</v>
      </c>
      <c r="E3784" s="14">
        <v>2017</v>
      </c>
      <c r="F3784" s="14" t="s">
        <v>102</v>
      </c>
      <c r="G3784" s="93">
        <v>2763</v>
      </c>
      <c r="H3784" s="93">
        <v>32548</v>
      </c>
      <c r="I3784" s="93">
        <v>8</v>
      </c>
      <c r="J3784" s="93">
        <v>331</v>
      </c>
      <c r="K3784" s="93">
        <v>2771</v>
      </c>
      <c r="L3784" s="93">
        <v>32879</v>
      </c>
      <c r="M3784" s="48">
        <v>35650</v>
      </c>
      <c r="N3784" s="48">
        <v>71562</v>
      </c>
      <c r="O3784" s="48">
        <v>7084</v>
      </c>
      <c r="P3784" s="48">
        <v>63778</v>
      </c>
      <c r="Q3784" s="48">
        <v>70862</v>
      </c>
      <c r="R3784" s="48">
        <v>29</v>
      </c>
      <c r="S3784" s="48">
        <v>671</v>
      </c>
      <c r="T3784" s="48">
        <v>700</v>
      </c>
      <c r="U3784" s="48">
        <v>7113</v>
      </c>
      <c r="V3784" s="48">
        <v>64449</v>
      </c>
      <c r="W3784" s="156">
        <v>9461473</v>
      </c>
      <c r="X3784" s="156">
        <v>122887</v>
      </c>
      <c r="Y3784" s="156">
        <v>9584360</v>
      </c>
      <c r="Z3784" s="28">
        <v>0.98910310142497904</v>
      </c>
      <c r="AA3784" s="28">
        <v>0.96825396825396826</v>
      </c>
      <c r="AB3784" s="111">
        <v>11</v>
      </c>
      <c r="AC3784" s="28">
        <v>0.182</v>
      </c>
      <c r="AD3784" s="28">
        <v>6.0499999999999998E-2</v>
      </c>
      <c r="AE3784" s="139">
        <v>2342</v>
      </c>
      <c r="AF3784" s="139">
        <v>404</v>
      </c>
      <c r="AG3784" s="93">
        <v>6269</v>
      </c>
      <c r="AH3784" s="93">
        <v>14542</v>
      </c>
    </row>
    <row r="3785" spans="1:34">
      <c r="A3785" s="81" t="s">
        <v>170</v>
      </c>
      <c r="B3785" s="14" t="s">
        <v>74</v>
      </c>
      <c r="C3785" s="14" t="s">
        <v>62</v>
      </c>
      <c r="D3785" s="14">
        <v>2017</v>
      </c>
      <c r="E3785" s="14">
        <v>2017</v>
      </c>
      <c r="F3785" s="14" t="s">
        <v>102</v>
      </c>
      <c r="G3785" s="93">
        <v>824</v>
      </c>
      <c r="H3785" s="93">
        <v>9094</v>
      </c>
      <c r="I3785" s="93">
        <v>17</v>
      </c>
      <c r="J3785" s="93">
        <v>108</v>
      </c>
      <c r="K3785" s="93">
        <v>841</v>
      </c>
      <c r="L3785" s="93">
        <v>9202</v>
      </c>
      <c r="M3785" s="48">
        <v>10043</v>
      </c>
      <c r="N3785" s="48">
        <v>19513</v>
      </c>
      <c r="O3785" s="48">
        <v>2147</v>
      </c>
      <c r="P3785" s="48">
        <v>17017</v>
      </c>
      <c r="Q3785" s="48">
        <v>19164</v>
      </c>
      <c r="R3785" s="48">
        <v>67</v>
      </c>
      <c r="S3785" s="48">
        <v>282</v>
      </c>
      <c r="T3785" s="48">
        <v>349</v>
      </c>
      <c r="U3785" s="48">
        <v>2214</v>
      </c>
      <c r="V3785" s="48">
        <v>17299</v>
      </c>
      <c r="W3785" s="156">
        <v>2587489</v>
      </c>
      <c r="X3785" s="156">
        <v>40287</v>
      </c>
      <c r="Y3785" s="156">
        <v>2627776</v>
      </c>
      <c r="Z3785" s="28">
        <v>0.94324324324324327</v>
      </c>
      <c r="AA3785" s="28">
        <v>0.9285714285714286</v>
      </c>
      <c r="AB3785" s="111">
        <v>50</v>
      </c>
      <c r="AC3785" s="28">
        <v>0.3</v>
      </c>
      <c r="AD3785" s="28">
        <v>9.3899999999999997E-2</v>
      </c>
      <c r="AE3785" s="139">
        <v>633</v>
      </c>
      <c r="AF3785" s="139">
        <v>37</v>
      </c>
      <c r="AG3785" s="93">
        <v>892</v>
      </c>
      <c r="AH3785" s="93">
        <v>1808</v>
      </c>
    </row>
    <row r="3786" spans="1:34">
      <c r="A3786" s="81" t="s">
        <v>171</v>
      </c>
      <c r="B3786" s="14" t="s">
        <v>75</v>
      </c>
      <c r="C3786" s="14" t="s">
        <v>62</v>
      </c>
      <c r="D3786" s="14">
        <v>2017</v>
      </c>
      <c r="E3786" s="14">
        <v>2017</v>
      </c>
      <c r="F3786" s="14" t="s">
        <v>102</v>
      </c>
      <c r="G3786" s="93">
        <v>768</v>
      </c>
      <c r="H3786" s="93">
        <v>5163</v>
      </c>
      <c r="I3786" s="93">
        <v>2</v>
      </c>
      <c r="J3786" s="93">
        <v>14</v>
      </c>
      <c r="K3786" s="93">
        <v>770</v>
      </c>
      <c r="L3786" s="93">
        <v>5177</v>
      </c>
      <c r="M3786" s="48">
        <v>5947</v>
      </c>
      <c r="N3786" s="48">
        <v>12829</v>
      </c>
      <c r="O3786" s="48">
        <v>2061</v>
      </c>
      <c r="P3786" s="48">
        <v>10718</v>
      </c>
      <c r="Q3786" s="48">
        <v>12779</v>
      </c>
      <c r="R3786" s="48">
        <v>7</v>
      </c>
      <c r="S3786" s="48">
        <v>43</v>
      </c>
      <c r="T3786" s="48">
        <v>50</v>
      </c>
      <c r="U3786" s="48">
        <v>2068</v>
      </c>
      <c r="V3786" s="48">
        <v>10761</v>
      </c>
      <c r="W3786" s="156">
        <v>1717644</v>
      </c>
      <c r="X3786" s="156">
        <v>6403</v>
      </c>
      <c r="Y3786" s="156">
        <v>1724047</v>
      </c>
      <c r="Z3786" s="28">
        <v>0.98913043478260865</v>
      </c>
      <c r="AA3786" s="28">
        <v>0.97297297297297303</v>
      </c>
      <c r="AB3786" s="111">
        <v>50</v>
      </c>
      <c r="AC3786" s="28">
        <v>0.3</v>
      </c>
      <c r="AD3786" s="28">
        <v>9.3899999999999997E-2</v>
      </c>
      <c r="AE3786" s="139">
        <v>408</v>
      </c>
      <c r="AF3786" s="139">
        <v>48</v>
      </c>
      <c r="AG3786" s="93">
        <v>450</v>
      </c>
      <c r="AH3786" s="93">
        <v>934</v>
      </c>
    </row>
    <row r="3787" spans="1:34">
      <c r="A3787" s="51" t="s">
        <v>172</v>
      </c>
      <c r="B3787" s="14" t="s">
        <v>66</v>
      </c>
      <c r="C3787" s="14" t="s">
        <v>63</v>
      </c>
      <c r="D3787" s="14">
        <v>2017</v>
      </c>
      <c r="E3787" s="14">
        <v>2017</v>
      </c>
      <c r="F3787" s="14" t="s">
        <v>102</v>
      </c>
      <c r="G3787" s="93">
        <v>247856</v>
      </c>
      <c r="H3787" s="93">
        <v>1728181</v>
      </c>
      <c r="I3787" s="93">
        <v>2142</v>
      </c>
      <c r="J3787" s="93">
        <v>17391</v>
      </c>
      <c r="K3787" s="93">
        <v>249998</v>
      </c>
      <c r="L3787" s="93">
        <v>1745572</v>
      </c>
      <c r="M3787" s="48">
        <v>1995570</v>
      </c>
      <c r="N3787" s="48">
        <v>4122598</v>
      </c>
      <c r="O3787" s="48">
        <v>635997</v>
      </c>
      <c r="P3787" s="48">
        <v>3441027</v>
      </c>
      <c r="Q3787" s="48">
        <v>4077024</v>
      </c>
      <c r="R3787" s="48">
        <v>7058</v>
      </c>
      <c r="S3787" s="48">
        <v>38516</v>
      </c>
      <c r="T3787" s="48">
        <v>45574</v>
      </c>
      <c r="U3787" s="48">
        <v>643055</v>
      </c>
      <c r="V3787" s="48">
        <v>3479543</v>
      </c>
      <c r="W3787" s="156">
        <v>558534987</v>
      </c>
      <c r="X3787" s="156">
        <v>5283329</v>
      </c>
      <c r="Y3787" s="156">
        <v>563818316</v>
      </c>
      <c r="Z3787" s="28">
        <v>0.98703568328231372</v>
      </c>
      <c r="AA3787" s="28">
        <v>0.94105784743028342</v>
      </c>
      <c r="AB3787" s="111">
        <v>659</v>
      </c>
      <c r="AC3787" s="28">
        <v>0.39</v>
      </c>
      <c r="AD3787" s="28">
        <v>6.8599999999999994E-2</v>
      </c>
      <c r="AE3787" s="139">
        <v>138201</v>
      </c>
      <c r="AF3787" s="139">
        <v>34454</v>
      </c>
      <c r="AG3787" s="93">
        <v>274208</v>
      </c>
      <c r="AH3787" s="93">
        <v>590144</v>
      </c>
    </row>
    <row r="3788" spans="1:34">
      <c r="A3788" s="51" t="s">
        <v>173</v>
      </c>
      <c r="B3788" s="14" t="s">
        <v>74</v>
      </c>
      <c r="C3788" s="14" t="s">
        <v>63</v>
      </c>
      <c r="D3788" s="14">
        <v>2017</v>
      </c>
      <c r="E3788" s="14">
        <v>2017</v>
      </c>
      <c r="F3788" s="14" t="s">
        <v>102</v>
      </c>
      <c r="G3788" s="93">
        <v>5427</v>
      </c>
      <c r="H3788" s="93">
        <v>50437</v>
      </c>
      <c r="I3788" s="93">
        <v>89</v>
      </c>
      <c r="J3788" s="93">
        <v>1191</v>
      </c>
      <c r="K3788" s="93">
        <v>5516</v>
      </c>
      <c r="L3788" s="93">
        <v>51628</v>
      </c>
      <c r="M3788" s="48">
        <v>57144</v>
      </c>
      <c r="N3788" s="48">
        <v>107958</v>
      </c>
      <c r="O3788" s="48">
        <v>12669</v>
      </c>
      <c r="P3788" s="48">
        <v>92283</v>
      </c>
      <c r="Q3788" s="48">
        <v>104952</v>
      </c>
      <c r="R3788" s="48">
        <v>308</v>
      </c>
      <c r="S3788" s="48">
        <v>2698</v>
      </c>
      <c r="T3788" s="48">
        <v>3006</v>
      </c>
      <c r="U3788" s="48">
        <v>12977</v>
      </c>
      <c r="V3788" s="48">
        <v>94981</v>
      </c>
      <c r="W3788" s="156">
        <v>14815887</v>
      </c>
      <c r="X3788" s="156">
        <v>339422</v>
      </c>
      <c r="Y3788" s="156">
        <v>15155309</v>
      </c>
      <c r="Z3788" s="28" t="s">
        <v>66</v>
      </c>
      <c r="AA3788" s="28" t="s">
        <v>66</v>
      </c>
      <c r="AB3788" s="111">
        <v>17</v>
      </c>
      <c r="AC3788" s="28">
        <v>0.47099999999999997</v>
      </c>
      <c r="AD3788" s="28">
        <v>3.8199999999999998E-2</v>
      </c>
      <c r="AE3788" s="139">
        <v>4820</v>
      </c>
      <c r="AF3788" s="139">
        <v>1381</v>
      </c>
      <c r="AG3788" s="93">
        <v>6816</v>
      </c>
      <c r="AH3788" s="93">
        <v>13293</v>
      </c>
    </row>
    <row r="3789" spans="1:34">
      <c r="A3789" s="51" t="s">
        <v>174</v>
      </c>
      <c r="B3789" s="14" t="s">
        <v>75</v>
      </c>
      <c r="C3789" s="14" t="s">
        <v>63</v>
      </c>
      <c r="D3789" s="14">
        <v>2017</v>
      </c>
      <c r="E3789" s="14">
        <v>2017</v>
      </c>
      <c r="F3789" s="14" t="s">
        <v>102</v>
      </c>
      <c r="G3789" s="93">
        <v>1</v>
      </c>
      <c r="H3789" s="93">
        <v>78</v>
      </c>
      <c r="I3789" s="93">
        <v>0</v>
      </c>
      <c r="J3789" s="93">
        <v>0</v>
      </c>
      <c r="K3789" s="93">
        <v>1</v>
      </c>
      <c r="L3789" s="93">
        <v>78</v>
      </c>
      <c r="M3789" s="48">
        <v>79</v>
      </c>
      <c r="N3789" s="48">
        <v>143</v>
      </c>
      <c r="O3789" s="48">
        <v>1</v>
      </c>
      <c r="P3789" s="48">
        <v>142</v>
      </c>
      <c r="Q3789" s="48">
        <v>143</v>
      </c>
      <c r="R3789" s="48">
        <v>0</v>
      </c>
      <c r="S3789" s="48">
        <v>0</v>
      </c>
      <c r="T3789" s="48">
        <v>0</v>
      </c>
      <c r="U3789" s="48">
        <v>1</v>
      </c>
      <c r="V3789" s="48">
        <v>142</v>
      </c>
      <c r="W3789" s="156">
        <v>17624</v>
      </c>
      <c r="X3789" s="156">
        <v>0</v>
      </c>
      <c r="Y3789" s="156">
        <v>17624</v>
      </c>
      <c r="Z3789" s="28">
        <v>1</v>
      </c>
      <c r="AA3789" s="28">
        <v>1</v>
      </c>
      <c r="AB3789" s="111">
        <v>62</v>
      </c>
      <c r="AC3789" s="28">
        <v>0.32300000000000001</v>
      </c>
      <c r="AD3789" s="28">
        <v>8.0199999999999994E-2</v>
      </c>
      <c r="AE3789" s="139">
        <v>2</v>
      </c>
      <c r="AF3789" s="139">
        <v>1</v>
      </c>
      <c r="AG3789" s="93">
        <v>2</v>
      </c>
      <c r="AH3789" s="93">
        <v>2</v>
      </c>
    </row>
    <row r="3790" spans="1:34">
      <c r="A3790" s="51" t="s">
        <v>175</v>
      </c>
      <c r="B3790" s="14" t="s">
        <v>75</v>
      </c>
      <c r="C3790" s="14" t="s">
        <v>63</v>
      </c>
      <c r="D3790" s="14">
        <v>2017</v>
      </c>
      <c r="E3790" s="14">
        <v>2017</v>
      </c>
      <c r="F3790" s="14" t="s">
        <v>102</v>
      </c>
      <c r="G3790" s="93">
        <v>121</v>
      </c>
      <c r="H3790" s="93">
        <v>1545</v>
      </c>
      <c r="I3790" s="93">
        <v>0</v>
      </c>
      <c r="J3790" s="93">
        <v>1</v>
      </c>
      <c r="K3790" s="93">
        <v>121</v>
      </c>
      <c r="L3790" s="93">
        <v>1546</v>
      </c>
      <c r="M3790" s="48">
        <v>1667</v>
      </c>
      <c r="N3790" s="48">
        <v>3047</v>
      </c>
      <c r="O3790" s="48">
        <v>309</v>
      </c>
      <c r="P3790" s="48">
        <v>2735</v>
      </c>
      <c r="Q3790" s="48">
        <v>3044</v>
      </c>
      <c r="R3790" s="48">
        <v>0</v>
      </c>
      <c r="S3790" s="48">
        <v>3</v>
      </c>
      <c r="T3790" s="48">
        <v>3</v>
      </c>
      <c r="U3790" s="48">
        <v>309</v>
      </c>
      <c r="V3790" s="48">
        <v>2738</v>
      </c>
      <c r="W3790" s="156">
        <v>399841</v>
      </c>
      <c r="X3790" s="156">
        <v>16</v>
      </c>
      <c r="Y3790" s="156">
        <v>399857</v>
      </c>
      <c r="Z3790" s="28">
        <v>0.97530864197530864</v>
      </c>
      <c r="AA3790" s="28">
        <v>0.96226415094339623</v>
      </c>
      <c r="AB3790" s="111">
        <v>62</v>
      </c>
      <c r="AC3790" s="28">
        <v>0.32300000000000001</v>
      </c>
      <c r="AD3790" s="28">
        <v>8.0199999999999994E-2</v>
      </c>
      <c r="AE3790" s="139">
        <v>109</v>
      </c>
      <c r="AF3790" s="139">
        <v>14</v>
      </c>
      <c r="AG3790" s="93">
        <v>40</v>
      </c>
      <c r="AH3790" s="93">
        <v>72</v>
      </c>
    </row>
    <row r="3791" spans="1:34">
      <c r="A3791" s="51" t="s">
        <v>176</v>
      </c>
      <c r="B3791" s="14" t="s">
        <v>75</v>
      </c>
      <c r="C3791" s="14" t="s">
        <v>63</v>
      </c>
      <c r="D3791" s="14">
        <v>2017</v>
      </c>
      <c r="E3791" s="14">
        <v>2017</v>
      </c>
      <c r="F3791" s="14" t="s">
        <v>102</v>
      </c>
      <c r="G3791" s="93">
        <v>1545</v>
      </c>
      <c r="H3791" s="93">
        <v>15175</v>
      </c>
      <c r="I3791" s="93">
        <v>3</v>
      </c>
      <c r="J3791" s="93">
        <v>36</v>
      </c>
      <c r="K3791" s="93">
        <v>1548</v>
      </c>
      <c r="L3791" s="93">
        <v>15211</v>
      </c>
      <c r="M3791" s="48">
        <v>16759</v>
      </c>
      <c r="N3791" s="48">
        <v>31054</v>
      </c>
      <c r="O3791" s="48">
        <v>3832</v>
      </c>
      <c r="P3791" s="48">
        <v>27138</v>
      </c>
      <c r="Q3791" s="48">
        <v>30970</v>
      </c>
      <c r="R3791" s="48">
        <v>8</v>
      </c>
      <c r="S3791" s="48">
        <v>76</v>
      </c>
      <c r="T3791" s="48">
        <v>84</v>
      </c>
      <c r="U3791" s="48">
        <v>3840</v>
      </c>
      <c r="V3791" s="48">
        <v>27214</v>
      </c>
      <c r="W3791" s="156">
        <v>4251706</v>
      </c>
      <c r="X3791" s="156">
        <v>10585</v>
      </c>
      <c r="Y3791" s="156">
        <v>4262291</v>
      </c>
      <c r="Z3791" s="28">
        <v>0.92258883248730961</v>
      </c>
      <c r="AA3791" s="28">
        <v>0.95429616087751368</v>
      </c>
      <c r="AB3791" s="111">
        <v>62</v>
      </c>
      <c r="AC3791" s="28">
        <v>0.32300000000000001</v>
      </c>
      <c r="AD3791" s="28">
        <v>8.0199999999999994E-2</v>
      </c>
      <c r="AE3791" s="139">
        <v>1304</v>
      </c>
      <c r="AF3791" s="139">
        <v>439</v>
      </c>
      <c r="AG3791" s="93">
        <v>760</v>
      </c>
      <c r="AH3791" s="93">
        <v>1307</v>
      </c>
    </row>
    <row r="3792" spans="1:34">
      <c r="A3792" s="51" t="s">
        <v>177</v>
      </c>
      <c r="B3792" s="14" t="s">
        <v>75</v>
      </c>
      <c r="C3792" s="14" t="s">
        <v>63</v>
      </c>
      <c r="D3792" s="14">
        <v>2017</v>
      </c>
      <c r="E3792" s="14">
        <v>2017</v>
      </c>
      <c r="F3792" s="14" t="s">
        <v>102</v>
      </c>
      <c r="G3792" s="93">
        <v>196</v>
      </c>
      <c r="H3792" s="93">
        <v>2589</v>
      </c>
      <c r="I3792" s="93">
        <v>0</v>
      </c>
      <c r="J3792" s="93">
        <v>6</v>
      </c>
      <c r="K3792" s="93">
        <v>196</v>
      </c>
      <c r="L3792" s="93">
        <v>2595</v>
      </c>
      <c r="M3792" s="48">
        <v>2791</v>
      </c>
      <c r="N3792" s="48">
        <v>5034</v>
      </c>
      <c r="O3792" s="48">
        <v>519</v>
      </c>
      <c r="P3792" s="48">
        <v>4505</v>
      </c>
      <c r="Q3792" s="48">
        <v>5024</v>
      </c>
      <c r="R3792" s="48">
        <v>0</v>
      </c>
      <c r="S3792" s="48">
        <v>10</v>
      </c>
      <c r="T3792" s="48">
        <v>10</v>
      </c>
      <c r="U3792" s="48">
        <v>519</v>
      </c>
      <c r="V3792" s="48">
        <v>4515</v>
      </c>
      <c r="W3792" s="156">
        <v>668880</v>
      </c>
      <c r="X3792" s="156">
        <v>1308</v>
      </c>
      <c r="Y3792" s="156">
        <v>670188</v>
      </c>
      <c r="Z3792" s="28">
        <v>0.99248120300751874</v>
      </c>
      <c r="AA3792" s="28">
        <v>0.93103448275862066</v>
      </c>
      <c r="AB3792" s="111">
        <v>62</v>
      </c>
      <c r="AC3792" s="28">
        <v>0.32300000000000001</v>
      </c>
      <c r="AD3792" s="28">
        <v>8.0199999999999994E-2</v>
      </c>
      <c r="AE3792" s="139">
        <v>175</v>
      </c>
      <c r="AF3792" s="139">
        <v>31</v>
      </c>
      <c r="AG3792" s="93">
        <v>65</v>
      </c>
      <c r="AH3792" s="93">
        <v>121</v>
      </c>
    </row>
    <row r="3793" spans="1:34">
      <c r="A3793" s="51" t="s">
        <v>178</v>
      </c>
      <c r="B3793" s="14" t="s">
        <v>75</v>
      </c>
      <c r="C3793" s="14" t="s">
        <v>63</v>
      </c>
      <c r="D3793" s="14">
        <v>2017</v>
      </c>
      <c r="E3793" s="14">
        <v>2017</v>
      </c>
      <c r="F3793" s="14" t="s">
        <v>102</v>
      </c>
      <c r="G3793" s="93">
        <v>84</v>
      </c>
      <c r="H3793" s="93">
        <v>620</v>
      </c>
      <c r="I3793" s="93">
        <v>1</v>
      </c>
      <c r="J3793" s="93">
        <v>2</v>
      </c>
      <c r="K3793" s="93">
        <v>85</v>
      </c>
      <c r="L3793" s="93">
        <v>622</v>
      </c>
      <c r="M3793" s="48">
        <v>707</v>
      </c>
      <c r="N3793" s="48">
        <v>1627</v>
      </c>
      <c r="O3793" s="48">
        <v>205</v>
      </c>
      <c r="P3793" s="48">
        <v>1415</v>
      </c>
      <c r="Q3793" s="48">
        <v>1620</v>
      </c>
      <c r="R3793" s="48">
        <v>3</v>
      </c>
      <c r="S3793" s="48">
        <v>4</v>
      </c>
      <c r="T3793" s="48">
        <v>7</v>
      </c>
      <c r="U3793" s="48">
        <v>208</v>
      </c>
      <c r="V3793" s="48">
        <v>1419</v>
      </c>
      <c r="W3793" s="156">
        <v>202169</v>
      </c>
      <c r="X3793" s="156">
        <v>592</v>
      </c>
      <c r="Y3793" s="156">
        <v>202761</v>
      </c>
      <c r="Z3793" s="28">
        <v>0.93939393939393945</v>
      </c>
      <c r="AA3793" s="28">
        <v>0.96</v>
      </c>
      <c r="AB3793" s="111">
        <v>62</v>
      </c>
      <c r="AC3793" s="28">
        <v>0.32300000000000001</v>
      </c>
      <c r="AD3793" s="28">
        <v>8.0199999999999994E-2</v>
      </c>
      <c r="AE3793" s="139">
        <v>67</v>
      </c>
      <c r="AF3793" s="139">
        <v>5</v>
      </c>
      <c r="AG3793" s="93">
        <v>119</v>
      </c>
      <c r="AH3793" s="93">
        <v>273</v>
      </c>
    </row>
    <row r="3794" spans="1:34">
      <c r="A3794" s="51" t="s">
        <v>179</v>
      </c>
      <c r="B3794" s="14" t="s">
        <v>74</v>
      </c>
      <c r="C3794" s="14" t="s">
        <v>63</v>
      </c>
      <c r="D3794" s="14">
        <v>2017</v>
      </c>
      <c r="E3794" s="14">
        <v>2017</v>
      </c>
      <c r="F3794" s="14" t="s">
        <v>102</v>
      </c>
      <c r="G3794" s="93">
        <v>3827</v>
      </c>
      <c r="H3794" s="93">
        <v>27223</v>
      </c>
      <c r="I3794" s="93">
        <v>42</v>
      </c>
      <c r="J3794" s="93">
        <v>266</v>
      </c>
      <c r="K3794" s="93">
        <v>3869</v>
      </c>
      <c r="L3794" s="93">
        <v>27489</v>
      </c>
      <c r="M3794" s="48">
        <v>31358</v>
      </c>
      <c r="N3794" s="48">
        <v>62579</v>
      </c>
      <c r="O3794" s="48">
        <v>8988</v>
      </c>
      <c r="P3794" s="48">
        <v>52745</v>
      </c>
      <c r="Q3794" s="48">
        <v>61733</v>
      </c>
      <c r="R3794" s="48">
        <v>165</v>
      </c>
      <c r="S3794" s="48">
        <v>681</v>
      </c>
      <c r="T3794" s="48">
        <v>846</v>
      </c>
      <c r="U3794" s="48">
        <v>9153</v>
      </c>
      <c r="V3794" s="48">
        <v>53426</v>
      </c>
      <c r="W3794" s="156">
        <v>8751353</v>
      </c>
      <c r="X3794" s="156">
        <v>82877</v>
      </c>
      <c r="Y3794" s="156">
        <v>8834230</v>
      </c>
      <c r="Z3794" s="28">
        <v>0.96484736355226641</v>
      </c>
      <c r="AA3794" s="28">
        <v>0.99005964214711728</v>
      </c>
      <c r="AB3794" s="111">
        <v>12</v>
      </c>
      <c r="AC3794" s="28">
        <v>0.33300000000000002</v>
      </c>
      <c r="AD3794" s="28">
        <v>5.2699999999999997E-2</v>
      </c>
      <c r="AE3794" s="139">
        <v>2222</v>
      </c>
      <c r="AF3794" s="139">
        <v>592</v>
      </c>
      <c r="AG3794" s="93">
        <v>4414</v>
      </c>
      <c r="AH3794" s="93">
        <v>9027</v>
      </c>
    </row>
    <row r="3795" spans="1:34">
      <c r="A3795" s="51" t="s">
        <v>180</v>
      </c>
      <c r="B3795" s="14" t="s">
        <v>75</v>
      </c>
      <c r="C3795" s="14" t="s">
        <v>63</v>
      </c>
      <c r="D3795" s="14">
        <v>2017</v>
      </c>
      <c r="E3795" s="14">
        <v>2017</v>
      </c>
      <c r="F3795" s="14" t="s">
        <v>102</v>
      </c>
      <c r="G3795" s="93">
        <v>378</v>
      </c>
      <c r="H3795" s="93">
        <v>2187</v>
      </c>
      <c r="I3795" s="93">
        <v>0</v>
      </c>
      <c r="J3795" s="93">
        <v>1</v>
      </c>
      <c r="K3795" s="93">
        <v>378</v>
      </c>
      <c r="L3795" s="93">
        <v>2188</v>
      </c>
      <c r="M3795" s="48">
        <v>2566</v>
      </c>
      <c r="N3795" s="48">
        <v>5291</v>
      </c>
      <c r="O3795" s="48">
        <v>1090</v>
      </c>
      <c r="P3795" s="48">
        <v>4199</v>
      </c>
      <c r="Q3795" s="48">
        <v>5289</v>
      </c>
      <c r="R3795" s="48">
        <v>0</v>
      </c>
      <c r="S3795" s="48">
        <v>2</v>
      </c>
      <c r="T3795" s="48">
        <v>2</v>
      </c>
      <c r="U3795" s="48">
        <v>1090</v>
      </c>
      <c r="V3795" s="48">
        <v>4201</v>
      </c>
      <c r="W3795" s="156">
        <v>689791</v>
      </c>
      <c r="X3795" s="156">
        <v>357</v>
      </c>
      <c r="Y3795" s="156">
        <v>690148</v>
      </c>
      <c r="Z3795" s="28">
        <v>0.9887640449438202</v>
      </c>
      <c r="AA3795" s="28">
        <v>0.94915254237288138</v>
      </c>
      <c r="AB3795" s="111">
        <v>62</v>
      </c>
      <c r="AC3795" s="28">
        <v>0.32300000000000001</v>
      </c>
      <c r="AD3795" s="28">
        <v>8.0199999999999994E-2</v>
      </c>
      <c r="AE3795" s="139">
        <v>161</v>
      </c>
      <c r="AF3795" s="139">
        <v>6</v>
      </c>
      <c r="AG3795" s="93">
        <v>103</v>
      </c>
      <c r="AH3795" s="93">
        <v>191</v>
      </c>
    </row>
    <row r="3796" spans="1:34">
      <c r="A3796" s="51" t="s">
        <v>181</v>
      </c>
      <c r="B3796" s="14" t="s">
        <v>75</v>
      </c>
      <c r="C3796" s="14" t="s">
        <v>63</v>
      </c>
      <c r="D3796" s="14">
        <v>2017</v>
      </c>
      <c r="E3796" s="14">
        <v>2017</v>
      </c>
      <c r="F3796" s="14" t="s">
        <v>102</v>
      </c>
      <c r="G3796" s="93">
        <v>515</v>
      </c>
      <c r="H3796" s="93">
        <v>6342</v>
      </c>
      <c r="I3796" s="93">
        <v>1</v>
      </c>
      <c r="J3796" s="93">
        <v>16</v>
      </c>
      <c r="K3796" s="93">
        <v>516</v>
      </c>
      <c r="L3796" s="93">
        <v>6358</v>
      </c>
      <c r="M3796" s="48">
        <v>6874</v>
      </c>
      <c r="N3796" s="48">
        <v>12212</v>
      </c>
      <c r="O3796" s="48">
        <v>1237</v>
      </c>
      <c r="P3796" s="48">
        <v>10932</v>
      </c>
      <c r="Q3796" s="48">
        <v>12169</v>
      </c>
      <c r="R3796" s="48">
        <v>2</v>
      </c>
      <c r="S3796" s="48">
        <v>41</v>
      </c>
      <c r="T3796" s="48">
        <v>43</v>
      </c>
      <c r="U3796" s="48">
        <v>1239</v>
      </c>
      <c r="V3796" s="48">
        <v>10973</v>
      </c>
      <c r="W3796" s="156">
        <v>1610420</v>
      </c>
      <c r="X3796" s="156">
        <v>3486</v>
      </c>
      <c r="Y3796" s="156">
        <v>1613906</v>
      </c>
      <c r="Z3796" s="28">
        <v>1</v>
      </c>
      <c r="AA3796" s="28">
        <v>0.99307958477508651</v>
      </c>
      <c r="AB3796" s="111">
        <v>62</v>
      </c>
      <c r="AC3796" s="28">
        <v>0.32300000000000001</v>
      </c>
      <c r="AD3796" s="28">
        <v>8.0199999999999994E-2</v>
      </c>
      <c r="AE3796" s="139">
        <v>600</v>
      </c>
      <c r="AF3796" s="139">
        <v>122</v>
      </c>
      <c r="AG3796" s="93">
        <v>352</v>
      </c>
      <c r="AH3796" s="93">
        <v>706</v>
      </c>
    </row>
    <row r="3797" spans="1:34">
      <c r="A3797" s="81" t="s">
        <v>123</v>
      </c>
      <c r="B3797" s="14" t="s">
        <v>74</v>
      </c>
      <c r="C3797" s="14" t="s">
        <v>63</v>
      </c>
      <c r="D3797" s="14">
        <v>2017</v>
      </c>
      <c r="E3797" s="14">
        <v>2017</v>
      </c>
      <c r="F3797" s="14" t="s">
        <v>102</v>
      </c>
      <c r="G3797" s="93">
        <v>12703</v>
      </c>
      <c r="H3797" s="93">
        <v>84045</v>
      </c>
      <c r="I3797" s="93">
        <v>79</v>
      </c>
      <c r="J3797" s="93">
        <v>459</v>
      </c>
      <c r="K3797" s="93">
        <v>12782</v>
      </c>
      <c r="L3797" s="93">
        <v>84504</v>
      </c>
      <c r="M3797" s="48">
        <v>97286</v>
      </c>
      <c r="N3797" s="48">
        <v>224858</v>
      </c>
      <c r="O3797" s="48">
        <v>34540</v>
      </c>
      <c r="P3797" s="48">
        <v>188880</v>
      </c>
      <c r="Q3797" s="48">
        <v>223420</v>
      </c>
      <c r="R3797" s="48">
        <v>270</v>
      </c>
      <c r="S3797" s="48">
        <v>1168</v>
      </c>
      <c r="T3797" s="48">
        <v>1438</v>
      </c>
      <c r="U3797" s="48">
        <v>34810</v>
      </c>
      <c r="V3797" s="48">
        <v>190048</v>
      </c>
      <c r="W3797" s="156">
        <v>30044841</v>
      </c>
      <c r="X3797" s="156">
        <v>156353</v>
      </c>
      <c r="Y3797" s="156">
        <v>30201194</v>
      </c>
      <c r="Z3797" s="28">
        <v>0.96432356057930058</v>
      </c>
      <c r="AA3797" s="28">
        <v>0.96967654986522911</v>
      </c>
      <c r="AB3797" s="111">
        <v>31</v>
      </c>
      <c r="AC3797" s="28">
        <v>0.41899999999999998</v>
      </c>
      <c r="AD3797" s="28">
        <v>3.61E-2</v>
      </c>
      <c r="AE3797" s="139">
        <v>4689</v>
      </c>
      <c r="AF3797" s="139">
        <v>1590</v>
      </c>
      <c r="AG3797" s="93">
        <v>12888</v>
      </c>
      <c r="AH3797" s="93">
        <v>29129</v>
      </c>
    </row>
    <row r="3798" spans="1:34">
      <c r="A3798" s="81" t="s">
        <v>124</v>
      </c>
      <c r="B3798" s="14" t="s">
        <v>75</v>
      </c>
      <c r="C3798" s="14" t="s">
        <v>63</v>
      </c>
      <c r="D3798" s="14">
        <v>2017</v>
      </c>
      <c r="E3798" s="14">
        <v>2017</v>
      </c>
      <c r="F3798" s="14" t="s">
        <v>102</v>
      </c>
      <c r="G3798" s="93">
        <v>198</v>
      </c>
      <c r="H3798" s="93">
        <v>1294</v>
      </c>
      <c r="I3798" s="93">
        <v>0</v>
      </c>
      <c r="J3798" s="93">
        <v>2</v>
      </c>
      <c r="K3798" s="93">
        <v>198</v>
      </c>
      <c r="L3798" s="93">
        <v>1296</v>
      </c>
      <c r="M3798" s="48">
        <v>1494</v>
      </c>
      <c r="N3798" s="48">
        <v>3421</v>
      </c>
      <c r="O3798" s="48">
        <v>520</v>
      </c>
      <c r="P3798" s="48">
        <v>2893</v>
      </c>
      <c r="Q3798" s="48">
        <v>3413</v>
      </c>
      <c r="R3798" s="48">
        <v>0</v>
      </c>
      <c r="S3798" s="48">
        <v>8</v>
      </c>
      <c r="T3798" s="48">
        <v>8</v>
      </c>
      <c r="U3798" s="48">
        <v>520</v>
      </c>
      <c r="V3798" s="48">
        <v>2901</v>
      </c>
      <c r="W3798" s="156">
        <v>414950</v>
      </c>
      <c r="X3798" s="156">
        <v>619</v>
      </c>
      <c r="Y3798" s="156">
        <v>415569</v>
      </c>
      <c r="Z3798" s="28">
        <v>0.9821428571428571</v>
      </c>
      <c r="AA3798" s="28">
        <v>1</v>
      </c>
      <c r="AB3798" s="111">
        <v>62</v>
      </c>
      <c r="AC3798" s="28">
        <v>0.32300000000000001</v>
      </c>
      <c r="AD3798" s="28">
        <v>8.0199999999999994E-2</v>
      </c>
      <c r="AE3798" s="139">
        <v>111</v>
      </c>
      <c r="AF3798" s="139">
        <v>14</v>
      </c>
      <c r="AG3798" s="93">
        <v>174</v>
      </c>
      <c r="AH3798" s="93">
        <v>373</v>
      </c>
    </row>
    <row r="3799" spans="1:34">
      <c r="A3799" s="81" t="s">
        <v>125</v>
      </c>
      <c r="B3799" s="14" t="s">
        <v>75</v>
      </c>
      <c r="C3799" s="14" t="s">
        <v>63</v>
      </c>
      <c r="D3799" s="14">
        <v>2017</v>
      </c>
      <c r="E3799" s="14">
        <v>2017</v>
      </c>
      <c r="F3799" s="14" t="s">
        <v>102</v>
      </c>
      <c r="G3799" s="93">
        <v>860</v>
      </c>
      <c r="H3799" s="93">
        <v>11304</v>
      </c>
      <c r="I3799" s="93">
        <v>2</v>
      </c>
      <c r="J3799" s="93">
        <v>15</v>
      </c>
      <c r="K3799" s="93">
        <v>862</v>
      </c>
      <c r="L3799" s="93">
        <v>11319</v>
      </c>
      <c r="M3799" s="48">
        <v>12181</v>
      </c>
      <c r="N3799" s="48">
        <v>20534</v>
      </c>
      <c r="O3799" s="48">
        <v>2143</v>
      </c>
      <c r="P3799" s="48">
        <v>18352</v>
      </c>
      <c r="Q3799" s="48">
        <v>20495</v>
      </c>
      <c r="R3799" s="48">
        <v>4</v>
      </c>
      <c r="S3799" s="48">
        <v>35</v>
      </c>
      <c r="T3799" s="48">
        <v>39</v>
      </c>
      <c r="U3799" s="48">
        <v>2147</v>
      </c>
      <c r="V3799" s="48">
        <v>18387</v>
      </c>
      <c r="W3799" s="156">
        <v>2872641</v>
      </c>
      <c r="X3799" s="156">
        <v>4938</v>
      </c>
      <c r="Y3799" s="156">
        <v>2877579</v>
      </c>
      <c r="Z3799" s="28">
        <v>0.99313893653516294</v>
      </c>
      <c r="AA3799" s="28">
        <v>0.96976744186046515</v>
      </c>
      <c r="AB3799" s="111">
        <v>62</v>
      </c>
      <c r="AC3799" s="28">
        <v>0.32300000000000001</v>
      </c>
      <c r="AD3799" s="28">
        <v>8.0199999999999994E-2</v>
      </c>
      <c r="AE3799" s="139">
        <v>1004</v>
      </c>
      <c r="AF3799" s="139">
        <v>192</v>
      </c>
      <c r="AG3799" s="93">
        <v>524</v>
      </c>
      <c r="AH3799" s="93">
        <v>1016</v>
      </c>
    </row>
    <row r="3800" spans="1:34">
      <c r="A3800" s="81" t="s">
        <v>126</v>
      </c>
      <c r="B3800" s="14" t="s">
        <v>75</v>
      </c>
      <c r="C3800" s="14" t="s">
        <v>63</v>
      </c>
      <c r="D3800" s="14">
        <v>2017</v>
      </c>
      <c r="E3800" s="14">
        <v>2017</v>
      </c>
      <c r="F3800" s="14" t="s">
        <v>102</v>
      </c>
      <c r="G3800" s="93">
        <v>2247</v>
      </c>
      <c r="H3800" s="93">
        <v>14683</v>
      </c>
      <c r="I3800" s="93">
        <v>10</v>
      </c>
      <c r="J3800" s="93">
        <v>139</v>
      </c>
      <c r="K3800" s="93">
        <v>2257</v>
      </c>
      <c r="L3800" s="93">
        <v>14822</v>
      </c>
      <c r="M3800" s="48">
        <v>17079</v>
      </c>
      <c r="N3800" s="48">
        <v>41403</v>
      </c>
      <c r="O3800" s="48">
        <v>6370</v>
      </c>
      <c r="P3800" s="48">
        <v>34602</v>
      </c>
      <c r="Q3800" s="48">
        <v>40972</v>
      </c>
      <c r="R3800" s="48">
        <v>33</v>
      </c>
      <c r="S3800" s="48">
        <v>398</v>
      </c>
      <c r="T3800" s="48">
        <v>431</v>
      </c>
      <c r="U3800" s="48">
        <v>6403</v>
      </c>
      <c r="V3800" s="48">
        <v>35000</v>
      </c>
      <c r="W3800" s="156">
        <v>5161519</v>
      </c>
      <c r="X3800" s="156">
        <v>40912</v>
      </c>
      <c r="Y3800" s="156">
        <v>5202431</v>
      </c>
      <c r="Z3800" s="28">
        <v>0.97071129707112969</v>
      </c>
      <c r="AA3800" s="28">
        <v>0.94750000000000001</v>
      </c>
      <c r="AB3800" s="111">
        <v>62</v>
      </c>
      <c r="AC3800" s="28">
        <v>0.32300000000000001</v>
      </c>
      <c r="AD3800" s="28">
        <v>8.0199999999999994E-2</v>
      </c>
      <c r="AE3800" s="139">
        <v>1085</v>
      </c>
      <c r="AF3800" s="139">
        <v>139</v>
      </c>
      <c r="AG3800" s="93">
        <v>849</v>
      </c>
      <c r="AH3800" s="93">
        <v>1692</v>
      </c>
    </row>
    <row r="3801" spans="1:34">
      <c r="A3801" s="81" t="s">
        <v>127</v>
      </c>
      <c r="B3801" s="14" t="s">
        <v>75</v>
      </c>
      <c r="C3801" s="14" t="s">
        <v>63</v>
      </c>
      <c r="D3801" s="14">
        <v>2017</v>
      </c>
      <c r="E3801" s="14">
        <v>2017</v>
      </c>
      <c r="F3801" s="14" t="s">
        <v>102</v>
      </c>
      <c r="G3801" s="93">
        <v>81</v>
      </c>
      <c r="H3801" s="93">
        <v>956</v>
      </c>
      <c r="I3801" s="93">
        <v>0</v>
      </c>
      <c r="J3801" s="93">
        <v>5</v>
      </c>
      <c r="K3801" s="93">
        <v>81</v>
      </c>
      <c r="L3801" s="93">
        <v>961</v>
      </c>
      <c r="M3801" s="48">
        <v>1042</v>
      </c>
      <c r="N3801" s="48">
        <v>1984</v>
      </c>
      <c r="O3801" s="48">
        <v>216</v>
      </c>
      <c r="P3801" s="48">
        <v>1759</v>
      </c>
      <c r="Q3801" s="48">
        <v>1975</v>
      </c>
      <c r="R3801" s="48">
        <v>0</v>
      </c>
      <c r="S3801" s="48">
        <v>9</v>
      </c>
      <c r="T3801" s="48">
        <v>9</v>
      </c>
      <c r="U3801" s="48">
        <v>216</v>
      </c>
      <c r="V3801" s="48">
        <v>1768</v>
      </c>
      <c r="W3801" s="156">
        <v>257590</v>
      </c>
      <c r="X3801" s="156">
        <v>1027</v>
      </c>
      <c r="Y3801" s="156">
        <v>258617</v>
      </c>
      <c r="Z3801" s="28">
        <v>1</v>
      </c>
      <c r="AA3801" s="28">
        <v>0.87804878048780488</v>
      </c>
      <c r="AB3801" s="111">
        <v>62</v>
      </c>
      <c r="AC3801" s="28">
        <v>0.32300000000000001</v>
      </c>
      <c r="AD3801" s="28">
        <v>8.0199999999999994E-2</v>
      </c>
      <c r="AE3801" s="139">
        <v>84</v>
      </c>
      <c r="AF3801" s="139">
        <v>5</v>
      </c>
      <c r="AG3801" s="93">
        <v>60</v>
      </c>
      <c r="AH3801" s="93">
        <v>123</v>
      </c>
    </row>
    <row r="3802" spans="1:34">
      <c r="A3802" s="81" t="s">
        <v>128</v>
      </c>
      <c r="B3802" s="14" t="s">
        <v>75</v>
      </c>
      <c r="C3802" s="14" t="s">
        <v>63</v>
      </c>
      <c r="D3802" s="14">
        <v>2017</v>
      </c>
      <c r="E3802" s="14">
        <v>2017</v>
      </c>
      <c r="F3802" s="14" t="s">
        <v>102</v>
      </c>
      <c r="G3802" s="93">
        <v>9716</v>
      </c>
      <c r="H3802" s="93">
        <v>58857</v>
      </c>
      <c r="I3802" s="93">
        <v>19</v>
      </c>
      <c r="J3802" s="93">
        <v>384</v>
      </c>
      <c r="K3802" s="93">
        <v>9735</v>
      </c>
      <c r="L3802" s="93">
        <v>59241</v>
      </c>
      <c r="M3802" s="48">
        <v>68976</v>
      </c>
      <c r="N3802" s="48">
        <v>160000</v>
      </c>
      <c r="O3802" s="48">
        <v>26048</v>
      </c>
      <c r="P3802" s="48">
        <v>132987</v>
      </c>
      <c r="Q3802" s="48">
        <v>159035</v>
      </c>
      <c r="R3802" s="48">
        <v>66</v>
      </c>
      <c r="S3802" s="48">
        <v>899</v>
      </c>
      <c r="T3802" s="48">
        <v>965</v>
      </c>
      <c r="U3802" s="48">
        <v>26114</v>
      </c>
      <c r="V3802" s="48">
        <v>133886</v>
      </c>
      <c r="W3802" s="156">
        <v>20984083</v>
      </c>
      <c r="X3802" s="156">
        <v>123083</v>
      </c>
      <c r="Y3802" s="156">
        <v>21107166</v>
      </c>
      <c r="Z3802" s="28">
        <v>0.99230769230769234</v>
      </c>
      <c r="AA3802" s="28">
        <v>0.92515230635335077</v>
      </c>
      <c r="AB3802" s="111">
        <v>17</v>
      </c>
      <c r="AC3802" s="28">
        <v>0.23499999999999999</v>
      </c>
      <c r="AD3802" s="28">
        <v>1.9599999999999999E-2</v>
      </c>
      <c r="AE3802" s="139">
        <v>5402</v>
      </c>
      <c r="AF3802" s="139">
        <v>1535</v>
      </c>
      <c r="AG3802" s="93">
        <v>9644</v>
      </c>
      <c r="AH3802" s="93">
        <v>22345</v>
      </c>
    </row>
    <row r="3803" spans="1:34">
      <c r="A3803" s="81" t="s">
        <v>129</v>
      </c>
      <c r="B3803" s="14" t="s">
        <v>75</v>
      </c>
      <c r="C3803" s="14" t="s">
        <v>63</v>
      </c>
      <c r="D3803" s="14">
        <v>2017</v>
      </c>
      <c r="E3803" s="14">
        <v>2017</v>
      </c>
      <c r="F3803" s="14" t="s">
        <v>102</v>
      </c>
      <c r="G3803" s="93">
        <v>1480</v>
      </c>
      <c r="H3803" s="93">
        <v>9035</v>
      </c>
      <c r="I3803" s="93">
        <v>4</v>
      </c>
      <c r="J3803" s="93">
        <v>59</v>
      </c>
      <c r="K3803" s="93">
        <v>1484</v>
      </c>
      <c r="L3803" s="93">
        <v>9094</v>
      </c>
      <c r="M3803" s="48">
        <v>10578</v>
      </c>
      <c r="N3803" s="48">
        <v>24005</v>
      </c>
      <c r="O3803" s="48">
        <v>4051</v>
      </c>
      <c r="P3803" s="48">
        <v>19777</v>
      </c>
      <c r="Q3803" s="48">
        <v>23828</v>
      </c>
      <c r="R3803" s="48">
        <v>15</v>
      </c>
      <c r="S3803" s="48">
        <v>162</v>
      </c>
      <c r="T3803" s="48">
        <v>177</v>
      </c>
      <c r="U3803" s="48">
        <v>4066</v>
      </c>
      <c r="V3803" s="48">
        <v>19939</v>
      </c>
      <c r="W3803" s="156">
        <v>3019842</v>
      </c>
      <c r="X3803" s="156">
        <v>19678</v>
      </c>
      <c r="Y3803" s="156">
        <v>3039520</v>
      </c>
      <c r="Z3803" s="28">
        <v>0.99609375</v>
      </c>
      <c r="AA3803" s="28">
        <v>0.9576271186440678</v>
      </c>
      <c r="AB3803" s="111">
        <v>62</v>
      </c>
      <c r="AC3803" s="28">
        <v>0.32300000000000001</v>
      </c>
      <c r="AD3803" s="28">
        <v>8.0199999999999994E-2</v>
      </c>
      <c r="AE3803" s="139">
        <v>779</v>
      </c>
      <c r="AF3803" s="139">
        <v>145</v>
      </c>
      <c r="AG3803" s="93">
        <v>1241</v>
      </c>
      <c r="AH3803" s="93">
        <v>2874</v>
      </c>
    </row>
    <row r="3804" spans="1:34">
      <c r="A3804" s="81" t="s">
        <v>130</v>
      </c>
      <c r="B3804" s="14" t="s">
        <v>75</v>
      </c>
      <c r="C3804" s="14" t="s">
        <v>63</v>
      </c>
      <c r="D3804" s="14">
        <v>2017</v>
      </c>
      <c r="E3804" s="14">
        <v>2017</v>
      </c>
      <c r="F3804" s="14" t="s">
        <v>102</v>
      </c>
      <c r="G3804" s="93">
        <v>531</v>
      </c>
      <c r="H3804" s="93">
        <v>5885</v>
      </c>
      <c r="I3804" s="93">
        <v>1</v>
      </c>
      <c r="J3804" s="93">
        <v>13</v>
      </c>
      <c r="K3804" s="93">
        <v>532</v>
      </c>
      <c r="L3804" s="93">
        <v>5898</v>
      </c>
      <c r="M3804" s="48">
        <v>6430</v>
      </c>
      <c r="N3804" s="48">
        <v>11944</v>
      </c>
      <c r="O3804" s="48">
        <v>1344</v>
      </c>
      <c r="P3804" s="48">
        <v>10564</v>
      </c>
      <c r="Q3804" s="48">
        <v>11908</v>
      </c>
      <c r="R3804" s="48">
        <v>2</v>
      </c>
      <c r="S3804" s="48">
        <v>34</v>
      </c>
      <c r="T3804" s="48">
        <v>36</v>
      </c>
      <c r="U3804" s="48">
        <v>1346</v>
      </c>
      <c r="V3804" s="48">
        <v>10598</v>
      </c>
      <c r="W3804" s="156">
        <v>1604800</v>
      </c>
      <c r="X3804" s="156">
        <v>3159</v>
      </c>
      <c r="Y3804" s="156">
        <v>1607959</v>
      </c>
      <c r="Z3804" s="28">
        <v>0.94612794612794615</v>
      </c>
      <c r="AA3804" s="28">
        <v>0.96875</v>
      </c>
      <c r="AB3804" s="111">
        <v>62</v>
      </c>
      <c r="AC3804" s="28">
        <v>0.32300000000000001</v>
      </c>
      <c r="AD3804" s="28">
        <v>8.0199999999999994E-2</v>
      </c>
      <c r="AE3804" s="139">
        <v>415</v>
      </c>
      <c r="AF3804" s="139">
        <v>65</v>
      </c>
      <c r="AG3804" s="93">
        <v>366</v>
      </c>
      <c r="AH3804" s="93">
        <v>735</v>
      </c>
    </row>
    <row r="3805" spans="1:34">
      <c r="A3805" s="81" t="s">
        <v>131</v>
      </c>
      <c r="B3805" s="14" t="s">
        <v>75</v>
      </c>
      <c r="C3805" s="14" t="s">
        <v>63</v>
      </c>
      <c r="D3805" s="14">
        <v>2017</v>
      </c>
      <c r="E3805" s="14">
        <v>2017</v>
      </c>
      <c r="F3805" s="14" t="s">
        <v>102</v>
      </c>
      <c r="G3805" s="93">
        <v>221</v>
      </c>
      <c r="H3805" s="93">
        <v>1358</v>
      </c>
      <c r="I3805" s="93">
        <v>0</v>
      </c>
      <c r="J3805" s="93">
        <v>1</v>
      </c>
      <c r="K3805" s="93">
        <v>221</v>
      </c>
      <c r="L3805" s="93">
        <v>1359</v>
      </c>
      <c r="M3805" s="48">
        <v>1580</v>
      </c>
      <c r="N3805" s="48">
        <v>3127</v>
      </c>
      <c r="O3805" s="48">
        <v>608</v>
      </c>
      <c r="P3805" s="48">
        <v>2517</v>
      </c>
      <c r="Q3805" s="48">
        <v>3125</v>
      </c>
      <c r="R3805" s="48">
        <v>0</v>
      </c>
      <c r="S3805" s="48">
        <v>2</v>
      </c>
      <c r="T3805" s="48">
        <v>2</v>
      </c>
      <c r="U3805" s="48">
        <v>608</v>
      </c>
      <c r="V3805" s="48">
        <v>2519</v>
      </c>
      <c r="W3805" s="156">
        <v>428817</v>
      </c>
      <c r="X3805" s="156">
        <v>276</v>
      </c>
      <c r="Y3805" s="156">
        <v>429093</v>
      </c>
      <c r="Z3805" s="28">
        <v>0.93506493506493504</v>
      </c>
      <c r="AA3805" s="28">
        <v>0.80434782608695654</v>
      </c>
      <c r="AB3805" s="111">
        <v>62</v>
      </c>
      <c r="AC3805" s="28">
        <v>0.32300000000000001</v>
      </c>
      <c r="AD3805" s="28">
        <v>8.0199999999999994E-2</v>
      </c>
      <c r="AE3805" s="139">
        <v>112</v>
      </c>
      <c r="AF3805" s="139">
        <v>10</v>
      </c>
      <c r="AG3805" s="93">
        <v>81</v>
      </c>
      <c r="AH3805" s="93">
        <v>158</v>
      </c>
    </row>
    <row r="3806" spans="1:34">
      <c r="A3806" s="81" t="s">
        <v>132</v>
      </c>
      <c r="B3806" s="14" t="s">
        <v>76</v>
      </c>
      <c r="C3806" s="14" t="s">
        <v>63</v>
      </c>
      <c r="D3806" s="14">
        <v>2017</v>
      </c>
      <c r="E3806" s="14">
        <v>2017</v>
      </c>
      <c r="F3806" s="14" t="s">
        <v>102</v>
      </c>
      <c r="G3806" s="93">
        <v>82735</v>
      </c>
      <c r="H3806" s="93">
        <v>442754</v>
      </c>
      <c r="I3806" s="93">
        <v>1110</v>
      </c>
      <c r="J3806" s="93">
        <v>5035</v>
      </c>
      <c r="K3806" s="93">
        <v>83845</v>
      </c>
      <c r="L3806" s="93">
        <v>447789</v>
      </c>
      <c r="M3806" s="48">
        <v>531634</v>
      </c>
      <c r="N3806" s="48">
        <v>1067719</v>
      </c>
      <c r="O3806" s="48">
        <v>203414</v>
      </c>
      <c r="P3806" s="48">
        <v>850393</v>
      </c>
      <c r="Q3806" s="48">
        <v>1053807</v>
      </c>
      <c r="R3806" s="48">
        <v>3373</v>
      </c>
      <c r="S3806" s="48">
        <v>10539</v>
      </c>
      <c r="T3806" s="48">
        <v>13912</v>
      </c>
      <c r="U3806" s="48">
        <v>206787</v>
      </c>
      <c r="V3806" s="48">
        <v>860932</v>
      </c>
      <c r="W3806" s="156">
        <v>151571798</v>
      </c>
      <c r="X3806" s="156">
        <v>1740805</v>
      </c>
      <c r="Y3806" s="156">
        <v>153312603</v>
      </c>
      <c r="Z3806" s="28">
        <v>0.99041297935103245</v>
      </c>
      <c r="AA3806" s="28">
        <v>0.91714614499424629</v>
      </c>
      <c r="AB3806" s="111">
        <v>244</v>
      </c>
      <c r="AC3806" s="28">
        <v>0.45500000000000002</v>
      </c>
      <c r="AD3806" s="28">
        <v>0.1206</v>
      </c>
      <c r="AE3806" s="139">
        <v>33455</v>
      </c>
      <c r="AF3806" s="139">
        <v>6584</v>
      </c>
      <c r="AG3806" s="93">
        <v>87690</v>
      </c>
      <c r="AH3806" s="93">
        <v>183795</v>
      </c>
    </row>
    <row r="3807" spans="1:34">
      <c r="A3807" s="81" t="s">
        <v>133</v>
      </c>
      <c r="B3807" s="14" t="s">
        <v>75</v>
      </c>
      <c r="C3807" s="14" t="s">
        <v>63</v>
      </c>
      <c r="D3807" s="14">
        <v>2017</v>
      </c>
      <c r="E3807" s="14">
        <v>2017</v>
      </c>
      <c r="F3807" s="14" t="s">
        <v>102</v>
      </c>
      <c r="G3807" s="93">
        <v>1703</v>
      </c>
      <c r="H3807" s="93">
        <v>9913</v>
      </c>
      <c r="I3807" s="93">
        <v>5</v>
      </c>
      <c r="J3807" s="93">
        <v>24</v>
      </c>
      <c r="K3807" s="93">
        <v>1708</v>
      </c>
      <c r="L3807" s="93">
        <v>9937</v>
      </c>
      <c r="M3807" s="48">
        <v>11645</v>
      </c>
      <c r="N3807" s="48">
        <v>28249</v>
      </c>
      <c r="O3807" s="48">
        <v>4642</v>
      </c>
      <c r="P3807" s="48">
        <v>23512</v>
      </c>
      <c r="Q3807" s="48">
        <v>28154</v>
      </c>
      <c r="R3807" s="48">
        <v>16</v>
      </c>
      <c r="S3807" s="48">
        <v>79</v>
      </c>
      <c r="T3807" s="48">
        <v>95</v>
      </c>
      <c r="U3807" s="48">
        <v>4658</v>
      </c>
      <c r="V3807" s="48">
        <v>23591</v>
      </c>
      <c r="W3807" s="156">
        <v>3701227</v>
      </c>
      <c r="X3807" s="156">
        <v>8755</v>
      </c>
      <c r="Y3807" s="156">
        <v>3709982</v>
      </c>
      <c r="Z3807" s="28">
        <v>0.9926108374384236</v>
      </c>
      <c r="AA3807" s="28">
        <v>0.94841269841269837</v>
      </c>
      <c r="AB3807" s="111">
        <v>62</v>
      </c>
      <c r="AC3807" s="28">
        <v>0.32300000000000001</v>
      </c>
      <c r="AD3807" s="28">
        <v>8.0199999999999994E-2</v>
      </c>
      <c r="AE3807" s="139">
        <v>592</v>
      </c>
      <c r="AF3807" s="139">
        <v>81</v>
      </c>
      <c r="AG3807" s="93">
        <v>2680</v>
      </c>
      <c r="AH3807" s="93">
        <v>6519</v>
      </c>
    </row>
    <row r="3808" spans="1:34">
      <c r="A3808" s="81" t="s">
        <v>134</v>
      </c>
      <c r="B3808" s="14" t="s">
        <v>75</v>
      </c>
      <c r="C3808" s="14" t="s">
        <v>63</v>
      </c>
      <c r="D3808" s="14">
        <v>2017</v>
      </c>
      <c r="E3808" s="14">
        <v>2017</v>
      </c>
      <c r="F3808" s="14" t="s">
        <v>102</v>
      </c>
      <c r="G3808" s="93">
        <v>548</v>
      </c>
      <c r="H3808" s="93">
        <v>5262</v>
      </c>
      <c r="I3808" s="93">
        <v>14</v>
      </c>
      <c r="J3808" s="93">
        <v>156</v>
      </c>
      <c r="K3808" s="93">
        <v>562</v>
      </c>
      <c r="L3808" s="93">
        <v>5418</v>
      </c>
      <c r="M3808" s="48">
        <v>5980</v>
      </c>
      <c r="N3808" s="48">
        <v>9845</v>
      </c>
      <c r="O3808" s="48">
        <v>1224</v>
      </c>
      <c r="P3808" s="48">
        <v>8213</v>
      </c>
      <c r="Q3808" s="48">
        <v>9437</v>
      </c>
      <c r="R3808" s="48">
        <v>42</v>
      </c>
      <c r="S3808" s="48">
        <v>366</v>
      </c>
      <c r="T3808" s="48">
        <v>408</v>
      </c>
      <c r="U3808" s="48">
        <v>1266</v>
      </c>
      <c r="V3808" s="48">
        <v>8579</v>
      </c>
      <c r="W3808" s="156">
        <v>1339620</v>
      </c>
      <c r="X3808" s="156">
        <v>36096</v>
      </c>
      <c r="Y3808" s="156">
        <v>1375716</v>
      </c>
      <c r="Z3808" s="28">
        <v>0.98153846153846158</v>
      </c>
      <c r="AA3808" s="28">
        <v>0.91928251121076232</v>
      </c>
      <c r="AB3808" s="111">
        <v>62</v>
      </c>
      <c r="AC3808" s="28">
        <v>0.32300000000000001</v>
      </c>
      <c r="AD3808" s="28">
        <v>8.0199999999999994E-2</v>
      </c>
      <c r="AE3808" s="139">
        <v>481</v>
      </c>
      <c r="AF3808" s="139">
        <v>123</v>
      </c>
      <c r="AG3808" s="93">
        <v>1124</v>
      </c>
      <c r="AH3808" s="93">
        <v>2052</v>
      </c>
    </row>
    <row r="3809" spans="1:34">
      <c r="A3809" s="81" t="s">
        <v>135</v>
      </c>
      <c r="B3809" s="14" t="s">
        <v>75</v>
      </c>
      <c r="C3809" s="14" t="s">
        <v>63</v>
      </c>
      <c r="D3809" s="14">
        <v>2017</v>
      </c>
      <c r="E3809" s="14">
        <v>2017</v>
      </c>
      <c r="F3809" s="14" t="s">
        <v>102</v>
      </c>
      <c r="G3809" s="93">
        <v>79</v>
      </c>
      <c r="H3809" s="93">
        <v>925</v>
      </c>
      <c r="I3809" s="93">
        <v>0</v>
      </c>
      <c r="J3809" s="93">
        <v>2</v>
      </c>
      <c r="K3809" s="93">
        <v>79</v>
      </c>
      <c r="L3809" s="93">
        <v>927</v>
      </c>
      <c r="M3809" s="48">
        <v>1006</v>
      </c>
      <c r="N3809" s="48">
        <v>1795</v>
      </c>
      <c r="O3809" s="48">
        <v>209</v>
      </c>
      <c r="P3809" s="48">
        <v>1582</v>
      </c>
      <c r="Q3809" s="48">
        <v>1791</v>
      </c>
      <c r="R3809" s="48">
        <v>0</v>
      </c>
      <c r="S3809" s="48">
        <v>4</v>
      </c>
      <c r="T3809" s="48">
        <v>4</v>
      </c>
      <c r="U3809" s="48">
        <v>209</v>
      </c>
      <c r="V3809" s="48">
        <v>1586</v>
      </c>
      <c r="W3809" s="156">
        <v>240429</v>
      </c>
      <c r="X3809" s="156">
        <v>404</v>
      </c>
      <c r="Y3809" s="156">
        <v>240833</v>
      </c>
      <c r="Z3809" s="28">
        <v>0.87804878048780488</v>
      </c>
      <c r="AA3809" s="28">
        <v>0.53846153846153844</v>
      </c>
      <c r="AB3809" s="111">
        <v>62</v>
      </c>
      <c r="AC3809" s="28">
        <v>0.32300000000000001</v>
      </c>
      <c r="AD3809" s="28">
        <v>8.0199999999999994E-2</v>
      </c>
      <c r="AE3809" s="139">
        <v>86</v>
      </c>
      <c r="AF3809" s="139">
        <v>19</v>
      </c>
      <c r="AG3809" s="93">
        <v>19</v>
      </c>
      <c r="AH3809" s="93">
        <v>38</v>
      </c>
    </row>
    <row r="3810" spans="1:34">
      <c r="A3810" s="81" t="s">
        <v>136</v>
      </c>
      <c r="B3810" s="14" t="s">
        <v>75</v>
      </c>
      <c r="C3810" s="14" t="s">
        <v>63</v>
      </c>
      <c r="D3810" s="14">
        <v>2017</v>
      </c>
      <c r="E3810" s="14">
        <v>2017</v>
      </c>
      <c r="F3810" s="14" t="s">
        <v>102</v>
      </c>
      <c r="G3810" s="93">
        <v>518</v>
      </c>
      <c r="H3810" s="93">
        <v>5721</v>
      </c>
      <c r="I3810" s="93">
        <v>1</v>
      </c>
      <c r="J3810" s="93">
        <v>24</v>
      </c>
      <c r="K3810" s="93">
        <v>519</v>
      </c>
      <c r="L3810" s="93">
        <v>5745</v>
      </c>
      <c r="M3810" s="48">
        <v>6264</v>
      </c>
      <c r="N3810" s="48">
        <v>11807</v>
      </c>
      <c r="O3810" s="48">
        <v>1308</v>
      </c>
      <c r="P3810" s="48">
        <v>10437</v>
      </c>
      <c r="Q3810" s="48">
        <v>11745</v>
      </c>
      <c r="R3810" s="48">
        <v>5</v>
      </c>
      <c r="S3810" s="48">
        <v>57</v>
      </c>
      <c r="T3810" s="48">
        <v>62</v>
      </c>
      <c r="U3810" s="48">
        <v>1313</v>
      </c>
      <c r="V3810" s="48">
        <v>10494</v>
      </c>
      <c r="W3810" s="156">
        <v>1648981</v>
      </c>
      <c r="X3810" s="156">
        <v>6734</v>
      </c>
      <c r="Y3810" s="156">
        <v>1655715</v>
      </c>
      <c r="Z3810" s="28">
        <v>0.93872549019607843</v>
      </c>
      <c r="AA3810" s="28">
        <v>0.93014705882352944</v>
      </c>
      <c r="AB3810" s="111">
        <v>62</v>
      </c>
      <c r="AC3810" s="28">
        <v>0.32300000000000001</v>
      </c>
      <c r="AD3810" s="28">
        <v>8.0199999999999994E-2</v>
      </c>
      <c r="AE3810" s="139">
        <v>526</v>
      </c>
      <c r="AF3810" s="139">
        <v>68</v>
      </c>
      <c r="AG3810" s="93">
        <v>490</v>
      </c>
      <c r="AH3810" s="93">
        <v>1091</v>
      </c>
    </row>
    <row r="3811" spans="1:34">
      <c r="A3811" s="81" t="s">
        <v>137</v>
      </c>
      <c r="B3811" s="14" t="s">
        <v>75</v>
      </c>
      <c r="C3811" s="14" t="s">
        <v>63</v>
      </c>
      <c r="D3811" s="14">
        <v>2017</v>
      </c>
      <c r="E3811" s="14">
        <v>2017</v>
      </c>
      <c r="F3811" s="14" t="s">
        <v>102</v>
      </c>
      <c r="G3811" s="93">
        <v>3544</v>
      </c>
      <c r="H3811" s="93">
        <v>20162</v>
      </c>
      <c r="I3811" s="93">
        <v>6</v>
      </c>
      <c r="J3811" s="93">
        <v>40</v>
      </c>
      <c r="K3811" s="93">
        <v>3550</v>
      </c>
      <c r="L3811" s="93">
        <v>20202</v>
      </c>
      <c r="M3811" s="48">
        <v>23752</v>
      </c>
      <c r="N3811" s="48">
        <v>55013</v>
      </c>
      <c r="O3811" s="48">
        <v>9570</v>
      </c>
      <c r="P3811" s="48">
        <v>45312</v>
      </c>
      <c r="Q3811" s="48">
        <v>54882</v>
      </c>
      <c r="R3811" s="48">
        <v>19</v>
      </c>
      <c r="S3811" s="48">
        <v>112</v>
      </c>
      <c r="T3811" s="48">
        <v>131</v>
      </c>
      <c r="U3811" s="48">
        <v>9589</v>
      </c>
      <c r="V3811" s="48">
        <v>45424</v>
      </c>
      <c r="W3811" s="156">
        <v>7151223</v>
      </c>
      <c r="X3811" s="156">
        <v>11776</v>
      </c>
      <c r="Y3811" s="156">
        <v>7162999</v>
      </c>
      <c r="Z3811" s="28">
        <v>0.99322033898305084</v>
      </c>
      <c r="AA3811" s="28">
        <v>0.96528925619834716</v>
      </c>
      <c r="AB3811" s="111">
        <v>5</v>
      </c>
      <c r="AC3811" s="28">
        <v>0</v>
      </c>
      <c r="AD3811" s="28">
        <v>1.9400000000000001E-2</v>
      </c>
      <c r="AE3811" s="139">
        <v>1491</v>
      </c>
      <c r="AF3811" s="139">
        <v>250</v>
      </c>
      <c r="AG3811" s="93">
        <v>3445</v>
      </c>
      <c r="AH3811" s="93">
        <v>8072</v>
      </c>
    </row>
    <row r="3812" spans="1:34">
      <c r="A3812" s="81" t="s">
        <v>138</v>
      </c>
      <c r="B3812" s="14" t="s">
        <v>75</v>
      </c>
      <c r="C3812" s="14" t="s">
        <v>63</v>
      </c>
      <c r="D3812" s="14">
        <v>2017</v>
      </c>
      <c r="E3812" s="14">
        <v>2017</v>
      </c>
      <c r="F3812" s="14" t="s">
        <v>102</v>
      </c>
      <c r="G3812" s="93">
        <v>84</v>
      </c>
      <c r="H3812" s="93">
        <v>462</v>
      </c>
      <c r="I3812" s="93">
        <v>1</v>
      </c>
      <c r="J3812" s="93">
        <v>1</v>
      </c>
      <c r="K3812" s="93">
        <v>85</v>
      </c>
      <c r="L3812" s="93">
        <v>463</v>
      </c>
      <c r="M3812" s="48">
        <v>548</v>
      </c>
      <c r="N3812" s="48">
        <v>1156</v>
      </c>
      <c r="O3812" s="48">
        <v>219</v>
      </c>
      <c r="P3812" s="48">
        <v>934</v>
      </c>
      <c r="Q3812" s="48">
        <v>1153</v>
      </c>
      <c r="R3812" s="48">
        <v>1</v>
      </c>
      <c r="S3812" s="48">
        <v>2</v>
      </c>
      <c r="T3812" s="48">
        <v>3</v>
      </c>
      <c r="U3812" s="48">
        <v>220</v>
      </c>
      <c r="V3812" s="48">
        <v>936</v>
      </c>
      <c r="W3812" s="156">
        <v>156169</v>
      </c>
      <c r="X3812" s="156">
        <v>493</v>
      </c>
      <c r="Y3812" s="156">
        <v>156662</v>
      </c>
      <c r="Z3812" s="28">
        <v>0.96153846153846156</v>
      </c>
      <c r="AA3812" s="28">
        <v>0.89473684210526316</v>
      </c>
      <c r="AB3812" s="111">
        <v>62</v>
      </c>
      <c r="AC3812" s="28">
        <v>0.32300000000000001</v>
      </c>
      <c r="AD3812" s="28">
        <v>8.0199999999999994E-2</v>
      </c>
      <c r="AE3812" s="139">
        <v>35</v>
      </c>
      <c r="AF3812" s="139">
        <v>2</v>
      </c>
      <c r="AG3812" s="93">
        <v>36</v>
      </c>
      <c r="AH3812" s="93">
        <v>68</v>
      </c>
    </row>
    <row r="3813" spans="1:34">
      <c r="A3813" s="81" t="s">
        <v>139</v>
      </c>
      <c r="B3813" s="14" t="s">
        <v>75</v>
      </c>
      <c r="C3813" s="14" t="s">
        <v>63</v>
      </c>
      <c r="D3813" s="14">
        <v>2017</v>
      </c>
      <c r="E3813" s="14">
        <v>2017</v>
      </c>
      <c r="F3813" s="14" t="s">
        <v>102</v>
      </c>
      <c r="G3813" s="93">
        <v>7</v>
      </c>
      <c r="H3813" s="93">
        <v>392</v>
      </c>
      <c r="I3813" s="93">
        <v>0</v>
      </c>
      <c r="J3813" s="93">
        <v>1</v>
      </c>
      <c r="K3813" s="93">
        <v>7</v>
      </c>
      <c r="L3813" s="93">
        <v>393</v>
      </c>
      <c r="M3813" s="48">
        <v>400</v>
      </c>
      <c r="N3813" s="48">
        <v>676</v>
      </c>
      <c r="O3813" s="48">
        <v>17</v>
      </c>
      <c r="P3813" s="48">
        <v>656</v>
      </c>
      <c r="Q3813" s="48">
        <v>673</v>
      </c>
      <c r="R3813" s="48">
        <v>0</v>
      </c>
      <c r="S3813" s="48">
        <v>3</v>
      </c>
      <c r="T3813" s="48">
        <v>3</v>
      </c>
      <c r="U3813" s="48">
        <v>17</v>
      </c>
      <c r="V3813" s="48">
        <v>659</v>
      </c>
      <c r="W3813" s="156">
        <v>95087</v>
      </c>
      <c r="X3813" s="156">
        <v>308</v>
      </c>
      <c r="Y3813" s="156">
        <v>95395</v>
      </c>
      <c r="Z3813" s="28">
        <v>1</v>
      </c>
      <c r="AA3813" s="28">
        <v>0.92592592592592593</v>
      </c>
      <c r="AB3813" s="111">
        <v>62</v>
      </c>
      <c r="AC3813" s="28">
        <v>0.32300000000000001</v>
      </c>
      <c r="AD3813" s="28">
        <v>8.0199999999999994E-2</v>
      </c>
      <c r="AE3813" s="139">
        <v>54</v>
      </c>
      <c r="AF3813" s="139">
        <v>9</v>
      </c>
      <c r="AG3813" s="93">
        <v>54</v>
      </c>
      <c r="AH3813" s="93">
        <v>121</v>
      </c>
    </row>
    <row r="3814" spans="1:34">
      <c r="A3814" s="81" t="s">
        <v>140</v>
      </c>
      <c r="B3814" s="14" t="s">
        <v>75</v>
      </c>
      <c r="C3814" s="14" t="s">
        <v>63</v>
      </c>
      <c r="D3814" s="14">
        <v>2017</v>
      </c>
      <c r="E3814" s="14">
        <v>2017</v>
      </c>
      <c r="F3814" s="14" t="s">
        <v>102</v>
      </c>
      <c r="G3814" s="93">
        <v>2808</v>
      </c>
      <c r="H3814" s="93">
        <v>19316</v>
      </c>
      <c r="I3814" s="93">
        <v>7</v>
      </c>
      <c r="J3814" s="93">
        <v>93</v>
      </c>
      <c r="K3814" s="93">
        <v>2815</v>
      </c>
      <c r="L3814" s="93">
        <v>19409</v>
      </c>
      <c r="M3814" s="48">
        <v>22224</v>
      </c>
      <c r="N3814" s="48">
        <v>49320</v>
      </c>
      <c r="O3814" s="48">
        <v>7275</v>
      </c>
      <c r="P3814" s="48">
        <v>41737</v>
      </c>
      <c r="Q3814" s="48">
        <v>49012</v>
      </c>
      <c r="R3814" s="48">
        <v>25</v>
      </c>
      <c r="S3814" s="48">
        <v>283</v>
      </c>
      <c r="T3814" s="48">
        <v>308</v>
      </c>
      <c r="U3814" s="48">
        <v>7300</v>
      </c>
      <c r="V3814" s="48">
        <v>42020</v>
      </c>
      <c r="W3814" s="156">
        <v>6521156</v>
      </c>
      <c r="X3814" s="156">
        <v>28886</v>
      </c>
      <c r="Y3814" s="156">
        <v>6550042</v>
      </c>
      <c r="Z3814" s="28">
        <v>0.9965397923875432</v>
      </c>
      <c r="AA3814" s="28">
        <v>0.97222222222222221</v>
      </c>
      <c r="AB3814" s="111">
        <v>5</v>
      </c>
      <c r="AC3814" s="28">
        <v>0.2</v>
      </c>
      <c r="AD3814" s="28">
        <v>2.3699999999999999E-2</v>
      </c>
      <c r="AE3814" s="139">
        <v>1381</v>
      </c>
      <c r="AF3814" s="139">
        <v>300</v>
      </c>
      <c r="AG3814" s="93">
        <v>6954</v>
      </c>
      <c r="AH3814" s="93">
        <v>16042</v>
      </c>
    </row>
    <row r="3815" spans="1:34">
      <c r="A3815" s="81" t="s">
        <v>141</v>
      </c>
      <c r="B3815" s="14" t="s">
        <v>75</v>
      </c>
      <c r="C3815" s="14" t="s">
        <v>63</v>
      </c>
      <c r="D3815" s="14">
        <v>2017</v>
      </c>
      <c r="E3815" s="14">
        <v>2017</v>
      </c>
      <c r="F3815" s="14" t="s">
        <v>102</v>
      </c>
      <c r="G3815" s="93">
        <v>295</v>
      </c>
      <c r="H3815" s="93">
        <v>2954</v>
      </c>
      <c r="I3815" s="93">
        <v>1</v>
      </c>
      <c r="J3815" s="93">
        <v>24</v>
      </c>
      <c r="K3815" s="93">
        <v>296</v>
      </c>
      <c r="L3815" s="93">
        <v>2978</v>
      </c>
      <c r="M3815" s="48">
        <v>3274</v>
      </c>
      <c r="N3815" s="48">
        <v>6535</v>
      </c>
      <c r="O3815" s="48">
        <v>711</v>
      </c>
      <c r="P3815" s="48">
        <v>5753</v>
      </c>
      <c r="Q3815" s="48">
        <v>6464</v>
      </c>
      <c r="R3815" s="48">
        <v>5</v>
      </c>
      <c r="S3815" s="48">
        <v>66</v>
      </c>
      <c r="T3815" s="48">
        <v>71</v>
      </c>
      <c r="U3815" s="48">
        <v>716</v>
      </c>
      <c r="V3815" s="48">
        <v>5819</v>
      </c>
      <c r="W3815" s="156">
        <v>806107</v>
      </c>
      <c r="X3815" s="156">
        <v>4237</v>
      </c>
      <c r="Y3815" s="156">
        <v>810344</v>
      </c>
      <c r="Z3815" s="28">
        <v>0.94174757281553401</v>
      </c>
      <c r="AA3815" s="28">
        <v>0.93939393939393945</v>
      </c>
      <c r="AB3815" s="111">
        <v>62</v>
      </c>
      <c r="AC3815" s="28">
        <v>0.32300000000000001</v>
      </c>
      <c r="AD3815" s="28">
        <v>8.0199999999999994E-2</v>
      </c>
      <c r="AE3815" s="139">
        <v>227</v>
      </c>
      <c r="AF3815" s="139">
        <v>71</v>
      </c>
      <c r="AG3815" s="93">
        <v>649</v>
      </c>
      <c r="AH3815" s="93">
        <v>1397</v>
      </c>
    </row>
    <row r="3816" spans="1:34">
      <c r="A3816" s="81" t="s">
        <v>142</v>
      </c>
      <c r="B3816" s="14" t="s">
        <v>75</v>
      </c>
      <c r="C3816" s="14" t="s">
        <v>63</v>
      </c>
      <c r="D3816" s="14">
        <v>2017</v>
      </c>
      <c r="E3816" s="14">
        <v>2017</v>
      </c>
      <c r="F3816" s="14" t="s">
        <v>102</v>
      </c>
      <c r="G3816" s="93">
        <v>260</v>
      </c>
      <c r="H3816" s="93">
        <v>3892</v>
      </c>
      <c r="I3816" s="93">
        <v>0</v>
      </c>
      <c r="J3816" s="93">
        <v>5</v>
      </c>
      <c r="K3816" s="93">
        <v>260</v>
      </c>
      <c r="L3816" s="93">
        <v>3897</v>
      </c>
      <c r="M3816" s="48">
        <v>4157</v>
      </c>
      <c r="N3816" s="48">
        <v>7198</v>
      </c>
      <c r="O3816" s="48">
        <v>666</v>
      </c>
      <c r="P3816" s="48">
        <v>6517</v>
      </c>
      <c r="Q3816" s="48">
        <v>7183</v>
      </c>
      <c r="R3816" s="48">
        <v>1</v>
      </c>
      <c r="S3816" s="48">
        <v>14</v>
      </c>
      <c r="T3816" s="48">
        <v>15</v>
      </c>
      <c r="U3816" s="48">
        <v>667</v>
      </c>
      <c r="V3816" s="48">
        <v>6531</v>
      </c>
      <c r="W3816" s="156">
        <v>979016</v>
      </c>
      <c r="X3816" s="156">
        <v>1089</v>
      </c>
      <c r="Y3816" s="156">
        <v>980105</v>
      </c>
      <c r="Z3816" s="28">
        <v>0.892018779342723</v>
      </c>
      <c r="AA3816" s="28">
        <v>0.82692307692307687</v>
      </c>
      <c r="AB3816" s="111">
        <v>62</v>
      </c>
      <c r="AC3816" s="28">
        <v>0.32300000000000001</v>
      </c>
      <c r="AD3816" s="28">
        <v>8.0199999999999994E-2</v>
      </c>
      <c r="AE3816" s="139">
        <v>320</v>
      </c>
      <c r="AF3816" s="139">
        <v>92</v>
      </c>
      <c r="AG3816" s="93">
        <v>116</v>
      </c>
      <c r="AH3816" s="93">
        <v>221</v>
      </c>
    </row>
    <row r="3817" spans="1:34">
      <c r="A3817" s="81" t="s">
        <v>143</v>
      </c>
      <c r="B3817" s="14" t="s">
        <v>74</v>
      </c>
      <c r="C3817" s="14" t="s">
        <v>63</v>
      </c>
      <c r="D3817" s="14">
        <v>2017</v>
      </c>
      <c r="E3817" s="14">
        <v>2017</v>
      </c>
      <c r="F3817" s="14" t="s">
        <v>102</v>
      </c>
      <c r="G3817" s="93">
        <v>9749</v>
      </c>
      <c r="H3817" s="93">
        <v>104628</v>
      </c>
      <c r="I3817" s="93">
        <v>90</v>
      </c>
      <c r="J3817" s="93">
        <v>1849</v>
      </c>
      <c r="K3817" s="93">
        <v>9839</v>
      </c>
      <c r="L3817" s="93">
        <v>106477</v>
      </c>
      <c r="M3817" s="48">
        <v>116316</v>
      </c>
      <c r="N3817" s="48">
        <v>235714</v>
      </c>
      <c r="O3817" s="48">
        <v>25256</v>
      </c>
      <c r="P3817" s="48">
        <v>206120</v>
      </c>
      <c r="Q3817" s="48">
        <v>231376</v>
      </c>
      <c r="R3817" s="48">
        <v>319</v>
      </c>
      <c r="S3817" s="48">
        <v>4019</v>
      </c>
      <c r="T3817" s="48">
        <v>4338</v>
      </c>
      <c r="U3817" s="48">
        <v>25575</v>
      </c>
      <c r="V3817" s="48">
        <v>210139</v>
      </c>
      <c r="W3817" s="156">
        <v>31057867</v>
      </c>
      <c r="X3817" s="156">
        <v>498592</v>
      </c>
      <c r="Y3817" s="156">
        <v>31556459</v>
      </c>
      <c r="Z3817" s="28">
        <v>0.99555367351259794</v>
      </c>
      <c r="AA3817" s="28">
        <v>0.99041095890410957</v>
      </c>
      <c r="AB3817" s="111">
        <v>36</v>
      </c>
      <c r="AC3817" s="28">
        <v>0.36099999999999999</v>
      </c>
      <c r="AD3817" s="28">
        <v>6.8000000000000005E-2</v>
      </c>
      <c r="AE3817" s="139">
        <v>7085</v>
      </c>
      <c r="AF3817" s="139">
        <v>1669</v>
      </c>
      <c r="AG3817" s="93">
        <v>24144</v>
      </c>
      <c r="AH3817" s="93">
        <v>53335</v>
      </c>
    </row>
    <row r="3818" spans="1:34">
      <c r="A3818" s="81" t="s">
        <v>144</v>
      </c>
      <c r="B3818" s="14" t="s">
        <v>74</v>
      </c>
      <c r="C3818" s="14" t="s">
        <v>63</v>
      </c>
      <c r="D3818" s="14">
        <v>2017</v>
      </c>
      <c r="E3818" s="14">
        <v>2017</v>
      </c>
      <c r="F3818" s="14" t="s">
        <v>102</v>
      </c>
      <c r="G3818" s="93">
        <v>658</v>
      </c>
      <c r="H3818" s="93">
        <v>8005</v>
      </c>
      <c r="I3818" s="93">
        <v>7</v>
      </c>
      <c r="J3818" s="93">
        <v>49</v>
      </c>
      <c r="K3818" s="93">
        <v>665</v>
      </c>
      <c r="L3818" s="93">
        <v>8054</v>
      </c>
      <c r="M3818" s="48">
        <v>8719</v>
      </c>
      <c r="N3818" s="48">
        <v>16171</v>
      </c>
      <c r="O3818" s="48">
        <v>1678</v>
      </c>
      <c r="P3818" s="48">
        <v>14379</v>
      </c>
      <c r="Q3818" s="48">
        <v>16057</v>
      </c>
      <c r="R3818" s="48">
        <v>23</v>
      </c>
      <c r="S3818" s="48">
        <v>91</v>
      </c>
      <c r="T3818" s="48">
        <v>114</v>
      </c>
      <c r="U3818" s="48">
        <v>1701</v>
      </c>
      <c r="V3818" s="48">
        <v>14470</v>
      </c>
      <c r="W3818" s="156">
        <v>2053113</v>
      </c>
      <c r="X3818" s="156">
        <v>8904</v>
      </c>
      <c r="Y3818" s="156">
        <v>2062017</v>
      </c>
      <c r="Z3818" s="28">
        <v>1</v>
      </c>
      <c r="AA3818" s="28">
        <v>0.9128205128205128</v>
      </c>
      <c r="AB3818" s="111">
        <v>62</v>
      </c>
      <c r="AC3818" s="28">
        <v>0.32300000000000001</v>
      </c>
      <c r="AD3818" s="28">
        <v>8.0199999999999994E-2</v>
      </c>
      <c r="AE3818" s="139">
        <v>610</v>
      </c>
      <c r="AF3818" s="139">
        <v>254</v>
      </c>
      <c r="AG3818" s="93">
        <v>590</v>
      </c>
      <c r="AH3818" s="93">
        <v>1215</v>
      </c>
    </row>
    <row r="3819" spans="1:34">
      <c r="A3819" s="81" t="s">
        <v>145</v>
      </c>
      <c r="B3819" s="14" t="s">
        <v>75</v>
      </c>
      <c r="C3819" s="14" t="s">
        <v>63</v>
      </c>
      <c r="D3819" s="14">
        <v>2017</v>
      </c>
      <c r="E3819" s="14">
        <v>2017</v>
      </c>
      <c r="F3819" s="14" t="s">
        <v>102</v>
      </c>
      <c r="G3819" s="93">
        <v>86</v>
      </c>
      <c r="H3819" s="93">
        <v>1082</v>
      </c>
      <c r="I3819" s="93">
        <v>0</v>
      </c>
      <c r="J3819" s="93">
        <v>0</v>
      </c>
      <c r="K3819" s="93">
        <v>86</v>
      </c>
      <c r="L3819" s="93">
        <v>1082</v>
      </c>
      <c r="M3819" s="48">
        <v>1168</v>
      </c>
      <c r="N3819" s="48">
        <v>2184</v>
      </c>
      <c r="O3819" s="48">
        <v>214</v>
      </c>
      <c r="P3819" s="48">
        <v>1970</v>
      </c>
      <c r="Q3819" s="48">
        <v>2184</v>
      </c>
      <c r="R3819" s="48">
        <v>0</v>
      </c>
      <c r="S3819" s="48">
        <v>0</v>
      </c>
      <c r="T3819" s="48">
        <v>0</v>
      </c>
      <c r="U3819" s="48">
        <v>214</v>
      </c>
      <c r="V3819" s="48">
        <v>1970</v>
      </c>
      <c r="W3819" s="156">
        <v>286841</v>
      </c>
      <c r="X3819" s="156">
        <v>138</v>
      </c>
      <c r="Y3819" s="156">
        <v>286979</v>
      </c>
      <c r="Z3819" s="28">
        <v>0.95918367346938771</v>
      </c>
      <c r="AA3819" s="28">
        <v>0.87096774193548387</v>
      </c>
      <c r="AB3819" s="111">
        <v>62</v>
      </c>
      <c r="AC3819" s="28">
        <v>0.32300000000000001</v>
      </c>
      <c r="AD3819" s="28">
        <v>8.0199999999999994E-2</v>
      </c>
      <c r="AE3819" s="139">
        <v>76</v>
      </c>
      <c r="AF3819" s="139">
        <v>7</v>
      </c>
      <c r="AG3819" s="93">
        <v>46</v>
      </c>
      <c r="AH3819" s="93">
        <v>79</v>
      </c>
    </row>
    <row r="3820" spans="1:34">
      <c r="A3820" s="81" t="s">
        <v>146</v>
      </c>
      <c r="B3820" s="14" t="s">
        <v>75</v>
      </c>
      <c r="C3820" s="14" t="s">
        <v>63</v>
      </c>
      <c r="D3820" s="14">
        <v>2017</v>
      </c>
      <c r="E3820" s="14">
        <v>2017</v>
      </c>
      <c r="F3820" s="14" t="s">
        <v>102</v>
      </c>
      <c r="G3820" s="93">
        <v>14287</v>
      </c>
      <c r="H3820" s="93">
        <v>107528</v>
      </c>
      <c r="I3820" s="93">
        <v>37</v>
      </c>
      <c r="J3820" s="93">
        <v>390</v>
      </c>
      <c r="K3820" s="93">
        <v>14324</v>
      </c>
      <c r="L3820" s="93">
        <v>107918</v>
      </c>
      <c r="M3820" s="48">
        <v>122242</v>
      </c>
      <c r="N3820" s="48">
        <v>269902</v>
      </c>
      <c r="O3820" s="48">
        <v>38666</v>
      </c>
      <c r="P3820" s="48">
        <v>230023</v>
      </c>
      <c r="Q3820" s="48">
        <v>268689</v>
      </c>
      <c r="R3820" s="48">
        <v>128</v>
      </c>
      <c r="S3820" s="48">
        <v>1085</v>
      </c>
      <c r="T3820" s="48">
        <v>1213</v>
      </c>
      <c r="U3820" s="48">
        <v>38794</v>
      </c>
      <c r="V3820" s="48">
        <v>231108</v>
      </c>
      <c r="W3820" s="156">
        <v>35505510</v>
      </c>
      <c r="X3820" s="156">
        <v>117230</v>
      </c>
      <c r="Y3820" s="156">
        <v>35622740</v>
      </c>
      <c r="Z3820" s="28">
        <v>0.99690755208333337</v>
      </c>
      <c r="AA3820" s="28">
        <v>0.94512750455373407</v>
      </c>
      <c r="AB3820" s="111">
        <v>31</v>
      </c>
      <c r="AC3820" s="28">
        <v>0.32300000000000001</v>
      </c>
      <c r="AD3820" s="28">
        <v>5.5399999999999998E-2</v>
      </c>
      <c r="AE3820" s="139">
        <v>10426</v>
      </c>
      <c r="AF3820" s="139">
        <v>2851</v>
      </c>
      <c r="AG3820" s="93">
        <v>13425</v>
      </c>
      <c r="AH3820" s="93">
        <v>30660</v>
      </c>
    </row>
    <row r="3821" spans="1:34">
      <c r="A3821" s="81" t="s">
        <v>147</v>
      </c>
      <c r="B3821" s="14" t="s">
        <v>74</v>
      </c>
      <c r="C3821" s="14" t="s">
        <v>63</v>
      </c>
      <c r="D3821" s="14">
        <v>2017</v>
      </c>
      <c r="E3821" s="14">
        <v>2017</v>
      </c>
      <c r="F3821" s="14" t="s">
        <v>102</v>
      </c>
      <c r="G3821" s="93">
        <v>14093</v>
      </c>
      <c r="H3821" s="93">
        <v>83428</v>
      </c>
      <c r="I3821" s="93">
        <v>242</v>
      </c>
      <c r="J3821" s="93">
        <v>1014</v>
      </c>
      <c r="K3821" s="93">
        <v>14335</v>
      </c>
      <c r="L3821" s="93">
        <v>84442</v>
      </c>
      <c r="M3821" s="48">
        <v>98777</v>
      </c>
      <c r="N3821" s="48">
        <v>206532</v>
      </c>
      <c r="O3821" s="48">
        <v>37517</v>
      </c>
      <c r="P3821" s="48">
        <v>165594</v>
      </c>
      <c r="Q3821" s="48">
        <v>203111</v>
      </c>
      <c r="R3821" s="48">
        <v>968</v>
      </c>
      <c r="S3821" s="48">
        <v>2453</v>
      </c>
      <c r="T3821" s="48">
        <v>3421</v>
      </c>
      <c r="U3821" s="48">
        <v>38485</v>
      </c>
      <c r="V3821" s="48">
        <v>168047</v>
      </c>
      <c r="W3821" s="156">
        <v>28694414</v>
      </c>
      <c r="X3821" s="156">
        <v>396510</v>
      </c>
      <c r="Y3821" s="156">
        <v>29090924</v>
      </c>
      <c r="Z3821" s="28">
        <v>0.99350649350649356</v>
      </c>
      <c r="AA3821" s="28">
        <v>0.99231163505894415</v>
      </c>
      <c r="AB3821" s="111">
        <v>32</v>
      </c>
      <c r="AC3821" s="28">
        <v>0.46899999999999997</v>
      </c>
      <c r="AD3821" s="28">
        <v>5.2499999999999998E-2</v>
      </c>
      <c r="AE3821" s="139">
        <v>7898</v>
      </c>
      <c r="AF3821" s="139">
        <v>2148</v>
      </c>
      <c r="AG3821" s="93">
        <v>7879</v>
      </c>
      <c r="AH3821" s="93">
        <v>15915</v>
      </c>
    </row>
    <row r="3822" spans="1:34">
      <c r="A3822" s="81" t="s">
        <v>148</v>
      </c>
      <c r="B3822" s="14" t="s">
        <v>75</v>
      </c>
      <c r="C3822" s="14" t="s">
        <v>63</v>
      </c>
      <c r="D3822" s="14">
        <v>2017</v>
      </c>
      <c r="E3822" s="14">
        <v>2017</v>
      </c>
      <c r="F3822" s="14" t="s">
        <v>102</v>
      </c>
      <c r="G3822" s="93">
        <v>241</v>
      </c>
      <c r="H3822" s="93">
        <v>2042</v>
      </c>
      <c r="I3822" s="93">
        <v>0</v>
      </c>
      <c r="J3822" s="93">
        <v>6</v>
      </c>
      <c r="K3822" s="93">
        <v>241</v>
      </c>
      <c r="L3822" s="93">
        <v>2048</v>
      </c>
      <c r="M3822" s="48">
        <v>2289</v>
      </c>
      <c r="N3822" s="48">
        <v>5113</v>
      </c>
      <c r="O3822" s="48">
        <v>640</v>
      </c>
      <c r="P3822" s="48">
        <v>4449</v>
      </c>
      <c r="Q3822" s="48">
        <v>5089</v>
      </c>
      <c r="R3822" s="48">
        <v>1</v>
      </c>
      <c r="S3822" s="48">
        <v>23</v>
      </c>
      <c r="T3822" s="48">
        <v>24</v>
      </c>
      <c r="U3822" s="48">
        <v>641</v>
      </c>
      <c r="V3822" s="48">
        <v>4472</v>
      </c>
      <c r="W3822" s="156">
        <v>661571</v>
      </c>
      <c r="X3822" s="156">
        <v>1692</v>
      </c>
      <c r="Y3822" s="156">
        <v>663263</v>
      </c>
      <c r="Z3822" s="28">
        <v>0.98863636363636365</v>
      </c>
      <c r="AA3822" s="28">
        <v>0.95</v>
      </c>
      <c r="AB3822" s="111">
        <v>62</v>
      </c>
      <c r="AC3822" s="28">
        <v>0.32300000000000001</v>
      </c>
      <c r="AD3822" s="28">
        <v>8.0199999999999994E-2</v>
      </c>
      <c r="AE3822" s="139">
        <v>146</v>
      </c>
      <c r="AF3822" s="139">
        <v>28</v>
      </c>
      <c r="AG3822" s="93">
        <v>309</v>
      </c>
      <c r="AH3822" s="93">
        <v>743</v>
      </c>
    </row>
    <row r="3823" spans="1:34">
      <c r="A3823" s="81" t="s">
        <v>149</v>
      </c>
      <c r="B3823" s="14" t="s">
        <v>75</v>
      </c>
      <c r="C3823" s="14" t="s">
        <v>63</v>
      </c>
      <c r="D3823" s="14">
        <v>2017</v>
      </c>
      <c r="E3823" s="14">
        <v>2017</v>
      </c>
      <c r="F3823" s="14" t="s">
        <v>102</v>
      </c>
      <c r="G3823" s="93">
        <v>23016</v>
      </c>
      <c r="H3823" s="93">
        <v>142972</v>
      </c>
      <c r="I3823" s="93">
        <v>51</v>
      </c>
      <c r="J3823" s="93">
        <v>605</v>
      </c>
      <c r="K3823" s="93">
        <v>23067</v>
      </c>
      <c r="L3823" s="93">
        <v>143577</v>
      </c>
      <c r="M3823" s="48">
        <v>166644</v>
      </c>
      <c r="N3823" s="48">
        <v>363035</v>
      </c>
      <c r="O3823" s="48">
        <v>60675</v>
      </c>
      <c r="P3823" s="48">
        <v>300698</v>
      </c>
      <c r="Q3823" s="48">
        <v>361373</v>
      </c>
      <c r="R3823" s="48">
        <v>166</v>
      </c>
      <c r="S3823" s="48">
        <v>1496</v>
      </c>
      <c r="T3823" s="48">
        <v>1662</v>
      </c>
      <c r="U3823" s="48">
        <v>60841</v>
      </c>
      <c r="V3823" s="48">
        <v>302194</v>
      </c>
      <c r="W3823" s="156">
        <v>48853950</v>
      </c>
      <c r="X3823" s="156">
        <v>178544</v>
      </c>
      <c r="Y3823" s="156">
        <v>49032494</v>
      </c>
      <c r="Z3823" s="28">
        <v>0.99560896695169865</v>
      </c>
      <c r="AA3823" s="28">
        <v>0.95157752657330863</v>
      </c>
      <c r="AB3823" s="111">
        <v>40</v>
      </c>
      <c r="AC3823" s="28">
        <v>0.27500000000000002</v>
      </c>
      <c r="AD3823" s="28">
        <v>3.3300000000000003E-2</v>
      </c>
      <c r="AE3823" s="139">
        <v>12413</v>
      </c>
      <c r="AF3823" s="139">
        <v>3329</v>
      </c>
      <c r="AG3823" s="93">
        <v>17871</v>
      </c>
      <c r="AH3823" s="93">
        <v>38951</v>
      </c>
    </row>
    <row r="3824" spans="1:34">
      <c r="A3824" s="81" t="s">
        <v>150</v>
      </c>
      <c r="B3824" s="14" t="s">
        <v>74</v>
      </c>
      <c r="C3824" s="14" t="s">
        <v>63</v>
      </c>
      <c r="D3824" s="14">
        <v>2017</v>
      </c>
      <c r="E3824" s="14">
        <v>2017</v>
      </c>
      <c r="F3824" s="14" t="s">
        <v>102</v>
      </c>
      <c r="G3824" s="93">
        <v>12089</v>
      </c>
      <c r="H3824" s="93">
        <v>120062</v>
      </c>
      <c r="I3824" s="93">
        <v>126</v>
      </c>
      <c r="J3824" s="93">
        <v>1285</v>
      </c>
      <c r="K3824" s="93">
        <v>12215</v>
      </c>
      <c r="L3824" s="93">
        <v>121347</v>
      </c>
      <c r="M3824" s="48">
        <v>133562</v>
      </c>
      <c r="N3824" s="48">
        <v>268428</v>
      </c>
      <c r="O3824" s="48">
        <v>33466</v>
      </c>
      <c r="P3824" s="48">
        <v>231648</v>
      </c>
      <c r="Q3824" s="48">
        <v>265114</v>
      </c>
      <c r="R3824" s="48">
        <v>420</v>
      </c>
      <c r="S3824" s="48">
        <v>2894</v>
      </c>
      <c r="T3824" s="48">
        <v>3314</v>
      </c>
      <c r="U3824" s="48">
        <v>33886</v>
      </c>
      <c r="V3824" s="48">
        <v>234542</v>
      </c>
      <c r="W3824" s="156">
        <v>35206863</v>
      </c>
      <c r="X3824" s="156">
        <v>362115</v>
      </c>
      <c r="Y3824" s="156">
        <v>35568978</v>
      </c>
      <c r="Z3824" s="28">
        <v>0.98067954696868753</v>
      </c>
      <c r="AA3824" s="28">
        <v>0.97086031452358923</v>
      </c>
      <c r="AB3824" s="111">
        <v>51</v>
      </c>
      <c r="AC3824" s="28">
        <v>0.43099999999999999</v>
      </c>
      <c r="AD3824" s="28">
        <v>2.18E-2</v>
      </c>
      <c r="AE3824" s="139">
        <v>10863</v>
      </c>
      <c r="AF3824" s="139">
        <v>3777</v>
      </c>
      <c r="AG3824" s="93">
        <v>13253</v>
      </c>
      <c r="AH3824" s="93">
        <v>27727</v>
      </c>
    </row>
    <row r="3825" spans="1:34">
      <c r="A3825" s="81" t="s">
        <v>151</v>
      </c>
      <c r="B3825" s="14" t="s">
        <v>74</v>
      </c>
      <c r="C3825" s="14" t="s">
        <v>63</v>
      </c>
      <c r="D3825" s="14">
        <v>2017</v>
      </c>
      <c r="E3825" s="14">
        <v>2017</v>
      </c>
      <c r="F3825" s="14" t="s">
        <v>102</v>
      </c>
      <c r="G3825" s="93">
        <v>1990</v>
      </c>
      <c r="H3825" s="93">
        <v>30665</v>
      </c>
      <c r="I3825" s="93">
        <v>47</v>
      </c>
      <c r="J3825" s="93">
        <v>1367</v>
      </c>
      <c r="K3825" s="93">
        <v>2037</v>
      </c>
      <c r="L3825" s="93">
        <v>32032</v>
      </c>
      <c r="M3825" s="48">
        <v>34069</v>
      </c>
      <c r="N3825" s="48">
        <v>50907</v>
      </c>
      <c r="O3825" s="48">
        <v>4305</v>
      </c>
      <c r="P3825" s="48">
        <v>44431</v>
      </c>
      <c r="Q3825" s="48">
        <v>48736</v>
      </c>
      <c r="R3825" s="48">
        <v>139</v>
      </c>
      <c r="S3825" s="48">
        <v>2032</v>
      </c>
      <c r="T3825" s="48">
        <v>2171</v>
      </c>
      <c r="U3825" s="48">
        <v>4444</v>
      </c>
      <c r="V3825" s="48">
        <v>46463</v>
      </c>
      <c r="W3825" s="156">
        <v>6983769</v>
      </c>
      <c r="X3825" s="156">
        <v>275104</v>
      </c>
      <c r="Y3825" s="156">
        <v>7258873</v>
      </c>
      <c r="Z3825" s="28">
        <v>0.990112063282795</v>
      </c>
      <c r="AA3825" s="28">
        <v>0.93315858453473133</v>
      </c>
      <c r="AB3825" s="111">
        <v>9</v>
      </c>
      <c r="AC3825" s="28">
        <v>0.33300000000000002</v>
      </c>
      <c r="AD3825" s="28">
        <v>7.5700000000000003E-2</v>
      </c>
      <c r="AE3825" s="139">
        <v>2793</v>
      </c>
      <c r="AF3825" s="139">
        <v>833</v>
      </c>
      <c r="AG3825" s="93">
        <v>3530</v>
      </c>
      <c r="AH3825" s="93">
        <v>5794</v>
      </c>
    </row>
    <row r="3826" spans="1:34">
      <c r="A3826" s="81" t="s">
        <v>152</v>
      </c>
      <c r="B3826" s="14" t="s">
        <v>75</v>
      </c>
      <c r="C3826" s="14" t="s">
        <v>63</v>
      </c>
      <c r="D3826" s="14">
        <v>2017</v>
      </c>
      <c r="E3826" s="14">
        <v>2017</v>
      </c>
      <c r="F3826" s="14" t="s">
        <v>102</v>
      </c>
      <c r="G3826" s="93">
        <v>6612</v>
      </c>
      <c r="H3826" s="93">
        <v>41863</v>
      </c>
      <c r="I3826" s="93">
        <v>19</v>
      </c>
      <c r="J3826" s="93">
        <v>288</v>
      </c>
      <c r="K3826" s="93">
        <v>6631</v>
      </c>
      <c r="L3826" s="93">
        <v>42151</v>
      </c>
      <c r="M3826" s="48">
        <v>48782</v>
      </c>
      <c r="N3826" s="48">
        <v>108347</v>
      </c>
      <c r="O3826" s="48">
        <v>16275</v>
      </c>
      <c r="P3826" s="48">
        <v>91251</v>
      </c>
      <c r="Q3826" s="48">
        <v>107526</v>
      </c>
      <c r="R3826" s="48">
        <v>66</v>
      </c>
      <c r="S3826" s="48">
        <v>755</v>
      </c>
      <c r="T3826" s="48">
        <v>821</v>
      </c>
      <c r="U3826" s="48">
        <v>16341</v>
      </c>
      <c r="V3826" s="48">
        <v>92006</v>
      </c>
      <c r="W3826" s="156">
        <v>14197870</v>
      </c>
      <c r="X3826" s="156">
        <v>94159</v>
      </c>
      <c r="Y3826" s="156">
        <v>14292029</v>
      </c>
      <c r="Z3826" s="28">
        <v>0.98408751864743904</v>
      </c>
      <c r="AA3826" s="28">
        <v>0.92636579572446553</v>
      </c>
      <c r="AB3826" s="111">
        <v>11</v>
      </c>
      <c r="AC3826" s="28">
        <v>9.0999999999999998E-2</v>
      </c>
      <c r="AD3826" s="28">
        <v>4.1300000000000003E-2</v>
      </c>
      <c r="AE3826" s="139">
        <v>3072</v>
      </c>
      <c r="AF3826" s="139">
        <v>1099</v>
      </c>
      <c r="AG3826" s="93">
        <v>6276</v>
      </c>
      <c r="AH3826" s="93">
        <v>13685</v>
      </c>
    </row>
    <row r="3827" spans="1:34">
      <c r="A3827" s="81" t="s">
        <v>153</v>
      </c>
      <c r="B3827" s="14" t="s">
        <v>74</v>
      </c>
      <c r="C3827" s="14" t="s">
        <v>63</v>
      </c>
      <c r="D3827" s="14">
        <v>2017</v>
      </c>
      <c r="E3827" s="14">
        <v>2017</v>
      </c>
      <c r="F3827" s="14" t="s">
        <v>102</v>
      </c>
      <c r="G3827" s="93">
        <v>851</v>
      </c>
      <c r="H3827" s="93">
        <v>8802</v>
      </c>
      <c r="I3827" s="93">
        <v>1</v>
      </c>
      <c r="J3827" s="93">
        <v>17</v>
      </c>
      <c r="K3827" s="93">
        <v>852</v>
      </c>
      <c r="L3827" s="93">
        <v>8819</v>
      </c>
      <c r="M3827" s="48">
        <v>9671</v>
      </c>
      <c r="N3827" s="48">
        <v>17216</v>
      </c>
      <c r="O3827" s="48">
        <v>2116</v>
      </c>
      <c r="P3827" s="48">
        <v>15050</v>
      </c>
      <c r="Q3827" s="48">
        <v>17166</v>
      </c>
      <c r="R3827" s="48">
        <v>6</v>
      </c>
      <c r="S3827" s="48">
        <v>44</v>
      </c>
      <c r="T3827" s="48">
        <v>50</v>
      </c>
      <c r="U3827" s="48">
        <v>2122</v>
      </c>
      <c r="V3827" s="48">
        <v>15094</v>
      </c>
      <c r="W3827" s="156">
        <v>2299223</v>
      </c>
      <c r="X3827" s="156">
        <v>4215</v>
      </c>
      <c r="Y3827" s="156">
        <v>2303438</v>
      </c>
      <c r="Z3827" s="28">
        <v>0.97674418604651159</v>
      </c>
      <c r="AA3827" s="28">
        <v>0.97265625</v>
      </c>
      <c r="AB3827" s="111">
        <v>62</v>
      </c>
      <c r="AC3827" s="28">
        <v>0.32300000000000001</v>
      </c>
      <c r="AD3827" s="28">
        <v>8.0199999999999994E-2</v>
      </c>
      <c r="AE3827" s="139">
        <v>794</v>
      </c>
      <c r="AF3827" s="139">
        <v>199</v>
      </c>
      <c r="AG3827" s="93">
        <v>1016</v>
      </c>
      <c r="AH3827" s="93">
        <v>2151</v>
      </c>
    </row>
    <row r="3828" spans="1:34">
      <c r="A3828" s="81" t="s">
        <v>154</v>
      </c>
      <c r="B3828" s="14" t="s">
        <v>74</v>
      </c>
      <c r="C3828" s="14" t="s">
        <v>63</v>
      </c>
      <c r="D3828" s="14">
        <v>2017</v>
      </c>
      <c r="E3828" s="14">
        <v>2017</v>
      </c>
      <c r="F3828" s="14" t="s">
        <v>102</v>
      </c>
      <c r="G3828" s="93">
        <v>710</v>
      </c>
      <c r="H3828" s="93">
        <v>12725</v>
      </c>
      <c r="I3828" s="93">
        <v>5</v>
      </c>
      <c r="J3828" s="93">
        <v>274</v>
      </c>
      <c r="K3828" s="93">
        <v>715</v>
      </c>
      <c r="L3828" s="93">
        <v>12999</v>
      </c>
      <c r="M3828" s="48">
        <v>13714</v>
      </c>
      <c r="N3828" s="48">
        <v>26382</v>
      </c>
      <c r="O3828" s="48">
        <v>1697</v>
      </c>
      <c r="P3828" s="48">
        <v>23999</v>
      </c>
      <c r="Q3828" s="48">
        <v>25696</v>
      </c>
      <c r="R3828" s="48">
        <v>17</v>
      </c>
      <c r="S3828" s="48">
        <v>669</v>
      </c>
      <c r="T3828" s="48">
        <v>686</v>
      </c>
      <c r="U3828" s="48">
        <v>1714</v>
      </c>
      <c r="V3828" s="48">
        <v>24668</v>
      </c>
      <c r="W3828" s="156">
        <v>3339456</v>
      </c>
      <c r="X3828" s="156">
        <v>60252</v>
      </c>
      <c r="Y3828" s="156">
        <v>3399708</v>
      </c>
      <c r="Z3828" s="28">
        <v>0.97523809523809524</v>
      </c>
      <c r="AA3828" s="28">
        <v>0.87687687687687688</v>
      </c>
      <c r="AB3828" s="111">
        <v>62</v>
      </c>
      <c r="AC3828" s="28">
        <v>0.32300000000000001</v>
      </c>
      <c r="AD3828" s="28">
        <v>8.0199999999999994E-2</v>
      </c>
      <c r="AE3828" s="139">
        <v>1077</v>
      </c>
      <c r="AF3828" s="139">
        <v>216</v>
      </c>
      <c r="AG3828" s="93">
        <v>3006</v>
      </c>
      <c r="AH3828" s="93">
        <v>6073</v>
      </c>
    </row>
    <row r="3829" spans="1:34">
      <c r="A3829" s="81" t="s">
        <v>155</v>
      </c>
      <c r="B3829" s="14" t="s">
        <v>74</v>
      </c>
      <c r="C3829" s="14" t="s">
        <v>63</v>
      </c>
      <c r="D3829" s="14">
        <v>2017</v>
      </c>
      <c r="E3829" s="14">
        <v>2017</v>
      </c>
      <c r="F3829" s="14" t="s">
        <v>102</v>
      </c>
      <c r="G3829" s="93">
        <v>2208</v>
      </c>
      <c r="H3829" s="93">
        <v>16595</v>
      </c>
      <c r="I3829" s="93">
        <v>5</v>
      </c>
      <c r="J3829" s="93">
        <v>97</v>
      </c>
      <c r="K3829" s="93">
        <v>2213</v>
      </c>
      <c r="L3829" s="93">
        <v>16692</v>
      </c>
      <c r="M3829" s="48">
        <v>18905</v>
      </c>
      <c r="N3829" s="48">
        <v>38800</v>
      </c>
      <c r="O3829" s="48">
        <v>5766</v>
      </c>
      <c r="P3829" s="48">
        <v>32797</v>
      </c>
      <c r="Q3829" s="48">
        <v>38563</v>
      </c>
      <c r="R3829" s="48">
        <v>18</v>
      </c>
      <c r="S3829" s="48">
        <v>219</v>
      </c>
      <c r="T3829" s="48">
        <v>237</v>
      </c>
      <c r="U3829" s="48">
        <v>5784</v>
      </c>
      <c r="V3829" s="48">
        <v>33016</v>
      </c>
      <c r="W3829" s="156">
        <v>5257610</v>
      </c>
      <c r="X3829" s="156">
        <v>25196</v>
      </c>
      <c r="Y3829" s="156">
        <v>5282806</v>
      </c>
      <c r="Z3829" s="28">
        <v>0.97524752475247523</v>
      </c>
      <c r="AA3829" s="28">
        <v>0.94533762057877813</v>
      </c>
      <c r="AB3829" s="111">
        <v>62</v>
      </c>
      <c r="AC3829" s="28">
        <v>0.32300000000000001</v>
      </c>
      <c r="AD3829" s="28">
        <v>8.0199999999999994E-2</v>
      </c>
      <c r="AE3829" s="139">
        <v>1365</v>
      </c>
      <c r="AF3829" s="139">
        <v>370</v>
      </c>
      <c r="AG3829" s="93">
        <v>4465</v>
      </c>
      <c r="AH3829" s="93">
        <v>10394</v>
      </c>
    </row>
    <row r="3830" spans="1:34">
      <c r="A3830" s="81" t="s">
        <v>156</v>
      </c>
      <c r="B3830" s="14" t="s">
        <v>74</v>
      </c>
      <c r="C3830" s="14" t="s">
        <v>63</v>
      </c>
      <c r="D3830" s="14">
        <v>2017</v>
      </c>
      <c r="E3830" s="14">
        <v>2017</v>
      </c>
      <c r="F3830" s="14" t="s">
        <v>102</v>
      </c>
      <c r="G3830" s="93">
        <v>3917</v>
      </c>
      <c r="H3830" s="93">
        <v>42744</v>
      </c>
      <c r="I3830" s="93">
        <v>34</v>
      </c>
      <c r="J3830" s="93">
        <v>874</v>
      </c>
      <c r="K3830" s="93">
        <v>3951</v>
      </c>
      <c r="L3830" s="93">
        <v>43618</v>
      </c>
      <c r="M3830" s="48">
        <v>47569</v>
      </c>
      <c r="N3830" s="48">
        <v>92733</v>
      </c>
      <c r="O3830" s="48">
        <v>9576</v>
      </c>
      <c r="P3830" s="48">
        <v>81206</v>
      </c>
      <c r="Q3830" s="48">
        <v>90782</v>
      </c>
      <c r="R3830" s="48">
        <v>112</v>
      </c>
      <c r="S3830" s="48">
        <v>1839</v>
      </c>
      <c r="T3830" s="48">
        <v>1951</v>
      </c>
      <c r="U3830" s="48">
        <v>9688</v>
      </c>
      <c r="V3830" s="48">
        <v>83045</v>
      </c>
      <c r="W3830" s="156">
        <v>12215402</v>
      </c>
      <c r="X3830" s="156">
        <v>218596</v>
      </c>
      <c r="Y3830" s="156">
        <v>12433998</v>
      </c>
      <c r="Z3830" s="28">
        <v>0.99266951740989617</v>
      </c>
      <c r="AA3830" s="28">
        <v>0.98381294964028776</v>
      </c>
      <c r="AB3830" s="111">
        <v>14</v>
      </c>
      <c r="AC3830" s="28">
        <v>0.35699999999999998</v>
      </c>
      <c r="AD3830" s="28">
        <v>3.9399999999999998E-2</v>
      </c>
      <c r="AE3830" s="139">
        <v>2854</v>
      </c>
      <c r="AF3830" s="139">
        <v>613</v>
      </c>
      <c r="AG3830" s="93">
        <v>8216</v>
      </c>
      <c r="AH3830" s="93">
        <v>17046</v>
      </c>
    </row>
    <row r="3831" spans="1:34">
      <c r="A3831" s="81" t="s">
        <v>157</v>
      </c>
      <c r="B3831" s="14" t="s">
        <v>74</v>
      </c>
      <c r="C3831" s="14" t="s">
        <v>63</v>
      </c>
      <c r="D3831" s="14">
        <v>2017</v>
      </c>
      <c r="E3831" s="14">
        <v>2017</v>
      </c>
      <c r="F3831" s="14" t="s">
        <v>102</v>
      </c>
      <c r="G3831" s="93">
        <v>1076</v>
      </c>
      <c r="H3831" s="93">
        <v>13738</v>
      </c>
      <c r="I3831" s="93">
        <v>1</v>
      </c>
      <c r="J3831" s="93">
        <v>24</v>
      </c>
      <c r="K3831" s="93">
        <v>1077</v>
      </c>
      <c r="L3831" s="93">
        <v>13762</v>
      </c>
      <c r="M3831" s="48">
        <v>14839</v>
      </c>
      <c r="N3831" s="48">
        <v>26721</v>
      </c>
      <c r="O3831" s="48">
        <v>2691</v>
      </c>
      <c r="P3831" s="48">
        <v>23958</v>
      </c>
      <c r="Q3831" s="48">
        <v>26649</v>
      </c>
      <c r="R3831" s="48">
        <v>3</v>
      </c>
      <c r="S3831" s="48">
        <v>69</v>
      </c>
      <c r="T3831" s="48">
        <v>72</v>
      </c>
      <c r="U3831" s="48">
        <v>2694</v>
      </c>
      <c r="V3831" s="48">
        <v>24027</v>
      </c>
      <c r="W3831" s="156">
        <v>3642656</v>
      </c>
      <c r="X3831" s="156">
        <v>7908</v>
      </c>
      <c r="Y3831" s="156">
        <v>3650564</v>
      </c>
      <c r="Z3831" s="28">
        <v>0.97709923664122134</v>
      </c>
      <c r="AA3831" s="28">
        <v>0.98268398268398272</v>
      </c>
      <c r="AB3831" s="111">
        <v>62</v>
      </c>
      <c r="AC3831" s="28">
        <v>0.32300000000000001</v>
      </c>
      <c r="AD3831" s="28">
        <v>8.0199999999999994E-2</v>
      </c>
      <c r="AE3831" s="139">
        <v>904</v>
      </c>
      <c r="AF3831" s="139">
        <v>308</v>
      </c>
      <c r="AG3831" s="93">
        <v>2416</v>
      </c>
      <c r="AH3831" s="93">
        <v>5184</v>
      </c>
    </row>
    <row r="3832" spans="1:34">
      <c r="A3832" s="81" t="s">
        <v>158</v>
      </c>
      <c r="B3832" s="14" t="s">
        <v>75</v>
      </c>
      <c r="C3832" s="14" t="s">
        <v>63</v>
      </c>
      <c r="D3832" s="14">
        <v>2017</v>
      </c>
      <c r="E3832" s="14">
        <v>2017</v>
      </c>
      <c r="F3832" s="14" t="s">
        <v>102</v>
      </c>
      <c r="G3832" s="93">
        <v>1187</v>
      </c>
      <c r="H3832" s="93">
        <v>11207</v>
      </c>
      <c r="I3832" s="93">
        <v>1</v>
      </c>
      <c r="J3832" s="93">
        <v>24</v>
      </c>
      <c r="K3832" s="93">
        <v>1188</v>
      </c>
      <c r="L3832" s="93">
        <v>11231</v>
      </c>
      <c r="M3832" s="48">
        <v>12419</v>
      </c>
      <c r="N3832" s="48">
        <v>23195</v>
      </c>
      <c r="O3832" s="48">
        <v>2869</v>
      </c>
      <c r="P3832" s="48">
        <v>20278</v>
      </c>
      <c r="Q3832" s="48">
        <v>23147</v>
      </c>
      <c r="R3832" s="48">
        <v>4</v>
      </c>
      <c r="S3832" s="48">
        <v>44</v>
      </c>
      <c r="T3832" s="48">
        <v>48</v>
      </c>
      <c r="U3832" s="48">
        <v>2873</v>
      </c>
      <c r="V3832" s="48">
        <v>20322</v>
      </c>
      <c r="W3832" s="156">
        <v>3066892</v>
      </c>
      <c r="X3832" s="156">
        <v>6496</v>
      </c>
      <c r="Y3832" s="156">
        <v>3073388</v>
      </c>
      <c r="Z3832" s="28">
        <v>0.94415357766143104</v>
      </c>
      <c r="AA3832" s="28">
        <v>0.98039215686274506</v>
      </c>
      <c r="AB3832" s="111">
        <v>62</v>
      </c>
      <c r="AC3832" s="28">
        <v>0.32300000000000001</v>
      </c>
      <c r="AD3832" s="28">
        <v>8.0199999999999994E-2</v>
      </c>
      <c r="AE3832" s="139">
        <v>1079</v>
      </c>
      <c r="AF3832" s="139">
        <v>246</v>
      </c>
      <c r="AG3832" s="93">
        <v>520</v>
      </c>
      <c r="AH3832" s="93">
        <v>831</v>
      </c>
    </row>
    <row r="3833" spans="1:34">
      <c r="A3833" s="81" t="s">
        <v>159</v>
      </c>
      <c r="B3833" s="14" t="s">
        <v>75</v>
      </c>
      <c r="C3833" s="14" t="s">
        <v>63</v>
      </c>
      <c r="D3833" s="14">
        <v>2017</v>
      </c>
      <c r="E3833" s="14">
        <v>2017</v>
      </c>
      <c r="F3833" s="14" t="s">
        <v>102</v>
      </c>
      <c r="G3833" s="93">
        <v>12</v>
      </c>
      <c r="H3833" s="93">
        <v>150</v>
      </c>
      <c r="I3833" s="93">
        <v>0</v>
      </c>
      <c r="J3833" s="93">
        <v>0</v>
      </c>
      <c r="K3833" s="93">
        <v>12</v>
      </c>
      <c r="L3833" s="93">
        <v>150</v>
      </c>
      <c r="M3833" s="48">
        <v>162</v>
      </c>
      <c r="N3833" s="48">
        <v>266</v>
      </c>
      <c r="O3833" s="48">
        <v>30</v>
      </c>
      <c r="P3833" s="48">
        <v>236</v>
      </c>
      <c r="Q3833" s="48">
        <v>266</v>
      </c>
      <c r="R3833" s="48">
        <v>0</v>
      </c>
      <c r="S3833" s="48">
        <v>0</v>
      </c>
      <c r="T3833" s="48">
        <v>0</v>
      </c>
      <c r="U3833" s="48">
        <v>30</v>
      </c>
      <c r="V3833" s="48">
        <v>236</v>
      </c>
      <c r="W3833" s="156">
        <v>36225</v>
      </c>
      <c r="X3833" s="156">
        <v>0</v>
      </c>
      <c r="Y3833" s="156">
        <v>36225</v>
      </c>
      <c r="Z3833" s="28">
        <v>1</v>
      </c>
      <c r="AA3833" s="28">
        <v>1</v>
      </c>
      <c r="AB3833" s="111">
        <v>62</v>
      </c>
      <c r="AC3833" s="28">
        <v>0.32300000000000001</v>
      </c>
      <c r="AD3833" s="28">
        <v>8.0199999999999994E-2</v>
      </c>
      <c r="AE3833" s="139">
        <v>2</v>
      </c>
      <c r="AF3833" s="139">
        <v>0</v>
      </c>
      <c r="AG3833" s="93">
        <v>3</v>
      </c>
      <c r="AH3833" s="93">
        <v>3</v>
      </c>
    </row>
    <row r="3834" spans="1:34">
      <c r="A3834" s="81" t="s">
        <v>160</v>
      </c>
      <c r="B3834" s="14" t="s">
        <v>75</v>
      </c>
      <c r="C3834" s="14" t="s">
        <v>63</v>
      </c>
      <c r="D3834" s="14">
        <v>2017</v>
      </c>
      <c r="E3834" s="14">
        <v>2017</v>
      </c>
      <c r="F3834" s="14" t="s">
        <v>102</v>
      </c>
      <c r="G3834" s="93">
        <v>373</v>
      </c>
      <c r="H3834" s="93">
        <v>2738</v>
      </c>
      <c r="I3834" s="93">
        <v>0</v>
      </c>
      <c r="J3834" s="93">
        <v>5</v>
      </c>
      <c r="K3834" s="93">
        <v>373</v>
      </c>
      <c r="L3834" s="93">
        <v>2743</v>
      </c>
      <c r="M3834" s="48">
        <v>3116</v>
      </c>
      <c r="N3834" s="48">
        <v>6490</v>
      </c>
      <c r="O3834" s="48">
        <v>1001</v>
      </c>
      <c r="P3834" s="48">
        <v>5475</v>
      </c>
      <c r="Q3834" s="48">
        <v>6476</v>
      </c>
      <c r="R3834" s="48">
        <v>0</v>
      </c>
      <c r="S3834" s="48">
        <v>14</v>
      </c>
      <c r="T3834" s="48">
        <v>14</v>
      </c>
      <c r="U3834" s="48">
        <v>1001</v>
      </c>
      <c r="V3834" s="48">
        <v>5489</v>
      </c>
      <c r="W3834" s="156">
        <v>849202</v>
      </c>
      <c r="X3834" s="156">
        <v>1575</v>
      </c>
      <c r="Y3834" s="156">
        <v>850777</v>
      </c>
      <c r="Z3834" s="28">
        <v>0.99270072992700731</v>
      </c>
      <c r="AA3834" s="28">
        <v>0.88775510204081631</v>
      </c>
      <c r="AB3834" s="111">
        <v>62</v>
      </c>
      <c r="AC3834" s="28">
        <v>0.32300000000000001</v>
      </c>
      <c r="AD3834" s="28">
        <v>8.0199999999999994E-2</v>
      </c>
      <c r="AE3834" s="139">
        <v>230</v>
      </c>
      <c r="AF3834" s="139">
        <v>63</v>
      </c>
      <c r="AG3834" s="93">
        <v>154</v>
      </c>
      <c r="AH3834" s="93">
        <v>281</v>
      </c>
    </row>
    <row r="3835" spans="1:34">
      <c r="A3835" s="81" t="s">
        <v>161</v>
      </c>
      <c r="B3835" s="14" t="s">
        <v>74</v>
      </c>
      <c r="C3835" s="14" t="s">
        <v>63</v>
      </c>
      <c r="D3835" s="14">
        <v>2017</v>
      </c>
      <c r="E3835" s="14">
        <v>2017</v>
      </c>
      <c r="F3835" s="14" t="s">
        <v>102</v>
      </c>
      <c r="G3835" s="93">
        <v>2393</v>
      </c>
      <c r="H3835" s="93">
        <v>18629</v>
      </c>
      <c r="I3835" s="93">
        <v>7</v>
      </c>
      <c r="J3835" s="93">
        <v>107</v>
      </c>
      <c r="K3835" s="93">
        <v>2400</v>
      </c>
      <c r="L3835" s="93">
        <v>18736</v>
      </c>
      <c r="M3835" s="48">
        <v>21136</v>
      </c>
      <c r="N3835" s="48">
        <v>39676</v>
      </c>
      <c r="O3835" s="48">
        <v>5732</v>
      </c>
      <c r="P3835" s="48">
        <v>33665</v>
      </c>
      <c r="Q3835" s="48">
        <v>39397</v>
      </c>
      <c r="R3835" s="48">
        <v>26</v>
      </c>
      <c r="S3835" s="48">
        <v>253</v>
      </c>
      <c r="T3835" s="48">
        <v>279</v>
      </c>
      <c r="U3835" s="48">
        <v>5758</v>
      </c>
      <c r="V3835" s="48">
        <v>33918</v>
      </c>
      <c r="W3835" s="156">
        <v>5491585</v>
      </c>
      <c r="X3835" s="156">
        <v>28528</v>
      </c>
      <c r="Y3835" s="156">
        <v>5520113</v>
      </c>
      <c r="Z3835" s="28">
        <v>0.96511627906976749</v>
      </c>
      <c r="AA3835" s="28">
        <v>0.95890410958904104</v>
      </c>
      <c r="AB3835" s="111">
        <v>8</v>
      </c>
      <c r="AC3835" s="28">
        <v>0.5</v>
      </c>
      <c r="AD3835" s="28">
        <v>5.7000000000000002E-3</v>
      </c>
      <c r="AE3835" s="139">
        <v>1558</v>
      </c>
      <c r="AF3835" s="139">
        <v>417</v>
      </c>
      <c r="AG3835" s="93">
        <v>1967</v>
      </c>
      <c r="AH3835" s="93">
        <v>3977</v>
      </c>
    </row>
    <row r="3836" spans="1:34">
      <c r="A3836" s="81" t="s">
        <v>162</v>
      </c>
      <c r="B3836" s="14" t="s">
        <v>74</v>
      </c>
      <c r="C3836" s="14" t="s">
        <v>63</v>
      </c>
      <c r="D3836" s="14">
        <v>2017</v>
      </c>
      <c r="E3836" s="14">
        <v>2017</v>
      </c>
      <c r="F3836" s="14" t="s">
        <v>102</v>
      </c>
      <c r="G3836" s="93">
        <v>1324</v>
      </c>
      <c r="H3836" s="93">
        <v>15892</v>
      </c>
      <c r="I3836" s="93">
        <v>13</v>
      </c>
      <c r="J3836" s="93">
        <v>119</v>
      </c>
      <c r="K3836" s="93">
        <v>1337</v>
      </c>
      <c r="L3836" s="93">
        <v>16011</v>
      </c>
      <c r="M3836" s="48">
        <v>17348</v>
      </c>
      <c r="N3836" s="48">
        <v>30594</v>
      </c>
      <c r="O3836" s="48">
        <v>3235</v>
      </c>
      <c r="P3836" s="48">
        <v>27000</v>
      </c>
      <c r="Q3836" s="48">
        <v>30235</v>
      </c>
      <c r="R3836" s="48">
        <v>48</v>
      </c>
      <c r="S3836" s="48">
        <v>311</v>
      </c>
      <c r="T3836" s="48">
        <v>359</v>
      </c>
      <c r="U3836" s="48">
        <v>3283</v>
      </c>
      <c r="V3836" s="48">
        <v>27311</v>
      </c>
      <c r="W3836" s="156">
        <v>4026104</v>
      </c>
      <c r="X3836" s="156">
        <v>32807</v>
      </c>
      <c r="Y3836" s="156">
        <v>4058911</v>
      </c>
      <c r="Z3836" s="28">
        <v>0.9795454545454545</v>
      </c>
      <c r="AA3836" s="28">
        <v>0.88508557457212711</v>
      </c>
      <c r="AB3836" s="111">
        <v>62</v>
      </c>
      <c r="AC3836" s="28">
        <v>0.32300000000000001</v>
      </c>
      <c r="AD3836" s="28">
        <v>8.0199999999999994E-2</v>
      </c>
      <c r="AE3836" s="139">
        <v>951</v>
      </c>
      <c r="AF3836" s="139">
        <v>344</v>
      </c>
      <c r="AG3836" s="93">
        <v>2713</v>
      </c>
      <c r="AH3836" s="93">
        <v>5761</v>
      </c>
    </row>
    <row r="3837" spans="1:34">
      <c r="A3837" s="81" t="s">
        <v>163</v>
      </c>
      <c r="B3837" s="14" t="s">
        <v>75</v>
      </c>
      <c r="C3837" s="14" t="s">
        <v>63</v>
      </c>
      <c r="D3837" s="14">
        <v>2017</v>
      </c>
      <c r="E3837" s="14">
        <v>2017</v>
      </c>
      <c r="F3837" s="14" t="s">
        <v>102</v>
      </c>
      <c r="G3837" s="93">
        <v>5203</v>
      </c>
      <c r="H3837" s="93">
        <v>34440</v>
      </c>
      <c r="I3837" s="93">
        <v>9</v>
      </c>
      <c r="J3837" s="93">
        <v>80</v>
      </c>
      <c r="K3837" s="93">
        <v>5212</v>
      </c>
      <c r="L3837" s="93">
        <v>34520</v>
      </c>
      <c r="M3837" s="48">
        <v>39732</v>
      </c>
      <c r="N3837" s="48">
        <v>83137</v>
      </c>
      <c r="O3837" s="48">
        <v>13588</v>
      </c>
      <c r="P3837" s="48">
        <v>69267</v>
      </c>
      <c r="Q3837" s="48">
        <v>82855</v>
      </c>
      <c r="R3837" s="48">
        <v>37</v>
      </c>
      <c r="S3837" s="48">
        <v>245</v>
      </c>
      <c r="T3837" s="48">
        <v>282</v>
      </c>
      <c r="U3837" s="48">
        <v>13625</v>
      </c>
      <c r="V3837" s="48">
        <v>69512</v>
      </c>
      <c r="W3837" s="156">
        <v>11050529</v>
      </c>
      <c r="X3837" s="156">
        <v>24807</v>
      </c>
      <c r="Y3837" s="156">
        <v>11075336</v>
      </c>
      <c r="Z3837" s="28">
        <v>0.98712446351931327</v>
      </c>
      <c r="AA3837" s="28">
        <v>0.94251901944209637</v>
      </c>
      <c r="AB3837" s="111">
        <v>9</v>
      </c>
      <c r="AC3837" s="28">
        <v>0.55600000000000005</v>
      </c>
      <c r="AD3837" s="28">
        <v>4.87E-2</v>
      </c>
      <c r="AE3837" s="139">
        <v>2837</v>
      </c>
      <c r="AF3837" s="139">
        <v>670</v>
      </c>
      <c r="AG3837" s="93">
        <v>4522</v>
      </c>
      <c r="AH3837" s="93">
        <v>10002</v>
      </c>
    </row>
    <row r="3838" spans="1:34">
      <c r="A3838" s="81" t="s">
        <v>164</v>
      </c>
      <c r="B3838" s="14" t="s">
        <v>75</v>
      </c>
      <c r="C3838" s="14" t="s">
        <v>63</v>
      </c>
      <c r="D3838" s="14">
        <v>2017</v>
      </c>
      <c r="E3838" s="14">
        <v>2017</v>
      </c>
      <c r="F3838" s="14" t="s">
        <v>102</v>
      </c>
      <c r="G3838" s="93">
        <v>710</v>
      </c>
      <c r="H3838" s="93">
        <v>4867</v>
      </c>
      <c r="I3838" s="93">
        <v>4</v>
      </c>
      <c r="J3838" s="93">
        <v>28</v>
      </c>
      <c r="K3838" s="93">
        <v>714</v>
      </c>
      <c r="L3838" s="93">
        <v>4895</v>
      </c>
      <c r="M3838" s="48">
        <v>5609</v>
      </c>
      <c r="N3838" s="48">
        <v>12819</v>
      </c>
      <c r="O3838" s="48">
        <v>1996</v>
      </c>
      <c r="P3838" s="48">
        <v>10733</v>
      </c>
      <c r="Q3838" s="48">
        <v>12729</v>
      </c>
      <c r="R3838" s="48">
        <v>13</v>
      </c>
      <c r="S3838" s="48">
        <v>77</v>
      </c>
      <c r="T3838" s="48">
        <v>90</v>
      </c>
      <c r="U3838" s="48">
        <v>2009</v>
      </c>
      <c r="V3838" s="48">
        <v>10810</v>
      </c>
      <c r="W3838" s="156">
        <v>1677956</v>
      </c>
      <c r="X3838" s="156">
        <v>9372</v>
      </c>
      <c r="Y3838" s="156">
        <v>1687328</v>
      </c>
      <c r="Z3838" s="28">
        <v>0.98469387755102045</v>
      </c>
      <c r="AA3838" s="28">
        <v>0.96575342465753422</v>
      </c>
      <c r="AB3838" s="111">
        <v>62</v>
      </c>
      <c r="AC3838" s="28">
        <v>0.32300000000000001</v>
      </c>
      <c r="AD3838" s="28">
        <v>8.0199999999999994E-2</v>
      </c>
      <c r="AE3838" s="139">
        <v>385</v>
      </c>
      <c r="AF3838" s="139">
        <v>131</v>
      </c>
      <c r="AG3838" s="93">
        <v>589</v>
      </c>
      <c r="AH3838" s="93">
        <v>1348</v>
      </c>
    </row>
    <row r="3839" spans="1:34">
      <c r="A3839" s="81" t="s">
        <v>165</v>
      </c>
      <c r="B3839" s="14" t="s">
        <v>75</v>
      </c>
      <c r="C3839" s="14" t="s">
        <v>63</v>
      </c>
      <c r="D3839" s="14">
        <v>2017</v>
      </c>
      <c r="E3839" s="14">
        <v>2017</v>
      </c>
      <c r="F3839" s="14" t="s">
        <v>102</v>
      </c>
      <c r="G3839" s="93">
        <v>461</v>
      </c>
      <c r="H3839" s="93">
        <v>3876</v>
      </c>
      <c r="I3839" s="93">
        <v>0</v>
      </c>
      <c r="J3839" s="93">
        <v>4</v>
      </c>
      <c r="K3839" s="93">
        <v>461</v>
      </c>
      <c r="L3839" s="93">
        <v>3880</v>
      </c>
      <c r="M3839" s="48">
        <v>4341</v>
      </c>
      <c r="N3839" s="48">
        <v>9396</v>
      </c>
      <c r="O3839" s="48">
        <v>1205</v>
      </c>
      <c r="P3839" s="48">
        <v>8177</v>
      </c>
      <c r="Q3839" s="48">
        <v>9382</v>
      </c>
      <c r="R3839" s="48">
        <v>0</v>
      </c>
      <c r="S3839" s="48">
        <v>14</v>
      </c>
      <c r="T3839" s="48">
        <v>14</v>
      </c>
      <c r="U3839" s="48">
        <v>1205</v>
      </c>
      <c r="V3839" s="48">
        <v>8191</v>
      </c>
      <c r="W3839" s="156">
        <v>1205050</v>
      </c>
      <c r="X3839" s="156">
        <v>1999</v>
      </c>
      <c r="Y3839" s="156">
        <v>1207049</v>
      </c>
      <c r="Z3839" s="28">
        <v>0.94623655913978499</v>
      </c>
      <c r="AA3839" s="28">
        <v>0.93706293706293708</v>
      </c>
      <c r="AB3839" s="111">
        <v>62</v>
      </c>
      <c r="AC3839" s="28">
        <v>0.32300000000000001</v>
      </c>
      <c r="AD3839" s="28">
        <v>8.0199999999999994E-2</v>
      </c>
      <c r="AE3839" s="139">
        <v>358</v>
      </c>
      <c r="AF3839" s="139">
        <v>40</v>
      </c>
      <c r="AG3839" s="93">
        <v>399</v>
      </c>
      <c r="AH3839" s="93">
        <v>897</v>
      </c>
    </row>
    <row r="3840" spans="1:34">
      <c r="A3840" s="81" t="s">
        <v>166</v>
      </c>
      <c r="B3840" s="14" t="s">
        <v>75</v>
      </c>
      <c r="C3840" s="14" t="s">
        <v>63</v>
      </c>
      <c r="D3840" s="14">
        <v>2017</v>
      </c>
      <c r="E3840" s="14">
        <v>2017</v>
      </c>
      <c r="F3840" s="14" t="s">
        <v>102</v>
      </c>
      <c r="G3840" s="93">
        <v>56</v>
      </c>
      <c r="H3840" s="93">
        <v>911</v>
      </c>
      <c r="I3840" s="93">
        <v>0</v>
      </c>
      <c r="J3840" s="93">
        <v>1</v>
      </c>
      <c r="K3840" s="93">
        <v>56</v>
      </c>
      <c r="L3840" s="93">
        <v>912</v>
      </c>
      <c r="M3840" s="48">
        <v>968</v>
      </c>
      <c r="N3840" s="48">
        <v>1716</v>
      </c>
      <c r="O3840" s="48">
        <v>131</v>
      </c>
      <c r="P3840" s="48">
        <v>1583</v>
      </c>
      <c r="Q3840" s="48">
        <v>1714</v>
      </c>
      <c r="R3840" s="48">
        <v>0</v>
      </c>
      <c r="S3840" s="48">
        <v>2</v>
      </c>
      <c r="T3840" s="48">
        <v>2</v>
      </c>
      <c r="U3840" s="48">
        <v>131</v>
      </c>
      <c r="V3840" s="48">
        <v>1585</v>
      </c>
      <c r="W3840" s="156">
        <v>241570</v>
      </c>
      <c r="X3840" s="156">
        <v>228</v>
      </c>
      <c r="Y3840" s="156">
        <v>241798</v>
      </c>
      <c r="Z3840" s="28">
        <v>0.98113207547169812</v>
      </c>
      <c r="AA3840" s="28">
        <v>0.75</v>
      </c>
      <c r="AB3840" s="111">
        <v>62</v>
      </c>
      <c r="AC3840" s="28">
        <v>0.32300000000000001</v>
      </c>
      <c r="AD3840" s="28">
        <v>8.0199999999999994E-2</v>
      </c>
      <c r="AE3840" s="139">
        <v>81</v>
      </c>
      <c r="AF3840" s="139">
        <v>5</v>
      </c>
      <c r="AG3840" s="93">
        <v>27</v>
      </c>
      <c r="AH3840" s="93">
        <v>43</v>
      </c>
    </row>
    <row r="3841" spans="1:34">
      <c r="A3841" s="81" t="s">
        <v>167</v>
      </c>
      <c r="B3841" s="14" t="s">
        <v>74</v>
      </c>
      <c r="C3841" s="14" t="s">
        <v>63</v>
      </c>
      <c r="D3841" s="14">
        <v>2017</v>
      </c>
      <c r="E3841" s="14">
        <v>2017</v>
      </c>
      <c r="F3841" s="14" t="s">
        <v>102</v>
      </c>
      <c r="G3841" s="93">
        <v>7271</v>
      </c>
      <c r="H3841" s="93">
        <v>43657</v>
      </c>
      <c r="I3841" s="93">
        <v>21</v>
      </c>
      <c r="J3841" s="93">
        <v>420</v>
      </c>
      <c r="K3841" s="93">
        <v>7292</v>
      </c>
      <c r="L3841" s="93">
        <v>44077</v>
      </c>
      <c r="M3841" s="48">
        <v>51369</v>
      </c>
      <c r="N3841" s="48">
        <v>119304</v>
      </c>
      <c r="O3841" s="48">
        <v>19941</v>
      </c>
      <c r="P3841" s="48">
        <v>98195</v>
      </c>
      <c r="Q3841" s="48">
        <v>118136</v>
      </c>
      <c r="R3841" s="48">
        <v>75</v>
      </c>
      <c r="S3841" s="48">
        <v>1093</v>
      </c>
      <c r="T3841" s="48">
        <v>1168</v>
      </c>
      <c r="U3841" s="48">
        <v>20016</v>
      </c>
      <c r="V3841" s="48">
        <v>99288</v>
      </c>
      <c r="W3841" s="156">
        <v>15824765</v>
      </c>
      <c r="X3841" s="156">
        <v>129680</v>
      </c>
      <c r="Y3841" s="156">
        <v>15954445</v>
      </c>
      <c r="Z3841" s="28">
        <v>0.99053129931614936</v>
      </c>
      <c r="AA3841" s="28">
        <v>0.92339261285909713</v>
      </c>
      <c r="AB3841" s="111">
        <v>13</v>
      </c>
      <c r="AC3841" s="28">
        <v>0.38500000000000001</v>
      </c>
      <c r="AD3841" s="28">
        <v>4.5699999999999998E-2</v>
      </c>
      <c r="AE3841" s="139">
        <v>2465</v>
      </c>
      <c r="AF3841" s="139">
        <v>324</v>
      </c>
      <c r="AG3841" s="93">
        <v>7632</v>
      </c>
      <c r="AH3841" s="93">
        <v>18242</v>
      </c>
    </row>
    <row r="3842" spans="1:34">
      <c r="A3842" s="81" t="s">
        <v>168</v>
      </c>
      <c r="B3842" s="14" t="s">
        <v>75</v>
      </c>
      <c r="C3842" s="14" t="s">
        <v>63</v>
      </c>
      <c r="D3842" s="14">
        <v>2017</v>
      </c>
      <c r="E3842" s="14">
        <v>2017</v>
      </c>
      <c r="F3842" s="14" t="s">
        <v>102</v>
      </c>
      <c r="G3842" s="93">
        <v>270</v>
      </c>
      <c r="H3842" s="93">
        <v>2648</v>
      </c>
      <c r="I3842" s="93">
        <v>0</v>
      </c>
      <c r="J3842" s="93">
        <v>3</v>
      </c>
      <c r="K3842" s="93">
        <v>270</v>
      </c>
      <c r="L3842" s="93">
        <v>2651</v>
      </c>
      <c r="M3842" s="48">
        <v>2921</v>
      </c>
      <c r="N3842" s="48">
        <v>5122</v>
      </c>
      <c r="O3842" s="48">
        <v>688</v>
      </c>
      <c r="P3842" s="48">
        <v>4426</v>
      </c>
      <c r="Q3842" s="48">
        <v>5114</v>
      </c>
      <c r="R3842" s="48">
        <v>2</v>
      </c>
      <c r="S3842" s="48">
        <v>6</v>
      </c>
      <c r="T3842" s="48">
        <v>8</v>
      </c>
      <c r="U3842" s="48">
        <v>690</v>
      </c>
      <c r="V3842" s="48">
        <v>4432</v>
      </c>
      <c r="W3842" s="156">
        <v>675352</v>
      </c>
      <c r="X3842" s="156">
        <v>552</v>
      </c>
      <c r="Y3842" s="156">
        <v>675904</v>
      </c>
      <c r="Z3842" s="28">
        <v>0.99342105263157898</v>
      </c>
      <c r="AA3842" s="28">
        <v>0.91346153846153844</v>
      </c>
      <c r="AB3842" s="111">
        <v>62</v>
      </c>
      <c r="AC3842" s="28">
        <v>0.32300000000000001</v>
      </c>
      <c r="AD3842" s="28">
        <v>8.0199999999999994E-2</v>
      </c>
      <c r="AE3842" s="139">
        <v>197</v>
      </c>
      <c r="AF3842" s="139">
        <v>43</v>
      </c>
      <c r="AG3842" s="93">
        <v>87</v>
      </c>
      <c r="AH3842" s="93">
        <v>146</v>
      </c>
    </row>
    <row r="3843" spans="1:34">
      <c r="A3843" s="81" t="s">
        <v>169</v>
      </c>
      <c r="B3843" s="14" t="s">
        <v>74</v>
      </c>
      <c r="C3843" s="14" t="s">
        <v>63</v>
      </c>
      <c r="D3843" s="14">
        <v>2017</v>
      </c>
      <c r="E3843" s="14">
        <v>2017</v>
      </c>
      <c r="F3843" s="14" t="s">
        <v>102</v>
      </c>
      <c r="G3843" s="93">
        <v>2674</v>
      </c>
      <c r="H3843" s="93">
        <v>32655</v>
      </c>
      <c r="I3843" s="93">
        <v>7</v>
      </c>
      <c r="J3843" s="93">
        <v>330</v>
      </c>
      <c r="K3843" s="93">
        <v>2681</v>
      </c>
      <c r="L3843" s="93">
        <v>32985</v>
      </c>
      <c r="M3843" s="48">
        <v>35666</v>
      </c>
      <c r="N3843" s="48">
        <v>70912</v>
      </c>
      <c r="O3843" s="48">
        <v>6813</v>
      </c>
      <c r="P3843" s="48">
        <v>63407</v>
      </c>
      <c r="Q3843" s="48">
        <v>70220</v>
      </c>
      <c r="R3843" s="48">
        <v>26</v>
      </c>
      <c r="S3843" s="48">
        <v>666</v>
      </c>
      <c r="T3843" s="48">
        <v>692</v>
      </c>
      <c r="U3843" s="48">
        <v>6839</v>
      </c>
      <c r="V3843" s="48">
        <v>64073</v>
      </c>
      <c r="W3843" s="156">
        <v>9427808</v>
      </c>
      <c r="X3843" s="156">
        <v>120045</v>
      </c>
      <c r="Y3843" s="156">
        <v>9547853</v>
      </c>
      <c r="Z3843" s="28">
        <v>0.99330855018587361</v>
      </c>
      <c r="AA3843" s="28">
        <v>0.95959595959595956</v>
      </c>
      <c r="AB3843" s="111">
        <v>12</v>
      </c>
      <c r="AC3843" s="28">
        <v>0.16700000000000001</v>
      </c>
      <c r="AD3843" s="28">
        <v>6.5799999999999997E-2</v>
      </c>
      <c r="AE3843" s="139">
        <v>2738</v>
      </c>
      <c r="AF3843" s="139">
        <v>439</v>
      </c>
      <c r="AG3843" s="93">
        <v>6075</v>
      </c>
      <c r="AH3843" s="93">
        <v>14090</v>
      </c>
    </row>
    <row r="3844" spans="1:34">
      <c r="A3844" s="81" t="s">
        <v>170</v>
      </c>
      <c r="B3844" s="14" t="s">
        <v>74</v>
      </c>
      <c r="C3844" s="14" t="s">
        <v>63</v>
      </c>
      <c r="D3844" s="14">
        <v>2017</v>
      </c>
      <c r="E3844" s="14">
        <v>2017</v>
      </c>
      <c r="F3844" s="14" t="s">
        <v>102</v>
      </c>
      <c r="G3844" s="93">
        <v>840</v>
      </c>
      <c r="H3844" s="93">
        <v>9120</v>
      </c>
      <c r="I3844" s="93">
        <v>17</v>
      </c>
      <c r="J3844" s="93">
        <v>114</v>
      </c>
      <c r="K3844" s="93">
        <v>857</v>
      </c>
      <c r="L3844" s="93">
        <v>9234</v>
      </c>
      <c r="M3844" s="48">
        <v>10091</v>
      </c>
      <c r="N3844" s="48">
        <v>19311</v>
      </c>
      <c r="O3844" s="48">
        <v>2193</v>
      </c>
      <c r="P3844" s="48">
        <v>16747</v>
      </c>
      <c r="Q3844" s="48">
        <v>18940</v>
      </c>
      <c r="R3844" s="48">
        <v>71</v>
      </c>
      <c r="S3844" s="48">
        <v>300</v>
      </c>
      <c r="T3844" s="48">
        <v>371</v>
      </c>
      <c r="U3844" s="48">
        <v>2264</v>
      </c>
      <c r="V3844" s="48">
        <v>17047</v>
      </c>
      <c r="W3844" s="156">
        <v>2575872</v>
      </c>
      <c r="X3844" s="156">
        <v>44047</v>
      </c>
      <c r="Y3844" s="156">
        <v>2619919</v>
      </c>
      <c r="Z3844" s="28">
        <v>0.90238095238095239</v>
      </c>
      <c r="AA3844" s="28">
        <v>0.97244094488188981</v>
      </c>
      <c r="AB3844" s="111">
        <v>62</v>
      </c>
      <c r="AC3844" s="28">
        <v>0.32300000000000001</v>
      </c>
      <c r="AD3844" s="28">
        <v>8.0199999999999994E-2</v>
      </c>
      <c r="AE3844" s="139">
        <v>721</v>
      </c>
      <c r="AF3844" s="139">
        <v>58</v>
      </c>
      <c r="AG3844" s="93">
        <v>874</v>
      </c>
      <c r="AH3844" s="93">
        <v>1776</v>
      </c>
    </row>
    <row r="3845" spans="1:34">
      <c r="A3845" s="81" t="s">
        <v>171</v>
      </c>
      <c r="B3845" s="14" t="s">
        <v>75</v>
      </c>
      <c r="C3845" s="14" t="s">
        <v>63</v>
      </c>
      <c r="D3845" s="14">
        <v>2017</v>
      </c>
      <c r="E3845" s="14">
        <v>2017</v>
      </c>
      <c r="F3845" s="14" t="s">
        <v>102</v>
      </c>
      <c r="G3845" s="93">
        <v>787</v>
      </c>
      <c r="H3845" s="93">
        <v>5146</v>
      </c>
      <c r="I3845" s="93">
        <v>2</v>
      </c>
      <c r="J3845" s="93">
        <v>16</v>
      </c>
      <c r="K3845" s="93">
        <v>789</v>
      </c>
      <c r="L3845" s="93">
        <v>5162</v>
      </c>
      <c r="M3845" s="48">
        <v>5951</v>
      </c>
      <c r="N3845" s="48">
        <v>12941</v>
      </c>
      <c r="O3845" s="48">
        <v>2092</v>
      </c>
      <c r="P3845" s="48">
        <v>10794</v>
      </c>
      <c r="Q3845" s="48">
        <v>12886</v>
      </c>
      <c r="R3845" s="48">
        <v>7</v>
      </c>
      <c r="S3845" s="48">
        <v>48</v>
      </c>
      <c r="T3845" s="48">
        <v>55</v>
      </c>
      <c r="U3845" s="48">
        <v>2099</v>
      </c>
      <c r="V3845" s="48">
        <v>10842</v>
      </c>
      <c r="W3845" s="156">
        <v>1722395</v>
      </c>
      <c r="X3845" s="156">
        <v>5767</v>
      </c>
      <c r="Y3845" s="156">
        <v>1728162</v>
      </c>
      <c r="Z3845" s="28">
        <v>0.9965397923875432</v>
      </c>
      <c r="AA3845" s="28">
        <v>0.95391705069124422</v>
      </c>
      <c r="AB3845" s="111">
        <v>62</v>
      </c>
      <c r="AC3845" s="28">
        <v>0.32300000000000001</v>
      </c>
      <c r="AD3845" s="28">
        <v>8.0199999999999994E-2</v>
      </c>
      <c r="AE3845" s="139">
        <v>434</v>
      </c>
      <c r="AF3845" s="139">
        <v>88</v>
      </c>
      <c r="AG3845" s="93">
        <v>449</v>
      </c>
      <c r="AH3845" s="93">
        <v>942</v>
      </c>
    </row>
    <row r="3846" spans="1:34">
      <c r="A3846" s="51" t="s">
        <v>172</v>
      </c>
      <c r="B3846" s="14" t="s">
        <v>66</v>
      </c>
      <c r="C3846" s="14" t="s">
        <v>185</v>
      </c>
      <c r="D3846" s="14">
        <v>2017</v>
      </c>
      <c r="E3846" s="14">
        <v>2017</v>
      </c>
      <c r="F3846" s="14" t="s">
        <v>102</v>
      </c>
      <c r="G3846" s="93">
        <v>244566</v>
      </c>
      <c r="H3846" s="93">
        <v>1727483</v>
      </c>
      <c r="I3846" s="93">
        <v>2095</v>
      </c>
      <c r="J3846" s="93">
        <v>17343</v>
      </c>
      <c r="K3846" s="93">
        <v>246661</v>
      </c>
      <c r="L3846" s="93">
        <v>1744826</v>
      </c>
      <c r="M3846" s="48">
        <v>1991487</v>
      </c>
      <c r="N3846" s="48">
        <v>4112043</v>
      </c>
      <c r="O3846" s="48">
        <v>627795</v>
      </c>
      <c r="P3846" s="48">
        <v>3438948</v>
      </c>
      <c r="Q3846" s="48">
        <v>4066743</v>
      </c>
      <c r="R3846" s="48">
        <v>6949</v>
      </c>
      <c r="S3846" s="48">
        <v>38351</v>
      </c>
      <c r="T3846" s="48">
        <v>45300</v>
      </c>
      <c r="U3846" s="48">
        <v>634744</v>
      </c>
      <c r="V3846" s="48">
        <v>3477299</v>
      </c>
      <c r="W3846" s="156">
        <v>555970033</v>
      </c>
      <c r="X3846" s="156">
        <v>5232368</v>
      </c>
      <c r="Y3846" s="156">
        <v>561202401</v>
      </c>
      <c r="Z3846" s="28">
        <v>0.98706954158684901</v>
      </c>
      <c r="AA3846" s="28">
        <v>0.94277797407620922</v>
      </c>
      <c r="AB3846" s="111">
        <v>696</v>
      </c>
      <c r="AC3846" s="28">
        <v>0.39500000000000002</v>
      </c>
      <c r="AD3846" s="28">
        <v>6.4600000000000005E-2</v>
      </c>
      <c r="AE3846" s="139">
        <v>143718</v>
      </c>
      <c r="AF3846" s="139">
        <v>37229</v>
      </c>
      <c r="AG3846" s="93">
        <v>271374</v>
      </c>
      <c r="AH3846" s="93">
        <v>583629</v>
      </c>
    </row>
    <row r="3847" spans="1:34">
      <c r="A3847" s="51" t="s">
        <v>173</v>
      </c>
      <c r="B3847" s="14" t="s">
        <v>74</v>
      </c>
      <c r="C3847" s="14" t="s">
        <v>185</v>
      </c>
      <c r="D3847" s="14">
        <v>2017</v>
      </c>
      <c r="E3847" s="14">
        <v>2017</v>
      </c>
      <c r="F3847" s="14" t="s">
        <v>102</v>
      </c>
      <c r="G3847" s="93">
        <v>5298</v>
      </c>
      <c r="H3847" s="93">
        <v>50564</v>
      </c>
      <c r="I3847" s="93">
        <v>86</v>
      </c>
      <c r="J3847" s="93">
        <v>1193</v>
      </c>
      <c r="K3847" s="93">
        <v>5384</v>
      </c>
      <c r="L3847" s="93">
        <v>51757</v>
      </c>
      <c r="M3847" s="48">
        <v>57141</v>
      </c>
      <c r="N3847" s="48">
        <v>108000</v>
      </c>
      <c r="O3847" s="48">
        <v>12375</v>
      </c>
      <c r="P3847" s="48">
        <v>92608</v>
      </c>
      <c r="Q3847" s="48">
        <v>104983</v>
      </c>
      <c r="R3847" s="48">
        <v>308</v>
      </c>
      <c r="S3847" s="48">
        <v>2709</v>
      </c>
      <c r="T3847" s="48">
        <v>3017</v>
      </c>
      <c r="U3847" s="48">
        <v>12683</v>
      </c>
      <c r="V3847" s="48">
        <v>95317</v>
      </c>
      <c r="W3847" s="156">
        <v>14826419</v>
      </c>
      <c r="X3847" s="156">
        <v>339572</v>
      </c>
      <c r="Y3847" s="156">
        <v>15165991</v>
      </c>
      <c r="Z3847" s="28" t="s">
        <v>66</v>
      </c>
      <c r="AA3847" s="28" t="s">
        <v>66</v>
      </c>
      <c r="AB3847" s="111">
        <v>18</v>
      </c>
      <c r="AC3847" s="28">
        <v>0.44400000000000001</v>
      </c>
      <c r="AD3847" s="28">
        <v>3.3500000000000002E-2</v>
      </c>
      <c r="AE3847" s="139">
        <v>4980</v>
      </c>
      <c r="AF3847" s="139">
        <v>1448</v>
      </c>
      <c r="AG3847" s="93">
        <v>6754</v>
      </c>
      <c r="AH3847" s="93">
        <v>13231</v>
      </c>
    </row>
    <row r="3848" spans="1:34">
      <c r="A3848" s="51" t="s">
        <v>174</v>
      </c>
      <c r="B3848" s="14" t="s">
        <v>75</v>
      </c>
      <c r="C3848" s="14" t="s">
        <v>185</v>
      </c>
      <c r="D3848" s="14">
        <v>2017</v>
      </c>
      <c r="E3848" s="14">
        <v>2017</v>
      </c>
      <c r="F3848" s="14" t="s">
        <v>102</v>
      </c>
      <c r="G3848" s="93">
        <v>1</v>
      </c>
      <c r="H3848" s="93">
        <v>78</v>
      </c>
      <c r="I3848" s="93">
        <v>0</v>
      </c>
      <c r="J3848" s="93">
        <v>0</v>
      </c>
      <c r="K3848" s="93">
        <v>1</v>
      </c>
      <c r="L3848" s="93">
        <v>78</v>
      </c>
      <c r="M3848" s="48">
        <v>79</v>
      </c>
      <c r="N3848" s="48">
        <v>139</v>
      </c>
      <c r="O3848" s="48">
        <v>1</v>
      </c>
      <c r="P3848" s="48">
        <v>138</v>
      </c>
      <c r="Q3848" s="48">
        <v>139</v>
      </c>
      <c r="R3848" s="48">
        <v>0</v>
      </c>
      <c r="S3848" s="48">
        <v>0</v>
      </c>
      <c r="T3848" s="48">
        <v>0</v>
      </c>
      <c r="U3848" s="48">
        <v>1</v>
      </c>
      <c r="V3848" s="48">
        <v>138</v>
      </c>
      <c r="W3848" s="156">
        <v>16678</v>
      </c>
      <c r="X3848" s="156">
        <v>0</v>
      </c>
      <c r="Y3848" s="156">
        <v>16678</v>
      </c>
      <c r="Z3848" s="28">
        <v>1</v>
      </c>
      <c r="AA3848" s="28">
        <v>1</v>
      </c>
      <c r="AB3848" s="111">
        <v>66</v>
      </c>
      <c r="AC3848" s="28">
        <v>0.318</v>
      </c>
      <c r="AD3848" s="28">
        <v>6.4600000000000005E-2</v>
      </c>
      <c r="AE3848" s="139">
        <v>4</v>
      </c>
      <c r="AF3848" s="139">
        <v>1</v>
      </c>
      <c r="AG3848" s="93">
        <v>3</v>
      </c>
      <c r="AH3848" s="93">
        <v>3</v>
      </c>
    </row>
    <row r="3849" spans="1:34">
      <c r="A3849" s="51" t="s">
        <v>175</v>
      </c>
      <c r="B3849" s="14" t="s">
        <v>75</v>
      </c>
      <c r="C3849" s="14" t="s">
        <v>185</v>
      </c>
      <c r="D3849" s="14">
        <v>2017</v>
      </c>
      <c r="E3849" s="14">
        <v>2017</v>
      </c>
      <c r="F3849" s="14" t="s">
        <v>102</v>
      </c>
      <c r="G3849" s="93">
        <v>116</v>
      </c>
      <c r="H3849" s="93">
        <v>1537</v>
      </c>
      <c r="I3849" s="93">
        <v>0</v>
      </c>
      <c r="J3849" s="93">
        <v>0</v>
      </c>
      <c r="K3849" s="93">
        <v>116</v>
      </c>
      <c r="L3849" s="93">
        <v>1537</v>
      </c>
      <c r="M3849" s="48">
        <v>1653</v>
      </c>
      <c r="N3849" s="48">
        <v>3006</v>
      </c>
      <c r="O3849" s="48">
        <v>303</v>
      </c>
      <c r="P3849" s="48">
        <v>2701</v>
      </c>
      <c r="Q3849" s="48">
        <v>3004</v>
      </c>
      <c r="R3849" s="48">
        <v>0</v>
      </c>
      <c r="S3849" s="48">
        <v>2</v>
      </c>
      <c r="T3849" s="48">
        <v>2</v>
      </c>
      <c r="U3849" s="48">
        <v>303</v>
      </c>
      <c r="V3849" s="48">
        <v>2703</v>
      </c>
      <c r="W3849" s="156">
        <v>396063</v>
      </c>
      <c r="X3849" s="156">
        <v>0</v>
      </c>
      <c r="Y3849" s="156">
        <v>396063</v>
      </c>
      <c r="Z3849" s="28">
        <v>0.93506493506493504</v>
      </c>
      <c r="AA3849" s="28">
        <v>0.9642857142857143</v>
      </c>
      <c r="AB3849" s="111">
        <v>66</v>
      </c>
      <c r="AC3849" s="28">
        <v>0.318</v>
      </c>
      <c r="AD3849" s="28">
        <v>6.4600000000000005E-2</v>
      </c>
      <c r="AE3849" s="139">
        <v>113</v>
      </c>
      <c r="AF3849" s="139">
        <v>17</v>
      </c>
      <c r="AG3849" s="93">
        <v>40</v>
      </c>
      <c r="AH3849" s="93">
        <v>71</v>
      </c>
    </row>
    <row r="3850" spans="1:34">
      <c r="A3850" s="51" t="s">
        <v>176</v>
      </c>
      <c r="B3850" s="14" t="s">
        <v>75</v>
      </c>
      <c r="C3850" s="14" t="s">
        <v>185</v>
      </c>
      <c r="D3850" s="14">
        <v>2017</v>
      </c>
      <c r="E3850" s="14">
        <v>2017</v>
      </c>
      <c r="F3850" s="14" t="s">
        <v>102</v>
      </c>
      <c r="G3850" s="93">
        <v>1587</v>
      </c>
      <c r="H3850" s="93">
        <v>15219</v>
      </c>
      <c r="I3850" s="93">
        <v>3</v>
      </c>
      <c r="J3850" s="93">
        <v>34</v>
      </c>
      <c r="K3850" s="93">
        <v>1590</v>
      </c>
      <c r="L3850" s="93">
        <v>15253</v>
      </c>
      <c r="M3850" s="48">
        <v>16843</v>
      </c>
      <c r="N3850" s="48">
        <v>31147</v>
      </c>
      <c r="O3850" s="48">
        <v>3942</v>
      </c>
      <c r="P3850" s="48">
        <v>27124</v>
      </c>
      <c r="Q3850" s="48">
        <v>31066</v>
      </c>
      <c r="R3850" s="48">
        <v>10</v>
      </c>
      <c r="S3850" s="48">
        <v>71</v>
      </c>
      <c r="T3850" s="48">
        <v>81</v>
      </c>
      <c r="U3850" s="48">
        <v>3952</v>
      </c>
      <c r="V3850" s="48">
        <v>27195</v>
      </c>
      <c r="W3850" s="156">
        <v>4229746</v>
      </c>
      <c r="X3850" s="156">
        <v>10307</v>
      </c>
      <c r="Y3850" s="156">
        <v>4240053</v>
      </c>
      <c r="Z3850" s="28">
        <v>0.94086021505376349</v>
      </c>
      <c r="AA3850" s="28">
        <v>0.96851851851851856</v>
      </c>
      <c r="AB3850" s="111">
        <v>66</v>
      </c>
      <c r="AC3850" s="28">
        <v>0.318</v>
      </c>
      <c r="AD3850" s="28">
        <v>6.4600000000000005E-2</v>
      </c>
      <c r="AE3850" s="139">
        <v>1294</v>
      </c>
      <c r="AF3850" s="139">
        <v>466</v>
      </c>
      <c r="AG3850" s="93">
        <v>765</v>
      </c>
      <c r="AH3850" s="93">
        <v>1318</v>
      </c>
    </row>
    <row r="3851" spans="1:34">
      <c r="A3851" s="51" t="s">
        <v>177</v>
      </c>
      <c r="B3851" s="14" t="s">
        <v>75</v>
      </c>
      <c r="C3851" s="14" t="s">
        <v>185</v>
      </c>
      <c r="D3851" s="14">
        <v>2017</v>
      </c>
      <c r="E3851" s="14">
        <v>2017</v>
      </c>
      <c r="F3851" s="14" t="s">
        <v>102</v>
      </c>
      <c r="G3851" s="93">
        <v>187</v>
      </c>
      <c r="H3851" s="93">
        <v>2614</v>
      </c>
      <c r="I3851" s="93">
        <v>0</v>
      </c>
      <c r="J3851" s="93">
        <v>6</v>
      </c>
      <c r="K3851" s="93">
        <v>187</v>
      </c>
      <c r="L3851" s="93">
        <v>2620</v>
      </c>
      <c r="M3851" s="48">
        <v>2807</v>
      </c>
      <c r="N3851" s="48">
        <v>5046</v>
      </c>
      <c r="O3851" s="48">
        <v>486</v>
      </c>
      <c r="P3851" s="48">
        <v>4550</v>
      </c>
      <c r="Q3851" s="48">
        <v>5036</v>
      </c>
      <c r="R3851" s="48">
        <v>0</v>
      </c>
      <c r="S3851" s="48">
        <v>10</v>
      </c>
      <c r="T3851" s="48">
        <v>10</v>
      </c>
      <c r="U3851" s="48">
        <v>486</v>
      </c>
      <c r="V3851" s="48">
        <v>4560</v>
      </c>
      <c r="W3851" s="156">
        <v>674140</v>
      </c>
      <c r="X3851" s="156">
        <v>1340</v>
      </c>
      <c r="Y3851" s="156">
        <v>675480</v>
      </c>
      <c r="Z3851" s="28">
        <v>1</v>
      </c>
      <c r="AA3851" s="28">
        <v>0.93269230769230771</v>
      </c>
      <c r="AB3851" s="111">
        <v>66</v>
      </c>
      <c r="AC3851" s="28">
        <v>0.318</v>
      </c>
      <c r="AD3851" s="28">
        <v>6.4600000000000005E-2</v>
      </c>
      <c r="AE3851" s="139">
        <v>197</v>
      </c>
      <c r="AF3851" s="139">
        <v>35</v>
      </c>
      <c r="AG3851" s="93">
        <v>62</v>
      </c>
      <c r="AH3851" s="93">
        <v>115</v>
      </c>
    </row>
    <row r="3852" spans="1:34">
      <c r="A3852" s="51" t="s">
        <v>178</v>
      </c>
      <c r="B3852" s="14" t="s">
        <v>75</v>
      </c>
      <c r="C3852" s="14" t="s">
        <v>185</v>
      </c>
      <c r="D3852" s="14">
        <v>2017</v>
      </c>
      <c r="E3852" s="14">
        <v>2017</v>
      </c>
      <c r="F3852" s="14" t="s">
        <v>102</v>
      </c>
      <c r="G3852" s="93">
        <v>85</v>
      </c>
      <c r="H3852" s="93">
        <v>614</v>
      </c>
      <c r="I3852" s="93">
        <v>1</v>
      </c>
      <c r="J3852" s="93">
        <v>2</v>
      </c>
      <c r="K3852" s="93">
        <v>86</v>
      </c>
      <c r="L3852" s="93">
        <v>616</v>
      </c>
      <c r="M3852" s="48">
        <v>702</v>
      </c>
      <c r="N3852" s="48">
        <v>1586</v>
      </c>
      <c r="O3852" s="48">
        <v>205</v>
      </c>
      <c r="P3852" s="48">
        <v>1375</v>
      </c>
      <c r="Q3852" s="48">
        <v>1580</v>
      </c>
      <c r="R3852" s="48">
        <v>3</v>
      </c>
      <c r="S3852" s="48">
        <v>3</v>
      </c>
      <c r="T3852" s="48">
        <v>6</v>
      </c>
      <c r="U3852" s="48">
        <v>208</v>
      </c>
      <c r="V3852" s="48">
        <v>1378</v>
      </c>
      <c r="W3852" s="156">
        <v>191573</v>
      </c>
      <c r="X3852" s="156">
        <v>576</v>
      </c>
      <c r="Y3852" s="156">
        <v>192149</v>
      </c>
      <c r="Z3852" s="28">
        <v>0.95833333333333337</v>
      </c>
      <c r="AA3852" s="28">
        <v>0.93333333333333335</v>
      </c>
      <c r="AB3852" s="111">
        <v>66</v>
      </c>
      <c r="AC3852" s="28">
        <v>0.318</v>
      </c>
      <c r="AD3852" s="28">
        <v>6.4600000000000005E-2</v>
      </c>
      <c r="AE3852" s="139">
        <v>60</v>
      </c>
      <c r="AF3852" s="139">
        <v>6</v>
      </c>
      <c r="AG3852" s="93">
        <v>115</v>
      </c>
      <c r="AH3852" s="93">
        <v>260</v>
      </c>
    </row>
    <row r="3853" spans="1:34">
      <c r="A3853" s="51" t="s">
        <v>179</v>
      </c>
      <c r="B3853" s="14" t="s">
        <v>74</v>
      </c>
      <c r="C3853" s="14" t="s">
        <v>185</v>
      </c>
      <c r="D3853" s="14">
        <v>2017</v>
      </c>
      <c r="E3853" s="14">
        <v>2017</v>
      </c>
      <c r="F3853" s="14" t="s">
        <v>102</v>
      </c>
      <c r="G3853" s="93">
        <v>3759</v>
      </c>
      <c r="H3853" s="93">
        <v>27330</v>
      </c>
      <c r="I3853" s="93">
        <v>43</v>
      </c>
      <c r="J3853" s="93">
        <v>266</v>
      </c>
      <c r="K3853" s="93">
        <v>3802</v>
      </c>
      <c r="L3853" s="93">
        <v>27596</v>
      </c>
      <c r="M3853" s="48">
        <v>31398</v>
      </c>
      <c r="N3853" s="48">
        <v>62682</v>
      </c>
      <c r="O3853" s="48">
        <v>8896</v>
      </c>
      <c r="P3853" s="48">
        <v>52935</v>
      </c>
      <c r="Q3853" s="48">
        <v>61831</v>
      </c>
      <c r="R3853" s="48">
        <v>161</v>
      </c>
      <c r="S3853" s="48">
        <v>690</v>
      </c>
      <c r="T3853" s="48">
        <v>851</v>
      </c>
      <c r="U3853" s="48">
        <v>9057</v>
      </c>
      <c r="V3853" s="48">
        <v>53625</v>
      </c>
      <c r="W3853" s="156">
        <v>8691353</v>
      </c>
      <c r="X3853" s="156">
        <v>83165</v>
      </c>
      <c r="Y3853" s="156">
        <v>8774518</v>
      </c>
      <c r="Z3853" s="28">
        <v>0.98048327137546465</v>
      </c>
      <c r="AA3853" s="28">
        <v>0.99198396793587174</v>
      </c>
      <c r="AB3853" s="111">
        <v>12</v>
      </c>
      <c r="AC3853" s="28">
        <v>0.33300000000000002</v>
      </c>
      <c r="AD3853" s="28">
        <v>5.8400000000000001E-2</v>
      </c>
      <c r="AE3853" s="139">
        <v>2197</v>
      </c>
      <c r="AF3853" s="139">
        <v>579</v>
      </c>
      <c r="AG3853" s="93">
        <v>4402</v>
      </c>
      <c r="AH3853" s="93">
        <v>8992</v>
      </c>
    </row>
    <row r="3854" spans="1:34">
      <c r="A3854" s="51" t="s">
        <v>180</v>
      </c>
      <c r="B3854" s="14" t="s">
        <v>75</v>
      </c>
      <c r="C3854" s="14" t="s">
        <v>185</v>
      </c>
      <c r="D3854" s="14">
        <v>2017</v>
      </c>
      <c r="E3854" s="14">
        <v>2017</v>
      </c>
      <c r="F3854" s="14" t="s">
        <v>102</v>
      </c>
      <c r="G3854" s="93">
        <v>365</v>
      </c>
      <c r="H3854" s="93">
        <v>2220</v>
      </c>
      <c r="I3854" s="93">
        <v>0</v>
      </c>
      <c r="J3854" s="93">
        <v>1</v>
      </c>
      <c r="K3854" s="93">
        <v>365</v>
      </c>
      <c r="L3854" s="93">
        <v>2221</v>
      </c>
      <c r="M3854" s="48">
        <v>2586</v>
      </c>
      <c r="N3854" s="48">
        <v>5313</v>
      </c>
      <c r="O3854" s="48">
        <v>1038</v>
      </c>
      <c r="P3854" s="48">
        <v>4272</v>
      </c>
      <c r="Q3854" s="48">
        <v>5310</v>
      </c>
      <c r="R3854" s="48">
        <v>0</v>
      </c>
      <c r="S3854" s="48">
        <v>3</v>
      </c>
      <c r="T3854" s="48">
        <v>3</v>
      </c>
      <c r="U3854" s="48">
        <v>1038</v>
      </c>
      <c r="V3854" s="48">
        <v>4275</v>
      </c>
      <c r="W3854" s="156">
        <v>694920</v>
      </c>
      <c r="X3854" s="156">
        <v>521</v>
      </c>
      <c r="Y3854" s="156">
        <v>695441</v>
      </c>
      <c r="Z3854" s="28">
        <v>1</v>
      </c>
      <c r="AA3854" s="28">
        <v>0.95588235294117652</v>
      </c>
      <c r="AB3854" s="111">
        <v>66</v>
      </c>
      <c r="AC3854" s="28">
        <v>0.318</v>
      </c>
      <c r="AD3854" s="28">
        <v>6.4600000000000005E-2</v>
      </c>
      <c r="AE3854" s="139">
        <v>178</v>
      </c>
      <c r="AF3854" s="139">
        <v>12</v>
      </c>
      <c r="AG3854" s="93">
        <v>103</v>
      </c>
      <c r="AH3854" s="93">
        <v>191</v>
      </c>
    </row>
    <row r="3855" spans="1:34">
      <c r="A3855" s="51" t="s">
        <v>181</v>
      </c>
      <c r="B3855" s="14" t="s">
        <v>75</v>
      </c>
      <c r="C3855" s="14" t="s">
        <v>185</v>
      </c>
      <c r="D3855" s="14">
        <v>2017</v>
      </c>
      <c r="E3855" s="14">
        <v>2017</v>
      </c>
      <c r="F3855" s="14" t="s">
        <v>102</v>
      </c>
      <c r="G3855" s="93">
        <v>520</v>
      </c>
      <c r="H3855" s="93">
        <v>6377</v>
      </c>
      <c r="I3855" s="93">
        <v>1</v>
      </c>
      <c r="J3855" s="93">
        <v>16</v>
      </c>
      <c r="K3855" s="93">
        <v>521</v>
      </c>
      <c r="L3855" s="93">
        <v>6393</v>
      </c>
      <c r="M3855" s="48">
        <v>6914</v>
      </c>
      <c r="N3855" s="48">
        <v>12254</v>
      </c>
      <c r="O3855" s="48">
        <v>1243</v>
      </c>
      <c r="P3855" s="48">
        <v>10967</v>
      </c>
      <c r="Q3855" s="48">
        <v>12210</v>
      </c>
      <c r="R3855" s="48">
        <v>2</v>
      </c>
      <c r="S3855" s="48">
        <v>42</v>
      </c>
      <c r="T3855" s="48">
        <v>44</v>
      </c>
      <c r="U3855" s="48">
        <v>1245</v>
      </c>
      <c r="V3855" s="48">
        <v>11009</v>
      </c>
      <c r="W3855" s="156">
        <v>1620961</v>
      </c>
      <c r="X3855" s="156">
        <v>3240</v>
      </c>
      <c r="Y3855" s="156">
        <v>1624201</v>
      </c>
      <c r="Z3855" s="28">
        <v>0.9948320413436692</v>
      </c>
      <c r="AA3855" s="28">
        <v>0.98913043478260865</v>
      </c>
      <c r="AB3855" s="111">
        <v>66</v>
      </c>
      <c r="AC3855" s="28">
        <v>0.318</v>
      </c>
      <c r="AD3855" s="28">
        <v>6.4600000000000005E-2</v>
      </c>
      <c r="AE3855" s="139">
        <v>573</v>
      </c>
      <c r="AF3855" s="139">
        <v>103</v>
      </c>
      <c r="AG3855" s="93">
        <v>348</v>
      </c>
      <c r="AH3855" s="93">
        <v>704</v>
      </c>
    </row>
    <row r="3856" spans="1:34">
      <c r="A3856" s="81" t="s">
        <v>123</v>
      </c>
      <c r="B3856" s="14" t="s">
        <v>74</v>
      </c>
      <c r="C3856" s="14" t="s">
        <v>185</v>
      </c>
      <c r="D3856" s="14">
        <v>2017</v>
      </c>
      <c r="E3856" s="14">
        <v>2017</v>
      </c>
      <c r="F3856" s="14" t="s">
        <v>102</v>
      </c>
      <c r="G3856" s="93">
        <v>12489</v>
      </c>
      <c r="H3856" s="93">
        <v>83812</v>
      </c>
      <c r="I3856" s="93">
        <v>78</v>
      </c>
      <c r="J3856" s="93">
        <v>469</v>
      </c>
      <c r="K3856" s="93">
        <v>12567</v>
      </c>
      <c r="L3856" s="93">
        <v>84281</v>
      </c>
      <c r="M3856" s="48">
        <v>96848</v>
      </c>
      <c r="N3856" s="48">
        <v>223824</v>
      </c>
      <c r="O3856" s="48">
        <v>34045</v>
      </c>
      <c r="P3856" s="48">
        <v>188336</v>
      </c>
      <c r="Q3856" s="48">
        <v>222381</v>
      </c>
      <c r="R3856" s="48">
        <v>267</v>
      </c>
      <c r="S3856" s="48">
        <v>1176</v>
      </c>
      <c r="T3856" s="48">
        <v>1443</v>
      </c>
      <c r="U3856" s="48">
        <v>34312</v>
      </c>
      <c r="V3856" s="48">
        <v>189512</v>
      </c>
      <c r="W3856" s="156">
        <v>29789542</v>
      </c>
      <c r="X3856" s="156">
        <v>159768</v>
      </c>
      <c r="Y3856" s="156">
        <v>29949310</v>
      </c>
      <c r="Z3856" s="28">
        <v>0.95543731293648149</v>
      </c>
      <c r="AA3856" s="28">
        <v>0.967741935483871</v>
      </c>
      <c r="AB3856" s="111">
        <v>33</v>
      </c>
      <c r="AC3856" s="28">
        <v>0.42399999999999999</v>
      </c>
      <c r="AD3856" s="28">
        <v>3.5799999999999998E-2</v>
      </c>
      <c r="AE3856" s="139">
        <v>4972</v>
      </c>
      <c r="AF3856" s="139">
        <v>1752</v>
      </c>
      <c r="AG3856" s="93">
        <v>12684</v>
      </c>
      <c r="AH3856" s="93">
        <v>28796</v>
      </c>
    </row>
    <row r="3857" spans="1:34">
      <c r="A3857" s="81" t="s">
        <v>124</v>
      </c>
      <c r="B3857" s="14" t="s">
        <v>75</v>
      </c>
      <c r="C3857" s="14" t="s">
        <v>185</v>
      </c>
      <c r="D3857" s="14">
        <v>2017</v>
      </c>
      <c r="E3857" s="14">
        <v>2017</v>
      </c>
      <c r="F3857" s="14" t="s">
        <v>102</v>
      </c>
      <c r="G3857" s="93">
        <v>197</v>
      </c>
      <c r="H3857" s="93">
        <v>1303</v>
      </c>
      <c r="I3857" s="93">
        <v>0</v>
      </c>
      <c r="J3857" s="93">
        <v>2</v>
      </c>
      <c r="K3857" s="93">
        <v>197</v>
      </c>
      <c r="L3857" s="93">
        <v>1305</v>
      </c>
      <c r="M3857" s="48">
        <v>1502</v>
      </c>
      <c r="N3857" s="48">
        <v>3424</v>
      </c>
      <c r="O3857" s="48">
        <v>518</v>
      </c>
      <c r="P3857" s="48">
        <v>2898</v>
      </c>
      <c r="Q3857" s="48">
        <v>3416</v>
      </c>
      <c r="R3857" s="48">
        <v>0</v>
      </c>
      <c r="S3857" s="48">
        <v>8</v>
      </c>
      <c r="T3857" s="48">
        <v>8</v>
      </c>
      <c r="U3857" s="48">
        <v>518</v>
      </c>
      <c r="V3857" s="48">
        <v>2906</v>
      </c>
      <c r="W3857" s="156">
        <v>414194</v>
      </c>
      <c r="X3857" s="156">
        <v>619</v>
      </c>
      <c r="Y3857" s="156">
        <v>414813</v>
      </c>
      <c r="Z3857" s="28">
        <v>0.97872340425531912</v>
      </c>
      <c r="AA3857" s="28">
        <v>0.95890410958904104</v>
      </c>
      <c r="AB3857" s="111">
        <v>66</v>
      </c>
      <c r="AC3857" s="28">
        <v>0.318</v>
      </c>
      <c r="AD3857" s="28">
        <v>6.4600000000000005E-2</v>
      </c>
      <c r="AE3857" s="139">
        <v>150</v>
      </c>
      <c r="AF3857" s="139">
        <v>24</v>
      </c>
      <c r="AG3857" s="93">
        <v>178</v>
      </c>
      <c r="AH3857" s="93">
        <v>376</v>
      </c>
    </row>
    <row r="3858" spans="1:34">
      <c r="A3858" s="81" t="s">
        <v>125</v>
      </c>
      <c r="B3858" s="14" t="s">
        <v>75</v>
      </c>
      <c r="C3858" s="14" t="s">
        <v>185</v>
      </c>
      <c r="D3858" s="14">
        <v>2017</v>
      </c>
      <c r="E3858" s="14">
        <v>2017</v>
      </c>
      <c r="F3858" s="14" t="s">
        <v>102</v>
      </c>
      <c r="G3858" s="93">
        <v>863</v>
      </c>
      <c r="H3858" s="93">
        <v>11274</v>
      </c>
      <c r="I3858" s="93">
        <v>2</v>
      </c>
      <c r="J3858" s="93">
        <v>17</v>
      </c>
      <c r="K3858" s="93">
        <v>865</v>
      </c>
      <c r="L3858" s="93">
        <v>11291</v>
      </c>
      <c r="M3858" s="48">
        <v>12156</v>
      </c>
      <c r="N3858" s="48">
        <v>20524</v>
      </c>
      <c r="O3858" s="48">
        <v>2157</v>
      </c>
      <c r="P3858" s="48">
        <v>18326</v>
      </c>
      <c r="Q3858" s="48">
        <v>20483</v>
      </c>
      <c r="R3858" s="48">
        <v>4</v>
      </c>
      <c r="S3858" s="48">
        <v>37</v>
      </c>
      <c r="T3858" s="48">
        <v>41</v>
      </c>
      <c r="U3858" s="48">
        <v>2161</v>
      </c>
      <c r="V3858" s="48">
        <v>18363</v>
      </c>
      <c r="W3858" s="156">
        <v>2842478</v>
      </c>
      <c r="X3858" s="156">
        <v>4942</v>
      </c>
      <c r="Y3858" s="156">
        <v>2847420</v>
      </c>
      <c r="Z3858" s="28">
        <v>0.99642857142857144</v>
      </c>
      <c r="AA3858" s="28">
        <v>0.96889952153110048</v>
      </c>
      <c r="AB3858" s="111">
        <v>66</v>
      </c>
      <c r="AC3858" s="28">
        <v>0.318</v>
      </c>
      <c r="AD3858" s="28">
        <v>6.4600000000000005E-2</v>
      </c>
      <c r="AE3858" s="139">
        <v>1020</v>
      </c>
      <c r="AF3858" s="139">
        <v>230</v>
      </c>
      <c r="AG3858" s="93">
        <v>519</v>
      </c>
      <c r="AH3858" s="93">
        <v>1007</v>
      </c>
    </row>
    <row r="3859" spans="1:34">
      <c r="A3859" s="81" t="s">
        <v>126</v>
      </c>
      <c r="B3859" s="14" t="s">
        <v>75</v>
      </c>
      <c r="C3859" s="14" t="s">
        <v>185</v>
      </c>
      <c r="D3859" s="14">
        <v>2017</v>
      </c>
      <c r="E3859" s="14">
        <v>2017</v>
      </c>
      <c r="F3859" s="14" t="s">
        <v>102</v>
      </c>
      <c r="G3859" s="93">
        <v>2222</v>
      </c>
      <c r="H3859" s="93">
        <v>14801</v>
      </c>
      <c r="I3859" s="93">
        <v>8</v>
      </c>
      <c r="J3859" s="93">
        <v>144</v>
      </c>
      <c r="K3859" s="93">
        <v>2230</v>
      </c>
      <c r="L3859" s="93">
        <v>14945</v>
      </c>
      <c r="M3859" s="48">
        <v>17175</v>
      </c>
      <c r="N3859" s="48">
        <v>41625</v>
      </c>
      <c r="O3859" s="48">
        <v>6314</v>
      </c>
      <c r="P3859" s="48">
        <v>34885</v>
      </c>
      <c r="Q3859" s="48">
        <v>41199</v>
      </c>
      <c r="R3859" s="48">
        <v>25</v>
      </c>
      <c r="S3859" s="48">
        <v>401</v>
      </c>
      <c r="T3859" s="48">
        <v>426</v>
      </c>
      <c r="U3859" s="48">
        <v>6339</v>
      </c>
      <c r="V3859" s="48">
        <v>35286</v>
      </c>
      <c r="W3859" s="156">
        <v>5174972</v>
      </c>
      <c r="X3859" s="156">
        <v>43593</v>
      </c>
      <c r="Y3859" s="156">
        <v>5218565</v>
      </c>
      <c r="Z3859" s="28">
        <v>0.97573435504469985</v>
      </c>
      <c r="AA3859" s="28">
        <v>0.95319148936170217</v>
      </c>
      <c r="AB3859" s="111">
        <v>66</v>
      </c>
      <c r="AC3859" s="28">
        <v>0.318</v>
      </c>
      <c r="AD3859" s="28">
        <v>6.4600000000000005E-2</v>
      </c>
      <c r="AE3859" s="139">
        <v>1215</v>
      </c>
      <c r="AF3859" s="139">
        <v>150</v>
      </c>
      <c r="AG3859" s="93">
        <v>858</v>
      </c>
      <c r="AH3859" s="93">
        <v>1707</v>
      </c>
    </row>
    <row r="3860" spans="1:34">
      <c r="A3860" s="81" t="s">
        <v>127</v>
      </c>
      <c r="B3860" s="14" t="s">
        <v>75</v>
      </c>
      <c r="C3860" s="14" t="s">
        <v>185</v>
      </c>
      <c r="D3860" s="14">
        <v>2017</v>
      </c>
      <c r="E3860" s="14">
        <v>2017</v>
      </c>
      <c r="F3860" s="14" t="s">
        <v>102</v>
      </c>
      <c r="G3860" s="93">
        <v>81</v>
      </c>
      <c r="H3860" s="93">
        <v>932</v>
      </c>
      <c r="I3860" s="93">
        <v>0</v>
      </c>
      <c r="J3860" s="93">
        <v>5</v>
      </c>
      <c r="K3860" s="93">
        <v>81</v>
      </c>
      <c r="L3860" s="93">
        <v>937</v>
      </c>
      <c r="M3860" s="48">
        <v>1018</v>
      </c>
      <c r="N3860" s="48">
        <v>1942</v>
      </c>
      <c r="O3860" s="48">
        <v>212</v>
      </c>
      <c r="P3860" s="48">
        <v>1722</v>
      </c>
      <c r="Q3860" s="48">
        <v>1934</v>
      </c>
      <c r="R3860" s="48">
        <v>0</v>
      </c>
      <c r="S3860" s="48">
        <v>8</v>
      </c>
      <c r="T3860" s="48">
        <v>8</v>
      </c>
      <c r="U3860" s="48">
        <v>212</v>
      </c>
      <c r="V3860" s="48">
        <v>1730</v>
      </c>
      <c r="W3860" s="156">
        <v>250723</v>
      </c>
      <c r="X3860" s="156">
        <v>793</v>
      </c>
      <c r="Y3860" s="156">
        <v>251516</v>
      </c>
      <c r="Z3860" s="28">
        <v>1</v>
      </c>
      <c r="AA3860" s="28">
        <v>0.78787878787878785</v>
      </c>
      <c r="AB3860" s="111">
        <v>66</v>
      </c>
      <c r="AC3860" s="28">
        <v>0.318</v>
      </c>
      <c r="AD3860" s="28">
        <v>6.4600000000000005E-2</v>
      </c>
      <c r="AE3860" s="139">
        <v>60</v>
      </c>
      <c r="AF3860" s="139">
        <v>1</v>
      </c>
      <c r="AG3860" s="93">
        <v>55</v>
      </c>
      <c r="AH3860" s="93">
        <v>118</v>
      </c>
    </row>
    <row r="3861" spans="1:34">
      <c r="A3861" s="81" t="s">
        <v>128</v>
      </c>
      <c r="B3861" s="14" t="s">
        <v>75</v>
      </c>
      <c r="C3861" s="14" t="s">
        <v>185</v>
      </c>
      <c r="D3861" s="14">
        <v>2017</v>
      </c>
      <c r="E3861" s="14">
        <v>2017</v>
      </c>
      <c r="F3861" s="14" t="s">
        <v>102</v>
      </c>
      <c r="G3861" s="93">
        <v>9487</v>
      </c>
      <c r="H3861" s="93">
        <v>59121</v>
      </c>
      <c r="I3861" s="93">
        <v>17</v>
      </c>
      <c r="J3861" s="93">
        <v>387</v>
      </c>
      <c r="K3861" s="93">
        <v>9504</v>
      </c>
      <c r="L3861" s="93">
        <v>59508</v>
      </c>
      <c r="M3861" s="48">
        <v>69012</v>
      </c>
      <c r="N3861" s="48">
        <v>160089</v>
      </c>
      <c r="O3861" s="48">
        <v>25406</v>
      </c>
      <c r="P3861" s="48">
        <v>133736</v>
      </c>
      <c r="Q3861" s="48">
        <v>159142</v>
      </c>
      <c r="R3861" s="48">
        <v>55</v>
      </c>
      <c r="S3861" s="48">
        <v>892</v>
      </c>
      <c r="T3861" s="48">
        <v>947</v>
      </c>
      <c r="U3861" s="48">
        <v>25461</v>
      </c>
      <c r="V3861" s="48">
        <v>134628</v>
      </c>
      <c r="W3861" s="156">
        <v>20943617</v>
      </c>
      <c r="X3861" s="156">
        <v>121214</v>
      </c>
      <c r="Y3861" s="156">
        <v>21064831</v>
      </c>
      <c r="Z3861" s="28">
        <v>0.99053452115812912</v>
      </c>
      <c r="AA3861" s="28">
        <v>0.93905093600348277</v>
      </c>
      <c r="AB3861" s="111">
        <v>17</v>
      </c>
      <c r="AC3861" s="28">
        <v>0.23499999999999999</v>
      </c>
      <c r="AD3861" s="28">
        <v>1.7399999999999999E-2</v>
      </c>
      <c r="AE3861" s="139">
        <v>5729</v>
      </c>
      <c r="AF3861" s="139">
        <v>1781</v>
      </c>
      <c r="AG3861" s="93">
        <v>9564</v>
      </c>
      <c r="AH3861" s="93">
        <v>22208</v>
      </c>
    </row>
    <row r="3862" spans="1:34">
      <c r="A3862" s="81" t="s">
        <v>129</v>
      </c>
      <c r="B3862" s="14" t="s">
        <v>75</v>
      </c>
      <c r="C3862" s="14" t="s">
        <v>185</v>
      </c>
      <c r="D3862" s="14">
        <v>2017</v>
      </c>
      <c r="E3862" s="14">
        <v>2017</v>
      </c>
      <c r="F3862" s="14" t="s">
        <v>102</v>
      </c>
      <c r="G3862" s="93">
        <v>1464</v>
      </c>
      <c r="H3862" s="93">
        <v>9085</v>
      </c>
      <c r="I3862" s="93">
        <v>4</v>
      </c>
      <c r="J3862" s="93">
        <v>57</v>
      </c>
      <c r="K3862" s="93">
        <v>1468</v>
      </c>
      <c r="L3862" s="93">
        <v>9142</v>
      </c>
      <c r="M3862" s="48">
        <v>10610</v>
      </c>
      <c r="N3862" s="48">
        <v>23969</v>
      </c>
      <c r="O3862" s="48">
        <v>3998</v>
      </c>
      <c r="P3862" s="48">
        <v>19799</v>
      </c>
      <c r="Q3862" s="48">
        <v>23797</v>
      </c>
      <c r="R3862" s="48">
        <v>13</v>
      </c>
      <c r="S3862" s="48">
        <v>159</v>
      </c>
      <c r="T3862" s="48">
        <v>172</v>
      </c>
      <c r="U3862" s="48">
        <v>4011</v>
      </c>
      <c r="V3862" s="48">
        <v>19958</v>
      </c>
      <c r="W3862" s="156">
        <v>3004222</v>
      </c>
      <c r="X3862" s="156">
        <v>17967</v>
      </c>
      <c r="Y3862" s="156">
        <v>3022189</v>
      </c>
      <c r="Z3862" s="28">
        <v>0.99473684210526314</v>
      </c>
      <c r="AA3862" s="28">
        <v>0.95419847328244278</v>
      </c>
      <c r="AB3862" s="111">
        <v>66</v>
      </c>
      <c r="AC3862" s="28">
        <v>0.318</v>
      </c>
      <c r="AD3862" s="28">
        <v>6.4600000000000005E-2</v>
      </c>
      <c r="AE3862" s="139">
        <v>865</v>
      </c>
      <c r="AF3862" s="139">
        <v>152</v>
      </c>
      <c r="AG3862" s="93">
        <v>1212</v>
      </c>
      <c r="AH3862" s="93">
        <v>2821</v>
      </c>
    </row>
    <row r="3863" spans="1:34">
      <c r="A3863" s="81" t="s">
        <v>130</v>
      </c>
      <c r="B3863" s="14" t="s">
        <v>75</v>
      </c>
      <c r="C3863" s="14" t="s">
        <v>185</v>
      </c>
      <c r="D3863" s="14">
        <v>2017</v>
      </c>
      <c r="E3863" s="14">
        <v>2017</v>
      </c>
      <c r="F3863" s="14" t="s">
        <v>102</v>
      </c>
      <c r="G3863" s="93">
        <v>531</v>
      </c>
      <c r="H3863" s="93">
        <v>5846</v>
      </c>
      <c r="I3863" s="93">
        <v>1</v>
      </c>
      <c r="J3863" s="93">
        <v>10</v>
      </c>
      <c r="K3863" s="93">
        <v>532</v>
      </c>
      <c r="L3863" s="93">
        <v>5856</v>
      </c>
      <c r="M3863" s="48">
        <v>6388</v>
      </c>
      <c r="N3863" s="48">
        <v>11854</v>
      </c>
      <c r="O3863" s="48">
        <v>1360</v>
      </c>
      <c r="P3863" s="48">
        <v>10462</v>
      </c>
      <c r="Q3863" s="48">
        <v>11822</v>
      </c>
      <c r="R3863" s="48">
        <v>3</v>
      </c>
      <c r="S3863" s="48">
        <v>29</v>
      </c>
      <c r="T3863" s="48">
        <v>32</v>
      </c>
      <c r="U3863" s="48">
        <v>1363</v>
      </c>
      <c r="V3863" s="48">
        <v>10491</v>
      </c>
      <c r="W3863" s="156">
        <v>1583743</v>
      </c>
      <c r="X3863" s="156">
        <v>2877</v>
      </c>
      <c r="Y3863" s="156">
        <v>1586620</v>
      </c>
      <c r="Z3863" s="28">
        <v>0.92883895131086147</v>
      </c>
      <c r="AA3863" s="28">
        <v>0.89204545454545459</v>
      </c>
      <c r="AB3863" s="111">
        <v>66</v>
      </c>
      <c r="AC3863" s="28">
        <v>0.318</v>
      </c>
      <c r="AD3863" s="28">
        <v>6.4600000000000005E-2</v>
      </c>
      <c r="AE3863" s="139">
        <v>411</v>
      </c>
      <c r="AF3863" s="139">
        <v>46</v>
      </c>
      <c r="AG3863" s="93">
        <v>350</v>
      </c>
      <c r="AH3863" s="93">
        <v>711</v>
      </c>
    </row>
    <row r="3864" spans="1:34">
      <c r="A3864" s="81" t="s">
        <v>131</v>
      </c>
      <c r="B3864" s="14" t="s">
        <v>75</v>
      </c>
      <c r="C3864" s="14" t="s">
        <v>185</v>
      </c>
      <c r="D3864" s="14">
        <v>2017</v>
      </c>
      <c r="E3864" s="14">
        <v>2017</v>
      </c>
      <c r="F3864" s="14" t="s">
        <v>102</v>
      </c>
      <c r="G3864" s="93">
        <v>221</v>
      </c>
      <c r="H3864" s="93">
        <v>1376</v>
      </c>
      <c r="I3864" s="93">
        <v>0</v>
      </c>
      <c r="J3864" s="93">
        <v>1</v>
      </c>
      <c r="K3864" s="93">
        <v>221</v>
      </c>
      <c r="L3864" s="93">
        <v>1377</v>
      </c>
      <c r="M3864" s="48">
        <v>1598</v>
      </c>
      <c r="N3864" s="48">
        <v>3162</v>
      </c>
      <c r="O3864" s="48">
        <v>617</v>
      </c>
      <c r="P3864" s="48">
        <v>2542</v>
      </c>
      <c r="Q3864" s="48">
        <v>3159</v>
      </c>
      <c r="R3864" s="48">
        <v>0</v>
      </c>
      <c r="S3864" s="48">
        <v>3</v>
      </c>
      <c r="T3864" s="48">
        <v>3</v>
      </c>
      <c r="U3864" s="48">
        <v>617</v>
      </c>
      <c r="V3864" s="48">
        <v>2545</v>
      </c>
      <c r="W3864" s="156">
        <v>433225</v>
      </c>
      <c r="X3864" s="156">
        <v>722</v>
      </c>
      <c r="Y3864" s="156">
        <v>433947</v>
      </c>
      <c r="Z3864" s="28">
        <v>0.85714285714285721</v>
      </c>
      <c r="AA3864" s="28">
        <v>0.78873239436619713</v>
      </c>
      <c r="AB3864" s="111">
        <v>66</v>
      </c>
      <c r="AC3864" s="28">
        <v>0.318</v>
      </c>
      <c r="AD3864" s="28">
        <v>6.4600000000000005E-2</v>
      </c>
      <c r="AE3864" s="139">
        <v>110</v>
      </c>
      <c r="AF3864" s="139">
        <v>8</v>
      </c>
      <c r="AG3864" s="93">
        <v>80</v>
      </c>
      <c r="AH3864" s="93">
        <v>153</v>
      </c>
    </row>
    <row r="3865" spans="1:34">
      <c r="A3865" s="81" t="s">
        <v>132</v>
      </c>
      <c r="B3865" s="14" t="s">
        <v>76</v>
      </c>
      <c r="C3865" s="14" t="s">
        <v>185</v>
      </c>
      <c r="D3865" s="14">
        <v>2017</v>
      </c>
      <c r="E3865" s="14">
        <v>2017</v>
      </c>
      <c r="F3865" s="14" t="s">
        <v>102</v>
      </c>
      <c r="G3865" s="93">
        <v>81908</v>
      </c>
      <c r="H3865" s="93">
        <v>443725</v>
      </c>
      <c r="I3865" s="93">
        <v>1076</v>
      </c>
      <c r="J3865" s="93">
        <v>5085</v>
      </c>
      <c r="K3865" s="93">
        <v>82984</v>
      </c>
      <c r="L3865" s="93">
        <v>448810</v>
      </c>
      <c r="M3865" s="48">
        <v>531794</v>
      </c>
      <c r="N3865" s="48">
        <v>1068841</v>
      </c>
      <c r="O3865" s="48">
        <v>201168</v>
      </c>
      <c r="P3865" s="48">
        <v>853723</v>
      </c>
      <c r="Q3865" s="48">
        <v>1054891</v>
      </c>
      <c r="R3865" s="48">
        <v>3314</v>
      </c>
      <c r="S3865" s="48">
        <v>10636</v>
      </c>
      <c r="T3865" s="48">
        <v>13950</v>
      </c>
      <c r="U3865" s="48">
        <v>204482</v>
      </c>
      <c r="V3865" s="48">
        <v>864359</v>
      </c>
      <c r="W3865" s="156">
        <v>151529990</v>
      </c>
      <c r="X3865" s="156">
        <v>1731187</v>
      </c>
      <c r="Y3865" s="156">
        <v>153261177</v>
      </c>
      <c r="Z3865" s="28">
        <v>0.99107911686701344</v>
      </c>
      <c r="AA3865" s="28">
        <v>0.91699902985879056</v>
      </c>
      <c r="AB3865" s="111">
        <v>259</v>
      </c>
      <c r="AC3865" s="28">
        <v>0.46300000000000002</v>
      </c>
      <c r="AD3865" s="28">
        <v>0.115</v>
      </c>
      <c r="AE3865" s="139">
        <v>35694</v>
      </c>
      <c r="AF3865" s="139">
        <v>7514</v>
      </c>
      <c r="AG3865" s="93">
        <v>87895</v>
      </c>
      <c r="AH3865" s="93">
        <v>183776</v>
      </c>
    </row>
    <row r="3866" spans="1:34">
      <c r="A3866" s="81" t="s">
        <v>133</v>
      </c>
      <c r="B3866" s="14" t="s">
        <v>75</v>
      </c>
      <c r="C3866" s="14" t="s">
        <v>185</v>
      </c>
      <c r="D3866" s="14">
        <v>2017</v>
      </c>
      <c r="E3866" s="14">
        <v>2017</v>
      </c>
      <c r="F3866" s="14" t="s">
        <v>102</v>
      </c>
      <c r="G3866" s="93">
        <v>1664</v>
      </c>
      <c r="H3866" s="93">
        <v>9853</v>
      </c>
      <c r="I3866" s="93">
        <v>5</v>
      </c>
      <c r="J3866" s="93">
        <v>22</v>
      </c>
      <c r="K3866" s="93">
        <v>1669</v>
      </c>
      <c r="L3866" s="93">
        <v>9875</v>
      </c>
      <c r="M3866" s="48">
        <v>11544</v>
      </c>
      <c r="N3866" s="48">
        <v>27982</v>
      </c>
      <c r="O3866" s="48">
        <v>4566</v>
      </c>
      <c r="P3866" s="48">
        <v>23320</v>
      </c>
      <c r="Q3866" s="48">
        <v>27886</v>
      </c>
      <c r="R3866" s="48">
        <v>16</v>
      </c>
      <c r="S3866" s="48">
        <v>80</v>
      </c>
      <c r="T3866" s="48">
        <v>96</v>
      </c>
      <c r="U3866" s="48">
        <v>4582</v>
      </c>
      <c r="V3866" s="48">
        <v>23400</v>
      </c>
      <c r="W3866" s="156">
        <v>3666707</v>
      </c>
      <c r="X3866" s="156">
        <v>7318</v>
      </c>
      <c r="Y3866" s="156">
        <v>3674025</v>
      </c>
      <c r="Z3866" s="28">
        <v>0.99485861182519275</v>
      </c>
      <c r="AA3866" s="28">
        <v>0.97925311203319498</v>
      </c>
      <c r="AB3866" s="111">
        <v>66</v>
      </c>
      <c r="AC3866" s="28">
        <v>0.318</v>
      </c>
      <c r="AD3866" s="28">
        <v>6.4600000000000005E-2</v>
      </c>
      <c r="AE3866" s="139">
        <v>593</v>
      </c>
      <c r="AF3866" s="139">
        <v>110</v>
      </c>
      <c r="AG3866" s="93">
        <v>2618</v>
      </c>
      <c r="AH3866" s="93">
        <v>6366</v>
      </c>
    </row>
    <row r="3867" spans="1:34">
      <c r="A3867" s="81" t="s">
        <v>134</v>
      </c>
      <c r="B3867" s="14" t="s">
        <v>75</v>
      </c>
      <c r="C3867" s="14" t="s">
        <v>185</v>
      </c>
      <c r="D3867" s="14">
        <v>2017</v>
      </c>
      <c r="E3867" s="14">
        <v>2017</v>
      </c>
      <c r="F3867" s="14" t="s">
        <v>102</v>
      </c>
      <c r="G3867" s="93">
        <v>544</v>
      </c>
      <c r="H3867" s="93">
        <v>5230</v>
      </c>
      <c r="I3867" s="93">
        <v>14</v>
      </c>
      <c r="J3867" s="93">
        <v>154</v>
      </c>
      <c r="K3867" s="93">
        <v>558</v>
      </c>
      <c r="L3867" s="93">
        <v>5384</v>
      </c>
      <c r="M3867" s="48">
        <v>5942</v>
      </c>
      <c r="N3867" s="48">
        <v>9819</v>
      </c>
      <c r="O3867" s="48">
        <v>1230</v>
      </c>
      <c r="P3867" s="48">
        <v>8182</v>
      </c>
      <c r="Q3867" s="48">
        <v>9412</v>
      </c>
      <c r="R3867" s="48">
        <v>42</v>
      </c>
      <c r="S3867" s="48">
        <v>365</v>
      </c>
      <c r="T3867" s="48">
        <v>407</v>
      </c>
      <c r="U3867" s="48">
        <v>1272</v>
      </c>
      <c r="V3867" s="48">
        <v>8547</v>
      </c>
      <c r="W3867" s="156">
        <v>1330783</v>
      </c>
      <c r="X3867" s="156">
        <v>33903</v>
      </c>
      <c r="Y3867" s="156">
        <v>1364686</v>
      </c>
      <c r="Z3867" s="28">
        <v>0.97445255474452552</v>
      </c>
      <c r="AA3867" s="28">
        <v>0.96648044692737434</v>
      </c>
      <c r="AB3867" s="111">
        <v>66</v>
      </c>
      <c r="AC3867" s="28">
        <v>0.318</v>
      </c>
      <c r="AD3867" s="28">
        <v>6.4600000000000005E-2</v>
      </c>
      <c r="AE3867" s="139">
        <v>429</v>
      </c>
      <c r="AF3867" s="139">
        <v>119</v>
      </c>
      <c r="AG3867" s="93">
        <v>1110</v>
      </c>
      <c r="AH3867" s="93">
        <v>2020</v>
      </c>
    </row>
    <row r="3868" spans="1:34">
      <c r="A3868" s="81" t="s">
        <v>135</v>
      </c>
      <c r="B3868" s="14" t="s">
        <v>75</v>
      </c>
      <c r="C3868" s="14" t="s">
        <v>185</v>
      </c>
      <c r="D3868" s="14">
        <v>2017</v>
      </c>
      <c r="E3868" s="14">
        <v>2017</v>
      </c>
      <c r="F3868" s="14" t="s">
        <v>102</v>
      </c>
      <c r="G3868" s="93">
        <v>78</v>
      </c>
      <c r="H3868" s="93">
        <v>946</v>
      </c>
      <c r="I3868" s="93">
        <v>1</v>
      </c>
      <c r="J3868" s="93">
        <v>2</v>
      </c>
      <c r="K3868" s="93">
        <v>79</v>
      </c>
      <c r="L3868" s="93">
        <v>948</v>
      </c>
      <c r="M3868" s="48">
        <v>1027</v>
      </c>
      <c r="N3868" s="48">
        <v>1835</v>
      </c>
      <c r="O3868" s="48">
        <v>205</v>
      </c>
      <c r="P3868" s="48">
        <v>1626</v>
      </c>
      <c r="Q3868" s="48">
        <v>1831</v>
      </c>
      <c r="R3868" s="48">
        <v>1</v>
      </c>
      <c r="S3868" s="48">
        <v>3</v>
      </c>
      <c r="T3868" s="48">
        <v>4</v>
      </c>
      <c r="U3868" s="48">
        <v>206</v>
      </c>
      <c r="V3868" s="48">
        <v>1629</v>
      </c>
      <c r="W3868" s="156">
        <v>245217</v>
      </c>
      <c r="X3868" s="156">
        <v>383</v>
      </c>
      <c r="Y3868" s="156">
        <v>245600</v>
      </c>
      <c r="Z3868" s="28">
        <v>0.8</v>
      </c>
      <c r="AA3868" s="28">
        <v>0.75862068965517238</v>
      </c>
      <c r="AB3868" s="111">
        <v>66</v>
      </c>
      <c r="AC3868" s="28">
        <v>0.318</v>
      </c>
      <c r="AD3868" s="28">
        <v>6.4600000000000005E-2</v>
      </c>
      <c r="AE3868" s="139">
        <v>79</v>
      </c>
      <c r="AF3868" s="139">
        <v>11</v>
      </c>
      <c r="AG3868" s="93">
        <v>19</v>
      </c>
      <c r="AH3868" s="93">
        <v>39</v>
      </c>
    </row>
    <row r="3869" spans="1:34">
      <c r="A3869" s="81" t="s">
        <v>136</v>
      </c>
      <c r="B3869" s="14" t="s">
        <v>75</v>
      </c>
      <c r="C3869" s="14" t="s">
        <v>185</v>
      </c>
      <c r="D3869" s="14">
        <v>2017</v>
      </c>
      <c r="E3869" s="14">
        <v>2017</v>
      </c>
      <c r="F3869" s="14" t="s">
        <v>102</v>
      </c>
      <c r="G3869" s="93">
        <v>522</v>
      </c>
      <c r="H3869" s="93">
        <v>5781</v>
      </c>
      <c r="I3869" s="93">
        <v>1</v>
      </c>
      <c r="J3869" s="93">
        <v>25</v>
      </c>
      <c r="K3869" s="93">
        <v>523</v>
      </c>
      <c r="L3869" s="93">
        <v>5806</v>
      </c>
      <c r="M3869" s="48">
        <v>6329</v>
      </c>
      <c r="N3869" s="48">
        <v>11777</v>
      </c>
      <c r="O3869" s="48">
        <v>1308</v>
      </c>
      <c r="P3869" s="48">
        <v>10407</v>
      </c>
      <c r="Q3869" s="48">
        <v>11715</v>
      </c>
      <c r="R3869" s="48">
        <v>3</v>
      </c>
      <c r="S3869" s="48">
        <v>59</v>
      </c>
      <c r="T3869" s="48">
        <v>62</v>
      </c>
      <c r="U3869" s="48">
        <v>1311</v>
      </c>
      <c r="V3869" s="48">
        <v>10466</v>
      </c>
      <c r="W3869" s="156">
        <v>1633060</v>
      </c>
      <c r="X3869" s="156">
        <v>6825</v>
      </c>
      <c r="Y3869" s="156">
        <v>1639885</v>
      </c>
      <c r="Z3869" s="28">
        <v>0.94505494505494503</v>
      </c>
      <c r="AA3869" s="28">
        <v>0.93725490196078431</v>
      </c>
      <c r="AB3869" s="111">
        <v>66</v>
      </c>
      <c r="AC3869" s="28">
        <v>0.318</v>
      </c>
      <c r="AD3869" s="28">
        <v>6.4600000000000005E-2</v>
      </c>
      <c r="AE3869" s="139">
        <v>488</v>
      </c>
      <c r="AF3869" s="139">
        <v>62</v>
      </c>
      <c r="AG3869" s="93">
        <v>492</v>
      </c>
      <c r="AH3869" s="93">
        <v>1093</v>
      </c>
    </row>
    <row r="3870" spans="1:34">
      <c r="A3870" s="81" t="s">
        <v>137</v>
      </c>
      <c r="B3870" s="14" t="s">
        <v>75</v>
      </c>
      <c r="C3870" s="14" t="s">
        <v>185</v>
      </c>
      <c r="D3870" s="14">
        <v>2017</v>
      </c>
      <c r="E3870" s="14">
        <v>2017</v>
      </c>
      <c r="F3870" s="14" t="s">
        <v>102</v>
      </c>
      <c r="G3870" s="93">
        <v>3513</v>
      </c>
      <c r="H3870" s="93">
        <v>20105</v>
      </c>
      <c r="I3870" s="93">
        <v>6</v>
      </c>
      <c r="J3870" s="93">
        <v>36</v>
      </c>
      <c r="K3870" s="93">
        <v>3519</v>
      </c>
      <c r="L3870" s="93">
        <v>20141</v>
      </c>
      <c r="M3870" s="48">
        <v>23660</v>
      </c>
      <c r="N3870" s="48">
        <v>54748</v>
      </c>
      <c r="O3870" s="48">
        <v>9505</v>
      </c>
      <c r="P3870" s="48">
        <v>45123</v>
      </c>
      <c r="Q3870" s="48">
        <v>54628</v>
      </c>
      <c r="R3870" s="48">
        <v>21</v>
      </c>
      <c r="S3870" s="48">
        <v>99</v>
      </c>
      <c r="T3870" s="48">
        <v>120</v>
      </c>
      <c r="U3870" s="48">
        <v>9526</v>
      </c>
      <c r="V3870" s="48">
        <v>45222</v>
      </c>
      <c r="W3870" s="156">
        <v>7102160</v>
      </c>
      <c r="X3870" s="156">
        <v>11229</v>
      </c>
      <c r="Y3870" s="156">
        <v>7113389</v>
      </c>
      <c r="Z3870" s="28">
        <v>0.99209039548022604</v>
      </c>
      <c r="AA3870" s="28">
        <v>0.9839486356340289</v>
      </c>
      <c r="AB3870" s="111">
        <v>5</v>
      </c>
      <c r="AC3870" s="28">
        <v>0</v>
      </c>
      <c r="AD3870" s="28">
        <v>3.2199999999999999E-2</v>
      </c>
      <c r="AE3870" s="139">
        <v>1613</v>
      </c>
      <c r="AF3870" s="139">
        <v>289</v>
      </c>
      <c r="AG3870" s="93">
        <v>3393</v>
      </c>
      <c r="AH3870" s="93">
        <v>7966</v>
      </c>
    </row>
    <row r="3871" spans="1:34">
      <c r="A3871" s="81" t="s">
        <v>138</v>
      </c>
      <c r="B3871" s="14" t="s">
        <v>75</v>
      </c>
      <c r="C3871" s="14" t="s">
        <v>185</v>
      </c>
      <c r="D3871" s="14">
        <v>2017</v>
      </c>
      <c r="E3871" s="14">
        <v>2017</v>
      </c>
      <c r="F3871" s="14" t="s">
        <v>102</v>
      </c>
      <c r="G3871" s="93">
        <v>77</v>
      </c>
      <c r="H3871" s="93">
        <v>459</v>
      </c>
      <c r="I3871" s="93">
        <v>1</v>
      </c>
      <c r="J3871" s="93">
        <v>1</v>
      </c>
      <c r="K3871" s="93">
        <v>78</v>
      </c>
      <c r="L3871" s="93">
        <v>460</v>
      </c>
      <c r="M3871" s="48">
        <v>538</v>
      </c>
      <c r="N3871" s="48">
        <v>1137</v>
      </c>
      <c r="O3871" s="48">
        <v>200</v>
      </c>
      <c r="P3871" s="48">
        <v>934</v>
      </c>
      <c r="Q3871" s="48">
        <v>1134</v>
      </c>
      <c r="R3871" s="48">
        <v>1</v>
      </c>
      <c r="S3871" s="48">
        <v>2</v>
      </c>
      <c r="T3871" s="48">
        <v>3</v>
      </c>
      <c r="U3871" s="48">
        <v>201</v>
      </c>
      <c r="V3871" s="48">
        <v>936</v>
      </c>
      <c r="W3871" s="156">
        <v>152668</v>
      </c>
      <c r="X3871" s="156">
        <v>493</v>
      </c>
      <c r="Y3871" s="156">
        <v>153161</v>
      </c>
      <c r="Z3871" s="28">
        <v>1</v>
      </c>
      <c r="AA3871" s="28">
        <v>1</v>
      </c>
      <c r="AB3871" s="111">
        <v>66</v>
      </c>
      <c r="AC3871" s="28">
        <v>0.318</v>
      </c>
      <c r="AD3871" s="28">
        <v>6.4600000000000005E-2</v>
      </c>
      <c r="AE3871" s="139">
        <v>36</v>
      </c>
      <c r="AF3871" s="139">
        <v>3</v>
      </c>
      <c r="AG3871" s="93">
        <v>34</v>
      </c>
      <c r="AH3871" s="93">
        <v>66</v>
      </c>
    </row>
    <row r="3872" spans="1:34">
      <c r="A3872" s="81" t="s">
        <v>139</v>
      </c>
      <c r="B3872" s="14" t="s">
        <v>75</v>
      </c>
      <c r="C3872" s="14" t="s">
        <v>185</v>
      </c>
      <c r="D3872" s="14">
        <v>2017</v>
      </c>
      <c r="E3872" s="14">
        <v>2017</v>
      </c>
      <c r="F3872" s="14" t="s">
        <v>102</v>
      </c>
      <c r="G3872" s="93">
        <v>9</v>
      </c>
      <c r="H3872" s="93">
        <v>389</v>
      </c>
      <c r="I3872" s="93">
        <v>0</v>
      </c>
      <c r="J3872" s="93">
        <v>1</v>
      </c>
      <c r="K3872" s="93">
        <v>9</v>
      </c>
      <c r="L3872" s="93">
        <v>390</v>
      </c>
      <c r="M3872" s="48">
        <v>399</v>
      </c>
      <c r="N3872" s="48">
        <v>679</v>
      </c>
      <c r="O3872" s="48">
        <v>21</v>
      </c>
      <c r="P3872" s="48">
        <v>655</v>
      </c>
      <c r="Q3872" s="48">
        <v>676</v>
      </c>
      <c r="R3872" s="48">
        <v>0</v>
      </c>
      <c r="S3872" s="48">
        <v>3</v>
      </c>
      <c r="T3872" s="48">
        <v>3</v>
      </c>
      <c r="U3872" s="48">
        <v>21</v>
      </c>
      <c r="V3872" s="48">
        <v>658</v>
      </c>
      <c r="W3872" s="156">
        <v>95714</v>
      </c>
      <c r="X3872" s="156">
        <v>317</v>
      </c>
      <c r="Y3872" s="156">
        <v>96031</v>
      </c>
      <c r="Z3872" s="28">
        <v>0.97872340425531912</v>
      </c>
      <c r="AA3872" s="28">
        <v>0.967741935483871</v>
      </c>
      <c r="AB3872" s="111">
        <v>66</v>
      </c>
      <c r="AC3872" s="28">
        <v>0.318</v>
      </c>
      <c r="AD3872" s="28">
        <v>6.4600000000000005E-2</v>
      </c>
      <c r="AE3872" s="139">
        <v>56</v>
      </c>
      <c r="AF3872" s="139">
        <v>17</v>
      </c>
      <c r="AG3872" s="93">
        <v>53</v>
      </c>
      <c r="AH3872" s="93">
        <v>112</v>
      </c>
    </row>
    <row r="3873" spans="1:34">
      <c r="A3873" s="81" t="s">
        <v>140</v>
      </c>
      <c r="B3873" s="14" t="s">
        <v>75</v>
      </c>
      <c r="C3873" s="14" t="s">
        <v>185</v>
      </c>
      <c r="D3873" s="14">
        <v>2017</v>
      </c>
      <c r="E3873" s="14">
        <v>2017</v>
      </c>
      <c r="F3873" s="14" t="s">
        <v>102</v>
      </c>
      <c r="G3873" s="93">
        <v>2332</v>
      </c>
      <c r="H3873" s="93">
        <v>18647</v>
      </c>
      <c r="I3873" s="93">
        <v>7</v>
      </c>
      <c r="J3873" s="93">
        <v>87</v>
      </c>
      <c r="K3873" s="93">
        <v>2339</v>
      </c>
      <c r="L3873" s="93">
        <v>18734</v>
      </c>
      <c r="M3873" s="48">
        <v>21073</v>
      </c>
      <c r="N3873" s="48">
        <v>46439</v>
      </c>
      <c r="O3873" s="48">
        <v>6018</v>
      </c>
      <c r="P3873" s="48">
        <v>40137</v>
      </c>
      <c r="Q3873" s="48">
        <v>46155</v>
      </c>
      <c r="R3873" s="48">
        <v>25</v>
      </c>
      <c r="S3873" s="48">
        <v>259</v>
      </c>
      <c r="T3873" s="48">
        <v>284</v>
      </c>
      <c r="U3873" s="48">
        <v>6043</v>
      </c>
      <c r="V3873" s="48">
        <v>40396</v>
      </c>
      <c r="W3873" s="156">
        <v>6011169</v>
      </c>
      <c r="X3873" s="156">
        <v>25212</v>
      </c>
      <c r="Y3873" s="156">
        <v>6036381</v>
      </c>
      <c r="Z3873" s="28">
        <v>0.99651162790697678</v>
      </c>
      <c r="AA3873" s="28">
        <v>0.95372233400402417</v>
      </c>
      <c r="AB3873" s="111">
        <v>6</v>
      </c>
      <c r="AC3873" s="28">
        <v>0.33300000000000002</v>
      </c>
      <c r="AD3873" s="28">
        <v>0.03</v>
      </c>
      <c r="AE3873" s="139">
        <v>1482</v>
      </c>
      <c r="AF3873" s="139">
        <v>390</v>
      </c>
      <c r="AG3873" s="93">
        <v>6257</v>
      </c>
      <c r="AH3873" s="93">
        <v>14414</v>
      </c>
    </row>
    <row r="3874" spans="1:34">
      <c r="A3874" s="81" t="s">
        <v>141</v>
      </c>
      <c r="B3874" s="14" t="s">
        <v>75</v>
      </c>
      <c r="C3874" s="14" t="s">
        <v>185</v>
      </c>
      <c r="D3874" s="14">
        <v>2017</v>
      </c>
      <c r="E3874" s="14">
        <v>2017</v>
      </c>
      <c r="F3874" s="14" t="s">
        <v>102</v>
      </c>
      <c r="G3874" s="93">
        <v>285</v>
      </c>
      <c r="H3874" s="93">
        <v>2911</v>
      </c>
      <c r="I3874" s="93">
        <v>2</v>
      </c>
      <c r="J3874" s="93">
        <v>24</v>
      </c>
      <c r="K3874" s="93">
        <v>287</v>
      </c>
      <c r="L3874" s="93">
        <v>2935</v>
      </c>
      <c r="M3874" s="48">
        <v>3222</v>
      </c>
      <c r="N3874" s="48">
        <v>6398</v>
      </c>
      <c r="O3874" s="48">
        <v>679</v>
      </c>
      <c r="P3874" s="48">
        <v>5647</v>
      </c>
      <c r="Q3874" s="48">
        <v>6326</v>
      </c>
      <c r="R3874" s="48">
        <v>6</v>
      </c>
      <c r="S3874" s="48">
        <v>66</v>
      </c>
      <c r="T3874" s="48">
        <v>72</v>
      </c>
      <c r="U3874" s="48">
        <v>685</v>
      </c>
      <c r="V3874" s="48">
        <v>5713</v>
      </c>
      <c r="W3874" s="156">
        <v>783892</v>
      </c>
      <c r="X3874" s="156">
        <v>4299</v>
      </c>
      <c r="Y3874" s="156">
        <v>788191</v>
      </c>
      <c r="Z3874" s="28">
        <v>0.9765625</v>
      </c>
      <c r="AA3874" s="28">
        <v>0.95604395604395609</v>
      </c>
      <c r="AB3874" s="111">
        <v>66</v>
      </c>
      <c r="AC3874" s="28">
        <v>0.318</v>
      </c>
      <c r="AD3874" s="28">
        <v>6.4600000000000005E-2</v>
      </c>
      <c r="AE3874" s="139">
        <v>282</v>
      </c>
      <c r="AF3874" s="139">
        <v>80</v>
      </c>
      <c r="AG3874" s="93">
        <v>635</v>
      </c>
      <c r="AH3874" s="93">
        <v>1370</v>
      </c>
    </row>
    <row r="3875" spans="1:34">
      <c r="A3875" s="81" t="s">
        <v>142</v>
      </c>
      <c r="B3875" s="14" t="s">
        <v>75</v>
      </c>
      <c r="C3875" s="14" t="s">
        <v>185</v>
      </c>
      <c r="D3875" s="14">
        <v>2017</v>
      </c>
      <c r="E3875" s="14">
        <v>2017</v>
      </c>
      <c r="F3875" s="14" t="s">
        <v>102</v>
      </c>
      <c r="G3875" s="93">
        <v>251</v>
      </c>
      <c r="H3875" s="93">
        <v>3893</v>
      </c>
      <c r="I3875" s="93">
        <v>0</v>
      </c>
      <c r="J3875" s="93">
        <v>4</v>
      </c>
      <c r="K3875" s="93">
        <v>251</v>
      </c>
      <c r="L3875" s="93">
        <v>3897</v>
      </c>
      <c r="M3875" s="48">
        <v>4148</v>
      </c>
      <c r="N3875" s="48">
        <v>7119</v>
      </c>
      <c r="O3875" s="48">
        <v>637</v>
      </c>
      <c r="P3875" s="48">
        <v>6469</v>
      </c>
      <c r="Q3875" s="48">
        <v>7106</v>
      </c>
      <c r="R3875" s="48">
        <v>1</v>
      </c>
      <c r="S3875" s="48">
        <v>12</v>
      </c>
      <c r="T3875" s="48">
        <v>13</v>
      </c>
      <c r="U3875" s="48">
        <v>638</v>
      </c>
      <c r="V3875" s="48">
        <v>6481</v>
      </c>
      <c r="W3875" s="156">
        <v>974623</v>
      </c>
      <c r="X3875" s="156">
        <v>1024</v>
      </c>
      <c r="Y3875" s="156">
        <v>975647</v>
      </c>
      <c r="Z3875" s="28">
        <v>0.86224489795918369</v>
      </c>
      <c r="AA3875" s="28">
        <v>0.85401459854014594</v>
      </c>
      <c r="AB3875" s="111">
        <v>66</v>
      </c>
      <c r="AC3875" s="28">
        <v>0.318</v>
      </c>
      <c r="AD3875" s="28">
        <v>6.4600000000000005E-2</v>
      </c>
      <c r="AE3875" s="139">
        <v>314</v>
      </c>
      <c r="AF3875" s="139">
        <v>96</v>
      </c>
      <c r="AG3875" s="93">
        <v>114</v>
      </c>
      <c r="AH3875" s="93">
        <v>207</v>
      </c>
    </row>
    <row r="3876" spans="1:34">
      <c r="A3876" s="81" t="s">
        <v>143</v>
      </c>
      <c r="B3876" s="14" t="s">
        <v>74</v>
      </c>
      <c r="C3876" s="14" t="s">
        <v>185</v>
      </c>
      <c r="D3876" s="14">
        <v>2017</v>
      </c>
      <c r="E3876" s="14">
        <v>2017</v>
      </c>
      <c r="F3876" s="14" t="s">
        <v>102</v>
      </c>
      <c r="G3876" s="93">
        <v>9617</v>
      </c>
      <c r="H3876" s="93">
        <v>104495</v>
      </c>
      <c r="I3876" s="93">
        <v>80</v>
      </c>
      <c r="J3876" s="93">
        <v>1845</v>
      </c>
      <c r="K3876" s="93">
        <v>9697</v>
      </c>
      <c r="L3876" s="93">
        <v>106340</v>
      </c>
      <c r="M3876" s="48">
        <v>116037</v>
      </c>
      <c r="N3876" s="48">
        <v>234962</v>
      </c>
      <c r="O3876" s="48">
        <v>24880</v>
      </c>
      <c r="P3876" s="48">
        <v>205762</v>
      </c>
      <c r="Q3876" s="48">
        <v>230642</v>
      </c>
      <c r="R3876" s="48">
        <v>284</v>
      </c>
      <c r="S3876" s="48">
        <v>4036</v>
      </c>
      <c r="T3876" s="48">
        <v>4320</v>
      </c>
      <c r="U3876" s="48">
        <v>25164</v>
      </c>
      <c r="V3876" s="48">
        <v>209798</v>
      </c>
      <c r="W3876" s="156">
        <v>30987678</v>
      </c>
      <c r="X3876" s="156">
        <v>487871</v>
      </c>
      <c r="Y3876" s="156">
        <v>31475549</v>
      </c>
      <c r="Z3876" s="28">
        <v>0.99780482937537418</v>
      </c>
      <c r="AA3876" s="28">
        <v>0.99809451219512191</v>
      </c>
      <c r="AB3876" s="111">
        <v>38</v>
      </c>
      <c r="AC3876" s="28">
        <v>0.36799999999999999</v>
      </c>
      <c r="AD3876" s="28">
        <v>6.2899999999999998E-2</v>
      </c>
      <c r="AE3876" s="139">
        <v>7310</v>
      </c>
      <c r="AF3876" s="139">
        <v>1767</v>
      </c>
      <c r="AG3876" s="93">
        <v>23900</v>
      </c>
      <c r="AH3876" s="93">
        <v>52849</v>
      </c>
    </row>
    <row r="3877" spans="1:34">
      <c r="A3877" s="81" t="s">
        <v>144</v>
      </c>
      <c r="B3877" s="14" t="s">
        <v>74</v>
      </c>
      <c r="C3877" s="14" t="s">
        <v>185</v>
      </c>
      <c r="D3877" s="14">
        <v>2017</v>
      </c>
      <c r="E3877" s="14">
        <v>2017</v>
      </c>
      <c r="F3877" s="14" t="s">
        <v>102</v>
      </c>
      <c r="G3877" s="93">
        <v>630</v>
      </c>
      <c r="H3877" s="93">
        <v>8043</v>
      </c>
      <c r="I3877" s="93">
        <v>7</v>
      </c>
      <c r="J3877" s="93">
        <v>46</v>
      </c>
      <c r="K3877" s="93">
        <v>637</v>
      </c>
      <c r="L3877" s="93">
        <v>8089</v>
      </c>
      <c r="M3877" s="48">
        <v>8726</v>
      </c>
      <c r="N3877" s="48">
        <v>16164</v>
      </c>
      <c r="O3877" s="48">
        <v>1597</v>
      </c>
      <c r="P3877" s="48">
        <v>14460</v>
      </c>
      <c r="Q3877" s="48">
        <v>16057</v>
      </c>
      <c r="R3877" s="48">
        <v>20</v>
      </c>
      <c r="S3877" s="48">
        <v>87</v>
      </c>
      <c r="T3877" s="48">
        <v>107</v>
      </c>
      <c r="U3877" s="48">
        <v>1617</v>
      </c>
      <c r="V3877" s="48">
        <v>14547</v>
      </c>
      <c r="W3877" s="156">
        <v>2047482</v>
      </c>
      <c r="X3877" s="156">
        <v>13577</v>
      </c>
      <c r="Y3877" s="156">
        <v>2061059</v>
      </c>
      <c r="Z3877" s="28">
        <v>1</v>
      </c>
      <c r="AA3877" s="28">
        <v>0.90954773869346739</v>
      </c>
      <c r="AB3877" s="111">
        <v>66</v>
      </c>
      <c r="AC3877" s="28">
        <v>0.318</v>
      </c>
      <c r="AD3877" s="28">
        <v>6.4600000000000005E-2</v>
      </c>
      <c r="AE3877" s="139">
        <v>652</v>
      </c>
      <c r="AF3877" s="139">
        <v>269</v>
      </c>
      <c r="AG3877" s="93">
        <v>584</v>
      </c>
      <c r="AH3877" s="93">
        <v>1211</v>
      </c>
    </row>
    <row r="3878" spans="1:34">
      <c r="A3878" s="81" t="s">
        <v>145</v>
      </c>
      <c r="B3878" s="14" t="s">
        <v>75</v>
      </c>
      <c r="C3878" s="14" t="s">
        <v>185</v>
      </c>
      <c r="D3878" s="14">
        <v>2017</v>
      </c>
      <c r="E3878" s="14">
        <v>2017</v>
      </c>
      <c r="F3878" s="14" t="s">
        <v>102</v>
      </c>
      <c r="G3878" s="93">
        <v>80</v>
      </c>
      <c r="H3878" s="93">
        <v>1055</v>
      </c>
      <c r="I3878" s="93">
        <v>0</v>
      </c>
      <c r="J3878" s="93">
        <v>0</v>
      </c>
      <c r="K3878" s="93">
        <v>80</v>
      </c>
      <c r="L3878" s="93">
        <v>1055</v>
      </c>
      <c r="M3878" s="48">
        <v>1135</v>
      </c>
      <c r="N3878" s="48">
        <v>2071</v>
      </c>
      <c r="O3878" s="48">
        <v>201</v>
      </c>
      <c r="P3878" s="48">
        <v>1870</v>
      </c>
      <c r="Q3878" s="48">
        <v>2071</v>
      </c>
      <c r="R3878" s="48">
        <v>0</v>
      </c>
      <c r="S3878" s="48">
        <v>0</v>
      </c>
      <c r="T3878" s="48">
        <v>0</v>
      </c>
      <c r="U3878" s="48">
        <v>201</v>
      </c>
      <c r="V3878" s="48">
        <v>1870</v>
      </c>
      <c r="W3878" s="156">
        <v>276439</v>
      </c>
      <c r="X3878" s="156">
        <v>0</v>
      </c>
      <c r="Y3878" s="156">
        <v>276439</v>
      </c>
      <c r="Z3878" s="28">
        <v>0.9285714285714286</v>
      </c>
      <c r="AA3878" s="28">
        <v>0.88461538461538458</v>
      </c>
      <c r="AB3878" s="111">
        <v>66</v>
      </c>
      <c r="AC3878" s="28">
        <v>0.318</v>
      </c>
      <c r="AD3878" s="28">
        <v>6.4600000000000005E-2</v>
      </c>
      <c r="AE3878" s="139">
        <v>72</v>
      </c>
      <c r="AF3878" s="139">
        <v>12</v>
      </c>
      <c r="AG3878" s="93">
        <v>43</v>
      </c>
      <c r="AH3878" s="93">
        <v>73</v>
      </c>
    </row>
    <row r="3879" spans="1:34">
      <c r="A3879" s="81" t="s">
        <v>146</v>
      </c>
      <c r="B3879" s="14" t="s">
        <v>75</v>
      </c>
      <c r="C3879" s="14" t="s">
        <v>185</v>
      </c>
      <c r="D3879" s="14">
        <v>2017</v>
      </c>
      <c r="E3879" s="14">
        <v>2017</v>
      </c>
      <c r="F3879" s="14" t="s">
        <v>102</v>
      </c>
      <c r="G3879" s="93">
        <v>14263</v>
      </c>
      <c r="H3879" s="93">
        <v>107602</v>
      </c>
      <c r="I3879" s="93">
        <v>36</v>
      </c>
      <c r="J3879" s="93">
        <v>374</v>
      </c>
      <c r="K3879" s="93">
        <v>14299</v>
      </c>
      <c r="L3879" s="93">
        <v>107976</v>
      </c>
      <c r="M3879" s="48">
        <v>122275</v>
      </c>
      <c r="N3879" s="48">
        <v>269873</v>
      </c>
      <c r="O3879" s="48">
        <v>38717</v>
      </c>
      <c r="P3879" s="48">
        <v>229975</v>
      </c>
      <c r="Q3879" s="48">
        <v>268692</v>
      </c>
      <c r="R3879" s="48">
        <v>130</v>
      </c>
      <c r="S3879" s="48">
        <v>1051</v>
      </c>
      <c r="T3879" s="48">
        <v>1181</v>
      </c>
      <c r="U3879" s="48">
        <v>38847</v>
      </c>
      <c r="V3879" s="48">
        <v>231026</v>
      </c>
      <c r="W3879" s="156">
        <v>35388609</v>
      </c>
      <c r="X3879" s="156">
        <v>116615</v>
      </c>
      <c r="Y3879" s="156">
        <v>35505224</v>
      </c>
      <c r="Z3879" s="28">
        <v>0.99610960757780787</v>
      </c>
      <c r="AA3879" s="28">
        <v>0.93061128156714656</v>
      </c>
      <c r="AB3879" s="111">
        <v>32</v>
      </c>
      <c r="AC3879" s="28">
        <v>0.34399999999999997</v>
      </c>
      <c r="AD3879" s="28">
        <v>4.9500000000000002E-2</v>
      </c>
      <c r="AE3879" s="139">
        <v>10753</v>
      </c>
      <c r="AF3879" s="139">
        <v>2969</v>
      </c>
      <c r="AG3879" s="93">
        <v>13273</v>
      </c>
      <c r="AH3879" s="93">
        <v>30312</v>
      </c>
    </row>
    <row r="3880" spans="1:34">
      <c r="A3880" s="81" t="s">
        <v>147</v>
      </c>
      <c r="B3880" s="14" t="s">
        <v>74</v>
      </c>
      <c r="C3880" s="14" t="s">
        <v>185</v>
      </c>
      <c r="D3880" s="14">
        <v>2017</v>
      </c>
      <c r="E3880" s="14">
        <v>2017</v>
      </c>
      <c r="F3880" s="14" t="s">
        <v>102</v>
      </c>
      <c r="G3880" s="93">
        <v>14046</v>
      </c>
      <c r="H3880" s="93">
        <v>83309</v>
      </c>
      <c r="I3880" s="93">
        <v>234</v>
      </c>
      <c r="J3880" s="93">
        <v>993</v>
      </c>
      <c r="K3880" s="93">
        <v>14280</v>
      </c>
      <c r="L3880" s="93">
        <v>84302</v>
      </c>
      <c r="M3880" s="48">
        <v>98582</v>
      </c>
      <c r="N3880" s="48">
        <v>206394</v>
      </c>
      <c r="O3880" s="48">
        <v>37504</v>
      </c>
      <c r="P3880" s="48">
        <v>165537</v>
      </c>
      <c r="Q3880" s="48">
        <v>203041</v>
      </c>
      <c r="R3880" s="48">
        <v>953</v>
      </c>
      <c r="S3880" s="48">
        <v>2400</v>
      </c>
      <c r="T3880" s="48">
        <v>3353</v>
      </c>
      <c r="U3880" s="48">
        <v>38457</v>
      </c>
      <c r="V3880" s="48">
        <v>167937</v>
      </c>
      <c r="W3880" s="156">
        <v>28594136</v>
      </c>
      <c r="X3880" s="156">
        <v>383120</v>
      </c>
      <c r="Y3880" s="156">
        <v>28977256</v>
      </c>
      <c r="Z3880" s="28">
        <v>0.99323671497584543</v>
      </c>
      <c r="AA3880" s="28">
        <v>0.99349349349349347</v>
      </c>
      <c r="AB3880" s="111">
        <v>34</v>
      </c>
      <c r="AC3880" s="28">
        <v>0.47099999999999997</v>
      </c>
      <c r="AD3880" s="28">
        <v>4.65E-2</v>
      </c>
      <c r="AE3880" s="139">
        <v>8179</v>
      </c>
      <c r="AF3880" s="139">
        <v>2254</v>
      </c>
      <c r="AG3880" s="93">
        <v>7867</v>
      </c>
      <c r="AH3880" s="93">
        <v>15881</v>
      </c>
    </row>
    <row r="3881" spans="1:34">
      <c r="A3881" s="81" t="s">
        <v>148</v>
      </c>
      <c r="B3881" s="14" t="s">
        <v>75</v>
      </c>
      <c r="C3881" s="14" t="s">
        <v>185</v>
      </c>
      <c r="D3881" s="14">
        <v>2017</v>
      </c>
      <c r="E3881" s="14">
        <v>2017</v>
      </c>
      <c r="F3881" s="14" t="s">
        <v>102</v>
      </c>
      <c r="G3881" s="93">
        <v>244</v>
      </c>
      <c r="H3881" s="93">
        <v>1993</v>
      </c>
      <c r="I3881" s="93">
        <v>0</v>
      </c>
      <c r="J3881" s="93">
        <v>7</v>
      </c>
      <c r="K3881" s="93">
        <v>244</v>
      </c>
      <c r="L3881" s="93">
        <v>2000</v>
      </c>
      <c r="M3881" s="48">
        <v>2244</v>
      </c>
      <c r="N3881" s="48">
        <v>5021</v>
      </c>
      <c r="O3881" s="48">
        <v>643</v>
      </c>
      <c r="P3881" s="48">
        <v>4353</v>
      </c>
      <c r="Q3881" s="48">
        <v>4996</v>
      </c>
      <c r="R3881" s="48">
        <v>1</v>
      </c>
      <c r="S3881" s="48">
        <v>24</v>
      </c>
      <c r="T3881" s="48">
        <v>25</v>
      </c>
      <c r="U3881" s="48">
        <v>644</v>
      </c>
      <c r="V3881" s="48">
        <v>4377</v>
      </c>
      <c r="W3881" s="156">
        <v>642589</v>
      </c>
      <c r="X3881" s="156">
        <v>1530</v>
      </c>
      <c r="Y3881" s="156">
        <v>644119</v>
      </c>
      <c r="Z3881" s="28">
        <v>0.97435897435897434</v>
      </c>
      <c r="AA3881" s="28">
        <v>0.98148148148148151</v>
      </c>
      <c r="AB3881" s="111">
        <v>66</v>
      </c>
      <c r="AC3881" s="28">
        <v>0.318</v>
      </c>
      <c r="AD3881" s="28">
        <v>6.4600000000000005E-2</v>
      </c>
      <c r="AE3881" s="139">
        <v>147</v>
      </c>
      <c r="AF3881" s="139">
        <v>33</v>
      </c>
      <c r="AG3881" s="93">
        <v>299</v>
      </c>
      <c r="AH3881" s="93">
        <v>710</v>
      </c>
    </row>
    <row r="3882" spans="1:34">
      <c r="A3882" s="81" t="s">
        <v>149</v>
      </c>
      <c r="B3882" s="14" t="s">
        <v>75</v>
      </c>
      <c r="C3882" s="14" t="s">
        <v>185</v>
      </c>
      <c r="D3882" s="14">
        <v>2017</v>
      </c>
      <c r="E3882" s="14">
        <v>2017</v>
      </c>
      <c r="F3882" s="14" t="s">
        <v>102</v>
      </c>
      <c r="G3882" s="93">
        <v>22909</v>
      </c>
      <c r="H3882" s="93">
        <v>143145</v>
      </c>
      <c r="I3882" s="93">
        <v>50</v>
      </c>
      <c r="J3882" s="93">
        <v>590</v>
      </c>
      <c r="K3882" s="93">
        <v>22959</v>
      </c>
      <c r="L3882" s="93">
        <v>143735</v>
      </c>
      <c r="M3882" s="48">
        <v>166694</v>
      </c>
      <c r="N3882" s="48">
        <v>363138</v>
      </c>
      <c r="O3882" s="48">
        <v>60546</v>
      </c>
      <c r="P3882" s="48">
        <v>300945</v>
      </c>
      <c r="Q3882" s="48">
        <v>361491</v>
      </c>
      <c r="R3882" s="48">
        <v>168</v>
      </c>
      <c r="S3882" s="48">
        <v>1479</v>
      </c>
      <c r="T3882" s="48">
        <v>1647</v>
      </c>
      <c r="U3882" s="48">
        <v>60714</v>
      </c>
      <c r="V3882" s="48">
        <v>302424</v>
      </c>
      <c r="W3882" s="156">
        <v>48848580</v>
      </c>
      <c r="X3882" s="156">
        <v>172660</v>
      </c>
      <c r="Y3882" s="156">
        <v>49021240</v>
      </c>
      <c r="Z3882" s="28">
        <v>0.99291439191543729</v>
      </c>
      <c r="AA3882" s="28">
        <v>0.95762282627047102</v>
      </c>
      <c r="AB3882" s="111">
        <v>42</v>
      </c>
      <c r="AC3882" s="28">
        <v>0.28599999999999998</v>
      </c>
      <c r="AD3882" s="28">
        <v>3.6400000000000002E-2</v>
      </c>
      <c r="AE3882" s="139">
        <v>12569</v>
      </c>
      <c r="AF3882" s="139">
        <v>3423</v>
      </c>
      <c r="AG3882" s="93">
        <v>17704</v>
      </c>
      <c r="AH3882" s="93">
        <v>38619</v>
      </c>
    </row>
    <row r="3883" spans="1:34">
      <c r="A3883" s="81" t="s">
        <v>150</v>
      </c>
      <c r="B3883" s="14" t="s">
        <v>74</v>
      </c>
      <c r="C3883" s="14" t="s">
        <v>185</v>
      </c>
      <c r="D3883" s="14">
        <v>2017</v>
      </c>
      <c r="E3883" s="14">
        <v>2017</v>
      </c>
      <c r="F3883" s="14" t="s">
        <v>102</v>
      </c>
      <c r="G3883" s="93">
        <v>12045</v>
      </c>
      <c r="H3883" s="93">
        <v>119870</v>
      </c>
      <c r="I3883" s="93">
        <v>126</v>
      </c>
      <c r="J3883" s="93">
        <v>1263</v>
      </c>
      <c r="K3883" s="93">
        <v>12171</v>
      </c>
      <c r="L3883" s="93">
        <v>121133</v>
      </c>
      <c r="M3883" s="48">
        <v>133304</v>
      </c>
      <c r="N3883" s="48">
        <v>267684</v>
      </c>
      <c r="O3883" s="48">
        <v>33288</v>
      </c>
      <c r="P3883" s="48">
        <v>231126</v>
      </c>
      <c r="Q3883" s="48">
        <v>264414</v>
      </c>
      <c r="R3883" s="48">
        <v>421</v>
      </c>
      <c r="S3883" s="48">
        <v>2849</v>
      </c>
      <c r="T3883" s="48">
        <v>3270</v>
      </c>
      <c r="U3883" s="48">
        <v>33709</v>
      </c>
      <c r="V3883" s="48">
        <v>233975</v>
      </c>
      <c r="W3883" s="156">
        <v>35068868</v>
      </c>
      <c r="X3883" s="156">
        <v>354534</v>
      </c>
      <c r="Y3883" s="156">
        <v>35423402</v>
      </c>
      <c r="Z3883" s="28">
        <v>0.98021760633036603</v>
      </c>
      <c r="AA3883" s="28">
        <v>0.97419052088221492</v>
      </c>
      <c r="AB3883" s="111">
        <v>53</v>
      </c>
      <c r="AC3883" s="28">
        <v>0.41499999999999998</v>
      </c>
      <c r="AD3883" s="28">
        <v>2.7199999999999998E-2</v>
      </c>
      <c r="AE3883" s="139">
        <v>11554</v>
      </c>
      <c r="AF3883" s="139">
        <v>4345</v>
      </c>
      <c r="AG3883" s="93">
        <v>13138</v>
      </c>
      <c r="AH3883" s="93">
        <v>27472</v>
      </c>
    </row>
    <row r="3884" spans="1:34">
      <c r="A3884" s="81" t="s">
        <v>151</v>
      </c>
      <c r="B3884" s="14" t="s">
        <v>74</v>
      </c>
      <c r="C3884" s="14" t="s">
        <v>185</v>
      </c>
      <c r="D3884" s="14">
        <v>2017</v>
      </c>
      <c r="E3884" s="14">
        <v>2017</v>
      </c>
      <c r="F3884" s="14" t="s">
        <v>102</v>
      </c>
      <c r="G3884" s="93">
        <v>1979</v>
      </c>
      <c r="H3884" s="93">
        <v>30676</v>
      </c>
      <c r="I3884" s="93">
        <v>54</v>
      </c>
      <c r="J3884" s="93">
        <v>1379</v>
      </c>
      <c r="K3884" s="93">
        <v>2033</v>
      </c>
      <c r="L3884" s="93">
        <v>32055</v>
      </c>
      <c r="M3884" s="48">
        <v>34088</v>
      </c>
      <c r="N3884" s="48">
        <v>50807</v>
      </c>
      <c r="O3884" s="48">
        <v>4281</v>
      </c>
      <c r="P3884" s="48">
        <v>44354</v>
      </c>
      <c r="Q3884" s="48">
        <v>48635</v>
      </c>
      <c r="R3884" s="48">
        <v>146</v>
      </c>
      <c r="S3884" s="48">
        <v>2026</v>
      </c>
      <c r="T3884" s="48">
        <v>2172</v>
      </c>
      <c r="U3884" s="48">
        <v>4427</v>
      </c>
      <c r="V3884" s="48">
        <v>46380</v>
      </c>
      <c r="W3884" s="156">
        <v>7002343</v>
      </c>
      <c r="X3884" s="156">
        <v>283486</v>
      </c>
      <c r="Y3884" s="156">
        <v>7285829</v>
      </c>
      <c r="Z3884" s="28">
        <v>0.98164513936097897</v>
      </c>
      <c r="AA3884" s="28">
        <v>0.91547464239271781</v>
      </c>
      <c r="AB3884" s="111">
        <v>10</v>
      </c>
      <c r="AC3884" s="28">
        <v>0.3</v>
      </c>
      <c r="AD3884" s="28">
        <v>7.4700000000000003E-2</v>
      </c>
      <c r="AE3884" s="139">
        <v>2799</v>
      </c>
      <c r="AF3884" s="139">
        <v>899</v>
      </c>
      <c r="AG3884" s="93">
        <v>3468</v>
      </c>
      <c r="AH3884" s="93">
        <v>5685</v>
      </c>
    </row>
    <row r="3885" spans="1:34">
      <c r="A3885" s="81" t="s">
        <v>152</v>
      </c>
      <c r="B3885" s="14" t="s">
        <v>75</v>
      </c>
      <c r="C3885" s="14" t="s">
        <v>185</v>
      </c>
      <c r="D3885" s="14">
        <v>2017</v>
      </c>
      <c r="E3885" s="14">
        <v>2017</v>
      </c>
      <c r="F3885" s="14" t="s">
        <v>102</v>
      </c>
      <c r="G3885" s="93">
        <v>6531</v>
      </c>
      <c r="H3885" s="93">
        <v>41781</v>
      </c>
      <c r="I3885" s="93">
        <v>18</v>
      </c>
      <c r="J3885" s="93">
        <v>280</v>
      </c>
      <c r="K3885" s="93">
        <v>6549</v>
      </c>
      <c r="L3885" s="93">
        <v>42061</v>
      </c>
      <c r="M3885" s="48">
        <v>48610</v>
      </c>
      <c r="N3885" s="48">
        <v>107840</v>
      </c>
      <c r="O3885" s="48">
        <v>16113</v>
      </c>
      <c r="P3885" s="48">
        <v>90920</v>
      </c>
      <c r="Q3885" s="48">
        <v>107033</v>
      </c>
      <c r="R3885" s="48">
        <v>67</v>
      </c>
      <c r="S3885" s="48">
        <v>740</v>
      </c>
      <c r="T3885" s="48">
        <v>807</v>
      </c>
      <c r="U3885" s="48">
        <v>16180</v>
      </c>
      <c r="V3885" s="48">
        <v>91660</v>
      </c>
      <c r="W3885" s="156">
        <v>14096456</v>
      </c>
      <c r="X3885" s="156">
        <v>87376</v>
      </c>
      <c r="Y3885" s="156">
        <v>14183832</v>
      </c>
      <c r="Z3885" s="28">
        <v>0.98104738154613469</v>
      </c>
      <c r="AA3885" s="28">
        <v>0.93707354056103109</v>
      </c>
      <c r="AB3885" s="111">
        <v>12</v>
      </c>
      <c r="AC3885" s="28">
        <v>8.3000000000000004E-2</v>
      </c>
      <c r="AD3885" s="28">
        <v>3.8100000000000002E-2</v>
      </c>
      <c r="AE3885" s="139">
        <v>3225</v>
      </c>
      <c r="AF3885" s="139">
        <v>1140</v>
      </c>
      <c r="AG3885" s="93">
        <v>6185</v>
      </c>
      <c r="AH3885" s="93">
        <v>13515</v>
      </c>
    </row>
    <row r="3886" spans="1:34">
      <c r="A3886" s="81" t="s">
        <v>153</v>
      </c>
      <c r="B3886" s="14" t="s">
        <v>74</v>
      </c>
      <c r="C3886" s="14" t="s">
        <v>185</v>
      </c>
      <c r="D3886" s="14">
        <v>2017</v>
      </c>
      <c r="E3886" s="14">
        <v>2017</v>
      </c>
      <c r="F3886" s="14" t="s">
        <v>102</v>
      </c>
      <c r="G3886" s="93">
        <v>827</v>
      </c>
      <c r="H3886" s="93">
        <v>8763</v>
      </c>
      <c r="I3886" s="93">
        <v>2</v>
      </c>
      <c r="J3886" s="93">
        <v>16</v>
      </c>
      <c r="K3886" s="93">
        <v>829</v>
      </c>
      <c r="L3886" s="93">
        <v>8779</v>
      </c>
      <c r="M3886" s="48">
        <v>9608</v>
      </c>
      <c r="N3886" s="48">
        <v>17037</v>
      </c>
      <c r="O3886" s="48">
        <v>2051</v>
      </c>
      <c r="P3886" s="48">
        <v>14939</v>
      </c>
      <c r="Q3886" s="48">
        <v>16990</v>
      </c>
      <c r="R3886" s="48">
        <v>7</v>
      </c>
      <c r="S3886" s="48">
        <v>40</v>
      </c>
      <c r="T3886" s="48">
        <v>47</v>
      </c>
      <c r="U3886" s="48">
        <v>2058</v>
      </c>
      <c r="V3886" s="48">
        <v>14979</v>
      </c>
      <c r="W3886" s="156">
        <v>2280572</v>
      </c>
      <c r="X3886" s="156">
        <v>3934</v>
      </c>
      <c r="Y3886" s="156">
        <v>2284506</v>
      </c>
      <c r="Z3886" s="28">
        <v>0.97542997542997545</v>
      </c>
      <c r="AA3886" s="28">
        <v>0.99604743083003955</v>
      </c>
      <c r="AB3886" s="111">
        <v>66</v>
      </c>
      <c r="AC3886" s="28">
        <v>0.318</v>
      </c>
      <c r="AD3886" s="28">
        <v>6.4600000000000005E-2</v>
      </c>
      <c r="AE3886" s="139">
        <v>694</v>
      </c>
      <c r="AF3886" s="139">
        <v>135</v>
      </c>
      <c r="AG3886" s="93">
        <v>1001</v>
      </c>
      <c r="AH3886" s="93">
        <v>2104</v>
      </c>
    </row>
    <row r="3887" spans="1:34">
      <c r="A3887" s="81" t="s">
        <v>154</v>
      </c>
      <c r="B3887" s="14" t="s">
        <v>74</v>
      </c>
      <c r="C3887" s="14" t="s">
        <v>185</v>
      </c>
      <c r="D3887" s="14">
        <v>2017</v>
      </c>
      <c r="E3887" s="14">
        <v>2017</v>
      </c>
      <c r="F3887" s="14" t="s">
        <v>102</v>
      </c>
      <c r="G3887" s="93">
        <v>693</v>
      </c>
      <c r="H3887" s="93">
        <v>12669</v>
      </c>
      <c r="I3887" s="93">
        <v>6</v>
      </c>
      <c r="J3887" s="93">
        <v>268</v>
      </c>
      <c r="K3887" s="93">
        <v>699</v>
      </c>
      <c r="L3887" s="93">
        <v>12937</v>
      </c>
      <c r="M3887" s="48">
        <v>13636</v>
      </c>
      <c r="N3887" s="48">
        <v>26186</v>
      </c>
      <c r="O3887" s="48">
        <v>1675</v>
      </c>
      <c r="P3887" s="48">
        <v>23835</v>
      </c>
      <c r="Q3887" s="48">
        <v>25510</v>
      </c>
      <c r="R3887" s="48">
        <v>20</v>
      </c>
      <c r="S3887" s="48">
        <v>656</v>
      </c>
      <c r="T3887" s="48">
        <v>676</v>
      </c>
      <c r="U3887" s="48">
        <v>1695</v>
      </c>
      <c r="V3887" s="48">
        <v>24491</v>
      </c>
      <c r="W3887" s="156">
        <v>3297763</v>
      </c>
      <c r="X3887" s="156">
        <v>61015</v>
      </c>
      <c r="Y3887" s="156">
        <v>3358778</v>
      </c>
      <c r="Z3887" s="28">
        <v>0.98333333333333328</v>
      </c>
      <c r="AA3887" s="28">
        <v>0.87687687687687688</v>
      </c>
      <c r="AB3887" s="111">
        <v>66</v>
      </c>
      <c r="AC3887" s="28">
        <v>0.318</v>
      </c>
      <c r="AD3887" s="28">
        <v>6.4600000000000005E-2</v>
      </c>
      <c r="AE3887" s="139">
        <v>1034</v>
      </c>
      <c r="AF3887" s="139">
        <v>218</v>
      </c>
      <c r="AG3887" s="93">
        <v>2963</v>
      </c>
      <c r="AH3887" s="93">
        <v>5974</v>
      </c>
    </row>
    <row r="3888" spans="1:34">
      <c r="A3888" s="81" t="s">
        <v>155</v>
      </c>
      <c r="B3888" s="14" t="s">
        <v>74</v>
      </c>
      <c r="C3888" s="14" t="s">
        <v>185</v>
      </c>
      <c r="D3888" s="14">
        <v>2017</v>
      </c>
      <c r="E3888" s="14">
        <v>2017</v>
      </c>
      <c r="F3888" s="14" t="s">
        <v>102</v>
      </c>
      <c r="G3888" s="93">
        <v>2018</v>
      </c>
      <c r="H3888" s="93">
        <v>16388</v>
      </c>
      <c r="I3888" s="93">
        <v>5</v>
      </c>
      <c r="J3888" s="93">
        <v>92</v>
      </c>
      <c r="K3888" s="93">
        <v>2023</v>
      </c>
      <c r="L3888" s="93">
        <v>16480</v>
      </c>
      <c r="M3888" s="48">
        <v>18503</v>
      </c>
      <c r="N3888" s="48">
        <v>37821</v>
      </c>
      <c r="O3888" s="48">
        <v>5323</v>
      </c>
      <c r="P3888" s="48">
        <v>32273</v>
      </c>
      <c r="Q3888" s="48">
        <v>37596</v>
      </c>
      <c r="R3888" s="48">
        <v>17</v>
      </c>
      <c r="S3888" s="48">
        <v>208</v>
      </c>
      <c r="T3888" s="48">
        <v>225</v>
      </c>
      <c r="U3888" s="48">
        <v>5340</v>
      </c>
      <c r="V3888" s="48">
        <v>32481</v>
      </c>
      <c r="W3888" s="156">
        <v>5089938</v>
      </c>
      <c r="X3888" s="156">
        <v>23321</v>
      </c>
      <c r="Y3888" s="156">
        <v>5113259</v>
      </c>
      <c r="Z3888" s="28">
        <v>0.98471337579617835</v>
      </c>
      <c r="AA3888" s="28">
        <v>0.93771626297577859</v>
      </c>
      <c r="AB3888" s="111">
        <v>66</v>
      </c>
      <c r="AC3888" s="28">
        <v>0.318</v>
      </c>
      <c r="AD3888" s="28">
        <v>6.4600000000000005E-2</v>
      </c>
      <c r="AE3888" s="139">
        <v>1310</v>
      </c>
      <c r="AF3888" s="139">
        <v>380</v>
      </c>
      <c r="AG3888" s="93">
        <v>4131</v>
      </c>
      <c r="AH3888" s="93">
        <v>9600</v>
      </c>
    </row>
    <row r="3889" spans="1:34">
      <c r="A3889" s="81" t="s">
        <v>156</v>
      </c>
      <c r="B3889" s="14" t="s">
        <v>74</v>
      </c>
      <c r="C3889" s="14" t="s">
        <v>185</v>
      </c>
      <c r="D3889" s="14">
        <v>2017</v>
      </c>
      <c r="E3889" s="14">
        <v>2017</v>
      </c>
      <c r="F3889" s="14" t="s">
        <v>102</v>
      </c>
      <c r="G3889" s="93">
        <v>3836</v>
      </c>
      <c r="H3889" s="93">
        <v>42539</v>
      </c>
      <c r="I3889" s="93">
        <v>35</v>
      </c>
      <c r="J3889" s="93">
        <v>874</v>
      </c>
      <c r="K3889" s="93">
        <v>3871</v>
      </c>
      <c r="L3889" s="93">
        <v>43413</v>
      </c>
      <c r="M3889" s="48">
        <v>47284</v>
      </c>
      <c r="N3889" s="48">
        <v>92106</v>
      </c>
      <c r="O3889" s="48">
        <v>9337</v>
      </c>
      <c r="P3889" s="48">
        <v>80815</v>
      </c>
      <c r="Q3889" s="48">
        <v>90152</v>
      </c>
      <c r="R3889" s="48">
        <v>108</v>
      </c>
      <c r="S3889" s="48">
        <v>1846</v>
      </c>
      <c r="T3889" s="48">
        <v>1954</v>
      </c>
      <c r="U3889" s="48">
        <v>9445</v>
      </c>
      <c r="V3889" s="48">
        <v>82661</v>
      </c>
      <c r="W3889" s="156">
        <v>12064182</v>
      </c>
      <c r="X3889" s="156">
        <v>223516</v>
      </c>
      <c r="Y3889" s="156">
        <v>12287698</v>
      </c>
      <c r="Z3889" s="28">
        <v>0.9916666666666667</v>
      </c>
      <c r="AA3889" s="28">
        <v>0.98357664233576647</v>
      </c>
      <c r="AB3889" s="111">
        <v>15</v>
      </c>
      <c r="AC3889" s="28">
        <v>0.4</v>
      </c>
      <c r="AD3889" s="28">
        <v>4.1700000000000001E-2</v>
      </c>
      <c r="AE3889" s="139">
        <v>2972</v>
      </c>
      <c r="AF3889" s="139">
        <v>724</v>
      </c>
      <c r="AG3889" s="93">
        <v>8152</v>
      </c>
      <c r="AH3889" s="93">
        <v>16982</v>
      </c>
    </row>
    <row r="3890" spans="1:34">
      <c r="A3890" s="81" t="s">
        <v>157</v>
      </c>
      <c r="B3890" s="14" t="s">
        <v>74</v>
      </c>
      <c r="C3890" s="14" t="s">
        <v>185</v>
      </c>
      <c r="D3890" s="14">
        <v>2017</v>
      </c>
      <c r="E3890" s="14">
        <v>2017</v>
      </c>
      <c r="F3890" s="14" t="s">
        <v>102</v>
      </c>
      <c r="G3890" s="93">
        <v>1040</v>
      </c>
      <c r="H3890" s="93">
        <v>13585</v>
      </c>
      <c r="I3890" s="93">
        <v>1</v>
      </c>
      <c r="J3890" s="93">
        <v>27</v>
      </c>
      <c r="K3890" s="93">
        <v>1041</v>
      </c>
      <c r="L3890" s="93">
        <v>13612</v>
      </c>
      <c r="M3890" s="48">
        <v>14653</v>
      </c>
      <c r="N3890" s="48">
        <v>26228</v>
      </c>
      <c r="O3890" s="48">
        <v>2601</v>
      </c>
      <c r="P3890" s="48">
        <v>23552</v>
      </c>
      <c r="Q3890" s="48">
        <v>26153</v>
      </c>
      <c r="R3890" s="48">
        <v>4</v>
      </c>
      <c r="S3890" s="48">
        <v>71</v>
      </c>
      <c r="T3890" s="48">
        <v>75</v>
      </c>
      <c r="U3890" s="48">
        <v>2605</v>
      </c>
      <c r="V3890" s="48">
        <v>23623</v>
      </c>
      <c r="W3890" s="156">
        <v>3524154</v>
      </c>
      <c r="X3890" s="156">
        <v>8096</v>
      </c>
      <c r="Y3890" s="156">
        <v>3532250</v>
      </c>
      <c r="Z3890" s="28">
        <v>0.9761336515513126</v>
      </c>
      <c r="AA3890" s="28">
        <v>0.98378378378378384</v>
      </c>
      <c r="AB3890" s="111">
        <v>66</v>
      </c>
      <c r="AC3890" s="28">
        <v>0.318</v>
      </c>
      <c r="AD3890" s="28">
        <v>6.4600000000000005E-2</v>
      </c>
      <c r="AE3890" s="139">
        <v>717</v>
      </c>
      <c r="AF3890" s="139">
        <v>213</v>
      </c>
      <c r="AG3890" s="93">
        <v>2273</v>
      </c>
      <c r="AH3890" s="93">
        <v>4873</v>
      </c>
    </row>
    <row r="3891" spans="1:34">
      <c r="A3891" s="81" t="s">
        <v>158</v>
      </c>
      <c r="B3891" s="14" t="s">
        <v>75</v>
      </c>
      <c r="C3891" s="14" t="s">
        <v>185</v>
      </c>
      <c r="D3891" s="14">
        <v>2017</v>
      </c>
      <c r="E3891" s="14">
        <v>2017</v>
      </c>
      <c r="F3891" s="14" t="s">
        <v>102</v>
      </c>
      <c r="G3891" s="93">
        <v>1157</v>
      </c>
      <c r="H3891" s="93">
        <v>11278</v>
      </c>
      <c r="I3891" s="93">
        <v>1</v>
      </c>
      <c r="J3891" s="93">
        <v>21</v>
      </c>
      <c r="K3891" s="93">
        <v>1158</v>
      </c>
      <c r="L3891" s="93">
        <v>11299</v>
      </c>
      <c r="M3891" s="48">
        <v>12457</v>
      </c>
      <c r="N3891" s="48">
        <v>23286</v>
      </c>
      <c r="O3891" s="48">
        <v>2798</v>
      </c>
      <c r="P3891" s="48">
        <v>20444</v>
      </c>
      <c r="Q3891" s="48">
        <v>23242</v>
      </c>
      <c r="R3891" s="48">
        <v>3</v>
      </c>
      <c r="S3891" s="48">
        <v>41</v>
      </c>
      <c r="T3891" s="48">
        <v>44</v>
      </c>
      <c r="U3891" s="48">
        <v>2801</v>
      </c>
      <c r="V3891" s="48">
        <v>20485</v>
      </c>
      <c r="W3891" s="156">
        <v>3076775</v>
      </c>
      <c r="X3891" s="156">
        <v>5797</v>
      </c>
      <c r="Y3891" s="156">
        <v>3082572</v>
      </c>
      <c r="Z3891" s="28">
        <v>0.95292207792207795</v>
      </c>
      <c r="AA3891" s="28">
        <v>0.97350993377483441</v>
      </c>
      <c r="AB3891" s="111">
        <v>66</v>
      </c>
      <c r="AC3891" s="28">
        <v>0.318</v>
      </c>
      <c r="AD3891" s="28">
        <v>6.4600000000000005E-2</v>
      </c>
      <c r="AE3891" s="139">
        <v>1093</v>
      </c>
      <c r="AF3891" s="139">
        <v>246</v>
      </c>
      <c r="AG3891" s="93">
        <v>520</v>
      </c>
      <c r="AH3891" s="93">
        <v>838</v>
      </c>
    </row>
    <row r="3892" spans="1:34">
      <c r="A3892" s="81" t="s">
        <v>159</v>
      </c>
      <c r="B3892" s="14" t="s">
        <v>75</v>
      </c>
      <c r="C3892" s="14" t="s">
        <v>185</v>
      </c>
      <c r="D3892" s="14">
        <v>2017</v>
      </c>
      <c r="E3892" s="14">
        <v>2017</v>
      </c>
      <c r="F3892" s="14" t="s">
        <v>102</v>
      </c>
      <c r="G3892" s="93">
        <v>13</v>
      </c>
      <c r="H3892" s="93">
        <v>154</v>
      </c>
      <c r="I3892" s="93">
        <v>0</v>
      </c>
      <c r="J3892" s="93">
        <v>0</v>
      </c>
      <c r="K3892" s="93">
        <v>13</v>
      </c>
      <c r="L3892" s="93">
        <v>154</v>
      </c>
      <c r="M3892" s="48">
        <v>167</v>
      </c>
      <c r="N3892" s="48">
        <v>275</v>
      </c>
      <c r="O3892" s="48">
        <v>31</v>
      </c>
      <c r="P3892" s="48">
        <v>244</v>
      </c>
      <c r="Q3892" s="48">
        <v>275</v>
      </c>
      <c r="R3892" s="48">
        <v>0</v>
      </c>
      <c r="S3892" s="48">
        <v>0</v>
      </c>
      <c r="T3892" s="48">
        <v>0</v>
      </c>
      <c r="U3892" s="48">
        <v>31</v>
      </c>
      <c r="V3892" s="48">
        <v>244</v>
      </c>
      <c r="W3892" s="156">
        <v>38709</v>
      </c>
      <c r="X3892" s="156">
        <v>0</v>
      </c>
      <c r="Y3892" s="156">
        <v>38709</v>
      </c>
      <c r="Z3892" s="28">
        <v>1</v>
      </c>
      <c r="AA3892" s="28">
        <v>1</v>
      </c>
      <c r="AB3892" s="111">
        <v>66</v>
      </c>
      <c r="AC3892" s="28">
        <v>0.318</v>
      </c>
      <c r="AD3892" s="28">
        <v>6.4600000000000005E-2</v>
      </c>
      <c r="AE3892" s="139">
        <v>15</v>
      </c>
      <c r="AF3892" s="139">
        <v>1</v>
      </c>
      <c r="AG3892" s="93">
        <v>3</v>
      </c>
      <c r="AH3892" s="93">
        <v>3</v>
      </c>
    </row>
    <row r="3893" spans="1:34">
      <c r="A3893" s="81" t="s">
        <v>160</v>
      </c>
      <c r="B3893" s="14" t="s">
        <v>75</v>
      </c>
      <c r="C3893" s="14" t="s">
        <v>185</v>
      </c>
      <c r="D3893" s="14">
        <v>2017</v>
      </c>
      <c r="E3893" s="14">
        <v>2017</v>
      </c>
      <c r="F3893" s="14" t="s">
        <v>102</v>
      </c>
      <c r="G3893" s="93">
        <v>356</v>
      </c>
      <c r="H3893" s="93">
        <v>2736</v>
      </c>
      <c r="I3893" s="93">
        <v>0</v>
      </c>
      <c r="J3893" s="93">
        <v>4</v>
      </c>
      <c r="K3893" s="93">
        <v>356</v>
      </c>
      <c r="L3893" s="93">
        <v>2740</v>
      </c>
      <c r="M3893" s="48">
        <v>3096</v>
      </c>
      <c r="N3893" s="48">
        <v>6406</v>
      </c>
      <c r="O3893" s="48">
        <v>942</v>
      </c>
      <c r="P3893" s="48">
        <v>5453</v>
      </c>
      <c r="Q3893" s="48">
        <v>6395</v>
      </c>
      <c r="R3893" s="48">
        <v>1</v>
      </c>
      <c r="S3893" s="48">
        <v>10</v>
      </c>
      <c r="T3893" s="48">
        <v>11</v>
      </c>
      <c r="U3893" s="48">
        <v>943</v>
      </c>
      <c r="V3893" s="48">
        <v>5463</v>
      </c>
      <c r="W3893" s="156">
        <v>837055</v>
      </c>
      <c r="X3893" s="156">
        <v>863</v>
      </c>
      <c r="Y3893" s="156">
        <v>837918</v>
      </c>
      <c r="Z3893" s="28">
        <v>0.99173553719008267</v>
      </c>
      <c r="AA3893" s="28">
        <v>0.86419753086419748</v>
      </c>
      <c r="AB3893" s="111">
        <v>66</v>
      </c>
      <c r="AC3893" s="28">
        <v>0.318</v>
      </c>
      <c r="AD3893" s="28">
        <v>6.4600000000000005E-2</v>
      </c>
      <c r="AE3893" s="139">
        <v>236</v>
      </c>
      <c r="AF3893" s="139">
        <v>68</v>
      </c>
      <c r="AG3893" s="93">
        <v>155</v>
      </c>
      <c r="AH3893" s="93">
        <v>284</v>
      </c>
    </row>
    <row r="3894" spans="1:34">
      <c r="A3894" s="81" t="s">
        <v>161</v>
      </c>
      <c r="B3894" s="14" t="s">
        <v>74</v>
      </c>
      <c r="C3894" s="14" t="s">
        <v>185</v>
      </c>
      <c r="D3894" s="14">
        <v>2017</v>
      </c>
      <c r="E3894" s="14">
        <v>2017</v>
      </c>
      <c r="F3894" s="14" t="s">
        <v>102</v>
      </c>
      <c r="G3894" s="93">
        <v>2345</v>
      </c>
      <c r="H3894" s="93">
        <v>18560</v>
      </c>
      <c r="I3894" s="93">
        <v>7</v>
      </c>
      <c r="J3894" s="93">
        <v>113</v>
      </c>
      <c r="K3894" s="93">
        <v>2352</v>
      </c>
      <c r="L3894" s="93">
        <v>18673</v>
      </c>
      <c r="M3894" s="48">
        <v>21025</v>
      </c>
      <c r="N3894" s="48">
        <v>39458</v>
      </c>
      <c r="O3894" s="48">
        <v>5603</v>
      </c>
      <c r="P3894" s="48">
        <v>33577</v>
      </c>
      <c r="Q3894" s="48">
        <v>39180</v>
      </c>
      <c r="R3894" s="48">
        <v>27</v>
      </c>
      <c r="S3894" s="48">
        <v>251</v>
      </c>
      <c r="T3894" s="48">
        <v>278</v>
      </c>
      <c r="U3894" s="48">
        <v>5630</v>
      </c>
      <c r="V3894" s="48">
        <v>33828</v>
      </c>
      <c r="W3894" s="156">
        <v>5443331</v>
      </c>
      <c r="X3894" s="156">
        <v>30939</v>
      </c>
      <c r="Y3894" s="156">
        <v>5474270</v>
      </c>
      <c r="Z3894" s="28">
        <v>0.98358585858585856</v>
      </c>
      <c r="AA3894" s="28">
        <v>0.97641509433962259</v>
      </c>
      <c r="AB3894" s="111">
        <v>8</v>
      </c>
      <c r="AC3894" s="28">
        <v>0.5</v>
      </c>
      <c r="AD3894" s="28">
        <v>5.0000000000000001E-3</v>
      </c>
      <c r="AE3894" s="139">
        <v>1496</v>
      </c>
      <c r="AF3894" s="139">
        <v>394</v>
      </c>
      <c r="AG3894" s="93">
        <v>1949</v>
      </c>
      <c r="AH3894" s="93">
        <v>3933</v>
      </c>
    </row>
    <row r="3895" spans="1:34">
      <c r="A3895" s="81" t="s">
        <v>162</v>
      </c>
      <c r="B3895" s="14" t="s">
        <v>74</v>
      </c>
      <c r="C3895" s="14" t="s">
        <v>185</v>
      </c>
      <c r="D3895" s="14">
        <v>2017</v>
      </c>
      <c r="E3895" s="14">
        <v>2017</v>
      </c>
      <c r="F3895" s="14" t="s">
        <v>102</v>
      </c>
      <c r="G3895" s="93">
        <v>1287</v>
      </c>
      <c r="H3895" s="93">
        <v>15912</v>
      </c>
      <c r="I3895" s="93">
        <v>10</v>
      </c>
      <c r="J3895" s="93">
        <v>117</v>
      </c>
      <c r="K3895" s="93">
        <v>1297</v>
      </c>
      <c r="L3895" s="93">
        <v>16029</v>
      </c>
      <c r="M3895" s="48">
        <v>17326</v>
      </c>
      <c r="N3895" s="48">
        <v>30450</v>
      </c>
      <c r="O3895" s="48">
        <v>3181</v>
      </c>
      <c r="P3895" s="48">
        <v>26920</v>
      </c>
      <c r="Q3895" s="48">
        <v>30101</v>
      </c>
      <c r="R3895" s="48">
        <v>38</v>
      </c>
      <c r="S3895" s="48">
        <v>311</v>
      </c>
      <c r="T3895" s="48">
        <v>349</v>
      </c>
      <c r="U3895" s="48">
        <v>3219</v>
      </c>
      <c r="V3895" s="48">
        <v>27231</v>
      </c>
      <c r="W3895" s="156">
        <v>4005180</v>
      </c>
      <c r="X3895" s="156">
        <v>30333</v>
      </c>
      <c r="Y3895" s="156">
        <v>4035513</v>
      </c>
      <c r="Z3895" s="28">
        <v>0.99141630901287559</v>
      </c>
      <c r="AA3895" s="28">
        <v>0.90769230769230769</v>
      </c>
      <c r="AB3895" s="111">
        <v>66</v>
      </c>
      <c r="AC3895" s="28">
        <v>0.318</v>
      </c>
      <c r="AD3895" s="28">
        <v>6.4600000000000005E-2</v>
      </c>
      <c r="AE3895" s="139">
        <v>950</v>
      </c>
      <c r="AF3895" s="139">
        <v>342</v>
      </c>
      <c r="AG3895" s="93">
        <v>2673</v>
      </c>
      <c r="AH3895" s="93">
        <v>5664</v>
      </c>
    </row>
    <row r="3896" spans="1:34">
      <c r="A3896" s="81" t="s">
        <v>163</v>
      </c>
      <c r="B3896" s="14" t="s">
        <v>75</v>
      </c>
      <c r="C3896" s="14" t="s">
        <v>185</v>
      </c>
      <c r="D3896" s="14">
        <v>2017</v>
      </c>
      <c r="E3896" s="14">
        <v>2017</v>
      </c>
      <c r="F3896" s="14" t="s">
        <v>102</v>
      </c>
      <c r="G3896" s="93">
        <v>5152</v>
      </c>
      <c r="H3896" s="93">
        <v>34607</v>
      </c>
      <c r="I3896" s="93">
        <v>10</v>
      </c>
      <c r="J3896" s="93">
        <v>75</v>
      </c>
      <c r="K3896" s="93">
        <v>5162</v>
      </c>
      <c r="L3896" s="93">
        <v>34682</v>
      </c>
      <c r="M3896" s="48">
        <v>39844</v>
      </c>
      <c r="N3896" s="48">
        <v>83142</v>
      </c>
      <c r="O3896" s="48">
        <v>13397</v>
      </c>
      <c r="P3896" s="48">
        <v>69475</v>
      </c>
      <c r="Q3896" s="48">
        <v>82872</v>
      </c>
      <c r="R3896" s="48">
        <v>40</v>
      </c>
      <c r="S3896" s="48">
        <v>230</v>
      </c>
      <c r="T3896" s="48">
        <v>270</v>
      </c>
      <c r="U3896" s="48">
        <v>13437</v>
      </c>
      <c r="V3896" s="48">
        <v>69705</v>
      </c>
      <c r="W3896" s="156">
        <v>11052635</v>
      </c>
      <c r="X3896" s="156">
        <v>24912</v>
      </c>
      <c r="Y3896" s="156">
        <v>11077547</v>
      </c>
      <c r="Z3896" s="28">
        <v>0.97940267765190525</v>
      </c>
      <c r="AA3896" s="28">
        <v>0.95482388973966315</v>
      </c>
      <c r="AB3896" s="111">
        <v>9</v>
      </c>
      <c r="AC3896" s="28">
        <v>0.55600000000000005</v>
      </c>
      <c r="AD3896" s="28">
        <v>4.3200000000000002E-2</v>
      </c>
      <c r="AE3896" s="139">
        <v>3085</v>
      </c>
      <c r="AF3896" s="139">
        <v>728</v>
      </c>
      <c r="AG3896" s="93">
        <v>4497</v>
      </c>
      <c r="AH3896" s="93">
        <v>9941</v>
      </c>
    </row>
    <row r="3897" spans="1:34">
      <c r="A3897" s="81" t="s">
        <v>164</v>
      </c>
      <c r="B3897" s="14" t="s">
        <v>75</v>
      </c>
      <c r="C3897" s="14" t="s">
        <v>185</v>
      </c>
      <c r="D3897" s="14">
        <v>2017</v>
      </c>
      <c r="E3897" s="14">
        <v>2017</v>
      </c>
      <c r="F3897" s="14" t="s">
        <v>102</v>
      </c>
      <c r="G3897" s="93">
        <v>692</v>
      </c>
      <c r="H3897" s="93">
        <v>4836</v>
      </c>
      <c r="I3897" s="93">
        <v>6</v>
      </c>
      <c r="J3897" s="93">
        <v>24</v>
      </c>
      <c r="K3897" s="93">
        <v>698</v>
      </c>
      <c r="L3897" s="93">
        <v>4860</v>
      </c>
      <c r="M3897" s="48">
        <v>5558</v>
      </c>
      <c r="N3897" s="48">
        <v>12737</v>
      </c>
      <c r="O3897" s="48">
        <v>1954</v>
      </c>
      <c r="P3897" s="48">
        <v>10699</v>
      </c>
      <c r="Q3897" s="48">
        <v>12653</v>
      </c>
      <c r="R3897" s="48">
        <v>16</v>
      </c>
      <c r="S3897" s="48">
        <v>68</v>
      </c>
      <c r="T3897" s="48">
        <v>84</v>
      </c>
      <c r="U3897" s="48">
        <v>1970</v>
      </c>
      <c r="V3897" s="48">
        <v>10767</v>
      </c>
      <c r="W3897" s="156">
        <v>1672684</v>
      </c>
      <c r="X3897" s="156">
        <v>9007</v>
      </c>
      <c r="Y3897" s="156">
        <v>1681691</v>
      </c>
      <c r="Z3897" s="28">
        <v>0.98165137614678899</v>
      </c>
      <c r="AA3897" s="28">
        <v>0.90184049079754602</v>
      </c>
      <c r="AB3897" s="111">
        <v>66</v>
      </c>
      <c r="AC3897" s="28">
        <v>0.318</v>
      </c>
      <c r="AD3897" s="28">
        <v>6.4600000000000005E-2</v>
      </c>
      <c r="AE3897" s="139">
        <v>384</v>
      </c>
      <c r="AF3897" s="139">
        <v>120</v>
      </c>
      <c r="AG3897" s="93">
        <v>577</v>
      </c>
      <c r="AH3897" s="93">
        <v>1318</v>
      </c>
    </row>
    <row r="3898" spans="1:34">
      <c r="A3898" s="81" t="s">
        <v>165</v>
      </c>
      <c r="B3898" s="14" t="s">
        <v>75</v>
      </c>
      <c r="C3898" s="14" t="s">
        <v>185</v>
      </c>
      <c r="D3898" s="14">
        <v>2017</v>
      </c>
      <c r="E3898" s="14">
        <v>2017</v>
      </c>
      <c r="F3898" s="14" t="s">
        <v>102</v>
      </c>
      <c r="G3898" s="93">
        <v>458</v>
      </c>
      <c r="H3898" s="93">
        <v>3857</v>
      </c>
      <c r="I3898" s="93">
        <v>0</v>
      </c>
      <c r="J3898" s="93">
        <v>4</v>
      </c>
      <c r="K3898" s="93">
        <v>458</v>
      </c>
      <c r="L3898" s="93">
        <v>3861</v>
      </c>
      <c r="M3898" s="48">
        <v>4319</v>
      </c>
      <c r="N3898" s="48">
        <v>9386</v>
      </c>
      <c r="O3898" s="48">
        <v>1205</v>
      </c>
      <c r="P3898" s="48">
        <v>8167</v>
      </c>
      <c r="Q3898" s="48">
        <v>9372</v>
      </c>
      <c r="R3898" s="48">
        <v>0</v>
      </c>
      <c r="S3898" s="48">
        <v>14</v>
      </c>
      <c r="T3898" s="48">
        <v>14</v>
      </c>
      <c r="U3898" s="48">
        <v>1205</v>
      </c>
      <c r="V3898" s="48">
        <v>8181</v>
      </c>
      <c r="W3898" s="156">
        <v>1198847</v>
      </c>
      <c r="X3898" s="156">
        <v>1940</v>
      </c>
      <c r="Y3898" s="156">
        <v>1200787</v>
      </c>
      <c r="Z3898" s="28">
        <v>0.94475138121546964</v>
      </c>
      <c r="AA3898" s="28">
        <v>0.94736842105263153</v>
      </c>
      <c r="AB3898" s="111">
        <v>66</v>
      </c>
      <c r="AC3898" s="28">
        <v>0.318</v>
      </c>
      <c r="AD3898" s="28">
        <v>6.4600000000000005E-2</v>
      </c>
      <c r="AE3898" s="139">
        <v>365</v>
      </c>
      <c r="AF3898" s="139">
        <v>44</v>
      </c>
      <c r="AG3898" s="93">
        <v>400</v>
      </c>
      <c r="AH3898" s="93">
        <v>884</v>
      </c>
    </row>
    <row r="3899" spans="1:34">
      <c r="A3899" s="81" t="s">
        <v>166</v>
      </c>
      <c r="B3899" s="14" t="s">
        <v>75</v>
      </c>
      <c r="C3899" s="14" t="s">
        <v>185</v>
      </c>
      <c r="D3899" s="14">
        <v>2017</v>
      </c>
      <c r="E3899" s="14">
        <v>2017</v>
      </c>
      <c r="F3899" s="14" t="s">
        <v>102</v>
      </c>
      <c r="G3899" s="93">
        <v>60</v>
      </c>
      <c r="H3899" s="93">
        <v>913</v>
      </c>
      <c r="I3899" s="93">
        <v>0</v>
      </c>
      <c r="J3899" s="93">
        <v>1</v>
      </c>
      <c r="K3899" s="93">
        <v>60</v>
      </c>
      <c r="L3899" s="93">
        <v>914</v>
      </c>
      <c r="M3899" s="48">
        <v>974</v>
      </c>
      <c r="N3899" s="48">
        <v>1706</v>
      </c>
      <c r="O3899" s="48">
        <v>138</v>
      </c>
      <c r="P3899" s="48">
        <v>1566</v>
      </c>
      <c r="Q3899" s="48">
        <v>1704</v>
      </c>
      <c r="R3899" s="48">
        <v>0</v>
      </c>
      <c r="S3899" s="48">
        <v>2</v>
      </c>
      <c r="T3899" s="48">
        <v>2</v>
      </c>
      <c r="U3899" s="48">
        <v>138</v>
      </c>
      <c r="V3899" s="48">
        <v>1568</v>
      </c>
      <c r="W3899" s="156">
        <v>239246</v>
      </c>
      <c r="X3899" s="156">
        <v>207</v>
      </c>
      <c r="Y3899" s="156">
        <v>239453</v>
      </c>
      <c r="Z3899" s="28">
        <v>0.92982456140350878</v>
      </c>
      <c r="AA3899" s="28">
        <v>0.75609756097560976</v>
      </c>
      <c r="AB3899" s="111">
        <v>66</v>
      </c>
      <c r="AC3899" s="28">
        <v>0.318</v>
      </c>
      <c r="AD3899" s="28">
        <v>6.4600000000000005E-2</v>
      </c>
      <c r="AE3899" s="139">
        <v>85</v>
      </c>
      <c r="AF3899" s="139">
        <v>10</v>
      </c>
      <c r="AG3899" s="93">
        <v>28</v>
      </c>
      <c r="AH3899" s="93">
        <v>38</v>
      </c>
    </row>
    <row r="3900" spans="1:34">
      <c r="A3900" s="81" t="s">
        <v>167</v>
      </c>
      <c r="B3900" s="14" t="s">
        <v>74</v>
      </c>
      <c r="C3900" s="14" t="s">
        <v>185</v>
      </c>
      <c r="D3900" s="14">
        <v>2017</v>
      </c>
      <c r="E3900" s="14">
        <v>2017</v>
      </c>
      <c r="F3900" s="14" t="s">
        <v>102</v>
      </c>
      <c r="G3900" s="93">
        <v>7127</v>
      </c>
      <c r="H3900" s="93">
        <v>43438</v>
      </c>
      <c r="I3900" s="93">
        <v>21</v>
      </c>
      <c r="J3900" s="93">
        <v>409</v>
      </c>
      <c r="K3900" s="93">
        <v>7148</v>
      </c>
      <c r="L3900" s="93">
        <v>43847</v>
      </c>
      <c r="M3900" s="48">
        <v>50995</v>
      </c>
      <c r="N3900" s="48">
        <v>118132</v>
      </c>
      <c r="O3900" s="48">
        <v>19571</v>
      </c>
      <c r="P3900" s="48">
        <v>97431</v>
      </c>
      <c r="Q3900" s="48">
        <v>117002</v>
      </c>
      <c r="R3900" s="48">
        <v>77</v>
      </c>
      <c r="S3900" s="48">
        <v>1053</v>
      </c>
      <c r="T3900" s="48">
        <v>1130</v>
      </c>
      <c r="U3900" s="48">
        <v>19648</v>
      </c>
      <c r="V3900" s="48">
        <v>98484</v>
      </c>
      <c r="W3900" s="156">
        <v>15676032</v>
      </c>
      <c r="X3900" s="156">
        <v>122769</v>
      </c>
      <c r="Y3900" s="156">
        <v>15798801</v>
      </c>
      <c r="Z3900" s="28">
        <v>0.99111807732497392</v>
      </c>
      <c r="AA3900" s="28">
        <v>0.93571428571428572</v>
      </c>
      <c r="AB3900" s="111">
        <v>14</v>
      </c>
      <c r="AC3900" s="28">
        <v>0.42899999999999999</v>
      </c>
      <c r="AD3900" s="28">
        <v>4.2999999999999997E-2</v>
      </c>
      <c r="AE3900" s="139">
        <v>2662</v>
      </c>
      <c r="AF3900" s="139">
        <v>372</v>
      </c>
      <c r="AG3900" s="93">
        <v>7579</v>
      </c>
      <c r="AH3900" s="93">
        <v>18126</v>
      </c>
    </row>
    <row r="3901" spans="1:34">
      <c r="A3901" s="81" t="s">
        <v>168</v>
      </c>
      <c r="B3901" s="14" t="s">
        <v>75</v>
      </c>
      <c r="C3901" s="14" t="s">
        <v>185</v>
      </c>
      <c r="D3901" s="14">
        <v>2017</v>
      </c>
      <c r="E3901" s="14">
        <v>2017</v>
      </c>
      <c r="F3901" s="14" t="s">
        <v>102</v>
      </c>
      <c r="G3901" s="93">
        <v>266</v>
      </c>
      <c r="H3901" s="93">
        <v>2595</v>
      </c>
      <c r="I3901" s="93">
        <v>0</v>
      </c>
      <c r="J3901" s="93">
        <v>3</v>
      </c>
      <c r="K3901" s="93">
        <v>266</v>
      </c>
      <c r="L3901" s="93">
        <v>2598</v>
      </c>
      <c r="M3901" s="48">
        <v>2864</v>
      </c>
      <c r="N3901" s="48">
        <v>5039</v>
      </c>
      <c r="O3901" s="48">
        <v>675</v>
      </c>
      <c r="P3901" s="48">
        <v>4357</v>
      </c>
      <c r="Q3901" s="48">
        <v>5032</v>
      </c>
      <c r="R3901" s="48">
        <v>2</v>
      </c>
      <c r="S3901" s="48">
        <v>5</v>
      </c>
      <c r="T3901" s="48">
        <v>7</v>
      </c>
      <c r="U3901" s="48">
        <v>677</v>
      </c>
      <c r="V3901" s="48">
        <v>4362</v>
      </c>
      <c r="W3901" s="156">
        <v>660328</v>
      </c>
      <c r="X3901" s="156">
        <v>632</v>
      </c>
      <c r="Y3901" s="156">
        <v>660960</v>
      </c>
      <c r="Z3901" s="28">
        <v>0.98347107438016534</v>
      </c>
      <c r="AA3901" s="28">
        <v>0.9135802469135802</v>
      </c>
      <c r="AB3901" s="111">
        <v>66</v>
      </c>
      <c r="AC3901" s="28">
        <v>0.318</v>
      </c>
      <c r="AD3901" s="28">
        <v>6.4600000000000005E-2</v>
      </c>
      <c r="AE3901" s="139">
        <v>213</v>
      </c>
      <c r="AF3901" s="139">
        <v>30</v>
      </c>
      <c r="AG3901" s="93">
        <v>83</v>
      </c>
      <c r="AH3901" s="93">
        <v>141</v>
      </c>
    </row>
    <row r="3902" spans="1:34">
      <c r="A3902" s="81" t="s">
        <v>169</v>
      </c>
      <c r="B3902" s="14" t="s">
        <v>74</v>
      </c>
      <c r="C3902" s="14" t="s">
        <v>185</v>
      </c>
      <c r="D3902" s="14">
        <v>2017</v>
      </c>
      <c r="E3902" s="14">
        <v>2017</v>
      </c>
      <c r="F3902" s="14" t="s">
        <v>102</v>
      </c>
      <c r="G3902" s="93">
        <v>2631</v>
      </c>
      <c r="H3902" s="93">
        <v>32367</v>
      </c>
      <c r="I3902" s="93">
        <v>8</v>
      </c>
      <c r="J3902" s="93">
        <v>334</v>
      </c>
      <c r="K3902" s="93">
        <v>2639</v>
      </c>
      <c r="L3902" s="93">
        <v>32701</v>
      </c>
      <c r="M3902" s="48">
        <v>35340</v>
      </c>
      <c r="N3902" s="48">
        <v>70075</v>
      </c>
      <c r="O3902" s="48">
        <v>6653</v>
      </c>
      <c r="P3902" s="48">
        <v>62727</v>
      </c>
      <c r="Q3902" s="48">
        <v>69380</v>
      </c>
      <c r="R3902" s="48">
        <v>28</v>
      </c>
      <c r="S3902" s="48">
        <v>667</v>
      </c>
      <c r="T3902" s="48">
        <v>695</v>
      </c>
      <c r="U3902" s="48">
        <v>6681</v>
      </c>
      <c r="V3902" s="48">
        <v>63394</v>
      </c>
      <c r="W3902" s="156">
        <v>9270705</v>
      </c>
      <c r="X3902" s="156">
        <v>121075</v>
      </c>
      <c r="Y3902" s="156">
        <v>9391780</v>
      </c>
      <c r="Z3902" s="28">
        <v>0.99146625290923196</v>
      </c>
      <c r="AA3902" s="28">
        <v>0.96296296296296291</v>
      </c>
      <c r="AB3902" s="111">
        <v>13</v>
      </c>
      <c r="AC3902" s="28">
        <v>0.154</v>
      </c>
      <c r="AD3902" s="28">
        <v>8.9499999999999996E-2</v>
      </c>
      <c r="AE3902" s="139">
        <v>2704</v>
      </c>
      <c r="AF3902" s="139">
        <v>449</v>
      </c>
      <c r="AG3902" s="93">
        <v>5922</v>
      </c>
      <c r="AH3902" s="93">
        <v>13723</v>
      </c>
    </row>
    <row r="3903" spans="1:34">
      <c r="A3903" s="81" t="s">
        <v>170</v>
      </c>
      <c r="B3903" s="14" t="s">
        <v>74</v>
      </c>
      <c r="C3903" s="14" t="s">
        <v>185</v>
      </c>
      <c r="D3903" s="14">
        <v>2017</v>
      </c>
      <c r="E3903" s="14">
        <v>2017</v>
      </c>
      <c r="F3903" s="14" t="s">
        <v>102</v>
      </c>
      <c r="G3903" s="93">
        <v>836</v>
      </c>
      <c r="H3903" s="93">
        <v>9082</v>
      </c>
      <c r="I3903" s="93">
        <v>19</v>
      </c>
      <c r="J3903" s="93">
        <v>117</v>
      </c>
      <c r="K3903" s="93">
        <v>855</v>
      </c>
      <c r="L3903" s="93">
        <v>9199</v>
      </c>
      <c r="M3903" s="48">
        <v>10054</v>
      </c>
      <c r="N3903" s="48">
        <v>19272</v>
      </c>
      <c r="O3903" s="48">
        <v>2186</v>
      </c>
      <c r="P3903" s="48">
        <v>16691</v>
      </c>
      <c r="Q3903" s="48">
        <v>18877</v>
      </c>
      <c r="R3903" s="48">
        <v>83</v>
      </c>
      <c r="S3903" s="48">
        <v>312</v>
      </c>
      <c r="T3903" s="48">
        <v>395</v>
      </c>
      <c r="U3903" s="48">
        <v>2269</v>
      </c>
      <c r="V3903" s="48">
        <v>17003</v>
      </c>
      <c r="W3903" s="156">
        <v>2558243</v>
      </c>
      <c r="X3903" s="156">
        <v>44644</v>
      </c>
      <c r="Y3903" s="156">
        <v>2602887</v>
      </c>
      <c r="Z3903" s="28">
        <v>0.95414847161572047</v>
      </c>
      <c r="AA3903" s="28">
        <v>0.96916299559471364</v>
      </c>
      <c r="AB3903" s="111">
        <v>66</v>
      </c>
      <c r="AC3903" s="28">
        <v>0.318</v>
      </c>
      <c r="AD3903" s="28">
        <v>6.4600000000000005E-2</v>
      </c>
      <c r="AE3903" s="139">
        <v>755</v>
      </c>
      <c r="AF3903" s="139">
        <v>42</v>
      </c>
      <c r="AG3903" s="93">
        <v>846</v>
      </c>
      <c r="AH3903" s="93">
        <v>1727</v>
      </c>
    </row>
    <row r="3904" spans="1:34">
      <c r="A3904" s="81" t="s">
        <v>171</v>
      </c>
      <c r="B3904" s="14" t="s">
        <v>75</v>
      </c>
      <c r="C3904" s="14" t="s">
        <v>185</v>
      </c>
      <c r="D3904" s="14">
        <v>2017</v>
      </c>
      <c r="E3904" s="14">
        <v>2017</v>
      </c>
      <c r="F3904" s="14" t="s">
        <v>102</v>
      </c>
      <c r="G3904" s="93">
        <v>772</v>
      </c>
      <c r="H3904" s="93">
        <v>5193</v>
      </c>
      <c r="I3904" s="93">
        <v>2</v>
      </c>
      <c r="J3904" s="93">
        <v>16</v>
      </c>
      <c r="K3904" s="93">
        <v>774</v>
      </c>
      <c r="L3904" s="93">
        <v>5209</v>
      </c>
      <c r="M3904" s="48">
        <v>5983</v>
      </c>
      <c r="N3904" s="48">
        <v>12987</v>
      </c>
      <c r="O3904" s="48">
        <v>2051</v>
      </c>
      <c r="P3904" s="48">
        <v>10882</v>
      </c>
      <c r="Q3904" s="48">
        <v>12933</v>
      </c>
      <c r="R3904" s="48">
        <v>7</v>
      </c>
      <c r="S3904" s="48">
        <v>47</v>
      </c>
      <c r="T3904" s="48">
        <v>54</v>
      </c>
      <c r="U3904" s="48">
        <v>2058</v>
      </c>
      <c r="V3904" s="48">
        <v>10929</v>
      </c>
      <c r="W3904" s="156">
        <v>1725922</v>
      </c>
      <c r="X3904" s="156">
        <v>5193</v>
      </c>
      <c r="Y3904" s="156">
        <v>1731115</v>
      </c>
      <c r="Z3904" s="28">
        <v>1</v>
      </c>
      <c r="AA3904" s="28">
        <v>0.97211155378486058</v>
      </c>
      <c r="AB3904" s="111">
        <v>66</v>
      </c>
      <c r="AC3904" s="28">
        <v>0.318</v>
      </c>
      <c r="AD3904" s="28">
        <v>6.4600000000000005E-2</v>
      </c>
      <c r="AE3904" s="139">
        <v>494</v>
      </c>
      <c r="AF3904" s="139">
        <v>100</v>
      </c>
      <c r="AG3904" s="93">
        <v>449</v>
      </c>
      <c r="AH3904" s="93">
        <v>938</v>
      </c>
    </row>
    <row r="3905" spans="1:34">
      <c r="A3905" s="51" t="s">
        <v>172</v>
      </c>
      <c r="B3905" s="14" t="s">
        <v>66</v>
      </c>
      <c r="C3905" s="14" t="s">
        <v>64</v>
      </c>
      <c r="D3905" s="14">
        <v>2017</v>
      </c>
      <c r="E3905" s="14">
        <v>2017</v>
      </c>
      <c r="F3905" s="14" t="s">
        <v>245</v>
      </c>
      <c r="G3905" s="93">
        <v>239543</v>
      </c>
      <c r="H3905" s="93">
        <v>1720000</v>
      </c>
      <c r="I3905" s="93">
        <v>2041</v>
      </c>
      <c r="J3905" s="93">
        <v>17214</v>
      </c>
      <c r="K3905" s="93">
        <v>241584</v>
      </c>
      <c r="L3905" s="93">
        <v>1737214</v>
      </c>
      <c r="M3905" s="48">
        <v>1978798</v>
      </c>
      <c r="N3905" s="48">
        <v>4083862</v>
      </c>
      <c r="O3905" s="48">
        <v>614296</v>
      </c>
      <c r="P3905" s="48">
        <v>3424697</v>
      </c>
      <c r="Q3905" s="48">
        <v>4038993</v>
      </c>
      <c r="R3905" s="48">
        <v>6771</v>
      </c>
      <c r="S3905" s="48">
        <v>38098</v>
      </c>
      <c r="T3905" s="48">
        <v>44869</v>
      </c>
      <c r="U3905" s="48">
        <v>621067</v>
      </c>
      <c r="V3905" s="48">
        <v>3462795</v>
      </c>
      <c r="W3905" s="156">
        <v>551629904</v>
      </c>
      <c r="X3905" s="156">
        <v>5168520</v>
      </c>
      <c r="Y3905" s="156">
        <v>556798424</v>
      </c>
      <c r="Z3905" s="28">
        <v>0.98644102942192935</v>
      </c>
      <c r="AA3905" s="28">
        <v>0.93133280786698192</v>
      </c>
      <c r="AB3905" s="111">
        <v>730</v>
      </c>
      <c r="AC3905" s="28">
        <v>0.38500000000000001</v>
      </c>
      <c r="AD3905" s="28">
        <v>6.2700000000000006E-2</v>
      </c>
      <c r="AE3905" s="139">
        <v>150198</v>
      </c>
      <c r="AF3905" s="139">
        <v>43589</v>
      </c>
      <c r="AG3905" s="93">
        <v>268407</v>
      </c>
      <c r="AH3905" s="93">
        <v>578152</v>
      </c>
    </row>
    <row r="3906" spans="1:34">
      <c r="A3906" s="51" t="s">
        <v>173</v>
      </c>
      <c r="B3906" s="14" t="s">
        <v>74</v>
      </c>
      <c r="C3906" s="14" t="s">
        <v>64</v>
      </c>
      <c r="D3906" s="14">
        <v>2017</v>
      </c>
      <c r="E3906" s="14">
        <v>2017</v>
      </c>
      <c r="F3906" s="14" t="s">
        <v>245</v>
      </c>
      <c r="G3906" s="93">
        <v>5038</v>
      </c>
      <c r="H3906" s="93">
        <v>50537</v>
      </c>
      <c r="I3906" s="93">
        <v>77</v>
      </c>
      <c r="J3906" s="93">
        <v>1212</v>
      </c>
      <c r="K3906" s="93">
        <v>5115</v>
      </c>
      <c r="L3906" s="93">
        <v>51749</v>
      </c>
      <c r="M3906" s="48">
        <v>56864</v>
      </c>
      <c r="N3906" s="48">
        <v>107183</v>
      </c>
      <c r="O3906" s="48">
        <v>11719</v>
      </c>
      <c r="P3906" s="48">
        <v>92429</v>
      </c>
      <c r="Q3906" s="48">
        <v>104148</v>
      </c>
      <c r="R3906" s="48">
        <v>269</v>
      </c>
      <c r="S3906" s="48">
        <v>2766</v>
      </c>
      <c r="T3906" s="48">
        <v>3035</v>
      </c>
      <c r="U3906" s="48">
        <v>11988</v>
      </c>
      <c r="V3906" s="48">
        <v>95195</v>
      </c>
      <c r="W3906" s="156">
        <v>14790381</v>
      </c>
      <c r="X3906" s="156">
        <v>342905</v>
      </c>
      <c r="Y3906" s="156">
        <v>15133286</v>
      </c>
      <c r="Z3906" s="28" t="s">
        <v>66</v>
      </c>
      <c r="AA3906" s="28" t="s">
        <v>66</v>
      </c>
      <c r="AB3906" s="111">
        <v>19</v>
      </c>
      <c r="AC3906" s="28">
        <v>0.42099999999999999</v>
      </c>
      <c r="AD3906" s="28">
        <v>3.3799999999999997E-2</v>
      </c>
      <c r="AE3906" s="139">
        <v>5174</v>
      </c>
      <c r="AF3906" s="139">
        <v>1732</v>
      </c>
      <c r="AG3906" s="93">
        <v>6657</v>
      </c>
      <c r="AH3906" s="93">
        <v>13082</v>
      </c>
    </row>
    <row r="3907" spans="1:34">
      <c r="A3907" s="51" t="s">
        <v>174</v>
      </c>
      <c r="B3907" s="14" t="s">
        <v>75</v>
      </c>
      <c r="C3907" s="14" t="s">
        <v>64</v>
      </c>
      <c r="D3907" s="14">
        <v>2017</v>
      </c>
      <c r="E3907" s="14">
        <v>2017</v>
      </c>
      <c r="F3907" s="14" t="s">
        <v>245</v>
      </c>
      <c r="G3907" s="93">
        <v>1</v>
      </c>
      <c r="H3907" s="93">
        <v>75</v>
      </c>
      <c r="I3907" s="93">
        <v>0</v>
      </c>
      <c r="J3907" s="93">
        <v>0</v>
      </c>
      <c r="K3907" s="93">
        <v>1</v>
      </c>
      <c r="L3907" s="93">
        <v>75</v>
      </c>
      <c r="M3907" s="48">
        <v>76</v>
      </c>
      <c r="N3907" s="48">
        <v>138</v>
      </c>
      <c r="O3907" s="48">
        <v>1</v>
      </c>
      <c r="P3907" s="48">
        <v>137</v>
      </c>
      <c r="Q3907" s="48">
        <v>138</v>
      </c>
      <c r="R3907" s="48">
        <v>0</v>
      </c>
      <c r="S3907" s="48">
        <v>0</v>
      </c>
      <c r="T3907" s="48">
        <v>0</v>
      </c>
      <c r="U3907" s="48">
        <v>1</v>
      </c>
      <c r="V3907" s="48">
        <v>137</v>
      </c>
      <c r="W3907" s="156">
        <v>16899</v>
      </c>
      <c r="X3907" s="156">
        <v>0</v>
      </c>
      <c r="Y3907" s="156">
        <v>16899</v>
      </c>
      <c r="Z3907" s="28">
        <v>1</v>
      </c>
      <c r="AA3907" s="28">
        <v>1</v>
      </c>
      <c r="AB3907" s="111">
        <v>71</v>
      </c>
      <c r="AC3907" s="28">
        <v>0.29599999999999999</v>
      </c>
      <c r="AD3907" s="28">
        <v>6.3500000000000001E-2</v>
      </c>
      <c r="AE3907" s="139">
        <v>2</v>
      </c>
      <c r="AF3907" s="139">
        <v>0</v>
      </c>
      <c r="AG3907" s="93">
        <v>3</v>
      </c>
      <c r="AH3907" s="93">
        <v>3</v>
      </c>
    </row>
    <row r="3908" spans="1:34">
      <c r="A3908" s="51" t="s">
        <v>175</v>
      </c>
      <c r="B3908" s="14" t="s">
        <v>75</v>
      </c>
      <c r="C3908" s="14" t="s">
        <v>64</v>
      </c>
      <c r="D3908" s="14">
        <v>2017</v>
      </c>
      <c r="E3908" s="14">
        <v>2017</v>
      </c>
      <c r="F3908" s="14" t="s">
        <v>245</v>
      </c>
      <c r="G3908" s="93">
        <v>118</v>
      </c>
      <c r="H3908" s="93">
        <v>1531</v>
      </c>
      <c r="I3908" s="93">
        <v>0</v>
      </c>
      <c r="J3908" s="93">
        <v>0</v>
      </c>
      <c r="K3908" s="93">
        <v>118</v>
      </c>
      <c r="L3908" s="93">
        <v>1531</v>
      </c>
      <c r="M3908" s="48">
        <v>1649</v>
      </c>
      <c r="N3908" s="48">
        <v>2999</v>
      </c>
      <c r="O3908" s="48">
        <v>300</v>
      </c>
      <c r="P3908" s="48">
        <v>2697</v>
      </c>
      <c r="Q3908" s="48">
        <v>2997</v>
      </c>
      <c r="R3908" s="48">
        <v>0</v>
      </c>
      <c r="S3908" s="48">
        <v>2</v>
      </c>
      <c r="T3908" s="48">
        <v>2</v>
      </c>
      <c r="U3908" s="48">
        <v>300</v>
      </c>
      <c r="V3908" s="48">
        <v>2699</v>
      </c>
      <c r="W3908" s="156">
        <v>392151</v>
      </c>
      <c r="X3908" s="156">
        <v>0</v>
      </c>
      <c r="Y3908" s="156">
        <v>392151</v>
      </c>
      <c r="Z3908" s="28">
        <v>0.9438202247191011</v>
      </c>
      <c r="AA3908" s="28">
        <v>0.98181818181818181</v>
      </c>
      <c r="AB3908" s="111">
        <v>71</v>
      </c>
      <c r="AC3908" s="28">
        <v>0.29599999999999999</v>
      </c>
      <c r="AD3908" s="28">
        <v>6.3500000000000001E-2</v>
      </c>
      <c r="AE3908" s="139">
        <v>122</v>
      </c>
      <c r="AF3908" s="139">
        <v>25</v>
      </c>
      <c r="AG3908" s="93">
        <v>41</v>
      </c>
      <c r="AH3908" s="93">
        <v>70</v>
      </c>
    </row>
    <row r="3909" spans="1:34">
      <c r="A3909" s="51" t="s">
        <v>176</v>
      </c>
      <c r="B3909" s="14" t="s">
        <v>75</v>
      </c>
      <c r="C3909" s="14" t="s">
        <v>64</v>
      </c>
      <c r="D3909" s="14">
        <v>2017</v>
      </c>
      <c r="E3909" s="14">
        <v>2017</v>
      </c>
      <c r="F3909" s="14" t="s">
        <v>245</v>
      </c>
      <c r="G3909" s="93">
        <v>1531</v>
      </c>
      <c r="H3909" s="93">
        <v>15082</v>
      </c>
      <c r="I3909" s="93">
        <v>2</v>
      </c>
      <c r="J3909" s="93">
        <v>36</v>
      </c>
      <c r="K3909" s="93">
        <v>1533</v>
      </c>
      <c r="L3909" s="93">
        <v>15118</v>
      </c>
      <c r="M3909" s="48">
        <v>16651</v>
      </c>
      <c r="N3909" s="48">
        <v>30937</v>
      </c>
      <c r="O3909" s="48">
        <v>3805</v>
      </c>
      <c r="P3909" s="48">
        <v>27050</v>
      </c>
      <c r="Q3909" s="48">
        <v>30855</v>
      </c>
      <c r="R3909" s="48">
        <v>9</v>
      </c>
      <c r="S3909" s="48">
        <v>73</v>
      </c>
      <c r="T3909" s="48">
        <v>82</v>
      </c>
      <c r="U3909" s="48">
        <v>3814</v>
      </c>
      <c r="V3909" s="48">
        <v>27123</v>
      </c>
      <c r="W3909" s="156">
        <v>4179670</v>
      </c>
      <c r="X3909" s="156">
        <v>9799</v>
      </c>
      <c r="Y3909" s="156">
        <v>4189469</v>
      </c>
      <c r="Z3909" s="28">
        <v>0.92170329670329676</v>
      </c>
      <c r="AA3909" s="28">
        <v>0.95777351247600773</v>
      </c>
      <c r="AB3909" s="111">
        <v>71</v>
      </c>
      <c r="AC3909" s="28">
        <v>0.29599999999999999</v>
      </c>
      <c r="AD3909" s="28">
        <v>6.3500000000000001E-2</v>
      </c>
      <c r="AE3909" s="139">
        <v>1345</v>
      </c>
      <c r="AF3909" s="139">
        <v>486</v>
      </c>
      <c r="AG3909" s="93">
        <v>751</v>
      </c>
      <c r="AH3909" s="93">
        <v>1291</v>
      </c>
    </row>
    <row r="3910" spans="1:34">
      <c r="A3910" s="51" t="s">
        <v>177</v>
      </c>
      <c r="B3910" s="14" t="s">
        <v>75</v>
      </c>
      <c r="C3910" s="14" t="s">
        <v>64</v>
      </c>
      <c r="D3910" s="14">
        <v>2017</v>
      </c>
      <c r="E3910" s="14">
        <v>2017</v>
      </c>
      <c r="F3910" s="14" t="s">
        <v>245</v>
      </c>
      <c r="G3910" s="93">
        <v>192</v>
      </c>
      <c r="H3910" s="93">
        <v>2587</v>
      </c>
      <c r="I3910" s="93">
        <v>0</v>
      </c>
      <c r="J3910" s="93">
        <v>6</v>
      </c>
      <c r="K3910" s="93">
        <v>192</v>
      </c>
      <c r="L3910" s="93">
        <v>2593</v>
      </c>
      <c r="M3910" s="48">
        <v>2785</v>
      </c>
      <c r="N3910" s="48">
        <v>4980</v>
      </c>
      <c r="O3910" s="48">
        <v>511</v>
      </c>
      <c r="P3910" s="48">
        <v>4459</v>
      </c>
      <c r="Q3910" s="48">
        <v>4970</v>
      </c>
      <c r="R3910" s="48">
        <v>0</v>
      </c>
      <c r="S3910" s="48">
        <v>10</v>
      </c>
      <c r="T3910" s="48">
        <v>10</v>
      </c>
      <c r="U3910" s="48">
        <v>511</v>
      </c>
      <c r="V3910" s="48">
        <v>4469</v>
      </c>
      <c r="W3910" s="156">
        <v>665392</v>
      </c>
      <c r="X3910" s="156">
        <v>1340</v>
      </c>
      <c r="Y3910" s="156">
        <v>666732</v>
      </c>
      <c r="Z3910" s="28">
        <v>0.96946564885496178</v>
      </c>
      <c r="AA3910" s="28">
        <v>0.94047619047619047</v>
      </c>
      <c r="AB3910" s="111">
        <v>71</v>
      </c>
      <c r="AC3910" s="28">
        <v>0.29599999999999999</v>
      </c>
      <c r="AD3910" s="28">
        <v>6.3500000000000001E-2</v>
      </c>
      <c r="AE3910" s="139">
        <v>181</v>
      </c>
      <c r="AF3910" s="139">
        <v>30</v>
      </c>
      <c r="AG3910" s="93">
        <v>57</v>
      </c>
      <c r="AH3910" s="93">
        <v>103</v>
      </c>
    </row>
    <row r="3911" spans="1:34">
      <c r="A3911" s="51" t="s">
        <v>178</v>
      </c>
      <c r="B3911" s="14" t="s">
        <v>75</v>
      </c>
      <c r="C3911" s="14" t="s">
        <v>64</v>
      </c>
      <c r="D3911" s="14">
        <v>2017</v>
      </c>
      <c r="E3911" s="14">
        <v>2017</v>
      </c>
      <c r="F3911" s="14" t="s">
        <v>245</v>
      </c>
      <c r="G3911" s="93">
        <v>80</v>
      </c>
      <c r="H3911" s="93">
        <v>605</v>
      </c>
      <c r="I3911" s="93">
        <v>1</v>
      </c>
      <c r="J3911" s="93">
        <v>2</v>
      </c>
      <c r="K3911" s="93">
        <v>81</v>
      </c>
      <c r="L3911" s="93">
        <v>607</v>
      </c>
      <c r="M3911" s="48">
        <v>688</v>
      </c>
      <c r="N3911" s="48">
        <v>1527</v>
      </c>
      <c r="O3911" s="48">
        <v>196</v>
      </c>
      <c r="P3911" s="48">
        <v>1326</v>
      </c>
      <c r="Q3911" s="48">
        <v>1522</v>
      </c>
      <c r="R3911" s="48">
        <v>2</v>
      </c>
      <c r="S3911" s="48">
        <v>3</v>
      </c>
      <c r="T3911" s="48">
        <v>5</v>
      </c>
      <c r="U3911" s="48">
        <v>198</v>
      </c>
      <c r="V3911" s="48">
        <v>1329</v>
      </c>
      <c r="W3911" s="156">
        <v>185279</v>
      </c>
      <c r="X3911" s="156">
        <v>446</v>
      </c>
      <c r="Y3911" s="156">
        <v>185725</v>
      </c>
      <c r="Z3911" s="28">
        <v>1</v>
      </c>
      <c r="AA3911" s="28">
        <v>1</v>
      </c>
      <c r="AB3911" s="111">
        <v>71</v>
      </c>
      <c r="AC3911" s="28">
        <v>0.29599999999999999</v>
      </c>
      <c r="AD3911" s="28">
        <v>6.3500000000000001E-2</v>
      </c>
      <c r="AE3911" s="139">
        <v>60</v>
      </c>
      <c r="AF3911" s="139">
        <v>10</v>
      </c>
      <c r="AG3911" s="93">
        <v>115</v>
      </c>
      <c r="AH3911" s="93">
        <v>257</v>
      </c>
    </row>
    <row r="3912" spans="1:34">
      <c r="A3912" s="51" t="s">
        <v>179</v>
      </c>
      <c r="B3912" s="14" t="s">
        <v>74</v>
      </c>
      <c r="C3912" s="14" t="s">
        <v>64</v>
      </c>
      <c r="D3912" s="14">
        <v>2017</v>
      </c>
      <c r="E3912" s="14">
        <v>2017</v>
      </c>
      <c r="F3912" s="14" t="s">
        <v>245</v>
      </c>
      <c r="G3912" s="93">
        <v>3669</v>
      </c>
      <c r="H3912" s="93">
        <v>27268</v>
      </c>
      <c r="I3912" s="93">
        <v>40</v>
      </c>
      <c r="J3912" s="93">
        <v>265</v>
      </c>
      <c r="K3912" s="93">
        <v>3709</v>
      </c>
      <c r="L3912" s="93">
        <v>27533</v>
      </c>
      <c r="M3912" s="48">
        <v>31242</v>
      </c>
      <c r="N3912" s="48">
        <v>62388</v>
      </c>
      <c r="O3912" s="48">
        <v>8638</v>
      </c>
      <c r="P3912" s="48">
        <v>52901</v>
      </c>
      <c r="Q3912" s="48">
        <v>61539</v>
      </c>
      <c r="R3912" s="48">
        <v>150</v>
      </c>
      <c r="S3912" s="48">
        <v>699</v>
      </c>
      <c r="T3912" s="48">
        <v>849</v>
      </c>
      <c r="U3912" s="48">
        <v>8788</v>
      </c>
      <c r="V3912" s="48">
        <v>53600</v>
      </c>
      <c r="W3912" s="156">
        <v>8666989</v>
      </c>
      <c r="X3912" s="156">
        <v>83689</v>
      </c>
      <c r="Y3912" s="156">
        <v>8750678</v>
      </c>
      <c r="Z3912" s="28">
        <v>0.97601668404588116</v>
      </c>
      <c r="AA3912" s="28">
        <v>0.97815533980582525</v>
      </c>
      <c r="AB3912" s="111">
        <v>12</v>
      </c>
      <c r="AC3912" s="28">
        <v>0.33300000000000002</v>
      </c>
      <c r="AD3912" s="28">
        <v>5.9499999999999997E-2</v>
      </c>
      <c r="AE3912" s="139">
        <v>2284</v>
      </c>
      <c r="AF3912" s="139">
        <v>614</v>
      </c>
      <c r="AG3912" s="93">
        <v>4319</v>
      </c>
      <c r="AH3912" s="93">
        <v>8837</v>
      </c>
    </row>
    <row r="3913" spans="1:34">
      <c r="A3913" s="51" t="s">
        <v>180</v>
      </c>
      <c r="B3913" s="14" t="s">
        <v>75</v>
      </c>
      <c r="C3913" s="14" t="s">
        <v>64</v>
      </c>
      <c r="D3913" s="14">
        <v>2017</v>
      </c>
      <c r="E3913" s="14">
        <v>2017</v>
      </c>
      <c r="F3913" s="14" t="s">
        <v>245</v>
      </c>
      <c r="G3913" s="93">
        <v>358</v>
      </c>
      <c r="H3913" s="93">
        <v>2204</v>
      </c>
      <c r="I3913" s="93">
        <v>0</v>
      </c>
      <c r="J3913" s="93">
        <v>2</v>
      </c>
      <c r="K3913" s="93">
        <v>358</v>
      </c>
      <c r="L3913" s="93">
        <v>2206</v>
      </c>
      <c r="M3913" s="48">
        <v>2564</v>
      </c>
      <c r="N3913" s="48">
        <v>5249</v>
      </c>
      <c r="O3913" s="48">
        <v>1023</v>
      </c>
      <c r="P3913" s="48">
        <v>4220</v>
      </c>
      <c r="Q3913" s="48">
        <v>5243</v>
      </c>
      <c r="R3913" s="48">
        <v>0</v>
      </c>
      <c r="S3913" s="48">
        <v>6</v>
      </c>
      <c r="T3913" s="48">
        <v>6</v>
      </c>
      <c r="U3913" s="48">
        <v>1023</v>
      </c>
      <c r="V3913" s="48">
        <v>4226</v>
      </c>
      <c r="W3913" s="156">
        <v>687250</v>
      </c>
      <c r="X3913" s="156">
        <v>511</v>
      </c>
      <c r="Y3913" s="156">
        <v>687761</v>
      </c>
      <c r="Z3913" s="28">
        <v>0.98863636363636365</v>
      </c>
      <c r="AA3913" s="28">
        <v>0.92537313432835822</v>
      </c>
      <c r="AB3913" s="111">
        <v>71</v>
      </c>
      <c r="AC3913" s="28">
        <v>0.29599999999999999</v>
      </c>
      <c r="AD3913" s="28">
        <v>6.3500000000000001E-2</v>
      </c>
      <c r="AE3913" s="139">
        <v>167</v>
      </c>
      <c r="AF3913" s="139">
        <v>12</v>
      </c>
      <c r="AG3913" s="93">
        <v>102</v>
      </c>
      <c r="AH3913" s="93">
        <v>188</v>
      </c>
    </row>
    <row r="3914" spans="1:34">
      <c r="A3914" s="51" t="s">
        <v>181</v>
      </c>
      <c r="B3914" s="14" t="s">
        <v>75</v>
      </c>
      <c r="C3914" s="14" t="s">
        <v>64</v>
      </c>
      <c r="D3914" s="14">
        <v>2017</v>
      </c>
      <c r="E3914" s="14">
        <v>2017</v>
      </c>
      <c r="F3914" s="14" t="s">
        <v>245</v>
      </c>
      <c r="G3914" s="93">
        <v>503</v>
      </c>
      <c r="H3914" s="93">
        <v>6298</v>
      </c>
      <c r="I3914" s="93">
        <v>1</v>
      </c>
      <c r="J3914" s="93">
        <v>15</v>
      </c>
      <c r="K3914" s="93">
        <v>504</v>
      </c>
      <c r="L3914" s="93">
        <v>6313</v>
      </c>
      <c r="M3914" s="48">
        <v>6817</v>
      </c>
      <c r="N3914" s="48">
        <v>12046</v>
      </c>
      <c r="O3914" s="48">
        <v>1200</v>
      </c>
      <c r="P3914" s="48">
        <v>10805</v>
      </c>
      <c r="Q3914" s="48">
        <v>12005</v>
      </c>
      <c r="R3914" s="48">
        <v>2</v>
      </c>
      <c r="S3914" s="48">
        <v>39</v>
      </c>
      <c r="T3914" s="48">
        <v>41</v>
      </c>
      <c r="U3914" s="48">
        <v>1202</v>
      </c>
      <c r="V3914" s="48">
        <v>10844</v>
      </c>
      <c r="W3914" s="156">
        <v>1601623</v>
      </c>
      <c r="X3914" s="156">
        <v>2996</v>
      </c>
      <c r="Y3914" s="156">
        <v>1604619</v>
      </c>
      <c r="Z3914" s="28">
        <v>0.99680511182108622</v>
      </c>
      <c r="AA3914" s="28">
        <v>0.98706896551724133</v>
      </c>
      <c r="AB3914" s="111">
        <v>71</v>
      </c>
      <c r="AC3914" s="28">
        <v>0.29599999999999999</v>
      </c>
      <c r="AD3914" s="28">
        <v>6.3500000000000001E-2</v>
      </c>
      <c r="AE3914" s="139">
        <v>522</v>
      </c>
      <c r="AF3914" s="139">
        <v>95</v>
      </c>
      <c r="AG3914" s="93">
        <v>340</v>
      </c>
      <c r="AH3914" s="93">
        <v>690</v>
      </c>
    </row>
    <row r="3915" spans="1:34">
      <c r="A3915" s="87" t="s">
        <v>123</v>
      </c>
      <c r="B3915" s="14" t="s">
        <v>74</v>
      </c>
      <c r="C3915" s="14" t="s">
        <v>64</v>
      </c>
      <c r="D3915" s="14">
        <v>2017</v>
      </c>
      <c r="E3915" s="14">
        <v>2017</v>
      </c>
      <c r="F3915" s="14" t="s">
        <v>245</v>
      </c>
      <c r="G3915" s="93">
        <v>12185</v>
      </c>
      <c r="H3915" s="93">
        <v>83272</v>
      </c>
      <c r="I3915" s="93">
        <v>69</v>
      </c>
      <c r="J3915" s="93">
        <v>476</v>
      </c>
      <c r="K3915" s="93">
        <v>12254</v>
      </c>
      <c r="L3915" s="93">
        <v>83748</v>
      </c>
      <c r="M3915" s="48">
        <v>96002</v>
      </c>
      <c r="N3915" s="48">
        <v>221983</v>
      </c>
      <c r="O3915" s="48">
        <v>33173</v>
      </c>
      <c r="P3915" s="48">
        <v>187379</v>
      </c>
      <c r="Q3915" s="48">
        <v>220552</v>
      </c>
      <c r="R3915" s="48">
        <v>235</v>
      </c>
      <c r="S3915" s="48">
        <v>1196</v>
      </c>
      <c r="T3915" s="48">
        <v>1431</v>
      </c>
      <c r="U3915" s="48">
        <v>33408</v>
      </c>
      <c r="V3915" s="48">
        <v>188575</v>
      </c>
      <c r="W3915" s="156">
        <v>29574957</v>
      </c>
      <c r="X3915" s="156">
        <v>160888</v>
      </c>
      <c r="Y3915" s="156">
        <v>29735845</v>
      </c>
      <c r="Z3915" s="28">
        <v>0.97408829174664102</v>
      </c>
      <c r="AA3915" s="28">
        <v>0.94849023090586149</v>
      </c>
      <c r="AB3915" s="111">
        <v>35</v>
      </c>
      <c r="AC3915" s="28">
        <v>0.4</v>
      </c>
      <c r="AD3915" s="28">
        <v>3.6700000000000003E-2</v>
      </c>
      <c r="AE3915" s="139">
        <v>4949</v>
      </c>
      <c r="AF3915" s="139">
        <v>1702</v>
      </c>
      <c r="AG3915" s="93">
        <v>12544</v>
      </c>
      <c r="AH3915" s="93">
        <v>28512</v>
      </c>
    </row>
    <row r="3916" spans="1:34">
      <c r="A3916" s="87" t="s">
        <v>124</v>
      </c>
      <c r="B3916" s="14" t="s">
        <v>75</v>
      </c>
      <c r="C3916" s="14" t="s">
        <v>64</v>
      </c>
      <c r="D3916" s="14">
        <v>2017</v>
      </c>
      <c r="E3916" s="14">
        <v>2017</v>
      </c>
      <c r="F3916" s="14" t="s">
        <v>245</v>
      </c>
      <c r="G3916" s="93">
        <v>191</v>
      </c>
      <c r="H3916" s="93">
        <v>1276</v>
      </c>
      <c r="I3916" s="93">
        <v>0</v>
      </c>
      <c r="J3916" s="93">
        <v>2</v>
      </c>
      <c r="K3916" s="93">
        <v>191</v>
      </c>
      <c r="L3916" s="93">
        <v>1278</v>
      </c>
      <c r="M3916" s="48">
        <v>1469</v>
      </c>
      <c r="N3916" s="48">
        <v>3359</v>
      </c>
      <c r="O3916" s="48">
        <v>491</v>
      </c>
      <c r="P3916" s="48">
        <v>2860</v>
      </c>
      <c r="Q3916" s="48">
        <v>3351</v>
      </c>
      <c r="R3916" s="48">
        <v>0</v>
      </c>
      <c r="S3916" s="48">
        <v>8</v>
      </c>
      <c r="T3916" s="48">
        <v>8</v>
      </c>
      <c r="U3916" s="48">
        <v>491</v>
      </c>
      <c r="V3916" s="48">
        <v>2868</v>
      </c>
      <c r="W3916" s="156">
        <v>405346</v>
      </c>
      <c r="X3916" s="156">
        <v>783</v>
      </c>
      <c r="Y3916" s="156">
        <v>406129</v>
      </c>
      <c r="Z3916" s="28">
        <v>1</v>
      </c>
      <c r="AA3916" s="28">
        <v>0.92105263157894735</v>
      </c>
      <c r="AB3916" s="111">
        <v>71</v>
      </c>
      <c r="AC3916" s="28">
        <v>0.29599999999999999</v>
      </c>
      <c r="AD3916" s="28">
        <v>6.3500000000000001E-2</v>
      </c>
      <c r="AE3916" s="139">
        <v>115</v>
      </c>
      <c r="AF3916" s="139">
        <v>18</v>
      </c>
      <c r="AG3916" s="93">
        <v>176</v>
      </c>
      <c r="AH3916" s="93">
        <v>372</v>
      </c>
    </row>
    <row r="3917" spans="1:34">
      <c r="A3917" s="87" t="s">
        <v>125</v>
      </c>
      <c r="B3917" s="14" t="s">
        <v>75</v>
      </c>
      <c r="C3917" s="14" t="s">
        <v>64</v>
      </c>
      <c r="D3917" s="14">
        <v>2017</v>
      </c>
      <c r="E3917" s="14">
        <v>2017</v>
      </c>
      <c r="F3917" s="14" t="s">
        <v>245</v>
      </c>
      <c r="G3917" s="93">
        <v>831</v>
      </c>
      <c r="H3917" s="93">
        <v>11163</v>
      </c>
      <c r="I3917" s="93">
        <v>2</v>
      </c>
      <c r="J3917" s="93">
        <v>18</v>
      </c>
      <c r="K3917" s="93">
        <v>833</v>
      </c>
      <c r="L3917" s="93">
        <v>11181</v>
      </c>
      <c r="M3917" s="48">
        <v>12014</v>
      </c>
      <c r="N3917" s="48">
        <v>20316</v>
      </c>
      <c r="O3917" s="48">
        <v>2063</v>
      </c>
      <c r="P3917" s="48">
        <v>18208</v>
      </c>
      <c r="Q3917" s="48">
        <v>20271</v>
      </c>
      <c r="R3917" s="48">
        <v>4</v>
      </c>
      <c r="S3917" s="48">
        <v>41</v>
      </c>
      <c r="T3917" s="48">
        <v>45</v>
      </c>
      <c r="U3917" s="48">
        <v>2067</v>
      </c>
      <c r="V3917" s="48">
        <v>18249</v>
      </c>
      <c r="W3917" s="156">
        <v>2810681</v>
      </c>
      <c r="X3917" s="156">
        <v>5355</v>
      </c>
      <c r="Y3917" s="156">
        <v>2816036</v>
      </c>
      <c r="Z3917" s="28">
        <v>0.99293286219081267</v>
      </c>
      <c r="AA3917" s="28">
        <v>0.98280098280098283</v>
      </c>
      <c r="AB3917" s="111">
        <v>71</v>
      </c>
      <c r="AC3917" s="28">
        <v>0.29599999999999999</v>
      </c>
      <c r="AD3917" s="28">
        <v>6.3500000000000001E-2</v>
      </c>
      <c r="AE3917" s="139">
        <v>1134</v>
      </c>
      <c r="AF3917" s="139">
        <v>272</v>
      </c>
      <c r="AG3917" s="93">
        <v>505</v>
      </c>
      <c r="AH3917" s="93">
        <v>976</v>
      </c>
    </row>
    <row r="3918" spans="1:34">
      <c r="A3918" s="87" t="s">
        <v>126</v>
      </c>
      <c r="B3918" s="14" t="s">
        <v>75</v>
      </c>
      <c r="C3918" s="14" t="s">
        <v>64</v>
      </c>
      <c r="D3918" s="14">
        <v>2017</v>
      </c>
      <c r="E3918" s="14">
        <v>2017</v>
      </c>
      <c r="F3918" s="14" t="s">
        <v>245</v>
      </c>
      <c r="G3918" s="93">
        <v>2205</v>
      </c>
      <c r="H3918" s="93">
        <v>14827</v>
      </c>
      <c r="I3918" s="93">
        <v>8</v>
      </c>
      <c r="J3918" s="93">
        <v>151</v>
      </c>
      <c r="K3918" s="93">
        <v>2213</v>
      </c>
      <c r="L3918" s="93">
        <v>14978</v>
      </c>
      <c r="M3918" s="48">
        <v>17191</v>
      </c>
      <c r="N3918" s="48">
        <v>41667</v>
      </c>
      <c r="O3918" s="48">
        <v>6264</v>
      </c>
      <c r="P3918" s="48">
        <v>34967</v>
      </c>
      <c r="Q3918" s="48">
        <v>41231</v>
      </c>
      <c r="R3918" s="48">
        <v>24</v>
      </c>
      <c r="S3918" s="48">
        <v>412</v>
      </c>
      <c r="T3918" s="48">
        <v>436</v>
      </c>
      <c r="U3918" s="48">
        <v>6288</v>
      </c>
      <c r="V3918" s="48">
        <v>35379</v>
      </c>
      <c r="W3918" s="156">
        <v>5174061</v>
      </c>
      <c r="X3918" s="156">
        <v>44087</v>
      </c>
      <c r="Y3918" s="156">
        <v>5218148</v>
      </c>
      <c r="Z3918" s="28">
        <v>0.97153465346534651</v>
      </c>
      <c r="AA3918" s="28">
        <v>0.94479830148619959</v>
      </c>
      <c r="AB3918" s="111">
        <v>71</v>
      </c>
      <c r="AC3918" s="28">
        <v>0.29599999999999999</v>
      </c>
      <c r="AD3918" s="28">
        <v>6.3500000000000001E-2</v>
      </c>
      <c r="AE3918" s="139">
        <v>1235</v>
      </c>
      <c r="AF3918" s="139">
        <v>169</v>
      </c>
      <c r="AG3918" s="93">
        <v>863</v>
      </c>
      <c r="AH3918" s="93">
        <v>1713</v>
      </c>
    </row>
    <row r="3919" spans="1:34">
      <c r="A3919" s="87" t="s">
        <v>127</v>
      </c>
      <c r="B3919" s="14" t="s">
        <v>75</v>
      </c>
      <c r="C3919" s="14" t="s">
        <v>64</v>
      </c>
      <c r="D3919" s="14">
        <v>2017</v>
      </c>
      <c r="E3919" s="14">
        <v>2017</v>
      </c>
      <c r="F3919" s="14" t="s">
        <v>245</v>
      </c>
      <c r="G3919" s="93">
        <v>77</v>
      </c>
      <c r="H3919" s="93">
        <v>931</v>
      </c>
      <c r="I3919" s="93">
        <v>0</v>
      </c>
      <c r="J3919" s="93">
        <v>4</v>
      </c>
      <c r="K3919" s="93">
        <v>77</v>
      </c>
      <c r="L3919" s="93">
        <v>935</v>
      </c>
      <c r="M3919" s="48">
        <v>1012</v>
      </c>
      <c r="N3919" s="48">
        <v>1936</v>
      </c>
      <c r="O3919" s="48">
        <v>201</v>
      </c>
      <c r="P3919" s="48">
        <v>1726</v>
      </c>
      <c r="Q3919" s="48">
        <v>1927</v>
      </c>
      <c r="R3919" s="48">
        <v>0</v>
      </c>
      <c r="S3919" s="48">
        <v>9</v>
      </c>
      <c r="T3919" s="48">
        <v>9</v>
      </c>
      <c r="U3919" s="48">
        <v>201</v>
      </c>
      <c r="V3919" s="48">
        <v>1735</v>
      </c>
      <c r="W3919" s="156">
        <v>247530</v>
      </c>
      <c r="X3919" s="156">
        <v>720</v>
      </c>
      <c r="Y3919" s="156">
        <v>248250</v>
      </c>
      <c r="Z3919" s="28">
        <v>0.98360655737704916</v>
      </c>
      <c r="AA3919" s="28">
        <v>0.95652173913043481</v>
      </c>
      <c r="AB3919" s="111">
        <v>71</v>
      </c>
      <c r="AC3919" s="28">
        <v>0.29599999999999999</v>
      </c>
      <c r="AD3919" s="28">
        <v>6.3500000000000001E-2</v>
      </c>
      <c r="AE3919" s="139">
        <v>75</v>
      </c>
      <c r="AF3919" s="139">
        <v>4</v>
      </c>
      <c r="AG3919" s="93">
        <v>54</v>
      </c>
      <c r="AH3919" s="93">
        <v>116</v>
      </c>
    </row>
    <row r="3920" spans="1:34">
      <c r="A3920" s="87" t="s">
        <v>128</v>
      </c>
      <c r="B3920" s="14" t="s">
        <v>75</v>
      </c>
      <c r="C3920" s="14" t="s">
        <v>64</v>
      </c>
      <c r="D3920" s="14">
        <v>2017</v>
      </c>
      <c r="E3920" s="14">
        <v>2017</v>
      </c>
      <c r="F3920" s="14" t="s">
        <v>245</v>
      </c>
      <c r="G3920" s="93">
        <v>9350</v>
      </c>
      <c r="H3920" s="93">
        <v>58950</v>
      </c>
      <c r="I3920" s="93">
        <v>13</v>
      </c>
      <c r="J3920" s="93">
        <v>388</v>
      </c>
      <c r="K3920" s="93">
        <v>9363</v>
      </c>
      <c r="L3920" s="93">
        <v>59338</v>
      </c>
      <c r="M3920" s="48">
        <v>68701</v>
      </c>
      <c r="N3920" s="48">
        <v>159585</v>
      </c>
      <c r="O3920" s="48">
        <v>24972</v>
      </c>
      <c r="P3920" s="48">
        <v>133691</v>
      </c>
      <c r="Q3920" s="48">
        <v>158663</v>
      </c>
      <c r="R3920" s="48">
        <v>39</v>
      </c>
      <c r="S3920" s="48">
        <v>883</v>
      </c>
      <c r="T3920" s="48">
        <v>922</v>
      </c>
      <c r="U3920" s="48">
        <v>25011</v>
      </c>
      <c r="V3920" s="48">
        <v>134574</v>
      </c>
      <c r="W3920" s="156">
        <v>20912484</v>
      </c>
      <c r="X3920" s="156">
        <v>119304</v>
      </c>
      <c r="Y3920" s="156">
        <v>21031788</v>
      </c>
      <c r="Z3920" s="28">
        <v>0.98810214741729541</v>
      </c>
      <c r="AA3920" s="28">
        <v>0.92284085927224901</v>
      </c>
      <c r="AB3920" s="111">
        <v>18</v>
      </c>
      <c r="AC3920" s="28">
        <v>0.222</v>
      </c>
      <c r="AD3920" s="28">
        <v>1.6299999999999999E-2</v>
      </c>
      <c r="AE3920" s="139">
        <v>5564</v>
      </c>
      <c r="AF3920" s="139">
        <v>1760</v>
      </c>
      <c r="AG3920" s="93">
        <v>9472</v>
      </c>
      <c r="AH3920" s="93">
        <v>22038</v>
      </c>
    </row>
    <row r="3921" spans="1:34">
      <c r="A3921" s="87" t="s">
        <v>129</v>
      </c>
      <c r="B3921" s="14" t="s">
        <v>75</v>
      </c>
      <c r="C3921" s="14" t="s">
        <v>64</v>
      </c>
      <c r="D3921" s="14">
        <v>2017</v>
      </c>
      <c r="E3921" s="14">
        <v>2017</v>
      </c>
      <c r="F3921" s="14" t="s">
        <v>245</v>
      </c>
      <c r="G3921" s="93">
        <v>1416</v>
      </c>
      <c r="H3921" s="93">
        <v>9018</v>
      </c>
      <c r="I3921" s="93">
        <v>4</v>
      </c>
      <c r="J3921" s="93">
        <v>55</v>
      </c>
      <c r="K3921" s="93">
        <v>1420</v>
      </c>
      <c r="L3921" s="93">
        <v>9073</v>
      </c>
      <c r="M3921" s="48">
        <v>10493</v>
      </c>
      <c r="N3921" s="48">
        <v>23734</v>
      </c>
      <c r="O3921" s="48">
        <v>3908</v>
      </c>
      <c r="P3921" s="48">
        <v>19665</v>
      </c>
      <c r="Q3921" s="48">
        <v>23573</v>
      </c>
      <c r="R3921" s="48">
        <v>15</v>
      </c>
      <c r="S3921" s="48">
        <v>146</v>
      </c>
      <c r="T3921" s="48">
        <v>161</v>
      </c>
      <c r="U3921" s="48">
        <v>3923</v>
      </c>
      <c r="V3921" s="48">
        <v>19811</v>
      </c>
      <c r="W3921" s="156">
        <v>2963708</v>
      </c>
      <c r="X3921" s="156">
        <v>16662</v>
      </c>
      <c r="Y3921" s="156">
        <v>2980370</v>
      </c>
      <c r="Z3921" s="28">
        <v>1</v>
      </c>
      <c r="AA3921" s="28">
        <v>0.93582887700534756</v>
      </c>
      <c r="AB3921" s="111">
        <v>71</v>
      </c>
      <c r="AC3921" s="28">
        <v>0.29599999999999999</v>
      </c>
      <c r="AD3921" s="28">
        <v>6.3500000000000001E-2</v>
      </c>
      <c r="AE3921" s="139">
        <v>909</v>
      </c>
      <c r="AF3921" s="139">
        <v>169</v>
      </c>
      <c r="AG3921" s="93">
        <v>1185</v>
      </c>
      <c r="AH3921" s="93">
        <v>2783</v>
      </c>
    </row>
    <row r="3922" spans="1:34">
      <c r="A3922" s="87" t="s">
        <v>130</v>
      </c>
      <c r="B3922" s="14" t="s">
        <v>75</v>
      </c>
      <c r="C3922" s="14" t="s">
        <v>64</v>
      </c>
      <c r="D3922" s="14">
        <v>2017</v>
      </c>
      <c r="E3922" s="14">
        <v>2017</v>
      </c>
      <c r="F3922" s="14" t="s">
        <v>245</v>
      </c>
      <c r="G3922" s="93">
        <v>540</v>
      </c>
      <c r="H3922" s="93">
        <v>5801</v>
      </c>
      <c r="I3922" s="93">
        <v>1</v>
      </c>
      <c r="J3922" s="93">
        <v>9</v>
      </c>
      <c r="K3922" s="93">
        <v>541</v>
      </c>
      <c r="L3922" s="93">
        <v>5810</v>
      </c>
      <c r="M3922" s="48">
        <v>6351</v>
      </c>
      <c r="N3922" s="48">
        <v>11765</v>
      </c>
      <c r="O3922" s="48">
        <v>1388</v>
      </c>
      <c r="P3922" s="48">
        <v>10345</v>
      </c>
      <c r="Q3922" s="48">
        <v>11733</v>
      </c>
      <c r="R3922" s="48">
        <v>3</v>
      </c>
      <c r="S3922" s="48">
        <v>29</v>
      </c>
      <c r="T3922" s="48">
        <v>32</v>
      </c>
      <c r="U3922" s="48">
        <v>1391</v>
      </c>
      <c r="V3922" s="48">
        <v>10374</v>
      </c>
      <c r="W3922" s="156">
        <v>1562282</v>
      </c>
      <c r="X3922" s="156">
        <v>2417</v>
      </c>
      <c r="Y3922" s="156">
        <v>1564699</v>
      </c>
      <c r="Z3922" s="28">
        <v>0.93846153846153846</v>
      </c>
      <c r="AA3922" s="28">
        <v>0.91764705882352937</v>
      </c>
      <c r="AB3922" s="111">
        <v>71</v>
      </c>
      <c r="AC3922" s="28">
        <v>0.29599999999999999</v>
      </c>
      <c r="AD3922" s="28">
        <v>6.3500000000000001E-2</v>
      </c>
      <c r="AE3922" s="139">
        <v>379</v>
      </c>
      <c r="AF3922" s="139">
        <v>58</v>
      </c>
      <c r="AG3922" s="93">
        <v>346</v>
      </c>
      <c r="AH3922" s="93">
        <v>707</v>
      </c>
    </row>
    <row r="3923" spans="1:34">
      <c r="A3923" s="87" t="s">
        <v>131</v>
      </c>
      <c r="B3923" s="14" t="s">
        <v>75</v>
      </c>
      <c r="C3923" s="14" t="s">
        <v>64</v>
      </c>
      <c r="D3923" s="14">
        <v>2017</v>
      </c>
      <c r="E3923" s="14">
        <v>2017</v>
      </c>
      <c r="F3923" s="14" t="s">
        <v>245</v>
      </c>
      <c r="G3923" s="93">
        <v>222</v>
      </c>
      <c r="H3923" s="93">
        <v>1362</v>
      </c>
      <c r="I3923" s="93">
        <v>0</v>
      </c>
      <c r="J3923" s="93">
        <v>0</v>
      </c>
      <c r="K3923" s="93">
        <v>222</v>
      </c>
      <c r="L3923" s="93">
        <v>1362</v>
      </c>
      <c r="M3923" s="48">
        <v>1584</v>
      </c>
      <c r="N3923" s="48">
        <v>3164</v>
      </c>
      <c r="O3923" s="48">
        <v>618</v>
      </c>
      <c r="P3923" s="48">
        <v>2545</v>
      </c>
      <c r="Q3923" s="48">
        <v>3163</v>
      </c>
      <c r="R3923" s="48">
        <v>0</v>
      </c>
      <c r="S3923" s="48">
        <v>1</v>
      </c>
      <c r="T3923" s="48">
        <v>1</v>
      </c>
      <c r="U3923" s="48">
        <v>618</v>
      </c>
      <c r="V3923" s="48">
        <v>2546</v>
      </c>
      <c r="W3923" s="156">
        <v>438358</v>
      </c>
      <c r="X3923" s="156">
        <v>138</v>
      </c>
      <c r="Y3923" s="156">
        <v>438496</v>
      </c>
      <c r="Z3923" s="28">
        <v>0.91891891891891886</v>
      </c>
      <c r="AA3923" s="28">
        <v>0.88888888888888884</v>
      </c>
      <c r="AB3923" s="111">
        <v>71</v>
      </c>
      <c r="AC3923" s="28">
        <v>0.29599999999999999</v>
      </c>
      <c r="AD3923" s="28">
        <v>6.3500000000000001E-2</v>
      </c>
      <c r="AE3923" s="139">
        <v>103</v>
      </c>
      <c r="AF3923" s="139">
        <v>19</v>
      </c>
      <c r="AG3923" s="93">
        <v>80</v>
      </c>
      <c r="AH3923" s="93">
        <v>151</v>
      </c>
    </row>
    <row r="3924" spans="1:34">
      <c r="A3924" s="87" t="s">
        <v>132</v>
      </c>
      <c r="B3924" s="14" t="s">
        <v>76</v>
      </c>
      <c r="C3924" s="14" t="s">
        <v>64</v>
      </c>
      <c r="D3924" s="14">
        <v>2017</v>
      </c>
      <c r="E3924" s="14">
        <v>2017</v>
      </c>
      <c r="F3924" s="14" t="s">
        <v>245</v>
      </c>
      <c r="G3924" s="93">
        <v>80448</v>
      </c>
      <c r="H3924" s="93">
        <v>444426</v>
      </c>
      <c r="I3924" s="93">
        <v>1056</v>
      </c>
      <c r="J3924" s="93">
        <v>5085</v>
      </c>
      <c r="K3924" s="93">
        <v>81504</v>
      </c>
      <c r="L3924" s="93">
        <v>449511</v>
      </c>
      <c r="M3924" s="48">
        <v>531015</v>
      </c>
      <c r="N3924" s="48">
        <v>1066219</v>
      </c>
      <c r="O3924" s="48">
        <v>197340</v>
      </c>
      <c r="P3924" s="48">
        <v>855014</v>
      </c>
      <c r="Q3924" s="48">
        <v>1052354</v>
      </c>
      <c r="R3924" s="48">
        <v>3249</v>
      </c>
      <c r="S3924" s="48">
        <v>10616</v>
      </c>
      <c r="T3924" s="48">
        <v>13865</v>
      </c>
      <c r="U3924" s="48">
        <v>200589</v>
      </c>
      <c r="V3924" s="48">
        <v>865630</v>
      </c>
      <c r="W3924" s="156">
        <v>150219998</v>
      </c>
      <c r="X3924" s="156">
        <v>1708322</v>
      </c>
      <c r="Y3924" s="156">
        <v>151928320</v>
      </c>
      <c r="Z3924" s="28">
        <v>0.99006645438183583</v>
      </c>
      <c r="AA3924" s="28">
        <v>0.90822669104204756</v>
      </c>
      <c r="AB3924" s="111">
        <v>269</v>
      </c>
      <c r="AC3924" s="28">
        <v>0.46100000000000002</v>
      </c>
      <c r="AD3924" s="28">
        <v>0.113</v>
      </c>
      <c r="AE3924" s="139">
        <v>42457</v>
      </c>
      <c r="AF3924" s="139">
        <v>11819</v>
      </c>
      <c r="AG3924" s="93">
        <v>88025</v>
      </c>
      <c r="AH3924" s="93">
        <v>184819</v>
      </c>
    </row>
    <row r="3925" spans="1:34">
      <c r="A3925" s="87" t="s">
        <v>133</v>
      </c>
      <c r="B3925" s="14" t="s">
        <v>75</v>
      </c>
      <c r="C3925" s="14" t="s">
        <v>64</v>
      </c>
      <c r="D3925" s="14">
        <v>2017</v>
      </c>
      <c r="E3925" s="14">
        <v>2017</v>
      </c>
      <c r="F3925" s="14" t="s">
        <v>245</v>
      </c>
      <c r="G3925" s="93">
        <v>1602</v>
      </c>
      <c r="H3925" s="93">
        <v>9779</v>
      </c>
      <c r="I3925" s="93">
        <v>5</v>
      </c>
      <c r="J3925" s="93">
        <v>22</v>
      </c>
      <c r="K3925" s="93">
        <v>1607</v>
      </c>
      <c r="L3925" s="93">
        <v>9801</v>
      </c>
      <c r="M3925" s="48">
        <v>11408</v>
      </c>
      <c r="N3925" s="48">
        <v>27701</v>
      </c>
      <c r="O3925" s="48">
        <v>4389</v>
      </c>
      <c r="P3925" s="48">
        <v>23217</v>
      </c>
      <c r="Q3925" s="48">
        <v>27606</v>
      </c>
      <c r="R3925" s="48">
        <v>16</v>
      </c>
      <c r="S3925" s="48">
        <v>79</v>
      </c>
      <c r="T3925" s="48">
        <v>95</v>
      </c>
      <c r="U3925" s="48">
        <v>4405</v>
      </c>
      <c r="V3925" s="48">
        <v>23296</v>
      </c>
      <c r="W3925" s="156">
        <v>3630844</v>
      </c>
      <c r="X3925" s="156">
        <v>8215</v>
      </c>
      <c r="Y3925" s="156">
        <v>3639059</v>
      </c>
      <c r="Z3925" s="28">
        <v>0.99173553719008267</v>
      </c>
      <c r="AA3925" s="28">
        <v>0.94117647058823528</v>
      </c>
      <c r="AB3925" s="111">
        <v>71</v>
      </c>
      <c r="AC3925" s="28">
        <v>0.29599999999999999</v>
      </c>
      <c r="AD3925" s="28">
        <v>6.3500000000000001E-2</v>
      </c>
      <c r="AE3925" s="139">
        <v>626</v>
      </c>
      <c r="AF3925" s="139">
        <v>116</v>
      </c>
      <c r="AG3925" s="93">
        <v>2542</v>
      </c>
      <c r="AH3925" s="93">
        <v>6213</v>
      </c>
    </row>
    <row r="3926" spans="1:34">
      <c r="A3926" s="87" t="s">
        <v>134</v>
      </c>
      <c r="B3926" s="14" t="s">
        <v>75</v>
      </c>
      <c r="C3926" s="14" t="s">
        <v>64</v>
      </c>
      <c r="D3926" s="14">
        <v>2017</v>
      </c>
      <c r="E3926" s="14">
        <v>2017</v>
      </c>
      <c r="F3926" s="14" t="s">
        <v>245</v>
      </c>
      <c r="G3926" s="93">
        <v>526</v>
      </c>
      <c r="H3926" s="93">
        <v>5240</v>
      </c>
      <c r="I3926" s="93">
        <v>15</v>
      </c>
      <c r="J3926" s="93">
        <v>158</v>
      </c>
      <c r="K3926" s="93">
        <v>541</v>
      </c>
      <c r="L3926" s="93">
        <v>5398</v>
      </c>
      <c r="M3926" s="48">
        <v>5939</v>
      </c>
      <c r="N3926" s="48">
        <v>9844</v>
      </c>
      <c r="O3926" s="48">
        <v>1188</v>
      </c>
      <c r="P3926" s="48">
        <v>8244</v>
      </c>
      <c r="Q3926" s="48">
        <v>9432</v>
      </c>
      <c r="R3926" s="48">
        <v>44</v>
      </c>
      <c r="S3926" s="48">
        <v>368</v>
      </c>
      <c r="T3926" s="48">
        <v>412</v>
      </c>
      <c r="U3926" s="48">
        <v>1232</v>
      </c>
      <c r="V3926" s="48">
        <v>8612</v>
      </c>
      <c r="W3926" s="156">
        <v>1336703</v>
      </c>
      <c r="X3926" s="156">
        <v>36618</v>
      </c>
      <c r="Y3926" s="156">
        <v>1373321</v>
      </c>
      <c r="Z3926" s="28">
        <v>0.97945205479452058</v>
      </c>
      <c r="AA3926" s="28">
        <v>0.94054054054054059</v>
      </c>
      <c r="AB3926" s="111">
        <v>71</v>
      </c>
      <c r="AC3926" s="28">
        <v>0.29599999999999999</v>
      </c>
      <c r="AD3926" s="28">
        <v>6.3500000000000001E-2</v>
      </c>
      <c r="AE3926" s="139">
        <v>458</v>
      </c>
      <c r="AF3926" s="139">
        <v>135</v>
      </c>
      <c r="AG3926" s="93">
        <v>1106</v>
      </c>
      <c r="AH3926" s="93">
        <v>2016</v>
      </c>
    </row>
    <row r="3927" spans="1:34">
      <c r="A3927" s="87" t="s">
        <v>135</v>
      </c>
      <c r="B3927" s="14" t="s">
        <v>75</v>
      </c>
      <c r="C3927" s="14" t="s">
        <v>64</v>
      </c>
      <c r="D3927" s="14">
        <v>2017</v>
      </c>
      <c r="E3927" s="14">
        <v>2017</v>
      </c>
      <c r="F3927" s="14" t="s">
        <v>245</v>
      </c>
      <c r="G3927" s="93">
        <v>79</v>
      </c>
      <c r="H3927" s="93">
        <v>934</v>
      </c>
      <c r="I3927" s="93">
        <v>1</v>
      </c>
      <c r="J3927" s="93">
        <v>1</v>
      </c>
      <c r="K3927" s="93">
        <v>80</v>
      </c>
      <c r="L3927" s="93">
        <v>935</v>
      </c>
      <c r="M3927" s="48">
        <v>1015</v>
      </c>
      <c r="N3927" s="48">
        <v>1826</v>
      </c>
      <c r="O3927" s="48">
        <v>205</v>
      </c>
      <c r="P3927" s="48">
        <v>1618</v>
      </c>
      <c r="Q3927" s="48">
        <v>1823</v>
      </c>
      <c r="R3927" s="48">
        <v>1</v>
      </c>
      <c r="S3927" s="48">
        <v>2</v>
      </c>
      <c r="T3927" s="48">
        <v>3</v>
      </c>
      <c r="U3927" s="48">
        <v>206</v>
      </c>
      <c r="V3927" s="48">
        <v>1620</v>
      </c>
      <c r="W3927" s="156">
        <v>271736</v>
      </c>
      <c r="X3927" s="156">
        <v>302</v>
      </c>
      <c r="Y3927" s="156">
        <v>272038</v>
      </c>
      <c r="Z3927" s="28">
        <v>0.8666666666666667</v>
      </c>
      <c r="AA3927" s="28">
        <v>0.81081081081081086</v>
      </c>
      <c r="AB3927" s="111">
        <v>71</v>
      </c>
      <c r="AC3927" s="28">
        <v>0.29599999999999999</v>
      </c>
      <c r="AD3927" s="28">
        <v>6.3500000000000001E-2</v>
      </c>
      <c r="AE3927" s="139">
        <v>91</v>
      </c>
      <c r="AF3927" s="139">
        <v>15</v>
      </c>
      <c r="AG3927" s="93">
        <v>17</v>
      </c>
      <c r="AH3927" s="93">
        <v>33</v>
      </c>
    </row>
    <row r="3928" spans="1:34">
      <c r="A3928" s="87" t="s">
        <v>136</v>
      </c>
      <c r="B3928" s="14" t="s">
        <v>75</v>
      </c>
      <c r="C3928" s="14" t="s">
        <v>64</v>
      </c>
      <c r="D3928" s="14">
        <v>2017</v>
      </c>
      <c r="E3928" s="14">
        <v>2017</v>
      </c>
      <c r="F3928" s="14" t="s">
        <v>245</v>
      </c>
      <c r="G3928" s="93">
        <v>522</v>
      </c>
      <c r="H3928" s="93">
        <v>5714</v>
      </c>
      <c r="I3928" s="93">
        <v>1</v>
      </c>
      <c r="J3928" s="93">
        <v>23</v>
      </c>
      <c r="K3928" s="93">
        <v>523</v>
      </c>
      <c r="L3928" s="93">
        <v>5737</v>
      </c>
      <c r="M3928" s="48">
        <v>6260</v>
      </c>
      <c r="N3928" s="48">
        <v>11716</v>
      </c>
      <c r="O3928" s="48">
        <v>1304</v>
      </c>
      <c r="P3928" s="48">
        <v>10352</v>
      </c>
      <c r="Q3928" s="48">
        <v>11656</v>
      </c>
      <c r="R3928" s="48">
        <v>3</v>
      </c>
      <c r="S3928" s="48">
        <v>57</v>
      </c>
      <c r="T3928" s="48">
        <v>60</v>
      </c>
      <c r="U3928" s="48">
        <v>1307</v>
      </c>
      <c r="V3928" s="48">
        <v>10409</v>
      </c>
      <c r="W3928" s="156">
        <v>1620996</v>
      </c>
      <c r="X3928" s="156">
        <v>6465</v>
      </c>
      <c r="Y3928" s="156">
        <v>1627461</v>
      </c>
      <c r="Z3928" s="28">
        <v>0.96276595744680848</v>
      </c>
      <c r="AA3928" s="28">
        <v>0.92996108949416345</v>
      </c>
      <c r="AB3928" s="111">
        <v>71</v>
      </c>
      <c r="AC3928" s="28">
        <v>0.29599999999999999</v>
      </c>
      <c r="AD3928" s="28">
        <v>6.3500000000000001E-2</v>
      </c>
      <c r="AE3928" s="139">
        <v>521</v>
      </c>
      <c r="AF3928" s="139">
        <v>70</v>
      </c>
      <c r="AG3928" s="93">
        <v>482</v>
      </c>
      <c r="AH3928" s="93">
        <v>1084</v>
      </c>
    </row>
    <row r="3929" spans="1:34">
      <c r="A3929" s="87" t="s">
        <v>137</v>
      </c>
      <c r="B3929" s="14" t="s">
        <v>75</v>
      </c>
      <c r="C3929" s="14" t="s">
        <v>64</v>
      </c>
      <c r="D3929" s="14">
        <v>2017</v>
      </c>
      <c r="E3929" s="14">
        <v>2017</v>
      </c>
      <c r="F3929" s="14" t="s">
        <v>245</v>
      </c>
      <c r="G3929" s="93">
        <v>3440</v>
      </c>
      <c r="H3929" s="93">
        <v>20022</v>
      </c>
      <c r="I3929" s="93">
        <v>6</v>
      </c>
      <c r="J3929" s="93">
        <v>39</v>
      </c>
      <c r="K3929" s="93">
        <v>3446</v>
      </c>
      <c r="L3929" s="93">
        <v>20061</v>
      </c>
      <c r="M3929" s="48">
        <v>23507</v>
      </c>
      <c r="N3929" s="48">
        <v>54447</v>
      </c>
      <c r="O3929" s="48">
        <v>9358</v>
      </c>
      <c r="P3929" s="48">
        <v>44963</v>
      </c>
      <c r="Q3929" s="48">
        <v>54321</v>
      </c>
      <c r="R3929" s="48">
        <v>20</v>
      </c>
      <c r="S3929" s="48">
        <v>106</v>
      </c>
      <c r="T3929" s="48">
        <v>126</v>
      </c>
      <c r="U3929" s="48">
        <v>9378</v>
      </c>
      <c r="V3929" s="48">
        <v>45069</v>
      </c>
      <c r="W3929" s="156">
        <v>7083527</v>
      </c>
      <c r="X3929" s="156">
        <v>11047</v>
      </c>
      <c r="Y3929" s="156">
        <v>7094574</v>
      </c>
      <c r="Z3929" s="28">
        <v>0.98083427282976321</v>
      </c>
      <c r="AA3929" s="28">
        <v>0.97936507936507933</v>
      </c>
      <c r="AB3929" s="111">
        <v>6</v>
      </c>
      <c r="AC3929" s="28">
        <v>0</v>
      </c>
      <c r="AD3929" s="28">
        <v>3.3700000000000001E-2</v>
      </c>
      <c r="AE3929" s="139">
        <v>1668</v>
      </c>
      <c r="AF3929" s="139">
        <v>336</v>
      </c>
      <c r="AG3929" s="93">
        <v>3326</v>
      </c>
      <c r="AH3929" s="93">
        <v>7819</v>
      </c>
    </row>
    <row r="3930" spans="1:34">
      <c r="A3930" s="87" t="s">
        <v>138</v>
      </c>
      <c r="B3930" s="14" t="s">
        <v>75</v>
      </c>
      <c r="C3930" s="14" t="s">
        <v>64</v>
      </c>
      <c r="D3930" s="14">
        <v>2017</v>
      </c>
      <c r="E3930" s="14">
        <v>2017</v>
      </c>
      <c r="F3930" s="14" t="s">
        <v>245</v>
      </c>
      <c r="G3930" s="93">
        <v>78</v>
      </c>
      <c r="H3930" s="93">
        <v>461</v>
      </c>
      <c r="I3930" s="93">
        <v>1</v>
      </c>
      <c r="J3930" s="93">
        <v>1</v>
      </c>
      <c r="K3930" s="93">
        <v>79</v>
      </c>
      <c r="L3930" s="93">
        <v>462</v>
      </c>
      <c r="M3930" s="48">
        <v>541</v>
      </c>
      <c r="N3930" s="48">
        <v>1152</v>
      </c>
      <c r="O3930" s="48">
        <v>207</v>
      </c>
      <c r="P3930" s="48">
        <v>942</v>
      </c>
      <c r="Q3930" s="48">
        <v>1149</v>
      </c>
      <c r="R3930" s="48">
        <v>1</v>
      </c>
      <c r="S3930" s="48">
        <v>2</v>
      </c>
      <c r="T3930" s="48">
        <v>3</v>
      </c>
      <c r="U3930" s="48">
        <v>208</v>
      </c>
      <c r="V3930" s="48">
        <v>944</v>
      </c>
      <c r="W3930" s="156">
        <v>153954</v>
      </c>
      <c r="X3930" s="156">
        <v>493</v>
      </c>
      <c r="Y3930" s="156">
        <v>154447</v>
      </c>
      <c r="Z3930" s="28">
        <v>0.96551724137931039</v>
      </c>
      <c r="AA3930" s="28">
        <v>0.95652173913043481</v>
      </c>
      <c r="AB3930" s="111">
        <v>71</v>
      </c>
      <c r="AC3930" s="28">
        <v>0.29599999999999999</v>
      </c>
      <c r="AD3930" s="28">
        <v>6.3500000000000001E-2</v>
      </c>
      <c r="AE3930" s="139">
        <v>49</v>
      </c>
      <c r="AF3930" s="139">
        <v>6</v>
      </c>
      <c r="AG3930" s="93">
        <v>31</v>
      </c>
      <c r="AH3930" s="93">
        <v>60</v>
      </c>
    </row>
    <row r="3931" spans="1:34">
      <c r="A3931" s="87" t="s">
        <v>139</v>
      </c>
      <c r="B3931" s="14" t="s">
        <v>75</v>
      </c>
      <c r="C3931" s="14" t="s">
        <v>64</v>
      </c>
      <c r="D3931" s="14">
        <v>2017</v>
      </c>
      <c r="E3931" s="14">
        <v>2017</v>
      </c>
      <c r="F3931" s="14" t="s">
        <v>245</v>
      </c>
      <c r="G3931" s="93">
        <v>9</v>
      </c>
      <c r="H3931" s="93">
        <v>383</v>
      </c>
      <c r="I3931" s="93">
        <v>0</v>
      </c>
      <c r="J3931" s="93">
        <v>1</v>
      </c>
      <c r="K3931" s="93">
        <v>9</v>
      </c>
      <c r="L3931" s="93">
        <v>384</v>
      </c>
      <c r="M3931" s="48">
        <v>393</v>
      </c>
      <c r="N3931" s="48">
        <v>676</v>
      </c>
      <c r="O3931" s="48">
        <v>30</v>
      </c>
      <c r="P3931" s="48">
        <v>643</v>
      </c>
      <c r="Q3931" s="48">
        <v>673</v>
      </c>
      <c r="R3931" s="48">
        <v>0</v>
      </c>
      <c r="S3931" s="48">
        <v>3</v>
      </c>
      <c r="T3931" s="48">
        <v>3</v>
      </c>
      <c r="U3931" s="48">
        <v>30</v>
      </c>
      <c r="V3931" s="48">
        <v>646</v>
      </c>
      <c r="W3931" s="156">
        <v>93909</v>
      </c>
      <c r="X3931" s="156">
        <v>317</v>
      </c>
      <c r="Y3931" s="156">
        <v>94226</v>
      </c>
      <c r="Z3931" s="28">
        <v>1</v>
      </c>
      <c r="AA3931" s="28">
        <v>1</v>
      </c>
      <c r="AB3931" s="111">
        <v>71</v>
      </c>
      <c r="AC3931" s="28">
        <v>0.29599999999999999</v>
      </c>
      <c r="AD3931" s="28">
        <v>6.3500000000000001E-2</v>
      </c>
      <c r="AE3931" s="139">
        <v>32</v>
      </c>
      <c r="AF3931" s="139">
        <v>10</v>
      </c>
      <c r="AG3931" s="93">
        <v>49</v>
      </c>
      <c r="AH3931" s="93">
        <v>104</v>
      </c>
    </row>
    <row r="3932" spans="1:34">
      <c r="A3932" s="87" t="s">
        <v>140</v>
      </c>
      <c r="B3932" s="14" t="s">
        <v>75</v>
      </c>
      <c r="C3932" s="14" t="s">
        <v>64</v>
      </c>
      <c r="D3932" s="14">
        <v>2017</v>
      </c>
      <c r="E3932" s="14">
        <v>2017</v>
      </c>
      <c r="F3932" s="14" t="s">
        <v>245</v>
      </c>
      <c r="G3932" s="93">
        <v>2087</v>
      </c>
      <c r="H3932" s="93">
        <v>17962</v>
      </c>
      <c r="I3932" s="93">
        <v>7</v>
      </c>
      <c r="J3932" s="93">
        <v>81</v>
      </c>
      <c r="K3932" s="93">
        <v>2094</v>
      </c>
      <c r="L3932" s="93">
        <v>18043</v>
      </c>
      <c r="M3932" s="48">
        <v>20137</v>
      </c>
      <c r="N3932" s="48">
        <v>43982</v>
      </c>
      <c r="O3932" s="48">
        <v>5344</v>
      </c>
      <c r="P3932" s="48">
        <v>38372</v>
      </c>
      <c r="Q3932" s="48">
        <v>43716</v>
      </c>
      <c r="R3932" s="48">
        <v>25</v>
      </c>
      <c r="S3932" s="48">
        <v>241</v>
      </c>
      <c r="T3932" s="48">
        <v>266</v>
      </c>
      <c r="U3932" s="48">
        <v>5369</v>
      </c>
      <c r="V3932" s="48">
        <v>38613</v>
      </c>
      <c r="W3932" s="156">
        <v>5626198</v>
      </c>
      <c r="X3932" s="156">
        <v>22912</v>
      </c>
      <c r="Y3932" s="156">
        <v>5649110</v>
      </c>
      <c r="Z3932" s="28">
        <v>0.99519230769230771</v>
      </c>
      <c r="AA3932" s="28">
        <v>0.96146044624746452</v>
      </c>
      <c r="AB3932" s="111">
        <v>6</v>
      </c>
      <c r="AC3932" s="28">
        <v>0.33300000000000002</v>
      </c>
      <c r="AD3932" s="28">
        <v>2.98E-2</v>
      </c>
      <c r="AE3932" s="139">
        <v>1443</v>
      </c>
      <c r="AF3932" s="139">
        <v>366</v>
      </c>
      <c r="AG3932" s="93">
        <v>5729</v>
      </c>
      <c r="AH3932" s="93">
        <v>13234</v>
      </c>
    </row>
    <row r="3933" spans="1:34">
      <c r="A3933" s="87" t="s">
        <v>141</v>
      </c>
      <c r="B3933" s="14" t="s">
        <v>75</v>
      </c>
      <c r="C3933" s="14" t="s">
        <v>64</v>
      </c>
      <c r="D3933" s="14">
        <v>2017</v>
      </c>
      <c r="E3933" s="14">
        <v>2017</v>
      </c>
      <c r="F3933" s="14" t="s">
        <v>245</v>
      </c>
      <c r="G3933" s="93">
        <v>262</v>
      </c>
      <c r="H3933" s="93">
        <v>2836</v>
      </c>
      <c r="I3933" s="93">
        <v>1</v>
      </c>
      <c r="J3933" s="93">
        <v>24</v>
      </c>
      <c r="K3933" s="93">
        <v>263</v>
      </c>
      <c r="L3933" s="93">
        <v>2860</v>
      </c>
      <c r="M3933" s="48">
        <v>3123</v>
      </c>
      <c r="N3933" s="48">
        <v>6168</v>
      </c>
      <c r="O3933" s="48">
        <v>616</v>
      </c>
      <c r="P3933" s="48">
        <v>5480</v>
      </c>
      <c r="Q3933" s="48">
        <v>6096</v>
      </c>
      <c r="R3933" s="48">
        <v>3</v>
      </c>
      <c r="S3933" s="48">
        <v>69</v>
      </c>
      <c r="T3933" s="48">
        <v>72</v>
      </c>
      <c r="U3933" s="48">
        <v>619</v>
      </c>
      <c r="V3933" s="48">
        <v>5549</v>
      </c>
      <c r="W3933" s="156">
        <v>752217</v>
      </c>
      <c r="X3933" s="156">
        <v>4796</v>
      </c>
      <c r="Y3933" s="156">
        <v>757013</v>
      </c>
      <c r="Z3933" s="28">
        <v>0.96116504854368934</v>
      </c>
      <c r="AA3933" s="28">
        <v>0.93421052631578949</v>
      </c>
      <c r="AB3933" s="111">
        <v>71</v>
      </c>
      <c r="AC3933" s="28">
        <v>0.29599999999999999</v>
      </c>
      <c r="AD3933" s="28">
        <v>6.3500000000000001E-2</v>
      </c>
      <c r="AE3933" s="139">
        <v>271</v>
      </c>
      <c r="AF3933" s="139">
        <v>73</v>
      </c>
      <c r="AG3933" s="93">
        <v>622</v>
      </c>
      <c r="AH3933" s="93">
        <v>1332</v>
      </c>
    </row>
    <row r="3934" spans="1:34">
      <c r="A3934" s="87" t="s">
        <v>142</v>
      </c>
      <c r="B3934" s="14" t="s">
        <v>75</v>
      </c>
      <c r="C3934" s="14" t="s">
        <v>64</v>
      </c>
      <c r="D3934" s="14">
        <v>2017</v>
      </c>
      <c r="E3934" s="14">
        <v>2017</v>
      </c>
      <c r="F3934" s="14" t="s">
        <v>245</v>
      </c>
      <c r="G3934" s="93">
        <v>242</v>
      </c>
      <c r="H3934" s="93">
        <v>3865</v>
      </c>
      <c r="I3934" s="93">
        <v>0</v>
      </c>
      <c r="J3934" s="93">
        <v>4</v>
      </c>
      <c r="K3934" s="93">
        <v>242</v>
      </c>
      <c r="L3934" s="93">
        <v>3869</v>
      </c>
      <c r="M3934" s="48">
        <v>4111</v>
      </c>
      <c r="N3934" s="48">
        <v>7099</v>
      </c>
      <c r="O3934" s="48">
        <v>611</v>
      </c>
      <c r="P3934" s="48">
        <v>6477</v>
      </c>
      <c r="Q3934" s="48">
        <v>7088</v>
      </c>
      <c r="R3934" s="48">
        <v>1</v>
      </c>
      <c r="S3934" s="48">
        <v>10</v>
      </c>
      <c r="T3934" s="48">
        <v>11</v>
      </c>
      <c r="U3934" s="48">
        <v>612</v>
      </c>
      <c r="V3934" s="48">
        <v>6487</v>
      </c>
      <c r="W3934" s="156">
        <v>967227</v>
      </c>
      <c r="X3934" s="156">
        <v>767</v>
      </c>
      <c r="Y3934" s="156">
        <v>967994</v>
      </c>
      <c r="Z3934" s="28">
        <v>0.86602870813397126</v>
      </c>
      <c r="AA3934" s="28">
        <v>0.86792452830188682</v>
      </c>
      <c r="AB3934" s="111">
        <v>71</v>
      </c>
      <c r="AC3934" s="28">
        <v>0.29599999999999999</v>
      </c>
      <c r="AD3934" s="28">
        <v>6.3500000000000001E-2</v>
      </c>
      <c r="AE3934" s="139">
        <v>341</v>
      </c>
      <c r="AF3934" s="139">
        <v>93</v>
      </c>
      <c r="AG3934" s="93">
        <v>115</v>
      </c>
      <c r="AH3934" s="93">
        <v>206</v>
      </c>
    </row>
    <row r="3935" spans="1:34">
      <c r="A3935" s="87" t="s">
        <v>143</v>
      </c>
      <c r="B3935" s="14" t="s">
        <v>74</v>
      </c>
      <c r="C3935" s="14" t="s">
        <v>64</v>
      </c>
      <c r="D3935" s="14">
        <v>2017</v>
      </c>
      <c r="E3935" s="14">
        <v>2017</v>
      </c>
      <c r="F3935" s="14" t="s">
        <v>245</v>
      </c>
      <c r="G3935" s="93">
        <v>9500</v>
      </c>
      <c r="H3935" s="93">
        <v>103740</v>
      </c>
      <c r="I3935" s="93">
        <v>76</v>
      </c>
      <c r="J3935" s="93">
        <v>1833</v>
      </c>
      <c r="K3935" s="93">
        <v>9576</v>
      </c>
      <c r="L3935" s="93">
        <v>105573</v>
      </c>
      <c r="M3935" s="48">
        <v>115149</v>
      </c>
      <c r="N3935" s="48">
        <v>233056</v>
      </c>
      <c r="O3935" s="48">
        <v>24484</v>
      </c>
      <c r="P3935" s="48">
        <v>204272</v>
      </c>
      <c r="Q3935" s="48">
        <v>228756</v>
      </c>
      <c r="R3935" s="48">
        <v>271</v>
      </c>
      <c r="S3935" s="48">
        <v>4029</v>
      </c>
      <c r="T3935" s="48">
        <v>4300</v>
      </c>
      <c r="U3935" s="48">
        <v>24755</v>
      </c>
      <c r="V3935" s="48">
        <v>208301</v>
      </c>
      <c r="W3935" s="156">
        <v>30685715</v>
      </c>
      <c r="X3935" s="156">
        <v>486283</v>
      </c>
      <c r="Y3935" s="156">
        <v>31171998</v>
      </c>
      <c r="Z3935" s="28">
        <v>0.99607329842931935</v>
      </c>
      <c r="AA3935" s="28">
        <v>0.99780509218612823</v>
      </c>
      <c r="AB3935" s="111">
        <v>40</v>
      </c>
      <c r="AC3935" s="28">
        <v>0.35</v>
      </c>
      <c r="AD3935" s="28">
        <v>6.3799999999999996E-2</v>
      </c>
      <c r="AE3935" s="139">
        <v>7062</v>
      </c>
      <c r="AF3935" s="139">
        <v>1729</v>
      </c>
      <c r="AG3935" s="93">
        <v>23673</v>
      </c>
      <c r="AH3935" s="93">
        <v>52337</v>
      </c>
    </row>
    <row r="3936" spans="1:34">
      <c r="A3936" s="87" t="s">
        <v>144</v>
      </c>
      <c r="B3936" s="14" t="s">
        <v>74</v>
      </c>
      <c r="C3936" s="14" t="s">
        <v>64</v>
      </c>
      <c r="D3936" s="14">
        <v>2017</v>
      </c>
      <c r="E3936" s="14">
        <v>2017</v>
      </c>
      <c r="F3936" s="14" t="s">
        <v>245</v>
      </c>
      <c r="G3936" s="93">
        <v>628</v>
      </c>
      <c r="H3936" s="93">
        <v>7998</v>
      </c>
      <c r="I3936" s="93">
        <v>6</v>
      </c>
      <c r="J3936" s="93">
        <v>52</v>
      </c>
      <c r="K3936" s="93">
        <v>634</v>
      </c>
      <c r="L3936" s="93">
        <v>8050</v>
      </c>
      <c r="M3936" s="48">
        <v>8684</v>
      </c>
      <c r="N3936" s="48">
        <v>16142</v>
      </c>
      <c r="O3936" s="48">
        <v>1590</v>
      </c>
      <c r="P3936" s="48">
        <v>14433</v>
      </c>
      <c r="Q3936" s="48">
        <v>16023</v>
      </c>
      <c r="R3936" s="48">
        <v>20</v>
      </c>
      <c r="S3936" s="48">
        <v>99</v>
      </c>
      <c r="T3936" s="48">
        <v>119</v>
      </c>
      <c r="U3936" s="48">
        <v>1610</v>
      </c>
      <c r="V3936" s="48">
        <v>14532</v>
      </c>
      <c r="W3936" s="156">
        <v>2042247</v>
      </c>
      <c r="X3936" s="156">
        <v>15102</v>
      </c>
      <c r="Y3936" s="156">
        <v>2057349</v>
      </c>
      <c r="Z3936" s="28">
        <v>1</v>
      </c>
      <c r="AA3936" s="28">
        <v>0.9285714285714286</v>
      </c>
      <c r="AB3936" s="111">
        <v>71</v>
      </c>
      <c r="AC3936" s="28">
        <v>0.29599999999999999</v>
      </c>
      <c r="AD3936" s="28">
        <v>6.3500000000000001E-2</v>
      </c>
      <c r="AE3936" s="139">
        <v>589</v>
      </c>
      <c r="AF3936" s="139">
        <v>273</v>
      </c>
      <c r="AG3936" s="93">
        <v>561</v>
      </c>
      <c r="AH3936" s="93">
        <v>1172</v>
      </c>
    </row>
    <row r="3937" spans="1:34">
      <c r="A3937" s="87" t="s">
        <v>145</v>
      </c>
      <c r="B3937" s="14" t="s">
        <v>75</v>
      </c>
      <c r="C3937" s="14" t="s">
        <v>64</v>
      </c>
      <c r="D3937" s="14">
        <v>2017</v>
      </c>
      <c r="E3937" s="14">
        <v>2017</v>
      </c>
      <c r="F3937" s="14" t="s">
        <v>245</v>
      </c>
      <c r="G3937" s="93">
        <v>67</v>
      </c>
      <c r="H3937" s="93">
        <v>1041</v>
      </c>
      <c r="I3937" s="93">
        <v>0</v>
      </c>
      <c r="J3937" s="93">
        <v>0</v>
      </c>
      <c r="K3937" s="93">
        <v>67</v>
      </c>
      <c r="L3937" s="93">
        <v>1041</v>
      </c>
      <c r="M3937" s="48">
        <v>1108</v>
      </c>
      <c r="N3937" s="48">
        <v>1950</v>
      </c>
      <c r="O3937" s="48">
        <v>164</v>
      </c>
      <c r="P3937" s="48">
        <v>1786</v>
      </c>
      <c r="Q3937" s="48">
        <v>1950</v>
      </c>
      <c r="R3937" s="48">
        <v>0</v>
      </c>
      <c r="S3937" s="48">
        <v>0</v>
      </c>
      <c r="T3937" s="48">
        <v>0</v>
      </c>
      <c r="U3937" s="48">
        <v>164</v>
      </c>
      <c r="V3937" s="48">
        <v>1786</v>
      </c>
      <c r="W3937" s="156">
        <v>271813</v>
      </c>
      <c r="X3937" s="156">
        <v>0</v>
      </c>
      <c r="Y3937" s="156">
        <v>271813</v>
      </c>
      <c r="Z3937" s="28">
        <v>1</v>
      </c>
      <c r="AA3937" s="28">
        <v>0.83333333333333337</v>
      </c>
      <c r="AB3937" s="111">
        <v>71</v>
      </c>
      <c r="AC3937" s="28">
        <v>0.29599999999999999</v>
      </c>
      <c r="AD3937" s="28">
        <v>6.3500000000000001E-2</v>
      </c>
      <c r="AE3937" s="139">
        <v>71</v>
      </c>
      <c r="AF3937" s="139">
        <v>13</v>
      </c>
      <c r="AG3937" s="93">
        <v>46</v>
      </c>
      <c r="AH3937" s="93">
        <v>80</v>
      </c>
    </row>
    <row r="3938" spans="1:34">
      <c r="A3938" s="87" t="s">
        <v>146</v>
      </c>
      <c r="B3938" s="14" t="s">
        <v>75</v>
      </c>
      <c r="C3938" s="14" t="s">
        <v>64</v>
      </c>
      <c r="D3938" s="14">
        <v>2017</v>
      </c>
      <c r="E3938" s="14">
        <v>2017</v>
      </c>
      <c r="F3938" s="14" t="s">
        <v>245</v>
      </c>
      <c r="G3938" s="93">
        <v>14066</v>
      </c>
      <c r="H3938" s="93">
        <v>107285</v>
      </c>
      <c r="I3938" s="93">
        <v>33</v>
      </c>
      <c r="J3938" s="93">
        <v>369</v>
      </c>
      <c r="K3938" s="93">
        <v>14099</v>
      </c>
      <c r="L3938" s="93">
        <v>107654</v>
      </c>
      <c r="M3938" s="48">
        <v>121753</v>
      </c>
      <c r="N3938" s="48">
        <v>268703</v>
      </c>
      <c r="O3938" s="48">
        <v>38261</v>
      </c>
      <c r="P3938" s="48">
        <v>229295</v>
      </c>
      <c r="Q3938" s="48">
        <v>267556</v>
      </c>
      <c r="R3938" s="48">
        <v>125</v>
      </c>
      <c r="S3938" s="48">
        <v>1022</v>
      </c>
      <c r="T3938" s="48">
        <v>1147</v>
      </c>
      <c r="U3938" s="48">
        <v>38386</v>
      </c>
      <c r="V3938" s="48">
        <v>230317</v>
      </c>
      <c r="W3938" s="156">
        <v>35249686</v>
      </c>
      <c r="X3938" s="156">
        <v>116211</v>
      </c>
      <c r="Y3938" s="156">
        <v>35365897</v>
      </c>
      <c r="Z3938" s="28">
        <v>0.9942117807286347</v>
      </c>
      <c r="AA3938" s="28">
        <v>0.91702228544333808</v>
      </c>
      <c r="AB3938" s="111">
        <v>34</v>
      </c>
      <c r="AC3938" s="28">
        <v>0.32400000000000001</v>
      </c>
      <c r="AD3938" s="28">
        <v>5.04E-2</v>
      </c>
      <c r="AE3938" s="139">
        <v>10776</v>
      </c>
      <c r="AF3938" s="139">
        <v>3119</v>
      </c>
      <c r="AG3938" s="93">
        <v>13168</v>
      </c>
      <c r="AH3938" s="93">
        <v>30123</v>
      </c>
    </row>
    <row r="3939" spans="1:34">
      <c r="A3939" s="87" t="s">
        <v>147</v>
      </c>
      <c r="B3939" s="14" t="s">
        <v>74</v>
      </c>
      <c r="C3939" s="14" t="s">
        <v>64</v>
      </c>
      <c r="D3939" s="14">
        <v>2017</v>
      </c>
      <c r="E3939" s="14">
        <v>2017</v>
      </c>
      <c r="F3939" s="14" t="s">
        <v>245</v>
      </c>
      <c r="G3939" s="93">
        <v>13700</v>
      </c>
      <c r="H3939" s="93">
        <v>83083</v>
      </c>
      <c r="I3939" s="93">
        <v>231</v>
      </c>
      <c r="J3939" s="93">
        <v>983</v>
      </c>
      <c r="K3939" s="93">
        <v>13931</v>
      </c>
      <c r="L3939" s="93">
        <v>84066</v>
      </c>
      <c r="M3939" s="48">
        <v>97997</v>
      </c>
      <c r="N3939" s="48">
        <v>204946</v>
      </c>
      <c r="O3939" s="48">
        <v>36636</v>
      </c>
      <c r="P3939" s="48">
        <v>164983</v>
      </c>
      <c r="Q3939" s="48">
        <v>201619</v>
      </c>
      <c r="R3939" s="48">
        <v>949</v>
      </c>
      <c r="S3939" s="48">
        <v>2378</v>
      </c>
      <c r="T3939" s="48">
        <v>3327</v>
      </c>
      <c r="U3939" s="48">
        <v>37585</v>
      </c>
      <c r="V3939" s="48">
        <v>167361</v>
      </c>
      <c r="W3939" s="156">
        <v>28489106</v>
      </c>
      <c r="X3939" s="156">
        <v>375677</v>
      </c>
      <c r="Y3939" s="156">
        <v>28864783</v>
      </c>
      <c r="Z3939" s="28">
        <v>0.99522292993630568</v>
      </c>
      <c r="AA3939" s="28">
        <v>0.99180327868852458</v>
      </c>
      <c r="AB3939" s="111">
        <v>36</v>
      </c>
      <c r="AC3939" s="28">
        <v>0.47199999999999998</v>
      </c>
      <c r="AD3939" s="28">
        <v>4.2599999999999999E-2</v>
      </c>
      <c r="AE3939" s="139">
        <v>7760</v>
      </c>
      <c r="AF3939" s="139">
        <v>2247</v>
      </c>
      <c r="AG3939" s="93">
        <v>7799</v>
      </c>
      <c r="AH3939" s="93">
        <v>15670</v>
      </c>
    </row>
    <row r="3940" spans="1:34">
      <c r="A3940" s="87" t="s">
        <v>148</v>
      </c>
      <c r="B3940" s="14" t="s">
        <v>75</v>
      </c>
      <c r="C3940" s="14" t="s">
        <v>64</v>
      </c>
      <c r="D3940" s="14">
        <v>2017</v>
      </c>
      <c r="E3940" s="14">
        <v>2017</v>
      </c>
      <c r="F3940" s="14" t="s">
        <v>245</v>
      </c>
      <c r="G3940" s="93">
        <v>230</v>
      </c>
      <c r="H3940" s="93">
        <v>1943</v>
      </c>
      <c r="I3940" s="93">
        <v>0</v>
      </c>
      <c r="J3940" s="93">
        <v>7</v>
      </c>
      <c r="K3940" s="93">
        <v>230</v>
      </c>
      <c r="L3940" s="93">
        <v>1950</v>
      </c>
      <c r="M3940" s="48">
        <v>2180</v>
      </c>
      <c r="N3940" s="48">
        <v>4853</v>
      </c>
      <c r="O3940" s="48">
        <v>617</v>
      </c>
      <c r="P3940" s="48">
        <v>4212</v>
      </c>
      <c r="Q3940" s="48">
        <v>4829</v>
      </c>
      <c r="R3940" s="48">
        <v>1</v>
      </c>
      <c r="S3940" s="48">
        <v>23</v>
      </c>
      <c r="T3940" s="48">
        <v>24</v>
      </c>
      <c r="U3940" s="48">
        <v>618</v>
      </c>
      <c r="V3940" s="48">
        <v>4235</v>
      </c>
      <c r="W3940" s="156">
        <v>620337</v>
      </c>
      <c r="X3940" s="156">
        <v>1705</v>
      </c>
      <c r="Y3940" s="156">
        <v>622042</v>
      </c>
      <c r="Z3940" s="28">
        <v>1</v>
      </c>
      <c r="AA3940" s="28">
        <v>0.97499999999999998</v>
      </c>
      <c r="AB3940" s="111">
        <v>71</v>
      </c>
      <c r="AC3940" s="28">
        <v>0.29599999999999999</v>
      </c>
      <c r="AD3940" s="28">
        <v>6.3500000000000001E-2</v>
      </c>
      <c r="AE3940" s="139">
        <v>142</v>
      </c>
      <c r="AF3940" s="139">
        <v>39</v>
      </c>
      <c r="AG3940" s="93">
        <v>283</v>
      </c>
      <c r="AH3940" s="93">
        <v>680</v>
      </c>
    </row>
    <row r="3941" spans="1:34">
      <c r="A3941" s="87" t="s">
        <v>149</v>
      </c>
      <c r="B3941" s="14" t="s">
        <v>75</v>
      </c>
      <c r="C3941" s="14" t="s">
        <v>64</v>
      </c>
      <c r="D3941" s="14">
        <v>2017</v>
      </c>
      <c r="E3941" s="14">
        <v>2017</v>
      </c>
      <c r="F3941" s="14" t="s">
        <v>245</v>
      </c>
      <c r="G3941" s="93">
        <v>22576</v>
      </c>
      <c r="H3941" s="93">
        <v>142404</v>
      </c>
      <c r="I3941" s="93">
        <v>49</v>
      </c>
      <c r="J3941" s="93">
        <v>580</v>
      </c>
      <c r="K3941" s="93">
        <v>22625</v>
      </c>
      <c r="L3941" s="93">
        <v>142984</v>
      </c>
      <c r="M3941" s="48">
        <v>165609</v>
      </c>
      <c r="N3941" s="48">
        <v>361132</v>
      </c>
      <c r="O3941" s="48">
        <v>59632</v>
      </c>
      <c r="P3941" s="48">
        <v>299874</v>
      </c>
      <c r="Q3941" s="48">
        <v>359506</v>
      </c>
      <c r="R3941" s="48">
        <v>161</v>
      </c>
      <c r="S3941" s="48">
        <v>1465</v>
      </c>
      <c r="T3941" s="48">
        <v>1626</v>
      </c>
      <c r="U3941" s="48">
        <v>59793</v>
      </c>
      <c r="V3941" s="48">
        <v>301339</v>
      </c>
      <c r="W3941" s="156">
        <v>48601153</v>
      </c>
      <c r="X3941" s="156">
        <v>170005</v>
      </c>
      <c r="Y3941" s="156">
        <v>48771158</v>
      </c>
      <c r="Z3941" s="28">
        <v>0.99234507897934388</v>
      </c>
      <c r="AA3941" s="28">
        <v>0.93748899454129253</v>
      </c>
      <c r="AB3941" s="111">
        <v>44</v>
      </c>
      <c r="AC3941" s="28">
        <v>0.27300000000000002</v>
      </c>
      <c r="AD3941" s="28">
        <v>3.7100000000000001E-2</v>
      </c>
      <c r="AE3941" s="139">
        <v>12250</v>
      </c>
      <c r="AF3941" s="139">
        <v>3380</v>
      </c>
      <c r="AG3941" s="93">
        <v>17581</v>
      </c>
      <c r="AH3941" s="93">
        <v>38340</v>
      </c>
    </row>
    <row r="3942" spans="1:34">
      <c r="A3942" s="87" t="s">
        <v>150</v>
      </c>
      <c r="B3942" s="14" t="s">
        <v>74</v>
      </c>
      <c r="C3942" s="14" t="s">
        <v>64</v>
      </c>
      <c r="D3942" s="14">
        <v>2017</v>
      </c>
      <c r="E3942" s="14">
        <v>2017</v>
      </c>
      <c r="F3942" s="14" t="s">
        <v>245</v>
      </c>
      <c r="G3942" s="93">
        <v>11766</v>
      </c>
      <c r="H3942" s="93">
        <v>119570</v>
      </c>
      <c r="I3942" s="93">
        <v>124</v>
      </c>
      <c r="J3942" s="93">
        <v>1220</v>
      </c>
      <c r="K3942" s="93">
        <v>11890</v>
      </c>
      <c r="L3942" s="93">
        <v>120790</v>
      </c>
      <c r="M3942" s="48">
        <v>132680</v>
      </c>
      <c r="N3942" s="48">
        <v>266491</v>
      </c>
      <c r="O3942" s="48">
        <v>32421</v>
      </c>
      <c r="P3942" s="48">
        <v>230841</v>
      </c>
      <c r="Q3942" s="48">
        <v>263262</v>
      </c>
      <c r="R3942" s="48">
        <v>429</v>
      </c>
      <c r="S3942" s="48">
        <v>2800</v>
      </c>
      <c r="T3942" s="48">
        <v>3229</v>
      </c>
      <c r="U3942" s="48">
        <v>32850</v>
      </c>
      <c r="V3942" s="48">
        <v>233641</v>
      </c>
      <c r="W3942" s="156">
        <v>35022159</v>
      </c>
      <c r="X3942" s="156">
        <v>345875</v>
      </c>
      <c r="Y3942" s="156">
        <v>35368034</v>
      </c>
      <c r="Z3942" s="28">
        <v>0.97605200136845705</v>
      </c>
      <c r="AA3942" s="28">
        <v>0.95559425337396608</v>
      </c>
      <c r="AB3942" s="111">
        <v>56</v>
      </c>
      <c r="AC3942" s="28">
        <v>0.41099999999999998</v>
      </c>
      <c r="AD3942" s="28">
        <v>2.81E-2</v>
      </c>
      <c r="AE3942" s="139">
        <v>11807</v>
      </c>
      <c r="AF3942" s="139">
        <v>4874</v>
      </c>
      <c r="AG3942" s="93">
        <v>13009</v>
      </c>
      <c r="AH3942" s="93">
        <v>27188</v>
      </c>
    </row>
    <row r="3943" spans="1:34">
      <c r="A3943" s="87" t="s">
        <v>151</v>
      </c>
      <c r="B3943" s="14" t="s">
        <v>74</v>
      </c>
      <c r="C3943" s="14" t="s">
        <v>64</v>
      </c>
      <c r="D3943" s="14">
        <v>2017</v>
      </c>
      <c r="E3943" s="14">
        <v>2017</v>
      </c>
      <c r="F3943" s="14" t="s">
        <v>245</v>
      </c>
      <c r="G3943" s="93">
        <v>1969</v>
      </c>
      <c r="H3943" s="93">
        <v>30631</v>
      </c>
      <c r="I3943" s="93">
        <v>58</v>
      </c>
      <c r="J3943" s="93">
        <v>1350</v>
      </c>
      <c r="K3943" s="93">
        <v>2027</v>
      </c>
      <c r="L3943" s="93">
        <v>31981</v>
      </c>
      <c r="M3943" s="48">
        <v>34008</v>
      </c>
      <c r="N3943" s="48">
        <v>50759</v>
      </c>
      <c r="O3943" s="48">
        <v>4253</v>
      </c>
      <c r="P3943" s="48">
        <v>44368</v>
      </c>
      <c r="Q3943" s="48">
        <v>48621</v>
      </c>
      <c r="R3943" s="48">
        <v>158</v>
      </c>
      <c r="S3943" s="48">
        <v>1980</v>
      </c>
      <c r="T3943" s="48">
        <v>2138</v>
      </c>
      <c r="U3943" s="48">
        <v>4411</v>
      </c>
      <c r="V3943" s="48">
        <v>46348</v>
      </c>
      <c r="W3943" s="156">
        <v>6984501</v>
      </c>
      <c r="X3943" s="156">
        <v>279620</v>
      </c>
      <c r="Y3943" s="156">
        <v>7264121</v>
      </c>
      <c r="Z3943" s="28">
        <v>0.99129852744310576</v>
      </c>
      <c r="AA3943" s="28">
        <v>0.89503546099290776</v>
      </c>
      <c r="AB3943" s="111">
        <v>10</v>
      </c>
      <c r="AC3943" s="28">
        <v>0.3</v>
      </c>
      <c r="AD3943" s="28">
        <v>8.0199999999999994E-2</v>
      </c>
      <c r="AE3943" s="139">
        <v>2975</v>
      </c>
      <c r="AF3943" s="139">
        <v>1024</v>
      </c>
      <c r="AG3943" s="93">
        <v>3477</v>
      </c>
      <c r="AH3943" s="93">
        <v>5707</v>
      </c>
    </row>
    <row r="3944" spans="1:34">
      <c r="A3944" s="87" t="s">
        <v>152</v>
      </c>
      <c r="B3944" s="14" t="s">
        <v>75</v>
      </c>
      <c r="C3944" s="14" t="s">
        <v>64</v>
      </c>
      <c r="D3944" s="14">
        <v>2017</v>
      </c>
      <c r="E3944" s="14">
        <v>2017</v>
      </c>
      <c r="F3944" s="14" t="s">
        <v>245</v>
      </c>
      <c r="G3944" s="93">
        <v>6444</v>
      </c>
      <c r="H3944" s="93">
        <v>41386</v>
      </c>
      <c r="I3944" s="93">
        <v>20</v>
      </c>
      <c r="J3944" s="93">
        <v>273</v>
      </c>
      <c r="K3944" s="93">
        <v>6464</v>
      </c>
      <c r="L3944" s="93">
        <v>41659</v>
      </c>
      <c r="M3944" s="48">
        <v>48123</v>
      </c>
      <c r="N3944" s="48">
        <v>106642</v>
      </c>
      <c r="O3944" s="48">
        <v>15906</v>
      </c>
      <c r="P3944" s="48">
        <v>89945</v>
      </c>
      <c r="Q3944" s="48">
        <v>105851</v>
      </c>
      <c r="R3944" s="48">
        <v>68</v>
      </c>
      <c r="S3944" s="48">
        <v>723</v>
      </c>
      <c r="T3944" s="48">
        <v>791</v>
      </c>
      <c r="U3944" s="48">
        <v>15974</v>
      </c>
      <c r="V3944" s="48">
        <v>90668</v>
      </c>
      <c r="W3944" s="156">
        <v>13934765</v>
      </c>
      <c r="X3944" s="156">
        <v>85922</v>
      </c>
      <c r="Y3944" s="156">
        <v>14020687</v>
      </c>
      <c r="Z3944" s="28">
        <v>0.98465608465608467</v>
      </c>
      <c r="AA3944" s="28">
        <v>0.90307328605200943</v>
      </c>
      <c r="AB3944" s="111">
        <v>13</v>
      </c>
      <c r="AC3944" s="28">
        <v>7.6999999999999999E-2</v>
      </c>
      <c r="AD3944" s="28">
        <v>3.8600000000000002E-2</v>
      </c>
      <c r="AE3944" s="139">
        <v>3138</v>
      </c>
      <c r="AF3944" s="139">
        <v>1181</v>
      </c>
      <c r="AG3944" s="93">
        <v>6061</v>
      </c>
      <c r="AH3944" s="93">
        <v>13237</v>
      </c>
    </row>
    <row r="3945" spans="1:34">
      <c r="A3945" s="87" t="s">
        <v>153</v>
      </c>
      <c r="B3945" s="14" t="s">
        <v>74</v>
      </c>
      <c r="C3945" s="14" t="s">
        <v>64</v>
      </c>
      <c r="D3945" s="14">
        <v>2017</v>
      </c>
      <c r="E3945" s="14">
        <v>2017</v>
      </c>
      <c r="F3945" s="14" t="s">
        <v>245</v>
      </c>
      <c r="G3945" s="93">
        <v>798</v>
      </c>
      <c r="H3945" s="93">
        <v>8669</v>
      </c>
      <c r="I3945" s="93">
        <v>2</v>
      </c>
      <c r="J3945" s="93">
        <v>16</v>
      </c>
      <c r="K3945" s="93">
        <v>800</v>
      </c>
      <c r="L3945" s="93">
        <v>8685</v>
      </c>
      <c r="M3945" s="48">
        <v>9485</v>
      </c>
      <c r="N3945" s="48">
        <v>16840</v>
      </c>
      <c r="O3945" s="48">
        <v>1986</v>
      </c>
      <c r="P3945" s="48">
        <v>14808</v>
      </c>
      <c r="Q3945" s="48">
        <v>16794</v>
      </c>
      <c r="R3945" s="48">
        <v>8</v>
      </c>
      <c r="S3945" s="48">
        <v>38</v>
      </c>
      <c r="T3945" s="48">
        <v>46</v>
      </c>
      <c r="U3945" s="48">
        <v>1994</v>
      </c>
      <c r="V3945" s="48">
        <v>14846</v>
      </c>
      <c r="W3945" s="156">
        <v>2237329</v>
      </c>
      <c r="X3945" s="156">
        <v>3583</v>
      </c>
      <c r="Y3945" s="156">
        <v>2240912</v>
      </c>
      <c r="Z3945" s="28">
        <v>0.99162011173184361</v>
      </c>
      <c r="AA3945" s="28">
        <v>0.97499999999999998</v>
      </c>
      <c r="AB3945" s="111">
        <v>71</v>
      </c>
      <c r="AC3945" s="28">
        <v>0.29599999999999999</v>
      </c>
      <c r="AD3945" s="28">
        <v>6.3500000000000001E-2</v>
      </c>
      <c r="AE3945" s="139">
        <v>633</v>
      </c>
      <c r="AF3945" s="139">
        <v>134</v>
      </c>
      <c r="AG3945" s="93">
        <v>968</v>
      </c>
      <c r="AH3945" s="93">
        <v>2039</v>
      </c>
    </row>
    <row r="3946" spans="1:34">
      <c r="A3946" s="87" t="s">
        <v>154</v>
      </c>
      <c r="B3946" s="14" t="s">
        <v>74</v>
      </c>
      <c r="C3946" s="14" t="s">
        <v>64</v>
      </c>
      <c r="D3946" s="14">
        <v>2017</v>
      </c>
      <c r="E3946" s="14">
        <v>2017</v>
      </c>
      <c r="F3946" s="14" t="s">
        <v>245</v>
      </c>
      <c r="G3946" s="93">
        <v>667</v>
      </c>
      <c r="H3946" s="93">
        <v>12575</v>
      </c>
      <c r="I3946" s="93">
        <v>6</v>
      </c>
      <c r="J3946" s="93">
        <v>264</v>
      </c>
      <c r="K3946" s="93">
        <v>673</v>
      </c>
      <c r="L3946" s="93">
        <v>12839</v>
      </c>
      <c r="M3946" s="48">
        <v>13512</v>
      </c>
      <c r="N3946" s="48">
        <v>25954</v>
      </c>
      <c r="O3946" s="48">
        <v>1611</v>
      </c>
      <c r="P3946" s="48">
        <v>23673</v>
      </c>
      <c r="Q3946" s="48">
        <v>25284</v>
      </c>
      <c r="R3946" s="48">
        <v>20</v>
      </c>
      <c r="S3946" s="48">
        <v>650</v>
      </c>
      <c r="T3946" s="48">
        <v>670</v>
      </c>
      <c r="U3946" s="48">
        <v>1631</v>
      </c>
      <c r="V3946" s="48">
        <v>24323</v>
      </c>
      <c r="W3946" s="156">
        <v>3288092</v>
      </c>
      <c r="X3946" s="156">
        <v>59747</v>
      </c>
      <c r="Y3946" s="156">
        <v>3347839</v>
      </c>
      <c r="Z3946" s="28">
        <v>0.97556008146639517</v>
      </c>
      <c r="AA3946" s="28">
        <v>0.87687687687687688</v>
      </c>
      <c r="AB3946" s="111">
        <v>71</v>
      </c>
      <c r="AC3946" s="28">
        <v>0.29599999999999999</v>
      </c>
      <c r="AD3946" s="28">
        <v>6.3500000000000001E-2</v>
      </c>
      <c r="AE3946" s="139">
        <v>1103</v>
      </c>
      <c r="AF3946" s="139">
        <v>333</v>
      </c>
      <c r="AG3946" s="93">
        <v>2914</v>
      </c>
      <c r="AH3946" s="93">
        <v>5871</v>
      </c>
    </row>
    <row r="3947" spans="1:34">
      <c r="A3947" s="87" t="s">
        <v>155</v>
      </c>
      <c r="B3947" s="14" t="s">
        <v>74</v>
      </c>
      <c r="C3947" s="14" t="s">
        <v>64</v>
      </c>
      <c r="D3947" s="14">
        <v>2017</v>
      </c>
      <c r="E3947" s="14">
        <v>2017</v>
      </c>
      <c r="F3947" s="14" t="s">
        <v>245</v>
      </c>
      <c r="G3947" s="93">
        <v>1872</v>
      </c>
      <c r="H3947" s="93">
        <v>16179</v>
      </c>
      <c r="I3947" s="93">
        <v>5</v>
      </c>
      <c r="J3947" s="93">
        <v>94</v>
      </c>
      <c r="K3947" s="93">
        <v>1877</v>
      </c>
      <c r="L3947" s="93">
        <v>16273</v>
      </c>
      <c r="M3947" s="48">
        <v>18150</v>
      </c>
      <c r="N3947" s="48">
        <v>36933</v>
      </c>
      <c r="O3947" s="48">
        <v>4956</v>
      </c>
      <c r="P3947" s="48">
        <v>31747</v>
      </c>
      <c r="Q3947" s="48">
        <v>36703</v>
      </c>
      <c r="R3947" s="48">
        <v>16</v>
      </c>
      <c r="S3947" s="48">
        <v>214</v>
      </c>
      <c r="T3947" s="48">
        <v>230</v>
      </c>
      <c r="U3947" s="48">
        <v>4972</v>
      </c>
      <c r="V3947" s="48">
        <v>31961</v>
      </c>
      <c r="W3947" s="156">
        <v>4929891</v>
      </c>
      <c r="X3947" s="156">
        <v>23520</v>
      </c>
      <c r="Y3947" s="156">
        <v>4953411</v>
      </c>
      <c r="Z3947" s="28">
        <v>0.98153034300791553</v>
      </c>
      <c r="AA3947" s="28">
        <v>0.91275167785234901</v>
      </c>
      <c r="AB3947" s="111">
        <v>71</v>
      </c>
      <c r="AC3947" s="28">
        <v>0.29599999999999999</v>
      </c>
      <c r="AD3947" s="28">
        <v>6.3500000000000001E-2</v>
      </c>
      <c r="AE3947" s="139">
        <v>1486</v>
      </c>
      <c r="AF3947" s="139">
        <v>851</v>
      </c>
      <c r="AG3947" s="93">
        <v>3903</v>
      </c>
      <c r="AH3947" s="93">
        <v>9104</v>
      </c>
    </row>
    <row r="3948" spans="1:34">
      <c r="A3948" s="87" t="s">
        <v>156</v>
      </c>
      <c r="B3948" s="14" t="s">
        <v>74</v>
      </c>
      <c r="C3948" s="14" t="s">
        <v>64</v>
      </c>
      <c r="D3948" s="14">
        <v>2017</v>
      </c>
      <c r="E3948" s="14">
        <v>2017</v>
      </c>
      <c r="F3948" s="14" t="s">
        <v>245</v>
      </c>
      <c r="G3948" s="93">
        <v>3712</v>
      </c>
      <c r="H3948" s="93">
        <v>41979</v>
      </c>
      <c r="I3948" s="93">
        <v>34</v>
      </c>
      <c r="J3948" s="93">
        <v>843</v>
      </c>
      <c r="K3948" s="93">
        <v>3746</v>
      </c>
      <c r="L3948" s="93">
        <v>42822</v>
      </c>
      <c r="M3948" s="48">
        <v>46568</v>
      </c>
      <c r="N3948" s="48">
        <v>90705</v>
      </c>
      <c r="O3948" s="48">
        <v>9033</v>
      </c>
      <c r="P3948" s="48">
        <v>79785</v>
      </c>
      <c r="Q3948" s="48">
        <v>88818</v>
      </c>
      <c r="R3948" s="48">
        <v>109</v>
      </c>
      <c r="S3948" s="48">
        <v>1778</v>
      </c>
      <c r="T3948" s="48">
        <v>1887</v>
      </c>
      <c r="U3948" s="48">
        <v>9142</v>
      </c>
      <c r="V3948" s="48">
        <v>81563</v>
      </c>
      <c r="W3948" s="156">
        <v>11881862</v>
      </c>
      <c r="X3948" s="156">
        <v>213483</v>
      </c>
      <c r="Y3948" s="156">
        <v>12095345</v>
      </c>
      <c r="Z3948" s="28">
        <v>0.9905977165883143</v>
      </c>
      <c r="AA3948" s="28">
        <v>0.984375</v>
      </c>
      <c r="AB3948" s="111">
        <v>15</v>
      </c>
      <c r="AC3948" s="28">
        <v>0.4</v>
      </c>
      <c r="AD3948" s="28">
        <v>4.2700000000000002E-2</v>
      </c>
      <c r="AE3948" s="139">
        <v>3157</v>
      </c>
      <c r="AF3948" s="139">
        <v>962</v>
      </c>
      <c r="AG3948" s="93">
        <v>7979</v>
      </c>
      <c r="AH3948" s="93">
        <v>16621</v>
      </c>
    </row>
    <row r="3949" spans="1:34">
      <c r="A3949" s="87" t="s">
        <v>157</v>
      </c>
      <c r="B3949" s="14" t="s">
        <v>74</v>
      </c>
      <c r="C3949" s="14" t="s">
        <v>64</v>
      </c>
      <c r="D3949" s="14">
        <v>2017</v>
      </c>
      <c r="E3949" s="14">
        <v>2017</v>
      </c>
      <c r="F3949" s="14" t="s">
        <v>245</v>
      </c>
      <c r="G3949" s="93">
        <v>989</v>
      </c>
      <c r="H3949" s="93">
        <v>13236</v>
      </c>
      <c r="I3949" s="93">
        <v>1</v>
      </c>
      <c r="J3949" s="93">
        <v>26</v>
      </c>
      <c r="K3949" s="93">
        <v>990</v>
      </c>
      <c r="L3949" s="93">
        <v>13262</v>
      </c>
      <c r="M3949" s="48">
        <v>14252</v>
      </c>
      <c r="N3949" s="48">
        <v>25362</v>
      </c>
      <c r="O3949" s="48">
        <v>2459</v>
      </c>
      <c r="P3949" s="48">
        <v>22829</v>
      </c>
      <c r="Q3949" s="48">
        <v>25288</v>
      </c>
      <c r="R3949" s="48">
        <v>2</v>
      </c>
      <c r="S3949" s="48">
        <v>72</v>
      </c>
      <c r="T3949" s="48">
        <v>74</v>
      </c>
      <c r="U3949" s="48">
        <v>2461</v>
      </c>
      <c r="V3949" s="48">
        <v>22901</v>
      </c>
      <c r="W3949" s="156">
        <v>3397670</v>
      </c>
      <c r="X3949" s="156">
        <v>7380</v>
      </c>
      <c r="Y3949" s="156">
        <v>3405050</v>
      </c>
      <c r="Z3949" s="28">
        <v>0.97783251231527091</v>
      </c>
      <c r="AA3949" s="28">
        <v>0.98378378378378384</v>
      </c>
      <c r="AB3949" s="111">
        <v>71</v>
      </c>
      <c r="AC3949" s="28">
        <v>0.29599999999999999</v>
      </c>
      <c r="AD3949" s="28">
        <v>6.3500000000000001E-2</v>
      </c>
      <c r="AE3949" s="139">
        <v>737</v>
      </c>
      <c r="AF3949" s="139">
        <v>213</v>
      </c>
      <c r="AG3949" s="93">
        <v>2115</v>
      </c>
      <c r="AH3949" s="93">
        <v>4527</v>
      </c>
    </row>
    <row r="3950" spans="1:34">
      <c r="A3950" s="87" t="s">
        <v>158</v>
      </c>
      <c r="B3950" s="14" t="s">
        <v>75</v>
      </c>
      <c r="C3950" s="14" t="s">
        <v>64</v>
      </c>
      <c r="D3950" s="14">
        <v>2017</v>
      </c>
      <c r="E3950" s="14">
        <v>2017</v>
      </c>
      <c r="F3950" s="14" t="s">
        <v>245</v>
      </c>
      <c r="G3950" s="93">
        <v>1162</v>
      </c>
      <c r="H3950" s="93">
        <v>11146</v>
      </c>
      <c r="I3950" s="93">
        <v>1</v>
      </c>
      <c r="J3950" s="93">
        <v>24</v>
      </c>
      <c r="K3950" s="93">
        <v>1163</v>
      </c>
      <c r="L3950" s="93">
        <v>11170</v>
      </c>
      <c r="M3950" s="48">
        <v>12333</v>
      </c>
      <c r="N3950" s="48">
        <v>23135</v>
      </c>
      <c r="O3950" s="48">
        <v>2816</v>
      </c>
      <c r="P3950" s="48">
        <v>20268</v>
      </c>
      <c r="Q3950" s="48">
        <v>23084</v>
      </c>
      <c r="R3950" s="48">
        <v>4</v>
      </c>
      <c r="S3950" s="48">
        <v>47</v>
      </c>
      <c r="T3950" s="48">
        <v>51</v>
      </c>
      <c r="U3950" s="48">
        <v>2820</v>
      </c>
      <c r="V3950" s="48">
        <v>20315</v>
      </c>
      <c r="W3950" s="156">
        <v>3041797</v>
      </c>
      <c r="X3950" s="156">
        <v>6909</v>
      </c>
      <c r="Y3950" s="156">
        <v>3048706</v>
      </c>
      <c r="Z3950" s="28">
        <v>0.94138543516873885</v>
      </c>
      <c r="AA3950" s="28">
        <v>0.95750000000000002</v>
      </c>
      <c r="AB3950" s="111">
        <v>71</v>
      </c>
      <c r="AC3950" s="28">
        <v>0.29599999999999999</v>
      </c>
      <c r="AD3950" s="28">
        <v>6.3500000000000001E-2</v>
      </c>
      <c r="AE3950" s="139">
        <v>1041</v>
      </c>
      <c r="AF3950" s="139">
        <v>260</v>
      </c>
      <c r="AG3950" s="93">
        <v>520</v>
      </c>
      <c r="AH3950" s="93">
        <v>856</v>
      </c>
    </row>
    <row r="3951" spans="1:34">
      <c r="A3951" s="87" t="s">
        <v>159</v>
      </c>
      <c r="B3951" s="14" t="s">
        <v>75</v>
      </c>
      <c r="C3951" s="14" t="s">
        <v>64</v>
      </c>
      <c r="D3951" s="14">
        <v>2017</v>
      </c>
      <c r="E3951" s="14">
        <v>2017</v>
      </c>
      <c r="F3951" s="14" t="s">
        <v>245</v>
      </c>
      <c r="G3951" s="93">
        <v>11</v>
      </c>
      <c r="H3951" s="93">
        <v>144</v>
      </c>
      <c r="I3951" s="93">
        <v>0</v>
      </c>
      <c r="J3951" s="93">
        <v>0</v>
      </c>
      <c r="K3951" s="93">
        <v>11</v>
      </c>
      <c r="L3951" s="93">
        <v>144</v>
      </c>
      <c r="M3951" s="48">
        <v>155</v>
      </c>
      <c r="N3951" s="48">
        <v>259</v>
      </c>
      <c r="O3951" s="48">
        <v>27</v>
      </c>
      <c r="P3951" s="48">
        <v>232</v>
      </c>
      <c r="Q3951" s="48">
        <v>259</v>
      </c>
      <c r="R3951" s="48">
        <v>0</v>
      </c>
      <c r="S3951" s="48">
        <v>0</v>
      </c>
      <c r="T3951" s="48">
        <v>0</v>
      </c>
      <c r="U3951" s="48">
        <v>27</v>
      </c>
      <c r="V3951" s="48">
        <v>232</v>
      </c>
      <c r="W3951" s="156">
        <v>36559</v>
      </c>
      <c r="X3951" s="156">
        <v>0</v>
      </c>
      <c r="Y3951" s="156">
        <v>36559</v>
      </c>
      <c r="Z3951" s="28">
        <v>0.875</v>
      </c>
      <c r="AA3951" s="28">
        <v>1</v>
      </c>
      <c r="AB3951" s="111">
        <v>71</v>
      </c>
      <c r="AC3951" s="28">
        <v>0.29599999999999999</v>
      </c>
      <c r="AD3951" s="28">
        <v>6.3500000000000001E-2</v>
      </c>
      <c r="AE3951" s="139">
        <v>11</v>
      </c>
      <c r="AF3951" s="139">
        <v>0</v>
      </c>
      <c r="AG3951" s="93">
        <v>3</v>
      </c>
      <c r="AH3951" s="93">
        <v>3</v>
      </c>
    </row>
    <row r="3952" spans="1:34">
      <c r="A3952" s="87" t="s">
        <v>160</v>
      </c>
      <c r="B3952" s="14" t="s">
        <v>75</v>
      </c>
      <c r="C3952" s="14" t="s">
        <v>64</v>
      </c>
      <c r="D3952" s="14">
        <v>2017</v>
      </c>
      <c r="E3952" s="14">
        <v>2017</v>
      </c>
      <c r="F3952" s="14" t="s">
        <v>245</v>
      </c>
      <c r="G3952" s="93">
        <v>345</v>
      </c>
      <c r="H3952" s="93">
        <v>2722</v>
      </c>
      <c r="I3952" s="93">
        <v>0</v>
      </c>
      <c r="J3952" s="93">
        <v>4</v>
      </c>
      <c r="K3952" s="93">
        <v>345</v>
      </c>
      <c r="L3952" s="93">
        <v>2726</v>
      </c>
      <c r="M3952" s="48">
        <v>3071</v>
      </c>
      <c r="N3952" s="48">
        <v>6325</v>
      </c>
      <c r="O3952" s="48">
        <v>910</v>
      </c>
      <c r="P3952" s="48">
        <v>5403</v>
      </c>
      <c r="Q3952" s="48">
        <v>6313</v>
      </c>
      <c r="R3952" s="48">
        <v>0</v>
      </c>
      <c r="S3952" s="48">
        <v>12</v>
      </c>
      <c r="T3952" s="48">
        <v>12</v>
      </c>
      <c r="U3952" s="48">
        <v>910</v>
      </c>
      <c r="V3952" s="48">
        <v>5415</v>
      </c>
      <c r="W3952" s="156">
        <v>834580</v>
      </c>
      <c r="X3952" s="156">
        <v>821</v>
      </c>
      <c r="Y3952" s="156">
        <v>835401</v>
      </c>
      <c r="Z3952" s="28">
        <v>0.99065420560747663</v>
      </c>
      <c r="AA3952" s="28">
        <v>0.81927710843373491</v>
      </c>
      <c r="AB3952" s="111">
        <v>71</v>
      </c>
      <c r="AC3952" s="28">
        <v>0.29599999999999999</v>
      </c>
      <c r="AD3952" s="28">
        <v>6.3500000000000001E-2</v>
      </c>
      <c r="AE3952" s="139">
        <v>239</v>
      </c>
      <c r="AF3952" s="139">
        <v>63</v>
      </c>
      <c r="AG3952" s="93">
        <v>155</v>
      </c>
      <c r="AH3952" s="93">
        <v>289</v>
      </c>
    </row>
    <row r="3953" spans="1:34">
      <c r="A3953" s="87" t="s">
        <v>161</v>
      </c>
      <c r="B3953" s="14" t="s">
        <v>74</v>
      </c>
      <c r="C3953" s="14" t="s">
        <v>64</v>
      </c>
      <c r="D3953" s="14">
        <v>2017</v>
      </c>
      <c r="E3953" s="14">
        <v>2017</v>
      </c>
      <c r="F3953" s="14" t="s">
        <v>245</v>
      </c>
      <c r="G3953" s="93">
        <v>2309</v>
      </c>
      <c r="H3953" s="93">
        <v>18489</v>
      </c>
      <c r="I3953" s="93">
        <v>6</v>
      </c>
      <c r="J3953" s="93">
        <v>114</v>
      </c>
      <c r="K3953" s="93">
        <v>2315</v>
      </c>
      <c r="L3953" s="93">
        <v>18603</v>
      </c>
      <c r="M3953" s="48">
        <v>20918</v>
      </c>
      <c r="N3953" s="48">
        <v>39289</v>
      </c>
      <c r="O3953" s="48">
        <v>5530</v>
      </c>
      <c r="P3953" s="48">
        <v>33474</v>
      </c>
      <c r="Q3953" s="48">
        <v>39004</v>
      </c>
      <c r="R3953" s="48">
        <v>23</v>
      </c>
      <c r="S3953" s="48">
        <v>262</v>
      </c>
      <c r="T3953" s="48">
        <v>285</v>
      </c>
      <c r="U3953" s="48">
        <v>5553</v>
      </c>
      <c r="V3953" s="48">
        <v>33736</v>
      </c>
      <c r="W3953" s="156">
        <v>5440829</v>
      </c>
      <c r="X3953" s="156">
        <v>30041</v>
      </c>
      <c r="Y3953" s="156">
        <v>5470870</v>
      </c>
      <c r="Z3953" s="28">
        <v>0.97564276048714482</v>
      </c>
      <c r="AA3953" s="28">
        <v>0.97862232779097391</v>
      </c>
      <c r="AB3953" s="111">
        <v>8</v>
      </c>
      <c r="AC3953" s="28">
        <v>0.5</v>
      </c>
      <c r="AD3953" s="28">
        <v>5.1999999999999998E-3</v>
      </c>
      <c r="AE3953" s="139">
        <v>1499</v>
      </c>
      <c r="AF3953" s="139">
        <v>477</v>
      </c>
      <c r="AG3953" s="93">
        <v>1910</v>
      </c>
      <c r="AH3953" s="93">
        <v>3863</v>
      </c>
    </row>
    <row r="3954" spans="1:34">
      <c r="A3954" s="87" t="s">
        <v>162</v>
      </c>
      <c r="B3954" s="14" t="s">
        <v>74</v>
      </c>
      <c r="C3954" s="14" t="s">
        <v>64</v>
      </c>
      <c r="D3954" s="14">
        <v>2017</v>
      </c>
      <c r="E3954" s="14">
        <v>2017</v>
      </c>
      <c r="F3954" s="14" t="s">
        <v>245</v>
      </c>
      <c r="G3954" s="93">
        <v>1219</v>
      </c>
      <c r="H3954" s="93">
        <v>15771</v>
      </c>
      <c r="I3954" s="93">
        <v>11</v>
      </c>
      <c r="J3954" s="93">
        <v>113</v>
      </c>
      <c r="K3954" s="93">
        <v>1230</v>
      </c>
      <c r="L3954" s="93">
        <v>15884</v>
      </c>
      <c r="M3954" s="48">
        <v>17114</v>
      </c>
      <c r="N3954" s="48">
        <v>30018</v>
      </c>
      <c r="O3954" s="48">
        <v>2997</v>
      </c>
      <c r="P3954" s="48">
        <v>26678</v>
      </c>
      <c r="Q3954" s="48">
        <v>29675</v>
      </c>
      <c r="R3954" s="48">
        <v>41</v>
      </c>
      <c r="S3954" s="48">
        <v>302</v>
      </c>
      <c r="T3954" s="48">
        <v>343</v>
      </c>
      <c r="U3954" s="48">
        <v>3038</v>
      </c>
      <c r="V3954" s="48">
        <v>26980</v>
      </c>
      <c r="W3954" s="156">
        <v>3933247</v>
      </c>
      <c r="X3954" s="156">
        <v>30290</v>
      </c>
      <c r="Y3954" s="156">
        <v>3963537</v>
      </c>
      <c r="Z3954" s="28">
        <v>0.98815165876777256</v>
      </c>
      <c r="AA3954" s="28">
        <v>0.92583732057416268</v>
      </c>
      <c r="AB3954" s="111">
        <v>71</v>
      </c>
      <c r="AC3954" s="28">
        <v>0.29599999999999999</v>
      </c>
      <c r="AD3954" s="28">
        <v>6.3500000000000001E-2</v>
      </c>
      <c r="AE3954" s="139">
        <v>964</v>
      </c>
      <c r="AF3954" s="139">
        <v>375</v>
      </c>
      <c r="AG3954" s="93">
        <v>2563</v>
      </c>
      <c r="AH3954" s="93">
        <v>5417</v>
      </c>
    </row>
    <row r="3955" spans="1:34">
      <c r="A3955" s="87" t="s">
        <v>163</v>
      </c>
      <c r="B3955" s="14" t="s">
        <v>75</v>
      </c>
      <c r="C3955" s="14" t="s">
        <v>64</v>
      </c>
      <c r="D3955" s="14">
        <v>2017</v>
      </c>
      <c r="E3955" s="14">
        <v>2017</v>
      </c>
      <c r="F3955" s="14" t="s">
        <v>245</v>
      </c>
      <c r="G3955" s="93">
        <v>5072</v>
      </c>
      <c r="H3955" s="93">
        <v>34483</v>
      </c>
      <c r="I3955" s="93">
        <v>10</v>
      </c>
      <c r="J3955" s="93">
        <v>75</v>
      </c>
      <c r="K3955" s="93">
        <v>5082</v>
      </c>
      <c r="L3955" s="93">
        <v>34558</v>
      </c>
      <c r="M3955" s="48">
        <v>39640</v>
      </c>
      <c r="N3955" s="48">
        <v>82629</v>
      </c>
      <c r="O3955" s="48">
        <v>13196</v>
      </c>
      <c r="P3955" s="48">
        <v>69166</v>
      </c>
      <c r="Q3955" s="48">
        <v>82362</v>
      </c>
      <c r="R3955" s="48">
        <v>38</v>
      </c>
      <c r="S3955" s="48">
        <v>229</v>
      </c>
      <c r="T3955" s="48">
        <v>267</v>
      </c>
      <c r="U3955" s="48">
        <v>13234</v>
      </c>
      <c r="V3955" s="48">
        <v>69395</v>
      </c>
      <c r="W3955" s="156">
        <v>10970623</v>
      </c>
      <c r="X3955" s="156">
        <v>23893</v>
      </c>
      <c r="Y3955" s="156">
        <v>10994516</v>
      </c>
      <c r="Z3955" s="28">
        <v>0.98466780238500851</v>
      </c>
      <c r="AA3955" s="28">
        <v>0.95292207792207795</v>
      </c>
      <c r="AB3955" s="111">
        <v>9</v>
      </c>
      <c r="AC3955" s="28">
        <v>0.55600000000000005</v>
      </c>
      <c r="AD3955" s="28">
        <v>4.1700000000000001E-2</v>
      </c>
      <c r="AE3955" s="139">
        <v>2804</v>
      </c>
      <c r="AF3955" s="139">
        <v>697</v>
      </c>
      <c r="AG3955" s="93">
        <v>4440</v>
      </c>
      <c r="AH3955" s="93">
        <v>9799</v>
      </c>
    </row>
    <row r="3956" spans="1:34">
      <c r="A3956" s="87" t="s">
        <v>164</v>
      </c>
      <c r="B3956" s="14" t="s">
        <v>75</v>
      </c>
      <c r="C3956" s="14" t="s">
        <v>64</v>
      </c>
      <c r="D3956" s="14">
        <v>2017</v>
      </c>
      <c r="E3956" s="14">
        <v>2017</v>
      </c>
      <c r="F3956" s="14" t="s">
        <v>245</v>
      </c>
      <c r="G3956" s="93">
        <v>683</v>
      </c>
      <c r="H3956" s="93">
        <v>4741</v>
      </c>
      <c r="I3956" s="93">
        <v>5</v>
      </c>
      <c r="J3956" s="93">
        <v>23</v>
      </c>
      <c r="K3956" s="93">
        <v>688</v>
      </c>
      <c r="L3956" s="93">
        <v>4764</v>
      </c>
      <c r="M3956" s="48">
        <v>5452</v>
      </c>
      <c r="N3956" s="48">
        <v>12529</v>
      </c>
      <c r="O3956" s="48">
        <v>1937</v>
      </c>
      <c r="P3956" s="48">
        <v>10514</v>
      </c>
      <c r="Q3956" s="48">
        <v>12451</v>
      </c>
      <c r="R3956" s="48">
        <v>15</v>
      </c>
      <c r="S3956" s="48">
        <v>63</v>
      </c>
      <c r="T3956" s="48">
        <v>78</v>
      </c>
      <c r="U3956" s="48">
        <v>1952</v>
      </c>
      <c r="V3956" s="48">
        <v>10577</v>
      </c>
      <c r="W3956" s="156">
        <v>1631305</v>
      </c>
      <c r="X3956" s="156">
        <v>8128</v>
      </c>
      <c r="Y3956" s="156">
        <v>1639433</v>
      </c>
      <c r="Z3956" s="28">
        <v>0.989247311827957</v>
      </c>
      <c r="AA3956" s="28">
        <v>0.92253521126760563</v>
      </c>
      <c r="AB3956" s="111">
        <v>71</v>
      </c>
      <c r="AC3956" s="28">
        <v>0.29599999999999999</v>
      </c>
      <c r="AD3956" s="28">
        <v>6.3500000000000001E-2</v>
      </c>
      <c r="AE3956" s="139">
        <v>345</v>
      </c>
      <c r="AF3956" s="139">
        <v>95</v>
      </c>
      <c r="AG3956" s="93">
        <v>555</v>
      </c>
      <c r="AH3956" s="93">
        <v>1275</v>
      </c>
    </row>
    <row r="3957" spans="1:34">
      <c r="A3957" s="87" t="s">
        <v>165</v>
      </c>
      <c r="B3957" s="14" t="s">
        <v>75</v>
      </c>
      <c r="C3957" s="14" t="s">
        <v>64</v>
      </c>
      <c r="D3957" s="14">
        <v>2017</v>
      </c>
      <c r="E3957" s="14">
        <v>2017</v>
      </c>
      <c r="F3957" s="14" t="s">
        <v>245</v>
      </c>
      <c r="G3957" s="93">
        <v>439</v>
      </c>
      <c r="H3957" s="93">
        <v>3826</v>
      </c>
      <c r="I3957" s="93">
        <v>0</v>
      </c>
      <c r="J3957" s="93">
        <v>4</v>
      </c>
      <c r="K3957" s="93">
        <v>439</v>
      </c>
      <c r="L3957" s="93">
        <v>3830</v>
      </c>
      <c r="M3957" s="48">
        <v>4269</v>
      </c>
      <c r="N3957" s="48">
        <v>9227</v>
      </c>
      <c r="O3957" s="48">
        <v>1145</v>
      </c>
      <c r="P3957" s="48">
        <v>8071</v>
      </c>
      <c r="Q3957" s="48">
        <v>9216</v>
      </c>
      <c r="R3957" s="48">
        <v>0</v>
      </c>
      <c r="S3957" s="48">
        <v>11</v>
      </c>
      <c r="T3957" s="48">
        <v>11</v>
      </c>
      <c r="U3957" s="48">
        <v>1145</v>
      </c>
      <c r="V3957" s="48">
        <v>8082</v>
      </c>
      <c r="W3957" s="156">
        <v>1170420</v>
      </c>
      <c r="X3957" s="156">
        <v>1599</v>
      </c>
      <c r="Y3957" s="156">
        <v>1172019</v>
      </c>
      <c r="Z3957" s="28">
        <v>0.91836734693877553</v>
      </c>
      <c r="AA3957" s="28">
        <v>0.95774647887323938</v>
      </c>
      <c r="AB3957" s="111">
        <v>71</v>
      </c>
      <c r="AC3957" s="28">
        <v>0.29599999999999999</v>
      </c>
      <c r="AD3957" s="28">
        <v>6.3500000000000001E-2</v>
      </c>
      <c r="AE3957" s="139">
        <v>408</v>
      </c>
      <c r="AF3957" s="139">
        <v>70</v>
      </c>
      <c r="AG3957" s="93">
        <v>399</v>
      </c>
      <c r="AH3957" s="93">
        <v>885</v>
      </c>
    </row>
    <row r="3958" spans="1:34">
      <c r="A3958" s="87" t="s">
        <v>166</v>
      </c>
      <c r="B3958" s="14" t="s">
        <v>75</v>
      </c>
      <c r="C3958" s="14" t="s">
        <v>64</v>
      </c>
      <c r="D3958" s="14">
        <v>2017</v>
      </c>
      <c r="E3958" s="14">
        <v>2017</v>
      </c>
      <c r="F3958" s="14" t="s">
        <v>245</v>
      </c>
      <c r="G3958" s="93">
        <v>62</v>
      </c>
      <c r="H3958" s="93">
        <v>874</v>
      </c>
      <c r="I3958" s="93">
        <v>0</v>
      </c>
      <c r="J3958" s="93">
        <v>1</v>
      </c>
      <c r="K3958" s="93">
        <v>62</v>
      </c>
      <c r="L3958" s="93">
        <v>875</v>
      </c>
      <c r="M3958" s="48">
        <v>937</v>
      </c>
      <c r="N3958" s="48">
        <v>1645</v>
      </c>
      <c r="O3958" s="48">
        <v>147</v>
      </c>
      <c r="P3958" s="48">
        <v>1496</v>
      </c>
      <c r="Q3958" s="48">
        <v>1643</v>
      </c>
      <c r="R3958" s="48">
        <v>0</v>
      </c>
      <c r="S3958" s="48">
        <v>2</v>
      </c>
      <c r="T3958" s="48">
        <v>2</v>
      </c>
      <c r="U3958" s="48">
        <v>147</v>
      </c>
      <c r="V3958" s="48">
        <v>1498</v>
      </c>
      <c r="W3958" s="156">
        <v>227335</v>
      </c>
      <c r="X3958" s="156">
        <v>207</v>
      </c>
      <c r="Y3958" s="156">
        <v>227542</v>
      </c>
      <c r="Z3958" s="28">
        <v>0.95</v>
      </c>
      <c r="AA3958" s="28">
        <v>0.6071428571428571</v>
      </c>
      <c r="AB3958" s="111">
        <v>71</v>
      </c>
      <c r="AC3958" s="28">
        <v>0.29599999999999999</v>
      </c>
      <c r="AD3958" s="28">
        <v>6.3500000000000001E-2</v>
      </c>
      <c r="AE3958" s="139">
        <v>75</v>
      </c>
      <c r="AF3958" s="139">
        <v>7</v>
      </c>
      <c r="AG3958" s="93">
        <v>27</v>
      </c>
      <c r="AH3958" s="93">
        <v>37</v>
      </c>
    </row>
    <row r="3959" spans="1:34">
      <c r="A3959" s="87" t="s">
        <v>167</v>
      </c>
      <c r="B3959" s="14" t="s">
        <v>74</v>
      </c>
      <c r="C3959" s="14" t="s">
        <v>64</v>
      </c>
      <c r="D3959" s="14">
        <v>2017</v>
      </c>
      <c r="E3959" s="14">
        <v>2017</v>
      </c>
      <c r="F3959" s="14" t="s">
        <v>245</v>
      </c>
      <c r="G3959" s="93">
        <v>7026</v>
      </c>
      <c r="H3959" s="93">
        <v>43154</v>
      </c>
      <c r="I3959" s="93">
        <v>22</v>
      </c>
      <c r="J3959" s="93">
        <v>410</v>
      </c>
      <c r="K3959" s="93">
        <v>7048</v>
      </c>
      <c r="L3959" s="93">
        <v>43564</v>
      </c>
      <c r="M3959" s="48">
        <v>50612</v>
      </c>
      <c r="N3959" s="48">
        <v>117038</v>
      </c>
      <c r="O3959" s="48">
        <v>19168</v>
      </c>
      <c r="P3959" s="48">
        <v>96752</v>
      </c>
      <c r="Q3959" s="48">
        <v>115920</v>
      </c>
      <c r="R3959" s="48">
        <v>77</v>
      </c>
      <c r="S3959" s="48">
        <v>1041</v>
      </c>
      <c r="T3959" s="48">
        <v>1118</v>
      </c>
      <c r="U3959" s="48">
        <v>19245</v>
      </c>
      <c r="V3959" s="48">
        <v>97793</v>
      </c>
      <c r="W3959" s="156">
        <v>15690356</v>
      </c>
      <c r="X3959" s="156">
        <v>124040</v>
      </c>
      <c r="Y3959" s="156">
        <v>15814396</v>
      </c>
      <c r="Z3959" s="28">
        <v>0.98274932614555255</v>
      </c>
      <c r="AA3959" s="28">
        <v>0.92019950124688277</v>
      </c>
      <c r="AB3959" s="111">
        <v>15</v>
      </c>
      <c r="AC3959" s="28">
        <v>0.4</v>
      </c>
      <c r="AD3959" s="28">
        <v>3.9600000000000003E-2</v>
      </c>
      <c r="AE3959" s="139">
        <v>2676</v>
      </c>
      <c r="AF3959" s="139">
        <v>384</v>
      </c>
      <c r="AG3959" s="93">
        <v>7495</v>
      </c>
      <c r="AH3959" s="93">
        <v>17923</v>
      </c>
    </row>
    <row r="3960" spans="1:34">
      <c r="A3960" s="87" t="s">
        <v>168</v>
      </c>
      <c r="B3960" s="14" t="s">
        <v>75</v>
      </c>
      <c r="C3960" s="14" t="s">
        <v>64</v>
      </c>
      <c r="D3960" s="14">
        <v>2017</v>
      </c>
      <c r="E3960" s="14">
        <v>2017</v>
      </c>
      <c r="F3960" s="14" t="s">
        <v>245</v>
      </c>
      <c r="G3960" s="93">
        <v>246</v>
      </c>
      <c r="H3960" s="93">
        <v>2559</v>
      </c>
      <c r="I3960" s="93">
        <v>0</v>
      </c>
      <c r="J3960" s="93">
        <v>3</v>
      </c>
      <c r="K3960" s="93">
        <v>246</v>
      </c>
      <c r="L3960" s="93">
        <v>2562</v>
      </c>
      <c r="M3960" s="48">
        <v>2808</v>
      </c>
      <c r="N3960" s="48">
        <v>4955</v>
      </c>
      <c r="O3960" s="48">
        <v>618</v>
      </c>
      <c r="P3960" s="48">
        <v>4331</v>
      </c>
      <c r="Q3960" s="48">
        <v>4949</v>
      </c>
      <c r="R3960" s="48">
        <v>2</v>
      </c>
      <c r="S3960" s="48">
        <v>4</v>
      </c>
      <c r="T3960" s="48">
        <v>6</v>
      </c>
      <c r="U3960" s="48">
        <v>620</v>
      </c>
      <c r="V3960" s="48">
        <v>4335</v>
      </c>
      <c r="W3960" s="156">
        <v>641341</v>
      </c>
      <c r="X3960" s="156">
        <v>551</v>
      </c>
      <c r="Y3960" s="156">
        <v>641892</v>
      </c>
      <c r="Z3960" s="28">
        <v>0.97478991596638653</v>
      </c>
      <c r="AA3960" s="28">
        <v>0.96</v>
      </c>
      <c r="AB3960" s="111">
        <v>71</v>
      </c>
      <c r="AC3960" s="28">
        <v>0.29599999999999999</v>
      </c>
      <c r="AD3960" s="28">
        <v>6.3500000000000001E-2</v>
      </c>
      <c r="AE3960" s="139">
        <v>222</v>
      </c>
      <c r="AF3960" s="139">
        <v>22</v>
      </c>
      <c r="AG3960" s="93">
        <v>85</v>
      </c>
      <c r="AH3960" s="93">
        <v>141</v>
      </c>
    </row>
    <row r="3961" spans="1:34">
      <c r="A3961" s="87" t="s">
        <v>169</v>
      </c>
      <c r="B3961" s="14" t="s">
        <v>74</v>
      </c>
      <c r="C3961" s="14" t="s">
        <v>64</v>
      </c>
      <c r="D3961" s="14">
        <v>2017</v>
      </c>
      <c r="E3961" s="14">
        <v>2017</v>
      </c>
      <c r="F3961" s="14" t="s">
        <v>245</v>
      </c>
      <c r="G3961" s="93">
        <v>2589</v>
      </c>
      <c r="H3961" s="93">
        <v>31788</v>
      </c>
      <c r="I3961" s="93">
        <v>9</v>
      </c>
      <c r="J3961" s="93">
        <v>325</v>
      </c>
      <c r="K3961" s="93">
        <v>2598</v>
      </c>
      <c r="L3961" s="93">
        <v>32113</v>
      </c>
      <c r="M3961" s="48">
        <v>34711</v>
      </c>
      <c r="N3961" s="48">
        <v>68560</v>
      </c>
      <c r="O3961" s="48">
        <v>6509</v>
      </c>
      <c r="P3961" s="48">
        <v>61384</v>
      </c>
      <c r="Q3961" s="48">
        <v>67893</v>
      </c>
      <c r="R3961" s="48">
        <v>32</v>
      </c>
      <c r="S3961" s="48">
        <v>635</v>
      </c>
      <c r="T3961" s="48">
        <v>667</v>
      </c>
      <c r="U3961" s="48">
        <v>6541</v>
      </c>
      <c r="V3961" s="48">
        <v>62019</v>
      </c>
      <c r="W3961" s="156">
        <v>9119348</v>
      </c>
      <c r="X3961" s="156">
        <v>116593</v>
      </c>
      <c r="Y3961" s="156">
        <v>9235941</v>
      </c>
      <c r="Z3961" s="28">
        <v>0.98535394629780304</v>
      </c>
      <c r="AA3961" s="28">
        <v>0.96626506024096381</v>
      </c>
      <c r="AB3961" s="111">
        <v>14</v>
      </c>
      <c r="AC3961" s="28">
        <v>0.14299999999999999</v>
      </c>
      <c r="AD3961" s="28">
        <v>7.3099999999999998E-2</v>
      </c>
      <c r="AE3961" s="139">
        <v>2796</v>
      </c>
      <c r="AF3961" s="139">
        <v>421</v>
      </c>
      <c r="AG3961" s="93">
        <v>5786</v>
      </c>
      <c r="AH3961" s="93">
        <v>13505</v>
      </c>
    </row>
    <row r="3962" spans="1:34">
      <c r="A3962" s="87" t="s">
        <v>170</v>
      </c>
      <c r="B3962" s="14" t="s">
        <v>74</v>
      </c>
      <c r="C3962" s="14" t="s">
        <v>64</v>
      </c>
      <c r="D3962" s="14">
        <v>2017</v>
      </c>
      <c r="E3962" s="14">
        <v>2017</v>
      </c>
      <c r="F3962" s="14" t="s">
        <v>245</v>
      </c>
      <c r="G3962" s="93">
        <v>794</v>
      </c>
      <c r="H3962" s="93">
        <v>8962</v>
      </c>
      <c r="I3962" s="93">
        <v>20</v>
      </c>
      <c r="J3962" s="93">
        <v>111</v>
      </c>
      <c r="K3962" s="93">
        <v>814</v>
      </c>
      <c r="L3962" s="93">
        <v>9073</v>
      </c>
      <c r="M3962" s="48">
        <v>9887</v>
      </c>
      <c r="N3962" s="48">
        <v>18924</v>
      </c>
      <c r="O3962" s="48">
        <v>2067</v>
      </c>
      <c r="P3962" s="48">
        <v>16477</v>
      </c>
      <c r="Q3962" s="48">
        <v>18544</v>
      </c>
      <c r="R3962" s="48">
        <v>81</v>
      </c>
      <c r="S3962" s="48">
        <v>299</v>
      </c>
      <c r="T3962" s="48">
        <v>380</v>
      </c>
      <c r="U3962" s="48">
        <v>2148</v>
      </c>
      <c r="V3962" s="48">
        <v>16776</v>
      </c>
      <c r="W3962" s="156">
        <v>2486666</v>
      </c>
      <c r="X3962" s="156">
        <v>43619</v>
      </c>
      <c r="Y3962" s="156">
        <v>2530285</v>
      </c>
      <c r="Z3962" s="28">
        <v>0.94871794871794868</v>
      </c>
      <c r="AA3962" s="28">
        <v>0.9375</v>
      </c>
      <c r="AB3962" s="111">
        <v>71</v>
      </c>
      <c r="AC3962" s="28">
        <v>0.29599999999999999</v>
      </c>
      <c r="AD3962" s="28">
        <v>6.3500000000000001E-2</v>
      </c>
      <c r="AE3962" s="139">
        <v>689</v>
      </c>
      <c r="AF3962" s="139">
        <v>53</v>
      </c>
      <c r="AG3962" s="93">
        <v>834</v>
      </c>
      <c r="AH3962" s="93">
        <v>1724</v>
      </c>
    </row>
    <row r="3963" spans="1:34">
      <c r="A3963" s="87" t="s">
        <v>171</v>
      </c>
      <c r="B3963" s="14" t="s">
        <v>75</v>
      </c>
      <c r="C3963" s="14" t="s">
        <v>64</v>
      </c>
      <c r="D3963" s="14">
        <v>2017</v>
      </c>
      <c r="E3963" s="14">
        <v>2017</v>
      </c>
      <c r="F3963" s="14" t="s">
        <v>245</v>
      </c>
      <c r="G3963" s="93">
        <v>800</v>
      </c>
      <c r="H3963" s="93">
        <v>5213</v>
      </c>
      <c r="I3963" s="93">
        <v>1</v>
      </c>
      <c r="J3963" s="93">
        <v>17</v>
      </c>
      <c r="K3963" s="93">
        <v>801</v>
      </c>
      <c r="L3963" s="93">
        <v>5230</v>
      </c>
      <c r="M3963" s="48">
        <v>6031</v>
      </c>
      <c r="N3963" s="48">
        <v>13075</v>
      </c>
      <c r="O3963" s="48">
        <v>2157</v>
      </c>
      <c r="P3963" s="48">
        <v>10868</v>
      </c>
      <c r="Q3963" s="48">
        <v>13025</v>
      </c>
      <c r="R3963" s="48">
        <v>6</v>
      </c>
      <c r="S3963" s="48">
        <v>44</v>
      </c>
      <c r="T3963" s="48">
        <v>50</v>
      </c>
      <c r="U3963" s="48">
        <v>2163</v>
      </c>
      <c r="V3963" s="48">
        <v>10912</v>
      </c>
      <c r="W3963" s="156">
        <v>1736822</v>
      </c>
      <c r="X3963" s="156">
        <v>5422</v>
      </c>
      <c r="Y3963" s="156">
        <v>1742244</v>
      </c>
      <c r="Z3963" s="28">
        <v>0.99691358024691357</v>
      </c>
      <c r="AA3963" s="28">
        <v>0.9543568464730291</v>
      </c>
      <c r="AB3963" s="111">
        <v>71</v>
      </c>
      <c r="AC3963" s="28">
        <v>0.29599999999999999</v>
      </c>
      <c r="AD3963" s="28">
        <v>6.3500000000000001E-2</v>
      </c>
      <c r="AE3963" s="139">
        <v>466</v>
      </c>
      <c r="AF3963" s="139">
        <v>79</v>
      </c>
      <c r="AG3963" s="93">
        <v>444</v>
      </c>
      <c r="AH3963" s="93">
        <v>930</v>
      </c>
    </row>
    <row r="3964" spans="1:34">
      <c r="A3964" s="51" t="s">
        <v>172</v>
      </c>
      <c r="B3964" s="14" t="s">
        <v>66</v>
      </c>
      <c r="C3964" s="14" t="s">
        <v>186</v>
      </c>
      <c r="D3964" s="14">
        <v>2017</v>
      </c>
      <c r="E3964" s="14">
        <v>2017</v>
      </c>
      <c r="F3964" s="14" t="s">
        <v>245</v>
      </c>
      <c r="G3964" s="93">
        <v>238703</v>
      </c>
      <c r="H3964" s="93">
        <v>1734938</v>
      </c>
      <c r="I3964" s="93">
        <v>2044</v>
      </c>
      <c r="J3964" s="93">
        <v>17334</v>
      </c>
      <c r="K3964" s="93">
        <v>240747</v>
      </c>
      <c r="L3964" s="93">
        <v>1752272</v>
      </c>
      <c r="M3964" s="48">
        <v>1993019</v>
      </c>
      <c r="N3964" s="48">
        <v>4102999</v>
      </c>
      <c r="O3964" s="48">
        <v>612547</v>
      </c>
      <c r="P3964" s="48">
        <v>3445389</v>
      </c>
      <c r="Q3964" s="48">
        <v>4057936</v>
      </c>
      <c r="R3964" s="48">
        <v>6780</v>
      </c>
      <c r="S3964" s="48">
        <v>38283</v>
      </c>
      <c r="T3964" s="48">
        <v>45063</v>
      </c>
      <c r="U3964" s="48">
        <v>619327</v>
      </c>
      <c r="V3964" s="48">
        <v>3483672</v>
      </c>
      <c r="W3964" s="156">
        <v>555182835</v>
      </c>
      <c r="X3964" s="156">
        <v>5231520</v>
      </c>
      <c r="Y3964" s="156">
        <v>560414355</v>
      </c>
      <c r="Z3964" s="28">
        <v>0.9841604048755046</v>
      </c>
      <c r="AA3964" s="28">
        <v>0.93026985001133822</v>
      </c>
      <c r="AB3964" s="111">
        <v>763</v>
      </c>
      <c r="AC3964" s="28">
        <v>0.39100000000000001</v>
      </c>
      <c r="AD3964" s="28">
        <v>6.1899999999999997E-2</v>
      </c>
      <c r="AE3964" s="139">
        <v>179129</v>
      </c>
      <c r="AF3964" s="139">
        <v>55303</v>
      </c>
      <c r="AG3964" s="93">
        <v>267556</v>
      </c>
      <c r="AH3964" s="93">
        <v>575667</v>
      </c>
    </row>
    <row r="3965" spans="1:34">
      <c r="A3965" s="51" t="s">
        <v>173</v>
      </c>
      <c r="B3965" s="14" t="s">
        <v>74</v>
      </c>
      <c r="C3965" s="14" t="s">
        <v>186</v>
      </c>
      <c r="D3965" s="14">
        <v>2017</v>
      </c>
      <c r="E3965" s="14">
        <v>2017</v>
      </c>
      <c r="F3965" s="14" t="s">
        <v>245</v>
      </c>
      <c r="G3965" s="93">
        <v>5086</v>
      </c>
      <c r="H3965" s="93">
        <v>50992</v>
      </c>
      <c r="I3965" s="93">
        <v>80</v>
      </c>
      <c r="J3965" s="93">
        <v>1224</v>
      </c>
      <c r="K3965" s="93">
        <v>5166</v>
      </c>
      <c r="L3965" s="93">
        <v>52216</v>
      </c>
      <c r="M3965" s="48">
        <v>57382</v>
      </c>
      <c r="N3965" s="48">
        <v>107694</v>
      </c>
      <c r="O3965" s="48">
        <v>11870</v>
      </c>
      <c r="P3965" s="48">
        <v>92769</v>
      </c>
      <c r="Q3965" s="48">
        <v>104639</v>
      </c>
      <c r="R3965" s="48">
        <v>285</v>
      </c>
      <c r="S3965" s="48">
        <v>2770</v>
      </c>
      <c r="T3965" s="48">
        <v>3055</v>
      </c>
      <c r="U3965" s="48">
        <v>12155</v>
      </c>
      <c r="V3965" s="48">
        <v>95539</v>
      </c>
      <c r="W3965" s="156">
        <v>14855580</v>
      </c>
      <c r="X3965" s="156">
        <v>345370</v>
      </c>
      <c r="Y3965" s="156">
        <v>15200950</v>
      </c>
      <c r="Z3965" s="28" t="s">
        <v>66</v>
      </c>
      <c r="AA3965" s="28" t="s">
        <v>66</v>
      </c>
      <c r="AB3965" s="111">
        <v>20</v>
      </c>
      <c r="AC3965" s="28">
        <v>0.45</v>
      </c>
      <c r="AD3965" s="28">
        <v>3.1E-2</v>
      </c>
      <c r="AE3965" s="139">
        <v>6024</v>
      </c>
      <c r="AF3965" s="139">
        <v>2313</v>
      </c>
      <c r="AG3965" s="93">
        <v>6645</v>
      </c>
      <c r="AH3965" s="93">
        <v>13038</v>
      </c>
    </row>
    <row r="3966" spans="1:34">
      <c r="A3966" s="51" t="s">
        <v>174</v>
      </c>
      <c r="B3966" s="14" t="s">
        <v>75</v>
      </c>
      <c r="C3966" s="14" t="s">
        <v>186</v>
      </c>
      <c r="D3966" s="14">
        <v>2017</v>
      </c>
      <c r="E3966" s="14">
        <v>2017</v>
      </c>
      <c r="F3966" s="14" t="s">
        <v>245</v>
      </c>
      <c r="G3966" s="93">
        <v>3</v>
      </c>
      <c r="H3966" s="93">
        <v>75</v>
      </c>
      <c r="I3966" s="93">
        <v>0</v>
      </c>
      <c r="J3966" s="93">
        <v>0</v>
      </c>
      <c r="K3966" s="93">
        <v>3</v>
      </c>
      <c r="L3966" s="93">
        <v>75</v>
      </c>
      <c r="M3966" s="48">
        <v>78</v>
      </c>
      <c r="N3966" s="48">
        <v>137</v>
      </c>
      <c r="O3966" s="48">
        <v>3</v>
      </c>
      <c r="P3966" s="48">
        <v>134</v>
      </c>
      <c r="Q3966" s="48">
        <v>137</v>
      </c>
      <c r="R3966" s="48">
        <v>0</v>
      </c>
      <c r="S3966" s="48">
        <v>0</v>
      </c>
      <c r="T3966" s="48">
        <v>0</v>
      </c>
      <c r="U3966" s="48">
        <v>3</v>
      </c>
      <c r="V3966" s="48">
        <v>134</v>
      </c>
      <c r="W3966" s="156">
        <v>17084</v>
      </c>
      <c r="X3966" s="156">
        <v>0</v>
      </c>
      <c r="Y3966" s="156">
        <v>17084</v>
      </c>
      <c r="Z3966" s="28">
        <v>1</v>
      </c>
      <c r="AA3966" s="28">
        <v>0.66666666666666663</v>
      </c>
      <c r="AB3966" s="111">
        <v>78</v>
      </c>
      <c r="AC3966" s="28">
        <v>0.29499999999999998</v>
      </c>
      <c r="AD3966" s="28">
        <v>8.4599999999999995E-2</v>
      </c>
      <c r="AE3966" s="139">
        <v>6</v>
      </c>
      <c r="AF3966" s="139">
        <v>0</v>
      </c>
      <c r="AG3966" s="93">
        <v>4</v>
      </c>
      <c r="AH3966" s="93">
        <v>4</v>
      </c>
    </row>
    <row r="3967" spans="1:34">
      <c r="A3967" s="51" t="s">
        <v>175</v>
      </c>
      <c r="B3967" s="14" t="s">
        <v>75</v>
      </c>
      <c r="C3967" s="14" t="s">
        <v>186</v>
      </c>
      <c r="D3967" s="14">
        <v>2017</v>
      </c>
      <c r="E3967" s="14">
        <v>2017</v>
      </c>
      <c r="F3967" s="14" t="s">
        <v>245</v>
      </c>
      <c r="G3967" s="93">
        <v>118</v>
      </c>
      <c r="H3967" s="93">
        <v>1548</v>
      </c>
      <c r="I3967" s="93">
        <v>0</v>
      </c>
      <c r="J3967" s="93">
        <v>0</v>
      </c>
      <c r="K3967" s="93">
        <v>118</v>
      </c>
      <c r="L3967" s="93">
        <v>1548</v>
      </c>
      <c r="M3967" s="48">
        <v>1666</v>
      </c>
      <c r="N3967" s="48">
        <v>3013</v>
      </c>
      <c r="O3967" s="48">
        <v>298</v>
      </c>
      <c r="P3967" s="48">
        <v>2714</v>
      </c>
      <c r="Q3967" s="48">
        <v>3012</v>
      </c>
      <c r="R3967" s="48">
        <v>0</v>
      </c>
      <c r="S3967" s="48">
        <v>1</v>
      </c>
      <c r="T3967" s="48">
        <v>1</v>
      </c>
      <c r="U3967" s="48">
        <v>298</v>
      </c>
      <c r="V3967" s="48">
        <v>2715</v>
      </c>
      <c r="W3967" s="156">
        <v>396478</v>
      </c>
      <c r="X3967" s="156">
        <v>308</v>
      </c>
      <c r="Y3967" s="156">
        <v>396786</v>
      </c>
      <c r="Z3967" s="28">
        <v>1</v>
      </c>
      <c r="AA3967" s="28">
        <v>0.98181818181818181</v>
      </c>
      <c r="AB3967" s="111">
        <v>78</v>
      </c>
      <c r="AC3967" s="28">
        <v>0.29499999999999998</v>
      </c>
      <c r="AD3967" s="28">
        <v>8.4599999999999995E-2</v>
      </c>
      <c r="AE3967" s="139">
        <v>128</v>
      </c>
      <c r="AF3967" s="139">
        <v>23</v>
      </c>
      <c r="AG3967" s="93">
        <v>43</v>
      </c>
      <c r="AH3967" s="93">
        <v>74</v>
      </c>
    </row>
    <row r="3968" spans="1:34">
      <c r="A3968" s="51" t="s">
        <v>176</v>
      </c>
      <c r="B3968" s="14" t="s">
        <v>75</v>
      </c>
      <c r="C3968" s="14" t="s">
        <v>186</v>
      </c>
      <c r="D3968" s="14">
        <v>2017</v>
      </c>
      <c r="E3968" s="14">
        <v>2017</v>
      </c>
      <c r="F3968" s="14" t="s">
        <v>245</v>
      </c>
      <c r="G3968" s="93">
        <v>1545</v>
      </c>
      <c r="H3968" s="93">
        <v>14961</v>
      </c>
      <c r="I3968" s="93">
        <v>2</v>
      </c>
      <c r="J3968" s="93">
        <v>36</v>
      </c>
      <c r="K3968" s="93">
        <v>1547</v>
      </c>
      <c r="L3968" s="93">
        <v>14997</v>
      </c>
      <c r="M3968" s="48">
        <v>16544</v>
      </c>
      <c r="N3968" s="48">
        <v>30858</v>
      </c>
      <c r="O3968" s="48">
        <v>3870</v>
      </c>
      <c r="P3968" s="48">
        <v>26911</v>
      </c>
      <c r="Q3968" s="48">
        <v>30781</v>
      </c>
      <c r="R3968" s="48">
        <v>8</v>
      </c>
      <c r="S3968" s="48">
        <v>69</v>
      </c>
      <c r="T3968" s="48">
        <v>77</v>
      </c>
      <c r="U3968" s="48">
        <v>3878</v>
      </c>
      <c r="V3968" s="48">
        <v>26980</v>
      </c>
      <c r="W3968" s="156">
        <v>4176162</v>
      </c>
      <c r="X3968" s="156">
        <v>10355</v>
      </c>
      <c r="Y3968" s="156">
        <v>4186517</v>
      </c>
      <c r="Z3968" s="28">
        <v>0.9255079006772009</v>
      </c>
      <c r="AA3968" s="28">
        <v>0.91233283803863297</v>
      </c>
      <c r="AB3968" s="111">
        <v>78</v>
      </c>
      <c r="AC3968" s="28">
        <v>0.29499999999999998</v>
      </c>
      <c r="AD3968" s="28">
        <v>8.4599999999999995E-2</v>
      </c>
      <c r="AE3968" s="139">
        <v>1955</v>
      </c>
      <c r="AF3968" s="139">
        <v>949</v>
      </c>
      <c r="AG3968" s="93">
        <v>758</v>
      </c>
      <c r="AH3968" s="93">
        <v>1299</v>
      </c>
    </row>
    <row r="3969" spans="1:34">
      <c r="A3969" s="51" t="s">
        <v>177</v>
      </c>
      <c r="B3969" s="14" t="s">
        <v>75</v>
      </c>
      <c r="C3969" s="14" t="s">
        <v>186</v>
      </c>
      <c r="D3969" s="14">
        <v>2017</v>
      </c>
      <c r="E3969" s="14">
        <v>2017</v>
      </c>
      <c r="F3969" s="14" t="s">
        <v>245</v>
      </c>
      <c r="G3969" s="93">
        <v>205</v>
      </c>
      <c r="H3969" s="93">
        <v>2594</v>
      </c>
      <c r="I3969" s="93">
        <v>0</v>
      </c>
      <c r="J3969" s="93">
        <v>5</v>
      </c>
      <c r="K3969" s="93">
        <v>205</v>
      </c>
      <c r="L3969" s="93">
        <v>2599</v>
      </c>
      <c r="M3969" s="48">
        <v>2804</v>
      </c>
      <c r="N3969" s="48">
        <v>5025</v>
      </c>
      <c r="O3969" s="48">
        <v>536</v>
      </c>
      <c r="P3969" s="48">
        <v>4480</v>
      </c>
      <c r="Q3969" s="48">
        <v>5016</v>
      </c>
      <c r="R3969" s="48">
        <v>0</v>
      </c>
      <c r="S3969" s="48">
        <v>9</v>
      </c>
      <c r="T3969" s="48">
        <v>9</v>
      </c>
      <c r="U3969" s="48">
        <v>536</v>
      </c>
      <c r="V3969" s="48">
        <v>4489</v>
      </c>
      <c r="W3969" s="156">
        <v>665330</v>
      </c>
      <c r="X3969" s="156">
        <v>1146</v>
      </c>
      <c r="Y3969" s="156">
        <v>666476</v>
      </c>
      <c r="Z3969" s="28">
        <v>0.99411764705882355</v>
      </c>
      <c r="AA3969" s="28">
        <v>0.89380530973451322</v>
      </c>
      <c r="AB3969" s="111">
        <v>78</v>
      </c>
      <c r="AC3969" s="28">
        <v>0.29499999999999998</v>
      </c>
      <c r="AD3969" s="28">
        <v>8.4599999999999995E-2</v>
      </c>
      <c r="AE3969" s="139">
        <v>254</v>
      </c>
      <c r="AF3969" s="139">
        <v>59</v>
      </c>
      <c r="AG3969" s="93">
        <v>59</v>
      </c>
      <c r="AH3969" s="93">
        <v>107</v>
      </c>
    </row>
    <row r="3970" spans="1:34">
      <c r="A3970" s="51" t="s">
        <v>178</v>
      </c>
      <c r="B3970" s="14" t="s">
        <v>75</v>
      </c>
      <c r="C3970" s="14" t="s">
        <v>186</v>
      </c>
      <c r="D3970" s="14">
        <v>2017</v>
      </c>
      <c r="E3970" s="14">
        <v>2017</v>
      </c>
      <c r="F3970" s="14" t="s">
        <v>245</v>
      </c>
      <c r="G3970" s="93">
        <v>76</v>
      </c>
      <c r="H3970" s="93">
        <v>612</v>
      </c>
      <c r="I3970" s="93">
        <v>1</v>
      </c>
      <c r="J3970" s="93">
        <v>3</v>
      </c>
      <c r="K3970" s="93">
        <v>77</v>
      </c>
      <c r="L3970" s="93">
        <v>615</v>
      </c>
      <c r="M3970" s="48">
        <v>692</v>
      </c>
      <c r="N3970" s="48">
        <v>1535</v>
      </c>
      <c r="O3970" s="48">
        <v>184</v>
      </c>
      <c r="P3970" s="48">
        <v>1343</v>
      </c>
      <c r="Q3970" s="48">
        <v>1527</v>
      </c>
      <c r="R3970" s="48">
        <v>2</v>
      </c>
      <c r="S3970" s="48">
        <v>6</v>
      </c>
      <c r="T3970" s="48">
        <v>8</v>
      </c>
      <c r="U3970" s="48">
        <v>186</v>
      </c>
      <c r="V3970" s="48">
        <v>1349</v>
      </c>
      <c r="W3970" s="156">
        <v>186792</v>
      </c>
      <c r="X3970" s="156">
        <v>589</v>
      </c>
      <c r="Y3970" s="156">
        <v>187381</v>
      </c>
      <c r="Z3970" s="28">
        <v>1</v>
      </c>
      <c r="AA3970" s="28">
        <v>1</v>
      </c>
      <c r="AB3970" s="111">
        <v>78</v>
      </c>
      <c r="AC3970" s="28">
        <v>0.29499999999999998</v>
      </c>
      <c r="AD3970" s="28">
        <v>8.4599999999999995E-2</v>
      </c>
      <c r="AE3970" s="139">
        <v>69</v>
      </c>
      <c r="AF3970" s="139">
        <v>5</v>
      </c>
      <c r="AG3970" s="93">
        <v>112</v>
      </c>
      <c r="AH3970" s="93">
        <v>252</v>
      </c>
    </row>
    <row r="3971" spans="1:34">
      <c r="A3971" s="51" t="s">
        <v>179</v>
      </c>
      <c r="B3971" s="14" t="s">
        <v>74</v>
      </c>
      <c r="C3971" s="14" t="s">
        <v>186</v>
      </c>
      <c r="D3971" s="14">
        <v>2017</v>
      </c>
      <c r="E3971" s="14">
        <v>2017</v>
      </c>
      <c r="F3971" s="14" t="s">
        <v>245</v>
      </c>
      <c r="G3971" s="93">
        <v>3599</v>
      </c>
      <c r="H3971" s="93">
        <v>27687</v>
      </c>
      <c r="I3971" s="93">
        <v>44</v>
      </c>
      <c r="J3971" s="93">
        <v>276</v>
      </c>
      <c r="K3971" s="93">
        <v>3643</v>
      </c>
      <c r="L3971" s="93">
        <v>27963</v>
      </c>
      <c r="M3971" s="48">
        <v>31606</v>
      </c>
      <c r="N3971" s="48">
        <v>62627</v>
      </c>
      <c r="O3971" s="48">
        <v>8518</v>
      </c>
      <c r="P3971" s="48">
        <v>53229</v>
      </c>
      <c r="Q3971" s="48">
        <v>61747</v>
      </c>
      <c r="R3971" s="48">
        <v>167</v>
      </c>
      <c r="S3971" s="48">
        <v>713</v>
      </c>
      <c r="T3971" s="48">
        <v>880</v>
      </c>
      <c r="U3971" s="48">
        <v>8685</v>
      </c>
      <c r="V3971" s="48">
        <v>53942</v>
      </c>
      <c r="W3971" s="156">
        <v>8742634</v>
      </c>
      <c r="X3971" s="156">
        <v>88318</v>
      </c>
      <c r="Y3971" s="156">
        <v>8830952</v>
      </c>
      <c r="Z3971" s="28">
        <v>0.97023809523809523</v>
      </c>
      <c r="AA3971" s="28">
        <v>0.9836601307189542</v>
      </c>
      <c r="AB3971" s="111">
        <v>12</v>
      </c>
      <c r="AC3971" s="28">
        <v>0.33300000000000002</v>
      </c>
      <c r="AD3971" s="28">
        <v>5.8500000000000003E-2</v>
      </c>
      <c r="AE3971" s="139">
        <v>2892</v>
      </c>
      <c r="AF3971" s="139">
        <v>1161</v>
      </c>
      <c r="AG3971" s="93">
        <v>4320</v>
      </c>
      <c r="AH3971" s="93">
        <v>8817</v>
      </c>
    </row>
    <row r="3972" spans="1:34">
      <c r="A3972" s="51" t="s">
        <v>180</v>
      </c>
      <c r="B3972" s="14" t="s">
        <v>75</v>
      </c>
      <c r="C3972" s="14" t="s">
        <v>186</v>
      </c>
      <c r="D3972" s="14">
        <v>2017</v>
      </c>
      <c r="E3972" s="14">
        <v>2017</v>
      </c>
      <c r="F3972" s="14" t="s">
        <v>245</v>
      </c>
      <c r="G3972" s="93">
        <v>356</v>
      </c>
      <c r="H3972" s="93">
        <v>2219</v>
      </c>
      <c r="I3972" s="93">
        <v>0</v>
      </c>
      <c r="J3972" s="93">
        <v>2</v>
      </c>
      <c r="K3972" s="93">
        <v>356</v>
      </c>
      <c r="L3972" s="93">
        <v>2221</v>
      </c>
      <c r="M3972" s="48">
        <v>2577</v>
      </c>
      <c r="N3972" s="48">
        <v>5280</v>
      </c>
      <c r="O3972" s="48">
        <v>1001</v>
      </c>
      <c r="P3972" s="48">
        <v>4273</v>
      </c>
      <c r="Q3972" s="48">
        <v>5274</v>
      </c>
      <c r="R3972" s="48">
        <v>0</v>
      </c>
      <c r="S3972" s="48">
        <v>6</v>
      </c>
      <c r="T3972" s="48">
        <v>6</v>
      </c>
      <c r="U3972" s="48">
        <v>1001</v>
      </c>
      <c r="V3972" s="48">
        <v>4279</v>
      </c>
      <c r="W3972" s="156">
        <v>692545</v>
      </c>
      <c r="X3972" s="156">
        <v>511</v>
      </c>
      <c r="Y3972" s="156">
        <v>693056</v>
      </c>
      <c r="Z3972" s="28">
        <v>1</v>
      </c>
      <c r="AA3972" s="28">
        <v>0.97701149425287359</v>
      </c>
      <c r="AB3972" s="111">
        <v>78</v>
      </c>
      <c r="AC3972" s="28">
        <v>0.29499999999999998</v>
      </c>
      <c r="AD3972" s="28">
        <v>8.4599999999999995E-2</v>
      </c>
      <c r="AE3972" s="139">
        <v>211</v>
      </c>
      <c r="AF3972" s="139">
        <v>8</v>
      </c>
      <c r="AG3972" s="93">
        <v>97</v>
      </c>
      <c r="AH3972" s="93">
        <v>178</v>
      </c>
    </row>
    <row r="3973" spans="1:34">
      <c r="A3973" s="51" t="s">
        <v>181</v>
      </c>
      <c r="B3973" s="14" t="s">
        <v>75</v>
      </c>
      <c r="C3973" s="14" t="s">
        <v>186</v>
      </c>
      <c r="D3973" s="14">
        <v>2017</v>
      </c>
      <c r="E3973" s="14">
        <v>2017</v>
      </c>
      <c r="F3973" s="14" t="s">
        <v>245</v>
      </c>
      <c r="G3973" s="93">
        <v>496</v>
      </c>
      <c r="H3973" s="93">
        <v>6278</v>
      </c>
      <c r="I3973" s="93">
        <v>1</v>
      </c>
      <c r="J3973" s="93">
        <v>14</v>
      </c>
      <c r="K3973" s="93">
        <v>497</v>
      </c>
      <c r="L3973" s="93">
        <v>6292</v>
      </c>
      <c r="M3973" s="48">
        <v>6789</v>
      </c>
      <c r="N3973" s="48">
        <v>11966</v>
      </c>
      <c r="O3973" s="48">
        <v>1172</v>
      </c>
      <c r="P3973" s="48">
        <v>10755</v>
      </c>
      <c r="Q3973" s="48">
        <v>11927</v>
      </c>
      <c r="R3973" s="48">
        <v>2</v>
      </c>
      <c r="S3973" s="48">
        <v>37</v>
      </c>
      <c r="T3973" s="48">
        <v>39</v>
      </c>
      <c r="U3973" s="48">
        <v>1174</v>
      </c>
      <c r="V3973" s="48">
        <v>10792</v>
      </c>
      <c r="W3973" s="156">
        <v>1573888</v>
      </c>
      <c r="X3973" s="156">
        <v>3010</v>
      </c>
      <c r="Y3973" s="156">
        <v>1576898</v>
      </c>
      <c r="Z3973" s="28">
        <v>0.99704142011834318</v>
      </c>
      <c r="AA3973" s="28">
        <v>0.98367346938775513</v>
      </c>
      <c r="AB3973" s="111">
        <v>78</v>
      </c>
      <c r="AC3973" s="28">
        <v>0.29499999999999998</v>
      </c>
      <c r="AD3973" s="28">
        <v>8.4599999999999995E-2</v>
      </c>
      <c r="AE3973" s="139">
        <v>596</v>
      </c>
      <c r="AF3973" s="139">
        <v>102</v>
      </c>
      <c r="AG3973" s="93">
        <v>338</v>
      </c>
      <c r="AH3973" s="93">
        <v>685</v>
      </c>
    </row>
    <row r="3974" spans="1:34">
      <c r="A3974" s="87" t="s">
        <v>123</v>
      </c>
      <c r="B3974" s="14" t="s">
        <v>74</v>
      </c>
      <c r="C3974" s="14" t="s">
        <v>186</v>
      </c>
      <c r="D3974" s="14">
        <v>2017</v>
      </c>
      <c r="E3974" s="14">
        <v>2017</v>
      </c>
      <c r="F3974" s="14" t="s">
        <v>245</v>
      </c>
      <c r="G3974" s="93">
        <v>12125</v>
      </c>
      <c r="H3974" s="93">
        <v>83573</v>
      </c>
      <c r="I3974" s="93">
        <v>68</v>
      </c>
      <c r="J3974" s="93">
        <v>482</v>
      </c>
      <c r="K3974" s="93">
        <v>12193</v>
      </c>
      <c r="L3974" s="93">
        <v>84055</v>
      </c>
      <c r="M3974" s="48">
        <v>96248</v>
      </c>
      <c r="N3974" s="48">
        <v>222126</v>
      </c>
      <c r="O3974" s="48">
        <v>33002</v>
      </c>
      <c r="P3974" s="48">
        <v>187697</v>
      </c>
      <c r="Q3974" s="48">
        <v>220699</v>
      </c>
      <c r="R3974" s="48">
        <v>236</v>
      </c>
      <c r="S3974" s="48">
        <v>1191</v>
      </c>
      <c r="T3974" s="48">
        <v>1427</v>
      </c>
      <c r="U3974" s="48">
        <v>33238</v>
      </c>
      <c r="V3974" s="48">
        <v>188888</v>
      </c>
      <c r="W3974" s="156">
        <v>29662115</v>
      </c>
      <c r="X3974" s="156">
        <v>157508</v>
      </c>
      <c r="Y3974" s="156">
        <v>29819623</v>
      </c>
      <c r="Z3974" s="28">
        <v>0.95606750602732382</v>
      </c>
      <c r="AA3974" s="28">
        <v>0.94394971189104238</v>
      </c>
      <c r="AB3974" s="111">
        <v>36</v>
      </c>
      <c r="AC3974" s="28">
        <v>0.41699999999999998</v>
      </c>
      <c r="AD3974" s="28">
        <v>3.9E-2</v>
      </c>
      <c r="AE3974" s="139">
        <v>5513</v>
      </c>
      <c r="AF3974" s="139">
        <v>1856</v>
      </c>
      <c r="AG3974" s="93">
        <v>12432</v>
      </c>
      <c r="AH3974" s="93">
        <v>28262</v>
      </c>
    </row>
    <row r="3975" spans="1:34">
      <c r="A3975" s="87" t="s">
        <v>124</v>
      </c>
      <c r="B3975" s="14" t="s">
        <v>75</v>
      </c>
      <c r="C3975" s="14" t="s">
        <v>186</v>
      </c>
      <c r="D3975" s="14">
        <v>2017</v>
      </c>
      <c r="E3975" s="14">
        <v>2017</v>
      </c>
      <c r="F3975" s="14" t="s">
        <v>245</v>
      </c>
      <c r="G3975" s="93">
        <v>187</v>
      </c>
      <c r="H3975" s="93">
        <v>1319</v>
      </c>
      <c r="I3975" s="93">
        <v>0</v>
      </c>
      <c r="J3975" s="93">
        <v>2</v>
      </c>
      <c r="K3975" s="93">
        <v>187</v>
      </c>
      <c r="L3975" s="93">
        <v>1321</v>
      </c>
      <c r="M3975" s="48">
        <v>1508</v>
      </c>
      <c r="N3975" s="48">
        <v>3456</v>
      </c>
      <c r="O3975" s="48">
        <v>478</v>
      </c>
      <c r="P3975" s="48">
        <v>2969</v>
      </c>
      <c r="Q3975" s="48">
        <v>3447</v>
      </c>
      <c r="R3975" s="48">
        <v>1</v>
      </c>
      <c r="S3975" s="48">
        <v>8</v>
      </c>
      <c r="T3975" s="48">
        <v>9</v>
      </c>
      <c r="U3975" s="48">
        <v>479</v>
      </c>
      <c r="V3975" s="48">
        <v>2977</v>
      </c>
      <c r="W3975" s="156">
        <v>414206</v>
      </c>
      <c r="X3975" s="156">
        <v>454</v>
      </c>
      <c r="Y3975" s="156">
        <v>414660</v>
      </c>
      <c r="Z3975" s="28">
        <v>0.97727272727272729</v>
      </c>
      <c r="AA3975" s="28">
        <v>1</v>
      </c>
      <c r="AB3975" s="111">
        <v>78</v>
      </c>
      <c r="AC3975" s="28">
        <v>0.29499999999999998</v>
      </c>
      <c r="AD3975" s="28">
        <v>8.4599999999999995E-2</v>
      </c>
      <c r="AE3975" s="139">
        <v>126</v>
      </c>
      <c r="AF3975" s="139">
        <v>22</v>
      </c>
      <c r="AG3975" s="93">
        <v>184</v>
      </c>
      <c r="AH3975" s="93">
        <v>390</v>
      </c>
    </row>
    <row r="3976" spans="1:34">
      <c r="A3976" s="87" t="s">
        <v>125</v>
      </c>
      <c r="B3976" s="14" t="s">
        <v>75</v>
      </c>
      <c r="C3976" s="14" t="s">
        <v>186</v>
      </c>
      <c r="D3976" s="14">
        <v>2017</v>
      </c>
      <c r="E3976" s="14">
        <v>2017</v>
      </c>
      <c r="F3976" s="14" t="s">
        <v>245</v>
      </c>
      <c r="G3976" s="93">
        <v>825</v>
      </c>
      <c r="H3976" s="93">
        <v>11146</v>
      </c>
      <c r="I3976" s="93">
        <v>1</v>
      </c>
      <c r="J3976" s="93">
        <v>20</v>
      </c>
      <c r="K3976" s="93">
        <v>826</v>
      </c>
      <c r="L3976" s="93">
        <v>11166</v>
      </c>
      <c r="M3976" s="48">
        <v>11992</v>
      </c>
      <c r="N3976" s="48">
        <v>20350</v>
      </c>
      <c r="O3976" s="48">
        <v>2050</v>
      </c>
      <c r="P3976" s="48">
        <v>18249</v>
      </c>
      <c r="Q3976" s="48">
        <v>20299</v>
      </c>
      <c r="R3976" s="48">
        <v>1</v>
      </c>
      <c r="S3976" s="48">
        <v>50</v>
      </c>
      <c r="T3976" s="48">
        <v>51</v>
      </c>
      <c r="U3976" s="48">
        <v>2051</v>
      </c>
      <c r="V3976" s="48">
        <v>18299</v>
      </c>
      <c r="W3976" s="156">
        <v>2808312</v>
      </c>
      <c r="X3976" s="156">
        <v>5165</v>
      </c>
      <c r="Y3976" s="156">
        <v>2813477</v>
      </c>
      <c r="Z3976" s="28">
        <v>0.99380804953560375</v>
      </c>
      <c r="AA3976" s="28">
        <v>0.97876857749469215</v>
      </c>
      <c r="AB3976" s="111">
        <v>78</v>
      </c>
      <c r="AC3976" s="28">
        <v>0.29499999999999998</v>
      </c>
      <c r="AD3976" s="28">
        <v>8.4599999999999995E-2</v>
      </c>
      <c r="AE3976" s="139">
        <v>1496</v>
      </c>
      <c r="AF3976" s="139">
        <v>377</v>
      </c>
      <c r="AG3976" s="93">
        <v>504</v>
      </c>
      <c r="AH3976" s="93">
        <v>973</v>
      </c>
    </row>
    <row r="3977" spans="1:34">
      <c r="A3977" s="87" t="s">
        <v>126</v>
      </c>
      <c r="B3977" s="14" t="s">
        <v>75</v>
      </c>
      <c r="C3977" s="14" t="s">
        <v>186</v>
      </c>
      <c r="D3977" s="14">
        <v>2017</v>
      </c>
      <c r="E3977" s="14">
        <v>2017</v>
      </c>
      <c r="F3977" s="14" t="s">
        <v>245</v>
      </c>
      <c r="G3977" s="93">
        <v>2200</v>
      </c>
      <c r="H3977" s="93">
        <v>15032</v>
      </c>
      <c r="I3977" s="93">
        <v>7</v>
      </c>
      <c r="J3977" s="93">
        <v>149</v>
      </c>
      <c r="K3977" s="93">
        <v>2207</v>
      </c>
      <c r="L3977" s="93">
        <v>15181</v>
      </c>
      <c r="M3977" s="48">
        <v>17388</v>
      </c>
      <c r="N3977" s="48">
        <v>42136</v>
      </c>
      <c r="O3977" s="48">
        <v>6277</v>
      </c>
      <c r="P3977" s="48">
        <v>35436</v>
      </c>
      <c r="Q3977" s="48">
        <v>41713</v>
      </c>
      <c r="R3977" s="48">
        <v>23</v>
      </c>
      <c r="S3977" s="48">
        <v>400</v>
      </c>
      <c r="T3977" s="48">
        <v>423</v>
      </c>
      <c r="U3977" s="48">
        <v>6300</v>
      </c>
      <c r="V3977" s="48">
        <v>35836</v>
      </c>
      <c r="W3977" s="156">
        <v>5263933</v>
      </c>
      <c r="X3977" s="156">
        <v>43934</v>
      </c>
      <c r="Y3977" s="156">
        <v>5307867</v>
      </c>
      <c r="Z3977" s="28">
        <v>0.97406639004149376</v>
      </c>
      <c r="AA3977" s="28">
        <v>0.92482517482517479</v>
      </c>
      <c r="AB3977" s="111">
        <v>78</v>
      </c>
      <c r="AC3977" s="28">
        <v>0.29499999999999998</v>
      </c>
      <c r="AD3977" s="28">
        <v>8.4599999999999995E-2</v>
      </c>
      <c r="AE3977" s="139">
        <v>1406</v>
      </c>
      <c r="AF3977" s="139">
        <v>197</v>
      </c>
      <c r="AG3977" s="93">
        <v>862</v>
      </c>
      <c r="AH3977" s="93">
        <v>1729</v>
      </c>
    </row>
    <row r="3978" spans="1:34">
      <c r="A3978" s="87" t="s">
        <v>127</v>
      </c>
      <c r="B3978" s="14" t="s">
        <v>75</v>
      </c>
      <c r="C3978" s="14" t="s">
        <v>186</v>
      </c>
      <c r="D3978" s="14">
        <v>2017</v>
      </c>
      <c r="E3978" s="14">
        <v>2017</v>
      </c>
      <c r="F3978" s="14" t="s">
        <v>245</v>
      </c>
      <c r="G3978" s="93">
        <v>83</v>
      </c>
      <c r="H3978" s="93">
        <v>931</v>
      </c>
      <c r="I3978" s="93">
        <v>0</v>
      </c>
      <c r="J3978" s="93">
        <v>3</v>
      </c>
      <c r="K3978" s="93">
        <v>83</v>
      </c>
      <c r="L3978" s="93">
        <v>934</v>
      </c>
      <c r="M3978" s="48">
        <v>1017</v>
      </c>
      <c r="N3978" s="48">
        <v>1965</v>
      </c>
      <c r="O3978" s="48">
        <v>232</v>
      </c>
      <c r="P3978" s="48">
        <v>1726</v>
      </c>
      <c r="Q3978" s="48">
        <v>1958</v>
      </c>
      <c r="R3978" s="48">
        <v>0</v>
      </c>
      <c r="S3978" s="48">
        <v>7</v>
      </c>
      <c r="T3978" s="48">
        <v>7</v>
      </c>
      <c r="U3978" s="48">
        <v>232</v>
      </c>
      <c r="V3978" s="48">
        <v>1733</v>
      </c>
      <c r="W3978" s="156">
        <v>247129</v>
      </c>
      <c r="X3978" s="156">
        <v>504</v>
      </c>
      <c r="Y3978" s="156">
        <v>247633</v>
      </c>
      <c r="Z3978" s="28">
        <v>1</v>
      </c>
      <c r="AA3978" s="28">
        <v>0.83870967741935487</v>
      </c>
      <c r="AB3978" s="111">
        <v>78</v>
      </c>
      <c r="AC3978" s="28">
        <v>0.29499999999999998</v>
      </c>
      <c r="AD3978" s="28">
        <v>8.4599999999999995E-2</v>
      </c>
      <c r="AE3978" s="139">
        <v>65</v>
      </c>
      <c r="AF3978" s="139">
        <v>6</v>
      </c>
      <c r="AG3978" s="93">
        <v>54</v>
      </c>
      <c r="AH3978" s="93">
        <v>119</v>
      </c>
    </row>
    <row r="3979" spans="1:34">
      <c r="A3979" s="87" t="s">
        <v>128</v>
      </c>
      <c r="B3979" s="14" t="s">
        <v>75</v>
      </c>
      <c r="C3979" s="14" t="s">
        <v>186</v>
      </c>
      <c r="D3979" s="14">
        <v>2017</v>
      </c>
      <c r="E3979" s="14">
        <v>2017</v>
      </c>
      <c r="F3979" s="14" t="s">
        <v>245</v>
      </c>
      <c r="G3979" s="93">
        <v>9360</v>
      </c>
      <c r="H3979" s="93">
        <v>59177</v>
      </c>
      <c r="I3979" s="93">
        <v>13</v>
      </c>
      <c r="J3979" s="93">
        <v>391</v>
      </c>
      <c r="K3979" s="93">
        <v>9373</v>
      </c>
      <c r="L3979" s="93">
        <v>59568</v>
      </c>
      <c r="M3979" s="48">
        <v>68941</v>
      </c>
      <c r="N3979" s="48">
        <v>159703</v>
      </c>
      <c r="O3979" s="48">
        <v>24983</v>
      </c>
      <c r="P3979" s="48">
        <v>133794</v>
      </c>
      <c r="Q3979" s="48">
        <v>158777</v>
      </c>
      <c r="R3979" s="48">
        <v>37</v>
      </c>
      <c r="S3979" s="48">
        <v>889</v>
      </c>
      <c r="T3979" s="48">
        <v>926</v>
      </c>
      <c r="U3979" s="48">
        <v>25020</v>
      </c>
      <c r="V3979" s="48">
        <v>134683</v>
      </c>
      <c r="W3979" s="156">
        <v>20932718</v>
      </c>
      <c r="X3979" s="156">
        <v>122340</v>
      </c>
      <c r="Y3979" s="156">
        <v>21055058</v>
      </c>
      <c r="Z3979" s="28">
        <v>0.99063962558502339</v>
      </c>
      <c r="AA3979" s="28">
        <v>0.92347548824232761</v>
      </c>
      <c r="AB3979" s="111">
        <v>18</v>
      </c>
      <c r="AC3979" s="28">
        <v>0.222</v>
      </c>
      <c r="AD3979" s="28">
        <v>1.6199999999999999E-2</v>
      </c>
      <c r="AE3979" s="139">
        <v>6466</v>
      </c>
      <c r="AF3979" s="139">
        <v>2043</v>
      </c>
      <c r="AG3979" s="93">
        <v>9463</v>
      </c>
      <c r="AH3979" s="93">
        <v>22009</v>
      </c>
    </row>
    <row r="3980" spans="1:34">
      <c r="A3980" s="87" t="s">
        <v>129</v>
      </c>
      <c r="B3980" s="14" t="s">
        <v>75</v>
      </c>
      <c r="C3980" s="14" t="s">
        <v>186</v>
      </c>
      <c r="D3980" s="14">
        <v>2017</v>
      </c>
      <c r="E3980" s="14">
        <v>2017</v>
      </c>
      <c r="F3980" s="14" t="s">
        <v>245</v>
      </c>
      <c r="G3980" s="93">
        <v>1417</v>
      </c>
      <c r="H3980" s="93">
        <v>9106</v>
      </c>
      <c r="I3980" s="93">
        <v>4</v>
      </c>
      <c r="J3980" s="93">
        <v>58</v>
      </c>
      <c r="K3980" s="93">
        <v>1421</v>
      </c>
      <c r="L3980" s="93">
        <v>9164</v>
      </c>
      <c r="M3980" s="48">
        <v>10585</v>
      </c>
      <c r="N3980" s="48">
        <v>23866</v>
      </c>
      <c r="O3980" s="48">
        <v>3843</v>
      </c>
      <c r="P3980" s="48">
        <v>19851</v>
      </c>
      <c r="Q3980" s="48">
        <v>23694</v>
      </c>
      <c r="R3980" s="48">
        <v>16</v>
      </c>
      <c r="S3980" s="48">
        <v>156</v>
      </c>
      <c r="T3980" s="48">
        <v>172</v>
      </c>
      <c r="U3980" s="48">
        <v>3859</v>
      </c>
      <c r="V3980" s="48">
        <v>20007</v>
      </c>
      <c r="W3980" s="156">
        <v>2981925</v>
      </c>
      <c r="X3980" s="156">
        <v>17682</v>
      </c>
      <c r="Y3980" s="156">
        <v>2999607</v>
      </c>
      <c r="Z3980" s="28">
        <v>0.99672131147540988</v>
      </c>
      <c r="AA3980" s="28">
        <v>0.91911764705882348</v>
      </c>
      <c r="AB3980" s="111">
        <v>78</v>
      </c>
      <c r="AC3980" s="28">
        <v>0.29499999999999998</v>
      </c>
      <c r="AD3980" s="28">
        <v>8.4599999999999995E-2</v>
      </c>
      <c r="AE3980" s="139">
        <v>926</v>
      </c>
      <c r="AF3980" s="139">
        <v>154</v>
      </c>
      <c r="AG3980" s="93">
        <v>1173</v>
      </c>
      <c r="AH3980" s="93">
        <v>2770</v>
      </c>
    </row>
    <row r="3981" spans="1:34">
      <c r="A3981" s="87" t="s">
        <v>130</v>
      </c>
      <c r="B3981" s="14" t="s">
        <v>75</v>
      </c>
      <c r="C3981" s="14" t="s">
        <v>186</v>
      </c>
      <c r="D3981" s="14">
        <v>2017</v>
      </c>
      <c r="E3981" s="14">
        <v>2017</v>
      </c>
      <c r="F3981" s="14" t="s">
        <v>245</v>
      </c>
      <c r="G3981" s="93">
        <v>552</v>
      </c>
      <c r="H3981" s="93">
        <v>5843</v>
      </c>
      <c r="I3981" s="93">
        <v>1</v>
      </c>
      <c r="J3981" s="93">
        <v>10</v>
      </c>
      <c r="K3981" s="93">
        <v>553</v>
      </c>
      <c r="L3981" s="93">
        <v>5853</v>
      </c>
      <c r="M3981" s="48">
        <v>6406</v>
      </c>
      <c r="N3981" s="48">
        <v>11846</v>
      </c>
      <c r="O3981" s="48">
        <v>1402</v>
      </c>
      <c r="P3981" s="48">
        <v>10408</v>
      </c>
      <c r="Q3981" s="48">
        <v>11810</v>
      </c>
      <c r="R3981" s="48">
        <v>5</v>
      </c>
      <c r="S3981" s="48">
        <v>31</v>
      </c>
      <c r="T3981" s="48">
        <v>36</v>
      </c>
      <c r="U3981" s="48">
        <v>1407</v>
      </c>
      <c r="V3981" s="48">
        <v>10439</v>
      </c>
      <c r="W3981" s="156">
        <v>1585722</v>
      </c>
      <c r="X3981" s="156">
        <v>3318</v>
      </c>
      <c r="Y3981" s="156">
        <v>1589040</v>
      </c>
      <c r="Z3981" s="28">
        <v>0.930379746835443</v>
      </c>
      <c r="AA3981" s="28">
        <v>0.87735849056603776</v>
      </c>
      <c r="AB3981" s="111">
        <v>78</v>
      </c>
      <c r="AC3981" s="28">
        <v>0.29499999999999998</v>
      </c>
      <c r="AD3981" s="28">
        <v>8.4599999999999995E-2</v>
      </c>
      <c r="AE3981" s="139">
        <v>493</v>
      </c>
      <c r="AF3981" s="139">
        <v>52</v>
      </c>
      <c r="AG3981" s="93">
        <v>348</v>
      </c>
      <c r="AH3981" s="93">
        <v>692</v>
      </c>
    </row>
    <row r="3982" spans="1:34">
      <c r="A3982" s="87" t="s">
        <v>131</v>
      </c>
      <c r="B3982" s="14" t="s">
        <v>75</v>
      </c>
      <c r="C3982" s="14" t="s">
        <v>186</v>
      </c>
      <c r="D3982" s="14">
        <v>2017</v>
      </c>
      <c r="E3982" s="14">
        <v>2017</v>
      </c>
      <c r="F3982" s="14" t="s">
        <v>245</v>
      </c>
      <c r="G3982" s="93">
        <v>229</v>
      </c>
      <c r="H3982" s="93">
        <v>1352</v>
      </c>
      <c r="I3982" s="93">
        <v>0</v>
      </c>
      <c r="J3982" s="93">
        <v>1</v>
      </c>
      <c r="K3982" s="93">
        <v>229</v>
      </c>
      <c r="L3982" s="93">
        <v>1353</v>
      </c>
      <c r="M3982" s="48">
        <v>1582</v>
      </c>
      <c r="N3982" s="48">
        <v>3172</v>
      </c>
      <c r="O3982" s="48">
        <v>628</v>
      </c>
      <c r="P3982" s="48">
        <v>2542</v>
      </c>
      <c r="Q3982" s="48">
        <v>3170</v>
      </c>
      <c r="R3982" s="48">
        <v>0</v>
      </c>
      <c r="S3982" s="48">
        <v>2</v>
      </c>
      <c r="T3982" s="48">
        <v>2</v>
      </c>
      <c r="U3982" s="48">
        <v>628</v>
      </c>
      <c r="V3982" s="48">
        <v>2544</v>
      </c>
      <c r="W3982" s="156">
        <v>434609</v>
      </c>
      <c r="X3982" s="156">
        <v>68</v>
      </c>
      <c r="Y3982" s="156">
        <v>434677</v>
      </c>
      <c r="Z3982" s="28">
        <v>0.96052631578947367</v>
      </c>
      <c r="AA3982" s="28">
        <v>0.8936170212765957</v>
      </c>
      <c r="AB3982" s="111">
        <v>78</v>
      </c>
      <c r="AC3982" s="28">
        <v>0.29499999999999998</v>
      </c>
      <c r="AD3982" s="28">
        <v>8.4599999999999995E-2</v>
      </c>
      <c r="AE3982" s="139">
        <v>102</v>
      </c>
      <c r="AF3982" s="139">
        <v>9</v>
      </c>
      <c r="AG3982" s="93">
        <v>83</v>
      </c>
      <c r="AH3982" s="93">
        <v>157</v>
      </c>
    </row>
    <row r="3983" spans="1:34">
      <c r="A3983" s="87" t="s">
        <v>132</v>
      </c>
      <c r="B3983" s="14" t="s">
        <v>76</v>
      </c>
      <c r="C3983" s="14" t="s">
        <v>186</v>
      </c>
      <c r="D3983" s="14">
        <v>2017</v>
      </c>
      <c r="E3983" s="14">
        <v>2017</v>
      </c>
      <c r="F3983" s="14" t="s">
        <v>245</v>
      </c>
      <c r="G3983" s="93">
        <v>80199</v>
      </c>
      <c r="H3983" s="93">
        <v>453191</v>
      </c>
      <c r="I3983" s="93">
        <v>1056</v>
      </c>
      <c r="J3983" s="93">
        <v>5212</v>
      </c>
      <c r="K3983" s="93">
        <v>81255</v>
      </c>
      <c r="L3983" s="93">
        <v>458403</v>
      </c>
      <c r="M3983" s="48">
        <v>539658</v>
      </c>
      <c r="N3983" s="48">
        <v>1080306</v>
      </c>
      <c r="O3983" s="48">
        <v>196767</v>
      </c>
      <c r="P3983" s="48">
        <v>869395</v>
      </c>
      <c r="Q3983" s="48">
        <v>1066162</v>
      </c>
      <c r="R3983" s="48">
        <v>3272</v>
      </c>
      <c r="S3983" s="48">
        <v>10872</v>
      </c>
      <c r="T3983" s="48">
        <v>14144</v>
      </c>
      <c r="U3983" s="48">
        <v>200039</v>
      </c>
      <c r="V3983" s="48">
        <v>880267</v>
      </c>
      <c r="W3983" s="156">
        <v>152442576</v>
      </c>
      <c r="X3983" s="156">
        <v>1754892</v>
      </c>
      <c r="Y3983" s="156">
        <v>154197468</v>
      </c>
      <c r="Z3983" s="28">
        <v>0.9858131880603791</v>
      </c>
      <c r="AA3983" s="28">
        <v>0.90716078798451261</v>
      </c>
      <c r="AB3983" s="111">
        <v>280</v>
      </c>
      <c r="AC3983" s="28">
        <v>0.47099999999999997</v>
      </c>
      <c r="AD3983" s="28">
        <v>0.10100000000000001</v>
      </c>
      <c r="AE3983" s="139">
        <v>54604</v>
      </c>
      <c r="AF3983" s="139">
        <v>16955</v>
      </c>
      <c r="AG3983" s="93">
        <v>88071</v>
      </c>
      <c r="AH3983" s="93">
        <v>184165</v>
      </c>
    </row>
    <row r="3984" spans="1:34">
      <c r="A3984" s="87" t="s">
        <v>133</v>
      </c>
      <c r="B3984" s="14" t="s">
        <v>75</v>
      </c>
      <c r="C3984" s="14" t="s">
        <v>186</v>
      </c>
      <c r="D3984" s="14">
        <v>2017</v>
      </c>
      <c r="E3984" s="14">
        <v>2017</v>
      </c>
      <c r="F3984" s="14" t="s">
        <v>245</v>
      </c>
      <c r="G3984" s="93">
        <v>1573</v>
      </c>
      <c r="H3984" s="93">
        <v>9712</v>
      </c>
      <c r="I3984" s="93">
        <v>4</v>
      </c>
      <c r="J3984" s="93">
        <v>23</v>
      </c>
      <c r="K3984" s="93">
        <v>1577</v>
      </c>
      <c r="L3984" s="93">
        <v>9735</v>
      </c>
      <c r="M3984" s="48">
        <v>11312</v>
      </c>
      <c r="N3984" s="48">
        <v>27445</v>
      </c>
      <c r="O3984" s="48">
        <v>4320</v>
      </c>
      <c r="P3984" s="48">
        <v>23033</v>
      </c>
      <c r="Q3984" s="48">
        <v>27353</v>
      </c>
      <c r="R3984" s="48">
        <v>13</v>
      </c>
      <c r="S3984" s="48">
        <v>79</v>
      </c>
      <c r="T3984" s="48">
        <v>92</v>
      </c>
      <c r="U3984" s="48">
        <v>4333</v>
      </c>
      <c r="V3984" s="48">
        <v>23112</v>
      </c>
      <c r="W3984" s="156">
        <v>3576320</v>
      </c>
      <c r="X3984" s="156">
        <v>8026</v>
      </c>
      <c r="Y3984" s="156">
        <v>3584346</v>
      </c>
      <c r="Z3984" s="28">
        <v>0.99285714285714288</v>
      </c>
      <c r="AA3984" s="28">
        <v>0.99186991869918695</v>
      </c>
      <c r="AB3984" s="111">
        <v>78</v>
      </c>
      <c r="AC3984" s="28">
        <v>0.29499999999999998</v>
      </c>
      <c r="AD3984" s="28">
        <v>8.4599999999999995E-2</v>
      </c>
      <c r="AE3984" s="139">
        <v>670</v>
      </c>
      <c r="AF3984" s="139">
        <v>103</v>
      </c>
      <c r="AG3984" s="93">
        <v>2502</v>
      </c>
      <c r="AH3984" s="93">
        <v>6090</v>
      </c>
    </row>
    <row r="3985" spans="1:34">
      <c r="A3985" s="87" t="s">
        <v>134</v>
      </c>
      <c r="B3985" s="14" t="s">
        <v>75</v>
      </c>
      <c r="C3985" s="14" t="s">
        <v>186</v>
      </c>
      <c r="D3985" s="14">
        <v>2017</v>
      </c>
      <c r="E3985" s="14">
        <v>2017</v>
      </c>
      <c r="F3985" s="14" t="s">
        <v>245</v>
      </c>
      <c r="G3985" s="93">
        <v>531</v>
      </c>
      <c r="H3985" s="93">
        <v>5273</v>
      </c>
      <c r="I3985" s="93">
        <v>15</v>
      </c>
      <c r="J3985" s="93">
        <v>153</v>
      </c>
      <c r="K3985" s="93">
        <v>546</v>
      </c>
      <c r="L3985" s="93">
        <v>5426</v>
      </c>
      <c r="M3985" s="48">
        <v>5972</v>
      </c>
      <c r="N3985" s="48">
        <v>9897</v>
      </c>
      <c r="O3985" s="48">
        <v>1224</v>
      </c>
      <c r="P3985" s="48">
        <v>8275</v>
      </c>
      <c r="Q3985" s="48">
        <v>9499</v>
      </c>
      <c r="R3985" s="48">
        <v>44</v>
      </c>
      <c r="S3985" s="48">
        <v>354</v>
      </c>
      <c r="T3985" s="48">
        <v>398</v>
      </c>
      <c r="U3985" s="48">
        <v>1268</v>
      </c>
      <c r="V3985" s="48">
        <v>8629</v>
      </c>
      <c r="W3985" s="156">
        <v>1343759</v>
      </c>
      <c r="X3985" s="156">
        <v>33550</v>
      </c>
      <c r="Y3985" s="156">
        <v>1377309</v>
      </c>
      <c r="Z3985" s="28">
        <v>0.98422712933753942</v>
      </c>
      <c r="AA3985" s="28">
        <v>0.93896713615023475</v>
      </c>
      <c r="AB3985" s="111">
        <v>78</v>
      </c>
      <c r="AC3985" s="28">
        <v>0.29499999999999998</v>
      </c>
      <c r="AD3985" s="28">
        <v>8.4599999999999995E-2</v>
      </c>
      <c r="AE3985" s="139">
        <v>531</v>
      </c>
      <c r="AF3985" s="139">
        <v>177</v>
      </c>
      <c r="AG3985" s="93">
        <v>1115</v>
      </c>
      <c r="AH3985" s="93">
        <v>2040</v>
      </c>
    </row>
    <row r="3986" spans="1:34">
      <c r="A3986" s="87" t="s">
        <v>135</v>
      </c>
      <c r="B3986" s="14" t="s">
        <v>75</v>
      </c>
      <c r="C3986" s="14" t="s">
        <v>186</v>
      </c>
      <c r="D3986" s="14">
        <v>2017</v>
      </c>
      <c r="E3986" s="14">
        <v>2017</v>
      </c>
      <c r="F3986" s="14" t="s">
        <v>245</v>
      </c>
      <c r="G3986" s="93">
        <v>81</v>
      </c>
      <c r="H3986" s="93">
        <v>941</v>
      </c>
      <c r="I3986" s="93">
        <v>1</v>
      </c>
      <c r="J3986" s="93">
        <v>1</v>
      </c>
      <c r="K3986" s="93">
        <v>82</v>
      </c>
      <c r="L3986" s="93">
        <v>942</v>
      </c>
      <c r="M3986" s="48">
        <v>1024</v>
      </c>
      <c r="N3986" s="48">
        <v>1856</v>
      </c>
      <c r="O3986" s="48">
        <v>212</v>
      </c>
      <c r="P3986" s="48">
        <v>1641</v>
      </c>
      <c r="Q3986" s="48">
        <v>1853</v>
      </c>
      <c r="R3986" s="48">
        <v>1</v>
      </c>
      <c r="S3986" s="48">
        <v>2</v>
      </c>
      <c r="T3986" s="48">
        <v>3</v>
      </c>
      <c r="U3986" s="48">
        <v>213</v>
      </c>
      <c r="V3986" s="48">
        <v>1643</v>
      </c>
      <c r="W3986" s="156">
        <v>315432</v>
      </c>
      <c r="X3986" s="156">
        <v>386</v>
      </c>
      <c r="Y3986" s="156">
        <v>315818</v>
      </c>
      <c r="Z3986" s="28">
        <v>0.89583333333333337</v>
      </c>
      <c r="AA3986" s="28">
        <v>0.66666666666666663</v>
      </c>
      <c r="AB3986" s="111">
        <v>78</v>
      </c>
      <c r="AC3986" s="28">
        <v>0.29499999999999998</v>
      </c>
      <c r="AD3986" s="28">
        <v>8.4599999999999995E-2</v>
      </c>
      <c r="AE3986" s="139">
        <v>96</v>
      </c>
      <c r="AF3986" s="139">
        <v>15</v>
      </c>
      <c r="AG3986" s="93">
        <v>17</v>
      </c>
      <c r="AH3986" s="93">
        <v>32</v>
      </c>
    </row>
    <row r="3987" spans="1:34">
      <c r="A3987" s="87" t="s">
        <v>136</v>
      </c>
      <c r="B3987" s="14" t="s">
        <v>75</v>
      </c>
      <c r="C3987" s="14" t="s">
        <v>186</v>
      </c>
      <c r="D3987" s="14">
        <v>2017</v>
      </c>
      <c r="E3987" s="14">
        <v>2017</v>
      </c>
      <c r="F3987" s="14" t="s">
        <v>245</v>
      </c>
      <c r="G3987" s="93">
        <v>508</v>
      </c>
      <c r="H3987" s="93">
        <v>5788</v>
      </c>
      <c r="I3987" s="93">
        <v>1</v>
      </c>
      <c r="J3987" s="93">
        <v>23</v>
      </c>
      <c r="K3987" s="93">
        <v>509</v>
      </c>
      <c r="L3987" s="93">
        <v>5811</v>
      </c>
      <c r="M3987" s="48">
        <v>6320</v>
      </c>
      <c r="N3987" s="48">
        <v>11736</v>
      </c>
      <c r="O3987" s="48">
        <v>1267</v>
      </c>
      <c r="P3987" s="48">
        <v>10413</v>
      </c>
      <c r="Q3987" s="48">
        <v>11680</v>
      </c>
      <c r="R3987" s="48">
        <v>3</v>
      </c>
      <c r="S3987" s="48">
        <v>53</v>
      </c>
      <c r="T3987" s="48">
        <v>56</v>
      </c>
      <c r="U3987" s="48">
        <v>1270</v>
      </c>
      <c r="V3987" s="48">
        <v>10466</v>
      </c>
      <c r="W3987" s="156">
        <v>1631818</v>
      </c>
      <c r="X3987" s="156">
        <v>6286</v>
      </c>
      <c r="Y3987" s="156">
        <v>1638104</v>
      </c>
      <c r="Z3987" s="28">
        <v>0.93603411513859269</v>
      </c>
      <c r="AA3987" s="28">
        <v>0.94551282051282048</v>
      </c>
      <c r="AB3987" s="111">
        <v>78</v>
      </c>
      <c r="AC3987" s="28">
        <v>0.29499999999999998</v>
      </c>
      <c r="AD3987" s="28">
        <v>8.4599999999999995E-2</v>
      </c>
      <c r="AE3987" s="139">
        <v>664</v>
      </c>
      <c r="AF3987" s="139">
        <v>77</v>
      </c>
      <c r="AG3987" s="93">
        <v>486</v>
      </c>
      <c r="AH3987" s="93">
        <v>1087</v>
      </c>
    </row>
    <row r="3988" spans="1:34">
      <c r="A3988" s="87" t="s">
        <v>137</v>
      </c>
      <c r="B3988" s="14" t="s">
        <v>75</v>
      </c>
      <c r="C3988" s="14" t="s">
        <v>186</v>
      </c>
      <c r="D3988" s="14">
        <v>2017</v>
      </c>
      <c r="E3988" s="14">
        <v>2017</v>
      </c>
      <c r="F3988" s="14" t="s">
        <v>245</v>
      </c>
      <c r="G3988" s="93">
        <v>3394</v>
      </c>
      <c r="H3988" s="93">
        <v>20001</v>
      </c>
      <c r="I3988" s="93">
        <v>6</v>
      </c>
      <c r="J3988" s="93">
        <v>38</v>
      </c>
      <c r="K3988" s="93">
        <v>3400</v>
      </c>
      <c r="L3988" s="93">
        <v>20039</v>
      </c>
      <c r="M3988" s="48">
        <v>23439</v>
      </c>
      <c r="N3988" s="48">
        <v>54193</v>
      </c>
      <c r="O3988" s="48">
        <v>9231</v>
      </c>
      <c r="P3988" s="48">
        <v>44832</v>
      </c>
      <c r="Q3988" s="48">
        <v>54063</v>
      </c>
      <c r="R3988" s="48">
        <v>20</v>
      </c>
      <c r="S3988" s="48">
        <v>110</v>
      </c>
      <c r="T3988" s="48">
        <v>130</v>
      </c>
      <c r="U3988" s="48">
        <v>9251</v>
      </c>
      <c r="V3988" s="48">
        <v>44942</v>
      </c>
      <c r="W3988" s="156">
        <v>7050003</v>
      </c>
      <c r="X3988" s="156">
        <v>10870</v>
      </c>
      <c r="Y3988" s="156">
        <v>7060873</v>
      </c>
      <c r="Z3988" s="28">
        <v>0.97633744855967075</v>
      </c>
      <c r="AA3988" s="28">
        <v>0.95594713656387664</v>
      </c>
      <c r="AB3988" s="111">
        <v>6</v>
      </c>
      <c r="AC3988" s="28">
        <v>0</v>
      </c>
      <c r="AD3988" s="28">
        <v>3.2300000000000002E-2</v>
      </c>
      <c r="AE3988" s="139">
        <v>1808</v>
      </c>
      <c r="AF3988" s="139">
        <v>390</v>
      </c>
      <c r="AG3988" s="93">
        <v>3317</v>
      </c>
      <c r="AH3988" s="93">
        <v>7814</v>
      </c>
    </row>
    <row r="3989" spans="1:34">
      <c r="A3989" s="87" t="s">
        <v>138</v>
      </c>
      <c r="B3989" s="14" t="s">
        <v>75</v>
      </c>
      <c r="C3989" s="14" t="s">
        <v>186</v>
      </c>
      <c r="D3989" s="14">
        <v>2017</v>
      </c>
      <c r="E3989" s="14">
        <v>2017</v>
      </c>
      <c r="F3989" s="14" t="s">
        <v>245</v>
      </c>
      <c r="G3989" s="93">
        <v>77</v>
      </c>
      <c r="H3989" s="93">
        <v>466</v>
      </c>
      <c r="I3989" s="93">
        <v>1</v>
      </c>
      <c r="J3989" s="93">
        <v>1</v>
      </c>
      <c r="K3989" s="93">
        <v>78</v>
      </c>
      <c r="L3989" s="93">
        <v>467</v>
      </c>
      <c r="M3989" s="48">
        <v>545</v>
      </c>
      <c r="N3989" s="48">
        <v>1172</v>
      </c>
      <c r="O3989" s="48">
        <v>197</v>
      </c>
      <c r="P3989" s="48">
        <v>972</v>
      </c>
      <c r="Q3989" s="48">
        <v>1169</v>
      </c>
      <c r="R3989" s="48">
        <v>1</v>
      </c>
      <c r="S3989" s="48">
        <v>2</v>
      </c>
      <c r="T3989" s="48">
        <v>3</v>
      </c>
      <c r="U3989" s="48">
        <v>198</v>
      </c>
      <c r="V3989" s="48">
        <v>974</v>
      </c>
      <c r="W3989" s="156">
        <v>155675</v>
      </c>
      <c r="X3989" s="156">
        <v>493</v>
      </c>
      <c r="Y3989" s="156">
        <v>156168</v>
      </c>
      <c r="Z3989" s="28">
        <v>0.91891891891891886</v>
      </c>
      <c r="AA3989" s="28">
        <v>0.96</v>
      </c>
      <c r="AB3989" s="111">
        <v>78</v>
      </c>
      <c r="AC3989" s="28">
        <v>0.29499999999999998</v>
      </c>
      <c r="AD3989" s="28">
        <v>8.4599999999999995E-2</v>
      </c>
      <c r="AE3989" s="139">
        <v>43</v>
      </c>
      <c r="AF3989" s="139">
        <v>8</v>
      </c>
      <c r="AG3989" s="93">
        <v>31</v>
      </c>
      <c r="AH3989" s="93">
        <v>61</v>
      </c>
    </row>
    <row r="3990" spans="1:34">
      <c r="A3990" s="87" t="s">
        <v>139</v>
      </c>
      <c r="B3990" s="14" t="s">
        <v>75</v>
      </c>
      <c r="C3990" s="14" t="s">
        <v>186</v>
      </c>
      <c r="D3990" s="14">
        <v>2017</v>
      </c>
      <c r="E3990" s="14">
        <v>2017</v>
      </c>
      <c r="F3990" s="14" t="s">
        <v>245</v>
      </c>
      <c r="G3990" s="93">
        <v>10</v>
      </c>
      <c r="H3990" s="93">
        <v>381</v>
      </c>
      <c r="I3990" s="93">
        <v>0</v>
      </c>
      <c r="J3990" s="93">
        <v>1</v>
      </c>
      <c r="K3990" s="93">
        <v>10</v>
      </c>
      <c r="L3990" s="93">
        <v>382</v>
      </c>
      <c r="M3990" s="48">
        <v>392</v>
      </c>
      <c r="N3990" s="48">
        <v>675</v>
      </c>
      <c r="O3990" s="48">
        <v>35</v>
      </c>
      <c r="P3990" s="48">
        <v>637</v>
      </c>
      <c r="Q3990" s="48">
        <v>672</v>
      </c>
      <c r="R3990" s="48">
        <v>0</v>
      </c>
      <c r="S3990" s="48">
        <v>3</v>
      </c>
      <c r="T3990" s="48">
        <v>3</v>
      </c>
      <c r="U3990" s="48">
        <v>35</v>
      </c>
      <c r="V3990" s="48">
        <v>640</v>
      </c>
      <c r="W3990" s="156">
        <v>95579</v>
      </c>
      <c r="X3990" s="156">
        <v>317</v>
      </c>
      <c r="Y3990" s="156">
        <v>95896</v>
      </c>
      <c r="Z3990" s="28">
        <v>1</v>
      </c>
      <c r="AA3990" s="28">
        <v>1</v>
      </c>
      <c r="AB3990" s="111">
        <v>78</v>
      </c>
      <c r="AC3990" s="28">
        <v>0.29499999999999998</v>
      </c>
      <c r="AD3990" s="28">
        <v>8.4599999999999995E-2</v>
      </c>
      <c r="AE3990" s="139">
        <v>34</v>
      </c>
      <c r="AF3990" s="139">
        <v>10</v>
      </c>
      <c r="AG3990" s="93">
        <v>49</v>
      </c>
      <c r="AH3990" s="93">
        <v>103</v>
      </c>
    </row>
    <row r="3991" spans="1:34">
      <c r="A3991" s="87" t="s">
        <v>140</v>
      </c>
      <c r="B3991" s="14" t="s">
        <v>75</v>
      </c>
      <c r="C3991" s="14" t="s">
        <v>186</v>
      </c>
      <c r="D3991" s="14">
        <v>2017</v>
      </c>
      <c r="E3991" s="14">
        <v>2017</v>
      </c>
      <c r="F3991" s="14" t="s">
        <v>245</v>
      </c>
      <c r="G3991" s="93">
        <v>1995</v>
      </c>
      <c r="H3991" s="93">
        <v>17745</v>
      </c>
      <c r="I3991" s="93">
        <v>6</v>
      </c>
      <c r="J3991" s="93">
        <v>76</v>
      </c>
      <c r="K3991" s="93">
        <v>2001</v>
      </c>
      <c r="L3991" s="93">
        <v>17821</v>
      </c>
      <c r="M3991" s="48">
        <v>19822</v>
      </c>
      <c r="N3991" s="48">
        <v>43219</v>
      </c>
      <c r="O3991" s="48">
        <v>5141</v>
      </c>
      <c r="P3991" s="48">
        <v>37834</v>
      </c>
      <c r="Q3991" s="48">
        <v>42975</v>
      </c>
      <c r="R3991" s="48">
        <v>21</v>
      </c>
      <c r="S3991" s="48">
        <v>223</v>
      </c>
      <c r="T3991" s="48">
        <v>244</v>
      </c>
      <c r="U3991" s="48">
        <v>5162</v>
      </c>
      <c r="V3991" s="48">
        <v>38057</v>
      </c>
      <c r="W3991" s="156">
        <v>5486364</v>
      </c>
      <c r="X3991" s="156">
        <v>20838</v>
      </c>
      <c r="Y3991" s="156">
        <v>5507202</v>
      </c>
      <c r="Z3991" s="28">
        <v>0.99701789264413521</v>
      </c>
      <c r="AA3991" s="28">
        <v>0.94763513513513509</v>
      </c>
      <c r="AB3991" s="111">
        <v>7</v>
      </c>
      <c r="AC3991" s="28">
        <v>0.28599999999999998</v>
      </c>
      <c r="AD3991" s="28">
        <v>2.98E-2</v>
      </c>
      <c r="AE3991" s="139">
        <v>1841</v>
      </c>
      <c r="AF3991" s="139">
        <v>528</v>
      </c>
      <c r="AG3991" s="93">
        <v>5556</v>
      </c>
      <c r="AH3991" s="93">
        <v>12871</v>
      </c>
    </row>
    <row r="3992" spans="1:34">
      <c r="A3992" s="87" t="s">
        <v>141</v>
      </c>
      <c r="B3992" s="14" t="s">
        <v>75</v>
      </c>
      <c r="C3992" s="14" t="s">
        <v>186</v>
      </c>
      <c r="D3992" s="14">
        <v>2017</v>
      </c>
      <c r="E3992" s="14">
        <v>2017</v>
      </c>
      <c r="F3992" s="14" t="s">
        <v>245</v>
      </c>
      <c r="G3992" s="93">
        <v>250</v>
      </c>
      <c r="H3992" s="93">
        <v>2856</v>
      </c>
      <c r="I3992" s="93">
        <v>1</v>
      </c>
      <c r="J3992" s="93">
        <v>20</v>
      </c>
      <c r="K3992" s="93">
        <v>251</v>
      </c>
      <c r="L3992" s="93">
        <v>2876</v>
      </c>
      <c r="M3992" s="48">
        <v>3127</v>
      </c>
      <c r="N3992" s="48">
        <v>6224</v>
      </c>
      <c r="O3992" s="48">
        <v>599</v>
      </c>
      <c r="P3992" s="48">
        <v>5561</v>
      </c>
      <c r="Q3992" s="48">
        <v>6160</v>
      </c>
      <c r="R3992" s="48">
        <v>3</v>
      </c>
      <c r="S3992" s="48">
        <v>61</v>
      </c>
      <c r="T3992" s="48">
        <v>64</v>
      </c>
      <c r="U3992" s="48">
        <v>602</v>
      </c>
      <c r="V3992" s="48">
        <v>5622</v>
      </c>
      <c r="W3992" s="156">
        <v>771411</v>
      </c>
      <c r="X3992" s="156">
        <v>4289</v>
      </c>
      <c r="Y3992" s="156">
        <v>775700</v>
      </c>
      <c r="Z3992" s="28">
        <v>0.93233082706766912</v>
      </c>
      <c r="AA3992" s="28">
        <v>0.9101123595505618</v>
      </c>
      <c r="AB3992" s="111">
        <v>78</v>
      </c>
      <c r="AC3992" s="28">
        <v>0.29499999999999998</v>
      </c>
      <c r="AD3992" s="28">
        <v>8.4599999999999995E-2</v>
      </c>
      <c r="AE3992" s="139">
        <v>308</v>
      </c>
      <c r="AF3992" s="139">
        <v>82</v>
      </c>
      <c r="AG3992" s="93">
        <v>604</v>
      </c>
      <c r="AH3992" s="93">
        <v>1297</v>
      </c>
    </row>
    <row r="3993" spans="1:34">
      <c r="A3993" s="87" t="s">
        <v>142</v>
      </c>
      <c r="B3993" s="14" t="s">
        <v>75</v>
      </c>
      <c r="C3993" s="14" t="s">
        <v>186</v>
      </c>
      <c r="D3993" s="14">
        <v>2017</v>
      </c>
      <c r="E3993" s="14">
        <v>2017</v>
      </c>
      <c r="F3993" s="14" t="s">
        <v>245</v>
      </c>
      <c r="G3993" s="93">
        <v>242</v>
      </c>
      <c r="H3993" s="93">
        <v>3855</v>
      </c>
      <c r="I3993" s="93">
        <v>0</v>
      </c>
      <c r="J3993" s="93">
        <v>4</v>
      </c>
      <c r="K3993" s="93">
        <v>242</v>
      </c>
      <c r="L3993" s="93">
        <v>3859</v>
      </c>
      <c r="M3993" s="48">
        <v>4101</v>
      </c>
      <c r="N3993" s="48">
        <v>7086</v>
      </c>
      <c r="O3993" s="48">
        <v>620</v>
      </c>
      <c r="P3993" s="48">
        <v>6453</v>
      </c>
      <c r="Q3993" s="48">
        <v>7073</v>
      </c>
      <c r="R3993" s="48">
        <v>1</v>
      </c>
      <c r="S3993" s="48">
        <v>12</v>
      </c>
      <c r="T3993" s="48">
        <v>13</v>
      </c>
      <c r="U3993" s="48">
        <v>621</v>
      </c>
      <c r="V3993" s="48">
        <v>6465</v>
      </c>
      <c r="W3993" s="156">
        <v>967242</v>
      </c>
      <c r="X3993" s="156">
        <v>801</v>
      </c>
      <c r="Y3993" s="156">
        <v>968043</v>
      </c>
      <c r="Z3993" s="28">
        <v>0.89639639639639634</v>
      </c>
      <c r="AA3993" s="28">
        <v>0.85620915032679734</v>
      </c>
      <c r="AB3993" s="111">
        <v>78</v>
      </c>
      <c r="AC3993" s="28">
        <v>0.29499999999999998</v>
      </c>
      <c r="AD3993" s="28">
        <v>8.4599999999999995E-2</v>
      </c>
      <c r="AE3993" s="139">
        <v>363</v>
      </c>
      <c r="AF3993" s="139">
        <v>101</v>
      </c>
      <c r="AG3993" s="93">
        <v>118</v>
      </c>
      <c r="AH3993" s="93">
        <v>212</v>
      </c>
    </row>
    <row r="3994" spans="1:34">
      <c r="A3994" s="87" t="s">
        <v>143</v>
      </c>
      <c r="B3994" s="14" t="s">
        <v>74</v>
      </c>
      <c r="C3994" s="14" t="s">
        <v>186</v>
      </c>
      <c r="D3994" s="14">
        <v>2017</v>
      </c>
      <c r="E3994" s="14">
        <v>2017</v>
      </c>
      <c r="F3994" s="14" t="s">
        <v>245</v>
      </c>
      <c r="G3994" s="93">
        <v>9396</v>
      </c>
      <c r="H3994" s="93">
        <v>104288</v>
      </c>
      <c r="I3994" s="93">
        <v>76</v>
      </c>
      <c r="J3994" s="93">
        <v>1867</v>
      </c>
      <c r="K3994" s="93">
        <v>9472</v>
      </c>
      <c r="L3994" s="93">
        <v>106155</v>
      </c>
      <c r="M3994" s="48">
        <v>115627</v>
      </c>
      <c r="N3994" s="48">
        <v>233036</v>
      </c>
      <c r="O3994" s="48">
        <v>24234</v>
      </c>
      <c r="P3994" s="48">
        <v>204455</v>
      </c>
      <c r="Q3994" s="48">
        <v>228689</v>
      </c>
      <c r="R3994" s="48">
        <v>266</v>
      </c>
      <c r="S3994" s="48">
        <v>4081</v>
      </c>
      <c r="T3994" s="48">
        <v>4347</v>
      </c>
      <c r="U3994" s="48">
        <v>24500</v>
      </c>
      <c r="V3994" s="48">
        <v>208536</v>
      </c>
      <c r="W3994" s="156">
        <v>30802399</v>
      </c>
      <c r="X3994" s="156">
        <v>494491</v>
      </c>
      <c r="Y3994" s="156">
        <v>31296890</v>
      </c>
      <c r="Z3994" s="28">
        <v>0.99591305963217536</v>
      </c>
      <c r="AA3994" s="28">
        <v>0.99412751677852351</v>
      </c>
      <c r="AB3994" s="111">
        <v>42</v>
      </c>
      <c r="AC3994" s="28">
        <v>0.35699999999999998</v>
      </c>
      <c r="AD3994" s="28">
        <v>6.3700000000000007E-2</v>
      </c>
      <c r="AE3994" s="139">
        <v>7995</v>
      </c>
      <c r="AF3994" s="139">
        <v>1961</v>
      </c>
      <c r="AG3994" s="93">
        <v>23512</v>
      </c>
      <c r="AH3994" s="93">
        <v>51927</v>
      </c>
    </row>
    <row r="3995" spans="1:34">
      <c r="A3995" s="87" t="s">
        <v>144</v>
      </c>
      <c r="B3995" s="14" t="s">
        <v>74</v>
      </c>
      <c r="C3995" s="14" t="s">
        <v>186</v>
      </c>
      <c r="D3995" s="14">
        <v>2017</v>
      </c>
      <c r="E3995" s="14">
        <v>2017</v>
      </c>
      <c r="F3995" s="14" t="s">
        <v>245</v>
      </c>
      <c r="G3995" s="93">
        <v>633</v>
      </c>
      <c r="H3995" s="93">
        <v>7999</v>
      </c>
      <c r="I3995" s="93">
        <v>6</v>
      </c>
      <c r="J3995" s="93">
        <v>48</v>
      </c>
      <c r="K3995" s="93">
        <v>639</v>
      </c>
      <c r="L3995" s="93">
        <v>8047</v>
      </c>
      <c r="M3995" s="48">
        <v>8686</v>
      </c>
      <c r="N3995" s="48">
        <v>16186</v>
      </c>
      <c r="O3995" s="48">
        <v>1640</v>
      </c>
      <c r="P3995" s="48">
        <v>14426</v>
      </c>
      <c r="Q3995" s="48">
        <v>16066</v>
      </c>
      <c r="R3995" s="48">
        <v>22</v>
      </c>
      <c r="S3995" s="48">
        <v>98</v>
      </c>
      <c r="T3995" s="48">
        <v>120</v>
      </c>
      <c r="U3995" s="48">
        <v>1662</v>
      </c>
      <c r="V3995" s="48">
        <v>14524</v>
      </c>
      <c r="W3995" s="156">
        <v>2049019</v>
      </c>
      <c r="X3995" s="156">
        <v>15461</v>
      </c>
      <c r="Y3995" s="156">
        <v>2064480</v>
      </c>
      <c r="Z3995" s="28">
        <v>1</v>
      </c>
      <c r="AA3995" s="28">
        <v>0.8839285714285714</v>
      </c>
      <c r="AB3995" s="111">
        <v>78</v>
      </c>
      <c r="AC3995" s="28">
        <v>0.29499999999999998</v>
      </c>
      <c r="AD3995" s="28">
        <v>8.4599999999999995E-2</v>
      </c>
      <c r="AE3995" s="139">
        <v>779</v>
      </c>
      <c r="AF3995" s="139">
        <v>425</v>
      </c>
      <c r="AG3995" s="93">
        <v>554</v>
      </c>
      <c r="AH3995" s="93">
        <v>1176</v>
      </c>
    </row>
    <row r="3996" spans="1:34">
      <c r="A3996" s="87" t="s">
        <v>145</v>
      </c>
      <c r="B3996" s="14" t="s">
        <v>75</v>
      </c>
      <c r="C3996" s="14" t="s">
        <v>186</v>
      </c>
      <c r="D3996" s="14">
        <v>2017</v>
      </c>
      <c r="E3996" s="14">
        <v>2017</v>
      </c>
      <c r="F3996" s="14" t="s">
        <v>245</v>
      </c>
      <c r="G3996" s="93">
        <v>62</v>
      </c>
      <c r="H3996" s="93">
        <v>1020</v>
      </c>
      <c r="I3996" s="93">
        <v>0</v>
      </c>
      <c r="J3996" s="93">
        <v>0</v>
      </c>
      <c r="K3996" s="93">
        <v>62</v>
      </c>
      <c r="L3996" s="93">
        <v>1020</v>
      </c>
      <c r="M3996" s="48">
        <v>1082</v>
      </c>
      <c r="N3996" s="48">
        <v>1960</v>
      </c>
      <c r="O3996" s="48">
        <v>149</v>
      </c>
      <c r="P3996" s="48">
        <v>1810</v>
      </c>
      <c r="Q3996" s="48">
        <v>1959</v>
      </c>
      <c r="R3996" s="48">
        <v>0</v>
      </c>
      <c r="S3996" s="48">
        <v>1</v>
      </c>
      <c r="T3996" s="48">
        <v>1</v>
      </c>
      <c r="U3996" s="48">
        <v>149</v>
      </c>
      <c r="V3996" s="48">
        <v>1811</v>
      </c>
      <c r="W3996" s="156">
        <v>264911</v>
      </c>
      <c r="X3996" s="156">
        <v>0</v>
      </c>
      <c r="Y3996" s="156">
        <v>264911</v>
      </c>
      <c r="Z3996" s="28">
        <v>0.98809523809523814</v>
      </c>
      <c r="AA3996" s="28">
        <v>0.93939393939393945</v>
      </c>
      <c r="AB3996" s="111">
        <v>78</v>
      </c>
      <c r="AC3996" s="28">
        <v>0.29499999999999998</v>
      </c>
      <c r="AD3996" s="28">
        <v>8.4599999999999995E-2</v>
      </c>
      <c r="AE3996" s="139">
        <v>142</v>
      </c>
      <c r="AF3996" s="139">
        <v>21</v>
      </c>
      <c r="AG3996" s="93">
        <v>45</v>
      </c>
      <c r="AH3996" s="93">
        <v>74</v>
      </c>
    </row>
    <row r="3997" spans="1:34">
      <c r="A3997" s="87" t="s">
        <v>146</v>
      </c>
      <c r="B3997" s="14" t="s">
        <v>75</v>
      </c>
      <c r="C3997" s="14" t="s">
        <v>186</v>
      </c>
      <c r="D3997" s="14">
        <v>2017</v>
      </c>
      <c r="E3997" s="14">
        <v>2017</v>
      </c>
      <c r="F3997" s="14" t="s">
        <v>245</v>
      </c>
      <c r="G3997" s="93">
        <v>14276</v>
      </c>
      <c r="H3997" s="93">
        <v>108459</v>
      </c>
      <c r="I3997" s="93">
        <v>35</v>
      </c>
      <c r="J3997" s="93">
        <v>380</v>
      </c>
      <c r="K3997" s="93">
        <v>14311</v>
      </c>
      <c r="L3997" s="93">
        <v>108839</v>
      </c>
      <c r="M3997" s="48">
        <v>123150</v>
      </c>
      <c r="N3997" s="48">
        <v>271909</v>
      </c>
      <c r="O3997" s="48">
        <v>38956</v>
      </c>
      <c r="P3997" s="48">
        <v>231790</v>
      </c>
      <c r="Q3997" s="48">
        <v>270746</v>
      </c>
      <c r="R3997" s="48">
        <v>131</v>
      </c>
      <c r="S3997" s="48">
        <v>1032</v>
      </c>
      <c r="T3997" s="48">
        <v>1163</v>
      </c>
      <c r="U3997" s="48">
        <v>39087</v>
      </c>
      <c r="V3997" s="48">
        <v>232822</v>
      </c>
      <c r="W3997" s="156">
        <v>35762579</v>
      </c>
      <c r="X3997" s="156">
        <v>118816</v>
      </c>
      <c r="Y3997" s="156">
        <v>35881395</v>
      </c>
      <c r="Z3997" s="28">
        <v>0.99561961283029532</v>
      </c>
      <c r="AA3997" s="28">
        <v>0.93817878028404345</v>
      </c>
      <c r="AB3997" s="111">
        <v>35</v>
      </c>
      <c r="AC3997" s="28">
        <v>0.314</v>
      </c>
      <c r="AD3997" s="28">
        <v>4.7800000000000002E-2</v>
      </c>
      <c r="AE3997" s="139">
        <v>12191</v>
      </c>
      <c r="AF3997" s="139">
        <v>3601</v>
      </c>
      <c r="AG3997" s="93">
        <v>13199</v>
      </c>
      <c r="AH3997" s="93">
        <v>30239</v>
      </c>
    </row>
    <row r="3998" spans="1:34">
      <c r="A3998" s="87" t="s">
        <v>147</v>
      </c>
      <c r="B3998" s="14" t="s">
        <v>74</v>
      </c>
      <c r="C3998" s="14" t="s">
        <v>186</v>
      </c>
      <c r="D3998" s="14">
        <v>2017</v>
      </c>
      <c r="E3998" s="14">
        <v>2017</v>
      </c>
      <c r="F3998" s="14" t="s">
        <v>245</v>
      </c>
      <c r="G3998" s="93">
        <v>13783</v>
      </c>
      <c r="H3998" s="93">
        <v>83690</v>
      </c>
      <c r="I3998" s="93">
        <v>229</v>
      </c>
      <c r="J3998" s="93">
        <v>964</v>
      </c>
      <c r="K3998" s="93">
        <v>14012</v>
      </c>
      <c r="L3998" s="93">
        <v>84654</v>
      </c>
      <c r="M3998" s="48">
        <v>98666</v>
      </c>
      <c r="N3998" s="48">
        <v>205778</v>
      </c>
      <c r="O3998" s="48">
        <v>36838</v>
      </c>
      <c r="P3998" s="48">
        <v>165646</v>
      </c>
      <c r="Q3998" s="48">
        <v>202484</v>
      </c>
      <c r="R3998" s="48">
        <v>922</v>
      </c>
      <c r="S3998" s="48">
        <v>2372</v>
      </c>
      <c r="T3998" s="48">
        <v>3294</v>
      </c>
      <c r="U3998" s="48">
        <v>37760</v>
      </c>
      <c r="V3998" s="48">
        <v>168018</v>
      </c>
      <c r="W3998" s="156">
        <v>28648364</v>
      </c>
      <c r="X3998" s="156">
        <v>375050</v>
      </c>
      <c r="Y3998" s="156">
        <v>29023414</v>
      </c>
      <c r="Z3998" s="28">
        <v>0.99525638129658911</v>
      </c>
      <c r="AA3998" s="28">
        <v>0.98845598845598848</v>
      </c>
      <c r="AB3998" s="111">
        <v>38</v>
      </c>
      <c r="AC3998" s="28">
        <v>0.5</v>
      </c>
      <c r="AD3998" s="28">
        <v>4.2099999999999999E-2</v>
      </c>
      <c r="AE3998" s="139">
        <v>8716</v>
      </c>
      <c r="AF3998" s="139">
        <v>2558</v>
      </c>
      <c r="AG3998" s="93">
        <v>7718</v>
      </c>
      <c r="AH3998" s="93">
        <v>15554</v>
      </c>
    </row>
    <row r="3999" spans="1:34">
      <c r="A3999" s="87" t="s">
        <v>148</v>
      </c>
      <c r="B3999" s="14" t="s">
        <v>75</v>
      </c>
      <c r="C3999" s="14" t="s">
        <v>186</v>
      </c>
      <c r="D3999" s="14">
        <v>2017</v>
      </c>
      <c r="E3999" s="14">
        <v>2017</v>
      </c>
      <c r="F3999" s="14" t="s">
        <v>245</v>
      </c>
      <c r="G3999" s="93">
        <v>220</v>
      </c>
      <c r="H3999" s="93">
        <v>1919</v>
      </c>
      <c r="I3999" s="93">
        <v>1</v>
      </c>
      <c r="J3999" s="93">
        <v>6</v>
      </c>
      <c r="K3999" s="93">
        <v>221</v>
      </c>
      <c r="L3999" s="93">
        <v>1925</v>
      </c>
      <c r="M3999" s="48">
        <v>2146</v>
      </c>
      <c r="N3999" s="48">
        <v>4763</v>
      </c>
      <c r="O3999" s="48">
        <v>582</v>
      </c>
      <c r="P3999" s="48">
        <v>4158</v>
      </c>
      <c r="Q3999" s="48">
        <v>4740</v>
      </c>
      <c r="R3999" s="48">
        <v>2</v>
      </c>
      <c r="S3999" s="48">
        <v>21</v>
      </c>
      <c r="T3999" s="48">
        <v>23</v>
      </c>
      <c r="U3999" s="48">
        <v>584</v>
      </c>
      <c r="V3999" s="48">
        <v>4179</v>
      </c>
      <c r="W3999" s="156">
        <v>605221</v>
      </c>
      <c r="X3999" s="156">
        <v>1817</v>
      </c>
      <c r="Y3999" s="156">
        <v>607038</v>
      </c>
      <c r="Z3999" s="28">
        <v>0.98958333333333337</v>
      </c>
      <c r="AA3999" s="28">
        <v>0.95454545454545459</v>
      </c>
      <c r="AB3999" s="111">
        <v>78</v>
      </c>
      <c r="AC3999" s="28">
        <v>0.29499999999999998</v>
      </c>
      <c r="AD3999" s="28">
        <v>8.4599999999999995E-2</v>
      </c>
      <c r="AE3999" s="139">
        <v>185</v>
      </c>
      <c r="AF3999" s="139">
        <v>46</v>
      </c>
      <c r="AG3999" s="93">
        <v>273</v>
      </c>
      <c r="AH3999" s="93">
        <v>662</v>
      </c>
    </row>
    <row r="4000" spans="1:34">
      <c r="A4000" s="87" t="s">
        <v>149</v>
      </c>
      <c r="B4000" s="14" t="s">
        <v>75</v>
      </c>
      <c r="C4000" s="14" t="s">
        <v>186</v>
      </c>
      <c r="D4000" s="14">
        <v>2017</v>
      </c>
      <c r="E4000" s="14">
        <v>2017</v>
      </c>
      <c r="F4000" s="14" t="s">
        <v>245</v>
      </c>
      <c r="G4000" s="93">
        <v>22487</v>
      </c>
      <c r="H4000" s="93">
        <v>142948</v>
      </c>
      <c r="I4000" s="93">
        <v>48</v>
      </c>
      <c r="J4000" s="93">
        <v>570</v>
      </c>
      <c r="K4000" s="93">
        <v>22535</v>
      </c>
      <c r="L4000" s="93">
        <v>143518</v>
      </c>
      <c r="M4000" s="48">
        <v>166053</v>
      </c>
      <c r="N4000" s="48">
        <v>361938</v>
      </c>
      <c r="O4000" s="48">
        <v>59279</v>
      </c>
      <c r="P4000" s="48">
        <v>301056</v>
      </c>
      <c r="Q4000" s="48">
        <v>360335</v>
      </c>
      <c r="R4000" s="48">
        <v>152</v>
      </c>
      <c r="S4000" s="48">
        <v>1451</v>
      </c>
      <c r="T4000" s="48">
        <v>1603</v>
      </c>
      <c r="U4000" s="48">
        <v>59431</v>
      </c>
      <c r="V4000" s="48">
        <v>302507</v>
      </c>
      <c r="W4000" s="156">
        <v>48760922</v>
      </c>
      <c r="X4000" s="156">
        <v>171608</v>
      </c>
      <c r="Y4000" s="156">
        <v>48932530</v>
      </c>
      <c r="Z4000" s="28">
        <v>0.99482084346263611</v>
      </c>
      <c r="AA4000" s="28">
        <v>0.94178565824572413</v>
      </c>
      <c r="AB4000" s="111">
        <v>46</v>
      </c>
      <c r="AC4000" s="28">
        <v>0.26100000000000001</v>
      </c>
      <c r="AD4000" s="28">
        <v>3.6999999999999998E-2</v>
      </c>
      <c r="AE4000" s="139">
        <v>13766</v>
      </c>
      <c r="AF4000" s="139">
        <v>3850</v>
      </c>
      <c r="AG4000" s="93">
        <v>17547</v>
      </c>
      <c r="AH4000" s="93">
        <v>38230</v>
      </c>
    </row>
    <row r="4001" spans="1:34">
      <c r="A4001" s="87" t="s">
        <v>150</v>
      </c>
      <c r="B4001" s="14" t="s">
        <v>74</v>
      </c>
      <c r="C4001" s="14" t="s">
        <v>186</v>
      </c>
      <c r="D4001" s="14">
        <v>2017</v>
      </c>
      <c r="E4001" s="14">
        <v>2017</v>
      </c>
      <c r="F4001" s="14" t="s">
        <v>245</v>
      </c>
      <c r="G4001" s="93">
        <v>11630</v>
      </c>
      <c r="H4001" s="93">
        <v>120636</v>
      </c>
      <c r="I4001" s="93">
        <v>123</v>
      </c>
      <c r="J4001" s="93">
        <v>1183</v>
      </c>
      <c r="K4001" s="93">
        <v>11753</v>
      </c>
      <c r="L4001" s="93">
        <v>121819</v>
      </c>
      <c r="M4001" s="48">
        <v>133572</v>
      </c>
      <c r="N4001" s="48">
        <v>267512</v>
      </c>
      <c r="O4001" s="48">
        <v>32119</v>
      </c>
      <c r="P4001" s="48">
        <v>232219</v>
      </c>
      <c r="Q4001" s="48">
        <v>264338</v>
      </c>
      <c r="R4001" s="48">
        <v>416</v>
      </c>
      <c r="S4001" s="48">
        <v>2758</v>
      </c>
      <c r="T4001" s="48">
        <v>3174</v>
      </c>
      <c r="U4001" s="48">
        <v>32535</v>
      </c>
      <c r="V4001" s="48">
        <v>234977</v>
      </c>
      <c r="W4001" s="156">
        <v>35163500</v>
      </c>
      <c r="X4001" s="156">
        <v>339811</v>
      </c>
      <c r="Y4001" s="156">
        <v>35503311</v>
      </c>
      <c r="Z4001" s="28">
        <v>0.98243846264574641</v>
      </c>
      <c r="AA4001" s="28">
        <v>0.95470249520153549</v>
      </c>
      <c r="AB4001" s="111">
        <v>59</v>
      </c>
      <c r="AC4001" s="28">
        <v>0.42399999999999999</v>
      </c>
      <c r="AD4001" s="28">
        <v>2.76E-2</v>
      </c>
      <c r="AE4001" s="139">
        <v>14024</v>
      </c>
      <c r="AF4001" s="139">
        <v>5965</v>
      </c>
      <c r="AG4001" s="93">
        <v>12959</v>
      </c>
      <c r="AH4001" s="93">
        <v>27114</v>
      </c>
    </row>
    <row r="4002" spans="1:34">
      <c r="A4002" s="87" t="s">
        <v>151</v>
      </c>
      <c r="B4002" s="14" t="s">
        <v>74</v>
      </c>
      <c r="C4002" s="14" t="s">
        <v>186</v>
      </c>
      <c r="D4002" s="14">
        <v>2017</v>
      </c>
      <c r="E4002" s="14">
        <v>2017</v>
      </c>
      <c r="F4002" s="14" t="s">
        <v>245</v>
      </c>
      <c r="G4002" s="93">
        <v>1963</v>
      </c>
      <c r="H4002" s="93">
        <v>30756</v>
      </c>
      <c r="I4002" s="93">
        <v>60</v>
      </c>
      <c r="J4002" s="93">
        <v>1373</v>
      </c>
      <c r="K4002" s="93">
        <v>2023</v>
      </c>
      <c r="L4002" s="93">
        <v>32129</v>
      </c>
      <c r="M4002" s="48">
        <v>34152</v>
      </c>
      <c r="N4002" s="48">
        <v>50937</v>
      </c>
      <c r="O4002" s="48">
        <v>4235</v>
      </c>
      <c r="P4002" s="48">
        <v>44554</v>
      </c>
      <c r="Q4002" s="48">
        <v>48789</v>
      </c>
      <c r="R4002" s="48">
        <v>157</v>
      </c>
      <c r="S4002" s="48">
        <v>1991</v>
      </c>
      <c r="T4002" s="48">
        <v>2148</v>
      </c>
      <c r="U4002" s="48">
        <v>4392</v>
      </c>
      <c r="V4002" s="48">
        <v>46545</v>
      </c>
      <c r="W4002" s="156">
        <v>7045694</v>
      </c>
      <c r="X4002" s="156">
        <v>290049</v>
      </c>
      <c r="Y4002" s="156">
        <v>7335743</v>
      </c>
      <c r="Z4002" s="28">
        <v>0.98618618618618614</v>
      </c>
      <c r="AA4002" s="28">
        <v>0.90364277320799058</v>
      </c>
      <c r="AB4002" s="111">
        <v>10</v>
      </c>
      <c r="AC4002" s="28">
        <v>0.3</v>
      </c>
      <c r="AD4002" s="28">
        <v>8.3000000000000004E-2</v>
      </c>
      <c r="AE4002" s="139">
        <v>3270</v>
      </c>
      <c r="AF4002" s="139">
        <v>1172</v>
      </c>
      <c r="AG4002" s="93">
        <v>3481</v>
      </c>
      <c r="AH4002" s="93">
        <v>5699</v>
      </c>
    </row>
    <row r="4003" spans="1:34">
      <c r="A4003" s="87" t="s">
        <v>152</v>
      </c>
      <c r="B4003" s="14" t="s">
        <v>75</v>
      </c>
      <c r="C4003" s="14" t="s">
        <v>186</v>
      </c>
      <c r="D4003" s="14">
        <v>2017</v>
      </c>
      <c r="E4003" s="14">
        <v>2017</v>
      </c>
      <c r="F4003" s="14" t="s">
        <v>245</v>
      </c>
      <c r="G4003" s="93">
        <v>6396</v>
      </c>
      <c r="H4003" s="93">
        <v>41429</v>
      </c>
      <c r="I4003" s="93">
        <v>19</v>
      </c>
      <c r="J4003" s="93">
        <v>270</v>
      </c>
      <c r="K4003" s="93">
        <v>6415</v>
      </c>
      <c r="L4003" s="93">
        <v>41699</v>
      </c>
      <c r="M4003" s="48">
        <v>48114</v>
      </c>
      <c r="N4003" s="48">
        <v>106429</v>
      </c>
      <c r="O4003" s="48">
        <v>15717</v>
      </c>
      <c r="P4003" s="48">
        <v>89928</v>
      </c>
      <c r="Q4003" s="48">
        <v>105645</v>
      </c>
      <c r="R4003" s="48">
        <v>64</v>
      </c>
      <c r="S4003" s="48">
        <v>720</v>
      </c>
      <c r="T4003" s="48">
        <v>784</v>
      </c>
      <c r="U4003" s="48">
        <v>15781</v>
      </c>
      <c r="V4003" s="48">
        <v>90648</v>
      </c>
      <c r="W4003" s="156">
        <v>13922280</v>
      </c>
      <c r="X4003" s="156">
        <v>82714</v>
      </c>
      <c r="Y4003" s="156">
        <v>14004994</v>
      </c>
      <c r="Z4003" s="28">
        <v>0.98521505376344087</v>
      </c>
      <c r="AA4003" s="28">
        <v>0.92159559834938098</v>
      </c>
      <c r="AB4003" s="111">
        <v>14</v>
      </c>
      <c r="AC4003" s="28">
        <v>7.0999999999999994E-2</v>
      </c>
      <c r="AD4003" s="28">
        <v>3.6499999999999998E-2</v>
      </c>
      <c r="AE4003" s="139">
        <v>3641</v>
      </c>
      <c r="AF4003" s="139">
        <v>1351</v>
      </c>
      <c r="AG4003" s="93">
        <v>6022</v>
      </c>
      <c r="AH4003" s="93">
        <v>13142</v>
      </c>
    </row>
    <row r="4004" spans="1:34">
      <c r="A4004" s="87" t="s">
        <v>153</v>
      </c>
      <c r="B4004" s="14" t="s">
        <v>74</v>
      </c>
      <c r="C4004" s="14" t="s">
        <v>186</v>
      </c>
      <c r="D4004" s="14">
        <v>2017</v>
      </c>
      <c r="E4004" s="14">
        <v>2017</v>
      </c>
      <c r="F4004" s="14" t="s">
        <v>245</v>
      </c>
      <c r="G4004" s="93">
        <v>780</v>
      </c>
      <c r="H4004" s="93">
        <v>8659</v>
      </c>
      <c r="I4004" s="93">
        <v>1</v>
      </c>
      <c r="J4004" s="93">
        <v>16</v>
      </c>
      <c r="K4004" s="93">
        <v>781</v>
      </c>
      <c r="L4004" s="93">
        <v>8675</v>
      </c>
      <c r="M4004" s="48">
        <v>9456</v>
      </c>
      <c r="N4004" s="48">
        <v>16645</v>
      </c>
      <c r="O4004" s="48">
        <v>1916</v>
      </c>
      <c r="P4004" s="48">
        <v>14685</v>
      </c>
      <c r="Q4004" s="48">
        <v>16601</v>
      </c>
      <c r="R4004" s="48">
        <v>6</v>
      </c>
      <c r="S4004" s="48">
        <v>38</v>
      </c>
      <c r="T4004" s="48">
        <v>44</v>
      </c>
      <c r="U4004" s="48">
        <v>1922</v>
      </c>
      <c r="V4004" s="48">
        <v>14723</v>
      </c>
      <c r="W4004" s="156">
        <v>2224929</v>
      </c>
      <c r="X4004" s="156">
        <v>3462</v>
      </c>
      <c r="Y4004" s="156">
        <v>2228391</v>
      </c>
      <c r="Z4004" s="28">
        <v>0.9860788863109049</v>
      </c>
      <c r="AA4004" s="28">
        <v>0.98340248962655596</v>
      </c>
      <c r="AB4004" s="111">
        <v>78</v>
      </c>
      <c r="AC4004" s="28">
        <v>0.29499999999999998</v>
      </c>
      <c r="AD4004" s="28">
        <v>8.4599999999999995E-2</v>
      </c>
      <c r="AE4004" s="139">
        <v>885</v>
      </c>
      <c r="AF4004" s="139">
        <v>240</v>
      </c>
      <c r="AG4004" s="93">
        <v>968</v>
      </c>
      <c r="AH4004" s="93">
        <v>2041</v>
      </c>
    </row>
    <row r="4005" spans="1:34">
      <c r="A4005" s="87" t="s">
        <v>154</v>
      </c>
      <c r="B4005" s="14" t="s">
        <v>74</v>
      </c>
      <c r="C4005" s="14" t="s">
        <v>186</v>
      </c>
      <c r="D4005" s="14">
        <v>2017</v>
      </c>
      <c r="E4005" s="14">
        <v>2017</v>
      </c>
      <c r="F4005" s="14" t="s">
        <v>245</v>
      </c>
      <c r="G4005" s="93">
        <v>653</v>
      </c>
      <c r="H4005" s="93">
        <v>12475</v>
      </c>
      <c r="I4005" s="93">
        <v>5</v>
      </c>
      <c r="J4005" s="93">
        <v>268</v>
      </c>
      <c r="K4005" s="93">
        <v>658</v>
      </c>
      <c r="L4005" s="93">
        <v>12743</v>
      </c>
      <c r="M4005" s="48">
        <v>13401</v>
      </c>
      <c r="N4005" s="48">
        <v>25662</v>
      </c>
      <c r="O4005" s="48">
        <v>1603</v>
      </c>
      <c r="P4005" s="48">
        <v>23391</v>
      </c>
      <c r="Q4005" s="48">
        <v>24994</v>
      </c>
      <c r="R4005" s="48">
        <v>16</v>
      </c>
      <c r="S4005" s="48">
        <v>652</v>
      </c>
      <c r="T4005" s="48">
        <v>668</v>
      </c>
      <c r="U4005" s="48">
        <v>1619</v>
      </c>
      <c r="V4005" s="48">
        <v>24043</v>
      </c>
      <c r="W4005" s="156">
        <v>3260321</v>
      </c>
      <c r="X4005" s="156">
        <v>59448</v>
      </c>
      <c r="Y4005" s="156">
        <v>3319769</v>
      </c>
      <c r="Z4005" s="28">
        <v>0.98185117967332125</v>
      </c>
      <c r="AA4005" s="28">
        <v>0.87687687687687688</v>
      </c>
      <c r="AB4005" s="111">
        <v>78</v>
      </c>
      <c r="AC4005" s="28">
        <v>0.29499999999999998</v>
      </c>
      <c r="AD4005" s="28">
        <v>8.4599999999999995E-2</v>
      </c>
      <c r="AE4005" s="139">
        <v>1330</v>
      </c>
      <c r="AF4005" s="139">
        <v>444</v>
      </c>
      <c r="AG4005" s="93">
        <v>2883</v>
      </c>
      <c r="AH4005" s="93">
        <v>5803</v>
      </c>
    </row>
    <row r="4006" spans="1:34">
      <c r="A4006" s="87" t="s">
        <v>155</v>
      </c>
      <c r="B4006" s="14" t="s">
        <v>74</v>
      </c>
      <c r="C4006" s="14" t="s">
        <v>186</v>
      </c>
      <c r="D4006" s="14">
        <v>2017</v>
      </c>
      <c r="E4006" s="14">
        <v>2017</v>
      </c>
      <c r="F4006" s="14" t="s">
        <v>245</v>
      </c>
      <c r="G4006" s="93">
        <v>1833</v>
      </c>
      <c r="H4006" s="93">
        <v>16191</v>
      </c>
      <c r="I4006" s="93">
        <v>5</v>
      </c>
      <c r="J4006" s="93">
        <v>91</v>
      </c>
      <c r="K4006" s="93">
        <v>1838</v>
      </c>
      <c r="L4006" s="93">
        <v>16282</v>
      </c>
      <c r="M4006" s="48">
        <v>18120</v>
      </c>
      <c r="N4006" s="48">
        <v>36519</v>
      </c>
      <c r="O4006" s="48">
        <v>4868</v>
      </c>
      <c r="P4006" s="48">
        <v>31436</v>
      </c>
      <c r="Q4006" s="48">
        <v>36304</v>
      </c>
      <c r="R4006" s="48">
        <v>16</v>
      </c>
      <c r="S4006" s="48">
        <v>199</v>
      </c>
      <c r="T4006" s="48">
        <v>215</v>
      </c>
      <c r="U4006" s="48">
        <v>4884</v>
      </c>
      <c r="V4006" s="48">
        <v>31635</v>
      </c>
      <c r="W4006" s="156">
        <v>4858121</v>
      </c>
      <c r="X4006" s="156">
        <v>22061</v>
      </c>
      <c r="Y4006" s="156">
        <v>4880182</v>
      </c>
      <c r="Z4006" s="28">
        <v>0.97329376854599403</v>
      </c>
      <c r="AA4006" s="28">
        <v>0.91884057971014488</v>
      </c>
      <c r="AB4006" s="111">
        <v>78</v>
      </c>
      <c r="AC4006" s="28">
        <v>0.29499999999999998</v>
      </c>
      <c r="AD4006" s="28">
        <v>8.4599999999999995E-2</v>
      </c>
      <c r="AE4006" s="139">
        <v>1902</v>
      </c>
      <c r="AF4006" s="139">
        <v>734</v>
      </c>
      <c r="AG4006" s="93">
        <v>3858</v>
      </c>
      <c r="AH4006" s="93">
        <v>8984</v>
      </c>
    </row>
    <row r="4007" spans="1:34">
      <c r="A4007" s="87" t="s">
        <v>156</v>
      </c>
      <c r="B4007" s="14" t="s">
        <v>74</v>
      </c>
      <c r="C4007" s="14" t="s">
        <v>186</v>
      </c>
      <c r="D4007" s="14">
        <v>2017</v>
      </c>
      <c r="E4007" s="14">
        <v>2017</v>
      </c>
      <c r="F4007" s="14" t="s">
        <v>245</v>
      </c>
      <c r="G4007" s="93">
        <v>3645</v>
      </c>
      <c r="H4007" s="93">
        <v>42290</v>
      </c>
      <c r="I4007" s="93">
        <v>35</v>
      </c>
      <c r="J4007" s="93">
        <v>837</v>
      </c>
      <c r="K4007" s="93">
        <v>3680</v>
      </c>
      <c r="L4007" s="93">
        <v>43127</v>
      </c>
      <c r="M4007" s="48">
        <v>46807</v>
      </c>
      <c r="N4007" s="48">
        <v>90804</v>
      </c>
      <c r="O4007" s="48">
        <v>8864</v>
      </c>
      <c r="P4007" s="48">
        <v>80073</v>
      </c>
      <c r="Q4007" s="48">
        <v>88937</v>
      </c>
      <c r="R4007" s="48">
        <v>109</v>
      </c>
      <c r="S4007" s="48">
        <v>1758</v>
      </c>
      <c r="T4007" s="48">
        <v>1867</v>
      </c>
      <c r="U4007" s="48">
        <v>8973</v>
      </c>
      <c r="V4007" s="48">
        <v>81831</v>
      </c>
      <c r="W4007" s="156">
        <v>11913178</v>
      </c>
      <c r="X4007" s="156">
        <v>214228</v>
      </c>
      <c r="Y4007" s="156">
        <v>12127406</v>
      </c>
      <c r="Z4007" s="28">
        <v>0.9795501022494888</v>
      </c>
      <c r="AA4007" s="28">
        <v>0.97360248447204967</v>
      </c>
      <c r="AB4007" s="111">
        <v>15</v>
      </c>
      <c r="AC4007" s="28">
        <v>0.4</v>
      </c>
      <c r="AD4007" s="28">
        <v>5.4199999999999998E-2</v>
      </c>
      <c r="AE4007" s="139">
        <v>3756</v>
      </c>
      <c r="AF4007" s="139">
        <v>1154</v>
      </c>
      <c r="AG4007" s="93">
        <v>7971</v>
      </c>
      <c r="AH4007" s="93">
        <v>16617</v>
      </c>
    </row>
    <row r="4008" spans="1:34">
      <c r="A4008" s="87" t="s">
        <v>157</v>
      </c>
      <c r="B4008" s="14" t="s">
        <v>74</v>
      </c>
      <c r="C4008" s="14" t="s">
        <v>186</v>
      </c>
      <c r="D4008" s="14">
        <v>2017</v>
      </c>
      <c r="E4008" s="14">
        <v>2017</v>
      </c>
      <c r="F4008" s="14" t="s">
        <v>245</v>
      </c>
      <c r="G4008" s="93">
        <v>978</v>
      </c>
      <c r="H4008" s="93">
        <v>13153</v>
      </c>
      <c r="I4008" s="93">
        <v>1</v>
      </c>
      <c r="J4008" s="93">
        <v>24</v>
      </c>
      <c r="K4008" s="93">
        <v>979</v>
      </c>
      <c r="L4008" s="93">
        <v>13177</v>
      </c>
      <c r="M4008" s="48">
        <v>14156</v>
      </c>
      <c r="N4008" s="48">
        <v>25125</v>
      </c>
      <c r="O4008" s="48">
        <v>2439</v>
      </c>
      <c r="P4008" s="48">
        <v>22615</v>
      </c>
      <c r="Q4008" s="48">
        <v>25054</v>
      </c>
      <c r="R4008" s="48">
        <v>2</v>
      </c>
      <c r="S4008" s="48">
        <v>69</v>
      </c>
      <c r="T4008" s="48">
        <v>71</v>
      </c>
      <c r="U4008" s="48">
        <v>2441</v>
      </c>
      <c r="V4008" s="48">
        <v>22684</v>
      </c>
      <c r="W4008" s="156">
        <v>3351226</v>
      </c>
      <c r="X4008" s="156">
        <v>7109</v>
      </c>
      <c r="Y4008" s="156">
        <v>3358335</v>
      </c>
      <c r="Z4008" s="28">
        <v>0.98619329388560162</v>
      </c>
      <c r="AA4008" s="28">
        <v>0.99537037037037035</v>
      </c>
      <c r="AB4008" s="111">
        <v>78</v>
      </c>
      <c r="AC4008" s="28">
        <v>0.29499999999999998</v>
      </c>
      <c r="AD4008" s="28">
        <v>8.4599999999999995E-2</v>
      </c>
      <c r="AE4008" s="139">
        <v>737</v>
      </c>
      <c r="AF4008" s="139">
        <v>334</v>
      </c>
      <c r="AG4008" s="93">
        <v>2081</v>
      </c>
      <c r="AH4008" s="93">
        <v>4466</v>
      </c>
    </row>
    <row r="4009" spans="1:34">
      <c r="A4009" s="87" t="s">
        <v>158</v>
      </c>
      <c r="B4009" s="14" t="s">
        <v>75</v>
      </c>
      <c r="C4009" s="14" t="s">
        <v>186</v>
      </c>
      <c r="D4009" s="14">
        <v>2017</v>
      </c>
      <c r="E4009" s="14">
        <v>2017</v>
      </c>
      <c r="F4009" s="14" t="s">
        <v>245</v>
      </c>
      <c r="G4009" s="93">
        <v>1141</v>
      </c>
      <c r="H4009" s="93">
        <v>11210</v>
      </c>
      <c r="I4009" s="93">
        <v>1</v>
      </c>
      <c r="J4009" s="93">
        <v>23</v>
      </c>
      <c r="K4009" s="93">
        <v>1142</v>
      </c>
      <c r="L4009" s="93">
        <v>11233</v>
      </c>
      <c r="M4009" s="48">
        <v>12375</v>
      </c>
      <c r="N4009" s="48">
        <v>23244</v>
      </c>
      <c r="O4009" s="48">
        <v>2754</v>
      </c>
      <c r="P4009" s="48">
        <v>20440</v>
      </c>
      <c r="Q4009" s="48">
        <v>23194</v>
      </c>
      <c r="R4009" s="48">
        <v>4</v>
      </c>
      <c r="S4009" s="48">
        <v>46</v>
      </c>
      <c r="T4009" s="48">
        <v>50</v>
      </c>
      <c r="U4009" s="48">
        <v>2758</v>
      </c>
      <c r="V4009" s="48">
        <v>20486</v>
      </c>
      <c r="W4009" s="156">
        <v>3055210</v>
      </c>
      <c r="X4009" s="156">
        <v>6218</v>
      </c>
      <c r="Y4009" s="156">
        <v>3061428</v>
      </c>
      <c r="Z4009" s="28">
        <v>0.96423248882265278</v>
      </c>
      <c r="AA4009" s="28">
        <v>0.96047430830039526</v>
      </c>
      <c r="AB4009" s="111">
        <v>78</v>
      </c>
      <c r="AC4009" s="28">
        <v>0.29499999999999998</v>
      </c>
      <c r="AD4009" s="28">
        <v>8.4599999999999995E-2</v>
      </c>
      <c r="AE4009" s="139">
        <v>1340</v>
      </c>
      <c r="AF4009" s="139">
        <v>330</v>
      </c>
      <c r="AG4009" s="93">
        <v>519</v>
      </c>
      <c r="AH4009" s="93">
        <v>851</v>
      </c>
    </row>
    <row r="4010" spans="1:34">
      <c r="A4010" s="87" t="s">
        <v>159</v>
      </c>
      <c r="B4010" s="14" t="s">
        <v>75</v>
      </c>
      <c r="C4010" s="14" t="s">
        <v>186</v>
      </c>
      <c r="D4010" s="14">
        <v>2017</v>
      </c>
      <c r="E4010" s="14">
        <v>2017</v>
      </c>
      <c r="F4010" s="14" t="s">
        <v>245</v>
      </c>
      <c r="G4010" s="93">
        <v>10</v>
      </c>
      <c r="H4010" s="93">
        <v>150</v>
      </c>
      <c r="I4010" s="93">
        <v>0</v>
      </c>
      <c r="J4010" s="93">
        <v>0</v>
      </c>
      <c r="K4010" s="93">
        <v>10</v>
      </c>
      <c r="L4010" s="93">
        <v>150</v>
      </c>
      <c r="M4010" s="48">
        <v>160</v>
      </c>
      <c r="N4010" s="48">
        <v>268</v>
      </c>
      <c r="O4010" s="48">
        <v>25</v>
      </c>
      <c r="P4010" s="48">
        <v>243</v>
      </c>
      <c r="Q4010" s="48">
        <v>268</v>
      </c>
      <c r="R4010" s="48">
        <v>0</v>
      </c>
      <c r="S4010" s="48">
        <v>0</v>
      </c>
      <c r="T4010" s="48">
        <v>0</v>
      </c>
      <c r="U4010" s="48">
        <v>25</v>
      </c>
      <c r="V4010" s="48">
        <v>243</v>
      </c>
      <c r="W4010" s="156">
        <v>38172</v>
      </c>
      <c r="X4010" s="156">
        <v>0</v>
      </c>
      <c r="Y4010" s="156">
        <v>38172</v>
      </c>
      <c r="Z4010" s="28">
        <v>1</v>
      </c>
      <c r="AA4010" s="28">
        <v>0.83333333333333337</v>
      </c>
      <c r="AB4010" s="111">
        <v>78</v>
      </c>
      <c r="AC4010" s="28">
        <v>0.29499999999999998</v>
      </c>
      <c r="AD4010" s="28">
        <v>8.4599999999999995E-2</v>
      </c>
      <c r="AE4010" s="139">
        <v>18</v>
      </c>
      <c r="AF4010" s="139">
        <v>3</v>
      </c>
      <c r="AG4010" s="93">
        <v>3</v>
      </c>
      <c r="AH4010" s="93">
        <v>3</v>
      </c>
    </row>
    <row r="4011" spans="1:34">
      <c r="A4011" s="87" t="s">
        <v>160</v>
      </c>
      <c r="B4011" s="14" t="s">
        <v>75</v>
      </c>
      <c r="C4011" s="14" t="s">
        <v>186</v>
      </c>
      <c r="D4011" s="14">
        <v>2017</v>
      </c>
      <c r="E4011" s="14">
        <v>2017</v>
      </c>
      <c r="F4011" s="14" t="s">
        <v>245</v>
      </c>
      <c r="G4011" s="93">
        <v>338</v>
      </c>
      <c r="H4011" s="93">
        <v>2708</v>
      </c>
      <c r="I4011" s="93">
        <v>0</v>
      </c>
      <c r="J4011" s="93">
        <v>4</v>
      </c>
      <c r="K4011" s="93">
        <v>338</v>
      </c>
      <c r="L4011" s="93">
        <v>2712</v>
      </c>
      <c r="M4011" s="48">
        <v>3050</v>
      </c>
      <c r="N4011" s="48">
        <v>6241</v>
      </c>
      <c r="O4011" s="48">
        <v>894</v>
      </c>
      <c r="P4011" s="48">
        <v>5335</v>
      </c>
      <c r="Q4011" s="48">
        <v>6229</v>
      </c>
      <c r="R4011" s="48">
        <v>0</v>
      </c>
      <c r="S4011" s="48">
        <v>12</v>
      </c>
      <c r="T4011" s="48">
        <v>12</v>
      </c>
      <c r="U4011" s="48">
        <v>894</v>
      </c>
      <c r="V4011" s="48">
        <v>5347</v>
      </c>
      <c r="W4011" s="156">
        <v>818420</v>
      </c>
      <c r="X4011" s="156">
        <v>810</v>
      </c>
      <c r="Y4011" s="156">
        <v>819230</v>
      </c>
      <c r="Z4011" s="28">
        <v>0.98684210526315785</v>
      </c>
      <c r="AA4011" s="28">
        <v>0.85950413223140498</v>
      </c>
      <c r="AB4011" s="111">
        <v>78</v>
      </c>
      <c r="AC4011" s="28">
        <v>0.29499999999999998</v>
      </c>
      <c r="AD4011" s="28">
        <v>8.4599999999999995E-2</v>
      </c>
      <c r="AE4011" s="139">
        <v>308</v>
      </c>
      <c r="AF4011" s="139">
        <v>89</v>
      </c>
      <c r="AG4011" s="93">
        <v>157</v>
      </c>
      <c r="AH4011" s="93">
        <v>289</v>
      </c>
    </row>
    <row r="4012" spans="1:34">
      <c r="A4012" s="87" t="s">
        <v>161</v>
      </c>
      <c r="B4012" s="14" t="s">
        <v>74</v>
      </c>
      <c r="C4012" s="14" t="s">
        <v>186</v>
      </c>
      <c r="D4012" s="14">
        <v>2017</v>
      </c>
      <c r="E4012" s="14">
        <v>2017</v>
      </c>
      <c r="F4012" s="14" t="s">
        <v>245</v>
      </c>
      <c r="G4012" s="93">
        <v>2297</v>
      </c>
      <c r="H4012" s="93">
        <v>18619</v>
      </c>
      <c r="I4012" s="93">
        <v>6</v>
      </c>
      <c r="J4012" s="93">
        <v>109</v>
      </c>
      <c r="K4012" s="93">
        <v>2303</v>
      </c>
      <c r="L4012" s="93">
        <v>18728</v>
      </c>
      <c r="M4012" s="48">
        <v>21031</v>
      </c>
      <c r="N4012" s="48">
        <v>39333</v>
      </c>
      <c r="O4012" s="48">
        <v>5450</v>
      </c>
      <c r="P4012" s="48">
        <v>33610</v>
      </c>
      <c r="Q4012" s="48">
        <v>39060</v>
      </c>
      <c r="R4012" s="48">
        <v>22</v>
      </c>
      <c r="S4012" s="48">
        <v>251</v>
      </c>
      <c r="T4012" s="48">
        <v>273</v>
      </c>
      <c r="U4012" s="48">
        <v>5472</v>
      </c>
      <c r="V4012" s="48">
        <v>33861</v>
      </c>
      <c r="W4012" s="156">
        <v>5483707</v>
      </c>
      <c r="X4012" s="156">
        <v>30949</v>
      </c>
      <c r="Y4012" s="156">
        <v>5514656</v>
      </c>
      <c r="Z4012" s="28">
        <v>0.97444444444444445</v>
      </c>
      <c r="AA4012" s="28">
        <v>0.97023809523809523</v>
      </c>
      <c r="AB4012" s="111">
        <v>8</v>
      </c>
      <c r="AC4012" s="28">
        <v>0.5</v>
      </c>
      <c r="AD4012" s="28">
        <v>5.7000000000000002E-3</v>
      </c>
      <c r="AE4012" s="139">
        <v>1182</v>
      </c>
      <c r="AF4012" s="139">
        <v>634</v>
      </c>
      <c r="AG4012" s="93">
        <v>1912</v>
      </c>
      <c r="AH4012" s="93">
        <v>3875</v>
      </c>
    </row>
    <row r="4013" spans="1:34">
      <c r="A4013" s="87" t="s">
        <v>162</v>
      </c>
      <c r="B4013" s="14" t="s">
        <v>74</v>
      </c>
      <c r="C4013" s="14" t="s">
        <v>186</v>
      </c>
      <c r="D4013" s="14">
        <v>2017</v>
      </c>
      <c r="E4013" s="14">
        <v>2017</v>
      </c>
      <c r="F4013" s="14" t="s">
        <v>245</v>
      </c>
      <c r="G4013" s="93">
        <v>1215</v>
      </c>
      <c r="H4013" s="93">
        <v>15902</v>
      </c>
      <c r="I4013" s="93">
        <v>11</v>
      </c>
      <c r="J4013" s="93">
        <v>114</v>
      </c>
      <c r="K4013" s="93">
        <v>1226</v>
      </c>
      <c r="L4013" s="93">
        <v>16016</v>
      </c>
      <c r="M4013" s="48">
        <v>17242</v>
      </c>
      <c r="N4013" s="48">
        <v>30059</v>
      </c>
      <c r="O4013" s="48">
        <v>2993</v>
      </c>
      <c r="P4013" s="48">
        <v>26719</v>
      </c>
      <c r="Q4013" s="48">
        <v>29712</v>
      </c>
      <c r="R4013" s="48">
        <v>41</v>
      </c>
      <c r="S4013" s="48">
        <v>306</v>
      </c>
      <c r="T4013" s="48">
        <v>347</v>
      </c>
      <c r="U4013" s="48">
        <v>3034</v>
      </c>
      <c r="V4013" s="48">
        <v>27025</v>
      </c>
      <c r="W4013" s="156">
        <v>3948892</v>
      </c>
      <c r="X4013" s="156">
        <v>29366</v>
      </c>
      <c r="Y4013" s="156">
        <v>3978258</v>
      </c>
      <c r="Z4013" s="28">
        <v>0.97302904564315351</v>
      </c>
      <c r="AA4013" s="28">
        <v>0.90829694323144106</v>
      </c>
      <c r="AB4013" s="111">
        <v>78</v>
      </c>
      <c r="AC4013" s="28">
        <v>0.29499999999999998</v>
      </c>
      <c r="AD4013" s="28">
        <v>8.4599999999999995E-2</v>
      </c>
      <c r="AE4013" s="139">
        <v>1234</v>
      </c>
      <c r="AF4013" s="139">
        <v>530</v>
      </c>
      <c r="AG4013" s="93">
        <v>2578</v>
      </c>
      <c r="AH4013" s="93">
        <v>5466</v>
      </c>
    </row>
    <row r="4014" spans="1:34">
      <c r="A4014" s="87" t="s">
        <v>163</v>
      </c>
      <c r="B4014" s="14" t="s">
        <v>75</v>
      </c>
      <c r="C4014" s="14" t="s">
        <v>186</v>
      </c>
      <c r="D4014" s="14">
        <v>2017</v>
      </c>
      <c r="E4014" s="14">
        <v>2017</v>
      </c>
      <c r="F4014" s="14" t="s">
        <v>245</v>
      </c>
      <c r="G4014" s="93">
        <v>5021</v>
      </c>
      <c r="H4014" s="93">
        <v>34460</v>
      </c>
      <c r="I4014" s="93">
        <v>11</v>
      </c>
      <c r="J4014" s="93">
        <v>76</v>
      </c>
      <c r="K4014" s="93">
        <v>5032</v>
      </c>
      <c r="L4014" s="93">
        <v>34536</v>
      </c>
      <c r="M4014" s="48">
        <v>39568</v>
      </c>
      <c r="N4014" s="48">
        <v>82528</v>
      </c>
      <c r="O4014" s="48">
        <v>13158</v>
      </c>
      <c r="P4014" s="48">
        <v>69109</v>
      </c>
      <c r="Q4014" s="48">
        <v>82267</v>
      </c>
      <c r="R4014" s="48">
        <v>40</v>
      </c>
      <c r="S4014" s="48">
        <v>221</v>
      </c>
      <c r="T4014" s="48">
        <v>261</v>
      </c>
      <c r="U4014" s="48">
        <v>13198</v>
      </c>
      <c r="V4014" s="48">
        <v>69330</v>
      </c>
      <c r="W4014" s="156">
        <v>10939695</v>
      </c>
      <c r="X4014" s="156">
        <v>23868</v>
      </c>
      <c r="Y4014" s="156">
        <v>10963563</v>
      </c>
      <c r="Z4014" s="28">
        <v>0.98519980266403551</v>
      </c>
      <c r="AA4014" s="28">
        <v>0.95195195195195192</v>
      </c>
      <c r="AB4014" s="111">
        <v>9</v>
      </c>
      <c r="AC4014" s="28">
        <v>0.55600000000000005</v>
      </c>
      <c r="AD4014" s="28">
        <v>4.2900000000000001E-2</v>
      </c>
      <c r="AE4014" s="139">
        <v>3293</v>
      </c>
      <c r="AF4014" s="139">
        <v>841</v>
      </c>
      <c r="AG4014" s="93">
        <v>4379</v>
      </c>
      <c r="AH4014" s="93">
        <v>9713</v>
      </c>
    </row>
    <row r="4015" spans="1:34">
      <c r="A4015" s="87" t="s">
        <v>164</v>
      </c>
      <c r="B4015" s="14" t="s">
        <v>75</v>
      </c>
      <c r="C4015" s="14" t="s">
        <v>186</v>
      </c>
      <c r="D4015" s="14">
        <v>2017</v>
      </c>
      <c r="E4015" s="14">
        <v>2017</v>
      </c>
      <c r="F4015" s="14" t="s">
        <v>245</v>
      </c>
      <c r="G4015" s="93">
        <v>650</v>
      </c>
      <c r="H4015" s="93">
        <v>4733</v>
      </c>
      <c r="I4015" s="93">
        <v>4</v>
      </c>
      <c r="J4015" s="93">
        <v>26</v>
      </c>
      <c r="K4015" s="93">
        <v>654</v>
      </c>
      <c r="L4015" s="93">
        <v>4759</v>
      </c>
      <c r="M4015" s="48">
        <v>5413</v>
      </c>
      <c r="N4015" s="48">
        <v>12391</v>
      </c>
      <c r="O4015" s="48">
        <v>1849</v>
      </c>
      <c r="P4015" s="48">
        <v>10464</v>
      </c>
      <c r="Q4015" s="48">
        <v>12313</v>
      </c>
      <c r="R4015" s="48">
        <v>12</v>
      </c>
      <c r="S4015" s="48">
        <v>66</v>
      </c>
      <c r="T4015" s="48">
        <v>78</v>
      </c>
      <c r="U4015" s="48">
        <v>1861</v>
      </c>
      <c r="V4015" s="48">
        <v>10530</v>
      </c>
      <c r="W4015" s="156">
        <v>1604106</v>
      </c>
      <c r="X4015" s="156">
        <v>9017</v>
      </c>
      <c r="Y4015" s="156">
        <v>1613123</v>
      </c>
      <c r="Z4015" s="28">
        <v>0.99567099567099571</v>
      </c>
      <c r="AA4015" s="28">
        <v>0.90816326530612246</v>
      </c>
      <c r="AB4015" s="111">
        <v>78</v>
      </c>
      <c r="AC4015" s="28">
        <v>0.29499999999999998</v>
      </c>
      <c r="AD4015" s="28">
        <v>8.4599999999999995E-2</v>
      </c>
      <c r="AE4015" s="139">
        <v>464</v>
      </c>
      <c r="AF4015" s="139">
        <v>136</v>
      </c>
      <c r="AG4015" s="93">
        <v>538</v>
      </c>
      <c r="AH4015" s="93">
        <v>1241</v>
      </c>
    </row>
    <row r="4016" spans="1:34">
      <c r="A4016" s="87" t="s">
        <v>165</v>
      </c>
      <c r="B4016" s="14" t="s">
        <v>75</v>
      </c>
      <c r="C4016" s="14" t="s">
        <v>186</v>
      </c>
      <c r="D4016" s="14">
        <v>2017</v>
      </c>
      <c r="E4016" s="14">
        <v>2017</v>
      </c>
      <c r="F4016" s="14" t="s">
        <v>245</v>
      </c>
      <c r="G4016" s="93">
        <v>430</v>
      </c>
      <c r="H4016" s="93">
        <v>3862</v>
      </c>
      <c r="I4016" s="93">
        <v>0</v>
      </c>
      <c r="J4016" s="93">
        <v>4</v>
      </c>
      <c r="K4016" s="93">
        <v>430</v>
      </c>
      <c r="L4016" s="93">
        <v>3866</v>
      </c>
      <c r="M4016" s="48">
        <v>4296</v>
      </c>
      <c r="N4016" s="48">
        <v>9342</v>
      </c>
      <c r="O4016" s="48">
        <v>1118</v>
      </c>
      <c r="P4016" s="48">
        <v>8213</v>
      </c>
      <c r="Q4016" s="48">
        <v>9331</v>
      </c>
      <c r="R4016" s="48">
        <v>0</v>
      </c>
      <c r="S4016" s="48">
        <v>11</v>
      </c>
      <c r="T4016" s="48">
        <v>11</v>
      </c>
      <c r="U4016" s="48">
        <v>1118</v>
      </c>
      <c r="V4016" s="48">
        <v>8224</v>
      </c>
      <c r="W4016" s="156">
        <v>1190292</v>
      </c>
      <c r="X4016" s="156">
        <v>1531</v>
      </c>
      <c r="Y4016" s="156">
        <v>1191823</v>
      </c>
      <c r="Z4016" s="28">
        <v>0.93518518518518523</v>
      </c>
      <c r="AA4016" s="28">
        <v>0.91549295774647887</v>
      </c>
      <c r="AB4016" s="111">
        <v>78</v>
      </c>
      <c r="AC4016" s="28">
        <v>0.29499999999999998</v>
      </c>
      <c r="AD4016" s="28">
        <v>8.4599999999999995E-2</v>
      </c>
      <c r="AE4016" s="139">
        <v>399</v>
      </c>
      <c r="AF4016" s="139">
        <v>58</v>
      </c>
      <c r="AG4016" s="93">
        <v>395</v>
      </c>
      <c r="AH4016" s="93">
        <v>854</v>
      </c>
    </row>
    <row r="4017" spans="1:34">
      <c r="A4017" s="87" t="s">
        <v>166</v>
      </c>
      <c r="B4017" s="14" t="s">
        <v>75</v>
      </c>
      <c r="C4017" s="14" t="s">
        <v>186</v>
      </c>
      <c r="D4017" s="14">
        <v>2017</v>
      </c>
      <c r="E4017" s="14">
        <v>2017</v>
      </c>
      <c r="F4017" s="14" t="s">
        <v>245</v>
      </c>
      <c r="G4017" s="93">
        <v>61</v>
      </c>
      <c r="H4017" s="93">
        <v>910</v>
      </c>
      <c r="I4017" s="93">
        <v>0</v>
      </c>
      <c r="J4017" s="93">
        <v>1</v>
      </c>
      <c r="K4017" s="93">
        <v>61</v>
      </c>
      <c r="L4017" s="93">
        <v>911</v>
      </c>
      <c r="M4017" s="48">
        <v>972</v>
      </c>
      <c r="N4017" s="48">
        <v>1707</v>
      </c>
      <c r="O4017" s="48">
        <v>139</v>
      </c>
      <c r="P4017" s="48">
        <v>1566</v>
      </c>
      <c r="Q4017" s="48">
        <v>1705</v>
      </c>
      <c r="R4017" s="48">
        <v>0</v>
      </c>
      <c r="S4017" s="48">
        <v>2</v>
      </c>
      <c r="T4017" s="48">
        <v>2</v>
      </c>
      <c r="U4017" s="48">
        <v>139</v>
      </c>
      <c r="V4017" s="48">
        <v>1568</v>
      </c>
      <c r="W4017" s="156">
        <v>237675</v>
      </c>
      <c r="X4017" s="156">
        <v>281</v>
      </c>
      <c r="Y4017" s="156">
        <v>237956</v>
      </c>
      <c r="Z4017" s="28">
        <v>1</v>
      </c>
      <c r="AA4017" s="28">
        <v>0.63636363636363635</v>
      </c>
      <c r="AB4017" s="111">
        <v>78</v>
      </c>
      <c r="AC4017" s="28">
        <v>0.29499999999999998</v>
      </c>
      <c r="AD4017" s="28">
        <v>8.4599999999999995E-2</v>
      </c>
      <c r="AE4017" s="139">
        <v>104</v>
      </c>
      <c r="AF4017" s="139">
        <v>9</v>
      </c>
      <c r="AG4017" s="93">
        <v>26</v>
      </c>
      <c r="AH4017" s="93">
        <v>36</v>
      </c>
    </row>
    <row r="4018" spans="1:34">
      <c r="A4018" s="87" t="s">
        <v>167</v>
      </c>
      <c r="B4018" s="14" t="s">
        <v>74</v>
      </c>
      <c r="C4018" s="14" t="s">
        <v>186</v>
      </c>
      <c r="D4018" s="14">
        <v>2017</v>
      </c>
      <c r="E4018" s="14">
        <v>2017</v>
      </c>
      <c r="F4018" s="14" t="s">
        <v>245</v>
      </c>
      <c r="G4018" s="93">
        <v>7047</v>
      </c>
      <c r="H4018" s="93">
        <v>43301</v>
      </c>
      <c r="I4018" s="93">
        <v>21</v>
      </c>
      <c r="J4018" s="93">
        <v>400</v>
      </c>
      <c r="K4018" s="93">
        <v>7068</v>
      </c>
      <c r="L4018" s="93">
        <v>43701</v>
      </c>
      <c r="M4018" s="48">
        <v>50769</v>
      </c>
      <c r="N4018" s="48">
        <v>117031</v>
      </c>
      <c r="O4018" s="48">
        <v>19352</v>
      </c>
      <c r="P4018" s="48">
        <v>96573</v>
      </c>
      <c r="Q4018" s="48">
        <v>115925</v>
      </c>
      <c r="R4018" s="48">
        <v>76</v>
      </c>
      <c r="S4018" s="48">
        <v>1030</v>
      </c>
      <c r="T4018" s="48">
        <v>1106</v>
      </c>
      <c r="U4018" s="48">
        <v>19428</v>
      </c>
      <c r="V4018" s="48">
        <v>97603</v>
      </c>
      <c r="W4018" s="156">
        <v>15748809</v>
      </c>
      <c r="X4018" s="156">
        <v>123604</v>
      </c>
      <c r="Y4018" s="156">
        <v>15872413</v>
      </c>
      <c r="Z4018" s="28">
        <v>0.94336202990484819</v>
      </c>
      <c r="AA4018" s="28">
        <v>0.75496688741721851</v>
      </c>
      <c r="AB4018" s="111">
        <v>15</v>
      </c>
      <c r="AC4018" s="28">
        <v>0.4</v>
      </c>
      <c r="AD4018" s="28">
        <v>4.2799999999999998E-2</v>
      </c>
      <c r="AE4018" s="139">
        <v>2924</v>
      </c>
      <c r="AF4018" s="139">
        <v>392</v>
      </c>
      <c r="AG4018" s="93">
        <v>7478</v>
      </c>
      <c r="AH4018" s="93">
        <v>17914</v>
      </c>
    </row>
    <row r="4019" spans="1:34">
      <c r="A4019" s="87" t="s">
        <v>168</v>
      </c>
      <c r="B4019" s="14" t="s">
        <v>75</v>
      </c>
      <c r="C4019" s="14" t="s">
        <v>186</v>
      </c>
      <c r="D4019" s="14">
        <v>2017</v>
      </c>
      <c r="E4019" s="14">
        <v>2017</v>
      </c>
      <c r="F4019" s="14" t="s">
        <v>245</v>
      </c>
      <c r="G4019" s="93">
        <v>245</v>
      </c>
      <c r="H4019" s="93">
        <v>2513</v>
      </c>
      <c r="I4019" s="93">
        <v>0</v>
      </c>
      <c r="J4019" s="93">
        <v>4</v>
      </c>
      <c r="K4019" s="93">
        <v>245</v>
      </c>
      <c r="L4019" s="93">
        <v>2517</v>
      </c>
      <c r="M4019" s="48">
        <v>2762</v>
      </c>
      <c r="N4019" s="48">
        <v>4839</v>
      </c>
      <c r="O4019" s="48">
        <v>598</v>
      </c>
      <c r="P4019" s="48">
        <v>4234</v>
      </c>
      <c r="Q4019" s="48">
        <v>4832</v>
      </c>
      <c r="R4019" s="48">
        <v>0</v>
      </c>
      <c r="S4019" s="48">
        <v>7</v>
      </c>
      <c r="T4019" s="48">
        <v>7</v>
      </c>
      <c r="U4019" s="48">
        <v>598</v>
      </c>
      <c r="V4019" s="48">
        <v>4241</v>
      </c>
      <c r="W4019" s="156">
        <v>629469</v>
      </c>
      <c r="X4019" s="156">
        <v>738</v>
      </c>
      <c r="Y4019" s="156">
        <v>630207</v>
      </c>
      <c r="Z4019" s="28">
        <v>0.97810218978102192</v>
      </c>
      <c r="AA4019" s="28">
        <v>0.93396226415094341</v>
      </c>
      <c r="AB4019" s="111">
        <v>78</v>
      </c>
      <c r="AC4019" s="28">
        <v>0.29499999999999998</v>
      </c>
      <c r="AD4019" s="28">
        <v>8.4599999999999995E-2</v>
      </c>
      <c r="AE4019" s="139">
        <v>254</v>
      </c>
      <c r="AF4019" s="139">
        <v>1</v>
      </c>
      <c r="AG4019" s="93">
        <v>84</v>
      </c>
      <c r="AH4019" s="93">
        <v>139</v>
      </c>
    </row>
    <row r="4020" spans="1:34">
      <c r="A4020" s="87" t="s">
        <v>169</v>
      </c>
      <c r="B4020" s="14" t="s">
        <v>74</v>
      </c>
      <c r="C4020" s="14" t="s">
        <v>186</v>
      </c>
      <c r="D4020" s="14">
        <v>2017</v>
      </c>
      <c r="E4020" s="14">
        <v>2017</v>
      </c>
      <c r="F4020" s="14" t="s">
        <v>245</v>
      </c>
      <c r="G4020" s="93">
        <v>2583</v>
      </c>
      <c r="H4020" s="93">
        <v>31910</v>
      </c>
      <c r="I4020" s="93">
        <v>9</v>
      </c>
      <c r="J4020" s="93">
        <v>323</v>
      </c>
      <c r="K4020" s="93">
        <v>2592</v>
      </c>
      <c r="L4020" s="93">
        <v>32233</v>
      </c>
      <c r="M4020" s="48">
        <v>34825</v>
      </c>
      <c r="N4020" s="48">
        <v>68412</v>
      </c>
      <c r="O4020" s="48">
        <v>6485</v>
      </c>
      <c r="P4020" s="48">
        <v>61268</v>
      </c>
      <c r="Q4020" s="48">
        <v>67753</v>
      </c>
      <c r="R4020" s="48">
        <v>34</v>
      </c>
      <c r="S4020" s="48">
        <v>625</v>
      </c>
      <c r="T4020" s="48">
        <v>659</v>
      </c>
      <c r="U4020" s="48">
        <v>6519</v>
      </c>
      <c r="V4020" s="48">
        <v>61893</v>
      </c>
      <c r="W4020" s="156">
        <v>9157536</v>
      </c>
      <c r="X4020" s="156">
        <v>117382</v>
      </c>
      <c r="Y4020" s="156">
        <v>9274918</v>
      </c>
      <c r="Z4020" s="28">
        <v>0.98614150255288113</v>
      </c>
      <c r="AA4020" s="28">
        <v>0.97043832823649334</v>
      </c>
      <c r="AB4020" s="111">
        <v>15</v>
      </c>
      <c r="AC4020" s="28">
        <v>0.13300000000000001</v>
      </c>
      <c r="AD4020" s="28">
        <v>6.13E-2</v>
      </c>
      <c r="AE4020" s="139">
        <v>3172</v>
      </c>
      <c r="AF4020" s="139">
        <v>423</v>
      </c>
      <c r="AG4020" s="93">
        <v>5838</v>
      </c>
      <c r="AH4020" s="93">
        <v>13666</v>
      </c>
    </row>
    <row r="4021" spans="1:34">
      <c r="A4021" s="87" t="s">
        <v>170</v>
      </c>
      <c r="B4021" s="14" t="s">
        <v>74</v>
      </c>
      <c r="C4021" s="14" t="s">
        <v>186</v>
      </c>
      <c r="D4021" s="14">
        <v>2017</v>
      </c>
      <c r="E4021" s="14">
        <v>2017</v>
      </c>
      <c r="F4021" s="14" t="s">
        <v>245</v>
      </c>
      <c r="G4021" s="93">
        <v>815</v>
      </c>
      <c r="H4021" s="93">
        <v>8870</v>
      </c>
      <c r="I4021" s="93">
        <v>22</v>
      </c>
      <c r="J4021" s="93">
        <v>108</v>
      </c>
      <c r="K4021" s="93">
        <v>837</v>
      </c>
      <c r="L4021" s="93">
        <v>8978</v>
      </c>
      <c r="M4021" s="48">
        <v>9815</v>
      </c>
      <c r="N4021" s="48">
        <v>18777</v>
      </c>
      <c r="O4021" s="48">
        <v>2181</v>
      </c>
      <c r="P4021" s="48">
        <v>16191</v>
      </c>
      <c r="Q4021" s="48">
        <v>18372</v>
      </c>
      <c r="R4021" s="48">
        <v>101</v>
      </c>
      <c r="S4021" s="48">
        <v>304</v>
      </c>
      <c r="T4021" s="48">
        <v>405</v>
      </c>
      <c r="U4021" s="48">
        <v>2282</v>
      </c>
      <c r="V4021" s="48">
        <v>16495</v>
      </c>
      <c r="W4021" s="156">
        <v>2488234</v>
      </c>
      <c r="X4021" s="156">
        <v>45309</v>
      </c>
      <c r="Y4021" s="156">
        <v>2533543</v>
      </c>
      <c r="Z4021" s="28">
        <v>0.9460093896713615</v>
      </c>
      <c r="AA4021" s="28">
        <v>0.96812749003984067</v>
      </c>
      <c r="AB4021" s="111">
        <v>78</v>
      </c>
      <c r="AC4021" s="28">
        <v>0.29499999999999998</v>
      </c>
      <c r="AD4021" s="28">
        <v>8.4599999999999995E-2</v>
      </c>
      <c r="AE4021" s="139">
        <v>929</v>
      </c>
      <c r="AF4021" s="139">
        <v>137</v>
      </c>
      <c r="AG4021" s="93">
        <v>800</v>
      </c>
      <c r="AH4021" s="93">
        <v>1645</v>
      </c>
    </row>
    <row r="4022" spans="1:34">
      <c r="A4022" s="87" t="s">
        <v>171</v>
      </c>
      <c r="B4022" s="14" t="s">
        <v>75</v>
      </c>
      <c r="C4022" s="14" t="s">
        <v>186</v>
      </c>
      <c r="D4022" s="14">
        <v>2017</v>
      </c>
      <c r="E4022" s="14">
        <v>2017</v>
      </c>
      <c r="F4022" s="14" t="s">
        <v>245</v>
      </c>
      <c r="G4022" s="93">
        <v>793</v>
      </c>
      <c r="H4022" s="93">
        <v>5224</v>
      </c>
      <c r="I4022" s="93">
        <v>2</v>
      </c>
      <c r="J4022" s="93">
        <v>17</v>
      </c>
      <c r="K4022" s="93">
        <v>795</v>
      </c>
      <c r="L4022" s="93">
        <v>5241</v>
      </c>
      <c r="M4022" s="48">
        <v>6036</v>
      </c>
      <c r="N4022" s="48">
        <v>13060</v>
      </c>
      <c r="O4022" s="48">
        <v>2152</v>
      </c>
      <c r="P4022" s="48">
        <v>10856</v>
      </c>
      <c r="Q4022" s="48">
        <v>13008</v>
      </c>
      <c r="R4022" s="48">
        <v>7</v>
      </c>
      <c r="S4022" s="48">
        <v>45</v>
      </c>
      <c r="T4022" s="48">
        <v>52</v>
      </c>
      <c r="U4022" s="48">
        <v>2159</v>
      </c>
      <c r="V4022" s="48">
        <v>10901</v>
      </c>
      <c r="W4022" s="156">
        <v>1736613</v>
      </c>
      <c r="X4022" s="156">
        <v>4994</v>
      </c>
      <c r="Y4022" s="156">
        <v>1741607</v>
      </c>
      <c r="Z4022" s="28">
        <v>1</v>
      </c>
      <c r="AA4022" s="28">
        <v>0.95726495726495731</v>
      </c>
      <c r="AB4022" s="111">
        <v>78</v>
      </c>
      <c r="AC4022" s="28">
        <v>0.29499999999999998</v>
      </c>
      <c r="AD4022" s="28">
        <v>8.4599999999999995E-2</v>
      </c>
      <c r="AE4022" s="139">
        <v>499</v>
      </c>
      <c r="AF4022" s="139">
        <v>82</v>
      </c>
      <c r="AG4022" s="93">
        <v>433</v>
      </c>
      <c r="AH4022" s="93">
        <v>920</v>
      </c>
    </row>
    <row r="4023" spans="1:34">
      <c r="A4023" s="51" t="s">
        <v>172</v>
      </c>
      <c r="B4023" s="14" t="s">
        <v>66</v>
      </c>
      <c r="C4023" s="14" t="s">
        <v>187</v>
      </c>
      <c r="D4023" s="14">
        <v>2017</v>
      </c>
      <c r="E4023" s="14">
        <v>2017</v>
      </c>
      <c r="F4023" s="14" t="s">
        <v>245</v>
      </c>
      <c r="G4023" s="93">
        <v>237122</v>
      </c>
      <c r="H4023" s="93">
        <v>1734763</v>
      </c>
      <c r="I4023" s="93">
        <v>2016</v>
      </c>
      <c r="J4023" s="93">
        <v>17302</v>
      </c>
      <c r="K4023" s="93">
        <v>239138</v>
      </c>
      <c r="L4023" s="93">
        <v>1752065</v>
      </c>
      <c r="M4023" s="93">
        <v>1991203</v>
      </c>
      <c r="N4023" s="93">
        <v>4101568</v>
      </c>
      <c r="O4023" s="93">
        <v>609146</v>
      </c>
      <c r="P4023" s="93">
        <v>3447425</v>
      </c>
      <c r="Q4023" s="93">
        <v>4056571</v>
      </c>
      <c r="R4023" s="93">
        <v>6725</v>
      </c>
      <c r="S4023" s="93">
        <v>38272</v>
      </c>
      <c r="T4023" s="93">
        <v>44997</v>
      </c>
      <c r="U4023" s="93">
        <v>615871</v>
      </c>
      <c r="V4023" s="93">
        <v>3485697</v>
      </c>
      <c r="W4023" s="158">
        <v>551003332</v>
      </c>
      <c r="X4023" s="158">
        <v>5128839</v>
      </c>
      <c r="Y4023" s="158">
        <v>556132171</v>
      </c>
      <c r="Z4023" s="90">
        <v>0.98035119355228872</v>
      </c>
      <c r="AA4023" s="90">
        <v>0.92840581349318552</v>
      </c>
      <c r="AB4023" s="112">
        <v>795</v>
      </c>
      <c r="AC4023" s="90">
        <v>0.39</v>
      </c>
      <c r="AD4023" s="90">
        <v>6.6400000000000001E-2</v>
      </c>
      <c r="AE4023" s="139">
        <v>156889</v>
      </c>
      <c r="AF4023" s="139">
        <v>51497</v>
      </c>
      <c r="AG4023" s="93">
        <v>266589</v>
      </c>
      <c r="AH4023" s="93">
        <v>573439</v>
      </c>
    </row>
    <row r="4024" spans="1:34">
      <c r="A4024" s="51" t="s">
        <v>173</v>
      </c>
      <c r="B4024" s="14" t="s">
        <v>74</v>
      </c>
      <c r="C4024" s="14" t="s">
        <v>187</v>
      </c>
      <c r="D4024" s="14">
        <v>2017</v>
      </c>
      <c r="E4024" s="14">
        <v>2017</v>
      </c>
      <c r="F4024" s="14" t="s">
        <v>245</v>
      </c>
      <c r="G4024" s="93">
        <v>5068</v>
      </c>
      <c r="H4024" s="93">
        <v>50832</v>
      </c>
      <c r="I4024" s="93">
        <v>78</v>
      </c>
      <c r="J4024" s="93">
        <v>1211</v>
      </c>
      <c r="K4024" s="93">
        <v>5146</v>
      </c>
      <c r="L4024" s="93">
        <v>52043</v>
      </c>
      <c r="M4024" s="93">
        <v>57189</v>
      </c>
      <c r="N4024" s="93">
        <v>107586</v>
      </c>
      <c r="O4024" s="93">
        <v>11765</v>
      </c>
      <c r="P4024" s="93">
        <v>92760</v>
      </c>
      <c r="Q4024" s="93">
        <v>104525</v>
      </c>
      <c r="R4024" s="93">
        <v>285</v>
      </c>
      <c r="S4024" s="93">
        <v>2776</v>
      </c>
      <c r="T4024" s="93">
        <v>3061</v>
      </c>
      <c r="U4024" s="93">
        <v>12050</v>
      </c>
      <c r="V4024" s="93">
        <v>95536</v>
      </c>
      <c r="W4024" s="158">
        <v>14764084</v>
      </c>
      <c r="X4024" s="158">
        <v>340608</v>
      </c>
      <c r="Y4024" s="158">
        <v>15104692</v>
      </c>
      <c r="Z4024" s="28" t="s">
        <v>66</v>
      </c>
      <c r="AA4024" s="28" t="s">
        <v>66</v>
      </c>
      <c r="AB4024" s="112">
        <v>21</v>
      </c>
      <c r="AC4024" s="90">
        <v>0.42899999999999999</v>
      </c>
      <c r="AD4024" s="90">
        <v>2.8799999999999999E-2</v>
      </c>
      <c r="AE4024" s="139">
        <v>5367</v>
      </c>
      <c r="AF4024" s="139">
        <v>2201</v>
      </c>
      <c r="AG4024" s="93">
        <v>6566</v>
      </c>
      <c r="AH4024" s="93">
        <v>12908</v>
      </c>
    </row>
    <row r="4025" spans="1:34">
      <c r="A4025" s="51" t="s">
        <v>174</v>
      </c>
      <c r="B4025" s="14" t="s">
        <v>75</v>
      </c>
      <c r="C4025" s="14" t="s">
        <v>187</v>
      </c>
      <c r="D4025" s="14">
        <v>2017</v>
      </c>
      <c r="E4025" s="14">
        <v>2017</v>
      </c>
      <c r="F4025" s="14" t="s">
        <v>245</v>
      </c>
      <c r="G4025" s="93">
        <v>4</v>
      </c>
      <c r="H4025" s="93">
        <v>72</v>
      </c>
      <c r="I4025" s="93">
        <v>0</v>
      </c>
      <c r="J4025" s="93">
        <v>0</v>
      </c>
      <c r="K4025" s="93">
        <v>4</v>
      </c>
      <c r="L4025" s="93">
        <v>72</v>
      </c>
      <c r="M4025" s="93">
        <v>76</v>
      </c>
      <c r="N4025" s="93">
        <v>136</v>
      </c>
      <c r="O4025" s="93">
        <v>5</v>
      </c>
      <c r="P4025" s="93">
        <v>131</v>
      </c>
      <c r="Q4025" s="93">
        <v>136</v>
      </c>
      <c r="R4025" s="93">
        <v>0</v>
      </c>
      <c r="S4025" s="93">
        <v>0</v>
      </c>
      <c r="T4025" s="93">
        <v>0</v>
      </c>
      <c r="U4025" s="93">
        <v>5</v>
      </c>
      <c r="V4025" s="93">
        <v>131</v>
      </c>
      <c r="W4025" s="158">
        <v>15909</v>
      </c>
      <c r="X4025" s="158">
        <v>0</v>
      </c>
      <c r="Y4025" s="158">
        <v>15909</v>
      </c>
      <c r="Z4025" s="90">
        <v>1</v>
      </c>
      <c r="AA4025" s="90">
        <v>0.25</v>
      </c>
      <c r="AB4025" s="112">
        <v>81</v>
      </c>
      <c r="AC4025" s="90">
        <v>0.29599999999999999</v>
      </c>
      <c r="AD4025" s="90">
        <v>9.0300000000000005E-2</v>
      </c>
      <c r="AE4025" s="139">
        <v>8</v>
      </c>
      <c r="AF4025" s="139">
        <v>0</v>
      </c>
      <c r="AG4025" s="93">
        <v>4</v>
      </c>
      <c r="AH4025" s="93">
        <v>4</v>
      </c>
    </row>
    <row r="4026" spans="1:34">
      <c r="A4026" s="51" t="s">
        <v>175</v>
      </c>
      <c r="B4026" s="14" t="s">
        <v>75</v>
      </c>
      <c r="C4026" s="14" t="s">
        <v>187</v>
      </c>
      <c r="D4026" s="14">
        <v>2017</v>
      </c>
      <c r="E4026" s="14">
        <v>2017</v>
      </c>
      <c r="F4026" s="14" t="s">
        <v>245</v>
      </c>
      <c r="G4026" s="93">
        <v>114</v>
      </c>
      <c r="H4026" s="93">
        <v>1537</v>
      </c>
      <c r="I4026" s="93">
        <v>0</v>
      </c>
      <c r="J4026" s="93">
        <v>0</v>
      </c>
      <c r="K4026" s="93">
        <v>114</v>
      </c>
      <c r="L4026" s="93">
        <v>1537</v>
      </c>
      <c r="M4026" s="93">
        <v>1651</v>
      </c>
      <c r="N4026" s="93">
        <v>2996</v>
      </c>
      <c r="O4026" s="93">
        <v>291</v>
      </c>
      <c r="P4026" s="93">
        <v>2704</v>
      </c>
      <c r="Q4026" s="93">
        <v>2995</v>
      </c>
      <c r="R4026" s="93">
        <v>0</v>
      </c>
      <c r="S4026" s="93">
        <v>1</v>
      </c>
      <c r="T4026" s="93">
        <v>1</v>
      </c>
      <c r="U4026" s="93">
        <v>291</v>
      </c>
      <c r="V4026" s="93">
        <v>2705</v>
      </c>
      <c r="W4026" s="158">
        <v>386169</v>
      </c>
      <c r="X4026" s="158">
        <v>154</v>
      </c>
      <c r="Y4026" s="158">
        <v>386323</v>
      </c>
      <c r="Z4026" s="90">
        <v>0.97802197802197799</v>
      </c>
      <c r="AA4026" s="90">
        <v>0.98113207547169812</v>
      </c>
      <c r="AB4026" s="112">
        <v>81</v>
      </c>
      <c r="AC4026" s="90">
        <v>0.29599999999999999</v>
      </c>
      <c r="AD4026" s="90">
        <v>9.0300000000000005E-2</v>
      </c>
      <c r="AE4026" s="139">
        <v>133</v>
      </c>
      <c r="AF4026" s="139">
        <v>19</v>
      </c>
      <c r="AG4026" s="93">
        <v>36</v>
      </c>
      <c r="AH4026" s="93">
        <v>61</v>
      </c>
    </row>
    <row r="4027" spans="1:34">
      <c r="A4027" s="51" t="s">
        <v>176</v>
      </c>
      <c r="B4027" s="14" t="s">
        <v>75</v>
      </c>
      <c r="C4027" s="14" t="s">
        <v>187</v>
      </c>
      <c r="D4027" s="14">
        <v>2017</v>
      </c>
      <c r="E4027" s="14">
        <v>2017</v>
      </c>
      <c r="F4027" s="14" t="s">
        <v>245</v>
      </c>
      <c r="G4027" s="93">
        <v>1538</v>
      </c>
      <c r="H4027" s="93">
        <v>14970</v>
      </c>
      <c r="I4027" s="93">
        <v>2</v>
      </c>
      <c r="J4027" s="93">
        <v>37</v>
      </c>
      <c r="K4027" s="93">
        <v>1540</v>
      </c>
      <c r="L4027" s="93">
        <v>15007</v>
      </c>
      <c r="M4027" s="93">
        <v>16547</v>
      </c>
      <c r="N4027" s="93">
        <v>30767</v>
      </c>
      <c r="O4027" s="93">
        <v>3865</v>
      </c>
      <c r="P4027" s="93">
        <v>26821</v>
      </c>
      <c r="Q4027" s="93">
        <v>30686</v>
      </c>
      <c r="R4027" s="93">
        <v>6</v>
      </c>
      <c r="S4027" s="93">
        <v>75</v>
      </c>
      <c r="T4027" s="93">
        <v>81</v>
      </c>
      <c r="U4027" s="93">
        <v>3871</v>
      </c>
      <c r="V4027" s="93">
        <v>26896</v>
      </c>
      <c r="W4027" s="158">
        <v>4162020</v>
      </c>
      <c r="X4027" s="158">
        <v>9380</v>
      </c>
      <c r="Y4027" s="158">
        <v>4171400</v>
      </c>
      <c r="Z4027" s="90">
        <v>0.87278761061946897</v>
      </c>
      <c r="AA4027" s="90">
        <v>0.93620178041543023</v>
      </c>
      <c r="AB4027" s="112">
        <v>81</v>
      </c>
      <c r="AC4027" s="90">
        <v>0.29599999999999999</v>
      </c>
      <c r="AD4027" s="90">
        <v>9.0300000000000005E-2</v>
      </c>
      <c r="AE4027" s="139">
        <v>1615</v>
      </c>
      <c r="AF4027" s="139">
        <v>756</v>
      </c>
      <c r="AG4027" s="93">
        <v>752</v>
      </c>
      <c r="AH4027" s="93">
        <v>1292</v>
      </c>
    </row>
    <row r="4028" spans="1:34">
      <c r="A4028" s="51" t="s">
        <v>177</v>
      </c>
      <c r="B4028" s="14" t="s">
        <v>75</v>
      </c>
      <c r="C4028" s="14" t="s">
        <v>187</v>
      </c>
      <c r="D4028" s="14">
        <v>2017</v>
      </c>
      <c r="E4028" s="14">
        <v>2017</v>
      </c>
      <c r="F4028" s="14" t="s">
        <v>245</v>
      </c>
      <c r="G4028" s="93">
        <v>216</v>
      </c>
      <c r="H4028" s="93">
        <v>2575</v>
      </c>
      <c r="I4028" s="93">
        <v>0</v>
      </c>
      <c r="J4028" s="93">
        <v>5</v>
      </c>
      <c r="K4028" s="93">
        <v>216</v>
      </c>
      <c r="L4028" s="93">
        <v>2580</v>
      </c>
      <c r="M4028" s="93">
        <v>2796</v>
      </c>
      <c r="N4028" s="93">
        <v>5024</v>
      </c>
      <c r="O4028" s="93">
        <v>573</v>
      </c>
      <c r="P4028" s="93">
        <v>4441</v>
      </c>
      <c r="Q4028" s="93">
        <v>5014</v>
      </c>
      <c r="R4028" s="93">
        <v>0</v>
      </c>
      <c r="S4028" s="93">
        <v>10</v>
      </c>
      <c r="T4028" s="93">
        <v>10</v>
      </c>
      <c r="U4028" s="93">
        <v>573</v>
      </c>
      <c r="V4028" s="93">
        <v>4451</v>
      </c>
      <c r="W4028" s="158">
        <v>656332</v>
      </c>
      <c r="X4028" s="158">
        <v>1139</v>
      </c>
      <c r="Y4028" s="158">
        <v>657471</v>
      </c>
      <c r="Z4028" s="90">
        <v>0.97457627118644063</v>
      </c>
      <c r="AA4028" s="90">
        <v>0.91025641025641024</v>
      </c>
      <c r="AB4028" s="112">
        <v>81</v>
      </c>
      <c r="AC4028" s="90">
        <v>0.29599999999999999</v>
      </c>
      <c r="AD4028" s="90">
        <v>9.0300000000000005E-2</v>
      </c>
      <c r="AE4028" s="139">
        <v>165</v>
      </c>
      <c r="AF4028" s="139">
        <v>39</v>
      </c>
      <c r="AG4028" s="93">
        <v>55</v>
      </c>
      <c r="AH4028" s="93">
        <v>101</v>
      </c>
    </row>
    <row r="4029" spans="1:34">
      <c r="A4029" s="51" t="s">
        <v>178</v>
      </c>
      <c r="B4029" s="14" t="s">
        <v>75</v>
      </c>
      <c r="C4029" s="14" t="s">
        <v>187</v>
      </c>
      <c r="D4029" s="14">
        <v>2017</v>
      </c>
      <c r="E4029" s="14">
        <v>2017</v>
      </c>
      <c r="F4029" s="14" t="s">
        <v>245</v>
      </c>
      <c r="G4029" s="93">
        <v>72</v>
      </c>
      <c r="H4029" s="93">
        <v>616</v>
      </c>
      <c r="I4029" s="93">
        <v>0</v>
      </c>
      <c r="J4029" s="93">
        <v>2</v>
      </c>
      <c r="K4029" s="93">
        <v>72</v>
      </c>
      <c r="L4029" s="93">
        <v>618</v>
      </c>
      <c r="M4029" s="93">
        <v>690</v>
      </c>
      <c r="N4029" s="93">
        <v>1509</v>
      </c>
      <c r="O4029" s="93">
        <v>175</v>
      </c>
      <c r="P4029" s="93">
        <v>1327</v>
      </c>
      <c r="Q4029" s="93">
        <v>1502</v>
      </c>
      <c r="R4029" s="93">
        <v>1</v>
      </c>
      <c r="S4029" s="93">
        <v>6</v>
      </c>
      <c r="T4029" s="93">
        <v>7</v>
      </c>
      <c r="U4029" s="93">
        <v>176</v>
      </c>
      <c r="V4029" s="93">
        <v>1333</v>
      </c>
      <c r="W4029" s="158">
        <v>184189</v>
      </c>
      <c r="X4029" s="158">
        <v>316</v>
      </c>
      <c r="Y4029" s="158">
        <v>184505</v>
      </c>
      <c r="Z4029" s="90">
        <v>1</v>
      </c>
      <c r="AA4029" s="90">
        <v>0.90476190476190477</v>
      </c>
      <c r="AB4029" s="112">
        <v>81</v>
      </c>
      <c r="AC4029" s="90">
        <v>0.29599999999999999</v>
      </c>
      <c r="AD4029" s="90">
        <v>9.0300000000000005E-2</v>
      </c>
      <c r="AE4029" s="139">
        <v>58</v>
      </c>
      <c r="AF4029" s="139">
        <v>7</v>
      </c>
      <c r="AG4029" s="93">
        <v>106</v>
      </c>
      <c r="AH4029" s="93">
        <v>241</v>
      </c>
    </row>
    <row r="4030" spans="1:34">
      <c r="A4030" s="51" t="s">
        <v>179</v>
      </c>
      <c r="B4030" s="14" t="s">
        <v>74</v>
      </c>
      <c r="C4030" s="14" t="s">
        <v>187</v>
      </c>
      <c r="D4030" s="14">
        <v>2017</v>
      </c>
      <c r="E4030" s="14">
        <v>2017</v>
      </c>
      <c r="F4030" s="14" t="s">
        <v>245</v>
      </c>
      <c r="G4030" s="93">
        <v>3588</v>
      </c>
      <c r="H4030" s="93">
        <v>27559</v>
      </c>
      <c r="I4030" s="93">
        <v>42</v>
      </c>
      <c r="J4030" s="93">
        <v>277</v>
      </c>
      <c r="K4030" s="93">
        <v>3630</v>
      </c>
      <c r="L4030" s="93">
        <v>27836</v>
      </c>
      <c r="M4030" s="93">
        <v>31466</v>
      </c>
      <c r="N4030" s="93">
        <v>62968</v>
      </c>
      <c r="O4030" s="93">
        <v>8465</v>
      </c>
      <c r="P4030" s="93">
        <v>53622</v>
      </c>
      <c r="Q4030" s="93">
        <v>62087</v>
      </c>
      <c r="R4030" s="93">
        <v>151</v>
      </c>
      <c r="S4030" s="93">
        <v>730</v>
      </c>
      <c r="T4030" s="93">
        <v>881</v>
      </c>
      <c r="U4030" s="93">
        <v>8616</v>
      </c>
      <c r="V4030" s="93">
        <v>54352</v>
      </c>
      <c r="W4030" s="158">
        <v>8682411</v>
      </c>
      <c r="X4030" s="158">
        <v>83741</v>
      </c>
      <c r="Y4030" s="158">
        <v>8766152</v>
      </c>
      <c r="Z4030" s="90">
        <v>0.97740112994350281</v>
      </c>
      <c r="AA4030" s="90">
        <v>0.97413793103448276</v>
      </c>
      <c r="AB4030" s="112">
        <v>13</v>
      </c>
      <c r="AC4030" s="90">
        <v>0.308</v>
      </c>
      <c r="AD4030" s="90">
        <v>6.0699999999999997E-2</v>
      </c>
      <c r="AE4030" s="139">
        <v>2482</v>
      </c>
      <c r="AF4030" s="139">
        <v>1033</v>
      </c>
      <c r="AG4030" s="93">
        <v>4345</v>
      </c>
      <c r="AH4030" s="93">
        <v>8849</v>
      </c>
    </row>
    <row r="4031" spans="1:34">
      <c r="A4031" s="51" t="s">
        <v>180</v>
      </c>
      <c r="B4031" s="14" t="s">
        <v>75</v>
      </c>
      <c r="C4031" s="14" t="s">
        <v>187</v>
      </c>
      <c r="D4031" s="14">
        <v>2017</v>
      </c>
      <c r="E4031" s="14">
        <v>2017</v>
      </c>
      <c r="F4031" s="14" t="s">
        <v>245</v>
      </c>
      <c r="G4031" s="93">
        <v>356</v>
      </c>
      <c r="H4031" s="93">
        <v>2227</v>
      </c>
      <c r="I4031" s="93">
        <v>0</v>
      </c>
      <c r="J4031" s="93">
        <v>1</v>
      </c>
      <c r="K4031" s="93">
        <v>356</v>
      </c>
      <c r="L4031" s="93">
        <v>2228</v>
      </c>
      <c r="M4031" s="93">
        <v>2584</v>
      </c>
      <c r="N4031" s="93">
        <v>5259</v>
      </c>
      <c r="O4031" s="93">
        <v>992</v>
      </c>
      <c r="P4031" s="93">
        <v>4263</v>
      </c>
      <c r="Q4031" s="93">
        <v>5255</v>
      </c>
      <c r="R4031" s="93">
        <v>0</v>
      </c>
      <c r="S4031" s="93">
        <v>4</v>
      </c>
      <c r="T4031" s="93">
        <v>4</v>
      </c>
      <c r="U4031" s="93">
        <v>992</v>
      </c>
      <c r="V4031" s="93">
        <v>4267</v>
      </c>
      <c r="W4031" s="158">
        <v>684390</v>
      </c>
      <c r="X4031" s="158">
        <v>154</v>
      </c>
      <c r="Y4031" s="158">
        <v>684544</v>
      </c>
      <c r="Z4031" s="90">
        <v>0.98113207547169812</v>
      </c>
      <c r="AA4031" s="90">
        <v>0.93506493506493504</v>
      </c>
      <c r="AB4031" s="112">
        <v>81</v>
      </c>
      <c r="AC4031" s="90">
        <v>0.29599999999999999</v>
      </c>
      <c r="AD4031" s="90">
        <v>9.0300000000000005E-2</v>
      </c>
      <c r="AE4031" s="139">
        <v>167</v>
      </c>
      <c r="AF4031" s="139">
        <v>23</v>
      </c>
      <c r="AG4031" s="93">
        <v>103</v>
      </c>
      <c r="AH4031" s="93">
        <v>184</v>
      </c>
    </row>
    <row r="4032" spans="1:34">
      <c r="A4032" s="51" t="s">
        <v>181</v>
      </c>
      <c r="B4032" s="14" t="s">
        <v>75</v>
      </c>
      <c r="C4032" s="14" t="s">
        <v>187</v>
      </c>
      <c r="D4032" s="14">
        <v>2017</v>
      </c>
      <c r="E4032" s="14">
        <v>2017</v>
      </c>
      <c r="F4032" s="14" t="s">
        <v>245</v>
      </c>
      <c r="G4032" s="93">
        <v>494</v>
      </c>
      <c r="H4032" s="93">
        <v>6227</v>
      </c>
      <c r="I4032" s="93">
        <v>1</v>
      </c>
      <c r="J4032" s="93">
        <v>14</v>
      </c>
      <c r="K4032" s="93">
        <v>495</v>
      </c>
      <c r="L4032" s="93">
        <v>6241</v>
      </c>
      <c r="M4032" s="93">
        <v>6736</v>
      </c>
      <c r="N4032" s="93">
        <v>11873</v>
      </c>
      <c r="O4032" s="93">
        <v>1181</v>
      </c>
      <c r="P4032" s="93">
        <v>10651</v>
      </c>
      <c r="Q4032" s="93">
        <v>11832</v>
      </c>
      <c r="R4032" s="93">
        <v>2</v>
      </c>
      <c r="S4032" s="93">
        <v>39</v>
      </c>
      <c r="T4032" s="93">
        <v>41</v>
      </c>
      <c r="U4032" s="93">
        <v>1183</v>
      </c>
      <c r="V4032" s="93">
        <v>10690</v>
      </c>
      <c r="W4032" s="158">
        <v>1571285</v>
      </c>
      <c r="X4032" s="158">
        <v>3176</v>
      </c>
      <c r="Y4032" s="158">
        <v>1574461</v>
      </c>
      <c r="Z4032" s="90">
        <v>0.99003322259136217</v>
      </c>
      <c r="AA4032" s="90">
        <v>0.98734177215189878</v>
      </c>
      <c r="AB4032" s="112">
        <v>81</v>
      </c>
      <c r="AC4032" s="90">
        <v>0.29599999999999999</v>
      </c>
      <c r="AD4032" s="90">
        <v>9.0300000000000005E-2</v>
      </c>
      <c r="AE4032" s="139">
        <v>523</v>
      </c>
      <c r="AF4032" s="139">
        <v>91</v>
      </c>
      <c r="AG4032" s="93">
        <v>323</v>
      </c>
      <c r="AH4032" s="93">
        <v>668</v>
      </c>
    </row>
    <row r="4033" spans="1:34">
      <c r="A4033" s="87" t="s">
        <v>123</v>
      </c>
      <c r="B4033" s="14" t="s">
        <v>74</v>
      </c>
      <c r="C4033" s="14" t="s">
        <v>187</v>
      </c>
      <c r="D4033" s="14">
        <v>2017</v>
      </c>
      <c r="E4033" s="14">
        <v>2017</v>
      </c>
      <c r="F4033" s="14" t="s">
        <v>245</v>
      </c>
      <c r="G4033" s="93">
        <v>12071</v>
      </c>
      <c r="H4033" s="93">
        <v>83144</v>
      </c>
      <c r="I4033" s="93">
        <v>71</v>
      </c>
      <c r="J4033" s="93">
        <v>461</v>
      </c>
      <c r="K4033" s="93">
        <v>12142</v>
      </c>
      <c r="L4033" s="93">
        <v>83605</v>
      </c>
      <c r="M4033" s="93">
        <v>95747</v>
      </c>
      <c r="N4033" s="93">
        <v>220937</v>
      </c>
      <c r="O4033" s="93">
        <v>32860</v>
      </c>
      <c r="P4033" s="93">
        <v>186689</v>
      </c>
      <c r="Q4033" s="93">
        <v>219549</v>
      </c>
      <c r="R4033" s="93">
        <v>238</v>
      </c>
      <c r="S4033" s="93">
        <v>1150</v>
      </c>
      <c r="T4033" s="93">
        <v>1388</v>
      </c>
      <c r="U4033" s="93">
        <v>33098</v>
      </c>
      <c r="V4033" s="93">
        <v>187839</v>
      </c>
      <c r="W4033" s="158">
        <v>29305188</v>
      </c>
      <c r="X4033" s="158">
        <v>154461</v>
      </c>
      <c r="Y4033" s="158">
        <v>29459649</v>
      </c>
      <c r="Z4033" s="90">
        <v>0.95230574857864814</v>
      </c>
      <c r="AA4033" s="90">
        <v>0.93431553100061382</v>
      </c>
      <c r="AB4033" s="112">
        <v>37</v>
      </c>
      <c r="AC4033" s="90">
        <v>0.432</v>
      </c>
      <c r="AD4033" s="90">
        <v>4.1300000000000003E-2</v>
      </c>
      <c r="AE4033" s="139">
        <v>4722</v>
      </c>
      <c r="AF4033" s="139">
        <v>1582</v>
      </c>
      <c r="AG4033" s="93">
        <v>12343</v>
      </c>
      <c r="AH4033" s="93">
        <v>28125</v>
      </c>
    </row>
    <row r="4034" spans="1:34">
      <c r="A4034" s="87" t="s">
        <v>124</v>
      </c>
      <c r="B4034" s="14" t="s">
        <v>75</v>
      </c>
      <c r="C4034" s="14" t="s">
        <v>187</v>
      </c>
      <c r="D4034" s="14">
        <v>2017</v>
      </c>
      <c r="E4034" s="14">
        <v>2017</v>
      </c>
      <c r="F4034" s="14" t="s">
        <v>245</v>
      </c>
      <c r="G4034" s="93">
        <v>181</v>
      </c>
      <c r="H4034" s="93">
        <v>1305</v>
      </c>
      <c r="I4034" s="93">
        <v>0</v>
      </c>
      <c r="J4034" s="93">
        <v>2</v>
      </c>
      <c r="K4034" s="93">
        <v>181</v>
      </c>
      <c r="L4034" s="93">
        <v>1307</v>
      </c>
      <c r="M4034" s="93">
        <v>1488</v>
      </c>
      <c r="N4034" s="93">
        <v>3427</v>
      </c>
      <c r="O4034" s="93">
        <v>454</v>
      </c>
      <c r="P4034" s="93">
        <v>2965</v>
      </c>
      <c r="Q4034" s="93">
        <v>3419</v>
      </c>
      <c r="R4034" s="93">
        <v>1</v>
      </c>
      <c r="S4034" s="93">
        <v>7</v>
      </c>
      <c r="T4034" s="93">
        <v>8</v>
      </c>
      <c r="U4034" s="93">
        <v>455</v>
      </c>
      <c r="V4034" s="93">
        <v>2972</v>
      </c>
      <c r="W4034" s="158">
        <v>412824</v>
      </c>
      <c r="X4034" s="158">
        <v>505</v>
      </c>
      <c r="Y4034" s="158">
        <v>413329</v>
      </c>
      <c r="Z4034" s="90">
        <v>0.96491228070175439</v>
      </c>
      <c r="AA4034" s="90">
        <v>0.96969696969696972</v>
      </c>
      <c r="AB4034" s="112">
        <v>81</v>
      </c>
      <c r="AC4034" s="90">
        <v>0.29599999999999999</v>
      </c>
      <c r="AD4034" s="90">
        <v>9.0300000000000005E-2</v>
      </c>
      <c r="AE4034" s="139">
        <v>109</v>
      </c>
      <c r="AF4034" s="139">
        <v>14</v>
      </c>
      <c r="AG4034" s="93">
        <v>180</v>
      </c>
      <c r="AH4034" s="93">
        <v>389</v>
      </c>
    </row>
    <row r="4035" spans="1:34">
      <c r="A4035" s="87" t="s">
        <v>125</v>
      </c>
      <c r="B4035" s="14" t="s">
        <v>75</v>
      </c>
      <c r="C4035" s="14" t="s">
        <v>187</v>
      </c>
      <c r="D4035" s="14">
        <v>2017</v>
      </c>
      <c r="E4035" s="14">
        <v>2017</v>
      </c>
      <c r="F4035" s="14" t="s">
        <v>245</v>
      </c>
      <c r="G4035" s="93">
        <v>840</v>
      </c>
      <c r="H4035" s="93">
        <v>11101</v>
      </c>
      <c r="I4035" s="93">
        <v>0</v>
      </c>
      <c r="J4035" s="93">
        <v>19</v>
      </c>
      <c r="K4035" s="93">
        <v>840</v>
      </c>
      <c r="L4035" s="93">
        <v>11120</v>
      </c>
      <c r="M4035" s="93">
        <v>11960</v>
      </c>
      <c r="N4035" s="93">
        <v>20262</v>
      </c>
      <c r="O4035" s="93">
        <v>2082</v>
      </c>
      <c r="P4035" s="93">
        <v>18134</v>
      </c>
      <c r="Q4035" s="93">
        <v>20216</v>
      </c>
      <c r="R4035" s="93">
        <v>0</v>
      </c>
      <c r="S4035" s="93">
        <v>46</v>
      </c>
      <c r="T4035" s="93">
        <v>46</v>
      </c>
      <c r="U4035" s="93">
        <v>2082</v>
      </c>
      <c r="V4035" s="93">
        <v>18180</v>
      </c>
      <c r="W4035" s="158">
        <v>2789830</v>
      </c>
      <c r="X4035" s="158">
        <v>4959</v>
      </c>
      <c r="Y4035" s="158">
        <v>2794789</v>
      </c>
      <c r="Z4035" s="90">
        <v>0.99530516431924887</v>
      </c>
      <c r="AA4035" s="90">
        <v>0.98181818181818181</v>
      </c>
      <c r="AB4035" s="112">
        <v>81</v>
      </c>
      <c r="AC4035" s="90">
        <v>0.29599999999999999</v>
      </c>
      <c r="AD4035" s="90">
        <v>9.0300000000000005E-2</v>
      </c>
      <c r="AE4035" s="139">
        <v>1409</v>
      </c>
      <c r="AF4035" s="139">
        <v>340</v>
      </c>
      <c r="AG4035" s="93">
        <v>511</v>
      </c>
      <c r="AH4035" s="93">
        <v>980</v>
      </c>
    </row>
    <row r="4036" spans="1:34">
      <c r="A4036" s="87" t="s">
        <v>126</v>
      </c>
      <c r="B4036" s="14" t="s">
        <v>75</v>
      </c>
      <c r="C4036" s="14" t="s">
        <v>187</v>
      </c>
      <c r="D4036" s="14">
        <v>2017</v>
      </c>
      <c r="E4036" s="14">
        <v>2017</v>
      </c>
      <c r="F4036" s="14" t="s">
        <v>245</v>
      </c>
      <c r="G4036" s="93">
        <v>2206</v>
      </c>
      <c r="H4036" s="93">
        <v>14998</v>
      </c>
      <c r="I4036" s="93">
        <v>7</v>
      </c>
      <c r="J4036" s="93">
        <v>150</v>
      </c>
      <c r="K4036" s="93">
        <v>2213</v>
      </c>
      <c r="L4036" s="93">
        <v>15148</v>
      </c>
      <c r="M4036" s="93">
        <v>17361</v>
      </c>
      <c r="N4036" s="93">
        <v>42162</v>
      </c>
      <c r="O4036" s="93">
        <v>6295</v>
      </c>
      <c r="P4036" s="93">
        <v>35448</v>
      </c>
      <c r="Q4036" s="93">
        <v>41743</v>
      </c>
      <c r="R4036" s="93">
        <v>22</v>
      </c>
      <c r="S4036" s="93">
        <v>397</v>
      </c>
      <c r="T4036" s="93">
        <v>419</v>
      </c>
      <c r="U4036" s="93">
        <v>6317</v>
      </c>
      <c r="V4036" s="93">
        <v>35845</v>
      </c>
      <c r="W4036" s="158">
        <v>5254854</v>
      </c>
      <c r="X4036" s="158">
        <v>44526</v>
      </c>
      <c r="Y4036" s="158">
        <v>5299380</v>
      </c>
      <c r="Z4036" s="90">
        <v>0.9604221635883905</v>
      </c>
      <c r="AA4036" s="90">
        <v>0.92129629629629628</v>
      </c>
      <c r="AB4036" s="112">
        <v>81</v>
      </c>
      <c r="AC4036" s="90">
        <v>0.29599999999999999</v>
      </c>
      <c r="AD4036" s="90">
        <v>9.0300000000000005E-2</v>
      </c>
      <c r="AE4036" s="139">
        <v>1083</v>
      </c>
      <c r="AF4036" s="139">
        <v>159</v>
      </c>
      <c r="AG4036" s="93">
        <v>873</v>
      </c>
      <c r="AH4036" s="93">
        <v>1756</v>
      </c>
    </row>
    <row r="4037" spans="1:34">
      <c r="A4037" s="87" t="s">
        <v>127</v>
      </c>
      <c r="B4037" s="14" t="s">
        <v>75</v>
      </c>
      <c r="C4037" s="14" t="s">
        <v>187</v>
      </c>
      <c r="D4037" s="14">
        <v>2017</v>
      </c>
      <c r="E4037" s="14">
        <v>2017</v>
      </c>
      <c r="F4037" s="14" t="s">
        <v>245</v>
      </c>
      <c r="G4037" s="93">
        <v>81</v>
      </c>
      <c r="H4037" s="93">
        <v>929</v>
      </c>
      <c r="I4037" s="93">
        <v>0</v>
      </c>
      <c r="J4037" s="93">
        <v>3</v>
      </c>
      <c r="K4037" s="93">
        <v>81</v>
      </c>
      <c r="L4037" s="93">
        <v>932</v>
      </c>
      <c r="M4037" s="93">
        <v>1013</v>
      </c>
      <c r="N4037" s="93">
        <v>1952</v>
      </c>
      <c r="O4037" s="93">
        <v>229</v>
      </c>
      <c r="P4037" s="93">
        <v>1716</v>
      </c>
      <c r="Q4037" s="93">
        <v>1945</v>
      </c>
      <c r="R4037" s="93">
        <v>0</v>
      </c>
      <c r="S4037" s="93">
        <v>7</v>
      </c>
      <c r="T4037" s="93">
        <v>7</v>
      </c>
      <c r="U4037" s="93">
        <v>229</v>
      </c>
      <c r="V4037" s="93">
        <v>1723</v>
      </c>
      <c r="W4037" s="158">
        <v>244331</v>
      </c>
      <c r="X4037" s="158">
        <v>777</v>
      </c>
      <c r="Y4037" s="158">
        <v>245108</v>
      </c>
      <c r="Z4037" s="90">
        <v>1</v>
      </c>
      <c r="AA4037" s="90">
        <v>0.97499999999999998</v>
      </c>
      <c r="AB4037" s="112">
        <v>81</v>
      </c>
      <c r="AC4037" s="90">
        <v>0.29599999999999999</v>
      </c>
      <c r="AD4037" s="90">
        <v>9.0300000000000005E-2</v>
      </c>
      <c r="AE4037" s="139">
        <v>78</v>
      </c>
      <c r="AF4037" s="139">
        <v>5</v>
      </c>
      <c r="AG4037" s="93">
        <v>52</v>
      </c>
      <c r="AH4037" s="93">
        <v>115</v>
      </c>
    </row>
    <row r="4038" spans="1:34">
      <c r="A4038" s="87" t="s">
        <v>128</v>
      </c>
      <c r="B4038" s="14" t="s">
        <v>75</v>
      </c>
      <c r="C4038" s="14" t="s">
        <v>187</v>
      </c>
      <c r="D4038" s="14">
        <v>2017</v>
      </c>
      <c r="E4038" s="14">
        <v>2017</v>
      </c>
      <c r="F4038" s="14" t="s">
        <v>245</v>
      </c>
      <c r="G4038" s="93">
        <v>9402</v>
      </c>
      <c r="H4038" s="93">
        <v>58916</v>
      </c>
      <c r="I4038" s="93">
        <v>16</v>
      </c>
      <c r="J4038" s="93">
        <v>381</v>
      </c>
      <c r="K4038" s="93">
        <v>9418</v>
      </c>
      <c r="L4038" s="93">
        <v>59297</v>
      </c>
      <c r="M4038" s="93">
        <v>68715</v>
      </c>
      <c r="N4038" s="93">
        <v>158997</v>
      </c>
      <c r="O4038" s="93">
        <v>25191</v>
      </c>
      <c r="P4038" s="93">
        <v>132903</v>
      </c>
      <c r="Q4038" s="93">
        <v>158094</v>
      </c>
      <c r="R4038" s="93">
        <v>44</v>
      </c>
      <c r="S4038" s="93">
        <v>859</v>
      </c>
      <c r="T4038" s="93">
        <v>903</v>
      </c>
      <c r="U4038" s="93">
        <v>25235</v>
      </c>
      <c r="V4038" s="93">
        <v>133762</v>
      </c>
      <c r="W4038" s="158">
        <v>20768445</v>
      </c>
      <c r="X4038" s="158">
        <v>116698</v>
      </c>
      <c r="Y4038" s="158">
        <v>20885143</v>
      </c>
      <c r="Z4038" s="90">
        <v>0.98411243507485491</v>
      </c>
      <c r="AA4038" s="90">
        <v>0.93222818137493901</v>
      </c>
      <c r="AB4038" s="112">
        <v>19</v>
      </c>
      <c r="AC4038" s="90">
        <v>0.21099999999999999</v>
      </c>
      <c r="AD4038" s="90">
        <v>1.9400000000000001E-2</v>
      </c>
      <c r="AE4038" s="139">
        <v>5191</v>
      </c>
      <c r="AF4038" s="139">
        <v>1617</v>
      </c>
      <c r="AG4038" s="93">
        <v>9394</v>
      </c>
      <c r="AH4038" s="93">
        <v>21897</v>
      </c>
    </row>
    <row r="4039" spans="1:34">
      <c r="A4039" s="87" t="s">
        <v>129</v>
      </c>
      <c r="B4039" s="14" t="s">
        <v>75</v>
      </c>
      <c r="C4039" s="14" t="s">
        <v>187</v>
      </c>
      <c r="D4039" s="14">
        <v>2017</v>
      </c>
      <c r="E4039" s="14">
        <v>2017</v>
      </c>
      <c r="F4039" s="14" t="s">
        <v>245</v>
      </c>
      <c r="G4039" s="93">
        <v>1413</v>
      </c>
      <c r="H4039" s="93">
        <v>9063</v>
      </c>
      <c r="I4039" s="93">
        <v>4</v>
      </c>
      <c r="J4039" s="93">
        <v>60</v>
      </c>
      <c r="K4039" s="93">
        <v>1417</v>
      </c>
      <c r="L4039" s="93">
        <v>9123</v>
      </c>
      <c r="M4039" s="93">
        <v>10540</v>
      </c>
      <c r="N4039" s="93">
        <v>23600</v>
      </c>
      <c r="O4039" s="93">
        <v>3838</v>
      </c>
      <c r="P4039" s="93">
        <v>19593</v>
      </c>
      <c r="Q4039" s="93">
        <v>23431</v>
      </c>
      <c r="R4039" s="93">
        <v>15</v>
      </c>
      <c r="S4039" s="93">
        <v>154</v>
      </c>
      <c r="T4039" s="93">
        <v>169</v>
      </c>
      <c r="U4039" s="93">
        <v>3853</v>
      </c>
      <c r="V4039" s="93">
        <v>19747</v>
      </c>
      <c r="W4039" s="158">
        <v>2962290</v>
      </c>
      <c r="X4039" s="158">
        <v>14773</v>
      </c>
      <c r="Y4039" s="158">
        <v>2977063</v>
      </c>
      <c r="Z4039" s="90">
        <v>0.99625468164794007</v>
      </c>
      <c r="AA4039" s="90">
        <v>0.94100294985250732</v>
      </c>
      <c r="AB4039" s="112">
        <v>81</v>
      </c>
      <c r="AC4039" s="90">
        <v>0.29599999999999999</v>
      </c>
      <c r="AD4039" s="90">
        <v>9.0300000000000005E-2</v>
      </c>
      <c r="AE4039" s="139">
        <v>822</v>
      </c>
      <c r="AF4039" s="139">
        <v>126</v>
      </c>
      <c r="AG4039" s="93">
        <v>1161</v>
      </c>
      <c r="AH4039" s="93">
        <v>2706</v>
      </c>
    </row>
    <row r="4040" spans="1:34">
      <c r="A4040" s="87" t="s">
        <v>130</v>
      </c>
      <c r="B4040" s="14" t="s">
        <v>75</v>
      </c>
      <c r="C4040" s="14" t="s">
        <v>187</v>
      </c>
      <c r="D4040" s="14">
        <v>2017</v>
      </c>
      <c r="E4040" s="14">
        <v>2017</v>
      </c>
      <c r="F4040" s="14" t="s">
        <v>245</v>
      </c>
      <c r="G4040" s="93">
        <v>544</v>
      </c>
      <c r="H4040" s="93">
        <v>5831</v>
      </c>
      <c r="I4040" s="93">
        <v>1</v>
      </c>
      <c r="J4040" s="93">
        <v>9</v>
      </c>
      <c r="K4040" s="93">
        <v>545</v>
      </c>
      <c r="L4040" s="93">
        <v>5840</v>
      </c>
      <c r="M4040" s="93">
        <v>6385</v>
      </c>
      <c r="N4040" s="93">
        <v>11824</v>
      </c>
      <c r="O4040" s="93">
        <v>1396</v>
      </c>
      <c r="P4040" s="93">
        <v>10395</v>
      </c>
      <c r="Q4040" s="93">
        <v>11791</v>
      </c>
      <c r="R4040" s="93">
        <v>5</v>
      </c>
      <c r="S4040" s="93">
        <v>28</v>
      </c>
      <c r="T4040" s="93">
        <v>33</v>
      </c>
      <c r="U4040" s="93">
        <v>1401</v>
      </c>
      <c r="V4040" s="93">
        <v>10423</v>
      </c>
      <c r="W4040" s="158">
        <v>1559647</v>
      </c>
      <c r="X4040" s="158">
        <v>2997</v>
      </c>
      <c r="Y4040" s="158">
        <v>1562644</v>
      </c>
      <c r="Z4040" s="90">
        <v>0.93174061433447097</v>
      </c>
      <c r="AA4040" s="90">
        <v>0.90173410404624277</v>
      </c>
      <c r="AB4040" s="112">
        <v>81</v>
      </c>
      <c r="AC4040" s="90">
        <v>0.29599999999999999</v>
      </c>
      <c r="AD4040" s="90">
        <v>9.0300000000000005E-2</v>
      </c>
      <c r="AE4040" s="139">
        <v>392</v>
      </c>
      <c r="AF4040" s="139">
        <v>52</v>
      </c>
      <c r="AG4040" s="93">
        <v>351</v>
      </c>
      <c r="AH4040" s="93">
        <v>692</v>
      </c>
    </row>
    <row r="4041" spans="1:34">
      <c r="A4041" s="87" t="s">
        <v>131</v>
      </c>
      <c r="B4041" s="14" t="s">
        <v>75</v>
      </c>
      <c r="C4041" s="14" t="s">
        <v>187</v>
      </c>
      <c r="D4041" s="14">
        <v>2017</v>
      </c>
      <c r="E4041" s="14">
        <v>2017</v>
      </c>
      <c r="F4041" s="14" t="s">
        <v>245</v>
      </c>
      <c r="G4041" s="93">
        <v>225</v>
      </c>
      <c r="H4041" s="93">
        <v>1341</v>
      </c>
      <c r="I4041" s="93">
        <v>0</v>
      </c>
      <c r="J4041" s="93">
        <v>0</v>
      </c>
      <c r="K4041" s="93">
        <v>225</v>
      </c>
      <c r="L4041" s="93">
        <v>1341</v>
      </c>
      <c r="M4041" s="93">
        <v>1566</v>
      </c>
      <c r="N4041" s="93">
        <v>3139</v>
      </c>
      <c r="O4041" s="93">
        <v>633</v>
      </c>
      <c r="P4041" s="93">
        <v>2505</v>
      </c>
      <c r="Q4041" s="93">
        <v>3138</v>
      </c>
      <c r="R4041" s="93">
        <v>0</v>
      </c>
      <c r="S4041" s="93">
        <v>1</v>
      </c>
      <c r="T4041" s="93">
        <v>1</v>
      </c>
      <c r="U4041" s="93">
        <v>633</v>
      </c>
      <c r="V4041" s="93">
        <v>2506</v>
      </c>
      <c r="W4041" s="158">
        <v>425394</v>
      </c>
      <c r="X4041" s="158">
        <v>0</v>
      </c>
      <c r="Y4041" s="158">
        <v>425394</v>
      </c>
      <c r="Z4041" s="90">
        <v>0.96296296296296302</v>
      </c>
      <c r="AA4041" s="90">
        <v>0.8928571428571429</v>
      </c>
      <c r="AB4041" s="112">
        <v>81</v>
      </c>
      <c r="AC4041" s="90">
        <v>0.29599999999999999</v>
      </c>
      <c r="AD4041" s="90">
        <v>9.0300000000000005E-2</v>
      </c>
      <c r="AE4041" s="139">
        <v>112</v>
      </c>
      <c r="AF4041" s="139">
        <v>11</v>
      </c>
      <c r="AG4041" s="93">
        <v>81</v>
      </c>
      <c r="AH4041" s="93">
        <v>154</v>
      </c>
    </row>
    <row r="4042" spans="1:34">
      <c r="A4042" s="87" t="s">
        <v>132</v>
      </c>
      <c r="B4042" s="14" t="s">
        <v>76</v>
      </c>
      <c r="C4042" s="14" t="s">
        <v>187</v>
      </c>
      <c r="D4042" s="14">
        <v>2017</v>
      </c>
      <c r="E4042" s="14">
        <v>2017</v>
      </c>
      <c r="F4042" s="14" t="s">
        <v>245</v>
      </c>
      <c r="G4042" s="93">
        <v>79464</v>
      </c>
      <c r="H4042" s="93">
        <v>458204</v>
      </c>
      <c r="I4042" s="93">
        <v>1044</v>
      </c>
      <c r="J4042" s="93">
        <v>5254</v>
      </c>
      <c r="K4042" s="93">
        <v>80508</v>
      </c>
      <c r="L4042" s="93">
        <v>463458</v>
      </c>
      <c r="M4042" s="93">
        <v>543966</v>
      </c>
      <c r="N4042" s="93">
        <v>1087433</v>
      </c>
      <c r="O4042" s="93">
        <v>194898</v>
      </c>
      <c r="P4042" s="93">
        <v>878277</v>
      </c>
      <c r="Q4042" s="93">
        <v>1073175</v>
      </c>
      <c r="R4042" s="93">
        <v>3280</v>
      </c>
      <c r="S4042" s="93">
        <v>10978</v>
      </c>
      <c r="T4042" s="93">
        <v>14258</v>
      </c>
      <c r="U4042" s="93">
        <v>198178</v>
      </c>
      <c r="V4042" s="93">
        <v>889255</v>
      </c>
      <c r="W4042" s="158">
        <v>151760563</v>
      </c>
      <c r="X4042" s="158">
        <v>1713692</v>
      </c>
      <c r="Y4042" s="158">
        <v>153474255</v>
      </c>
      <c r="Z4042" s="90">
        <v>0.98449855654575125</v>
      </c>
      <c r="AA4042" s="90">
        <v>0.90756426671919632</v>
      </c>
      <c r="AB4042" s="112">
        <v>290</v>
      </c>
      <c r="AC4042" s="90">
        <v>0.46899999999999997</v>
      </c>
      <c r="AD4042" s="90">
        <v>0.1045</v>
      </c>
      <c r="AE4042" s="139">
        <v>48406</v>
      </c>
      <c r="AF4042" s="139">
        <v>16881</v>
      </c>
      <c r="AG4042" s="93">
        <v>88578</v>
      </c>
      <c r="AH4042" s="93">
        <v>184802</v>
      </c>
    </row>
    <row r="4043" spans="1:34">
      <c r="A4043" s="87" t="s">
        <v>133</v>
      </c>
      <c r="B4043" s="14" t="s">
        <v>75</v>
      </c>
      <c r="C4043" s="14" t="s">
        <v>187</v>
      </c>
      <c r="D4043" s="14">
        <v>2017</v>
      </c>
      <c r="E4043" s="14">
        <v>2017</v>
      </c>
      <c r="F4043" s="14" t="s">
        <v>245</v>
      </c>
      <c r="G4043" s="93">
        <v>1519</v>
      </c>
      <c r="H4043" s="93">
        <v>9724</v>
      </c>
      <c r="I4043" s="93">
        <v>4</v>
      </c>
      <c r="J4043" s="93">
        <v>23</v>
      </c>
      <c r="K4043" s="93">
        <v>1523</v>
      </c>
      <c r="L4043" s="93">
        <v>9747</v>
      </c>
      <c r="M4043" s="93">
        <v>11270</v>
      </c>
      <c r="N4043" s="93">
        <v>27348</v>
      </c>
      <c r="O4043" s="93">
        <v>4158</v>
      </c>
      <c r="P4043" s="93">
        <v>23100</v>
      </c>
      <c r="Q4043" s="93">
        <v>27258</v>
      </c>
      <c r="R4043" s="93">
        <v>13</v>
      </c>
      <c r="S4043" s="93">
        <v>77</v>
      </c>
      <c r="T4043" s="93">
        <v>90</v>
      </c>
      <c r="U4043" s="93">
        <v>4171</v>
      </c>
      <c r="V4043" s="93">
        <v>23177</v>
      </c>
      <c r="W4043" s="158">
        <v>3534520</v>
      </c>
      <c r="X4043" s="158">
        <v>8119</v>
      </c>
      <c r="Y4043" s="158">
        <v>3542639</v>
      </c>
      <c r="Z4043" s="90">
        <v>0.99744897959183676</v>
      </c>
      <c r="AA4043" s="90">
        <v>0.99583333333333335</v>
      </c>
      <c r="AB4043" s="112">
        <v>81</v>
      </c>
      <c r="AC4043" s="90">
        <v>0.29599999999999999</v>
      </c>
      <c r="AD4043" s="90">
        <v>9.0300000000000005E-2</v>
      </c>
      <c r="AE4043" s="139">
        <v>595</v>
      </c>
      <c r="AF4043" s="139">
        <v>105</v>
      </c>
      <c r="AG4043" s="93">
        <v>2494</v>
      </c>
      <c r="AH4043" s="93">
        <v>6071</v>
      </c>
    </row>
    <row r="4044" spans="1:34">
      <c r="A4044" s="87" t="s">
        <v>134</v>
      </c>
      <c r="B4044" s="14" t="s">
        <v>75</v>
      </c>
      <c r="C4044" s="14" t="s">
        <v>187</v>
      </c>
      <c r="D4044" s="14">
        <v>2017</v>
      </c>
      <c r="E4044" s="14">
        <v>2017</v>
      </c>
      <c r="F4044" s="14" t="s">
        <v>245</v>
      </c>
      <c r="G4044" s="93">
        <v>535</v>
      </c>
      <c r="H4044" s="93">
        <v>5209</v>
      </c>
      <c r="I4044" s="93">
        <v>15</v>
      </c>
      <c r="J4044" s="93">
        <v>157</v>
      </c>
      <c r="K4044" s="93">
        <v>550</v>
      </c>
      <c r="L4044" s="93">
        <v>5366</v>
      </c>
      <c r="M4044" s="93">
        <v>5916</v>
      </c>
      <c r="N4044" s="93">
        <v>9809</v>
      </c>
      <c r="O4044" s="93">
        <v>1244</v>
      </c>
      <c r="P4044" s="93">
        <v>8160</v>
      </c>
      <c r="Q4044" s="93">
        <v>9404</v>
      </c>
      <c r="R4044" s="93">
        <v>45</v>
      </c>
      <c r="S4044" s="93">
        <v>360</v>
      </c>
      <c r="T4044" s="93">
        <v>405</v>
      </c>
      <c r="U4044" s="93">
        <v>1289</v>
      </c>
      <c r="V4044" s="93">
        <v>8520</v>
      </c>
      <c r="W4044" s="158">
        <v>1319489</v>
      </c>
      <c r="X4044" s="158">
        <v>35976</v>
      </c>
      <c r="Y4044" s="158">
        <v>1355465</v>
      </c>
      <c r="Z4044" s="90">
        <v>0.9859154929577465</v>
      </c>
      <c r="AA4044" s="90">
        <v>0.91847826086956519</v>
      </c>
      <c r="AB4044" s="112">
        <v>81</v>
      </c>
      <c r="AC4044" s="90">
        <v>0.29599999999999999</v>
      </c>
      <c r="AD4044" s="90">
        <v>9.0300000000000005E-2</v>
      </c>
      <c r="AE4044" s="139">
        <v>460</v>
      </c>
      <c r="AF4044" s="139">
        <v>162</v>
      </c>
      <c r="AG4044" s="93">
        <v>1088</v>
      </c>
      <c r="AH4044" s="93">
        <v>1995</v>
      </c>
    </row>
    <row r="4045" spans="1:34">
      <c r="A4045" s="87" t="s">
        <v>135</v>
      </c>
      <c r="B4045" s="14" t="s">
        <v>75</v>
      </c>
      <c r="C4045" s="14" t="s">
        <v>187</v>
      </c>
      <c r="D4045" s="14">
        <v>2017</v>
      </c>
      <c r="E4045" s="14">
        <v>2017</v>
      </c>
      <c r="F4045" s="14" t="s">
        <v>245</v>
      </c>
      <c r="G4045" s="93">
        <v>86</v>
      </c>
      <c r="H4045" s="93">
        <v>944</v>
      </c>
      <c r="I4045" s="93">
        <v>1</v>
      </c>
      <c r="J4045" s="93">
        <v>1</v>
      </c>
      <c r="K4045" s="93">
        <v>87</v>
      </c>
      <c r="L4045" s="93">
        <v>945</v>
      </c>
      <c r="M4045" s="93">
        <v>1032</v>
      </c>
      <c r="N4045" s="93">
        <v>1909</v>
      </c>
      <c r="O4045" s="93">
        <v>225</v>
      </c>
      <c r="P4045" s="93">
        <v>1681</v>
      </c>
      <c r="Q4045" s="93">
        <v>1906</v>
      </c>
      <c r="R4045" s="93">
        <v>1</v>
      </c>
      <c r="S4045" s="93">
        <v>2</v>
      </c>
      <c r="T4045" s="93">
        <v>3</v>
      </c>
      <c r="U4045" s="93">
        <v>226</v>
      </c>
      <c r="V4045" s="93">
        <v>1683</v>
      </c>
      <c r="W4045" s="158">
        <v>244624</v>
      </c>
      <c r="X4045" s="158">
        <v>379</v>
      </c>
      <c r="Y4045" s="158">
        <v>245003</v>
      </c>
      <c r="Z4045" s="90">
        <v>0.97777777777777775</v>
      </c>
      <c r="AA4045" s="90">
        <v>0.88461538461538458</v>
      </c>
      <c r="AB4045" s="112">
        <v>81</v>
      </c>
      <c r="AC4045" s="90">
        <v>0.29599999999999999</v>
      </c>
      <c r="AD4045" s="90">
        <v>9.0300000000000005E-2</v>
      </c>
      <c r="AE4045" s="139">
        <v>66</v>
      </c>
      <c r="AF4045" s="139">
        <v>14</v>
      </c>
      <c r="AG4045" s="93">
        <v>19</v>
      </c>
      <c r="AH4045" s="93">
        <v>34</v>
      </c>
    </row>
    <row r="4046" spans="1:34">
      <c r="A4046" s="87" t="s">
        <v>136</v>
      </c>
      <c r="B4046" s="14" t="s">
        <v>75</v>
      </c>
      <c r="C4046" s="14" t="s">
        <v>187</v>
      </c>
      <c r="D4046" s="14">
        <v>2017</v>
      </c>
      <c r="E4046" s="14">
        <v>2017</v>
      </c>
      <c r="F4046" s="14" t="s">
        <v>245</v>
      </c>
      <c r="G4046" s="93">
        <v>503</v>
      </c>
      <c r="H4046" s="93">
        <v>5779</v>
      </c>
      <c r="I4046" s="93">
        <v>0</v>
      </c>
      <c r="J4046" s="93">
        <v>25</v>
      </c>
      <c r="K4046" s="93">
        <v>503</v>
      </c>
      <c r="L4046" s="93">
        <v>5804</v>
      </c>
      <c r="M4046" s="93">
        <v>6307</v>
      </c>
      <c r="N4046" s="93">
        <v>11672</v>
      </c>
      <c r="O4046" s="93">
        <v>1251</v>
      </c>
      <c r="P4046" s="93">
        <v>10364</v>
      </c>
      <c r="Q4046" s="93">
        <v>11615</v>
      </c>
      <c r="R4046" s="93">
        <v>1</v>
      </c>
      <c r="S4046" s="93">
        <v>56</v>
      </c>
      <c r="T4046" s="93">
        <v>57</v>
      </c>
      <c r="U4046" s="93">
        <v>1252</v>
      </c>
      <c r="V4046" s="93">
        <v>10420</v>
      </c>
      <c r="W4046" s="158">
        <v>1609288</v>
      </c>
      <c r="X4046" s="158">
        <v>6179</v>
      </c>
      <c r="Y4046" s="158">
        <v>1615467</v>
      </c>
      <c r="Z4046" s="90">
        <v>0.9578651685393258</v>
      </c>
      <c r="AA4046" s="90">
        <v>0.94422310756972117</v>
      </c>
      <c r="AB4046" s="112">
        <v>81</v>
      </c>
      <c r="AC4046" s="90">
        <v>0.29599999999999999</v>
      </c>
      <c r="AD4046" s="90">
        <v>9.0300000000000005E-2</v>
      </c>
      <c r="AE4046" s="139">
        <v>479</v>
      </c>
      <c r="AF4046" s="139">
        <v>75</v>
      </c>
      <c r="AG4046" s="93">
        <v>481</v>
      </c>
      <c r="AH4046" s="93">
        <v>1078</v>
      </c>
    </row>
    <row r="4047" spans="1:34">
      <c r="A4047" s="87" t="s">
        <v>137</v>
      </c>
      <c r="B4047" s="14" t="s">
        <v>75</v>
      </c>
      <c r="C4047" s="14" t="s">
        <v>187</v>
      </c>
      <c r="D4047" s="14">
        <v>2017</v>
      </c>
      <c r="E4047" s="14">
        <v>2017</v>
      </c>
      <c r="F4047" s="14" t="s">
        <v>245</v>
      </c>
      <c r="G4047" s="93">
        <v>3324</v>
      </c>
      <c r="H4047" s="93">
        <v>19906</v>
      </c>
      <c r="I4047" s="93">
        <v>5</v>
      </c>
      <c r="J4047" s="93">
        <v>37</v>
      </c>
      <c r="K4047" s="93">
        <v>3329</v>
      </c>
      <c r="L4047" s="93">
        <v>19943</v>
      </c>
      <c r="M4047" s="93">
        <v>23272</v>
      </c>
      <c r="N4047" s="93">
        <v>53792</v>
      </c>
      <c r="O4047" s="93">
        <v>9024</v>
      </c>
      <c r="P4047" s="93">
        <v>44642</v>
      </c>
      <c r="Q4047" s="93">
        <v>53666</v>
      </c>
      <c r="R4047" s="93">
        <v>17</v>
      </c>
      <c r="S4047" s="93">
        <v>109</v>
      </c>
      <c r="T4047" s="93">
        <v>126</v>
      </c>
      <c r="U4047" s="93">
        <v>9041</v>
      </c>
      <c r="V4047" s="93">
        <v>44751</v>
      </c>
      <c r="W4047" s="158">
        <v>6957459</v>
      </c>
      <c r="X4047" s="158">
        <v>9772</v>
      </c>
      <c r="Y4047" s="158">
        <v>6967231</v>
      </c>
      <c r="Z4047" s="90">
        <v>0.95561357702349869</v>
      </c>
      <c r="AA4047" s="90">
        <v>0.97175141242937857</v>
      </c>
      <c r="AB4047" s="112">
        <v>7</v>
      </c>
      <c r="AC4047" s="28">
        <v>0</v>
      </c>
      <c r="AD4047" s="90">
        <v>4.1500000000000002E-2</v>
      </c>
      <c r="AE4047" s="139">
        <v>1411</v>
      </c>
      <c r="AF4047" s="139">
        <v>288</v>
      </c>
      <c r="AG4047" s="93">
        <v>3271</v>
      </c>
      <c r="AH4047" s="93">
        <v>7747</v>
      </c>
    </row>
    <row r="4048" spans="1:34">
      <c r="A4048" s="87" t="s">
        <v>138</v>
      </c>
      <c r="B4048" s="14" t="s">
        <v>75</v>
      </c>
      <c r="C4048" s="14" t="s">
        <v>187</v>
      </c>
      <c r="D4048" s="14">
        <v>2017</v>
      </c>
      <c r="E4048" s="14">
        <v>2017</v>
      </c>
      <c r="F4048" s="14" t="s">
        <v>245</v>
      </c>
      <c r="G4048" s="93">
        <v>83</v>
      </c>
      <c r="H4048" s="93">
        <v>457</v>
      </c>
      <c r="I4048" s="93">
        <v>1</v>
      </c>
      <c r="J4048" s="93">
        <v>1</v>
      </c>
      <c r="K4048" s="93">
        <v>84</v>
      </c>
      <c r="L4048" s="93">
        <v>458</v>
      </c>
      <c r="M4048" s="93">
        <v>542</v>
      </c>
      <c r="N4048" s="93">
        <v>1160</v>
      </c>
      <c r="O4048" s="93">
        <v>215</v>
      </c>
      <c r="P4048" s="93">
        <v>942</v>
      </c>
      <c r="Q4048" s="93">
        <v>1157</v>
      </c>
      <c r="R4048" s="93">
        <v>1</v>
      </c>
      <c r="S4048" s="93">
        <v>2</v>
      </c>
      <c r="T4048" s="93">
        <v>3</v>
      </c>
      <c r="U4048" s="93">
        <v>216</v>
      </c>
      <c r="V4048" s="93">
        <v>944</v>
      </c>
      <c r="W4048" s="158">
        <v>152160</v>
      </c>
      <c r="X4048" s="158">
        <v>493</v>
      </c>
      <c r="Y4048" s="158">
        <v>152653</v>
      </c>
      <c r="Z4048" s="90">
        <v>1</v>
      </c>
      <c r="AA4048" s="90">
        <v>0.9375</v>
      </c>
      <c r="AB4048" s="112">
        <v>81</v>
      </c>
      <c r="AC4048" s="90">
        <v>0.29599999999999999</v>
      </c>
      <c r="AD4048" s="90">
        <v>9.0300000000000005E-2</v>
      </c>
      <c r="AE4048" s="139">
        <v>40</v>
      </c>
      <c r="AF4048" s="139">
        <v>4</v>
      </c>
      <c r="AG4048" s="93">
        <v>33</v>
      </c>
      <c r="AH4048" s="93">
        <v>62</v>
      </c>
    </row>
    <row r="4049" spans="1:34">
      <c r="A4049" s="87" t="s">
        <v>139</v>
      </c>
      <c r="B4049" s="14" t="s">
        <v>75</v>
      </c>
      <c r="C4049" s="14" t="s">
        <v>187</v>
      </c>
      <c r="D4049" s="14">
        <v>2017</v>
      </c>
      <c r="E4049" s="14">
        <v>2017</v>
      </c>
      <c r="F4049" s="14" t="s">
        <v>245</v>
      </c>
      <c r="G4049" s="93">
        <v>13</v>
      </c>
      <c r="H4049" s="93">
        <v>384</v>
      </c>
      <c r="I4049" s="93">
        <v>0</v>
      </c>
      <c r="J4049" s="93">
        <v>1</v>
      </c>
      <c r="K4049" s="93">
        <v>13</v>
      </c>
      <c r="L4049" s="93">
        <v>385</v>
      </c>
      <c r="M4049" s="93">
        <v>398</v>
      </c>
      <c r="N4049" s="93">
        <v>693</v>
      </c>
      <c r="O4049" s="93">
        <v>42</v>
      </c>
      <c r="P4049" s="93">
        <v>648</v>
      </c>
      <c r="Q4049" s="93">
        <v>690</v>
      </c>
      <c r="R4049" s="93">
        <v>0</v>
      </c>
      <c r="S4049" s="93">
        <v>3</v>
      </c>
      <c r="T4049" s="93">
        <v>3</v>
      </c>
      <c r="U4049" s="93">
        <v>42</v>
      </c>
      <c r="V4049" s="93">
        <v>651</v>
      </c>
      <c r="W4049" s="158">
        <v>97317</v>
      </c>
      <c r="X4049" s="158">
        <v>317</v>
      </c>
      <c r="Y4049" s="158">
        <v>97634</v>
      </c>
      <c r="Z4049" s="90">
        <v>1</v>
      </c>
      <c r="AA4049" s="90">
        <v>0.95</v>
      </c>
      <c r="AB4049" s="112">
        <v>81</v>
      </c>
      <c r="AC4049" s="90">
        <v>0.29599999999999999</v>
      </c>
      <c r="AD4049" s="90">
        <v>9.0300000000000005E-2</v>
      </c>
      <c r="AE4049" s="139">
        <v>47</v>
      </c>
      <c r="AF4049" s="139">
        <v>11</v>
      </c>
      <c r="AG4049" s="93">
        <v>47</v>
      </c>
      <c r="AH4049" s="93">
        <v>98</v>
      </c>
    </row>
    <row r="4050" spans="1:34">
      <c r="A4050" s="87" t="s">
        <v>140</v>
      </c>
      <c r="B4050" s="14" t="s">
        <v>75</v>
      </c>
      <c r="C4050" s="14" t="s">
        <v>187</v>
      </c>
      <c r="D4050" s="14">
        <v>2017</v>
      </c>
      <c r="E4050" s="14">
        <v>2017</v>
      </c>
      <c r="F4050" s="14" t="s">
        <v>245</v>
      </c>
      <c r="G4050" s="93">
        <v>1877</v>
      </c>
      <c r="H4050" s="93">
        <v>17487</v>
      </c>
      <c r="I4050" s="93">
        <v>7</v>
      </c>
      <c r="J4050" s="93">
        <v>76</v>
      </c>
      <c r="K4050" s="93">
        <v>1884</v>
      </c>
      <c r="L4050" s="93">
        <v>17563</v>
      </c>
      <c r="M4050" s="93">
        <v>19447</v>
      </c>
      <c r="N4050" s="93">
        <v>42443</v>
      </c>
      <c r="O4050" s="93">
        <v>4849</v>
      </c>
      <c r="P4050" s="93">
        <v>37356</v>
      </c>
      <c r="Q4050" s="93">
        <v>42205</v>
      </c>
      <c r="R4050" s="93">
        <v>24</v>
      </c>
      <c r="S4050" s="93">
        <v>214</v>
      </c>
      <c r="T4050" s="93">
        <v>238</v>
      </c>
      <c r="U4050" s="93">
        <v>4873</v>
      </c>
      <c r="V4050" s="93">
        <v>37570</v>
      </c>
      <c r="W4050" s="158">
        <v>5345687</v>
      </c>
      <c r="X4050" s="158">
        <v>19838</v>
      </c>
      <c r="Y4050" s="158">
        <v>5365525</v>
      </c>
      <c r="Z4050" s="90">
        <v>0.99267015706806283</v>
      </c>
      <c r="AA4050" s="90">
        <v>0.94117647058823528</v>
      </c>
      <c r="AB4050" s="112">
        <v>7</v>
      </c>
      <c r="AC4050" s="90">
        <v>0.28599999999999998</v>
      </c>
      <c r="AD4050" s="90">
        <v>3.5700000000000003E-2</v>
      </c>
      <c r="AE4050" s="139">
        <v>1645</v>
      </c>
      <c r="AF4050" s="139">
        <v>454</v>
      </c>
      <c r="AG4050" s="93">
        <v>5379</v>
      </c>
      <c r="AH4050" s="93">
        <v>12472</v>
      </c>
    </row>
    <row r="4051" spans="1:34">
      <c r="A4051" s="87" t="s">
        <v>141</v>
      </c>
      <c r="B4051" s="14" t="s">
        <v>75</v>
      </c>
      <c r="C4051" s="14" t="s">
        <v>187</v>
      </c>
      <c r="D4051" s="14">
        <v>2017</v>
      </c>
      <c r="E4051" s="14">
        <v>2017</v>
      </c>
      <c r="F4051" s="14" t="s">
        <v>245</v>
      </c>
      <c r="G4051" s="93">
        <v>235</v>
      </c>
      <c r="H4051" s="93">
        <v>2810</v>
      </c>
      <c r="I4051" s="93">
        <v>1</v>
      </c>
      <c r="J4051" s="93">
        <v>21</v>
      </c>
      <c r="K4051" s="93">
        <v>236</v>
      </c>
      <c r="L4051" s="93">
        <v>2831</v>
      </c>
      <c r="M4051" s="93">
        <v>3067</v>
      </c>
      <c r="N4051" s="93">
        <v>6080</v>
      </c>
      <c r="O4051" s="93">
        <v>564</v>
      </c>
      <c r="P4051" s="93">
        <v>5450</v>
      </c>
      <c r="Q4051" s="93">
        <v>6014</v>
      </c>
      <c r="R4051" s="93">
        <v>3</v>
      </c>
      <c r="S4051" s="93">
        <v>63</v>
      </c>
      <c r="T4051" s="93">
        <v>66</v>
      </c>
      <c r="U4051" s="93">
        <v>567</v>
      </c>
      <c r="V4051" s="93">
        <v>5513</v>
      </c>
      <c r="W4051" s="158">
        <v>745081</v>
      </c>
      <c r="X4051" s="158">
        <v>3552</v>
      </c>
      <c r="Y4051" s="158">
        <v>748633</v>
      </c>
      <c r="Z4051" s="90">
        <v>0.90833333333333333</v>
      </c>
      <c r="AA4051" s="90">
        <v>0.92500000000000004</v>
      </c>
      <c r="AB4051" s="112">
        <v>81</v>
      </c>
      <c r="AC4051" s="90">
        <v>0.29599999999999999</v>
      </c>
      <c r="AD4051" s="90">
        <v>9.0300000000000005E-2</v>
      </c>
      <c r="AE4051" s="139">
        <v>297</v>
      </c>
      <c r="AF4051" s="139">
        <v>86</v>
      </c>
      <c r="AG4051" s="93">
        <v>592</v>
      </c>
      <c r="AH4051" s="93">
        <v>1275</v>
      </c>
    </row>
    <row r="4052" spans="1:34">
      <c r="A4052" s="87" t="s">
        <v>142</v>
      </c>
      <c r="B4052" s="14" t="s">
        <v>75</v>
      </c>
      <c r="C4052" s="14" t="s">
        <v>187</v>
      </c>
      <c r="D4052" s="14">
        <v>2017</v>
      </c>
      <c r="E4052" s="14">
        <v>2017</v>
      </c>
      <c r="F4052" s="14" t="s">
        <v>245</v>
      </c>
      <c r="G4052" s="93">
        <v>237</v>
      </c>
      <c r="H4052" s="93">
        <v>3864</v>
      </c>
      <c r="I4052" s="93">
        <v>0</v>
      </c>
      <c r="J4052" s="93">
        <v>4</v>
      </c>
      <c r="K4052" s="93">
        <v>237</v>
      </c>
      <c r="L4052" s="93">
        <v>3868</v>
      </c>
      <c r="M4052" s="93">
        <v>4105</v>
      </c>
      <c r="N4052" s="93">
        <v>7090</v>
      </c>
      <c r="O4052" s="93">
        <v>595</v>
      </c>
      <c r="P4052" s="93">
        <v>6482</v>
      </c>
      <c r="Q4052" s="93">
        <v>7077</v>
      </c>
      <c r="R4052" s="93">
        <v>1</v>
      </c>
      <c r="S4052" s="93">
        <v>12</v>
      </c>
      <c r="T4052" s="93">
        <v>13</v>
      </c>
      <c r="U4052" s="93">
        <v>596</v>
      </c>
      <c r="V4052" s="93">
        <v>6494</v>
      </c>
      <c r="W4052" s="158">
        <v>962127</v>
      </c>
      <c r="X4052" s="158">
        <v>896</v>
      </c>
      <c r="Y4052" s="158">
        <v>963023</v>
      </c>
      <c r="Z4052" s="90">
        <v>0.93243243243243246</v>
      </c>
      <c r="AA4052" s="90">
        <v>0.82634730538922152</v>
      </c>
      <c r="AB4052" s="112">
        <v>81</v>
      </c>
      <c r="AC4052" s="90">
        <v>0.29599999999999999</v>
      </c>
      <c r="AD4052" s="90">
        <v>9.0300000000000005E-2</v>
      </c>
      <c r="AE4052" s="139">
        <v>357</v>
      </c>
      <c r="AF4052" s="139">
        <v>88</v>
      </c>
      <c r="AG4052" s="93">
        <v>115</v>
      </c>
      <c r="AH4052" s="93">
        <v>207</v>
      </c>
    </row>
    <row r="4053" spans="1:34">
      <c r="A4053" s="87" t="s">
        <v>143</v>
      </c>
      <c r="B4053" s="14" t="s">
        <v>74</v>
      </c>
      <c r="C4053" s="14" t="s">
        <v>187</v>
      </c>
      <c r="D4053" s="14">
        <v>2017</v>
      </c>
      <c r="E4053" s="14">
        <v>2017</v>
      </c>
      <c r="F4053" s="14" t="s">
        <v>245</v>
      </c>
      <c r="G4053" s="93">
        <v>9310</v>
      </c>
      <c r="H4053" s="93">
        <v>103870</v>
      </c>
      <c r="I4053" s="93">
        <v>75</v>
      </c>
      <c r="J4053" s="93">
        <v>1834</v>
      </c>
      <c r="K4053" s="93">
        <v>9385</v>
      </c>
      <c r="L4053" s="93">
        <v>105704</v>
      </c>
      <c r="M4053" s="93">
        <v>115089</v>
      </c>
      <c r="N4053" s="93">
        <v>232951</v>
      </c>
      <c r="O4053" s="93">
        <v>24077</v>
      </c>
      <c r="P4053" s="93">
        <v>204534</v>
      </c>
      <c r="Q4053" s="93">
        <v>228611</v>
      </c>
      <c r="R4053" s="93">
        <v>271</v>
      </c>
      <c r="S4053" s="93">
        <v>4069</v>
      </c>
      <c r="T4053" s="93">
        <v>4340</v>
      </c>
      <c r="U4053" s="93">
        <v>24348</v>
      </c>
      <c r="V4053" s="93">
        <v>208603</v>
      </c>
      <c r="W4053" s="158">
        <v>30591428</v>
      </c>
      <c r="X4053" s="158">
        <v>484789</v>
      </c>
      <c r="Y4053" s="158">
        <v>31076217</v>
      </c>
      <c r="Z4053" s="90">
        <v>0.99363192528125666</v>
      </c>
      <c r="AA4053" s="90">
        <v>0.99772001823985412</v>
      </c>
      <c r="AB4053" s="112">
        <v>44</v>
      </c>
      <c r="AC4053" s="90">
        <v>0.36399999999999999</v>
      </c>
      <c r="AD4053" s="90">
        <v>6.5699999999999995E-2</v>
      </c>
      <c r="AE4053" s="139">
        <v>7135</v>
      </c>
      <c r="AF4053" s="139">
        <v>1715</v>
      </c>
      <c r="AG4053" s="93">
        <v>23308</v>
      </c>
      <c r="AH4053" s="93">
        <v>51559</v>
      </c>
    </row>
    <row r="4054" spans="1:34">
      <c r="A4054" s="87" t="s">
        <v>144</v>
      </c>
      <c r="B4054" s="14" t="s">
        <v>74</v>
      </c>
      <c r="C4054" s="14" t="s">
        <v>187</v>
      </c>
      <c r="D4054" s="14">
        <v>2017</v>
      </c>
      <c r="E4054" s="14">
        <v>2017</v>
      </c>
      <c r="F4054" s="14" t="s">
        <v>245</v>
      </c>
      <c r="G4054" s="93">
        <v>637</v>
      </c>
      <c r="H4054" s="93">
        <v>7980</v>
      </c>
      <c r="I4054" s="93">
        <v>6</v>
      </c>
      <c r="J4054" s="93">
        <v>47</v>
      </c>
      <c r="K4054" s="93">
        <v>643</v>
      </c>
      <c r="L4054" s="93">
        <v>8027</v>
      </c>
      <c r="M4054" s="93">
        <v>8670</v>
      </c>
      <c r="N4054" s="93">
        <v>16179</v>
      </c>
      <c r="O4054" s="93">
        <v>1652</v>
      </c>
      <c r="P4054" s="93">
        <v>14406</v>
      </c>
      <c r="Q4054" s="93">
        <v>16058</v>
      </c>
      <c r="R4054" s="93">
        <v>20</v>
      </c>
      <c r="S4054" s="93">
        <v>101</v>
      </c>
      <c r="T4054" s="93">
        <v>121</v>
      </c>
      <c r="U4054" s="93">
        <v>1672</v>
      </c>
      <c r="V4054" s="93">
        <v>14507</v>
      </c>
      <c r="W4054" s="158">
        <v>2034653</v>
      </c>
      <c r="X4054" s="158">
        <v>15392</v>
      </c>
      <c r="Y4054" s="158">
        <v>2050045</v>
      </c>
      <c r="Z4054" s="90">
        <v>1</v>
      </c>
      <c r="AA4054" s="90">
        <v>0.88584474885844744</v>
      </c>
      <c r="AB4054" s="112">
        <v>81</v>
      </c>
      <c r="AC4054" s="90">
        <v>0.29599999999999999</v>
      </c>
      <c r="AD4054" s="90">
        <v>9.0300000000000005E-2</v>
      </c>
      <c r="AE4054" s="139">
        <v>643</v>
      </c>
      <c r="AF4054" s="139">
        <v>312</v>
      </c>
      <c r="AG4054" s="93">
        <v>566</v>
      </c>
      <c r="AH4054" s="93">
        <v>1187</v>
      </c>
    </row>
    <row r="4055" spans="1:34">
      <c r="A4055" s="87" t="s">
        <v>145</v>
      </c>
      <c r="B4055" s="14" t="s">
        <v>75</v>
      </c>
      <c r="C4055" s="14" t="s">
        <v>187</v>
      </c>
      <c r="D4055" s="14">
        <v>2017</v>
      </c>
      <c r="E4055" s="14">
        <v>2017</v>
      </c>
      <c r="F4055" s="14" t="s">
        <v>245</v>
      </c>
      <c r="G4055" s="93">
        <v>60</v>
      </c>
      <c r="H4055" s="93">
        <v>1037</v>
      </c>
      <c r="I4055" s="93">
        <v>0</v>
      </c>
      <c r="J4055" s="93">
        <v>0</v>
      </c>
      <c r="K4055" s="93">
        <v>60</v>
      </c>
      <c r="L4055" s="93">
        <v>1037</v>
      </c>
      <c r="M4055" s="93">
        <v>1097</v>
      </c>
      <c r="N4055" s="93">
        <v>2007</v>
      </c>
      <c r="O4055" s="93">
        <v>149</v>
      </c>
      <c r="P4055" s="93">
        <v>1857</v>
      </c>
      <c r="Q4055" s="93">
        <v>2006</v>
      </c>
      <c r="R4055" s="93">
        <v>0</v>
      </c>
      <c r="S4055" s="93">
        <v>1</v>
      </c>
      <c r="T4055" s="93">
        <v>1</v>
      </c>
      <c r="U4055" s="93">
        <v>149</v>
      </c>
      <c r="V4055" s="93">
        <v>1858</v>
      </c>
      <c r="W4055" s="158">
        <v>264269</v>
      </c>
      <c r="X4055" s="158">
        <v>0</v>
      </c>
      <c r="Y4055" s="158">
        <v>264269</v>
      </c>
      <c r="Z4055" s="90">
        <v>0.96842105263157896</v>
      </c>
      <c r="AA4055" s="90">
        <v>0.9242424242424242</v>
      </c>
      <c r="AB4055" s="112">
        <v>81</v>
      </c>
      <c r="AC4055" s="90">
        <v>0.29599999999999999</v>
      </c>
      <c r="AD4055" s="90">
        <v>9.0300000000000005E-2</v>
      </c>
      <c r="AE4055" s="139">
        <v>105</v>
      </c>
      <c r="AF4055" s="139">
        <v>25</v>
      </c>
      <c r="AG4055" s="93">
        <v>40</v>
      </c>
      <c r="AH4055" s="93">
        <v>65</v>
      </c>
    </row>
    <row r="4056" spans="1:34">
      <c r="A4056" s="87" t="s">
        <v>146</v>
      </c>
      <c r="B4056" s="14" t="s">
        <v>75</v>
      </c>
      <c r="C4056" s="14" t="s">
        <v>187</v>
      </c>
      <c r="D4056" s="14">
        <v>2017</v>
      </c>
      <c r="E4056" s="14">
        <v>2017</v>
      </c>
      <c r="F4056" s="14" t="s">
        <v>245</v>
      </c>
      <c r="G4056" s="93">
        <v>14262</v>
      </c>
      <c r="H4056" s="93">
        <v>108065</v>
      </c>
      <c r="I4056" s="93">
        <v>35</v>
      </c>
      <c r="J4056" s="93">
        <v>378</v>
      </c>
      <c r="K4056" s="93">
        <v>14297</v>
      </c>
      <c r="L4056" s="93">
        <v>108443</v>
      </c>
      <c r="M4056" s="93">
        <v>122740</v>
      </c>
      <c r="N4056" s="93">
        <v>271114</v>
      </c>
      <c r="O4056" s="93">
        <v>38990</v>
      </c>
      <c r="P4056" s="93">
        <v>230996</v>
      </c>
      <c r="Q4056" s="93">
        <v>269986</v>
      </c>
      <c r="R4056" s="93">
        <v>128</v>
      </c>
      <c r="S4056" s="93">
        <v>1000</v>
      </c>
      <c r="T4056" s="93">
        <v>1128</v>
      </c>
      <c r="U4056" s="93">
        <v>39118</v>
      </c>
      <c r="V4056" s="93">
        <v>231996</v>
      </c>
      <c r="W4056" s="158">
        <v>35455687</v>
      </c>
      <c r="X4056" s="158">
        <v>115985</v>
      </c>
      <c r="Y4056" s="158">
        <v>35571672</v>
      </c>
      <c r="Z4056" s="90">
        <v>0.99532289980212263</v>
      </c>
      <c r="AA4056" s="90">
        <v>0.91362467866323904</v>
      </c>
      <c r="AB4056" s="112">
        <v>36</v>
      </c>
      <c r="AC4056" s="90">
        <v>0.30599999999999999</v>
      </c>
      <c r="AD4056" s="90">
        <v>4.3499999999999997E-2</v>
      </c>
      <c r="AE4056" s="139">
        <v>10213</v>
      </c>
      <c r="AF4056" s="139">
        <v>3128</v>
      </c>
      <c r="AG4056" s="93">
        <v>13134</v>
      </c>
      <c r="AH4056" s="93">
        <v>30181</v>
      </c>
    </row>
    <row r="4057" spans="1:34">
      <c r="A4057" s="87" t="s">
        <v>147</v>
      </c>
      <c r="B4057" s="14" t="s">
        <v>74</v>
      </c>
      <c r="C4057" s="14" t="s">
        <v>187</v>
      </c>
      <c r="D4057" s="14">
        <v>2017</v>
      </c>
      <c r="E4057" s="14">
        <v>2017</v>
      </c>
      <c r="F4057" s="14" t="s">
        <v>245</v>
      </c>
      <c r="G4057" s="93">
        <v>13728</v>
      </c>
      <c r="H4057" s="93">
        <v>83291</v>
      </c>
      <c r="I4057" s="93">
        <v>219</v>
      </c>
      <c r="J4057" s="93">
        <v>970</v>
      </c>
      <c r="K4057" s="93">
        <v>13947</v>
      </c>
      <c r="L4057" s="93">
        <v>84261</v>
      </c>
      <c r="M4057" s="93">
        <v>98208</v>
      </c>
      <c r="N4057" s="93">
        <v>205556</v>
      </c>
      <c r="O4057" s="93">
        <v>36837</v>
      </c>
      <c r="P4057" s="93">
        <v>165435</v>
      </c>
      <c r="Q4057" s="93">
        <v>202272</v>
      </c>
      <c r="R4057" s="93">
        <v>884</v>
      </c>
      <c r="S4057" s="93">
        <v>2400</v>
      </c>
      <c r="T4057" s="93">
        <v>3284</v>
      </c>
      <c r="U4057" s="93">
        <v>37721</v>
      </c>
      <c r="V4057" s="93">
        <v>167835</v>
      </c>
      <c r="W4057" s="158">
        <v>28468838</v>
      </c>
      <c r="X4057" s="158">
        <v>369896</v>
      </c>
      <c r="Y4057" s="158">
        <v>28838734</v>
      </c>
      <c r="Z4057" s="90">
        <v>0.99407979407979408</v>
      </c>
      <c r="AA4057" s="90">
        <v>0.99211770888071471</v>
      </c>
      <c r="AB4057" s="112">
        <v>40</v>
      </c>
      <c r="AC4057" s="90">
        <v>0.47499999999999998</v>
      </c>
      <c r="AD4057" s="90">
        <v>3.8600000000000002E-2</v>
      </c>
      <c r="AE4057" s="139">
        <v>7532</v>
      </c>
      <c r="AF4057" s="139">
        <v>2199</v>
      </c>
      <c r="AG4057" s="93">
        <v>7660</v>
      </c>
      <c r="AH4057" s="93">
        <v>15395</v>
      </c>
    </row>
    <row r="4058" spans="1:34">
      <c r="A4058" s="87" t="s">
        <v>148</v>
      </c>
      <c r="B4058" s="14" t="s">
        <v>75</v>
      </c>
      <c r="C4058" s="14" t="s">
        <v>187</v>
      </c>
      <c r="D4058" s="14">
        <v>2017</v>
      </c>
      <c r="E4058" s="14">
        <v>2017</v>
      </c>
      <c r="F4058" s="14" t="s">
        <v>245</v>
      </c>
      <c r="G4058" s="93">
        <v>231</v>
      </c>
      <c r="H4058" s="93">
        <v>1882</v>
      </c>
      <c r="I4058" s="93">
        <v>1</v>
      </c>
      <c r="J4058" s="93">
        <v>8</v>
      </c>
      <c r="K4058" s="93">
        <v>232</v>
      </c>
      <c r="L4058" s="93">
        <v>1890</v>
      </c>
      <c r="M4058" s="93">
        <v>2122</v>
      </c>
      <c r="N4058" s="93">
        <v>4700</v>
      </c>
      <c r="O4058" s="93">
        <v>608</v>
      </c>
      <c r="P4058" s="93">
        <v>4069</v>
      </c>
      <c r="Q4058" s="93">
        <v>4677</v>
      </c>
      <c r="R4058" s="93">
        <v>2</v>
      </c>
      <c r="S4058" s="93">
        <v>21</v>
      </c>
      <c r="T4058" s="93">
        <v>23</v>
      </c>
      <c r="U4058" s="93">
        <v>610</v>
      </c>
      <c r="V4058" s="93">
        <v>4090</v>
      </c>
      <c r="W4058" s="158">
        <v>594085</v>
      </c>
      <c r="X4058" s="158">
        <v>2117</v>
      </c>
      <c r="Y4058" s="158">
        <v>596202</v>
      </c>
      <c r="Z4058" s="90">
        <v>0.978494623655914</v>
      </c>
      <c r="AA4058" s="90">
        <v>0.95522388059701491</v>
      </c>
      <c r="AB4058" s="112">
        <v>81</v>
      </c>
      <c r="AC4058" s="90">
        <v>0.29599999999999999</v>
      </c>
      <c r="AD4058" s="90">
        <v>9.0300000000000005E-2</v>
      </c>
      <c r="AE4058" s="139">
        <v>169</v>
      </c>
      <c r="AF4058" s="139">
        <v>35</v>
      </c>
      <c r="AG4058" s="93">
        <v>276</v>
      </c>
      <c r="AH4058" s="93">
        <v>674</v>
      </c>
    </row>
    <row r="4059" spans="1:34">
      <c r="A4059" s="87" t="s">
        <v>149</v>
      </c>
      <c r="B4059" s="14" t="s">
        <v>75</v>
      </c>
      <c r="C4059" s="14" t="s">
        <v>187</v>
      </c>
      <c r="D4059" s="14">
        <v>2017</v>
      </c>
      <c r="E4059" s="14">
        <v>2017</v>
      </c>
      <c r="F4059" s="14" t="s">
        <v>245</v>
      </c>
      <c r="G4059" s="93">
        <v>22341</v>
      </c>
      <c r="H4059" s="93">
        <v>142698</v>
      </c>
      <c r="I4059" s="93">
        <v>48</v>
      </c>
      <c r="J4059" s="93">
        <v>561</v>
      </c>
      <c r="K4059" s="93">
        <v>22389</v>
      </c>
      <c r="L4059" s="93">
        <v>143259</v>
      </c>
      <c r="M4059" s="93">
        <v>165648</v>
      </c>
      <c r="N4059" s="93">
        <v>361295</v>
      </c>
      <c r="O4059" s="93">
        <v>58902</v>
      </c>
      <c r="P4059" s="93">
        <v>300814</v>
      </c>
      <c r="Q4059" s="93">
        <v>359716</v>
      </c>
      <c r="R4059" s="93">
        <v>156</v>
      </c>
      <c r="S4059" s="93">
        <v>1423</v>
      </c>
      <c r="T4059" s="93">
        <v>1579</v>
      </c>
      <c r="U4059" s="93">
        <v>59058</v>
      </c>
      <c r="V4059" s="93">
        <v>302237</v>
      </c>
      <c r="W4059" s="158">
        <v>48409861</v>
      </c>
      <c r="X4059" s="158">
        <v>164368</v>
      </c>
      <c r="Y4059" s="158">
        <v>48574229</v>
      </c>
      <c r="Z4059" s="90">
        <v>0.9892054725743693</v>
      </c>
      <c r="AA4059" s="90">
        <v>0.93710691823899372</v>
      </c>
      <c r="AB4059" s="112">
        <v>48</v>
      </c>
      <c r="AC4059" s="90">
        <v>0.25</v>
      </c>
      <c r="AD4059" s="90">
        <v>3.78E-2</v>
      </c>
      <c r="AE4059" s="139">
        <v>11706</v>
      </c>
      <c r="AF4059" s="139">
        <v>3386</v>
      </c>
      <c r="AG4059" s="93">
        <v>17389</v>
      </c>
      <c r="AH4059" s="93">
        <v>37928</v>
      </c>
    </row>
    <row r="4060" spans="1:34">
      <c r="A4060" s="87" t="s">
        <v>150</v>
      </c>
      <c r="B4060" s="14" t="s">
        <v>74</v>
      </c>
      <c r="C4060" s="14" t="s">
        <v>187</v>
      </c>
      <c r="D4060" s="14">
        <v>2017</v>
      </c>
      <c r="E4060" s="14">
        <v>2017</v>
      </c>
      <c r="F4060" s="14" t="s">
        <v>245</v>
      </c>
      <c r="G4060" s="93">
        <v>11486</v>
      </c>
      <c r="H4060" s="93">
        <v>120839</v>
      </c>
      <c r="I4060" s="93">
        <v>122</v>
      </c>
      <c r="J4060" s="93">
        <v>1199</v>
      </c>
      <c r="K4060" s="93">
        <v>11608</v>
      </c>
      <c r="L4060" s="93">
        <v>122038</v>
      </c>
      <c r="M4060" s="93">
        <v>133646</v>
      </c>
      <c r="N4060" s="93">
        <v>268127</v>
      </c>
      <c r="O4060" s="93">
        <v>31893</v>
      </c>
      <c r="P4060" s="93">
        <v>233048</v>
      </c>
      <c r="Q4060" s="93">
        <v>264941</v>
      </c>
      <c r="R4060" s="93">
        <v>410</v>
      </c>
      <c r="S4060" s="93">
        <v>2776</v>
      </c>
      <c r="T4060" s="93">
        <v>3186</v>
      </c>
      <c r="U4060" s="93">
        <v>32303</v>
      </c>
      <c r="V4060" s="93">
        <v>235824</v>
      </c>
      <c r="W4060" s="158">
        <v>35074145</v>
      </c>
      <c r="X4060" s="158">
        <v>340114</v>
      </c>
      <c r="Y4060" s="158">
        <v>35414259</v>
      </c>
      <c r="Z4060" s="90">
        <v>0.97422844416162901</v>
      </c>
      <c r="AA4060" s="90">
        <v>0.95580808080808077</v>
      </c>
      <c r="AB4060" s="112">
        <v>62</v>
      </c>
      <c r="AC4060" s="90">
        <v>0.435</v>
      </c>
      <c r="AD4060" s="90">
        <v>2.8899999999999999E-2</v>
      </c>
      <c r="AE4060" s="139">
        <v>12508</v>
      </c>
      <c r="AF4060" s="139">
        <v>5845</v>
      </c>
      <c r="AG4060" s="93">
        <v>12885</v>
      </c>
      <c r="AH4060" s="93">
        <v>27000</v>
      </c>
    </row>
    <row r="4061" spans="1:34">
      <c r="A4061" s="87" t="s">
        <v>151</v>
      </c>
      <c r="B4061" s="14" t="s">
        <v>74</v>
      </c>
      <c r="C4061" s="14" t="s">
        <v>187</v>
      </c>
      <c r="D4061" s="14">
        <v>2017</v>
      </c>
      <c r="E4061" s="14">
        <v>2017</v>
      </c>
      <c r="F4061" s="14" t="s">
        <v>245</v>
      </c>
      <c r="G4061" s="93">
        <v>1957</v>
      </c>
      <c r="H4061" s="93">
        <v>30547</v>
      </c>
      <c r="I4061" s="93">
        <v>57</v>
      </c>
      <c r="J4061" s="93">
        <v>1362</v>
      </c>
      <c r="K4061" s="93">
        <v>2014</v>
      </c>
      <c r="L4061" s="93">
        <v>31909</v>
      </c>
      <c r="M4061" s="93">
        <v>33923</v>
      </c>
      <c r="N4061" s="93">
        <v>50864</v>
      </c>
      <c r="O4061" s="93">
        <v>4242</v>
      </c>
      <c r="P4061" s="93">
        <v>44478</v>
      </c>
      <c r="Q4061" s="93">
        <v>48720</v>
      </c>
      <c r="R4061" s="93">
        <v>154</v>
      </c>
      <c r="S4061" s="93">
        <v>1990</v>
      </c>
      <c r="T4061" s="93">
        <v>2144</v>
      </c>
      <c r="U4061" s="93">
        <v>4396</v>
      </c>
      <c r="V4061" s="93">
        <v>46468</v>
      </c>
      <c r="W4061" s="158">
        <v>6986605</v>
      </c>
      <c r="X4061" s="158">
        <v>281747</v>
      </c>
      <c r="Y4061" s="158">
        <v>7268352</v>
      </c>
      <c r="Z4061" s="90">
        <v>0.98502139800285304</v>
      </c>
      <c r="AA4061" s="90">
        <v>0.86911764705882355</v>
      </c>
      <c r="AB4061" s="112">
        <v>11</v>
      </c>
      <c r="AC4061" s="90">
        <v>0.36399999999999999</v>
      </c>
      <c r="AD4061" s="90">
        <v>7.9299999999999995E-2</v>
      </c>
      <c r="AE4061" s="139">
        <v>3106</v>
      </c>
      <c r="AF4061" s="139">
        <v>1201</v>
      </c>
      <c r="AG4061" s="93">
        <v>3475</v>
      </c>
      <c r="AH4061" s="93">
        <v>5673</v>
      </c>
    </row>
    <row r="4062" spans="1:34">
      <c r="A4062" s="87" t="s">
        <v>152</v>
      </c>
      <c r="B4062" s="14" t="s">
        <v>75</v>
      </c>
      <c r="C4062" s="14" t="s">
        <v>187</v>
      </c>
      <c r="D4062" s="14">
        <v>2017</v>
      </c>
      <c r="E4062" s="14">
        <v>2017</v>
      </c>
      <c r="F4062" s="14" t="s">
        <v>245</v>
      </c>
      <c r="G4062" s="93">
        <v>6374</v>
      </c>
      <c r="H4062" s="93">
        <v>41120</v>
      </c>
      <c r="I4062" s="93">
        <v>18</v>
      </c>
      <c r="J4062" s="93">
        <v>269</v>
      </c>
      <c r="K4062" s="93">
        <v>6392</v>
      </c>
      <c r="L4062" s="93">
        <v>41389</v>
      </c>
      <c r="M4062" s="93">
        <v>47781</v>
      </c>
      <c r="N4062" s="93">
        <v>105787</v>
      </c>
      <c r="O4062" s="93">
        <v>15679</v>
      </c>
      <c r="P4062" s="93">
        <v>89316</v>
      </c>
      <c r="Q4062" s="93">
        <v>104995</v>
      </c>
      <c r="R4062" s="93">
        <v>62</v>
      </c>
      <c r="S4062" s="93">
        <v>730</v>
      </c>
      <c r="T4062" s="93">
        <v>792</v>
      </c>
      <c r="U4062" s="93">
        <v>15741</v>
      </c>
      <c r="V4062" s="93">
        <v>90046</v>
      </c>
      <c r="W4062" s="158">
        <v>13763741</v>
      </c>
      <c r="X4062" s="158">
        <v>84997</v>
      </c>
      <c r="Y4062" s="158">
        <v>13848738</v>
      </c>
      <c r="Z4062" s="90">
        <v>0.97793326157158234</v>
      </c>
      <c r="AA4062" s="90">
        <v>0.91082251082251087</v>
      </c>
      <c r="AB4062" s="112">
        <v>14</v>
      </c>
      <c r="AC4062" s="90">
        <v>7.0999999999999994E-2</v>
      </c>
      <c r="AD4062" s="90">
        <v>3.7400000000000003E-2</v>
      </c>
      <c r="AE4062" s="139">
        <v>3073</v>
      </c>
      <c r="AF4062" s="139">
        <v>1209</v>
      </c>
      <c r="AG4062" s="93">
        <v>5972</v>
      </c>
      <c r="AH4062" s="93">
        <v>13050</v>
      </c>
    </row>
    <row r="4063" spans="1:34">
      <c r="A4063" s="87" t="s">
        <v>153</v>
      </c>
      <c r="B4063" s="14" t="s">
        <v>74</v>
      </c>
      <c r="C4063" s="14" t="s">
        <v>187</v>
      </c>
      <c r="D4063" s="14">
        <v>2017</v>
      </c>
      <c r="E4063" s="14">
        <v>2017</v>
      </c>
      <c r="F4063" s="14" t="s">
        <v>245</v>
      </c>
      <c r="G4063" s="93">
        <v>791</v>
      </c>
      <c r="H4063" s="93">
        <v>8588</v>
      </c>
      <c r="I4063" s="93">
        <v>1</v>
      </c>
      <c r="J4063" s="93">
        <v>16</v>
      </c>
      <c r="K4063" s="93">
        <v>792</v>
      </c>
      <c r="L4063" s="93">
        <v>8604</v>
      </c>
      <c r="M4063" s="93">
        <v>9396</v>
      </c>
      <c r="N4063" s="93">
        <v>16600</v>
      </c>
      <c r="O4063" s="93">
        <v>1969</v>
      </c>
      <c r="P4063" s="93">
        <v>14586</v>
      </c>
      <c r="Q4063" s="93">
        <v>16555</v>
      </c>
      <c r="R4063" s="93">
        <v>6</v>
      </c>
      <c r="S4063" s="93">
        <v>39</v>
      </c>
      <c r="T4063" s="93">
        <v>45</v>
      </c>
      <c r="U4063" s="93">
        <v>1975</v>
      </c>
      <c r="V4063" s="93">
        <v>14625</v>
      </c>
      <c r="W4063" s="158">
        <v>2209247</v>
      </c>
      <c r="X4063" s="158">
        <v>3750</v>
      </c>
      <c r="Y4063" s="158">
        <v>2212997</v>
      </c>
      <c r="Z4063" s="90">
        <v>0.98399999999999999</v>
      </c>
      <c r="AA4063" s="90">
        <v>0.96595744680851059</v>
      </c>
      <c r="AB4063" s="112">
        <v>81</v>
      </c>
      <c r="AC4063" s="90">
        <v>0.29599999999999999</v>
      </c>
      <c r="AD4063" s="90">
        <v>9.0300000000000005E-2</v>
      </c>
      <c r="AE4063" s="139">
        <v>769</v>
      </c>
      <c r="AF4063" s="139">
        <v>251</v>
      </c>
      <c r="AG4063" s="93">
        <v>955</v>
      </c>
      <c r="AH4063" s="93">
        <v>2018</v>
      </c>
    </row>
    <row r="4064" spans="1:34">
      <c r="A4064" s="87" t="s">
        <v>154</v>
      </c>
      <c r="B4064" s="14" t="s">
        <v>74</v>
      </c>
      <c r="C4064" s="14" t="s">
        <v>187</v>
      </c>
      <c r="D4064" s="14">
        <v>2017</v>
      </c>
      <c r="E4064" s="14">
        <v>2017</v>
      </c>
      <c r="F4064" s="14" t="s">
        <v>245</v>
      </c>
      <c r="G4064" s="93">
        <v>652</v>
      </c>
      <c r="H4064" s="93">
        <v>12367</v>
      </c>
      <c r="I4064" s="93">
        <v>6</v>
      </c>
      <c r="J4064" s="93">
        <v>266</v>
      </c>
      <c r="K4064" s="93">
        <v>658</v>
      </c>
      <c r="L4064" s="93">
        <v>12633</v>
      </c>
      <c r="M4064" s="93">
        <v>13291</v>
      </c>
      <c r="N4064" s="93">
        <v>25375</v>
      </c>
      <c r="O4064" s="93">
        <v>1590</v>
      </c>
      <c r="P4064" s="93">
        <v>23112</v>
      </c>
      <c r="Q4064" s="93">
        <v>24702</v>
      </c>
      <c r="R4064" s="93">
        <v>21</v>
      </c>
      <c r="S4064" s="93">
        <v>652</v>
      </c>
      <c r="T4064" s="93">
        <v>673</v>
      </c>
      <c r="U4064" s="93">
        <v>1611</v>
      </c>
      <c r="V4064" s="93">
        <v>23764</v>
      </c>
      <c r="W4064" s="158">
        <v>3208349</v>
      </c>
      <c r="X4064" s="158">
        <v>62062</v>
      </c>
      <c r="Y4064" s="158">
        <v>3270411</v>
      </c>
      <c r="Z4064" s="90">
        <v>0.97687861271676302</v>
      </c>
      <c r="AA4064" s="90">
        <v>0.87687687687687688</v>
      </c>
      <c r="AB4064" s="112">
        <v>81</v>
      </c>
      <c r="AC4064" s="90">
        <v>0.29599999999999999</v>
      </c>
      <c r="AD4064" s="90">
        <v>9.0300000000000005E-2</v>
      </c>
      <c r="AE4064" s="139">
        <v>1165</v>
      </c>
      <c r="AF4064" s="139">
        <v>389</v>
      </c>
      <c r="AG4064" s="93">
        <v>2841</v>
      </c>
      <c r="AH4064" s="93">
        <v>5711</v>
      </c>
    </row>
    <row r="4065" spans="1:34">
      <c r="A4065" s="87" t="s">
        <v>155</v>
      </c>
      <c r="B4065" s="14" t="s">
        <v>74</v>
      </c>
      <c r="C4065" s="14" t="s">
        <v>187</v>
      </c>
      <c r="D4065" s="14">
        <v>2017</v>
      </c>
      <c r="E4065" s="14">
        <v>2017</v>
      </c>
      <c r="F4065" s="14" t="s">
        <v>245</v>
      </c>
      <c r="G4065" s="93">
        <v>1801</v>
      </c>
      <c r="H4065" s="93">
        <v>16162</v>
      </c>
      <c r="I4065" s="93">
        <v>5</v>
      </c>
      <c r="J4065" s="93">
        <v>93</v>
      </c>
      <c r="K4065" s="93">
        <v>1806</v>
      </c>
      <c r="L4065" s="93">
        <v>16255</v>
      </c>
      <c r="M4065" s="93">
        <v>18061</v>
      </c>
      <c r="N4065" s="93">
        <v>36432</v>
      </c>
      <c r="O4065" s="93">
        <v>4752</v>
      </c>
      <c r="P4065" s="93">
        <v>31459</v>
      </c>
      <c r="Q4065" s="93">
        <v>36211</v>
      </c>
      <c r="R4065" s="93">
        <v>16</v>
      </c>
      <c r="S4065" s="93">
        <v>205</v>
      </c>
      <c r="T4065" s="93">
        <v>221</v>
      </c>
      <c r="U4065" s="93">
        <v>4768</v>
      </c>
      <c r="V4065" s="93">
        <v>31664</v>
      </c>
      <c r="W4065" s="158">
        <v>4813416</v>
      </c>
      <c r="X4065" s="158">
        <v>21287</v>
      </c>
      <c r="Y4065" s="158">
        <v>4834703</v>
      </c>
      <c r="Z4065" s="90">
        <v>0.95864262990455995</v>
      </c>
      <c r="AA4065" s="90">
        <v>0.91772151898734178</v>
      </c>
      <c r="AB4065" s="112">
        <v>81</v>
      </c>
      <c r="AC4065" s="90">
        <v>0.29599999999999999</v>
      </c>
      <c r="AD4065" s="90">
        <v>9.0300000000000005E-2</v>
      </c>
      <c r="AE4065" s="139">
        <v>1758</v>
      </c>
      <c r="AF4065" s="139">
        <v>782</v>
      </c>
      <c r="AG4065" s="93">
        <v>3829</v>
      </c>
      <c r="AH4065" s="93">
        <v>8906</v>
      </c>
    </row>
    <row r="4066" spans="1:34">
      <c r="A4066" s="87" t="s">
        <v>156</v>
      </c>
      <c r="B4066" s="14" t="s">
        <v>74</v>
      </c>
      <c r="C4066" s="14" t="s">
        <v>187</v>
      </c>
      <c r="D4066" s="14">
        <v>2017</v>
      </c>
      <c r="E4066" s="14">
        <v>2017</v>
      </c>
      <c r="F4066" s="14" t="s">
        <v>245</v>
      </c>
      <c r="G4066" s="93">
        <v>3662</v>
      </c>
      <c r="H4066" s="93">
        <v>41912</v>
      </c>
      <c r="I4066" s="93">
        <v>37</v>
      </c>
      <c r="J4066" s="93">
        <v>829</v>
      </c>
      <c r="K4066" s="93">
        <v>3699</v>
      </c>
      <c r="L4066" s="93">
        <v>42741</v>
      </c>
      <c r="M4066" s="93">
        <v>46440</v>
      </c>
      <c r="N4066" s="93">
        <v>90030</v>
      </c>
      <c r="O4066" s="93">
        <v>8939</v>
      </c>
      <c r="P4066" s="93">
        <v>79237</v>
      </c>
      <c r="Q4066" s="93">
        <v>88176</v>
      </c>
      <c r="R4066" s="93">
        <v>120</v>
      </c>
      <c r="S4066" s="93">
        <v>1734</v>
      </c>
      <c r="T4066" s="93">
        <v>1854</v>
      </c>
      <c r="U4066" s="93">
        <v>9059</v>
      </c>
      <c r="V4066" s="93">
        <v>80971</v>
      </c>
      <c r="W4066" s="158">
        <v>11817135</v>
      </c>
      <c r="X4066" s="158">
        <v>207602</v>
      </c>
      <c r="Y4066" s="158">
        <v>12024737</v>
      </c>
      <c r="Z4066" s="90">
        <v>0.98598654708520184</v>
      </c>
      <c r="AA4066" s="90">
        <v>0.97938144329896903</v>
      </c>
      <c r="AB4066" s="112">
        <v>16</v>
      </c>
      <c r="AC4066" s="90">
        <v>0.375</v>
      </c>
      <c r="AD4066" s="90">
        <v>5.11E-2</v>
      </c>
      <c r="AE4066" s="139">
        <v>3163</v>
      </c>
      <c r="AF4066" s="139">
        <v>1090</v>
      </c>
      <c r="AG4066" s="93">
        <v>7887</v>
      </c>
      <c r="AH4066" s="93">
        <v>16437</v>
      </c>
    </row>
    <row r="4067" spans="1:34">
      <c r="A4067" s="87" t="s">
        <v>157</v>
      </c>
      <c r="B4067" s="14" t="s">
        <v>74</v>
      </c>
      <c r="C4067" s="14" t="s">
        <v>187</v>
      </c>
      <c r="D4067" s="14">
        <v>2017</v>
      </c>
      <c r="E4067" s="14">
        <v>2017</v>
      </c>
      <c r="F4067" s="14" t="s">
        <v>245</v>
      </c>
      <c r="G4067" s="93">
        <v>976</v>
      </c>
      <c r="H4067" s="93">
        <v>13024</v>
      </c>
      <c r="I4067" s="93">
        <v>1</v>
      </c>
      <c r="J4067" s="93">
        <v>22</v>
      </c>
      <c r="K4067" s="93">
        <v>977</v>
      </c>
      <c r="L4067" s="93">
        <v>13046</v>
      </c>
      <c r="M4067" s="93">
        <v>14023</v>
      </c>
      <c r="N4067" s="93">
        <v>24863</v>
      </c>
      <c r="O4067" s="93">
        <v>2432</v>
      </c>
      <c r="P4067" s="93">
        <v>22365</v>
      </c>
      <c r="Q4067" s="93">
        <v>24797</v>
      </c>
      <c r="R4067" s="93">
        <v>2</v>
      </c>
      <c r="S4067" s="93">
        <v>64</v>
      </c>
      <c r="T4067" s="93">
        <v>66</v>
      </c>
      <c r="U4067" s="93">
        <v>2434</v>
      </c>
      <c r="V4067" s="93">
        <v>22429</v>
      </c>
      <c r="W4067" s="158">
        <v>3298865</v>
      </c>
      <c r="X4067" s="158">
        <v>5745</v>
      </c>
      <c r="Y4067" s="158">
        <v>3304610</v>
      </c>
      <c r="Z4067" s="90">
        <v>0.982421875</v>
      </c>
      <c r="AA4067" s="90">
        <v>0.97674418604651159</v>
      </c>
      <c r="AB4067" s="112">
        <v>81</v>
      </c>
      <c r="AC4067" s="90">
        <v>0.29599999999999999</v>
      </c>
      <c r="AD4067" s="90">
        <v>9.0300000000000005E-2</v>
      </c>
      <c r="AE4067" s="139">
        <v>1029</v>
      </c>
      <c r="AF4067" s="139">
        <v>434</v>
      </c>
      <c r="AG4067" s="93">
        <v>2033</v>
      </c>
      <c r="AH4067" s="93">
        <v>4344</v>
      </c>
    </row>
    <row r="4068" spans="1:34">
      <c r="A4068" s="87" t="s">
        <v>158</v>
      </c>
      <c r="B4068" s="14" t="s">
        <v>75</v>
      </c>
      <c r="C4068" s="14" t="s">
        <v>187</v>
      </c>
      <c r="D4068" s="14">
        <v>2017</v>
      </c>
      <c r="E4068" s="14">
        <v>2017</v>
      </c>
      <c r="F4068" s="14" t="s">
        <v>245</v>
      </c>
      <c r="G4068" s="93">
        <v>1126</v>
      </c>
      <c r="H4068" s="93">
        <v>11182</v>
      </c>
      <c r="I4068" s="93">
        <v>1</v>
      </c>
      <c r="J4068" s="93">
        <v>23</v>
      </c>
      <c r="K4068" s="93">
        <v>1127</v>
      </c>
      <c r="L4068" s="93">
        <v>11205</v>
      </c>
      <c r="M4068" s="93">
        <v>12332</v>
      </c>
      <c r="N4068" s="93">
        <v>23186</v>
      </c>
      <c r="O4068" s="93">
        <v>2699</v>
      </c>
      <c r="P4068" s="93">
        <v>20440</v>
      </c>
      <c r="Q4068" s="93">
        <v>23139</v>
      </c>
      <c r="R4068" s="93">
        <v>4</v>
      </c>
      <c r="S4068" s="93">
        <v>43</v>
      </c>
      <c r="T4068" s="93">
        <v>47</v>
      </c>
      <c r="U4068" s="93">
        <v>2703</v>
      </c>
      <c r="V4068" s="93">
        <v>20483</v>
      </c>
      <c r="W4068" s="158">
        <v>3028439</v>
      </c>
      <c r="X4068" s="158">
        <v>6449</v>
      </c>
      <c r="Y4068" s="158">
        <v>3034888</v>
      </c>
      <c r="Z4068" s="90">
        <v>0.94921190893169882</v>
      </c>
      <c r="AA4068" s="90">
        <v>0.95781637717121593</v>
      </c>
      <c r="AB4068" s="112">
        <v>81</v>
      </c>
      <c r="AC4068" s="90">
        <v>0.29599999999999999</v>
      </c>
      <c r="AD4068" s="90">
        <v>9.0300000000000005E-2</v>
      </c>
      <c r="AE4068" s="139">
        <v>1085</v>
      </c>
      <c r="AF4068" s="139">
        <v>283</v>
      </c>
      <c r="AG4068" s="93">
        <v>516</v>
      </c>
      <c r="AH4068" s="93">
        <v>850</v>
      </c>
    </row>
    <row r="4069" spans="1:34">
      <c r="A4069" s="87" t="s">
        <v>159</v>
      </c>
      <c r="B4069" s="14" t="s">
        <v>75</v>
      </c>
      <c r="C4069" s="14" t="s">
        <v>187</v>
      </c>
      <c r="D4069" s="14">
        <v>2017</v>
      </c>
      <c r="E4069" s="14">
        <v>2017</v>
      </c>
      <c r="F4069" s="14" t="s">
        <v>245</v>
      </c>
      <c r="G4069" s="93">
        <v>8</v>
      </c>
      <c r="H4069" s="93">
        <v>146</v>
      </c>
      <c r="I4069" s="93">
        <v>0</v>
      </c>
      <c r="J4069" s="93">
        <v>0</v>
      </c>
      <c r="K4069" s="93">
        <v>8</v>
      </c>
      <c r="L4069" s="93">
        <v>146</v>
      </c>
      <c r="M4069" s="93">
        <v>154</v>
      </c>
      <c r="N4069" s="93">
        <v>259</v>
      </c>
      <c r="O4069" s="93">
        <v>22</v>
      </c>
      <c r="P4069" s="93">
        <v>237</v>
      </c>
      <c r="Q4069" s="93">
        <v>259</v>
      </c>
      <c r="R4069" s="93">
        <v>0</v>
      </c>
      <c r="S4069" s="93">
        <v>0</v>
      </c>
      <c r="T4069" s="93">
        <v>0</v>
      </c>
      <c r="U4069" s="93">
        <v>22</v>
      </c>
      <c r="V4069" s="93">
        <v>237</v>
      </c>
      <c r="W4069" s="158">
        <v>36379</v>
      </c>
      <c r="X4069" s="158">
        <v>0</v>
      </c>
      <c r="Y4069" s="158">
        <v>36379</v>
      </c>
      <c r="Z4069" s="90">
        <v>1</v>
      </c>
      <c r="AA4069" s="90">
        <v>1</v>
      </c>
      <c r="AB4069" s="112">
        <v>81</v>
      </c>
      <c r="AC4069" s="90">
        <v>0.29599999999999999</v>
      </c>
      <c r="AD4069" s="90">
        <v>9.0300000000000005E-2</v>
      </c>
      <c r="AE4069" s="139">
        <v>13</v>
      </c>
      <c r="AF4069" s="139">
        <v>2</v>
      </c>
      <c r="AG4069" s="93">
        <v>2</v>
      </c>
      <c r="AH4069" s="93">
        <v>2</v>
      </c>
    </row>
    <row r="4070" spans="1:34">
      <c r="A4070" s="87" t="s">
        <v>160</v>
      </c>
      <c r="B4070" s="14" t="s">
        <v>75</v>
      </c>
      <c r="C4070" s="14" t="s">
        <v>187</v>
      </c>
      <c r="D4070" s="14">
        <v>2017</v>
      </c>
      <c r="E4070" s="14">
        <v>2017</v>
      </c>
      <c r="F4070" s="14" t="s">
        <v>245</v>
      </c>
      <c r="G4070" s="93">
        <v>342</v>
      </c>
      <c r="H4070" s="93">
        <v>2703</v>
      </c>
      <c r="I4070" s="93">
        <v>0</v>
      </c>
      <c r="J4070" s="93">
        <v>5</v>
      </c>
      <c r="K4070" s="93">
        <v>342</v>
      </c>
      <c r="L4070" s="93">
        <v>2708</v>
      </c>
      <c r="M4070" s="93">
        <v>3050</v>
      </c>
      <c r="N4070" s="93">
        <v>6256</v>
      </c>
      <c r="O4070" s="93">
        <v>921</v>
      </c>
      <c r="P4070" s="93">
        <v>5324</v>
      </c>
      <c r="Q4070" s="93">
        <v>6245</v>
      </c>
      <c r="R4070" s="93">
        <v>0</v>
      </c>
      <c r="S4070" s="93">
        <v>11</v>
      </c>
      <c r="T4070" s="93">
        <v>11</v>
      </c>
      <c r="U4070" s="93">
        <v>921</v>
      </c>
      <c r="V4070" s="93">
        <v>5335</v>
      </c>
      <c r="W4070" s="158">
        <v>819343</v>
      </c>
      <c r="X4070" s="158">
        <v>807</v>
      </c>
      <c r="Y4070" s="158">
        <v>820150</v>
      </c>
      <c r="Z4070" s="90">
        <v>0.97619047619047616</v>
      </c>
      <c r="AA4070" s="90">
        <v>0.86315789473684212</v>
      </c>
      <c r="AB4070" s="112">
        <v>81</v>
      </c>
      <c r="AC4070" s="90">
        <v>0.29599999999999999</v>
      </c>
      <c r="AD4070" s="90">
        <v>9.0300000000000005E-2</v>
      </c>
      <c r="AE4070" s="139">
        <v>246</v>
      </c>
      <c r="AF4070" s="139">
        <v>94</v>
      </c>
      <c r="AG4070" s="93">
        <v>163</v>
      </c>
      <c r="AH4070" s="93">
        <v>299</v>
      </c>
    </row>
    <row r="4071" spans="1:34">
      <c r="A4071" s="87" t="s">
        <v>161</v>
      </c>
      <c r="B4071" s="14" t="s">
        <v>74</v>
      </c>
      <c r="C4071" s="14" t="s">
        <v>187</v>
      </c>
      <c r="D4071" s="14">
        <v>2017</v>
      </c>
      <c r="E4071" s="14">
        <v>2017</v>
      </c>
      <c r="F4071" s="14" t="s">
        <v>245</v>
      </c>
      <c r="G4071" s="93">
        <v>2256</v>
      </c>
      <c r="H4071" s="93">
        <v>18577</v>
      </c>
      <c r="I4071" s="93">
        <v>7</v>
      </c>
      <c r="J4071" s="93">
        <v>109</v>
      </c>
      <c r="K4071" s="93">
        <v>2263</v>
      </c>
      <c r="L4071" s="93">
        <v>18686</v>
      </c>
      <c r="M4071" s="93">
        <v>20949</v>
      </c>
      <c r="N4071" s="93">
        <v>39407</v>
      </c>
      <c r="O4071" s="93">
        <v>5424</v>
      </c>
      <c r="P4071" s="93">
        <v>33710</v>
      </c>
      <c r="Q4071" s="93">
        <v>39134</v>
      </c>
      <c r="R4071" s="93">
        <v>24</v>
      </c>
      <c r="S4071" s="93">
        <v>249</v>
      </c>
      <c r="T4071" s="93">
        <v>273</v>
      </c>
      <c r="U4071" s="93">
        <v>5448</v>
      </c>
      <c r="V4071" s="93">
        <v>33959</v>
      </c>
      <c r="W4071" s="158">
        <v>5423694</v>
      </c>
      <c r="X4071" s="158">
        <v>30734</v>
      </c>
      <c r="Y4071" s="158">
        <v>5454428</v>
      </c>
      <c r="Z4071" s="90">
        <v>0.97636815920398012</v>
      </c>
      <c r="AA4071" s="90">
        <v>0.9688249400479616</v>
      </c>
      <c r="AB4071" s="112">
        <v>8</v>
      </c>
      <c r="AC4071" s="90">
        <v>0.5</v>
      </c>
      <c r="AD4071" s="90">
        <v>5.7999999999999996E-3</v>
      </c>
      <c r="AE4071" s="139">
        <v>1559</v>
      </c>
      <c r="AF4071" s="139">
        <v>494</v>
      </c>
      <c r="AG4071" s="93">
        <v>1921</v>
      </c>
      <c r="AH4071" s="93">
        <v>3903</v>
      </c>
    </row>
    <row r="4072" spans="1:34">
      <c r="A4072" s="87" t="s">
        <v>162</v>
      </c>
      <c r="B4072" s="14" t="s">
        <v>74</v>
      </c>
      <c r="C4072" s="14" t="s">
        <v>187</v>
      </c>
      <c r="D4072" s="14">
        <v>2017</v>
      </c>
      <c r="E4072" s="14">
        <v>2017</v>
      </c>
      <c r="F4072" s="14" t="s">
        <v>245</v>
      </c>
      <c r="G4072" s="93">
        <v>1230</v>
      </c>
      <c r="H4072" s="93">
        <v>15808</v>
      </c>
      <c r="I4072" s="93">
        <v>11</v>
      </c>
      <c r="J4072" s="93">
        <v>118</v>
      </c>
      <c r="K4072" s="93">
        <v>1241</v>
      </c>
      <c r="L4072" s="93">
        <v>15926</v>
      </c>
      <c r="M4072" s="93">
        <v>17167</v>
      </c>
      <c r="N4072" s="93">
        <v>30001</v>
      </c>
      <c r="O4072" s="93">
        <v>3002</v>
      </c>
      <c r="P4072" s="93">
        <v>26658</v>
      </c>
      <c r="Q4072" s="93">
        <v>29660</v>
      </c>
      <c r="R4072" s="93">
        <v>41</v>
      </c>
      <c r="S4072" s="93">
        <v>300</v>
      </c>
      <c r="T4072" s="93">
        <v>341</v>
      </c>
      <c r="U4072" s="93">
        <v>3043</v>
      </c>
      <c r="V4072" s="93">
        <v>26958</v>
      </c>
      <c r="W4072" s="158">
        <v>3902514</v>
      </c>
      <c r="X4072" s="158">
        <v>30991</v>
      </c>
      <c r="Y4072" s="158">
        <v>3933505</v>
      </c>
      <c r="Z4072" s="90">
        <v>0.98064516129032253</v>
      </c>
      <c r="AA4072" s="90">
        <v>0.87267904509283822</v>
      </c>
      <c r="AB4072" s="112">
        <v>81</v>
      </c>
      <c r="AC4072" s="90">
        <v>0.29599999999999999</v>
      </c>
      <c r="AD4072" s="90">
        <v>9.0300000000000005E-2</v>
      </c>
      <c r="AE4072" s="139">
        <v>1035</v>
      </c>
      <c r="AF4072" s="139">
        <v>427</v>
      </c>
      <c r="AG4072" s="93">
        <v>2560</v>
      </c>
      <c r="AH4072" s="93">
        <v>5426</v>
      </c>
    </row>
    <row r="4073" spans="1:34">
      <c r="A4073" s="87" t="s">
        <v>163</v>
      </c>
      <c r="B4073" s="14" t="s">
        <v>75</v>
      </c>
      <c r="C4073" s="14" t="s">
        <v>187</v>
      </c>
      <c r="D4073" s="14">
        <v>2017</v>
      </c>
      <c r="E4073" s="14">
        <v>2017</v>
      </c>
      <c r="F4073" s="14" t="s">
        <v>245</v>
      </c>
      <c r="G4073" s="93">
        <v>4972</v>
      </c>
      <c r="H4073" s="93">
        <v>34179</v>
      </c>
      <c r="I4073" s="93">
        <v>12</v>
      </c>
      <c r="J4073" s="93">
        <v>76</v>
      </c>
      <c r="K4073" s="93">
        <v>4984</v>
      </c>
      <c r="L4073" s="93">
        <v>34255</v>
      </c>
      <c r="M4073" s="93">
        <v>39239</v>
      </c>
      <c r="N4073" s="93">
        <v>81885</v>
      </c>
      <c r="O4073" s="93">
        <v>13097</v>
      </c>
      <c r="P4073" s="93">
        <v>68524</v>
      </c>
      <c r="Q4073" s="93">
        <v>81621</v>
      </c>
      <c r="R4073" s="93">
        <v>41</v>
      </c>
      <c r="S4073" s="93">
        <v>223</v>
      </c>
      <c r="T4073" s="93">
        <v>264</v>
      </c>
      <c r="U4073" s="93">
        <v>13138</v>
      </c>
      <c r="V4073" s="93">
        <v>68747</v>
      </c>
      <c r="W4073" s="158">
        <v>10775213</v>
      </c>
      <c r="X4073" s="158">
        <v>24435</v>
      </c>
      <c r="Y4073" s="158">
        <v>10799648</v>
      </c>
      <c r="Z4073" s="90">
        <v>0.97997711670480547</v>
      </c>
      <c r="AA4073" s="90">
        <v>0.93644067796610164</v>
      </c>
      <c r="AB4073" s="112">
        <v>10</v>
      </c>
      <c r="AC4073" s="90">
        <v>0.6</v>
      </c>
      <c r="AD4073" s="90">
        <v>4.2700000000000002E-2</v>
      </c>
      <c r="AE4073" s="139">
        <v>2779</v>
      </c>
      <c r="AF4073" s="139">
        <v>644</v>
      </c>
      <c r="AG4073" s="93">
        <v>4321</v>
      </c>
      <c r="AH4073" s="93">
        <v>9605</v>
      </c>
    </row>
    <row r="4074" spans="1:34">
      <c r="A4074" s="87" t="s">
        <v>164</v>
      </c>
      <c r="B4074" s="14" t="s">
        <v>75</v>
      </c>
      <c r="C4074" s="14" t="s">
        <v>187</v>
      </c>
      <c r="D4074" s="14">
        <v>2017</v>
      </c>
      <c r="E4074" s="14">
        <v>2017</v>
      </c>
      <c r="F4074" s="14" t="s">
        <v>245</v>
      </c>
      <c r="G4074" s="93">
        <v>637</v>
      </c>
      <c r="H4074" s="93">
        <v>4691</v>
      </c>
      <c r="I4074" s="93">
        <v>3</v>
      </c>
      <c r="J4074" s="93">
        <v>30</v>
      </c>
      <c r="K4074" s="93">
        <v>640</v>
      </c>
      <c r="L4074" s="93">
        <v>4721</v>
      </c>
      <c r="M4074" s="93">
        <v>5361</v>
      </c>
      <c r="N4074" s="93">
        <v>12250</v>
      </c>
      <c r="O4074" s="93">
        <v>1780</v>
      </c>
      <c r="P4074" s="93">
        <v>10386</v>
      </c>
      <c r="Q4074" s="93">
        <v>12166</v>
      </c>
      <c r="R4074" s="93">
        <v>10</v>
      </c>
      <c r="S4074" s="93">
        <v>74</v>
      </c>
      <c r="T4074" s="93">
        <v>84</v>
      </c>
      <c r="U4074" s="93">
        <v>1790</v>
      </c>
      <c r="V4074" s="93">
        <v>10460</v>
      </c>
      <c r="W4074" s="158">
        <v>1580183</v>
      </c>
      <c r="X4074" s="158">
        <v>8962</v>
      </c>
      <c r="Y4074" s="158">
        <v>1589145</v>
      </c>
      <c r="Z4074" s="90">
        <v>0.97101449275362317</v>
      </c>
      <c r="AA4074" s="90">
        <v>0.92814371257485029</v>
      </c>
      <c r="AB4074" s="112">
        <v>81</v>
      </c>
      <c r="AC4074" s="90">
        <v>0.29599999999999999</v>
      </c>
      <c r="AD4074" s="90">
        <v>9.0300000000000005E-2</v>
      </c>
      <c r="AE4074" s="139">
        <v>382</v>
      </c>
      <c r="AF4074" s="139">
        <v>135</v>
      </c>
      <c r="AG4074" s="93">
        <v>540</v>
      </c>
      <c r="AH4074" s="93">
        <v>1242</v>
      </c>
    </row>
    <row r="4075" spans="1:34">
      <c r="A4075" s="87" t="s">
        <v>165</v>
      </c>
      <c r="B4075" s="14" t="s">
        <v>75</v>
      </c>
      <c r="C4075" s="14" t="s">
        <v>187</v>
      </c>
      <c r="D4075" s="14">
        <v>2017</v>
      </c>
      <c r="E4075" s="14">
        <v>2017</v>
      </c>
      <c r="F4075" s="14" t="s">
        <v>245</v>
      </c>
      <c r="G4075" s="93">
        <v>444</v>
      </c>
      <c r="H4075" s="93">
        <v>3798</v>
      </c>
      <c r="I4075" s="93">
        <v>0</v>
      </c>
      <c r="J4075" s="93">
        <v>4</v>
      </c>
      <c r="K4075" s="93">
        <v>444</v>
      </c>
      <c r="L4075" s="93">
        <v>3802</v>
      </c>
      <c r="M4075" s="93">
        <v>4246</v>
      </c>
      <c r="N4075" s="93">
        <v>8963</v>
      </c>
      <c r="O4075" s="93">
        <v>1138</v>
      </c>
      <c r="P4075" s="93">
        <v>7814</v>
      </c>
      <c r="Q4075" s="93">
        <v>8952</v>
      </c>
      <c r="R4075" s="93">
        <v>1</v>
      </c>
      <c r="S4075" s="93">
        <v>10</v>
      </c>
      <c r="T4075" s="93">
        <v>11</v>
      </c>
      <c r="U4075" s="93">
        <v>1139</v>
      </c>
      <c r="V4075" s="93">
        <v>7824</v>
      </c>
      <c r="W4075" s="158">
        <v>1159138</v>
      </c>
      <c r="X4075" s="158">
        <v>1455</v>
      </c>
      <c r="Y4075" s="158">
        <v>1160593</v>
      </c>
      <c r="Z4075" s="90">
        <v>0.96153846153846156</v>
      </c>
      <c r="AA4075" s="90">
        <v>0.94696969696969702</v>
      </c>
      <c r="AB4075" s="112">
        <v>81</v>
      </c>
      <c r="AC4075" s="90">
        <v>0.29599999999999999</v>
      </c>
      <c r="AD4075" s="90">
        <v>9.0300000000000005E-2</v>
      </c>
      <c r="AE4075" s="139">
        <v>343</v>
      </c>
      <c r="AF4075" s="139">
        <v>53</v>
      </c>
      <c r="AG4075" s="93">
        <v>393</v>
      </c>
      <c r="AH4075" s="93">
        <v>849</v>
      </c>
    </row>
    <row r="4076" spans="1:34">
      <c r="A4076" s="87" t="s">
        <v>166</v>
      </c>
      <c r="B4076" s="14" t="s">
        <v>75</v>
      </c>
      <c r="C4076" s="14" t="s">
        <v>187</v>
      </c>
      <c r="D4076" s="14">
        <v>2017</v>
      </c>
      <c r="E4076" s="14">
        <v>2017</v>
      </c>
      <c r="F4076" s="14" t="s">
        <v>245</v>
      </c>
      <c r="G4076" s="93">
        <v>67</v>
      </c>
      <c r="H4076" s="93">
        <v>903</v>
      </c>
      <c r="I4076" s="93">
        <v>0</v>
      </c>
      <c r="J4076" s="93">
        <v>1</v>
      </c>
      <c r="K4076" s="93">
        <v>67</v>
      </c>
      <c r="L4076" s="93">
        <v>904</v>
      </c>
      <c r="M4076" s="93">
        <v>971</v>
      </c>
      <c r="N4076" s="93">
        <v>1691</v>
      </c>
      <c r="O4076" s="93">
        <v>153</v>
      </c>
      <c r="P4076" s="93">
        <v>1536</v>
      </c>
      <c r="Q4076" s="93">
        <v>1689</v>
      </c>
      <c r="R4076" s="93">
        <v>0</v>
      </c>
      <c r="S4076" s="93">
        <v>2</v>
      </c>
      <c r="T4076" s="93">
        <v>2</v>
      </c>
      <c r="U4076" s="93">
        <v>153</v>
      </c>
      <c r="V4076" s="93">
        <v>1538</v>
      </c>
      <c r="W4076" s="158">
        <v>236630</v>
      </c>
      <c r="X4076" s="158">
        <v>294</v>
      </c>
      <c r="Y4076" s="158">
        <v>236924</v>
      </c>
      <c r="Z4076" s="90">
        <v>0.98181818181818181</v>
      </c>
      <c r="AA4076" s="90">
        <v>0.71739130434782605</v>
      </c>
      <c r="AB4076" s="112">
        <v>81</v>
      </c>
      <c r="AC4076" s="90">
        <v>0.29599999999999999</v>
      </c>
      <c r="AD4076" s="90">
        <v>9.0300000000000005E-2</v>
      </c>
      <c r="AE4076" s="139">
        <v>97</v>
      </c>
      <c r="AF4076" s="139">
        <v>14</v>
      </c>
      <c r="AG4076" s="93">
        <v>26</v>
      </c>
      <c r="AH4076" s="93">
        <v>37</v>
      </c>
    </row>
    <row r="4077" spans="1:34">
      <c r="A4077" s="87" t="s">
        <v>167</v>
      </c>
      <c r="B4077" s="14" t="s">
        <v>74</v>
      </c>
      <c r="C4077" s="14" t="s">
        <v>187</v>
      </c>
      <c r="D4077" s="14">
        <v>2017</v>
      </c>
      <c r="E4077" s="14">
        <v>2017</v>
      </c>
      <c r="F4077" s="14" t="s">
        <v>245</v>
      </c>
      <c r="G4077" s="93">
        <v>7050</v>
      </c>
      <c r="H4077" s="93">
        <v>43183</v>
      </c>
      <c r="I4077" s="93">
        <v>22</v>
      </c>
      <c r="J4077" s="93">
        <v>400</v>
      </c>
      <c r="K4077" s="93">
        <v>7072</v>
      </c>
      <c r="L4077" s="93">
        <v>43583</v>
      </c>
      <c r="M4077" s="93">
        <v>50655</v>
      </c>
      <c r="N4077" s="93">
        <v>117113</v>
      </c>
      <c r="O4077" s="93">
        <v>19395</v>
      </c>
      <c r="P4077" s="93">
        <v>96630</v>
      </c>
      <c r="Q4077" s="93">
        <v>116025</v>
      </c>
      <c r="R4077" s="93">
        <v>74</v>
      </c>
      <c r="S4077" s="93">
        <v>1014</v>
      </c>
      <c r="T4077" s="93">
        <v>1088</v>
      </c>
      <c r="U4077" s="93">
        <v>19469</v>
      </c>
      <c r="V4077" s="93">
        <v>97644</v>
      </c>
      <c r="W4077" s="158">
        <v>15609488</v>
      </c>
      <c r="X4077" s="158">
        <v>121260</v>
      </c>
      <c r="Y4077" s="158">
        <v>15730748</v>
      </c>
      <c r="Z4077" s="90">
        <v>0.92569832402234642</v>
      </c>
      <c r="AA4077" s="90">
        <v>0.84</v>
      </c>
      <c r="AB4077" s="112">
        <v>16</v>
      </c>
      <c r="AC4077" s="90">
        <v>0.438</v>
      </c>
      <c r="AD4077" s="90">
        <v>4.2500000000000003E-2</v>
      </c>
      <c r="AE4077" s="139">
        <v>2426</v>
      </c>
      <c r="AF4077" s="139">
        <v>222</v>
      </c>
      <c r="AG4077" s="93">
        <v>7446</v>
      </c>
      <c r="AH4077" s="93">
        <v>17838</v>
      </c>
    </row>
    <row r="4078" spans="1:34">
      <c r="A4078" s="87" t="s">
        <v>168</v>
      </c>
      <c r="B4078" s="14" t="s">
        <v>75</v>
      </c>
      <c r="C4078" s="14" t="s">
        <v>187</v>
      </c>
      <c r="D4078" s="14">
        <v>2017</v>
      </c>
      <c r="E4078" s="14">
        <v>2017</v>
      </c>
      <c r="F4078" s="14" t="s">
        <v>245</v>
      </c>
      <c r="G4078" s="93">
        <v>242</v>
      </c>
      <c r="H4078" s="93">
        <v>2490</v>
      </c>
      <c r="I4078" s="93">
        <v>0</v>
      </c>
      <c r="J4078" s="93">
        <v>2</v>
      </c>
      <c r="K4078" s="93">
        <v>242</v>
      </c>
      <c r="L4078" s="93">
        <v>2492</v>
      </c>
      <c r="M4078" s="93">
        <v>2734</v>
      </c>
      <c r="N4078" s="93">
        <v>4770</v>
      </c>
      <c r="O4078" s="93">
        <v>586</v>
      </c>
      <c r="P4078" s="93">
        <v>4179</v>
      </c>
      <c r="Q4078" s="93">
        <v>4765</v>
      </c>
      <c r="R4078" s="93">
        <v>0</v>
      </c>
      <c r="S4078" s="93">
        <v>5</v>
      </c>
      <c r="T4078" s="93">
        <v>5</v>
      </c>
      <c r="U4078" s="93">
        <v>586</v>
      </c>
      <c r="V4078" s="93">
        <v>4184</v>
      </c>
      <c r="W4078" s="158">
        <v>622176</v>
      </c>
      <c r="X4078" s="158">
        <v>551</v>
      </c>
      <c r="Y4078" s="158">
        <v>622727</v>
      </c>
      <c r="Z4078" s="90">
        <v>0.95774647887323949</v>
      </c>
      <c r="AA4078" s="90">
        <v>0.97727272727272729</v>
      </c>
      <c r="AB4078" s="112">
        <v>81</v>
      </c>
      <c r="AC4078" s="90">
        <v>0.29599999999999999</v>
      </c>
      <c r="AD4078" s="90">
        <v>9.0300000000000005E-2</v>
      </c>
      <c r="AE4078" s="139">
        <v>222</v>
      </c>
      <c r="AF4078" s="139">
        <v>0</v>
      </c>
      <c r="AG4078" s="93">
        <v>84</v>
      </c>
      <c r="AH4078" s="93">
        <v>135</v>
      </c>
    </row>
    <row r="4079" spans="1:34">
      <c r="A4079" s="87" t="s">
        <v>169</v>
      </c>
      <c r="B4079" s="14" t="s">
        <v>74</v>
      </c>
      <c r="C4079" s="14" t="s">
        <v>187</v>
      </c>
      <c r="D4079" s="14">
        <v>2017</v>
      </c>
      <c r="E4079" s="14">
        <v>2017</v>
      </c>
      <c r="F4079" s="14" t="s">
        <v>245</v>
      </c>
      <c r="G4079" s="93">
        <v>2627</v>
      </c>
      <c r="H4079" s="93">
        <v>31690</v>
      </c>
      <c r="I4079" s="93">
        <v>8</v>
      </c>
      <c r="J4079" s="93">
        <v>325</v>
      </c>
      <c r="K4079" s="93">
        <v>2635</v>
      </c>
      <c r="L4079" s="93">
        <v>32015</v>
      </c>
      <c r="M4079" s="93">
        <v>34650</v>
      </c>
      <c r="N4079" s="93">
        <v>68571</v>
      </c>
      <c r="O4079" s="93">
        <v>6663</v>
      </c>
      <c r="P4079" s="93">
        <v>61248</v>
      </c>
      <c r="Q4079" s="93">
        <v>67911</v>
      </c>
      <c r="R4079" s="93">
        <v>31</v>
      </c>
      <c r="S4079" s="93">
        <v>629</v>
      </c>
      <c r="T4079" s="93">
        <v>660</v>
      </c>
      <c r="U4079" s="93">
        <v>6694</v>
      </c>
      <c r="V4079" s="93">
        <v>61877</v>
      </c>
      <c r="W4079" s="158">
        <v>9108470</v>
      </c>
      <c r="X4079" s="158">
        <v>117829</v>
      </c>
      <c r="Y4079" s="158">
        <v>9226299</v>
      </c>
      <c r="Z4079" s="90">
        <v>0.9838709677419355</v>
      </c>
      <c r="AA4079" s="90">
        <v>0.9632183908045977</v>
      </c>
      <c r="AB4079" s="112">
        <v>15</v>
      </c>
      <c r="AC4079" s="90">
        <v>0.13300000000000001</v>
      </c>
      <c r="AD4079" s="90">
        <v>5.7599999999999998E-2</v>
      </c>
      <c r="AE4079" s="139">
        <v>2719</v>
      </c>
      <c r="AF4079" s="139">
        <v>380</v>
      </c>
      <c r="AG4079" s="93">
        <v>5815</v>
      </c>
      <c r="AH4079" s="93">
        <v>13627</v>
      </c>
    </row>
    <row r="4080" spans="1:34">
      <c r="A4080" s="87" t="s">
        <v>170</v>
      </c>
      <c r="B4080" s="14" t="s">
        <v>74</v>
      </c>
      <c r="C4080" s="14" t="s">
        <v>187</v>
      </c>
      <c r="D4080" s="14">
        <v>2017</v>
      </c>
      <c r="E4080" s="14">
        <v>2017</v>
      </c>
      <c r="F4080" s="14" t="s">
        <v>245</v>
      </c>
      <c r="G4080" s="93">
        <v>792</v>
      </c>
      <c r="H4080" s="93">
        <v>8806</v>
      </c>
      <c r="I4080" s="93">
        <v>19</v>
      </c>
      <c r="J4080" s="93">
        <v>109</v>
      </c>
      <c r="K4080" s="93">
        <v>811</v>
      </c>
      <c r="L4080" s="93">
        <v>8915</v>
      </c>
      <c r="M4080" s="93">
        <v>9726</v>
      </c>
      <c r="N4080" s="93">
        <v>18467</v>
      </c>
      <c r="O4080" s="93">
        <v>2082</v>
      </c>
      <c r="P4080" s="93">
        <v>16004</v>
      </c>
      <c r="Q4080" s="93">
        <v>18086</v>
      </c>
      <c r="R4080" s="93">
        <v>82</v>
      </c>
      <c r="S4080" s="93">
        <v>299</v>
      </c>
      <c r="T4080" s="93">
        <v>381</v>
      </c>
      <c r="U4080" s="93">
        <v>2164</v>
      </c>
      <c r="V4080" s="93">
        <v>16303</v>
      </c>
      <c r="W4080" s="158">
        <v>2432654</v>
      </c>
      <c r="X4080" s="158">
        <v>43297</v>
      </c>
      <c r="Y4080" s="158">
        <v>2475951</v>
      </c>
      <c r="Z4080" s="90">
        <v>0.92307692307692313</v>
      </c>
      <c r="AA4080" s="90">
        <v>0.94716981132075473</v>
      </c>
      <c r="AB4080" s="112">
        <v>81</v>
      </c>
      <c r="AC4080" s="90">
        <v>0.29599999999999999</v>
      </c>
      <c r="AD4080" s="90">
        <v>9.0300000000000005E-2</v>
      </c>
      <c r="AE4080" s="139">
        <v>1238</v>
      </c>
      <c r="AF4080" s="139">
        <v>431</v>
      </c>
      <c r="AG4080" s="93">
        <v>796</v>
      </c>
      <c r="AH4080" s="93">
        <v>1637</v>
      </c>
    </row>
    <row r="4081" spans="1:34">
      <c r="A4081" s="87" t="s">
        <v>171</v>
      </c>
      <c r="B4081" s="14" t="s">
        <v>75</v>
      </c>
      <c r="C4081" s="14" t="s">
        <v>187</v>
      </c>
      <c r="D4081" s="14">
        <v>2017</v>
      </c>
      <c r="E4081" s="14">
        <v>2017</v>
      </c>
      <c r="F4081" s="14" t="s">
        <v>245</v>
      </c>
      <c r="G4081" s="93">
        <v>772</v>
      </c>
      <c r="H4081" s="93">
        <v>5214</v>
      </c>
      <c r="I4081" s="93">
        <v>2</v>
      </c>
      <c r="J4081" s="93">
        <v>14</v>
      </c>
      <c r="K4081" s="93">
        <v>774</v>
      </c>
      <c r="L4081" s="93">
        <v>5228</v>
      </c>
      <c r="M4081" s="93">
        <v>6002</v>
      </c>
      <c r="N4081" s="93">
        <v>13022</v>
      </c>
      <c r="O4081" s="93">
        <v>2118</v>
      </c>
      <c r="P4081" s="93">
        <v>10853</v>
      </c>
      <c r="Q4081" s="93">
        <v>12971</v>
      </c>
      <c r="R4081" s="93">
        <v>9</v>
      </c>
      <c r="S4081" s="93">
        <v>42</v>
      </c>
      <c r="T4081" s="93">
        <v>51</v>
      </c>
      <c r="U4081" s="93">
        <v>2127</v>
      </c>
      <c r="V4081" s="93">
        <v>10895</v>
      </c>
      <c r="W4081" s="158">
        <v>1720780</v>
      </c>
      <c r="X4081" s="158">
        <v>4347</v>
      </c>
      <c r="Y4081" s="158">
        <v>1725127</v>
      </c>
      <c r="Z4081" s="90">
        <v>0.98648648648648651</v>
      </c>
      <c r="AA4081" s="90">
        <v>0.98222222222222222</v>
      </c>
      <c r="AB4081" s="112">
        <v>81</v>
      </c>
      <c r="AC4081" s="90">
        <v>0.29599999999999999</v>
      </c>
      <c r="AD4081" s="90">
        <v>9.0300000000000005E-2</v>
      </c>
      <c r="AE4081" s="139">
        <v>432</v>
      </c>
      <c r="AF4081" s="139">
        <v>74</v>
      </c>
      <c r="AG4081" s="93">
        <v>423</v>
      </c>
      <c r="AH4081" s="93">
        <v>898</v>
      </c>
    </row>
    <row r="4082" spans="1:34">
      <c r="A4082" s="51" t="s">
        <v>172</v>
      </c>
      <c r="B4082" s="14" t="s">
        <v>66</v>
      </c>
      <c r="C4082" s="14" t="s">
        <v>65</v>
      </c>
      <c r="D4082" s="14">
        <v>2017</v>
      </c>
      <c r="E4082" s="14">
        <v>2018</v>
      </c>
      <c r="F4082" s="14" t="s">
        <v>245</v>
      </c>
      <c r="G4082" s="93">
        <v>236119</v>
      </c>
      <c r="H4082" s="93">
        <v>1743833</v>
      </c>
      <c r="I4082" s="93">
        <v>2036</v>
      </c>
      <c r="J4082" s="93">
        <v>16816</v>
      </c>
      <c r="K4082" s="93">
        <v>238155</v>
      </c>
      <c r="L4082" s="93">
        <v>1760649</v>
      </c>
      <c r="M4082" s="93">
        <v>1998804</v>
      </c>
      <c r="N4082" s="93">
        <v>4101204</v>
      </c>
      <c r="O4082" s="93">
        <v>605618</v>
      </c>
      <c r="P4082" s="93">
        <v>3451476</v>
      </c>
      <c r="Q4082" s="93">
        <v>4057094</v>
      </c>
      <c r="R4082" s="93">
        <v>6732</v>
      </c>
      <c r="S4082" s="93">
        <v>37378</v>
      </c>
      <c r="T4082" s="93">
        <v>44110</v>
      </c>
      <c r="U4082" s="93">
        <v>612350</v>
      </c>
      <c r="V4082" s="93">
        <v>3488854</v>
      </c>
      <c r="W4082" s="158">
        <v>546652396</v>
      </c>
      <c r="X4082" s="158">
        <v>4949862</v>
      </c>
      <c r="Y4082" s="158">
        <v>551602258</v>
      </c>
      <c r="Z4082" s="90">
        <v>0.97983968399046084</v>
      </c>
      <c r="AA4082" s="90">
        <v>0.92775324069086862</v>
      </c>
      <c r="AB4082" s="112">
        <v>56</v>
      </c>
      <c r="AC4082" s="90">
        <v>0.375</v>
      </c>
      <c r="AD4082" s="90">
        <v>0.1077</v>
      </c>
      <c r="AE4082" s="139">
        <v>167254</v>
      </c>
      <c r="AF4082" s="139">
        <v>55760</v>
      </c>
      <c r="AG4082" s="93">
        <v>266339</v>
      </c>
      <c r="AH4082" s="93">
        <v>573393</v>
      </c>
    </row>
    <row r="4083" spans="1:34">
      <c r="A4083" s="51" t="s">
        <v>173</v>
      </c>
      <c r="B4083" s="14" t="s">
        <v>74</v>
      </c>
      <c r="C4083" s="14" t="s">
        <v>65</v>
      </c>
      <c r="D4083" s="14">
        <v>2017</v>
      </c>
      <c r="E4083" s="14">
        <v>2018</v>
      </c>
      <c r="F4083" s="14" t="s">
        <v>245</v>
      </c>
      <c r="G4083" s="93">
        <v>5057</v>
      </c>
      <c r="H4083" s="93">
        <v>51177</v>
      </c>
      <c r="I4083" s="93">
        <v>86</v>
      </c>
      <c r="J4083" s="93">
        <v>1182</v>
      </c>
      <c r="K4083" s="93">
        <v>5143</v>
      </c>
      <c r="L4083" s="93">
        <v>52359</v>
      </c>
      <c r="M4083" s="93">
        <v>57502</v>
      </c>
      <c r="N4083" s="93">
        <v>107669</v>
      </c>
      <c r="O4083" s="93">
        <v>11731</v>
      </c>
      <c r="P4083" s="93">
        <v>92914</v>
      </c>
      <c r="Q4083" s="93">
        <v>104645</v>
      </c>
      <c r="R4083" s="93">
        <v>292</v>
      </c>
      <c r="S4083" s="93">
        <v>2732</v>
      </c>
      <c r="T4083" s="93">
        <v>3024</v>
      </c>
      <c r="U4083" s="93">
        <v>12023</v>
      </c>
      <c r="V4083" s="93">
        <v>95646</v>
      </c>
      <c r="W4083" s="158">
        <v>14530861</v>
      </c>
      <c r="X4083" s="158">
        <v>327561</v>
      </c>
      <c r="Y4083" s="158">
        <v>14858422</v>
      </c>
      <c r="Z4083" s="28" t="s">
        <v>66</v>
      </c>
      <c r="AA4083" s="28" t="s">
        <v>66</v>
      </c>
      <c r="AB4083" s="112">
        <v>1</v>
      </c>
      <c r="AC4083" s="90">
        <v>1</v>
      </c>
      <c r="AD4083" s="90">
        <v>7.7999999999999996E-3</v>
      </c>
      <c r="AE4083" s="139">
        <v>5532</v>
      </c>
      <c r="AF4083" s="139">
        <v>2266</v>
      </c>
      <c r="AG4083" s="93">
        <v>6491</v>
      </c>
      <c r="AH4083" s="93">
        <v>12787</v>
      </c>
    </row>
    <row r="4084" spans="1:34">
      <c r="A4084" s="51" t="s">
        <v>174</v>
      </c>
      <c r="B4084" s="14" t="s">
        <v>75</v>
      </c>
      <c r="C4084" s="14" t="s">
        <v>65</v>
      </c>
      <c r="D4084" s="14">
        <v>2017</v>
      </c>
      <c r="E4084" s="14">
        <v>2018</v>
      </c>
      <c r="F4084" s="14" t="s">
        <v>245</v>
      </c>
      <c r="G4084" s="93">
        <v>3</v>
      </c>
      <c r="H4084" s="93">
        <v>76</v>
      </c>
      <c r="I4084" s="93">
        <v>0</v>
      </c>
      <c r="J4084" s="93">
        <v>0</v>
      </c>
      <c r="K4084" s="93">
        <v>3</v>
      </c>
      <c r="L4084" s="93">
        <v>76</v>
      </c>
      <c r="M4084" s="93">
        <v>79</v>
      </c>
      <c r="N4084" s="93">
        <v>144</v>
      </c>
      <c r="O4084" s="93">
        <v>3</v>
      </c>
      <c r="P4084" s="93">
        <v>141</v>
      </c>
      <c r="Q4084" s="93">
        <v>144</v>
      </c>
      <c r="R4084" s="93">
        <v>0</v>
      </c>
      <c r="S4084" s="93">
        <v>0</v>
      </c>
      <c r="T4084" s="93">
        <v>0</v>
      </c>
      <c r="U4084" s="93">
        <v>3</v>
      </c>
      <c r="V4084" s="93">
        <v>141</v>
      </c>
      <c r="W4084" s="158">
        <v>16717</v>
      </c>
      <c r="X4084" s="158">
        <v>0</v>
      </c>
      <c r="Y4084" s="158">
        <v>16717</v>
      </c>
      <c r="Z4084" s="90">
        <v>1</v>
      </c>
      <c r="AA4084" s="28" t="s">
        <v>66</v>
      </c>
      <c r="AB4084" s="112">
        <v>3</v>
      </c>
      <c r="AC4084" s="90">
        <v>0.66700000000000004</v>
      </c>
      <c r="AD4084" s="90">
        <v>0.40620000000000001</v>
      </c>
      <c r="AE4084" s="139">
        <v>5</v>
      </c>
      <c r="AF4084" s="139">
        <v>1</v>
      </c>
      <c r="AG4084" s="93">
        <v>3</v>
      </c>
      <c r="AH4084" s="93">
        <v>3</v>
      </c>
    </row>
    <row r="4085" spans="1:34">
      <c r="A4085" s="51" t="s">
        <v>175</v>
      </c>
      <c r="B4085" s="14" t="s">
        <v>75</v>
      </c>
      <c r="C4085" s="14" t="s">
        <v>65</v>
      </c>
      <c r="D4085" s="14">
        <v>2017</v>
      </c>
      <c r="E4085" s="14">
        <v>2018</v>
      </c>
      <c r="F4085" s="14" t="s">
        <v>245</v>
      </c>
      <c r="G4085" s="93">
        <v>114</v>
      </c>
      <c r="H4085" s="93">
        <v>1534</v>
      </c>
      <c r="I4085" s="93">
        <v>0</v>
      </c>
      <c r="J4085" s="93">
        <v>0</v>
      </c>
      <c r="K4085" s="93">
        <v>114</v>
      </c>
      <c r="L4085" s="93">
        <v>1534</v>
      </c>
      <c r="M4085" s="93">
        <v>1648</v>
      </c>
      <c r="N4085" s="93">
        <v>3003</v>
      </c>
      <c r="O4085" s="93">
        <v>294</v>
      </c>
      <c r="P4085" s="93">
        <v>2708</v>
      </c>
      <c r="Q4085" s="93">
        <v>3002</v>
      </c>
      <c r="R4085" s="93">
        <v>0</v>
      </c>
      <c r="S4085" s="93">
        <v>1</v>
      </c>
      <c r="T4085" s="93">
        <v>1</v>
      </c>
      <c r="U4085" s="93">
        <v>294</v>
      </c>
      <c r="V4085" s="93">
        <v>2709</v>
      </c>
      <c r="W4085" s="158">
        <v>382579</v>
      </c>
      <c r="X4085" s="158">
        <v>153</v>
      </c>
      <c r="Y4085" s="158">
        <v>382732</v>
      </c>
      <c r="Z4085" s="90">
        <v>0.97333333333333338</v>
      </c>
      <c r="AA4085" s="90">
        <v>1</v>
      </c>
      <c r="AB4085" s="112">
        <v>3</v>
      </c>
      <c r="AC4085" s="90">
        <v>0.66700000000000004</v>
      </c>
      <c r="AD4085" s="90">
        <v>0.40620000000000001</v>
      </c>
      <c r="AE4085" s="139">
        <v>108</v>
      </c>
      <c r="AF4085" s="139">
        <v>12</v>
      </c>
      <c r="AG4085" s="93">
        <v>38</v>
      </c>
      <c r="AH4085" s="93">
        <v>68</v>
      </c>
    </row>
    <row r="4086" spans="1:34">
      <c r="A4086" s="51" t="s">
        <v>176</v>
      </c>
      <c r="B4086" s="14" t="s">
        <v>75</v>
      </c>
      <c r="C4086" s="14" t="s">
        <v>65</v>
      </c>
      <c r="D4086" s="14">
        <v>2017</v>
      </c>
      <c r="E4086" s="14">
        <v>2018</v>
      </c>
      <c r="F4086" s="14" t="s">
        <v>245</v>
      </c>
      <c r="G4086" s="93">
        <v>1498</v>
      </c>
      <c r="H4086" s="93">
        <v>15123</v>
      </c>
      <c r="I4086" s="93">
        <v>1</v>
      </c>
      <c r="J4086" s="93">
        <v>38</v>
      </c>
      <c r="K4086" s="93">
        <v>1499</v>
      </c>
      <c r="L4086" s="93">
        <v>15161</v>
      </c>
      <c r="M4086" s="93">
        <v>16660</v>
      </c>
      <c r="N4086" s="93">
        <v>30804</v>
      </c>
      <c r="O4086" s="93">
        <v>3739</v>
      </c>
      <c r="P4086" s="93">
        <v>26981</v>
      </c>
      <c r="Q4086" s="93">
        <v>30720</v>
      </c>
      <c r="R4086" s="93">
        <v>4</v>
      </c>
      <c r="S4086" s="93">
        <v>80</v>
      </c>
      <c r="T4086" s="93">
        <v>84</v>
      </c>
      <c r="U4086" s="93">
        <v>3743</v>
      </c>
      <c r="V4086" s="93">
        <v>27061</v>
      </c>
      <c r="W4086" s="158">
        <v>4174496</v>
      </c>
      <c r="X4086" s="158">
        <v>11095</v>
      </c>
      <c r="Y4086" s="158">
        <v>4185591</v>
      </c>
      <c r="Z4086" s="90">
        <v>0.8738839285714286</v>
      </c>
      <c r="AA4086" s="90">
        <v>0.92172523961661346</v>
      </c>
      <c r="AB4086" s="112">
        <v>3</v>
      </c>
      <c r="AC4086" s="90">
        <v>0.66700000000000004</v>
      </c>
      <c r="AD4086" s="90">
        <v>0.40620000000000001</v>
      </c>
      <c r="AE4086" s="139">
        <v>1715</v>
      </c>
      <c r="AF4086" s="139">
        <v>745</v>
      </c>
      <c r="AG4086" s="93">
        <v>753</v>
      </c>
      <c r="AH4086" s="93">
        <v>1295</v>
      </c>
    </row>
    <row r="4087" spans="1:34">
      <c r="A4087" s="51" t="s">
        <v>177</v>
      </c>
      <c r="B4087" s="14" t="s">
        <v>75</v>
      </c>
      <c r="C4087" s="14" t="s">
        <v>65</v>
      </c>
      <c r="D4087" s="14">
        <v>2017</v>
      </c>
      <c r="E4087" s="14">
        <v>2018</v>
      </c>
      <c r="F4087" s="14" t="s">
        <v>245</v>
      </c>
      <c r="G4087" s="93">
        <v>208</v>
      </c>
      <c r="H4087" s="93">
        <v>2572</v>
      </c>
      <c r="I4087" s="93">
        <v>0</v>
      </c>
      <c r="J4087" s="93">
        <v>3</v>
      </c>
      <c r="K4087" s="93">
        <v>208</v>
      </c>
      <c r="L4087" s="93">
        <v>2575</v>
      </c>
      <c r="M4087" s="93">
        <v>2783</v>
      </c>
      <c r="N4087" s="93">
        <v>4982</v>
      </c>
      <c r="O4087" s="93">
        <v>541</v>
      </c>
      <c r="P4087" s="93">
        <v>4435</v>
      </c>
      <c r="Q4087" s="93">
        <v>4976</v>
      </c>
      <c r="R4087" s="93">
        <v>0</v>
      </c>
      <c r="S4087" s="93">
        <v>6</v>
      </c>
      <c r="T4087" s="93">
        <v>6</v>
      </c>
      <c r="U4087" s="93">
        <v>541</v>
      </c>
      <c r="V4087" s="93">
        <v>4441</v>
      </c>
      <c r="W4087" s="158">
        <v>648520</v>
      </c>
      <c r="X4087" s="158">
        <v>747</v>
      </c>
      <c r="Y4087" s="158">
        <v>649267</v>
      </c>
      <c r="Z4087" s="90">
        <v>0.98230088495575218</v>
      </c>
      <c r="AA4087" s="90">
        <v>0.92307692307692313</v>
      </c>
      <c r="AB4087" s="112">
        <v>3</v>
      </c>
      <c r="AC4087" s="90">
        <v>0.66700000000000004</v>
      </c>
      <c r="AD4087" s="90">
        <v>0.40620000000000001</v>
      </c>
      <c r="AE4087" s="139">
        <v>197</v>
      </c>
      <c r="AF4087" s="139">
        <v>33</v>
      </c>
      <c r="AG4087" s="93">
        <v>53</v>
      </c>
      <c r="AH4087" s="93">
        <v>96</v>
      </c>
    </row>
    <row r="4088" spans="1:34">
      <c r="A4088" s="51" t="s">
        <v>178</v>
      </c>
      <c r="B4088" s="14" t="s">
        <v>75</v>
      </c>
      <c r="C4088" s="14" t="s">
        <v>65</v>
      </c>
      <c r="D4088" s="14">
        <v>2017</v>
      </c>
      <c r="E4088" s="14">
        <v>2018</v>
      </c>
      <c r="F4088" s="14" t="s">
        <v>245</v>
      </c>
      <c r="G4088" s="93">
        <v>64</v>
      </c>
      <c r="H4088" s="93">
        <v>619</v>
      </c>
      <c r="I4088" s="93">
        <v>0</v>
      </c>
      <c r="J4088" s="93">
        <v>2</v>
      </c>
      <c r="K4088" s="93">
        <v>64</v>
      </c>
      <c r="L4088" s="93">
        <v>621</v>
      </c>
      <c r="M4088" s="93">
        <v>685</v>
      </c>
      <c r="N4088" s="93">
        <v>1492</v>
      </c>
      <c r="O4088" s="93">
        <v>149</v>
      </c>
      <c r="P4088" s="93">
        <v>1338</v>
      </c>
      <c r="Q4088" s="93">
        <v>1487</v>
      </c>
      <c r="R4088" s="93">
        <v>0</v>
      </c>
      <c r="S4088" s="93">
        <v>5</v>
      </c>
      <c r="T4088" s="93">
        <v>5</v>
      </c>
      <c r="U4088" s="93">
        <v>149</v>
      </c>
      <c r="V4088" s="93">
        <v>1343</v>
      </c>
      <c r="W4088" s="158">
        <v>177123</v>
      </c>
      <c r="X4088" s="158">
        <v>192</v>
      </c>
      <c r="Y4088" s="158">
        <v>177315</v>
      </c>
      <c r="Z4088" s="90">
        <v>0.94285714285714284</v>
      </c>
      <c r="AA4088" s="90">
        <v>0.875</v>
      </c>
      <c r="AB4088" s="112">
        <v>3</v>
      </c>
      <c r="AC4088" s="90">
        <v>0.66700000000000004</v>
      </c>
      <c r="AD4088" s="90">
        <v>0.40620000000000001</v>
      </c>
      <c r="AE4088" s="139">
        <v>65</v>
      </c>
      <c r="AF4088" s="139">
        <v>7</v>
      </c>
      <c r="AG4088" s="93">
        <v>101</v>
      </c>
      <c r="AH4088" s="93">
        <v>232</v>
      </c>
    </row>
    <row r="4089" spans="1:34">
      <c r="A4089" s="51" t="s">
        <v>179</v>
      </c>
      <c r="B4089" s="14" t="s">
        <v>74</v>
      </c>
      <c r="C4089" s="14" t="s">
        <v>65</v>
      </c>
      <c r="D4089" s="14">
        <v>2017</v>
      </c>
      <c r="E4089" s="14">
        <v>2018</v>
      </c>
      <c r="F4089" s="14" t="s">
        <v>245</v>
      </c>
      <c r="G4089" s="93">
        <v>3612</v>
      </c>
      <c r="H4089" s="93">
        <v>27922</v>
      </c>
      <c r="I4089" s="93">
        <v>42</v>
      </c>
      <c r="J4089" s="93">
        <v>276</v>
      </c>
      <c r="K4089" s="93">
        <v>3654</v>
      </c>
      <c r="L4089" s="93">
        <v>28198</v>
      </c>
      <c r="M4089" s="93">
        <v>31852</v>
      </c>
      <c r="N4089" s="93">
        <v>63270</v>
      </c>
      <c r="O4089" s="93">
        <v>8490</v>
      </c>
      <c r="P4089" s="93">
        <v>53907</v>
      </c>
      <c r="Q4089" s="93">
        <v>62397</v>
      </c>
      <c r="R4089" s="93">
        <v>153</v>
      </c>
      <c r="S4089" s="93">
        <v>720</v>
      </c>
      <c r="T4089" s="93">
        <v>873</v>
      </c>
      <c r="U4089" s="93">
        <v>8643</v>
      </c>
      <c r="V4089" s="93">
        <v>54627</v>
      </c>
      <c r="W4089" s="158">
        <v>8700677</v>
      </c>
      <c r="X4089" s="158">
        <v>85073</v>
      </c>
      <c r="Y4089" s="158">
        <v>8785750</v>
      </c>
      <c r="Z4089" s="90">
        <v>0.97813288477712368</v>
      </c>
      <c r="AA4089" s="90">
        <v>0.97755102040816322</v>
      </c>
      <c r="AB4089" s="112">
        <v>1</v>
      </c>
      <c r="AC4089" s="90">
        <v>0</v>
      </c>
      <c r="AD4089" s="90">
        <v>3.1800000000000002E-2</v>
      </c>
      <c r="AE4089" s="139">
        <v>2679</v>
      </c>
      <c r="AF4089" s="139">
        <v>1193</v>
      </c>
      <c r="AG4089" s="93">
        <v>4360</v>
      </c>
      <c r="AH4089" s="93">
        <v>8908</v>
      </c>
    </row>
    <row r="4090" spans="1:34">
      <c r="A4090" s="51" t="s">
        <v>180</v>
      </c>
      <c r="B4090" s="14" t="s">
        <v>75</v>
      </c>
      <c r="C4090" s="14" t="s">
        <v>65</v>
      </c>
      <c r="D4090" s="14">
        <v>2017</v>
      </c>
      <c r="E4090" s="14">
        <v>2018</v>
      </c>
      <c r="F4090" s="14" t="s">
        <v>245</v>
      </c>
      <c r="G4090" s="93">
        <v>353</v>
      </c>
      <c r="H4090" s="93">
        <v>2249</v>
      </c>
      <c r="I4090" s="93">
        <v>0</v>
      </c>
      <c r="J4090" s="93">
        <v>0</v>
      </c>
      <c r="K4090" s="93">
        <v>353</v>
      </c>
      <c r="L4090" s="93">
        <v>2249</v>
      </c>
      <c r="M4090" s="93">
        <v>2602</v>
      </c>
      <c r="N4090" s="93">
        <v>5268</v>
      </c>
      <c r="O4090" s="93">
        <v>968</v>
      </c>
      <c r="P4090" s="93">
        <v>4299</v>
      </c>
      <c r="Q4090" s="93">
        <v>5267</v>
      </c>
      <c r="R4090" s="93">
        <v>0</v>
      </c>
      <c r="S4090" s="93">
        <v>1</v>
      </c>
      <c r="T4090" s="93">
        <v>1</v>
      </c>
      <c r="U4090" s="93">
        <v>968</v>
      </c>
      <c r="V4090" s="93">
        <v>4300</v>
      </c>
      <c r="W4090" s="158">
        <v>681786</v>
      </c>
      <c r="X4090" s="158">
        <v>152</v>
      </c>
      <c r="Y4090" s="158">
        <v>681938</v>
      </c>
      <c r="Z4090" s="90">
        <v>1</v>
      </c>
      <c r="AA4090" s="90">
        <v>0.95348837209302328</v>
      </c>
      <c r="AB4090" s="112">
        <v>3</v>
      </c>
      <c r="AC4090" s="90">
        <v>0.66700000000000004</v>
      </c>
      <c r="AD4090" s="90">
        <v>0.40620000000000001</v>
      </c>
      <c r="AE4090" s="139">
        <v>170</v>
      </c>
      <c r="AF4090" s="139">
        <v>11</v>
      </c>
      <c r="AG4090" s="93">
        <v>104</v>
      </c>
      <c r="AH4090" s="93">
        <v>182</v>
      </c>
    </row>
    <row r="4091" spans="1:34">
      <c r="A4091" s="51" t="s">
        <v>181</v>
      </c>
      <c r="B4091" s="14" t="s">
        <v>75</v>
      </c>
      <c r="C4091" s="14" t="s">
        <v>65</v>
      </c>
      <c r="D4091" s="14">
        <v>2017</v>
      </c>
      <c r="E4091" s="14">
        <v>2018</v>
      </c>
      <c r="F4091" s="14" t="s">
        <v>245</v>
      </c>
      <c r="G4091" s="93">
        <v>497</v>
      </c>
      <c r="H4091" s="93">
        <v>6172</v>
      </c>
      <c r="I4091" s="93">
        <v>1</v>
      </c>
      <c r="J4091" s="93">
        <v>15</v>
      </c>
      <c r="K4091" s="93">
        <v>498</v>
      </c>
      <c r="L4091" s="93">
        <v>6187</v>
      </c>
      <c r="M4091" s="93">
        <v>6685</v>
      </c>
      <c r="N4091" s="93">
        <v>11742</v>
      </c>
      <c r="O4091" s="93">
        <v>1187</v>
      </c>
      <c r="P4091" s="93">
        <v>10514</v>
      </c>
      <c r="Q4091" s="93">
        <v>11701</v>
      </c>
      <c r="R4091" s="93">
        <v>2</v>
      </c>
      <c r="S4091" s="93">
        <v>39</v>
      </c>
      <c r="T4091" s="93">
        <v>41</v>
      </c>
      <c r="U4091" s="93">
        <v>1189</v>
      </c>
      <c r="V4091" s="93">
        <v>10553</v>
      </c>
      <c r="W4091" s="158">
        <v>1537884</v>
      </c>
      <c r="X4091" s="158">
        <v>3423</v>
      </c>
      <c r="Y4091" s="158">
        <v>1541307</v>
      </c>
      <c r="Z4091" s="90">
        <v>0.97740112994350281</v>
      </c>
      <c r="AA4091" s="90">
        <v>0.98523985239852396</v>
      </c>
      <c r="AB4091" s="112">
        <v>3</v>
      </c>
      <c r="AC4091" s="90">
        <v>0.66700000000000004</v>
      </c>
      <c r="AD4091" s="90">
        <v>0.40620000000000001</v>
      </c>
      <c r="AE4091" s="139">
        <v>641</v>
      </c>
      <c r="AF4091" s="139">
        <v>117</v>
      </c>
      <c r="AG4091" s="93">
        <v>330</v>
      </c>
      <c r="AH4091" s="93">
        <v>673</v>
      </c>
    </row>
    <row r="4092" spans="1:34">
      <c r="A4092" s="87" t="s">
        <v>123</v>
      </c>
      <c r="B4092" s="14" t="s">
        <v>74</v>
      </c>
      <c r="C4092" s="14" t="s">
        <v>65</v>
      </c>
      <c r="D4092" s="14">
        <v>2017</v>
      </c>
      <c r="E4092" s="14">
        <v>2018</v>
      </c>
      <c r="F4092" s="14" t="s">
        <v>245</v>
      </c>
      <c r="G4092" s="93">
        <v>11973</v>
      </c>
      <c r="H4092" s="93">
        <v>82974</v>
      </c>
      <c r="I4092" s="93">
        <v>75</v>
      </c>
      <c r="J4092" s="93">
        <v>461</v>
      </c>
      <c r="K4092" s="93">
        <v>12048</v>
      </c>
      <c r="L4092" s="93">
        <v>83435</v>
      </c>
      <c r="M4092" s="93">
        <v>95483</v>
      </c>
      <c r="N4092" s="93">
        <v>220258</v>
      </c>
      <c r="O4092" s="93">
        <v>32554</v>
      </c>
      <c r="P4092" s="93">
        <v>186312</v>
      </c>
      <c r="Q4092" s="93">
        <v>218866</v>
      </c>
      <c r="R4092" s="93">
        <v>237</v>
      </c>
      <c r="S4092" s="93">
        <v>1155</v>
      </c>
      <c r="T4092" s="93">
        <v>1392</v>
      </c>
      <c r="U4092" s="93">
        <v>32791</v>
      </c>
      <c r="V4092" s="93">
        <v>187467</v>
      </c>
      <c r="W4092" s="158">
        <v>28931924</v>
      </c>
      <c r="X4092" s="158">
        <v>154222</v>
      </c>
      <c r="Y4092" s="158">
        <v>29086146</v>
      </c>
      <c r="Z4092" s="90">
        <v>0.96466721446179127</v>
      </c>
      <c r="AA4092" s="90">
        <v>0.95012987012987016</v>
      </c>
      <c r="AB4092" s="112">
        <v>3</v>
      </c>
      <c r="AC4092" s="90">
        <v>0</v>
      </c>
      <c r="AD4092" s="90">
        <v>5.7299999999999997E-2</v>
      </c>
      <c r="AE4092" s="139">
        <v>5771</v>
      </c>
      <c r="AF4092" s="139">
        <v>2330</v>
      </c>
      <c r="AG4092" s="93">
        <v>12316</v>
      </c>
      <c r="AH4092" s="93">
        <v>28059</v>
      </c>
    </row>
    <row r="4093" spans="1:34">
      <c r="A4093" s="87" t="s">
        <v>124</v>
      </c>
      <c r="B4093" s="14" t="s">
        <v>75</v>
      </c>
      <c r="C4093" s="14" t="s">
        <v>65</v>
      </c>
      <c r="D4093" s="14">
        <v>2017</v>
      </c>
      <c r="E4093" s="14">
        <v>2018</v>
      </c>
      <c r="F4093" s="14" t="s">
        <v>245</v>
      </c>
      <c r="G4093" s="93">
        <v>194</v>
      </c>
      <c r="H4093" s="93">
        <v>1292</v>
      </c>
      <c r="I4093" s="93">
        <v>0</v>
      </c>
      <c r="J4093" s="93">
        <v>2</v>
      </c>
      <c r="K4093" s="93">
        <v>194</v>
      </c>
      <c r="L4093" s="93">
        <v>1294</v>
      </c>
      <c r="M4093" s="93">
        <v>1488</v>
      </c>
      <c r="N4093" s="93">
        <v>3404</v>
      </c>
      <c r="O4093" s="93">
        <v>487</v>
      </c>
      <c r="P4093" s="93">
        <v>2911</v>
      </c>
      <c r="Q4093" s="93">
        <v>3398</v>
      </c>
      <c r="R4093" s="93">
        <v>0</v>
      </c>
      <c r="S4093" s="93">
        <v>6</v>
      </c>
      <c r="T4093" s="93">
        <v>6</v>
      </c>
      <c r="U4093" s="93">
        <v>487</v>
      </c>
      <c r="V4093" s="93">
        <v>2917</v>
      </c>
      <c r="W4093" s="158">
        <v>403610</v>
      </c>
      <c r="X4093" s="158">
        <v>183</v>
      </c>
      <c r="Y4093" s="158">
        <v>403793</v>
      </c>
      <c r="Z4093" s="90">
        <v>0.98571428571428577</v>
      </c>
      <c r="AA4093" s="90">
        <v>1</v>
      </c>
      <c r="AB4093" s="112">
        <v>3</v>
      </c>
      <c r="AC4093" s="90">
        <v>0.66700000000000004</v>
      </c>
      <c r="AD4093" s="90">
        <v>0.40620000000000001</v>
      </c>
      <c r="AE4093" s="139">
        <v>106</v>
      </c>
      <c r="AF4093" s="139">
        <v>13</v>
      </c>
      <c r="AG4093" s="93">
        <v>181</v>
      </c>
      <c r="AH4093" s="93">
        <v>391</v>
      </c>
    </row>
    <row r="4094" spans="1:34">
      <c r="A4094" s="87" t="s">
        <v>125</v>
      </c>
      <c r="B4094" s="14" t="s">
        <v>75</v>
      </c>
      <c r="C4094" s="14" t="s">
        <v>65</v>
      </c>
      <c r="D4094" s="14">
        <v>2017</v>
      </c>
      <c r="E4094" s="14">
        <v>2018</v>
      </c>
      <c r="F4094" s="14" t="s">
        <v>245</v>
      </c>
      <c r="G4094" s="93">
        <v>814</v>
      </c>
      <c r="H4094" s="93">
        <v>11119</v>
      </c>
      <c r="I4094" s="93">
        <v>0</v>
      </c>
      <c r="J4094" s="93">
        <v>16</v>
      </c>
      <c r="K4094" s="93">
        <v>814</v>
      </c>
      <c r="L4094" s="93">
        <v>11135</v>
      </c>
      <c r="M4094" s="93">
        <v>11949</v>
      </c>
      <c r="N4094" s="93">
        <v>20116</v>
      </c>
      <c r="O4094" s="93">
        <v>2019</v>
      </c>
      <c r="P4094" s="93">
        <v>18055</v>
      </c>
      <c r="Q4094" s="93">
        <v>20074</v>
      </c>
      <c r="R4094" s="93">
        <v>0</v>
      </c>
      <c r="S4094" s="93">
        <v>42</v>
      </c>
      <c r="T4094" s="93">
        <v>42</v>
      </c>
      <c r="U4094" s="93">
        <v>2019</v>
      </c>
      <c r="V4094" s="93">
        <v>18097</v>
      </c>
      <c r="W4094" s="158">
        <v>2762638</v>
      </c>
      <c r="X4094" s="158">
        <v>3912</v>
      </c>
      <c r="Y4094" s="158">
        <v>2766550</v>
      </c>
      <c r="Z4094" s="90">
        <v>0.95652173913043481</v>
      </c>
      <c r="AA4094" s="90">
        <v>0.96860986547085204</v>
      </c>
      <c r="AB4094" s="112">
        <v>3</v>
      </c>
      <c r="AC4094" s="90">
        <v>0.66700000000000004</v>
      </c>
      <c r="AD4094" s="90">
        <v>0.40620000000000001</v>
      </c>
      <c r="AE4094" s="139">
        <v>1325</v>
      </c>
      <c r="AF4094" s="139">
        <v>316</v>
      </c>
      <c r="AG4094" s="93">
        <v>512</v>
      </c>
      <c r="AH4094" s="93">
        <v>981</v>
      </c>
    </row>
    <row r="4095" spans="1:34">
      <c r="A4095" s="87" t="s">
        <v>126</v>
      </c>
      <c r="B4095" s="14" t="s">
        <v>75</v>
      </c>
      <c r="C4095" s="14" t="s">
        <v>65</v>
      </c>
      <c r="D4095" s="14">
        <v>2017</v>
      </c>
      <c r="E4095" s="14">
        <v>2018</v>
      </c>
      <c r="F4095" s="14" t="s">
        <v>245</v>
      </c>
      <c r="G4095" s="93">
        <v>2239</v>
      </c>
      <c r="H4095" s="93">
        <v>15018</v>
      </c>
      <c r="I4095" s="93">
        <v>7</v>
      </c>
      <c r="J4095" s="93">
        <v>138</v>
      </c>
      <c r="K4095" s="93">
        <v>2246</v>
      </c>
      <c r="L4095" s="93">
        <v>15156</v>
      </c>
      <c r="M4095" s="93">
        <v>17402</v>
      </c>
      <c r="N4095" s="93">
        <v>42152</v>
      </c>
      <c r="O4095" s="93">
        <v>6381</v>
      </c>
      <c r="P4095" s="93">
        <v>35370</v>
      </c>
      <c r="Q4095" s="93">
        <v>41751</v>
      </c>
      <c r="R4095" s="93">
        <v>24</v>
      </c>
      <c r="S4095" s="93">
        <v>377</v>
      </c>
      <c r="T4095" s="93">
        <v>401</v>
      </c>
      <c r="U4095" s="93">
        <v>6405</v>
      </c>
      <c r="V4095" s="93">
        <v>35747</v>
      </c>
      <c r="W4095" s="158">
        <v>5184831</v>
      </c>
      <c r="X4095" s="158">
        <v>42712</v>
      </c>
      <c r="Y4095" s="158">
        <v>5227543</v>
      </c>
      <c r="Z4095" s="90">
        <v>0.9813829787234043</v>
      </c>
      <c r="AA4095" s="90">
        <v>0.95424836601307195</v>
      </c>
      <c r="AB4095" s="112">
        <v>3</v>
      </c>
      <c r="AC4095" s="90">
        <v>0.66700000000000004</v>
      </c>
      <c r="AD4095" s="90">
        <v>0.40620000000000001</v>
      </c>
      <c r="AE4095" s="139">
        <v>1136</v>
      </c>
      <c r="AF4095" s="139">
        <v>135</v>
      </c>
      <c r="AG4095" s="93">
        <v>864</v>
      </c>
      <c r="AH4095" s="93">
        <v>1720</v>
      </c>
    </row>
    <row r="4096" spans="1:34">
      <c r="A4096" s="87" t="s">
        <v>127</v>
      </c>
      <c r="B4096" s="14" t="s">
        <v>75</v>
      </c>
      <c r="C4096" s="14" t="s">
        <v>65</v>
      </c>
      <c r="D4096" s="14">
        <v>2017</v>
      </c>
      <c r="E4096" s="14">
        <v>2018</v>
      </c>
      <c r="F4096" s="14" t="s">
        <v>245</v>
      </c>
      <c r="G4096" s="93">
        <v>81</v>
      </c>
      <c r="H4096" s="93">
        <v>914</v>
      </c>
      <c r="I4096" s="93">
        <v>0</v>
      </c>
      <c r="J4096" s="93">
        <v>3</v>
      </c>
      <c r="K4096" s="93">
        <v>81</v>
      </c>
      <c r="L4096" s="93">
        <v>917</v>
      </c>
      <c r="M4096" s="93">
        <v>998</v>
      </c>
      <c r="N4096" s="93">
        <v>1915</v>
      </c>
      <c r="O4096" s="93">
        <v>225</v>
      </c>
      <c r="P4096" s="93">
        <v>1683</v>
      </c>
      <c r="Q4096" s="93">
        <v>1908</v>
      </c>
      <c r="R4096" s="93">
        <v>0</v>
      </c>
      <c r="S4096" s="93">
        <v>7</v>
      </c>
      <c r="T4096" s="93">
        <v>7</v>
      </c>
      <c r="U4096" s="93">
        <v>225</v>
      </c>
      <c r="V4096" s="93">
        <v>1690</v>
      </c>
      <c r="W4096" s="158">
        <v>240935</v>
      </c>
      <c r="X4096" s="158">
        <v>798</v>
      </c>
      <c r="Y4096" s="158">
        <v>241733</v>
      </c>
      <c r="Z4096" s="90">
        <v>0.97560975609756095</v>
      </c>
      <c r="AA4096" s="90">
        <v>0.94444444444444442</v>
      </c>
      <c r="AB4096" s="112">
        <v>3</v>
      </c>
      <c r="AC4096" s="90">
        <v>0.66700000000000004</v>
      </c>
      <c r="AD4096" s="90">
        <v>0.40620000000000001</v>
      </c>
      <c r="AE4096" s="139">
        <v>67</v>
      </c>
      <c r="AF4096" s="139">
        <v>5</v>
      </c>
      <c r="AG4096" s="93">
        <v>47</v>
      </c>
      <c r="AH4096" s="93">
        <v>106</v>
      </c>
    </row>
    <row r="4097" spans="1:34">
      <c r="A4097" s="87" t="s">
        <v>128</v>
      </c>
      <c r="B4097" s="14" t="s">
        <v>75</v>
      </c>
      <c r="C4097" s="14" t="s">
        <v>65</v>
      </c>
      <c r="D4097" s="14">
        <v>2017</v>
      </c>
      <c r="E4097" s="14">
        <v>2018</v>
      </c>
      <c r="F4097" s="14" t="s">
        <v>245</v>
      </c>
      <c r="G4097" s="93">
        <v>9253</v>
      </c>
      <c r="H4097" s="93">
        <v>58980</v>
      </c>
      <c r="I4097" s="93">
        <v>14</v>
      </c>
      <c r="J4097" s="93">
        <v>370</v>
      </c>
      <c r="K4097" s="93">
        <v>9267</v>
      </c>
      <c r="L4097" s="93">
        <v>59350</v>
      </c>
      <c r="M4097" s="93">
        <v>68617</v>
      </c>
      <c r="N4097" s="93">
        <v>157975</v>
      </c>
      <c r="O4097" s="93">
        <v>24771</v>
      </c>
      <c r="P4097" s="93">
        <v>132347</v>
      </c>
      <c r="Q4097" s="93">
        <v>157118</v>
      </c>
      <c r="R4097" s="93">
        <v>46</v>
      </c>
      <c r="S4097" s="93">
        <v>811</v>
      </c>
      <c r="T4097" s="93">
        <v>857</v>
      </c>
      <c r="U4097" s="93">
        <v>24817</v>
      </c>
      <c r="V4097" s="93">
        <v>133158</v>
      </c>
      <c r="W4097" s="158">
        <v>20500370</v>
      </c>
      <c r="X4097" s="158">
        <v>114532</v>
      </c>
      <c r="Y4097" s="158">
        <v>20614902</v>
      </c>
      <c r="Z4097" s="90">
        <v>0.9884710403513588</v>
      </c>
      <c r="AA4097" s="90">
        <v>0.93956953642384111</v>
      </c>
      <c r="AB4097" s="112">
        <v>2</v>
      </c>
      <c r="AC4097" s="90">
        <v>0.5</v>
      </c>
      <c r="AD4097" s="90">
        <v>5.0200000000000002E-2</v>
      </c>
      <c r="AE4097" s="139">
        <v>5846</v>
      </c>
      <c r="AF4097" s="139">
        <v>1568</v>
      </c>
      <c r="AG4097" s="93">
        <v>9445</v>
      </c>
      <c r="AH4097" s="93">
        <v>21964</v>
      </c>
    </row>
    <row r="4098" spans="1:34">
      <c r="A4098" s="87" t="s">
        <v>129</v>
      </c>
      <c r="B4098" s="14" t="s">
        <v>75</v>
      </c>
      <c r="C4098" s="14" t="s">
        <v>65</v>
      </c>
      <c r="D4098" s="14">
        <v>2017</v>
      </c>
      <c r="E4098" s="14">
        <v>2018</v>
      </c>
      <c r="F4098" s="14" t="s">
        <v>245</v>
      </c>
      <c r="G4098" s="93">
        <v>1419</v>
      </c>
      <c r="H4098" s="93">
        <v>9043</v>
      </c>
      <c r="I4098" s="93">
        <v>4</v>
      </c>
      <c r="J4098" s="93">
        <v>57</v>
      </c>
      <c r="K4098" s="93">
        <v>1423</v>
      </c>
      <c r="L4098" s="93">
        <v>9100</v>
      </c>
      <c r="M4098" s="93">
        <v>10523</v>
      </c>
      <c r="N4098" s="93">
        <v>23482</v>
      </c>
      <c r="O4098" s="93">
        <v>3824</v>
      </c>
      <c r="P4098" s="93">
        <v>19492</v>
      </c>
      <c r="Q4098" s="93">
        <v>23316</v>
      </c>
      <c r="R4098" s="93">
        <v>14</v>
      </c>
      <c r="S4098" s="93">
        <v>152</v>
      </c>
      <c r="T4098" s="93">
        <v>166</v>
      </c>
      <c r="U4098" s="93">
        <v>3838</v>
      </c>
      <c r="V4098" s="93">
        <v>19644</v>
      </c>
      <c r="W4098" s="158">
        <v>2908402</v>
      </c>
      <c r="X4098" s="158">
        <v>17392</v>
      </c>
      <c r="Y4098" s="158">
        <v>2925794</v>
      </c>
      <c r="Z4098" s="90">
        <v>0.99464285714285716</v>
      </c>
      <c r="AA4098" s="90">
        <v>0.9338422391857506</v>
      </c>
      <c r="AB4098" s="112">
        <v>3</v>
      </c>
      <c r="AC4098" s="90">
        <v>0.66700000000000004</v>
      </c>
      <c r="AD4098" s="90">
        <v>0.40620000000000001</v>
      </c>
      <c r="AE4098" s="139">
        <v>926</v>
      </c>
      <c r="AF4098" s="139">
        <v>189</v>
      </c>
      <c r="AG4098" s="93">
        <v>1184</v>
      </c>
      <c r="AH4098" s="93">
        <v>2769</v>
      </c>
    </row>
    <row r="4099" spans="1:34">
      <c r="A4099" s="87" t="s">
        <v>130</v>
      </c>
      <c r="B4099" s="14" t="s">
        <v>75</v>
      </c>
      <c r="C4099" s="14" t="s">
        <v>65</v>
      </c>
      <c r="D4099" s="14">
        <v>2017</v>
      </c>
      <c r="E4099" s="14">
        <v>2018</v>
      </c>
      <c r="F4099" s="14" t="s">
        <v>245</v>
      </c>
      <c r="G4099" s="93">
        <v>514</v>
      </c>
      <c r="H4099" s="93">
        <v>6054</v>
      </c>
      <c r="I4099" s="93">
        <v>2</v>
      </c>
      <c r="J4099" s="93">
        <v>8</v>
      </c>
      <c r="K4099" s="93">
        <v>516</v>
      </c>
      <c r="L4099" s="93">
        <v>6062</v>
      </c>
      <c r="M4099" s="93">
        <v>6578</v>
      </c>
      <c r="N4099" s="93">
        <v>12174</v>
      </c>
      <c r="O4099" s="93">
        <v>1306</v>
      </c>
      <c r="P4099" s="93">
        <v>10838</v>
      </c>
      <c r="Q4099" s="93">
        <v>12144</v>
      </c>
      <c r="R4099" s="93">
        <v>6</v>
      </c>
      <c r="S4099" s="93">
        <v>24</v>
      </c>
      <c r="T4099" s="93">
        <v>30</v>
      </c>
      <c r="U4099" s="93">
        <v>1312</v>
      </c>
      <c r="V4099" s="93">
        <v>10862</v>
      </c>
      <c r="W4099" s="158">
        <v>1548171</v>
      </c>
      <c r="X4099" s="158">
        <v>3300</v>
      </c>
      <c r="Y4099" s="158">
        <v>1551471</v>
      </c>
      <c r="Z4099" s="90">
        <v>0.91481481481481486</v>
      </c>
      <c r="AA4099" s="90">
        <v>0.85093167701863359</v>
      </c>
      <c r="AB4099" s="112">
        <v>3</v>
      </c>
      <c r="AC4099" s="90">
        <v>0.66700000000000004</v>
      </c>
      <c r="AD4099" s="90">
        <v>0.40620000000000001</v>
      </c>
      <c r="AE4099" s="139">
        <v>441</v>
      </c>
      <c r="AF4099" s="139">
        <v>60</v>
      </c>
      <c r="AG4099" s="93">
        <v>353</v>
      </c>
      <c r="AH4099" s="93">
        <v>701</v>
      </c>
    </row>
    <row r="4100" spans="1:34">
      <c r="A4100" s="87" t="s">
        <v>131</v>
      </c>
      <c r="B4100" s="14" t="s">
        <v>75</v>
      </c>
      <c r="C4100" s="14" t="s">
        <v>65</v>
      </c>
      <c r="D4100" s="14">
        <v>2017</v>
      </c>
      <c r="E4100" s="14">
        <v>2018</v>
      </c>
      <c r="F4100" s="14" t="s">
        <v>245</v>
      </c>
      <c r="G4100" s="93">
        <v>222</v>
      </c>
      <c r="H4100" s="93">
        <v>1288</v>
      </c>
      <c r="I4100" s="93">
        <v>0</v>
      </c>
      <c r="J4100" s="93">
        <v>1</v>
      </c>
      <c r="K4100" s="93">
        <v>222</v>
      </c>
      <c r="L4100" s="93">
        <v>1289</v>
      </c>
      <c r="M4100" s="93">
        <v>1511</v>
      </c>
      <c r="N4100" s="93">
        <v>3043</v>
      </c>
      <c r="O4100" s="93">
        <v>614</v>
      </c>
      <c r="P4100" s="93">
        <v>2427</v>
      </c>
      <c r="Q4100" s="93">
        <v>3041</v>
      </c>
      <c r="R4100" s="93">
        <v>0</v>
      </c>
      <c r="S4100" s="93">
        <v>2</v>
      </c>
      <c r="T4100" s="93">
        <v>2</v>
      </c>
      <c r="U4100" s="93">
        <v>614</v>
      </c>
      <c r="V4100" s="93">
        <v>2429</v>
      </c>
      <c r="W4100" s="158">
        <v>409489</v>
      </c>
      <c r="X4100" s="158">
        <v>47</v>
      </c>
      <c r="Y4100" s="158">
        <v>409536</v>
      </c>
      <c r="Z4100" s="90">
        <v>0.93243243243243246</v>
      </c>
      <c r="AA4100" s="90">
        <v>0.81132075471698117</v>
      </c>
      <c r="AB4100" s="112">
        <v>3</v>
      </c>
      <c r="AC4100" s="90">
        <v>0.66700000000000004</v>
      </c>
      <c r="AD4100" s="90">
        <v>0.40620000000000001</v>
      </c>
      <c r="AE4100" s="139">
        <v>124</v>
      </c>
      <c r="AF4100" s="139">
        <v>11</v>
      </c>
      <c r="AG4100" s="93">
        <v>80</v>
      </c>
      <c r="AH4100" s="93">
        <v>146</v>
      </c>
    </row>
    <row r="4101" spans="1:34">
      <c r="A4101" s="87" t="s">
        <v>132</v>
      </c>
      <c r="B4101" s="14" t="s">
        <v>76</v>
      </c>
      <c r="C4101" s="14" t="s">
        <v>65</v>
      </c>
      <c r="D4101" s="14">
        <v>2017</v>
      </c>
      <c r="E4101" s="14">
        <v>2018</v>
      </c>
      <c r="F4101" s="14" t="s">
        <v>245</v>
      </c>
      <c r="G4101" s="93">
        <v>80088</v>
      </c>
      <c r="H4101" s="93">
        <v>463952</v>
      </c>
      <c r="I4101" s="93">
        <v>1066</v>
      </c>
      <c r="J4101" s="93">
        <v>5091</v>
      </c>
      <c r="K4101" s="93">
        <v>81154</v>
      </c>
      <c r="L4101" s="93">
        <v>469043</v>
      </c>
      <c r="M4101" s="93">
        <v>550197</v>
      </c>
      <c r="N4101" s="93">
        <v>1095403</v>
      </c>
      <c r="O4101" s="93">
        <v>196387</v>
      </c>
      <c r="P4101" s="93">
        <v>884977</v>
      </c>
      <c r="Q4101" s="93">
        <v>1081364</v>
      </c>
      <c r="R4101" s="93">
        <v>3315</v>
      </c>
      <c r="S4101" s="93">
        <v>10724</v>
      </c>
      <c r="T4101" s="93">
        <v>14039</v>
      </c>
      <c r="U4101" s="93">
        <v>199702</v>
      </c>
      <c r="V4101" s="93">
        <v>895701</v>
      </c>
      <c r="W4101" s="158">
        <v>151918261</v>
      </c>
      <c r="X4101" s="158">
        <v>1609659</v>
      </c>
      <c r="Y4101" s="158">
        <v>153527920</v>
      </c>
      <c r="Z4101" s="90">
        <v>0.98732853540013532</v>
      </c>
      <c r="AA4101" s="90">
        <v>0.90461919033347604</v>
      </c>
      <c r="AB4101" s="112">
        <v>18</v>
      </c>
      <c r="AC4101" s="90">
        <v>0.44400000000000001</v>
      </c>
      <c r="AD4101" s="90">
        <v>6.3E-2</v>
      </c>
      <c r="AE4101" s="139">
        <v>50714</v>
      </c>
      <c r="AF4101" s="139">
        <v>18159</v>
      </c>
      <c r="AG4101" s="93">
        <v>89179</v>
      </c>
      <c r="AH4101" s="93">
        <v>186475</v>
      </c>
    </row>
    <row r="4102" spans="1:34">
      <c r="A4102" s="87" t="s">
        <v>133</v>
      </c>
      <c r="B4102" s="14" t="s">
        <v>75</v>
      </c>
      <c r="C4102" s="14" t="s">
        <v>65</v>
      </c>
      <c r="D4102" s="14">
        <v>2017</v>
      </c>
      <c r="E4102" s="14">
        <v>2018</v>
      </c>
      <c r="F4102" s="14" t="s">
        <v>245</v>
      </c>
      <c r="G4102" s="93">
        <v>1515</v>
      </c>
      <c r="H4102" s="93">
        <v>9667</v>
      </c>
      <c r="I4102" s="93">
        <v>6</v>
      </c>
      <c r="J4102" s="93">
        <v>23</v>
      </c>
      <c r="K4102" s="93">
        <v>1521</v>
      </c>
      <c r="L4102" s="93">
        <v>9690</v>
      </c>
      <c r="M4102" s="93">
        <v>11211</v>
      </c>
      <c r="N4102" s="93">
        <v>27187</v>
      </c>
      <c r="O4102" s="93">
        <v>4175</v>
      </c>
      <c r="P4102" s="93">
        <v>22920</v>
      </c>
      <c r="Q4102" s="93">
        <v>27095</v>
      </c>
      <c r="R4102" s="93">
        <v>19</v>
      </c>
      <c r="S4102" s="93">
        <v>73</v>
      </c>
      <c r="T4102" s="93">
        <v>92</v>
      </c>
      <c r="U4102" s="93">
        <v>4194</v>
      </c>
      <c r="V4102" s="93">
        <v>22993</v>
      </c>
      <c r="W4102" s="158">
        <v>3474262</v>
      </c>
      <c r="X4102" s="158">
        <v>8069</v>
      </c>
      <c r="Y4102" s="158">
        <v>3482331</v>
      </c>
      <c r="Z4102" s="90">
        <v>0.99530516431924887</v>
      </c>
      <c r="AA4102" s="90">
        <v>0.98007968127490042</v>
      </c>
      <c r="AB4102" s="112">
        <v>3</v>
      </c>
      <c r="AC4102" s="90">
        <v>0.66700000000000004</v>
      </c>
      <c r="AD4102" s="90">
        <v>0.40620000000000001</v>
      </c>
      <c r="AE4102" s="139">
        <v>658</v>
      </c>
      <c r="AF4102" s="139">
        <v>102</v>
      </c>
      <c r="AG4102" s="93">
        <v>2515</v>
      </c>
      <c r="AH4102" s="93">
        <v>6134</v>
      </c>
    </row>
    <row r="4103" spans="1:34">
      <c r="A4103" s="87" t="s">
        <v>134</v>
      </c>
      <c r="B4103" s="14" t="s">
        <v>75</v>
      </c>
      <c r="C4103" s="14" t="s">
        <v>65</v>
      </c>
      <c r="D4103" s="14">
        <v>2017</v>
      </c>
      <c r="E4103" s="14">
        <v>2018</v>
      </c>
      <c r="F4103" s="14" t="s">
        <v>245</v>
      </c>
      <c r="G4103" s="93">
        <v>510</v>
      </c>
      <c r="H4103" s="93">
        <v>5272</v>
      </c>
      <c r="I4103" s="93">
        <v>16</v>
      </c>
      <c r="J4103" s="93">
        <v>145</v>
      </c>
      <c r="K4103" s="93">
        <v>526</v>
      </c>
      <c r="L4103" s="93">
        <v>5417</v>
      </c>
      <c r="M4103" s="93">
        <v>5943</v>
      </c>
      <c r="N4103" s="93">
        <v>9818</v>
      </c>
      <c r="O4103" s="93">
        <v>1165</v>
      </c>
      <c r="P4103" s="93">
        <v>8266</v>
      </c>
      <c r="Q4103" s="93">
        <v>9431</v>
      </c>
      <c r="R4103" s="93">
        <v>48</v>
      </c>
      <c r="S4103" s="93">
        <v>339</v>
      </c>
      <c r="T4103" s="93">
        <v>387</v>
      </c>
      <c r="U4103" s="93">
        <v>1213</v>
      </c>
      <c r="V4103" s="93">
        <v>8605</v>
      </c>
      <c r="W4103" s="158">
        <v>1319607</v>
      </c>
      <c r="X4103" s="158">
        <v>32928</v>
      </c>
      <c r="Y4103" s="158">
        <v>1352535</v>
      </c>
      <c r="Z4103" s="90">
        <v>0.96644295302013428</v>
      </c>
      <c r="AA4103" s="90">
        <v>0.93048128342245995</v>
      </c>
      <c r="AB4103" s="112">
        <v>3</v>
      </c>
      <c r="AC4103" s="90">
        <v>0.66700000000000004</v>
      </c>
      <c r="AD4103" s="90">
        <v>0.40620000000000001</v>
      </c>
      <c r="AE4103" s="139">
        <v>452</v>
      </c>
      <c r="AF4103" s="139">
        <v>145</v>
      </c>
      <c r="AG4103" s="93">
        <v>1077</v>
      </c>
      <c r="AH4103" s="93">
        <v>1984</v>
      </c>
    </row>
    <row r="4104" spans="1:34">
      <c r="A4104" s="87" t="s">
        <v>135</v>
      </c>
      <c r="B4104" s="14" t="s">
        <v>75</v>
      </c>
      <c r="C4104" s="14" t="s">
        <v>65</v>
      </c>
      <c r="D4104" s="14">
        <v>2017</v>
      </c>
      <c r="E4104" s="14">
        <v>2018</v>
      </c>
      <c r="F4104" s="14" t="s">
        <v>245</v>
      </c>
      <c r="G4104" s="93">
        <v>88</v>
      </c>
      <c r="H4104" s="93">
        <v>934</v>
      </c>
      <c r="I4104" s="93">
        <v>1</v>
      </c>
      <c r="J4104" s="93">
        <v>1</v>
      </c>
      <c r="K4104" s="93">
        <v>89</v>
      </c>
      <c r="L4104" s="93">
        <v>935</v>
      </c>
      <c r="M4104" s="93">
        <v>1024</v>
      </c>
      <c r="N4104" s="93">
        <v>1887</v>
      </c>
      <c r="O4104" s="93">
        <v>228</v>
      </c>
      <c r="P4104" s="93">
        <v>1656</v>
      </c>
      <c r="Q4104" s="93">
        <v>1884</v>
      </c>
      <c r="R4104" s="93">
        <v>1</v>
      </c>
      <c r="S4104" s="93">
        <v>2</v>
      </c>
      <c r="T4104" s="93">
        <v>3</v>
      </c>
      <c r="U4104" s="93">
        <v>229</v>
      </c>
      <c r="V4104" s="93">
        <v>1658</v>
      </c>
      <c r="W4104" s="158">
        <v>239314</v>
      </c>
      <c r="X4104" s="158">
        <v>375</v>
      </c>
      <c r="Y4104" s="158">
        <v>239689</v>
      </c>
      <c r="Z4104" s="90">
        <v>0.97142857142857142</v>
      </c>
      <c r="AA4104" s="90">
        <v>0.95</v>
      </c>
      <c r="AB4104" s="112">
        <v>3</v>
      </c>
      <c r="AC4104" s="90">
        <v>0.66700000000000004</v>
      </c>
      <c r="AD4104" s="90">
        <v>0.40620000000000001</v>
      </c>
      <c r="AE4104" s="139">
        <v>74</v>
      </c>
      <c r="AF4104" s="139">
        <v>24</v>
      </c>
      <c r="AG4104" s="93">
        <v>20</v>
      </c>
      <c r="AH4104" s="93">
        <v>36</v>
      </c>
    </row>
    <row r="4105" spans="1:34">
      <c r="A4105" s="87" t="s">
        <v>136</v>
      </c>
      <c r="B4105" s="14" t="s">
        <v>75</v>
      </c>
      <c r="C4105" s="14" t="s">
        <v>65</v>
      </c>
      <c r="D4105" s="14">
        <v>2017</v>
      </c>
      <c r="E4105" s="14">
        <v>2018</v>
      </c>
      <c r="F4105" s="14" t="s">
        <v>245</v>
      </c>
      <c r="G4105" s="93">
        <v>495</v>
      </c>
      <c r="H4105" s="93">
        <v>5878</v>
      </c>
      <c r="I4105" s="93">
        <v>0</v>
      </c>
      <c r="J4105" s="93">
        <v>27</v>
      </c>
      <c r="K4105" s="93">
        <v>495</v>
      </c>
      <c r="L4105" s="93">
        <v>5905</v>
      </c>
      <c r="M4105" s="93">
        <v>6400</v>
      </c>
      <c r="N4105" s="93">
        <v>11831</v>
      </c>
      <c r="O4105" s="93">
        <v>1224</v>
      </c>
      <c r="P4105" s="93">
        <v>10542</v>
      </c>
      <c r="Q4105" s="93">
        <v>11766</v>
      </c>
      <c r="R4105" s="93">
        <v>1</v>
      </c>
      <c r="S4105" s="93">
        <v>64</v>
      </c>
      <c r="T4105" s="93">
        <v>65</v>
      </c>
      <c r="U4105" s="93">
        <v>1225</v>
      </c>
      <c r="V4105" s="93">
        <v>10606</v>
      </c>
      <c r="W4105" s="158">
        <v>1605381</v>
      </c>
      <c r="X4105" s="158">
        <v>8301</v>
      </c>
      <c r="Y4105" s="158">
        <v>1613682</v>
      </c>
      <c r="Z4105" s="90">
        <v>0.95216400911161736</v>
      </c>
      <c r="AA4105" s="90">
        <v>0.91228070175438591</v>
      </c>
      <c r="AB4105" s="112">
        <v>3</v>
      </c>
      <c r="AC4105" s="90">
        <v>0.66700000000000004</v>
      </c>
      <c r="AD4105" s="90">
        <v>0.40620000000000001</v>
      </c>
      <c r="AE4105" s="139">
        <v>605</v>
      </c>
      <c r="AF4105" s="139">
        <v>84</v>
      </c>
      <c r="AG4105" s="93">
        <v>478</v>
      </c>
      <c r="AH4105" s="93">
        <v>1074</v>
      </c>
    </row>
    <row r="4106" spans="1:34">
      <c r="A4106" s="87" t="s">
        <v>137</v>
      </c>
      <c r="B4106" s="14" t="s">
        <v>75</v>
      </c>
      <c r="C4106" s="14" t="s">
        <v>65</v>
      </c>
      <c r="D4106" s="14">
        <v>2017</v>
      </c>
      <c r="E4106" s="14">
        <v>2018</v>
      </c>
      <c r="F4106" s="14" t="s">
        <v>245</v>
      </c>
      <c r="G4106" s="93">
        <v>3250</v>
      </c>
      <c r="H4106" s="93">
        <v>19902</v>
      </c>
      <c r="I4106" s="93">
        <v>5</v>
      </c>
      <c r="J4106" s="93">
        <v>39</v>
      </c>
      <c r="K4106" s="93">
        <v>3255</v>
      </c>
      <c r="L4106" s="93">
        <v>19941</v>
      </c>
      <c r="M4106" s="93">
        <v>23196</v>
      </c>
      <c r="N4106" s="93">
        <v>53463</v>
      </c>
      <c r="O4106" s="93">
        <v>8782</v>
      </c>
      <c r="P4106" s="93">
        <v>44552</v>
      </c>
      <c r="Q4106" s="93">
        <v>53334</v>
      </c>
      <c r="R4106" s="93">
        <v>17</v>
      </c>
      <c r="S4106" s="93">
        <v>112</v>
      </c>
      <c r="T4106" s="93">
        <v>129</v>
      </c>
      <c r="U4106" s="93">
        <v>8799</v>
      </c>
      <c r="V4106" s="93">
        <v>44664</v>
      </c>
      <c r="W4106" s="158">
        <v>6852445</v>
      </c>
      <c r="X4106" s="158">
        <v>9816</v>
      </c>
      <c r="Y4106" s="158">
        <v>6862261</v>
      </c>
      <c r="Z4106" s="90">
        <v>0.97008547008547008</v>
      </c>
      <c r="AA4106" s="90">
        <v>0.96417445482866049</v>
      </c>
      <c r="AB4106" s="112">
        <v>1</v>
      </c>
      <c r="AC4106" s="28">
        <v>1</v>
      </c>
      <c r="AD4106" s="90">
        <v>2.9100000000000001E-2</v>
      </c>
      <c r="AE4106" s="139">
        <v>1614</v>
      </c>
      <c r="AF4106" s="139">
        <v>332</v>
      </c>
      <c r="AG4106" s="93">
        <v>3247</v>
      </c>
      <c r="AH4106" s="93">
        <v>7668</v>
      </c>
    </row>
    <row r="4107" spans="1:34">
      <c r="A4107" s="87" t="s">
        <v>138</v>
      </c>
      <c r="B4107" s="14" t="s">
        <v>75</v>
      </c>
      <c r="C4107" s="14" t="s">
        <v>65</v>
      </c>
      <c r="D4107" s="14">
        <v>2017</v>
      </c>
      <c r="E4107" s="14">
        <v>2018</v>
      </c>
      <c r="F4107" s="14" t="s">
        <v>245</v>
      </c>
      <c r="G4107" s="93">
        <v>84</v>
      </c>
      <c r="H4107" s="93">
        <v>472</v>
      </c>
      <c r="I4107" s="93">
        <v>0</v>
      </c>
      <c r="J4107" s="93">
        <v>1</v>
      </c>
      <c r="K4107" s="93">
        <v>84</v>
      </c>
      <c r="L4107" s="93">
        <v>473</v>
      </c>
      <c r="M4107" s="93">
        <v>557</v>
      </c>
      <c r="N4107" s="93">
        <v>1169</v>
      </c>
      <c r="O4107" s="93">
        <v>227</v>
      </c>
      <c r="P4107" s="93">
        <v>941</v>
      </c>
      <c r="Q4107" s="93">
        <v>1168</v>
      </c>
      <c r="R4107" s="93">
        <v>0</v>
      </c>
      <c r="S4107" s="93">
        <v>1</v>
      </c>
      <c r="T4107" s="93">
        <v>1</v>
      </c>
      <c r="U4107" s="93">
        <v>227</v>
      </c>
      <c r="V4107" s="93">
        <v>942</v>
      </c>
      <c r="W4107" s="158">
        <v>154312</v>
      </c>
      <c r="X4107" s="158">
        <v>0</v>
      </c>
      <c r="Y4107" s="158">
        <v>154312</v>
      </c>
      <c r="Z4107" s="90">
        <v>0.97297297297297303</v>
      </c>
      <c r="AA4107" s="90">
        <v>0.93103448275862066</v>
      </c>
      <c r="AB4107" s="112">
        <v>3</v>
      </c>
      <c r="AC4107" s="90">
        <v>0.66700000000000004</v>
      </c>
      <c r="AD4107" s="90">
        <v>0.40620000000000001</v>
      </c>
      <c r="AE4107" s="139">
        <v>59</v>
      </c>
      <c r="AF4107" s="139">
        <v>13</v>
      </c>
      <c r="AG4107" s="93">
        <v>34</v>
      </c>
      <c r="AH4107" s="93">
        <v>66</v>
      </c>
    </row>
    <row r="4108" spans="1:34">
      <c r="A4108" s="87" t="s">
        <v>139</v>
      </c>
      <c r="B4108" s="14" t="s">
        <v>75</v>
      </c>
      <c r="C4108" s="14" t="s">
        <v>65</v>
      </c>
      <c r="D4108" s="14">
        <v>2017</v>
      </c>
      <c r="E4108" s="14">
        <v>2018</v>
      </c>
      <c r="F4108" s="14" t="s">
        <v>245</v>
      </c>
      <c r="G4108" s="93">
        <v>11</v>
      </c>
      <c r="H4108" s="93">
        <v>401</v>
      </c>
      <c r="I4108" s="93">
        <v>0</v>
      </c>
      <c r="J4108" s="93">
        <v>1</v>
      </c>
      <c r="K4108" s="93">
        <v>11</v>
      </c>
      <c r="L4108" s="93">
        <v>402</v>
      </c>
      <c r="M4108" s="93">
        <v>413</v>
      </c>
      <c r="N4108" s="93">
        <v>703</v>
      </c>
      <c r="O4108" s="93">
        <v>34</v>
      </c>
      <c r="P4108" s="93">
        <v>666</v>
      </c>
      <c r="Q4108" s="93">
        <v>700</v>
      </c>
      <c r="R4108" s="93">
        <v>0</v>
      </c>
      <c r="S4108" s="93">
        <v>3</v>
      </c>
      <c r="T4108" s="93">
        <v>3</v>
      </c>
      <c r="U4108" s="93">
        <v>34</v>
      </c>
      <c r="V4108" s="93">
        <v>669</v>
      </c>
      <c r="W4108" s="158">
        <v>97321</v>
      </c>
      <c r="X4108" s="158">
        <v>410</v>
      </c>
      <c r="Y4108" s="158">
        <v>97731</v>
      </c>
      <c r="Z4108" s="90">
        <v>1</v>
      </c>
      <c r="AA4108" s="90">
        <v>0.93548387096774188</v>
      </c>
      <c r="AB4108" s="112">
        <v>3</v>
      </c>
      <c r="AC4108" s="90">
        <v>0.66700000000000004</v>
      </c>
      <c r="AD4108" s="90">
        <v>0.40620000000000001</v>
      </c>
      <c r="AE4108" s="139">
        <v>65</v>
      </c>
      <c r="AF4108" s="139">
        <v>17</v>
      </c>
      <c r="AG4108" s="93">
        <v>49</v>
      </c>
      <c r="AH4108" s="93">
        <v>102</v>
      </c>
    </row>
    <row r="4109" spans="1:34">
      <c r="A4109" s="87" t="s">
        <v>140</v>
      </c>
      <c r="B4109" s="14" t="s">
        <v>75</v>
      </c>
      <c r="C4109" s="14" t="s">
        <v>65</v>
      </c>
      <c r="D4109" s="14">
        <v>2017</v>
      </c>
      <c r="E4109" s="14">
        <v>2018</v>
      </c>
      <c r="F4109" s="14" t="s">
        <v>245</v>
      </c>
      <c r="G4109" s="93">
        <v>1833</v>
      </c>
      <c r="H4109" s="93">
        <v>17242</v>
      </c>
      <c r="I4109" s="93">
        <v>6</v>
      </c>
      <c r="J4109" s="93">
        <v>74</v>
      </c>
      <c r="K4109" s="93">
        <v>1839</v>
      </c>
      <c r="L4109" s="93">
        <v>17316</v>
      </c>
      <c r="M4109" s="93">
        <v>19155</v>
      </c>
      <c r="N4109" s="93">
        <v>41620</v>
      </c>
      <c r="O4109" s="93">
        <v>4724</v>
      </c>
      <c r="P4109" s="93">
        <v>36661</v>
      </c>
      <c r="Q4109" s="93">
        <v>41385</v>
      </c>
      <c r="R4109" s="93">
        <v>20</v>
      </c>
      <c r="S4109" s="93">
        <v>215</v>
      </c>
      <c r="T4109" s="93">
        <v>235</v>
      </c>
      <c r="U4109" s="93">
        <v>4744</v>
      </c>
      <c r="V4109" s="93">
        <v>36876</v>
      </c>
      <c r="W4109" s="158">
        <v>5141297</v>
      </c>
      <c r="X4109" s="158">
        <v>19490</v>
      </c>
      <c r="Y4109" s="158">
        <v>5160787</v>
      </c>
      <c r="Z4109" s="90">
        <v>0.98764342453662846</v>
      </c>
      <c r="AA4109" s="90">
        <v>0.95245901639344266</v>
      </c>
      <c r="AB4109" s="112">
        <v>1</v>
      </c>
      <c r="AC4109" s="90">
        <v>0</v>
      </c>
      <c r="AD4109" s="90">
        <v>3.6600000000000001E-2</v>
      </c>
      <c r="AE4109" s="139">
        <v>2145</v>
      </c>
      <c r="AF4109" s="139">
        <v>577</v>
      </c>
      <c r="AG4109" s="93">
        <v>5214</v>
      </c>
      <c r="AH4109" s="93">
        <v>12069</v>
      </c>
    </row>
    <row r="4110" spans="1:34">
      <c r="A4110" s="87" t="s">
        <v>141</v>
      </c>
      <c r="B4110" s="14" t="s">
        <v>75</v>
      </c>
      <c r="C4110" s="14" t="s">
        <v>65</v>
      </c>
      <c r="D4110" s="14">
        <v>2017</v>
      </c>
      <c r="E4110" s="14">
        <v>2018</v>
      </c>
      <c r="F4110" s="14" t="s">
        <v>245</v>
      </c>
      <c r="G4110" s="93">
        <v>230</v>
      </c>
      <c r="H4110" s="93">
        <v>2839</v>
      </c>
      <c r="I4110" s="93">
        <v>1</v>
      </c>
      <c r="J4110" s="93">
        <v>20</v>
      </c>
      <c r="K4110" s="93">
        <v>231</v>
      </c>
      <c r="L4110" s="93">
        <v>2859</v>
      </c>
      <c r="M4110" s="93">
        <v>3090</v>
      </c>
      <c r="N4110" s="93">
        <v>6222</v>
      </c>
      <c r="O4110" s="93">
        <v>550</v>
      </c>
      <c r="P4110" s="93">
        <v>5608</v>
      </c>
      <c r="Q4110" s="93">
        <v>6158</v>
      </c>
      <c r="R4110" s="93">
        <v>4</v>
      </c>
      <c r="S4110" s="93">
        <v>60</v>
      </c>
      <c r="T4110" s="93">
        <v>64</v>
      </c>
      <c r="U4110" s="93">
        <v>554</v>
      </c>
      <c r="V4110" s="93">
        <v>5668</v>
      </c>
      <c r="W4110" s="158">
        <v>723323</v>
      </c>
      <c r="X4110" s="158">
        <v>6169</v>
      </c>
      <c r="Y4110" s="158">
        <v>729492</v>
      </c>
      <c r="Z4110" s="90">
        <v>0.90677966101694918</v>
      </c>
      <c r="AA4110" s="90">
        <v>0.89552238805970152</v>
      </c>
      <c r="AB4110" s="112">
        <v>3</v>
      </c>
      <c r="AC4110" s="90">
        <v>0.66700000000000004</v>
      </c>
      <c r="AD4110" s="90">
        <v>0.40620000000000001</v>
      </c>
      <c r="AE4110" s="139">
        <v>454</v>
      </c>
      <c r="AF4110" s="139">
        <v>113</v>
      </c>
      <c r="AG4110" s="93">
        <v>585</v>
      </c>
      <c r="AH4110" s="93">
        <v>1252</v>
      </c>
    </row>
    <row r="4111" spans="1:34">
      <c r="A4111" s="87" t="s">
        <v>142</v>
      </c>
      <c r="B4111" s="14" t="s">
        <v>75</v>
      </c>
      <c r="C4111" s="14" t="s">
        <v>65</v>
      </c>
      <c r="D4111" s="14">
        <v>2017</v>
      </c>
      <c r="E4111" s="14">
        <v>2018</v>
      </c>
      <c r="F4111" s="14" t="s">
        <v>245</v>
      </c>
      <c r="G4111" s="93">
        <v>245</v>
      </c>
      <c r="H4111" s="93">
        <v>3858</v>
      </c>
      <c r="I4111" s="93">
        <v>0</v>
      </c>
      <c r="J4111" s="93">
        <v>4</v>
      </c>
      <c r="K4111" s="93">
        <v>245</v>
      </c>
      <c r="L4111" s="93">
        <v>3862</v>
      </c>
      <c r="M4111" s="93">
        <v>4107</v>
      </c>
      <c r="N4111" s="93">
        <v>7079</v>
      </c>
      <c r="O4111" s="93">
        <v>608</v>
      </c>
      <c r="P4111" s="93">
        <v>6460</v>
      </c>
      <c r="Q4111" s="93">
        <v>7068</v>
      </c>
      <c r="R4111" s="93">
        <v>1</v>
      </c>
      <c r="S4111" s="93">
        <v>10</v>
      </c>
      <c r="T4111" s="93">
        <v>11</v>
      </c>
      <c r="U4111" s="93">
        <v>609</v>
      </c>
      <c r="V4111" s="93">
        <v>6470</v>
      </c>
      <c r="W4111" s="158">
        <v>1010723</v>
      </c>
      <c r="X4111" s="158">
        <v>814</v>
      </c>
      <c r="Y4111" s="158">
        <v>1011537</v>
      </c>
      <c r="Z4111" s="90">
        <v>0.89047619047619042</v>
      </c>
      <c r="AA4111" s="90">
        <v>0.81690140845070425</v>
      </c>
      <c r="AB4111" s="112">
        <v>3</v>
      </c>
      <c r="AC4111" s="90">
        <v>0.66700000000000004</v>
      </c>
      <c r="AD4111" s="90">
        <v>0.40620000000000001</v>
      </c>
      <c r="AE4111" s="139">
        <v>391</v>
      </c>
      <c r="AF4111" s="139">
        <v>114</v>
      </c>
      <c r="AG4111" s="93">
        <v>117</v>
      </c>
      <c r="AH4111" s="93">
        <v>212</v>
      </c>
    </row>
    <row r="4112" spans="1:34">
      <c r="A4112" s="87" t="s">
        <v>143</v>
      </c>
      <c r="B4112" s="14" t="s">
        <v>74</v>
      </c>
      <c r="C4112" s="14" t="s">
        <v>65</v>
      </c>
      <c r="D4112" s="14">
        <v>2017</v>
      </c>
      <c r="E4112" s="14">
        <v>2018</v>
      </c>
      <c r="F4112" s="14" t="s">
        <v>245</v>
      </c>
      <c r="G4112" s="93">
        <v>9204</v>
      </c>
      <c r="H4112" s="93">
        <v>104251</v>
      </c>
      <c r="I4112" s="93">
        <v>74</v>
      </c>
      <c r="J4112" s="93">
        <v>1773</v>
      </c>
      <c r="K4112" s="93">
        <v>9278</v>
      </c>
      <c r="L4112" s="93">
        <v>106024</v>
      </c>
      <c r="M4112" s="93">
        <v>115302</v>
      </c>
      <c r="N4112" s="93">
        <v>231950</v>
      </c>
      <c r="O4112" s="93">
        <v>23777</v>
      </c>
      <c r="P4112" s="93">
        <v>203975</v>
      </c>
      <c r="Q4112" s="93">
        <v>227752</v>
      </c>
      <c r="R4112" s="93">
        <v>266</v>
      </c>
      <c r="S4112" s="93">
        <v>3932</v>
      </c>
      <c r="T4112" s="93">
        <v>4198</v>
      </c>
      <c r="U4112" s="93">
        <v>24043</v>
      </c>
      <c r="V4112" s="93">
        <v>207907</v>
      </c>
      <c r="W4112" s="158">
        <v>30220613</v>
      </c>
      <c r="X4112" s="158">
        <v>466443</v>
      </c>
      <c r="Y4112" s="158">
        <v>30687056</v>
      </c>
      <c r="Z4112" s="90">
        <v>0.99254526091586792</v>
      </c>
      <c r="AA4112" s="90">
        <v>0.99911738746690204</v>
      </c>
      <c r="AB4112" s="112">
        <v>3</v>
      </c>
      <c r="AC4112" s="90">
        <v>0.33300000000000002</v>
      </c>
      <c r="AD4112" s="90">
        <v>3.8600000000000002E-2</v>
      </c>
      <c r="AE4112" s="139">
        <v>7290</v>
      </c>
      <c r="AF4112" s="139">
        <v>1856</v>
      </c>
      <c r="AG4112" s="93">
        <v>23229</v>
      </c>
      <c r="AH4112" s="93">
        <v>51447</v>
      </c>
    </row>
    <row r="4113" spans="1:34">
      <c r="A4113" s="87" t="s">
        <v>144</v>
      </c>
      <c r="B4113" s="14" t="s">
        <v>74</v>
      </c>
      <c r="C4113" s="14" t="s">
        <v>65</v>
      </c>
      <c r="D4113" s="14">
        <v>2017</v>
      </c>
      <c r="E4113" s="14">
        <v>2018</v>
      </c>
      <c r="F4113" s="14" t="s">
        <v>245</v>
      </c>
      <c r="G4113" s="93">
        <v>631</v>
      </c>
      <c r="H4113" s="93">
        <v>7914</v>
      </c>
      <c r="I4113" s="93">
        <v>5</v>
      </c>
      <c r="J4113" s="93">
        <v>43</v>
      </c>
      <c r="K4113" s="93">
        <v>636</v>
      </c>
      <c r="L4113" s="93">
        <v>7957</v>
      </c>
      <c r="M4113" s="93">
        <v>8593</v>
      </c>
      <c r="N4113" s="93">
        <v>17608</v>
      </c>
      <c r="O4113" s="93">
        <v>1326</v>
      </c>
      <c r="P4113" s="93">
        <v>16168</v>
      </c>
      <c r="Q4113" s="93">
        <v>17494</v>
      </c>
      <c r="R4113" s="93">
        <v>20</v>
      </c>
      <c r="S4113" s="93">
        <v>94</v>
      </c>
      <c r="T4113" s="93">
        <v>114</v>
      </c>
      <c r="U4113" s="93">
        <v>1346</v>
      </c>
      <c r="V4113" s="93">
        <v>16262</v>
      </c>
      <c r="W4113" s="158">
        <v>2003017</v>
      </c>
      <c r="X4113" s="158">
        <v>12183</v>
      </c>
      <c r="Y4113" s="158">
        <v>2015200</v>
      </c>
      <c r="Z4113" s="90">
        <v>1</v>
      </c>
      <c r="AA4113" s="90">
        <v>0.90256410256410258</v>
      </c>
      <c r="AB4113" s="112">
        <v>3</v>
      </c>
      <c r="AC4113" s="90">
        <v>0.66700000000000004</v>
      </c>
      <c r="AD4113" s="90">
        <v>0.40620000000000001</v>
      </c>
      <c r="AE4113" s="139">
        <v>695</v>
      </c>
      <c r="AF4113" s="139">
        <v>347</v>
      </c>
      <c r="AG4113" s="93">
        <v>558</v>
      </c>
      <c r="AH4113" s="93">
        <v>1189</v>
      </c>
    </row>
    <row r="4114" spans="1:34">
      <c r="A4114" s="87" t="s">
        <v>145</v>
      </c>
      <c r="B4114" s="14" t="s">
        <v>75</v>
      </c>
      <c r="C4114" s="14" t="s">
        <v>65</v>
      </c>
      <c r="D4114" s="14">
        <v>2017</v>
      </c>
      <c r="E4114" s="14">
        <v>2018</v>
      </c>
      <c r="F4114" s="14" t="s">
        <v>245</v>
      </c>
      <c r="G4114" s="93">
        <v>67</v>
      </c>
      <c r="H4114" s="93">
        <v>1072</v>
      </c>
      <c r="I4114" s="93">
        <v>0</v>
      </c>
      <c r="J4114" s="93">
        <v>0</v>
      </c>
      <c r="K4114" s="93">
        <v>67</v>
      </c>
      <c r="L4114" s="93">
        <v>1072</v>
      </c>
      <c r="M4114" s="93">
        <v>1139</v>
      </c>
      <c r="N4114" s="93">
        <v>2030</v>
      </c>
      <c r="O4114" s="93">
        <v>166</v>
      </c>
      <c r="P4114" s="93">
        <v>1863</v>
      </c>
      <c r="Q4114" s="93">
        <v>2029</v>
      </c>
      <c r="R4114" s="93">
        <v>0</v>
      </c>
      <c r="S4114" s="93">
        <v>1</v>
      </c>
      <c r="T4114" s="93">
        <v>1</v>
      </c>
      <c r="U4114" s="93">
        <v>166</v>
      </c>
      <c r="V4114" s="93">
        <v>1864</v>
      </c>
      <c r="W4114" s="158">
        <v>270803</v>
      </c>
      <c r="X4114" s="158">
        <v>136</v>
      </c>
      <c r="Y4114" s="158">
        <v>270939</v>
      </c>
      <c r="Z4114" s="90">
        <v>0.97297297297297303</v>
      </c>
      <c r="AA4114" s="90">
        <v>1</v>
      </c>
      <c r="AB4114" s="112">
        <v>3</v>
      </c>
      <c r="AC4114" s="90">
        <v>0.66700000000000004</v>
      </c>
      <c r="AD4114" s="90">
        <v>0.40620000000000001</v>
      </c>
      <c r="AE4114" s="139">
        <v>105</v>
      </c>
      <c r="AF4114" s="139">
        <v>19</v>
      </c>
      <c r="AG4114" s="93">
        <v>36</v>
      </c>
      <c r="AH4114" s="93">
        <v>61</v>
      </c>
    </row>
    <row r="4115" spans="1:34">
      <c r="A4115" s="87" t="s">
        <v>146</v>
      </c>
      <c r="B4115" s="14" t="s">
        <v>75</v>
      </c>
      <c r="C4115" s="14" t="s">
        <v>65</v>
      </c>
      <c r="D4115" s="14">
        <v>2017</v>
      </c>
      <c r="E4115" s="14">
        <v>2018</v>
      </c>
      <c r="F4115" s="14" t="s">
        <v>245</v>
      </c>
      <c r="G4115" s="93">
        <v>14238</v>
      </c>
      <c r="H4115" s="93">
        <v>108162</v>
      </c>
      <c r="I4115" s="93">
        <v>38</v>
      </c>
      <c r="J4115" s="93">
        <v>368</v>
      </c>
      <c r="K4115" s="93">
        <v>14276</v>
      </c>
      <c r="L4115" s="93">
        <v>108530</v>
      </c>
      <c r="M4115" s="93">
        <v>122806</v>
      </c>
      <c r="N4115" s="93">
        <v>270567</v>
      </c>
      <c r="O4115" s="93">
        <v>38929</v>
      </c>
      <c r="P4115" s="93">
        <v>230526</v>
      </c>
      <c r="Q4115" s="93">
        <v>269455</v>
      </c>
      <c r="R4115" s="93">
        <v>141</v>
      </c>
      <c r="S4115" s="93">
        <v>971</v>
      </c>
      <c r="T4115" s="93">
        <v>1112</v>
      </c>
      <c r="U4115" s="93">
        <v>39070</v>
      </c>
      <c r="V4115" s="93">
        <v>231497</v>
      </c>
      <c r="W4115" s="158">
        <v>35205967</v>
      </c>
      <c r="X4115" s="158">
        <v>115018</v>
      </c>
      <c r="Y4115" s="158">
        <v>35320985</v>
      </c>
      <c r="Z4115" s="90">
        <v>0.98828394210889037</v>
      </c>
      <c r="AA4115" s="90">
        <v>0.89963280293757653</v>
      </c>
      <c r="AB4115" s="112">
        <v>3</v>
      </c>
      <c r="AC4115" s="90">
        <v>0.33300000000000002</v>
      </c>
      <c r="AD4115" s="90">
        <v>5.33E-2</v>
      </c>
      <c r="AE4115" s="139">
        <v>10305</v>
      </c>
      <c r="AF4115" s="139">
        <v>3027</v>
      </c>
      <c r="AG4115" s="93">
        <v>13085</v>
      </c>
      <c r="AH4115" s="93">
        <v>30083</v>
      </c>
    </row>
    <row r="4116" spans="1:34">
      <c r="A4116" s="87" t="s">
        <v>147</v>
      </c>
      <c r="B4116" s="14" t="s">
        <v>74</v>
      </c>
      <c r="C4116" s="14" t="s">
        <v>65</v>
      </c>
      <c r="D4116" s="14">
        <v>2017</v>
      </c>
      <c r="E4116" s="14">
        <v>2018</v>
      </c>
      <c r="F4116" s="14" t="s">
        <v>245</v>
      </c>
      <c r="G4116" s="93">
        <v>13646</v>
      </c>
      <c r="H4116" s="93">
        <v>83139</v>
      </c>
      <c r="I4116" s="93">
        <v>208</v>
      </c>
      <c r="J4116" s="93">
        <v>943</v>
      </c>
      <c r="K4116" s="93">
        <v>13854</v>
      </c>
      <c r="L4116" s="93">
        <v>84082</v>
      </c>
      <c r="M4116" s="93">
        <v>97936</v>
      </c>
      <c r="N4116" s="93">
        <v>204329</v>
      </c>
      <c r="O4116" s="93">
        <v>36574</v>
      </c>
      <c r="P4116" s="93">
        <v>164559</v>
      </c>
      <c r="Q4116" s="93">
        <v>201133</v>
      </c>
      <c r="R4116" s="93">
        <v>853</v>
      </c>
      <c r="S4116" s="93">
        <v>2343</v>
      </c>
      <c r="T4116" s="93">
        <v>3196</v>
      </c>
      <c r="U4116" s="93">
        <v>37427</v>
      </c>
      <c r="V4116" s="93">
        <v>166902</v>
      </c>
      <c r="W4116" s="158">
        <v>28078988</v>
      </c>
      <c r="X4116" s="158">
        <v>356741</v>
      </c>
      <c r="Y4116" s="158">
        <v>28435729</v>
      </c>
      <c r="Z4116" s="90">
        <v>0.99543869063590018</v>
      </c>
      <c r="AA4116" s="90">
        <v>0.99299191374663076</v>
      </c>
      <c r="AB4116" s="112">
        <v>3</v>
      </c>
      <c r="AC4116" s="90">
        <v>0.33300000000000002</v>
      </c>
      <c r="AD4116" s="90">
        <v>3.73E-2</v>
      </c>
      <c r="AE4116" s="139">
        <v>7748</v>
      </c>
      <c r="AF4116" s="139">
        <v>2294</v>
      </c>
      <c r="AG4116" s="93">
        <v>7599</v>
      </c>
      <c r="AH4116" s="93">
        <v>15291</v>
      </c>
    </row>
    <row r="4117" spans="1:34">
      <c r="A4117" s="87" t="s">
        <v>148</v>
      </c>
      <c r="B4117" s="14" t="s">
        <v>75</v>
      </c>
      <c r="C4117" s="14" t="s">
        <v>65</v>
      </c>
      <c r="D4117" s="14">
        <v>2017</v>
      </c>
      <c r="E4117" s="14">
        <v>2018</v>
      </c>
      <c r="F4117" s="14" t="s">
        <v>245</v>
      </c>
      <c r="G4117" s="93">
        <v>250</v>
      </c>
      <c r="H4117" s="93">
        <v>1872</v>
      </c>
      <c r="I4117" s="93">
        <v>1</v>
      </c>
      <c r="J4117" s="93">
        <v>7</v>
      </c>
      <c r="K4117" s="93">
        <v>251</v>
      </c>
      <c r="L4117" s="93">
        <v>1879</v>
      </c>
      <c r="M4117" s="93">
        <v>2130</v>
      </c>
      <c r="N4117" s="93">
        <v>4710</v>
      </c>
      <c r="O4117" s="93">
        <v>666</v>
      </c>
      <c r="P4117" s="93">
        <v>4021</v>
      </c>
      <c r="Q4117" s="93">
        <v>4687</v>
      </c>
      <c r="R4117" s="93">
        <v>2</v>
      </c>
      <c r="S4117" s="93">
        <v>21</v>
      </c>
      <c r="T4117" s="93">
        <v>23</v>
      </c>
      <c r="U4117" s="93">
        <v>668</v>
      </c>
      <c r="V4117" s="93">
        <v>4042</v>
      </c>
      <c r="W4117" s="158">
        <v>588937</v>
      </c>
      <c r="X4117" s="158">
        <v>1477</v>
      </c>
      <c r="Y4117" s="158">
        <v>590414</v>
      </c>
      <c r="Z4117" s="90">
        <v>0.91269841269841268</v>
      </c>
      <c r="AA4117" s="90">
        <v>0.9285714285714286</v>
      </c>
      <c r="AB4117" s="112">
        <v>3</v>
      </c>
      <c r="AC4117" s="90">
        <v>0.66700000000000004</v>
      </c>
      <c r="AD4117" s="90">
        <v>0.40620000000000001</v>
      </c>
      <c r="AE4117" s="139">
        <v>178</v>
      </c>
      <c r="AF4117" s="139">
        <v>27</v>
      </c>
      <c r="AG4117" s="93">
        <v>279</v>
      </c>
      <c r="AH4117" s="93">
        <v>671</v>
      </c>
    </row>
    <row r="4118" spans="1:34">
      <c r="A4118" s="87" t="s">
        <v>149</v>
      </c>
      <c r="B4118" s="14" t="s">
        <v>75</v>
      </c>
      <c r="C4118" s="14" t="s">
        <v>65</v>
      </c>
      <c r="D4118" s="14">
        <v>2017</v>
      </c>
      <c r="E4118" s="14">
        <v>2018</v>
      </c>
      <c r="F4118" s="14" t="s">
        <v>245</v>
      </c>
      <c r="G4118" s="93">
        <v>22079</v>
      </c>
      <c r="H4118" s="93">
        <v>142664</v>
      </c>
      <c r="I4118" s="93">
        <v>45</v>
      </c>
      <c r="J4118" s="93">
        <v>565</v>
      </c>
      <c r="K4118" s="93">
        <v>22124</v>
      </c>
      <c r="L4118" s="93">
        <v>143229</v>
      </c>
      <c r="M4118" s="93">
        <v>165353</v>
      </c>
      <c r="N4118" s="93">
        <v>359372</v>
      </c>
      <c r="O4118" s="93">
        <v>58197</v>
      </c>
      <c r="P4118" s="93">
        <v>299602</v>
      </c>
      <c r="Q4118" s="93">
        <v>357799</v>
      </c>
      <c r="R4118" s="93">
        <v>153</v>
      </c>
      <c r="S4118" s="93">
        <v>1420</v>
      </c>
      <c r="T4118" s="93">
        <v>1573</v>
      </c>
      <c r="U4118" s="93">
        <v>58350</v>
      </c>
      <c r="V4118" s="93">
        <v>301022</v>
      </c>
      <c r="W4118" s="158">
        <v>47697368</v>
      </c>
      <c r="X4118" s="158">
        <v>164997</v>
      </c>
      <c r="Y4118" s="158">
        <v>47862365</v>
      </c>
      <c r="Z4118" s="90">
        <v>0.99355839198377671</v>
      </c>
      <c r="AA4118" s="90">
        <v>0.9447819871336669</v>
      </c>
      <c r="AB4118" s="112">
        <v>4</v>
      </c>
      <c r="AC4118" s="90">
        <v>0.25</v>
      </c>
      <c r="AD4118" s="90">
        <v>2.69E-2</v>
      </c>
      <c r="AE4118" s="139">
        <v>12202</v>
      </c>
      <c r="AF4118" s="139">
        <v>3564</v>
      </c>
      <c r="AG4118" s="93">
        <v>17313</v>
      </c>
      <c r="AH4118" s="93">
        <v>37706</v>
      </c>
    </row>
    <row r="4119" spans="1:34">
      <c r="A4119" s="87" t="s">
        <v>150</v>
      </c>
      <c r="B4119" s="14" t="s">
        <v>74</v>
      </c>
      <c r="C4119" s="14" t="s">
        <v>65</v>
      </c>
      <c r="D4119" s="14">
        <v>2017</v>
      </c>
      <c r="E4119" s="14">
        <v>2018</v>
      </c>
      <c r="F4119" s="14" t="s">
        <v>245</v>
      </c>
      <c r="G4119" s="93">
        <v>11266</v>
      </c>
      <c r="H4119" s="93">
        <v>121897</v>
      </c>
      <c r="I4119" s="93">
        <v>122</v>
      </c>
      <c r="J4119" s="93">
        <v>1164</v>
      </c>
      <c r="K4119" s="93">
        <v>11388</v>
      </c>
      <c r="L4119" s="93">
        <v>123061</v>
      </c>
      <c r="M4119" s="93">
        <v>134449</v>
      </c>
      <c r="N4119" s="93">
        <v>268458</v>
      </c>
      <c r="O4119" s="93">
        <v>31307</v>
      </c>
      <c r="P4119" s="93">
        <v>234021</v>
      </c>
      <c r="Q4119" s="93">
        <v>265328</v>
      </c>
      <c r="R4119" s="93">
        <v>409</v>
      </c>
      <c r="S4119" s="93">
        <v>2721</v>
      </c>
      <c r="T4119" s="93">
        <v>3130</v>
      </c>
      <c r="U4119" s="93">
        <v>31716</v>
      </c>
      <c r="V4119" s="93">
        <v>236742</v>
      </c>
      <c r="W4119" s="158">
        <v>34753527</v>
      </c>
      <c r="X4119" s="158">
        <v>330963</v>
      </c>
      <c r="Y4119" s="158">
        <v>35084490</v>
      </c>
      <c r="Z4119" s="90">
        <v>0.97419741974197416</v>
      </c>
      <c r="AA4119" s="90">
        <v>0.95592823712948516</v>
      </c>
      <c r="AB4119" s="112">
        <v>5</v>
      </c>
      <c r="AC4119" s="90">
        <v>0.2</v>
      </c>
      <c r="AD4119" s="90">
        <v>1.47E-2</v>
      </c>
      <c r="AE4119" s="139">
        <v>13206</v>
      </c>
      <c r="AF4119" s="139">
        <v>5992</v>
      </c>
      <c r="AG4119" s="93">
        <v>12883</v>
      </c>
      <c r="AH4119" s="93">
        <v>26956</v>
      </c>
    </row>
    <row r="4120" spans="1:34">
      <c r="A4120" s="87" t="s">
        <v>151</v>
      </c>
      <c r="B4120" s="14" t="s">
        <v>74</v>
      </c>
      <c r="C4120" s="14" t="s">
        <v>65</v>
      </c>
      <c r="D4120" s="14">
        <v>2017</v>
      </c>
      <c r="E4120" s="14">
        <v>2018</v>
      </c>
      <c r="F4120" s="14" t="s">
        <v>245</v>
      </c>
      <c r="G4120" s="93">
        <v>1923</v>
      </c>
      <c r="H4120" s="93">
        <v>30756</v>
      </c>
      <c r="I4120" s="93">
        <v>59</v>
      </c>
      <c r="J4120" s="93">
        <v>1323</v>
      </c>
      <c r="K4120" s="93">
        <v>1982</v>
      </c>
      <c r="L4120" s="93">
        <v>32079</v>
      </c>
      <c r="M4120" s="93">
        <v>34061</v>
      </c>
      <c r="N4120" s="93">
        <v>50846</v>
      </c>
      <c r="O4120" s="93">
        <v>4170</v>
      </c>
      <c r="P4120" s="93">
        <v>44579</v>
      </c>
      <c r="Q4120" s="93">
        <v>48749</v>
      </c>
      <c r="R4120" s="93">
        <v>156</v>
      </c>
      <c r="S4120" s="93">
        <v>1941</v>
      </c>
      <c r="T4120" s="93">
        <v>2097</v>
      </c>
      <c r="U4120" s="93">
        <v>4326</v>
      </c>
      <c r="V4120" s="93">
        <v>46520</v>
      </c>
      <c r="W4120" s="158">
        <v>6954451</v>
      </c>
      <c r="X4120" s="158">
        <v>271979</v>
      </c>
      <c r="Y4120" s="158">
        <v>7226430</v>
      </c>
      <c r="Z4120" s="90">
        <v>0.97461589846359387</v>
      </c>
      <c r="AA4120" s="90">
        <v>0.86899563318777295</v>
      </c>
      <c r="AB4120" s="112">
        <v>0</v>
      </c>
      <c r="AC4120" s="90">
        <v>0</v>
      </c>
      <c r="AD4120" s="90">
        <v>8.0399999999999999E-2</v>
      </c>
      <c r="AE4120" s="139">
        <v>3226</v>
      </c>
      <c r="AF4120" s="139">
        <v>1286</v>
      </c>
      <c r="AG4120" s="93">
        <v>3415</v>
      </c>
      <c r="AH4120" s="93">
        <v>5604</v>
      </c>
    </row>
    <row r="4121" spans="1:34">
      <c r="A4121" s="87" t="s">
        <v>152</v>
      </c>
      <c r="B4121" s="14" t="s">
        <v>75</v>
      </c>
      <c r="C4121" s="14" t="s">
        <v>65</v>
      </c>
      <c r="D4121" s="14">
        <v>2017</v>
      </c>
      <c r="E4121" s="14">
        <v>2018</v>
      </c>
      <c r="F4121" s="14" t="s">
        <v>245</v>
      </c>
      <c r="G4121" s="93">
        <v>6234</v>
      </c>
      <c r="H4121" s="93">
        <v>40995</v>
      </c>
      <c r="I4121" s="93">
        <v>21</v>
      </c>
      <c r="J4121" s="93">
        <v>251</v>
      </c>
      <c r="K4121" s="93">
        <v>6255</v>
      </c>
      <c r="L4121" s="93">
        <v>41246</v>
      </c>
      <c r="M4121" s="93">
        <v>47501</v>
      </c>
      <c r="N4121" s="93">
        <v>104759</v>
      </c>
      <c r="O4121" s="93">
        <v>15364</v>
      </c>
      <c r="P4121" s="93">
        <v>88639</v>
      </c>
      <c r="Q4121" s="93">
        <v>104003</v>
      </c>
      <c r="R4121" s="93">
        <v>69</v>
      </c>
      <c r="S4121" s="93">
        <v>687</v>
      </c>
      <c r="T4121" s="93">
        <v>756</v>
      </c>
      <c r="U4121" s="93">
        <v>15433</v>
      </c>
      <c r="V4121" s="93">
        <v>89326</v>
      </c>
      <c r="W4121" s="158">
        <v>13470671</v>
      </c>
      <c r="X4121" s="158">
        <v>76514</v>
      </c>
      <c r="Y4121" s="158">
        <v>13547185</v>
      </c>
      <c r="Z4121" s="90">
        <v>0.98239254272397725</v>
      </c>
      <c r="AA4121" s="90">
        <v>0.92067307692307687</v>
      </c>
      <c r="AB4121" s="112">
        <v>2</v>
      </c>
      <c r="AC4121" s="90">
        <v>0.5</v>
      </c>
      <c r="AD4121" s="90">
        <v>0</v>
      </c>
      <c r="AE4121" s="139">
        <v>3213</v>
      </c>
      <c r="AF4121" s="139">
        <v>1166</v>
      </c>
      <c r="AG4121" s="93">
        <v>5919</v>
      </c>
      <c r="AH4121" s="93">
        <v>12958</v>
      </c>
    </row>
    <row r="4122" spans="1:34">
      <c r="A4122" s="87" t="s">
        <v>153</v>
      </c>
      <c r="B4122" s="14" t="s">
        <v>74</v>
      </c>
      <c r="C4122" s="14" t="s">
        <v>65</v>
      </c>
      <c r="D4122" s="14">
        <v>2017</v>
      </c>
      <c r="E4122" s="14">
        <v>2018</v>
      </c>
      <c r="F4122" s="14" t="s">
        <v>245</v>
      </c>
      <c r="G4122" s="93">
        <v>758</v>
      </c>
      <c r="H4122" s="93">
        <v>8645</v>
      </c>
      <c r="I4122" s="93">
        <v>1</v>
      </c>
      <c r="J4122" s="93">
        <v>19</v>
      </c>
      <c r="K4122" s="93">
        <v>759</v>
      </c>
      <c r="L4122" s="93">
        <v>8664</v>
      </c>
      <c r="M4122" s="93">
        <v>9423</v>
      </c>
      <c r="N4122" s="93">
        <v>16564</v>
      </c>
      <c r="O4122" s="93">
        <v>1886</v>
      </c>
      <c r="P4122" s="93">
        <v>14629</v>
      </c>
      <c r="Q4122" s="93">
        <v>16515</v>
      </c>
      <c r="R4122" s="93">
        <v>7</v>
      </c>
      <c r="S4122" s="93">
        <v>42</v>
      </c>
      <c r="T4122" s="93">
        <v>49</v>
      </c>
      <c r="U4122" s="93">
        <v>1893</v>
      </c>
      <c r="V4122" s="93">
        <v>14671</v>
      </c>
      <c r="W4122" s="158">
        <v>2185822</v>
      </c>
      <c r="X4122" s="158">
        <v>4524</v>
      </c>
      <c r="Y4122" s="158">
        <v>2190346</v>
      </c>
      <c r="Z4122" s="90">
        <v>0.97692307692307689</v>
      </c>
      <c r="AA4122" s="90">
        <v>0.94871794871794868</v>
      </c>
      <c r="AB4122" s="112">
        <v>3</v>
      </c>
      <c r="AC4122" s="90">
        <v>0.66700000000000004</v>
      </c>
      <c r="AD4122" s="90">
        <v>0.40620000000000001</v>
      </c>
      <c r="AE4122" s="139">
        <v>837</v>
      </c>
      <c r="AF4122" s="139">
        <v>285</v>
      </c>
      <c r="AG4122" s="93">
        <v>939</v>
      </c>
      <c r="AH4122" s="93">
        <v>1991</v>
      </c>
    </row>
    <row r="4123" spans="1:34">
      <c r="A4123" s="87" t="s">
        <v>154</v>
      </c>
      <c r="B4123" s="14" t="s">
        <v>74</v>
      </c>
      <c r="C4123" s="14" t="s">
        <v>65</v>
      </c>
      <c r="D4123" s="14">
        <v>2017</v>
      </c>
      <c r="E4123" s="14">
        <v>2018</v>
      </c>
      <c r="F4123" s="14" t="s">
        <v>245</v>
      </c>
      <c r="G4123" s="93">
        <v>641</v>
      </c>
      <c r="H4123" s="93">
        <v>12400</v>
      </c>
      <c r="I4123" s="93">
        <v>6</v>
      </c>
      <c r="J4123" s="93">
        <v>259</v>
      </c>
      <c r="K4123" s="93">
        <v>647</v>
      </c>
      <c r="L4123" s="93">
        <v>12659</v>
      </c>
      <c r="M4123" s="93">
        <v>13306</v>
      </c>
      <c r="N4123" s="93">
        <v>25396</v>
      </c>
      <c r="O4123" s="93">
        <v>1554</v>
      </c>
      <c r="P4123" s="93">
        <v>23176</v>
      </c>
      <c r="Q4123" s="93">
        <v>24730</v>
      </c>
      <c r="R4123" s="93">
        <v>20</v>
      </c>
      <c r="S4123" s="93">
        <v>646</v>
      </c>
      <c r="T4123" s="93">
        <v>666</v>
      </c>
      <c r="U4123" s="93">
        <v>1574</v>
      </c>
      <c r="V4123" s="93">
        <v>23822</v>
      </c>
      <c r="W4123" s="158">
        <v>3192477</v>
      </c>
      <c r="X4123" s="158">
        <v>60953</v>
      </c>
      <c r="Y4123" s="158">
        <v>3253430</v>
      </c>
      <c r="Z4123" s="90">
        <v>0.99439252336448603</v>
      </c>
      <c r="AA4123" s="90">
        <v>0.87687687687687688</v>
      </c>
      <c r="AB4123" s="112">
        <v>3</v>
      </c>
      <c r="AC4123" s="90">
        <v>0.66700000000000004</v>
      </c>
      <c r="AD4123" s="90">
        <v>0.40620000000000001</v>
      </c>
      <c r="AE4123" s="139">
        <v>1229</v>
      </c>
      <c r="AF4123" s="139">
        <v>427</v>
      </c>
      <c r="AG4123" s="93">
        <v>2813</v>
      </c>
      <c r="AH4123" s="93">
        <v>5674</v>
      </c>
    </row>
    <row r="4124" spans="1:34">
      <c r="A4124" s="87" t="s">
        <v>155</v>
      </c>
      <c r="B4124" s="14" t="s">
        <v>74</v>
      </c>
      <c r="C4124" s="14" t="s">
        <v>65</v>
      </c>
      <c r="D4124" s="14">
        <v>2017</v>
      </c>
      <c r="E4124" s="14">
        <v>2018</v>
      </c>
      <c r="F4124" s="14" t="s">
        <v>245</v>
      </c>
      <c r="G4124" s="93">
        <v>1798</v>
      </c>
      <c r="H4124" s="93">
        <v>16518</v>
      </c>
      <c r="I4124" s="93">
        <v>4</v>
      </c>
      <c r="J4124" s="93">
        <v>90</v>
      </c>
      <c r="K4124" s="93">
        <v>1802</v>
      </c>
      <c r="L4124" s="93">
        <v>16608</v>
      </c>
      <c r="M4124" s="93">
        <v>18410</v>
      </c>
      <c r="N4124" s="93">
        <v>36620</v>
      </c>
      <c r="O4124" s="93">
        <v>4733</v>
      </c>
      <c r="P4124" s="93">
        <v>31676</v>
      </c>
      <c r="Q4124" s="93">
        <v>36409</v>
      </c>
      <c r="R4124" s="93">
        <v>14</v>
      </c>
      <c r="S4124" s="93">
        <v>197</v>
      </c>
      <c r="T4124" s="93">
        <v>211</v>
      </c>
      <c r="U4124" s="93">
        <v>4747</v>
      </c>
      <c r="V4124" s="93">
        <v>31873</v>
      </c>
      <c r="W4124" s="158">
        <v>4755788</v>
      </c>
      <c r="X4124" s="158">
        <v>21477</v>
      </c>
      <c r="Y4124" s="158">
        <v>4777265</v>
      </c>
      <c r="Z4124" s="90">
        <v>0.94405043341213557</v>
      </c>
      <c r="AA4124" s="90">
        <v>0.88854489164086692</v>
      </c>
      <c r="AB4124" s="112">
        <v>3</v>
      </c>
      <c r="AC4124" s="90">
        <v>0.66700000000000004</v>
      </c>
      <c r="AD4124" s="90">
        <v>0.40620000000000001</v>
      </c>
      <c r="AE4124" s="139">
        <v>2453</v>
      </c>
      <c r="AF4124" s="139">
        <v>1304</v>
      </c>
      <c r="AG4124" s="93">
        <v>3860</v>
      </c>
      <c r="AH4124" s="93">
        <v>8997</v>
      </c>
    </row>
    <row r="4125" spans="1:34">
      <c r="A4125" s="87" t="s">
        <v>156</v>
      </c>
      <c r="B4125" s="14" t="s">
        <v>74</v>
      </c>
      <c r="C4125" s="14" t="s">
        <v>65</v>
      </c>
      <c r="D4125" s="14">
        <v>2017</v>
      </c>
      <c r="E4125" s="14">
        <v>2018</v>
      </c>
      <c r="F4125" s="14" t="s">
        <v>245</v>
      </c>
      <c r="G4125" s="93">
        <v>3603</v>
      </c>
      <c r="H4125" s="93">
        <v>41905</v>
      </c>
      <c r="I4125" s="93">
        <v>36</v>
      </c>
      <c r="J4125" s="93">
        <v>770</v>
      </c>
      <c r="K4125" s="93">
        <v>3639</v>
      </c>
      <c r="L4125" s="93">
        <v>42675</v>
      </c>
      <c r="M4125" s="93">
        <v>46314</v>
      </c>
      <c r="N4125" s="93">
        <v>89521</v>
      </c>
      <c r="O4125" s="93">
        <v>8725</v>
      </c>
      <c r="P4125" s="93">
        <v>79043</v>
      </c>
      <c r="Q4125" s="93">
        <v>87768</v>
      </c>
      <c r="R4125" s="93">
        <v>115</v>
      </c>
      <c r="S4125" s="93">
        <v>1638</v>
      </c>
      <c r="T4125" s="93">
        <v>1753</v>
      </c>
      <c r="U4125" s="93">
        <v>8840</v>
      </c>
      <c r="V4125" s="93">
        <v>80681</v>
      </c>
      <c r="W4125" s="158">
        <v>11576751</v>
      </c>
      <c r="X4125" s="158">
        <v>195670</v>
      </c>
      <c r="Y4125" s="158">
        <v>11772421</v>
      </c>
      <c r="Z4125" s="90">
        <v>0.99179366940211022</v>
      </c>
      <c r="AA4125" s="90">
        <v>0.97431192660550459</v>
      </c>
      <c r="AB4125" s="112">
        <v>1</v>
      </c>
      <c r="AC4125" s="90">
        <v>1</v>
      </c>
      <c r="AD4125" s="90">
        <v>0.1055</v>
      </c>
      <c r="AE4125" s="139">
        <v>3364</v>
      </c>
      <c r="AF4125" s="139">
        <v>1073</v>
      </c>
      <c r="AG4125" s="93">
        <v>7849</v>
      </c>
      <c r="AH4125" s="93">
        <v>16349</v>
      </c>
    </row>
    <row r="4126" spans="1:34">
      <c r="A4126" s="87" t="s">
        <v>157</v>
      </c>
      <c r="B4126" s="14" t="s">
        <v>74</v>
      </c>
      <c r="C4126" s="14" t="s">
        <v>65</v>
      </c>
      <c r="D4126" s="14">
        <v>2017</v>
      </c>
      <c r="E4126" s="14">
        <v>2018</v>
      </c>
      <c r="F4126" s="14" t="s">
        <v>245</v>
      </c>
      <c r="G4126" s="93">
        <v>951</v>
      </c>
      <c r="H4126" s="93">
        <v>13008</v>
      </c>
      <c r="I4126" s="93">
        <v>0</v>
      </c>
      <c r="J4126" s="93">
        <v>23</v>
      </c>
      <c r="K4126" s="93">
        <v>951</v>
      </c>
      <c r="L4126" s="93">
        <v>13031</v>
      </c>
      <c r="M4126" s="93">
        <v>13982</v>
      </c>
      <c r="N4126" s="93">
        <v>24693</v>
      </c>
      <c r="O4126" s="93">
        <v>2345</v>
      </c>
      <c r="P4126" s="93">
        <v>22286</v>
      </c>
      <c r="Q4126" s="93">
        <v>24631</v>
      </c>
      <c r="R4126" s="93">
        <v>0</v>
      </c>
      <c r="S4126" s="93">
        <v>62</v>
      </c>
      <c r="T4126" s="93">
        <v>62</v>
      </c>
      <c r="U4126" s="93">
        <v>2345</v>
      </c>
      <c r="V4126" s="93">
        <v>22348</v>
      </c>
      <c r="W4126" s="158">
        <v>3241167</v>
      </c>
      <c r="X4126" s="158">
        <v>6156</v>
      </c>
      <c r="Y4126" s="158">
        <v>3247323</v>
      </c>
      <c r="Z4126" s="90">
        <v>0.98141891891891897</v>
      </c>
      <c r="AA4126" s="90">
        <v>0.93939393939393945</v>
      </c>
      <c r="AB4126" s="112">
        <v>3</v>
      </c>
      <c r="AC4126" s="90">
        <v>0.66700000000000004</v>
      </c>
      <c r="AD4126" s="90">
        <v>0.40620000000000001</v>
      </c>
      <c r="AE4126" s="139">
        <v>1259</v>
      </c>
      <c r="AF4126" s="139">
        <v>645</v>
      </c>
      <c r="AG4126" s="93">
        <v>2024</v>
      </c>
      <c r="AH4126" s="93">
        <v>4325</v>
      </c>
    </row>
    <row r="4127" spans="1:34">
      <c r="A4127" s="87" t="s">
        <v>158</v>
      </c>
      <c r="B4127" s="14" t="s">
        <v>75</v>
      </c>
      <c r="C4127" s="14" t="s">
        <v>65</v>
      </c>
      <c r="D4127" s="14">
        <v>2017</v>
      </c>
      <c r="E4127" s="14">
        <v>2018</v>
      </c>
      <c r="F4127" s="14" t="s">
        <v>245</v>
      </c>
      <c r="G4127" s="93">
        <v>1117</v>
      </c>
      <c r="H4127" s="93">
        <v>11159</v>
      </c>
      <c r="I4127" s="93">
        <v>1</v>
      </c>
      <c r="J4127" s="93">
        <v>21</v>
      </c>
      <c r="K4127" s="93">
        <v>1118</v>
      </c>
      <c r="L4127" s="93">
        <v>11180</v>
      </c>
      <c r="M4127" s="93">
        <v>12298</v>
      </c>
      <c r="N4127" s="93">
        <v>23035</v>
      </c>
      <c r="O4127" s="93">
        <v>2650</v>
      </c>
      <c r="P4127" s="93">
        <v>20345</v>
      </c>
      <c r="Q4127" s="93">
        <v>22995</v>
      </c>
      <c r="R4127" s="93">
        <v>1</v>
      </c>
      <c r="S4127" s="93">
        <v>39</v>
      </c>
      <c r="T4127" s="93">
        <v>40</v>
      </c>
      <c r="U4127" s="93">
        <v>2651</v>
      </c>
      <c r="V4127" s="93">
        <v>20384</v>
      </c>
      <c r="W4127" s="158">
        <v>3007941</v>
      </c>
      <c r="X4127" s="158">
        <v>5455</v>
      </c>
      <c r="Y4127" s="158">
        <v>3013396</v>
      </c>
      <c r="Z4127" s="90">
        <v>0.94233937397034595</v>
      </c>
      <c r="AA4127" s="90">
        <v>0.96803652968036524</v>
      </c>
      <c r="AB4127" s="112">
        <v>3</v>
      </c>
      <c r="AC4127" s="90">
        <v>0.66700000000000004</v>
      </c>
      <c r="AD4127" s="90">
        <v>0.40620000000000001</v>
      </c>
      <c r="AE4127" s="139">
        <v>1058</v>
      </c>
      <c r="AF4127" s="139">
        <v>237</v>
      </c>
      <c r="AG4127" s="93">
        <v>513</v>
      </c>
      <c r="AH4127" s="93">
        <v>846</v>
      </c>
    </row>
    <row r="4128" spans="1:34">
      <c r="A4128" s="87" t="s">
        <v>159</v>
      </c>
      <c r="B4128" s="14" t="s">
        <v>75</v>
      </c>
      <c r="C4128" s="14" t="s">
        <v>65</v>
      </c>
      <c r="D4128" s="14">
        <v>2017</v>
      </c>
      <c r="E4128" s="14">
        <v>2018</v>
      </c>
      <c r="F4128" s="14" t="s">
        <v>245</v>
      </c>
      <c r="G4128" s="93">
        <v>8</v>
      </c>
      <c r="H4128" s="93">
        <v>151</v>
      </c>
      <c r="I4128" s="93">
        <v>0</v>
      </c>
      <c r="J4128" s="93">
        <v>0</v>
      </c>
      <c r="K4128" s="93">
        <v>8</v>
      </c>
      <c r="L4128" s="93">
        <v>151</v>
      </c>
      <c r="M4128" s="93">
        <v>159</v>
      </c>
      <c r="N4128" s="93">
        <v>273</v>
      </c>
      <c r="O4128" s="93">
        <v>28</v>
      </c>
      <c r="P4128" s="93">
        <v>245</v>
      </c>
      <c r="Q4128" s="93">
        <v>273</v>
      </c>
      <c r="R4128" s="93">
        <v>0</v>
      </c>
      <c r="S4128" s="93">
        <v>0</v>
      </c>
      <c r="T4128" s="93">
        <v>0</v>
      </c>
      <c r="U4128" s="93">
        <v>28</v>
      </c>
      <c r="V4128" s="93">
        <v>245</v>
      </c>
      <c r="W4128" s="158">
        <v>38007</v>
      </c>
      <c r="X4128" s="158">
        <v>125</v>
      </c>
      <c r="Y4128" s="158">
        <v>38132</v>
      </c>
      <c r="Z4128" s="90">
        <v>1</v>
      </c>
      <c r="AA4128" s="90">
        <v>0.4</v>
      </c>
      <c r="AB4128" s="112">
        <v>3</v>
      </c>
      <c r="AC4128" s="90">
        <v>0.66700000000000004</v>
      </c>
      <c r="AD4128" s="90">
        <v>0.40620000000000001</v>
      </c>
      <c r="AE4128" s="139">
        <v>8</v>
      </c>
      <c r="AF4128" s="139">
        <v>1</v>
      </c>
      <c r="AG4128" s="93">
        <v>2</v>
      </c>
      <c r="AH4128" s="93">
        <v>2</v>
      </c>
    </row>
    <row r="4129" spans="1:34">
      <c r="A4129" s="87" t="s">
        <v>160</v>
      </c>
      <c r="B4129" s="14" t="s">
        <v>75</v>
      </c>
      <c r="C4129" s="14" t="s">
        <v>65</v>
      </c>
      <c r="D4129" s="14">
        <v>2017</v>
      </c>
      <c r="E4129" s="14">
        <v>2018</v>
      </c>
      <c r="F4129" s="14" t="s">
        <v>245</v>
      </c>
      <c r="G4129" s="93">
        <v>346</v>
      </c>
      <c r="H4129" s="93">
        <v>2719</v>
      </c>
      <c r="I4129" s="93">
        <v>0</v>
      </c>
      <c r="J4129" s="93">
        <v>5</v>
      </c>
      <c r="K4129" s="93">
        <v>346</v>
      </c>
      <c r="L4129" s="93">
        <v>2724</v>
      </c>
      <c r="M4129" s="93">
        <v>3070</v>
      </c>
      <c r="N4129" s="93">
        <v>6252</v>
      </c>
      <c r="O4129" s="93">
        <v>920</v>
      </c>
      <c r="P4129" s="93">
        <v>5323</v>
      </c>
      <c r="Q4129" s="93">
        <v>6243</v>
      </c>
      <c r="R4129" s="93">
        <v>0</v>
      </c>
      <c r="S4129" s="93">
        <v>9</v>
      </c>
      <c r="T4129" s="93">
        <v>9</v>
      </c>
      <c r="U4129" s="93">
        <v>920</v>
      </c>
      <c r="V4129" s="93">
        <v>5332</v>
      </c>
      <c r="W4129" s="158">
        <v>818516</v>
      </c>
      <c r="X4129" s="158">
        <v>1039</v>
      </c>
      <c r="Y4129" s="158">
        <v>819555</v>
      </c>
      <c r="Z4129" s="90">
        <v>0.97590361445783136</v>
      </c>
      <c r="AA4129" s="90">
        <v>0.88495575221238942</v>
      </c>
      <c r="AB4129" s="112">
        <v>3</v>
      </c>
      <c r="AC4129" s="90">
        <v>0.66700000000000004</v>
      </c>
      <c r="AD4129" s="90">
        <v>0.40620000000000001</v>
      </c>
      <c r="AE4129" s="139">
        <v>269</v>
      </c>
      <c r="AF4129" s="139">
        <v>90</v>
      </c>
      <c r="AG4129" s="93">
        <v>157</v>
      </c>
      <c r="AH4129" s="93">
        <v>288</v>
      </c>
    </row>
    <row r="4130" spans="1:34">
      <c r="A4130" s="87" t="s">
        <v>161</v>
      </c>
      <c r="B4130" s="14" t="s">
        <v>74</v>
      </c>
      <c r="C4130" s="14" t="s">
        <v>65</v>
      </c>
      <c r="D4130" s="14">
        <v>2017</v>
      </c>
      <c r="E4130" s="14">
        <v>2018</v>
      </c>
      <c r="F4130" s="14" t="s">
        <v>245</v>
      </c>
      <c r="G4130" s="93">
        <v>2238</v>
      </c>
      <c r="H4130" s="93">
        <v>18613</v>
      </c>
      <c r="I4130" s="93">
        <v>6</v>
      </c>
      <c r="J4130" s="93">
        <v>115</v>
      </c>
      <c r="K4130" s="93">
        <v>2244</v>
      </c>
      <c r="L4130" s="93">
        <v>18728</v>
      </c>
      <c r="M4130" s="93">
        <v>20972</v>
      </c>
      <c r="N4130" s="93">
        <v>39184</v>
      </c>
      <c r="O4130" s="93">
        <v>5344</v>
      </c>
      <c r="P4130" s="93">
        <v>33560</v>
      </c>
      <c r="Q4130" s="93">
        <v>38904</v>
      </c>
      <c r="R4130" s="93">
        <v>23</v>
      </c>
      <c r="S4130" s="93">
        <v>257</v>
      </c>
      <c r="T4130" s="93">
        <v>280</v>
      </c>
      <c r="U4130" s="93">
        <v>5367</v>
      </c>
      <c r="V4130" s="93">
        <v>33817</v>
      </c>
      <c r="W4130" s="158">
        <v>5341602</v>
      </c>
      <c r="X4130" s="158">
        <v>32976</v>
      </c>
      <c r="Y4130" s="158">
        <v>5374578</v>
      </c>
      <c r="Z4130" s="90">
        <v>0.97503285151116947</v>
      </c>
      <c r="AA4130" s="90">
        <v>0.96186440677966101</v>
      </c>
      <c r="AB4130" s="112">
        <v>1</v>
      </c>
      <c r="AC4130" s="90">
        <v>0</v>
      </c>
      <c r="AD4130" s="90">
        <v>0</v>
      </c>
      <c r="AE4130" s="139">
        <v>1593</v>
      </c>
      <c r="AF4130" s="139">
        <v>562</v>
      </c>
      <c r="AG4130" s="93">
        <v>1898</v>
      </c>
      <c r="AH4130" s="93">
        <v>3856</v>
      </c>
    </row>
    <row r="4131" spans="1:34">
      <c r="A4131" s="87" t="s">
        <v>162</v>
      </c>
      <c r="B4131" s="14" t="s">
        <v>74</v>
      </c>
      <c r="C4131" s="14" t="s">
        <v>65</v>
      </c>
      <c r="D4131" s="14">
        <v>2017</v>
      </c>
      <c r="E4131" s="14">
        <v>2018</v>
      </c>
      <c r="F4131" s="14" t="s">
        <v>245</v>
      </c>
      <c r="G4131" s="93">
        <v>1132</v>
      </c>
      <c r="H4131" s="93">
        <v>15699</v>
      </c>
      <c r="I4131" s="93">
        <v>9</v>
      </c>
      <c r="J4131" s="93">
        <v>120</v>
      </c>
      <c r="K4131" s="93">
        <v>1141</v>
      </c>
      <c r="L4131" s="93">
        <v>15819</v>
      </c>
      <c r="M4131" s="93">
        <v>16960</v>
      </c>
      <c r="N4131" s="93">
        <v>29511</v>
      </c>
      <c r="O4131" s="93">
        <v>2803</v>
      </c>
      <c r="P4131" s="93">
        <v>26383</v>
      </c>
      <c r="Q4131" s="93">
        <v>29186</v>
      </c>
      <c r="R4131" s="93">
        <v>37</v>
      </c>
      <c r="S4131" s="93">
        <v>288</v>
      </c>
      <c r="T4131" s="93">
        <v>325</v>
      </c>
      <c r="U4131" s="93">
        <v>2840</v>
      </c>
      <c r="V4131" s="93">
        <v>26671</v>
      </c>
      <c r="W4131" s="158">
        <v>3840438</v>
      </c>
      <c r="X4131" s="158">
        <v>32355</v>
      </c>
      <c r="Y4131" s="158">
        <v>3872793</v>
      </c>
      <c r="Z4131" s="90">
        <v>0.96666666666666667</v>
      </c>
      <c r="AA4131" s="90">
        <v>0.734006734006734</v>
      </c>
      <c r="AB4131" s="112">
        <v>3</v>
      </c>
      <c r="AC4131" s="90">
        <v>0.66700000000000004</v>
      </c>
      <c r="AD4131" s="90">
        <v>0.40620000000000001</v>
      </c>
      <c r="AE4131" s="139">
        <v>1339</v>
      </c>
      <c r="AF4131" s="139">
        <v>670</v>
      </c>
      <c r="AG4131" s="93">
        <v>2536</v>
      </c>
      <c r="AH4131" s="93">
        <v>5378</v>
      </c>
    </row>
    <row r="4132" spans="1:34">
      <c r="A4132" s="87" t="s">
        <v>163</v>
      </c>
      <c r="B4132" s="14" t="s">
        <v>75</v>
      </c>
      <c r="C4132" s="14" t="s">
        <v>65</v>
      </c>
      <c r="D4132" s="14">
        <v>2017</v>
      </c>
      <c r="E4132" s="14">
        <v>2018</v>
      </c>
      <c r="F4132" s="14" t="s">
        <v>245</v>
      </c>
      <c r="G4132" s="93">
        <v>4986</v>
      </c>
      <c r="H4132" s="93">
        <v>33987</v>
      </c>
      <c r="I4132" s="93">
        <v>11</v>
      </c>
      <c r="J4132" s="93">
        <v>80</v>
      </c>
      <c r="K4132" s="93">
        <v>4997</v>
      </c>
      <c r="L4132" s="93">
        <v>34067</v>
      </c>
      <c r="M4132" s="93">
        <v>39064</v>
      </c>
      <c r="N4132" s="93">
        <v>81180</v>
      </c>
      <c r="O4132" s="93">
        <v>13127</v>
      </c>
      <c r="P4132" s="93">
        <v>67787</v>
      </c>
      <c r="Q4132" s="93">
        <v>80914</v>
      </c>
      <c r="R4132" s="93">
        <v>38</v>
      </c>
      <c r="S4132" s="93">
        <v>228</v>
      </c>
      <c r="T4132" s="93">
        <v>266</v>
      </c>
      <c r="U4132" s="93">
        <v>13165</v>
      </c>
      <c r="V4132" s="93">
        <v>68015</v>
      </c>
      <c r="W4132" s="158">
        <v>10650349</v>
      </c>
      <c r="X4132" s="158">
        <v>23651</v>
      </c>
      <c r="Y4132" s="158">
        <v>10674000</v>
      </c>
      <c r="Z4132" s="90">
        <v>0.97713663581927057</v>
      </c>
      <c r="AA4132" s="90">
        <v>0.9513776337115073</v>
      </c>
      <c r="AB4132" s="112">
        <v>1</v>
      </c>
      <c r="AC4132" s="90">
        <v>1</v>
      </c>
      <c r="AD4132" s="90">
        <v>1.6E-2</v>
      </c>
      <c r="AE4132" s="139">
        <v>2935</v>
      </c>
      <c r="AF4132" s="139">
        <v>688</v>
      </c>
      <c r="AG4132" s="93">
        <v>4285</v>
      </c>
      <c r="AH4132" s="93">
        <v>9492</v>
      </c>
    </row>
    <row r="4133" spans="1:34">
      <c r="A4133" s="87" t="s">
        <v>164</v>
      </c>
      <c r="B4133" s="14" t="s">
        <v>75</v>
      </c>
      <c r="C4133" s="14" t="s">
        <v>65</v>
      </c>
      <c r="D4133" s="14">
        <v>2017</v>
      </c>
      <c r="E4133" s="14">
        <v>2018</v>
      </c>
      <c r="F4133" s="14" t="s">
        <v>245</v>
      </c>
      <c r="G4133" s="93">
        <v>645</v>
      </c>
      <c r="H4133" s="93">
        <v>4622</v>
      </c>
      <c r="I4133" s="93">
        <v>4</v>
      </c>
      <c r="J4133" s="93">
        <v>32</v>
      </c>
      <c r="K4133" s="93">
        <v>649</v>
      </c>
      <c r="L4133" s="93">
        <v>4654</v>
      </c>
      <c r="M4133" s="93">
        <v>5303</v>
      </c>
      <c r="N4133" s="93">
        <v>12101</v>
      </c>
      <c r="O4133" s="93">
        <v>1804</v>
      </c>
      <c r="P4133" s="93">
        <v>10202</v>
      </c>
      <c r="Q4133" s="93">
        <v>12006</v>
      </c>
      <c r="R4133" s="93">
        <v>14</v>
      </c>
      <c r="S4133" s="93">
        <v>81</v>
      </c>
      <c r="T4133" s="93">
        <v>95</v>
      </c>
      <c r="U4133" s="93">
        <v>1818</v>
      </c>
      <c r="V4133" s="93">
        <v>10283</v>
      </c>
      <c r="W4133" s="158">
        <v>1547243</v>
      </c>
      <c r="X4133" s="158">
        <v>11476</v>
      </c>
      <c r="Y4133" s="158">
        <v>1558719</v>
      </c>
      <c r="Z4133" s="90">
        <v>0.98445595854922274</v>
      </c>
      <c r="AA4133" s="90">
        <v>0.91719745222929938</v>
      </c>
      <c r="AB4133" s="112">
        <v>3</v>
      </c>
      <c r="AC4133" s="90">
        <v>0.66700000000000004</v>
      </c>
      <c r="AD4133" s="90">
        <v>0.40620000000000001</v>
      </c>
      <c r="AE4133" s="139">
        <v>422</v>
      </c>
      <c r="AF4133" s="139">
        <v>140</v>
      </c>
      <c r="AG4133" s="93">
        <v>530</v>
      </c>
      <c r="AH4133" s="93">
        <v>1226</v>
      </c>
    </row>
    <row r="4134" spans="1:34">
      <c r="A4134" s="87" t="s">
        <v>165</v>
      </c>
      <c r="B4134" s="14" t="s">
        <v>75</v>
      </c>
      <c r="C4134" s="14" t="s">
        <v>65</v>
      </c>
      <c r="D4134" s="14">
        <v>2017</v>
      </c>
      <c r="E4134" s="14">
        <v>2018</v>
      </c>
      <c r="F4134" s="14" t="s">
        <v>245</v>
      </c>
      <c r="G4134" s="93">
        <v>430</v>
      </c>
      <c r="H4134" s="93">
        <v>3774</v>
      </c>
      <c r="I4134" s="93">
        <v>0</v>
      </c>
      <c r="J4134" s="93">
        <v>4</v>
      </c>
      <c r="K4134" s="93">
        <v>430</v>
      </c>
      <c r="L4134" s="93">
        <v>3778</v>
      </c>
      <c r="M4134" s="93">
        <v>4208</v>
      </c>
      <c r="N4134" s="93">
        <v>9010</v>
      </c>
      <c r="O4134" s="93">
        <v>1083</v>
      </c>
      <c r="P4134" s="93">
        <v>7918</v>
      </c>
      <c r="Q4134" s="93">
        <v>9001</v>
      </c>
      <c r="R4134" s="93">
        <v>0</v>
      </c>
      <c r="S4134" s="93">
        <v>9</v>
      </c>
      <c r="T4134" s="93">
        <v>9</v>
      </c>
      <c r="U4134" s="93">
        <v>1083</v>
      </c>
      <c r="V4134" s="93">
        <v>7927</v>
      </c>
      <c r="W4134" s="158">
        <v>1143100</v>
      </c>
      <c r="X4134" s="158">
        <v>1279</v>
      </c>
      <c r="Y4134" s="158">
        <v>1144379</v>
      </c>
      <c r="Z4134" s="90">
        <v>0.97701149425287359</v>
      </c>
      <c r="AA4134" s="90">
        <v>0.97457627118644063</v>
      </c>
      <c r="AB4134" s="112">
        <v>3</v>
      </c>
      <c r="AC4134" s="90">
        <v>0.66700000000000004</v>
      </c>
      <c r="AD4134" s="90">
        <v>0.40620000000000001</v>
      </c>
      <c r="AE4134" s="139">
        <v>336</v>
      </c>
      <c r="AF4134" s="139">
        <v>38</v>
      </c>
      <c r="AG4134" s="93">
        <v>380</v>
      </c>
      <c r="AH4134" s="93">
        <v>825</v>
      </c>
    </row>
    <row r="4135" spans="1:34">
      <c r="A4135" s="87" t="s">
        <v>166</v>
      </c>
      <c r="B4135" s="14" t="s">
        <v>75</v>
      </c>
      <c r="C4135" s="14" t="s">
        <v>65</v>
      </c>
      <c r="D4135" s="14">
        <v>2017</v>
      </c>
      <c r="E4135" s="14">
        <v>2018</v>
      </c>
      <c r="F4135" s="14" t="s">
        <v>245</v>
      </c>
      <c r="G4135" s="93">
        <v>71</v>
      </c>
      <c r="H4135" s="93">
        <v>903</v>
      </c>
      <c r="I4135" s="93">
        <v>0</v>
      </c>
      <c r="J4135" s="93">
        <v>0</v>
      </c>
      <c r="K4135" s="93">
        <v>71</v>
      </c>
      <c r="L4135" s="93">
        <v>903</v>
      </c>
      <c r="M4135" s="93">
        <v>974</v>
      </c>
      <c r="N4135" s="93">
        <v>1705</v>
      </c>
      <c r="O4135" s="93">
        <v>166</v>
      </c>
      <c r="P4135" s="93">
        <v>1538</v>
      </c>
      <c r="Q4135" s="93">
        <v>1704</v>
      </c>
      <c r="R4135" s="93">
        <v>0</v>
      </c>
      <c r="S4135" s="93">
        <v>1</v>
      </c>
      <c r="T4135" s="93">
        <v>1</v>
      </c>
      <c r="U4135" s="93">
        <v>166</v>
      </c>
      <c r="V4135" s="93">
        <v>1539</v>
      </c>
      <c r="W4135" s="158">
        <v>235991</v>
      </c>
      <c r="X4135" s="158">
        <v>144</v>
      </c>
      <c r="Y4135" s="158">
        <v>236135</v>
      </c>
      <c r="Z4135" s="90">
        <v>1</v>
      </c>
      <c r="AA4135" s="90">
        <v>0.72093023255813948</v>
      </c>
      <c r="AB4135" s="112">
        <v>3</v>
      </c>
      <c r="AC4135" s="90">
        <v>0.66700000000000004</v>
      </c>
      <c r="AD4135" s="90">
        <v>0.40620000000000001</v>
      </c>
      <c r="AE4135" s="139">
        <v>81</v>
      </c>
      <c r="AF4135" s="139">
        <v>11</v>
      </c>
      <c r="AG4135" s="93">
        <v>25</v>
      </c>
      <c r="AH4135" s="93">
        <v>39</v>
      </c>
    </row>
    <row r="4136" spans="1:34">
      <c r="A4136" s="87" t="s">
        <v>167</v>
      </c>
      <c r="B4136" s="14" t="s">
        <v>74</v>
      </c>
      <c r="C4136" s="14" t="s">
        <v>65</v>
      </c>
      <c r="D4136" s="14">
        <v>2017</v>
      </c>
      <c r="E4136" s="14">
        <v>2018</v>
      </c>
      <c r="F4136" s="14" t="s">
        <v>245</v>
      </c>
      <c r="G4136" s="93">
        <v>6985</v>
      </c>
      <c r="H4136" s="93">
        <v>43828</v>
      </c>
      <c r="I4136" s="93">
        <v>25</v>
      </c>
      <c r="J4136" s="93">
        <v>399</v>
      </c>
      <c r="K4136" s="93">
        <v>7010</v>
      </c>
      <c r="L4136" s="93">
        <v>44227</v>
      </c>
      <c r="M4136" s="93">
        <v>51237</v>
      </c>
      <c r="N4136" s="93">
        <v>117227</v>
      </c>
      <c r="O4136" s="93">
        <v>19218</v>
      </c>
      <c r="P4136" s="93">
        <v>96924</v>
      </c>
      <c r="Q4136" s="93">
        <v>116142</v>
      </c>
      <c r="R4136" s="93">
        <v>77</v>
      </c>
      <c r="S4136" s="93">
        <v>1008</v>
      </c>
      <c r="T4136" s="93">
        <v>1085</v>
      </c>
      <c r="U4136" s="93">
        <v>19295</v>
      </c>
      <c r="V4136" s="93">
        <v>97932</v>
      </c>
      <c r="W4136" s="158">
        <v>15653873</v>
      </c>
      <c r="X4136" s="158">
        <v>126956</v>
      </c>
      <c r="Y4136" s="158">
        <v>15780829</v>
      </c>
      <c r="Z4136" s="90">
        <v>0.9051610057344508</v>
      </c>
      <c r="AA4136" s="90">
        <v>0.875</v>
      </c>
      <c r="AB4136" s="112">
        <v>2</v>
      </c>
      <c r="AC4136" s="90">
        <v>0</v>
      </c>
      <c r="AD4136" s="90">
        <v>3.56E-2</v>
      </c>
      <c r="AE4136" s="139">
        <v>2673</v>
      </c>
      <c r="AF4136" s="139">
        <v>201</v>
      </c>
      <c r="AG4136" s="93">
        <v>7363</v>
      </c>
      <c r="AH4136" s="93">
        <v>17644</v>
      </c>
    </row>
    <row r="4137" spans="1:34">
      <c r="A4137" s="87" t="s">
        <v>168</v>
      </c>
      <c r="B4137" s="14" t="s">
        <v>75</v>
      </c>
      <c r="C4137" s="14" t="s">
        <v>65</v>
      </c>
      <c r="D4137" s="14">
        <v>2017</v>
      </c>
      <c r="E4137" s="14">
        <v>2018</v>
      </c>
      <c r="F4137" s="14" t="s">
        <v>245</v>
      </c>
      <c r="G4137" s="93">
        <v>235</v>
      </c>
      <c r="H4137" s="93">
        <v>2499</v>
      </c>
      <c r="I4137" s="93">
        <v>0</v>
      </c>
      <c r="J4137" s="93">
        <v>4</v>
      </c>
      <c r="K4137" s="93">
        <v>235</v>
      </c>
      <c r="L4137" s="93">
        <v>2503</v>
      </c>
      <c r="M4137" s="93">
        <v>2738</v>
      </c>
      <c r="N4137" s="93">
        <v>4800</v>
      </c>
      <c r="O4137" s="93">
        <v>573</v>
      </c>
      <c r="P4137" s="93">
        <v>4220</v>
      </c>
      <c r="Q4137" s="93">
        <v>4793</v>
      </c>
      <c r="R4137" s="93">
        <v>0</v>
      </c>
      <c r="S4137" s="93">
        <v>7</v>
      </c>
      <c r="T4137" s="93">
        <v>7</v>
      </c>
      <c r="U4137" s="93">
        <v>573</v>
      </c>
      <c r="V4137" s="93">
        <v>4227</v>
      </c>
      <c r="W4137" s="158">
        <v>628998</v>
      </c>
      <c r="X4137" s="158">
        <v>559</v>
      </c>
      <c r="Y4137" s="158">
        <v>629557</v>
      </c>
      <c r="Z4137" s="90">
        <v>0.971830985915493</v>
      </c>
      <c r="AA4137" s="90">
        <v>0.94680851063829785</v>
      </c>
      <c r="AB4137" s="112">
        <v>3</v>
      </c>
      <c r="AC4137" s="90">
        <v>0.66700000000000004</v>
      </c>
      <c r="AD4137" s="90">
        <v>0.40620000000000001</v>
      </c>
      <c r="AE4137" s="139">
        <v>232</v>
      </c>
      <c r="AF4137" s="139">
        <v>1</v>
      </c>
      <c r="AG4137" s="93">
        <v>82</v>
      </c>
      <c r="AH4137" s="93">
        <v>127</v>
      </c>
    </row>
    <row r="4138" spans="1:34">
      <c r="A4138" s="87" t="s">
        <v>169</v>
      </c>
      <c r="B4138" s="14" t="s">
        <v>74</v>
      </c>
      <c r="C4138" s="14" t="s">
        <v>65</v>
      </c>
      <c r="D4138" s="14">
        <v>2017</v>
      </c>
      <c r="E4138" s="14">
        <v>2018</v>
      </c>
      <c r="F4138" s="14" t="s">
        <v>245</v>
      </c>
      <c r="G4138" s="93">
        <v>2623</v>
      </c>
      <c r="H4138" s="93">
        <v>31893</v>
      </c>
      <c r="I4138" s="93">
        <v>10</v>
      </c>
      <c r="J4138" s="93">
        <v>320</v>
      </c>
      <c r="K4138" s="93">
        <v>2633</v>
      </c>
      <c r="L4138" s="93">
        <v>32213</v>
      </c>
      <c r="M4138" s="93">
        <v>34846</v>
      </c>
      <c r="N4138" s="93">
        <v>68759</v>
      </c>
      <c r="O4138" s="93">
        <v>6629</v>
      </c>
      <c r="P4138" s="93">
        <v>61472</v>
      </c>
      <c r="Q4138" s="93">
        <v>68101</v>
      </c>
      <c r="R4138" s="93">
        <v>33</v>
      </c>
      <c r="S4138" s="93">
        <v>625</v>
      </c>
      <c r="T4138" s="93">
        <v>658</v>
      </c>
      <c r="U4138" s="93">
        <v>6662</v>
      </c>
      <c r="V4138" s="93">
        <v>62097</v>
      </c>
      <c r="W4138" s="158">
        <v>9073544</v>
      </c>
      <c r="X4138" s="158">
        <v>119632</v>
      </c>
      <c r="Y4138" s="158">
        <v>9193176</v>
      </c>
      <c r="Z4138" s="90">
        <v>0.98827208756841278</v>
      </c>
      <c r="AA4138" s="90">
        <v>0.96953210010881397</v>
      </c>
      <c r="AB4138" s="112">
        <v>1</v>
      </c>
      <c r="AC4138" s="90">
        <v>0</v>
      </c>
      <c r="AD4138" s="90">
        <v>5.0500000000000003E-2</v>
      </c>
      <c r="AE4138" s="139">
        <v>3030</v>
      </c>
      <c r="AF4138" s="139">
        <v>460</v>
      </c>
      <c r="AG4138" s="93">
        <v>5843</v>
      </c>
      <c r="AH4138" s="93">
        <v>13719</v>
      </c>
    </row>
    <row r="4139" spans="1:34">
      <c r="A4139" s="87" t="s">
        <v>170</v>
      </c>
      <c r="B4139" s="14" t="s">
        <v>74</v>
      </c>
      <c r="C4139" s="14" t="s">
        <v>65</v>
      </c>
      <c r="D4139" s="14">
        <v>2017</v>
      </c>
      <c r="E4139" s="14">
        <v>2018</v>
      </c>
      <c r="F4139" s="14" t="s">
        <v>245</v>
      </c>
      <c r="G4139" s="93">
        <v>777</v>
      </c>
      <c r="H4139" s="93">
        <v>9020</v>
      </c>
      <c r="I4139" s="93">
        <v>15</v>
      </c>
      <c r="J4139" s="93">
        <v>106</v>
      </c>
      <c r="K4139" s="93">
        <v>792</v>
      </c>
      <c r="L4139" s="93">
        <v>9126</v>
      </c>
      <c r="M4139" s="93">
        <v>9918</v>
      </c>
      <c r="N4139" s="93">
        <v>18541</v>
      </c>
      <c r="O4139" s="93">
        <v>2040</v>
      </c>
      <c r="P4139" s="93">
        <v>16127</v>
      </c>
      <c r="Q4139" s="93">
        <v>18167</v>
      </c>
      <c r="R4139" s="93">
        <v>71</v>
      </c>
      <c r="S4139" s="93">
        <v>303</v>
      </c>
      <c r="T4139" s="93">
        <v>374</v>
      </c>
      <c r="U4139" s="93">
        <v>2111</v>
      </c>
      <c r="V4139" s="93">
        <v>16430</v>
      </c>
      <c r="W4139" s="158">
        <v>2452769</v>
      </c>
      <c r="X4139" s="158">
        <v>42238</v>
      </c>
      <c r="Y4139" s="158">
        <v>2495007</v>
      </c>
      <c r="Z4139" s="90">
        <v>0.84379785604900459</v>
      </c>
      <c r="AA4139" s="90">
        <v>0.95041322314049592</v>
      </c>
      <c r="AB4139" s="112">
        <v>3</v>
      </c>
      <c r="AC4139" s="90">
        <v>0.66700000000000004</v>
      </c>
      <c r="AD4139" s="90">
        <v>0.40620000000000001</v>
      </c>
      <c r="AE4139" s="139">
        <v>1409</v>
      </c>
      <c r="AF4139" s="139">
        <v>579</v>
      </c>
      <c r="AG4139" s="93">
        <v>780</v>
      </c>
      <c r="AH4139" s="93">
        <v>1613</v>
      </c>
    </row>
    <row r="4140" spans="1:34">
      <c r="A4140" s="87" t="s">
        <v>171</v>
      </c>
      <c r="B4140" s="14" t="s">
        <v>75</v>
      </c>
      <c r="C4140" s="14" t="s">
        <v>65</v>
      </c>
      <c r="D4140" s="14">
        <v>2017</v>
      </c>
      <c r="E4140" s="14">
        <v>2018</v>
      </c>
      <c r="F4140" s="14" t="s">
        <v>245</v>
      </c>
      <c r="G4140" s="93">
        <v>773</v>
      </c>
      <c r="H4140" s="93">
        <v>5225</v>
      </c>
      <c r="I4140" s="93">
        <v>2</v>
      </c>
      <c r="J4140" s="93">
        <v>14</v>
      </c>
      <c r="K4140" s="93">
        <v>775</v>
      </c>
      <c r="L4140" s="93">
        <v>5239</v>
      </c>
      <c r="M4140" s="93">
        <v>6014</v>
      </c>
      <c r="N4140" s="93">
        <v>12928</v>
      </c>
      <c r="O4140" s="93">
        <v>2127</v>
      </c>
      <c r="P4140" s="93">
        <v>10748</v>
      </c>
      <c r="Q4140" s="93">
        <v>12875</v>
      </c>
      <c r="R4140" s="93">
        <v>9</v>
      </c>
      <c r="S4140" s="93">
        <v>44</v>
      </c>
      <c r="T4140" s="93">
        <v>53</v>
      </c>
      <c r="U4140" s="93">
        <v>2136</v>
      </c>
      <c r="V4140" s="93">
        <v>10792</v>
      </c>
      <c r="W4140" s="158">
        <v>1746419</v>
      </c>
      <c r="X4140" s="158">
        <v>5221</v>
      </c>
      <c r="Y4140" s="158">
        <v>1751640</v>
      </c>
      <c r="Z4140" s="90">
        <v>0.99344262295081964</v>
      </c>
      <c r="AA4140" s="90">
        <v>0.98689956331877726</v>
      </c>
      <c r="AB4140" s="112">
        <v>3</v>
      </c>
      <c r="AC4140" s="90">
        <v>0.66700000000000004</v>
      </c>
      <c r="AD4140" s="90">
        <v>0.40620000000000001</v>
      </c>
      <c r="AE4140" s="139">
        <v>474</v>
      </c>
      <c r="AF4140" s="139">
        <v>78</v>
      </c>
      <c r="AG4140" s="93">
        <v>414</v>
      </c>
      <c r="AH4140" s="93">
        <v>883</v>
      </c>
    </row>
    <row r="4141" spans="1:34">
      <c r="A4141" s="51" t="s">
        <v>172</v>
      </c>
      <c r="B4141" s="14" t="s">
        <v>66</v>
      </c>
      <c r="C4141" s="14" t="s">
        <v>188</v>
      </c>
      <c r="D4141" s="14">
        <v>2017</v>
      </c>
      <c r="E4141" s="14">
        <v>2018</v>
      </c>
      <c r="F4141" s="14" t="s">
        <v>245</v>
      </c>
      <c r="G4141" s="93">
        <v>234184</v>
      </c>
      <c r="H4141" s="93">
        <v>1737462</v>
      </c>
      <c r="I4141" s="93">
        <v>2015</v>
      </c>
      <c r="J4141" s="93">
        <v>16813</v>
      </c>
      <c r="K4141" s="93">
        <v>236199</v>
      </c>
      <c r="L4141" s="93">
        <v>1754275</v>
      </c>
      <c r="M4141" s="93">
        <v>1990474</v>
      </c>
      <c r="N4141" s="93">
        <v>4083591</v>
      </c>
      <c r="O4141" s="93">
        <v>601827</v>
      </c>
      <c r="P4141" s="93">
        <v>3437734</v>
      </c>
      <c r="Q4141" s="93">
        <v>4039561</v>
      </c>
      <c r="R4141" s="93">
        <v>6707</v>
      </c>
      <c r="S4141" s="93">
        <v>37323</v>
      </c>
      <c r="T4141" s="93">
        <v>44030</v>
      </c>
      <c r="U4141" s="93">
        <v>608534</v>
      </c>
      <c r="V4141" s="93">
        <v>3475057</v>
      </c>
      <c r="W4141" s="158">
        <v>541432698</v>
      </c>
      <c r="X4141" s="158">
        <v>4911745</v>
      </c>
      <c r="Y4141" s="158">
        <v>546344443</v>
      </c>
      <c r="Z4141" s="90">
        <v>0.97550913496169211</v>
      </c>
      <c r="AA4141" s="90">
        <v>0.92604160751131048</v>
      </c>
      <c r="AB4141" s="112">
        <v>110</v>
      </c>
      <c r="AC4141" s="90">
        <v>0.38200000000000001</v>
      </c>
      <c r="AD4141" s="90">
        <v>6.4699999999999994E-2</v>
      </c>
      <c r="AE4141" s="139">
        <v>155584</v>
      </c>
      <c r="AF4141" s="139">
        <v>50118</v>
      </c>
      <c r="AG4141" s="93">
        <v>266179</v>
      </c>
      <c r="AH4141" s="93">
        <v>573279</v>
      </c>
    </row>
    <row r="4142" spans="1:34">
      <c r="A4142" s="51" t="s">
        <v>173</v>
      </c>
      <c r="B4142" s="14" t="s">
        <v>74</v>
      </c>
      <c r="C4142" s="14" t="s">
        <v>188</v>
      </c>
      <c r="D4142" s="14">
        <v>2017</v>
      </c>
      <c r="E4142" s="14">
        <v>2018</v>
      </c>
      <c r="F4142" s="14" t="s">
        <v>245</v>
      </c>
      <c r="G4142" s="93">
        <v>4993</v>
      </c>
      <c r="H4142" s="93">
        <v>50635</v>
      </c>
      <c r="I4142" s="93">
        <v>79</v>
      </c>
      <c r="J4142" s="93">
        <v>1175</v>
      </c>
      <c r="K4142" s="93">
        <v>5072</v>
      </c>
      <c r="L4142" s="93">
        <v>51810</v>
      </c>
      <c r="M4142" s="93">
        <v>56882</v>
      </c>
      <c r="N4142" s="93">
        <v>106861</v>
      </c>
      <c r="O4142" s="93">
        <v>11676</v>
      </c>
      <c r="P4142" s="93">
        <v>92214</v>
      </c>
      <c r="Q4142" s="93">
        <v>103890</v>
      </c>
      <c r="R4142" s="93">
        <v>276</v>
      </c>
      <c r="S4142" s="93">
        <v>2695</v>
      </c>
      <c r="T4142" s="93">
        <v>2971</v>
      </c>
      <c r="U4142" s="93">
        <v>11952</v>
      </c>
      <c r="V4142" s="93">
        <v>94909</v>
      </c>
      <c r="W4142" s="158">
        <v>14344903</v>
      </c>
      <c r="X4142" s="158">
        <v>323291</v>
      </c>
      <c r="Y4142" s="158">
        <v>14668194</v>
      </c>
      <c r="Z4142" s="28" t="s">
        <v>66</v>
      </c>
      <c r="AA4142" s="28" t="s">
        <v>66</v>
      </c>
      <c r="AB4142" s="112">
        <v>3</v>
      </c>
      <c r="AC4142" s="90">
        <v>0.66700000000000004</v>
      </c>
      <c r="AD4142" s="90">
        <v>0.05</v>
      </c>
      <c r="AE4142" s="139">
        <v>4870</v>
      </c>
      <c r="AF4142" s="139">
        <v>2013</v>
      </c>
      <c r="AG4142" s="93">
        <v>6414</v>
      </c>
      <c r="AH4142" s="93">
        <v>12660</v>
      </c>
    </row>
    <row r="4143" spans="1:34">
      <c r="A4143" s="51" t="s">
        <v>174</v>
      </c>
      <c r="B4143" s="14" t="s">
        <v>75</v>
      </c>
      <c r="C4143" s="14" t="s">
        <v>188</v>
      </c>
      <c r="D4143" s="14">
        <v>2017</v>
      </c>
      <c r="E4143" s="14">
        <v>2018</v>
      </c>
      <c r="F4143" s="14" t="s">
        <v>245</v>
      </c>
      <c r="G4143" s="93">
        <v>3</v>
      </c>
      <c r="H4143" s="93">
        <v>78</v>
      </c>
      <c r="I4143" s="93">
        <v>0</v>
      </c>
      <c r="J4143" s="93">
        <v>0</v>
      </c>
      <c r="K4143" s="93">
        <v>3</v>
      </c>
      <c r="L4143" s="93">
        <v>78</v>
      </c>
      <c r="M4143" s="93">
        <v>81</v>
      </c>
      <c r="N4143" s="93">
        <v>144</v>
      </c>
      <c r="O4143" s="93">
        <v>3</v>
      </c>
      <c r="P4143" s="93">
        <v>141</v>
      </c>
      <c r="Q4143" s="93">
        <v>144</v>
      </c>
      <c r="R4143" s="93">
        <v>0</v>
      </c>
      <c r="S4143" s="93">
        <v>0</v>
      </c>
      <c r="T4143" s="93">
        <v>0</v>
      </c>
      <c r="U4143" s="93">
        <v>3</v>
      </c>
      <c r="V4143" s="93">
        <v>141</v>
      </c>
      <c r="W4143" s="158">
        <v>15803</v>
      </c>
      <c r="X4143" s="158">
        <v>0</v>
      </c>
      <c r="Y4143" s="158">
        <v>15803</v>
      </c>
      <c r="Z4143" s="90">
        <v>1</v>
      </c>
      <c r="AA4143" s="90">
        <v>1</v>
      </c>
      <c r="AB4143" s="112">
        <v>8</v>
      </c>
      <c r="AC4143" s="90">
        <v>0.375</v>
      </c>
      <c r="AD4143" s="90">
        <v>0.1105</v>
      </c>
      <c r="AE4143" s="139">
        <v>2</v>
      </c>
      <c r="AF4143" s="139">
        <v>0</v>
      </c>
      <c r="AG4143" s="93">
        <v>3</v>
      </c>
      <c r="AH4143" s="93">
        <v>3</v>
      </c>
    </row>
    <row r="4144" spans="1:34">
      <c r="A4144" s="51" t="s">
        <v>175</v>
      </c>
      <c r="B4144" s="14" t="s">
        <v>75</v>
      </c>
      <c r="C4144" s="14" t="s">
        <v>188</v>
      </c>
      <c r="D4144" s="14">
        <v>2017</v>
      </c>
      <c r="E4144" s="14">
        <v>2018</v>
      </c>
      <c r="F4144" s="14" t="s">
        <v>245</v>
      </c>
      <c r="G4144" s="93">
        <v>112</v>
      </c>
      <c r="H4144" s="93">
        <v>1496</v>
      </c>
      <c r="I4144" s="93">
        <v>0</v>
      </c>
      <c r="J4144" s="93">
        <v>0</v>
      </c>
      <c r="K4144" s="93">
        <v>112</v>
      </c>
      <c r="L4144" s="93">
        <v>1496</v>
      </c>
      <c r="M4144" s="93">
        <v>1608</v>
      </c>
      <c r="N4144" s="93">
        <v>2931</v>
      </c>
      <c r="O4144" s="93">
        <v>294</v>
      </c>
      <c r="P4144" s="93">
        <v>2636</v>
      </c>
      <c r="Q4144" s="93">
        <v>2930</v>
      </c>
      <c r="R4144" s="93">
        <v>0</v>
      </c>
      <c r="S4144" s="93">
        <v>1</v>
      </c>
      <c r="T4144" s="93">
        <v>1</v>
      </c>
      <c r="U4144" s="93">
        <v>294</v>
      </c>
      <c r="V4144" s="93">
        <v>2637</v>
      </c>
      <c r="W4144" s="158">
        <v>371229</v>
      </c>
      <c r="X4144" s="158">
        <v>153</v>
      </c>
      <c r="Y4144" s="158">
        <v>371382</v>
      </c>
      <c r="Z4144" s="90">
        <v>0.98461538461538467</v>
      </c>
      <c r="AA4144" s="90">
        <v>0.95652173913043481</v>
      </c>
      <c r="AB4144" s="112">
        <v>8</v>
      </c>
      <c r="AC4144" s="90">
        <v>0.375</v>
      </c>
      <c r="AD4144" s="90">
        <v>0.1105</v>
      </c>
      <c r="AE4144" s="139">
        <v>115</v>
      </c>
      <c r="AF4144" s="139">
        <v>31</v>
      </c>
      <c r="AG4144" s="93">
        <v>37</v>
      </c>
      <c r="AH4144" s="93">
        <v>66</v>
      </c>
    </row>
    <row r="4145" spans="1:34">
      <c r="A4145" s="51" t="s">
        <v>176</v>
      </c>
      <c r="B4145" s="14" t="s">
        <v>75</v>
      </c>
      <c r="C4145" s="14" t="s">
        <v>188</v>
      </c>
      <c r="D4145" s="14">
        <v>2017</v>
      </c>
      <c r="E4145" s="14">
        <v>2018</v>
      </c>
      <c r="F4145" s="14" t="s">
        <v>245</v>
      </c>
      <c r="G4145" s="93">
        <v>1496</v>
      </c>
      <c r="H4145" s="93">
        <v>15228</v>
      </c>
      <c r="I4145" s="93">
        <v>1</v>
      </c>
      <c r="J4145" s="93">
        <v>35</v>
      </c>
      <c r="K4145" s="93">
        <v>1497</v>
      </c>
      <c r="L4145" s="93">
        <v>15263</v>
      </c>
      <c r="M4145" s="93">
        <v>16760</v>
      </c>
      <c r="N4145" s="93">
        <v>30879</v>
      </c>
      <c r="O4145" s="93">
        <v>3731</v>
      </c>
      <c r="P4145" s="93">
        <v>27067</v>
      </c>
      <c r="Q4145" s="93">
        <v>30798</v>
      </c>
      <c r="R4145" s="93">
        <v>4</v>
      </c>
      <c r="S4145" s="93">
        <v>77</v>
      </c>
      <c r="T4145" s="93">
        <v>81</v>
      </c>
      <c r="U4145" s="93">
        <v>3735</v>
      </c>
      <c r="V4145" s="93">
        <v>27144</v>
      </c>
      <c r="W4145" s="158">
        <v>4168681</v>
      </c>
      <c r="X4145" s="158">
        <v>9449</v>
      </c>
      <c r="Y4145" s="158">
        <v>4178130</v>
      </c>
      <c r="Z4145" s="90">
        <v>0.85465116279069764</v>
      </c>
      <c r="AA4145" s="90">
        <v>0.95049504950495045</v>
      </c>
      <c r="AB4145" s="112">
        <v>8</v>
      </c>
      <c r="AC4145" s="90">
        <v>0.375</v>
      </c>
      <c r="AD4145" s="90">
        <v>0.1105</v>
      </c>
      <c r="AE4145" s="139">
        <v>1556</v>
      </c>
      <c r="AF4145" s="139">
        <v>717</v>
      </c>
      <c r="AG4145" s="93">
        <v>765</v>
      </c>
      <c r="AH4145" s="93">
        <v>1314</v>
      </c>
    </row>
    <row r="4146" spans="1:34">
      <c r="A4146" s="51" t="s">
        <v>177</v>
      </c>
      <c r="B4146" s="14" t="s">
        <v>75</v>
      </c>
      <c r="C4146" s="14" t="s">
        <v>188</v>
      </c>
      <c r="D4146" s="14">
        <v>2017</v>
      </c>
      <c r="E4146" s="14">
        <v>2018</v>
      </c>
      <c r="F4146" s="14" t="s">
        <v>245</v>
      </c>
      <c r="G4146" s="93">
        <v>208</v>
      </c>
      <c r="H4146" s="93">
        <v>2532</v>
      </c>
      <c r="I4146" s="93">
        <v>0</v>
      </c>
      <c r="J4146" s="93">
        <v>2</v>
      </c>
      <c r="K4146" s="93">
        <v>208</v>
      </c>
      <c r="L4146" s="93">
        <v>2534</v>
      </c>
      <c r="M4146" s="93">
        <v>2742</v>
      </c>
      <c r="N4146" s="93">
        <v>4961</v>
      </c>
      <c r="O4146" s="93">
        <v>556</v>
      </c>
      <c r="P4146" s="93">
        <v>4400</v>
      </c>
      <c r="Q4146" s="93">
        <v>4956</v>
      </c>
      <c r="R4146" s="93">
        <v>0</v>
      </c>
      <c r="S4146" s="93">
        <v>5</v>
      </c>
      <c r="T4146" s="93">
        <v>5</v>
      </c>
      <c r="U4146" s="93">
        <v>556</v>
      </c>
      <c r="V4146" s="93">
        <v>4405</v>
      </c>
      <c r="W4146" s="158">
        <v>650538</v>
      </c>
      <c r="X4146" s="158">
        <v>408</v>
      </c>
      <c r="Y4146" s="158">
        <v>650946</v>
      </c>
      <c r="Z4146" s="90">
        <v>0.97619047619047616</v>
      </c>
      <c r="AA4146" s="90">
        <v>0.95402298850574707</v>
      </c>
      <c r="AB4146" s="112">
        <v>8</v>
      </c>
      <c r="AC4146" s="90">
        <v>0.375</v>
      </c>
      <c r="AD4146" s="90">
        <v>0.1105</v>
      </c>
      <c r="AE4146" s="139">
        <v>187</v>
      </c>
      <c r="AF4146" s="139">
        <v>37</v>
      </c>
      <c r="AG4146" s="93">
        <v>55</v>
      </c>
      <c r="AH4146" s="93">
        <v>100</v>
      </c>
    </row>
    <row r="4147" spans="1:34">
      <c r="A4147" s="51" t="s">
        <v>178</v>
      </c>
      <c r="B4147" s="14" t="s">
        <v>75</v>
      </c>
      <c r="C4147" s="14" t="s">
        <v>188</v>
      </c>
      <c r="D4147" s="14">
        <v>2017</v>
      </c>
      <c r="E4147" s="14">
        <v>2018</v>
      </c>
      <c r="F4147" s="14" t="s">
        <v>245</v>
      </c>
      <c r="G4147" s="93">
        <v>55</v>
      </c>
      <c r="H4147" s="93">
        <v>604</v>
      </c>
      <c r="I4147" s="93">
        <v>0</v>
      </c>
      <c r="J4147" s="93">
        <v>2</v>
      </c>
      <c r="K4147" s="93">
        <v>55</v>
      </c>
      <c r="L4147" s="93">
        <v>606</v>
      </c>
      <c r="M4147" s="93">
        <v>661</v>
      </c>
      <c r="N4147" s="93">
        <v>1437</v>
      </c>
      <c r="O4147" s="93">
        <v>128</v>
      </c>
      <c r="P4147" s="93">
        <v>1304</v>
      </c>
      <c r="Q4147" s="93">
        <v>1432</v>
      </c>
      <c r="R4147" s="93">
        <v>0</v>
      </c>
      <c r="S4147" s="93">
        <v>5</v>
      </c>
      <c r="T4147" s="93">
        <v>5</v>
      </c>
      <c r="U4147" s="93">
        <v>128</v>
      </c>
      <c r="V4147" s="93">
        <v>1309</v>
      </c>
      <c r="W4147" s="158">
        <v>172986</v>
      </c>
      <c r="X4147" s="158">
        <v>192</v>
      </c>
      <c r="Y4147" s="158">
        <v>173178</v>
      </c>
      <c r="Z4147" s="90">
        <v>0.8928571428571429</v>
      </c>
      <c r="AA4147" s="90">
        <v>0.84</v>
      </c>
      <c r="AB4147" s="112">
        <v>8</v>
      </c>
      <c r="AC4147" s="90">
        <v>0.375</v>
      </c>
      <c r="AD4147" s="90">
        <v>0.1105</v>
      </c>
      <c r="AE4147" s="139">
        <v>70</v>
      </c>
      <c r="AF4147" s="139">
        <v>10</v>
      </c>
      <c r="AG4147" s="93">
        <v>100</v>
      </c>
      <c r="AH4147" s="93">
        <v>236</v>
      </c>
    </row>
    <row r="4148" spans="1:34">
      <c r="A4148" s="51" t="s">
        <v>179</v>
      </c>
      <c r="B4148" s="14" t="s">
        <v>74</v>
      </c>
      <c r="C4148" s="14" t="s">
        <v>188</v>
      </c>
      <c r="D4148" s="14">
        <v>2017</v>
      </c>
      <c r="E4148" s="14">
        <v>2018</v>
      </c>
      <c r="F4148" s="14" t="s">
        <v>245</v>
      </c>
      <c r="G4148" s="93">
        <v>3582</v>
      </c>
      <c r="H4148" s="93">
        <v>27697</v>
      </c>
      <c r="I4148" s="93">
        <v>41</v>
      </c>
      <c r="J4148" s="93">
        <v>279</v>
      </c>
      <c r="K4148" s="93">
        <v>3623</v>
      </c>
      <c r="L4148" s="93">
        <v>27976</v>
      </c>
      <c r="M4148" s="93">
        <v>31599</v>
      </c>
      <c r="N4148" s="93">
        <v>63001</v>
      </c>
      <c r="O4148" s="93">
        <v>8462</v>
      </c>
      <c r="P4148" s="93">
        <v>53663</v>
      </c>
      <c r="Q4148" s="93">
        <v>62125</v>
      </c>
      <c r="R4148" s="93">
        <v>148</v>
      </c>
      <c r="S4148" s="93">
        <v>728</v>
      </c>
      <c r="T4148" s="93">
        <v>876</v>
      </c>
      <c r="U4148" s="93">
        <v>8610</v>
      </c>
      <c r="V4148" s="93">
        <v>54391</v>
      </c>
      <c r="W4148" s="158">
        <v>8554073</v>
      </c>
      <c r="X4148" s="158">
        <v>84779</v>
      </c>
      <c r="Y4148" s="158">
        <v>8638852</v>
      </c>
      <c r="Z4148" s="90">
        <v>0.97779922779922779</v>
      </c>
      <c r="AA4148" s="90">
        <v>0.95546558704453444</v>
      </c>
      <c r="AB4148" s="112">
        <v>2</v>
      </c>
      <c r="AC4148" s="90">
        <v>0.5</v>
      </c>
      <c r="AD4148" s="90">
        <v>3.7499999999999999E-2</v>
      </c>
      <c r="AE4148" s="139">
        <v>2403</v>
      </c>
      <c r="AF4148" s="139">
        <v>1022</v>
      </c>
      <c r="AG4148" s="93">
        <v>4350</v>
      </c>
      <c r="AH4148" s="93">
        <v>8863</v>
      </c>
    </row>
    <row r="4149" spans="1:34">
      <c r="A4149" s="51" t="s">
        <v>180</v>
      </c>
      <c r="B4149" s="14" t="s">
        <v>75</v>
      </c>
      <c r="C4149" s="14" t="s">
        <v>188</v>
      </c>
      <c r="D4149" s="14">
        <v>2017</v>
      </c>
      <c r="E4149" s="14">
        <v>2018</v>
      </c>
      <c r="F4149" s="14" t="s">
        <v>245</v>
      </c>
      <c r="G4149" s="93">
        <v>359</v>
      </c>
      <c r="H4149" s="93">
        <v>2236</v>
      </c>
      <c r="I4149" s="93">
        <v>0</v>
      </c>
      <c r="J4149" s="93">
        <v>0</v>
      </c>
      <c r="K4149" s="93">
        <v>359</v>
      </c>
      <c r="L4149" s="93">
        <v>2236</v>
      </c>
      <c r="M4149" s="93">
        <v>2595</v>
      </c>
      <c r="N4149" s="93">
        <v>5241</v>
      </c>
      <c r="O4149" s="93">
        <v>978</v>
      </c>
      <c r="P4149" s="93">
        <v>4262</v>
      </c>
      <c r="Q4149" s="93">
        <v>5240</v>
      </c>
      <c r="R4149" s="93">
        <v>0</v>
      </c>
      <c r="S4149" s="93">
        <v>1</v>
      </c>
      <c r="T4149" s="93">
        <v>1</v>
      </c>
      <c r="U4149" s="93">
        <v>978</v>
      </c>
      <c r="V4149" s="93">
        <v>4263</v>
      </c>
      <c r="W4149" s="158">
        <v>678822</v>
      </c>
      <c r="X4149" s="158">
        <v>152</v>
      </c>
      <c r="Y4149" s="158">
        <v>678974</v>
      </c>
      <c r="Z4149" s="90">
        <v>1</v>
      </c>
      <c r="AA4149" s="90">
        <v>0.96</v>
      </c>
      <c r="AB4149" s="112">
        <v>8</v>
      </c>
      <c r="AC4149" s="90">
        <v>0.375</v>
      </c>
      <c r="AD4149" s="90">
        <v>0.1105</v>
      </c>
      <c r="AE4149" s="139">
        <v>150</v>
      </c>
      <c r="AF4149" s="139">
        <v>9</v>
      </c>
      <c r="AG4149" s="93">
        <v>106</v>
      </c>
      <c r="AH4149" s="93">
        <v>186</v>
      </c>
    </row>
    <row r="4150" spans="1:34">
      <c r="A4150" s="51" t="s">
        <v>181</v>
      </c>
      <c r="B4150" s="14" t="s">
        <v>75</v>
      </c>
      <c r="C4150" s="14" t="s">
        <v>188</v>
      </c>
      <c r="D4150" s="14">
        <v>2017</v>
      </c>
      <c r="E4150" s="14">
        <v>2018</v>
      </c>
      <c r="F4150" s="14" t="s">
        <v>245</v>
      </c>
      <c r="G4150" s="93">
        <v>494</v>
      </c>
      <c r="H4150" s="93">
        <v>6025</v>
      </c>
      <c r="I4150" s="93">
        <v>1</v>
      </c>
      <c r="J4150" s="93">
        <v>17</v>
      </c>
      <c r="K4150" s="93">
        <v>495</v>
      </c>
      <c r="L4150" s="93">
        <v>6042</v>
      </c>
      <c r="M4150" s="93">
        <v>6537</v>
      </c>
      <c r="N4150" s="93">
        <v>11472</v>
      </c>
      <c r="O4150" s="93">
        <v>1164</v>
      </c>
      <c r="P4150" s="93">
        <v>10265</v>
      </c>
      <c r="Q4150" s="93">
        <v>11429</v>
      </c>
      <c r="R4150" s="93">
        <v>2</v>
      </c>
      <c r="S4150" s="93">
        <v>41</v>
      </c>
      <c r="T4150" s="93">
        <v>43</v>
      </c>
      <c r="U4150" s="93">
        <v>1166</v>
      </c>
      <c r="V4150" s="93">
        <v>10306</v>
      </c>
      <c r="W4150" s="158">
        <v>1496138</v>
      </c>
      <c r="X4150" s="158">
        <v>3566</v>
      </c>
      <c r="Y4150" s="158">
        <v>1499704</v>
      </c>
      <c r="Z4150" s="90">
        <v>0.97587131367292224</v>
      </c>
      <c r="AA4150" s="90">
        <v>0.97454545454545449</v>
      </c>
      <c r="AB4150" s="112">
        <v>8</v>
      </c>
      <c r="AC4150" s="90">
        <v>0.375</v>
      </c>
      <c r="AD4150" s="90">
        <v>0.1105</v>
      </c>
      <c r="AE4150" s="139">
        <v>600</v>
      </c>
      <c r="AF4150" s="139">
        <v>124</v>
      </c>
      <c r="AG4150" s="93">
        <v>326</v>
      </c>
      <c r="AH4150" s="93">
        <v>665</v>
      </c>
    </row>
    <row r="4151" spans="1:34">
      <c r="A4151" s="87" t="s">
        <v>123</v>
      </c>
      <c r="B4151" s="14" t="s">
        <v>74</v>
      </c>
      <c r="C4151" s="14" t="s">
        <v>188</v>
      </c>
      <c r="D4151" s="14">
        <v>2017</v>
      </c>
      <c r="E4151" s="14">
        <v>2018</v>
      </c>
      <c r="F4151" s="14" t="s">
        <v>245</v>
      </c>
      <c r="G4151" s="93">
        <v>12071</v>
      </c>
      <c r="H4151" s="93">
        <v>82800</v>
      </c>
      <c r="I4151" s="93">
        <v>72</v>
      </c>
      <c r="J4151" s="93">
        <v>469</v>
      </c>
      <c r="K4151" s="93">
        <v>12143</v>
      </c>
      <c r="L4151" s="93">
        <v>83269</v>
      </c>
      <c r="M4151" s="93">
        <v>95412</v>
      </c>
      <c r="N4151" s="93">
        <v>219822</v>
      </c>
      <c r="O4151" s="93">
        <v>32829</v>
      </c>
      <c r="P4151" s="93">
        <v>185594</v>
      </c>
      <c r="Q4151" s="93">
        <v>218423</v>
      </c>
      <c r="R4151" s="93">
        <v>240</v>
      </c>
      <c r="S4151" s="93">
        <v>1159</v>
      </c>
      <c r="T4151" s="93">
        <v>1399</v>
      </c>
      <c r="U4151" s="93">
        <v>33069</v>
      </c>
      <c r="V4151" s="93">
        <v>186753</v>
      </c>
      <c r="W4151" s="158">
        <v>28738654</v>
      </c>
      <c r="X4151" s="158">
        <v>153948</v>
      </c>
      <c r="Y4151" s="158">
        <v>28892602</v>
      </c>
      <c r="Z4151" s="90">
        <v>0.93252688172043008</v>
      </c>
      <c r="AA4151" s="90">
        <v>0.93739612188365651</v>
      </c>
      <c r="AB4151" s="112">
        <v>6</v>
      </c>
      <c r="AC4151" s="90">
        <v>0.33300000000000002</v>
      </c>
      <c r="AD4151" s="90">
        <v>5.0799999999999998E-2</v>
      </c>
      <c r="AE4151" s="139">
        <v>5748</v>
      </c>
      <c r="AF4151" s="139">
        <v>2463</v>
      </c>
      <c r="AG4151" s="93">
        <v>12354</v>
      </c>
      <c r="AH4151" s="93">
        <v>28226</v>
      </c>
    </row>
    <row r="4152" spans="1:34">
      <c r="A4152" s="87" t="s">
        <v>124</v>
      </c>
      <c r="B4152" s="14" t="s">
        <v>75</v>
      </c>
      <c r="C4152" s="14" t="s">
        <v>188</v>
      </c>
      <c r="D4152" s="14">
        <v>2017</v>
      </c>
      <c r="E4152" s="14">
        <v>2018</v>
      </c>
      <c r="F4152" s="14" t="s">
        <v>245</v>
      </c>
      <c r="G4152" s="93">
        <v>195</v>
      </c>
      <c r="H4152" s="93">
        <v>1277</v>
      </c>
      <c r="I4152" s="93">
        <v>0</v>
      </c>
      <c r="J4152" s="93">
        <v>2</v>
      </c>
      <c r="K4152" s="93">
        <v>195</v>
      </c>
      <c r="L4152" s="93">
        <v>1279</v>
      </c>
      <c r="M4152" s="93">
        <v>1474</v>
      </c>
      <c r="N4152" s="93">
        <v>3392</v>
      </c>
      <c r="O4152" s="93">
        <v>488</v>
      </c>
      <c r="P4152" s="93">
        <v>2897</v>
      </c>
      <c r="Q4152" s="93">
        <v>3385</v>
      </c>
      <c r="R4152" s="93">
        <v>0</v>
      </c>
      <c r="S4152" s="93">
        <v>7</v>
      </c>
      <c r="T4152" s="93">
        <v>7</v>
      </c>
      <c r="U4152" s="93">
        <v>488</v>
      </c>
      <c r="V4152" s="93">
        <v>2904</v>
      </c>
      <c r="W4152" s="158">
        <v>395605</v>
      </c>
      <c r="X4152" s="158">
        <v>243</v>
      </c>
      <c r="Y4152" s="158">
        <v>395848</v>
      </c>
      <c r="Z4152" s="90">
        <v>1</v>
      </c>
      <c r="AA4152" s="90">
        <v>0.96969696969696972</v>
      </c>
      <c r="AB4152" s="112">
        <v>8</v>
      </c>
      <c r="AC4152" s="90">
        <v>0.375</v>
      </c>
      <c r="AD4152" s="90">
        <v>0.1105</v>
      </c>
      <c r="AE4152" s="139">
        <v>104</v>
      </c>
      <c r="AF4152" s="139">
        <v>13</v>
      </c>
      <c r="AG4152" s="93">
        <v>181</v>
      </c>
      <c r="AH4152" s="93">
        <v>386</v>
      </c>
    </row>
    <row r="4153" spans="1:34">
      <c r="A4153" s="87" t="s">
        <v>125</v>
      </c>
      <c r="B4153" s="14" t="s">
        <v>75</v>
      </c>
      <c r="C4153" s="14" t="s">
        <v>188</v>
      </c>
      <c r="D4153" s="14">
        <v>2017</v>
      </c>
      <c r="E4153" s="14">
        <v>2018</v>
      </c>
      <c r="F4153" s="14" t="s">
        <v>245</v>
      </c>
      <c r="G4153" s="93">
        <v>798</v>
      </c>
      <c r="H4153" s="93">
        <v>11162</v>
      </c>
      <c r="I4153" s="93">
        <v>1</v>
      </c>
      <c r="J4153" s="93">
        <v>14</v>
      </c>
      <c r="K4153" s="93">
        <v>799</v>
      </c>
      <c r="L4153" s="93">
        <v>11176</v>
      </c>
      <c r="M4153" s="93">
        <v>11975</v>
      </c>
      <c r="N4153" s="93">
        <v>20052</v>
      </c>
      <c r="O4153" s="93">
        <v>1967</v>
      </c>
      <c r="P4153" s="93">
        <v>18043</v>
      </c>
      <c r="Q4153" s="93">
        <v>20010</v>
      </c>
      <c r="R4153" s="93">
        <v>2</v>
      </c>
      <c r="S4153" s="93">
        <v>40</v>
      </c>
      <c r="T4153" s="93">
        <v>42</v>
      </c>
      <c r="U4153" s="93">
        <v>1969</v>
      </c>
      <c r="V4153" s="93">
        <v>18083</v>
      </c>
      <c r="W4153" s="158">
        <v>2758643</v>
      </c>
      <c r="X4153" s="158">
        <v>3945</v>
      </c>
      <c r="Y4153" s="158">
        <v>2762588</v>
      </c>
      <c r="Z4153" s="90">
        <v>0.95604395604395609</v>
      </c>
      <c r="AA4153" s="90">
        <v>0.9712918660287081</v>
      </c>
      <c r="AB4153" s="112">
        <v>8</v>
      </c>
      <c r="AC4153" s="90">
        <v>0.375</v>
      </c>
      <c r="AD4153" s="90">
        <v>0.1105</v>
      </c>
      <c r="AE4153" s="139">
        <v>1117</v>
      </c>
      <c r="AF4153" s="139">
        <v>307</v>
      </c>
      <c r="AG4153" s="93">
        <v>500</v>
      </c>
      <c r="AH4153" s="93">
        <v>960</v>
      </c>
    </row>
    <row r="4154" spans="1:34">
      <c r="A4154" s="87" t="s">
        <v>126</v>
      </c>
      <c r="B4154" s="14" t="s">
        <v>75</v>
      </c>
      <c r="C4154" s="14" t="s">
        <v>188</v>
      </c>
      <c r="D4154" s="14">
        <v>2017</v>
      </c>
      <c r="E4154" s="14">
        <v>2018</v>
      </c>
      <c r="F4154" s="14" t="s">
        <v>245</v>
      </c>
      <c r="G4154" s="93">
        <v>2227</v>
      </c>
      <c r="H4154" s="93">
        <v>14975</v>
      </c>
      <c r="I4154" s="93">
        <v>7</v>
      </c>
      <c r="J4154" s="93">
        <v>138</v>
      </c>
      <c r="K4154" s="93">
        <v>2234</v>
      </c>
      <c r="L4154" s="93">
        <v>15113</v>
      </c>
      <c r="M4154" s="93">
        <v>17347</v>
      </c>
      <c r="N4154" s="93">
        <v>41831</v>
      </c>
      <c r="O4154" s="93">
        <v>6327</v>
      </c>
      <c r="P4154" s="93">
        <v>35114</v>
      </c>
      <c r="Q4154" s="93">
        <v>41441</v>
      </c>
      <c r="R4154" s="93">
        <v>25</v>
      </c>
      <c r="S4154" s="93">
        <v>365</v>
      </c>
      <c r="T4154" s="93">
        <v>390</v>
      </c>
      <c r="U4154" s="93">
        <v>6352</v>
      </c>
      <c r="V4154" s="93">
        <v>35479</v>
      </c>
      <c r="W4154" s="158">
        <v>5152480</v>
      </c>
      <c r="X4154" s="158">
        <v>41618</v>
      </c>
      <c r="Y4154" s="158">
        <v>5194098</v>
      </c>
      <c r="Z4154" s="90">
        <v>0.98640483383685795</v>
      </c>
      <c r="AA4154" s="90">
        <v>0.93394077448747148</v>
      </c>
      <c r="AB4154" s="112">
        <v>8</v>
      </c>
      <c r="AC4154" s="90">
        <v>0.375</v>
      </c>
      <c r="AD4154" s="90">
        <v>0.1105</v>
      </c>
      <c r="AE4154" s="139">
        <v>1034</v>
      </c>
      <c r="AF4154" s="139">
        <v>141</v>
      </c>
      <c r="AG4154" s="93">
        <v>853</v>
      </c>
      <c r="AH4154" s="93">
        <v>1694</v>
      </c>
    </row>
    <row r="4155" spans="1:34">
      <c r="A4155" s="87" t="s">
        <v>127</v>
      </c>
      <c r="B4155" s="14" t="s">
        <v>75</v>
      </c>
      <c r="C4155" s="14" t="s">
        <v>188</v>
      </c>
      <c r="D4155" s="14">
        <v>2017</v>
      </c>
      <c r="E4155" s="14">
        <v>2018</v>
      </c>
      <c r="F4155" s="14" t="s">
        <v>245</v>
      </c>
      <c r="G4155" s="93">
        <v>80</v>
      </c>
      <c r="H4155" s="93">
        <v>912</v>
      </c>
      <c r="I4155" s="93">
        <v>0</v>
      </c>
      <c r="J4155" s="93">
        <v>4</v>
      </c>
      <c r="K4155" s="93">
        <v>80</v>
      </c>
      <c r="L4155" s="93">
        <v>916</v>
      </c>
      <c r="M4155" s="93">
        <v>996</v>
      </c>
      <c r="N4155" s="93">
        <v>1928</v>
      </c>
      <c r="O4155" s="93">
        <v>227</v>
      </c>
      <c r="P4155" s="93">
        <v>1693</v>
      </c>
      <c r="Q4155" s="93">
        <v>1920</v>
      </c>
      <c r="R4155" s="93">
        <v>0</v>
      </c>
      <c r="S4155" s="93">
        <v>8</v>
      </c>
      <c r="T4155" s="93">
        <v>8</v>
      </c>
      <c r="U4155" s="93">
        <v>227</v>
      </c>
      <c r="V4155" s="93">
        <v>1701</v>
      </c>
      <c r="W4155" s="158">
        <v>240503</v>
      </c>
      <c r="X4155" s="158">
        <v>637</v>
      </c>
      <c r="Y4155" s="158">
        <v>241140</v>
      </c>
      <c r="Z4155" s="90">
        <v>1</v>
      </c>
      <c r="AA4155" s="90">
        <v>0.73333333333333328</v>
      </c>
      <c r="AB4155" s="112">
        <v>8</v>
      </c>
      <c r="AC4155" s="90">
        <v>0.375</v>
      </c>
      <c r="AD4155" s="90">
        <v>0.1105</v>
      </c>
      <c r="AE4155" s="139">
        <v>74</v>
      </c>
      <c r="AF4155" s="139">
        <v>3</v>
      </c>
      <c r="AG4155" s="93">
        <v>45</v>
      </c>
      <c r="AH4155" s="93">
        <v>98</v>
      </c>
    </row>
    <row r="4156" spans="1:34">
      <c r="A4156" s="87" t="s">
        <v>128</v>
      </c>
      <c r="B4156" s="14" t="s">
        <v>75</v>
      </c>
      <c r="C4156" s="14" t="s">
        <v>188</v>
      </c>
      <c r="D4156" s="14">
        <v>2017</v>
      </c>
      <c r="E4156" s="14">
        <v>2018</v>
      </c>
      <c r="F4156" s="14" t="s">
        <v>245</v>
      </c>
      <c r="G4156" s="93">
        <v>9294</v>
      </c>
      <c r="H4156" s="93">
        <v>58616</v>
      </c>
      <c r="I4156" s="93">
        <v>14</v>
      </c>
      <c r="J4156" s="93">
        <v>371</v>
      </c>
      <c r="K4156" s="93">
        <v>9308</v>
      </c>
      <c r="L4156" s="93">
        <v>58987</v>
      </c>
      <c r="M4156" s="93">
        <v>68295</v>
      </c>
      <c r="N4156" s="93">
        <v>157260</v>
      </c>
      <c r="O4156" s="93">
        <v>24861</v>
      </c>
      <c r="P4156" s="93">
        <v>131558</v>
      </c>
      <c r="Q4156" s="93">
        <v>156419</v>
      </c>
      <c r="R4156" s="93">
        <v>46</v>
      </c>
      <c r="S4156" s="93">
        <v>795</v>
      </c>
      <c r="T4156" s="93">
        <v>841</v>
      </c>
      <c r="U4156" s="93">
        <v>24907</v>
      </c>
      <c r="V4156" s="93">
        <v>132353</v>
      </c>
      <c r="W4156" s="158">
        <v>20371395</v>
      </c>
      <c r="X4156" s="158">
        <v>112217</v>
      </c>
      <c r="Y4156" s="158">
        <v>20483612</v>
      </c>
      <c r="Z4156" s="90">
        <v>0.9883300916921367</v>
      </c>
      <c r="AA4156" s="90">
        <v>0.93522093522093519</v>
      </c>
      <c r="AB4156" s="112">
        <v>4</v>
      </c>
      <c r="AC4156" s="90">
        <v>0.25</v>
      </c>
      <c r="AD4156" s="90">
        <v>4.1399999999999999E-2</v>
      </c>
      <c r="AE4156" s="139">
        <v>5860</v>
      </c>
      <c r="AF4156" s="139">
        <v>1418</v>
      </c>
      <c r="AG4156" s="93">
        <v>9544</v>
      </c>
      <c r="AH4156" s="93">
        <v>22258</v>
      </c>
    </row>
    <row r="4157" spans="1:34">
      <c r="A4157" s="87" t="s">
        <v>129</v>
      </c>
      <c r="B4157" s="14" t="s">
        <v>75</v>
      </c>
      <c r="C4157" s="14" t="s">
        <v>188</v>
      </c>
      <c r="D4157" s="14">
        <v>2017</v>
      </c>
      <c r="E4157" s="14">
        <v>2018</v>
      </c>
      <c r="F4157" s="14" t="s">
        <v>245</v>
      </c>
      <c r="G4157" s="93">
        <v>1424</v>
      </c>
      <c r="H4157" s="93">
        <v>9076</v>
      </c>
      <c r="I4157" s="93">
        <v>3</v>
      </c>
      <c r="J4157" s="93">
        <v>64</v>
      </c>
      <c r="K4157" s="93">
        <v>1427</v>
      </c>
      <c r="L4157" s="93">
        <v>9140</v>
      </c>
      <c r="M4157" s="93">
        <v>10567</v>
      </c>
      <c r="N4157" s="93">
        <v>23576</v>
      </c>
      <c r="O4157" s="93">
        <v>3840</v>
      </c>
      <c r="P4157" s="93">
        <v>19554</v>
      </c>
      <c r="Q4157" s="93">
        <v>23394</v>
      </c>
      <c r="R4157" s="93">
        <v>12</v>
      </c>
      <c r="S4157" s="93">
        <v>170</v>
      </c>
      <c r="T4157" s="93">
        <v>182</v>
      </c>
      <c r="U4157" s="93">
        <v>3852</v>
      </c>
      <c r="V4157" s="93">
        <v>19724</v>
      </c>
      <c r="W4157" s="158">
        <v>2944301</v>
      </c>
      <c r="X4157" s="158">
        <v>15083</v>
      </c>
      <c r="Y4157" s="158">
        <v>2959384</v>
      </c>
      <c r="Z4157" s="90">
        <v>0.9932659932659933</v>
      </c>
      <c r="AA4157" s="90">
        <v>0.92079207920792083</v>
      </c>
      <c r="AB4157" s="112">
        <v>8</v>
      </c>
      <c r="AC4157" s="90">
        <v>0.375</v>
      </c>
      <c r="AD4157" s="90">
        <v>0.1105</v>
      </c>
      <c r="AE4157" s="139">
        <v>900</v>
      </c>
      <c r="AF4157" s="139">
        <v>141</v>
      </c>
      <c r="AG4157" s="93">
        <v>1195</v>
      </c>
      <c r="AH4157" s="93">
        <v>2813</v>
      </c>
    </row>
    <row r="4158" spans="1:34">
      <c r="A4158" s="87" t="s">
        <v>130</v>
      </c>
      <c r="B4158" s="14" t="s">
        <v>75</v>
      </c>
      <c r="C4158" s="14" t="s">
        <v>188</v>
      </c>
      <c r="D4158" s="14">
        <v>2017</v>
      </c>
      <c r="E4158" s="14">
        <v>2018</v>
      </c>
      <c r="F4158" s="14" t="s">
        <v>245</v>
      </c>
      <c r="G4158" s="93">
        <v>502</v>
      </c>
      <c r="H4158" s="93">
        <v>5842</v>
      </c>
      <c r="I4158" s="93">
        <v>2</v>
      </c>
      <c r="J4158" s="93">
        <v>9</v>
      </c>
      <c r="K4158" s="93">
        <v>504</v>
      </c>
      <c r="L4158" s="93">
        <v>5851</v>
      </c>
      <c r="M4158" s="93">
        <v>6355</v>
      </c>
      <c r="N4158" s="93">
        <v>11708</v>
      </c>
      <c r="O4158" s="93">
        <v>1286</v>
      </c>
      <c r="P4158" s="93">
        <v>10391</v>
      </c>
      <c r="Q4158" s="93">
        <v>11677</v>
      </c>
      <c r="R4158" s="93">
        <v>6</v>
      </c>
      <c r="S4158" s="93">
        <v>25</v>
      </c>
      <c r="T4158" s="93">
        <v>31</v>
      </c>
      <c r="U4158" s="93">
        <v>1292</v>
      </c>
      <c r="V4158" s="93">
        <v>10416</v>
      </c>
      <c r="W4158" s="158">
        <v>1531675</v>
      </c>
      <c r="X4158" s="158">
        <v>3320</v>
      </c>
      <c r="Y4158" s="158">
        <v>1534995</v>
      </c>
      <c r="Z4158" s="90">
        <v>0.93569131832797425</v>
      </c>
      <c r="AA4158" s="90">
        <v>0.82954545454545459</v>
      </c>
      <c r="AB4158" s="112">
        <v>8</v>
      </c>
      <c r="AC4158" s="90">
        <v>0.375</v>
      </c>
      <c r="AD4158" s="90">
        <v>0.1105</v>
      </c>
      <c r="AE4158" s="139">
        <v>460</v>
      </c>
      <c r="AF4158" s="139">
        <v>76</v>
      </c>
      <c r="AG4158" s="93">
        <v>348</v>
      </c>
      <c r="AH4158" s="93">
        <v>682</v>
      </c>
    </row>
    <row r="4159" spans="1:34">
      <c r="A4159" s="87" t="s">
        <v>131</v>
      </c>
      <c r="B4159" s="14" t="s">
        <v>75</v>
      </c>
      <c r="C4159" s="14" t="s">
        <v>188</v>
      </c>
      <c r="D4159" s="14">
        <v>2017</v>
      </c>
      <c r="E4159" s="14">
        <v>2018</v>
      </c>
      <c r="F4159" s="14" t="s">
        <v>245</v>
      </c>
      <c r="G4159" s="93">
        <v>222</v>
      </c>
      <c r="H4159" s="93">
        <v>1294</v>
      </c>
      <c r="I4159" s="93">
        <v>0</v>
      </c>
      <c r="J4159" s="93">
        <v>1</v>
      </c>
      <c r="K4159" s="93">
        <v>222</v>
      </c>
      <c r="L4159" s="93">
        <v>1295</v>
      </c>
      <c r="M4159" s="93">
        <v>1517</v>
      </c>
      <c r="N4159" s="93">
        <v>3078</v>
      </c>
      <c r="O4159" s="93">
        <v>612</v>
      </c>
      <c r="P4159" s="93">
        <v>2464</v>
      </c>
      <c r="Q4159" s="93">
        <v>3076</v>
      </c>
      <c r="R4159" s="93">
        <v>0</v>
      </c>
      <c r="S4159" s="93">
        <v>2</v>
      </c>
      <c r="T4159" s="93">
        <v>2</v>
      </c>
      <c r="U4159" s="93">
        <v>612</v>
      </c>
      <c r="V4159" s="93">
        <v>2466</v>
      </c>
      <c r="W4159" s="158">
        <v>409073</v>
      </c>
      <c r="X4159" s="158">
        <v>160</v>
      </c>
      <c r="Y4159" s="158">
        <v>409233</v>
      </c>
      <c r="Z4159" s="90">
        <v>0.93827160493827155</v>
      </c>
      <c r="AA4159" s="90">
        <v>0.92307692307692313</v>
      </c>
      <c r="AB4159" s="112">
        <v>8</v>
      </c>
      <c r="AC4159" s="90">
        <v>0.375</v>
      </c>
      <c r="AD4159" s="90">
        <v>0.1105</v>
      </c>
      <c r="AE4159" s="139">
        <v>116</v>
      </c>
      <c r="AF4159" s="139">
        <v>11</v>
      </c>
      <c r="AG4159" s="93">
        <v>79</v>
      </c>
      <c r="AH4159" s="93">
        <v>150</v>
      </c>
    </row>
    <row r="4160" spans="1:34">
      <c r="A4160" s="87" t="s">
        <v>132</v>
      </c>
      <c r="B4160" s="14" t="s">
        <v>76</v>
      </c>
      <c r="C4160" s="14" t="s">
        <v>188</v>
      </c>
      <c r="D4160" s="14">
        <v>2017</v>
      </c>
      <c r="E4160" s="14">
        <v>2018</v>
      </c>
      <c r="F4160" s="14" t="s">
        <v>245</v>
      </c>
      <c r="G4160" s="93">
        <v>78741</v>
      </c>
      <c r="H4160" s="93">
        <v>465910</v>
      </c>
      <c r="I4160" s="93">
        <v>1053</v>
      </c>
      <c r="J4160" s="93">
        <v>5162</v>
      </c>
      <c r="K4160" s="93">
        <v>79794</v>
      </c>
      <c r="L4160" s="93">
        <v>471072</v>
      </c>
      <c r="M4160" s="93">
        <v>550866</v>
      </c>
      <c r="N4160" s="93">
        <v>1095209</v>
      </c>
      <c r="O4160" s="93">
        <v>193084</v>
      </c>
      <c r="P4160" s="93">
        <v>888007</v>
      </c>
      <c r="Q4160" s="93">
        <v>1081091</v>
      </c>
      <c r="R4160" s="93">
        <v>3282</v>
      </c>
      <c r="S4160" s="93">
        <v>10836</v>
      </c>
      <c r="T4160" s="93">
        <v>14118</v>
      </c>
      <c r="U4160" s="93">
        <v>196366</v>
      </c>
      <c r="V4160" s="93">
        <v>898843</v>
      </c>
      <c r="W4160" s="158">
        <v>150589654</v>
      </c>
      <c r="X4160" s="158">
        <v>1616192</v>
      </c>
      <c r="Y4160" s="158">
        <v>152205846</v>
      </c>
      <c r="Z4160" s="90">
        <v>0.98733224222585925</v>
      </c>
      <c r="AA4160" s="90">
        <v>0.91171253357660531</v>
      </c>
      <c r="AB4160" s="112">
        <v>35</v>
      </c>
      <c r="AC4160" s="90">
        <v>0.42899999999999999</v>
      </c>
      <c r="AD4160" s="90">
        <v>6.7400000000000002E-2</v>
      </c>
      <c r="AE4160" s="139">
        <v>45252</v>
      </c>
      <c r="AF4160" s="139">
        <v>16231</v>
      </c>
      <c r="AG4160" s="93">
        <v>89003</v>
      </c>
      <c r="AH4160" s="93">
        <v>185503</v>
      </c>
    </row>
    <row r="4161" spans="1:34">
      <c r="A4161" s="87" t="s">
        <v>133</v>
      </c>
      <c r="B4161" s="14" t="s">
        <v>75</v>
      </c>
      <c r="C4161" s="14" t="s">
        <v>188</v>
      </c>
      <c r="D4161" s="14">
        <v>2017</v>
      </c>
      <c r="E4161" s="14">
        <v>2018</v>
      </c>
      <c r="F4161" s="14" t="s">
        <v>245</v>
      </c>
      <c r="G4161" s="93">
        <v>1522</v>
      </c>
      <c r="H4161" s="93">
        <v>9683</v>
      </c>
      <c r="I4161" s="93">
        <v>8</v>
      </c>
      <c r="J4161" s="93">
        <v>22</v>
      </c>
      <c r="K4161" s="93">
        <v>1530</v>
      </c>
      <c r="L4161" s="93">
        <v>9705</v>
      </c>
      <c r="M4161" s="93">
        <v>11235</v>
      </c>
      <c r="N4161" s="93">
        <v>27232</v>
      </c>
      <c r="O4161" s="93">
        <v>4215</v>
      </c>
      <c r="P4161" s="93">
        <v>22919</v>
      </c>
      <c r="Q4161" s="93">
        <v>27134</v>
      </c>
      <c r="R4161" s="93">
        <v>27</v>
      </c>
      <c r="S4161" s="93">
        <v>71</v>
      </c>
      <c r="T4161" s="93">
        <v>98</v>
      </c>
      <c r="U4161" s="93">
        <v>4242</v>
      </c>
      <c r="V4161" s="93">
        <v>22990</v>
      </c>
      <c r="W4161" s="158">
        <v>3476560</v>
      </c>
      <c r="X4161" s="158">
        <v>9179</v>
      </c>
      <c r="Y4161" s="158">
        <v>3485739</v>
      </c>
      <c r="Z4161" s="90">
        <v>0.99027237354085607</v>
      </c>
      <c r="AA4161" s="90">
        <v>0.98442367601246106</v>
      </c>
      <c r="AB4161" s="112">
        <v>8</v>
      </c>
      <c r="AC4161" s="90">
        <v>0.375</v>
      </c>
      <c r="AD4161" s="90">
        <v>0.1105</v>
      </c>
      <c r="AE4161" s="139">
        <v>744</v>
      </c>
      <c r="AF4161" s="139">
        <v>116</v>
      </c>
      <c r="AG4161" s="93">
        <v>2554</v>
      </c>
      <c r="AH4161" s="93">
        <v>6242</v>
      </c>
    </row>
    <row r="4162" spans="1:34">
      <c r="A4162" s="87" t="s">
        <v>134</v>
      </c>
      <c r="B4162" s="14" t="s">
        <v>75</v>
      </c>
      <c r="C4162" s="14" t="s">
        <v>188</v>
      </c>
      <c r="D4162" s="14">
        <v>2017</v>
      </c>
      <c r="E4162" s="14">
        <v>2018</v>
      </c>
      <c r="F4162" s="14" t="s">
        <v>245</v>
      </c>
      <c r="G4162" s="93">
        <v>504</v>
      </c>
      <c r="H4162" s="93">
        <v>5272</v>
      </c>
      <c r="I4162" s="93">
        <v>15</v>
      </c>
      <c r="J4162" s="93">
        <v>145</v>
      </c>
      <c r="K4162" s="93">
        <v>519</v>
      </c>
      <c r="L4162" s="93">
        <v>5417</v>
      </c>
      <c r="M4162" s="93">
        <v>5936</v>
      </c>
      <c r="N4162" s="93">
        <v>9785</v>
      </c>
      <c r="O4162" s="93">
        <v>1148</v>
      </c>
      <c r="P4162" s="93">
        <v>8252</v>
      </c>
      <c r="Q4162" s="93">
        <v>9400</v>
      </c>
      <c r="R4162" s="93">
        <v>46</v>
      </c>
      <c r="S4162" s="93">
        <v>339</v>
      </c>
      <c r="T4162" s="93">
        <v>385</v>
      </c>
      <c r="U4162" s="93">
        <v>1194</v>
      </c>
      <c r="V4162" s="93">
        <v>8591</v>
      </c>
      <c r="W4162" s="158">
        <v>1315571</v>
      </c>
      <c r="X4162" s="158">
        <v>33447</v>
      </c>
      <c r="Y4162" s="158">
        <v>1349018</v>
      </c>
      <c r="Z4162" s="90">
        <v>0.9563636363636363</v>
      </c>
      <c r="AA4162" s="90">
        <v>0.91443850267379678</v>
      </c>
      <c r="AB4162" s="112">
        <v>8</v>
      </c>
      <c r="AC4162" s="90">
        <v>0.375</v>
      </c>
      <c r="AD4162" s="90">
        <v>0.1105</v>
      </c>
      <c r="AE4162" s="139">
        <v>437</v>
      </c>
      <c r="AF4162" s="139">
        <v>140</v>
      </c>
      <c r="AG4162" s="93">
        <v>1076</v>
      </c>
      <c r="AH4162" s="93">
        <v>1973</v>
      </c>
    </row>
    <row r="4163" spans="1:34">
      <c r="A4163" s="87" t="s">
        <v>135</v>
      </c>
      <c r="B4163" s="14" t="s">
        <v>75</v>
      </c>
      <c r="C4163" s="14" t="s">
        <v>188</v>
      </c>
      <c r="D4163" s="14">
        <v>2017</v>
      </c>
      <c r="E4163" s="14">
        <v>2018</v>
      </c>
      <c r="F4163" s="14" t="s">
        <v>245</v>
      </c>
      <c r="G4163" s="93">
        <v>92</v>
      </c>
      <c r="H4163" s="93">
        <v>922</v>
      </c>
      <c r="I4163" s="93">
        <v>1</v>
      </c>
      <c r="J4163" s="93">
        <v>3</v>
      </c>
      <c r="K4163" s="93">
        <v>93</v>
      </c>
      <c r="L4163" s="93">
        <v>925</v>
      </c>
      <c r="M4163" s="93">
        <v>1018</v>
      </c>
      <c r="N4163" s="93">
        <v>1878</v>
      </c>
      <c r="O4163" s="93">
        <v>245</v>
      </c>
      <c r="P4163" s="93">
        <v>1628</v>
      </c>
      <c r="Q4163" s="93">
        <v>1873</v>
      </c>
      <c r="R4163" s="93">
        <v>1</v>
      </c>
      <c r="S4163" s="93">
        <v>4</v>
      </c>
      <c r="T4163" s="93">
        <v>5</v>
      </c>
      <c r="U4163" s="93">
        <v>246</v>
      </c>
      <c r="V4163" s="93">
        <v>1632</v>
      </c>
      <c r="W4163" s="158">
        <v>238541</v>
      </c>
      <c r="X4163" s="158">
        <v>663</v>
      </c>
      <c r="Y4163" s="158">
        <v>239204</v>
      </c>
      <c r="Z4163" s="90">
        <v>0.97727272727272729</v>
      </c>
      <c r="AA4163" s="90">
        <v>0.96875</v>
      </c>
      <c r="AB4163" s="112">
        <v>8</v>
      </c>
      <c r="AC4163" s="90">
        <v>0.375</v>
      </c>
      <c r="AD4163" s="90">
        <v>0.1105</v>
      </c>
      <c r="AE4163" s="139">
        <v>61</v>
      </c>
      <c r="AF4163" s="139">
        <v>4</v>
      </c>
      <c r="AG4163" s="93">
        <v>21</v>
      </c>
      <c r="AH4163" s="93">
        <v>37</v>
      </c>
    </row>
    <row r="4164" spans="1:34">
      <c r="A4164" s="87" t="s">
        <v>136</v>
      </c>
      <c r="B4164" s="14" t="s">
        <v>75</v>
      </c>
      <c r="C4164" s="14" t="s">
        <v>188</v>
      </c>
      <c r="D4164" s="14">
        <v>2017</v>
      </c>
      <c r="E4164" s="14">
        <v>2018</v>
      </c>
      <c r="F4164" s="14" t="s">
        <v>245</v>
      </c>
      <c r="G4164" s="93">
        <v>484</v>
      </c>
      <c r="H4164" s="93">
        <v>5777</v>
      </c>
      <c r="I4164" s="93">
        <v>1</v>
      </c>
      <c r="J4164" s="93">
        <v>23</v>
      </c>
      <c r="K4164" s="93">
        <v>485</v>
      </c>
      <c r="L4164" s="93">
        <v>5800</v>
      </c>
      <c r="M4164" s="93">
        <v>6285</v>
      </c>
      <c r="N4164" s="93">
        <v>11584</v>
      </c>
      <c r="O4164" s="93">
        <v>1179</v>
      </c>
      <c r="P4164" s="93">
        <v>10344</v>
      </c>
      <c r="Q4164" s="93">
        <v>11523</v>
      </c>
      <c r="R4164" s="93">
        <v>1</v>
      </c>
      <c r="S4164" s="93">
        <v>60</v>
      </c>
      <c r="T4164" s="93">
        <v>61</v>
      </c>
      <c r="U4164" s="93">
        <v>1180</v>
      </c>
      <c r="V4164" s="93">
        <v>10404</v>
      </c>
      <c r="W4164" s="158">
        <v>1575917</v>
      </c>
      <c r="X4164" s="158">
        <v>6505</v>
      </c>
      <c r="Y4164" s="158">
        <v>1582422</v>
      </c>
      <c r="Z4164" s="90">
        <v>0.93279569892473124</v>
      </c>
      <c r="AA4164" s="90">
        <v>0.89451476793248941</v>
      </c>
      <c r="AB4164" s="112">
        <v>8</v>
      </c>
      <c r="AC4164" s="90">
        <v>0.375</v>
      </c>
      <c r="AD4164" s="90">
        <v>0.1105</v>
      </c>
      <c r="AE4164" s="139">
        <v>495</v>
      </c>
      <c r="AF4164" s="139">
        <v>67</v>
      </c>
      <c r="AG4164" s="93">
        <v>478</v>
      </c>
      <c r="AH4164" s="93">
        <v>1074</v>
      </c>
    </row>
    <row r="4165" spans="1:34">
      <c r="A4165" s="87" t="s">
        <v>137</v>
      </c>
      <c r="B4165" s="14" t="s">
        <v>75</v>
      </c>
      <c r="C4165" s="14" t="s">
        <v>188</v>
      </c>
      <c r="D4165" s="14">
        <v>2017</v>
      </c>
      <c r="E4165" s="14">
        <v>2018</v>
      </c>
      <c r="F4165" s="14" t="s">
        <v>245</v>
      </c>
      <c r="G4165" s="93">
        <v>3215</v>
      </c>
      <c r="H4165" s="93">
        <v>19784</v>
      </c>
      <c r="I4165" s="93">
        <v>5</v>
      </c>
      <c r="J4165" s="93">
        <v>38</v>
      </c>
      <c r="K4165" s="93">
        <v>3220</v>
      </c>
      <c r="L4165" s="93">
        <v>19822</v>
      </c>
      <c r="M4165" s="93">
        <v>23042</v>
      </c>
      <c r="N4165" s="93">
        <v>53010</v>
      </c>
      <c r="O4165" s="93">
        <v>8708</v>
      </c>
      <c r="P4165" s="93">
        <v>44183</v>
      </c>
      <c r="Q4165" s="93">
        <v>52891</v>
      </c>
      <c r="R4165" s="93">
        <v>16</v>
      </c>
      <c r="S4165" s="93">
        <v>103</v>
      </c>
      <c r="T4165" s="93">
        <v>119</v>
      </c>
      <c r="U4165" s="93">
        <v>8724</v>
      </c>
      <c r="V4165" s="93">
        <v>44286</v>
      </c>
      <c r="W4165" s="158">
        <v>6808853</v>
      </c>
      <c r="X4165" s="158">
        <v>10162</v>
      </c>
      <c r="Y4165" s="158">
        <v>6819015</v>
      </c>
      <c r="Z4165" s="90">
        <v>0.98543184183142563</v>
      </c>
      <c r="AA4165" s="90">
        <v>0.97372262773722629</v>
      </c>
      <c r="AB4165" s="112">
        <v>1</v>
      </c>
      <c r="AC4165" s="28">
        <v>1</v>
      </c>
      <c r="AD4165" s="90">
        <v>1.47E-2</v>
      </c>
      <c r="AE4165" s="139">
        <v>1697</v>
      </c>
      <c r="AF4165" s="139">
        <v>293</v>
      </c>
      <c r="AG4165" s="93">
        <v>3244</v>
      </c>
      <c r="AH4165" s="93">
        <v>7624</v>
      </c>
    </row>
    <row r="4166" spans="1:34">
      <c r="A4166" s="87" t="s">
        <v>138</v>
      </c>
      <c r="B4166" s="14" t="s">
        <v>75</v>
      </c>
      <c r="C4166" s="14" t="s">
        <v>188</v>
      </c>
      <c r="D4166" s="14">
        <v>2017</v>
      </c>
      <c r="E4166" s="14">
        <v>2018</v>
      </c>
      <c r="F4166" s="14" t="s">
        <v>245</v>
      </c>
      <c r="G4166" s="93">
        <v>86</v>
      </c>
      <c r="H4166" s="93">
        <v>483</v>
      </c>
      <c r="I4166" s="93">
        <v>0</v>
      </c>
      <c r="J4166" s="93">
        <v>1</v>
      </c>
      <c r="K4166" s="93">
        <v>86</v>
      </c>
      <c r="L4166" s="93">
        <v>484</v>
      </c>
      <c r="M4166" s="93">
        <v>570</v>
      </c>
      <c r="N4166" s="93">
        <v>1208</v>
      </c>
      <c r="O4166" s="93">
        <v>235</v>
      </c>
      <c r="P4166" s="93">
        <v>972</v>
      </c>
      <c r="Q4166" s="93">
        <v>1207</v>
      </c>
      <c r="R4166" s="93">
        <v>0</v>
      </c>
      <c r="S4166" s="93">
        <v>1</v>
      </c>
      <c r="T4166" s="93">
        <v>1</v>
      </c>
      <c r="U4166" s="93">
        <v>235</v>
      </c>
      <c r="V4166" s="93">
        <v>973</v>
      </c>
      <c r="W4166" s="158">
        <v>156494</v>
      </c>
      <c r="X4166" s="158">
        <v>0</v>
      </c>
      <c r="Y4166" s="158">
        <v>156494</v>
      </c>
      <c r="Z4166" s="90">
        <v>0.95454545454545459</v>
      </c>
      <c r="AA4166" s="90">
        <v>0.9285714285714286</v>
      </c>
      <c r="AB4166" s="112">
        <v>8</v>
      </c>
      <c r="AC4166" s="90">
        <v>0.375</v>
      </c>
      <c r="AD4166" s="90">
        <v>0.1105</v>
      </c>
      <c r="AE4166" s="139">
        <v>37</v>
      </c>
      <c r="AF4166" s="139">
        <v>6</v>
      </c>
      <c r="AG4166" s="93">
        <v>36</v>
      </c>
      <c r="AH4166" s="93">
        <v>66</v>
      </c>
    </row>
    <row r="4167" spans="1:34">
      <c r="A4167" s="87" t="s">
        <v>139</v>
      </c>
      <c r="B4167" s="14" t="s">
        <v>75</v>
      </c>
      <c r="C4167" s="14" t="s">
        <v>188</v>
      </c>
      <c r="D4167" s="14">
        <v>2017</v>
      </c>
      <c r="E4167" s="14">
        <v>2018</v>
      </c>
      <c r="F4167" s="14" t="s">
        <v>245</v>
      </c>
      <c r="G4167" s="93">
        <v>9</v>
      </c>
      <c r="H4167" s="93">
        <v>388</v>
      </c>
      <c r="I4167" s="93">
        <v>0</v>
      </c>
      <c r="J4167" s="93">
        <v>1</v>
      </c>
      <c r="K4167" s="93">
        <v>9</v>
      </c>
      <c r="L4167" s="93">
        <v>389</v>
      </c>
      <c r="M4167" s="93">
        <v>398</v>
      </c>
      <c r="N4167" s="93">
        <v>681</v>
      </c>
      <c r="O4167" s="93">
        <v>29</v>
      </c>
      <c r="P4167" s="93">
        <v>649</v>
      </c>
      <c r="Q4167" s="93">
        <v>678</v>
      </c>
      <c r="R4167" s="93">
        <v>0</v>
      </c>
      <c r="S4167" s="93">
        <v>3</v>
      </c>
      <c r="T4167" s="93">
        <v>3</v>
      </c>
      <c r="U4167" s="93">
        <v>29</v>
      </c>
      <c r="V4167" s="93">
        <v>652</v>
      </c>
      <c r="W4167" s="158">
        <v>91342</v>
      </c>
      <c r="X4167" s="158">
        <v>410</v>
      </c>
      <c r="Y4167" s="158">
        <v>91752</v>
      </c>
      <c r="Z4167" s="90">
        <v>1</v>
      </c>
      <c r="AA4167" s="90">
        <v>0.91304347826086951</v>
      </c>
      <c r="AB4167" s="112">
        <v>8</v>
      </c>
      <c r="AC4167" s="90">
        <v>0.375</v>
      </c>
      <c r="AD4167" s="90">
        <v>0.1105</v>
      </c>
      <c r="AE4167" s="139">
        <v>60</v>
      </c>
      <c r="AF4167" s="139">
        <v>13</v>
      </c>
      <c r="AG4167" s="93">
        <v>48</v>
      </c>
      <c r="AH4167" s="93">
        <v>101</v>
      </c>
    </row>
    <row r="4168" spans="1:34">
      <c r="A4168" s="87" t="s">
        <v>140</v>
      </c>
      <c r="B4168" s="14" t="s">
        <v>75</v>
      </c>
      <c r="C4168" s="14" t="s">
        <v>188</v>
      </c>
      <c r="D4168" s="14">
        <v>2017</v>
      </c>
      <c r="E4168" s="14">
        <v>2018</v>
      </c>
      <c r="F4168" s="14" t="s">
        <v>245</v>
      </c>
      <c r="G4168" s="93">
        <v>1845</v>
      </c>
      <c r="H4168" s="93">
        <v>17035</v>
      </c>
      <c r="I4168" s="93">
        <v>6</v>
      </c>
      <c r="J4168" s="93">
        <v>81</v>
      </c>
      <c r="K4168" s="93">
        <v>1851</v>
      </c>
      <c r="L4168" s="93">
        <v>17116</v>
      </c>
      <c r="M4168" s="93">
        <v>18967</v>
      </c>
      <c r="N4168" s="93">
        <v>41385</v>
      </c>
      <c r="O4168" s="93">
        <v>4828</v>
      </c>
      <c r="P4168" s="93">
        <v>36300</v>
      </c>
      <c r="Q4168" s="93">
        <v>41128</v>
      </c>
      <c r="R4168" s="93">
        <v>23</v>
      </c>
      <c r="S4168" s="93">
        <v>234</v>
      </c>
      <c r="T4168" s="93">
        <v>257</v>
      </c>
      <c r="U4168" s="93">
        <v>4851</v>
      </c>
      <c r="V4168" s="93">
        <v>36534</v>
      </c>
      <c r="W4168" s="158">
        <v>5162495</v>
      </c>
      <c r="X4168" s="158">
        <v>24005</v>
      </c>
      <c r="Y4168" s="158">
        <v>5186500</v>
      </c>
      <c r="Z4168" s="90">
        <v>0.97607655502392343</v>
      </c>
      <c r="AA4168" s="90">
        <v>0.93886462882096067</v>
      </c>
      <c r="AB4168" s="112">
        <v>2</v>
      </c>
      <c r="AC4168" s="90">
        <v>0.5</v>
      </c>
      <c r="AD4168" s="90">
        <v>3.5999999999999997E-2</v>
      </c>
      <c r="AE4168" s="139">
        <v>3306</v>
      </c>
      <c r="AF4168" s="139">
        <v>679</v>
      </c>
      <c r="AG4168" s="93">
        <v>5655</v>
      </c>
      <c r="AH4168" s="93">
        <v>13164</v>
      </c>
    </row>
    <row r="4169" spans="1:34">
      <c r="A4169" s="87" t="s">
        <v>141</v>
      </c>
      <c r="B4169" s="14" t="s">
        <v>75</v>
      </c>
      <c r="C4169" s="14" t="s">
        <v>188</v>
      </c>
      <c r="D4169" s="14">
        <v>2017</v>
      </c>
      <c r="E4169" s="14">
        <v>2018</v>
      </c>
      <c r="F4169" s="14" t="s">
        <v>245</v>
      </c>
      <c r="G4169" s="93">
        <v>240</v>
      </c>
      <c r="H4169" s="93">
        <v>2771</v>
      </c>
      <c r="I4169" s="93">
        <v>1</v>
      </c>
      <c r="J4169" s="93">
        <v>20</v>
      </c>
      <c r="K4169" s="93">
        <v>241</v>
      </c>
      <c r="L4169" s="93">
        <v>2791</v>
      </c>
      <c r="M4169" s="93">
        <v>3032</v>
      </c>
      <c r="N4169" s="93">
        <v>6083</v>
      </c>
      <c r="O4169" s="93">
        <v>581</v>
      </c>
      <c r="P4169" s="93">
        <v>5434</v>
      </c>
      <c r="Q4169" s="93">
        <v>6015</v>
      </c>
      <c r="R4169" s="93">
        <v>5</v>
      </c>
      <c r="S4169" s="93">
        <v>63</v>
      </c>
      <c r="T4169" s="93">
        <v>68</v>
      </c>
      <c r="U4169" s="93">
        <v>586</v>
      </c>
      <c r="V4169" s="93">
        <v>5497</v>
      </c>
      <c r="W4169" s="158">
        <v>716443</v>
      </c>
      <c r="X4169" s="158">
        <v>5013</v>
      </c>
      <c r="Y4169" s="158">
        <v>721456</v>
      </c>
      <c r="Z4169" s="90">
        <v>0.94067796610169496</v>
      </c>
      <c r="AA4169" s="90">
        <v>0.92045454545454541</v>
      </c>
      <c r="AB4169" s="112">
        <v>8</v>
      </c>
      <c r="AC4169" s="90">
        <v>0.375</v>
      </c>
      <c r="AD4169" s="90">
        <v>0.1105</v>
      </c>
      <c r="AE4169" s="139">
        <v>489</v>
      </c>
      <c r="AF4169" s="139">
        <v>104</v>
      </c>
      <c r="AG4169" s="93">
        <v>605</v>
      </c>
      <c r="AH4169" s="93">
        <v>1307</v>
      </c>
    </row>
    <row r="4170" spans="1:34">
      <c r="A4170" s="87" t="s">
        <v>142</v>
      </c>
      <c r="B4170" s="14" t="s">
        <v>75</v>
      </c>
      <c r="C4170" s="14" t="s">
        <v>188</v>
      </c>
      <c r="D4170" s="14">
        <v>2017</v>
      </c>
      <c r="E4170" s="14">
        <v>2018</v>
      </c>
      <c r="F4170" s="14" t="s">
        <v>245</v>
      </c>
      <c r="G4170" s="93">
        <v>236</v>
      </c>
      <c r="H4170" s="93">
        <v>3788</v>
      </c>
      <c r="I4170" s="93">
        <v>0</v>
      </c>
      <c r="J4170" s="93">
        <v>4</v>
      </c>
      <c r="K4170" s="93">
        <v>236</v>
      </c>
      <c r="L4170" s="93">
        <v>3792</v>
      </c>
      <c r="M4170" s="93">
        <v>4028</v>
      </c>
      <c r="N4170" s="93">
        <v>6959</v>
      </c>
      <c r="O4170" s="93">
        <v>574</v>
      </c>
      <c r="P4170" s="93">
        <v>6374</v>
      </c>
      <c r="Q4170" s="93">
        <v>6948</v>
      </c>
      <c r="R4170" s="93">
        <v>1</v>
      </c>
      <c r="S4170" s="93">
        <v>10</v>
      </c>
      <c r="T4170" s="93">
        <v>11</v>
      </c>
      <c r="U4170" s="93">
        <v>575</v>
      </c>
      <c r="V4170" s="93">
        <v>6384</v>
      </c>
      <c r="W4170" s="158">
        <v>943583</v>
      </c>
      <c r="X4170" s="158">
        <v>661</v>
      </c>
      <c r="Y4170" s="158">
        <v>944244</v>
      </c>
      <c r="Z4170" s="90">
        <v>0.82802547770700641</v>
      </c>
      <c r="AA4170" s="90">
        <v>0.79166666666666663</v>
      </c>
      <c r="AB4170" s="112">
        <v>8</v>
      </c>
      <c r="AC4170" s="90">
        <v>0.375</v>
      </c>
      <c r="AD4170" s="90">
        <v>0.1105</v>
      </c>
      <c r="AE4170" s="139">
        <v>335</v>
      </c>
      <c r="AF4170" s="139">
        <v>108</v>
      </c>
      <c r="AG4170" s="93">
        <v>114</v>
      </c>
      <c r="AH4170" s="93">
        <v>209</v>
      </c>
    </row>
    <row r="4171" spans="1:34">
      <c r="A4171" s="87" t="s">
        <v>143</v>
      </c>
      <c r="B4171" s="14" t="s">
        <v>74</v>
      </c>
      <c r="C4171" s="14" t="s">
        <v>188</v>
      </c>
      <c r="D4171" s="14">
        <v>2017</v>
      </c>
      <c r="E4171" s="14">
        <v>2018</v>
      </c>
      <c r="F4171" s="14" t="s">
        <v>245</v>
      </c>
      <c r="G4171" s="93">
        <v>9145</v>
      </c>
      <c r="H4171" s="93">
        <v>103330</v>
      </c>
      <c r="I4171" s="93">
        <v>72</v>
      </c>
      <c r="J4171" s="93">
        <v>1762</v>
      </c>
      <c r="K4171" s="93">
        <v>9217</v>
      </c>
      <c r="L4171" s="93">
        <v>105092</v>
      </c>
      <c r="M4171" s="93">
        <v>114309</v>
      </c>
      <c r="N4171" s="93">
        <v>230662</v>
      </c>
      <c r="O4171" s="93">
        <v>23710</v>
      </c>
      <c r="P4171" s="93">
        <v>202762</v>
      </c>
      <c r="Q4171" s="93">
        <v>226472</v>
      </c>
      <c r="R4171" s="93">
        <v>261</v>
      </c>
      <c r="S4171" s="93">
        <v>3929</v>
      </c>
      <c r="T4171" s="93">
        <v>4190</v>
      </c>
      <c r="U4171" s="93">
        <v>23971</v>
      </c>
      <c r="V4171" s="93">
        <v>206691</v>
      </c>
      <c r="W4171" s="158">
        <v>29850003</v>
      </c>
      <c r="X4171" s="158">
        <v>460723</v>
      </c>
      <c r="Y4171" s="158">
        <v>30310726</v>
      </c>
      <c r="Z4171" s="90">
        <v>0.99272571673085153</v>
      </c>
      <c r="AA4171" s="90">
        <v>0.99763593380614657</v>
      </c>
      <c r="AB4171" s="112">
        <v>6</v>
      </c>
      <c r="AC4171" s="90">
        <v>0.33300000000000002</v>
      </c>
      <c r="AD4171" s="90">
        <v>8.9399999999999993E-2</v>
      </c>
      <c r="AE4171" s="139">
        <v>6899</v>
      </c>
      <c r="AF4171" s="139">
        <v>1650</v>
      </c>
      <c r="AG4171" s="93">
        <v>23086</v>
      </c>
      <c r="AH4171" s="93">
        <v>51102</v>
      </c>
    </row>
    <row r="4172" spans="1:34">
      <c r="A4172" s="87" t="s">
        <v>144</v>
      </c>
      <c r="B4172" s="14" t="s">
        <v>74</v>
      </c>
      <c r="C4172" s="14" t="s">
        <v>188</v>
      </c>
      <c r="D4172" s="14">
        <v>2017</v>
      </c>
      <c r="E4172" s="14">
        <v>2018</v>
      </c>
      <c r="F4172" s="14" t="s">
        <v>245</v>
      </c>
      <c r="G4172" s="93">
        <v>604</v>
      </c>
      <c r="H4172" s="93">
        <v>7902</v>
      </c>
      <c r="I4172" s="93">
        <v>7</v>
      </c>
      <c r="J4172" s="93">
        <v>43</v>
      </c>
      <c r="K4172" s="93">
        <v>611</v>
      </c>
      <c r="L4172" s="93">
        <v>7945</v>
      </c>
      <c r="M4172" s="93">
        <v>8556</v>
      </c>
      <c r="N4172" s="93">
        <v>15948</v>
      </c>
      <c r="O4172" s="93">
        <v>1575</v>
      </c>
      <c r="P4172" s="93">
        <v>14253</v>
      </c>
      <c r="Q4172" s="93">
        <v>15828</v>
      </c>
      <c r="R4172" s="93">
        <v>23</v>
      </c>
      <c r="S4172" s="93">
        <v>97</v>
      </c>
      <c r="T4172" s="93">
        <v>120</v>
      </c>
      <c r="U4172" s="93">
        <v>1598</v>
      </c>
      <c r="V4172" s="93">
        <v>14350</v>
      </c>
      <c r="W4172" s="158">
        <v>1975500</v>
      </c>
      <c r="X4172" s="158">
        <v>13064</v>
      </c>
      <c r="Y4172" s="158">
        <v>1988564</v>
      </c>
      <c r="Z4172" s="90">
        <v>0.98939929328621912</v>
      </c>
      <c r="AA4172" s="90">
        <v>0.87614678899082565</v>
      </c>
      <c r="AB4172" s="112">
        <v>8</v>
      </c>
      <c r="AC4172" s="90">
        <v>0.375</v>
      </c>
      <c r="AD4172" s="90">
        <v>0.1105</v>
      </c>
      <c r="AE4172" s="139">
        <v>638</v>
      </c>
      <c r="AF4172" s="139">
        <v>346</v>
      </c>
      <c r="AG4172" s="93">
        <v>562</v>
      </c>
      <c r="AH4172" s="93">
        <v>1192</v>
      </c>
    </row>
    <row r="4173" spans="1:34">
      <c r="A4173" s="87" t="s">
        <v>145</v>
      </c>
      <c r="B4173" s="14" t="s">
        <v>75</v>
      </c>
      <c r="C4173" s="14" t="s">
        <v>188</v>
      </c>
      <c r="D4173" s="14">
        <v>2017</v>
      </c>
      <c r="E4173" s="14">
        <v>2018</v>
      </c>
      <c r="F4173" s="14" t="s">
        <v>245</v>
      </c>
      <c r="G4173" s="93">
        <v>63</v>
      </c>
      <c r="H4173" s="93">
        <v>1079</v>
      </c>
      <c r="I4173" s="93">
        <v>0</v>
      </c>
      <c r="J4173" s="93">
        <v>1</v>
      </c>
      <c r="K4173" s="93">
        <v>63</v>
      </c>
      <c r="L4173" s="93">
        <v>1080</v>
      </c>
      <c r="M4173" s="93">
        <v>1143</v>
      </c>
      <c r="N4173" s="93">
        <v>2044</v>
      </c>
      <c r="O4173" s="93">
        <v>153</v>
      </c>
      <c r="P4173" s="93">
        <v>1890</v>
      </c>
      <c r="Q4173" s="93">
        <v>2043</v>
      </c>
      <c r="R4173" s="93">
        <v>0</v>
      </c>
      <c r="S4173" s="93">
        <v>1</v>
      </c>
      <c r="T4173" s="93">
        <v>1</v>
      </c>
      <c r="U4173" s="93">
        <v>153</v>
      </c>
      <c r="V4173" s="93">
        <v>1891</v>
      </c>
      <c r="W4173" s="158">
        <v>267539</v>
      </c>
      <c r="X4173" s="158">
        <v>147</v>
      </c>
      <c r="Y4173" s="158">
        <v>267686</v>
      </c>
      <c r="Z4173" s="90">
        <v>0.97499999999999998</v>
      </c>
      <c r="AA4173" s="90">
        <v>0.90196078431372551</v>
      </c>
      <c r="AB4173" s="112">
        <v>8</v>
      </c>
      <c r="AC4173" s="90">
        <v>0.375</v>
      </c>
      <c r="AD4173" s="90">
        <v>0.1105</v>
      </c>
      <c r="AE4173" s="139">
        <v>111</v>
      </c>
      <c r="AF4173" s="139">
        <v>32</v>
      </c>
      <c r="AG4173" s="93">
        <v>36</v>
      </c>
      <c r="AH4173" s="93">
        <v>63</v>
      </c>
    </row>
    <row r="4174" spans="1:34">
      <c r="A4174" s="87" t="s">
        <v>146</v>
      </c>
      <c r="B4174" s="14" t="s">
        <v>75</v>
      </c>
      <c r="C4174" s="14" t="s">
        <v>188</v>
      </c>
      <c r="D4174" s="14">
        <v>2017</v>
      </c>
      <c r="E4174" s="14">
        <v>2018</v>
      </c>
      <c r="F4174" s="14" t="s">
        <v>245</v>
      </c>
      <c r="G4174" s="93">
        <v>14263</v>
      </c>
      <c r="H4174" s="93">
        <v>107364</v>
      </c>
      <c r="I4174" s="93">
        <v>38</v>
      </c>
      <c r="J4174" s="93">
        <v>364</v>
      </c>
      <c r="K4174" s="93">
        <v>14301</v>
      </c>
      <c r="L4174" s="93">
        <v>107728</v>
      </c>
      <c r="M4174" s="93">
        <v>122029</v>
      </c>
      <c r="N4174" s="93">
        <v>269026</v>
      </c>
      <c r="O4174" s="93">
        <v>39080</v>
      </c>
      <c r="P4174" s="93">
        <v>228832</v>
      </c>
      <c r="Q4174" s="93">
        <v>267912</v>
      </c>
      <c r="R4174" s="93">
        <v>140</v>
      </c>
      <c r="S4174" s="93">
        <v>974</v>
      </c>
      <c r="T4174" s="93">
        <v>1114</v>
      </c>
      <c r="U4174" s="93">
        <v>39220</v>
      </c>
      <c r="V4174" s="93">
        <v>229806</v>
      </c>
      <c r="W4174" s="158">
        <v>34883227</v>
      </c>
      <c r="X4174" s="158">
        <v>116713</v>
      </c>
      <c r="Y4174" s="158">
        <v>34999940</v>
      </c>
      <c r="Z4174" s="90">
        <v>0.98976691301876063</v>
      </c>
      <c r="AA4174" s="90">
        <v>0.91644771413557535</v>
      </c>
      <c r="AB4174" s="112">
        <v>6</v>
      </c>
      <c r="AC4174" s="90">
        <v>0.33300000000000002</v>
      </c>
      <c r="AD4174" s="90">
        <v>3.8600000000000002E-2</v>
      </c>
      <c r="AE4174" s="139">
        <v>9515</v>
      </c>
      <c r="AF4174" s="139">
        <v>2869</v>
      </c>
      <c r="AG4174" s="93">
        <v>12953</v>
      </c>
      <c r="AH4174" s="93">
        <v>29891</v>
      </c>
    </row>
    <row r="4175" spans="1:34">
      <c r="A4175" s="87" t="s">
        <v>147</v>
      </c>
      <c r="B4175" s="14" t="s">
        <v>74</v>
      </c>
      <c r="C4175" s="14" t="s">
        <v>188</v>
      </c>
      <c r="D4175" s="14">
        <v>2017</v>
      </c>
      <c r="E4175" s="14">
        <v>2018</v>
      </c>
      <c r="F4175" s="14" t="s">
        <v>245</v>
      </c>
      <c r="G4175" s="93">
        <v>13468</v>
      </c>
      <c r="H4175" s="93">
        <v>82260</v>
      </c>
      <c r="I4175" s="93">
        <v>206</v>
      </c>
      <c r="J4175" s="93">
        <v>926</v>
      </c>
      <c r="K4175" s="93">
        <v>13674</v>
      </c>
      <c r="L4175" s="93">
        <v>83186</v>
      </c>
      <c r="M4175" s="93">
        <v>96860</v>
      </c>
      <c r="N4175" s="93">
        <v>203309</v>
      </c>
      <c r="O4175" s="93">
        <v>36290</v>
      </c>
      <c r="P4175" s="93">
        <v>163846</v>
      </c>
      <c r="Q4175" s="93">
        <v>200136</v>
      </c>
      <c r="R4175" s="93">
        <v>847</v>
      </c>
      <c r="S4175" s="93">
        <v>2326</v>
      </c>
      <c r="T4175" s="93">
        <v>3173</v>
      </c>
      <c r="U4175" s="93">
        <v>37137</v>
      </c>
      <c r="V4175" s="93">
        <v>166172</v>
      </c>
      <c r="W4175" s="158">
        <v>27801186</v>
      </c>
      <c r="X4175" s="158">
        <v>347183</v>
      </c>
      <c r="Y4175" s="158">
        <v>28148369</v>
      </c>
      <c r="Z4175" s="90">
        <v>0.99256410256410255</v>
      </c>
      <c r="AA4175" s="90">
        <v>0.9830409356725146</v>
      </c>
      <c r="AB4175" s="112">
        <v>5</v>
      </c>
      <c r="AC4175" s="90">
        <v>0.4</v>
      </c>
      <c r="AD4175" s="90">
        <v>7.3300000000000004E-2</v>
      </c>
      <c r="AE4175" s="139">
        <v>7695</v>
      </c>
      <c r="AF4175" s="139">
        <v>2506</v>
      </c>
      <c r="AG4175" s="93">
        <v>7522</v>
      </c>
      <c r="AH4175" s="93">
        <v>15233</v>
      </c>
    </row>
    <row r="4176" spans="1:34">
      <c r="A4176" s="87" t="s">
        <v>148</v>
      </c>
      <c r="B4176" s="14" t="s">
        <v>75</v>
      </c>
      <c r="C4176" s="14" t="s">
        <v>188</v>
      </c>
      <c r="D4176" s="14">
        <v>2017</v>
      </c>
      <c r="E4176" s="14">
        <v>2018</v>
      </c>
      <c r="F4176" s="14" t="s">
        <v>245</v>
      </c>
      <c r="G4176" s="93">
        <v>247</v>
      </c>
      <c r="H4176" s="93">
        <v>1869</v>
      </c>
      <c r="I4176" s="93">
        <v>1</v>
      </c>
      <c r="J4176" s="93">
        <v>6</v>
      </c>
      <c r="K4176" s="93">
        <v>248</v>
      </c>
      <c r="L4176" s="93">
        <v>1875</v>
      </c>
      <c r="M4176" s="93">
        <v>2123</v>
      </c>
      <c r="N4176" s="93">
        <v>4653</v>
      </c>
      <c r="O4176" s="93">
        <v>649</v>
      </c>
      <c r="P4176" s="93">
        <v>3984</v>
      </c>
      <c r="Q4176" s="93">
        <v>4633</v>
      </c>
      <c r="R4176" s="93">
        <v>1</v>
      </c>
      <c r="S4176" s="93">
        <v>19</v>
      </c>
      <c r="T4176" s="93">
        <v>20</v>
      </c>
      <c r="U4176" s="93">
        <v>650</v>
      </c>
      <c r="V4176" s="93">
        <v>4003</v>
      </c>
      <c r="W4176" s="158">
        <v>585694</v>
      </c>
      <c r="X4176" s="158">
        <v>2146</v>
      </c>
      <c r="Y4176" s="158">
        <v>587840</v>
      </c>
      <c r="Z4176" s="90">
        <v>0.98076923076923073</v>
      </c>
      <c r="AA4176" s="90">
        <v>0.96</v>
      </c>
      <c r="AB4176" s="112">
        <v>8</v>
      </c>
      <c r="AC4176" s="90">
        <v>0.375</v>
      </c>
      <c r="AD4176" s="90">
        <v>0.1105</v>
      </c>
      <c r="AE4176" s="139">
        <v>190</v>
      </c>
      <c r="AF4176" s="139">
        <v>37</v>
      </c>
      <c r="AG4176" s="93">
        <v>291</v>
      </c>
      <c r="AH4176" s="93">
        <v>691</v>
      </c>
    </row>
    <row r="4177" spans="1:34">
      <c r="A4177" s="87" t="s">
        <v>149</v>
      </c>
      <c r="B4177" s="14" t="s">
        <v>75</v>
      </c>
      <c r="C4177" s="14" t="s">
        <v>188</v>
      </c>
      <c r="D4177" s="14">
        <v>2017</v>
      </c>
      <c r="E4177" s="14">
        <v>2018</v>
      </c>
      <c r="F4177" s="14" t="s">
        <v>245</v>
      </c>
      <c r="G4177" s="93">
        <v>21932</v>
      </c>
      <c r="H4177" s="93">
        <v>141128</v>
      </c>
      <c r="I4177" s="93">
        <v>42</v>
      </c>
      <c r="J4177" s="93">
        <v>558</v>
      </c>
      <c r="K4177" s="93">
        <v>21974</v>
      </c>
      <c r="L4177" s="93">
        <v>141686</v>
      </c>
      <c r="M4177" s="93">
        <v>163660</v>
      </c>
      <c r="N4177" s="93">
        <v>355714</v>
      </c>
      <c r="O4177" s="93">
        <v>57792</v>
      </c>
      <c r="P4177" s="93">
        <v>296374</v>
      </c>
      <c r="Q4177" s="93">
        <v>354166</v>
      </c>
      <c r="R4177" s="93">
        <v>143</v>
      </c>
      <c r="S4177" s="93">
        <v>1405</v>
      </c>
      <c r="T4177" s="93">
        <v>1548</v>
      </c>
      <c r="U4177" s="93">
        <v>57935</v>
      </c>
      <c r="V4177" s="93">
        <v>297779</v>
      </c>
      <c r="W4177" s="158">
        <v>47071133</v>
      </c>
      <c r="X4177" s="158">
        <v>160653</v>
      </c>
      <c r="Y4177" s="158">
        <v>47231786</v>
      </c>
      <c r="Z4177" s="90">
        <v>0.99196428571428574</v>
      </c>
      <c r="AA4177" s="90">
        <v>0.94368079419625817</v>
      </c>
      <c r="AB4177" s="112">
        <v>7</v>
      </c>
      <c r="AC4177" s="90">
        <v>0.14299999999999999</v>
      </c>
      <c r="AD4177" s="90">
        <v>1.0800000000000001E-2</v>
      </c>
      <c r="AE4177" s="139">
        <v>11368</v>
      </c>
      <c r="AF4177" s="139">
        <v>3177</v>
      </c>
      <c r="AG4177" s="93">
        <v>17249</v>
      </c>
      <c r="AH4177" s="93">
        <v>37588</v>
      </c>
    </row>
    <row r="4178" spans="1:34">
      <c r="A4178" s="87" t="s">
        <v>150</v>
      </c>
      <c r="B4178" s="14" t="s">
        <v>74</v>
      </c>
      <c r="C4178" s="14" t="s">
        <v>188</v>
      </c>
      <c r="D4178" s="14">
        <v>2017</v>
      </c>
      <c r="E4178" s="14">
        <v>2018</v>
      </c>
      <c r="F4178" s="14" t="s">
        <v>245</v>
      </c>
      <c r="G4178" s="93">
        <v>11207</v>
      </c>
      <c r="H4178" s="93">
        <v>121188</v>
      </c>
      <c r="I4178" s="93">
        <v>122</v>
      </c>
      <c r="J4178" s="93">
        <v>1126</v>
      </c>
      <c r="K4178" s="93">
        <v>11329</v>
      </c>
      <c r="L4178" s="93">
        <v>122314</v>
      </c>
      <c r="M4178" s="93">
        <v>133643</v>
      </c>
      <c r="N4178" s="93">
        <v>267634</v>
      </c>
      <c r="O4178" s="93">
        <v>31093</v>
      </c>
      <c r="P4178" s="93">
        <v>233454</v>
      </c>
      <c r="Q4178" s="93">
        <v>264547</v>
      </c>
      <c r="R4178" s="93">
        <v>414</v>
      </c>
      <c r="S4178" s="93">
        <v>2673</v>
      </c>
      <c r="T4178" s="93">
        <v>3087</v>
      </c>
      <c r="U4178" s="93">
        <v>31507</v>
      </c>
      <c r="V4178" s="93">
        <v>236127</v>
      </c>
      <c r="W4178" s="158">
        <v>34371110</v>
      </c>
      <c r="X4178" s="158">
        <v>320609</v>
      </c>
      <c r="Y4178" s="158">
        <v>34691719</v>
      </c>
      <c r="Z4178" s="90">
        <v>0.97622171203673336</v>
      </c>
      <c r="AA4178" s="90">
        <v>0.95381715362865227</v>
      </c>
      <c r="AB4178" s="112">
        <v>10</v>
      </c>
      <c r="AC4178" s="90">
        <v>0.3</v>
      </c>
      <c r="AD4178" s="90">
        <v>1.47E-2</v>
      </c>
      <c r="AE4178" s="139">
        <v>11870</v>
      </c>
      <c r="AF4178" s="139">
        <v>5232</v>
      </c>
      <c r="AG4178" s="93">
        <v>12772</v>
      </c>
      <c r="AH4178" s="93">
        <v>26763</v>
      </c>
    </row>
    <row r="4179" spans="1:34">
      <c r="A4179" s="87" t="s">
        <v>151</v>
      </c>
      <c r="B4179" s="14" t="s">
        <v>74</v>
      </c>
      <c r="C4179" s="14" t="s">
        <v>188</v>
      </c>
      <c r="D4179" s="14">
        <v>2017</v>
      </c>
      <c r="E4179" s="14">
        <v>2018</v>
      </c>
      <c r="F4179" s="14" t="s">
        <v>245</v>
      </c>
      <c r="G4179" s="93">
        <v>1892</v>
      </c>
      <c r="H4179" s="93">
        <v>30444</v>
      </c>
      <c r="I4179" s="93">
        <v>62</v>
      </c>
      <c r="J4179" s="93">
        <v>1318</v>
      </c>
      <c r="K4179" s="93">
        <v>1954</v>
      </c>
      <c r="L4179" s="93">
        <v>31762</v>
      </c>
      <c r="M4179" s="93">
        <v>33716</v>
      </c>
      <c r="N4179" s="93">
        <v>50406</v>
      </c>
      <c r="O4179" s="93">
        <v>4079</v>
      </c>
      <c r="P4179" s="93">
        <v>44235</v>
      </c>
      <c r="Q4179" s="93">
        <v>48314</v>
      </c>
      <c r="R4179" s="93">
        <v>165</v>
      </c>
      <c r="S4179" s="93">
        <v>1927</v>
      </c>
      <c r="T4179" s="93">
        <v>2092</v>
      </c>
      <c r="U4179" s="93">
        <v>4244</v>
      </c>
      <c r="V4179" s="93">
        <v>46162</v>
      </c>
      <c r="W4179" s="158">
        <v>6818128</v>
      </c>
      <c r="X4179" s="158">
        <v>270544</v>
      </c>
      <c r="Y4179" s="158">
        <v>7088672</v>
      </c>
      <c r="Z4179" s="90">
        <v>0.97395079594790157</v>
      </c>
      <c r="AA4179" s="90">
        <v>0.77488514548238896</v>
      </c>
      <c r="AB4179" s="112">
        <v>1</v>
      </c>
      <c r="AC4179" s="90">
        <v>0</v>
      </c>
      <c r="AD4179" s="90">
        <v>9.2499999999999999E-2</v>
      </c>
      <c r="AE4179" s="139">
        <v>2849</v>
      </c>
      <c r="AF4179" s="139">
        <v>1005</v>
      </c>
      <c r="AG4179" s="93">
        <v>3375</v>
      </c>
      <c r="AH4179" s="93">
        <v>5542</v>
      </c>
    </row>
    <row r="4180" spans="1:34">
      <c r="A4180" s="87" t="s">
        <v>152</v>
      </c>
      <c r="B4180" s="14" t="s">
        <v>75</v>
      </c>
      <c r="C4180" s="14" t="s">
        <v>188</v>
      </c>
      <c r="D4180" s="14">
        <v>2017</v>
      </c>
      <c r="E4180" s="14">
        <v>2018</v>
      </c>
      <c r="F4180" s="14" t="s">
        <v>245</v>
      </c>
      <c r="G4180" s="93">
        <v>6233</v>
      </c>
      <c r="H4180" s="93">
        <v>40698</v>
      </c>
      <c r="I4180" s="93">
        <v>19</v>
      </c>
      <c r="J4180" s="93">
        <v>253</v>
      </c>
      <c r="K4180" s="93">
        <v>6252</v>
      </c>
      <c r="L4180" s="93">
        <v>40951</v>
      </c>
      <c r="M4180" s="93">
        <v>47203</v>
      </c>
      <c r="N4180" s="93">
        <v>104133</v>
      </c>
      <c r="O4180" s="93">
        <v>15383</v>
      </c>
      <c r="P4180" s="93">
        <v>87999</v>
      </c>
      <c r="Q4180" s="93">
        <v>103382</v>
      </c>
      <c r="R4180" s="93">
        <v>62</v>
      </c>
      <c r="S4180" s="93">
        <v>689</v>
      </c>
      <c r="T4180" s="93">
        <v>751</v>
      </c>
      <c r="U4180" s="93">
        <v>15445</v>
      </c>
      <c r="V4180" s="93">
        <v>88688</v>
      </c>
      <c r="W4180" s="158">
        <v>13365778</v>
      </c>
      <c r="X4180" s="158">
        <v>78575</v>
      </c>
      <c r="Y4180" s="158">
        <v>13444353</v>
      </c>
      <c r="Z4180" s="90">
        <v>0.98077922077922075</v>
      </c>
      <c r="AA4180" s="90">
        <v>0.92282696994313562</v>
      </c>
      <c r="AB4180" s="112">
        <v>3</v>
      </c>
      <c r="AC4180" s="90">
        <v>0.66700000000000004</v>
      </c>
      <c r="AD4180" s="90">
        <v>0</v>
      </c>
      <c r="AE4180" s="139">
        <v>3120</v>
      </c>
      <c r="AF4180" s="139">
        <v>1065</v>
      </c>
      <c r="AG4180" s="93">
        <v>5925</v>
      </c>
      <c r="AH4180" s="93">
        <v>12950</v>
      </c>
    </row>
    <row r="4181" spans="1:34">
      <c r="A4181" s="87" t="s">
        <v>153</v>
      </c>
      <c r="B4181" s="14" t="s">
        <v>74</v>
      </c>
      <c r="C4181" s="14" t="s">
        <v>188</v>
      </c>
      <c r="D4181" s="14">
        <v>2017</v>
      </c>
      <c r="E4181" s="14">
        <v>2018</v>
      </c>
      <c r="F4181" s="14" t="s">
        <v>245</v>
      </c>
      <c r="G4181" s="93">
        <v>776</v>
      </c>
      <c r="H4181" s="93">
        <v>8590</v>
      </c>
      <c r="I4181" s="93">
        <v>1</v>
      </c>
      <c r="J4181" s="93">
        <v>17</v>
      </c>
      <c r="K4181" s="93">
        <v>777</v>
      </c>
      <c r="L4181" s="93">
        <v>8607</v>
      </c>
      <c r="M4181" s="93">
        <v>9384</v>
      </c>
      <c r="N4181" s="93">
        <v>16589</v>
      </c>
      <c r="O4181" s="93">
        <v>1938</v>
      </c>
      <c r="P4181" s="93">
        <v>14608</v>
      </c>
      <c r="Q4181" s="93">
        <v>16546</v>
      </c>
      <c r="R4181" s="93">
        <v>6</v>
      </c>
      <c r="S4181" s="93">
        <v>37</v>
      </c>
      <c r="T4181" s="93">
        <v>43</v>
      </c>
      <c r="U4181" s="93">
        <v>1944</v>
      </c>
      <c r="V4181" s="93">
        <v>14645</v>
      </c>
      <c r="W4181" s="158">
        <v>2157279</v>
      </c>
      <c r="X4181" s="158">
        <v>3993</v>
      </c>
      <c r="Y4181" s="158">
        <v>2161272</v>
      </c>
      <c r="Z4181" s="90">
        <v>0.95354523227383858</v>
      </c>
      <c r="AA4181" s="90">
        <v>0.95670995670995673</v>
      </c>
      <c r="AB4181" s="112">
        <v>8</v>
      </c>
      <c r="AC4181" s="90">
        <v>0.375</v>
      </c>
      <c r="AD4181" s="90">
        <v>0.1105</v>
      </c>
      <c r="AE4181" s="139">
        <v>775</v>
      </c>
      <c r="AF4181" s="139">
        <v>275</v>
      </c>
      <c r="AG4181" s="93">
        <v>950</v>
      </c>
      <c r="AH4181" s="93">
        <v>2026</v>
      </c>
    </row>
    <row r="4182" spans="1:34">
      <c r="A4182" s="87" t="s">
        <v>154</v>
      </c>
      <c r="B4182" s="14" t="s">
        <v>74</v>
      </c>
      <c r="C4182" s="14" t="s">
        <v>188</v>
      </c>
      <c r="D4182" s="14">
        <v>2017</v>
      </c>
      <c r="E4182" s="14">
        <v>2018</v>
      </c>
      <c r="F4182" s="14" t="s">
        <v>245</v>
      </c>
      <c r="G4182" s="93">
        <v>625</v>
      </c>
      <c r="H4182" s="93">
        <v>12274</v>
      </c>
      <c r="I4182" s="93">
        <v>8</v>
      </c>
      <c r="J4182" s="93">
        <v>252</v>
      </c>
      <c r="K4182" s="93">
        <v>633</v>
      </c>
      <c r="L4182" s="93">
        <v>12526</v>
      </c>
      <c r="M4182" s="93">
        <v>13159</v>
      </c>
      <c r="N4182" s="93">
        <v>25032</v>
      </c>
      <c r="O4182" s="93">
        <v>1487</v>
      </c>
      <c r="P4182" s="93">
        <v>22891</v>
      </c>
      <c r="Q4182" s="93">
        <v>24378</v>
      </c>
      <c r="R4182" s="93">
        <v>24</v>
      </c>
      <c r="S4182" s="93">
        <v>630</v>
      </c>
      <c r="T4182" s="93">
        <v>654</v>
      </c>
      <c r="U4182" s="93">
        <v>1511</v>
      </c>
      <c r="V4182" s="93">
        <v>23521</v>
      </c>
      <c r="W4182" s="158">
        <v>3120935</v>
      </c>
      <c r="X4182" s="158">
        <v>60079</v>
      </c>
      <c r="Y4182" s="158">
        <v>3181014</v>
      </c>
      <c r="Z4182" s="90">
        <v>0.96129032258064517</v>
      </c>
      <c r="AA4182" s="90">
        <v>0.87687687687687688</v>
      </c>
      <c r="AB4182" s="112">
        <v>8</v>
      </c>
      <c r="AC4182" s="90">
        <v>0.375</v>
      </c>
      <c r="AD4182" s="90">
        <v>0.1105</v>
      </c>
      <c r="AE4182" s="139">
        <v>1024</v>
      </c>
      <c r="AF4182" s="139">
        <v>329</v>
      </c>
      <c r="AG4182" s="93">
        <v>2766</v>
      </c>
      <c r="AH4182" s="93">
        <v>5560</v>
      </c>
    </row>
    <row r="4183" spans="1:34">
      <c r="A4183" s="87" t="s">
        <v>155</v>
      </c>
      <c r="B4183" s="14" t="s">
        <v>74</v>
      </c>
      <c r="C4183" s="14" t="s">
        <v>188</v>
      </c>
      <c r="D4183" s="14">
        <v>2017</v>
      </c>
      <c r="E4183" s="14">
        <v>2018</v>
      </c>
      <c r="F4183" s="14" t="s">
        <v>245</v>
      </c>
      <c r="G4183" s="93">
        <v>1873</v>
      </c>
      <c r="H4183" s="93">
        <v>16777</v>
      </c>
      <c r="I4183" s="93">
        <v>4</v>
      </c>
      <c r="J4183" s="93">
        <v>92</v>
      </c>
      <c r="K4183" s="93">
        <v>1877</v>
      </c>
      <c r="L4183" s="93">
        <v>16869</v>
      </c>
      <c r="M4183" s="93">
        <v>18746</v>
      </c>
      <c r="N4183" s="93">
        <v>36938</v>
      </c>
      <c r="O4183" s="93">
        <v>4890</v>
      </c>
      <c r="P4183" s="93">
        <v>31841</v>
      </c>
      <c r="Q4183" s="93">
        <v>36731</v>
      </c>
      <c r="R4183" s="93">
        <v>16</v>
      </c>
      <c r="S4183" s="93">
        <v>191</v>
      </c>
      <c r="T4183" s="93">
        <v>207</v>
      </c>
      <c r="U4183" s="93">
        <v>4906</v>
      </c>
      <c r="V4183" s="93">
        <v>32032</v>
      </c>
      <c r="W4183" s="158">
        <v>4811568</v>
      </c>
      <c r="X4183" s="158">
        <v>21745</v>
      </c>
      <c r="Y4183" s="158">
        <v>4833313</v>
      </c>
      <c r="Z4183" s="90">
        <v>0.92307692307692313</v>
      </c>
      <c r="AA4183" s="90">
        <v>0.86402266288951846</v>
      </c>
      <c r="AB4183" s="112">
        <v>8</v>
      </c>
      <c r="AC4183" s="90">
        <v>0.375</v>
      </c>
      <c r="AD4183" s="90">
        <v>0.1105</v>
      </c>
      <c r="AE4183" s="139">
        <v>2304</v>
      </c>
      <c r="AF4183" s="139">
        <v>914</v>
      </c>
      <c r="AG4183" s="93">
        <v>4143</v>
      </c>
      <c r="AH4183" s="93">
        <v>9674</v>
      </c>
    </row>
    <row r="4184" spans="1:34">
      <c r="A4184" s="87" t="s">
        <v>156</v>
      </c>
      <c r="B4184" s="14" t="s">
        <v>74</v>
      </c>
      <c r="C4184" s="14" t="s">
        <v>188</v>
      </c>
      <c r="D4184" s="14">
        <v>2017</v>
      </c>
      <c r="E4184" s="14">
        <v>2018</v>
      </c>
      <c r="F4184" s="14" t="s">
        <v>245</v>
      </c>
      <c r="G4184" s="93">
        <v>3605</v>
      </c>
      <c r="H4184" s="93">
        <v>41440</v>
      </c>
      <c r="I4184" s="93">
        <v>37</v>
      </c>
      <c r="J4184" s="93">
        <v>784</v>
      </c>
      <c r="K4184" s="93">
        <v>3642</v>
      </c>
      <c r="L4184" s="93">
        <v>42224</v>
      </c>
      <c r="M4184" s="93">
        <v>45866</v>
      </c>
      <c r="N4184" s="93">
        <v>88372</v>
      </c>
      <c r="O4184" s="93">
        <v>8807</v>
      </c>
      <c r="P4184" s="93">
        <v>77817</v>
      </c>
      <c r="Q4184" s="93">
        <v>86624</v>
      </c>
      <c r="R4184" s="93">
        <v>118</v>
      </c>
      <c r="S4184" s="93">
        <v>1630</v>
      </c>
      <c r="T4184" s="93">
        <v>1748</v>
      </c>
      <c r="U4184" s="93">
        <v>8925</v>
      </c>
      <c r="V4184" s="93">
        <v>79447</v>
      </c>
      <c r="W4184" s="158">
        <v>11406290</v>
      </c>
      <c r="X4184" s="158">
        <v>198230</v>
      </c>
      <c r="Y4184" s="158">
        <v>11604520</v>
      </c>
      <c r="Z4184" s="90">
        <v>0.98588957055214721</v>
      </c>
      <c r="AA4184" s="90">
        <v>0.9536842105263158</v>
      </c>
      <c r="AB4184" s="112">
        <v>2</v>
      </c>
      <c r="AC4184" s="90">
        <v>1</v>
      </c>
      <c r="AD4184" s="90">
        <v>6.3E-2</v>
      </c>
      <c r="AE4184" s="139">
        <v>2769</v>
      </c>
      <c r="AF4184" s="139">
        <v>686</v>
      </c>
      <c r="AG4184" s="93">
        <v>7768</v>
      </c>
      <c r="AH4184" s="93">
        <v>16206</v>
      </c>
    </row>
    <row r="4185" spans="1:34">
      <c r="A4185" s="87" t="s">
        <v>157</v>
      </c>
      <c r="B4185" s="14" t="s">
        <v>74</v>
      </c>
      <c r="C4185" s="14" t="s">
        <v>188</v>
      </c>
      <c r="D4185" s="14">
        <v>2017</v>
      </c>
      <c r="E4185" s="14">
        <v>2018</v>
      </c>
      <c r="F4185" s="14" t="s">
        <v>245</v>
      </c>
      <c r="G4185" s="93">
        <v>939</v>
      </c>
      <c r="H4185" s="93">
        <v>13143</v>
      </c>
      <c r="I4185" s="93">
        <v>1</v>
      </c>
      <c r="J4185" s="93">
        <v>26</v>
      </c>
      <c r="K4185" s="93">
        <v>940</v>
      </c>
      <c r="L4185" s="93">
        <v>13169</v>
      </c>
      <c r="M4185" s="93">
        <v>14109</v>
      </c>
      <c r="N4185" s="93">
        <v>24996</v>
      </c>
      <c r="O4185" s="93">
        <v>2315</v>
      </c>
      <c r="P4185" s="93">
        <v>22610</v>
      </c>
      <c r="Q4185" s="93">
        <v>24925</v>
      </c>
      <c r="R4185" s="93">
        <v>3</v>
      </c>
      <c r="S4185" s="93">
        <v>68</v>
      </c>
      <c r="T4185" s="93">
        <v>71</v>
      </c>
      <c r="U4185" s="93">
        <v>2318</v>
      </c>
      <c r="V4185" s="93">
        <v>22678</v>
      </c>
      <c r="W4185" s="158">
        <v>3307253</v>
      </c>
      <c r="X4185" s="158">
        <v>7197</v>
      </c>
      <c r="Y4185" s="158">
        <v>3314450</v>
      </c>
      <c r="Z4185" s="90">
        <v>0.94713656387665202</v>
      </c>
      <c r="AA4185" s="90">
        <v>0.92543859649122806</v>
      </c>
      <c r="AB4185" s="112">
        <v>8</v>
      </c>
      <c r="AC4185" s="90">
        <v>0.375</v>
      </c>
      <c r="AD4185" s="90">
        <v>0.1105</v>
      </c>
      <c r="AE4185" s="139">
        <v>1139</v>
      </c>
      <c r="AF4185" s="139">
        <v>507</v>
      </c>
      <c r="AG4185" s="93">
        <v>2117</v>
      </c>
      <c r="AH4185" s="93">
        <v>4549</v>
      </c>
    </row>
    <row r="4186" spans="1:34">
      <c r="A4186" s="87" t="s">
        <v>158</v>
      </c>
      <c r="B4186" s="14" t="s">
        <v>75</v>
      </c>
      <c r="C4186" s="14" t="s">
        <v>188</v>
      </c>
      <c r="D4186" s="14">
        <v>2017</v>
      </c>
      <c r="E4186" s="14">
        <v>2018</v>
      </c>
      <c r="F4186" s="14" t="s">
        <v>245</v>
      </c>
      <c r="G4186" s="93">
        <v>1126</v>
      </c>
      <c r="H4186" s="93">
        <v>11109</v>
      </c>
      <c r="I4186" s="93">
        <v>1</v>
      </c>
      <c r="J4186" s="93">
        <v>20</v>
      </c>
      <c r="K4186" s="93">
        <v>1127</v>
      </c>
      <c r="L4186" s="93">
        <v>11129</v>
      </c>
      <c r="M4186" s="93">
        <v>12256</v>
      </c>
      <c r="N4186" s="93">
        <v>22878</v>
      </c>
      <c r="O4186" s="93">
        <v>2685</v>
      </c>
      <c r="P4186" s="93">
        <v>20152</v>
      </c>
      <c r="Q4186" s="93">
        <v>22837</v>
      </c>
      <c r="R4186" s="93">
        <v>3</v>
      </c>
      <c r="S4186" s="93">
        <v>38</v>
      </c>
      <c r="T4186" s="93">
        <v>41</v>
      </c>
      <c r="U4186" s="93">
        <v>2688</v>
      </c>
      <c r="V4186" s="93">
        <v>20190</v>
      </c>
      <c r="W4186" s="158">
        <v>2968781</v>
      </c>
      <c r="X4186" s="158">
        <v>5749</v>
      </c>
      <c r="Y4186" s="158">
        <v>2974530</v>
      </c>
      <c r="Z4186" s="90">
        <v>0.94385964912280707</v>
      </c>
      <c r="AA4186" s="90">
        <v>0.95283018867924529</v>
      </c>
      <c r="AB4186" s="112">
        <v>8</v>
      </c>
      <c r="AC4186" s="90">
        <v>0.375</v>
      </c>
      <c r="AD4186" s="90">
        <v>0.1105</v>
      </c>
      <c r="AE4186" s="139">
        <v>1032</v>
      </c>
      <c r="AF4186" s="139">
        <v>225</v>
      </c>
      <c r="AG4186" s="93">
        <v>504</v>
      </c>
      <c r="AH4186" s="93">
        <v>832</v>
      </c>
    </row>
    <row r="4187" spans="1:34">
      <c r="A4187" s="87" t="s">
        <v>159</v>
      </c>
      <c r="B4187" s="14" t="s">
        <v>75</v>
      </c>
      <c r="C4187" s="14" t="s">
        <v>188</v>
      </c>
      <c r="D4187" s="14">
        <v>2017</v>
      </c>
      <c r="E4187" s="14">
        <v>2018</v>
      </c>
      <c r="F4187" s="14" t="s">
        <v>245</v>
      </c>
      <c r="G4187" s="93">
        <v>9</v>
      </c>
      <c r="H4187" s="93">
        <v>149</v>
      </c>
      <c r="I4187" s="93">
        <v>0</v>
      </c>
      <c r="J4187" s="93">
        <v>0</v>
      </c>
      <c r="K4187" s="93">
        <v>9</v>
      </c>
      <c r="L4187" s="93">
        <v>149</v>
      </c>
      <c r="M4187" s="93">
        <v>158</v>
      </c>
      <c r="N4187" s="93">
        <v>271</v>
      </c>
      <c r="O4187" s="93">
        <v>29</v>
      </c>
      <c r="P4187" s="93">
        <v>242</v>
      </c>
      <c r="Q4187" s="93">
        <v>271</v>
      </c>
      <c r="R4187" s="93">
        <v>0</v>
      </c>
      <c r="S4187" s="93">
        <v>0</v>
      </c>
      <c r="T4187" s="93">
        <v>0</v>
      </c>
      <c r="U4187" s="93">
        <v>29</v>
      </c>
      <c r="V4187" s="93">
        <v>242</v>
      </c>
      <c r="W4187" s="158">
        <v>37153</v>
      </c>
      <c r="X4187" s="158">
        <v>0</v>
      </c>
      <c r="Y4187" s="158">
        <v>37153</v>
      </c>
      <c r="Z4187" s="90">
        <v>1</v>
      </c>
      <c r="AA4187" s="90">
        <v>0.75</v>
      </c>
      <c r="AB4187" s="112">
        <v>8</v>
      </c>
      <c r="AC4187" s="90">
        <v>0.375</v>
      </c>
      <c r="AD4187" s="90">
        <v>0.1105</v>
      </c>
      <c r="AE4187" s="139">
        <v>7</v>
      </c>
      <c r="AF4187" s="139">
        <v>0</v>
      </c>
      <c r="AG4187" s="93">
        <v>2</v>
      </c>
      <c r="AH4187" s="93">
        <v>2</v>
      </c>
    </row>
    <row r="4188" spans="1:34">
      <c r="A4188" s="87" t="s">
        <v>160</v>
      </c>
      <c r="B4188" s="14" t="s">
        <v>75</v>
      </c>
      <c r="C4188" s="14" t="s">
        <v>188</v>
      </c>
      <c r="D4188" s="14">
        <v>2017</v>
      </c>
      <c r="E4188" s="14">
        <v>2018</v>
      </c>
      <c r="F4188" s="14" t="s">
        <v>245</v>
      </c>
      <c r="G4188" s="93">
        <v>346</v>
      </c>
      <c r="H4188" s="93">
        <v>2698</v>
      </c>
      <c r="I4188" s="93">
        <v>0</v>
      </c>
      <c r="J4188" s="93">
        <v>4</v>
      </c>
      <c r="K4188" s="93">
        <v>346</v>
      </c>
      <c r="L4188" s="93">
        <v>2702</v>
      </c>
      <c r="M4188" s="93">
        <v>3048</v>
      </c>
      <c r="N4188" s="93">
        <v>6221</v>
      </c>
      <c r="O4188" s="93">
        <v>922</v>
      </c>
      <c r="P4188" s="93">
        <v>5290</v>
      </c>
      <c r="Q4188" s="93">
        <v>6212</v>
      </c>
      <c r="R4188" s="93">
        <v>0</v>
      </c>
      <c r="S4188" s="93">
        <v>9</v>
      </c>
      <c r="T4188" s="93">
        <v>9</v>
      </c>
      <c r="U4188" s="93">
        <v>922</v>
      </c>
      <c r="V4188" s="93">
        <v>5299</v>
      </c>
      <c r="W4188" s="158">
        <v>803148</v>
      </c>
      <c r="X4188" s="158">
        <v>920</v>
      </c>
      <c r="Y4188" s="158">
        <v>804068</v>
      </c>
      <c r="Z4188" s="90">
        <v>0.96899224806201545</v>
      </c>
      <c r="AA4188" s="90">
        <v>0.86458333333333337</v>
      </c>
      <c r="AB4188" s="112">
        <v>8</v>
      </c>
      <c r="AC4188" s="90">
        <v>0.375</v>
      </c>
      <c r="AD4188" s="90">
        <v>0.1105</v>
      </c>
      <c r="AE4188" s="139">
        <v>291</v>
      </c>
      <c r="AF4188" s="139">
        <v>98</v>
      </c>
      <c r="AG4188" s="93">
        <v>154</v>
      </c>
      <c r="AH4188" s="93">
        <v>282</v>
      </c>
    </row>
    <row r="4189" spans="1:34">
      <c r="A4189" s="87" t="s">
        <v>161</v>
      </c>
      <c r="B4189" s="14" t="s">
        <v>74</v>
      </c>
      <c r="C4189" s="14" t="s">
        <v>188</v>
      </c>
      <c r="D4189" s="14">
        <v>2017</v>
      </c>
      <c r="E4189" s="14">
        <v>2018</v>
      </c>
      <c r="F4189" s="14" t="s">
        <v>245</v>
      </c>
      <c r="G4189" s="93">
        <v>2190</v>
      </c>
      <c r="H4189" s="93">
        <v>18554</v>
      </c>
      <c r="I4189" s="93">
        <v>6</v>
      </c>
      <c r="J4189" s="93">
        <v>118</v>
      </c>
      <c r="K4189" s="93">
        <v>2196</v>
      </c>
      <c r="L4189" s="93">
        <v>18672</v>
      </c>
      <c r="M4189" s="93">
        <v>20868</v>
      </c>
      <c r="N4189" s="93">
        <v>38995</v>
      </c>
      <c r="O4189" s="93">
        <v>5256</v>
      </c>
      <c r="P4189" s="93">
        <v>33450</v>
      </c>
      <c r="Q4189" s="93">
        <v>38706</v>
      </c>
      <c r="R4189" s="93">
        <v>25</v>
      </c>
      <c r="S4189" s="93">
        <v>264</v>
      </c>
      <c r="T4189" s="93">
        <v>289</v>
      </c>
      <c r="U4189" s="93">
        <v>5281</v>
      </c>
      <c r="V4189" s="93">
        <v>33714</v>
      </c>
      <c r="W4189" s="158">
        <v>5317510</v>
      </c>
      <c r="X4189" s="158">
        <v>33880</v>
      </c>
      <c r="Y4189" s="158">
        <v>5351390</v>
      </c>
      <c r="Z4189" s="90">
        <v>0.98294762484774667</v>
      </c>
      <c r="AA4189" s="90">
        <v>0.96420581655480986</v>
      </c>
      <c r="AB4189" s="112">
        <v>2</v>
      </c>
      <c r="AC4189" s="90">
        <v>0</v>
      </c>
      <c r="AD4189" s="90">
        <v>1.2699999999999999E-2</v>
      </c>
      <c r="AE4189" s="139">
        <v>1490</v>
      </c>
      <c r="AF4189" s="139">
        <v>527</v>
      </c>
      <c r="AG4189" s="93">
        <v>1893</v>
      </c>
      <c r="AH4189" s="93">
        <v>3868</v>
      </c>
    </row>
    <row r="4190" spans="1:34">
      <c r="A4190" s="87" t="s">
        <v>162</v>
      </c>
      <c r="B4190" s="14" t="s">
        <v>74</v>
      </c>
      <c r="C4190" s="14" t="s">
        <v>188</v>
      </c>
      <c r="D4190" s="14">
        <v>2017</v>
      </c>
      <c r="E4190" s="14">
        <v>2018</v>
      </c>
      <c r="F4190" s="14" t="s">
        <v>245</v>
      </c>
      <c r="G4190" s="93">
        <v>1177</v>
      </c>
      <c r="H4190" s="93">
        <v>16111</v>
      </c>
      <c r="I4190" s="93">
        <v>9</v>
      </c>
      <c r="J4190" s="93">
        <v>117</v>
      </c>
      <c r="K4190" s="93">
        <v>1186</v>
      </c>
      <c r="L4190" s="93">
        <v>16228</v>
      </c>
      <c r="M4190" s="93">
        <v>17414</v>
      </c>
      <c r="N4190" s="93">
        <v>30149</v>
      </c>
      <c r="O4190" s="93">
        <v>2790</v>
      </c>
      <c r="P4190" s="93">
        <v>27030</v>
      </c>
      <c r="Q4190" s="93">
        <v>29820</v>
      </c>
      <c r="R4190" s="93">
        <v>34</v>
      </c>
      <c r="S4190" s="93">
        <v>295</v>
      </c>
      <c r="T4190" s="93">
        <v>329</v>
      </c>
      <c r="U4190" s="93">
        <v>2824</v>
      </c>
      <c r="V4190" s="93">
        <v>27325</v>
      </c>
      <c r="W4190" s="158">
        <v>3806759</v>
      </c>
      <c r="X4190" s="158">
        <v>29356</v>
      </c>
      <c r="Y4190" s="158">
        <v>3836115</v>
      </c>
      <c r="Z4190" s="90">
        <v>0.93075356415478616</v>
      </c>
      <c r="AA4190" s="90">
        <v>0.52291105121293802</v>
      </c>
      <c r="AB4190" s="112">
        <v>8</v>
      </c>
      <c r="AC4190" s="90">
        <v>0.375</v>
      </c>
      <c r="AD4190" s="90">
        <v>0.1105</v>
      </c>
      <c r="AE4190" s="139">
        <v>1056</v>
      </c>
      <c r="AF4190" s="139">
        <v>366</v>
      </c>
      <c r="AG4190" s="93">
        <v>2535</v>
      </c>
      <c r="AH4190" s="93">
        <v>5392</v>
      </c>
    </row>
    <row r="4191" spans="1:34">
      <c r="A4191" s="87" t="s">
        <v>163</v>
      </c>
      <c r="B4191" s="14" t="s">
        <v>75</v>
      </c>
      <c r="C4191" s="14" t="s">
        <v>188</v>
      </c>
      <c r="D4191" s="14">
        <v>2017</v>
      </c>
      <c r="E4191" s="14">
        <v>2018</v>
      </c>
      <c r="F4191" s="14" t="s">
        <v>245</v>
      </c>
      <c r="G4191" s="93">
        <v>4874</v>
      </c>
      <c r="H4191" s="93">
        <v>33817</v>
      </c>
      <c r="I4191" s="93">
        <v>10</v>
      </c>
      <c r="J4191" s="93">
        <v>81</v>
      </c>
      <c r="K4191" s="93">
        <v>4884</v>
      </c>
      <c r="L4191" s="93">
        <v>33898</v>
      </c>
      <c r="M4191" s="93">
        <v>38782</v>
      </c>
      <c r="N4191" s="93">
        <v>80667</v>
      </c>
      <c r="O4191" s="93">
        <v>12944</v>
      </c>
      <c r="P4191" s="93">
        <v>67451</v>
      </c>
      <c r="Q4191" s="93">
        <v>80395</v>
      </c>
      <c r="R4191" s="93">
        <v>37</v>
      </c>
      <c r="S4191" s="93">
        <v>235</v>
      </c>
      <c r="T4191" s="93">
        <v>272</v>
      </c>
      <c r="U4191" s="93">
        <v>12981</v>
      </c>
      <c r="V4191" s="93">
        <v>67686</v>
      </c>
      <c r="W4191" s="158">
        <v>10588765</v>
      </c>
      <c r="X4191" s="158">
        <v>25837</v>
      </c>
      <c r="Y4191" s="158">
        <v>10614602</v>
      </c>
      <c r="Z4191" s="90">
        <v>0.96389496717724288</v>
      </c>
      <c r="AA4191" s="90">
        <v>0.94417862838915467</v>
      </c>
      <c r="AB4191" s="112">
        <v>1</v>
      </c>
      <c r="AC4191" s="90">
        <v>1</v>
      </c>
      <c r="AD4191" s="90">
        <v>2.5700000000000001E-2</v>
      </c>
      <c r="AE4191" s="139">
        <v>2844</v>
      </c>
      <c r="AF4191" s="139">
        <v>698</v>
      </c>
      <c r="AG4191" s="93">
        <v>3964</v>
      </c>
      <c r="AH4191" s="93">
        <v>8929</v>
      </c>
    </row>
    <row r="4192" spans="1:34">
      <c r="A4192" s="87" t="s">
        <v>164</v>
      </c>
      <c r="B4192" s="14" t="s">
        <v>75</v>
      </c>
      <c r="C4192" s="14" t="s">
        <v>188</v>
      </c>
      <c r="D4192" s="14">
        <v>2017</v>
      </c>
      <c r="E4192" s="14">
        <v>2018</v>
      </c>
      <c r="F4192" s="14" t="s">
        <v>245</v>
      </c>
      <c r="G4192" s="93">
        <v>654</v>
      </c>
      <c r="H4192" s="93">
        <v>4614</v>
      </c>
      <c r="I4192" s="93">
        <v>5</v>
      </c>
      <c r="J4192" s="93">
        <v>28</v>
      </c>
      <c r="K4192" s="93">
        <v>659</v>
      </c>
      <c r="L4192" s="93">
        <v>4642</v>
      </c>
      <c r="M4192" s="93">
        <v>5301</v>
      </c>
      <c r="N4192" s="93">
        <v>12071</v>
      </c>
      <c r="O4192" s="93">
        <v>1833</v>
      </c>
      <c r="P4192" s="93">
        <v>10146</v>
      </c>
      <c r="Q4192" s="93">
        <v>11979</v>
      </c>
      <c r="R4192" s="93">
        <v>16</v>
      </c>
      <c r="S4192" s="93">
        <v>76</v>
      </c>
      <c r="T4192" s="93">
        <v>92</v>
      </c>
      <c r="U4192" s="93">
        <v>1849</v>
      </c>
      <c r="V4192" s="93">
        <v>10222</v>
      </c>
      <c r="W4192" s="158">
        <v>1541916</v>
      </c>
      <c r="X4192" s="158">
        <v>9543</v>
      </c>
      <c r="Y4192" s="158">
        <v>1551459</v>
      </c>
      <c r="Z4192" s="90">
        <v>0.95726495726495731</v>
      </c>
      <c r="AA4192" s="90">
        <v>0.92737430167597767</v>
      </c>
      <c r="AB4192" s="112">
        <v>8</v>
      </c>
      <c r="AC4192" s="90">
        <v>0.375</v>
      </c>
      <c r="AD4192" s="90">
        <v>0.1105</v>
      </c>
      <c r="AE4192" s="139">
        <v>485</v>
      </c>
      <c r="AF4192" s="139">
        <v>152</v>
      </c>
      <c r="AG4192" s="93">
        <v>544</v>
      </c>
      <c r="AH4192" s="93">
        <v>1250</v>
      </c>
    </row>
    <row r="4193" spans="1:34">
      <c r="A4193" s="87" t="s">
        <v>165</v>
      </c>
      <c r="B4193" s="14" t="s">
        <v>75</v>
      </c>
      <c r="C4193" s="14" t="s">
        <v>188</v>
      </c>
      <c r="D4193" s="14">
        <v>2017</v>
      </c>
      <c r="E4193" s="14">
        <v>2018</v>
      </c>
      <c r="F4193" s="14" t="s">
        <v>245</v>
      </c>
      <c r="G4193" s="93">
        <v>430</v>
      </c>
      <c r="H4193" s="93">
        <v>3705</v>
      </c>
      <c r="I4193" s="93">
        <v>0</v>
      </c>
      <c r="J4193" s="93">
        <v>3</v>
      </c>
      <c r="K4193" s="93">
        <v>430</v>
      </c>
      <c r="L4193" s="93">
        <v>3708</v>
      </c>
      <c r="M4193" s="93">
        <v>4138</v>
      </c>
      <c r="N4193" s="93">
        <v>8887</v>
      </c>
      <c r="O4193" s="93">
        <v>1068</v>
      </c>
      <c r="P4193" s="93">
        <v>7812</v>
      </c>
      <c r="Q4193" s="93">
        <v>8880</v>
      </c>
      <c r="R4193" s="93">
        <v>0</v>
      </c>
      <c r="S4193" s="93">
        <v>7</v>
      </c>
      <c r="T4193" s="93">
        <v>7</v>
      </c>
      <c r="U4193" s="93">
        <v>1068</v>
      </c>
      <c r="V4193" s="93">
        <v>7819</v>
      </c>
      <c r="W4193" s="158">
        <v>1116901</v>
      </c>
      <c r="X4193" s="158">
        <v>1155</v>
      </c>
      <c r="Y4193" s="158">
        <v>1118056</v>
      </c>
      <c r="Z4193" s="90">
        <v>0.91752577319587625</v>
      </c>
      <c r="AA4193" s="90">
        <v>0.97014925373134331</v>
      </c>
      <c r="AB4193" s="112">
        <v>8</v>
      </c>
      <c r="AC4193" s="90">
        <v>0.375</v>
      </c>
      <c r="AD4193" s="90">
        <v>0.1105</v>
      </c>
      <c r="AE4193" s="139">
        <v>376</v>
      </c>
      <c r="AF4193" s="139">
        <v>46</v>
      </c>
      <c r="AG4193" s="93">
        <v>386</v>
      </c>
      <c r="AH4193" s="93">
        <v>831</v>
      </c>
    </row>
    <row r="4194" spans="1:34">
      <c r="A4194" s="87" t="s">
        <v>166</v>
      </c>
      <c r="B4194" s="14" t="s">
        <v>75</v>
      </c>
      <c r="C4194" s="14" t="s">
        <v>188</v>
      </c>
      <c r="D4194" s="14">
        <v>2017</v>
      </c>
      <c r="E4194" s="14">
        <v>2018</v>
      </c>
      <c r="F4194" s="14" t="s">
        <v>245</v>
      </c>
      <c r="G4194" s="93">
        <v>73</v>
      </c>
      <c r="H4194" s="93">
        <v>900</v>
      </c>
      <c r="I4194" s="93">
        <v>0</v>
      </c>
      <c r="J4194" s="93">
        <v>0</v>
      </c>
      <c r="K4194" s="93">
        <v>73</v>
      </c>
      <c r="L4194" s="93">
        <v>900</v>
      </c>
      <c r="M4194" s="93">
        <v>973</v>
      </c>
      <c r="N4194" s="93">
        <v>1680</v>
      </c>
      <c r="O4194" s="93">
        <v>169</v>
      </c>
      <c r="P4194" s="93">
        <v>1510</v>
      </c>
      <c r="Q4194" s="93">
        <v>1679</v>
      </c>
      <c r="R4194" s="93">
        <v>0</v>
      </c>
      <c r="S4194" s="93">
        <v>1</v>
      </c>
      <c r="T4194" s="93">
        <v>1</v>
      </c>
      <c r="U4194" s="93">
        <v>169</v>
      </c>
      <c r="V4194" s="93">
        <v>1511</v>
      </c>
      <c r="W4194" s="158">
        <v>235203</v>
      </c>
      <c r="X4194" s="158">
        <v>144</v>
      </c>
      <c r="Y4194" s="158">
        <v>235347</v>
      </c>
      <c r="Z4194" s="90">
        <v>1</v>
      </c>
      <c r="AA4194" s="90">
        <v>0.78048780487804881</v>
      </c>
      <c r="AB4194" s="112">
        <v>8</v>
      </c>
      <c r="AC4194" s="90">
        <v>0.375</v>
      </c>
      <c r="AD4194" s="90">
        <v>0.1105</v>
      </c>
      <c r="AE4194" s="139">
        <v>97</v>
      </c>
      <c r="AF4194" s="139">
        <v>11</v>
      </c>
      <c r="AG4194" s="93">
        <v>30</v>
      </c>
      <c r="AH4194" s="93">
        <v>45</v>
      </c>
    </row>
    <row r="4195" spans="1:34">
      <c r="A4195" s="87" t="s">
        <v>167</v>
      </c>
      <c r="B4195" s="14" t="s">
        <v>74</v>
      </c>
      <c r="C4195" s="14" t="s">
        <v>188</v>
      </c>
      <c r="D4195" s="14">
        <v>2017</v>
      </c>
      <c r="E4195" s="14">
        <v>2018</v>
      </c>
      <c r="F4195" s="14" t="s">
        <v>245</v>
      </c>
      <c r="G4195" s="93">
        <v>6941</v>
      </c>
      <c r="H4195" s="93">
        <v>43550</v>
      </c>
      <c r="I4195" s="93">
        <v>24</v>
      </c>
      <c r="J4195" s="93">
        <v>391</v>
      </c>
      <c r="K4195" s="93">
        <v>6965</v>
      </c>
      <c r="L4195" s="93">
        <v>43941</v>
      </c>
      <c r="M4195" s="93">
        <v>50906</v>
      </c>
      <c r="N4195" s="93">
        <v>117022</v>
      </c>
      <c r="O4195" s="93">
        <v>19199</v>
      </c>
      <c r="P4195" s="93">
        <v>96755</v>
      </c>
      <c r="Q4195" s="93">
        <v>115954</v>
      </c>
      <c r="R4195" s="93">
        <v>79</v>
      </c>
      <c r="S4195" s="93">
        <v>989</v>
      </c>
      <c r="T4195" s="93">
        <v>1068</v>
      </c>
      <c r="U4195" s="93">
        <v>19278</v>
      </c>
      <c r="V4195" s="93">
        <v>97744</v>
      </c>
      <c r="W4195" s="158">
        <v>15409393</v>
      </c>
      <c r="X4195" s="158">
        <v>125016</v>
      </c>
      <c r="Y4195" s="158">
        <v>15534409</v>
      </c>
      <c r="Z4195" s="90">
        <v>0.88252862120457942</v>
      </c>
      <c r="AA4195" s="90">
        <v>0.84262295081967209</v>
      </c>
      <c r="AB4195" s="112">
        <v>4</v>
      </c>
      <c r="AC4195" s="90">
        <v>0.25</v>
      </c>
      <c r="AD4195" s="90">
        <v>2.93E-2</v>
      </c>
      <c r="AE4195" s="139">
        <v>2769</v>
      </c>
      <c r="AF4195" s="139">
        <v>196</v>
      </c>
      <c r="AG4195" s="93">
        <v>7388</v>
      </c>
      <c r="AH4195" s="93">
        <v>17743</v>
      </c>
    </row>
    <row r="4196" spans="1:34">
      <c r="A4196" s="87" t="s">
        <v>168</v>
      </c>
      <c r="B4196" s="14" t="s">
        <v>75</v>
      </c>
      <c r="C4196" s="14" t="s">
        <v>188</v>
      </c>
      <c r="D4196" s="14">
        <v>2017</v>
      </c>
      <c r="E4196" s="14">
        <v>2018</v>
      </c>
      <c r="F4196" s="14" t="s">
        <v>245</v>
      </c>
      <c r="G4196" s="93">
        <v>249</v>
      </c>
      <c r="H4196" s="93">
        <v>2458</v>
      </c>
      <c r="I4196" s="93">
        <v>0</v>
      </c>
      <c r="J4196" s="93">
        <v>4</v>
      </c>
      <c r="K4196" s="93">
        <v>249</v>
      </c>
      <c r="L4196" s="93">
        <v>2462</v>
      </c>
      <c r="M4196" s="93">
        <v>2711</v>
      </c>
      <c r="N4196" s="93">
        <v>4773</v>
      </c>
      <c r="O4196" s="93">
        <v>606</v>
      </c>
      <c r="P4196" s="93">
        <v>4160</v>
      </c>
      <c r="Q4196" s="93">
        <v>4766</v>
      </c>
      <c r="R4196" s="93">
        <v>0</v>
      </c>
      <c r="S4196" s="93">
        <v>7</v>
      </c>
      <c r="T4196" s="93">
        <v>7</v>
      </c>
      <c r="U4196" s="93">
        <v>606</v>
      </c>
      <c r="V4196" s="93">
        <v>4167</v>
      </c>
      <c r="W4196" s="158">
        <v>625993</v>
      </c>
      <c r="X4196" s="158">
        <v>559</v>
      </c>
      <c r="Y4196" s="158">
        <v>626552</v>
      </c>
      <c r="Z4196" s="90">
        <v>0.98360655737704916</v>
      </c>
      <c r="AA4196" s="90">
        <v>0.97752808988764039</v>
      </c>
      <c r="AB4196" s="112">
        <v>8</v>
      </c>
      <c r="AC4196" s="90">
        <v>0.375</v>
      </c>
      <c r="AD4196" s="90">
        <v>0.1105</v>
      </c>
      <c r="AE4196" s="139">
        <v>237</v>
      </c>
      <c r="AF4196" s="139">
        <v>3</v>
      </c>
      <c r="AG4196" s="93">
        <v>83</v>
      </c>
      <c r="AH4196" s="93">
        <v>130</v>
      </c>
    </row>
    <row r="4197" spans="1:34">
      <c r="A4197" s="87" t="s">
        <v>169</v>
      </c>
      <c r="B4197" s="14" t="s">
        <v>74</v>
      </c>
      <c r="C4197" s="14" t="s">
        <v>188</v>
      </c>
      <c r="D4197" s="14">
        <v>2017</v>
      </c>
      <c r="E4197" s="14">
        <v>2018</v>
      </c>
      <c r="F4197" s="14" t="s">
        <v>245</v>
      </c>
      <c r="G4197" s="93">
        <v>2626</v>
      </c>
      <c r="H4197" s="93">
        <v>31676</v>
      </c>
      <c r="I4197" s="93">
        <v>9</v>
      </c>
      <c r="J4197" s="93">
        <v>320</v>
      </c>
      <c r="K4197" s="93">
        <v>2635</v>
      </c>
      <c r="L4197" s="93">
        <v>31996</v>
      </c>
      <c r="M4197" s="93">
        <v>34631</v>
      </c>
      <c r="N4197" s="93">
        <v>68495</v>
      </c>
      <c r="O4197" s="93">
        <v>6696</v>
      </c>
      <c r="P4197" s="93">
        <v>61134</v>
      </c>
      <c r="Q4197" s="93">
        <v>67830</v>
      </c>
      <c r="R4197" s="93">
        <v>33</v>
      </c>
      <c r="S4197" s="93">
        <v>632</v>
      </c>
      <c r="T4197" s="93">
        <v>665</v>
      </c>
      <c r="U4197" s="93">
        <v>6729</v>
      </c>
      <c r="V4197" s="93">
        <v>61766</v>
      </c>
      <c r="W4197" s="158">
        <v>8958176</v>
      </c>
      <c r="X4197" s="158">
        <v>113145</v>
      </c>
      <c r="Y4197" s="158">
        <v>9071321</v>
      </c>
      <c r="Z4197" s="90">
        <v>0.97707979626485564</v>
      </c>
      <c r="AA4197" s="90">
        <v>0.97</v>
      </c>
      <c r="AB4197" s="112">
        <v>2</v>
      </c>
      <c r="AC4197" s="90">
        <v>0</v>
      </c>
      <c r="AD4197" s="90">
        <v>7.3899999999999993E-2</v>
      </c>
      <c r="AE4197" s="139">
        <v>2899</v>
      </c>
      <c r="AF4197" s="139">
        <v>483</v>
      </c>
      <c r="AG4197" s="93">
        <v>5888</v>
      </c>
      <c r="AH4197" s="93">
        <v>13793</v>
      </c>
    </row>
    <row r="4198" spans="1:34">
      <c r="A4198" s="87" t="s">
        <v>170</v>
      </c>
      <c r="B4198" s="14" t="s">
        <v>74</v>
      </c>
      <c r="C4198" s="14" t="s">
        <v>188</v>
      </c>
      <c r="D4198" s="14">
        <v>2017</v>
      </c>
      <c r="E4198" s="14">
        <v>2018</v>
      </c>
      <c r="F4198" s="14" t="s">
        <v>245</v>
      </c>
      <c r="G4198" s="93">
        <v>759</v>
      </c>
      <c r="H4198" s="93">
        <v>9165</v>
      </c>
      <c r="I4198" s="93">
        <v>18</v>
      </c>
      <c r="J4198" s="93">
        <v>102</v>
      </c>
      <c r="K4198" s="93">
        <v>777</v>
      </c>
      <c r="L4198" s="93">
        <v>9267</v>
      </c>
      <c r="M4198" s="93">
        <v>10044</v>
      </c>
      <c r="N4198" s="93">
        <v>18604</v>
      </c>
      <c r="O4198" s="93">
        <v>2011</v>
      </c>
      <c r="P4198" s="93">
        <v>16230</v>
      </c>
      <c r="Q4198" s="93">
        <v>18241</v>
      </c>
      <c r="R4198" s="93">
        <v>86</v>
      </c>
      <c r="S4198" s="93">
        <v>277</v>
      </c>
      <c r="T4198" s="93">
        <v>363</v>
      </c>
      <c r="U4198" s="93">
        <v>2097</v>
      </c>
      <c r="V4198" s="93">
        <v>16507</v>
      </c>
      <c r="W4198" s="158">
        <v>2479688</v>
      </c>
      <c r="X4198" s="158">
        <v>41034</v>
      </c>
      <c r="Y4198" s="158">
        <v>2520722</v>
      </c>
      <c r="Z4198" s="90">
        <v>0.77086494688922613</v>
      </c>
      <c r="AA4198" s="90">
        <v>0.96648044692737434</v>
      </c>
      <c r="AB4198" s="112">
        <v>8</v>
      </c>
      <c r="AC4198" s="90">
        <v>0.375</v>
      </c>
      <c r="AD4198" s="90">
        <v>0.1105</v>
      </c>
      <c r="AE4198" s="139">
        <v>1005</v>
      </c>
      <c r="AF4198" s="139">
        <v>314</v>
      </c>
      <c r="AG4198" s="93">
        <v>787</v>
      </c>
      <c r="AH4198" s="93">
        <v>1601</v>
      </c>
    </row>
    <row r="4199" spans="1:34" s="87" customFormat="1">
      <c r="A4199" s="87" t="s">
        <v>171</v>
      </c>
      <c r="B4199" s="14" t="s">
        <v>75</v>
      </c>
      <c r="C4199" s="14" t="s">
        <v>188</v>
      </c>
      <c r="D4199" s="14">
        <v>2017</v>
      </c>
      <c r="E4199" s="14">
        <v>2018</v>
      </c>
      <c r="F4199" s="14" t="s">
        <v>245</v>
      </c>
      <c r="G4199" s="93">
        <v>769</v>
      </c>
      <c r="H4199" s="93">
        <v>5172</v>
      </c>
      <c r="I4199" s="93">
        <v>2</v>
      </c>
      <c r="J4199" s="93">
        <v>15</v>
      </c>
      <c r="K4199" s="93">
        <v>771</v>
      </c>
      <c r="L4199" s="93">
        <v>5187</v>
      </c>
      <c r="M4199" s="93">
        <v>5958</v>
      </c>
      <c r="N4199" s="93">
        <v>12834</v>
      </c>
      <c r="O4199" s="93">
        <v>2123</v>
      </c>
      <c r="P4199" s="93">
        <v>10654</v>
      </c>
      <c r="Q4199" s="93">
        <v>12777</v>
      </c>
      <c r="R4199" s="93">
        <v>8</v>
      </c>
      <c r="S4199" s="93">
        <v>49</v>
      </c>
      <c r="T4199" s="93">
        <v>57</v>
      </c>
      <c r="U4199" s="93">
        <v>2131</v>
      </c>
      <c r="V4199" s="93">
        <v>10703</v>
      </c>
      <c r="W4199" s="158">
        <v>1679734</v>
      </c>
      <c r="X4199" s="158">
        <v>4408</v>
      </c>
      <c r="Y4199" s="158">
        <v>1684142</v>
      </c>
      <c r="Z4199" s="90">
        <v>0.984375</v>
      </c>
      <c r="AA4199" s="90">
        <v>0.96694214876033058</v>
      </c>
      <c r="AB4199" s="112">
        <v>8</v>
      </c>
      <c r="AC4199" s="90">
        <v>0.375</v>
      </c>
      <c r="AD4199" s="90">
        <v>0.1105</v>
      </c>
      <c r="AE4199" s="139">
        <v>451</v>
      </c>
      <c r="AF4199" s="139">
        <v>72</v>
      </c>
      <c r="AG4199" s="93">
        <v>417</v>
      </c>
      <c r="AH4199" s="93">
        <v>891</v>
      </c>
    </row>
    <row r="4200" spans="1:34" s="87" customFormat="1">
      <c r="A4200" s="51" t="s">
        <v>172</v>
      </c>
      <c r="B4200" s="14" t="s">
        <v>66</v>
      </c>
      <c r="C4200" s="14" t="s">
        <v>189</v>
      </c>
      <c r="D4200" s="14">
        <v>2017</v>
      </c>
      <c r="E4200" s="14">
        <v>2018</v>
      </c>
      <c r="F4200" s="14" t="s">
        <v>245</v>
      </c>
      <c r="G4200" s="93">
        <v>233450</v>
      </c>
      <c r="H4200" s="93">
        <v>1739497</v>
      </c>
      <c r="I4200" s="93">
        <v>2000</v>
      </c>
      <c r="J4200" s="93">
        <v>16943</v>
      </c>
      <c r="K4200" s="93">
        <v>235450</v>
      </c>
      <c r="L4200" s="93">
        <v>1756440</v>
      </c>
      <c r="M4200" s="93">
        <v>1991890</v>
      </c>
      <c r="N4200" s="93">
        <v>4083710</v>
      </c>
      <c r="O4200" s="93">
        <v>600296</v>
      </c>
      <c r="P4200" s="93">
        <v>3439039</v>
      </c>
      <c r="Q4200" s="93">
        <v>4039335</v>
      </c>
      <c r="R4200" s="93">
        <v>6665</v>
      </c>
      <c r="S4200" s="93">
        <v>37710</v>
      </c>
      <c r="T4200" s="93">
        <v>44375</v>
      </c>
      <c r="U4200" s="93">
        <v>606961</v>
      </c>
      <c r="V4200" s="93">
        <v>3476749</v>
      </c>
      <c r="W4200" s="158">
        <v>541703033</v>
      </c>
      <c r="X4200" s="158">
        <v>4914952</v>
      </c>
      <c r="Y4200" s="158">
        <v>546617985</v>
      </c>
      <c r="Z4200" s="90">
        <v>0.97875539877439344</v>
      </c>
      <c r="AA4200" s="90">
        <v>0.92992337546024484</v>
      </c>
      <c r="AB4200" s="112">
        <v>165</v>
      </c>
      <c r="AC4200" s="90">
        <v>0.52100000000000002</v>
      </c>
      <c r="AD4200" s="90">
        <v>6.4500000000000002E-2</v>
      </c>
      <c r="AE4200" s="139">
        <v>138297</v>
      </c>
      <c r="AF4200" s="139">
        <v>42559</v>
      </c>
      <c r="AG4200" s="93">
        <v>266167</v>
      </c>
      <c r="AH4200" s="93">
        <v>573445</v>
      </c>
    </row>
    <row r="4201" spans="1:34" s="87" customFormat="1">
      <c r="A4201" s="51" t="s">
        <v>173</v>
      </c>
      <c r="B4201" s="14" t="s">
        <v>74</v>
      </c>
      <c r="C4201" s="14" t="s">
        <v>189</v>
      </c>
      <c r="D4201" s="14">
        <v>2017</v>
      </c>
      <c r="E4201" s="14">
        <v>2018</v>
      </c>
      <c r="F4201" s="14" t="s">
        <v>245</v>
      </c>
      <c r="G4201" s="93">
        <v>4959</v>
      </c>
      <c r="H4201" s="93">
        <v>50373</v>
      </c>
      <c r="I4201" s="93">
        <v>88</v>
      </c>
      <c r="J4201" s="93">
        <v>1167</v>
      </c>
      <c r="K4201" s="93">
        <v>5047</v>
      </c>
      <c r="L4201" s="93">
        <v>51540</v>
      </c>
      <c r="M4201" s="93">
        <v>56587</v>
      </c>
      <c r="N4201" s="93">
        <v>106310</v>
      </c>
      <c r="O4201" s="93">
        <v>11636</v>
      </c>
      <c r="P4201" s="93">
        <v>91689</v>
      </c>
      <c r="Q4201" s="93">
        <v>103325</v>
      </c>
      <c r="R4201" s="93">
        <v>306</v>
      </c>
      <c r="S4201" s="93">
        <v>2679</v>
      </c>
      <c r="T4201" s="93">
        <v>2985</v>
      </c>
      <c r="U4201" s="93">
        <v>11942</v>
      </c>
      <c r="V4201" s="93">
        <v>94368</v>
      </c>
      <c r="W4201" s="158">
        <v>14278949</v>
      </c>
      <c r="X4201" s="158">
        <v>324112</v>
      </c>
      <c r="Y4201" s="158">
        <v>14603061</v>
      </c>
      <c r="Z4201" s="28" t="s">
        <v>66</v>
      </c>
      <c r="AA4201" s="28" t="s">
        <v>66</v>
      </c>
      <c r="AB4201" s="112">
        <v>5</v>
      </c>
      <c r="AC4201" s="90">
        <v>0.8</v>
      </c>
      <c r="AD4201" s="90">
        <v>5.3900000000000003E-2</v>
      </c>
      <c r="AE4201" s="139">
        <v>4270</v>
      </c>
      <c r="AF4201" s="139">
        <v>1448</v>
      </c>
      <c r="AG4201" s="93">
        <v>6334</v>
      </c>
      <c r="AH4201" s="93">
        <v>12548</v>
      </c>
    </row>
    <row r="4202" spans="1:34" s="87" customFormat="1">
      <c r="A4202" s="51" t="s">
        <v>174</v>
      </c>
      <c r="B4202" s="14" t="s">
        <v>75</v>
      </c>
      <c r="C4202" s="14" t="s">
        <v>189</v>
      </c>
      <c r="D4202" s="14">
        <v>2017</v>
      </c>
      <c r="E4202" s="14">
        <v>2018</v>
      </c>
      <c r="F4202" s="14" t="s">
        <v>245</v>
      </c>
      <c r="G4202" s="93">
        <v>2</v>
      </c>
      <c r="H4202" s="93">
        <v>75</v>
      </c>
      <c r="I4202" s="93">
        <v>0</v>
      </c>
      <c r="J4202" s="93">
        <v>0</v>
      </c>
      <c r="K4202" s="93">
        <v>2</v>
      </c>
      <c r="L4202" s="93">
        <v>75</v>
      </c>
      <c r="M4202" s="93">
        <v>77</v>
      </c>
      <c r="N4202" s="93">
        <v>136</v>
      </c>
      <c r="O4202" s="93">
        <v>2</v>
      </c>
      <c r="P4202" s="93">
        <v>134</v>
      </c>
      <c r="Q4202" s="93">
        <v>136</v>
      </c>
      <c r="R4202" s="93">
        <v>0</v>
      </c>
      <c r="S4202" s="93">
        <v>0</v>
      </c>
      <c r="T4202" s="93">
        <v>0</v>
      </c>
      <c r="U4202" s="93">
        <v>2</v>
      </c>
      <c r="V4202" s="93">
        <v>134</v>
      </c>
      <c r="W4202" s="158">
        <v>14599</v>
      </c>
      <c r="X4202" s="158">
        <v>0</v>
      </c>
      <c r="Y4202" s="158">
        <v>14599</v>
      </c>
      <c r="Z4202" s="90">
        <v>1</v>
      </c>
      <c r="AA4202" s="28" t="s">
        <v>66</v>
      </c>
      <c r="AB4202" s="112">
        <v>13</v>
      </c>
      <c r="AC4202" s="90">
        <v>0.53800000000000003</v>
      </c>
      <c r="AD4202" s="90">
        <v>5.9200000000000003E-2</v>
      </c>
      <c r="AE4202" s="139">
        <v>3</v>
      </c>
      <c r="AF4202" s="139">
        <v>0</v>
      </c>
      <c r="AG4202" s="93">
        <v>2</v>
      </c>
      <c r="AH4202" s="93">
        <v>2</v>
      </c>
    </row>
    <row r="4203" spans="1:34" s="87" customFormat="1">
      <c r="A4203" s="51" t="s">
        <v>175</v>
      </c>
      <c r="B4203" s="14" t="s">
        <v>75</v>
      </c>
      <c r="C4203" s="14" t="s">
        <v>189</v>
      </c>
      <c r="D4203" s="14">
        <v>2017</v>
      </c>
      <c r="E4203" s="14">
        <v>2018</v>
      </c>
      <c r="F4203" s="14" t="s">
        <v>245</v>
      </c>
      <c r="G4203" s="93">
        <v>115</v>
      </c>
      <c r="H4203" s="93">
        <v>1494</v>
      </c>
      <c r="I4203" s="93">
        <v>0</v>
      </c>
      <c r="J4203" s="93">
        <v>0</v>
      </c>
      <c r="K4203" s="93">
        <v>115</v>
      </c>
      <c r="L4203" s="93">
        <v>1494</v>
      </c>
      <c r="M4203" s="93">
        <v>1609</v>
      </c>
      <c r="N4203" s="93">
        <v>2939</v>
      </c>
      <c r="O4203" s="93">
        <v>294</v>
      </c>
      <c r="P4203" s="93">
        <v>2645</v>
      </c>
      <c r="Q4203" s="93">
        <v>2939</v>
      </c>
      <c r="R4203" s="93">
        <v>0</v>
      </c>
      <c r="S4203" s="93">
        <v>0</v>
      </c>
      <c r="T4203" s="93">
        <v>0</v>
      </c>
      <c r="U4203" s="93">
        <v>294</v>
      </c>
      <c r="V4203" s="93">
        <v>2645</v>
      </c>
      <c r="W4203" s="158">
        <v>375791</v>
      </c>
      <c r="X4203" s="158">
        <v>0</v>
      </c>
      <c r="Y4203" s="158">
        <v>375791</v>
      </c>
      <c r="Z4203" s="90">
        <v>1</v>
      </c>
      <c r="AA4203" s="90">
        <v>0.96491228070175439</v>
      </c>
      <c r="AB4203" s="112">
        <v>13</v>
      </c>
      <c r="AC4203" s="90">
        <v>0.53800000000000003</v>
      </c>
      <c r="AD4203" s="90">
        <v>5.9200000000000003E-2</v>
      </c>
      <c r="AE4203" s="139">
        <v>111</v>
      </c>
      <c r="AF4203" s="139">
        <v>27</v>
      </c>
      <c r="AG4203" s="93">
        <v>35</v>
      </c>
      <c r="AH4203" s="93">
        <v>63</v>
      </c>
    </row>
    <row r="4204" spans="1:34" s="87" customFormat="1">
      <c r="A4204" s="51" t="s">
        <v>176</v>
      </c>
      <c r="B4204" s="14" t="s">
        <v>75</v>
      </c>
      <c r="C4204" s="14" t="s">
        <v>189</v>
      </c>
      <c r="D4204" s="14">
        <v>2017</v>
      </c>
      <c r="E4204" s="14">
        <v>2018</v>
      </c>
      <c r="F4204" s="14" t="s">
        <v>245</v>
      </c>
      <c r="G4204" s="93">
        <v>1493</v>
      </c>
      <c r="H4204" s="93">
        <v>15315</v>
      </c>
      <c r="I4204" s="93">
        <v>1</v>
      </c>
      <c r="J4204" s="93">
        <v>36</v>
      </c>
      <c r="K4204" s="93">
        <v>1494</v>
      </c>
      <c r="L4204" s="93">
        <v>15351</v>
      </c>
      <c r="M4204" s="93">
        <v>16845</v>
      </c>
      <c r="N4204" s="93">
        <v>30881</v>
      </c>
      <c r="O4204" s="93">
        <v>3720</v>
      </c>
      <c r="P4204" s="93">
        <v>27081</v>
      </c>
      <c r="Q4204" s="93">
        <v>30801</v>
      </c>
      <c r="R4204" s="93">
        <v>2</v>
      </c>
      <c r="S4204" s="93">
        <v>78</v>
      </c>
      <c r="T4204" s="93">
        <v>80</v>
      </c>
      <c r="U4204" s="93">
        <v>3722</v>
      </c>
      <c r="V4204" s="93">
        <v>27159</v>
      </c>
      <c r="W4204" s="158">
        <v>4162473</v>
      </c>
      <c r="X4204" s="158">
        <v>9328</v>
      </c>
      <c r="Y4204" s="158">
        <v>4171801</v>
      </c>
      <c r="Z4204" s="90">
        <v>0.89987484355444303</v>
      </c>
      <c r="AA4204" s="90">
        <v>0.93835616438356162</v>
      </c>
      <c r="AB4204" s="112">
        <v>13</v>
      </c>
      <c r="AC4204" s="90">
        <v>0.53800000000000003</v>
      </c>
      <c r="AD4204" s="90">
        <v>5.9200000000000003E-2</v>
      </c>
      <c r="AE4204" s="139">
        <v>1291</v>
      </c>
      <c r="AF4204" s="139">
        <v>514</v>
      </c>
      <c r="AG4204" s="93">
        <v>761</v>
      </c>
      <c r="AH4204" s="93">
        <v>1311</v>
      </c>
    </row>
    <row r="4205" spans="1:34" s="87" customFormat="1">
      <c r="A4205" s="51" t="s">
        <v>177</v>
      </c>
      <c r="B4205" s="14" t="s">
        <v>75</v>
      </c>
      <c r="C4205" s="14" t="s">
        <v>189</v>
      </c>
      <c r="D4205" s="14">
        <v>2017</v>
      </c>
      <c r="E4205" s="14">
        <v>2018</v>
      </c>
      <c r="F4205" s="14" t="s">
        <v>245</v>
      </c>
      <c r="G4205" s="93">
        <v>206</v>
      </c>
      <c r="H4205" s="93">
        <v>2559</v>
      </c>
      <c r="I4205" s="93">
        <v>0</v>
      </c>
      <c r="J4205" s="93">
        <v>3</v>
      </c>
      <c r="K4205" s="93">
        <v>206</v>
      </c>
      <c r="L4205" s="93">
        <v>2562</v>
      </c>
      <c r="M4205" s="93">
        <v>2768</v>
      </c>
      <c r="N4205" s="93">
        <v>4999</v>
      </c>
      <c r="O4205" s="93">
        <v>558</v>
      </c>
      <c r="P4205" s="93">
        <v>4435</v>
      </c>
      <c r="Q4205" s="93">
        <v>4993</v>
      </c>
      <c r="R4205" s="93">
        <v>0</v>
      </c>
      <c r="S4205" s="93">
        <v>6</v>
      </c>
      <c r="T4205" s="93">
        <v>6</v>
      </c>
      <c r="U4205" s="93">
        <v>558</v>
      </c>
      <c r="V4205" s="93">
        <v>4441</v>
      </c>
      <c r="W4205" s="158">
        <v>654644</v>
      </c>
      <c r="X4205" s="158">
        <v>664</v>
      </c>
      <c r="Y4205" s="158">
        <v>655308</v>
      </c>
      <c r="Z4205" s="90">
        <v>0.98347107438016534</v>
      </c>
      <c r="AA4205" s="90">
        <v>0.95774647887323938</v>
      </c>
      <c r="AB4205" s="112">
        <v>13</v>
      </c>
      <c r="AC4205" s="90">
        <v>0.53800000000000003</v>
      </c>
      <c r="AD4205" s="90">
        <v>5.9200000000000003E-2</v>
      </c>
      <c r="AE4205" s="139">
        <v>182</v>
      </c>
      <c r="AF4205" s="139">
        <v>37</v>
      </c>
      <c r="AG4205" s="93">
        <v>52</v>
      </c>
      <c r="AH4205" s="93">
        <v>98</v>
      </c>
    </row>
    <row r="4206" spans="1:34" s="87" customFormat="1">
      <c r="A4206" s="51" t="s">
        <v>178</v>
      </c>
      <c r="B4206" s="14" t="s">
        <v>75</v>
      </c>
      <c r="C4206" s="14" t="s">
        <v>189</v>
      </c>
      <c r="D4206" s="14">
        <v>2017</v>
      </c>
      <c r="E4206" s="14">
        <v>2018</v>
      </c>
      <c r="F4206" s="14" t="s">
        <v>245</v>
      </c>
      <c r="G4206" s="93">
        <v>57</v>
      </c>
      <c r="H4206" s="93">
        <v>611</v>
      </c>
      <c r="I4206" s="93">
        <v>0</v>
      </c>
      <c r="J4206" s="93">
        <v>2</v>
      </c>
      <c r="K4206" s="93">
        <v>57</v>
      </c>
      <c r="L4206" s="93">
        <v>613</v>
      </c>
      <c r="M4206" s="93">
        <v>670</v>
      </c>
      <c r="N4206" s="93">
        <v>1442</v>
      </c>
      <c r="O4206" s="93">
        <v>137</v>
      </c>
      <c r="P4206" s="93">
        <v>1300</v>
      </c>
      <c r="Q4206" s="93">
        <v>1437</v>
      </c>
      <c r="R4206" s="93">
        <v>0</v>
      </c>
      <c r="S4206" s="93">
        <v>5</v>
      </c>
      <c r="T4206" s="93">
        <v>5</v>
      </c>
      <c r="U4206" s="93">
        <v>137</v>
      </c>
      <c r="V4206" s="93">
        <v>1305</v>
      </c>
      <c r="W4206" s="158">
        <v>179052</v>
      </c>
      <c r="X4206" s="158">
        <v>232</v>
      </c>
      <c r="Y4206" s="158">
        <v>179284</v>
      </c>
      <c r="Z4206" s="90">
        <v>0.95652173913043481</v>
      </c>
      <c r="AA4206" s="90">
        <v>0.93939393939393945</v>
      </c>
      <c r="AB4206" s="112">
        <v>13</v>
      </c>
      <c r="AC4206" s="90">
        <v>0.53800000000000003</v>
      </c>
      <c r="AD4206" s="90">
        <v>5.9200000000000003E-2</v>
      </c>
      <c r="AE4206" s="139">
        <v>86</v>
      </c>
      <c r="AF4206" s="139">
        <v>8</v>
      </c>
      <c r="AG4206" s="93">
        <v>100</v>
      </c>
      <c r="AH4206" s="93">
        <v>231</v>
      </c>
    </row>
    <row r="4207" spans="1:34" s="87" customFormat="1">
      <c r="A4207" s="51" t="s">
        <v>179</v>
      </c>
      <c r="B4207" s="14" t="s">
        <v>74</v>
      </c>
      <c r="C4207" s="14" t="s">
        <v>189</v>
      </c>
      <c r="D4207" s="14">
        <v>2017</v>
      </c>
      <c r="E4207" s="14">
        <v>2018</v>
      </c>
      <c r="F4207" s="14" t="s">
        <v>245</v>
      </c>
      <c r="G4207" s="93">
        <v>3539</v>
      </c>
      <c r="H4207" s="93">
        <v>27657</v>
      </c>
      <c r="I4207" s="93">
        <v>39</v>
      </c>
      <c r="J4207" s="93">
        <v>271</v>
      </c>
      <c r="K4207" s="93">
        <v>3578</v>
      </c>
      <c r="L4207" s="93">
        <v>27928</v>
      </c>
      <c r="M4207" s="93">
        <v>31506</v>
      </c>
      <c r="N4207" s="93">
        <v>62958</v>
      </c>
      <c r="O4207" s="93">
        <v>8376</v>
      </c>
      <c r="P4207" s="93">
        <v>53714</v>
      </c>
      <c r="Q4207" s="93">
        <v>62090</v>
      </c>
      <c r="R4207" s="93">
        <v>139</v>
      </c>
      <c r="S4207" s="93">
        <v>729</v>
      </c>
      <c r="T4207" s="93">
        <v>868</v>
      </c>
      <c r="U4207" s="93">
        <v>8515</v>
      </c>
      <c r="V4207" s="93">
        <v>54443</v>
      </c>
      <c r="W4207" s="158">
        <v>8530699</v>
      </c>
      <c r="X4207" s="158">
        <v>84234</v>
      </c>
      <c r="Y4207" s="158">
        <v>8614933</v>
      </c>
      <c r="Z4207" s="90">
        <v>0.97942386831275718</v>
      </c>
      <c r="AA4207" s="90">
        <v>0.97852028639618138</v>
      </c>
      <c r="AB4207" s="112">
        <v>3</v>
      </c>
      <c r="AC4207" s="90">
        <v>0.66700000000000004</v>
      </c>
      <c r="AD4207" s="90">
        <v>5.3900000000000003E-2</v>
      </c>
      <c r="AE4207" s="139">
        <v>2068</v>
      </c>
      <c r="AF4207" s="139">
        <v>783</v>
      </c>
      <c r="AG4207" s="93">
        <v>4253</v>
      </c>
      <c r="AH4207" s="93">
        <v>8665</v>
      </c>
    </row>
    <row r="4208" spans="1:34" s="87" customFormat="1">
      <c r="A4208" s="51" t="s">
        <v>180</v>
      </c>
      <c r="B4208" s="14" t="s">
        <v>75</v>
      </c>
      <c r="C4208" s="14" t="s">
        <v>189</v>
      </c>
      <c r="D4208" s="14">
        <v>2017</v>
      </c>
      <c r="E4208" s="14">
        <v>2018</v>
      </c>
      <c r="F4208" s="14" t="s">
        <v>245</v>
      </c>
      <c r="G4208" s="93">
        <v>360</v>
      </c>
      <c r="H4208" s="93">
        <v>2228</v>
      </c>
      <c r="I4208" s="93">
        <v>0</v>
      </c>
      <c r="J4208" s="93">
        <v>0</v>
      </c>
      <c r="K4208" s="93">
        <v>360</v>
      </c>
      <c r="L4208" s="93">
        <v>2228</v>
      </c>
      <c r="M4208" s="93">
        <v>2588</v>
      </c>
      <c r="N4208" s="93">
        <v>5215</v>
      </c>
      <c r="O4208" s="93">
        <v>978</v>
      </c>
      <c r="P4208" s="93">
        <v>4236</v>
      </c>
      <c r="Q4208" s="93">
        <v>5214</v>
      </c>
      <c r="R4208" s="93">
        <v>0</v>
      </c>
      <c r="S4208" s="93">
        <v>1</v>
      </c>
      <c r="T4208" s="93">
        <v>1</v>
      </c>
      <c r="U4208" s="93">
        <v>978</v>
      </c>
      <c r="V4208" s="93">
        <v>4237</v>
      </c>
      <c r="W4208" s="158">
        <v>680591</v>
      </c>
      <c r="X4208" s="158">
        <v>152</v>
      </c>
      <c r="Y4208" s="158">
        <v>680743</v>
      </c>
      <c r="Z4208" s="90">
        <v>0.99019607843137258</v>
      </c>
      <c r="AA4208" s="90">
        <v>0.92957746478873238</v>
      </c>
      <c r="AB4208" s="112">
        <v>13</v>
      </c>
      <c r="AC4208" s="90">
        <v>0.53800000000000003</v>
      </c>
      <c r="AD4208" s="90">
        <v>5.9200000000000003E-2</v>
      </c>
      <c r="AE4208" s="139">
        <v>133</v>
      </c>
      <c r="AF4208" s="139">
        <v>14</v>
      </c>
      <c r="AG4208" s="93">
        <v>101</v>
      </c>
      <c r="AH4208" s="93">
        <v>177</v>
      </c>
    </row>
    <row r="4209" spans="1:34" s="87" customFormat="1">
      <c r="A4209" s="51" t="s">
        <v>181</v>
      </c>
      <c r="B4209" s="14" t="s">
        <v>75</v>
      </c>
      <c r="C4209" s="14" t="s">
        <v>189</v>
      </c>
      <c r="D4209" s="14">
        <v>2017</v>
      </c>
      <c r="E4209" s="14">
        <v>2018</v>
      </c>
      <c r="F4209" s="14" t="s">
        <v>245</v>
      </c>
      <c r="G4209" s="93">
        <v>483</v>
      </c>
      <c r="H4209" s="93">
        <v>6044</v>
      </c>
      <c r="I4209" s="93">
        <v>1</v>
      </c>
      <c r="J4209" s="93">
        <v>16</v>
      </c>
      <c r="K4209" s="93">
        <v>484</v>
      </c>
      <c r="L4209" s="93">
        <v>6060</v>
      </c>
      <c r="M4209" s="93">
        <v>6544</v>
      </c>
      <c r="N4209" s="93">
        <v>11440</v>
      </c>
      <c r="O4209" s="93">
        <v>1114</v>
      </c>
      <c r="P4209" s="93">
        <v>10285</v>
      </c>
      <c r="Q4209" s="93">
        <v>11399</v>
      </c>
      <c r="R4209" s="93">
        <v>2</v>
      </c>
      <c r="S4209" s="93">
        <v>39</v>
      </c>
      <c r="T4209" s="93">
        <v>41</v>
      </c>
      <c r="U4209" s="93">
        <v>1116</v>
      </c>
      <c r="V4209" s="93">
        <v>10324</v>
      </c>
      <c r="W4209" s="158">
        <v>1508983</v>
      </c>
      <c r="X4209" s="158">
        <v>3566</v>
      </c>
      <c r="Y4209" s="158">
        <v>1512549</v>
      </c>
      <c r="Z4209" s="90">
        <v>0.98203592814371254</v>
      </c>
      <c r="AA4209" s="90">
        <v>0.98795180722891562</v>
      </c>
      <c r="AB4209" s="112">
        <v>13</v>
      </c>
      <c r="AC4209" s="90">
        <v>0.53800000000000003</v>
      </c>
      <c r="AD4209" s="90">
        <v>5.9200000000000003E-2</v>
      </c>
      <c r="AE4209" s="139">
        <v>541</v>
      </c>
      <c r="AF4209" s="139">
        <v>104</v>
      </c>
      <c r="AG4209" s="93">
        <v>332</v>
      </c>
      <c r="AH4209" s="93">
        <v>688</v>
      </c>
    </row>
    <row r="4210" spans="1:34" s="87" customFormat="1">
      <c r="A4210" s="87" t="s">
        <v>123</v>
      </c>
      <c r="B4210" s="14" t="s">
        <v>74</v>
      </c>
      <c r="C4210" s="14" t="s">
        <v>189</v>
      </c>
      <c r="D4210" s="14">
        <v>2017</v>
      </c>
      <c r="E4210" s="14">
        <v>2018</v>
      </c>
      <c r="F4210" s="14" t="s">
        <v>245</v>
      </c>
      <c r="G4210" s="93">
        <v>12063</v>
      </c>
      <c r="H4210" s="93">
        <v>83051</v>
      </c>
      <c r="I4210" s="93">
        <v>72</v>
      </c>
      <c r="J4210" s="93">
        <v>466</v>
      </c>
      <c r="K4210" s="93">
        <v>12135</v>
      </c>
      <c r="L4210" s="93">
        <v>83517</v>
      </c>
      <c r="M4210" s="93">
        <v>95652</v>
      </c>
      <c r="N4210" s="93">
        <v>220286</v>
      </c>
      <c r="O4210" s="93">
        <v>32778</v>
      </c>
      <c r="P4210" s="93">
        <v>186108</v>
      </c>
      <c r="Q4210" s="93">
        <v>218886</v>
      </c>
      <c r="R4210" s="93">
        <v>246</v>
      </c>
      <c r="S4210" s="93">
        <v>1154</v>
      </c>
      <c r="T4210" s="93">
        <v>1400</v>
      </c>
      <c r="U4210" s="93">
        <v>33024</v>
      </c>
      <c r="V4210" s="93">
        <v>187262</v>
      </c>
      <c r="W4210" s="158">
        <v>28961458</v>
      </c>
      <c r="X4210" s="158">
        <v>159100</v>
      </c>
      <c r="Y4210" s="158">
        <v>29120558</v>
      </c>
      <c r="Z4210" s="90">
        <v>0.93533913961467408</v>
      </c>
      <c r="AA4210" s="90">
        <v>0.94406779661016949</v>
      </c>
      <c r="AB4210" s="112">
        <v>9</v>
      </c>
      <c r="AC4210" s="90">
        <v>0.44400000000000001</v>
      </c>
      <c r="AD4210" s="90">
        <v>6.4899999999999999E-2</v>
      </c>
      <c r="AE4210" s="139">
        <v>5126</v>
      </c>
      <c r="AF4210" s="139">
        <v>1920</v>
      </c>
      <c r="AG4210" s="93">
        <v>12341</v>
      </c>
      <c r="AH4210" s="93">
        <v>28238</v>
      </c>
    </row>
    <row r="4211" spans="1:34" s="87" customFormat="1">
      <c r="A4211" s="87" t="s">
        <v>124</v>
      </c>
      <c r="B4211" s="14" t="s">
        <v>75</v>
      </c>
      <c r="C4211" s="14" t="s">
        <v>189</v>
      </c>
      <c r="D4211" s="14">
        <v>2017</v>
      </c>
      <c r="E4211" s="14">
        <v>2018</v>
      </c>
      <c r="F4211" s="14" t="s">
        <v>245</v>
      </c>
      <c r="G4211" s="93">
        <v>196</v>
      </c>
      <c r="H4211" s="93">
        <v>1276</v>
      </c>
      <c r="I4211" s="93">
        <v>0</v>
      </c>
      <c r="J4211" s="93">
        <v>2</v>
      </c>
      <c r="K4211" s="93">
        <v>196</v>
      </c>
      <c r="L4211" s="93">
        <v>1278</v>
      </c>
      <c r="M4211" s="93">
        <v>1474</v>
      </c>
      <c r="N4211" s="93">
        <v>2385</v>
      </c>
      <c r="O4211" s="93">
        <v>506</v>
      </c>
      <c r="P4211" s="93">
        <v>1872</v>
      </c>
      <c r="Q4211" s="93">
        <v>2378</v>
      </c>
      <c r="R4211" s="93">
        <v>0</v>
      </c>
      <c r="S4211" s="93">
        <v>7</v>
      </c>
      <c r="T4211" s="93">
        <v>7</v>
      </c>
      <c r="U4211" s="93">
        <v>506</v>
      </c>
      <c r="V4211" s="93">
        <v>1879</v>
      </c>
      <c r="W4211" s="158">
        <v>401950</v>
      </c>
      <c r="X4211" s="158">
        <v>476</v>
      </c>
      <c r="Y4211" s="158">
        <v>402426</v>
      </c>
      <c r="Z4211" s="90">
        <v>0.95588235294117652</v>
      </c>
      <c r="AA4211" s="90">
        <v>0.97826086956521741</v>
      </c>
      <c r="AB4211" s="112">
        <v>13</v>
      </c>
      <c r="AC4211" s="90">
        <v>0.53800000000000003</v>
      </c>
      <c r="AD4211" s="90">
        <v>5.9200000000000003E-2</v>
      </c>
      <c r="AE4211" s="139">
        <v>108</v>
      </c>
      <c r="AF4211" s="139">
        <v>13</v>
      </c>
      <c r="AG4211" s="93">
        <v>177</v>
      </c>
      <c r="AH4211" s="93">
        <v>369</v>
      </c>
    </row>
    <row r="4212" spans="1:34" s="87" customFormat="1">
      <c r="A4212" s="87" t="s">
        <v>125</v>
      </c>
      <c r="B4212" s="14" t="s">
        <v>75</v>
      </c>
      <c r="C4212" s="14" t="s">
        <v>189</v>
      </c>
      <c r="D4212" s="14">
        <v>2017</v>
      </c>
      <c r="E4212" s="14">
        <v>2018</v>
      </c>
      <c r="F4212" s="14" t="s">
        <v>245</v>
      </c>
      <c r="G4212" s="93">
        <v>796</v>
      </c>
      <c r="H4212" s="93">
        <v>11196</v>
      </c>
      <c r="I4212" s="93">
        <v>1</v>
      </c>
      <c r="J4212" s="93">
        <v>16</v>
      </c>
      <c r="K4212" s="93">
        <v>797</v>
      </c>
      <c r="L4212" s="93">
        <v>11212</v>
      </c>
      <c r="M4212" s="93">
        <v>12009</v>
      </c>
      <c r="N4212" s="93">
        <v>20034</v>
      </c>
      <c r="O4212" s="93">
        <v>1966</v>
      </c>
      <c r="P4212" s="93">
        <v>18024</v>
      </c>
      <c r="Q4212" s="93">
        <v>19990</v>
      </c>
      <c r="R4212" s="93">
        <v>1</v>
      </c>
      <c r="S4212" s="93">
        <v>43</v>
      </c>
      <c r="T4212" s="93">
        <v>44</v>
      </c>
      <c r="U4212" s="93">
        <v>1967</v>
      </c>
      <c r="V4212" s="93">
        <v>18067</v>
      </c>
      <c r="W4212" s="158">
        <v>2743893</v>
      </c>
      <c r="X4212" s="158">
        <v>3992</v>
      </c>
      <c r="Y4212" s="158">
        <v>2747885</v>
      </c>
      <c r="Z4212" s="90">
        <v>0.95741056218057918</v>
      </c>
      <c r="AA4212" s="90">
        <v>0.96601941747572817</v>
      </c>
      <c r="AB4212" s="112">
        <v>13</v>
      </c>
      <c r="AC4212" s="90">
        <v>0.53800000000000003</v>
      </c>
      <c r="AD4212" s="90">
        <v>5.9200000000000003E-2</v>
      </c>
      <c r="AE4212" s="139">
        <v>1000</v>
      </c>
      <c r="AF4212" s="139">
        <v>187</v>
      </c>
      <c r="AG4212" s="93">
        <v>497</v>
      </c>
      <c r="AH4212" s="93">
        <v>933</v>
      </c>
    </row>
    <row r="4213" spans="1:34" s="87" customFormat="1">
      <c r="A4213" s="87" t="s">
        <v>126</v>
      </c>
      <c r="B4213" s="14" t="s">
        <v>75</v>
      </c>
      <c r="C4213" s="14" t="s">
        <v>189</v>
      </c>
      <c r="D4213" s="14">
        <v>2017</v>
      </c>
      <c r="E4213" s="14">
        <v>2018</v>
      </c>
      <c r="F4213" s="14" t="s">
        <v>245</v>
      </c>
      <c r="G4213" s="93">
        <v>2234</v>
      </c>
      <c r="H4213" s="93">
        <v>14800</v>
      </c>
      <c r="I4213" s="93">
        <v>7</v>
      </c>
      <c r="J4213" s="93">
        <v>139</v>
      </c>
      <c r="K4213" s="93">
        <v>2241</v>
      </c>
      <c r="L4213" s="93">
        <v>14939</v>
      </c>
      <c r="M4213" s="93">
        <v>17180</v>
      </c>
      <c r="N4213" s="93">
        <v>41423</v>
      </c>
      <c r="O4213" s="93">
        <v>6322</v>
      </c>
      <c r="P4213" s="93">
        <v>34714</v>
      </c>
      <c r="Q4213" s="93">
        <v>41036</v>
      </c>
      <c r="R4213" s="93">
        <v>25</v>
      </c>
      <c r="S4213" s="93">
        <v>362</v>
      </c>
      <c r="T4213" s="93">
        <v>387</v>
      </c>
      <c r="U4213" s="93">
        <v>6347</v>
      </c>
      <c r="V4213" s="93">
        <v>35076</v>
      </c>
      <c r="W4213" s="158">
        <v>5080118</v>
      </c>
      <c r="X4213" s="158">
        <v>40575</v>
      </c>
      <c r="Y4213" s="158">
        <v>5120693</v>
      </c>
      <c r="Z4213" s="90">
        <v>0.98809523809523814</v>
      </c>
      <c r="AA4213" s="90">
        <v>0.92351274787535409</v>
      </c>
      <c r="AB4213" s="112">
        <v>13</v>
      </c>
      <c r="AC4213" s="90">
        <v>0.53800000000000003</v>
      </c>
      <c r="AD4213" s="90">
        <v>5.9200000000000003E-2</v>
      </c>
      <c r="AE4213" s="139">
        <v>863</v>
      </c>
      <c r="AF4213" s="139">
        <v>117</v>
      </c>
      <c r="AG4213" s="93">
        <v>849</v>
      </c>
      <c r="AH4213" s="93">
        <v>1681</v>
      </c>
    </row>
    <row r="4214" spans="1:34" s="87" customFormat="1">
      <c r="A4214" s="87" t="s">
        <v>127</v>
      </c>
      <c r="B4214" s="14" t="s">
        <v>75</v>
      </c>
      <c r="C4214" s="14" t="s">
        <v>189</v>
      </c>
      <c r="D4214" s="14">
        <v>2017</v>
      </c>
      <c r="E4214" s="14">
        <v>2018</v>
      </c>
      <c r="F4214" s="14" t="s">
        <v>245</v>
      </c>
      <c r="G4214" s="93">
        <v>81</v>
      </c>
      <c r="H4214" s="93">
        <v>915</v>
      </c>
      <c r="I4214" s="93">
        <v>0</v>
      </c>
      <c r="J4214" s="93">
        <v>3</v>
      </c>
      <c r="K4214" s="93">
        <v>81</v>
      </c>
      <c r="L4214" s="93">
        <v>918</v>
      </c>
      <c r="M4214" s="93">
        <v>999</v>
      </c>
      <c r="N4214" s="93">
        <v>1925</v>
      </c>
      <c r="O4214" s="93">
        <v>235</v>
      </c>
      <c r="P4214" s="93">
        <v>1684</v>
      </c>
      <c r="Q4214" s="93">
        <v>1919</v>
      </c>
      <c r="R4214" s="93">
        <v>1</v>
      </c>
      <c r="S4214" s="93">
        <v>5</v>
      </c>
      <c r="T4214" s="93">
        <v>6</v>
      </c>
      <c r="U4214" s="93">
        <v>236</v>
      </c>
      <c r="V4214" s="93">
        <v>1689</v>
      </c>
      <c r="W4214" s="158">
        <v>242002</v>
      </c>
      <c r="X4214" s="158">
        <v>397</v>
      </c>
      <c r="Y4214" s="158">
        <v>242399</v>
      </c>
      <c r="Z4214" s="90">
        <v>1</v>
      </c>
      <c r="AA4214" s="90">
        <v>0.8529411764705882</v>
      </c>
      <c r="AB4214" s="112">
        <v>13</v>
      </c>
      <c r="AC4214" s="90">
        <v>0.53800000000000003</v>
      </c>
      <c r="AD4214" s="90">
        <v>5.9200000000000003E-2</v>
      </c>
      <c r="AE4214" s="139">
        <v>80</v>
      </c>
      <c r="AF4214" s="139">
        <v>3</v>
      </c>
      <c r="AG4214" s="93">
        <v>46</v>
      </c>
      <c r="AH4214" s="93">
        <v>97</v>
      </c>
    </row>
    <row r="4215" spans="1:34" s="87" customFormat="1">
      <c r="A4215" s="87" t="s">
        <v>128</v>
      </c>
      <c r="B4215" s="14" t="s">
        <v>75</v>
      </c>
      <c r="C4215" s="14" t="s">
        <v>189</v>
      </c>
      <c r="D4215" s="14">
        <v>2017</v>
      </c>
      <c r="E4215" s="14">
        <v>2018</v>
      </c>
      <c r="F4215" s="14" t="s">
        <v>245</v>
      </c>
      <c r="G4215" s="93">
        <v>9320</v>
      </c>
      <c r="H4215" s="93">
        <v>58554</v>
      </c>
      <c r="I4215" s="93">
        <v>15</v>
      </c>
      <c r="J4215" s="93">
        <v>379</v>
      </c>
      <c r="K4215" s="93">
        <v>9335</v>
      </c>
      <c r="L4215" s="93">
        <v>58933</v>
      </c>
      <c r="M4215" s="93">
        <v>68268</v>
      </c>
      <c r="N4215" s="93">
        <v>157266</v>
      </c>
      <c r="O4215" s="93">
        <v>24852</v>
      </c>
      <c r="P4215" s="93">
        <v>131535</v>
      </c>
      <c r="Q4215" s="93">
        <v>156387</v>
      </c>
      <c r="R4215" s="93">
        <v>48</v>
      </c>
      <c r="S4215" s="93">
        <v>831</v>
      </c>
      <c r="T4215" s="93">
        <v>879</v>
      </c>
      <c r="U4215" s="93">
        <v>24900</v>
      </c>
      <c r="V4215" s="93">
        <v>132366</v>
      </c>
      <c r="W4215" s="158">
        <v>20536784</v>
      </c>
      <c r="X4215" s="158">
        <v>117213</v>
      </c>
      <c r="Y4215" s="158">
        <v>20653997</v>
      </c>
      <c r="Z4215" s="90">
        <v>0.98506588579795018</v>
      </c>
      <c r="AA4215" s="90">
        <v>0.93650068524440389</v>
      </c>
      <c r="AB4215" s="112">
        <v>5</v>
      </c>
      <c r="AC4215" s="90">
        <v>0.4</v>
      </c>
      <c r="AD4215" s="90">
        <v>2.6700000000000002E-2</v>
      </c>
      <c r="AE4215" s="139">
        <v>4762</v>
      </c>
      <c r="AF4215" s="139">
        <v>1332</v>
      </c>
      <c r="AG4215" s="93">
        <v>9497</v>
      </c>
      <c r="AH4215" s="93">
        <v>22130</v>
      </c>
    </row>
    <row r="4216" spans="1:34" s="87" customFormat="1">
      <c r="A4216" s="87" t="s">
        <v>129</v>
      </c>
      <c r="B4216" s="14" t="s">
        <v>75</v>
      </c>
      <c r="C4216" s="14" t="s">
        <v>189</v>
      </c>
      <c r="D4216" s="14">
        <v>2017</v>
      </c>
      <c r="E4216" s="14">
        <v>2018</v>
      </c>
      <c r="F4216" s="14" t="s">
        <v>245</v>
      </c>
      <c r="G4216" s="93">
        <v>1449</v>
      </c>
      <c r="H4216" s="93">
        <v>9087</v>
      </c>
      <c r="I4216" s="93">
        <v>3</v>
      </c>
      <c r="J4216" s="93">
        <v>67</v>
      </c>
      <c r="K4216" s="93">
        <v>1452</v>
      </c>
      <c r="L4216" s="93">
        <v>9154</v>
      </c>
      <c r="M4216" s="93">
        <v>10606</v>
      </c>
      <c r="N4216" s="93">
        <v>23692</v>
      </c>
      <c r="O4216" s="93">
        <v>3931</v>
      </c>
      <c r="P4216" s="93">
        <v>19577</v>
      </c>
      <c r="Q4216" s="93">
        <v>23508</v>
      </c>
      <c r="R4216" s="93">
        <v>12</v>
      </c>
      <c r="S4216" s="93">
        <v>172</v>
      </c>
      <c r="T4216" s="93">
        <v>184</v>
      </c>
      <c r="U4216" s="93">
        <v>3943</v>
      </c>
      <c r="V4216" s="93">
        <v>19749</v>
      </c>
      <c r="W4216" s="158">
        <v>2939421</v>
      </c>
      <c r="X4216" s="158">
        <v>18179</v>
      </c>
      <c r="Y4216" s="158">
        <v>2957600</v>
      </c>
      <c r="Z4216" s="90">
        <v>1</v>
      </c>
      <c r="AA4216" s="90">
        <v>0.95975232198142413</v>
      </c>
      <c r="AB4216" s="112">
        <v>13</v>
      </c>
      <c r="AC4216" s="90">
        <v>0.53800000000000003</v>
      </c>
      <c r="AD4216" s="90">
        <v>5.9200000000000003E-2</v>
      </c>
      <c r="AE4216" s="139">
        <v>706</v>
      </c>
      <c r="AF4216" s="139">
        <v>109</v>
      </c>
      <c r="AG4216" s="93">
        <v>1202</v>
      </c>
      <c r="AH4216" s="93">
        <v>2854</v>
      </c>
    </row>
    <row r="4217" spans="1:34" s="87" customFormat="1">
      <c r="A4217" s="87" t="s">
        <v>130</v>
      </c>
      <c r="B4217" s="14" t="s">
        <v>75</v>
      </c>
      <c r="C4217" s="14" t="s">
        <v>189</v>
      </c>
      <c r="D4217" s="14">
        <v>2017</v>
      </c>
      <c r="E4217" s="14">
        <v>2018</v>
      </c>
      <c r="F4217" s="14" t="s">
        <v>245</v>
      </c>
      <c r="G4217" s="93">
        <v>520</v>
      </c>
      <c r="H4217" s="93">
        <v>5789</v>
      </c>
      <c r="I4217" s="93">
        <v>1</v>
      </c>
      <c r="J4217" s="93">
        <v>10</v>
      </c>
      <c r="K4217" s="93">
        <v>521</v>
      </c>
      <c r="L4217" s="93">
        <v>5799</v>
      </c>
      <c r="M4217" s="93">
        <v>6320</v>
      </c>
      <c r="N4217" s="93">
        <v>11620</v>
      </c>
      <c r="O4217" s="93">
        <v>1324</v>
      </c>
      <c r="P4217" s="93">
        <v>10262</v>
      </c>
      <c r="Q4217" s="93">
        <v>11586</v>
      </c>
      <c r="R4217" s="93">
        <v>5</v>
      </c>
      <c r="S4217" s="93">
        <v>29</v>
      </c>
      <c r="T4217" s="93">
        <v>34</v>
      </c>
      <c r="U4217" s="93">
        <v>1329</v>
      </c>
      <c r="V4217" s="93">
        <v>10291</v>
      </c>
      <c r="W4217" s="158">
        <v>1543295</v>
      </c>
      <c r="X4217" s="158">
        <v>3807</v>
      </c>
      <c r="Y4217" s="158">
        <v>1547102</v>
      </c>
      <c r="Z4217" s="90">
        <v>0.87132352941176472</v>
      </c>
      <c r="AA4217" s="90">
        <v>0.91228070175438591</v>
      </c>
      <c r="AB4217" s="112">
        <v>13</v>
      </c>
      <c r="AC4217" s="90">
        <v>0.53800000000000003</v>
      </c>
      <c r="AD4217" s="90">
        <v>5.9200000000000003E-2</v>
      </c>
      <c r="AE4217" s="139">
        <v>363</v>
      </c>
      <c r="AF4217" s="139">
        <v>51</v>
      </c>
      <c r="AG4217" s="93">
        <v>348</v>
      </c>
      <c r="AH4217" s="93">
        <v>675</v>
      </c>
    </row>
    <row r="4218" spans="1:34" s="87" customFormat="1">
      <c r="A4218" s="87" t="s">
        <v>131</v>
      </c>
      <c r="B4218" s="14" t="s">
        <v>75</v>
      </c>
      <c r="C4218" s="14" t="s">
        <v>189</v>
      </c>
      <c r="D4218" s="14">
        <v>2017</v>
      </c>
      <c r="E4218" s="14">
        <v>2018</v>
      </c>
      <c r="F4218" s="14" t="s">
        <v>245</v>
      </c>
      <c r="G4218" s="93">
        <v>212</v>
      </c>
      <c r="H4218" s="93">
        <v>1284</v>
      </c>
      <c r="I4218" s="93">
        <v>0</v>
      </c>
      <c r="J4218" s="93">
        <v>1</v>
      </c>
      <c r="K4218" s="93">
        <v>212</v>
      </c>
      <c r="L4218" s="93">
        <v>1285</v>
      </c>
      <c r="M4218" s="93">
        <v>1497</v>
      </c>
      <c r="N4218" s="93">
        <v>3025</v>
      </c>
      <c r="O4218" s="93">
        <v>588</v>
      </c>
      <c r="P4218" s="93">
        <v>2434</v>
      </c>
      <c r="Q4218" s="93">
        <v>3022</v>
      </c>
      <c r="R4218" s="93">
        <v>0</v>
      </c>
      <c r="S4218" s="93">
        <v>3</v>
      </c>
      <c r="T4218" s="93">
        <v>3</v>
      </c>
      <c r="U4218" s="93">
        <v>588</v>
      </c>
      <c r="V4218" s="93">
        <v>2437</v>
      </c>
      <c r="W4218" s="158">
        <v>404450</v>
      </c>
      <c r="X4218" s="158">
        <v>320</v>
      </c>
      <c r="Y4218" s="158">
        <v>404770</v>
      </c>
      <c r="Z4218" s="90">
        <v>0.93333333333333335</v>
      </c>
      <c r="AA4218" s="90">
        <v>0.94871794871794868</v>
      </c>
      <c r="AB4218" s="112">
        <v>13</v>
      </c>
      <c r="AC4218" s="90">
        <v>0.53800000000000003</v>
      </c>
      <c r="AD4218" s="90">
        <v>5.9200000000000003E-2</v>
      </c>
      <c r="AE4218" s="139">
        <v>84</v>
      </c>
      <c r="AF4218" s="139">
        <v>9</v>
      </c>
      <c r="AG4218" s="93">
        <v>78</v>
      </c>
      <c r="AH4218" s="93">
        <v>145</v>
      </c>
    </row>
    <row r="4219" spans="1:34" s="87" customFormat="1">
      <c r="A4219" s="87" t="s">
        <v>132</v>
      </c>
      <c r="B4219" s="14" t="s">
        <v>76</v>
      </c>
      <c r="C4219" s="14" t="s">
        <v>189</v>
      </c>
      <c r="D4219" s="14">
        <v>2017</v>
      </c>
      <c r="E4219" s="14">
        <v>2018</v>
      </c>
      <c r="F4219" s="14" t="s">
        <v>245</v>
      </c>
      <c r="G4219" s="93">
        <v>78148</v>
      </c>
      <c r="H4219" s="93">
        <v>469896</v>
      </c>
      <c r="I4219" s="93">
        <v>1039</v>
      </c>
      <c r="J4219" s="93">
        <v>5265</v>
      </c>
      <c r="K4219" s="93">
        <v>79187</v>
      </c>
      <c r="L4219" s="93">
        <v>475161</v>
      </c>
      <c r="M4219" s="93">
        <v>554348</v>
      </c>
      <c r="N4219" s="93">
        <v>1099100</v>
      </c>
      <c r="O4219" s="93">
        <v>191439</v>
      </c>
      <c r="P4219" s="93">
        <v>893333</v>
      </c>
      <c r="Q4219" s="93">
        <v>1084772</v>
      </c>
      <c r="R4219" s="93">
        <v>3261</v>
      </c>
      <c r="S4219" s="93">
        <v>11067</v>
      </c>
      <c r="T4219" s="93">
        <v>14328</v>
      </c>
      <c r="U4219" s="93">
        <v>194700</v>
      </c>
      <c r="V4219" s="93">
        <v>904400</v>
      </c>
      <c r="W4219" s="158">
        <v>150443951</v>
      </c>
      <c r="X4219" s="158">
        <v>1632378</v>
      </c>
      <c r="Y4219" s="158">
        <v>152076329</v>
      </c>
      <c r="Z4219" s="90">
        <v>0.98864628820960698</v>
      </c>
      <c r="AA4219" s="90">
        <v>0.91670242437245231</v>
      </c>
      <c r="AB4219" s="112">
        <v>53</v>
      </c>
      <c r="AC4219" s="90">
        <v>0.623</v>
      </c>
      <c r="AD4219" s="90">
        <v>0.10390000000000001</v>
      </c>
      <c r="AE4219" s="139">
        <v>40259</v>
      </c>
      <c r="AF4219" s="139">
        <v>14241</v>
      </c>
      <c r="AG4219" s="93">
        <v>88981</v>
      </c>
      <c r="AH4219" s="93">
        <v>185063</v>
      </c>
    </row>
    <row r="4220" spans="1:34" s="87" customFormat="1">
      <c r="A4220" s="87" t="s">
        <v>133</v>
      </c>
      <c r="B4220" s="14" t="s">
        <v>75</v>
      </c>
      <c r="C4220" s="14" t="s">
        <v>189</v>
      </c>
      <c r="D4220" s="14">
        <v>2017</v>
      </c>
      <c r="E4220" s="14">
        <v>2018</v>
      </c>
      <c r="F4220" s="14" t="s">
        <v>245</v>
      </c>
      <c r="G4220" s="93">
        <v>1580</v>
      </c>
      <c r="H4220" s="93">
        <v>9690</v>
      </c>
      <c r="I4220" s="93">
        <v>8</v>
      </c>
      <c r="J4220" s="93">
        <v>24</v>
      </c>
      <c r="K4220" s="93">
        <v>1588</v>
      </c>
      <c r="L4220" s="93">
        <v>9714</v>
      </c>
      <c r="M4220" s="93">
        <v>11302</v>
      </c>
      <c r="N4220" s="93">
        <v>27315</v>
      </c>
      <c r="O4220" s="93">
        <v>4395</v>
      </c>
      <c r="P4220" s="93">
        <v>22818</v>
      </c>
      <c r="Q4220" s="93">
        <v>27213</v>
      </c>
      <c r="R4220" s="93">
        <v>27</v>
      </c>
      <c r="S4220" s="93">
        <v>75</v>
      </c>
      <c r="T4220" s="93">
        <v>102</v>
      </c>
      <c r="U4220" s="93">
        <v>4422</v>
      </c>
      <c r="V4220" s="93">
        <v>22893</v>
      </c>
      <c r="W4220" s="158">
        <v>3531348</v>
      </c>
      <c r="X4220" s="158">
        <v>11684</v>
      </c>
      <c r="Y4220" s="158">
        <v>3543032</v>
      </c>
      <c r="Z4220" s="90">
        <v>0.98326359832635979</v>
      </c>
      <c r="AA4220" s="90">
        <v>0.98</v>
      </c>
      <c r="AB4220" s="112">
        <v>13</v>
      </c>
      <c r="AC4220" s="90">
        <v>0.53800000000000003</v>
      </c>
      <c r="AD4220" s="90">
        <v>5.9200000000000003E-2</v>
      </c>
      <c r="AE4220" s="139">
        <v>652</v>
      </c>
      <c r="AF4220" s="139">
        <v>80</v>
      </c>
      <c r="AG4220" s="93">
        <v>2567</v>
      </c>
      <c r="AH4220" s="93">
        <v>6292</v>
      </c>
    </row>
    <row r="4221" spans="1:34" s="87" customFormat="1">
      <c r="A4221" s="87" t="s">
        <v>134</v>
      </c>
      <c r="B4221" s="14" t="s">
        <v>75</v>
      </c>
      <c r="C4221" s="14" t="s">
        <v>189</v>
      </c>
      <c r="D4221" s="14">
        <v>2017</v>
      </c>
      <c r="E4221" s="14">
        <v>2018</v>
      </c>
      <c r="F4221" s="14" t="s">
        <v>245</v>
      </c>
      <c r="G4221" s="93">
        <v>506</v>
      </c>
      <c r="H4221" s="93">
        <v>5253</v>
      </c>
      <c r="I4221" s="93">
        <v>16</v>
      </c>
      <c r="J4221" s="93">
        <v>148</v>
      </c>
      <c r="K4221" s="93">
        <v>522</v>
      </c>
      <c r="L4221" s="93">
        <v>5401</v>
      </c>
      <c r="M4221" s="93">
        <v>5923</v>
      </c>
      <c r="N4221" s="93">
        <v>9775</v>
      </c>
      <c r="O4221" s="93">
        <v>1155</v>
      </c>
      <c r="P4221" s="93">
        <v>8228</v>
      </c>
      <c r="Q4221" s="93">
        <v>9383</v>
      </c>
      <c r="R4221" s="93">
        <v>48</v>
      </c>
      <c r="S4221" s="93">
        <v>344</v>
      </c>
      <c r="T4221" s="93">
        <v>392</v>
      </c>
      <c r="U4221" s="93">
        <v>1203</v>
      </c>
      <c r="V4221" s="93">
        <v>8572</v>
      </c>
      <c r="W4221" s="158">
        <v>1310342</v>
      </c>
      <c r="X4221" s="158">
        <v>35839</v>
      </c>
      <c r="Y4221" s="158">
        <v>1346181</v>
      </c>
      <c r="Z4221" s="90">
        <v>0.97378277153558057</v>
      </c>
      <c r="AA4221" s="90">
        <v>0.9526627218934911</v>
      </c>
      <c r="AB4221" s="112">
        <v>13</v>
      </c>
      <c r="AC4221" s="90">
        <v>0.53800000000000003</v>
      </c>
      <c r="AD4221" s="90">
        <v>5.9200000000000003E-2</v>
      </c>
      <c r="AE4221" s="139">
        <v>387</v>
      </c>
      <c r="AF4221" s="139">
        <v>120</v>
      </c>
      <c r="AG4221" s="93">
        <v>1069</v>
      </c>
      <c r="AH4221" s="93">
        <v>1956</v>
      </c>
    </row>
    <row r="4222" spans="1:34" s="87" customFormat="1">
      <c r="A4222" s="87" t="s">
        <v>135</v>
      </c>
      <c r="B4222" s="14" t="s">
        <v>75</v>
      </c>
      <c r="C4222" s="14" t="s">
        <v>189</v>
      </c>
      <c r="D4222" s="14">
        <v>2017</v>
      </c>
      <c r="E4222" s="14">
        <v>2018</v>
      </c>
      <c r="F4222" s="14" t="s">
        <v>245</v>
      </c>
      <c r="G4222" s="93">
        <v>96</v>
      </c>
      <c r="H4222" s="93">
        <v>933</v>
      </c>
      <c r="I4222" s="93">
        <v>1</v>
      </c>
      <c r="J4222" s="93">
        <v>2</v>
      </c>
      <c r="K4222" s="93">
        <v>97</v>
      </c>
      <c r="L4222" s="93">
        <v>935</v>
      </c>
      <c r="M4222" s="93">
        <v>1032</v>
      </c>
      <c r="N4222" s="93">
        <v>1910</v>
      </c>
      <c r="O4222" s="93">
        <v>255</v>
      </c>
      <c r="P4222" s="93">
        <v>1651</v>
      </c>
      <c r="Q4222" s="93">
        <v>1906</v>
      </c>
      <c r="R4222" s="93">
        <v>1</v>
      </c>
      <c r="S4222" s="93">
        <v>3</v>
      </c>
      <c r="T4222" s="93">
        <v>4</v>
      </c>
      <c r="U4222" s="93">
        <v>256</v>
      </c>
      <c r="V4222" s="93">
        <v>1654</v>
      </c>
      <c r="W4222" s="158">
        <v>246166</v>
      </c>
      <c r="X4222" s="158">
        <v>376</v>
      </c>
      <c r="Y4222" s="158">
        <v>246542</v>
      </c>
      <c r="Z4222" s="90">
        <v>1</v>
      </c>
      <c r="AA4222" s="90">
        <v>1</v>
      </c>
      <c r="AB4222" s="112">
        <v>13</v>
      </c>
      <c r="AC4222" s="90">
        <v>0.53800000000000003</v>
      </c>
      <c r="AD4222" s="90">
        <v>5.9200000000000003E-2</v>
      </c>
      <c r="AE4222" s="139">
        <v>78</v>
      </c>
      <c r="AF4222" s="139">
        <v>8</v>
      </c>
      <c r="AG4222" s="93">
        <v>22</v>
      </c>
      <c r="AH4222" s="93">
        <v>39</v>
      </c>
    </row>
    <row r="4223" spans="1:34" s="87" customFormat="1">
      <c r="A4223" s="87" t="s">
        <v>136</v>
      </c>
      <c r="B4223" s="14" t="s">
        <v>75</v>
      </c>
      <c r="C4223" s="14" t="s">
        <v>189</v>
      </c>
      <c r="D4223" s="14">
        <v>2017</v>
      </c>
      <c r="E4223" s="14">
        <v>2018</v>
      </c>
      <c r="F4223" s="14" t="s">
        <v>245</v>
      </c>
      <c r="G4223" s="93">
        <v>470</v>
      </c>
      <c r="H4223" s="93">
        <v>5776</v>
      </c>
      <c r="I4223" s="93">
        <v>1</v>
      </c>
      <c r="J4223" s="93">
        <v>26</v>
      </c>
      <c r="K4223" s="93">
        <v>471</v>
      </c>
      <c r="L4223" s="93">
        <v>5802</v>
      </c>
      <c r="M4223" s="93">
        <v>6273</v>
      </c>
      <c r="N4223" s="93">
        <v>11569</v>
      </c>
      <c r="O4223" s="93">
        <v>1162</v>
      </c>
      <c r="P4223" s="93">
        <v>10343</v>
      </c>
      <c r="Q4223" s="93">
        <v>11505</v>
      </c>
      <c r="R4223" s="93">
        <v>1</v>
      </c>
      <c r="S4223" s="93">
        <v>63</v>
      </c>
      <c r="T4223" s="93">
        <v>64</v>
      </c>
      <c r="U4223" s="93">
        <v>1163</v>
      </c>
      <c r="V4223" s="93">
        <v>10406</v>
      </c>
      <c r="W4223" s="158">
        <v>1581700</v>
      </c>
      <c r="X4223" s="158">
        <v>8467</v>
      </c>
      <c r="Y4223" s="158">
        <v>1590167</v>
      </c>
      <c r="Z4223" s="90">
        <v>0.92211838006230529</v>
      </c>
      <c r="AA4223" s="90">
        <v>0.87606837606837606</v>
      </c>
      <c r="AB4223" s="112">
        <v>13</v>
      </c>
      <c r="AC4223" s="90">
        <v>0.53800000000000003</v>
      </c>
      <c r="AD4223" s="90">
        <v>5.9200000000000003E-2</v>
      </c>
      <c r="AE4223" s="139">
        <v>410</v>
      </c>
      <c r="AF4223" s="139">
        <v>53</v>
      </c>
      <c r="AG4223" s="93">
        <v>475</v>
      </c>
      <c r="AH4223" s="93">
        <v>1075</v>
      </c>
    </row>
    <row r="4224" spans="1:34" s="87" customFormat="1">
      <c r="A4224" s="87" t="s">
        <v>137</v>
      </c>
      <c r="B4224" s="14" t="s">
        <v>75</v>
      </c>
      <c r="C4224" s="14" t="s">
        <v>189</v>
      </c>
      <c r="D4224" s="14">
        <v>2017</v>
      </c>
      <c r="E4224" s="14">
        <v>2018</v>
      </c>
      <c r="F4224" s="14" t="s">
        <v>245</v>
      </c>
      <c r="G4224" s="93">
        <v>3280</v>
      </c>
      <c r="H4224" s="93">
        <v>19757</v>
      </c>
      <c r="I4224" s="93">
        <v>5</v>
      </c>
      <c r="J4224" s="93">
        <v>42</v>
      </c>
      <c r="K4224" s="93">
        <v>3285</v>
      </c>
      <c r="L4224" s="93">
        <v>19799</v>
      </c>
      <c r="M4224" s="93">
        <v>23084</v>
      </c>
      <c r="N4224" s="93">
        <v>53088</v>
      </c>
      <c r="O4224" s="93">
        <v>8916</v>
      </c>
      <c r="P4224" s="93">
        <v>44044</v>
      </c>
      <c r="Q4224" s="93">
        <v>52960</v>
      </c>
      <c r="R4224" s="93">
        <v>17</v>
      </c>
      <c r="S4224" s="93">
        <v>111</v>
      </c>
      <c r="T4224" s="93">
        <v>128</v>
      </c>
      <c r="U4224" s="93">
        <v>8933</v>
      </c>
      <c r="V4224" s="93">
        <v>44155</v>
      </c>
      <c r="W4224" s="158">
        <v>6861353</v>
      </c>
      <c r="X4224" s="158">
        <v>10383</v>
      </c>
      <c r="Y4224" s="158">
        <v>6871736</v>
      </c>
      <c r="Z4224" s="90">
        <v>0.98527865404837012</v>
      </c>
      <c r="AA4224" s="90">
        <v>0.97380585516178741</v>
      </c>
      <c r="AB4224" s="112">
        <v>2</v>
      </c>
      <c r="AC4224" s="90">
        <v>1</v>
      </c>
      <c r="AD4224" s="90">
        <v>1.18E-2</v>
      </c>
      <c r="AE4224" s="139">
        <v>1461</v>
      </c>
      <c r="AF4224" s="139">
        <v>260</v>
      </c>
      <c r="AG4224" s="93">
        <v>3256</v>
      </c>
      <c r="AH4224" s="93">
        <v>7630</v>
      </c>
    </row>
    <row r="4225" spans="1:34" s="87" customFormat="1">
      <c r="A4225" s="87" t="s">
        <v>138</v>
      </c>
      <c r="B4225" s="14" t="s">
        <v>75</v>
      </c>
      <c r="C4225" s="14" t="s">
        <v>189</v>
      </c>
      <c r="D4225" s="14">
        <v>2017</v>
      </c>
      <c r="E4225" s="14">
        <v>2018</v>
      </c>
      <c r="F4225" s="14" t="s">
        <v>245</v>
      </c>
      <c r="G4225" s="93">
        <v>84</v>
      </c>
      <c r="H4225" s="93">
        <v>497</v>
      </c>
      <c r="I4225" s="93">
        <v>0</v>
      </c>
      <c r="J4225" s="93">
        <v>1</v>
      </c>
      <c r="K4225" s="93">
        <v>84</v>
      </c>
      <c r="L4225" s="93">
        <v>498</v>
      </c>
      <c r="M4225" s="93">
        <v>582</v>
      </c>
      <c r="N4225" s="93">
        <v>1216</v>
      </c>
      <c r="O4225" s="93">
        <v>227</v>
      </c>
      <c r="P4225" s="93">
        <v>988</v>
      </c>
      <c r="Q4225" s="93">
        <v>1215</v>
      </c>
      <c r="R4225" s="93">
        <v>0</v>
      </c>
      <c r="S4225" s="93">
        <v>1</v>
      </c>
      <c r="T4225" s="93">
        <v>1</v>
      </c>
      <c r="U4225" s="93">
        <v>227</v>
      </c>
      <c r="V4225" s="93">
        <v>989</v>
      </c>
      <c r="W4225" s="158">
        <v>158270</v>
      </c>
      <c r="X4225" s="158">
        <v>0</v>
      </c>
      <c r="Y4225" s="158">
        <v>158270</v>
      </c>
      <c r="Z4225" s="90">
        <v>0.88571428571428568</v>
      </c>
      <c r="AA4225" s="90">
        <v>0.92</v>
      </c>
      <c r="AB4225" s="112">
        <v>13</v>
      </c>
      <c r="AC4225" s="90">
        <v>0.53800000000000003</v>
      </c>
      <c r="AD4225" s="90">
        <v>5.9200000000000003E-2</v>
      </c>
      <c r="AE4225" s="139">
        <v>39</v>
      </c>
      <c r="AF4225" s="139">
        <v>7</v>
      </c>
      <c r="AG4225" s="93">
        <v>38</v>
      </c>
      <c r="AH4225" s="93">
        <v>69</v>
      </c>
    </row>
    <row r="4226" spans="1:34" s="87" customFormat="1">
      <c r="A4226" s="87" t="s">
        <v>139</v>
      </c>
      <c r="B4226" s="14" t="s">
        <v>75</v>
      </c>
      <c r="C4226" s="14" t="s">
        <v>189</v>
      </c>
      <c r="D4226" s="14">
        <v>2017</v>
      </c>
      <c r="E4226" s="14">
        <v>2018</v>
      </c>
      <c r="F4226" s="14" t="s">
        <v>245</v>
      </c>
      <c r="G4226" s="93">
        <v>9</v>
      </c>
      <c r="H4226" s="93">
        <v>403</v>
      </c>
      <c r="I4226" s="93">
        <v>0</v>
      </c>
      <c r="J4226" s="93">
        <v>1</v>
      </c>
      <c r="K4226" s="93">
        <v>9</v>
      </c>
      <c r="L4226" s="93">
        <v>404</v>
      </c>
      <c r="M4226" s="93">
        <v>413</v>
      </c>
      <c r="N4226" s="93">
        <v>709</v>
      </c>
      <c r="O4226" s="93">
        <v>30</v>
      </c>
      <c r="P4226" s="93">
        <v>676</v>
      </c>
      <c r="Q4226" s="93">
        <v>706</v>
      </c>
      <c r="R4226" s="93">
        <v>0</v>
      </c>
      <c r="S4226" s="93">
        <v>3</v>
      </c>
      <c r="T4226" s="93">
        <v>3</v>
      </c>
      <c r="U4226" s="93">
        <v>30</v>
      </c>
      <c r="V4226" s="93">
        <v>679</v>
      </c>
      <c r="W4226" s="158">
        <v>98022</v>
      </c>
      <c r="X4226" s="158">
        <v>356</v>
      </c>
      <c r="Y4226" s="158">
        <v>98378</v>
      </c>
      <c r="Z4226" s="90">
        <v>0.92500000000000004</v>
      </c>
      <c r="AA4226" s="90">
        <v>0.92</v>
      </c>
      <c r="AB4226" s="112">
        <v>13</v>
      </c>
      <c r="AC4226" s="90">
        <v>0.53800000000000003</v>
      </c>
      <c r="AD4226" s="90">
        <v>5.9200000000000003E-2</v>
      </c>
      <c r="AE4226" s="139">
        <v>52</v>
      </c>
      <c r="AF4226" s="139">
        <v>12</v>
      </c>
      <c r="AG4226" s="93">
        <v>54</v>
      </c>
      <c r="AH4226" s="93">
        <v>117</v>
      </c>
    </row>
    <row r="4227" spans="1:34" s="87" customFormat="1">
      <c r="A4227" s="87" t="s">
        <v>140</v>
      </c>
      <c r="B4227" s="14" t="s">
        <v>75</v>
      </c>
      <c r="C4227" s="14" t="s">
        <v>189</v>
      </c>
      <c r="D4227" s="14">
        <v>2017</v>
      </c>
      <c r="E4227" s="14">
        <v>2018</v>
      </c>
      <c r="F4227" s="14" t="s">
        <v>245</v>
      </c>
      <c r="G4227" s="93">
        <v>2088</v>
      </c>
      <c r="H4227" s="93">
        <v>18207</v>
      </c>
      <c r="I4227" s="93">
        <v>7</v>
      </c>
      <c r="J4227" s="93">
        <v>92</v>
      </c>
      <c r="K4227" s="93">
        <v>2095</v>
      </c>
      <c r="L4227" s="93">
        <v>18299</v>
      </c>
      <c r="M4227" s="93">
        <v>20394</v>
      </c>
      <c r="N4227" s="93">
        <v>45078</v>
      </c>
      <c r="O4227" s="93">
        <v>5448</v>
      </c>
      <c r="P4227" s="93">
        <v>39337</v>
      </c>
      <c r="Q4227" s="93">
        <v>44785</v>
      </c>
      <c r="R4227" s="93">
        <v>26</v>
      </c>
      <c r="S4227" s="93">
        <v>267</v>
      </c>
      <c r="T4227" s="93">
        <v>293</v>
      </c>
      <c r="U4227" s="93">
        <v>5474</v>
      </c>
      <c r="V4227" s="93">
        <v>39604</v>
      </c>
      <c r="W4227" s="158">
        <v>5986279</v>
      </c>
      <c r="X4227" s="158">
        <v>30685</v>
      </c>
      <c r="Y4227" s="158">
        <v>6016964</v>
      </c>
      <c r="Z4227" s="90">
        <v>0.9781115879828326</v>
      </c>
      <c r="AA4227" s="90">
        <v>0.92895015906680811</v>
      </c>
      <c r="AB4227" s="112">
        <v>2</v>
      </c>
      <c r="AC4227" s="90">
        <v>0.5</v>
      </c>
      <c r="AD4227" s="90">
        <v>4.7199999999999999E-2</v>
      </c>
      <c r="AE4227" s="139">
        <v>2940</v>
      </c>
      <c r="AF4227" s="139">
        <v>615</v>
      </c>
      <c r="AG4227" s="93">
        <v>6473</v>
      </c>
      <c r="AH4227" s="93">
        <v>15123</v>
      </c>
    </row>
    <row r="4228" spans="1:34" s="87" customFormat="1">
      <c r="A4228" s="87" t="s">
        <v>141</v>
      </c>
      <c r="B4228" s="14" t="s">
        <v>75</v>
      </c>
      <c r="C4228" s="14" t="s">
        <v>189</v>
      </c>
      <c r="D4228" s="14">
        <v>2017</v>
      </c>
      <c r="E4228" s="14">
        <v>2018</v>
      </c>
      <c r="F4228" s="14" t="s">
        <v>245</v>
      </c>
      <c r="G4228" s="93">
        <v>241</v>
      </c>
      <c r="H4228" s="93">
        <v>2769</v>
      </c>
      <c r="I4228" s="93">
        <v>1</v>
      </c>
      <c r="J4228" s="93">
        <v>19</v>
      </c>
      <c r="K4228" s="93">
        <v>242</v>
      </c>
      <c r="L4228" s="93">
        <v>2788</v>
      </c>
      <c r="M4228" s="93">
        <v>3030</v>
      </c>
      <c r="N4228" s="93">
        <v>6038</v>
      </c>
      <c r="O4228" s="93">
        <v>586</v>
      </c>
      <c r="P4228" s="93">
        <v>5387</v>
      </c>
      <c r="Q4228" s="93">
        <v>5973</v>
      </c>
      <c r="R4228" s="93">
        <v>5</v>
      </c>
      <c r="S4228" s="93">
        <v>60</v>
      </c>
      <c r="T4228" s="93">
        <v>65</v>
      </c>
      <c r="U4228" s="93">
        <v>591</v>
      </c>
      <c r="V4228" s="93">
        <v>5447</v>
      </c>
      <c r="W4228" s="158">
        <v>744322</v>
      </c>
      <c r="X4228" s="158">
        <v>5014</v>
      </c>
      <c r="Y4228" s="158">
        <v>749336</v>
      </c>
      <c r="Z4228" s="90">
        <v>0.89444444444444449</v>
      </c>
      <c r="AA4228" s="90">
        <v>0.89622641509433965</v>
      </c>
      <c r="AB4228" s="112">
        <v>13</v>
      </c>
      <c r="AC4228" s="90">
        <v>0.53800000000000003</v>
      </c>
      <c r="AD4228" s="90">
        <v>5.9200000000000003E-2</v>
      </c>
      <c r="AE4228" s="139">
        <v>289</v>
      </c>
      <c r="AF4228" s="139">
        <v>58</v>
      </c>
      <c r="AG4228" s="93">
        <v>599</v>
      </c>
      <c r="AH4228" s="93">
        <v>1300</v>
      </c>
    </row>
    <row r="4229" spans="1:34" s="87" customFormat="1">
      <c r="A4229" s="87" t="s">
        <v>142</v>
      </c>
      <c r="B4229" s="14" t="s">
        <v>75</v>
      </c>
      <c r="C4229" s="14" t="s">
        <v>189</v>
      </c>
      <c r="D4229" s="14">
        <v>2017</v>
      </c>
      <c r="E4229" s="14">
        <v>2018</v>
      </c>
      <c r="F4229" s="14" t="s">
        <v>245</v>
      </c>
      <c r="G4229" s="93">
        <v>229</v>
      </c>
      <c r="H4229" s="93">
        <v>3798</v>
      </c>
      <c r="I4229" s="93">
        <v>0</v>
      </c>
      <c r="J4229" s="93">
        <v>4</v>
      </c>
      <c r="K4229" s="93">
        <v>229</v>
      </c>
      <c r="L4229" s="93">
        <v>3802</v>
      </c>
      <c r="M4229" s="93">
        <v>4031</v>
      </c>
      <c r="N4229" s="93">
        <v>6939</v>
      </c>
      <c r="O4229" s="93">
        <v>552</v>
      </c>
      <c r="P4229" s="93">
        <v>6377</v>
      </c>
      <c r="Q4229" s="93">
        <v>6929</v>
      </c>
      <c r="R4229" s="93">
        <v>1</v>
      </c>
      <c r="S4229" s="93">
        <v>9</v>
      </c>
      <c r="T4229" s="93">
        <v>10</v>
      </c>
      <c r="U4229" s="93">
        <v>553</v>
      </c>
      <c r="V4229" s="93">
        <v>6386</v>
      </c>
      <c r="W4229" s="158">
        <v>954545</v>
      </c>
      <c r="X4229" s="158">
        <v>804</v>
      </c>
      <c r="Y4229" s="158">
        <v>955349</v>
      </c>
      <c r="Z4229" s="90">
        <v>0.78888888888888886</v>
      </c>
      <c r="AA4229" s="90">
        <v>0.76119402985074625</v>
      </c>
      <c r="AB4229" s="112">
        <v>13</v>
      </c>
      <c r="AC4229" s="90">
        <v>0.53800000000000003</v>
      </c>
      <c r="AD4229" s="90">
        <v>5.9200000000000003E-2</v>
      </c>
      <c r="AE4229" s="139">
        <v>402</v>
      </c>
      <c r="AF4229" s="139">
        <v>163</v>
      </c>
      <c r="AG4229" s="93">
        <v>109</v>
      </c>
      <c r="AH4229" s="93">
        <v>202</v>
      </c>
    </row>
    <row r="4230" spans="1:34" s="87" customFormat="1">
      <c r="A4230" s="87" t="s">
        <v>143</v>
      </c>
      <c r="B4230" s="14" t="s">
        <v>74</v>
      </c>
      <c r="C4230" s="14" t="s">
        <v>189</v>
      </c>
      <c r="D4230" s="14">
        <v>2017</v>
      </c>
      <c r="E4230" s="14">
        <v>2018</v>
      </c>
      <c r="F4230" s="14" t="s">
        <v>245</v>
      </c>
      <c r="G4230" s="93">
        <v>9064</v>
      </c>
      <c r="H4230" s="93">
        <v>102889</v>
      </c>
      <c r="I4230" s="93">
        <v>70</v>
      </c>
      <c r="J4230" s="93">
        <v>1762</v>
      </c>
      <c r="K4230" s="93">
        <v>9134</v>
      </c>
      <c r="L4230" s="93">
        <v>104651</v>
      </c>
      <c r="M4230" s="93">
        <v>113785</v>
      </c>
      <c r="N4230" s="93">
        <v>230130</v>
      </c>
      <c r="O4230" s="93">
        <v>23472</v>
      </c>
      <c r="P4230" s="93">
        <v>202476</v>
      </c>
      <c r="Q4230" s="93">
        <v>225948</v>
      </c>
      <c r="R4230" s="93">
        <v>260</v>
      </c>
      <c r="S4230" s="93">
        <v>3922</v>
      </c>
      <c r="T4230" s="93">
        <v>4182</v>
      </c>
      <c r="U4230" s="93">
        <v>23732</v>
      </c>
      <c r="V4230" s="93">
        <v>206398</v>
      </c>
      <c r="W4230" s="158">
        <v>29725328</v>
      </c>
      <c r="X4230" s="158">
        <v>455734</v>
      </c>
      <c r="Y4230" s="158">
        <v>30181062</v>
      </c>
      <c r="Z4230" s="90">
        <v>0.99566704675028506</v>
      </c>
      <c r="AA4230" s="90">
        <v>0.99705159705159707</v>
      </c>
      <c r="AB4230" s="112">
        <v>9</v>
      </c>
      <c r="AC4230" s="90">
        <v>0.33300000000000002</v>
      </c>
      <c r="AD4230" s="90">
        <v>7.5499999999999998E-2</v>
      </c>
      <c r="AE4230" s="139">
        <v>6340</v>
      </c>
      <c r="AF4230" s="139">
        <v>1437</v>
      </c>
      <c r="AG4230" s="93">
        <v>22830</v>
      </c>
      <c r="AH4230" s="93">
        <v>50539</v>
      </c>
    </row>
    <row r="4231" spans="1:34" s="87" customFormat="1">
      <c r="A4231" s="87" t="s">
        <v>144</v>
      </c>
      <c r="B4231" s="14" t="s">
        <v>74</v>
      </c>
      <c r="C4231" s="14" t="s">
        <v>189</v>
      </c>
      <c r="D4231" s="14">
        <v>2017</v>
      </c>
      <c r="E4231" s="14">
        <v>2018</v>
      </c>
      <c r="F4231" s="14" t="s">
        <v>245</v>
      </c>
      <c r="G4231" s="93">
        <v>599</v>
      </c>
      <c r="H4231" s="93">
        <v>7873</v>
      </c>
      <c r="I4231" s="93">
        <v>7</v>
      </c>
      <c r="J4231" s="93">
        <v>43</v>
      </c>
      <c r="K4231" s="93">
        <v>606</v>
      </c>
      <c r="L4231" s="93">
        <v>7916</v>
      </c>
      <c r="M4231" s="93">
        <v>8522</v>
      </c>
      <c r="N4231" s="93">
        <v>15863</v>
      </c>
      <c r="O4231" s="93">
        <v>1575</v>
      </c>
      <c r="P4231" s="93">
        <v>14173</v>
      </c>
      <c r="Q4231" s="93">
        <v>15748</v>
      </c>
      <c r="R4231" s="93">
        <v>20</v>
      </c>
      <c r="S4231" s="93">
        <v>95</v>
      </c>
      <c r="T4231" s="93">
        <v>115</v>
      </c>
      <c r="U4231" s="93">
        <v>1595</v>
      </c>
      <c r="V4231" s="93">
        <v>14268</v>
      </c>
      <c r="W4231" s="158">
        <v>1980567</v>
      </c>
      <c r="X4231" s="158">
        <v>12178</v>
      </c>
      <c r="Y4231" s="158">
        <v>1992745</v>
      </c>
      <c r="Z4231" s="90">
        <v>0.9884615384615385</v>
      </c>
      <c r="AA4231" s="90">
        <v>0.90686274509803921</v>
      </c>
      <c r="AB4231" s="112">
        <v>13</v>
      </c>
      <c r="AC4231" s="90">
        <v>0.53800000000000003</v>
      </c>
      <c r="AD4231" s="90">
        <v>5.9200000000000003E-2</v>
      </c>
      <c r="AE4231" s="139">
        <v>539</v>
      </c>
      <c r="AF4231" s="139">
        <v>242</v>
      </c>
      <c r="AG4231" s="93">
        <v>563</v>
      </c>
      <c r="AH4231" s="93">
        <v>1200</v>
      </c>
    </row>
    <row r="4232" spans="1:34" s="87" customFormat="1">
      <c r="A4232" s="87" t="s">
        <v>145</v>
      </c>
      <c r="B4232" s="14" t="s">
        <v>75</v>
      </c>
      <c r="C4232" s="14" t="s">
        <v>189</v>
      </c>
      <c r="D4232" s="14">
        <v>2017</v>
      </c>
      <c r="E4232" s="14">
        <v>2018</v>
      </c>
      <c r="F4232" s="14" t="s">
        <v>245</v>
      </c>
      <c r="G4232" s="93">
        <v>66</v>
      </c>
      <c r="H4232" s="93">
        <v>1107</v>
      </c>
      <c r="I4232" s="93">
        <v>0</v>
      </c>
      <c r="J4232" s="93">
        <v>1</v>
      </c>
      <c r="K4232" s="93">
        <v>66</v>
      </c>
      <c r="L4232" s="93">
        <v>1108</v>
      </c>
      <c r="M4232" s="93">
        <v>1174</v>
      </c>
      <c r="N4232" s="93">
        <v>2108</v>
      </c>
      <c r="O4232" s="93">
        <v>159</v>
      </c>
      <c r="P4232" s="93">
        <v>1948</v>
      </c>
      <c r="Q4232" s="93">
        <v>2107</v>
      </c>
      <c r="R4232" s="93">
        <v>0</v>
      </c>
      <c r="S4232" s="93">
        <v>1</v>
      </c>
      <c r="T4232" s="93">
        <v>1</v>
      </c>
      <c r="U4232" s="93">
        <v>159</v>
      </c>
      <c r="V4232" s="93">
        <v>1949</v>
      </c>
      <c r="W4232" s="158">
        <v>279016</v>
      </c>
      <c r="X4232" s="158">
        <v>177</v>
      </c>
      <c r="Y4232" s="158">
        <v>279193</v>
      </c>
      <c r="Z4232" s="90">
        <v>0.95081967213114749</v>
      </c>
      <c r="AA4232" s="90">
        <v>0.97142857142857142</v>
      </c>
      <c r="AB4232" s="112">
        <v>13</v>
      </c>
      <c r="AC4232" s="90">
        <v>0.53800000000000003</v>
      </c>
      <c r="AD4232" s="90">
        <v>5.9200000000000003E-2</v>
      </c>
      <c r="AE4232" s="139">
        <v>80</v>
      </c>
      <c r="AF4232" s="139">
        <v>14</v>
      </c>
      <c r="AG4232" s="93">
        <v>39</v>
      </c>
      <c r="AH4232" s="93">
        <v>72</v>
      </c>
    </row>
    <row r="4233" spans="1:34" s="87" customFormat="1">
      <c r="A4233" s="87" t="s">
        <v>146</v>
      </c>
      <c r="B4233" s="14" t="s">
        <v>75</v>
      </c>
      <c r="C4233" s="14" t="s">
        <v>189</v>
      </c>
      <c r="D4233" s="14">
        <v>2017</v>
      </c>
      <c r="E4233" s="14">
        <v>2018</v>
      </c>
      <c r="F4233" s="14" t="s">
        <v>245</v>
      </c>
      <c r="G4233" s="93">
        <v>14115</v>
      </c>
      <c r="H4233" s="93">
        <v>106379</v>
      </c>
      <c r="I4233" s="93">
        <v>41</v>
      </c>
      <c r="J4233" s="93">
        <v>356</v>
      </c>
      <c r="K4233" s="93">
        <v>14156</v>
      </c>
      <c r="L4233" s="93">
        <v>106735</v>
      </c>
      <c r="M4233" s="93">
        <v>120891</v>
      </c>
      <c r="N4233" s="93">
        <v>265986</v>
      </c>
      <c r="O4233" s="93">
        <v>38674</v>
      </c>
      <c r="P4233" s="93">
        <v>226217</v>
      </c>
      <c r="Q4233" s="93">
        <v>264891</v>
      </c>
      <c r="R4233" s="93">
        <v>150</v>
      </c>
      <c r="S4233" s="93">
        <v>945</v>
      </c>
      <c r="T4233" s="93">
        <v>1095</v>
      </c>
      <c r="U4233" s="93">
        <v>38824</v>
      </c>
      <c r="V4233" s="93">
        <v>227162</v>
      </c>
      <c r="W4233" s="158">
        <v>34413011</v>
      </c>
      <c r="X4233" s="158">
        <v>109253</v>
      </c>
      <c r="Y4233" s="158">
        <v>34522264</v>
      </c>
      <c r="Z4233" s="90">
        <v>0.99308705984013823</v>
      </c>
      <c r="AA4233" s="90">
        <v>0.92058735391069824</v>
      </c>
      <c r="AB4233" s="112">
        <v>9</v>
      </c>
      <c r="AC4233" s="90">
        <v>0.55600000000000005</v>
      </c>
      <c r="AD4233" s="90">
        <v>3.1600000000000003E-2</v>
      </c>
      <c r="AE4233" s="139">
        <v>8429</v>
      </c>
      <c r="AF4233" s="139">
        <v>2512</v>
      </c>
      <c r="AG4233" s="93">
        <v>12844</v>
      </c>
      <c r="AH4233" s="93">
        <v>29697</v>
      </c>
    </row>
    <row r="4234" spans="1:34" s="87" customFormat="1">
      <c r="A4234" s="87" t="s">
        <v>147</v>
      </c>
      <c r="B4234" s="14" t="s">
        <v>74</v>
      </c>
      <c r="C4234" s="14" t="s">
        <v>189</v>
      </c>
      <c r="D4234" s="14">
        <v>2017</v>
      </c>
      <c r="E4234" s="14">
        <v>2018</v>
      </c>
      <c r="F4234" s="14" t="s">
        <v>245</v>
      </c>
      <c r="G4234" s="93">
        <v>13365</v>
      </c>
      <c r="H4234" s="93">
        <v>82018</v>
      </c>
      <c r="I4234" s="93">
        <v>193</v>
      </c>
      <c r="J4234" s="93">
        <v>940</v>
      </c>
      <c r="K4234" s="93">
        <v>13558</v>
      </c>
      <c r="L4234" s="93">
        <v>82958</v>
      </c>
      <c r="M4234" s="93">
        <v>96516</v>
      </c>
      <c r="N4234" s="93">
        <v>202910</v>
      </c>
      <c r="O4234" s="93">
        <v>36308</v>
      </c>
      <c r="P4234" s="93">
        <v>163470</v>
      </c>
      <c r="Q4234" s="93">
        <v>199778</v>
      </c>
      <c r="R4234" s="93">
        <v>788</v>
      </c>
      <c r="S4234" s="93">
        <v>2344</v>
      </c>
      <c r="T4234" s="93">
        <v>3132</v>
      </c>
      <c r="U4234" s="93">
        <v>37096</v>
      </c>
      <c r="V4234" s="93">
        <v>165814</v>
      </c>
      <c r="W4234" s="158">
        <v>27627675</v>
      </c>
      <c r="X4234" s="158">
        <v>346358</v>
      </c>
      <c r="Y4234" s="158">
        <v>27974033</v>
      </c>
      <c r="Z4234" s="90">
        <v>0.99281644785731982</v>
      </c>
      <c r="AA4234" s="90">
        <v>0.98481308411214952</v>
      </c>
      <c r="AB4234" s="112">
        <v>8</v>
      </c>
      <c r="AC4234" s="90">
        <v>0.625</v>
      </c>
      <c r="AD4234" s="90">
        <v>6.8900000000000003E-2</v>
      </c>
      <c r="AE4234" s="139">
        <v>7154</v>
      </c>
      <c r="AF4234" s="139">
        <v>2353</v>
      </c>
      <c r="AG4234" s="93">
        <v>7433</v>
      </c>
      <c r="AH4234" s="93">
        <v>15073</v>
      </c>
    </row>
    <row r="4235" spans="1:34" s="87" customFormat="1">
      <c r="A4235" s="87" t="s">
        <v>148</v>
      </c>
      <c r="B4235" s="14" t="s">
        <v>75</v>
      </c>
      <c r="C4235" s="14" t="s">
        <v>189</v>
      </c>
      <c r="D4235" s="14">
        <v>2017</v>
      </c>
      <c r="E4235" s="14">
        <v>2018</v>
      </c>
      <c r="F4235" s="14" t="s">
        <v>245</v>
      </c>
      <c r="G4235" s="93">
        <v>260</v>
      </c>
      <c r="H4235" s="93">
        <v>1851</v>
      </c>
      <c r="I4235" s="93">
        <v>1</v>
      </c>
      <c r="J4235" s="93">
        <v>7</v>
      </c>
      <c r="K4235" s="93">
        <v>261</v>
      </c>
      <c r="L4235" s="93">
        <v>1858</v>
      </c>
      <c r="M4235" s="93">
        <v>2119</v>
      </c>
      <c r="N4235" s="93">
        <v>4652</v>
      </c>
      <c r="O4235" s="93">
        <v>698</v>
      </c>
      <c r="P4235" s="93">
        <v>3931</v>
      </c>
      <c r="Q4235" s="93">
        <v>4629</v>
      </c>
      <c r="R4235" s="93">
        <v>1</v>
      </c>
      <c r="S4235" s="93">
        <v>22</v>
      </c>
      <c r="T4235" s="93">
        <v>23</v>
      </c>
      <c r="U4235" s="93">
        <v>699</v>
      </c>
      <c r="V4235" s="93">
        <v>3953</v>
      </c>
      <c r="W4235" s="158">
        <v>600158</v>
      </c>
      <c r="X4235" s="158">
        <v>2441</v>
      </c>
      <c r="Y4235" s="158">
        <v>602599</v>
      </c>
      <c r="Z4235" s="90">
        <v>0.9652173913043478</v>
      </c>
      <c r="AA4235" s="90">
        <v>0.97368421052631582</v>
      </c>
      <c r="AB4235" s="112">
        <v>13</v>
      </c>
      <c r="AC4235" s="90">
        <v>0.53800000000000003</v>
      </c>
      <c r="AD4235" s="90">
        <v>5.9200000000000003E-2</v>
      </c>
      <c r="AE4235" s="139">
        <v>174</v>
      </c>
      <c r="AF4235" s="139">
        <v>31</v>
      </c>
      <c r="AG4235" s="93">
        <v>287</v>
      </c>
      <c r="AH4235" s="93">
        <v>688</v>
      </c>
    </row>
    <row r="4236" spans="1:34" s="87" customFormat="1">
      <c r="A4236" s="87" t="s">
        <v>149</v>
      </c>
      <c r="B4236" s="14" t="s">
        <v>75</v>
      </c>
      <c r="C4236" s="14" t="s">
        <v>189</v>
      </c>
      <c r="D4236" s="14">
        <v>2017</v>
      </c>
      <c r="E4236" s="14">
        <v>2018</v>
      </c>
      <c r="F4236" s="14" t="s">
        <v>245</v>
      </c>
      <c r="G4236" s="93">
        <v>21693</v>
      </c>
      <c r="H4236" s="93">
        <v>140182</v>
      </c>
      <c r="I4236" s="93">
        <v>40</v>
      </c>
      <c r="J4236" s="93">
        <v>567</v>
      </c>
      <c r="K4236" s="93">
        <v>21733</v>
      </c>
      <c r="L4236" s="93">
        <v>140749</v>
      </c>
      <c r="M4236" s="93">
        <v>162482</v>
      </c>
      <c r="N4236" s="93">
        <v>352795</v>
      </c>
      <c r="O4236" s="93">
        <v>57110</v>
      </c>
      <c r="P4236" s="93">
        <v>294134</v>
      </c>
      <c r="Q4236" s="93">
        <v>351244</v>
      </c>
      <c r="R4236" s="93">
        <v>138</v>
      </c>
      <c r="S4236" s="93">
        <v>1413</v>
      </c>
      <c r="T4236" s="93">
        <v>1551</v>
      </c>
      <c r="U4236" s="93">
        <v>57248</v>
      </c>
      <c r="V4236" s="93">
        <v>295547</v>
      </c>
      <c r="W4236" s="158">
        <v>46768256</v>
      </c>
      <c r="X4236" s="158">
        <v>163613</v>
      </c>
      <c r="Y4236" s="158">
        <v>46931869</v>
      </c>
      <c r="Z4236" s="90">
        <v>0.99403275048570638</v>
      </c>
      <c r="AA4236" s="90">
        <v>0.94490131578947367</v>
      </c>
      <c r="AB4236" s="112">
        <v>10</v>
      </c>
      <c r="AC4236" s="90">
        <v>0.3</v>
      </c>
      <c r="AD4236" s="90">
        <v>4.4200000000000003E-2</v>
      </c>
      <c r="AE4236" s="139">
        <v>10060</v>
      </c>
      <c r="AF4236" s="139">
        <v>2786</v>
      </c>
      <c r="AG4236" s="93">
        <v>17033</v>
      </c>
      <c r="AH4236" s="93">
        <v>37208</v>
      </c>
    </row>
    <row r="4237" spans="1:34" s="87" customFormat="1">
      <c r="A4237" s="87" t="s">
        <v>150</v>
      </c>
      <c r="B4237" s="14" t="s">
        <v>74</v>
      </c>
      <c r="C4237" s="14" t="s">
        <v>189</v>
      </c>
      <c r="D4237" s="14">
        <v>2017</v>
      </c>
      <c r="E4237" s="14">
        <v>2018</v>
      </c>
      <c r="F4237" s="14" t="s">
        <v>245</v>
      </c>
      <c r="G4237" s="93">
        <v>11128</v>
      </c>
      <c r="H4237" s="93">
        <v>121327</v>
      </c>
      <c r="I4237" s="93">
        <v>119</v>
      </c>
      <c r="J4237" s="93">
        <v>1140</v>
      </c>
      <c r="K4237" s="93">
        <v>11247</v>
      </c>
      <c r="L4237" s="93">
        <v>122467</v>
      </c>
      <c r="M4237" s="93">
        <v>133714</v>
      </c>
      <c r="N4237" s="93">
        <v>268565</v>
      </c>
      <c r="O4237" s="93">
        <v>31026</v>
      </c>
      <c r="P4237" s="93">
        <v>234436</v>
      </c>
      <c r="Q4237" s="93">
        <v>265462</v>
      </c>
      <c r="R4237" s="93">
        <v>406</v>
      </c>
      <c r="S4237" s="93">
        <v>2697</v>
      </c>
      <c r="T4237" s="93">
        <v>3103</v>
      </c>
      <c r="U4237" s="93">
        <v>31432</v>
      </c>
      <c r="V4237" s="93">
        <v>237133</v>
      </c>
      <c r="W4237" s="158">
        <v>34338402</v>
      </c>
      <c r="X4237" s="158">
        <v>319499</v>
      </c>
      <c r="Y4237" s="158">
        <v>34657901</v>
      </c>
      <c r="Z4237" s="90">
        <v>0.97560160427807485</v>
      </c>
      <c r="AA4237" s="90">
        <v>0.95692025664527958</v>
      </c>
      <c r="AB4237" s="112">
        <v>15</v>
      </c>
      <c r="AC4237" s="90">
        <v>0.53300000000000003</v>
      </c>
      <c r="AD4237" s="90">
        <v>1.38E-2</v>
      </c>
      <c r="AE4237" s="139">
        <v>10584</v>
      </c>
      <c r="AF4237" s="139">
        <v>4254</v>
      </c>
      <c r="AG4237" s="93">
        <v>12668</v>
      </c>
      <c r="AH4237" s="93">
        <v>26525</v>
      </c>
    </row>
    <row r="4238" spans="1:34" s="87" customFormat="1">
      <c r="A4238" s="87" t="s">
        <v>151</v>
      </c>
      <c r="B4238" s="14" t="s">
        <v>74</v>
      </c>
      <c r="C4238" s="14" t="s">
        <v>189</v>
      </c>
      <c r="D4238" s="14">
        <v>2017</v>
      </c>
      <c r="E4238" s="14">
        <v>2018</v>
      </c>
      <c r="F4238" s="14" t="s">
        <v>245</v>
      </c>
      <c r="G4238" s="93">
        <v>1900</v>
      </c>
      <c r="H4238" s="93">
        <v>30356</v>
      </c>
      <c r="I4238" s="93">
        <v>63</v>
      </c>
      <c r="J4238" s="93">
        <v>1282</v>
      </c>
      <c r="K4238" s="93">
        <v>1963</v>
      </c>
      <c r="L4238" s="93">
        <v>31638</v>
      </c>
      <c r="M4238" s="93">
        <v>33601</v>
      </c>
      <c r="N4238" s="93">
        <v>50348</v>
      </c>
      <c r="O4238" s="93">
        <v>4119</v>
      </c>
      <c r="P4238" s="93">
        <v>44178</v>
      </c>
      <c r="Q4238" s="93">
        <v>48297</v>
      </c>
      <c r="R4238" s="93">
        <v>170</v>
      </c>
      <c r="S4238" s="93">
        <v>1881</v>
      </c>
      <c r="T4238" s="93">
        <v>2051</v>
      </c>
      <c r="U4238" s="93">
        <v>4289</v>
      </c>
      <c r="V4238" s="93">
        <v>46059</v>
      </c>
      <c r="W4238" s="158">
        <v>6836419</v>
      </c>
      <c r="X4238" s="158">
        <v>266903</v>
      </c>
      <c r="Y4238" s="158">
        <v>7103322</v>
      </c>
      <c r="Z4238" s="90">
        <v>0.96715049656226126</v>
      </c>
      <c r="AA4238" s="90">
        <v>0.78333333333333333</v>
      </c>
      <c r="AB4238" s="112">
        <v>2</v>
      </c>
      <c r="AC4238" s="90">
        <v>0</v>
      </c>
      <c r="AD4238" s="90">
        <v>6.7000000000000004E-2</v>
      </c>
      <c r="AE4238" s="139">
        <v>2526</v>
      </c>
      <c r="AF4238" s="139">
        <v>819</v>
      </c>
      <c r="AG4238" s="93">
        <v>3340</v>
      </c>
      <c r="AH4238" s="93">
        <v>5494</v>
      </c>
    </row>
    <row r="4239" spans="1:34" s="87" customFormat="1">
      <c r="A4239" s="87" t="s">
        <v>152</v>
      </c>
      <c r="B4239" s="14" t="s">
        <v>75</v>
      </c>
      <c r="C4239" s="14" t="s">
        <v>189</v>
      </c>
      <c r="D4239" s="14">
        <v>2017</v>
      </c>
      <c r="E4239" s="14">
        <v>2018</v>
      </c>
      <c r="F4239" s="14" t="s">
        <v>245</v>
      </c>
      <c r="G4239" s="93">
        <v>6219</v>
      </c>
      <c r="H4239" s="93">
        <v>40419</v>
      </c>
      <c r="I4239" s="93">
        <v>20</v>
      </c>
      <c r="J4239" s="93">
        <v>254</v>
      </c>
      <c r="K4239" s="93">
        <v>6239</v>
      </c>
      <c r="L4239" s="93">
        <v>40673</v>
      </c>
      <c r="M4239" s="93">
        <v>46912</v>
      </c>
      <c r="N4239" s="93">
        <v>103344</v>
      </c>
      <c r="O4239" s="93">
        <v>15286</v>
      </c>
      <c r="P4239" s="93">
        <v>87296</v>
      </c>
      <c r="Q4239" s="93">
        <v>102582</v>
      </c>
      <c r="R4239" s="93">
        <v>65</v>
      </c>
      <c r="S4239" s="93">
        <v>697</v>
      </c>
      <c r="T4239" s="93">
        <v>762</v>
      </c>
      <c r="U4239" s="93">
        <v>15351</v>
      </c>
      <c r="V4239" s="93">
        <v>87993</v>
      </c>
      <c r="W4239" s="158">
        <v>13254483</v>
      </c>
      <c r="X4239" s="158">
        <v>79902</v>
      </c>
      <c r="Y4239" s="158">
        <v>13334385</v>
      </c>
      <c r="Z4239" s="90">
        <v>0.98250128667009784</v>
      </c>
      <c r="AA4239" s="90">
        <v>0.92518101367658889</v>
      </c>
      <c r="AB4239" s="112">
        <v>4</v>
      </c>
      <c r="AC4239" s="90">
        <v>0.5</v>
      </c>
      <c r="AD4239" s="90">
        <v>1.29E-2</v>
      </c>
      <c r="AE4239" s="139">
        <v>2968</v>
      </c>
      <c r="AF4239" s="139">
        <v>998</v>
      </c>
      <c r="AG4239" s="93">
        <v>5876</v>
      </c>
      <c r="AH4239" s="93">
        <v>12852</v>
      </c>
    </row>
    <row r="4240" spans="1:34" s="87" customFormat="1">
      <c r="A4240" s="87" t="s">
        <v>153</v>
      </c>
      <c r="B4240" s="14" t="s">
        <v>74</v>
      </c>
      <c r="C4240" s="14" t="s">
        <v>189</v>
      </c>
      <c r="D4240" s="14">
        <v>2017</v>
      </c>
      <c r="E4240" s="14">
        <v>2018</v>
      </c>
      <c r="F4240" s="14" t="s">
        <v>245</v>
      </c>
      <c r="G4240" s="93">
        <v>788</v>
      </c>
      <c r="H4240" s="93">
        <v>8581</v>
      </c>
      <c r="I4240" s="93">
        <v>1</v>
      </c>
      <c r="J4240" s="93">
        <v>18</v>
      </c>
      <c r="K4240" s="93">
        <v>789</v>
      </c>
      <c r="L4240" s="93">
        <v>8599</v>
      </c>
      <c r="M4240" s="93">
        <v>9388</v>
      </c>
      <c r="N4240" s="93">
        <v>16451</v>
      </c>
      <c r="O4240" s="93">
        <v>1981</v>
      </c>
      <c r="P4240" s="93">
        <v>14423</v>
      </c>
      <c r="Q4240" s="93">
        <v>16404</v>
      </c>
      <c r="R4240" s="93">
        <v>6</v>
      </c>
      <c r="S4240" s="93">
        <v>41</v>
      </c>
      <c r="T4240" s="93">
        <v>47</v>
      </c>
      <c r="U4240" s="93">
        <v>1987</v>
      </c>
      <c r="V4240" s="93">
        <v>14464</v>
      </c>
      <c r="W4240" s="158">
        <v>2158269</v>
      </c>
      <c r="X4240" s="158">
        <v>4656</v>
      </c>
      <c r="Y4240" s="158">
        <v>2162925</v>
      </c>
      <c r="Z4240" s="90">
        <v>0.97841726618705038</v>
      </c>
      <c r="AA4240" s="90">
        <v>0.97247706422018354</v>
      </c>
      <c r="AB4240" s="112">
        <v>13</v>
      </c>
      <c r="AC4240" s="90">
        <v>0.53800000000000003</v>
      </c>
      <c r="AD4240" s="90">
        <v>5.9200000000000003E-2</v>
      </c>
      <c r="AE4240" s="139">
        <v>722</v>
      </c>
      <c r="AF4240" s="139">
        <v>181</v>
      </c>
      <c r="AG4240" s="93">
        <v>951</v>
      </c>
      <c r="AH4240" s="93">
        <v>2051</v>
      </c>
    </row>
    <row r="4241" spans="1:34" s="87" customFormat="1">
      <c r="A4241" s="87" t="s">
        <v>154</v>
      </c>
      <c r="B4241" s="14" t="s">
        <v>74</v>
      </c>
      <c r="C4241" s="14" t="s">
        <v>189</v>
      </c>
      <c r="D4241" s="14">
        <v>2017</v>
      </c>
      <c r="E4241" s="14">
        <v>2018</v>
      </c>
      <c r="F4241" s="14" t="s">
        <v>245</v>
      </c>
      <c r="G4241" s="93">
        <v>611</v>
      </c>
      <c r="H4241" s="93">
        <v>12169</v>
      </c>
      <c r="I4241" s="93">
        <v>9</v>
      </c>
      <c r="J4241" s="93">
        <v>251</v>
      </c>
      <c r="K4241" s="93">
        <v>620</v>
      </c>
      <c r="L4241" s="93">
        <v>12420</v>
      </c>
      <c r="M4241" s="93">
        <v>13040</v>
      </c>
      <c r="N4241" s="93">
        <v>24925</v>
      </c>
      <c r="O4241" s="93">
        <v>1432</v>
      </c>
      <c r="P4241" s="93">
        <v>22834</v>
      </c>
      <c r="Q4241" s="93">
        <v>24266</v>
      </c>
      <c r="R4241" s="93">
        <v>26</v>
      </c>
      <c r="S4241" s="93">
        <v>633</v>
      </c>
      <c r="T4241" s="93">
        <v>659</v>
      </c>
      <c r="U4241" s="93">
        <v>1458</v>
      </c>
      <c r="V4241" s="93">
        <v>23467</v>
      </c>
      <c r="W4241" s="158">
        <v>3077477</v>
      </c>
      <c r="X4241" s="158">
        <v>59618</v>
      </c>
      <c r="Y4241" s="158">
        <v>3137095</v>
      </c>
      <c r="Z4241" s="90">
        <v>0.97239915074309979</v>
      </c>
      <c r="AA4241" s="90">
        <v>0.93103448275862066</v>
      </c>
      <c r="AB4241" s="112">
        <v>13</v>
      </c>
      <c r="AC4241" s="90">
        <v>0.53800000000000003</v>
      </c>
      <c r="AD4241" s="90">
        <v>5.9200000000000003E-2</v>
      </c>
      <c r="AE4241" s="139">
        <v>1004</v>
      </c>
      <c r="AF4241" s="139">
        <v>273</v>
      </c>
      <c r="AG4241" s="93">
        <v>2745</v>
      </c>
      <c r="AH4241" s="93">
        <v>5500</v>
      </c>
    </row>
    <row r="4242" spans="1:34" s="87" customFormat="1">
      <c r="A4242" s="87" t="s">
        <v>155</v>
      </c>
      <c r="B4242" s="14" t="s">
        <v>74</v>
      </c>
      <c r="C4242" s="14" t="s">
        <v>189</v>
      </c>
      <c r="D4242" s="14">
        <v>2017</v>
      </c>
      <c r="E4242" s="14">
        <v>2018</v>
      </c>
      <c r="F4242" s="14" t="s">
        <v>245</v>
      </c>
      <c r="G4242" s="93">
        <v>2023</v>
      </c>
      <c r="H4242" s="93">
        <v>17105</v>
      </c>
      <c r="I4242" s="93">
        <v>4</v>
      </c>
      <c r="J4242" s="93">
        <v>100</v>
      </c>
      <c r="K4242" s="93">
        <v>2027</v>
      </c>
      <c r="L4242" s="93">
        <v>17205</v>
      </c>
      <c r="M4242" s="93">
        <v>19232</v>
      </c>
      <c r="N4242" s="93">
        <v>37984</v>
      </c>
      <c r="O4242" s="93">
        <v>5343</v>
      </c>
      <c r="P4242" s="93">
        <v>32414</v>
      </c>
      <c r="Q4242" s="93">
        <v>37757</v>
      </c>
      <c r="R4242" s="93">
        <v>14</v>
      </c>
      <c r="S4242" s="93">
        <v>213</v>
      </c>
      <c r="T4242" s="93">
        <v>227</v>
      </c>
      <c r="U4242" s="93">
        <v>5357</v>
      </c>
      <c r="V4242" s="93">
        <v>32627</v>
      </c>
      <c r="W4242" s="158">
        <v>5041452</v>
      </c>
      <c r="X4242" s="158">
        <v>23104</v>
      </c>
      <c r="Y4242" s="158">
        <v>5064556</v>
      </c>
      <c r="Z4242" s="90">
        <v>0.87682832948421863</v>
      </c>
      <c r="AA4242" s="90">
        <v>0.91003460207612452</v>
      </c>
      <c r="AB4242" s="112">
        <v>13</v>
      </c>
      <c r="AC4242" s="90">
        <v>0.53800000000000003</v>
      </c>
      <c r="AD4242" s="90">
        <v>5.9200000000000003E-2</v>
      </c>
      <c r="AE4242" s="139">
        <v>1775</v>
      </c>
      <c r="AF4242" s="139">
        <v>535</v>
      </c>
      <c r="AG4242" s="93">
        <v>4397</v>
      </c>
      <c r="AH4242" s="93">
        <v>10302</v>
      </c>
    </row>
    <row r="4243" spans="1:34" s="87" customFormat="1">
      <c r="A4243" s="87" t="s">
        <v>156</v>
      </c>
      <c r="B4243" s="14" t="s">
        <v>74</v>
      </c>
      <c r="C4243" s="14" t="s">
        <v>189</v>
      </c>
      <c r="D4243" s="14">
        <v>2017</v>
      </c>
      <c r="E4243" s="14">
        <v>2018</v>
      </c>
      <c r="F4243" s="14" t="s">
        <v>245</v>
      </c>
      <c r="G4243" s="93">
        <v>3498</v>
      </c>
      <c r="H4243" s="93">
        <v>41340</v>
      </c>
      <c r="I4243" s="93">
        <v>37</v>
      </c>
      <c r="J4243" s="93">
        <v>777</v>
      </c>
      <c r="K4243" s="93">
        <v>3535</v>
      </c>
      <c r="L4243" s="93">
        <v>42117</v>
      </c>
      <c r="M4243" s="93">
        <v>45652</v>
      </c>
      <c r="N4243" s="93">
        <v>87809</v>
      </c>
      <c r="O4243" s="93">
        <v>8555</v>
      </c>
      <c r="P4243" s="93">
        <v>77484</v>
      </c>
      <c r="Q4243" s="93">
        <v>86039</v>
      </c>
      <c r="R4243" s="93">
        <v>119</v>
      </c>
      <c r="S4243" s="93">
        <v>1651</v>
      </c>
      <c r="T4243" s="93">
        <v>1770</v>
      </c>
      <c r="U4243" s="93">
        <v>8674</v>
      </c>
      <c r="V4243" s="93">
        <v>79135</v>
      </c>
      <c r="W4243" s="158">
        <v>11325838</v>
      </c>
      <c r="X4243" s="158">
        <v>196443</v>
      </c>
      <c r="Y4243" s="158">
        <v>11522281</v>
      </c>
      <c r="Z4243" s="90">
        <v>0.98702983138780809</v>
      </c>
      <c r="AA4243" s="90">
        <v>0.96226415094339623</v>
      </c>
      <c r="AB4243" s="112">
        <v>4</v>
      </c>
      <c r="AC4243" s="90">
        <v>0.75</v>
      </c>
      <c r="AD4243" s="90">
        <v>4.5999999999999999E-2</v>
      </c>
      <c r="AE4243" s="139">
        <v>2560</v>
      </c>
      <c r="AF4243" s="139">
        <v>593</v>
      </c>
      <c r="AG4243" s="93">
        <v>7675</v>
      </c>
      <c r="AH4243" s="93">
        <v>16022</v>
      </c>
    </row>
    <row r="4244" spans="1:34" s="87" customFormat="1">
      <c r="A4244" s="87" t="s">
        <v>157</v>
      </c>
      <c r="B4244" s="14" t="s">
        <v>74</v>
      </c>
      <c r="C4244" s="14" t="s">
        <v>189</v>
      </c>
      <c r="D4244" s="14">
        <v>2017</v>
      </c>
      <c r="E4244" s="14">
        <v>2018</v>
      </c>
      <c r="F4244" s="14" t="s">
        <v>245</v>
      </c>
      <c r="G4244" s="93">
        <v>947</v>
      </c>
      <c r="H4244" s="93">
        <v>13385</v>
      </c>
      <c r="I4244" s="93">
        <v>1</v>
      </c>
      <c r="J4244" s="93">
        <v>29</v>
      </c>
      <c r="K4244" s="93">
        <v>948</v>
      </c>
      <c r="L4244" s="93">
        <v>13414</v>
      </c>
      <c r="M4244" s="93">
        <v>14362</v>
      </c>
      <c r="N4244" s="93">
        <v>25568</v>
      </c>
      <c r="O4244" s="93">
        <v>2340</v>
      </c>
      <c r="P4244" s="93">
        <v>23144</v>
      </c>
      <c r="Q4244" s="93">
        <v>25484</v>
      </c>
      <c r="R4244" s="93">
        <v>3</v>
      </c>
      <c r="S4244" s="93">
        <v>81</v>
      </c>
      <c r="T4244" s="93">
        <v>84</v>
      </c>
      <c r="U4244" s="93">
        <v>2343</v>
      </c>
      <c r="V4244" s="93">
        <v>23225</v>
      </c>
      <c r="W4244" s="158">
        <v>3429501</v>
      </c>
      <c r="X4244" s="158">
        <v>8515</v>
      </c>
      <c r="Y4244" s="158">
        <v>3438016</v>
      </c>
      <c r="Z4244" s="90">
        <v>0.96788321167883207</v>
      </c>
      <c r="AA4244" s="90">
        <v>0.970873786407767</v>
      </c>
      <c r="AB4244" s="112">
        <v>13</v>
      </c>
      <c r="AC4244" s="90">
        <v>0.53800000000000003</v>
      </c>
      <c r="AD4244" s="90">
        <v>5.9200000000000003E-2</v>
      </c>
      <c r="AE4244" s="139">
        <v>1003</v>
      </c>
      <c r="AF4244" s="139">
        <v>344</v>
      </c>
      <c r="AG4244" s="93">
        <v>2245</v>
      </c>
      <c r="AH4244" s="93">
        <v>4852</v>
      </c>
    </row>
    <row r="4245" spans="1:34" s="87" customFormat="1">
      <c r="A4245" s="87" t="s">
        <v>158</v>
      </c>
      <c r="B4245" s="14" t="s">
        <v>75</v>
      </c>
      <c r="C4245" s="14" t="s">
        <v>189</v>
      </c>
      <c r="D4245" s="14">
        <v>2017</v>
      </c>
      <c r="E4245" s="14">
        <v>2018</v>
      </c>
      <c r="F4245" s="14" t="s">
        <v>245</v>
      </c>
      <c r="G4245" s="93">
        <v>1140</v>
      </c>
      <c r="H4245" s="93">
        <v>11168</v>
      </c>
      <c r="I4245" s="93">
        <v>1</v>
      </c>
      <c r="J4245" s="93">
        <v>22</v>
      </c>
      <c r="K4245" s="93">
        <v>1141</v>
      </c>
      <c r="L4245" s="93">
        <v>11190</v>
      </c>
      <c r="M4245" s="93">
        <v>12331</v>
      </c>
      <c r="N4245" s="93">
        <v>23085</v>
      </c>
      <c r="O4245" s="93">
        <v>2716</v>
      </c>
      <c r="P4245" s="93">
        <v>20325</v>
      </c>
      <c r="Q4245" s="93">
        <v>23041</v>
      </c>
      <c r="R4245" s="93">
        <v>4</v>
      </c>
      <c r="S4245" s="93">
        <v>40</v>
      </c>
      <c r="T4245" s="93">
        <v>44</v>
      </c>
      <c r="U4245" s="93">
        <v>2720</v>
      </c>
      <c r="V4245" s="93">
        <v>20365</v>
      </c>
      <c r="W4245" s="158">
        <v>2995958</v>
      </c>
      <c r="X4245" s="158">
        <v>6240</v>
      </c>
      <c r="Y4245" s="158">
        <v>3002198</v>
      </c>
      <c r="Z4245" s="90">
        <v>0.93717277486910999</v>
      </c>
      <c r="AA4245" s="90">
        <v>0.95717884130982367</v>
      </c>
      <c r="AB4245" s="112">
        <v>13</v>
      </c>
      <c r="AC4245" s="90">
        <v>0.53800000000000003</v>
      </c>
      <c r="AD4245" s="90">
        <v>5.9200000000000003E-2</v>
      </c>
      <c r="AE4245" s="139">
        <v>961</v>
      </c>
      <c r="AF4245" s="139">
        <v>231</v>
      </c>
      <c r="AG4245" s="93">
        <v>500</v>
      </c>
      <c r="AH4245" s="93">
        <v>823</v>
      </c>
    </row>
    <row r="4246" spans="1:34" s="87" customFormat="1">
      <c r="A4246" s="87" t="s">
        <v>159</v>
      </c>
      <c r="B4246" s="14" t="s">
        <v>75</v>
      </c>
      <c r="C4246" s="14" t="s">
        <v>189</v>
      </c>
      <c r="D4246" s="14">
        <v>2017</v>
      </c>
      <c r="E4246" s="14">
        <v>2018</v>
      </c>
      <c r="F4246" s="14" t="s">
        <v>245</v>
      </c>
      <c r="G4246" s="93">
        <v>10</v>
      </c>
      <c r="H4246" s="93">
        <v>146</v>
      </c>
      <c r="I4246" s="93">
        <v>0</v>
      </c>
      <c r="J4246" s="93">
        <v>0</v>
      </c>
      <c r="K4246" s="93">
        <v>10</v>
      </c>
      <c r="L4246" s="93">
        <v>146</v>
      </c>
      <c r="M4246" s="93">
        <v>156</v>
      </c>
      <c r="N4246" s="93">
        <v>262</v>
      </c>
      <c r="O4246" s="93">
        <v>30</v>
      </c>
      <c r="P4246" s="93">
        <v>232</v>
      </c>
      <c r="Q4246" s="93">
        <v>262</v>
      </c>
      <c r="R4246" s="93">
        <v>0</v>
      </c>
      <c r="S4246" s="93">
        <v>0</v>
      </c>
      <c r="T4246" s="93">
        <v>0</v>
      </c>
      <c r="U4246" s="93">
        <v>30</v>
      </c>
      <c r="V4246" s="93">
        <v>232</v>
      </c>
      <c r="W4246" s="158">
        <v>36304</v>
      </c>
      <c r="X4246" s="158">
        <v>0</v>
      </c>
      <c r="Y4246" s="158">
        <v>36304</v>
      </c>
      <c r="Z4246" s="90">
        <v>1</v>
      </c>
      <c r="AA4246" s="90">
        <v>1</v>
      </c>
      <c r="AB4246" s="112">
        <v>13</v>
      </c>
      <c r="AC4246" s="90">
        <v>0.53800000000000003</v>
      </c>
      <c r="AD4246" s="90">
        <v>5.9200000000000003E-2</v>
      </c>
      <c r="AE4246" s="139">
        <v>9</v>
      </c>
      <c r="AF4246" s="139">
        <v>0</v>
      </c>
      <c r="AG4246" s="93">
        <v>2</v>
      </c>
      <c r="AH4246" s="93">
        <v>2</v>
      </c>
    </row>
    <row r="4247" spans="1:34" s="87" customFormat="1">
      <c r="A4247" s="87" t="s">
        <v>160</v>
      </c>
      <c r="B4247" s="14" t="s">
        <v>75</v>
      </c>
      <c r="C4247" s="14" t="s">
        <v>189</v>
      </c>
      <c r="D4247" s="14">
        <v>2017</v>
      </c>
      <c r="E4247" s="14">
        <v>2018</v>
      </c>
      <c r="F4247" s="14" t="s">
        <v>245</v>
      </c>
      <c r="G4247" s="93">
        <v>344</v>
      </c>
      <c r="H4247" s="93">
        <v>2730</v>
      </c>
      <c r="I4247" s="93">
        <v>0</v>
      </c>
      <c r="J4247" s="93">
        <v>4</v>
      </c>
      <c r="K4247" s="93">
        <v>344</v>
      </c>
      <c r="L4247" s="93">
        <v>2734</v>
      </c>
      <c r="M4247" s="93">
        <v>3078</v>
      </c>
      <c r="N4247" s="93">
        <v>6353</v>
      </c>
      <c r="O4247" s="93">
        <v>908</v>
      </c>
      <c r="P4247" s="93">
        <v>5433</v>
      </c>
      <c r="Q4247" s="93">
        <v>6341</v>
      </c>
      <c r="R4247" s="93">
        <v>0</v>
      </c>
      <c r="S4247" s="93">
        <v>12</v>
      </c>
      <c r="T4247" s="93">
        <v>12</v>
      </c>
      <c r="U4247" s="93">
        <v>908</v>
      </c>
      <c r="V4247" s="93">
        <v>5445</v>
      </c>
      <c r="W4247" s="158">
        <v>816727</v>
      </c>
      <c r="X4247" s="158">
        <v>1161</v>
      </c>
      <c r="Y4247" s="158">
        <v>817888</v>
      </c>
      <c r="Z4247" s="90">
        <v>0.95348837209302328</v>
      </c>
      <c r="AA4247" s="90">
        <v>0.88135593220338981</v>
      </c>
      <c r="AB4247" s="112">
        <v>13</v>
      </c>
      <c r="AC4247" s="90">
        <v>0.53800000000000003</v>
      </c>
      <c r="AD4247" s="90">
        <v>5.9200000000000003E-2</v>
      </c>
      <c r="AE4247" s="139">
        <v>278</v>
      </c>
      <c r="AF4247" s="139">
        <v>95</v>
      </c>
      <c r="AG4247" s="93">
        <v>156</v>
      </c>
      <c r="AH4247" s="93">
        <v>287</v>
      </c>
    </row>
    <row r="4248" spans="1:34" s="87" customFormat="1">
      <c r="A4248" s="87" t="s">
        <v>161</v>
      </c>
      <c r="B4248" s="14" t="s">
        <v>74</v>
      </c>
      <c r="C4248" s="14" t="s">
        <v>189</v>
      </c>
      <c r="D4248" s="14">
        <v>2017</v>
      </c>
      <c r="E4248" s="14">
        <v>2018</v>
      </c>
      <c r="F4248" s="14" t="s">
        <v>245</v>
      </c>
      <c r="G4248" s="93">
        <v>2190</v>
      </c>
      <c r="H4248" s="93">
        <v>18657</v>
      </c>
      <c r="I4248" s="93">
        <v>7</v>
      </c>
      <c r="J4248" s="93">
        <v>120</v>
      </c>
      <c r="K4248" s="93">
        <v>2197</v>
      </c>
      <c r="L4248" s="93">
        <v>18777</v>
      </c>
      <c r="M4248" s="93">
        <v>20974</v>
      </c>
      <c r="N4248" s="93">
        <v>39153</v>
      </c>
      <c r="O4248" s="93">
        <v>5254</v>
      </c>
      <c r="P4248" s="93">
        <v>33614</v>
      </c>
      <c r="Q4248" s="93">
        <v>38868</v>
      </c>
      <c r="R4248" s="93">
        <v>25</v>
      </c>
      <c r="S4248" s="93">
        <v>260</v>
      </c>
      <c r="T4248" s="93">
        <v>285</v>
      </c>
      <c r="U4248" s="93">
        <v>5279</v>
      </c>
      <c r="V4248" s="93">
        <v>33874</v>
      </c>
      <c r="W4248" s="158">
        <v>5336535</v>
      </c>
      <c r="X4248" s="158">
        <v>34211</v>
      </c>
      <c r="Y4248" s="158">
        <v>5370746</v>
      </c>
      <c r="Z4248" s="90">
        <v>0.96977329974811088</v>
      </c>
      <c r="AA4248" s="90">
        <v>0.96082474226804127</v>
      </c>
      <c r="AB4248" s="112">
        <v>3</v>
      </c>
      <c r="AC4248" s="90">
        <v>0</v>
      </c>
      <c r="AD4248" s="90">
        <v>2.4899999999999999E-2</v>
      </c>
      <c r="AE4248" s="139">
        <v>1372</v>
      </c>
      <c r="AF4248" s="139">
        <v>437</v>
      </c>
      <c r="AG4248" s="93">
        <v>1909</v>
      </c>
      <c r="AH4248" s="93">
        <v>3884</v>
      </c>
    </row>
    <row r="4249" spans="1:34" s="87" customFormat="1">
      <c r="A4249" s="87" t="s">
        <v>162</v>
      </c>
      <c r="B4249" s="14" t="s">
        <v>74</v>
      </c>
      <c r="C4249" s="14" t="s">
        <v>189</v>
      </c>
      <c r="D4249" s="14">
        <v>2017</v>
      </c>
      <c r="E4249" s="14">
        <v>2018</v>
      </c>
      <c r="F4249" s="14" t="s">
        <v>245</v>
      </c>
      <c r="G4249" s="93">
        <v>1199</v>
      </c>
      <c r="H4249" s="93">
        <v>15553</v>
      </c>
      <c r="I4249" s="93">
        <v>10</v>
      </c>
      <c r="J4249" s="93">
        <v>119</v>
      </c>
      <c r="K4249" s="93">
        <v>1209</v>
      </c>
      <c r="L4249" s="93">
        <v>15672</v>
      </c>
      <c r="M4249" s="93">
        <v>16881</v>
      </c>
      <c r="N4249" s="93">
        <v>29682</v>
      </c>
      <c r="O4249" s="93">
        <v>2957</v>
      </c>
      <c r="P4249" s="93">
        <v>26395</v>
      </c>
      <c r="Q4249" s="93">
        <v>29352</v>
      </c>
      <c r="R4249" s="93">
        <v>36</v>
      </c>
      <c r="S4249" s="93">
        <v>294</v>
      </c>
      <c r="T4249" s="93">
        <v>330</v>
      </c>
      <c r="U4249" s="93">
        <v>2993</v>
      </c>
      <c r="V4249" s="93">
        <v>26689</v>
      </c>
      <c r="W4249" s="158">
        <v>3833510</v>
      </c>
      <c r="X4249" s="158">
        <v>31431</v>
      </c>
      <c r="Y4249" s="158">
        <v>3864941</v>
      </c>
      <c r="Z4249" s="90">
        <v>0.86422413793103448</v>
      </c>
      <c r="AA4249" s="90">
        <v>0.51038575667655783</v>
      </c>
      <c r="AB4249" s="112">
        <v>13</v>
      </c>
      <c r="AC4249" s="90">
        <v>0.53800000000000003</v>
      </c>
      <c r="AD4249" s="90">
        <v>5.9200000000000003E-2</v>
      </c>
      <c r="AE4249" s="139">
        <v>931</v>
      </c>
      <c r="AF4249" s="139">
        <v>371</v>
      </c>
      <c r="AG4249" s="93">
        <v>2520</v>
      </c>
      <c r="AH4249" s="93">
        <v>5355</v>
      </c>
    </row>
    <row r="4250" spans="1:34" s="87" customFormat="1">
      <c r="A4250" s="87" t="s">
        <v>163</v>
      </c>
      <c r="B4250" s="14" t="s">
        <v>75</v>
      </c>
      <c r="C4250" s="14" t="s">
        <v>189</v>
      </c>
      <c r="D4250" s="14">
        <v>2017</v>
      </c>
      <c r="E4250" s="14">
        <v>2018</v>
      </c>
      <c r="F4250" s="14" t="s">
        <v>245</v>
      </c>
      <c r="G4250" s="93">
        <v>4767</v>
      </c>
      <c r="H4250" s="93">
        <v>33810</v>
      </c>
      <c r="I4250" s="93">
        <v>11</v>
      </c>
      <c r="J4250" s="93">
        <v>83</v>
      </c>
      <c r="K4250" s="93">
        <v>4778</v>
      </c>
      <c r="L4250" s="93">
        <v>33893</v>
      </c>
      <c r="M4250" s="93">
        <v>38671</v>
      </c>
      <c r="N4250" s="93">
        <v>80673</v>
      </c>
      <c r="O4250" s="93">
        <v>12690</v>
      </c>
      <c r="P4250" s="93">
        <v>67702</v>
      </c>
      <c r="Q4250" s="93">
        <v>80392</v>
      </c>
      <c r="R4250" s="93">
        <v>40</v>
      </c>
      <c r="S4250" s="93">
        <v>241</v>
      </c>
      <c r="T4250" s="93">
        <v>281</v>
      </c>
      <c r="U4250" s="93">
        <v>12730</v>
      </c>
      <c r="V4250" s="93">
        <v>67943</v>
      </c>
      <c r="W4250" s="158">
        <v>10577054</v>
      </c>
      <c r="X4250" s="158">
        <v>26291</v>
      </c>
      <c r="Y4250" s="158">
        <v>10603345</v>
      </c>
      <c r="Z4250" s="90">
        <v>0.98370197904540158</v>
      </c>
      <c r="AA4250" s="90">
        <v>0.94096916299559474</v>
      </c>
      <c r="AB4250" s="112">
        <v>1</v>
      </c>
      <c r="AC4250" s="90">
        <v>1</v>
      </c>
      <c r="AD4250" s="90">
        <v>2.0299999999999999E-2</v>
      </c>
      <c r="AE4250" s="139">
        <v>2578</v>
      </c>
      <c r="AF4250" s="139">
        <v>585</v>
      </c>
      <c r="AG4250" s="93">
        <v>3940</v>
      </c>
      <c r="AH4250" s="93">
        <v>8884</v>
      </c>
    </row>
    <row r="4251" spans="1:34" s="87" customFormat="1">
      <c r="A4251" s="87" t="s">
        <v>164</v>
      </c>
      <c r="B4251" s="14" t="s">
        <v>75</v>
      </c>
      <c r="C4251" s="14" t="s">
        <v>189</v>
      </c>
      <c r="D4251" s="14">
        <v>2017</v>
      </c>
      <c r="E4251" s="14">
        <v>2018</v>
      </c>
      <c r="F4251" s="14" t="s">
        <v>245</v>
      </c>
      <c r="G4251" s="93">
        <v>665</v>
      </c>
      <c r="H4251" s="93">
        <v>4657</v>
      </c>
      <c r="I4251" s="93">
        <v>6</v>
      </c>
      <c r="J4251" s="93">
        <v>31</v>
      </c>
      <c r="K4251" s="93">
        <v>671</v>
      </c>
      <c r="L4251" s="93">
        <v>4688</v>
      </c>
      <c r="M4251" s="93">
        <v>5359</v>
      </c>
      <c r="N4251" s="93">
        <v>12232</v>
      </c>
      <c r="O4251" s="93">
        <v>1862</v>
      </c>
      <c r="P4251" s="93">
        <v>10271</v>
      </c>
      <c r="Q4251" s="93">
        <v>12133</v>
      </c>
      <c r="R4251" s="93">
        <v>18</v>
      </c>
      <c r="S4251" s="93">
        <v>81</v>
      </c>
      <c r="T4251" s="93">
        <v>99</v>
      </c>
      <c r="U4251" s="93">
        <v>1880</v>
      </c>
      <c r="V4251" s="93">
        <v>10352</v>
      </c>
      <c r="W4251" s="158">
        <v>1572492</v>
      </c>
      <c r="X4251" s="158">
        <v>10675</v>
      </c>
      <c r="Y4251" s="158">
        <v>1583167</v>
      </c>
      <c r="Z4251" s="90">
        <v>0.97397769516728627</v>
      </c>
      <c r="AA4251" s="90">
        <v>0.95169082125603865</v>
      </c>
      <c r="AB4251" s="112">
        <v>13</v>
      </c>
      <c r="AC4251" s="90">
        <v>0.53800000000000003</v>
      </c>
      <c r="AD4251" s="90">
        <v>5.9200000000000003E-2</v>
      </c>
      <c r="AE4251" s="139">
        <v>409</v>
      </c>
      <c r="AF4251" s="139">
        <v>112</v>
      </c>
      <c r="AG4251" s="93">
        <v>549</v>
      </c>
      <c r="AH4251" s="93">
        <v>1262</v>
      </c>
    </row>
    <row r="4252" spans="1:34" s="87" customFormat="1">
      <c r="A4252" s="87" t="s">
        <v>165</v>
      </c>
      <c r="B4252" s="14" t="s">
        <v>75</v>
      </c>
      <c r="C4252" s="14" t="s">
        <v>189</v>
      </c>
      <c r="D4252" s="14">
        <v>2017</v>
      </c>
      <c r="E4252" s="14">
        <v>2018</v>
      </c>
      <c r="F4252" s="14" t="s">
        <v>245</v>
      </c>
      <c r="G4252" s="93">
        <v>417</v>
      </c>
      <c r="H4252" s="93">
        <v>3738</v>
      </c>
      <c r="I4252" s="93">
        <v>0</v>
      </c>
      <c r="J4252" s="93">
        <v>4</v>
      </c>
      <c r="K4252" s="93">
        <v>417</v>
      </c>
      <c r="L4252" s="93">
        <v>3742</v>
      </c>
      <c r="M4252" s="93">
        <v>4159</v>
      </c>
      <c r="N4252" s="93">
        <v>9011</v>
      </c>
      <c r="O4252" s="93">
        <v>1049</v>
      </c>
      <c r="P4252" s="93">
        <v>7953</v>
      </c>
      <c r="Q4252" s="93">
        <v>9002</v>
      </c>
      <c r="R4252" s="93">
        <v>0</v>
      </c>
      <c r="S4252" s="93">
        <v>9</v>
      </c>
      <c r="T4252" s="93">
        <v>9</v>
      </c>
      <c r="U4252" s="93">
        <v>1049</v>
      </c>
      <c r="V4252" s="93">
        <v>7962</v>
      </c>
      <c r="W4252" s="158">
        <v>1131463</v>
      </c>
      <c r="X4252" s="158">
        <v>1472</v>
      </c>
      <c r="Y4252" s="158">
        <v>1132935</v>
      </c>
      <c r="Z4252" s="90">
        <v>0.89671361502347413</v>
      </c>
      <c r="AA4252" s="90">
        <v>0.94557823129251706</v>
      </c>
      <c r="AB4252" s="112">
        <v>13</v>
      </c>
      <c r="AC4252" s="90">
        <v>0.53800000000000003</v>
      </c>
      <c r="AD4252" s="90">
        <v>5.9200000000000003E-2</v>
      </c>
      <c r="AE4252" s="139">
        <v>367</v>
      </c>
      <c r="AF4252" s="139">
        <v>45</v>
      </c>
      <c r="AG4252" s="93">
        <v>384</v>
      </c>
      <c r="AH4252" s="93">
        <v>841</v>
      </c>
    </row>
    <row r="4253" spans="1:34" s="87" customFormat="1">
      <c r="A4253" s="87" t="s">
        <v>166</v>
      </c>
      <c r="B4253" s="14" t="s">
        <v>75</v>
      </c>
      <c r="C4253" s="14" t="s">
        <v>189</v>
      </c>
      <c r="D4253" s="14">
        <v>2017</v>
      </c>
      <c r="E4253" s="14">
        <v>2018</v>
      </c>
      <c r="F4253" s="14" t="s">
        <v>245</v>
      </c>
      <c r="G4253" s="93">
        <v>71</v>
      </c>
      <c r="H4253" s="93">
        <v>915</v>
      </c>
      <c r="I4253" s="93">
        <v>0</v>
      </c>
      <c r="J4253" s="93">
        <v>0</v>
      </c>
      <c r="K4253" s="93">
        <v>71</v>
      </c>
      <c r="L4253" s="93">
        <v>915</v>
      </c>
      <c r="M4253" s="93">
        <v>986</v>
      </c>
      <c r="N4253" s="93">
        <v>1685</v>
      </c>
      <c r="O4253" s="93">
        <v>172</v>
      </c>
      <c r="P4253" s="93">
        <v>1512</v>
      </c>
      <c r="Q4253" s="93">
        <v>1684</v>
      </c>
      <c r="R4253" s="93">
        <v>0</v>
      </c>
      <c r="S4253" s="93">
        <v>1</v>
      </c>
      <c r="T4253" s="93">
        <v>1</v>
      </c>
      <c r="U4253" s="93">
        <v>172</v>
      </c>
      <c r="V4253" s="93">
        <v>1513</v>
      </c>
      <c r="W4253" s="158">
        <v>234725</v>
      </c>
      <c r="X4253" s="158">
        <v>144</v>
      </c>
      <c r="Y4253" s="158">
        <v>234869</v>
      </c>
      <c r="Z4253" s="90">
        <v>0.984375</v>
      </c>
      <c r="AA4253" s="90">
        <v>0.63636363636363635</v>
      </c>
      <c r="AB4253" s="112">
        <v>13</v>
      </c>
      <c r="AC4253" s="90">
        <v>0.53800000000000003</v>
      </c>
      <c r="AD4253" s="90">
        <v>5.9200000000000003E-2</v>
      </c>
      <c r="AE4253" s="139">
        <v>76</v>
      </c>
      <c r="AF4253" s="139">
        <v>15</v>
      </c>
      <c r="AG4253" s="93">
        <v>29</v>
      </c>
      <c r="AH4253" s="93">
        <v>42</v>
      </c>
    </row>
    <row r="4254" spans="1:34" s="87" customFormat="1">
      <c r="A4254" s="87" t="s">
        <v>167</v>
      </c>
      <c r="B4254" s="14" t="s">
        <v>74</v>
      </c>
      <c r="C4254" s="14" t="s">
        <v>189</v>
      </c>
      <c r="D4254" s="14">
        <v>2017</v>
      </c>
      <c r="E4254" s="14">
        <v>2018</v>
      </c>
      <c r="F4254" s="14" t="s">
        <v>245</v>
      </c>
      <c r="G4254" s="93">
        <v>7025</v>
      </c>
      <c r="H4254" s="93">
        <v>43593</v>
      </c>
      <c r="I4254" s="93">
        <v>24</v>
      </c>
      <c r="J4254" s="93">
        <v>384</v>
      </c>
      <c r="K4254" s="93">
        <v>7049</v>
      </c>
      <c r="L4254" s="93">
        <v>43977</v>
      </c>
      <c r="M4254" s="93">
        <v>51026</v>
      </c>
      <c r="N4254" s="93">
        <v>117544</v>
      </c>
      <c r="O4254" s="93">
        <v>19462</v>
      </c>
      <c r="P4254" s="93">
        <v>97002</v>
      </c>
      <c r="Q4254" s="93">
        <v>116464</v>
      </c>
      <c r="R4254" s="93">
        <v>79</v>
      </c>
      <c r="S4254" s="93">
        <v>1001</v>
      </c>
      <c r="T4254" s="93">
        <v>1080</v>
      </c>
      <c r="U4254" s="93">
        <v>19541</v>
      </c>
      <c r="V4254" s="93">
        <v>98003</v>
      </c>
      <c r="W4254" s="158">
        <v>15467509</v>
      </c>
      <c r="X4254" s="158">
        <v>122166</v>
      </c>
      <c r="Y4254" s="158">
        <v>15589675</v>
      </c>
      <c r="Z4254" s="90">
        <v>0.99417475728155336</v>
      </c>
      <c r="AA4254" s="90">
        <v>0.82352941176470584</v>
      </c>
      <c r="AB4254" s="112">
        <v>5</v>
      </c>
      <c r="AC4254" s="90">
        <v>0.2</v>
      </c>
      <c r="AD4254" s="90">
        <v>2.3400000000000001E-2</v>
      </c>
      <c r="AE4254" s="139">
        <v>2627</v>
      </c>
      <c r="AF4254" s="139">
        <v>199</v>
      </c>
      <c r="AG4254" s="93">
        <v>7442</v>
      </c>
      <c r="AH4254" s="93">
        <v>17861</v>
      </c>
    </row>
    <row r="4255" spans="1:34" s="87" customFormat="1">
      <c r="A4255" s="87" t="s">
        <v>168</v>
      </c>
      <c r="B4255" s="14" t="s">
        <v>75</v>
      </c>
      <c r="C4255" s="14" t="s">
        <v>189</v>
      </c>
      <c r="D4255" s="14">
        <v>2017</v>
      </c>
      <c r="E4255" s="14">
        <v>2018</v>
      </c>
      <c r="F4255" s="14" t="s">
        <v>245</v>
      </c>
      <c r="G4255" s="93">
        <v>248</v>
      </c>
      <c r="H4255" s="93">
        <v>2433</v>
      </c>
      <c r="I4255" s="93">
        <v>0</v>
      </c>
      <c r="J4255" s="93">
        <v>4</v>
      </c>
      <c r="K4255" s="93">
        <v>248</v>
      </c>
      <c r="L4255" s="93">
        <v>2437</v>
      </c>
      <c r="M4255" s="93">
        <v>2685</v>
      </c>
      <c r="N4255" s="93">
        <v>4725</v>
      </c>
      <c r="O4255" s="93">
        <v>595</v>
      </c>
      <c r="P4255" s="93">
        <v>4123</v>
      </c>
      <c r="Q4255" s="93">
        <v>4718</v>
      </c>
      <c r="R4255" s="93">
        <v>0</v>
      </c>
      <c r="S4255" s="93">
        <v>7</v>
      </c>
      <c r="T4255" s="93">
        <v>7</v>
      </c>
      <c r="U4255" s="93">
        <v>595</v>
      </c>
      <c r="V4255" s="93">
        <v>4130</v>
      </c>
      <c r="W4255" s="158">
        <v>617124</v>
      </c>
      <c r="X4255" s="158">
        <v>559</v>
      </c>
      <c r="Y4255" s="158">
        <v>617683</v>
      </c>
      <c r="Z4255" s="90">
        <v>0.97457627118644063</v>
      </c>
      <c r="AA4255" s="90">
        <v>0.97222222222222221</v>
      </c>
      <c r="AB4255" s="112">
        <v>13</v>
      </c>
      <c r="AC4255" s="90">
        <v>0.53800000000000003</v>
      </c>
      <c r="AD4255" s="90">
        <v>5.9200000000000003E-2</v>
      </c>
      <c r="AE4255" s="139">
        <v>192</v>
      </c>
      <c r="AF4255" s="139">
        <v>2</v>
      </c>
      <c r="AG4255" s="93">
        <v>84</v>
      </c>
      <c r="AH4255" s="93">
        <v>130</v>
      </c>
    </row>
    <row r="4256" spans="1:34" s="87" customFormat="1">
      <c r="A4256" s="87" t="s">
        <v>169</v>
      </c>
      <c r="B4256" s="14" t="s">
        <v>74</v>
      </c>
      <c r="C4256" s="14" t="s">
        <v>189</v>
      </c>
      <c r="D4256" s="14">
        <v>2017</v>
      </c>
      <c r="E4256" s="14">
        <v>2018</v>
      </c>
      <c r="F4256" s="14" t="s">
        <v>245</v>
      </c>
      <c r="G4256" s="93">
        <v>2758</v>
      </c>
      <c r="H4256" s="93">
        <v>31361</v>
      </c>
      <c r="I4256" s="93">
        <v>10</v>
      </c>
      <c r="J4256" s="93">
        <v>319</v>
      </c>
      <c r="K4256" s="93">
        <v>2768</v>
      </c>
      <c r="L4256" s="93">
        <v>31680</v>
      </c>
      <c r="M4256" s="93">
        <v>34448</v>
      </c>
      <c r="N4256" s="93">
        <v>67604</v>
      </c>
      <c r="O4256" s="93">
        <v>6893</v>
      </c>
      <c r="P4256" s="93">
        <v>60036</v>
      </c>
      <c r="Q4256" s="93">
        <v>66929</v>
      </c>
      <c r="R4256" s="93">
        <v>34</v>
      </c>
      <c r="S4256" s="93">
        <v>641</v>
      </c>
      <c r="T4256" s="93">
        <v>675</v>
      </c>
      <c r="U4256" s="93">
        <v>6927</v>
      </c>
      <c r="V4256" s="93">
        <v>60677</v>
      </c>
      <c r="W4256" s="158">
        <v>8878653</v>
      </c>
      <c r="X4256" s="158">
        <v>82321</v>
      </c>
      <c r="Y4256" s="158">
        <v>8960974</v>
      </c>
      <c r="Z4256" s="90">
        <v>0.98945286750164796</v>
      </c>
      <c r="AA4256" s="90">
        <v>0.95342465753424654</v>
      </c>
      <c r="AB4256" s="112">
        <v>3</v>
      </c>
      <c r="AC4256" s="90">
        <v>0</v>
      </c>
      <c r="AD4256" s="90">
        <v>6.9099999999999995E-2</v>
      </c>
      <c r="AE4256" s="139">
        <v>2541</v>
      </c>
      <c r="AF4256" s="139">
        <v>490</v>
      </c>
      <c r="AG4256" s="93">
        <v>5870</v>
      </c>
      <c r="AH4256" s="93">
        <v>13722</v>
      </c>
    </row>
    <row r="4257" spans="1:34" s="87" customFormat="1">
      <c r="A4257" s="87" t="s">
        <v>170</v>
      </c>
      <c r="B4257" s="14" t="s">
        <v>74</v>
      </c>
      <c r="C4257" s="14" t="s">
        <v>189</v>
      </c>
      <c r="D4257" s="14">
        <v>2017</v>
      </c>
      <c r="E4257" s="14">
        <v>2018</v>
      </c>
      <c r="F4257" s="14" t="s">
        <v>245</v>
      </c>
      <c r="G4257" s="93">
        <v>758</v>
      </c>
      <c r="H4257" s="93">
        <v>9263</v>
      </c>
      <c r="I4257" s="93">
        <v>18</v>
      </c>
      <c r="J4257" s="93">
        <v>107</v>
      </c>
      <c r="K4257" s="93">
        <v>776</v>
      </c>
      <c r="L4257" s="93">
        <v>9370</v>
      </c>
      <c r="M4257" s="93">
        <v>10146</v>
      </c>
      <c r="N4257" s="93">
        <v>18712</v>
      </c>
      <c r="O4257" s="93">
        <v>2025</v>
      </c>
      <c r="P4257" s="93">
        <v>16315</v>
      </c>
      <c r="Q4257" s="93">
        <v>18340</v>
      </c>
      <c r="R4257" s="93">
        <v>84</v>
      </c>
      <c r="S4257" s="93">
        <v>288</v>
      </c>
      <c r="T4257" s="93">
        <v>372</v>
      </c>
      <c r="U4257" s="93">
        <v>2109</v>
      </c>
      <c r="V4257" s="93">
        <v>16603</v>
      </c>
      <c r="W4257" s="158">
        <v>2512373</v>
      </c>
      <c r="X4257" s="158">
        <v>42721</v>
      </c>
      <c r="Y4257" s="158">
        <v>2555094</v>
      </c>
      <c r="Z4257" s="90">
        <v>0.81632653061224492</v>
      </c>
      <c r="AA4257" s="90">
        <v>0.86448598130841126</v>
      </c>
      <c r="AB4257" s="112">
        <v>13</v>
      </c>
      <c r="AC4257" s="90">
        <v>0.53800000000000003</v>
      </c>
      <c r="AD4257" s="90">
        <v>5.9200000000000003E-2</v>
      </c>
      <c r="AE4257" s="139">
        <v>833</v>
      </c>
      <c r="AF4257" s="139">
        <v>235</v>
      </c>
      <c r="AG4257" s="93">
        <v>785</v>
      </c>
      <c r="AH4257" s="93">
        <v>1605</v>
      </c>
    </row>
    <row r="4258" spans="1:34" s="87" customFormat="1">
      <c r="A4258" s="87" t="s">
        <v>171</v>
      </c>
      <c r="B4258" s="14" t="s">
        <v>75</v>
      </c>
      <c r="C4258" s="14" t="s">
        <v>189</v>
      </c>
      <c r="D4258" s="14">
        <v>2017</v>
      </c>
      <c r="E4258" s="14">
        <v>2018</v>
      </c>
      <c r="F4258" s="14" t="s">
        <v>245</v>
      </c>
      <c r="G4258" s="93">
        <v>766</v>
      </c>
      <c r="H4258" s="93">
        <v>5205</v>
      </c>
      <c r="I4258" s="93">
        <v>1</v>
      </c>
      <c r="J4258" s="93">
        <v>17</v>
      </c>
      <c r="K4258" s="93">
        <v>767</v>
      </c>
      <c r="L4258" s="93">
        <v>5222</v>
      </c>
      <c r="M4258" s="93">
        <v>5989</v>
      </c>
      <c r="N4258" s="93">
        <v>12838</v>
      </c>
      <c r="O4258" s="93">
        <v>2123</v>
      </c>
      <c r="P4258" s="93">
        <v>10657</v>
      </c>
      <c r="Q4258" s="93">
        <v>12780</v>
      </c>
      <c r="R4258" s="93">
        <v>5</v>
      </c>
      <c r="S4258" s="93">
        <v>53</v>
      </c>
      <c r="T4258" s="93">
        <v>58</v>
      </c>
      <c r="U4258" s="93">
        <v>2128</v>
      </c>
      <c r="V4258" s="93">
        <v>10710</v>
      </c>
      <c r="W4258" s="158">
        <v>1681304</v>
      </c>
      <c r="X4258" s="158">
        <v>4833</v>
      </c>
      <c r="Y4258" s="158">
        <v>1686137</v>
      </c>
      <c r="Z4258" s="90">
        <v>0.98559077809798268</v>
      </c>
      <c r="AA4258" s="90">
        <v>0.97265625</v>
      </c>
      <c r="AB4258" s="112">
        <v>13</v>
      </c>
      <c r="AC4258" s="90">
        <v>0.53800000000000003</v>
      </c>
      <c r="AD4258" s="90">
        <v>5.9200000000000003E-2</v>
      </c>
      <c r="AE4258" s="139">
        <v>459</v>
      </c>
      <c r="AF4258" s="139">
        <v>77</v>
      </c>
      <c r="AG4258" s="93">
        <v>423</v>
      </c>
      <c r="AH4258" s="93">
        <v>901</v>
      </c>
    </row>
    <row r="4259" spans="1:34" s="87" customFormat="1">
      <c r="A4259" s="51" t="s">
        <v>172</v>
      </c>
      <c r="B4259" s="14" t="s">
        <v>66</v>
      </c>
      <c r="C4259" s="14" t="s">
        <v>3</v>
      </c>
      <c r="D4259" s="14">
        <v>2018</v>
      </c>
      <c r="E4259" s="14">
        <v>2018</v>
      </c>
      <c r="F4259" s="14" t="s">
        <v>245</v>
      </c>
      <c r="G4259" s="93">
        <v>231845</v>
      </c>
      <c r="H4259" s="93">
        <v>1740342</v>
      </c>
      <c r="I4259" s="93">
        <v>1974</v>
      </c>
      <c r="J4259" s="93">
        <v>16808</v>
      </c>
      <c r="K4259" s="93">
        <v>233819</v>
      </c>
      <c r="L4259" s="93">
        <v>1757150</v>
      </c>
      <c r="M4259" s="93">
        <v>1990969</v>
      </c>
      <c r="N4259" s="93">
        <v>4060982</v>
      </c>
      <c r="O4259" s="93">
        <v>595166</v>
      </c>
      <c r="P4259" s="93">
        <v>3421826</v>
      </c>
      <c r="Q4259" s="93">
        <v>4016992</v>
      </c>
      <c r="R4259" s="93">
        <v>6608</v>
      </c>
      <c r="S4259" s="93">
        <v>37382</v>
      </c>
      <c r="T4259" s="93">
        <v>43990</v>
      </c>
      <c r="U4259" s="93">
        <v>601774</v>
      </c>
      <c r="V4259" s="93">
        <v>3459208</v>
      </c>
      <c r="W4259" s="158">
        <v>540728340</v>
      </c>
      <c r="X4259" s="158">
        <v>4869428</v>
      </c>
      <c r="Y4259" s="158">
        <v>545597768</v>
      </c>
      <c r="Z4259" s="90">
        <v>0.97950903442073423</v>
      </c>
      <c r="AA4259" s="90">
        <v>0.90960405489912122</v>
      </c>
      <c r="AB4259" s="112">
        <v>220</v>
      </c>
      <c r="AC4259" s="90">
        <v>0.59499999999999997</v>
      </c>
      <c r="AD4259" s="90">
        <v>6.2700000000000006E-2</v>
      </c>
      <c r="AE4259" s="139">
        <v>178297</v>
      </c>
      <c r="AF4259" s="139">
        <v>61921</v>
      </c>
      <c r="AG4259" s="139">
        <v>266648</v>
      </c>
      <c r="AH4259" s="139">
        <v>574799</v>
      </c>
    </row>
    <row r="4260" spans="1:34" s="87" customFormat="1">
      <c r="A4260" s="51" t="s">
        <v>173</v>
      </c>
      <c r="B4260" s="14" t="s">
        <v>74</v>
      </c>
      <c r="C4260" s="14" t="s">
        <v>3</v>
      </c>
      <c r="D4260" s="14">
        <v>2018</v>
      </c>
      <c r="E4260" s="14">
        <v>2018</v>
      </c>
      <c r="F4260" s="14" t="s">
        <v>245</v>
      </c>
      <c r="G4260" s="93">
        <v>4904</v>
      </c>
      <c r="H4260" s="93">
        <v>50362</v>
      </c>
      <c r="I4260" s="93">
        <v>83</v>
      </c>
      <c r="J4260" s="93">
        <v>1148</v>
      </c>
      <c r="K4260" s="93">
        <v>4987</v>
      </c>
      <c r="L4260" s="93">
        <v>51510</v>
      </c>
      <c r="M4260" s="93">
        <v>56497</v>
      </c>
      <c r="N4260" s="93">
        <v>104937</v>
      </c>
      <c r="O4260" s="93">
        <v>11422</v>
      </c>
      <c r="P4260" s="93">
        <v>90612</v>
      </c>
      <c r="Q4260" s="93">
        <v>102034</v>
      </c>
      <c r="R4260" s="93">
        <v>285</v>
      </c>
      <c r="S4260" s="93">
        <v>2618</v>
      </c>
      <c r="T4260" s="93">
        <v>2903</v>
      </c>
      <c r="U4260" s="93">
        <v>11707</v>
      </c>
      <c r="V4260" s="93">
        <v>93230</v>
      </c>
      <c r="W4260" s="158">
        <v>14332669</v>
      </c>
      <c r="X4260" s="158">
        <v>316912</v>
      </c>
      <c r="Y4260" s="158">
        <v>14649581</v>
      </c>
      <c r="Z4260" s="28">
        <v>0.98519999999999996</v>
      </c>
      <c r="AA4260" s="28">
        <v>0.9829</v>
      </c>
      <c r="AB4260" s="112">
        <v>7</v>
      </c>
      <c r="AC4260" s="90">
        <v>0.85699999999999998</v>
      </c>
      <c r="AD4260" s="90">
        <v>4.5199999999999997E-2</v>
      </c>
      <c r="AE4260" s="139">
        <v>5746</v>
      </c>
      <c r="AF4260" s="139">
        <v>2151</v>
      </c>
      <c r="AG4260" s="139">
        <v>6311</v>
      </c>
      <c r="AH4260" s="139">
        <v>12444</v>
      </c>
    </row>
    <row r="4261" spans="1:34" s="87" customFormat="1">
      <c r="A4261" s="51" t="s">
        <v>174</v>
      </c>
      <c r="B4261" s="14" t="s">
        <v>75</v>
      </c>
      <c r="C4261" s="14" t="s">
        <v>3</v>
      </c>
      <c r="D4261" s="14">
        <v>2018</v>
      </c>
      <c r="E4261" s="14">
        <v>2018</v>
      </c>
      <c r="F4261" s="14" t="s">
        <v>245</v>
      </c>
      <c r="G4261" s="93">
        <v>2</v>
      </c>
      <c r="H4261" s="93">
        <v>77</v>
      </c>
      <c r="I4261" s="93">
        <v>0</v>
      </c>
      <c r="J4261" s="93">
        <v>0</v>
      </c>
      <c r="K4261" s="93">
        <v>2</v>
      </c>
      <c r="L4261" s="93">
        <v>77</v>
      </c>
      <c r="M4261" s="93">
        <v>79</v>
      </c>
      <c r="N4261" s="93">
        <v>139</v>
      </c>
      <c r="O4261" s="93">
        <v>2</v>
      </c>
      <c r="P4261" s="93">
        <v>137</v>
      </c>
      <c r="Q4261" s="93">
        <v>139</v>
      </c>
      <c r="R4261" s="93">
        <v>0</v>
      </c>
      <c r="S4261" s="93">
        <v>0</v>
      </c>
      <c r="T4261" s="93">
        <v>0</v>
      </c>
      <c r="U4261" s="93">
        <v>2</v>
      </c>
      <c r="V4261" s="93">
        <v>137</v>
      </c>
      <c r="W4261" s="158">
        <v>16226</v>
      </c>
      <c r="X4261" s="158">
        <v>0</v>
      </c>
      <c r="Y4261" s="158">
        <v>16226</v>
      </c>
      <c r="Z4261" s="90">
        <v>1</v>
      </c>
      <c r="AA4261" s="90">
        <v>1</v>
      </c>
      <c r="AB4261" s="112">
        <v>22</v>
      </c>
      <c r="AC4261" s="90">
        <v>0.54500000000000004</v>
      </c>
      <c r="AD4261" s="90">
        <v>7.22E-2</v>
      </c>
      <c r="AE4261" s="139">
        <v>7</v>
      </c>
      <c r="AF4261" s="139">
        <v>1</v>
      </c>
      <c r="AG4261" s="139">
        <v>2</v>
      </c>
      <c r="AH4261" s="139">
        <v>2</v>
      </c>
    </row>
    <row r="4262" spans="1:34" s="87" customFormat="1">
      <c r="A4262" s="51" t="s">
        <v>175</v>
      </c>
      <c r="B4262" s="14" t="s">
        <v>75</v>
      </c>
      <c r="C4262" s="14" t="s">
        <v>3</v>
      </c>
      <c r="D4262" s="14">
        <v>2018</v>
      </c>
      <c r="E4262" s="14">
        <v>2018</v>
      </c>
      <c r="F4262" s="14" t="s">
        <v>245</v>
      </c>
      <c r="G4262" s="93">
        <v>120</v>
      </c>
      <c r="H4262" s="93">
        <v>1489</v>
      </c>
      <c r="I4262" s="93">
        <v>0</v>
      </c>
      <c r="J4262" s="93">
        <v>0</v>
      </c>
      <c r="K4262" s="93">
        <v>120</v>
      </c>
      <c r="L4262" s="93">
        <v>1489</v>
      </c>
      <c r="M4262" s="93">
        <v>1609</v>
      </c>
      <c r="N4262" s="93">
        <v>2915</v>
      </c>
      <c r="O4262" s="93">
        <v>313</v>
      </c>
      <c r="P4262" s="93">
        <v>2602</v>
      </c>
      <c r="Q4262" s="93">
        <v>2915</v>
      </c>
      <c r="R4262" s="93">
        <v>0</v>
      </c>
      <c r="S4262" s="93">
        <v>0</v>
      </c>
      <c r="T4262" s="93">
        <v>0</v>
      </c>
      <c r="U4262" s="93">
        <v>313</v>
      </c>
      <c r="V4262" s="93">
        <v>2602</v>
      </c>
      <c r="W4262" s="158">
        <v>378707</v>
      </c>
      <c r="X4262" s="158">
        <v>0</v>
      </c>
      <c r="Y4262" s="158">
        <v>378707</v>
      </c>
      <c r="Z4262" s="90">
        <v>1</v>
      </c>
      <c r="AA4262" s="90">
        <v>0.98461538461538467</v>
      </c>
      <c r="AB4262" s="112">
        <v>22</v>
      </c>
      <c r="AC4262" s="90">
        <v>0.54500000000000004</v>
      </c>
      <c r="AD4262" s="90">
        <v>7.22E-2</v>
      </c>
      <c r="AE4262" s="139">
        <v>144</v>
      </c>
      <c r="AF4262" s="139">
        <v>37</v>
      </c>
      <c r="AG4262" s="139">
        <v>33</v>
      </c>
      <c r="AH4262" s="139">
        <v>59</v>
      </c>
    </row>
    <row r="4263" spans="1:34" s="87" customFormat="1">
      <c r="A4263" s="51" t="s">
        <v>176</v>
      </c>
      <c r="B4263" s="14" t="s">
        <v>75</v>
      </c>
      <c r="C4263" s="14" t="s">
        <v>3</v>
      </c>
      <c r="D4263" s="14">
        <v>2018</v>
      </c>
      <c r="E4263" s="14">
        <v>2018</v>
      </c>
      <c r="F4263" s="14" t="s">
        <v>245</v>
      </c>
      <c r="G4263" s="93">
        <v>1507</v>
      </c>
      <c r="H4263" s="93">
        <v>15466</v>
      </c>
      <c r="I4263" s="93">
        <v>1</v>
      </c>
      <c r="J4263" s="93">
        <v>38</v>
      </c>
      <c r="K4263" s="93">
        <v>1508</v>
      </c>
      <c r="L4263" s="93">
        <v>15504</v>
      </c>
      <c r="M4263" s="93">
        <v>17012</v>
      </c>
      <c r="N4263" s="93">
        <v>31060</v>
      </c>
      <c r="O4263" s="93">
        <v>3750</v>
      </c>
      <c r="P4263" s="93">
        <v>27224</v>
      </c>
      <c r="Q4263" s="93">
        <v>30974</v>
      </c>
      <c r="R4263" s="93">
        <v>3</v>
      </c>
      <c r="S4263" s="93">
        <v>83</v>
      </c>
      <c r="T4263" s="93">
        <v>86</v>
      </c>
      <c r="U4263" s="93">
        <v>3753</v>
      </c>
      <c r="V4263" s="93">
        <v>27307</v>
      </c>
      <c r="W4263" s="158">
        <v>4194496</v>
      </c>
      <c r="X4263" s="158">
        <v>10360</v>
      </c>
      <c r="Y4263" s="158">
        <v>4204856</v>
      </c>
      <c r="Z4263" s="90">
        <v>0.93989071038251371</v>
      </c>
      <c r="AA4263" s="90">
        <v>0.94459459459459461</v>
      </c>
      <c r="AB4263" s="112">
        <v>22</v>
      </c>
      <c r="AC4263" s="90">
        <v>0.54500000000000004</v>
      </c>
      <c r="AD4263" s="90">
        <v>7.22E-2</v>
      </c>
      <c r="AE4263" s="139">
        <v>1967</v>
      </c>
      <c r="AF4263" s="139">
        <v>916</v>
      </c>
      <c r="AG4263" s="139">
        <v>748</v>
      </c>
      <c r="AH4263" s="139">
        <v>1296</v>
      </c>
    </row>
    <row r="4264" spans="1:34" s="87" customFormat="1">
      <c r="A4264" s="51" t="s">
        <v>177</v>
      </c>
      <c r="B4264" s="14" t="s">
        <v>75</v>
      </c>
      <c r="C4264" s="14" t="s">
        <v>3</v>
      </c>
      <c r="D4264" s="14">
        <v>2018</v>
      </c>
      <c r="E4264" s="14">
        <v>2018</v>
      </c>
      <c r="F4264" s="14" t="s">
        <v>245</v>
      </c>
      <c r="G4264" s="93">
        <v>210</v>
      </c>
      <c r="H4264" s="93">
        <v>2585</v>
      </c>
      <c r="I4264" s="93">
        <v>0</v>
      </c>
      <c r="J4264" s="93">
        <v>3</v>
      </c>
      <c r="K4264" s="93">
        <v>210</v>
      </c>
      <c r="L4264" s="93">
        <v>2588</v>
      </c>
      <c r="M4264" s="93">
        <v>2798</v>
      </c>
      <c r="N4264" s="93">
        <v>5042</v>
      </c>
      <c r="O4264" s="93">
        <v>561</v>
      </c>
      <c r="P4264" s="93">
        <v>4474</v>
      </c>
      <c r="Q4264" s="93">
        <v>5035</v>
      </c>
      <c r="R4264" s="93">
        <v>0</v>
      </c>
      <c r="S4264" s="93">
        <v>7</v>
      </c>
      <c r="T4264" s="93">
        <v>7</v>
      </c>
      <c r="U4264" s="93">
        <v>561</v>
      </c>
      <c r="V4264" s="93">
        <v>4481</v>
      </c>
      <c r="W4264" s="158">
        <v>654456</v>
      </c>
      <c r="X4264" s="158">
        <v>512</v>
      </c>
      <c r="Y4264" s="158">
        <v>654968</v>
      </c>
      <c r="Z4264" s="90">
        <v>0.9726027397260274</v>
      </c>
      <c r="AA4264" s="90">
        <v>0.95652173913043481</v>
      </c>
      <c r="AB4264" s="112">
        <v>22</v>
      </c>
      <c r="AC4264" s="90">
        <v>0.54500000000000004</v>
      </c>
      <c r="AD4264" s="90">
        <v>7.22E-2</v>
      </c>
      <c r="AE4264" s="139">
        <v>252</v>
      </c>
      <c r="AF4264" s="139">
        <v>41</v>
      </c>
      <c r="AG4264" s="139">
        <v>62</v>
      </c>
      <c r="AH4264" s="139">
        <v>116</v>
      </c>
    </row>
    <row r="4265" spans="1:34" s="87" customFormat="1">
      <c r="A4265" s="51" t="s">
        <v>178</v>
      </c>
      <c r="B4265" s="14" t="s">
        <v>75</v>
      </c>
      <c r="C4265" s="14" t="s">
        <v>3</v>
      </c>
      <c r="D4265" s="14">
        <v>2018</v>
      </c>
      <c r="E4265" s="14">
        <v>2018</v>
      </c>
      <c r="F4265" s="14" t="s">
        <v>245</v>
      </c>
      <c r="G4265" s="93">
        <v>60</v>
      </c>
      <c r="H4265" s="93">
        <v>620</v>
      </c>
      <c r="I4265" s="93">
        <v>0</v>
      </c>
      <c r="J4265" s="93">
        <v>2</v>
      </c>
      <c r="K4265" s="93">
        <v>60</v>
      </c>
      <c r="L4265" s="93">
        <v>622</v>
      </c>
      <c r="M4265" s="93">
        <v>682</v>
      </c>
      <c r="N4265" s="93">
        <v>1486</v>
      </c>
      <c r="O4265" s="93">
        <v>140</v>
      </c>
      <c r="P4265" s="93">
        <v>1341</v>
      </c>
      <c r="Q4265" s="93">
        <v>1481</v>
      </c>
      <c r="R4265" s="93">
        <v>0</v>
      </c>
      <c r="S4265" s="93">
        <v>5</v>
      </c>
      <c r="T4265" s="93">
        <v>5</v>
      </c>
      <c r="U4265" s="93">
        <v>140</v>
      </c>
      <c r="V4265" s="93">
        <v>1346</v>
      </c>
      <c r="W4265" s="158">
        <v>189279</v>
      </c>
      <c r="X4265" s="158">
        <v>232</v>
      </c>
      <c r="Y4265" s="158">
        <v>189511</v>
      </c>
      <c r="Z4265" s="90">
        <v>0.90476190476190477</v>
      </c>
      <c r="AA4265" s="90">
        <v>0.96875</v>
      </c>
      <c r="AB4265" s="112">
        <v>22</v>
      </c>
      <c r="AC4265" s="90">
        <v>0.54500000000000004</v>
      </c>
      <c r="AD4265" s="90">
        <v>7.22E-2</v>
      </c>
      <c r="AE4265" s="139">
        <v>90</v>
      </c>
      <c r="AF4265" s="139">
        <v>15</v>
      </c>
      <c r="AG4265" s="139">
        <v>101</v>
      </c>
      <c r="AH4265" s="139">
        <v>238</v>
      </c>
    </row>
    <row r="4266" spans="1:34" s="87" customFormat="1">
      <c r="A4266" s="51" t="s">
        <v>179</v>
      </c>
      <c r="B4266" s="14" t="s">
        <v>74</v>
      </c>
      <c r="C4266" s="14" t="s">
        <v>3</v>
      </c>
      <c r="D4266" s="14">
        <v>2018</v>
      </c>
      <c r="E4266" s="14">
        <v>2018</v>
      </c>
      <c r="F4266" s="14" t="s">
        <v>245</v>
      </c>
      <c r="G4266" s="93">
        <v>3515</v>
      </c>
      <c r="H4266" s="93">
        <v>27622</v>
      </c>
      <c r="I4266" s="93">
        <v>38</v>
      </c>
      <c r="J4266" s="93">
        <v>261</v>
      </c>
      <c r="K4266" s="93">
        <v>3553</v>
      </c>
      <c r="L4266" s="93">
        <v>27883</v>
      </c>
      <c r="M4266" s="93">
        <v>31436</v>
      </c>
      <c r="N4266" s="93">
        <v>62160</v>
      </c>
      <c r="O4266" s="93">
        <v>8259</v>
      </c>
      <c r="P4266" s="93">
        <v>53061</v>
      </c>
      <c r="Q4266" s="93">
        <v>61320</v>
      </c>
      <c r="R4266" s="93">
        <v>138</v>
      </c>
      <c r="S4266" s="93">
        <v>702</v>
      </c>
      <c r="T4266" s="93">
        <v>840</v>
      </c>
      <c r="U4266" s="93">
        <v>8397</v>
      </c>
      <c r="V4266" s="93">
        <v>53763</v>
      </c>
      <c r="W4266" s="158">
        <v>8513198</v>
      </c>
      <c r="X4266" s="158">
        <v>79754</v>
      </c>
      <c r="Y4266" s="158">
        <v>8592952</v>
      </c>
      <c r="Z4266" s="90">
        <v>0.97906755470980023</v>
      </c>
      <c r="AA4266" s="90">
        <v>0.97919999999999996</v>
      </c>
      <c r="AB4266" s="112">
        <v>4</v>
      </c>
      <c r="AC4266" s="90">
        <v>0.75</v>
      </c>
      <c r="AD4266" s="90">
        <v>4.0800000000000003E-2</v>
      </c>
      <c r="AE4266" s="139">
        <v>2750</v>
      </c>
      <c r="AF4266" s="139">
        <v>1091</v>
      </c>
      <c r="AG4266" s="139">
        <v>4239</v>
      </c>
      <c r="AH4266" s="139">
        <v>8610</v>
      </c>
    </row>
    <row r="4267" spans="1:34" s="87" customFormat="1">
      <c r="A4267" s="51" t="s">
        <v>180</v>
      </c>
      <c r="B4267" s="14" t="s">
        <v>75</v>
      </c>
      <c r="C4267" s="14" t="s">
        <v>3</v>
      </c>
      <c r="D4267" s="14">
        <v>2018</v>
      </c>
      <c r="E4267" s="14">
        <v>2018</v>
      </c>
      <c r="F4267" s="14" t="s">
        <v>245</v>
      </c>
      <c r="G4267" s="93">
        <v>355</v>
      </c>
      <c r="H4267" s="93">
        <v>2247</v>
      </c>
      <c r="I4267" s="93">
        <v>0</v>
      </c>
      <c r="J4267" s="93">
        <v>0</v>
      </c>
      <c r="K4267" s="93">
        <v>355</v>
      </c>
      <c r="L4267" s="93">
        <v>2247</v>
      </c>
      <c r="M4267" s="93">
        <v>2602</v>
      </c>
      <c r="N4267" s="93">
        <v>5196</v>
      </c>
      <c r="O4267" s="93">
        <v>971</v>
      </c>
      <c r="P4267" s="93">
        <v>4224</v>
      </c>
      <c r="Q4267" s="93">
        <v>5195</v>
      </c>
      <c r="R4267" s="93">
        <v>0</v>
      </c>
      <c r="S4267" s="93">
        <v>1</v>
      </c>
      <c r="T4267" s="93">
        <v>1</v>
      </c>
      <c r="U4267" s="93">
        <v>971</v>
      </c>
      <c r="V4267" s="93">
        <v>4225</v>
      </c>
      <c r="W4267" s="158">
        <v>679718</v>
      </c>
      <c r="X4267" s="158">
        <v>152</v>
      </c>
      <c r="Y4267" s="158">
        <v>679870</v>
      </c>
      <c r="Z4267" s="90">
        <v>1</v>
      </c>
      <c r="AA4267" s="90">
        <v>0.85333333333333339</v>
      </c>
      <c r="AB4267" s="112">
        <v>22</v>
      </c>
      <c r="AC4267" s="90">
        <v>0.54500000000000004</v>
      </c>
      <c r="AD4267" s="90">
        <v>7.22E-2</v>
      </c>
      <c r="AE4267" s="139">
        <v>194</v>
      </c>
      <c r="AF4267" s="139">
        <v>24</v>
      </c>
      <c r="AG4267" s="139">
        <v>107</v>
      </c>
      <c r="AH4267" s="139">
        <v>182</v>
      </c>
    </row>
    <row r="4268" spans="1:34" s="87" customFormat="1">
      <c r="A4268" s="51" t="s">
        <v>181</v>
      </c>
      <c r="B4268" s="14" t="s">
        <v>75</v>
      </c>
      <c r="C4268" s="14" t="s">
        <v>3</v>
      </c>
      <c r="D4268" s="14">
        <v>2018</v>
      </c>
      <c r="E4268" s="14">
        <v>2018</v>
      </c>
      <c r="F4268" s="14" t="s">
        <v>245</v>
      </c>
      <c r="G4268" s="93">
        <v>488</v>
      </c>
      <c r="H4268" s="93">
        <v>6027</v>
      </c>
      <c r="I4268" s="93">
        <v>1</v>
      </c>
      <c r="J4268" s="93">
        <v>13</v>
      </c>
      <c r="K4268" s="93">
        <v>489</v>
      </c>
      <c r="L4268" s="93">
        <v>6040</v>
      </c>
      <c r="M4268" s="93">
        <v>6529</v>
      </c>
      <c r="N4268" s="93">
        <v>11339</v>
      </c>
      <c r="O4268" s="93">
        <v>1132</v>
      </c>
      <c r="P4268" s="93">
        <v>10173</v>
      </c>
      <c r="Q4268" s="93">
        <v>11305</v>
      </c>
      <c r="R4268" s="93">
        <v>2</v>
      </c>
      <c r="S4268" s="93">
        <v>32</v>
      </c>
      <c r="T4268" s="93">
        <v>34</v>
      </c>
      <c r="U4268" s="93">
        <v>1134</v>
      </c>
      <c r="V4268" s="93">
        <v>10205</v>
      </c>
      <c r="W4268" s="158">
        <v>1496780</v>
      </c>
      <c r="X4268" s="158">
        <v>2504</v>
      </c>
      <c r="Y4268" s="158">
        <v>1499284</v>
      </c>
      <c r="Z4268" s="90">
        <v>0.99085365853658536</v>
      </c>
      <c r="AA4268" s="90">
        <v>1</v>
      </c>
      <c r="AB4268" s="112">
        <v>22</v>
      </c>
      <c r="AC4268" s="90">
        <v>0.54500000000000004</v>
      </c>
      <c r="AD4268" s="90">
        <v>7.22E-2</v>
      </c>
      <c r="AE4268" s="139">
        <v>613</v>
      </c>
      <c r="AF4268" s="139">
        <v>104</v>
      </c>
      <c r="AG4268" s="139">
        <v>332</v>
      </c>
      <c r="AH4268" s="139">
        <v>680</v>
      </c>
    </row>
    <row r="4269" spans="1:34" s="87" customFormat="1">
      <c r="A4269" s="87" t="s">
        <v>123</v>
      </c>
      <c r="B4269" s="14" t="s">
        <v>74</v>
      </c>
      <c r="C4269" s="14" t="s">
        <v>3</v>
      </c>
      <c r="D4269" s="14">
        <v>2018</v>
      </c>
      <c r="E4269" s="14">
        <v>2018</v>
      </c>
      <c r="F4269" s="14" t="s">
        <v>245</v>
      </c>
      <c r="G4269" s="93">
        <v>12064</v>
      </c>
      <c r="H4269" s="93">
        <v>82476</v>
      </c>
      <c r="I4269" s="93">
        <v>73</v>
      </c>
      <c r="J4269" s="93">
        <v>464</v>
      </c>
      <c r="K4269" s="93">
        <v>12137</v>
      </c>
      <c r="L4269" s="93">
        <v>82940</v>
      </c>
      <c r="M4269" s="93">
        <v>95077</v>
      </c>
      <c r="N4269" s="93">
        <v>219123</v>
      </c>
      <c r="O4269" s="93">
        <v>32700</v>
      </c>
      <c r="P4269" s="93">
        <v>185023</v>
      </c>
      <c r="Q4269" s="93">
        <v>217723</v>
      </c>
      <c r="R4269" s="93">
        <v>241</v>
      </c>
      <c r="S4269" s="93">
        <v>1159</v>
      </c>
      <c r="T4269" s="93">
        <v>1400</v>
      </c>
      <c r="U4269" s="93">
        <v>32941</v>
      </c>
      <c r="V4269" s="93">
        <v>186182</v>
      </c>
      <c r="W4269" s="158">
        <v>28757501</v>
      </c>
      <c r="X4269" s="158">
        <v>160841</v>
      </c>
      <c r="Y4269" s="158">
        <v>28918342</v>
      </c>
      <c r="Z4269" s="90">
        <v>0.94232331437855399</v>
      </c>
      <c r="AA4269" s="90">
        <v>0.69015544041450783</v>
      </c>
      <c r="AB4269" s="112">
        <v>12</v>
      </c>
      <c r="AC4269" s="90">
        <v>0.58299999999999996</v>
      </c>
      <c r="AD4269" s="90">
        <v>7.17E-2</v>
      </c>
      <c r="AE4269" s="139">
        <v>6327</v>
      </c>
      <c r="AF4269" s="139">
        <v>2621</v>
      </c>
      <c r="AG4269" s="139">
        <v>12551</v>
      </c>
      <c r="AH4269" s="139">
        <v>28709</v>
      </c>
    </row>
    <row r="4270" spans="1:34" s="87" customFormat="1">
      <c r="A4270" s="87" t="s">
        <v>124</v>
      </c>
      <c r="B4270" s="14" t="s">
        <v>75</v>
      </c>
      <c r="C4270" s="14" t="s">
        <v>3</v>
      </c>
      <c r="D4270" s="14">
        <v>2018</v>
      </c>
      <c r="E4270" s="14">
        <v>2018</v>
      </c>
      <c r="F4270" s="14" t="s">
        <v>245</v>
      </c>
      <c r="G4270" s="93">
        <v>193</v>
      </c>
      <c r="H4270" s="93">
        <v>1298</v>
      </c>
      <c r="I4270" s="93">
        <v>0</v>
      </c>
      <c r="J4270" s="93">
        <v>2</v>
      </c>
      <c r="K4270" s="93">
        <v>193</v>
      </c>
      <c r="L4270" s="93">
        <v>1300</v>
      </c>
      <c r="M4270" s="93">
        <v>1493</v>
      </c>
      <c r="N4270" s="93">
        <v>3425</v>
      </c>
      <c r="O4270" s="93">
        <v>504</v>
      </c>
      <c r="P4270" s="93">
        <v>2914</v>
      </c>
      <c r="Q4270" s="93">
        <v>3418</v>
      </c>
      <c r="R4270" s="93">
        <v>0</v>
      </c>
      <c r="S4270" s="93">
        <v>7</v>
      </c>
      <c r="T4270" s="93">
        <v>7</v>
      </c>
      <c r="U4270" s="93">
        <v>504</v>
      </c>
      <c r="V4270" s="93">
        <v>2921</v>
      </c>
      <c r="W4270" s="158">
        <v>409547</v>
      </c>
      <c r="X4270" s="158">
        <v>651</v>
      </c>
      <c r="Y4270" s="158">
        <v>410198</v>
      </c>
      <c r="Z4270" s="90">
        <v>0.92405063291139244</v>
      </c>
      <c r="AA4270" s="90">
        <v>0.98039215686274506</v>
      </c>
      <c r="AB4270" s="112">
        <v>22</v>
      </c>
      <c r="AC4270" s="90">
        <v>0.54500000000000004</v>
      </c>
      <c r="AD4270" s="90">
        <v>7.22E-2</v>
      </c>
      <c r="AE4270" s="139">
        <v>127</v>
      </c>
      <c r="AF4270" s="139">
        <v>21</v>
      </c>
      <c r="AG4270" s="139">
        <v>176</v>
      </c>
      <c r="AH4270" s="139">
        <v>364</v>
      </c>
    </row>
    <row r="4271" spans="1:34" s="87" customFormat="1">
      <c r="A4271" s="87" t="s">
        <v>125</v>
      </c>
      <c r="B4271" s="14" t="s">
        <v>75</v>
      </c>
      <c r="C4271" s="14" t="s">
        <v>3</v>
      </c>
      <c r="D4271" s="14">
        <v>2018</v>
      </c>
      <c r="E4271" s="14">
        <v>2018</v>
      </c>
      <c r="F4271" s="14" t="s">
        <v>245</v>
      </c>
      <c r="G4271" s="93">
        <v>804</v>
      </c>
      <c r="H4271" s="93">
        <v>11206</v>
      </c>
      <c r="I4271" s="93">
        <v>1</v>
      </c>
      <c r="J4271" s="93">
        <v>15</v>
      </c>
      <c r="K4271" s="93">
        <v>805</v>
      </c>
      <c r="L4271" s="93">
        <v>11221</v>
      </c>
      <c r="M4271" s="93">
        <v>12026</v>
      </c>
      <c r="N4271" s="93">
        <v>20071</v>
      </c>
      <c r="O4271" s="93">
        <v>1986</v>
      </c>
      <c r="P4271" s="93">
        <v>18044</v>
      </c>
      <c r="Q4271" s="93">
        <v>20030</v>
      </c>
      <c r="R4271" s="93">
        <v>1</v>
      </c>
      <c r="S4271" s="93">
        <v>40</v>
      </c>
      <c r="T4271" s="93">
        <v>41</v>
      </c>
      <c r="U4271" s="93">
        <v>1987</v>
      </c>
      <c r="V4271" s="93">
        <v>18084</v>
      </c>
      <c r="W4271" s="158">
        <v>2765493</v>
      </c>
      <c r="X4271" s="158">
        <v>3571</v>
      </c>
      <c r="Y4271" s="158">
        <v>2769064</v>
      </c>
      <c r="Z4271" s="90">
        <v>0.98493975903614461</v>
      </c>
      <c r="AA4271" s="90">
        <v>0.9854469854469855</v>
      </c>
      <c r="AB4271" s="112">
        <v>22</v>
      </c>
      <c r="AC4271" s="90">
        <v>0.54500000000000004</v>
      </c>
      <c r="AD4271" s="90">
        <v>7.22E-2</v>
      </c>
      <c r="AE4271" s="139">
        <v>1425</v>
      </c>
      <c r="AF4271" s="139">
        <v>343</v>
      </c>
      <c r="AG4271" s="139">
        <v>474</v>
      </c>
      <c r="AH4271" s="139">
        <v>893</v>
      </c>
    </row>
    <row r="4272" spans="1:34" s="87" customFormat="1">
      <c r="A4272" s="87" t="s">
        <v>126</v>
      </c>
      <c r="B4272" s="14" t="s">
        <v>75</v>
      </c>
      <c r="C4272" s="14" t="s">
        <v>3</v>
      </c>
      <c r="D4272" s="14">
        <v>2018</v>
      </c>
      <c r="E4272" s="14">
        <v>2018</v>
      </c>
      <c r="F4272" s="14" t="s">
        <v>245</v>
      </c>
      <c r="G4272" s="93">
        <v>2210</v>
      </c>
      <c r="H4272" s="93">
        <v>14793</v>
      </c>
      <c r="I4272" s="93">
        <v>7</v>
      </c>
      <c r="J4272" s="93">
        <v>139</v>
      </c>
      <c r="K4272" s="93">
        <v>2217</v>
      </c>
      <c r="L4272" s="93">
        <v>14932</v>
      </c>
      <c r="M4272" s="93">
        <v>17149</v>
      </c>
      <c r="N4272" s="93">
        <v>41050</v>
      </c>
      <c r="O4272" s="93">
        <v>6225</v>
      </c>
      <c r="P4272" s="93">
        <v>34438</v>
      </c>
      <c r="Q4272" s="93">
        <v>40663</v>
      </c>
      <c r="R4272" s="93">
        <v>25</v>
      </c>
      <c r="S4272" s="93">
        <v>362</v>
      </c>
      <c r="T4272" s="93">
        <v>387</v>
      </c>
      <c r="U4272" s="93">
        <v>6250</v>
      </c>
      <c r="V4272" s="93">
        <v>34800</v>
      </c>
      <c r="W4272" s="158">
        <v>5041964</v>
      </c>
      <c r="X4272" s="158">
        <v>40628</v>
      </c>
      <c r="Y4272" s="158">
        <v>5082592</v>
      </c>
      <c r="Z4272" s="90">
        <v>0.97236842105263155</v>
      </c>
      <c r="AA4272" s="90">
        <v>0.92750533049040507</v>
      </c>
      <c r="AB4272" s="112">
        <v>22</v>
      </c>
      <c r="AC4272" s="90">
        <v>0.54500000000000004</v>
      </c>
      <c r="AD4272" s="90">
        <v>7.22E-2</v>
      </c>
      <c r="AE4272" s="139">
        <v>1156</v>
      </c>
      <c r="AF4272" s="139">
        <v>160</v>
      </c>
      <c r="AG4272" s="139">
        <v>846</v>
      </c>
      <c r="AH4272" s="139">
        <v>1680</v>
      </c>
    </row>
    <row r="4273" spans="1:34" s="87" customFormat="1">
      <c r="A4273" s="87" t="s">
        <v>127</v>
      </c>
      <c r="B4273" s="14" t="s">
        <v>75</v>
      </c>
      <c r="C4273" s="14" t="s">
        <v>3</v>
      </c>
      <c r="D4273" s="14">
        <v>2018</v>
      </c>
      <c r="E4273" s="14">
        <v>2018</v>
      </c>
      <c r="F4273" s="14" t="s">
        <v>245</v>
      </c>
      <c r="G4273" s="93">
        <v>81</v>
      </c>
      <c r="H4273" s="93">
        <v>949</v>
      </c>
      <c r="I4273" s="93">
        <v>0</v>
      </c>
      <c r="J4273" s="93">
        <v>3</v>
      </c>
      <c r="K4273" s="93">
        <v>81</v>
      </c>
      <c r="L4273" s="93">
        <v>952</v>
      </c>
      <c r="M4273" s="93">
        <v>1033</v>
      </c>
      <c r="N4273" s="93">
        <v>2002</v>
      </c>
      <c r="O4273" s="93">
        <v>230</v>
      </c>
      <c r="P4273" s="93">
        <v>1766</v>
      </c>
      <c r="Q4273" s="93">
        <v>1996</v>
      </c>
      <c r="R4273" s="93">
        <v>1</v>
      </c>
      <c r="S4273" s="93">
        <v>5</v>
      </c>
      <c r="T4273" s="93">
        <v>6</v>
      </c>
      <c r="U4273" s="93">
        <v>231</v>
      </c>
      <c r="V4273" s="93">
        <v>1771</v>
      </c>
      <c r="W4273" s="158">
        <v>250031</v>
      </c>
      <c r="X4273" s="158">
        <v>552</v>
      </c>
      <c r="Y4273" s="158">
        <v>250583</v>
      </c>
      <c r="Z4273" s="90">
        <v>1</v>
      </c>
      <c r="AA4273" s="90">
        <v>0.87234042553191493</v>
      </c>
      <c r="AB4273" s="112">
        <v>22</v>
      </c>
      <c r="AC4273" s="90">
        <v>0.54500000000000004</v>
      </c>
      <c r="AD4273" s="90">
        <v>7.22E-2</v>
      </c>
      <c r="AE4273" s="139">
        <v>93</v>
      </c>
      <c r="AF4273" s="139">
        <v>7</v>
      </c>
      <c r="AG4273" s="139">
        <v>45</v>
      </c>
      <c r="AH4273" s="139">
        <v>91</v>
      </c>
    </row>
    <row r="4274" spans="1:34" s="87" customFormat="1">
      <c r="A4274" s="87" t="s">
        <v>128</v>
      </c>
      <c r="B4274" s="14" t="s">
        <v>75</v>
      </c>
      <c r="C4274" s="14" t="s">
        <v>3</v>
      </c>
      <c r="D4274" s="14">
        <v>2018</v>
      </c>
      <c r="E4274" s="14">
        <v>2018</v>
      </c>
      <c r="F4274" s="14" t="s">
        <v>245</v>
      </c>
      <c r="G4274" s="93">
        <v>9482</v>
      </c>
      <c r="H4274" s="93">
        <v>58415</v>
      </c>
      <c r="I4274" s="93">
        <v>16</v>
      </c>
      <c r="J4274" s="93">
        <v>386</v>
      </c>
      <c r="K4274" s="93">
        <v>9498</v>
      </c>
      <c r="L4274" s="93">
        <v>58801</v>
      </c>
      <c r="M4274" s="93">
        <v>68299</v>
      </c>
      <c r="N4274" s="93">
        <v>157208</v>
      </c>
      <c r="O4274" s="93">
        <v>25270</v>
      </c>
      <c r="P4274" s="93">
        <v>131016</v>
      </c>
      <c r="Q4274" s="93">
        <v>156286</v>
      </c>
      <c r="R4274" s="93">
        <v>54</v>
      </c>
      <c r="S4274" s="93">
        <v>868</v>
      </c>
      <c r="T4274" s="93">
        <v>922</v>
      </c>
      <c r="U4274" s="93">
        <v>25324</v>
      </c>
      <c r="V4274" s="93">
        <v>131884</v>
      </c>
      <c r="W4274" s="158">
        <v>20622025</v>
      </c>
      <c r="X4274" s="158">
        <v>123892</v>
      </c>
      <c r="Y4274" s="158">
        <v>20745917</v>
      </c>
      <c r="Z4274" s="90">
        <v>0.98085053469286243</v>
      </c>
      <c r="AA4274" s="90">
        <v>0.90787019768743005</v>
      </c>
      <c r="AB4274" s="112">
        <v>6</v>
      </c>
      <c r="AC4274" s="90">
        <v>0.5</v>
      </c>
      <c r="AD4274" s="90">
        <v>2.1600000000000001E-2</v>
      </c>
      <c r="AE4274" s="139">
        <v>7258</v>
      </c>
      <c r="AF4274" s="139">
        <v>2034</v>
      </c>
      <c r="AG4274" s="139">
        <v>9608</v>
      </c>
      <c r="AH4274" s="139">
        <v>22324</v>
      </c>
    </row>
    <row r="4275" spans="1:34" s="87" customFormat="1">
      <c r="A4275" s="87" t="s">
        <v>129</v>
      </c>
      <c r="B4275" s="14" t="s">
        <v>75</v>
      </c>
      <c r="C4275" s="14" t="s">
        <v>3</v>
      </c>
      <c r="D4275" s="14">
        <v>2018</v>
      </c>
      <c r="E4275" s="14">
        <v>2018</v>
      </c>
      <c r="F4275" s="14" t="s">
        <v>245</v>
      </c>
      <c r="G4275" s="93">
        <v>1459</v>
      </c>
      <c r="H4275" s="93">
        <v>9237</v>
      </c>
      <c r="I4275" s="93">
        <v>4</v>
      </c>
      <c r="J4275" s="93">
        <v>70</v>
      </c>
      <c r="K4275" s="93">
        <v>1463</v>
      </c>
      <c r="L4275" s="93">
        <v>9307</v>
      </c>
      <c r="M4275" s="93">
        <v>10770</v>
      </c>
      <c r="N4275" s="93">
        <v>23971</v>
      </c>
      <c r="O4275" s="93">
        <v>3933</v>
      </c>
      <c r="P4275" s="93">
        <v>19845</v>
      </c>
      <c r="Q4275" s="93">
        <v>23778</v>
      </c>
      <c r="R4275" s="93">
        <v>15</v>
      </c>
      <c r="S4275" s="93">
        <v>178</v>
      </c>
      <c r="T4275" s="93">
        <v>193</v>
      </c>
      <c r="U4275" s="93">
        <v>3948</v>
      </c>
      <c r="V4275" s="93">
        <v>20023</v>
      </c>
      <c r="W4275" s="158">
        <v>2987273</v>
      </c>
      <c r="X4275" s="158">
        <v>18331</v>
      </c>
      <c r="Y4275" s="158">
        <v>3005604</v>
      </c>
      <c r="Z4275" s="90">
        <v>0.99294781382228492</v>
      </c>
      <c r="AA4275" s="90">
        <v>0.94541910331384016</v>
      </c>
      <c r="AB4275" s="112">
        <v>22</v>
      </c>
      <c r="AC4275" s="90">
        <v>0.54500000000000004</v>
      </c>
      <c r="AD4275" s="90">
        <v>7.22E-2</v>
      </c>
      <c r="AE4275" s="139">
        <v>1122</v>
      </c>
      <c r="AF4275" s="139">
        <v>191</v>
      </c>
      <c r="AG4275" s="139">
        <v>1208</v>
      </c>
      <c r="AH4275" s="139">
        <v>2867</v>
      </c>
    </row>
    <row r="4276" spans="1:34" s="87" customFormat="1">
      <c r="A4276" s="87" t="s">
        <v>130</v>
      </c>
      <c r="B4276" s="14" t="s">
        <v>75</v>
      </c>
      <c r="C4276" s="14" t="s">
        <v>3</v>
      </c>
      <c r="D4276" s="14">
        <v>2018</v>
      </c>
      <c r="E4276" s="14">
        <v>2018</v>
      </c>
      <c r="F4276" s="14" t="s">
        <v>245</v>
      </c>
      <c r="G4276" s="93">
        <v>523</v>
      </c>
      <c r="H4276" s="93">
        <v>5861</v>
      </c>
      <c r="I4276" s="93">
        <v>1</v>
      </c>
      <c r="J4276" s="93">
        <v>11</v>
      </c>
      <c r="K4276" s="93">
        <v>524</v>
      </c>
      <c r="L4276" s="93">
        <v>5872</v>
      </c>
      <c r="M4276" s="93">
        <v>6396</v>
      </c>
      <c r="N4276" s="93">
        <v>11684</v>
      </c>
      <c r="O4276" s="93">
        <v>1330</v>
      </c>
      <c r="P4276" s="93">
        <v>10321</v>
      </c>
      <c r="Q4276" s="93">
        <v>11651</v>
      </c>
      <c r="R4276" s="93">
        <v>5</v>
      </c>
      <c r="S4276" s="93">
        <v>28</v>
      </c>
      <c r="T4276" s="93">
        <v>33</v>
      </c>
      <c r="U4276" s="93">
        <v>1335</v>
      </c>
      <c r="V4276" s="93">
        <v>10349</v>
      </c>
      <c r="W4276" s="158">
        <v>1548021</v>
      </c>
      <c r="X4276" s="158">
        <v>2846</v>
      </c>
      <c r="Y4276" s="158">
        <v>1550867</v>
      </c>
      <c r="Z4276" s="90">
        <v>0.90490797546012269</v>
      </c>
      <c r="AA4276" s="90">
        <v>0.92050209205020916</v>
      </c>
      <c r="AB4276" s="112">
        <v>22</v>
      </c>
      <c r="AC4276" s="90">
        <v>0.54500000000000004</v>
      </c>
      <c r="AD4276" s="90">
        <v>7.22E-2</v>
      </c>
      <c r="AE4276" s="139">
        <v>482</v>
      </c>
      <c r="AF4276" s="139">
        <v>80</v>
      </c>
      <c r="AG4276" s="139">
        <v>360</v>
      </c>
      <c r="AH4276" s="139">
        <v>695</v>
      </c>
    </row>
    <row r="4277" spans="1:34" s="87" customFormat="1">
      <c r="A4277" s="87" t="s">
        <v>131</v>
      </c>
      <c r="B4277" s="14" t="s">
        <v>75</v>
      </c>
      <c r="C4277" s="14" t="s">
        <v>3</v>
      </c>
      <c r="D4277" s="14">
        <v>2018</v>
      </c>
      <c r="E4277" s="14">
        <v>2018</v>
      </c>
      <c r="F4277" s="14" t="s">
        <v>245</v>
      </c>
      <c r="G4277" s="93">
        <v>206</v>
      </c>
      <c r="H4277" s="93">
        <v>1308</v>
      </c>
      <c r="I4277" s="93">
        <v>0</v>
      </c>
      <c r="J4277" s="93">
        <v>1</v>
      </c>
      <c r="K4277" s="93">
        <v>206</v>
      </c>
      <c r="L4277" s="93">
        <v>1309</v>
      </c>
      <c r="M4277" s="93">
        <v>1515</v>
      </c>
      <c r="N4277" s="93">
        <v>3044</v>
      </c>
      <c r="O4277" s="93">
        <v>574</v>
      </c>
      <c r="P4277" s="93">
        <v>2468</v>
      </c>
      <c r="Q4277" s="93">
        <v>3042</v>
      </c>
      <c r="R4277" s="93">
        <v>0</v>
      </c>
      <c r="S4277" s="93">
        <v>2</v>
      </c>
      <c r="T4277" s="93">
        <v>2</v>
      </c>
      <c r="U4277" s="93">
        <v>574</v>
      </c>
      <c r="V4277" s="93">
        <v>2470</v>
      </c>
      <c r="W4277" s="158">
        <v>405408</v>
      </c>
      <c r="X4277" s="158">
        <v>320</v>
      </c>
      <c r="Y4277" s="158">
        <v>405728</v>
      </c>
      <c r="Z4277" s="90">
        <v>0.93975903614457834</v>
      </c>
      <c r="AA4277" s="90">
        <v>0.73913043478260865</v>
      </c>
      <c r="AB4277" s="112">
        <v>22</v>
      </c>
      <c r="AC4277" s="90">
        <v>0.54500000000000004</v>
      </c>
      <c r="AD4277" s="90">
        <v>7.22E-2</v>
      </c>
      <c r="AE4277" s="139">
        <v>146</v>
      </c>
      <c r="AF4277" s="139">
        <v>24</v>
      </c>
      <c r="AG4277" s="139">
        <v>77</v>
      </c>
      <c r="AH4277" s="139">
        <v>140</v>
      </c>
    </row>
    <row r="4278" spans="1:34" s="87" customFormat="1">
      <c r="A4278" s="87" t="s">
        <v>132</v>
      </c>
      <c r="B4278" s="14" t="s">
        <v>76</v>
      </c>
      <c r="C4278" s="14" t="s">
        <v>3</v>
      </c>
      <c r="D4278" s="14">
        <v>2018</v>
      </c>
      <c r="E4278" s="14">
        <v>2018</v>
      </c>
      <c r="F4278" s="14" t="s">
        <v>245</v>
      </c>
      <c r="G4278" s="93">
        <v>77181</v>
      </c>
      <c r="H4278" s="93">
        <v>472117</v>
      </c>
      <c r="I4278" s="93">
        <v>1030</v>
      </c>
      <c r="J4278" s="93">
        <v>5296</v>
      </c>
      <c r="K4278" s="93">
        <v>78211</v>
      </c>
      <c r="L4278" s="93">
        <v>477413</v>
      </c>
      <c r="M4278" s="93">
        <v>555624</v>
      </c>
      <c r="N4278" s="93">
        <v>1097151</v>
      </c>
      <c r="O4278" s="93">
        <v>189006</v>
      </c>
      <c r="P4278" s="93">
        <v>893785</v>
      </c>
      <c r="Q4278" s="93">
        <v>1082791</v>
      </c>
      <c r="R4278" s="93">
        <v>3218</v>
      </c>
      <c r="S4278" s="93">
        <v>11142</v>
      </c>
      <c r="T4278" s="93">
        <v>14360</v>
      </c>
      <c r="U4278" s="93">
        <v>192224</v>
      </c>
      <c r="V4278" s="93">
        <v>904927</v>
      </c>
      <c r="W4278" s="158">
        <v>150271560</v>
      </c>
      <c r="X4278" s="158">
        <v>1624018</v>
      </c>
      <c r="Y4278" s="158">
        <v>151895578</v>
      </c>
      <c r="Z4278" s="90">
        <v>0.99184549356223173</v>
      </c>
      <c r="AA4278" s="90">
        <v>0.91588909034626098</v>
      </c>
      <c r="AB4278" s="112">
        <v>70</v>
      </c>
      <c r="AC4278" s="90">
        <v>0.71399999999999997</v>
      </c>
      <c r="AD4278" s="90">
        <v>0.1033</v>
      </c>
      <c r="AE4278" s="139">
        <v>50642</v>
      </c>
      <c r="AF4278" s="139">
        <v>19589</v>
      </c>
      <c r="AG4278" s="139">
        <v>88291</v>
      </c>
      <c r="AH4278" s="139">
        <v>184292</v>
      </c>
    </row>
    <row r="4279" spans="1:34" s="87" customFormat="1">
      <c r="A4279" s="87" t="s">
        <v>133</v>
      </c>
      <c r="B4279" s="14" t="s">
        <v>75</v>
      </c>
      <c r="C4279" s="14" t="s">
        <v>3</v>
      </c>
      <c r="D4279" s="14">
        <v>2018</v>
      </c>
      <c r="E4279" s="14">
        <v>2018</v>
      </c>
      <c r="F4279" s="14" t="s">
        <v>245</v>
      </c>
      <c r="G4279" s="93">
        <v>1654</v>
      </c>
      <c r="H4279" s="93">
        <v>9682</v>
      </c>
      <c r="I4279" s="93">
        <v>7</v>
      </c>
      <c r="J4279" s="93">
        <v>27</v>
      </c>
      <c r="K4279" s="93">
        <v>1661</v>
      </c>
      <c r="L4279" s="93">
        <v>9709</v>
      </c>
      <c r="M4279" s="93">
        <v>11370</v>
      </c>
      <c r="N4279" s="93">
        <v>27424</v>
      </c>
      <c r="O4279" s="93">
        <v>4603</v>
      </c>
      <c r="P4279" s="93">
        <v>22717</v>
      </c>
      <c r="Q4279" s="93">
        <v>27320</v>
      </c>
      <c r="R4279" s="93">
        <v>24</v>
      </c>
      <c r="S4279" s="93">
        <v>80</v>
      </c>
      <c r="T4279" s="93">
        <v>104</v>
      </c>
      <c r="U4279" s="93">
        <v>4627</v>
      </c>
      <c r="V4279" s="93">
        <v>22797</v>
      </c>
      <c r="W4279" s="158">
        <v>3551973</v>
      </c>
      <c r="X4279" s="158">
        <v>12593</v>
      </c>
      <c r="Y4279" s="158">
        <v>3564566</v>
      </c>
      <c r="Z4279" s="90">
        <v>0.99411764705882355</v>
      </c>
      <c r="AA4279" s="90">
        <v>0.97826086956521741</v>
      </c>
      <c r="AB4279" s="112">
        <v>22</v>
      </c>
      <c r="AC4279" s="90">
        <v>0.54500000000000004</v>
      </c>
      <c r="AD4279" s="90">
        <v>7.22E-2</v>
      </c>
      <c r="AE4279" s="139">
        <v>769</v>
      </c>
      <c r="AF4279" s="139">
        <v>92</v>
      </c>
      <c r="AG4279" s="139">
        <v>2554</v>
      </c>
      <c r="AH4279" s="139">
        <v>6262</v>
      </c>
    </row>
    <row r="4280" spans="1:34" s="87" customFormat="1">
      <c r="A4280" s="87" t="s">
        <v>134</v>
      </c>
      <c r="B4280" s="14" t="s">
        <v>75</v>
      </c>
      <c r="C4280" s="14" t="s">
        <v>3</v>
      </c>
      <c r="D4280" s="14">
        <v>2018</v>
      </c>
      <c r="E4280" s="14">
        <v>2018</v>
      </c>
      <c r="F4280" s="14" t="s">
        <v>245</v>
      </c>
      <c r="G4280" s="93">
        <v>518</v>
      </c>
      <c r="H4280" s="93">
        <v>5328</v>
      </c>
      <c r="I4280" s="93">
        <v>14</v>
      </c>
      <c r="J4280" s="93">
        <v>147</v>
      </c>
      <c r="K4280" s="93">
        <v>532</v>
      </c>
      <c r="L4280" s="93">
        <v>5475</v>
      </c>
      <c r="M4280" s="93">
        <v>6007</v>
      </c>
      <c r="N4280" s="93">
        <v>9872</v>
      </c>
      <c r="O4280" s="93">
        <v>1189</v>
      </c>
      <c r="P4280" s="93">
        <v>8294</v>
      </c>
      <c r="Q4280" s="93">
        <v>9483</v>
      </c>
      <c r="R4280" s="93">
        <v>43</v>
      </c>
      <c r="S4280" s="93">
        <v>346</v>
      </c>
      <c r="T4280" s="93">
        <v>389</v>
      </c>
      <c r="U4280" s="93">
        <v>1232</v>
      </c>
      <c r="V4280" s="93">
        <v>8640</v>
      </c>
      <c r="W4280" s="158">
        <v>1324254</v>
      </c>
      <c r="X4280" s="158">
        <v>33851</v>
      </c>
      <c r="Y4280" s="158">
        <v>1358105</v>
      </c>
      <c r="Z4280" s="90">
        <v>0.991044776119403</v>
      </c>
      <c r="AA4280" s="90">
        <v>0.90783410138248843</v>
      </c>
      <c r="AB4280" s="112">
        <v>22</v>
      </c>
      <c r="AC4280" s="90">
        <v>0.54500000000000004</v>
      </c>
      <c r="AD4280" s="90">
        <v>7.22E-2</v>
      </c>
      <c r="AE4280" s="139">
        <v>532</v>
      </c>
      <c r="AF4280" s="139">
        <v>149</v>
      </c>
      <c r="AG4280" s="139">
        <v>1073</v>
      </c>
      <c r="AH4280" s="139">
        <v>1973</v>
      </c>
    </row>
    <row r="4281" spans="1:34" s="87" customFormat="1">
      <c r="A4281" s="87" t="s">
        <v>135</v>
      </c>
      <c r="B4281" s="14" t="s">
        <v>75</v>
      </c>
      <c r="C4281" s="14" t="s">
        <v>3</v>
      </c>
      <c r="D4281" s="14">
        <v>2018</v>
      </c>
      <c r="E4281" s="14">
        <v>2018</v>
      </c>
      <c r="F4281" s="14" t="s">
        <v>245</v>
      </c>
      <c r="G4281" s="93">
        <v>104</v>
      </c>
      <c r="H4281" s="93">
        <v>932</v>
      </c>
      <c r="I4281" s="93">
        <v>1</v>
      </c>
      <c r="J4281" s="93">
        <v>3</v>
      </c>
      <c r="K4281" s="93">
        <v>105</v>
      </c>
      <c r="L4281" s="93">
        <v>935</v>
      </c>
      <c r="M4281" s="93">
        <v>1040</v>
      </c>
      <c r="N4281" s="93">
        <v>1926</v>
      </c>
      <c r="O4281" s="93">
        <v>272</v>
      </c>
      <c r="P4281" s="93">
        <v>1649</v>
      </c>
      <c r="Q4281" s="93">
        <v>1921</v>
      </c>
      <c r="R4281" s="93">
        <v>1</v>
      </c>
      <c r="S4281" s="93">
        <v>4</v>
      </c>
      <c r="T4281" s="93">
        <v>5</v>
      </c>
      <c r="U4281" s="93">
        <v>273</v>
      </c>
      <c r="V4281" s="93">
        <v>1653</v>
      </c>
      <c r="W4281" s="158">
        <v>248237</v>
      </c>
      <c r="X4281" s="158">
        <v>567</v>
      </c>
      <c r="Y4281" s="158">
        <v>248804</v>
      </c>
      <c r="Z4281" s="90">
        <v>0.98039215686274506</v>
      </c>
      <c r="AA4281" s="90">
        <v>0.97368421052631582</v>
      </c>
      <c r="AB4281" s="112">
        <v>22</v>
      </c>
      <c r="AC4281" s="90">
        <v>0.54500000000000004</v>
      </c>
      <c r="AD4281" s="90">
        <v>7.22E-2</v>
      </c>
      <c r="AE4281" s="139">
        <v>85</v>
      </c>
      <c r="AF4281" s="139">
        <v>21</v>
      </c>
      <c r="AG4281" s="139">
        <v>25</v>
      </c>
      <c r="AH4281" s="139">
        <v>43</v>
      </c>
    </row>
    <row r="4282" spans="1:34" s="87" customFormat="1">
      <c r="A4282" s="87" t="s">
        <v>136</v>
      </c>
      <c r="B4282" s="14" t="s">
        <v>75</v>
      </c>
      <c r="C4282" s="14" t="s">
        <v>3</v>
      </c>
      <c r="D4282" s="14">
        <v>2018</v>
      </c>
      <c r="E4282" s="14">
        <v>2018</v>
      </c>
      <c r="F4282" s="14" t="s">
        <v>245</v>
      </c>
      <c r="G4282" s="93">
        <v>456</v>
      </c>
      <c r="H4282" s="93">
        <v>5801</v>
      </c>
      <c r="I4282" s="93">
        <v>1</v>
      </c>
      <c r="J4282" s="93">
        <v>29</v>
      </c>
      <c r="K4282" s="93">
        <v>457</v>
      </c>
      <c r="L4282" s="93">
        <v>5830</v>
      </c>
      <c r="M4282" s="93">
        <v>6287</v>
      </c>
      <c r="N4282" s="93">
        <v>11559</v>
      </c>
      <c r="O4282" s="93">
        <v>1146</v>
      </c>
      <c r="P4282" s="93">
        <v>10340</v>
      </c>
      <c r="Q4282" s="93">
        <v>11486</v>
      </c>
      <c r="R4282" s="93">
        <v>2</v>
      </c>
      <c r="S4282" s="93">
        <v>71</v>
      </c>
      <c r="T4282" s="93">
        <v>73</v>
      </c>
      <c r="U4282" s="93">
        <v>1148</v>
      </c>
      <c r="V4282" s="93">
        <v>10411</v>
      </c>
      <c r="W4282" s="158">
        <v>1592679</v>
      </c>
      <c r="X4282" s="158">
        <v>8699</v>
      </c>
      <c r="Y4282" s="158">
        <v>1601378</v>
      </c>
      <c r="Z4282" s="90">
        <v>0.93939393939393945</v>
      </c>
      <c r="AA4282" s="90">
        <v>0.88102893890675238</v>
      </c>
      <c r="AB4282" s="112">
        <v>22</v>
      </c>
      <c r="AC4282" s="90">
        <v>0.54500000000000004</v>
      </c>
      <c r="AD4282" s="90">
        <v>7.22E-2</v>
      </c>
      <c r="AE4282" s="139">
        <v>616</v>
      </c>
      <c r="AF4282" s="139">
        <v>103</v>
      </c>
      <c r="AG4282" s="139">
        <v>484</v>
      </c>
      <c r="AH4282" s="139">
        <v>1092</v>
      </c>
    </row>
    <row r="4283" spans="1:34" s="87" customFormat="1">
      <c r="A4283" s="87" t="s">
        <v>137</v>
      </c>
      <c r="B4283" s="14" t="s">
        <v>75</v>
      </c>
      <c r="C4283" s="14" t="s">
        <v>3</v>
      </c>
      <c r="D4283" s="14">
        <v>2018</v>
      </c>
      <c r="E4283" s="14">
        <v>2018</v>
      </c>
      <c r="F4283" s="14" t="s">
        <v>245</v>
      </c>
      <c r="G4283" s="93">
        <v>3320</v>
      </c>
      <c r="H4283" s="93">
        <v>19793</v>
      </c>
      <c r="I4283" s="93">
        <v>6</v>
      </c>
      <c r="J4283" s="93">
        <v>44</v>
      </c>
      <c r="K4283" s="93">
        <v>3326</v>
      </c>
      <c r="L4283" s="93">
        <v>19837</v>
      </c>
      <c r="M4283" s="93">
        <v>23163</v>
      </c>
      <c r="N4283" s="93">
        <v>53153</v>
      </c>
      <c r="O4283" s="93">
        <v>9039</v>
      </c>
      <c r="P4283" s="93">
        <v>43975</v>
      </c>
      <c r="Q4283" s="93">
        <v>53014</v>
      </c>
      <c r="R4283" s="93">
        <v>24</v>
      </c>
      <c r="S4283" s="93">
        <v>115</v>
      </c>
      <c r="T4283" s="93">
        <v>139</v>
      </c>
      <c r="U4283" s="93">
        <v>9063</v>
      </c>
      <c r="V4283" s="93">
        <v>44090</v>
      </c>
      <c r="W4283" s="158">
        <v>6885081</v>
      </c>
      <c r="X4283" s="158">
        <v>13084</v>
      </c>
      <c r="Y4283" s="158">
        <v>6898165</v>
      </c>
      <c r="Z4283" s="90">
        <v>0.97720797720797725</v>
      </c>
      <c r="AA4283" s="90">
        <v>0.97278911564625847</v>
      </c>
      <c r="AB4283" s="112">
        <v>2</v>
      </c>
      <c r="AC4283" s="90">
        <v>1</v>
      </c>
      <c r="AD4283" s="90">
        <v>4.2999999999999997E-2</v>
      </c>
      <c r="AE4283" s="139">
        <v>1879</v>
      </c>
      <c r="AF4283" s="139">
        <v>408</v>
      </c>
      <c r="AG4283" s="139">
        <v>3262</v>
      </c>
      <c r="AH4283" s="139">
        <v>7659</v>
      </c>
    </row>
    <row r="4284" spans="1:34" s="87" customFormat="1">
      <c r="A4284" s="87" t="s">
        <v>138</v>
      </c>
      <c r="B4284" s="14" t="s">
        <v>75</v>
      </c>
      <c r="C4284" s="14" t="s">
        <v>3</v>
      </c>
      <c r="D4284" s="14">
        <v>2018</v>
      </c>
      <c r="E4284" s="14">
        <v>2018</v>
      </c>
      <c r="F4284" s="14" t="s">
        <v>245</v>
      </c>
      <c r="G4284" s="93">
        <v>81</v>
      </c>
      <c r="H4284" s="93">
        <v>513</v>
      </c>
      <c r="I4284" s="93">
        <v>0</v>
      </c>
      <c r="J4284" s="93">
        <v>0</v>
      </c>
      <c r="K4284" s="93">
        <v>81</v>
      </c>
      <c r="L4284" s="93">
        <v>513</v>
      </c>
      <c r="M4284" s="93">
        <v>594</v>
      </c>
      <c r="N4284" s="93">
        <v>1244</v>
      </c>
      <c r="O4284" s="93">
        <v>220</v>
      </c>
      <c r="P4284" s="93">
        <v>1024</v>
      </c>
      <c r="Q4284" s="93">
        <v>1244</v>
      </c>
      <c r="R4284" s="93">
        <v>0</v>
      </c>
      <c r="S4284" s="93">
        <v>0</v>
      </c>
      <c r="T4284" s="93">
        <v>0</v>
      </c>
      <c r="U4284" s="93">
        <v>220</v>
      </c>
      <c r="V4284" s="93">
        <v>1024</v>
      </c>
      <c r="W4284" s="158">
        <v>163153</v>
      </c>
      <c r="X4284" s="158">
        <v>0</v>
      </c>
      <c r="Y4284" s="158">
        <v>163153</v>
      </c>
      <c r="Z4284" s="90">
        <v>0.97222222222222221</v>
      </c>
      <c r="AA4284" s="90">
        <v>0.96296296296296291</v>
      </c>
      <c r="AB4284" s="112">
        <v>22</v>
      </c>
      <c r="AC4284" s="90">
        <v>0.54500000000000004</v>
      </c>
      <c r="AD4284" s="90">
        <v>7.22E-2</v>
      </c>
      <c r="AE4284" s="139">
        <v>47</v>
      </c>
      <c r="AF4284" s="139">
        <v>4</v>
      </c>
      <c r="AG4284" s="139">
        <v>38</v>
      </c>
      <c r="AH4284" s="139">
        <v>71</v>
      </c>
    </row>
    <row r="4285" spans="1:34" s="87" customFormat="1">
      <c r="A4285" s="87" t="s">
        <v>139</v>
      </c>
      <c r="B4285" s="14" t="s">
        <v>75</v>
      </c>
      <c r="C4285" s="14" t="s">
        <v>3</v>
      </c>
      <c r="D4285" s="14">
        <v>2018</v>
      </c>
      <c r="E4285" s="14">
        <v>2018</v>
      </c>
      <c r="F4285" s="14" t="s">
        <v>245</v>
      </c>
      <c r="G4285" s="93">
        <v>8</v>
      </c>
      <c r="H4285" s="93">
        <v>392</v>
      </c>
      <c r="I4285" s="93">
        <v>0</v>
      </c>
      <c r="J4285" s="93">
        <v>1</v>
      </c>
      <c r="K4285" s="93">
        <v>8</v>
      </c>
      <c r="L4285" s="93">
        <v>393</v>
      </c>
      <c r="M4285" s="93">
        <v>401</v>
      </c>
      <c r="N4285" s="93">
        <v>697</v>
      </c>
      <c r="O4285" s="93">
        <v>24</v>
      </c>
      <c r="P4285" s="93">
        <v>670</v>
      </c>
      <c r="Q4285" s="93">
        <v>694</v>
      </c>
      <c r="R4285" s="93">
        <v>0</v>
      </c>
      <c r="S4285" s="93">
        <v>3</v>
      </c>
      <c r="T4285" s="93">
        <v>3</v>
      </c>
      <c r="U4285" s="93">
        <v>24</v>
      </c>
      <c r="V4285" s="93">
        <v>673</v>
      </c>
      <c r="W4285" s="158">
        <v>98944</v>
      </c>
      <c r="X4285" s="158">
        <v>356</v>
      </c>
      <c r="Y4285" s="158">
        <v>99300</v>
      </c>
      <c r="Z4285" s="90">
        <v>0.95238095238095233</v>
      </c>
      <c r="AA4285" s="90">
        <v>0.9375</v>
      </c>
      <c r="AB4285" s="112">
        <v>22</v>
      </c>
      <c r="AC4285" s="90">
        <v>0.54500000000000004</v>
      </c>
      <c r="AD4285" s="90">
        <v>7.22E-2</v>
      </c>
      <c r="AE4285" s="139">
        <v>37</v>
      </c>
      <c r="AF4285" s="139">
        <v>9</v>
      </c>
      <c r="AG4285" s="139">
        <v>54</v>
      </c>
      <c r="AH4285" s="139">
        <v>115</v>
      </c>
    </row>
    <row r="4286" spans="1:34" s="87" customFormat="1">
      <c r="A4286" s="87" t="s">
        <v>140</v>
      </c>
      <c r="B4286" s="14" t="s">
        <v>75</v>
      </c>
      <c r="C4286" s="14" t="s">
        <v>3</v>
      </c>
      <c r="D4286" s="14">
        <v>2018</v>
      </c>
      <c r="E4286" s="14">
        <v>2018</v>
      </c>
      <c r="F4286" s="14" t="s">
        <v>245</v>
      </c>
      <c r="G4286" s="93">
        <v>2378</v>
      </c>
      <c r="H4286" s="93">
        <v>18719</v>
      </c>
      <c r="I4286" s="93">
        <v>6</v>
      </c>
      <c r="J4286" s="93">
        <v>101</v>
      </c>
      <c r="K4286" s="93">
        <v>2384</v>
      </c>
      <c r="L4286" s="93">
        <v>18820</v>
      </c>
      <c r="M4286" s="93">
        <v>21204</v>
      </c>
      <c r="N4286" s="93">
        <v>47217</v>
      </c>
      <c r="O4286" s="93">
        <v>6209</v>
      </c>
      <c r="P4286" s="93">
        <v>40683</v>
      </c>
      <c r="Q4286" s="93">
        <v>46892</v>
      </c>
      <c r="R4286" s="93">
        <v>24</v>
      </c>
      <c r="S4286" s="93">
        <v>301</v>
      </c>
      <c r="T4286" s="93">
        <v>325</v>
      </c>
      <c r="U4286" s="93">
        <v>6233</v>
      </c>
      <c r="V4286" s="93">
        <v>40984</v>
      </c>
      <c r="W4286" s="158">
        <v>6492446</v>
      </c>
      <c r="X4286" s="158">
        <v>31911</v>
      </c>
      <c r="Y4286" s="158">
        <v>6524357</v>
      </c>
      <c r="Z4286" s="90">
        <v>0.969896004378763</v>
      </c>
      <c r="AA4286" s="90">
        <v>0.9247787610619469</v>
      </c>
      <c r="AB4286" s="112">
        <v>2</v>
      </c>
      <c r="AC4286" s="90">
        <v>0.5</v>
      </c>
      <c r="AD4286" s="90">
        <v>4.8099999999999997E-2</v>
      </c>
      <c r="AE4286" s="139">
        <v>2522</v>
      </c>
      <c r="AF4286" s="139">
        <v>669</v>
      </c>
      <c r="AG4286" s="139">
        <v>6818</v>
      </c>
      <c r="AH4286" s="139">
        <v>15917</v>
      </c>
    </row>
    <row r="4287" spans="1:34" s="87" customFormat="1">
      <c r="A4287" s="87" t="s">
        <v>141</v>
      </c>
      <c r="B4287" s="14" t="s">
        <v>75</v>
      </c>
      <c r="C4287" s="14" t="s">
        <v>3</v>
      </c>
      <c r="D4287" s="14">
        <v>2018</v>
      </c>
      <c r="E4287" s="14">
        <v>2018</v>
      </c>
      <c r="F4287" s="14" t="s">
        <v>245</v>
      </c>
      <c r="G4287" s="93">
        <v>258</v>
      </c>
      <c r="H4287" s="93">
        <v>2783</v>
      </c>
      <c r="I4287" s="93">
        <v>1</v>
      </c>
      <c r="J4287" s="93">
        <v>20</v>
      </c>
      <c r="K4287" s="93">
        <v>259</v>
      </c>
      <c r="L4287" s="93">
        <v>2803</v>
      </c>
      <c r="M4287" s="93">
        <v>3062</v>
      </c>
      <c r="N4287" s="93">
        <v>6110</v>
      </c>
      <c r="O4287" s="93">
        <v>626</v>
      </c>
      <c r="P4287" s="93">
        <v>5421</v>
      </c>
      <c r="Q4287" s="93">
        <v>6047</v>
      </c>
      <c r="R4287" s="93">
        <v>5</v>
      </c>
      <c r="S4287" s="93">
        <v>58</v>
      </c>
      <c r="T4287" s="93">
        <v>63</v>
      </c>
      <c r="U4287" s="93">
        <v>631</v>
      </c>
      <c r="V4287" s="93">
        <v>5479</v>
      </c>
      <c r="W4287" s="158">
        <v>759471</v>
      </c>
      <c r="X4287" s="158">
        <v>4526</v>
      </c>
      <c r="Y4287" s="158">
        <v>763997</v>
      </c>
      <c r="Z4287" s="90">
        <v>0.89655172413793105</v>
      </c>
      <c r="AA4287" s="90">
        <v>0.86238532110091748</v>
      </c>
      <c r="AB4287" s="112">
        <v>22</v>
      </c>
      <c r="AC4287" s="90">
        <v>0.54500000000000004</v>
      </c>
      <c r="AD4287" s="90">
        <v>7.22E-2</v>
      </c>
      <c r="AE4287" s="139">
        <v>385</v>
      </c>
      <c r="AF4287" s="139">
        <v>88</v>
      </c>
      <c r="AG4287" s="139">
        <v>618</v>
      </c>
      <c r="AH4287" s="139">
        <v>1347</v>
      </c>
    </row>
    <row r="4288" spans="1:34" s="87" customFormat="1">
      <c r="A4288" s="87" t="s">
        <v>142</v>
      </c>
      <c r="B4288" s="14" t="s">
        <v>75</v>
      </c>
      <c r="C4288" s="14" t="s">
        <v>3</v>
      </c>
      <c r="D4288" s="14">
        <v>2018</v>
      </c>
      <c r="E4288" s="14">
        <v>2018</v>
      </c>
      <c r="F4288" s="14" t="s">
        <v>245</v>
      </c>
      <c r="G4288" s="93">
        <v>238</v>
      </c>
      <c r="H4288" s="93">
        <v>3774</v>
      </c>
      <c r="I4288" s="93">
        <v>1</v>
      </c>
      <c r="J4288" s="93">
        <v>6</v>
      </c>
      <c r="K4288" s="93">
        <v>239</v>
      </c>
      <c r="L4288" s="93">
        <v>3780</v>
      </c>
      <c r="M4288" s="93">
        <v>4019</v>
      </c>
      <c r="N4288" s="93">
        <v>6901</v>
      </c>
      <c r="O4288" s="93">
        <v>580</v>
      </c>
      <c r="P4288" s="93">
        <v>6306</v>
      </c>
      <c r="Q4288" s="93">
        <v>6886</v>
      </c>
      <c r="R4288" s="93">
        <v>3</v>
      </c>
      <c r="S4288" s="93">
        <v>12</v>
      </c>
      <c r="T4288" s="93">
        <v>15</v>
      </c>
      <c r="U4288" s="93">
        <v>583</v>
      </c>
      <c r="V4288" s="93">
        <v>6318</v>
      </c>
      <c r="W4288" s="158">
        <v>939986</v>
      </c>
      <c r="X4288" s="158">
        <v>1648</v>
      </c>
      <c r="Y4288" s="158">
        <v>941634</v>
      </c>
      <c r="Z4288" s="90">
        <v>0.73684210526315796</v>
      </c>
      <c r="AA4288" s="90">
        <v>0.76162790697674421</v>
      </c>
      <c r="AB4288" s="112">
        <v>22</v>
      </c>
      <c r="AC4288" s="90">
        <v>0.54500000000000004</v>
      </c>
      <c r="AD4288" s="90">
        <v>7.22E-2</v>
      </c>
      <c r="AE4288" s="139">
        <v>426</v>
      </c>
      <c r="AF4288" s="139">
        <v>160</v>
      </c>
      <c r="AG4288" s="139">
        <v>112</v>
      </c>
      <c r="AH4288" s="139">
        <v>199</v>
      </c>
    </row>
    <row r="4289" spans="1:34" s="87" customFormat="1">
      <c r="A4289" s="87" t="s">
        <v>143</v>
      </c>
      <c r="B4289" s="14" t="s">
        <v>74</v>
      </c>
      <c r="C4289" s="14" t="s">
        <v>3</v>
      </c>
      <c r="D4289" s="14">
        <v>2018</v>
      </c>
      <c r="E4289" s="14">
        <v>2018</v>
      </c>
      <c r="F4289" s="14" t="s">
        <v>245</v>
      </c>
      <c r="G4289" s="93">
        <v>9047</v>
      </c>
      <c r="H4289" s="93">
        <v>102736</v>
      </c>
      <c r="I4289" s="93">
        <v>76</v>
      </c>
      <c r="J4289" s="93">
        <v>1725</v>
      </c>
      <c r="K4289" s="93">
        <v>9123</v>
      </c>
      <c r="L4289" s="93">
        <v>104461</v>
      </c>
      <c r="M4289" s="93">
        <v>113584</v>
      </c>
      <c r="N4289" s="93">
        <v>226935</v>
      </c>
      <c r="O4289" s="93">
        <v>23354</v>
      </c>
      <c r="P4289" s="93">
        <v>199467</v>
      </c>
      <c r="Q4289" s="93">
        <v>222821</v>
      </c>
      <c r="R4289" s="93">
        <v>273</v>
      </c>
      <c r="S4289" s="93">
        <v>3841</v>
      </c>
      <c r="T4289" s="93">
        <v>4114</v>
      </c>
      <c r="U4289" s="93">
        <v>23627</v>
      </c>
      <c r="V4289" s="93">
        <v>203308</v>
      </c>
      <c r="W4289" s="158">
        <v>29570073</v>
      </c>
      <c r="X4289" s="158">
        <v>453354</v>
      </c>
      <c r="Y4289" s="158">
        <v>30023427</v>
      </c>
      <c r="Z4289" s="90">
        <v>0.98945019273686341</v>
      </c>
      <c r="AA4289" s="90">
        <v>0.99809741248097417</v>
      </c>
      <c r="AB4289" s="112">
        <v>12</v>
      </c>
      <c r="AC4289" s="90">
        <v>0.5</v>
      </c>
      <c r="AD4289" s="90">
        <v>9.1300000000000006E-2</v>
      </c>
      <c r="AE4289" s="139">
        <v>8691</v>
      </c>
      <c r="AF4289" s="139">
        <v>2947</v>
      </c>
      <c r="AG4289" s="139">
        <v>22818</v>
      </c>
      <c r="AH4289" s="139">
        <v>50355</v>
      </c>
    </row>
    <row r="4290" spans="1:34" s="87" customFormat="1">
      <c r="A4290" s="87" t="s">
        <v>144</v>
      </c>
      <c r="B4290" s="14" t="s">
        <v>74</v>
      </c>
      <c r="C4290" s="14" t="s">
        <v>3</v>
      </c>
      <c r="D4290" s="14">
        <v>2018</v>
      </c>
      <c r="E4290" s="14">
        <v>2018</v>
      </c>
      <c r="F4290" s="14" t="s">
        <v>245</v>
      </c>
      <c r="G4290" s="93">
        <v>583</v>
      </c>
      <c r="H4290" s="93">
        <v>7949</v>
      </c>
      <c r="I4290" s="93">
        <v>5</v>
      </c>
      <c r="J4290" s="93">
        <v>39</v>
      </c>
      <c r="K4290" s="93">
        <v>588</v>
      </c>
      <c r="L4290" s="93">
        <v>7988</v>
      </c>
      <c r="M4290" s="93">
        <v>8576</v>
      </c>
      <c r="N4290" s="93">
        <v>15802</v>
      </c>
      <c r="O4290" s="93">
        <v>1535</v>
      </c>
      <c r="P4290" s="93">
        <v>14163</v>
      </c>
      <c r="Q4290" s="93">
        <v>15698</v>
      </c>
      <c r="R4290" s="93">
        <v>20</v>
      </c>
      <c r="S4290" s="93">
        <v>84</v>
      </c>
      <c r="T4290" s="93">
        <v>104</v>
      </c>
      <c r="U4290" s="93">
        <v>1555</v>
      </c>
      <c r="V4290" s="93">
        <v>14247</v>
      </c>
      <c r="W4290" s="158">
        <v>1969573</v>
      </c>
      <c r="X4290" s="158">
        <v>11620</v>
      </c>
      <c r="Y4290" s="158">
        <v>1981193</v>
      </c>
      <c r="Z4290" s="90">
        <v>1</v>
      </c>
      <c r="AA4290" s="90">
        <v>0.91221374045801529</v>
      </c>
      <c r="AB4290" s="112">
        <v>22</v>
      </c>
      <c r="AC4290" s="90">
        <v>0.54500000000000004</v>
      </c>
      <c r="AD4290" s="90">
        <v>7.22E-2</v>
      </c>
      <c r="AE4290" s="139">
        <v>753</v>
      </c>
      <c r="AF4290" s="139">
        <v>365</v>
      </c>
      <c r="AG4290" s="139">
        <v>560</v>
      </c>
      <c r="AH4290" s="139">
        <v>1191</v>
      </c>
    </row>
    <row r="4291" spans="1:34" s="87" customFormat="1">
      <c r="A4291" s="87" t="s">
        <v>145</v>
      </c>
      <c r="B4291" s="14" t="s">
        <v>75</v>
      </c>
      <c r="C4291" s="14" t="s">
        <v>3</v>
      </c>
      <c r="D4291" s="14">
        <v>2018</v>
      </c>
      <c r="E4291" s="14">
        <v>2018</v>
      </c>
      <c r="F4291" s="14" t="s">
        <v>245</v>
      </c>
      <c r="G4291" s="93">
        <v>69</v>
      </c>
      <c r="H4291" s="93">
        <v>1150</v>
      </c>
      <c r="I4291" s="93">
        <v>0</v>
      </c>
      <c r="J4291" s="93">
        <v>1</v>
      </c>
      <c r="K4291" s="93">
        <v>69</v>
      </c>
      <c r="L4291" s="93">
        <v>1151</v>
      </c>
      <c r="M4291" s="93">
        <v>1220</v>
      </c>
      <c r="N4291" s="93">
        <v>2202</v>
      </c>
      <c r="O4291" s="93">
        <v>165</v>
      </c>
      <c r="P4291" s="93">
        <v>2036</v>
      </c>
      <c r="Q4291" s="93">
        <v>2201</v>
      </c>
      <c r="R4291" s="93">
        <v>0</v>
      </c>
      <c r="S4291" s="93">
        <v>1</v>
      </c>
      <c r="T4291" s="93">
        <v>1</v>
      </c>
      <c r="U4291" s="93">
        <v>165</v>
      </c>
      <c r="V4291" s="93">
        <v>2037</v>
      </c>
      <c r="W4291" s="158">
        <v>289283</v>
      </c>
      <c r="X4291" s="158">
        <v>177</v>
      </c>
      <c r="Y4291" s="158">
        <v>289460</v>
      </c>
      <c r="Z4291" s="90">
        <v>0.97701149425287359</v>
      </c>
      <c r="AA4291" s="90">
        <v>0.921875</v>
      </c>
      <c r="AB4291" s="112">
        <v>22</v>
      </c>
      <c r="AC4291" s="90">
        <v>0.54500000000000004</v>
      </c>
      <c r="AD4291" s="90">
        <v>7.22E-2</v>
      </c>
      <c r="AE4291" s="139">
        <v>130</v>
      </c>
      <c r="AF4291" s="139">
        <v>34</v>
      </c>
      <c r="AG4291" s="139">
        <v>40</v>
      </c>
      <c r="AH4291" s="139">
        <v>76</v>
      </c>
    </row>
    <row r="4292" spans="1:34" s="87" customFormat="1">
      <c r="A4292" s="87" t="s">
        <v>146</v>
      </c>
      <c r="B4292" s="14" t="s">
        <v>75</v>
      </c>
      <c r="C4292" s="14" t="s">
        <v>3</v>
      </c>
      <c r="D4292" s="14">
        <v>2018</v>
      </c>
      <c r="E4292" s="14">
        <v>2018</v>
      </c>
      <c r="F4292" s="14" t="s">
        <v>245</v>
      </c>
      <c r="G4292" s="93">
        <v>13894</v>
      </c>
      <c r="H4292" s="93">
        <v>105781</v>
      </c>
      <c r="I4292" s="93">
        <v>38</v>
      </c>
      <c r="J4292" s="93">
        <v>348</v>
      </c>
      <c r="K4292" s="93">
        <v>13932</v>
      </c>
      <c r="L4292" s="93">
        <v>106129</v>
      </c>
      <c r="M4292" s="93">
        <v>120061</v>
      </c>
      <c r="N4292" s="93">
        <v>263086</v>
      </c>
      <c r="O4292" s="93">
        <v>37888</v>
      </c>
      <c r="P4292" s="93">
        <v>224137</v>
      </c>
      <c r="Q4292" s="93">
        <v>262025</v>
      </c>
      <c r="R4292" s="93">
        <v>143</v>
      </c>
      <c r="S4292" s="93">
        <v>918</v>
      </c>
      <c r="T4292" s="93">
        <v>1061</v>
      </c>
      <c r="U4292" s="93">
        <v>38031</v>
      </c>
      <c r="V4292" s="93">
        <v>225055</v>
      </c>
      <c r="W4292" s="158">
        <v>34158230</v>
      </c>
      <c r="X4292" s="158">
        <v>104220</v>
      </c>
      <c r="Y4292" s="158">
        <v>34262450</v>
      </c>
      <c r="Z4292" s="90">
        <v>0.99038461538461542</v>
      </c>
      <c r="AA4292" s="90">
        <v>0.90085312427945585</v>
      </c>
      <c r="AB4292" s="112">
        <v>11</v>
      </c>
      <c r="AC4292" s="90">
        <v>0.63600000000000001</v>
      </c>
      <c r="AD4292" s="90">
        <v>4.5999999999999999E-2</v>
      </c>
      <c r="AE4292" s="139">
        <v>11559</v>
      </c>
      <c r="AF4292" s="139">
        <v>3672</v>
      </c>
      <c r="AG4292" s="139">
        <v>12808</v>
      </c>
      <c r="AH4292" s="139">
        <v>29547</v>
      </c>
    </row>
    <row r="4293" spans="1:34" s="87" customFormat="1">
      <c r="A4293" s="87" t="s">
        <v>147</v>
      </c>
      <c r="B4293" s="14" t="s">
        <v>74</v>
      </c>
      <c r="C4293" s="14" t="s">
        <v>3</v>
      </c>
      <c r="D4293" s="14">
        <v>2018</v>
      </c>
      <c r="E4293" s="14">
        <v>2018</v>
      </c>
      <c r="F4293" s="14" t="s">
        <v>245</v>
      </c>
      <c r="G4293" s="93">
        <v>13109</v>
      </c>
      <c r="H4293" s="93">
        <v>82136</v>
      </c>
      <c r="I4293" s="93">
        <v>194</v>
      </c>
      <c r="J4293" s="93">
        <v>923</v>
      </c>
      <c r="K4293" s="93">
        <v>13303</v>
      </c>
      <c r="L4293" s="93">
        <v>83059</v>
      </c>
      <c r="M4293" s="93">
        <v>96362</v>
      </c>
      <c r="N4293" s="93">
        <v>200821</v>
      </c>
      <c r="O4293" s="93">
        <v>35528</v>
      </c>
      <c r="P4293" s="93">
        <v>162149</v>
      </c>
      <c r="Q4293" s="93">
        <v>197677</v>
      </c>
      <c r="R4293" s="93">
        <v>806</v>
      </c>
      <c r="S4293" s="93">
        <v>2338</v>
      </c>
      <c r="T4293" s="93">
        <v>3144</v>
      </c>
      <c r="U4293" s="93">
        <v>36334</v>
      </c>
      <c r="V4293" s="93">
        <v>164487</v>
      </c>
      <c r="W4293" s="158">
        <v>27530492</v>
      </c>
      <c r="X4293" s="158">
        <v>344696</v>
      </c>
      <c r="Y4293" s="158">
        <v>27875188</v>
      </c>
      <c r="Z4293" s="90">
        <v>0.99390243902439024</v>
      </c>
      <c r="AA4293" s="90">
        <v>0.90947148090005236</v>
      </c>
      <c r="AB4293" s="112">
        <v>12</v>
      </c>
      <c r="AC4293" s="90">
        <v>0.66700000000000004</v>
      </c>
      <c r="AD4293" s="90">
        <v>6.9000000000000006E-2</v>
      </c>
      <c r="AE4293" s="139">
        <v>9470</v>
      </c>
      <c r="AF4293" s="139">
        <v>3591</v>
      </c>
      <c r="AG4293" s="139">
        <v>7565</v>
      </c>
      <c r="AH4293" s="139">
        <v>15336</v>
      </c>
    </row>
    <row r="4294" spans="1:34" s="87" customFormat="1">
      <c r="A4294" s="87" t="s">
        <v>148</v>
      </c>
      <c r="B4294" s="14" t="s">
        <v>75</v>
      </c>
      <c r="C4294" s="14" t="s">
        <v>3</v>
      </c>
      <c r="D4294" s="14">
        <v>2018</v>
      </c>
      <c r="E4294" s="14">
        <v>2018</v>
      </c>
      <c r="F4294" s="14" t="s">
        <v>245</v>
      </c>
      <c r="G4294" s="93">
        <v>254</v>
      </c>
      <c r="H4294" s="93">
        <v>1866</v>
      </c>
      <c r="I4294" s="93">
        <v>1</v>
      </c>
      <c r="J4294" s="93">
        <v>7</v>
      </c>
      <c r="K4294" s="93">
        <v>255</v>
      </c>
      <c r="L4294" s="93">
        <v>1873</v>
      </c>
      <c r="M4294" s="93">
        <v>2128</v>
      </c>
      <c r="N4294" s="93">
        <v>4659</v>
      </c>
      <c r="O4294" s="93">
        <v>699</v>
      </c>
      <c r="P4294" s="93">
        <v>3938</v>
      </c>
      <c r="Q4294" s="93">
        <v>4637</v>
      </c>
      <c r="R4294" s="93">
        <v>1</v>
      </c>
      <c r="S4294" s="93">
        <v>21</v>
      </c>
      <c r="T4294" s="93">
        <v>22</v>
      </c>
      <c r="U4294" s="93">
        <v>700</v>
      </c>
      <c r="V4294" s="93">
        <v>3959</v>
      </c>
      <c r="W4294" s="158">
        <v>597329</v>
      </c>
      <c r="X4294" s="158">
        <v>2214</v>
      </c>
      <c r="Y4294" s="158">
        <v>599543</v>
      </c>
      <c r="Z4294" s="90">
        <v>0.94308943089430897</v>
      </c>
      <c r="AA4294" s="90">
        <v>0.9</v>
      </c>
      <c r="AB4294" s="112">
        <v>22</v>
      </c>
      <c r="AC4294" s="90">
        <v>0.54500000000000004</v>
      </c>
      <c r="AD4294" s="90">
        <v>7.22E-2</v>
      </c>
      <c r="AE4294" s="139">
        <v>175</v>
      </c>
      <c r="AF4294" s="139">
        <v>35</v>
      </c>
      <c r="AG4294" s="139">
        <v>287</v>
      </c>
      <c r="AH4294" s="139">
        <v>704</v>
      </c>
    </row>
    <row r="4295" spans="1:34" s="87" customFormat="1">
      <c r="A4295" s="87" t="s">
        <v>149</v>
      </c>
      <c r="B4295" s="14" t="s">
        <v>75</v>
      </c>
      <c r="C4295" s="14" t="s">
        <v>3</v>
      </c>
      <c r="D4295" s="14">
        <v>2018</v>
      </c>
      <c r="E4295" s="14">
        <v>2018</v>
      </c>
      <c r="F4295" s="14" t="s">
        <v>245</v>
      </c>
      <c r="G4295" s="93">
        <v>21383</v>
      </c>
      <c r="H4295" s="93">
        <v>139035</v>
      </c>
      <c r="I4295" s="93">
        <v>40</v>
      </c>
      <c r="J4295" s="93">
        <v>553</v>
      </c>
      <c r="K4295" s="93">
        <v>21423</v>
      </c>
      <c r="L4295" s="93">
        <v>139588</v>
      </c>
      <c r="M4295" s="93">
        <v>161011</v>
      </c>
      <c r="N4295" s="93">
        <v>348552</v>
      </c>
      <c r="O4295" s="93">
        <v>56198</v>
      </c>
      <c r="P4295" s="93">
        <v>290819</v>
      </c>
      <c r="Q4295" s="93">
        <v>347017</v>
      </c>
      <c r="R4295" s="93">
        <v>144</v>
      </c>
      <c r="S4295" s="93">
        <v>1391</v>
      </c>
      <c r="T4295" s="93">
        <v>1535</v>
      </c>
      <c r="U4295" s="93">
        <v>56342</v>
      </c>
      <c r="V4295" s="93">
        <v>292210</v>
      </c>
      <c r="W4295" s="158">
        <v>46326056</v>
      </c>
      <c r="X4295" s="158">
        <v>157334</v>
      </c>
      <c r="Y4295" s="158">
        <v>46483390</v>
      </c>
      <c r="Z4295" s="90">
        <v>0.98870588235294121</v>
      </c>
      <c r="AA4295" s="90">
        <v>0.88744372186093046</v>
      </c>
      <c r="AB4295" s="112">
        <v>13</v>
      </c>
      <c r="AC4295" s="90">
        <v>0.46200000000000002</v>
      </c>
      <c r="AD4295" s="90">
        <v>4.19E-2</v>
      </c>
      <c r="AE4295" s="139">
        <v>13783</v>
      </c>
      <c r="AF4295" s="139">
        <v>4124</v>
      </c>
      <c r="AG4295" s="139">
        <v>16957</v>
      </c>
      <c r="AH4295" s="139">
        <v>37003</v>
      </c>
    </row>
    <row r="4296" spans="1:34" s="87" customFormat="1">
      <c r="A4296" s="87" t="s">
        <v>150</v>
      </c>
      <c r="B4296" s="14" t="s">
        <v>74</v>
      </c>
      <c r="C4296" s="14" t="s">
        <v>3</v>
      </c>
      <c r="D4296" s="14">
        <v>2018</v>
      </c>
      <c r="E4296" s="14">
        <v>2018</v>
      </c>
      <c r="F4296" s="14" t="s">
        <v>245</v>
      </c>
      <c r="G4296" s="93">
        <v>10847</v>
      </c>
      <c r="H4296" s="93">
        <v>120769</v>
      </c>
      <c r="I4296" s="93">
        <v>120</v>
      </c>
      <c r="J4296" s="93">
        <v>1123</v>
      </c>
      <c r="K4296" s="93">
        <v>10967</v>
      </c>
      <c r="L4296" s="93">
        <v>121892</v>
      </c>
      <c r="M4296" s="93">
        <v>132859</v>
      </c>
      <c r="N4296" s="93">
        <v>262987</v>
      </c>
      <c r="O4296" s="93">
        <v>29998</v>
      </c>
      <c r="P4296" s="93">
        <v>229951</v>
      </c>
      <c r="Q4296" s="93">
        <v>259949</v>
      </c>
      <c r="R4296" s="93">
        <v>408</v>
      </c>
      <c r="S4296" s="93">
        <v>2630</v>
      </c>
      <c r="T4296" s="93">
        <v>3038</v>
      </c>
      <c r="U4296" s="93">
        <v>30406</v>
      </c>
      <c r="V4296" s="93">
        <v>232581</v>
      </c>
      <c r="W4296" s="158">
        <v>33834872</v>
      </c>
      <c r="X4296" s="158">
        <v>315196</v>
      </c>
      <c r="Y4296" s="158">
        <v>34150068</v>
      </c>
      <c r="Z4296" s="90">
        <v>0.97724550898203588</v>
      </c>
      <c r="AA4296" s="90">
        <v>0.96171874999999996</v>
      </c>
      <c r="AB4296" s="112">
        <v>20</v>
      </c>
      <c r="AC4296" s="90">
        <v>0.55000000000000004</v>
      </c>
      <c r="AD4296" s="90">
        <v>1.21E-2</v>
      </c>
      <c r="AE4296" s="139">
        <v>13721</v>
      </c>
      <c r="AF4296" s="139">
        <v>6264</v>
      </c>
      <c r="AG4296" s="139">
        <v>12794</v>
      </c>
      <c r="AH4296" s="139">
        <v>26704</v>
      </c>
    </row>
    <row r="4297" spans="1:34" s="87" customFormat="1">
      <c r="A4297" s="87" t="s">
        <v>151</v>
      </c>
      <c r="B4297" s="14" t="s">
        <v>74</v>
      </c>
      <c r="C4297" s="14" t="s">
        <v>3</v>
      </c>
      <c r="D4297" s="14">
        <v>2018</v>
      </c>
      <c r="E4297" s="14">
        <v>2018</v>
      </c>
      <c r="F4297" s="14" t="s">
        <v>245</v>
      </c>
      <c r="G4297" s="93">
        <v>1901</v>
      </c>
      <c r="H4297" s="93">
        <v>30273</v>
      </c>
      <c r="I4297" s="93">
        <v>55</v>
      </c>
      <c r="J4297" s="93">
        <v>1269</v>
      </c>
      <c r="K4297" s="93">
        <v>1956</v>
      </c>
      <c r="L4297" s="93">
        <v>31542</v>
      </c>
      <c r="M4297" s="93">
        <v>33498</v>
      </c>
      <c r="N4297" s="93">
        <v>49803</v>
      </c>
      <c r="O4297" s="93">
        <v>4100</v>
      </c>
      <c r="P4297" s="93">
        <v>43699</v>
      </c>
      <c r="Q4297" s="93">
        <v>47799</v>
      </c>
      <c r="R4297" s="93">
        <v>153</v>
      </c>
      <c r="S4297" s="93">
        <v>1851</v>
      </c>
      <c r="T4297" s="93">
        <v>2004</v>
      </c>
      <c r="U4297" s="93">
        <v>4253</v>
      </c>
      <c r="V4297" s="93">
        <v>45550</v>
      </c>
      <c r="W4297" s="158">
        <v>6735200</v>
      </c>
      <c r="X4297" s="158">
        <v>260544</v>
      </c>
      <c r="Y4297" s="158">
        <v>6995744</v>
      </c>
      <c r="Z4297" s="90">
        <v>0.97081306462821404</v>
      </c>
      <c r="AA4297" s="90">
        <v>0.66864784546805345</v>
      </c>
      <c r="AB4297" s="112">
        <v>3</v>
      </c>
      <c r="AC4297" s="90">
        <v>0.33300000000000002</v>
      </c>
      <c r="AD4297" s="90">
        <v>8.43E-2</v>
      </c>
      <c r="AE4297" s="139">
        <v>2331</v>
      </c>
      <c r="AF4297" s="139">
        <v>1202</v>
      </c>
      <c r="AG4297" s="139">
        <v>3332</v>
      </c>
      <c r="AH4297" s="139">
        <v>5500</v>
      </c>
    </row>
    <row r="4298" spans="1:34" s="87" customFormat="1">
      <c r="A4298" s="87" t="s">
        <v>152</v>
      </c>
      <c r="B4298" s="14" t="s">
        <v>75</v>
      </c>
      <c r="C4298" s="14" t="s">
        <v>3</v>
      </c>
      <c r="D4298" s="14">
        <v>2018</v>
      </c>
      <c r="E4298" s="14">
        <v>2018</v>
      </c>
      <c r="F4298" s="14" t="s">
        <v>245</v>
      </c>
      <c r="G4298" s="93">
        <v>6188</v>
      </c>
      <c r="H4298" s="93">
        <v>40210</v>
      </c>
      <c r="I4298" s="93">
        <v>19</v>
      </c>
      <c r="J4298" s="93">
        <v>247</v>
      </c>
      <c r="K4298" s="93">
        <v>6207</v>
      </c>
      <c r="L4298" s="93">
        <v>40457</v>
      </c>
      <c r="M4298" s="93">
        <v>46664</v>
      </c>
      <c r="N4298" s="93">
        <v>102602</v>
      </c>
      <c r="O4298" s="93">
        <v>15127</v>
      </c>
      <c r="P4298" s="93">
        <v>86738</v>
      </c>
      <c r="Q4298" s="93">
        <v>101865</v>
      </c>
      <c r="R4298" s="93">
        <v>65</v>
      </c>
      <c r="S4298" s="93">
        <v>672</v>
      </c>
      <c r="T4298" s="93">
        <v>737</v>
      </c>
      <c r="U4298" s="93">
        <v>15192</v>
      </c>
      <c r="V4298" s="93">
        <v>87410</v>
      </c>
      <c r="W4298" s="158">
        <v>13191375</v>
      </c>
      <c r="X4298" s="158">
        <v>76498</v>
      </c>
      <c r="Y4298" s="158">
        <v>13267873</v>
      </c>
      <c r="Z4298" s="90">
        <v>0.98107714701601167</v>
      </c>
      <c r="AA4298" s="90">
        <v>0.90444930707512761</v>
      </c>
      <c r="AB4298" s="112">
        <v>5</v>
      </c>
      <c r="AC4298" s="90">
        <v>0.6</v>
      </c>
      <c r="AD4298" s="90">
        <v>1.8499999999999999E-2</v>
      </c>
      <c r="AE4298" s="139">
        <v>3543</v>
      </c>
      <c r="AF4298" s="139">
        <v>1316</v>
      </c>
      <c r="AG4298" s="139">
        <v>5840</v>
      </c>
      <c r="AH4298" s="139">
        <v>12803</v>
      </c>
    </row>
    <row r="4299" spans="1:34" s="87" customFormat="1">
      <c r="A4299" s="87" t="s">
        <v>153</v>
      </c>
      <c r="B4299" s="14" t="s">
        <v>74</v>
      </c>
      <c r="C4299" s="14" t="s">
        <v>3</v>
      </c>
      <c r="D4299" s="14">
        <v>2018</v>
      </c>
      <c r="E4299" s="14">
        <v>2018</v>
      </c>
      <c r="F4299" s="14" t="s">
        <v>245</v>
      </c>
      <c r="G4299" s="93">
        <v>806</v>
      </c>
      <c r="H4299" s="93">
        <v>8642</v>
      </c>
      <c r="I4299" s="93">
        <v>1</v>
      </c>
      <c r="J4299" s="93">
        <v>20</v>
      </c>
      <c r="K4299" s="93">
        <v>807</v>
      </c>
      <c r="L4299" s="93">
        <v>8662</v>
      </c>
      <c r="M4299" s="93">
        <v>9469</v>
      </c>
      <c r="N4299" s="93">
        <v>16415</v>
      </c>
      <c r="O4299" s="93">
        <v>2025</v>
      </c>
      <c r="P4299" s="93">
        <v>14339</v>
      </c>
      <c r="Q4299" s="93">
        <v>16364</v>
      </c>
      <c r="R4299" s="93">
        <v>6</v>
      </c>
      <c r="S4299" s="93">
        <v>45</v>
      </c>
      <c r="T4299" s="93">
        <v>51</v>
      </c>
      <c r="U4299" s="93">
        <v>2031</v>
      </c>
      <c r="V4299" s="93">
        <v>14384</v>
      </c>
      <c r="W4299" s="158">
        <v>2162518</v>
      </c>
      <c r="X4299" s="158">
        <v>4887</v>
      </c>
      <c r="Y4299" s="158">
        <v>2167405</v>
      </c>
      <c r="Z4299" s="90">
        <v>0.96008869179600886</v>
      </c>
      <c r="AA4299" s="90">
        <v>0.95406360424028269</v>
      </c>
      <c r="AB4299" s="112">
        <v>22</v>
      </c>
      <c r="AC4299" s="90">
        <v>0.54500000000000004</v>
      </c>
      <c r="AD4299" s="90">
        <v>7.22E-2</v>
      </c>
      <c r="AE4299" s="139">
        <v>864</v>
      </c>
      <c r="AF4299" s="139">
        <v>268</v>
      </c>
      <c r="AG4299" s="139">
        <v>970</v>
      </c>
      <c r="AH4299" s="139">
        <v>2110</v>
      </c>
    </row>
    <row r="4300" spans="1:34" s="87" customFormat="1">
      <c r="A4300" s="87" t="s">
        <v>154</v>
      </c>
      <c r="B4300" s="14" t="s">
        <v>74</v>
      </c>
      <c r="C4300" s="14" t="s">
        <v>3</v>
      </c>
      <c r="D4300" s="14">
        <v>2018</v>
      </c>
      <c r="E4300" s="14">
        <v>2018</v>
      </c>
      <c r="F4300" s="14" t="s">
        <v>245</v>
      </c>
      <c r="G4300" s="93">
        <v>605</v>
      </c>
      <c r="H4300" s="93">
        <v>12219</v>
      </c>
      <c r="I4300" s="93">
        <v>6</v>
      </c>
      <c r="J4300" s="93">
        <v>242</v>
      </c>
      <c r="K4300" s="93">
        <v>611</v>
      </c>
      <c r="L4300" s="93">
        <v>12461</v>
      </c>
      <c r="M4300" s="93">
        <v>13072</v>
      </c>
      <c r="N4300" s="93">
        <v>24923</v>
      </c>
      <c r="O4300" s="93">
        <v>1434</v>
      </c>
      <c r="P4300" s="93">
        <v>22844</v>
      </c>
      <c r="Q4300" s="93">
        <v>24278</v>
      </c>
      <c r="R4300" s="93">
        <v>19</v>
      </c>
      <c r="S4300" s="93">
        <v>626</v>
      </c>
      <c r="T4300" s="93">
        <v>645</v>
      </c>
      <c r="U4300" s="93">
        <v>1453</v>
      </c>
      <c r="V4300" s="93">
        <v>23470</v>
      </c>
      <c r="W4300" s="158">
        <v>3093761</v>
      </c>
      <c r="X4300" s="158">
        <v>59531</v>
      </c>
      <c r="Y4300" s="158">
        <v>3153292</v>
      </c>
      <c r="Z4300" s="90">
        <v>0.97588126159554733</v>
      </c>
      <c r="AA4300" s="90">
        <v>0.9353932584269663</v>
      </c>
      <c r="AB4300" s="112">
        <v>22</v>
      </c>
      <c r="AC4300" s="90">
        <v>0.54500000000000004</v>
      </c>
      <c r="AD4300" s="90">
        <v>7.22E-2</v>
      </c>
      <c r="AE4300" s="139">
        <v>1247</v>
      </c>
      <c r="AF4300" s="139">
        <v>402</v>
      </c>
      <c r="AG4300" s="139">
        <v>2754</v>
      </c>
      <c r="AH4300" s="139">
        <v>5548</v>
      </c>
    </row>
    <row r="4301" spans="1:34" s="87" customFormat="1">
      <c r="A4301" s="87" t="s">
        <v>155</v>
      </c>
      <c r="B4301" s="14" t="s">
        <v>74</v>
      </c>
      <c r="C4301" s="14" t="s">
        <v>3</v>
      </c>
      <c r="D4301" s="14">
        <v>2018</v>
      </c>
      <c r="E4301" s="14">
        <v>2018</v>
      </c>
      <c r="F4301" s="14" t="s">
        <v>245</v>
      </c>
      <c r="G4301" s="93">
        <v>2189</v>
      </c>
      <c r="H4301" s="93">
        <v>17594</v>
      </c>
      <c r="I4301" s="93">
        <v>5</v>
      </c>
      <c r="J4301" s="93">
        <v>102</v>
      </c>
      <c r="K4301" s="93">
        <v>2194</v>
      </c>
      <c r="L4301" s="93">
        <v>17696</v>
      </c>
      <c r="M4301" s="93">
        <v>19890</v>
      </c>
      <c r="N4301" s="93">
        <v>39123</v>
      </c>
      <c r="O4301" s="93">
        <v>5648</v>
      </c>
      <c r="P4301" s="93">
        <v>33239</v>
      </c>
      <c r="Q4301" s="93">
        <v>38887</v>
      </c>
      <c r="R4301" s="93">
        <v>17</v>
      </c>
      <c r="S4301" s="93">
        <v>219</v>
      </c>
      <c r="T4301" s="93">
        <v>236</v>
      </c>
      <c r="U4301" s="93">
        <v>5665</v>
      </c>
      <c r="V4301" s="93">
        <v>33458</v>
      </c>
      <c r="W4301" s="158">
        <v>5294909</v>
      </c>
      <c r="X4301" s="158">
        <v>25716</v>
      </c>
      <c r="Y4301" s="158">
        <v>5320625</v>
      </c>
      <c r="Z4301" s="90">
        <v>0.81601731601731609</v>
      </c>
      <c r="AA4301" s="90">
        <v>0.89189189189189189</v>
      </c>
      <c r="AB4301" s="112">
        <v>22</v>
      </c>
      <c r="AC4301" s="90">
        <v>0.54500000000000004</v>
      </c>
      <c r="AD4301" s="90">
        <v>7.22E-2</v>
      </c>
      <c r="AE4301" s="139">
        <v>2477</v>
      </c>
      <c r="AF4301" s="139">
        <v>1038</v>
      </c>
      <c r="AG4301" s="139">
        <v>4643</v>
      </c>
      <c r="AH4301" s="139">
        <v>10837</v>
      </c>
    </row>
    <row r="4302" spans="1:34" s="87" customFormat="1">
      <c r="A4302" s="87" t="s">
        <v>156</v>
      </c>
      <c r="B4302" s="14" t="s">
        <v>74</v>
      </c>
      <c r="C4302" s="14" t="s">
        <v>3</v>
      </c>
      <c r="D4302" s="14">
        <v>2018</v>
      </c>
      <c r="E4302" s="14">
        <v>2018</v>
      </c>
      <c r="F4302" s="14" t="s">
        <v>245</v>
      </c>
      <c r="G4302" s="93">
        <v>3415</v>
      </c>
      <c r="H4302" s="93">
        <v>41164</v>
      </c>
      <c r="I4302" s="93">
        <v>40</v>
      </c>
      <c r="J4302" s="93">
        <v>746</v>
      </c>
      <c r="K4302" s="93">
        <v>3455</v>
      </c>
      <c r="L4302" s="93">
        <v>41910</v>
      </c>
      <c r="M4302" s="93">
        <v>45365</v>
      </c>
      <c r="N4302" s="93">
        <v>87007</v>
      </c>
      <c r="O4302" s="93">
        <v>8373</v>
      </c>
      <c r="P4302" s="93">
        <v>76935</v>
      </c>
      <c r="Q4302" s="93">
        <v>85308</v>
      </c>
      <c r="R4302" s="93">
        <v>133</v>
      </c>
      <c r="S4302" s="93">
        <v>1566</v>
      </c>
      <c r="T4302" s="93">
        <v>1699</v>
      </c>
      <c r="U4302" s="93">
        <v>8506</v>
      </c>
      <c r="V4302" s="93">
        <v>78501</v>
      </c>
      <c r="W4302" s="158">
        <v>11196892</v>
      </c>
      <c r="X4302" s="158">
        <v>186918</v>
      </c>
      <c r="Y4302" s="158">
        <v>11383810</v>
      </c>
      <c r="Z4302" s="90">
        <v>0.99261538461538457</v>
      </c>
      <c r="AA4302" s="90">
        <v>0.97373358348968109</v>
      </c>
      <c r="AB4302" s="112">
        <v>5</v>
      </c>
      <c r="AC4302" s="90">
        <v>0.6</v>
      </c>
      <c r="AD4302" s="90">
        <v>5.1499999999999997E-2</v>
      </c>
      <c r="AE4302" s="139">
        <v>3196</v>
      </c>
      <c r="AF4302" s="139">
        <v>873</v>
      </c>
      <c r="AG4302" s="139">
        <v>7622</v>
      </c>
      <c r="AH4302" s="139">
        <v>15900</v>
      </c>
    </row>
    <row r="4303" spans="1:34" s="87" customFormat="1">
      <c r="A4303" s="87" t="s">
        <v>157</v>
      </c>
      <c r="B4303" s="14" t="s">
        <v>74</v>
      </c>
      <c r="C4303" s="14" t="s">
        <v>3</v>
      </c>
      <c r="D4303" s="14">
        <v>2018</v>
      </c>
      <c r="E4303" s="14">
        <v>2018</v>
      </c>
      <c r="F4303" s="14" t="s">
        <v>245</v>
      </c>
      <c r="G4303" s="93">
        <v>982</v>
      </c>
      <c r="H4303" s="93">
        <v>13572</v>
      </c>
      <c r="I4303" s="93">
        <v>1</v>
      </c>
      <c r="J4303" s="93">
        <v>28</v>
      </c>
      <c r="K4303" s="93">
        <v>983</v>
      </c>
      <c r="L4303" s="93">
        <v>13600</v>
      </c>
      <c r="M4303" s="93">
        <v>14583</v>
      </c>
      <c r="N4303" s="93">
        <v>26016</v>
      </c>
      <c r="O4303" s="93">
        <v>2451</v>
      </c>
      <c r="P4303" s="93">
        <v>23489</v>
      </c>
      <c r="Q4303" s="93">
        <v>25940</v>
      </c>
      <c r="R4303" s="93">
        <v>3</v>
      </c>
      <c r="S4303" s="93">
        <v>73</v>
      </c>
      <c r="T4303" s="93">
        <v>76</v>
      </c>
      <c r="U4303" s="93">
        <v>2454</v>
      </c>
      <c r="V4303" s="93">
        <v>23562</v>
      </c>
      <c r="W4303" s="158">
        <v>3558984</v>
      </c>
      <c r="X4303" s="158">
        <v>8006</v>
      </c>
      <c r="Y4303" s="158">
        <v>3566990</v>
      </c>
      <c r="Z4303" s="90">
        <v>0.96562032884902838</v>
      </c>
      <c r="AA4303" s="90">
        <v>0.96539792387543255</v>
      </c>
      <c r="AB4303" s="112">
        <v>22</v>
      </c>
      <c r="AC4303" s="90">
        <v>0.54500000000000004</v>
      </c>
      <c r="AD4303" s="90">
        <v>7.22E-2</v>
      </c>
      <c r="AE4303" s="139">
        <v>1160</v>
      </c>
      <c r="AF4303" s="139">
        <v>488</v>
      </c>
      <c r="AG4303" s="139">
        <v>2297</v>
      </c>
      <c r="AH4303" s="139">
        <v>4981</v>
      </c>
    </row>
    <row r="4304" spans="1:34" s="87" customFormat="1">
      <c r="A4304" s="87" t="s">
        <v>158</v>
      </c>
      <c r="B4304" s="14" t="s">
        <v>75</v>
      </c>
      <c r="C4304" s="14" t="s">
        <v>3</v>
      </c>
      <c r="D4304" s="14">
        <v>2018</v>
      </c>
      <c r="E4304" s="14">
        <v>2018</v>
      </c>
      <c r="F4304" s="14" t="s">
        <v>245</v>
      </c>
      <c r="G4304" s="93">
        <v>1116</v>
      </c>
      <c r="H4304" s="93">
        <v>11226</v>
      </c>
      <c r="I4304" s="93">
        <v>1</v>
      </c>
      <c r="J4304" s="93">
        <v>24</v>
      </c>
      <c r="K4304" s="93">
        <v>1117</v>
      </c>
      <c r="L4304" s="93">
        <v>11250</v>
      </c>
      <c r="M4304" s="93">
        <v>12367</v>
      </c>
      <c r="N4304" s="93">
        <v>23062</v>
      </c>
      <c r="O4304" s="93">
        <v>2681</v>
      </c>
      <c r="P4304" s="93">
        <v>20334</v>
      </c>
      <c r="Q4304" s="93">
        <v>23015</v>
      </c>
      <c r="R4304" s="93">
        <v>3</v>
      </c>
      <c r="S4304" s="93">
        <v>44</v>
      </c>
      <c r="T4304" s="93">
        <v>47</v>
      </c>
      <c r="U4304" s="93">
        <v>2684</v>
      </c>
      <c r="V4304" s="93">
        <v>20378</v>
      </c>
      <c r="W4304" s="158">
        <v>2993423</v>
      </c>
      <c r="X4304" s="158">
        <v>6093</v>
      </c>
      <c r="Y4304" s="158">
        <v>2999516</v>
      </c>
      <c r="Z4304" s="90">
        <v>0.93834586466165415</v>
      </c>
      <c r="AA4304" s="90">
        <v>0.95029821073558651</v>
      </c>
      <c r="AB4304" s="112">
        <v>22</v>
      </c>
      <c r="AC4304" s="90">
        <v>0.54500000000000004</v>
      </c>
      <c r="AD4304" s="90">
        <v>7.22E-2</v>
      </c>
      <c r="AE4304" s="139">
        <v>1317</v>
      </c>
      <c r="AF4304" s="139">
        <v>353</v>
      </c>
      <c r="AG4304" s="139">
        <v>492</v>
      </c>
      <c r="AH4304" s="139">
        <v>802</v>
      </c>
    </row>
    <row r="4305" spans="1:34" s="87" customFormat="1">
      <c r="A4305" s="87" t="s">
        <v>159</v>
      </c>
      <c r="B4305" s="14" t="s">
        <v>75</v>
      </c>
      <c r="C4305" s="14" t="s">
        <v>3</v>
      </c>
      <c r="D4305" s="14">
        <v>2018</v>
      </c>
      <c r="E4305" s="14">
        <v>2018</v>
      </c>
      <c r="F4305" s="14" t="s">
        <v>245</v>
      </c>
      <c r="G4305" s="93">
        <v>8</v>
      </c>
      <c r="H4305" s="93">
        <v>145</v>
      </c>
      <c r="I4305" s="93">
        <v>0</v>
      </c>
      <c r="J4305" s="93">
        <v>0</v>
      </c>
      <c r="K4305" s="93">
        <v>8</v>
      </c>
      <c r="L4305" s="93">
        <v>145</v>
      </c>
      <c r="M4305" s="93">
        <v>153</v>
      </c>
      <c r="N4305" s="93">
        <v>259</v>
      </c>
      <c r="O4305" s="93">
        <v>18</v>
      </c>
      <c r="P4305" s="93">
        <v>241</v>
      </c>
      <c r="Q4305" s="93">
        <v>259</v>
      </c>
      <c r="R4305" s="93">
        <v>0</v>
      </c>
      <c r="S4305" s="93">
        <v>0</v>
      </c>
      <c r="T4305" s="93">
        <v>0</v>
      </c>
      <c r="U4305" s="93">
        <v>18</v>
      </c>
      <c r="V4305" s="93">
        <v>241</v>
      </c>
      <c r="W4305" s="158">
        <v>37354</v>
      </c>
      <c r="X4305" s="158">
        <v>0</v>
      </c>
      <c r="Y4305" s="158">
        <v>37354</v>
      </c>
      <c r="Z4305" s="90">
        <v>1</v>
      </c>
      <c r="AA4305" s="90">
        <v>1</v>
      </c>
      <c r="AB4305" s="112">
        <v>22</v>
      </c>
      <c r="AC4305" s="90">
        <v>0.54500000000000004</v>
      </c>
      <c r="AD4305" s="90">
        <v>7.22E-2</v>
      </c>
      <c r="AE4305" s="139">
        <v>7</v>
      </c>
      <c r="AF4305" s="139">
        <v>1</v>
      </c>
      <c r="AG4305" s="139">
        <v>3</v>
      </c>
      <c r="AH4305" s="139">
        <v>3</v>
      </c>
    </row>
    <row r="4306" spans="1:34" s="87" customFormat="1">
      <c r="A4306" s="87" t="s">
        <v>160</v>
      </c>
      <c r="B4306" s="14" t="s">
        <v>75</v>
      </c>
      <c r="C4306" s="14" t="s">
        <v>3</v>
      </c>
      <c r="D4306" s="14">
        <v>2018</v>
      </c>
      <c r="E4306" s="14">
        <v>2018</v>
      </c>
      <c r="F4306" s="14" t="s">
        <v>245</v>
      </c>
      <c r="G4306" s="93">
        <v>357</v>
      </c>
      <c r="H4306" s="93">
        <v>2764</v>
      </c>
      <c r="I4306" s="93">
        <v>0</v>
      </c>
      <c r="J4306" s="93">
        <v>6</v>
      </c>
      <c r="K4306" s="93">
        <v>357</v>
      </c>
      <c r="L4306" s="93">
        <v>2770</v>
      </c>
      <c r="M4306" s="93">
        <v>3127</v>
      </c>
      <c r="N4306" s="93">
        <v>6419</v>
      </c>
      <c r="O4306" s="93">
        <v>942</v>
      </c>
      <c r="P4306" s="93">
        <v>5463</v>
      </c>
      <c r="Q4306" s="93">
        <v>6405</v>
      </c>
      <c r="R4306" s="93">
        <v>0</v>
      </c>
      <c r="S4306" s="93">
        <v>14</v>
      </c>
      <c r="T4306" s="93">
        <v>14</v>
      </c>
      <c r="U4306" s="93">
        <v>942</v>
      </c>
      <c r="V4306" s="93">
        <v>5477</v>
      </c>
      <c r="W4306" s="158">
        <v>830467</v>
      </c>
      <c r="X4306" s="158">
        <v>1380</v>
      </c>
      <c r="Y4306" s="158">
        <v>831847</v>
      </c>
      <c r="Z4306" s="90">
        <v>0.93121693121693117</v>
      </c>
      <c r="AA4306" s="90">
        <v>0.88524590163934425</v>
      </c>
      <c r="AB4306" s="112">
        <v>22</v>
      </c>
      <c r="AC4306" s="90">
        <v>0.54500000000000004</v>
      </c>
      <c r="AD4306" s="90">
        <v>7.22E-2</v>
      </c>
      <c r="AE4306" s="139">
        <v>341</v>
      </c>
      <c r="AF4306" s="139">
        <v>117</v>
      </c>
      <c r="AG4306" s="139">
        <v>161</v>
      </c>
      <c r="AH4306" s="139">
        <v>303</v>
      </c>
    </row>
    <row r="4307" spans="1:34" s="87" customFormat="1">
      <c r="A4307" s="87" t="s">
        <v>161</v>
      </c>
      <c r="B4307" s="14" t="s">
        <v>74</v>
      </c>
      <c r="C4307" s="14" t="s">
        <v>3</v>
      </c>
      <c r="D4307" s="14">
        <v>2018</v>
      </c>
      <c r="E4307" s="14">
        <v>2018</v>
      </c>
      <c r="F4307" s="14" t="s">
        <v>245</v>
      </c>
      <c r="G4307" s="93">
        <v>2179</v>
      </c>
      <c r="H4307" s="93">
        <v>18462</v>
      </c>
      <c r="I4307" s="93">
        <v>7</v>
      </c>
      <c r="J4307" s="93">
        <v>113</v>
      </c>
      <c r="K4307" s="93">
        <v>2186</v>
      </c>
      <c r="L4307" s="93">
        <v>18575</v>
      </c>
      <c r="M4307" s="93">
        <v>20761</v>
      </c>
      <c r="N4307" s="93">
        <v>38145</v>
      </c>
      <c r="O4307" s="93">
        <v>5169</v>
      </c>
      <c r="P4307" s="93">
        <v>32704</v>
      </c>
      <c r="Q4307" s="93">
        <v>37873</v>
      </c>
      <c r="R4307" s="93">
        <v>25</v>
      </c>
      <c r="S4307" s="93">
        <v>247</v>
      </c>
      <c r="T4307" s="93">
        <v>272</v>
      </c>
      <c r="U4307" s="93">
        <v>5194</v>
      </c>
      <c r="V4307" s="93">
        <v>32951</v>
      </c>
      <c r="W4307" s="158">
        <v>5250489</v>
      </c>
      <c r="X4307" s="158">
        <v>31938</v>
      </c>
      <c r="Y4307" s="158">
        <v>5282427</v>
      </c>
      <c r="Z4307" s="90">
        <v>0.9719626168224299</v>
      </c>
      <c r="AA4307" s="90">
        <v>0.95833333333333337</v>
      </c>
      <c r="AB4307" s="112">
        <v>3</v>
      </c>
      <c r="AC4307" s="90">
        <v>0</v>
      </c>
      <c r="AD4307" s="90">
        <v>4.58E-2</v>
      </c>
      <c r="AE4307" s="139">
        <v>1774</v>
      </c>
      <c r="AF4307" s="139">
        <v>505</v>
      </c>
      <c r="AG4307" s="139">
        <v>1911</v>
      </c>
      <c r="AH4307" s="139">
        <v>3887</v>
      </c>
    </row>
    <row r="4308" spans="1:34" s="87" customFormat="1">
      <c r="A4308" s="87" t="s">
        <v>162</v>
      </c>
      <c r="B4308" s="14" t="s">
        <v>74</v>
      </c>
      <c r="C4308" s="14" t="s">
        <v>3</v>
      </c>
      <c r="D4308" s="14">
        <v>2018</v>
      </c>
      <c r="E4308" s="14">
        <v>2018</v>
      </c>
      <c r="F4308" s="14" t="s">
        <v>245</v>
      </c>
      <c r="G4308" s="93">
        <v>1181</v>
      </c>
      <c r="H4308" s="93">
        <v>15467</v>
      </c>
      <c r="I4308" s="93">
        <v>9</v>
      </c>
      <c r="J4308" s="93">
        <v>121</v>
      </c>
      <c r="K4308" s="93">
        <v>1190</v>
      </c>
      <c r="L4308" s="93">
        <v>15588</v>
      </c>
      <c r="M4308" s="93">
        <v>16778</v>
      </c>
      <c r="N4308" s="93">
        <v>29264</v>
      </c>
      <c r="O4308" s="93">
        <v>2880</v>
      </c>
      <c r="P4308" s="93">
        <v>26054</v>
      </c>
      <c r="Q4308" s="93">
        <v>28934</v>
      </c>
      <c r="R4308" s="93">
        <v>35</v>
      </c>
      <c r="S4308" s="93">
        <v>295</v>
      </c>
      <c r="T4308" s="93">
        <v>330</v>
      </c>
      <c r="U4308" s="93">
        <v>2915</v>
      </c>
      <c r="V4308" s="93">
        <v>26349</v>
      </c>
      <c r="W4308" s="158">
        <v>3789190</v>
      </c>
      <c r="X4308" s="158">
        <v>31447</v>
      </c>
      <c r="Y4308" s="158">
        <v>3820637</v>
      </c>
      <c r="Z4308" s="90">
        <v>0.9401408450704225</v>
      </c>
      <c r="AA4308" s="90">
        <v>0.5461538461538461</v>
      </c>
      <c r="AB4308" s="112">
        <v>22</v>
      </c>
      <c r="AC4308" s="90">
        <v>0.54500000000000004</v>
      </c>
      <c r="AD4308" s="90">
        <v>7.22E-2</v>
      </c>
      <c r="AE4308" s="139">
        <v>1163</v>
      </c>
      <c r="AF4308" s="139">
        <v>509</v>
      </c>
      <c r="AG4308" s="139">
        <v>2560</v>
      </c>
      <c r="AH4308" s="139">
        <v>5408</v>
      </c>
    </row>
    <row r="4309" spans="1:34" s="87" customFormat="1">
      <c r="A4309" s="87" t="s">
        <v>163</v>
      </c>
      <c r="B4309" s="14" t="s">
        <v>75</v>
      </c>
      <c r="C4309" s="14" t="s">
        <v>3</v>
      </c>
      <c r="D4309" s="14">
        <v>2018</v>
      </c>
      <c r="E4309" s="14">
        <v>2018</v>
      </c>
      <c r="F4309" s="14" t="s">
        <v>245</v>
      </c>
      <c r="G4309" s="93">
        <v>4600</v>
      </c>
      <c r="H4309" s="93">
        <v>33627</v>
      </c>
      <c r="I4309" s="93">
        <v>10</v>
      </c>
      <c r="J4309" s="93">
        <v>81</v>
      </c>
      <c r="K4309" s="93">
        <v>4610</v>
      </c>
      <c r="L4309" s="93">
        <v>33708</v>
      </c>
      <c r="M4309" s="93">
        <v>38318</v>
      </c>
      <c r="N4309" s="93">
        <v>80036</v>
      </c>
      <c r="O4309" s="93">
        <v>12339</v>
      </c>
      <c r="P4309" s="93">
        <v>67426</v>
      </c>
      <c r="Q4309" s="93">
        <v>79765</v>
      </c>
      <c r="R4309" s="93">
        <v>34</v>
      </c>
      <c r="S4309" s="93">
        <v>237</v>
      </c>
      <c r="T4309" s="93">
        <v>271</v>
      </c>
      <c r="U4309" s="93">
        <v>12373</v>
      </c>
      <c r="V4309" s="93">
        <v>67663</v>
      </c>
      <c r="W4309" s="158">
        <v>10541344</v>
      </c>
      <c r="X4309" s="158">
        <v>25148</v>
      </c>
      <c r="Y4309" s="158">
        <v>10566492</v>
      </c>
      <c r="Z4309" s="90">
        <v>0.97318007662835249</v>
      </c>
      <c r="AA4309" s="90">
        <v>0.9395562356541699</v>
      </c>
      <c r="AB4309" s="112">
        <v>2</v>
      </c>
      <c r="AC4309" s="90">
        <v>0.5</v>
      </c>
      <c r="AD4309" s="90">
        <v>5.8400000000000001E-2</v>
      </c>
      <c r="AE4309" s="139">
        <v>3116</v>
      </c>
      <c r="AF4309" s="139">
        <v>848</v>
      </c>
      <c r="AG4309" s="139">
        <v>3905</v>
      </c>
      <c r="AH4309" s="139">
        <v>8794</v>
      </c>
    </row>
    <row r="4310" spans="1:34" s="87" customFormat="1">
      <c r="A4310" s="87" t="s">
        <v>164</v>
      </c>
      <c r="B4310" s="14" t="s">
        <v>75</v>
      </c>
      <c r="C4310" s="14" t="s">
        <v>3</v>
      </c>
      <c r="D4310" s="14">
        <v>2018</v>
      </c>
      <c r="E4310" s="14">
        <v>2018</v>
      </c>
      <c r="F4310" s="14" t="s">
        <v>245</v>
      </c>
      <c r="G4310" s="93">
        <v>674</v>
      </c>
      <c r="H4310" s="93">
        <v>4666</v>
      </c>
      <c r="I4310" s="93">
        <v>5</v>
      </c>
      <c r="J4310" s="93">
        <v>29</v>
      </c>
      <c r="K4310" s="93">
        <v>679</v>
      </c>
      <c r="L4310" s="93">
        <v>4695</v>
      </c>
      <c r="M4310" s="93">
        <v>5374</v>
      </c>
      <c r="N4310" s="93">
        <v>12262</v>
      </c>
      <c r="O4310" s="93">
        <v>1899</v>
      </c>
      <c r="P4310" s="93">
        <v>10267</v>
      </c>
      <c r="Q4310" s="93">
        <v>12166</v>
      </c>
      <c r="R4310" s="93">
        <v>18</v>
      </c>
      <c r="S4310" s="93">
        <v>78</v>
      </c>
      <c r="T4310" s="93">
        <v>96</v>
      </c>
      <c r="U4310" s="93">
        <v>1917</v>
      </c>
      <c r="V4310" s="93">
        <v>10345</v>
      </c>
      <c r="W4310" s="158">
        <v>1579604</v>
      </c>
      <c r="X4310" s="158">
        <v>9673</v>
      </c>
      <c r="Y4310" s="158">
        <v>1589277</v>
      </c>
      <c r="Z4310" s="90">
        <v>0.98207885304659504</v>
      </c>
      <c r="AA4310" s="90">
        <v>0.94690265486725667</v>
      </c>
      <c r="AB4310" s="112">
        <v>22</v>
      </c>
      <c r="AC4310" s="90">
        <v>0.54500000000000004</v>
      </c>
      <c r="AD4310" s="90">
        <v>7.22E-2</v>
      </c>
      <c r="AE4310" s="139">
        <v>493</v>
      </c>
      <c r="AF4310" s="139">
        <v>163</v>
      </c>
      <c r="AG4310" s="139">
        <v>547</v>
      </c>
      <c r="AH4310" s="139">
        <v>1250</v>
      </c>
    </row>
    <row r="4311" spans="1:34" s="87" customFormat="1">
      <c r="A4311" s="87" t="s">
        <v>165</v>
      </c>
      <c r="B4311" s="14" t="s">
        <v>75</v>
      </c>
      <c r="C4311" s="14" t="s">
        <v>3</v>
      </c>
      <c r="D4311" s="14">
        <v>2018</v>
      </c>
      <c r="E4311" s="14">
        <v>2018</v>
      </c>
      <c r="F4311" s="14" t="s">
        <v>245</v>
      </c>
      <c r="G4311" s="93">
        <v>424</v>
      </c>
      <c r="H4311" s="93">
        <v>3758</v>
      </c>
      <c r="I4311" s="93">
        <v>0</v>
      </c>
      <c r="J4311" s="93">
        <v>2</v>
      </c>
      <c r="K4311" s="93">
        <v>424</v>
      </c>
      <c r="L4311" s="93">
        <v>3760</v>
      </c>
      <c r="M4311" s="93">
        <v>4184</v>
      </c>
      <c r="N4311" s="93">
        <v>8982</v>
      </c>
      <c r="O4311" s="93">
        <v>1080</v>
      </c>
      <c r="P4311" s="93">
        <v>7897</v>
      </c>
      <c r="Q4311" s="93">
        <v>8977</v>
      </c>
      <c r="R4311" s="93">
        <v>1</v>
      </c>
      <c r="S4311" s="93">
        <v>4</v>
      </c>
      <c r="T4311" s="93">
        <v>5</v>
      </c>
      <c r="U4311" s="93">
        <v>1081</v>
      </c>
      <c r="V4311" s="93">
        <v>7901</v>
      </c>
      <c r="W4311" s="158">
        <v>1128789</v>
      </c>
      <c r="X4311" s="158">
        <v>1245</v>
      </c>
      <c r="Y4311" s="158">
        <v>1130034</v>
      </c>
      <c r="Z4311" s="90">
        <v>0.92405063291139244</v>
      </c>
      <c r="AA4311" s="90">
        <v>0.94565217391304346</v>
      </c>
      <c r="AB4311" s="112">
        <v>22</v>
      </c>
      <c r="AC4311" s="90">
        <v>0.54500000000000004</v>
      </c>
      <c r="AD4311" s="90">
        <v>7.22E-2</v>
      </c>
      <c r="AE4311" s="139">
        <v>470</v>
      </c>
      <c r="AF4311" s="139">
        <v>95</v>
      </c>
      <c r="AG4311" s="139">
        <v>390</v>
      </c>
      <c r="AH4311" s="139">
        <v>858</v>
      </c>
    </row>
    <row r="4312" spans="1:34" s="87" customFormat="1">
      <c r="A4312" s="87" t="s">
        <v>166</v>
      </c>
      <c r="B4312" s="14" t="s">
        <v>75</v>
      </c>
      <c r="C4312" s="14" t="s">
        <v>3</v>
      </c>
      <c r="D4312" s="14">
        <v>2018</v>
      </c>
      <c r="E4312" s="14">
        <v>2018</v>
      </c>
      <c r="F4312" s="14" t="s">
        <v>245</v>
      </c>
      <c r="G4312" s="93">
        <v>72</v>
      </c>
      <c r="H4312" s="93">
        <v>918</v>
      </c>
      <c r="I4312" s="93">
        <v>0</v>
      </c>
      <c r="J4312" s="93">
        <v>0</v>
      </c>
      <c r="K4312" s="93">
        <v>72</v>
      </c>
      <c r="L4312" s="93">
        <v>918</v>
      </c>
      <c r="M4312" s="93">
        <v>990</v>
      </c>
      <c r="N4312" s="93">
        <v>1673</v>
      </c>
      <c r="O4312" s="93">
        <v>178</v>
      </c>
      <c r="P4312" s="93">
        <v>1494</v>
      </c>
      <c r="Q4312" s="93">
        <v>1672</v>
      </c>
      <c r="R4312" s="93">
        <v>0</v>
      </c>
      <c r="S4312" s="93">
        <v>1</v>
      </c>
      <c r="T4312" s="93">
        <v>1</v>
      </c>
      <c r="U4312" s="93">
        <v>178</v>
      </c>
      <c r="V4312" s="93">
        <v>1495</v>
      </c>
      <c r="W4312" s="158">
        <v>236561</v>
      </c>
      <c r="X4312" s="158">
        <v>144</v>
      </c>
      <c r="Y4312" s="158">
        <v>236705</v>
      </c>
      <c r="Z4312" s="90">
        <v>0.9137931034482758</v>
      </c>
      <c r="AA4312" s="90">
        <v>0.86</v>
      </c>
      <c r="AB4312" s="112">
        <v>22</v>
      </c>
      <c r="AC4312" s="90">
        <v>0.54500000000000004</v>
      </c>
      <c r="AD4312" s="90">
        <v>7.22E-2</v>
      </c>
      <c r="AE4312" s="139">
        <v>89</v>
      </c>
      <c r="AF4312" s="139">
        <v>13</v>
      </c>
      <c r="AG4312" s="139">
        <v>30</v>
      </c>
      <c r="AH4312" s="139">
        <v>44</v>
      </c>
    </row>
    <row r="4313" spans="1:34" s="87" customFormat="1">
      <c r="A4313" s="87" t="s">
        <v>167</v>
      </c>
      <c r="B4313" s="14" t="s">
        <v>74</v>
      </c>
      <c r="C4313" s="14" t="s">
        <v>3</v>
      </c>
      <c r="D4313" s="14">
        <v>2018</v>
      </c>
      <c r="E4313" s="14">
        <v>2018</v>
      </c>
      <c r="F4313" s="14" t="s">
        <v>245</v>
      </c>
      <c r="G4313" s="93">
        <v>7214</v>
      </c>
      <c r="H4313" s="93">
        <v>43749</v>
      </c>
      <c r="I4313" s="93">
        <v>21</v>
      </c>
      <c r="J4313" s="93">
        <v>392</v>
      </c>
      <c r="K4313" s="93">
        <v>7235</v>
      </c>
      <c r="L4313" s="93">
        <v>44141</v>
      </c>
      <c r="M4313" s="93">
        <v>51376</v>
      </c>
      <c r="N4313" s="93">
        <v>117240</v>
      </c>
      <c r="O4313" s="93">
        <v>19911</v>
      </c>
      <c r="P4313" s="93">
        <v>96262</v>
      </c>
      <c r="Q4313" s="93">
        <v>116173</v>
      </c>
      <c r="R4313" s="93">
        <v>71</v>
      </c>
      <c r="S4313" s="93">
        <v>996</v>
      </c>
      <c r="T4313" s="93">
        <v>1067</v>
      </c>
      <c r="U4313" s="93">
        <v>19982</v>
      </c>
      <c r="V4313" s="93">
        <v>97258</v>
      </c>
      <c r="W4313" s="158">
        <v>15583112</v>
      </c>
      <c r="X4313" s="158">
        <v>127372</v>
      </c>
      <c r="Y4313" s="158">
        <v>15710484</v>
      </c>
      <c r="Z4313" s="90">
        <v>0.98858146684233639</v>
      </c>
      <c r="AA4313" s="90">
        <v>0.78510028653295127</v>
      </c>
      <c r="AB4313" s="112">
        <v>5</v>
      </c>
      <c r="AC4313" s="90">
        <v>0.2</v>
      </c>
      <c r="AD4313" s="90">
        <v>3.3599999999999998E-2</v>
      </c>
      <c r="AE4313" s="139">
        <v>2985</v>
      </c>
      <c r="AF4313" s="139">
        <v>186</v>
      </c>
      <c r="AG4313" s="139">
        <v>7587</v>
      </c>
      <c r="AH4313" s="139">
        <v>18152</v>
      </c>
    </row>
    <row r="4314" spans="1:34" s="87" customFormat="1">
      <c r="A4314" s="87" t="s">
        <v>168</v>
      </c>
      <c r="B4314" s="14" t="s">
        <v>75</v>
      </c>
      <c r="C4314" s="14" t="s">
        <v>3</v>
      </c>
      <c r="D4314" s="14">
        <v>2018</v>
      </c>
      <c r="E4314" s="14">
        <v>2018</v>
      </c>
      <c r="F4314" s="14" t="s">
        <v>245</v>
      </c>
      <c r="G4314" s="93">
        <v>247</v>
      </c>
      <c r="H4314" s="93">
        <v>2430</v>
      </c>
      <c r="I4314" s="93">
        <v>0</v>
      </c>
      <c r="J4314" s="93">
        <v>3</v>
      </c>
      <c r="K4314" s="93">
        <v>247</v>
      </c>
      <c r="L4314" s="93">
        <v>2433</v>
      </c>
      <c r="M4314" s="93">
        <v>2680</v>
      </c>
      <c r="N4314" s="93">
        <v>4702</v>
      </c>
      <c r="O4314" s="93">
        <v>597</v>
      </c>
      <c r="P4314" s="93">
        <v>4099</v>
      </c>
      <c r="Q4314" s="93">
        <v>4696</v>
      </c>
      <c r="R4314" s="93">
        <v>0</v>
      </c>
      <c r="S4314" s="93">
        <v>6</v>
      </c>
      <c r="T4314" s="93">
        <v>6</v>
      </c>
      <c r="U4314" s="93">
        <v>597</v>
      </c>
      <c r="V4314" s="93">
        <v>4105</v>
      </c>
      <c r="W4314" s="158">
        <v>619119</v>
      </c>
      <c r="X4314" s="158">
        <v>544</v>
      </c>
      <c r="Y4314" s="158">
        <v>619663</v>
      </c>
      <c r="Z4314" s="90">
        <v>0.97315436241610742</v>
      </c>
      <c r="AA4314" s="90">
        <v>0.9553571428571429</v>
      </c>
      <c r="AB4314" s="112">
        <v>22</v>
      </c>
      <c r="AC4314" s="90">
        <v>0.54500000000000004</v>
      </c>
      <c r="AD4314" s="90">
        <v>7.22E-2</v>
      </c>
      <c r="AE4314" s="139">
        <v>297</v>
      </c>
      <c r="AF4314" s="139">
        <v>4</v>
      </c>
      <c r="AG4314" s="139">
        <v>83</v>
      </c>
      <c r="AH4314" s="139">
        <v>130</v>
      </c>
    </row>
    <row r="4315" spans="1:34" s="87" customFormat="1">
      <c r="A4315" s="87" t="s">
        <v>169</v>
      </c>
      <c r="B4315" s="14" t="s">
        <v>74</v>
      </c>
      <c r="C4315" s="14" t="s">
        <v>3</v>
      </c>
      <c r="D4315" s="14">
        <v>2018</v>
      </c>
      <c r="E4315" s="14">
        <v>2018</v>
      </c>
      <c r="F4315" s="14" t="s">
        <v>245</v>
      </c>
      <c r="G4315" s="93">
        <v>2626</v>
      </c>
      <c r="H4315" s="93">
        <v>31597</v>
      </c>
      <c r="I4315" s="93">
        <v>9</v>
      </c>
      <c r="J4315" s="93">
        <v>316</v>
      </c>
      <c r="K4315" s="93">
        <v>2635</v>
      </c>
      <c r="L4315" s="93">
        <v>31913</v>
      </c>
      <c r="M4315" s="93">
        <v>34548</v>
      </c>
      <c r="N4315" s="93">
        <v>67471</v>
      </c>
      <c r="O4315" s="93">
        <v>6690</v>
      </c>
      <c r="P4315" s="93">
        <v>60125</v>
      </c>
      <c r="Q4315" s="93">
        <v>66815</v>
      </c>
      <c r="R4315" s="93">
        <v>32</v>
      </c>
      <c r="S4315" s="93">
        <v>624</v>
      </c>
      <c r="T4315" s="93">
        <v>656</v>
      </c>
      <c r="U4315" s="93">
        <v>6722</v>
      </c>
      <c r="V4315" s="93">
        <v>60749</v>
      </c>
      <c r="W4315" s="158">
        <v>8901772</v>
      </c>
      <c r="X4315" s="158">
        <v>82259</v>
      </c>
      <c r="Y4315" s="158">
        <v>8984031</v>
      </c>
      <c r="Z4315" s="90">
        <v>0.98361650485436891</v>
      </c>
      <c r="AA4315" s="90">
        <v>0.97121535181236673</v>
      </c>
      <c r="AB4315" s="112">
        <v>4</v>
      </c>
      <c r="AC4315" s="90">
        <v>0</v>
      </c>
      <c r="AD4315" s="90">
        <v>6.6500000000000004E-2</v>
      </c>
      <c r="AE4315" s="139">
        <v>3433</v>
      </c>
      <c r="AF4315" s="139">
        <v>792</v>
      </c>
      <c r="AG4315" s="139">
        <v>5888</v>
      </c>
      <c r="AH4315" s="139">
        <v>13719</v>
      </c>
    </row>
    <row r="4316" spans="1:34" s="87" customFormat="1">
      <c r="A4316" s="87" t="s">
        <v>170</v>
      </c>
      <c r="B4316" s="14" t="s">
        <v>74</v>
      </c>
      <c r="C4316" s="14" t="s">
        <v>3</v>
      </c>
      <c r="D4316" s="14">
        <v>2018</v>
      </c>
      <c r="E4316" s="14">
        <v>2018</v>
      </c>
      <c r="F4316" s="14" t="s">
        <v>245</v>
      </c>
      <c r="G4316" s="93">
        <v>741</v>
      </c>
      <c r="H4316" s="93">
        <v>9284</v>
      </c>
      <c r="I4316" s="93">
        <v>18</v>
      </c>
      <c r="J4316" s="93">
        <v>102</v>
      </c>
      <c r="K4316" s="93">
        <v>759</v>
      </c>
      <c r="L4316" s="93">
        <v>9386</v>
      </c>
      <c r="M4316" s="93">
        <v>10145</v>
      </c>
      <c r="N4316" s="93">
        <v>18544</v>
      </c>
      <c r="O4316" s="93">
        <v>1950</v>
      </c>
      <c r="P4316" s="93">
        <v>16240</v>
      </c>
      <c r="Q4316" s="93">
        <v>18190</v>
      </c>
      <c r="R4316" s="93">
        <v>80</v>
      </c>
      <c r="S4316" s="93">
        <v>274</v>
      </c>
      <c r="T4316" s="93">
        <v>354</v>
      </c>
      <c r="U4316" s="93">
        <v>2030</v>
      </c>
      <c r="V4316" s="93">
        <v>16514</v>
      </c>
      <c r="W4316" s="158">
        <v>2466272</v>
      </c>
      <c r="X4316" s="158">
        <v>42721</v>
      </c>
      <c r="Y4316" s="158">
        <v>2508993</v>
      </c>
      <c r="Z4316" s="90">
        <v>0.85263157894736841</v>
      </c>
      <c r="AA4316" s="90">
        <v>0.90821256038647347</v>
      </c>
      <c r="AB4316" s="112">
        <v>22</v>
      </c>
      <c r="AC4316" s="90">
        <v>0.54500000000000004</v>
      </c>
      <c r="AD4316" s="90">
        <v>7.22E-2</v>
      </c>
      <c r="AE4316" s="139">
        <v>1266</v>
      </c>
      <c r="AF4316" s="139">
        <v>446</v>
      </c>
      <c r="AG4316" s="139">
        <v>770</v>
      </c>
      <c r="AH4316" s="139">
        <v>1586</v>
      </c>
    </row>
    <row r="4317" spans="1:34">
      <c r="A4317" s="87" t="s">
        <v>171</v>
      </c>
      <c r="B4317" s="14" t="s">
        <v>75</v>
      </c>
      <c r="C4317" s="14" t="s">
        <v>3</v>
      </c>
      <c r="D4317" s="14">
        <v>2018</v>
      </c>
      <c r="E4317" s="14">
        <v>2018</v>
      </c>
      <c r="F4317" s="14" t="s">
        <v>245</v>
      </c>
      <c r="G4317" s="93">
        <v>755</v>
      </c>
      <c r="H4317" s="93">
        <v>5281</v>
      </c>
      <c r="I4317" s="93">
        <v>1</v>
      </c>
      <c r="J4317" s="93">
        <v>16</v>
      </c>
      <c r="K4317" s="93">
        <v>756</v>
      </c>
      <c r="L4317" s="93">
        <v>5297</v>
      </c>
      <c r="M4317" s="93">
        <v>6053</v>
      </c>
      <c r="N4317" s="93">
        <v>12884</v>
      </c>
      <c r="O4317" s="93">
        <v>2093</v>
      </c>
      <c r="P4317" s="93">
        <v>10730</v>
      </c>
      <c r="Q4317" s="93">
        <v>12823</v>
      </c>
      <c r="R4317" s="93">
        <v>4</v>
      </c>
      <c r="S4317" s="93">
        <v>57</v>
      </c>
      <c r="T4317" s="93">
        <v>61</v>
      </c>
      <c r="U4317" s="93">
        <v>2097</v>
      </c>
      <c r="V4317" s="93">
        <v>10787</v>
      </c>
      <c r="W4317" s="158">
        <v>1690721</v>
      </c>
      <c r="X4317" s="158">
        <v>5242</v>
      </c>
      <c r="Y4317" s="158">
        <v>1695963</v>
      </c>
      <c r="Z4317" s="90">
        <v>0.98774509803921573</v>
      </c>
      <c r="AA4317" s="90">
        <v>0.97222222222222221</v>
      </c>
      <c r="AB4317" s="112">
        <v>22</v>
      </c>
      <c r="AC4317" s="90">
        <v>0.54500000000000004</v>
      </c>
      <c r="AD4317" s="90">
        <v>7.22E-2</v>
      </c>
      <c r="AE4317" s="139">
        <v>607</v>
      </c>
      <c r="AF4317" s="139">
        <v>117</v>
      </c>
      <c r="AG4317" s="139">
        <v>425</v>
      </c>
      <c r="AH4317" s="139">
        <v>908</v>
      </c>
    </row>
    <row r="4318" spans="1:34" s="87" customFormat="1">
      <c r="A4318" s="51" t="s">
        <v>172</v>
      </c>
      <c r="B4318" s="14" t="s">
        <v>66</v>
      </c>
      <c r="C4318" s="14" t="s">
        <v>183</v>
      </c>
      <c r="D4318" s="14">
        <v>2018</v>
      </c>
      <c r="E4318" s="14">
        <v>2018</v>
      </c>
      <c r="F4318" s="14" t="s">
        <v>245</v>
      </c>
      <c r="G4318" s="93">
        <v>229090</v>
      </c>
      <c r="H4318" s="93">
        <v>1717385</v>
      </c>
      <c r="I4318" s="93">
        <v>1968</v>
      </c>
      <c r="J4318" s="93">
        <v>16615</v>
      </c>
      <c r="K4318" s="93">
        <v>231058</v>
      </c>
      <c r="L4318" s="93">
        <v>1734000</v>
      </c>
      <c r="M4318" s="155">
        <v>1965058</v>
      </c>
      <c r="N4318" s="155">
        <v>4020977</v>
      </c>
      <c r="O4318" s="155">
        <v>588807</v>
      </c>
      <c r="P4318" s="155">
        <v>3388545</v>
      </c>
      <c r="Q4318" s="155">
        <v>3977352</v>
      </c>
      <c r="R4318" s="155">
        <v>6589</v>
      </c>
      <c r="S4318" s="155">
        <v>37036</v>
      </c>
      <c r="T4318" s="155">
        <v>43625</v>
      </c>
      <c r="U4318" s="155">
        <v>595396</v>
      </c>
      <c r="V4318" s="155">
        <v>3425581</v>
      </c>
      <c r="W4318" s="159">
        <v>534051660</v>
      </c>
      <c r="X4318" s="159">
        <v>4808994</v>
      </c>
      <c r="Y4318" s="159">
        <v>538860654</v>
      </c>
      <c r="Z4318" s="129">
        <v>0.98094222022572852</v>
      </c>
      <c r="AA4318" s="129">
        <v>0.90998728960443709</v>
      </c>
      <c r="AB4318" s="111">
        <v>272</v>
      </c>
      <c r="AC4318" s="28">
        <v>0.64</v>
      </c>
      <c r="AD4318" s="129">
        <v>6.3299999999999995E-2</v>
      </c>
      <c r="AE4318" s="139">
        <v>139483</v>
      </c>
      <c r="AF4318" s="139">
        <v>49448</v>
      </c>
      <c r="AG4318" s="139">
        <v>263990</v>
      </c>
      <c r="AH4318" s="139">
        <v>569279</v>
      </c>
    </row>
    <row r="4319" spans="1:34" s="87" customFormat="1">
      <c r="A4319" s="51" t="s">
        <v>173</v>
      </c>
      <c r="B4319" s="14" t="s">
        <v>74</v>
      </c>
      <c r="C4319" s="14" t="s">
        <v>183</v>
      </c>
      <c r="D4319" s="14">
        <v>2018</v>
      </c>
      <c r="E4319" s="14">
        <v>2018</v>
      </c>
      <c r="F4319" s="14" t="s">
        <v>245</v>
      </c>
      <c r="G4319" s="93">
        <v>4678</v>
      </c>
      <c r="H4319" s="93">
        <v>49131</v>
      </c>
      <c r="I4319" s="93">
        <v>72</v>
      </c>
      <c r="J4319" s="93">
        <v>1138</v>
      </c>
      <c r="K4319" s="93">
        <v>4750</v>
      </c>
      <c r="L4319" s="93">
        <v>50269</v>
      </c>
      <c r="M4319" s="155">
        <v>55019</v>
      </c>
      <c r="N4319" s="155">
        <v>103106</v>
      </c>
      <c r="O4319" s="155">
        <v>10920</v>
      </c>
      <c r="P4319" s="155">
        <v>89322</v>
      </c>
      <c r="Q4319" s="155">
        <v>100242</v>
      </c>
      <c r="R4319" s="155">
        <v>254</v>
      </c>
      <c r="S4319" s="155">
        <v>2610</v>
      </c>
      <c r="T4319" s="155">
        <v>2864</v>
      </c>
      <c r="U4319" s="155">
        <v>11174</v>
      </c>
      <c r="V4319" s="155">
        <v>91932</v>
      </c>
      <c r="W4319" s="159">
        <v>13853436</v>
      </c>
      <c r="X4319" s="159">
        <v>311574</v>
      </c>
      <c r="Y4319" s="159">
        <v>14165010</v>
      </c>
      <c r="Z4319" s="129">
        <v>0.98415374241402565</v>
      </c>
      <c r="AA4319" s="129">
        <v>0.970873786407767</v>
      </c>
      <c r="AB4319" s="111">
        <v>9</v>
      </c>
      <c r="AC4319" s="28">
        <v>0.88900000000000001</v>
      </c>
      <c r="AD4319" s="129">
        <v>0.04</v>
      </c>
      <c r="AE4319" s="139">
        <v>4710</v>
      </c>
      <c r="AF4319" s="139">
        <v>1789</v>
      </c>
      <c r="AG4319" s="139">
        <v>6154</v>
      </c>
      <c r="AH4319" s="139">
        <v>12153</v>
      </c>
    </row>
    <row r="4320" spans="1:34" s="87" customFormat="1">
      <c r="A4320" s="51" t="s">
        <v>174</v>
      </c>
      <c r="B4320" s="14" t="s">
        <v>75</v>
      </c>
      <c r="C4320" s="14" t="s">
        <v>183</v>
      </c>
      <c r="D4320" s="14">
        <v>2018</v>
      </c>
      <c r="E4320" s="14">
        <v>2018</v>
      </c>
      <c r="F4320" s="14" t="s">
        <v>245</v>
      </c>
      <c r="G4320" s="93">
        <v>3</v>
      </c>
      <c r="H4320" s="93">
        <v>76</v>
      </c>
      <c r="I4320" s="93">
        <v>0</v>
      </c>
      <c r="J4320" s="93">
        <v>0</v>
      </c>
      <c r="K4320" s="93">
        <v>3</v>
      </c>
      <c r="L4320" s="93">
        <v>76</v>
      </c>
      <c r="M4320" s="155">
        <v>79</v>
      </c>
      <c r="N4320" s="155">
        <v>141</v>
      </c>
      <c r="O4320" s="155">
        <v>3</v>
      </c>
      <c r="P4320" s="155">
        <v>138</v>
      </c>
      <c r="Q4320" s="155">
        <v>141</v>
      </c>
      <c r="R4320" s="155">
        <v>0</v>
      </c>
      <c r="S4320" s="155">
        <v>0</v>
      </c>
      <c r="T4320" s="155">
        <v>0</v>
      </c>
      <c r="U4320" s="155">
        <v>3</v>
      </c>
      <c r="V4320" s="155">
        <v>138</v>
      </c>
      <c r="W4320" s="159">
        <v>17024</v>
      </c>
      <c r="X4320" s="159">
        <v>0</v>
      </c>
      <c r="Y4320" s="159">
        <v>17024</v>
      </c>
      <c r="Z4320" s="129">
        <v>1</v>
      </c>
      <c r="AA4320" s="129">
        <v>0.66666666666666663</v>
      </c>
      <c r="AB4320" s="111">
        <v>25</v>
      </c>
      <c r="AC4320" s="28">
        <v>0.6</v>
      </c>
      <c r="AD4320" s="129">
        <v>0.13</v>
      </c>
      <c r="AE4320" s="139">
        <v>4</v>
      </c>
      <c r="AF4320" s="139">
        <v>2</v>
      </c>
      <c r="AG4320" s="139">
        <v>2</v>
      </c>
      <c r="AH4320" s="139">
        <v>2</v>
      </c>
    </row>
    <row r="4321" spans="1:34" s="87" customFormat="1">
      <c r="A4321" s="51" t="s">
        <v>175</v>
      </c>
      <c r="B4321" s="14" t="s">
        <v>75</v>
      </c>
      <c r="C4321" s="14" t="s">
        <v>183</v>
      </c>
      <c r="D4321" s="14">
        <v>2018</v>
      </c>
      <c r="E4321" s="14">
        <v>2018</v>
      </c>
      <c r="F4321" s="14" t="s">
        <v>245</v>
      </c>
      <c r="G4321" s="93">
        <v>118</v>
      </c>
      <c r="H4321" s="93">
        <v>1453</v>
      </c>
      <c r="I4321" s="93">
        <v>0</v>
      </c>
      <c r="J4321" s="93">
        <v>0</v>
      </c>
      <c r="K4321" s="93">
        <v>118</v>
      </c>
      <c r="L4321" s="93">
        <v>1453</v>
      </c>
      <c r="M4321" s="155">
        <v>1571</v>
      </c>
      <c r="N4321" s="155">
        <v>2838</v>
      </c>
      <c r="O4321" s="155">
        <v>309</v>
      </c>
      <c r="P4321" s="155">
        <v>2528</v>
      </c>
      <c r="Q4321" s="155">
        <v>2837</v>
      </c>
      <c r="R4321" s="155">
        <v>0</v>
      </c>
      <c r="S4321" s="155">
        <v>1</v>
      </c>
      <c r="T4321" s="155">
        <v>1</v>
      </c>
      <c r="U4321" s="155">
        <v>309</v>
      </c>
      <c r="V4321" s="155">
        <v>2529</v>
      </c>
      <c r="W4321" s="159">
        <v>363755</v>
      </c>
      <c r="X4321" s="159">
        <v>167</v>
      </c>
      <c r="Y4321" s="159">
        <v>363922</v>
      </c>
      <c r="Z4321" s="129">
        <v>0.98648648648648651</v>
      </c>
      <c r="AA4321" s="129">
        <v>0.97959183673469385</v>
      </c>
      <c r="AB4321" s="111">
        <v>25</v>
      </c>
      <c r="AC4321" s="28">
        <v>0.6</v>
      </c>
      <c r="AD4321" s="129">
        <v>0.13</v>
      </c>
      <c r="AE4321" s="139">
        <v>112</v>
      </c>
      <c r="AF4321" s="139">
        <v>23</v>
      </c>
      <c r="AG4321" s="139">
        <v>36</v>
      </c>
      <c r="AH4321" s="139">
        <v>66</v>
      </c>
    </row>
    <row r="4322" spans="1:34">
      <c r="A4322" s="51" t="s">
        <v>176</v>
      </c>
      <c r="B4322" s="14" t="s">
        <v>75</v>
      </c>
      <c r="C4322" s="14" t="s">
        <v>183</v>
      </c>
      <c r="D4322" s="14">
        <v>2018</v>
      </c>
      <c r="E4322" s="14">
        <v>2018</v>
      </c>
      <c r="F4322" s="14" t="s">
        <v>245</v>
      </c>
      <c r="G4322" s="93">
        <v>1514</v>
      </c>
      <c r="H4322" s="93">
        <v>15346</v>
      </c>
      <c r="I4322" s="93">
        <v>2</v>
      </c>
      <c r="J4322" s="93">
        <v>41</v>
      </c>
      <c r="K4322" s="93">
        <v>1516</v>
      </c>
      <c r="L4322" s="93">
        <v>15387</v>
      </c>
      <c r="M4322" s="155">
        <v>16903</v>
      </c>
      <c r="N4322" s="155">
        <v>30858</v>
      </c>
      <c r="O4322" s="155">
        <v>3746</v>
      </c>
      <c r="P4322" s="155">
        <v>27022</v>
      </c>
      <c r="Q4322" s="155">
        <v>30768</v>
      </c>
      <c r="R4322" s="155">
        <v>6</v>
      </c>
      <c r="S4322" s="155">
        <v>84</v>
      </c>
      <c r="T4322" s="155">
        <v>90</v>
      </c>
      <c r="U4322" s="155">
        <v>3752</v>
      </c>
      <c r="V4322" s="155">
        <v>27106</v>
      </c>
      <c r="W4322" s="159">
        <v>4148256</v>
      </c>
      <c r="X4322" s="159">
        <v>10540</v>
      </c>
      <c r="Y4322" s="159">
        <v>4158796</v>
      </c>
      <c r="Z4322" s="129">
        <v>0.89900249376558605</v>
      </c>
      <c r="AA4322" s="129">
        <v>0.97044334975369462</v>
      </c>
      <c r="AB4322" s="111">
        <v>25</v>
      </c>
      <c r="AC4322" s="28">
        <v>0.6</v>
      </c>
      <c r="AD4322" s="129">
        <v>0.13</v>
      </c>
      <c r="AE4322" s="139">
        <v>1377</v>
      </c>
      <c r="AF4322" s="139">
        <v>681</v>
      </c>
      <c r="AG4322" s="139">
        <v>751</v>
      </c>
      <c r="AH4322" s="139">
        <v>1313</v>
      </c>
    </row>
    <row r="4323" spans="1:34">
      <c r="A4323" s="51" t="s">
        <v>177</v>
      </c>
      <c r="B4323" s="14" t="s">
        <v>75</v>
      </c>
      <c r="C4323" s="14" t="s">
        <v>183</v>
      </c>
      <c r="D4323" s="14">
        <v>2018</v>
      </c>
      <c r="E4323" s="14">
        <v>2018</v>
      </c>
      <c r="F4323" s="14" t="s">
        <v>245</v>
      </c>
      <c r="G4323" s="93">
        <v>206</v>
      </c>
      <c r="H4323" s="93">
        <v>2574</v>
      </c>
      <c r="I4323" s="93">
        <v>0</v>
      </c>
      <c r="J4323" s="93">
        <v>3</v>
      </c>
      <c r="K4323" s="93">
        <v>206</v>
      </c>
      <c r="L4323" s="93">
        <v>2577</v>
      </c>
      <c r="M4323" s="155">
        <v>2783</v>
      </c>
      <c r="N4323" s="155">
        <v>5042</v>
      </c>
      <c r="O4323" s="155">
        <v>559</v>
      </c>
      <c r="P4323" s="155">
        <v>4476</v>
      </c>
      <c r="Q4323" s="155">
        <v>5035</v>
      </c>
      <c r="R4323" s="155">
        <v>0</v>
      </c>
      <c r="S4323" s="155">
        <v>7</v>
      </c>
      <c r="T4323" s="155">
        <v>7</v>
      </c>
      <c r="U4323" s="155">
        <v>559</v>
      </c>
      <c r="V4323" s="155">
        <v>4483</v>
      </c>
      <c r="W4323" s="159">
        <v>646889</v>
      </c>
      <c r="X4323" s="159">
        <v>512</v>
      </c>
      <c r="Y4323" s="159">
        <v>647401</v>
      </c>
      <c r="Z4323" s="129">
        <v>0.97560975609756095</v>
      </c>
      <c r="AA4323" s="129">
        <v>0.97333333333333338</v>
      </c>
      <c r="AB4323" s="111">
        <v>25</v>
      </c>
      <c r="AC4323" s="28">
        <v>0.6</v>
      </c>
      <c r="AD4323" s="129">
        <v>0.13</v>
      </c>
      <c r="AE4323" s="139">
        <v>167</v>
      </c>
      <c r="AF4323" s="139">
        <v>30</v>
      </c>
      <c r="AG4323" s="139">
        <v>57</v>
      </c>
      <c r="AH4323" s="139">
        <v>105</v>
      </c>
    </row>
    <row r="4324" spans="1:34">
      <c r="A4324" s="51" t="s">
        <v>178</v>
      </c>
      <c r="B4324" s="14" t="s">
        <v>75</v>
      </c>
      <c r="C4324" s="14" t="s">
        <v>183</v>
      </c>
      <c r="D4324" s="14">
        <v>2018</v>
      </c>
      <c r="E4324" s="14">
        <v>2018</v>
      </c>
      <c r="F4324" s="14" t="s">
        <v>245</v>
      </c>
      <c r="G4324" s="93">
        <v>58</v>
      </c>
      <c r="H4324" s="93">
        <v>612</v>
      </c>
      <c r="I4324" s="93">
        <v>0</v>
      </c>
      <c r="J4324" s="93">
        <v>2</v>
      </c>
      <c r="K4324" s="93">
        <v>58</v>
      </c>
      <c r="L4324" s="93">
        <v>614</v>
      </c>
      <c r="M4324" s="155">
        <v>672</v>
      </c>
      <c r="N4324" s="155">
        <v>1475</v>
      </c>
      <c r="O4324" s="155">
        <v>139</v>
      </c>
      <c r="P4324" s="155">
        <v>1331</v>
      </c>
      <c r="Q4324" s="155">
        <v>1470</v>
      </c>
      <c r="R4324" s="155">
        <v>0</v>
      </c>
      <c r="S4324" s="155">
        <v>5</v>
      </c>
      <c r="T4324" s="155">
        <v>5</v>
      </c>
      <c r="U4324" s="155">
        <v>139</v>
      </c>
      <c r="V4324" s="155">
        <v>1336</v>
      </c>
      <c r="W4324" s="159">
        <v>187450</v>
      </c>
      <c r="X4324" s="159">
        <v>232</v>
      </c>
      <c r="Y4324" s="159">
        <v>187682</v>
      </c>
      <c r="Z4324" s="129">
        <v>0.94117647058823528</v>
      </c>
      <c r="AA4324" s="129">
        <v>0.80952380952380953</v>
      </c>
      <c r="AB4324" s="111">
        <v>25</v>
      </c>
      <c r="AC4324" s="28">
        <v>0.6</v>
      </c>
      <c r="AD4324" s="129">
        <v>0.13</v>
      </c>
      <c r="AE4324" s="139">
        <v>49</v>
      </c>
      <c r="AF4324" s="139">
        <v>8</v>
      </c>
      <c r="AG4324" s="139">
        <v>98</v>
      </c>
      <c r="AH4324" s="139">
        <v>232</v>
      </c>
    </row>
    <row r="4325" spans="1:34">
      <c r="A4325" s="51" t="s">
        <v>179</v>
      </c>
      <c r="B4325" s="14" t="s">
        <v>74</v>
      </c>
      <c r="C4325" s="14" t="s">
        <v>183</v>
      </c>
      <c r="D4325" s="14">
        <v>2018</v>
      </c>
      <c r="E4325" s="14">
        <v>2018</v>
      </c>
      <c r="F4325" s="14" t="s">
        <v>245</v>
      </c>
      <c r="G4325" s="93">
        <v>3450</v>
      </c>
      <c r="H4325" s="93">
        <v>27132</v>
      </c>
      <c r="I4325" s="93">
        <v>35</v>
      </c>
      <c r="J4325" s="93">
        <v>262</v>
      </c>
      <c r="K4325" s="93">
        <v>3485</v>
      </c>
      <c r="L4325" s="93">
        <v>27394</v>
      </c>
      <c r="M4325" s="155">
        <v>30879</v>
      </c>
      <c r="N4325" s="155">
        <v>61557</v>
      </c>
      <c r="O4325" s="155">
        <v>8147</v>
      </c>
      <c r="P4325" s="155">
        <v>52564</v>
      </c>
      <c r="Q4325" s="155">
        <v>60711</v>
      </c>
      <c r="R4325" s="155">
        <v>133</v>
      </c>
      <c r="S4325" s="155">
        <v>713</v>
      </c>
      <c r="T4325" s="155">
        <v>846</v>
      </c>
      <c r="U4325" s="155">
        <v>8280</v>
      </c>
      <c r="V4325" s="155">
        <v>53277</v>
      </c>
      <c r="W4325" s="159">
        <v>8313251</v>
      </c>
      <c r="X4325" s="159">
        <v>81961</v>
      </c>
      <c r="Y4325" s="159">
        <v>8395212</v>
      </c>
      <c r="Z4325" s="129">
        <v>0.97599164926931103</v>
      </c>
      <c r="AA4325" s="129">
        <v>0.97228144989339016</v>
      </c>
      <c r="AB4325" s="111">
        <v>5</v>
      </c>
      <c r="AC4325" s="28">
        <v>0.8</v>
      </c>
      <c r="AD4325" s="129">
        <v>3.3000000000000002E-2</v>
      </c>
      <c r="AE4325" s="139">
        <v>2113</v>
      </c>
      <c r="AF4325" s="139">
        <v>927</v>
      </c>
      <c r="AG4325" s="139">
        <v>4176</v>
      </c>
      <c r="AH4325" s="139">
        <v>8466</v>
      </c>
    </row>
    <row r="4326" spans="1:34">
      <c r="A4326" s="51" t="s">
        <v>180</v>
      </c>
      <c r="B4326" s="14" t="s">
        <v>75</v>
      </c>
      <c r="C4326" s="14" t="s">
        <v>183</v>
      </c>
      <c r="D4326" s="14">
        <v>2018</v>
      </c>
      <c r="E4326" s="14">
        <v>2018</v>
      </c>
      <c r="F4326" s="14" t="s">
        <v>245</v>
      </c>
      <c r="G4326" s="93">
        <v>346</v>
      </c>
      <c r="H4326" s="93">
        <v>2225</v>
      </c>
      <c r="I4326" s="93">
        <v>0</v>
      </c>
      <c r="J4326" s="93">
        <v>0</v>
      </c>
      <c r="K4326" s="93">
        <v>346</v>
      </c>
      <c r="L4326" s="93">
        <v>2225</v>
      </c>
      <c r="M4326" s="155">
        <v>2571</v>
      </c>
      <c r="N4326" s="155">
        <v>5134</v>
      </c>
      <c r="O4326" s="155">
        <v>950</v>
      </c>
      <c r="P4326" s="155">
        <v>4183</v>
      </c>
      <c r="Q4326" s="155">
        <v>5133</v>
      </c>
      <c r="R4326" s="155">
        <v>0</v>
      </c>
      <c r="S4326" s="155">
        <v>1</v>
      </c>
      <c r="T4326" s="155">
        <v>1</v>
      </c>
      <c r="U4326" s="155">
        <v>950</v>
      </c>
      <c r="V4326" s="155">
        <v>4184</v>
      </c>
      <c r="W4326" s="159">
        <v>666537</v>
      </c>
      <c r="X4326" s="159">
        <v>456</v>
      </c>
      <c r="Y4326" s="159">
        <v>666993</v>
      </c>
      <c r="Z4326" s="129">
        <v>1</v>
      </c>
      <c r="AA4326" s="129">
        <v>0.91578947368421049</v>
      </c>
      <c r="AB4326" s="111">
        <v>25</v>
      </c>
      <c r="AC4326" s="28">
        <v>0.6</v>
      </c>
      <c r="AD4326" s="129">
        <v>0.13</v>
      </c>
      <c r="AE4326" s="139">
        <v>163</v>
      </c>
      <c r="AF4326" s="139">
        <v>12</v>
      </c>
      <c r="AG4326" s="139">
        <v>107</v>
      </c>
      <c r="AH4326" s="139">
        <v>187</v>
      </c>
    </row>
    <row r="4327" spans="1:34">
      <c r="A4327" s="51" t="s">
        <v>181</v>
      </c>
      <c r="B4327" s="14" t="s">
        <v>75</v>
      </c>
      <c r="C4327" s="14" t="s">
        <v>183</v>
      </c>
      <c r="D4327" s="14">
        <v>2018</v>
      </c>
      <c r="E4327" s="14">
        <v>2018</v>
      </c>
      <c r="F4327" s="14" t="s">
        <v>245</v>
      </c>
      <c r="G4327" s="93">
        <v>476</v>
      </c>
      <c r="H4327" s="93">
        <v>5968</v>
      </c>
      <c r="I4327" s="93">
        <v>1</v>
      </c>
      <c r="J4327" s="93">
        <v>14</v>
      </c>
      <c r="K4327" s="93">
        <v>477</v>
      </c>
      <c r="L4327" s="93">
        <v>5982</v>
      </c>
      <c r="M4327" s="155">
        <v>6459</v>
      </c>
      <c r="N4327" s="155">
        <v>11192</v>
      </c>
      <c r="O4327" s="155">
        <v>1099</v>
      </c>
      <c r="P4327" s="155">
        <v>10057</v>
      </c>
      <c r="Q4327" s="155">
        <v>11156</v>
      </c>
      <c r="R4327" s="155">
        <v>2</v>
      </c>
      <c r="S4327" s="155">
        <v>34</v>
      </c>
      <c r="T4327" s="155">
        <v>36</v>
      </c>
      <c r="U4327" s="155">
        <v>1101</v>
      </c>
      <c r="V4327" s="155">
        <v>10091</v>
      </c>
      <c r="W4327" s="159">
        <v>1484375</v>
      </c>
      <c r="X4327" s="159">
        <v>2913</v>
      </c>
      <c r="Y4327" s="159">
        <v>1487288</v>
      </c>
      <c r="Z4327" s="129">
        <v>0.97435897435897434</v>
      </c>
      <c r="AA4327" s="129">
        <v>1</v>
      </c>
      <c r="AB4327" s="111">
        <v>25</v>
      </c>
      <c r="AC4327" s="28">
        <v>0.6</v>
      </c>
      <c r="AD4327" s="129">
        <v>0.13</v>
      </c>
      <c r="AE4327" s="139">
        <v>535</v>
      </c>
      <c r="AF4327" s="139">
        <v>95</v>
      </c>
      <c r="AG4327" s="139">
        <v>342</v>
      </c>
      <c r="AH4327" s="139">
        <v>705</v>
      </c>
    </row>
    <row r="4328" spans="1:34">
      <c r="A4328" s="87" t="s">
        <v>123</v>
      </c>
      <c r="B4328" s="14" t="s">
        <v>74</v>
      </c>
      <c r="C4328" s="14" t="s">
        <v>183</v>
      </c>
      <c r="D4328" s="14">
        <v>2018</v>
      </c>
      <c r="E4328" s="14">
        <v>2018</v>
      </c>
      <c r="F4328" s="14" t="s">
        <v>245</v>
      </c>
      <c r="G4328" s="93">
        <v>12066</v>
      </c>
      <c r="H4328" s="93">
        <v>82513</v>
      </c>
      <c r="I4328" s="93">
        <v>77</v>
      </c>
      <c r="J4328" s="93">
        <v>461</v>
      </c>
      <c r="K4328" s="93">
        <v>12143</v>
      </c>
      <c r="L4328" s="93">
        <v>82974</v>
      </c>
      <c r="M4328" s="155">
        <v>95117</v>
      </c>
      <c r="N4328" s="155">
        <v>218752</v>
      </c>
      <c r="O4328" s="155">
        <v>32693</v>
      </c>
      <c r="P4328" s="155">
        <v>184657</v>
      </c>
      <c r="Q4328" s="155">
        <v>217350</v>
      </c>
      <c r="R4328" s="155">
        <v>247</v>
      </c>
      <c r="S4328" s="155">
        <v>1155</v>
      </c>
      <c r="T4328" s="155">
        <v>1402</v>
      </c>
      <c r="U4328" s="155">
        <v>32940</v>
      </c>
      <c r="V4328" s="155">
        <v>185812</v>
      </c>
      <c r="W4328" s="159">
        <v>28572017</v>
      </c>
      <c r="X4328" s="159">
        <v>159036</v>
      </c>
      <c r="Y4328" s="159">
        <v>28731053</v>
      </c>
      <c r="Z4328" s="129">
        <v>0.93538913362701903</v>
      </c>
      <c r="AA4328" s="129">
        <v>0.64233576642335766</v>
      </c>
      <c r="AB4328" s="111">
        <v>15</v>
      </c>
      <c r="AC4328" s="28">
        <v>0.53300000000000003</v>
      </c>
      <c r="AD4328" s="129">
        <v>5.9200000000000003E-2</v>
      </c>
      <c r="AE4328" s="139">
        <v>4574</v>
      </c>
      <c r="AF4328" s="139">
        <v>1912</v>
      </c>
      <c r="AG4328" s="139">
        <v>12429</v>
      </c>
      <c r="AH4328" s="139">
        <v>28446</v>
      </c>
    </row>
    <row r="4329" spans="1:34">
      <c r="A4329" s="87" t="s">
        <v>124</v>
      </c>
      <c r="B4329" s="14" t="s">
        <v>75</v>
      </c>
      <c r="C4329" s="14" t="s">
        <v>183</v>
      </c>
      <c r="D4329" s="14">
        <v>2018</v>
      </c>
      <c r="E4329" s="14">
        <v>2018</v>
      </c>
      <c r="F4329" s="14" t="s">
        <v>245</v>
      </c>
      <c r="G4329" s="93">
        <v>199</v>
      </c>
      <c r="H4329" s="93">
        <v>1286</v>
      </c>
      <c r="I4329" s="93">
        <v>0</v>
      </c>
      <c r="J4329" s="93">
        <v>2</v>
      </c>
      <c r="K4329" s="93">
        <v>199</v>
      </c>
      <c r="L4329" s="93">
        <v>1288</v>
      </c>
      <c r="M4329" s="155">
        <v>1487</v>
      </c>
      <c r="N4329" s="155">
        <v>3411</v>
      </c>
      <c r="O4329" s="155">
        <v>535</v>
      </c>
      <c r="P4329" s="155">
        <v>2870</v>
      </c>
      <c r="Q4329" s="155">
        <v>3405</v>
      </c>
      <c r="R4329" s="155">
        <v>0</v>
      </c>
      <c r="S4329" s="155">
        <v>6</v>
      </c>
      <c r="T4329" s="155">
        <v>6</v>
      </c>
      <c r="U4329" s="155">
        <v>535</v>
      </c>
      <c r="V4329" s="155">
        <v>2876</v>
      </c>
      <c r="W4329" s="159">
        <v>401137</v>
      </c>
      <c r="X4329" s="159">
        <v>670</v>
      </c>
      <c r="Y4329" s="159">
        <v>401807</v>
      </c>
      <c r="Z4329" s="129">
        <v>0.98550724637681164</v>
      </c>
      <c r="AA4329" s="129">
        <v>0.95121951219512191</v>
      </c>
      <c r="AB4329" s="111">
        <v>25</v>
      </c>
      <c r="AC4329" s="28">
        <v>0.6</v>
      </c>
      <c r="AD4329" s="129">
        <v>0.13</v>
      </c>
      <c r="AE4329" s="139">
        <v>110</v>
      </c>
      <c r="AF4329" s="139">
        <v>15</v>
      </c>
      <c r="AG4329" s="139">
        <v>165</v>
      </c>
      <c r="AH4329" s="139">
        <v>341</v>
      </c>
    </row>
    <row r="4330" spans="1:34">
      <c r="A4330" s="87" t="s">
        <v>125</v>
      </c>
      <c r="B4330" s="14" t="s">
        <v>75</v>
      </c>
      <c r="C4330" s="14" t="s">
        <v>183</v>
      </c>
      <c r="D4330" s="14">
        <v>2018</v>
      </c>
      <c r="E4330" s="14">
        <v>2018</v>
      </c>
      <c r="F4330" s="14" t="s">
        <v>245</v>
      </c>
      <c r="G4330" s="93">
        <v>794</v>
      </c>
      <c r="H4330" s="93">
        <v>10993</v>
      </c>
      <c r="I4330" s="93">
        <v>1</v>
      </c>
      <c r="J4330" s="93">
        <v>14</v>
      </c>
      <c r="K4330" s="93">
        <v>795</v>
      </c>
      <c r="L4330" s="93">
        <v>11007</v>
      </c>
      <c r="M4330" s="155">
        <v>11802</v>
      </c>
      <c r="N4330" s="155">
        <v>19743</v>
      </c>
      <c r="O4330" s="155">
        <v>1957</v>
      </c>
      <c r="P4330" s="155">
        <v>17748</v>
      </c>
      <c r="Q4330" s="155">
        <v>19705</v>
      </c>
      <c r="R4330" s="155">
        <v>1</v>
      </c>
      <c r="S4330" s="155">
        <v>37</v>
      </c>
      <c r="T4330" s="155">
        <v>38</v>
      </c>
      <c r="U4330" s="155">
        <v>1958</v>
      </c>
      <c r="V4330" s="155">
        <v>17785</v>
      </c>
      <c r="W4330" s="159">
        <v>2697427</v>
      </c>
      <c r="X4330" s="159">
        <v>3511</v>
      </c>
      <c r="Y4330" s="159">
        <v>2700938</v>
      </c>
      <c r="Z4330" s="129">
        <v>0.9765625</v>
      </c>
      <c r="AA4330" s="129">
        <v>0.9703504043126685</v>
      </c>
      <c r="AB4330" s="111">
        <v>25</v>
      </c>
      <c r="AC4330" s="28">
        <v>0.6</v>
      </c>
      <c r="AD4330" s="129">
        <v>0.13</v>
      </c>
      <c r="AE4330" s="139">
        <v>1097</v>
      </c>
      <c r="AF4330" s="139">
        <v>301</v>
      </c>
      <c r="AG4330" s="139">
        <v>478</v>
      </c>
      <c r="AH4330" s="139">
        <v>905</v>
      </c>
    </row>
    <row r="4331" spans="1:34">
      <c r="A4331" s="87" t="s">
        <v>126</v>
      </c>
      <c r="B4331" s="14" t="s">
        <v>75</v>
      </c>
      <c r="C4331" s="14" t="s">
        <v>183</v>
      </c>
      <c r="D4331" s="14">
        <v>2018</v>
      </c>
      <c r="E4331" s="14">
        <v>2018</v>
      </c>
      <c r="F4331" s="14" t="s">
        <v>245</v>
      </c>
      <c r="G4331" s="93">
        <v>2182</v>
      </c>
      <c r="H4331" s="93">
        <v>14607</v>
      </c>
      <c r="I4331" s="93">
        <v>7</v>
      </c>
      <c r="J4331" s="93">
        <v>136</v>
      </c>
      <c r="K4331" s="93">
        <v>2189</v>
      </c>
      <c r="L4331" s="93">
        <v>14743</v>
      </c>
      <c r="M4331" s="155">
        <v>16932</v>
      </c>
      <c r="N4331" s="155">
        <v>40404</v>
      </c>
      <c r="O4331" s="155">
        <v>6128</v>
      </c>
      <c r="P4331" s="155">
        <v>33896</v>
      </c>
      <c r="Q4331" s="155">
        <v>40024</v>
      </c>
      <c r="R4331" s="155">
        <v>23</v>
      </c>
      <c r="S4331" s="155">
        <v>357</v>
      </c>
      <c r="T4331" s="155">
        <v>380</v>
      </c>
      <c r="U4331" s="155">
        <v>6151</v>
      </c>
      <c r="V4331" s="155">
        <v>34253</v>
      </c>
      <c r="W4331" s="159">
        <v>4943562</v>
      </c>
      <c r="X4331" s="159">
        <v>39817</v>
      </c>
      <c r="Y4331" s="159">
        <v>4983379</v>
      </c>
      <c r="Z4331" s="129">
        <v>0.99039999999999995</v>
      </c>
      <c r="AA4331" s="129">
        <v>0.92225201072386054</v>
      </c>
      <c r="AB4331" s="111">
        <v>25</v>
      </c>
      <c r="AC4331" s="28">
        <v>0.6</v>
      </c>
      <c r="AD4331" s="129">
        <v>0.13</v>
      </c>
      <c r="AE4331" s="139">
        <v>867</v>
      </c>
      <c r="AF4331" s="139">
        <v>127</v>
      </c>
      <c r="AG4331" s="139">
        <v>835</v>
      </c>
      <c r="AH4331" s="139">
        <v>1697</v>
      </c>
    </row>
    <row r="4332" spans="1:34">
      <c r="A4332" s="87" t="s">
        <v>127</v>
      </c>
      <c r="B4332" s="14" t="s">
        <v>75</v>
      </c>
      <c r="C4332" s="14" t="s">
        <v>183</v>
      </c>
      <c r="D4332" s="14">
        <v>2018</v>
      </c>
      <c r="E4332" s="14">
        <v>2018</v>
      </c>
      <c r="F4332" s="14" t="s">
        <v>245</v>
      </c>
      <c r="G4332" s="93">
        <v>77</v>
      </c>
      <c r="H4332" s="93">
        <v>962</v>
      </c>
      <c r="I4332" s="93">
        <v>0</v>
      </c>
      <c r="J4332" s="93">
        <v>3</v>
      </c>
      <c r="K4332" s="93">
        <v>77</v>
      </c>
      <c r="L4332" s="93">
        <v>965</v>
      </c>
      <c r="M4332" s="155">
        <v>1042</v>
      </c>
      <c r="N4332" s="155">
        <v>1996</v>
      </c>
      <c r="O4332" s="155">
        <v>226</v>
      </c>
      <c r="P4332" s="155">
        <v>1765</v>
      </c>
      <c r="Q4332" s="155">
        <v>1991</v>
      </c>
      <c r="R4332" s="155">
        <v>1</v>
      </c>
      <c r="S4332" s="155">
        <v>4</v>
      </c>
      <c r="T4332" s="155">
        <v>5</v>
      </c>
      <c r="U4332" s="155">
        <v>227</v>
      </c>
      <c r="V4332" s="155">
        <v>1769</v>
      </c>
      <c r="W4332" s="159">
        <v>250502</v>
      </c>
      <c r="X4332" s="159">
        <v>520</v>
      </c>
      <c r="Y4332" s="159">
        <v>251022</v>
      </c>
      <c r="Z4332" s="129">
        <v>1</v>
      </c>
      <c r="AA4332" s="129">
        <v>0.94444444444444442</v>
      </c>
      <c r="AB4332" s="111">
        <v>25</v>
      </c>
      <c r="AC4332" s="28">
        <v>0.6</v>
      </c>
      <c r="AD4332" s="129">
        <v>0.13</v>
      </c>
      <c r="AE4332" s="139">
        <v>71</v>
      </c>
      <c r="AF4332" s="139">
        <v>5</v>
      </c>
      <c r="AG4332" s="139">
        <v>52</v>
      </c>
      <c r="AH4332" s="139">
        <v>109</v>
      </c>
    </row>
    <row r="4333" spans="1:34">
      <c r="A4333" s="87" t="s">
        <v>128</v>
      </c>
      <c r="B4333" s="14" t="s">
        <v>75</v>
      </c>
      <c r="C4333" s="14" t="s">
        <v>183</v>
      </c>
      <c r="D4333" s="14">
        <v>2018</v>
      </c>
      <c r="E4333" s="14">
        <v>2018</v>
      </c>
      <c r="F4333" s="14" t="s">
        <v>245</v>
      </c>
      <c r="G4333" s="93">
        <v>9471</v>
      </c>
      <c r="H4333" s="93">
        <v>58024</v>
      </c>
      <c r="I4333" s="93">
        <v>18</v>
      </c>
      <c r="J4333" s="93">
        <v>387</v>
      </c>
      <c r="K4333" s="93">
        <v>9489</v>
      </c>
      <c r="L4333" s="93">
        <v>58411</v>
      </c>
      <c r="M4333" s="155">
        <v>67900</v>
      </c>
      <c r="N4333" s="155">
        <v>156899</v>
      </c>
      <c r="O4333" s="155">
        <v>25258</v>
      </c>
      <c r="P4333" s="155">
        <v>130702</v>
      </c>
      <c r="Q4333" s="155">
        <v>155960</v>
      </c>
      <c r="R4333" s="155">
        <v>59</v>
      </c>
      <c r="S4333" s="155">
        <v>880</v>
      </c>
      <c r="T4333" s="155">
        <v>939</v>
      </c>
      <c r="U4333" s="155">
        <v>25317</v>
      </c>
      <c r="V4333" s="155">
        <v>131582</v>
      </c>
      <c r="W4333" s="159">
        <v>20545892</v>
      </c>
      <c r="X4333" s="159">
        <v>123959</v>
      </c>
      <c r="Y4333" s="159">
        <v>20669851</v>
      </c>
      <c r="Z4333" s="129">
        <v>0.98148148148148151</v>
      </c>
      <c r="AA4333" s="129">
        <v>0.92317939609236233</v>
      </c>
      <c r="AB4333" s="111">
        <v>8</v>
      </c>
      <c r="AC4333" s="28">
        <v>0.5</v>
      </c>
      <c r="AD4333" s="129">
        <v>2.07E-2</v>
      </c>
      <c r="AE4333" s="139">
        <v>5106</v>
      </c>
      <c r="AF4333" s="139">
        <v>1678</v>
      </c>
      <c r="AG4333" s="139">
        <v>9485</v>
      </c>
      <c r="AH4333" s="139">
        <v>22146</v>
      </c>
    </row>
    <row r="4334" spans="1:34">
      <c r="A4334" s="87" t="s">
        <v>129</v>
      </c>
      <c r="B4334" s="14" t="s">
        <v>75</v>
      </c>
      <c r="C4334" s="14" t="s">
        <v>183</v>
      </c>
      <c r="D4334" s="14">
        <v>2018</v>
      </c>
      <c r="E4334" s="14">
        <v>2018</v>
      </c>
      <c r="F4334" s="14" t="s">
        <v>245</v>
      </c>
      <c r="G4334" s="93">
        <v>1447</v>
      </c>
      <c r="H4334" s="93">
        <v>9112</v>
      </c>
      <c r="I4334" s="93">
        <v>4</v>
      </c>
      <c r="J4334" s="93">
        <v>72</v>
      </c>
      <c r="K4334" s="93">
        <v>1451</v>
      </c>
      <c r="L4334" s="93">
        <v>9184</v>
      </c>
      <c r="M4334" s="155">
        <v>10635</v>
      </c>
      <c r="N4334" s="155">
        <v>23910</v>
      </c>
      <c r="O4334" s="155">
        <v>3955</v>
      </c>
      <c r="P4334" s="155">
        <v>19755</v>
      </c>
      <c r="Q4334" s="155">
        <v>23710</v>
      </c>
      <c r="R4334" s="155">
        <v>15</v>
      </c>
      <c r="S4334" s="155">
        <v>185</v>
      </c>
      <c r="T4334" s="155">
        <v>200</v>
      </c>
      <c r="U4334" s="155">
        <v>3970</v>
      </c>
      <c r="V4334" s="155">
        <v>19940</v>
      </c>
      <c r="W4334" s="159">
        <v>2955277</v>
      </c>
      <c r="X4334" s="159">
        <v>19697</v>
      </c>
      <c r="Y4334" s="159">
        <v>2974974</v>
      </c>
      <c r="Z4334" s="129">
        <v>1</v>
      </c>
      <c r="AA4334" s="129">
        <v>0.96242774566473988</v>
      </c>
      <c r="AB4334" s="111">
        <v>25</v>
      </c>
      <c r="AC4334" s="28">
        <v>0.6</v>
      </c>
      <c r="AD4334" s="129">
        <v>0.13</v>
      </c>
      <c r="AE4334" s="139">
        <v>725</v>
      </c>
      <c r="AF4334" s="139">
        <v>129</v>
      </c>
      <c r="AG4334" s="139">
        <v>1202</v>
      </c>
      <c r="AH4334" s="139">
        <v>2859</v>
      </c>
    </row>
    <row r="4335" spans="1:34">
      <c r="A4335" s="87" t="s">
        <v>130</v>
      </c>
      <c r="B4335" s="14" t="s">
        <v>75</v>
      </c>
      <c r="C4335" s="14" t="s">
        <v>183</v>
      </c>
      <c r="D4335" s="14">
        <v>2018</v>
      </c>
      <c r="E4335" s="14">
        <v>2018</v>
      </c>
      <c r="F4335" s="14" t="s">
        <v>245</v>
      </c>
      <c r="G4335" s="93">
        <v>502</v>
      </c>
      <c r="H4335" s="93">
        <v>5790</v>
      </c>
      <c r="I4335" s="93">
        <v>1</v>
      </c>
      <c r="J4335" s="93">
        <v>10</v>
      </c>
      <c r="K4335" s="93">
        <v>503</v>
      </c>
      <c r="L4335" s="93">
        <v>5800</v>
      </c>
      <c r="M4335" s="155">
        <v>6303</v>
      </c>
      <c r="N4335" s="155">
        <v>11576</v>
      </c>
      <c r="O4335" s="155">
        <v>1282</v>
      </c>
      <c r="P4335" s="155">
        <v>10261</v>
      </c>
      <c r="Q4335" s="155">
        <v>11543</v>
      </c>
      <c r="R4335" s="155">
        <v>6</v>
      </c>
      <c r="S4335" s="155">
        <v>27</v>
      </c>
      <c r="T4335" s="155">
        <v>33</v>
      </c>
      <c r="U4335" s="155">
        <v>1288</v>
      </c>
      <c r="V4335" s="155">
        <v>10288</v>
      </c>
      <c r="W4335" s="159">
        <v>1510779</v>
      </c>
      <c r="X4335" s="159">
        <v>2953</v>
      </c>
      <c r="Y4335" s="159">
        <v>1513732</v>
      </c>
      <c r="Z4335" s="129">
        <v>0.94776119402985071</v>
      </c>
      <c r="AA4335" s="129">
        <v>0.91443850267379678</v>
      </c>
      <c r="AB4335" s="111">
        <v>25</v>
      </c>
      <c r="AC4335" s="28">
        <v>0.6</v>
      </c>
      <c r="AD4335" s="129">
        <v>0.13</v>
      </c>
      <c r="AE4335" s="139">
        <v>380</v>
      </c>
      <c r="AF4335" s="139">
        <v>57</v>
      </c>
      <c r="AG4335" s="139">
        <v>349</v>
      </c>
      <c r="AH4335" s="139">
        <v>680</v>
      </c>
    </row>
    <row r="4336" spans="1:34">
      <c r="A4336" s="87" t="s">
        <v>131</v>
      </c>
      <c r="B4336" s="14" t="s">
        <v>75</v>
      </c>
      <c r="C4336" s="14" t="s">
        <v>183</v>
      </c>
      <c r="D4336" s="14">
        <v>2018</v>
      </c>
      <c r="E4336" s="14">
        <v>2018</v>
      </c>
      <c r="F4336" s="14" t="s">
        <v>245</v>
      </c>
      <c r="G4336" s="93">
        <v>208</v>
      </c>
      <c r="H4336" s="93">
        <v>1312</v>
      </c>
      <c r="I4336" s="93">
        <v>0</v>
      </c>
      <c r="J4336" s="93">
        <v>1</v>
      </c>
      <c r="K4336" s="93">
        <v>208</v>
      </c>
      <c r="L4336" s="93">
        <v>1313</v>
      </c>
      <c r="M4336" s="155">
        <v>1521</v>
      </c>
      <c r="N4336" s="155">
        <v>3025</v>
      </c>
      <c r="O4336" s="155">
        <v>564</v>
      </c>
      <c r="P4336" s="155">
        <v>2459</v>
      </c>
      <c r="Q4336" s="155">
        <v>3023</v>
      </c>
      <c r="R4336" s="155">
        <v>0</v>
      </c>
      <c r="S4336" s="155">
        <v>2</v>
      </c>
      <c r="T4336" s="155">
        <v>2</v>
      </c>
      <c r="U4336" s="155">
        <v>564</v>
      </c>
      <c r="V4336" s="155">
        <v>2461</v>
      </c>
      <c r="W4336" s="159">
        <v>407143</v>
      </c>
      <c r="X4336" s="159">
        <v>616</v>
      </c>
      <c r="Y4336" s="159">
        <v>407759</v>
      </c>
      <c r="Z4336" s="129">
        <v>0.94871794871794868</v>
      </c>
      <c r="AA4336" s="129">
        <v>0.76271186440677963</v>
      </c>
      <c r="AB4336" s="111">
        <v>25</v>
      </c>
      <c r="AC4336" s="28">
        <v>0.6</v>
      </c>
      <c r="AD4336" s="129">
        <v>0.13</v>
      </c>
      <c r="AE4336" s="139">
        <v>93</v>
      </c>
      <c r="AF4336" s="139">
        <v>8</v>
      </c>
      <c r="AG4336" s="139">
        <v>77</v>
      </c>
      <c r="AH4336" s="139">
        <v>147</v>
      </c>
    </row>
    <row r="4337" spans="1:34">
      <c r="A4337" s="87" t="s">
        <v>132</v>
      </c>
      <c r="B4337" s="14" t="s">
        <v>76</v>
      </c>
      <c r="C4337" s="14" t="s">
        <v>183</v>
      </c>
      <c r="D4337" s="14">
        <v>2018</v>
      </c>
      <c r="E4337" s="14">
        <v>2018</v>
      </c>
      <c r="F4337" s="14" t="s">
        <v>245</v>
      </c>
      <c r="G4337" s="93">
        <v>75553</v>
      </c>
      <c r="H4337" s="93">
        <v>466082</v>
      </c>
      <c r="I4337" s="93">
        <v>1016</v>
      </c>
      <c r="J4337" s="93">
        <v>5216</v>
      </c>
      <c r="K4337" s="93">
        <v>76569</v>
      </c>
      <c r="L4337" s="93">
        <v>471298</v>
      </c>
      <c r="M4337" s="155">
        <v>547867</v>
      </c>
      <c r="N4337" s="155">
        <v>1083101</v>
      </c>
      <c r="O4337" s="155">
        <v>184809</v>
      </c>
      <c r="P4337" s="155">
        <v>884100</v>
      </c>
      <c r="Q4337" s="155">
        <v>1068909</v>
      </c>
      <c r="R4337" s="155">
        <v>3177</v>
      </c>
      <c r="S4337" s="155">
        <v>11015</v>
      </c>
      <c r="T4337" s="155">
        <v>14192</v>
      </c>
      <c r="U4337" s="155">
        <v>187986</v>
      </c>
      <c r="V4337" s="155">
        <v>895115</v>
      </c>
      <c r="W4337" s="159">
        <v>148335257</v>
      </c>
      <c r="X4337" s="159">
        <v>1596054</v>
      </c>
      <c r="Y4337" s="159">
        <v>149931311</v>
      </c>
      <c r="Z4337" s="129">
        <v>0.99228791773778924</v>
      </c>
      <c r="AA4337" s="129">
        <v>0.91552887424958829</v>
      </c>
      <c r="AB4337" s="111">
        <v>84</v>
      </c>
      <c r="AC4337" s="28">
        <v>0.76200000000000001</v>
      </c>
      <c r="AD4337" s="129">
        <v>8.2500000000000004E-2</v>
      </c>
      <c r="AE4337" s="139">
        <v>40793</v>
      </c>
      <c r="AF4337" s="139">
        <v>16086</v>
      </c>
      <c r="AG4337" s="139">
        <v>88039</v>
      </c>
      <c r="AH4337" s="139">
        <v>183327</v>
      </c>
    </row>
    <row r="4338" spans="1:34">
      <c r="A4338" s="87" t="s">
        <v>133</v>
      </c>
      <c r="B4338" s="14" t="s">
        <v>75</v>
      </c>
      <c r="C4338" s="14" t="s">
        <v>183</v>
      </c>
      <c r="D4338" s="14">
        <v>2018</v>
      </c>
      <c r="E4338" s="14">
        <v>2018</v>
      </c>
      <c r="F4338" s="14" t="s">
        <v>245</v>
      </c>
      <c r="G4338" s="93">
        <v>1677</v>
      </c>
      <c r="H4338" s="93">
        <v>9636</v>
      </c>
      <c r="I4338" s="93">
        <v>6</v>
      </c>
      <c r="J4338" s="93">
        <v>29</v>
      </c>
      <c r="K4338" s="93">
        <v>1683</v>
      </c>
      <c r="L4338" s="93">
        <v>9665</v>
      </c>
      <c r="M4338" s="155">
        <v>11348</v>
      </c>
      <c r="N4338" s="155">
        <v>27455</v>
      </c>
      <c r="O4338" s="155">
        <v>4659</v>
      </c>
      <c r="P4338" s="155">
        <v>22688</v>
      </c>
      <c r="Q4338" s="155">
        <v>27347</v>
      </c>
      <c r="R4338" s="155">
        <v>22</v>
      </c>
      <c r="S4338" s="155">
        <v>86</v>
      </c>
      <c r="T4338" s="155">
        <v>108</v>
      </c>
      <c r="U4338" s="155">
        <v>4681</v>
      </c>
      <c r="V4338" s="155">
        <v>22774</v>
      </c>
      <c r="W4338" s="159">
        <v>3524214</v>
      </c>
      <c r="X4338" s="159">
        <v>9332</v>
      </c>
      <c r="Y4338" s="159">
        <v>3533546</v>
      </c>
      <c r="Z4338" s="129">
        <v>0.99214659685863871</v>
      </c>
      <c r="AA4338" s="129">
        <v>0.98734177215189878</v>
      </c>
      <c r="AB4338" s="111">
        <v>25</v>
      </c>
      <c r="AC4338" s="28">
        <v>0.6</v>
      </c>
      <c r="AD4338" s="129">
        <v>0.13</v>
      </c>
      <c r="AE4338" s="139">
        <v>551</v>
      </c>
      <c r="AF4338" s="139">
        <v>63</v>
      </c>
      <c r="AG4338" s="139">
        <v>2532</v>
      </c>
      <c r="AH4338" s="139">
        <v>6204</v>
      </c>
    </row>
    <row r="4339" spans="1:34">
      <c r="A4339" s="87" t="s">
        <v>134</v>
      </c>
      <c r="B4339" s="14" t="s">
        <v>75</v>
      </c>
      <c r="C4339" s="14" t="s">
        <v>183</v>
      </c>
      <c r="D4339" s="14">
        <v>2018</v>
      </c>
      <c r="E4339" s="14">
        <v>2018</v>
      </c>
      <c r="F4339" s="14" t="s">
        <v>245</v>
      </c>
      <c r="G4339" s="93">
        <v>523</v>
      </c>
      <c r="H4339" s="93">
        <v>5299</v>
      </c>
      <c r="I4339" s="93">
        <v>15</v>
      </c>
      <c r="J4339" s="93">
        <v>150</v>
      </c>
      <c r="K4339" s="93">
        <v>538</v>
      </c>
      <c r="L4339" s="93">
        <v>5449</v>
      </c>
      <c r="M4339" s="155">
        <v>5987</v>
      </c>
      <c r="N4339" s="155">
        <v>9836</v>
      </c>
      <c r="O4339" s="155">
        <v>1186</v>
      </c>
      <c r="P4339" s="155">
        <v>8255</v>
      </c>
      <c r="Q4339" s="155">
        <v>9441</v>
      </c>
      <c r="R4339" s="155">
        <v>46</v>
      </c>
      <c r="S4339" s="155">
        <v>349</v>
      </c>
      <c r="T4339" s="155">
        <v>395</v>
      </c>
      <c r="U4339" s="155">
        <v>1232</v>
      </c>
      <c r="V4339" s="155">
        <v>8604</v>
      </c>
      <c r="W4339" s="159">
        <v>1312226</v>
      </c>
      <c r="X4339" s="159">
        <v>34263</v>
      </c>
      <c r="Y4339" s="159">
        <v>1346489</v>
      </c>
      <c r="Z4339" s="129">
        <v>0.98566308243727596</v>
      </c>
      <c r="AA4339" s="129">
        <v>0.92655367231638419</v>
      </c>
      <c r="AB4339" s="111">
        <v>25</v>
      </c>
      <c r="AC4339" s="28">
        <v>0.6</v>
      </c>
      <c r="AD4339" s="129">
        <v>0.13</v>
      </c>
      <c r="AE4339" s="139">
        <v>421</v>
      </c>
      <c r="AF4339" s="139">
        <v>121</v>
      </c>
      <c r="AG4339" s="139">
        <v>1073</v>
      </c>
      <c r="AH4339" s="139">
        <v>1971</v>
      </c>
    </row>
    <row r="4340" spans="1:34">
      <c r="A4340" s="87" t="s">
        <v>135</v>
      </c>
      <c r="B4340" s="14" t="s">
        <v>75</v>
      </c>
      <c r="C4340" s="14" t="s">
        <v>183</v>
      </c>
      <c r="D4340" s="14">
        <v>2018</v>
      </c>
      <c r="E4340" s="14">
        <v>2018</v>
      </c>
      <c r="F4340" s="14" t="s">
        <v>245</v>
      </c>
      <c r="G4340" s="93">
        <v>110</v>
      </c>
      <c r="H4340" s="93">
        <v>928</v>
      </c>
      <c r="I4340" s="93">
        <v>1</v>
      </c>
      <c r="J4340" s="93">
        <v>3</v>
      </c>
      <c r="K4340" s="93">
        <v>111</v>
      </c>
      <c r="L4340" s="93">
        <v>931</v>
      </c>
      <c r="M4340" s="155">
        <v>1042</v>
      </c>
      <c r="N4340" s="155">
        <v>1930</v>
      </c>
      <c r="O4340" s="155">
        <v>295</v>
      </c>
      <c r="P4340" s="155">
        <v>1630</v>
      </c>
      <c r="Q4340" s="155">
        <v>1925</v>
      </c>
      <c r="R4340" s="155">
        <v>1</v>
      </c>
      <c r="S4340" s="155">
        <v>4</v>
      </c>
      <c r="T4340" s="155">
        <v>5</v>
      </c>
      <c r="U4340" s="155">
        <v>296</v>
      </c>
      <c r="V4340" s="155">
        <v>1634</v>
      </c>
      <c r="W4340" s="159">
        <v>250839</v>
      </c>
      <c r="X4340" s="159">
        <v>399</v>
      </c>
      <c r="Y4340" s="159">
        <v>251238</v>
      </c>
      <c r="Z4340" s="129">
        <v>0.94444444444444442</v>
      </c>
      <c r="AA4340" s="129">
        <v>0.96</v>
      </c>
      <c r="AB4340" s="111">
        <v>25</v>
      </c>
      <c r="AC4340" s="28">
        <v>0.6</v>
      </c>
      <c r="AD4340" s="129">
        <v>0.13</v>
      </c>
      <c r="AE4340" s="139">
        <v>49</v>
      </c>
      <c r="AF4340" s="139">
        <v>14</v>
      </c>
      <c r="AG4340" s="139">
        <v>25</v>
      </c>
      <c r="AH4340" s="139">
        <v>43</v>
      </c>
    </row>
    <row r="4341" spans="1:34">
      <c r="A4341" s="87" t="s">
        <v>136</v>
      </c>
      <c r="B4341" s="14" t="s">
        <v>75</v>
      </c>
      <c r="C4341" s="14" t="s">
        <v>183</v>
      </c>
      <c r="D4341" s="14">
        <v>2018</v>
      </c>
      <c r="E4341" s="14">
        <v>2018</v>
      </c>
      <c r="F4341" s="14" t="s">
        <v>245</v>
      </c>
      <c r="G4341" s="93">
        <v>467</v>
      </c>
      <c r="H4341" s="93">
        <v>5675</v>
      </c>
      <c r="I4341" s="93">
        <v>1</v>
      </c>
      <c r="J4341" s="93">
        <v>27</v>
      </c>
      <c r="K4341" s="93">
        <v>468</v>
      </c>
      <c r="L4341" s="93">
        <v>5702</v>
      </c>
      <c r="M4341" s="155">
        <v>6170</v>
      </c>
      <c r="N4341" s="155">
        <v>11424</v>
      </c>
      <c r="O4341" s="155">
        <v>1191</v>
      </c>
      <c r="P4341" s="155">
        <v>10162</v>
      </c>
      <c r="Q4341" s="155">
        <v>11353</v>
      </c>
      <c r="R4341" s="155">
        <v>3</v>
      </c>
      <c r="S4341" s="155">
        <v>68</v>
      </c>
      <c r="T4341" s="155">
        <v>71</v>
      </c>
      <c r="U4341" s="155">
        <v>1194</v>
      </c>
      <c r="V4341" s="155">
        <v>10230</v>
      </c>
      <c r="W4341" s="159">
        <v>1562507</v>
      </c>
      <c r="X4341" s="159">
        <v>7826</v>
      </c>
      <c r="Y4341" s="159">
        <v>1570333</v>
      </c>
      <c r="Z4341" s="129">
        <v>0.92328767123287669</v>
      </c>
      <c r="AA4341" s="129">
        <v>0.90036900369003692</v>
      </c>
      <c r="AB4341" s="111">
        <v>25</v>
      </c>
      <c r="AC4341" s="28">
        <v>0.6</v>
      </c>
      <c r="AD4341" s="129">
        <v>0.13</v>
      </c>
      <c r="AE4341" s="139">
        <v>442</v>
      </c>
      <c r="AF4341" s="139">
        <v>60</v>
      </c>
      <c r="AG4341" s="139">
        <v>473</v>
      </c>
      <c r="AH4341" s="139">
        <v>1069</v>
      </c>
    </row>
    <row r="4342" spans="1:34">
      <c r="A4342" s="87" t="s">
        <v>137</v>
      </c>
      <c r="B4342" s="14" t="s">
        <v>75</v>
      </c>
      <c r="C4342" s="14" t="s">
        <v>183</v>
      </c>
      <c r="D4342" s="14">
        <v>2018</v>
      </c>
      <c r="E4342" s="14">
        <v>2018</v>
      </c>
      <c r="F4342" s="14" t="s">
        <v>245</v>
      </c>
      <c r="G4342" s="93">
        <v>3338</v>
      </c>
      <c r="H4342" s="93">
        <v>19590</v>
      </c>
      <c r="I4342" s="93">
        <v>7</v>
      </c>
      <c r="J4342" s="93">
        <v>42</v>
      </c>
      <c r="K4342" s="93">
        <v>3345</v>
      </c>
      <c r="L4342" s="93">
        <v>19632</v>
      </c>
      <c r="M4342" s="155">
        <v>22977</v>
      </c>
      <c r="N4342" s="155">
        <v>52829</v>
      </c>
      <c r="O4342" s="155">
        <v>9065</v>
      </c>
      <c r="P4342" s="155">
        <v>43624</v>
      </c>
      <c r="Q4342" s="155">
        <v>52689</v>
      </c>
      <c r="R4342" s="155">
        <v>28</v>
      </c>
      <c r="S4342" s="155">
        <v>112</v>
      </c>
      <c r="T4342" s="155">
        <v>140</v>
      </c>
      <c r="U4342" s="155">
        <v>9093</v>
      </c>
      <c r="V4342" s="155">
        <v>43736</v>
      </c>
      <c r="W4342" s="159">
        <v>6849196</v>
      </c>
      <c r="X4342" s="159">
        <v>13074</v>
      </c>
      <c r="Y4342" s="159">
        <v>6862270</v>
      </c>
      <c r="Z4342" s="129">
        <v>0.98982188295165396</v>
      </c>
      <c r="AA4342" s="129">
        <v>0.96969696969696972</v>
      </c>
      <c r="AB4342" s="111">
        <v>3</v>
      </c>
      <c r="AC4342" s="28">
        <v>1</v>
      </c>
      <c r="AD4342" s="129">
        <v>3.3799999999999997E-2</v>
      </c>
      <c r="AE4342" s="139">
        <v>1309</v>
      </c>
      <c r="AF4342" s="139">
        <v>321</v>
      </c>
      <c r="AG4342" s="139">
        <v>3222</v>
      </c>
      <c r="AH4342" s="139">
        <v>7586</v>
      </c>
    </row>
    <row r="4343" spans="1:34">
      <c r="A4343" s="87" t="s">
        <v>138</v>
      </c>
      <c r="B4343" s="14" t="s">
        <v>75</v>
      </c>
      <c r="C4343" s="14" t="s">
        <v>183</v>
      </c>
      <c r="D4343" s="14">
        <v>2018</v>
      </c>
      <c r="E4343" s="14">
        <v>2018</v>
      </c>
      <c r="F4343" s="14" t="s">
        <v>245</v>
      </c>
      <c r="G4343" s="93">
        <v>85</v>
      </c>
      <c r="H4343" s="93">
        <v>510</v>
      </c>
      <c r="I4343" s="93">
        <v>0</v>
      </c>
      <c r="J4343" s="93">
        <v>0</v>
      </c>
      <c r="K4343" s="93">
        <v>85</v>
      </c>
      <c r="L4343" s="93">
        <v>510</v>
      </c>
      <c r="M4343" s="155">
        <v>595</v>
      </c>
      <c r="N4343" s="155">
        <v>1224</v>
      </c>
      <c r="O4343" s="155">
        <v>228</v>
      </c>
      <c r="P4343" s="155">
        <v>996</v>
      </c>
      <c r="Q4343" s="155">
        <v>1224</v>
      </c>
      <c r="R4343" s="155">
        <v>0</v>
      </c>
      <c r="S4343" s="155">
        <v>0</v>
      </c>
      <c r="T4343" s="155">
        <v>0</v>
      </c>
      <c r="U4343" s="155">
        <v>228</v>
      </c>
      <c r="V4343" s="155">
        <v>996</v>
      </c>
      <c r="W4343" s="159">
        <v>161014</v>
      </c>
      <c r="X4343" s="159">
        <v>0</v>
      </c>
      <c r="Y4343" s="159">
        <v>161014</v>
      </c>
      <c r="Z4343" s="129">
        <v>1</v>
      </c>
      <c r="AA4343" s="129">
        <v>0.94736842105263153</v>
      </c>
      <c r="AB4343" s="111">
        <v>25</v>
      </c>
      <c r="AC4343" s="28">
        <v>0.6</v>
      </c>
      <c r="AD4343" s="129">
        <v>0.13</v>
      </c>
      <c r="AE4343" s="139">
        <v>41</v>
      </c>
      <c r="AF4343" s="139">
        <v>8</v>
      </c>
      <c r="AG4343" s="139">
        <v>38</v>
      </c>
      <c r="AH4343" s="139">
        <v>67</v>
      </c>
    </row>
    <row r="4344" spans="1:34">
      <c r="A4344" s="87" t="s">
        <v>139</v>
      </c>
      <c r="B4344" s="14" t="s">
        <v>75</v>
      </c>
      <c r="C4344" s="14" t="s">
        <v>183</v>
      </c>
      <c r="D4344" s="14">
        <v>2018</v>
      </c>
      <c r="E4344" s="14">
        <v>2018</v>
      </c>
      <c r="F4344" s="14" t="s">
        <v>245</v>
      </c>
      <c r="G4344" s="93">
        <v>9</v>
      </c>
      <c r="H4344" s="93">
        <v>393</v>
      </c>
      <c r="I4344" s="93">
        <v>0</v>
      </c>
      <c r="J4344" s="93">
        <v>1</v>
      </c>
      <c r="K4344" s="93">
        <v>9</v>
      </c>
      <c r="L4344" s="93">
        <v>394</v>
      </c>
      <c r="M4344" s="155">
        <v>403</v>
      </c>
      <c r="N4344" s="155">
        <v>698</v>
      </c>
      <c r="O4344" s="155">
        <v>30</v>
      </c>
      <c r="P4344" s="155">
        <v>665</v>
      </c>
      <c r="Q4344" s="155">
        <v>695</v>
      </c>
      <c r="R4344" s="155">
        <v>0</v>
      </c>
      <c r="S4344" s="155">
        <v>3</v>
      </c>
      <c r="T4344" s="155">
        <v>3</v>
      </c>
      <c r="U4344" s="155">
        <v>30</v>
      </c>
      <c r="V4344" s="155">
        <v>668</v>
      </c>
      <c r="W4344" s="159">
        <v>95736</v>
      </c>
      <c r="X4344" s="159">
        <v>356</v>
      </c>
      <c r="Y4344" s="159">
        <v>96092</v>
      </c>
      <c r="Z4344" s="129">
        <v>1</v>
      </c>
      <c r="AA4344" s="129">
        <v>0.94117647058823528</v>
      </c>
      <c r="AB4344" s="111">
        <v>25</v>
      </c>
      <c r="AC4344" s="28">
        <v>0.6</v>
      </c>
      <c r="AD4344" s="129">
        <v>0.13</v>
      </c>
      <c r="AE4344" s="139">
        <v>32</v>
      </c>
      <c r="AF4344" s="139">
        <v>9</v>
      </c>
      <c r="AG4344" s="139">
        <v>50</v>
      </c>
      <c r="AH4344" s="139">
        <v>107</v>
      </c>
    </row>
    <row r="4345" spans="1:34">
      <c r="A4345" s="87" t="s">
        <v>140</v>
      </c>
      <c r="B4345" s="14" t="s">
        <v>75</v>
      </c>
      <c r="C4345" s="14" t="s">
        <v>183</v>
      </c>
      <c r="D4345" s="14">
        <v>2018</v>
      </c>
      <c r="E4345" s="14">
        <v>2018</v>
      </c>
      <c r="F4345" s="14" t="s">
        <v>245</v>
      </c>
      <c r="G4345" s="93">
        <v>2729</v>
      </c>
      <c r="H4345" s="93">
        <v>18503</v>
      </c>
      <c r="I4345" s="93">
        <v>6</v>
      </c>
      <c r="J4345" s="93">
        <v>111</v>
      </c>
      <c r="K4345" s="93">
        <v>2735</v>
      </c>
      <c r="L4345" s="93">
        <v>18614</v>
      </c>
      <c r="M4345" s="155">
        <v>21349</v>
      </c>
      <c r="N4345" s="155">
        <v>47635</v>
      </c>
      <c r="O4345" s="155">
        <v>7109</v>
      </c>
      <c r="P4345" s="155">
        <v>40176</v>
      </c>
      <c r="Q4345" s="155">
        <v>47285</v>
      </c>
      <c r="R4345" s="155">
        <v>23</v>
      </c>
      <c r="S4345" s="155">
        <v>327</v>
      </c>
      <c r="T4345" s="155">
        <v>350</v>
      </c>
      <c r="U4345" s="155">
        <v>7132</v>
      </c>
      <c r="V4345" s="155">
        <v>40503</v>
      </c>
      <c r="W4345" s="159">
        <v>6446248</v>
      </c>
      <c r="X4345" s="159">
        <v>34889</v>
      </c>
      <c r="Y4345" s="159">
        <v>6481137</v>
      </c>
      <c r="Z4345" s="129">
        <v>0.99575911789652249</v>
      </c>
      <c r="AA4345" s="129">
        <v>0.93610223642172519</v>
      </c>
      <c r="AB4345" s="111">
        <v>2</v>
      </c>
      <c r="AC4345" s="28">
        <v>0.5</v>
      </c>
      <c r="AD4345" s="129">
        <v>5.28E-2</v>
      </c>
      <c r="AE4345" s="139">
        <v>1725</v>
      </c>
      <c r="AF4345" s="139">
        <v>487</v>
      </c>
      <c r="AG4345" s="139">
        <v>6880</v>
      </c>
      <c r="AH4345" s="139">
        <v>16058</v>
      </c>
    </row>
    <row r="4346" spans="1:34">
      <c r="A4346" s="87" t="s">
        <v>141</v>
      </c>
      <c r="B4346" s="14" t="s">
        <v>75</v>
      </c>
      <c r="C4346" s="14" t="s">
        <v>183</v>
      </c>
      <c r="D4346" s="14">
        <v>2018</v>
      </c>
      <c r="E4346" s="14">
        <v>2018</v>
      </c>
      <c r="F4346" s="14" t="s">
        <v>245</v>
      </c>
      <c r="G4346" s="93">
        <v>248</v>
      </c>
      <c r="H4346" s="93">
        <v>2781</v>
      </c>
      <c r="I4346" s="93">
        <v>1</v>
      </c>
      <c r="J4346" s="93">
        <v>22</v>
      </c>
      <c r="K4346" s="93">
        <v>249</v>
      </c>
      <c r="L4346" s="93">
        <v>2803</v>
      </c>
      <c r="M4346" s="155">
        <v>3052</v>
      </c>
      <c r="N4346" s="155">
        <v>6077</v>
      </c>
      <c r="O4346" s="155">
        <v>618</v>
      </c>
      <c r="P4346" s="155">
        <v>5396</v>
      </c>
      <c r="Q4346" s="155">
        <v>6014</v>
      </c>
      <c r="R4346" s="155">
        <v>3</v>
      </c>
      <c r="S4346" s="155">
        <v>60</v>
      </c>
      <c r="T4346" s="155">
        <v>63</v>
      </c>
      <c r="U4346" s="155">
        <v>621</v>
      </c>
      <c r="V4346" s="155">
        <v>5456</v>
      </c>
      <c r="W4346" s="159">
        <v>748537</v>
      </c>
      <c r="X4346" s="159">
        <v>5199</v>
      </c>
      <c r="Y4346" s="159">
        <v>753736</v>
      </c>
      <c r="Z4346" s="129">
        <v>0.93865030674846628</v>
      </c>
      <c r="AA4346" s="129">
        <v>0.89622641509433965</v>
      </c>
      <c r="AB4346" s="111">
        <v>25</v>
      </c>
      <c r="AC4346" s="28">
        <v>0.6</v>
      </c>
      <c r="AD4346" s="129">
        <v>0.13</v>
      </c>
      <c r="AE4346" s="139">
        <v>284</v>
      </c>
      <c r="AF4346" s="139">
        <v>87</v>
      </c>
      <c r="AG4346" s="139">
        <v>609</v>
      </c>
      <c r="AH4346" s="139">
        <v>1338</v>
      </c>
    </row>
    <row r="4347" spans="1:34">
      <c r="A4347" s="87" t="s">
        <v>142</v>
      </c>
      <c r="B4347" s="14" t="s">
        <v>75</v>
      </c>
      <c r="C4347" s="14" t="s">
        <v>183</v>
      </c>
      <c r="D4347" s="14">
        <v>2018</v>
      </c>
      <c r="E4347" s="14">
        <v>2018</v>
      </c>
      <c r="F4347" s="14" t="s">
        <v>245</v>
      </c>
      <c r="G4347" s="93">
        <v>239</v>
      </c>
      <c r="H4347" s="93">
        <v>3722</v>
      </c>
      <c r="I4347" s="93">
        <v>1</v>
      </c>
      <c r="J4347" s="93">
        <v>3</v>
      </c>
      <c r="K4347" s="93">
        <v>240</v>
      </c>
      <c r="L4347" s="93">
        <v>3725</v>
      </c>
      <c r="M4347" s="155">
        <v>3965</v>
      </c>
      <c r="N4347" s="155">
        <v>6748</v>
      </c>
      <c r="O4347" s="155">
        <v>583</v>
      </c>
      <c r="P4347" s="155">
        <v>6156</v>
      </c>
      <c r="Q4347" s="155">
        <v>6739</v>
      </c>
      <c r="R4347" s="155">
        <v>1</v>
      </c>
      <c r="S4347" s="155">
        <v>8</v>
      </c>
      <c r="T4347" s="155">
        <v>9</v>
      </c>
      <c r="U4347" s="155">
        <v>584</v>
      </c>
      <c r="V4347" s="155">
        <v>6164</v>
      </c>
      <c r="W4347" s="159">
        <v>922974</v>
      </c>
      <c r="X4347" s="159">
        <v>939</v>
      </c>
      <c r="Y4347" s="159">
        <v>923913</v>
      </c>
      <c r="Z4347" s="129">
        <v>0.77653631284916202</v>
      </c>
      <c r="AA4347" s="129">
        <v>0.72916666666666663</v>
      </c>
      <c r="AB4347" s="111">
        <v>25</v>
      </c>
      <c r="AC4347" s="28">
        <v>0.6</v>
      </c>
      <c r="AD4347" s="129">
        <v>0.13</v>
      </c>
      <c r="AE4347" s="139">
        <v>313</v>
      </c>
      <c r="AF4347" s="139">
        <v>113</v>
      </c>
      <c r="AG4347" s="139">
        <v>108</v>
      </c>
      <c r="AH4347" s="139">
        <v>190</v>
      </c>
    </row>
    <row r="4348" spans="1:34">
      <c r="A4348" s="87" t="s">
        <v>143</v>
      </c>
      <c r="B4348" s="14" t="s">
        <v>74</v>
      </c>
      <c r="C4348" s="14" t="s">
        <v>183</v>
      </c>
      <c r="D4348" s="14">
        <v>2018</v>
      </c>
      <c r="E4348" s="14">
        <v>2018</v>
      </c>
      <c r="F4348" s="14" t="s">
        <v>245</v>
      </c>
      <c r="G4348" s="93">
        <v>8956</v>
      </c>
      <c r="H4348" s="93">
        <v>100577</v>
      </c>
      <c r="I4348" s="93">
        <v>71</v>
      </c>
      <c r="J4348" s="93">
        <v>1717</v>
      </c>
      <c r="K4348" s="93">
        <v>9027</v>
      </c>
      <c r="L4348" s="93">
        <v>102294</v>
      </c>
      <c r="M4348" s="155">
        <v>111321</v>
      </c>
      <c r="N4348" s="155">
        <v>224263</v>
      </c>
      <c r="O4348" s="155">
        <v>23293</v>
      </c>
      <c r="P4348" s="155">
        <v>196880</v>
      </c>
      <c r="Q4348" s="155">
        <v>220173</v>
      </c>
      <c r="R4348" s="155">
        <v>268</v>
      </c>
      <c r="S4348" s="155">
        <v>3822</v>
      </c>
      <c r="T4348" s="155">
        <v>4090</v>
      </c>
      <c r="U4348" s="155">
        <v>23561</v>
      </c>
      <c r="V4348" s="155">
        <v>200702</v>
      </c>
      <c r="W4348" s="159">
        <v>28947032</v>
      </c>
      <c r="X4348" s="159">
        <v>443802</v>
      </c>
      <c r="Y4348" s="159">
        <v>29390834</v>
      </c>
      <c r="Z4348" s="129">
        <v>0.99197145405887599</v>
      </c>
      <c r="AA4348" s="129">
        <v>0.99799196787148592</v>
      </c>
      <c r="AB4348" s="111">
        <v>16</v>
      </c>
      <c r="AC4348" s="28">
        <v>0.56299999999999994</v>
      </c>
      <c r="AD4348" s="129">
        <v>8.7999999999999995E-2</v>
      </c>
      <c r="AE4348" s="139">
        <v>6978</v>
      </c>
      <c r="AF4348" s="139">
        <v>2427</v>
      </c>
      <c r="AG4348" s="139">
        <v>22421</v>
      </c>
      <c r="AH4348" s="139">
        <v>49574</v>
      </c>
    </row>
    <row r="4349" spans="1:34">
      <c r="A4349" s="87" t="s">
        <v>144</v>
      </c>
      <c r="B4349" s="14" t="s">
        <v>74</v>
      </c>
      <c r="C4349" s="14" t="s">
        <v>183</v>
      </c>
      <c r="D4349" s="14">
        <v>2018</v>
      </c>
      <c r="E4349" s="14">
        <v>2018</v>
      </c>
      <c r="F4349" s="14" t="s">
        <v>245</v>
      </c>
      <c r="G4349" s="93">
        <v>567</v>
      </c>
      <c r="H4349" s="93">
        <v>7776</v>
      </c>
      <c r="I4349" s="93">
        <v>5</v>
      </c>
      <c r="J4349" s="93">
        <v>39</v>
      </c>
      <c r="K4349" s="93">
        <v>572</v>
      </c>
      <c r="L4349" s="93">
        <v>7815</v>
      </c>
      <c r="M4349" s="155">
        <v>8387</v>
      </c>
      <c r="N4349" s="155">
        <v>15593</v>
      </c>
      <c r="O4349" s="155">
        <v>1459</v>
      </c>
      <c r="P4349" s="155">
        <v>14026</v>
      </c>
      <c r="Q4349" s="155">
        <v>15485</v>
      </c>
      <c r="R4349" s="155">
        <v>18</v>
      </c>
      <c r="S4349" s="155">
        <v>90</v>
      </c>
      <c r="T4349" s="155">
        <v>108</v>
      </c>
      <c r="U4349" s="155">
        <v>1477</v>
      </c>
      <c r="V4349" s="155">
        <v>14116</v>
      </c>
      <c r="W4349" s="159">
        <v>1896512</v>
      </c>
      <c r="X4349" s="159">
        <v>12109</v>
      </c>
      <c r="Y4349" s="159">
        <v>1908621</v>
      </c>
      <c r="Z4349" s="129">
        <v>1</v>
      </c>
      <c r="AA4349" s="129">
        <v>0.8867924528301887</v>
      </c>
      <c r="AB4349" s="111">
        <v>25</v>
      </c>
      <c r="AC4349" s="28">
        <v>0.6</v>
      </c>
      <c r="AD4349" s="129">
        <v>0.13</v>
      </c>
      <c r="AE4349" s="139">
        <v>561</v>
      </c>
      <c r="AF4349" s="139">
        <v>284</v>
      </c>
      <c r="AG4349" s="139">
        <v>541</v>
      </c>
      <c r="AH4349" s="139">
        <v>1143</v>
      </c>
    </row>
    <row r="4350" spans="1:34">
      <c r="A4350" s="87" t="s">
        <v>145</v>
      </c>
      <c r="B4350" s="14" t="s">
        <v>75</v>
      </c>
      <c r="C4350" s="14" t="s">
        <v>183</v>
      </c>
      <c r="D4350" s="14">
        <v>2018</v>
      </c>
      <c r="E4350" s="14">
        <v>2018</v>
      </c>
      <c r="F4350" s="14" t="s">
        <v>245</v>
      </c>
      <c r="G4350" s="93">
        <v>72</v>
      </c>
      <c r="H4350" s="93">
        <v>1118</v>
      </c>
      <c r="I4350" s="93">
        <v>0</v>
      </c>
      <c r="J4350" s="93">
        <v>1</v>
      </c>
      <c r="K4350" s="93">
        <v>72</v>
      </c>
      <c r="L4350" s="93">
        <v>1119</v>
      </c>
      <c r="M4350" s="155">
        <v>1191</v>
      </c>
      <c r="N4350" s="155">
        <v>2189</v>
      </c>
      <c r="O4350" s="155">
        <v>162</v>
      </c>
      <c r="P4350" s="155">
        <v>2026</v>
      </c>
      <c r="Q4350" s="155">
        <v>2188</v>
      </c>
      <c r="R4350" s="155">
        <v>0</v>
      </c>
      <c r="S4350" s="155">
        <v>1</v>
      </c>
      <c r="T4350" s="155">
        <v>1</v>
      </c>
      <c r="U4350" s="155">
        <v>162</v>
      </c>
      <c r="V4350" s="155">
        <v>2027</v>
      </c>
      <c r="W4350" s="159">
        <v>285022</v>
      </c>
      <c r="X4350" s="159">
        <v>169</v>
      </c>
      <c r="Y4350" s="159">
        <v>285191</v>
      </c>
      <c r="Z4350" s="129">
        <v>0.984375</v>
      </c>
      <c r="AA4350" s="129">
        <v>0.83783783783783783</v>
      </c>
      <c r="AB4350" s="111">
        <v>25</v>
      </c>
      <c r="AC4350" s="28">
        <v>0.6</v>
      </c>
      <c r="AD4350" s="129">
        <v>0.13</v>
      </c>
      <c r="AE4350" s="139">
        <v>65</v>
      </c>
      <c r="AF4350" s="139">
        <v>13</v>
      </c>
      <c r="AG4350" s="139">
        <v>43</v>
      </c>
      <c r="AH4350" s="139">
        <v>79</v>
      </c>
    </row>
    <row r="4351" spans="1:34">
      <c r="A4351" s="87" t="s">
        <v>146</v>
      </c>
      <c r="B4351" s="14" t="s">
        <v>75</v>
      </c>
      <c r="C4351" s="14" t="s">
        <v>183</v>
      </c>
      <c r="D4351" s="14">
        <v>2018</v>
      </c>
      <c r="E4351" s="14">
        <v>2018</v>
      </c>
      <c r="F4351" s="14" t="s">
        <v>245</v>
      </c>
      <c r="G4351" s="93">
        <v>13677</v>
      </c>
      <c r="H4351" s="93">
        <v>103675</v>
      </c>
      <c r="I4351" s="93">
        <v>40</v>
      </c>
      <c r="J4351" s="93">
        <v>336</v>
      </c>
      <c r="K4351" s="93">
        <v>13717</v>
      </c>
      <c r="L4351" s="93">
        <v>104011</v>
      </c>
      <c r="M4351" s="155">
        <v>117728</v>
      </c>
      <c r="N4351" s="155">
        <v>258144</v>
      </c>
      <c r="O4351" s="155">
        <v>37334</v>
      </c>
      <c r="P4351" s="155">
        <v>219776</v>
      </c>
      <c r="Q4351" s="155">
        <v>257110</v>
      </c>
      <c r="R4351" s="155">
        <v>143</v>
      </c>
      <c r="S4351" s="155">
        <v>891</v>
      </c>
      <c r="T4351" s="155">
        <v>1034</v>
      </c>
      <c r="U4351" s="155">
        <v>37477</v>
      </c>
      <c r="V4351" s="155">
        <v>220667</v>
      </c>
      <c r="W4351" s="159">
        <v>33468564</v>
      </c>
      <c r="X4351" s="159">
        <v>102739</v>
      </c>
      <c r="Y4351" s="159">
        <v>33571303</v>
      </c>
      <c r="Z4351" s="129">
        <v>0.98698299391140043</v>
      </c>
      <c r="AA4351" s="129">
        <v>0.89484240687679084</v>
      </c>
      <c r="AB4351" s="111">
        <v>14</v>
      </c>
      <c r="AC4351" s="28">
        <v>0.64300000000000002</v>
      </c>
      <c r="AD4351" s="129">
        <v>3.9300000000000002E-2</v>
      </c>
      <c r="AE4351" s="139">
        <v>8746</v>
      </c>
      <c r="AF4351" s="139">
        <v>2886</v>
      </c>
      <c r="AG4351" s="139">
        <v>12598</v>
      </c>
      <c r="AH4351" s="139">
        <v>29208</v>
      </c>
    </row>
    <row r="4352" spans="1:34">
      <c r="A4352" s="87" t="s">
        <v>147</v>
      </c>
      <c r="B4352" s="14" t="s">
        <v>74</v>
      </c>
      <c r="C4352" s="14" t="s">
        <v>183</v>
      </c>
      <c r="D4352" s="14">
        <v>2018</v>
      </c>
      <c r="E4352" s="14">
        <v>2018</v>
      </c>
      <c r="F4352" s="14" t="s">
        <v>245</v>
      </c>
      <c r="G4352" s="93">
        <v>12931</v>
      </c>
      <c r="H4352" s="93">
        <v>80701</v>
      </c>
      <c r="I4352" s="93">
        <v>209</v>
      </c>
      <c r="J4352" s="93">
        <v>908</v>
      </c>
      <c r="K4352" s="93">
        <v>13140</v>
      </c>
      <c r="L4352" s="93">
        <v>81609</v>
      </c>
      <c r="M4352" s="155">
        <v>94749</v>
      </c>
      <c r="N4352" s="155">
        <v>199442</v>
      </c>
      <c r="O4352" s="155">
        <v>35258</v>
      </c>
      <c r="P4352" s="155">
        <v>161036</v>
      </c>
      <c r="Q4352" s="155">
        <v>196294</v>
      </c>
      <c r="R4352" s="155">
        <v>860</v>
      </c>
      <c r="S4352" s="155">
        <v>2288</v>
      </c>
      <c r="T4352" s="155">
        <v>3148</v>
      </c>
      <c r="U4352" s="155">
        <v>36118</v>
      </c>
      <c r="V4352" s="155">
        <v>163324</v>
      </c>
      <c r="W4352" s="159">
        <v>27128213</v>
      </c>
      <c r="X4352" s="159">
        <v>346713</v>
      </c>
      <c r="Y4352" s="159">
        <v>27474926</v>
      </c>
      <c r="Z4352" s="129">
        <v>0.99282678002125402</v>
      </c>
      <c r="AA4352" s="129">
        <v>0.79260543038705955</v>
      </c>
      <c r="AB4352" s="111">
        <v>15</v>
      </c>
      <c r="AC4352" s="28">
        <v>0.66700000000000004</v>
      </c>
      <c r="AD4352" s="129">
        <v>6.4100000000000004E-2</v>
      </c>
      <c r="AE4352" s="139">
        <v>7240</v>
      </c>
      <c r="AF4352" s="139">
        <v>2775</v>
      </c>
      <c r="AG4352" s="139">
        <v>7426</v>
      </c>
      <c r="AH4352" s="139">
        <v>15108</v>
      </c>
    </row>
    <row r="4353" spans="1:34">
      <c r="A4353" s="87" t="s">
        <v>148</v>
      </c>
      <c r="B4353" s="14" t="s">
        <v>75</v>
      </c>
      <c r="C4353" s="14" t="s">
        <v>183</v>
      </c>
      <c r="D4353" s="14">
        <v>2018</v>
      </c>
      <c r="E4353" s="14">
        <v>2018</v>
      </c>
      <c r="F4353" s="14" t="s">
        <v>245</v>
      </c>
      <c r="G4353" s="93">
        <v>260</v>
      </c>
      <c r="H4353" s="93">
        <v>1860</v>
      </c>
      <c r="I4353" s="93">
        <v>1</v>
      </c>
      <c r="J4353" s="93">
        <v>6</v>
      </c>
      <c r="K4353" s="93">
        <v>261</v>
      </c>
      <c r="L4353" s="93">
        <v>1866</v>
      </c>
      <c r="M4353" s="155">
        <v>2127</v>
      </c>
      <c r="N4353" s="155">
        <v>4655</v>
      </c>
      <c r="O4353" s="155">
        <v>714</v>
      </c>
      <c r="P4353" s="155">
        <v>3919</v>
      </c>
      <c r="Q4353" s="155">
        <v>4633</v>
      </c>
      <c r="R4353" s="155">
        <v>1</v>
      </c>
      <c r="S4353" s="155">
        <v>21</v>
      </c>
      <c r="T4353" s="155">
        <v>22</v>
      </c>
      <c r="U4353" s="155">
        <v>715</v>
      </c>
      <c r="V4353" s="155">
        <v>3940</v>
      </c>
      <c r="W4353" s="159">
        <v>596275</v>
      </c>
      <c r="X4353" s="159">
        <v>1763</v>
      </c>
      <c r="Y4353" s="159">
        <v>598038</v>
      </c>
      <c r="Z4353" s="129">
        <v>1</v>
      </c>
      <c r="AA4353" s="129">
        <v>0.97014925373134331</v>
      </c>
      <c r="AB4353" s="111">
        <v>25</v>
      </c>
      <c r="AC4353" s="28">
        <v>0.6</v>
      </c>
      <c r="AD4353" s="129">
        <v>0.13</v>
      </c>
      <c r="AE4353" s="139">
        <v>154</v>
      </c>
      <c r="AF4353" s="139">
        <v>32</v>
      </c>
      <c r="AG4353" s="139">
        <v>287</v>
      </c>
      <c r="AH4353" s="139">
        <v>702</v>
      </c>
    </row>
    <row r="4354" spans="1:34">
      <c r="A4354" s="87" t="s">
        <v>149</v>
      </c>
      <c r="B4354" s="14" t="s">
        <v>75</v>
      </c>
      <c r="C4354" s="14" t="s">
        <v>183</v>
      </c>
      <c r="D4354" s="14">
        <v>2018</v>
      </c>
      <c r="E4354" s="14">
        <v>2018</v>
      </c>
      <c r="F4354" s="14" t="s">
        <v>245</v>
      </c>
      <c r="G4354" s="93">
        <v>21279</v>
      </c>
      <c r="H4354" s="93">
        <v>137102</v>
      </c>
      <c r="I4354" s="93">
        <v>41</v>
      </c>
      <c r="J4354" s="93">
        <v>534</v>
      </c>
      <c r="K4354" s="93">
        <v>21320</v>
      </c>
      <c r="L4354" s="93">
        <v>137636</v>
      </c>
      <c r="M4354" s="155">
        <v>158956</v>
      </c>
      <c r="N4354" s="155">
        <v>344997</v>
      </c>
      <c r="O4354" s="155">
        <v>55984</v>
      </c>
      <c r="P4354" s="155">
        <v>287509</v>
      </c>
      <c r="Q4354" s="155">
        <v>343493</v>
      </c>
      <c r="R4354" s="155">
        <v>145</v>
      </c>
      <c r="S4354" s="155">
        <v>1359</v>
      </c>
      <c r="T4354" s="155">
        <v>1504</v>
      </c>
      <c r="U4354" s="155">
        <v>56129</v>
      </c>
      <c r="V4354" s="155">
        <v>288868</v>
      </c>
      <c r="W4354" s="159">
        <v>45884936</v>
      </c>
      <c r="X4354" s="159">
        <v>153781</v>
      </c>
      <c r="Y4354" s="159">
        <v>46038717</v>
      </c>
      <c r="Z4354" s="129">
        <v>0.99007148530579825</v>
      </c>
      <c r="AA4354" s="129">
        <v>0.92475014697236924</v>
      </c>
      <c r="AB4354" s="111">
        <v>17</v>
      </c>
      <c r="AC4354" s="28">
        <v>0.52900000000000003</v>
      </c>
      <c r="AD4354" s="129">
        <v>3.5799999999999998E-2</v>
      </c>
      <c r="AE4354" s="139">
        <v>10230</v>
      </c>
      <c r="AF4354" s="139">
        <v>2849</v>
      </c>
      <c r="AG4354" s="139">
        <v>16681</v>
      </c>
      <c r="AH4354" s="139">
        <v>36491</v>
      </c>
    </row>
    <row r="4355" spans="1:34">
      <c r="A4355" s="87" t="s">
        <v>150</v>
      </c>
      <c r="B4355" s="14" t="s">
        <v>74</v>
      </c>
      <c r="C4355" s="14" t="s">
        <v>183</v>
      </c>
      <c r="D4355" s="14">
        <v>2018</v>
      </c>
      <c r="E4355" s="14">
        <v>2018</v>
      </c>
      <c r="F4355" s="14" t="s">
        <v>245</v>
      </c>
      <c r="G4355" s="93">
        <v>10681</v>
      </c>
      <c r="H4355" s="93">
        <v>119668</v>
      </c>
      <c r="I4355" s="93">
        <v>121</v>
      </c>
      <c r="J4355" s="93">
        <v>1114</v>
      </c>
      <c r="K4355" s="93">
        <v>10802</v>
      </c>
      <c r="L4355" s="93">
        <v>120782</v>
      </c>
      <c r="M4355" s="155">
        <v>131584</v>
      </c>
      <c r="N4355" s="155">
        <v>260795</v>
      </c>
      <c r="O4355" s="155">
        <v>29419</v>
      </c>
      <c r="P4355" s="155">
        <v>228389</v>
      </c>
      <c r="Q4355" s="155">
        <v>257808</v>
      </c>
      <c r="R4355" s="155">
        <v>411</v>
      </c>
      <c r="S4355" s="155">
        <v>2576</v>
      </c>
      <c r="T4355" s="155">
        <v>2987</v>
      </c>
      <c r="U4355" s="155">
        <v>29830</v>
      </c>
      <c r="V4355" s="155">
        <v>230965</v>
      </c>
      <c r="W4355" s="159">
        <v>33949999</v>
      </c>
      <c r="X4355" s="159">
        <v>314952</v>
      </c>
      <c r="Y4355" s="159">
        <v>34264951</v>
      </c>
      <c r="Z4355" s="129">
        <v>0.97836266752785406</v>
      </c>
      <c r="AA4355" s="129">
        <v>0.96685971685971683</v>
      </c>
      <c r="AB4355" s="111">
        <v>25</v>
      </c>
      <c r="AC4355" s="28">
        <v>0.64</v>
      </c>
      <c r="AD4355" s="129">
        <v>3.4700000000000002E-2</v>
      </c>
      <c r="AE4355" s="139">
        <v>11626</v>
      </c>
      <c r="AF4355" s="139">
        <v>5267</v>
      </c>
      <c r="AG4355" s="139">
        <v>12576</v>
      </c>
      <c r="AH4355" s="139">
        <v>26284</v>
      </c>
    </row>
    <row r="4356" spans="1:34">
      <c r="A4356" s="87" t="s">
        <v>151</v>
      </c>
      <c r="B4356" s="14" t="s">
        <v>74</v>
      </c>
      <c r="C4356" s="14" t="s">
        <v>183</v>
      </c>
      <c r="D4356" s="14">
        <v>2018</v>
      </c>
      <c r="E4356" s="14">
        <v>2018</v>
      </c>
      <c r="F4356" s="14" t="s">
        <v>245</v>
      </c>
      <c r="G4356" s="93">
        <v>1881</v>
      </c>
      <c r="H4356" s="93">
        <v>29635</v>
      </c>
      <c r="I4356" s="93">
        <v>56</v>
      </c>
      <c r="J4356" s="93">
        <v>1250</v>
      </c>
      <c r="K4356" s="93">
        <v>1937</v>
      </c>
      <c r="L4356" s="93">
        <v>30885</v>
      </c>
      <c r="M4356" s="155">
        <v>32822</v>
      </c>
      <c r="N4356" s="155">
        <v>49160</v>
      </c>
      <c r="O4356" s="155">
        <v>4123</v>
      </c>
      <c r="P4356" s="155">
        <v>43071</v>
      </c>
      <c r="Q4356" s="155">
        <v>47194</v>
      </c>
      <c r="R4356" s="155">
        <v>157</v>
      </c>
      <c r="S4356" s="155">
        <v>1809</v>
      </c>
      <c r="T4356" s="155">
        <v>1966</v>
      </c>
      <c r="U4356" s="155">
        <v>4280</v>
      </c>
      <c r="V4356" s="155">
        <v>44880</v>
      </c>
      <c r="W4356" s="159">
        <v>6600740</v>
      </c>
      <c r="X4356" s="159">
        <v>257973</v>
      </c>
      <c r="Y4356" s="159">
        <v>6858713</v>
      </c>
      <c r="Z4356" s="129">
        <v>0.96145124716553287</v>
      </c>
      <c r="AA4356" s="129">
        <v>0.62618595825426948</v>
      </c>
      <c r="AB4356" s="111">
        <v>4</v>
      </c>
      <c r="AC4356" s="28">
        <v>0.25</v>
      </c>
      <c r="AD4356" s="129">
        <v>7.7299999999999994E-2</v>
      </c>
      <c r="AE4356" s="139">
        <v>2609</v>
      </c>
      <c r="AF4356" s="139">
        <v>955</v>
      </c>
      <c r="AG4356" s="139">
        <v>3285</v>
      </c>
      <c r="AH4356" s="139">
        <v>5435</v>
      </c>
    </row>
    <row r="4357" spans="1:34">
      <c r="A4357" s="87" t="s">
        <v>152</v>
      </c>
      <c r="B4357" s="14" t="s">
        <v>75</v>
      </c>
      <c r="C4357" s="14" t="s">
        <v>183</v>
      </c>
      <c r="D4357" s="14">
        <v>2018</v>
      </c>
      <c r="E4357" s="14">
        <v>2018</v>
      </c>
      <c r="F4357" s="14" t="s">
        <v>245</v>
      </c>
      <c r="G4357" s="93">
        <v>6058</v>
      </c>
      <c r="H4357" s="93">
        <v>39931</v>
      </c>
      <c r="I4357" s="93">
        <v>18</v>
      </c>
      <c r="J4357" s="93">
        <v>243</v>
      </c>
      <c r="K4357" s="93">
        <v>6076</v>
      </c>
      <c r="L4357" s="93">
        <v>40174</v>
      </c>
      <c r="M4357" s="155">
        <v>46250</v>
      </c>
      <c r="N4357" s="155">
        <v>101739</v>
      </c>
      <c r="O4357" s="155">
        <v>14888</v>
      </c>
      <c r="P4357" s="155">
        <v>86134</v>
      </c>
      <c r="Q4357" s="155">
        <v>101022</v>
      </c>
      <c r="R4357" s="155">
        <v>59</v>
      </c>
      <c r="S4357" s="155">
        <v>658</v>
      </c>
      <c r="T4357" s="155">
        <v>717</v>
      </c>
      <c r="U4357" s="155">
        <v>14947</v>
      </c>
      <c r="V4357" s="155">
        <v>86792</v>
      </c>
      <c r="W4357" s="159">
        <v>13043702</v>
      </c>
      <c r="X4357" s="159">
        <v>70697</v>
      </c>
      <c r="Y4357" s="159">
        <v>13114399</v>
      </c>
      <c r="Z4357" s="129">
        <v>0.97490452809601746</v>
      </c>
      <c r="AA4357" s="129">
        <v>0.89606035205364631</v>
      </c>
      <c r="AB4357" s="111">
        <v>6</v>
      </c>
      <c r="AC4357" s="28">
        <v>0.66700000000000004</v>
      </c>
      <c r="AD4357" s="129">
        <v>1.8100000000000002E-2</v>
      </c>
      <c r="AE4357" s="139">
        <v>2865</v>
      </c>
      <c r="AF4357" s="139">
        <v>1039</v>
      </c>
      <c r="AG4357" s="139">
        <v>5740</v>
      </c>
      <c r="AH4357" s="139">
        <v>12537</v>
      </c>
    </row>
    <row r="4358" spans="1:34">
      <c r="A4358" s="87" t="s">
        <v>153</v>
      </c>
      <c r="B4358" s="14" t="s">
        <v>74</v>
      </c>
      <c r="C4358" s="14" t="s">
        <v>183</v>
      </c>
      <c r="D4358" s="14">
        <v>2018</v>
      </c>
      <c r="E4358" s="14">
        <v>2018</v>
      </c>
      <c r="F4358" s="14" t="s">
        <v>245</v>
      </c>
      <c r="G4358" s="93">
        <v>791</v>
      </c>
      <c r="H4358" s="93">
        <v>8544</v>
      </c>
      <c r="I4358" s="93">
        <v>1</v>
      </c>
      <c r="J4358" s="93">
        <v>22</v>
      </c>
      <c r="K4358" s="93">
        <v>792</v>
      </c>
      <c r="L4358" s="93">
        <v>8566</v>
      </c>
      <c r="M4358" s="155">
        <v>9358</v>
      </c>
      <c r="N4358" s="155">
        <v>16330</v>
      </c>
      <c r="O4358" s="155">
        <v>1985</v>
      </c>
      <c r="P4358" s="155">
        <v>14292</v>
      </c>
      <c r="Q4358" s="155">
        <v>16277</v>
      </c>
      <c r="R4358" s="155">
        <v>7</v>
      </c>
      <c r="S4358" s="155">
        <v>46</v>
      </c>
      <c r="T4358" s="155">
        <v>53</v>
      </c>
      <c r="U4358" s="155">
        <v>1992</v>
      </c>
      <c r="V4358" s="155">
        <v>14338</v>
      </c>
      <c r="W4358" s="159">
        <v>2128222</v>
      </c>
      <c r="X4358" s="159">
        <v>5316</v>
      </c>
      <c r="Y4358" s="159">
        <v>2133538</v>
      </c>
      <c r="Z4358" s="129">
        <v>0.97698209718670082</v>
      </c>
      <c r="AA4358" s="129">
        <v>0.9641255605381166</v>
      </c>
      <c r="AB4358" s="111">
        <v>25</v>
      </c>
      <c r="AC4358" s="28">
        <v>0.6</v>
      </c>
      <c r="AD4358" s="129">
        <v>0.13</v>
      </c>
      <c r="AE4358" s="139">
        <v>692</v>
      </c>
      <c r="AF4358" s="139">
        <v>196</v>
      </c>
      <c r="AG4358" s="139">
        <v>960</v>
      </c>
      <c r="AH4358" s="139">
        <v>2085</v>
      </c>
    </row>
    <row r="4359" spans="1:34">
      <c r="A4359" s="87" t="s">
        <v>154</v>
      </c>
      <c r="B4359" s="14" t="s">
        <v>74</v>
      </c>
      <c r="C4359" s="14" t="s">
        <v>183</v>
      </c>
      <c r="D4359" s="14">
        <v>2018</v>
      </c>
      <c r="E4359" s="14">
        <v>2018</v>
      </c>
      <c r="F4359" s="14" t="s">
        <v>245</v>
      </c>
      <c r="G4359" s="93">
        <v>592</v>
      </c>
      <c r="H4359" s="93">
        <v>11928</v>
      </c>
      <c r="I4359" s="93">
        <v>6</v>
      </c>
      <c r="J4359" s="93">
        <v>245</v>
      </c>
      <c r="K4359" s="93">
        <v>598</v>
      </c>
      <c r="L4359" s="93">
        <v>12173</v>
      </c>
      <c r="M4359" s="155">
        <v>12771</v>
      </c>
      <c r="N4359" s="155">
        <v>24271</v>
      </c>
      <c r="O4359" s="155">
        <v>1425</v>
      </c>
      <c r="P4359" s="155">
        <v>22203</v>
      </c>
      <c r="Q4359" s="155">
        <v>23628</v>
      </c>
      <c r="R4359" s="155">
        <v>19</v>
      </c>
      <c r="S4359" s="155">
        <v>624</v>
      </c>
      <c r="T4359" s="155">
        <v>643</v>
      </c>
      <c r="U4359" s="155">
        <v>1444</v>
      </c>
      <c r="V4359" s="155">
        <v>22827</v>
      </c>
      <c r="W4359" s="159">
        <v>2985029</v>
      </c>
      <c r="X4359" s="159">
        <v>62360</v>
      </c>
      <c r="Y4359" s="159">
        <v>3047389</v>
      </c>
      <c r="Z4359" s="129">
        <v>0.99356223175965663</v>
      </c>
      <c r="AA4359" s="129">
        <v>0.90169491525423728</v>
      </c>
      <c r="AB4359" s="111">
        <v>25</v>
      </c>
      <c r="AC4359" s="28">
        <v>0.6</v>
      </c>
      <c r="AD4359" s="129">
        <v>0.13</v>
      </c>
      <c r="AE4359" s="139">
        <v>1071</v>
      </c>
      <c r="AF4359" s="139">
        <v>314</v>
      </c>
      <c r="AG4359" s="139">
        <v>2694</v>
      </c>
      <c r="AH4359" s="139">
        <v>5447</v>
      </c>
    </row>
    <row r="4360" spans="1:34">
      <c r="A4360" s="87" t="s">
        <v>155</v>
      </c>
      <c r="B4360" s="14" t="s">
        <v>74</v>
      </c>
      <c r="C4360" s="14" t="s">
        <v>183</v>
      </c>
      <c r="D4360" s="14">
        <v>2018</v>
      </c>
      <c r="E4360" s="14">
        <v>2018</v>
      </c>
      <c r="F4360" s="14" t="s">
        <v>245</v>
      </c>
      <c r="G4360" s="93">
        <v>2276</v>
      </c>
      <c r="H4360" s="93">
        <v>17885</v>
      </c>
      <c r="I4360" s="93">
        <v>6</v>
      </c>
      <c r="J4360" s="93">
        <v>102</v>
      </c>
      <c r="K4360" s="93">
        <v>2282</v>
      </c>
      <c r="L4360" s="93">
        <v>17987</v>
      </c>
      <c r="M4360" s="155">
        <v>20269</v>
      </c>
      <c r="N4360" s="155">
        <v>39690</v>
      </c>
      <c r="O4360" s="155">
        <v>5847</v>
      </c>
      <c r="P4360" s="155">
        <v>33601</v>
      </c>
      <c r="Q4360" s="155">
        <v>39448</v>
      </c>
      <c r="R4360" s="155">
        <v>19</v>
      </c>
      <c r="S4360" s="155">
        <v>223</v>
      </c>
      <c r="T4360" s="155">
        <v>242</v>
      </c>
      <c r="U4360" s="155">
        <v>5866</v>
      </c>
      <c r="V4360" s="155">
        <v>33824</v>
      </c>
      <c r="W4360" s="159">
        <v>5609572</v>
      </c>
      <c r="X4360" s="159">
        <v>25803</v>
      </c>
      <c r="Y4360" s="159">
        <v>5635375</v>
      </c>
      <c r="Z4360" s="129">
        <v>0.88064516129032255</v>
      </c>
      <c r="AA4360" s="129">
        <v>0.88732394366197187</v>
      </c>
      <c r="AB4360" s="111">
        <v>25</v>
      </c>
      <c r="AC4360" s="28">
        <v>0.6</v>
      </c>
      <c r="AD4360" s="129">
        <v>0.13</v>
      </c>
      <c r="AE4360" s="139">
        <v>1743</v>
      </c>
      <c r="AF4360" s="139">
        <v>827</v>
      </c>
      <c r="AG4360" s="139">
        <v>4660</v>
      </c>
      <c r="AH4360" s="139">
        <v>10898</v>
      </c>
    </row>
    <row r="4361" spans="1:34">
      <c r="A4361" s="87" t="s">
        <v>156</v>
      </c>
      <c r="B4361" s="14" t="s">
        <v>74</v>
      </c>
      <c r="C4361" s="14" t="s">
        <v>183</v>
      </c>
      <c r="D4361" s="14">
        <v>2018</v>
      </c>
      <c r="E4361" s="14">
        <v>2018</v>
      </c>
      <c r="F4361" s="14" t="s">
        <v>245</v>
      </c>
      <c r="G4361" s="93">
        <v>3346</v>
      </c>
      <c r="H4361" s="93">
        <v>40216</v>
      </c>
      <c r="I4361" s="93">
        <v>37</v>
      </c>
      <c r="J4361" s="93">
        <v>720</v>
      </c>
      <c r="K4361" s="93">
        <v>3383</v>
      </c>
      <c r="L4361" s="93">
        <v>40936</v>
      </c>
      <c r="M4361" s="155">
        <v>44319</v>
      </c>
      <c r="N4361" s="155">
        <v>84952</v>
      </c>
      <c r="O4361" s="155">
        <v>8151</v>
      </c>
      <c r="P4361" s="155">
        <v>75165</v>
      </c>
      <c r="Q4361" s="155">
        <v>83316</v>
      </c>
      <c r="R4361" s="155">
        <v>120</v>
      </c>
      <c r="S4361" s="155">
        <v>1516</v>
      </c>
      <c r="T4361" s="155">
        <v>1636</v>
      </c>
      <c r="U4361" s="155">
        <v>8271</v>
      </c>
      <c r="V4361" s="155">
        <v>76681</v>
      </c>
      <c r="W4361" s="159">
        <v>10903285</v>
      </c>
      <c r="X4361" s="159">
        <v>178866</v>
      </c>
      <c r="Y4361" s="159">
        <v>11082151</v>
      </c>
      <c r="Z4361" s="129">
        <v>0.99398395721925137</v>
      </c>
      <c r="AA4361" s="129">
        <v>0.97040169133192389</v>
      </c>
      <c r="AB4361" s="111">
        <v>6</v>
      </c>
      <c r="AC4361" s="28">
        <v>0.66700000000000004</v>
      </c>
      <c r="AD4361" s="129">
        <v>0.05</v>
      </c>
      <c r="AE4361" s="139">
        <v>2517</v>
      </c>
      <c r="AF4361" s="139">
        <v>673</v>
      </c>
      <c r="AG4361" s="139">
        <v>7430</v>
      </c>
      <c r="AH4361" s="139">
        <v>15510</v>
      </c>
    </row>
    <row r="4362" spans="1:34">
      <c r="A4362" s="87" t="s">
        <v>157</v>
      </c>
      <c r="B4362" s="14" t="s">
        <v>74</v>
      </c>
      <c r="C4362" s="14" t="s">
        <v>183</v>
      </c>
      <c r="D4362" s="14">
        <v>2018</v>
      </c>
      <c r="E4362" s="14">
        <v>2018</v>
      </c>
      <c r="F4362" s="14" t="s">
        <v>245</v>
      </c>
      <c r="G4362" s="93">
        <v>982</v>
      </c>
      <c r="H4362" s="93">
        <v>13760</v>
      </c>
      <c r="I4362" s="93">
        <v>1</v>
      </c>
      <c r="J4362" s="93">
        <v>28</v>
      </c>
      <c r="K4362" s="93">
        <v>983</v>
      </c>
      <c r="L4362" s="93">
        <v>13788</v>
      </c>
      <c r="M4362" s="155">
        <v>14771</v>
      </c>
      <c r="N4362" s="155">
        <v>26244</v>
      </c>
      <c r="O4362" s="155">
        <v>2473</v>
      </c>
      <c r="P4362" s="155">
        <v>23693</v>
      </c>
      <c r="Q4362" s="155">
        <v>26166</v>
      </c>
      <c r="R4362" s="155">
        <v>3</v>
      </c>
      <c r="S4362" s="155">
        <v>75</v>
      </c>
      <c r="T4362" s="155">
        <v>78</v>
      </c>
      <c r="U4362" s="155">
        <v>2476</v>
      </c>
      <c r="V4362" s="155">
        <v>23768</v>
      </c>
      <c r="W4362" s="159">
        <v>3523429</v>
      </c>
      <c r="X4362" s="159">
        <v>7570</v>
      </c>
      <c r="Y4362" s="159">
        <v>3530999</v>
      </c>
      <c r="Z4362" s="129">
        <v>0.96768707482993199</v>
      </c>
      <c r="AA4362" s="129">
        <v>0.99065420560747663</v>
      </c>
      <c r="AB4362" s="111">
        <v>25</v>
      </c>
      <c r="AC4362" s="28">
        <v>0.6</v>
      </c>
      <c r="AD4362" s="129">
        <v>0.13</v>
      </c>
      <c r="AE4362" s="139">
        <v>1119</v>
      </c>
      <c r="AF4362" s="139">
        <v>605</v>
      </c>
      <c r="AG4362" s="139">
        <v>2300</v>
      </c>
      <c r="AH4362" s="139">
        <v>4979</v>
      </c>
    </row>
    <row r="4363" spans="1:34">
      <c r="A4363" s="87" t="s">
        <v>158</v>
      </c>
      <c r="B4363" s="14" t="s">
        <v>75</v>
      </c>
      <c r="C4363" s="14" t="s">
        <v>183</v>
      </c>
      <c r="D4363" s="14">
        <v>2018</v>
      </c>
      <c r="E4363" s="14">
        <v>2018</v>
      </c>
      <c r="F4363" s="14" t="s">
        <v>245</v>
      </c>
      <c r="G4363" s="93">
        <v>1097</v>
      </c>
      <c r="H4363" s="93">
        <v>11113</v>
      </c>
      <c r="I4363" s="93">
        <v>1</v>
      </c>
      <c r="J4363" s="93">
        <v>24</v>
      </c>
      <c r="K4363" s="93">
        <v>1098</v>
      </c>
      <c r="L4363" s="93">
        <v>11137</v>
      </c>
      <c r="M4363" s="155">
        <v>12235</v>
      </c>
      <c r="N4363" s="155">
        <v>22870</v>
      </c>
      <c r="O4363" s="155">
        <v>2612</v>
      </c>
      <c r="P4363" s="155">
        <v>20209</v>
      </c>
      <c r="Q4363" s="155">
        <v>22821</v>
      </c>
      <c r="R4363" s="155">
        <v>4</v>
      </c>
      <c r="S4363" s="155">
        <v>45</v>
      </c>
      <c r="T4363" s="155">
        <v>49</v>
      </c>
      <c r="U4363" s="155">
        <v>2616</v>
      </c>
      <c r="V4363" s="155">
        <v>20254</v>
      </c>
      <c r="W4363" s="159">
        <v>2965540</v>
      </c>
      <c r="X4363" s="159">
        <v>5694</v>
      </c>
      <c r="Y4363" s="159">
        <v>2971234</v>
      </c>
      <c r="Z4363" s="129">
        <v>0.9373848987108655</v>
      </c>
      <c r="AA4363" s="129">
        <v>0.93398533007334961</v>
      </c>
      <c r="AB4363" s="111">
        <v>25</v>
      </c>
      <c r="AC4363" s="28">
        <v>0.6</v>
      </c>
      <c r="AD4363" s="129">
        <v>0.13</v>
      </c>
      <c r="AE4363" s="139">
        <v>910</v>
      </c>
      <c r="AF4363" s="139">
        <v>207</v>
      </c>
      <c r="AG4363" s="139">
        <v>489</v>
      </c>
      <c r="AH4363" s="139">
        <v>789</v>
      </c>
    </row>
    <row r="4364" spans="1:34">
      <c r="A4364" s="87" t="s">
        <v>159</v>
      </c>
      <c r="B4364" s="14" t="s">
        <v>75</v>
      </c>
      <c r="C4364" s="14" t="s">
        <v>183</v>
      </c>
      <c r="D4364" s="14">
        <v>2018</v>
      </c>
      <c r="E4364" s="14">
        <v>2018</v>
      </c>
      <c r="F4364" s="14" t="s">
        <v>245</v>
      </c>
      <c r="G4364" s="93">
        <v>9</v>
      </c>
      <c r="H4364" s="93">
        <v>137</v>
      </c>
      <c r="I4364" s="93">
        <v>0</v>
      </c>
      <c r="J4364" s="93">
        <v>0</v>
      </c>
      <c r="K4364" s="93">
        <v>9</v>
      </c>
      <c r="L4364" s="93">
        <v>137</v>
      </c>
      <c r="M4364" s="155">
        <v>146</v>
      </c>
      <c r="N4364" s="155">
        <v>236</v>
      </c>
      <c r="O4364" s="155">
        <v>20</v>
      </c>
      <c r="P4364" s="155">
        <v>216</v>
      </c>
      <c r="Q4364" s="155">
        <v>236</v>
      </c>
      <c r="R4364" s="155">
        <v>0</v>
      </c>
      <c r="S4364" s="155">
        <v>0</v>
      </c>
      <c r="T4364" s="155">
        <v>0</v>
      </c>
      <c r="U4364" s="155">
        <v>20</v>
      </c>
      <c r="V4364" s="155">
        <v>216</v>
      </c>
      <c r="W4364" s="159">
        <v>31784</v>
      </c>
      <c r="X4364" s="159">
        <v>0</v>
      </c>
      <c r="Y4364" s="159">
        <v>31784</v>
      </c>
      <c r="Z4364" s="129">
        <v>1</v>
      </c>
      <c r="AA4364" s="129">
        <v>0.75</v>
      </c>
      <c r="AB4364" s="111">
        <v>25</v>
      </c>
      <c r="AC4364" s="28">
        <v>0.6</v>
      </c>
      <c r="AD4364" s="129">
        <v>0.13</v>
      </c>
      <c r="AE4364" s="139">
        <v>10</v>
      </c>
      <c r="AF4364" s="139">
        <v>1</v>
      </c>
      <c r="AG4364" s="139">
        <v>3</v>
      </c>
      <c r="AH4364" s="139">
        <v>3</v>
      </c>
    </row>
    <row r="4365" spans="1:34">
      <c r="A4365" s="87" t="s">
        <v>160</v>
      </c>
      <c r="B4365" s="14" t="s">
        <v>75</v>
      </c>
      <c r="C4365" s="14" t="s">
        <v>183</v>
      </c>
      <c r="D4365" s="14">
        <v>2018</v>
      </c>
      <c r="E4365" s="14">
        <v>2018</v>
      </c>
      <c r="F4365" s="14" t="s">
        <v>245</v>
      </c>
      <c r="G4365" s="93">
        <v>371</v>
      </c>
      <c r="H4365" s="93">
        <v>2788</v>
      </c>
      <c r="I4365" s="93">
        <v>0</v>
      </c>
      <c r="J4365" s="93">
        <v>6</v>
      </c>
      <c r="K4365" s="93">
        <v>371</v>
      </c>
      <c r="L4365" s="93">
        <v>2794</v>
      </c>
      <c r="M4365" s="155">
        <v>3165</v>
      </c>
      <c r="N4365" s="155">
        <v>6506</v>
      </c>
      <c r="O4365" s="155">
        <v>978</v>
      </c>
      <c r="P4365" s="155">
        <v>5514</v>
      </c>
      <c r="Q4365" s="155">
        <v>6492</v>
      </c>
      <c r="R4365" s="155">
        <v>0</v>
      </c>
      <c r="S4365" s="155">
        <v>14</v>
      </c>
      <c r="T4365" s="155">
        <v>14</v>
      </c>
      <c r="U4365" s="155">
        <v>978</v>
      </c>
      <c r="V4365" s="155">
        <v>5528</v>
      </c>
      <c r="W4365" s="159">
        <v>838584</v>
      </c>
      <c r="X4365" s="159">
        <v>1547</v>
      </c>
      <c r="Y4365" s="159">
        <v>840131</v>
      </c>
      <c r="Z4365" s="129">
        <v>0.9375</v>
      </c>
      <c r="AA4365" s="129">
        <v>0.92920353982300885</v>
      </c>
      <c r="AB4365" s="111">
        <v>25</v>
      </c>
      <c r="AC4365" s="28">
        <v>0.6</v>
      </c>
      <c r="AD4365" s="129">
        <v>0.13</v>
      </c>
      <c r="AE4365" s="139">
        <v>250</v>
      </c>
      <c r="AF4365" s="139">
        <v>88</v>
      </c>
      <c r="AG4365" s="139">
        <v>161</v>
      </c>
      <c r="AH4365" s="139">
        <v>300</v>
      </c>
    </row>
    <row r="4366" spans="1:34">
      <c r="A4366" s="87" t="s">
        <v>161</v>
      </c>
      <c r="B4366" s="14" t="s">
        <v>74</v>
      </c>
      <c r="C4366" s="14" t="s">
        <v>183</v>
      </c>
      <c r="D4366" s="14">
        <v>2018</v>
      </c>
      <c r="E4366" s="14">
        <v>2018</v>
      </c>
      <c r="F4366" s="14" t="s">
        <v>245</v>
      </c>
      <c r="G4366" s="93">
        <v>2152</v>
      </c>
      <c r="H4366" s="93">
        <v>18109</v>
      </c>
      <c r="I4366" s="93">
        <v>8</v>
      </c>
      <c r="J4366" s="93">
        <v>118</v>
      </c>
      <c r="K4366" s="93">
        <v>2160</v>
      </c>
      <c r="L4366" s="93">
        <v>18227</v>
      </c>
      <c r="M4366" s="155">
        <v>20387</v>
      </c>
      <c r="N4366" s="155">
        <v>37788</v>
      </c>
      <c r="O4366" s="155">
        <v>5099</v>
      </c>
      <c r="P4366" s="155">
        <v>32409</v>
      </c>
      <c r="Q4366" s="155">
        <v>37508</v>
      </c>
      <c r="R4366" s="155">
        <v>26</v>
      </c>
      <c r="S4366" s="155">
        <v>254</v>
      </c>
      <c r="T4366" s="155">
        <v>280</v>
      </c>
      <c r="U4366" s="155">
        <v>5125</v>
      </c>
      <c r="V4366" s="155">
        <v>32663</v>
      </c>
      <c r="W4366" s="159">
        <v>5152799</v>
      </c>
      <c r="X4366" s="159">
        <v>34015</v>
      </c>
      <c r="Y4366" s="159">
        <v>5186814</v>
      </c>
      <c r="Z4366" s="129">
        <v>0.97880299251870329</v>
      </c>
      <c r="AA4366" s="129">
        <v>0.96</v>
      </c>
      <c r="AB4366" s="111">
        <v>4</v>
      </c>
      <c r="AC4366" s="28">
        <v>0.25</v>
      </c>
      <c r="AD4366" s="129">
        <v>3.4700000000000002E-2</v>
      </c>
      <c r="AE4366" s="139">
        <v>1294</v>
      </c>
      <c r="AF4366" s="139">
        <v>462</v>
      </c>
      <c r="AG4366" s="139">
        <v>1888</v>
      </c>
      <c r="AH4366" s="139">
        <v>3833</v>
      </c>
    </row>
    <row r="4367" spans="1:34">
      <c r="A4367" s="87" t="s">
        <v>162</v>
      </c>
      <c r="B4367" s="14" t="s">
        <v>74</v>
      </c>
      <c r="C4367" s="14" t="s">
        <v>183</v>
      </c>
      <c r="D4367" s="14">
        <v>2018</v>
      </c>
      <c r="E4367" s="14">
        <v>2018</v>
      </c>
      <c r="F4367" s="14" t="s">
        <v>245</v>
      </c>
      <c r="G4367" s="93">
        <v>1133</v>
      </c>
      <c r="H4367" s="93">
        <v>15231</v>
      </c>
      <c r="I4367" s="93">
        <v>9</v>
      </c>
      <c r="J4367" s="93">
        <v>115</v>
      </c>
      <c r="K4367" s="93">
        <v>1142</v>
      </c>
      <c r="L4367" s="93">
        <v>15346</v>
      </c>
      <c r="M4367" s="155">
        <v>16488</v>
      </c>
      <c r="N4367" s="155">
        <v>28908</v>
      </c>
      <c r="O4367" s="155">
        <v>2780</v>
      </c>
      <c r="P4367" s="155">
        <v>25814</v>
      </c>
      <c r="Q4367" s="155">
        <v>28594</v>
      </c>
      <c r="R4367" s="155">
        <v>33</v>
      </c>
      <c r="S4367" s="155">
        <v>281</v>
      </c>
      <c r="T4367" s="155">
        <v>314</v>
      </c>
      <c r="U4367" s="155">
        <v>2813</v>
      </c>
      <c r="V4367" s="155">
        <v>26095</v>
      </c>
      <c r="W4367" s="159">
        <v>3717129</v>
      </c>
      <c r="X4367" s="159">
        <v>29619</v>
      </c>
      <c r="Y4367" s="159">
        <v>3746748</v>
      </c>
      <c r="Z4367" s="129">
        <v>0.96502057613168724</v>
      </c>
      <c r="AA4367" s="129">
        <v>0.48958333333333331</v>
      </c>
      <c r="AB4367" s="111">
        <v>25</v>
      </c>
      <c r="AC4367" s="28">
        <v>0.6</v>
      </c>
      <c r="AD4367" s="129">
        <v>0.13</v>
      </c>
      <c r="AE4367" s="139">
        <v>865</v>
      </c>
      <c r="AF4367" s="139">
        <v>375</v>
      </c>
      <c r="AG4367" s="139">
        <v>2516</v>
      </c>
      <c r="AH4367" s="139">
        <v>5297</v>
      </c>
    </row>
    <row r="4368" spans="1:34">
      <c r="A4368" s="87" t="s">
        <v>163</v>
      </c>
      <c r="B4368" s="14" t="s">
        <v>75</v>
      </c>
      <c r="C4368" s="14" t="s">
        <v>183</v>
      </c>
      <c r="D4368" s="14">
        <v>2018</v>
      </c>
      <c r="E4368" s="14">
        <v>2018</v>
      </c>
      <c r="F4368" s="14" t="s">
        <v>245</v>
      </c>
      <c r="G4368" s="93">
        <v>4565</v>
      </c>
      <c r="H4368" s="93">
        <v>33105</v>
      </c>
      <c r="I4368" s="93">
        <v>10</v>
      </c>
      <c r="J4368" s="93">
        <v>79</v>
      </c>
      <c r="K4368" s="93">
        <v>4575</v>
      </c>
      <c r="L4368" s="93">
        <v>33184</v>
      </c>
      <c r="M4368" s="155">
        <v>37759</v>
      </c>
      <c r="N4368" s="155">
        <v>79077</v>
      </c>
      <c r="O4368" s="155">
        <v>12345</v>
      </c>
      <c r="P4368" s="155">
        <v>66464</v>
      </c>
      <c r="Q4368" s="155">
        <v>78809</v>
      </c>
      <c r="R4368" s="155">
        <v>34</v>
      </c>
      <c r="S4368" s="155">
        <v>234</v>
      </c>
      <c r="T4368" s="155">
        <v>268</v>
      </c>
      <c r="U4368" s="155">
        <v>12379</v>
      </c>
      <c r="V4368" s="155">
        <v>66698</v>
      </c>
      <c r="W4368" s="159">
        <v>10372151</v>
      </c>
      <c r="X4368" s="159">
        <v>25868</v>
      </c>
      <c r="Y4368" s="159">
        <v>10398019</v>
      </c>
      <c r="Z4368" s="129">
        <v>0.97846332945285219</v>
      </c>
      <c r="AA4368" s="129">
        <v>0.9303525365434222</v>
      </c>
      <c r="AB4368" s="111">
        <v>3</v>
      </c>
      <c r="AC4368" s="28">
        <v>0.66700000000000004</v>
      </c>
      <c r="AD4368" s="129">
        <v>6.25E-2</v>
      </c>
      <c r="AE4368" s="139">
        <v>2647</v>
      </c>
      <c r="AF4368" s="139">
        <v>648</v>
      </c>
      <c r="AG4368" s="139">
        <v>3846</v>
      </c>
      <c r="AH4368" s="139">
        <v>8694</v>
      </c>
    </row>
    <row r="4369" spans="1:34">
      <c r="A4369" s="87" t="s">
        <v>164</v>
      </c>
      <c r="B4369" s="14" t="s">
        <v>75</v>
      </c>
      <c r="C4369" s="14" t="s">
        <v>183</v>
      </c>
      <c r="D4369" s="14">
        <v>2018</v>
      </c>
      <c r="E4369" s="14">
        <v>2018</v>
      </c>
      <c r="F4369" s="14" t="s">
        <v>245</v>
      </c>
      <c r="G4369" s="93">
        <v>664</v>
      </c>
      <c r="H4369" s="93">
        <v>4650</v>
      </c>
      <c r="I4369" s="93">
        <v>5</v>
      </c>
      <c r="J4369" s="93">
        <v>29</v>
      </c>
      <c r="K4369" s="93">
        <v>669</v>
      </c>
      <c r="L4369" s="93">
        <v>4679</v>
      </c>
      <c r="M4369" s="155">
        <v>5348</v>
      </c>
      <c r="N4369" s="155">
        <v>12267</v>
      </c>
      <c r="O4369" s="155">
        <v>1863</v>
      </c>
      <c r="P4369" s="155">
        <v>10310</v>
      </c>
      <c r="Q4369" s="155">
        <v>12173</v>
      </c>
      <c r="R4369" s="155">
        <v>18</v>
      </c>
      <c r="S4369" s="155">
        <v>76</v>
      </c>
      <c r="T4369" s="155">
        <v>94</v>
      </c>
      <c r="U4369" s="155">
        <v>1881</v>
      </c>
      <c r="V4369" s="155">
        <v>10386</v>
      </c>
      <c r="W4369" s="159">
        <v>1570290</v>
      </c>
      <c r="X4369" s="159">
        <v>9535</v>
      </c>
      <c r="Y4369" s="159">
        <v>1579825</v>
      </c>
      <c r="Z4369" s="129">
        <v>0.9946236559139785</v>
      </c>
      <c r="AA4369" s="129">
        <v>0.96350364963503654</v>
      </c>
      <c r="AB4369" s="111">
        <v>25</v>
      </c>
      <c r="AC4369" s="28">
        <v>0.6</v>
      </c>
      <c r="AD4369" s="129">
        <v>0.13</v>
      </c>
      <c r="AE4369" s="139">
        <v>319</v>
      </c>
      <c r="AF4369" s="139">
        <v>90</v>
      </c>
      <c r="AG4369" s="139">
        <v>540</v>
      </c>
      <c r="AH4369" s="139">
        <v>1229</v>
      </c>
    </row>
    <row r="4370" spans="1:34">
      <c r="A4370" s="87" t="s">
        <v>165</v>
      </c>
      <c r="B4370" s="14" t="s">
        <v>75</v>
      </c>
      <c r="C4370" s="14" t="s">
        <v>183</v>
      </c>
      <c r="D4370" s="14">
        <v>2018</v>
      </c>
      <c r="E4370" s="14">
        <v>2018</v>
      </c>
      <c r="F4370" s="14" t="s">
        <v>245</v>
      </c>
      <c r="G4370" s="93">
        <v>409</v>
      </c>
      <c r="H4370" s="93">
        <v>3712</v>
      </c>
      <c r="I4370" s="93">
        <v>0</v>
      </c>
      <c r="J4370" s="93">
        <v>5</v>
      </c>
      <c r="K4370" s="93">
        <v>409</v>
      </c>
      <c r="L4370" s="93">
        <v>3717</v>
      </c>
      <c r="M4370" s="155">
        <v>4126</v>
      </c>
      <c r="N4370" s="155">
        <v>8944</v>
      </c>
      <c r="O4370" s="155">
        <v>1044</v>
      </c>
      <c r="P4370" s="155">
        <v>7893</v>
      </c>
      <c r="Q4370" s="155">
        <v>8937</v>
      </c>
      <c r="R4370" s="155">
        <v>1</v>
      </c>
      <c r="S4370" s="155">
        <v>6</v>
      </c>
      <c r="T4370" s="155">
        <v>7</v>
      </c>
      <c r="U4370" s="155">
        <v>1045</v>
      </c>
      <c r="V4370" s="155">
        <v>7899</v>
      </c>
      <c r="W4370" s="159">
        <v>1112543</v>
      </c>
      <c r="X4370" s="159">
        <v>1127</v>
      </c>
      <c r="Y4370" s="159">
        <v>1113670</v>
      </c>
      <c r="Z4370" s="129">
        <v>0.87719298245614041</v>
      </c>
      <c r="AA4370" s="129">
        <v>0.97247706422018354</v>
      </c>
      <c r="AB4370" s="111">
        <v>25</v>
      </c>
      <c r="AC4370" s="28">
        <v>0.6</v>
      </c>
      <c r="AD4370" s="129">
        <v>0.13</v>
      </c>
      <c r="AE4370" s="139">
        <v>339</v>
      </c>
      <c r="AF4370" s="139">
        <v>64</v>
      </c>
      <c r="AG4370" s="139">
        <v>387</v>
      </c>
      <c r="AH4370" s="139">
        <v>862</v>
      </c>
    </row>
    <row r="4371" spans="1:34">
      <c r="A4371" s="87" t="s">
        <v>166</v>
      </c>
      <c r="B4371" s="14" t="s">
        <v>75</v>
      </c>
      <c r="C4371" s="14" t="s">
        <v>183</v>
      </c>
      <c r="D4371" s="14">
        <v>2018</v>
      </c>
      <c r="E4371" s="14">
        <v>2018</v>
      </c>
      <c r="F4371" s="14" t="s">
        <v>245</v>
      </c>
      <c r="G4371" s="93">
        <v>77</v>
      </c>
      <c r="H4371" s="93">
        <v>892</v>
      </c>
      <c r="I4371" s="93">
        <v>0</v>
      </c>
      <c r="J4371" s="93">
        <v>0</v>
      </c>
      <c r="K4371" s="93">
        <v>77</v>
      </c>
      <c r="L4371" s="93">
        <v>892</v>
      </c>
      <c r="M4371" s="155">
        <v>969</v>
      </c>
      <c r="N4371" s="155">
        <v>1655</v>
      </c>
      <c r="O4371" s="155">
        <v>193</v>
      </c>
      <c r="P4371" s="155">
        <v>1461</v>
      </c>
      <c r="Q4371" s="155">
        <v>1654</v>
      </c>
      <c r="R4371" s="155">
        <v>0</v>
      </c>
      <c r="S4371" s="155">
        <v>1</v>
      </c>
      <c r="T4371" s="155">
        <v>1</v>
      </c>
      <c r="U4371" s="155">
        <v>193</v>
      </c>
      <c r="V4371" s="155">
        <v>1462</v>
      </c>
      <c r="W4371" s="159">
        <v>229241</v>
      </c>
      <c r="X4371" s="159">
        <v>152</v>
      </c>
      <c r="Y4371" s="159">
        <v>229393</v>
      </c>
      <c r="Z4371" s="129">
        <v>1</v>
      </c>
      <c r="AA4371" s="129">
        <v>0.87096774193548387</v>
      </c>
      <c r="AB4371" s="111">
        <v>25</v>
      </c>
      <c r="AC4371" s="28">
        <v>0.6</v>
      </c>
      <c r="AD4371" s="129">
        <v>0.13</v>
      </c>
      <c r="AE4371" s="139">
        <v>88</v>
      </c>
      <c r="AF4371" s="139">
        <v>9</v>
      </c>
      <c r="AG4371" s="139">
        <v>30</v>
      </c>
      <c r="AH4371" s="139">
        <v>44</v>
      </c>
    </row>
    <row r="4372" spans="1:34">
      <c r="A4372" s="87" t="s">
        <v>167</v>
      </c>
      <c r="B4372" s="14" t="s">
        <v>74</v>
      </c>
      <c r="C4372" s="14" t="s">
        <v>183</v>
      </c>
      <c r="D4372" s="14">
        <v>2018</v>
      </c>
      <c r="E4372" s="14">
        <v>2018</v>
      </c>
      <c r="F4372" s="14" t="s">
        <v>245</v>
      </c>
      <c r="G4372" s="93">
        <v>7161</v>
      </c>
      <c r="H4372" s="93">
        <v>43083</v>
      </c>
      <c r="I4372" s="93">
        <v>22</v>
      </c>
      <c r="J4372" s="93">
        <v>385</v>
      </c>
      <c r="K4372" s="93">
        <v>7183</v>
      </c>
      <c r="L4372" s="93">
        <v>43468</v>
      </c>
      <c r="M4372" s="155">
        <v>50651</v>
      </c>
      <c r="N4372" s="155">
        <v>117219</v>
      </c>
      <c r="O4372" s="155">
        <v>19869</v>
      </c>
      <c r="P4372" s="155">
        <v>96266</v>
      </c>
      <c r="Q4372" s="155">
        <v>116135</v>
      </c>
      <c r="R4372" s="155">
        <v>73</v>
      </c>
      <c r="S4372" s="155">
        <v>1011</v>
      </c>
      <c r="T4372" s="155">
        <v>1084</v>
      </c>
      <c r="U4372" s="155">
        <v>19942</v>
      </c>
      <c r="V4372" s="155">
        <v>97277</v>
      </c>
      <c r="W4372" s="159">
        <v>15436620</v>
      </c>
      <c r="X4372" s="159">
        <v>126841</v>
      </c>
      <c r="Y4372" s="159">
        <v>15563461</v>
      </c>
      <c r="Z4372" s="129">
        <v>0.99171597633136099</v>
      </c>
      <c r="AA4372" s="129">
        <v>0.80288461538461542</v>
      </c>
      <c r="AB4372" s="111">
        <v>6</v>
      </c>
      <c r="AC4372" s="28">
        <v>0.16700000000000001</v>
      </c>
      <c r="AD4372" s="129">
        <v>3.7999999999999999E-2</v>
      </c>
      <c r="AE4372" s="139">
        <v>2128</v>
      </c>
      <c r="AF4372" s="139">
        <v>189</v>
      </c>
      <c r="AG4372" s="139">
        <v>7529</v>
      </c>
      <c r="AH4372" s="139">
        <v>17991</v>
      </c>
    </row>
    <row r="4373" spans="1:34">
      <c r="A4373" s="87" t="s">
        <v>168</v>
      </c>
      <c r="B4373" s="14" t="s">
        <v>75</v>
      </c>
      <c r="C4373" s="14" t="s">
        <v>183</v>
      </c>
      <c r="D4373" s="14">
        <v>2018</v>
      </c>
      <c r="E4373" s="14">
        <v>2018</v>
      </c>
      <c r="F4373" s="14" t="s">
        <v>245</v>
      </c>
      <c r="G4373" s="93">
        <v>244</v>
      </c>
      <c r="H4373" s="93">
        <v>2415</v>
      </c>
      <c r="I4373" s="93">
        <v>0</v>
      </c>
      <c r="J4373" s="93">
        <v>3</v>
      </c>
      <c r="K4373" s="93">
        <v>244</v>
      </c>
      <c r="L4373" s="93">
        <v>2418</v>
      </c>
      <c r="M4373" s="155">
        <v>2662</v>
      </c>
      <c r="N4373" s="155">
        <v>4669</v>
      </c>
      <c r="O4373" s="155">
        <v>587</v>
      </c>
      <c r="P4373" s="155">
        <v>4076</v>
      </c>
      <c r="Q4373" s="155">
        <v>4663</v>
      </c>
      <c r="R4373" s="155">
        <v>0</v>
      </c>
      <c r="S4373" s="155">
        <v>6</v>
      </c>
      <c r="T4373" s="155">
        <v>6</v>
      </c>
      <c r="U4373" s="155">
        <v>587</v>
      </c>
      <c r="V4373" s="155">
        <v>4082</v>
      </c>
      <c r="W4373" s="159">
        <v>610974</v>
      </c>
      <c r="X4373" s="159">
        <v>544</v>
      </c>
      <c r="Y4373" s="159">
        <v>611518</v>
      </c>
      <c r="Z4373" s="129">
        <v>1</v>
      </c>
      <c r="AA4373" s="129">
        <v>0.95238095238095233</v>
      </c>
      <c r="AB4373" s="111">
        <v>25</v>
      </c>
      <c r="AC4373" s="28">
        <v>0.6</v>
      </c>
      <c r="AD4373" s="129">
        <v>0.13</v>
      </c>
      <c r="AE4373" s="139">
        <v>234</v>
      </c>
      <c r="AF4373" s="139">
        <v>1</v>
      </c>
      <c r="AG4373" s="139">
        <v>78</v>
      </c>
      <c r="AH4373" s="139">
        <v>120</v>
      </c>
    </row>
    <row r="4374" spans="1:34">
      <c r="A4374" s="87" t="s">
        <v>169</v>
      </c>
      <c r="B4374" s="14" t="s">
        <v>74</v>
      </c>
      <c r="C4374" s="14" t="s">
        <v>183</v>
      </c>
      <c r="D4374" s="14">
        <v>2018</v>
      </c>
      <c r="E4374" s="14">
        <v>2018</v>
      </c>
      <c r="F4374" s="14" t="s">
        <v>245</v>
      </c>
      <c r="G4374" s="93">
        <v>2602</v>
      </c>
      <c r="H4374" s="93">
        <v>31117</v>
      </c>
      <c r="I4374" s="93">
        <v>10</v>
      </c>
      <c r="J4374" s="93">
        <v>315</v>
      </c>
      <c r="K4374" s="93">
        <v>2612</v>
      </c>
      <c r="L4374" s="93">
        <v>31432</v>
      </c>
      <c r="M4374" s="155">
        <v>34044</v>
      </c>
      <c r="N4374" s="155">
        <v>67156</v>
      </c>
      <c r="O4374" s="155">
        <v>6677</v>
      </c>
      <c r="P4374" s="155">
        <v>59816</v>
      </c>
      <c r="Q4374" s="155">
        <v>66493</v>
      </c>
      <c r="R4374" s="155">
        <v>34</v>
      </c>
      <c r="S4374" s="155">
        <v>629</v>
      </c>
      <c r="T4374" s="155">
        <v>663</v>
      </c>
      <c r="U4374" s="155">
        <v>6711</v>
      </c>
      <c r="V4374" s="155">
        <v>60445</v>
      </c>
      <c r="W4374" s="159">
        <v>8779048</v>
      </c>
      <c r="X4374" s="159">
        <v>82352</v>
      </c>
      <c r="Y4374" s="159">
        <v>8861400</v>
      </c>
      <c r="Z4374" s="129">
        <v>0.97786720321931586</v>
      </c>
      <c r="AA4374" s="129">
        <v>0.95780590717299574</v>
      </c>
      <c r="AB4374" s="111">
        <v>5</v>
      </c>
      <c r="AC4374" s="28">
        <v>0.2</v>
      </c>
      <c r="AD4374" s="129">
        <v>6.0400000000000002E-2</v>
      </c>
      <c r="AE4374" s="139">
        <v>2663</v>
      </c>
      <c r="AF4374" s="139">
        <v>627</v>
      </c>
      <c r="AG4374" s="139">
        <v>5841</v>
      </c>
      <c r="AH4374" s="139">
        <v>13638</v>
      </c>
    </row>
    <row r="4375" spans="1:34">
      <c r="A4375" s="87" t="s">
        <v>170</v>
      </c>
      <c r="B4375" s="14" t="s">
        <v>74</v>
      </c>
      <c r="C4375" s="14" t="s">
        <v>183</v>
      </c>
      <c r="D4375" s="14">
        <v>2018</v>
      </c>
      <c r="E4375" s="14">
        <v>2018</v>
      </c>
      <c r="F4375" s="14" t="s">
        <v>245</v>
      </c>
      <c r="G4375" s="93">
        <v>728</v>
      </c>
      <c r="H4375" s="93">
        <v>9216</v>
      </c>
      <c r="I4375" s="93">
        <v>17</v>
      </c>
      <c r="J4375" s="93">
        <v>103</v>
      </c>
      <c r="K4375" s="93">
        <v>745</v>
      </c>
      <c r="L4375" s="93">
        <v>9319</v>
      </c>
      <c r="M4375" s="155">
        <v>10064</v>
      </c>
      <c r="N4375" s="155">
        <v>18382</v>
      </c>
      <c r="O4375" s="155">
        <v>1900</v>
      </c>
      <c r="P4375" s="155">
        <v>16121</v>
      </c>
      <c r="Q4375" s="155">
        <v>18021</v>
      </c>
      <c r="R4375" s="155">
        <v>83</v>
      </c>
      <c r="S4375" s="155">
        <v>278</v>
      </c>
      <c r="T4375" s="155">
        <v>361</v>
      </c>
      <c r="U4375" s="155">
        <v>1983</v>
      </c>
      <c r="V4375" s="155">
        <v>16399</v>
      </c>
      <c r="W4375" s="159">
        <v>2441056</v>
      </c>
      <c r="X4375" s="159">
        <v>40417</v>
      </c>
      <c r="Y4375" s="159">
        <v>2481473</v>
      </c>
      <c r="Z4375" s="129">
        <v>0.83300198807157055</v>
      </c>
      <c r="AA4375" s="129">
        <v>0.85606060606060608</v>
      </c>
      <c r="AB4375" s="111">
        <v>25</v>
      </c>
      <c r="AC4375" s="28">
        <v>0.6</v>
      </c>
      <c r="AD4375" s="129">
        <v>0.13</v>
      </c>
      <c r="AE4375" s="139">
        <v>918</v>
      </c>
      <c r="AF4375" s="139">
        <v>312</v>
      </c>
      <c r="AG4375" s="139">
        <v>765</v>
      </c>
      <c r="AH4375" s="139">
        <v>1562</v>
      </c>
    </row>
    <row r="4376" spans="1:34" s="87" customFormat="1">
      <c r="A4376" s="87" t="s">
        <v>171</v>
      </c>
      <c r="B4376" s="14" t="s">
        <v>75</v>
      </c>
      <c r="C4376" s="14" t="s">
        <v>183</v>
      </c>
      <c r="D4376" s="14">
        <v>2018</v>
      </c>
      <c r="E4376" s="14">
        <v>2018</v>
      </c>
      <c r="F4376" s="14" t="s">
        <v>245</v>
      </c>
      <c r="G4376" s="93">
        <v>756</v>
      </c>
      <c r="H4376" s="93">
        <v>5206</v>
      </c>
      <c r="I4376" s="93">
        <v>1</v>
      </c>
      <c r="J4376" s="93">
        <v>18</v>
      </c>
      <c r="K4376" s="93">
        <v>757</v>
      </c>
      <c r="L4376" s="93">
        <v>5224</v>
      </c>
      <c r="M4376" s="155">
        <v>5981</v>
      </c>
      <c r="N4376" s="155">
        <v>12820</v>
      </c>
      <c r="O4376" s="155">
        <v>2082</v>
      </c>
      <c r="P4376" s="155">
        <v>10674</v>
      </c>
      <c r="Q4376" s="155">
        <v>12756</v>
      </c>
      <c r="R4376" s="155">
        <v>2</v>
      </c>
      <c r="S4376" s="155">
        <v>62</v>
      </c>
      <c r="T4376" s="155">
        <v>64</v>
      </c>
      <c r="U4376" s="155">
        <v>2084</v>
      </c>
      <c r="V4376" s="155">
        <v>10736</v>
      </c>
      <c r="W4376" s="159">
        <v>1669912</v>
      </c>
      <c r="X4376" s="159">
        <v>5205</v>
      </c>
      <c r="Y4376" s="159">
        <v>1675117</v>
      </c>
      <c r="Z4376" s="129">
        <v>0.99270072992700731</v>
      </c>
      <c r="AA4376" s="129">
        <v>0.95833333333333337</v>
      </c>
      <c r="AB4376" s="111">
        <v>25</v>
      </c>
      <c r="AC4376" s="28">
        <v>0.6</v>
      </c>
      <c r="AD4376" s="129">
        <v>0.13</v>
      </c>
      <c r="AE4376" s="139">
        <v>389</v>
      </c>
      <c r="AF4376" s="139">
        <v>65</v>
      </c>
      <c r="AG4376" s="139">
        <v>431</v>
      </c>
      <c r="AH4376" s="139">
        <v>918</v>
      </c>
    </row>
    <row r="4377" spans="1:34" s="87" customFormat="1">
      <c r="A4377" s="51" t="s">
        <v>172</v>
      </c>
      <c r="B4377" s="14" t="s">
        <v>66</v>
      </c>
      <c r="C4377" s="14" t="s">
        <v>184</v>
      </c>
      <c r="D4377" s="14">
        <v>2018</v>
      </c>
      <c r="E4377" s="14">
        <v>2018</v>
      </c>
      <c r="F4377" s="14" t="s">
        <v>245</v>
      </c>
      <c r="G4377" s="93">
        <v>227987</v>
      </c>
      <c r="H4377" s="93">
        <v>1731263</v>
      </c>
      <c r="I4377" s="93">
        <v>1988</v>
      </c>
      <c r="J4377" s="93">
        <v>16864</v>
      </c>
      <c r="K4377" s="93">
        <v>229975</v>
      </c>
      <c r="L4377" s="93">
        <v>1748127</v>
      </c>
      <c r="M4377" s="155">
        <v>1978102</v>
      </c>
      <c r="N4377" s="155">
        <v>4024067</v>
      </c>
      <c r="O4377" s="155">
        <v>584935</v>
      </c>
      <c r="P4377" s="155">
        <v>3395170</v>
      </c>
      <c r="Q4377" s="155">
        <v>3980105</v>
      </c>
      <c r="R4377" s="155">
        <v>6627</v>
      </c>
      <c r="S4377" s="155">
        <v>37335</v>
      </c>
      <c r="T4377" s="155">
        <v>43962</v>
      </c>
      <c r="U4377" s="155">
        <v>591562</v>
      </c>
      <c r="V4377" s="155">
        <v>3432505</v>
      </c>
      <c r="W4377" s="159">
        <v>535739484</v>
      </c>
      <c r="X4377" s="159">
        <v>4811847</v>
      </c>
      <c r="Y4377" s="159">
        <v>540551331</v>
      </c>
      <c r="Z4377" s="129">
        <v>0.98295726793570593</v>
      </c>
      <c r="AA4377" s="129">
        <v>0.92426494102597867</v>
      </c>
      <c r="AB4377" s="111">
        <v>326</v>
      </c>
      <c r="AC4377" s="28">
        <v>0.66900000000000004</v>
      </c>
      <c r="AD4377" s="129">
        <v>7.0499999999999993E-2</v>
      </c>
      <c r="AE4377" s="139">
        <v>144570</v>
      </c>
      <c r="AF4377" s="139">
        <v>50419</v>
      </c>
      <c r="AG4377" s="139">
        <v>262196</v>
      </c>
      <c r="AH4377" s="139">
        <v>565291</v>
      </c>
    </row>
    <row r="4378" spans="1:34" s="87" customFormat="1">
      <c r="A4378" s="51" t="s">
        <v>173</v>
      </c>
      <c r="B4378" s="14" t="s">
        <v>74</v>
      </c>
      <c r="C4378" s="14" t="s">
        <v>184</v>
      </c>
      <c r="D4378" s="14">
        <v>2018</v>
      </c>
      <c r="E4378" s="14">
        <v>2018</v>
      </c>
      <c r="F4378" s="14" t="s">
        <v>245</v>
      </c>
      <c r="G4378" s="93">
        <v>4698</v>
      </c>
      <c r="H4378" s="93">
        <v>49712</v>
      </c>
      <c r="I4378" s="93">
        <v>68</v>
      </c>
      <c r="J4378" s="93">
        <v>1154</v>
      </c>
      <c r="K4378" s="93">
        <v>4766</v>
      </c>
      <c r="L4378" s="93">
        <v>50866</v>
      </c>
      <c r="M4378" s="155">
        <v>55632</v>
      </c>
      <c r="N4378" s="155">
        <v>103157</v>
      </c>
      <c r="O4378" s="155">
        <v>10973</v>
      </c>
      <c r="P4378" s="155">
        <v>89290</v>
      </c>
      <c r="Q4378" s="155">
        <v>100263</v>
      </c>
      <c r="R4378" s="155">
        <v>251</v>
      </c>
      <c r="S4378" s="155">
        <v>2643</v>
      </c>
      <c r="T4378" s="155">
        <v>2894</v>
      </c>
      <c r="U4378" s="155">
        <v>11224</v>
      </c>
      <c r="V4378" s="155">
        <v>91933</v>
      </c>
      <c r="W4378" s="159">
        <v>14000231</v>
      </c>
      <c r="X4378" s="159">
        <v>314475</v>
      </c>
      <c r="Y4378" s="159">
        <v>14314706</v>
      </c>
      <c r="Z4378" s="129">
        <v>0.98415374241402565</v>
      </c>
      <c r="AA4378" s="129">
        <v>0.970873786407767</v>
      </c>
      <c r="AB4378" s="111">
        <v>11</v>
      </c>
      <c r="AC4378" s="28">
        <v>0.90900000000000003</v>
      </c>
      <c r="AD4378" s="129">
        <v>4.2900000000000001E-2</v>
      </c>
      <c r="AE4378" s="139">
        <v>5220</v>
      </c>
      <c r="AF4378" s="139">
        <v>1935</v>
      </c>
      <c r="AG4378" s="139">
        <v>6042</v>
      </c>
      <c r="AH4378" s="139">
        <v>11925</v>
      </c>
    </row>
    <row r="4379" spans="1:34" s="87" customFormat="1">
      <c r="A4379" s="51" t="s">
        <v>174</v>
      </c>
      <c r="B4379" s="14" t="s">
        <v>75</v>
      </c>
      <c r="C4379" s="14" t="s">
        <v>184</v>
      </c>
      <c r="D4379" s="14">
        <v>2018</v>
      </c>
      <c r="E4379" s="14">
        <v>2018</v>
      </c>
      <c r="F4379" s="14" t="s">
        <v>245</v>
      </c>
      <c r="G4379" s="93">
        <v>3</v>
      </c>
      <c r="H4379" s="93">
        <v>77</v>
      </c>
      <c r="I4379" s="93">
        <v>0</v>
      </c>
      <c r="J4379" s="93">
        <v>0</v>
      </c>
      <c r="K4379" s="93">
        <v>3</v>
      </c>
      <c r="L4379" s="93">
        <v>77</v>
      </c>
      <c r="M4379" s="155">
        <v>80</v>
      </c>
      <c r="N4379" s="155">
        <v>147</v>
      </c>
      <c r="O4379" s="155">
        <v>3</v>
      </c>
      <c r="P4379" s="155">
        <v>144</v>
      </c>
      <c r="Q4379" s="155">
        <v>147</v>
      </c>
      <c r="R4379" s="155">
        <v>0</v>
      </c>
      <c r="S4379" s="155">
        <v>0</v>
      </c>
      <c r="T4379" s="155">
        <v>0</v>
      </c>
      <c r="U4379" s="155">
        <v>3</v>
      </c>
      <c r="V4379" s="155">
        <v>144</v>
      </c>
      <c r="W4379" s="159">
        <v>16675</v>
      </c>
      <c r="X4379" s="159">
        <v>0</v>
      </c>
      <c r="Y4379" s="159">
        <v>16675</v>
      </c>
      <c r="Z4379" s="129">
        <v>1</v>
      </c>
      <c r="AA4379" s="129">
        <v>1</v>
      </c>
      <c r="AB4379" s="111">
        <v>32</v>
      </c>
      <c r="AC4379" s="28">
        <v>0.65600000000000003</v>
      </c>
      <c r="AD4379" s="129">
        <v>0.17280000000000001</v>
      </c>
      <c r="AE4379" s="139">
        <v>3</v>
      </c>
      <c r="AF4379" s="139">
        <v>0</v>
      </c>
      <c r="AG4379" s="139">
        <v>3</v>
      </c>
      <c r="AH4379" s="139">
        <v>3</v>
      </c>
    </row>
    <row r="4380" spans="1:34" s="87" customFormat="1">
      <c r="A4380" s="51" t="s">
        <v>175</v>
      </c>
      <c r="B4380" s="14" t="s">
        <v>75</v>
      </c>
      <c r="C4380" s="14" t="s">
        <v>184</v>
      </c>
      <c r="D4380" s="14">
        <v>2018</v>
      </c>
      <c r="E4380" s="14">
        <v>2018</v>
      </c>
      <c r="F4380" s="14" t="s">
        <v>245</v>
      </c>
      <c r="G4380" s="93">
        <v>115</v>
      </c>
      <c r="H4380" s="93">
        <v>1443</v>
      </c>
      <c r="I4380" s="93">
        <v>0</v>
      </c>
      <c r="J4380" s="93">
        <v>0</v>
      </c>
      <c r="K4380" s="93">
        <v>115</v>
      </c>
      <c r="L4380" s="93">
        <v>1443</v>
      </c>
      <c r="M4380" s="155">
        <v>1558</v>
      </c>
      <c r="N4380" s="155">
        <v>2817</v>
      </c>
      <c r="O4380" s="155">
        <v>303</v>
      </c>
      <c r="P4380" s="155">
        <v>2513</v>
      </c>
      <c r="Q4380" s="155">
        <v>2816</v>
      </c>
      <c r="R4380" s="155">
        <v>0</v>
      </c>
      <c r="S4380" s="155">
        <v>1</v>
      </c>
      <c r="T4380" s="155">
        <v>1</v>
      </c>
      <c r="U4380" s="155">
        <v>303</v>
      </c>
      <c r="V4380" s="155">
        <v>2514</v>
      </c>
      <c r="W4380" s="159">
        <v>362556</v>
      </c>
      <c r="X4380" s="159">
        <v>139</v>
      </c>
      <c r="Y4380" s="159">
        <v>362695</v>
      </c>
      <c r="Z4380" s="129">
        <v>0.98630136986301364</v>
      </c>
      <c r="AA4380" s="129">
        <v>0.9821428571428571</v>
      </c>
      <c r="AB4380" s="111">
        <v>32</v>
      </c>
      <c r="AC4380" s="28">
        <v>0.65600000000000003</v>
      </c>
      <c r="AD4380" s="129">
        <v>0.17280000000000001</v>
      </c>
      <c r="AE4380" s="139">
        <v>117</v>
      </c>
      <c r="AF4380" s="139">
        <v>19</v>
      </c>
      <c r="AG4380" s="139">
        <v>34</v>
      </c>
      <c r="AH4380" s="139">
        <v>64</v>
      </c>
    </row>
    <row r="4381" spans="1:34" s="87" customFormat="1">
      <c r="A4381" s="51" t="s">
        <v>176</v>
      </c>
      <c r="B4381" s="14" t="s">
        <v>75</v>
      </c>
      <c r="C4381" s="14" t="s">
        <v>184</v>
      </c>
      <c r="D4381" s="14">
        <v>2018</v>
      </c>
      <c r="E4381" s="14">
        <v>2018</v>
      </c>
      <c r="F4381" s="14" t="s">
        <v>245</v>
      </c>
      <c r="G4381" s="93">
        <v>1518</v>
      </c>
      <c r="H4381" s="93">
        <v>15504</v>
      </c>
      <c r="I4381" s="93">
        <v>3</v>
      </c>
      <c r="J4381" s="93">
        <v>42</v>
      </c>
      <c r="K4381" s="93">
        <v>1521</v>
      </c>
      <c r="L4381" s="93">
        <v>15546</v>
      </c>
      <c r="M4381" s="155">
        <v>17067</v>
      </c>
      <c r="N4381" s="155">
        <v>30964</v>
      </c>
      <c r="O4381" s="155">
        <v>3759</v>
      </c>
      <c r="P4381" s="155">
        <v>27111</v>
      </c>
      <c r="Q4381" s="155">
        <v>30870</v>
      </c>
      <c r="R4381" s="155">
        <v>8</v>
      </c>
      <c r="S4381" s="155">
        <v>86</v>
      </c>
      <c r="T4381" s="155">
        <v>94</v>
      </c>
      <c r="U4381" s="155">
        <v>3767</v>
      </c>
      <c r="V4381" s="155">
        <v>27197</v>
      </c>
      <c r="W4381" s="159">
        <v>4183748</v>
      </c>
      <c r="X4381" s="159">
        <v>11881</v>
      </c>
      <c r="Y4381" s="159">
        <v>4195629</v>
      </c>
      <c r="Z4381" s="129">
        <v>0.9094594594594595</v>
      </c>
      <c r="AA4381" s="129">
        <v>0.95210727969348663</v>
      </c>
      <c r="AB4381" s="111">
        <v>32</v>
      </c>
      <c r="AC4381" s="28">
        <v>0.65600000000000003</v>
      </c>
      <c r="AD4381" s="129">
        <v>0.17280000000000001</v>
      </c>
      <c r="AE4381" s="139">
        <v>1401</v>
      </c>
      <c r="AF4381" s="139">
        <v>640</v>
      </c>
      <c r="AG4381" s="139">
        <v>761</v>
      </c>
      <c r="AH4381" s="139">
        <v>1334</v>
      </c>
    </row>
    <row r="4382" spans="1:34" s="87" customFormat="1">
      <c r="A4382" s="51" t="s">
        <v>177</v>
      </c>
      <c r="B4382" s="14" t="s">
        <v>75</v>
      </c>
      <c r="C4382" s="14" t="s">
        <v>184</v>
      </c>
      <c r="D4382" s="14">
        <v>2018</v>
      </c>
      <c r="E4382" s="14">
        <v>2018</v>
      </c>
      <c r="F4382" s="14" t="s">
        <v>245</v>
      </c>
      <c r="G4382" s="93">
        <v>201</v>
      </c>
      <c r="H4382" s="93">
        <v>2579</v>
      </c>
      <c r="I4382" s="93">
        <v>0</v>
      </c>
      <c r="J4382" s="93">
        <v>3</v>
      </c>
      <c r="K4382" s="93">
        <v>201</v>
      </c>
      <c r="L4382" s="93">
        <v>2582</v>
      </c>
      <c r="M4382" s="155">
        <v>2783</v>
      </c>
      <c r="N4382" s="155">
        <v>5035</v>
      </c>
      <c r="O4382" s="155">
        <v>550</v>
      </c>
      <c r="P4382" s="155">
        <v>4478</v>
      </c>
      <c r="Q4382" s="155">
        <v>5028</v>
      </c>
      <c r="R4382" s="155">
        <v>0</v>
      </c>
      <c r="S4382" s="155">
        <v>7</v>
      </c>
      <c r="T4382" s="155">
        <v>7</v>
      </c>
      <c r="U4382" s="155">
        <v>550</v>
      </c>
      <c r="V4382" s="155">
        <v>4485</v>
      </c>
      <c r="W4382" s="159">
        <v>655422</v>
      </c>
      <c r="X4382" s="159">
        <v>512</v>
      </c>
      <c r="Y4382" s="159">
        <v>655934</v>
      </c>
      <c r="Z4382" s="129">
        <v>0.97727272727272729</v>
      </c>
      <c r="AA4382" s="129">
        <v>0.95652173913043481</v>
      </c>
      <c r="AB4382" s="111">
        <v>32</v>
      </c>
      <c r="AC4382" s="28">
        <v>0.65600000000000003</v>
      </c>
      <c r="AD4382" s="129">
        <v>0.17280000000000001</v>
      </c>
      <c r="AE4382" s="139">
        <v>193</v>
      </c>
      <c r="AF4382" s="139">
        <v>51</v>
      </c>
      <c r="AG4382" s="139">
        <v>56</v>
      </c>
      <c r="AH4382" s="139">
        <v>103</v>
      </c>
    </row>
    <row r="4383" spans="1:34" s="87" customFormat="1">
      <c r="A4383" s="51" t="s">
        <v>178</v>
      </c>
      <c r="B4383" s="14" t="s">
        <v>75</v>
      </c>
      <c r="C4383" s="14" t="s">
        <v>184</v>
      </c>
      <c r="D4383" s="14">
        <v>2018</v>
      </c>
      <c r="E4383" s="14">
        <v>2018</v>
      </c>
      <c r="F4383" s="14" t="s">
        <v>245</v>
      </c>
      <c r="G4383" s="93">
        <v>67</v>
      </c>
      <c r="H4383" s="93">
        <v>628</v>
      </c>
      <c r="I4383" s="93">
        <v>0</v>
      </c>
      <c r="J4383" s="93">
        <v>2</v>
      </c>
      <c r="K4383" s="93">
        <v>67</v>
      </c>
      <c r="L4383" s="93">
        <v>630</v>
      </c>
      <c r="M4383" s="155">
        <v>697</v>
      </c>
      <c r="N4383" s="155">
        <v>1498</v>
      </c>
      <c r="O4383" s="155">
        <v>157</v>
      </c>
      <c r="P4383" s="155">
        <v>1336</v>
      </c>
      <c r="Q4383" s="155">
        <v>1493</v>
      </c>
      <c r="R4383" s="155">
        <v>0</v>
      </c>
      <c r="S4383" s="155">
        <v>5</v>
      </c>
      <c r="T4383" s="155">
        <v>5</v>
      </c>
      <c r="U4383" s="155">
        <v>157</v>
      </c>
      <c r="V4383" s="155">
        <v>1341</v>
      </c>
      <c r="W4383" s="159">
        <v>188516</v>
      </c>
      <c r="X4383" s="159">
        <v>232</v>
      </c>
      <c r="Y4383" s="159">
        <v>188748</v>
      </c>
      <c r="Z4383" s="129">
        <v>0.97058823529411764</v>
      </c>
      <c r="AA4383" s="129">
        <v>0.96153846153846156</v>
      </c>
      <c r="AB4383" s="111">
        <v>32</v>
      </c>
      <c r="AC4383" s="28">
        <v>0.65600000000000003</v>
      </c>
      <c r="AD4383" s="129">
        <v>0.17280000000000001</v>
      </c>
      <c r="AE4383" s="139">
        <v>56</v>
      </c>
      <c r="AF4383" s="139">
        <v>10</v>
      </c>
      <c r="AG4383" s="139">
        <v>102</v>
      </c>
      <c r="AH4383" s="139">
        <v>244</v>
      </c>
    </row>
    <row r="4384" spans="1:34" s="87" customFormat="1">
      <c r="A4384" s="51" t="s">
        <v>179</v>
      </c>
      <c r="B4384" s="14" t="s">
        <v>74</v>
      </c>
      <c r="C4384" s="14" t="s">
        <v>184</v>
      </c>
      <c r="D4384" s="14">
        <v>2018</v>
      </c>
      <c r="E4384" s="14">
        <v>2018</v>
      </c>
      <c r="F4384" s="14" t="s">
        <v>245</v>
      </c>
      <c r="G4384" s="93">
        <v>3417</v>
      </c>
      <c r="H4384" s="93">
        <v>27211</v>
      </c>
      <c r="I4384" s="93">
        <v>40</v>
      </c>
      <c r="J4384" s="93">
        <v>251</v>
      </c>
      <c r="K4384" s="93">
        <v>3457</v>
      </c>
      <c r="L4384" s="93">
        <v>27462</v>
      </c>
      <c r="M4384" s="155">
        <v>30919</v>
      </c>
      <c r="N4384" s="155">
        <v>61341</v>
      </c>
      <c r="O4384" s="155">
        <v>8055</v>
      </c>
      <c r="P4384" s="155">
        <v>52445</v>
      </c>
      <c r="Q4384" s="155">
        <v>60500</v>
      </c>
      <c r="R4384" s="155">
        <v>147</v>
      </c>
      <c r="S4384" s="155">
        <v>694</v>
      </c>
      <c r="T4384" s="155">
        <v>841</v>
      </c>
      <c r="U4384" s="155">
        <v>8202</v>
      </c>
      <c r="V4384" s="155">
        <v>53139</v>
      </c>
      <c r="W4384" s="159">
        <v>8340516</v>
      </c>
      <c r="X4384" s="159">
        <v>78563</v>
      </c>
      <c r="Y4384" s="159">
        <v>8419079</v>
      </c>
      <c r="Z4384" s="129">
        <v>0.98305084745762716</v>
      </c>
      <c r="AA4384" s="129">
        <v>0.97908745247148288</v>
      </c>
      <c r="AB4384" s="111">
        <v>6</v>
      </c>
      <c r="AC4384" s="28">
        <v>0.83299999999999996</v>
      </c>
      <c r="AD4384" s="129">
        <v>3.2599999999999997E-2</v>
      </c>
      <c r="AE4384" s="139">
        <v>2370</v>
      </c>
      <c r="AF4384" s="139">
        <v>981</v>
      </c>
      <c r="AG4384" s="139">
        <v>4102</v>
      </c>
      <c r="AH4384" s="139">
        <v>8326</v>
      </c>
    </row>
    <row r="4385" spans="1:34" s="87" customFormat="1">
      <c r="A4385" s="51" t="s">
        <v>180</v>
      </c>
      <c r="B4385" s="14" t="s">
        <v>75</v>
      </c>
      <c r="C4385" s="14" t="s">
        <v>184</v>
      </c>
      <c r="D4385" s="14">
        <v>2018</v>
      </c>
      <c r="E4385" s="14">
        <v>2018</v>
      </c>
      <c r="F4385" s="14" t="s">
        <v>245</v>
      </c>
      <c r="G4385" s="93">
        <v>344</v>
      </c>
      <c r="H4385" s="93">
        <v>2232</v>
      </c>
      <c r="I4385" s="93">
        <v>0</v>
      </c>
      <c r="J4385" s="93">
        <v>0</v>
      </c>
      <c r="K4385" s="93">
        <v>344</v>
      </c>
      <c r="L4385" s="93">
        <v>2232</v>
      </c>
      <c r="M4385" s="155">
        <v>2576</v>
      </c>
      <c r="N4385" s="155">
        <v>5137</v>
      </c>
      <c r="O4385" s="155">
        <v>968</v>
      </c>
      <c r="P4385" s="155">
        <v>4168</v>
      </c>
      <c r="Q4385" s="155">
        <v>5136</v>
      </c>
      <c r="R4385" s="155">
        <v>0</v>
      </c>
      <c r="S4385" s="155">
        <v>1</v>
      </c>
      <c r="T4385" s="155">
        <v>1</v>
      </c>
      <c r="U4385" s="155">
        <v>968</v>
      </c>
      <c r="V4385" s="155">
        <v>4169</v>
      </c>
      <c r="W4385" s="159">
        <v>668220</v>
      </c>
      <c r="X4385" s="159">
        <v>152</v>
      </c>
      <c r="Y4385" s="159">
        <v>668372</v>
      </c>
      <c r="Z4385" s="129">
        <v>0.99</v>
      </c>
      <c r="AA4385" s="129">
        <v>0.92105263157894735</v>
      </c>
      <c r="AB4385" s="111">
        <v>32</v>
      </c>
      <c r="AC4385" s="28">
        <v>0.65600000000000003</v>
      </c>
      <c r="AD4385" s="129">
        <v>0.17280000000000001</v>
      </c>
      <c r="AE4385" s="139">
        <v>169</v>
      </c>
      <c r="AF4385" s="139">
        <v>24</v>
      </c>
      <c r="AG4385" s="139">
        <v>102</v>
      </c>
      <c r="AH4385" s="139">
        <v>179</v>
      </c>
    </row>
    <row r="4386" spans="1:34" s="87" customFormat="1">
      <c r="A4386" s="51" t="s">
        <v>181</v>
      </c>
      <c r="B4386" s="14" t="s">
        <v>75</v>
      </c>
      <c r="C4386" s="14" t="s">
        <v>184</v>
      </c>
      <c r="D4386" s="14">
        <v>2018</v>
      </c>
      <c r="E4386" s="14">
        <v>2018</v>
      </c>
      <c r="F4386" s="14" t="s">
        <v>245</v>
      </c>
      <c r="G4386" s="93">
        <v>477</v>
      </c>
      <c r="H4386" s="93">
        <v>6039</v>
      </c>
      <c r="I4386" s="93">
        <v>1</v>
      </c>
      <c r="J4386" s="93">
        <v>14</v>
      </c>
      <c r="K4386" s="93">
        <v>478</v>
      </c>
      <c r="L4386" s="93">
        <v>6053</v>
      </c>
      <c r="M4386" s="155">
        <v>6531</v>
      </c>
      <c r="N4386" s="155">
        <v>11288</v>
      </c>
      <c r="O4386" s="155">
        <v>1106</v>
      </c>
      <c r="P4386" s="155">
        <v>10145</v>
      </c>
      <c r="Q4386" s="155">
        <v>11251</v>
      </c>
      <c r="R4386" s="155">
        <v>1</v>
      </c>
      <c r="S4386" s="155">
        <v>36</v>
      </c>
      <c r="T4386" s="155">
        <v>37</v>
      </c>
      <c r="U4386" s="155">
        <v>1107</v>
      </c>
      <c r="V4386" s="155">
        <v>10181</v>
      </c>
      <c r="W4386" s="159">
        <v>1500204</v>
      </c>
      <c r="X4386" s="159">
        <v>3065</v>
      </c>
      <c r="Y4386" s="159">
        <v>1503269</v>
      </c>
      <c r="Z4386" s="129">
        <v>0.97560975609756095</v>
      </c>
      <c r="AA4386" s="129">
        <v>0.98523985239852396</v>
      </c>
      <c r="AB4386" s="111">
        <v>32</v>
      </c>
      <c r="AC4386" s="28">
        <v>0.65600000000000003</v>
      </c>
      <c r="AD4386" s="129">
        <v>0.17280000000000001</v>
      </c>
      <c r="AE4386" s="139">
        <v>601</v>
      </c>
      <c r="AF4386" s="139">
        <v>130</v>
      </c>
      <c r="AG4386" s="139">
        <v>338</v>
      </c>
      <c r="AH4386" s="139">
        <v>690</v>
      </c>
    </row>
    <row r="4387" spans="1:34" s="87" customFormat="1">
      <c r="A4387" s="87" t="s">
        <v>123</v>
      </c>
      <c r="B4387" s="14" t="s">
        <v>74</v>
      </c>
      <c r="C4387" s="14" t="s">
        <v>184</v>
      </c>
      <c r="D4387" s="14">
        <v>2018</v>
      </c>
      <c r="E4387" s="14">
        <v>2018</v>
      </c>
      <c r="F4387" s="14" t="s">
        <v>245</v>
      </c>
      <c r="G4387" s="93">
        <v>11913</v>
      </c>
      <c r="H4387" s="93">
        <v>82460</v>
      </c>
      <c r="I4387" s="93">
        <v>76</v>
      </c>
      <c r="J4387" s="93">
        <v>438</v>
      </c>
      <c r="K4387" s="93">
        <v>11989</v>
      </c>
      <c r="L4387" s="93">
        <v>82898</v>
      </c>
      <c r="M4387" s="155">
        <v>94887</v>
      </c>
      <c r="N4387" s="155">
        <v>217902</v>
      </c>
      <c r="O4387" s="155">
        <v>32204</v>
      </c>
      <c r="P4387" s="155">
        <v>184315</v>
      </c>
      <c r="Q4387" s="155">
        <v>216519</v>
      </c>
      <c r="R4387" s="155">
        <v>244</v>
      </c>
      <c r="S4387" s="155">
        <v>1139</v>
      </c>
      <c r="T4387" s="155">
        <v>1383</v>
      </c>
      <c r="U4387" s="155">
        <v>32448</v>
      </c>
      <c r="V4387" s="155">
        <v>185454</v>
      </c>
      <c r="W4387" s="159">
        <v>28559810</v>
      </c>
      <c r="X4387" s="159">
        <v>161382</v>
      </c>
      <c r="Y4387" s="159">
        <v>28721192</v>
      </c>
      <c r="Z4387" s="129">
        <v>0.93170589944783488</v>
      </c>
      <c r="AA4387" s="129">
        <v>0.64255319148936174</v>
      </c>
      <c r="AB4387" s="111">
        <v>17</v>
      </c>
      <c r="AC4387" s="28">
        <v>0.58799999999999997</v>
      </c>
      <c r="AD4387" s="129">
        <v>5.1999999999999998E-2</v>
      </c>
      <c r="AE4387" s="139">
        <v>4877</v>
      </c>
      <c r="AF4387" s="139">
        <v>2038</v>
      </c>
      <c r="AG4387" s="139">
        <v>12437</v>
      </c>
      <c r="AH4387" s="139">
        <v>28403</v>
      </c>
    </row>
    <row r="4388" spans="1:34" s="87" customFormat="1">
      <c r="A4388" s="87" t="s">
        <v>124</v>
      </c>
      <c r="B4388" s="14" t="s">
        <v>75</v>
      </c>
      <c r="C4388" s="14" t="s">
        <v>184</v>
      </c>
      <c r="D4388" s="14">
        <v>2018</v>
      </c>
      <c r="E4388" s="14">
        <v>2018</v>
      </c>
      <c r="F4388" s="14" t="s">
        <v>245</v>
      </c>
      <c r="G4388" s="93">
        <v>193</v>
      </c>
      <c r="H4388" s="93">
        <v>1290</v>
      </c>
      <c r="I4388" s="93">
        <v>0</v>
      </c>
      <c r="J4388" s="93">
        <v>4</v>
      </c>
      <c r="K4388" s="93">
        <v>193</v>
      </c>
      <c r="L4388" s="93">
        <v>1294</v>
      </c>
      <c r="M4388" s="155">
        <v>1487</v>
      </c>
      <c r="N4388" s="155">
        <v>3379</v>
      </c>
      <c r="O4388" s="155">
        <v>519</v>
      </c>
      <c r="P4388" s="155">
        <v>2850</v>
      </c>
      <c r="Q4388" s="155">
        <v>3369</v>
      </c>
      <c r="R4388" s="155">
        <v>0</v>
      </c>
      <c r="S4388" s="155">
        <v>10</v>
      </c>
      <c r="T4388" s="155">
        <v>10</v>
      </c>
      <c r="U4388" s="155">
        <v>519</v>
      </c>
      <c r="V4388" s="155">
        <v>2860</v>
      </c>
      <c r="W4388" s="159">
        <v>407642</v>
      </c>
      <c r="X4388" s="159">
        <v>1363</v>
      </c>
      <c r="Y4388" s="159">
        <v>409005</v>
      </c>
      <c r="Z4388" s="129">
        <v>1</v>
      </c>
      <c r="AA4388" s="129">
        <v>0.98039215686274506</v>
      </c>
      <c r="AB4388" s="111">
        <v>32</v>
      </c>
      <c r="AC4388" s="28">
        <v>0.65600000000000003</v>
      </c>
      <c r="AD4388" s="129">
        <v>0.17280000000000001</v>
      </c>
      <c r="AE4388" s="139">
        <v>109</v>
      </c>
      <c r="AF4388" s="139">
        <v>22</v>
      </c>
      <c r="AG4388" s="139">
        <v>163</v>
      </c>
      <c r="AH4388" s="139">
        <v>336</v>
      </c>
    </row>
    <row r="4389" spans="1:34" s="87" customFormat="1">
      <c r="A4389" s="87" t="s">
        <v>125</v>
      </c>
      <c r="B4389" s="14" t="s">
        <v>75</v>
      </c>
      <c r="C4389" s="14" t="s">
        <v>184</v>
      </c>
      <c r="D4389" s="14">
        <v>2018</v>
      </c>
      <c r="E4389" s="14">
        <v>2018</v>
      </c>
      <c r="F4389" s="14" t="s">
        <v>245</v>
      </c>
      <c r="G4389" s="93">
        <v>797</v>
      </c>
      <c r="H4389" s="93">
        <v>11146</v>
      </c>
      <c r="I4389" s="93">
        <v>1</v>
      </c>
      <c r="J4389" s="93">
        <v>12</v>
      </c>
      <c r="K4389" s="93">
        <v>798</v>
      </c>
      <c r="L4389" s="93">
        <v>11158</v>
      </c>
      <c r="M4389" s="155">
        <v>11956</v>
      </c>
      <c r="N4389" s="155">
        <v>19931</v>
      </c>
      <c r="O4389" s="155">
        <v>2017</v>
      </c>
      <c r="P4389" s="155">
        <v>17878</v>
      </c>
      <c r="Q4389" s="155">
        <v>19895</v>
      </c>
      <c r="R4389" s="155">
        <v>2</v>
      </c>
      <c r="S4389" s="155">
        <v>34</v>
      </c>
      <c r="T4389" s="155">
        <v>36</v>
      </c>
      <c r="U4389" s="155">
        <v>2019</v>
      </c>
      <c r="V4389" s="155">
        <v>17912</v>
      </c>
      <c r="W4389" s="159">
        <v>2739801</v>
      </c>
      <c r="X4389" s="159">
        <v>3700</v>
      </c>
      <c r="Y4389" s="159">
        <v>2743501</v>
      </c>
      <c r="Z4389" s="129">
        <v>0.97754491017964074</v>
      </c>
      <c r="AA4389" s="129">
        <v>0.97453703703703709</v>
      </c>
      <c r="AB4389" s="111">
        <v>32</v>
      </c>
      <c r="AC4389" s="28">
        <v>0.65600000000000003</v>
      </c>
      <c r="AD4389" s="129">
        <v>0.17280000000000001</v>
      </c>
      <c r="AE4389" s="139">
        <v>1146</v>
      </c>
      <c r="AF4389" s="139">
        <v>283</v>
      </c>
      <c r="AG4389" s="139">
        <v>473</v>
      </c>
      <c r="AH4389" s="139">
        <v>902</v>
      </c>
    </row>
    <row r="4390" spans="1:34" s="87" customFormat="1">
      <c r="A4390" s="87" t="s">
        <v>126</v>
      </c>
      <c r="B4390" s="14" t="s">
        <v>75</v>
      </c>
      <c r="C4390" s="14" t="s">
        <v>184</v>
      </c>
      <c r="D4390" s="14">
        <v>2018</v>
      </c>
      <c r="E4390" s="14">
        <v>2018</v>
      </c>
      <c r="F4390" s="14" t="s">
        <v>245</v>
      </c>
      <c r="G4390" s="93">
        <v>2154</v>
      </c>
      <c r="H4390" s="93">
        <v>14587</v>
      </c>
      <c r="I4390" s="93">
        <v>7</v>
      </c>
      <c r="J4390" s="93">
        <v>133</v>
      </c>
      <c r="K4390" s="93">
        <v>2161</v>
      </c>
      <c r="L4390" s="93">
        <v>14720</v>
      </c>
      <c r="M4390" s="155">
        <v>16881</v>
      </c>
      <c r="N4390" s="155">
        <v>40017</v>
      </c>
      <c r="O4390" s="155">
        <v>6020</v>
      </c>
      <c r="P4390" s="155">
        <v>33630</v>
      </c>
      <c r="Q4390" s="155">
        <v>39650</v>
      </c>
      <c r="R4390" s="155">
        <v>24</v>
      </c>
      <c r="S4390" s="155">
        <v>343</v>
      </c>
      <c r="T4390" s="155">
        <v>367</v>
      </c>
      <c r="U4390" s="155">
        <v>6044</v>
      </c>
      <c r="V4390" s="155">
        <v>33973</v>
      </c>
      <c r="W4390" s="159">
        <v>4902914</v>
      </c>
      <c r="X4390" s="159">
        <v>37696</v>
      </c>
      <c r="Y4390" s="159">
        <v>4940610</v>
      </c>
      <c r="Z4390" s="129">
        <v>0.97451274362818596</v>
      </c>
      <c r="AA4390" s="129">
        <v>0.92986425339366519</v>
      </c>
      <c r="AB4390" s="111">
        <v>32</v>
      </c>
      <c r="AC4390" s="28">
        <v>0.65600000000000003</v>
      </c>
      <c r="AD4390" s="129">
        <v>0.17280000000000001</v>
      </c>
      <c r="AE4390" s="139">
        <v>1018</v>
      </c>
      <c r="AF4390" s="139">
        <v>126</v>
      </c>
      <c r="AG4390" s="139">
        <v>833</v>
      </c>
      <c r="AH4390" s="139">
        <v>1686</v>
      </c>
    </row>
    <row r="4391" spans="1:34" s="87" customFormat="1">
      <c r="A4391" s="87" t="s">
        <v>127</v>
      </c>
      <c r="B4391" s="14" t="s">
        <v>75</v>
      </c>
      <c r="C4391" s="14" t="s">
        <v>184</v>
      </c>
      <c r="D4391" s="14">
        <v>2018</v>
      </c>
      <c r="E4391" s="14">
        <v>2018</v>
      </c>
      <c r="F4391" s="14" t="s">
        <v>245</v>
      </c>
      <c r="G4391" s="93">
        <v>78</v>
      </c>
      <c r="H4391" s="93">
        <v>955</v>
      </c>
      <c r="I4391" s="93">
        <v>0</v>
      </c>
      <c r="J4391" s="93">
        <v>3</v>
      </c>
      <c r="K4391" s="93">
        <v>78</v>
      </c>
      <c r="L4391" s="93">
        <v>958</v>
      </c>
      <c r="M4391" s="155">
        <v>1036</v>
      </c>
      <c r="N4391" s="155">
        <v>1981</v>
      </c>
      <c r="O4391" s="155">
        <v>220</v>
      </c>
      <c r="P4391" s="155">
        <v>1756</v>
      </c>
      <c r="Q4391" s="155">
        <v>1976</v>
      </c>
      <c r="R4391" s="155">
        <v>0</v>
      </c>
      <c r="S4391" s="155">
        <v>5</v>
      </c>
      <c r="T4391" s="155">
        <v>5</v>
      </c>
      <c r="U4391" s="155">
        <v>220</v>
      </c>
      <c r="V4391" s="155">
        <v>1761</v>
      </c>
      <c r="W4391" s="159">
        <v>249410</v>
      </c>
      <c r="X4391" s="159">
        <v>520</v>
      </c>
      <c r="Y4391" s="159">
        <v>249930</v>
      </c>
      <c r="Z4391" s="129">
        <v>1</v>
      </c>
      <c r="AA4391" s="129">
        <v>0.90322580645161288</v>
      </c>
      <c r="AB4391" s="111">
        <v>32</v>
      </c>
      <c r="AC4391" s="28">
        <v>0.65600000000000003</v>
      </c>
      <c r="AD4391" s="129">
        <v>0.17280000000000001</v>
      </c>
      <c r="AE4391" s="139">
        <v>59</v>
      </c>
      <c r="AF4391" s="139">
        <v>1</v>
      </c>
      <c r="AG4391" s="139">
        <v>53</v>
      </c>
      <c r="AH4391" s="139">
        <v>111</v>
      </c>
    </row>
    <row r="4392" spans="1:34" s="87" customFormat="1">
      <c r="A4392" s="87" t="s">
        <v>128</v>
      </c>
      <c r="B4392" s="14" t="s">
        <v>75</v>
      </c>
      <c r="C4392" s="14" t="s">
        <v>184</v>
      </c>
      <c r="D4392" s="14">
        <v>2018</v>
      </c>
      <c r="E4392" s="14">
        <v>2018</v>
      </c>
      <c r="F4392" s="14" t="s">
        <v>245</v>
      </c>
      <c r="G4392" s="93">
        <v>9457</v>
      </c>
      <c r="H4392" s="93">
        <v>58253</v>
      </c>
      <c r="I4392" s="93">
        <v>18</v>
      </c>
      <c r="J4392" s="93">
        <v>404</v>
      </c>
      <c r="K4392" s="93">
        <v>9475</v>
      </c>
      <c r="L4392" s="93">
        <v>58657</v>
      </c>
      <c r="M4392" s="155">
        <v>68132</v>
      </c>
      <c r="N4392" s="155">
        <v>156958</v>
      </c>
      <c r="O4392" s="155">
        <v>25144</v>
      </c>
      <c r="P4392" s="155">
        <v>130856</v>
      </c>
      <c r="Q4392" s="155">
        <v>156000</v>
      </c>
      <c r="R4392" s="155">
        <v>64</v>
      </c>
      <c r="S4392" s="155">
        <v>894</v>
      </c>
      <c r="T4392" s="155">
        <v>958</v>
      </c>
      <c r="U4392" s="155">
        <v>25208</v>
      </c>
      <c r="V4392" s="155">
        <v>131750</v>
      </c>
      <c r="W4392" s="159">
        <v>20444028</v>
      </c>
      <c r="X4392" s="159">
        <v>124945</v>
      </c>
      <c r="Y4392" s="159">
        <v>20568973</v>
      </c>
      <c r="Z4392" s="129">
        <v>0.98507017020005971</v>
      </c>
      <c r="AA4392" s="129">
        <v>0.9417344173441734</v>
      </c>
      <c r="AB4392" s="111">
        <v>10</v>
      </c>
      <c r="AC4392" s="28">
        <v>0.4</v>
      </c>
      <c r="AD4392" s="129">
        <v>2.3699999999999999E-2</v>
      </c>
      <c r="AE4392" s="139">
        <v>5186</v>
      </c>
      <c r="AF4392" s="139">
        <v>1493</v>
      </c>
      <c r="AG4392" s="139">
        <v>9496</v>
      </c>
      <c r="AH4392" s="139">
        <v>22133</v>
      </c>
    </row>
    <row r="4393" spans="1:34" s="87" customFormat="1">
      <c r="A4393" s="87" t="s">
        <v>129</v>
      </c>
      <c r="B4393" s="14" t="s">
        <v>75</v>
      </c>
      <c r="C4393" s="14" t="s">
        <v>184</v>
      </c>
      <c r="D4393" s="14">
        <v>2018</v>
      </c>
      <c r="E4393" s="14">
        <v>2018</v>
      </c>
      <c r="F4393" s="14" t="s">
        <v>245</v>
      </c>
      <c r="G4393" s="93">
        <v>1448</v>
      </c>
      <c r="H4393" s="93">
        <v>9181</v>
      </c>
      <c r="I4393" s="93">
        <v>3</v>
      </c>
      <c r="J4393" s="93">
        <v>68</v>
      </c>
      <c r="K4393" s="93">
        <v>1451</v>
      </c>
      <c r="L4393" s="93">
        <v>9249</v>
      </c>
      <c r="M4393" s="155">
        <v>10700</v>
      </c>
      <c r="N4393" s="155">
        <v>23929</v>
      </c>
      <c r="O4393" s="155">
        <v>3973</v>
      </c>
      <c r="P4393" s="155">
        <v>19762</v>
      </c>
      <c r="Q4393" s="155">
        <v>23735</v>
      </c>
      <c r="R4393" s="155">
        <v>14</v>
      </c>
      <c r="S4393" s="155">
        <v>180</v>
      </c>
      <c r="T4393" s="155">
        <v>194</v>
      </c>
      <c r="U4393" s="155">
        <v>3987</v>
      </c>
      <c r="V4393" s="155">
        <v>19942</v>
      </c>
      <c r="W4393" s="159">
        <v>2980564</v>
      </c>
      <c r="X4393" s="159">
        <v>17783</v>
      </c>
      <c r="Y4393" s="159">
        <v>2998347</v>
      </c>
      <c r="Z4393" s="129">
        <v>0.99795081967213117</v>
      </c>
      <c r="AA4393" s="129">
        <v>0.94721407624633436</v>
      </c>
      <c r="AB4393" s="111">
        <v>32</v>
      </c>
      <c r="AC4393" s="28">
        <v>0.65600000000000003</v>
      </c>
      <c r="AD4393" s="129">
        <v>0.17280000000000001</v>
      </c>
      <c r="AE4393" s="139">
        <v>756</v>
      </c>
      <c r="AF4393" s="139">
        <v>127</v>
      </c>
      <c r="AG4393" s="139">
        <v>1195</v>
      </c>
      <c r="AH4393" s="139">
        <v>2867</v>
      </c>
    </row>
    <row r="4394" spans="1:34" s="87" customFormat="1">
      <c r="A4394" s="87" t="s">
        <v>130</v>
      </c>
      <c r="B4394" s="14" t="s">
        <v>75</v>
      </c>
      <c r="C4394" s="14" t="s">
        <v>184</v>
      </c>
      <c r="D4394" s="14">
        <v>2018</v>
      </c>
      <c r="E4394" s="14">
        <v>2018</v>
      </c>
      <c r="F4394" s="14" t="s">
        <v>245</v>
      </c>
      <c r="G4394" s="93">
        <v>505</v>
      </c>
      <c r="H4394" s="93">
        <v>5795</v>
      </c>
      <c r="I4394" s="93">
        <v>2</v>
      </c>
      <c r="J4394" s="93">
        <v>11</v>
      </c>
      <c r="K4394" s="93">
        <v>507</v>
      </c>
      <c r="L4394" s="93">
        <v>5806</v>
      </c>
      <c r="M4394" s="155">
        <v>6313</v>
      </c>
      <c r="N4394" s="155">
        <v>11533</v>
      </c>
      <c r="O4394" s="155">
        <v>1305</v>
      </c>
      <c r="P4394" s="155">
        <v>10193</v>
      </c>
      <c r="Q4394" s="155">
        <v>11498</v>
      </c>
      <c r="R4394" s="155">
        <v>8</v>
      </c>
      <c r="S4394" s="155">
        <v>27</v>
      </c>
      <c r="T4394" s="155">
        <v>35</v>
      </c>
      <c r="U4394" s="155">
        <v>1313</v>
      </c>
      <c r="V4394" s="155">
        <v>10220</v>
      </c>
      <c r="W4394" s="159">
        <v>1543250</v>
      </c>
      <c r="X4394" s="159">
        <v>2958</v>
      </c>
      <c r="Y4394" s="159">
        <v>1546208</v>
      </c>
      <c r="Z4394" s="129">
        <v>0.91335740072202165</v>
      </c>
      <c r="AA4394" s="129">
        <v>0.84864864864864864</v>
      </c>
      <c r="AB4394" s="111">
        <v>32</v>
      </c>
      <c r="AC4394" s="28">
        <v>0.65600000000000003</v>
      </c>
      <c r="AD4394" s="129">
        <v>0.17280000000000001</v>
      </c>
      <c r="AE4394" s="139">
        <v>411</v>
      </c>
      <c r="AF4394" s="139">
        <v>68</v>
      </c>
      <c r="AG4394" s="139">
        <v>350</v>
      </c>
      <c r="AH4394" s="139">
        <v>682</v>
      </c>
    </row>
    <row r="4395" spans="1:34" s="87" customFormat="1">
      <c r="A4395" s="87" t="s">
        <v>131</v>
      </c>
      <c r="B4395" s="14" t="s">
        <v>75</v>
      </c>
      <c r="C4395" s="14" t="s">
        <v>184</v>
      </c>
      <c r="D4395" s="14">
        <v>2018</v>
      </c>
      <c r="E4395" s="14">
        <v>2018</v>
      </c>
      <c r="F4395" s="14" t="s">
        <v>245</v>
      </c>
      <c r="G4395" s="93">
        <v>217</v>
      </c>
      <c r="H4395" s="93">
        <v>1326</v>
      </c>
      <c r="I4395" s="93">
        <v>0</v>
      </c>
      <c r="J4395" s="93">
        <v>1</v>
      </c>
      <c r="K4395" s="93">
        <v>217</v>
      </c>
      <c r="L4395" s="93">
        <v>1327</v>
      </c>
      <c r="M4395" s="155">
        <v>1544</v>
      </c>
      <c r="N4395" s="155">
        <v>3053</v>
      </c>
      <c r="O4395" s="155">
        <v>591</v>
      </c>
      <c r="P4395" s="155">
        <v>2460</v>
      </c>
      <c r="Q4395" s="155">
        <v>3051</v>
      </c>
      <c r="R4395" s="155">
        <v>0</v>
      </c>
      <c r="S4395" s="155">
        <v>2</v>
      </c>
      <c r="T4395" s="155">
        <v>2</v>
      </c>
      <c r="U4395" s="155">
        <v>591</v>
      </c>
      <c r="V4395" s="155">
        <v>2462</v>
      </c>
      <c r="W4395" s="159">
        <v>409814</v>
      </c>
      <c r="X4395" s="159">
        <v>312</v>
      </c>
      <c r="Y4395" s="159">
        <v>410126</v>
      </c>
      <c r="Z4395" s="129">
        <v>0.90588235294117647</v>
      </c>
      <c r="AA4395" s="129">
        <v>0.86274509803921573</v>
      </c>
      <c r="AB4395" s="111">
        <v>32</v>
      </c>
      <c r="AC4395" s="28">
        <v>0.65600000000000003</v>
      </c>
      <c r="AD4395" s="129">
        <v>0.17280000000000001</v>
      </c>
      <c r="AE4395" s="139">
        <v>128</v>
      </c>
      <c r="AF4395" s="139">
        <v>24</v>
      </c>
      <c r="AG4395" s="139">
        <v>75</v>
      </c>
      <c r="AH4395" s="139">
        <v>143</v>
      </c>
    </row>
    <row r="4396" spans="1:34" s="87" customFormat="1">
      <c r="A4396" s="87" t="s">
        <v>132</v>
      </c>
      <c r="B4396" s="14" t="s">
        <v>76</v>
      </c>
      <c r="C4396" s="14" t="s">
        <v>184</v>
      </c>
      <c r="D4396" s="14">
        <v>2018</v>
      </c>
      <c r="E4396" s="14">
        <v>2018</v>
      </c>
      <c r="F4396" s="14" t="s">
        <v>245</v>
      </c>
      <c r="G4396" s="93">
        <v>75372</v>
      </c>
      <c r="H4396" s="93">
        <v>471668</v>
      </c>
      <c r="I4396" s="93">
        <v>1035</v>
      </c>
      <c r="J4396" s="93">
        <v>5391</v>
      </c>
      <c r="K4396" s="93">
        <v>76407</v>
      </c>
      <c r="L4396" s="93">
        <v>477059</v>
      </c>
      <c r="M4396" s="155">
        <v>553466</v>
      </c>
      <c r="N4396" s="155">
        <v>1086313</v>
      </c>
      <c r="O4396" s="155">
        <v>184157</v>
      </c>
      <c r="P4396" s="155">
        <v>887717</v>
      </c>
      <c r="Q4396" s="155">
        <v>1071874</v>
      </c>
      <c r="R4396" s="155">
        <v>3218</v>
      </c>
      <c r="S4396" s="155">
        <v>11221</v>
      </c>
      <c r="T4396" s="155">
        <v>14439</v>
      </c>
      <c r="U4396" s="155">
        <v>187375</v>
      </c>
      <c r="V4396" s="155">
        <v>898938</v>
      </c>
      <c r="W4396" s="159">
        <v>149052278</v>
      </c>
      <c r="X4396" s="159">
        <v>1585307</v>
      </c>
      <c r="Y4396" s="159">
        <v>150637585</v>
      </c>
      <c r="Z4396" s="129">
        <v>0.99220217630170493</v>
      </c>
      <c r="AA4396" s="129">
        <v>0.92718908629441621</v>
      </c>
      <c r="AB4396" s="111">
        <v>100</v>
      </c>
      <c r="AC4396" s="28">
        <v>0.78</v>
      </c>
      <c r="AD4396" s="129">
        <v>9.5000000000000001E-2</v>
      </c>
      <c r="AE4396" s="139">
        <v>39780</v>
      </c>
      <c r="AF4396" s="139">
        <v>16864</v>
      </c>
      <c r="AG4396" s="139">
        <v>87846</v>
      </c>
      <c r="AH4396" s="139">
        <v>182708</v>
      </c>
    </row>
    <row r="4397" spans="1:34" s="87" customFormat="1">
      <c r="A4397" s="87" t="s">
        <v>133</v>
      </c>
      <c r="B4397" s="14" t="s">
        <v>75</v>
      </c>
      <c r="C4397" s="14" t="s">
        <v>184</v>
      </c>
      <c r="D4397" s="14">
        <v>2018</v>
      </c>
      <c r="E4397" s="14">
        <v>2018</v>
      </c>
      <c r="F4397" s="14" t="s">
        <v>245</v>
      </c>
      <c r="G4397" s="93">
        <v>1670</v>
      </c>
      <c r="H4397" s="93">
        <v>9694</v>
      </c>
      <c r="I4397" s="93">
        <v>8</v>
      </c>
      <c r="J4397" s="93">
        <v>32</v>
      </c>
      <c r="K4397" s="93">
        <v>1678</v>
      </c>
      <c r="L4397" s="93">
        <v>9726</v>
      </c>
      <c r="M4397" s="155">
        <v>11404</v>
      </c>
      <c r="N4397" s="155">
        <v>27446</v>
      </c>
      <c r="O4397" s="155">
        <v>4600</v>
      </c>
      <c r="P4397" s="155">
        <v>22728</v>
      </c>
      <c r="Q4397" s="155">
        <v>27328</v>
      </c>
      <c r="R4397" s="155">
        <v>26</v>
      </c>
      <c r="S4397" s="155">
        <v>92</v>
      </c>
      <c r="T4397" s="155">
        <v>118</v>
      </c>
      <c r="U4397" s="155">
        <v>4626</v>
      </c>
      <c r="V4397" s="155">
        <v>22820</v>
      </c>
      <c r="W4397" s="159">
        <v>3503134</v>
      </c>
      <c r="X4397" s="159">
        <v>12820</v>
      </c>
      <c r="Y4397" s="159">
        <v>3515954</v>
      </c>
      <c r="Z4397" s="129">
        <v>0.99507389162561577</v>
      </c>
      <c r="AA4397" s="129">
        <v>0.98880597014925375</v>
      </c>
      <c r="AB4397" s="111">
        <v>32</v>
      </c>
      <c r="AC4397" s="28">
        <v>0.65600000000000003</v>
      </c>
      <c r="AD4397" s="129">
        <v>0.17280000000000001</v>
      </c>
      <c r="AE4397" s="139">
        <v>588</v>
      </c>
      <c r="AF4397" s="139">
        <v>75</v>
      </c>
      <c r="AG4397" s="139">
        <v>2534</v>
      </c>
      <c r="AH4397" s="139">
        <v>6224</v>
      </c>
    </row>
    <row r="4398" spans="1:34" s="87" customFormat="1">
      <c r="A4398" s="87" t="s">
        <v>134</v>
      </c>
      <c r="B4398" s="14" t="s">
        <v>75</v>
      </c>
      <c r="C4398" s="14" t="s">
        <v>184</v>
      </c>
      <c r="D4398" s="14">
        <v>2018</v>
      </c>
      <c r="E4398" s="14">
        <v>2018</v>
      </c>
      <c r="F4398" s="14" t="s">
        <v>245</v>
      </c>
      <c r="G4398" s="93">
        <v>516</v>
      </c>
      <c r="H4398" s="93">
        <v>5352</v>
      </c>
      <c r="I4398" s="93">
        <v>12</v>
      </c>
      <c r="J4398" s="93">
        <v>150</v>
      </c>
      <c r="K4398" s="93">
        <v>528</v>
      </c>
      <c r="L4398" s="93">
        <v>5502</v>
      </c>
      <c r="M4398" s="155">
        <v>6030</v>
      </c>
      <c r="N4398" s="155">
        <v>9849</v>
      </c>
      <c r="O4398" s="155">
        <v>1153</v>
      </c>
      <c r="P4398" s="155">
        <v>8308</v>
      </c>
      <c r="Q4398" s="155">
        <v>9461</v>
      </c>
      <c r="R4398" s="155">
        <v>38</v>
      </c>
      <c r="S4398" s="155">
        <v>350</v>
      </c>
      <c r="T4398" s="155">
        <v>388</v>
      </c>
      <c r="U4398" s="155">
        <v>1191</v>
      </c>
      <c r="V4398" s="155">
        <v>8658</v>
      </c>
      <c r="W4398" s="159">
        <v>1324410</v>
      </c>
      <c r="X4398" s="159">
        <v>33148</v>
      </c>
      <c r="Y4398" s="159">
        <v>1357558</v>
      </c>
      <c r="Z4398" s="129">
        <v>0.97463768115942029</v>
      </c>
      <c r="AA4398" s="129">
        <v>0.88826815642458101</v>
      </c>
      <c r="AB4398" s="111">
        <v>32</v>
      </c>
      <c r="AC4398" s="28">
        <v>0.65600000000000003</v>
      </c>
      <c r="AD4398" s="129">
        <v>0.17280000000000001</v>
      </c>
      <c r="AE4398" s="139">
        <v>439</v>
      </c>
      <c r="AF4398" s="139">
        <v>130</v>
      </c>
      <c r="AG4398" s="139">
        <v>1066</v>
      </c>
      <c r="AH4398" s="139">
        <v>1956</v>
      </c>
    </row>
    <row r="4399" spans="1:34" s="87" customFormat="1">
      <c r="A4399" s="87" t="s">
        <v>135</v>
      </c>
      <c r="B4399" s="14" t="s">
        <v>75</v>
      </c>
      <c r="C4399" s="14" t="s">
        <v>184</v>
      </c>
      <c r="D4399" s="14">
        <v>2018</v>
      </c>
      <c r="E4399" s="14">
        <v>2018</v>
      </c>
      <c r="F4399" s="14" t="s">
        <v>245</v>
      </c>
      <c r="G4399" s="93">
        <v>103</v>
      </c>
      <c r="H4399" s="93">
        <v>934</v>
      </c>
      <c r="I4399" s="93">
        <v>1</v>
      </c>
      <c r="J4399" s="93">
        <v>3</v>
      </c>
      <c r="K4399" s="93">
        <v>104</v>
      </c>
      <c r="L4399" s="93">
        <v>937</v>
      </c>
      <c r="M4399" s="155">
        <v>1041</v>
      </c>
      <c r="N4399" s="155">
        <v>1903</v>
      </c>
      <c r="O4399" s="155">
        <v>278</v>
      </c>
      <c r="P4399" s="155">
        <v>1620</v>
      </c>
      <c r="Q4399" s="155">
        <v>1898</v>
      </c>
      <c r="R4399" s="155">
        <v>1</v>
      </c>
      <c r="S4399" s="155">
        <v>4</v>
      </c>
      <c r="T4399" s="155">
        <v>5</v>
      </c>
      <c r="U4399" s="155">
        <v>279</v>
      </c>
      <c r="V4399" s="155">
        <v>1624</v>
      </c>
      <c r="W4399" s="159">
        <v>249178</v>
      </c>
      <c r="X4399" s="159">
        <v>399</v>
      </c>
      <c r="Y4399" s="159">
        <v>249577</v>
      </c>
      <c r="Z4399" s="129">
        <v>0.94117647058823528</v>
      </c>
      <c r="AA4399" s="129">
        <v>1</v>
      </c>
      <c r="AB4399" s="111">
        <v>32</v>
      </c>
      <c r="AC4399" s="28">
        <v>0.65600000000000003</v>
      </c>
      <c r="AD4399" s="129">
        <v>0.17280000000000001</v>
      </c>
      <c r="AE4399" s="139">
        <v>55</v>
      </c>
      <c r="AF4399" s="139">
        <v>13</v>
      </c>
      <c r="AG4399" s="139">
        <v>24</v>
      </c>
      <c r="AH4399" s="139">
        <v>42</v>
      </c>
    </row>
    <row r="4400" spans="1:34" s="87" customFormat="1">
      <c r="A4400" s="87" t="s">
        <v>136</v>
      </c>
      <c r="B4400" s="14" t="s">
        <v>75</v>
      </c>
      <c r="C4400" s="14" t="s">
        <v>184</v>
      </c>
      <c r="D4400" s="14">
        <v>2018</v>
      </c>
      <c r="E4400" s="14">
        <v>2018</v>
      </c>
      <c r="F4400" s="14" t="s">
        <v>245</v>
      </c>
      <c r="G4400" s="93">
        <v>480</v>
      </c>
      <c r="H4400" s="93">
        <v>5730</v>
      </c>
      <c r="I4400" s="93">
        <v>2</v>
      </c>
      <c r="J4400" s="93">
        <v>28</v>
      </c>
      <c r="K4400" s="93">
        <v>482</v>
      </c>
      <c r="L4400" s="93">
        <v>5758</v>
      </c>
      <c r="M4400" s="155">
        <v>6240</v>
      </c>
      <c r="N4400" s="155">
        <v>11568</v>
      </c>
      <c r="O4400" s="155">
        <v>1227</v>
      </c>
      <c r="P4400" s="155">
        <v>10269</v>
      </c>
      <c r="Q4400" s="155">
        <v>11496</v>
      </c>
      <c r="R4400" s="155">
        <v>5</v>
      </c>
      <c r="S4400" s="155">
        <v>67</v>
      </c>
      <c r="T4400" s="155">
        <v>72</v>
      </c>
      <c r="U4400" s="155">
        <v>1232</v>
      </c>
      <c r="V4400" s="155">
        <v>10336</v>
      </c>
      <c r="W4400" s="159">
        <v>1582330</v>
      </c>
      <c r="X4400" s="159">
        <v>7381</v>
      </c>
      <c r="Y4400" s="159">
        <v>1589711</v>
      </c>
      <c r="Z4400" s="129">
        <v>0.91466666666666663</v>
      </c>
      <c r="AA4400" s="129">
        <v>0.90671641791044777</v>
      </c>
      <c r="AB4400" s="111">
        <v>32</v>
      </c>
      <c r="AC4400" s="28">
        <v>0.65600000000000003</v>
      </c>
      <c r="AD4400" s="129">
        <v>0.17280000000000001</v>
      </c>
      <c r="AE4400" s="139">
        <v>482</v>
      </c>
      <c r="AF4400" s="139">
        <v>64</v>
      </c>
      <c r="AG4400" s="139">
        <v>468</v>
      </c>
      <c r="AH4400" s="139">
        <v>1056</v>
      </c>
    </row>
    <row r="4401" spans="1:34" s="87" customFormat="1">
      <c r="A4401" s="87" t="s">
        <v>137</v>
      </c>
      <c r="B4401" s="14" t="s">
        <v>75</v>
      </c>
      <c r="C4401" s="14" t="s">
        <v>184</v>
      </c>
      <c r="D4401" s="14">
        <v>2018</v>
      </c>
      <c r="E4401" s="14">
        <v>2018</v>
      </c>
      <c r="F4401" s="14" t="s">
        <v>245</v>
      </c>
      <c r="G4401" s="93">
        <v>3317</v>
      </c>
      <c r="H4401" s="93">
        <v>19905</v>
      </c>
      <c r="I4401" s="93">
        <v>8</v>
      </c>
      <c r="J4401" s="93">
        <v>38</v>
      </c>
      <c r="K4401" s="93">
        <v>3325</v>
      </c>
      <c r="L4401" s="93">
        <v>19943</v>
      </c>
      <c r="M4401" s="155">
        <v>23268</v>
      </c>
      <c r="N4401" s="155">
        <v>53212</v>
      </c>
      <c r="O4401" s="155">
        <v>8991</v>
      </c>
      <c r="P4401" s="155">
        <v>44086</v>
      </c>
      <c r="Q4401" s="155">
        <v>53077</v>
      </c>
      <c r="R4401" s="155">
        <v>29</v>
      </c>
      <c r="S4401" s="155">
        <v>106</v>
      </c>
      <c r="T4401" s="155">
        <v>135</v>
      </c>
      <c r="U4401" s="155">
        <v>9020</v>
      </c>
      <c r="V4401" s="155">
        <v>44192</v>
      </c>
      <c r="W4401" s="159">
        <v>6885316</v>
      </c>
      <c r="X4401" s="159">
        <v>13236</v>
      </c>
      <c r="Y4401" s="159">
        <v>6898552</v>
      </c>
      <c r="Z4401" s="129">
        <v>0.99433106575963714</v>
      </c>
      <c r="AA4401" s="129">
        <v>0.98291925465838514</v>
      </c>
      <c r="AB4401" s="111">
        <v>3</v>
      </c>
      <c r="AC4401" s="28">
        <v>1</v>
      </c>
      <c r="AD4401" s="129">
        <v>2.9700000000000001E-2</v>
      </c>
      <c r="AE4401" s="139">
        <v>1417</v>
      </c>
      <c r="AF4401" s="139">
        <v>292</v>
      </c>
      <c r="AG4401" s="139">
        <v>3204</v>
      </c>
      <c r="AH4401" s="139">
        <v>7550</v>
      </c>
    </row>
    <row r="4402" spans="1:34" s="87" customFormat="1">
      <c r="A4402" s="87" t="s">
        <v>138</v>
      </c>
      <c r="B4402" s="14" t="s">
        <v>75</v>
      </c>
      <c r="C4402" s="14" t="s">
        <v>184</v>
      </c>
      <c r="D4402" s="14">
        <v>2018</v>
      </c>
      <c r="E4402" s="14">
        <v>2018</v>
      </c>
      <c r="F4402" s="14" t="s">
        <v>245</v>
      </c>
      <c r="G4402" s="93">
        <v>84</v>
      </c>
      <c r="H4402" s="93">
        <v>513</v>
      </c>
      <c r="I4402" s="93">
        <v>0</v>
      </c>
      <c r="J4402" s="93">
        <v>0</v>
      </c>
      <c r="K4402" s="93">
        <v>84</v>
      </c>
      <c r="L4402" s="93">
        <v>513</v>
      </c>
      <c r="M4402" s="155">
        <v>597</v>
      </c>
      <c r="N4402" s="155">
        <v>1214</v>
      </c>
      <c r="O4402" s="155">
        <v>213</v>
      </c>
      <c r="P4402" s="155">
        <v>1001</v>
      </c>
      <c r="Q4402" s="155">
        <v>1214</v>
      </c>
      <c r="R4402" s="155">
        <v>0</v>
      </c>
      <c r="S4402" s="155">
        <v>0</v>
      </c>
      <c r="T4402" s="155">
        <v>0</v>
      </c>
      <c r="U4402" s="155">
        <v>213</v>
      </c>
      <c r="V4402" s="155">
        <v>1001</v>
      </c>
      <c r="W4402" s="159">
        <v>160749</v>
      </c>
      <c r="X4402" s="159">
        <v>0</v>
      </c>
      <c r="Y4402" s="159">
        <v>160749</v>
      </c>
      <c r="Z4402" s="129">
        <v>0.96875</v>
      </c>
      <c r="AA4402" s="129">
        <v>0.95</v>
      </c>
      <c r="AB4402" s="111">
        <v>32</v>
      </c>
      <c r="AC4402" s="28">
        <v>0.65600000000000003</v>
      </c>
      <c r="AD4402" s="129">
        <v>0.17280000000000001</v>
      </c>
      <c r="AE4402" s="139">
        <v>37</v>
      </c>
      <c r="AF4402" s="139">
        <v>3</v>
      </c>
      <c r="AG4402" s="139">
        <v>36</v>
      </c>
      <c r="AH4402" s="139">
        <v>62</v>
      </c>
    </row>
    <row r="4403" spans="1:34" s="87" customFormat="1">
      <c r="A4403" s="87" t="s">
        <v>139</v>
      </c>
      <c r="B4403" s="14" t="s">
        <v>75</v>
      </c>
      <c r="C4403" s="14" t="s">
        <v>184</v>
      </c>
      <c r="D4403" s="14">
        <v>2018</v>
      </c>
      <c r="E4403" s="14">
        <v>2018</v>
      </c>
      <c r="F4403" s="14" t="s">
        <v>245</v>
      </c>
      <c r="G4403" s="93">
        <v>9</v>
      </c>
      <c r="H4403" s="93">
        <v>385</v>
      </c>
      <c r="I4403" s="93">
        <v>0</v>
      </c>
      <c r="J4403" s="93">
        <v>1</v>
      </c>
      <c r="K4403" s="93">
        <v>9</v>
      </c>
      <c r="L4403" s="93">
        <v>386</v>
      </c>
      <c r="M4403" s="155">
        <v>395</v>
      </c>
      <c r="N4403" s="155">
        <v>686</v>
      </c>
      <c r="O4403" s="155">
        <v>30</v>
      </c>
      <c r="P4403" s="155">
        <v>653</v>
      </c>
      <c r="Q4403" s="155">
        <v>683</v>
      </c>
      <c r="R4403" s="155">
        <v>0</v>
      </c>
      <c r="S4403" s="155">
        <v>3</v>
      </c>
      <c r="T4403" s="155">
        <v>3</v>
      </c>
      <c r="U4403" s="155">
        <v>30</v>
      </c>
      <c r="V4403" s="155">
        <v>656</v>
      </c>
      <c r="W4403" s="159">
        <v>92525</v>
      </c>
      <c r="X4403" s="159">
        <v>356</v>
      </c>
      <c r="Y4403" s="159">
        <v>92881</v>
      </c>
      <c r="Z4403" s="129">
        <v>1</v>
      </c>
      <c r="AA4403" s="129">
        <v>1</v>
      </c>
      <c r="AB4403" s="111">
        <v>32</v>
      </c>
      <c r="AC4403" s="28">
        <v>0.65600000000000003</v>
      </c>
      <c r="AD4403" s="129">
        <v>0.17280000000000001</v>
      </c>
      <c r="AE4403" s="139">
        <v>34</v>
      </c>
      <c r="AF4403" s="139">
        <v>6</v>
      </c>
      <c r="AG4403" s="139">
        <v>51</v>
      </c>
      <c r="AH4403" s="139">
        <v>108</v>
      </c>
    </row>
    <row r="4404" spans="1:34" s="87" customFormat="1">
      <c r="A4404" s="87" t="s">
        <v>140</v>
      </c>
      <c r="B4404" s="14" t="s">
        <v>75</v>
      </c>
      <c r="C4404" s="14" t="s">
        <v>184</v>
      </c>
      <c r="D4404" s="14">
        <v>2018</v>
      </c>
      <c r="E4404" s="14">
        <v>2018</v>
      </c>
      <c r="F4404" s="14" t="s">
        <v>245</v>
      </c>
      <c r="G4404" s="93">
        <v>2849</v>
      </c>
      <c r="H4404" s="93">
        <v>18646</v>
      </c>
      <c r="I4404" s="93">
        <v>6</v>
      </c>
      <c r="J4404" s="93">
        <v>114</v>
      </c>
      <c r="K4404" s="93">
        <v>2855</v>
      </c>
      <c r="L4404" s="93">
        <v>18760</v>
      </c>
      <c r="M4404" s="155">
        <v>21615</v>
      </c>
      <c r="N4404" s="155">
        <v>48150</v>
      </c>
      <c r="O4404" s="155">
        <v>7382</v>
      </c>
      <c r="P4404" s="155">
        <v>40415</v>
      </c>
      <c r="Q4404" s="155">
        <v>47797</v>
      </c>
      <c r="R4404" s="155">
        <v>20</v>
      </c>
      <c r="S4404" s="155">
        <v>333</v>
      </c>
      <c r="T4404" s="155">
        <v>353</v>
      </c>
      <c r="U4404" s="155">
        <v>7402</v>
      </c>
      <c r="V4404" s="155">
        <v>40748</v>
      </c>
      <c r="W4404" s="159">
        <v>6459661</v>
      </c>
      <c r="X4404" s="159">
        <v>33406</v>
      </c>
      <c r="Y4404" s="159">
        <v>6493067</v>
      </c>
      <c r="Z4404" s="129">
        <v>0.99140401146131807</v>
      </c>
      <c r="AA4404" s="129">
        <v>0.95344827586206893</v>
      </c>
      <c r="AB4404" s="111">
        <v>3</v>
      </c>
      <c r="AC4404" s="28">
        <v>0.33300000000000002</v>
      </c>
      <c r="AD4404" s="129">
        <v>4.8599999999999997E-2</v>
      </c>
      <c r="AE4404" s="139">
        <v>1631</v>
      </c>
      <c r="AF4404" s="139">
        <v>490</v>
      </c>
      <c r="AG4404" s="139">
        <v>6882</v>
      </c>
      <c r="AH4404" s="139">
        <v>16130</v>
      </c>
    </row>
    <row r="4405" spans="1:34" s="87" customFormat="1">
      <c r="A4405" s="87" t="s">
        <v>141</v>
      </c>
      <c r="B4405" s="14" t="s">
        <v>75</v>
      </c>
      <c r="C4405" s="14" t="s">
        <v>184</v>
      </c>
      <c r="D4405" s="14">
        <v>2018</v>
      </c>
      <c r="E4405" s="14">
        <v>2018</v>
      </c>
      <c r="F4405" s="14" t="s">
        <v>245</v>
      </c>
      <c r="G4405" s="93">
        <v>244</v>
      </c>
      <c r="H4405" s="93">
        <v>2788</v>
      </c>
      <c r="I4405" s="93">
        <v>1</v>
      </c>
      <c r="J4405" s="93">
        <v>19</v>
      </c>
      <c r="K4405" s="93">
        <v>245</v>
      </c>
      <c r="L4405" s="93">
        <v>2807</v>
      </c>
      <c r="M4405" s="155">
        <v>3052</v>
      </c>
      <c r="N4405" s="155">
        <v>6089</v>
      </c>
      <c r="O4405" s="155">
        <v>604</v>
      </c>
      <c r="P4405" s="155">
        <v>5428</v>
      </c>
      <c r="Q4405" s="155">
        <v>6032</v>
      </c>
      <c r="R4405" s="155">
        <v>3</v>
      </c>
      <c r="S4405" s="155">
        <v>54</v>
      </c>
      <c r="T4405" s="155">
        <v>57</v>
      </c>
      <c r="U4405" s="155">
        <v>607</v>
      </c>
      <c r="V4405" s="155">
        <v>5482</v>
      </c>
      <c r="W4405" s="159">
        <v>750476</v>
      </c>
      <c r="X4405" s="159">
        <v>4303</v>
      </c>
      <c r="Y4405" s="159">
        <v>754779</v>
      </c>
      <c r="Z4405" s="129">
        <v>0.97457627118644063</v>
      </c>
      <c r="AA4405" s="129">
        <v>0.8970588235294118</v>
      </c>
      <c r="AB4405" s="111">
        <v>32</v>
      </c>
      <c r="AC4405" s="28">
        <v>0.65600000000000003</v>
      </c>
      <c r="AD4405" s="129">
        <v>0.17280000000000001</v>
      </c>
      <c r="AE4405" s="139">
        <v>251</v>
      </c>
      <c r="AF4405" s="139">
        <v>63</v>
      </c>
      <c r="AG4405" s="139">
        <v>606</v>
      </c>
      <c r="AH4405" s="139">
        <v>1334</v>
      </c>
    </row>
    <row r="4406" spans="1:34" s="87" customFormat="1">
      <c r="A4406" s="87" t="s">
        <v>142</v>
      </c>
      <c r="B4406" s="14" t="s">
        <v>75</v>
      </c>
      <c r="C4406" s="14" t="s">
        <v>184</v>
      </c>
      <c r="D4406" s="14">
        <v>2018</v>
      </c>
      <c r="E4406" s="14">
        <v>2018</v>
      </c>
      <c r="F4406" s="14" t="s">
        <v>245</v>
      </c>
      <c r="G4406" s="93">
        <v>262</v>
      </c>
      <c r="H4406" s="93">
        <v>3819</v>
      </c>
      <c r="I4406" s="93">
        <v>2</v>
      </c>
      <c r="J4406" s="93">
        <v>4</v>
      </c>
      <c r="K4406" s="93">
        <v>264</v>
      </c>
      <c r="L4406" s="93">
        <v>3823</v>
      </c>
      <c r="M4406" s="155">
        <v>4087</v>
      </c>
      <c r="N4406" s="155">
        <v>6988</v>
      </c>
      <c r="O4406" s="155">
        <v>642</v>
      </c>
      <c r="P4406" s="155">
        <v>6331</v>
      </c>
      <c r="Q4406" s="155">
        <v>6973</v>
      </c>
      <c r="R4406" s="155">
        <v>4</v>
      </c>
      <c r="S4406" s="155">
        <v>11</v>
      </c>
      <c r="T4406" s="155">
        <v>15</v>
      </c>
      <c r="U4406" s="155">
        <v>646</v>
      </c>
      <c r="V4406" s="155">
        <v>6342</v>
      </c>
      <c r="W4406" s="159">
        <v>968655</v>
      </c>
      <c r="X4406" s="159">
        <v>1769</v>
      </c>
      <c r="Y4406" s="159">
        <v>970424</v>
      </c>
      <c r="Z4406" s="129">
        <v>0.8876811594202898</v>
      </c>
      <c r="AA4406" s="129">
        <v>0.74594594594594599</v>
      </c>
      <c r="AB4406" s="111">
        <v>32</v>
      </c>
      <c r="AC4406" s="28">
        <v>0.65600000000000003</v>
      </c>
      <c r="AD4406" s="129">
        <v>0.17280000000000001</v>
      </c>
      <c r="AE4406" s="139">
        <v>434</v>
      </c>
      <c r="AF4406" s="139">
        <v>167</v>
      </c>
      <c r="AG4406" s="139">
        <v>113</v>
      </c>
      <c r="AH4406" s="139">
        <v>197</v>
      </c>
    </row>
    <row r="4407" spans="1:34" s="87" customFormat="1">
      <c r="A4407" s="87" t="s">
        <v>143</v>
      </c>
      <c r="B4407" s="14" t="s">
        <v>74</v>
      </c>
      <c r="C4407" s="14" t="s">
        <v>184</v>
      </c>
      <c r="D4407" s="14">
        <v>2018</v>
      </c>
      <c r="E4407" s="14">
        <v>2018</v>
      </c>
      <c r="F4407" s="14" t="s">
        <v>245</v>
      </c>
      <c r="G4407" s="93">
        <v>8890</v>
      </c>
      <c r="H4407" s="93">
        <v>101355</v>
      </c>
      <c r="I4407" s="93">
        <v>76</v>
      </c>
      <c r="J4407" s="93">
        <v>1723</v>
      </c>
      <c r="K4407" s="93">
        <v>8966</v>
      </c>
      <c r="L4407" s="93">
        <v>103078</v>
      </c>
      <c r="M4407" s="155">
        <v>112044</v>
      </c>
      <c r="N4407" s="155">
        <v>224545</v>
      </c>
      <c r="O4407" s="155">
        <v>23022</v>
      </c>
      <c r="P4407" s="155">
        <v>197434</v>
      </c>
      <c r="Q4407" s="155">
        <v>220456</v>
      </c>
      <c r="R4407" s="155">
        <v>274</v>
      </c>
      <c r="S4407" s="155">
        <v>3815</v>
      </c>
      <c r="T4407" s="155">
        <v>4089</v>
      </c>
      <c r="U4407" s="155">
        <v>23296</v>
      </c>
      <c r="V4407" s="155">
        <v>201249</v>
      </c>
      <c r="W4407" s="159">
        <v>29290494</v>
      </c>
      <c r="X4407" s="159">
        <v>440011</v>
      </c>
      <c r="Y4407" s="159">
        <v>29730505</v>
      </c>
      <c r="Z4407" s="129">
        <v>0.99206017551190973</v>
      </c>
      <c r="AA4407" s="129">
        <v>0.99375557537912573</v>
      </c>
      <c r="AB4407" s="111">
        <v>19</v>
      </c>
      <c r="AC4407" s="28">
        <v>0.63200000000000001</v>
      </c>
      <c r="AD4407" s="129">
        <v>7.9500000000000001E-2</v>
      </c>
      <c r="AE4407" s="139">
        <v>7473</v>
      </c>
      <c r="AF4407" s="139">
        <v>2462</v>
      </c>
      <c r="AG4407" s="139">
        <v>22084</v>
      </c>
      <c r="AH4407" s="139">
        <v>48909</v>
      </c>
    </row>
    <row r="4408" spans="1:34" s="87" customFormat="1">
      <c r="A4408" s="87" t="s">
        <v>144</v>
      </c>
      <c r="B4408" s="14" t="s">
        <v>74</v>
      </c>
      <c r="C4408" s="14" t="s">
        <v>184</v>
      </c>
      <c r="D4408" s="14">
        <v>2018</v>
      </c>
      <c r="E4408" s="14">
        <v>2018</v>
      </c>
      <c r="F4408" s="14" t="s">
        <v>245</v>
      </c>
      <c r="G4408" s="93">
        <v>543</v>
      </c>
      <c r="H4408" s="93">
        <v>7897</v>
      </c>
      <c r="I4408" s="93">
        <v>3</v>
      </c>
      <c r="J4408" s="93">
        <v>43</v>
      </c>
      <c r="K4408" s="93">
        <v>546</v>
      </c>
      <c r="L4408" s="93">
        <v>7940</v>
      </c>
      <c r="M4408" s="155">
        <v>8486</v>
      </c>
      <c r="N4408" s="155">
        <v>15477</v>
      </c>
      <c r="O4408" s="155">
        <v>1433</v>
      </c>
      <c r="P4408" s="155">
        <v>13929</v>
      </c>
      <c r="Q4408" s="155">
        <v>15362</v>
      </c>
      <c r="R4408" s="155">
        <v>13</v>
      </c>
      <c r="S4408" s="155">
        <v>102</v>
      </c>
      <c r="T4408" s="155">
        <v>115</v>
      </c>
      <c r="U4408" s="155">
        <v>1446</v>
      </c>
      <c r="V4408" s="155">
        <v>14031</v>
      </c>
      <c r="W4408" s="159">
        <v>1928666</v>
      </c>
      <c r="X4408" s="159">
        <v>13215</v>
      </c>
      <c r="Y4408" s="159">
        <v>1941881</v>
      </c>
      <c r="Z4408" s="129">
        <v>1</v>
      </c>
      <c r="AA4408" s="129">
        <v>0.90598290598290598</v>
      </c>
      <c r="AB4408" s="111">
        <v>32</v>
      </c>
      <c r="AC4408" s="28">
        <v>0.65600000000000003</v>
      </c>
      <c r="AD4408" s="129">
        <v>0.17280000000000001</v>
      </c>
      <c r="AE4408" s="139">
        <v>599</v>
      </c>
      <c r="AF4408" s="139">
        <v>302</v>
      </c>
      <c r="AG4408" s="139">
        <v>531</v>
      </c>
      <c r="AH4408" s="139">
        <v>1129</v>
      </c>
    </row>
    <row r="4409" spans="1:34" s="87" customFormat="1">
      <c r="A4409" s="87" t="s">
        <v>145</v>
      </c>
      <c r="B4409" s="14" t="s">
        <v>75</v>
      </c>
      <c r="C4409" s="14" t="s">
        <v>184</v>
      </c>
      <c r="D4409" s="14">
        <v>2018</v>
      </c>
      <c r="E4409" s="14">
        <v>2018</v>
      </c>
      <c r="F4409" s="14" t="s">
        <v>245</v>
      </c>
      <c r="G4409" s="93">
        <v>65</v>
      </c>
      <c r="H4409" s="93">
        <v>1143</v>
      </c>
      <c r="I4409" s="93">
        <v>0</v>
      </c>
      <c r="J4409" s="93">
        <v>1</v>
      </c>
      <c r="K4409" s="93">
        <v>65</v>
      </c>
      <c r="L4409" s="93">
        <v>1144</v>
      </c>
      <c r="M4409" s="155">
        <v>1209</v>
      </c>
      <c r="N4409" s="155">
        <v>2206</v>
      </c>
      <c r="O4409" s="155">
        <v>151</v>
      </c>
      <c r="P4409" s="155">
        <v>2054</v>
      </c>
      <c r="Q4409" s="155">
        <v>2205</v>
      </c>
      <c r="R4409" s="155">
        <v>0</v>
      </c>
      <c r="S4409" s="155">
        <v>1</v>
      </c>
      <c r="T4409" s="155">
        <v>1</v>
      </c>
      <c r="U4409" s="155">
        <v>151</v>
      </c>
      <c r="V4409" s="155">
        <v>2055</v>
      </c>
      <c r="W4409" s="159">
        <v>288190</v>
      </c>
      <c r="X4409" s="159">
        <v>169</v>
      </c>
      <c r="Y4409" s="159">
        <v>288359</v>
      </c>
      <c r="Z4409" s="129">
        <v>1</v>
      </c>
      <c r="AA4409" s="129">
        <v>0.86111111111111116</v>
      </c>
      <c r="AB4409" s="111">
        <v>32</v>
      </c>
      <c r="AC4409" s="28">
        <v>0.65600000000000003</v>
      </c>
      <c r="AD4409" s="129">
        <v>0.17280000000000001</v>
      </c>
      <c r="AE4409" s="139">
        <v>86</v>
      </c>
      <c r="AF4409" s="139">
        <v>18</v>
      </c>
      <c r="AG4409" s="139">
        <v>41</v>
      </c>
      <c r="AH4409" s="139">
        <v>77</v>
      </c>
    </row>
    <row r="4410" spans="1:34" s="87" customFormat="1">
      <c r="A4410" s="87" t="s">
        <v>146</v>
      </c>
      <c r="B4410" s="14" t="s">
        <v>75</v>
      </c>
      <c r="C4410" s="14" t="s">
        <v>184</v>
      </c>
      <c r="D4410" s="14">
        <v>2018</v>
      </c>
      <c r="E4410" s="14">
        <v>2018</v>
      </c>
      <c r="F4410" s="14" t="s">
        <v>245</v>
      </c>
      <c r="G4410" s="93">
        <v>13553</v>
      </c>
      <c r="H4410" s="93">
        <v>103909</v>
      </c>
      <c r="I4410" s="93">
        <v>38</v>
      </c>
      <c r="J4410" s="93">
        <v>332</v>
      </c>
      <c r="K4410" s="93">
        <v>13591</v>
      </c>
      <c r="L4410" s="93">
        <v>104241</v>
      </c>
      <c r="M4410" s="155">
        <v>117832</v>
      </c>
      <c r="N4410" s="155">
        <v>256978</v>
      </c>
      <c r="O4410" s="155">
        <v>36852</v>
      </c>
      <c r="P4410" s="155">
        <v>219112</v>
      </c>
      <c r="Q4410" s="155">
        <v>255964</v>
      </c>
      <c r="R4410" s="155">
        <v>131</v>
      </c>
      <c r="S4410" s="155">
        <v>883</v>
      </c>
      <c r="T4410" s="155">
        <v>1014</v>
      </c>
      <c r="U4410" s="155">
        <v>36983</v>
      </c>
      <c r="V4410" s="155">
        <v>219995</v>
      </c>
      <c r="W4410" s="159">
        <v>33484416</v>
      </c>
      <c r="X4410" s="159">
        <v>100634</v>
      </c>
      <c r="Y4410" s="159">
        <v>33585050</v>
      </c>
      <c r="Z4410" s="129">
        <v>0.99191577364166195</v>
      </c>
      <c r="AA4410" s="129">
        <v>0.92242703533026116</v>
      </c>
      <c r="AB4410" s="111">
        <v>16</v>
      </c>
      <c r="AC4410" s="28">
        <v>0.68799999999999994</v>
      </c>
      <c r="AD4410" s="129">
        <v>3.4000000000000002E-2</v>
      </c>
      <c r="AE4410" s="139">
        <v>9365</v>
      </c>
      <c r="AF4410" s="139">
        <v>2862</v>
      </c>
      <c r="AG4410" s="139">
        <v>12424</v>
      </c>
      <c r="AH4410" s="139">
        <v>28737</v>
      </c>
    </row>
    <row r="4411" spans="1:34" s="87" customFormat="1">
      <c r="A4411" s="87" t="s">
        <v>147</v>
      </c>
      <c r="B4411" s="14" t="s">
        <v>74</v>
      </c>
      <c r="C4411" s="14" t="s">
        <v>184</v>
      </c>
      <c r="D4411" s="14">
        <v>2018</v>
      </c>
      <c r="E4411" s="14">
        <v>2018</v>
      </c>
      <c r="F4411" s="14" t="s">
        <v>245</v>
      </c>
      <c r="G4411" s="93">
        <v>12767</v>
      </c>
      <c r="H4411" s="93">
        <v>81679</v>
      </c>
      <c r="I4411" s="93">
        <v>209</v>
      </c>
      <c r="J4411" s="93">
        <v>947</v>
      </c>
      <c r="K4411" s="93">
        <v>12976</v>
      </c>
      <c r="L4411" s="93">
        <v>82626</v>
      </c>
      <c r="M4411" s="155">
        <v>95602</v>
      </c>
      <c r="N4411" s="155">
        <v>199742</v>
      </c>
      <c r="O4411" s="155">
        <v>34762</v>
      </c>
      <c r="P4411" s="155">
        <v>161786</v>
      </c>
      <c r="Q4411" s="155">
        <v>196548</v>
      </c>
      <c r="R4411" s="155">
        <v>859</v>
      </c>
      <c r="S4411" s="155">
        <v>2335</v>
      </c>
      <c r="T4411" s="155">
        <v>3194</v>
      </c>
      <c r="U4411" s="155">
        <v>35621</v>
      </c>
      <c r="V4411" s="155">
        <v>164121</v>
      </c>
      <c r="W4411" s="159">
        <v>27315871</v>
      </c>
      <c r="X4411" s="159">
        <v>350720</v>
      </c>
      <c r="Y4411" s="159">
        <v>27666591</v>
      </c>
      <c r="Z4411" s="129">
        <v>0.99361963190184044</v>
      </c>
      <c r="AA4411" s="129">
        <v>0.88736118455843471</v>
      </c>
      <c r="AB4411" s="111">
        <v>18</v>
      </c>
      <c r="AC4411" s="28">
        <v>0.66700000000000004</v>
      </c>
      <c r="AD4411" s="129">
        <v>6.6400000000000001E-2</v>
      </c>
      <c r="AE4411" s="139">
        <v>7735</v>
      </c>
      <c r="AF4411" s="139">
        <v>2701</v>
      </c>
      <c r="AG4411" s="139">
        <v>7342</v>
      </c>
      <c r="AH4411" s="139">
        <v>14929</v>
      </c>
    </row>
    <row r="4412" spans="1:34" s="87" customFormat="1">
      <c r="A4412" s="87" t="s">
        <v>148</v>
      </c>
      <c r="B4412" s="14" t="s">
        <v>75</v>
      </c>
      <c r="C4412" s="14" t="s">
        <v>184</v>
      </c>
      <c r="D4412" s="14">
        <v>2018</v>
      </c>
      <c r="E4412" s="14">
        <v>2018</v>
      </c>
      <c r="F4412" s="14" t="s">
        <v>245</v>
      </c>
      <c r="G4412" s="93">
        <v>260</v>
      </c>
      <c r="H4412" s="93">
        <v>1888</v>
      </c>
      <c r="I4412" s="93">
        <v>1</v>
      </c>
      <c r="J4412" s="93">
        <v>6</v>
      </c>
      <c r="K4412" s="93">
        <v>261</v>
      </c>
      <c r="L4412" s="93">
        <v>1894</v>
      </c>
      <c r="M4412" s="155">
        <v>2155</v>
      </c>
      <c r="N4412" s="155">
        <v>4716</v>
      </c>
      <c r="O4412" s="155">
        <v>710</v>
      </c>
      <c r="P4412" s="155">
        <v>3986</v>
      </c>
      <c r="Q4412" s="155">
        <v>4696</v>
      </c>
      <c r="R4412" s="155">
        <v>1</v>
      </c>
      <c r="S4412" s="155">
        <v>19</v>
      </c>
      <c r="T4412" s="155">
        <v>20</v>
      </c>
      <c r="U4412" s="155">
        <v>711</v>
      </c>
      <c r="V4412" s="155">
        <v>4005</v>
      </c>
      <c r="W4412" s="159">
        <v>603718</v>
      </c>
      <c r="X4412" s="159">
        <v>1401</v>
      </c>
      <c r="Y4412" s="159">
        <v>605119</v>
      </c>
      <c r="Z4412" s="129">
        <v>0.98969072164948457</v>
      </c>
      <c r="AA4412" s="129">
        <v>0.94029850746268662</v>
      </c>
      <c r="AB4412" s="111">
        <v>32</v>
      </c>
      <c r="AC4412" s="28">
        <v>0.65600000000000003</v>
      </c>
      <c r="AD4412" s="129">
        <v>0.17280000000000001</v>
      </c>
      <c r="AE4412" s="139">
        <v>147</v>
      </c>
      <c r="AF4412" s="139">
        <v>39</v>
      </c>
      <c r="AG4412" s="139">
        <v>287</v>
      </c>
      <c r="AH4412" s="139">
        <v>697</v>
      </c>
    </row>
    <row r="4413" spans="1:34" s="87" customFormat="1">
      <c r="A4413" s="87" t="s">
        <v>149</v>
      </c>
      <c r="B4413" s="14" t="s">
        <v>75</v>
      </c>
      <c r="C4413" s="14" t="s">
        <v>184</v>
      </c>
      <c r="D4413" s="14">
        <v>2018</v>
      </c>
      <c r="E4413" s="14">
        <v>2018</v>
      </c>
      <c r="F4413" s="14" t="s">
        <v>245</v>
      </c>
      <c r="G4413" s="93">
        <v>21165</v>
      </c>
      <c r="H4413" s="93">
        <v>137093</v>
      </c>
      <c r="I4413" s="93">
        <v>40</v>
      </c>
      <c r="J4413" s="93">
        <v>539</v>
      </c>
      <c r="K4413" s="93">
        <v>21205</v>
      </c>
      <c r="L4413" s="93">
        <v>137632</v>
      </c>
      <c r="M4413" s="155">
        <v>158837</v>
      </c>
      <c r="N4413" s="155">
        <v>343226</v>
      </c>
      <c r="O4413" s="155">
        <v>55620</v>
      </c>
      <c r="P4413" s="155">
        <v>286096</v>
      </c>
      <c r="Q4413" s="155">
        <v>341716</v>
      </c>
      <c r="R4413" s="155">
        <v>140</v>
      </c>
      <c r="S4413" s="155">
        <v>1370</v>
      </c>
      <c r="T4413" s="155">
        <v>1510</v>
      </c>
      <c r="U4413" s="155">
        <v>55760</v>
      </c>
      <c r="V4413" s="155">
        <v>287466</v>
      </c>
      <c r="W4413" s="159">
        <v>45759764</v>
      </c>
      <c r="X4413" s="159">
        <v>156272</v>
      </c>
      <c r="Y4413" s="159">
        <v>45916036</v>
      </c>
      <c r="Z4413" s="129">
        <v>0.99215993727949825</v>
      </c>
      <c r="AA4413" s="129">
        <v>0.94793291731669271</v>
      </c>
      <c r="AB4413" s="111">
        <v>21</v>
      </c>
      <c r="AC4413" s="28">
        <v>0.57099999999999995</v>
      </c>
      <c r="AD4413" s="129">
        <v>3.9300000000000002E-2</v>
      </c>
      <c r="AE4413" s="139">
        <v>10851</v>
      </c>
      <c r="AF4413" s="139">
        <v>3099</v>
      </c>
      <c r="AG4413" s="139">
        <v>16494</v>
      </c>
      <c r="AH4413" s="139">
        <v>36159</v>
      </c>
    </row>
    <row r="4414" spans="1:34" s="87" customFormat="1">
      <c r="A4414" s="87" t="s">
        <v>150</v>
      </c>
      <c r="B4414" s="14" t="s">
        <v>74</v>
      </c>
      <c r="C4414" s="14" t="s">
        <v>184</v>
      </c>
      <c r="D4414" s="14">
        <v>2018</v>
      </c>
      <c r="E4414" s="14">
        <v>2018</v>
      </c>
      <c r="F4414" s="14" t="s">
        <v>245</v>
      </c>
      <c r="G4414" s="93">
        <v>10549</v>
      </c>
      <c r="H4414" s="93">
        <v>120936</v>
      </c>
      <c r="I4414" s="93">
        <v>119</v>
      </c>
      <c r="J4414" s="93">
        <v>1119</v>
      </c>
      <c r="K4414" s="93">
        <v>10668</v>
      </c>
      <c r="L4414" s="93">
        <v>122055</v>
      </c>
      <c r="M4414" s="155">
        <v>132723</v>
      </c>
      <c r="N4414" s="155">
        <v>261612</v>
      </c>
      <c r="O4414" s="155">
        <v>29064</v>
      </c>
      <c r="P4414" s="155">
        <v>229561</v>
      </c>
      <c r="Q4414" s="155">
        <v>258625</v>
      </c>
      <c r="R4414" s="155">
        <v>406</v>
      </c>
      <c r="S4414" s="155">
        <v>2581</v>
      </c>
      <c r="T4414" s="155">
        <v>2987</v>
      </c>
      <c r="U4414" s="155">
        <v>29470</v>
      </c>
      <c r="V4414" s="155">
        <v>232142</v>
      </c>
      <c r="W4414" s="159">
        <v>33804121</v>
      </c>
      <c r="X4414" s="159">
        <v>318275</v>
      </c>
      <c r="Y4414" s="159">
        <v>34122396</v>
      </c>
      <c r="Z4414" s="129">
        <v>0.98479654195856314</v>
      </c>
      <c r="AA4414" s="129">
        <v>0.96321353065539117</v>
      </c>
      <c r="AB4414" s="111">
        <v>29</v>
      </c>
      <c r="AC4414" s="28">
        <v>0.69</v>
      </c>
      <c r="AD4414" s="129">
        <v>4.6600000000000003E-2</v>
      </c>
      <c r="AE4414" s="139">
        <v>11576</v>
      </c>
      <c r="AF4414" s="139">
        <v>5058</v>
      </c>
      <c r="AG4414" s="139">
        <v>12444</v>
      </c>
      <c r="AH4414" s="139">
        <v>25976</v>
      </c>
    </row>
    <row r="4415" spans="1:34" s="87" customFormat="1">
      <c r="A4415" s="87" t="s">
        <v>151</v>
      </c>
      <c r="B4415" s="14" t="s">
        <v>74</v>
      </c>
      <c r="C4415" s="14" t="s">
        <v>184</v>
      </c>
      <c r="D4415" s="14">
        <v>2018</v>
      </c>
      <c r="E4415" s="14">
        <v>2018</v>
      </c>
      <c r="F4415" s="14" t="s">
        <v>245</v>
      </c>
      <c r="G4415" s="93">
        <v>1890</v>
      </c>
      <c r="H4415" s="93">
        <v>29940</v>
      </c>
      <c r="I4415" s="93">
        <v>56</v>
      </c>
      <c r="J4415" s="93">
        <v>1259</v>
      </c>
      <c r="K4415" s="93">
        <v>1946</v>
      </c>
      <c r="L4415" s="93">
        <v>31199</v>
      </c>
      <c r="M4415" s="155">
        <v>33145</v>
      </c>
      <c r="N4415" s="155">
        <v>49118</v>
      </c>
      <c r="O4415" s="155">
        <v>4105</v>
      </c>
      <c r="P4415" s="155">
        <v>43025</v>
      </c>
      <c r="Q4415" s="155">
        <v>47130</v>
      </c>
      <c r="R4415" s="155">
        <v>161</v>
      </c>
      <c r="S4415" s="155">
        <v>1827</v>
      </c>
      <c r="T4415" s="155">
        <v>1988</v>
      </c>
      <c r="U4415" s="155">
        <v>4266</v>
      </c>
      <c r="V4415" s="155">
        <v>44852</v>
      </c>
      <c r="W4415" s="159">
        <v>6705708</v>
      </c>
      <c r="X4415" s="159">
        <v>264301</v>
      </c>
      <c r="Y4415" s="159">
        <v>6970009</v>
      </c>
      <c r="Z4415" s="129">
        <v>0.98008991650610144</v>
      </c>
      <c r="AA4415" s="129">
        <v>0.70562130177514792</v>
      </c>
      <c r="AB4415" s="111">
        <v>5</v>
      </c>
      <c r="AC4415" s="28">
        <v>0.4</v>
      </c>
      <c r="AD4415" s="129">
        <v>6.7299999999999999E-2</v>
      </c>
      <c r="AE4415" s="139">
        <v>3019</v>
      </c>
      <c r="AF4415" s="139">
        <v>1105</v>
      </c>
      <c r="AG4415" s="139">
        <v>3257</v>
      </c>
      <c r="AH4415" s="139">
        <v>5400</v>
      </c>
    </row>
    <row r="4416" spans="1:34" s="87" customFormat="1">
      <c r="A4416" s="87" t="s">
        <v>152</v>
      </c>
      <c r="B4416" s="14" t="s">
        <v>75</v>
      </c>
      <c r="C4416" s="14" t="s">
        <v>184</v>
      </c>
      <c r="D4416" s="14">
        <v>2018</v>
      </c>
      <c r="E4416" s="14">
        <v>2018</v>
      </c>
      <c r="F4416" s="14" t="s">
        <v>245</v>
      </c>
      <c r="G4416" s="93">
        <v>6017</v>
      </c>
      <c r="H4416" s="93">
        <v>40073</v>
      </c>
      <c r="I4416" s="93">
        <v>17</v>
      </c>
      <c r="J4416" s="93">
        <v>241</v>
      </c>
      <c r="K4416" s="93">
        <v>6034</v>
      </c>
      <c r="L4416" s="93">
        <v>40314</v>
      </c>
      <c r="M4416" s="155">
        <v>46348</v>
      </c>
      <c r="N4416" s="155">
        <v>101545</v>
      </c>
      <c r="O4416" s="155">
        <v>14749</v>
      </c>
      <c r="P4416" s="155">
        <v>86085</v>
      </c>
      <c r="Q4416" s="155">
        <v>100834</v>
      </c>
      <c r="R4416" s="155">
        <v>59</v>
      </c>
      <c r="S4416" s="155">
        <v>652</v>
      </c>
      <c r="T4416" s="155">
        <v>711</v>
      </c>
      <c r="U4416" s="155">
        <v>14808</v>
      </c>
      <c r="V4416" s="155">
        <v>86737</v>
      </c>
      <c r="W4416" s="159">
        <v>13041348</v>
      </c>
      <c r="X4416" s="159">
        <v>69849</v>
      </c>
      <c r="Y4416" s="159">
        <v>13111197</v>
      </c>
      <c r="Z4416" s="129">
        <v>0.98255515649050795</v>
      </c>
      <c r="AA4416" s="129">
        <v>0.91857707509881426</v>
      </c>
      <c r="AB4416" s="111">
        <v>7</v>
      </c>
      <c r="AC4416" s="28">
        <v>0.57099999999999995</v>
      </c>
      <c r="AD4416" s="129">
        <v>1.5699999999999999E-2</v>
      </c>
      <c r="AE4416" s="139">
        <v>3039</v>
      </c>
      <c r="AF4416" s="139">
        <v>1089</v>
      </c>
      <c r="AG4416" s="139">
        <v>5660</v>
      </c>
      <c r="AH4416" s="139">
        <v>12418</v>
      </c>
    </row>
    <row r="4417" spans="1:34" s="87" customFormat="1">
      <c r="A4417" s="87" t="s">
        <v>153</v>
      </c>
      <c r="B4417" s="14" t="s">
        <v>74</v>
      </c>
      <c r="C4417" s="14" t="s">
        <v>184</v>
      </c>
      <c r="D4417" s="14">
        <v>2018</v>
      </c>
      <c r="E4417" s="14">
        <v>2018</v>
      </c>
      <c r="F4417" s="14" t="s">
        <v>245</v>
      </c>
      <c r="G4417" s="93">
        <v>778</v>
      </c>
      <c r="H4417" s="93">
        <v>8676</v>
      </c>
      <c r="I4417" s="93">
        <v>2</v>
      </c>
      <c r="J4417" s="93">
        <v>20</v>
      </c>
      <c r="K4417" s="93">
        <v>780</v>
      </c>
      <c r="L4417" s="93">
        <v>8696</v>
      </c>
      <c r="M4417" s="155">
        <v>9476</v>
      </c>
      <c r="N4417" s="155">
        <v>16328</v>
      </c>
      <c r="O4417" s="155">
        <v>1945</v>
      </c>
      <c r="P4417" s="155">
        <v>14332</v>
      </c>
      <c r="Q4417" s="155">
        <v>16277</v>
      </c>
      <c r="R4417" s="155">
        <v>8</v>
      </c>
      <c r="S4417" s="155">
        <v>43</v>
      </c>
      <c r="T4417" s="155">
        <v>51</v>
      </c>
      <c r="U4417" s="155">
        <v>1953</v>
      </c>
      <c r="V4417" s="155">
        <v>14375</v>
      </c>
      <c r="W4417" s="159">
        <v>2146725</v>
      </c>
      <c r="X4417" s="159">
        <v>5377</v>
      </c>
      <c r="Y4417" s="159">
        <v>2152102</v>
      </c>
      <c r="Z4417" s="129">
        <v>0.97701149425287359</v>
      </c>
      <c r="AA4417" s="129">
        <v>0.95061728395061729</v>
      </c>
      <c r="AB4417" s="111">
        <v>32</v>
      </c>
      <c r="AC4417" s="28">
        <v>0.65600000000000003</v>
      </c>
      <c r="AD4417" s="129">
        <v>0.17280000000000001</v>
      </c>
      <c r="AE4417" s="139">
        <v>748</v>
      </c>
      <c r="AF4417" s="139">
        <v>206</v>
      </c>
      <c r="AG4417" s="139">
        <v>955</v>
      </c>
      <c r="AH4417" s="139">
        <v>2073</v>
      </c>
    </row>
    <row r="4418" spans="1:34" s="87" customFormat="1">
      <c r="A4418" s="87" t="s">
        <v>154</v>
      </c>
      <c r="B4418" s="14" t="s">
        <v>74</v>
      </c>
      <c r="C4418" s="14" t="s">
        <v>184</v>
      </c>
      <c r="D4418" s="14">
        <v>2018</v>
      </c>
      <c r="E4418" s="14">
        <v>2018</v>
      </c>
      <c r="F4418" s="14" t="s">
        <v>245</v>
      </c>
      <c r="G4418" s="93">
        <v>592</v>
      </c>
      <c r="H4418" s="93">
        <v>12036</v>
      </c>
      <c r="I4418" s="93">
        <v>7</v>
      </c>
      <c r="J4418" s="93">
        <v>244</v>
      </c>
      <c r="K4418" s="93">
        <v>599</v>
      </c>
      <c r="L4418" s="93">
        <v>12280</v>
      </c>
      <c r="M4418" s="155">
        <v>12879</v>
      </c>
      <c r="N4418" s="155">
        <v>24322</v>
      </c>
      <c r="O4418" s="155">
        <v>1427</v>
      </c>
      <c r="P4418" s="155">
        <v>22265</v>
      </c>
      <c r="Q4418" s="155">
        <v>23692</v>
      </c>
      <c r="R4418" s="155">
        <v>22</v>
      </c>
      <c r="S4418" s="155">
        <v>608</v>
      </c>
      <c r="T4418" s="155">
        <v>630</v>
      </c>
      <c r="U4418" s="155">
        <v>1449</v>
      </c>
      <c r="V4418" s="155">
        <v>22873</v>
      </c>
      <c r="W4418" s="159">
        <v>3020983</v>
      </c>
      <c r="X4418" s="159">
        <v>60450</v>
      </c>
      <c r="Y4418" s="159">
        <v>3081433</v>
      </c>
      <c r="Z4418" s="129">
        <v>0.98235294117647054</v>
      </c>
      <c r="AA4418" s="129">
        <v>0.92032967032967028</v>
      </c>
      <c r="AB4418" s="111">
        <v>32</v>
      </c>
      <c r="AC4418" s="28">
        <v>0.65600000000000003</v>
      </c>
      <c r="AD4418" s="129">
        <v>0.17280000000000001</v>
      </c>
      <c r="AE4418" s="139">
        <v>1041</v>
      </c>
      <c r="AF4418" s="139">
        <v>326</v>
      </c>
      <c r="AG4418" s="139">
        <v>2639</v>
      </c>
      <c r="AH4418" s="139">
        <v>5345</v>
      </c>
    </row>
    <row r="4419" spans="1:34" s="87" customFormat="1">
      <c r="A4419" s="87" t="s">
        <v>155</v>
      </c>
      <c r="B4419" s="14" t="s">
        <v>74</v>
      </c>
      <c r="C4419" s="14" t="s">
        <v>184</v>
      </c>
      <c r="D4419" s="14">
        <v>2018</v>
      </c>
      <c r="E4419" s="14">
        <v>2018</v>
      </c>
      <c r="F4419" s="14" t="s">
        <v>245</v>
      </c>
      <c r="G4419" s="93">
        <v>2313</v>
      </c>
      <c r="H4419" s="93">
        <v>18164</v>
      </c>
      <c r="I4419" s="93">
        <v>6</v>
      </c>
      <c r="J4419" s="93">
        <v>112</v>
      </c>
      <c r="K4419" s="93">
        <v>2319</v>
      </c>
      <c r="L4419" s="93">
        <v>18276</v>
      </c>
      <c r="M4419" s="155">
        <v>20595</v>
      </c>
      <c r="N4419" s="155">
        <v>40497</v>
      </c>
      <c r="O4419" s="155">
        <v>5967</v>
      </c>
      <c r="P4419" s="155">
        <v>34265</v>
      </c>
      <c r="Q4419" s="155">
        <v>40232</v>
      </c>
      <c r="R4419" s="155">
        <v>20</v>
      </c>
      <c r="S4419" s="155">
        <v>245</v>
      </c>
      <c r="T4419" s="155">
        <v>265</v>
      </c>
      <c r="U4419" s="155">
        <v>5987</v>
      </c>
      <c r="V4419" s="155">
        <v>34510</v>
      </c>
      <c r="W4419" s="159">
        <v>5486599</v>
      </c>
      <c r="X4419" s="159">
        <v>29133</v>
      </c>
      <c r="Y4419" s="159">
        <v>5515732</v>
      </c>
      <c r="Z4419" s="129">
        <v>0.91411564625850339</v>
      </c>
      <c r="AA4419" s="129">
        <v>0.92971246006389774</v>
      </c>
      <c r="AB4419" s="111">
        <v>32</v>
      </c>
      <c r="AC4419" s="28">
        <v>0.65600000000000003</v>
      </c>
      <c r="AD4419" s="129">
        <v>0.17280000000000001</v>
      </c>
      <c r="AE4419" s="139">
        <v>1691</v>
      </c>
      <c r="AF4419" s="139">
        <v>758</v>
      </c>
      <c r="AG4419" s="139">
        <v>4675</v>
      </c>
      <c r="AH4419" s="139">
        <v>10923</v>
      </c>
    </row>
    <row r="4420" spans="1:34" s="87" customFormat="1">
      <c r="A4420" s="87" t="s">
        <v>156</v>
      </c>
      <c r="B4420" s="14" t="s">
        <v>74</v>
      </c>
      <c r="C4420" s="14" t="s">
        <v>184</v>
      </c>
      <c r="D4420" s="14">
        <v>2018</v>
      </c>
      <c r="E4420" s="14">
        <v>2018</v>
      </c>
      <c r="F4420" s="14" t="s">
        <v>245</v>
      </c>
      <c r="G4420" s="93">
        <v>3336</v>
      </c>
      <c r="H4420" s="93">
        <v>40206</v>
      </c>
      <c r="I4420" s="93">
        <v>37</v>
      </c>
      <c r="J4420" s="93">
        <v>724</v>
      </c>
      <c r="K4420" s="93">
        <v>3373</v>
      </c>
      <c r="L4420" s="93">
        <v>40930</v>
      </c>
      <c r="M4420" s="155">
        <v>44303</v>
      </c>
      <c r="N4420" s="155">
        <v>84476</v>
      </c>
      <c r="O4420" s="155">
        <v>8081</v>
      </c>
      <c r="P4420" s="155">
        <v>74758</v>
      </c>
      <c r="Q4420" s="155">
        <v>82839</v>
      </c>
      <c r="R4420" s="155">
        <v>120</v>
      </c>
      <c r="S4420" s="155">
        <v>1517</v>
      </c>
      <c r="T4420" s="155">
        <v>1637</v>
      </c>
      <c r="U4420" s="155">
        <v>8201</v>
      </c>
      <c r="V4420" s="155">
        <v>76275</v>
      </c>
      <c r="W4420" s="159">
        <v>10926360</v>
      </c>
      <c r="X4420" s="159">
        <v>179787</v>
      </c>
      <c r="Y4420" s="159">
        <v>11106147</v>
      </c>
      <c r="Z4420" s="129">
        <v>0.99303356554781508</v>
      </c>
      <c r="AA4420" s="129">
        <v>0.96885813148788924</v>
      </c>
      <c r="AB4420" s="111">
        <v>7</v>
      </c>
      <c r="AC4420" s="28">
        <v>0.71399999999999997</v>
      </c>
      <c r="AD4420" s="129">
        <v>7.6999999999999999E-2</v>
      </c>
      <c r="AE4420" s="139">
        <v>2881</v>
      </c>
      <c r="AF4420" s="139">
        <v>801</v>
      </c>
      <c r="AG4420" s="139">
        <v>7279</v>
      </c>
      <c r="AH4420" s="139">
        <v>15187</v>
      </c>
    </row>
    <row r="4421" spans="1:34" s="87" customFormat="1">
      <c r="A4421" s="87" t="s">
        <v>157</v>
      </c>
      <c r="B4421" s="14" t="s">
        <v>74</v>
      </c>
      <c r="C4421" s="14" t="s">
        <v>184</v>
      </c>
      <c r="D4421" s="14">
        <v>2018</v>
      </c>
      <c r="E4421" s="14">
        <v>2018</v>
      </c>
      <c r="F4421" s="14" t="s">
        <v>245</v>
      </c>
      <c r="G4421" s="93">
        <v>982</v>
      </c>
      <c r="H4421" s="93">
        <v>13842</v>
      </c>
      <c r="I4421" s="93">
        <v>1</v>
      </c>
      <c r="J4421" s="93">
        <v>33</v>
      </c>
      <c r="K4421" s="93">
        <v>983</v>
      </c>
      <c r="L4421" s="93">
        <v>13875</v>
      </c>
      <c r="M4421" s="155">
        <v>14858</v>
      </c>
      <c r="N4421" s="155">
        <v>26186</v>
      </c>
      <c r="O4421" s="155">
        <v>2477</v>
      </c>
      <c r="P4421" s="155">
        <v>23626</v>
      </c>
      <c r="Q4421" s="155">
        <v>26103</v>
      </c>
      <c r="R4421" s="155">
        <v>3</v>
      </c>
      <c r="S4421" s="155">
        <v>80</v>
      </c>
      <c r="T4421" s="155">
        <v>83</v>
      </c>
      <c r="U4421" s="155">
        <v>2480</v>
      </c>
      <c r="V4421" s="155">
        <v>23706</v>
      </c>
      <c r="W4421" s="159">
        <v>3564347</v>
      </c>
      <c r="X4421" s="159">
        <v>8491</v>
      </c>
      <c r="Y4421" s="159">
        <v>3572838</v>
      </c>
      <c r="Z4421" s="129">
        <v>0.9714714714714715</v>
      </c>
      <c r="AA4421" s="129">
        <v>0.98775510204081629</v>
      </c>
      <c r="AB4421" s="111">
        <v>32</v>
      </c>
      <c r="AC4421" s="28">
        <v>0.65600000000000003</v>
      </c>
      <c r="AD4421" s="129">
        <v>0.17280000000000001</v>
      </c>
      <c r="AE4421" s="139">
        <v>1136</v>
      </c>
      <c r="AF4421" s="139">
        <v>494</v>
      </c>
      <c r="AG4421" s="139">
        <v>2282</v>
      </c>
      <c r="AH4421" s="139">
        <v>4944</v>
      </c>
    </row>
    <row r="4422" spans="1:34" s="87" customFormat="1">
      <c r="A4422" s="87" t="s">
        <v>158</v>
      </c>
      <c r="B4422" s="14" t="s">
        <v>75</v>
      </c>
      <c r="C4422" s="14" t="s">
        <v>184</v>
      </c>
      <c r="D4422" s="14">
        <v>2018</v>
      </c>
      <c r="E4422" s="14">
        <v>2018</v>
      </c>
      <c r="F4422" s="14" t="s">
        <v>245</v>
      </c>
      <c r="G4422" s="93">
        <v>1060</v>
      </c>
      <c r="H4422" s="93">
        <v>11242</v>
      </c>
      <c r="I4422" s="93">
        <v>1</v>
      </c>
      <c r="J4422" s="93">
        <v>19</v>
      </c>
      <c r="K4422" s="93">
        <v>1061</v>
      </c>
      <c r="L4422" s="93">
        <v>11261</v>
      </c>
      <c r="M4422" s="155">
        <v>12322</v>
      </c>
      <c r="N4422" s="155">
        <v>22929</v>
      </c>
      <c r="O4422" s="155">
        <v>2551</v>
      </c>
      <c r="P4422" s="155">
        <v>20335</v>
      </c>
      <c r="Q4422" s="155">
        <v>22886</v>
      </c>
      <c r="R4422" s="155">
        <v>5</v>
      </c>
      <c r="S4422" s="155">
        <v>38</v>
      </c>
      <c r="T4422" s="155">
        <v>43</v>
      </c>
      <c r="U4422" s="155">
        <v>2556</v>
      </c>
      <c r="V4422" s="155">
        <v>20373</v>
      </c>
      <c r="W4422" s="159">
        <v>2963964</v>
      </c>
      <c r="X4422" s="159">
        <v>4925</v>
      </c>
      <c r="Y4422" s="159">
        <v>2968889</v>
      </c>
      <c r="Z4422" s="129">
        <v>0.93155258764607685</v>
      </c>
      <c r="AA4422" s="129">
        <v>0.96120689655172409</v>
      </c>
      <c r="AB4422" s="111">
        <v>32</v>
      </c>
      <c r="AC4422" s="28">
        <v>0.65600000000000003</v>
      </c>
      <c r="AD4422" s="129">
        <v>0.17280000000000001</v>
      </c>
      <c r="AE4422" s="139">
        <v>1103</v>
      </c>
      <c r="AF4422" s="139">
        <v>257</v>
      </c>
      <c r="AG4422" s="139">
        <v>498</v>
      </c>
      <c r="AH4422" s="139">
        <v>818</v>
      </c>
    </row>
    <row r="4423" spans="1:34" s="87" customFormat="1">
      <c r="A4423" s="87" t="s">
        <v>159</v>
      </c>
      <c r="B4423" s="14" t="s">
        <v>75</v>
      </c>
      <c r="C4423" s="14" t="s">
        <v>184</v>
      </c>
      <c r="D4423" s="14">
        <v>2018</v>
      </c>
      <c r="E4423" s="14">
        <v>2018</v>
      </c>
      <c r="F4423" s="14" t="s">
        <v>245</v>
      </c>
      <c r="G4423" s="93">
        <v>10</v>
      </c>
      <c r="H4423" s="93">
        <v>137</v>
      </c>
      <c r="I4423" s="93">
        <v>0</v>
      </c>
      <c r="J4423" s="93">
        <v>0</v>
      </c>
      <c r="K4423" s="93">
        <v>10</v>
      </c>
      <c r="L4423" s="93">
        <v>137</v>
      </c>
      <c r="M4423" s="155">
        <v>147</v>
      </c>
      <c r="N4423" s="155">
        <v>241</v>
      </c>
      <c r="O4423" s="155">
        <v>24</v>
      </c>
      <c r="P4423" s="155">
        <v>217</v>
      </c>
      <c r="Q4423" s="155">
        <v>241</v>
      </c>
      <c r="R4423" s="155">
        <v>0</v>
      </c>
      <c r="S4423" s="155">
        <v>0</v>
      </c>
      <c r="T4423" s="155">
        <v>0</v>
      </c>
      <c r="U4423" s="155">
        <v>24</v>
      </c>
      <c r="V4423" s="155">
        <v>217</v>
      </c>
      <c r="W4423" s="159">
        <v>32220</v>
      </c>
      <c r="X4423" s="159">
        <v>0</v>
      </c>
      <c r="Y4423" s="159">
        <v>32220</v>
      </c>
      <c r="Z4423" s="129">
        <v>1</v>
      </c>
      <c r="AA4423" s="129">
        <v>1</v>
      </c>
      <c r="AB4423" s="111">
        <v>32</v>
      </c>
      <c r="AC4423" s="28">
        <v>0.65600000000000003</v>
      </c>
      <c r="AD4423" s="129">
        <v>0.17280000000000001</v>
      </c>
      <c r="AE4423" s="139">
        <v>11</v>
      </c>
      <c r="AF4423" s="139">
        <v>1</v>
      </c>
      <c r="AG4423" s="139">
        <v>3</v>
      </c>
      <c r="AH4423" s="139">
        <v>3</v>
      </c>
    </row>
    <row r="4424" spans="1:34" s="87" customFormat="1">
      <c r="A4424" s="87" t="s">
        <v>160</v>
      </c>
      <c r="B4424" s="14" t="s">
        <v>75</v>
      </c>
      <c r="C4424" s="14" t="s">
        <v>184</v>
      </c>
      <c r="D4424" s="14">
        <v>2018</v>
      </c>
      <c r="E4424" s="14">
        <v>2018</v>
      </c>
      <c r="F4424" s="14" t="s">
        <v>245</v>
      </c>
      <c r="G4424" s="93">
        <v>358</v>
      </c>
      <c r="H4424" s="93">
        <v>2828</v>
      </c>
      <c r="I4424" s="93">
        <v>0</v>
      </c>
      <c r="J4424" s="93">
        <v>6</v>
      </c>
      <c r="K4424" s="93">
        <v>358</v>
      </c>
      <c r="L4424" s="93">
        <v>2834</v>
      </c>
      <c r="M4424" s="155">
        <v>3192</v>
      </c>
      <c r="N4424" s="155">
        <v>6514</v>
      </c>
      <c r="O4424" s="155">
        <v>948</v>
      </c>
      <c r="P4424" s="155">
        <v>5552</v>
      </c>
      <c r="Q4424" s="155">
        <v>6500</v>
      </c>
      <c r="R4424" s="155">
        <v>0</v>
      </c>
      <c r="S4424" s="155">
        <v>14</v>
      </c>
      <c r="T4424" s="155">
        <v>14</v>
      </c>
      <c r="U4424" s="155">
        <v>948</v>
      </c>
      <c r="V4424" s="155">
        <v>5566</v>
      </c>
      <c r="W4424" s="159">
        <v>839215</v>
      </c>
      <c r="X4424" s="159">
        <v>1526</v>
      </c>
      <c r="Y4424" s="159">
        <v>840741</v>
      </c>
      <c r="Z4424" s="129">
        <v>0.96478873239436624</v>
      </c>
      <c r="AA4424" s="129">
        <v>0.92660550458715596</v>
      </c>
      <c r="AB4424" s="111">
        <v>32</v>
      </c>
      <c r="AC4424" s="28">
        <v>0.65600000000000003</v>
      </c>
      <c r="AD4424" s="129">
        <v>0.17280000000000001</v>
      </c>
      <c r="AE4424" s="139">
        <v>224</v>
      </c>
      <c r="AF4424" s="139">
        <v>63</v>
      </c>
      <c r="AG4424" s="139">
        <v>161</v>
      </c>
      <c r="AH4424" s="139">
        <v>297</v>
      </c>
    </row>
    <row r="4425" spans="1:34" s="87" customFormat="1">
      <c r="A4425" s="87" t="s">
        <v>161</v>
      </c>
      <c r="B4425" s="14" t="s">
        <v>74</v>
      </c>
      <c r="C4425" s="14" t="s">
        <v>184</v>
      </c>
      <c r="D4425" s="14">
        <v>2018</v>
      </c>
      <c r="E4425" s="14">
        <v>2018</v>
      </c>
      <c r="F4425" s="14" t="s">
        <v>245</v>
      </c>
      <c r="G4425" s="93">
        <v>2136</v>
      </c>
      <c r="H4425" s="93">
        <v>18276</v>
      </c>
      <c r="I4425" s="93">
        <v>8</v>
      </c>
      <c r="J4425" s="93">
        <v>119</v>
      </c>
      <c r="K4425" s="93">
        <v>2144</v>
      </c>
      <c r="L4425" s="93">
        <v>18395</v>
      </c>
      <c r="M4425" s="155">
        <v>20539</v>
      </c>
      <c r="N4425" s="155">
        <v>37878</v>
      </c>
      <c r="O4425" s="155">
        <v>5080</v>
      </c>
      <c r="P4425" s="155">
        <v>32513</v>
      </c>
      <c r="Q4425" s="155">
        <v>37593</v>
      </c>
      <c r="R4425" s="155">
        <v>27</v>
      </c>
      <c r="S4425" s="155">
        <v>258</v>
      </c>
      <c r="T4425" s="155">
        <v>285</v>
      </c>
      <c r="U4425" s="155">
        <v>5107</v>
      </c>
      <c r="V4425" s="155">
        <v>32771</v>
      </c>
      <c r="W4425" s="159">
        <v>5198151</v>
      </c>
      <c r="X4425" s="159">
        <v>33337</v>
      </c>
      <c r="Y4425" s="159">
        <v>5231488</v>
      </c>
      <c r="Z4425" s="129">
        <v>0.97506561679790027</v>
      </c>
      <c r="AA4425" s="129">
        <v>0.94942528735632181</v>
      </c>
      <c r="AB4425" s="111">
        <v>5</v>
      </c>
      <c r="AC4425" s="28">
        <v>0.4</v>
      </c>
      <c r="AD4425" s="129">
        <v>3.0099999999999998E-2</v>
      </c>
      <c r="AE4425" s="139">
        <v>1475</v>
      </c>
      <c r="AF4425" s="139">
        <v>438</v>
      </c>
      <c r="AG4425" s="139">
        <v>1847</v>
      </c>
      <c r="AH4425" s="139">
        <v>3757</v>
      </c>
    </row>
    <row r="4426" spans="1:34" s="87" customFormat="1">
      <c r="A4426" s="87" t="s">
        <v>162</v>
      </c>
      <c r="B4426" s="14" t="s">
        <v>74</v>
      </c>
      <c r="C4426" s="14" t="s">
        <v>184</v>
      </c>
      <c r="D4426" s="14">
        <v>2018</v>
      </c>
      <c r="E4426" s="14">
        <v>2018</v>
      </c>
      <c r="F4426" s="14" t="s">
        <v>245</v>
      </c>
      <c r="G4426" s="93">
        <v>1126</v>
      </c>
      <c r="H4426" s="93">
        <v>15413</v>
      </c>
      <c r="I4426" s="93">
        <v>7</v>
      </c>
      <c r="J4426" s="93">
        <v>116</v>
      </c>
      <c r="K4426" s="93">
        <v>1133</v>
      </c>
      <c r="L4426" s="93">
        <v>15529</v>
      </c>
      <c r="M4426" s="155">
        <v>16662</v>
      </c>
      <c r="N4426" s="155">
        <v>28991</v>
      </c>
      <c r="O4426" s="155">
        <v>2737</v>
      </c>
      <c r="P4426" s="155">
        <v>25942</v>
      </c>
      <c r="Q4426" s="155">
        <v>28679</v>
      </c>
      <c r="R4426" s="155">
        <v>27</v>
      </c>
      <c r="S4426" s="155">
        <v>285</v>
      </c>
      <c r="T4426" s="155">
        <v>312</v>
      </c>
      <c r="U4426" s="155">
        <v>2764</v>
      </c>
      <c r="V4426" s="155">
        <v>26227</v>
      </c>
      <c r="W4426" s="159">
        <v>3743331</v>
      </c>
      <c r="X4426" s="159">
        <v>28032</v>
      </c>
      <c r="Y4426" s="159">
        <v>3771363</v>
      </c>
      <c r="Z4426" s="129">
        <v>0.95169082125603865</v>
      </c>
      <c r="AA4426" s="129">
        <v>0.53205128205128205</v>
      </c>
      <c r="AB4426" s="111">
        <v>32</v>
      </c>
      <c r="AC4426" s="28">
        <v>0.65600000000000003</v>
      </c>
      <c r="AD4426" s="129">
        <v>0.17280000000000001</v>
      </c>
      <c r="AE4426" s="139">
        <v>1041</v>
      </c>
      <c r="AF4426" s="139">
        <v>121</v>
      </c>
      <c r="AG4426" s="139">
        <v>2506</v>
      </c>
      <c r="AH4426" s="139">
        <v>5268</v>
      </c>
    </row>
    <row r="4427" spans="1:34" s="87" customFormat="1">
      <c r="A4427" s="87" t="s">
        <v>163</v>
      </c>
      <c r="B4427" s="14" t="s">
        <v>75</v>
      </c>
      <c r="C4427" s="14" t="s">
        <v>184</v>
      </c>
      <c r="D4427" s="14">
        <v>2018</v>
      </c>
      <c r="E4427" s="14">
        <v>2018</v>
      </c>
      <c r="F4427" s="14" t="s">
        <v>245</v>
      </c>
      <c r="G4427" s="93">
        <v>4576</v>
      </c>
      <c r="H4427" s="93">
        <v>33235</v>
      </c>
      <c r="I4427" s="93">
        <v>9</v>
      </c>
      <c r="J4427" s="93">
        <v>85</v>
      </c>
      <c r="K4427" s="93">
        <v>4585</v>
      </c>
      <c r="L4427" s="93">
        <v>33320</v>
      </c>
      <c r="M4427" s="155">
        <v>37905</v>
      </c>
      <c r="N4427" s="155">
        <v>79038</v>
      </c>
      <c r="O4427" s="155">
        <v>12363</v>
      </c>
      <c r="P4427" s="155">
        <v>66408</v>
      </c>
      <c r="Q4427" s="155">
        <v>78771</v>
      </c>
      <c r="R4427" s="155">
        <v>30</v>
      </c>
      <c r="S4427" s="155">
        <v>237</v>
      </c>
      <c r="T4427" s="155">
        <v>267</v>
      </c>
      <c r="U4427" s="155">
        <v>12393</v>
      </c>
      <c r="V4427" s="155">
        <v>66645</v>
      </c>
      <c r="W4427" s="159">
        <v>10353734</v>
      </c>
      <c r="X4427" s="159">
        <v>26155</v>
      </c>
      <c r="Y4427" s="159">
        <v>10379889</v>
      </c>
      <c r="Z4427" s="129">
        <v>0.97159699892818863</v>
      </c>
      <c r="AA4427" s="129">
        <v>0.95542949756888174</v>
      </c>
      <c r="AB4427" s="111">
        <v>3</v>
      </c>
      <c r="AC4427" s="28">
        <v>0.66700000000000004</v>
      </c>
      <c r="AD4427" s="129">
        <v>5.45E-2</v>
      </c>
      <c r="AE4427" s="139">
        <v>2803</v>
      </c>
      <c r="AF4427" s="139">
        <v>653</v>
      </c>
      <c r="AG4427" s="139">
        <v>3796</v>
      </c>
      <c r="AH4427" s="139">
        <v>8548</v>
      </c>
    </row>
    <row r="4428" spans="1:34" s="87" customFormat="1">
      <c r="A4428" s="87" t="s">
        <v>164</v>
      </c>
      <c r="B4428" s="14" t="s">
        <v>75</v>
      </c>
      <c r="C4428" s="14" t="s">
        <v>184</v>
      </c>
      <c r="D4428" s="14">
        <v>2018</v>
      </c>
      <c r="E4428" s="14">
        <v>2018</v>
      </c>
      <c r="F4428" s="14" t="s">
        <v>245</v>
      </c>
      <c r="G4428" s="93">
        <v>648</v>
      </c>
      <c r="H4428" s="93">
        <v>4631</v>
      </c>
      <c r="I4428" s="93">
        <v>5</v>
      </c>
      <c r="J4428" s="93">
        <v>31</v>
      </c>
      <c r="K4428" s="93">
        <v>653</v>
      </c>
      <c r="L4428" s="93">
        <v>4662</v>
      </c>
      <c r="M4428" s="155">
        <v>5315</v>
      </c>
      <c r="N4428" s="155">
        <v>12152</v>
      </c>
      <c r="O4428" s="155">
        <v>1797</v>
      </c>
      <c r="P4428" s="155">
        <v>10250</v>
      </c>
      <c r="Q4428" s="155">
        <v>12047</v>
      </c>
      <c r="R4428" s="155">
        <v>20</v>
      </c>
      <c r="S4428" s="155">
        <v>85</v>
      </c>
      <c r="T4428" s="155">
        <v>105</v>
      </c>
      <c r="U4428" s="155">
        <v>1817</v>
      </c>
      <c r="V4428" s="155">
        <v>10335</v>
      </c>
      <c r="W4428" s="159">
        <v>1556777</v>
      </c>
      <c r="X4428" s="159">
        <v>11577</v>
      </c>
      <c r="Y4428" s="159">
        <v>1568354</v>
      </c>
      <c r="Z4428" s="129">
        <v>0.99487179487179489</v>
      </c>
      <c r="AA4428" s="129">
        <v>0.98192771084337349</v>
      </c>
      <c r="AB4428" s="111">
        <v>32</v>
      </c>
      <c r="AC4428" s="28">
        <v>0.65600000000000003</v>
      </c>
      <c r="AD4428" s="129">
        <v>0.17280000000000001</v>
      </c>
      <c r="AE4428" s="139">
        <v>346</v>
      </c>
      <c r="AF4428" s="139">
        <v>100</v>
      </c>
      <c r="AG4428" s="139">
        <v>533</v>
      </c>
      <c r="AH4428" s="139">
        <v>1209</v>
      </c>
    </row>
    <row r="4429" spans="1:34" s="87" customFormat="1">
      <c r="A4429" s="87" t="s">
        <v>165</v>
      </c>
      <c r="B4429" s="14" t="s">
        <v>75</v>
      </c>
      <c r="C4429" s="14" t="s">
        <v>184</v>
      </c>
      <c r="D4429" s="14">
        <v>2018</v>
      </c>
      <c r="E4429" s="14">
        <v>2018</v>
      </c>
      <c r="F4429" s="14" t="s">
        <v>245</v>
      </c>
      <c r="G4429" s="93">
        <v>424</v>
      </c>
      <c r="H4429" s="93">
        <v>3760</v>
      </c>
      <c r="I4429" s="93">
        <v>0</v>
      </c>
      <c r="J4429" s="93">
        <v>3</v>
      </c>
      <c r="K4429" s="93">
        <v>424</v>
      </c>
      <c r="L4429" s="93">
        <v>3763</v>
      </c>
      <c r="M4429" s="155">
        <v>4187</v>
      </c>
      <c r="N4429" s="155">
        <v>9032</v>
      </c>
      <c r="O4429" s="155">
        <v>1082</v>
      </c>
      <c r="P4429" s="155">
        <v>7943</v>
      </c>
      <c r="Q4429" s="155">
        <v>9025</v>
      </c>
      <c r="R4429" s="155">
        <v>1</v>
      </c>
      <c r="S4429" s="155">
        <v>6</v>
      </c>
      <c r="T4429" s="155">
        <v>7</v>
      </c>
      <c r="U4429" s="155">
        <v>1083</v>
      </c>
      <c r="V4429" s="155">
        <v>7949</v>
      </c>
      <c r="W4429" s="159">
        <v>1118459</v>
      </c>
      <c r="X4429" s="159">
        <v>927</v>
      </c>
      <c r="Y4429" s="159">
        <v>1119386</v>
      </c>
      <c r="Z4429" s="129">
        <v>0.9425837320574163</v>
      </c>
      <c r="AA4429" s="129">
        <v>0.96052631578947367</v>
      </c>
      <c r="AB4429" s="111">
        <v>32</v>
      </c>
      <c r="AC4429" s="28">
        <v>0.65600000000000003</v>
      </c>
      <c r="AD4429" s="129">
        <v>0.17280000000000001</v>
      </c>
      <c r="AE4429" s="139">
        <v>433</v>
      </c>
      <c r="AF4429" s="139">
        <v>71</v>
      </c>
      <c r="AG4429" s="139">
        <v>391</v>
      </c>
      <c r="AH4429" s="139">
        <v>867</v>
      </c>
    </row>
    <row r="4430" spans="1:34" s="87" customFormat="1">
      <c r="A4430" s="87" t="s">
        <v>166</v>
      </c>
      <c r="B4430" s="14" t="s">
        <v>75</v>
      </c>
      <c r="C4430" s="14" t="s">
        <v>184</v>
      </c>
      <c r="D4430" s="14">
        <v>2018</v>
      </c>
      <c r="E4430" s="14">
        <v>2018</v>
      </c>
      <c r="F4430" s="14" t="s">
        <v>245</v>
      </c>
      <c r="G4430" s="93">
        <v>76</v>
      </c>
      <c r="H4430" s="93">
        <v>919</v>
      </c>
      <c r="I4430" s="93">
        <v>0</v>
      </c>
      <c r="J4430" s="93">
        <v>0</v>
      </c>
      <c r="K4430" s="93">
        <v>76</v>
      </c>
      <c r="L4430" s="93">
        <v>919</v>
      </c>
      <c r="M4430" s="155">
        <v>995</v>
      </c>
      <c r="N4430" s="155">
        <v>1687</v>
      </c>
      <c r="O4430" s="155">
        <v>191</v>
      </c>
      <c r="P4430" s="155">
        <v>1495</v>
      </c>
      <c r="Q4430" s="155">
        <v>1686</v>
      </c>
      <c r="R4430" s="155">
        <v>0</v>
      </c>
      <c r="S4430" s="155">
        <v>1</v>
      </c>
      <c r="T4430" s="155">
        <v>1</v>
      </c>
      <c r="U4430" s="155">
        <v>191</v>
      </c>
      <c r="V4430" s="155">
        <v>1496</v>
      </c>
      <c r="W4430" s="159">
        <v>234903</v>
      </c>
      <c r="X4430" s="159">
        <v>152</v>
      </c>
      <c r="Y4430" s="159">
        <v>235055</v>
      </c>
      <c r="Z4430" s="129">
        <v>1</v>
      </c>
      <c r="AA4430" s="129">
        <v>0.84782608695652173</v>
      </c>
      <c r="AB4430" s="111">
        <v>32</v>
      </c>
      <c r="AC4430" s="28">
        <v>0.65600000000000003</v>
      </c>
      <c r="AD4430" s="129">
        <v>0.17280000000000001</v>
      </c>
      <c r="AE4430" s="139">
        <v>81</v>
      </c>
      <c r="AF4430" s="139">
        <v>16</v>
      </c>
      <c r="AG4430" s="139">
        <v>29</v>
      </c>
      <c r="AH4430" s="139">
        <v>47</v>
      </c>
    </row>
    <row r="4431" spans="1:34" s="87" customFormat="1">
      <c r="A4431" s="87" t="s">
        <v>167</v>
      </c>
      <c r="B4431" s="14" t="s">
        <v>74</v>
      </c>
      <c r="C4431" s="14" t="s">
        <v>184</v>
      </c>
      <c r="D4431" s="14">
        <v>2018</v>
      </c>
      <c r="E4431" s="14">
        <v>2018</v>
      </c>
      <c r="F4431" s="14" t="s">
        <v>245</v>
      </c>
      <c r="G4431" s="93">
        <v>7088</v>
      </c>
      <c r="H4431" s="93">
        <v>43422</v>
      </c>
      <c r="I4431" s="93">
        <v>22</v>
      </c>
      <c r="J4431" s="93">
        <v>394</v>
      </c>
      <c r="K4431" s="93">
        <v>7110</v>
      </c>
      <c r="L4431" s="93">
        <v>43816</v>
      </c>
      <c r="M4431" s="155">
        <v>50926</v>
      </c>
      <c r="N4431" s="155">
        <v>117454</v>
      </c>
      <c r="O4431" s="155">
        <v>19583</v>
      </c>
      <c r="P4431" s="155">
        <v>96771</v>
      </c>
      <c r="Q4431" s="155">
        <v>116354</v>
      </c>
      <c r="R4431" s="155">
        <v>72</v>
      </c>
      <c r="S4431" s="155">
        <v>1028</v>
      </c>
      <c r="T4431" s="155">
        <v>1100</v>
      </c>
      <c r="U4431" s="155">
        <v>19655</v>
      </c>
      <c r="V4431" s="155">
        <v>97799</v>
      </c>
      <c r="W4431" s="159">
        <v>15481757</v>
      </c>
      <c r="X4431" s="159">
        <v>127139</v>
      </c>
      <c r="Y4431" s="159">
        <v>15608896</v>
      </c>
      <c r="Z4431" s="129">
        <v>0.9919724770642202</v>
      </c>
      <c r="AA4431" s="129">
        <v>0.74568965517241381</v>
      </c>
      <c r="AB4431" s="111">
        <v>7</v>
      </c>
      <c r="AC4431" s="28">
        <v>0.28599999999999998</v>
      </c>
      <c r="AD4431" s="129">
        <v>4.2200000000000001E-2</v>
      </c>
      <c r="AE4431" s="139">
        <v>2301</v>
      </c>
      <c r="AF4431" s="139">
        <v>206</v>
      </c>
      <c r="AG4431" s="139">
        <v>7498</v>
      </c>
      <c r="AH4431" s="139">
        <v>17897</v>
      </c>
    </row>
    <row r="4432" spans="1:34" s="87" customFormat="1">
      <c r="A4432" s="87" t="s">
        <v>168</v>
      </c>
      <c r="B4432" s="14" t="s">
        <v>75</v>
      </c>
      <c r="C4432" s="14" t="s">
        <v>184</v>
      </c>
      <c r="D4432" s="14">
        <v>2018</v>
      </c>
      <c r="E4432" s="14">
        <v>2018</v>
      </c>
      <c r="F4432" s="14" t="s">
        <v>245</v>
      </c>
      <c r="G4432" s="93">
        <v>253</v>
      </c>
      <c r="H4432" s="93">
        <v>2415</v>
      </c>
      <c r="I4432" s="93">
        <v>0</v>
      </c>
      <c r="J4432" s="93">
        <v>3</v>
      </c>
      <c r="K4432" s="93">
        <v>253</v>
      </c>
      <c r="L4432" s="93">
        <v>2418</v>
      </c>
      <c r="M4432" s="155">
        <v>2671</v>
      </c>
      <c r="N4432" s="155">
        <v>4676</v>
      </c>
      <c r="O4432" s="155">
        <v>606</v>
      </c>
      <c r="P4432" s="155">
        <v>4064</v>
      </c>
      <c r="Q4432" s="155">
        <v>4670</v>
      </c>
      <c r="R4432" s="155">
        <v>0</v>
      </c>
      <c r="S4432" s="155">
        <v>6</v>
      </c>
      <c r="T4432" s="155">
        <v>6</v>
      </c>
      <c r="U4432" s="155">
        <v>606</v>
      </c>
      <c r="V4432" s="155">
        <v>4070</v>
      </c>
      <c r="W4432" s="159">
        <v>608175</v>
      </c>
      <c r="X4432" s="159">
        <v>318</v>
      </c>
      <c r="Y4432" s="159">
        <v>608493</v>
      </c>
      <c r="Z4432" s="129">
        <v>1</v>
      </c>
      <c r="AA4432" s="129">
        <v>0.96341463414634143</v>
      </c>
      <c r="AB4432" s="111">
        <v>32</v>
      </c>
      <c r="AC4432" s="28">
        <v>0.65600000000000003</v>
      </c>
      <c r="AD4432" s="129">
        <v>0.17280000000000001</v>
      </c>
      <c r="AE4432" s="139">
        <v>185</v>
      </c>
      <c r="AF4432" s="139">
        <v>1</v>
      </c>
      <c r="AG4432" s="139">
        <v>79</v>
      </c>
      <c r="AH4432" s="139">
        <v>127</v>
      </c>
    </row>
    <row r="4433" spans="1:34" s="87" customFormat="1">
      <c r="A4433" s="87" t="s">
        <v>169</v>
      </c>
      <c r="B4433" s="14" t="s">
        <v>74</v>
      </c>
      <c r="C4433" s="14" t="s">
        <v>184</v>
      </c>
      <c r="D4433" s="14">
        <v>2018</v>
      </c>
      <c r="E4433" s="14">
        <v>2018</v>
      </c>
      <c r="F4433" s="14" t="s">
        <v>245</v>
      </c>
      <c r="G4433" s="93">
        <v>2540</v>
      </c>
      <c r="H4433" s="93">
        <v>31672</v>
      </c>
      <c r="I4433" s="93">
        <v>11</v>
      </c>
      <c r="J4433" s="93">
        <v>309</v>
      </c>
      <c r="K4433" s="93">
        <v>2551</v>
      </c>
      <c r="L4433" s="93">
        <v>31981</v>
      </c>
      <c r="M4433" s="155">
        <v>34532</v>
      </c>
      <c r="N4433" s="155">
        <v>67699</v>
      </c>
      <c r="O4433" s="155">
        <v>6491</v>
      </c>
      <c r="P4433" s="155">
        <v>60554</v>
      </c>
      <c r="Q4433" s="155">
        <v>67045</v>
      </c>
      <c r="R4433" s="155">
        <v>37</v>
      </c>
      <c r="S4433" s="155">
        <v>617</v>
      </c>
      <c r="T4433" s="155">
        <v>654</v>
      </c>
      <c r="U4433" s="155">
        <v>6528</v>
      </c>
      <c r="V4433" s="155">
        <v>61171</v>
      </c>
      <c r="W4433" s="159">
        <v>8885010</v>
      </c>
      <c r="X4433" s="159">
        <v>82321</v>
      </c>
      <c r="Y4433" s="159">
        <v>8967331</v>
      </c>
      <c r="Z4433" s="129">
        <v>0.98540145985401462</v>
      </c>
      <c r="AA4433" s="129">
        <v>0.96843434343434343</v>
      </c>
      <c r="AB4433" s="111">
        <v>7</v>
      </c>
      <c r="AC4433" s="28">
        <v>0.28599999999999998</v>
      </c>
      <c r="AD4433" s="129">
        <v>6.2799999999999995E-2</v>
      </c>
      <c r="AE4433" s="139">
        <v>2789</v>
      </c>
      <c r="AF4433" s="139">
        <v>591</v>
      </c>
      <c r="AG4433" s="139">
        <v>5821</v>
      </c>
      <c r="AH4433" s="139">
        <v>13569</v>
      </c>
    </row>
    <row r="4434" spans="1:34" s="87" customFormat="1">
      <c r="A4434" s="87" t="s">
        <v>170</v>
      </c>
      <c r="B4434" s="14" t="s">
        <v>74</v>
      </c>
      <c r="C4434" s="14" t="s">
        <v>184</v>
      </c>
      <c r="D4434" s="14">
        <v>2018</v>
      </c>
      <c r="E4434" s="14">
        <v>2018</v>
      </c>
      <c r="F4434" s="14" t="s">
        <v>245</v>
      </c>
      <c r="G4434" s="93">
        <v>730</v>
      </c>
      <c r="H4434" s="93">
        <v>9288</v>
      </c>
      <c r="I4434" s="93">
        <v>18</v>
      </c>
      <c r="J4434" s="93">
        <v>100</v>
      </c>
      <c r="K4434" s="93">
        <v>748</v>
      </c>
      <c r="L4434" s="93">
        <v>9388</v>
      </c>
      <c r="M4434" s="155">
        <v>10136</v>
      </c>
      <c r="N4434" s="155">
        <v>18290</v>
      </c>
      <c r="O4434" s="155">
        <v>1912</v>
      </c>
      <c r="P4434" s="155">
        <v>16023</v>
      </c>
      <c r="Q4434" s="155">
        <v>17935</v>
      </c>
      <c r="R4434" s="155">
        <v>79</v>
      </c>
      <c r="S4434" s="155">
        <v>276</v>
      </c>
      <c r="T4434" s="155">
        <v>355</v>
      </c>
      <c r="U4434" s="155">
        <v>1991</v>
      </c>
      <c r="V4434" s="155">
        <v>16299</v>
      </c>
      <c r="W4434" s="159">
        <v>2464404</v>
      </c>
      <c r="X4434" s="159">
        <v>40203</v>
      </c>
      <c r="Y4434" s="159">
        <v>2504607</v>
      </c>
      <c r="Z4434" s="129">
        <v>0.87188612099644125</v>
      </c>
      <c r="AA4434" s="129">
        <v>0.8896551724137931</v>
      </c>
      <c r="AB4434" s="111">
        <v>32</v>
      </c>
      <c r="AC4434" s="28">
        <v>0.65600000000000003</v>
      </c>
      <c r="AD4434" s="129">
        <v>0.17280000000000001</v>
      </c>
      <c r="AE4434" s="139">
        <v>983</v>
      </c>
      <c r="AF4434" s="139">
        <v>355</v>
      </c>
      <c r="AG4434" s="139">
        <v>757</v>
      </c>
      <c r="AH4434" s="139">
        <v>1545</v>
      </c>
    </row>
    <row r="4435" spans="1:34" s="87" customFormat="1">
      <c r="A4435" s="87" t="s">
        <v>171</v>
      </c>
      <c r="B4435" s="14" t="s">
        <v>75</v>
      </c>
      <c r="C4435" s="14" t="s">
        <v>184</v>
      </c>
      <c r="D4435" s="14">
        <v>2018</v>
      </c>
      <c r="E4435" s="14">
        <v>2018</v>
      </c>
      <c r="F4435" s="14" t="s">
        <v>245</v>
      </c>
      <c r="G4435" s="93">
        <v>754</v>
      </c>
      <c r="H4435" s="93">
        <v>5336</v>
      </c>
      <c r="I4435" s="93">
        <v>1</v>
      </c>
      <c r="J4435" s="93">
        <v>16</v>
      </c>
      <c r="K4435" s="93">
        <v>755</v>
      </c>
      <c r="L4435" s="93">
        <v>5352</v>
      </c>
      <c r="M4435" s="155">
        <v>6107</v>
      </c>
      <c r="N4435" s="155">
        <v>13027</v>
      </c>
      <c r="O4435" s="155">
        <v>2061</v>
      </c>
      <c r="P4435" s="155">
        <v>10903</v>
      </c>
      <c r="Q4435" s="155">
        <v>12964</v>
      </c>
      <c r="R4435" s="155">
        <v>5</v>
      </c>
      <c r="S4435" s="155">
        <v>58</v>
      </c>
      <c r="T4435" s="155">
        <v>63</v>
      </c>
      <c r="U4435" s="155">
        <v>2066</v>
      </c>
      <c r="V4435" s="155">
        <v>10961</v>
      </c>
      <c r="W4435" s="159">
        <v>1710041</v>
      </c>
      <c r="X4435" s="159">
        <v>5347</v>
      </c>
      <c r="Y4435" s="159">
        <v>1715388</v>
      </c>
      <c r="Z4435" s="129">
        <v>0.99669966996699666</v>
      </c>
      <c r="AA4435" s="129">
        <v>0.96551724137931039</v>
      </c>
      <c r="AB4435" s="111">
        <v>32</v>
      </c>
      <c r="AC4435" s="28">
        <v>0.65600000000000003</v>
      </c>
      <c r="AD4435" s="129">
        <v>0.17280000000000001</v>
      </c>
      <c r="AE4435" s="139">
        <v>440</v>
      </c>
      <c r="AF4435" s="139">
        <v>87</v>
      </c>
      <c r="AG4435" s="139">
        <v>438</v>
      </c>
      <c r="AH4435" s="139">
        <v>938</v>
      </c>
    </row>
    <row r="4436" spans="1:34" s="87" customFormat="1">
      <c r="A4436" s="51" t="s">
        <v>172</v>
      </c>
      <c r="B4436" s="14" t="s">
        <v>66</v>
      </c>
      <c r="C4436" s="14" t="s">
        <v>62</v>
      </c>
      <c r="D4436" s="14">
        <v>2018</v>
      </c>
      <c r="E4436" s="14">
        <v>2018</v>
      </c>
      <c r="F4436" s="14" t="s">
        <v>245</v>
      </c>
      <c r="G4436" s="93">
        <v>224225</v>
      </c>
      <c r="H4436" s="93">
        <v>1719404</v>
      </c>
      <c r="I4436" s="93">
        <v>1972</v>
      </c>
      <c r="J4436" s="93">
        <v>16429</v>
      </c>
      <c r="K4436" s="93">
        <v>226197</v>
      </c>
      <c r="L4436" s="93">
        <v>1735833</v>
      </c>
      <c r="M4436" s="155">
        <v>1962030</v>
      </c>
      <c r="N4436" s="155">
        <v>3982186</v>
      </c>
      <c r="O4436" s="155">
        <v>573944</v>
      </c>
      <c r="P4436" s="155">
        <v>3365037</v>
      </c>
      <c r="Q4436" s="155">
        <v>3938981</v>
      </c>
      <c r="R4436" s="155">
        <v>6561</v>
      </c>
      <c r="S4436" s="155">
        <v>36644</v>
      </c>
      <c r="T4436" s="155">
        <v>43205</v>
      </c>
      <c r="U4436" s="155">
        <v>580505</v>
      </c>
      <c r="V4436" s="155">
        <v>3401681</v>
      </c>
      <c r="W4436" s="159">
        <v>529078253</v>
      </c>
      <c r="X4436" s="159">
        <v>4719761</v>
      </c>
      <c r="Y4436" s="159">
        <v>533798014</v>
      </c>
      <c r="Z4436" s="129">
        <v>0.98601785837890221</v>
      </c>
      <c r="AA4436" s="129">
        <v>0.93247032612453429</v>
      </c>
      <c r="AB4436" s="111">
        <v>375</v>
      </c>
      <c r="AC4436" s="28">
        <v>0.68500000000000005</v>
      </c>
      <c r="AD4436" s="129">
        <v>7.0999999999999994E-2</v>
      </c>
      <c r="AE4436" s="139">
        <v>144540</v>
      </c>
      <c r="AF4436" s="139">
        <v>54427</v>
      </c>
      <c r="AG4436" s="139">
        <v>257324</v>
      </c>
      <c r="AH4436" s="139">
        <v>555943</v>
      </c>
    </row>
    <row r="4437" spans="1:34" s="87" customFormat="1">
      <c r="A4437" s="51" t="s">
        <v>173</v>
      </c>
      <c r="B4437" s="14" t="s">
        <v>74</v>
      </c>
      <c r="C4437" s="14" t="s">
        <v>62</v>
      </c>
      <c r="D4437" s="14">
        <v>2018</v>
      </c>
      <c r="E4437" s="14">
        <v>2018</v>
      </c>
      <c r="F4437" s="14" t="s">
        <v>245</v>
      </c>
      <c r="G4437" s="93">
        <v>4636</v>
      </c>
      <c r="H4437" s="93">
        <v>49298</v>
      </c>
      <c r="I4437" s="93">
        <v>75</v>
      </c>
      <c r="J4437" s="93">
        <v>1123</v>
      </c>
      <c r="K4437" s="93">
        <v>4711</v>
      </c>
      <c r="L4437" s="93">
        <v>50421</v>
      </c>
      <c r="M4437" s="155">
        <v>55132</v>
      </c>
      <c r="N4437" s="155">
        <v>102099</v>
      </c>
      <c r="O4437" s="155">
        <v>10759</v>
      </c>
      <c r="P4437" s="155">
        <v>88470</v>
      </c>
      <c r="Q4437" s="155">
        <v>99229</v>
      </c>
      <c r="R4437" s="155">
        <v>273</v>
      </c>
      <c r="S4437" s="155">
        <v>2597</v>
      </c>
      <c r="T4437" s="155">
        <v>2870</v>
      </c>
      <c r="U4437" s="155">
        <v>11032</v>
      </c>
      <c r="V4437" s="155">
        <v>91067</v>
      </c>
      <c r="W4437" s="159">
        <v>13812451</v>
      </c>
      <c r="X4437" s="159">
        <v>306942</v>
      </c>
      <c r="Y4437" s="159">
        <v>14119393</v>
      </c>
      <c r="Z4437" s="129">
        <v>0.99542184434270764</v>
      </c>
      <c r="AA4437" s="129">
        <v>0.98797896318557477</v>
      </c>
      <c r="AB4437" s="111">
        <v>12</v>
      </c>
      <c r="AC4437" s="28">
        <v>0.91700000000000004</v>
      </c>
      <c r="AD4437" s="129">
        <v>4.9799999999999997E-2</v>
      </c>
      <c r="AE4437" s="139">
        <v>4935</v>
      </c>
      <c r="AF4437" s="139">
        <v>1819</v>
      </c>
      <c r="AG4437" s="139">
        <v>5943</v>
      </c>
      <c r="AH4437" s="139">
        <v>11702</v>
      </c>
    </row>
    <row r="4438" spans="1:34" s="87" customFormat="1">
      <c r="A4438" s="51" t="s">
        <v>174</v>
      </c>
      <c r="B4438" s="14" t="s">
        <v>75</v>
      </c>
      <c r="C4438" s="14" t="s">
        <v>62</v>
      </c>
      <c r="D4438" s="14">
        <v>2018</v>
      </c>
      <c r="E4438" s="14">
        <v>2018</v>
      </c>
      <c r="F4438" s="14" t="s">
        <v>245</v>
      </c>
      <c r="G4438" s="93">
        <v>4</v>
      </c>
      <c r="H4438" s="93">
        <v>72</v>
      </c>
      <c r="I4438" s="93">
        <v>0</v>
      </c>
      <c r="J4438" s="93">
        <v>0</v>
      </c>
      <c r="K4438" s="93">
        <v>4</v>
      </c>
      <c r="L4438" s="93">
        <v>72</v>
      </c>
      <c r="M4438" s="155">
        <v>76</v>
      </c>
      <c r="N4438" s="155">
        <v>133</v>
      </c>
      <c r="O4438" s="155">
        <v>5</v>
      </c>
      <c r="P4438" s="155">
        <v>128</v>
      </c>
      <c r="Q4438" s="155">
        <v>133</v>
      </c>
      <c r="R4438" s="155">
        <v>0</v>
      </c>
      <c r="S4438" s="155">
        <v>0</v>
      </c>
      <c r="T4438" s="155">
        <v>0</v>
      </c>
      <c r="U4438" s="155">
        <v>5</v>
      </c>
      <c r="V4438" s="155">
        <v>128</v>
      </c>
      <c r="W4438" s="159">
        <v>15296</v>
      </c>
      <c r="X4438" s="159">
        <v>0</v>
      </c>
      <c r="Y4438" s="159">
        <v>15296</v>
      </c>
      <c r="Z4438" s="28" t="s">
        <v>66</v>
      </c>
      <c r="AA4438" s="28" t="s">
        <v>66</v>
      </c>
      <c r="AB4438" s="111">
        <v>36</v>
      </c>
      <c r="AC4438" s="28">
        <v>0.66700000000000004</v>
      </c>
      <c r="AD4438" s="129">
        <v>0.191</v>
      </c>
      <c r="AE4438" s="139">
        <v>1</v>
      </c>
      <c r="AF4438" s="139">
        <v>0</v>
      </c>
      <c r="AG4438" s="139">
        <v>3</v>
      </c>
      <c r="AH4438" s="139">
        <v>3</v>
      </c>
    </row>
    <row r="4439" spans="1:34" s="87" customFormat="1">
      <c r="A4439" s="51" t="s">
        <v>175</v>
      </c>
      <c r="B4439" s="14" t="s">
        <v>75</v>
      </c>
      <c r="C4439" s="14" t="s">
        <v>62</v>
      </c>
      <c r="D4439" s="14">
        <v>2018</v>
      </c>
      <c r="E4439" s="14">
        <v>2018</v>
      </c>
      <c r="F4439" s="14" t="s">
        <v>245</v>
      </c>
      <c r="G4439" s="93">
        <v>103</v>
      </c>
      <c r="H4439" s="93">
        <v>1445</v>
      </c>
      <c r="I4439" s="93">
        <v>0</v>
      </c>
      <c r="J4439" s="93">
        <v>0</v>
      </c>
      <c r="K4439" s="93">
        <v>103</v>
      </c>
      <c r="L4439" s="93">
        <v>1445</v>
      </c>
      <c r="M4439" s="155">
        <v>1548</v>
      </c>
      <c r="N4439" s="155">
        <v>2780</v>
      </c>
      <c r="O4439" s="155">
        <v>264</v>
      </c>
      <c r="P4439" s="155">
        <v>2515</v>
      </c>
      <c r="Q4439" s="155">
        <v>2779</v>
      </c>
      <c r="R4439" s="155">
        <v>0</v>
      </c>
      <c r="S4439" s="155">
        <v>1</v>
      </c>
      <c r="T4439" s="155">
        <v>1</v>
      </c>
      <c r="U4439" s="155">
        <v>264</v>
      </c>
      <c r="V4439" s="155">
        <v>2516</v>
      </c>
      <c r="W4439" s="159">
        <v>352607</v>
      </c>
      <c r="X4439" s="159">
        <v>139</v>
      </c>
      <c r="Y4439" s="159">
        <v>352746</v>
      </c>
      <c r="Z4439" s="129">
        <v>1</v>
      </c>
      <c r="AA4439" s="129">
        <v>0.97777777777777775</v>
      </c>
      <c r="AB4439" s="111">
        <v>36</v>
      </c>
      <c r="AC4439" s="28">
        <v>0.66700000000000004</v>
      </c>
      <c r="AD4439" s="129">
        <v>0.191</v>
      </c>
      <c r="AE4439" s="139">
        <v>126</v>
      </c>
      <c r="AF4439" s="139">
        <v>24</v>
      </c>
      <c r="AG4439" s="139">
        <v>34</v>
      </c>
      <c r="AH4439" s="139">
        <v>61</v>
      </c>
    </row>
    <row r="4440" spans="1:34" s="87" customFormat="1">
      <c r="A4440" s="51" t="s">
        <v>176</v>
      </c>
      <c r="B4440" s="14" t="s">
        <v>75</v>
      </c>
      <c r="C4440" s="14" t="s">
        <v>62</v>
      </c>
      <c r="D4440" s="14">
        <v>2018</v>
      </c>
      <c r="E4440" s="14">
        <v>2018</v>
      </c>
      <c r="F4440" s="14" t="s">
        <v>245</v>
      </c>
      <c r="G4440" s="93">
        <v>1471</v>
      </c>
      <c r="H4440" s="93">
        <v>15577</v>
      </c>
      <c r="I4440" s="93">
        <v>2</v>
      </c>
      <c r="J4440" s="93">
        <v>43</v>
      </c>
      <c r="K4440" s="93">
        <v>1473</v>
      </c>
      <c r="L4440" s="93">
        <v>15620</v>
      </c>
      <c r="M4440" s="155">
        <v>17093</v>
      </c>
      <c r="N4440" s="155">
        <v>30912</v>
      </c>
      <c r="O4440" s="155">
        <v>3606</v>
      </c>
      <c r="P4440" s="155">
        <v>27207</v>
      </c>
      <c r="Q4440" s="155">
        <v>30813</v>
      </c>
      <c r="R4440" s="155">
        <v>7</v>
      </c>
      <c r="S4440" s="155">
        <v>92</v>
      </c>
      <c r="T4440" s="155">
        <v>99</v>
      </c>
      <c r="U4440" s="155">
        <v>3613</v>
      </c>
      <c r="V4440" s="155">
        <v>27299</v>
      </c>
      <c r="W4440" s="159">
        <v>4159094</v>
      </c>
      <c r="X4440" s="159">
        <v>11765</v>
      </c>
      <c r="Y4440" s="159">
        <v>4170859</v>
      </c>
      <c r="Z4440" s="129">
        <v>0.95244215938303345</v>
      </c>
      <c r="AA4440" s="129">
        <v>0.94974874371859297</v>
      </c>
      <c r="AB4440" s="111">
        <v>36</v>
      </c>
      <c r="AC4440" s="28">
        <v>0.66700000000000004</v>
      </c>
      <c r="AD4440" s="129">
        <v>0.191</v>
      </c>
      <c r="AE4440" s="139">
        <v>1520</v>
      </c>
      <c r="AF4440" s="139">
        <v>722</v>
      </c>
      <c r="AG4440" s="139">
        <v>761</v>
      </c>
      <c r="AH4440" s="139">
        <v>1339</v>
      </c>
    </row>
    <row r="4441" spans="1:34" s="87" customFormat="1">
      <c r="A4441" s="51" t="s">
        <v>177</v>
      </c>
      <c r="B4441" s="14" t="s">
        <v>75</v>
      </c>
      <c r="C4441" s="14" t="s">
        <v>62</v>
      </c>
      <c r="D4441" s="14">
        <v>2018</v>
      </c>
      <c r="E4441" s="14">
        <v>2018</v>
      </c>
      <c r="F4441" s="14" t="s">
        <v>245</v>
      </c>
      <c r="G4441" s="93">
        <v>207</v>
      </c>
      <c r="H4441" s="93">
        <v>2576</v>
      </c>
      <c r="I4441" s="93">
        <v>0</v>
      </c>
      <c r="J4441" s="93">
        <v>3</v>
      </c>
      <c r="K4441" s="93">
        <v>207</v>
      </c>
      <c r="L4441" s="93">
        <v>2579</v>
      </c>
      <c r="M4441" s="155">
        <v>2786</v>
      </c>
      <c r="N4441" s="155">
        <v>5003</v>
      </c>
      <c r="O4441" s="155">
        <v>558</v>
      </c>
      <c r="P4441" s="155">
        <v>4438</v>
      </c>
      <c r="Q4441" s="155">
        <v>4996</v>
      </c>
      <c r="R4441" s="155">
        <v>0</v>
      </c>
      <c r="S4441" s="155">
        <v>7</v>
      </c>
      <c r="T4441" s="155">
        <v>7</v>
      </c>
      <c r="U4441" s="155">
        <v>558</v>
      </c>
      <c r="V4441" s="155">
        <v>4445</v>
      </c>
      <c r="W4441" s="159">
        <v>648357</v>
      </c>
      <c r="X4441" s="159">
        <v>352</v>
      </c>
      <c r="Y4441" s="159">
        <v>648709</v>
      </c>
      <c r="Z4441" s="129">
        <v>0.99099099099099097</v>
      </c>
      <c r="AA4441" s="129">
        <v>0.94666666666666666</v>
      </c>
      <c r="AB4441" s="111">
        <v>36</v>
      </c>
      <c r="AC4441" s="28">
        <v>0.66700000000000004</v>
      </c>
      <c r="AD4441" s="129">
        <v>0.191</v>
      </c>
      <c r="AE4441" s="139">
        <v>190</v>
      </c>
      <c r="AF4441" s="139">
        <v>39</v>
      </c>
      <c r="AG4441" s="139">
        <v>56</v>
      </c>
      <c r="AH4441" s="139">
        <v>98</v>
      </c>
    </row>
    <row r="4442" spans="1:34" s="87" customFormat="1">
      <c r="A4442" s="51" t="s">
        <v>178</v>
      </c>
      <c r="B4442" s="14" t="s">
        <v>75</v>
      </c>
      <c r="C4442" s="14" t="s">
        <v>62</v>
      </c>
      <c r="D4442" s="14">
        <v>2018</v>
      </c>
      <c r="E4442" s="14">
        <v>2018</v>
      </c>
      <c r="F4442" s="14" t="s">
        <v>245</v>
      </c>
      <c r="G4442" s="93">
        <v>64</v>
      </c>
      <c r="H4442" s="93">
        <v>623</v>
      </c>
      <c r="I4442" s="93">
        <v>0</v>
      </c>
      <c r="J4442" s="93">
        <v>2</v>
      </c>
      <c r="K4442" s="93">
        <v>64</v>
      </c>
      <c r="L4442" s="93">
        <v>625</v>
      </c>
      <c r="M4442" s="155">
        <v>689</v>
      </c>
      <c r="N4442" s="155">
        <v>1486</v>
      </c>
      <c r="O4442" s="155">
        <v>146</v>
      </c>
      <c r="P4442" s="155">
        <v>1333</v>
      </c>
      <c r="Q4442" s="155">
        <v>1479</v>
      </c>
      <c r="R4442" s="155">
        <v>1</v>
      </c>
      <c r="S4442" s="155">
        <v>6</v>
      </c>
      <c r="T4442" s="155">
        <v>7</v>
      </c>
      <c r="U4442" s="155">
        <v>147</v>
      </c>
      <c r="V4442" s="155">
        <v>1339</v>
      </c>
      <c r="W4442" s="159">
        <v>188671</v>
      </c>
      <c r="X4442" s="159">
        <v>508</v>
      </c>
      <c r="Y4442" s="159">
        <v>189179</v>
      </c>
      <c r="Z4442" s="129">
        <v>1</v>
      </c>
      <c r="AA4442" s="129">
        <v>0.86956521739130432</v>
      </c>
      <c r="AB4442" s="111">
        <v>36</v>
      </c>
      <c r="AC4442" s="28">
        <v>0.66700000000000004</v>
      </c>
      <c r="AD4442" s="129">
        <v>0.191</v>
      </c>
      <c r="AE4442" s="139">
        <v>62</v>
      </c>
      <c r="AF4442" s="139">
        <v>15</v>
      </c>
      <c r="AG4442" s="139">
        <v>109</v>
      </c>
      <c r="AH4442" s="139">
        <v>258</v>
      </c>
    </row>
    <row r="4443" spans="1:34" s="87" customFormat="1">
      <c r="A4443" s="51" t="s">
        <v>179</v>
      </c>
      <c r="B4443" s="14" t="s">
        <v>74</v>
      </c>
      <c r="C4443" s="14" t="s">
        <v>62</v>
      </c>
      <c r="D4443" s="14">
        <v>2018</v>
      </c>
      <c r="E4443" s="14">
        <v>2018</v>
      </c>
      <c r="F4443" s="14" t="s">
        <v>245</v>
      </c>
      <c r="G4443" s="93">
        <v>3340</v>
      </c>
      <c r="H4443" s="93">
        <v>27032</v>
      </c>
      <c r="I4443" s="93">
        <v>37</v>
      </c>
      <c r="J4443" s="93">
        <v>256</v>
      </c>
      <c r="K4443" s="93">
        <v>3377</v>
      </c>
      <c r="L4443" s="93">
        <v>27288</v>
      </c>
      <c r="M4443" s="155">
        <v>30665</v>
      </c>
      <c r="N4443" s="155">
        <v>60618</v>
      </c>
      <c r="O4443" s="155">
        <v>7844</v>
      </c>
      <c r="P4443" s="155">
        <v>51953</v>
      </c>
      <c r="Q4443" s="155">
        <v>59797</v>
      </c>
      <c r="R4443" s="155">
        <v>135</v>
      </c>
      <c r="S4443" s="155">
        <v>686</v>
      </c>
      <c r="T4443" s="155">
        <v>821</v>
      </c>
      <c r="U4443" s="155">
        <v>7979</v>
      </c>
      <c r="V4443" s="155">
        <v>52639</v>
      </c>
      <c r="W4443" s="159">
        <v>8271602</v>
      </c>
      <c r="X4443" s="159">
        <v>83305</v>
      </c>
      <c r="Y4443" s="159">
        <v>8354907</v>
      </c>
      <c r="Z4443" s="129">
        <v>0.96266397578203833</v>
      </c>
      <c r="AA4443" s="129">
        <v>0.98430493273542596</v>
      </c>
      <c r="AB4443" s="111">
        <v>7</v>
      </c>
      <c r="AC4443" s="28">
        <v>0.85699999999999998</v>
      </c>
      <c r="AD4443" s="129">
        <v>3.39E-2</v>
      </c>
      <c r="AE4443" s="139">
        <v>2334</v>
      </c>
      <c r="AF4443" s="139">
        <v>980</v>
      </c>
      <c r="AG4443" s="139">
        <v>3988</v>
      </c>
      <c r="AH4443" s="139">
        <v>8106</v>
      </c>
    </row>
    <row r="4444" spans="1:34" s="87" customFormat="1">
      <c r="A4444" s="51" t="s">
        <v>180</v>
      </c>
      <c r="B4444" s="14" t="s">
        <v>75</v>
      </c>
      <c r="C4444" s="14" t="s">
        <v>62</v>
      </c>
      <c r="D4444" s="14">
        <v>2018</v>
      </c>
      <c r="E4444" s="14">
        <v>2018</v>
      </c>
      <c r="F4444" s="14" t="s">
        <v>245</v>
      </c>
      <c r="G4444" s="93">
        <v>333</v>
      </c>
      <c r="H4444" s="93">
        <v>2193</v>
      </c>
      <c r="I4444" s="93">
        <v>0</v>
      </c>
      <c r="J4444" s="93">
        <v>0</v>
      </c>
      <c r="K4444" s="93">
        <v>333</v>
      </c>
      <c r="L4444" s="93">
        <v>2193</v>
      </c>
      <c r="M4444" s="155">
        <v>2526</v>
      </c>
      <c r="N4444" s="155">
        <v>5038</v>
      </c>
      <c r="O4444" s="155">
        <v>919</v>
      </c>
      <c r="P4444" s="155">
        <v>4118</v>
      </c>
      <c r="Q4444" s="155">
        <v>5037</v>
      </c>
      <c r="R4444" s="155">
        <v>0</v>
      </c>
      <c r="S4444" s="155">
        <v>1</v>
      </c>
      <c r="T4444" s="155">
        <v>1</v>
      </c>
      <c r="U4444" s="155">
        <v>919</v>
      </c>
      <c r="V4444" s="155">
        <v>4119</v>
      </c>
      <c r="W4444" s="159">
        <v>655213</v>
      </c>
      <c r="X4444" s="159">
        <v>152</v>
      </c>
      <c r="Y4444" s="159">
        <v>655365</v>
      </c>
      <c r="Z4444" s="129">
        <v>1</v>
      </c>
      <c r="AA4444" s="129">
        <v>0.92592592592592593</v>
      </c>
      <c r="AB4444" s="111">
        <v>36</v>
      </c>
      <c r="AC4444" s="28">
        <v>0.66700000000000004</v>
      </c>
      <c r="AD4444" s="129">
        <v>0.191</v>
      </c>
      <c r="AE4444" s="139">
        <v>163</v>
      </c>
      <c r="AF4444" s="139">
        <v>19</v>
      </c>
      <c r="AG4444" s="139">
        <v>104</v>
      </c>
      <c r="AH4444" s="139">
        <v>178</v>
      </c>
    </row>
    <row r="4445" spans="1:34" s="87" customFormat="1">
      <c r="A4445" s="51" t="s">
        <v>181</v>
      </c>
      <c r="B4445" s="14" t="s">
        <v>75</v>
      </c>
      <c r="C4445" s="14" t="s">
        <v>62</v>
      </c>
      <c r="D4445" s="14">
        <v>2018</v>
      </c>
      <c r="E4445" s="14">
        <v>2018</v>
      </c>
      <c r="F4445" s="14" t="s">
        <v>245</v>
      </c>
      <c r="G4445" s="93">
        <v>457</v>
      </c>
      <c r="H4445" s="93">
        <v>5983</v>
      </c>
      <c r="I4445" s="93">
        <v>1</v>
      </c>
      <c r="J4445" s="93">
        <v>15</v>
      </c>
      <c r="K4445" s="93">
        <v>458</v>
      </c>
      <c r="L4445" s="93">
        <v>5998</v>
      </c>
      <c r="M4445" s="155">
        <v>6456</v>
      </c>
      <c r="N4445" s="155">
        <v>11163</v>
      </c>
      <c r="O4445" s="155">
        <v>1064</v>
      </c>
      <c r="P4445" s="155">
        <v>10059</v>
      </c>
      <c r="Q4445" s="155">
        <v>11123</v>
      </c>
      <c r="R4445" s="155">
        <v>1</v>
      </c>
      <c r="S4445" s="155">
        <v>39</v>
      </c>
      <c r="T4445" s="155">
        <v>40</v>
      </c>
      <c r="U4445" s="155">
        <v>1065</v>
      </c>
      <c r="V4445" s="155">
        <v>10098</v>
      </c>
      <c r="W4445" s="159">
        <v>1482401</v>
      </c>
      <c r="X4445" s="159">
        <v>4120</v>
      </c>
      <c r="Y4445" s="159">
        <v>1486521</v>
      </c>
      <c r="Z4445" s="129">
        <v>0.99687499999999996</v>
      </c>
      <c r="AA4445" s="129">
        <v>0.99186991869918695</v>
      </c>
      <c r="AB4445" s="111">
        <v>36</v>
      </c>
      <c r="AC4445" s="28">
        <v>0.66700000000000004</v>
      </c>
      <c r="AD4445" s="129">
        <v>0.191</v>
      </c>
      <c r="AE4445" s="139">
        <v>577</v>
      </c>
      <c r="AF4445" s="139">
        <v>124</v>
      </c>
      <c r="AG4445" s="139">
        <v>328</v>
      </c>
      <c r="AH4445" s="139">
        <v>668</v>
      </c>
    </row>
    <row r="4446" spans="1:34" s="87" customFormat="1">
      <c r="A4446" s="87" t="s">
        <v>123</v>
      </c>
      <c r="B4446" s="14" t="s">
        <v>74</v>
      </c>
      <c r="C4446" s="14" t="s">
        <v>62</v>
      </c>
      <c r="D4446" s="14">
        <v>2018</v>
      </c>
      <c r="E4446" s="14">
        <v>2018</v>
      </c>
      <c r="F4446" s="14" t="s">
        <v>245</v>
      </c>
      <c r="G4446" s="93">
        <v>11792</v>
      </c>
      <c r="H4446" s="93">
        <v>81957</v>
      </c>
      <c r="I4446" s="93">
        <v>76</v>
      </c>
      <c r="J4446" s="93">
        <v>444</v>
      </c>
      <c r="K4446" s="93">
        <v>11868</v>
      </c>
      <c r="L4446" s="93">
        <v>82401</v>
      </c>
      <c r="M4446" s="155">
        <v>94269</v>
      </c>
      <c r="N4446" s="155">
        <v>216111</v>
      </c>
      <c r="O4446" s="155">
        <v>31792</v>
      </c>
      <c r="P4446" s="155">
        <v>182947</v>
      </c>
      <c r="Q4446" s="155">
        <v>214739</v>
      </c>
      <c r="R4446" s="155">
        <v>243</v>
      </c>
      <c r="S4446" s="155">
        <v>1129</v>
      </c>
      <c r="T4446" s="155">
        <v>1372</v>
      </c>
      <c r="U4446" s="155">
        <v>32035</v>
      </c>
      <c r="V4446" s="155">
        <v>184076</v>
      </c>
      <c r="W4446" s="159">
        <v>28294550</v>
      </c>
      <c r="X4446" s="159">
        <v>157636</v>
      </c>
      <c r="Y4446" s="159">
        <v>28452186</v>
      </c>
      <c r="Z4446" s="129">
        <v>0.96257485029940115</v>
      </c>
      <c r="AA4446" s="129">
        <v>0.84230982787340369</v>
      </c>
      <c r="AB4446" s="111">
        <v>20</v>
      </c>
      <c r="AC4446" s="28">
        <v>0.65</v>
      </c>
      <c r="AD4446" s="129">
        <v>5.0500000000000003E-2</v>
      </c>
      <c r="AE4446" s="139">
        <v>5195</v>
      </c>
      <c r="AF4446" s="139">
        <v>2230</v>
      </c>
      <c r="AG4446" s="139">
        <v>12301</v>
      </c>
      <c r="AH4446" s="139">
        <v>28121</v>
      </c>
    </row>
    <row r="4447" spans="1:34" s="87" customFormat="1">
      <c r="A4447" s="87" t="s">
        <v>124</v>
      </c>
      <c r="B4447" s="14" t="s">
        <v>75</v>
      </c>
      <c r="C4447" s="14" t="s">
        <v>62</v>
      </c>
      <c r="D4447" s="14">
        <v>2018</v>
      </c>
      <c r="E4447" s="14">
        <v>2018</v>
      </c>
      <c r="F4447" s="14" t="s">
        <v>245</v>
      </c>
      <c r="G4447" s="93">
        <v>196</v>
      </c>
      <c r="H4447" s="93">
        <v>1292</v>
      </c>
      <c r="I4447" s="93">
        <v>0</v>
      </c>
      <c r="J4447" s="93">
        <v>4</v>
      </c>
      <c r="K4447" s="93">
        <v>196</v>
      </c>
      <c r="L4447" s="93">
        <v>1296</v>
      </c>
      <c r="M4447" s="155">
        <v>1492</v>
      </c>
      <c r="N4447" s="155">
        <v>3391</v>
      </c>
      <c r="O4447" s="155">
        <v>526</v>
      </c>
      <c r="P4447" s="155">
        <v>2854</v>
      </c>
      <c r="Q4447" s="155">
        <v>3380</v>
      </c>
      <c r="R4447" s="155">
        <v>0</v>
      </c>
      <c r="S4447" s="155">
        <v>11</v>
      </c>
      <c r="T4447" s="155">
        <v>11</v>
      </c>
      <c r="U4447" s="155">
        <v>526</v>
      </c>
      <c r="V4447" s="155">
        <v>2865</v>
      </c>
      <c r="W4447" s="159">
        <v>409059</v>
      </c>
      <c r="X4447" s="159">
        <v>1025</v>
      </c>
      <c r="Y4447" s="159">
        <v>410084</v>
      </c>
      <c r="Z4447" s="129">
        <v>0.98666666666666669</v>
      </c>
      <c r="AA4447" s="129">
        <v>0.9555555555555556</v>
      </c>
      <c r="AB4447" s="111">
        <v>36</v>
      </c>
      <c r="AC4447" s="28">
        <v>0.66700000000000004</v>
      </c>
      <c r="AD4447" s="129">
        <v>0.191</v>
      </c>
      <c r="AE4447" s="139">
        <v>122</v>
      </c>
      <c r="AF4447" s="139">
        <v>15</v>
      </c>
      <c r="AG4447" s="139">
        <v>161</v>
      </c>
      <c r="AH4447" s="139">
        <v>338</v>
      </c>
    </row>
    <row r="4448" spans="1:34" s="87" customFormat="1">
      <c r="A4448" s="87" t="s">
        <v>125</v>
      </c>
      <c r="B4448" s="14" t="s">
        <v>75</v>
      </c>
      <c r="C4448" s="14" t="s">
        <v>62</v>
      </c>
      <c r="D4448" s="14">
        <v>2018</v>
      </c>
      <c r="E4448" s="14">
        <v>2018</v>
      </c>
      <c r="F4448" s="14" t="s">
        <v>245</v>
      </c>
      <c r="G4448" s="93">
        <v>807</v>
      </c>
      <c r="H4448" s="93">
        <v>11091</v>
      </c>
      <c r="I4448" s="93">
        <v>1</v>
      </c>
      <c r="J4448" s="93">
        <v>13</v>
      </c>
      <c r="K4448" s="93">
        <v>808</v>
      </c>
      <c r="L4448" s="93">
        <v>11104</v>
      </c>
      <c r="M4448" s="155">
        <v>11912</v>
      </c>
      <c r="N4448" s="155">
        <v>19754</v>
      </c>
      <c r="O4448" s="155">
        <v>2063</v>
      </c>
      <c r="P4448" s="155">
        <v>17653</v>
      </c>
      <c r="Q4448" s="155">
        <v>19716</v>
      </c>
      <c r="R4448" s="155">
        <v>1</v>
      </c>
      <c r="S4448" s="155">
        <v>37</v>
      </c>
      <c r="T4448" s="155">
        <v>38</v>
      </c>
      <c r="U4448" s="155">
        <v>2064</v>
      </c>
      <c r="V4448" s="155">
        <v>17690</v>
      </c>
      <c r="W4448" s="159">
        <v>2723157</v>
      </c>
      <c r="X4448" s="159">
        <v>3577</v>
      </c>
      <c r="Y4448" s="159">
        <v>2726734</v>
      </c>
      <c r="Z4448" s="129">
        <v>0.97889610389610393</v>
      </c>
      <c r="AA4448" s="129">
        <v>0.97447795823665895</v>
      </c>
      <c r="AB4448" s="111">
        <v>36</v>
      </c>
      <c r="AC4448" s="28">
        <v>0.66700000000000004</v>
      </c>
      <c r="AD4448" s="129">
        <v>0.191</v>
      </c>
      <c r="AE4448" s="139">
        <v>1217</v>
      </c>
      <c r="AF4448" s="139">
        <v>319</v>
      </c>
      <c r="AG4448" s="139">
        <v>461</v>
      </c>
      <c r="AH4448" s="139">
        <v>866</v>
      </c>
    </row>
    <row r="4449" spans="1:34" s="87" customFormat="1">
      <c r="A4449" s="87" t="s">
        <v>126</v>
      </c>
      <c r="B4449" s="14" t="s">
        <v>75</v>
      </c>
      <c r="C4449" s="14" t="s">
        <v>62</v>
      </c>
      <c r="D4449" s="14">
        <v>2018</v>
      </c>
      <c r="E4449" s="14">
        <v>2018</v>
      </c>
      <c r="F4449" s="14" t="s">
        <v>245</v>
      </c>
      <c r="G4449" s="93">
        <v>2120</v>
      </c>
      <c r="H4449" s="93">
        <v>14470</v>
      </c>
      <c r="I4449" s="93">
        <v>7</v>
      </c>
      <c r="J4449" s="93">
        <v>132</v>
      </c>
      <c r="K4449" s="93">
        <v>2127</v>
      </c>
      <c r="L4449" s="93">
        <v>14602</v>
      </c>
      <c r="M4449" s="155">
        <v>16729</v>
      </c>
      <c r="N4449" s="155">
        <v>39591</v>
      </c>
      <c r="O4449" s="155">
        <v>5887</v>
      </c>
      <c r="P4449" s="155">
        <v>33341</v>
      </c>
      <c r="Q4449" s="155">
        <v>39228</v>
      </c>
      <c r="R4449" s="155">
        <v>22</v>
      </c>
      <c r="S4449" s="155">
        <v>341</v>
      </c>
      <c r="T4449" s="155">
        <v>363</v>
      </c>
      <c r="U4449" s="155">
        <v>5909</v>
      </c>
      <c r="V4449" s="155">
        <v>33682</v>
      </c>
      <c r="W4449" s="159">
        <v>4849808</v>
      </c>
      <c r="X4449" s="159">
        <v>41246</v>
      </c>
      <c r="Y4449" s="159">
        <v>4891054</v>
      </c>
      <c r="Z4449" s="129">
        <v>0.99026425591098743</v>
      </c>
      <c r="AA4449" s="129">
        <v>0.94769874476987448</v>
      </c>
      <c r="AB4449" s="111">
        <v>36</v>
      </c>
      <c r="AC4449" s="28">
        <v>0.66700000000000004</v>
      </c>
      <c r="AD4449" s="129">
        <v>0.191</v>
      </c>
      <c r="AE4449" s="139">
        <v>1120</v>
      </c>
      <c r="AF4449" s="139">
        <v>143</v>
      </c>
      <c r="AG4449" s="139">
        <v>824</v>
      </c>
      <c r="AH4449" s="139">
        <v>1659</v>
      </c>
    </row>
    <row r="4450" spans="1:34" s="87" customFormat="1">
      <c r="A4450" s="87" t="s">
        <v>127</v>
      </c>
      <c r="B4450" s="14" t="s">
        <v>75</v>
      </c>
      <c r="C4450" s="14" t="s">
        <v>62</v>
      </c>
      <c r="D4450" s="14">
        <v>2018</v>
      </c>
      <c r="E4450" s="14">
        <v>2018</v>
      </c>
      <c r="F4450" s="14" t="s">
        <v>245</v>
      </c>
      <c r="G4450" s="93">
        <v>74</v>
      </c>
      <c r="H4450" s="93">
        <v>976</v>
      </c>
      <c r="I4450" s="93">
        <v>0</v>
      </c>
      <c r="J4450" s="93">
        <v>2</v>
      </c>
      <c r="K4450" s="93">
        <v>74</v>
      </c>
      <c r="L4450" s="93">
        <v>978</v>
      </c>
      <c r="M4450" s="155">
        <v>1052</v>
      </c>
      <c r="N4450" s="155">
        <v>2011</v>
      </c>
      <c r="O4450" s="155">
        <v>205</v>
      </c>
      <c r="P4450" s="155">
        <v>1802</v>
      </c>
      <c r="Q4450" s="155">
        <v>2007</v>
      </c>
      <c r="R4450" s="155">
        <v>0</v>
      </c>
      <c r="S4450" s="155">
        <v>4</v>
      </c>
      <c r="T4450" s="155">
        <v>4</v>
      </c>
      <c r="U4450" s="155">
        <v>205</v>
      </c>
      <c r="V4450" s="155">
        <v>1806</v>
      </c>
      <c r="W4450" s="159">
        <v>253087</v>
      </c>
      <c r="X4450" s="159">
        <v>328</v>
      </c>
      <c r="Y4450" s="159">
        <v>253415</v>
      </c>
      <c r="Z4450" s="129">
        <v>1</v>
      </c>
      <c r="AA4450" s="129">
        <v>0.90697674418604646</v>
      </c>
      <c r="AB4450" s="111">
        <v>36</v>
      </c>
      <c r="AC4450" s="28">
        <v>0.66700000000000004</v>
      </c>
      <c r="AD4450" s="129">
        <v>0.191</v>
      </c>
      <c r="AE4450" s="139">
        <v>77</v>
      </c>
      <c r="AF4450" s="139">
        <v>0</v>
      </c>
      <c r="AG4450" s="139">
        <v>54</v>
      </c>
      <c r="AH4450" s="139">
        <v>115</v>
      </c>
    </row>
    <row r="4451" spans="1:34" s="87" customFormat="1">
      <c r="A4451" s="87" t="s">
        <v>128</v>
      </c>
      <c r="B4451" s="14" t="s">
        <v>75</v>
      </c>
      <c r="C4451" s="14" t="s">
        <v>62</v>
      </c>
      <c r="D4451" s="14">
        <v>2018</v>
      </c>
      <c r="E4451" s="14">
        <v>2018</v>
      </c>
      <c r="F4451" s="14" t="s">
        <v>245</v>
      </c>
      <c r="G4451" s="93">
        <v>9368</v>
      </c>
      <c r="H4451" s="93">
        <v>57870</v>
      </c>
      <c r="I4451" s="93">
        <v>18</v>
      </c>
      <c r="J4451" s="93">
        <v>403</v>
      </c>
      <c r="K4451" s="93">
        <v>9386</v>
      </c>
      <c r="L4451" s="93">
        <v>58273</v>
      </c>
      <c r="M4451" s="155">
        <v>67659</v>
      </c>
      <c r="N4451" s="155">
        <v>155710</v>
      </c>
      <c r="O4451" s="155">
        <v>24807</v>
      </c>
      <c r="P4451" s="155">
        <v>129959</v>
      </c>
      <c r="Q4451" s="155">
        <v>154766</v>
      </c>
      <c r="R4451" s="155">
        <v>59</v>
      </c>
      <c r="S4451" s="155">
        <v>885</v>
      </c>
      <c r="T4451" s="155">
        <v>944</v>
      </c>
      <c r="U4451" s="155">
        <v>24866</v>
      </c>
      <c r="V4451" s="155">
        <v>130844</v>
      </c>
      <c r="W4451" s="159">
        <v>20269804</v>
      </c>
      <c r="X4451" s="159">
        <v>126008</v>
      </c>
      <c r="Y4451" s="159">
        <v>20395812</v>
      </c>
      <c r="Z4451" s="129">
        <v>0.98555850279988211</v>
      </c>
      <c r="AA4451" s="129">
        <v>0.93242049469964661</v>
      </c>
      <c r="AB4451" s="111">
        <v>12</v>
      </c>
      <c r="AC4451" s="28">
        <v>0.41699999999999998</v>
      </c>
      <c r="AD4451" s="129">
        <v>2.4E-2</v>
      </c>
      <c r="AE4451" s="139">
        <v>5232</v>
      </c>
      <c r="AF4451" s="139">
        <v>1633</v>
      </c>
      <c r="AG4451" s="139">
        <v>9478</v>
      </c>
      <c r="AH4451" s="139">
        <v>22117</v>
      </c>
    </row>
    <row r="4452" spans="1:34" s="87" customFormat="1">
      <c r="A4452" s="87" t="s">
        <v>129</v>
      </c>
      <c r="B4452" s="14" t="s">
        <v>75</v>
      </c>
      <c r="C4452" s="14" t="s">
        <v>62</v>
      </c>
      <c r="D4452" s="14">
        <v>2018</v>
      </c>
      <c r="E4452" s="14">
        <v>2018</v>
      </c>
      <c r="F4452" s="14" t="s">
        <v>245</v>
      </c>
      <c r="G4452" s="93">
        <v>1413</v>
      </c>
      <c r="H4452" s="93">
        <v>9163</v>
      </c>
      <c r="I4452" s="93">
        <v>3</v>
      </c>
      <c r="J4452" s="93">
        <v>70</v>
      </c>
      <c r="K4452" s="93">
        <v>1416</v>
      </c>
      <c r="L4452" s="93">
        <v>9233</v>
      </c>
      <c r="M4452" s="155">
        <v>10649</v>
      </c>
      <c r="N4452" s="155">
        <v>23750</v>
      </c>
      <c r="O4452" s="155">
        <v>3853</v>
      </c>
      <c r="P4452" s="155">
        <v>19700</v>
      </c>
      <c r="Q4452" s="155">
        <v>23553</v>
      </c>
      <c r="R4452" s="155">
        <v>14</v>
      </c>
      <c r="S4452" s="155">
        <v>183</v>
      </c>
      <c r="T4452" s="155">
        <v>197</v>
      </c>
      <c r="U4452" s="155">
        <v>3867</v>
      </c>
      <c r="V4452" s="155">
        <v>19883</v>
      </c>
      <c r="W4452" s="159">
        <v>2942678</v>
      </c>
      <c r="X4452" s="159">
        <v>19486</v>
      </c>
      <c r="Y4452" s="159">
        <v>2962164</v>
      </c>
      <c r="Z4452" s="129">
        <v>1</v>
      </c>
      <c r="AA4452" s="129">
        <v>0.95702005730659023</v>
      </c>
      <c r="AB4452" s="111">
        <v>36</v>
      </c>
      <c r="AC4452" s="28">
        <v>0.66700000000000004</v>
      </c>
      <c r="AD4452" s="129">
        <v>0.191</v>
      </c>
      <c r="AE4452" s="139">
        <v>765</v>
      </c>
      <c r="AF4452" s="139">
        <v>147</v>
      </c>
      <c r="AG4452" s="139">
        <v>1171</v>
      </c>
      <c r="AH4452" s="139">
        <v>2806</v>
      </c>
    </row>
    <row r="4453" spans="1:34" s="87" customFormat="1">
      <c r="A4453" s="87" t="s">
        <v>130</v>
      </c>
      <c r="B4453" s="14" t="s">
        <v>75</v>
      </c>
      <c r="C4453" s="14" t="s">
        <v>62</v>
      </c>
      <c r="D4453" s="14">
        <v>2018</v>
      </c>
      <c r="E4453" s="14">
        <v>2018</v>
      </c>
      <c r="F4453" s="14" t="s">
        <v>245</v>
      </c>
      <c r="G4453" s="93">
        <v>505</v>
      </c>
      <c r="H4453" s="93">
        <v>5805</v>
      </c>
      <c r="I4453" s="93">
        <v>2</v>
      </c>
      <c r="J4453" s="93">
        <v>11</v>
      </c>
      <c r="K4453" s="93">
        <v>507</v>
      </c>
      <c r="L4453" s="93">
        <v>5816</v>
      </c>
      <c r="M4453" s="155">
        <v>6323</v>
      </c>
      <c r="N4453" s="155">
        <v>11547</v>
      </c>
      <c r="O4453" s="155">
        <v>1276</v>
      </c>
      <c r="P4453" s="155">
        <v>10237</v>
      </c>
      <c r="Q4453" s="155">
        <v>11513</v>
      </c>
      <c r="R4453" s="155">
        <v>7</v>
      </c>
      <c r="S4453" s="155">
        <v>27</v>
      </c>
      <c r="T4453" s="155">
        <v>34</v>
      </c>
      <c r="U4453" s="155">
        <v>1283</v>
      </c>
      <c r="V4453" s="155">
        <v>10264</v>
      </c>
      <c r="W4453" s="159">
        <v>1523650</v>
      </c>
      <c r="X4453" s="159">
        <v>2413</v>
      </c>
      <c r="Y4453" s="159">
        <v>1526063</v>
      </c>
      <c r="Z4453" s="129">
        <v>0.92203389830508475</v>
      </c>
      <c r="AA4453" s="129">
        <v>0.86294416243654826</v>
      </c>
      <c r="AB4453" s="111">
        <v>36</v>
      </c>
      <c r="AC4453" s="28">
        <v>0.66700000000000004</v>
      </c>
      <c r="AD4453" s="129">
        <v>0.191</v>
      </c>
      <c r="AE4453" s="139">
        <v>422</v>
      </c>
      <c r="AF4453" s="139">
        <v>67</v>
      </c>
      <c r="AG4453" s="139">
        <v>356</v>
      </c>
      <c r="AH4453" s="139">
        <v>693</v>
      </c>
    </row>
    <row r="4454" spans="1:34" s="87" customFormat="1">
      <c r="A4454" s="87" t="s">
        <v>131</v>
      </c>
      <c r="B4454" s="14" t="s">
        <v>75</v>
      </c>
      <c r="C4454" s="14" t="s">
        <v>62</v>
      </c>
      <c r="D4454" s="14">
        <v>2018</v>
      </c>
      <c r="E4454" s="14">
        <v>2018</v>
      </c>
      <c r="F4454" s="14" t="s">
        <v>245</v>
      </c>
      <c r="G4454" s="93">
        <v>222</v>
      </c>
      <c r="H4454" s="93">
        <v>1282</v>
      </c>
      <c r="I4454" s="93">
        <v>0</v>
      </c>
      <c r="J4454" s="93">
        <v>1</v>
      </c>
      <c r="K4454" s="93">
        <v>222</v>
      </c>
      <c r="L4454" s="93">
        <v>1283</v>
      </c>
      <c r="M4454" s="155">
        <v>1505</v>
      </c>
      <c r="N4454" s="155">
        <v>2944</v>
      </c>
      <c r="O4454" s="155">
        <v>591</v>
      </c>
      <c r="P4454" s="155">
        <v>2351</v>
      </c>
      <c r="Q4454" s="155">
        <v>2942</v>
      </c>
      <c r="R4454" s="155">
        <v>0</v>
      </c>
      <c r="S4454" s="155">
        <v>2</v>
      </c>
      <c r="T4454" s="155">
        <v>2</v>
      </c>
      <c r="U4454" s="155">
        <v>591</v>
      </c>
      <c r="V4454" s="155">
        <v>2353</v>
      </c>
      <c r="W4454" s="159">
        <v>394068</v>
      </c>
      <c r="X4454" s="159">
        <v>312</v>
      </c>
      <c r="Y4454" s="159">
        <v>394380</v>
      </c>
      <c r="Z4454" s="129">
        <v>0.98550724637681164</v>
      </c>
      <c r="AA4454" s="129">
        <v>0.88372093023255816</v>
      </c>
      <c r="AB4454" s="111">
        <v>36</v>
      </c>
      <c r="AC4454" s="28">
        <v>0.66700000000000004</v>
      </c>
      <c r="AD4454" s="129">
        <v>0.191</v>
      </c>
      <c r="AE4454" s="139">
        <v>86</v>
      </c>
      <c r="AF4454" s="139">
        <v>13</v>
      </c>
      <c r="AG4454" s="139">
        <v>73</v>
      </c>
      <c r="AH4454" s="139">
        <v>142</v>
      </c>
    </row>
    <row r="4455" spans="1:34" s="87" customFormat="1">
      <c r="A4455" s="87" t="s">
        <v>132</v>
      </c>
      <c r="B4455" s="14" t="s">
        <v>76</v>
      </c>
      <c r="C4455" s="14" t="s">
        <v>62</v>
      </c>
      <c r="D4455" s="14">
        <v>2018</v>
      </c>
      <c r="E4455" s="14">
        <v>2018</v>
      </c>
      <c r="F4455" s="14" t="s">
        <v>245</v>
      </c>
      <c r="G4455" s="93">
        <v>74268</v>
      </c>
      <c r="H4455" s="93">
        <v>469471</v>
      </c>
      <c r="I4455" s="93">
        <v>1037</v>
      </c>
      <c r="J4455" s="93">
        <v>5192</v>
      </c>
      <c r="K4455" s="93">
        <v>75305</v>
      </c>
      <c r="L4455" s="93">
        <v>474663</v>
      </c>
      <c r="M4455" s="155">
        <v>549968</v>
      </c>
      <c r="N4455" s="155">
        <v>1075868</v>
      </c>
      <c r="O4455" s="155">
        <v>181125</v>
      </c>
      <c r="P4455" s="155">
        <v>880615</v>
      </c>
      <c r="Q4455" s="155">
        <v>1061740</v>
      </c>
      <c r="R4455" s="155">
        <v>3211</v>
      </c>
      <c r="S4455" s="155">
        <v>10917</v>
      </c>
      <c r="T4455" s="155">
        <v>14128</v>
      </c>
      <c r="U4455" s="155">
        <v>184336</v>
      </c>
      <c r="V4455" s="155">
        <v>891532</v>
      </c>
      <c r="W4455" s="159">
        <v>147212466</v>
      </c>
      <c r="X4455" s="159">
        <v>1568319</v>
      </c>
      <c r="Y4455" s="159">
        <v>148780785</v>
      </c>
      <c r="Z4455" s="129">
        <v>0.99248373345299534</v>
      </c>
      <c r="AA4455" s="129">
        <v>0.91869169017140373</v>
      </c>
      <c r="AB4455" s="111">
        <v>114</v>
      </c>
      <c r="AC4455" s="28">
        <v>0.78900000000000003</v>
      </c>
      <c r="AD4455" s="129">
        <v>8.3599999999999994E-2</v>
      </c>
      <c r="AE4455" s="139">
        <v>40116</v>
      </c>
      <c r="AF4455" s="139">
        <v>19446</v>
      </c>
      <c r="AG4455" s="139">
        <v>85316</v>
      </c>
      <c r="AH4455" s="139">
        <v>178330</v>
      </c>
    </row>
    <row r="4456" spans="1:34" s="87" customFormat="1">
      <c r="A4456" s="87" t="s">
        <v>133</v>
      </c>
      <c r="B4456" s="14" t="s">
        <v>75</v>
      </c>
      <c r="C4456" s="14" t="s">
        <v>62</v>
      </c>
      <c r="D4456" s="14">
        <v>2018</v>
      </c>
      <c r="E4456" s="14">
        <v>2018</v>
      </c>
      <c r="F4456" s="14" t="s">
        <v>245</v>
      </c>
      <c r="G4456" s="93">
        <v>1621</v>
      </c>
      <c r="H4456" s="93">
        <v>9682</v>
      </c>
      <c r="I4456" s="93">
        <v>8</v>
      </c>
      <c r="J4456" s="93">
        <v>32</v>
      </c>
      <c r="K4456" s="93">
        <v>1629</v>
      </c>
      <c r="L4456" s="93">
        <v>9714</v>
      </c>
      <c r="M4456" s="155">
        <v>11343</v>
      </c>
      <c r="N4456" s="155">
        <v>27316</v>
      </c>
      <c r="O4456" s="155">
        <v>4421</v>
      </c>
      <c r="P4456" s="155">
        <v>22776</v>
      </c>
      <c r="Q4456" s="155">
        <v>27197</v>
      </c>
      <c r="R4456" s="155">
        <v>26</v>
      </c>
      <c r="S4456" s="155">
        <v>93</v>
      </c>
      <c r="T4456" s="155">
        <v>119</v>
      </c>
      <c r="U4456" s="155">
        <v>4447</v>
      </c>
      <c r="V4456" s="155">
        <v>22869</v>
      </c>
      <c r="W4456" s="159">
        <v>3483483</v>
      </c>
      <c r="X4456" s="159">
        <v>12539</v>
      </c>
      <c r="Y4456" s="159">
        <v>3496022</v>
      </c>
      <c r="Z4456" s="129">
        <v>0.98947368421052628</v>
      </c>
      <c r="AA4456" s="129">
        <v>0.99586776859504134</v>
      </c>
      <c r="AB4456" s="111">
        <v>36</v>
      </c>
      <c r="AC4456" s="28">
        <v>0.66700000000000004</v>
      </c>
      <c r="AD4456" s="129">
        <v>0.191</v>
      </c>
      <c r="AE4456" s="139">
        <v>554</v>
      </c>
      <c r="AF4456" s="139">
        <v>28</v>
      </c>
      <c r="AG4456" s="139">
        <v>2505</v>
      </c>
      <c r="AH4456" s="139">
        <v>6147</v>
      </c>
    </row>
    <row r="4457" spans="1:34" s="87" customFormat="1">
      <c r="A4457" s="87" t="s">
        <v>134</v>
      </c>
      <c r="B4457" s="14" t="s">
        <v>75</v>
      </c>
      <c r="C4457" s="14" t="s">
        <v>62</v>
      </c>
      <c r="D4457" s="14">
        <v>2018</v>
      </c>
      <c r="E4457" s="14">
        <v>2018</v>
      </c>
      <c r="F4457" s="14" t="s">
        <v>245</v>
      </c>
      <c r="G4457" s="93">
        <v>509</v>
      </c>
      <c r="H4457" s="93">
        <v>5354</v>
      </c>
      <c r="I4457" s="93">
        <v>13</v>
      </c>
      <c r="J4457" s="93">
        <v>147</v>
      </c>
      <c r="K4457" s="93">
        <v>522</v>
      </c>
      <c r="L4457" s="93">
        <v>5501</v>
      </c>
      <c r="M4457" s="155">
        <v>6023</v>
      </c>
      <c r="N4457" s="155">
        <v>9803</v>
      </c>
      <c r="O4457" s="155">
        <v>1142</v>
      </c>
      <c r="P4457" s="155">
        <v>8274</v>
      </c>
      <c r="Q4457" s="155">
        <v>9416</v>
      </c>
      <c r="R4457" s="155">
        <v>41</v>
      </c>
      <c r="S4457" s="155">
        <v>346</v>
      </c>
      <c r="T4457" s="155">
        <v>387</v>
      </c>
      <c r="U4457" s="155">
        <v>1183</v>
      </c>
      <c r="V4457" s="155">
        <v>8620</v>
      </c>
      <c r="W4457" s="159">
        <v>1315126</v>
      </c>
      <c r="X4457" s="159">
        <v>32506</v>
      </c>
      <c r="Y4457" s="159">
        <v>1347632</v>
      </c>
      <c r="Z4457" s="129">
        <v>0.97286821705426352</v>
      </c>
      <c r="AA4457" s="129">
        <v>0.94674556213017746</v>
      </c>
      <c r="AB4457" s="111">
        <v>36</v>
      </c>
      <c r="AC4457" s="28">
        <v>0.66700000000000004</v>
      </c>
      <c r="AD4457" s="129">
        <v>0.191</v>
      </c>
      <c r="AE4457" s="139">
        <v>446</v>
      </c>
      <c r="AF4457" s="139">
        <v>143</v>
      </c>
      <c r="AG4457" s="139">
        <v>1047</v>
      </c>
      <c r="AH4457" s="139">
        <v>1927</v>
      </c>
    </row>
    <row r="4458" spans="1:34" s="87" customFormat="1">
      <c r="A4458" s="87" t="s">
        <v>135</v>
      </c>
      <c r="B4458" s="14" t="s">
        <v>75</v>
      </c>
      <c r="C4458" s="14" t="s">
        <v>62</v>
      </c>
      <c r="D4458" s="14">
        <v>2018</v>
      </c>
      <c r="E4458" s="14">
        <v>2018</v>
      </c>
      <c r="F4458" s="14" t="s">
        <v>245</v>
      </c>
      <c r="G4458" s="93">
        <v>107</v>
      </c>
      <c r="H4458" s="93">
        <v>925</v>
      </c>
      <c r="I4458" s="93">
        <v>1</v>
      </c>
      <c r="J4458" s="93">
        <v>2</v>
      </c>
      <c r="K4458" s="93">
        <v>108</v>
      </c>
      <c r="L4458" s="93">
        <v>927</v>
      </c>
      <c r="M4458" s="155">
        <v>1035</v>
      </c>
      <c r="N4458" s="155">
        <v>1904</v>
      </c>
      <c r="O4458" s="155">
        <v>289</v>
      </c>
      <c r="P4458" s="155">
        <v>1611</v>
      </c>
      <c r="Q4458" s="155">
        <v>1900</v>
      </c>
      <c r="R4458" s="155">
        <v>1</v>
      </c>
      <c r="S4458" s="155">
        <v>3</v>
      </c>
      <c r="T4458" s="155">
        <v>4</v>
      </c>
      <c r="U4458" s="155">
        <v>290</v>
      </c>
      <c r="V4458" s="155">
        <v>1614</v>
      </c>
      <c r="W4458" s="159">
        <v>251648</v>
      </c>
      <c r="X4458" s="159">
        <v>399</v>
      </c>
      <c r="Y4458" s="159">
        <v>252047</v>
      </c>
      <c r="Z4458" s="129">
        <v>1</v>
      </c>
      <c r="AA4458" s="129">
        <v>1</v>
      </c>
      <c r="AB4458" s="111">
        <v>36</v>
      </c>
      <c r="AC4458" s="28">
        <v>0.66700000000000004</v>
      </c>
      <c r="AD4458" s="129">
        <v>0.191</v>
      </c>
      <c r="AE4458" s="139">
        <v>54</v>
      </c>
      <c r="AF4458" s="139">
        <v>12</v>
      </c>
      <c r="AG4458" s="139">
        <v>24</v>
      </c>
      <c r="AH4458" s="139">
        <v>42</v>
      </c>
    </row>
    <row r="4459" spans="1:34" s="87" customFormat="1">
      <c r="A4459" s="87" t="s">
        <v>136</v>
      </c>
      <c r="B4459" s="14" t="s">
        <v>75</v>
      </c>
      <c r="C4459" s="14" t="s">
        <v>62</v>
      </c>
      <c r="D4459" s="14">
        <v>2018</v>
      </c>
      <c r="E4459" s="14">
        <v>2018</v>
      </c>
      <c r="F4459" s="14" t="s">
        <v>245</v>
      </c>
      <c r="G4459" s="93">
        <v>452</v>
      </c>
      <c r="H4459" s="93">
        <v>5783</v>
      </c>
      <c r="I4459" s="93">
        <v>2</v>
      </c>
      <c r="J4459" s="93">
        <v>24</v>
      </c>
      <c r="K4459" s="93">
        <v>454</v>
      </c>
      <c r="L4459" s="93">
        <v>5807</v>
      </c>
      <c r="M4459" s="155">
        <v>6261</v>
      </c>
      <c r="N4459" s="155">
        <v>11601</v>
      </c>
      <c r="O4459" s="155">
        <v>1128</v>
      </c>
      <c r="P4459" s="155">
        <v>10406</v>
      </c>
      <c r="Q4459" s="155">
        <v>11534</v>
      </c>
      <c r="R4459" s="155">
        <v>5</v>
      </c>
      <c r="S4459" s="155">
        <v>62</v>
      </c>
      <c r="T4459" s="155">
        <v>67</v>
      </c>
      <c r="U4459" s="155">
        <v>1133</v>
      </c>
      <c r="V4459" s="155">
        <v>10468</v>
      </c>
      <c r="W4459" s="159">
        <v>1587794</v>
      </c>
      <c r="X4459" s="159">
        <v>7191</v>
      </c>
      <c r="Y4459" s="159">
        <v>1594985</v>
      </c>
      <c r="Z4459" s="129">
        <v>0.96163682864450128</v>
      </c>
      <c r="AA4459" s="129">
        <v>0.87096774193548387</v>
      </c>
      <c r="AB4459" s="111">
        <v>36</v>
      </c>
      <c r="AC4459" s="28">
        <v>0.66700000000000004</v>
      </c>
      <c r="AD4459" s="129">
        <v>0.191</v>
      </c>
      <c r="AE4459" s="139">
        <v>514</v>
      </c>
      <c r="AF4459" s="139">
        <v>66</v>
      </c>
      <c r="AG4459" s="139">
        <v>469</v>
      </c>
      <c r="AH4459" s="139">
        <v>1057</v>
      </c>
    </row>
    <row r="4460" spans="1:34" s="87" customFormat="1">
      <c r="A4460" s="87" t="s">
        <v>137</v>
      </c>
      <c r="B4460" s="14" t="s">
        <v>75</v>
      </c>
      <c r="C4460" s="14" t="s">
        <v>62</v>
      </c>
      <c r="D4460" s="14">
        <v>2018</v>
      </c>
      <c r="E4460" s="14">
        <v>2018</v>
      </c>
      <c r="F4460" s="14" t="s">
        <v>245</v>
      </c>
      <c r="G4460" s="93">
        <v>3225</v>
      </c>
      <c r="H4460" s="93">
        <v>19749</v>
      </c>
      <c r="I4460" s="93">
        <v>7</v>
      </c>
      <c r="J4460" s="93">
        <v>38</v>
      </c>
      <c r="K4460" s="93">
        <v>3232</v>
      </c>
      <c r="L4460" s="93">
        <v>19787</v>
      </c>
      <c r="M4460" s="155">
        <v>23019</v>
      </c>
      <c r="N4460" s="155">
        <v>52609</v>
      </c>
      <c r="O4460" s="155">
        <v>8709</v>
      </c>
      <c r="P4460" s="155">
        <v>43766</v>
      </c>
      <c r="Q4460" s="155">
        <v>52475</v>
      </c>
      <c r="R4460" s="155">
        <v>23</v>
      </c>
      <c r="S4460" s="155">
        <v>111</v>
      </c>
      <c r="T4460" s="155">
        <v>134</v>
      </c>
      <c r="U4460" s="155">
        <v>8732</v>
      </c>
      <c r="V4460" s="155">
        <v>43877</v>
      </c>
      <c r="W4460" s="159">
        <v>6773597</v>
      </c>
      <c r="X4460" s="159">
        <v>12080</v>
      </c>
      <c r="Y4460" s="159">
        <v>6785677</v>
      </c>
      <c r="Z4460" s="129">
        <v>0.99250936329588013</v>
      </c>
      <c r="AA4460" s="129">
        <v>0.98083623693379796</v>
      </c>
      <c r="AB4460" s="111">
        <v>3</v>
      </c>
      <c r="AC4460" s="28">
        <v>1</v>
      </c>
      <c r="AD4460" s="129">
        <v>3.1899999999999998E-2</v>
      </c>
      <c r="AE4460" s="139">
        <v>1433</v>
      </c>
      <c r="AF4460" s="139">
        <v>337</v>
      </c>
      <c r="AG4460" s="139">
        <v>3186</v>
      </c>
      <c r="AH4460" s="139">
        <v>7514</v>
      </c>
    </row>
    <row r="4461" spans="1:34" s="87" customFormat="1">
      <c r="A4461" s="87" t="s">
        <v>138</v>
      </c>
      <c r="B4461" s="14" t="s">
        <v>75</v>
      </c>
      <c r="C4461" s="14" t="s">
        <v>62</v>
      </c>
      <c r="D4461" s="14">
        <v>2018</v>
      </c>
      <c r="E4461" s="14">
        <v>2018</v>
      </c>
      <c r="F4461" s="14" t="s">
        <v>245</v>
      </c>
      <c r="G4461" s="93">
        <v>80</v>
      </c>
      <c r="H4461" s="93">
        <v>512</v>
      </c>
      <c r="I4461" s="93">
        <v>0</v>
      </c>
      <c r="J4461" s="93">
        <v>0</v>
      </c>
      <c r="K4461" s="93">
        <v>80</v>
      </c>
      <c r="L4461" s="93">
        <v>512</v>
      </c>
      <c r="M4461" s="155">
        <v>592</v>
      </c>
      <c r="N4461" s="155">
        <v>1188</v>
      </c>
      <c r="O4461" s="155">
        <v>192</v>
      </c>
      <c r="P4461" s="155">
        <v>996</v>
      </c>
      <c r="Q4461" s="155">
        <v>1188</v>
      </c>
      <c r="R4461" s="155">
        <v>0</v>
      </c>
      <c r="S4461" s="155">
        <v>0</v>
      </c>
      <c r="T4461" s="155">
        <v>0</v>
      </c>
      <c r="U4461" s="155">
        <v>192</v>
      </c>
      <c r="V4461" s="155">
        <v>996</v>
      </c>
      <c r="W4461" s="159">
        <v>158911</v>
      </c>
      <c r="X4461" s="159">
        <v>0</v>
      </c>
      <c r="Y4461" s="159">
        <v>158911</v>
      </c>
      <c r="Z4461" s="129">
        <v>1</v>
      </c>
      <c r="AA4461" s="129">
        <v>0.91666666666666663</v>
      </c>
      <c r="AB4461" s="111">
        <v>36</v>
      </c>
      <c r="AC4461" s="28">
        <v>0.66700000000000004</v>
      </c>
      <c r="AD4461" s="129">
        <v>0.191</v>
      </c>
      <c r="AE4461" s="139">
        <v>46</v>
      </c>
      <c r="AF4461" s="139">
        <v>14</v>
      </c>
      <c r="AG4461" s="139">
        <v>36</v>
      </c>
      <c r="AH4461" s="139">
        <v>62</v>
      </c>
    </row>
    <row r="4462" spans="1:34" s="87" customFormat="1">
      <c r="A4462" s="87" t="s">
        <v>139</v>
      </c>
      <c r="B4462" s="14" t="s">
        <v>75</v>
      </c>
      <c r="C4462" s="14" t="s">
        <v>62</v>
      </c>
      <c r="D4462" s="14">
        <v>2018</v>
      </c>
      <c r="E4462" s="14">
        <v>2018</v>
      </c>
      <c r="F4462" s="14" t="s">
        <v>245</v>
      </c>
      <c r="G4462" s="93">
        <v>12</v>
      </c>
      <c r="H4462" s="93">
        <v>360</v>
      </c>
      <c r="I4462" s="93">
        <v>0</v>
      </c>
      <c r="J4462" s="93">
        <v>1</v>
      </c>
      <c r="K4462" s="93">
        <v>12</v>
      </c>
      <c r="L4462" s="93">
        <v>361</v>
      </c>
      <c r="M4462" s="155">
        <v>373</v>
      </c>
      <c r="N4462" s="155">
        <v>665</v>
      </c>
      <c r="O4462" s="155">
        <v>41</v>
      </c>
      <c r="P4462" s="155">
        <v>620</v>
      </c>
      <c r="Q4462" s="155">
        <v>661</v>
      </c>
      <c r="R4462" s="155">
        <v>0</v>
      </c>
      <c r="S4462" s="155">
        <v>4</v>
      </c>
      <c r="T4462" s="155">
        <v>4</v>
      </c>
      <c r="U4462" s="155">
        <v>41</v>
      </c>
      <c r="V4462" s="155">
        <v>624</v>
      </c>
      <c r="W4462" s="159">
        <v>86595</v>
      </c>
      <c r="X4462" s="159">
        <v>493</v>
      </c>
      <c r="Y4462" s="159">
        <v>87088</v>
      </c>
      <c r="Z4462" s="129">
        <v>1</v>
      </c>
      <c r="AA4462" s="129">
        <v>0.90909090909090906</v>
      </c>
      <c r="AB4462" s="111">
        <v>36</v>
      </c>
      <c r="AC4462" s="28">
        <v>0.66700000000000004</v>
      </c>
      <c r="AD4462" s="129">
        <v>0.191</v>
      </c>
      <c r="AE4462" s="139">
        <v>34</v>
      </c>
      <c r="AF4462" s="139">
        <v>5</v>
      </c>
      <c r="AG4462" s="139">
        <v>44</v>
      </c>
      <c r="AH4462" s="139">
        <v>94</v>
      </c>
    </row>
    <row r="4463" spans="1:34" s="87" customFormat="1">
      <c r="A4463" s="87" t="s">
        <v>140</v>
      </c>
      <c r="B4463" s="14" t="s">
        <v>75</v>
      </c>
      <c r="C4463" s="14" t="s">
        <v>62</v>
      </c>
      <c r="D4463" s="14">
        <v>2018</v>
      </c>
      <c r="E4463" s="14">
        <v>2018</v>
      </c>
      <c r="F4463" s="14" t="s">
        <v>245</v>
      </c>
      <c r="G4463" s="93">
        <v>2770</v>
      </c>
      <c r="H4463" s="93">
        <v>18442</v>
      </c>
      <c r="I4463" s="93">
        <v>6</v>
      </c>
      <c r="J4463" s="93">
        <v>108</v>
      </c>
      <c r="K4463" s="93">
        <v>2776</v>
      </c>
      <c r="L4463" s="93">
        <v>18550</v>
      </c>
      <c r="M4463" s="155">
        <v>21326</v>
      </c>
      <c r="N4463" s="155">
        <v>47521</v>
      </c>
      <c r="O4463" s="155">
        <v>7206</v>
      </c>
      <c r="P4463" s="155">
        <v>39979</v>
      </c>
      <c r="Q4463" s="155">
        <v>47185</v>
      </c>
      <c r="R4463" s="155">
        <v>19</v>
      </c>
      <c r="S4463" s="155">
        <v>317</v>
      </c>
      <c r="T4463" s="155">
        <v>336</v>
      </c>
      <c r="U4463" s="155">
        <v>7225</v>
      </c>
      <c r="V4463" s="155">
        <v>40296</v>
      </c>
      <c r="W4463" s="159">
        <v>6311231</v>
      </c>
      <c r="X4463" s="159">
        <v>29865</v>
      </c>
      <c r="Y4463" s="159">
        <v>6341096</v>
      </c>
      <c r="Z4463" s="129">
        <v>0.99523809523809526</v>
      </c>
      <c r="AA4463" s="129">
        <v>0.94573643410852715</v>
      </c>
      <c r="AB4463" s="111">
        <v>4</v>
      </c>
      <c r="AC4463" s="28">
        <v>0.25</v>
      </c>
      <c r="AD4463" s="129">
        <v>4.4299999999999999E-2</v>
      </c>
      <c r="AE4463" s="139">
        <v>1474</v>
      </c>
      <c r="AF4463" s="139">
        <v>466</v>
      </c>
      <c r="AG4463" s="139">
        <v>6731</v>
      </c>
      <c r="AH4463" s="139">
        <v>15830</v>
      </c>
    </row>
    <row r="4464" spans="1:34" s="87" customFormat="1">
      <c r="A4464" s="87" t="s">
        <v>141</v>
      </c>
      <c r="B4464" s="14" t="s">
        <v>75</v>
      </c>
      <c r="C4464" s="14" t="s">
        <v>62</v>
      </c>
      <c r="D4464" s="14">
        <v>2018</v>
      </c>
      <c r="E4464" s="14">
        <v>2018</v>
      </c>
      <c r="F4464" s="14" t="s">
        <v>245</v>
      </c>
      <c r="G4464" s="93">
        <v>236</v>
      </c>
      <c r="H4464" s="93">
        <v>2800</v>
      </c>
      <c r="I4464" s="93">
        <v>1</v>
      </c>
      <c r="J4464" s="93">
        <v>16</v>
      </c>
      <c r="K4464" s="93">
        <v>237</v>
      </c>
      <c r="L4464" s="93">
        <v>2816</v>
      </c>
      <c r="M4464" s="155">
        <v>3053</v>
      </c>
      <c r="N4464" s="155">
        <v>6066</v>
      </c>
      <c r="O4464" s="155">
        <v>584</v>
      </c>
      <c r="P4464" s="155">
        <v>5430</v>
      </c>
      <c r="Q4464" s="155">
        <v>6014</v>
      </c>
      <c r="R4464" s="155">
        <v>2</v>
      </c>
      <c r="S4464" s="155">
        <v>50</v>
      </c>
      <c r="T4464" s="155">
        <v>52</v>
      </c>
      <c r="U4464" s="155">
        <v>586</v>
      </c>
      <c r="V4464" s="155">
        <v>5480</v>
      </c>
      <c r="W4464" s="159">
        <v>746232</v>
      </c>
      <c r="X4464" s="159">
        <v>2395</v>
      </c>
      <c r="Y4464" s="159">
        <v>748627</v>
      </c>
      <c r="Z4464" s="129">
        <v>0.98113207547169812</v>
      </c>
      <c r="AA4464" s="129">
        <v>0.90769230769230769</v>
      </c>
      <c r="AB4464" s="111">
        <v>36</v>
      </c>
      <c r="AC4464" s="28">
        <v>0.66700000000000004</v>
      </c>
      <c r="AD4464" s="129">
        <v>0.191</v>
      </c>
      <c r="AE4464" s="139">
        <v>241</v>
      </c>
      <c r="AF4464" s="139">
        <v>64</v>
      </c>
      <c r="AG4464" s="139">
        <v>598</v>
      </c>
      <c r="AH4464" s="139">
        <v>1305</v>
      </c>
    </row>
    <row r="4465" spans="1:34" s="87" customFormat="1">
      <c r="A4465" s="87" t="s">
        <v>142</v>
      </c>
      <c r="B4465" s="14" t="s">
        <v>75</v>
      </c>
      <c r="C4465" s="14" t="s">
        <v>62</v>
      </c>
      <c r="D4465" s="14">
        <v>2018</v>
      </c>
      <c r="E4465" s="14">
        <v>2018</v>
      </c>
      <c r="F4465" s="14" t="s">
        <v>245</v>
      </c>
      <c r="G4465" s="93">
        <v>252</v>
      </c>
      <c r="H4465" s="93">
        <v>3806</v>
      </c>
      <c r="I4465" s="93">
        <v>2</v>
      </c>
      <c r="J4465" s="93">
        <v>4</v>
      </c>
      <c r="K4465" s="93">
        <v>254</v>
      </c>
      <c r="L4465" s="93">
        <v>3810</v>
      </c>
      <c r="M4465" s="155">
        <v>4064</v>
      </c>
      <c r="N4465" s="155">
        <v>6976</v>
      </c>
      <c r="O4465" s="155">
        <v>609</v>
      </c>
      <c r="P4465" s="155">
        <v>6351</v>
      </c>
      <c r="Q4465" s="155">
        <v>6960</v>
      </c>
      <c r="R4465" s="155">
        <v>4</v>
      </c>
      <c r="S4465" s="155">
        <v>12</v>
      </c>
      <c r="T4465" s="155">
        <v>16</v>
      </c>
      <c r="U4465" s="155">
        <v>613</v>
      </c>
      <c r="V4465" s="155">
        <v>6363</v>
      </c>
      <c r="W4465" s="159">
        <v>945197</v>
      </c>
      <c r="X4465" s="159">
        <v>2425</v>
      </c>
      <c r="Y4465" s="159">
        <v>947622</v>
      </c>
      <c r="Z4465" s="129">
        <v>0.875</v>
      </c>
      <c r="AA4465" s="129">
        <v>0.76428571428571423</v>
      </c>
      <c r="AB4465" s="111">
        <v>36</v>
      </c>
      <c r="AC4465" s="28">
        <v>0.66700000000000004</v>
      </c>
      <c r="AD4465" s="129">
        <v>0.191</v>
      </c>
      <c r="AE4465" s="139">
        <v>350</v>
      </c>
      <c r="AF4465" s="139">
        <v>137</v>
      </c>
      <c r="AG4465" s="139">
        <v>115</v>
      </c>
      <c r="AH4465" s="139">
        <v>204</v>
      </c>
    </row>
    <row r="4466" spans="1:34" s="87" customFormat="1">
      <c r="A4466" s="87" t="s">
        <v>143</v>
      </c>
      <c r="B4466" s="14" t="s">
        <v>74</v>
      </c>
      <c r="C4466" s="14" t="s">
        <v>62</v>
      </c>
      <c r="D4466" s="14">
        <v>2018</v>
      </c>
      <c r="E4466" s="14">
        <v>2018</v>
      </c>
      <c r="F4466" s="14" t="s">
        <v>245</v>
      </c>
      <c r="G4466" s="93">
        <v>8684</v>
      </c>
      <c r="H4466" s="93">
        <v>100324</v>
      </c>
      <c r="I4466" s="93">
        <v>73</v>
      </c>
      <c r="J4466" s="93">
        <v>1671</v>
      </c>
      <c r="K4466" s="93">
        <v>8757</v>
      </c>
      <c r="L4466" s="93">
        <v>101995</v>
      </c>
      <c r="M4466" s="155">
        <v>110752</v>
      </c>
      <c r="N4466" s="155">
        <v>221451</v>
      </c>
      <c r="O4466" s="155">
        <v>22459</v>
      </c>
      <c r="P4466" s="155">
        <v>195020</v>
      </c>
      <c r="Q4466" s="155">
        <v>217479</v>
      </c>
      <c r="R4466" s="155">
        <v>269</v>
      </c>
      <c r="S4466" s="155">
        <v>3703</v>
      </c>
      <c r="T4466" s="155">
        <v>3972</v>
      </c>
      <c r="U4466" s="155">
        <v>22728</v>
      </c>
      <c r="V4466" s="155">
        <v>198723</v>
      </c>
      <c r="W4466" s="159">
        <v>28782686</v>
      </c>
      <c r="X4466" s="159">
        <v>426453</v>
      </c>
      <c r="Y4466" s="159">
        <v>29209139</v>
      </c>
      <c r="Z4466" s="129">
        <v>0.99236994219653174</v>
      </c>
      <c r="AA4466" s="129">
        <v>0.99770431588613406</v>
      </c>
      <c r="AB4466" s="111">
        <v>22</v>
      </c>
      <c r="AC4466" s="28">
        <v>0.63600000000000001</v>
      </c>
      <c r="AD4466" s="129">
        <v>8.3699999999999997E-2</v>
      </c>
      <c r="AE4466" s="139">
        <v>7311</v>
      </c>
      <c r="AF4466" s="139">
        <v>2615</v>
      </c>
      <c r="AG4466" s="139">
        <v>21722</v>
      </c>
      <c r="AH4466" s="139">
        <v>48153</v>
      </c>
    </row>
    <row r="4467" spans="1:34" s="87" customFormat="1">
      <c r="A4467" s="87" t="s">
        <v>144</v>
      </c>
      <c r="B4467" s="14" t="s">
        <v>74</v>
      </c>
      <c r="C4467" s="14" t="s">
        <v>62</v>
      </c>
      <c r="D4467" s="14">
        <v>2018</v>
      </c>
      <c r="E4467" s="14">
        <v>2018</v>
      </c>
      <c r="F4467" s="14" t="s">
        <v>245</v>
      </c>
      <c r="G4467" s="93">
        <v>544</v>
      </c>
      <c r="H4467" s="93">
        <v>7735</v>
      </c>
      <c r="I4467" s="93">
        <v>3</v>
      </c>
      <c r="J4467" s="93">
        <v>46</v>
      </c>
      <c r="K4467" s="93">
        <v>547</v>
      </c>
      <c r="L4467" s="93">
        <v>7781</v>
      </c>
      <c r="M4467" s="155">
        <v>8328</v>
      </c>
      <c r="N4467" s="155">
        <v>15110</v>
      </c>
      <c r="O4467" s="155">
        <v>1382</v>
      </c>
      <c r="P4467" s="155">
        <v>13615</v>
      </c>
      <c r="Q4467" s="155">
        <v>14997</v>
      </c>
      <c r="R4467" s="155">
        <v>11</v>
      </c>
      <c r="S4467" s="155">
        <v>102</v>
      </c>
      <c r="T4467" s="155">
        <v>113</v>
      </c>
      <c r="U4467" s="155">
        <v>1393</v>
      </c>
      <c r="V4467" s="155">
        <v>13717</v>
      </c>
      <c r="W4467" s="159">
        <v>1883162</v>
      </c>
      <c r="X4467" s="159">
        <v>12993</v>
      </c>
      <c r="Y4467" s="159">
        <v>1896155</v>
      </c>
      <c r="Z4467" s="129">
        <v>0.99137931034482762</v>
      </c>
      <c r="AA4467" s="129">
        <v>0.95857988165680474</v>
      </c>
      <c r="AB4467" s="111">
        <v>36</v>
      </c>
      <c r="AC4467" s="28">
        <v>0.66700000000000004</v>
      </c>
      <c r="AD4467" s="129">
        <v>0.191</v>
      </c>
      <c r="AE4467" s="139">
        <v>617</v>
      </c>
      <c r="AF4467" s="139">
        <v>288</v>
      </c>
      <c r="AG4467" s="139">
        <v>526</v>
      </c>
      <c r="AH4467" s="139">
        <v>1127</v>
      </c>
    </row>
    <row r="4468" spans="1:34" s="87" customFormat="1">
      <c r="A4468" s="87" t="s">
        <v>145</v>
      </c>
      <c r="B4468" s="14" t="s">
        <v>75</v>
      </c>
      <c r="C4468" s="14" t="s">
        <v>62</v>
      </c>
      <c r="D4468" s="14">
        <v>2018</v>
      </c>
      <c r="E4468" s="14">
        <v>2018</v>
      </c>
      <c r="F4468" s="14" t="s">
        <v>245</v>
      </c>
      <c r="G4468" s="93">
        <v>65</v>
      </c>
      <c r="H4468" s="93">
        <v>1127</v>
      </c>
      <c r="I4468" s="93">
        <v>0</v>
      </c>
      <c r="J4468" s="93">
        <v>1</v>
      </c>
      <c r="K4468" s="93">
        <v>65</v>
      </c>
      <c r="L4468" s="93">
        <v>1128</v>
      </c>
      <c r="M4468" s="155">
        <v>1193</v>
      </c>
      <c r="N4468" s="155">
        <v>2174</v>
      </c>
      <c r="O4468" s="155">
        <v>151</v>
      </c>
      <c r="P4468" s="155">
        <v>2022</v>
      </c>
      <c r="Q4468" s="155">
        <v>2173</v>
      </c>
      <c r="R4468" s="155">
        <v>0</v>
      </c>
      <c r="S4468" s="155">
        <v>1</v>
      </c>
      <c r="T4468" s="155">
        <v>1</v>
      </c>
      <c r="U4468" s="155">
        <v>151</v>
      </c>
      <c r="V4468" s="155">
        <v>2023</v>
      </c>
      <c r="W4468" s="159">
        <v>284075</v>
      </c>
      <c r="X4468" s="159">
        <v>169</v>
      </c>
      <c r="Y4468" s="159">
        <v>284244</v>
      </c>
      <c r="Z4468" s="129">
        <v>1</v>
      </c>
      <c r="AA4468" s="129">
        <v>0.9</v>
      </c>
      <c r="AB4468" s="111">
        <v>36</v>
      </c>
      <c r="AC4468" s="28">
        <v>0.66700000000000004</v>
      </c>
      <c r="AD4468" s="129">
        <v>0.191</v>
      </c>
      <c r="AE4468" s="139">
        <v>58</v>
      </c>
      <c r="AF4468" s="139">
        <v>18</v>
      </c>
      <c r="AG4468" s="139">
        <v>43</v>
      </c>
      <c r="AH4468" s="139">
        <v>80</v>
      </c>
    </row>
    <row r="4469" spans="1:34" s="87" customFormat="1">
      <c r="A4469" s="87" t="s">
        <v>146</v>
      </c>
      <c r="B4469" s="14" t="s">
        <v>75</v>
      </c>
      <c r="C4469" s="14" t="s">
        <v>62</v>
      </c>
      <c r="D4469" s="14">
        <v>2018</v>
      </c>
      <c r="E4469" s="14">
        <v>2018</v>
      </c>
      <c r="F4469" s="14" t="s">
        <v>245</v>
      </c>
      <c r="G4469" s="93">
        <v>13272</v>
      </c>
      <c r="H4469" s="93">
        <v>102818</v>
      </c>
      <c r="I4469" s="93">
        <v>36</v>
      </c>
      <c r="J4469" s="93">
        <v>319</v>
      </c>
      <c r="K4469" s="93">
        <v>13308</v>
      </c>
      <c r="L4469" s="93">
        <v>103137</v>
      </c>
      <c r="M4469" s="155">
        <v>116445</v>
      </c>
      <c r="N4469" s="155">
        <v>253355</v>
      </c>
      <c r="O4469" s="155">
        <v>36038</v>
      </c>
      <c r="P4469" s="155">
        <v>216337</v>
      </c>
      <c r="Q4469" s="155">
        <v>252375</v>
      </c>
      <c r="R4469" s="155">
        <v>128</v>
      </c>
      <c r="S4469" s="155">
        <v>852</v>
      </c>
      <c r="T4469" s="155">
        <v>980</v>
      </c>
      <c r="U4469" s="155">
        <v>36166</v>
      </c>
      <c r="V4469" s="155">
        <v>217189</v>
      </c>
      <c r="W4469" s="159">
        <v>33017171</v>
      </c>
      <c r="X4469" s="159">
        <v>92949</v>
      </c>
      <c r="Y4469" s="159">
        <v>33110120</v>
      </c>
      <c r="Z4469" s="129">
        <v>0.99431009957325744</v>
      </c>
      <c r="AA4469" s="129">
        <v>0.92977605750622061</v>
      </c>
      <c r="AB4469" s="111">
        <v>18</v>
      </c>
      <c r="AC4469" s="28">
        <v>0.66700000000000004</v>
      </c>
      <c r="AD4469" s="129">
        <v>4.2500000000000003E-2</v>
      </c>
      <c r="AE4469" s="139">
        <v>9279</v>
      </c>
      <c r="AF4469" s="139">
        <v>3034</v>
      </c>
      <c r="AG4469" s="139">
        <v>12313</v>
      </c>
      <c r="AH4469" s="139">
        <v>28459</v>
      </c>
    </row>
    <row r="4470" spans="1:34" s="87" customFormat="1">
      <c r="A4470" s="87" t="s">
        <v>147</v>
      </c>
      <c r="B4470" s="14" t="s">
        <v>74</v>
      </c>
      <c r="C4470" s="14" t="s">
        <v>62</v>
      </c>
      <c r="D4470" s="14">
        <v>2018</v>
      </c>
      <c r="E4470" s="14">
        <v>2018</v>
      </c>
      <c r="F4470" s="14" t="s">
        <v>245</v>
      </c>
      <c r="G4470" s="93">
        <v>12525</v>
      </c>
      <c r="H4470" s="93">
        <v>81366</v>
      </c>
      <c r="I4470" s="93">
        <v>199</v>
      </c>
      <c r="J4470" s="93">
        <v>930</v>
      </c>
      <c r="K4470" s="93">
        <v>12724</v>
      </c>
      <c r="L4470" s="93">
        <v>82296</v>
      </c>
      <c r="M4470" s="155">
        <v>95020</v>
      </c>
      <c r="N4470" s="155">
        <v>198328</v>
      </c>
      <c r="O4470" s="155">
        <v>34037</v>
      </c>
      <c r="P4470" s="155">
        <v>161116</v>
      </c>
      <c r="Q4470" s="155">
        <v>195153</v>
      </c>
      <c r="R4470" s="155">
        <v>846</v>
      </c>
      <c r="S4470" s="155">
        <v>2329</v>
      </c>
      <c r="T4470" s="155">
        <v>3175</v>
      </c>
      <c r="U4470" s="155">
        <v>34883</v>
      </c>
      <c r="V4470" s="155">
        <v>163445</v>
      </c>
      <c r="W4470" s="159">
        <v>27200558</v>
      </c>
      <c r="X4470" s="159">
        <v>349013</v>
      </c>
      <c r="Y4470" s="159">
        <v>27549571</v>
      </c>
      <c r="Z4470" s="129">
        <v>0.99210794297352345</v>
      </c>
      <c r="AA4470" s="129">
        <v>0.91422482685135853</v>
      </c>
      <c r="AB4470" s="111">
        <v>20</v>
      </c>
      <c r="AC4470" s="28">
        <v>0.7</v>
      </c>
      <c r="AD4470" s="129">
        <v>6.7000000000000004E-2</v>
      </c>
      <c r="AE4470" s="139">
        <v>8056</v>
      </c>
      <c r="AF4470" s="139">
        <v>2924</v>
      </c>
      <c r="AG4470" s="139">
        <v>7274</v>
      </c>
      <c r="AH4470" s="139">
        <v>14794</v>
      </c>
    </row>
    <row r="4471" spans="1:34" s="87" customFormat="1">
      <c r="A4471" s="87" t="s">
        <v>148</v>
      </c>
      <c r="B4471" s="14" t="s">
        <v>75</v>
      </c>
      <c r="C4471" s="14" t="s">
        <v>62</v>
      </c>
      <c r="D4471" s="14">
        <v>2018</v>
      </c>
      <c r="E4471" s="14">
        <v>2018</v>
      </c>
      <c r="F4471" s="14" t="s">
        <v>245</v>
      </c>
      <c r="G4471" s="93">
        <v>254</v>
      </c>
      <c r="H4471" s="93">
        <v>1866</v>
      </c>
      <c r="I4471" s="93">
        <v>1</v>
      </c>
      <c r="J4471" s="93">
        <v>7</v>
      </c>
      <c r="K4471" s="93">
        <v>255</v>
      </c>
      <c r="L4471" s="93">
        <v>1873</v>
      </c>
      <c r="M4471" s="155">
        <v>2128</v>
      </c>
      <c r="N4471" s="155">
        <v>4652</v>
      </c>
      <c r="O4471" s="155">
        <v>694</v>
      </c>
      <c r="P4471" s="155">
        <v>3934</v>
      </c>
      <c r="Q4471" s="155">
        <v>4628</v>
      </c>
      <c r="R4471" s="155">
        <v>1</v>
      </c>
      <c r="S4471" s="155">
        <v>23</v>
      </c>
      <c r="T4471" s="155">
        <v>24</v>
      </c>
      <c r="U4471" s="155">
        <v>695</v>
      </c>
      <c r="V4471" s="155">
        <v>3957</v>
      </c>
      <c r="W4471" s="159">
        <v>590343</v>
      </c>
      <c r="X4471" s="159">
        <v>1503</v>
      </c>
      <c r="Y4471" s="159">
        <v>591846</v>
      </c>
      <c r="Z4471" s="129">
        <v>0.98958333333333337</v>
      </c>
      <c r="AA4471" s="129">
        <v>0.93939393939393945</v>
      </c>
      <c r="AB4471" s="111">
        <v>36</v>
      </c>
      <c r="AC4471" s="28">
        <v>0.66700000000000004</v>
      </c>
      <c r="AD4471" s="129">
        <v>0.191</v>
      </c>
      <c r="AE4471" s="139">
        <v>136</v>
      </c>
      <c r="AF4471" s="139">
        <v>30</v>
      </c>
      <c r="AG4471" s="139">
        <v>287</v>
      </c>
      <c r="AH4471" s="139">
        <v>704</v>
      </c>
    </row>
    <row r="4472" spans="1:34" s="87" customFormat="1">
      <c r="A4472" s="87" t="s">
        <v>149</v>
      </c>
      <c r="B4472" s="14" t="s">
        <v>75</v>
      </c>
      <c r="C4472" s="14" t="s">
        <v>62</v>
      </c>
      <c r="D4472" s="14">
        <v>2018</v>
      </c>
      <c r="E4472" s="14">
        <v>2018</v>
      </c>
      <c r="F4472" s="14" t="s">
        <v>245</v>
      </c>
      <c r="G4472" s="93">
        <v>20780</v>
      </c>
      <c r="H4472" s="93">
        <v>135825</v>
      </c>
      <c r="I4472" s="93">
        <v>41</v>
      </c>
      <c r="J4472" s="93">
        <v>531</v>
      </c>
      <c r="K4472" s="93">
        <v>20821</v>
      </c>
      <c r="L4472" s="93">
        <v>136356</v>
      </c>
      <c r="M4472" s="155">
        <v>157177</v>
      </c>
      <c r="N4472" s="155">
        <v>339363</v>
      </c>
      <c r="O4472" s="155">
        <v>54500</v>
      </c>
      <c r="P4472" s="155">
        <v>283371</v>
      </c>
      <c r="Q4472" s="155">
        <v>337871</v>
      </c>
      <c r="R4472" s="155">
        <v>141</v>
      </c>
      <c r="S4472" s="155">
        <v>1351</v>
      </c>
      <c r="T4472" s="155">
        <v>1492</v>
      </c>
      <c r="U4472" s="155">
        <v>54641</v>
      </c>
      <c r="V4472" s="155">
        <v>284722</v>
      </c>
      <c r="W4472" s="159">
        <v>45231676</v>
      </c>
      <c r="X4472" s="159">
        <v>153428</v>
      </c>
      <c r="Y4472" s="159">
        <v>45385104</v>
      </c>
      <c r="Z4472" s="129">
        <v>0.9924543288324067</v>
      </c>
      <c r="AA4472" s="129">
        <v>0.94956554590102005</v>
      </c>
      <c r="AB4472" s="111">
        <v>25</v>
      </c>
      <c r="AC4472" s="28">
        <v>0.6</v>
      </c>
      <c r="AD4472" s="129">
        <v>4.99E-2</v>
      </c>
      <c r="AE4472" s="139">
        <v>11295</v>
      </c>
      <c r="AF4472" s="139">
        <v>3073</v>
      </c>
      <c r="AG4472" s="139">
        <v>16309</v>
      </c>
      <c r="AH4472" s="139">
        <v>35697</v>
      </c>
    </row>
    <row r="4473" spans="1:34" s="87" customFormat="1">
      <c r="A4473" s="87" t="s">
        <v>150</v>
      </c>
      <c r="B4473" s="14" t="s">
        <v>74</v>
      </c>
      <c r="C4473" s="14" t="s">
        <v>62</v>
      </c>
      <c r="D4473" s="14">
        <v>2018</v>
      </c>
      <c r="E4473" s="14">
        <v>2018</v>
      </c>
      <c r="F4473" s="14" t="s">
        <v>245</v>
      </c>
      <c r="G4473" s="93">
        <v>10388</v>
      </c>
      <c r="H4473" s="93">
        <v>120213</v>
      </c>
      <c r="I4473" s="93">
        <v>114</v>
      </c>
      <c r="J4473" s="93">
        <v>1113</v>
      </c>
      <c r="K4473" s="93">
        <v>10502</v>
      </c>
      <c r="L4473" s="93">
        <v>121326</v>
      </c>
      <c r="M4473" s="155">
        <v>131828</v>
      </c>
      <c r="N4473" s="155">
        <v>259098</v>
      </c>
      <c r="O4473" s="155">
        <v>28535</v>
      </c>
      <c r="P4473" s="155">
        <v>227558</v>
      </c>
      <c r="Q4473" s="155">
        <v>256093</v>
      </c>
      <c r="R4473" s="155">
        <v>393</v>
      </c>
      <c r="S4473" s="155">
        <v>2612</v>
      </c>
      <c r="T4473" s="155">
        <v>3005</v>
      </c>
      <c r="U4473" s="155">
        <v>28928</v>
      </c>
      <c r="V4473" s="155">
        <v>230170</v>
      </c>
      <c r="W4473" s="159">
        <v>33330277</v>
      </c>
      <c r="X4473" s="159">
        <v>313687</v>
      </c>
      <c r="Y4473" s="159">
        <v>33643964</v>
      </c>
      <c r="Z4473" s="129">
        <v>0.9813284864507601</v>
      </c>
      <c r="AA4473" s="129">
        <v>0.96798336798336804</v>
      </c>
      <c r="AB4473" s="111">
        <v>33</v>
      </c>
      <c r="AC4473" s="28">
        <v>0.72699999999999998</v>
      </c>
      <c r="AD4473" s="129">
        <v>4.41E-2</v>
      </c>
      <c r="AE4473" s="139">
        <v>11829</v>
      </c>
      <c r="AF4473" s="139">
        <v>5290</v>
      </c>
      <c r="AG4473" s="139">
        <v>12275</v>
      </c>
      <c r="AH4473" s="139">
        <v>25618</v>
      </c>
    </row>
    <row r="4474" spans="1:34" s="87" customFormat="1">
      <c r="A4474" s="87" t="s">
        <v>151</v>
      </c>
      <c r="B4474" s="14" t="s">
        <v>74</v>
      </c>
      <c r="C4474" s="14" t="s">
        <v>62</v>
      </c>
      <c r="D4474" s="14">
        <v>2018</v>
      </c>
      <c r="E4474" s="14">
        <v>2018</v>
      </c>
      <c r="F4474" s="14" t="s">
        <v>245</v>
      </c>
      <c r="G4474" s="93">
        <v>1886</v>
      </c>
      <c r="H4474" s="93">
        <v>29727</v>
      </c>
      <c r="I4474" s="93">
        <v>57</v>
      </c>
      <c r="J4474" s="93">
        <v>1219</v>
      </c>
      <c r="K4474" s="93">
        <v>1943</v>
      </c>
      <c r="L4474" s="93">
        <v>30946</v>
      </c>
      <c r="M4474" s="155">
        <v>32889</v>
      </c>
      <c r="N4474" s="155">
        <v>48648</v>
      </c>
      <c r="O4474" s="155">
        <v>4089</v>
      </c>
      <c r="P4474" s="155">
        <v>42615</v>
      </c>
      <c r="Q4474" s="155">
        <v>46704</v>
      </c>
      <c r="R4474" s="155">
        <v>156</v>
      </c>
      <c r="S4474" s="155">
        <v>1788</v>
      </c>
      <c r="T4474" s="155">
        <v>1944</v>
      </c>
      <c r="U4474" s="155">
        <v>4245</v>
      </c>
      <c r="V4474" s="155">
        <v>44403</v>
      </c>
      <c r="W4474" s="159">
        <v>6586764</v>
      </c>
      <c r="X4474" s="159">
        <v>249291</v>
      </c>
      <c r="Y4474" s="159">
        <v>6836055</v>
      </c>
      <c r="Z4474" s="129">
        <v>0.975103734439834</v>
      </c>
      <c r="AA4474" s="129">
        <v>0.88524590163934425</v>
      </c>
      <c r="AB4474" s="111">
        <v>6</v>
      </c>
      <c r="AC4474" s="28">
        <v>0.5</v>
      </c>
      <c r="AD4474" s="129">
        <v>6.6199999999999995E-2</v>
      </c>
      <c r="AE4474" s="139">
        <v>2923</v>
      </c>
      <c r="AF4474" s="139">
        <v>1124</v>
      </c>
      <c r="AG4474" s="139">
        <v>3199</v>
      </c>
      <c r="AH4474" s="139">
        <v>5322</v>
      </c>
    </row>
    <row r="4475" spans="1:34" s="87" customFormat="1">
      <c r="A4475" s="87" t="s">
        <v>152</v>
      </c>
      <c r="B4475" s="14" t="s">
        <v>75</v>
      </c>
      <c r="C4475" s="14" t="s">
        <v>62</v>
      </c>
      <c r="D4475" s="14">
        <v>2018</v>
      </c>
      <c r="E4475" s="14">
        <v>2018</v>
      </c>
      <c r="F4475" s="14" t="s">
        <v>245</v>
      </c>
      <c r="G4475" s="93">
        <v>5939</v>
      </c>
      <c r="H4475" s="93">
        <v>39717</v>
      </c>
      <c r="I4475" s="93">
        <v>15</v>
      </c>
      <c r="J4475" s="93">
        <v>234</v>
      </c>
      <c r="K4475" s="93">
        <v>5954</v>
      </c>
      <c r="L4475" s="93">
        <v>39951</v>
      </c>
      <c r="M4475" s="155">
        <v>45905</v>
      </c>
      <c r="N4475" s="155">
        <v>100490</v>
      </c>
      <c r="O4475" s="155">
        <v>14623</v>
      </c>
      <c r="P4475" s="155">
        <v>85163</v>
      </c>
      <c r="Q4475" s="155">
        <v>99786</v>
      </c>
      <c r="R4475" s="155">
        <v>52</v>
      </c>
      <c r="S4475" s="155">
        <v>652</v>
      </c>
      <c r="T4475" s="155">
        <v>704</v>
      </c>
      <c r="U4475" s="155">
        <v>14675</v>
      </c>
      <c r="V4475" s="155">
        <v>85815</v>
      </c>
      <c r="W4475" s="159">
        <v>12904724</v>
      </c>
      <c r="X4475" s="159">
        <v>69739</v>
      </c>
      <c r="Y4475" s="159">
        <v>12974463</v>
      </c>
      <c r="Z4475" s="129">
        <v>0.98753387533875336</v>
      </c>
      <c r="AA4475" s="129">
        <v>0.92091836734693877</v>
      </c>
      <c r="AB4475" s="111">
        <v>8</v>
      </c>
      <c r="AC4475" s="28">
        <v>0.625</v>
      </c>
      <c r="AD4475" s="129">
        <v>2.9000000000000001E-2</v>
      </c>
      <c r="AE4475" s="139">
        <v>2867</v>
      </c>
      <c r="AF4475" s="139">
        <v>991</v>
      </c>
      <c r="AG4475" s="139">
        <v>5603</v>
      </c>
      <c r="AH4475" s="139">
        <v>12305</v>
      </c>
    </row>
    <row r="4476" spans="1:34" s="87" customFormat="1">
      <c r="A4476" s="87" t="s">
        <v>153</v>
      </c>
      <c r="B4476" s="14" t="s">
        <v>74</v>
      </c>
      <c r="C4476" s="14" t="s">
        <v>62</v>
      </c>
      <c r="D4476" s="14">
        <v>2018</v>
      </c>
      <c r="E4476" s="14">
        <v>2018</v>
      </c>
      <c r="F4476" s="14" t="s">
        <v>245</v>
      </c>
      <c r="G4476" s="93">
        <v>777</v>
      </c>
      <c r="H4476" s="93">
        <v>8552</v>
      </c>
      <c r="I4476" s="93">
        <v>2</v>
      </c>
      <c r="J4476" s="93">
        <v>19</v>
      </c>
      <c r="K4476" s="93">
        <v>779</v>
      </c>
      <c r="L4476" s="93">
        <v>8571</v>
      </c>
      <c r="M4476" s="155">
        <v>9350</v>
      </c>
      <c r="N4476" s="155">
        <v>16106</v>
      </c>
      <c r="O4476" s="155">
        <v>1956</v>
      </c>
      <c r="P4476" s="155">
        <v>14101</v>
      </c>
      <c r="Q4476" s="155">
        <v>16057</v>
      </c>
      <c r="R4476" s="155">
        <v>8</v>
      </c>
      <c r="S4476" s="155">
        <v>41</v>
      </c>
      <c r="T4476" s="155">
        <v>49</v>
      </c>
      <c r="U4476" s="155">
        <v>1964</v>
      </c>
      <c r="V4476" s="155">
        <v>14142</v>
      </c>
      <c r="W4476" s="159">
        <v>2124863</v>
      </c>
      <c r="X4476" s="159">
        <v>5072</v>
      </c>
      <c r="Y4476" s="159">
        <v>2129935</v>
      </c>
      <c r="Z4476" s="129">
        <v>0.97329376854599403</v>
      </c>
      <c r="AA4476" s="129">
        <v>0.95726495726495731</v>
      </c>
      <c r="AB4476" s="111">
        <v>36</v>
      </c>
      <c r="AC4476" s="28">
        <v>0.66700000000000004</v>
      </c>
      <c r="AD4476" s="129">
        <v>0.191</v>
      </c>
      <c r="AE4476" s="139">
        <v>706</v>
      </c>
      <c r="AF4476" s="139">
        <v>238</v>
      </c>
      <c r="AG4476" s="139">
        <v>930</v>
      </c>
      <c r="AH4476" s="139">
        <v>2014</v>
      </c>
    </row>
    <row r="4477" spans="1:34" s="87" customFormat="1">
      <c r="A4477" s="87" t="s">
        <v>154</v>
      </c>
      <c r="B4477" s="14" t="s">
        <v>74</v>
      </c>
      <c r="C4477" s="14" t="s">
        <v>62</v>
      </c>
      <c r="D4477" s="14">
        <v>2018</v>
      </c>
      <c r="E4477" s="14">
        <v>2018</v>
      </c>
      <c r="F4477" s="14" t="s">
        <v>245</v>
      </c>
      <c r="G4477" s="93">
        <v>577</v>
      </c>
      <c r="H4477" s="93">
        <v>11834</v>
      </c>
      <c r="I4477" s="93">
        <v>7</v>
      </c>
      <c r="J4477" s="93">
        <v>243</v>
      </c>
      <c r="K4477" s="93">
        <v>584</v>
      </c>
      <c r="L4477" s="93">
        <v>12077</v>
      </c>
      <c r="M4477" s="155">
        <v>12661</v>
      </c>
      <c r="N4477" s="155">
        <v>23928</v>
      </c>
      <c r="O4477" s="155">
        <v>1405</v>
      </c>
      <c r="P4477" s="155">
        <v>21895</v>
      </c>
      <c r="Q4477" s="155">
        <v>23300</v>
      </c>
      <c r="R4477" s="155">
        <v>20</v>
      </c>
      <c r="S4477" s="155">
        <v>608</v>
      </c>
      <c r="T4477" s="155">
        <v>628</v>
      </c>
      <c r="U4477" s="155">
        <v>1425</v>
      </c>
      <c r="V4477" s="155">
        <v>22503</v>
      </c>
      <c r="W4477" s="159">
        <v>2970602</v>
      </c>
      <c r="X4477" s="159">
        <v>59436</v>
      </c>
      <c r="Y4477" s="159">
        <v>3030038</v>
      </c>
      <c r="Z4477" s="129">
        <v>0.98019801980198018</v>
      </c>
      <c r="AA4477" s="129">
        <v>0.93548387096774188</v>
      </c>
      <c r="AB4477" s="111">
        <v>36</v>
      </c>
      <c r="AC4477" s="28">
        <v>0.66700000000000004</v>
      </c>
      <c r="AD4477" s="129">
        <v>0.191</v>
      </c>
      <c r="AE4477" s="139">
        <v>946</v>
      </c>
      <c r="AF4477" s="139">
        <v>311</v>
      </c>
      <c r="AG4477" s="139">
        <v>2589</v>
      </c>
      <c r="AH4477" s="139">
        <v>5227</v>
      </c>
    </row>
    <row r="4478" spans="1:34" s="87" customFormat="1">
      <c r="A4478" s="87" t="s">
        <v>155</v>
      </c>
      <c r="B4478" s="14" t="s">
        <v>74</v>
      </c>
      <c r="C4478" s="14" t="s">
        <v>62</v>
      </c>
      <c r="D4478" s="14">
        <v>2018</v>
      </c>
      <c r="E4478" s="14">
        <v>2018</v>
      </c>
      <c r="F4478" s="14" t="s">
        <v>245</v>
      </c>
      <c r="G4478" s="93">
        <v>2246</v>
      </c>
      <c r="H4478" s="93">
        <v>18059</v>
      </c>
      <c r="I4478" s="93">
        <v>5</v>
      </c>
      <c r="J4478" s="93">
        <v>116</v>
      </c>
      <c r="K4478" s="93">
        <v>2251</v>
      </c>
      <c r="L4478" s="93">
        <v>18175</v>
      </c>
      <c r="M4478" s="155">
        <v>20426</v>
      </c>
      <c r="N4478" s="155">
        <v>40135</v>
      </c>
      <c r="O4478" s="155">
        <v>5825</v>
      </c>
      <c r="P4478" s="155">
        <v>34041</v>
      </c>
      <c r="Q4478" s="155">
        <v>39866</v>
      </c>
      <c r="R4478" s="155">
        <v>18</v>
      </c>
      <c r="S4478" s="155">
        <v>251</v>
      </c>
      <c r="T4478" s="155">
        <v>269</v>
      </c>
      <c r="U4478" s="155">
        <v>5843</v>
      </c>
      <c r="V4478" s="155">
        <v>34292</v>
      </c>
      <c r="W4478" s="159">
        <v>5365929</v>
      </c>
      <c r="X4478" s="159">
        <v>28732</v>
      </c>
      <c r="Y4478" s="159">
        <v>5394661</v>
      </c>
      <c r="Z4478" s="129">
        <v>0.94468546637744033</v>
      </c>
      <c r="AA4478" s="129">
        <v>0.93137254901960786</v>
      </c>
      <c r="AB4478" s="111">
        <v>36</v>
      </c>
      <c r="AC4478" s="28">
        <v>0.66700000000000004</v>
      </c>
      <c r="AD4478" s="129">
        <v>0.191</v>
      </c>
      <c r="AE4478" s="139">
        <v>1732</v>
      </c>
      <c r="AF4478" s="139">
        <v>921</v>
      </c>
      <c r="AG4478" s="139">
        <v>4583</v>
      </c>
      <c r="AH4478" s="139">
        <v>10735</v>
      </c>
    </row>
    <row r="4479" spans="1:34" s="87" customFormat="1">
      <c r="A4479" s="87" t="s">
        <v>156</v>
      </c>
      <c r="B4479" s="14" t="s">
        <v>74</v>
      </c>
      <c r="C4479" s="14" t="s">
        <v>62</v>
      </c>
      <c r="D4479" s="14">
        <v>2018</v>
      </c>
      <c r="E4479" s="14">
        <v>2018</v>
      </c>
      <c r="F4479" s="14" t="s">
        <v>245</v>
      </c>
      <c r="G4479" s="93">
        <v>3212</v>
      </c>
      <c r="H4479" s="93">
        <v>39775</v>
      </c>
      <c r="I4479" s="93">
        <v>37</v>
      </c>
      <c r="J4479" s="93">
        <v>699</v>
      </c>
      <c r="K4479" s="93">
        <v>3249</v>
      </c>
      <c r="L4479" s="93">
        <v>40474</v>
      </c>
      <c r="M4479" s="155">
        <v>43723</v>
      </c>
      <c r="N4479" s="155">
        <v>82792</v>
      </c>
      <c r="O4479" s="155">
        <v>7726</v>
      </c>
      <c r="P4479" s="155">
        <v>73496</v>
      </c>
      <c r="Q4479" s="155">
        <v>81222</v>
      </c>
      <c r="R4479" s="155">
        <v>116</v>
      </c>
      <c r="S4479" s="155">
        <v>1454</v>
      </c>
      <c r="T4479" s="155">
        <v>1570</v>
      </c>
      <c r="U4479" s="155">
        <v>7842</v>
      </c>
      <c r="V4479" s="155">
        <v>74950</v>
      </c>
      <c r="W4479" s="159">
        <v>10658069</v>
      </c>
      <c r="X4479" s="159">
        <v>171092</v>
      </c>
      <c r="Y4479" s="159">
        <v>10829161</v>
      </c>
      <c r="Z4479" s="129">
        <v>0.99597315436241607</v>
      </c>
      <c r="AA4479" s="129">
        <v>0.98292220113851991</v>
      </c>
      <c r="AB4479" s="111">
        <v>8</v>
      </c>
      <c r="AC4479" s="28">
        <v>0.75</v>
      </c>
      <c r="AD4479" s="129">
        <v>6.6699999999999995E-2</v>
      </c>
      <c r="AE4479" s="139">
        <v>2822</v>
      </c>
      <c r="AF4479" s="139">
        <v>805</v>
      </c>
      <c r="AG4479" s="139">
        <v>7164</v>
      </c>
      <c r="AH4479" s="139">
        <v>14932</v>
      </c>
    </row>
    <row r="4480" spans="1:34" s="87" customFormat="1">
      <c r="A4480" s="87" t="s">
        <v>157</v>
      </c>
      <c r="B4480" s="14" t="s">
        <v>74</v>
      </c>
      <c r="C4480" s="14" t="s">
        <v>62</v>
      </c>
      <c r="D4480" s="14">
        <v>2018</v>
      </c>
      <c r="E4480" s="14">
        <v>2018</v>
      </c>
      <c r="F4480" s="14" t="s">
        <v>245</v>
      </c>
      <c r="G4480" s="93">
        <v>972</v>
      </c>
      <c r="H4480" s="93">
        <v>13819</v>
      </c>
      <c r="I4480" s="93">
        <v>1</v>
      </c>
      <c r="J4480" s="93">
        <v>34</v>
      </c>
      <c r="K4480" s="93">
        <v>973</v>
      </c>
      <c r="L4480" s="93">
        <v>13853</v>
      </c>
      <c r="M4480" s="155">
        <v>14826</v>
      </c>
      <c r="N4480" s="155">
        <v>26060</v>
      </c>
      <c r="O4480" s="155">
        <v>2458</v>
      </c>
      <c r="P4480" s="155">
        <v>23516</v>
      </c>
      <c r="Q4480" s="155">
        <v>25974</v>
      </c>
      <c r="R4480" s="155">
        <v>3</v>
      </c>
      <c r="S4480" s="155">
        <v>83</v>
      </c>
      <c r="T4480" s="155">
        <v>86</v>
      </c>
      <c r="U4480" s="155">
        <v>2461</v>
      </c>
      <c r="V4480" s="155">
        <v>23599</v>
      </c>
      <c r="W4480" s="159">
        <v>3519719</v>
      </c>
      <c r="X4480" s="159">
        <v>8327</v>
      </c>
      <c r="Y4480" s="159">
        <v>3528046</v>
      </c>
      <c r="Z4480" s="129">
        <v>0.96831683168316829</v>
      </c>
      <c r="AA4480" s="129">
        <v>0.984375</v>
      </c>
      <c r="AB4480" s="111">
        <v>36</v>
      </c>
      <c r="AC4480" s="28">
        <v>0.66700000000000004</v>
      </c>
      <c r="AD4480" s="129">
        <v>0.191</v>
      </c>
      <c r="AE4480" s="139">
        <v>867</v>
      </c>
      <c r="AF4480" s="139">
        <v>403</v>
      </c>
      <c r="AG4480" s="139">
        <v>2250</v>
      </c>
      <c r="AH4480" s="139">
        <v>4905</v>
      </c>
    </row>
    <row r="4481" spans="1:34" s="87" customFormat="1">
      <c r="A4481" s="87" t="s">
        <v>158</v>
      </c>
      <c r="B4481" s="14" t="s">
        <v>75</v>
      </c>
      <c r="C4481" s="14" t="s">
        <v>62</v>
      </c>
      <c r="D4481" s="14">
        <v>2018</v>
      </c>
      <c r="E4481" s="14">
        <v>2018</v>
      </c>
      <c r="F4481" s="14" t="s">
        <v>245</v>
      </c>
      <c r="G4481" s="93">
        <v>1058</v>
      </c>
      <c r="H4481" s="93">
        <v>11174</v>
      </c>
      <c r="I4481" s="93">
        <v>2</v>
      </c>
      <c r="J4481" s="93">
        <v>20</v>
      </c>
      <c r="K4481" s="93">
        <v>1060</v>
      </c>
      <c r="L4481" s="93">
        <v>11194</v>
      </c>
      <c r="M4481" s="155">
        <v>12254</v>
      </c>
      <c r="N4481" s="155">
        <v>22729</v>
      </c>
      <c r="O4481" s="155">
        <v>2515</v>
      </c>
      <c r="P4481" s="155">
        <v>20171</v>
      </c>
      <c r="Q4481" s="155">
        <v>22686</v>
      </c>
      <c r="R4481" s="155">
        <v>6</v>
      </c>
      <c r="S4481" s="155">
        <v>37</v>
      </c>
      <c r="T4481" s="155">
        <v>43</v>
      </c>
      <c r="U4481" s="155">
        <v>2521</v>
      </c>
      <c r="V4481" s="155">
        <v>20208</v>
      </c>
      <c r="W4481" s="159">
        <v>2968276</v>
      </c>
      <c r="X4481" s="159">
        <v>5198</v>
      </c>
      <c r="Y4481" s="159">
        <v>2973474</v>
      </c>
      <c r="Z4481" s="129">
        <v>0.93023255813953487</v>
      </c>
      <c r="AA4481" s="129">
        <v>0.94915254237288138</v>
      </c>
      <c r="AB4481" s="111">
        <v>36</v>
      </c>
      <c r="AC4481" s="28">
        <v>0.66700000000000004</v>
      </c>
      <c r="AD4481" s="129">
        <v>0.191</v>
      </c>
      <c r="AE4481" s="139">
        <v>1017</v>
      </c>
      <c r="AF4481" s="139">
        <v>226</v>
      </c>
      <c r="AG4481" s="139">
        <v>493</v>
      </c>
      <c r="AH4481" s="139">
        <v>813</v>
      </c>
    </row>
    <row r="4482" spans="1:34" s="87" customFormat="1">
      <c r="A4482" s="87" t="s">
        <v>159</v>
      </c>
      <c r="B4482" s="14" t="s">
        <v>75</v>
      </c>
      <c r="C4482" s="14" t="s">
        <v>62</v>
      </c>
      <c r="D4482" s="14">
        <v>2018</v>
      </c>
      <c r="E4482" s="14">
        <v>2018</v>
      </c>
      <c r="F4482" s="14" t="s">
        <v>245</v>
      </c>
      <c r="G4482" s="93">
        <v>10</v>
      </c>
      <c r="H4482" s="93">
        <v>136</v>
      </c>
      <c r="I4482" s="93">
        <v>0</v>
      </c>
      <c r="J4482" s="93">
        <v>0</v>
      </c>
      <c r="K4482" s="93">
        <v>10</v>
      </c>
      <c r="L4482" s="93">
        <v>136</v>
      </c>
      <c r="M4482" s="155">
        <v>146</v>
      </c>
      <c r="N4482" s="155">
        <v>243</v>
      </c>
      <c r="O4482" s="155">
        <v>25</v>
      </c>
      <c r="P4482" s="155">
        <v>218</v>
      </c>
      <c r="Q4482" s="155">
        <v>243</v>
      </c>
      <c r="R4482" s="155">
        <v>0</v>
      </c>
      <c r="S4482" s="155">
        <v>0</v>
      </c>
      <c r="T4482" s="155">
        <v>0</v>
      </c>
      <c r="U4482" s="155">
        <v>25</v>
      </c>
      <c r="V4482" s="155">
        <v>218</v>
      </c>
      <c r="W4482" s="159">
        <v>32192</v>
      </c>
      <c r="X4482" s="159">
        <v>0</v>
      </c>
      <c r="Y4482" s="159">
        <v>32192</v>
      </c>
      <c r="Z4482" s="129">
        <v>1</v>
      </c>
      <c r="AA4482" s="129">
        <v>0.5</v>
      </c>
      <c r="AB4482" s="111">
        <v>36</v>
      </c>
      <c r="AC4482" s="28">
        <v>0.66700000000000004</v>
      </c>
      <c r="AD4482" s="129">
        <v>0.191</v>
      </c>
      <c r="AE4482" s="139">
        <v>6</v>
      </c>
      <c r="AF4482" s="139">
        <v>0</v>
      </c>
      <c r="AG4482" s="139">
        <v>3</v>
      </c>
      <c r="AH4482" s="139">
        <v>3</v>
      </c>
    </row>
    <row r="4483" spans="1:34" s="87" customFormat="1">
      <c r="A4483" s="87" t="s">
        <v>160</v>
      </c>
      <c r="B4483" s="14" t="s">
        <v>75</v>
      </c>
      <c r="C4483" s="14" t="s">
        <v>62</v>
      </c>
      <c r="D4483" s="14">
        <v>2018</v>
      </c>
      <c r="E4483" s="14">
        <v>2018</v>
      </c>
      <c r="F4483" s="14" t="s">
        <v>245</v>
      </c>
      <c r="G4483" s="93">
        <v>354</v>
      </c>
      <c r="H4483" s="93">
        <v>2831</v>
      </c>
      <c r="I4483" s="93">
        <v>0</v>
      </c>
      <c r="J4483" s="93">
        <v>6</v>
      </c>
      <c r="K4483" s="93">
        <v>354</v>
      </c>
      <c r="L4483" s="93">
        <v>2837</v>
      </c>
      <c r="M4483" s="155">
        <v>3191</v>
      </c>
      <c r="N4483" s="155">
        <v>6502</v>
      </c>
      <c r="O4483" s="155">
        <v>933</v>
      </c>
      <c r="P4483" s="155">
        <v>5556</v>
      </c>
      <c r="Q4483" s="155">
        <v>6489</v>
      </c>
      <c r="R4483" s="155">
        <v>0</v>
      </c>
      <c r="S4483" s="155">
        <v>13</v>
      </c>
      <c r="T4483" s="155">
        <v>13</v>
      </c>
      <c r="U4483" s="155">
        <v>933</v>
      </c>
      <c r="V4483" s="155">
        <v>5569</v>
      </c>
      <c r="W4483" s="159">
        <v>845890</v>
      </c>
      <c r="X4483" s="159">
        <v>1315</v>
      </c>
      <c r="Y4483" s="159">
        <v>847205</v>
      </c>
      <c r="Z4483" s="129">
        <v>0.96460176991150437</v>
      </c>
      <c r="AA4483" s="129">
        <v>0.92592592592592593</v>
      </c>
      <c r="AB4483" s="111">
        <v>36</v>
      </c>
      <c r="AC4483" s="28">
        <v>0.66700000000000004</v>
      </c>
      <c r="AD4483" s="129">
        <v>0.191</v>
      </c>
      <c r="AE4483" s="139">
        <v>249</v>
      </c>
      <c r="AF4483" s="139">
        <v>84</v>
      </c>
      <c r="AG4483" s="139">
        <v>161</v>
      </c>
      <c r="AH4483" s="139">
        <v>294</v>
      </c>
    </row>
    <row r="4484" spans="1:34" s="87" customFormat="1">
      <c r="A4484" s="87" t="s">
        <v>161</v>
      </c>
      <c r="B4484" s="14" t="s">
        <v>74</v>
      </c>
      <c r="C4484" s="14" t="s">
        <v>62</v>
      </c>
      <c r="D4484" s="14">
        <v>2018</v>
      </c>
      <c r="E4484" s="14">
        <v>2018</v>
      </c>
      <c r="F4484" s="14" t="s">
        <v>245</v>
      </c>
      <c r="G4484" s="93">
        <v>2144</v>
      </c>
      <c r="H4484" s="93">
        <v>18056</v>
      </c>
      <c r="I4484" s="93">
        <v>9</v>
      </c>
      <c r="J4484" s="93">
        <v>113</v>
      </c>
      <c r="K4484" s="93">
        <v>2153</v>
      </c>
      <c r="L4484" s="93">
        <v>18169</v>
      </c>
      <c r="M4484" s="155">
        <v>20322</v>
      </c>
      <c r="N4484" s="155">
        <v>37493</v>
      </c>
      <c r="O4484" s="155">
        <v>5081</v>
      </c>
      <c r="P4484" s="155">
        <v>32138</v>
      </c>
      <c r="Q4484" s="155">
        <v>37219</v>
      </c>
      <c r="R4484" s="155">
        <v>30</v>
      </c>
      <c r="S4484" s="155">
        <v>244</v>
      </c>
      <c r="T4484" s="155">
        <v>274</v>
      </c>
      <c r="U4484" s="155">
        <v>5111</v>
      </c>
      <c r="V4484" s="155">
        <v>32382</v>
      </c>
      <c r="W4484" s="159">
        <v>5141838</v>
      </c>
      <c r="X4484" s="159">
        <v>31412</v>
      </c>
      <c r="Y4484" s="159">
        <v>5173250</v>
      </c>
      <c r="Z4484" s="129">
        <v>0.99217731421121247</v>
      </c>
      <c r="AA4484" s="129">
        <v>0.96124031007751942</v>
      </c>
      <c r="AB4484" s="111">
        <v>6</v>
      </c>
      <c r="AC4484" s="28">
        <v>0.33300000000000002</v>
      </c>
      <c r="AD4484" s="129">
        <v>2.8299999999999999E-2</v>
      </c>
      <c r="AE4484" s="139">
        <v>1483</v>
      </c>
      <c r="AF4484" s="139">
        <v>532</v>
      </c>
      <c r="AG4484" s="139">
        <v>1833</v>
      </c>
      <c r="AH4484" s="139">
        <v>3729</v>
      </c>
    </row>
    <row r="4485" spans="1:34" s="87" customFormat="1">
      <c r="A4485" s="87" t="s">
        <v>162</v>
      </c>
      <c r="B4485" s="14" t="s">
        <v>74</v>
      </c>
      <c r="C4485" s="14" t="s">
        <v>62</v>
      </c>
      <c r="D4485" s="14">
        <v>2018</v>
      </c>
      <c r="E4485" s="14">
        <v>2018</v>
      </c>
      <c r="F4485" s="14" t="s">
        <v>245</v>
      </c>
      <c r="G4485" s="93">
        <v>1098</v>
      </c>
      <c r="H4485" s="93">
        <v>15222</v>
      </c>
      <c r="I4485" s="93">
        <v>8</v>
      </c>
      <c r="J4485" s="93">
        <v>109</v>
      </c>
      <c r="K4485" s="93">
        <v>1106</v>
      </c>
      <c r="L4485" s="93">
        <v>15331</v>
      </c>
      <c r="M4485" s="155">
        <v>16437</v>
      </c>
      <c r="N4485" s="155">
        <v>28471</v>
      </c>
      <c r="O4485" s="155">
        <v>2698</v>
      </c>
      <c r="P4485" s="155">
        <v>25472</v>
      </c>
      <c r="Q4485" s="155">
        <v>28170</v>
      </c>
      <c r="R4485" s="155">
        <v>30</v>
      </c>
      <c r="S4485" s="155">
        <v>271</v>
      </c>
      <c r="T4485" s="155">
        <v>301</v>
      </c>
      <c r="U4485" s="155">
        <v>2728</v>
      </c>
      <c r="V4485" s="155">
        <v>25743</v>
      </c>
      <c r="W4485" s="159">
        <v>3686493</v>
      </c>
      <c r="X4485" s="159">
        <v>27002</v>
      </c>
      <c r="Y4485" s="159">
        <v>3713495</v>
      </c>
      <c r="Z4485" s="129">
        <v>0.96121416526138281</v>
      </c>
      <c r="AA4485" s="129">
        <v>0.83043478260869563</v>
      </c>
      <c r="AB4485" s="111">
        <v>36</v>
      </c>
      <c r="AC4485" s="28">
        <v>0.66700000000000004</v>
      </c>
      <c r="AD4485" s="129">
        <v>0.191</v>
      </c>
      <c r="AE4485" s="139">
        <v>964</v>
      </c>
      <c r="AF4485" s="139">
        <v>416</v>
      </c>
      <c r="AG4485" s="139">
        <v>2433</v>
      </c>
      <c r="AH4485" s="139">
        <v>5123</v>
      </c>
    </row>
    <row r="4486" spans="1:34" s="87" customFormat="1">
      <c r="A4486" s="87" t="s">
        <v>163</v>
      </c>
      <c r="B4486" s="14" t="s">
        <v>75</v>
      </c>
      <c r="C4486" s="14" t="s">
        <v>62</v>
      </c>
      <c r="D4486" s="14">
        <v>2018</v>
      </c>
      <c r="E4486" s="14">
        <v>2018</v>
      </c>
      <c r="F4486" s="14" t="s">
        <v>245</v>
      </c>
      <c r="G4486" s="93">
        <v>4443</v>
      </c>
      <c r="H4486" s="93">
        <v>32941</v>
      </c>
      <c r="I4486" s="93">
        <v>8</v>
      </c>
      <c r="J4486" s="93">
        <v>81</v>
      </c>
      <c r="K4486" s="93">
        <v>4451</v>
      </c>
      <c r="L4486" s="93">
        <v>33022</v>
      </c>
      <c r="M4486" s="155">
        <v>37473</v>
      </c>
      <c r="N4486" s="155">
        <v>78058</v>
      </c>
      <c r="O4486" s="155">
        <v>11971</v>
      </c>
      <c r="P4486" s="155">
        <v>65831</v>
      </c>
      <c r="Q4486" s="155">
        <v>77802</v>
      </c>
      <c r="R4486" s="155">
        <v>30</v>
      </c>
      <c r="S4486" s="155">
        <v>226</v>
      </c>
      <c r="T4486" s="155">
        <v>256</v>
      </c>
      <c r="U4486" s="155">
        <v>12001</v>
      </c>
      <c r="V4486" s="155">
        <v>66057</v>
      </c>
      <c r="W4486" s="159">
        <v>10210625</v>
      </c>
      <c r="X4486" s="159">
        <v>25591</v>
      </c>
      <c r="Y4486" s="159">
        <v>10236216</v>
      </c>
      <c r="Z4486" s="129">
        <v>0.97404202719406674</v>
      </c>
      <c r="AA4486" s="129">
        <v>0.93057996485061512</v>
      </c>
      <c r="AB4486" s="111">
        <v>4</v>
      </c>
      <c r="AC4486" s="28">
        <v>0.75</v>
      </c>
      <c r="AD4486" s="129">
        <v>5.2400000000000002E-2</v>
      </c>
      <c r="AE4486" s="139">
        <v>2644</v>
      </c>
      <c r="AF4486" s="139">
        <v>634</v>
      </c>
      <c r="AG4486" s="139">
        <v>3745</v>
      </c>
      <c r="AH4486" s="139">
        <v>8422</v>
      </c>
    </row>
    <row r="4487" spans="1:34" s="87" customFormat="1">
      <c r="A4487" s="87" t="s">
        <v>164</v>
      </c>
      <c r="B4487" s="14" t="s">
        <v>75</v>
      </c>
      <c r="C4487" s="14" t="s">
        <v>62</v>
      </c>
      <c r="D4487" s="14">
        <v>2018</v>
      </c>
      <c r="E4487" s="14">
        <v>2018</v>
      </c>
      <c r="F4487" s="14" t="s">
        <v>245</v>
      </c>
      <c r="G4487" s="93">
        <v>640</v>
      </c>
      <c r="H4487" s="93">
        <v>4599</v>
      </c>
      <c r="I4487" s="93">
        <v>5</v>
      </c>
      <c r="J4487" s="93">
        <v>27</v>
      </c>
      <c r="K4487" s="93">
        <v>645</v>
      </c>
      <c r="L4487" s="93">
        <v>4626</v>
      </c>
      <c r="M4487" s="155">
        <v>5271</v>
      </c>
      <c r="N4487" s="155">
        <v>11982</v>
      </c>
      <c r="O4487" s="155">
        <v>1771</v>
      </c>
      <c r="P4487" s="155">
        <v>10118</v>
      </c>
      <c r="Q4487" s="155">
        <v>11889</v>
      </c>
      <c r="R4487" s="155">
        <v>19</v>
      </c>
      <c r="S4487" s="155">
        <v>74</v>
      </c>
      <c r="T4487" s="155">
        <v>93</v>
      </c>
      <c r="U4487" s="155">
        <v>1790</v>
      </c>
      <c r="V4487" s="155">
        <v>10192</v>
      </c>
      <c r="W4487" s="159">
        <v>1535560</v>
      </c>
      <c r="X4487" s="159">
        <v>9841</v>
      </c>
      <c r="Y4487" s="159">
        <v>1545401</v>
      </c>
      <c r="Z4487" s="129">
        <v>0.98765432098765427</v>
      </c>
      <c r="AA4487" s="129">
        <v>0.98598130841121501</v>
      </c>
      <c r="AB4487" s="111">
        <v>36</v>
      </c>
      <c r="AC4487" s="28">
        <v>0.66700000000000004</v>
      </c>
      <c r="AD4487" s="129">
        <v>0.191</v>
      </c>
      <c r="AE4487" s="139">
        <v>424</v>
      </c>
      <c r="AF4487" s="139">
        <v>136</v>
      </c>
      <c r="AG4487" s="139">
        <v>518</v>
      </c>
      <c r="AH4487" s="139">
        <v>1178</v>
      </c>
    </row>
    <row r="4488" spans="1:34" s="87" customFormat="1">
      <c r="A4488" s="87" t="s">
        <v>165</v>
      </c>
      <c r="B4488" s="14" t="s">
        <v>75</v>
      </c>
      <c r="C4488" s="14" t="s">
        <v>62</v>
      </c>
      <c r="D4488" s="14">
        <v>2018</v>
      </c>
      <c r="E4488" s="14">
        <v>2018</v>
      </c>
      <c r="F4488" s="14" t="s">
        <v>245</v>
      </c>
      <c r="G4488" s="93">
        <v>416</v>
      </c>
      <c r="H4488" s="93">
        <v>3751</v>
      </c>
      <c r="I4488" s="93">
        <v>0</v>
      </c>
      <c r="J4488" s="93">
        <v>3</v>
      </c>
      <c r="K4488" s="93">
        <v>416</v>
      </c>
      <c r="L4488" s="93">
        <v>3754</v>
      </c>
      <c r="M4488" s="155">
        <v>4170</v>
      </c>
      <c r="N4488" s="155">
        <v>8959</v>
      </c>
      <c r="O4488" s="155">
        <v>1054</v>
      </c>
      <c r="P4488" s="155">
        <v>7898</v>
      </c>
      <c r="Q4488" s="155">
        <v>8952</v>
      </c>
      <c r="R4488" s="155">
        <v>1</v>
      </c>
      <c r="S4488" s="155">
        <v>6</v>
      </c>
      <c r="T4488" s="155">
        <v>7</v>
      </c>
      <c r="U4488" s="155">
        <v>1055</v>
      </c>
      <c r="V4488" s="155">
        <v>7904</v>
      </c>
      <c r="W4488" s="159">
        <v>1106727</v>
      </c>
      <c r="X4488" s="159">
        <v>1018</v>
      </c>
      <c r="Y4488" s="159">
        <v>1107745</v>
      </c>
      <c r="Z4488" s="129">
        <v>0.90769230769230769</v>
      </c>
      <c r="AA4488" s="129">
        <v>0.91970802919708028</v>
      </c>
      <c r="AB4488" s="111">
        <v>36</v>
      </c>
      <c r="AC4488" s="28">
        <v>0.66700000000000004</v>
      </c>
      <c r="AD4488" s="129">
        <v>0.191</v>
      </c>
      <c r="AE4488" s="139">
        <v>359</v>
      </c>
      <c r="AF4488" s="139">
        <v>66</v>
      </c>
      <c r="AG4488" s="139">
        <v>399</v>
      </c>
      <c r="AH4488" s="139">
        <v>878</v>
      </c>
    </row>
    <row r="4489" spans="1:34" s="87" customFormat="1">
      <c r="A4489" s="87" t="s">
        <v>166</v>
      </c>
      <c r="B4489" s="14" t="s">
        <v>75</v>
      </c>
      <c r="C4489" s="14" t="s">
        <v>62</v>
      </c>
      <c r="D4489" s="14">
        <v>2018</v>
      </c>
      <c r="E4489" s="14">
        <v>2018</v>
      </c>
      <c r="F4489" s="14" t="s">
        <v>245</v>
      </c>
      <c r="G4489" s="93">
        <v>83</v>
      </c>
      <c r="H4489" s="93">
        <v>902</v>
      </c>
      <c r="I4489" s="93">
        <v>0</v>
      </c>
      <c r="J4489" s="93">
        <v>1</v>
      </c>
      <c r="K4489" s="93">
        <v>83</v>
      </c>
      <c r="L4489" s="93">
        <v>903</v>
      </c>
      <c r="M4489" s="155">
        <v>986</v>
      </c>
      <c r="N4489" s="155">
        <v>1655</v>
      </c>
      <c r="O4489" s="155">
        <v>195</v>
      </c>
      <c r="P4489" s="155">
        <v>1459</v>
      </c>
      <c r="Q4489" s="155">
        <v>1654</v>
      </c>
      <c r="R4489" s="155">
        <v>0</v>
      </c>
      <c r="S4489" s="155">
        <v>1</v>
      </c>
      <c r="T4489" s="155">
        <v>1</v>
      </c>
      <c r="U4489" s="155">
        <v>195</v>
      </c>
      <c r="V4489" s="155">
        <v>1460</v>
      </c>
      <c r="W4489" s="159">
        <v>229531</v>
      </c>
      <c r="X4489" s="159">
        <v>160</v>
      </c>
      <c r="Y4489" s="159">
        <v>229691</v>
      </c>
      <c r="Z4489" s="129">
        <v>1</v>
      </c>
      <c r="AA4489" s="129">
        <v>0.72413793103448276</v>
      </c>
      <c r="AB4489" s="111">
        <v>36</v>
      </c>
      <c r="AC4489" s="28">
        <v>0.66700000000000004</v>
      </c>
      <c r="AD4489" s="129">
        <v>0.191</v>
      </c>
      <c r="AE4489" s="139">
        <v>75</v>
      </c>
      <c r="AF4489" s="139">
        <v>16</v>
      </c>
      <c r="AG4489" s="139">
        <v>35</v>
      </c>
      <c r="AH4489" s="139">
        <v>54</v>
      </c>
    </row>
    <row r="4490" spans="1:34" s="87" customFormat="1">
      <c r="A4490" s="87" t="s">
        <v>167</v>
      </c>
      <c r="B4490" s="14" t="s">
        <v>74</v>
      </c>
      <c r="C4490" s="14" t="s">
        <v>62</v>
      </c>
      <c r="D4490" s="14">
        <v>2018</v>
      </c>
      <c r="E4490" s="14">
        <v>2018</v>
      </c>
      <c r="F4490" s="14" t="s">
        <v>245</v>
      </c>
      <c r="G4490" s="93">
        <v>7045</v>
      </c>
      <c r="H4490" s="93">
        <v>43163</v>
      </c>
      <c r="I4490" s="93">
        <v>20</v>
      </c>
      <c r="J4490" s="93">
        <v>387</v>
      </c>
      <c r="K4490" s="93">
        <v>7065</v>
      </c>
      <c r="L4490" s="93">
        <v>43550</v>
      </c>
      <c r="M4490" s="155">
        <v>50615</v>
      </c>
      <c r="N4490" s="155">
        <v>116388</v>
      </c>
      <c r="O4490" s="155">
        <v>19409</v>
      </c>
      <c r="P4490" s="155">
        <v>95888</v>
      </c>
      <c r="Q4490" s="155">
        <v>115297</v>
      </c>
      <c r="R4490" s="155">
        <v>68</v>
      </c>
      <c r="S4490" s="155">
        <v>1023</v>
      </c>
      <c r="T4490" s="155">
        <v>1091</v>
      </c>
      <c r="U4490" s="155">
        <v>19477</v>
      </c>
      <c r="V4490" s="155">
        <v>96911</v>
      </c>
      <c r="W4490" s="159">
        <v>15341627</v>
      </c>
      <c r="X4490" s="159">
        <v>124579</v>
      </c>
      <c r="Y4490" s="159">
        <v>15466206</v>
      </c>
      <c r="Z4490" s="129">
        <v>0.98975903614457827</v>
      </c>
      <c r="AA4490" s="129">
        <v>0.80099502487562191</v>
      </c>
      <c r="AB4490" s="111">
        <v>9</v>
      </c>
      <c r="AC4490" s="28">
        <v>0.33300000000000002</v>
      </c>
      <c r="AD4490" s="129">
        <v>4.2000000000000003E-2</v>
      </c>
      <c r="AE4490" s="139">
        <v>2280</v>
      </c>
      <c r="AF4490" s="139">
        <v>279</v>
      </c>
      <c r="AG4490" s="139">
        <v>7417</v>
      </c>
      <c r="AH4490" s="139">
        <v>17705</v>
      </c>
    </row>
    <row r="4491" spans="1:34" s="87" customFormat="1">
      <c r="A4491" s="87" t="s">
        <v>168</v>
      </c>
      <c r="B4491" s="14" t="s">
        <v>75</v>
      </c>
      <c r="C4491" s="14" t="s">
        <v>62</v>
      </c>
      <c r="D4491" s="14">
        <v>2018</v>
      </c>
      <c r="E4491" s="14">
        <v>2018</v>
      </c>
      <c r="F4491" s="14" t="s">
        <v>245</v>
      </c>
      <c r="G4491" s="93">
        <v>246</v>
      </c>
      <c r="H4491" s="93">
        <v>2408</v>
      </c>
      <c r="I4491" s="93">
        <v>0</v>
      </c>
      <c r="J4491" s="93">
        <v>3</v>
      </c>
      <c r="K4491" s="93">
        <v>246</v>
      </c>
      <c r="L4491" s="93">
        <v>2411</v>
      </c>
      <c r="M4491" s="155">
        <v>2657</v>
      </c>
      <c r="N4491" s="155">
        <v>4618</v>
      </c>
      <c r="O4491" s="155">
        <v>587</v>
      </c>
      <c r="P4491" s="155">
        <v>4025</v>
      </c>
      <c r="Q4491" s="155">
        <v>4612</v>
      </c>
      <c r="R4491" s="155">
        <v>0</v>
      </c>
      <c r="S4491" s="155">
        <v>6</v>
      </c>
      <c r="T4491" s="155">
        <v>6</v>
      </c>
      <c r="U4491" s="155">
        <v>587</v>
      </c>
      <c r="V4491" s="155">
        <v>4031</v>
      </c>
      <c r="W4491" s="159">
        <v>606006</v>
      </c>
      <c r="X4491" s="159">
        <v>318</v>
      </c>
      <c r="Y4491" s="159">
        <v>606324</v>
      </c>
      <c r="Z4491" s="129">
        <v>1</v>
      </c>
      <c r="AA4491" s="129">
        <v>0.9726027397260274</v>
      </c>
      <c r="AB4491" s="111">
        <v>36</v>
      </c>
      <c r="AC4491" s="28">
        <v>0.66700000000000004</v>
      </c>
      <c r="AD4491" s="129">
        <v>0.191</v>
      </c>
      <c r="AE4491" s="139">
        <v>196</v>
      </c>
      <c r="AF4491" s="139">
        <v>1</v>
      </c>
      <c r="AG4491" s="139">
        <v>76</v>
      </c>
      <c r="AH4491" s="139">
        <v>123</v>
      </c>
    </row>
    <row r="4492" spans="1:34" s="87" customFormat="1">
      <c r="A4492" s="87" t="s">
        <v>169</v>
      </c>
      <c r="B4492" s="14" t="s">
        <v>74</v>
      </c>
      <c r="C4492" s="14" t="s">
        <v>62</v>
      </c>
      <c r="D4492" s="14">
        <v>2018</v>
      </c>
      <c r="E4492" s="14">
        <v>2018</v>
      </c>
      <c r="F4492" s="14" t="s">
        <v>245</v>
      </c>
      <c r="G4492" s="93">
        <v>2480</v>
      </c>
      <c r="H4492" s="93">
        <v>31376</v>
      </c>
      <c r="I4492" s="93">
        <v>10</v>
      </c>
      <c r="J4492" s="93">
        <v>299</v>
      </c>
      <c r="K4492" s="93">
        <v>2490</v>
      </c>
      <c r="L4492" s="93">
        <v>31675</v>
      </c>
      <c r="M4492" s="155">
        <v>34165</v>
      </c>
      <c r="N4492" s="155">
        <v>66830</v>
      </c>
      <c r="O4492" s="155">
        <v>6334</v>
      </c>
      <c r="P4492" s="155">
        <v>59860</v>
      </c>
      <c r="Q4492" s="155">
        <v>66194</v>
      </c>
      <c r="R4492" s="155">
        <v>36</v>
      </c>
      <c r="S4492" s="155">
        <v>600</v>
      </c>
      <c r="T4492" s="155">
        <v>636</v>
      </c>
      <c r="U4492" s="155">
        <v>6370</v>
      </c>
      <c r="V4492" s="155">
        <v>60460</v>
      </c>
      <c r="W4492" s="159">
        <v>8711454</v>
      </c>
      <c r="X4492" s="159">
        <v>80426</v>
      </c>
      <c r="Y4492" s="159">
        <v>8791880</v>
      </c>
      <c r="Z4492" s="129">
        <v>0.98905109489051091</v>
      </c>
      <c r="AA4492" s="129">
        <v>0.96423841059602644</v>
      </c>
      <c r="AB4492" s="111">
        <v>8</v>
      </c>
      <c r="AC4492" s="28">
        <v>0.375</v>
      </c>
      <c r="AD4492" s="129">
        <v>5.5300000000000002E-2</v>
      </c>
      <c r="AE4492" s="139">
        <v>2649</v>
      </c>
      <c r="AF4492" s="139">
        <v>589</v>
      </c>
      <c r="AG4492" s="139">
        <v>5695</v>
      </c>
      <c r="AH4492" s="139">
        <v>13340</v>
      </c>
    </row>
    <row r="4493" spans="1:34" s="87" customFormat="1">
      <c r="A4493" s="87" t="s">
        <v>170</v>
      </c>
      <c r="B4493" s="14" t="s">
        <v>74</v>
      </c>
      <c r="C4493" s="14" t="s">
        <v>62</v>
      </c>
      <c r="D4493" s="14">
        <v>2018</v>
      </c>
      <c r="E4493" s="14">
        <v>2018</v>
      </c>
      <c r="F4493" s="14" t="s">
        <v>245</v>
      </c>
      <c r="G4493" s="93">
        <v>709</v>
      </c>
      <c r="H4493" s="93">
        <v>9202</v>
      </c>
      <c r="I4493" s="93">
        <v>19</v>
      </c>
      <c r="J4493" s="93">
        <v>99</v>
      </c>
      <c r="K4493" s="93">
        <v>728</v>
      </c>
      <c r="L4493" s="93">
        <v>9301</v>
      </c>
      <c r="M4493" s="155">
        <v>10029</v>
      </c>
      <c r="N4493" s="155">
        <v>18072</v>
      </c>
      <c r="O4493" s="155">
        <v>1870</v>
      </c>
      <c r="P4493" s="155">
        <v>15841</v>
      </c>
      <c r="Q4493" s="155">
        <v>17711</v>
      </c>
      <c r="R4493" s="155">
        <v>79</v>
      </c>
      <c r="S4493" s="155">
        <v>282</v>
      </c>
      <c r="T4493" s="155">
        <v>361</v>
      </c>
      <c r="U4493" s="155">
        <v>1949</v>
      </c>
      <c r="V4493" s="155">
        <v>16123</v>
      </c>
      <c r="W4493" s="159">
        <v>2394594</v>
      </c>
      <c r="X4493" s="159">
        <v>39029</v>
      </c>
      <c r="Y4493" s="159">
        <v>2433623</v>
      </c>
      <c r="Z4493" s="129">
        <v>0.8861607142857143</v>
      </c>
      <c r="AA4493" s="129">
        <v>0.90853658536585369</v>
      </c>
      <c r="AB4493" s="111">
        <v>36</v>
      </c>
      <c r="AC4493" s="28">
        <v>0.66700000000000004</v>
      </c>
      <c r="AD4493" s="129">
        <v>0.191</v>
      </c>
      <c r="AE4493" s="139">
        <v>954</v>
      </c>
      <c r="AF4493" s="139">
        <v>297</v>
      </c>
      <c r="AG4493" s="139">
        <v>740</v>
      </c>
      <c r="AH4493" s="139">
        <v>1516</v>
      </c>
    </row>
    <row r="4494" spans="1:34" s="87" customFormat="1">
      <c r="A4494" s="87" t="s">
        <v>171</v>
      </c>
      <c r="B4494" s="14" t="s">
        <v>75</v>
      </c>
      <c r="C4494" s="14" t="s">
        <v>62</v>
      </c>
      <c r="D4494" s="14">
        <v>2018</v>
      </c>
      <c r="E4494" s="14">
        <v>2018</v>
      </c>
      <c r="F4494" s="14" t="s">
        <v>245</v>
      </c>
      <c r="G4494" s="93">
        <v>734</v>
      </c>
      <c r="H4494" s="93">
        <v>5297</v>
      </c>
      <c r="I4494" s="93">
        <v>1</v>
      </c>
      <c r="J4494" s="93">
        <v>13</v>
      </c>
      <c r="K4494" s="93">
        <v>735</v>
      </c>
      <c r="L4494" s="93">
        <v>5310</v>
      </c>
      <c r="M4494" s="155">
        <v>6045</v>
      </c>
      <c r="N4494" s="155">
        <v>12938</v>
      </c>
      <c r="O4494" s="155">
        <v>2012</v>
      </c>
      <c r="P4494" s="155">
        <v>10873</v>
      </c>
      <c r="Q4494" s="155">
        <v>12885</v>
      </c>
      <c r="R4494" s="155">
        <v>5</v>
      </c>
      <c r="S4494" s="155">
        <v>48</v>
      </c>
      <c r="T4494" s="155">
        <v>53</v>
      </c>
      <c r="U4494" s="155">
        <v>2017</v>
      </c>
      <c r="V4494" s="155">
        <v>10921</v>
      </c>
      <c r="W4494" s="159">
        <v>1698989</v>
      </c>
      <c r="X4494" s="159">
        <v>4462</v>
      </c>
      <c r="Y4494" s="159">
        <v>1703451</v>
      </c>
      <c r="Z4494" s="129">
        <v>0.98561151079136688</v>
      </c>
      <c r="AA4494" s="129">
        <v>0.93269230769230771</v>
      </c>
      <c r="AB4494" s="111">
        <v>36</v>
      </c>
      <c r="AC4494" s="28">
        <v>0.66700000000000004</v>
      </c>
      <c r="AD4494" s="129">
        <v>0.191</v>
      </c>
      <c r="AE4494" s="139">
        <v>390</v>
      </c>
      <c r="AF4494" s="139">
        <v>59</v>
      </c>
      <c r="AG4494" s="139">
        <v>433</v>
      </c>
      <c r="AH4494" s="139">
        <v>911</v>
      </c>
    </row>
    <row r="4495" spans="1:34" s="87" customFormat="1">
      <c r="A4495" s="51" t="s">
        <v>172</v>
      </c>
      <c r="B4495" s="14" t="s">
        <v>66</v>
      </c>
      <c r="C4495" s="14" t="s">
        <v>63</v>
      </c>
      <c r="D4495" s="14">
        <v>2018</v>
      </c>
      <c r="E4495" s="14">
        <v>2018</v>
      </c>
      <c r="F4495" s="14" t="s">
        <v>245</v>
      </c>
      <c r="G4495" s="93">
        <v>221184</v>
      </c>
      <c r="H4495" s="93">
        <v>1719683</v>
      </c>
      <c r="I4495" s="93">
        <v>1952</v>
      </c>
      <c r="J4495" s="93">
        <v>16363</v>
      </c>
      <c r="K4495" s="93">
        <v>223136</v>
      </c>
      <c r="L4495" s="93">
        <v>1736046</v>
      </c>
      <c r="M4495" s="155">
        <v>1959182</v>
      </c>
      <c r="N4495" s="155">
        <v>3965263</v>
      </c>
      <c r="O4495" s="155">
        <v>565919</v>
      </c>
      <c r="P4495" s="155">
        <v>3356505</v>
      </c>
      <c r="Q4495" s="155">
        <v>3922424</v>
      </c>
      <c r="R4495" s="155">
        <v>6487</v>
      </c>
      <c r="S4495" s="155">
        <v>36352</v>
      </c>
      <c r="T4495" s="155">
        <v>42839</v>
      </c>
      <c r="U4495" s="155">
        <v>572406</v>
      </c>
      <c r="V4495" s="155">
        <v>3392857</v>
      </c>
      <c r="W4495" s="159">
        <v>527585758</v>
      </c>
      <c r="X4495" s="159">
        <v>4668612</v>
      </c>
      <c r="Y4495" s="159">
        <v>532254370</v>
      </c>
      <c r="Z4495" s="129">
        <v>0.98571444150009269</v>
      </c>
      <c r="AA4495" s="129">
        <v>0.92869379409435038</v>
      </c>
      <c r="AB4495" s="111">
        <v>427</v>
      </c>
      <c r="AC4495" s="28">
        <v>0.64900000000000002</v>
      </c>
      <c r="AD4495" s="129">
        <v>6.6799999999999998E-2</v>
      </c>
      <c r="AE4495" s="139">
        <v>148115</v>
      </c>
      <c r="AF4495" s="139">
        <v>56465</v>
      </c>
      <c r="AG4495" s="139">
        <v>253655</v>
      </c>
      <c r="AH4495" s="139">
        <v>547748</v>
      </c>
    </row>
    <row r="4496" spans="1:34" s="87" customFormat="1">
      <c r="A4496" s="51" t="s">
        <v>173</v>
      </c>
      <c r="B4496" s="14" t="s">
        <v>74</v>
      </c>
      <c r="C4496" s="14" t="s">
        <v>63</v>
      </c>
      <c r="D4496" s="14">
        <v>2018</v>
      </c>
      <c r="E4496" s="14">
        <v>2018</v>
      </c>
      <c r="F4496" s="14" t="s">
        <v>245</v>
      </c>
      <c r="G4496" s="93">
        <v>4531</v>
      </c>
      <c r="H4496" s="93">
        <v>49459</v>
      </c>
      <c r="I4496" s="93">
        <v>70</v>
      </c>
      <c r="J4496" s="93">
        <v>1094</v>
      </c>
      <c r="K4496" s="93">
        <v>4601</v>
      </c>
      <c r="L4496" s="93">
        <v>50553</v>
      </c>
      <c r="M4496" s="155">
        <v>55154</v>
      </c>
      <c r="N4496" s="155">
        <v>101559</v>
      </c>
      <c r="O4496" s="155">
        <v>10538</v>
      </c>
      <c r="P4496" s="155">
        <v>88234</v>
      </c>
      <c r="Q4496" s="155">
        <v>98772</v>
      </c>
      <c r="R4496" s="155">
        <v>253</v>
      </c>
      <c r="S4496" s="155">
        <v>2534</v>
      </c>
      <c r="T4496" s="155">
        <v>2787</v>
      </c>
      <c r="U4496" s="155">
        <v>10791</v>
      </c>
      <c r="V4496" s="155">
        <v>90768</v>
      </c>
      <c r="W4496" s="159">
        <v>13817816</v>
      </c>
      <c r="X4496" s="159">
        <v>297959</v>
      </c>
      <c r="Y4496" s="159">
        <v>14115775</v>
      </c>
      <c r="Z4496" s="129">
        <v>0.99400819930621254</v>
      </c>
      <c r="AA4496" s="129">
        <v>0.98752922837100543</v>
      </c>
      <c r="AB4496" s="111">
        <v>14</v>
      </c>
      <c r="AC4496" s="28">
        <v>0.85699999999999998</v>
      </c>
      <c r="AD4496" s="129">
        <v>4.3200000000000002E-2</v>
      </c>
      <c r="AE4496" s="139">
        <v>5269</v>
      </c>
      <c r="AF4496" s="139">
        <v>1790</v>
      </c>
      <c r="AG4496" s="139">
        <v>5871</v>
      </c>
      <c r="AH4496" s="139">
        <v>11502</v>
      </c>
    </row>
    <row r="4497" spans="1:34" s="87" customFormat="1">
      <c r="A4497" s="51" t="s">
        <v>174</v>
      </c>
      <c r="B4497" s="14" t="s">
        <v>75</v>
      </c>
      <c r="C4497" s="14" t="s">
        <v>63</v>
      </c>
      <c r="D4497" s="14">
        <v>2018</v>
      </c>
      <c r="E4497" s="14">
        <v>2018</v>
      </c>
      <c r="F4497" s="14" t="s">
        <v>245</v>
      </c>
      <c r="G4497" s="93">
        <v>4</v>
      </c>
      <c r="H4497" s="93">
        <v>76</v>
      </c>
      <c r="I4497" s="93">
        <v>0</v>
      </c>
      <c r="J4497" s="93">
        <v>0</v>
      </c>
      <c r="K4497" s="93">
        <v>4</v>
      </c>
      <c r="L4497" s="93">
        <v>76</v>
      </c>
      <c r="M4497" s="155">
        <v>80</v>
      </c>
      <c r="N4497" s="155">
        <v>147</v>
      </c>
      <c r="O4497" s="155">
        <v>4</v>
      </c>
      <c r="P4497" s="155">
        <v>143</v>
      </c>
      <c r="Q4497" s="155">
        <v>147</v>
      </c>
      <c r="R4497" s="155">
        <v>0</v>
      </c>
      <c r="S4497" s="155">
        <v>0</v>
      </c>
      <c r="T4497" s="155">
        <v>0</v>
      </c>
      <c r="U4497" s="155">
        <v>4</v>
      </c>
      <c r="V4497" s="155">
        <v>143</v>
      </c>
      <c r="W4497" s="159">
        <v>17080</v>
      </c>
      <c r="X4497" s="159">
        <v>0</v>
      </c>
      <c r="Y4497" s="159">
        <v>17080</v>
      </c>
      <c r="Z4497" s="129">
        <v>1</v>
      </c>
      <c r="AA4497" s="129">
        <v>1</v>
      </c>
      <c r="AB4497" s="111">
        <v>40</v>
      </c>
      <c r="AC4497" s="28">
        <v>0.625</v>
      </c>
      <c r="AD4497" s="129">
        <v>0.16930000000000001</v>
      </c>
      <c r="AE4497" s="139">
        <v>5</v>
      </c>
      <c r="AF4497" s="139">
        <v>1</v>
      </c>
      <c r="AG4497" s="139">
        <v>3</v>
      </c>
      <c r="AH4497" s="139">
        <v>3</v>
      </c>
    </row>
    <row r="4498" spans="1:34" s="87" customFormat="1">
      <c r="A4498" s="51" t="s">
        <v>175</v>
      </c>
      <c r="B4498" s="14" t="s">
        <v>75</v>
      </c>
      <c r="C4498" s="14" t="s">
        <v>63</v>
      </c>
      <c r="D4498" s="14">
        <v>2018</v>
      </c>
      <c r="E4498" s="14">
        <v>2018</v>
      </c>
      <c r="F4498" s="14" t="s">
        <v>245</v>
      </c>
      <c r="G4498" s="93">
        <v>104</v>
      </c>
      <c r="H4498" s="93">
        <v>1477</v>
      </c>
      <c r="I4498" s="93">
        <v>0</v>
      </c>
      <c r="J4498" s="93">
        <v>1</v>
      </c>
      <c r="K4498" s="93">
        <v>104</v>
      </c>
      <c r="L4498" s="93">
        <v>1478</v>
      </c>
      <c r="M4498" s="155">
        <v>1582</v>
      </c>
      <c r="N4498" s="155">
        <v>2843</v>
      </c>
      <c r="O4498" s="155">
        <v>273</v>
      </c>
      <c r="P4498" s="155">
        <v>2569</v>
      </c>
      <c r="Q4498" s="155">
        <v>2842</v>
      </c>
      <c r="R4498" s="155">
        <v>0</v>
      </c>
      <c r="S4498" s="155">
        <v>1</v>
      </c>
      <c r="T4498" s="155">
        <v>1</v>
      </c>
      <c r="U4498" s="155">
        <v>273</v>
      </c>
      <c r="V4498" s="155">
        <v>2570</v>
      </c>
      <c r="W4498" s="159">
        <v>365017</v>
      </c>
      <c r="X4498" s="159">
        <v>139</v>
      </c>
      <c r="Y4498" s="159">
        <v>365156</v>
      </c>
      <c r="Z4498" s="129">
        <v>1</v>
      </c>
      <c r="AA4498" s="129">
        <v>1</v>
      </c>
      <c r="AB4498" s="111">
        <v>40</v>
      </c>
      <c r="AC4498" s="28">
        <v>0.625</v>
      </c>
      <c r="AD4498" s="129">
        <v>0.16930000000000001</v>
      </c>
      <c r="AE4498" s="139">
        <v>112</v>
      </c>
      <c r="AF4498" s="139">
        <v>24</v>
      </c>
      <c r="AG4498" s="139">
        <v>32</v>
      </c>
      <c r="AH4498" s="139">
        <v>59</v>
      </c>
    </row>
    <row r="4499" spans="1:34" s="87" customFormat="1">
      <c r="A4499" s="51" t="s">
        <v>176</v>
      </c>
      <c r="B4499" s="14" t="s">
        <v>75</v>
      </c>
      <c r="C4499" s="14" t="s">
        <v>63</v>
      </c>
      <c r="D4499" s="14">
        <v>2018</v>
      </c>
      <c r="E4499" s="14">
        <v>2018</v>
      </c>
      <c r="F4499" s="14" t="s">
        <v>245</v>
      </c>
      <c r="G4499" s="93">
        <v>1453</v>
      </c>
      <c r="H4499" s="93">
        <v>15617</v>
      </c>
      <c r="I4499" s="93">
        <v>2</v>
      </c>
      <c r="J4499" s="93">
        <v>41</v>
      </c>
      <c r="K4499" s="93">
        <v>1455</v>
      </c>
      <c r="L4499" s="93">
        <v>15658</v>
      </c>
      <c r="M4499" s="155">
        <v>17113</v>
      </c>
      <c r="N4499" s="155">
        <v>30967</v>
      </c>
      <c r="O4499" s="155">
        <v>3564</v>
      </c>
      <c r="P4499" s="155">
        <v>27308</v>
      </c>
      <c r="Q4499" s="155">
        <v>30872</v>
      </c>
      <c r="R4499" s="155">
        <v>6</v>
      </c>
      <c r="S4499" s="155">
        <v>89</v>
      </c>
      <c r="T4499" s="155">
        <v>95</v>
      </c>
      <c r="U4499" s="155">
        <v>3570</v>
      </c>
      <c r="V4499" s="155">
        <v>27397</v>
      </c>
      <c r="W4499" s="159">
        <v>4166635</v>
      </c>
      <c r="X4499" s="159">
        <v>12546</v>
      </c>
      <c r="Y4499" s="159">
        <v>4179181</v>
      </c>
      <c r="Z4499" s="129">
        <v>0.93002544529262088</v>
      </c>
      <c r="AA4499" s="129">
        <v>0.96125461254612543</v>
      </c>
      <c r="AB4499" s="111">
        <v>40</v>
      </c>
      <c r="AC4499" s="28">
        <v>0.625</v>
      </c>
      <c r="AD4499" s="129">
        <v>0.16930000000000001</v>
      </c>
      <c r="AE4499" s="139">
        <v>1408</v>
      </c>
      <c r="AF4499" s="139">
        <v>610</v>
      </c>
      <c r="AG4499" s="139">
        <v>758</v>
      </c>
      <c r="AH4499" s="139">
        <v>1344</v>
      </c>
    </row>
    <row r="4500" spans="1:34" s="87" customFormat="1">
      <c r="A4500" s="51" t="s">
        <v>177</v>
      </c>
      <c r="B4500" s="14" t="s">
        <v>75</v>
      </c>
      <c r="C4500" s="14" t="s">
        <v>63</v>
      </c>
      <c r="D4500" s="14">
        <v>2018</v>
      </c>
      <c r="E4500" s="14">
        <v>2018</v>
      </c>
      <c r="F4500" s="14" t="s">
        <v>245</v>
      </c>
      <c r="G4500" s="93">
        <v>205</v>
      </c>
      <c r="H4500" s="93">
        <v>2572</v>
      </c>
      <c r="I4500" s="93">
        <v>0</v>
      </c>
      <c r="J4500" s="93">
        <v>3</v>
      </c>
      <c r="K4500" s="93">
        <v>205</v>
      </c>
      <c r="L4500" s="93">
        <v>2575</v>
      </c>
      <c r="M4500" s="155">
        <v>2780</v>
      </c>
      <c r="N4500" s="155">
        <v>4970</v>
      </c>
      <c r="O4500" s="155">
        <v>565</v>
      </c>
      <c r="P4500" s="155">
        <v>4400</v>
      </c>
      <c r="Q4500" s="155">
        <v>4965</v>
      </c>
      <c r="R4500" s="155">
        <v>0</v>
      </c>
      <c r="S4500" s="155">
        <v>5</v>
      </c>
      <c r="T4500" s="155">
        <v>5</v>
      </c>
      <c r="U4500" s="155">
        <v>565</v>
      </c>
      <c r="V4500" s="155">
        <v>4405</v>
      </c>
      <c r="W4500" s="159">
        <v>647794</v>
      </c>
      <c r="X4500" s="159">
        <v>352</v>
      </c>
      <c r="Y4500" s="159">
        <v>648146</v>
      </c>
      <c r="Z4500" s="129">
        <v>0.98290598290598286</v>
      </c>
      <c r="AA4500" s="129">
        <v>0.94666666666666666</v>
      </c>
      <c r="AB4500" s="111">
        <v>40</v>
      </c>
      <c r="AC4500" s="28">
        <v>0.625</v>
      </c>
      <c r="AD4500" s="129">
        <v>0.16930000000000001</v>
      </c>
      <c r="AE4500" s="139">
        <v>174</v>
      </c>
      <c r="AF4500" s="139">
        <v>38</v>
      </c>
      <c r="AG4500" s="139">
        <v>50</v>
      </c>
      <c r="AH4500" s="139">
        <v>91</v>
      </c>
    </row>
    <row r="4501" spans="1:34" s="87" customFormat="1">
      <c r="A4501" s="51" t="s">
        <v>178</v>
      </c>
      <c r="B4501" s="14" t="s">
        <v>75</v>
      </c>
      <c r="C4501" s="14" t="s">
        <v>63</v>
      </c>
      <c r="D4501" s="14">
        <v>2018</v>
      </c>
      <c r="E4501" s="14">
        <v>2018</v>
      </c>
      <c r="F4501" s="14" t="s">
        <v>245</v>
      </c>
      <c r="G4501" s="93">
        <v>60</v>
      </c>
      <c r="H4501" s="93">
        <v>624</v>
      </c>
      <c r="I4501" s="93">
        <v>0</v>
      </c>
      <c r="J4501" s="93">
        <v>2</v>
      </c>
      <c r="K4501" s="93">
        <v>60</v>
      </c>
      <c r="L4501" s="93">
        <v>626</v>
      </c>
      <c r="M4501" s="155">
        <v>686</v>
      </c>
      <c r="N4501" s="155">
        <v>1451</v>
      </c>
      <c r="O4501" s="155">
        <v>137</v>
      </c>
      <c r="P4501" s="155">
        <v>1309</v>
      </c>
      <c r="Q4501" s="155">
        <v>1446</v>
      </c>
      <c r="R4501" s="155">
        <v>0</v>
      </c>
      <c r="S4501" s="155">
        <v>5</v>
      </c>
      <c r="T4501" s="155">
        <v>5</v>
      </c>
      <c r="U4501" s="155">
        <v>137</v>
      </c>
      <c r="V4501" s="155">
        <v>1314</v>
      </c>
      <c r="W4501" s="159">
        <v>180782</v>
      </c>
      <c r="X4501" s="159">
        <v>192</v>
      </c>
      <c r="Y4501" s="159">
        <v>180974</v>
      </c>
      <c r="Z4501" s="129">
        <v>0.97297297297297303</v>
      </c>
      <c r="AA4501" s="129">
        <v>1</v>
      </c>
      <c r="AB4501" s="111">
        <v>40</v>
      </c>
      <c r="AC4501" s="28">
        <v>0.625</v>
      </c>
      <c r="AD4501" s="129">
        <v>0.16930000000000001</v>
      </c>
      <c r="AE4501" s="139">
        <v>75</v>
      </c>
      <c r="AF4501" s="139">
        <v>17</v>
      </c>
      <c r="AG4501" s="139">
        <v>105</v>
      </c>
      <c r="AH4501" s="139">
        <v>245</v>
      </c>
    </row>
    <row r="4502" spans="1:34" s="87" customFormat="1">
      <c r="A4502" s="51" t="s">
        <v>179</v>
      </c>
      <c r="B4502" s="14" t="s">
        <v>74</v>
      </c>
      <c r="C4502" s="14" t="s">
        <v>63</v>
      </c>
      <c r="D4502" s="14">
        <v>2018</v>
      </c>
      <c r="E4502" s="14">
        <v>2018</v>
      </c>
      <c r="F4502" s="14" t="s">
        <v>245</v>
      </c>
      <c r="G4502" s="93">
        <v>3341</v>
      </c>
      <c r="H4502" s="93">
        <v>26975</v>
      </c>
      <c r="I4502" s="93">
        <v>37</v>
      </c>
      <c r="J4502" s="93">
        <v>245</v>
      </c>
      <c r="K4502" s="93">
        <v>3378</v>
      </c>
      <c r="L4502" s="93">
        <v>27220</v>
      </c>
      <c r="M4502" s="155">
        <v>30598</v>
      </c>
      <c r="N4502" s="155">
        <v>60331</v>
      </c>
      <c r="O4502" s="155">
        <v>7863</v>
      </c>
      <c r="P4502" s="155">
        <v>51658</v>
      </c>
      <c r="Q4502" s="155">
        <v>59521</v>
      </c>
      <c r="R4502" s="155">
        <v>133</v>
      </c>
      <c r="S4502" s="155">
        <v>677</v>
      </c>
      <c r="T4502" s="155">
        <v>810</v>
      </c>
      <c r="U4502" s="155">
        <v>7996</v>
      </c>
      <c r="V4502" s="155">
        <v>52335</v>
      </c>
      <c r="W4502" s="159">
        <v>8196787</v>
      </c>
      <c r="X4502" s="159">
        <v>77283</v>
      </c>
      <c r="Y4502" s="159">
        <v>8274070</v>
      </c>
      <c r="Z4502" s="129">
        <v>0.96535580524344566</v>
      </c>
      <c r="AA4502" s="129">
        <v>0.97488584474885842</v>
      </c>
      <c r="AB4502" s="111">
        <v>8</v>
      </c>
      <c r="AC4502" s="28">
        <v>0.75</v>
      </c>
      <c r="AD4502" s="129">
        <v>2.9100000000000001E-2</v>
      </c>
      <c r="AE4502" s="139">
        <v>2482</v>
      </c>
      <c r="AF4502" s="139">
        <v>1097</v>
      </c>
      <c r="AG4502" s="139">
        <v>3927</v>
      </c>
      <c r="AH4502" s="139">
        <v>8003</v>
      </c>
    </row>
    <row r="4503" spans="1:34" s="87" customFormat="1">
      <c r="A4503" s="51" t="s">
        <v>180</v>
      </c>
      <c r="B4503" s="14" t="s">
        <v>75</v>
      </c>
      <c r="C4503" s="14" t="s">
        <v>63</v>
      </c>
      <c r="D4503" s="14">
        <v>2018</v>
      </c>
      <c r="E4503" s="14">
        <v>2018</v>
      </c>
      <c r="F4503" s="14" t="s">
        <v>245</v>
      </c>
      <c r="G4503" s="93">
        <v>334</v>
      </c>
      <c r="H4503" s="93">
        <v>2197</v>
      </c>
      <c r="I4503" s="93">
        <v>0</v>
      </c>
      <c r="J4503" s="93">
        <v>1</v>
      </c>
      <c r="K4503" s="93">
        <v>334</v>
      </c>
      <c r="L4503" s="93">
        <v>2198</v>
      </c>
      <c r="M4503" s="155">
        <v>2532</v>
      </c>
      <c r="N4503" s="155">
        <v>5021</v>
      </c>
      <c r="O4503" s="155">
        <v>945</v>
      </c>
      <c r="P4503" s="155">
        <v>4074</v>
      </c>
      <c r="Q4503" s="155">
        <v>5019</v>
      </c>
      <c r="R4503" s="155">
        <v>0</v>
      </c>
      <c r="S4503" s="155">
        <v>2</v>
      </c>
      <c r="T4503" s="155">
        <v>2</v>
      </c>
      <c r="U4503" s="155">
        <v>945</v>
      </c>
      <c r="V4503" s="155">
        <v>4076</v>
      </c>
      <c r="W4503" s="159">
        <v>651064</v>
      </c>
      <c r="X4503" s="159">
        <v>258</v>
      </c>
      <c r="Y4503" s="159">
        <v>651322</v>
      </c>
      <c r="Z4503" s="129">
        <v>1</v>
      </c>
      <c r="AA4503" s="129">
        <v>0.94505494505494503</v>
      </c>
      <c r="AB4503" s="111">
        <v>40</v>
      </c>
      <c r="AC4503" s="28">
        <v>0.625</v>
      </c>
      <c r="AD4503" s="129">
        <v>0.16930000000000001</v>
      </c>
      <c r="AE4503" s="139">
        <v>218</v>
      </c>
      <c r="AF4503" s="139">
        <v>27</v>
      </c>
      <c r="AG4503" s="139">
        <v>100</v>
      </c>
      <c r="AH4503" s="139">
        <v>174</v>
      </c>
    </row>
    <row r="4504" spans="1:34" s="87" customFormat="1">
      <c r="A4504" s="51" t="s">
        <v>181</v>
      </c>
      <c r="B4504" s="14" t="s">
        <v>75</v>
      </c>
      <c r="C4504" s="14" t="s">
        <v>63</v>
      </c>
      <c r="D4504" s="14">
        <v>2018</v>
      </c>
      <c r="E4504" s="14">
        <v>2018</v>
      </c>
      <c r="F4504" s="14" t="s">
        <v>245</v>
      </c>
      <c r="G4504" s="93">
        <v>453</v>
      </c>
      <c r="H4504" s="93">
        <v>5967</v>
      </c>
      <c r="I4504" s="93">
        <v>1</v>
      </c>
      <c r="J4504" s="93">
        <v>14</v>
      </c>
      <c r="K4504" s="93">
        <v>454</v>
      </c>
      <c r="L4504" s="93">
        <v>5981</v>
      </c>
      <c r="M4504" s="155">
        <v>6435</v>
      </c>
      <c r="N4504" s="155">
        <v>11070</v>
      </c>
      <c r="O4504" s="155">
        <v>1036</v>
      </c>
      <c r="P4504" s="155">
        <v>9998</v>
      </c>
      <c r="Q4504" s="155">
        <v>11034</v>
      </c>
      <c r="R4504" s="155">
        <v>1</v>
      </c>
      <c r="S4504" s="155">
        <v>35</v>
      </c>
      <c r="T4504" s="155">
        <v>36</v>
      </c>
      <c r="U4504" s="155">
        <v>1037</v>
      </c>
      <c r="V4504" s="155">
        <v>10033</v>
      </c>
      <c r="W4504" s="159">
        <v>1478351</v>
      </c>
      <c r="X4504" s="159">
        <v>2928</v>
      </c>
      <c r="Y4504" s="159">
        <v>1481279</v>
      </c>
      <c r="Z4504" s="129">
        <v>1</v>
      </c>
      <c r="AA4504" s="129">
        <v>0.99256505576208176</v>
      </c>
      <c r="AB4504" s="111">
        <v>40</v>
      </c>
      <c r="AC4504" s="28">
        <v>0.625</v>
      </c>
      <c r="AD4504" s="129">
        <v>0.16930000000000001</v>
      </c>
      <c r="AE4504" s="139">
        <v>620</v>
      </c>
      <c r="AF4504" s="139">
        <v>156</v>
      </c>
      <c r="AG4504" s="139">
        <v>321</v>
      </c>
      <c r="AH4504" s="139">
        <v>647</v>
      </c>
    </row>
    <row r="4505" spans="1:34" s="87" customFormat="1">
      <c r="A4505" s="87" t="s">
        <v>123</v>
      </c>
      <c r="B4505" s="14" t="s">
        <v>74</v>
      </c>
      <c r="C4505" s="14" t="s">
        <v>63</v>
      </c>
      <c r="D4505" s="14">
        <v>2018</v>
      </c>
      <c r="E4505" s="14">
        <v>2018</v>
      </c>
      <c r="F4505" s="14" t="s">
        <v>245</v>
      </c>
      <c r="G4505" s="93">
        <v>11736</v>
      </c>
      <c r="H4505" s="93">
        <v>81882</v>
      </c>
      <c r="I4505" s="93">
        <v>73</v>
      </c>
      <c r="J4505" s="93">
        <v>448</v>
      </c>
      <c r="K4505" s="93">
        <v>11809</v>
      </c>
      <c r="L4505" s="93">
        <v>82330</v>
      </c>
      <c r="M4505" s="155">
        <v>94139</v>
      </c>
      <c r="N4505" s="155">
        <v>215553</v>
      </c>
      <c r="O4505" s="155">
        <v>31798</v>
      </c>
      <c r="P4505" s="155">
        <v>182388</v>
      </c>
      <c r="Q4505" s="155">
        <v>214186</v>
      </c>
      <c r="R4505" s="155">
        <v>237</v>
      </c>
      <c r="S4505" s="155">
        <v>1130</v>
      </c>
      <c r="T4505" s="155">
        <v>1367</v>
      </c>
      <c r="U4505" s="155">
        <v>32035</v>
      </c>
      <c r="V4505" s="155">
        <v>183518</v>
      </c>
      <c r="W4505" s="159">
        <v>28219739</v>
      </c>
      <c r="X4505" s="159">
        <v>154508</v>
      </c>
      <c r="Y4505" s="159">
        <v>28374247</v>
      </c>
      <c r="Z4505" s="129">
        <v>0.93881068658431488</v>
      </c>
      <c r="AA4505" s="129">
        <v>0.92936596218020018</v>
      </c>
      <c r="AB4505" s="111">
        <v>23</v>
      </c>
      <c r="AC4505" s="28">
        <v>0.60899999999999999</v>
      </c>
      <c r="AD4505" s="129">
        <v>4.53E-2</v>
      </c>
      <c r="AE4505" s="139">
        <v>5089</v>
      </c>
      <c r="AF4505" s="139">
        <v>2316</v>
      </c>
      <c r="AG4505" s="139">
        <v>12143</v>
      </c>
      <c r="AH4505" s="139">
        <v>27789</v>
      </c>
    </row>
    <row r="4506" spans="1:34" s="87" customFormat="1">
      <c r="A4506" s="87" t="s">
        <v>124</v>
      </c>
      <c r="B4506" s="14" t="s">
        <v>75</v>
      </c>
      <c r="C4506" s="14" t="s">
        <v>63</v>
      </c>
      <c r="D4506" s="14">
        <v>2018</v>
      </c>
      <c r="E4506" s="14">
        <v>2018</v>
      </c>
      <c r="F4506" s="14" t="s">
        <v>245</v>
      </c>
      <c r="G4506" s="93">
        <v>186</v>
      </c>
      <c r="H4506" s="93">
        <v>1315</v>
      </c>
      <c r="I4506" s="93">
        <v>0</v>
      </c>
      <c r="J4506" s="93">
        <v>3</v>
      </c>
      <c r="K4506" s="93">
        <v>186</v>
      </c>
      <c r="L4506" s="93">
        <v>1318</v>
      </c>
      <c r="M4506" s="155">
        <v>1504</v>
      </c>
      <c r="N4506" s="155">
        <v>3372</v>
      </c>
      <c r="O4506" s="155">
        <v>490</v>
      </c>
      <c r="P4506" s="155">
        <v>2871</v>
      </c>
      <c r="Q4506" s="155">
        <v>3361</v>
      </c>
      <c r="R4506" s="155">
        <v>1</v>
      </c>
      <c r="S4506" s="155">
        <v>10</v>
      </c>
      <c r="T4506" s="155">
        <v>11</v>
      </c>
      <c r="U4506" s="155">
        <v>491</v>
      </c>
      <c r="V4506" s="155">
        <v>2881</v>
      </c>
      <c r="W4506" s="159">
        <v>411862</v>
      </c>
      <c r="X4506" s="159">
        <v>1207</v>
      </c>
      <c r="Y4506" s="159">
        <v>413069</v>
      </c>
      <c r="Z4506" s="129">
        <v>0.94736842105263164</v>
      </c>
      <c r="AA4506" s="129">
        <v>0.94444444444444442</v>
      </c>
      <c r="AB4506" s="111">
        <v>40</v>
      </c>
      <c r="AC4506" s="28">
        <v>0.625</v>
      </c>
      <c r="AD4506" s="129">
        <v>0.16930000000000001</v>
      </c>
      <c r="AE4506" s="139">
        <v>116</v>
      </c>
      <c r="AF4506" s="139">
        <v>25</v>
      </c>
      <c r="AG4506" s="139">
        <v>153</v>
      </c>
      <c r="AH4506" s="139">
        <v>330</v>
      </c>
    </row>
    <row r="4507" spans="1:34" s="87" customFormat="1">
      <c r="A4507" s="87" t="s">
        <v>125</v>
      </c>
      <c r="B4507" s="14" t="s">
        <v>75</v>
      </c>
      <c r="C4507" s="14" t="s">
        <v>63</v>
      </c>
      <c r="D4507" s="14">
        <v>2018</v>
      </c>
      <c r="E4507" s="14">
        <v>2018</v>
      </c>
      <c r="F4507" s="14" t="s">
        <v>245</v>
      </c>
      <c r="G4507" s="93">
        <v>831</v>
      </c>
      <c r="H4507" s="93">
        <v>11046</v>
      </c>
      <c r="I4507" s="93">
        <v>1</v>
      </c>
      <c r="J4507" s="93">
        <v>14</v>
      </c>
      <c r="K4507" s="93">
        <v>832</v>
      </c>
      <c r="L4507" s="93">
        <v>11060</v>
      </c>
      <c r="M4507" s="155">
        <v>11892</v>
      </c>
      <c r="N4507" s="155">
        <v>19706</v>
      </c>
      <c r="O4507" s="155">
        <v>2115</v>
      </c>
      <c r="P4507" s="155">
        <v>17549</v>
      </c>
      <c r="Q4507" s="155">
        <v>19664</v>
      </c>
      <c r="R4507" s="155">
        <v>2</v>
      </c>
      <c r="S4507" s="155">
        <v>40</v>
      </c>
      <c r="T4507" s="155">
        <v>42</v>
      </c>
      <c r="U4507" s="155">
        <v>2117</v>
      </c>
      <c r="V4507" s="155">
        <v>17589</v>
      </c>
      <c r="W4507" s="159">
        <v>2706733</v>
      </c>
      <c r="X4507" s="159">
        <v>4702</v>
      </c>
      <c r="Y4507" s="159">
        <v>2711435</v>
      </c>
      <c r="Z4507" s="129">
        <v>0.99149659863945583</v>
      </c>
      <c r="AA4507" s="129">
        <v>0.98086124401913877</v>
      </c>
      <c r="AB4507" s="111">
        <v>40</v>
      </c>
      <c r="AC4507" s="28">
        <v>0.625</v>
      </c>
      <c r="AD4507" s="129">
        <v>0.16930000000000001</v>
      </c>
      <c r="AE4507" s="139">
        <v>1238</v>
      </c>
      <c r="AF4507" s="139">
        <v>346</v>
      </c>
      <c r="AG4507" s="139">
        <v>460</v>
      </c>
      <c r="AH4507" s="139">
        <v>877</v>
      </c>
    </row>
    <row r="4508" spans="1:34" s="87" customFormat="1">
      <c r="A4508" s="87" t="s">
        <v>126</v>
      </c>
      <c r="B4508" s="14" t="s">
        <v>75</v>
      </c>
      <c r="C4508" s="14" t="s">
        <v>63</v>
      </c>
      <c r="D4508" s="14">
        <v>2018</v>
      </c>
      <c r="E4508" s="14">
        <v>2018</v>
      </c>
      <c r="F4508" s="14" t="s">
        <v>245</v>
      </c>
      <c r="G4508" s="93">
        <v>2118</v>
      </c>
      <c r="H4508" s="93">
        <v>14471</v>
      </c>
      <c r="I4508" s="93">
        <v>9</v>
      </c>
      <c r="J4508" s="93">
        <v>131</v>
      </c>
      <c r="K4508" s="93">
        <v>2127</v>
      </c>
      <c r="L4508" s="93">
        <v>14602</v>
      </c>
      <c r="M4508" s="155">
        <v>16729</v>
      </c>
      <c r="N4508" s="155">
        <v>39549</v>
      </c>
      <c r="O4508" s="155">
        <v>5897</v>
      </c>
      <c r="P4508" s="155">
        <v>33284</v>
      </c>
      <c r="Q4508" s="155">
        <v>39181</v>
      </c>
      <c r="R4508" s="155">
        <v>26</v>
      </c>
      <c r="S4508" s="155">
        <v>342</v>
      </c>
      <c r="T4508" s="155">
        <v>368</v>
      </c>
      <c r="U4508" s="155">
        <v>5923</v>
      </c>
      <c r="V4508" s="155">
        <v>33626</v>
      </c>
      <c r="W4508" s="159">
        <v>4880030</v>
      </c>
      <c r="X4508" s="159">
        <v>38419</v>
      </c>
      <c r="Y4508" s="159">
        <v>4918449</v>
      </c>
      <c r="Z4508" s="129">
        <v>0.97919556171983357</v>
      </c>
      <c r="AA4508" s="129">
        <v>0.93473193473193472</v>
      </c>
      <c r="AB4508" s="111">
        <v>40</v>
      </c>
      <c r="AC4508" s="28">
        <v>0.625</v>
      </c>
      <c r="AD4508" s="129">
        <v>0.16930000000000001</v>
      </c>
      <c r="AE4508" s="139">
        <v>1034</v>
      </c>
      <c r="AF4508" s="139">
        <v>153</v>
      </c>
      <c r="AG4508" s="139">
        <v>840</v>
      </c>
      <c r="AH4508" s="139">
        <v>1680</v>
      </c>
    </row>
    <row r="4509" spans="1:34" s="87" customFormat="1">
      <c r="A4509" s="87" t="s">
        <v>127</v>
      </c>
      <c r="B4509" s="14" t="s">
        <v>75</v>
      </c>
      <c r="C4509" s="14" t="s">
        <v>63</v>
      </c>
      <c r="D4509" s="14">
        <v>2018</v>
      </c>
      <c r="E4509" s="14">
        <v>2018</v>
      </c>
      <c r="F4509" s="14" t="s">
        <v>245</v>
      </c>
      <c r="G4509" s="93">
        <v>78</v>
      </c>
      <c r="H4509" s="93">
        <v>959</v>
      </c>
      <c r="I4509" s="93">
        <v>0</v>
      </c>
      <c r="J4509" s="93">
        <v>1</v>
      </c>
      <c r="K4509" s="93">
        <v>78</v>
      </c>
      <c r="L4509" s="93">
        <v>960</v>
      </c>
      <c r="M4509" s="155">
        <v>1038</v>
      </c>
      <c r="N4509" s="155">
        <v>1980</v>
      </c>
      <c r="O4509" s="155">
        <v>221</v>
      </c>
      <c r="P4509" s="155">
        <v>1757</v>
      </c>
      <c r="Q4509" s="155">
        <v>1978</v>
      </c>
      <c r="R4509" s="155">
        <v>0</v>
      </c>
      <c r="S4509" s="155">
        <v>2</v>
      </c>
      <c r="T4509" s="155">
        <v>2</v>
      </c>
      <c r="U4509" s="155">
        <v>221</v>
      </c>
      <c r="V4509" s="155">
        <v>1759</v>
      </c>
      <c r="W4509" s="159">
        <v>254963</v>
      </c>
      <c r="X4509" s="159">
        <v>192</v>
      </c>
      <c r="Y4509" s="159">
        <v>255155</v>
      </c>
      <c r="Z4509" s="129">
        <v>1</v>
      </c>
      <c r="AA4509" s="129">
        <v>0.83870967741935487</v>
      </c>
      <c r="AB4509" s="111">
        <v>40</v>
      </c>
      <c r="AC4509" s="28">
        <v>0.625</v>
      </c>
      <c r="AD4509" s="129">
        <v>0.16930000000000001</v>
      </c>
      <c r="AE4509" s="139">
        <v>60</v>
      </c>
      <c r="AF4509" s="139">
        <v>4</v>
      </c>
      <c r="AG4509" s="139">
        <v>50</v>
      </c>
      <c r="AH4509" s="139">
        <v>109</v>
      </c>
    </row>
    <row r="4510" spans="1:34" s="87" customFormat="1">
      <c r="A4510" s="87" t="s">
        <v>128</v>
      </c>
      <c r="B4510" s="14" t="s">
        <v>75</v>
      </c>
      <c r="C4510" s="14" t="s">
        <v>63</v>
      </c>
      <c r="D4510" s="14">
        <v>2018</v>
      </c>
      <c r="E4510" s="14">
        <v>2018</v>
      </c>
      <c r="F4510" s="14" t="s">
        <v>245</v>
      </c>
      <c r="G4510" s="93">
        <v>9274</v>
      </c>
      <c r="H4510" s="93">
        <v>57903</v>
      </c>
      <c r="I4510" s="93">
        <v>16</v>
      </c>
      <c r="J4510" s="93">
        <v>402</v>
      </c>
      <c r="K4510" s="93">
        <v>9290</v>
      </c>
      <c r="L4510" s="93">
        <v>58305</v>
      </c>
      <c r="M4510" s="155">
        <v>67595</v>
      </c>
      <c r="N4510" s="155">
        <v>155375</v>
      </c>
      <c r="O4510" s="155">
        <v>24523</v>
      </c>
      <c r="P4510" s="155">
        <v>129924</v>
      </c>
      <c r="Q4510" s="155">
        <v>154447</v>
      </c>
      <c r="R4510" s="155">
        <v>53</v>
      </c>
      <c r="S4510" s="155">
        <v>875</v>
      </c>
      <c r="T4510" s="155">
        <v>928</v>
      </c>
      <c r="U4510" s="155">
        <v>24576</v>
      </c>
      <c r="V4510" s="155">
        <v>130799</v>
      </c>
      <c r="W4510" s="159">
        <v>20189441</v>
      </c>
      <c r="X4510" s="159">
        <v>123148</v>
      </c>
      <c r="Y4510" s="159">
        <v>20312589</v>
      </c>
      <c r="Z4510" s="129">
        <v>0.99089356858281163</v>
      </c>
      <c r="AA4510" s="129">
        <v>0.9415077989601387</v>
      </c>
      <c r="AB4510" s="111">
        <v>14</v>
      </c>
      <c r="AC4510" s="28">
        <v>0.42899999999999999</v>
      </c>
      <c r="AD4510" s="129">
        <v>2.5899999999999999E-2</v>
      </c>
      <c r="AE4510" s="139">
        <v>5286</v>
      </c>
      <c r="AF4510" s="139">
        <v>1721</v>
      </c>
      <c r="AG4510" s="139">
        <v>9420</v>
      </c>
      <c r="AH4510" s="139">
        <v>22079</v>
      </c>
    </row>
    <row r="4511" spans="1:34" s="87" customFormat="1">
      <c r="A4511" s="87" t="s">
        <v>129</v>
      </c>
      <c r="B4511" s="14" t="s">
        <v>75</v>
      </c>
      <c r="C4511" s="14" t="s">
        <v>63</v>
      </c>
      <c r="D4511" s="14">
        <v>2018</v>
      </c>
      <c r="E4511" s="14">
        <v>2018</v>
      </c>
      <c r="F4511" s="14" t="s">
        <v>245</v>
      </c>
      <c r="G4511" s="93">
        <v>1410</v>
      </c>
      <c r="H4511" s="93">
        <v>9111</v>
      </c>
      <c r="I4511" s="93">
        <v>4</v>
      </c>
      <c r="J4511" s="93">
        <v>70</v>
      </c>
      <c r="K4511" s="93">
        <v>1414</v>
      </c>
      <c r="L4511" s="93">
        <v>9181</v>
      </c>
      <c r="M4511" s="155">
        <v>10595</v>
      </c>
      <c r="N4511" s="155">
        <v>23551</v>
      </c>
      <c r="O4511" s="155">
        <v>3869</v>
      </c>
      <c r="P4511" s="155">
        <v>19489</v>
      </c>
      <c r="Q4511" s="155">
        <v>23358</v>
      </c>
      <c r="R4511" s="155">
        <v>15</v>
      </c>
      <c r="S4511" s="155">
        <v>178</v>
      </c>
      <c r="T4511" s="155">
        <v>193</v>
      </c>
      <c r="U4511" s="155">
        <v>3884</v>
      </c>
      <c r="V4511" s="155">
        <v>19667</v>
      </c>
      <c r="W4511" s="159">
        <v>2907447</v>
      </c>
      <c r="X4511" s="159">
        <v>19857</v>
      </c>
      <c r="Y4511" s="159">
        <v>2927304</v>
      </c>
      <c r="Z4511" s="129">
        <v>0.99786324786324787</v>
      </c>
      <c r="AA4511" s="129">
        <v>0.95625000000000004</v>
      </c>
      <c r="AB4511" s="111">
        <v>40</v>
      </c>
      <c r="AC4511" s="28">
        <v>0.625</v>
      </c>
      <c r="AD4511" s="129">
        <v>0.16930000000000001</v>
      </c>
      <c r="AE4511" s="139">
        <v>750</v>
      </c>
      <c r="AF4511" s="139">
        <v>149</v>
      </c>
      <c r="AG4511" s="139">
        <v>1146</v>
      </c>
      <c r="AH4511" s="139">
        <v>2762</v>
      </c>
    </row>
    <row r="4512" spans="1:34" s="87" customFormat="1">
      <c r="A4512" s="87" t="s">
        <v>130</v>
      </c>
      <c r="B4512" s="14" t="s">
        <v>75</v>
      </c>
      <c r="C4512" s="14" t="s">
        <v>63</v>
      </c>
      <c r="D4512" s="14">
        <v>2018</v>
      </c>
      <c r="E4512" s="14">
        <v>2018</v>
      </c>
      <c r="F4512" s="14" t="s">
        <v>245</v>
      </c>
      <c r="G4512" s="93">
        <v>490</v>
      </c>
      <c r="H4512" s="93">
        <v>5791</v>
      </c>
      <c r="I4512" s="93">
        <v>2</v>
      </c>
      <c r="J4512" s="93">
        <v>11</v>
      </c>
      <c r="K4512" s="93">
        <v>492</v>
      </c>
      <c r="L4512" s="93">
        <v>5802</v>
      </c>
      <c r="M4512" s="155">
        <v>6294</v>
      </c>
      <c r="N4512" s="155">
        <v>11448</v>
      </c>
      <c r="O4512" s="155">
        <v>1239</v>
      </c>
      <c r="P4512" s="155">
        <v>10172</v>
      </c>
      <c r="Q4512" s="155">
        <v>11411</v>
      </c>
      <c r="R4512" s="155">
        <v>8</v>
      </c>
      <c r="S4512" s="155">
        <v>29</v>
      </c>
      <c r="T4512" s="155">
        <v>37</v>
      </c>
      <c r="U4512" s="155">
        <v>1247</v>
      </c>
      <c r="V4512" s="155">
        <v>10201</v>
      </c>
      <c r="W4512" s="159">
        <v>1517755</v>
      </c>
      <c r="X4512" s="159">
        <v>2831</v>
      </c>
      <c r="Y4512" s="159">
        <v>1520586</v>
      </c>
      <c r="Z4512" s="129">
        <v>0.93309859154929575</v>
      </c>
      <c r="AA4512" s="129">
        <v>0.89637305699481862</v>
      </c>
      <c r="AB4512" s="111">
        <v>40</v>
      </c>
      <c r="AC4512" s="28">
        <v>0.625</v>
      </c>
      <c r="AD4512" s="129">
        <v>0.16930000000000001</v>
      </c>
      <c r="AE4512" s="139">
        <v>429</v>
      </c>
      <c r="AF4512" s="139">
        <v>54</v>
      </c>
      <c r="AG4512" s="139">
        <v>342</v>
      </c>
      <c r="AH4512" s="139">
        <v>664</v>
      </c>
    </row>
    <row r="4513" spans="1:34" s="87" customFormat="1">
      <c r="A4513" s="87" t="s">
        <v>131</v>
      </c>
      <c r="B4513" s="14" t="s">
        <v>75</v>
      </c>
      <c r="C4513" s="14" t="s">
        <v>63</v>
      </c>
      <c r="D4513" s="14">
        <v>2018</v>
      </c>
      <c r="E4513" s="14">
        <v>2018</v>
      </c>
      <c r="F4513" s="14" t="s">
        <v>245</v>
      </c>
      <c r="G4513" s="93">
        <v>216</v>
      </c>
      <c r="H4513" s="93">
        <v>1277</v>
      </c>
      <c r="I4513" s="93">
        <v>0</v>
      </c>
      <c r="J4513" s="93">
        <v>1</v>
      </c>
      <c r="K4513" s="93">
        <v>216</v>
      </c>
      <c r="L4513" s="93">
        <v>1278</v>
      </c>
      <c r="M4513" s="155">
        <v>1494</v>
      </c>
      <c r="N4513" s="155">
        <v>2898</v>
      </c>
      <c r="O4513" s="155">
        <v>581</v>
      </c>
      <c r="P4513" s="155">
        <v>2315</v>
      </c>
      <c r="Q4513" s="155">
        <v>2896</v>
      </c>
      <c r="R4513" s="155">
        <v>1</v>
      </c>
      <c r="S4513" s="155">
        <v>1</v>
      </c>
      <c r="T4513" s="155">
        <v>2</v>
      </c>
      <c r="U4513" s="155">
        <v>582</v>
      </c>
      <c r="V4513" s="155">
        <v>2316</v>
      </c>
      <c r="W4513" s="159">
        <v>394130</v>
      </c>
      <c r="X4513" s="159">
        <v>273</v>
      </c>
      <c r="Y4513" s="159">
        <v>394403</v>
      </c>
      <c r="Z4513" s="129">
        <v>0.94545454545454544</v>
      </c>
      <c r="AA4513" s="129">
        <v>0.91891891891891897</v>
      </c>
      <c r="AB4513" s="111">
        <v>40</v>
      </c>
      <c r="AC4513" s="28">
        <v>0.625</v>
      </c>
      <c r="AD4513" s="129">
        <v>0.16930000000000001</v>
      </c>
      <c r="AE4513" s="139">
        <v>98</v>
      </c>
      <c r="AF4513" s="139">
        <v>17</v>
      </c>
      <c r="AG4513" s="139">
        <v>70</v>
      </c>
      <c r="AH4513" s="139">
        <v>135</v>
      </c>
    </row>
    <row r="4514" spans="1:34" s="87" customFormat="1">
      <c r="A4514" s="87" t="s">
        <v>132</v>
      </c>
      <c r="B4514" s="14" t="s">
        <v>76</v>
      </c>
      <c r="C4514" s="14" t="s">
        <v>63</v>
      </c>
      <c r="D4514" s="14">
        <v>2018</v>
      </c>
      <c r="E4514" s="14">
        <v>2018</v>
      </c>
      <c r="F4514" s="14" t="s">
        <v>245</v>
      </c>
      <c r="G4514" s="93">
        <v>73661</v>
      </c>
      <c r="H4514" s="93">
        <v>470565</v>
      </c>
      <c r="I4514" s="93">
        <v>1035</v>
      </c>
      <c r="J4514" s="93">
        <v>5163</v>
      </c>
      <c r="K4514" s="93">
        <v>74696</v>
      </c>
      <c r="L4514" s="93">
        <v>475728</v>
      </c>
      <c r="M4514" s="155">
        <v>550424</v>
      </c>
      <c r="N4514" s="155">
        <v>1073474</v>
      </c>
      <c r="O4514" s="155">
        <v>179751</v>
      </c>
      <c r="P4514" s="155">
        <v>879701</v>
      </c>
      <c r="Q4514" s="155">
        <v>1059452</v>
      </c>
      <c r="R4514" s="155">
        <v>3201</v>
      </c>
      <c r="S4514" s="155">
        <v>10821</v>
      </c>
      <c r="T4514" s="155">
        <v>14022</v>
      </c>
      <c r="U4514" s="155">
        <v>182952</v>
      </c>
      <c r="V4514" s="155">
        <v>890522</v>
      </c>
      <c r="W4514" s="159">
        <v>147290780</v>
      </c>
      <c r="X4514" s="159">
        <v>1556696</v>
      </c>
      <c r="Y4514" s="159">
        <v>148847476</v>
      </c>
      <c r="Z4514" s="129">
        <v>0.99189263782515702</v>
      </c>
      <c r="AA4514" s="129">
        <v>0.90475230559895181</v>
      </c>
      <c r="AB4514" s="111">
        <v>128</v>
      </c>
      <c r="AC4514" s="28">
        <v>0.73399999999999999</v>
      </c>
      <c r="AD4514" s="129">
        <v>8.0299999999999996E-2</v>
      </c>
      <c r="AE4514" s="139">
        <v>41026</v>
      </c>
      <c r="AF4514" s="139">
        <v>20179</v>
      </c>
      <c r="AG4514" s="139">
        <v>84553</v>
      </c>
      <c r="AH4514" s="139">
        <v>176286</v>
      </c>
    </row>
    <row r="4515" spans="1:34" s="87" customFormat="1">
      <c r="A4515" s="87" t="s">
        <v>133</v>
      </c>
      <c r="B4515" s="14" t="s">
        <v>75</v>
      </c>
      <c r="C4515" s="14" t="s">
        <v>63</v>
      </c>
      <c r="D4515" s="14">
        <v>2018</v>
      </c>
      <c r="E4515" s="14">
        <v>2018</v>
      </c>
      <c r="F4515" s="14" t="s">
        <v>245</v>
      </c>
      <c r="G4515" s="93">
        <v>1598</v>
      </c>
      <c r="H4515" s="93">
        <v>9603</v>
      </c>
      <c r="I4515" s="93">
        <v>6</v>
      </c>
      <c r="J4515" s="93">
        <v>32</v>
      </c>
      <c r="K4515" s="93">
        <v>1604</v>
      </c>
      <c r="L4515" s="93">
        <v>9635</v>
      </c>
      <c r="M4515" s="155">
        <v>11239</v>
      </c>
      <c r="N4515" s="155">
        <v>27054</v>
      </c>
      <c r="O4515" s="155">
        <v>4353</v>
      </c>
      <c r="P4515" s="155">
        <v>22586</v>
      </c>
      <c r="Q4515" s="155">
        <v>26939</v>
      </c>
      <c r="R4515" s="155">
        <v>24</v>
      </c>
      <c r="S4515" s="155">
        <v>91</v>
      </c>
      <c r="T4515" s="155">
        <v>115</v>
      </c>
      <c r="U4515" s="155">
        <v>4377</v>
      </c>
      <c r="V4515" s="155">
        <v>22677</v>
      </c>
      <c r="W4515" s="159">
        <v>3471672</v>
      </c>
      <c r="X4515" s="159">
        <v>10948</v>
      </c>
      <c r="Y4515" s="159">
        <v>3482620</v>
      </c>
      <c r="Z4515" s="129">
        <v>1</v>
      </c>
      <c r="AA4515" s="129">
        <v>0.98672566371681414</v>
      </c>
      <c r="AB4515" s="111">
        <v>40</v>
      </c>
      <c r="AC4515" s="28">
        <v>0.625</v>
      </c>
      <c r="AD4515" s="129">
        <v>0.16930000000000001</v>
      </c>
      <c r="AE4515" s="139">
        <v>563</v>
      </c>
      <c r="AF4515" s="139">
        <v>58</v>
      </c>
      <c r="AG4515" s="139">
        <v>2461</v>
      </c>
      <c r="AH4515" s="139">
        <v>6058</v>
      </c>
    </row>
    <row r="4516" spans="1:34" s="87" customFormat="1">
      <c r="A4516" s="87" t="s">
        <v>134</v>
      </c>
      <c r="B4516" s="14" t="s">
        <v>75</v>
      </c>
      <c r="C4516" s="14" t="s">
        <v>63</v>
      </c>
      <c r="D4516" s="14">
        <v>2018</v>
      </c>
      <c r="E4516" s="14">
        <v>2018</v>
      </c>
      <c r="F4516" s="14" t="s">
        <v>245</v>
      </c>
      <c r="G4516" s="93">
        <v>497</v>
      </c>
      <c r="H4516" s="93">
        <v>5377</v>
      </c>
      <c r="I4516" s="93">
        <v>13</v>
      </c>
      <c r="J4516" s="93">
        <v>152</v>
      </c>
      <c r="K4516" s="93">
        <v>510</v>
      </c>
      <c r="L4516" s="93">
        <v>5529</v>
      </c>
      <c r="M4516" s="155">
        <v>6039</v>
      </c>
      <c r="N4516" s="155">
        <v>9795</v>
      </c>
      <c r="O4516" s="155">
        <v>1109</v>
      </c>
      <c r="P4516" s="155">
        <v>8293</v>
      </c>
      <c r="Q4516" s="155">
        <v>9402</v>
      </c>
      <c r="R4516" s="155">
        <v>41</v>
      </c>
      <c r="S4516" s="155">
        <v>352</v>
      </c>
      <c r="T4516" s="155">
        <v>393</v>
      </c>
      <c r="U4516" s="155">
        <v>1150</v>
      </c>
      <c r="V4516" s="155">
        <v>8645</v>
      </c>
      <c r="W4516" s="159">
        <v>1316385</v>
      </c>
      <c r="X4516" s="159">
        <v>33132</v>
      </c>
      <c r="Y4516" s="159">
        <v>1349517</v>
      </c>
      <c r="Z4516" s="129">
        <v>0.98888888888888893</v>
      </c>
      <c r="AA4516" s="129">
        <v>0.94252873563218387</v>
      </c>
      <c r="AB4516" s="111">
        <v>40</v>
      </c>
      <c r="AC4516" s="28">
        <v>0.625</v>
      </c>
      <c r="AD4516" s="129">
        <v>0.16930000000000001</v>
      </c>
      <c r="AE4516" s="139">
        <v>441</v>
      </c>
      <c r="AF4516" s="139">
        <v>132</v>
      </c>
      <c r="AG4516" s="139">
        <v>1051</v>
      </c>
      <c r="AH4516" s="139">
        <v>1930</v>
      </c>
    </row>
    <row r="4517" spans="1:34" s="87" customFormat="1">
      <c r="A4517" s="87" t="s">
        <v>135</v>
      </c>
      <c r="B4517" s="14" t="s">
        <v>75</v>
      </c>
      <c r="C4517" s="14" t="s">
        <v>63</v>
      </c>
      <c r="D4517" s="14">
        <v>2018</v>
      </c>
      <c r="E4517" s="14">
        <v>2018</v>
      </c>
      <c r="F4517" s="14" t="s">
        <v>245</v>
      </c>
      <c r="G4517" s="93">
        <v>100</v>
      </c>
      <c r="H4517" s="93">
        <v>928</v>
      </c>
      <c r="I4517" s="93">
        <v>1</v>
      </c>
      <c r="J4517" s="93">
        <v>2</v>
      </c>
      <c r="K4517" s="93">
        <v>101</v>
      </c>
      <c r="L4517" s="93">
        <v>930</v>
      </c>
      <c r="M4517" s="155">
        <v>1031</v>
      </c>
      <c r="N4517" s="155">
        <v>1879</v>
      </c>
      <c r="O4517" s="155">
        <v>271</v>
      </c>
      <c r="P4517" s="155">
        <v>1604</v>
      </c>
      <c r="Q4517" s="155">
        <v>1875</v>
      </c>
      <c r="R4517" s="155">
        <v>1</v>
      </c>
      <c r="S4517" s="155">
        <v>3</v>
      </c>
      <c r="T4517" s="155">
        <v>4</v>
      </c>
      <c r="U4517" s="155">
        <v>272</v>
      </c>
      <c r="V4517" s="155">
        <v>1607</v>
      </c>
      <c r="W4517" s="159">
        <v>247252</v>
      </c>
      <c r="X4517" s="159">
        <v>374</v>
      </c>
      <c r="Y4517" s="159">
        <v>247626</v>
      </c>
      <c r="Z4517" s="129">
        <v>0.97619047619047616</v>
      </c>
      <c r="AA4517" s="129">
        <v>1</v>
      </c>
      <c r="AB4517" s="111">
        <v>40</v>
      </c>
      <c r="AC4517" s="28">
        <v>0.625</v>
      </c>
      <c r="AD4517" s="129">
        <v>0.16930000000000001</v>
      </c>
      <c r="AE4517" s="139">
        <v>54</v>
      </c>
      <c r="AF4517" s="139">
        <v>14</v>
      </c>
      <c r="AG4517" s="139">
        <v>25</v>
      </c>
      <c r="AH4517" s="139">
        <v>43</v>
      </c>
    </row>
    <row r="4518" spans="1:34" s="87" customFormat="1">
      <c r="A4518" s="87" t="s">
        <v>136</v>
      </c>
      <c r="B4518" s="14" t="s">
        <v>75</v>
      </c>
      <c r="C4518" s="14" t="s">
        <v>63</v>
      </c>
      <c r="D4518" s="14">
        <v>2018</v>
      </c>
      <c r="E4518" s="14">
        <v>2018</v>
      </c>
      <c r="F4518" s="14" t="s">
        <v>245</v>
      </c>
      <c r="G4518" s="93">
        <v>449</v>
      </c>
      <c r="H4518" s="93">
        <v>5766</v>
      </c>
      <c r="I4518" s="93">
        <v>2</v>
      </c>
      <c r="J4518" s="93">
        <v>27</v>
      </c>
      <c r="K4518" s="93">
        <v>451</v>
      </c>
      <c r="L4518" s="93">
        <v>5793</v>
      </c>
      <c r="M4518" s="155">
        <v>6244</v>
      </c>
      <c r="N4518" s="155">
        <v>11546</v>
      </c>
      <c r="O4518" s="155">
        <v>1130</v>
      </c>
      <c r="P4518" s="155">
        <v>10347</v>
      </c>
      <c r="Q4518" s="155">
        <v>11477</v>
      </c>
      <c r="R4518" s="155">
        <v>6</v>
      </c>
      <c r="S4518" s="155">
        <v>63</v>
      </c>
      <c r="T4518" s="155">
        <v>69</v>
      </c>
      <c r="U4518" s="155">
        <v>1136</v>
      </c>
      <c r="V4518" s="155">
        <v>10410</v>
      </c>
      <c r="W4518" s="159">
        <v>1573818</v>
      </c>
      <c r="X4518" s="159">
        <v>10627</v>
      </c>
      <c r="Y4518" s="159">
        <v>1584445</v>
      </c>
      <c r="Z4518" s="129">
        <v>0.95441595441595439</v>
      </c>
      <c r="AA4518" s="129">
        <v>0.87449392712550611</v>
      </c>
      <c r="AB4518" s="111">
        <v>40</v>
      </c>
      <c r="AC4518" s="28">
        <v>0.625</v>
      </c>
      <c r="AD4518" s="129">
        <v>0.16930000000000001</v>
      </c>
      <c r="AE4518" s="139">
        <v>482</v>
      </c>
      <c r="AF4518" s="139">
        <v>77</v>
      </c>
      <c r="AG4518" s="139">
        <v>452</v>
      </c>
      <c r="AH4518" s="139">
        <v>1029</v>
      </c>
    </row>
    <row r="4519" spans="1:34" s="87" customFormat="1">
      <c r="A4519" s="87" t="s">
        <v>137</v>
      </c>
      <c r="B4519" s="14" t="s">
        <v>75</v>
      </c>
      <c r="C4519" s="14" t="s">
        <v>63</v>
      </c>
      <c r="D4519" s="14">
        <v>2018</v>
      </c>
      <c r="E4519" s="14">
        <v>2018</v>
      </c>
      <c r="F4519" s="14" t="s">
        <v>245</v>
      </c>
      <c r="G4519" s="93">
        <v>3172</v>
      </c>
      <c r="H4519" s="93">
        <v>19735</v>
      </c>
      <c r="I4519" s="93">
        <v>7</v>
      </c>
      <c r="J4519" s="93">
        <v>38</v>
      </c>
      <c r="K4519" s="93">
        <v>3179</v>
      </c>
      <c r="L4519" s="93">
        <v>19773</v>
      </c>
      <c r="M4519" s="155">
        <v>22952</v>
      </c>
      <c r="N4519" s="155">
        <v>52362</v>
      </c>
      <c r="O4519" s="155">
        <v>8537</v>
      </c>
      <c r="P4519" s="155">
        <v>43693</v>
      </c>
      <c r="Q4519" s="155">
        <v>52230</v>
      </c>
      <c r="R4519" s="155">
        <v>25</v>
      </c>
      <c r="S4519" s="155">
        <v>107</v>
      </c>
      <c r="T4519" s="155">
        <v>132</v>
      </c>
      <c r="U4519" s="155">
        <v>8562</v>
      </c>
      <c r="V4519" s="155">
        <v>43800</v>
      </c>
      <c r="W4519" s="159">
        <v>6734750</v>
      </c>
      <c r="X4519" s="159">
        <v>10933</v>
      </c>
      <c r="Y4519" s="159">
        <v>6745683</v>
      </c>
      <c r="Z4519" s="129">
        <v>0.99633251833740832</v>
      </c>
      <c r="AA4519" s="129">
        <v>0.98014440433213001</v>
      </c>
      <c r="AB4519" s="111">
        <v>4</v>
      </c>
      <c r="AC4519" s="28">
        <v>0.75</v>
      </c>
      <c r="AD4519" s="129">
        <v>3.1099999999999999E-2</v>
      </c>
      <c r="AE4519" s="139">
        <v>1433</v>
      </c>
      <c r="AF4519" s="139">
        <v>302</v>
      </c>
      <c r="AG4519" s="139">
        <v>3139</v>
      </c>
      <c r="AH4519" s="139">
        <v>7405</v>
      </c>
    </row>
    <row r="4520" spans="1:34" s="87" customFormat="1">
      <c r="A4520" s="87" t="s">
        <v>138</v>
      </c>
      <c r="B4520" s="14" t="s">
        <v>75</v>
      </c>
      <c r="C4520" s="14" t="s">
        <v>63</v>
      </c>
      <c r="D4520" s="14">
        <v>2018</v>
      </c>
      <c r="E4520" s="14">
        <v>2018</v>
      </c>
      <c r="F4520" s="14" t="s">
        <v>245</v>
      </c>
      <c r="G4520" s="93">
        <v>81</v>
      </c>
      <c r="H4520" s="93">
        <v>515</v>
      </c>
      <c r="I4520" s="93">
        <v>0</v>
      </c>
      <c r="J4520" s="93">
        <v>0</v>
      </c>
      <c r="K4520" s="93">
        <v>81</v>
      </c>
      <c r="L4520" s="93">
        <v>515</v>
      </c>
      <c r="M4520" s="155">
        <v>596</v>
      </c>
      <c r="N4520" s="155">
        <v>1203</v>
      </c>
      <c r="O4520" s="155">
        <v>197</v>
      </c>
      <c r="P4520" s="155">
        <v>1006</v>
      </c>
      <c r="Q4520" s="155">
        <v>1203</v>
      </c>
      <c r="R4520" s="155">
        <v>0</v>
      </c>
      <c r="S4520" s="155">
        <v>0</v>
      </c>
      <c r="T4520" s="155">
        <v>0</v>
      </c>
      <c r="U4520" s="155">
        <v>197</v>
      </c>
      <c r="V4520" s="155">
        <v>1006</v>
      </c>
      <c r="W4520" s="159">
        <v>161326</v>
      </c>
      <c r="X4520" s="159">
        <v>0</v>
      </c>
      <c r="Y4520" s="159">
        <v>161326</v>
      </c>
      <c r="Z4520" s="129">
        <v>1</v>
      </c>
      <c r="AA4520" s="129">
        <v>0.82352941176470584</v>
      </c>
      <c r="AB4520" s="111">
        <v>40</v>
      </c>
      <c r="AC4520" s="28">
        <v>0.625</v>
      </c>
      <c r="AD4520" s="129">
        <v>0.16930000000000001</v>
      </c>
      <c r="AE4520" s="139">
        <v>35</v>
      </c>
      <c r="AF4520" s="139">
        <v>7</v>
      </c>
      <c r="AG4520" s="139">
        <v>34</v>
      </c>
      <c r="AH4520" s="139">
        <v>56</v>
      </c>
    </row>
    <row r="4521" spans="1:34" s="87" customFormat="1">
      <c r="A4521" s="87" t="s">
        <v>139</v>
      </c>
      <c r="B4521" s="14" t="s">
        <v>75</v>
      </c>
      <c r="C4521" s="14" t="s">
        <v>63</v>
      </c>
      <c r="D4521" s="14">
        <v>2018</v>
      </c>
      <c r="E4521" s="14">
        <v>2018</v>
      </c>
      <c r="F4521" s="14" t="s">
        <v>245</v>
      </c>
      <c r="G4521" s="93">
        <v>12</v>
      </c>
      <c r="H4521" s="93">
        <v>359</v>
      </c>
      <c r="I4521" s="93">
        <v>0</v>
      </c>
      <c r="J4521" s="93">
        <v>1</v>
      </c>
      <c r="K4521" s="93">
        <v>12</v>
      </c>
      <c r="L4521" s="93">
        <v>360</v>
      </c>
      <c r="M4521" s="155">
        <v>372</v>
      </c>
      <c r="N4521" s="155">
        <v>657</v>
      </c>
      <c r="O4521" s="155">
        <v>37</v>
      </c>
      <c r="P4521" s="155">
        <v>617</v>
      </c>
      <c r="Q4521" s="155">
        <v>654</v>
      </c>
      <c r="R4521" s="155">
        <v>0</v>
      </c>
      <c r="S4521" s="155">
        <v>3</v>
      </c>
      <c r="T4521" s="155">
        <v>3</v>
      </c>
      <c r="U4521" s="155">
        <v>37</v>
      </c>
      <c r="V4521" s="155">
        <v>620</v>
      </c>
      <c r="W4521" s="159">
        <v>87022</v>
      </c>
      <c r="X4521" s="159">
        <v>258</v>
      </c>
      <c r="Y4521" s="159">
        <v>87280</v>
      </c>
      <c r="Z4521" s="129">
        <v>1</v>
      </c>
      <c r="AA4521" s="129">
        <v>1</v>
      </c>
      <c r="AB4521" s="111">
        <v>40</v>
      </c>
      <c r="AC4521" s="28">
        <v>0.625</v>
      </c>
      <c r="AD4521" s="129">
        <v>0.16930000000000001</v>
      </c>
      <c r="AE4521" s="139">
        <v>46</v>
      </c>
      <c r="AF4521" s="139">
        <v>8</v>
      </c>
      <c r="AG4521" s="139">
        <v>43</v>
      </c>
      <c r="AH4521" s="139">
        <v>93</v>
      </c>
    </row>
    <row r="4522" spans="1:34" s="87" customFormat="1">
      <c r="A4522" s="87" t="s">
        <v>140</v>
      </c>
      <c r="B4522" s="14" t="s">
        <v>75</v>
      </c>
      <c r="C4522" s="14" t="s">
        <v>63</v>
      </c>
      <c r="D4522" s="14">
        <v>2018</v>
      </c>
      <c r="E4522" s="14">
        <v>2018</v>
      </c>
      <c r="F4522" s="14" t="s">
        <v>245</v>
      </c>
      <c r="G4522" s="93">
        <v>2338</v>
      </c>
      <c r="H4522" s="93">
        <v>18156</v>
      </c>
      <c r="I4522" s="93">
        <v>6</v>
      </c>
      <c r="J4522" s="93">
        <v>103</v>
      </c>
      <c r="K4522" s="93">
        <v>2344</v>
      </c>
      <c r="L4522" s="93">
        <v>18259</v>
      </c>
      <c r="M4522" s="155">
        <v>20603</v>
      </c>
      <c r="N4522" s="155">
        <v>45654</v>
      </c>
      <c r="O4522" s="155">
        <v>6070</v>
      </c>
      <c r="P4522" s="155">
        <v>39260</v>
      </c>
      <c r="Q4522" s="155">
        <v>45330</v>
      </c>
      <c r="R4522" s="155">
        <v>22</v>
      </c>
      <c r="S4522" s="155">
        <v>302</v>
      </c>
      <c r="T4522" s="155">
        <v>324</v>
      </c>
      <c r="U4522" s="155">
        <v>6092</v>
      </c>
      <c r="V4522" s="155">
        <v>39562</v>
      </c>
      <c r="W4522" s="159">
        <v>5945377</v>
      </c>
      <c r="X4522" s="159">
        <v>27697</v>
      </c>
      <c r="Y4522" s="159">
        <v>5973074</v>
      </c>
      <c r="Z4522" s="129">
        <v>0.99769053117782913</v>
      </c>
      <c r="AA4522" s="129">
        <v>0.94695481335952847</v>
      </c>
      <c r="AB4522" s="111">
        <v>5</v>
      </c>
      <c r="AC4522" s="28">
        <v>0.2</v>
      </c>
      <c r="AD4522" s="129">
        <v>6.2600000000000003E-2</v>
      </c>
      <c r="AE4522" s="139">
        <v>1452</v>
      </c>
      <c r="AF4522" s="139">
        <v>444</v>
      </c>
      <c r="AG4522" s="139">
        <v>6266</v>
      </c>
      <c r="AH4522" s="139">
        <v>14781</v>
      </c>
    </row>
    <row r="4523" spans="1:34" s="87" customFormat="1">
      <c r="A4523" s="87" t="s">
        <v>141</v>
      </c>
      <c r="B4523" s="14" t="s">
        <v>75</v>
      </c>
      <c r="C4523" s="14" t="s">
        <v>63</v>
      </c>
      <c r="D4523" s="14">
        <v>2018</v>
      </c>
      <c r="E4523" s="14">
        <v>2018</v>
      </c>
      <c r="F4523" s="14" t="s">
        <v>245</v>
      </c>
      <c r="G4523" s="93">
        <v>230</v>
      </c>
      <c r="H4523" s="93">
        <v>2776</v>
      </c>
      <c r="I4523" s="93">
        <v>1</v>
      </c>
      <c r="J4523" s="93">
        <v>17</v>
      </c>
      <c r="K4523" s="93">
        <v>231</v>
      </c>
      <c r="L4523" s="93">
        <v>2793</v>
      </c>
      <c r="M4523" s="155">
        <v>3024</v>
      </c>
      <c r="N4523" s="155">
        <v>5949</v>
      </c>
      <c r="O4523" s="155">
        <v>557</v>
      </c>
      <c r="P4523" s="155">
        <v>5335</v>
      </c>
      <c r="Q4523" s="155">
        <v>5892</v>
      </c>
      <c r="R4523" s="155">
        <v>3</v>
      </c>
      <c r="S4523" s="155">
        <v>54</v>
      </c>
      <c r="T4523" s="155">
        <v>57</v>
      </c>
      <c r="U4523" s="155">
        <v>560</v>
      </c>
      <c r="V4523" s="155">
        <v>5389</v>
      </c>
      <c r="W4523" s="159">
        <v>732049</v>
      </c>
      <c r="X4523" s="159">
        <v>2662</v>
      </c>
      <c r="Y4523" s="159">
        <v>734711</v>
      </c>
      <c r="Z4523" s="129">
        <v>0.97619047619047616</v>
      </c>
      <c r="AA4523" s="129">
        <v>0.94805194805194803</v>
      </c>
      <c r="AB4523" s="111">
        <v>40</v>
      </c>
      <c r="AC4523" s="28">
        <v>0.625</v>
      </c>
      <c r="AD4523" s="129">
        <v>0.16930000000000001</v>
      </c>
      <c r="AE4523" s="139">
        <v>255</v>
      </c>
      <c r="AF4523" s="139">
        <v>78</v>
      </c>
      <c r="AG4523" s="139">
        <v>578</v>
      </c>
      <c r="AH4523" s="139">
        <v>1258</v>
      </c>
    </row>
    <row r="4524" spans="1:34" s="87" customFormat="1">
      <c r="A4524" s="87" t="s">
        <v>142</v>
      </c>
      <c r="B4524" s="14" t="s">
        <v>75</v>
      </c>
      <c r="C4524" s="14" t="s">
        <v>63</v>
      </c>
      <c r="D4524" s="14">
        <v>2018</v>
      </c>
      <c r="E4524" s="14">
        <v>2018</v>
      </c>
      <c r="F4524" s="14" t="s">
        <v>245</v>
      </c>
      <c r="G4524" s="93">
        <v>250</v>
      </c>
      <c r="H4524" s="93">
        <v>3812</v>
      </c>
      <c r="I4524" s="93">
        <v>2</v>
      </c>
      <c r="J4524" s="93">
        <v>6</v>
      </c>
      <c r="K4524" s="93">
        <v>252</v>
      </c>
      <c r="L4524" s="93">
        <v>3818</v>
      </c>
      <c r="M4524" s="155">
        <v>4070</v>
      </c>
      <c r="N4524" s="155">
        <v>6946</v>
      </c>
      <c r="O4524" s="155">
        <v>601</v>
      </c>
      <c r="P4524" s="155">
        <v>6327</v>
      </c>
      <c r="Q4524" s="155">
        <v>6928</v>
      </c>
      <c r="R4524" s="155">
        <v>4</v>
      </c>
      <c r="S4524" s="155">
        <v>14</v>
      </c>
      <c r="T4524" s="155">
        <v>18</v>
      </c>
      <c r="U4524" s="155">
        <v>605</v>
      </c>
      <c r="V4524" s="155">
        <v>6341</v>
      </c>
      <c r="W4524" s="159">
        <v>941412</v>
      </c>
      <c r="X4524" s="159">
        <v>1607</v>
      </c>
      <c r="Y4524" s="159">
        <v>943019</v>
      </c>
      <c r="Z4524" s="129">
        <v>0.86075949367088611</v>
      </c>
      <c r="AA4524" s="129">
        <v>0.77419354838709675</v>
      </c>
      <c r="AB4524" s="111">
        <v>40</v>
      </c>
      <c r="AC4524" s="28">
        <v>0.625</v>
      </c>
      <c r="AD4524" s="129">
        <v>0.16930000000000001</v>
      </c>
      <c r="AE4524" s="139">
        <v>400</v>
      </c>
      <c r="AF4524" s="139">
        <v>142</v>
      </c>
      <c r="AG4524" s="139">
        <v>106</v>
      </c>
      <c r="AH4524" s="139">
        <v>180</v>
      </c>
    </row>
    <row r="4525" spans="1:34" s="87" customFormat="1">
      <c r="A4525" s="87" t="s">
        <v>143</v>
      </c>
      <c r="B4525" s="14" t="s">
        <v>74</v>
      </c>
      <c r="C4525" s="14" t="s">
        <v>63</v>
      </c>
      <c r="D4525" s="14">
        <v>2018</v>
      </c>
      <c r="E4525" s="14">
        <v>2018</v>
      </c>
      <c r="F4525" s="14" t="s">
        <v>245</v>
      </c>
      <c r="G4525" s="93">
        <v>8571</v>
      </c>
      <c r="H4525" s="93">
        <v>99902</v>
      </c>
      <c r="I4525" s="93">
        <v>72</v>
      </c>
      <c r="J4525" s="93">
        <v>1658</v>
      </c>
      <c r="K4525" s="93">
        <v>8643</v>
      </c>
      <c r="L4525" s="93">
        <v>101560</v>
      </c>
      <c r="M4525" s="155">
        <v>110203</v>
      </c>
      <c r="N4525" s="155">
        <v>219587</v>
      </c>
      <c r="O4525" s="155">
        <v>22232</v>
      </c>
      <c r="P4525" s="155">
        <v>193423</v>
      </c>
      <c r="Q4525" s="155">
        <v>215655</v>
      </c>
      <c r="R4525" s="155">
        <v>267</v>
      </c>
      <c r="S4525" s="155">
        <v>3665</v>
      </c>
      <c r="T4525" s="155">
        <v>3932</v>
      </c>
      <c r="U4525" s="155">
        <v>22499</v>
      </c>
      <c r="V4525" s="155">
        <v>197088</v>
      </c>
      <c r="W4525" s="159">
        <v>28588265</v>
      </c>
      <c r="X4525" s="159">
        <v>420629</v>
      </c>
      <c r="Y4525" s="159">
        <v>29008894</v>
      </c>
      <c r="Z4525" s="129">
        <v>0.99436985708098746</v>
      </c>
      <c r="AA4525" s="129">
        <v>0.99086977414704469</v>
      </c>
      <c r="AB4525" s="111">
        <v>25</v>
      </c>
      <c r="AC4525" s="28">
        <v>0.6</v>
      </c>
      <c r="AD4525" s="129">
        <v>8.8300000000000003E-2</v>
      </c>
      <c r="AE4525" s="139">
        <v>7335</v>
      </c>
      <c r="AF4525" s="139">
        <v>2584</v>
      </c>
      <c r="AG4525" s="139">
        <v>21387</v>
      </c>
      <c r="AH4525" s="139">
        <v>47429</v>
      </c>
    </row>
    <row r="4526" spans="1:34" s="87" customFormat="1">
      <c r="A4526" s="87" t="s">
        <v>144</v>
      </c>
      <c r="B4526" s="14" t="s">
        <v>74</v>
      </c>
      <c r="C4526" s="14" t="s">
        <v>63</v>
      </c>
      <c r="D4526" s="14">
        <v>2018</v>
      </c>
      <c r="E4526" s="14">
        <v>2018</v>
      </c>
      <c r="F4526" s="14" t="s">
        <v>245</v>
      </c>
      <c r="G4526" s="93">
        <v>550</v>
      </c>
      <c r="H4526" s="93">
        <v>7648</v>
      </c>
      <c r="I4526" s="93">
        <v>3</v>
      </c>
      <c r="J4526" s="93">
        <v>46</v>
      </c>
      <c r="K4526" s="93">
        <v>553</v>
      </c>
      <c r="L4526" s="93">
        <v>7694</v>
      </c>
      <c r="M4526" s="155">
        <v>8247</v>
      </c>
      <c r="N4526" s="155">
        <v>14901</v>
      </c>
      <c r="O4526" s="155">
        <v>1426</v>
      </c>
      <c r="P4526" s="155">
        <v>13359</v>
      </c>
      <c r="Q4526" s="155">
        <v>14785</v>
      </c>
      <c r="R4526" s="155">
        <v>10</v>
      </c>
      <c r="S4526" s="155">
        <v>106</v>
      </c>
      <c r="T4526" s="155">
        <v>116</v>
      </c>
      <c r="U4526" s="155">
        <v>1436</v>
      </c>
      <c r="V4526" s="155">
        <v>13465</v>
      </c>
      <c r="W4526" s="159">
        <v>1873997</v>
      </c>
      <c r="X4526" s="159">
        <v>12753</v>
      </c>
      <c r="Y4526" s="159">
        <v>1886750</v>
      </c>
      <c r="Z4526" s="129">
        <v>0.99568965517241381</v>
      </c>
      <c r="AA4526" s="129">
        <v>0.90952380952380951</v>
      </c>
      <c r="AB4526" s="111">
        <v>40</v>
      </c>
      <c r="AC4526" s="28">
        <v>0.625</v>
      </c>
      <c r="AD4526" s="129">
        <v>0.16930000000000001</v>
      </c>
      <c r="AE4526" s="139">
        <v>614</v>
      </c>
      <c r="AF4526" s="139">
        <v>315</v>
      </c>
      <c r="AG4526" s="139">
        <v>518</v>
      </c>
      <c r="AH4526" s="139">
        <v>1109</v>
      </c>
    </row>
    <row r="4527" spans="1:34" s="87" customFormat="1">
      <c r="A4527" s="87" t="s">
        <v>145</v>
      </c>
      <c r="B4527" s="14" t="s">
        <v>75</v>
      </c>
      <c r="C4527" s="14" t="s">
        <v>63</v>
      </c>
      <c r="D4527" s="14">
        <v>2018</v>
      </c>
      <c r="E4527" s="14">
        <v>2018</v>
      </c>
      <c r="F4527" s="14" t="s">
        <v>245</v>
      </c>
      <c r="G4527" s="93">
        <v>64</v>
      </c>
      <c r="H4527" s="93">
        <v>1116</v>
      </c>
      <c r="I4527" s="93">
        <v>0</v>
      </c>
      <c r="J4527" s="93">
        <v>0</v>
      </c>
      <c r="K4527" s="93">
        <v>64</v>
      </c>
      <c r="L4527" s="93">
        <v>1116</v>
      </c>
      <c r="M4527" s="155">
        <v>1180</v>
      </c>
      <c r="N4527" s="155">
        <v>2148</v>
      </c>
      <c r="O4527" s="155">
        <v>150</v>
      </c>
      <c r="P4527" s="155">
        <v>1998</v>
      </c>
      <c r="Q4527" s="155">
        <v>2148</v>
      </c>
      <c r="R4527" s="155">
        <v>0</v>
      </c>
      <c r="S4527" s="155">
        <v>0</v>
      </c>
      <c r="T4527" s="155">
        <v>0</v>
      </c>
      <c r="U4527" s="155">
        <v>150</v>
      </c>
      <c r="V4527" s="155">
        <v>1998</v>
      </c>
      <c r="W4527" s="159">
        <v>283103</v>
      </c>
      <c r="X4527" s="159">
        <v>0</v>
      </c>
      <c r="Y4527" s="159">
        <v>283103</v>
      </c>
      <c r="Z4527" s="129">
        <v>1</v>
      </c>
      <c r="AA4527" s="129">
        <v>0.95</v>
      </c>
      <c r="AB4527" s="111">
        <v>40</v>
      </c>
      <c r="AC4527" s="28">
        <v>0.625</v>
      </c>
      <c r="AD4527" s="129">
        <v>0.16930000000000001</v>
      </c>
      <c r="AE4527" s="139">
        <v>60</v>
      </c>
      <c r="AF4527" s="139">
        <v>18</v>
      </c>
      <c r="AG4527" s="139">
        <v>38</v>
      </c>
      <c r="AH4527" s="139">
        <v>71</v>
      </c>
    </row>
    <row r="4528" spans="1:34" s="87" customFormat="1">
      <c r="A4528" s="87" t="s">
        <v>146</v>
      </c>
      <c r="B4528" s="14" t="s">
        <v>75</v>
      </c>
      <c r="C4528" s="14" t="s">
        <v>63</v>
      </c>
      <c r="D4528" s="14">
        <v>2018</v>
      </c>
      <c r="E4528" s="14">
        <v>2018</v>
      </c>
      <c r="F4528" s="14" t="s">
        <v>245</v>
      </c>
      <c r="G4528" s="93">
        <v>13141</v>
      </c>
      <c r="H4528" s="93">
        <v>102703</v>
      </c>
      <c r="I4528" s="93">
        <v>32</v>
      </c>
      <c r="J4528" s="93">
        <v>322</v>
      </c>
      <c r="K4528" s="93">
        <v>13173</v>
      </c>
      <c r="L4528" s="93">
        <v>103025</v>
      </c>
      <c r="M4528" s="155">
        <v>116198</v>
      </c>
      <c r="N4528" s="155">
        <v>252464</v>
      </c>
      <c r="O4528" s="155">
        <v>35572</v>
      </c>
      <c r="P4528" s="155">
        <v>215914</v>
      </c>
      <c r="Q4528" s="155">
        <v>251486</v>
      </c>
      <c r="R4528" s="155">
        <v>120</v>
      </c>
      <c r="S4528" s="155">
        <v>858</v>
      </c>
      <c r="T4528" s="155">
        <v>978</v>
      </c>
      <c r="U4528" s="155">
        <v>35692</v>
      </c>
      <c r="V4528" s="155">
        <v>216772</v>
      </c>
      <c r="W4528" s="159">
        <v>32920331</v>
      </c>
      <c r="X4528" s="159">
        <v>91928</v>
      </c>
      <c r="Y4528" s="159">
        <v>33012259</v>
      </c>
      <c r="Z4528" s="129">
        <v>0.99416635302973277</v>
      </c>
      <c r="AA4528" s="129">
        <v>0.92013440165417415</v>
      </c>
      <c r="AB4528" s="111">
        <v>21</v>
      </c>
      <c r="AC4528" s="28">
        <v>0.66700000000000004</v>
      </c>
      <c r="AD4528" s="129">
        <v>4.3400000000000001E-2</v>
      </c>
      <c r="AE4528" s="139">
        <v>10142</v>
      </c>
      <c r="AF4528" s="139">
        <v>3323</v>
      </c>
      <c r="AG4528" s="139">
        <v>12167</v>
      </c>
      <c r="AH4528" s="139">
        <v>28153</v>
      </c>
    </row>
    <row r="4529" spans="1:34" s="87" customFormat="1">
      <c r="A4529" s="87" t="s">
        <v>147</v>
      </c>
      <c r="B4529" s="14" t="s">
        <v>74</v>
      </c>
      <c r="C4529" s="14" t="s">
        <v>63</v>
      </c>
      <c r="D4529" s="14">
        <v>2018</v>
      </c>
      <c r="E4529" s="14">
        <v>2018</v>
      </c>
      <c r="F4529" s="14" t="s">
        <v>245</v>
      </c>
      <c r="G4529" s="93">
        <v>12276</v>
      </c>
      <c r="H4529" s="93">
        <v>81529</v>
      </c>
      <c r="I4529" s="93">
        <v>194</v>
      </c>
      <c r="J4529" s="93">
        <v>934</v>
      </c>
      <c r="K4529" s="93">
        <v>12470</v>
      </c>
      <c r="L4529" s="93">
        <v>82463</v>
      </c>
      <c r="M4529" s="155">
        <v>94933</v>
      </c>
      <c r="N4529" s="155">
        <v>197630</v>
      </c>
      <c r="O4529" s="155">
        <v>33292</v>
      </c>
      <c r="P4529" s="155">
        <v>161204</v>
      </c>
      <c r="Q4529" s="155">
        <v>194496</v>
      </c>
      <c r="R4529" s="155">
        <v>816</v>
      </c>
      <c r="S4529" s="155">
        <v>2318</v>
      </c>
      <c r="T4529" s="155">
        <v>3134</v>
      </c>
      <c r="U4529" s="155">
        <v>34108</v>
      </c>
      <c r="V4529" s="155">
        <v>163522</v>
      </c>
      <c r="W4529" s="159">
        <v>27100735</v>
      </c>
      <c r="X4529" s="159">
        <v>340774</v>
      </c>
      <c r="Y4529" s="159">
        <v>27441509</v>
      </c>
      <c r="Z4529" s="129">
        <v>0.99689218264403534</v>
      </c>
      <c r="AA4529" s="129">
        <v>0.91811023622047239</v>
      </c>
      <c r="AB4529" s="111">
        <v>23</v>
      </c>
      <c r="AC4529" s="28">
        <v>0.65200000000000002</v>
      </c>
      <c r="AD4529" s="129">
        <v>6.4699999999999994E-2</v>
      </c>
      <c r="AE4529" s="139">
        <v>8330</v>
      </c>
      <c r="AF4529" s="139">
        <v>3078</v>
      </c>
      <c r="AG4529" s="139">
        <v>7164</v>
      </c>
      <c r="AH4529" s="139">
        <v>14599</v>
      </c>
    </row>
    <row r="4530" spans="1:34" s="87" customFormat="1">
      <c r="A4530" s="87" t="s">
        <v>148</v>
      </c>
      <c r="B4530" s="14" t="s">
        <v>75</v>
      </c>
      <c r="C4530" s="14" t="s">
        <v>63</v>
      </c>
      <c r="D4530" s="14">
        <v>2018</v>
      </c>
      <c r="E4530" s="14">
        <v>2018</v>
      </c>
      <c r="F4530" s="14" t="s">
        <v>245</v>
      </c>
      <c r="G4530" s="93">
        <v>251</v>
      </c>
      <c r="H4530" s="93">
        <v>1860</v>
      </c>
      <c r="I4530" s="93">
        <v>1</v>
      </c>
      <c r="J4530" s="93">
        <v>8</v>
      </c>
      <c r="K4530" s="93">
        <v>252</v>
      </c>
      <c r="L4530" s="93">
        <v>1868</v>
      </c>
      <c r="M4530" s="155">
        <v>2120</v>
      </c>
      <c r="N4530" s="155">
        <v>4600</v>
      </c>
      <c r="O4530" s="155">
        <v>671</v>
      </c>
      <c r="P4530" s="155">
        <v>3905</v>
      </c>
      <c r="Q4530" s="155">
        <v>4576</v>
      </c>
      <c r="R4530" s="155">
        <v>1</v>
      </c>
      <c r="S4530" s="155">
        <v>23</v>
      </c>
      <c r="T4530" s="155">
        <v>24</v>
      </c>
      <c r="U4530" s="155">
        <v>672</v>
      </c>
      <c r="V4530" s="155">
        <v>3928</v>
      </c>
      <c r="W4530" s="159">
        <v>590759</v>
      </c>
      <c r="X4530" s="159">
        <v>1681</v>
      </c>
      <c r="Y4530" s="159">
        <v>592440</v>
      </c>
      <c r="Z4530" s="129">
        <v>1</v>
      </c>
      <c r="AA4530" s="129">
        <v>0.98684210526315785</v>
      </c>
      <c r="AB4530" s="111">
        <v>40</v>
      </c>
      <c r="AC4530" s="28">
        <v>0.625</v>
      </c>
      <c r="AD4530" s="129">
        <v>0.16930000000000001</v>
      </c>
      <c r="AE4530" s="139">
        <v>159</v>
      </c>
      <c r="AF4530" s="139">
        <v>40</v>
      </c>
      <c r="AG4530" s="139">
        <v>285</v>
      </c>
      <c r="AH4530" s="139">
        <v>699</v>
      </c>
    </row>
    <row r="4531" spans="1:34" s="87" customFormat="1">
      <c r="A4531" s="87" t="s">
        <v>149</v>
      </c>
      <c r="B4531" s="14" t="s">
        <v>75</v>
      </c>
      <c r="C4531" s="14" t="s">
        <v>63</v>
      </c>
      <c r="D4531" s="14">
        <v>2018</v>
      </c>
      <c r="E4531" s="14">
        <v>2018</v>
      </c>
      <c r="F4531" s="14" t="s">
        <v>245</v>
      </c>
      <c r="G4531" s="93">
        <v>20561</v>
      </c>
      <c r="H4531" s="93">
        <v>135707</v>
      </c>
      <c r="I4531" s="93">
        <v>42</v>
      </c>
      <c r="J4531" s="93">
        <v>518</v>
      </c>
      <c r="K4531" s="93">
        <v>20603</v>
      </c>
      <c r="L4531" s="93">
        <v>136225</v>
      </c>
      <c r="M4531" s="155">
        <v>156828</v>
      </c>
      <c r="N4531" s="155">
        <v>338411</v>
      </c>
      <c r="O4531" s="155">
        <v>53822</v>
      </c>
      <c r="P4531" s="155">
        <v>283127</v>
      </c>
      <c r="Q4531" s="155">
        <v>336949</v>
      </c>
      <c r="R4531" s="155">
        <v>146</v>
      </c>
      <c r="S4531" s="155">
        <v>1316</v>
      </c>
      <c r="T4531" s="155">
        <v>1462</v>
      </c>
      <c r="U4531" s="155">
        <v>53968</v>
      </c>
      <c r="V4531" s="155">
        <v>284443</v>
      </c>
      <c r="W4531" s="159">
        <v>45154854</v>
      </c>
      <c r="X4531" s="159">
        <v>151580</v>
      </c>
      <c r="Y4531" s="159">
        <v>45306434</v>
      </c>
      <c r="Z4531" s="129">
        <v>0.99445649554109428</v>
      </c>
      <c r="AA4531" s="129">
        <v>0.94323221571758031</v>
      </c>
      <c r="AB4531" s="111">
        <v>28</v>
      </c>
      <c r="AC4531" s="28">
        <v>0.57099999999999995</v>
      </c>
      <c r="AD4531" s="129">
        <v>4.8099999999999997E-2</v>
      </c>
      <c r="AE4531" s="139">
        <v>11811</v>
      </c>
      <c r="AF4531" s="139">
        <v>3568</v>
      </c>
      <c r="AG4531" s="139">
        <v>16108</v>
      </c>
      <c r="AH4531" s="139">
        <v>35359</v>
      </c>
    </row>
    <row r="4532" spans="1:34" s="87" customFormat="1">
      <c r="A4532" s="87" t="s">
        <v>150</v>
      </c>
      <c r="B4532" s="14" t="s">
        <v>74</v>
      </c>
      <c r="C4532" s="14" t="s">
        <v>63</v>
      </c>
      <c r="D4532" s="14">
        <v>2018</v>
      </c>
      <c r="E4532" s="14">
        <v>2018</v>
      </c>
      <c r="F4532" s="14" t="s">
        <v>245</v>
      </c>
      <c r="G4532" s="93">
        <v>10222</v>
      </c>
      <c r="H4532" s="93">
        <v>121114</v>
      </c>
      <c r="I4532" s="93">
        <v>113</v>
      </c>
      <c r="J4532" s="93">
        <v>1153</v>
      </c>
      <c r="K4532" s="93">
        <v>10335</v>
      </c>
      <c r="L4532" s="93">
        <v>122267</v>
      </c>
      <c r="M4532" s="155">
        <v>132602</v>
      </c>
      <c r="N4532" s="155">
        <v>259599</v>
      </c>
      <c r="O4532" s="155">
        <v>27931</v>
      </c>
      <c r="P4532" s="155">
        <v>228627</v>
      </c>
      <c r="Q4532" s="155">
        <v>256558</v>
      </c>
      <c r="R4532" s="155">
        <v>387</v>
      </c>
      <c r="S4532" s="155">
        <v>2654</v>
      </c>
      <c r="T4532" s="155">
        <v>3041</v>
      </c>
      <c r="U4532" s="155">
        <v>28318</v>
      </c>
      <c r="V4532" s="155">
        <v>231281</v>
      </c>
      <c r="W4532" s="159">
        <v>33545109</v>
      </c>
      <c r="X4532" s="159">
        <v>320358</v>
      </c>
      <c r="Y4532" s="159">
        <v>33865467</v>
      </c>
      <c r="Z4532" s="129">
        <v>0.98035547240411602</v>
      </c>
      <c r="AA4532" s="129">
        <v>0.95729250604351335</v>
      </c>
      <c r="AB4532" s="111">
        <v>38</v>
      </c>
      <c r="AC4532" s="28">
        <v>0.71099999999999997</v>
      </c>
      <c r="AD4532" s="129">
        <v>4.4499999999999998E-2</v>
      </c>
      <c r="AE4532" s="139">
        <v>11590</v>
      </c>
      <c r="AF4532" s="139">
        <v>5254</v>
      </c>
      <c r="AG4532" s="139">
        <v>12152</v>
      </c>
      <c r="AH4532" s="139">
        <v>25351</v>
      </c>
    </row>
    <row r="4533" spans="1:34" s="87" customFormat="1">
      <c r="A4533" s="87" t="s">
        <v>151</v>
      </c>
      <c r="B4533" s="14" t="s">
        <v>74</v>
      </c>
      <c r="C4533" s="14" t="s">
        <v>63</v>
      </c>
      <c r="D4533" s="14">
        <v>2018</v>
      </c>
      <c r="E4533" s="14">
        <v>2018</v>
      </c>
      <c r="F4533" s="14" t="s">
        <v>245</v>
      </c>
      <c r="G4533" s="93">
        <v>1857</v>
      </c>
      <c r="H4533" s="93">
        <v>29817</v>
      </c>
      <c r="I4533" s="93">
        <v>61</v>
      </c>
      <c r="J4533" s="93">
        <v>1213</v>
      </c>
      <c r="K4533" s="93">
        <v>1918</v>
      </c>
      <c r="L4533" s="93">
        <v>31030</v>
      </c>
      <c r="M4533" s="155">
        <v>32948</v>
      </c>
      <c r="N4533" s="155">
        <v>48619</v>
      </c>
      <c r="O4533" s="155">
        <v>4042</v>
      </c>
      <c r="P4533" s="155">
        <v>42649</v>
      </c>
      <c r="Q4533" s="155">
        <v>46691</v>
      </c>
      <c r="R4533" s="155">
        <v>164</v>
      </c>
      <c r="S4533" s="155">
        <v>1764</v>
      </c>
      <c r="T4533" s="155">
        <v>1928</v>
      </c>
      <c r="U4533" s="155">
        <v>4206</v>
      </c>
      <c r="V4533" s="155">
        <v>44413</v>
      </c>
      <c r="W4533" s="159">
        <v>6578224</v>
      </c>
      <c r="X4533" s="159">
        <v>250686</v>
      </c>
      <c r="Y4533" s="159">
        <v>6828910</v>
      </c>
      <c r="Z4533" s="129">
        <v>0.98383541513592943</v>
      </c>
      <c r="AA4533" s="129">
        <v>0.90820584144645344</v>
      </c>
      <c r="AB4533" s="111">
        <v>7</v>
      </c>
      <c r="AC4533" s="28">
        <v>0.57099999999999995</v>
      </c>
      <c r="AD4533" s="129">
        <v>0.08</v>
      </c>
      <c r="AE4533" s="139">
        <v>2772</v>
      </c>
      <c r="AF4533" s="139">
        <v>898</v>
      </c>
      <c r="AG4533" s="139">
        <v>3163</v>
      </c>
      <c r="AH4533" s="139">
        <v>5264</v>
      </c>
    </row>
    <row r="4534" spans="1:34" s="87" customFormat="1">
      <c r="A4534" s="87" t="s">
        <v>152</v>
      </c>
      <c r="B4534" s="14" t="s">
        <v>75</v>
      </c>
      <c r="C4534" s="14" t="s">
        <v>63</v>
      </c>
      <c r="D4534" s="14">
        <v>2018</v>
      </c>
      <c r="E4534" s="14">
        <v>2018</v>
      </c>
      <c r="F4534" s="14" t="s">
        <v>245</v>
      </c>
      <c r="G4534" s="93">
        <v>5857</v>
      </c>
      <c r="H4534" s="93">
        <v>39706</v>
      </c>
      <c r="I4534" s="93">
        <v>13</v>
      </c>
      <c r="J4534" s="93">
        <v>248</v>
      </c>
      <c r="K4534" s="93">
        <v>5870</v>
      </c>
      <c r="L4534" s="93">
        <v>39954</v>
      </c>
      <c r="M4534" s="155">
        <v>45824</v>
      </c>
      <c r="N4534" s="155">
        <v>100058</v>
      </c>
      <c r="O4534" s="155">
        <v>14350</v>
      </c>
      <c r="P4534" s="155">
        <v>84981</v>
      </c>
      <c r="Q4534" s="155">
        <v>99331</v>
      </c>
      <c r="R4534" s="155">
        <v>47</v>
      </c>
      <c r="S4534" s="155">
        <v>680</v>
      </c>
      <c r="T4534" s="155">
        <v>727</v>
      </c>
      <c r="U4534" s="155">
        <v>14397</v>
      </c>
      <c r="V4534" s="155">
        <v>85661</v>
      </c>
      <c r="W4534" s="159">
        <v>12847735</v>
      </c>
      <c r="X4534" s="159">
        <v>73282</v>
      </c>
      <c r="Y4534" s="159">
        <v>12921017</v>
      </c>
      <c r="Z4534" s="129">
        <v>0.99118257261410792</v>
      </c>
      <c r="AA4534" s="129">
        <v>0.93755004003202558</v>
      </c>
      <c r="AB4534" s="111">
        <v>9</v>
      </c>
      <c r="AC4534" s="28">
        <v>0.55600000000000005</v>
      </c>
      <c r="AD4534" s="129">
        <v>3.3300000000000003E-2</v>
      </c>
      <c r="AE4534" s="139">
        <v>3110</v>
      </c>
      <c r="AF4534" s="139">
        <v>1181</v>
      </c>
      <c r="AG4534" s="139">
        <v>5537</v>
      </c>
      <c r="AH4534" s="139">
        <v>12157</v>
      </c>
    </row>
    <row r="4535" spans="1:34" s="87" customFormat="1">
      <c r="A4535" s="87" t="s">
        <v>153</v>
      </c>
      <c r="B4535" s="14" t="s">
        <v>74</v>
      </c>
      <c r="C4535" s="14" t="s">
        <v>63</v>
      </c>
      <c r="D4535" s="14">
        <v>2018</v>
      </c>
      <c r="E4535" s="14">
        <v>2018</v>
      </c>
      <c r="F4535" s="14" t="s">
        <v>245</v>
      </c>
      <c r="G4535" s="93">
        <v>742</v>
      </c>
      <c r="H4535" s="93">
        <v>8539</v>
      </c>
      <c r="I4535" s="93">
        <v>3</v>
      </c>
      <c r="J4535" s="93">
        <v>20</v>
      </c>
      <c r="K4535" s="93">
        <v>745</v>
      </c>
      <c r="L4535" s="93">
        <v>8559</v>
      </c>
      <c r="M4535" s="155">
        <v>9304</v>
      </c>
      <c r="N4535" s="155">
        <v>16011</v>
      </c>
      <c r="O4535" s="155">
        <v>1865</v>
      </c>
      <c r="P4535" s="155">
        <v>14090</v>
      </c>
      <c r="Q4535" s="155">
        <v>15955</v>
      </c>
      <c r="R4535" s="155">
        <v>10</v>
      </c>
      <c r="S4535" s="155">
        <v>46</v>
      </c>
      <c r="T4535" s="155">
        <v>56</v>
      </c>
      <c r="U4535" s="155">
        <v>1875</v>
      </c>
      <c r="V4535" s="155">
        <v>14136</v>
      </c>
      <c r="W4535" s="159">
        <v>2106047</v>
      </c>
      <c r="X4535" s="159">
        <v>5450</v>
      </c>
      <c r="Y4535" s="159">
        <v>2111497</v>
      </c>
      <c r="Z4535" s="129">
        <v>0.9920844327176781</v>
      </c>
      <c r="AA4535" s="129">
        <v>0.9760956175298805</v>
      </c>
      <c r="AB4535" s="111">
        <v>40</v>
      </c>
      <c r="AC4535" s="28">
        <v>0.625</v>
      </c>
      <c r="AD4535" s="129">
        <v>0.16930000000000001</v>
      </c>
      <c r="AE4535" s="139">
        <v>765</v>
      </c>
      <c r="AF4535" s="139">
        <v>234</v>
      </c>
      <c r="AG4535" s="139">
        <v>899</v>
      </c>
      <c r="AH4535" s="139">
        <v>1943</v>
      </c>
    </row>
    <row r="4536" spans="1:34" s="87" customFormat="1">
      <c r="A4536" s="87" t="s">
        <v>154</v>
      </c>
      <c r="B4536" s="14" t="s">
        <v>74</v>
      </c>
      <c r="C4536" s="14" t="s">
        <v>63</v>
      </c>
      <c r="D4536" s="14">
        <v>2018</v>
      </c>
      <c r="E4536" s="14">
        <v>2018</v>
      </c>
      <c r="F4536" s="14" t="s">
        <v>245</v>
      </c>
      <c r="G4536" s="93">
        <v>561</v>
      </c>
      <c r="H4536" s="93">
        <v>11727</v>
      </c>
      <c r="I4536" s="93">
        <v>7</v>
      </c>
      <c r="J4536" s="93">
        <v>240</v>
      </c>
      <c r="K4536" s="93">
        <v>568</v>
      </c>
      <c r="L4536" s="93">
        <v>11967</v>
      </c>
      <c r="M4536" s="155">
        <v>12535</v>
      </c>
      <c r="N4536" s="155">
        <v>23614</v>
      </c>
      <c r="O4536" s="155">
        <v>1365</v>
      </c>
      <c r="P4536" s="155">
        <v>21630</v>
      </c>
      <c r="Q4536" s="155">
        <v>22995</v>
      </c>
      <c r="R4536" s="155">
        <v>21</v>
      </c>
      <c r="S4536" s="155">
        <v>598</v>
      </c>
      <c r="T4536" s="155">
        <v>619</v>
      </c>
      <c r="U4536" s="155">
        <v>1386</v>
      </c>
      <c r="V4536" s="155">
        <v>22228</v>
      </c>
      <c r="W4536" s="159">
        <v>2948076</v>
      </c>
      <c r="X4536" s="159">
        <v>58409</v>
      </c>
      <c r="Y4536" s="159">
        <v>3006485</v>
      </c>
      <c r="Z4536" s="129">
        <v>0.98956158663883087</v>
      </c>
      <c r="AA4536" s="129">
        <v>0.90936555891238668</v>
      </c>
      <c r="AB4536" s="111">
        <v>40</v>
      </c>
      <c r="AC4536" s="28">
        <v>0.625</v>
      </c>
      <c r="AD4536" s="129">
        <v>0.16930000000000001</v>
      </c>
      <c r="AE4536" s="139">
        <v>1066</v>
      </c>
      <c r="AF4536" s="139">
        <v>374</v>
      </c>
      <c r="AG4536" s="139">
        <v>2545</v>
      </c>
      <c r="AH4536" s="139">
        <v>5145</v>
      </c>
    </row>
    <row r="4537" spans="1:34" s="87" customFormat="1">
      <c r="A4537" s="87" t="s">
        <v>155</v>
      </c>
      <c r="B4537" s="14" t="s">
        <v>74</v>
      </c>
      <c r="C4537" s="14" t="s">
        <v>63</v>
      </c>
      <c r="D4537" s="14">
        <v>2018</v>
      </c>
      <c r="E4537" s="14">
        <v>2018</v>
      </c>
      <c r="F4537" s="14" t="s">
        <v>245</v>
      </c>
      <c r="G4537" s="93">
        <v>2063</v>
      </c>
      <c r="H4537" s="93">
        <v>18105</v>
      </c>
      <c r="I4537" s="93">
        <v>4</v>
      </c>
      <c r="J4537" s="93">
        <v>112</v>
      </c>
      <c r="K4537" s="93">
        <v>2067</v>
      </c>
      <c r="L4537" s="93">
        <v>18217</v>
      </c>
      <c r="M4537" s="155">
        <v>20284</v>
      </c>
      <c r="N4537" s="155">
        <v>39504</v>
      </c>
      <c r="O4537" s="155">
        <v>5366</v>
      </c>
      <c r="P4537" s="155">
        <v>33884</v>
      </c>
      <c r="Q4537" s="155">
        <v>39250</v>
      </c>
      <c r="R4537" s="155">
        <v>16</v>
      </c>
      <c r="S4537" s="155">
        <v>238</v>
      </c>
      <c r="T4537" s="155">
        <v>254</v>
      </c>
      <c r="U4537" s="155">
        <v>5382</v>
      </c>
      <c r="V4537" s="155">
        <v>34122</v>
      </c>
      <c r="W4537" s="159">
        <v>5314842</v>
      </c>
      <c r="X4537" s="159">
        <v>27054</v>
      </c>
      <c r="Y4537" s="159">
        <v>5341896</v>
      </c>
      <c r="Z4537" s="129">
        <v>0.92767295597484278</v>
      </c>
      <c r="AA4537" s="129">
        <v>0.90476190476190477</v>
      </c>
      <c r="AB4537" s="111">
        <v>40</v>
      </c>
      <c r="AC4537" s="28">
        <v>0.625</v>
      </c>
      <c r="AD4537" s="129">
        <v>0.16930000000000001</v>
      </c>
      <c r="AE4537" s="139">
        <v>1742</v>
      </c>
      <c r="AF4537" s="139">
        <v>909</v>
      </c>
      <c r="AG4537" s="139">
        <v>4355</v>
      </c>
      <c r="AH4537" s="139">
        <v>10224</v>
      </c>
    </row>
    <row r="4538" spans="1:34" s="87" customFormat="1">
      <c r="A4538" s="87" t="s">
        <v>156</v>
      </c>
      <c r="B4538" s="14" t="s">
        <v>74</v>
      </c>
      <c r="C4538" s="14" t="s">
        <v>63</v>
      </c>
      <c r="D4538" s="14">
        <v>2018</v>
      </c>
      <c r="E4538" s="14">
        <v>2018</v>
      </c>
      <c r="F4538" s="14" t="s">
        <v>245</v>
      </c>
      <c r="G4538" s="93">
        <v>3142</v>
      </c>
      <c r="H4538" s="93">
        <v>39453</v>
      </c>
      <c r="I4538" s="93">
        <v>37</v>
      </c>
      <c r="J4538" s="93">
        <v>694</v>
      </c>
      <c r="K4538" s="93">
        <v>3179</v>
      </c>
      <c r="L4538" s="93">
        <v>40147</v>
      </c>
      <c r="M4538" s="155">
        <v>43326</v>
      </c>
      <c r="N4538" s="155">
        <v>81722</v>
      </c>
      <c r="O4538" s="155">
        <v>7570</v>
      </c>
      <c r="P4538" s="155">
        <v>72602</v>
      </c>
      <c r="Q4538" s="155">
        <v>80172</v>
      </c>
      <c r="R4538" s="155">
        <v>118</v>
      </c>
      <c r="S4538" s="155">
        <v>1432</v>
      </c>
      <c r="T4538" s="155">
        <v>1550</v>
      </c>
      <c r="U4538" s="155">
        <v>7688</v>
      </c>
      <c r="V4538" s="155">
        <v>74034</v>
      </c>
      <c r="W4538" s="159">
        <v>10563869</v>
      </c>
      <c r="X4538" s="159">
        <v>168540</v>
      </c>
      <c r="Y4538" s="159">
        <v>10732409</v>
      </c>
      <c r="Z4538" s="129">
        <v>0.99675955930006477</v>
      </c>
      <c r="AA4538" s="129">
        <v>0.98381294964028776</v>
      </c>
      <c r="AB4538" s="111">
        <v>9</v>
      </c>
      <c r="AC4538" s="28">
        <v>0.77800000000000002</v>
      </c>
      <c r="AD4538" s="129">
        <v>6.7500000000000004E-2</v>
      </c>
      <c r="AE4538" s="139">
        <v>2978</v>
      </c>
      <c r="AF4538" s="139">
        <v>982</v>
      </c>
      <c r="AG4538" s="139">
        <v>6986</v>
      </c>
      <c r="AH4538" s="139">
        <v>14562</v>
      </c>
    </row>
    <row r="4539" spans="1:34" s="87" customFormat="1">
      <c r="A4539" s="87" t="s">
        <v>157</v>
      </c>
      <c r="B4539" s="14" t="s">
        <v>74</v>
      </c>
      <c r="C4539" s="14" t="s">
        <v>63</v>
      </c>
      <c r="D4539" s="14">
        <v>2018</v>
      </c>
      <c r="E4539" s="14">
        <v>2018</v>
      </c>
      <c r="F4539" s="14" t="s">
        <v>245</v>
      </c>
      <c r="G4539" s="93">
        <v>951</v>
      </c>
      <c r="H4539" s="93">
        <v>13805</v>
      </c>
      <c r="I4539" s="93">
        <v>1</v>
      </c>
      <c r="J4539" s="93">
        <v>32</v>
      </c>
      <c r="K4539" s="93">
        <v>952</v>
      </c>
      <c r="L4539" s="93">
        <v>13837</v>
      </c>
      <c r="M4539" s="155">
        <v>14789</v>
      </c>
      <c r="N4539" s="155">
        <v>25816</v>
      </c>
      <c r="O4539" s="155">
        <v>2390</v>
      </c>
      <c r="P4539" s="155">
        <v>23339</v>
      </c>
      <c r="Q4539" s="155">
        <v>25729</v>
      </c>
      <c r="R4539" s="155">
        <v>3</v>
      </c>
      <c r="S4539" s="155">
        <v>84</v>
      </c>
      <c r="T4539" s="155">
        <v>87</v>
      </c>
      <c r="U4539" s="155">
        <v>2393</v>
      </c>
      <c r="V4539" s="155">
        <v>23423</v>
      </c>
      <c r="W4539" s="159">
        <v>3475138</v>
      </c>
      <c r="X4539" s="159">
        <v>7543</v>
      </c>
      <c r="Y4539" s="159">
        <v>3482681</v>
      </c>
      <c r="Z4539" s="129">
        <v>0.97715289982425313</v>
      </c>
      <c r="AA4539" s="129">
        <v>0.99586776859504134</v>
      </c>
      <c r="AB4539" s="111">
        <v>40</v>
      </c>
      <c r="AC4539" s="28">
        <v>0.625</v>
      </c>
      <c r="AD4539" s="129">
        <v>0.16930000000000001</v>
      </c>
      <c r="AE4539" s="139">
        <v>892</v>
      </c>
      <c r="AF4539" s="139">
        <v>410</v>
      </c>
      <c r="AG4539" s="139">
        <v>2189</v>
      </c>
      <c r="AH4539" s="139">
        <v>4759</v>
      </c>
    </row>
    <row r="4540" spans="1:34" s="87" customFormat="1">
      <c r="A4540" s="87" t="s">
        <v>158</v>
      </c>
      <c r="B4540" s="14" t="s">
        <v>75</v>
      </c>
      <c r="C4540" s="14" t="s">
        <v>63</v>
      </c>
      <c r="D4540" s="14">
        <v>2018</v>
      </c>
      <c r="E4540" s="14">
        <v>2018</v>
      </c>
      <c r="F4540" s="14" t="s">
        <v>245</v>
      </c>
      <c r="G4540" s="93">
        <v>1070</v>
      </c>
      <c r="H4540" s="93">
        <v>11237</v>
      </c>
      <c r="I4540" s="93">
        <v>1</v>
      </c>
      <c r="J4540" s="93">
        <v>22</v>
      </c>
      <c r="K4540" s="93">
        <v>1071</v>
      </c>
      <c r="L4540" s="93">
        <v>11259</v>
      </c>
      <c r="M4540" s="155">
        <v>12330</v>
      </c>
      <c r="N4540" s="155">
        <v>22776</v>
      </c>
      <c r="O4540" s="155">
        <v>2546</v>
      </c>
      <c r="P4540" s="155">
        <v>20182</v>
      </c>
      <c r="Q4540" s="155">
        <v>22728</v>
      </c>
      <c r="R4540" s="155">
        <v>4</v>
      </c>
      <c r="S4540" s="155">
        <v>44</v>
      </c>
      <c r="T4540" s="155">
        <v>48</v>
      </c>
      <c r="U4540" s="155">
        <v>2550</v>
      </c>
      <c r="V4540" s="155">
        <v>20226</v>
      </c>
      <c r="W4540" s="159">
        <v>2967549</v>
      </c>
      <c r="X4540" s="159">
        <v>5530</v>
      </c>
      <c r="Y4540" s="159">
        <v>2973079</v>
      </c>
      <c r="Z4540" s="129">
        <v>0.95667870036101088</v>
      </c>
      <c r="AA4540" s="129">
        <v>0.94266055045871555</v>
      </c>
      <c r="AB4540" s="111">
        <v>40</v>
      </c>
      <c r="AC4540" s="28">
        <v>0.625</v>
      </c>
      <c r="AD4540" s="129">
        <v>0.16930000000000001</v>
      </c>
      <c r="AE4540" s="139">
        <v>1018</v>
      </c>
      <c r="AF4540" s="139">
        <v>215</v>
      </c>
      <c r="AG4540" s="139">
        <v>499</v>
      </c>
      <c r="AH4540" s="139">
        <v>811</v>
      </c>
    </row>
    <row r="4541" spans="1:34" s="87" customFormat="1">
      <c r="A4541" s="87" t="s">
        <v>159</v>
      </c>
      <c r="B4541" s="14" t="s">
        <v>75</v>
      </c>
      <c r="C4541" s="14" t="s">
        <v>63</v>
      </c>
      <c r="D4541" s="14">
        <v>2018</v>
      </c>
      <c r="E4541" s="14">
        <v>2018</v>
      </c>
      <c r="F4541" s="14" t="s">
        <v>245</v>
      </c>
      <c r="G4541" s="93">
        <v>10</v>
      </c>
      <c r="H4541" s="93">
        <v>138</v>
      </c>
      <c r="I4541" s="93">
        <v>0</v>
      </c>
      <c r="J4541" s="93">
        <v>0</v>
      </c>
      <c r="K4541" s="93">
        <v>10</v>
      </c>
      <c r="L4541" s="93">
        <v>138</v>
      </c>
      <c r="M4541" s="155">
        <v>148</v>
      </c>
      <c r="N4541" s="155">
        <v>246</v>
      </c>
      <c r="O4541" s="155">
        <v>25</v>
      </c>
      <c r="P4541" s="155">
        <v>221</v>
      </c>
      <c r="Q4541" s="155">
        <v>246</v>
      </c>
      <c r="R4541" s="155">
        <v>0</v>
      </c>
      <c r="S4541" s="155">
        <v>0</v>
      </c>
      <c r="T4541" s="155">
        <v>0</v>
      </c>
      <c r="U4541" s="155">
        <v>25</v>
      </c>
      <c r="V4541" s="155">
        <v>221</v>
      </c>
      <c r="W4541" s="159">
        <v>31699</v>
      </c>
      <c r="X4541" s="159">
        <v>0</v>
      </c>
      <c r="Y4541" s="159">
        <v>31699</v>
      </c>
      <c r="Z4541" s="129">
        <v>1</v>
      </c>
      <c r="AA4541" s="129">
        <v>0.4</v>
      </c>
      <c r="AB4541" s="111">
        <v>40</v>
      </c>
      <c r="AC4541" s="28">
        <v>0.625</v>
      </c>
      <c r="AD4541" s="129">
        <v>0.16930000000000001</v>
      </c>
      <c r="AE4541" s="139">
        <v>12</v>
      </c>
      <c r="AF4541" s="139">
        <v>0</v>
      </c>
      <c r="AG4541" s="139">
        <v>3</v>
      </c>
      <c r="AH4541" s="139">
        <v>3</v>
      </c>
    </row>
    <row r="4542" spans="1:34" s="87" customFormat="1">
      <c r="A4542" s="87" t="s">
        <v>160</v>
      </c>
      <c r="B4542" s="14" t="s">
        <v>75</v>
      </c>
      <c r="C4542" s="14" t="s">
        <v>63</v>
      </c>
      <c r="D4542" s="14">
        <v>2018</v>
      </c>
      <c r="E4542" s="14">
        <v>2018</v>
      </c>
      <c r="F4542" s="14" t="s">
        <v>245</v>
      </c>
      <c r="G4542" s="93">
        <v>360</v>
      </c>
      <c r="H4542" s="93">
        <v>2833</v>
      </c>
      <c r="I4542" s="93">
        <v>0</v>
      </c>
      <c r="J4542" s="93">
        <v>4</v>
      </c>
      <c r="K4542" s="93">
        <v>360</v>
      </c>
      <c r="L4542" s="93">
        <v>2837</v>
      </c>
      <c r="M4542" s="155">
        <v>3197</v>
      </c>
      <c r="N4542" s="155">
        <v>6476</v>
      </c>
      <c r="O4542" s="155">
        <v>944</v>
      </c>
      <c r="P4542" s="155">
        <v>5522</v>
      </c>
      <c r="Q4542" s="155">
        <v>6466</v>
      </c>
      <c r="R4542" s="155">
        <v>0</v>
      </c>
      <c r="S4542" s="155">
        <v>10</v>
      </c>
      <c r="T4542" s="155">
        <v>10</v>
      </c>
      <c r="U4542" s="155">
        <v>944</v>
      </c>
      <c r="V4542" s="155">
        <v>5532</v>
      </c>
      <c r="W4542" s="159">
        <v>834236</v>
      </c>
      <c r="X4542" s="159">
        <v>1061</v>
      </c>
      <c r="Y4542" s="159">
        <v>835297</v>
      </c>
      <c r="Z4542" s="129">
        <v>0.96666666666666667</v>
      </c>
      <c r="AA4542" s="129">
        <v>0.86324786324786329</v>
      </c>
      <c r="AB4542" s="111">
        <v>40</v>
      </c>
      <c r="AC4542" s="28">
        <v>0.625</v>
      </c>
      <c r="AD4542" s="129">
        <v>0.16930000000000001</v>
      </c>
      <c r="AE4542" s="139">
        <v>271</v>
      </c>
      <c r="AF4542" s="139">
        <v>98</v>
      </c>
      <c r="AG4542" s="139">
        <v>162</v>
      </c>
      <c r="AH4542" s="139">
        <v>300</v>
      </c>
    </row>
    <row r="4543" spans="1:34" s="87" customFormat="1">
      <c r="A4543" s="87" t="s">
        <v>161</v>
      </c>
      <c r="B4543" s="14" t="s">
        <v>74</v>
      </c>
      <c r="C4543" s="14" t="s">
        <v>63</v>
      </c>
      <c r="D4543" s="14">
        <v>2018</v>
      </c>
      <c r="E4543" s="14">
        <v>2018</v>
      </c>
      <c r="F4543" s="14" t="s">
        <v>245</v>
      </c>
      <c r="G4543" s="93">
        <v>2114</v>
      </c>
      <c r="H4543" s="93">
        <v>18117</v>
      </c>
      <c r="I4543" s="93">
        <v>10</v>
      </c>
      <c r="J4543" s="93">
        <v>113</v>
      </c>
      <c r="K4543" s="93">
        <v>2124</v>
      </c>
      <c r="L4543" s="93">
        <v>18230</v>
      </c>
      <c r="M4543" s="155">
        <v>20354</v>
      </c>
      <c r="N4543" s="155">
        <v>37463</v>
      </c>
      <c r="O4543" s="155">
        <v>5033</v>
      </c>
      <c r="P4543" s="155">
        <v>32146</v>
      </c>
      <c r="Q4543" s="155">
        <v>37179</v>
      </c>
      <c r="R4543" s="155">
        <v>32</v>
      </c>
      <c r="S4543" s="155">
        <v>252</v>
      </c>
      <c r="T4543" s="155">
        <v>284</v>
      </c>
      <c r="U4543" s="155">
        <v>5065</v>
      </c>
      <c r="V4543" s="155">
        <v>32398</v>
      </c>
      <c r="W4543" s="159">
        <v>5118832</v>
      </c>
      <c r="X4543" s="159">
        <v>34290</v>
      </c>
      <c r="Y4543" s="159">
        <v>5153122</v>
      </c>
      <c r="Z4543" s="129">
        <v>0.98007968127490042</v>
      </c>
      <c r="AA4543" s="129">
        <v>0.95942720763723155</v>
      </c>
      <c r="AB4543" s="111">
        <v>7</v>
      </c>
      <c r="AC4543" s="28">
        <v>0.28599999999999998</v>
      </c>
      <c r="AD4543" s="129">
        <v>3.3700000000000001E-2</v>
      </c>
      <c r="AE4543" s="139">
        <v>1547</v>
      </c>
      <c r="AF4543" s="139">
        <v>575</v>
      </c>
      <c r="AG4543" s="139">
        <v>1799</v>
      </c>
      <c r="AH4543" s="139">
        <v>3655</v>
      </c>
    </row>
    <row r="4544" spans="1:34" s="87" customFormat="1">
      <c r="A4544" s="87" t="s">
        <v>162</v>
      </c>
      <c r="B4544" s="14" t="s">
        <v>74</v>
      </c>
      <c r="C4544" s="14" t="s">
        <v>63</v>
      </c>
      <c r="D4544" s="14">
        <v>2018</v>
      </c>
      <c r="E4544" s="14">
        <v>2018</v>
      </c>
      <c r="F4544" s="14" t="s">
        <v>245</v>
      </c>
      <c r="G4544" s="93">
        <v>1076</v>
      </c>
      <c r="H4544" s="93">
        <v>15190</v>
      </c>
      <c r="I4544" s="93">
        <v>8</v>
      </c>
      <c r="J4544" s="93">
        <v>105</v>
      </c>
      <c r="K4544" s="93">
        <v>1084</v>
      </c>
      <c r="L4544" s="93">
        <v>15295</v>
      </c>
      <c r="M4544" s="155">
        <v>16379</v>
      </c>
      <c r="N4544" s="155">
        <v>28308</v>
      </c>
      <c r="O4544" s="155">
        <v>2610</v>
      </c>
      <c r="P4544" s="155">
        <v>25400</v>
      </c>
      <c r="Q4544" s="155">
        <v>28010</v>
      </c>
      <c r="R4544" s="155">
        <v>29</v>
      </c>
      <c r="S4544" s="155">
        <v>269</v>
      </c>
      <c r="T4544" s="155">
        <v>298</v>
      </c>
      <c r="U4544" s="155">
        <v>2639</v>
      </c>
      <c r="V4544" s="155">
        <v>25669</v>
      </c>
      <c r="W4544" s="159">
        <v>3653125</v>
      </c>
      <c r="X4544" s="159">
        <v>24424</v>
      </c>
      <c r="Y4544" s="159">
        <v>3677549</v>
      </c>
      <c r="Z4544" s="129">
        <v>0.97947761194029848</v>
      </c>
      <c r="AA4544" s="129">
        <v>0.87341772151898733</v>
      </c>
      <c r="AB4544" s="111">
        <v>40</v>
      </c>
      <c r="AC4544" s="28">
        <v>0.625</v>
      </c>
      <c r="AD4544" s="129">
        <v>0.16930000000000001</v>
      </c>
      <c r="AE4544" s="139">
        <v>980</v>
      </c>
      <c r="AF4544" s="139">
        <v>401</v>
      </c>
      <c r="AG4544" s="139">
        <v>2399</v>
      </c>
      <c r="AH4544" s="139">
        <v>5060</v>
      </c>
    </row>
    <row r="4545" spans="1:34" s="87" customFormat="1">
      <c r="A4545" s="87" t="s">
        <v>163</v>
      </c>
      <c r="B4545" s="14" t="s">
        <v>75</v>
      </c>
      <c r="C4545" s="14" t="s">
        <v>63</v>
      </c>
      <c r="D4545" s="14">
        <v>2018</v>
      </c>
      <c r="E4545" s="14">
        <v>2018</v>
      </c>
      <c r="F4545" s="14" t="s">
        <v>245</v>
      </c>
      <c r="G4545" s="93">
        <v>4352</v>
      </c>
      <c r="H4545" s="93">
        <v>32942</v>
      </c>
      <c r="I4545" s="93">
        <v>9</v>
      </c>
      <c r="J4545" s="93">
        <v>83</v>
      </c>
      <c r="K4545" s="93">
        <v>4361</v>
      </c>
      <c r="L4545" s="93">
        <v>33025</v>
      </c>
      <c r="M4545" s="155">
        <v>37386</v>
      </c>
      <c r="N4545" s="155">
        <v>77678</v>
      </c>
      <c r="O4545" s="155">
        <v>11692</v>
      </c>
      <c r="P4545" s="155">
        <v>65726</v>
      </c>
      <c r="Q4545" s="155">
        <v>77418</v>
      </c>
      <c r="R4545" s="155">
        <v>30</v>
      </c>
      <c r="S4545" s="155">
        <v>230</v>
      </c>
      <c r="T4545" s="155">
        <v>260</v>
      </c>
      <c r="U4545" s="155">
        <v>11722</v>
      </c>
      <c r="V4545" s="155">
        <v>65956</v>
      </c>
      <c r="W4545" s="159">
        <v>10181777</v>
      </c>
      <c r="X4545" s="159">
        <v>24727</v>
      </c>
      <c r="Y4545" s="159">
        <v>10206504</v>
      </c>
      <c r="Z4545" s="129">
        <v>0.96062992125984248</v>
      </c>
      <c r="AA4545" s="129">
        <v>0.92392223161453935</v>
      </c>
      <c r="AB4545" s="111">
        <v>5</v>
      </c>
      <c r="AC4545" s="28">
        <v>0.6</v>
      </c>
      <c r="AD4545" s="129">
        <v>5.3199999999999997E-2</v>
      </c>
      <c r="AE4545" s="139">
        <v>2820</v>
      </c>
      <c r="AF4545" s="139">
        <v>635</v>
      </c>
      <c r="AG4545" s="139">
        <v>3730</v>
      </c>
      <c r="AH4545" s="139">
        <v>8364</v>
      </c>
    </row>
    <row r="4546" spans="1:34" s="87" customFormat="1">
      <c r="A4546" s="87" t="s">
        <v>164</v>
      </c>
      <c r="B4546" s="14" t="s">
        <v>75</v>
      </c>
      <c r="C4546" s="14" t="s">
        <v>63</v>
      </c>
      <c r="D4546" s="14">
        <v>2018</v>
      </c>
      <c r="E4546" s="14">
        <v>2018</v>
      </c>
      <c r="F4546" s="14" t="s">
        <v>245</v>
      </c>
      <c r="G4546" s="93">
        <v>631</v>
      </c>
      <c r="H4546" s="93">
        <v>4518</v>
      </c>
      <c r="I4546" s="93">
        <v>4</v>
      </c>
      <c r="J4546" s="93">
        <v>29</v>
      </c>
      <c r="K4546" s="93">
        <v>635</v>
      </c>
      <c r="L4546" s="93">
        <v>4547</v>
      </c>
      <c r="M4546" s="155">
        <v>5182</v>
      </c>
      <c r="N4546" s="155">
        <v>11796</v>
      </c>
      <c r="O4546" s="155">
        <v>1765</v>
      </c>
      <c r="P4546" s="155">
        <v>9935</v>
      </c>
      <c r="Q4546" s="155">
        <v>11700</v>
      </c>
      <c r="R4546" s="155">
        <v>16</v>
      </c>
      <c r="S4546" s="155">
        <v>80</v>
      </c>
      <c r="T4546" s="155">
        <v>96</v>
      </c>
      <c r="U4546" s="155">
        <v>1781</v>
      </c>
      <c r="V4546" s="155">
        <v>10015</v>
      </c>
      <c r="W4546" s="159">
        <v>1504838</v>
      </c>
      <c r="X4546" s="159">
        <v>10433</v>
      </c>
      <c r="Y4546" s="159">
        <v>1515271</v>
      </c>
      <c r="Z4546" s="129">
        <v>1</v>
      </c>
      <c r="AA4546" s="129">
        <v>0.96323529411764708</v>
      </c>
      <c r="AB4546" s="111">
        <v>40</v>
      </c>
      <c r="AC4546" s="28">
        <v>0.625</v>
      </c>
      <c r="AD4546" s="129">
        <v>0.16930000000000001</v>
      </c>
      <c r="AE4546" s="139">
        <v>343</v>
      </c>
      <c r="AF4546" s="139">
        <v>63</v>
      </c>
      <c r="AG4546" s="139">
        <v>505</v>
      </c>
      <c r="AH4546" s="139">
        <v>1138</v>
      </c>
    </row>
    <row r="4547" spans="1:34" s="87" customFormat="1">
      <c r="A4547" s="87" t="s">
        <v>165</v>
      </c>
      <c r="B4547" s="14" t="s">
        <v>75</v>
      </c>
      <c r="C4547" s="14" t="s">
        <v>63</v>
      </c>
      <c r="D4547" s="14">
        <v>2018</v>
      </c>
      <c r="E4547" s="14">
        <v>2018</v>
      </c>
      <c r="F4547" s="14" t="s">
        <v>245</v>
      </c>
      <c r="G4547" s="93">
        <v>411</v>
      </c>
      <c r="H4547" s="93">
        <v>3750</v>
      </c>
      <c r="I4547" s="93">
        <v>1</v>
      </c>
      <c r="J4547" s="93">
        <v>4</v>
      </c>
      <c r="K4547" s="93">
        <v>412</v>
      </c>
      <c r="L4547" s="93">
        <v>3754</v>
      </c>
      <c r="M4547" s="155">
        <v>4166</v>
      </c>
      <c r="N4547" s="155">
        <v>8907</v>
      </c>
      <c r="O4547" s="155">
        <v>1035</v>
      </c>
      <c r="P4547" s="155">
        <v>7861</v>
      </c>
      <c r="Q4547" s="155">
        <v>8896</v>
      </c>
      <c r="R4547" s="155">
        <v>2</v>
      </c>
      <c r="S4547" s="155">
        <v>9</v>
      </c>
      <c r="T4547" s="155">
        <v>11</v>
      </c>
      <c r="U4547" s="155">
        <v>1037</v>
      </c>
      <c r="V4547" s="155">
        <v>7870</v>
      </c>
      <c r="W4547" s="159">
        <v>1108635</v>
      </c>
      <c r="X4547" s="159">
        <v>1909</v>
      </c>
      <c r="Y4547" s="159">
        <v>1110544</v>
      </c>
      <c r="Z4547" s="129">
        <v>0.9375</v>
      </c>
      <c r="AA4547" s="129">
        <v>0.93959731543624159</v>
      </c>
      <c r="AB4547" s="111">
        <v>40</v>
      </c>
      <c r="AC4547" s="28">
        <v>0.625</v>
      </c>
      <c r="AD4547" s="129">
        <v>0.16930000000000001</v>
      </c>
      <c r="AE4547" s="139">
        <v>402</v>
      </c>
      <c r="AF4547" s="139">
        <v>72</v>
      </c>
      <c r="AG4547" s="139">
        <v>391</v>
      </c>
      <c r="AH4547" s="139">
        <v>863</v>
      </c>
    </row>
    <row r="4548" spans="1:34" s="87" customFormat="1">
      <c r="A4548" s="87" t="s">
        <v>166</v>
      </c>
      <c r="B4548" s="14" t="s">
        <v>75</v>
      </c>
      <c r="C4548" s="14" t="s">
        <v>63</v>
      </c>
      <c r="D4548" s="14">
        <v>2018</v>
      </c>
      <c r="E4548" s="14">
        <v>2018</v>
      </c>
      <c r="F4548" s="14" t="s">
        <v>245</v>
      </c>
      <c r="G4548" s="93">
        <v>82</v>
      </c>
      <c r="H4548" s="93">
        <v>919</v>
      </c>
      <c r="I4548" s="93">
        <v>0</v>
      </c>
      <c r="J4548" s="93">
        <v>1</v>
      </c>
      <c r="K4548" s="93">
        <v>82</v>
      </c>
      <c r="L4548" s="93">
        <v>920</v>
      </c>
      <c r="M4548" s="155">
        <v>1002</v>
      </c>
      <c r="N4548" s="155">
        <v>1675</v>
      </c>
      <c r="O4548" s="155">
        <v>188</v>
      </c>
      <c r="P4548" s="155">
        <v>1486</v>
      </c>
      <c r="Q4548" s="155">
        <v>1674</v>
      </c>
      <c r="R4548" s="155">
        <v>0</v>
      </c>
      <c r="S4548" s="155">
        <v>1</v>
      </c>
      <c r="T4548" s="155">
        <v>1</v>
      </c>
      <c r="U4548" s="155">
        <v>188</v>
      </c>
      <c r="V4548" s="155">
        <v>1487</v>
      </c>
      <c r="W4548" s="159">
        <v>236686</v>
      </c>
      <c r="X4548" s="159">
        <v>160</v>
      </c>
      <c r="Y4548" s="159">
        <v>236846</v>
      </c>
      <c r="Z4548" s="129">
        <v>0.98181818181818181</v>
      </c>
      <c r="AA4548" s="129">
        <v>0.7441860465116279</v>
      </c>
      <c r="AB4548" s="111">
        <v>40</v>
      </c>
      <c r="AC4548" s="28">
        <v>0.625</v>
      </c>
      <c r="AD4548" s="129">
        <v>0.16930000000000001</v>
      </c>
      <c r="AE4548" s="139">
        <v>83</v>
      </c>
      <c r="AF4548" s="139">
        <v>26</v>
      </c>
      <c r="AG4548" s="139">
        <v>33</v>
      </c>
      <c r="AH4548" s="139">
        <v>49</v>
      </c>
    </row>
    <row r="4549" spans="1:34" s="87" customFormat="1">
      <c r="A4549" s="87" t="s">
        <v>167</v>
      </c>
      <c r="B4549" s="14" t="s">
        <v>74</v>
      </c>
      <c r="C4549" s="14" t="s">
        <v>63</v>
      </c>
      <c r="D4549" s="14">
        <v>2018</v>
      </c>
      <c r="E4549" s="14">
        <v>2018</v>
      </c>
      <c r="F4549" s="14" t="s">
        <v>245</v>
      </c>
      <c r="G4549" s="93">
        <v>7005</v>
      </c>
      <c r="H4549" s="93">
        <v>42833</v>
      </c>
      <c r="I4549" s="93">
        <v>20</v>
      </c>
      <c r="J4549" s="93">
        <v>378</v>
      </c>
      <c r="K4549" s="93">
        <v>7025</v>
      </c>
      <c r="L4549" s="93">
        <v>43211</v>
      </c>
      <c r="M4549" s="155">
        <v>50236</v>
      </c>
      <c r="N4549" s="155">
        <v>115261</v>
      </c>
      <c r="O4549" s="155">
        <v>19252</v>
      </c>
      <c r="P4549" s="155">
        <v>94938</v>
      </c>
      <c r="Q4549" s="155">
        <v>114190</v>
      </c>
      <c r="R4549" s="155">
        <v>67</v>
      </c>
      <c r="S4549" s="155">
        <v>1004</v>
      </c>
      <c r="T4549" s="155">
        <v>1071</v>
      </c>
      <c r="U4549" s="155">
        <v>19319</v>
      </c>
      <c r="V4549" s="155">
        <v>95942</v>
      </c>
      <c r="W4549" s="159">
        <v>15225492</v>
      </c>
      <c r="X4549" s="159">
        <v>123723</v>
      </c>
      <c r="Y4549" s="159">
        <v>15349215</v>
      </c>
      <c r="Z4549" s="129">
        <v>0.98466981132075471</v>
      </c>
      <c r="AA4549" s="129">
        <v>0.75897435897435894</v>
      </c>
      <c r="AB4549" s="111">
        <v>10</v>
      </c>
      <c r="AC4549" s="28">
        <v>0.4</v>
      </c>
      <c r="AD4549" s="129">
        <v>4.7600000000000003E-2</v>
      </c>
      <c r="AE4549" s="139">
        <v>2373</v>
      </c>
      <c r="AF4549" s="139">
        <v>273</v>
      </c>
      <c r="AG4549" s="139">
        <v>7345</v>
      </c>
      <c r="AH4549" s="139">
        <v>17526</v>
      </c>
    </row>
    <row r="4550" spans="1:34" s="87" customFormat="1">
      <c r="A4550" s="87" t="s">
        <v>168</v>
      </c>
      <c r="B4550" s="14" t="s">
        <v>75</v>
      </c>
      <c r="C4550" s="14" t="s">
        <v>63</v>
      </c>
      <c r="D4550" s="14">
        <v>2018</v>
      </c>
      <c r="E4550" s="14">
        <v>2018</v>
      </c>
      <c r="F4550" s="14" t="s">
        <v>245</v>
      </c>
      <c r="G4550" s="93">
        <v>236</v>
      </c>
      <c r="H4550" s="93">
        <v>2437</v>
      </c>
      <c r="I4550" s="93">
        <v>0</v>
      </c>
      <c r="J4550" s="93">
        <v>3</v>
      </c>
      <c r="K4550" s="93">
        <v>236</v>
      </c>
      <c r="L4550" s="93">
        <v>2440</v>
      </c>
      <c r="M4550" s="155">
        <v>2676</v>
      </c>
      <c r="N4550" s="155">
        <v>4637</v>
      </c>
      <c r="O4550" s="155">
        <v>565</v>
      </c>
      <c r="P4550" s="155">
        <v>4066</v>
      </c>
      <c r="Q4550" s="155">
        <v>4631</v>
      </c>
      <c r="R4550" s="155">
        <v>0</v>
      </c>
      <c r="S4550" s="155">
        <v>6</v>
      </c>
      <c r="T4550" s="155">
        <v>6</v>
      </c>
      <c r="U4550" s="155">
        <v>565</v>
      </c>
      <c r="V4550" s="155">
        <v>4072</v>
      </c>
      <c r="W4550" s="159">
        <v>603977</v>
      </c>
      <c r="X4550" s="159">
        <v>318</v>
      </c>
      <c r="Y4550" s="159">
        <v>604295</v>
      </c>
      <c r="Z4550" s="129">
        <v>1</v>
      </c>
      <c r="AA4550" s="129">
        <v>1</v>
      </c>
      <c r="AB4550" s="111">
        <v>40</v>
      </c>
      <c r="AC4550" s="28">
        <v>0.625</v>
      </c>
      <c r="AD4550" s="129">
        <v>0.16930000000000001</v>
      </c>
      <c r="AE4550" s="139">
        <v>247</v>
      </c>
      <c r="AF4550" s="139">
        <v>0</v>
      </c>
      <c r="AG4550" s="139">
        <v>76</v>
      </c>
      <c r="AH4550" s="139">
        <v>120</v>
      </c>
    </row>
    <row r="4551" spans="1:34" s="87" customFormat="1">
      <c r="A4551" s="87" t="s">
        <v>169</v>
      </c>
      <c r="B4551" s="14" t="s">
        <v>74</v>
      </c>
      <c r="C4551" s="14" t="s">
        <v>63</v>
      </c>
      <c r="D4551" s="14">
        <v>2018</v>
      </c>
      <c r="E4551" s="14">
        <v>2018</v>
      </c>
      <c r="F4551" s="14" t="s">
        <v>245</v>
      </c>
      <c r="G4551" s="93">
        <v>2405</v>
      </c>
      <c r="H4551" s="93">
        <v>31269</v>
      </c>
      <c r="I4551" s="93">
        <v>8</v>
      </c>
      <c r="J4551" s="93">
        <v>293</v>
      </c>
      <c r="K4551" s="93">
        <v>2413</v>
      </c>
      <c r="L4551" s="93">
        <v>31562</v>
      </c>
      <c r="M4551" s="155">
        <v>33975</v>
      </c>
      <c r="N4551" s="155">
        <v>66208</v>
      </c>
      <c r="O4551" s="155">
        <v>6154</v>
      </c>
      <c r="P4551" s="155">
        <v>59436</v>
      </c>
      <c r="Q4551" s="155">
        <v>65590</v>
      </c>
      <c r="R4551" s="155">
        <v>33</v>
      </c>
      <c r="S4551" s="155">
        <v>585</v>
      </c>
      <c r="T4551" s="155">
        <v>618</v>
      </c>
      <c r="U4551" s="155">
        <v>6187</v>
      </c>
      <c r="V4551" s="155">
        <v>60021</v>
      </c>
      <c r="W4551" s="159">
        <v>8646757</v>
      </c>
      <c r="X4551" s="159">
        <v>78360</v>
      </c>
      <c r="Y4551" s="159">
        <v>8725117</v>
      </c>
      <c r="Z4551" s="129">
        <v>0.99521203830369354</v>
      </c>
      <c r="AA4551" s="129">
        <v>0.96484375</v>
      </c>
      <c r="AB4551" s="111">
        <v>9</v>
      </c>
      <c r="AC4551" s="28">
        <v>0.44400000000000001</v>
      </c>
      <c r="AD4551" s="129">
        <v>5.3800000000000001E-2</v>
      </c>
      <c r="AE4551" s="139">
        <v>2649</v>
      </c>
      <c r="AF4551" s="139">
        <v>611</v>
      </c>
      <c r="AG4551" s="139">
        <v>5558</v>
      </c>
      <c r="AH4551" s="139">
        <v>13025</v>
      </c>
    </row>
    <row r="4552" spans="1:34" s="87" customFormat="1">
      <c r="A4552" s="87" t="s">
        <v>170</v>
      </c>
      <c r="B4552" s="14" t="s">
        <v>74</v>
      </c>
      <c r="C4552" s="14" t="s">
        <v>63</v>
      </c>
      <c r="D4552" s="14">
        <v>2018</v>
      </c>
      <c r="E4552" s="14">
        <v>2018</v>
      </c>
      <c r="F4552" s="14" t="s">
        <v>245</v>
      </c>
      <c r="G4552" s="93">
        <v>692</v>
      </c>
      <c r="H4552" s="93">
        <v>9214</v>
      </c>
      <c r="I4552" s="93">
        <v>19</v>
      </c>
      <c r="J4552" s="93">
        <v>93</v>
      </c>
      <c r="K4552" s="93">
        <v>711</v>
      </c>
      <c r="L4552" s="93">
        <v>9307</v>
      </c>
      <c r="M4552" s="155">
        <v>10018</v>
      </c>
      <c r="N4552" s="155">
        <v>18034</v>
      </c>
      <c r="O4552" s="155">
        <v>1835</v>
      </c>
      <c r="P4552" s="155">
        <v>15853</v>
      </c>
      <c r="Q4552" s="155">
        <v>17688</v>
      </c>
      <c r="R4552" s="155">
        <v>80</v>
      </c>
      <c r="S4552" s="155">
        <v>266</v>
      </c>
      <c r="T4552" s="155">
        <v>346</v>
      </c>
      <c r="U4552" s="155">
        <v>1915</v>
      </c>
      <c r="V4552" s="155">
        <v>16119</v>
      </c>
      <c r="W4552" s="159">
        <v>2399278</v>
      </c>
      <c r="X4552" s="159">
        <v>37197</v>
      </c>
      <c r="Y4552" s="159">
        <v>2436475</v>
      </c>
      <c r="Z4552" s="129">
        <v>0.87045454545454548</v>
      </c>
      <c r="AA4552" s="129">
        <v>0.91139240506329111</v>
      </c>
      <c r="AB4552" s="111">
        <v>40</v>
      </c>
      <c r="AC4552" s="28">
        <v>0.625</v>
      </c>
      <c r="AD4552" s="129">
        <v>0.16930000000000001</v>
      </c>
      <c r="AE4552" s="139">
        <v>938</v>
      </c>
      <c r="AF4552" s="139">
        <v>262</v>
      </c>
      <c r="AG4552" s="139">
        <v>735</v>
      </c>
      <c r="AH4552" s="139">
        <v>1497</v>
      </c>
    </row>
    <row r="4553" spans="1:34" s="87" customFormat="1">
      <c r="A4553" s="87" t="s">
        <v>171</v>
      </c>
      <c r="B4553" s="14" t="s">
        <v>75</v>
      </c>
      <c r="C4553" s="14" t="s">
        <v>63</v>
      </c>
      <c r="D4553" s="14">
        <v>2018</v>
      </c>
      <c r="E4553" s="14">
        <v>2018</v>
      </c>
      <c r="F4553" s="14" t="s">
        <v>245</v>
      </c>
      <c r="G4553" s="93">
        <v>719</v>
      </c>
      <c r="H4553" s="93">
        <v>5244</v>
      </c>
      <c r="I4553" s="93">
        <v>1</v>
      </c>
      <c r="J4553" s="93">
        <v>14</v>
      </c>
      <c r="K4553" s="93">
        <v>720</v>
      </c>
      <c r="L4553" s="93">
        <v>5258</v>
      </c>
      <c r="M4553" s="155">
        <v>5978</v>
      </c>
      <c r="N4553" s="155">
        <v>12804</v>
      </c>
      <c r="O4553" s="155">
        <v>1960</v>
      </c>
      <c r="P4553" s="155">
        <v>10790</v>
      </c>
      <c r="Q4553" s="155">
        <v>12750</v>
      </c>
      <c r="R4553" s="155">
        <v>5</v>
      </c>
      <c r="S4553" s="155">
        <v>49</v>
      </c>
      <c r="T4553" s="155">
        <v>54</v>
      </c>
      <c r="U4553" s="155">
        <v>1965</v>
      </c>
      <c r="V4553" s="155">
        <v>10839</v>
      </c>
      <c r="W4553" s="159">
        <v>1676524</v>
      </c>
      <c r="X4553" s="159">
        <v>4085</v>
      </c>
      <c r="Y4553" s="159">
        <v>1680609</v>
      </c>
      <c r="Z4553" s="129">
        <v>0.98916967509025266</v>
      </c>
      <c r="AA4553" s="129">
        <v>0.93236714975845414</v>
      </c>
      <c r="AB4553" s="111">
        <v>40</v>
      </c>
      <c r="AC4553" s="28">
        <v>0.625</v>
      </c>
      <c r="AD4553" s="129">
        <v>0.16930000000000001</v>
      </c>
      <c r="AE4553" s="139">
        <v>416</v>
      </c>
      <c r="AF4553" s="139">
        <v>80</v>
      </c>
      <c r="AG4553" s="139">
        <v>428</v>
      </c>
      <c r="AH4553" s="139">
        <v>901</v>
      </c>
    </row>
    <row r="4554" spans="1:34" s="87" customFormat="1">
      <c r="A4554" s="51" t="s">
        <v>172</v>
      </c>
      <c r="B4554" s="14" t="s">
        <v>66</v>
      </c>
      <c r="C4554" s="14" t="s">
        <v>185</v>
      </c>
      <c r="D4554" s="14">
        <v>2018</v>
      </c>
      <c r="E4554" s="14">
        <v>2018</v>
      </c>
      <c r="F4554" s="14" t="s">
        <v>245</v>
      </c>
      <c r="G4554" s="93">
        <v>218381</v>
      </c>
      <c r="H4554" s="93">
        <v>1718389</v>
      </c>
      <c r="I4554" s="93">
        <v>1955</v>
      </c>
      <c r="J4554" s="93">
        <v>16123</v>
      </c>
      <c r="K4554" s="93">
        <v>220336</v>
      </c>
      <c r="L4554" s="93">
        <v>1734512</v>
      </c>
      <c r="M4554" s="155">
        <v>1954848</v>
      </c>
      <c r="N4554" s="155">
        <v>3948196</v>
      </c>
      <c r="O4554" s="155">
        <v>558174</v>
      </c>
      <c r="P4554" s="155">
        <v>3347727</v>
      </c>
      <c r="Q4554" s="155">
        <v>3905901</v>
      </c>
      <c r="R4554" s="155">
        <v>6443</v>
      </c>
      <c r="S4554" s="155">
        <v>35852</v>
      </c>
      <c r="T4554" s="155">
        <v>42295</v>
      </c>
      <c r="U4554" s="155">
        <v>564617</v>
      </c>
      <c r="V4554" s="155">
        <v>3383579</v>
      </c>
      <c r="W4554" s="159">
        <v>524284770</v>
      </c>
      <c r="X4554" s="159">
        <v>4606293</v>
      </c>
      <c r="Y4554" s="159">
        <v>528891063</v>
      </c>
      <c r="Z4554" s="129">
        <v>0.98386986613241056</v>
      </c>
      <c r="AA4554" s="129">
        <v>0.93080064583531197</v>
      </c>
      <c r="AB4554" s="111">
        <v>503</v>
      </c>
      <c r="AC4554" s="28">
        <v>0.60599999999999998</v>
      </c>
      <c r="AD4554" s="129">
        <v>7.17E-2</v>
      </c>
      <c r="AE4554" s="139">
        <v>145869</v>
      </c>
      <c r="AF4554" s="139">
        <v>55942</v>
      </c>
      <c r="AG4554" s="139">
        <v>250138</v>
      </c>
      <c r="AH4554" s="139">
        <v>539644</v>
      </c>
    </row>
    <row r="4555" spans="1:34" s="87" customFormat="1">
      <c r="A4555" s="51" t="s">
        <v>173</v>
      </c>
      <c r="B4555" s="14" t="s">
        <v>74</v>
      </c>
      <c r="C4555" s="14" t="s">
        <v>185</v>
      </c>
      <c r="D4555" s="14">
        <v>2018</v>
      </c>
      <c r="E4555" s="14">
        <v>2018</v>
      </c>
      <c r="F4555" s="14" t="s">
        <v>245</v>
      </c>
      <c r="G4555" s="93">
        <v>4505</v>
      </c>
      <c r="H4555" s="93">
        <v>49586</v>
      </c>
      <c r="I4555" s="93">
        <v>75</v>
      </c>
      <c r="J4555" s="93">
        <v>1075</v>
      </c>
      <c r="K4555" s="93">
        <v>4580</v>
      </c>
      <c r="L4555" s="93">
        <v>50661</v>
      </c>
      <c r="M4555" s="155">
        <v>55241</v>
      </c>
      <c r="N4555" s="155">
        <v>101859</v>
      </c>
      <c r="O4555" s="155">
        <v>10485</v>
      </c>
      <c r="P4555" s="155">
        <v>88588</v>
      </c>
      <c r="Q4555" s="155">
        <v>99073</v>
      </c>
      <c r="R4555" s="155">
        <v>263</v>
      </c>
      <c r="S4555" s="155">
        <v>2523</v>
      </c>
      <c r="T4555" s="155">
        <v>2786</v>
      </c>
      <c r="U4555" s="155">
        <v>10748</v>
      </c>
      <c r="V4555" s="155">
        <v>91111</v>
      </c>
      <c r="W4555" s="159">
        <v>13854182</v>
      </c>
      <c r="X4555" s="159">
        <v>294475</v>
      </c>
      <c r="Y4555" s="159">
        <v>14148657</v>
      </c>
      <c r="Z4555" s="129">
        <v>0.99181725196045001</v>
      </c>
      <c r="AA4555" s="129">
        <v>0.99142634450506628</v>
      </c>
      <c r="AB4555" s="111">
        <v>17</v>
      </c>
      <c r="AC4555" s="28">
        <v>0.82399999999999995</v>
      </c>
      <c r="AD4555" s="129">
        <v>4.5400000000000003E-2</v>
      </c>
      <c r="AE4555" s="139">
        <v>4948</v>
      </c>
      <c r="AF4555" s="139">
        <v>1786</v>
      </c>
      <c r="AG4555" s="139">
        <v>5765</v>
      </c>
      <c r="AH4555" s="139">
        <v>11339</v>
      </c>
    </row>
    <row r="4556" spans="1:34" s="87" customFormat="1">
      <c r="A4556" s="51" t="s">
        <v>174</v>
      </c>
      <c r="B4556" s="14" t="s">
        <v>75</v>
      </c>
      <c r="C4556" s="14" t="s">
        <v>185</v>
      </c>
      <c r="D4556" s="14">
        <v>2018</v>
      </c>
      <c r="E4556" s="14">
        <v>2018</v>
      </c>
      <c r="F4556" s="14" t="s">
        <v>245</v>
      </c>
      <c r="G4556" s="93">
        <v>3</v>
      </c>
      <c r="H4556" s="93">
        <v>75</v>
      </c>
      <c r="I4556" s="93">
        <v>0</v>
      </c>
      <c r="J4556" s="93">
        <v>0</v>
      </c>
      <c r="K4556" s="93">
        <v>3</v>
      </c>
      <c r="L4556" s="93">
        <v>75</v>
      </c>
      <c r="M4556" s="155">
        <v>78</v>
      </c>
      <c r="N4556" s="155">
        <v>138</v>
      </c>
      <c r="O4556" s="155">
        <v>3</v>
      </c>
      <c r="P4556" s="155">
        <v>135</v>
      </c>
      <c r="Q4556" s="155">
        <v>138</v>
      </c>
      <c r="R4556" s="155">
        <v>0</v>
      </c>
      <c r="S4556" s="155">
        <v>0</v>
      </c>
      <c r="T4556" s="155">
        <v>0</v>
      </c>
      <c r="U4556" s="155">
        <v>3</v>
      </c>
      <c r="V4556" s="155">
        <v>135</v>
      </c>
      <c r="W4556" s="159">
        <v>16338</v>
      </c>
      <c r="X4556" s="159">
        <v>0</v>
      </c>
      <c r="Y4556" s="159">
        <v>16338</v>
      </c>
      <c r="Z4556" s="129">
        <v>1</v>
      </c>
      <c r="AA4556" s="129">
        <v>0</v>
      </c>
      <c r="AB4556" s="111">
        <v>50</v>
      </c>
      <c r="AC4556" s="28">
        <v>0.54</v>
      </c>
      <c r="AD4556" s="129">
        <v>0.16489999999999999</v>
      </c>
      <c r="AE4556" s="139">
        <v>3</v>
      </c>
      <c r="AF4556" s="139">
        <v>0</v>
      </c>
      <c r="AG4556" s="139">
        <v>3</v>
      </c>
      <c r="AH4556" s="139">
        <v>3</v>
      </c>
    </row>
    <row r="4557" spans="1:34" s="87" customFormat="1">
      <c r="A4557" s="51" t="s">
        <v>175</v>
      </c>
      <c r="B4557" s="14" t="s">
        <v>75</v>
      </c>
      <c r="C4557" s="14" t="s">
        <v>185</v>
      </c>
      <c r="D4557" s="14">
        <v>2018</v>
      </c>
      <c r="E4557" s="14">
        <v>2018</v>
      </c>
      <c r="F4557" s="14" t="s">
        <v>245</v>
      </c>
      <c r="G4557" s="93">
        <v>105</v>
      </c>
      <c r="H4557" s="93">
        <v>1420</v>
      </c>
      <c r="I4557" s="93">
        <v>0</v>
      </c>
      <c r="J4557" s="93">
        <v>0</v>
      </c>
      <c r="K4557" s="93">
        <v>105</v>
      </c>
      <c r="L4557" s="93">
        <v>1420</v>
      </c>
      <c r="M4557" s="155">
        <v>1525</v>
      </c>
      <c r="N4557" s="155">
        <v>2751</v>
      </c>
      <c r="O4557" s="155">
        <v>275</v>
      </c>
      <c r="P4557" s="155">
        <v>2475</v>
      </c>
      <c r="Q4557" s="155">
        <v>2750</v>
      </c>
      <c r="R4557" s="155">
        <v>0</v>
      </c>
      <c r="S4557" s="155">
        <v>1</v>
      </c>
      <c r="T4557" s="155">
        <v>1</v>
      </c>
      <c r="U4557" s="155">
        <v>275</v>
      </c>
      <c r="V4557" s="155">
        <v>2476</v>
      </c>
      <c r="W4557" s="159">
        <v>352398</v>
      </c>
      <c r="X4557" s="159">
        <v>139</v>
      </c>
      <c r="Y4557" s="159">
        <v>352537</v>
      </c>
      <c r="Z4557" s="129">
        <v>0.967741935483871</v>
      </c>
      <c r="AA4557" s="129">
        <v>0.97674418604651159</v>
      </c>
      <c r="AB4557" s="111">
        <v>50</v>
      </c>
      <c r="AC4557" s="28">
        <v>0.54</v>
      </c>
      <c r="AD4557" s="129">
        <v>0.16489999999999999</v>
      </c>
      <c r="AE4557" s="139">
        <v>122</v>
      </c>
      <c r="AF4557" s="139">
        <v>29</v>
      </c>
      <c r="AG4557" s="139">
        <v>32</v>
      </c>
      <c r="AH4557" s="139">
        <v>60</v>
      </c>
    </row>
    <row r="4558" spans="1:34" s="87" customFormat="1">
      <c r="A4558" s="51" t="s">
        <v>176</v>
      </c>
      <c r="B4558" s="14" t="s">
        <v>75</v>
      </c>
      <c r="C4558" s="14" t="s">
        <v>185</v>
      </c>
      <c r="D4558" s="14">
        <v>2018</v>
      </c>
      <c r="E4558" s="14">
        <v>2018</v>
      </c>
      <c r="F4558" s="14" t="s">
        <v>245</v>
      </c>
      <c r="G4558" s="93">
        <v>1450</v>
      </c>
      <c r="H4558" s="93">
        <v>15675</v>
      </c>
      <c r="I4558" s="93">
        <v>4</v>
      </c>
      <c r="J4558" s="93">
        <v>42</v>
      </c>
      <c r="K4558" s="93">
        <v>1454</v>
      </c>
      <c r="L4558" s="93">
        <v>15717</v>
      </c>
      <c r="M4558" s="155">
        <v>17171</v>
      </c>
      <c r="N4558" s="155">
        <v>31082</v>
      </c>
      <c r="O4558" s="155">
        <v>3557</v>
      </c>
      <c r="P4558" s="155">
        <v>27427</v>
      </c>
      <c r="Q4558" s="155">
        <v>30984</v>
      </c>
      <c r="R4558" s="155">
        <v>9</v>
      </c>
      <c r="S4558" s="155">
        <v>89</v>
      </c>
      <c r="T4558" s="155">
        <v>98</v>
      </c>
      <c r="U4558" s="155">
        <v>3566</v>
      </c>
      <c r="V4558" s="155">
        <v>27516</v>
      </c>
      <c r="W4558" s="159">
        <v>4144375</v>
      </c>
      <c r="X4558" s="159">
        <v>11338</v>
      </c>
      <c r="Y4558" s="159">
        <v>4155713</v>
      </c>
      <c r="Z4558" s="129">
        <v>0.9600591715976331</v>
      </c>
      <c r="AA4558" s="129">
        <v>0.95617529880478092</v>
      </c>
      <c r="AB4558" s="111">
        <v>50</v>
      </c>
      <c r="AC4558" s="28">
        <v>0.54</v>
      </c>
      <c r="AD4558" s="129">
        <v>0.16489999999999999</v>
      </c>
      <c r="AE4558" s="139">
        <v>1386</v>
      </c>
      <c r="AF4558" s="139">
        <v>585</v>
      </c>
      <c r="AG4558" s="139">
        <v>750</v>
      </c>
      <c r="AH4558" s="139">
        <v>1324</v>
      </c>
    </row>
    <row r="4559" spans="1:34" s="87" customFormat="1">
      <c r="A4559" s="51" t="s">
        <v>177</v>
      </c>
      <c r="B4559" s="14" t="s">
        <v>75</v>
      </c>
      <c r="C4559" s="14" t="s">
        <v>185</v>
      </c>
      <c r="D4559" s="14">
        <v>2018</v>
      </c>
      <c r="E4559" s="14">
        <v>2018</v>
      </c>
      <c r="F4559" s="14" t="s">
        <v>245</v>
      </c>
      <c r="G4559" s="93">
        <v>193</v>
      </c>
      <c r="H4559" s="93">
        <v>2599</v>
      </c>
      <c r="I4559" s="93">
        <v>0</v>
      </c>
      <c r="J4559" s="93">
        <v>3</v>
      </c>
      <c r="K4559" s="93">
        <v>193</v>
      </c>
      <c r="L4559" s="93">
        <v>2602</v>
      </c>
      <c r="M4559" s="155">
        <v>2795</v>
      </c>
      <c r="N4559" s="155">
        <v>4984</v>
      </c>
      <c r="O4559" s="155">
        <v>525</v>
      </c>
      <c r="P4559" s="155">
        <v>4452</v>
      </c>
      <c r="Q4559" s="155">
        <v>4977</v>
      </c>
      <c r="R4559" s="155">
        <v>0</v>
      </c>
      <c r="S4559" s="155">
        <v>7</v>
      </c>
      <c r="T4559" s="155">
        <v>7</v>
      </c>
      <c r="U4559" s="155">
        <v>525</v>
      </c>
      <c r="V4559" s="155">
        <v>4459</v>
      </c>
      <c r="W4559" s="159">
        <v>648028</v>
      </c>
      <c r="X4559" s="159">
        <v>896</v>
      </c>
      <c r="Y4559" s="159">
        <v>648924</v>
      </c>
      <c r="Z4559" s="129">
        <v>0.98484848484848486</v>
      </c>
      <c r="AA4559" s="129">
        <v>0.92391304347826086</v>
      </c>
      <c r="AB4559" s="111">
        <v>50</v>
      </c>
      <c r="AC4559" s="28">
        <v>0.54</v>
      </c>
      <c r="AD4559" s="129">
        <v>0.16489999999999999</v>
      </c>
      <c r="AE4559" s="139">
        <v>204</v>
      </c>
      <c r="AF4559" s="139">
        <v>42</v>
      </c>
      <c r="AG4559" s="139">
        <v>48</v>
      </c>
      <c r="AH4559" s="139">
        <v>87</v>
      </c>
    </row>
    <row r="4560" spans="1:34" s="87" customFormat="1">
      <c r="A4560" s="51" t="s">
        <v>178</v>
      </c>
      <c r="B4560" s="14" t="s">
        <v>75</v>
      </c>
      <c r="C4560" s="14" t="s">
        <v>185</v>
      </c>
      <c r="D4560" s="14">
        <v>2018</v>
      </c>
      <c r="E4560" s="14">
        <v>2018</v>
      </c>
      <c r="F4560" s="14" t="s">
        <v>245</v>
      </c>
      <c r="G4560" s="93">
        <v>61</v>
      </c>
      <c r="H4560" s="93">
        <v>591</v>
      </c>
      <c r="I4560" s="93">
        <v>0</v>
      </c>
      <c r="J4560" s="93">
        <v>2</v>
      </c>
      <c r="K4560" s="93">
        <v>61</v>
      </c>
      <c r="L4560" s="93">
        <v>593</v>
      </c>
      <c r="M4560" s="155">
        <v>654</v>
      </c>
      <c r="N4560" s="155">
        <v>1413</v>
      </c>
      <c r="O4560" s="155">
        <v>144</v>
      </c>
      <c r="P4560" s="155">
        <v>1264</v>
      </c>
      <c r="Q4560" s="155">
        <v>1408</v>
      </c>
      <c r="R4560" s="155">
        <v>0</v>
      </c>
      <c r="S4560" s="155">
        <v>5</v>
      </c>
      <c r="T4560" s="155">
        <v>5</v>
      </c>
      <c r="U4560" s="155">
        <v>144</v>
      </c>
      <c r="V4560" s="155">
        <v>1269</v>
      </c>
      <c r="W4560" s="159">
        <v>171796</v>
      </c>
      <c r="X4560" s="159">
        <v>192</v>
      </c>
      <c r="Y4560" s="159">
        <v>171988</v>
      </c>
      <c r="Z4560" s="129">
        <v>0.90322580645161288</v>
      </c>
      <c r="AA4560" s="129">
        <v>0.94736842105263153</v>
      </c>
      <c r="AB4560" s="111">
        <v>50</v>
      </c>
      <c r="AC4560" s="28">
        <v>0.54</v>
      </c>
      <c r="AD4560" s="129">
        <v>0.16489999999999999</v>
      </c>
      <c r="AE4560" s="139">
        <v>65</v>
      </c>
      <c r="AF4560" s="139">
        <v>21</v>
      </c>
      <c r="AG4560" s="139">
        <v>98</v>
      </c>
      <c r="AH4560" s="139">
        <v>226</v>
      </c>
    </row>
    <row r="4561" spans="1:34" s="87" customFormat="1">
      <c r="A4561" s="51" t="s">
        <v>179</v>
      </c>
      <c r="B4561" s="14" t="s">
        <v>74</v>
      </c>
      <c r="C4561" s="14" t="s">
        <v>185</v>
      </c>
      <c r="D4561" s="14">
        <v>2018</v>
      </c>
      <c r="E4561" s="14">
        <v>2018</v>
      </c>
      <c r="F4561" s="14" t="s">
        <v>245</v>
      </c>
      <c r="G4561" s="93">
        <v>3312</v>
      </c>
      <c r="H4561" s="93">
        <v>26918</v>
      </c>
      <c r="I4561" s="93">
        <v>35</v>
      </c>
      <c r="J4561" s="93">
        <v>252</v>
      </c>
      <c r="K4561" s="93">
        <v>3347</v>
      </c>
      <c r="L4561" s="93">
        <v>27170</v>
      </c>
      <c r="M4561" s="155">
        <v>30517</v>
      </c>
      <c r="N4561" s="155">
        <v>60065</v>
      </c>
      <c r="O4561" s="155">
        <v>7825</v>
      </c>
      <c r="P4561" s="155">
        <v>51441</v>
      </c>
      <c r="Q4561" s="155">
        <v>59266</v>
      </c>
      <c r="R4561" s="155">
        <v>125</v>
      </c>
      <c r="S4561" s="155">
        <v>674</v>
      </c>
      <c r="T4561" s="155">
        <v>799</v>
      </c>
      <c r="U4561" s="155">
        <v>7950</v>
      </c>
      <c r="V4561" s="155">
        <v>52115</v>
      </c>
      <c r="W4561" s="159">
        <v>8116545</v>
      </c>
      <c r="X4561" s="159">
        <v>79183</v>
      </c>
      <c r="Y4561" s="159">
        <v>8195728</v>
      </c>
      <c r="Z4561" s="129">
        <v>0.95791583166332661</v>
      </c>
      <c r="AA4561" s="129">
        <v>0.98124999999999996</v>
      </c>
      <c r="AB4561" s="111">
        <v>10</v>
      </c>
      <c r="AC4561" s="28">
        <v>0.8</v>
      </c>
      <c r="AD4561" s="129">
        <v>2.4299999999999999E-2</v>
      </c>
      <c r="AE4561" s="139">
        <v>2476</v>
      </c>
      <c r="AF4561" s="139">
        <v>1124</v>
      </c>
      <c r="AG4561" s="139">
        <v>3872</v>
      </c>
      <c r="AH4561" s="139">
        <v>7893</v>
      </c>
    </row>
    <row r="4562" spans="1:34" s="87" customFormat="1">
      <c r="A4562" s="51" t="s">
        <v>180</v>
      </c>
      <c r="B4562" s="14" t="s">
        <v>75</v>
      </c>
      <c r="C4562" s="14" t="s">
        <v>185</v>
      </c>
      <c r="D4562" s="14">
        <v>2018</v>
      </c>
      <c r="E4562" s="14">
        <v>2018</v>
      </c>
      <c r="F4562" s="14" t="s">
        <v>245</v>
      </c>
      <c r="G4562" s="93">
        <v>338</v>
      </c>
      <c r="H4562" s="93">
        <v>2161</v>
      </c>
      <c r="I4562" s="93">
        <v>0</v>
      </c>
      <c r="J4562" s="93">
        <v>1</v>
      </c>
      <c r="K4562" s="93">
        <v>338</v>
      </c>
      <c r="L4562" s="93">
        <v>2162</v>
      </c>
      <c r="M4562" s="155">
        <v>2500</v>
      </c>
      <c r="N4562" s="155">
        <v>4960</v>
      </c>
      <c r="O4562" s="155">
        <v>942</v>
      </c>
      <c r="P4562" s="155">
        <v>4016</v>
      </c>
      <c r="Q4562" s="155">
        <v>4958</v>
      </c>
      <c r="R4562" s="155">
        <v>0</v>
      </c>
      <c r="S4562" s="155">
        <v>2</v>
      </c>
      <c r="T4562" s="155">
        <v>2</v>
      </c>
      <c r="U4562" s="155">
        <v>942</v>
      </c>
      <c r="V4562" s="155">
        <v>4018</v>
      </c>
      <c r="W4562" s="159">
        <v>647631</v>
      </c>
      <c r="X4562" s="159">
        <v>288</v>
      </c>
      <c r="Y4562" s="159">
        <v>647919</v>
      </c>
      <c r="Z4562" s="129">
        <v>0.99065420560747663</v>
      </c>
      <c r="AA4562" s="129">
        <v>0.96103896103896103</v>
      </c>
      <c r="AB4562" s="111">
        <v>50</v>
      </c>
      <c r="AC4562" s="28">
        <v>0.54</v>
      </c>
      <c r="AD4562" s="129">
        <v>0.16489999999999999</v>
      </c>
      <c r="AE4562" s="139">
        <v>178</v>
      </c>
      <c r="AF4562" s="139">
        <v>36</v>
      </c>
      <c r="AG4562" s="139">
        <v>99</v>
      </c>
      <c r="AH4562" s="139">
        <v>177</v>
      </c>
    </row>
    <row r="4563" spans="1:34" s="87" customFormat="1">
      <c r="A4563" s="51" t="s">
        <v>181</v>
      </c>
      <c r="B4563" s="14" t="s">
        <v>75</v>
      </c>
      <c r="C4563" s="14" t="s">
        <v>185</v>
      </c>
      <c r="D4563" s="14">
        <v>2018</v>
      </c>
      <c r="E4563" s="14">
        <v>2018</v>
      </c>
      <c r="F4563" s="14" t="s">
        <v>245</v>
      </c>
      <c r="G4563" s="93">
        <v>452</v>
      </c>
      <c r="H4563" s="93">
        <v>5971</v>
      </c>
      <c r="I4563" s="93">
        <v>1</v>
      </c>
      <c r="J4563" s="93">
        <v>14</v>
      </c>
      <c r="K4563" s="93">
        <v>453</v>
      </c>
      <c r="L4563" s="93">
        <v>5985</v>
      </c>
      <c r="M4563" s="155">
        <v>6438</v>
      </c>
      <c r="N4563" s="155">
        <v>11048</v>
      </c>
      <c r="O4563" s="155">
        <v>1051</v>
      </c>
      <c r="P4563" s="155">
        <v>9958</v>
      </c>
      <c r="Q4563" s="155">
        <v>11009</v>
      </c>
      <c r="R4563" s="155">
        <v>1</v>
      </c>
      <c r="S4563" s="155">
        <v>38</v>
      </c>
      <c r="T4563" s="155">
        <v>39</v>
      </c>
      <c r="U4563" s="155">
        <v>1052</v>
      </c>
      <c r="V4563" s="155">
        <v>9996</v>
      </c>
      <c r="W4563" s="159">
        <v>1467949</v>
      </c>
      <c r="X4563" s="159">
        <v>2871</v>
      </c>
      <c r="Y4563" s="159">
        <v>1470820</v>
      </c>
      <c r="Z4563" s="129">
        <v>0.98408488063660482</v>
      </c>
      <c r="AA4563" s="129">
        <v>0.99261992619926198</v>
      </c>
      <c r="AB4563" s="111">
        <v>50</v>
      </c>
      <c r="AC4563" s="28">
        <v>0.54</v>
      </c>
      <c r="AD4563" s="129">
        <v>0.16489999999999999</v>
      </c>
      <c r="AE4563" s="139">
        <v>649</v>
      </c>
      <c r="AF4563" s="139">
        <v>153</v>
      </c>
      <c r="AG4563" s="139">
        <v>321</v>
      </c>
      <c r="AH4563" s="139">
        <v>641</v>
      </c>
    </row>
    <row r="4564" spans="1:34" s="87" customFormat="1">
      <c r="A4564" s="87" t="s">
        <v>123</v>
      </c>
      <c r="B4564" s="14" t="s">
        <v>74</v>
      </c>
      <c r="C4564" s="14" t="s">
        <v>185</v>
      </c>
      <c r="D4564" s="14">
        <v>2018</v>
      </c>
      <c r="E4564" s="14">
        <v>2018</v>
      </c>
      <c r="F4564" s="14" t="s">
        <v>245</v>
      </c>
      <c r="G4564" s="93">
        <v>11601</v>
      </c>
      <c r="H4564" s="93">
        <v>81574</v>
      </c>
      <c r="I4564" s="93">
        <v>76</v>
      </c>
      <c r="J4564" s="93">
        <v>435</v>
      </c>
      <c r="K4564" s="93">
        <v>11677</v>
      </c>
      <c r="L4564" s="93">
        <v>82009</v>
      </c>
      <c r="M4564" s="155">
        <v>93686</v>
      </c>
      <c r="N4564" s="155">
        <v>214282</v>
      </c>
      <c r="O4564" s="155">
        <v>31448</v>
      </c>
      <c r="P4564" s="155">
        <v>181492</v>
      </c>
      <c r="Q4564" s="155">
        <v>212940</v>
      </c>
      <c r="R4564" s="155">
        <v>241</v>
      </c>
      <c r="S4564" s="155">
        <v>1101</v>
      </c>
      <c r="T4564" s="155">
        <v>1342</v>
      </c>
      <c r="U4564" s="155">
        <v>31689</v>
      </c>
      <c r="V4564" s="155">
        <v>182593</v>
      </c>
      <c r="W4564" s="159">
        <v>27998742</v>
      </c>
      <c r="X4564" s="159">
        <v>155262</v>
      </c>
      <c r="Y4564" s="159">
        <v>28154004</v>
      </c>
      <c r="Z4564" s="129">
        <v>0.94982078853046592</v>
      </c>
      <c r="AA4564" s="129">
        <v>0.94727381665668065</v>
      </c>
      <c r="AB4564" s="111">
        <v>27</v>
      </c>
      <c r="AC4564" s="28">
        <v>0.55600000000000005</v>
      </c>
      <c r="AD4564" s="129">
        <v>0.05</v>
      </c>
      <c r="AE4564" s="139">
        <v>5100</v>
      </c>
      <c r="AF4564" s="139">
        <v>2236</v>
      </c>
      <c r="AG4564" s="139">
        <v>11883</v>
      </c>
      <c r="AH4564" s="139">
        <v>27262</v>
      </c>
    </row>
    <row r="4565" spans="1:34" s="87" customFormat="1">
      <c r="A4565" s="87" t="s">
        <v>124</v>
      </c>
      <c r="B4565" s="14" t="s">
        <v>75</v>
      </c>
      <c r="C4565" s="14" t="s">
        <v>185</v>
      </c>
      <c r="D4565" s="14">
        <v>2018</v>
      </c>
      <c r="E4565" s="14">
        <v>2018</v>
      </c>
      <c r="F4565" s="14" t="s">
        <v>245</v>
      </c>
      <c r="G4565" s="93">
        <v>186</v>
      </c>
      <c r="H4565" s="93">
        <v>1300</v>
      </c>
      <c r="I4565" s="93">
        <v>0</v>
      </c>
      <c r="J4565" s="93">
        <v>3</v>
      </c>
      <c r="K4565" s="93">
        <v>186</v>
      </c>
      <c r="L4565" s="93">
        <v>1303</v>
      </c>
      <c r="M4565" s="155">
        <v>1489</v>
      </c>
      <c r="N4565" s="155">
        <v>3332</v>
      </c>
      <c r="O4565" s="155">
        <v>492</v>
      </c>
      <c r="P4565" s="155">
        <v>2828</v>
      </c>
      <c r="Q4565" s="155">
        <v>3320</v>
      </c>
      <c r="R4565" s="155">
        <v>1</v>
      </c>
      <c r="S4565" s="155">
        <v>11</v>
      </c>
      <c r="T4565" s="155">
        <v>12</v>
      </c>
      <c r="U4565" s="155">
        <v>493</v>
      </c>
      <c r="V4565" s="155">
        <v>2839</v>
      </c>
      <c r="W4565" s="159">
        <v>402512</v>
      </c>
      <c r="X4565" s="159">
        <v>1008</v>
      </c>
      <c r="Y4565" s="159">
        <v>403520</v>
      </c>
      <c r="Z4565" s="129">
        <v>0.95522388059701491</v>
      </c>
      <c r="AA4565" s="129">
        <v>1</v>
      </c>
      <c r="AB4565" s="111">
        <v>50</v>
      </c>
      <c r="AC4565" s="28">
        <v>0.54</v>
      </c>
      <c r="AD4565" s="129">
        <v>0.16489999999999999</v>
      </c>
      <c r="AE4565" s="139">
        <v>112</v>
      </c>
      <c r="AF4565" s="139">
        <v>24</v>
      </c>
      <c r="AG4565" s="139">
        <v>149</v>
      </c>
      <c r="AH4565" s="139">
        <v>321</v>
      </c>
    </row>
    <row r="4566" spans="1:34" s="87" customFormat="1">
      <c r="A4566" s="87" t="s">
        <v>125</v>
      </c>
      <c r="B4566" s="14" t="s">
        <v>75</v>
      </c>
      <c r="C4566" s="14" t="s">
        <v>185</v>
      </c>
      <c r="D4566" s="14">
        <v>2018</v>
      </c>
      <c r="E4566" s="14">
        <v>2018</v>
      </c>
      <c r="F4566" s="14" t="s">
        <v>245</v>
      </c>
      <c r="G4566" s="93">
        <v>834</v>
      </c>
      <c r="H4566" s="93">
        <v>11130</v>
      </c>
      <c r="I4566" s="93">
        <v>1</v>
      </c>
      <c r="J4566" s="93">
        <v>18</v>
      </c>
      <c r="K4566" s="93">
        <v>835</v>
      </c>
      <c r="L4566" s="93">
        <v>11148</v>
      </c>
      <c r="M4566" s="155">
        <v>11983</v>
      </c>
      <c r="N4566" s="155">
        <v>19779</v>
      </c>
      <c r="O4566" s="155">
        <v>2085</v>
      </c>
      <c r="P4566" s="155">
        <v>17648</v>
      </c>
      <c r="Q4566" s="155">
        <v>19733</v>
      </c>
      <c r="R4566" s="155">
        <v>2</v>
      </c>
      <c r="S4566" s="155">
        <v>44</v>
      </c>
      <c r="T4566" s="155">
        <v>46</v>
      </c>
      <c r="U4566" s="155">
        <v>2087</v>
      </c>
      <c r="V4566" s="155">
        <v>17692</v>
      </c>
      <c r="W4566" s="159">
        <v>2718919</v>
      </c>
      <c r="X4566" s="159">
        <v>5969</v>
      </c>
      <c r="Y4566" s="159">
        <v>2724888</v>
      </c>
      <c r="Z4566" s="129">
        <v>0.98109965635738827</v>
      </c>
      <c r="AA4566" s="129">
        <v>0.98053527980535282</v>
      </c>
      <c r="AB4566" s="111">
        <v>50</v>
      </c>
      <c r="AC4566" s="28">
        <v>0.54</v>
      </c>
      <c r="AD4566" s="129">
        <v>0.16489999999999999</v>
      </c>
      <c r="AE4566" s="139">
        <v>1100</v>
      </c>
      <c r="AF4566" s="139">
        <v>294</v>
      </c>
      <c r="AG4566" s="139">
        <v>453</v>
      </c>
      <c r="AH4566" s="139">
        <v>870</v>
      </c>
    </row>
    <row r="4567" spans="1:34" s="87" customFormat="1">
      <c r="A4567" s="87" t="s">
        <v>126</v>
      </c>
      <c r="B4567" s="14" t="s">
        <v>75</v>
      </c>
      <c r="C4567" s="14" t="s">
        <v>185</v>
      </c>
      <c r="D4567" s="14">
        <v>2018</v>
      </c>
      <c r="E4567" s="14">
        <v>2018</v>
      </c>
      <c r="F4567" s="14" t="s">
        <v>245</v>
      </c>
      <c r="G4567" s="93">
        <v>2098</v>
      </c>
      <c r="H4567" s="93">
        <v>14511</v>
      </c>
      <c r="I4567" s="93">
        <v>10</v>
      </c>
      <c r="J4567" s="93">
        <v>124</v>
      </c>
      <c r="K4567" s="93">
        <v>2108</v>
      </c>
      <c r="L4567" s="93">
        <v>14635</v>
      </c>
      <c r="M4567" s="155">
        <v>16743</v>
      </c>
      <c r="N4567" s="155">
        <v>39425</v>
      </c>
      <c r="O4567" s="155">
        <v>5801</v>
      </c>
      <c r="P4567" s="155">
        <v>33273</v>
      </c>
      <c r="Q4567" s="155">
        <v>39074</v>
      </c>
      <c r="R4567" s="155">
        <v>31</v>
      </c>
      <c r="S4567" s="155">
        <v>320</v>
      </c>
      <c r="T4567" s="155">
        <v>351</v>
      </c>
      <c r="U4567" s="155">
        <v>5832</v>
      </c>
      <c r="V4567" s="155">
        <v>33593</v>
      </c>
      <c r="W4567" s="159">
        <v>4862489</v>
      </c>
      <c r="X4567" s="159">
        <v>38318</v>
      </c>
      <c r="Y4567" s="159">
        <v>4900807</v>
      </c>
      <c r="Z4567" s="129">
        <v>0.97626112759643913</v>
      </c>
      <c r="AA4567" s="129">
        <v>0.92343387470997684</v>
      </c>
      <c r="AB4567" s="111">
        <v>50</v>
      </c>
      <c r="AC4567" s="28">
        <v>0.54</v>
      </c>
      <c r="AD4567" s="129">
        <v>0.16489999999999999</v>
      </c>
      <c r="AE4567" s="139">
        <v>1038</v>
      </c>
      <c r="AF4567" s="139">
        <v>130</v>
      </c>
      <c r="AG4567" s="139">
        <v>846</v>
      </c>
      <c r="AH4567" s="139">
        <v>1698</v>
      </c>
    </row>
    <row r="4568" spans="1:34" s="87" customFormat="1">
      <c r="A4568" s="87" t="s">
        <v>127</v>
      </c>
      <c r="B4568" s="14" t="s">
        <v>75</v>
      </c>
      <c r="C4568" s="14" t="s">
        <v>185</v>
      </c>
      <c r="D4568" s="14">
        <v>2018</v>
      </c>
      <c r="E4568" s="14">
        <v>2018</v>
      </c>
      <c r="F4568" s="14" t="s">
        <v>245</v>
      </c>
      <c r="G4568" s="93">
        <v>80</v>
      </c>
      <c r="H4568" s="93">
        <v>949</v>
      </c>
      <c r="I4568" s="93">
        <v>0</v>
      </c>
      <c r="J4568" s="93">
        <v>1</v>
      </c>
      <c r="K4568" s="93">
        <v>80</v>
      </c>
      <c r="L4568" s="93">
        <v>950</v>
      </c>
      <c r="M4568" s="155">
        <v>1030</v>
      </c>
      <c r="N4568" s="155">
        <v>1943</v>
      </c>
      <c r="O4568" s="155">
        <v>223</v>
      </c>
      <c r="P4568" s="155">
        <v>1718</v>
      </c>
      <c r="Q4568" s="155">
        <v>1941</v>
      </c>
      <c r="R4568" s="155">
        <v>0</v>
      </c>
      <c r="S4568" s="155">
        <v>2</v>
      </c>
      <c r="T4568" s="155">
        <v>2</v>
      </c>
      <c r="U4568" s="155">
        <v>223</v>
      </c>
      <c r="V4568" s="155">
        <v>1720</v>
      </c>
      <c r="W4568" s="159">
        <v>250146</v>
      </c>
      <c r="X4568" s="159">
        <v>192</v>
      </c>
      <c r="Y4568" s="159">
        <v>250338</v>
      </c>
      <c r="Z4568" s="129">
        <v>1</v>
      </c>
      <c r="AA4568" s="129">
        <v>0.94871794871794868</v>
      </c>
      <c r="AB4568" s="111">
        <v>50</v>
      </c>
      <c r="AC4568" s="28">
        <v>0.54</v>
      </c>
      <c r="AD4568" s="129">
        <v>0.16489999999999999</v>
      </c>
      <c r="AE4568" s="139">
        <v>70</v>
      </c>
      <c r="AF4568" s="139">
        <v>2</v>
      </c>
      <c r="AG4568" s="139">
        <v>50</v>
      </c>
      <c r="AH4568" s="139">
        <v>108</v>
      </c>
    </row>
    <row r="4569" spans="1:34" s="87" customFormat="1">
      <c r="A4569" s="87" t="s">
        <v>128</v>
      </c>
      <c r="B4569" s="14" t="s">
        <v>75</v>
      </c>
      <c r="C4569" s="14" t="s">
        <v>185</v>
      </c>
      <c r="D4569" s="14">
        <v>2018</v>
      </c>
      <c r="E4569" s="14">
        <v>2018</v>
      </c>
      <c r="F4569" s="14" t="s">
        <v>245</v>
      </c>
      <c r="G4569" s="93">
        <v>9147</v>
      </c>
      <c r="H4569" s="93">
        <v>57918</v>
      </c>
      <c r="I4569" s="93">
        <v>14</v>
      </c>
      <c r="J4569" s="93">
        <v>399</v>
      </c>
      <c r="K4569" s="93">
        <v>9161</v>
      </c>
      <c r="L4569" s="93">
        <v>58317</v>
      </c>
      <c r="M4569" s="155">
        <v>67478</v>
      </c>
      <c r="N4569" s="155">
        <v>154691</v>
      </c>
      <c r="O4569" s="155">
        <v>24170</v>
      </c>
      <c r="P4569" s="155">
        <v>129598</v>
      </c>
      <c r="Q4569" s="155">
        <v>153768</v>
      </c>
      <c r="R4569" s="155">
        <v>47</v>
      </c>
      <c r="S4569" s="155">
        <v>876</v>
      </c>
      <c r="T4569" s="155">
        <v>923</v>
      </c>
      <c r="U4569" s="155">
        <v>24217</v>
      </c>
      <c r="V4569" s="155">
        <v>130474</v>
      </c>
      <c r="W4569" s="159">
        <v>20054690</v>
      </c>
      <c r="X4569" s="159">
        <v>121960</v>
      </c>
      <c r="Y4569" s="159">
        <v>20176650</v>
      </c>
      <c r="Z4569" s="129">
        <v>0.99175572519083965</v>
      </c>
      <c r="AA4569" s="129">
        <v>0.94645373414748712</v>
      </c>
      <c r="AB4569" s="111">
        <v>16</v>
      </c>
      <c r="AC4569" s="28">
        <v>0.375</v>
      </c>
      <c r="AD4569" s="129">
        <v>2.35E-2</v>
      </c>
      <c r="AE4569" s="139">
        <v>5425</v>
      </c>
      <c r="AF4569" s="139">
        <v>1709</v>
      </c>
      <c r="AG4569" s="139">
        <v>9316</v>
      </c>
      <c r="AH4569" s="139">
        <v>21761</v>
      </c>
    </row>
    <row r="4570" spans="1:34" s="87" customFormat="1">
      <c r="A4570" s="87" t="s">
        <v>129</v>
      </c>
      <c r="B4570" s="14" t="s">
        <v>75</v>
      </c>
      <c r="C4570" s="14" t="s">
        <v>185</v>
      </c>
      <c r="D4570" s="14">
        <v>2018</v>
      </c>
      <c r="E4570" s="14">
        <v>2018</v>
      </c>
      <c r="F4570" s="14" t="s">
        <v>245</v>
      </c>
      <c r="G4570" s="93">
        <v>1381</v>
      </c>
      <c r="H4570" s="93">
        <v>9157</v>
      </c>
      <c r="I4570" s="93">
        <v>4</v>
      </c>
      <c r="J4570" s="93">
        <v>68</v>
      </c>
      <c r="K4570" s="93">
        <v>1385</v>
      </c>
      <c r="L4570" s="93">
        <v>9225</v>
      </c>
      <c r="M4570" s="155">
        <v>10610</v>
      </c>
      <c r="N4570" s="155">
        <v>23488</v>
      </c>
      <c r="O4570" s="155">
        <v>3838</v>
      </c>
      <c r="P4570" s="155">
        <v>19463</v>
      </c>
      <c r="Q4570" s="155">
        <v>23301</v>
      </c>
      <c r="R4570" s="155">
        <v>15</v>
      </c>
      <c r="S4570" s="155">
        <v>172</v>
      </c>
      <c r="T4570" s="155">
        <v>187</v>
      </c>
      <c r="U4570" s="155">
        <v>3853</v>
      </c>
      <c r="V4570" s="155">
        <v>19635</v>
      </c>
      <c r="W4570" s="159">
        <v>2919386</v>
      </c>
      <c r="X4570" s="159">
        <v>18681</v>
      </c>
      <c r="Y4570" s="159">
        <v>2938067</v>
      </c>
      <c r="Z4570" s="129">
        <v>1</v>
      </c>
      <c r="AA4570" s="129">
        <v>0.95530726256983245</v>
      </c>
      <c r="AB4570" s="111">
        <v>50</v>
      </c>
      <c r="AC4570" s="28">
        <v>0.54</v>
      </c>
      <c r="AD4570" s="129">
        <v>0.16489999999999999</v>
      </c>
      <c r="AE4570" s="139">
        <v>803</v>
      </c>
      <c r="AF4570" s="139">
        <v>173</v>
      </c>
      <c r="AG4570" s="139">
        <v>1143</v>
      </c>
      <c r="AH4570" s="139">
        <v>2752</v>
      </c>
    </row>
    <row r="4571" spans="1:34" s="87" customFormat="1">
      <c r="A4571" s="87" t="s">
        <v>130</v>
      </c>
      <c r="B4571" s="14" t="s">
        <v>75</v>
      </c>
      <c r="C4571" s="14" t="s">
        <v>185</v>
      </c>
      <c r="D4571" s="14">
        <v>2018</v>
      </c>
      <c r="E4571" s="14">
        <v>2018</v>
      </c>
      <c r="F4571" s="14" t="s">
        <v>245</v>
      </c>
      <c r="G4571" s="93">
        <v>478</v>
      </c>
      <c r="H4571" s="93">
        <v>5821</v>
      </c>
      <c r="I4571" s="93">
        <v>1</v>
      </c>
      <c r="J4571" s="93">
        <v>10</v>
      </c>
      <c r="K4571" s="93">
        <v>479</v>
      </c>
      <c r="L4571" s="93">
        <v>5831</v>
      </c>
      <c r="M4571" s="155">
        <v>6310</v>
      </c>
      <c r="N4571" s="155">
        <v>11487</v>
      </c>
      <c r="O4571" s="155">
        <v>1197</v>
      </c>
      <c r="P4571" s="155">
        <v>10255</v>
      </c>
      <c r="Q4571" s="155">
        <v>11452</v>
      </c>
      <c r="R4571" s="155">
        <v>5</v>
      </c>
      <c r="S4571" s="155">
        <v>30</v>
      </c>
      <c r="T4571" s="155">
        <v>35</v>
      </c>
      <c r="U4571" s="155">
        <v>1202</v>
      </c>
      <c r="V4571" s="155">
        <v>10285</v>
      </c>
      <c r="W4571" s="159">
        <v>1512809</v>
      </c>
      <c r="X4571" s="159">
        <v>2554</v>
      </c>
      <c r="Y4571" s="159">
        <v>1515363</v>
      </c>
      <c r="Z4571" s="129">
        <v>0.95205479452054798</v>
      </c>
      <c r="AA4571" s="129">
        <v>0.93532338308457708</v>
      </c>
      <c r="AB4571" s="111">
        <v>50</v>
      </c>
      <c r="AC4571" s="28">
        <v>0.54</v>
      </c>
      <c r="AD4571" s="129">
        <v>0.16489999999999999</v>
      </c>
      <c r="AE4571" s="139">
        <v>451</v>
      </c>
      <c r="AF4571" s="139">
        <v>62</v>
      </c>
      <c r="AG4571" s="139">
        <v>341</v>
      </c>
      <c r="AH4571" s="139">
        <v>653</v>
      </c>
    </row>
    <row r="4572" spans="1:34" s="87" customFormat="1">
      <c r="A4572" s="87" t="s">
        <v>131</v>
      </c>
      <c r="B4572" s="14" t="s">
        <v>75</v>
      </c>
      <c r="C4572" s="14" t="s">
        <v>185</v>
      </c>
      <c r="D4572" s="14">
        <v>2018</v>
      </c>
      <c r="E4572" s="14">
        <v>2018</v>
      </c>
      <c r="F4572" s="14" t="s">
        <v>245</v>
      </c>
      <c r="G4572" s="93">
        <v>211</v>
      </c>
      <c r="H4572" s="93">
        <v>1253</v>
      </c>
      <c r="I4572" s="93">
        <v>0</v>
      </c>
      <c r="J4572" s="93">
        <v>1</v>
      </c>
      <c r="K4572" s="93">
        <v>211</v>
      </c>
      <c r="L4572" s="93">
        <v>1254</v>
      </c>
      <c r="M4572" s="155">
        <v>1465</v>
      </c>
      <c r="N4572" s="155">
        <v>2850</v>
      </c>
      <c r="O4572" s="155">
        <v>559</v>
      </c>
      <c r="P4572" s="155">
        <v>2289</v>
      </c>
      <c r="Q4572" s="155">
        <v>2848</v>
      </c>
      <c r="R4572" s="155">
        <v>1</v>
      </c>
      <c r="S4572" s="155">
        <v>1</v>
      </c>
      <c r="T4572" s="155">
        <v>2</v>
      </c>
      <c r="U4572" s="155">
        <v>560</v>
      </c>
      <c r="V4572" s="155">
        <v>2290</v>
      </c>
      <c r="W4572" s="159">
        <v>388969</v>
      </c>
      <c r="X4572" s="159">
        <v>312</v>
      </c>
      <c r="Y4572" s="159">
        <v>389281</v>
      </c>
      <c r="Z4572" s="129">
        <v>1</v>
      </c>
      <c r="AA4572" s="129">
        <v>0.74193548387096775</v>
      </c>
      <c r="AB4572" s="111">
        <v>50</v>
      </c>
      <c r="AC4572" s="28">
        <v>0.54</v>
      </c>
      <c r="AD4572" s="129">
        <v>0.16489999999999999</v>
      </c>
      <c r="AE4572" s="139">
        <v>89</v>
      </c>
      <c r="AF4572" s="139">
        <v>19</v>
      </c>
      <c r="AG4572" s="139">
        <v>75</v>
      </c>
      <c r="AH4572" s="139">
        <v>146</v>
      </c>
    </row>
    <row r="4573" spans="1:34" s="87" customFormat="1">
      <c r="A4573" s="87" t="s">
        <v>132</v>
      </c>
      <c r="B4573" s="14" t="s">
        <v>76</v>
      </c>
      <c r="C4573" s="14" t="s">
        <v>185</v>
      </c>
      <c r="D4573" s="14">
        <v>2018</v>
      </c>
      <c r="E4573" s="14">
        <v>2018</v>
      </c>
      <c r="F4573" s="14" t="s">
        <v>245</v>
      </c>
      <c r="G4573" s="93">
        <v>73189</v>
      </c>
      <c r="H4573" s="93">
        <v>472118</v>
      </c>
      <c r="I4573" s="93">
        <v>1036</v>
      </c>
      <c r="J4573" s="93">
        <v>5125</v>
      </c>
      <c r="K4573" s="93">
        <v>74225</v>
      </c>
      <c r="L4573" s="93">
        <v>477243</v>
      </c>
      <c r="M4573" s="155">
        <v>551468</v>
      </c>
      <c r="N4573" s="155">
        <v>1073224</v>
      </c>
      <c r="O4573" s="155">
        <v>178503</v>
      </c>
      <c r="P4573" s="155">
        <v>880837</v>
      </c>
      <c r="Q4573" s="155">
        <v>1059340</v>
      </c>
      <c r="R4573" s="155">
        <v>3182</v>
      </c>
      <c r="S4573" s="155">
        <v>10702</v>
      </c>
      <c r="T4573" s="155">
        <v>13884</v>
      </c>
      <c r="U4573" s="155">
        <v>181685</v>
      </c>
      <c r="V4573" s="155">
        <v>891539</v>
      </c>
      <c r="W4573" s="159">
        <v>146863219</v>
      </c>
      <c r="X4573" s="159">
        <v>1541386</v>
      </c>
      <c r="Y4573" s="159">
        <v>148404605</v>
      </c>
      <c r="Z4573" s="129">
        <v>0.99029845480843859</v>
      </c>
      <c r="AA4573" s="129">
        <v>0.9055506970523175</v>
      </c>
      <c r="AB4573" s="111">
        <v>149</v>
      </c>
      <c r="AC4573" s="28">
        <v>0.67800000000000005</v>
      </c>
      <c r="AD4573" s="129">
        <v>8.8200000000000001E-2</v>
      </c>
      <c r="AE4573" s="139">
        <v>40649</v>
      </c>
      <c r="AF4573" s="139">
        <v>20794</v>
      </c>
      <c r="AG4573" s="139">
        <v>84544</v>
      </c>
      <c r="AH4573" s="139">
        <v>176048</v>
      </c>
    </row>
    <row r="4574" spans="1:34" s="87" customFormat="1">
      <c r="A4574" s="87" t="s">
        <v>133</v>
      </c>
      <c r="B4574" s="14" t="s">
        <v>75</v>
      </c>
      <c r="C4574" s="14" t="s">
        <v>185</v>
      </c>
      <c r="D4574" s="14">
        <v>2018</v>
      </c>
      <c r="E4574" s="14">
        <v>2018</v>
      </c>
      <c r="F4574" s="14" t="s">
        <v>245</v>
      </c>
      <c r="G4574" s="93">
        <v>1574</v>
      </c>
      <c r="H4574" s="93">
        <v>9598</v>
      </c>
      <c r="I4574" s="93">
        <v>6</v>
      </c>
      <c r="J4574" s="93">
        <v>31</v>
      </c>
      <c r="K4574" s="93">
        <v>1580</v>
      </c>
      <c r="L4574" s="93">
        <v>9629</v>
      </c>
      <c r="M4574" s="155">
        <v>11209</v>
      </c>
      <c r="N4574" s="155">
        <v>26919</v>
      </c>
      <c r="O4574" s="155">
        <v>4273</v>
      </c>
      <c r="P4574" s="155">
        <v>22530</v>
      </c>
      <c r="Q4574" s="155">
        <v>26803</v>
      </c>
      <c r="R4574" s="155">
        <v>24</v>
      </c>
      <c r="S4574" s="155">
        <v>92</v>
      </c>
      <c r="T4574" s="155">
        <v>116</v>
      </c>
      <c r="U4574" s="155">
        <v>4297</v>
      </c>
      <c r="V4574" s="155">
        <v>22622</v>
      </c>
      <c r="W4574" s="159">
        <v>3441778</v>
      </c>
      <c r="X4574" s="159">
        <v>8861</v>
      </c>
      <c r="Y4574" s="159">
        <v>3450639</v>
      </c>
      <c r="Z4574" s="129">
        <v>0.99173553719008267</v>
      </c>
      <c r="AA4574" s="129">
        <v>0.96943231441048039</v>
      </c>
      <c r="AB4574" s="111">
        <v>50</v>
      </c>
      <c r="AC4574" s="28">
        <v>0.54</v>
      </c>
      <c r="AD4574" s="129">
        <v>0.16489999999999999</v>
      </c>
      <c r="AE4574" s="139">
        <v>560</v>
      </c>
      <c r="AF4574" s="139">
        <v>21</v>
      </c>
      <c r="AG4574" s="139">
        <v>2412</v>
      </c>
      <c r="AH4574" s="139">
        <v>5958</v>
      </c>
    </row>
    <row r="4575" spans="1:34" s="87" customFormat="1">
      <c r="A4575" s="87" t="s">
        <v>134</v>
      </c>
      <c r="B4575" s="14" t="s">
        <v>75</v>
      </c>
      <c r="C4575" s="14" t="s">
        <v>185</v>
      </c>
      <c r="D4575" s="14">
        <v>2018</v>
      </c>
      <c r="E4575" s="14">
        <v>2018</v>
      </c>
      <c r="F4575" s="14" t="s">
        <v>245</v>
      </c>
      <c r="G4575" s="93">
        <v>490</v>
      </c>
      <c r="H4575" s="93">
        <v>5428</v>
      </c>
      <c r="I4575" s="93">
        <v>12</v>
      </c>
      <c r="J4575" s="93">
        <v>150</v>
      </c>
      <c r="K4575" s="93">
        <v>502</v>
      </c>
      <c r="L4575" s="93">
        <v>5578</v>
      </c>
      <c r="M4575" s="155">
        <v>6080</v>
      </c>
      <c r="N4575" s="155">
        <v>9842</v>
      </c>
      <c r="O4575" s="155">
        <v>1094</v>
      </c>
      <c r="P4575" s="155">
        <v>8355</v>
      </c>
      <c r="Q4575" s="155">
        <v>9449</v>
      </c>
      <c r="R4575" s="155">
        <v>38</v>
      </c>
      <c r="S4575" s="155">
        <v>355</v>
      </c>
      <c r="T4575" s="155">
        <v>393</v>
      </c>
      <c r="U4575" s="155">
        <v>1132</v>
      </c>
      <c r="V4575" s="155">
        <v>8710</v>
      </c>
      <c r="W4575" s="159">
        <v>1326975</v>
      </c>
      <c r="X4575" s="159">
        <v>32452</v>
      </c>
      <c r="Y4575" s="159">
        <v>1359427</v>
      </c>
      <c r="Z4575" s="129">
        <v>0.99633699633699635</v>
      </c>
      <c r="AA4575" s="129">
        <v>0.9606741573033708</v>
      </c>
      <c r="AB4575" s="111">
        <v>50</v>
      </c>
      <c r="AC4575" s="28">
        <v>0.54</v>
      </c>
      <c r="AD4575" s="129">
        <v>0.16489999999999999</v>
      </c>
      <c r="AE4575" s="139">
        <v>427</v>
      </c>
      <c r="AF4575" s="139">
        <v>137</v>
      </c>
      <c r="AG4575" s="139">
        <v>1045</v>
      </c>
      <c r="AH4575" s="139">
        <v>1923</v>
      </c>
    </row>
    <row r="4576" spans="1:34" s="87" customFormat="1">
      <c r="A4576" s="87" t="s">
        <v>135</v>
      </c>
      <c r="B4576" s="14" t="s">
        <v>75</v>
      </c>
      <c r="C4576" s="14" t="s">
        <v>185</v>
      </c>
      <c r="D4576" s="14">
        <v>2018</v>
      </c>
      <c r="E4576" s="14">
        <v>2018</v>
      </c>
      <c r="F4576" s="14" t="s">
        <v>245</v>
      </c>
      <c r="G4576" s="93">
        <v>102</v>
      </c>
      <c r="H4576" s="93">
        <v>911</v>
      </c>
      <c r="I4576" s="93">
        <v>1</v>
      </c>
      <c r="J4576" s="93">
        <v>3</v>
      </c>
      <c r="K4576" s="93">
        <v>103</v>
      </c>
      <c r="L4576" s="93">
        <v>914</v>
      </c>
      <c r="M4576" s="155">
        <v>1017</v>
      </c>
      <c r="N4576" s="155">
        <v>1840</v>
      </c>
      <c r="O4576" s="155">
        <v>289</v>
      </c>
      <c r="P4576" s="155">
        <v>1546</v>
      </c>
      <c r="Q4576" s="155">
        <v>1835</v>
      </c>
      <c r="R4576" s="155">
        <v>1</v>
      </c>
      <c r="S4576" s="155">
        <v>4</v>
      </c>
      <c r="T4576" s="155">
        <v>5</v>
      </c>
      <c r="U4576" s="155">
        <v>290</v>
      </c>
      <c r="V4576" s="155">
        <v>1550</v>
      </c>
      <c r="W4576" s="159">
        <v>238630</v>
      </c>
      <c r="X4576" s="159">
        <v>573</v>
      </c>
      <c r="Y4576" s="159">
        <v>239203</v>
      </c>
      <c r="Z4576" s="129">
        <v>0.98039215686274506</v>
      </c>
      <c r="AA4576" s="129">
        <v>0.94444444444444442</v>
      </c>
      <c r="AB4576" s="111">
        <v>50</v>
      </c>
      <c r="AC4576" s="28">
        <v>0.54</v>
      </c>
      <c r="AD4576" s="129">
        <v>0.16489999999999999</v>
      </c>
      <c r="AE4576" s="139">
        <v>75</v>
      </c>
      <c r="AF4576" s="139">
        <v>8</v>
      </c>
      <c r="AG4576" s="139">
        <v>22</v>
      </c>
      <c r="AH4576" s="139">
        <v>39</v>
      </c>
    </row>
    <row r="4577" spans="1:34" s="87" customFormat="1">
      <c r="A4577" s="87" t="s">
        <v>136</v>
      </c>
      <c r="B4577" s="14" t="s">
        <v>75</v>
      </c>
      <c r="C4577" s="14" t="s">
        <v>185</v>
      </c>
      <c r="D4577" s="14">
        <v>2018</v>
      </c>
      <c r="E4577" s="14">
        <v>2018</v>
      </c>
      <c r="F4577" s="14" t="s">
        <v>245</v>
      </c>
      <c r="G4577" s="93">
        <v>423</v>
      </c>
      <c r="H4577" s="93">
        <v>5679</v>
      </c>
      <c r="I4577" s="93">
        <v>1</v>
      </c>
      <c r="J4577" s="93">
        <v>25</v>
      </c>
      <c r="K4577" s="93">
        <v>424</v>
      </c>
      <c r="L4577" s="93">
        <v>5704</v>
      </c>
      <c r="M4577" s="155">
        <v>6128</v>
      </c>
      <c r="N4577" s="155">
        <v>11288</v>
      </c>
      <c r="O4577" s="155">
        <v>1070</v>
      </c>
      <c r="P4577" s="155">
        <v>10153</v>
      </c>
      <c r="Q4577" s="155">
        <v>11223</v>
      </c>
      <c r="R4577" s="155">
        <v>4</v>
      </c>
      <c r="S4577" s="155">
        <v>61</v>
      </c>
      <c r="T4577" s="155">
        <v>65</v>
      </c>
      <c r="U4577" s="155">
        <v>1074</v>
      </c>
      <c r="V4577" s="155">
        <v>10214</v>
      </c>
      <c r="W4577" s="159">
        <v>1537579</v>
      </c>
      <c r="X4577" s="159">
        <v>6872</v>
      </c>
      <c r="Y4577" s="159">
        <v>1544451</v>
      </c>
      <c r="Z4577" s="129">
        <v>0.95189003436426112</v>
      </c>
      <c r="AA4577" s="129">
        <v>0.90566037735849059</v>
      </c>
      <c r="AB4577" s="111">
        <v>50</v>
      </c>
      <c r="AC4577" s="28">
        <v>0.54</v>
      </c>
      <c r="AD4577" s="129">
        <v>0.16489999999999999</v>
      </c>
      <c r="AE4577" s="139">
        <v>388</v>
      </c>
      <c r="AF4577" s="139">
        <v>52</v>
      </c>
      <c r="AG4577" s="139">
        <v>448</v>
      </c>
      <c r="AH4577" s="139">
        <v>1015</v>
      </c>
    </row>
    <row r="4578" spans="1:34" s="87" customFormat="1">
      <c r="A4578" s="87" t="s">
        <v>137</v>
      </c>
      <c r="B4578" s="14" t="s">
        <v>75</v>
      </c>
      <c r="C4578" s="14" t="s">
        <v>185</v>
      </c>
      <c r="D4578" s="14">
        <v>2018</v>
      </c>
      <c r="E4578" s="14">
        <v>2018</v>
      </c>
      <c r="F4578" s="14" t="s">
        <v>245</v>
      </c>
      <c r="G4578" s="93">
        <v>3111</v>
      </c>
      <c r="H4578" s="93">
        <v>19693</v>
      </c>
      <c r="I4578" s="93">
        <v>6</v>
      </c>
      <c r="J4578" s="93">
        <v>37</v>
      </c>
      <c r="K4578" s="93">
        <v>3117</v>
      </c>
      <c r="L4578" s="93">
        <v>19730</v>
      </c>
      <c r="M4578" s="155">
        <v>22847</v>
      </c>
      <c r="N4578" s="155">
        <v>51930</v>
      </c>
      <c r="O4578" s="155">
        <v>8321</v>
      </c>
      <c r="P4578" s="155">
        <v>43487</v>
      </c>
      <c r="Q4578" s="155">
        <v>51808</v>
      </c>
      <c r="R4578" s="155">
        <v>21</v>
      </c>
      <c r="S4578" s="155">
        <v>101</v>
      </c>
      <c r="T4578" s="155">
        <v>122</v>
      </c>
      <c r="U4578" s="155">
        <v>8342</v>
      </c>
      <c r="V4578" s="155">
        <v>43588</v>
      </c>
      <c r="W4578" s="159">
        <v>6676588</v>
      </c>
      <c r="X4578" s="159">
        <v>11262</v>
      </c>
      <c r="Y4578" s="159">
        <v>6687850</v>
      </c>
      <c r="Z4578" s="129">
        <v>0.99615384615384617</v>
      </c>
      <c r="AA4578" s="129">
        <v>0.97207678883071558</v>
      </c>
      <c r="AB4578" s="111">
        <v>5</v>
      </c>
      <c r="AC4578" s="28">
        <v>0.6</v>
      </c>
      <c r="AD4578" s="129">
        <v>2.86E-2</v>
      </c>
      <c r="AE4578" s="139">
        <v>1440</v>
      </c>
      <c r="AF4578" s="139">
        <v>337</v>
      </c>
      <c r="AG4578" s="139">
        <v>3106</v>
      </c>
      <c r="AH4578" s="139">
        <v>7311</v>
      </c>
    </row>
    <row r="4579" spans="1:34" s="87" customFormat="1">
      <c r="A4579" s="87" t="s">
        <v>138</v>
      </c>
      <c r="B4579" s="14" t="s">
        <v>75</v>
      </c>
      <c r="C4579" s="14" t="s">
        <v>185</v>
      </c>
      <c r="D4579" s="14">
        <v>2018</v>
      </c>
      <c r="E4579" s="14">
        <v>2018</v>
      </c>
      <c r="F4579" s="14" t="s">
        <v>245</v>
      </c>
      <c r="G4579" s="93">
        <v>81</v>
      </c>
      <c r="H4579" s="93">
        <v>523</v>
      </c>
      <c r="I4579" s="93">
        <v>0</v>
      </c>
      <c r="J4579" s="93">
        <v>0</v>
      </c>
      <c r="K4579" s="93">
        <v>81</v>
      </c>
      <c r="L4579" s="93">
        <v>523</v>
      </c>
      <c r="M4579" s="155">
        <v>604</v>
      </c>
      <c r="N4579" s="155">
        <v>1214</v>
      </c>
      <c r="O4579" s="155">
        <v>191</v>
      </c>
      <c r="P4579" s="155">
        <v>1023</v>
      </c>
      <c r="Q4579" s="155">
        <v>1214</v>
      </c>
      <c r="R4579" s="155">
        <v>0</v>
      </c>
      <c r="S4579" s="155">
        <v>0</v>
      </c>
      <c r="T4579" s="155">
        <v>0</v>
      </c>
      <c r="U4579" s="155">
        <v>191</v>
      </c>
      <c r="V4579" s="155">
        <v>1023</v>
      </c>
      <c r="W4579" s="159">
        <v>165845</v>
      </c>
      <c r="X4579" s="159">
        <v>0</v>
      </c>
      <c r="Y4579" s="159">
        <v>165845</v>
      </c>
      <c r="Z4579" s="129">
        <v>1</v>
      </c>
      <c r="AA4579" s="129">
        <v>0.95454545454545459</v>
      </c>
      <c r="AB4579" s="111">
        <v>50</v>
      </c>
      <c r="AC4579" s="28">
        <v>0.54</v>
      </c>
      <c r="AD4579" s="129">
        <v>0.16489999999999999</v>
      </c>
      <c r="AE4579" s="139">
        <v>43</v>
      </c>
      <c r="AF4579" s="139">
        <v>5</v>
      </c>
      <c r="AG4579" s="139">
        <v>36</v>
      </c>
      <c r="AH4579" s="139">
        <v>63</v>
      </c>
    </row>
    <row r="4580" spans="1:34" s="87" customFormat="1">
      <c r="A4580" s="87" t="s">
        <v>139</v>
      </c>
      <c r="B4580" s="14" t="s">
        <v>75</v>
      </c>
      <c r="C4580" s="14" t="s">
        <v>185</v>
      </c>
      <c r="D4580" s="14">
        <v>2018</v>
      </c>
      <c r="E4580" s="14">
        <v>2018</v>
      </c>
      <c r="F4580" s="14" t="s">
        <v>245</v>
      </c>
      <c r="G4580" s="93">
        <v>14</v>
      </c>
      <c r="H4580" s="93">
        <v>360</v>
      </c>
      <c r="I4580" s="93">
        <v>0</v>
      </c>
      <c r="J4580" s="93">
        <v>1</v>
      </c>
      <c r="K4580" s="93">
        <v>14</v>
      </c>
      <c r="L4580" s="93">
        <v>361</v>
      </c>
      <c r="M4580" s="155">
        <v>375</v>
      </c>
      <c r="N4580" s="155">
        <v>653</v>
      </c>
      <c r="O4580" s="155">
        <v>41</v>
      </c>
      <c r="P4580" s="155">
        <v>610</v>
      </c>
      <c r="Q4580" s="155">
        <v>651</v>
      </c>
      <c r="R4580" s="155">
        <v>0</v>
      </c>
      <c r="S4580" s="155">
        <v>2</v>
      </c>
      <c r="T4580" s="155">
        <v>2</v>
      </c>
      <c r="U4580" s="155">
        <v>41</v>
      </c>
      <c r="V4580" s="155">
        <v>612</v>
      </c>
      <c r="W4580" s="159">
        <v>87960</v>
      </c>
      <c r="X4580" s="159">
        <v>312</v>
      </c>
      <c r="Y4580" s="159">
        <v>88272</v>
      </c>
      <c r="Z4580" s="129">
        <v>0.97142857142857142</v>
      </c>
      <c r="AA4580" s="129">
        <v>1</v>
      </c>
      <c r="AB4580" s="111">
        <v>50</v>
      </c>
      <c r="AC4580" s="28">
        <v>0.54</v>
      </c>
      <c r="AD4580" s="129">
        <v>0.16489999999999999</v>
      </c>
      <c r="AE4580" s="139">
        <v>43</v>
      </c>
      <c r="AF4580" s="139">
        <v>4</v>
      </c>
      <c r="AG4580" s="139">
        <v>38</v>
      </c>
      <c r="AH4580" s="139">
        <v>81</v>
      </c>
    </row>
    <row r="4581" spans="1:34" s="87" customFormat="1">
      <c r="A4581" s="87" t="s">
        <v>140</v>
      </c>
      <c r="B4581" s="14" t="s">
        <v>75</v>
      </c>
      <c r="C4581" s="14" t="s">
        <v>185</v>
      </c>
      <c r="D4581" s="14">
        <v>2018</v>
      </c>
      <c r="E4581" s="14">
        <v>2018</v>
      </c>
      <c r="F4581" s="14" t="s">
        <v>245</v>
      </c>
      <c r="G4581" s="93">
        <v>1895</v>
      </c>
      <c r="H4581" s="93">
        <v>17511</v>
      </c>
      <c r="I4581" s="93">
        <v>7</v>
      </c>
      <c r="J4581" s="93">
        <v>88</v>
      </c>
      <c r="K4581" s="93">
        <v>1902</v>
      </c>
      <c r="L4581" s="93">
        <v>17599</v>
      </c>
      <c r="M4581" s="155">
        <v>19501</v>
      </c>
      <c r="N4581" s="155">
        <v>42718</v>
      </c>
      <c r="O4581" s="155">
        <v>4934</v>
      </c>
      <c r="P4581" s="155">
        <v>37505</v>
      </c>
      <c r="Q4581" s="155">
        <v>42439</v>
      </c>
      <c r="R4581" s="155">
        <v>22</v>
      </c>
      <c r="S4581" s="155">
        <v>257</v>
      </c>
      <c r="T4581" s="155">
        <v>279</v>
      </c>
      <c r="U4581" s="155">
        <v>4956</v>
      </c>
      <c r="V4581" s="155">
        <v>37762</v>
      </c>
      <c r="W4581" s="159">
        <v>5465915</v>
      </c>
      <c r="X4581" s="159">
        <v>27160</v>
      </c>
      <c r="Y4581" s="159">
        <v>5493075</v>
      </c>
      <c r="Z4581" s="129">
        <v>0.99737876802096981</v>
      </c>
      <c r="AA4581" s="129">
        <v>0.97550111358574609</v>
      </c>
      <c r="AB4581" s="111">
        <v>6</v>
      </c>
      <c r="AC4581" s="28">
        <v>0.16700000000000001</v>
      </c>
      <c r="AD4581" s="129">
        <v>6.8199999999999997E-2</v>
      </c>
      <c r="AE4581" s="139">
        <v>1392</v>
      </c>
      <c r="AF4581" s="139">
        <v>445</v>
      </c>
      <c r="AG4581" s="139">
        <v>5545</v>
      </c>
      <c r="AH4581" s="139">
        <v>13117</v>
      </c>
    </row>
    <row r="4582" spans="1:34" s="87" customFormat="1">
      <c r="A4582" s="87" t="s">
        <v>141</v>
      </c>
      <c r="B4582" s="14" t="s">
        <v>75</v>
      </c>
      <c r="C4582" s="14" t="s">
        <v>185</v>
      </c>
      <c r="D4582" s="14">
        <v>2018</v>
      </c>
      <c r="E4582" s="14">
        <v>2018</v>
      </c>
      <c r="F4582" s="14" t="s">
        <v>245</v>
      </c>
      <c r="G4582" s="93">
        <v>219</v>
      </c>
      <c r="H4582" s="93">
        <v>2714</v>
      </c>
      <c r="I4582" s="93">
        <v>1</v>
      </c>
      <c r="J4582" s="93">
        <v>14</v>
      </c>
      <c r="K4582" s="93">
        <v>220</v>
      </c>
      <c r="L4582" s="93">
        <v>2728</v>
      </c>
      <c r="M4582" s="155">
        <v>2948</v>
      </c>
      <c r="N4582" s="155">
        <v>5796</v>
      </c>
      <c r="O4582" s="155">
        <v>527</v>
      </c>
      <c r="P4582" s="155">
        <v>5221</v>
      </c>
      <c r="Q4582" s="155">
        <v>5748</v>
      </c>
      <c r="R4582" s="155">
        <v>3</v>
      </c>
      <c r="S4582" s="155">
        <v>45</v>
      </c>
      <c r="T4582" s="155">
        <v>48</v>
      </c>
      <c r="U4582" s="155">
        <v>530</v>
      </c>
      <c r="V4582" s="155">
        <v>5266</v>
      </c>
      <c r="W4582" s="159">
        <v>713741</v>
      </c>
      <c r="X4582" s="159">
        <v>2032</v>
      </c>
      <c r="Y4582" s="159">
        <v>715773</v>
      </c>
      <c r="Z4582" s="129">
        <v>0.98863636363636365</v>
      </c>
      <c r="AA4582" s="129">
        <v>0.82758620689655171</v>
      </c>
      <c r="AB4582" s="111">
        <v>50</v>
      </c>
      <c r="AC4582" s="28">
        <v>0.54</v>
      </c>
      <c r="AD4582" s="129">
        <v>0.16489999999999999</v>
      </c>
      <c r="AE4582" s="139">
        <v>235</v>
      </c>
      <c r="AF4582" s="139">
        <v>47</v>
      </c>
      <c r="AG4582" s="139">
        <v>559</v>
      </c>
      <c r="AH4582" s="139">
        <v>1209</v>
      </c>
    </row>
    <row r="4583" spans="1:34" s="87" customFormat="1">
      <c r="A4583" s="87" t="s">
        <v>142</v>
      </c>
      <c r="B4583" s="14" t="s">
        <v>75</v>
      </c>
      <c r="C4583" s="14" t="s">
        <v>185</v>
      </c>
      <c r="D4583" s="14">
        <v>2018</v>
      </c>
      <c r="E4583" s="14">
        <v>2018</v>
      </c>
      <c r="F4583" s="14" t="s">
        <v>245</v>
      </c>
      <c r="G4583" s="93">
        <v>255</v>
      </c>
      <c r="H4583" s="93">
        <v>3834</v>
      </c>
      <c r="I4583" s="93">
        <v>2</v>
      </c>
      <c r="J4583" s="93">
        <v>5</v>
      </c>
      <c r="K4583" s="93">
        <v>257</v>
      </c>
      <c r="L4583" s="93">
        <v>3839</v>
      </c>
      <c r="M4583" s="155">
        <v>4096</v>
      </c>
      <c r="N4583" s="155">
        <v>6987</v>
      </c>
      <c r="O4583" s="155">
        <v>610</v>
      </c>
      <c r="P4583" s="155">
        <v>6361</v>
      </c>
      <c r="Q4583" s="155">
        <v>6971</v>
      </c>
      <c r="R4583" s="155">
        <v>3</v>
      </c>
      <c r="S4583" s="155">
        <v>13</v>
      </c>
      <c r="T4583" s="155">
        <v>16</v>
      </c>
      <c r="U4583" s="155">
        <v>613</v>
      </c>
      <c r="V4583" s="155">
        <v>6374</v>
      </c>
      <c r="W4583" s="159">
        <v>938341</v>
      </c>
      <c r="X4583" s="159">
        <v>1708</v>
      </c>
      <c r="Y4583" s="159">
        <v>940049</v>
      </c>
      <c r="Z4583" s="129">
        <v>0.88770053475935828</v>
      </c>
      <c r="AA4583" s="129">
        <v>0.84246575342465757</v>
      </c>
      <c r="AB4583" s="111">
        <v>50</v>
      </c>
      <c r="AC4583" s="28">
        <v>0.54</v>
      </c>
      <c r="AD4583" s="129">
        <v>0.16489999999999999</v>
      </c>
      <c r="AE4583" s="139">
        <v>373</v>
      </c>
      <c r="AF4583" s="139">
        <v>122</v>
      </c>
      <c r="AG4583" s="139">
        <v>104</v>
      </c>
      <c r="AH4583" s="139">
        <v>176</v>
      </c>
    </row>
    <row r="4584" spans="1:34" s="87" customFormat="1">
      <c r="A4584" s="87" t="s">
        <v>143</v>
      </c>
      <c r="B4584" s="14" t="s">
        <v>74</v>
      </c>
      <c r="C4584" s="14" t="s">
        <v>185</v>
      </c>
      <c r="D4584" s="14">
        <v>2018</v>
      </c>
      <c r="E4584" s="14">
        <v>2018</v>
      </c>
      <c r="F4584" s="14" t="s">
        <v>245</v>
      </c>
      <c r="G4584" s="93">
        <v>8336</v>
      </c>
      <c r="H4584" s="93">
        <v>99724</v>
      </c>
      <c r="I4584" s="93">
        <v>75</v>
      </c>
      <c r="J4584" s="93">
        <v>1609</v>
      </c>
      <c r="K4584" s="93">
        <v>8411</v>
      </c>
      <c r="L4584" s="93">
        <v>101333</v>
      </c>
      <c r="M4584" s="155">
        <v>109744</v>
      </c>
      <c r="N4584" s="155">
        <v>218039</v>
      </c>
      <c r="O4584" s="155">
        <v>21656</v>
      </c>
      <c r="P4584" s="155">
        <v>192527</v>
      </c>
      <c r="Q4584" s="155">
        <v>214183</v>
      </c>
      <c r="R4584" s="155">
        <v>278</v>
      </c>
      <c r="S4584" s="155">
        <v>3578</v>
      </c>
      <c r="T4584" s="155">
        <v>3856</v>
      </c>
      <c r="U4584" s="155">
        <v>21934</v>
      </c>
      <c r="V4584" s="155">
        <v>196105</v>
      </c>
      <c r="W4584" s="159">
        <v>28388733</v>
      </c>
      <c r="X4584" s="159">
        <v>411848</v>
      </c>
      <c r="Y4584" s="159">
        <v>28800581</v>
      </c>
      <c r="Z4584" s="129">
        <v>0.99094827586206902</v>
      </c>
      <c r="AA4584" s="129">
        <v>0.99804973183812773</v>
      </c>
      <c r="AB4584" s="111">
        <v>29</v>
      </c>
      <c r="AC4584" s="28">
        <v>0.65500000000000003</v>
      </c>
      <c r="AD4584" s="129">
        <v>8.1699999999999995E-2</v>
      </c>
      <c r="AE4584" s="139">
        <v>7501</v>
      </c>
      <c r="AF4584" s="139">
        <v>2572</v>
      </c>
      <c r="AG4584" s="139">
        <v>21042</v>
      </c>
      <c r="AH4584" s="139">
        <v>46762</v>
      </c>
    </row>
    <row r="4585" spans="1:34" s="87" customFormat="1">
      <c r="A4585" s="87" t="s">
        <v>144</v>
      </c>
      <c r="B4585" s="14" t="s">
        <v>74</v>
      </c>
      <c r="C4585" s="14" t="s">
        <v>185</v>
      </c>
      <c r="D4585" s="14">
        <v>2018</v>
      </c>
      <c r="E4585" s="14">
        <v>2018</v>
      </c>
      <c r="F4585" s="14" t="s">
        <v>245</v>
      </c>
      <c r="G4585" s="93">
        <v>550</v>
      </c>
      <c r="H4585" s="93">
        <v>7628</v>
      </c>
      <c r="I4585" s="93">
        <v>5</v>
      </c>
      <c r="J4585" s="93">
        <v>46</v>
      </c>
      <c r="K4585" s="93">
        <v>555</v>
      </c>
      <c r="L4585" s="93">
        <v>7674</v>
      </c>
      <c r="M4585" s="155">
        <v>8229</v>
      </c>
      <c r="N4585" s="155">
        <v>14836</v>
      </c>
      <c r="O4585" s="155">
        <v>1384</v>
      </c>
      <c r="P4585" s="155">
        <v>13333</v>
      </c>
      <c r="Q4585" s="155">
        <v>14717</v>
      </c>
      <c r="R4585" s="155">
        <v>14</v>
      </c>
      <c r="S4585" s="155">
        <v>105</v>
      </c>
      <c r="T4585" s="155">
        <v>119</v>
      </c>
      <c r="U4585" s="155">
        <v>1398</v>
      </c>
      <c r="V4585" s="155">
        <v>13438</v>
      </c>
      <c r="W4585" s="159">
        <v>1853773</v>
      </c>
      <c r="X4585" s="159">
        <v>12242</v>
      </c>
      <c r="Y4585" s="159">
        <v>1866015</v>
      </c>
      <c r="Z4585" s="129">
        <v>0.99588477366255146</v>
      </c>
      <c r="AA4585" s="129">
        <v>0.91428571428571426</v>
      </c>
      <c r="AB4585" s="111">
        <v>50</v>
      </c>
      <c r="AC4585" s="28">
        <v>0.54</v>
      </c>
      <c r="AD4585" s="129">
        <v>0.16489999999999999</v>
      </c>
      <c r="AE4585" s="139">
        <v>591</v>
      </c>
      <c r="AF4585" s="139">
        <v>309</v>
      </c>
      <c r="AG4585" s="139">
        <v>507</v>
      </c>
      <c r="AH4585" s="139">
        <v>1072</v>
      </c>
    </row>
    <row r="4586" spans="1:34" s="87" customFormat="1">
      <c r="A4586" s="87" t="s">
        <v>145</v>
      </c>
      <c r="B4586" s="14" t="s">
        <v>75</v>
      </c>
      <c r="C4586" s="14" t="s">
        <v>185</v>
      </c>
      <c r="D4586" s="14">
        <v>2018</v>
      </c>
      <c r="E4586" s="14">
        <v>2018</v>
      </c>
      <c r="F4586" s="14" t="s">
        <v>245</v>
      </c>
      <c r="G4586" s="93">
        <v>61</v>
      </c>
      <c r="H4586" s="93">
        <v>1122</v>
      </c>
      <c r="I4586" s="93">
        <v>0</v>
      </c>
      <c r="J4586" s="93">
        <v>0</v>
      </c>
      <c r="K4586" s="93">
        <v>61</v>
      </c>
      <c r="L4586" s="93">
        <v>1122</v>
      </c>
      <c r="M4586" s="155">
        <v>1183</v>
      </c>
      <c r="N4586" s="155">
        <v>2140</v>
      </c>
      <c r="O4586" s="155">
        <v>145</v>
      </c>
      <c r="P4586" s="155">
        <v>1995</v>
      </c>
      <c r="Q4586" s="155">
        <v>2140</v>
      </c>
      <c r="R4586" s="155">
        <v>0</v>
      </c>
      <c r="S4586" s="155">
        <v>0</v>
      </c>
      <c r="T4586" s="155">
        <v>0</v>
      </c>
      <c r="U4586" s="155">
        <v>145</v>
      </c>
      <c r="V4586" s="155">
        <v>1995</v>
      </c>
      <c r="W4586" s="159">
        <v>282316</v>
      </c>
      <c r="X4586" s="159">
        <v>0</v>
      </c>
      <c r="Y4586" s="159">
        <v>282316</v>
      </c>
      <c r="Z4586" s="129">
        <v>0.97872340425531912</v>
      </c>
      <c r="AA4586" s="129">
        <v>0.90909090909090906</v>
      </c>
      <c r="AB4586" s="111">
        <v>50</v>
      </c>
      <c r="AC4586" s="28">
        <v>0.54</v>
      </c>
      <c r="AD4586" s="129">
        <v>0.16489999999999999</v>
      </c>
      <c r="AE4586" s="139">
        <v>64</v>
      </c>
      <c r="AF4586" s="139">
        <v>15</v>
      </c>
      <c r="AG4586" s="139">
        <v>40</v>
      </c>
      <c r="AH4586" s="139">
        <v>75</v>
      </c>
    </row>
    <row r="4587" spans="1:34" s="87" customFormat="1">
      <c r="A4587" s="87" t="s">
        <v>146</v>
      </c>
      <c r="B4587" s="14" t="s">
        <v>75</v>
      </c>
      <c r="C4587" s="14" t="s">
        <v>185</v>
      </c>
      <c r="D4587" s="14">
        <v>2018</v>
      </c>
      <c r="E4587" s="14">
        <v>2018</v>
      </c>
      <c r="F4587" s="14" t="s">
        <v>245</v>
      </c>
      <c r="G4587" s="93">
        <v>13039</v>
      </c>
      <c r="H4587" s="93">
        <v>102672</v>
      </c>
      <c r="I4587" s="93">
        <v>31</v>
      </c>
      <c r="J4587" s="93">
        <v>318</v>
      </c>
      <c r="K4587" s="93">
        <v>13070</v>
      </c>
      <c r="L4587" s="93">
        <v>102990</v>
      </c>
      <c r="M4587" s="155">
        <v>116060</v>
      </c>
      <c r="N4587" s="155">
        <v>251657</v>
      </c>
      <c r="O4587" s="155">
        <v>35214</v>
      </c>
      <c r="P4587" s="155">
        <v>215492</v>
      </c>
      <c r="Q4587" s="155">
        <v>250706</v>
      </c>
      <c r="R4587" s="155">
        <v>114</v>
      </c>
      <c r="S4587" s="155">
        <v>837</v>
      </c>
      <c r="T4587" s="155">
        <v>951</v>
      </c>
      <c r="U4587" s="155">
        <v>35328</v>
      </c>
      <c r="V4587" s="155">
        <v>216329</v>
      </c>
      <c r="W4587" s="159">
        <v>32825450</v>
      </c>
      <c r="X4587" s="159">
        <v>91008</v>
      </c>
      <c r="Y4587" s="159">
        <v>32916458</v>
      </c>
      <c r="Z4587" s="129">
        <v>0.99534071054164241</v>
      </c>
      <c r="AA4587" s="129">
        <v>0.91269220745373991</v>
      </c>
      <c r="AB4587" s="111">
        <v>25</v>
      </c>
      <c r="AC4587" s="28">
        <v>0.64</v>
      </c>
      <c r="AD4587" s="129">
        <v>4.5600000000000002E-2</v>
      </c>
      <c r="AE4587" s="139">
        <v>10211</v>
      </c>
      <c r="AF4587" s="139">
        <v>3380</v>
      </c>
      <c r="AG4587" s="139">
        <v>12066</v>
      </c>
      <c r="AH4587" s="139">
        <v>27903</v>
      </c>
    </row>
    <row r="4588" spans="1:34" s="87" customFormat="1">
      <c r="A4588" s="87" t="s">
        <v>147</v>
      </c>
      <c r="B4588" s="14" t="s">
        <v>74</v>
      </c>
      <c r="C4588" s="14" t="s">
        <v>185</v>
      </c>
      <c r="D4588" s="14">
        <v>2018</v>
      </c>
      <c r="E4588" s="14">
        <v>2018</v>
      </c>
      <c r="F4588" s="14" t="s">
        <v>245</v>
      </c>
      <c r="G4588" s="93">
        <v>12121</v>
      </c>
      <c r="H4588" s="93">
        <v>81538</v>
      </c>
      <c r="I4588" s="93">
        <v>188</v>
      </c>
      <c r="J4588" s="93">
        <v>933</v>
      </c>
      <c r="K4588" s="93">
        <v>12309</v>
      </c>
      <c r="L4588" s="93">
        <v>82471</v>
      </c>
      <c r="M4588" s="155">
        <v>94780</v>
      </c>
      <c r="N4588" s="155">
        <v>197383</v>
      </c>
      <c r="O4588" s="155">
        <v>32811</v>
      </c>
      <c r="P4588" s="155">
        <v>161403</v>
      </c>
      <c r="Q4588" s="155">
        <v>194214</v>
      </c>
      <c r="R4588" s="155">
        <v>794</v>
      </c>
      <c r="S4588" s="155">
        <v>2375</v>
      </c>
      <c r="T4588" s="155">
        <v>3169</v>
      </c>
      <c r="U4588" s="155">
        <v>33605</v>
      </c>
      <c r="V4588" s="155">
        <v>163778</v>
      </c>
      <c r="W4588" s="159">
        <v>26922311</v>
      </c>
      <c r="X4588" s="159">
        <v>342833</v>
      </c>
      <c r="Y4588" s="159">
        <v>27265144</v>
      </c>
      <c r="Z4588" s="129">
        <v>0.99344758064516125</v>
      </c>
      <c r="AA4588" s="129">
        <v>0.95409645554909939</v>
      </c>
      <c r="AB4588" s="111">
        <v>27</v>
      </c>
      <c r="AC4588" s="28">
        <v>0.63</v>
      </c>
      <c r="AD4588" s="129">
        <v>6.9400000000000003E-2</v>
      </c>
      <c r="AE4588" s="139">
        <v>8090</v>
      </c>
      <c r="AF4588" s="139">
        <v>3092</v>
      </c>
      <c r="AG4588" s="139">
        <v>7062</v>
      </c>
      <c r="AH4588" s="139">
        <v>14367</v>
      </c>
    </row>
    <row r="4589" spans="1:34" s="87" customFormat="1">
      <c r="A4589" s="87" t="s">
        <v>148</v>
      </c>
      <c r="B4589" s="14" t="s">
        <v>75</v>
      </c>
      <c r="C4589" s="14" t="s">
        <v>185</v>
      </c>
      <c r="D4589" s="14">
        <v>2018</v>
      </c>
      <c r="E4589" s="14">
        <v>2018</v>
      </c>
      <c r="F4589" s="14" t="s">
        <v>245</v>
      </c>
      <c r="G4589" s="93">
        <v>247</v>
      </c>
      <c r="H4589" s="93">
        <v>1844</v>
      </c>
      <c r="I4589" s="93">
        <v>1</v>
      </c>
      <c r="J4589" s="93">
        <v>8</v>
      </c>
      <c r="K4589" s="93">
        <v>248</v>
      </c>
      <c r="L4589" s="93">
        <v>1852</v>
      </c>
      <c r="M4589" s="155">
        <v>2100</v>
      </c>
      <c r="N4589" s="155">
        <v>4545</v>
      </c>
      <c r="O4589" s="155">
        <v>651</v>
      </c>
      <c r="P4589" s="155">
        <v>3872</v>
      </c>
      <c r="Q4589" s="155">
        <v>4523</v>
      </c>
      <c r="R4589" s="155">
        <v>1</v>
      </c>
      <c r="S4589" s="155">
        <v>21</v>
      </c>
      <c r="T4589" s="155">
        <v>22</v>
      </c>
      <c r="U4589" s="155">
        <v>652</v>
      </c>
      <c r="V4589" s="155">
        <v>3893</v>
      </c>
      <c r="W4589" s="159">
        <v>581352</v>
      </c>
      <c r="X4589" s="159">
        <v>1589</v>
      </c>
      <c r="Y4589" s="159">
        <v>582941</v>
      </c>
      <c r="Z4589" s="129">
        <v>0.9882352941176471</v>
      </c>
      <c r="AA4589" s="129">
        <v>0.98412698412698407</v>
      </c>
      <c r="AB4589" s="111">
        <v>50</v>
      </c>
      <c r="AC4589" s="28">
        <v>0.54</v>
      </c>
      <c r="AD4589" s="129">
        <v>0.16489999999999999</v>
      </c>
      <c r="AE4589" s="139">
        <v>145</v>
      </c>
      <c r="AF4589" s="139">
        <v>33</v>
      </c>
      <c r="AG4589" s="139">
        <v>277</v>
      </c>
      <c r="AH4589" s="139">
        <v>682</v>
      </c>
    </row>
    <row r="4590" spans="1:34" s="87" customFormat="1">
      <c r="A4590" s="87" t="s">
        <v>149</v>
      </c>
      <c r="B4590" s="14" t="s">
        <v>75</v>
      </c>
      <c r="C4590" s="14" t="s">
        <v>185</v>
      </c>
      <c r="D4590" s="14">
        <v>2018</v>
      </c>
      <c r="E4590" s="14">
        <v>2018</v>
      </c>
      <c r="F4590" s="14" t="s">
        <v>245</v>
      </c>
      <c r="G4590" s="93">
        <v>20322</v>
      </c>
      <c r="H4590" s="93">
        <v>135611</v>
      </c>
      <c r="I4590" s="93">
        <v>41</v>
      </c>
      <c r="J4590" s="93">
        <v>510</v>
      </c>
      <c r="K4590" s="93">
        <v>20363</v>
      </c>
      <c r="L4590" s="93">
        <v>136121</v>
      </c>
      <c r="M4590" s="155">
        <v>156484</v>
      </c>
      <c r="N4590" s="155">
        <v>337399</v>
      </c>
      <c r="O4590" s="155">
        <v>53112</v>
      </c>
      <c r="P4590" s="155">
        <v>282866</v>
      </c>
      <c r="Q4590" s="155">
        <v>335978</v>
      </c>
      <c r="R4590" s="155">
        <v>139</v>
      </c>
      <c r="S4590" s="155">
        <v>1282</v>
      </c>
      <c r="T4590" s="155">
        <v>1421</v>
      </c>
      <c r="U4590" s="155">
        <v>53251</v>
      </c>
      <c r="V4590" s="155">
        <v>284148</v>
      </c>
      <c r="W4590" s="159">
        <v>44973315</v>
      </c>
      <c r="X4590" s="159">
        <v>150292</v>
      </c>
      <c r="Y4590" s="159">
        <v>45123607</v>
      </c>
      <c r="Z4590" s="129">
        <v>0.99108872530027126</v>
      </c>
      <c r="AA4590" s="129">
        <v>0.93825528700906347</v>
      </c>
      <c r="AB4590" s="111">
        <v>32</v>
      </c>
      <c r="AC4590" s="28">
        <v>0.5</v>
      </c>
      <c r="AD4590" s="129">
        <v>4.9799999999999997E-2</v>
      </c>
      <c r="AE4590" s="139">
        <v>11777</v>
      </c>
      <c r="AF4590" s="139">
        <v>3559</v>
      </c>
      <c r="AG4590" s="139">
        <v>16042</v>
      </c>
      <c r="AH4590" s="139">
        <v>35132</v>
      </c>
    </row>
    <row r="4591" spans="1:34" s="87" customFormat="1">
      <c r="A4591" s="87" t="s">
        <v>150</v>
      </c>
      <c r="B4591" s="14" t="s">
        <v>74</v>
      </c>
      <c r="C4591" s="14" t="s">
        <v>185</v>
      </c>
      <c r="D4591" s="14">
        <v>2018</v>
      </c>
      <c r="E4591" s="14">
        <v>2018</v>
      </c>
      <c r="F4591" s="14" t="s">
        <v>245</v>
      </c>
      <c r="G4591" s="93">
        <v>10179</v>
      </c>
      <c r="H4591" s="93">
        <v>121294</v>
      </c>
      <c r="I4591" s="93">
        <v>111</v>
      </c>
      <c r="J4591" s="93">
        <v>1130</v>
      </c>
      <c r="K4591" s="93">
        <v>10290</v>
      </c>
      <c r="L4591" s="93">
        <v>122424</v>
      </c>
      <c r="M4591" s="155">
        <v>132714</v>
      </c>
      <c r="N4591" s="155">
        <v>259784</v>
      </c>
      <c r="O4591" s="155">
        <v>27907</v>
      </c>
      <c r="P4591" s="155">
        <v>228864</v>
      </c>
      <c r="Q4591" s="155">
        <v>256771</v>
      </c>
      <c r="R4591" s="155">
        <v>385</v>
      </c>
      <c r="S4591" s="155">
        <v>2628</v>
      </c>
      <c r="T4591" s="155">
        <v>3013</v>
      </c>
      <c r="U4591" s="155">
        <v>28292</v>
      </c>
      <c r="V4591" s="155">
        <v>231492</v>
      </c>
      <c r="W4591" s="159">
        <v>33456810</v>
      </c>
      <c r="X4591" s="159">
        <v>313608</v>
      </c>
      <c r="Y4591" s="159">
        <v>33770418</v>
      </c>
      <c r="Z4591" s="129">
        <v>0.97651122625215891</v>
      </c>
      <c r="AA4591" s="129">
        <v>0.96339975599837335</v>
      </c>
      <c r="AB4591" s="111">
        <v>44</v>
      </c>
      <c r="AC4591" s="28">
        <v>0.63600000000000001</v>
      </c>
      <c r="AD4591" s="129">
        <v>3.8699999999999998E-2</v>
      </c>
      <c r="AE4591" s="139">
        <v>10824</v>
      </c>
      <c r="AF4591" s="139">
        <v>4803</v>
      </c>
      <c r="AG4591" s="139">
        <v>12003</v>
      </c>
      <c r="AH4591" s="139">
        <v>25053</v>
      </c>
    </row>
    <row r="4592" spans="1:34" s="87" customFormat="1">
      <c r="A4592" s="87" t="s">
        <v>151</v>
      </c>
      <c r="B4592" s="14" t="s">
        <v>74</v>
      </c>
      <c r="C4592" s="14" t="s">
        <v>185</v>
      </c>
      <c r="D4592" s="14">
        <v>2018</v>
      </c>
      <c r="E4592" s="14">
        <v>2018</v>
      </c>
      <c r="F4592" s="14" t="s">
        <v>245</v>
      </c>
      <c r="G4592" s="93">
        <v>1841</v>
      </c>
      <c r="H4592" s="93">
        <v>29741</v>
      </c>
      <c r="I4592" s="93">
        <v>66</v>
      </c>
      <c r="J4592" s="93">
        <v>1202</v>
      </c>
      <c r="K4592" s="93">
        <v>1907</v>
      </c>
      <c r="L4592" s="93">
        <v>30943</v>
      </c>
      <c r="M4592" s="155">
        <v>32850</v>
      </c>
      <c r="N4592" s="155">
        <v>48414</v>
      </c>
      <c r="O4592" s="155">
        <v>3979</v>
      </c>
      <c r="P4592" s="155">
        <v>42511</v>
      </c>
      <c r="Q4592" s="155">
        <v>46490</v>
      </c>
      <c r="R4592" s="155">
        <v>174</v>
      </c>
      <c r="S4592" s="155">
        <v>1750</v>
      </c>
      <c r="T4592" s="155">
        <v>1924</v>
      </c>
      <c r="U4592" s="155">
        <v>4153</v>
      </c>
      <c r="V4592" s="155">
        <v>44261</v>
      </c>
      <c r="W4592" s="159">
        <v>6556174</v>
      </c>
      <c r="X4592" s="159">
        <v>246612</v>
      </c>
      <c r="Y4592" s="159">
        <v>6802786</v>
      </c>
      <c r="Z4592" s="129">
        <v>0.98309178743961356</v>
      </c>
      <c r="AA4592" s="129">
        <v>0.89799072642967548</v>
      </c>
      <c r="AB4592" s="111">
        <v>9</v>
      </c>
      <c r="AC4592" s="28">
        <v>0.55600000000000005</v>
      </c>
      <c r="AD4592" s="129">
        <v>7.5300000000000006E-2</v>
      </c>
      <c r="AE4592" s="139">
        <v>2585</v>
      </c>
      <c r="AF4592" s="139">
        <v>884</v>
      </c>
      <c r="AG4592" s="139">
        <v>3131</v>
      </c>
      <c r="AH4592" s="139">
        <v>5220</v>
      </c>
    </row>
    <row r="4593" spans="1:34" s="87" customFormat="1">
      <c r="A4593" s="87" t="s">
        <v>152</v>
      </c>
      <c r="B4593" s="14" t="s">
        <v>75</v>
      </c>
      <c r="C4593" s="14" t="s">
        <v>185</v>
      </c>
      <c r="D4593" s="14">
        <v>2018</v>
      </c>
      <c r="E4593" s="14">
        <v>2018</v>
      </c>
      <c r="F4593" s="14" t="s">
        <v>245</v>
      </c>
      <c r="G4593" s="93">
        <v>5765</v>
      </c>
      <c r="H4593" s="93">
        <v>39542</v>
      </c>
      <c r="I4593" s="93">
        <v>13</v>
      </c>
      <c r="J4593" s="93">
        <v>249</v>
      </c>
      <c r="K4593" s="93">
        <v>5778</v>
      </c>
      <c r="L4593" s="93">
        <v>39791</v>
      </c>
      <c r="M4593" s="155">
        <v>45569</v>
      </c>
      <c r="N4593" s="155">
        <v>99379</v>
      </c>
      <c r="O4593" s="155">
        <v>14086</v>
      </c>
      <c r="P4593" s="155">
        <v>84562</v>
      </c>
      <c r="Q4593" s="155">
        <v>98648</v>
      </c>
      <c r="R4593" s="155">
        <v>47</v>
      </c>
      <c r="S4593" s="155">
        <v>684</v>
      </c>
      <c r="T4593" s="155">
        <v>731</v>
      </c>
      <c r="U4593" s="155">
        <v>14133</v>
      </c>
      <c r="V4593" s="155">
        <v>85246</v>
      </c>
      <c r="W4593" s="159">
        <v>12769911</v>
      </c>
      <c r="X4593" s="159">
        <v>74225</v>
      </c>
      <c r="Y4593" s="159">
        <v>12844136</v>
      </c>
      <c r="Z4593" s="129">
        <v>0.98870967741935489</v>
      </c>
      <c r="AA4593" s="129">
        <v>0.93451899757477774</v>
      </c>
      <c r="AB4593" s="111">
        <v>10</v>
      </c>
      <c r="AC4593" s="28">
        <v>0.5</v>
      </c>
      <c r="AD4593" s="129">
        <v>3.7900000000000003E-2</v>
      </c>
      <c r="AE4593" s="139">
        <v>3080</v>
      </c>
      <c r="AF4593" s="139">
        <v>1089</v>
      </c>
      <c r="AG4593" s="139">
        <v>5450</v>
      </c>
      <c r="AH4593" s="139">
        <v>11994</v>
      </c>
    </row>
    <row r="4594" spans="1:34" s="87" customFormat="1">
      <c r="A4594" s="87" t="s">
        <v>153</v>
      </c>
      <c r="B4594" s="14" t="s">
        <v>74</v>
      </c>
      <c r="C4594" s="14" t="s">
        <v>185</v>
      </c>
      <c r="D4594" s="14">
        <v>2018</v>
      </c>
      <c r="E4594" s="14">
        <v>2018</v>
      </c>
      <c r="F4594" s="14" t="s">
        <v>245</v>
      </c>
      <c r="G4594" s="93">
        <v>721</v>
      </c>
      <c r="H4594" s="93">
        <v>8496</v>
      </c>
      <c r="I4594" s="93">
        <v>2</v>
      </c>
      <c r="J4594" s="93">
        <v>21</v>
      </c>
      <c r="K4594" s="93">
        <v>723</v>
      </c>
      <c r="L4594" s="93">
        <v>8517</v>
      </c>
      <c r="M4594" s="155">
        <v>9240</v>
      </c>
      <c r="N4594" s="155">
        <v>15908</v>
      </c>
      <c r="O4594" s="155">
        <v>1791</v>
      </c>
      <c r="P4594" s="155">
        <v>14061</v>
      </c>
      <c r="Q4594" s="155">
        <v>15852</v>
      </c>
      <c r="R4594" s="155">
        <v>8</v>
      </c>
      <c r="S4594" s="155">
        <v>48</v>
      </c>
      <c r="T4594" s="155">
        <v>56</v>
      </c>
      <c r="U4594" s="155">
        <v>1799</v>
      </c>
      <c r="V4594" s="155">
        <v>14109</v>
      </c>
      <c r="W4594" s="159">
        <v>2084079</v>
      </c>
      <c r="X4594" s="159">
        <v>5658</v>
      </c>
      <c r="Y4594" s="159">
        <v>2089737</v>
      </c>
      <c r="Z4594" s="129">
        <v>0.99189189189189186</v>
      </c>
      <c r="AA4594" s="129">
        <v>0.984375</v>
      </c>
      <c r="AB4594" s="111">
        <v>50</v>
      </c>
      <c r="AC4594" s="28">
        <v>0.54</v>
      </c>
      <c r="AD4594" s="129">
        <v>0.16489999999999999</v>
      </c>
      <c r="AE4594" s="139">
        <v>733</v>
      </c>
      <c r="AF4594" s="139">
        <v>183</v>
      </c>
      <c r="AG4594" s="139">
        <v>888</v>
      </c>
      <c r="AH4594" s="139">
        <v>1916</v>
      </c>
    </row>
    <row r="4595" spans="1:34" s="87" customFormat="1">
      <c r="A4595" s="87" t="s">
        <v>154</v>
      </c>
      <c r="B4595" s="14" t="s">
        <v>74</v>
      </c>
      <c r="C4595" s="14" t="s">
        <v>185</v>
      </c>
      <c r="D4595" s="14">
        <v>2018</v>
      </c>
      <c r="E4595" s="14">
        <v>2018</v>
      </c>
      <c r="F4595" s="14" t="s">
        <v>245</v>
      </c>
      <c r="G4595" s="93">
        <v>548</v>
      </c>
      <c r="H4595" s="93">
        <v>11617</v>
      </c>
      <c r="I4595" s="93">
        <v>7</v>
      </c>
      <c r="J4595" s="93">
        <v>233</v>
      </c>
      <c r="K4595" s="93">
        <v>555</v>
      </c>
      <c r="L4595" s="93">
        <v>11850</v>
      </c>
      <c r="M4595" s="155">
        <v>12405</v>
      </c>
      <c r="N4595" s="155">
        <v>23338</v>
      </c>
      <c r="O4595" s="155">
        <v>1295</v>
      </c>
      <c r="P4595" s="155">
        <v>21435</v>
      </c>
      <c r="Q4595" s="155">
        <v>22730</v>
      </c>
      <c r="R4595" s="155">
        <v>21</v>
      </c>
      <c r="S4595" s="155">
        <v>587</v>
      </c>
      <c r="T4595" s="155">
        <v>608</v>
      </c>
      <c r="U4595" s="155">
        <v>1316</v>
      </c>
      <c r="V4595" s="155">
        <v>22022</v>
      </c>
      <c r="W4595" s="159">
        <v>2910496</v>
      </c>
      <c r="X4595" s="159">
        <v>57638</v>
      </c>
      <c r="Y4595" s="159">
        <v>2968134</v>
      </c>
      <c r="Z4595" s="129">
        <v>0.98636363636363633</v>
      </c>
      <c r="AA4595" s="129">
        <v>0.8929889298892989</v>
      </c>
      <c r="AB4595" s="111">
        <v>50</v>
      </c>
      <c r="AC4595" s="28">
        <v>0.54</v>
      </c>
      <c r="AD4595" s="129">
        <v>0.16489999999999999</v>
      </c>
      <c r="AE4595" s="139">
        <v>990</v>
      </c>
      <c r="AF4595" s="139">
        <v>299</v>
      </c>
      <c r="AG4595" s="139">
        <v>2493</v>
      </c>
      <c r="AH4595" s="139">
        <v>5031</v>
      </c>
    </row>
    <row r="4596" spans="1:34" s="87" customFormat="1">
      <c r="A4596" s="87" t="s">
        <v>155</v>
      </c>
      <c r="B4596" s="14" t="s">
        <v>74</v>
      </c>
      <c r="C4596" s="14" t="s">
        <v>185</v>
      </c>
      <c r="D4596" s="14">
        <v>2018</v>
      </c>
      <c r="E4596" s="14">
        <v>2018</v>
      </c>
      <c r="F4596" s="14" t="s">
        <v>245</v>
      </c>
      <c r="G4596" s="93">
        <v>1874</v>
      </c>
      <c r="H4596" s="93">
        <v>18046</v>
      </c>
      <c r="I4596" s="93">
        <v>4</v>
      </c>
      <c r="J4596" s="93">
        <v>110</v>
      </c>
      <c r="K4596" s="93">
        <v>1878</v>
      </c>
      <c r="L4596" s="93">
        <v>18156</v>
      </c>
      <c r="M4596" s="155">
        <v>20034</v>
      </c>
      <c r="N4596" s="155">
        <v>38640</v>
      </c>
      <c r="O4596" s="155">
        <v>4825</v>
      </c>
      <c r="P4596" s="155">
        <v>33564</v>
      </c>
      <c r="Q4596" s="155">
        <v>38389</v>
      </c>
      <c r="R4596" s="155">
        <v>15</v>
      </c>
      <c r="S4596" s="155">
        <v>236</v>
      </c>
      <c r="T4596" s="155">
        <v>251</v>
      </c>
      <c r="U4596" s="155">
        <v>4840</v>
      </c>
      <c r="V4596" s="155">
        <v>33800</v>
      </c>
      <c r="W4596" s="159">
        <v>5182601</v>
      </c>
      <c r="X4596" s="159">
        <v>26768</v>
      </c>
      <c r="Y4596" s="159">
        <v>5209369</v>
      </c>
      <c r="Z4596" s="129">
        <v>0.9162946428571429</v>
      </c>
      <c r="AA4596" s="129">
        <v>0.91984732824427484</v>
      </c>
      <c r="AB4596" s="111">
        <v>50</v>
      </c>
      <c r="AC4596" s="28">
        <v>0.54</v>
      </c>
      <c r="AD4596" s="129">
        <v>0.16489999999999999</v>
      </c>
      <c r="AE4596" s="139">
        <v>1531</v>
      </c>
      <c r="AF4596" s="139">
        <v>768</v>
      </c>
      <c r="AG4596" s="139">
        <v>4003</v>
      </c>
      <c r="AH4596" s="139">
        <v>9383</v>
      </c>
    </row>
    <row r="4597" spans="1:34" s="87" customFormat="1">
      <c r="A4597" s="87" t="s">
        <v>156</v>
      </c>
      <c r="B4597" s="14" t="s">
        <v>74</v>
      </c>
      <c r="C4597" s="14" t="s">
        <v>185</v>
      </c>
      <c r="D4597" s="14">
        <v>2018</v>
      </c>
      <c r="E4597" s="14">
        <v>2018</v>
      </c>
      <c r="F4597" s="14" t="s">
        <v>245</v>
      </c>
      <c r="G4597" s="93">
        <v>3132</v>
      </c>
      <c r="H4597" s="93">
        <v>39029</v>
      </c>
      <c r="I4597" s="93">
        <v>38</v>
      </c>
      <c r="J4597" s="93">
        <v>672</v>
      </c>
      <c r="K4597" s="93">
        <v>3170</v>
      </c>
      <c r="L4597" s="93">
        <v>39701</v>
      </c>
      <c r="M4597" s="155">
        <v>42871</v>
      </c>
      <c r="N4597" s="155">
        <v>80663</v>
      </c>
      <c r="O4597" s="155">
        <v>7623</v>
      </c>
      <c r="P4597" s="155">
        <v>71531</v>
      </c>
      <c r="Q4597" s="155">
        <v>79154</v>
      </c>
      <c r="R4597" s="155">
        <v>117</v>
      </c>
      <c r="S4597" s="155">
        <v>1392</v>
      </c>
      <c r="T4597" s="155">
        <v>1509</v>
      </c>
      <c r="U4597" s="155">
        <v>7740</v>
      </c>
      <c r="V4597" s="155">
        <v>72923</v>
      </c>
      <c r="W4597" s="159">
        <v>10401412</v>
      </c>
      <c r="X4597" s="159">
        <v>162368</v>
      </c>
      <c r="Y4597" s="159">
        <v>10563780</v>
      </c>
      <c r="Z4597" s="129">
        <v>0.99457994579945797</v>
      </c>
      <c r="AA4597" s="129">
        <v>0.9821428571428571</v>
      </c>
      <c r="AB4597" s="111">
        <v>11</v>
      </c>
      <c r="AC4597" s="28">
        <v>0.81799999999999995</v>
      </c>
      <c r="AD4597" s="129">
        <v>5.6099999999999997E-2</v>
      </c>
      <c r="AE4597" s="139">
        <v>2852</v>
      </c>
      <c r="AF4597" s="139">
        <v>816</v>
      </c>
      <c r="AG4597" s="139">
        <v>6811</v>
      </c>
      <c r="AH4597" s="139">
        <v>14192</v>
      </c>
    </row>
    <row r="4598" spans="1:34" s="87" customFormat="1">
      <c r="A4598" s="87" t="s">
        <v>157</v>
      </c>
      <c r="B4598" s="14" t="s">
        <v>74</v>
      </c>
      <c r="C4598" s="14" t="s">
        <v>185</v>
      </c>
      <c r="D4598" s="14">
        <v>2018</v>
      </c>
      <c r="E4598" s="14">
        <v>2018</v>
      </c>
      <c r="F4598" s="14" t="s">
        <v>245</v>
      </c>
      <c r="G4598" s="93">
        <v>931</v>
      </c>
      <c r="H4598" s="93">
        <v>13589</v>
      </c>
      <c r="I4598" s="93">
        <v>2</v>
      </c>
      <c r="J4598" s="93">
        <v>31</v>
      </c>
      <c r="K4598" s="93">
        <v>933</v>
      </c>
      <c r="L4598" s="93">
        <v>13620</v>
      </c>
      <c r="M4598" s="155">
        <v>14553</v>
      </c>
      <c r="N4598" s="155">
        <v>25200</v>
      </c>
      <c r="O4598" s="155">
        <v>2320</v>
      </c>
      <c r="P4598" s="155">
        <v>22798</v>
      </c>
      <c r="Q4598" s="155">
        <v>25118</v>
      </c>
      <c r="R4598" s="155">
        <v>5</v>
      </c>
      <c r="S4598" s="155">
        <v>77</v>
      </c>
      <c r="T4598" s="155">
        <v>82</v>
      </c>
      <c r="U4598" s="155">
        <v>2325</v>
      </c>
      <c r="V4598" s="155">
        <v>22875</v>
      </c>
      <c r="W4598" s="159">
        <v>3360768</v>
      </c>
      <c r="X4598" s="159">
        <v>7999</v>
      </c>
      <c r="Y4598" s="159">
        <v>3368767</v>
      </c>
      <c r="Z4598" s="129">
        <v>0.97601918465227822</v>
      </c>
      <c r="AA4598" s="129">
        <v>0.99024390243902438</v>
      </c>
      <c r="AB4598" s="111">
        <v>50</v>
      </c>
      <c r="AC4598" s="28">
        <v>0.54</v>
      </c>
      <c r="AD4598" s="129">
        <v>0.16489999999999999</v>
      </c>
      <c r="AE4598" s="139">
        <v>754</v>
      </c>
      <c r="AF4598" s="139">
        <v>326</v>
      </c>
      <c r="AG4598" s="139">
        <v>2035</v>
      </c>
      <c r="AH4598" s="139">
        <v>4438</v>
      </c>
    </row>
    <row r="4599" spans="1:34" s="87" customFormat="1">
      <c r="A4599" s="87" t="s">
        <v>158</v>
      </c>
      <c r="B4599" s="14" t="s">
        <v>75</v>
      </c>
      <c r="C4599" s="14" t="s">
        <v>185</v>
      </c>
      <c r="D4599" s="14">
        <v>2018</v>
      </c>
      <c r="E4599" s="14">
        <v>2018</v>
      </c>
      <c r="F4599" s="14" t="s">
        <v>245</v>
      </c>
      <c r="G4599" s="93">
        <v>1045</v>
      </c>
      <c r="H4599" s="93">
        <v>11206</v>
      </c>
      <c r="I4599" s="93">
        <v>1</v>
      </c>
      <c r="J4599" s="93">
        <v>19</v>
      </c>
      <c r="K4599" s="93">
        <v>1046</v>
      </c>
      <c r="L4599" s="93">
        <v>11225</v>
      </c>
      <c r="M4599" s="155">
        <v>12271</v>
      </c>
      <c r="N4599" s="155">
        <v>22687</v>
      </c>
      <c r="O4599" s="155">
        <v>2442</v>
      </c>
      <c r="P4599" s="155">
        <v>20200</v>
      </c>
      <c r="Q4599" s="155">
        <v>22642</v>
      </c>
      <c r="R4599" s="155">
        <v>4</v>
      </c>
      <c r="S4599" s="155">
        <v>41</v>
      </c>
      <c r="T4599" s="155">
        <v>45</v>
      </c>
      <c r="U4599" s="155">
        <v>2446</v>
      </c>
      <c r="V4599" s="155">
        <v>20241</v>
      </c>
      <c r="W4599" s="159">
        <v>2938420</v>
      </c>
      <c r="X4599" s="159">
        <v>5071</v>
      </c>
      <c r="Y4599" s="159">
        <v>2943491</v>
      </c>
      <c r="Z4599" s="129">
        <v>0.97009345794392521</v>
      </c>
      <c r="AA4599" s="129">
        <v>0.95081967213114749</v>
      </c>
      <c r="AB4599" s="111">
        <v>50</v>
      </c>
      <c r="AC4599" s="28">
        <v>0.54</v>
      </c>
      <c r="AD4599" s="129">
        <v>0.16489999999999999</v>
      </c>
      <c r="AE4599" s="139">
        <v>1133</v>
      </c>
      <c r="AF4599" s="139">
        <v>267</v>
      </c>
      <c r="AG4599" s="139">
        <v>502</v>
      </c>
      <c r="AH4599" s="139">
        <v>823</v>
      </c>
    </row>
    <row r="4600" spans="1:34" s="87" customFormat="1">
      <c r="A4600" s="87" t="s">
        <v>159</v>
      </c>
      <c r="B4600" s="14" t="s">
        <v>75</v>
      </c>
      <c r="C4600" s="14" t="s">
        <v>185</v>
      </c>
      <c r="D4600" s="14">
        <v>2018</v>
      </c>
      <c r="E4600" s="14">
        <v>2018</v>
      </c>
      <c r="F4600" s="14" t="s">
        <v>245</v>
      </c>
      <c r="G4600" s="93">
        <v>6</v>
      </c>
      <c r="H4600" s="93">
        <v>137</v>
      </c>
      <c r="I4600" s="93">
        <v>0</v>
      </c>
      <c r="J4600" s="93">
        <v>0</v>
      </c>
      <c r="K4600" s="93">
        <v>6</v>
      </c>
      <c r="L4600" s="93">
        <v>137</v>
      </c>
      <c r="M4600" s="155">
        <v>143</v>
      </c>
      <c r="N4600" s="155">
        <v>251</v>
      </c>
      <c r="O4600" s="155">
        <v>24</v>
      </c>
      <c r="P4600" s="155">
        <v>227</v>
      </c>
      <c r="Q4600" s="155">
        <v>251</v>
      </c>
      <c r="R4600" s="155">
        <v>0</v>
      </c>
      <c r="S4600" s="155">
        <v>0</v>
      </c>
      <c r="T4600" s="155">
        <v>0</v>
      </c>
      <c r="U4600" s="155">
        <v>24</v>
      </c>
      <c r="V4600" s="155">
        <v>227</v>
      </c>
      <c r="W4600" s="159">
        <v>29634</v>
      </c>
      <c r="X4600" s="159">
        <v>0</v>
      </c>
      <c r="Y4600" s="159">
        <v>29634</v>
      </c>
      <c r="Z4600" s="129">
        <v>1</v>
      </c>
      <c r="AA4600" s="129">
        <v>1</v>
      </c>
      <c r="AB4600" s="111">
        <v>50</v>
      </c>
      <c r="AC4600" s="28">
        <v>0.54</v>
      </c>
      <c r="AD4600" s="129">
        <v>0.16489999999999999</v>
      </c>
      <c r="AE4600" s="139">
        <v>4</v>
      </c>
      <c r="AF4600" s="139">
        <v>0</v>
      </c>
      <c r="AG4600" s="139">
        <v>2</v>
      </c>
      <c r="AH4600" s="139">
        <v>2</v>
      </c>
    </row>
    <row r="4601" spans="1:34" s="87" customFormat="1">
      <c r="A4601" s="87" t="s">
        <v>160</v>
      </c>
      <c r="B4601" s="14" t="s">
        <v>75</v>
      </c>
      <c r="C4601" s="14" t="s">
        <v>185</v>
      </c>
      <c r="D4601" s="14">
        <v>2018</v>
      </c>
      <c r="E4601" s="14">
        <v>2018</v>
      </c>
      <c r="F4601" s="14" t="s">
        <v>245</v>
      </c>
      <c r="G4601" s="93">
        <v>356</v>
      </c>
      <c r="H4601" s="93">
        <v>2815</v>
      </c>
      <c r="I4601" s="93">
        <v>0</v>
      </c>
      <c r="J4601" s="93">
        <v>2</v>
      </c>
      <c r="K4601" s="93">
        <v>356</v>
      </c>
      <c r="L4601" s="93">
        <v>2817</v>
      </c>
      <c r="M4601" s="155">
        <v>3173</v>
      </c>
      <c r="N4601" s="155">
        <v>6384</v>
      </c>
      <c r="O4601" s="155">
        <v>940</v>
      </c>
      <c r="P4601" s="155">
        <v>5436</v>
      </c>
      <c r="Q4601" s="155">
        <v>6376</v>
      </c>
      <c r="R4601" s="155">
        <v>0</v>
      </c>
      <c r="S4601" s="155">
        <v>8</v>
      </c>
      <c r="T4601" s="155">
        <v>8</v>
      </c>
      <c r="U4601" s="155">
        <v>940</v>
      </c>
      <c r="V4601" s="155">
        <v>5444</v>
      </c>
      <c r="W4601" s="159">
        <v>824588</v>
      </c>
      <c r="X4601" s="159">
        <v>667</v>
      </c>
      <c r="Y4601" s="159">
        <v>825255</v>
      </c>
      <c r="Z4601" s="129">
        <v>0.95833333333333337</v>
      </c>
      <c r="AA4601" s="129">
        <v>0.92079207920792083</v>
      </c>
      <c r="AB4601" s="111">
        <v>50</v>
      </c>
      <c r="AC4601" s="28">
        <v>0.54</v>
      </c>
      <c r="AD4601" s="129">
        <v>0.16489999999999999</v>
      </c>
      <c r="AE4601" s="139">
        <v>256</v>
      </c>
      <c r="AF4601" s="139">
        <v>94</v>
      </c>
      <c r="AG4601" s="139">
        <v>155</v>
      </c>
      <c r="AH4601" s="139">
        <v>285</v>
      </c>
    </row>
    <row r="4602" spans="1:34" s="87" customFormat="1">
      <c r="A4602" s="87" t="s">
        <v>161</v>
      </c>
      <c r="B4602" s="14" t="s">
        <v>74</v>
      </c>
      <c r="C4602" s="14" t="s">
        <v>185</v>
      </c>
      <c r="D4602" s="14">
        <v>2018</v>
      </c>
      <c r="E4602" s="14">
        <v>2018</v>
      </c>
      <c r="F4602" s="14" t="s">
        <v>245</v>
      </c>
      <c r="G4602" s="93">
        <v>2124</v>
      </c>
      <c r="H4602" s="93">
        <v>18053</v>
      </c>
      <c r="I4602" s="93">
        <v>11</v>
      </c>
      <c r="J4602" s="93">
        <v>113</v>
      </c>
      <c r="K4602" s="93">
        <v>2135</v>
      </c>
      <c r="L4602" s="93">
        <v>18166</v>
      </c>
      <c r="M4602" s="155">
        <v>20301</v>
      </c>
      <c r="N4602" s="155">
        <v>37331</v>
      </c>
      <c r="O4602" s="155">
        <v>5041</v>
      </c>
      <c r="P4602" s="155">
        <v>32007</v>
      </c>
      <c r="Q4602" s="155">
        <v>37048</v>
      </c>
      <c r="R4602" s="155">
        <v>32</v>
      </c>
      <c r="S4602" s="155">
        <v>251</v>
      </c>
      <c r="T4602" s="155">
        <v>283</v>
      </c>
      <c r="U4602" s="155">
        <v>5073</v>
      </c>
      <c r="V4602" s="155">
        <v>32258</v>
      </c>
      <c r="W4602" s="159">
        <v>5113453</v>
      </c>
      <c r="X4602" s="159">
        <v>32359</v>
      </c>
      <c r="Y4602" s="159">
        <v>5145812</v>
      </c>
      <c r="Z4602" s="129">
        <v>0.97385620915032678</v>
      </c>
      <c r="AA4602" s="129">
        <v>0.96583143507972669</v>
      </c>
      <c r="AB4602" s="111">
        <v>8</v>
      </c>
      <c r="AC4602" s="28">
        <v>0.375</v>
      </c>
      <c r="AD4602" s="129">
        <v>3.6400000000000002E-2</v>
      </c>
      <c r="AE4602" s="139">
        <v>1480</v>
      </c>
      <c r="AF4602" s="139">
        <v>468</v>
      </c>
      <c r="AG4602" s="139">
        <v>1754</v>
      </c>
      <c r="AH4602" s="139">
        <v>3579</v>
      </c>
    </row>
    <row r="4603" spans="1:34" s="87" customFormat="1">
      <c r="A4603" s="87" t="s">
        <v>162</v>
      </c>
      <c r="B4603" s="14" t="s">
        <v>74</v>
      </c>
      <c r="C4603" s="14" t="s">
        <v>185</v>
      </c>
      <c r="D4603" s="14">
        <v>2018</v>
      </c>
      <c r="E4603" s="14">
        <v>2018</v>
      </c>
      <c r="F4603" s="14" t="s">
        <v>245</v>
      </c>
      <c r="G4603" s="93">
        <v>1069</v>
      </c>
      <c r="H4603" s="93">
        <v>15130</v>
      </c>
      <c r="I4603" s="93">
        <v>7</v>
      </c>
      <c r="J4603" s="93">
        <v>113</v>
      </c>
      <c r="K4603" s="93">
        <v>1076</v>
      </c>
      <c r="L4603" s="93">
        <v>15243</v>
      </c>
      <c r="M4603" s="155">
        <v>16319</v>
      </c>
      <c r="N4603" s="155">
        <v>28135</v>
      </c>
      <c r="O4603" s="155">
        <v>2595</v>
      </c>
      <c r="P4603" s="155">
        <v>25230</v>
      </c>
      <c r="Q4603" s="155">
        <v>27825</v>
      </c>
      <c r="R4603" s="155">
        <v>29</v>
      </c>
      <c r="S4603" s="155">
        <v>281</v>
      </c>
      <c r="T4603" s="155">
        <v>310</v>
      </c>
      <c r="U4603" s="155">
        <v>2624</v>
      </c>
      <c r="V4603" s="155">
        <v>25511</v>
      </c>
      <c r="W4603" s="159">
        <v>3621439</v>
      </c>
      <c r="X4603" s="159">
        <v>26563</v>
      </c>
      <c r="Y4603" s="159">
        <v>3648002</v>
      </c>
      <c r="Z4603" s="129">
        <v>0.96579476861167002</v>
      </c>
      <c r="AA4603" s="129">
        <v>0.8308457711442786</v>
      </c>
      <c r="AB4603" s="111">
        <v>50</v>
      </c>
      <c r="AC4603" s="28">
        <v>0.54</v>
      </c>
      <c r="AD4603" s="129">
        <v>0.16489999999999999</v>
      </c>
      <c r="AE4603" s="139">
        <v>943</v>
      </c>
      <c r="AF4603" s="139">
        <v>407</v>
      </c>
      <c r="AG4603" s="139">
        <v>2347</v>
      </c>
      <c r="AH4603" s="139">
        <v>4925</v>
      </c>
    </row>
    <row r="4604" spans="1:34" s="87" customFormat="1">
      <c r="A4604" s="87" t="s">
        <v>163</v>
      </c>
      <c r="B4604" s="14" t="s">
        <v>75</v>
      </c>
      <c r="C4604" s="14" t="s">
        <v>185</v>
      </c>
      <c r="D4604" s="14">
        <v>2018</v>
      </c>
      <c r="E4604" s="14">
        <v>2018</v>
      </c>
      <c r="F4604" s="14" t="s">
        <v>245</v>
      </c>
      <c r="G4604" s="93">
        <v>4308</v>
      </c>
      <c r="H4604" s="93">
        <v>32814</v>
      </c>
      <c r="I4604" s="93">
        <v>10</v>
      </c>
      <c r="J4604" s="93">
        <v>79</v>
      </c>
      <c r="K4604" s="93">
        <v>4318</v>
      </c>
      <c r="L4604" s="93">
        <v>32893</v>
      </c>
      <c r="M4604" s="155">
        <v>37211</v>
      </c>
      <c r="N4604" s="155">
        <v>76976</v>
      </c>
      <c r="O4604" s="155">
        <v>11529</v>
      </c>
      <c r="P4604" s="155">
        <v>65193</v>
      </c>
      <c r="Q4604" s="155">
        <v>76722</v>
      </c>
      <c r="R4604" s="155">
        <v>37</v>
      </c>
      <c r="S4604" s="155">
        <v>217</v>
      </c>
      <c r="T4604" s="155">
        <v>254</v>
      </c>
      <c r="U4604" s="155">
        <v>11566</v>
      </c>
      <c r="V4604" s="155">
        <v>65410</v>
      </c>
      <c r="W4604" s="159">
        <v>10119651</v>
      </c>
      <c r="X4604" s="159">
        <v>23804</v>
      </c>
      <c r="Y4604" s="159">
        <v>10143455</v>
      </c>
      <c r="Z4604" s="129">
        <v>0.94512551079976648</v>
      </c>
      <c r="AA4604" s="129">
        <v>0.91202090592334495</v>
      </c>
      <c r="AB4604" s="111">
        <v>6</v>
      </c>
      <c r="AC4604" s="28">
        <v>0.5</v>
      </c>
      <c r="AD4604" s="129">
        <v>5.7299999999999997E-2</v>
      </c>
      <c r="AE4604" s="139">
        <v>2779</v>
      </c>
      <c r="AF4604" s="139">
        <v>743</v>
      </c>
      <c r="AG4604" s="139">
        <v>3665</v>
      </c>
      <c r="AH4604" s="139">
        <v>8189</v>
      </c>
    </row>
    <row r="4605" spans="1:34" s="87" customFormat="1">
      <c r="A4605" s="87" t="s">
        <v>164</v>
      </c>
      <c r="B4605" s="14" t="s">
        <v>75</v>
      </c>
      <c r="C4605" s="14" t="s">
        <v>185</v>
      </c>
      <c r="D4605" s="14">
        <v>2018</v>
      </c>
      <c r="E4605" s="14">
        <v>2018</v>
      </c>
      <c r="F4605" s="14" t="s">
        <v>245</v>
      </c>
      <c r="G4605" s="93">
        <v>606</v>
      </c>
      <c r="H4605" s="93">
        <v>4448</v>
      </c>
      <c r="I4605" s="93">
        <v>4</v>
      </c>
      <c r="J4605" s="93">
        <v>25</v>
      </c>
      <c r="K4605" s="93">
        <v>610</v>
      </c>
      <c r="L4605" s="93">
        <v>4473</v>
      </c>
      <c r="M4605" s="155">
        <v>5083</v>
      </c>
      <c r="N4605" s="155">
        <v>11542</v>
      </c>
      <c r="O4605" s="155">
        <v>1716</v>
      </c>
      <c r="P4605" s="155">
        <v>9742</v>
      </c>
      <c r="Q4605" s="155">
        <v>11458</v>
      </c>
      <c r="R4605" s="155">
        <v>15</v>
      </c>
      <c r="S4605" s="155">
        <v>69</v>
      </c>
      <c r="T4605" s="155">
        <v>84</v>
      </c>
      <c r="U4605" s="155">
        <v>1731</v>
      </c>
      <c r="V4605" s="155">
        <v>9811</v>
      </c>
      <c r="W4605" s="159">
        <v>1483218</v>
      </c>
      <c r="X4605" s="159">
        <v>9405</v>
      </c>
      <c r="Y4605" s="159">
        <v>1492623</v>
      </c>
      <c r="Z4605" s="129">
        <v>0.97905759162303663</v>
      </c>
      <c r="AA4605" s="129">
        <v>0.9375</v>
      </c>
      <c r="AB4605" s="111">
        <v>50</v>
      </c>
      <c r="AC4605" s="28">
        <v>0.54</v>
      </c>
      <c r="AD4605" s="129">
        <v>0.16489999999999999</v>
      </c>
      <c r="AE4605" s="139">
        <v>394</v>
      </c>
      <c r="AF4605" s="139">
        <v>13</v>
      </c>
      <c r="AG4605" s="139">
        <v>493</v>
      </c>
      <c r="AH4605" s="139">
        <v>1116</v>
      </c>
    </row>
    <row r="4606" spans="1:34" s="87" customFormat="1">
      <c r="A4606" s="87" t="s">
        <v>165</v>
      </c>
      <c r="B4606" s="14" t="s">
        <v>75</v>
      </c>
      <c r="C4606" s="14" t="s">
        <v>185</v>
      </c>
      <c r="D4606" s="14">
        <v>2018</v>
      </c>
      <c r="E4606" s="14">
        <v>2018</v>
      </c>
      <c r="F4606" s="14" t="s">
        <v>245</v>
      </c>
      <c r="G4606" s="93">
        <v>416</v>
      </c>
      <c r="H4606" s="93">
        <v>3731</v>
      </c>
      <c r="I4606" s="93">
        <v>1</v>
      </c>
      <c r="J4606" s="93">
        <v>2</v>
      </c>
      <c r="K4606" s="93">
        <v>417</v>
      </c>
      <c r="L4606" s="93">
        <v>3733</v>
      </c>
      <c r="M4606" s="155">
        <v>4150</v>
      </c>
      <c r="N4606" s="155">
        <v>8831</v>
      </c>
      <c r="O4606" s="155">
        <v>1037</v>
      </c>
      <c r="P4606" s="155">
        <v>7786</v>
      </c>
      <c r="Q4606" s="155">
        <v>8823</v>
      </c>
      <c r="R4606" s="155">
        <v>2</v>
      </c>
      <c r="S4606" s="155">
        <v>6</v>
      </c>
      <c r="T4606" s="155">
        <v>8</v>
      </c>
      <c r="U4606" s="155">
        <v>1039</v>
      </c>
      <c r="V4606" s="155">
        <v>7792</v>
      </c>
      <c r="W4606" s="159">
        <v>1104328</v>
      </c>
      <c r="X4606" s="159">
        <v>1032</v>
      </c>
      <c r="Y4606" s="159">
        <v>1105360</v>
      </c>
      <c r="Z4606" s="129">
        <v>0.88144329896907214</v>
      </c>
      <c r="AA4606" s="129">
        <v>0.96183206106870234</v>
      </c>
      <c r="AB4606" s="111">
        <v>50</v>
      </c>
      <c r="AC4606" s="28">
        <v>0.54</v>
      </c>
      <c r="AD4606" s="129">
        <v>0.16489999999999999</v>
      </c>
      <c r="AE4606" s="139">
        <v>385</v>
      </c>
      <c r="AF4606" s="139">
        <v>98</v>
      </c>
      <c r="AG4606" s="139">
        <v>385</v>
      </c>
      <c r="AH4606" s="139">
        <v>851</v>
      </c>
    </row>
    <row r="4607" spans="1:34" s="87" customFormat="1">
      <c r="A4607" s="87" t="s">
        <v>166</v>
      </c>
      <c r="B4607" s="14" t="s">
        <v>75</v>
      </c>
      <c r="C4607" s="14" t="s">
        <v>185</v>
      </c>
      <c r="D4607" s="14">
        <v>2018</v>
      </c>
      <c r="E4607" s="14">
        <v>2018</v>
      </c>
      <c r="F4607" s="14" t="s">
        <v>245</v>
      </c>
      <c r="G4607" s="93">
        <v>78</v>
      </c>
      <c r="H4607" s="93">
        <v>912</v>
      </c>
      <c r="I4607" s="93">
        <v>0</v>
      </c>
      <c r="J4607" s="93">
        <v>1</v>
      </c>
      <c r="K4607" s="93">
        <v>78</v>
      </c>
      <c r="L4607" s="93">
        <v>913</v>
      </c>
      <c r="M4607" s="155">
        <v>991</v>
      </c>
      <c r="N4607" s="155">
        <v>1639</v>
      </c>
      <c r="O4607" s="155">
        <v>179</v>
      </c>
      <c r="P4607" s="155">
        <v>1459</v>
      </c>
      <c r="Q4607" s="155">
        <v>1638</v>
      </c>
      <c r="R4607" s="155">
        <v>0</v>
      </c>
      <c r="S4607" s="155">
        <v>1</v>
      </c>
      <c r="T4607" s="155">
        <v>1</v>
      </c>
      <c r="U4607" s="155">
        <v>179</v>
      </c>
      <c r="V4607" s="155">
        <v>1460</v>
      </c>
      <c r="W4607" s="159">
        <v>227841</v>
      </c>
      <c r="X4607" s="159">
        <v>160</v>
      </c>
      <c r="Y4607" s="159">
        <v>228001</v>
      </c>
      <c r="Z4607" s="129">
        <v>0.91836734693877553</v>
      </c>
      <c r="AA4607" s="129">
        <v>0.97222222222222221</v>
      </c>
      <c r="AB4607" s="111">
        <v>50</v>
      </c>
      <c r="AC4607" s="28">
        <v>0.54</v>
      </c>
      <c r="AD4607" s="129">
        <v>0.16489999999999999</v>
      </c>
      <c r="AE4607" s="139">
        <v>93</v>
      </c>
      <c r="AF4607" s="139">
        <v>18</v>
      </c>
      <c r="AG4607" s="139">
        <v>32</v>
      </c>
      <c r="AH4607" s="139">
        <v>46</v>
      </c>
    </row>
    <row r="4608" spans="1:34" s="87" customFormat="1">
      <c r="A4608" s="87" t="s">
        <v>167</v>
      </c>
      <c r="B4608" s="14" t="s">
        <v>74</v>
      </c>
      <c r="C4608" s="14" t="s">
        <v>185</v>
      </c>
      <c r="D4608" s="14">
        <v>2018</v>
      </c>
      <c r="E4608" s="14">
        <v>2018</v>
      </c>
      <c r="F4608" s="14" t="s">
        <v>245</v>
      </c>
      <c r="G4608" s="93">
        <v>6955</v>
      </c>
      <c r="H4608" s="93">
        <v>42589</v>
      </c>
      <c r="I4608" s="93">
        <v>16</v>
      </c>
      <c r="J4608" s="93">
        <v>374</v>
      </c>
      <c r="K4608" s="93">
        <v>6971</v>
      </c>
      <c r="L4608" s="93">
        <v>42963</v>
      </c>
      <c r="M4608" s="155">
        <v>49934</v>
      </c>
      <c r="N4608" s="155">
        <v>114152</v>
      </c>
      <c r="O4608" s="155">
        <v>19144</v>
      </c>
      <c r="P4608" s="155">
        <v>93981</v>
      </c>
      <c r="Q4608" s="155">
        <v>113125</v>
      </c>
      <c r="R4608" s="155">
        <v>59</v>
      </c>
      <c r="S4608" s="155">
        <v>968</v>
      </c>
      <c r="T4608" s="155">
        <v>1027</v>
      </c>
      <c r="U4608" s="155">
        <v>19203</v>
      </c>
      <c r="V4608" s="155">
        <v>94949</v>
      </c>
      <c r="W4608" s="159">
        <v>15105557</v>
      </c>
      <c r="X4608" s="159">
        <v>119188</v>
      </c>
      <c r="Y4608" s="159">
        <v>15224745</v>
      </c>
      <c r="Z4608" s="129">
        <v>0.9755671902268761</v>
      </c>
      <c r="AA4608" s="129">
        <v>0.8380281690140845</v>
      </c>
      <c r="AB4608" s="111">
        <v>11</v>
      </c>
      <c r="AC4608" s="28">
        <v>0.36399999999999999</v>
      </c>
      <c r="AD4608" s="129">
        <v>5.8900000000000001E-2</v>
      </c>
      <c r="AE4608" s="139">
        <v>2480</v>
      </c>
      <c r="AF4608" s="139">
        <v>327</v>
      </c>
      <c r="AG4608" s="139">
        <v>7247</v>
      </c>
      <c r="AH4608" s="139">
        <v>17263</v>
      </c>
    </row>
    <row r="4609" spans="1:34" s="87" customFormat="1">
      <c r="A4609" s="87" t="s">
        <v>168</v>
      </c>
      <c r="B4609" s="14" t="s">
        <v>75</v>
      </c>
      <c r="C4609" s="14" t="s">
        <v>185</v>
      </c>
      <c r="D4609" s="14">
        <v>2018</v>
      </c>
      <c r="E4609" s="14">
        <v>2018</v>
      </c>
      <c r="F4609" s="14" t="s">
        <v>245</v>
      </c>
      <c r="G4609" s="93">
        <v>226</v>
      </c>
      <c r="H4609" s="93">
        <v>2461</v>
      </c>
      <c r="I4609" s="93">
        <v>0</v>
      </c>
      <c r="J4609" s="93">
        <v>4</v>
      </c>
      <c r="K4609" s="93">
        <v>226</v>
      </c>
      <c r="L4609" s="93">
        <v>2465</v>
      </c>
      <c r="M4609" s="155">
        <v>2691</v>
      </c>
      <c r="N4609" s="155">
        <v>4622</v>
      </c>
      <c r="O4609" s="155">
        <v>543</v>
      </c>
      <c r="P4609" s="155">
        <v>4071</v>
      </c>
      <c r="Q4609" s="155">
        <v>4614</v>
      </c>
      <c r="R4609" s="155">
        <v>0</v>
      </c>
      <c r="S4609" s="155">
        <v>8</v>
      </c>
      <c r="T4609" s="155">
        <v>8</v>
      </c>
      <c r="U4609" s="155">
        <v>543</v>
      </c>
      <c r="V4609" s="155">
        <v>4079</v>
      </c>
      <c r="W4609" s="159">
        <v>599891</v>
      </c>
      <c r="X4609" s="159">
        <v>599</v>
      </c>
      <c r="Y4609" s="159">
        <v>600490</v>
      </c>
      <c r="Z4609" s="129">
        <v>1</v>
      </c>
      <c r="AA4609" s="129">
        <v>0.97826086956521741</v>
      </c>
      <c r="AB4609" s="111">
        <v>50</v>
      </c>
      <c r="AC4609" s="28">
        <v>0.54</v>
      </c>
      <c r="AD4609" s="129">
        <v>0.16489999999999999</v>
      </c>
      <c r="AE4609" s="139">
        <v>213</v>
      </c>
      <c r="AF4609" s="139">
        <v>5</v>
      </c>
      <c r="AG4609" s="139">
        <v>77</v>
      </c>
      <c r="AH4609" s="139">
        <v>123</v>
      </c>
    </row>
    <row r="4610" spans="1:34" s="87" customFormat="1">
      <c r="A4610" s="87" t="s">
        <v>169</v>
      </c>
      <c r="B4610" s="14" t="s">
        <v>74</v>
      </c>
      <c r="C4610" s="14" t="s">
        <v>185</v>
      </c>
      <c r="D4610" s="14">
        <v>2018</v>
      </c>
      <c r="E4610" s="14">
        <v>2018</v>
      </c>
      <c r="F4610" s="14" t="s">
        <v>245</v>
      </c>
      <c r="G4610" s="93">
        <v>2342</v>
      </c>
      <c r="H4610" s="93">
        <v>31146</v>
      </c>
      <c r="I4610" s="93">
        <v>7</v>
      </c>
      <c r="J4610" s="93">
        <v>282</v>
      </c>
      <c r="K4610" s="93">
        <v>2349</v>
      </c>
      <c r="L4610" s="93">
        <v>31428</v>
      </c>
      <c r="M4610" s="155">
        <v>33777</v>
      </c>
      <c r="N4610" s="155">
        <v>65507</v>
      </c>
      <c r="O4610" s="155">
        <v>6002</v>
      </c>
      <c r="P4610" s="155">
        <v>58918</v>
      </c>
      <c r="Q4610" s="155">
        <v>64920</v>
      </c>
      <c r="R4610" s="155">
        <v>28</v>
      </c>
      <c r="S4610" s="155">
        <v>559</v>
      </c>
      <c r="T4610" s="155">
        <v>587</v>
      </c>
      <c r="U4610" s="155">
        <v>6030</v>
      </c>
      <c r="V4610" s="155">
        <v>59477</v>
      </c>
      <c r="W4610" s="159">
        <v>8528041</v>
      </c>
      <c r="X4610" s="159">
        <v>73673</v>
      </c>
      <c r="Y4610" s="159">
        <v>8601714</v>
      </c>
      <c r="Z4610" s="129">
        <v>0.99720475192173308</v>
      </c>
      <c r="AA4610" s="129">
        <v>0.96555965559655599</v>
      </c>
      <c r="AB4610" s="111">
        <v>11</v>
      </c>
      <c r="AC4610" s="28">
        <v>0.45500000000000002</v>
      </c>
      <c r="AD4610" s="129">
        <v>5.6000000000000001E-2</v>
      </c>
      <c r="AE4610" s="139">
        <v>2705</v>
      </c>
      <c r="AF4610" s="139">
        <v>622</v>
      </c>
      <c r="AG4610" s="139">
        <v>5378</v>
      </c>
      <c r="AH4610" s="139">
        <v>12608</v>
      </c>
    </row>
    <row r="4611" spans="1:34" s="87" customFormat="1">
      <c r="A4611" s="87" t="s">
        <v>170</v>
      </c>
      <c r="B4611" s="14" t="s">
        <v>74</v>
      </c>
      <c r="C4611" s="14" t="s">
        <v>185</v>
      </c>
      <c r="D4611" s="14">
        <v>2018</v>
      </c>
      <c r="E4611" s="14">
        <v>2018</v>
      </c>
      <c r="F4611" s="14" t="s">
        <v>245</v>
      </c>
      <c r="G4611" s="93">
        <v>665</v>
      </c>
      <c r="H4611" s="93">
        <v>9241</v>
      </c>
      <c r="I4611" s="93">
        <v>20</v>
      </c>
      <c r="J4611" s="93">
        <v>96</v>
      </c>
      <c r="K4611" s="93">
        <v>685</v>
      </c>
      <c r="L4611" s="93">
        <v>9337</v>
      </c>
      <c r="M4611" s="155">
        <v>10022</v>
      </c>
      <c r="N4611" s="155">
        <v>18001</v>
      </c>
      <c r="O4611" s="155">
        <v>1738</v>
      </c>
      <c r="P4611" s="155">
        <v>15915</v>
      </c>
      <c r="Q4611" s="155">
        <v>17653</v>
      </c>
      <c r="R4611" s="155">
        <v>81</v>
      </c>
      <c r="S4611" s="155">
        <v>267</v>
      </c>
      <c r="T4611" s="155">
        <v>348</v>
      </c>
      <c r="U4611" s="155">
        <v>1819</v>
      </c>
      <c r="V4611" s="155">
        <v>16182</v>
      </c>
      <c r="W4611" s="159">
        <v>2389628</v>
      </c>
      <c r="X4611" s="159">
        <v>39266</v>
      </c>
      <c r="Y4611" s="159">
        <v>2428894</v>
      </c>
      <c r="Z4611" s="129">
        <v>0.84353741496598644</v>
      </c>
      <c r="AA4611" s="129">
        <v>0.90625</v>
      </c>
      <c r="AB4611" s="111">
        <v>50</v>
      </c>
      <c r="AC4611" s="28">
        <v>0.54</v>
      </c>
      <c r="AD4611" s="129">
        <v>0.16489999999999999</v>
      </c>
      <c r="AE4611" s="139">
        <v>992</v>
      </c>
      <c r="AF4611" s="139">
        <v>270</v>
      </c>
      <c r="AG4611" s="139">
        <v>720</v>
      </c>
      <c r="AH4611" s="139">
        <v>1468</v>
      </c>
    </row>
    <row r="4612" spans="1:34">
      <c r="A4612" s="87" t="s">
        <v>171</v>
      </c>
      <c r="B4612" s="14" t="s">
        <v>75</v>
      </c>
      <c r="C4612" s="14" t="s">
        <v>185</v>
      </c>
      <c r="D4612" s="14">
        <v>2018</v>
      </c>
      <c r="E4612" s="14">
        <v>2018</v>
      </c>
      <c r="F4612" s="14" t="s">
        <v>245</v>
      </c>
      <c r="G4612" s="93">
        <v>730</v>
      </c>
      <c r="H4612" s="93">
        <v>5235</v>
      </c>
      <c r="I4612" s="93">
        <v>1</v>
      </c>
      <c r="J4612" s="93">
        <v>14</v>
      </c>
      <c r="K4612" s="93">
        <v>731</v>
      </c>
      <c r="L4612" s="93">
        <v>5249</v>
      </c>
      <c r="M4612" s="155">
        <v>5980</v>
      </c>
      <c r="N4612" s="155">
        <v>12825</v>
      </c>
      <c r="O4612" s="155">
        <v>1972</v>
      </c>
      <c r="P4612" s="155">
        <v>10800</v>
      </c>
      <c r="Q4612" s="155">
        <v>12772</v>
      </c>
      <c r="R4612" s="155">
        <v>5</v>
      </c>
      <c r="S4612" s="155">
        <v>48</v>
      </c>
      <c r="T4612" s="155">
        <v>53</v>
      </c>
      <c r="U4612" s="155">
        <v>1977</v>
      </c>
      <c r="V4612" s="155">
        <v>10848</v>
      </c>
      <c r="W4612" s="159">
        <v>1665105</v>
      </c>
      <c r="X4612" s="159">
        <v>3562</v>
      </c>
      <c r="Y4612" s="159">
        <v>1668667</v>
      </c>
      <c r="Z4612" s="129">
        <v>0.98083067092651754</v>
      </c>
      <c r="AA4612" s="129">
        <v>0.91402714932126694</v>
      </c>
      <c r="AB4612" s="111">
        <v>50</v>
      </c>
      <c r="AC4612" s="28">
        <v>0.54</v>
      </c>
      <c r="AD4612" s="129">
        <v>0.16489999999999999</v>
      </c>
      <c r="AE4612" s="139">
        <v>440</v>
      </c>
      <c r="AF4612" s="139">
        <v>85</v>
      </c>
      <c r="AG4612" s="139">
        <v>428</v>
      </c>
      <c r="AH4612" s="139">
        <v>885</v>
      </c>
    </row>
    <row r="4613" spans="1:34" s="87" customFormat="1">
      <c r="A4613" s="51" t="s">
        <v>172</v>
      </c>
      <c r="B4613" s="14" t="s">
        <v>66</v>
      </c>
      <c r="C4613" s="14" t="s">
        <v>64</v>
      </c>
      <c r="D4613" s="14">
        <v>2018</v>
      </c>
      <c r="E4613" s="14">
        <v>2018</v>
      </c>
      <c r="F4613" s="14" t="s">
        <v>329</v>
      </c>
      <c r="G4613" s="93">
        <v>213751</v>
      </c>
      <c r="H4613" s="93">
        <v>1709543</v>
      </c>
      <c r="I4613" s="93">
        <v>1905</v>
      </c>
      <c r="J4613" s="93">
        <v>15952</v>
      </c>
      <c r="K4613" s="93">
        <v>215656</v>
      </c>
      <c r="L4613" s="93">
        <v>1725495</v>
      </c>
      <c r="M4613" s="48">
        <v>1941151</v>
      </c>
      <c r="N4613" s="48">
        <v>3912770</v>
      </c>
      <c r="O4613" s="110">
        <v>544697</v>
      </c>
      <c r="P4613" s="110">
        <v>3326361</v>
      </c>
      <c r="Q4613" s="110">
        <v>3871058</v>
      </c>
      <c r="R4613" s="110">
        <v>6300</v>
      </c>
      <c r="S4613" s="110">
        <v>35412</v>
      </c>
      <c r="T4613" s="110">
        <v>41712</v>
      </c>
      <c r="U4613" s="110">
        <v>550997</v>
      </c>
      <c r="V4613" s="110">
        <v>3361773</v>
      </c>
      <c r="W4613" s="156">
        <v>522995099</v>
      </c>
      <c r="X4613" s="156">
        <v>4569106</v>
      </c>
      <c r="Y4613" s="156">
        <v>527564205</v>
      </c>
      <c r="Z4613" s="28">
        <v>0.98405481907301562</v>
      </c>
      <c r="AA4613" s="28">
        <v>0.91694696915479856</v>
      </c>
      <c r="AB4613" s="111">
        <v>574</v>
      </c>
      <c r="AC4613" s="28">
        <v>0.57799999999999996</v>
      </c>
      <c r="AD4613" s="28">
        <v>6.8900000000000003E-2</v>
      </c>
      <c r="AE4613" s="139">
        <v>155641</v>
      </c>
      <c r="AF4613" s="111">
        <v>60157</v>
      </c>
      <c r="AG4613" s="111">
        <v>245322</v>
      </c>
      <c r="AH4613" s="111">
        <v>529990</v>
      </c>
    </row>
    <row r="4614" spans="1:34" s="87" customFormat="1">
      <c r="A4614" s="51" t="s">
        <v>173</v>
      </c>
      <c r="B4614" s="14" t="s">
        <v>74</v>
      </c>
      <c r="C4614" s="14" t="s">
        <v>64</v>
      </c>
      <c r="D4614" s="14">
        <v>2018</v>
      </c>
      <c r="E4614" s="14">
        <v>2018</v>
      </c>
      <c r="F4614" s="14" t="s">
        <v>329</v>
      </c>
      <c r="G4614" s="93">
        <v>4358</v>
      </c>
      <c r="H4614" s="93">
        <v>49244</v>
      </c>
      <c r="I4614" s="93">
        <v>64</v>
      </c>
      <c r="J4614" s="93">
        <v>1068</v>
      </c>
      <c r="K4614" s="93">
        <v>4422</v>
      </c>
      <c r="L4614" s="93">
        <v>50312</v>
      </c>
      <c r="M4614" s="48">
        <v>54734</v>
      </c>
      <c r="N4614" s="48">
        <v>100430</v>
      </c>
      <c r="O4614" s="110">
        <v>10073</v>
      </c>
      <c r="P4614" s="110">
        <v>87628</v>
      </c>
      <c r="Q4614" s="110">
        <v>97701</v>
      </c>
      <c r="R4614" s="110">
        <v>231</v>
      </c>
      <c r="S4614" s="110">
        <v>2498</v>
      </c>
      <c r="T4614" s="110">
        <v>2729</v>
      </c>
      <c r="U4614" s="110">
        <v>10304</v>
      </c>
      <c r="V4614" s="110">
        <v>90126</v>
      </c>
      <c r="W4614" s="156">
        <v>13679425</v>
      </c>
      <c r="X4614" s="156">
        <v>288860</v>
      </c>
      <c r="Y4614" s="156">
        <v>13968285</v>
      </c>
      <c r="Z4614" s="28">
        <v>0.98621121905358822</v>
      </c>
      <c r="AA4614" s="28">
        <v>0.98611111111111116</v>
      </c>
      <c r="AB4614" s="111">
        <v>19</v>
      </c>
      <c r="AC4614" s="28">
        <v>0.73699999999999999</v>
      </c>
      <c r="AD4614" s="28">
        <v>4.2599999999999999E-2</v>
      </c>
      <c r="AE4614" s="139">
        <v>5379</v>
      </c>
      <c r="AF4614" s="111">
        <v>2011</v>
      </c>
      <c r="AG4614" s="111">
        <v>5644</v>
      </c>
      <c r="AH4614" s="111">
        <v>11132</v>
      </c>
    </row>
    <row r="4615" spans="1:34" s="87" customFormat="1">
      <c r="A4615" s="51" t="s">
        <v>174</v>
      </c>
      <c r="B4615" s="14" t="s">
        <v>75</v>
      </c>
      <c r="C4615" s="14" t="s">
        <v>64</v>
      </c>
      <c r="D4615" s="14">
        <v>2018</v>
      </c>
      <c r="E4615" s="14">
        <v>2018</v>
      </c>
      <c r="F4615" s="14" t="s">
        <v>329</v>
      </c>
      <c r="G4615" s="93">
        <v>4</v>
      </c>
      <c r="H4615" s="93">
        <v>68</v>
      </c>
      <c r="I4615" s="93">
        <v>0</v>
      </c>
      <c r="J4615" s="93">
        <v>0</v>
      </c>
      <c r="K4615" s="93">
        <v>4</v>
      </c>
      <c r="L4615" s="93">
        <v>68</v>
      </c>
      <c r="M4615" s="48">
        <v>72</v>
      </c>
      <c r="N4615" s="48">
        <v>122</v>
      </c>
      <c r="O4615" s="110">
        <v>4</v>
      </c>
      <c r="P4615" s="110">
        <v>118</v>
      </c>
      <c r="Q4615" s="110">
        <v>122</v>
      </c>
      <c r="R4615" s="110">
        <v>0</v>
      </c>
      <c r="S4615" s="110">
        <v>0</v>
      </c>
      <c r="T4615" s="110">
        <v>0</v>
      </c>
      <c r="U4615" s="110">
        <v>4</v>
      </c>
      <c r="V4615" s="110">
        <v>118</v>
      </c>
      <c r="W4615" s="156">
        <v>14937</v>
      </c>
      <c r="X4615" s="156">
        <v>0</v>
      </c>
      <c r="Y4615" s="156">
        <v>14937</v>
      </c>
      <c r="Z4615" s="28">
        <v>1</v>
      </c>
      <c r="AA4615" s="28">
        <v>0</v>
      </c>
      <c r="AB4615" s="111">
        <v>59</v>
      </c>
      <c r="AC4615" s="28">
        <v>0.50800000000000001</v>
      </c>
      <c r="AD4615" s="28">
        <v>0.14929999999999999</v>
      </c>
      <c r="AE4615" s="139">
        <v>2</v>
      </c>
      <c r="AF4615" s="111">
        <v>0</v>
      </c>
      <c r="AG4615" s="111">
        <v>2</v>
      </c>
      <c r="AH4615" s="111">
        <v>2</v>
      </c>
    </row>
    <row r="4616" spans="1:34">
      <c r="A4616" s="51" t="s">
        <v>175</v>
      </c>
      <c r="B4616" s="14" t="s">
        <v>75</v>
      </c>
      <c r="C4616" s="14" t="s">
        <v>64</v>
      </c>
      <c r="D4616" s="14">
        <v>2018</v>
      </c>
      <c r="E4616" s="14">
        <v>2018</v>
      </c>
      <c r="F4616" s="14" t="s">
        <v>329</v>
      </c>
      <c r="G4616" s="93">
        <v>105</v>
      </c>
      <c r="H4616" s="93">
        <v>1400</v>
      </c>
      <c r="I4616" s="93">
        <v>0</v>
      </c>
      <c r="J4616" s="93">
        <v>0</v>
      </c>
      <c r="K4616" s="93">
        <v>105</v>
      </c>
      <c r="L4616" s="93">
        <v>1400</v>
      </c>
      <c r="M4616" s="48">
        <v>1505</v>
      </c>
      <c r="N4616" s="48">
        <v>2695</v>
      </c>
      <c r="O4616" s="110">
        <v>278</v>
      </c>
      <c r="P4616" s="110">
        <v>2416</v>
      </c>
      <c r="Q4616" s="110">
        <v>2694</v>
      </c>
      <c r="R4616" s="110">
        <v>0</v>
      </c>
      <c r="S4616" s="110">
        <v>1</v>
      </c>
      <c r="T4616" s="110">
        <v>1</v>
      </c>
      <c r="U4616" s="110">
        <v>278</v>
      </c>
      <c r="V4616" s="110">
        <v>2417</v>
      </c>
      <c r="W4616" s="156">
        <v>351801</v>
      </c>
      <c r="X4616" s="156">
        <v>49</v>
      </c>
      <c r="Y4616" s="156">
        <v>351850</v>
      </c>
      <c r="Z4616" s="28">
        <v>0.98630136986301364</v>
      </c>
      <c r="AA4616" s="28">
        <v>0.95918367346938771</v>
      </c>
      <c r="AB4616" s="111">
        <v>59</v>
      </c>
      <c r="AC4616" s="28">
        <v>0.50800000000000001</v>
      </c>
      <c r="AD4616" s="28">
        <v>0.14929999999999999</v>
      </c>
      <c r="AE4616" s="139">
        <v>115</v>
      </c>
      <c r="AF4616" s="111">
        <v>27</v>
      </c>
      <c r="AG4616" s="111">
        <v>35</v>
      </c>
      <c r="AH4616" s="111">
        <v>65</v>
      </c>
    </row>
    <row r="4617" spans="1:34">
      <c r="A4617" s="51" t="s">
        <v>176</v>
      </c>
      <c r="B4617" s="14" t="s">
        <v>75</v>
      </c>
      <c r="C4617" s="14" t="s">
        <v>64</v>
      </c>
      <c r="D4617" s="14">
        <v>2018</v>
      </c>
      <c r="E4617" s="14">
        <v>2018</v>
      </c>
      <c r="F4617" s="14" t="s">
        <v>329</v>
      </c>
      <c r="G4617" s="93">
        <v>1416</v>
      </c>
      <c r="H4617" s="93">
        <v>15303</v>
      </c>
      <c r="I4617" s="93">
        <v>2</v>
      </c>
      <c r="J4617" s="93">
        <v>36</v>
      </c>
      <c r="K4617" s="93">
        <v>1418</v>
      </c>
      <c r="L4617" s="93">
        <v>15339</v>
      </c>
      <c r="M4617" s="48">
        <v>16757</v>
      </c>
      <c r="N4617" s="48">
        <v>30508</v>
      </c>
      <c r="O4617" s="110">
        <v>3484</v>
      </c>
      <c r="P4617" s="110">
        <v>26940</v>
      </c>
      <c r="Q4617" s="110">
        <v>30424</v>
      </c>
      <c r="R4617" s="110">
        <v>8</v>
      </c>
      <c r="S4617" s="110">
        <v>76</v>
      </c>
      <c r="T4617" s="110">
        <v>84</v>
      </c>
      <c r="U4617" s="110">
        <v>3492</v>
      </c>
      <c r="V4617" s="110">
        <v>27016</v>
      </c>
      <c r="W4617" s="156">
        <v>4056159</v>
      </c>
      <c r="X4617" s="156">
        <v>9904</v>
      </c>
      <c r="Y4617" s="156">
        <v>4066063</v>
      </c>
      <c r="Z4617" s="28">
        <v>0.95161290322580649</v>
      </c>
      <c r="AA4617" s="28">
        <v>0.971830985915493</v>
      </c>
      <c r="AB4617" s="111">
        <v>59</v>
      </c>
      <c r="AC4617" s="28">
        <v>0.50800000000000001</v>
      </c>
      <c r="AD4617" s="28">
        <v>0.14929999999999999</v>
      </c>
      <c r="AE4617" s="139">
        <v>1543</v>
      </c>
      <c r="AF4617" s="111">
        <v>716</v>
      </c>
      <c r="AG4617" s="111">
        <v>750</v>
      </c>
      <c r="AH4617" s="111">
        <v>1312</v>
      </c>
    </row>
    <row r="4618" spans="1:34">
      <c r="A4618" s="51" t="s">
        <v>177</v>
      </c>
      <c r="B4618" s="14" t="s">
        <v>75</v>
      </c>
      <c r="C4618" s="14" t="s">
        <v>64</v>
      </c>
      <c r="D4618" s="14">
        <v>2018</v>
      </c>
      <c r="E4618" s="14">
        <v>2018</v>
      </c>
      <c r="F4618" s="14" t="s">
        <v>329</v>
      </c>
      <c r="G4618" s="93">
        <v>176</v>
      </c>
      <c r="H4618" s="93">
        <v>2568</v>
      </c>
      <c r="I4618" s="93">
        <v>0</v>
      </c>
      <c r="J4618" s="93">
        <v>3</v>
      </c>
      <c r="K4618" s="93">
        <v>176</v>
      </c>
      <c r="L4618" s="93">
        <v>2571</v>
      </c>
      <c r="M4618" s="48">
        <v>2747</v>
      </c>
      <c r="N4618" s="48">
        <v>4885</v>
      </c>
      <c r="O4618" s="110">
        <v>476</v>
      </c>
      <c r="P4618" s="110">
        <v>4402</v>
      </c>
      <c r="Q4618" s="110">
        <v>4878</v>
      </c>
      <c r="R4618" s="110">
        <v>0</v>
      </c>
      <c r="S4618" s="110">
        <v>7</v>
      </c>
      <c r="T4618" s="110">
        <v>7</v>
      </c>
      <c r="U4618" s="110">
        <v>476</v>
      </c>
      <c r="V4618" s="110">
        <v>4409</v>
      </c>
      <c r="W4618" s="156">
        <v>633159</v>
      </c>
      <c r="X4618" s="156">
        <v>931</v>
      </c>
      <c r="Y4618" s="156">
        <v>634090</v>
      </c>
      <c r="Z4618" s="28">
        <v>0.97368421052631582</v>
      </c>
      <c r="AA4618" s="28">
        <v>0.92500000000000004</v>
      </c>
      <c r="AB4618" s="111">
        <v>59</v>
      </c>
      <c r="AC4618" s="28">
        <v>0.50800000000000001</v>
      </c>
      <c r="AD4618" s="28">
        <v>0.14929999999999999</v>
      </c>
      <c r="AE4618" s="139">
        <v>167</v>
      </c>
      <c r="AF4618" s="111">
        <v>31</v>
      </c>
      <c r="AG4618" s="111">
        <v>51</v>
      </c>
      <c r="AH4618" s="111">
        <v>92</v>
      </c>
    </row>
    <row r="4619" spans="1:34">
      <c r="A4619" s="51" t="s">
        <v>178</v>
      </c>
      <c r="B4619" s="14" t="s">
        <v>75</v>
      </c>
      <c r="C4619" s="14" t="s">
        <v>64</v>
      </c>
      <c r="D4619" s="14">
        <v>2018</v>
      </c>
      <c r="E4619" s="14">
        <v>2018</v>
      </c>
      <c r="F4619" s="14" t="s">
        <v>329</v>
      </c>
      <c r="G4619" s="93">
        <v>59</v>
      </c>
      <c r="H4619" s="93">
        <v>597</v>
      </c>
      <c r="I4619" s="93">
        <v>0</v>
      </c>
      <c r="J4619" s="93">
        <v>2</v>
      </c>
      <c r="K4619" s="93">
        <v>59</v>
      </c>
      <c r="L4619" s="93">
        <v>599</v>
      </c>
      <c r="M4619" s="48">
        <v>658</v>
      </c>
      <c r="N4619" s="48">
        <v>1414</v>
      </c>
      <c r="O4619" s="110">
        <v>138</v>
      </c>
      <c r="P4619" s="110">
        <v>1271</v>
      </c>
      <c r="Q4619" s="110">
        <v>1409</v>
      </c>
      <c r="R4619" s="110">
        <v>0</v>
      </c>
      <c r="S4619" s="110">
        <v>5</v>
      </c>
      <c r="T4619" s="110">
        <v>5</v>
      </c>
      <c r="U4619" s="110">
        <v>138</v>
      </c>
      <c r="V4619" s="110">
        <v>1276</v>
      </c>
      <c r="W4619" s="156">
        <v>173320</v>
      </c>
      <c r="X4619" s="156">
        <v>192</v>
      </c>
      <c r="Y4619" s="156">
        <v>173512</v>
      </c>
      <c r="Z4619" s="28">
        <v>1</v>
      </c>
      <c r="AA4619" s="28">
        <v>0.70833333333333337</v>
      </c>
      <c r="AB4619" s="111">
        <v>59</v>
      </c>
      <c r="AC4619" s="28">
        <v>0.50800000000000001</v>
      </c>
      <c r="AD4619" s="28">
        <v>0.14929999999999999</v>
      </c>
      <c r="AE4619" s="139">
        <v>85</v>
      </c>
      <c r="AF4619" s="111">
        <v>21</v>
      </c>
      <c r="AG4619" s="111">
        <v>93</v>
      </c>
      <c r="AH4619" s="111">
        <v>208</v>
      </c>
    </row>
    <row r="4620" spans="1:34">
      <c r="A4620" s="51" t="s">
        <v>179</v>
      </c>
      <c r="B4620" s="14" t="s">
        <v>74</v>
      </c>
      <c r="C4620" s="14" t="s">
        <v>64</v>
      </c>
      <c r="D4620" s="14">
        <v>2018</v>
      </c>
      <c r="E4620" s="14">
        <v>2018</v>
      </c>
      <c r="F4620" s="14" t="s">
        <v>329</v>
      </c>
      <c r="G4620" s="93">
        <v>3196</v>
      </c>
      <c r="H4620" s="93">
        <v>26885</v>
      </c>
      <c r="I4620" s="93">
        <v>35</v>
      </c>
      <c r="J4620" s="93">
        <v>248</v>
      </c>
      <c r="K4620" s="93">
        <v>3231</v>
      </c>
      <c r="L4620" s="93">
        <v>27133</v>
      </c>
      <c r="M4620" s="48">
        <v>30364</v>
      </c>
      <c r="N4620" s="48">
        <v>59407</v>
      </c>
      <c r="O4620" s="110">
        <v>7527</v>
      </c>
      <c r="P4620" s="110">
        <v>51093</v>
      </c>
      <c r="Q4620" s="110">
        <v>58620</v>
      </c>
      <c r="R4620" s="110">
        <v>128</v>
      </c>
      <c r="S4620" s="110">
        <v>659</v>
      </c>
      <c r="T4620" s="110">
        <v>787</v>
      </c>
      <c r="U4620" s="110">
        <v>7655</v>
      </c>
      <c r="V4620" s="110">
        <v>51752</v>
      </c>
      <c r="W4620" s="156">
        <v>8112332</v>
      </c>
      <c r="X4620" s="156">
        <v>75720</v>
      </c>
      <c r="Y4620" s="156">
        <v>8188052</v>
      </c>
      <c r="Z4620" s="28">
        <v>0.93517635843660629</v>
      </c>
      <c r="AA4620" s="28">
        <v>0.97421731123388577</v>
      </c>
      <c r="AB4620" s="111">
        <v>11</v>
      </c>
      <c r="AC4620" s="28">
        <v>0.72699999999999998</v>
      </c>
      <c r="AD4620" s="28">
        <v>2.2700000000000001E-2</v>
      </c>
      <c r="AE4620" s="139">
        <v>2829</v>
      </c>
      <c r="AF4620" s="111">
        <v>1328</v>
      </c>
      <c r="AG4620" s="111">
        <v>3809</v>
      </c>
      <c r="AH4620" s="111">
        <v>7781</v>
      </c>
    </row>
    <row r="4621" spans="1:34">
      <c r="A4621" s="51" t="s">
        <v>180</v>
      </c>
      <c r="B4621" s="14" t="s">
        <v>75</v>
      </c>
      <c r="C4621" s="14" t="s">
        <v>64</v>
      </c>
      <c r="D4621" s="14">
        <v>2018</v>
      </c>
      <c r="E4621" s="14">
        <v>2018</v>
      </c>
      <c r="F4621" s="14" t="s">
        <v>329</v>
      </c>
      <c r="G4621" s="93">
        <v>331</v>
      </c>
      <c r="H4621" s="93">
        <v>2169</v>
      </c>
      <c r="I4621" s="93">
        <v>0</v>
      </c>
      <c r="J4621" s="93">
        <v>1</v>
      </c>
      <c r="K4621" s="93">
        <v>331</v>
      </c>
      <c r="L4621" s="93">
        <v>2170</v>
      </c>
      <c r="M4621" s="48">
        <v>2501</v>
      </c>
      <c r="N4621" s="48">
        <v>4946</v>
      </c>
      <c r="O4621" s="110">
        <v>914</v>
      </c>
      <c r="P4621" s="110">
        <v>4030</v>
      </c>
      <c r="Q4621" s="110">
        <v>4944</v>
      </c>
      <c r="R4621" s="110">
        <v>0</v>
      </c>
      <c r="S4621" s="110">
        <v>2</v>
      </c>
      <c r="T4621" s="110">
        <v>2</v>
      </c>
      <c r="U4621" s="110">
        <v>914</v>
      </c>
      <c r="V4621" s="110">
        <v>4032</v>
      </c>
      <c r="W4621" s="156">
        <v>645668</v>
      </c>
      <c r="X4621" s="156">
        <v>288</v>
      </c>
      <c r="Y4621" s="156">
        <v>645956</v>
      </c>
      <c r="Z4621" s="28">
        <v>0.99099099099099097</v>
      </c>
      <c r="AA4621" s="28">
        <v>0.92</v>
      </c>
      <c r="AB4621" s="111">
        <v>59</v>
      </c>
      <c r="AC4621" s="28">
        <v>0.50800000000000001</v>
      </c>
      <c r="AD4621" s="28">
        <v>0.14929999999999999</v>
      </c>
      <c r="AE4621" s="139">
        <v>184</v>
      </c>
      <c r="AF4621" s="111">
        <v>22</v>
      </c>
      <c r="AG4621" s="111">
        <v>99</v>
      </c>
      <c r="AH4621" s="111">
        <v>178</v>
      </c>
    </row>
    <row r="4622" spans="1:34">
      <c r="A4622" s="51" t="s">
        <v>181</v>
      </c>
      <c r="B4622" s="14" t="s">
        <v>75</v>
      </c>
      <c r="C4622" s="14" t="s">
        <v>64</v>
      </c>
      <c r="D4622" s="14">
        <v>2018</v>
      </c>
      <c r="E4622" s="14">
        <v>2018</v>
      </c>
      <c r="F4622" s="14" t="s">
        <v>329</v>
      </c>
      <c r="G4622" s="93">
        <v>445</v>
      </c>
      <c r="H4622" s="93">
        <v>5922</v>
      </c>
      <c r="I4622" s="93">
        <v>1</v>
      </c>
      <c r="J4622" s="93">
        <v>13</v>
      </c>
      <c r="K4622" s="93">
        <v>446</v>
      </c>
      <c r="L4622" s="93">
        <v>5935</v>
      </c>
      <c r="M4622" s="48">
        <v>6381</v>
      </c>
      <c r="N4622" s="48">
        <v>10940</v>
      </c>
      <c r="O4622" s="110">
        <v>1028</v>
      </c>
      <c r="P4622" s="110">
        <v>9874</v>
      </c>
      <c r="Q4622" s="110">
        <v>10902</v>
      </c>
      <c r="R4622" s="110">
        <v>1</v>
      </c>
      <c r="S4622" s="110">
        <v>37</v>
      </c>
      <c r="T4622" s="110">
        <v>38</v>
      </c>
      <c r="U4622" s="110">
        <v>1029</v>
      </c>
      <c r="V4622" s="110">
        <v>9911</v>
      </c>
      <c r="W4622" s="156">
        <v>1454756</v>
      </c>
      <c r="X4622" s="156">
        <v>3323</v>
      </c>
      <c r="Y4622" s="156">
        <v>1458079</v>
      </c>
      <c r="Z4622" s="28">
        <v>0.99082568807339455</v>
      </c>
      <c r="AA4622" s="28">
        <v>0.98837209302325579</v>
      </c>
      <c r="AB4622" s="111">
        <v>59</v>
      </c>
      <c r="AC4622" s="28">
        <v>0.50800000000000001</v>
      </c>
      <c r="AD4622" s="28">
        <v>0.14929999999999999</v>
      </c>
      <c r="AE4622" s="139">
        <v>591</v>
      </c>
      <c r="AF4622" s="111">
        <v>120</v>
      </c>
      <c r="AG4622" s="111">
        <v>328</v>
      </c>
      <c r="AH4622" s="111">
        <v>660</v>
      </c>
    </row>
    <row r="4623" spans="1:34">
      <c r="A4623" s="87" t="s">
        <v>123</v>
      </c>
      <c r="B4623" s="14" t="s">
        <v>74</v>
      </c>
      <c r="C4623" s="14" t="s">
        <v>64</v>
      </c>
      <c r="D4623" s="14">
        <v>2018</v>
      </c>
      <c r="E4623" s="14">
        <v>2018</v>
      </c>
      <c r="F4623" s="14" t="s">
        <v>329</v>
      </c>
      <c r="G4623" s="93">
        <v>11218</v>
      </c>
      <c r="H4623" s="93">
        <v>80769</v>
      </c>
      <c r="I4623" s="93">
        <v>64</v>
      </c>
      <c r="J4623" s="93">
        <v>450</v>
      </c>
      <c r="K4623" s="93">
        <v>11282</v>
      </c>
      <c r="L4623" s="93">
        <v>81219</v>
      </c>
      <c r="M4623" s="48">
        <v>92501</v>
      </c>
      <c r="N4623" s="48">
        <v>211750</v>
      </c>
      <c r="O4623" s="110">
        <v>30326</v>
      </c>
      <c r="P4623" s="110">
        <v>180100</v>
      </c>
      <c r="Q4623" s="110">
        <v>210426</v>
      </c>
      <c r="R4623" s="110">
        <v>210</v>
      </c>
      <c r="S4623" s="110">
        <v>1114</v>
      </c>
      <c r="T4623" s="110">
        <v>1324</v>
      </c>
      <c r="U4623" s="110">
        <v>30536</v>
      </c>
      <c r="V4623" s="110">
        <v>181214</v>
      </c>
      <c r="W4623" s="156">
        <v>27809413</v>
      </c>
      <c r="X4623" s="156">
        <v>151021</v>
      </c>
      <c r="Y4623" s="156">
        <v>27960434</v>
      </c>
      <c r="Z4623" s="28">
        <v>0.9679327521793275</v>
      </c>
      <c r="AA4623" s="28">
        <v>0.93633633633633628</v>
      </c>
      <c r="AB4623" s="111">
        <v>30</v>
      </c>
      <c r="AC4623" s="28">
        <v>0.53300000000000003</v>
      </c>
      <c r="AD4623" s="28">
        <v>4.6899999999999997E-2</v>
      </c>
      <c r="AE4623" s="139">
        <v>5087</v>
      </c>
      <c r="AF4623" s="111">
        <v>2080</v>
      </c>
      <c r="AG4623" s="111">
        <v>11587</v>
      </c>
      <c r="AH4623" s="111">
        <v>26601</v>
      </c>
    </row>
    <row r="4624" spans="1:34">
      <c r="A4624" s="87" t="s">
        <v>124</v>
      </c>
      <c r="B4624" s="14" t="s">
        <v>75</v>
      </c>
      <c r="C4624" s="14" t="s">
        <v>64</v>
      </c>
      <c r="D4624" s="14">
        <v>2018</v>
      </c>
      <c r="E4624" s="14">
        <v>2018</v>
      </c>
      <c r="F4624" s="14" t="s">
        <v>329</v>
      </c>
      <c r="G4624" s="93">
        <v>190</v>
      </c>
      <c r="H4624" s="93">
        <v>1313</v>
      </c>
      <c r="I4624" s="93">
        <v>0</v>
      </c>
      <c r="J4624" s="93">
        <v>3</v>
      </c>
      <c r="K4624" s="93">
        <v>190</v>
      </c>
      <c r="L4624" s="93">
        <v>1316</v>
      </c>
      <c r="M4624" s="48">
        <v>1506</v>
      </c>
      <c r="N4624" s="48">
        <v>3335</v>
      </c>
      <c r="O4624" s="110">
        <v>509</v>
      </c>
      <c r="P4624" s="110">
        <v>2814</v>
      </c>
      <c r="Q4624" s="110">
        <v>3323</v>
      </c>
      <c r="R4624" s="110">
        <v>1</v>
      </c>
      <c r="S4624" s="110">
        <v>11</v>
      </c>
      <c r="T4624" s="110">
        <v>12</v>
      </c>
      <c r="U4624" s="110">
        <v>510</v>
      </c>
      <c r="V4624" s="110">
        <v>2825</v>
      </c>
      <c r="W4624" s="156">
        <v>405532</v>
      </c>
      <c r="X4624" s="156">
        <v>1039</v>
      </c>
      <c r="Y4624" s="156">
        <v>406571</v>
      </c>
      <c r="Z4624" s="28">
        <v>0.98701298701298701</v>
      </c>
      <c r="AA4624" s="28">
        <v>0.92063492063492058</v>
      </c>
      <c r="AB4624" s="111">
        <v>59</v>
      </c>
      <c r="AC4624" s="28">
        <v>0.50800000000000001</v>
      </c>
      <c r="AD4624" s="28">
        <v>0.14929999999999999</v>
      </c>
      <c r="AE4624" s="139">
        <v>158</v>
      </c>
      <c r="AF4624" s="111">
        <v>37</v>
      </c>
      <c r="AG4624" s="111">
        <v>151</v>
      </c>
      <c r="AH4624" s="111">
        <v>325</v>
      </c>
    </row>
    <row r="4625" spans="1:34">
      <c r="A4625" s="87" t="s">
        <v>125</v>
      </c>
      <c r="B4625" s="14" t="s">
        <v>75</v>
      </c>
      <c r="C4625" s="14" t="s">
        <v>64</v>
      </c>
      <c r="D4625" s="14">
        <v>2018</v>
      </c>
      <c r="E4625" s="14">
        <v>2018</v>
      </c>
      <c r="F4625" s="14" t="s">
        <v>329</v>
      </c>
      <c r="G4625" s="93">
        <v>813</v>
      </c>
      <c r="H4625" s="93">
        <v>10993</v>
      </c>
      <c r="I4625" s="93">
        <v>1</v>
      </c>
      <c r="J4625" s="93">
        <v>17</v>
      </c>
      <c r="K4625" s="93">
        <v>814</v>
      </c>
      <c r="L4625" s="93">
        <v>11010</v>
      </c>
      <c r="M4625" s="48">
        <v>11824</v>
      </c>
      <c r="N4625" s="48">
        <v>19507</v>
      </c>
      <c r="O4625" s="110">
        <v>2009</v>
      </c>
      <c r="P4625" s="110">
        <v>17453</v>
      </c>
      <c r="Q4625" s="110">
        <v>19462</v>
      </c>
      <c r="R4625" s="110">
        <v>2</v>
      </c>
      <c r="S4625" s="110">
        <v>43</v>
      </c>
      <c r="T4625" s="110">
        <v>45</v>
      </c>
      <c r="U4625" s="110">
        <v>2011</v>
      </c>
      <c r="V4625" s="110">
        <v>17496</v>
      </c>
      <c r="W4625" s="156">
        <v>2672643</v>
      </c>
      <c r="X4625" s="156">
        <v>5794</v>
      </c>
      <c r="Y4625" s="156">
        <v>2678437</v>
      </c>
      <c r="Z4625" s="28">
        <v>0.98911070780399279</v>
      </c>
      <c r="AA4625" s="28">
        <v>0.99222797927461137</v>
      </c>
      <c r="AB4625" s="111">
        <v>59</v>
      </c>
      <c r="AC4625" s="28">
        <v>0.50800000000000001</v>
      </c>
      <c r="AD4625" s="28">
        <v>0.14929999999999999</v>
      </c>
      <c r="AE4625" s="139">
        <v>1181</v>
      </c>
      <c r="AF4625" s="111">
        <v>336</v>
      </c>
      <c r="AG4625" s="111">
        <v>448</v>
      </c>
      <c r="AH4625" s="111">
        <v>858</v>
      </c>
    </row>
    <row r="4626" spans="1:34">
      <c r="A4626" s="87" t="s">
        <v>126</v>
      </c>
      <c r="B4626" s="14" t="s">
        <v>75</v>
      </c>
      <c r="C4626" s="14" t="s">
        <v>64</v>
      </c>
      <c r="D4626" s="14">
        <v>2018</v>
      </c>
      <c r="E4626" s="14">
        <v>2018</v>
      </c>
      <c r="F4626" s="14" t="s">
        <v>329</v>
      </c>
      <c r="G4626" s="93">
        <v>2031</v>
      </c>
      <c r="H4626" s="93">
        <v>14654</v>
      </c>
      <c r="I4626" s="93">
        <v>9</v>
      </c>
      <c r="J4626" s="93">
        <v>126</v>
      </c>
      <c r="K4626" s="93">
        <v>2040</v>
      </c>
      <c r="L4626" s="93">
        <v>14780</v>
      </c>
      <c r="M4626" s="48">
        <v>16820</v>
      </c>
      <c r="N4626" s="48">
        <v>39617</v>
      </c>
      <c r="O4626" s="110">
        <v>5636</v>
      </c>
      <c r="P4626" s="110">
        <v>33629</v>
      </c>
      <c r="Q4626" s="110">
        <v>39265</v>
      </c>
      <c r="R4626" s="110">
        <v>28</v>
      </c>
      <c r="S4626" s="110">
        <v>324</v>
      </c>
      <c r="T4626" s="110">
        <v>352</v>
      </c>
      <c r="U4626" s="110">
        <v>5664</v>
      </c>
      <c r="V4626" s="110">
        <v>33953</v>
      </c>
      <c r="W4626" s="156">
        <v>4902124</v>
      </c>
      <c r="X4626" s="156">
        <v>37919</v>
      </c>
      <c r="Y4626" s="156">
        <v>4940043</v>
      </c>
      <c r="Z4626" s="28">
        <v>0.97396449704142007</v>
      </c>
      <c r="AA4626" s="28">
        <v>0.89768339768339767</v>
      </c>
      <c r="AB4626" s="111">
        <v>59</v>
      </c>
      <c r="AC4626" s="28">
        <v>0.50800000000000001</v>
      </c>
      <c r="AD4626" s="28">
        <v>0.14929999999999999</v>
      </c>
      <c r="AE4626" s="139">
        <v>1261</v>
      </c>
      <c r="AF4626" s="111">
        <v>184</v>
      </c>
      <c r="AG4626" s="111">
        <v>840</v>
      </c>
      <c r="AH4626" s="111">
        <v>1677</v>
      </c>
    </row>
    <row r="4627" spans="1:34">
      <c r="A4627" s="87" t="s">
        <v>127</v>
      </c>
      <c r="B4627" s="14" t="s">
        <v>75</v>
      </c>
      <c r="C4627" s="14" t="s">
        <v>64</v>
      </c>
      <c r="D4627" s="14">
        <v>2018</v>
      </c>
      <c r="E4627" s="14">
        <v>2018</v>
      </c>
      <c r="F4627" s="14" t="s">
        <v>329</v>
      </c>
      <c r="G4627" s="93">
        <v>83</v>
      </c>
      <c r="H4627" s="93">
        <v>939</v>
      </c>
      <c r="I4627" s="93">
        <v>0</v>
      </c>
      <c r="J4627" s="93">
        <v>1</v>
      </c>
      <c r="K4627" s="93">
        <v>83</v>
      </c>
      <c r="L4627" s="93">
        <v>940</v>
      </c>
      <c r="M4627" s="48">
        <v>1023</v>
      </c>
      <c r="N4627" s="48">
        <v>1929</v>
      </c>
      <c r="O4627" s="110">
        <v>230</v>
      </c>
      <c r="P4627" s="110">
        <v>1697</v>
      </c>
      <c r="Q4627" s="110">
        <v>1927</v>
      </c>
      <c r="R4627" s="110">
        <v>0</v>
      </c>
      <c r="S4627" s="110">
        <v>2</v>
      </c>
      <c r="T4627" s="110">
        <v>2</v>
      </c>
      <c r="U4627" s="110">
        <v>230</v>
      </c>
      <c r="V4627" s="110">
        <v>1699</v>
      </c>
      <c r="W4627" s="156">
        <v>242378</v>
      </c>
      <c r="X4627" s="156">
        <v>192</v>
      </c>
      <c r="Y4627" s="156">
        <v>242570</v>
      </c>
      <c r="Z4627" s="28">
        <v>1</v>
      </c>
      <c r="AA4627" s="28">
        <v>0.94736842105263153</v>
      </c>
      <c r="AB4627" s="111">
        <v>59</v>
      </c>
      <c r="AC4627" s="28">
        <v>0.50800000000000001</v>
      </c>
      <c r="AD4627" s="28">
        <v>0.14929999999999999</v>
      </c>
      <c r="AE4627" s="139">
        <v>77</v>
      </c>
      <c r="AF4627" s="111">
        <v>2</v>
      </c>
      <c r="AG4627" s="111">
        <v>48</v>
      </c>
      <c r="AH4627" s="111">
        <v>106</v>
      </c>
    </row>
    <row r="4628" spans="1:34">
      <c r="A4628" s="87" t="s">
        <v>128</v>
      </c>
      <c r="B4628" s="14" t="s">
        <v>75</v>
      </c>
      <c r="C4628" s="14" t="s">
        <v>64</v>
      </c>
      <c r="D4628" s="14">
        <v>2018</v>
      </c>
      <c r="E4628" s="14">
        <v>2018</v>
      </c>
      <c r="F4628" s="14" t="s">
        <v>329</v>
      </c>
      <c r="G4628" s="93">
        <v>9014</v>
      </c>
      <c r="H4628" s="93">
        <v>57415</v>
      </c>
      <c r="I4628" s="93">
        <v>14</v>
      </c>
      <c r="J4628" s="93">
        <v>408</v>
      </c>
      <c r="K4628" s="93">
        <v>9028</v>
      </c>
      <c r="L4628" s="93">
        <v>57823</v>
      </c>
      <c r="M4628" s="48">
        <v>66851</v>
      </c>
      <c r="N4628" s="48">
        <v>153262</v>
      </c>
      <c r="O4628" s="110">
        <v>23793</v>
      </c>
      <c r="P4628" s="110">
        <v>128534</v>
      </c>
      <c r="Q4628" s="110">
        <v>152327</v>
      </c>
      <c r="R4628" s="110">
        <v>48</v>
      </c>
      <c r="S4628" s="110">
        <v>887</v>
      </c>
      <c r="T4628" s="110">
        <v>935</v>
      </c>
      <c r="U4628" s="110">
        <v>23841</v>
      </c>
      <c r="V4628" s="110">
        <v>129421</v>
      </c>
      <c r="W4628" s="156">
        <v>19938197</v>
      </c>
      <c r="X4628" s="156">
        <v>125437</v>
      </c>
      <c r="Y4628" s="156">
        <v>20063634</v>
      </c>
      <c r="Z4628" s="28">
        <v>0.98800468110005857</v>
      </c>
      <c r="AA4628" s="28">
        <v>0.91963509991311898</v>
      </c>
      <c r="AB4628" s="111">
        <v>19</v>
      </c>
      <c r="AC4628" s="28">
        <v>0.316</v>
      </c>
      <c r="AD4628" s="28">
        <v>2.2499999999999999E-2</v>
      </c>
      <c r="AE4628" s="139">
        <v>5564</v>
      </c>
      <c r="AF4628" s="111">
        <v>1681</v>
      </c>
      <c r="AG4628" s="111">
        <v>9159</v>
      </c>
      <c r="AH4628" s="111">
        <v>21339</v>
      </c>
    </row>
    <row r="4629" spans="1:34">
      <c r="A4629" s="87" t="s">
        <v>129</v>
      </c>
      <c r="B4629" s="14" t="s">
        <v>75</v>
      </c>
      <c r="C4629" s="14" t="s">
        <v>64</v>
      </c>
      <c r="D4629" s="14">
        <v>2018</v>
      </c>
      <c r="E4629" s="14">
        <v>2018</v>
      </c>
      <c r="F4629" s="14" t="s">
        <v>329</v>
      </c>
      <c r="G4629" s="93">
        <v>1364</v>
      </c>
      <c r="H4629" s="93">
        <v>9036</v>
      </c>
      <c r="I4629" s="93">
        <v>4</v>
      </c>
      <c r="J4629" s="93">
        <v>64</v>
      </c>
      <c r="K4629" s="93">
        <v>1368</v>
      </c>
      <c r="L4629" s="93">
        <v>9100</v>
      </c>
      <c r="M4629" s="48">
        <v>10468</v>
      </c>
      <c r="N4629" s="48">
        <v>23176</v>
      </c>
      <c r="O4629" s="110">
        <v>3797</v>
      </c>
      <c r="P4629" s="110">
        <v>19197</v>
      </c>
      <c r="Q4629" s="110">
        <v>22994</v>
      </c>
      <c r="R4629" s="110">
        <v>14</v>
      </c>
      <c r="S4629" s="110">
        <v>168</v>
      </c>
      <c r="T4629" s="110">
        <v>182</v>
      </c>
      <c r="U4629" s="110">
        <v>3811</v>
      </c>
      <c r="V4629" s="110">
        <v>19365</v>
      </c>
      <c r="W4629" s="156">
        <v>2895068</v>
      </c>
      <c r="X4629" s="156">
        <v>17574</v>
      </c>
      <c r="Y4629" s="156">
        <v>2912642</v>
      </c>
      <c r="Z4629" s="28">
        <v>0.9925373134328358</v>
      </c>
      <c r="AA4629" s="28">
        <v>0.96276595744680848</v>
      </c>
      <c r="AB4629" s="111">
        <v>59</v>
      </c>
      <c r="AC4629" s="28">
        <v>0.50800000000000001</v>
      </c>
      <c r="AD4629" s="28">
        <v>0.14929999999999999</v>
      </c>
      <c r="AE4629" s="139">
        <v>837</v>
      </c>
      <c r="AF4629" s="111">
        <v>147</v>
      </c>
      <c r="AG4629" s="111">
        <v>1129</v>
      </c>
      <c r="AH4629" s="111">
        <v>2732</v>
      </c>
    </row>
    <row r="4630" spans="1:34">
      <c r="A4630" s="87" t="s">
        <v>130</v>
      </c>
      <c r="B4630" s="14" t="s">
        <v>75</v>
      </c>
      <c r="C4630" s="14" t="s">
        <v>64</v>
      </c>
      <c r="D4630" s="14">
        <v>2018</v>
      </c>
      <c r="E4630" s="14">
        <v>2018</v>
      </c>
      <c r="F4630" s="14" t="s">
        <v>329</v>
      </c>
      <c r="G4630" s="93">
        <v>457</v>
      </c>
      <c r="H4630" s="93">
        <v>5749</v>
      </c>
      <c r="I4630" s="93">
        <v>1</v>
      </c>
      <c r="J4630" s="93">
        <v>9</v>
      </c>
      <c r="K4630" s="93">
        <v>458</v>
      </c>
      <c r="L4630" s="93">
        <v>5758</v>
      </c>
      <c r="M4630" s="48">
        <v>6216</v>
      </c>
      <c r="N4630" s="48">
        <v>11275</v>
      </c>
      <c r="O4630" s="110">
        <v>1146</v>
      </c>
      <c r="P4630" s="110">
        <v>10098</v>
      </c>
      <c r="Q4630" s="110">
        <v>11244</v>
      </c>
      <c r="R4630" s="110">
        <v>3</v>
      </c>
      <c r="S4630" s="110">
        <v>28</v>
      </c>
      <c r="T4630" s="110">
        <v>31</v>
      </c>
      <c r="U4630" s="110">
        <v>1149</v>
      </c>
      <c r="V4630" s="110">
        <v>10126</v>
      </c>
      <c r="W4630" s="156">
        <v>1480486</v>
      </c>
      <c r="X4630" s="156">
        <v>1739</v>
      </c>
      <c r="Y4630" s="156">
        <v>1482225</v>
      </c>
      <c r="Z4630" s="28">
        <v>0.956989247311828</v>
      </c>
      <c r="AA4630" s="28">
        <v>0.9138755980861244</v>
      </c>
      <c r="AB4630" s="111">
        <v>59</v>
      </c>
      <c r="AC4630" s="28">
        <v>0.50800000000000001</v>
      </c>
      <c r="AD4630" s="28">
        <v>0.14929999999999999</v>
      </c>
      <c r="AE4630" s="139">
        <v>460</v>
      </c>
      <c r="AF4630" s="111">
        <v>72</v>
      </c>
      <c r="AG4630" s="111">
        <v>336</v>
      </c>
      <c r="AH4630" s="111">
        <v>645</v>
      </c>
    </row>
    <row r="4631" spans="1:34">
      <c r="A4631" s="87" t="s">
        <v>131</v>
      </c>
      <c r="B4631" s="14" t="s">
        <v>75</v>
      </c>
      <c r="C4631" s="14" t="s">
        <v>64</v>
      </c>
      <c r="D4631" s="14">
        <v>2018</v>
      </c>
      <c r="E4631" s="14">
        <v>2018</v>
      </c>
      <c r="F4631" s="14" t="s">
        <v>329</v>
      </c>
      <c r="G4631" s="93">
        <v>196</v>
      </c>
      <c r="H4631" s="93">
        <v>1251</v>
      </c>
      <c r="I4631" s="93">
        <v>0</v>
      </c>
      <c r="J4631" s="93">
        <v>1</v>
      </c>
      <c r="K4631" s="93">
        <v>196</v>
      </c>
      <c r="L4631" s="93">
        <v>1252</v>
      </c>
      <c r="M4631" s="48">
        <v>1448</v>
      </c>
      <c r="N4631" s="48">
        <v>2830</v>
      </c>
      <c r="O4631" s="110">
        <v>525</v>
      </c>
      <c r="P4631" s="110">
        <v>2303</v>
      </c>
      <c r="Q4631" s="110">
        <v>2828</v>
      </c>
      <c r="R4631" s="110">
        <v>1</v>
      </c>
      <c r="S4631" s="110">
        <v>1</v>
      </c>
      <c r="T4631" s="110">
        <v>2</v>
      </c>
      <c r="U4631" s="110">
        <v>526</v>
      </c>
      <c r="V4631" s="110">
        <v>2304</v>
      </c>
      <c r="W4631" s="156">
        <v>388999</v>
      </c>
      <c r="X4631" s="156">
        <v>312</v>
      </c>
      <c r="Y4631" s="156">
        <v>389311</v>
      </c>
      <c r="Z4631" s="28">
        <v>0.91463414634146345</v>
      </c>
      <c r="AA4631" s="28">
        <v>0.83636363636363631</v>
      </c>
      <c r="AB4631" s="111">
        <v>59</v>
      </c>
      <c r="AC4631" s="28">
        <v>0.50800000000000001</v>
      </c>
      <c r="AD4631" s="28">
        <v>0.14929999999999999</v>
      </c>
      <c r="AE4631" s="139">
        <v>133</v>
      </c>
      <c r="AF4631" s="111">
        <v>23</v>
      </c>
      <c r="AG4631" s="111">
        <v>76</v>
      </c>
      <c r="AH4631" s="111">
        <v>146</v>
      </c>
    </row>
    <row r="4632" spans="1:34">
      <c r="A4632" s="87" t="s">
        <v>132</v>
      </c>
      <c r="B4632" s="14" t="s">
        <v>76</v>
      </c>
      <c r="C4632" s="14" t="s">
        <v>64</v>
      </c>
      <c r="D4632" s="14">
        <v>2018</v>
      </c>
      <c r="E4632" s="14">
        <v>2018</v>
      </c>
      <c r="F4632" s="14" t="s">
        <v>329</v>
      </c>
      <c r="G4632" s="93">
        <v>72017</v>
      </c>
      <c r="H4632" s="93">
        <v>471768</v>
      </c>
      <c r="I4632" s="93">
        <v>1041</v>
      </c>
      <c r="J4632" s="93">
        <v>5054</v>
      </c>
      <c r="K4632" s="93">
        <v>73058</v>
      </c>
      <c r="L4632" s="93">
        <v>476822</v>
      </c>
      <c r="M4632" s="48">
        <v>549880</v>
      </c>
      <c r="N4632" s="48">
        <v>1069091</v>
      </c>
      <c r="O4632" s="110">
        <v>175150</v>
      </c>
      <c r="P4632" s="110">
        <v>880164</v>
      </c>
      <c r="Q4632" s="110">
        <v>1055314</v>
      </c>
      <c r="R4632" s="110">
        <v>3192</v>
      </c>
      <c r="S4632" s="110">
        <v>10585</v>
      </c>
      <c r="T4632" s="110">
        <v>13777</v>
      </c>
      <c r="U4632" s="110">
        <v>178342</v>
      </c>
      <c r="V4632" s="110">
        <v>890749</v>
      </c>
      <c r="W4632" s="156">
        <v>146641029</v>
      </c>
      <c r="X4632" s="156">
        <v>1543361</v>
      </c>
      <c r="Y4632" s="156">
        <v>148184390</v>
      </c>
      <c r="Z4632" s="28">
        <v>0.99002853785462486</v>
      </c>
      <c r="AA4632" s="28">
        <v>0.9010871675402834</v>
      </c>
      <c r="AB4632" s="111">
        <v>170</v>
      </c>
      <c r="AC4632" s="28">
        <v>0.629</v>
      </c>
      <c r="AD4632" s="28">
        <v>8.5800000000000001E-2</v>
      </c>
      <c r="AE4632" s="139">
        <v>43294</v>
      </c>
      <c r="AF4632" s="111">
        <v>21744</v>
      </c>
      <c r="AG4632" s="111">
        <v>83137</v>
      </c>
      <c r="AH4632" s="111">
        <v>174031</v>
      </c>
    </row>
    <row r="4633" spans="1:34">
      <c r="A4633" s="87" t="s">
        <v>133</v>
      </c>
      <c r="B4633" s="14" t="s">
        <v>75</v>
      </c>
      <c r="C4633" s="14" t="s">
        <v>64</v>
      </c>
      <c r="D4633" s="14">
        <v>2018</v>
      </c>
      <c r="E4633" s="14">
        <v>2018</v>
      </c>
      <c r="F4633" s="14" t="s">
        <v>329</v>
      </c>
      <c r="G4633" s="93">
        <v>1489</v>
      </c>
      <c r="H4633" s="93">
        <v>9527</v>
      </c>
      <c r="I4633" s="93">
        <v>7</v>
      </c>
      <c r="J4633" s="93">
        <v>34</v>
      </c>
      <c r="K4633" s="93">
        <v>1496</v>
      </c>
      <c r="L4633" s="93">
        <v>9561</v>
      </c>
      <c r="M4633" s="48">
        <v>11057</v>
      </c>
      <c r="N4633" s="48">
        <v>26529</v>
      </c>
      <c r="O4633" s="110">
        <v>4076</v>
      </c>
      <c r="P4633" s="110">
        <v>22331</v>
      </c>
      <c r="Q4633" s="110">
        <v>26407</v>
      </c>
      <c r="R4633" s="110">
        <v>25</v>
      </c>
      <c r="S4633" s="110">
        <v>97</v>
      </c>
      <c r="T4633" s="110">
        <v>122</v>
      </c>
      <c r="U4633" s="110">
        <v>4101</v>
      </c>
      <c r="V4633" s="110">
        <v>22428</v>
      </c>
      <c r="W4633" s="156">
        <v>3363302</v>
      </c>
      <c r="X4633" s="156">
        <v>9697</v>
      </c>
      <c r="Y4633" s="156">
        <v>3372999</v>
      </c>
      <c r="Z4633" s="28">
        <v>0.99061032863849763</v>
      </c>
      <c r="AA4633" s="28">
        <v>0.98566308243727596</v>
      </c>
      <c r="AB4633" s="111">
        <v>59</v>
      </c>
      <c r="AC4633" s="28">
        <v>0.50800000000000001</v>
      </c>
      <c r="AD4633" s="28">
        <v>0.14929999999999999</v>
      </c>
      <c r="AE4633" s="139">
        <v>624</v>
      </c>
      <c r="AF4633" s="111">
        <v>87</v>
      </c>
      <c r="AG4633" s="111">
        <v>2287</v>
      </c>
      <c r="AH4633" s="111">
        <v>5678</v>
      </c>
    </row>
    <row r="4634" spans="1:34">
      <c r="A4634" s="87" t="s">
        <v>134</v>
      </c>
      <c r="B4634" s="14" t="s">
        <v>75</v>
      </c>
      <c r="C4634" s="14" t="s">
        <v>64</v>
      </c>
      <c r="D4634" s="14">
        <v>2018</v>
      </c>
      <c r="E4634" s="14">
        <v>2018</v>
      </c>
      <c r="F4634" s="14" t="s">
        <v>329</v>
      </c>
      <c r="G4634" s="93">
        <v>481</v>
      </c>
      <c r="H4634" s="93">
        <v>5381</v>
      </c>
      <c r="I4634" s="93">
        <v>13</v>
      </c>
      <c r="J4634" s="93">
        <v>148</v>
      </c>
      <c r="K4634" s="93">
        <v>494</v>
      </c>
      <c r="L4634" s="93">
        <v>5529</v>
      </c>
      <c r="M4634" s="48">
        <v>6023</v>
      </c>
      <c r="N4634" s="48">
        <v>9788</v>
      </c>
      <c r="O4634" s="110">
        <v>1068</v>
      </c>
      <c r="P4634" s="110">
        <v>8329</v>
      </c>
      <c r="Q4634" s="110">
        <v>9397</v>
      </c>
      <c r="R4634" s="110">
        <v>40</v>
      </c>
      <c r="S4634" s="110">
        <v>351</v>
      </c>
      <c r="T4634" s="110">
        <v>391</v>
      </c>
      <c r="U4634" s="110">
        <v>1108</v>
      </c>
      <c r="V4634" s="110">
        <v>8680</v>
      </c>
      <c r="W4634" s="156">
        <v>1326085</v>
      </c>
      <c r="X4634" s="156">
        <v>33736</v>
      </c>
      <c r="Y4634" s="156">
        <v>1359821</v>
      </c>
      <c r="Z4634" s="28">
        <v>0.99632352941176472</v>
      </c>
      <c r="AA4634" s="28">
        <v>0.93956043956043955</v>
      </c>
      <c r="AB4634" s="111">
        <v>59</v>
      </c>
      <c r="AC4634" s="28">
        <v>0.50800000000000001</v>
      </c>
      <c r="AD4634" s="28">
        <v>0.14929999999999999</v>
      </c>
      <c r="AE4634" s="139">
        <v>438</v>
      </c>
      <c r="AF4634" s="111">
        <v>146</v>
      </c>
      <c r="AG4634" s="111">
        <v>1019</v>
      </c>
      <c r="AH4634" s="111">
        <v>1875</v>
      </c>
    </row>
    <row r="4635" spans="1:34">
      <c r="A4635" s="87" t="s">
        <v>135</v>
      </c>
      <c r="B4635" s="14" t="s">
        <v>75</v>
      </c>
      <c r="C4635" s="14" t="s">
        <v>64</v>
      </c>
      <c r="D4635" s="14">
        <v>2018</v>
      </c>
      <c r="E4635" s="14">
        <v>2018</v>
      </c>
      <c r="F4635" s="14" t="s">
        <v>329</v>
      </c>
      <c r="G4635" s="93">
        <v>89</v>
      </c>
      <c r="H4635" s="93">
        <v>903</v>
      </c>
      <c r="I4635" s="93">
        <v>1</v>
      </c>
      <c r="J4635" s="93">
        <v>3</v>
      </c>
      <c r="K4635" s="93">
        <v>90</v>
      </c>
      <c r="L4635" s="93">
        <v>906</v>
      </c>
      <c r="M4635" s="48">
        <v>996</v>
      </c>
      <c r="N4635" s="48">
        <v>1809</v>
      </c>
      <c r="O4635" s="110">
        <v>259</v>
      </c>
      <c r="P4635" s="110">
        <v>1545</v>
      </c>
      <c r="Q4635" s="110">
        <v>1804</v>
      </c>
      <c r="R4635" s="110">
        <v>1</v>
      </c>
      <c r="S4635" s="110">
        <v>4</v>
      </c>
      <c r="T4635" s="110">
        <v>5</v>
      </c>
      <c r="U4635" s="110">
        <v>260</v>
      </c>
      <c r="V4635" s="110">
        <v>1549</v>
      </c>
      <c r="W4635" s="156">
        <v>235662</v>
      </c>
      <c r="X4635" s="156">
        <v>573</v>
      </c>
      <c r="Y4635" s="156">
        <v>236235</v>
      </c>
      <c r="Z4635" s="28">
        <v>0.97674418604651159</v>
      </c>
      <c r="AA4635" s="28">
        <v>1</v>
      </c>
      <c r="AB4635" s="111">
        <v>59</v>
      </c>
      <c r="AC4635" s="28">
        <v>0.50800000000000001</v>
      </c>
      <c r="AD4635" s="28">
        <v>0.14929999999999999</v>
      </c>
      <c r="AE4635" s="139">
        <v>74</v>
      </c>
      <c r="AF4635" s="111">
        <v>9</v>
      </c>
      <c r="AG4635" s="111">
        <v>20</v>
      </c>
      <c r="AH4635" s="111">
        <v>36</v>
      </c>
    </row>
    <row r="4636" spans="1:34">
      <c r="A4636" s="87" t="s">
        <v>136</v>
      </c>
      <c r="B4636" s="14" t="s">
        <v>75</v>
      </c>
      <c r="C4636" s="14" t="s">
        <v>64</v>
      </c>
      <c r="D4636" s="14">
        <v>2018</v>
      </c>
      <c r="E4636" s="14">
        <v>2018</v>
      </c>
      <c r="F4636" s="14" t="s">
        <v>329</v>
      </c>
      <c r="G4636" s="93">
        <v>423</v>
      </c>
      <c r="H4636" s="93">
        <v>5668</v>
      </c>
      <c r="I4636" s="93">
        <v>2</v>
      </c>
      <c r="J4636" s="93">
        <v>24</v>
      </c>
      <c r="K4636" s="93">
        <v>425</v>
      </c>
      <c r="L4636" s="93">
        <v>5692</v>
      </c>
      <c r="M4636" s="48">
        <v>6117</v>
      </c>
      <c r="N4636" s="48">
        <v>11264</v>
      </c>
      <c r="O4636" s="110">
        <v>1081</v>
      </c>
      <c r="P4636" s="110">
        <v>10122</v>
      </c>
      <c r="Q4636" s="110">
        <v>11203</v>
      </c>
      <c r="R4636" s="110">
        <v>6</v>
      </c>
      <c r="S4636" s="110">
        <v>55</v>
      </c>
      <c r="T4636" s="110">
        <v>61</v>
      </c>
      <c r="U4636" s="110">
        <v>1087</v>
      </c>
      <c r="V4636" s="110">
        <v>10177</v>
      </c>
      <c r="W4636" s="156">
        <v>1550909</v>
      </c>
      <c r="X4636" s="156">
        <v>5963</v>
      </c>
      <c r="Y4636" s="156">
        <v>1556872</v>
      </c>
      <c r="Z4636" s="28">
        <v>0.97014925373134331</v>
      </c>
      <c r="AA4636" s="28">
        <v>0.89121338912133896</v>
      </c>
      <c r="AB4636" s="111">
        <v>59</v>
      </c>
      <c r="AC4636" s="28">
        <v>0.50800000000000001</v>
      </c>
      <c r="AD4636" s="28">
        <v>0.14929999999999999</v>
      </c>
      <c r="AE4636" s="139">
        <v>508</v>
      </c>
      <c r="AF4636" s="111">
        <v>55</v>
      </c>
      <c r="AG4636" s="111">
        <v>435</v>
      </c>
      <c r="AH4636" s="111">
        <v>985</v>
      </c>
    </row>
    <row r="4637" spans="1:34">
      <c r="A4637" s="87" t="s">
        <v>137</v>
      </c>
      <c r="B4637" s="14" t="s">
        <v>75</v>
      </c>
      <c r="C4637" s="14" t="s">
        <v>64</v>
      </c>
      <c r="D4637" s="14">
        <v>2018</v>
      </c>
      <c r="E4637" s="14">
        <v>2018</v>
      </c>
      <c r="F4637" s="14" t="s">
        <v>329</v>
      </c>
      <c r="G4637" s="93">
        <v>2997</v>
      </c>
      <c r="H4637" s="93">
        <v>19614</v>
      </c>
      <c r="I4637" s="93">
        <v>6</v>
      </c>
      <c r="J4637" s="93">
        <v>41</v>
      </c>
      <c r="K4637" s="93">
        <v>3003</v>
      </c>
      <c r="L4637" s="93">
        <v>19655</v>
      </c>
      <c r="M4637" s="48">
        <v>22658</v>
      </c>
      <c r="N4637" s="48">
        <v>51491</v>
      </c>
      <c r="O4637" s="110">
        <v>8007</v>
      </c>
      <c r="P4637" s="110">
        <v>43353</v>
      </c>
      <c r="Q4637" s="110">
        <v>51360</v>
      </c>
      <c r="R4637" s="110">
        <v>19</v>
      </c>
      <c r="S4637" s="110">
        <v>112</v>
      </c>
      <c r="T4637" s="110">
        <v>131</v>
      </c>
      <c r="U4637" s="110">
        <v>8026</v>
      </c>
      <c r="V4637" s="110">
        <v>43465</v>
      </c>
      <c r="W4637" s="156">
        <v>6632431</v>
      </c>
      <c r="X4637" s="156">
        <v>12533</v>
      </c>
      <c r="Y4637" s="156">
        <v>6644964</v>
      </c>
      <c r="Z4637" s="28">
        <v>0.9800469483568075</v>
      </c>
      <c r="AA4637" s="28">
        <v>0.96910569105691058</v>
      </c>
      <c r="AB4637" s="111">
        <v>5</v>
      </c>
      <c r="AC4637" s="28">
        <v>0.6</v>
      </c>
      <c r="AD4637" s="28">
        <v>2.8899999999999999E-2</v>
      </c>
      <c r="AE4637" s="139">
        <v>1624</v>
      </c>
      <c r="AF4637" s="111">
        <v>339</v>
      </c>
      <c r="AG4637" s="111">
        <v>3045</v>
      </c>
      <c r="AH4637" s="111">
        <v>7165</v>
      </c>
    </row>
    <row r="4638" spans="1:34">
      <c r="A4638" s="87" t="s">
        <v>138</v>
      </c>
      <c r="B4638" s="14" t="s">
        <v>75</v>
      </c>
      <c r="C4638" s="14" t="s">
        <v>64</v>
      </c>
      <c r="D4638" s="14">
        <v>2018</v>
      </c>
      <c r="E4638" s="14">
        <v>2018</v>
      </c>
      <c r="F4638" s="14" t="s">
        <v>329</v>
      </c>
      <c r="G4638" s="93">
        <v>87</v>
      </c>
      <c r="H4638" s="93">
        <v>506</v>
      </c>
      <c r="I4638" s="93">
        <v>0</v>
      </c>
      <c r="J4638" s="93">
        <v>0</v>
      </c>
      <c r="K4638" s="93">
        <v>87</v>
      </c>
      <c r="L4638" s="93">
        <v>506</v>
      </c>
      <c r="M4638" s="48">
        <v>593</v>
      </c>
      <c r="N4638" s="48">
        <v>1205</v>
      </c>
      <c r="O4638" s="110">
        <v>218</v>
      </c>
      <c r="P4638" s="110">
        <v>987</v>
      </c>
      <c r="Q4638" s="110">
        <v>1205</v>
      </c>
      <c r="R4638" s="110">
        <v>0</v>
      </c>
      <c r="S4638" s="110">
        <v>0</v>
      </c>
      <c r="T4638" s="110">
        <v>0</v>
      </c>
      <c r="U4638" s="110">
        <v>218</v>
      </c>
      <c r="V4638" s="110">
        <v>987</v>
      </c>
      <c r="W4638" s="156">
        <v>163041</v>
      </c>
      <c r="X4638" s="156">
        <v>0</v>
      </c>
      <c r="Y4638" s="156">
        <v>163041</v>
      </c>
      <c r="Z4638" s="28">
        <v>0.96296296296296302</v>
      </c>
      <c r="AA4638" s="28">
        <v>0.90476190476190477</v>
      </c>
      <c r="AB4638" s="111">
        <v>59</v>
      </c>
      <c r="AC4638" s="28">
        <v>0.50800000000000001</v>
      </c>
      <c r="AD4638" s="28">
        <v>0.14929999999999999</v>
      </c>
      <c r="AE4638" s="139">
        <v>40</v>
      </c>
      <c r="AF4638" s="111">
        <v>5</v>
      </c>
      <c r="AG4638" s="111">
        <v>37</v>
      </c>
      <c r="AH4638" s="111">
        <v>63</v>
      </c>
    </row>
    <row r="4639" spans="1:34">
      <c r="A4639" s="87" t="s">
        <v>139</v>
      </c>
      <c r="B4639" s="14" t="s">
        <v>75</v>
      </c>
      <c r="C4639" s="14" t="s">
        <v>64</v>
      </c>
      <c r="D4639" s="14">
        <v>2018</v>
      </c>
      <c r="E4639" s="14">
        <v>2018</v>
      </c>
      <c r="F4639" s="14" t="s">
        <v>329</v>
      </c>
      <c r="G4639" s="93">
        <v>14</v>
      </c>
      <c r="H4639" s="93">
        <v>340</v>
      </c>
      <c r="I4639" s="93">
        <v>0</v>
      </c>
      <c r="J4639" s="93">
        <v>1</v>
      </c>
      <c r="K4639" s="93">
        <v>14</v>
      </c>
      <c r="L4639" s="93">
        <v>341</v>
      </c>
      <c r="M4639" s="48">
        <v>355</v>
      </c>
      <c r="N4639" s="48">
        <v>620</v>
      </c>
      <c r="O4639" s="110">
        <v>41</v>
      </c>
      <c r="P4639" s="110">
        <v>578</v>
      </c>
      <c r="Q4639" s="110">
        <v>619</v>
      </c>
      <c r="R4639" s="110">
        <v>0</v>
      </c>
      <c r="S4639" s="110">
        <v>1</v>
      </c>
      <c r="T4639" s="110">
        <v>1</v>
      </c>
      <c r="U4639" s="110">
        <v>41</v>
      </c>
      <c r="V4639" s="110">
        <v>579</v>
      </c>
      <c r="W4639" s="156">
        <v>82170</v>
      </c>
      <c r="X4639" s="156">
        <v>160</v>
      </c>
      <c r="Y4639" s="156">
        <v>82330</v>
      </c>
      <c r="Z4639" s="28">
        <v>0.93333333333333335</v>
      </c>
      <c r="AA4639" s="28">
        <v>1</v>
      </c>
      <c r="AB4639" s="111">
        <v>59</v>
      </c>
      <c r="AC4639" s="28">
        <v>0.50800000000000001</v>
      </c>
      <c r="AD4639" s="28">
        <v>0.14929999999999999</v>
      </c>
      <c r="AE4639" s="139">
        <v>32</v>
      </c>
      <c r="AF4639" s="111">
        <v>8</v>
      </c>
      <c r="AG4639" s="111">
        <v>39</v>
      </c>
      <c r="AH4639" s="111">
        <v>85</v>
      </c>
    </row>
    <row r="4640" spans="1:34">
      <c r="A4640" s="87" t="s">
        <v>140</v>
      </c>
      <c r="B4640" s="14" t="s">
        <v>75</v>
      </c>
      <c r="C4640" s="14" t="s">
        <v>64</v>
      </c>
      <c r="D4640" s="14">
        <v>2018</v>
      </c>
      <c r="E4640" s="14">
        <v>2018</v>
      </c>
      <c r="F4640" s="14" t="s">
        <v>329</v>
      </c>
      <c r="G4640" s="93">
        <v>1698</v>
      </c>
      <c r="H4640" s="93">
        <v>16798</v>
      </c>
      <c r="I4640" s="93">
        <v>6</v>
      </c>
      <c r="J4640" s="93">
        <v>73</v>
      </c>
      <c r="K4640" s="93">
        <v>1704</v>
      </c>
      <c r="L4640" s="93">
        <v>16871</v>
      </c>
      <c r="M4640" s="48">
        <v>18575</v>
      </c>
      <c r="N4640" s="48">
        <v>40323</v>
      </c>
      <c r="O4640" s="110">
        <v>4412</v>
      </c>
      <c r="P4640" s="110">
        <v>35679</v>
      </c>
      <c r="Q4640" s="110">
        <v>40091</v>
      </c>
      <c r="R4640" s="110">
        <v>20</v>
      </c>
      <c r="S4640" s="110">
        <v>212</v>
      </c>
      <c r="T4640" s="110">
        <v>232</v>
      </c>
      <c r="U4640" s="110">
        <v>4432</v>
      </c>
      <c r="V4640" s="110">
        <v>35891</v>
      </c>
      <c r="W4640" s="156">
        <v>5132573</v>
      </c>
      <c r="X4640" s="156">
        <v>18834</v>
      </c>
      <c r="Y4640" s="156">
        <v>5151407</v>
      </c>
      <c r="Z4640" s="28">
        <v>0.99648300117233291</v>
      </c>
      <c r="AA4640" s="28">
        <v>0.95463137996219283</v>
      </c>
      <c r="AB4640" s="111">
        <v>7</v>
      </c>
      <c r="AC4640" s="28">
        <v>0.28599999999999998</v>
      </c>
      <c r="AD4640" s="28">
        <v>6.6000000000000003E-2</v>
      </c>
      <c r="AE4640" s="139">
        <v>1596</v>
      </c>
      <c r="AF4640" s="111">
        <v>484</v>
      </c>
      <c r="AG4640" s="111">
        <v>5038</v>
      </c>
      <c r="AH4640" s="111">
        <v>11928</v>
      </c>
    </row>
    <row r="4641" spans="1:34">
      <c r="A4641" s="87" t="s">
        <v>141</v>
      </c>
      <c r="B4641" s="14" t="s">
        <v>75</v>
      </c>
      <c r="C4641" s="14" t="s">
        <v>64</v>
      </c>
      <c r="D4641" s="14">
        <v>2018</v>
      </c>
      <c r="E4641" s="14">
        <v>2018</v>
      </c>
      <c r="F4641" s="14" t="s">
        <v>329</v>
      </c>
      <c r="G4641" s="93">
        <v>205</v>
      </c>
      <c r="H4641" s="93">
        <v>2634</v>
      </c>
      <c r="I4641" s="93">
        <v>1</v>
      </c>
      <c r="J4641" s="93">
        <v>11</v>
      </c>
      <c r="K4641" s="93">
        <v>206</v>
      </c>
      <c r="L4641" s="93">
        <v>2645</v>
      </c>
      <c r="M4641" s="48">
        <v>2851</v>
      </c>
      <c r="N4641" s="48">
        <v>5599</v>
      </c>
      <c r="O4641" s="110">
        <v>495</v>
      </c>
      <c r="P4641" s="110">
        <v>5061</v>
      </c>
      <c r="Q4641" s="110">
        <v>5556</v>
      </c>
      <c r="R4641" s="110">
        <v>3</v>
      </c>
      <c r="S4641" s="110">
        <v>40</v>
      </c>
      <c r="T4641" s="110">
        <v>43</v>
      </c>
      <c r="U4641" s="110">
        <v>498</v>
      </c>
      <c r="V4641" s="110">
        <v>5101</v>
      </c>
      <c r="W4641" s="156">
        <v>682352</v>
      </c>
      <c r="X4641" s="156">
        <v>2032</v>
      </c>
      <c r="Y4641" s="156">
        <v>684384</v>
      </c>
      <c r="Z4641" s="28">
        <v>0.98198198198198194</v>
      </c>
      <c r="AA4641" s="28">
        <v>0.95774647887323938</v>
      </c>
      <c r="AB4641" s="111">
        <v>59</v>
      </c>
      <c r="AC4641" s="28">
        <v>0.50800000000000001</v>
      </c>
      <c r="AD4641" s="28">
        <v>0.14929999999999999</v>
      </c>
      <c r="AE4641" s="139">
        <v>261</v>
      </c>
      <c r="AF4641" s="111">
        <v>64</v>
      </c>
      <c r="AG4641" s="111">
        <v>540</v>
      </c>
      <c r="AH4641" s="111">
        <v>1162</v>
      </c>
    </row>
    <row r="4642" spans="1:34">
      <c r="A4642" s="87" t="s">
        <v>142</v>
      </c>
      <c r="B4642" s="14" t="s">
        <v>75</v>
      </c>
      <c r="C4642" s="14" t="s">
        <v>64</v>
      </c>
      <c r="D4642" s="14">
        <v>2018</v>
      </c>
      <c r="E4642" s="14">
        <v>2018</v>
      </c>
      <c r="F4642" s="14" t="s">
        <v>329</v>
      </c>
      <c r="G4642" s="93">
        <v>239</v>
      </c>
      <c r="H4642" s="93">
        <v>3881</v>
      </c>
      <c r="I4642" s="93">
        <v>2</v>
      </c>
      <c r="J4642" s="93">
        <v>6</v>
      </c>
      <c r="K4642" s="93">
        <v>241</v>
      </c>
      <c r="L4642" s="93">
        <v>3887</v>
      </c>
      <c r="M4642" s="48">
        <v>4128</v>
      </c>
      <c r="N4642" s="48">
        <v>7037</v>
      </c>
      <c r="O4642" s="110">
        <v>575</v>
      </c>
      <c r="P4642" s="110">
        <v>6443</v>
      </c>
      <c r="Q4642" s="110">
        <v>7018</v>
      </c>
      <c r="R4642" s="110">
        <v>3</v>
      </c>
      <c r="S4642" s="110">
        <v>16</v>
      </c>
      <c r="T4642" s="110">
        <v>19</v>
      </c>
      <c r="U4642" s="110">
        <v>578</v>
      </c>
      <c r="V4642" s="110">
        <v>6459</v>
      </c>
      <c r="W4642" s="156">
        <v>957516</v>
      </c>
      <c r="X4642" s="156">
        <v>1798</v>
      </c>
      <c r="Y4642" s="156">
        <v>959314</v>
      </c>
      <c r="Z4642" s="28">
        <v>0.80275229357798161</v>
      </c>
      <c r="AA4642" s="28">
        <v>0.86792452830188682</v>
      </c>
      <c r="AB4642" s="111">
        <v>59</v>
      </c>
      <c r="AC4642" s="28">
        <v>0.50800000000000001</v>
      </c>
      <c r="AD4642" s="28">
        <v>0.14929999999999999</v>
      </c>
      <c r="AE4642" s="139">
        <v>403</v>
      </c>
      <c r="AF4642" s="111">
        <v>131</v>
      </c>
      <c r="AG4642" s="111">
        <v>101</v>
      </c>
      <c r="AH4642" s="111">
        <v>176</v>
      </c>
    </row>
    <row r="4643" spans="1:34">
      <c r="A4643" s="87" t="s">
        <v>143</v>
      </c>
      <c r="B4643" s="14" t="s">
        <v>74</v>
      </c>
      <c r="C4643" s="14" t="s">
        <v>64</v>
      </c>
      <c r="D4643" s="14">
        <v>2018</v>
      </c>
      <c r="E4643" s="14">
        <v>2018</v>
      </c>
      <c r="F4643" s="14" t="s">
        <v>329</v>
      </c>
      <c r="G4643" s="93">
        <v>8142</v>
      </c>
      <c r="H4643" s="93">
        <v>98829</v>
      </c>
      <c r="I4643" s="93">
        <v>69</v>
      </c>
      <c r="J4643" s="93">
        <v>1595</v>
      </c>
      <c r="K4643" s="93">
        <v>8211</v>
      </c>
      <c r="L4643" s="93">
        <v>100424</v>
      </c>
      <c r="M4643" s="48">
        <v>108635</v>
      </c>
      <c r="N4643" s="48">
        <v>214874</v>
      </c>
      <c r="O4643" s="110">
        <v>21019</v>
      </c>
      <c r="P4643" s="110">
        <v>190070</v>
      </c>
      <c r="Q4643" s="110">
        <v>211089</v>
      </c>
      <c r="R4643" s="110">
        <v>257</v>
      </c>
      <c r="S4643" s="110">
        <v>3528</v>
      </c>
      <c r="T4643" s="110">
        <v>3785</v>
      </c>
      <c r="U4643" s="110">
        <v>21276</v>
      </c>
      <c r="V4643" s="110">
        <v>193598</v>
      </c>
      <c r="W4643" s="156">
        <v>27989464</v>
      </c>
      <c r="X4643" s="156">
        <v>403175</v>
      </c>
      <c r="Y4643" s="156">
        <v>28392639</v>
      </c>
      <c r="Z4643" s="28">
        <v>0.99056603773584906</v>
      </c>
      <c r="AA4643" s="28">
        <v>0.99531615925058547</v>
      </c>
      <c r="AB4643" s="111">
        <v>33</v>
      </c>
      <c r="AC4643" s="28">
        <v>0.63600000000000001</v>
      </c>
      <c r="AD4643" s="28">
        <v>7.4200000000000002E-2</v>
      </c>
      <c r="AE4643" s="139">
        <v>7816</v>
      </c>
      <c r="AF4643" s="111">
        <v>2822</v>
      </c>
      <c r="AG4643" s="111">
        <v>20680</v>
      </c>
      <c r="AH4643" s="111">
        <v>46040</v>
      </c>
    </row>
    <row r="4644" spans="1:34">
      <c r="A4644" s="87" t="s">
        <v>144</v>
      </c>
      <c r="B4644" s="14" t="s">
        <v>74</v>
      </c>
      <c r="C4644" s="14" t="s">
        <v>64</v>
      </c>
      <c r="D4644" s="14">
        <v>2018</v>
      </c>
      <c r="E4644" s="14">
        <v>2018</v>
      </c>
      <c r="F4644" s="14" t="s">
        <v>329</v>
      </c>
      <c r="G4644" s="93">
        <v>524</v>
      </c>
      <c r="H4644" s="93">
        <v>7584</v>
      </c>
      <c r="I4644" s="93">
        <v>4</v>
      </c>
      <c r="J4644" s="93">
        <v>49</v>
      </c>
      <c r="K4644" s="93">
        <v>528</v>
      </c>
      <c r="L4644" s="93">
        <v>7633</v>
      </c>
      <c r="M4644" s="48">
        <v>8161</v>
      </c>
      <c r="N4644" s="48">
        <v>14603</v>
      </c>
      <c r="O4644" s="110">
        <v>1315</v>
      </c>
      <c r="P4644" s="110">
        <v>13172</v>
      </c>
      <c r="Q4644" s="110">
        <v>14487</v>
      </c>
      <c r="R4644" s="110">
        <v>14</v>
      </c>
      <c r="S4644" s="110">
        <v>102</v>
      </c>
      <c r="T4644" s="110">
        <v>116</v>
      </c>
      <c r="U4644" s="110">
        <v>1329</v>
      </c>
      <c r="V4644" s="110">
        <v>13274</v>
      </c>
      <c r="W4644" s="156">
        <v>1838552</v>
      </c>
      <c r="X4644" s="156">
        <v>12185</v>
      </c>
      <c r="Y4644" s="156">
        <v>1850737</v>
      </c>
      <c r="Z4644" s="28">
        <v>1</v>
      </c>
      <c r="AA4644" s="28">
        <v>0.89447236180904521</v>
      </c>
      <c r="AB4644" s="111">
        <v>59</v>
      </c>
      <c r="AC4644" s="28">
        <v>0.50800000000000001</v>
      </c>
      <c r="AD4644" s="28">
        <v>0.14929999999999999</v>
      </c>
      <c r="AE4644" s="139">
        <v>699</v>
      </c>
      <c r="AF4644" s="111">
        <v>375</v>
      </c>
      <c r="AG4644" s="111">
        <v>503</v>
      </c>
      <c r="AH4644" s="111">
        <v>1056</v>
      </c>
    </row>
    <row r="4645" spans="1:34">
      <c r="A4645" s="87" t="s">
        <v>145</v>
      </c>
      <c r="B4645" s="14" t="s">
        <v>75</v>
      </c>
      <c r="C4645" s="14" t="s">
        <v>64</v>
      </c>
      <c r="D4645" s="14">
        <v>2018</v>
      </c>
      <c r="E4645" s="14">
        <v>2018</v>
      </c>
      <c r="F4645" s="14" t="s">
        <v>329</v>
      </c>
      <c r="G4645" s="93">
        <v>58</v>
      </c>
      <c r="H4645" s="93">
        <v>1046</v>
      </c>
      <c r="I4645" s="93">
        <v>0</v>
      </c>
      <c r="J4645" s="93">
        <v>0</v>
      </c>
      <c r="K4645" s="93">
        <v>58</v>
      </c>
      <c r="L4645" s="93">
        <v>1046</v>
      </c>
      <c r="M4645" s="48">
        <v>1104</v>
      </c>
      <c r="N4645" s="48">
        <v>1997</v>
      </c>
      <c r="O4645" s="110">
        <v>136</v>
      </c>
      <c r="P4645" s="110">
        <v>1861</v>
      </c>
      <c r="Q4645" s="110">
        <v>1997</v>
      </c>
      <c r="R4645" s="110">
        <v>0</v>
      </c>
      <c r="S4645" s="110">
        <v>0</v>
      </c>
      <c r="T4645" s="110">
        <v>0</v>
      </c>
      <c r="U4645" s="110">
        <v>136</v>
      </c>
      <c r="V4645" s="110">
        <v>1861</v>
      </c>
      <c r="W4645" s="156">
        <v>264154</v>
      </c>
      <c r="X4645" s="156">
        <v>0</v>
      </c>
      <c r="Y4645" s="156">
        <v>264154</v>
      </c>
      <c r="Z4645" s="28">
        <v>1</v>
      </c>
      <c r="AA4645" s="28">
        <v>0.96</v>
      </c>
      <c r="AB4645" s="111">
        <v>59</v>
      </c>
      <c r="AC4645" s="28">
        <v>0.50800000000000001</v>
      </c>
      <c r="AD4645" s="28">
        <v>0.14929999999999999</v>
      </c>
      <c r="AE4645" s="139">
        <v>71</v>
      </c>
      <c r="AF4645" s="111">
        <v>27</v>
      </c>
      <c r="AG4645" s="111">
        <v>42</v>
      </c>
      <c r="AH4645" s="111">
        <v>76</v>
      </c>
    </row>
    <row r="4646" spans="1:34">
      <c r="A4646" s="87" t="s">
        <v>146</v>
      </c>
      <c r="B4646" s="14" t="s">
        <v>75</v>
      </c>
      <c r="C4646" s="14" t="s">
        <v>64</v>
      </c>
      <c r="D4646" s="14">
        <v>2018</v>
      </c>
      <c r="E4646" s="14">
        <v>2018</v>
      </c>
      <c r="F4646" s="14" t="s">
        <v>329</v>
      </c>
      <c r="G4646" s="93">
        <v>12891</v>
      </c>
      <c r="H4646" s="93">
        <v>102163</v>
      </c>
      <c r="I4646" s="93">
        <v>26</v>
      </c>
      <c r="J4646" s="93">
        <v>321</v>
      </c>
      <c r="K4646" s="93">
        <v>12917</v>
      </c>
      <c r="L4646" s="93">
        <v>102484</v>
      </c>
      <c r="M4646" s="48">
        <v>115401</v>
      </c>
      <c r="N4646" s="48">
        <v>250275</v>
      </c>
      <c r="O4646" s="110">
        <v>34958</v>
      </c>
      <c r="P4646" s="110">
        <v>214366</v>
      </c>
      <c r="Q4646" s="110">
        <v>249324</v>
      </c>
      <c r="R4646" s="110">
        <v>105</v>
      </c>
      <c r="S4646" s="110">
        <v>846</v>
      </c>
      <c r="T4646" s="110">
        <v>951</v>
      </c>
      <c r="U4646" s="110">
        <v>35063</v>
      </c>
      <c r="V4646" s="110">
        <v>215212</v>
      </c>
      <c r="W4646" s="156">
        <v>32628867</v>
      </c>
      <c r="X4646" s="156">
        <v>92257</v>
      </c>
      <c r="Y4646" s="156">
        <v>32721124</v>
      </c>
      <c r="Z4646" s="28">
        <v>0.99082406917240162</v>
      </c>
      <c r="AA4646" s="28">
        <v>0.87417055787662812</v>
      </c>
      <c r="AB4646" s="111">
        <v>29</v>
      </c>
      <c r="AC4646" s="28">
        <v>0.65500000000000003</v>
      </c>
      <c r="AD4646" s="28">
        <v>4.48E-2</v>
      </c>
      <c r="AE4646" s="139">
        <v>11127</v>
      </c>
      <c r="AF4646" s="111">
        <v>3667</v>
      </c>
      <c r="AG4646" s="111">
        <v>11970</v>
      </c>
      <c r="AH4646" s="111">
        <v>27663</v>
      </c>
    </row>
    <row r="4647" spans="1:34">
      <c r="A4647" s="87" t="s">
        <v>147</v>
      </c>
      <c r="B4647" s="14" t="s">
        <v>74</v>
      </c>
      <c r="C4647" s="14" t="s">
        <v>64</v>
      </c>
      <c r="D4647" s="14">
        <v>2018</v>
      </c>
      <c r="E4647" s="14">
        <v>2018</v>
      </c>
      <c r="F4647" s="14" t="s">
        <v>329</v>
      </c>
      <c r="G4647" s="93">
        <v>11913</v>
      </c>
      <c r="H4647" s="93">
        <v>81549</v>
      </c>
      <c r="I4647" s="93">
        <v>183</v>
      </c>
      <c r="J4647" s="93">
        <v>928</v>
      </c>
      <c r="K4647" s="93">
        <v>12096</v>
      </c>
      <c r="L4647" s="93">
        <v>82477</v>
      </c>
      <c r="M4647" s="48">
        <v>94573</v>
      </c>
      <c r="N4647" s="48">
        <v>195585</v>
      </c>
      <c r="O4647" s="110">
        <v>31582</v>
      </c>
      <c r="P4647" s="110">
        <v>160870</v>
      </c>
      <c r="Q4647" s="110">
        <v>192452</v>
      </c>
      <c r="R4647" s="110">
        <v>765</v>
      </c>
      <c r="S4647" s="110">
        <v>2368</v>
      </c>
      <c r="T4647" s="110">
        <v>3133</v>
      </c>
      <c r="U4647" s="110">
        <v>32347</v>
      </c>
      <c r="V4647" s="110">
        <v>163238</v>
      </c>
      <c r="W4647" s="156">
        <v>28891196</v>
      </c>
      <c r="X4647" s="156">
        <v>347674</v>
      </c>
      <c r="Y4647" s="156">
        <v>29238870</v>
      </c>
      <c r="Z4647" s="28">
        <v>0.99544994944388276</v>
      </c>
      <c r="AA4647" s="28">
        <v>0.93439817455790075</v>
      </c>
      <c r="AB4647" s="111">
        <v>31</v>
      </c>
      <c r="AC4647" s="28">
        <v>0.64500000000000002</v>
      </c>
      <c r="AD4647" s="28">
        <v>6.8400000000000002E-2</v>
      </c>
      <c r="AE4647" s="139">
        <v>8390</v>
      </c>
      <c r="AF4647" s="111">
        <v>3280</v>
      </c>
      <c r="AG4647" s="111">
        <v>6953</v>
      </c>
      <c r="AH4647" s="111">
        <v>14119</v>
      </c>
    </row>
    <row r="4648" spans="1:34">
      <c r="A4648" s="87" t="s">
        <v>148</v>
      </c>
      <c r="B4648" s="14" t="s">
        <v>75</v>
      </c>
      <c r="C4648" s="14" t="s">
        <v>64</v>
      </c>
      <c r="D4648" s="14">
        <v>2018</v>
      </c>
      <c r="E4648" s="14">
        <v>2018</v>
      </c>
      <c r="F4648" s="14" t="s">
        <v>329</v>
      </c>
      <c r="G4648" s="93">
        <v>250</v>
      </c>
      <c r="H4648" s="93">
        <v>1839</v>
      </c>
      <c r="I4648" s="93">
        <v>0</v>
      </c>
      <c r="J4648" s="93">
        <v>8</v>
      </c>
      <c r="K4648" s="93">
        <v>250</v>
      </c>
      <c r="L4648" s="93">
        <v>1847</v>
      </c>
      <c r="M4648" s="48">
        <v>2097</v>
      </c>
      <c r="N4648" s="48">
        <v>4500</v>
      </c>
      <c r="O4648" s="110">
        <v>637</v>
      </c>
      <c r="P4648" s="110">
        <v>3843</v>
      </c>
      <c r="Q4648" s="110">
        <v>4480</v>
      </c>
      <c r="R4648" s="110">
        <v>0</v>
      </c>
      <c r="S4648" s="110">
        <v>20</v>
      </c>
      <c r="T4648" s="110">
        <v>20</v>
      </c>
      <c r="U4648" s="110">
        <v>637</v>
      </c>
      <c r="V4648" s="110">
        <v>3863</v>
      </c>
      <c r="W4648" s="156">
        <v>579333</v>
      </c>
      <c r="X4648" s="156">
        <v>2229</v>
      </c>
      <c r="Y4648" s="156">
        <v>581562</v>
      </c>
      <c r="Z4648" s="28">
        <v>0.99115044247787609</v>
      </c>
      <c r="AA4648" s="28">
        <v>0.98666666666666669</v>
      </c>
      <c r="AB4648" s="111">
        <v>59</v>
      </c>
      <c r="AC4648" s="28">
        <v>0.50800000000000001</v>
      </c>
      <c r="AD4648" s="28">
        <v>0.14929999999999999</v>
      </c>
      <c r="AE4648" s="139">
        <v>182</v>
      </c>
      <c r="AF4648" s="111">
        <v>47</v>
      </c>
      <c r="AG4648" s="111">
        <v>269</v>
      </c>
      <c r="AH4648" s="111">
        <v>657</v>
      </c>
    </row>
    <row r="4649" spans="1:34">
      <c r="A4649" s="87" t="s">
        <v>149</v>
      </c>
      <c r="B4649" s="14" t="s">
        <v>75</v>
      </c>
      <c r="C4649" s="14" t="s">
        <v>64</v>
      </c>
      <c r="D4649" s="14">
        <v>2018</v>
      </c>
      <c r="E4649" s="14">
        <v>2018</v>
      </c>
      <c r="F4649" s="14" t="s">
        <v>329</v>
      </c>
      <c r="G4649" s="93">
        <v>20122</v>
      </c>
      <c r="H4649" s="93">
        <v>134920</v>
      </c>
      <c r="I4649" s="93">
        <v>42</v>
      </c>
      <c r="J4649" s="93">
        <v>501</v>
      </c>
      <c r="K4649" s="93">
        <v>20164</v>
      </c>
      <c r="L4649" s="93">
        <v>135421</v>
      </c>
      <c r="M4649" s="48">
        <v>155585</v>
      </c>
      <c r="N4649" s="48">
        <v>335516</v>
      </c>
      <c r="O4649" s="110">
        <v>52664</v>
      </c>
      <c r="P4649" s="110">
        <v>281451</v>
      </c>
      <c r="Q4649" s="110">
        <v>334115</v>
      </c>
      <c r="R4649" s="110">
        <v>141</v>
      </c>
      <c r="S4649" s="110">
        <v>1260</v>
      </c>
      <c r="T4649" s="110">
        <v>1401</v>
      </c>
      <c r="U4649" s="110">
        <v>52805</v>
      </c>
      <c r="V4649" s="110">
        <v>282711</v>
      </c>
      <c r="W4649" s="156">
        <v>44811150</v>
      </c>
      <c r="X4649" s="156">
        <v>144537</v>
      </c>
      <c r="Y4649" s="156">
        <v>44955687</v>
      </c>
      <c r="Z4649" s="28">
        <v>0.99061209162598574</v>
      </c>
      <c r="AA4649" s="28">
        <v>0.8991338866835078</v>
      </c>
      <c r="AB4649" s="111">
        <v>37</v>
      </c>
      <c r="AC4649" s="28">
        <v>0.48599999999999999</v>
      </c>
      <c r="AD4649" s="28">
        <v>6.1199999999999997E-2</v>
      </c>
      <c r="AE4649" s="139">
        <v>12498</v>
      </c>
      <c r="AF4649" s="111">
        <v>3732</v>
      </c>
      <c r="AG4649" s="111">
        <v>15948</v>
      </c>
      <c r="AH4649" s="111">
        <v>34840</v>
      </c>
    </row>
    <row r="4650" spans="1:34">
      <c r="A4650" s="87" t="s">
        <v>150</v>
      </c>
      <c r="B4650" s="14" t="s">
        <v>74</v>
      </c>
      <c r="C4650" s="14" t="s">
        <v>64</v>
      </c>
      <c r="D4650" s="14">
        <v>2018</v>
      </c>
      <c r="E4650" s="14">
        <v>2018</v>
      </c>
      <c r="F4650" s="14" t="s">
        <v>329</v>
      </c>
      <c r="G4650" s="93">
        <v>9875</v>
      </c>
      <c r="H4650" s="93">
        <v>121169</v>
      </c>
      <c r="I4650" s="93">
        <v>105</v>
      </c>
      <c r="J4650" s="93">
        <v>1132</v>
      </c>
      <c r="K4650" s="93">
        <v>9980</v>
      </c>
      <c r="L4650" s="93">
        <v>122301</v>
      </c>
      <c r="M4650" s="48">
        <v>132281</v>
      </c>
      <c r="N4650" s="48">
        <v>257770</v>
      </c>
      <c r="O4650" s="110">
        <v>26957</v>
      </c>
      <c r="P4650" s="110">
        <v>227843</v>
      </c>
      <c r="Q4650" s="110">
        <v>254800</v>
      </c>
      <c r="R4650" s="110">
        <v>371</v>
      </c>
      <c r="S4650" s="110">
        <v>2599</v>
      </c>
      <c r="T4650" s="110">
        <v>2970</v>
      </c>
      <c r="U4650" s="110">
        <v>27328</v>
      </c>
      <c r="V4650" s="110">
        <v>230442</v>
      </c>
      <c r="W4650" s="156">
        <v>33224768</v>
      </c>
      <c r="X4650" s="156">
        <v>313729</v>
      </c>
      <c r="Y4650" s="156">
        <v>33538497</v>
      </c>
      <c r="Z4650" s="28">
        <v>0.9736797418916624</v>
      </c>
      <c r="AA4650" s="28">
        <v>0.96863543788187367</v>
      </c>
      <c r="AB4650" s="111">
        <v>50</v>
      </c>
      <c r="AC4650" s="28">
        <v>0.64</v>
      </c>
      <c r="AD4650" s="28">
        <v>3.4700000000000002E-2</v>
      </c>
      <c r="AE4650" s="139">
        <v>11684</v>
      </c>
      <c r="AF4650" s="111">
        <v>5433</v>
      </c>
      <c r="AG4650" s="111">
        <v>11845</v>
      </c>
      <c r="AH4650" s="111">
        <v>24705</v>
      </c>
    </row>
    <row r="4651" spans="1:34">
      <c r="A4651" s="87" t="s">
        <v>151</v>
      </c>
      <c r="B4651" s="14" t="s">
        <v>74</v>
      </c>
      <c r="C4651" s="14" t="s">
        <v>64</v>
      </c>
      <c r="D4651" s="14">
        <v>2018</v>
      </c>
      <c r="E4651" s="14">
        <v>2018</v>
      </c>
      <c r="F4651" s="14" t="s">
        <v>329</v>
      </c>
      <c r="G4651" s="93">
        <v>1797</v>
      </c>
      <c r="H4651" s="93">
        <v>29736</v>
      </c>
      <c r="I4651" s="93">
        <v>64</v>
      </c>
      <c r="J4651" s="93">
        <v>1190</v>
      </c>
      <c r="K4651" s="93">
        <v>1861</v>
      </c>
      <c r="L4651" s="93">
        <v>30926</v>
      </c>
      <c r="M4651" s="48">
        <v>32787</v>
      </c>
      <c r="N4651" s="48">
        <v>48168</v>
      </c>
      <c r="O4651" s="110">
        <v>3834</v>
      </c>
      <c r="P4651" s="110">
        <v>42416</v>
      </c>
      <c r="Q4651" s="110">
        <v>46250</v>
      </c>
      <c r="R4651" s="110">
        <v>168</v>
      </c>
      <c r="S4651" s="110">
        <v>1750</v>
      </c>
      <c r="T4651" s="110">
        <v>1918</v>
      </c>
      <c r="U4651" s="110">
        <v>4002</v>
      </c>
      <c r="V4651" s="110">
        <v>44166</v>
      </c>
      <c r="W4651" s="156">
        <v>6525447</v>
      </c>
      <c r="X4651" s="156">
        <v>244798</v>
      </c>
      <c r="Y4651" s="156">
        <v>6770245</v>
      </c>
      <c r="Z4651" s="28">
        <v>0.98141263940520451</v>
      </c>
      <c r="AA4651" s="28">
        <v>0.89434523809523814</v>
      </c>
      <c r="AB4651" s="111">
        <v>10</v>
      </c>
      <c r="AC4651" s="28">
        <v>0.5</v>
      </c>
      <c r="AD4651" s="28">
        <v>7.4800000000000005E-2</v>
      </c>
      <c r="AE4651" s="139">
        <v>2939</v>
      </c>
      <c r="AF4651" s="111">
        <v>1122</v>
      </c>
      <c r="AG4651" s="111">
        <v>3039</v>
      </c>
      <c r="AH4651" s="111">
        <v>5113</v>
      </c>
    </row>
    <row r="4652" spans="1:34">
      <c r="A4652" s="87" t="s">
        <v>152</v>
      </c>
      <c r="B4652" s="14" t="s">
        <v>75</v>
      </c>
      <c r="C4652" s="14" t="s">
        <v>64</v>
      </c>
      <c r="D4652" s="14">
        <v>2018</v>
      </c>
      <c r="E4652" s="14">
        <v>2018</v>
      </c>
      <c r="F4652" s="14" t="s">
        <v>329</v>
      </c>
      <c r="G4652" s="93">
        <v>5705</v>
      </c>
      <c r="H4652" s="93">
        <v>39304</v>
      </c>
      <c r="I4652" s="93">
        <v>13</v>
      </c>
      <c r="J4652" s="93">
        <v>248</v>
      </c>
      <c r="K4652" s="93">
        <v>5718</v>
      </c>
      <c r="L4652" s="93">
        <v>39552</v>
      </c>
      <c r="M4652" s="48">
        <v>45270</v>
      </c>
      <c r="N4652" s="48">
        <v>98646</v>
      </c>
      <c r="O4652" s="110">
        <v>13872</v>
      </c>
      <c r="P4652" s="110">
        <v>84032</v>
      </c>
      <c r="Q4652" s="110">
        <v>97904</v>
      </c>
      <c r="R4652" s="110">
        <v>49</v>
      </c>
      <c r="S4652" s="110">
        <v>693</v>
      </c>
      <c r="T4652" s="110">
        <v>742</v>
      </c>
      <c r="U4652" s="110">
        <v>13921</v>
      </c>
      <c r="V4652" s="110">
        <v>84725</v>
      </c>
      <c r="W4652" s="156">
        <v>12694021</v>
      </c>
      <c r="X4652" s="156">
        <v>73734</v>
      </c>
      <c r="Y4652" s="156">
        <v>12767755</v>
      </c>
      <c r="Z4652" s="28">
        <v>0.98756476683937822</v>
      </c>
      <c r="AA4652" s="28">
        <v>0.90759592795614719</v>
      </c>
      <c r="AB4652" s="111">
        <v>12</v>
      </c>
      <c r="AC4652" s="28">
        <v>0.41699999999999998</v>
      </c>
      <c r="AD4652" s="28">
        <v>3.4299999999999997E-2</v>
      </c>
      <c r="AE4652" s="139">
        <v>3172</v>
      </c>
      <c r="AF4652" s="111">
        <v>1136</v>
      </c>
      <c r="AG4652" s="111">
        <v>5362</v>
      </c>
      <c r="AH4652" s="111">
        <v>11741</v>
      </c>
    </row>
    <row r="4653" spans="1:34">
      <c r="A4653" s="87" t="s">
        <v>153</v>
      </c>
      <c r="B4653" s="14" t="s">
        <v>74</v>
      </c>
      <c r="C4653" s="14" t="s">
        <v>64</v>
      </c>
      <c r="D4653" s="14">
        <v>2018</v>
      </c>
      <c r="E4653" s="14">
        <v>2018</v>
      </c>
      <c r="F4653" s="14" t="s">
        <v>329</v>
      </c>
      <c r="G4653" s="93">
        <v>684</v>
      </c>
      <c r="H4653" s="93">
        <v>8419</v>
      </c>
      <c r="I4653" s="93">
        <v>2</v>
      </c>
      <c r="J4653" s="93">
        <v>22</v>
      </c>
      <c r="K4653" s="93">
        <v>686</v>
      </c>
      <c r="L4653" s="93">
        <v>8441</v>
      </c>
      <c r="M4653" s="48">
        <v>9127</v>
      </c>
      <c r="N4653" s="48">
        <v>15607</v>
      </c>
      <c r="O4653" s="110">
        <v>1677</v>
      </c>
      <c r="P4653" s="110">
        <v>13874</v>
      </c>
      <c r="Q4653" s="110">
        <v>15551</v>
      </c>
      <c r="R4653" s="110">
        <v>7</v>
      </c>
      <c r="S4653" s="110">
        <v>49</v>
      </c>
      <c r="T4653" s="110">
        <v>56</v>
      </c>
      <c r="U4653" s="110">
        <v>1684</v>
      </c>
      <c r="V4653" s="110">
        <v>13923</v>
      </c>
      <c r="W4653" s="156">
        <v>2047640</v>
      </c>
      <c r="X4653" s="156">
        <v>5665</v>
      </c>
      <c r="Y4653" s="156">
        <v>2053305</v>
      </c>
      <c r="Z4653" s="28">
        <v>0.99714285714285711</v>
      </c>
      <c r="AA4653" s="28">
        <v>0.98353909465020573</v>
      </c>
      <c r="AB4653" s="111">
        <v>59</v>
      </c>
      <c r="AC4653" s="28">
        <v>0.50800000000000001</v>
      </c>
      <c r="AD4653" s="28">
        <v>0.14929999999999999</v>
      </c>
      <c r="AE4653" s="139">
        <v>702</v>
      </c>
      <c r="AF4653" s="111">
        <v>224</v>
      </c>
      <c r="AG4653" s="111">
        <v>844</v>
      </c>
      <c r="AH4653" s="111">
        <v>1826</v>
      </c>
    </row>
    <row r="4654" spans="1:34">
      <c r="A4654" s="87" t="s">
        <v>154</v>
      </c>
      <c r="B4654" s="14" t="s">
        <v>74</v>
      </c>
      <c r="C4654" s="14" t="s">
        <v>64</v>
      </c>
      <c r="D4654" s="14">
        <v>2018</v>
      </c>
      <c r="E4654" s="14">
        <v>2018</v>
      </c>
      <c r="F4654" s="14" t="s">
        <v>329</v>
      </c>
      <c r="G4654" s="93">
        <v>533</v>
      </c>
      <c r="H4654" s="93">
        <v>11493</v>
      </c>
      <c r="I4654" s="93">
        <v>7</v>
      </c>
      <c r="J4654" s="93">
        <v>223</v>
      </c>
      <c r="K4654" s="93">
        <v>540</v>
      </c>
      <c r="L4654" s="93">
        <v>11716</v>
      </c>
      <c r="M4654" s="48">
        <v>12256</v>
      </c>
      <c r="N4654" s="48">
        <v>23051</v>
      </c>
      <c r="O4654" s="110">
        <v>1267</v>
      </c>
      <c r="P4654" s="110">
        <v>21203</v>
      </c>
      <c r="Q4654" s="110">
        <v>22470</v>
      </c>
      <c r="R4654" s="110">
        <v>21</v>
      </c>
      <c r="S4654" s="110">
        <v>560</v>
      </c>
      <c r="T4654" s="110">
        <v>581</v>
      </c>
      <c r="U4654" s="110">
        <v>1288</v>
      </c>
      <c r="V4654" s="110">
        <v>21763</v>
      </c>
      <c r="W4654" s="156">
        <v>2882514</v>
      </c>
      <c r="X4654" s="156">
        <v>51510</v>
      </c>
      <c r="Y4654" s="156">
        <v>2934024</v>
      </c>
      <c r="Z4654" s="28">
        <v>0.98654708520179368</v>
      </c>
      <c r="AA4654" s="28">
        <v>0.93113772455089816</v>
      </c>
      <c r="AB4654" s="111">
        <v>59</v>
      </c>
      <c r="AC4654" s="28">
        <v>0.50800000000000001</v>
      </c>
      <c r="AD4654" s="28">
        <v>0.14929999999999999</v>
      </c>
      <c r="AE4654" s="139">
        <v>1070</v>
      </c>
      <c r="AF4654" s="111">
        <v>396</v>
      </c>
      <c r="AG4654" s="111">
        <v>2457</v>
      </c>
      <c r="AH4654" s="111">
        <v>4978</v>
      </c>
    </row>
    <row r="4655" spans="1:34">
      <c r="A4655" s="87" t="s">
        <v>155</v>
      </c>
      <c r="B4655" s="14" t="s">
        <v>74</v>
      </c>
      <c r="C4655" s="14" t="s">
        <v>64</v>
      </c>
      <c r="D4655" s="14">
        <v>2018</v>
      </c>
      <c r="E4655" s="14">
        <v>2018</v>
      </c>
      <c r="F4655" s="14" t="s">
        <v>329</v>
      </c>
      <c r="G4655" s="93">
        <v>1731</v>
      </c>
      <c r="H4655" s="93">
        <v>17668</v>
      </c>
      <c r="I4655" s="93">
        <v>4</v>
      </c>
      <c r="J4655" s="93">
        <v>106</v>
      </c>
      <c r="K4655" s="93">
        <v>1735</v>
      </c>
      <c r="L4655" s="93">
        <v>17774</v>
      </c>
      <c r="M4655" s="48">
        <v>19509</v>
      </c>
      <c r="N4655" s="48">
        <v>37327</v>
      </c>
      <c r="O4655" s="110">
        <v>4444</v>
      </c>
      <c r="P4655" s="110">
        <v>32651</v>
      </c>
      <c r="Q4655" s="110">
        <v>37095</v>
      </c>
      <c r="R4655" s="110">
        <v>15</v>
      </c>
      <c r="S4655" s="110">
        <v>217</v>
      </c>
      <c r="T4655" s="110">
        <v>232</v>
      </c>
      <c r="U4655" s="110">
        <v>4459</v>
      </c>
      <c r="V4655" s="110">
        <v>32868</v>
      </c>
      <c r="W4655" s="156">
        <v>4962992</v>
      </c>
      <c r="X4655" s="156">
        <v>25681</v>
      </c>
      <c r="Y4655" s="156">
        <v>4988673</v>
      </c>
      <c r="Z4655" s="28">
        <v>0.94673913043478264</v>
      </c>
      <c r="AA4655" s="28">
        <v>0.88389513108614237</v>
      </c>
      <c r="AB4655" s="111">
        <v>59</v>
      </c>
      <c r="AC4655" s="28">
        <v>0.50800000000000001</v>
      </c>
      <c r="AD4655" s="28">
        <v>0.14929999999999999</v>
      </c>
      <c r="AE4655" s="139">
        <v>1885</v>
      </c>
      <c r="AF4655" s="111">
        <v>991</v>
      </c>
      <c r="AG4655" s="111">
        <v>3713</v>
      </c>
      <c r="AH4655" s="111">
        <v>8713</v>
      </c>
    </row>
    <row r="4656" spans="1:34">
      <c r="A4656" s="87" t="s">
        <v>156</v>
      </c>
      <c r="B4656" s="14" t="s">
        <v>74</v>
      </c>
      <c r="C4656" s="14" t="s">
        <v>64</v>
      </c>
      <c r="D4656" s="14">
        <v>2018</v>
      </c>
      <c r="E4656" s="14">
        <v>2018</v>
      </c>
      <c r="F4656" s="14" t="s">
        <v>329</v>
      </c>
      <c r="G4656" s="93">
        <v>3080</v>
      </c>
      <c r="H4656" s="93">
        <v>38677</v>
      </c>
      <c r="I4656" s="93">
        <v>36</v>
      </c>
      <c r="J4656" s="93">
        <v>641</v>
      </c>
      <c r="K4656" s="93">
        <v>3116</v>
      </c>
      <c r="L4656" s="93">
        <v>39318</v>
      </c>
      <c r="M4656" s="48">
        <v>42434</v>
      </c>
      <c r="N4656" s="48">
        <v>79764</v>
      </c>
      <c r="O4656" s="110">
        <v>7466</v>
      </c>
      <c r="P4656" s="110">
        <v>70861</v>
      </c>
      <c r="Q4656" s="110">
        <v>78327</v>
      </c>
      <c r="R4656" s="110">
        <v>111</v>
      </c>
      <c r="S4656" s="110">
        <v>1326</v>
      </c>
      <c r="T4656" s="110">
        <v>1437</v>
      </c>
      <c r="U4656" s="110">
        <v>7577</v>
      </c>
      <c r="V4656" s="110">
        <v>72187</v>
      </c>
      <c r="W4656" s="156">
        <v>10303118</v>
      </c>
      <c r="X4656" s="156">
        <v>157190</v>
      </c>
      <c r="Y4656" s="156">
        <v>10460308</v>
      </c>
      <c r="Z4656" s="28">
        <v>0.99531459170013392</v>
      </c>
      <c r="AA4656" s="28">
        <v>0.98063380281690138</v>
      </c>
      <c r="AB4656" s="111">
        <v>12</v>
      </c>
      <c r="AC4656" s="28">
        <v>0.83299999999999996</v>
      </c>
      <c r="AD4656" s="28">
        <v>5.4899999999999997E-2</v>
      </c>
      <c r="AE4656" s="139">
        <v>3130</v>
      </c>
      <c r="AF4656" s="111">
        <v>932</v>
      </c>
      <c r="AG4656" s="111">
        <v>6673</v>
      </c>
      <c r="AH4656" s="111">
        <v>13893</v>
      </c>
    </row>
    <row r="4657" spans="1:34">
      <c r="A4657" s="87" t="s">
        <v>157</v>
      </c>
      <c r="B4657" s="14" t="s">
        <v>74</v>
      </c>
      <c r="C4657" s="14" t="s">
        <v>64</v>
      </c>
      <c r="D4657" s="14">
        <v>2018</v>
      </c>
      <c r="E4657" s="14">
        <v>2018</v>
      </c>
      <c r="F4657" s="14" t="s">
        <v>329</v>
      </c>
      <c r="G4657" s="93">
        <v>877</v>
      </c>
      <c r="H4657" s="93">
        <v>13176</v>
      </c>
      <c r="I4657" s="93">
        <v>2</v>
      </c>
      <c r="J4657" s="93">
        <v>30</v>
      </c>
      <c r="K4657" s="93">
        <v>879</v>
      </c>
      <c r="L4657" s="93">
        <v>13206</v>
      </c>
      <c r="M4657" s="48">
        <v>14085</v>
      </c>
      <c r="N4657" s="48">
        <v>24243</v>
      </c>
      <c r="O4657" s="110">
        <v>2153</v>
      </c>
      <c r="P4657" s="110">
        <v>22010</v>
      </c>
      <c r="Q4657" s="110">
        <v>24163</v>
      </c>
      <c r="R4657" s="110">
        <v>7</v>
      </c>
      <c r="S4657" s="110">
        <v>73</v>
      </c>
      <c r="T4657" s="110">
        <v>80</v>
      </c>
      <c r="U4657" s="110">
        <v>2160</v>
      </c>
      <c r="V4657" s="110">
        <v>22083</v>
      </c>
      <c r="W4657" s="156">
        <v>3238520</v>
      </c>
      <c r="X4657" s="156">
        <v>7535</v>
      </c>
      <c r="Y4657" s="156">
        <v>3246055</v>
      </c>
      <c r="Z4657" s="28">
        <v>0.99230769230769234</v>
      </c>
      <c r="AA4657" s="28">
        <v>0.98765432098765427</v>
      </c>
      <c r="AB4657" s="111">
        <v>59</v>
      </c>
      <c r="AC4657" s="28">
        <v>0.50800000000000001</v>
      </c>
      <c r="AD4657" s="28">
        <v>0.14929999999999999</v>
      </c>
      <c r="AE4657" s="139">
        <v>773</v>
      </c>
      <c r="AF4657" s="111">
        <v>327</v>
      </c>
      <c r="AG4657" s="111">
        <v>1906</v>
      </c>
      <c r="AH4657" s="111">
        <v>4100</v>
      </c>
    </row>
    <row r="4658" spans="1:34">
      <c r="A4658" s="87" t="s">
        <v>158</v>
      </c>
      <c r="B4658" s="14" t="s">
        <v>75</v>
      </c>
      <c r="C4658" s="14" t="s">
        <v>64</v>
      </c>
      <c r="D4658" s="14">
        <v>2018</v>
      </c>
      <c r="E4658" s="14">
        <v>2018</v>
      </c>
      <c r="F4658" s="14" t="s">
        <v>329</v>
      </c>
      <c r="G4658" s="93">
        <v>1042</v>
      </c>
      <c r="H4658" s="93">
        <v>11026</v>
      </c>
      <c r="I4658" s="93">
        <v>1</v>
      </c>
      <c r="J4658" s="93">
        <v>20</v>
      </c>
      <c r="K4658" s="93">
        <v>1043</v>
      </c>
      <c r="L4658" s="93">
        <v>11046</v>
      </c>
      <c r="M4658" s="48">
        <v>12089</v>
      </c>
      <c r="N4658" s="48">
        <v>22357</v>
      </c>
      <c r="O4658" s="110">
        <v>2444</v>
      </c>
      <c r="P4658" s="110">
        <v>19863</v>
      </c>
      <c r="Q4658" s="110">
        <v>22307</v>
      </c>
      <c r="R4658" s="110">
        <v>3</v>
      </c>
      <c r="S4658" s="110">
        <v>47</v>
      </c>
      <c r="T4658" s="110">
        <v>50</v>
      </c>
      <c r="U4658" s="110">
        <v>2447</v>
      </c>
      <c r="V4658" s="110">
        <v>19910</v>
      </c>
      <c r="W4658" s="156">
        <v>2900101</v>
      </c>
      <c r="X4658" s="156">
        <v>5430</v>
      </c>
      <c r="Y4658" s="156">
        <v>2905531</v>
      </c>
      <c r="Z4658" s="28">
        <v>0.97117117117117113</v>
      </c>
      <c r="AA4658" s="28">
        <v>0.94392523364485981</v>
      </c>
      <c r="AB4658" s="111">
        <v>59</v>
      </c>
      <c r="AC4658" s="28">
        <v>0.50800000000000001</v>
      </c>
      <c r="AD4658" s="28">
        <v>0.14929999999999999</v>
      </c>
      <c r="AE4658" s="139">
        <v>1043</v>
      </c>
      <c r="AF4658" s="111">
        <v>262</v>
      </c>
      <c r="AG4658" s="111">
        <v>506</v>
      </c>
      <c r="AH4658" s="111">
        <v>829</v>
      </c>
    </row>
    <row r="4659" spans="1:34">
      <c r="A4659" s="87" t="s">
        <v>159</v>
      </c>
      <c r="B4659" s="14" t="s">
        <v>75</v>
      </c>
      <c r="C4659" s="14" t="s">
        <v>64</v>
      </c>
      <c r="D4659" s="14">
        <v>2018</v>
      </c>
      <c r="E4659" s="14">
        <v>2018</v>
      </c>
      <c r="F4659" s="14" t="s">
        <v>329</v>
      </c>
      <c r="G4659" s="93">
        <v>6</v>
      </c>
      <c r="H4659" s="93">
        <v>129</v>
      </c>
      <c r="I4659" s="93">
        <v>0</v>
      </c>
      <c r="J4659" s="93">
        <v>0</v>
      </c>
      <c r="K4659" s="93">
        <v>6</v>
      </c>
      <c r="L4659" s="93">
        <v>129</v>
      </c>
      <c r="M4659" s="48">
        <v>135</v>
      </c>
      <c r="N4659" s="48">
        <v>226</v>
      </c>
      <c r="O4659" s="110">
        <v>15</v>
      </c>
      <c r="P4659" s="110">
        <v>211</v>
      </c>
      <c r="Q4659" s="110">
        <v>226</v>
      </c>
      <c r="R4659" s="110">
        <v>0</v>
      </c>
      <c r="S4659" s="110">
        <v>0</v>
      </c>
      <c r="T4659" s="110">
        <v>0</v>
      </c>
      <c r="U4659" s="110">
        <v>15</v>
      </c>
      <c r="V4659" s="110">
        <v>211</v>
      </c>
      <c r="W4659" s="156">
        <v>28186</v>
      </c>
      <c r="X4659" s="156">
        <v>0</v>
      </c>
      <c r="Y4659" s="156">
        <v>28186</v>
      </c>
      <c r="Z4659" s="28">
        <v>1</v>
      </c>
      <c r="AA4659" s="28">
        <v>1</v>
      </c>
      <c r="AB4659" s="111">
        <v>59</v>
      </c>
      <c r="AC4659" s="28">
        <v>0.50800000000000001</v>
      </c>
      <c r="AD4659" s="28">
        <v>0.14929999999999999</v>
      </c>
      <c r="AE4659" s="139">
        <v>9</v>
      </c>
      <c r="AF4659" s="111">
        <v>3</v>
      </c>
      <c r="AG4659" s="111">
        <v>1</v>
      </c>
      <c r="AH4659" s="111">
        <v>1</v>
      </c>
    </row>
    <row r="4660" spans="1:34">
      <c r="A4660" s="87" t="s">
        <v>160</v>
      </c>
      <c r="B4660" s="14" t="s">
        <v>75</v>
      </c>
      <c r="C4660" s="14" t="s">
        <v>64</v>
      </c>
      <c r="D4660" s="14">
        <v>2018</v>
      </c>
      <c r="E4660" s="14">
        <v>2018</v>
      </c>
      <c r="F4660" s="14" t="s">
        <v>329</v>
      </c>
      <c r="G4660" s="93">
        <v>351</v>
      </c>
      <c r="H4660" s="93">
        <v>2747</v>
      </c>
      <c r="I4660" s="93">
        <v>0</v>
      </c>
      <c r="J4660" s="93">
        <v>3</v>
      </c>
      <c r="K4660" s="93">
        <v>351</v>
      </c>
      <c r="L4660" s="93">
        <v>2750</v>
      </c>
      <c r="M4660" s="48">
        <v>3101</v>
      </c>
      <c r="N4660" s="48">
        <v>6228</v>
      </c>
      <c r="O4660" s="110">
        <v>939</v>
      </c>
      <c r="P4660" s="110">
        <v>5280</v>
      </c>
      <c r="Q4660" s="110">
        <v>6219</v>
      </c>
      <c r="R4660" s="110">
        <v>0</v>
      </c>
      <c r="S4660" s="110">
        <v>9</v>
      </c>
      <c r="T4660" s="110">
        <v>9</v>
      </c>
      <c r="U4660" s="110">
        <v>939</v>
      </c>
      <c r="V4660" s="110">
        <v>5289</v>
      </c>
      <c r="W4660" s="156">
        <v>806379</v>
      </c>
      <c r="X4660" s="156">
        <v>743</v>
      </c>
      <c r="Y4660" s="156">
        <v>807122</v>
      </c>
      <c r="Z4660" s="28">
        <v>0.97345132743362828</v>
      </c>
      <c r="AA4660" s="28">
        <v>0.89743589743589747</v>
      </c>
      <c r="AB4660" s="111">
        <v>59</v>
      </c>
      <c r="AC4660" s="28">
        <v>0.50800000000000001</v>
      </c>
      <c r="AD4660" s="28">
        <v>0.14929999999999999</v>
      </c>
      <c r="AE4660" s="139">
        <v>261</v>
      </c>
      <c r="AF4660" s="111">
        <v>89</v>
      </c>
      <c r="AG4660" s="111">
        <v>151</v>
      </c>
      <c r="AH4660" s="111">
        <v>272</v>
      </c>
    </row>
    <row r="4661" spans="1:34">
      <c r="A4661" s="87" t="s">
        <v>161</v>
      </c>
      <c r="B4661" s="14" t="s">
        <v>74</v>
      </c>
      <c r="C4661" s="14" t="s">
        <v>64</v>
      </c>
      <c r="D4661" s="14">
        <v>2018</v>
      </c>
      <c r="E4661" s="14">
        <v>2018</v>
      </c>
      <c r="F4661" s="14" t="s">
        <v>329</v>
      </c>
      <c r="G4661" s="93">
        <v>2054</v>
      </c>
      <c r="H4661" s="93">
        <v>17934</v>
      </c>
      <c r="I4661" s="93">
        <v>10</v>
      </c>
      <c r="J4661" s="93">
        <v>111</v>
      </c>
      <c r="K4661" s="93">
        <v>2064</v>
      </c>
      <c r="L4661" s="93">
        <v>18045</v>
      </c>
      <c r="M4661" s="48">
        <v>20109</v>
      </c>
      <c r="N4661" s="48">
        <v>36940</v>
      </c>
      <c r="O4661" s="110">
        <v>4880</v>
      </c>
      <c r="P4661" s="110">
        <v>31789</v>
      </c>
      <c r="Q4661" s="110">
        <v>36669</v>
      </c>
      <c r="R4661" s="110">
        <v>31</v>
      </c>
      <c r="S4661" s="110">
        <v>240</v>
      </c>
      <c r="T4661" s="110">
        <v>271</v>
      </c>
      <c r="U4661" s="110">
        <v>4911</v>
      </c>
      <c r="V4661" s="110">
        <v>32029</v>
      </c>
      <c r="W4661" s="156">
        <v>5069830</v>
      </c>
      <c r="X4661" s="156">
        <v>35164</v>
      </c>
      <c r="Y4661" s="156">
        <v>5104994</v>
      </c>
      <c r="Z4661" s="28">
        <v>0.98041958041958044</v>
      </c>
      <c r="AA4661" s="28">
        <v>0.93905191873589167</v>
      </c>
      <c r="AB4661" s="111">
        <v>8</v>
      </c>
      <c r="AC4661" s="28">
        <v>0.375</v>
      </c>
      <c r="AD4661" s="28">
        <v>3.1300000000000001E-2</v>
      </c>
      <c r="AE4661" s="139">
        <v>1546</v>
      </c>
      <c r="AF4661" s="111">
        <v>513</v>
      </c>
      <c r="AG4661" s="111">
        <v>1724</v>
      </c>
      <c r="AH4661" s="111">
        <v>3523</v>
      </c>
    </row>
    <row r="4662" spans="1:34">
      <c r="A4662" s="87" t="s">
        <v>162</v>
      </c>
      <c r="B4662" s="14" t="s">
        <v>74</v>
      </c>
      <c r="C4662" s="14" t="s">
        <v>64</v>
      </c>
      <c r="D4662" s="14">
        <v>2018</v>
      </c>
      <c r="E4662" s="14">
        <v>2018</v>
      </c>
      <c r="F4662" s="14" t="s">
        <v>329</v>
      </c>
      <c r="G4662" s="93">
        <v>1013</v>
      </c>
      <c r="H4662" s="93">
        <v>14971</v>
      </c>
      <c r="I4662" s="93">
        <v>6</v>
      </c>
      <c r="J4662" s="93">
        <v>116</v>
      </c>
      <c r="K4662" s="93">
        <v>1019</v>
      </c>
      <c r="L4662" s="93">
        <v>15087</v>
      </c>
      <c r="M4662" s="48">
        <v>16106</v>
      </c>
      <c r="N4662" s="48">
        <v>27643</v>
      </c>
      <c r="O4662" s="110">
        <v>2436</v>
      </c>
      <c r="P4662" s="110">
        <v>24893</v>
      </c>
      <c r="Q4662" s="110">
        <v>27329</v>
      </c>
      <c r="R4662" s="110">
        <v>25</v>
      </c>
      <c r="S4662" s="110">
        <v>289</v>
      </c>
      <c r="T4662" s="110">
        <v>314</v>
      </c>
      <c r="U4662" s="110">
        <v>2461</v>
      </c>
      <c r="V4662" s="110">
        <v>25182</v>
      </c>
      <c r="W4662" s="156">
        <v>3559991</v>
      </c>
      <c r="X4662" s="156">
        <v>27126</v>
      </c>
      <c r="Y4662" s="156">
        <v>3587117</v>
      </c>
      <c r="Z4662" s="28">
        <v>0.97468354430379744</v>
      </c>
      <c r="AA4662" s="28">
        <v>0.52589641434262946</v>
      </c>
      <c r="AB4662" s="111">
        <v>59</v>
      </c>
      <c r="AC4662" s="28">
        <v>0.50800000000000001</v>
      </c>
      <c r="AD4662" s="28">
        <v>0.14929999999999999</v>
      </c>
      <c r="AE4662" s="139">
        <v>1053</v>
      </c>
      <c r="AF4662" s="111">
        <v>483</v>
      </c>
      <c r="AG4662" s="111">
        <v>2282</v>
      </c>
      <c r="AH4662" s="111">
        <v>4799</v>
      </c>
    </row>
    <row r="4663" spans="1:34">
      <c r="A4663" s="87" t="s">
        <v>163</v>
      </c>
      <c r="B4663" s="14" t="s">
        <v>75</v>
      </c>
      <c r="C4663" s="14" t="s">
        <v>64</v>
      </c>
      <c r="D4663" s="14">
        <v>2018</v>
      </c>
      <c r="E4663" s="14">
        <v>2018</v>
      </c>
      <c r="F4663" s="14" t="s">
        <v>329</v>
      </c>
      <c r="G4663" s="93">
        <v>4230</v>
      </c>
      <c r="H4663" s="93">
        <v>32474</v>
      </c>
      <c r="I4663" s="93">
        <v>12</v>
      </c>
      <c r="J4663" s="93">
        <v>81</v>
      </c>
      <c r="K4663" s="93">
        <v>4242</v>
      </c>
      <c r="L4663" s="93">
        <v>32555</v>
      </c>
      <c r="M4663" s="48">
        <v>36797</v>
      </c>
      <c r="N4663" s="48">
        <v>76286</v>
      </c>
      <c r="O4663" s="110">
        <v>11309</v>
      </c>
      <c r="P4663" s="110">
        <v>64714</v>
      </c>
      <c r="Q4663" s="110">
        <v>76023</v>
      </c>
      <c r="R4663" s="110">
        <v>41</v>
      </c>
      <c r="S4663" s="110">
        <v>222</v>
      </c>
      <c r="T4663" s="110">
        <v>263</v>
      </c>
      <c r="U4663" s="110">
        <v>11350</v>
      </c>
      <c r="V4663" s="110">
        <v>64936</v>
      </c>
      <c r="W4663" s="156">
        <v>10029428</v>
      </c>
      <c r="X4663" s="156">
        <v>24038</v>
      </c>
      <c r="Y4663" s="156">
        <v>10053466</v>
      </c>
      <c r="Z4663" s="28">
        <v>0.95960761684939411</v>
      </c>
      <c r="AA4663" s="28">
        <v>0.902229845626072</v>
      </c>
      <c r="AB4663" s="111">
        <v>7</v>
      </c>
      <c r="AC4663" s="28">
        <v>0.42899999999999999</v>
      </c>
      <c r="AD4663" s="28">
        <v>5.3199999999999997E-2</v>
      </c>
      <c r="AE4663" s="139">
        <v>2820</v>
      </c>
      <c r="AF4663" s="111">
        <v>738</v>
      </c>
      <c r="AG4663" s="111">
        <v>3614</v>
      </c>
      <c r="AH4663" s="111">
        <v>8066</v>
      </c>
    </row>
    <row r="4664" spans="1:34">
      <c r="A4664" s="87" t="s">
        <v>164</v>
      </c>
      <c r="B4664" s="14" t="s">
        <v>75</v>
      </c>
      <c r="C4664" s="14" t="s">
        <v>64</v>
      </c>
      <c r="D4664" s="14">
        <v>2018</v>
      </c>
      <c r="E4664" s="14">
        <v>2018</v>
      </c>
      <c r="F4664" s="14" t="s">
        <v>329</v>
      </c>
      <c r="G4664" s="93">
        <v>597</v>
      </c>
      <c r="H4664" s="93">
        <v>4419</v>
      </c>
      <c r="I4664" s="93">
        <v>4</v>
      </c>
      <c r="J4664" s="93">
        <v>23</v>
      </c>
      <c r="K4664" s="93">
        <v>601</v>
      </c>
      <c r="L4664" s="93">
        <v>4442</v>
      </c>
      <c r="M4664" s="48">
        <v>5043</v>
      </c>
      <c r="N4664" s="48">
        <v>11438</v>
      </c>
      <c r="O4664" s="110">
        <v>1687</v>
      </c>
      <c r="P4664" s="110">
        <v>9673</v>
      </c>
      <c r="Q4664" s="110">
        <v>11360</v>
      </c>
      <c r="R4664" s="110">
        <v>14</v>
      </c>
      <c r="S4664" s="110">
        <v>64</v>
      </c>
      <c r="T4664" s="110">
        <v>78</v>
      </c>
      <c r="U4664" s="110">
        <v>1701</v>
      </c>
      <c r="V4664" s="110">
        <v>9737</v>
      </c>
      <c r="W4664" s="156">
        <v>1477985</v>
      </c>
      <c r="X4664" s="156">
        <v>9276</v>
      </c>
      <c r="Y4664" s="156">
        <v>1487261</v>
      </c>
      <c r="Z4664" s="28">
        <v>0.97512437810945274</v>
      </c>
      <c r="AA4664" s="28">
        <v>0.91891891891891897</v>
      </c>
      <c r="AB4664" s="111">
        <v>59</v>
      </c>
      <c r="AC4664" s="28">
        <v>0.50800000000000001</v>
      </c>
      <c r="AD4664" s="28">
        <v>0.14929999999999999</v>
      </c>
      <c r="AE4664" s="139">
        <v>404</v>
      </c>
      <c r="AF4664" s="111">
        <v>127</v>
      </c>
      <c r="AG4664" s="111">
        <v>487</v>
      </c>
      <c r="AH4664" s="111">
        <v>1099</v>
      </c>
    </row>
    <row r="4665" spans="1:34">
      <c r="A4665" s="87" t="s">
        <v>165</v>
      </c>
      <c r="B4665" s="14" t="s">
        <v>75</v>
      </c>
      <c r="C4665" s="14" t="s">
        <v>64</v>
      </c>
      <c r="D4665" s="14">
        <v>2018</v>
      </c>
      <c r="E4665" s="14">
        <v>2018</v>
      </c>
      <c r="F4665" s="14" t="s">
        <v>329</v>
      </c>
      <c r="G4665" s="93">
        <v>409</v>
      </c>
      <c r="H4665" s="93">
        <v>3733</v>
      </c>
      <c r="I4665" s="93">
        <v>1</v>
      </c>
      <c r="J4665" s="93">
        <v>3</v>
      </c>
      <c r="K4665" s="93">
        <v>410</v>
      </c>
      <c r="L4665" s="93">
        <v>3736</v>
      </c>
      <c r="M4665" s="48">
        <v>4146</v>
      </c>
      <c r="N4665" s="48">
        <v>8812</v>
      </c>
      <c r="O4665" s="110">
        <v>1036</v>
      </c>
      <c r="P4665" s="110">
        <v>7767</v>
      </c>
      <c r="Q4665" s="110">
        <v>8803</v>
      </c>
      <c r="R4665" s="110">
        <v>2</v>
      </c>
      <c r="S4665" s="110">
        <v>7</v>
      </c>
      <c r="T4665" s="110">
        <v>9</v>
      </c>
      <c r="U4665" s="110">
        <v>1038</v>
      </c>
      <c r="V4665" s="110">
        <v>7774</v>
      </c>
      <c r="W4665" s="156">
        <v>1111123</v>
      </c>
      <c r="X4665" s="156">
        <v>1241</v>
      </c>
      <c r="Y4665" s="156">
        <v>1112364</v>
      </c>
      <c r="Z4665" s="28">
        <v>0.9455445544554455</v>
      </c>
      <c r="AA4665" s="28">
        <v>0.94339622641509435</v>
      </c>
      <c r="AB4665" s="111">
        <v>59</v>
      </c>
      <c r="AC4665" s="28">
        <v>0.50800000000000001</v>
      </c>
      <c r="AD4665" s="28">
        <v>0.14929999999999999</v>
      </c>
      <c r="AE4665" s="139">
        <v>414</v>
      </c>
      <c r="AF4665" s="111">
        <v>98</v>
      </c>
      <c r="AG4665" s="111">
        <v>377</v>
      </c>
      <c r="AH4665" s="111">
        <v>832</v>
      </c>
    </row>
    <row r="4666" spans="1:34">
      <c r="A4666" s="87" t="s">
        <v>166</v>
      </c>
      <c r="B4666" s="14" t="s">
        <v>75</v>
      </c>
      <c r="C4666" s="14" t="s">
        <v>64</v>
      </c>
      <c r="D4666" s="14">
        <v>2018</v>
      </c>
      <c r="E4666" s="14">
        <v>2018</v>
      </c>
      <c r="F4666" s="14" t="s">
        <v>329</v>
      </c>
      <c r="G4666" s="93">
        <v>68</v>
      </c>
      <c r="H4666" s="93">
        <v>898</v>
      </c>
      <c r="I4666" s="93">
        <v>0</v>
      </c>
      <c r="J4666" s="93">
        <v>1</v>
      </c>
      <c r="K4666" s="93">
        <v>68</v>
      </c>
      <c r="L4666" s="93">
        <v>899</v>
      </c>
      <c r="M4666" s="48">
        <v>967</v>
      </c>
      <c r="N4666" s="48">
        <v>1623</v>
      </c>
      <c r="O4666" s="110">
        <v>156</v>
      </c>
      <c r="P4666" s="110">
        <v>1466</v>
      </c>
      <c r="Q4666" s="110">
        <v>1622</v>
      </c>
      <c r="R4666" s="110">
        <v>0</v>
      </c>
      <c r="S4666" s="110">
        <v>1</v>
      </c>
      <c r="T4666" s="110">
        <v>1</v>
      </c>
      <c r="U4666" s="110">
        <v>156</v>
      </c>
      <c r="V4666" s="110">
        <v>1467</v>
      </c>
      <c r="W4666" s="156">
        <v>225806</v>
      </c>
      <c r="X4666" s="156">
        <v>160</v>
      </c>
      <c r="Y4666" s="156">
        <v>225966</v>
      </c>
      <c r="Z4666" s="28">
        <v>1</v>
      </c>
      <c r="AA4666" s="28">
        <v>0.8125</v>
      </c>
      <c r="AB4666" s="111">
        <v>59</v>
      </c>
      <c r="AC4666" s="28">
        <v>0.50800000000000001</v>
      </c>
      <c r="AD4666" s="28">
        <v>0.14929999999999999</v>
      </c>
      <c r="AE4666" s="139">
        <v>86</v>
      </c>
      <c r="AF4666" s="111">
        <v>15</v>
      </c>
      <c r="AG4666" s="111">
        <v>31</v>
      </c>
      <c r="AH4666" s="111">
        <v>45</v>
      </c>
    </row>
    <row r="4667" spans="1:34">
      <c r="A4667" s="87" t="s">
        <v>167</v>
      </c>
      <c r="B4667" s="14" t="s">
        <v>74</v>
      </c>
      <c r="C4667" s="14" t="s">
        <v>64</v>
      </c>
      <c r="D4667" s="14">
        <v>2018</v>
      </c>
      <c r="E4667" s="14">
        <v>2018</v>
      </c>
      <c r="F4667" s="14" t="s">
        <v>329</v>
      </c>
      <c r="G4667" s="93">
        <v>6774</v>
      </c>
      <c r="H4667" s="93">
        <v>42462</v>
      </c>
      <c r="I4667" s="93">
        <v>14</v>
      </c>
      <c r="J4667" s="93">
        <v>361</v>
      </c>
      <c r="K4667" s="93">
        <v>6788</v>
      </c>
      <c r="L4667" s="93">
        <v>42823</v>
      </c>
      <c r="M4667" s="48">
        <v>49611</v>
      </c>
      <c r="N4667" s="48">
        <v>113012</v>
      </c>
      <c r="O4667" s="110">
        <v>18628</v>
      </c>
      <c r="P4667" s="110">
        <v>93392</v>
      </c>
      <c r="Q4667" s="110">
        <v>112020</v>
      </c>
      <c r="R4667" s="110">
        <v>53</v>
      </c>
      <c r="S4667" s="110">
        <v>939</v>
      </c>
      <c r="T4667" s="110">
        <v>992</v>
      </c>
      <c r="U4667" s="110">
        <v>18681</v>
      </c>
      <c r="V4667" s="110">
        <v>94331</v>
      </c>
      <c r="W4667" s="156">
        <v>15165234</v>
      </c>
      <c r="X4667" s="156">
        <v>118818</v>
      </c>
      <c r="Y4667" s="156">
        <v>15284052</v>
      </c>
      <c r="Z4667" s="28">
        <v>0.97265221878224972</v>
      </c>
      <c r="AA4667" s="28">
        <v>0.8822055137844611</v>
      </c>
      <c r="AB4667" s="111">
        <v>12</v>
      </c>
      <c r="AC4667" s="28">
        <v>0.41699999999999998</v>
      </c>
      <c r="AD4667" s="28">
        <v>5.4699999999999999E-2</v>
      </c>
      <c r="AE4667" s="139">
        <v>2473</v>
      </c>
      <c r="AF4667" s="111">
        <v>272</v>
      </c>
      <c r="AG4667" s="111">
        <v>7163</v>
      </c>
      <c r="AH4667" s="111">
        <v>17044</v>
      </c>
    </row>
    <row r="4668" spans="1:34">
      <c r="A4668" s="87" t="s">
        <v>168</v>
      </c>
      <c r="B4668" s="14" t="s">
        <v>75</v>
      </c>
      <c r="C4668" s="14" t="s">
        <v>64</v>
      </c>
      <c r="D4668" s="14">
        <v>2018</v>
      </c>
      <c r="E4668" s="14">
        <v>2018</v>
      </c>
      <c r="F4668" s="14" t="s">
        <v>329</v>
      </c>
      <c r="G4668" s="93">
        <v>208</v>
      </c>
      <c r="H4668" s="93">
        <v>2494</v>
      </c>
      <c r="I4668" s="93">
        <v>0</v>
      </c>
      <c r="J4668" s="93">
        <v>3</v>
      </c>
      <c r="K4668" s="93">
        <v>208</v>
      </c>
      <c r="L4668" s="93">
        <v>2497</v>
      </c>
      <c r="M4668" s="48">
        <v>2705</v>
      </c>
      <c r="N4668" s="48">
        <v>4641</v>
      </c>
      <c r="O4668" s="110">
        <v>500</v>
      </c>
      <c r="P4668" s="110">
        <v>4135</v>
      </c>
      <c r="Q4668" s="110">
        <v>4635</v>
      </c>
      <c r="R4668" s="110">
        <v>0</v>
      </c>
      <c r="S4668" s="110">
        <v>6</v>
      </c>
      <c r="T4668" s="110">
        <v>6</v>
      </c>
      <c r="U4668" s="110">
        <v>500</v>
      </c>
      <c r="V4668" s="110">
        <v>4141</v>
      </c>
      <c r="W4668" s="156">
        <v>604556</v>
      </c>
      <c r="X4668" s="156">
        <v>670</v>
      </c>
      <c r="Y4668" s="156">
        <v>605226</v>
      </c>
      <c r="Z4668" s="28">
        <v>0.99285714285714288</v>
      </c>
      <c r="AA4668" s="28">
        <v>0.97</v>
      </c>
      <c r="AB4668" s="111">
        <v>59</v>
      </c>
      <c r="AC4668" s="28">
        <v>0.50800000000000001</v>
      </c>
      <c r="AD4668" s="28">
        <v>0.14929999999999999</v>
      </c>
      <c r="AE4668" s="139">
        <v>215</v>
      </c>
      <c r="AF4668" s="111">
        <v>10</v>
      </c>
      <c r="AG4668" s="111">
        <v>81</v>
      </c>
      <c r="AH4668" s="111">
        <v>134</v>
      </c>
    </row>
    <row r="4669" spans="1:34">
      <c r="A4669" s="87" t="s">
        <v>169</v>
      </c>
      <c r="B4669" s="14" t="s">
        <v>74</v>
      </c>
      <c r="C4669" s="14" t="s">
        <v>64</v>
      </c>
      <c r="D4669" s="14">
        <v>2018</v>
      </c>
      <c r="E4669" s="14">
        <v>2018</v>
      </c>
      <c r="F4669" s="14" t="s">
        <v>329</v>
      </c>
      <c r="G4669" s="93">
        <v>2270</v>
      </c>
      <c r="H4669" s="93">
        <v>30944</v>
      </c>
      <c r="I4669" s="93">
        <v>7</v>
      </c>
      <c r="J4669" s="93">
        <v>281</v>
      </c>
      <c r="K4669" s="93">
        <v>2277</v>
      </c>
      <c r="L4669" s="93">
        <v>31225</v>
      </c>
      <c r="M4669" s="48">
        <v>33502</v>
      </c>
      <c r="N4669" s="48">
        <v>64370</v>
      </c>
      <c r="O4669" s="110">
        <v>5794</v>
      </c>
      <c r="P4669" s="110">
        <v>57999</v>
      </c>
      <c r="Q4669" s="110">
        <v>63793</v>
      </c>
      <c r="R4669" s="110">
        <v>27</v>
      </c>
      <c r="S4669" s="110">
        <v>550</v>
      </c>
      <c r="T4669" s="110">
        <v>577</v>
      </c>
      <c r="U4669" s="110">
        <v>5821</v>
      </c>
      <c r="V4669" s="110">
        <v>58549</v>
      </c>
      <c r="W4669" s="156">
        <v>8471544</v>
      </c>
      <c r="X4669" s="156">
        <v>74098</v>
      </c>
      <c r="Y4669" s="156">
        <v>8545642</v>
      </c>
      <c r="Z4669" s="28">
        <v>0.99431818181818177</v>
      </c>
      <c r="AA4669" s="28">
        <v>0.96711327649208279</v>
      </c>
      <c r="AB4669" s="111">
        <v>13</v>
      </c>
      <c r="AC4669" s="28">
        <v>0.38500000000000001</v>
      </c>
      <c r="AD4669" s="28">
        <v>5.4699999999999999E-2</v>
      </c>
      <c r="AE4669" s="139">
        <v>3088</v>
      </c>
      <c r="AF4669" s="111">
        <v>690</v>
      </c>
      <c r="AG4669" s="111">
        <v>5284</v>
      </c>
      <c r="AH4669" s="111">
        <v>12468</v>
      </c>
    </row>
    <row r="4670" spans="1:34">
      <c r="A4670" s="87" t="s">
        <v>170</v>
      </c>
      <c r="B4670" s="14" t="s">
        <v>74</v>
      </c>
      <c r="C4670" s="14" t="s">
        <v>64</v>
      </c>
      <c r="D4670" s="14">
        <v>2018</v>
      </c>
      <c r="E4670" s="14">
        <v>2018</v>
      </c>
      <c r="F4670" s="14" t="s">
        <v>329</v>
      </c>
      <c r="G4670" s="93">
        <v>642</v>
      </c>
      <c r="H4670" s="93">
        <v>9185</v>
      </c>
      <c r="I4670" s="93">
        <v>18</v>
      </c>
      <c r="J4670" s="93">
        <v>95</v>
      </c>
      <c r="K4670" s="93">
        <v>660</v>
      </c>
      <c r="L4670" s="93">
        <v>9280</v>
      </c>
      <c r="M4670" s="48">
        <v>9940</v>
      </c>
      <c r="N4670" s="48">
        <v>17717</v>
      </c>
      <c r="O4670" s="110">
        <v>1676</v>
      </c>
      <c r="P4670" s="110">
        <v>15696</v>
      </c>
      <c r="Q4670" s="110">
        <v>17372</v>
      </c>
      <c r="R4670" s="110">
        <v>84</v>
      </c>
      <c r="S4670" s="110">
        <v>261</v>
      </c>
      <c r="T4670" s="110">
        <v>345</v>
      </c>
      <c r="U4670" s="110">
        <v>1760</v>
      </c>
      <c r="V4670" s="110">
        <v>15957</v>
      </c>
      <c r="W4670" s="156">
        <v>2359446</v>
      </c>
      <c r="X4670" s="156">
        <v>37431</v>
      </c>
      <c r="Y4670" s="156">
        <v>2396877</v>
      </c>
      <c r="Z4670" s="28">
        <v>0.85169491525423724</v>
      </c>
      <c r="AA4670" s="28">
        <v>0.94886363636363635</v>
      </c>
      <c r="AB4670" s="111">
        <v>59</v>
      </c>
      <c r="AC4670" s="28">
        <v>0.50800000000000001</v>
      </c>
      <c r="AD4670" s="28">
        <v>0.14929999999999999</v>
      </c>
      <c r="AE4670" s="139">
        <v>1059</v>
      </c>
      <c r="AF4670" s="111">
        <v>355</v>
      </c>
      <c r="AG4670" s="111">
        <v>714</v>
      </c>
      <c r="AH4670" s="111">
        <v>1446</v>
      </c>
    </row>
    <row r="4671" spans="1:34">
      <c r="A4671" s="87" t="s">
        <v>171</v>
      </c>
      <c r="B4671" s="14" t="s">
        <v>75</v>
      </c>
      <c r="C4671" s="14" t="s">
        <v>64</v>
      </c>
      <c r="D4671" s="14">
        <v>2018</v>
      </c>
      <c r="E4671" s="14">
        <v>2018</v>
      </c>
      <c r="F4671" s="14" t="s">
        <v>329</v>
      </c>
      <c r="G4671" s="93">
        <v>710</v>
      </c>
      <c r="H4671" s="93">
        <v>5260</v>
      </c>
      <c r="I4671" s="93">
        <v>1</v>
      </c>
      <c r="J4671" s="93">
        <v>15</v>
      </c>
      <c r="K4671" s="93">
        <v>711</v>
      </c>
      <c r="L4671" s="93">
        <v>5275</v>
      </c>
      <c r="M4671" s="48">
        <v>5986</v>
      </c>
      <c r="N4671" s="48">
        <v>12767</v>
      </c>
      <c r="O4671" s="110">
        <v>1941</v>
      </c>
      <c r="P4671" s="110">
        <v>10771</v>
      </c>
      <c r="Q4671" s="110">
        <v>12712</v>
      </c>
      <c r="R4671" s="110">
        <v>5</v>
      </c>
      <c r="S4671" s="110">
        <v>50</v>
      </c>
      <c r="T4671" s="110">
        <v>55</v>
      </c>
      <c r="U4671" s="110">
        <v>1946</v>
      </c>
      <c r="V4671" s="110">
        <v>10821</v>
      </c>
      <c r="W4671" s="156">
        <v>1680287</v>
      </c>
      <c r="X4671" s="156">
        <v>4031</v>
      </c>
      <c r="Y4671" s="156">
        <v>1684318</v>
      </c>
      <c r="Z4671" s="28">
        <v>0.9847560975609756</v>
      </c>
      <c r="AA4671" s="28">
        <v>0.92803030303030298</v>
      </c>
      <c r="AB4671" s="111">
        <v>59</v>
      </c>
      <c r="AC4671" s="28">
        <v>0.50800000000000001</v>
      </c>
      <c r="AD4671" s="28">
        <v>0.14929999999999999</v>
      </c>
      <c r="AE4671" s="139">
        <v>485</v>
      </c>
      <c r="AF4671" s="111">
        <v>81</v>
      </c>
      <c r="AG4671" s="111">
        <v>420</v>
      </c>
      <c r="AH4671" s="111">
        <v>869</v>
      </c>
    </row>
    <row r="4672" spans="1:34">
      <c r="A4672" t="s">
        <v>172</v>
      </c>
      <c r="B4672" s="14" t="s">
        <v>66</v>
      </c>
      <c r="C4672" s="14" t="s">
        <v>186</v>
      </c>
      <c r="D4672" s="14">
        <v>2018</v>
      </c>
      <c r="E4672" s="14">
        <v>2018</v>
      </c>
      <c r="F4672" s="14" t="s">
        <v>329</v>
      </c>
      <c r="G4672" s="93">
        <v>212095</v>
      </c>
      <c r="H4672" s="93">
        <v>1713469</v>
      </c>
      <c r="I4672" s="93">
        <v>1887</v>
      </c>
      <c r="J4672" s="93">
        <v>15789</v>
      </c>
      <c r="K4672" s="93">
        <v>213982</v>
      </c>
      <c r="L4672" s="93">
        <v>1729258</v>
      </c>
      <c r="M4672" s="48">
        <v>1943240</v>
      </c>
      <c r="N4672" s="48">
        <v>3913055</v>
      </c>
      <c r="O4672" s="48">
        <v>540811</v>
      </c>
      <c r="P4672" s="48">
        <v>3330844</v>
      </c>
      <c r="Q4672" s="48">
        <v>3871655</v>
      </c>
      <c r="R4672" s="48">
        <v>6259</v>
      </c>
      <c r="S4672" s="48">
        <v>35141</v>
      </c>
      <c r="T4672" s="48">
        <v>41400</v>
      </c>
      <c r="U4672" s="48">
        <v>547070</v>
      </c>
      <c r="V4672" s="48">
        <v>3365985</v>
      </c>
      <c r="W4672" s="156">
        <v>521029257.11000001</v>
      </c>
      <c r="X4672" s="156">
        <v>4527228</v>
      </c>
      <c r="Y4672" s="156">
        <v>525556485.11000001</v>
      </c>
      <c r="Z4672" s="28">
        <v>0.98259149160394899</v>
      </c>
      <c r="AA4672" s="28">
        <v>0.92020725388601032</v>
      </c>
      <c r="AB4672" s="111"/>
      <c r="AC4672" s="28"/>
      <c r="AD4672" s="28"/>
      <c r="AE4672" s="111">
        <v>168117</v>
      </c>
      <c r="AF4672" s="111">
        <v>65048</v>
      </c>
      <c r="AG4672" s="111">
        <v>245332</v>
      </c>
      <c r="AH4672" s="111">
        <v>520645</v>
      </c>
    </row>
    <row r="4673" spans="1:34">
      <c r="A4673" t="s">
        <v>173</v>
      </c>
      <c r="B4673" s="14" t="s">
        <v>74</v>
      </c>
      <c r="C4673" s="14" t="s">
        <v>186</v>
      </c>
      <c r="D4673" s="14">
        <v>2018</v>
      </c>
      <c r="E4673" s="14">
        <v>2018</v>
      </c>
      <c r="F4673" s="14" t="s">
        <v>329</v>
      </c>
      <c r="G4673" s="93">
        <v>4332</v>
      </c>
      <c r="H4673" s="93">
        <v>49329</v>
      </c>
      <c r="I4673" s="93">
        <v>62</v>
      </c>
      <c r="J4673" s="93">
        <v>1043</v>
      </c>
      <c r="K4673" s="93">
        <v>4394</v>
      </c>
      <c r="L4673" s="93">
        <v>50372</v>
      </c>
      <c r="M4673" s="48">
        <v>54766</v>
      </c>
      <c r="N4673" s="48">
        <v>100106</v>
      </c>
      <c r="O4673" s="48">
        <v>10100</v>
      </c>
      <c r="P4673" s="48">
        <v>87309</v>
      </c>
      <c r="Q4673" s="48">
        <v>97409</v>
      </c>
      <c r="R4673" s="48">
        <v>232</v>
      </c>
      <c r="S4673" s="48">
        <v>2465</v>
      </c>
      <c r="T4673" s="48">
        <v>2697</v>
      </c>
      <c r="U4673" s="48">
        <v>10332</v>
      </c>
      <c r="V4673" s="48">
        <v>89774</v>
      </c>
      <c r="W4673" s="156">
        <v>13689821</v>
      </c>
      <c r="X4673" s="156">
        <v>281779</v>
      </c>
      <c r="Y4673" s="156">
        <v>13971600</v>
      </c>
      <c r="Z4673" s="28">
        <v>0.99244060475161988</v>
      </c>
      <c r="AA4673" s="28">
        <v>0.99142682180036745</v>
      </c>
      <c r="AB4673" s="111"/>
      <c r="AC4673" s="28"/>
      <c r="AD4673" s="28"/>
      <c r="AE4673" s="111">
        <v>6350</v>
      </c>
      <c r="AF4673" s="111">
        <v>2650</v>
      </c>
      <c r="AG4673" s="111">
        <v>6190</v>
      </c>
      <c r="AH4673" s="111">
        <v>11988</v>
      </c>
    </row>
    <row r="4674" spans="1:34">
      <c r="A4674" t="s">
        <v>174</v>
      </c>
      <c r="B4674" s="14" t="s">
        <v>75</v>
      </c>
      <c r="C4674" s="14" t="s">
        <v>186</v>
      </c>
      <c r="D4674" s="14">
        <v>2018</v>
      </c>
      <c r="E4674" s="14">
        <v>2018</v>
      </c>
      <c r="F4674" s="14" t="s">
        <v>329</v>
      </c>
      <c r="G4674" s="93">
        <v>3</v>
      </c>
      <c r="H4674" s="93">
        <v>66</v>
      </c>
      <c r="I4674" s="93">
        <v>0</v>
      </c>
      <c r="J4674" s="93">
        <v>0</v>
      </c>
      <c r="K4674" s="93">
        <v>3</v>
      </c>
      <c r="L4674" s="93">
        <v>66</v>
      </c>
      <c r="M4674" s="48">
        <v>69</v>
      </c>
      <c r="N4674" s="48">
        <v>118</v>
      </c>
      <c r="O4674" s="48">
        <v>3</v>
      </c>
      <c r="P4674" s="48">
        <v>115</v>
      </c>
      <c r="Q4674" s="48">
        <v>118</v>
      </c>
      <c r="R4674" s="48">
        <v>0</v>
      </c>
      <c r="S4674" s="48">
        <v>0</v>
      </c>
      <c r="T4674" s="48">
        <v>0</v>
      </c>
      <c r="U4674" s="48">
        <v>3</v>
      </c>
      <c r="V4674" s="48">
        <v>115</v>
      </c>
      <c r="W4674" s="156">
        <v>14416</v>
      </c>
      <c r="X4674" s="156">
        <v>0</v>
      </c>
      <c r="Y4674" s="156">
        <v>14416</v>
      </c>
      <c r="Z4674" s="28">
        <v>1</v>
      </c>
      <c r="AA4674" s="28" t="e">
        <v>#DIV/0!</v>
      </c>
      <c r="AB4674" s="111"/>
      <c r="AC4674" s="28"/>
      <c r="AD4674" s="28"/>
      <c r="AE4674" s="111">
        <v>3</v>
      </c>
      <c r="AF4674" s="111">
        <v>0</v>
      </c>
      <c r="AG4674" s="111">
        <v>4</v>
      </c>
      <c r="AH4674" s="111">
        <v>4</v>
      </c>
    </row>
    <row r="4675" spans="1:34">
      <c r="A4675" t="s">
        <v>175</v>
      </c>
      <c r="B4675" s="14" t="s">
        <v>75</v>
      </c>
      <c r="C4675" s="14" t="s">
        <v>186</v>
      </c>
      <c r="D4675" s="14">
        <v>2018</v>
      </c>
      <c r="E4675" s="14">
        <v>2018</v>
      </c>
      <c r="F4675" s="14" t="s">
        <v>329</v>
      </c>
      <c r="G4675" s="93">
        <v>103</v>
      </c>
      <c r="H4675" s="93">
        <v>1402</v>
      </c>
      <c r="I4675" s="93">
        <v>0</v>
      </c>
      <c r="J4675" s="93">
        <v>0</v>
      </c>
      <c r="K4675" s="93">
        <v>103</v>
      </c>
      <c r="L4675" s="93">
        <v>1402</v>
      </c>
      <c r="M4675" s="48">
        <v>1505</v>
      </c>
      <c r="N4675" s="48">
        <v>2698</v>
      </c>
      <c r="O4675" s="48">
        <v>265</v>
      </c>
      <c r="P4675" s="48">
        <v>2432</v>
      </c>
      <c r="Q4675" s="48">
        <v>2697</v>
      </c>
      <c r="R4675" s="48">
        <v>0</v>
      </c>
      <c r="S4675" s="48">
        <v>1</v>
      </c>
      <c r="T4675" s="48">
        <v>1</v>
      </c>
      <c r="U4675" s="48">
        <v>265</v>
      </c>
      <c r="V4675" s="48">
        <v>2433</v>
      </c>
      <c r="W4675" s="156">
        <v>351682</v>
      </c>
      <c r="X4675" s="156">
        <v>49</v>
      </c>
      <c r="Y4675" s="156">
        <v>351731</v>
      </c>
      <c r="Z4675" s="28">
        <v>0.9642857142857143</v>
      </c>
      <c r="AA4675" s="28">
        <v>0.98039215686274506</v>
      </c>
      <c r="AB4675" s="111"/>
      <c r="AC4675" s="28"/>
      <c r="AD4675" s="28"/>
      <c r="AE4675" s="111">
        <v>153</v>
      </c>
      <c r="AF4675" s="111">
        <v>30</v>
      </c>
      <c r="AG4675" s="111">
        <v>39</v>
      </c>
      <c r="AH4675" s="111">
        <v>69</v>
      </c>
    </row>
    <row r="4676" spans="1:34">
      <c r="A4676" t="s">
        <v>176</v>
      </c>
      <c r="B4676" s="14" t="s">
        <v>75</v>
      </c>
      <c r="C4676" s="14" t="s">
        <v>186</v>
      </c>
      <c r="D4676" s="14">
        <v>2018</v>
      </c>
      <c r="E4676" s="14">
        <v>2018</v>
      </c>
      <c r="F4676" s="14" t="s">
        <v>329</v>
      </c>
      <c r="G4676" s="93">
        <v>1411</v>
      </c>
      <c r="H4676" s="93">
        <v>15204</v>
      </c>
      <c r="I4676" s="93">
        <v>3</v>
      </c>
      <c r="J4676" s="93">
        <v>33</v>
      </c>
      <c r="K4676" s="93">
        <v>1414</v>
      </c>
      <c r="L4676" s="93">
        <v>15237</v>
      </c>
      <c r="M4676" s="48">
        <v>16651</v>
      </c>
      <c r="N4676" s="48">
        <v>30414</v>
      </c>
      <c r="O4676" s="48">
        <v>3497</v>
      </c>
      <c r="P4676" s="48">
        <v>26833</v>
      </c>
      <c r="Q4676" s="48">
        <v>30330</v>
      </c>
      <c r="R4676" s="48">
        <v>11</v>
      </c>
      <c r="S4676" s="48">
        <v>73</v>
      </c>
      <c r="T4676" s="48">
        <v>84</v>
      </c>
      <c r="U4676" s="48">
        <v>3508</v>
      </c>
      <c r="V4676" s="48">
        <v>26906</v>
      </c>
      <c r="W4676" s="156">
        <v>4029523</v>
      </c>
      <c r="X4676" s="156">
        <v>9526</v>
      </c>
      <c r="Y4676" s="156">
        <v>4039049</v>
      </c>
      <c r="Z4676" s="28">
        <v>0.93633369923161358</v>
      </c>
      <c r="AA4676" s="28">
        <v>0.96064139941690962</v>
      </c>
      <c r="AB4676" s="111"/>
      <c r="AC4676" s="28"/>
      <c r="AD4676" s="28"/>
      <c r="AE4676" s="111">
        <v>2329</v>
      </c>
      <c r="AF4676" s="111">
        <v>1372</v>
      </c>
      <c r="AG4676" s="111">
        <v>664</v>
      </c>
      <c r="AH4676" s="111">
        <v>1153</v>
      </c>
    </row>
    <row r="4677" spans="1:34">
      <c r="A4677" t="s">
        <v>177</v>
      </c>
      <c r="B4677" s="14" t="s">
        <v>75</v>
      </c>
      <c r="C4677" s="14" t="s">
        <v>186</v>
      </c>
      <c r="D4677" s="14">
        <v>2018</v>
      </c>
      <c r="E4677" s="14">
        <v>2018</v>
      </c>
      <c r="F4677" s="14" t="s">
        <v>329</v>
      </c>
      <c r="G4677" s="93">
        <v>173</v>
      </c>
      <c r="H4677" s="93">
        <v>2558</v>
      </c>
      <c r="I4677" s="93">
        <v>0</v>
      </c>
      <c r="J4677" s="93">
        <v>3</v>
      </c>
      <c r="K4677" s="93">
        <v>173</v>
      </c>
      <c r="L4677" s="93">
        <v>2561</v>
      </c>
      <c r="M4677" s="48">
        <v>2734</v>
      </c>
      <c r="N4677" s="48">
        <v>4853</v>
      </c>
      <c r="O4677" s="48">
        <v>480</v>
      </c>
      <c r="P4677" s="48">
        <v>4366</v>
      </c>
      <c r="Q4677" s="48">
        <v>4846</v>
      </c>
      <c r="R4677" s="48">
        <v>0</v>
      </c>
      <c r="S4677" s="48">
        <v>7</v>
      </c>
      <c r="T4677" s="48">
        <v>7</v>
      </c>
      <c r="U4677" s="48">
        <v>480</v>
      </c>
      <c r="V4677" s="48">
        <v>4373</v>
      </c>
      <c r="W4677" s="156">
        <v>632870</v>
      </c>
      <c r="X4677" s="156">
        <v>923</v>
      </c>
      <c r="Y4677" s="156">
        <v>633793</v>
      </c>
      <c r="Z4677" s="28">
        <v>0.93959731543624159</v>
      </c>
      <c r="AA4677" s="28">
        <v>0.96907216494845361</v>
      </c>
      <c r="AB4677" s="111"/>
      <c r="AC4677" s="28"/>
      <c r="AD4677" s="28"/>
      <c r="AE4677" s="111">
        <v>191</v>
      </c>
      <c r="AF4677" s="111">
        <v>34</v>
      </c>
      <c r="AG4677" s="111">
        <v>50</v>
      </c>
      <c r="AH4677" s="111">
        <v>88</v>
      </c>
    </row>
    <row r="4678" spans="1:34">
      <c r="A4678" t="s">
        <v>178</v>
      </c>
      <c r="B4678" s="14" t="s">
        <v>75</v>
      </c>
      <c r="C4678" s="14" t="s">
        <v>186</v>
      </c>
      <c r="D4678" s="14">
        <v>2018</v>
      </c>
      <c r="E4678" s="14">
        <v>2018</v>
      </c>
      <c r="F4678" s="14" t="s">
        <v>329</v>
      </c>
      <c r="G4678" s="93">
        <v>58</v>
      </c>
      <c r="H4678" s="93">
        <v>588</v>
      </c>
      <c r="I4678" s="93">
        <v>0</v>
      </c>
      <c r="J4678" s="93">
        <v>2</v>
      </c>
      <c r="K4678" s="93">
        <v>58</v>
      </c>
      <c r="L4678" s="93">
        <v>590</v>
      </c>
      <c r="M4678" s="48">
        <v>648</v>
      </c>
      <c r="N4678" s="48">
        <v>1374</v>
      </c>
      <c r="O4678" s="48">
        <v>136</v>
      </c>
      <c r="P4678" s="48">
        <v>1233</v>
      </c>
      <c r="Q4678" s="48">
        <v>1369</v>
      </c>
      <c r="R4678" s="48">
        <v>0</v>
      </c>
      <c r="S4678" s="48">
        <v>5</v>
      </c>
      <c r="T4678" s="48">
        <v>5</v>
      </c>
      <c r="U4678" s="48">
        <v>136</v>
      </c>
      <c r="V4678" s="48">
        <v>1238</v>
      </c>
      <c r="W4678" s="156">
        <v>165547</v>
      </c>
      <c r="X4678" s="156">
        <v>192</v>
      </c>
      <c r="Y4678" s="156">
        <v>165739</v>
      </c>
      <c r="Z4678" s="28">
        <v>1</v>
      </c>
      <c r="AA4678" s="28">
        <v>0.86206896551724133</v>
      </c>
      <c r="AB4678" s="111"/>
      <c r="AC4678" s="28"/>
      <c r="AD4678" s="28"/>
      <c r="AE4678" s="111">
        <v>96</v>
      </c>
      <c r="AF4678" s="111">
        <v>20</v>
      </c>
      <c r="AG4678" s="111">
        <v>101</v>
      </c>
      <c r="AH4678" s="111">
        <v>224</v>
      </c>
    </row>
    <row r="4679" spans="1:34">
      <c r="A4679" t="s">
        <v>179</v>
      </c>
      <c r="B4679" s="14" t="s">
        <v>74</v>
      </c>
      <c r="C4679" s="14" t="s">
        <v>186</v>
      </c>
      <c r="D4679" s="14">
        <v>2018</v>
      </c>
      <c r="E4679" s="14">
        <v>2018</v>
      </c>
      <c r="F4679" s="14" t="s">
        <v>329</v>
      </c>
      <c r="G4679" s="93">
        <v>3150</v>
      </c>
      <c r="H4679" s="93">
        <v>26929</v>
      </c>
      <c r="I4679" s="93">
        <v>34</v>
      </c>
      <c r="J4679" s="93">
        <v>259</v>
      </c>
      <c r="K4679" s="93">
        <v>3184</v>
      </c>
      <c r="L4679" s="93">
        <v>27188</v>
      </c>
      <c r="M4679" s="48">
        <v>30372</v>
      </c>
      <c r="N4679" s="48">
        <v>59422</v>
      </c>
      <c r="O4679" s="48">
        <v>7393</v>
      </c>
      <c r="P4679" s="48">
        <v>51236</v>
      </c>
      <c r="Q4679" s="48">
        <v>58629</v>
      </c>
      <c r="R4679" s="48">
        <v>127</v>
      </c>
      <c r="S4679" s="48">
        <v>666</v>
      </c>
      <c r="T4679" s="48">
        <v>793</v>
      </c>
      <c r="U4679" s="48">
        <v>7520</v>
      </c>
      <c r="V4679" s="48">
        <v>51902</v>
      </c>
      <c r="W4679" s="156">
        <v>8118067</v>
      </c>
      <c r="X4679" s="156">
        <v>76266</v>
      </c>
      <c r="Y4679" s="156">
        <v>8194333</v>
      </c>
      <c r="Z4679" s="28">
        <v>0.92060810810810811</v>
      </c>
      <c r="AA4679" s="28">
        <v>0.97818791946308725</v>
      </c>
      <c r="AB4679" s="111"/>
      <c r="AC4679" s="28"/>
      <c r="AD4679" s="28"/>
      <c r="AE4679" s="111">
        <v>2969</v>
      </c>
      <c r="AF4679" s="111">
        <v>1467</v>
      </c>
      <c r="AG4679" s="111">
        <v>4004</v>
      </c>
      <c r="AH4679" s="111">
        <v>8084</v>
      </c>
    </row>
    <row r="4680" spans="1:34">
      <c r="A4680" t="s">
        <v>180</v>
      </c>
      <c r="B4680" s="14" t="s">
        <v>75</v>
      </c>
      <c r="C4680" s="14" t="s">
        <v>186</v>
      </c>
      <c r="D4680" s="14">
        <v>2018</v>
      </c>
      <c r="E4680" s="14">
        <v>2018</v>
      </c>
      <c r="F4680" s="14" t="s">
        <v>329</v>
      </c>
      <c r="G4680" s="93">
        <v>318</v>
      </c>
      <c r="H4680" s="93">
        <v>2179</v>
      </c>
      <c r="I4680" s="93">
        <v>0</v>
      </c>
      <c r="J4680" s="93">
        <v>1</v>
      </c>
      <c r="K4680" s="93">
        <v>318</v>
      </c>
      <c r="L4680" s="93">
        <v>2180</v>
      </c>
      <c r="M4680" s="48">
        <v>2498</v>
      </c>
      <c r="N4680" s="48">
        <v>4913</v>
      </c>
      <c r="O4680" s="48">
        <v>880</v>
      </c>
      <c r="P4680" s="48">
        <v>4031</v>
      </c>
      <c r="Q4680" s="48">
        <v>4911</v>
      </c>
      <c r="R4680" s="48">
        <v>0</v>
      </c>
      <c r="S4680" s="48">
        <v>2</v>
      </c>
      <c r="T4680" s="48">
        <v>2</v>
      </c>
      <c r="U4680" s="48">
        <v>880</v>
      </c>
      <c r="V4680" s="48">
        <v>4033</v>
      </c>
      <c r="W4680" s="156">
        <v>641593</v>
      </c>
      <c r="X4680" s="156">
        <v>288</v>
      </c>
      <c r="Y4680" s="156">
        <v>641881</v>
      </c>
      <c r="Z4680" s="28">
        <v>0.9907407407407407</v>
      </c>
      <c r="AA4680" s="28">
        <v>0.91666666666666663</v>
      </c>
      <c r="AB4680" s="111"/>
      <c r="AC4680" s="28"/>
      <c r="AD4680" s="28"/>
      <c r="AE4680" s="111">
        <v>175</v>
      </c>
      <c r="AF4680" s="111">
        <v>23</v>
      </c>
      <c r="AG4680" s="111">
        <v>84</v>
      </c>
      <c r="AH4680" s="111">
        <v>157</v>
      </c>
    </row>
    <row r="4681" spans="1:34">
      <c r="A4681" t="s">
        <v>181</v>
      </c>
      <c r="B4681" s="14" t="s">
        <v>75</v>
      </c>
      <c r="C4681" s="14" t="s">
        <v>186</v>
      </c>
      <c r="D4681" s="14">
        <v>2018</v>
      </c>
      <c r="E4681" s="14">
        <v>2018</v>
      </c>
      <c r="F4681" s="14" t="s">
        <v>329</v>
      </c>
      <c r="G4681" s="93">
        <v>460</v>
      </c>
      <c r="H4681" s="93">
        <v>5962</v>
      </c>
      <c r="I4681" s="93">
        <v>1</v>
      </c>
      <c r="J4681" s="93">
        <v>12</v>
      </c>
      <c r="K4681" s="93">
        <v>461</v>
      </c>
      <c r="L4681" s="93">
        <v>5974</v>
      </c>
      <c r="M4681" s="48">
        <v>6435</v>
      </c>
      <c r="N4681" s="48">
        <v>11000</v>
      </c>
      <c r="O4681" s="48">
        <v>1071</v>
      </c>
      <c r="P4681" s="48">
        <v>9891</v>
      </c>
      <c r="Q4681" s="48">
        <v>10962</v>
      </c>
      <c r="R4681" s="48">
        <v>1</v>
      </c>
      <c r="S4681" s="48">
        <v>37</v>
      </c>
      <c r="T4681" s="48">
        <v>38</v>
      </c>
      <c r="U4681" s="48">
        <v>1072</v>
      </c>
      <c r="V4681" s="48">
        <v>9928</v>
      </c>
      <c r="W4681" s="156">
        <v>1459834</v>
      </c>
      <c r="X4681" s="156">
        <v>2790</v>
      </c>
      <c r="Y4681" s="156">
        <v>1462624</v>
      </c>
      <c r="Z4681" s="28">
        <v>0.99716713881019825</v>
      </c>
      <c r="AA4681" s="28">
        <v>0.9850746268656716</v>
      </c>
      <c r="AB4681" s="111"/>
      <c r="AC4681" s="28"/>
      <c r="AD4681" s="28"/>
      <c r="AE4681" s="111">
        <v>650</v>
      </c>
      <c r="AF4681" s="111">
        <v>140</v>
      </c>
      <c r="AG4681" s="111">
        <v>311</v>
      </c>
      <c r="AH4681" s="111">
        <v>622</v>
      </c>
    </row>
    <row r="4682" spans="1:34">
      <c r="A4682" t="s">
        <v>123</v>
      </c>
      <c r="B4682" s="14" t="s">
        <v>74</v>
      </c>
      <c r="C4682" s="14" t="s">
        <v>186</v>
      </c>
      <c r="D4682" s="14">
        <v>2018</v>
      </c>
      <c r="E4682" s="14">
        <v>2018</v>
      </c>
      <c r="F4682" s="14" t="s">
        <v>329</v>
      </c>
      <c r="G4682" s="93">
        <v>11137</v>
      </c>
      <c r="H4682" s="93">
        <v>80761</v>
      </c>
      <c r="I4682" s="93">
        <v>54</v>
      </c>
      <c r="J4682" s="93">
        <v>441</v>
      </c>
      <c r="K4682" s="93">
        <v>11191</v>
      </c>
      <c r="L4682" s="93">
        <v>81202</v>
      </c>
      <c r="M4682" s="48">
        <v>92393</v>
      </c>
      <c r="N4682" s="48">
        <v>211352</v>
      </c>
      <c r="O4682" s="48">
        <v>30079</v>
      </c>
      <c r="P4682" s="48">
        <v>179966</v>
      </c>
      <c r="Q4682" s="48">
        <v>210045</v>
      </c>
      <c r="R4682" s="48">
        <v>189</v>
      </c>
      <c r="S4682" s="48">
        <v>1118</v>
      </c>
      <c r="T4682" s="48">
        <v>1307</v>
      </c>
      <c r="U4682" s="48">
        <v>30268</v>
      </c>
      <c r="V4682" s="48">
        <v>181084</v>
      </c>
      <c r="W4682" s="156">
        <v>27653504</v>
      </c>
      <c r="X4682" s="156">
        <v>152156</v>
      </c>
      <c r="Y4682" s="156">
        <v>27805660</v>
      </c>
      <c r="Z4682" s="28">
        <v>0.95121951219512191</v>
      </c>
      <c r="AA4682" s="28">
        <v>0.88264192139737996</v>
      </c>
      <c r="AB4682" s="111"/>
      <c r="AC4682" s="28"/>
      <c r="AD4682" s="28"/>
      <c r="AE4682" s="111">
        <v>5577</v>
      </c>
      <c r="AF4682" s="111">
        <v>2269</v>
      </c>
      <c r="AG4682" s="111">
        <v>11300</v>
      </c>
      <c r="AH4682" s="111">
        <v>25322</v>
      </c>
    </row>
    <row r="4683" spans="1:34">
      <c r="A4683" t="s">
        <v>124</v>
      </c>
      <c r="B4683" s="14" t="s">
        <v>75</v>
      </c>
      <c r="C4683" s="14" t="s">
        <v>186</v>
      </c>
      <c r="D4683" s="14">
        <v>2018</v>
      </c>
      <c r="E4683" s="14">
        <v>2018</v>
      </c>
      <c r="F4683" s="14" t="s">
        <v>329</v>
      </c>
      <c r="G4683" s="93">
        <v>181</v>
      </c>
      <c r="H4683" s="93">
        <v>1334</v>
      </c>
      <c r="I4683" s="93">
        <v>0</v>
      </c>
      <c r="J4683" s="93">
        <v>3</v>
      </c>
      <c r="K4683" s="93">
        <v>181</v>
      </c>
      <c r="L4683" s="93">
        <v>1337</v>
      </c>
      <c r="M4683" s="48">
        <v>1518</v>
      </c>
      <c r="N4683" s="48">
        <v>3335</v>
      </c>
      <c r="O4683" s="48">
        <v>482</v>
      </c>
      <c r="P4683" s="48">
        <v>2842</v>
      </c>
      <c r="Q4683" s="48">
        <v>3324</v>
      </c>
      <c r="R4683" s="48">
        <v>1</v>
      </c>
      <c r="S4683" s="48">
        <v>10</v>
      </c>
      <c r="T4683" s="48">
        <v>11</v>
      </c>
      <c r="U4683" s="48">
        <v>483</v>
      </c>
      <c r="V4683" s="48">
        <v>2852</v>
      </c>
      <c r="W4683" s="156">
        <v>405065</v>
      </c>
      <c r="X4683" s="156">
        <v>1074</v>
      </c>
      <c r="Y4683" s="156">
        <v>406139</v>
      </c>
      <c r="Z4683" s="28">
        <v>1</v>
      </c>
      <c r="AA4683" s="28">
        <v>0.94444444444444442</v>
      </c>
      <c r="AB4683" s="111"/>
      <c r="AC4683" s="28"/>
      <c r="AD4683" s="28"/>
      <c r="AE4683" s="111">
        <v>162</v>
      </c>
      <c r="AF4683" s="111">
        <v>33</v>
      </c>
      <c r="AG4683" s="111">
        <v>168</v>
      </c>
      <c r="AH4683" s="111">
        <v>347</v>
      </c>
    </row>
    <row r="4684" spans="1:34">
      <c r="A4684" t="s">
        <v>125</v>
      </c>
      <c r="B4684" s="14" t="s">
        <v>75</v>
      </c>
      <c r="C4684" s="14" t="s">
        <v>186</v>
      </c>
      <c r="D4684" s="14">
        <v>2018</v>
      </c>
      <c r="E4684" s="14">
        <v>2018</v>
      </c>
      <c r="F4684" s="14" t="s">
        <v>329</v>
      </c>
      <c r="G4684" s="93">
        <v>799</v>
      </c>
      <c r="H4684" s="93">
        <v>10958</v>
      </c>
      <c r="I4684" s="93">
        <v>0</v>
      </c>
      <c r="J4684" s="93">
        <v>18</v>
      </c>
      <c r="K4684" s="93">
        <v>799</v>
      </c>
      <c r="L4684" s="93">
        <v>10976</v>
      </c>
      <c r="M4684" s="48">
        <v>11775</v>
      </c>
      <c r="N4684" s="48">
        <v>19438</v>
      </c>
      <c r="O4684" s="48">
        <v>1996</v>
      </c>
      <c r="P4684" s="48">
        <v>17397</v>
      </c>
      <c r="Q4684" s="48">
        <v>19393</v>
      </c>
      <c r="R4684" s="48">
        <v>1</v>
      </c>
      <c r="S4684" s="48">
        <v>44</v>
      </c>
      <c r="T4684" s="48">
        <v>45</v>
      </c>
      <c r="U4684" s="48">
        <v>1997</v>
      </c>
      <c r="V4684" s="48">
        <v>17441</v>
      </c>
      <c r="W4684" s="156">
        <v>2659902</v>
      </c>
      <c r="X4684" s="156">
        <v>5568</v>
      </c>
      <c r="Y4684" s="156">
        <v>2665470</v>
      </c>
      <c r="Z4684" s="28">
        <v>0.98684210526315785</v>
      </c>
      <c r="AA4684" s="28">
        <v>0.95372233400402417</v>
      </c>
      <c r="AB4684" s="111"/>
      <c r="AC4684" s="28"/>
      <c r="AD4684" s="28"/>
      <c r="AE4684" s="111">
        <v>1458</v>
      </c>
      <c r="AF4684" s="111">
        <v>356</v>
      </c>
      <c r="AG4684" s="111">
        <v>444</v>
      </c>
      <c r="AH4684" s="111">
        <v>855</v>
      </c>
    </row>
    <row r="4685" spans="1:34">
      <c r="A4685" t="s">
        <v>126</v>
      </c>
      <c r="B4685" s="14" t="s">
        <v>75</v>
      </c>
      <c r="C4685" s="14" t="s">
        <v>186</v>
      </c>
      <c r="D4685" s="14">
        <v>2018</v>
      </c>
      <c r="E4685" s="14">
        <v>2018</v>
      </c>
      <c r="F4685" s="14" t="s">
        <v>329</v>
      </c>
      <c r="G4685" s="93">
        <v>2063</v>
      </c>
      <c r="H4685" s="93">
        <v>14767</v>
      </c>
      <c r="I4685" s="93">
        <v>9</v>
      </c>
      <c r="J4685" s="93">
        <v>126</v>
      </c>
      <c r="K4685" s="93">
        <v>2072</v>
      </c>
      <c r="L4685" s="93">
        <v>14893</v>
      </c>
      <c r="M4685" s="48">
        <v>16965</v>
      </c>
      <c r="N4685" s="48">
        <v>39952</v>
      </c>
      <c r="O4685" s="48">
        <v>5762</v>
      </c>
      <c r="P4685" s="48">
        <v>33830</v>
      </c>
      <c r="Q4685" s="48">
        <v>39592</v>
      </c>
      <c r="R4685" s="48">
        <v>28</v>
      </c>
      <c r="S4685" s="48">
        <v>332</v>
      </c>
      <c r="T4685" s="48">
        <v>360</v>
      </c>
      <c r="U4685" s="48">
        <v>5790</v>
      </c>
      <c r="V4685" s="48">
        <v>34162</v>
      </c>
      <c r="W4685" s="156">
        <v>4957812</v>
      </c>
      <c r="X4685" s="156">
        <v>38244</v>
      </c>
      <c r="Y4685" s="156">
        <v>4996056</v>
      </c>
      <c r="Z4685" s="28">
        <v>0.99667036625971139</v>
      </c>
      <c r="AA4685" s="28">
        <v>0.94434137291280151</v>
      </c>
      <c r="AB4685" s="111"/>
      <c r="AC4685" s="28"/>
      <c r="AD4685" s="28"/>
      <c r="AE4685" s="111">
        <v>1297</v>
      </c>
      <c r="AF4685" s="111">
        <v>171</v>
      </c>
      <c r="AG4685" s="111">
        <v>780</v>
      </c>
      <c r="AH4685" s="111">
        <v>1547</v>
      </c>
    </row>
    <row r="4686" spans="1:34">
      <c r="A4686" t="s">
        <v>127</v>
      </c>
      <c r="B4686" s="14" t="s">
        <v>75</v>
      </c>
      <c r="C4686" s="14" t="s">
        <v>186</v>
      </c>
      <c r="D4686" s="14">
        <v>2018</v>
      </c>
      <c r="E4686" s="14">
        <v>2018</v>
      </c>
      <c r="F4686" s="14" t="s">
        <v>329</v>
      </c>
      <c r="G4686" s="93">
        <v>80</v>
      </c>
      <c r="H4686" s="93">
        <v>937</v>
      </c>
      <c r="I4686" s="93">
        <v>0</v>
      </c>
      <c r="J4686" s="93">
        <v>1</v>
      </c>
      <c r="K4686" s="93">
        <v>80</v>
      </c>
      <c r="L4686" s="93">
        <v>938</v>
      </c>
      <c r="M4686" s="48">
        <v>1018</v>
      </c>
      <c r="N4686" s="48">
        <v>1897</v>
      </c>
      <c r="O4686" s="48">
        <v>218</v>
      </c>
      <c r="P4686" s="48">
        <v>1676</v>
      </c>
      <c r="Q4686" s="48">
        <v>1894</v>
      </c>
      <c r="R4686" s="48">
        <v>1</v>
      </c>
      <c r="S4686" s="48">
        <v>2</v>
      </c>
      <c r="T4686" s="48">
        <v>3</v>
      </c>
      <c r="U4686" s="48">
        <v>219</v>
      </c>
      <c r="V4686" s="48">
        <v>1678</v>
      </c>
      <c r="W4686" s="156">
        <v>236764</v>
      </c>
      <c r="X4686" s="156">
        <v>192</v>
      </c>
      <c r="Y4686" s="156">
        <v>236956</v>
      </c>
      <c r="Z4686" s="28">
        <v>1</v>
      </c>
      <c r="AA4686" s="28">
        <v>0.96969696969696972</v>
      </c>
      <c r="AB4686" s="111"/>
      <c r="AC4686" s="28"/>
      <c r="AD4686" s="28"/>
      <c r="AE4686" s="111">
        <v>68</v>
      </c>
      <c r="AF4686" s="111">
        <v>4</v>
      </c>
      <c r="AG4686" s="111">
        <v>51</v>
      </c>
      <c r="AH4686" s="111">
        <v>113</v>
      </c>
    </row>
    <row r="4687" spans="1:34">
      <c r="A4687" t="s">
        <v>128</v>
      </c>
      <c r="B4687" s="14" t="s">
        <v>75</v>
      </c>
      <c r="C4687" s="14" t="s">
        <v>186</v>
      </c>
      <c r="D4687" s="14">
        <v>2018</v>
      </c>
      <c r="E4687" s="14">
        <v>2018</v>
      </c>
      <c r="F4687" s="14" t="s">
        <v>329</v>
      </c>
      <c r="G4687" s="93">
        <v>9052</v>
      </c>
      <c r="H4687" s="93">
        <v>57768</v>
      </c>
      <c r="I4687" s="93">
        <v>13</v>
      </c>
      <c r="J4687" s="93">
        <v>408</v>
      </c>
      <c r="K4687" s="93">
        <v>9065</v>
      </c>
      <c r="L4687" s="93">
        <v>58176</v>
      </c>
      <c r="M4687" s="48">
        <v>67241</v>
      </c>
      <c r="N4687" s="48">
        <v>153790</v>
      </c>
      <c r="O4687" s="48">
        <v>23995</v>
      </c>
      <c r="P4687" s="48">
        <v>128863</v>
      </c>
      <c r="Q4687" s="48">
        <v>152858</v>
      </c>
      <c r="R4687" s="48">
        <v>42</v>
      </c>
      <c r="S4687" s="48">
        <v>890</v>
      </c>
      <c r="T4687" s="48">
        <v>932</v>
      </c>
      <c r="U4687" s="48">
        <v>24037</v>
      </c>
      <c r="V4687" s="48">
        <v>129753</v>
      </c>
      <c r="W4687" s="156">
        <v>20061437</v>
      </c>
      <c r="X4687" s="156">
        <v>125710</v>
      </c>
      <c r="Y4687" s="156">
        <v>20187147</v>
      </c>
      <c r="Z4687" s="28">
        <v>0.99217764319959623</v>
      </c>
      <c r="AA4687" s="28">
        <v>0.91606257153758108</v>
      </c>
      <c r="AB4687" s="111"/>
      <c r="AC4687" s="28"/>
      <c r="AD4687" s="28"/>
      <c r="AE4687" s="111">
        <v>6079</v>
      </c>
      <c r="AF4687" s="111">
        <v>1857</v>
      </c>
      <c r="AG4687" s="111">
        <v>8652</v>
      </c>
      <c r="AH4687" s="111">
        <v>19893</v>
      </c>
    </row>
    <row r="4688" spans="1:34">
      <c r="A4688" t="s">
        <v>129</v>
      </c>
      <c r="B4688" s="14" t="s">
        <v>75</v>
      </c>
      <c r="C4688" s="14" t="s">
        <v>186</v>
      </c>
      <c r="D4688" s="14">
        <v>2018</v>
      </c>
      <c r="E4688" s="14">
        <v>2018</v>
      </c>
      <c r="F4688" s="14" t="s">
        <v>329</v>
      </c>
      <c r="G4688" s="93">
        <v>1385</v>
      </c>
      <c r="H4688" s="93">
        <v>9033</v>
      </c>
      <c r="I4688" s="93">
        <v>4</v>
      </c>
      <c r="J4688" s="93">
        <v>63</v>
      </c>
      <c r="K4688" s="93">
        <v>1389</v>
      </c>
      <c r="L4688" s="93">
        <v>9096</v>
      </c>
      <c r="M4688" s="48">
        <v>10485</v>
      </c>
      <c r="N4688" s="48">
        <v>23126</v>
      </c>
      <c r="O4688" s="48">
        <v>3861</v>
      </c>
      <c r="P4688" s="48">
        <v>19087</v>
      </c>
      <c r="Q4688" s="48">
        <v>22948</v>
      </c>
      <c r="R4688" s="48">
        <v>16</v>
      </c>
      <c r="S4688" s="48">
        <v>162</v>
      </c>
      <c r="T4688" s="48">
        <v>178</v>
      </c>
      <c r="U4688" s="48">
        <v>3877</v>
      </c>
      <c r="V4688" s="48">
        <v>19249</v>
      </c>
      <c r="W4688" s="156">
        <v>2898573</v>
      </c>
      <c r="X4688" s="156">
        <v>16146</v>
      </c>
      <c r="Y4688" s="156">
        <v>2914719</v>
      </c>
      <c r="Z4688" s="28">
        <v>1</v>
      </c>
      <c r="AA4688" s="28">
        <v>0.97771587743732591</v>
      </c>
      <c r="AB4688" s="111"/>
      <c r="AC4688" s="28"/>
      <c r="AD4688" s="28"/>
      <c r="AE4688" s="111">
        <v>882</v>
      </c>
      <c r="AF4688" s="111">
        <v>162</v>
      </c>
      <c r="AG4688" s="111">
        <v>1079</v>
      </c>
      <c r="AH4688" s="111">
        <v>2530</v>
      </c>
    </row>
    <row r="4689" spans="1:34">
      <c r="A4689" t="s">
        <v>130</v>
      </c>
      <c r="B4689" s="14" t="s">
        <v>75</v>
      </c>
      <c r="C4689" s="14" t="s">
        <v>186</v>
      </c>
      <c r="D4689" s="14">
        <v>2018</v>
      </c>
      <c r="E4689" s="14">
        <v>2018</v>
      </c>
      <c r="F4689" s="14" t="s">
        <v>329</v>
      </c>
      <c r="G4689" s="93">
        <v>461</v>
      </c>
      <c r="H4689" s="93">
        <v>5783</v>
      </c>
      <c r="I4689" s="93">
        <v>1</v>
      </c>
      <c r="J4689" s="93">
        <v>9</v>
      </c>
      <c r="K4689" s="93">
        <v>462</v>
      </c>
      <c r="L4689" s="93">
        <v>5792</v>
      </c>
      <c r="M4689" s="48">
        <v>6254</v>
      </c>
      <c r="N4689" s="48">
        <v>11371</v>
      </c>
      <c r="O4689" s="48">
        <v>1150</v>
      </c>
      <c r="P4689" s="48">
        <v>10191</v>
      </c>
      <c r="Q4689" s="48">
        <v>11341</v>
      </c>
      <c r="R4689" s="48">
        <v>3</v>
      </c>
      <c r="S4689" s="48">
        <v>27</v>
      </c>
      <c r="T4689" s="48">
        <v>30</v>
      </c>
      <c r="U4689" s="48">
        <v>1153</v>
      </c>
      <c r="V4689" s="48">
        <v>10218</v>
      </c>
      <c r="W4689" s="156">
        <v>1479792</v>
      </c>
      <c r="X4689" s="156">
        <v>1928</v>
      </c>
      <c r="Y4689" s="156">
        <v>1481720</v>
      </c>
      <c r="Z4689" s="28">
        <v>0.9375</v>
      </c>
      <c r="AA4689" s="28">
        <v>0.77868852459016391</v>
      </c>
      <c r="AB4689" s="111"/>
      <c r="AC4689" s="28"/>
      <c r="AD4689" s="28"/>
      <c r="AE4689" s="111">
        <v>508</v>
      </c>
      <c r="AF4689" s="111">
        <v>70</v>
      </c>
      <c r="AG4689" s="111">
        <v>319</v>
      </c>
      <c r="AH4689" s="111">
        <v>632</v>
      </c>
    </row>
    <row r="4690" spans="1:34">
      <c r="A4690" t="s">
        <v>131</v>
      </c>
      <c r="B4690" s="14" t="s">
        <v>75</v>
      </c>
      <c r="C4690" s="14" t="s">
        <v>186</v>
      </c>
      <c r="D4690" s="14">
        <v>2018</v>
      </c>
      <c r="E4690" s="14">
        <v>2018</v>
      </c>
      <c r="F4690" s="14" t="s">
        <v>329</v>
      </c>
      <c r="G4690" s="93">
        <v>196</v>
      </c>
      <c r="H4690" s="93">
        <v>1266</v>
      </c>
      <c r="I4690" s="93">
        <v>0</v>
      </c>
      <c r="J4690" s="93">
        <v>1</v>
      </c>
      <c r="K4690" s="93">
        <v>196</v>
      </c>
      <c r="L4690" s="93">
        <v>1267</v>
      </c>
      <c r="M4690" s="48">
        <v>1463</v>
      </c>
      <c r="N4690" s="48">
        <v>2897</v>
      </c>
      <c r="O4690" s="48">
        <v>538</v>
      </c>
      <c r="P4690" s="48">
        <v>2356</v>
      </c>
      <c r="Q4690" s="48">
        <v>2894</v>
      </c>
      <c r="R4690" s="48">
        <v>1</v>
      </c>
      <c r="S4690" s="48">
        <v>2</v>
      </c>
      <c r="T4690" s="48">
        <v>3</v>
      </c>
      <c r="U4690" s="48">
        <v>539</v>
      </c>
      <c r="V4690" s="48">
        <v>2358</v>
      </c>
      <c r="W4690" s="156">
        <v>394034</v>
      </c>
      <c r="X4690" s="156">
        <v>257</v>
      </c>
      <c r="Y4690" s="156">
        <v>394291</v>
      </c>
      <c r="Z4690" s="28">
        <v>0.92391304347826086</v>
      </c>
      <c r="AA4690" s="28">
        <v>0.88888888888888884</v>
      </c>
      <c r="AB4690" s="111"/>
      <c r="AC4690" s="28"/>
      <c r="AD4690" s="28"/>
      <c r="AE4690" s="111">
        <v>126</v>
      </c>
      <c r="AF4690" s="111">
        <v>29</v>
      </c>
      <c r="AG4690" s="111">
        <v>75</v>
      </c>
      <c r="AH4690" s="111">
        <v>144</v>
      </c>
    </row>
    <row r="4691" spans="1:34">
      <c r="A4691" t="s">
        <v>132</v>
      </c>
      <c r="B4691" s="14" t="s">
        <v>76</v>
      </c>
      <c r="C4691" s="14" t="s">
        <v>186</v>
      </c>
      <c r="D4691" s="14">
        <v>2018</v>
      </c>
      <c r="E4691" s="14">
        <v>2018</v>
      </c>
      <c r="F4691" s="14" t="s">
        <v>329</v>
      </c>
      <c r="G4691" s="93">
        <v>71663</v>
      </c>
      <c r="H4691" s="93">
        <v>473857</v>
      </c>
      <c r="I4691" s="93">
        <v>1045</v>
      </c>
      <c r="J4691" s="93">
        <v>5053</v>
      </c>
      <c r="K4691" s="93">
        <v>72708</v>
      </c>
      <c r="L4691" s="93">
        <v>478910</v>
      </c>
      <c r="M4691" s="48">
        <v>551618</v>
      </c>
      <c r="N4691" s="48">
        <v>1071511</v>
      </c>
      <c r="O4691" s="48">
        <v>174269</v>
      </c>
      <c r="P4691" s="48">
        <v>883401</v>
      </c>
      <c r="Q4691" s="48">
        <v>1057670</v>
      </c>
      <c r="R4691" s="48">
        <v>3214</v>
      </c>
      <c r="S4691" s="48">
        <v>10627</v>
      </c>
      <c r="T4691" s="48">
        <v>13841</v>
      </c>
      <c r="U4691" s="48">
        <v>177483</v>
      </c>
      <c r="V4691" s="48">
        <v>894028</v>
      </c>
      <c r="W4691" s="156">
        <v>147177691</v>
      </c>
      <c r="X4691" s="156">
        <v>1532825</v>
      </c>
      <c r="Y4691" s="156">
        <v>148710516</v>
      </c>
      <c r="Z4691" s="28">
        <v>0.99197903179966529</v>
      </c>
      <c r="AA4691" s="28">
        <v>0.90728018811379041</v>
      </c>
      <c r="AB4691" s="111"/>
      <c r="AC4691" s="28"/>
      <c r="AD4691" s="28"/>
      <c r="AE4691" s="111">
        <v>45195</v>
      </c>
      <c r="AF4691" s="111">
        <v>22258</v>
      </c>
      <c r="AG4691" s="111">
        <v>80539</v>
      </c>
      <c r="AH4691" s="111">
        <v>165868</v>
      </c>
    </row>
    <row r="4692" spans="1:34">
      <c r="A4692" t="s">
        <v>133</v>
      </c>
      <c r="B4692" s="14" t="s">
        <v>75</v>
      </c>
      <c r="C4692" s="14" t="s">
        <v>186</v>
      </c>
      <c r="D4692" s="14">
        <v>2018</v>
      </c>
      <c r="E4692" s="14">
        <v>2018</v>
      </c>
      <c r="F4692" s="14" t="s">
        <v>329</v>
      </c>
      <c r="G4692" s="93">
        <v>1468</v>
      </c>
      <c r="H4692" s="93">
        <v>9483</v>
      </c>
      <c r="I4692" s="93">
        <v>7</v>
      </c>
      <c r="J4692" s="93">
        <v>32</v>
      </c>
      <c r="K4692" s="93">
        <v>1475</v>
      </c>
      <c r="L4692" s="93">
        <v>9515</v>
      </c>
      <c r="M4692" s="48">
        <v>10990</v>
      </c>
      <c r="N4692" s="48">
        <v>26345</v>
      </c>
      <c r="O4692" s="48">
        <v>4071</v>
      </c>
      <c r="P4692" s="48">
        <v>22155</v>
      </c>
      <c r="Q4692" s="48">
        <v>26226</v>
      </c>
      <c r="R4692" s="48">
        <v>27</v>
      </c>
      <c r="S4692" s="48">
        <v>92</v>
      </c>
      <c r="T4692" s="48">
        <v>119</v>
      </c>
      <c r="U4692" s="48">
        <v>4098</v>
      </c>
      <c r="V4692" s="48">
        <v>22247</v>
      </c>
      <c r="W4692" s="156">
        <v>3340890</v>
      </c>
      <c r="X4692" s="156">
        <v>10690</v>
      </c>
      <c r="Y4692" s="156">
        <v>3351580</v>
      </c>
      <c r="Z4692" s="28">
        <v>0.9886104783599089</v>
      </c>
      <c r="AA4692" s="28">
        <v>0.98281786941580751</v>
      </c>
      <c r="AB4692" s="111"/>
      <c r="AC4692" s="28"/>
      <c r="AD4692" s="28"/>
      <c r="AE4692" s="111">
        <v>691</v>
      </c>
      <c r="AF4692" s="111">
        <v>10</v>
      </c>
      <c r="AG4692" s="111">
        <v>2306</v>
      </c>
      <c r="AH4692" s="111">
        <v>5505</v>
      </c>
    </row>
    <row r="4693" spans="1:34">
      <c r="A4693" t="s">
        <v>134</v>
      </c>
      <c r="B4693" s="14" t="s">
        <v>75</v>
      </c>
      <c r="C4693" s="14" t="s">
        <v>186</v>
      </c>
      <c r="D4693" s="14">
        <v>2018</v>
      </c>
      <c r="E4693" s="14">
        <v>2018</v>
      </c>
      <c r="F4693" s="14" t="s">
        <v>329</v>
      </c>
      <c r="G4693" s="93">
        <v>472</v>
      </c>
      <c r="H4693" s="93">
        <v>5366</v>
      </c>
      <c r="I4693" s="93">
        <v>13</v>
      </c>
      <c r="J4693" s="93">
        <v>150</v>
      </c>
      <c r="K4693" s="93">
        <v>485</v>
      </c>
      <c r="L4693" s="93">
        <v>5516</v>
      </c>
      <c r="M4693" s="48">
        <v>6001</v>
      </c>
      <c r="N4693" s="48">
        <v>9717</v>
      </c>
      <c r="O4693" s="48">
        <v>1049</v>
      </c>
      <c r="P4693" s="48">
        <v>8269</v>
      </c>
      <c r="Q4693" s="48">
        <v>9318</v>
      </c>
      <c r="R4693" s="48">
        <v>39</v>
      </c>
      <c r="S4693" s="48">
        <v>360</v>
      </c>
      <c r="T4693" s="48">
        <v>399</v>
      </c>
      <c r="U4693" s="48">
        <v>1088</v>
      </c>
      <c r="V4693" s="48">
        <v>8629</v>
      </c>
      <c r="W4693" s="156">
        <v>1313104</v>
      </c>
      <c r="X4693" s="156">
        <v>33315</v>
      </c>
      <c r="Y4693" s="156">
        <v>1346419</v>
      </c>
      <c r="Z4693" s="28">
        <v>0.98986486486486491</v>
      </c>
      <c r="AA4693" s="28">
        <v>0.95431472081218272</v>
      </c>
      <c r="AB4693" s="111"/>
      <c r="AC4693" s="28"/>
      <c r="AD4693" s="28"/>
      <c r="AE4693" s="111">
        <v>503</v>
      </c>
      <c r="AF4693" s="111">
        <v>167</v>
      </c>
      <c r="AG4693" s="111">
        <v>1056</v>
      </c>
      <c r="AH4693" s="111">
        <v>1901</v>
      </c>
    </row>
    <row r="4694" spans="1:34">
      <c r="A4694" t="s">
        <v>135</v>
      </c>
      <c r="B4694" s="14" t="s">
        <v>75</v>
      </c>
      <c r="C4694" s="14" t="s">
        <v>186</v>
      </c>
      <c r="D4694" s="14">
        <v>2018</v>
      </c>
      <c r="E4694" s="14">
        <v>2018</v>
      </c>
      <c r="F4694" s="14" t="s">
        <v>329</v>
      </c>
      <c r="G4694" s="93">
        <v>81</v>
      </c>
      <c r="H4694" s="93">
        <v>926</v>
      </c>
      <c r="I4694" s="93">
        <v>1</v>
      </c>
      <c r="J4694" s="93">
        <v>3</v>
      </c>
      <c r="K4694" s="93">
        <v>82</v>
      </c>
      <c r="L4694" s="93">
        <v>929</v>
      </c>
      <c r="M4694" s="48">
        <v>1011</v>
      </c>
      <c r="N4694" s="48">
        <v>1815</v>
      </c>
      <c r="O4694" s="48">
        <v>230</v>
      </c>
      <c r="P4694" s="48">
        <v>1580</v>
      </c>
      <c r="Q4694" s="48">
        <v>1810</v>
      </c>
      <c r="R4694" s="48">
        <v>1</v>
      </c>
      <c r="S4694" s="48">
        <v>4</v>
      </c>
      <c r="T4694" s="48">
        <v>5</v>
      </c>
      <c r="U4694" s="48">
        <v>231</v>
      </c>
      <c r="V4694" s="48">
        <v>1584</v>
      </c>
      <c r="W4694" s="156">
        <v>237438</v>
      </c>
      <c r="X4694" s="156">
        <v>760</v>
      </c>
      <c r="Y4694" s="156">
        <v>238198</v>
      </c>
      <c r="Z4694" s="28">
        <v>1</v>
      </c>
      <c r="AA4694" s="28">
        <v>0.92307692307692313</v>
      </c>
      <c r="AB4694" s="111"/>
      <c r="AC4694" s="28"/>
      <c r="AD4694" s="28"/>
      <c r="AE4694" s="111">
        <v>104</v>
      </c>
      <c r="AF4694" s="111">
        <v>13</v>
      </c>
      <c r="AG4694" s="111">
        <v>15</v>
      </c>
      <c r="AH4694" s="111">
        <v>29</v>
      </c>
    </row>
    <row r="4695" spans="1:34">
      <c r="A4695" t="s">
        <v>136</v>
      </c>
      <c r="B4695" s="14" t="s">
        <v>75</v>
      </c>
      <c r="C4695" s="14" t="s">
        <v>186</v>
      </c>
      <c r="D4695" s="14">
        <v>2018</v>
      </c>
      <c r="E4695" s="14">
        <v>2018</v>
      </c>
      <c r="F4695" s="14" t="s">
        <v>329</v>
      </c>
      <c r="G4695" s="93">
        <v>418</v>
      </c>
      <c r="H4695" s="93">
        <v>5642</v>
      </c>
      <c r="I4695" s="93">
        <v>1</v>
      </c>
      <c r="J4695" s="93">
        <v>22</v>
      </c>
      <c r="K4695" s="93">
        <v>419</v>
      </c>
      <c r="L4695" s="93">
        <v>5664</v>
      </c>
      <c r="M4695" s="48">
        <v>6083</v>
      </c>
      <c r="N4695" s="48">
        <v>11217</v>
      </c>
      <c r="O4695" s="48">
        <v>1051</v>
      </c>
      <c r="P4695" s="48">
        <v>10110</v>
      </c>
      <c r="Q4695" s="48">
        <v>11161</v>
      </c>
      <c r="R4695" s="48">
        <v>4</v>
      </c>
      <c r="S4695" s="48">
        <v>52</v>
      </c>
      <c r="T4695" s="48">
        <v>56</v>
      </c>
      <c r="U4695" s="48">
        <v>1055</v>
      </c>
      <c r="V4695" s="48">
        <v>10162</v>
      </c>
      <c r="W4695" s="156">
        <v>1525282</v>
      </c>
      <c r="X4695" s="156">
        <v>8757</v>
      </c>
      <c r="Y4695" s="156">
        <v>1534039</v>
      </c>
      <c r="Z4695" s="28">
        <v>0.9341772151898734</v>
      </c>
      <c r="AA4695" s="28">
        <v>0.91666666666666663</v>
      </c>
      <c r="AB4695" s="111"/>
      <c r="AC4695" s="28"/>
      <c r="AD4695" s="28"/>
      <c r="AE4695" s="111">
        <v>528</v>
      </c>
      <c r="AF4695" s="111">
        <v>58</v>
      </c>
      <c r="AG4695" s="111">
        <v>442</v>
      </c>
      <c r="AH4695" s="111">
        <v>983</v>
      </c>
    </row>
    <row r="4696" spans="1:34">
      <c r="A4696" t="s">
        <v>137</v>
      </c>
      <c r="B4696" s="14" t="s">
        <v>75</v>
      </c>
      <c r="C4696" s="14" t="s">
        <v>186</v>
      </c>
      <c r="D4696" s="14">
        <v>2018</v>
      </c>
      <c r="E4696" s="14">
        <v>2018</v>
      </c>
      <c r="F4696" s="14" t="s">
        <v>329</v>
      </c>
      <c r="G4696" s="93">
        <v>2938</v>
      </c>
      <c r="H4696" s="93">
        <v>19659</v>
      </c>
      <c r="I4696" s="93">
        <v>5</v>
      </c>
      <c r="J4696" s="93">
        <v>37</v>
      </c>
      <c r="K4696" s="93">
        <v>2943</v>
      </c>
      <c r="L4696" s="93">
        <v>19696</v>
      </c>
      <c r="M4696" s="48">
        <v>22639</v>
      </c>
      <c r="N4696" s="48">
        <v>51344</v>
      </c>
      <c r="O4696" s="48">
        <v>7813</v>
      </c>
      <c r="P4696" s="48">
        <v>43407</v>
      </c>
      <c r="Q4696" s="48">
        <v>51220</v>
      </c>
      <c r="R4696" s="48">
        <v>17</v>
      </c>
      <c r="S4696" s="48">
        <v>107</v>
      </c>
      <c r="T4696" s="48">
        <v>124</v>
      </c>
      <c r="U4696" s="48">
        <v>7830</v>
      </c>
      <c r="V4696" s="48">
        <v>43514</v>
      </c>
      <c r="W4696" s="156">
        <v>6598703</v>
      </c>
      <c r="X4696" s="156">
        <v>10234</v>
      </c>
      <c r="Y4696" s="156">
        <v>6608937</v>
      </c>
      <c r="Z4696" s="28">
        <v>0.98234683281412249</v>
      </c>
      <c r="AA4696" s="28">
        <v>0.96423248882265278</v>
      </c>
      <c r="AB4696" s="111"/>
      <c r="AC4696" s="28"/>
      <c r="AD4696" s="28"/>
      <c r="AE4696" s="111">
        <v>1725</v>
      </c>
      <c r="AF4696" s="111">
        <v>393</v>
      </c>
      <c r="AG4696" s="111">
        <v>3010</v>
      </c>
      <c r="AH4696" s="111">
        <v>6980</v>
      </c>
    </row>
    <row r="4697" spans="1:34">
      <c r="A4697" t="s">
        <v>138</v>
      </c>
      <c r="B4697" s="14" t="s">
        <v>75</v>
      </c>
      <c r="C4697" s="14" t="s">
        <v>186</v>
      </c>
      <c r="D4697" s="14">
        <v>2018</v>
      </c>
      <c r="E4697" s="14">
        <v>2018</v>
      </c>
      <c r="F4697" s="14" t="s">
        <v>329</v>
      </c>
      <c r="G4697" s="93">
        <v>85</v>
      </c>
      <c r="H4697" s="93">
        <v>511</v>
      </c>
      <c r="I4697" s="93">
        <v>0</v>
      </c>
      <c r="J4697" s="93">
        <v>0</v>
      </c>
      <c r="K4697" s="93">
        <v>85</v>
      </c>
      <c r="L4697" s="93">
        <v>511</v>
      </c>
      <c r="M4697" s="48">
        <v>596</v>
      </c>
      <c r="N4697" s="48">
        <v>1208</v>
      </c>
      <c r="O4697" s="48">
        <v>208</v>
      </c>
      <c r="P4697" s="48">
        <v>1000</v>
      </c>
      <c r="Q4697" s="48">
        <v>1208</v>
      </c>
      <c r="R4697" s="48">
        <v>0</v>
      </c>
      <c r="S4697" s="48">
        <v>0</v>
      </c>
      <c r="T4697" s="48">
        <v>0</v>
      </c>
      <c r="U4697" s="48">
        <v>208</v>
      </c>
      <c r="V4697" s="48">
        <v>1000</v>
      </c>
      <c r="W4697" s="156">
        <v>164936</v>
      </c>
      <c r="X4697" s="156">
        <v>0</v>
      </c>
      <c r="Y4697" s="156">
        <v>164936</v>
      </c>
      <c r="Z4697" s="28">
        <v>0.96</v>
      </c>
      <c r="AA4697" s="28">
        <v>1</v>
      </c>
      <c r="AB4697" s="111"/>
      <c r="AC4697" s="28"/>
      <c r="AD4697" s="28"/>
      <c r="AE4697" s="111">
        <v>39</v>
      </c>
      <c r="AF4697" s="111">
        <v>6</v>
      </c>
      <c r="AG4697" s="111">
        <v>28</v>
      </c>
      <c r="AH4697" s="111">
        <v>49</v>
      </c>
    </row>
    <row r="4698" spans="1:34">
      <c r="A4698" t="s">
        <v>139</v>
      </c>
      <c r="B4698" s="14" t="s">
        <v>75</v>
      </c>
      <c r="C4698" s="14" t="s">
        <v>186</v>
      </c>
      <c r="D4698" s="14">
        <v>2018</v>
      </c>
      <c r="E4698" s="14">
        <v>2018</v>
      </c>
      <c r="F4698" s="14" t="s">
        <v>329</v>
      </c>
      <c r="G4698" s="93">
        <v>12</v>
      </c>
      <c r="H4698" s="93">
        <v>365</v>
      </c>
      <c r="I4698" s="93">
        <v>0</v>
      </c>
      <c r="J4698" s="93">
        <v>1</v>
      </c>
      <c r="K4698" s="93">
        <v>12</v>
      </c>
      <c r="L4698" s="93">
        <v>366</v>
      </c>
      <c r="M4698" s="48">
        <v>378</v>
      </c>
      <c r="N4698" s="48">
        <v>656</v>
      </c>
      <c r="O4698" s="48">
        <v>32</v>
      </c>
      <c r="P4698" s="48">
        <v>623</v>
      </c>
      <c r="Q4698" s="48">
        <v>655</v>
      </c>
      <c r="R4698" s="48">
        <v>0</v>
      </c>
      <c r="S4698" s="48">
        <v>1</v>
      </c>
      <c r="T4698" s="48">
        <v>1</v>
      </c>
      <c r="U4698" s="48">
        <v>32</v>
      </c>
      <c r="V4698" s="48">
        <v>624</v>
      </c>
      <c r="W4698" s="156">
        <v>87718</v>
      </c>
      <c r="X4698" s="156">
        <v>160</v>
      </c>
      <c r="Y4698" s="156">
        <v>87878</v>
      </c>
      <c r="Z4698" s="28">
        <v>0.93103448275862066</v>
      </c>
      <c r="AA4698" s="28">
        <v>1</v>
      </c>
      <c r="AB4698" s="111"/>
      <c r="AC4698" s="28"/>
      <c r="AD4698" s="28"/>
      <c r="AE4698" s="111">
        <v>44</v>
      </c>
      <c r="AF4698" s="111">
        <v>13</v>
      </c>
      <c r="AG4698" s="111">
        <v>47</v>
      </c>
      <c r="AH4698" s="111">
        <v>98</v>
      </c>
    </row>
    <row r="4699" spans="1:34">
      <c r="A4699" t="s">
        <v>140</v>
      </c>
      <c r="B4699" s="14" t="s">
        <v>75</v>
      </c>
      <c r="C4699" s="14" t="s">
        <v>186</v>
      </c>
      <c r="D4699" s="14">
        <v>2018</v>
      </c>
      <c r="E4699" s="14">
        <v>2018</v>
      </c>
      <c r="F4699" s="14" t="s">
        <v>329</v>
      </c>
      <c r="G4699" s="93">
        <v>1589</v>
      </c>
      <c r="H4699" s="93">
        <v>16363</v>
      </c>
      <c r="I4699" s="93">
        <v>5</v>
      </c>
      <c r="J4699" s="93">
        <v>66</v>
      </c>
      <c r="K4699" s="93">
        <v>1594</v>
      </c>
      <c r="L4699" s="93">
        <v>16429</v>
      </c>
      <c r="M4699" s="48">
        <v>18023</v>
      </c>
      <c r="N4699" s="48">
        <v>39031</v>
      </c>
      <c r="O4699" s="48">
        <v>4123</v>
      </c>
      <c r="P4699" s="48">
        <v>34694</v>
      </c>
      <c r="Q4699" s="48">
        <v>38817</v>
      </c>
      <c r="R4699" s="48">
        <v>19</v>
      </c>
      <c r="S4699" s="48">
        <v>195</v>
      </c>
      <c r="T4699" s="48">
        <v>214</v>
      </c>
      <c r="U4699" s="48">
        <v>4142</v>
      </c>
      <c r="V4699" s="48">
        <v>34889</v>
      </c>
      <c r="W4699" s="156">
        <v>4903780</v>
      </c>
      <c r="X4699" s="156">
        <v>18423</v>
      </c>
      <c r="Y4699" s="156">
        <v>4922203</v>
      </c>
      <c r="Z4699" s="28">
        <v>0.99433748584371462</v>
      </c>
      <c r="AA4699" s="28">
        <v>0.95608782435129736</v>
      </c>
      <c r="AB4699" s="111"/>
      <c r="AC4699" s="28"/>
      <c r="AD4699" s="28"/>
      <c r="AE4699" s="111">
        <v>1684</v>
      </c>
      <c r="AF4699" s="111">
        <v>512</v>
      </c>
      <c r="AG4699" s="111">
        <v>5264</v>
      </c>
      <c r="AH4699" s="111">
        <v>12065</v>
      </c>
    </row>
    <row r="4700" spans="1:34">
      <c r="A4700" t="s">
        <v>141</v>
      </c>
      <c r="B4700" s="14" t="s">
        <v>75</v>
      </c>
      <c r="C4700" s="14" t="s">
        <v>186</v>
      </c>
      <c r="D4700" s="14">
        <v>2018</v>
      </c>
      <c r="E4700" s="14">
        <v>2018</v>
      </c>
      <c r="F4700" s="14" t="s">
        <v>329</v>
      </c>
      <c r="G4700" s="93">
        <v>199</v>
      </c>
      <c r="H4700" s="93">
        <v>2599</v>
      </c>
      <c r="I4700" s="93">
        <v>1</v>
      </c>
      <c r="J4700" s="93">
        <v>15</v>
      </c>
      <c r="K4700" s="93">
        <v>200</v>
      </c>
      <c r="L4700" s="93">
        <v>2614</v>
      </c>
      <c r="M4700" s="48">
        <v>2814</v>
      </c>
      <c r="N4700" s="48">
        <v>5517</v>
      </c>
      <c r="O4700" s="48">
        <v>480</v>
      </c>
      <c r="P4700" s="48">
        <v>4986</v>
      </c>
      <c r="Q4700" s="48">
        <v>5466</v>
      </c>
      <c r="R4700" s="48">
        <v>2</v>
      </c>
      <c r="S4700" s="48">
        <v>49</v>
      </c>
      <c r="T4700" s="48">
        <v>51</v>
      </c>
      <c r="U4700" s="48">
        <v>482</v>
      </c>
      <c r="V4700" s="48">
        <v>5035</v>
      </c>
      <c r="W4700" s="156">
        <v>668690</v>
      </c>
      <c r="X4700" s="156">
        <v>2265</v>
      </c>
      <c r="Y4700" s="156">
        <v>670955</v>
      </c>
      <c r="Z4700" s="28">
        <v>0.97916666666666663</v>
      </c>
      <c r="AA4700" s="28">
        <v>0.97435897435897434</v>
      </c>
      <c r="AB4700" s="111"/>
      <c r="AC4700" s="28"/>
      <c r="AD4700" s="28"/>
      <c r="AE4700" s="111">
        <v>300</v>
      </c>
      <c r="AF4700" s="111">
        <v>74</v>
      </c>
      <c r="AG4700" s="111">
        <v>566</v>
      </c>
      <c r="AH4700" s="111">
        <v>1202</v>
      </c>
    </row>
    <row r="4701" spans="1:34">
      <c r="A4701" t="s">
        <v>142</v>
      </c>
      <c r="B4701" s="14" t="s">
        <v>75</v>
      </c>
      <c r="C4701" s="14" t="s">
        <v>186</v>
      </c>
      <c r="D4701" s="14">
        <v>2018</v>
      </c>
      <c r="E4701" s="14">
        <v>2018</v>
      </c>
      <c r="F4701" s="14" t="s">
        <v>329</v>
      </c>
      <c r="G4701" s="93">
        <v>229</v>
      </c>
      <c r="H4701" s="93">
        <v>3977</v>
      </c>
      <c r="I4701" s="93">
        <v>2</v>
      </c>
      <c r="J4701" s="93">
        <v>6</v>
      </c>
      <c r="K4701" s="93">
        <v>231</v>
      </c>
      <c r="L4701" s="93">
        <v>3983</v>
      </c>
      <c r="M4701" s="48">
        <v>4214</v>
      </c>
      <c r="N4701" s="48">
        <v>7145</v>
      </c>
      <c r="O4701" s="48">
        <v>545</v>
      </c>
      <c r="P4701" s="48">
        <v>6581</v>
      </c>
      <c r="Q4701" s="48">
        <v>7126</v>
      </c>
      <c r="R4701" s="48">
        <v>3</v>
      </c>
      <c r="S4701" s="48">
        <v>16</v>
      </c>
      <c r="T4701" s="48">
        <v>19</v>
      </c>
      <c r="U4701" s="48">
        <v>548</v>
      </c>
      <c r="V4701" s="48">
        <v>6597</v>
      </c>
      <c r="W4701" s="156">
        <v>965086</v>
      </c>
      <c r="X4701" s="156">
        <v>1539</v>
      </c>
      <c r="Y4701" s="156">
        <v>966625</v>
      </c>
      <c r="Z4701" s="28">
        <v>0.77011494252873569</v>
      </c>
      <c r="AA4701" s="28">
        <v>0.86781609195402298</v>
      </c>
      <c r="AB4701" s="111"/>
      <c r="AC4701" s="28"/>
      <c r="AD4701" s="28"/>
      <c r="AE4701" s="111">
        <v>394</v>
      </c>
      <c r="AF4701" s="111">
        <v>128</v>
      </c>
      <c r="AG4701" s="111">
        <v>103</v>
      </c>
      <c r="AH4701" s="111">
        <v>184</v>
      </c>
    </row>
    <row r="4702" spans="1:34">
      <c r="A4702" t="s">
        <v>143</v>
      </c>
      <c r="B4702" s="14" t="s">
        <v>74</v>
      </c>
      <c r="C4702" s="14" t="s">
        <v>186</v>
      </c>
      <c r="D4702" s="14">
        <v>2018</v>
      </c>
      <c r="E4702" s="14">
        <v>2018</v>
      </c>
      <c r="F4702" s="14" t="s">
        <v>329</v>
      </c>
      <c r="G4702" s="93">
        <v>8083</v>
      </c>
      <c r="H4702" s="93">
        <v>98567</v>
      </c>
      <c r="I4702" s="93">
        <v>65</v>
      </c>
      <c r="J4702" s="93">
        <v>1540</v>
      </c>
      <c r="K4702" s="93">
        <v>8148</v>
      </c>
      <c r="L4702" s="93">
        <v>100107</v>
      </c>
      <c r="M4702" s="48">
        <v>108255</v>
      </c>
      <c r="N4702" s="48">
        <v>213968</v>
      </c>
      <c r="O4702" s="48">
        <v>20910</v>
      </c>
      <c r="P4702" s="48">
        <v>189393</v>
      </c>
      <c r="Q4702" s="48">
        <v>210303</v>
      </c>
      <c r="R4702" s="48">
        <v>241</v>
      </c>
      <c r="S4702" s="48">
        <v>3424</v>
      </c>
      <c r="T4702" s="48">
        <v>3665</v>
      </c>
      <c r="U4702" s="48">
        <v>21151</v>
      </c>
      <c r="V4702" s="48">
        <v>192817</v>
      </c>
      <c r="W4702" s="156">
        <v>27873844.109999999</v>
      </c>
      <c r="X4702" s="156">
        <v>390042</v>
      </c>
      <c r="Y4702" s="156">
        <v>28263886.109999999</v>
      </c>
      <c r="Z4702" s="28">
        <v>0.98797750630211367</v>
      </c>
      <c r="AA4702" s="28">
        <v>0.99787685774946921</v>
      </c>
      <c r="AB4702" s="111"/>
      <c r="AC4702" s="28"/>
      <c r="AD4702" s="28"/>
      <c r="AE4702" s="111">
        <v>8442</v>
      </c>
      <c r="AF4702" s="111">
        <v>2928</v>
      </c>
      <c r="AG4702" s="111">
        <v>21636</v>
      </c>
      <c r="AH4702" s="111">
        <v>47122</v>
      </c>
    </row>
    <row r="4703" spans="1:34">
      <c r="A4703" t="s">
        <v>144</v>
      </c>
      <c r="B4703" s="14" t="s">
        <v>74</v>
      </c>
      <c r="C4703" s="14" t="s">
        <v>186</v>
      </c>
      <c r="D4703" s="14">
        <v>2018</v>
      </c>
      <c r="E4703" s="14">
        <v>2018</v>
      </c>
      <c r="F4703" s="14" t="s">
        <v>329</v>
      </c>
      <c r="G4703" s="93">
        <v>556</v>
      </c>
      <c r="H4703" s="93">
        <v>7965</v>
      </c>
      <c r="I4703" s="93">
        <v>8</v>
      </c>
      <c r="J4703" s="93">
        <v>49</v>
      </c>
      <c r="K4703" s="93">
        <v>564</v>
      </c>
      <c r="L4703" s="93">
        <v>8014</v>
      </c>
      <c r="M4703" s="48">
        <v>8578</v>
      </c>
      <c r="N4703" s="48">
        <v>14822</v>
      </c>
      <c r="O4703" s="48">
        <v>1307</v>
      </c>
      <c r="P4703" s="48">
        <v>13398</v>
      </c>
      <c r="Q4703" s="48">
        <v>14705</v>
      </c>
      <c r="R4703" s="48">
        <v>17</v>
      </c>
      <c r="S4703" s="48">
        <v>100</v>
      </c>
      <c r="T4703" s="48">
        <v>117</v>
      </c>
      <c r="U4703" s="48">
        <v>1324</v>
      </c>
      <c r="V4703" s="48">
        <v>13498</v>
      </c>
      <c r="W4703" s="156">
        <v>1834239</v>
      </c>
      <c r="X4703" s="156">
        <v>11648</v>
      </c>
      <c r="Y4703" s="156">
        <v>1845887</v>
      </c>
      <c r="Z4703" s="28">
        <v>1</v>
      </c>
      <c r="AA4703" s="28">
        <v>0.90909090909090906</v>
      </c>
      <c r="AB4703" s="111"/>
      <c r="AC4703" s="28"/>
      <c r="AD4703" s="28"/>
      <c r="AE4703" s="111">
        <v>716</v>
      </c>
      <c r="AF4703" s="111">
        <v>375</v>
      </c>
      <c r="AG4703" s="111">
        <v>514</v>
      </c>
      <c r="AH4703" s="111">
        <v>1076</v>
      </c>
    </row>
    <row r="4704" spans="1:34">
      <c r="A4704" t="s">
        <v>145</v>
      </c>
      <c r="B4704" s="14" t="s">
        <v>75</v>
      </c>
      <c r="C4704" s="14" t="s">
        <v>186</v>
      </c>
      <c r="D4704" s="14">
        <v>2018</v>
      </c>
      <c r="E4704" s="14">
        <v>2018</v>
      </c>
      <c r="F4704" s="14" t="s">
        <v>329</v>
      </c>
      <c r="G4704" s="93">
        <v>56</v>
      </c>
      <c r="H4704" s="93">
        <v>1038</v>
      </c>
      <c r="I4704" s="93">
        <v>0</v>
      </c>
      <c r="J4704" s="93">
        <v>0</v>
      </c>
      <c r="K4704" s="93">
        <v>56</v>
      </c>
      <c r="L4704" s="93">
        <v>1038</v>
      </c>
      <c r="M4704" s="48">
        <v>1094</v>
      </c>
      <c r="N4704" s="48">
        <v>1982</v>
      </c>
      <c r="O4704" s="48">
        <v>131</v>
      </c>
      <c r="P4704" s="48">
        <v>1851</v>
      </c>
      <c r="Q4704" s="48">
        <v>1982</v>
      </c>
      <c r="R4704" s="48">
        <v>0</v>
      </c>
      <c r="S4704" s="48">
        <v>0</v>
      </c>
      <c r="T4704" s="48">
        <v>0</v>
      </c>
      <c r="U4704" s="48">
        <v>131</v>
      </c>
      <c r="V4704" s="48">
        <v>1851</v>
      </c>
      <c r="W4704" s="156">
        <v>260060</v>
      </c>
      <c r="X4704" s="156">
        <v>0</v>
      </c>
      <c r="Y4704" s="156">
        <v>260060</v>
      </c>
      <c r="Z4704" s="28">
        <v>0.98717948717948723</v>
      </c>
      <c r="AA4704" s="28">
        <v>0.98305084745762716</v>
      </c>
      <c r="AB4704" s="111"/>
      <c r="AC4704" s="28"/>
      <c r="AD4704" s="28"/>
      <c r="AE4704" s="111">
        <v>127</v>
      </c>
      <c r="AF4704" s="111">
        <v>20</v>
      </c>
      <c r="AG4704" s="111">
        <v>38</v>
      </c>
      <c r="AH4704" s="111">
        <v>64</v>
      </c>
    </row>
    <row r="4705" spans="1:34">
      <c r="A4705" t="s">
        <v>146</v>
      </c>
      <c r="B4705" s="14" t="s">
        <v>75</v>
      </c>
      <c r="C4705" s="14" t="s">
        <v>186</v>
      </c>
      <c r="D4705" s="14">
        <v>2018</v>
      </c>
      <c r="E4705" s="14">
        <v>2018</v>
      </c>
      <c r="F4705" s="14" t="s">
        <v>329</v>
      </c>
      <c r="G4705" s="93">
        <v>12893</v>
      </c>
      <c r="H4705" s="93">
        <v>102432</v>
      </c>
      <c r="I4705" s="93">
        <v>26</v>
      </c>
      <c r="J4705" s="93">
        <v>310</v>
      </c>
      <c r="K4705" s="93">
        <v>12919</v>
      </c>
      <c r="L4705" s="93">
        <v>102742</v>
      </c>
      <c r="M4705" s="48">
        <v>115661</v>
      </c>
      <c r="N4705" s="48">
        <v>250923</v>
      </c>
      <c r="O4705" s="48">
        <v>34930</v>
      </c>
      <c r="P4705" s="48">
        <v>215064</v>
      </c>
      <c r="Q4705" s="48">
        <v>249994</v>
      </c>
      <c r="R4705" s="48">
        <v>102</v>
      </c>
      <c r="S4705" s="48">
        <v>827</v>
      </c>
      <c r="T4705" s="48">
        <v>929</v>
      </c>
      <c r="U4705" s="48">
        <v>35032</v>
      </c>
      <c r="V4705" s="48">
        <v>215891</v>
      </c>
      <c r="W4705" s="156">
        <v>32810033</v>
      </c>
      <c r="X4705" s="156">
        <v>91574</v>
      </c>
      <c r="Y4705" s="156">
        <v>32901607</v>
      </c>
      <c r="Z4705" s="28">
        <v>0.98578982154659611</v>
      </c>
      <c r="AA4705" s="28">
        <v>0.86265004616805174</v>
      </c>
      <c r="AB4705" s="111"/>
      <c r="AC4705" s="28"/>
      <c r="AD4705" s="28"/>
      <c r="AE4705" s="111">
        <v>11631</v>
      </c>
      <c r="AF4705" s="111">
        <v>3850</v>
      </c>
      <c r="AG4705" s="111">
        <v>12119</v>
      </c>
      <c r="AH4705" s="111">
        <v>27389</v>
      </c>
    </row>
    <row r="4706" spans="1:34">
      <c r="A4706" t="s">
        <v>147</v>
      </c>
      <c r="B4706" s="14" t="s">
        <v>74</v>
      </c>
      <c r="C4706" s="14" t="s">
        <v>186</v>
      </c>
      <c r="D4706" s="14">
        <v>2018</v>
      </c>
      <c r="E4706" s="14">
        <v>2018</v>
      </c>
      <c r="F4706" s="14" t="s">
        <v>329</v>
      </c>
      <c r="G4706" s="93">
        <v>11695</v>
      </c>
      <c r="H4706" s="93">
        <v>81871</v>
      </c>
      <c r="I4706" s="93">
        <v>185</v>
      </c>
      <c r="J4706" s="93">
        <v>907</v>
      </c>
      <c r="K4706" s="93">
        <v>11880</v>
      </c>
      <c r="L4706" s="93">
        <v>82778</v>
      </c>
      <c r="M4706" s="48">
        <v>94658</v>
      </c>
      <c r="N4706" s="48">
        <v>195718</v>
      </c>
      <c r="O4706" s="48">
        <v>31543</v>
      </c>
      <c r="P4706" s="48">
        <v>161069</v>
      </c>
      <c r="Q4706" s="48">
        <v>192612</v>
      </c>
      <c r="R4706" s="48">
        <v>780</v>
      </c>
      <c r="S4706" s="48">
        <v>2326</v>
      </c>
      <c r="T4706" s="48">
        <v>3106</v>
      </c>
      <c r="U4706" s="48">
        <v>32323</v>
      </c>
      <c r="V4706" s="48">
        <v>163395</v>
      </c>
      <c r="W4706" s="156">
        <v>26842264</v>
      </c>
      <c r="X4706" s="156">
        <v>340383</v>
      </c>
      <c r="Y4706" s="156">
        <v>27182647</v>
      </c>
      <c r="Z4706" s="28">
        <v>0.99506387921022066</v>
      </c>
      <c r="AA4706" s="28">
        <v>0.92661870503597121</v>
      </c>
      <c r="AB4706" s="111"/>
      <c r="AC4706" s="28"/>
      <c r="AD4706" s="28"/>
      <c r="AE4706" s="111">
        <v>9163</v>
      </c>
      <c r="AF4706" s="111">
        <v>3555</v>
      </c>
      <c r="AG4706" s="111">
        <v>7015</v>
      </c>
      <c r="AH4706" s="111">
        <v>14013</v>
      </c>
    </row>
    <row r="4707" spans="1:34">
      <c r="A4707" t="s">
        <v>148</v>
      </c>
      <c r="B4707" s="14" t="s">
        <v>75</v>
      </c>
      <c r="C4707" s="14" t="s">
        <v>186</v>
      </c>
      <c r="D4707" s="14">
        <v>2018</v>
      </c>
      <c r="E4707" s="14">
        <v>2018</v>
      </c>
      <c r="F4707" s="14" t="s">
        <v>329</v>
      </c>
      <c r="G4707" s="93">
        <v>241</v>
      </c>
      <c r="H4707" s="93">
        <v>1851</v>
      </c>
      <c r="I4707" s="93">
        <v>1</v>
      </c>
      <c r="J4707" s="93">
        <v>7</v>
      </c>
      <c r="K4707" s="93">
        <v>242</v>
      </c>
      <c r="L4707" s="93">
        <v>1858</v>
      </c>
      <c r="M4707" s="48">
        <v>2100</v>
      </c>
      <c r="N4707" s="48">
        <v>4473</v>
      </c>
      <c r="O4707" s="48">
        <v>623</v>
      </c>
      <c r="P4707" s="48">
        <v>3831</v>
      </c>
      <c r="Q4707" s="48">
        <v>4454</v>
      </c>
      <c r="R4707" s="48">
        <v>1</v>
      </c>
      <c r="S4707" s="48">
        <v>18</v>
      </c>
      <c r="T4707" s="48">
        <v>19</v>
      </c>
      <c r="U4707" s="48">
        <v>624</v>
      </c>
      <c r="V4707" s="48">
        <v>3849</v>
      </c>
      <c r="W4707" s="156">
        <v>577392</v>
      </c>
      <c r="X4707" s="156">
        <v>1935</v>
      </c>
      <c r="Y4707" s="156">
        <v>579327</v>
      </c>
      <c r="Z4707" s="28">
        <v>1</v>
      </c>
      <c r="AA4707" s="28">
        <v>0.98630136986301364</v>
      </c>
      <c r="AB4707" s="111"/>
      <c r="AC4707" s="28"/>
      <c r="AD4707" s="28"/>
      <c r="AE4707" s="111">
        <v>165</v>
      </c>
      <c r="AF4707" s="111">
        <v>40</v>
      </c>
      <c r="AG4707" s="111">
        <v>255</v>
      </c>
      <c r="AH4707" s="111">
        <v>617</v>
      </c>
    </row>
    <row r="4708" spans="1:34">
      <c r="A4708" t="s">
        <v>149</v>
      </c>
      <c r="B4708" s="14" t="s">
        <v>75</v>
      </c>
      <c r="C4708" s="14" t="s">
        <v>186</v>
      </c>
      <c r="D4708" s="14">
        <v>2018</v>
      </c>
      <c r="E4708" s="14">
        <v>2018</v>
      </c>
      <c r="F4708" s="14" t="s">
        <v>329</v>
      </c>
      <c r="G4708" s="93">
        <v>19951</v>
      </c>
      <c r="H4708" s="93">
        <v>135466</v>
      </c>
      <c r="I4708" s="93">
        <v>37</v>
      </c>
      <c r="J4708" s="93">
        <v>500</v>
      </c>
      <c r="K4708" s="93">
        <v>19988</v>
      </c>
      <c r="L4708" s="93">
        <v>135966</v>
      </c>
      <c r="M4708" s="48">
        <v>155954</v>
      </c>
      <c r="N4708" s="48">
        <v>336316</v>
      </c>
      <c r="O4708" s="48">
        <v>52151</v>
      </c>
      <c r="P4708" s="48">
        <v>282773</v>
      </c>
      <c r="Q4708" s="48">
        <v>334924</v>
      </c>
      <c r="R4708" s="48">
        <v>130</v>
      </c>
      <c r="S4708" s="48">
        <v>1262</v>
      </c>
      <c r="T4708" s="48">
        <v>1392</v>
      </c>
      <c r="U4708" s="48">
        <v>52281</v>
      </c>
      <c r="V4708" s="48">
        <v>284035</v>
      </c>
      <c r="W4708" s="156">
        <v>44889441</v>
      </c>
      <c r="X4708" s="156">
        <v>142072</v>
      </c>
      <c r="Y4708" s="156">
        <v>45031513</v>
      </c>
      <c r="Z4708" s="28">
        <v>0.99279035710262475</v>
      </c>
      <c r="AA4708" s="28">
        <v>0.91076769690927217</v>
      </c>
      <c r="AB4708" s="111"/>
      <c r="AC4708" s="28"/>
      <c r="AD4708" s="28"/>
      <c r="AE4708" s="111">
        <v>13211</v>
      </c>
      <c r="AF4708" s="111">
        <v>3969</v>
      </c>
      <c r="AG4708" s="111">
        <v>15853</v>
      </c>
      <c r="AH4708" s="111">
        <v>33973</v>
      </c>
    </row>
    <row r="4709" spans="1:34">
      <c r="A4709" t="s">
        <v>150</v>
      </c>
      <c r="B4709" s="14" t="s">
        <v>74</v>
      </c>
      <c r="C4709" s="14" t="s">
        <v>186</v>
      </c>
      <c r="D4709" s="14">
        <v>2018</v>
      </c>
      <c r="E4709" s="14">
        <v>2018</v>
      </c>
      <c r="F4709" s="14" t="s">
        <v>329</v>
      </c>
      <c r="G4709" s="93">
        <v>9664</v>
      </c>
      <c r="H4709" s="93">
        <v>121806</v>
      </c>
      <c r="I4709" s="93">
        <v>106</v>
      </c>
      <c r="J4709" s="93">
        <v>1133</v>
      </c>
      <c r="K4709" s="93">
        <v>9770</v>
      </c>
      <c r="L4709" s="93">
        <v>122939</v>
      </c>
      <c r="M4709" s="48">
        <v>132709</v>
      </c>
      <c r="N4709" s="48">
        <v>258231</v>
      </c>
      <c r="O4709" s="48">
        <v>26278</v>
      </c>
      <c r="P4709" s="48">
        <v>228988</v>
      </c>
      <c r="Q4709" s="48">
        <v>255266</v>
      </c>
      <c r="R4709" s="48">
        <v>370</v>
      </c>
      <c r="S4709" s="48">
        <v>2595</v>
      </c>
      <c r="T4709" s="48">
        <v>2965</v>
      </c>
      <c r="U4709" s="48">
        <v>26648</v>
      </c>
      <c r="V4709" s="48">
        <v>231583</v>
      </c>
      <c r="W4709" s="156">
        <v>33297913</v>
      </c>
      <c r="X4709" s="156">
        <v>308714</v>
      </c>
      <c r="Y4709" s="156">
        <v>33606627</v>
      </c>
      <c r="Z4709" s="28">
        <v>0.97920718025430065</v>
      </c>
      <c r="AA4709" s="28">
        <v>0.96756572208945035</v>
      </c>
      <c r="AB4709" s="111"/>
      <c r="AC4709" s="28"/>
      <c r="AD4709" s="28"/>
      <c r="AE4709" s="111">
        <v>12881</v>
      </c>
      <c r="AF4709" s="111">
        <v>6028</v>
      </c>
      <c r="AG4709" s="111">
        <v>11709</v>
      </c>
      <c r="AH4709" s="111">
        <v>24164</v>
      </c>
    </row>
    <row r="4710" spans="1:34">
      <c r="A4710" t="s">
        <v>151</v>
      </c>
      <c r="B4710" s="14" t="s">
        <v>74</v>
      </c>
      <c r="C4710" s="14" t="s">
        <v>186</v>
      </c>
      <c r="D4710" s="14">
        <v>2018</v>
      </c>
      <c r="E4710" s="14">
        <v>2018</v>
      </c>
      <c r="F4710" s="14" t="s">
        <v>329</v>
      </c>
      <c r="G4710" s="93">
        <v>1794</v>
      </c>
      <c r="H4710" s="93">
        <v>29844</v>
      </c>
      <c r="I4710" s="93">
        <v>65</v>
      </c>
      <c r="J4710" s="93">
        <v>1185</v>
      </c>
      <c r="K4710" s="93">
        <v>1859</v>
      </c>
      <c r="L4710" s="93">
        <v>31029</v>
      </c>
      <c r="M4710" s="48">
        <v>32888</v>
      </c>
      <c r="N4710" s="48">
        <v>48189</v>
      </c>
      <c r="O4710" s="48">
        <v>3825</v>
      </c>
      <c r="P4710" s="48">
        <v>42472</v>
      </c>
      <c r="Q4710" s="48">
        <v>46297</v>
      </c>
      <c r="R4710" s="48">
        <v>174</v>
      </c>
      <c r="S4710" s="48">
        <v>1718</v>
      </c>
      <c r="T4710" s="48">
        <v>1892</v>
      </c>
      <c r="U4710" s="48">
        <v>3999</v>
      </c>
      <c r="V4710" s="48">
        <v>44190</v>
      </c>
      <c r="W4710" s="156">
        <v>6554643</v>
      </c>
      <c r="X4710" s="156">
        <v>245104</v>
      </c>
      <c r="Y4710" s="156">
        <v>6799747</v>
      </c>
      <c r="Z4710" s="28">
        <v>0.9857605177993527</v>
      </c>
      <c r="AA4710" s="28">
        <v>0.88726790450928383</v>
      </c>
      <c r="AB4710" s="111"/>
      <c r="AC4710" s="28"/>
      <c r="AD4710" s="28"/>
      <c r="AE4710" s="111">
        <v>3202</v>
      </c>
      <c r="AF4710" s="111">
        <v>1251</v>
      </c>
      <c r="AG4710" s="111">
        <v>3272</v>
      </c>
      <c r="AH4710" s="111">
        <v>5318</v>
      </c>
    </row>
    <row r="4711" spans="1:34">
      <c r="A4711" t="s">
        <v>152</v>
      </c>
      <c r="B4711" s="14" t="s">
        <v>75</v>
      </c>
      <c r="C4711" s="14" t="s">
        <v>186</v>
      </c>
      <c r="D4711" s="14">
        <v>2018</v>
      </c>
      <c r="E4711" s="14">
        <v>2018</v>
      </c>
      <c r="F4711" s="14" t="s">
        <v>329</v>
      </c>
      <c r="G4711" s="93">
        <v>5723</v>
      </c>
      <c r="H4711" s="93">
        <v>39375</v>
      </c>
      <c r="I4711" s="93">
        <v>14</v>
      </c>
      <c r="J4711" s="93">
        <v>245</v>
      </c>
      <c r="K4711" s="93">
        <v>5737</v>
      </c>
      <c r="L4711" s="93">
        <v>39620</v>
      </c>
      <c r="M4711" s="48">
        <v>45357</v>
      </c>
      <c r="N4711" s="48">
        <v>98671</v>
      </c>
      <c r="O4711" s="48">
        <v>13809</v>
      </c>
      <c r="P4711" s="48">
        <v>84138</v>
      </c>
      <c r="Q4711" s="48">
        <v>97947</v>
      </c>
      <c r="R4711" s="48">
        <v>52</v>
      </c>
      <c r="S4711" s="48">
        <v>672</v>
      </c>
      <c r="T4711" s="48">
        <v>724</v>
      </c>
      <c r="U4711" s="48">
        <v>13861</v>
      </c>
      <c r="V4711" s="48">
        <v>84810</v>
      </c>
      <c r="W4711" s="156">
        <v>12689118</v>
      </c>
      <c r="X4711" s="156">
        <v>71689</v>
      </c>
      <c r="Y4711" s="156">
        <v>12760807</v>
      </c>
      <c r="Z4711" s="28">
        <v>0.98397737983034872</v>
      </c>
      <c r="AA4711" s="28">
        <v>0.91362620997766197</v>
      </c>
      <c r="AB4711" s="111"/>
      <c r="AC4711" s="28"/>
      <c r="AD4711" s="28"/>
      <c r="AE4711" s="111">
        <v>3476</v>
      </c>
      <c r="AF4711" s="111">
        <v>1293</v>
      </c>
      <c r="AG4711" s="111">
        <v>5509</v>
      </c>
      <c r="AH4711" s="111">
        <v>11879</v>
      </c>
    </row>
    <row r="4712" spans="1:34">
      <c r="A4712" t="s">
        <v>153</v>
      </c>
      <c r="B4712" s="14" t="s">
        <v>74</v>
      </c>
      <c r="C4712" s="14" t="s">
        <v>186</v>
      </c>
      <c r="D4712" s="14">
        <v>2018</v>
      </c>
      <c r="E4712" s="14">
        <v>2018</v>
      </c>
      <c r="F4712" s="14" t="s">
        <v>329</v>
      </c>
      <c r="G4712" s="93">
        <v>684</v>
      </c>
      <c r="H4712" s="93">
        <v>8316</v>
      </c>
      <c r="I4712" s="93">
        <v>1</v>
      </c>
      <c r="J4712" s="93">
        <v>23</v>
      </c>
      <c r="K4712" s="93">
        <v>685</v>
      </c>
      <c r="L4712" s="93">
        <v>8339</v>
      </c>
      <c r="M4712" s="48">
        <v>9024</v>
      </c>
      <c r="N4712" s="48">
        <v>15453</v>
      </c>
      <c r="O4712" s="48">
        <v>1675</v>
      </c>
      <c r="P4712" s="48">
        <v>13725</v>
      </c>
      <c r="Q4712" s="48">
        <v>15400</v>
      </c>
      <c r="R4712" s="48">
        <v>3</v>
      </c>
      <c r="S4712" s="48">
        <v>50</v>
      </c>
      <c r="T4712" s="48">
        <v>53</v>
      </c>
      <c r="U4712" s="48">
        <v>1678</v>
      </c>
      <c r="V4712" s="48">
        <v>13775</v>
      </c>
      <c r="W4712" s="156">
        <v>2026512</v>
      </c>
      <c r="X4712" s="156">
        <v>5627</v>
      </c>
      <c r="Y4712" s="156">
        <v>2032139</v>
      </c>
      <c r="Z4712" s="28">
        <v>0.99014778325123154</v>
      </c>
      <c r="AA4712" s="28">
        <v>0.98393574297188757</v>
      </c>
      <c r="AB4712" s="111"/>
      <c r="AC4712" s="28"/>
      <c r="AD4712" s="28"/>
      <c r="AE4712" s="111">
        <v>861</v>
      </c>
      <c r="AF4712" s="111">
        <v>247</v>
      </c>
      <c r="AG4712" s="111">
        <v>898</v>
      </c>
      <c r="AH4712" s="111">
        <v>1904</v>
      </c>
    </row>
    <row r="4713" spans="1:34">
      <c r="A4713" t="s">
        <v>154</v>
      </c>
      <c r="B4713" s="14" t="s">
        <v>74</v>
      </c>
      <c r="C4713" s="14" t="s">
        <v>186</v>
      </c>
      <c r="D4713" s="14">
        <v>2018</v>
      </c>
      <c r="E4713" s="14">
        <v>2018</v>
      </c>
      <c r="F4713" s="14" t="s">
        <v>329</v>
      </c>
      <c r="G4713" s="93">
        <v>513</v>
      </c>
      <c r="H4713" s="93">
        <v>11437</v>
      </c>
      <c r="I4713" s="93">
        <v>6</v>
      </c>
      <c r="J4713" s="93">
        <v>217</v>
      </c>
      <c r="K4713" s="93">
        <v>519</v>
      </c>
      <c r="L4713" s="93">
        <v>11654</v>
      </c>
      <c r="M4713" s="48">
        <v>12173</v>
      </c>
      <c r="N4713" s="48">
        <v>22898</v>
      </c>
      <c r="O4713" s="48">
        <v>1215</v>
      </c>
      <c r="P4713" s="48">
        <v>21111</v>
      </c>
      <c r="Q4713" s="48">
        <v>22326</v>
      </c>
      <c r="R4713" s="48">
        <v>20</v>
      </c>
      <c r="S4713" s="48">
        <v>552</v>
      </c>
      <c r="T4713" s="48">
        <v>572</v>
      </c>
      <c r="U4713" s="48">
        <v>1235</v>
      </c>
      <c r="V4713" s="48">
        <v>21663</v>
      </c>
      <c r="W4713" s="156">
        <v>2878806</v>
      </c>
      <c r="X4713" s="156">
        <v>49491</v>
      </c>
      <c r="Y4713" s="156">
        <v>2928297</v>
      </c>
      <c r="Z4713" s="28">
        <v>0.994413407821229</v>
      </c>
      <c r="AA4713" s="28">
        <v>0.93851132686084138</v>
      </c>
      <c r="AB4713" s="111"/>
      <c r="AC4713" s="28"/>
      <c r="AD4713" s="28"/>
      <c r="AE4713" s="111">
        <v>1210</v>
      </c>
      <c r="AF4713" s="111">
        <v>403</v>
      </c>
      <c r="AG4713" s="111">
        <v>2726</v>
      </c>
      <c r="AH4713" s="111">
        <v>5385</v>
      </c>
    </row>
    <row r="4714" spans="1:34">
      <c r="A4714" t="s">
        <v>155</v>
      </c>
      <c r="B4714" s="14" t="s">
        <v>74</v>
      </c>
      <c r="C4714" s="14" t="s">
        <v>186</v>
      </c>
      <c r="D4714" s="14">
        <v>2018</v>
      </c>
      <c r="E4714" s="14">
        <v>2018</v>
      </c>
      <c r="F4714" s="14" t="s">
        <v>329</v>
      </c>
      <c r="G4714" s="93">
        <v>1674</v>
      </c>
      <c r="H4714" s="93">
        <v>17537</v>
      </c>
      <c r="I4714" s="93">
        <v>4</v>
      </c>
      <c r="J4714" s="93">
        <v>102</v>
      </c>
      <c r="K4714" s="93">
        <v>1678</v>
      </c>
      <c r="L4714" s="93">
        <v>17639</v>
      </c>
      <c r="M4714" s="48">
        <v>19317</v>
      </c>
      <c r="N4714" s="48">
        <v>36837</v>
      </c>
      <c r="O4714" s="48">
        <v>4365</v>
      </c>
      <c r="P4714" s="48">
        <v>32246</v>
      </c>
      <c r="Q4714" s="48">
        <v>36611</v>
      </c>
      <c r="R4714" s="48">
        <v>16</v>
      </c>
      <c r="S4714" s="48">
        <v>210</v>
      </c>
      <c r="T4714" s="48">
        <v>226</v>
      </c>
      <c r="U4714" s="48">
        <v>4381</v>
      </c>
      <c r="V4714" s="48">
        <v>32456</v>
      </c>
      <c r="W4714" s="156">
        <v>4890256</v>
      </c>
      <c r="X4714" s="156">
        <v>26112</v>
      </c>
      <c r="Y4714" s="156">
        <v>4916368</v>
      </c>
      <c r="Z4714" s="28">
        <v>0.91834862385321103</v>
      </c>
      <c r="AA4714" s="28">
        <v>0.82919254658385089</v>
      </c>
      <c r="AB4714" s="111"/>
      <c r="AC4714" s="28"/>
      <c r="AD4714" s="28"/>
      <c r="AE4714" s="111">
        <v>2105</v>
      </c>
      <c r="AF4714" s="111">
        <v>1051</v>
      </c>
      <c r="AG4714" s="111">
        <v>3654</v>
      </c>
      <c r="AH4714" s="111">
        <v>8416</v>
      </c>
    </row>
    <row r="4715" spans="1:34">
      <c r="A4715" t="s">
        <v>156</v>
      </c>
      <c r="B4715" s="14" t="s">
        <v>74</v>
      </c>
      <c r="C4715" s="14" t="s">
        <v>186</v>
      </c>
      <c r="D4715" s="14">
        <v>2018</v>
      </c>
      <c r="E4715" s="14">
        <v>2018</v>
      </c>
      <c r="F4715" s="14" t="s">
        <v>329</v>
      </c>
      <c r="G4715" s="93">
        <v>3062</v>
      </c>
      <c r="H4715" s="93">
        <v>38341</v>
      </c>
      <c r="I4715" s="93">
        <v>35</v>
      </c>
      <c r="J4715" s="93">
        <v>638</v>
      </c>
      <c r="K4715" s="93">
        <v>3097</v>
      </c>
      <c r="L4715" s="93">
        <v>38979</v>
      </c>
      <c r="M4715" s="48">
        <v>42076</v>
      </c>
      <c r="N4715" s="48">
        <v>79047</v>
      </c>
      <c r="O4715" s="48">
        <v>7417</v>
      </c>
      <c r="P4715" s="48">
        <v>70223</v>
      </c>
      <c r="Q4715" s="48">
        <v>77640</v>
      </c>
      <c r="R4715" s="48">
        <v>107</v>
      </c>
      <c r="S4715" s="48">
        <v>1300</v>
      </c>
      <c r="T4715" s="48">
        <v>1407</v>
      </c>
      <c r="U4715" s="48">
        <v>7524</v>
      </c>
      <c r="V4715" s="48">
        <v>71523</v>
      </c>
      <c r="W4715" s="156">
        <v>10188629</v>
      </c>
      <c r="X4715" s="156">
        <v>156712</v>
      </c>
      <c r="Y4715" s="156">
        <v>10345341</v>
      </c>
      <c r="Z4715" s="28">
        <v>0.9925544100801833</v>
      </c>
      <c r="AA4715" s="28">
        <v>0.97418244406196208</v>
      </c>
      <c r="AB4715" s="111"/>
      <c r="AC4715" s="28"/>
      <c r="AD4715" s="28"/>
      <c r="AE4715" s="111">
        <v>3307</v>
      </c>
      <c r="AF4715" s="111">
        <v>1053</v>
      </c>
      <c r="AG4715" s="111">
        <v>7403</v>
      </c>
      <c r="AH4715" s="111">
        <v>15256</v>
      </c>
    </row>
    <row r="4716" spans="1:34">
      <c r="A4716" t="s">
        <v>157</v>
      </c>
      <c r="B4716" s="14" t="s">
        <v>74</v>
      </c>
      <c r="C4716" s="14" t="s">
        <v>186</v>
      </c>
      <c r="D4716" s="14">
        <v>2018</v>
      </c>
      <c r="E4716" s="14">
        <v>2018</v>
      </c>
      <c r="F4716" s="14" t="s">
        <v>329</v>
      </c>
      <c r="G4716" s="93">
        <v>845</v>
      </c>
      <c r="H4716" s="93">
        <v>13037</v>
      </c>
      <c r="I4716" s="93">
        <v>2</v>
      </c>
      <c r="J4716" s="93">
        <v>30</v>
      </c>
      <c r="K4716" s="93">
        <v>847</v>
      </c>
      <c r="L4716" s="93">
        <v>13067</v>
      </c>
      <c r="M4716" s="48">
        <v>13914</v>
      </c>
      <c r="N4716" s="48">
        <v>23956</v>
      </c>
      <c r="O4716" s="48">
        <v>2082</v>
      </c>
      <c r="P4716" s="48">
        <v>21795</v>
      </c>
      <c r="Q4716" s="48">
        <v>23877</v>
      </c>
      <c r="R4716" s="48">
        <v>7</v>
      </c>
      <c r="S4716" s="48">
        <v>72</v>
      </c>
      <c r="T4716" s="48">
        <v>79</v>
      </c>
      <c r="U4716" s="48">
        <v>2089</v>
      </c>
      <c r="V4716" s="48">
        <v>21867</v>
      </c>
      <c r="W4716" s="156">
        <v>3174518</v>
      </c>
      <c r="X4716" s="156">
        <v>8608</v>
      </c>
      <c r="Y4716" s="156">
        <v>3183126</v>
      </c>
      <c r="Z4716" s="28">
        <v>0.97987927565392352</v>
      </c>
      <c r="AA4716" s="28">
        <v>0.9854368932038835</v>
      </c>
      <c r="AB4716" s="111"/>
      <c r="AC4716" s="28"/>
      <c r="AD4716" s="28"/>
      <c r="AE4716" s="111">
        <v>951</v>
      </c>
      <c r="AF4716" s="111">
        <v>405</v>
      </c>
      <c r="AG4716" s="111">
        <v>1954</v>
      </c>
      <c r="AH4716" s="111">
        <v>4122</v>
      </c>
    </row>
    <row r="4717" spans="1:34">
      <c r="A4717" t="s">
        <v>158</v>
      </c>
      <c r="B4717" s="14" t="s">
        <v>75</v>
      </c>
      <c r="C4717" s="14" t="s">
        <v>186</v>
      </c>
      <c r="D4717" s="14">
        <v>2018</v>
      </c>
      <c r="E4717" s="14">
        <v>2018</v>
      </c>
      <c r="F4717" s="14" t="s">
        <v>329</v>
      </c>
      <c r="G4717" s="93">
        <v>1023</v>
      </c>
      <c r="H4717" s="93">
        <v>11060</v>
      </c>
      <c r="I4717" s="93">
        <v>0</v>
      </c>
      <c r="J4717" s="93">
        <v>24</v>
      </c>
      <c r="K4717" s="93">
        <v>1023</v>
      </c>
      <c r="L4717" s="93">
        <v>11084</v>
      </c>
      <c r="M4717" s="48">
        <v>12107</v>
      </c>
      <c r="N4717" s="48">
        <v>22498</v>
      </c>
      <c r="O4717" s="48">
        <v>2438</v>
      </c>
      <c r="P4717" s="48">
        <v>20005</v>
      </c>
      <c r="Q4717" s="48">
        <v>22443</v>
      </c>
      <c r="R4717" s="48">
        <v>1</v>
      </c>
      <c r="S4717" s="48">
        <v>54</v>
      </c>
      <c r="T4717" s="48">
        <v>55</v>
      </c>
      <c r="U4717" s="48">
        <v>2439</v>
      </c>
      <c r="V4717" s="48">
        <v>20059</v>
      </c>
      <c r="W4717" s="156">
        <v>2872610</v>
      </c>
      <c r="X4717" s="156">
        <v>16631</v>
      </c>
      <c r="Y4717" s="156">
        <v>2889241</v>
      </c>
      <c r="Z4717" s="28">
        <v>0.98816101026045777</v>
      </c>
      <c r="AA4717" s="28">
        <v>0.95926680244399187</v>
      </c>
      <c r="AB4717" s="111"/>
      <c r="AC4717" s="28"/>
      <c r="AD4717" s="28"/>
      <c r="AE4717" s="111">
        <v>1333</v>
      </c>
      <c r="AF4717" s="111">
        <v>333</v>
      </c>
      <c r="AG4717" s="111">
        <v>456</v>
      </c>
      <c r="AH4717" s="111">
        <v>741</v>
      </c>
    </row>
    <row r="4718" spans="1:34">
      <c r="A4718" t="s">
        <v>159</v>
      </c>
      <c r="B4718" s="14" t="s">
        <v>75</v>
      </c>
      <c r="C4718" s="14" t="s">
        <v>186</v>
      </c>
      <c r="D4718" s="14">
        <v>2018</v>
      </c>
      <c r="E4718" s="14">
        <v>2018</v>
      </c>
      <c r="F4718" s="14" t="s">
        <v>329</v>
      </c>
      <c r="G4718" s="93">
        <v>7</v>
      </c>
      <c r="H4718" s="93">
        <v>127</v>
      </c>
      <c r="I4718" s="93">
        <v>0</v>
      </c>
      <c r="J4718" s="93">
        <v>0</v>
      </c>
      <c r="K4718" s="93">
        <v>7</v>
      </c>
      <c r="L4718" s="93">
        <v>127</v>
      </c>
      <c r="M4718" s="48">
        <v>134</v>
      </c>
      <c r="N4718" s="48">
        <v>222</v>
      </c>
      <c r="O4718" s="48">
        <v>18</v>
      </c>
      <c r="P4718" s="48">
        <v>204</v>
      </c>
      <c r="Q4718" s="48">
        <v>222</v>
      </c>
      <c r="R4718" s="48">
        <v>0</v>
      </c>
      <c r="S4718" s="48">
        <v>0</v>
      </c>
      <c r="T4718" s="48">
        <v>0</v>
      </c>
      <c r="U4718" s="48">
        <v>18</v>
      </c>
      <c r="V4718" s="48">
        <v>204</v>
      </c>
      <c r="W4718" s="156">
        <v>27185</v>
      </c>
      <c r="X4718" s="156">
        <v>14</v>
      </c>
      <c r="Y4718" s="156">
        <v>27199</v>
      </c>
      <c r="Z4718" s="28">
        <v>1</v>
      </c>
      <c r="AA4718" s="28">
        <v>1</v>
      </c>
      <c r="AB4718" s="111"/>
      <c r="AC4718" s="28"/>
      <c r="AD4718" s="28"/>
      <c r="AE4718" s="111">
        <v>8</v>
      </c>
      <c r="AF4718" s="111">
        <v>2</v>
      </c>
      <c r="AG4718" s="111">
        <v>3</v>
      </c>
      <c r="AH4718" s="111">
        <v>3</v>
      </c>
    </row>
    <row r="4719" spans="1:34">
      <c r="A4719" t="s">
        <v>160</v>
      </c>
      <c r="B4719" s="14" t="s">
        <v>75</v>
      </c>
      <c r="C4719" s="14" t="s">
        <v>186</v>
      </c>
      <c r="D4719" s="14">
        <v>2018</v>
      </c>
      <c r="E4719" s="14">
        <v>2018</v>
      </c>
      <c r="F4719" s="14" t="s">
        <v>329</v>
      </c>
      <c r="G4719" s="93">
        <v>337</v>
      </c>
      <c r="H4719" s="93">
        <v>2784</v>
      </c>
      <c r="I4719" s="93">
        <v>0</v>
      </c>
      <c r="J4719" s="93">
        <v>2</v>
      </c>
      <c r="K4719" s="93">
        <v>337</v>
      </c>
      <c r="L4719" s="93">
        <v>2786</v>
      </c>
      <c r="M4719" s="48">
        <v>3123</v>
      </c>
      <c r="N4719" s="48">
        <v>6291</v>
      </c>
      <c r="O4719" s="48">
        <v>898</v>
      </c>
      <c r="P4719" s="48">
        <v>5385</v>
      </c>
      <c r="Q4719" s="48">
        <v>6283</v>
      </c>
      <c r="R4719" s="48">
        <v>0</v>
      </c>
      <c r="S4719" s="48">
        <v>8</v>
      </c>
      <c r="T4719" s="48">
        <v>8</v>
      </c>
      <c r="U4719" s="48">
        <v>898</v>
      </c>
      <c r="V4719" s="48">
        <v>5393</v>
      </c>
      <c r="W4719" s="156">
        <v>815580</v>
      </c>
      <c r="X4719" s="156">
        <v>917</v>
      </c>
      <c r="Y4719" s="156">
        <v>816497</v>
      </c>
      <c r="Z4719" s="28">
        <v>0.97368421052631582</v>
      </c>
      <c r="AA4719" s="28">
        <v>0.89523809523809528</v>
      </c>
      <c r="AB4719" s="111"/>
      <c r="AC4719" s="28"/>
      <c r="AD4719" s="28"/>
      <c r="AE4719" s="111">
        <v>313</v>
      </c>
      <c r="AF4719" s="111">
        <v>127</v>
      </c>
      <c r="AG4719" s="111">
        <v>132</v>
      </c>
      <c r="AH4719" s="111">
        <v>248</v>
      </c>
    </row>
    <row r="4720" spans="1:34">
      <c r="A4720" t="s">
        <v>161</v>
      </c>
      <c r="B4720" s="14" t="s">
        <v>74</v>
      </c>
      <c r="C4720" s="14" t="s">
        <v>186</v>
      </c>
      <c r="D4720" s="14">
        <v>2018</v>
      </c>
      <c r="E4720" s="14">
        <v>2018</v>
      </c>
      <c r="F4720" s="14" t="s">
        <v>329</v>
      </c>
      <c r="G4720" s="93">
        <v>2022</v>
      </c>
      <c r="H4720" s="93">
        <v>18004</v>
      </c>
      <c r="I4720" s="93">
        <v>9</v>
      </c>
      <c r="J4720" s="93">
        <v>111</v>
      </c>
      <c r="K4720" s="93">
        <v>2031</v>
      </c>
      <c r="L4720" s="93">
        <v>18115</v>
      </c>
      <c r="M4720" s="48">
        <v>20146</v>
      </c>
      <c r="N4720" s="48">
        <v>36916</v>
      </c>
      <c r="O4720" s="48">
        <v>4774</v>
      </c>
      <c r="P4720" s="48">
        <v>31865</v>
      </c>
      <c r="Q4720" s="48">
        <v>36639</v>
      </c>
      <c r="R4720" s="48">
        <v>27</v>
      </c>
      <c r="S4720" s="48">
        <v>250</v>
      </c>
      <c r="T4720" s="48">
        <v>277</v>
      </c>
      <c r="U4720" s="48">
        <v>4801</v>
      </c>
      <c r="V4720" s="48">
        <v>32115</v>
      </c>
      <c r="W4720" s="156">
        <v>5068555</v>
      </c>
      <c r="X4720" s="156">
        <v>33934</v>
      </c>
      <c r="Y4720" s="156">
        <v>5102489</v>
      </c>
      <c r="Z4720" s="28">
        <v>0.98922155688622759</v>
      </c>
      <c r="AA4720" s="28">
        <v>0.94639175257731956</v>
      </c>
      <c r="AB4720" s="111"/>
      <c r="AC4720" s="28"/>
      <c r="AD4720" s="28"/>
      <c r="AE4720" s="111">
        <v>1687</v>
      </c>
      <c r="AF4720" s="111">
        <v>598</v>
      </c>
      <c r="AG4720" s="111">
        <v>1785</v>
      </c>
      <c r="AH4720" s="111">
        <v>3597</v>
      </c>
    </row>
    <row r="4721" spans="1:34">
      <c r="A4721" t="s">
        <v>162</v>
      </c>
      <c r="B4721" s="14" t="s">
        <v>74</v>
      </c>
      <c r="C4721" s="14" t="s">
        <v>186</v>
      </c>
      <c r="D4721" s="14">
        <v>2018</v>
      </c>
      <c r="E4721" s="14">
        <v>2018</v>
      </c>
      <c r="F4721" s="14" t="s">
        <v>329</v>
      </c>
      <c r="G4721" s="93">
        <v>1007</v>
      </c>
      <c r="H4721" s="93">
        <v>14971</v>
      </c>
      <c r="I4721" s="93">
        <v>6</v>
      </c>
      <c r="J4721" s="93">
        <v>115</v>
      </c>
      <c r="K4721" s="93">
        <v>1013</v>
      </c>
      <c r="L4721" s="93">
        <v>15086</v>
      </c>
      <c r="M4721" s="48">
        <v>16099</v>
      </c>
      <c r="N4721" s="48">
        <v>27581</v>
      </c>
      <c r="O4721" s="48">
        <v>2409</v>
      </c>
      <c r="P4721" s="48">
        <v>24862</v>
      </c>
      <c r="Q4721" s="48">
        <v>27271</v>
      </c>
      <c r="R4721" s="48">
        <v>23</v>
      </c>
      <c r="S4721" s="48">
        <v>287</v>
      </c>
      <c r="T4721" s="48">
        <v>310</v>
      </c>
      <c r="U4721" s="48">
        <v>2432</v>
      </c>
      <c r="V4721" s="48">
        <v>25149</v>
      </c>
      <c r="W4721" s="156">
        <v>3555531</v>
      </c>
      <c r="X4721" s="156">
        <v>27659</v>
      </c>
      <c r="Y4721" s="156">
        <v>3583190</v>
      </c>
      <c r="Z4721" s="28">
        <v>0.96964856230031948</v>
      </c>
      <c r="AA4721" s="28">
        <v>0.88627450980392153</v>
      </c>
      <c r="AB4721" s="111"/>
      <c r="AC4721" s="28"/>
      <c r="AD4721" s="28"/>
      <c r="AE4721" s="111">
        <v>1123</v>
      </c>
      <c r="AF4721" s="111">
        <v>509</v>
      </c>
      <c r="AG4721" s="111">
        <v>2411</v>
      </c>
      <c r="AH4721" s="111">
        <v>5071</v>
      </c>
    </row>
    <row r="4722" spans="1:34">
      <c r="A4722" t="s">
        <v>163</v>
      </c>
      <c r="B4722" s="14" t="s">
        <v>75</v>
      </c>
      <c r="C4722" s="14" t="s">
        <v>186</v>
      </c>
      <c r="D4722" s="14">
        <v>2018</v>
      </c>
      <c r="E4722" s="14">
        <v>2018</v>
      </c>
      <c r="F4722" s="14" t="s">
        <v>329</v>
      </c>
      <c r="G4722" s="93">
        <v>4158</v>
      </c>
      <c r="H4722" s="93">
        <v>32330</v>
      </c>
      <c r="I4722" s="93">
        <v>12</v>
      </c>
      <c r="J4722" s="93">
        <v>78</v>
      </c>
      <c r="K4722" s="93">
        <v>4170</v>
      </c>
      <c r="L4722" s="93">
        <v>32408</v>
      </c>
      <c r="M4722" s="48">
        <v>36578</v>
      </c>
      <c r="N4722" s="48">
        <v>75934</v>
      </c>
      <c r="O4722" s="48">
        <v>11027</v>
      </c>
      <c r="P4722" s="48">
        <v>64646</v>
      </c>
      <c r="Q4722" s="48">
        <v>75673</v>
      </c>
      <c r="R4722" s="48">
        <v>41</v>
      </c>
      <c r="S4722" s="48">
        <v>220</v>
      </c>
      <c r="T4722" s="48">
        <v>261</v>
      </c>
      <c r="U4722" s="48">
        <v>11068</v>
      </c>
      <c r="V4722" s="48">
        <v>64866</v>
      </c>
      <c r="W4722" s="156">
        <v>9975060</v>
      </c>
      <c r="X4722" s="156">
        <v>25530</v>
      </c>
      <c r="Y4722" s="156">
        <v>10000590</v>
      </c>
      <c r="Z4722" s="28">
        <v>0.93047256925583921</v>
      </c>
      <c r="AA4722" s="28">
        <v>0.90614617940199338</v>
      </c>
      <c r="AB4722" s="111"/>
      <c r="AC4722" s="28"/>
      <c r="AD4722" s="28"/>
      <c r="AE4722" s="111">
        <v>3068</v>
      </c>
      <c r="AF4722" s="111">
        <v>822</v>
      </c>
      <c r="AG4722" s="111">
        <v>3993</v>
      </c>
      <c r="AH4722" s="111">
        <v>8705</v>
      </c>
    </row>
    <row r="4723" spans="1:34">
      <c r="A4723" t="s">
        <v>164</v>
      </c>
      <c r="B4723" s="14" t="s">
        <v>75</v>
      </c>
      <c r="C4723" s="14" t="s">
        <v>186</v>
      </c>
      <c r="D4723" s="14">
        <v>2018</v>
      </c>
      <c r="E4723" s="14">
        <v>2018</v>
      </c>
      <c r="F4723" s="14" t="s">
        <v>329</v>
      </c>
      <c r="G4723" s="93">
        <v>614</v>
      </c>
      <c r="H4723" s="93">
        <v>4428</v>
      </c>
      <c r="I4723" s="93">
        <v>3</v>
      </c>
      <c r="J4723" s="93">
        <v>22</v>
      </c>
      <c r="K4723" s="93">
        <v>617</v>
      </c>
      <c r="L4723" s="93">
        <v>4450</v>
      </c>
      <c r="M4723" s="48">
        <v>5067</v>
      </c>
      <c r="N4723" s="48">
        <v>11483</v>
      </c>
      <c r="O4723" s="48">
        <v>1705</v>
      </c>
      <c r="P4723" s="48">
        <v>9701</v>
      </c>
      <c r="Q4723" s="48">
        <v>11406</v>
      </c>
      <c r="R4723" s="48">
        <v>12</v>
      </c>
      <c r="S4723" s="48">
        <v>65</v>
      </c>
      <c r="T4723" s="48">
        <v>77</v>
      </c>
      <c r="U4723" s="48">
        <v>1717</v>
      </c>
      <c r="V4723" s="48">
        <v>9766</v>
      </c>
      <c r="W4723" s="156">
        <v>1476290</v>
      </c>
      <c r="X4723" s="156">
        <v>8172</v>
      </c>
      <c r="Y4723" s="156">
        <v>1484462</v>
      </c>
      <c r="Z4723" s="28">
        <v>0.97872340425531912</v>
      </c>
      <c r="AA4723" s="28">
        <v>0.96354166666666663</v>
      </c>
      <c r="AB4723" s="111"/>
      <c r="AC4723" s="28"/>
      <c r="AD4723" s="28"/>
      <c r="AE4723" s="111">
        <v>430</v>
      </c>
      <c r="AF4723" s="111">
        <v>143</v>
      </c>
      <c r="AG4723" s="111">
        <v>496</v>
      </c>
      <c r="AH4723" s="111">
        <v>1122</v>
      </c>
    </row>
    <row r="4724" spans="1:34">
      <c r="A4724" t="s">
        <v>165</v>
      </c>
      <c r="B4724" s="14" t="s">
        <v>75</v>
      </c>
      <c r="C4724" s="14" t="s">
        <v>186</v>
      </c>
      <c r="D4724" s="14">
        <v>2018</v>
      </c>
      <c r="E4724" s="14">
        <v>2018</v>
      </c>
      <c r="F4724" s="14" t="s">
        <v>329</v>
      </c>
      <c r="G4724" s="93">
        <v>403</v>
      </c>
      <c r="H4724" s="93">
        <v>3730</v>
      </c>
      <c r="I4724" s="93">
        <v>1</v>
      </c>
      <c r="J4724" s="93">
        <v>1</v>
      </c>
      <c r="K4724" s="93">
        <v>404</v>
      </c>
      <c r="L4724" s="93">
        <v>3731</v>
      </c>
      <c r="M4724" s="48">
        <v>4135</v>
      </c>
      <c r="N4724" s="48">
        <v>8717</v>
      </c>
      <c r="O4724" s="48">
        <v>1016</v>
      </c>
      <c r="P4724" s="48">
        <v>7694</v>
      </c>
      <c r="Q4724" s="48">
        <v>8710</v>
      </c>
      <c r="R4724" s="48">
        <v>2</v>
      </c>
      <c r="S4724" s="48">
        <v>5</v>
      </c>
      <c r="T4724" s="48">
        <v>7</v>
      </c>
      <c r="U4724" s="48">
        <v>1018</v>
      </c>
      <c r="V4724" s="48">
        <v>7699</v>
      </c>
      <c r="W4724" s="156">
        <v>1103883</v>
      </c>
      <c r="X4724" s="156">
        <v>897</v>
      </c>
      <c r="Y4724" s="156">
        <v>1104780</v>
      </c>
      <c r="Z4724" s="28">
        <v>0.83582089552238803</v>
      </c>
      <c r="AA4724" s="28">
        <v>0.95035460992907805</v>
      </c>
      <c r="AB4724" s="111"/>
      <c r="AC4724" s="28"/>
      <c r="AD4724" s="28"/>
      <c r="AE4724" s="111">
        <v>416</v>
      </c>
      <c r="AF4724" s="111">
        <v>85</v>
      </c>
      <c r="AG4724" s="111">
        <v>365</v>
      </c>
      <c r="AH4724" s="111">
        <v>787</v>
      </c>
    </row>
    <row r="4725" spans="1:34">
      <c r="A4725" t="s">
        <v>166</v>
      </c>
      <c r="B4725" s="14" t="s">
        <v>75</v>
      </c>
      <c r="C4725" s="14" t="s">
        <v>186</v>
      </c>
      <c r="D4725" s="14">
        <v>2018</v>
      </c>
      <c r="E4725" s="14">
        <v>2018</v>
      </c>
      <c r="F4725" s="14" t="s">
        <v>329</v>
      </c>
      <c r="G4725" s="93">
        <v>75</v>
      </c>
      <c r="H4725" s="93">
        <v>901</v>
      </c>
      <c r="I4725" s="93">
        <v>0</v>
      </c>
      <c r="J4725" s="93">
        <v>0</v>
      </c>
      <c r="K4725" s="93">
        <v>75</v>
      </c>
      <c r="L4725" s="93">
        <v>901</v>
      </c>
      <c r="M4725" s="48">
        <v>976</v>
      </c>
      <c r="N4725" s="48">
        <v>1646</v>
      </c>
      <c r="O4725" s="48">
        <v>172</v>
      </c>
      <c r="P4725" s="48">
        <v>1474</v>
      </c>
      <c r="Q4725" s="48">
        <v>1646</v>
      </c>
      <c r="R4725" s="48">
        <v>0</v>
      </c>
      <c r="S4725" s="48">
        <v>0</v>
      </c>
      <c r="T4725" s="48">
        <v>0</v>
      </c>
      <c r="U4725" s="48">
        <v>172</v>
      </c>
      <c r="V4725" s="48">
        <v>1474</v>
      </c>
      <c r="W4725" s="156">
        <v>236259</v>
      </c>
      <c r="X4725" s="156">
        <v>0</v>
      </c>
      <c r="Y4725" s="156">
        <v>236259</v>
      </c>
      <c r="Z4725" s="28">
        <v>0.94117647058823528</v>
      </c>
      <c r="AA4725" s="28">
        <v>0.79545454545454541</v>
      </c>
      <c r="AB4725" s="111"/>
      <c r="AC4725" s="28"/>
      <c r="AD4725" s="28"/>
      <c r="AE4725" s="111">
        <v>94</v>
      </c>
      <c r="AF4725" s="111">
        <v>17</v>
      </c>
      <c r="AG4725" s="111">
        <v>22</v>
      </c>
      <c r="AH4725" s="111">
        <v>27</v>
      </c>
    </row>
    <row r="4726" spans="1:34">
      <c r="A4726" t="s">
        <v>167</v>
      </c>
      <c r="B4726" s="14" t="s">
        <v>74</v>
      </c>
      <c r="C4726" s="14" t="s">
        <v>186</v>
      </c>
      <c r="D4726" s="14">
        <v>2018</v>
      </c>
      <c r="E4726" s="14">
        <v>2018</v>
      </c>
      <c r="F4726" s="14" t="s">
        <v>329</v>
      </c>
      <c r="G4726" s="93">
        <v>6714</v>
      </c>
      <c r="H4726" s="93">
        <v>42639</v>
      </c>
      <c r="I4726" s="93">
        <v>14</v>
      </c>
      <c r="J4726" s="93">
        <v>367</v>
      </c>
      <c r="K4726" s="93">
        <v>6728</v>
      </c>
      <c r="L4726" s="93">
        <v>43006</v>
      </c>
      <c r="M4726" s="48">
        <v>49734</v>
      </c>
      <c r="N4726" s="48">
        <v>113221</v>
      </c>
      <c r="O4726" s="48">
        <v>18568</v>
      </c>
      <c r="P4726" s="48">
        <v>93660</v>
      </c>
      <c r="Q4726" s="48">
        <v>112228</v>
      </c>
      <c r="R4726" s="48">
        <v>51</v>
      </c>
      <c r="S4726" s="48">
        <v>942</v>
      </c>
      <c r="T4726" s="48">
        <v>993</v>
      </c>
      <c r="U4726" s="48">
        <v>18619</v>
      </c>
      <c r="V4726" s="48">
        <v>94602</v>
      </c>
      <c r="W4726" s="156">
        <v>15104786</v>
      </c>
      <c r="X4726" s="156">
        <v>119417</v>
      </c>
      <c r="Y4726" s="156">
        <v>15224203</v>
      </c>
      <c r="Z4726" s="28">
        <v>0.96414538310412579</v>
      </c>
      <c r="AA4726" s="28">
        <v>0.89427312775330392</v>
      </c>
      <c r="AB4726" s="111"/>
      <c r="AC4726" s="28"/>
      <c r="AD4726" s="28"/>
      <c r="AE4726" s="111">
        <v>2595</v>
      </c>
      <c r="AF4726" s="111">
        <v>369</v>
      </c>
      <c r="AG4726" s="111">
        <v>6771</v>
      </c>
      <c r="AH4726" s="111">
        <v>15962</v>
      </c>
    </row>
    <row r="4727" spans="1:34">
      <c r="A4727" t="s">
        <v>168</v>
      </c>
      <c r="B4727" s="14" t="s">
        <v>75</v>
      </c>
      <c r="C4727" s="14" t="s">
        <v>186</v>
      </c>
      <c r="D4727" s="14">
        <v>2018</v>
      </c>
      <c r="E4727" s="14">
        <v>2018</v>
      </c>
      <c r="F4727" s="14" t="s">
        <v>329</v>
      </c>
      <c r="G4727" s="93">
        <v>200</v>
      </c>
      <c r="H4727" s="93">
        <v>2488</v>
      </c>
      <c r="I4727" s="93">
        <v>0</v>
      </c>
      <c r="J4727" s="93">
        <v>3</v>
      </c>
      <c r="K4727" s="93">
        <v>200</v>
      </c>
      <c r="L4727" s="93">
        <v>2491</v>
      </c>
      <c r="M4727" s="48">
        <v>2691</v>
      </c>
      <c r="N4727" s="48">
        <v>4636</v>
      </c>
      <c r="O4727" s="48">
        <v>491</v>
      </c>
      <c r="P4727" s="48">
        <v>4138</v>
      </c>
      <c r="Q4727" s="48">
        <v>4629</v>
      </c>
      <c r="R4727" s="48">
        <v>0</v>
      </c>
      <c r="S4727" s="48">
        <v>7</v>
      </c>
      <c r="T4727" s="48">
        <v>7</v>
      </c>
      <c r="U4727" s="48">
        <v>491</v>
      </c>
      <c r="V4727" s="48">
        <v>4145</v>
      </c>
      <c r="W4727" s="156">
        <v>604106</v>
      </c>
      <c r="X4727" s="156">
        <v>670</v>
      </c>
      <c r="Y4727" s="156">
        <v>604776</v>
      </c>
      <c r="Z4727" s="28">
        <v>0.99350649350649356</v>
      </c>
      <c r="AA4727" s="28">
        <v>0.98148148148148151</v>
      </c>
      <c r="AB4727" s="111"/>
      <c r="AC4727" s="28"/>
      <c r="AD4727" s="28"/>
      <c r="AE4727" s="111">
        <v>283</v>
      </c>
      <c r="AF4727" s="111">
        <v>9</v>
      </c>
      <c r="AG4727" s="111">
        <v>78</v>
      </c>
      <c r="AH4727" s="111">
        <v>126</v>
      </c>
    </row>
    <row r="4728" spans="1:34">
      <c r="A4728" t="s">
        <v>169</v>
      </c>
      <c r="B4728" s="14" t="s">
        <v>74</v>
      </c>
      <c r="C4728" s="14" t="s">
        <v>186</v>
      </c>
      <c r="D4728" s="14">
        <v>2018</v>
      </c>
      <c r="E4728" s="14">
        <v>2018</v>
      </c>
      <c r="F4728" s="14" t="s">
        <v>329</v>
      </c>
      <c r="G4728" s="93">
        <v>2219</v>
      </c>
      <c r="H4728" s="93">
        <v>31130</v>
      </c>
      <c r="I4728" s="93">
        <v>8</v>
      </c>
      <c r="J4728" s="93">
        <v>263</v>
      </c>
      <c r="K4728" s="93">
        <v>2227</v>
      </c>
      <c r="L4728" s="93">
        <v>31393</v>
      </c>
      <c r="M4728" s="48">
        <v>33620</v>
      </c>
      <c r="N4728" s="48">
        <v>64436</v>
      </c>
      <c r="O4728" s="48">
        <v>5644</v>
      </c>
      <c r="P4728" s="48">
        <v>58251</v>
      </c>
      <c r="Q4728" s="48">
        <v>63895</v>
      </c>
      <c r="R4728" s="48">
        <v>26</v>
      </c>
      <c r="S4728" s="48">
        <v>515</v>
      </c>
      <c r="T4728" s="48">
        <v>541</v>
      </c>
      <c r="U4728" s="48">
        <v>5670</v>
      </c>
      <c r="V4728" s="48">
        <v>58766</v>
      </c>
      <c r="W4728" s="156">
        <v>8538101</v>
      </c>
      <c r="X4728" s="156">
        <v>71537</v>
      </c>
      <c r="Y4728" s="156">
        <v>8609638</v>
      </c>
      <c r="Z4728" s="28">
        <v>0.99016930638995082</v>
      </c>
      <c r="AA4728" s="28">
        <v>0.95882990249187428</v>
      </c>
      <c r="AB4728" s="111"/>
      <c r="AC4728" s="28"/>
      <c r="AD4728" s="28"/>
      <c r="AE4728" s="111">
        <v>3240</v>
      </c>
      <c r="AF4728" s="111">
        <v>713</v>
      </c>
      <c r="AG4728" s="111">
        <v>5466</v>
      </c>
      <c r="AH4728" s="111">
        <v>12651</v>
      </c>
    </row>
    <row r="4729" spans="1:34">
      <c r="A4729" t="s">
        <v>170</v>
      </c>
      <c r="B4729" s="14" t="s">
        <v>74</v>
      </c>
      <c r="C4729" s="14" t="s">
        <v>186</v>
      </c>
      <c r="D4729" s="14">
        <v>2018</v>
      </c>
      <c r="E4729" s="14">
        <v>2018</v>
      </c>
      <c r="F4729" s="14" t="s">
        <v>329</v>
      </c>
      <c r="G4729" s="93">
        <v>655</v>
      </c>
      <c r="H4729" s="93">
        <v>9148</v>
      </c>
      <c r="I4729" s="93">
        <v>17</v>
      </c>
      <c r="J4729" s="93">
        <v>95</v>
      </c>
      <c r="K4729" s="93">
        <v>672</v>
      </c>
      <c r="L4729" s="93">
        <v>9243</v>
      </c>
      <c r="M4729" s="48">
        <v>9915</v>
      </c>
      <c r="N4729" s="48">
        <v>17671</v>
      </c>
      <c r="O4729" s="48">
        <v>1673</v>
      </c>
      <c r="P4729" s="48">
        <v>15656</v>
      </c>
      <c r="Q4729" s="48">
        <v>17329</v>
      </c>
      <c r="R4729" s="48">
        <v>74</v>
      </c>
      <c r="S4729" s="48">
        <v>268</v>
      </c>
      <c r="T4729" s="48">
        <v>342</v>
      </c>
      <c r="U4729" s="48">
        <v>1747</v>
      </c>
      <c r="V4729" s="48">
        <v>15924</v>
      </c>
      <c r="W4729" s="156">
        <v>2352914</v>
      </c>
      <c r="X4729" s="156">
        <v>35866</v>
      </c>
      <c r="Y4729" s="156">
        <v>2388780</v>
      </c>
      <c r="Z4729" s="28">
        <v>0.84074074074074079</v>
      </c>
      <c r="AA4729" s="28">
        <v>0.93069306930693074</v>
      </c>
      <c r="AB4729" s="111"/>
      <c r="AC4729" s="28"/>
      <c r="AD4729" s="28"/>
      <c r="AE4729" s="111">
        <v>1262</v>
      </c>
      <c r="AF4729" s="111">
        <v>437</v>
      </c>
      <c r="AG4729" s="111">
        <v>721</v>
      </c>
      <c r="AH4729" s="111">
        <v>1464</v>
      </c>
    </row>
    <row r="4730" spans="1:34">
      <c r="A4730" t="s">
        <v>171</v>
      </c>
      <c r="B4730" s="14" t="s">
        <v>75</v>
      </c>
      <c r="C4730" s="14" t="s">
        <v>186</v>
      </c>
      <c r="D4730" s="14">
        <v>2018</v>
      </c>
      <c r="E4730" s="14">
        <v>2018</v>
      </c>
      <c r="F4730" s="14" t="s">
        <v>329</v>
      </c>
      <c r="G4730" s="93">
        <v>711</v>
      </c>
      <c r="H4730" s="93">
        <v>5274</v>
      </c>
      <c r="I4730" s="93">
        <v>1</v>
      </c>
      <c r="J4730" s="93">
        <v>14</v>
      </c>
      <c r="K4730" s="93">
        <v>712</v>
      </c>
      <c r="L4730" s="93">
        <v>5288</v>
      </c>
      <c r="M4730" s="48">
        <v>6000</v>
      </c>
      <c r="N4730" s="48">
        <v>12757</v>
      </c>
      <c r="O4730" s="48">
        <v>1940</v>
      </c>
      <c r="P4730" s="48">
        <v>10766</v>
      </c>
      <c r="Q4730" s="48">
        <v>12706</v>
      </c>
      <c r="R4730" s="48">
        <v>3</v>
      </c>
      <c r="S4730" s="48">
        <v>48</v>
      </c>
      <c r="T4730" s="48">
        <v>51</v>
      </c>
      <c r="U4730" s="48">
        <v>1943</v>
      </c>
      <c r="V4730" s="48">
        <v>10814</v>
      </c>
      <c r="W4730" s="156">
        <v>1677175</v>
      </c>
      <c r="X4730" s="156">
        <v>4217</v>
      </c>
      <c r="Y4730" s="156">
        <v>1681392</v>
      </c>
      <c r="Z4730" s="28">
        <v>0.9945205479452055</v>
      </c>
      <c r="AA4730" s="28">
        <v>0.92619926199261993</v>
      </c>
      <c r="AB4730" s="111"/>
      <c r="AC4730" s="28"/>
      <c r="AD4730" s="28"/>
      <c r="AE4730" s="111">
        <v>537</v>
      </c>
      <c r="AF4730" s="111">
        <v>97</v>
      </c>
      <c r="AG4730" s="111">
        <v>387</v>
      </c>
      <c r="AH4730" s="111">
        <v>807</v>
      </c>
    </row>
    <row r="4731" spans="1:34">
      <c r="A4731" t="s">
        <v>172</v>
      </c>
      <c r="B4731" s="14" t="s">
        <v>66</v>
      </c>
      <c r="C4731" s="14" t="s">
        <v>187</v>
      </c>
      <c r="D4731" s="14">
        <v>2018</v>
      </c>
      <c r="E4731" s="14">
        <v>2018</v>
      </c>
      <c r="F4731" s="14" t="s">
        <v>329</v>
      </c>
      <c r="G4731" s="93">
        <v>210002</v>
      </c>
      <c r="H4731" s="93">
        <v>1702077</v>
      </c>
      <c r="I4731" s="93">
        <v>1897</v>
      </c>
      <c r="J4731" s="93">
        <v>15434</v>
      </c>
      <c r="K4731" s="93">
        <v>211899</v>
      </c>
      <c r="L4731" s="93">
        <v>1717511</v>
      </c>
      <c r="M4731" s="48">
        <v>1929410</v>
      </c>
      <c r="N4731" s="48">
        <v>3887014</v>
      </c>
      <c r="O4731" s="48">
        <v>534720</v>
      </c>
      <c r="P4731" s="48">
        <v>3311371</v>
      </c>
      <c r="Q4731" s="48">
        <v>3846091</v>
      </c>
      <c r="R4731" s="48">
        <v>6281</v>
      </c>
      <c r="S4731" s="48">
        <v>34642</v>
      </c>
      <c r="T4731" s="48">
        <v>40923</v>
      </c>
      <c r="U4731" s="48">
        <v>541001</v>
      </c>
      <c r="V4731" s="48">
        <v>3346013</v>
      </c>
      <c r="W4731" s="156">
        <v>515512682.95999998</v>
      </c>
      <c r="X4731" s="156">
        <v>4427462.96</v>
      </c>
      <c r="Y4731" s="156">
        <v>519940145.92000002</v>
      </c>
      <c r="Z4731" s="28">
        <v>0.98201689507206691</v>
      </c>
      <c r="AA4731" s="28">
        <v>0.91802714198906221</v>
      </c>
      <c r="AB4731" s="48"/>
      <c r="AC4731" s="48"/>
      <c r="AD4731" s="48"/>
      <c r="AE4731" s="48">
        <v>142426</v>
      </c>
      <c r="AF4731" s="48">
        <v>59040</v>
      </c>
      <c r="AG4731" s="48"/>
      <c r="AH4731" s="48"/>
    </row>
    <row r="4732" spans="1:34">
      <c r="A4732" t="s">
        <v>173</v>
      </c>
      <c r="B4732" s="14" t="s">
        <v>74</v>
      </c>
      <c r="C4732" s="14" t="s">
        <v>187</v>
      </c>
      <c r="D4732" s="14">
        <v>2018</v>
      </c>
      <c r="E4732" s="14">
        <v>2018</v>
      </c>
      <c r="F4732" s="14" t="s">
        <v>329</v>
      </c>
      <c r="G4732" s="93">
        <v>4259</v>
      </c>
      <c r="H4732" s="93">
        <v>48737</v>
      </c>
      <c r="I4732" s="93">
        <v>57</v>
      </c>
      <c r="J4732" s="93">
        <v>1035</v>
      </c>
      <c r="K4732" s="93">
        <v>4316</v>
      </c>
      <c r="L4732" s="93">
        <v>49772</v>
      </c>
      <c r="M4732" s="48">
        <v>54088</v>
      </c>
      <c r="N4732" s="48">
        <v>99547</v>
      </c>
      <c r="O4732" s="48">
        <v>9985</v>
      </c>
      <c r="P4732" s="48">
        <v>86898</v>
      </c>
      <c r="Q4732" s="48">
        <v>96883</v>
      </c>
      <c r="R4732" s="48">
        <v>214</v>
      </c>
      <c r="S4732" s="48">
        <v>2450</v>
      </c>
      <c r="T4732" s="48">
        <v>2664</v>
      </c>
      <c r="U4732" s="48">
        <v>10199</v>
      </c>
      <c r="V4732" s="48">
        <v>89348</v>
      </c>
      <c r="W4732" s="156">
        <v>13491723</v>
      </c>
      <c r="X4732" s="156">
        <v>277871</v>
      </c>
      <c r="Y4732" s="156">
        <v>13769594</v>
      </c>
      <c r="Z4732" s="28">
        <v>0.99029126213592233</v>
      </c>
      <c r="AA4732" s="28">
        <v>0.9908561928512053</v>
      </c>
      <c r="AB4732" s="48"/>
      <c r="AC4732" s="48"/>
      <c r="AD4732" s="48"/>
      <c r="AE4732" s="48">
        <v>5261</v>
      </c>
      <c r="AF4732" s="48">
        <v>2350</v>
      </c>
      <c r="AG4732" s="48"/>
      <c r="AH4732" s="48"/>
    </row>
    <row r="4733" spans="1:34">
      <c r="A4733" t="s">
        <v>174</v>
      </c>
      <c r="B4733" s="14" t="s">
        <v>75</v>
      </c>
      <c r="C4733" s="14" t="s">
        <v>187</v>
      </c>
      <c r="D4733" s="14">
        <v>2018</v>
      </c>
      <c r="E4733" s="14">
        <v>2018</v>
      </c>
      <c r="F4733" s="14" t="s">
        <v>329</v>
      </c>
      <c r="G4733" s="93">
        <v>2</v>
      </c>
      <c r="H4733" s="93">
        <v>65</v>
      </c>
      <c r="I4733" s="93">
        <v>0</v>
      </c>
      <c r="J4733" s="93">
        <v>0</v>
      </c>
      <c r="K4733" s="93">
        <v>2</v>
      </c>
      <c r="L4733" s="93">
        <v>65</v>
      </c>
      <c r="M4733" s="48">
        <v>67</v>
      </c>
      <c r="N4733" s="48">
        <v>114</v>
      </c>
      <c r="O4733" s="48">
        <v>2</v>
      </c>
      <c r="P4733" s="48">
        <v>112</v>
      </c>
      <c r="Q4733" s="48">
        <v>114</v>
      </c>
      <c r="R4733" s="48">
        <v>0</v>
      </c>
      <c r="S4733" s="48">
        <v>0</v>
      </c>
      <c r="T4733" s="48">
        <v>0</v>
      </c>
      <c r="U4733" s="48">
        <v>2</v>
      </c>
      <c r="V4733" s="48">
        <v>112</v>
      </c>
      <c r="W4733" s="156">
        <v>14203</v>
      </c>
      <c r="X4733" s="156">
        <v>0</v>
      </c>
      <c r="Y4733" s="156">
        <v>14203</v>
      </c>
      <c r="Z4733" s="28">
        <v>1</v>
      </c>
      <c r="AA4733" s="28">
        <v>1</v>
      </c>
      <c r="AB4733" s="48"/>
      <c r="AC4733" s="48"/>
      <c r="AD4733" s="48"/>
      <c r="AE4733" s="48">
        <v>2</v>
      </c>
      <c r="AF4733" s="48">
        <v>0</v>
      </c>
      <c r="AG4733" s="48"/>
      <c r="AH4733" s="48"/>
    </row>
    <row r="4734" spans="1:34">
      <c r="A4734" t="s">
        <v>175</v>
      </c>
      <c r="B4734" s="14" t="s">
        <v>75</v>
      </c>
      <c r="C4734" s="14" t="s">
        <v>187</v>
      </c>
      <c r="D4734" s="14">
        <v>2018</v>
      </c>
      <c r="E4734" s="14">
        <v>2018</v>
      </c>
      <c r="F4734" s="14" t="s">
        <v>329</v>
      </c>
      <c r="G4734" s="93">
        <v>105</v>
      </c>
      <c r="H4734" s="93">
        <v>1374</v>
      </c>
      <c r="I4734" s="93">
        <v>0</v>
      </c>
      <c r="J4734" s="93">
        <v>0</v>
      </c>
      <c r="K4734" s="93">
        <v>105</v>
      </c>
      <c r="L4734" s="93">
        <v>1374</v>
      </c>
      <c r="M4734" s="48">
        <v>1479</v>
      </c>
      <c r="N4734" s="48">
        <v>2614</v>
      </c>
      <c r="O4734" s="48">
        <v>263</v>
      </c>
      <c r="P4734" s="48">
        <v>2350</v>
      </c>
      <c r="Q4734" s="48">
        <v>2613</v>
      </c>
      <c r="R4734" s="48">
        <v>0</v>
      </c>
      <c r="S4734" s="48">
        <v>1</v>
      </c>
      <c r="T4734" s="48">
        <v>1</v>
      </c>
      <c r="U4734" s="48">
        <v>263</v>
      </c>
      <c r="V4734" s="48">
        <v>2351</v>
      </c>
      <c r="W4734" s="156">
        <v>340781</v>
      </c>
      <c r="X4734" s="156">
        <v>49</v>
      </c>
      <c r="Y4734" s="156">
        <v>340830</v>
      </c>
      <c r="Z4734" s="28">
        <v>1</v>
      </c>
      <c r="AA4734" s="28">
        <v>1</v>
      </c>
      <c r="AB4734" s="48"/>
      <c r="AC4734" s="48"/>
      <c r="AD4734" s="48"/>
      <c r="AE4734" s="48">
        <v>122</v>
      </c>
      <c r="AF4734" s="48">
        <v>23</v>
      </c>
      <c r="AG4734" s="48"/>
      <c r="AH4734" s="48"/>
    </row>
    <row r="4735" spans="1:34">
      <c r="A4735" t="s">
        <v>176</v>
      </c>
      <c r="B4735" s="14" t="s">
        <v>75</v>
      </c>
      <c r="C4735" s="14" t="s">
        <v>187</v>
      </c>
      <c r="D4735" s="14">
        <v>2018</v>
      </c>
      <c r="E4735" s="14">
        <v>2018</v>
      </c>
      <c r="F4735" s="14" t="s">
        <v>329</v>
      </c>
      <c r="G4735" s="93">
        <v>1404</v>
      </c>
      <c r="H4735" s="93">
        <v>15127</v>
      </c>
      <c r="I4735" s="93">
        <v>3</v>
      </c>
      <c r="J4735" s="93">
        <v>37</v>
      </c>
      <c r="K4735" s="93">
        <v>1407</v>
      </c>
      <c r="L4735" s="93">
        <v>15164</v>
      </c>
      <c r="M4735" s="48">
        <v>16571</v>
      </c>
      <c r="N4735" s="48">
        <v>30060</v>
      </c>
      <c r="O4735" s="48">
        <v>3460</v>
      </c>
      <c r="P4735" s="48">
        <v>26516</v>
      </c>
      <c r="Q4735" s="48">
        <v>29976</v>
      </c>
      <c r="R4735" s="48">
        <v>9</v>
      </c>
      <c r="S4735" s="48">
        <v>75</v>
      </c>
      <c r="T4735" s="48">
        <v>84</v>
      </c>
      <c r="U4735" s="48">
        <v>3469</v>
      </c>
      <c r="V4735" s="48">
        <v>26591</v>
      </c>
      <c r="W4735" s="156">
        <v>3983846</v>
      </c>
      <c r="X4735" s="156">
        <v>9474</v>
      </c>
      <c r="Y4735" s="156">
        <v>3993320</v>
      </c>
      <c r="Z4735" s="28">
        <v>0.92105263157894735</v>
      </c>
      <c r="AA4735" s="28">
        <v>0.9467353951890034</v>
      </c>
      <c r="AB4735" s="48"/>
      <c r="AC4735" s="48"/>
      <c r="AD4735" s="48"/>
      <c r="AE4735" s="48">
        <v>1945</v>
      </c>
      <c r="AF4735" s="48">
        <v>1211</v>
      </c>
      <c r="AG4735" s="48"/>
      <c r="AH4735" s="48"/>
    </row>
    <row r="4736" spans="1:34">
      <c r="A4736" t="s">
        <v>177</v>
      </c>
      <c r="B4736" s="14" t="s">
        <v>75</v>
      </c>
      <c r="C4736" s="14" t="s">
        <v>187</v>
      </c>
      <c r="D4736" s="14">
        <v>2018</v>
      </c>
      <c r="E4736" s="14">
        <v>2018</v>
      </c>
      <c r="F4736" s="14" t="s">
        <v>329</v>
      </c>
      <c r="G4736" s="93">
        <v>158</v>
      </c>
      <c r="H4736" s="93">
        <v>2536</v>
      </c>
      <c r="I4736" s="93">
        <v>0</v>
      </c>
      <c r="J4736" s="93">
        <v>3</v>
      </c>
      <c r="K4736" s="93">
        <v>158</v>
      </c>
      <c r="L4736" s="93">
        <v>2539</v>
      </c>
      <c r="M4736" s="48">
        <v>2697</v>
      </c>
      <c r="N4736" s="48">
        <v>4758</v>
      </c>
      <c r="O4736" s="48">
        <v>426</v>
      </c>
      <c r="P4736" s="48">
        <v>4325</v>
      </c>
      <c r="Q4736" s="48">
        <v>4751</v>
      </c>
      <c r="R4736" s="48">
        <v>0</v>
      </c>
      <c r="S4736" s="48">
        <v>7</v>
      </c>
      <c r="T4736" s="48">
        <v>7</v>
      </c>
      <c r="U4736" s="48">
        <v>426</v>
      </c>
      <c r="V4736" s="48">
        <v>4332</v>
      </c>
      <c r="W4736" s="156">
        <v>613394</v>
      </c>
      <c r="X4736" s="156">
        <v>627</v>
      </c>
      <c r="Y4736" s="156">
        <v>614021</v>
      </c>
      <c r="Z4736" s="28">
        <v>0.94392523364485981</v>
      </c>
      <c r="AA4736" s="28">
        <v>0.92647058823529416</v>
      </c>
      <c r="AB4736" s="48"/>
      <c r="AC4736" s="48"/>
      <c r="AD4736" s="48"/>
      <c r="AE4736" s="48">
        <v>161</v>
      </c>
      <c r="AF4736" s="48">
        <v>38</v>
      </c>
      <c r="AG4736" s="48"/>
      <c r="AH4736" s="48"/>
    </row>
    <row r="4737" spans="1:34">
      <c r="A4737" t="s">
        <v>178</v>
      </c>
      <c r="B4737" s="14" t="s">
        <v>75</v>
      </c>
      <c r="C4737" s="14" t="s">
        <v>187</v>
      </c>
      <c r="D4737" s="14">
        <v>2018</v>
      </c>
      <c r="E4737" s="14">
        <v>2018</v>
      </c>
      <c r="F4737" s="14" t="s">
        <v>329</v>
      </c>
      <c r="G4737" s="93">
        <v>59</v>
      </c>
      <c r="H4737" s="93">
        <v>549</v>
      </c>
      <c r="I4737" s="93">
        <v>0</v>
      </c>
      <c r="J4737" s="93">
        <v>2</v>
      </c>
      <c r="K4737" s="93">
        <v>59</v>
      </c>
      <c r="L4737" s="93">
        <v>551</v>
      </c>
      <c r="M4737" s="48">
        <v>610</v>
      </c>
      <c r="N4737" s="48">
        <v>1306</v>
      </c>
      <c r="O4737" s="48">
        <v>147</v>
      </c>
      <c r="P4737" s="48">
        <v>1154</v>
      </c>
      <c r="Q4737" s="48">
        <v>1301</v>
      </c>
      <c r="R4737" s="48">
        <v>0</v>
      </c>
      <c r="S4737" s="48">
        <v>5</v>
      </c>
      <c r="T4737" s="48">
        <v>5</v>
      </c>
      <c r="U4737" s="48">
        <v>147</v>
      </c>
      <c r="V4737" s="48">
        <v>1159</v>
      </c>
      <c r="W4737" s="156">
        <v>156224</v>
      </c>
      <c r="X4737" s="156">
        <v>192</v>
      </c>
      <c r="Y4737" s="156">
        <v>156416</v>
      </c>
      <c r="Z4737" s="28">
        <v>0.90909090909090906</v>
      </c>
      <c r="AA4737" s="28">
        <v>1</v>
      </c>
      <c r="AB4737" s="48"/>
      <c r="AC4737" s="48"/>
      <c r="AD4737" s="48"/>
      <c r="AE4737" s="48">
        <v>71</v>
      </c>
      <c r="AF4737" s="48">
        <v>24</v>
      </c>
      <c r="AG4737" s="48"/>
      <c r="AH4737" s="48"/>
    </row>
    <row r="4738" spans="1:34">
      <c r="A4738" t="s">
        <v>179</v>
      </c>
      <c r="B4738" s="14" t="s">
        <v>74</v>
      </c>
      <c r="C4738" s="14" t="s">
        <v>187</v>
      </c>
      <c r="D4738" s="14">
        <v>2018</v>
      </c>
      <c r="E4738" s="14">
        <v>2018</v>
      </c>
      <c r="F4738" s="14" t="s">
        <v>329</v>
      </c>
      <c r="G4738" s="93">
        <v>3057</v>
      </c>
      <c r="H4738" s="93">
        <v>26722</v>
      </c>
      <c r="I4738" s="93">
        <v>34</v>
      </c>
      <c r="J4738" s="93">
        <v>259</v>
      </c>
      <c r="K4738" s="93">
        <v>3091</v>
      </c>
      <c r="L4738" s="93">
        <v>26981</v>
      </c>
      <c r="M4738" s="48">
        <v>30072</v>
      </c>
      <c r="N4738" s="48">
        <v>59098</v>
      </c>
      <c r="O4738" s="48">
        <v>7192</v>
      </c>
      <c r="P4738" s="48">
        <v>51115</v>
      </c>
      <c r="Q4738" s="48">
        <v>58307</v>
      </c>
      <c r="R4738" s="48">
        <v>126</v>
      </c>
      <c r="S4738" s="48">
        <v>665</v>
      </c>
      <c r="T4738" s="48">
        <v>791</v>
      </c>
      <c r="U4738" s="48">
        <v>7318</v>
      </c>
      <c r="V4738" s="48">
        <v>51780</v>
      </c>
      <c r="W4738" s="156">
        <v>8025219</v>
      </c>
      <c r="X4738" s="156">
        <v>77309</v>
      </c>
      <c r="Y4738" s="156">
        <v>8102528</v>
      </c>
      <c r="Z4738" s="28">
        <v>0.92611862643080123</v>
      </c>
      <c r="AA4738" s="28">
        <v>0.97603485838779958</v>
      </c>
      <c r="AB4738" s="48"/>
      <c r="AC4738" s="48"/>
      <c r="AD4738" s="48"/>
      <c r="AE4738" s="48">
        <v>2409</v>
      </c>
      <c r="AF4738" s="48">
        <v>1211</v>
      </c>
      <c r="AG4738" s="48"/>
      <c r="AH4738" s="48"/>
    </row>
    <row r="4739" spans="1:34">
      <c r="A4739" t="s">
        <v>180</v>
      </c>
      <c r="B4739" s="14" t="s">
        <v>75</v>
      </c>
      <c r="C4739" s="14" t="s">
        <v>187</v>
      </c>
      <c r="D4739" s="14">
        <v>2018</v>
      </c>
      <c r="E4739" s="14">
        <v>2018</v>
      </c>
      <c r="F4739" s="14" t="s">
        <v>329</v>
      </c>
      <c r="G4739" s="93">
        <v>306</v>
      </c>
      <c r="H4739" s="93">
        <v>2157</v>
      </c>
      <c r="I4739" s="93">
        <v>0</v>
      </c>
      <c r="J4739" s="93">
        <v>1</v>
      </c>
      <c r="K4739" s="93">
        <v>306</v>
      </c>
      <c r="L4739" s="93">
        <v>2158</v>
      </c>
      <c r="M4739" s="48">
        <v>2464</v>
      </c>
      <c r="N4739" s="48">
        <v>4845</v>
      </c>
      <c r="O4739" s="48">
        <v>854</v>
      </c>
      <c r="P4739" s="48">
        <v>3989</v>
      </c>
      <c r="Q4739" s="48">
        <v>4843</v>
      </c>
      <c r="R4739" s="48">
        <v>0</v>
      </c>
      <c r="S4739" s="48">
        <v>2</v>
      </c>
      <c r="T4739" s="48">
        <v>2</v>
      </c>
      <c r="U4739" s="48">
        <v>854</v>
      </c>
      <c r="V4739" s="48">
        <v>3991</v>
      </c>
      <c r="W4739" s="156">
        <v>630164</v>
      </c>
      <c r="X4739" s="156">
        <v>288</v>
      </c>
      <c r="Y4739" s="156">
        <v>630452</v>
      </c>
      <c r="Z4739" s="28">
        <v>1</v>
      </c>
      <c r="AA4739" s="28">
        <v>0.92207792207792205</v>
      </c>
      <c r="AB4739" s="48"/>
      <c r="AC4739" s="48"/>
      <c r="AD4739" s="48"/>
      <c r="AE4739" s="48">
        <v>176</v>
      </c>
      <c r="AF4739" s="48">
        <v>24</v>
      </c>
      <c r="AG4739" s="48"/>
      <c r="AH4739" s="48"/>
    </row>
    <row r="4740" spans="1:34">
      <c r="A4740" t="s">
        <v>181</v>
      </c>
      <c r="B4740" s="14" t="s">
        <v>75</v>
      </c>
      <c r="C4740" s="14" t="s">
        <v>187</v>
      </c>
      <c r="D4740" s="14">
        <v>2018</v>
      </c>
      <c r="E4740" s="14">
        <v>2018</v>
      </c>
      <c r="F4740" s="14" t="s">
        <v>329</v>
      </c>
      <c r="G4740" s="93">
        <v>463</v>
      </c>
      <c r="H4740" s="93">
        <v>5845</v>
      </c>
      <c r="I4740" s="93">
        <v>1</v>
      </c>
      <c r="J4740" s="93">
        <v>12</v>
      </c>
      <c r="K4740" s="93">
        <v>464</v>
      </c>
      <c r="L4740" s="93">
        <v>5857</v>
      </c>
      <c r="M4740" s="48">
        <v>6321</v>
      </c>
      <c r="N4740" s="48">
        <v>10767</v>
      </c>
      <c r="O4740" s="48">
        <v>1059</v>
      </c>
      <c r="P4740" s="48">
        <v>9673</v>
      </c>
      <c r="Q4740" s="48">
        <v>10732</v>
      </c>
      <c r="R4740" s="48">
        <v>1</v>
      </c>
      <c r="S4740" s="48">
        <v>34</v>
      </c>
      <c r="T4740" s="48">
        <v>35</v>
      </c>
      <c r="U4740" s="48">
        <v>1060</v>
      </c>
      <c r="V4740" s="48">
        <v>9707</v>
      </c>
      <c r="W4740" s="156">
        <v>1423826</v>
      </c>
      <c r="X4740" s="156">
        <v>2897</v>
      </c>
      <c r="Y4740" s="156">
        <v>1426723</v>
      </c>
      <c r="Z4740" s="28">
        <v>0.99604743083003955</v>
      </c>
      <c r="AA4740" s="28">
        <v>0.99479166666666663</v>
      </c>
      <c r="AB4740" s="48"/>
      <c r="AC4740" s="48"/>
      <c r="AD4740" s="48"/>
      <c r="AE4740" s="48">
        <v>509</v>
      </c>
      <c r="AF4740" s="48">
        <v>116</v>
      </c>
      <c r="AG4740" s="48"/>
      <c r="AH4740" s="48"/>
    </row>
    <row r="4741" spans="1:34">
      <c r="A4741" t="s">
        <v>123</v>
      </c>
      <c r="B4741" s="14" t="s">
        <v>74</v>
      </c>
      <c r="C4741" s="14" t="s">
        <v>187</v>
      </c>
      <c r="D4741" s="14">
        <v>2018</v>
      </c>
      <c r="E4741" s="14">
        <v>2018</v>
      </c>
      <c r="F4741" s="14" t="s">
        <v>329</v>
      </c>
      <c r="G4741" s="93">
        <v>10969</v>
      </c>
      <c r="H4741" s="93">
        <v>79841</v>
      </c>
      <c r="I4741" s="93">
        <v>56</v>
      </c>
      <c r="J4741" s="93">
        <v>418</v>
      </c>
      <c r="K4741" s="93">
        <v>11025</v>
      </c>
      <c r="L4741" s="93">
        <v>80259</v>
      </c>
      <c r="M4741" s="48">
        <v>91284</v>
      </c>
      <c r="N4741" s="48">
        <v>208864</v>
      </c>
      <c r="O4741" s="48">
        <v>29566</v>
      </c>
      <c r="P4741" s="48">
        <v>178034</v>
      </c>
      <c r="Q4741" s="48">
        <v>207600</v>
      </c>
      <c r="R4741" s="48">
        <v>192</v>
      </c>
      <c r="S4741" s="48">
        <v>1072</v>
      </c>
      <c r="T4741" s="48">
        <v>1264</v>
      </c>
      <c r="U4741" s="48">
        <v>29758</v>
      </c>
      <c r="V4741" s="48">
        <v>179106</v>
      </c>
      <c r="W4741" s="156">
        <v>27169401</v>
      </c>
      <c r="X4741" s="156">
        <v>143775</v>
      </c>
      <c r="Y4741" s="156">
        <v>27313176</v>
      </c>
      <c r="Z4741" s="28">
        <v>0.96411912450663795</v>
      </c>
      <c r="AA4741" s="28">
        <v>0.91563786008230452</v>
      </c>
      <c r="AB4741" s="48"/>
      <c r="AC4741" s="48"/>
      <c r="AD4741" s="48"/>
      <c r="AE4741" s="48">
        <v>4430</v>
      </c>
      <c r="AF4741" s="48">
        <v>1803</v>
      </c>
      <c r="AG4741" s="48"/>
      <c r="AH4741" s="48"/>
    </row>
    <row r="4742" spans="1:34">
      <c r="A4742" t="s">
        <v>124</v>
      </c>
      <c r="B4742" s="14" t="s">
        <v>75</v>
      </c>
      <c r="C4742" s="14" t="s">
        <v>187</v>
      </c>
      <c r="D4742" s="14">
        <v>2018</v>
      </c>
      <c r="E4742" s="14">
        <v>2018</v>
      </c>
      <c r="F4742" s="14" t="s">
        <v>329</v>
      </c>
      <c r="G4742" s="93">
        <v>178</v>
      </c>
      <c r="H4742" s="93">
        <v>1323</v>
      </c>
      <c r="I4742" s="93">
        <v>0</v>
      </c>
      <c r="J4742" s="93">
        <v>2</v>
      </c>
      <c r="K4742" s="93">
        <v>178</v>
      </c>
      <c r="L4742" s="93">
        <v>1325</v>
      </c>
      <c r="M4742" s="48">
        <v>1503</v>
      </c>
      <c r="N4742" s="48">
        <v>3263</v>
      </c>
      <c r="O4742" s="48">
        <v>465</v>
      </c>
      <c r="P4742" s="48">
        <v>2788</v>
      </c>
      <c r="Q4742" s="48">
        <v>3253</v>
      </c>
      <c r="R4742" s="48">
        <v>1</v>
      </c>
      <c r="S4742" s="48">
        <v>9</v>
      </c>
      <c r="T4742" s="48">
        <v>10</v>
      </c>
      <c r="U4742" s="48">
        <v>466</v>
      </c>
      <c r="V4742" s="48">
        <v>2797</v>
      </c>
      <c r="W4742" s="156">
        <v>398253</v>
      </c>
      <c r="X4742" s="156">
        <v>661</v>
      </c>
      <c r="Y4742" s="156">
        <v>398914</v>
      </c>
      <c r="Z4742" s="28">
        <v>0.96666666666666667</v>
      </c>
      <c r="AA4742" s="28">
        <v>0.93877551020408168</v>
      </c>
      <c r="AB4742" s="48"/>
      <c r="AC4742" s="48"/>
      <c r="AD4742" s="48"/>
      <c r="AE4742" s="48">
        <v>117</v>
      </c>
      <c r="AF4742" s="48">
        <v>33</v>
      </c>
      <c r="AG4742" s="48"/>
      <c r="AH4742" s="48"/>
    </row>
    <row r="4743" spans="1:34">
      <c r="A4743" t="s">
        <v>125</v>
      </c>
      <c r="B4743" s="14" t="s">
        <v>75</v>
      </c>
      <c r="C4743" s="14" t="s">
        <v>187</v>
      </c>
      <c r="D4743" s="14">
        <v>2018</v>
      </c>
      <c r="E4743" s="14">
        <v>2018</v>
      </c>
      <c r="F4743" s="14" t="s">
        <v>329</v>
      </c>
      <c r="G4743" s="93">
        <v>772</v>
      </c>
      <c r="H4743" s="93">
        <v>10973</v>
      </c>
      <c r="I4743" s="93">
        <v>1</v>
      </c>
      <c r="J4743" s="93">
        <v>18</v>
      </c>
      <c r="K4743" s="93">
        <v>773</v>
      </c>
      <c r="L4743" s="93">
        <v>10991</v>
      </c>
      <c r="M4743" s="48">
        <v>11764</v>
      </c>
      <c r="N4743" s="48">
        <v>19455</v>
      </c>
      <c r="O4743" s="48">
        <v>1943</v>
      </c>
      <c r="P4743" s="48">
        <v>17465</v>
      </c>
      <c r="Q4743" s="48">
        <v>19408</v>
      </c>
      <c r="R4743" s="48">
        <v>2</v>
      </c>
      <c r="S4743" s="48">
        <v>45</v>
      </c>
      <c r="T4743" s="48">
        <v>47</v>
      </c>
      <c r="U4743" s="48">
        <v>1945</v>
      </c>
      <c r="V4743" s="48">
        <v>17510</v>
      </c>
      <c r="W4743" s="156">
        <v>2654601</v>
      </c>
      <c r="X4743" s="156">
        <v>5255</v>
      </c>
      <c r="Y4743" s="156">
        <v>2659856</v>
      </c>
      <c r="Z4743" s="28">
        <v>0.9821428571428571</v>
      </c>
      <c r="AA4743" s="28">
        <v>0.95508274231678492</v>
      </c>
      <c r="AB4743" s="48"/>
      <c r="AC4743" s="48"/>
      <c r="AD4743" s="48"/>
      <c r="AE4743" s="48">
        <v>1264</v>
      </c>
      <c r="AF4743" s="48">
        <v>353</v>
      </c>
      <c r="AG4743" s="48"/>
      <c r="AH4743" s="48"/>
    </row>
    <row r="4744" spans="1:34">
      <c r="A4744" t="s">
        <v>126</v>
      </c>
      <c r="B4744" s="14" t="s">
        <v>75</v>
      </c>
      <c r="C4744" s="14" t="s">
        <v>187</v>
      </c>
      <c r="D4744" s="14">
        <v>2018</v>
      </c>
      <c r="E4744" s="14">
        <v>2018</v>
      </c>
      <c r="F4744" s="14" t="s">
        <v>329</v>
      </c>
      <c r="G4744" s="93">
        <v>2069</v>
      </c>
      <c r="H4744" s="93">
        <v>14774</v>
      </c>
      <c r="I4744" s="93">
        <v>9</v>
      </c>
      <c r="J4744" s="93">
        <v>122</v>
      </c>
      <c r="K4744" s="93">
        <v>2078</v>
      </c>
      <c r="L4744" s="93">
        <v>14896</v>
      </c>
      <c r="M4744" s="48">
        <v>16974</v>
      </c>
      <c r="N4744" s="48">
        <v>39951</v>
      </c>
      <c r="O4744" s="48">
        <v>5761</v>
      </c>
      <c r="P4744" s="48">
        <v>33844</v>
      </c>
      <c r="Q4744" s="48">
        <v>39605</v>
      </c>
      <c r="R4744" s="48">
        <v>26</v>
      </c>
      <c r="S4744" s="48">
        <v>320</v>
      </c>
      <c r="T4744" s="48">
        <v>346</v>
      </c>
      <c r="U4744" s="48">
        <v>5787</v>
      </c>
      <c r="V4744" s="48">
        <v>34164</v>
      </c>
      <c r="W4744" s="156">
        <v>4953751</v>
      </c>
      <c r="X4744" s="156">
        <v>36194</v>
      </c>
      <c r="Y4744" s="156">
        <v>4989945</v>
      </c>
      <c r="Z4744" s="28">
        <v>0.98705035971223021</v>
      </c>
      <c r="AA4744" s="28">
        <v>0.92413793103448272</v>
      </c>
      <c r="AB4744" s="48"/>
      <c r="AC4744" s="48"/>
      <c r="AD4744" s="48"/>
      <c r="AE4744" s="48">
        <v>1060</v>
      </c>
      <c r="AF4744" s="48">
        <v>154</v>
      </c>
      <c r="AG4744" s="48"/>
      <c r="AH4744" s="48"/>
    </row>
    <row r="4745" spans="1:34">
      <c r="A4745" t="s">
        <v>127</v>
      </c>
      <c r="B4745" s="14" t="s">
        <v>75</v>
      </c>
      <c r="C4745" s="14" t="s">
        <v>187</v>
      </c>
      <c r="D4745" s="14">
        <v>2018</v>
      </c>
      <c r="E4745" s="14">
        <v>2018</v>
      </c>
      <c r="F4745" s="14" t="s">
        <v>329</v>
      </c>
      <c r="G4745" s="93">
        <v>82</v>
      </c>
      <c r="H4745" s="93">
        <v>908</v>
      </c>
      <c r="I4745" s="93">
        <v>0</v>
      </c>
      <c r="J4745" s="93">
        <v>1</v>
      </c>
      <c r="K4745" s="93">
        <v>82</v>
      </c>
      <c r="L4745" s="93">
        <v>909</v>
      </c>
      <c r="M4745" s="48">
        <v>991</v>
      </c>
      <c r="N4745" s="48">
        <v>1843</v>
      </c>
      <c r="O4745" s="48">
        <v>224</v>
      </c>
      <c r="P4745" s="48">
        <v>1617</v>
      </c>
      <c r="Q4745" s="48">
        <v>1841</v>
      </c>
      <c r="R4745" s="48">
        <v>0</v>
      </c>
      <c r="S4745" s="48">
        <v>2</v>
      </c>
      <c r="T4745" s="48">
        <v>2</v>
      </c>
      <c r="U4745" s="48">
        <v>224</v>
      </c>
      <c r="V4745" s="48">
        <v>1619</v>
      </c>
      <c r="W4745" s="156">
        <v>224586</v>
      </c>
      <c r="X4745" s="156">
        <v>192</v>
      </c>
      <c r="Y4745" s="156">
        <v>224778</v>
      </c>
      <c r="Z4745" s="28">
        <v>1</v>
      </c>
      <c r="AA4745" s="28">
        <v>0.96153846153846156</v>
      </c>
      <c r="AB4745" s="48"/>
      <c r="AC4745" s="48"/>
      <c r="AD4745" s="48"/>
      <c r="AE4745" s="48">
        <v>58</v>
      </c>
      <c r="AF4745" s="48">
        <v>1</v>
      </c>
      <c r="AG4745" s="48"/>
      <c r="AH4745" s="48"/>
    </row>
    <row r="4746" spans="1:34">
      <c r="A4746" t="s">
        <v>128</v>
      </c>
      <c r="B4746" s="14" t="s">
        <v>75</v>
      </c>
      <c r="C4746" s="14" t="s">
        <v>187</v>
      </c>
      <c r="D4746" s="14">
        <v>2018</v>
      </c>
      <c r="E4746" s="14">
        <v>2018</v>
      </c>
      <c r="F4746" s="14" t="s">
        <v>329</v>
      </c>
      <c r="G4746" s="93">
        <v>9097</v>
      </c>
      <c r="H4746" s="93">
        <v>57199</v>
      </c>
      <c r="I4746" s="93">
        <v>11</v>
      </c>
      <c r="J4746" s="93">
        <v>388</v>
      </c>
      <c r="K4746" s="93">
        <v>9108</v>
      </c>
      <c r="L4746" s="93">
        <v>57587</v>
      </c>
      <c r="M4746" s="48">
        <v>66695</v>
      </c>
      <c r="N4746" s="48">
        <v>152773</v>
      </c>
      <c r="O4746" s="48">
        <v>24096</v>
      </c>
      <c r="P4746" s="48">
        <v>127793</v>
      </c>
      <c r="Q4746" s="48">
        <v>151889</v>
      </c>
      <c r="R4746" s="48">
        <v>36</v>
      </c>
      <c r="S4746" s="48">
        <v>848</v>
      </c>
      <c r="T4746" s="48">
        <v>884</v>
      </c>
      <c r="U4746" s="48">
        <v>24132</v>
      </c>
      <c r="V4746" s="48">
        <v>128641</v>
      </c>
      <c r="W4746" s="156">
        <v>19812627</v>
      </c>
      <c r="X4746" s="156">
        <v>115555</v>
      </c>
      <c r="Y4746" s="156">
        <v>19928182</v>
      </c>
      <c r="Z4746" s="28">
        <v>0.98359621451104096</v>
      </c>
      <c r="AA4746" s="28">
        <v>0.91504247876061973</v>
      </c>
      <c r="AB4746" s="48"/>
      <c r="AC4746" s="48"/>
      <c r="AD4746" s="48"/>
      <c r="AE4746" s="48">
        <v>5050</v>
      </c>
      <c r="AF4746" s="48">
        <v>1735</v>
      </c>
      <c r="AG4746" s="48"/>
      <c r="AH4746" s="48"/>
    </row>
    <row r="4747" spans="1:34">
      <c r="A4747" t="s">
        <v>129</v>
      </c>
      <c r="B4747" s="14" t="s">
        <v>75</v>
      </c>
      <c r="C4747" s="14" t="s">
        <v>187</v>
      </c>
      <c r="D4747" s="14">
        <v>2018</v>
      </c>
      <c r="E4747" s="14">
        <v>2018</v>
      </c>
      <c r="F4747" s="14" t="s">
        <v>329</v>
      </c>
      <c r="G4747" s="93">
        <v>1379</v>
      </c>
      <c r="H4747" s="93">
        <v>8939</v>
      </c>
      <c r="I4747" s="93">
        <v>3</v>
      </c>
      <c r="J4747" s="93">
        <v>58</v>
      </c>
      <c r="K4747" s="93">
        <v>1382</v>
      </c>
      <c r="L4747" s="93">
        <v>8997</v>
      </c>
      <c r="M4747" s="48">
        <v>10379</v>
      </c>
      <c r="N4747" s="48">
        <v>22835</v>
      </c>
      <c r="O4747" s="48">
        <v>3847</v>
      </c>
      <c r="P4747" s="48">
        <v>18831</v>
      </c>
      <c r="Q4747" s="48">
        <v>22678</v>
      </c>
      <c r="R4747" s="48">
        <v>12</v>
      </c>
      <c r="S4747" s="48">
        <v>145</v>
      </c>
      <c r="T4747" s="48">
        <v>157</v>
      </c>
      <c r="U4747" s="48">
        <v>3859</v>
      </c>
      <c r="V4747" s="48">
        <v>18976</v>
      </c>
      <c r="W4747" s="156">
        <v>2839672</v>
      </c>
      <c r="X4747" s="156">
        <v>14394</v>
      </c>
      <c r="Y4747" s="156">
        <v>2854066</v>
      </c>
      <c r="Z4747" s="28">
        <v>0.99750000000000005</v>
      </c>
      <c r="AA4747" s="28">
        <v>0.97202797202797198</v>
      </c>
      <c r="AB4747" s="48"/>
      <c r="AC4747" s="48"/>
      <c r="AD4747" s="48"/>
      <c r="AE4747" s="48">
        <v>675</v>
      </c>
      <c r="AF4747" s="48">
        <v>132</v>
      </c>
      <c r="AG4747" s="48"/>
      <c r="AH4747" s="48"/>
    </row>
    <row r="4748" spans="1:34">
      <c r="A4748" t="s">
        <v>130</v>
      </c>
      <c r="B4748" s="14" t="s">
        <v>75</v>
      </c>
      <c r="C4748" s="14" t="s">
        <v>187</v>
      </c>
      <c r="D4748" s="14">
        <v>2018</v>
      </c>
      <c r="E4748" s="14">
        <v>2018</v>
      </c>
      <c r="F4748" s="14" t="s">
        <v>329</v>
      </c>
      <c r="G4748" s="93">
        <v>468</v>
      </c>
      <c r="H4748" s="93">
        <v>5770</v>
      </c>
      <c r="I4748" s="93">
        <v>1</v>
      </c>
      <c r="J4748" s="93">
        <v>8</v>
      </c>
      <c r="K4748" s="93">
        <v>469</v>
      </c>
      <c r="L4748" s="93">
        <v>5778</v>
      </c>
      <c r="M4748" s="48">
        <v>6247</v>
      </c>
      <c r="N4748" s="48">
        <v>11319</v>
      </c>
      <c r="O4748" s="48">
        <v>1163</v>
      </c>
      <c r="P4748" s="48">
        <v>10128</v>
      </c>
      <c r="Q4748" s="48">
        <v>11291</v>
      </c>
      <c r="R4748" s="48">
        <v>3</v>
      </c>
      <c r="S4748" s="48">
        <v>25</v>
      </c>
      <c r="T4748" s="48">
        <v>28</v>
      </c>
      <c r="U4748" s="48">
        <v>1166</v>
      </c>
      <c r="V4748" s="48">
        <v>10153</v>
      </c>
      <c r="W4748" s="156">
        <v>1476978</v>
      </c>
      <c r="X4748" s="156">
        <v>2202</v>
      </c>
      <c r="Y4748" s="156">
        <v>1479180</v>
      </c>
      <c r="Z4748" s="28">
        <v>0.91515151515151516</v>
      </c>
      <c r="AA4748" s="28">
        <v>0.86567164179104472</v>
      </c>
      <c r="AB4748" s="48"/>
      <c r="AC4748" s="48"/>
      <c r="AD4748" s="48"/>
      <c r="AE4748" s="48">
        <v>443</v>
      </c>
      <c r="AF4748" s="48">
        <v>76</v>
      </c>
      <c r="AG4748" s="48"/>
      <c r="AH4748" s="48"/>
    </row>
    <row r="4749" spans="1:34">
      <c r="A4749" t="s">
        <v>131</v>
      </c>
      <c r="B4749" s="14" t="s">
        <v>75</v>
      </c>
      <c r="C4749" s="14" t="s">
        <v>187</v>
      </c>
      <c r="D4749" s="14">
        <v>2018</v>
      </c>
      <c r="E4749" s="14">
        <v>2018</v>
      </c>
      <c r="F4749" s="14" t="s">
        <v>329</v>
      </c>
      <c r="G4749" s="93">
        <v>194</v>
      </c>
      <c r="H4749" s="93">
        <v>1249</v>
      </c>
      <c r="I4749" s="93">
        <v>0</v>
      </c>
      <c r="J4749" s="93">
        <v>1</v>
      </c>
      <c r="K4749" s="93">
        <v>194</v>
      </c>
      <c r="L4749" s="93">
        <v>1250</v>
      </c>
      <c r="M4749" s="48">
        <v>1444</v>
      </c>
      <c r="N4749" s="48">
        <v>2892</v>
      </c>
      <c r="O4749" s="48">
        <v>533</v>
      </c>
      <c r="P4749" s="48">
        <v>2356</v>
      </c>
      <c r="Q4749" s="48">
        <v>2889</v>
      </c>
      <c r="R4749" s="48">
        <v>1</v>
      </c>
      <c r="S4749" s="48">
        <v>2</v>
      </c>
      <c r="T4749" s="48">
        <v>3</v>
      </c>
      <c r="U4749" s="48">
        <v>534</v>
      </c>
      <c r="V4749" s="48">
        <v>2358</v>
      </c>
      <c r="W4749" s="156">
        <v>389591</v>
      </c>
      <c r="X4749" s="156">
        <v>210</v>
      </c>
      <c r="Y4749" s="156">
        <v>389801</v>
      </c>
      <c r="Z4749" s="28">
        <v>0.98113207547169812</v>
      </c>
      <c r="AA4749" s="28">
        <v>0.82926829268292679</v>
      </c>
      <c r="AB4749" s="48"/>
      <c r="AC4749" s="48"/>
      <c r="AD4749" s="48"/>
      <c r="AE4749" s="48">
        <v>117</v>
      </c>
      <c r="AF4749" s="48">
        <v>19</v>
      </c>
      <c r="AG4749" s="48"/>
      <c r="AH4749" s="48"/>
    </row>
    <row r="4750" spans="1:34">
      <c r="A4750" t="s">
        <v>132</v>
      </c>
      <c r="B4750" s="14" t="s">
        <v>76</v>
      </c>
      <c r="C4750" s="14" t="s">
        <v>187</v>
      </c>
      <c r="D4750" s="14">
        <v>2018</v>
      </c>
      <c r="E4750" s="14">
        <v>2018</v>
      </c>
      <c r="F4750" s="14" t="s">
        <v>329</v>
      </c>
      <c r="G4750" s="93">
        <v>70950</v>
      </c>
      <c r="H4750" s="93">
        <v>473027</v>
      </c>
      <c r="I4750" s="93">
        <v>1070</v>
      </c>
      <c r="J4750" s="93">
        <v>5010</v>
      </c>
      <c r="K4750" s="93">
        <v>72020</v>
      </c>
      <c r="L4750" s="93">
        <v>478037</v>
      </c>
      <c r="M4750" s="48">
        <v>550057</v>
      </c>
      <c r="N4750" s="48">
        <v>1066428</v>
      </c>
      <c r="O4750" s="48">
        <v>172477</v>
      </c>
      <c r="P4750" s="48">
        <v>880004</v>
      </c>
      <c r="Q4750" s="48">
        <v>1052481</v>
      </c>
      <c r="R4750" s="48">
        <v>3299</v>
      </c>
      <c r="S4750" s="48">
        <v>10648</v>
      </c>
      <c r="T4750" s="48">
        <v>13947</v>
      </c>
      <c r="U4750" s="48">
        <v>175776</v>
      </c>
      <c r="V4750" s="48">
        <v>890652</v>
      </c>
      <c r="W4750" s="156">
        <v>146024111</v>
      </c>
      <c r="X4750" s="156">
        <v>1538938</v>
      </c>
      <c r="Y4750" s="156">
        <v>147563049</v>
      </c>
      <c r="Z4750" s="28">
        <v>0.99054857637931715</v>
      </c>
      <c r="AA4750" s="28">
        <v>0.9006808169803765</v>
      </c>
      <c r="AB4750" s="48"/>
      <c r="AC4750" s="48"/>
      <c r="AD4750" s="48"/>
      <c r="AE4750" s="48">
        <v>36706</v>
      </c>
      <c r="AF4750" s="48">
        <v>18711</v>
      </c>
      <c r="AG4750" s="48"/>
      <c r="AH4750" s="48"/>
    </row>
    <row r="4751" spans="1:34">
      <c r="A4751" t="s">
        <v>133</v>
      </c>
      <c r="B4751" s="14" t="s">
        <v>75</v>
      </c>
      <c r="C4751" s="14" t="s">
        <v>187</v>
      </c>
      <c r="D4751" s="14">
        <v>2018</v>
      </c>
      <c r="E4751" s="14">
        <v>2018</v>
      </c>
      <c r="F4751" s="14" t="s">
        <v>329</v>
      </c>
      <c r="G4751" s="93">
        <v>1425</v>
      </c>
      <c r="H4751" s="93">
        <v>9381</v>
      </c>
      <c r="I4751" s="93">
        <v>8</v>
      </c>
      <c r="J4751" s="93">
        <v>30</v>
      </c>
      <c r="K4751" s="93">
        <v>1433</v>
      </c>
      <c r="L4751" s="93">
        <v>9411</v>
      </c>
      <c r="M4751" s="48">
        <v>10844</v>
      </c>
      <c r="N4751" s="48">
        <v>25974</v>
      </c>
      <c r="O4751" s="48">
        <v>3990</v>
      </c>
      <c r="P4751" s="48">
        <v>21862</v>
      </c>
      <c r="Q4751" s="48">
        <v>25852</v>
      </c>
      <c r="R4751" s="48">
        <v>29</v>
      </c>
      <c r="S4751" s="48">
        <v>93</v>
      </c>
      <c r="T4751" s="48">
        <v>122</v>
      </c>
      <c r="U4751" s="48">
        <v>4019</v>
      </c>
      <c r="V4751" s="48">
        <v>21955</v>
      </c>
      <c r="W4751" s="156">
        <v>3283359</v>
      </c>
      <c r="X4751" s="156">
        <v>10223</v>
      </c>
      <c r="Y4751" s="156">
        <v>3293582</v>
      </c>
      <c r="Z4751" s="28">
        <v>0.99715909090909094</v>
      </c>
      <c r="AA4751" s="28">
        <v>0.97777777777777775</v>
      </c>
      <c r="AB4751" s="48"/>
      <c r="AC4751" s="48"/>
      <c r="AD4751" s="48"/>
      <c r="AE4751" s="48">
        <v>541</v>
      </c>
      <c r="AF4751" s="48">
        <v>61</v>
      </c>
      <c r="AG4751" s="48"/>
      <c r="AH4751" s="48"/>
    </row>
    <row r="4752" spans="1:34">
      <c r="A4752" t="s">
        <v>134</v>
      </c>
      <c r="B4752" s="14" t="s">
        <v>75</v>
      </c>
      <c r="C4752" s="14" t="s">
        <v>187</v>
      </c>
      <c r="D4752" s="14">
        <v>2018</v>
      </c>
      <c r="E4752" s="14">
        <v>2018</v>
      </c>
      <c r="F4752" s="14" t="s">
        <v>329</v>
      </c>
      <c r="G4752" s="93">
        <v>461</v>
      </c>
      <c r="H4752" s="93">
        <v>5285</v>
      </c>
      <c r="I4752" s="93">
        <v>13</v>
      </c>
      <c r="J4752" s="93">
        <v>146</v>
      </c>
      <c r="K4752" s="93">
        <v>474</v>
      </c>
      <c r="L4752" s="93">
        <v>5431</v>
      </c>
      <c r="M4752" s="48">
        <v>5905</v>
      </c>
      <c r="N4752" s="48">
        <v>9590</v>
      </c>
      <c r="O4752" s="48">
        <v>1017</v>
      </c>
      <c r="P4752" s="48">
        <v>8187</v>
      </c>
      <c r="Q4752" s="48">
        <v>9204</v>
      </c>
      <c r="R4752" s="48">
        <v>38</v>
      </c>
      <c r="S4752" s="48">
        <v>348</v>
      </c>
      <c r="T4752" s="48">
        <v>386</v>
      </c>
      <c r="U4752" s="48">
        <v>1055</v>
      </c>
      <c r="V4752" s="48">
        <v>8535</v>
      </c>
      <c r="W4752" s="156">
        <v>1297881</v>
      </c>
      <c r="X4752" s="156">
        <v>30777</v>
      </c>
      <c r="Y4752" s="156">
        <v>1328658</v>
      </c>
      <c r="Z4752" s="28">
        <v>0.98283261802575106</v>
      </c>
      <c r="AA4752" s="28">
        <v>0.90909090909090906</v>
      </c>
      <c r="AB4752" s="48"/>
      <c r="AC4752" s="48"/>
      <c r="AD4752" s="48"/>
      <c r="AE4752" s="48">
        <v>414</v>
      </c>
      <c r="AF4752" s="48">
        <v>146</v>
      </c>
      <c r="AG4752" s="48"/>
      <c r="AH4752" s="48"/>
    </row>
    <row r="4753" spans="1:34">
      <c r="A4753" t="s">
        <v>135</v>
      </c>
      <c r="B4753" s="14" t="s">
        <v>75</v>
      </c>
      <c r="C4753" s="14" t="s">
        <v>187</v>
      </c>
      <c r="D4753" s="14">
        <v>2018</v>
      </c>
      <c r="E4753" s="14">
        <v>2018</v>
      </c>
      <c r="F4753" s="14" t="s">
        <v>329</v>
      </c>
      <c r="G4753" s="93">
        <v>83</v>
      </c>
      <c r="H4753" s="93">
        <v>927</v>
      </c>
      <c r="I4753" s="93">
        <v>1</v>
      </c>
      <c r="J4753" s="93">
        <v>3</v>
      </c>
      <c r="K4753" s="93">
        <v>84</v>
      </c>
      <c r="L4753" s="93">
        <v>930</v>
      </c>
      <c r="M4753" s="48">
        <v>1014</v>
      </c>
      <c r="N4753" s="48">
        <v>1835</v>
      </c>
      <c r="O4753" s="48">
        <v>235</v>
      </c>
      <c r="P4753" s="48">
        <v>1595</v>
      </c>
      <c r="Q4753" s="48">
        <v>1830</v>
      </c>
      <c r="R4753" s="48">
        <v>1</v>
      </c>
      <c r="S4753" s="48">
        <v>4</v>
      </c>
      <c r="T4753" s="48">
        <v>5</v>
      </c>
      <c r="U4753" s="48">
        <v>236</v>
      </c>
      <c r="V4753" s="48">
        <v>1599</v>
      </c>
      <c r="W4753" s="156">
        <v>234782</v>
      </c>
      <c r="X4753" s="156">
        <v>798</v>
      </c>
      <c r="Y4753" s="156">
        <v>235580</v>
      </c>
      <c r="Z4753" s="28">
        <v>1</v>
      </c>
      <c r="AA4753" s="28">
        <v>1</v>
      </c>
      <c r="AB4753" s="48"/>
      <c r="AC4753" s="48"/>
      <c r="AD4753" s="48"/>
      <c r="AE4753" s="48">
        <v>60</v>
      </c>
      <c r="AF4753" s="48">
        <v>12</v>
      </c>
      <c r="AG4753" s="48"/>
      <c r="AH4753" s="48"/>
    </row>
    <row r="4754" spans="1:34">
      <c r="A4754" t="s">
        <v>136</v>
      </c>
      <c r="B4754" s="14" t="s">
        <v>75</v>
      </c>
      <c r="C4754" s="14" t="s">
        <v>187</v>
      </c>
      <c r="D4754" s="14">
        <v>2018</v>
      </c>
      <c r="E4754" s="14">
        <v>2018</v>
      </c>
      <c r="F4754" s="14" t="s">
        <v>329</v>
      </c>
      <c r="G4754" s="93">
        <v>406</v>
      </c>
      <c r="H4754" s="93">
        <v>5570</v>
      </c>
      <c r="I4754" s="93">
        <v>1</v>
      </c>
      <c r="J4754" s="93">
        <v>25</v>
      </c>
      <c r="K4754" s="93">
        <v>407</v>
      </c>
      <c r="L4754" s="93">
        <v>5595</v>
      </c>
      <c r="M4754" s="48">
        <v>6002</v>
      </c>
      <c r="N4754" s="48">
        <v>11051</v>
      </c>
      <c r="O4754" s="48">
        <v>1035</v>
      </c>
      <c r="P4754" s="48">
        <v>9957</v>
      </c>
      <c r="Q4754" s="48">
        <v>10992</v>
      </c>
      <c r="R4754" s="48">
        <v>3</v>
      </c>
      <c r="S4754" s="48">
        <v>56</v>
      </c>
      <c r="T4754" s="48">
        <v>59</v>
      </c>
      <c r="U4754" s="48">
        <v>1038</v>
      </c>
      <c r="V4754" s="48">
        <v>10013</v>
      </c>
      <c r="W4754" s="156">
        <v>1502321</v>
      </c>
      <c r="X4754" s="156">
        <v>6274</v>
      </c>
      <c r="Y4754" s="156">
        <v>1508595</v>
      </c>
      <c r="Z4754" s="28">
        <v>0.95945945945945943</v>
      </c>
      <c r="AA4754" s="28">
        <v>0.84976525821596249</v>
      </c>
      <c r="AB4754" s="48"/>
      <c r="AC4754" s="48"/>
      <c r="AD4754" s="48"/>
      <c r="AE4754" s="48">
        <v>445</v>
      </c>
      <c r="AF4754" s="48">
        <v>63</v>
      </c>
      <c r="AG4754" s="48"/>
      <c r="AH4754" s="48"/>
    </row>
    <row r="4755" spans="1:34">
      <c r="A4755" t="s">
        <v>137</v>
      </c>
      <c r="B4755" s="14" t="s">
        <v>75</v>
      </c>
      <c r="C4755" s="14" t="s">
        <v>187</v>
      </c>
      <c r="D4755" s="14">
        <v>2018</v>
      </c>
      <c r="E4755" s="14">
        <v>2018</v>
      </c>
      <c r="F4755" s="14" t="s">
        <v>329</v>
      </c>
      <c r="G4755" s="93">
        <v>2880</v>
      </c>
      <c r="H4755" s="93">
        <v>19553</v>
      </c>
      <c r="I4755" s="93">
        <v>6</v>
      </c>
      <c r="J4755" s="93">
        <v>36</v>
      </c>
      <c r="K4755" s="93">
        <v>2886</v>
      </c>
      <c r="L4755" s="93">
        <v>19589</v>
      </c>
      <c r="M4755" s="48">
        <v>22475</v>
      </c>
      <c r="N4755" s="48">
        <v>50700</v>
      </c>
      <c r="O4755" s="48">
        <v>7670</v>
      </c>
      <c r="P4755" s="48">
        <v>42907</v>
      </c>
      <c r="Q4755" s="48">
        <v>50577</v>
      </c>
      <c r="R4755" s="48">
        <v>18</v>
      </c>
      <c r="S4755" s="48">
        <v>105</v>
      </c>
      <c r="T4755" s="48">
        <v>123</v>
      </c>
      <c r="U4755" s="48">
        <v>7688</v>
      </c>
      <c r="V4755" s="48">
        <v>43012</v>
      </c>
      <c r="W4755" s="156">
        <v>6517110</v>
      </c>
      <c r="X4755" s="156">
        <v>9130</v>
      </c>
      <c r="Y4755" s="156">
        <v>6526240</v>
      </c>
      <c r="Z4755" s="28">
        <v>0.99743260590500638</v>
      </c>
      <c r="AA4755" s="28">
        <v>0.971830985915493</v>
      </c>
      <c r="AB4755" s="48"/>
      <c r="AC4755" s="48"/>
      <c r="AD4755" s="48"/>
      <c r="AE4755" s="48">
        <v>1466</v>
      </c>
      <c r="AF4755" s="48">
        <v>374</v>
      </c>
      <c r="AG4755" s="48"/>
      <c r="AH4755" s="48"/>
    </row>
    <row r="4756" spans="1:34">
      <c r="A4756" t="s">
        <v>138</v>
      </c>
      <c r="B4756" s="14" t="s">
        <v>75</v>
      </c>
      <c r="C4756" s="14" t="s">
        <v>187</v>
      </c>
      <c r="D4756" s="14">
        <v>2018</v>
      </c>
      <c r="E4756" s="14">
        <v>2018</v>
      </c>
      <c r="F4756" s="14" t="s">
        <v>329</v>
      </c>
      <c r="G4756" s="93">
        <v>77</v>
      </c>
      <c r="H4756" s="93">
        <v>519</v>
      </c>
      <c r="I4756" s="93">
        <v>0</v>
      </c>
      <c r="J4756" s="93">
        <v>0</v>
      </c>
      <c r="K4756" s="93">
        <v>77</v>
      </c>
      <c r="L4756" s="93">
        <v>519</v>
      </c>
      <c r="M4756" s="48">
        <v>596</v>
      </c>
      <c r="N4756" s="48">
        <v>1209</v>
      </c>
      <c r="O4756" s="48">
        <v>191</v>
      </c>
      <c r="P4756" s="48">
        <v>1018</v>
      </c>
      <c r="Q4756" s="48">
        <v>1209</v>
      </c>
      <c r="R4756" s="48">
        <v>0</v>
      </c>
      <c r="S4756" s="48">
        <v>0</v>
      </c>
      <c r="T4756" s="48">
        <v>0</v>
      </c>
      <c r="U4756" s="48">
        <v>191</v>
      </c>
      <c r="V4756" s="48">
        <v>1018</v>
      </c>
      <c r="W4756" s="156">
        <v>157686</v>
      </c>
      <c r="X4756" s="156">
        <v>0</v>
      </c>
      <c r="Y4756" s="156">
        <v>157686</v>
      </c>
      <c r="Z4756" s="28">
        <v>0.96551724137931039</v>
      </c>
      <c r="AA4756" s="28">
        <v>0.9</v>
      </c>
      <c r="AB4756" s="48"/>
      <c r="AC4756" s="48"/>
      <c r="AD4756" s="48"/>
      <c r="AE4756" s="48">
        <v>44</v>
      </c>
      <c r="AF4756" s="48">
        <v>4</v>
      </c>
      <c r="AG4756" s="48"/>
      <c r="AH4756" s="48"/>
    </row>
    <row r="4757" spans="1:34">
      <c r="A4757" t="s">
        <v>139</v>
      </c>
      <c r="B4757" s="14" t="s">
        <v>75</v>
      </c>
      <c r="C4757" s="14" t="s">
        <v>187</v>
      </c>
      <c r="D4757" s="14">
        <v>2018</v>
      </c>
      <c r="E4757" s="14">
        <v>2018</v>
      </c>
      <c r="F4757" s="14" t="s">
        <v>329</v>
      </c>
      <c r="G4757" s="93">
        <v>12</v>
      </c>
      <c r="H4757" s="93">
        <v>366</v>
      </c>
      <c r="I4757" s="93">
        <v>0</v>
      </c>
      <c r="J4757" s="93">
        <v>1</v>
      </c>
      <c r="K4757" s="93">
        <v>12</v>
      </c>
      <c r="L4757" s="93">
        <v>367</v>
      </c>
      <c r="M4757" s="48">
        <v>379</v>
      </c>
      <c r="N4757" s="48">
        <v>648</v>
      </c>
      <c r="O4757" s="48">
        <v>29</v>
      </c>
      <c r="P4757" s="48">
        <v>618</v>
      </c>
      <c r="Q4757" s="48">
        <v>647</v>
      </c>
      <c r="R4757" s="48">
        <v>0</v>
      </c>
      <c r="S4757" s="48">
        <v>1</v>
      </c>
      <c r="T4757" s="48">
        <v>1</v>
      </c>
      <c r="U4757" s="48">
        <v>29</v>
      </c>
      <c r="V4757" s="48">
        <v>619</v>
      </c>
      <c r="W4757" s="156">
        <v>82879</v>
      </c>
      <c r="X4757" s="156">
        <v>160</v>
      </c>
      <c r="Y4757" s="156">
        <v>83039</v>
      </c>
      <c r="Z4757" s="28">
        <v>1</v>
      </c>
      <c r="AA4757" s="28">
        <v>1</v>
      </c>
      <c r="AB4757" s="48"/>
      <c r="AC4757" s="48"/>
      <c r="AD4757" s="48"/>
      <c r="AE4757" s="48">
        <v>41</v>
      </c>
      <c r="AF4757" s="48">
        <v>10</v>
      </c>
      <c r="AG4757" s="48"/>
      <c r="AH4757" s="48"/>
    </row>
    <row r="4758" spans="1:34">
      <c r="A4758" t="s">
        <v>140</v>
      </c>
      <c r="B4758" s="14" t="s">
        <v>75</v>
      </c>
      <c r="C4758" s="14" t="s">
        <v>187</v>
      </c>
      <c r="D4758" s="14">
        <v>2018</v>
      </c>
      <c r="E4758" s="14">
        <v>2018</v>
      </c>
      <c r="F4758" s="14" t="s">
        <v>329</v>
      </c>
      <c r="G4758" s="93">
        <v>1526</v>
      </c>
      <c r="H4758" s="93">
        <v>15962</v>
      </c>
      <c r="I4758" s="93">
        <v>5</v>
      </c>
      <c r="J4758" s="93">
        <v>64</v>
      </c>
      <c r="K4758" s="93">
        <v>1531</v>
      </c>
      <c r="L4758" s="93">
        <v>16026</v>
      </c>
      <c r="M4758" s="48">
        <v>17557</v>
      </c>
      <c r="N4758" s="48">
        <v>37925</v>
      </c>
      <c r="O4758" s="48">
        <v>3943</v>
      </c>
      <c r="P4758" s="48">
        <v>33777</v>
      </c>
      <c r="Q4758" s="48">
        <v>37720</v>
      </c>
      <c r="R4758" s="48">
        <v>16</v>
      </c>
      <c r="S4758" s="48">
        <v>189</v>
      </c>
      <c r="T4758" s="48">
        <v>205</v>
      </c>
      <c r="U4758" s="48">
        <v>3959</v>
      </c>
      <c r="V4758" s="48">
        <v>33966</v>
      </c>
      <c r="W4758" s="156">
        <v>4720420</v>
      </c>
      <c r="X4758" s="156">
        <v>16014</v>
      </c>
      <c r="Y4758" s="156">
        <v>4736434</v>
      </c>
      <c r="Z4758" s="28">
        <v>0.99543378995433796</v>
      </c>
      <c r="AA4758" s="28">
        <v>0.952755905511811</v>
      </c>
      <c r="AB4758" s="48"/>
      <c r="AC4758" s="48"/>
      <c r="AD4758" s="48"/>
      <c r="AE4758" s="48">
        <v>1655</v>
      </c>
      <c r="AF4758" s="48">
        <v>559</v>
      </c>
      <c r="AG4758" s="48"/>
      <c r="AH4758" s="48"/>
    </row>
    <row r="4759" spans="1:34">
      <c r="A4759" t="s">
        <v>141</v>
      </c>
      <c r="B4759" s="14" t="s">
        <v>75</v>
      </c>
      <c r="C4759" s="14" t="s">
        <v>187</v>
      </c>
      <c r="D4759" s="14">
        <v>2018</v>
      </c>
      <c r="E4759" s="14">
        <v>2018</v>
      </c>
      <c r="F4759" s="14" t="s">
        <v>329</v>
      </c>
      <c r="G4759" s="93">
        <v>191</v>
      </c>
      <c r="H4759" s="93">
        <v>2566</v>
      </c>
      <c r="I4759" s="93">
        <v>1</v>
      </c>
      <c r="J4759" s="93">
        <v>14</v>
      </c>
      <c r="K4759" s="93">
        <v>192</v>
      </c>
      <c r="L4759" s="93">
        <v>2580</v>
      </c>
      <c r="M4759" s="48">
        <v>2772</v>
      </c>
      <c r="N4759" s="48">
        <v>5446</v>
      </c>
      <c r="O4759" s="48">
        <v>447</v>
      </c>
      <c r="P4759" s="48">
        <v>4950</v>
      </c>
      <c r="Q4759" s="48">
        <v>5397</v>
      </c>
      <c r="R4759" s="48">
        <v>2</v>
      </c>
      <c r="S4759" s="48">
        <v>47</v>
      </c>
      <c r="T4759" s="48">
        <v>49</v>
      </c>
      <c r="U4759" s="48">
        <v>449</v>
      </c>
      <c r="V4759" s="48">
        <v>4997</v>
      </c>
      <c r="W4759" s="156">
        <v>656749</v>
      </c>
      <c r="X4759" s="156">
        <v>2678</v>
      </c>
      <c r="Y4759" s="156">
        <v>659427</v>
      </c>
      <c r="Z4759" s="28">
        <v>0.92929292929292928</v>
      </c>
      <c r="AA4759" s="28">
        <v>0.92982456140350878</v>
      </c>
      <c r="AB4759" s="48"/>
      <c r="AC4759" s="48"/>
      <c r="AD4759" s="48"/>
      <c r="AE4759" s="48">
        <v>234</v>
      </c>
      <c r="AF4759" s="48">
        <v>64</v>
      </c>
      <c r="AG4759" s="48"/>
      <c r="AH4759" s="48"/>
    </row>
    <row r="4760" spans="1:34">
      <c r="A4760" t="s">
        <v>142</v>
      </c>
      <c r="B4760" s="14" t="s">
        <v>75</v>
      </c>
      <c r="C4760" s="14" t="s">
        <v>187</v>
      </c>
      <c r="D4760" s="14">
        <v>2018</v>
      </c>
      <c r="E4760" s="14">
        <v>2018</v>
      </c>
      <c r="F4760" s="14" t="s">
        <v>329</v>
      </c>
      <c r="G4760" s="93">
        <v>227</v>
      </c>
      <c r="H4760" s="93">
        <v>3990</v>
      </c>
      <c r="I4760" s="93">
        <v>1</v>
      </c>
      <c r="J4760" s="93">
        <v>9</v>
      </c>
      <c r="K4760" s="93">
        <v>228</v>
      </c>
      <c r="L4760" s="93">
        <v>3999</v>
      </c>
      <c r="M4760" s="48">
        <v>4227</v>
      </c>
      <c r="N4760" s="48">
        <v>7189</v>
      </c>
      <c r="O4760" s="48">
        <v>540</v>
      </c>
      <c r="P4760" s="48">
        <v>6628</v>
      </c>
      <c r="Q4760" s="48">
        <v>7168</v>
      </c>
      <c r="R4760" s="48">
        <v>2</v>
      </c>
      <c r="S4760" s="48">
        <v>19</v>
      </c>
      <c r="T4760" s="48">
        <v>21</v>
      </c>
      <c r="U4760" s="48">
        <v>542</v>
      </c>
      <c r="V4760" s="48">
        <v>6647</v>
      </c>
      <c r="W4760" s="156">
        <v>960279</v>
      </c>
      <c r="X4760" s="156">
        <v>1760</v>
      </c>
      <c r="Y4760" s="156">
        <v>962039</v>
      </c>
      <c r="Z4760" s="28">
        <v>0.87830687830687837</v>
      </c>
      <c r="AA4760" s="28">
        <v>0.81060606060606055</v>
      </c>
      <c r="AB4760" s="48"/>
      <c r="AC4760" s="48"/>
      <c r="AD4760" s="48"/>
      <c r="AE4760" s="48">
        <v>359</v>
      </c>
      <c r="AF4760" s="48">
        <v>140</v>
      </c>
      <c r="AG4760" s="48"/>
      <c r="AH4760" s="48"/>
    </row>
    <row r="4761" spans="1:34">
      <c r="A4761" t="s">
        <v>143</v>
      </c>
      <c r="B4761" s="14" t="s">
        <v>74</v>
      </c>
      <c r="C4761" s="14" t="s">
        <v>187</v>
      </c>
      <c r="D4761" s="14">
        <v>2018</v>
      </c>
      <c r="E4761" s="14">
        <v>2018</v>
      </c>
      <c r="F4761" s="14" t="s">
        <v>329</v>
      </c>
      <c r="G4761" s="93">
        <v>8014</v>
      </c>
      <c r="H4761" s="93">
        <v>97643</v>
      </c>
      <c r="I4761" s="93">
        <v>70</v>
      </c>
      <c r="J4761" s="93">
        <v>1488</v>
      </c>
      <c r="K4761" s="93">
        <v>8084</v>
      </c>
      <c r="L4761" s="93">
        <v>99131</v>
      </c>
      <c r="M4761" s="48">
        <v>107215</v>
      </c>
      <c r="N4761" s="48">
        <v>212839</v>
      </c>
      <c r="O4761" s="48">
        <v>20845</v>
      </c>
      <c r="P4761" s="48">
        <v>188387</v>
      </c>
      <c r="Q4761" s="48">
        <v>209232</v>
      </c>
      <c r="R4761" s="48">
        <v>253</v>
      </c>
      <c r="S4761" s="48">
        <v>3354</v>
      </c>
      <c r="T4761" s="48">
        <v>3607</v>
      </c>
      <c r="U4761" s="48">
        <v>21098</v>
      </c>
      <c r="V4761" s="48">
        <v>191741</v>
      </c>
      <c r="W4761" s="156">
        <v>27583149.960000001</v>
      </c>
      <c r="X4761" s="156">
        <v>380302.96</v>
      </c>
      <c r="Y4761" s="156">
        <v>27963452.920000002</v>
      </c>
      <c r="Z4761" s="28">
        <v>0.99047165316817531</v>
      </c>
      <c r="AA4761" s="28">
        <v>0.99801291604570297</v>
      </c>
      <c r="AB4761" s="48"/>
      <c r="AC4761" s="48"/>
      <c r="AD4761" s="48"/>
      <c r="AE4761" s="48">
        <v>7583</v>
      </c>
      <c r="AF4761" s="48">
        <v>3033</v>
      </c>
      <c r="AG4761" s="48"/>
      <c r="AH4761" s="48"/>
    </row>
    <row r="4762" spans="1:34">
      <c r="A4762" t="s">
        <v>144</v>
      </c>
      <c r="B4762" s="14" t="s">
        <v>74</v>
      </c>
      <c r="C4762" s="14" t="s">
        <v>187</v>
      </c>
      <c r="D4762" s="14">
        <v>2018</v>
      </c>
      <c r="E4762" s="14">
        <v>2018</v>
      </c>
      <c r="F4762" s="14" t="s">
        <v>329</v>
      </c>
      <c r="G4762" s="93">
        <v>568</v>
      </c>
      <c r="H4762" s="93">
        <v>7755</v>
      </c>
      <c r="I4762" s="93">
        <v>4</v>
      </c>
      <c r="J4762" s="93">
        <v>48</v>
      </c>
      <c r="K4762" s="93">
        <v>572</v>
      </c>
      <c r="L4762" s="93">
        <v>7803</v>
      </c>
      <c r="M4762" s="48">
        <v>8375</v>
      </c>
      <c r="N4762" s="48">
        <v>14564</v>
      </c>
      <c r="O4762" s="48">
        <v>1293</v>
      </c>
      <c r="P4762" s="48">
        <v>13158</v>
      </c>
      <c r="Q4762" s="48">
        <v>14451</v>
      </c>
      <c r="R4762" s="48">
        <v>16</v>
      </c>
      <c r="S4762" s="48">
        <v>97</v>
      </c>
      <c r="T4762" s="48">
        <v>113</v>
      </c>
      <c r="U4762" s="48">
        <v>1309</v>
      </c>
      <c r="V4762" s="48">
        <v>13255</v>
      </c>
      <c r="W4762" s="156">
        <v>1809656</v>
      </c>
      <c r="X4762" s="156">
        <v>11288</v>
      </c>
      <c r="Y4762" s="156">
        <v>1820944</v>
      </c>
      <c r="Z4762" s="28">
        <v>0.98473282442748089</v>
      </c>
      <c r="AA4762" s="28">
        <v>0.89880952380952384</v>
      </c>
      <c r="AB4762" s="48"/>
      <c r="AC4762" s="48"/>
      <c r="AD4762" s="48"/>
      <c r="AE4762" s="48">
        <v>618</v>
      </c>
      <c r="AF4762" s="48">
        <v>373</v>
      </c>
      <c r="AG4762" s="48"/>
      <c r="AH4762" s="48"/>
    </row>
    <row r="4763" spans="1:34">
      <c r="A4763" t="s">
        <v>145</v>
      </c>
      <c r="B4763" s="14" t="s">
        <v>75</v>
      </c>
      <c r="C4763" s="14" t="s">
        <v>187</v>
      </c>
      <c r="D4763" s="14">
        <v>2018</v>
      </c>
      <c r="E4763" s="14">
        <v>2018</v>
      </c>
      <c r="F4763" s="14" t="s">
        <v>329</v>
      </c>
      <c r="G4763" s="93">
        <v>62</v>
      </c>
      <c r="H4763" s="93">
        <v>1003</v>
      </c>
      <c r="I4763" s="93">
        <v>0</v>
      </c>
      <c r="J4763" s="93">
        <v>0</v>
      </c>
      <c r="K4763" s="93">
        <v>62</v>
      </c>
      <c r="L4763" s="93">
        <v>1003</v>
      </c>
      <c r="M4763" s="48">
        <v>1065</v>
      </c>
      <c r="N4763" s="48">
        <v>1945</v>
      </c>
      <c r="O4763" s="48">
        <v>146</v>
      </c>
      <c r="P4763" s="48">
        <v>1799</v>
      </c>
      <c r="Q4763" s="48">
        <v>1945</v>
      </c>
      <c r="R4763" s="48">
        <v>0</v>
      </c>
      <c r="S4763" s="48">
        <v>0</v>
      </c>
      <c r="T4763" s="48">
        <v>0</v>
      </c>
      <c r="U4763" s="48">
        <v>146</v>
      </c>
      <c r="V4763" s="48">
        <v>1799</v>
      </c>
      <c r="W4763" s="156">
        <v>255083</v>
      </c>
      <c r="X4763" s="156">
        <v>0</v>
      </c>
      <c r="Y4763" s="156">
        <v>255083</v>
      </c>
      <c r="Z4763" s="28">
        <v>1</v>
      </c>
      <c r="AA4763" s="28">
        <v>0.94339622641509435</v>
      </c>
      <c r="AB4763" s="48"/>
      <c r="AC4763" s="48"/>
      <c r="AD4763" s="48"/>
      <c r="AE4763" s="48">
        <v>99</v>
      </c>
      <c r="AF4763" s="48">
        <v>20</v>
      </c>
      <c r="AG4763" s="48"/>
      <c r="AH4763" s="48"/>
    </row>
    <row r="4764" spans="1:34">
      <c r="A4764" t="s">
        <v>146</v>
      </c>
      <c r="B4764" s="14" t="s">
        <v>75</v>
      </c>
      <c r="C4764" s="14" t="s">
        <v>187</v>
      </c>
      <c r="D4764" s="14">
        <v>2018</v>
      </c>
      <c r="E4764" s="14">
        <v>2018</v>
      </c>
      <c r="F4764" s="14" t="s">
        <v>329</v>
      </c>
      <c r="G4764" s="93">
        <v>12882</v>
      </c>
      <c r="H4764" s="93">
        <v>101799</v>
      </c>
      <c r="I4764" s="93">
        <v>27</v>
      </c>
      <c r="J4764" s="93">
        <v>308</v>
      </c>
      <c r="K4764" s="93">
        <v>12909</v>
      </c>
      <c r="L4764" s="93">
        <v>102107</v>
      </c>
      <c r="M4764" s="48">
        <v>115016</v>
      </c>
      <c r="N4764" s="48">
        <v>249349</v>
      </c>
      <c r="O4764" s="48">
        <v>34926</v>
      </c>
      <c r="P4764" s="48">
        <v>213508</v>
      </c>
      <c r="Q4764" s="48">
        <v>248434</v>
      </c>
      <c r="R4764" s="48">
        <v>97</v>
      </c>
      <c r="S4764" s="48">
        <v>818</v>
      </c>
      <c r="T4764" s="48">
        <v>915</v>
      </c>
      <c r="U4764" s="48">
        <v>35023</v>
      </c>
      <c r="V4764" s="48">
        <v>214326</v>
      </c>
      <c r="W4764" s="156">
        <v>32502956</v>
      </c>
      <c r="X4764" s="156">
        <v>89734</v>
      </c>
      <c r="Y4764" s="156">
        <v>32592690</v>
      </c>
      <c r="Z4764" s="28">
        <v>0.98096371207614519</v>
      </c>
      <c r="AA4764" s="28">
        <v>0.8313856427378965</v>
      </c>
      <c r="AB4764" s="48"/>
      <c r="AC4764" s="48"/>
      <c r="AD4764" s="48"/>
      <c r="AE4764" s="48">
        <v>9697</v>
      </c>
      <c r="AF4764" s="48">
        <v>3366</v>
      </c>
      <c r="AG4764" s="48"/>
      <c r="AH4764" s="48"/>
    </row>
    <row r="4765" spans="1:34">
      <c r="A4765" t="s">
        <v>147</v>
      </c>
      <c r="B4765" s="14" t="s">
        <v>74</v>
      </c>
      <c r="C4765" s="14" t="s">
        <v>187</v>
      </c>
      <c r="D4765" s="14">
        <v>2018</v>
      </c>
      <c r="E4765" s="14">
        <v>2018</v>
      </c>
      <c r="F4765" s="14" t="s">
        <v>329</v>
      </c>
      <c r="G4765" s="93">
        <v>11509</v>
      </c>
      <c r="H4765" s="93">
        <v>81394</v>
      </c>
      <c r="I4765" s="93">
        <v>180</v>
      </c>
      <c r="J4765" s="93">
        <v>877</v>
      </c>
      <c r="K4765" s="93">
        <v>11689</v>
      </c>
      <c r="L4765" s="93">
        <v>82271</v>
      </c>
      <c r="M4765" s="48">
        <v>93960</v>
      </c>
      <c r="N4765" s="48">
        <v>194200</v>
      </c>
      <c r="O4765" s="48">
        <v>30077</v>
      </c>
      <c r="P4765" s="48">
        <v>161115</v>
      </c>
      <c r="Q4765" s="48">
        <v>191192</v>
      </c>
      <c r="R4765" s="48">
        <v>757</v>
      </c>
      <c r="S4765" s="48">
        <v>2251</v>
      </c>
      <c r="T4765" s="48">
        <v>3008</v>
      </c>
      <c r="U4765" s="48">
        <v>30834</v>
      </c>
      <c r="V4765" s="48">
        <v>163366</v>
      </c>
      <c r="W4765" s="156">
        <v>26600667</v>
      </c>
      <c r="X4765" s="156">
        <v>328501</v>
      </c>
      <c r="Y4765" s="156">
        <v>26929168</v>
      </c>
      <c r="Z4765" s="28">
        <v>0.99668141592920356</v>
      </c>
      <c r="AA4765" s="28">
        <v>0.92942453854505969</v>
      </c>
      <c r="AB4765" s="48"/>
      <c r="AC4765" s="48"/>
      <c r="AD4765" s="48"/>
      <c r="AE4765" s="48">
        <v>7798</v>
      </c>
      <c r="AF4765" s="48">
        <v>3182</v>
      </c>
      <c r="AG4765" s="48"/>
      <c r="AH4765" s="48"/>
    </row>
    <row r="4766" spans="1:34">
      <c r="A4766" t="s">
        <v>148</v>
      </c>
      <c r="B4766" s="14" t="s">
        <v>75</v>
      </c>
      <c r="C4766" s="14" t="s">
        <v>187</v>
      </c>
      <c r="D4766" s="14">
        <v>2018</v>
      </c>
      <c r="E4766" s="14">
        <v>2018</v>
      </c>
      <c r="F4766" s="14" t="s">
        <v>329</v>
      </c>
      <c r="G4766" s="93">
        <v>247</v>
      </c>
      <c r="H4766" s="93">
        <v>1846</v>
      </c>
      <c r="I4766" s="93">
        <v>1</v>
      </c>
      <c r="J4766" s="93">
        <v>8</v>
      </c>
      <c r="K4766" s="93">
        <v>248</v>
      </c>
      <c r="L4766" s="93">
        <v>1854</v>
      </c>
      <c r="M4766" s="48">
        <v>2102</v>
      </c>
      <c r="N4766" s="48">
        <v>4473</v>
      </c>
      <c r="O4766" s="48">
        <v>652</v>
      </c>
      <c r="P4766" s="48">
        <v>3802</v>
      </c>
      <c r="Q4766" s="48">
        <v>4454</v>
      </c>
      <c r="R4766" s="48">
        <v>1</v>
      </c>
      <c r="S4766" s="48">
        <v>18</v>
      </c>
      <c r="T4766" s="48">
        <v>19</v>
      </c>
      <c r="U4766" s="48">
        <v>653</v>
      </c>
      <c r="V4766" s="48">
        <v>3820</v>
      </c>
      <c r="W4766" s="156">
        <v>574098</v>
      </c>
      <c r="X4766" s="156">
        <v>1594</v>
      </c>
      <c r="Y4766" s="156">
        <v>575692</v>
      </c>
      <c r="Z4766" s="28">
        <v>0.95918367346938771</v>
      </c>
      <c r="AA4766" s="28">
        <v>0.97959183673469385</v>
      </c>
      <c r="AB4766" s="48"/>
      <c r="AC4766" s="48"/>
      <c r="AD4766" s="48"/>
      <c r="AE4766" s="48">
        <v>141</v>
      </c>
      <c r="AF4766" s="48">
        <v>32</v>
      </c>
      <c r="AG4766" s="48"/>
      <c r="AH4766" s="48"/>
    </row>
    <row r="4767" spans="1:34">
      <c r="A4767" t="s">
        <v>149</v>
      </c>
      <c r="B4767" s="14" t="s">
        <v>75</v>
      </c>
      <c r="C4767" s="14" t="s">
        <v>187</v>
      </c>
      <c r="D4767" s="14">
        <v>2018</v>
      </c>
      <c r="E4767" s="14">
        <v>2018</v>
      </c>
      <c r="F4767" s="14" t="s">
        <v>329</v>
      </c>
      <c r="G4767" s="93">
        <v>19848</v>
      </c>
      <c r="H4767" s="93">
        <v>134610</v>
      </c>
      <c r="I4767" s="93">
        <v>40</v>
      </c>
      <c r="J4767" s="93">
        <v>481</v>
      </c>
      <c r="K4767" s="93">
        <v>19888</v>
      </c>
      <c r="L4767" s="93">
        <v>135091</v>
      </c>
      <c r="M4767" s="48">
        <v>154979</v>
      </c>
      <c r="N4767" s="48">
        <v>334211</v>
      </c>
      <c r="O4767" s="48">
        <v>51797</v>
      </c>
      <c r="P4767" s="48">
        <v>281026</v>
      </c>
      <c r="Q4767" s="48">
        <v>332823</v>
      </c>
      <c r="R4767" s="48">
        <v>139</v>
      </c>
      <c r="S4767" s="48">
        <v>1249</v>
      </c>
      <c r="T4767" s="48">
        <v>1388</v>
      </c>
      <c r="U4767" s="48">
        <v>51936</v>
      </c>
      <c r="V4767" s="48">
        <v>282275</v>
      </c>
      <c r="W4767" s="156">
        <v>44462989</v>
      </c>
      <c r="X4767" s="156">
        <v>141134</v>
      </c>
      <c r="Y4767" s="156">
        <v>44604123</v>
      </c>
      <c r="Z4767" s="28">
        <v>0.99005823036500495</v>
      </c>
      <c r="AA4767" s="28">
        <v>0.94573144573144574</v>
      </c>
      <c r="AB4767" s="48"/>
      <c r="AC4767" s="48"/>
      <c r="AD4767" s="48"/>
      <c r="AE4767" s="48">
        <v>10594</v>
      </c>
      <c r="AF4767" s="48">
        <v>3317</v>
      </c>
      <c r="AG4767" s="48"/>
      <c r="AH4767" s="48"/>
    </row>
    <row r="4768" spans="1:34">
      <c r="A4768" t="s">
        <v>150</v>
      </c>
      <c r="B4768" s="14" t="s">
        <v>74</v>
      </c>
      <c r="C4768" s="14" t="s">
        <v>187</v>
      </c>
      <c r="D4768" s="14">
        <v>2018</v>
      </c>
      <c r="E4768" s="14">
        <v>2018</v>
      </c>
      <c r="F4768" s="14" t="s">
        <v>329</v>
      </c>
      <c r="G4768" s="93">
        <v>9528</v>
      </c>
      <c r="H4768" s="93">
        <v>121410</v>
      </c>
      <c r="I4768" s="93">
        <v>108</v>
      </c>
      <c r="J4768" s="93">
        <v>1110</v>
      </c>
      <c r="K4768" s="93">
        <v>9636</v>
      </c>
      <c r="L4768" s="93">
        <v>122520</v>
      </c>
      <c r="M4768" s="48">
        <v>132156</v>
      </c>
      <c r="N4768" s="48">
        <v>258120</v>
      </c>
      <c r="O4768" s="48">
        <v>25965</v>
      </c>
      <c r="P4768" s="48">
        <v>229214</v>
      </c>
      <c r="Q4768" s="48">
        <v>255179</v>
      </c>
      <c r="R4768" s="48">
        <v>387</v>
      </c>
      <c r="S4768" s="48">
        <v>2554</v>
      </c>
      <c r="T4768" s="48">
        <v>2941</v>
      </c>
      <c r="U4768" s="48">
        <v>26352</v>
      </c>
      <c r="V4768" s="48">
        <v>231768</v>
      </c>
      <c r="W4768" s="156">
        <v>33141450</v>
      </c>
      <c r="X4768" s="156">
        <v>302774</v>
      </c>
      <c r="Y4768" s="156">
        <v>33444224</v>
      </c>
      <c r="Z4768" s="28">
        <v>0.97703585938880055</v>
      </c>
      <c r="AA4768" s="28">
        <v>0.97124735729386891</v>
      </c>
      <c r="AB4768" s="48"/>
      <c r="AC4768" s="48"/>
      <c r="AD4768" s="48"/>
      <c r="AE4768" s="48">
        <v>11835</v>
      </c>
      <c r="AF4768" s="48">
        <v>5949</v>
      </c>
      <c r="AG4768" s="48"/>
      <c r="AH4768" s="48"/>
    </row>
    <row r="4769" spans="1:34">
      <c r="A4769" t="s">
        <v>151</v>
      </c>
      <c r="B4769" s="14" t="s">
        <v>74</v>
      </c>
      <c r="C4769" s="14" t="s">
        <v>187</v>
      </c>
      <c r="D4769" s="14">
        <v>2018</v>
      </c>
      <c r="E4769" s="14">
        <v>2018</v>
      </c>
      <c r="F4769" s="14" t="s">
        <v>329</v>
      </c>
      <c r="G4769" s="93">
        <v>1797</v>
      </c>
      <c r="H4769" s="93">
        <v>29688</v>
      </c>
      <c r="I4769" s="93">
        <v>62</v>
      </c>
      <c r="J4769" s="93">
        <v>1130</v>
      </c>
      <c r="K4769" s="93">
        <v>1859</v>
      </c>
      <c r="L4769" s="93">
        <v>30818</v>
      </c>
      <c r="M4769" s="48">
        <v>32677</v>
      </c>
      <c r="N4769" s="48">
        <v>48009</v>
      </c>
      <c r="O4769" s="48">
        <v>3791</v>
      </c>
      <c r="P4769" s="48">
        <v>42376</v>
      </c>
      <c r="Q4769" s="48">
        <v>46167</v>
      </c>
      <c r="R4769" s="48">
        <v>164</v>
      </c>
      <c r="S4769" s="48">
        <v>1678</v>
      </c>
      <c r="T4769" s="48">
        <v>1842</v>
      </c>
      <c r="U4769" s="48">
        <v>3955</v>
      </c>
      <c r="V4769" s="48">
        <v>44054</v>
      </c>
      <c r="W4769" s="156">
        <v>6549107</v>
      </c>
      <c r="X4769" s="156">
        <v>237426</v>
      </c>
      <c r="Y4769" s="156">
        <v>6786533</v>
      </c>
      <c r="Z4769" s="28">
        <v>0.97172859450726978</v>
      </c>
      <c r="AA4769" s="28">
        <v>0.87323943661971826</v>
      </c>
      <c r="AB4769" s="48"/>
      <c r="AC4769" s="48"/>
      <c r="AD4769" s="48"/>
      <c r="AE4769" s="48">
        <v>2769</v>
      </c>
      <c r="AF4769" s="48">
        <v>1265</v>
      </c>
      <c r="AG4769" s="48"/>
      <c r="AH4769" s="48"/>
    </row>
    <row r="4770" spans="1:34">
      <c r="A4770" t="s">
        <v>152</v>
      </c>
      <c r="B4770" s="14" t="s">
        <v>75</v>
      </c>
      <c r="C4770" s="14" t="s">
        <v>187</v>
      </c>
      <c r="D4770" s="14">
        <v>2018</v>
      </c>
      <c r="E4770" s="14">
        <v>2018</v>
      </c>
      <c r="F4770" s="14" t="s">
        <v>329</v>
      </c>
      <c r="G4770" s="93">
        <v>5606</v>
      </c>
      <c r="H4770" s="93">
        <v>39051</v>
      </c>
      <c r="I4770" s="93">
        <v>12</v>
      </c>
      <c r="J4770" s="93">
        <v>240</v>
      </c>
      <c r="K4770" s="93">
        <v>5618</v>
      </c>
      <c r="L4770" s="93">
        <v>39291</v>
      </c>
      <c r="M4770" s="48">
        <v>44909</v>
      </c>
      <c r="N4770" s="48">
        <v>97748</v>
      </c>
      <c r="O4770" s="48">
        <v>13611</v>
      </c>
      <c r="P4770" s="48">
        <v>83433</v>
      </c>
      <c r="Q4770" s="48">
        <v>97044</v>
      </c>
      <c r="R4770" s="48">
        <v>43</v>
      </c>
      <c r="S4770" s="48">
        <v>661</v>
      </c>
      <c r="T4770" s="48">
        <v>704</v>
      </c>
      <c r="U4770" s="48">
        <v>13654</v>
      </c>
      <c r="V4770" s="48">
        <v>84094</v>
      </c>
      <c r="W4770" s="156">
        <v>12528973</v>
      </c>
      <c r="X4770" s="156">
        <v>71390</v>
      </c>
      <c r="Y4770" s="156">
        <v>12600363</v>
      </c>
      <c r="Z4770" s="28">
        <v>0.98549042367962858</v>
      </c>
      <c r="AA4770" s="28">
        <v>0.90893169877408053</v>
      </c>
      <c r="AB4770" s="48"/>
      <c r="AC4770" s="48"/>
      <c r="AD4770" s="48"/>
      <c r="AE4770" s="48">
        <v>2897</v>
      </c>
      <c r="AF4770" s="48">
        <v>1045</v>
      </c>
      <c r="AG4770" s="48"/>
      <c r="AH4770" s="48"/>
    </row>
    <row r="4771" spans="1:34">
      <c r="A4771" t="s">
        <v>153</v>
      </c>
      <c r="B4771" s="14" t="s">
        <v>74</v>
      </c>
      <c r="C4771" s="14" t="s">
        <v>187</v>
      </c>
      <c r="D4771" s="14">
        <v>2018</v>
      </c>
      <c r="E4771" s="14">
        <v>2018</v>
      </c>
      <c r="F4771" s="14" t="s">
        <v>329</v>
      </c>
      <c r="G4771" s="93">
        <v>659</v>
      </c>
      <c r="H4771" s="93">
        <v>8204</v>
      </c>
      <c r="I4771" s="93">
        <v>1</v>
      </c>
      <c r="J4771" s="93">
        <v>23</v>
      </c>
      <c r="K4771" s="93">
        <v>660</v>
      </c>
      <c r="L4771" s="93">
        <v>8227</v>
      </c>
      <c r="M4771" s="48">
        <v>8887</v>
      </c>
      <c r="N4771" s="48">
        <v>15221</v>
      </c>
      <c r="O4771" s="48">
        <v>1609</v>
      </c>
      <c r="P4771" s="48">
        <v>13560</v>
      </c>
      <c r="Q4771" s="48">
        <v>15169</v>
      </c>
      <c r="R4771" s="48">
        <v>4</v>
      </c>
      <c r="S4771" s="48">
        <v>48</v>
      </c>
      <c r="T4771" s="48">
        <v>52</v>
      </c>
      <c r="U4771" s="48">
        <v>1613</v>
      </c>
      <c r="V4771" s="48">
        <v>13608</v>
      </c>
      <c r="W4771" s="156">
        <v>1982352</v>
      </c>
      <c r="X4771" s="156">
        <v>5888</v>
      </c>
      <c r="Y4771" s="156">
        <v>1988240</v>
      </c>
      <c r="Z4771" s="28">
        <v>0.9779005524861879</v>
      </c>
      <c r="AA4771" s="28">
        <v>0.95370370370370372</v>
      </c>
      <c r="AB4771" s="48"/>
      <c r="AC4771" s="48"/>
      <c r="AD4771" s="48"/>
      <c r="AE4771" s="48">
        <v>787</v>
      </c>
      <c r="AF4771" s="48">
        <v>284</v>
      </c>
      <c r="AG4771" s="48"/>
      <c r="AH4771" s="48"/>
    </row>
    <row r="4772" spans="1:34">
      <c r="A4772" t="s">
        <v>154</v>
      </c>
      <c r="B4772" s="14" t="s">
        <v>74</v>
      </c>
      <c r="C4772" s="14" t="s">
        <v>187</v>
      </c>
      <c r="D4772" s="14">
        <v>2018</v>
      </c>
      <c r="E4772" s="14">
        <v>2018</v>
      </c>
      <c r="F4772" s="14" t="s">
        <v>329</v>
      </c>
      <c r="G4772" s="93">
        <v>517</v>
      </c>
      <c r="H4772" s="93">
        <v>11214</v>
      </c>
      <c r="I4772" s="93">
        <v>7</v>
      </c>
      <c r="J4772" s="93">
        <v>220</v>
      </c>
      <c r="K4772" s="93">
        <v>524</v>
      </c>
      <c r="L4772" s="93">
        <v>11434</v>
      </c>
      <c r="M4772" s="48">
        <v>11958</v>
      </c>
      <c r="N4772" s="48">
        <v>22465</v>
      </c>
      <c r="O4772" s="48">
        <v>1237</v>
      </c>
      <c r="P4772" s="48">
        <v>20658</v>
      </c>
      <c r="Q4772" s="48">
        <v>21895</v>
      </c>
      <c r="R4772" s="48">
        <v>20</v>
      </c>
      <c r="S4772" s="48">
        <v>550</v>
      </c>
      <c r="T4772" s="48">
        <v>570</v>
      </c>
      <c r="U4772" s="48">
        <v>1257</v>
      </c>
      <c r="V4772" s="48">
        <v>21208</v>
      </c>
      <c r="W4772" s="156">
        <v>2803488</v>
      </c>
      <c r="X4772" s="156">
        <v>52315</v>
      </c>
      <c r="Y4772" s="156">
        <v>2855803</v>
      </c>
      <c r="Z4772" s="28">
        <v>0.98349056603773588</v>
      </c>
      <c r="AA4772" s="28">
        <v>0.92481203007518797</v>
      </c>
      <c r="AB4772" s="48"/>
      <c r="AC4772" s="48"/>
      <c r="AD4772" s="48"/>
      <c r="AE4772" s="48">
        <v>1037</v>
      </c>
      <c r="AF4772" s="48">
        <v>418</v>
      </c>
      <c r="AG4772" s="48"/>
      <c r="AH4772" s="48"/>
    </row>
    <row r="4773" spans="1:34">
      <c r="A4773" t="s">
        <v>155</v>
      </c>
      <c r="B4773" s="14" t="s">
        <v>74</v>
      </c>
      <c r="C4773" s="14" t="s">
        <v>187</v>
      </c>
      <c r="D4773" s="14">
        <v>2018</v>
      </c>
      <c r="E4773" s="14">
        <v>2018</v>
      </c>
      <c r="F4773" s="14" t="s">
        <v>329</v>
      </c>
      <c r="G4773" s="93">
        <v>1628</v>
      </c>
      <c r="H4773" s="93">
        <v>17540</v>
      </c>
      <c r="I4773" s="93">
        <v>4</v>
      </c>
      <c r="J4773" s="93">
        <v>101</v>
      </c>
      <c r="K4773" s="93">
        <v>1632</v>
      </c>
      <c r="L4773" s="93">
        <v>17641</v>
      </c>
      <c r="M4773" s="48">
        <v>19273</v>
      </c>
      <c r="N4773" s="48">
        <v>36808</v>
      </c>
      <c r="O4773" s="48">
        <v>4274</v>
      </c>
      <c r="P4773" s="48">
        <v>32312</v>
      </c>
      <c r="Q4773" s="48">
        <v>36586</v>
      </c>
      <c r="R4773" s="48">
        <v>17</v>
      </c>
      <c r="S4773" s="48">
        <v>205</v>
      </c>
      <c r="T4773" s="48">
        <v>222</v>
      </c>
      <c r="U4773" s="48">
        <v>4291</v>
      </c>
      <c r="V4773" s="48">
        <v>32517</v>
      </c>
      <c r="W4773" s="156">
        <v>4859408</v>
      </c>
      <c r="X4773" s="156">
        <v>26325</v>
      </c>
      <c r="Y4773" s="156">
        <v>4885733</v>
      </c>
      <c r="Z4773" s="28">
        <v>0.91291866028708135</v>
      </c>
      <c r="AA4773" s="28">
        <v>0.89169675090252709</v>
      </c>
      <c r="AB4773" s="48"/>
      <c r="AC4773" s="48"/>
      <c r="AD4773" s="48"/>
      <c r="AE4773" s="48">
        <v>2472</v>
      </c>
      <c r="AF4773" s="48">
        <v>1539</v>
      </c>
      <c r="AG4773" s="48"/>
      <c r="AH4773" s="48"/>
    </row>
    <row r="4774" spans="1:34">
      <c r="A4774" t="s">
        <v>156</v>
      </c>
      <c r="B4774" s="14" t="s">
        <v>74</v>
      </c>
      <c r="C4774" s="14" t="s">
        <v>187</v>
      </c>
      <c r="D4774" s="14">
        <v>2018</v>
      </c>
      <c r="E4774" s="14">
        <v>2018</v>
      </c>
      <c r="F4774" s="14" t="s">
        <v>329</v>
      </c>
      <c r="G4774" s="93">
        <v>3019</v>
      </c>
      <c r="H4774" s="93">
        <v>37784</v>
      </c>
      <c r="I4774" s="93">
        <v>34</v>
      </c>
      <c r="J4774" s="93">
        <v>604</v>
      </c>
      <c r="K4774" s="93">
        <v>3053</v>
      </c>
      <c r="L4774" s="93">
        <v>38388</v>
      </c>
      <c r="M4774" s="48">
        <v>41441</v>
      </c>
      <c r="N4774" s="48">
        <v>77911</v>
      </c>
      <c r="O4774" s="48">
        <v>7274</v>
      </c>
      <c r="P4774" s="48">
        <v>69287</v>
      </c>
      <c r="Q4774" s="48">
        <v>76561</v>
      </c>
      <c r="R4774" s="48">
        <v>106</v>
      </c>
      <c r="S4774" s="48">
        <v>1244</v>
      </c>
      <c r="T4774" s="48">
        <v>1350</v>
      </c>
      <c r="U4774" s="48">
        <v>7380</v>
      </c>
      <c r="V4774" s="48">
        <v>70531</v>
      </c>
      <c r="W4774" s="156">
        <v>10043937</v>
      </c>
      <c r="X4774" s="156">
        <v>148131</v>
      </c>
      <c r="Y4774" s="156">
        <v>10192068</v>
      </c>
      <c r="Z4774" s="28">
        <v>0.99161585365853655</v>
      </c>
      <c r="AA4774" s="28">
        <v>0.97222222222222221</v>
      </c>
      <c r="AB4774" s="48"/>
      <c r="AC4774" s="48"/>
      <c r="AD4774" s="48"/>
      <c r="AE4774" s="48">
        <v>2850</v>
      </c>
      <c r="AF4774" s="48">
        <v>1096</v>
      </c>
      <c r="AG4774" s="48"/>
      <c r="AH4774" s="48"/>
    </row>
    <row r="4775" spans="1:34">
      <c r="A4775" t="s">
        <v>157</v>
      </c>
      <c r="B4775" s="14" t="s">
        <v>74</v>
      </c>
      <c r="C4775" s="14" t="s">
        <v>187</v>
      </c>
      <c r="D4775" s="14">
        <v>2018</v>
      </c>
      <c r="E4775" s="14">
        <v>2018</v>
      </c>
      <c r="F4775" s="14" t="s">
        <v>329</v>
      </c>
      <c r="G4775" s="93">
        <v>840</v>
      </c>
      <c r="H4775" s="93">
        <v>12813</v>
      </c>
      <c r="I4775" s="93">
        <v>1</v>
      </c>
      <c r="J4775" s="93">
        <v>32</v>
      </c>
      <c r="K4775" s="93">
        <v>841</v>
      </c>
      <c r="L4775" s="93">
        <v>12845</v>
      </c>
      <c r="M4775" s="48">
        <v>13686</v>
      </c>
      <c r="N4775" s="48">
        <v>23519</v>
      </c>
      <c r="O4775" s="48">
        <v>2052</v>
      </c>
      <c r="P4775" s="48">
        <v>21388</v>
      </c>
      <c r="Q4775" s="48">
        <v>23440</v>
      </c>
      <c r="R4775" s="48">
        <v>4</v>
      </c>
      <c r="S4775" s="48">
        <v>75</v>
      </c>
      <c r="T4775" s="48">
        <v>79</v>
      </c>
      <c r="U4775" s="48">
        <v>2056</v>
      </c>
      <c r="V4775" s="48">
        <v>21463</v>
      </c>
      <c r="W4775" s="156">
        <v>3091762</v>
      </c>
      <c r="X4775" s="156">
        <v>7722</v>
      </c>
      <c r="Y4775" s="156">
        <v>3099484</v>
      </c>
      <c r="Z4775" s="28">
        <v>0.98913043478260865</v>
      </c>
      <c r="AA4775" s="28">
        <v>0.97687861271676302</v>
      </c>
      <c r="AB4775" s="48"/>
      <c r="AC4775" s="48"/>
      <c r="AD4775" s="48"/>
      <c r="AE4775" s="48">
        <v>1102</v>
      </c>
      <c r="AF4775" s="48">
        <v>598</v>
      </c>
      <c r="AG4775" s="48"/>
      <c r="AH4775" s="48"/>
    </row>
    <row r="4776" spans="1:34">
      <c r="A4776" t="s">
        <v>158</v>
      </c>
      <c r="B4776" s="14" t="s">
        <v>75</v>
      </c>
      <c r="C4776" s="14" t="s">
        <v>187</v>
      </c>
      <c r="D4776" s="14">
        <v>2018</v>
      </c>
      <c r="E4776" s="14">
        <v>2018</v>
      </c>
      <c r="F4776" s="14" t="s">
        <v>329</v>
      </c>
      <c r="G4776" s="93">
        <v>1035</v>
      </c>
      <c r="H4776" s="93">
        <v>10780</v>
      </c>
      <c r="I4776" s="93">
        <v>1</v>
      </c>
      <c r="J4776" s="93">
        <v>21</v>
      </c>
      <c r="K4776" s="93">
        <v>1036</v>
      </c>
      <c r="L4776" s="93">
        <v>10801</v>
      </c>
      <c r="M4776" s="48">
        <v>11837</v>
      </c>
      <c r="N4776" s="48">
        <v>21913</v>
      </c>
      <c r="O4776" s="48">
        <v>2478</v>
      </c>
      <c r="P4776" s="48">
        <v>19384</v>
      </c>
      <c r="Q4776" s="48">
        <v>21862</v>
      </c>
      <c r="R4776" s="48">
        <v>2</v>
      </c>
      <c r="S4776" s="48">
        <v>49</v>
      </c>
      <c r="T4776" s="48">
        <v>51</v>
      </c>
      <c r="U4776" s="48">
        <v>2480</v>
      </c>
      <c r="V4776" s="48">
        <v>19433</v>
      </c>
      <c r="W4776" s="156">
        <v>2823264</v>
      </c>
      <c r="X4776" s="156">
        <v>5310</v>
      </c>
      <c r="Y4776" s="156">
        <v>2828574</v>
      </c>
      <c r="Z4776" s="28">
        <v>0.96442687747035571</v>
      </c>
      <c r="AA4776" s="28">
        <v>0.89724310776942351</v>
      </c>
      <c r="AB4776" s="48"/>
      <c r="AC4776" s="48"/>
      <c r="AD4776" s="48"/>
      <c r="AE4776" s="48">
        <v>1032</v>
      </c>
      <c r="AF4776" s="48">
        <v>270</v>
      </c>
      <c r="AG4776" s="48"/>
      <c r="AH4776" s="48"/>
    </row>
    <row r="4777" spans="1:34">
      <c r="A4777" t="s">
        <v>159</v>
      </c>
      <c r="B4777" s="14" t="s">
        <v>75</v>
      </c>
      <c r="C4777" s="14" t="s">
        <v>187</v>
      </c>
      <c r="D4777" s="14">
        <v>2018</v>
      </c>
      <c r="E4777" s="14">
        <v>2018</v>
      </c>
      <c r="F4777" s="14" t="s">
        <v>329</v>
      </c>
      <c r="G4777" s="93">
        <v>7</v>
      </c>
      <c r="H4777" s="93">
        <v>126</v>
      </c>
      <c r="I4777" s="93">
        <v>0</v>
      </c>
      <c r="J4777" s="93">
        <v>0</v>
      </c>
      <c r="K4777" s="93">
        <v>7</v>
      </c>
      <c r="L4777" s="93">
        <v>126</v>
      </c>
      <c r="M4777" s="48">
        <v>133</v>
      </c>
      <c r="N4777" s="48">
        <v>221</v>
      </c>
      <c r="O4777" s="48">
        <v>19</v>
      </c>
      <c r="P4777" s="48">
        <v>202</v>
      </c>
      <c r="Q4777" s="48">
        <v>221</v>
      </c>
      <c r="R4777" s="48">
        <v>0</v>
      </c>
      <c r="S4777" s="48">
        <v>0</v>
      </c>
      <c r="T4777" s="48">
        <v>0</v>
      </c>
      <c r="U4777" s="48">
        <v>19</v>
      </c>
      <c r="V4777" s="48">
        <v>202</v>
      </c>
      <c r="W4777" s="156">
        <v>26801</v>
      </c>
      <c r="X4777" s="156">
        <v>15</v>
      </c>
      <c r="Y4777" s="156">
        <v>26816</v>
      </c>
      <c r="Z4777" s="28">
        <v>1</v>
      </c>
      <c r="AA4777" s="28">
        <v>1</v>
      </c>
      <c r="AB4777" s="48"/>
      <c r="AC4777" s="48"/>
      <c r="AD4777" s="48"/>
      <c r="AE4777" s="48">
        <v>15</v>
      </c>
      <c r="AF4777" s="48">
        <v>1</v>
      </c>
      <c r="AG4777" s="48"/>
      <c r="AH4777" s="48"/>
    </row>
    <row r="4778" spans="1:34">
      <c r="A4778" t="s">
        <v>160</v>
      </c>
      <c r="B4778" s="14" t="s">
        <v>75</v>
      </c>
      <c r="C4778" s="14" t="s">
        <v>187</v>
      </c>
      <c r="D4778" s="14">
        <v>2018</v>
      </c>
      <c r="E4778" s="14">
        <v>2018</v>
      </c>
      <c r="F4778" s="14" t="s">
        <v>329</v>
      </c>
      <c r="G4778" s="93">
        <v>335</v>
      </c>
      <c r="H4778" s="93">
        <v>2782</v>
      </c>
      <c r="I4778" s="93">
        <v>0</v>
      </c>
      <c r="J4778" s="93">
        <v>3</v>
      </c>
      <c r="K4778" s="93">
        <v>335</v>
      </c>
      <c r="L4778" s="93">
        <v>2785</v>
      </c>
      <c r="M4778" s="48">
        <v>3120</v>
      </c>
      <c r="N4778" s="48">
        <v>6329</v>
      </c>
      <c r="O4778" s="48">
        <v>885</v>
      </c>
      <c r="P4778" s="48">
        <v>5435</v>
      </c>
      <c r="Q4778" s="48">
        <v>6320</v>
      </c>
      <c r="R4778" s="48">
        <v>0</v>
      </c>
      <c r="S4778" s="48">
        <v>9</v>
      </c>
      <c r="T4778" s="48">
        <v>9</v>
      </c>
      <c r="U4778" s="48">
        <v>885</v>
      </c>
      <c r="V4778" s="48">
        <v>5444</v>
      </c>
      <c r="W4778" s="156">
        <v>817930</v>
      </c>
      <c r="X4778" s="156">
        <v>1033</v>
      </c>
      <c r="Y4778" s="156">
        <v>818963</v>
      </c>
      <c r="Z4778" s="28">
        <v>0.984375</v>
      </c>
      <c r="AA4778" s="28">
        <v>0.95238095238095233</v>
      </c>
      <c r="AB4778" s="48"/>
      <c r="AC4778" s="48"/>
      <c r="AD4778" s="48"/>
      <c r="AE4778" s="48">
        <v>245</v>
      </c>
      <c r="AF4778" s="48">
        <v>97</v>
      </c>
      <c r="AG4778" s="48"/>
      <c r="AH4778" s="48"/>
    </row>
    <row r="4779" spans="1:34">
      <c r="A4779" t="s">
        <v>161</v>
      </c>
      <c r="B4779" s="14" t="s">
        <v>74</v>
      </c>
      <c r="C4779" s="14" t="s">
        <v>187</v>
      </c>
      <c r="D4779" s="14">
        <v>2018</v>
      </c>
      <c r="E4779" s="14">
        <v>2018</v>
      </c>
      <c r="F4779" s="14" t="s">
        <v>329</v>
      </c>
      <c r="G4779" s="93">
        <v>1998</v>
      </c>
      <c r="H4779" s="93">
        <v>17897</v>
      </c>
      <c r="I4779" s="93">
        <v>6</v>
      </c>
      <c r="J4779" s="93">
        <v>108</v>
      </c>
      <c r="K4779" s="93">
        <v>2004</v>
      </c>
      <c r="L4779" s="93">
        <v>18005</v>
      </c>
      <c r="M4779" s="48">
        <v>20009</v>
      </c>
      <c r="N4779" s="48">
        <v>36898</v>
      </c>
      <c r="O4779" s="48">
        <v>4700</v>
      </c>
      <c r="P4779" s="48">
        <v>31920</v>
      </c>
      <c r="Q4779" s="48">
        <v>36620</v>
      </c>
      <c r="R4779" s="48">
        <v>19</v>
      </c>
      <c r="S4779" s="48">
        <v>259</v>
      </c>
      <c r="T4779" s="48">
        <v>278</v>
      </c>
      <c r="U4779" s="48">
        <v>4719</v>
      </c>
      <c r="V4779" s="48">
        <v>32179</v>
      </c>
      <c r="W4779" s="156">
        <v>5037562</v>
      </c>
      <c r="X4779" s="156">
        <v>34638</v>
      </c>
      <c r="Y4779" s="156">
        <v>5072200</v>
      </c>
      <c r="Z4779" s="28">
        <v>0.98874824191279886</v>
      </c>
      <c r="AA4779" s="28">
        <v>0.95145631067961167</v>
      </c>
      <c r="AB4779" s="48"/>
      <c r="AC4779" s="48"/>
      <c r="AD4779" s="48"/>
      <c r="AE4779" s="48">
        <v>1484</v>
      </c>
      <c r="AF4779" s="48">
        <v>579</v>
      </c>
      <c r="AG4779" s="48"/>
      <c r="AH4779" s="48"/>
    </row>
    <row r="4780" spans="1:34">
      <c r="A4780" t="s">
        <v>162</v>
      </c>
      <c r="B4780" s="14" t="s">
        <v>74</v>
      </c>
      <c r="C4780" s="14" t="s">
        <v>187</v>
      </c>
      <c r="D4780" s="14">
        <v>2018</v>
      </c>
      <c r="E4780" s="14">
        <v>2018</v>
      </c>
      <c r="F4780" s="14" t="s">
        <v>329</v>
      </c>
      <c r="G4780" s="93">
        <v>1015</v>
      </c>
      <c r="H4780" s="93">
        <v>14768</v>
      </c>
      <c r="I4780" s="93">
        <v>6</v>
      </c>
      <c r="J4780" s="93">
        <v>117</v>
      </c>
      <c r="K4780" s="93">
        <v>1021</v>
      </c>
      <c r="L4780" s="93">
        <v>14885</v>
      </c>
      <c r="M4780" s="48">
        <v>15906</v>
      </c>
      <c r="N4780" s="48">
        <v>27371</v>
      </c>
      <c r="O4780" s="48">
        <v>2444</v>
      </c>
      <c r="P4780" s="48">
        <v>24605</v>
      </c>
      <c r="Q4780" s="48">
        <v>27049</v>
      </c>
      <c r="R4780" s="48">
        <v>23</v>
      </c>
      <c r="S4780" s="48">
        <v>299</v>
      </c>
      <c r="T4780" s="48">
        <v>322</v>
      </c>
      <c r="U4780" s="48">
        <v>2467</v>
      </c>
      <c r="V4780" s="48">
        <v>24904</v>
      </c>
      <c r="W4780" s="156">
        <v>3505256</v>
      </c>
      <c r="X4780" s="156">
        <v>26787</v>
      </c>
      <c r="Y4780" s="156">
        <v>3532043</v>
      </c>
      <c r="Z4780" s="28">
        <v>0.98991935483870963</v>
      </c>
      <c r="AA4780" s="28">
        <v>0.78640776699029125</v>
      </c>
      <c r="AB4780" s="48"/>
      <c r="AC4780" s="48"/>
      <c r="AD4780" s="48"/>
      <c r="AE4780" s="48">
        <v>983</v>
      </c>
      <c r="AF4780" s="48">
        <v>481</v>
      </c>
      <c r="AG4780" s="48"/>
      <c r="AH4780" s="48"/>
    </row>
    <row r="4781" spans="1:34">
      <c r="A4781" t="s">
        <v>163</v>
      </c>
      <c r="B4781" s="14" t="s">
        <v>75</v>
      </c>
      <c r="C4781" s="14" t="s">
        <v>187</v>
      </c>
      <c r="D4781" s="14">
        <v>2018</v>
      </c>
      <c r="E4781" s="14">
        <v>2018</v>
      </c>
      <c r="F4781" s="14" t="s">
        <v>329</v>
      </c>
      <c r="G4781" s="93">
        <v>4086</v>
      </c>
      <c r="H4781" s="93">
        <v>32014</v>
      </c>
      <c r="I4781" s="93">
        <v>10</v>
      </c>
      <c r="J4781" s="93">
        <v>81</v>
      </c>
      <c r="K4781" s="93">
        <v>4096</v>
      </c>
      <c r="L4781" s="93">
        <v>32095</v>
      </c>
      <c r="M4781" s="48">
        <v>36191</v>
      </c>
      <c r="N4781" s="48">
        <v>75154</v>
      </c>
      <c r="O4781" s="48">
        <v>10910</v>
      </c>
      <c r="P4781" s="48">
        <v>63978</v>
      </c>
      <c r="Q4781" s="48">
        <v>74888</v>
      </c>
      <c r="R4781" s="48">
        <v>36</v>
      </c>
      <c r="S4781" s="48">
        <v>230</v>
      </c>
      <c r="T4781" s="48">
        <v>266</v>
      </c>
      <c r="U4781" s="48">
        <v>10946</v>
      </c>
      <c r="V4781" s="48">
        <v>64208</v>
      </c>
      <c r="W4781" s="156">
        <v>9843470</v>
      </c>
      <c r="X4781" s="156">
        <v>26568</v>
      </c>
      <c r="Y4781" s="156">
        <v>9870038</v>
      </c>
      <c r="Z4781" s="28">
        <v>0.94886363636363635</v>
      </c>
      <c r="AA4781" s="28">
        <v>0.91272051996285974</v>
      </c>
      <c r="AB4781" s="48"/>
      <c r="AC4781" s="48"/>
      <c r="AD4781" s="48"/>
      <c r="AE4781" s="48">
        <v>2605</v>
      </c>
      <c r="AF4781" s="48">
        <v>644</v>
      </c>
      <c r="AG4781" s="48"/>
      <c r="AH4781" s="48"/>
    </row>
    <row r="4782" spans="1:34">
      <c r="A4782" t="s">
        <v>164</v>
      </c>
      <c r="B4782" s="14" t="s">
        <v>75</v>
      </c>
      <c r="C4782" s="14" t="s">
        <v>187</v>
      </c>
      <c r="D4782" s="14">
        <v>2018</v>
      </c>
      <c r="E4782" s="14">
        <v>2018</v>
      </c>
      <c r="F4782" s="14" t="s">
        <v>329</v>
      </c>
      <c r="G4782" s="93">
        <v>595</v>
      </c>
      <c r="H4782" s="93">
        <v>4383</v>
      </c>
      <c r="I4782" s="93">
        <v>3</v>
      </c>
      <c r="J4782" s="93">
        <v>20</v>
      </c>
      <c r="K4782" s="93">
        <v>598</v>
      </c>
      <c r="L4782" s="93">
        <v>4403</v>
      </c>
      <c r="M4782" s="48">
        <v>5001</v>
      </c>
      <c r="N4782" s="48">
        <v>11295</v>
      </c>
      <c r="O4782" s="48">
        <v>1679</v>
      </c>
      <c r="P4782" s="48">
        <v>9544</v>
      </c>
      <c r="Q4782" s="48">
        <v>11223</v>
      </c>
      <c r="R4782" s="48">
        <v>9</v>
      </c>
      <c r="S4782" s="48">
        <v>63</v>
      </c>
      <c r="T4782" s="48">
        <v>72</v>
      </c>
      <c r="U4782" s="48">
        <v>1688</v>
      </c>
      <c r="V4782" s="48">
        <v>9607</v>
      </c>
      <c r="W4782" s="156">
        <v>1438325</v>
      </c>
      <c r="X4782" s="156">
        <v>7008</v>
      </c>
      <c r="Y4782" s="156">
        <v>1445333</v>
      </c>
      <c r="Z4782" s="28">
        <v>0.98369565217391308</v>
      </c>
      <c r="AA4782" s="28">
        <v>0.92810457516339873</v>
      </c>
      <c r="AB4782" s="48"/>
      <c r="AC4782" s="48"/>
      <c r="AD4782" s="48"/>
      <c r="AE4782" s="48">
        <v>377</v>
      </c>
      <c r="AF4782" s="48">
        <v>115</v>
      </c>
      <c r="AG4782" s="48"/>
      <c r="AH4782" s="48"/>
    </row>
    <row r="4783" spans="1:34">
      <c r="A4783" t="s">
        <v>165</v>
      </c>
      <c r="B4783" s="14" t="s">
        <v>75</v>
      </c>
      <c r="C4783" s="14" t="s">
        <v>187</v>
      </c>
      <c r="D4783" s="14">
        <v>2018</v>
      </c>
      <c r="E4783" s="14">
        <v>2018</v>
      </c>
      <c r="F4783" s="14" t="s">
        <v>329</v>
      </c>
      <c r="G4783" s="93">
        <v>401</v>
      </c>
      <c r="H4783" s="93">
        <v>3721</v>
      </c>
      <c r="I4783" s="93">
        <v>1</v>
      </c>
      <c r="J4783" s="93">
        <v>2</v>
      </c>
      <c r="K4783" s="93">
        <v>402</v>
      </c>
      <c r="L4783" s="93">
        <v>3723</v>
      </c>
      <c r="M4783" s="48">
        <v>4125</v>
      </c>
      <c r="N4783" s="48">
        <v>8724</v>
      </c>
      <c r="O4783" s="48">
        <v>1020</v>
      </c>
      <c r="P4783" s="48">
        <v>7697</v>
      </c>
      <c r="Q4783" s="48">
        <v>8717</v>
      </c>
      <c r="R4783" s="48">
        <v>2</v>
      </c>
      <c r="S4783" s="48">
        <v>5</v>
      </c>
      <c r="T4783" s="48">
        <v>7</v>
      </c>
      <c r="U4783" s="48">
        <v>1022</v>
      </c>
      <c r="V4783" s="48">
        <v>7702</v>
      </c>
      <c r="W4783" s="156">
        <v>1102424</v>
      </c>
      <c r="X4783" s="156">
        <v>863</v>
      </c>
      <c r="Y4783" s="156">
        <v>1103287</v>
      </c>
      <c r="Z4783" s="28">
        <v>0.90640394088669951</v>
      </c>
      <c r="AA4783" s="28">
        <v>0.95270270270270274</v>
      </c>
      <c r="AB4783" s="48"/>
      <c r="AC4783" s="48"/>
      <c r="AD4783" s="48"/>
      <c r="AE4783" s="48">
        <v>352</v>
      </c>
      <c r="AF4783" s="48">
        <v>80</v>
      </c>
      <c r="AG4783" s="48"/>
      <c r="AH4783" s="48"/>
    </row>
    <row r="4784" spans="1:34">
      <c r="A4784" t="s">
        <v>166</v>
      </c>
      <c r="B4784" s="14" t="s">
        <v>75</v>
      </c>
      <c r="C4784" s="14" t="s">
        <v>187</v>
      </c>
      <c r="D4784" s="14">
        <v>2018</v>
      </c>
      <c r="E4784" s="14">
        <v>2018</v>
      </c>
      <c r="F4784" s="14" t="s">
        <v>329</v>
      </c>
      <c r="G4784" s="93">
        <v>72</v>
      </c>
      <c r="H4784" s="93">
        <v>888</v>
      </c>
      <c r="I4784" s="93">
        <v>0</v>
      </c>
      <c r="J4784" s="93">
        <v>0</v>
      </c>
      <c r="K4784" s="93">
        <v>72</v>
      </c>
      <c r="L4784" s="93">
        <v>888</v>
      </c>
      <c r="M4784" s="48">
        <v>960</v>
      </c>
      <c r="N4784" s="48">
        <v>1655</v>
      </c>
      <c r="O4784" s="48">
        <v>168</v>
      </c>
      <c r="P4784" s="48">
        <v>1487</v>
      </c>
      <c r="Q4784" s="48">
        <v>1655</v>
      </c>
      <c r="R4784" s="48">
        <v>0</v>
      </c>
      <c r="S4784" s="48">
        <v>0</v>
      </c>
      <c r="T4784" s="48">
        <v>0</v>
      </c>
      <c r="U4784" s="48">
        <v>168</v>
      </c>
      <c r="V4784" s="48">
        <v>1487</v>
      </c>
      <c r="W4784" s="156">
        <v>233041</v>
      </c>
      <c r="X4784" s="156">
        <v>0</v>
      </c>
      <c r="Y4784" s="156">
        <v>233041</v>
      </c>
      <c r="Z4784" s="28">
        <v>1</v>
      </c>
      <c r="AA4784" s="28">
        <v>0.96</v>
      </c>
      <c r="AB4784" s="48"/>
      <c r="AC4784" s="48"/>
      <c r="AD4784" s="48"/>
      <c r="AE4784" s="48">
        <v>61</v>
      </c>
      <c r="AF4784" s="48">
        <v>19</v>
      </c>
      <c r="AG4784" s="48"/>
      <c r="AH4784" s="48"/>
    </row>
    <row r="4785" spans="1:34">
      <c r="A4785" t="s">
        <v>167</v>
      </c>
      <c r="B4785" s="14" t="s">
        <v>74</v>
      </c>
      <c r="C4785" s="14" t="s">
        <v>187</v>
      </c>
      <c r="D4785" s="14">
        <v>2018</v>
      </c>
      <c r="E4785" s="14">
        <v>2018</v>
      </c>
      <c r="F4785" s="14" t="s">
        <v>329</v>
      </c>
      <c r="G4785" s="93">
        <v>6683</v>
      </c>
      <c r="H4785" s="93">
        <v>42258</v>
      </c>
      <c r="I4785" s="93">
        <v>14</v>
      </c>
      <c r="J4785" s="93">
        <v>344</v>
      </c>
      <c r="K4785" s="93">
        <v>6697</v>
      </c>
      <c r="L4785" s="93">
        <v>42602</v>
      </c>
      <c r="M4785" s="48">
        <v>49299</v>
      </c>
      <c r="N4785" s="48">
        <v>112819</v>
      </c>
      <c r="O4785" s="48">
        <v>18572</v>
      </c>
      <c r="P4785" s="48">
        <v>93307</v>
      </c>
      <c r="Q4785" s="48">
        <v>111879</v>
      </c>
      <c r="R4785" s="48">
        <v>55</v>
      </c>
      <c r="S4785" s="48">
        <v>885</v>
      </c>
      <c r="T4785" s="48">
        <v>940</v>
      </c>
      <c r="U4785" s="48">
        <v>18627</v>
      </c>
      <c r="V4785" s="48">
        <v>94192</v>
      </c>
      <c r="W4785" s="156">
        <v>14857597</v>
      </c>
      <c r="X4785" s="156">
        <v>107459</v>
      </c>
      <c r="Y4785" s="156">
        <v>14965056</v>
      </c>
      <c r="Z4785" s="28">
        <v>0.9667673716012084</v>
      </c>
      <c r="AA4785" s="28">
        <v>0.85059171597633132</v>
      </c>
      <c r="AB4785" s="48"/>
      <c r="AC4785" s="48"/>
      <c r="AD4785" s="48"/>
      <c r="AE4785" s="48">
        <v>2469</v>
      </c>
      <c r="AF4785" s="48">
        <v>237</v>
      </c>
      <c r="AG4785" s="48"/>
      <c r="AH4785" s="48"/>
    </row>
    <row r="4786" spans="1:34">
      <c r="A4786" t="s">
        <v>168</v>
      </c>
      <c r="B4786" s="14" t="s">
        <v>75</v>
      </c>
      <c r="C4786" s="14" t="s">
        <v>187</v>
      </c>
      <c r="D4786" s="14">
        <v>2018</v>
      </c>
      <c r="E4786" s="14">
        <v>2018</v>
      </c>
      <c r="F4786" s="14" t="s">
        <v>329</v>
      </c>
      <c r="G4786" s="93">
        <v>202</v>
      </c>
      <c r="H4786" s="93">
        <v>2501</v>
      </c>
      <c r="I4786" s="93">
        <v>0</v>
      </c>
      <c r="J4786" s="93">
        <v>3</v>
      </c>
      <c r="K4786" s="93">
        <v>202</v>
      </c>
      <c r="L4786" s="93">
        <v>2504</v>
      </c>
      <c r="M4786" s="48">
        <v>2706</v>
      </c>
      <c r="N4786" s="48">
        <v>4651</v>
      </c>
      <c r="O4786" s="48">
        <v>487</v>
      </c>
      <c r="P4786" s="48">
        <v>4158</v>
      </c>
      <c r="Q4786" s="48">
        <v>4645</v>
      </c>
      <c r="R4786" s="48">
        <v>0</v>
      </c>
      <c r="S4786" s="48">
        <v>6</v>
      </c>
      <c r="T4786" s="48">
        <v>6</v>
      </c>
      <c r="U4786" s="48">
        <v>487</v>
      </c>
      <c r="V4786" s="48">
        <v>4164</v>
      </c>
      <c r="W4786" s="156">
        <v>604026</v>
      </c>
      <c r="X4786" s="156">
        <v>678</v>
      </c>
      <c r="Y4786" s="156">
        <v>604704</v>
      </c>
      <c r="Z4786" s="28">
        <v>0.9779411764705882</v>
      </c>
      <c r="AA4786" s="28">
        <v>0.98837209302325579</v>
      </c>
      <c r="AB4786" s="48"/>
      <c r="AC4786" s="48"/>
      <c r="AD4786" s="48"/>
      <c r="AE4786" s="48">
        <v>176</v>
      </c>
      <c r="AF4786" s="48">
        <v>23</v>
      </c>
      <c r="AG4786" s="48"/>
      <c r="AH4786" s="48"/>
    </row>
    <row r="4787" spans="1:34">
      <c r="A4787" t="s">
        <v>169</v>
      </c>
      <c r="B4787" s="14" t="s">
        <v>74</v>
      </c>
      <c r="C4787" s="14" t="s">
        <v>187</v>
      </c>
      <c r="D4787" s="14">
        <v>2018</v>
      </c>
      <c r="E4787" s="14">
        <v>2018</v>
      </c>
      <c r="F4787" s="14" t="s">
        <v>329</v>
      </c>
      <c r="G4787" s="93">
        <v>2229</v>
      </c>
      <c r="H4787" s="93">
        <v>30748</v>
      </c>
      <c r="I4787" s="93">
        <v>6</v>
      </c>
      <c r="J4787" s="93">
        <v>250</v>
      </c>
      <c r="K4787" s="93">
        <v>2235</v>
      </c>
      <c r="L4787" s="93">
        <v>30998</v>
      </c>
      <c r="M4787" s="48">
        <v>33233</v>
      </c>
      <c r="N4787" s="48">
        <v>64134</v>
      </c>
      <c r="O4787" s="48">
        <v>5687</v>
      </c>
      <c r="P4787" s="48">
        <v>57930</v>
      </c>
      <c r="Q4787" s="48">
        <v>63617</v>
      </c>
      <c r="R4787" s="48">
        <v>22</v>
      </c>
      <c r="S4787" s="48">
        <v>495</v>
      </c>
      <c r="T4787" s="48">
        <v>517</v>
      </c>
      <c r="U4787" s="48">
        <v>5709</v>
      </c>
      <c r="V4787" s="48">
        <v>58425</v>
      </c>
      <c r="W4787" s="156">
        <v>8423465</v>
      </c>
      <c r="X4787" s="156">
        <v>66971</v>
      </c>
      <c r="Y4787" s="156">
        <v>8490436</v>
      </c>
      <c r="Z4787" s="28">
        <v>0.98502139800285304</v>
      </c>
      <c r="AA4787" s="28">
        <v>0.95867768595041325</v>
      </c>
      <c r="AB4787" s="48"/>
      <c r="AC4787" s="48"/>
      <c r="AD4787" s="48"/>
      <c r="AE4787" s="48">
        <v>2640</v>
      </c>
      <c r="AF4787" s="48">
        <v>674</v>
      </c>
      <c r="AG4787" s="48"/>
      <c r="AH4787" s="48"/>
    </row>
    <row r="4788" spans="1:34">
      <c r="A4788" t="s">
        <v>170</v>
      </c>
      <c r="B4788" s="14" t="s">
        <v>74</v>
      </c>
      <c r="C4788" s="14" t="s">
        <v>187</v>
      </c>
      <c r="D4788" s="14">
        <v>2018</v>
      </c>
      <c r="E4788" s="14">
        <v>2018</v>
      </c>
      <c r="F4788" s="14" t="s">
        <v>329</v>
      </c>
      <c r="G4788" s="93">
        <v>657</v>
      </c>
      <c r="H4788" s="93">
        <v>8925</v>
      </c>
      <c r="I4788" s="93">
        <v>16</v>
      </c>
      <c r="J4788" s="93">
        <v>97</v>
      </c>
      <c r="K4788" s="93">
        <v>673</v>
      </c>
      <c r="L4788" s="93">
        <v>9022</v>
      </c>
      <c r="M4788" s="48">
        <v>9695</v>
      </c>
      <c r="N4788" s="48">
        <v>17417</v>
      </c>
      <c r="O4788" s="48">
        <v>1661</v>
      </c>
      <c r="P4788" s="48">
        <v>15411</v>
      </c>
      <c r="Q4788" s="48">
        <v>17072</v>
      </c>
      <c r="R4788" s="48">
        <v>70</v>
      </c>
      <c r="S4788" s="48">
        <v>275</v>
      </c>
      <c r="T4788" s="48">
        <v>345</v>
      </c>
      <c r="U4788" s="48">
        <v>1731</v>
      </c>
      <c r="V4788" s="48">
        <v>15686</v>
      </c>
      <c r="W4788" s="156">
        <v>2294683</v>
      </c>
      <c r="X4788" s="156">
        <v>36948</v>
      </c>
      <c r="Y4788" s="156">
        <v>2331631</v>
      </c>
      <c r="Z4788" s="28">
        <v>0.88300220750551872</v>
      </c>
      <c r="AA4788" s="28">
        <v>0.94886363636363635</v>
      </c>
      <c r="AB4788" s="48"/>
      <c r="AC4788" s="48"/>
      <c r="AD4788" s="48"/>
      <c r="AE4788" s="48">
        <v>1429</v>
      </c>
      <c r="AF4788" s="48">
        <v>768</v>
      </c>
      <c r="AG4788" s="48"/>
      <c r="AH4788" s="48"/>
    </row>
    <row r="4789" spans="1:34">
      <c r="A4789" t="s">
        <v>171</v>
      </c>
      <c r="B4789" s="14" t="s">
        <v>75</v>
      </c>
      <c r="C4789" s="14" t="s">
        <v>187</v>
      </c>
      <c r="D4789" s="14">
        <v>2018</v>
      </c>
      <c r="E4789" s="14">
        <v>2018</v>
      </c>
      <c r="F4789" s="14" t="s">
        <v>329</v>
      </c>
      <c r="G4789" s="93">
        <v>704</v>
      </c>
      <c r="H4789" s="93">
        <v>5298</v>
      </c>
      <c r="I4789" s="93">
        <v>1</v>
      </c>
      <c r="J4789" s="93">
        <v>15</v>
      </c>
      <c r="K4789" s="93">
        <v>705</v>
      </c>
      <c r="L4789" s="93">
        <v>5313</v>
      </c>
      <c r="M4789" s="48">
        <v>6018</v>
      </c>
      <c r="N4789" s="48">
        <v>12752</v>
      </c>
      <c r="O4789" s="48">
        <v>1901</v>
      </c>
      <c r="P4789" s="48">
        <v>10799</v>
      </c>
      <c r="Q4789" s="48">
        <v>12700</v>
      </c>
      <c r="R4789" s="48">
        <v>4</v>
      </c>
      <c r="S4789" s="48">
        <v>48</v>
      </c>
      <c r="T4789" s="48">
        <v>52</v>
      </c>
      <c r="U4789" s="48">
        <v>1905</v>
      </c>
      <c r="V4789" s="48">
        <v>10847</v>
      </c>
      <c r="W4789" s="156">
        <v>1679346</v>
      </c>
      <c r="X4789" s="156">
        <v>4763</v>
      </c>
      <c r="Y4789" s="156">
        <v>1684109</v>
      </c>
      <c r="Z4789" s="28">
        <v>0.98101265822784811</v>
      </c>
      <c r="AA4789" s="28">
        <v>0.90336134453781514</v>
      </c>
      <c r="AB4789" s="48"/>
      <c r="AC4789" s="48"/>
      <c r="AD4789" s="48"/>
      <c r="AE4789" s="48">
        <v>444</v>
      </c>
      <c r="AF4789" s="48">
        <v>88</v>
      </c>
      <c r="AG4789" s="48"/>
      <c r="AH4789" s="48"/>
    </row>
    <row r="4790" spans="1:34">
      <c r="A4790" s="87" t="s">
        <v>172</v>
      </c>
      <c r="B4790" s="14" t="s">
        <v>66</v>
      </c>
      <c r="C4790" s="14" t="s">
        <v>65</v>
      </c>
      <c r="D4790" s="14">
        <v>2018</v>
      </c>
      <c r="E4790" s="14">
        <v>2019</v>
      </c>
      <c r="F4790" s="14" t="s">
        <v>329</v>
      </c>
      <c r="G4790" s="93">
        <v>207996</v>
      </c>
      <c r="H4790" s="93">
        <v>1703648</v>
      </c>
      <c r="I4790" s="93">
        <v>1954</v>
      </c>
      <c r="J4790" s="93">
        <v>14705</v>
      </c>
      <c r="K4790" s="93">
        <v>209950</v>
      </c>
      <c r="L4790" s="93">
        <v>1718353</v>
      </c>
      <c r="M4790" s="48">
        <v>1928303</v>
      </c>
      <c r="N4790" s="48">
        <v>3870534</v>
      </c>
      <c r="O4790" s="93">
        <v>529793</v>
      </c>
      <c r="P4790" s="93">
        <v>3300857</v>
      </c>
      <c r="Q4790" s="93">
        <v>3830650</v>
      </c>
      <c r="R4790" s="93">
        <v>6435</v>
      </c>
      <c r="S4790" s="93">
        <v>33449</v>
      </c>
      <c r="T4790" s="93">
        <v>39884</v>
      </c>
      <c r="U4790" s="48">
        <v>536228</v>
      </c>
      <c r="V4790" s="48">
        <v>3334306</v>
      </c>
      <c r="W4790" s="48">
        <v>519987215.94</v>
      </c>
      <c r="X4790" s="48">
        <v>4357878.17</v>
      </c>
      <c r="Y4790" s="48">
        <v>524345094.11000001</v>
      </c>
      <c r="Z4790" s="28">
        <v>0.98119734301054728</v>
      </c>
      <c r="AA4790" s="28">
        <v>0.92297043058464379</v>
      </c>
      <c r="AB4790" s="111"/>
      <c r="AC4790" s="28"/>
      <c r="AD4790" s="28"/>
      <c r="AE4790" s="48">
        <v>161946</v>
      </c>
      <c r="AF4790" s="111">
        <v>68942</v>
      </c>
      <c r="AG4790" s="111"/>
      <c r="AH4790" s="111"/>
    </row>
    <row r="4791" spans="1:34">
      <c r="A4791" s="87" t="s">
        <v>173</v>
      </c>
      <c r="B4791" s="14" t="s">
        <v>74</v>
      </c>
      <c r="C4791" s="14" t="s">
        <v>65</v>
      </c>
      <c r="D4791" s="14">
        <v>2018</v>
      </c>
      <c r="E4791" s="14">
        <v>2019</v>
      </c>
      <c r="F4791" s="14" t="s">
        <v>329</v>
      </c>
      <c r="G4791" s="93">
        <v>4171</v>
      </c>
      <c r="H4791" s="93">
        <v>49196</v>
      </c>
      <c r="I4791" s="93">
        <v>57</v>
      </c>
      <c r="J4791" s="93">
        <v>1005</v>
      </c>
      <c r="K4791" s="93">
        <v>4228</v>
      </c>
      <c r="L4791" s="93">
        <v>50201</v>
      </c>
      <c r="M4791" s="48">
        <v>54429</v>
      </c>
      <c r="N4791" s="48">
        <v>99336</v>
      </c>
      <c r="O4791" s="93">
        <v>9701</v>
      </c>
      <c r="P4791" s="93">
        <v>87034</v>
      </c>
      <c r="Q4791" s="93">
        <v>96735</v>
      </c>
      <c r="R4791" s="93">
        <v>211</v>
      </c>
      <c r="S4791" s="93">
        <v>2390</v>
      </c>
      <c r="T4791" s="93">
        <v>2601</v>
      </c>
      <c r="U4791" s="48">
        <v>9912</v>
      </c>
      <c r="V4791" s="48">
        <v>89424</v>
      </c>
      <c r="W4791" s="48">
        <v>13590230</v>
      </c>
      <c r="X4791" s="48">
        <v>270434</v>
      </c>
      <c r="Y4791" s="48">
        <v>13860664</v>
      </c>
      <c r="Z4791" s="28">
        <v>0.9923617476321418</v>
      </c>
      <c r="AA4791" s="28">
        <v>0.99301242236024845</v>
      </c>
      <c r="AB4791" s="111"/>
      <c r="AC4791" s="28"/>
      <c r="AD4791" s="28"/>
      <c r="AE4791" s="48">
        <v>5743</v>
      </c>
      <c r="AF4791" s="111">
        <v>2468</v>
      </c>
      <c r="AG4791" s="111"/>
      <c r="AH4791" s="111"/>
    </row>
    <row r="4792" spans="1:34">
      <c r="A4792" s="87" t="s">
        <v>174</v>
      </c>
      <c r="B4792" s="14" t="s">
        <v>75</v>
      </c>
      <c r="C4792" s="14" t="s">
        <v>65</v>
      </c>
      <c r="D4792" s="14">
        <v>2018</v>
      </c>
      <c r="E4792" s="14">
        <v>2019</v>
      </c>
      <c r="F4792" s="14" t="s">
        <v>329</v>
      </c>
      <c r="G4792" s="93">
        <v>2</v>
      </c>
      <c r="H4792" s="93">
        <v>71</v>
      </c>
      <c r="I4792" s="93">
        <v>0</v>
      </c>
      <c r="J4792" s="93">
        <v>0</v>
      </c>
      <c r="K4792" s="93">
        <v>2</v>
      </c>
      <c r="L4792" s="93">
        <v>71</v>
      </c>
      <c r="M4792" s="48">
        <v>73</v>
      </c>
      <c r="N4792" s="48">
        <v>124</v>
      </c>
      <c r="O4792" s="93">
        <v>2</v>
      </c>
      <c r="P4792" s="93">
        <v>122</v>
      </c>
      <c r="Q4792" s="93">
        <v>124</v>
      </c>
      <c r="R4792" s="93">
        <v>0</v>
      </c>
      <c r="S4792" s="93">
        <v>0</v>
      </c>
      <c r="T4792" s="93">
        <v>0</v>
      </c>
      <c r="U4792" s="48">
        <v>2</v>
      </c>
      <c r="V4792" s="48">
        <v>122</v>
      </c>
      <c r="W4792" s="48">
        <v>15616</v>
      </c>
      <c r="X4792" s="48">
        <v>0</v>
      </c>
      <c r="Y4792" s="48">
        <v>15616</v>
      </c>
      <c r="Z4792" s="28">
        <v>1</v>
      </c>
      <c r="AA4792" s="28">
        <v>0.5</v>
      </c>
      <c r="AB4792" s="111"/>
      <c r="AC4792" s="28"/>
      <c r="AD4792" s="28"/>
      <c r="AE4792" s="48">
        <v>9</v>
      </c>
      <c r="AF4792" s="111">
        <v>0</v>
      </c>
      <c r="AG4792" s="111"/>
      <c r="AH4792" s="111"/>
    </row>
    <row r="4793" spans="1:34">
      <c r="A4793" s="87" t="s">
        <v>175</v>
      </c>
      <c r="B4793" s="14" t="s">
        <v>75</v>
      </c>
      <c r="C4793" s="14" t="s">
        <v>65</v>
      </c>
      <c r="D4793" s="14">
        <v>2018</v>
      </c>
      <c r="E4793" s="14">
        <v>2019</v>
      </c>
      <c r="F4793" s="14" t="s">
        <v>329</v>
      </c>
      <c r="G4793" s="93">
        <v>96</v>
      </c>
      <c r="H4793" s="93">
        <v>1378</v>
      </c>
      <c r="I4793" s="93">
        <v>0</v>
      </c>
      <c r="J4793" s="93">
        <v>0</v>
      </c>
      <c r="K4793" s="93">
        <v>96</v>
      </c>
      <c r="L4793" s="93">
        <v>1378</v>
      </c>
      <c r="M4793" s="48">
        <v>1474</v>
      </c>
      <c r="N4793" s="48">
        <v>2589</v>
      </c>
      <c r="O4793" s="93">
        <v>235</v>
      </c>
      <c r="P4793" s="93">
        <v>2353</v>
      </c>
      <c r="Q4793" s="93">
        <v>2588</v>
      </c>
      <c r="R4793" s="93">
        <v>0</v>
      </c>
      <c r="S4793" s="93">
        <v>1</v>
      </c>
      <c r="T4793" s="93">
        <v>1</v>
      </c>
      <c r="U4793" s="48">
        <v>235</v>
      </c>
      <c r="V4793" s="48">
        <v>2354</v>
      </c>
      <c r="W4793" s="48">
        <v>339911</v>
      </c>
      <c r="X4793" s="48">
        <v>52</v>
      </c>
      <c r="Y4793" s="48">
        <v>339963</v>
      </c>
      <c r="Z4793" s="28">
        <v>0.97802197802197799</v>
      </c>
      <c r="AA4793" s="28">
        <v>0.9538461538461539</v>
      </c>
      <c r="AB4793" s="111"/>
      <c r="AC4793" s="28"/>
      <c r="AD4793" s="28"/>
      <c r="AE4793" s="48">
        <v>139</v>
      </c>
      <c r="AF4793" s="111">
        <v>27</v>
      </c>
      <c r="AG4793" s="111"/>
      <c r="AH4793" s="111"/>
    </row>
    <row r="4794" spans="1:34">
      <c r="A4794" s="87" t="s">
        <v>176</v>
      </c>
      <c r="B4794" s="14" t="s">
        <v>75</v>
      </c>
      <c r="C4794" s="14" t="s">
        <v>65</v>
      </c>
      <c r="D4794" s="14">
        <v>2018</v>
      </c>
      <c r="E4794" s="14">
        <v>2019</v>
      </c>
      <c r="F4794" s="14" t="s">
        <v>329</v>
      </c>
      <c r="G4794" s="93">
        <v>1408</v>
      </c>
      <c r="H4794" s="93">
        <v>15333</v>
      </c>
      <c r="I4794" s="93">
        <v>4</v>
      </c>
      <c r="J4794" s="93">
        <v>33</v>
      </c>
      <c r="K4794" s="93">
        <v>1412</v>
      </c>
      <c r="L4794" s="93">
        <v>15366</v>
      </c>
      <c r="M4794" s="48">
        <v>16778</v>
      </c>
      <c r="N4794" s="48">
        <v>30174</v>
      </c>
      <c r="O4794" s="93">
        <v>3453</v>
      </c>
      <c r="P4794" s="93">
        <v>26640</v>
      </c>
      <c r="Q4794" s="93">
        <v>30093</v>
      </c>
      <c r="R4794" s="93">
        <v>11</v>
      </c>
      <c r="S4794" s="93">
        <v>70</v>
      </c>
      <c r="T4794" s="93">
        <v>81</v>
      </c>
      <c r="U4794" s="48">
        <v>3464</v>
      </c>
      <c r="V4794" s="48">
        <v>26710</v>
      </c>
      <c r="W4794" s="48">
        <v>4098008</v>
      </c>
      <c r="X4794" s="48">
        <v>8944</v>
      </c>
      <c r="Y4794" s="48">
        <v>4106952</v>
      </c>
      <c r="Z4794" s="28">
        <v>0.83597883597883604</v>
      </c>
      <c r="AA4794" s="28">
        <v>0.95015576323987538</v>
      </c>
      <c r="AB4794" s="111"/>
      <c r="AC4794" s="28"/>
      <c r="AD4794" s="28"/>
      <c r="AE4794" s="48">
        <v>2000</v>
      </c>
      <c r="AF4794" s="111">
        <v>1129</v>
      </c>
      <c r="AG4794" s="111"/>
      <c r="AH4794" s="111"/>
    </row>
    <row r="4795" spans="1:34">
      <c r="A4795" s="87" t="s">
        <v>177</v>
      </c>
      <c r="B4795" s="14" t="s">
        <v>75</v>
      </c>
      <c r="C4795" s="14" t="s">
        <v>65</v>
      </c>
      <c r="D4795" s="14">
        <v>2018</v>
      </c>
      <c r="E4795" s="14">
        <v>2019</v>
      </c>
      <c r="F4795" s="14" t="s">
        <v>329</v>
      </c>
      <c r="G4795" s="93">
        <v>150</v>
      </c>
      <c r="H4795" s="93">
        <v>2514</v>
      </c>
      <c r="I4795" s="93">
        <v>0</v>
      </c>
      <c r="J4795" s="93">
        <v>3</v>
      </c>
      <c r="K4795" s="93">
        <v>150</v>
      </c>
      <c r="L4795" s="93">
        <v>2517</v>
      </c>
      <c r="M4795" s="48">
        <v>2667</v>
      </c>
      <c r="N4795" s="48">
        <v>4682</v>
      </c>
      <c r="O4795" s="93">
        <v>384</v>
      </c>
      <c r="P4795" s="93">
        <v>4291</v>
      </c>
      <c r="Q4795" s="93">
        <v>4675</v>
      </c>
      <c r="R4795" s="93">
        <v>0</v>
      </c>
      <c r="S4795" s="93">
        <v>7</v>
      </c>
      <c r="T4795" s="93">
        <v>7</v>
      </c>
      <c r="U4795" s="48">
        <v>384</v>
      </c>
      <c r="V4795" s="48">
        <v>4298</v>
      </c>
      <c r="W4795" s="48">
        <v>649535</v>
      </c>
      <c r="X4795" s="48">
        <v>630</v>
      </c>
      <c r="Y4795" s="48">
        <v>650165</v>
      </c>
      <c r="Z4795" s="28">
        <v>0.9285714285714286</v>
      </c>
      <c r="AA4795" s="28">
        <v>0.97014925373134331</v>
      </c>
      <c r="AB4795" s="111"/>
      <c r="AC4795" s="28"/>
      <c r="AD4795" s="28"/>
      <c r="AE4795" s="48">
        <v>159</v>
      </c>
      <c r="AF4795" s="111">
        <v>27</v>
      </c>
      <c r="AG4795" s="111"/>
      <c r="AH4795" s="111"/>
    </row>
    <row r="4796" spans="1:34">
      <c r="A4796" s="87" t="s">
        <v>178</v>
      </c>
      <c r="B4796" s="14" t="s">
        <v>75</v>
      </c>
      <c r="C4796" s="14" t="s">
        <v>65</v>
      </c>
      <c r="D4796" s="14">
        <v>2018</v>
      </c>
      <c r="E4796" s="14">
        <v>2019</v>
      </c>
      <c r="F4796" s="14" t="s">
        <v>329</v>
      </c>
      <c r="G4796" s="93">
        <v>63</v>
      </c>
      <c r="H4796" s="93">
        <v>574</v>
      </c>
      <c r="I4796" s="93">
        <v>0</v>
      </c>
      <c r="J4796" s="93">
        <v>2</v>
      </c>
      <c r="K4796" s="93">
        <v>63</v>
      </c>
      <c r="L4796" s="93">
        <v>576</v>
      </c>
      <c r="M4796" s="48">
        <v>639</v>
      </c>
      <c r="N4796" s="48">
        <v>1358</v>
      </c>
      <c r="O4796" s="93">
        <v>149</v>
      </c>
      <c r="P4796" s="93">
        <v>1204</v>
      </c>
      <c r="Q4796" s="93">
        <v>1353</v>
      </c>
      <c r="R4796" s="93">
        <v>0</v>
      </c>
      <c r="S4796" s="93">
        <v>5</v>
      </c>
      <c r="T4796" s="93">
        <v>5</v>
      </c>
      <c r="U4796" s="48">
        <v>149</v>
      </c>
      <c r="V4796" s="48">
        <v>1209</v>
      </c>
      <c r="W4796" s="48">
        <v>164640</v>
      </c>
      <c r="X4796" s="48">
        <v>192</v>
      </c>
      <c r="Y4796" s="48">
        <v>164832</v>
      </c>
      <c r="Z4796" s="28">
        <v>0.9</v>
      </c>
      <c r="AA4796" s="28">
        <v>0.92307692307692313</v>
      </c>
      <c r="AB4796" s="111"/>
      <c r="AC4796" s="28"/>
      <c r="AD4796" s="28"/>
      <c r="AE4796" s="48">
        <v>80</v>
      </c>
      <c r="AF4796" s="111">
        <v>21</v>
      </c>
      <c r="AG4796" s="111"/>
      <c r="AH4796" s="111"/>
    </row>
    <row r="4797" spans="1:34">
      <c r="A4797" s="87" t="s">
        <v>179</v>
      </c>
      <c r="B4797" s="14" t="s">
        <v>74</v>
      </c>
      <c r="C4797" s="14" t="s">
        <v>65</v>
      </c>
      <c r="D4797" s="14">
        <v>2018</v>
      </c>
      <c r="E4797" s="14">
        <v>2019</v>
      </c>
      <c r="F4797" s="14" t="s">
        <v>329</v>
      </c>
      <c r="G4797" s="93">
        <v>3064</v>
      </c>
      <c r="H4797" s="93">
        <v>26806</v>
      </c>
      <c r="I4797" s="93">
        <v>29</v>
      </c>
      <c r="J4797" s="93">
        <v>255</v>
      </c>
      <c r="K4797" s="93">
        <v>3093</v>
      </c>
      <c r="L4797" s="93">
        <v>27061</v>
      </c>
      <c r="M4797" s="48">
        <v>30154</v>
      </c>
      <c r="N4797" s="48">
        <v>58965</v>
      </c>
      <c r="O4797" s="93">
        <v>7236</v>
      </c>
      <c r="P4797" s="93">
        <v>50961</v>
      </c>
      <c r="Q4797" s="93">
        <v>58197</v>
      </c>
      <c r="R4797" s="93">
        <v>106</v>
      </c>
      <c r="S4797" s="93">
        <v>662</v>
      </c>
      <c r="T4797" s="93">
        <v>768</v>
      </c>
      <c r="U4797" s="48">
        <v>7342</v>
      </c>
      <c r="V4797" s="48">
        <v>51623</v>
      </c>
      <c r="W4797" s="48">
        <v>8171223</v>
      </c>
      <c r="X4797" s="48">
        <v>76426</v>
      </c>
      <c r="Y4797" s="48">
        <v>8247649</v>
      </c>
      <c r="Z4797" s="28">
        <v>0.92814371257485029</v>
      </c>
      <c r="AA4797" s="28">
        <v>0.99021526418786687</v>
      </c>
      <c r="AB4797" s="111"/>
      <c r="AC4797" s="28"/>
      <c r="AD4797" s="28"/>
      <c r="AE4797" s="48">
        <v>2710</v>
      </c>
      <c r="AF4797" s="111">
        <v>1294</v>
      </c>
      <c r="AG4797" s="111"/>
      <c r="AH4797" s="111"/>
    </row>
    <row r="4798" spans="1:34">
      <c r="A4798" s="87" t="s">
        <v>180</v>
      </c>
      <c r="B4798" s="14" t="s">
        <v>75</v>
      </c>
      <c r="C4798" s="14" t="s">
        <v>65</v>
      </c>
      <c r="D4798" s="14">
        <v>2018</v>
      </c>
      <c r="E4798" s="14">
        <v>2019</v>
      </c>
      <c r="F4798" s="14" t="s">
        <v>329</v>
      </c>
      <c r="G4798" s="93">
        <v>303</v>
      </c>
      <c r="H4798" s="93">
        <v>2202</v>
      </c>
      <c r="I4798" s="93">
        <v>0</v>
      </c>
      <c r="J4798" s="93">
        <v>1</v>
      </c>
      <c r="K4798" s="93">
        <v>303</v>
      </c>
      <c r="L4798" s="93">
        <v>2203</v>
      </c>
      <c r="M4798" s="48">
        <v>2506</v>
      </c>
      <c r="N4798" s="48">
        <v>5259</v>
      </c>
      <c r="O4798" s="93">
        <v>849</v>
      </c>
      <c r="P4798" s="93">
        <v>4408</v>
      </c>
      <c r="Q4798" s="93">
        <v>5257</v>
      </c>
      <c r="R4798" s="93">
        <v>0</v>
      </c>
      <c r="S4798" s="93">
        <v>2</v>
      </c>
      <c r="T4798" s="93">
        <v>2</v>
      </c>
      <c r="U4798" s="48">
        <v>849</v>
      </c>
      <c r="V4798" s="48">
        <v>4410</v>
      </c>
      <c r="W4798" s="48">
        <v>639364</v>
      </c>
      <c r="X4798" s="48">
        <v>289</v>
      </c>
      <c r="Y4798" s="48">
        <v>639653</v>
      </c>
      <c r="Z4798" s="28">
        <v>1</v>
      </c>
      <c r="AA4798" s="28">
        <v>0.90697674418604646</v>
      </c>
      <c r="AB4798" s="111"/>
      <c r="AC4798" s="28"/>
      <c r="AD4798" s="28"/>
      <c r="AE4798" s="48">
        <v>217</v>
      </c>
      <c r="AF4798" s="111">
        <v>33</v>
      </c>
      <c r="AG4798" s="111"/>
      <c r="AH4798" s="111"/>
    </row>
    <row r="4799" spans="1:34">
      <c r="A4799" s="87" t="s">
        <v>181</v>
      </c>
      <c r="B4799" s="14" t="s">
        <v>75</v>
      </c>
      <c r="C4799" s="14" t="s">
        <v>65</v>
      </c>
      <c r="D4799" s="14">
        <v>2018</v>
      </c>
      <c r="E4799" s="14">
        <v>2019</v>
      </c>
      <c r="F4799" s="14" t="s">
        <v>329</v>
      </c>
      <c r="G4799" s="93">
        <v>472</v>
      </c>
      <c r="H4799" s="93">
        <v>5867</v>
      </c>
      <c r="I4799" s="93">
        <v>1</v>
      </c>
      <c r="J4799" s="93">
        <v>12</v>
      </c>
      <c r="K4799" s="93">
        <v>473</v>
      </c>
      <c r="L4799" s="93">
        <v>5879</v>
      </c>
      <c r="M4799" s="48">
        <v>6352</v>
      </c>
      <c r="N4799" s="48">
        <v>10800</v>
      </c>
      <c r="O4799" s="93">
        <v>1084</v>
      </c>
      <c r="P4799" s="93">
        <v>9681</v>
      </c>
      <c r="Q4799" s="93">
        <v>10765</v>
      </c>
      <c r="R4799" s="93">
        <v>1</v>
      </c>
      <c r="S4799" s="93">
        <v>34</v>
      </c>
      <c r="T4799" s="93">
        <v>35</v>
      </c>
      <c r="U4799" s="48">
        <v>1085</v>
      </c>
      <c r="V4799" s="48">
        <v>9715</v>
      </c>
      <c r="W4799" s="48">
        <v>1720063</v>
      </c>
      <c r="X4799" s="48">
        <v>3157</v>
      </c>
      <c r="Y4799" s="48">
        <v>1723220</v>
      </c>
      <c r="Z4799" s="28">
        <v>0.98473282442748089</v>
      </c>
      <c r="AA4799" s="28">
        <v>1</v>
      </c>
      <c r="AB4799" s="111"/>
      <c r="AC4799" s="28"/>
      <c r="AD4799" s="28"/>
      <c r="AE4799" s="48">
        <v>679</v>
      </c>
      <c r="AF4799" s="111">
        <v>121</v>
      </c>
      <c r="AG4799" s="111"/>
      <c r="AH4799" s="111"/>
    </row>
    <row r="4800" spans="1:34">
      <c r="A4800" s="87" t="s">
        <v>123</v>
      </c>
      <c r="B4800" s="14" t="s">
        <v>74</v>
      </c>
      <c r="C4800" s="14" t="s">
        <v>65</v>
      </c>
      <c r="D4800" s="14">
        <v>2018</v>
      </c>
      <c r="E4800" s="14">
        <v>2019</v>
      </c>
      <c r="F4800" s="14" t="s">
        <v>329</v>
      </c>
      <c r="G4800" s="93">
        <v>10807</v>
      </c>
      <c r="H4800" s="93">
        <v>79149</v>
      </c>
      <c r="I4800" s="93">
        <v>57</v>
      </c>
      <c r="J4800" s="93">
        <v>416</v>
      </c>
      <c r="K4800" s="93">
        <v>10864</v>
      </c>
      <c r="L4800" s="93">
        <v>79565</v>
      </c>
      <c r="M4800" s="48">
        <v>90429</v>
      </c>
      <c r="N4800" s="48">
        <v>206798</v>
      </c>
      <c r="O4800" s="93">
        <v>29146</v>
      </c>
      <c r="P4800" s="93">
        <v>176414</v>
      </c>
      <c r="Q4800" s="93">
        <v>205560</v>
      </c>
      <c r="R4800" s="93">
        <v>187</v>
      </c>
      <c r="S4800" s="93">
        <v>1051</v>
      </c>
      <c r="T4800" s="93">
        <v>1238</v>
      </c>
      <c r="U4800" s="48">
        <v>29333</v>
      </c>
      <c r="V4800" s="48">
        <v>177465</v>
      </c>
      <c r="W4800" s="48">
        <v>27384335</v>
      </c>
      <c r="X4800" s="48">
        <v>137686</v>
      </c>
      <c r="Y4800" s="48">
        <v>27522021</v>
      </c>
      <c r="Z4800" s="28">
        <v>0.94593039976991655</v>
      </c>
      <c r="AA4800" s="28">
        <v>0.95158501440922194</v>
      </c>
      <c r="AB4800" s="111"/>
      <c r="AC4800" s="28"/>
      <c r="AD4800" s="28"/>
      <c r="AE4800" s="48">
        <v>5345</v>
      </c>
      <c r="AF4800" s="111">
        <v>2088</v>
      </c>
      <c r="AG4800" s="111"/>
      <c r="AH4800" s="111"/>
    </row>
    <row r="4801" spans="1:34">
      <c r="A4801" s="87" t="s">
        <v>124</v>
      </c>
      <c r="B4801" s="14" t="s">
        <v>75</v>
      </c>
      <c r="C4801" s="14" t="s">
        <v>65</v>
      </c>
      <c r="D4801" s="14">
        <v>2018</v>
      </c>
      <c r="E4801" s="14">
        <v>2019</v>
      </c>
      <c r="F4801" s="14" t="s">
        <v>329</v>
      </c>
      <c r="G4801" s="93">
        <v>173</v>
      </c>
      <c r="H4801" s="93">
        <v>1305</v>
      </c>
      <c r="I4801" s="93">
        <v>1</v>
      </c>
      <c r="J4801" s="93">
        <v>2</v>
      </c>
      <c r="K4801" s="93">
        <v>174</v>
      </c>
      <c r="L4801" s="93">
        <v>1307</v>
      </c>
      <c r="M4801" s="48">
        <v>1481</v>
      </c>
      <c r="N4801" s="48">
        <v>3192</v>
      </c>
      <c r="O4801" s="93">
        <v>459</v>
      </c>
      <c r="P4801" s="93">
        <v>2722</v>
      </c>
      <c r="Q4801" s="93">
        <v>3181</v>
      </c>
      <c r="R4801" s="93">
        <v>4</v>
      </c>
      <c r="S4801" s="93">
        <v>7</v>
      </c>
      <c r="T4801" s="93">
        <v>11</v>
      </c>
      <c r="U4801" s="48">
        <v>463</v>
      </c>
      <c r="V4801" s="48">
        <v>2729</v>
      </c>
      <c r="W4801" s="48">
        <v>394029</v>
      </c>
      <c r="X4801" s="48">
        <v>715</v>
      </c>
      <c r="Y4801" s="48">
        <v>394744</v>
      </c>
      <c r="Z4801" s="28">
        <v>0.96875</v>
      </c>
      <c r="AA4801" s="28">
        <v>0.93478260869565222</v>
      </c>
      <c r="AB4801" s="111"/>
      <c r="AC4801" s="28"/>
      <c r="AD4801" s="28"/>
      <c r="AE4801" s="48">
        <v>142</v>
      </c>
      <c r="AF4801" s="111">
        <v>36</v>
      </c>
      <c r="AG4801" s="111"/>
      <c r="AH4801" s="111"/>
    </row>
    <row r="4802" spans="1:34">
      <c r="A4802" s="87" t="s">
        <v>125</v>
      </c>
      <c r="B4802" s="14" t="s">
        <v>75</v>
      </c>
      <c r="C4802" s="14" t="s">
        <v>65</v>
      </c>
      <c r="D4802" s="14">
        <v>2018</v>
      </c>
      <c r="E4802" s="14">
        <v>2019</v>
      </c>
      <c r="F4802" s="14" t="s">
        <v>329</v>
      </c>
      <c r="G4802" s="93">
        <v>793</v>
      </c>
      <c r="H4802" s="93">
        <v>11126</v>
      </c>
      <c r="I4802" s="93">
        <v>1</v>
      </c>
      <c r="J4802" s="93">
        <v>18</v>
      </c>
      <c r="K4802" s="93">
        <v>794</v>
      </c>
      <c r="L4802" s="93">
        <v>11144</v>
      </c>
      <c r="M4802" s="48">
        <v>11938</v>
      </c>
      <c r="N4802" s="48">
        <v>19675</v>
      </c>
      <c r="O4802" s="93">
        <v>2018</v>
      </c>
      <c r="P4802" s="93">
        <v>17612</v>
      </c>
      <c r="Q4802" s="93">
        <v>19630</v>
      </c>
      <c r="R4802" s="93">
        <v>2</v>
      </c>
      <c r="S4802" s="93">
        <v>43</v>
      </c>
      <c r="T4802" s="93">
        <v>45</v>
      </c>
      <c r="U4802" s="48">
        <v>2020</v>
      </c>
      <c r="V4802" s="48">
        <v>17655</v>
      </c>
      <c r="W4802" s="48">
        <v>2716977</v>
      </c>
      <c r="X4802" s="48">
        <v>5237</v>
      </c>
      <c r="Y4802" s="48">
        <v>2722214</v>
      </c>
      <c r="Z4802" s="28">
        <v>0.99331550802139035</v>
      </c>
      <c r="AA4802" s="28">
        <v>0.97904761904761906</v>
      </c>
      <c r="AB4802" s="111"/>
      <c r="AC4802" s="28"/>
      <c r="AD4802" s="28"/>
      <c r="AE4802" s="48">
        <v>1389</v>
      </c>
      <c r="AF4802" s="111">
        <v>380</v>
      </c>
      <c r="AG4802" s="111"/>
      <c r="AH4802" s="111"/>
    </row>
    <row r="4803" spans="1:34">
      <c r="A4803" s="87" t="s">
        <v>126</v>
      </c>
      <c r="B4803" s="14" t="s">
        <v>75</v>
      </c>
      <c r="C4803" s="14" t="s">
        <v>65</v>
      </c>
      <c r="D4803" s="14">
        <v>2018</v>
      </c>
      <c r="E4803" s="14">
        <v>2019</v>
      </c>
      <c r="F4803" s="14" t="s">
        <v>329</v>
      </c>
      <c r="G4803" s="93">
        <v>2082</v>
      </c>
      <c r="H4803" s="93">
        <v>14859</v>
      </c>
      <c r="I4803" s="93">
        <v>10</v>
      </c>
      <c r="J4803" s="93">
        <v>111</v>
      </c>
      <c r="K4803" s="93">
        <v>2092</v>
      </c>
      <c r="L4803" s="93">
        <v>14970</v>
      </c>
      <c r="M4803" s="48">
        <v>17062</v>
      </c>
      <c r="N4803" s="48">
        <v>40074</v>
      </c>
      <c r="O4803" s="93">
        <v>5752</v>
      </c>
      <c r="P4803" s="93">
        <v>33998</v>
      </c>
      <c r="Q4803" s="93">
        <v>39750</v>
      </c>
      <c r="R4803" s="93">
        <v>29</v>
      </c>
      <c r="S4803" s="93">
        <v>295</v>
      </c>
      <c r="T4803" s="93">
        <v>324</v>
      </c>
      <c r="U4803" s="48">
        <v>5781</v>
      </c>
      <c r="V4803" s="48">
        <v>34293</v>
      </c>
      <c r="W4803" s="48">
        <v>5037794</v>
      </c>
      <c r="X4803" s="48">
        <v>34587</v>
      </c>
      <c r="Y4803" s="48">
        <v>5072381</v>
      </c>
      <c r="Z4803" s="28">
        <v>0.98076923076923073</v>
      </c>
      <c r="AA4803" s="28">
        <v>0.9314420803782506</v>
      </c>
      <c r="AB4803" s="111"/>
      <c r="AC4803" s="28"/>
      <c r="AD4803" s="28"/>
      <c r="AE4803" s="48">
        <v>1057</v>
      </c>
      <c r="AF4803" s="111">
        <v>126</v>
      </c>
      <c r="AG4803" s="111"/>
      <c r="AH4803" s="111"/>
    </row>
    <row r="4804" spans="1:34">
      <c r="A4804" s="87" t="s">
        <v>127</v>
      </c>
      <c r="B4804" s="14" t="s">
        <v>75</v>
      </c>
      <c r="C4804" s="14" t="s">
        <v>65</v>
      </c>
      <c r="D4804" s="14">
        <v>2018</v>
      </c>
      <c r="E4804" s="14">
        <v>2019</v>
      </c>
      <c r="F4804" s="14" t="s">
        <v>329</v>
      </c>
      <c r="G4804" s="93">
        <v>73</v>
      </c>
      <c r="H4804" s="93">
        <v>917</v>
      </c>
      <c r="I4804" s="93">
        <v>0</v>
      </c>
      <c r="J4804" s="93">
        <v>0</v>
      </c>
      <c r="K4804" s="93">
        <v>73</v>
      </c>
      <c r="L4804" s="93">
        <v>917</v>
      </c>
      <c r="M4804" s="48">
        <v>990</v>
      </c>
      <c r="N4804" s="48">
        <v>1836</v>
      </c>
      <c r="O4804" s="93">
        <v>200</v>
      </c>
      <c r="P4804" s="93">
        <v>1635</v>
      </c>
      <c r="Q4804" s="93">
        <v>1835</v>
      </c>
      <c r="R4804" s="93">
        <v>0</v>
      </c>
      <c r="S4804" s="93">
        <v>1</v>
      </c>
      <c r="T4804" s="93">
        <v>1</v>
      </c>
      <c r="U4804" s="48">
        <v>200</v>
      </c>
      <c r="V4804" s="48">
        <v>1636</v>
      </c>
      <c r="W4804" s="48">
        <v>228172</v>
      </c>
      <c r="X4804" s="48">
        <v>0</v>
      </c>
      <c r="Y4804" s="48">
        <v>228172</v>
      </c>
      <c r="Z4804" s="28">
        <v>1</v>
      </c>
      <c r="AA4804" s="28">
        <v>0.96875</v>
      </c>
      <c r="AB4804" s="111"/>
      <c r="AC4804" s="28"/>
      <c r="AD4804" s="28"/>
      <c r="AE4804" s="48">
        <v>84</v>
      </c>
      <c r="AF4804" s="111">
        <v>6</v>
      </c>
      <c r="AG4804" s="111"/>
      <c r="AH4804" s="111"/>
    </row>
    <row r="4805" spans="1:34">
      <c r="A4805" s="87" t="s">
        <v>128</v>
      </c>
      <c r="B4805" s="14" t="s">
        <v>75</v>
      </c>
      <c r="C4805" s="14" t="s">
        <v>65</v>
      </c>
      <c r="D4805" s="14">
        <v>2018</v>
      </c>
      <c r="E4805" s="14">
        <v>2019</v>
      </c>
      <c r="F4805" s="14" t="s">
        <v>329</v>
      </c>
      <c r="G4805" s="93">
        <v>9006</v>
      </c>
      <c r="H4805" s="93">
        <v>57066</v>
      </c>
      <c r="I4805" s="93">
        <v>10</v>
      </c>
      <c r="J4805" s="93">
        <v>369</v>
      </c>
      <c r="K4805" s="93">
        <v>9016</v>
      </c>
      <c r="L4805" s="93">
        <v>57435</v>
      </c>
      <c r="M4805" s="48">
        <v>66451</v>
      </c>
      <c r="N4805" s="48">
        <v>151430</v>
      </c>
      <c r="O4805" s="93">
        <v>23741</v>
      </c>
      <c r="P4805" s="93">
        <v>126829</v>
      </c>
      <c r="Q4805" s="93">
        <v>150570</v>
      </c>
      <c r="R4805" s="93">
        <v>31</v>
      </c>
      <c r="S4805" s="93">
        <v>829</v>
      </c>
      <c r="T4805" s="93">
        <v>860</v>
      </c>
      <c r="U4805" s="48">
        <v>23772</v>
      </c>
      <c r="V4805" s="48">
        <v>127658</v>
      </c>
      <c r="W4805" s="48">
        <v>19832713</v>
      </c>
      <c r="X4805" s="48">
        <v>114444</v>
      </c>
      <c r="Y4805" s="48">
        <v>19947157</v>
      </c>
      <c r="Z4805" s="28">
        <v>0.99019607843137258</v>
      </c>
      <c r="AA4805" s="28">
        <v>0.94813544792113158</v>
      </c>
      <c r="AB4805" s="111"/>
      <c r="AC4805" s="28"/>
      <c r="AD4805" s="28"/>
      <c r="AE4805" s="48">
        <v>5546</v>
      </c>
      <c r="AF4805" s="111">
        <v>1794</v>
      </c>
      <c r="AG4805" s="111"/>
      <c r="AH4805" s="111"/>
    </row>
    <row r="4806" spans="1:34">
      <c r="A4806" s="87" t="s">
        <v>129</v>
      </c>
      <c r="B4806" s="14" t="s">
        <v>75</v>
      </c>
      <c r="C4806" s="14" t="s">
        <v>65</v>
      </c>
      <c r="D4806" s="14">
        <v>2018</v>
      </c>
      <c r="E4806" s="14">
        <v>2019</v>
      </c>
      <c r="F4806" s="14" t="s">
        <v>329</v>
      </c>
      <c r="G4806" s="93">
        <v>1336</v>
      </c>
      <c r="H4806" s="93">
        <v>8960</v>
      </c>
      <c r="I4806" s="93">
        <v>3</v>
      </c>
      <c r="J4806" s="93">
        <v>59</v>
      </c>
      <c r="K4806" s="93">
        <v>1339</v>
      </c>
      <c r="L4806" s="93">
        <v>9019</v>
      </c>
      <c r="M4806" s="48">
        <v>10358</v>
      </c>
      <c r="N4806" s="48">
        <v>22719</v>
      </c>
      <c r="O4806" s="93">
        <v>3719</v>
      </c>
      <c r="P4806" s="93">
        <v>18837</v>
      </c>
      <c r="Q4806" s="93">
        <v>22556</v>
      </c>
      <c r="R4806" s="93">
        <v>12</v>
      </c>
      <c r="S4806" s="93">
        <v>151</v>
      </c>
      <c r="T4806" s="93">
        <v>163</v>
      </c>
      <c r="U4806" s="48">
        <v>3731</v>
      </c>
      <c r="V4806" s="48">
        <v>18988</v>
      </c>
      <c r="W4806" s="48">
        <v>2868795</v>
      </c>
      <c r="X4806" s="48">
        <v>16083</v>
      </c>
      <c r="Y4806" s="48">
        <v>2884878</v>
      </c>
      <c r="Z4806" s="28">
        <v>1</v>
      </c>
      <c r="AA4806" s="28">
        <v>0.96418732782369143</v>
      </c>
      <c r="AB4806" s="111"/>
      <c r="AC4806" s="28"/>
      <c r="AD4806" s="28"/>
      <c r="AE4806" s="48">
        <v>818</v>
      </c>
      <c r="AF4806" s="111">
        <v>142</v>
      </c>
      <c r="AG4806" s="111"/>
      <c r="AH4806" s="111"/>
    </row>
    <row r="4807" spans="1:34">
      <c r="A4807" s="87" t="s">
        <v>130</v>
      </c>
      <c r="B4807" s="14" t="s">
        <v>75</v>
      </c>
      <c r="C4807" s="14" t="s">
        <v>65</v>
      </c>
      <c r="D4807" s="14">
        <v>2018</v>
      </c>
      <c r="E4807" s="14">
        <v>2019</v>
      </c>
      <c r="F4807" s="14" t="s">
        <v>329</v>
      </c>
      <c r="G4807" s="93">
        <v>467</v>
      </c>
      <c r="H4807" s="93">
        <v>5771</v>
      </c>
      <c r="I4807" s="93">
        <v>1</v>
      </c>
      <c r="J4807" s="93">
        <v>8</v>
      </c>
      <c r="K4807" s="93">
        <v>468</v>
      </c>
      <c r="L4807" s="93">
        <v>5779</v>
      </c>
      <c r="M4807" s="48">
        <v>6247</v>
      </c>
      <c r="N4807" s="48">
        <v>11285</v>
      </c>
      <c r="O4807" s="93">
        <v>1174</v>
      </c>
      <c r="P4807" s="93">
        <v>10084</v>
      </c>
      <c r="Q4807" s="93">
        <v>11258</v>
      </c>
      <c r="R4807" s="93">
        <v>3</v>
      </c>
      <c r="S4807" s="93">
        <v>24</v>
      </c>
      <c r="T4807" s="93">
        <v>27</v>
      </c>
      <c r="U4807" s="48">
        <v>1177</v>
      </c>
      <c r="V4807" s="48">
        <v>10108</v>
      </c>
      <c r="W4807" s="48">
        <v>1487893</v>
      </c>
      <c r="X4807" s="48">
        <v>2112</v>
      </c>
      <c r="Y4807" s="48">
        <v>1490005</v>
      </c>
      <c r="Z4807" s="28">
        <v>0.93661971830985913</v>
      </c>
      <c r="AA4807" s="28">
        <v>0.9015544041450777</v>
      </c>
      <c r="AB4807" s="111"/>
      <c r="AC4807" s="28"/>
      <c r="AD4807" s="28"/>
      <c r="AE4807" s="48">
        <v>437</v>
      </c>
      <c r="AF4807" s="111">
        <v>88</v>
      </c>
      <c r="AG4807" s="111"/>
      <c r="AH4807" s="111"/>
    </row>
    <row r="4808" spans="1:34">
      <c r="A4808" s="87" t="s">
        <v>131</v>
      </c>
      <c r="B4808" s="14" t="s">
        <v>75</v>
      </c>
      <c r="C4808" s="14" t="s">
        <v>65</v>
      </c>
      <c r="D4808" s="14">
        <v>2018</v>
      </c>
      <c r="E4808" s="14">
        <v>2019</v>
      </c>
      <c r="F4808" s="14" t="s">
        <v>329</v>
      </c>
      <c r="G4808" s="93">
        <v>190</v>
      </c>
      <c r="H4808" s="93">
        <v>1281</v>
      </c>
      <c r="I4808" s="93">
        <v>0</v>
      </c>
      <c r="J4808" s="93">
        <v>1</v>
      </c>
      <c r="K4808" s="93">
        <v>190</v>
      </c>
      <c r="L4808" s="93">
        <v>1282</v>
      </c>
      <c r="M4808" s="48">
        <v>1472</v>
      </c>
      <c r="N4808" s="48">
        <v>2870</v>
      </c>
      <c r="O4808" s="93">
        <v>522</v>
      </c>
      <c r="P4808" s="93">
        <v>2343</v>
      </c>
      <c r="Q4808" s="93">
        <v>2865</v>
      </c>
      <c r="R4808" s="93">
        <v>2</v>
      </c>
      <c r="S4808" s="93">
        <v>3</v>
      </c>
      <c r="T4808" s="93">
        <v>5</v>
      </c>
      <c r="U4808" s="48">
        <v>524</v>
      </c>
      <c r="V4808" s="48">
        <v>2346</v>
      </c>
      <c r="W4808" s="48">
        <v>394995</v>
      </c>
      <c r="X4808" s="48">
        <v>493</v>
      </c>
      <c r="Y4808" s="48">
        <v>395488</v>
      </c>
      <c r="Z4808" s="28">
        <v>0.94444444444444442</v>
      </c>
      <c r="AA4808" s="28">
        <v>0.80597014925373134</v>
      </c>
      <c r="AB4808" s="111"/>
      <c r="AC4808" s="28"/>
      <c r="AD4808" s="28"/>
      <c r="AE4808" s="48">
        <v>128</v>
      </c>
      <c r="AF4808" s="111">
        <v>24</v>
      </c>
      <c r="AG4808" s="111"/>
      <c r="AH4808" s="111"/>
    </row>
    <row r="4809" spans="1:34">
      <c r="A4809" s="87" t="s">
        <v>132</v>
      </c>
      <c r="B4809" s="14" t="s">
        <v>76</v>
      </c>
      <c r="C4809" s="14" t="s">
        <v>65</v>
      </c>
      <c r="D4809" s="14">
        <v>2018</v>
      </c>
      <c r="E4809" s="14">
        <v>2019</v>
      </c>
      <c r="F4809" s="14" t="s">
        <v>329</v>
      </c>
      <c r="G4809" s="93">
        <v>70586</v>
      </c>
      <c r="H4809" s="93">
        <v>472355</v>
      </c>
      <c r="I4809" s="93">
        <v>1139</v>
      </c>
      <c r="J4809" s="93">
        <v>4753</v>
      </c>
      <c r="K4809" s="93">
        <v>71725</v>
      </c>
      <c r="L4809" s="93">
        <v>477108</v>
      </c>
      <c r="M4809" s="48">
        <v>548833</v>
      </c>
      <c r="N4809" s="48">
        <v>1061135</v>
      </c>
      <c r="O4809" s="93">
        <v>171171</v>
      </c>
      <c r="P4809" s="93">
        <v>876147</v>
      </c>
      <c r="Q4809" s="93">
        <v>1047318</v>
      </c>
      <c r="R4809" s="93">
        <v>3485</v>
      </c>
      <c r="S4809" s="93">
        <v>10332</v>
      </c>
      <c r="T4809" s="93">
        <v>13817</v>
      </c>
      <c r="U4809" s="48">
        <v>174656</v>
      </c>
      <c r="V4809" s="48">
        <v>886479</v>
      </c>
      <c r="W4809" s="48">
        <v>147299693</v>
      </c>
      <c r="X4809" s="48">
        <v>1543646</v>
      </c>
      <c r="Y4809" s="48">
        <v>148843339</v>
      </c>
      <c r="Z4809" s="28">
        <v>0.99253284491564231</v>
      </c>
      <c r="AA4809" s="28">
        <v>0.90942028985507251</v>
      </c>
      <c r="AB4809" s="111"/>
      <c r="AC4809" s="28"/>
      <c r="AD4809" s="28"/>
      <c r="AE4809" s="48">
        <v>42277</v>
      </c>
      <c r="AF4809" s="111">
        <v>23975</v>
      </c>
      <c r="AG4809" s="111"/>
      <c r="AH4809" s="111"/>
    </row>
    <row r="4810" spans="1:34">
      <c r="A4810" s="87" t="s">
        <v>133</v>
      </c>
      <c r="B4810" s="14" t="s">
        <v>75</v>
      </c>
      <c r="C4810" s="14" t="s">
        <v>65</v>
      </c>
      <c r="D4810" s="14">
        <v>2018</v>
      </c>
      <c r="E4810" s="14">
        <v>2019</v>
      </c>
      <c r="F4810" s="14" t="s">
        <v>329</v>
      </c>
      <c r="G4810" s="93">
        <v>1403</v>
      </c>
      <c r="H4810" s="93">
        <v>9355</v>
      </c>
      <c r="I4810" s="93">
        <v>8</v>
      </c>
      <c r="J4810" s="93">
        <v>29</v>
      </c>
      <c r="K4810" s="93">
        <v>1411</v>
      </c>
      <c r="L4810" s="93">
        <v>9384</v>
      </c>
      <c r="M4810" s="48">
        <v>10795</v>
      </c>
      <c r="N4810" s="48">
        <v>25849</v>
      </c>
      <c r="O4810" s="93">
        <v>3908</v>
      </c>
      <c r="P4810" s="93">
        <v>21820</v>
      </c>
      <c r="Q4810" s="93">
        <v>25728</v>
      </c>
      <c r="R4810" s="93">
        <v>26</v>
      </c>
      <c r="S4810" s="93">
        <v>95</v>
      </c>
      <c r="T4810" s="93">
        <v>121</v>
      </c>
      <c r="U4810" s="48">
        <v>3934</v>
      </c>
      <c r="V4810" s="48">
        <v>21915</v>
      </c>
      <c r="W4810" s="48">
        <v>3304601</v>
      </c>
      <c r="X4810" s="48">
        <v>9628</v>
      </c>
      <c r="Y4810" s="48">
        <v>3314229</v>
      </c>
      <c r="Z4810" s="28">
        <v>0.9926108374384236</v>
      </c>
      <c r="AA4810" s="28">
        <v>0.98168498168498164</v>
      </c>
      <c r="AB4810" s="111"/>
      <c r="AC4810" s="28"/>
      <c r="AD4810" s="28"/>
      <c r="AE4810" s="48">
        <v>678</v>
      </c>
      <c r="AF4810" s="111">
        <v>61</v>
      </c>
      <c r="AG4810" s="111"/>
      <c r="AH4810" s="111"/>
    </row>
    <row r="4811" spans="1:34">
      <c r="A4811" s="87" t="s">
        <v>134</v>
      </c>
      <c r="B4811" s="14" t="s">
        <v>75</v>
      </c>
      <c r="C4811" s="14" t="s">
        <v>65</v>
      </c>
      <c r="D4811" s="14">
        <v>2018</v>
      </c>
      <c r="E4811" s="14">
        <v>2019</v>
      </c>
      <c r="F4811" s="14" t="s">
        <v>329</v>
      </c>
      <c r="G4811" s="93">
        <v>440</v>
      </c>
      <c r="H4811" s="93">
        <v>5341</v>
      </c>
      <c r="I4811" s="93">
        <v>12</v>
      </c>
      <c r="J4811" s="93">
        <v>136</v>
      </c>
      <c r="K4811" s="93">
        <v>452</v>
      </c>
      <c r="L4811" s="93">
        <v>5477</v>
      </c>
      <c r="M4811" s="48">
        <v>5929</v>
      </c>
      <c r="N4811" s="48">
        <v>9570</v>
      </c>
      <c r="O4811" s="93">
        <v>966</v>
      </c>
      <c r="P4811" s="93">
        <v>8241</v>
      </c>
      <c r="Q4811" s="93">
        <v>9207</v>
      </c>
      <c r="R4811" s="93">
        <v>33</v>
      </c>
      <c r="S4811" s="93">
        <v>330</v>
      </c>
      <c r="T4811" s="93">
        <v>363</v>
      </c>
      <c r="U4811" s="48">
        <v>999</v>
      </c>
      <c r="V4811" s="48">
        <v>8571</v>
      </c>
      <c r="W4811" s="48">
        <v>1321691</v>
      </c>
      <c r="X4811" s="48">
        <v>28556</v>
      </c>
      <c r="Y4811" s="48">
        <v>1350247</v>
      </c>
      <c r="Z4811" s="28">
        <v>0.97333333333333338</v>
      </c>
      <c r="AA4811" s="28">
        <v>0.89847715736040612</v>
      </c>
      <c r="AB4811" s="111"/>
      <c r="AC4811" s="28"/>
      <c r="AD4811" s="28"/>
      <c r="AE4811" s="48">
        <v>471</v>
      </c>
      <c r="AF4811" s="111">
        <v>170</v>
      </c>
      <c r="AG4811" s="111"/>
      <c r="AH4811" s="111"/>
    </row>
    <row r="4812" spans="1:34">
      <c r="A4812" s="87" t="s">
        <v>135</v>
      </c>
      <c r="B4812" s="14" t="s">
        <v>75</v>
      </c>
      <c r="C4812" s="14" t="s">
        <v>65</v>
      </c>
      <c r="D4812" s="14">
        <v>2018</v>
      </c>
      <c r="E4812" s="14">
        <v>2019</v>
      </c>
      <c r="F4812" s="14" t="s">
        <v>329</v>
      </c>
      <c r="G4812" s="93">
        <v>77</v>
      </c>
      <c r="H4812" s="93">
        <v>935</v>
      </c>
      <c r="I4812" s="93">
        <v>1</v>
      </c>
      <c r="J4812" s="93">
        <v>3</v>
      </c>
      <c r="K4812" s="93">
        <v>78</v>
      </c>
      <c r="L4812" s="93">
        <v>938</v>
      </c>
      <c r="M4812" s="48">
        <v>1016</v>
      </c>
      <c r="N4812" s="48">
        <v>1822</v>
      </c>
      <c r="O4812" s="93">
        <v>205</v>
      </c>
      <c r="P4812" s="93">
        <v>1612</v>
      </c>
      <c r="Q4812" s="93">
        <v>1817</v>
      </c>
      <c r="R4812" s="93">
        <v>1</v>
      </c>
      <c r="S4812" s="93">
        <v>4</v>
      </c>
      <c r="T4812" s="93">
        <v>5</v>
      </c>
      <c r="U4812" s="48">
        <v>206</v>
      </c>
      <c r="V4812" s="48">
        <v>1616</v>
      </c>
      <c r="W4812" s="48">
        <v>237979</v>
      </c>
      <c r="X4812" s="48">
        <v>788</v>
      </c>
      <c r="Y4812" s="48">
        <v>238767</v>
      </c>
      <c r="Z4812" s="28">
        <v>1</v>
      </c>
      <c r="AA4812" s="28">
        <v>0.9</v>
      </c>
      <c r="AB4812" s="111"/>
      <c r="AC4812" s="28"/>
      <c r="AD4812" s="28"/>
      <c r="AE4812" s="48">
        <v>83</v>
      </c>
      <c r="AF4812" s="111">
        <v>14</v>
      </c>
      <c r="AG4812" s="111"/>
      <c r="AH4812" s="111"/>
    </row>
    <row r="4813" spans="1:34">
      <c r="A4813" s="87" t="s">
        <v>136</v>
      </c>
      <c r="B4813" s="14" t="s">
        <v>75</v>
      </c>
      <c r="C4813" s="14" t="s">
        <v>65</v>
      </c>
      <c r="D4813" s="14">
        <v>2018</v>
      </c>
      <c r="E4813" s="14">
        <v>2019</v>
      </c>
      <c r="F4813" s="14" t="s">
        <v>329</v>
      </c>
      <c r="G4813" s="93">
        <v>409</v>
      </c>
      <c r="H4813" s="93">
        <v>5606</v>
      </c>
      <c r="I4813" s="93">
        <v>1</v>
      </c>
      <c r="J4813" s="93">
        <v>24</v>
      </c>
      <c r="K4813" s="93">
        <v>410</v>
      </c>
      <c r="L4813" s="93">
        <v>5630</v>
      </c>
      <c r="M4813" s="48">
        <v>6040</v>
      </c>
      <c r="N4813" s="48">
        <v>11145</v>
      </c>
      <c r="O4813" s="93">
        <v>1034</v>
      </c>
      <c r="P4813" s="93">
        <v>10052</v>
      </c>
      <c r="Q4813" s="93">
        <v>11086</v>
      </c>
      <c r="R4813" s="93">
        <v>2</v>
      </c>
      <c r="S4813" s="93">
        <v>57</v>
      </c>
      <c r="T4813" s="93">
        <v>59</v>
      </c>
      <c r="U4813" s="48">
        <v>1036</v>
      </c>
      <c r="V4813" s="48">
        <v>10109</v>
      </c>
      <c r="W4813" s="48">
        <v>1544142</v>
      </c>
      <c r="X4813" s="48">
        <v>5580</v>
      </c>
      <c r="Y4813" s="48">
        <v>1549722</v>
      </c>
      <c r="Z4813" s="28">
        <v>0.95760598503740646</v>
      </c>
      <c r="AA4813" s="28">
        <v>0.80740740740740746</v>
      </c>
      <c r="AB4813" s="111"/>
      <c r="AC4813" s="28"/>
      <c r="AD4813" s="28"/>
      <c r="AE4813" s="48">
        <v>536</v>
      </c>
      <c r="AF4813" s="111">
        <v>68</v>
      </c>
      <c r="AG4813" s="111"/>
      <c r="AH4813" s="111"/>
    </row>
    <row r="4814" spans="1:34">
      <c r="A4814" s="87" t="s">
        <v>137</v>
      </c>
      <c r="B4814" s="14" t="s">
        <v>75</v>
      </c>
      <c r="C4814" s="14" t="s">
        <v>65</v>
      </c>
      <c r="D4814" s="14">
        <v>2018</v>
      </c>
      <c r="E4814" s="14">
        <v>2019</v>
      </c>
      <c r="F4814" s="14" t="s">
        <v>329</v>
      </c>
      <c r="G4814" s="93">
        <v>2838</v>
      </c>
      <c r="H4814" s="93">
        <v>19544</v>
      </c>
      <c r="I4814" s="93">
        <v>6</v>
      </c>
      <c r="J4814" s="93">
        <v>35</v>
      </c>
      <c r="K4814" s="93">
        <v>2844</v>
      </c>
      <c r="L4814" s="93">
        <v>19579</v>
      </c>
      <c r="M4814" s="48">
        <v>22423</v>
      </c>
      <c r="N4814" s="48">
        <v>50476</v>
      </c>
      <c r="O4814" s="93">
        <v>7564</v>
      </c>
      <c r="P4814" s="93">
        <v>42793</v>
      </c>
      <c r="Q4814" s="93">
        <v>50357</v>
      </c>
      <c r="R4814" s="93">
        <v>20</v>
      </c>
      <c r="S4814" s="93">
        <v>99</v>
      </c>
      <c r="T4814" s="93">
        <v>119</v>
      </c>
      <c r="U4814" s="48">
        <v>7584</v>
      </c>
      <c r="V4814" s="48">
        <v>42892</v>
      </c>
      <c r="W4814" s="48">
        <v>6565969</v>
      </c>
      <c r="X4814" s="48">
        <v>10554</v>
      </c>
      <c r="Y4814" s="48">
        <v>6576523</v>
      </c>
      <c r="Z4814" s="28">
        <v>0.99425287356321834</v>
      </c>
      <c r="AA4814" s="28">
        <v>0.96713615023474175</v>
      </c>
      <c r="AB4814" s="111"/>
      <c r="AC4814" s="28"/>
      <c r="AD4814" s="28"/>
      <c r="AE4814" s="48">
        <v>1709</v>
      </c>
      <c r="AF4814" s="111">
        <v>344</v>
      </c>
      <c r="AG4814" s="111"/>
      <c r="AH4814" s="111"/>
    </row>
    <row r="4815" spans="1:34">
      <c r="A4815" s="87" t="s">
        <v>138</v>
      </c>
      <c r="B4815" s="14" t="s">
        <v>75</v>
      </c>
      <c r="C4815" s="14" t="s">
        <v>65</v>
      </c>
      <c r="D4815" s="14">
        <v>2018</v>
      </c>
      <c r="E4815" s="14">
        <v>2019</v>
      </c>
      <c r="F4815" s="14" t="s">
        <v>329</v>
      </c>
      <c r="G4815" s="93">
        <v>73</v>
      </c>
      <c r="H4815" s="93">
        <v>523</v>
      </c>
      <c r="I4815" s="93">
        <v>0</v>
      </c>
      <c r="J4815" s="93">
        <v>0</v>
      </c>
      <c r="K4815" s="93">
        <v>73</v>
      </c>
      <c r="L4815" s="93">
        <v>523</v>
      </c>
      <c r="M4815" s="48">
        <v>596</v>
      </c>
      <c r="N4815" s="48">
        <v>1229</v>
      </c>
      <c r="O4815" s="93">
        <v>183</v>
      </c>
      <c r="P4815" s="93">
        <v>1046</v>
      </c>
      <c r="Q4815" s="93">
        <v>1229</v>
      </c>
      <c r="R4815" s="93">
        <v>0</v>
      </c>
      <c r="S4815" s="93">
        <v>0</v>
      </c>
      <c r="T4815" s="93">
        <v>0</v>
      </c>
      <c r="U4815" s="48">
        <v>183</v>
      </c>
      <c r="V4815" s="48">
        <v>1046</v>
      </c>
      <c r="W4815" s="48">
        <v>159037</v>
      </c>
      <c r="X4815" s="48">
        <v>0</v>
      </c>
      <c r="Y4815" s="48">
        <v>159037</v>
      </c>
      <c r="Z4815" s="28">
        <v>0.94736842105263164</v>
      </c>
      <c r="AA4815" s="28">
        <v>0.96153846153846156</v>
      </c>
      <c r="AB4815" s="111"/>
      <c r="AC4815" s="28"/>
      <c r="AD4815" s="28"/>
      <c r="AE4815" s="48">
        <v>53</v>
      </c>
      <c r="AF4815" s="111">
        <v>9</v>
      </c>
      <c r="AG4815" s="111"/>
      <c r="AH4815" s="111"/>
    </row>
    <row r="4816" spans="1:34">
      <c r="A4816" s="87" t="s">
        <v>139</v>
      </c>
      <c r="B4816" s="14" t="s">
        <v>75</v>
      </c>
      <c r="C4816" s="14" t="s">
        <v>65</v>
      </c>
      <c r="D4816" s="14">
        <v>2018</v>
      </c>
      <c r="E4816" s="14">
        <v>2019</v>
      </c>
      <c r="F4816" s="14" t="s">
        <v>329</v>
      </c>
      <c r="G4816" s="93">
        <v>8</v>
      </c>
      <c r="H4816" s="93">
        <v>383</v>
      </c>
      <c r="I4816" s="93">
        <v>0</v>
      </c>
      <c r="J4816" s="93">
        <v>0</v>
      </c>
      <c r="K4816" s="93">
        <v>8</v>
      </c>
      <c r="L4816" s="93">
        <v>383</v>
      </c>
      <c r="M4816" s="48">
        <v>391</v>
      </c>
      <c r="N4816" s="48">
        <v>655</v>
      </c>
      <c r="O4816" s="93">
        <v>22</v>
      </c>
      <c r="P4816" s="93">
        <v>633</v>
      </c>
      <c r="Q4816" s="93">
        <v>655</v>
      </c>
      <c r="R4816" s="93">
        <v>0</v>
      </c>
      <c r="S4816" s="93">
        <v>0</v>
      </c>
      <c r="T4816" s="93">
        <v>0</v>
      </c>
      <c r="U4816" s="48">
        <v>22</v>
      </c>
      <c r="V4816" s="48">
        <v>633</v>
      </c>
      <c r="W4816" s="48">
        <v>89568</v>
      </c>
      <c r="X4816" s="48">
        <v>0</v>
      </c>
      <c r="Y4816" s="48">
        <v>89568</v>
      </c>
      <c r="Z4816" s="28">
        <v>0.94285714285714284</v>
      </c>
      <c r="AA4816" s="28">
        <v>0.91666666666666663</v>
      </c>
      <c r="AB4816" s="111"/>
      <c r="AC4816" s="28"/>
      <c r="AD4816" s="28"/>
      <c r="AE4816" s="48">
        <v>59</v>
      </c>
      <c r="AF4816" s="111">
        <v>14</v>
      </c>
      <c r="AG4816" s="111"/>
      <c r="AH4816" s="111"/>
    </row>
    <row r="4817" spans="1:34">
      <c r="A4817" s="87" t="s">
        <v>140</v>
      </c>
      <c r="B4817" s="14" t="s">
        <v>75</v>
      </c>
      <c r="C4817" s="14" t="s">
        <v>65</v>
      </c>
      <c r="D4817" s="14">
        <v>2018</v>
      </c>
      <c r="E4817" s="14">
        <v>2019</v>
      </c>
      <c r="F4817" s="14" t="s">
        <v>329</v>
      </c>
      <c r="G4817" s="93">
        <v>1507</v>
      </c>
      <c r="H4817" s="93">
        <v>15680</v>
      </c>
      <c r="I4817" s="93">
        <v>5</v>
      </c>
      <c r="J4817" s="93">
        <v>65</v>
      </c>
      <c r="K4817" s="93">
        <v>1512</v>
      </c>
      <c r="L4817" s="93">
        <v>15745</v>
      </c>
      <c r="M4817" s="48">
        <v>17257</v>
      </c>
      <c r="N4817" s="48">
        <v>37032</v>
      </c>
      <c r="O4817" s="93">
        <v>3866</v>
      </c>
      <c r="P4817" s="93">
        <v>32961</v>
      </c>
      <c r="Q4817" s="93">
        <v>36827</v>
      </c>
      <c r="R4817" s="93">
        <v>17</v>
      </c>
      <c r="S4817" s="93">
        <v>188</v>
      </c>
      <c r="T4817" s="93">
        <v>205</v>
      </c>
      <c r="U4817" s="48">
        <v>3883</v>
      </c>
      <c r="V4817" s="48">
        <v>33149</v>
      </c>
      <c r="W4817" s="48">
        <v>4611210</v>
      </c>
      <c r="X4817" s="48">
        <v>18140</v>
      </c>
      <c r="Y4817" s="48">
        <v>4629350</v>
      </c>
      <c r="Z4817" s="28">
        <v>0.9942196531791907</v>
      </c>
      <c r="AA4817" s="28">
        <v>0.96556886227544914</v>
      </c>
      <c r="AB4817" s="111"/>
      <c r="AC4817" s="28"/>
      <c r="AD4817" s="28"/>
      <c r="AE4817" s="48">
        <v>2013</v>
      </c>
      <c r="AF4817" s="111">
        <v>625</v>
      </c>
      <c r="AG4817" s="111"/>
      <c r="AH4817" s="111"/>
    </row>
    <row r="4818" spans="1:34">
      <c r="A4818" s="87" t="s">
        <v>141</v>
      </c>
      <c r="B4818" s="14" t="s">
        <v>75</v>
      </c>
      <c r="C4818" s="14" t="s">
        <v>65</v>
      </c>
      <c r="D4818" s="14">
        <v>2018</v>
      </c>
      <c r="E4818" s="14">
        <v>2019</v>
      </c>
      <c r="F4818" s="14" t="s">
        <v>329</v>
      </c>
      <c r="G4818" s="93">
        <v>197</v>
      </c>
      <c r="H4818" s="93">
        <v>2556</v>
      </c>
      <c r="I4818" s="93">
        <v>0</v>
      </c>
      <c r="J4818" s="93">
        <v>12</v>
      </c>
      <c r="K4818" s="93">
        <v>197</v>
      </c>
      <c r="L4818" s="93">
        <v>2568</v>
      </c>
      <c r="M4818" s="48">
        <v>2765</v>
      </c>
      <c r="N4818" s="48">
        <v>5402</v>
      </c>
      <c r="O4818" s="93">
        <v>461</v>
      </c>
      <c r="P4818" s="93">
        <v>4899</v>
      </c>
      <c r="Q4818" s="93">
        <v>5360</v>
      </c>
      <c r="R4818" s="93">
        <v>1</v>
      </c>
      <c r="S4818" s="93">
        <v>41</v>
      </c>
      <c r="T4818" s="93">
        <v>42</v>
      </c>
      <c r="U4818" s="48">
        <v>462</v>
      </c>
      <c r="V4818" s="48">
        <v>4940</v>
      </c>
      <c r="W4818" s="48">
        <v>665163</v>
      </c>
      <c r="X4818" s="48">
        <v>1835</v>
      </c>
      <c r="Y4818" s="48">
        <v>666998</v>
      </c>
      <c r="Z4818" s="28">
        <v>0.96261682242990654</v>
      </c>
      <c r="AA4818" s="28">
        <v>0.93506493506493504</v>
      </c>
      <c r="AB4818" s="111"/>
      <c r="AC4818" s="28"/>
      <c r="AD4818" s="28"/>
      <c r="AE4818" s="48">
        <v>256</v>
      </c>
      <c r="AF4818" s="111">
        <v>61</v>
      </c>
      <c r="AG4818" s="111"/>
      <c r="AH4818" s="111"/>
    </row>
    <row r="4819" spans="1:34">
      <c r="A4819" s="87" t="s">
        <v>142</v>
      </c>
      <c r="B4819" s="14" t="s">
        <v>75</v>
      </c>
      <c r="C4819" s="14" t="s">
        <v>65</v>
      </c>
      <c r="D4819" s="14">
        <v>2018</v>
      </c>
      <c r="E4819" s="14">
        <v>2019</v>
      </c>
      <c r="F4819" s="14" t="s">
        <v>329</v>
      </c>
      <c r="G4819" s="93">
        <v>219</v>
      </c>
      <c r="H4819" s="93">
        <v>4030</v>
      </c>
      <c r="I4819" s="93">
        <v>0</v>
      </c>
      <c r="J4819" s="93">
        <v>10</v>
      </c>
      <c r="K4819" s="93">
        <v>219</v>
      </c>
      <c r="L4819" s="93">
        <v>4040</v>
      </c>
      <c r="M4819" s="48">
        <v>4259</v>
      </c>
      <c r="N4819" s="48">
        <v>7234</v>
      </c>
      <c r="O4819" s="93">
        <v>522</v>
      </c>
      <c r="P4819" s="93">
        <v>6690</v>
      </c>
      <c r="Q4819" s="93">
        <v>7212</v>
      </c>
      <c r="R4819" s="93">
        <v>1</v>
      </c>
      <c r="S4819" s="93">
        <v>21</v>
      </c>
      <c r="T4819" s="93">
        <v>22</v>
      </c>
      <c r="U4819" s="48">
        <v>523</v>
      </c>
      <c r="V4819" s="48">
        <v>6711</v>
      </c>
      <c r="W4819" s="48">
        <v>979953</v>
      </c>
      <c r="X4819" s="48">
        <v>2151</v>
      </c>
      <c r="Y4819" s="48">
        <v>982104</v>
      </c>
      <c r="Z4819" s="28">
        <v>0.93069306930693063</v>
      </c>
      <c r="AA4819" s="28">
        <v>0.88311688311688308</v>
      </c>
      <c r="AB4819" s="111"/>
      <c r="AC4819" s="28"/>
      <c r="AD4819" s="28"/>
      <c r="AE4819" s="48">
        <v>431</v>
      </c>
      <c r="AF4819" s="111">
        <v>160</v>
      </c>
      <c r="AG4819" s="111"/>
      <c r="AH4819" s="111"/>
    </row>
    <row r="4820" spans="1:34">
      <c r="A4820" s="87" t="s">
        <v>143</v>
      </c>
      <c r="B4820" s="14" t="s">
        <v>74</v>
      </c>
      <c r="C4820" s="14" t="s">
        <v>65</v>
      </c>
      <c r="D4820" s="14">
        <v>2018</v>
      </c>
      <c r="E4820" s="14">
        <v>2019</v>
      </c>
      <c r="F4820" s="14" t="s">
        <v>329</v>
      </c>
      <c r="G4820" s="93">
        <v>7883</v>
      </c>
      <c r="H4820" s="93">
        <v>97604</v>
      </c>
      <c r="I4820" s="93">
        <v>69</v>
      </c>
      <c r="J4820" s="93">
        <v>1409</v>
      </c>
      <c r="K4820" s="93">
        <v>7952</v>
      </c>
      <c r="L4820" s="93">
        <v>99013</v>
      </c>
      <c r="M4820" s="48">
        <v>106965</v>
      </c>
      <c r="N4820" s="48">
        <v>211113</v>
      </c>
      <c r="O4820" s="93">
        <v>20518</v>
      </c>
      <c r="P4820" s="93">
        <v>187110</v>
      </c>
      <c r="Q4820" s="93">
        <v>207628</v>
      </c>
      <c r="R4820" s="93">
        <v>251</v>
      </c>
      <c r="S4820" s="93">
        <v>3234</v>
      </c>
      <c r="T4820" s="93">
        <v>3485</v>
      </c>
      <c r="U4820" s="48">
        <v>20769</v>
      </c>
      <c r="V4820" s="48">
        <v>190344</v>
      </c>
      <c r="W4820" s="48">
        <v>27653477.940000001</v>
      </c>
      <c r="X4820" s="48">
        <v>367069.17</v>
      </c>
      <c r="Y4820" s="48">
        <v>28020547.110000003</v>
      </c>
      <c r="Z4820" s="28">
        <v>0.98506860371267146</v>
      </c>
      <c r="AA4820" s="28">
        <v>0.99174272055627988</v>
      </c>
      <c r="AB4820" s="111"/>
      <c r="AC4820" s="28"/>
      <c r="AD4820" s="28"/>
      <c r="AE4820" s="48">
        <v>8615</v>
      </c>
      <c r="AF4820" s="111">
        <v>3626</v>
      </c>
      <c r="AG4820" s="111"/>
      <c r="AH4820" s="111"/>
    </row>
    <row r="4821" spans="1:34">
      <c r="A4821" s="87" t="s">
        <v>144</v>
      </c>
      <c r="B4821" s="14" t="s">
        <v>74</v>
      </c>
      <c r="C4821" s="14" t="s">
        <v>65</v>
      </c>
      <c r="D4821" s="14">
        <v>2018</v>
      </c>
      <c r="E4821" s="14">
        <v>2019</v>
      </c>
      <c r="F4821" s="14" t="s">
        <v>329</v>
      </c>
      <c r="G4821" s="93">
        <v>614</v>
      </c>
      <c r="H4821" s="93">
        <v>8045</v>
      </c>
      <c r="I4821" s="93">
        <v>6</v>
      </c>
      <c r="J4821" s="93">
        <v>46</v>
      </c>
      <c r="K4821" s="93">
        <v>620</v>
      </c>
      <c r="L4821" s="93">
        <v>8091</v>
      </c>
      <c r="M4821" s="48">
        <v>8711</v>
      </c>
      <c r="N4821" s="48">
        <v>16488</v>
      </c>
      <c r="O4821" s="93">
        <v>1370</v>
      </c>
      <c r="P4821" s="93">
        <v>15005</v>
      </c>
      <c r="Q4821" s="93">
        <v>16375</v>
      </c>
      <c r="R4821" s="93">
        <v>18</v>
      </c>
      <c r="S4821" s="93">
        <v>95</v>
      </c>
      <c r="T4821" s="93">
        <v>113</v>
      </c>
      <c r="U4821" s="48">
        <v>1388</v>
      </c>
      <c r="V4821" s="48">
        <v>15100</v>
      </c>
      <c r="W4821" s="48">
        <v>1855162</v>
      </c>
      <c r="X4821" s="48">
        <v>12195</v>
      </c>
      <c r="Y4821" s="48">
        <v>1867357</v>
      </c>
      <c r="Z4821" s="28">
        <v>0.98316498316498313</v>
      </c>
      <c r="AA4821" s="28">
        <v>0.94930875576036866</v>
      </c>
      <c r="AB4821" s="111"/>
      <c r="AC4821" s="28"/>
      <c r="AD4821" s="28"/>
      <c r="AE4821" s="48">
        <v>717</v>
      </c>
      <c r="AF4821" s="111">
        <v>374</v>
      </c>
      <c r="AG4821" s="111"/>
      <c r="AH4821" s="111"/>
    </row>
    <row r="4822" spans="1:34">
      <c r="A4822" s="87" t="s">
        <v>145</v>
      </c>
      <c r="B4822" s="14" t="s">
        <v>75</v>
      </c>
      <c r="C4822" s="14" t="s">
        <v>65</v>
      </c>
      <c r="D4822" s="14">
        <v>2018</v>
      </c>
      <c r="E4822" s="14">
        <v>2019</v>
      </c>
      <c r="F4822" s="14" t="s">
        <v>329</v>
      </c>
      <c r="G4822" s="93">
        <v>60</v>
      </c>
      <c r="H4822" s="93">
        <v>1021</v>
      </c>
      <c r="I4822" s="93">
        <v>0</v>
      </c>
      <c r="J4822" s="93">
        <v>1</v>
      </c>
      <c r="K4822" s="93">
        <v>60</v>
      </c>
      <c r="L4822" s="93">
        <v>1022</v>
      </c>
      <c r="M4822" s="48">
        <v>1082</v>
      </c>
      <c r="N4822" s="48">
        <v>1928</v>
      </c>
      <c r="O4822" s="93">
        <v>139</v>
      </c>
      <c r="P4822" s="93">
        <v>1788</v>
      </c>
      <c r="Q4822" s="93">
        <v>1927</v>
      </c>
      <c r="R4822" s="93">
        <v>0</v>
      </c>
      <c r="S4822" s="93">
        <v>1</v>
      </c>
      <c r="T4822" s="93">
        <v>1</v>
      </c>
      <c r="U4822" s="48">
        <v>139</v>
      </c>
      <c r="V4822" s="48">
        <v>1789</v>
      </c>
      <c r="W4822" s="48">
        <v>255158</v>
      </c>
      <c r="X4822" s="48">
        <v>211</v>
      </c>
      <c r="Y4822" s="48">
        <v>255369</v>
      </c>
      <c r="Z4822" s="28">
        <v>1</v>
      </c>
      <c r="AA4822" s="28">
        <v>0.8928571428571429</v>
      </c>
      <c r="AB4822" s="111"/>
      <c r="AC4822" s="28"/>
      <c r="AD4822" s="28"/>
      <c r="AE4822" s="48">
        <v>119</v>
      </c>
      <c r="AF4822" s="111">
        <v>28</v>
      </c>
      <c r="AG4822" s="111"/>
      <c r="AH4822" s="111"/>
    </row>
    <row r="4823" spans="1:34">
      <c r="A4823" s="87" t="s">
        <v>146</v>
      </c>
      <c r="B4823" s="14" t="s">
        <v>75</v>
      </c>
      <c r="C4823" s="14" t="s">
        <v>65</v>
      </c>
      <c r="D4823" s="14">
        <v>2018</v>
      </c>
      <c r="E4823" s="14">
        <v>2019</v>
      </c>
      <c r="F4823" s="14" t="s">
        <v>329</v>
      </c>
      <c r="G4823" s="93">
        <v>12783</v>
      </c>
      <c r="H4823" s="93">
        <v>102060</v>
      </c>
      <c r="I4823" s="93">
        <v>26</v>
      </c>
      <c r="J4823" s="93">
        <v>288</v>
      </c>
      <c r="K4823" s="93">
        <v>12809</v>
      </c>
      <c r="L4823" s="93">
        <v>102348</v>
      </c>
      <c r="M4823" s="48">
        <v>115157</v>
      </c>
      <c r="N4823" s="48">
        <v>248621</v>
      </c>
      <c r="O4823" s="93">
        <v>34623</v>
      </c>
      <c r="P4823" s="93">
        <v>213127</v>
      </c>
      <c r="Q4823" s="93">
        <v>247750</v>
      </c>
      <c r="R4823" s="93">
        <v>100</v>
      </c>
      <c r="S4823" s="93">
        <v>771</v>
      </c>
      <c r="T4823" s="93">
        <v>871</v>
      </c>
      <c r="U4823" s="48">
        <v>34723</v>
      </c>
      <c r="V4823" s="48">
        <v>213898</v>
      </c>
      <c r="W4823" s="48">
        <v>32873058</v>
      </c>
      <c r="X4823" s="48">
        <v>85208</v>
      </c>
      <c r="Y4823" s="48">
        <v>32958266</v>
      </c>
      <c r="Z4823" s="28">
        <v>0.98304473304473305</v>
      </c>
      <c r="AA4823" s="28">
        <v>0.82015810276679846</v>
      </c>
      <c r="AB4823" s="111"/>
      <c r="AC4823" s="28"/>
      <c r="AD4823" s="28"/>
      <c r="AE4823" s="48">
        <v>10645</v>
      </c>
      <c r="AF4823" s="111">
        <v>3659</v>
      </c>
      <c r="AG4823" s="111"/>
      <c r="AH4823" s="111"/>
    </row>
    <row r="4824" spans="1:34">
      <c r="A4824" s="87" t="s">
        <v>147</v>
      </c>
      <c r="B4824" s="14" t="s">
        <v>74</v>
      </c>
      <c r="C4824" s="14" t="s">
        <v>65</v>
      </c>
      <c r="D4824" s="14">
        <v>2018</v>
      </c>
      <c r="E4824" s="14">
        <v>2019</v>
      </c>
      <c r="F4824" s="14" t="s">
        <v>329</v>
      </c>
      <c r="G4824" s="93">
        <v>11313</v>
      </c>
      <c r="H4824" s="93">
        <v>81992</v>
      </c>
      <c r="I4824" s="93">
        <v>181</v>
      </c>
      <c r="J4824" s="93">
        <v>859</v>
      </c>
      <c r="K4824" s="93">
        <v>11494</v>
      </c>
      <c r="L4824" s="93">
        <v>82851</v>
      </c>
      <c r="M4824" s="48">
        <v>94345</v>
      </c>
      <c r="N4824" s="48">
        <v>194900</v>
      </c>
      <c r="O4824" s="93">
        <v>30680</v>
      </c>
      <c r="P4824" s="93">
        <v>161229</v>
      </c>
      <c r="Q4824" s="93">
        <v>191909</v>
      </c>
      <c r="R4824" s="93">
        <v>774</v>
      </c>
      <c r="S4824" s="93">
        <v>2217</v>
      </c>
      <c r="T4824" s="93">
        <v>2991</v>
      </c>
      <c r="U4824" s="48">
        <v>31454</v>
      </c>
      <c r="V4824" s="48">
        <v>163446</v>
      </c>
      <c r="W4824" s="48">
        <v>26829016</v>
      </c>
      <c r="X4824" s="48">
        <v>336776</v>
      </c>
      <c r="Y4824" s="48">
        <v>27165792</v>
      </c>
      <c r="Z4824" s="28">
        <v>0.9904982618771726</v>
      </c>
      <c r="AA4824" s="28">
        <v>0.93720565149136581</v>
      </c>
      <c r="AB4824" s="111"/>
      <c r="AC4824" s="28"/>
      <c r="AD4824" s="28"/>
      <c r="AE4824" s="48">
        <v>8713</v>
      </c>
      <c r="AF4824" s="111">
        <v>3600</v>
      </c>
      <c r="AG4824" s="111"/>
      <c r="AH4824" s="111"/>
    </row>
    <row r="4825" spans="1:34">
      <c r="A4825" s="87" t="s">
        <v>148</v>
      </c>
      <c r="B4825" s="14" t="s">
        <v>75</v>
      </c>
      <c r="C4825" s="14" t="s">
        <v>65</v>
      </c>
      <c r="D4825" s="14">
        <v>2018</v>
      </c>
      <c r="E4825" s="14">
        <v>2019</v>
      </c>
      <c r="F4825" s="14" t="s">
        <v>329</v>
      </c>
      <c r="G4825" s="93">
        <v>244</v>
      </c>
      <c r="H4825" s="93">
        <v>1852</v>
      </c>
      <c r="I4825" s="93">
        <v>1</v>
      </c>
      <c r="J4825" s="93">
        <v>6</v>
      </c>
      <c r="K4825" s="93">
        <v>245</v>
      </c>
      <c r="L4825" s="93">
        <v>1858</v>
      </c>
      <c r="M4825" s="48">
        <v>2103</v>
      </c>
      <c r="N4825" s="48">
        <v>4408</v>
      </c>
      <c r="O4825" s="93">
        <v>652</v>
      </c>
      <c r="P4825" s="93">
        <v>3740</v>
      </c>
      <c r="Q4825" s="93">
        <v>4392</v>
      </c>
      <c r="R4825" s="93">
        <v>1</v>
      </c>
      <c r="S4825" s="93">
        <v>15</v>
      </c>
      <c r="T4825" s="93">
        <v>16</v>
      </c>
      <c r="U4825" s="48">
        <v>653</v>
      </c>
      <c r="V4825" s="48">
        <v>3755</v>
      </c>
      <c r="W4825" s="48">
        <v>571548</v>
      </c>
      <c r="X4825" s="48">
        <v>2053</v>
      </c>
      <c r="Y4825" s="48">
        <v>573601</v>
      </c>
      <c r="Z4825" s="28">
        <v>0.98360655737704916</v>
      </c>
      <c r="AA4825" s="28">
        <v>1</v>
      </c>
      <c r="AB4825" s="111"/>
      <c r="AC4825" s="28"/>
      <c r="AD4825" s="28"/>
      <c r="AE4825" s="48">
        <v>188</v>
      </c>
      <c r="AF4825" s="111">
        <v>48</v>
      </c>
      <c r="AG4825" s="111"/>
      <c r="AH4825" s="111"/>
    </row>
    <row r="4826" spans="1:34">
      <c r="A4826" s="87" t="s">
        <v>149</v>
      </c>
      <c r="B4826" s="14" t="s">
        <v>75</v>
      </c>
      <c r="C4826" s="14" t="s">
        <v>65</v>
      </c>
      <c r="D4826" s="14">
        <v>2018</v>
      </c>
      <c r="E4826" s="14">
        <v>2019</v>
      </c>
      <c r="F4826" s="14" t="s">
        <v>329</v>
      </c>
      <c r="G4826" s="93">
        <v>19472</v>
      </c>
      <c r="H4826" s="93">
        <v>134415</v>
      </c>
      <c r="I4826" s="93">
        <v>37</v>
      </c>
      <c r="J4826" s="93">
        <v>455</v>
      </c>
      <c r="K4826" s="93">
        <v>19509</v>
      </c>
      <c r="L4826" s="93">
        <v>134870</v>
      </c>
      <c r="M4826" s="48">
        <v>154379</v>
      </c>
      <c r="N4826" s="48">
        <v>331726</v>
      </c>
      <c r="O4826" s="93">
        <v>50739</v>
      </c>
      <c r="P4826" s="93">
        <v>279667</v>
      </c>
      <c r="Q4826" s="93">
        <v>330406</v>
      </c>
      <c r="R4826" s="93">
        <v>127</v>
      </c>
      <c r="S4826" s="93">
        <v>1193</v>
      </c>
      <c r="T4826" s="93">
        <v>1320</v>
      </c>
      <c r="U4826" s="48">
        <v>50866</v>
      </c>
      <c r="V4826" s="48">
        <v>280860</v>
      </c>
      <c r="W4826" s="48">
        <v>44664119</v>
      </c>
      <c r="X4826" s="48">
        <v>133650</v>
      </c>
      <c r="Y4826" s="48">
        <v>44797769</v>
      </c>
      <c r="Z4826" s="28">
        <v>0.99299630714376674</v>
      </c>
      <c r="AA4826" s="28">
        <v>0.93128051070221551</v>
      </c>
      <c r="AB4826" s="111"/>
      <c r="AC4826" s="28"/>
      <c r="AD4826" s="28"/>
      <c r="AE4826" s="48">
        <v>12041</v>
      </c>
      <c r="AF4826" s="111">
        <v>3590</v>
      </c>
      <c r="AG4826" s="111"/>
      <c r="AH4826" s="111"/>
    </row>
    <row r="4827" spans="1:34">
      <c r="A4827" s="87" t="s">
        <v>150</v>
      </c>
      <c r="B4827" s="14" t="s">
        <v>74</v>
      </c>
      <c r="C4827" s="14" t="s">
        <v>65</v>
      </c>
      <c r="D4827" s="14">
        <v>2018</v>
      </c>
      <c r="E4827" s="14">
        <v>2019</v>
      </c>
      <c r="F4827" s="14" t="s">
        <v>329</v>
      </c>
      <c r="G4827" s="93">
        <v>9453</v>
      </c>
      <c r="H4827" s="93">
        <v>122424</v>
      </c>
      <c r="I4827" s="93">
        <v>108</v>
      </c>
      <c r="J4827" s="93">
        <v>1067</v>
      </c>
      <c r="K4827" s="93">
        <v>9561</v>
      </c>
      <c r="L4827" s="93">
        <v>123491</v>
      </c>
      <c r="M4827" s="48">
        <v>133052</v>
      </c>
      <c r="N4827" s="48">
        <v>257701</v>
      </c>
      <c r="O4827" s="93">
        <v>25839</v>
      </c>
      <c r="P4827" s="93">
        <v>229013</v>
      </c>
      <c r="Q4827" s="93">
        <v>254852</v>
      </c>
      <c r="R4827" s="93">
        <v>393</v>
      </c>
      <c r="S4827" s="93">
        <v>2456</v>
      </c>
      <c r="T4827" s="93">
        <v>2849</v>
      </c>
      <c r="U4827" s="48">
        <v>26232</v>
      </c>
      <c r="V4827" s="48">
        <v>231469</v>
      </c>
      <c r="W4827" s="48">
        <v>33489182</v>
      </c>
      <c r="X4827" s="48">
        <v>298876</v>
      </c>
      <c r="Y4827" s="48">
        <v>33788058</v>
      </c>
      <c r="Z4827" s="28">
        <v>0.97988252569750367</v>
      </c>
      <c r="AA4827" s="28">
        <v>0.96487455197132621</v>
      </c>
      <c r="AB4827" s="111"/>
      <c r="AC4827" s="28"/>
      <c r="AD4827" s="28"/>
      <c r="AE4827" s="48">
        <v>13381</v>
      </c>
      <c r="AF4827" s="111">
        <v>6811</v>
      </c>
      <c r="AG4827" s="111"/>
      <c r="AH4827" s="111"/>
    </row>
    <row r="4828" spans="1:34">
      <c r="A4828" s="87" t="s">
        <v>151</v>
      </c>
      <c r="B4828" s="14" t="s">
        <v>74</v>
      </c>
      <c r="C4828" s="14" t="s">
        <v>65</v>
      </c>
      <c r="D4828" s="14">
        <v>2018</v>
      </c>
      <c r="E4828" s="14">
        <v>2019</v>
      </c>
      <c r="F4828" s="14" t="s">
        <v>329</v>
      </c>
      <c r="G4828" s="93">
        <v>1816</v>
      </c>
      <c r="H4828" s="93">
        <v>29701</v>
      </c>
      <c r="I4828" s="93">
        <v>59</v>
      </c>
      <c r="J4828" s="93">
        <v>1075</v>
      </c>
      <c r="K4828" s="93">
        <v>1875</v>
      </c>
      <c r="L4828" s="93">
        <v>30776</v>
      </c>
      <c r="M4828" s="48">
        <v>32651</v>
      </c>
      <c r="N4828" s="48">
        <v>47652</v>
      </c>
      <c r="O4828" s="93">
        <v>3867</v>
      </c>
      <c r="P4828" s="93">
        <v>42027</v>
      </c>
      <c r="Q4828" s="93">
        <v>45894</v>
      </c>
      <c r="R4828" s="93">
        <v>156</v>
      </c>
      <c r="S4828" s="93">
        <v>1602</v>
      </c>
      <c r="T4828" s="93">
        <v>1758</v>
      </c>
      <c r="U4828" s="48">
        <v>4023</v>
      </c>
      <c r="V4828" s="48">
        <v>43629</v>
      </c>
      <c r="W4828" s="48">
        <v>6592174</v>
      </c>
      <c r="X4828" s="48">
        <v>231436</v>
      </c>
      <c r="Y4828" s="48">
        <v>6823610</v>
      </c>
      <c r="Z4828" s="28">
        <v>0.97964912280701755</v>
      </c>
      <c r="AA4828" s="28">
        <v>0.89402985074626862</v>
      </c>
      <c r="AB4828" s="111"/>
      <c r="AC4828" s="28"/>
      <c r="AD4828" s="28"/>
      <c r="AE4828" s="48">
        <v>3048</v>
      </c>
      <c r="AF4828" s="111">
        <v>1260</v>
      </c>
      <c r="AG4828" s="111"/>
      <c r="AH4828" s="111"/>
    </row>
    <row r="4829" spans="1:34">
      <c r="A4829" s="87" t="s">
        <v>152</v>
      </c>
      <c r="B4829" s="14" t="s">
        <v>75</v>
      </c>
      <c r="C4829" s="14" t="s">
        <v>65</v>
      </c>
      <c r="D4829" s="14">
        <v>2018</v>
      </c>
      <c r="E4829" s="14">
        <v>2019</v>
      </c>
      <c r="F4829" s="14" t="s">
        <v>329</v>
      </c>
      <c r="G4829" s="93">
        <v>5512</v>
      </c>
      <c r="H4829" s="93">
        <v>39007</v>
      </c>
      <c r="I4829" s="93">
        <v>13</v>
      </c>
      <c r="J4829" s="93">
        <v>228</v>
      </c>
      <c r="K4829" s="93">
        <v>5525</v>
      </c>
      <c r="L4829" s="93">
        <v>39235</v>
      </c>
      <c r="M4829" s="48">
        <v>44760</v>
      </c>
      <c r="N4829" s="48">
        <v>97028</v>
      </c>
      <c r="O4829" s="93">
        <v>13331</v>
      </c>
      <c r="P4829" s="93">
        <v>83024</v>
      </c>
      <c r="Q4829" s="93">
        <v>96355</v>
      </c>
      <c r="R4829" s="93">
        <v>49</v>
      </c>
      <c r="S4829" s="93">
        <v>624</v>
      </c>
      <c r="T4829" s="93">
        <v>673</v>
      </c>
      <c r="U4829" s="48">
        <v>13380</v>
      </c>
      <c r="V4829" s="48">
        <v>83648</v>
      </c>
      <c r="W4829" s="48">
        <v>12600627</v>
      </c>
      <c r="X4829" s="48">
        <v>68394</v>
      </c>
      <c r="Y4829" s="48">
        <v>12669021</v>
      </c>
      <c r="Z4829" s="28">
        <v>0.99244332493702769</v>
      </c>
      <c r="AA4829" s="28">
        <v>0.92053501180173092</v>
      </c>
      <c r="AB4829" s="111"/>
      <c r="AC4829" s="28"/>
      <c r="AD4829" s="28"/>
      <c r="AE4829" s="48">
        <v>3270</v>
      </c>
      <c r="AF4829" s="111">
        <v>1227</v>
      </c>
      <c r="AG4829" s="111"/>
      <c r="AH4829" s="111"/>
    </row>
    <row r="4830" spans="1:34">
      <c r="A4830" s="87" t="s">
        <v>153</v>
      </c>
      <c r="B4830" s="14" t="s">
        <v>74</v>
      </c>
      <c r="C4830" s="14" t="s">
        <v>65</v>
      </c>
      <c r="D4830" s="14">
        <v>2018</v>
      </c>
      <c r="E4830" s="14">
        <v>2019</v>
      </c>
      <c r="F4830" s="14" t="s">
        <v>329</v>
      </c>
      <c r="G4830" s="93">
        <v>660</v>
      </c>
      <c r="H4830" s="93">
        <v>8306</v>
      </c>
      <c r="I4830" s="93">
        <v>1</v>
      </c>
      <c r="J4830" s="93">
        <v>24</v>
      </c>
      <c r="K4830" s="93">
        <v>661</v>
      </c>
      <c r="L4830" s="93">
        <v>8330</v>
      </c>
      <c r="M4830" s="48">
        <v>8991</v>
      </c>
      <c r="N4830" s="48">
        <v>15278</v>
      </c>
      <c r="O4830" s="93">
        <v>1624</v>
      </c>
      <c r="P4830" s="93">
        <v>13599</v>
      </c>
      <c r="Q4830" s="93">
        <v>15223</v>
      </c>
      <c r="R4830" s="93">
        <v>3</v>
      </c>
      <c r="S4830" s="93">
        <v>52</v>
      </c>
      <c r="T4830" s="93">
        <v>55</v>
      </c>
      <c r="U4830" s="48">
        <v>1627</v>
      </c>
      <c r="V4830" s="48">
        <v>13651</v>
      </c>
      <c r="W4830" s="48">
        <v>2017163</v>
      </c>
      <c r="X4830" s="48">
        <v>6528</v>
      </c>
      <c r="Y4830" s="48">
        <v>2023691</v>
      </c>
      <c r="Z4830" s="28">
        <v>0.97764227642276424</v>
      </c>
      <c r="AA4830" s="28">
        <v>0.96399999999999997</v>
      </c>
      <c r="AB4830" s="111"/>
      <c r="AC4830" s="28"/>
      <c r="AD4830" s="28"/>
      <c r="AE4830" s="48">
        <v>939</v>
      </c>
      <c r="AF4830" s="111">
        <v>357</v>
      </c>
      <c r="AG4830" s="111"/>
      <c r="AH4830" s="111"/>
    </row>
    <row r="4831" spans="1:34">
      <c r="A4831" s="87" t="s">
        <v>154</v>
      </c>
      <c r="B4831" s="14" t="s">
        <v>74</v>
      </c>
      <c r="C4831" s="14" t="s">
        <v>65</v>
      </c>
      <c r="D4831" s="14">
        <v>2018</v>
      </c>
      <c r="E4831" s="14">
        <v>2019</v>
      </c>
      <c r="F4831" s="14" t="s">
        <v>329</v>
      </c>
      <c r="G4831" s="93">
        <v>512</v>
      </c>
      <c r="H4831" s="93">
        <v>11169</v>
      </c>
      <c r="I4831" s="93">
        <v>8</v>
      </c>
      <c r="J4831" s="93">
        <v>198</v>
      </c>
      <c r="K4831" s="93">
        <v>520</v>
      </c>
      <c r="L4831" s="93">
        <v>11367</v>
      </c>
      <c r="M4831" s="48">
        <v>11887</v>
      </c>
      <c r="N4831" s="48">
        <v>22223</v>
      </c>
      <c r="O4831" s="93">
        <v>1222</v>
      </c>
      <c r="P4831" s="93">
        <v>20474</v>
      </c>
      <c r="Q4831" s="93">
        <v>21696</v>
      </c>
      <c r="R4831" s="93">
        <v>22</v>
      </c>
      <c r="S4831" s="93">
        <v>505</v>
      </c>
      <c r="T4831" s="93">
        <v>527</v>
      </c>
      <c r="U4831" s="48">
        <v>1244</v>
      </c>
      <c r="V4831" s="48">
        <v>20979</v>
      </c>
      <c r="W4831" s="48">
        <v>2824425</v>
      </c>
      <c r="X4831" s="48">
        <v>46089</v>
      </c>
      <c r="Y4831" s="48">
        <v>2870514</v>
      </c>
      <c r="Z4831" s="28">
        <v>0.98715203426124198</v>
      </c>
      <c r="AA4831" s="28">
        <v>0.92203389830508475</v>
      </c>
      <c r="AB4831" s="111"/>
      <c r="AC4831" s="28"/>
      <c r="AD4831" s="28"/>
      <c r="AE4831" s="48">
        <v>1128</v>
      </c>
      <c r="AF4831" s="111">
        <v>447</v>
      </c>
      <c r="AG4831" s="111"/>
      <c r="AH4831" s="111"/>
    </row>
    <row r="4832" spans="1:34">
      <c r="A4832" s="87" t="s">
        <v>155</v>
      </c>
      <c r="B4832" s="14" t="s">
        <v>74</v>
      </c>
      <c r="C4832" s="14" t="s">
        <v>65</v>
      </c>
      <c r="D4832" s="14">
        <v>2018</v>
      </c>
      <c r="E4832" s="14">
        <v>2019</v>
      </c>
      <c r="F4832" s="14" t="s">
        <v>329</v>
      </c>
      <c r="G4832" s="93">
        <v>1601</v>
      </c>
      <c r="H4832" s="93">
        <v>17774</v>
      </c>
      <c r="I4832" s="93">
        <v>5</v>
      </c>
      <c r="J4832" s="93">
        <v>90</v>
      </c>
      <c r="K4832" s="93">
        <v>1606</v>
      </c>
      <c r="L4832" s="93">
        <v>17864</v>
      </c>
      <c r="M4832" s="48">
        <v>19470</v>
      </c>
      <c r="N4832" s="48">
        <v>36732</v>
      </c>
      <c r="O4832" s="93">
        <v>4146</v>
      </c>
      <c r="P4832" s="93">
        <v>32373</v>
      </c>
      <c r="Q4832" s="93">
        <v>36519</v>
      </c>
      <c r="R4832" s="93">
        <v>19</v>
      </c>
      <c r="S4832" s="93">
        <v>194</v>
      </c>
      <c r="T4832" s="93">
        <v>213</v>
      </c>
      <c r="U4832" s="48">
        <v>4165</v>
      </c>
      <c r="V4832" s="48">
        <v>32567</v>
      </c>
      <c r="W4832" s="48">
        <v>4887646</v>
      </c>
      <c r="X4832" s="48">
        <v>24767</v>
      </c>
      <c r="Y4832" s="48">
        <v>4912413</v>
      </c>
      <c r="Z4832" s="28">
        <v>0.91884641180415827</v>
      </c>
      <c r="AA4832" s="28">
        <v>0.74294670846394983</v>
      </c>
      <c r="AB4832" s="111"/>
      <c r="AC4832" s="28"/>
      <c r="AD4832" s="28"/>
      <c r="AE4832" s="48">
        <v>3218</v>
      </c>
      <c r="AF4832" s="111">
        <v>2183</v>
      </c>
      <c r="AG4832" s="111"/>
      <c r="AH4832" s="111"/>
    </row>
    <row r="4833" spans="1:34">
      <c r="A4833" s="87" t="s">
        <v>156</v>
      </c>
      <c r="B4833" s="14" t="s">
        <v>74</v>
      </c>
      <c r="C4833" s="14" t="s">
        <v>65</v>
      </c>
      <c r="D4833" s="14">
        <v>2018</v>
      </c>
      <c r="E4833" s="14">
        <v>2019</v>
      </c>
      <c r="F4833" s="14" t="s">
        <v>329</v>
      </c>
      <c r="G4833" s="93">
        <v>2965</v>
      </c>
      <c r="H4833" s="93">
        <v>37590</v>
      </c>
      <c r="I4833" s="93">
        <v>29</v>
      </c>
      <c r="J4833" s="93">
        <v>560</v>
      </c>
      <c r="K4833" s="93">
        <v>2994</v>
      </c>
      <c r="L4833" s="93">
        <v>38150</v>
      </c>
      <c r="M4833" s="48">
        <v>41144</v>
      </c>
      <c r="N4833" s="48">
        <v>77271</v>
      </c>
      <c r="O4833" s="93">
        <v>7128</v>
      </c>
      <c r="P4833" s="93">
        <v>68877</v>
      </c>
      <c r="Q4833" s="93">
        <v>76005</v>
      </c>
      <c r="R4833" s="93">
        <v>95</v>
      </c>
      <c r="S4833" s="93">
        <v>1171</v>
      </c>
      <c r="T4833" s="93">
        <v>1266</v>
      </c>
      <c r="U4833" s="48">
        <v>7223</v>
      </c>
      <c r="V4833" s="48">
        <v>70048</v>
      </c>
      <c r="W4833" s="48">
        <v>10055693</v>
      </c>
      <c r="X4833" s="48">
        <v>141543</v>
      </c>
      <c r="Y4833" s="48">
        <v>10197236</v>
      </c>
      <c r="Z4833" s="28">
        <v>0.99486521181001286</v>
      </c>
      <c r="AA4833" s="28">
        <v>0.97899838449111465</v>
      </c>
      <c r="AB4833" s="111"/>
      <c r="AC4833" s="28"/>
      <c r="AD4833" s="28"/>
      <c r="AE4833" s="48">
        <v>3282</v>
      </c>
      <c r="AF4833" s="111">
        <v>1244</v>
      </c>
      <c r="AG4833" s="111"/>
      <c r="AH4833" s="111"/>
    </row>
    <row r="4834" spans="1:34">
      <c r="A4834" s="87" t="s">
        <v>157</v>
      </c>
      <c r="B4834" s="14" t="s">
        <v>74</v>
      </c>
      <c r="C4834" s="14" t="s">
        <v>65</v>
      </c>
      <c r="D4834" s="14">
        <v>2018</v>
      </c>
      <c r="E4834" s="14">
        <v>2019</v>
      </c>
      <c r="F4834" s="14" t="s">
        <v>329</v>
      </c>
      <c r="G4834" s="93">
        <v>815</v>
      </c>
      <c r="H4834" s="93">
        <v>12858</v>
      </c>
      <c r="I4834" s="93">
        <v>1</v>
      </c>
      <c r="J4834" s="93">
        <v>33</v>
      </c>
      <c r="K4834" s="93">
        <v>816</v>
      </c>
      <c r="L4834" s="93">
        <v>12891</v>
      </c>
      <c r="M4834" s="48">
        <v>13707</v>
      </c>
      <c r="N4834" s="48">
        <v>23341</v>
      </c>
      <c r="O4834" s="93">
        <v>1985</v>
      </c>
      <c r="P4834" s="93">
        <v>21276</v>
      </c>
      <c r="Q4834" s="93">
        <v>23261</v>
      </c>
      <c r="R4834" s="93">
        <v>3</v>
      </c>
      <c r="S4834" s="93">
        <v>77</v>
      </c>
      <c r="T4834" s="93">
        <v>80</v>
      </c>
      <c r="U4834" s="48">
        <v>1988</v>
      </c>
      <c r="V4834" s="48">
        <v>21353</v>
      </c>
      <c r="W4834" s="48">
        <v>3133781</v>
      </c>
      <c r="X4834" s="48">
        <v>8102</v>
      </c>
      <c r="Y4834" s="48">
        <v>3141883</v>
      </c>
      <c r="Z4834" s="28">
        <v>0.97492625368731567</v>
      </c>
      <c r="AA4834" s="28">
        <v>0.9859154929577465</v>
      </c>
      <c r="AB4834" s="111"/>
      <c r="AC4834" s="28"/>
      <c r="AD4834" s="28"/>
      <c r="AE4834" s="48">
        <v>1298</v>
      </c>
      <c r="AF4834" s="111">
        <v>709</v>
      </c>
      <c r="AG4834" s="111"/>
      <c r="AH4834" s="111"/>
    </row>
    <row r="4835" spans="1:34">
      <c r="A4835" s="87" t="s">
        <v>158</v>
      </c>
      <c r="B4835" s="14" t="s">
        <v>75</v>
      </c>
      <c r="C4835" s="14" t="s">
        <v>65</v>
      </c>
      <c r="D4835" s="14">
        <v>2018</v>
      </c>
      <c r="E4835" s="14">
        <v>2019</v>
      </c>
      <c r="F4835" s="14" t="s">
        <v>329</v>
      </c>
      <c r="G4835" s="93">
        <v>1022</v>
      </c>
      <c r="H4835" s="93">
        <v>10858</v>
      </c>
      <c r="I4835" s="93">
        <v>1</v>
      </c>
      <c r="J4835" s="93">
        <v>19</v>
      </c>
      <c r="K4835" s="93">
        <v>1023</v>
      </c>
      <c r="L4835" s="93">
        <v>10877</v>
      </c>
      <c r="M4835" s="48">
        <v>11900</v>
      </c>
      <c r="N4835" s="48">
        <v>21990</v>
      </c>
      <c r="O4835" s="93">
        <v>2446</v>
      </c>
      <c r="P4835" s="93">
        <v>19495</v>
      </c>
      <c r="Q4835" s="93">
        <v>21941</v>
      </c>
      <c r="R4835" s="93">
        <v>2</v>
      </c>
      <c r="S4835" s="93">
        <v>47</v>
      </c>
      <c r="T4835" s="93">
        <v>49</v>
      </c>
      <c r="U4835" s="48">
        <v>2448</v>
      </c>
      <c r="V4835" s="48">
        <v>19542</v>
      </c>
      <c r="W4835" s="48">
        <v>2865813</v>
      </c>
      <c r="X4835" s="48">
        <v>5119</v>
      </c>
      <c r="Y4835" s="48">
        <v>2870932</v>
      </c>
      <c r="Z4835" s="28">
        <v>0.96488549618320607</v>
      </c>
      <c r="AA4835" s="28">
        <v>0.94989561586638827</v>
      </c>
      <c r="AB4835" s="111"/>
      <c r="AC4835" s="28"/>
      <c r="AD4835" s="28"/>
      <c r="AE4835" s="48">
        <v>1231</v>
      </c>
      <c r="AF4835" s="111">
        <v>289</v>
      </c>
      <c r="AG4835" s="111"/>
      <c r="AH4835" s="111"/>
    </row>
    <row r="4836" spans="1:34">
      <c r="A4836" s="87" t="s">
        <v>159</v>
      </c>
      <c r="B4836" s="14" t="s">
        <v>75</v>
      </c>
      <c r="C4836" s="14" t="s">
        <v>65</v>
      </c>
      <c r="D4836" s="14">
        <v>2018</v>
      </c>
      <c r="E4836" s="14">
        <v>2019</v>
      </c>
      <c r="F4836" s="14" t="s">
        <v>329</v>
      </c>
      <c r="G4836" s="93">
        <v>6</v>
      </c>
      <c r="H4836" s="93">
        <v>127</v>
      </c>
      <c r="I4836" s="93">
        <v>0</v>
      </c>
      <c r="J4836" s="93">
        <v>0</v>
      </c>
      <c r="K4836" s="93">
        <v>6</v>
      </c>
      <c r="L4836" s="93">
        <v>127</v>
      </c>
      <c r="M4836" s="48">
        <v>133</v>
      </c>
      <c r="N4836" s="48">
        <v>222</v>
      </c>
      <c r="O4836" s="93">
        <v>15</v>
      </c>
      <c r="P4836" s="93">
        <v>207</v>
      </c>
      <c r="Q4836" s="93">
        <v>222</v>
      </c>
      <c r="R4836" s="93">
        <v>0</v>
      </c>
      <c r="S4836" s="93">
        <v>0</v>
      </c>
      <c r="T4836" s="93">
        <v>0</v>
      </c>
      <c r="U4836" s="48">
        <v>15</v>
      </c>
      <c r="V4836" s="48">
        <v>207</v>
      </c>
      <c r="W4836" s="48">
        <v>27578</v>
      </c>
      <c r="X4836" s="48">
        <v>15</v>
      </c>
      <c r="Y4836" s="48">
        <v>27593</v>
      </c>
      <c r="Z4836" s="28">
        <v>1</v>
      </c>
      <c r="AA4836" s="28">
        <v>0.8</v>
      </c>
      <c r="AB4836" s="111"/>
      <c r="AC4836" s="28"/>
      <c r="AD4836" s="28"/>
      <c r="AE4836" s="48">
        <v>7</v>
      </c>
      <c r="AF4836" s="111">
        <v>0</v>
      </c>
      <c r="AG4836" s="111"/>
      <c r="AH4836" s="111"/>
    </row>
    <row r="4837" spans="1:34">
      <c r="A4837" s="87" t="s">
        <v>160</v>
      </c>
      <c r="B4837" s="14" t="s">
        <v>75</v>
      </c>
      <c r="C4837" s="14" t="s">
        <v>65</v>
      </c>
      <c r="D4837" s="14">
        <v>2018</v>
      </c>
      <c r="E4837" s="14">
        <v>2019</v>
      </c>
      <c r="F4837" s="14" t="s">
        <v>329</v>
      </c>
      <c r="G4837" s="93">
        <v>338</v>
      </c>
      <c r="H4837" s="93">
        <v>2804</v>
      </c>
      <c r="I4837" s="93">
        <v>0</v>
      </c>
      <c r="J4837" s="93">
        <v>3</v>
      </c>
      <c r="K4837" s="93">
        <v>338</v>
      </c>
      <c r="L4837" s="93">
        <v>2807</v>
      </c>
      <c r="M4837" s="48">
        <v>3145</v>
      </c>
      <c r="N4837" s="48">
        <v>6329</v>
      </c>
      <c r="O4837" s="93">
        <v>907</v>
      </c>
      <c r="P4837" s="93">
        <v>5414</v>
      </c>
      <c r="Q4837" s="93">
        <v>6321</v>
      </c>
      <c r="R4837" s="93">
        <v>0</v>
      </c>
      <c r="S4837" s="93">
        <v>8</v>
      </c>
      <c r="T4837" s="93">
        <v>8</v>
      </c>
      <c r="U4837" s="48">
        <v>907</v>
      </c>
      <c r="V4837" s="48">
        <v>5422</v>
      </c>
      <c r="W4837" s="48">
        <v>829940</v>
      </c>
      <c r="X4837" s="48">
        <v>900</v>
      </c>
      <c r="Y4837" s="48">
        <v>830840</v>
      </c>
      <c r="Z4837" s="28">
        <v>0.97402597402597402</v>
      </c>
      <c r="AA4837" s="28">
        <v>0.90384615384615385</v>
      </c>
      <c r="AB4837" s="111"/>
      <c r="AC4837" s="28"/>
      <c r="AD4837" s="28"/>
      <c r="AE4837" s="48">
        <v>308</v>
      </c>
      <c r="AF4837" s="111">
        <v>128</v>
      </c>
      <c r="AG4837" s="111"/>
      <c r="AH4837" s="111"/>
    </row>
    <row r="4838" spans="1:34">
      <c r="A4838" s="87" t="s">
        <v>161</v>
      </c>
      <c r="B4838" s="14" t="s">
        <v>74</v>
      </c>
      <c r="C4838" s="14" t="s">
        <v>65</v>
      </c>
      <c r="D4838" s="14">
        <v>2018</v>
      </c>
      <c r="E4838" s="14">
        <v>2019</v>
      </c>
      <c r="F4838" s="14" t="s">
        <v>329</v>
      </c>
      <c r="G4838" s="93">
        <v>1973</v>
      </c>
      <c r="H4838" s="93">
        <v>17928</v>
      </c>
      <c r="I4838" s="93">
        <v>6</v>
      </c>
      <c r="J4838" s="93">
        <v>103</v>
      </c>
      <c r="K4838" s="93">
        <v>1979</v>
      </c>
      <c r="L4838" s="93">
        <v>18031</v>
      </c>
      <c r="M4838" s="48">
        <v>20010</v>
      </c>
      <c r="N4838" s="48">
        <v>36766</v>
      </c>
      <c r="O4838" s="93">
        <v>4707</v>
      </c>
      <c r="P4838" s="93">
        <v>31790</v>
      </c>
      <c r="Q4838" s="93">
        <v>36497</v>
      </c>
      <c r="R4838" s="93">
        <v>19</v>
      </c>
      <c r="S4838" s="93">
        <v>250</v>
      </c>
      <c r="T4838" s="93">
        <v>269</v>
      </c>
      <c r="U4838" s="48">
        <v>4726</v>
      </c>
      <c r="V4838" s="48">
        <v>32040</v>
      </c>
      <c r="W4838" s="48">
        <v>5072865</v>
      </c>
      <c r="X4838" s="48">
        <v>31823</v>
      </c>
      <c r="Y4838" s="48">
        <v>5104688</v>
      </c>
      <c r="Z4838" s="28">
        <v>0.97882938978829392</v>
      </c>
      <c r="AA4838" s="28">
        <v>0.94616977225672882</v>
      </c>
      <c r="AB4838" s="111"/>
      <c r="AC4838" s="28"/>
      <c r="AD4838" s="28"/>
      <c r="AE4838" s="48">
        <v>1798</v>
      </c>
      <c r="AF4838" s="111">
        <v>787</v>
      </c>
      <c r="AG4838" s="111"/>
      <c r="AH4838" s="111"/>
    </row>
    <row r="4839" spans="1:34">
      <c r="A4839" s="87" t="s">
        <v>162</v>
      </c>
      <c r="B4839" s="14" t="s">
        <v>74</v>
      </c>
      <c r="C4839" s="14" t="s">
        <v>65</v>
      </c>
      <c r="D4839" s="14">
        <v>2018</v>
      </c>
      <c r="E4839" s="14">
        <v>2019</v>
      </c>
      <c r="F4839" s="14" t="s">
        <v>329</v>
      </c>
      <c r="G4839" s="93">
        <v>987</v>
      </c>
      <c r="H4839" s="93">
        <v>14686</v>
      </c>
      <c r="I4839" s="93">
        <v>7</v>
      </c>
      <c r="J4839" s="93">
        <v>100</v>
      </c>
      <c r="K4839" s="93">
        <v>994</v>
      </c>
      <c r="L4839" s="93">
        <v>14786</v>
      </c>
      <c r="M4839" s="48">
        <v>15780</v>
      </c>
      <c r="N4839" s="48">
        <v>26919</v>
      </c>
      <c r="O4839" s="93">
        <v>2355</v>
      </c>
      <c r="P4839" s="93">
        <v>24276</v>
      </c>
      <c r="Q4839" s="93">
        <v>26631</v>
      </c>
      <c r="R4839" s="93">
        <v>26</v>
      </c>
      <c r="S4839" s="93">
        <v>262</v>
      </c>
      <c r="T4839" s="93">
        <v>288</v>
      </c>
      <c r="U4839" s="48">
        <v>2381</v>
      </c>
      <c r="V4839" s="48">
        <v>24538</v>
      </c>
      <c r="W4839" s="48">
        <v>3505813</v>
      </c>
      <c r="X4839" s="48">
        <v>23652</v>
      </c>
      <c r="Y4839" s="48">
        <v>3529465</v>
      </c>
      <c r="Z4839" s="28">
        <v>0.97703180212014129</v>
      </c>
      <c r="AA4839" s="28">
        <v>0.62727272727272732</v>
      </c>
      <c r="AB4839" s="111"/>
      <c r="AC4839" s="28"/>
      <c r="AD4839" s="28"/>
      <c r="AE4839" s="48">
        <v>1132</v>
      </c>
      <c r="AF4839" s="111">
        <v>557</v>
      </c>
      <c r="AG4839" s="111"/>
      <c r="AH4839" s="111"/>
    </row>
    <row r="4840" spans="1:34">
      <c r="A4840" s="87" t="s">
        <v>163</v>
      </c>
      <c r="B4840" s="14" t="s">
        <v>75</v>
      </c>
      <c r="C4840" s="14" t="s">
        <v>65</v>
      </c>
      <c r="D4840" s="14">
        <v>2018</v>
      </c>
      <c r="E4840" s="14">
        <v>2019</v>
      </c>
      <c r="F4840" s="14" t="s">
        <v>329</v>
      </c>
      <c r="G4840" s="93">
        <v>4050</v>
      </c>
      <c r="H4840" s="93">
        <v>31768</v>
      </c>
      <c r="I4840" s="93">
        <v>12</v>
      </c>
      <c r="J4840" s="93">
        <v>80</v>
      </c>
      <c r="K4840" s="93">
        <v>4062</v>
      </c>
      <c r="L4840" s="93">
        <v>31848</v>
      </c>
      <c r="M4840" s="48">
        <v>35910</v>
      </c>
      <c r="N4840" s="48">
        <v>74432</v>
      </c>
      <c r="O4840" s="93">
        <v>10795</v>
      </c>
      <c r="P4840" s="93">
        <v>63376</v>
      </c>
      <c r="Q4840" s="93">
        <v>74171</v>
      </c>
      <c r="R4840" s="93">
        <v>41</v>
      </c>
      <c r="S4840" s="93">
        <v>220</v>
      </c>
      <c r="T4840" s="93">
        <v>261</v>
      </c>
      <c r="U4840" s="48">
        <v>10836</v>
      </c>
      <c r="V4840" s="48">
        <v>63596</v>
      </c>
      <c r="W4840" s="48">
        <v>9887471</v>
      </c>
      <c r="X4840" s="48">
        <v>24177</v>
      </c>
      <c r="Y4840" s="48">
        <v>9911648</v>
      </c>
      <c r="Z4840" s="28">
        <v>0.93862031504617061</v>
      </c>
      <c r="AA4840" s="28">
        <v>0.9217110573042776</v>
      </c>
      <c r="AB4840" s="111"/>
      <c r="AC4840" s="28"/>
      <c r="AD4840" s="28"/>
      <c r="AE4840" s="48">
        <v>2942</v>
      </c>
      <c r="AF4840" s="111">
        <v>703</v>
      </c>
      <c r="AG4840" s="111"/>
      <c r="AH4840" s="111"/>
    </row>
    <row r="4841" spans="1:34">
      <c r="A4841" s="87" t="s">
        <v>164</v>
      </c>
      <c r="B4841" s="14" t="s">
        <v>75</v>
      </c>
      <c r="C4841" s="14" t="s">
        <v>65</v>
      </c>
      <c r="D4841" s="14">
        <v>2018</v>
      </c>
      <c r="E4841" s="14">
        <v>2019</v>
      </c>
      <c r="F4841" s="14" t="s">
        <v>329</v>
      </c>
      <c r="G4841" s="93">
        <v>606</v>
      </c>
      <c r="H4841" s="93">
        <v>4344</v>
      </c>
      <c r="I4841" s="93">
        <v>3</v>
      </c>
      <c r="J4841" s="93">
        <v>21</v>
      </c>
      <c r="K4841" s="93">
        <v>609</v>
      </c>
      <c r="L4841" s="93">
        <v>4365</v>
      </c>
      <c r="M4841" s="48">
        <v>4974</v>
      </c>
      <c r="N4841" s="48">
        <v>11170</v>
      </c>
      <c r="O4841" s="93">
        <v>1721</v>
      </c>
      <c r="P4841" s="93">
        <v>9379</v>
      </c>
      <c r="Q4841" s="93">
        <v>11100</v>
      </c>
      <c r="R4841" s="93">
        <v>10</v>
      </c>
      <c r="S4841" s="93">
        <v>60</v>
      </c>
      <c r="T4841" s="93">
        <v>70</v>
      </c>
      <c r="U4841" s="48">
        <v>1731</v>
      </c>
      <c r="V4841" s="48">
        <v>9439</v>
      </c>
      <c r="W4841" s="48">
        <v>1448458</v>
      </c>
      <c r="X4841" s="48">
        <v>6801</v>
      </c>
      <c r="Y4841" s="48">
        <v>1455259</v>
      </c>
      <c r="Z4841" s="28">
        <v>0.99526066350710896</v>
      </c>
      <c r="AA4841" s="28">
        <v>0.94838709677419353</v>
      </c>
      <c r="AB4841" s="111"/>
      <c r="AC4841" s="28"/>
      <c r="AD4841" s="28"/>
      <c r="AE4841" s="48">
        <v>394</v>
      </c>
      <c r="AF4841" s="111">
        <v>126</v>
      </c>
      <c r="AG4841" s="111"/>
      <c r="AH4841" s="111"/>
    </row>
    <row r="4842" spans="1:34">
      <c r="A4842" s="87" t="s">
        <v>165</v>
      </c>
      <c r="B4842" s="14" t="s">
        <v>75</v>
      </c>
      <c r="C4842" s="14" t="s">
        <v>65</v>
      </c>
      <c r="D4842" s="14">
        <v>2018</v>
      </c>
      <c r="E4842" s="14">
        <v>2019</v>
      </c>
      <c r="F4842" s="14" t="s">
        <v>329</v>
      </c>
      <c r="G4842" s="93">
        <v>399</v>
      </c>
      <c r="H4842" s="93">
        <v>3769</v>
      </c>
      <c r="I4842" s="93">
        <v>1</v>
      </c>
      <c r="J4842" s="93">
        <v>2</v>
      </c>
      <c r="K4842" s="93">
        <v>400</v>
      </c>
      <c r="L4842" s="93">
        <v>3771</v>
      </c>
      <c r="M4842" s="48">
        <v>4171</v>
      </c>
      <c r="N4842" s="48">
        <v>8779</v>
      </c>
      <c r="O4842" s="93">
        <v>1034</v>
      </c>
      <c r="P4842" s="93">
        <v>7738</v>
      </c>
      <c r="Q4842" s="93">
        <v>8772</v>
      </c>
      <c r="R4842" s="93">
        <v>2</v>
      </c>
      <c r="S4842" s="93">
        <v>5</v>
      </c>
      <c r="T4842" s="93">
        <v>7</v>
      </c>
      <c r="U4842" s="48">
        <v>1036</v>
      </c>
      <c r="V4842" s="48">
        <v>7743</v>
      </c>
      <c r="W4842" s="48">
        <v>1115272</v>
      </c>
      <c r="X4842" s="48">
        <v>950</v>
      </c>
      <c r="Y4842" s="48">
        <v>1116222</v>
      </c>
      <c r="Z4842" s="28">
        <v>0.89075630252100835</v>
      </c>
      <c r="AA4842" s="28">
        <v>0.96470588235294119</v>
      </c>
      <c r="AB4842" s="111"/>
      <c r="AC4842" s="28"/>
      <c r="AD4842" s="28"/>
      <c r="AE4842" s="48">
        <v>398</v>
      </c>
      <c r="AF4842" s="111">
        <v>83</v>
      </c>
      <c r="AG4842" s="111"/>
      <c r="AH4842" s="111"/>
    </row>
    <row r="4843" spans="1:34">
      <c r="A4843" s="87" t="s">
        <v>166</v>
      </c>
      <c r="B4843" s="14" t="s">
        <v>75</v>
      </c>
      <c r="C4843" s="14" t="s">
        <v>65</v>
      </c>
      <c r="D4843" s="14">
        <v>2018</v>
      </c>
      <c r="E4843" s="14">
        <v>2019</v>
      </c>
      <c r="F4843" s="14" t="s">
        <v>329</v>
      </c>
      <c r="G4843" s="93">
        <v>75</v>
      </c>
      <c r="H4843" s="93">
        <v>887</v>
      </c>
      <c r="I4843" s="93">
        <v>0</v>
      </c>
      <c r="J4843" s="93">
        <v>0</v>
      </c>
      <c r="K4843" s="93">
        <v>75</v>
      </c>
      <c r="L4843" s="93">
        <v>887</v>
      </c>
      <c r="M4843" s="48">
        <v>962</v>
      </c>
      <c r="N4843" s="48">
        <v>1651</v>
      </c>
      <c r="O4843" s="93">
        <v>183</v>
      </c>
      <c r="P4843" s="93">
        <v>1468</v>
      </c>
      <c r="Q4843" s="93">
        <v>1651</v>
      </c>
      <c r="R4843" s="93">
        <v>0</v>
      </c>
      <c r="S4843" s="93">
        <v>0</v>
      </c>
      <c r="T4843" s="93">
        <v>0</v>
      </c>
      <c r="U4843" s="48">
        <v>183</v>
      </c>
      <c r="V4843" s="48">
        <v>1468</v>
      </c>
      <c r="W4843" s="48">
        <v>237437</v>
      </c>
      <c r="X4843" s="48">
        <v>0</v>
      </c>
      <c r="Y4843" s="48">
        <v>237437</v>
      </c>
      <c r="Z4843" s="28">
        <v>1</v>
      </c>
      <c r="AA4843" s="28">
        <v>1</v>
      </c>
      <c r="AB4843" s="111"/>
      <c r="AC4843" s="28"/>
      <c r="AD4843" s="28"/>
      <c r="AE4843" s="48">
        <v>80</v>
      </c>
      <c r="AF4843" s="111">
        <v>27</v>
      </c>
      <c r="AG4843" s="111"/>
      <c r="AH4843" s="111"/>
    </row>
    <row r="4844" spans="1:34">
      <c r="A4844" s="87" t="s">
        <v>167</v>
      </c>
      <c r="B4844" s="14" t="s">
        <v>74</v>
      </c>
      <c r="C4844" s="14" t="s">
        <v>65</v>
      </c>
      <c r="D4844" s="14">
        <v>2018</v>
      </c>
      <c r="E4844" s="14">
        <v>2019</v>
      </c>
      <c r="F4844" s="14" t="s">
        <v>329</v>
      </c>
      <c r="G4844" s="93">
        <v>6623</v>
      </c>
      <c r="H4844" s="93">
        <v>42252</v>
      </c>
      <c r="I4844" s="93">
        <v>13</v>
      </c>
      <c r="J4844" s="93">
        <v>325</v>
      </c>
      <c r="K4844" s="93">
        <v>6636</v>
      </c>
      <c r="L4844" s="93">
        <v>42577</v>
      </c>
      <c r="M4844" s="48">
        <v>49213</v>
      </c>
      <c r="N4844" s="48">
        <v>112176</v>
      </c>
      <c r="O4844" s="93">
        <v>18328</v>
      </c>
      <c r="P4844" s="93">
        <v>92954</v>
      </c>
      <c r="Q4844" s="93">
        <v>111282</v>
      </c>
      <c r="R4844" s="93">
        <v>51</v>
      </c>
      <c r="S4844" s="93">
        <v>843</v>
      </c>
      <c r="T4844" s="93">
        <v>894</v>
      </c>
      <c r="U4844" s="48">
        <v>18379</v>
      </c>
      <c r="V4844" s="48">
        <v>93797</v>
      </c>
      <c r="W4844" s="48">
        <v>14954504</v>
      </c>
      <c r="X4844" s="48">
        <v>103519</v>
      </c>
      <c r="Y4844" s="48">
        <v>15058023</v>
      </c>
      <c r="Z4844" s="28">
        <v>0.97581202487906016</v>
      </c>
      <c r="AA4844" s="28">
        <v>0.90821256038647347</v>
      </c>
      <c r="AB4844" s="111"/>
      <c r="AC4844" s="28"/>
      <c r="AD4844" s="28"/>
      <c r="AE4844" s="48">
        <v>2569</v>
      </c>
      <c r="AF4844" s="111">
        <v>163</v>
      </c>
      <c r="AG4844" s="111"/>
      <c r="AH4844" s="111"/>
    </row>
    <row r="4845" spans="1:34">
      <c r="A4845" s="87" t="s">
        <v>168</v>
      </c>
      <c r="B4845" s="14" t="s">
        <v>75</v>
      </c>
      <c r="C4845" s="14" t="s">
        <v>65</v>
      </c>
      <c r="D4845" s="14">
        <v>2018</v>
      </c>
      <c r="E4845" s="14">
        <v>2019</v>
      </c>
      <c r="F4845" s="14" t="s">
        <v>329</v>
      </c>
      <c r="G4845" s="93">
        <v>207</v>
      </c>
      <c r="H4845" s="93">
        <v>2522</v>
      </c>
      <c r="I4845" s="93">
        <v>0</v>
      </c>
      <c r="J4845" s="93">
        <v>1</v>
      </c>
      <c r="K4845" s="93">
        <v>207</v>
      </c>
      <c r="L4845" s="93">
        <v>2523</v>
      </c>
      <c r="M4845" s="48">
        <v>2730</v>
      </c>
      <c r="N4845" s="48">
        <v>4696</v>
      </c>
      <c r="O4845" s="93">
        <v>499</v>
      </c>
      <c r="P4845" s="93">
        <v>4193</v>
      </c>
      <c r="Q4845" s="93">
        <v>4692</v>
      </c>
      <c r="R4845" s="93">
        <v>0</v>
      </c>
      <c r="S4845" s="93">
        <v>4</v>
      </c>
      <c r="T4845" s="93">
        <v>4</v>
      </c>
      <c r="U4845" s="48">
        <v>499</v>
      </c>
      <c r="V4845" s="48">
        <v>4197</v>
      </c>
      <c r="W4845" s="48">
        <v>611780</v>
      </c>
      <c r="X4845" s="48">
        <v>788</v>
      </c>
      <c r="Y4845" s="48">
        <v>612568</v>
      </c>
      <c r="Z4845" s="28">
        <v>0.97297297297297303</v>
      </c>
      <c r="AA4845" s="28">
        <v>0.98913043478260865</v>
      </c>
      <c r="AB4845" s="111"/>
      <c r="AC4845" s="28"/>
      <c r="AD4845" s="28"/>
      <c r="AE4845" s="48">
        <v>244</v>
      </c>
      <c r="AF4845" s="111">
        <v>44</v>
      </c>
      <c r="AG4845" s="111"/>
      <c r="AH4845" s="111"/>
    </row>
    <row r="4846" spans="1:34">
      <c r="A4846" s="87" t="s">
        <v>169</v>
      </c>
      <c r="B4846" s="14" t="s">
        <v>74</v>
      </c>
      <c r="C4846" s="14" t="s">
        <v>65</v>
      </c>
      <c r="D4846" s="14">
        <v>2018</v>
      </c>
      <c r="E4846" s="14">
        <v>2019</v>
      </c>
      <c r="F4846" s="14" t="s">
        <v>329</v>
      </c>
      <c r="G4846" s="93">
        <v>2244</v>
      </c>
      <c r="H4846" s="93">
        <v>30826</v>
      </c>
      <c r="I4846" s="93">
        <v>6</v>
      </c>
      <c r="J4846" s="93">
        <v>244</v>
      </c>
      <c r="K4846" s="93">
        <v>2250</v>
      </c>
      <c r="L4846" s="93">
        <v>31070</v>
      </c>
      <c r="M4846" s="48">
        <v>33320</v>
      </c>
      <c r="N4846" s="48">
        <v>64104</v>
      </c>
      <c r="O4846" s="93">
        <v>5667</v>
      </c>
      <c r="P4846" s="93">
        <v>57933</v>
      </c>
      <c r="Q4846" s="93">
        <v>63600</v>
      </c>
      <c r="R4846" s="93">
        <v>24</v>
      </c>
      <c r="S4846" s="93">
        <v>480</v>
      </c>
      <c r="T4846" s="93">
        <v>504</v>
      </c>
      <c r="U4846" s="48">
        <v>5691</v>
      </c>
      <c r="V4846" s="48">
        <v>58413</v>
      </c>
      <c r="W4846" s="48">
        <v>8529825</v>
      </c>
      <c r="X4846" s="48">
        <v>64314</v>
      </c>
      <c r="Y4846" s="48">
        <v>8594139</v>
      </c>
      <c r="Z4846" s="28">
        <v>0.99572039942938662</v>
      </c>
      <c r="AA4846" s="28">
        <v>0.96731234866828086</v>
      </c>
      <c r="AB4846" s="111"/>
      <c r="AC4846" s="28"/>
      <c r="AD4846" s="28"/>
      <c r="AE4846" s="48">
        <v>3045</v>
      </c>
      <c r="AF4846" s="111">
        <v>801</v>
      </c>
      <c r="AG4846" s="111"/>
      <c r="AH4846" s="111"/>
    </row>
    <row r="4847" spans="1:34">
      <c r="A4847" s="87" t="s">
        <v>170</v>
      </c>
      <c r="B4847" s="14" t="s">
        <v>74</v>
      </c>
      <c r="C4847" s="14" t="s">
        <v>65</v>
      </c>
      <c r="D4847" s="14">
        <v>2018</v>
      </c>
      <c r="E4847" s="14">
        <v>2019</v>
      </c>
      <c r="F4847" s="14" t="s">
        <v>329</v>
      </c>
      <c r="G4847" s="93">
        <v>641</v>
      </c>
      <c r="H4847" s="93">
        <v>9010</v>
      </c>
      <c r="I4847" s="93">
        <v>14</v>
      </c>
      <c r="J4847" s="93">
        <v>92</v>
      </c>
      <c r="K4847" s="93">
        <v>655</v>
      </c>
      <c r="L4847" s="93">
        <v>9102</v>
      </c>
      <c r="M4847" s="48">
        <v>9757</v>
      </c>
      <c r="N4847" s="48">
        <v>17361</v>
      </c>
      <c r="O4847" s="93">
        <v>1632</v>
      </c>
      <c r="P4847" s="93">
        <v>15391</v>
      </c>
      <c r="Q4847" s="93">
        <v>17023</v>
      </c>
      <c r="R4847" s="93">
        <v>60</v>
      </c>
      <c r="S4847" s="93">
        <v>278</v>
      </c>
      <c r="T4847" s="93">
        <v>338</v>
      </c>
      <c r="U4847" s="48">
        <v>1692</v>
      </c>
      <c r="V4847" s="48">
        <v>15669</v>
      </c>
      <c r="W4847" s="48">
        <v>2337479</v>
      </c>
      <c r="X4847" s="48">
        <v>36161</v>
      </c>
      <c r="Y4847" s="48">
        <v>2373640</v>
      </c>
      <c r="Z4847" s="28">
        <v>0.87007299270072991</v>
      </c>
      <c r="AA4847" s="28">
        <v>0.91803278688524592</v>
      </c>
      <c r="AB4847" s="111"/>
      <c r="AC4847" s="28"/>
      <c r="AD4847" s="28"/>
      <c r="AE4847" s="48">
        <v>1508</v>
      </c>
      <c r="AF4847" s="111">
        <v>683</v>
      </c>
      <c r="AG4847" s="111"/>
      <c r="AH4847" s="111"/>
    </row>
    <row r="4848" spans="1:34">
      <c r="A4848" s="87" t="s">
        <v>171</v>
      </c>
      <c r="B4848" s="14" t="s">
        <v>75</v>
      </c>
      <c r="C4848" s="14" t="s">
        <v>65</v>
      </c>
      <c r="D4848" s="14">
        <v>2018</v>
      </c>
      <c r="E4848" s="14">
        <v>2019</v>
      </c>
      <c r="F4848" s="14" t="s">
        <v>329</v>
      </c>
      <c r="G4848" s="93">
        <v>709</v>
      </c>
      <c r="H4848" s="93">
        <v>5366</v>
      </c>
      <c r="I4848" s="93">
        <v>1</v>
      </c>
      <c r="J4848" s="93">
        <v>14</v>
      </c>
      <c r="K4848" s="93">
        <v>710</v>
      </c>
      <c r="L4848" s="93">
        <v>5380</v>
      </c>
      <c r="M4848" s="48">
        <v>6090</v>
      </c>
      <c r="N4848" s="48">
        <v>12814</v>
      </c>
      <c r="O4848" s="93">
        <v>1915</v>
      </c>
      <c r="P4848" s="93">
        <v>10852</v>
      </c>
      <c r="Q4848" s="93">
        <v>12767</v>
      </c>
      <c r="R4848" s="93">
        <v>4</v>
      </c>
      <c r="S4848" s="93">
        <v>43</v>
      </c>
      <c r="T4848" s="93">
        <v>47</v>
      </c>
      <c r="U4848" s="48">
        <v>1919</v>
      </c>
      <c r="V4848" s="48">
        <v>10895</v>
      </c>
      <c r="W4848" s="48">
        <v>1747452</v>
      </c>
      <c r="X4848" s="48">
        <v>4403</v>
      </c>
      <c r="Y4848" s="48">
        <v>1751855</v>
      </c>
      <c r="Z4848" s="28">
        <v>0.99333333333333329</v>
      </c>
      <c r="AA4848" s="28">
        <v>0.95614035087719296</v>
      </c>
      <c r="AB4848" s="111"/>
      <c r="AC4848" s="28"/>
      <c r="AD4848" s="28"/>
      <c r="AE4848" s="48">
        <v>440</v>
      </c>
      <c r="AF4848" s="111">
        <v>83</v>
      </c>
      <c r="AG4848" s="111"/>
      <c r="AH4848" s="111"/>
    </row>
  </sheetData>
  <sheetProtection algorithmName="SHA-512" hashValue="0VVc0LViwWFxTS3UPUbgeWxhvUbTizADpquoltcLWwgAm84wrEokxxd28geTTPZxu3BFKYNmPQDfdEa+DEK6Nw==" saltValue="KSD2CvIiDP3+u1gFZjB1Uw==" spinCount="100000" sheet="1"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3:B165"/>
  <sheetViews>
    <sheetView workbookViewId="0">
      <selection activeCell="B11" sqref="B11"/>
    </sheetView>
  </sheetViews>
  <sheetFormatPr defaultRowHeight="15"/>
  <cols>
    <col min="1" max="1" width="25.85546875" bestFit="1" customWidth="1"/>
    <col min="2" max="2" width="16.28515625" customWidth="1"/>
    <col min="3" max="3" width="8.140625" customWidth="1"/>
    <col min="4" max="4" width="9" customWidth="1"/>
    <col min="5" max="5" width="11.285156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9.1406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bestFit="1"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bestFit="1" customWidth="1"/>
  </cols>
  <sheetData>
    <row r="3" spans="1:2">
      <c r="A3" s="30" t="s">
        <v>296</v>
      </c>
      <c r="B3" s="30" t="s">
        <v>85</v>
      </c>
    </row>
    <row r="4" spans="1:2">
      <c r="A4" s="30" t="s">
        <v>84</v>
      </c>
      <c r="B4" s="87" t="s">
        <v>172</v>
      </c>
    </row>
    <row r="5" spans="1:2">
      <c r="A5" s="31">
        <v>2018</v>
      </c>
      <c r="B5" s="88"/>
    </row>
    <row r="6" spans="1:2">
      <c r="A6" s="116" t="s">
        <v>3</v>
      </c>
      <c r="B6" s="88">
        <v>266648</v>
      </c>
    </row>
    <row r="7" spans="1:2">
      <c r="A7" s="116" t="s">
        <v>183</v>
      </c>
      <c r="B7" s="88">
        <v>263990</v>
      </c>
    </row>
    <row r="8" spans="1:2">
      <c r="A8" s="116" t="s">
        <v>184</v>
      </c>
      <c r="B8" s="88">
        <v>262196</v>
      </c>
    </row>
    <row r="9" spans="1:2">
      <c r="A9" s="116" t="s">
        <v>62</v>
      </c>
      <c r="B9" s="88">
        <v>257324</v>
      </c>
    </row>
    <row r="10" spans="1:2">
      <c r="A10" s="116" t="s">
        <v>63</v>
      </c>
      <c r="B10" s="88">
        <v>253655</v>
      </c>
    </row>
    <row r="11" spans="1:2">
      <c r="A11" s="116" t="s">
        <v>185</v>
      </c>
      <c r="B11" s="88">
        <v>250138</v>
      </c>
    </row>
    <row r="12" spans="1:2">
      <c r="A12" s="116" t="s">
        <v>64</v>
      </c>
      <c r="B12" s="88">
        <v>245322</v>
      </c>
    </row>
    <row r="13" spans="1:2">
      <c r="A13" s="116" t="s">
        <v>186</v>
      </c>
      <c r="B13" s="88">
        <v>245332</v>
      </c>
    </row>
    <row r="155" spans="1:2">
      <c r="A155" s="30" t="s">
        <v>297</v>
      </c>
      <c r="B155" s="30" t="s">
        <v>85</v>
      </c>
    </row>
    <row r="156" spans="1:2">
      <c r="A156" s="30" t="s">
        <v>84</v>
      </c>
      <c r="B156" s="87" t="s">
        <v>172</v>
      </c>
    </row>
    <row r="157" spans="1:2">
      <c r="A157" s="31">
        <v>2018</v>
      </c>
      <c r="B157" s="88"/>
    </row>
    <row r="158" spans="1:2">
      <c r="A158" s="116" t="s">
        <v>3</v>
      </c>
      <c r="B158" s="88">
        <v>574799</v>
      </c>
    </row>
    <row r="159" spans="1:2">
      <c r="A159" s="116" t="s">
        <v>183</v>
      </c>
      <c r="B159" s="88">
        <v>569279</v>
      </c>
    </row>
    <row r="160" spans="1:2">
      <c r="A160" s="116" t="s">
        <v>184</v>
      </c>
      <c r="B160" s="88">
        <v>565291</v>
      </c>
    </row>
    <row r="161" spans="1:2">
      <c r="A161" s="116" t="s">
        <v>62</v>
      </c>
      <c r="B161" s="88">
        <v>555943</v>
      </c>
    </row>
    <row r="162" spans="1:2">
      <c r="A162" s="116" t="s">
        <v>63</v>
      </c>
      <c r="B162" s="88">
        <v>547748</v>
      </c>
    </row>
    <row r="163" spans="1:2">
      <c r="A163" s="116" t="s">
        <v>185</v>
      </c>
      <c r="B163" s="88">
        <v>539644</v>
      </c>
    </row>
    <row r="164" spans="1:2">
      <c r="A164" s="116" t="s">
        <v>64</v>
      </c>
      <c r="B164" s="88">
        <v>529990</v>
      </c>
    </row>
    <row r="165" spans="1:2">
      <c r="A165" s="116" t="s">
        <v>186</v>
      </c>
      <c r="B165" s="88">
        <v>520645</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4">
    <pageSetUpPr fitToPage="1"/>
  </sheetPr>
  <dimension ref="A6:AE4690"/>
  <sheetViews>
    <sheetView showGridLines="0" topLeftCell="D1" zoomScaleNormal="100" workbookViewId="0">
      <pane ySplit="10" topLeftCell="A4677" activePane="bottomLeft" state="frozen"/>
      <selection pane="bottomLeft" activeCell="L4634" sqref="L4634"/>
    </sheetView>
  </sheetViews>
  <sheetFormatPr defaultRowHeight="15"/>
  <cols>
    <col min="1" max="1" width="17.7109375" style="87" customWidth="1"/>
    <col min="2" max="2" width="13.28515625" style="87" customWidth="1"/>
    <col min="3" max="3" width="11.42578125" style="87" customWidth="1"/>
    <col min="4" max="4" width="18.140625" style="87" customWidth="1"/>
    <col min="5" max="5" width="11.42578125" style="87" customWidth="1"/>
    <col min="6" max="6" width="15.140625" style="87" customWidth="1"/>
    <col min="7" max="7" width="14.42578125" style="24" customWidth="1"/>
    <col min="8" max="9" width="18.140625" style="24" customWidth="1"/>
    <col min="10" max="10" width="23.42578125" style="27" customWidth="1"/>
    <col min="11" max="13" width="15.5703125" style="27" customWidth="1"/>
    <col min="14" max="14" width="18.85546875" style="27" customWidth="1"/>
    <col min="15" max="16384" width="9.140625" style="87"/>
  </cols>
  <sheetData>
    <row r="6" spans="1:31" ht="18.75">
      <c r="A6" s="23"/>
    </row>
    <row r="7" spans="1:31">
      <c r="A7" s="87" t="s">
        <v>83</v>
      </c>
    </row>
    <row r="8" spans="1:31" ht="45">
      <c r="A8" s="208" t="s">
        <v>233</v>
      </c>
      <c r="B8" s="208"/>
      <c r="C8" s="208"/>
      <c r="D8" s="208"/>
      <c r="E8" s="208"/>
      <c r="F8" s="208"/>
      <c r="G8" s="80" t="s">
        <v>208</v>
      </c>
      <c r="H8" s="80" t="s">
        <v>208</v>
      </c>
      <c r="I8" s="80" t="s">
        <v>209</v>
      </c>
      <c r="J8" s="79" t="s">
        <v>210</v>
      </c>
      <c r="K8" s="79" t="s">
        <v>211</v>
      </c>
      <c r="L8" s="79" t="s">
        <v>255</v>
      </c>
      <c r="M8" s="79" t="s">
        <v>255</v>
      </c>
      <c r="N8" s="79" t="s">
        <v>212</v>
      </c>
    </row>
    <row r="9" spans="1:31" ht="4.5" customHeight="1">
      <c r="J9" s="24"/>
    </row>
    <row r="10" spans="1:31" ht="29.25" customHeight="1">
      <c r="A10" s="9" t="s">
        <v>0</v>
      </c>
      <c r="B10" s="10" t="s">
        <v>68</v>
      </c>
      <c r="C10" s="10" t="s">
        <v>1</v>
      </c>
      <c r="D10" s="10" t="s">
        <v>90</v>
      </c>
      <c r="E10" s="10" t="s">
        <v>86</v>
      </c>
      <c r="F10" s="10" t="s">
        <v>87</v>
      </c>
      <c r="G10" s="25" t="s">
        <v>69</v>
      </c>
      <c r="H10" s="25" t="s">
        <v>70</v>
      </c>
      <c r="I10" s="25" t="s">
        <v>116</v>
      </c>
      <c r="J10" s="29" t="s">
        <v>71</v>
      </c>
      <c r="K10" s="29" t="s">
        <v>72</v>
      </c>
      <c r="L10" s="29" t="s">
        <v>256</v>
      </c>
      <c r="M10" s="29" t="s">
        <v>254</v>
      </c>
      <c r="N10" s="29" t="s">
        <v>73</v>
      </c>
      <c r="O10" s="16"/>
      <c r="P10" s="16"/>
      <c r="Q10" s="16"/>
      <c r="W10" s="4"/>
      <c r="X10" s="4"/>
      <c r="Y10" s="4"/>
      <c r="Z10" s="4"/>
      <c r="AA10" s="4"/>
      <c r="AB10" s="4"/>
      <c r="AC10" s="4"/>
      <c r="AD10" s="4"/>
      <c r="AE10" s="4"/>
    </row>
    <row r="11" spans="1:31" ht="15" customHeight="1">
      <c r="A11" s="51" t="s">
        <v>281</v>
      </c>
      <c r="B11" s="14" t="s">
        <v>66</v>
      </c>
      <c r="C11" s="14" t="s">
        <v>3</v>
      </c>
      <c r="D11" s="14">
        <v>2012</v>
      </c>
      <c r="E11" s="14">
        <v>2012</v>
      </c>
      <c r="F11" s="14" t="s">
        <v>97</v>
      </c>
      <c r="G11" s="26"/>
      <c r="H11" s="26"/>
      <c r="I11" s="48"/>
      <c r="J11" s="28"/>
      <c r="K11" s="28"/>
      <c r="L11" s="111"/>
      <c r="M11" s="28">
        <v>0.254</v>
      </c>
      <c r="N11" s="28">
        <v>5.3999999999999999E-2</v>
      </c>
      <c r="O11" s="16"/>
      <c r="P11" s="16"/>
      <c r="Q11" s="16"/>
      <c r="W11" s="4"/>
      <c r="X11" s="4"/>
      <c r="Y11" s="4"/>
      <c r="Z11" s="4"/>
      <c r="AA11" s="4"/>
      <c r="AB11" s="4"/>
      <c r="AC11" s="4"/>
      <c r="AD11" s="4"/>
      <c r="AE11" s="4"/>
    </row>
    <row r="12" spans="1:31">
      <c r="A12" s="51" t="s">
        <v>172</v>
      </c>
      <c r="B12" s="14" t="s">
        <v>66</v>
      </c>
      <c r="C12" s="14" t="s">
        <v>3</v>
      </c>
      <c r="D12" s="14">
        <v>2012</v>
      </c>
      <c r="E12" s="14">
        <v>2012</v>
      </c>
      <c r="F12" s="14" t="s">
        <v>97</v>
      </c>
      <c r="G12" s="26">
        <v>1767003</v>
      </c>
      <c r="H12" s="26">
        <v>3956654</v>
      </c>
      <c r="I12" s="48"/>
      <c r="J12" s="28">
        <v>0.96050000000000002</v>
      </c>
      <c r="K12" s="28"/>
      <c r="L12" s="111"/>
      <c r="M12" s="28"/>
      <c r="N12" s="28">
        <v>3.4200000000000001E-2</v>
      </c>
    </row>
    <row r="13" spans="1:31">
      <c r="A13" s="51" t="s">
        <v>173</v>
      </c>
      <c r="B13" s="14" t="s">
        <v>74</v>
      </c>
      <c r="C13" s="14" t="s">
        <v>3</v>
      </c>
      <c r="D13" s="14">
        <v>2012</v>
      </c>
      <c r="E13" s="14">
        <v>2012</v>
      </c>
      <c r="F13" s="14" t="s">
        <v>97</v>
      </c>
      <c r="G13" s="26">
        <v>60025</v>
      </c>
      <c r="H13" s="26">
        <v>122112</v>
      </c>
      <c r="I13" s="48"/>
      <c r="J13" s="28">
        <v>0.9093</v>
      </c>
      <c r="K13" s="28"/>
      <c r="L13" s="111"/>
      <c r="M13" s="28"/>
      <c r="N13" s="28">
        <v>1.09E-2</v>
      </c>
    </row>
    <row r="14" spans="1:31">
      <c r="A14" s="51" t="s">
        <v>174</v>
      </c>
      <c r="B14" s="14" t="s">
        <v>75</v>
      </c>
      <c r="C14" s="14" t="s">
        <v>3</v>
      </c>
      <c r="D14" s="14">
        <v>2012</v>
      </c>
      <c r="E14" s="14">
        <v>2012</v>
      </c>
      <c r="F14" s="14" t="s">
        <v>97</v>
      </c>
      <c r="G14" s="26">
        <v>82</v>
      </c>
      <c r="H14" s="26">
        <v>152</v>
      </c>
      <c r="I14" s="48"/>
      <c r="J14" s="28">
        <v>1</v>
      </c>
      <c r="K14" s="28"/>
      <c r="L14" s="111"/>
      <c r="M14" s="28"/>
      <c r="N14" s="28">
        <v>5.3600000000000002E-2</v>
      </c>
    </row>
    <row r="15" spans="1:31">
      <c r="A15" s="51" t="s">
        <v>175</v>
      </c>
      <c r="B15" s="14" t="s">
        <v>75</v>
      </c>
      <c r="C15" s="14" t="s">
        <v>3</v>
      </c>
      <c r="D15" s="14">
        <v>2012</v>
      </c>
      <c r="E15" s="14">
        <v>2012</v>
      </c>
      <c r="F15" s="14" t="s">
        <v>97</v>
      </c>
      <c r="G15" s="26">
        <v>1605</v>
      </c>
      <c r="H15" s="26">
        <v>3081</v>
      </c>
      <c r="I15" s="48"/>
      <c r="J15" s="28">
        <v>0.87070000000000003</v>
      </c>
      <c r="K15" s="28"/>
      <c r="L15" s="111"/>
      <c r="M15" s="28"/>
      <c r="N15" s="28">
        <v>5.3600000000000002E-2</v>
      </c>
    </row>
    <row r="16" spans="1:31">
      <c r="A16" s="51" t="s">
        <v>176</v>
      </c>
      <c r="B16" s="14" t="s">
        <v>75</v>
      </c>
      <c r="C16" s="14" t="s">
        <v>3</v>
      </c>
      <c r="D16" s="14">
        <v>2012</v>
      </c>
      <c r="E16" s="14">
        <v>2012</v>
      </c>
      <c r="F16" s="14" t="s">
        <v>97</v>
      </c>
      <c r="G16" s="26">
        <v>13440</v>
      </c>
      <c r="H16" s="26">
        <v>28228</v>
      </c>
      <c r="I16" s="48"/>
      <c r="J16" s="28">
        <v>0.88600000000000001</v>
      </c>
      <c r="K16" s="28"/>
      <c r="L16" s="111"/>
      <c r="M16" s="28"/>
      <c r="N16" s="28">
        <v>5.3600000000000002E-2</v>
      </c>
    </row>
    <row r="17" spans="1:14">
      <c r="A17" s="51" t="s">
        <v>177</v>
      </c>
      <c r="B17" s="14" t="s">
        <v>75</v>
      </c>
      <c r="C17" s="14" t="s">
        <v>3</v>
      </c>
      <c r="D17" s="14">
        <v>2012</v>
      </c>
      <c r="E17" s="14">
        <v>2012</v>
      </c>
      <c r="F17" s="14" t="s">
        <v>97</v>
      </c>
      <c r="G17" s="26">
        <v>2418</v>
      </c>
      <c r="H17" s="26">
        <v>4875</v>
      </c>
      <c r="I17" s="48"/>
      <c r="J17" s="28">
        <v>0.95950000000000002</v>
      </c>
      <c r="K17" s="28"/>
      <c r="L17" s="111"/>
      <c r="M17" s="28"/>
      <c r="N17" s="28">
        <v>5.3600000000000002E-2</v>
      </c>
    </row>
    <row r="18" spans="1:14">
      <c r="A18" s="51" t="s">
        <v>178</v>
      </c>
      <c r="B18" s="14" t="s">
        <v>75</v>
      </c>
      <c r="C18" s="14" t="s">
        <v>3</v>
      </c>
      <c r="D18" s="14">
        <v>2012</v>
      </c>
      <c r="E18" s="14">
        <v>2012</v>
      </c>
      <c r="F18" s="14" t="s">
        <v>97</v>
      </c>
      <c r="G18" s="26">
        <v>692</v>
      </c>
      <c r="H18" s="26">
        <v>1707</v>
      </c>
      <c r="I18" s="48"/>
      <c r="J18" s="28">
        <v>1</v>
      </c>
      <c r="K18" s="28"/>
      <c r="L18" s="111"/>
      <c r="M18" s="28"/>
      <c r="N18" s="28">
        <v>5.3600000000000002E-2</v>
      </c>
    </row>
    <row r="19" spans="1:14">
      <c r="A19" s="51" t="s">
        <v>179</v>
      </c>
      <c r="B19" s="14" t="s">
        <v>74</v>
      </c>
      <c r="C19" s="14" t="s">
        <v>3</v>
      </c>
      <c r="D19" s="14">
        <v>2012</v>
      </c>
      <c r="E19" s="14">
        <v>2012</v>
      </c>
      <c r="F19" s="14" t="s">
        <v>97</v>
      </c>
      <c r="G19" s="26">
        <v>31591</v>
      </c>
      <c r="H19" s="26">
        <v>67029</v>
      </c>
      <c r="I19" s="48"/>
      <c r="J19" s="28">
        <v>0.9637</v>
      </c>
      <c r="K19" s="28"/>
      <c r="L19" s="111"/>
      <c r="M19" s="28"/>
      <c r="N19" s="28">
        <v>3.8600000000000002E-2</v>
      </c>
    </row>
    <row r="20" spans="1:14">
      <c r="A20" s="51" t="s">
        <v>180</v>
      </c>
      <c r="B20" s="14" t="s">
        <v>75</v>
      </c>
      <c r="C20" s="14" t="s">
        <v>3</v>
      </c>
      <c r="D20" s="14">
        <v>2012</v>
      </c>
      <c r="E20" s="14">
        <v>2012</v>
      </c>
      <c r="F20" s="14" t="s">
        <v>97</v>
      </c>
      <c r="G20" s="26">
        <v>2575</v>
      </c>
      <c r="H20" s="26">
        <v>5366</v>
      </c>
      <c r="I20" s="48"/>
      <c r="J20" s="28">
        <v>1</v>
      </c>
      <c r="K20" s="28"/>
      <c r="L20" s="111"/>
      <c r="M20" s="28"/>
      <c r="N20" s="28">
        <v>5.3600000000000002E-2</v>
      </c>
    </row>
    <row r="21" spans="1:14">
      <c r="A21" s="51" t="s">
        <v>181</v>
      </c>
      <c r="B21" s="14" t="s">
        <v>75</v>
      </c>
      <c r="C21" s="14" t="s">
        <v>3</v>
      </c>
      <c r="D21" s="14">
        <v>2012</v>
      </c>
      <c r="E21" s="14">
        <v>2012</v>
      </c>
      <c r="F21" s="14" t="s">
        <v>97</v>
      </c>
      <c r="G21" s="26">
        <v>5834</v>
      </c>
      <c r="H21" s="26">
        <v>11341</v>
      </c>
      <c r="I21" s="48"/>
      <c r="J21" s="28">
        <v>0.99809999999999999</v>
      </c>
      <c r="K21" s="28"/>
      <c r="L21" s="111"/>
      <c r="M21" s="28"/>
      <c r="N21" s="28">
        <v>5.3600000000000002E-2</v>
      </c>
    </row>
    <row r="22" spans="1:14">
      <c r="A22" s="87" t="s">
        <v>123</v>
      </c>
      <c r="B22" s="14" t="s">
        <v>74</v>
      </c>
      <c r="C22" s="14" t="s">
        <v>3</v>
      </c>
      <c r="D22" s="14">
        <v>2012</v>
      </c>
      <c r="E22" s="14">
        <v>2012</v>
      </c>
      <c r="F22" s="14" t="s">
        <v>97</v>
      </c>
      <c r="G22" s="26">
        <v>87032</v>
      </c>
      <c r="H22" s="26">
        <v>211602</v>
      </c>
      <c r="I22" s="48"/>
      <c r="J22" s="28">
        <v>1</v>
      </c>
      <c r="K22" s="28"/>
      <c r="L22" s="111"/>
      <c r="M22" s="28"/>
      <c r="N22" s="28">
        <v>1.7500000000000002E-2</v>
      </c>
    </row>
    <row r="23" spans="1:14">
      <c r="A23" s="87" t="s">
        <v>124</v>
      </c>
      <c r="B23" s="14" t="s">
        <v>75</v>
      </c>
      <c r="C23" s="14" t="s">
        <v>3</v>
      </c>
      <c r="D23" s="14">
        <v>2012</v>
      </c>
      <c r="E23" s="14">
        <v>2012</v>
      </c>
      <c r="F23" s="14" t="s">
        <v>97</v>
      </c>
      <c r="G23" s="26">
        <v>1345</v>
      </c>
      <c r="H23" s="26">
        <v>3384</v>
      </c>
      <c r="I23" s="48"/>
      <c r="J23" s="28">
        <v>0</v>
      </c>
      <c r="K23" s="28"/>
      <c r="L23" s="111"/>
      <c r="M23" s="28"/>
      <c r="N23" s="28">
        <v>5.3600000000000002E-2</v>
      </c>
    </row>
    <row r="24" spans="1:14">
      <c r="A24" s="87" t="s">
        <v>125</v>
      </c>
      <c r="B24" s="14" t="s">
        <v>75</v>
      </c>
      <c r="C24" s="14" t="s">
        <v>3</v>
      </c>
      <c r="D24" s="14">
        <v>2012</v>
      </c>
      <c r="E24" s="14">
        <v>2012</v>
      </c>
      <c r="F24" s="14" t="s">
        <v>97</v>
      </c>
      <c r="G24" s="26">
        <v>7904</v>
      </c>
      <c r="H24" s="26">
        <v>15105</v>
      </c>
      <c r="I24" s="48"/>
      <c r="J24" s="28">
        <v>0.95509999999999995</v>
      </c>
      <c r="K24" s="28"/>
      <c r="L24" s="111"/>
      <c r="M24" s="28"/>
      <c r="N24" s="28">
        <v>5.3600000000000002E-2</v>
      </c>
    </row>
    <row r="25" spans="1:14">
      <c r="A25" s="87" t="s">
        <v>126</v>
      </c>
      <c r="B25" s="14" t="s">
        <v>75</v>
      </c>
      <c r="C25" s="14" t="s">
        <v>3</v>
      </c>
      <c r="D25" s="14">
        <v>2012</v>
      </c>
      <c r="E25" s="14">
        <v>2012</v>
      </c>
      <c r="F25" s="14" t="s">
        <v>97</v>
      </c>
      <c r="G25" s="26">
        <v>13695</v>
      </c>
      <c r="H25" s="26">
        <v>35317</v>
      </c>
      <c r="I25" s="48"/>
      <c r="J25" s="28">
        <v>1</v>
      </c>
      <c r="K25" s="28"/>
      <c r="L25" s="111"/>
      <c r="M25" s="28"/>
      <c r="N25" s="28">
        <v>5.3600000000000002E-2</v>
      </c>
    </row>
    <row r="26" spans="1:14">
      <c r="A26" s="87" t="s">
        <v>127</v>
      </c>
      <c r="B26" s="14" t="s">
        <v>75</v>
      </c>
      <c r="C26" s="14" t="s">
        <v>3</v>
      </c>
      <c r="D26" s="14">
        <v>2012</v>
      </c>
      <c r="E26" s="14">
        <v>2012</v>
      </c>
      <c r="F26" s="14" t="s">
        <v>97</v>
      </c>
      <c r="G26" s="26">
        <v>950</v>
      </c>
      <c r="H26" s="26">
        <v>1954</v>
      </c>
      <c r="I26" s="48"/>
      <c r="J26" s="28">
        <v>1</v>
      </c>
      <c r="K26" s="28"/>
      <c r="L26" s="111"/>
      <c r="M26" s="28"/>
      <c r="N26" s="28">
        <v>5.3600000000000002E-2</v>
      </c>
    </row>
    <row r="27" spans="1:14">
      <c r="A27" s="87" t="s">
        <v>128</v>
      </c>
      <c r="B27" s="14" t="s">
        <v>75</v>
      </c>
      <c r="C27" s="14" t="s">
        <v>3</v>
      </c>
      <c r="D27" s="14">
        <v>2012</v>
      </c>
      <c r="E27" s="14">
        <v>2012</v>
      </c>
      <c r="F27" s="14" t="s">
        <v>97</v>
      </c>
      <c r="G27" s="26">
        <v>55265</v>
      </c>
      <c r="H27" s="26">
        <v>136622</v>
      </c>
      <c r="I27" s="48"/>
      <c r="J27" s="28">
        <v>0.9879</v>
      </c>
      <c r="K27" s="28"/>
      <c r="L27" s="111"/>
      <c r="M27" s="28"/>
      <c r="N27" s="28">
        <v>3.3000000000000002E-2</v>
      </c>
    </row>
    <row r="28" spans="1:14">
      <c r="A28" s="87" t="s">
        <v>129</v>
      </c>
      <c r="B28" s="14" t="s">
        <v>75</v>
      </c>
      <c r="C28" s="14" t="s">
        <v>3</v>
      </c>
      <c r="D28" s="14">
        <v>2012</v>
      </c>
      <c r="E28" s="14">
        <v>2012</v>
      </c>
      <c r="F28" s="14" t="s">
        <v>97</v>
      </c>
      <c r="G28" s="26">
        <v>9461</v>
      </c>
      <c r="H28" s="26">
        <v>22772</v>
      </c>
      <c r="I28" s="48"/>
      <c r="J28" s="28">
        <v>1</v>
      </c>
      <c r="K28" s="28"/>
      <c r="L28" s="111"/>
      <c r="M28" s="28"/>
      <c r="N28" s="28">
        <v>5.3600000000000002E-2</v>
      </c>
    </row>
    <row r="29" spans="1:14">
      <c r="A29" s="87" t="s">
        <v>130</v>
      </c>
      <c r="B29" s="14" t="s">
        <v>75</v>
      </c>
      <c r="C29" s="14" t="s">
        <v>3</v>
      </c>
      <c r="D29" s="14">
        <v>2012</v>
      </c>
      <c r="E29" s="14">
        <v>2012</v>
      </c>
      <c r="F29" s="14" t="s">
        <v>97</v>
      </c>
      <c r="G29" s="26">
        <v>4888</v>
      </c>
      <c r="H29" s="26">
        <v>9935</v>
      </c>
      <c r="I29" s="48"/>
      <c r="J29" s="28">
        <v>0.9466</v>
      </c>
      <c r="K29" s="28"/>
      <c r="L29" s="111"/>
      <c r="M29" s="28"/>
      <c r="N29" s="28">
        <v>5.3600000000000002E-2</v>
      </c>
    </row>
    <row r="30" spans="1:14">
      <c r="A30" s="87" t="s">
        <v>131</v>
      </c>
      <c r="B30" s="14" t="s">
        <v>75</v>
      </c>
      <c r="C30" s="14" t="s">
        <v>3</v>
      </c>
      <c r="D30" s="14">
        <v>2012</v>
      </c>
      <c r="E30" s="14">
        <v>2012</v>
      </c>
      <c r="F30" s="14" t="s">
        <v>97</v>
      </c>
      <c r="G30" s="26">
        <v>1373</v>
      </c>
      <c r="H30" s="26">
        <v>2931</v>
      </c>
      <c r="I30" s="48"/>
      <c r="J30" s="28">
        <v>0.94299999999999995</v>
      </c>
      <c r="K30" s="28"/>
      <c r="L30" s="111"/>
      <c r="M30" s="28"/>
      <c r="N30" s="28">
        <v>5.3600000000000002E-2</v>
      </c>
    </row>
    <row r="31" spans="1:14">
      <c r="A31" s="87" t="s">
        <v>132</v>
      </c>
      <c r="B31" s="14" t="s">
        <v>76</v>
      </c>
      <c r="C31" s="14" t="s">
        <v>3</v>
      </c>
      <c r="D31" s="14">
        <v>2012</v>
      </c>
      <c r="E31" s="14">
        <v>2012</v>
      </c>
      <c r="F31" s="14" t="s">
        <v>97</v>
      </c>
      <c r="G31" s="26">
        <v>495012</v>
      </c>
      <c r="H31" s="26">
        <v>1058962</v>
      </c>
      <c r="I31" s="48"/>
      <c r="J31" s="28">
        <v>0.96230000000000004</v>
      </c>
      <c r="K31" s="28"/>
      <c r="L31" s="111"/>
      <c r="M31" s="28"/>
      <c r="N31" s="28">
        <v>3.3399999999999999E-2</v>
      </c>
    </row>
    <row r="32" spans="1:14">
      <c r="A32" s="87" t="s">
        <v>133</v>
      </c>
      <c r="B32" s="14" t="s">
        <v>75</v>
      </c>
      <c r="C32" s="14" t="s">
        <v>3</v>
      </c>
      <c r="D32" s="14">
        <v>2012</v>
      </c>
      <c r="E32" s="14">
        <v>2012</v>
      </c>
      <c r="F32" s="14" t="s">
        <v>97</v>
      </c>
      <c r="G32" s="26">
        <v>10284</v>
      </c>
      <c r="H32" s="26">
        <v>26172</v>
      </c>
      <c r="I32" s="48"/>
      <c r="J32" s="28">
        <v>0.97599999999999998</v>
      </c>
      <c r="K32" s="28"/>
      <c r="L32" s="111"/>
      <c r="M32" s="28"/>
      <c r="N32" s="28">
        <v>5.3600000000000002E-2</v>
      </c>
    </row>
    <row r="33" spans="1:14">
      <c r="A33" s="87" t="s">
        <v>134</v>
      </c>
      <c r="B33" s="14" t="s">
        <v>75</v>
      </c>
      <c r="C33" s="14" t="s">
        <v>3</v>
      </c>
      <c r="D33" s="14">
        <v>2012</v>
      </c>
      <c r="E33" s="14">
        <v>2012</v>
      </c>
      <c r="F33" s="14" t="s">
        <v>97</v>
      </c>
      <c r="G33" s="26">
        <v>5325</v>
      </c>
      <c r="H33" s="26">
        <v>8957</v>
      </c>
      <c r="I33" s="48"/>
      <c r="J33" s="28">
        <v>0.97489999999999999</v>
      </c>
      <c r="K33" s="28"/>
      <c r="L33" s="111"/>
      <c r="M33" s="28"/>
      <c r="N33" s="28">
        <v>5.3600000000000002E-2</v>
      </c>
    </row>
    <row r="34" spans="1:14">
      <c r="A34" s="87" t="s">
        <v>135</v>
      </c>
      <c r="B34" s="14" t="s">
        <v>75</v>
      </c>
      <c r="C34" s="14" t="s">
        <v>3</v>
      </c>
      <c r="D34" s="14">
        <v>2012</v>
      </c>
      <c r="E34" s="14">
        <v>2012</v>
      </c>
      <c r="F34" s="14" t="s">
        <v>97</v>
      </c>
      <c r="G34" s="26">
        <v>826</v>
      </c>
      <c r="H34" s="26">
        <v>1730</v>
      </c>
      <c r="I34" s="48"/>
      <c r="J34" s="28">
        <v>0.94030000000000002</v>
      </c>
      <c r="K34" s="28"/>
      <c r="L34" s="111"/>
      <c r="M34" s="28"/>
      <c r="N34" s="28">
        <v>5.3600000000000002E-2</v>
      </c>
    </row>
    <row r="35" spans="1:14">
      <c r="A35" s="87" t="s">
        <v>136</v>
      </c>
      <c r="B35" s="14" t="s">
        <v>75</v>
      </c>
      <c r="C35" s="14" t="s">
        <v>3</v>
      </c>
      <c r="D35" s="14">
        <v>2012</v>
      </c>
      <c r="E35" s="14">
        <v>2012</v>
      </c>
      <c r="F35" s="14" t="s">
        <v>97</v>
      </c>
      <c r="G35" s="26">
        <v>6872</v>
      </c>
      <c r="H35" s="26">
        <v>13454</v>
      </c>
      <c r="I35" s="48"/>
      <c r="J35" s="28">
        <v>0.99199999999999999</v>
      </c>
      <c r="K35" s="28"/>
      <c r="L35" s="111"/>
      <c r="M35" s="28"/>
      <c r="N35" s="28">
        <v>5.3600000000000002E-2</v>
      </c>
    </row>
    <row r="36" spans="1:14">
      <c r="A36" s="87" t="s">
        <v>137</v>
      </c>
      <c r="B36" s="14" t="s">
        <v>75</v>
      </c>
      <c r="C36" s="14" t="s">
        <v>3</v>
      </c>
      <c r="D36" s="14">
        <v>2012</v>
      </c>
      <c r="E36" s="14">
        <v>2012</v>
      </c>
      <c r="F36" s="14" t="s">
        <v>97</v>
      </c>
      <c r="G36" s="26">
        <v>21252</v>
      </c>
      <c r="H36" s="26">
        <v>52771</v>
      </c>
      <c r="I36" s="48"/>
      <c r="J36" s="28">
        <v>0.97419999999999995</v>
      </c>
      <c r="K36" s="28"/>
      <c r="L36" s="111"/>
      <c r="M36" s="28"/>
      <c r="N36" s="28">
        <v>2.52E-2</v>
      </c>
    </row>
    <row r="37" spans="1:14">
      <c r="A37" s="87" t="s">
        <v>138</v>
      </c>
      <c r="B37" s="14" t="s">
        <v>75</v>
      </c>
      <c r="C37" s="14" t="s">
        <v>3</v>
      </c>
      <c r="D37" s="14">
        <v>2012</v>
      </c>
      <c r="E37" s="14">
        <v>2012</v>
      </c>
      <c r="F37" s="14" t="s">
        <v>97</v>
      </c>
      <c r="G37" s="26">
        <v>425</v>
      </c>
      <c r="H37" s="26">
        <v>1021</v>
      </c>
      <c r="I37" s="48"/>
      <c r="J37" s="28">
        <v>0.97829999999999995</v>
      </c>
      <c r="K37" s="28"/>
      <c r="L37" s="111"/>
      <c r="M37" s="28"/>
      <c r="N37" s="28">
        <v>5.3600000000000002E-2</v>
      </c>
    </row>
    <row r="38" spans="1:14">
      <c r="A38" s="87" t="s">
        <v>139</v>
      </c>
      <c r="B38" s="14" t="s">
        <v>75</v>
      </c>
      <c r="C38" s="14" t="s">
        <v>3</v>
      </c>
      <c r="D38" s="14">
        <v>2012</v>
      </c>
      <c r="E38" s="14">
        <v>2012</v>
      </c>
      <c r="F38" s="14" t="s">
        <v>97</v>
      </c>
      <c r="G38" s="26">
        <v>426</v>
      </c>
      <c r="H38" s="26">
        <v>698</v>
      </c>
      <c r="I38" s="48"/>
      <c r="J38" s="28">
        <v>0.9778</v>
      </c>
      <c r="K38" s="28"/>
      <c r="L38" s="111"/>
      <c r="M38" s="28"/>
      <c r="N38" s="28">
        <v>5.3600000000000002E-2</v>
      </c>
    </row>
    <row r="39" spans="1:14">
      <c r="A39" s="87" t="s">
        <v>140</v>
      </c>
      <c r="B39" s="14" t="s">
        <v>75</v>
      </c>
      <c r="C39" s="14" t="s">
        <v>3</v>
      </c>
      <c r="D39" s="14">
        <v>2012</v>
      </c>
      <c r="E39" s="14">
        <v>2012</v>
      </c>
      <c r="F39" s="14" t="s">
        <v>97</v>
      </c>
      <c r="G39" s="26">
        <v>19293</v>
      </c>
      <c r="H39" s="26">
        <v>44819</v>
      </c>
      <c r="I39" s="48"/>
      <c r="J39" s="28">
        <v>0.99950000000000006</v>
      </c>
      <c r="K39" s="28"/>
      <c r="L39" s="111"/>
      <c r="M39" s="28"/>
      <c r="N39" s="28">
        <v>1.0800000000000001E-2</v>
      </c>
    </row>
    <row r="40" spans="1:14">
      <c r="A40" s="87" t="s">
        <v>141</v>
      </c>
      <c r="B40" s="14" t="s">
        <v>75</v>
      </c>
      <c r="C40" s="14" t="s">
        <v>3</v>
      </c>
      <c r="D40" s="14">
        <v>2012</v>
      </c>
      <c r="E40" s="14">
        <v>2012</v>
      </c>
      <c r="F40" s="14" t="s">
        <v>97</v>
      </c>
      <c r="G40" s="26">
        <v>3286</v>
      </c>
      <c r="H40" s="26">
        <v>7073</v>
      </c>
      <c r="I40" s="48"/>
      <c r="J40" s="28">
        <v>1</v>
      </c>
      <c r="K40" s="28"/>
      <c r="L40" s="111"/>
      <c r="M40" s="28"/>
      <c r="N40" s="28">
        <v>5.3600000000000002E-2</v>
      </c>
    </row>
    <row r="41" spans="1:14">
      <c r="A41" s="87" t="s">
        <v>142</v>
      </c>
      <c r="B41" s="14" t="s">
        <v>75</v>
      </c>
      <c r="C41" s="14" t="s">
        <v>3</v>
      </c>
      <c r="D41" s="14">
        <v>2012</v>
      </c>
      <c r="E41" s="14">
        <v>2012</v>
      </c>
      <c r="F41" s="14" t="s">
        <v>97</v>
      </c>
      <c r="G41" s="26">
        <v>3327</v>
      </c>
      <c r="H41" s="26">
        <v>6509</v>
      </c>
      <c r="I41" s="48"/>
      <c r="J41" s="28">
        <v>0.9748</v>
      </c>
      <c r="K41" s="28"/>
      <c r="L41" s="111"/>
      <c r="M41" s="28"/>
      <c r="N41" s="28">
        <v>5.3600000000000002E-2</v>
      </c>
    </row>
    <row r="42" spans="1:14">
      <c r="A42" s="87" t="s">
        <v>143</v>
      </c>
      <c r="B42" s="14" t="s">
        <v>74</v>
      </c>
      <c r="C42" s="14" t="s">
        <v>3</v>
      </c>
      <c r="D42" s="14">
        <v>2012</v>
      </c>
      <c r="E42" s="14">
        <v>2012</v>
      </c>
      <c r="F42" s="14" t="s">
        <v>97</v>
      </c>
      <c r="G42" s="26">
        <v>92898</v>
      </c>
      <c r="H42" s="26">
        <v>209924</v>
      </c>
      <c r="I42" s="48"/>
      <c r="J42" s="28">
        <v>0.99609999999999999</v>
      </c>
      <c r="K42" s="28"/>
      <c r="L42" s="111"/>
      <c r="M42" s="28"/>
      <c r="N42" s="28">
        <v>2.06E-2</v>
      </c>
    </row>
    <row r="43" spans="1:14">
      <c r="A43" s="87" t="s">
        <v>144</v>
      </c>
      <c r="B43" s="14" t="s">
        <v>74</v>
      </c>
      <c r="C43" s="14" t="s">
        <v>3</v>
      </c>
      <c r="D43" s="14">
        <v>2012</v>
      </c>
      <c r="E43" s="14">
        <v>2012</v>
      </c>
      <c r="F43" s="14" t="s">
        <v>97</v>
      </c>
      <c r="G43" s="26">
        <v>7989</v>
      </c>
      <c r="H43" s="26">
        <v>17900</v>
      </c>
      <c r="I43" s="48"/>
      <c r="J43" s="28">
        <v>0.9536</v>
      </c>
      <c r="K43" s="28"/>
      <c r="L43" s="111"/>
      <c r="M43" s="28"/>
      <c r="N43" s="28">
        <v>5.3600000000000002E-2</v>
      </c>
    </row>
    <row r="44" spans="1:14">
      <c r="A44" s="87" t="s">
        <v>145</v>
      </c>
      <c r="B44" s="14" t="s">
        <v>75</v>
      </c>
      <c r="C44" s="14" t="s">
        <v>3</v>
      </c>
      <c r="D44" s="14">
        <v>2012</v>
      </c>
      <c r="E44" s="14">
        <v>2012</v>
      </c>
      <c r="F44" s="14" t="s">
        <v>97</v>
      </c>
      <c r="G44" s="26">
        <v>688</v>
      </c>
      <c r="H44" s="26">
        <v>1564</v>
      </c>
      <c r="I44" s="48"/>
      <c r="J44" s="28">
        <v>0.77359999999999995</v>
      </c>
      <c r="K44" s="28"/>
      <c r="L44" s="111"/>
      <c r="M44" s="28"/>
      <c r="N44" s="28">
        <v>5.3600000000000002E-2</v>
      </c>
    </row>
    <row r="45" spans="1:14">
      <c r="A45" s="87" t="s">
        <v>146</v>
      </c>
      <c r="B45" s="14" t="s">
        <v>75</v>
      </c>
      <c r="C45" s="14" t="s">
        <v>3</v>
      </c>
      <c r="D45" s="14">
        <v>2012</v>
      </c>
      <c r="E45" s="14">
        <v>2012</v>
      </c>
      <c r="F45" s="14" t="s">
        <v>97</v>
      </c>
      <c r="G45" s="26">
        <v>104465</v>
      </c>
      <c r="H45" s="26">
        <v>259798</v>
      </c>
      <c r="I45" s="48"/>
      <c r="J45" s="28">
        <v>0.99890000000000001</v>
      </c>
      <c r="K45" s="28"/>
      <c r="L45" s="111"/>
      <c r="M45" s="28"/>
      <c r="N45" s="28">
        <v>0.04</v>
      </c>
    </row>
    <row r="46" spans="1:14">
      <c r="A46" s="87" t="s">
        <v>147</v>
      </c>
      <c r="B46" s="14" t="s">
        <v>74</v>
      </c>
      <c r="C46" s="14" t="s">
        <v>3</v>
      </c>
      <c r="D46" s="14">
        <v>2012</v>
      </c>
      <c r="E46" s="14">
        <v>2012</v>
      </c>
      <c r="F46" s="14" t="s">
        <v>97</v>
      </c>
      <c r="G46" s="26">
        <v>87602</v>
      </c>
      <c r="H46" s="26">
        <v>200011</v>
      </c>
      <c r="I46" s="48"/>
      <c r="J46" s="28">
        <v>0.90969999999999995</v>
      </c>
      <c r="K46" s="28"/>
      <c r="L46" s="111"/>
      <c r="M46" s="28"/>
      <c r="N46" s="28">
        <v>4.6600000000000003E-2</v>
      </c>
    </row>
    <row r="47" spans="1:14">
      <c r="A47" s="87" t="s">
        <v>148</v>
      </c>
      <c r="B47" s="14" t="s">
        <v>75</v>
      </c>
      <c r="C47" s="14" t="s">
        <v>3</v>
      </c>
      <c r="D47" s="14">
        <v>2012</v>
      </c>
      <c r="E47" s="14">
        <v>2012</v>
      </c>
      <c r="F47" s="14" t="s">
        <v>97</v>
      </c>
      <c r="G47" s="26">
        <v>2644</v>
      </c>
      <c r="H47" s="26">
        <v>6211</v>
      </c>
      <c r="I47" s="48"/>
      <c r="J47" s="28">
        <v>0.99039999999999995</v>
      </c>
      <c r="K47" s="28"/>
      <c r="L47" s="111"/>
      <c r="M47" s="28"/>
      <c r="N47" s="28">
        <v>5.3600000000000002E-2</v>
      </c>
    </row>
    <row r="48" spans="1:14">
      <c r="A48" s="87" t="s">
        <v>149</v>
      </c>
      <c r="B48" s="14" t="s">
        <v>75</v>
      </c>
      <c r="C48" s="14" t="s">
        <v>3</v>
      </c>
      <c r="D48" s="14">
        <v>2012</v>
      </c>
      <c r="E48" s="14">
        <v>2012</v>
      </c>
      <c r="F48" s="14" t="s">
        <v>97</v>
      </c>
      <c r="G48" s="26">
        <v>143021</v>
      </c>
      <c r="H48" s="26">
        <v>346744</v>
      </c>
      <c r="I48" s="48"/>
      <c r="J48" s="28">
        <v>0.99929999999999997</v>
      </c>
      <c r="K48" s="28"/>
      <c r="L48" s="111"/>
      <c r="M48" s="28"/>
      <c r="N48" s="28">
        <v>9.7999999999999997E-3</v>
      </c>
    </row>
    <row r="49" spans="1:14">
      <c r="A49" s="87" t="s">
        <v>150</v>
      </c>
      <c r="B49" s="14" t="s">
        <v>74</v>
      </c>
      <c r="C49" s="14" t="s">
        <v>3</v>
      </c>
      <c r="D49" s="14">
        <v>2012</v>
      </c>
      <c r="E49" s="14">
        <v>2012</v>
      </c>
      <c r="F49" s="14" t="s">
        <v>97</v>
      </c>
      <c r="G49" s="26">
        <v>108079</v>
      </c>
      <c r="H49" s="26">
        <v>240771</v>
      </c>
      <c r="I49" s="48"/>
      <c r="J49" s="28">
        <v>0.97670000000000001</v>
      </c>
      <c r="K49" s="28"/>
      <c r="L49" s="111"/>
      <c r="M49" s="28"/>
      <c r="N49" s="28">
        <v>7.2599999999999998E-2</v>
      </c>
    </row>
    <row r="50" spans="1:14">
      <c r="A50" s="87" t="s">
        <v>151</v>
      </c>
      <c r="B50" s="14" t="s">
        <v>74</v>
      </c>
      <c r="C50" s="14" t="s">
        <v>3</v>
      </c>
      <c r="D50" s="14">
        <v>2012</v>
      </c>
      <c r="E50" s="14">
        <v>2012</v>
      </c>
      <c r="F50" s="14" t="s">
        <v>97</v>
      </c>
      <c r="G50" s="26">
        <v>32799</v>
      </c>
      <c r="H50" s="26">
        <v>50905</v>
      </c>
      <c r="I50" s="48"/>
      <c r="J50" s="28">
        <v>0.98760000000000003</v>
      </c>
      <c r="K50" s="28"/>
      <c r="L50" s="111"/>
      <c r="M50" s="28"/>
      <c r="N50" s="28">
        <v>3.2599999999999997E-2</v>
      </c>
    </row>
    <row r="51" spans="1:14">
      <c r="A51" s="87" t="s">
        <v>152</v>
      </c>
      <c r="B51" s="14" t="s">
        <v>75</v>
      </c>
      <c r="C51" s="14" t="s">
        <v>3</v>
      </c>
      <c r="D51" s="14">
        <v>2012</v>
      </c>
      <c r="E51" s="14">
        <v>2012</v>
      </c>
      <c r="F51" s="14" t="s">
        <v>97</v>
      </c>
      <c r="G51" s="26">
        <v>41919</v>
      </c>
      <c r="H51" s="26">
        <v>104725</v>
      </c>
      <c r="I51" s="48"/>
      <c r="J51" s="28">
        <v>0.98529999999999995</v>
      </c>
      <c r="K51" s="28"/>
      <c r="L51" s="111"/>
      <c r="M51" s="28"/>
      <c r="N51" s="28">
        <v>2.9899999999999999E-2</v>
      </c>
    </row>
    <row r="52" spans="1:14">
      <c r="A52" s="87" t="s">
        <v>153</v>
      </c>
      <c r="B52" s="14" t="s">
        <v>74</v>
      </c>
      <c r="C52" s="14" t="s">
        <v>3</v>
      </c>
      <c r="D52" s="14">
        <v>2012</v>
      </c>
      <c r="E52" s="14">
        <v>2012</v>
      </c>
      <c r="F52" s="14" t="s">
        <v>97</v>
      </c>
      <c r="G52" s="26">
        <v>9003</v>
      </c>
      <c r="H52" s="26">
        <v>17679</v>
      </c>
      <c r="I52" s="48"/>
      <c r="J52" s="28">
        <v>0.95550000000000002</v>
      </c>
      <c r="K52" s="28"/>
      <c r="L52" s="111"/>
      <c r="M52" s="28"/>
      <c r="N52" s="28">
        <v>5.3600000000000002E-2</v>
      </c>
    </row>
    <row r="53" spans="1:14">
      <c r="A53" s="87" t="s">
        <v>154</v>
      </c>
      <c r="B53" s="14" t="s">
        <v>74</v>
      </c>
      <c r="C53" s="14" t="s">
        <v>3</v>
      </c>
      <c r="D53" s="14">
        <v>2012</v>
      </c>
      <c r="E53" s="14">
        <v>2012</v>
      </c>
      <c r="F53" s="14" t="s">
        <v>97</v>
      </c>
      <c r="G53" s="26">
        <v>12556</v>
      </c>
      <c r="H53" s="26">
        <v>26275</v>
      </c>
      <c r="I53" s="48"/>
      <c r="J53" s="28">
        <v>0.94669999999999999</v>
      </c>
      <c r="K53" s="28"/>
      <c r="L53" s="111"/>
      <c r="M53" s="28"/>
      <c r="N53" s="28">
        <v>5.3600000000000002E-2</v>
      </c>
    </row>
    <row r="54" spans="1:14">
      <c r="A54" s="87" t="s">
        <v>155</v>
      </c>
      <c r="B54" s="14" t="s">
        <v>74</v>
      </c>
      <c r="C54" s="14" t="s">
        <v>3</v>
      </c>
      <c r="D54" s="14">
        <v>2012</v>
      </c>
      <c r="E54" s="14">
        <v>2012</v>
      </c>
      <c r="F54" s="14" t="s">
        <v>97</v>
      </c>
      <c r="G54" s="26">
        <v>13668</v>
      </c>
      <c r="H54" s="26">
        <v>31120</v>
      </c>
      <c r="I54" s="48"/>
      <c r="J54" s="28">
        <v>0.63319999999999999</v>
      </c>
      <c r="K54" s="28"/>
      <c r="L54" s="111"/>
      <c r="M54" s="28"/>
      <c r="N54" s="28">
        <v>5.3600000000000002E-2</v>
      </c>
    </row>
    <row r="55" spans="1:14">
      <c r="A55" s="87" t="s">
        <v>156</v>
      </c>
      <c r="B55" s="14" t="s">
        <v>74</v>
      </c>
      <c r="C55" s="14" t="s">
        <v>3</v>
      </c>
      <c r="D55" s="14">
        <v>2012</v>
      </c>
      <c r="E55" s="14">
        <v>2012</v>
      </c>
      <c r="F55" s="14" t="s">
        <v>97</v>
      </c>
      <c r="G55" s="26">
        <v>46452</v>
      </c>
      <c r="H55" s="26">
        <v>100983</v>
      </c>
      <c r="I55" s="48"/>
      <c r="J55" s="28">
        <v>0.74919999999999998</v>
      </c>
      <c r="K55" s="28"/>
      <c r="L55" s="111"/>
      <c r="M55" s="28"/>
      <c r="N55" s="28">
        <v>0</v>
      </c>
    </row>
    <row r="56" spans="1:14">
      <c r="A56" s="87" t="s">
        <v>157</v>
      </c>
      <c r="B56" s="14" t="s">
        <v>74</v>
      </c>
      <c r="C56" s="14" t="s">
        <v>3</v>
      </c>
      <c r="D56" s="14">
        <v>2012</v>
      </c>
      <c r="E56" s="14">
        <v>2012</v>
      </c>
      <c r="F56" s="14" t="s">
        <v>97</v>
      </c>
      <c r="G56" s="26">
        <v>10100</v>
      </c>
      <c r="H56" s="26">
        <v>20577</v>
      </c>
      <c r="I56" s="48"/>
      <c r="J56" s="28">
        <v>0.62529999999999997</v>
      </c>
      <c r="K56" s="28"/>
      <c r="L56" s="111"/>
      <c r="M56" s="28"/>
      <c r="N56" s="28">
        <v>5.3600000000000002E-2</v>
      </c>
    </row>
    <row r="57" spans="1:14">
      <c r="A57" s="87" t="s">
        <v>158</v>
      </c>
      <c r="B57" s="14" t="s">
        <v>75</v>
      </c>
      <c r="C57" s="14" t="s">
        <v>3</v>
      </c>
      <c r="D57" s="14">
        <v>2012</v>
      </c>
      <c r="E57" s="14">
        <v>2012</v>
      </c>
      <c r="F57" s="14" t="s">
        <v>97</v>
      </c>
      <c r="G57" s="26">
        <v>11989</v>
      </c>
      <c r="H57" s="26">
        <v>24418</v>
      </c>
      <c r="I57" s="48"/>
      <c r="J57" s="28">
        <v>0.98750000000000004</v>
      </c>
      <c r="K57" s="28"/>
      <c r="L57" s="111"/>
      <c r="M57" s="28"/>
      <c r="N57" s="28">
        <v>5.3600000000000002E-2</v>
      </c>
    </row>
    <row r="58" spans="1:14">
      <c r="A58" s="87" t="s">
        <v>159</v>
      </c>
      <c r="B58" s="14" t="s">
        <v>75</v>
      </c>
      <c r="C58" s="14" t="s">
        <v>3</v>
      </c>
      <c r="D58" s="14">
        <v>2012</v>
      </c>
      <c r="E58" s="14">
        <v>2012</v>
      </c>
      <c r="F58" s="14" t="s">
        <v>97</v>
      </c>
      <c r="G58" s="26">
        <v>124</v>
      </c>
      <c r="H58" s="26">
        <v>262</v>
      </c>
      <c r="I58" s="48"/>
      <c r="J58" s="28">
        <v>1</v>
      </c>
      <c r="K58" s="28"/>
      <c r="L58" s="111"/>
      <c r="M58" s="28"/>
      <c r="N58" s="28">
        <v>5.3600000000000002E-2</v>
      </c>
    </row>
    <row r="59" spans="1:14">
      <c r="A59" s="87" t="s">
        <v>160</v>
      </c>
      <c r="B59" s="14" t="s">
        <v>75</v>
      </c>
      <c r="C59" s="14" t="s">
        <v>3</v>
      </c>
      <c r="D59" s="14">
        <v>2012</v>
      </c>
      <c r="E59" s="14">
        <v>2012</v>
      </c>
      <c r="F59" s="14" t="s">
        <v>97</v>
      </c>
      <c r="G59" s="26">
        <v>2617</v>
      </c>
      <c r="H59" s="26">
        <v>5978</v>
      </c>
      <c r="I59" s="48"/>
      <c r="J59" s="28">
        <v>1</v>
      </c>
      <c r="K59" s="28"/>
      <c r="L59" s="111"/>
      <c r="M59" s="28"/>
      <c r="N59" s="28">
        <v>5.3600000000000002E-2</v>
      </c>
    </row>
    <row r="60" spans="1:14">
      <c r="A60" s="87" t="s">
        <v>161</v>
      </c>
      <c r="B60" s="14" t="s">
        <v>74</v>
      </c>
      <c r="C60" s="14" t="s">
        <v>3</v>
      </c>
      <c r="D60" s="14">
        <v>2012</v>
      </c>
      <c r="E60" s="14">
        <v>2012</v>
      </c>
      <c r="F60" s="14" t="s">
        <v>97</v>
      </c>
      <c r="G60" s="26">
        <v>19138</v>
      </c>
      <c r="H60" s="26">
        <v>39019</v>
      </c>
      <c r="I60" s="48"/>
      <c r="J60" s="28">
        <v>0.92269999999999996</v>
      </c>
      <c r="K60" s="28"/>
      <c r="L60" s="111"/>
      <c r="M60" s="28"/>
      <c r="N60" s="28">
        <v>1.6500000000000001E-2</v>
      </c>
    </row>
    <row r="61" spans="1:14">
      <c r="A61" s="87" t="s">
        <v>162</v>
      </c>
      <c r="B61" s="14" t="s">
        <v>74</v>
      </c>
      <c r="C61" s="14" t="s">
        <v>3</v>
      </c>
      <c r="D61" s="14">
        <v>2012</v>
      </c>
      <c r="E61" s="14">
        <v>2012</v>
      </c>
      <c r="F61" s="14" t="s">
        <v>97</v>
      </c>
      <c r="G61" s="26">
        <v>16652</v>
      </c>
      <c r="H61" s="26">
        <v>31838</v>
      </c>
      <c r="I61" s="48"/>
      <c r="J61" s="28">
        <v>0.86250000000000004</v>
      </c>
      <c r="K61" s="28"/>
      <c r="L61" s="111"/>
      <c r="M61" s="28"/>
      <c r="N61" s="28">
        <v>5.3600000000000002E-2</v>
      </c>
    </row>
    <row r="62" spans="1:14">
      <c r="A62" s="87" t="s">
        <v>163</v>
      </c>
      <c r="B62" s="14" t="s">
        <v>75</v>
      </c>
      <c r="C62" s="14" t="s">
        <v>3</v>
      </c>
      <c r="D62" s="14">
        <v>2012</v>
      </c>
      <c r="E62" s="14">
        <v>2012</v>
      </c>
      <c r="F62" s="14" t="s">
        <v>97</v>
      </c>
      <c r="G62" s="26">
        <v>38000</v>
      </c>
      <c r="H62" s="26">
        <v>85530</v>
      </c>
      <c r="I62" s="48"/>
      <c r="J62" s="28">
        <v>1</v>
      </c>
      <c r="K62" s="28"/>
      <c r="L62" s="111"/>
      <c r="M62" s="28"/>
      <c r="N62" s="28">
        <v>3.8600000000000002E-2</v>
      </c>
    </row>
    <row r="63" spans="1:14">
      <c r="A63" s="87" t="s">
        <v>164</v>
      </c>
      <c r="B63" s="14" t="s">
        <v>75</v>
      </c>
      <c r="C63" s="14" t="s">
        <v>3</v>
      </c>
      <c r="D63" s="14">
        <v>2012</v>
      </c>
      <c r="E63" s="14">
        <v>2012</v>
      </c>
      <c r="F63" s="14" t="s">
        <v>97</v>
      </c>
      <c r="G63" s="26">
        <v>4773</v>
      </c>
      <c r="H63" s="26">
        <v>11667</v>
      </c>
      <c r="I63" s="48"/>
      <c r="J63" s="28">
        <v>0.92559999999999998</v>
      </c>
      <c r="K63" s="28"/>
      <c r="L63" s="111"/>
      <c r="M63" s="28"/>
      <c r="N63" s="28">
        <v>5.3600000000000002E-2</v>
      </c>
    </row>
    <row r="64" spans="1:14">
      <c r="A64" s="87" t="s">
        <v>165</v>
      </c>
      <c r="B64" s="14" t="s">
        <v>75</v>
      </c>
      <c r="C64" s="14" t="s">
        <v>3</v>
      </c>
      <c r="D64" s="14">
        <v>2012</v>
      </c>
      <c r="E64" s="14">
        <v>2012</v>
      </c>
      <c r="F64" s="14" t="s">
        <v>97</v>
      </c>
      <c r="G64" s="26">
        <v>3993</v>
      </c>
      <c r="H64" s="26">
        <v>9410</v>
      </c>
      <c r="I64" s="48"/>
      <c r="J64" s="28">
        <v>0.89380000000000004</v>
      </c>
      <c r="K64" s="28"/>
      <c r="L64" s="111"/>
      <c r="M64" s="28"/>
      <c r="N64" s="28">
        <v>5.3600000000000002E-2</v>
      </c>
    </row>
    <row r="65" spans="1:31">
      <c r="A65" s="87" t="s">
        <v>166</v>
      </c>
      <c r="B65" s="14" t="s">
        <v>75</v>
      </c>
      <c r="C65" s="14" t="s">
        <v>3</v>
      </c>
      <c r="D65" s="14">
        <v>2012</v>
      </c>
      <c r="E65" s="14">
        <v>2012</v>
      </c>
      <c r="F65" s="14" t="s">
        <v>97</v>
      </c>
      <c r="G65" s="26">
        <v>729</v>
      </c>
      <c r="H65" s="26">
        <v>1531</v>
      </c>
      <c r="I65" s="48"/>
      <c r="J65" s="28">
        <v>0.96430000000000005</v>
      </c>
      <c r="K65" s="28"/>
      <c r="L65" s="111"/>
      <c r="M65" s="28"/>
      <c r="N65" s="28">
        <v>5.3600000000000002E-2</v>
      </c>
    </row>
    <row r="66" spans="1:31">
      <c r="A66" s="87" t="s">
        <v>167</v>
      </c>
      <c r="B66" s="14" t="s">
        <v>74</v>
      </c>
      <c r="C66" s="14" t="s">
        <v>3</v>
      </c>
      <c r="D66" s="14">
        <v>2012</v>
      </c>
      <c r="E66" s="14">
        <v>2012</v>
      </c>
      <c r="F66" s="14" t="s">
        <v>97</v>
      </c>
      <c r="G66" s="26">
        <v>42324</v>
      </c>
      <c r="H66" s="26">
        <v>108269</v>
      </c>
      <c r="I66" s="48"/>
      <c r="J66" s="28">
        <v>1</v>
      </c>
      <c r="K66" s="28"/>
      <c r="L66" s="111"/>
      <c r="M66" s="28"/>
      <c r="N66" s="28">
        <v>2.1899999999999999E-2</v>
      </c>
    </row>
    <row r="67" spans="1:31">
      <c r="A67" s="87" t="s">
        <v>168</v>
      </c>
      <c r="B67" s="14" t="s">
        <v>75</v>
      </c>
      <c r="C67" s="14" t="s">
        <v>3</v>
      </c>
      <c r="D67" s="14">
        <v>2012</v>
      </c>
      <c r="E67" s="14">
        <v>2012</v>
      </c>
      <c r="F67" s="14" t="s">
        <v>97</v>
      </c>
      <c r="G67" s="26">
        <v>2735</v>
      </c>
      <c r="H67" s="26">
        <v>5211</v>
      </c>
      <c r="I67" s="48"/>
      <c r="J67" s="28">
        <v>0.98980000000000001</v>
      </c>
      <c r="K67" s="28"/>
      <c r="L67" s="111"/>
      <c r="M67" s="28"/>
      <c r="N67" s="28">
        <v>5.3600000000000002E-2</v>
      </c>
    </row>
    <row r="68" spans="1:31">
      <c r="A68" s="87" t="s">
        <v>169</v>
      </c>
      <c r="B68" s="14" t="s">
        <v>74</v>
      </c>
      <c r="C68" s="14" t="s">
        <v>3</v>
      </c>
      <c r="D68" s="14">
        <v>2012</v>
      </c>
      <c r="E68" s="14">
        <v>2012</v>
      </c>
      <c r="F68" s="14" t="s">
        <v>97</v>
      </c>
      <c r="G68" s="26">
        <v>30437</v>
      </c>
      <c r="H68" s="26">
        <v>63349</v>
      </c>
      <c r="I68" s="48"/>
      <c r="J68" s="28">
        <v>0.97970000000000002</v>
      </c>
      <c r="K68" s="28"/>
      <c r="L68" s="111"/>
      <c r="M68" s="28"/>
      <c r="N68" s="28">
        <v>1.23E-2</v>
      </c>
    </row>
    <row r="69" spans="1:31">
      <c r="A69" s="87" t="s">
        <v>170</v>
      </c>
      <c r="B69" s="14" t="s">
        <v>74</v>
      </c>
      <c r="C69" s="14" t="s">
        <v>3</v>
      </c>
      <c r="D69" s="14">
        <v>2012</v>
      </c>
      <c r="E69" s="14">
        <v>2012</v>
      </c>
      <c r="F69" s="14" t="s">
        <v>97</v>
      </c>
      <c r="G69" s="26">
        <v>7457</v>
      </c>
      <c r="H69" s="26">
        <v>16466</v>
      </c>
      <c r="I69" s="48"/>
      <c r="J69" s="28">
        <v>0.88839999999999997</v>
      </c>
      <c r="K69" s="28"/>
      <c r="L69" s="111"/>
      <c r="M69" s="28"/>
      <c r="N69" s="28">
        <v>5.3600000000000002E-2</v>
      </c>
    </row>
    <row r="70" spans="1:31">
      <c r="A70" s="87" t="s">
        <v>171</v>
      </c>
      <c r="B70" s="14" t="s">
        <v>75</v>
      </c>
      <c r="C70" s="14" t="s">
        <v>3</v>
      </c>
      <c r="D70" s="14">
        <v>2012</v>
      </c>
      <c r="E70" s="14">
        <v>2012</v>
      </c>
      <c r="F70" s="14" t="s">
        <v>97</v>
      </c>
      <c r="G70" s="26">
        <v>5649</v>
      </c>
      <c r="H70" s="26">
        <v>12840</v>
      </c>
      <c r="I70" s="48"/>
      <c r="J70" s="28">
        <v>0.98550000000000004</v>
      </c>
      <c r="K70" s="28"/>
      <c r="L70" s="111"/>
      <c r="M70" s="28"/>
      <c r="N70" s="28">
        <v>5.3600000000000002E-2</v>
      </c>
    </row>
    <row r="71" spans="1:31">
      <c r="A71" s="51" t="s">
        <v>281</v>
      </c>
      <c r="B71" s="14" t="s">
        <v>66</v>
      </c>
      <c r="C71" s="14" t="s">
        <v>183</v>
      </c>
      <c r="D71" s="14">
        <v>2012</v>
      </c>
      <c r="E71" s="14">
        <v>2012</v>
      </c>
      <c r="F71" s="14" t="s">
        <v>97</v>
      </c>
      <c r="G71" s="128"/>
      <c r="H71" s="128"/>
      <c r="I71" s="128"/>
      <c r="J71" s="129"/>
      <c r="K71" s="129"/>
      <c r="L71" s="111"/>
      <c r="M71" s="28">
        <v>0.254</v>
      </c>
      <c r="N71" s="28">
        <v>5.3999999999999999E-2</v>
      </c>
    </row>
    <row r="72" spans="1:31">
      <c r="A72" s="51" t="s">
        <v>172</v>
      </c>
      <c r="B72" s="14" t="s">
        <v>66</v>
      </c>
      <c r="C72" s="14" t="s">
        <v>183</v>
      </c>
      <c r="D72" s="14">
        <v>2012</v>
      </c>
      <c r="E72" s="14">
        <v>2012</v>
      </c>
      <c r="F72" s="14" t="s">
        <v>97</v>
      </c>
      <c r="G72" s="26">
        <v>1765809</v>
      </c>
      <c r="H72" s="26">
        <v>3964368</v>
      </c>
      <c r="I72" s="48"/>
      <c r="J72" s="28">
        <v>0.96179999999999999</v>
      </c>
      <c r="K72" s="28"/>
      <c r="L72" s="111"/>
      <c r="M72" s="28"/>
      <c r="N72" s="28">
        <v>3.5799999999999998E-2</v>
      </c>
      <c r="O72" s="14"/>
      <c r="P72" s="14"/>
      <c r="Q72" s="14"/>
      <c r="R72" s="14"/>
      <c r="S72" s="14"/>
      <c r="T72" s="14"/>
      <c r="U72" s="14"/>
      <c r="V72" s="14"/>
      <c r="W72" s="14"/>
      <c r="X72" s="14"/>
      <c r="Y72" s="14"/>
      <c r="Z72" s="14"/>
      <c r="AA72" s="14"/>
      <c r="AB72" s="14"/>
      <c r="AC72" s="14"/>
      <c r="AD72" s="14"/>
      <c r="AE72" s="14"/>
    </row>
    <row r="73" spans="1:31">
      <c r="A73" s="51" t="s">
        <v>173</v>
      </c>
      <c r="B73" s="14" t="s">
        <v>74</v>
      </c>
      <c r="C73" s="14" t="s">
        <v>183</v>
      </c>
      <c r="D73" s="14">
        <v>2012</v>
      </c>
      <c r="E73" s="14">
        <v>2012</v>
      </c>
      <c r="F73" s="14" t="s">
        <v>97</v>
      </c>
      <c r="G73" s="26">
        <v>59760</v>
      </c>
      <c r="H73" s="26">
        <v>121959</v>
      </c>
      <c r="I73" s="48"/>
      <c r="J73" s="28">
        <v>0.92779999999999996</v>
      </c>
      <c r="K73" s="28"/>
      <c r="L73" s="111"/>
      <c r="M73" s="28"/>
      <c r="N73" s="28">
        <v>8.8000000000000005E-3</v>
      </c>
    </row>
    <row r="74" spans="1:31">
      <c r="A74" s="51" t="s">
        <v>174</v>
      </c>
      <c r="B74" s="14" t="s">
        <v>75</v>
      </c>
      <c r="C74" s="14" t="s">
        <v>183</v>
      </c>
      <c r="D74" s="14">
        <v>2012</v>
      </c>
      <c r="E74" s="14">
        <v>2012</v>
      </c>
      <c r="F74" s="14" t="s">
        <v>97</v>
      </c>
      <c r="G74" s="26">
        <v>83</v>
      </c>
      <c r="H74" s="26">
        <v>153</v>
      </c>
      <c r="I74" s="48"/>
      <c r="J74" s="28">
        <v>1</v>
      </c>
      <c r="K74" s="28"/>
      <c r="L74" s="111"/>
      <c r="M74" s="28"/>
      <c r="N74" s="28">
        <v>5.0599999999999999E-2</v>
      </c>
    </row>
    <row r="75" spans="1:31">
      <c r="A75" s="51" t="s">
        <v>175</v>
      </c>
      <c r="B75" s="14" t="s">
        <v>75</v>
      </c>
      <c r="C75" s="14" t="s">
        <v>183</v>
      </c>
      <c r="D75" s="14">
        <v>2012</v>
      </c>
      <c r="E75" s="14">
        <v>2012</v>
      </c>
      <c r="F75" s="14" t="s">
        <v>97</v>
      </c>
      <c r="G75" s="26">
        <v>1588</v>
      </c>
      <c r="H75" s="26">
        <v>3060</v>
      </c>
      <c r="I75" s="48"/>
      <c r="J75" s="28">
        <v>0.84550000000000003</v>
      </c>
      <c r="K75" s="28"/>
      <c r="L75" s="111"/>
      <c r="M75" s="28"/>
      <c r="N75" s="28">
        <v>5.0599999999999999E-2</v>
      </c>
    </row>
    <row r="76" spans="1:31">
      <c r="A76" s="51" t="s">
        <v>176</v>
      </c>
      <c r="B76" s="14" t="s">
        <v>75</v>
      </c>
      <c r="C76" s="14" t="s">
        <v>183</v>
      </c>
      <c r="D76" s="14">
        <v>2012</v>
      </c>
      <c r="E76" s="14">
        <v>2012</v>
      </c>
      <c r="F76" s="14" t="s">
        <v>97</v>
      </c>
      <c r="G76" s="26">
        <v>13492</v>
      </c>
      <c r="H76" s="26">
        <v>28322</v>
      </c>
      <c r="I76" s="48"/>
      <c r="J76" s="28">
        <v>0.87760000000000005</v>
      </c>
      <c r="K76" s="28"/>
      <c r="L76" s="111"/>
      <c r="M76" s="28"/>
      <c r="N76" s="28">
        <v>5.0599999999999999E-2</v>
      </c>
    </row>
    <row r="77" spans="1:31">
      <c r="A77" s="51" t="s">
        <v>177</v>
      </c>
      <c r="B77" s="14" t="s">
        <v>75</v>
      </c>
      <c r="C77" s="14" t="s">
        <v>183</v>
      </c>
      <c r="D77" s="14">
        <v>2012</v>
      </c>
      <c r="E77" s="14">
        <v>2012</v>
      </c>
      <c r="F77" s="14" t="s">
        <v>97</v>
      </c>
      <c r="G77" s="26">
        <v>2448</v>
      </c>
      <c r="H77" s="26">
        <v>4924</v>
      </c>
      <c r="I77" s="48"/>
      <c r="J77" s="28">
        <v>0.96030000000000004</v>
      </c>
      <c r="K77" s="28"/>
      <c r="L77" s="111"/>
      <c r="M77" s="28"/>
      <c r="N77" s="28">
        <v>5.0599999999999999E-2</v>
      </c>
    </row>
    <row r="78" spans="1:31">
      <c r="A78" s="51" t="s">
        <v>178</v>
      </c>
      <c r="B78" s="14" t="s">
        <v>75</v>
      </c>
      <c r="C78" s="14" t="s">
        <v>183</v>
      </c>
      <c r="D78" s="14">
        <v>2012</v>
      </c>
      <c r="E78" s="14">
        <v>2012</v>
      </c>
      <c r="F78" s="14" t="s">
        <v>97</v>
      </c>
      <c r="G78" s="26">
        <v>697</v>
      </c>
      <c r="H78" s="26">
        <v>1750</v>
      </c>
      <c r="I78" s="48"/>
      <c r="J78" s="28">
        <v>1</v>
      </c>
      <c r="K78" s="28"/>
      <c r="L78" s="111"/>
      <c r="M78" s="28"/>
      <c r="N78" s="28">
        <v>5.0599999999999999E-2</v>
      </c>
    </row>
    <row r="79" spans="1:31">
      <c r="A79" s="51" t="s">
        <v>179</v>
      </c>
      <c r="B79" s="14" t="s">
        <v>74</v>
      </c>
      <c r="C79" s="14" t="s">
        <v>183</v>
      </c>
      <c r="D79" s="14">
        <v>2012</v>
      </c>
      <c r="E79" s="14">
        <v>2012</v>
      </c>
      <c r="F79" s="14" t="s">
        <v>97</v>
      </c>
      <c r="G79" s="26">
        <v>31606</v>
      </c>
      <c r="H79" s="26">
        <v>67051</v>
      </c>
      <c r="I79" s="48"/>
      <c r="J79" s="28">
        <v>0.96340000000000003</v>
      </c>
      <c r="K79" s="28"/>
      <c r="L79" s="111"/>
      <c r="M79" s="28"/>
      <c r="N79" s="28">
        <v>3.2399999999999998E-2</v>
      </c>
    </row>
    <row r="80" spans="1:31">
      <c r="A80" s="51" t="s">
        <v>180</v>
      </c>
      <c r="B80" s="14" t="s">
        <v>75</v>
      </c>
      <c r="C80" s="14" t="s">
        <v>183</v>
      </c>
      <c r="D80" s="14">
        <v>2012</v>
      </c>
      <c r="E80" s="14">
        <v>2012</v>
      </c>
      <c r="F80" s="14" t="s">
        <v>97</v>
      </c>
      <c r="G80" s="26">
        <v>2582</v>
      </c>
      <c r="H80" s="26">
        <v>5391</v>
      </c>
      <c r="I80" s="48"/>
      <c r="J80" s="28">
        <v>1</v>
      </c>
      <c r="K80" s="28"/>
      <c r="L80" s="111"/>
      <c r="M80" s="28"/>
      <c r="N80" s="28">
        <v>5.0599999999999999E-2</v>
      </c>
    </row>
    <row r="81" spans="1:14">
      <c r="A81" s="51" t="s">
        <v>181</v>
      </c>
      <c r="B81" s="14" t="s">
        <v>75</v>
      </c>
      <c r="C81" s="14" t="s">
        <v>183</v>
      </c>
      <c r="D81" s="14">
        <v>2012</v>
      </c>
      <c r="E81" s="14">
        <v>2012</v>
      </c>
      <c r="F81" s="14" t="s">
        <v>97</v>
      </c>
      <c r="G81" s="26">
        <v>5914</v>
      </c>
      <c r="H81" s="26">
        <v>11487</v>
      </c>
      <c r="I81" s="48"/>
      <c r="J81" s="28">
        <v>1</v>
      </c>
      <c r="K81" s="28"/>
      <c r="L81" s="111"/>
      <c r="M81" s="28"/>
      <c r="N81" s="28">
        <v>5.0599999999999999E-2</v>
      </c>
    </row>
    <row r="82" spans="1:14">
      <c r="A82" s="87" t="s">
        <v>123</v>
      </c>
      <c r="B82" s="14" t="s">
        <v>74</v>
      </c>
      <c r="C82" s="14" t="s">
        <v>183</v>
      </c>
      <c r="D82" s="14">
        <v>2012</v>
      </c>
      <c r="E82" s="14">
        <v>2012</v>
      </c>
      <c r="F82" s="14" t="s">
        <v>97</v>
      </c>
      <c r="G82" s="26">
        <v>87100</v>
      </c>
      <c r="H82" s="26">
        <v>212782</v>
      </c>
      <c r="I82" s="48"/>
      <c r="J82" s="28">
        <v>1</v>
      </c>
      <c r="K82" s="28"/>
      <c r="L82" s="111"/>
      <c r="M82" s="28"/>
      <c r="N82" s="28">
        <v>1.3599999999999999E-2</v>
      </c>
    </row>
    <row r="83" spans="1:14">
      <c r="A83" s="87" t="s">
        <v>124</v>
      </c>
      <c r="B83" s="14" t="s">
        <v>75</v>
      </c>
      <c r="C83" s="14" t="s">
        <v>183</v>
      </c>
      <c r="D83" s="14">
        <v>2012</v>
      </c>
      <c r="E83" s="14">
        <v>2012</v>
      </c>
      <c r="F83" s="14" t="s">
        <v>97</v>
      </c>
      <c r="G83" s="26">
        <v>1358</v>
      </c>
      <c r="H83" s="26">
        <v>3443</v>
      </c>
      <c r="I83" s="48"/>
      <c r="J83" s="28">
        <v>1</v>
      </c>
      <c r="K83" s="28"/>
      <c r="L83" s="111"/>
      <c r="M83" s="28"/>
      <c r="N83" s="28">
        <v>5.0599999999999999E-2</v>
      </c>
    </row>
    <row r="84" spans="1:14">
      <c r="A84" s="87" t="s">
        <v>125</v>
      </c>
      <c r="B84" s="14" t="s">
        <v>75</v>
      </c>
      <c r="C84" s="14" t="s">
        <v>183</v>
      </c>
      <c r="D84" s="14">
        <v>2012</v>
      </c>
      <c r="E84" s="14">
        <v>2012</v>
      </c>
      <c r="F84" s="14" t="s">
        <v>97</v>
      </c>
      <c r="G84" s="26">
        <v>7866</v>
      </c>
      <c r="H84" s="26">
        <v>15006</v>
      </c>
      <c r="I84" s="48"/>
      <c r="J84" s="28">
        <v>0.95809999999999995</v>
      </c>
      <c r="K84" s="28"/>
      <c r="L84" s="111"/>
      <c r="M84" s="28"/>
      <c r="N84" s="28">
        <v>5.0599999999999999E-2</v>
      </c>
    </row>
    <row r="85" spans="1:14">
      <c r="A85" s="87" t="s">
        <v>126</v>
      </c>
      <c r="B85" s="14" t="s">
        <v>75</v>
      </c>
      <c r="C85" s="14" t="s">
        <v>183</v>
      </c>
      <c r="D85" s="14">
        <v>2012</v>
      </c>
      <c r="E85" s="14">
        <v>2012</v>
      </c>
      <c r="F85" s="14" t="s">
        <v>97</v>
      </c>
      <c r="G85" s="26">
        <v>13627</v>
      </c>
      <c r="H85" s="26">
        <v>35101</v>
      </c>
      <c r="I85" s="48"/>
      <c r="J85" s="28">
        <v>1</v>
      </c>
      <c r="K85" s="28"/>
      <c r="L85" s="111"/>
      <c r="M85" s="28"/>
      <c r="N85" s="28">
        <v>5.0599999999999999E-2</v>
      </c>
    </row>
    <row r="86" spans="1:14">
      <c r="A86" s="87" t="s">
        <v>127</v>
      </c>
      <c r="B86" s="14" t="s">
        <v>75</v>
      </c>
      <c r="C86" s="14" t="s">
        <v>183</v>
      </c>
      <c r="D86" s="14">
        <v>2012</v>
      </c>
      <c r="E86" s="14">
        <v>2012</v>
      </c>
      <c r="F86" s="14" t="s">
        <v>97</v>
      </c>
      <c r="G86" s="26">
        <v>963</v>
      </c>
      <c r="H86" s="26">
        <v>1960</v>
      </c>
      <c r="I86" s="48"/>
      <c r="J86" s="28">
        <v>1</v>
      </c>
      <c r="K86" s="28"/>
      <c r="L86" s="111"/>
      <c r="M86" s="28"/>
      <c r="N86" s="28">
        <v>5.0599999999999999E-2</v>
      </c>
    </row>
    <row r="87" spans="1:14">
      <c r="A87" s="87" t="s">
        <v>128</v>
      </c>
      <c r="B87" s="14" t="s">
        <v>75</v>
      </c>
      <c r="C87" s="14" t="s">
        <v>183</v>
      </c>
      <c r="D87" s="14">
        <v>2012</v>
      </c>
      <c r="E87" s="14">
        <v>2012</v>
      </c>
      <c r="F87" s="14" t="s">
        <v>97</v>
      </c>
      <c r="G87" s="26">
        <v>55737</v>
      </c>
      <c r="H87" s="26">
        <v>137242</v>
      </c>
      <c r="I87" s="48"/>
      <c r="J87" s="28">
        <v>0.98750000000000004</v>
      </c>
      <c r="K87" s="28"/>
      <c r="L87" s="111"/>
      <c r="M87" s="28"/>
      <c r="N87" s="28">
        <v>4.6100000000000002E-2</v>
      </c>
    </row>
    <row r="88" spans="1:14">
      <c r="A88" s="87" t="s">
        <v>129</v>
      </c>
      <c r="B88" s="14" t="s">
        <v>75</v>
      </c>
      <c r="C88" s="14" t="s">
        <v>183</v>
      </c>
      <c r="D88" s="14">
        <v>2012</v>
      </c>
      <c r="E88" s="14">
        <v>2012</v>
      </c>
      <c r="F88" s="14" t="s">
        <v>97</v>
      </c>
      <c r="G88" s="26">
        <v>9499</v>
      </c>
      <c r="H88" s="26">
        <v>22908</v>
      </c>
      <c r="I88" s="48"/>
      <c r="J88" s="28">
        <v>1</v>
      </c>
      <c r="K88" s="28"/>
      <c r="L88" s="111"/>
      <c r="M88" s="28"/>
      <c r="N88" s="28">
        <v>5.0599999999999999E-2</v>
      </c>
    </row>
    <row r="89" spans="1:14">
      <c r="A89" s="87" t="s">
        <v>130</v>
      </c>
      <c r="B89" s="14" t="s">
        <v>75</v>
      </c>
      <c r="C89" s="14" t="s">
        <v>183</v>
      </c>
      <c r="D89" s="14">
        <v>2012</v>
      </c>
      <c r="E89" s="14">
        <v>2012</v>
      </c>
      <c r="F89" s="14" t="s">
        <v>97</v>
      </c>
      <c r="G89" s="26">
        <v>4940</v>
      </c>
      <c r="H89" s="26">
        <v>10049</v>
      </c>
      <c r="I89" s="48"/>
      <c r="J89" s="28">
        <v>0.95650000000000002</v>
      </c>
      <c r="K89" s="28"/>
      <c r="L89" s="111"/>
      <c r="M89" s="28"/>
      <c r="N89" s="28">
        <v>5.0599999999999999E-2</v>
      </c>
    </row>
    <row r="90" spans="1:14">
      <c r="A90" s="87" t="s">
        <v>131</v>
      </c>
      <c r="B90" s="14" t="s">
        <v>75</v>
      </c>
      <c r="C90" s="14" t="s">
        <v>183</v>
      </c>
      <c r="D90" s="14">
        <v>2012</v>
      </c>
      <c r="E90" s="14">
        <v>2012</v>
      </c>
      <c r="F90" s="14" t="s">
        <v>97</v>
      </c>
      <c r="G90" s="26">
        <v>1372</v>
      </c>
      <c r="H90" s="26">
        <v>2916</v>
      </c>
      <c r="I90" s="48"/>
      <c r="J90" s="28">
        <v>0.97809999999999997</v>
      </c>
      <c r="K90" s="28"/>
      <c r="L90" s="111"/>
      <c r="M90" s="28"/>
      <c r="N90" s="28">
        <v>5.0599999999999999E-2</v>
      </c>
    </row>
    <row r="91" spans="1:14">
      <c r="A91" s="87" t="s">
        <v>132</v>
      </c>
      <c r="B91" s="14" t="s">
        <v>76</v>
      </c>
      <c r="C91" s="14" t="s">
        <v>183</v>
      </c>
      <c r="D91" s="14">
        <v>2012</v>
      </c>
      <c r="E91" s="14">
        <v>2012</v>
      </c>
      <c r="F91" s="14" t="s">
        <v>97</v>
      </c>
      <c r="G91" s="26">
        <v>491022</v>
      </c>
      <c r="H91" s="26">
        <v>1053337</v>
      </c>
      <c r="I91" s="48"/>
      <c r="J91" s="28">
        <v>0.96850000000000003</v>
      </c>
      <c r="K91" s="28"/>
      <c r="L91" s="111"/>
      <c r="M91" s="28"/>
      <c r="N91" s="28">
        <v>4.1200000000000001E-2</v>
      </c>
    </row>
    <row r="92" spans="1:14">
      <c r="A92" s="87" t="s">
        <v>133</v>
      </c>
      <c r="B92" s="14" t="s">
        <v>75</v>
      </c>
      <c r="C92" s="14" t="s">
        <v>183</v>
      </c>
      <c r="D92" s="14">
        <v>2012</v>
      </c>
      <c r="E92" s="14">
        <v>2012</v>
      </c>
      <c r="F92" s="14" t="s">
        <v>97</v>
      </c>
      <c r="G92" s="26">
        <v>10389</v>
      </c>
      <c r="H92" s="26">
        <v>26463</v>
      </c>
      <c r="I92" s="48"/>
      <c r="J92" s="28">
        <v>0.98180000000000001</v>
      </c>
      <c r="K92" s="28"/>
      <c r="L92" s="111"/>
      <c r="M92" s="28"/>
      <c r="N92" s="28">
        <v>5.0599999999999999E-2</v>
      </c>
    </row>
    <row r="93" spans="1:14">
      <c r="A93" s="87" t="s">
        <v>134</v>
      </c>
      <c r="B93" s="14" t="s">
        <v>75</v>
      </c>
      <c r="C93" s="14" t="s">
        <v>183</v>
      </c>
      <c r="D93" s="14">
        <v>2012</v>
      </c>
      <c r="E93" s="14">
        <v>2012</v>
      </c>
      <c r="F93" s="14" t="s">
        <v>97</v>
      </c>
      <c r="G93" s="26">
        <v>5364</v>
      </c>
      <c r="H93" s="26">
        <v>9034</v>
      </c>
      <c r="I93" s="48"/>
      <c r="J93" s="28">
        <v>0</v>
      </c>
      <c r="K93" s="28"/>
      <c r="L93" s="111"/>
      <c r="M93" s="28"/>
      <c r="N93" s="28">
        <v>5.0599999999999999E-2</v>
      </c>
    </row>
    <row r="94" spans="1:14">
      <c r="A94" s="87" t="s">
        <v>135</v>
      </c>
      <c r="B94" s="14" t="s">
        <v>75</v>
      </c>
      <c r="C94" s="14" t="s">
        <v>183</v>
      </c>
      <c r="D94" s="14">
        <v>2012</v>
      </c>
      <c r="E94" s="14">
        <v>2012</v>
      </c>
      <c r="F94" s="14" t="s">
        <v>97</v>
      </c>
      <c r="G94" s="26">
        <v>834</v>
      </c>
      <c r="H94" s="26">
        <v>1732</v>
      </c>
      <c r="I94" s="48"/>
      <c r="J94" s="28">
        <v>0.9375</v>
      </c>
      <c r="K94" s="28"/>
      <c r="L94" s="111"/>
      <c r="M94" s="28"/>
      <c r="N94" s="28">
        <v>5.0599999999999999E-2</v>
      </c>
    </row>
    <row r="95" spans="1:14">
      <c r="A95" s="87" t="s">
        <v>136</v>
      </c>
      <c r="B95" s="14" t="s">
        <v>75</v>
      </c>
      <c r="C95" s="14" t="s">
        <v>183</v>
      </c>
      <c r="D95" s="14">
        <v>2012</v>
      </c>
      <c r="E95" s="14">
        <v>2012</v>
      </c>
      <c r="F95" s="14" t="s">
        <v>97</v>
      </c>
      <c r="G95" s="26">
        <v>6910</v>
      </c>
      <c r="H95" s="26">
        <v>13528</v>
      </c>
      <c r="I95" s="48"/>
      <c r="J95" s="28">
        <v>0.99390000000000001</v>
      </c>
      <c r="K95" s="28"/>
      <c r="L95" s="111"/>
      <c r="M95" s="28"/>
      <c r="N95" s="28">
        <v>5.0599999999999999E-2</v>
      </c>
    </row>
    <row r="96" spans="1:14">
      <c r="A96" s="87" t="s">
        <v>137</v>
      </c>
      <c r="B96" s="14" t="s">
        <v>75</v>
      </c>
      <c r="C96" s="14" t="s">
        <v>183</v>
      </c>
      <c r="D96" s="14">
        <v>2012</v>
      </c>
      <c r="E96" s="14">
        <v>2012</v>
      </c>
      <c r="F96" s="14" t="s">
        <v>97</v>
      </c>
      <c r="G96" s="26">
        <v>21364</v>
      </c>
      <c r="H96" s="26">
        <v>53038</v>
      </c>
      <c r="I96" s="48"/>
      <c r="J96" s="28">
        <v>0.98599999999999999</v>
      </c>
      <c r="K96" s="28"/>
      <c r="L96" s="111"/>
      <c r="M96" s="28"/>
      <c r="N96" s="28">
        <v>2.75E-2</v>
      </c>
    </row>
    <row r="97" spans="1:14">
      <c r="A97" s="87" t="s">
        <v>138</v>
      </c>
      <c r="B97" s="14" t="s">
        <v>75</v>
      </c>
      <c r="C97" s="14" t="s">
        <v>183</v>
      </c>
      <c r="D97" s="14">
        <v>2012</v>
      </c>
      <c r="E97" s="14">
        <v>2012</v>
      </c>
      <c r="F97" s="14" t="s">
        <v>97</v>
      </c>
      <c r="G97" s="26">
        <v>431</v>
      </c>
      <c r="H97" s="26">
        <v>1029</v>
      </c>
      <c r="I97" s="48"/>
      <c r="J97" s="28">
        <v>0.95830000000000004</v>
      </c>
      <c r="K97" s="28"/>
      <c r="L97" s="111"/>
      <c r="M97" s="28"/>
      <c r="N97" s="28">
        <v>5.0599999999999999E-2</v>
      </c>
    </row>
    <row r="98" spans="1:14">
      <c r="A98" s="87" t="s">
        <v>139</v>
      </c>
      <c r="B98" s="14" t="s">
        <v>75</v>
      </c>
      <c r="C98" s="14" t="s">
        <v>183</v>
      </c>
      <c r="D98" s="14">
        <v>2012</v>
      </c>
      <c r="E98" s="14">
        <v>2012</v>
      </c>
      <c r="F98" s="14" t="s">
        <v>97</v>
      </c>
      <c r="G98" s="26">
        <v>462</v>
      </c>
      <c r="H98" s="26">
        <v>734</v>
      </c>
      <c r="I98" s="48"/>
      <c r="J98" s="28">
        <v>0.93679999999999997</v>
      </c>
      <c r="K98" s="28"/>
      <c r="L98" s="111"/>
      <c r="M98" s="28"/>
      <c r="N98" s="28">
        <v>5.0599999999999999E-2</v>
      </c>
    </row>
    <row r="99" spans="1:14">
      <c r="A99" s="87" t="s">
        <v>140</v>
      </c>
      <c r="B99" s="14" t="s">
        <v>75</v>
      </c>
      <c r="C99" s="14" t="s">
        <v>183</v>
      </c>
      <c r="D99" s="14">
        <v>2012</v>
      </c>
      <c r="E99" s="14">
        <v>2012</v>
      </c>
      <c r="F99" s="14" t="s">
        <v>97</v>
      </c>
      <c r="G99" s="26">
        <v>19883</v>
      </c>
      <c r="H99" s="26">
        <v>46149</v>
      </c>
      <c r="I99" s="48"/>
      <c r="J99" s="28">
        <v>1</v>
      </c>
      <c r="K99" s="28"/>
      <c r="L99" s="111"/>
      <c r="M99" s="28"/>
      <c r="N99" s="28">
        <v>1.17E-2</v>
      </c>
    </row>
    <row r="100" spans="1:14">
      <c r="A100" s="87" t="s">
        <v>141</v>
      </c>
      <c r="B100" s="14" t="s">
        <v>75</v>
      </c>
      <c r="C100" s="14" t="s">
        <v>183</v>
      </c>
      <c r="D100" s="14">
        <v>2012</v>
      </c>
      <c r="E100" s="14">
        <v>2012</v>
      </c>
      <c r="F100" s="14" t="s">
        <v>97</v>
      </c>
      <c r="G100" s="26">
        <v>3285</v>
      </c>
      <c r="H100" s="26">
        <v>7053</v>
      </c>
      <c r="I100" s="48"/>
      <c r="J100" s="28">
        <v>1</v>
      </c>
      <c r="K100" s="28"/>
      <c r="L100" s="111"/>
      <c r="M100" s="28"/>
      <c r="N100" s="28">
        <v>5.0599999999999999E-2</v>
      </c>
    </row>
    <row r="101" spans="1:14">
      <c r="A101" s="87" t="s">
        <v>142</v>
      </c>
      <c r="B101" s="14" t="s">
        <v>75</v>
      </c>
      <c r="C101" s="14" t="s">
        <v>183</v>
      </c>
      <c r="D101" s="14">
        <v>2012</v>
      </c>
      <c r="E101" s="14">
        <v>2012</v>
      </c>
      <c r="F101" s="14" t="s">
        <v>97</v>
      </c>
      <c r="G101" s="26">
        <v>3402</v>
      </c>
      <c r="H101" s="26">
        <v>6655</v>
      </c>
      <c r="I101" s="48"/>
      <c r="J101" s="28">
        <v>0.97</v>
      </c>
      <c r="K101" s="28"/>
      <c r="L101" s="111"/>
      <c r="M101" s="28"/>
      <c r="N101" s="28">
        <v>5.0599999999999999E-2</v>
      </c>
    </row>
    <row r="102" spans="1:14">
      <c r="A102" s="87" t="s">
        <v>143</v>
      </c>
      <c r="B102" s="14" t="s">
        <v>74</v>
      </c>
      <c r="C102" s="14" t="s">
        <v>183</v>
      </c>
      <c r="D102" s="14">
        <v>2012</v>
      </c>
      <c r="E102" s="14">
        <v>2012</v>
      </c>
      <c r="F102" s="14" t="s">
        <v>97</v>
      </c>
      <c r="G102" s="26">
        <v>92979</v>
      </c>
      <c r="H102" s="26">
        <v>210701</v>
      </c>
      <c r="I102" s="48"/>
      <c r="J102" s="28">
        <v>0.99770000000000003</v>
      </c>
      <c r="K102" s="28"/>
      <c r="L102" s="111"/>
      <c r="M102" s="28"/>
      <c r="N102" s="28">
        <v>1.89E-2</v>
      </c>
    </row>
    <row r="103" spans="1:14">
      <c r="A103" s="87" t="s">
        <v>144</v>
      </c>
      <c r="B103" s="14" t="s">
        <v>74</v>
      </c>
      <c r="C103" s="14" t="s">
        <v>183</v>
      </c>
      <c r="D103" s="14">
        <v>2012</v>
      </c>
      <c r="E103" s="14">
        <v>2012</v>
      </c>
      <c r="F103" s="14" t="s">
        <v>97</v>
      </c>
      <c r="G103" s="26">
        <v>7999</v>
      </c>
      <c r="H103" s="26">
        <v>17950</v>
      </c>
      <c r="I103" s="48"/>
      <c r="J103" s="28">
        <v>0.95069999999999999</v>
      </c>
      <c r="K103" s="28"/>
      <c r="L103" s="111"/>
      <c r="M103" s="28"/>
      <c r="N103" s="28">
        <v>5.0599999999999999E-2</v>
      </c>
    </row>
    <row r="104" spans="1:14">
      <c r="A104" s="87" t="s">
        <v>145</v>
      </c>
      <c r="B104" s="14" t="s">
        <v>75</v>
      </c>
      <c r="C104" s="14" t="s">
        <v>183</v>
      </c>
      <c r="D104" s="14">
        <v>2012</v>
      </c>
      <c r="E104" s="14">
        <v>2012</v>
      </c>
      <c r="F104" s="14" t="s">
        <v>97</v>
      </c>
      <c r="G104" s="26">
        <v>721</v>
      </c>
      <c r="H104" s="26">
        <v>1608</v>
      </c>
      <c r="I104" s="48"/>
      <c r="J104" s="28">
        <v>0.85709999999999997</v>
      </c>
      <c r="K104" s="28"/>
      <c r="L104" s="111"/>
      <c r="M104" s="28"/>
      <c r="N104" s="28">
        <v>5.0599999999999999E-2</v>
      </c>
    </row>
    <row r="105" spans="1:14">
      <c r="A105" s="87" t="s">
        <v>146</v>
      </c>
      <c r="B105" s="14" t="s">
        <v>75</v>
      </c>
      <c r="C105" s="14" t="s">
        <v>183</v>
      </c>
      <c r="D105" s="14">
        <v>2012</v>
      </c>
      <c r="E105" s="14">
        <v>2012</v>
      </c>
      <c r="F105" s="14" t="s">
        <v>97</v>
      </c>
      <c r="G105" s="26">
        <v>104129</v>
      </c>
      <c r="H105" s="26">
        <v>259228</v>
      </c>
      <c r="I105" s="48"/>
      <c r="J105" s="28">
        <v>0.99980000000000002</v>
      </c>
      <c r="K105" s="28"/>
      <c r="L105" s="111"/>
      <c r="M105" s="28"/>
      <c r="N105" s="28">
        <v>3.56E-2</v>
      </c>
    </row>
    <row r="106" spans="1:14">
      <c r="A106" s="87" t="s">
        <v>147</v>
      </c>
      <c r="B106" s="14" t="s">
        <v>74</v>
      </c>
      <c r="C106" s="14" t="s">
        <v>183</v>
      </c>
      <c r="D106" s="14">
        <v>2012</v>
      </c>
      <c r="E106" s="14">
        <v>2012</v>
      </c>
      <c r="F106" s="14" t="s">
        <v>97</v>
      </c>
      <c r="G106" s="26">
        <v>87664</v>
      </c>
      <c r="H106" s="26">
        <v>200240</v>
      </c>
      <c r="I106" s="48"/>
      <c r="J106" s="28">
        <v>0.97170000000000001</v>
      </c>
      <c r="K106" s="28"/>
      <c r="L106" s="111"/>
      <c r="M106" s="28"/>
      <c r="N106" s="28">
        <v>4.5999999999999999E-2</v>
      </c>
    </row>
    <row r="107" spans="1:14">
      <c r="A107" s="87" t="s">
        <v>148</v>
      </c>
      <c r="B107" s="14" t="s">
        <v>75</v>
      </c>
      <c r="C107" s="14" t="s">
        <v>183</v>
      </c>
      <c r="D107" s="14">
        <v>2012</v>
      </c>
      <c r="E107" s="14">
        <v>2012</v>
      </c>
      <c r="F107" s="14" t="s">
        <v>97</v>
      </c>
      <c r="G107" s="26">
        <v>2661</v>
      </c>
      <c r="H107" s="26">
        <v>6276</v>
      </c>
      <c r="I107" s="48"/>
      <c r="J107" s="28">
        <v>0.97789999999999999</v>
      </c>
      <c r="K107" s="28"/>
      <c r="L107" s="111"/>
      <c r="M107" s="28"/>
      <c r="N107" s="28">
        <v>5.0599999999999999E-2</v>
      </c>
    </row>
    <row r="108" spans="1:14">
      <c r="A108" s="87" t="s">
        <v>149</v>
      </c>
      <c r="B108" s="14" t="s">
        <v>75</v>
      </c>
      <c r="C108" s="14" t="s">
        <v>183</v>
      </c>
      <c r="D108" s="14">
        <v>2012</v>
      </c>
      <c r="E108" s="14">
        <v>2012</v>
      </c>
      <c r="F108" s="14" t="s">
        <v>97</v>
      </c>
      <c r="G108" s="26">
        <v>143618</v>
      </c>
      <c r="H108" s="26">
        <v>347748</v>
      </c>
      <c r="I108" s="48"/>
      <c r="J108" s="28">
        <v>0.99919999999999998</v>
      </c>
      <c r="K108" s="28"/>
      <c r="L108" s="111"/>
      <c r="M108" s="28"/>
      <c r="N108" s="28">
        <v>8.0999999999999996E-3</v>
      </c>
    </row>
    <row r="109" spans="1:14">
      <c r="A109" s="87" t="s">
        <v>150</v>
      </c>
      <c r="B109" s="14" t="s">
        <v>74</v>
      </c>
      <c r="C109" s="14" t="s">
        <v>183</v>
      </c>
      <c r="D109" s="14">
        <v>2012</v>
      </c>
      <c r="E109" s="14">
        <v>2012</v>
      </c>
      <c r="F109" s="14" t="s">
        <v>97</v>
      </c>
      <c r="G109" s="26">
        <v>107563</v>
      </c>
      <c r="H109" s="26">
        <v>241222</v>
      </c>
      <c r="I109" s="48"/>
      <c r="J109" s="28">
        <v>0.98770000000000002</v>
      </c>
      <c r="K109" s="28"/>
      <c r="L109" s="111"/>
      <c r="M109" s="28"/>
      <c r="N109" s="28">
        <v>7.3200000000000001E-2</v>
      </c>
    </row>
    <row r="110" spans="1:14">
      <c r="A110" s="87" t="s">
        <v>151</v>
      </c>
      <c r="B110" s="14" t="s">
        <v>74</v>
      </c>
      <c r="C110" s="14" t="s">
        <v>183</v>
      </c>
      <c r="D110" s="14">
        <v>2012</v>
      </c>
      <c r="E110" s="14">
        <v>2012</v>
      </c>
      <c r="F110" s="14" t="s">
        <v>97</v>
      </c>
      <c r="G110" s="26">
        <v>32686</v>
      </c>
      <c r="H110" s="26">
        <v>50921</v>
      </c>
      <c r="I110" s="48"/>
      <c r="J110" s="28">
        <v>0.98640000000000005</v>
      </c>
      <c r="K110" s="28"/>
      <c r="L110" s="111"/>
      <c r="M110" s="28"/>
      <c r="N110" s="28">
        <v>2.4299999999999999E-2</v>
      </c>
    </row>
    <row r="111" spans="1:14">
      <c r="A111" s="87" t="s">
        <v>152</v>
      </c>
      <c r="B111" s="14" t="s">
        <v>75</v>
      </c>
      <c r="C111" s="14" t="s">
        <v>183</v>
      </c>
      <c r="D111" s="14">
        <v>2012</v>
      </c>
      <c r="E111" s="14">
        <v>2012</v>
      </c>
      <c r="F111" s="14" t="s">
        <v>97</v>
      </c>
      <c r="G111" s="26">
        <v>42404</v>
      </c>
      <c r="H111" s="26">
        <v>105710</v>
      </c>
      <c r="I111" s="48"/>
      <c r="J111" s="28">
        <v>0.98319999999999996</v>
      </c>
      <c r="K111" s="28"/>
      <c r="L111" s="111"/>
      <c r="M111" s="28"/>
      <c r="N111" s="28">
        <v>3.0700000000000002E-2</v>
      </c>
    </row>
    <row r="112" spans="1:14">
      <c r="A112" s="87" t="s">
        <v>153</v>
      </c>
      <c r="B112" s="14" t="s">
        <v>74</v>
      </c>
      <c r="C112" s="14" t="s">
        <v>183</v>
      </c>
      <c r="D112" s="14">
        <v>2012</v>
      </c>
      <c r="E112" s="14">
        <v>2012</v>
      </c>
      <c r="F112" s="14" t="s">
        <v>97</v>
      </c>
      <c r="G112" s="26">
        <v>8949</v>
      </c>
      <c r="H112" s="26">
        <v>17625</v>
      </c>
      <c r="I112" s="48"/>
      <c r="J112" s="28">
        <v>0.96960000000000002</v>
      </c>
      <c r="K112" s="28"/>
      <c r="L112" s="111"/>
      <c r="M112" s="28"/>
      <c r="N112" s="28">
        <v>5.0599999999999999E-2</v>
      </c>
    </row>
    <row r="113" spans="1:14">
      <c r="A113" s="87" t="s">
        <v>154</v>
      </c>
      <c r="B113" s="14" t="s">
        <v>74</v>
      </c>
      <c r="C113" s="14" t="s">
        <v>183</v>
      </c>
      <c r="D113" s="14">
        <v>2012</v>
      </c>
      <c r="E113" s="14">
        <v>2012</v>
      </c>
      <c r="F113" s="14" t="s">
        <v>97</v>
      </c>
      <c r="G113" s="26">
        <v>12560</v>
      </c>
      <c r="H113" s="26">
        <v>26474</v>
      </c>
      <c r="I113" s="48"/>
      <c r="J113" s="28">
        <v>0.9647</v>
      </c>
      <c r="K113" s="28"/>
      <c r="L113" s="111"/>
      <c r="M113" s="28"/>
      <c r="N113" s="28">
        <v>5.0599999999999999E-2</v>
      </c>
    </row>
    <row r="114" spans="1:14">
      <c r="A114" s="87" t="s">
        <v>155</v>
      </c>
      <c r="B114" s="14" t="s">
        <v>74</v>
      </c>
      <c r="C114" s="14" t="s">
        <v>183</v>
      </c>
      <c r="D114" s="14">
        <v>2012</v>
      </c>
      <c r="E114" s="14">
        <v>2012</v>
      </c>
      <c r="F114" s="14" t="s">
        <v>97</v>
      </c>
      <c r="G114" s="26">
        <v>14085</v>
      </c>
      <c r="H114" s="26">
        <v>32078</v>
      </c>
      <c r="I114" s="48"/>
      <c r="J114" s="28">
        <v>0.51719999999999999</v>
      </c>
      <c r="K114" s="28"/>
      <c r="L114" s="111"/>
      <c r="M114" s="28"/>
      <c r="N114" s="28">
        <v>5.0599999999999999E-2</v>
      </c>
    </row>
    <row r="115" spans="1:14">
      <c r="A115" s="87" t="s">
        <v>156</v>
      </c>
      <c r="B115" s="14" t="s">
        <v>74</v>
      </c>
      <c r="C115" s="14" t="s">
        <v>183</v>
      </c>
      <c r="D115" s="14">
        <v>2012</v>
      </c>
      <c r="E115" s="14">
        <v>2012</v>
      </c>
      <c r="F115" s="14" t="s">
        <v>97</v>
      </c>
      <c r="G115" s="26">
        <v>47126</v>
      </c>
      <c r="H115" s="26">
        <v>102207</v>
      </c>
      <c r="I115" s="48"/>
      <c r="J115" s="28">
        <v>0.76139999999999997</v>
      </c>
      <c r="K115" s="28"/>
      <c r="L115" s="111"/>
      <c r="M115" s="28"/>
      <c r="N115" s="28">
        <v>0</v>
      </c>
    </row>
    <row r="116" spans="1:14">
      <c r="A116" s="87" t="s">
        <v>157</v>
      </c>
      <c r="B116" s="14" t="s">
        <v>74</v>
      </c>
      <c r="C116" s="14" t="s">
        <v>183</v>
      </c>
      <c r="D116" s="14">
        <v>2012</v>
      </c>
      <c r="E116" s="14">
        <v>2012</v>
      </c>
      <c r="F116" s="14" t="s">
        <v>97</v>
      </c>
      <c r="G116" s="26">
        <v>10280</v>
      </c>
      <c r="H116" s="26">
        <v>21611</v>
      </c>
      <c r="I116" s="48"/>
      <c r="J116" s="28">
        <v>0.79810000000000003</v>
      </c>
      <c r="K116" s="28"/>
      <c r="L116" s="111"/>
      <c r="M116" s="28"/>
      <c r="N116" s="28">
        <v>5.0599999999999999E-2</v>
      </c>
    </row>
    <row r="117" spans="1:14">
      <c r="A117" s="87" t="s">
        <v>158</v>
      </c>
      <c r="B117" s="14" t="s">
        <v>75</v>
      </c>
      <c r="C117" s="14" t="s">
        <v>183</v>
      </c>
      <c r="D117" s="14">
        <v>2012</v>
      </c>
      <c r="E117" s="14">
        <v>2012</v>
      </c>
      <c r="F117" s="14" t="s">
        <v>97</v>
      </c>
      <c r="G117" s="26">
        <v>12079</v>
      </c>
      <c r="H117" s="26">
        <v>24492</v>
      </c>
      <c r="I117" s="48"/>
      <c r="J117" s="28">
        <v>0.96020000000000005</v>
      </c>
      <c r="K117" s="28"/>
      <c r="L117" s="111"/>
      <c r="M117" s="28"/>
      <c r="N117" s="28">
        <v>5.0599999999999999E-2</v>
      </c>
    </row>
    <row r="118" spans="1:14">
      <c r="A118" s="87" t="s">
        <v>159</v>
      </c>
      <c r="B118" s="14" t="s">
        <v>75</v>
      </c>
      <c r="C118" s="14" t="s">
        <v>183</v>
      </c>
      <c r="D118" s="14">
        <v>2012</v>
      </c>
      <c r="E118" s="14">
        <v>2012</v>
      </c>
      <c r="F118" s="14" t="s">
        <v>97</v>
      </c>
      <c r="G118" s="26">
        <v>126</v>
      </c>
      <c r="H118" s="26">
        <v>260</v>
      </c>
      <c r="I118" s="48"/>
      <c r="J118" s="28">
        <v>1</v>
      </c>
      <c r="K118" s="28"/>
      <c r="L118" s="111"/>
      <c r="M118" s="28"/>
      <c r="N118" s="28">
        <v>5.0599999999999999E-2</v>
      </c>
    </row>
    <row r="119" spans="1:14">
      <c r="A119" s="87" t="s">
        <v>160</v>
      </c>
      <c r="B119" s="14" t="s">
        <v>75</v>
      </c>
      <c r="C119" s="14" t="s">
        <v>183</v>
      </c>
      <c r="D119" s="14">
        <v>2012</v>
      </c>
      <c r="E119" s="14">
        <v>2012</v>
      </c>
      <c r="F119" s="14" t="s">
        <v>97</v>
      </c>
      <c r="G119" s="26">
        <v>2673</v>
      </c>
      <c r="H119" s="26">
        <v>6071</v>
      </c>
      <c r="I119" s="48"/>
      <c r="J119" s="28">
        <v>1</v>
      </c>
      <c r="K119" s="28"/>
      <c r="L119" s="111"/>
      <c r="M119" s="28"/>
      <c r="N119" s="28">
        <v>5.0599999999999999E-2</v>
      </c>
    </row>
    <row r="120" spans="1:14">
      <c r="A120" s="87" t="s">
        <v>161</v>
      </c>
      <c r="B120" s="14" t="s">
        <v>74</v>
      </c>
      <c r="C120" s="14" t="s">
        <v>183</v>
      </c>
      <c r="D120" s="14">
        <v>2012</v>
      </c>
      <c r="E120" s="14">
        <v>2012</v>
      </c>
      <c r="F120" s="14" t="s">
        <v>97</v>
      </c>
      <c r="G120" s="26">
        <v>19069</v>
      </c>
      <c r="H120" s="26">
        <v>39037</v>
      </c>
      <c r="I120" s="48"/>
      <c r="J120" s="28">
        <v>0.91900000000000004</v>
      </c>
      <c r="K120" s="28"/>
      <c r="L120" s="111"/>
      <c r="M120" s="28"/>
      <c r="N120" s="28">
        <v>1.3299999999999999E-2</v>
      </c>
    </row>
    <row r="121" spans="1:14">
      <c r="A121" s="87" t="s">
        <v>162</v>
      </c>
      <c r="B121" s="14" t="s">
        <v>74</v>
      </c>
      <c r="C121" s="14" t="s">
        <v>183</v>
      </c>
      <c r="D121" s="14">
        <v>2012</v>
      </c>
      <c r="E121" s="14">
        <v>2012</v>
      </c>
      <c r="F121" s="14" t="s">
        <v>97</v>
      </c>
      <c r="G121" s="26">
        <v>16831</v>
      </c>
      <c r="H121" s="26">
        <v>32050</v>
      </c>
      <c r="I121" s="48"/>
      <c r="J121" s="28">
        <v>0.85370000000000001</v>
      </c>
      <c r="K121" s="28"/>
      <c r="L121" s="111"/>
      <c r="M121" s="28"/>
      <c r="N121" s="28">
        <v>5.0599999999999999E-2</v>
      </c>
    </row>
    <row r="122" spans="1:14">
      <c r="A122" s="87" t="s">
        <v>163</v>
      </c>
      <c r="B122" s="14" t="s">
        <v>75</v>
      </c>
      <c r="C122" s="14" t="s">
        <v>183</v>
      </c>
      <c r="D122" s="14">
        <v>2012</v>
      </c>
      <c r="E122" s="14">
        <v>2012</v>
      </c>
      <c r="F122" s="14" t="s">
        <v>97</v>
      </c>
      <c r="G122" s="26">
        <v>38124</v>
      </c>
      <c r="H122" s="26">
        <v>85845</v>
      </c>
      <c r="I122" s="48"/>
      <c r="J122" s="28">
        <v>1</v>
      </c>
      <c r="K122" s="28"/>
      <c r="L122" s="111"/>
      <c r="M122" s="28"/>
      <c r="N122" s="28">
        <v>3.3500000000000002E-2</v>
      </c>
    </row>
    <row r="123" spans="1:14">
      <c r="A123" s="87" t="s">
        <v>164</v>
      </c>
      <c r="B123" s="14" t="s">
        <v>75</v>
      </c>
      <c r="C123" s="14" t="s">
        <v>183</v>
      </c>
      <c r="D123" s="14">
        <v>2012</v>
      </c>
      <c r="E123" s="14">
        <v>2012</v>
      </c>
      <c r="F123" s="14" t="s">
        <v>97</v>
      </c>
      <c r="G123" s="26">
        <v>4879</v>
      </c>
      <c r="H123" s="26">
        <v>11902</v>
      </c>
      <c r="I123" s="48"/>
      <c r="J123" s="28">
        <v>0.93330000000000002</v>
      </c>
      <c r="K123" s="28"/>
      <c r="L123" s="111"/>
      <c r="M123" s="28"/>
      <c r="N123" s="28">
        <v>5.0599999999999999E-2</v>
      </c>
    </row>
    <row r="124" spans="1:14">
      <c r="A124" s="87" t="s">
        <v>165</v>
      </c>
      <c r="B124" s="14" t="s">
        <v>75</v>
      </c>
      <c r="C124" s="14" t="s">
        <v>183</v>
      </c>
      <c r="D124" s="14">
        <v>2012</v>
      </c>
      <c r="E124" s="14">
        <v>2012</v>
      </c>
      <c r="F124" s="14" t="s">
        <v>97</v>
      </c>
      <c r="G124" s="26">
        <v>3996</v>
      </c>
      <c r="H124" s="26">
        <v>9448</v>
      </c>
      <c r="I124" s="48"/>
      <c r="J124" s="28">
        <v>0.8992</v>
      </c>
      <c r="K124" s="28"/>
      <c r="L124" s="111"/>
      <c r="M124" s="28"/>
      <c r="N124" s="28">
        <v>5.0599999999999999E-2</v>
      </c>
    </row>
    <row r="125" spans="1:14">
      <c r="A125" s="87" t="s">
        <v>166</v>
      </c>
      <c r="B125" s="14" t="s">
        <v>75</v>
      </c>
      <c r="C125" s="14" t="s">
        <v>183</v>
      </c>
      <c r="D125" s="14">
        <v>2012</v>
      </c>
      <c r="E125" s="14">
        <v>2012</v>
      </c>
      <c r="F125" s="14" t="s">
        <v>97</v>
      </c>
      <c r="G125" s="26">
        <v>722</v>
      </c>
      <c r="H125" s="26">
        <v>1501</v>
      </c>
      <c r="I125" s="48"/>
      <c r="J125" s="28">
        <v>0.97670000000000001</v>
      </c>
      <c r="K125" s="28"/>
      <c r="L125" s="111"/>
      <c r="M125" s="28"/>
      <c r="N125" s="28">
        <v>5.0599999999999999E-2</v>
      </c>
    </row>
    <row r="126" spans="1:14">
      <c r="A126" s="87" t="s">
        <v>167</v>
      </c>
      <c r="B126" s="14" t="s">
        <v>74</v>
      </c>
      <c r="C126" s="14" t="s">
        <v>183</v>
      </c>
      <c r="D126" s="14">
        <v>2012</v>
      </c>
      <c r="E126" s="14">
        <v>2012</v>
      </c>
      <c r="F126" s="14" t="s">
        <v>97</v>
      </c>
      <c r="G126" s="26">
        <v>41400</v>
      </c>
      <c r="H126" s="26">
        <v>109305</v>
      </c>
      <c r="I126" s="48"/>
      <c r="J126" s="28">
        <v>1</v>
      </c>
      <c r="K126" s="28"/>
      <c r="L126" s="111"/>
      <c r="M126" s="28"/>
      <c r="N126" s="28">
        <v>1.8100000000000002E-2</v>
      </c>
    </row>
    <row r="127" spans="1:14">
      <c r="A127" s="87" t="s">
        <v>168</v>
      </c>
      <c r="B127" s="14" t="s">
        <v>75</v>
      </c>
      <c r="C127" s="14" t="s">
        <v>183</v>
      </c>
      <c r="D127" s="14">
        <v>2012</v>
      </c>
      <c r="E127" s="14">
        <v>2012</v>
      </c>
      <c r="F127" s="14" t="s">
        <v>97</v>
      </c>
      <c r="G127" s="26">
        <v>2742</v>
      </c>
      <c r="H127" s="26">
        <v>5186</v>
      </c>
      <c r="I127" s="48"/>
      <c r="J127" s="28">
        <v>0.97</v>
      </c>
      <c r="K127" s="28"/>
      <c r="L127" s="111"/>
      <c r="M127" s="28"/>
      <c r="N127" s="28">
        <v>5.0599999999999999E-2</v>
      </c>
    </row>
    <row r="128" spans="1:14">
      <c r="A128" s="87" t="s">
        <v>169</v>
      </c>
      <c r="B128" s="14" t="s">
        <v>74</v>
      </c>
      <c r="C128" s="14" t="s">
        <v>183</v>
      </c>
      <c r="D128" s="14">
        <v>2012</v>
      </c>
      <c r="E128" s="14">
        <v>2012</v>
      </c>
      <c r="F128" s="14" t="s">
        <v>97</v>
      </c>
      <c r="G128" s="26">
        <v>30641</v>
      </c>
      <c r="H128" s="26">
        <v>64047</v>
      </c>
      <c r="I128" s="48"/>
      <c r="J128" s="28">
        <v>0.98699999999999999</v>
      </c>
      <c r="K128" s="28"/>
      <c r="L128" s="111"/>
      <c r="M128" s="28"/>
      <c r="N128" s="28">
        <v>1.7299999999999999E-2</v>
      </c>
    </row>
    <row r="129" spans="1:31">
      <c r="A129" s="87" t="s">
        <v>170</v>
      </c>
      <c r="B129" s="14" t="s">
        <v>74</v>
      </c>
      <c r="C129" s="14" t="s">
        <v>183</v>
      </c>
      <c r="D129" s="14">
        <v>2012</v>
      </c>
      <c r="E129" s="14">
        <v>2012</v>
      </c>
      <c r="F129" s="14" t="s">
        <v>97</v>
      </c>
      <c r="G129" s="26">
        <v>7542</v>
      </c>
      <c r="H129" s="26">
        <v>16695</v>
      </c>
      <c r="I129" s="48"/>
      <c r="J129" s="28">
        <v>0.9173</v>
      </c>
      <c r="K129" s="28"/>
      <c r="L129" s="111"/>
      <c r="M129" s="28"/>
      <c r="N129" s="28">
        <v>5.0599999999999999E-2</v>
      </c>
    </row>
    <row r="130" spans="1:31">
      <c r="A130" s="87" t="s">
        <v>171</v>
      </c>
      <c r="B130" s="14" t="s">
        <v>75</v>
      </c>
      <c r="C130" s="14" t="s">
        <v>183</v>
      </c>
      <c r="D130" s="14">
        <v>2012</v>
      </c>
      <c r="E130" s="14">
        <v>2012</v>
      </c>
      <c r="F130" s="14" t="s">
        <v>97</v>
      </c>
      <c r="G130" s="26">
        <v>5583</v>
      </c>
      <c r="H130" s="26">
        <v>12674</v>
      </c>
      <c r="I130" s="48"/>
      <c r="J130" s="28">
        <v>0.99609999999999999</v>
      </c>
      <c r="K130" s="28"/>
      <c r="L130" s="111"/>
      <c r="M130" s="28"/>
      <c r="N130" s="28">
        <v>5.0599999999999999E-2</v>
      </c>
    </row>
    <row r="131" spans="1:31">
      <c r="A131" s="51" t="s">
        <v>281</v>
      </c>
      <c r="B131" s="14" t="s">
        <v>66</v>
      </c>
      <c r="C131" s="14" t="s">
        <v>184</v>
      </c>
      <c r="D131" s="14">
        <v>2012</v>
      </c>
      <c r="E131" s="14">
        <v>2012</v>
      </c>
      <c r="F131" s="14" t="s">
        <v>97</v>
      </c>
      <c r="G131" s="128"/>
      <c r="H131" s="128"/>
      <c r="I131" s="128"/>
      <c r="J131" s="129"/>
      <c r="K131" s="129"/>
      <c r="L131" s="111"/>
      <c r="M131" s="28">
        <v>0.254</v>
      </c>
      <c r="N131" s="28">
        <v>5.3999999999999999E-2</v>
      </c>
    </row>
    <row r="132" spans="1:31">
      <c r="A132" s="51" t="s">
        <v>172</v>
      </c>
      <c r="B132" s="14" t="s">
        <v>66</v>
      </c>
      <c r="C132" s="14" t="s">
        <v>184</v>
      </c>
      <c r="D132" s="14">
        <v>2012</v>
      </c>
      <c r="E132" s="14">
        <v>2012</v>
      </c>
      <c r="F132" s="14" t="s">
        <v>97</v>
      </c>
      <c r="G132" s="26">
        <v>1790716</v>
      </c>
      <c r="H132" s="26">
        <v>4001785</v>
      </c>
      <c r="I132" s="48"/>
      <c r="J132" s="28">
        <v>0.97250000000000003</v>
      </c>
      <c r="K132" s="28"/>
      <c r="L132" s="111"/>
      <c r="M132" s="28"/>
      <c r="N132" s="28">
        <v>3.4000000000000002E-2</v>
      </c>
      <c r="O132" s="14"/>
      <c r="P132" s="14"/>
      <c r="Q132" s="14"/>
      <c r="R132" s="14"/>
      <c r="S132" s="14"/>
      <c r="T132" s="14"/>
      <c r="U132" s="14"/>
      <c r="V132" s="14"/>
      <c r="W132" s="14"/>
      <c r="X132" s="14"/>
      <c r="Y132" s="14"/>
      <c r="Z132" s="14"/>
      <c r="AA132" s="14"/>
      <c r="AB132" s="14"/>
      <c r="AC132" s="14"/>
      <c r="AD132" s="14"/>
      <c r="AE132" s="14"/>
    </row>
    <row r="133" spans="1:31">
      <c r="A133" s="51" t="s">
        <v>173</v>
      </c>
      <c r="B133" s="14" t="s">
        <v>74</v>
      </c>
      <c r="C133" s="14" t="s">
        <v>184</v>
      </c>
      <c r="D133" s="14">
        <v>2012</v>
      </c>
      <c r="E133" s="14">
        <v>2012</v>
      </c>
      <c r="F133" s="14" t="s">
        <v>97</v>
      </c>
      <c r="G133" s="26">
        <v>60605</v>
      </c>
      <c r="H133" s="26">
        <v>122941</v>
      </c>
      <c r="I133" s="48"/>
      <c r="J133" s="28">
        <v>0.91369999999999996</v>
      </c>
      <c r="K133" s="28"/>
      <c r="L133" s="111"/>
      <c r="M133" s="28"/>
      <c r="N133" s="28">
        <v>1.23E-2</v>
      </c>
    </row>
    <row r="134" spans="1:31">
      <c r="A134" s="51" t="s">
        <v>174</v>
      </c>
      <c r="B134" s="14" t="s">
        <v>75</v>
      </c>
      <c r="C134" s="14" t="s">
        <v>184</v>
      </c>
      <c r="D134" s="14">
        <v>2012</v>
      </c>
      <c r="E134" s="14">
        <v>2012</v>
      </c>
      <c r="F134" s="14" t="s">
        <v>97</v>
      </c>
      <c r="G134" s="26">
        <v>85</v>
      </c>
      <c r="H134" s="26">
        <v>150</v>
      </c>
      <c r="I134" s="48"/>
      <c r="J134" s="28">
        <v>1</v>
      </c>
      <c r="K134" s="28"/>
      <c r="L134" s="111"/>
      <c r="M134" s="28"/>
      <c r="N134" s="28">
        <v>4.48E-2</v>
      </c>
    </row>
    <row r="135" spans="1:31">
      <c r="A135" s="51" t="s">
        <v>175</v>
      </c>
      <c r="B135" s="14" t="s">
        <v>75</v>
      </c>
      <c r="C135" s="14" t="s">
        <v>184</v>
      </c>
      <c r="D135" s="14">
        <v>2012</v>
      </c>
      <c r="E135" s="14">
        <v>2012</v>
      </c>
      <c r="F135" s="14" t="s">
        <v>97</v>
      </c>
      <c r="G135" s="26">
        <v>1649</v>
      </c>
      <c r="H135" s="26">
        <v>3174</v>
      </c>
      <c r="I135" s="48"/>
      <c r="J135" s="28">
        <v>0.93879999999999997</v>
      </c>
      <c r="K135" s="28"/>
      <c r="L135" s="111"/>
      <c r="M135" s="28"/>
      <c r="N135" s="28">
        <v>4.48E-2</v>
      </c>
    </row>
    <row r="136" spans="1:31">
      <c r="A136" s="51" t="s">
        <v>176</v>
      </c>
      <c r="B136" s="14" t="s">
        <v>75</v>
      </c>
      <c r="C136" s="14" t="s">
        <v>184</v>
      </c>
      <c r="D136" s="14">
        <v>2012</v>
      </c>
      <c r="E136" s="14">
        <v>2012</v>
      </c>
      <c r="F136" s="14" t="s">
        <v>97</v>
      </c>
      <c r="G136" s="26">
        <v>13613</v>
      </c>
      <c r="H136" s="26">
        <v>28488</v>
      </c>
      <c r="I136" s="48"/>
      <c r="J136" s="28">
        <v>0.878</v>
      </c>
      <c r="K136" s="28"/>
      <c r="L136" s="111"/>
      <c r="M136" s="28"/>
      <c r="N136" s="28">
        <v>4.48E-2</v>
      </c>
    </row>
    <row r="137" spans="1:31">
      <c r="A137" s="51" t="s">
        <v>177</v>
      </c>
      <c r="B137" s="14" t="s">
        <v>75</v>
      </c>
      <c r="C137" s="14" t="s">
        <v>184</v>
      </c>
      <c r="D137" s="14">
        <v>2012</v>
      </c>
      <c r="E137" s="14">
        <v>2012</v>
      </c>
      <c r="F137" s="14" t="s">
        <v>97</v>
      </c>
      <c r="G137" s="26">
        <v>2492</v>
      </c>
      <c r="H137" s="26">
        <v>4986</v>
      </c>
      <c r="I137" s="48"/>
      <c r="J137" s="28">
        <v>0.90959999999999996</v>
      </c>
      <c r="K137" s="28"/>
      <c r="L137" s="111"/>
      <c r="M137" s="28"/>
      <c r="N137" s="28">
        <v>4.48E-2</v>
      </c>
    </row>
    <row r="138" spans="1:31">
      <c r="A138" s="51" t="s">
        <v>178</v>
      </c>
      <c r="B138" s="14" t="s">
        <v>75</v>
      </c>
      <c r="C138" s="14" t="s">
        <v>184</v>
      </c>
      <c r="D138" s="14">
        <v>2012</v>
      </c>
      <c r="E138" s="14">
        <v>2012</v>
      </c>
      <c r="F138" s="14" t="s">
        <v>97</v>
      </c>
      <c r="G138" s="26">
        <v>713</v>
      </c>
      <c r="H138" s="26">
        <v>1787</v>
      </c>
      <c r="I138" s="48"/>
      <c r="J138" s="28">
        <v>1</v>
      </c>
      <c r="K138" s="28"/>
      <c r="L138" s="111"/>
      <c r="M138" s="28"/>
      <c r="N138" s="28">
        <v>4.48E-2</v>
      </c>
    </row>
    <row r="139" spans="1:31">
      <c r="A139" s="51" t="s">
        <v>179</v>
      </c>
      <c r="B139" s="14" t="s">
        <v>74</v>
      </c>
      <c r="C139" s="14" t="s">
        <v>184</v>
      </c>
      <c r="D139" s="14">
        <v>2012</v>
      </c>
      <c r="E139" s="14">
        <v>2012</v>
      </c>
      <c r="F139" s="14" t="s">
        <v>97</v>
      </c>
      <c r="G139" s="26">
        <v>32107</v>
      </c>
      <c r="H139" s="26">
        <v>67610</v>
      </c>
      <c r="I139" s="48"/>
      <c r="J139" s="28">
        <v>0.96699999999999997</v>
      </c>
      <c r="K139" s="28"/>
      <c r="L139" s="111"/>
      <c r="M139" s="28"/>
      <c r="N139" s="28">
        <v>3.0099999999999998E-2</v>
      </c>
    </row>
    <row r="140" spans="1:31">
      <c r="A140" s="51" t="s">
        <v>180</v>
      </c>
      <c r="B140" s="14" t="s">
        <v>75</v>
      </c>
      <c r="C140" s="14" t="s">
        <v>184</v>
      </c>
      <c r="D140" s="14">
        <v>2012</v>
      </c>
      <c r="E140" s="14">
        <v>2012</v>
      </c>
      <c r="F140" s="14" t="s">
        <v>97</v>
      </c>
      <c r="G140" s="26">
        <v>2625</v>
      </c>
      <c r="H140" s="26">
        <v>5449</v>
      </c>
      <c r="I140" s="48"/>
      <c r="J140" s="28">
        <v>1</v>
      </c>
      <c r="K140" s="28"/>
      <c r="L140" s="111"/>
      <c r="M140" s="28"/>
      <c r="N140" s="28">
        <v>4.48E-2</v>
      </c>
    </row>
    <row r="141" spans="1:31">
      <c r="A141" s="51" t="s">
        <v>181</v>
      </c>
      <c r="B141" s="14" t="s">
        <v>75</v>
      </c>
      <c r="C141" s="14" t="s">
        <v>184</v>
      </c>
      <c r="D141" s="14">
        <v>2012</v>
      </c>
      <c r="E141" s="14">
        <v>2012</v>
      </c>
      <c r="F141" s="14" t="s">
        <v>97</v>
      </c>
      <c r="G141" s="26">
        <v>6040</v>
      </c>
      <c r="H141" s="26">
        <v>11635</v>
      </c>
      <c r="I141" s="48"/>
      <c r="J141" s="28">
        <v>0.99790000000000001</v>
      </c>
      <c r="K141" s="28"/>
      <c r="L141" s="111"/>
      <c r="M141" s="28"/>
      <c r="N141" s="28">
        <v>4.48E-2</v>
      </c>
    </row>
    <row r="142" spans="1:31">
      <c r="A142" s="87" t="s">
        <v>123</v>
      </c>
      <c r="B142" s="14" t="s">
        <v>74</v>
      </c>
      <c r="C142" s="14" t="s">
        <v>184</v>
      </c>
      <c r="D142" s="14">
        <v>2012</v>
      </c>
      <c r="E142" s="14">
        <v>2012</v>
      </c>
      <c r="F142" s="14" t="s">
        <v>97</v>
      </c>
      <c r="G142" s="26">
        <v>87878</v>
      </c>
      <c r="H142" s="26">
        <v>214096</v>
      </c>
      <c r="I142" s="48"/>
      <c r="J142" s="28">
        <v>1</v>
      </c>
      <c r="K142" s="28"/>
      <c r="L142" s="111"/>
      <c r="M142" s="28"/>
      <c r="N142" s="28">
        <v>1.34E-2</v>
      </c>
    </row>
    <row r="143" spans="1:31">
      <c r="A143" s="87" t="s">
        <v>124</v>
      </c>
      <c r="B143" s="14" t="s">
        <v>75</v>
      </c>
      <c r="C143" s="14" t="s">
        <v>184</v>
      </c>
      <c r="D143" s="14">
        <v>2012</v>
      </c>
      <c r="E143" s="14">
        <v>2012</v>
      </c>
      <c r="F143" s="14" t="s">
        <v>97</v>
      </c>
      <c r="G143" s="26">
        <v>1364</v>
      </c>
      <c r="H143" s="26">
        <v>3418</v>
      </c>
      <c r="I143" s="48"/>
      <c r="J143" s="28">
        <v>1</v>
      </c>
      <c r="K143" s="28"/>
      <c r="L143" s="111"/>
      <c r="M143" s="28"/>
      <c r="N143" s="28">
        <v>4.48E-2</v>
      </c>
    </row>
    <row r="144" spans="1:31">
      <c r="A144" s="87" t="s">
        <v>125</v>
      </c>
      <c r="B144" s="14" t="s">
        <v>75</v>
      </c>
      <c r="C144" s="14" t="s">
        <v>184</v>
      </c>
      <c r="D144" s="14">
        <v>2012</v>
      </c>
      <c r="E144" s="14">
        <v>2012</v>
      </c>
      <c r="F144" s="14" t="s">
        <v>97</v>
      </c>
      <c r="G144" s="26">
        <v>7945</v>
      </c>
      <c r="H144" s="26">
        <v>15100</v>
      </c>
      <c r="I144" s="48"/>
      <c r="J144" s="28">
        <v>0.97929999999999995</v>
      </c>
      <c r="K144" s="28"/>
      <c r="L144" s="111"/>
      <c r="M144" s="28"/>
      <c r="N144" s="28">
        <v>4.48E-2</v>
      </c>
    </row>
    <row r="145" spans="1:14">
      <c r="A145" s="87" t="s">
        <v>126</v>
      </c>
      <c r="B145" s="14" t="s">
        <v>75</v>
      </c>
      <c r="C145" s="14" t="s">
        <v>184</v>
      </c>
      <c r="D145" s="14">
        <v>2012</v>
      </c>
      <c r="E145" s="14">
        <v>2012</v>
      </c>
      <c r="F145" s="14" t="s">
        <v>97</v>
      </c>
      <c r="G145" s="26">
        <v>13650</v>
      </c>
      <c r="H145" s="26">
        <v>35051</v>
      </c>
      <c r="I145" s="48"/>
      <c r="J145" s="28">
        <v>1</v>
      </c>
      <c r="K145" s="28"/>
      <c r="L145" s="111"/>
      <c r="M145" s="28"/>
      <c r="N145" s="28">
        <v>4.48E-2</v>
      </c>
    </row>
    <row r="146" spans="1:14">
      <c r="A146" s="87" t="s">
        <v>127</v>
      </c>
      <c r="B146" s="14" t="s">
        <v>75</v>
      </c>
      <c r="C146" s="14" t="s">
        <v>184</v>
      </c>
      <c r="D146" s="14">
        <v>2012</v>
      </c>
      <c r="E146" s="14">
        <v>2012</v>
      </c>
      <c r="F146" s="14" t="s">
        <v>97</v>
      </c>
      <c r="G146" s="26">
        <v>958</v>
      </c>
      <c r="H146" s="26">
        <v>1958</v>
      </c>
      <c r="I146" s="48"/>
      <c r="J146" s="28">
        <v>0.97399999999999998</v>
      </c>
      <c r="K146" s="28"/>
      <c r="L146" s="111"/>
      <c r="M146" s="28"/>
      <c r="N146" s="28">
        <v>4.48E-2</v>
      </c>
    </row>
    <row r="147" spans="1:14">
      <c r="A147" s="87" t="s">
        <v>128</v>
      </c>
      <c r="B147" s="14" t="s">
        <v>75</v>
      </c>
      <c r="C147" s="14" t="s">
        <v>184</v>
      </c>
      <c r="D147" s="14">
        <v>2012</v>
      </c>
      <c r="E147" s="14">
        <v>2012</v>
      </c>
      <c r="F147" s="14" t="s">
        <v>97</v>
      </c>
      <c r="G147" s="26">
        <v>56521</v>
      </c>
      <c r="H147" s="26">
        <v>138620</v>
      </c>
      <c r="I147" s="48"/>
      <c r="J147" s="28">
        <v>0.98760000000000003</v>
      </c>
      <c r="K147" s="28"/>
      <c r="L147" s="111"/>
      <c r="M147" s="28"/>
      <c r="N147" s="28">
        <v>5.3600000000000002E-2</v>
      </c>
    </row>
    <row r="148" spans="1:14">
      <c r="A148" s="87" t="s">
        <v>129</v>
      </c>
      <c r="B148" s="14" t="s">
        <v>75</v>
      </c>
      <c r="C148" s="14" t="s">
        <v>184</v>
      </c>
      <c r="D148" s="14">
        <v>2012</v>
      </c>
      <c r="E148" s="14">
        <v>2012</v>
      </c>
      <c r="F148" s="14" t="s">
        <v>97</v>
      </c>
      <c r="G148" s="26">
        <v>9635</v>
      </c>
      <c r="H148" s="26">
        <v>23115</v>
      </c>
      <c r="I148" s="48"/>
      <c r="J148" s="28">
        <v>0.99809999999999999</v>
      </c>
      <c r="K148" s="28"/>
      <c r="L148" s="111"/>
      <c r="M148" s="28"/>
      <c r="N148" s="28">
        <v>4.48E-2</v>
      </c>
    </row>
    <row r="149" spans="1:14">
      <c r="A149" s="87" t="s">
        <v>130</v>
      </c>
      <c r="B149" s="14" t="s">
        <v>75</v>
      </c>
      <c r="C149" s="14" t="s">
        <v>184</v>
      </c>
      <c r="D149" s="14">
        <v>2012</v>
      </c>
      <c r="E149" s="14">
        <v>2012</v>
      </c>
      <c r="F149" s="14" t="s">
        <v>97</v>
      </c>
      <c r="G149" s="26">
        <v>5007</v>
      </c>
      <c r="H149" s="26">
        <v>10131</v>
      </c>
      <c r="I149" s="48"/>
      <c r="J149" s="28">
        <v>0.95430000000000004</v>
      </c>
      <c r="K149" s="28"/>
      <c r="L149" s="111"/>
      <c r="M149" s="28"/>
      <c r="N149" s="28">
        <v>4.48E-2</v>
      </c>
    </row>
    <row r="150" spans="1:14">
      <c r="A150" s="87" t="s">
        <v>131</v>
      </c>
      <c r="B150" s="14" t="s">
        <v>75</v>
      </c>
      <c r="C150" s="14" t="s">
        <v>184</v>
      </c>
      <c r="D150" s="14">
        <v>2012</v>
      </c>
      <c r="E150" s="14">
        <v>2012</v>
      </c>
      <c r="F150" s="14" t="s">
        <v>97</v>
      </c>
      <c r="G150" s="26">
        <v>1412</v>
      </c>
      <c r="H150" s="26">
        <v>2976</v>
      </c>
      <c r="I150" s="48"/>
      <c r="J150" s="28">
        <v>0.97470000000000001</v>
      </c>
      <c r="K150" s="28"/>
      <c r="L150" s="111"/>
      <c r="M150" s="28"/>
      <c r="N150" s="28">
        <v>4.48E-2</v>
      </c>
    </row>
    <row r="151" spans="1:14">
      <c r="A151" s="87" t="s">
        <v>132</v>
      </c>
      <c r="B151" s="14" t="s">
        <v>76</v>
      </c>
      <c r="C151" s="14" t="s">
        <v>184</v>
      </c>
      <c r="D151" s="14">
        <v>2012</v>
      </c>
      <c r="E151" s="14">
        <v>2012</v>
      </c>
      <c r="F151" s="14" t="s">
        <v>97</v>
      </c>
      <c r="G151" s="26">
        <v>498399</v>
      </c>
      <c r="H151" s="26">
        <v>1065164</v>
      </c>
      <c r="I151" s="48"/>
      <c r="J151" s="28">
        <v>0.97360000000000002</v>
      </c>
      <c r="K151" s="28"/>
      <c r="L151" s="111"/>
      <c r="M151" s="28"/>
      <c r="N151" s="28">
        <v>4.1399999999999999E-2</v>
      </c>
    </row>
    <row r="152" spans="1:14">
      <c r="A152" s="87" t="s">
        <v>133</v>
      </c>
      <c r="B152" s="14" t="s">
        <v>75</v>
      </c>
      <c r="C152" s="14" t="s">
        <v>184</v>
      </c>
      <c r="D152" s="14">
        <v>2012</v>
      </c>
      <c r="E152" s="14">
        <v>2012</v>
      </c>
      <c r="F152" s="14" t="s">
        <v>97</v>
      </c>
      <c r="G152" s="26">
        <v>10518</v>
      </c>
      <c r="H152" s="26">
        <v>26745</v>
      </c>
      <c r="I152" s="48"/>
      <c r="J152" s="28">
        <v>0.9819</v>
      </c>
      <c r="K152" s="28"/>
      <c r="L152" s="111"/>
      <c r="M152" s="28"/>
      <c r="N152" s="28">
        <v>4.48E-2</v>
      </c>
    </row>
    <row r="153" spans="1:14">
      <c r="A153" s="87" t="s">
        <v>134</v>
      </c>
      <c r="B153" s="14" t="s">
        <v>75</v>
      </c>
      <c r="C153" s="14" t="s">
        <v>184</v>
      </c>
      <c r="D153" s="14">
        <v>2012</v>
      </c>
      <c r="E153" s="14">
        <v>2012</v>
      </c>
      <c r="F153" s="14" t="s">
        <v>97</v>
      </c>
      <c r="G153" s="26">
        <v>5422</v>
      </c>
      <c r="H153" s="26">
        <v>9179</v>
      </c>
      <c r="I153" s="48"/>
      <c r="J153" s="28">
        <v>0.98580000000000001</v>
      </c>
      <c r="K153" s="28"/>
      <c r="L153" s="111"/>
      <c r="M153" s="28"/>
      <c r="N153" s="28">
        <v>4.48E-2</v>
      </c>
    </row>
    <row r="154" spans="1:14">
      <c r="A154" s="87" t="s">
        <v>135</v>
      </c>
      <c r="B154" s="14" t="s">
        <v>75</v>
      </c>
      <c r="C154" s="14" t="s">
        <v>184</v>
      </c>
      <c r="D154" s="14">
        <v>2012</v>
      </c>
      <c r="E154" s="14">
        <v>2012</v>
      </c>
      <c r="F154" s="14" t="s">
        <v>97</v>
      </c>
      <c r="G154" s="26">
        <v>856</v>
      </c>
      <c r="H154" s="26">
        <v>1773</v>
      </c>
      <c r="I154" s="48"/>
      <c r="J154" s="28">
        <v>0.9375</v>
      </c>
      <c r="K154" s="28"/>
      <c r="L154" s="111"/>
      <c r="M154" s="28"/>
      <c r="N154" s="28">
        <v>4.48E-2</v>
      </c>
    </row>
    <row r="155" spans="1:14">
      <c r="A155" s="87" t="s">
        <v>136</v>
      </c>
      <c r="B155" s="14" t="s">
        <v>75</v>
      </c>
      <c r="C155" s="14" t="s">
        <v>184</v>
      </c>
      <c r="D155" s="14">
        <v>2012</v>
      </c>
      <c r="E155" s="14">
        <v>2012</v>
      </c>
      <c r="F155" s="14" t="s">
        <v>97</v>
      </c>
      <c r="G155" s="26">
        <v>6961</v>
      </c>
      <c r="H155" s="26">
        <v>13685</v>
      </c>
      <c r="I155" s="48"/>
      <c r="J155" s="28">
        <v>0.99099999999999999</v>
      </c>
      <c r="K155" s="28"/>
      <c r="L155" s="111"/>
      <c r="M155" s="28"/>
      <c r="N155" s="28">
        <v>4.48E-2</v>
      </c>
    </row>
    <row r="156" spans="1:14">
      <c r="A156" s="87" t="s">
        <v>137</v>
      </c>
      <c r="B156" s="14" t="s">
        <v>75</v>
      </c>
      <c r="C156" s="14" t="s">
        <v>184</v>
      </c>
      <c r="D156" s="14">
        <v>2012</v>
      </c>
      <c r="E156" s="14">
        <v>2012</v>
      </c>
      <c r="F156" s="14" t="s">
        <v>97</v>
      </c>
      <c r="G156" s="26">
        <v>21679</v>
      </c>
      <c r="H156" s="26">
        <v>53615</v>
      </c>
      <c r="I156" s="48"/>
      <c r="J156" s="28">
        <v>0.99519999999999997</v>
      </c>
      <c r="K156" s="28"/>
      <c r="L156" s="111"/>
      <c r="M156" s="28"/>
      <c r="N156" s="28">
        <v>2.3300000000000001E-2</v>
      </c>
    </row>
    <row r="157" spans="1:14">
      <c r="A157" s="87" t="s">
        <v>138</v>
      </c>
      <c r="B157" s="14" t="s">
        <v>75</v>
      </c>
      <c r="C157" s="14" t="s">
        <v>184</v>
      </c>
      <c r="D157" s="14">
        <v>2012</v>
      </c>
      <c r="E157" s="14">
        <v>2012</v>
      </c>
      <c r="F157" s="14" t="s">
        <v>97</v>
      </c>
      <c r="G157" s="26">
        <v>434</v>
      </c>
      <c r="H157" s="26">
        <v>1029</v>
      </c>
      <c r="I157" s="48"/>
      <c r="J157" s="28">
        <v>1</v>
      </c>
      <c r="K157" s="28"/>
      <c r="L157" s="111"/>
      <c r="M157" s="28"/>
      <c r="N157" s="28">
        <v>4.48E-2</v>
      </c>
    </row>
    <row r="158" spans="1:14">
      <c r="A158" s="87" t="s">
        <v>139</v>
      </c>
      <c r="B158" s="14" t="s">
        <v>75</v>
      </c>
      <c r="C158" s="14" t="s">
        <v>184</v>
      </c>
      <c r="D158" s="14">
        <v>2012</v>
      </c>
      <c r="E158" s="14">
        <v>2012</v>
      </c>
      <c r="F158" s="14" t="s">
        <v>97</v>
      </c>
      <c r="G158" s="26">
        <v>460</v>
      </c>
      <c r="H158" s="26">
        <v>748</v>
      </c>
      <c r="I158" s="48"/>
      <c r="J158" s="28">
        <v>0.93330000000000002</v>
      </c>
      <c r="K158" s="28"/>
      <c r="L158" s="111"/>
      <c r="M158" s="28"/>
      <c r="N158" s="28">
        <v>4.48E-2</v>
      </c>
    </row>
    <row r="159" spans="1:14">
      <c r="A159" s="87" t="s">
        <v>140</v>
      </c>
      <c r="B159" s="14" t="s">
        <v>75</v>
      </c>
      <c r="C159" s="14" t="s">
        <v>184</v>
      </c>
      <c r="D159" s="14">
        <v>2012</v>
      </c>
      <c r="E159" s="14">
        <v>2012</v>
      </c>
      <c r="F159" s="14" t="s">
        <v>97</v>
      </c>
      <c r="G159" s="26">
        <v>20262</v>
      </c>
      <c r="H159" s="26">
        <v>46918</v>
      </c>
      <c r="I159" s="48"/>
      <c r="J159" s="28">
        <v>1</v>
      </c>
      <c r="K159" s="28"/>
      <c r="L159" s="111"/>
      <c r="M159" s="28"/>
      <c r="N159" s="28">
        <v>1.37E-2</v>
      </c>
    </row>
    <row r="160" spans="1:14">
      <c r="A160" s="87" t="s">
        <v>141</v>
      </c>
      <c r="B160" s="14" t="s">
        <v>75</v>
      </c>
      <c r="C160" s="14" t="s">
        <v>184</v>
      </c>
      <c r="D160" s="14">
        <v>2012</v>
      </c>
      <c r="E160" s="14">
        <v>2012</v>
      </c>
      <c r="F160" s="14" t="s">
        <v>97</v>
      </c>
      <c r="G160" s="26">
        <v>3345</v>
      </c>
      <c r="H160" s="26">
        <v>7170</v>
      </c>
      <c r="I160" s="48"/>
      <c r="J160" s="28">
        <v>0.99580000000000002</v>
      </c>
      <c r="K160" s="28"/>
      <c r="L160" s="111"/>
      <c r="M160" s="28"/>
      <c r="N160" s="28">
        <v>4.48E-2</v>
      </c>
    </row>
    <row r="161" spans="1:14">
      <c r="A161" s="87" t="s">
        <v>142</v>
      </c>
      <c r="B161" s="14" t="s">
        <v>75</v>
      </c>
      <c r="C161" s="14" t="s">
        <v>184</v>
      </c>
      <c r="D161" s="14">
        <v>2012</v>
      </c>
      <c r="E161" s="14">
        <v>2012</v>
      </c>
      <c r="F161" s="14" t="s">
        <v>97</v>
      </c>
      <c r="G161" s="26">
        <v>3508</v>
      </c>
      <c r="H161" s="26">
        <v>6805</v>
      </c>
      <c r="I161" s="48"/>
      <c r="J161" s="28">
        <v>0.99280000000000002</v>
      </c>
      <c r="K161" s="28"/>
      <c r="L161" s="111"/>
      <c r="M161" s="28"/>
      <c r="N161" s="28">
        <v>4.48E-2</v>
      </c>
    </row>
    <row r="162" spans="1:14">
      <c r="A162" s="87" t="s">
        <v>143</v>
      </c>
      <c r="B162" s="14" t="s">
        <v>74</v>
      </c>
      <c r="C162" s="14" t="s">
        <v>184</v>
      </c>
      <c r="D162" s="14">
        <v>2012</v>
      </c>
      <c r="E162" s="14">
        <v>2012</v>
      </c>
      <c r="F162" s="14" t="s">
        <v>97</v>
      </c>
      <c r="G162" s="26">
        <v>94481</v>
      </c>
      <c r="H162" s="26">
        <v>212962</v>
      </c>
      <c r="I162" s="48"/>
      <c r="J162" s="28">
        <v>0.99719999999999998</v>
      </c>
      <c r="K162" s="28"/>
      <c r="L162" s="111"/>
      <c r="M162" s="28"/>
      <c r="N162" s="28">
        <v>1.8499999999999999E-2</v>
      </c>
    </row>
    <row r="163" spans="1:14">
      <c r="A163" s="87" t="s">
        <v>144</v>
      </c>
      <c r="B163" s="14" t="s">
        <v>74</v>
      </c>
      <c r="C163" s="14" t="s">
        <v>184</v>
      </c>
      <c r="D163" s="14">
        <v>2012</v>
      </c>
      <c r="E163" s="14">
        <v>2012</v>
      </c>
      <c r="F163" s="14" t="s">
        <v>97</v>
      </c>
      <c r="G163" s="26">
        <v>8194</v>
      </c>
      <c r="H163" s="26">
        <v>18169</v>
      </c>
      <c r="I163" s="48"/>
      <c r="J163" s="28">
        <v>0.95860000000000001</v>
      </c>
      <c r="K163" s="28"/>
      <c r="L163" s="111"/>
      <c r="M163" s="28"/>
      <c r="N163" s="28">
        <v>4.48E-2</v>
      </c>
    </row>
    <row r="164" spans="1:14">
      <c r="A164" s="87" t="s">
        <v>145</v>
      </c>
      <c r="B164" s="14" t="s">
        <v>75</v>
      </c>
      <c r="C164" s="14" t="s">
        <v>184</v>
      </c>
      <c r="D164" s="14">
        <v>2012</v>
      </c>
      <c r="E164" s="14">
        <v>2012</v>
      </c>
      <c r="F164" s="14" t="s">
        <v>97</v>
      </c>
      <c r="G164" s="26">
        <v>730</v>
      </c>
      <c r="H164" s="26">
        <v>1630</v>
      </c>
      <c r="I164" s="48"/>
      <c r="J164" s="28">
        <v>0.95450000000000002</v>
      </c>
      <c r="K164" s="28"/>
      <c r="L164" s="111"/>
      <c r="M164" s="28"/>
      <c r="N164" s="28">
        <v>4.48E-2</v>
      </c>
    </row>
    <row r="165" spans="1:14">
      <c r="A165" s="87" t="s">
        <v>146</v>
      </c>
      <c r="B165" s="14" t="s">
        <v>75</v>
      </c>
      <c r="C165" s="14" t="s">
        <v>184</v>
      </c>
      <c r="D165" s="14">
        <v>2012</v>
      </c>
      <c r="E165" s="14">
        <v>2012</v>
      </c>
      <c r="F165" s="14" t="s">
        <v>97</v>
      </c>
      <c r="G165" s="26">
        <v>104818</v>
      </c>
      <c r="H165" s="26">
        <v>259841</v>
      </c>
      <c r="I165" s="48"/>
      <c r="J165" s="28">
        <v>1</v>
      </c>
      <c r="K165" s="28"/>
      <c r="L165" s="111"/>
      <c r="M165" s="28"/>
      <c r="N165" s="28">
        <v>3.39E-2</v>
      </c>
    </row>
    <row r="166" spans="1:14">
      <c r="A166" s="87" t="s">
        <v>147</v>
      </c>
      <c r="B166" s="14" t="s">
        <v>74</v>
      </c>
      <c r="C166" s="14" t="s">
        <v>184</v>
      </c>
      <c r="D166" s="14">
        <v>2012</v>
      </c>
      <c r="E166" s="14">
        <v>2012</v>
      </c>
      <c r="F166" s="14" t="s">
        <v>97</v>
      </c>
      <c r="G166" s="26">
        <v>85663</v>
      </c>
      <c r="H166" s="26">
        <v>201174</v>
      </c>
      <c r="I166" s="48"/>
      <c r="J166" s="28">
        <v>0.99450000000000005</v>
      </c>
      <c r="K166" s="28"/>
      <c r="L166" s="111"/>
      <c r="M166" s="28"/>
      <c r="N166" s="28">
        <v>3.9199999999999999E-2</v>
      </c>
    </row>
    <row r="167" spans="1:14">
      <c r="A167" s="87" t="s">
        <v>148</v>
      </c>
      <c r="B167" s="14" t="s">
        <v>75</v>
      </c>
      <c r="C167" s="14" t="s">
        <v>184</v>
      </c>
      <c r="D167" s="14">
        <v>2012</v>
      </c>
      <c r="E167" s="14">
        <v>2012</v>
      </c>
      <c r="F167" s="14" t="s">
        <v>97</v>
      </c>
      <c r="G167" s="26">
        <v>2695</v>
      </c>
      <c r="H167" s="26">
        <v>6278</v>
      </c>
      <c r="I167" s="48"/>
      <c r="J167" s="28">
        <v>0.97599999999999998</v>
      </c>
      <c r="K167" s="28"/>
      <c r="L167" s="111"/>
      <c r="M167" s="28"/>
      <c r="N167" s="28">
        <v>4.48E-2</v>
      </c>
    </row>
    <row r="168" spans="1:14">
      <c r="A168" s="87" t="s">
        <v>149</v>
      </c>
      <c r="B168" s="14" t="s">
        <v>75</v>
      </c>
      <c r="C168" s="14" t="s">
        <v>184</v>
      </c>
      <c r="D168" s="14">
        <v>2012</v>
      </c>
      <c r="E168" s="14">
        <v>2012</v>
      </c>
      <c r="F168" s="14" t="s">
        <v>97</v>
      </c>
      <c r="G168" s="26">
        <v>145485</v>
      </c>
      <c r="H168" s="26">
        <v>350676</v>
      </c>
      <c r="I168" s="48"/>
      <c r="J168" s="28">
        <v>0.99980000000000002</v>
      </c>
      <c r="K168" s="28"/>
      <c r="L168" s="111"/>
      <c r="M168" s="28"/>
      <c r="N168" s="28">
        <v>1.41E-2</v>
      </c>
    </row>
    <row r="169" spans="1:14">
      <c r="A169" s="87" t="s">
        <v>150</v>
      </c>
      <c r="B169" s="14" t="s">
        <v>74</v>
      </c>
      <c r="C169" s="14" t="s">
        <v>184</v>
      </c>
      <c r="D169" s="14">
        <v>2012</v>
      </c>
      <c r="E169" s="14">
        <v>2012</v>
      </c>
      <c r="F169" s="14" t="s">
        <v>97</v>
      </c>
      <c r="G169" s="26">
        <v>109545</v>
      </c>
      <c r="H169" s="26">
        <v>243548</v>
      </c>
      <c r="I169" s="48"/>
      <c r="J169" s="28">
        <v>0.98809999999999998</v>
      </c>
      <c r="K169" s="28"/>
      <c r="L169" s="111"/>
      <c r="M169" s="28"/>
      <c r="N169" s="28">
        <v>7.7200000000000005E-2</v>
      </c>
    </row>
    <row r="170" spans="1:14">
      <c r="A170" s="87" t="s">
        <v>151</v>
      </c>
      <c r="B170" s="14" t="s">
        <v>74</v>
      </c>
      <c r="C170" s="14" t="s">
        <v>184</v>
      </c>
      <c r="D170" s="14">
        <v>2012</v>
      </c>
      <c r="E170" s="14">
        <v>2012</v>
      </c>
      <c r="F170" s="14" t="s">
        <v>97</v>
      </c>
      <c r="G170" s="26">
        <v>33028</v>
      </c>
      <c r="H170" s="26">
        <v>51179</v>
      </c>
      <c r="I170" s="48"/>
      <c r="J170" s="28">
        <v>0.98619999999999997</v>
      </c>
      <c r="K170" s="28"/>
      <c r="L170" s="111"/>
      <c r="M170" s="28"/>
      <c r="N170" s="28">
        <v>2.8500000000000001E-2</v>
      </c>
    </row>
    <row r="171" spans="1:14">
      <c r="A171" s="87" t="s">
        <v>152</v>
      </c>
      <c r="B171" s="14" t="s">
        <v>75</v>
      </c>
      <c r="C171" s="14" t="s">
        <v>184</v>
      </c>
      <c r="D171" s="14">
        <v>2012</v>
      </c>
      <c r="E171" s="14">
        <v>2012</v>
      </c>
      <c r="F171" s="14" t="s">
        <v>97</v>
      </c>
      <c r="G171" s="26">
        <v>42840</v>
      </c>
      <c r="H171" s="26">
        <v>106305</v>
      </c>
      <c r="I171" s="48"/>
      <c r="J171" s="28">
        <v>0.98329999999999995</v>
      </c>
      <c r="K171" s="28"/>
      <c r="L171" s="111"/>
      <c r="M171" s="28"/>
      <c r="N171" s="28">
        <v>2.6700000000000002E-2</v>
      </c>
    </row>
    <row r="172" spans="1:14">
      <c r="A172" s="87" t="s">
        <v>153</v>
      </c>
      <c r="B172" s="14" t="s">
        <v>74</v>
      </c>
      <c r="C172" s="14" t="s">
        <v>184</v>
      </c>
      <c r="D172" s="14">
        <v>2012</v>
      </c>
      <c r="E172" s="14">
        <v>2012</v>
      </c>
      <c r="F172" s="14" t="s">
        <v>97</v>
      </c>
      <c r="G172" s="26">
        <v>9099</v>
      </c>
      <c r="H172" s="26">
        <v>17814</v>
      </c>
      <c r="I172" s="48"/>
      <c r="J172" s="28">
        <v>0.98270000000000002</v>
      </c>
      <c r="K172" s="28"/>
      <c r="L172" s="111"/>
      <c r="M172" s="28"/>
      <c r="N172" s="28">
        <v>4.48E-2</v>
      </c>
    </row>
    <row r="173" spans="1:14">
      <c r="A173" s="87" t="s">
        <v>154</v>
      </c>
      <c r="B173" s="14" t="s">
        <v>74</v>
      </c>
      <c r="C173" s="14" t="s">
        <v>184</v>
      </c>
      <c r="D173" s="14">
        <v>2012</v>
      </c>
      <c r="E173" s="14">
        <v>2012</v>
      </c>
      <c r="F173" s="14" t="s">
        <v>97</v>
      </c>
      <c r="G173" s="26">
        <v>13060</v>
      </c>
      <c r="H173" s="26">
        <v>27174</v>
      </c>
      <c r="I173" s="48"/>
      <c r="J173" s="28">
        <v>0.95540000000000003</v>
      </c>
      <c r="K173" s="28"/>
      <c r="L173" s="111"/>
      <c r="M173" s="28"/>
      <c r="N173" s="28">
        <v>4.48E-2</v>
      </c>
    </row>
    <row r="174" spans="1:14">
      <c r="A174" s="87" t="s">
        <v>155</v>
      </c>
      <c r="B174" s="14" t="s">
        <v>74</v>
      </c>
      <c r="C174" s="14" t="s">
        <v>184</v>
      </c>
      <c r="D174" s="14">
        <v>2012</v>
      </c>
      <c r="E174" s="14">
        <v>2012</v>
      </c>
      <c r="F174" s="14" t="s">
        <v>97</v>
      </c>
      <c r="G174" s="26">
        <v>14611</v>
      </c>
      <c r="H174" s="26">
        <v>33064</v>
      </c>
      <c r="I174" s="48"/>
      <c r="J174" s="28">
        <v>0.74050000000000005</v>
      </c>
      <c r="K174" s="28"/>
      <c r="L174" s="111"/>
      <c r="M174" s="28"/>
      <c r="N174" s="28">
        <v>4.48E-2</v>
      </c>
    </row>
    <row r="175" spans="1:14">
      <c r="A175" s="87" t="s">
        <v>156</v>
      </c>
      <c r="B175" s="14" t="s">
        <v>74</v>
      </c>
      <c r="C175" s="14" t="s">
        <v>184</v>
      </c>
      <c r="D175" s="14">
        <v>2012</v>
      </c>
      <c r="E175" s="14">
        <v>2012</v>
      </c>
      <c r="F175" s="14" t="s">
        <v>97</v>
      </c>
      <c r="G175" s="26">
        <v>47827</v>
      </c>
      <c r="H175" s="26">
        <v>103592</v>
      </c>
      <c r="I175" s="48"/>
      <c r="J175" s="28">
        <v>0.78990000000000005</v>
      </c>
      <c r="K175" s="28"/>
      <c r="L175" s="111"/>
      <c r="M175" s="28"/>
      <c r="N175" s="28">
        <v>3.3E-3</v>
      </c>
    </row>
    <row r="176" spans="1:14">
      <c r="A176" s="87" t="s">
        <v>157</v>
      </c>
      <c r="B176" s="14" t="s">
        <v>74</v>
      </c>
      <c r="C176" s="14" t="s">
        <v>184</v>
      </c>
      <c r="D176" s="14">
        <v>2012</v>
      </c>
      <c r="E176" s="14">
        <v>2012</v>
      </c>
      <c r="F176" s="14" t="s">
        <v>97</v>
      </c>
      <c r="G176" s="26">
        <v>10611</v>
      </c>
      <c r="H176" s="26">
        <v>21688</v>
      </c>
      <c r="I176" s="48"/>
      <c r="J176" s="28">
        <v>0.90539999999999998</v>
      </c>
      <c r="K176" s="28"/>
      <c r="L176" s="111"/>
      <c r="M176" s="28"/>
      <c r="N176" s="28">
        <v>4.48E-2</v>
      </c>
    </row>
    <row r="177" spans="1:31">
      <c r="A177" s="87" t="s">
        <v>158</v>
      </c>
      <c r="B177" s="14" t="s">
        <v>75</v>
      </c>
      <c r="C177" s="14" t="s">
        <v>184</v>
      </c>
      <c r="D177" s="14">
        <v>2012</v>
      </c>
      <c r="E177" s="14">
        <v>2012</v>
      </c>
      <c r="F177" s="14" t="s">
        <v>97</v>
      </c>
      <c r="G177" s="26">
        <v>12278</v>
      </c>
      <c r="H177" s="26">
        <v>24810</v>
      </c>
      <c r="I177" s="48"/>
      <c r="J177" s="28">
        <v>0.96889999999999998</v>
      </c>
      <c r="K177" s="28"/>
      <c r="L177" s="111"/>
      <c r="M177" s="28"/>
      <c r="N177" s="28">
        <v>4.48E-2</v>
      </c>
    </row>
    <row r="178" spans="1:31">
      <c r="A178" s="87" t="s">
        <v>159</v>
      </c>
      <c r="B178" s="14" t="s">
        <v>75</v>
      </c>
      <c r="C178" s="14" t="s">
        <v>184</v>
      </c>
      <c r="D178" s="14">
        <v>2012</v>
      </c>
      <c r="E178" s="14">
        <v>2012</v>
      </c>
      <c r="F178" s="14" t="s">
        <v>97</v>
      </c>
      <c r="G178" s="26">
        <v>134</v>
      </c>
      <c r="H178" s="26">
        <v>268</v>
      </c>
      <c r="I178" s="48"/>
      <c r="J178" s="28">
        <v>1</v>
      </c>
      <c r="K178" s="28"/>
      <c r="L178" s="111"/>
      <c r="M178" s="28"/>
      <c r="N178" s="28">
        <v>4.48E-2</v>
      </c>
    </row>
    <row r="179" spans="1:31">
      <c r="A179" s="87" t="s">
        <v>160</v>
      </c>
      <c r="B179" s="14" t="s">
        <v>75</v>
      </c>
      <c r="C179" s="14" t="s">
        <v>184</v>
      </c>
      <c r="D179" s="14">
        <v>2012</v>
      </c>
      <c r="E179" s="14">
        <v>2012</v>
      </c>
      <c r="F179" s="14" t="s">
        <v>97</v>
      </c>
      <c r="G179" s="26">
        <v>2679</v>
      </c>
      <c r="H179" s="26">
        <v>6113</v>
      </c>
      <c r="I179" s="48"/>
      <c r="J179" s="28">
        <v>1</v>
      </c>
      <c r="K179" s="28"/>
      <c r="L179" s="111"/>
      <c r="M179" s="28"/>
      <c r="N179" s="28">
        <v>4.48E-2</v>
      </c>
    </row>
    <row r="180" spans="1:31">
      <c r="A180" s="87" t="s">
        <v>161</v>
      </c>
      <c r="B180" s="14" t="s">
        <v>74</v>
      </c>
      <c r="C180" s="14" t="s">
        <v>184</v>
      </c>
      <c r="D180" s="14">
        <v>2012</v>
      </c>
      <c r="E180" s="14">
        <v>2012</v>
      </c>
      <c r="F180" s="14" t="s">
        <v>97</v>
      </c>
      <c r="G180" s="26">
        <v>19346</v>
      </c>
      <c r="H180" s="26">
        <v>39315</v>
      </c>
      <c r="I180" s="48"/>
      <c r="J180" s="28">
        <v>0.94469999999999998</v>
      </c>
      <c r="K180" s="28"/>
      <c r="L180" s="111"/>
      <c r="M180" s="28"/>
      <c r="N180" s="28">
        <v>1.12E-2</v>
      </c>
    </row>
    <row r="181" spans="1:31">
      <c r="A181" s="87" t="s">
        <v>162</v>
      </c>
      <c r="B181" s="14" t="s">
        <v>74</v>
      </c>
      <c r="C181" s="14" t="s">
        <v>184</v>
      </c>
      <c r="D181" s="14">
        <v>2012</v>
      </c>
      <c r="E181" s="14">
        <v>2012</v>
      </c>
      <c r="F181" s="14" t="s">
        <v>97</v>
      </c>
      <c r="G181" s="26">
        <v>17351</v>
      </c>
      <c r="H181" s="26">
        <v>32706</v>
      </c>
      <c r="I181" s="48"/>
      <c r="J181" s="28">
        <v>0.86729999999999996</v>
      </c>
      <c r="K181" s="28"/>
      <c r="L181" s="111"/>
      <c r="M181" s="28"/>
      <c r="N181" s="28">
        <v>4.48E-2</v>
      </c>
    </row>
    <row r="182" spans="1:31">
      <c r="A182" s="87" t="s">
        <v>163</v>
      </c>
      <c r="B182" s="14" t="s">
        <v>75</v>
      </c>
      <c r="C182" s="14" t="s">
        <v>184</v>
      </c>
      <c r="D182" s="14">
        <v>2012</v>
      </c>
      <c r="E182" s="14">
        <v>2012</v>
      </c>
      <c r="F182" s="14" t="s">
        <v>97</v>
      </c>
      <c r="G182" s="26">
        <v>38739</v>
      </c>
      <c r="H182" s="26">
        <v>87014</v>
      </c>
      <c r="I182" s="48"/>
      <c r="J182" s="28">
        <v>1</v>
      </c>
      <c r="K182" s="28"/>
      <c r="L182" s="111"/>
      <c r="M182" s="28"/>
      <c r="N182" s="28">
        <v>3.5799999999999998E-2</v>
      </c>
    </row>
    <row r="183" spans="1:31">
      <c r="A183" s="87" t="s">
        <v>164</v>
      </c>
      <c r="B183" s="14" t="s">
        <v>75</v>
      </c>
      <c r="C183" s="14" t="s">
        <v>184</v>
      </c>
      <c r="D183" s="14">
        <v>2012</v>
      </c>
      <c r="E183" s="14">
        <v>2012</v>
      </c>
      <c r="F183" s="14" t="s">
        <v>97</v>
      </c>
      <c r="G183" s="26">
        <v>4947</v>
      </c>
      <c r="H183" s="26">
        <v>12018</v>
      </c>
      <c r="I183" s="48"/>
      <c r="J183" s="28">
        <v>0.91100000000000003</v>
      </c>
      <c r="K183" s="28"/>
      <c r="L183" s="111"/>
      <c r="M183" s="28"/>
      <c r="N183" s="28">
        <v>4.48E-2</v>
      </c>
    </row>
    <row r="184" spans="1:31">
      <c r="A184" s="87" t="s">
        <v>165</v>
      </c>
      <c r="B184" s="14" t="s">
        <v>75</v>
      </c>
      <c r="C184" s="14" t="s">
        <v>184</v>
      </c>
      <c r="D184" s="14">
        <v>2012</v>
      </c>
      <c r="E184" s="14">
        <v>2012</v>
      </c>
      <c r="F184" s="14" t="s">
        <v>97</v>
      </c>
      <c r="G184" s="26">
        <v>4055</v>
      </c>
      <c r="H184" s="26">
        <v>9563</v>
      </c>
      <c r="I184" s="48"/>
      <c r="J184" s="28">
        <v>0.83640000000000003</v>
      </c>
      <c r="K184" s="28"/>
      <c r="L184" s="111"/>
      <c r="M184" s="28"/>
      <c r="N184" s="28">
        <v>4.48E-2</v>
      </c>
    </row>
    <row r="185" spans="1:31">
      <c r="A185" s="87" t="s">
        <v>166</v>
      </c>
      <c r="B185" s="14" t="s">
        <v>75</v>
      </c>
      <c r="C185" s="14" t="s">
        <v>184</v>
      </c>
      <c r="D185" s="14">
        <v>2012</v>
      </c>
      <c r="E185" s="14">
        <v>2012</v>
      </c>
      <c r="F185" s="14" t="s">
        <v>97</v>
      </c>
      <c r="G185" s="26">
        <v>737</v>
      </c>
      <c r="H185" s="26">
        <v>1516</v>
      </c>
      <c r="I185" s="48"/>
      <c r="J185" s="28">
        <v>1</v>
      </c>
      <c r="K185" s="28"/>
      <c r="L185" s="111"/>
      <c r="M185" s="28"/>
      <c r="N185" s="28">
        <v>4.48E-2</v>
      </c>
    </row>
    <row r="186" spans="1:31">
      <c r="A186" s="87" t="s">
        <v>167</v>
      </c>
      <c r="B186" s="14" t="s">
        <v>74</v>
      </c>
      <c r="C186" s="14" t="s">
        <v>184</v>
      </c>
      <c r="D186" s="14">
        <v>2012</v>
      </c>
      <c r="E186" s="14">
        <v>2012</v>
      </c>
      <c r="F186" s="14" t="s">
        <v>97</v>
      </c>
      <c r="G186" s="26">
        <v>44388</v>
      </c>
      <c r="H186" s="26">
        <v>110084</v>
      </c>
      <c r="I186" s="48"/>
      <c r="J186" s="28">
        <v>1</v>
      </c>
      <c r="K186" s="28"/>
      <c r="L186" s="111"/>
      <c r="M186" s="28"/>
      <c r="N186" s="28">
        <v>1.6199999999999999E-2</v>
      </c>
    </row>
    <row r="187" spans="1:31">
      <c r="A187" s="87" t="s">
        <v>168</v>
      </c>
      <c r="B187" s="14" t="s">
        <v>75</v>
      </c>
      <c r="C187" s="14" t="s">
        <v>184</v>
      </c>
      <c r="D187" s="14">
        <v>2012</v>
      </c>
      <c r="E187" s="14">
        <v>2012</v>
      </c>
      <c r="F187" s="14" t="s">
        <v>97</v>
      </c>
      <c r="G187" s="26">
        <v>2755</v>
      </c>
      <c r="H187" s="26">
        <v>5205</v>
      </c>
      <c r="I187" s="48"/>
      <c r="J187" s="28">
        <v>0.97489999999999999</v>
      </c>
      <c r="K187" s="28"/>
      <c r="L187" s="111"/>
      <c r="M187" s="28"/>
      <c r="N187" s="28">
        <v>4.48E-2</v>
      </c>
    </row>
    <row r="188" spans="1:31">
      <c r="A188" s="87" t="s">
        <v>169</v>
      </c>
      <c r="B188" s="14" t="s">
        <v>74</v>
      </c>
      <c r="C188" s="14" t="s">
        <v>184</v>
      </c>
      <c r="D188" s="14">
        <v>2012</v>
      </c>
      <c r="E188" s="14">
        <v>2012</v>
      </c>
      <c r="F188" s="14" t="s">
        <v>97</v>
      </c>
      <c r="G188" s="26">
        <v>31179</v>
      </c>
      <c r="H188" s="26">
        <v>64972</v>
      </c>
      <c r="I188" s="48"/>
      <c r="J188" s="28">
        <v>0.99470000000000003</v>
      </c>
      <c r="K188" s="28"/>
      <c r="L188" s="111"/>
      <c r="M188" s="28"/>
      <c r="N188" s="28">
        <v>1.5800000000000002E-2</v>
      </c>
    </row>
    <row r="189" spans="1:31">
      <c r="A189" s="87" t="s">
        <v>170</v>
      </c>
      <c r="B189" s="14" t="s">
        <v>74</v>
      </c>
      <c r="C189" s="14" t="s">
        <v>184</v>
      </c>
      <c r="D189" s="14">
        <v>2012</v>
      </c>
      <c r="E189" s="14">
        <v>2012</v>
      </c>
      <c r="F189" s="14" t="s">
        <v>97</v>
      </c>
      <c r="G189" s="26">
        <v>7616</v>
      </c>
      <c r="H189" s="26">
        <v>16787</v>
      </c>
      <c r="I189" s="48"/>
      <c r="J189" s="28">
        <v>0.93679999999999997</v>
      </c>
      <c r="K189" s="28"/>
      <c r="L189" s="111"/>
      <c r="M189" s="28"/>
      <c r="N189" s="28">
        <v>4.48E-2</v>
      </c>
    </row>
    <row r="190" spans="1:31">
      <c r="A190" s="87" t="s">
        <v>171</v>
      </c>
      <c r="B190" s="14" t="s">
        <v>75</v>
      </c>
      <c r="C190" s="14" t="s">
        <v>184</v>
      </c>
      <c r="D190" s="14">
        <v>2012</v>
      </c>
      <c r="E190" s="14">
        <v>2012</v>
      </c>
      <c r="F190" s="14" t="s">
        <v>97</v>
      </c>
      <c r="G190" s="26">
        <v>5682</v>
      </c>
      <c r="H190" s="26">
        <v>12804</v>
      </c>
      <c r="I190" s="48"/>
      <c r="J190" s="28">
        <v>1</v>
      </c>
      <c r="K190" s="28"/>
      <c r="L190" s="111"/>
      <c r="M190" s="28"/>
      <c r="N190" s="28">
        <v>4.48E-2</v>
      </c>
    </row>
    <row r="191" spans="1:31">
      <c r="A191" s="51" t="s">
        <v>281</v>
      </c>
      <c r="B191" s="14" t="s">
        <v>66</v>
      </c>
      <c r="C191" s="14" t="s">
        <v>62</v>
      </c>
      <c r="D191" s="14">
        <v>2012</v>
      </c>
      <c r="E191" s="14">
        <v>2012</v>
      </c>
      <c r="F191" s="14" t="s">
        <v>97</v>
      </c>
      <c r="G191" s="128"/>
      <c r="H191" s="128"/>
      <c r="I191" s="128"/>
      <c r="J191" s="129"/>
      <c r="K191" s="129"/>
      <c r="L191" s="111"/>
      <c r="M191" s="28">
        <v>0.254</v>
      </c>
      <c r="N191" s="28">
        <v>5.3999999999999999E-2</v>
      </c>
    </row>
    <row r="192" spans="1:31">
      <c r="A192" s="51" t="s">
        <v>172</v>
      </c>
      <c r="B192" s="14" t="s">
        <v>66</v>
      </c>
      <c r="C192" s="14" t="s">
        <v>62</v>
      </c>
      <c r="D192" s="14">
        <v>2012</v>
      </c>
      <c r="E192" s="14">
        <v>2012</v>
      </c>
      <c r="F192" s="14" t="s">
        <v>97</v>
      </c>
      <c r="G192" s="26">
        <v>1792764</v>
      </c>
      <c r="H192" s="26">
        <v>3996483</v>
      </c>
      <c r="I192" s="48"/>
      <c r="J192" s="28">
        <v>0.97550000000000003</v>
      </c>
      <c r="K192" s="28"/>
      <c r="L192" s="111"/>
      <c r="M192" s="28"/>
      <c r="N192" s="28">
        <v>4.1599999999999998E-2</v>
      </c>
      <c r="O192" s="14"/>
      <c r="P192" s="14"/>
      <c r="Q192" s="14"/>
      <c r="R192" s="14"/>
      <c r="S192" s="14"/>
      <c r="T192" s="14"/>
      <c r="U192" s="14"/>
      <c r="V192" s="14"/>
      <c r="W192" s="14"/>
      <c r="X192" s="14"/>
      <c r="Y192" s="14"/>
      <c r="Z192" s="14"/>
      <c r="AA192" s="14"/>
      <c r="AB192" s="14"/>
      <c r="AC192" s="14"/>
      <c r="AD192" s="14"/>
      <c r="AE192" s="14"/>
    </row>
    <row r="193" spans="1:14">
      <c r="A193" s="51" t="s">
        <v>173</v>
      </c>
      <c r="B193" s="14" t="s">
        <v>74</v>
      </c>
      <c r="C193" s="14" t="s">
        <v>62</v>
      </c>
      <c r="D193" s="14">
        <v>2012</v>
      </c>
      <c r="E193" s="14">
        <v>2012</v>
      </c>
      <c r="F193" s="14" t="s">
        <v>97</v>
      </c>
      <c r="G193" s="26">
        <v>60757</v>
      </c>
      <c r="H193" s="26">
        <v>123210</v>
      </c>
      <c r="I193" s="48"/>
      <c r="J193" s="28">
        <v>0.91539999999999999</v>
      </c>
      <c r="K193" s="28"/>
      <c r="L193" s="111"/>
      <c r="M193" s="28"/>
      <c r="N193" s="28">
        <v>1.0699999999999999E-2</v>
      </c>
    </row>
    <row r="194" spans="1:14">
      <c r="A194" s="51" t="s">
        <v>174</v>
      </c>
      <c r="B194" s="14" t="s">
        <v>75</v>
      </c>
      <c r="C194" s="14" t="s">
        <v>62</v>
      </c>
      <c r="D194" s="14">
        <v>2012</v>
      </c>
      <c r="E194" s="14">
        <v>2012</v>
      </c>
      <c r="F194" s="14" t="s">
        <v>97</v>
      </c>
      <c r="G194" s="26">
        <v>86</v>
      </c>
      <c r="H194" s="26">
        <v>145</v>
      </c>
      <c r="I194" s="48"/>
      <c r="J194" s="28">
        <v>1</v>
      </c>
      <c r="K194" s="28"/>
      <c r="L194" s="111"/>
      <c r="M194" s="28"/>
      <c r="N194" s="28">
        <v>4.6100000000000002E-2</v>
      </c>
    </row>
    <row r="195" spans="1:14">
      <c r="A195" s="51" t="s">
        <v>175</v>
      </c>
      <c r="B195" s="14" t="s">
        <v>75</v>
      </c>
      <c r="C195" s="14" t="s">
        <v>62</v>
      </c>
      <c r="D195" s="14">
        <v>2012</v>
      </c>
      <c r="E195" s="14">
        <v>2012</v>
      </c>
      <c r="F195" s="14" t="s">
        <v>97</v>
      </c>
      <c r="G195" s="26">
        <v>1666</v>
      </c>
      <c r="H195" s="26">
        <v>3214</v>
      </c>
      <c r="I195" s="48"/>
      <c r="J195" s="28">
        <v>0.89629999999999999</v>
      </c>
      <c r="K195" s="28"/>
      <c r="L195" s="111"/>
      <c r="M195" s="28"/>
      <c r="N195" s="28">
        <v>4.6100000000000002E-2</v>
      </c>
    </row>
    <row r="196" spans="1:14">
      <c r="A196" s="51" t="s">
        <v>176</v>
      </c>
      <c r="B196" s="14" t="s">
        <v>75</v>
      </c>
      <c r="C196" s="14" t="s">
        <v>62</v>
      </c>
      <c r="D196" s="14">
        <v>2012</v>
      </c>
      <c r="E196" s="14">
        <v>2012</v>
      </c>
      <c r="F196" s="14" t="s">
        <v>97</v>
      </c>
      <c r="G196" s="26">
        <v>13710</v>
      </c>
      <c r="H196" s="26">
        <v>28623</v>
      </c>
      <c r="I196" s="48"/>
      <c r="J196" s="28">
        <v>0.86960000000000004</v>
      </c>
      <c r="K196" s="28"/>
      <c r="L196" s="111"/>
      <c r="M196" s="28"/>
      <c r="N196" s="28">
        <v>4.6100000000000002E-2</v>
      </c>
    </row>
    <row r="197" spans="1:14">
      <c r="A197" s="51" t="s">
        <v>177</v>
      </c>
      <c r="B197" s="14" t="s">
        <v>75</v>
      </c>
      <c r="C197" s="14" t="s">
        <v>62</v>
      </c>
      <c r="D197" s="14">
        <v>2012</v>
      </c>
      <c r="E197" s="14">
        <v>2012</v>
      </c>
      <c r="F197" s="14" t="s">
        <v>97</v>
      </c>
      <c r="G197" s="26">
        <v>2489</v>
      </c>
      <c r="H197" s="26">
        <v>5000</v>
      </c>
      <c r="I197" s="48"/>
      <c r="J197" s="28">
        <v>0.96479999999999999</v>
      </c>
      <c r="K197" s="28"/>
      <c r="L197" s="111"/>
      <c r="M197" s="28"/>
      <c r="N197" s="28">
        <v>4.6100000000000002E-2</v>
      </c>
    </row>
    <row r="198" spans="1:14">
      <c r="A198" s="51" t="s">
        <v>178</v>
      </c>
      <c r="B198" s="14" t="s">
        <v>75</v>
      </c>
      <c r="C198" s="14" t="s">
        <v>62</v>
      </c>
      <c r="D198" s="14">
        <v>2012</v>
      </c>
      <c r="E198" s="14">
        <v>2012</v>
      </c>
      <c r="F198" s="14" t="s">
        <v>97</v>
      </c>
      <c r="G198" s="26">
        <v>717</v>
      </c>
      <c r="H198" s="26">
        <v>1810</v>
      </c>
      <c r="I198" s="48"/>
      <c r="J198" s="28">
        <v>0.98109999999999997</v>
      </c>
      <c r="K198" s="28"/>
      <c r="L198" s="111"/>
      <c r="M198" s="28"/>
      <c r="N198" s="28">
        <v>4.6100000000000002E-2</v>
      </c>
    </row>
    <row r="199" spans="1:14">
      <c r="A199" s="51" t="s">
        <v>179</v>
      </c>
      <c r="B199" s="14" t="s">
        <v>74</v>
      </c>
      <c r="C199" s="14" t="s">
        <v>62</v>
      </c>
      <c r="D199" s="14">
        <v>2012</v>
      </c>
      <c r="E199" s="14">
        <v>2012</v>
      </c>
      <c r="F199" s="14" t="s">
        <v>97</v>
      </c>
      <c r="G199" s="26">
        <v>32012</v>
      </c>
      <c r="H199" s="26">
        <v>67462</v>
      </c>
      <c r="I199" s="48"/>
      <c r="J199" s="28">
        <v>0.96020000000000005</v>
      </c>
      <c r="K199" s="28"/>
      <c r="L199" s="111"/>
      <c r="M199" s="28"/>
      <c r="N199" s="28">
        <v>3.5799999999999998E-2</v>
      </c>
    </row>
    <row r="200" spans="1:14">
      <c r="A200" s="51" t="s">
        <v>180</v>
      </c>
      <c r="B200" s="14" t="s">
        <v>75</v>
      </c>
      <c r="C200" s="14" t="s">
        <v>62</v>
      </c>
      <c r="D200" s="14">
        <v>2012</v>
      </c>
      <c r="E200" s="14">
        <v>2012</v>
      </c>
      <c r="F200" s="14" t="s">
        <v>97</v>
      </c>
      <c r="G200" s="26">
        <v>2596</v>
      </c>
      <c r="H200" s="26">
        <v>5423</v>
      </c>
      <c r="I200" s="48"/>
      <c r="J200" s="28">
        <v>1</v>
      </c>
      <c r="K200" s="28"/>
      <c r="L200" s="111"/>
      <c r="M200" s="28"/>
      <c r="N200" s="28">
        <v>4.6100000000000002E-2</v>
      </c>
    </row>
    <row r="201" spans="1:14">
      <c r="A201" s="51" t="s">
        <v>181</v>
      </c>
      <c r="B201" s="14" t="s">
        <v>75</v>
      </c>
      <c r="C201" s="14" t="s">
        <v>62</v>
      </c>
      <c r="D201" s="14">
        <v>2012</v>
      </c>
      <c r="E201" s="14">
        <v>2012</v>
      </c>
      <c r="F201" s="14" t="s">
        <v>97</v>
      </c>
      <c r="G201" s="26">
        <v>5990</v>
      </c>
      <c r="H201" s="26">
        <v>11522</v>
      </c>
      <c r="I201" s="48"/>
      <c r="J201" s="28">
        <v>1</v>
      </c>
      <c r="K201" s="28"/>
      <c r="L201" s="111"/>
      <c r="M201" s="28"/>
      <c r="N201" s="28">
        <v>4.6100000000000002E-2</v>
      </c>
    </row>
    <row r="202" spans="1:14">
      <c r="A202" s="87" t="s">
        <v>123</v>
      </c>
      <c r="B202" s="14" t="s">
        <v>74</v>
      </c>
      <c r="C202" s="14" t="s">
        <v>62</v>
      </c>
      <c r="D202" s="14">
        <v>2012</v>
      </c>
      <c r="E202" s="14">
        <v>2012</v>
      </c>
      <c r="F202" s="14" t="s">
        <v>97</v>
      </c>
      <c r="G202" s="26">
        <v>87966</v>
      </c>
      <c r="H202" s="26">
        <v>213832</v>
      </c>
      <c r="I202" s="48"/>
      <c r="J202" s="28">
        <v>1</v>
      </c>
      <c r="K202" s="28"/>
      <c r="L202" s="111"/>
      <c r="M202" s="28"/>
      <c r="N202" s="28">
        <v>1.5100000000000001E-2</v>
      </c>
    </row>
    <row r="203" spans="1:14">
      <c r="A203" s="87" t="s">
        <v>124</v>
      </c>
      <c r="B203" s="14" t="s">
        <v>75</v>
      </c>
      <c r="C203" s="14" t="s">
        <v>62</v>
      </c>
      <c r="D203" s="14">
        <v>2012</v>
      </c>
      <c r="E203" s="14">
        <v>2012</v>
      </c>
      <c r="F203" s="14" t="s">
        <v>97</v>
      </c>
      <c r="G203" s="26">
        <v>1372</v>
      </c>
      <c r="H203" s="26">
        <v>3422</v>
      </c>
      <c r="I203" s="48"/>
      <c r="J203" s="28">
        <v>1</v>
      </c>
      <c r="K203" s="28"/>
      <c r="L203" s="111"/>
      <c r="M203" s="28"/>
      <c r="N203" s="28">
        <v>4.6100000000000002E-2</v>
      </c>
    </row>
    <row r="204" spans="1:14">
      <c r="A204" s="87" t="s">
        <v>125</v>
      </c>
      <c r="B204" s="14" t="s">
        <v>75</v>
      </c>
      <c r="C204" s="14" t="s">
        <v>62</v>
      </c>
      <c r="D204" s="14">
        <v>2012</v>
      </c>
      <c r="E204" s="14">
        <v>2012</v>
      </c>
      <c r="F204" s="14" t="s">
        <v>97</v>
      </c>
      <c r="G204" s="26">
        <v>8046</v>
      </c>
      <c r="H204" s="26">
        <v>15302</v>
      </c>
      <c r="I204" s="48"/>
      <c r="J204" s="28">
        <v>0.99150000000000005</v>
      </c>
      <c r="K204" s="28"/>
      <c r="L204" s="111"/>
      <c r="M204" s="28"/>
      <c r="N204" s="28">
        <v>4.6100000000000002E-2</v>
      </c>
    </row>
    <row r="205" spans="1:14">
      <c r="A205" s="87" t="s">
        <v>126</v>
      </c>
      <c r="B205" s="14" t="s">
        <v>75</v>
      </c>
      <c r="C205" s="14" t="s">
        <v>62</v>
      </c>
      <c r="D205" s="14">
        <v>2012</v>
      </c>
      <c r="E205" s="14">
        <v>2012</v>
      </c>
      <c r="F205" s="14" t="s">
        <v>97</v>
      </c>
      <c r="G205" s="26">
        <v>13682</v>
      </c>
      <c r="H205" s="26">
        <v>35099</v>
      </c>
      <c r="I205" s="48"/>
      <c r="J205" s="28">
        <v>1</v>
      </c>
      <c r="K205" s="28"/>
      <c r="L205" s="111"/>
      <c r="M205" s="28"/>
      <c r="N205" s="28">
        <v>4.6100000000000002E-2</v>
      </c>
    </row>
    <row r="206" spans="1:14">
      <c r="A206" s="87" t="s">
        <v>127</v>
      </c>
      <c r="B206" s="14" t="s">
        <v>75</v>
      </c>
      <c r="C206" s="14" t="s">
        <v>62</v>
      </c>
      <c r="D206" s="14">
        <v>2012</v>
      </c>
      <c r="E206" s="14">
        <v>2012</v>
      </c>
      <c r="F206" s="14" t="s">
        <v>97</v>
      </c>
      <c r="G206" s="26">
        <v>957</v>
      </c>
      <c r="H206" s="26">
        <v>1945</v>
      </c>
      <c r="I206" s="48"/>
      <c r="J206" s="28">
        <v>0.98550000000000004</v>
      </c>
      <c r="K206" s="28"/>
      <c r="L206" s="111"/>
      <c r="M206" s="28"/>
      <c r="N206" s="28">
        <v>4.6100000000000002E-2</v>
      </c>
    </row>
    <row r="207" spans="1:14">
      <c r="A207" s="87" t="s">
        <v>128</v>
      </c>
      <c r="B207" s="14" t="s">
        <v>75</v>
      </c>
      <c r="C207" s="14" t="s">
        <v>62</v>
      </c>
      <c r="D207" s="14">
        <v>2012</v>
      </c>
      <c r="E207" s="14">
        <v>2012</v>
      </c>
      <c r="F207" s="14" t="s">
        <v>97</v>
      </c>
      <c r="G207" s="26">
        <v>56571</v>
      </c>
      <c r="H207" s="26">
        <v>138799</v>
      </c>
      <c r="I207" s="48"/>
      <c r="J207" s="28">
        <v>0.98670000000000002</v>
      </c>
      <c r="K207" s="28"/>
      <c r="L207" s="111"/>
      <c r="M207" s="28"/>
      <c r="N207" s="28">
        <v>4.8500000000000001E-2</v>
      </c>
    </row>
    <row r="208" spans="1:14">
      <c r="A208" s="87" t="s">
        <v>129</v>
      </c>
      <c r="B208" s="14" t="s">
        <v>75</v>
      </c>
      <c r="C208" s="14" t="s">
        <v>62</v>
      </c>
      <c r="D208" s="14">
        <v>2012</v>
      </c>
      <c r="E208" s="14">
        <v>2012</v>
      </c>
      <c r="F208" s="14" t="s">
        <v>97</v>
      </c>
      <c r="G208" s="26">
        <v>9591</v>
      </c>
      <c r="H208" s="26">
        <v>23029</v>
      </c>
      <c r="I208" s="48"/>
      <c r="J208" s="28">
        <v>1</v>
      </c>
      <c r="K208" s="28"/>
      <c r="L208" s="111"/>
      <c r="M208" s="28"/>
      <c r="N208" s="28">
        <v>4.6100000000000002E-2</v>
      </c>
    </row>
    <row r="209" spans="1:14">
      <c r="A209" s="87" t="s">
        <v>130</v>
      </c>
      <c r="B209" s="14" t="s">
        <v>75</v>
      </c>
      <c r="C209" s="14" t="s">
        <v>62</v>
      </c>
      <c r="D209" s="14">
        <v>2012</v>
      </c>
      <c r="E209" s="14">
        <v>2012</v>
      </c>
      <c r="F209" s="14" t="s">
        <v>97</v>
      </c>
      <c r="G209" s="26">
        <v>5041</v>
      </c>
      <c r="H209" s="26">
        <v>10174</v>
      </c>
      <c r="I209" s="48"/>
      <c r="J209" s="28">
        <v>0.97929999999999995</v>
      </c>
      <c r="K209" s="28"/>
      <c r="L209" s="111"/>
      <c r="M209" s="28"/>
      <c r="N209" s="28">
        <v>4.6100000000000002E-2</v>
      </c>
    </row>
    <row r="210" spans="1:14">
      <c r="A210" s="87" t="s">
        <v>131</v>
      </c>
      <c r="B210" s="14" t="s">
        <v>75</v>
      </c>
      <c r="C210" s="14" t="s">
        <v>62</v>
      </c>
      <c r="D210" s="14">
        <v>2012</v>
      </c>
      <c r="E210" s="14">
        <v>2012</v>
      </c>
      <c r="F210" s="14" t="s">
        <v>97</v>
      </c>
      <c r="G210" s="26">
        <v>1394</v>
      </c>
      <c r="H210" s="26">
        <v>2948</v>
      </c>
      <c r="I210" s="48"/>
      <c r="J210" s="28">
        <v>0.99199999999999999</v>
      </c>
      <c r="K210" s="28"/>
      <c r="L210" s="111"/>
      <c r="M210" s="28"/>
      <c r="N210" s="28">
        <v>4.6100000000000002E-2</v>
      </c>
    </row>
    <row r="211" spans="1:14">
      <c r="A211" s="87" t="s">
        <v>132</v>
      </c>
      <c r="B211" s="14" t="s">
        <v>76</v>
      </c>
      <c r="C211" s="14" t="s">
        <v>62</v>
      </c>
      <c r="D211" s="14">
        <v>2012</v>
      </c>
      <c r="E211" s="14">
        <v>2012</v>
      </c>
      <c r="F211" s="14" t="s">
        <v>97</v>
      </c>
      <c r="G211" s="26">
        <v>495619</v>
      </c>
      <c r="H211" s="26">
        <v>1059973</v>
      </c>
      <c r="I211" s="48"/>
      <c r="J211" s="28">
        <v>0.97489999999999999</v>
      </c>
      <c r="K211" s="28"/>
      <c r="L211" s="111"/>
      <c r="M211" s="28"/>
      <c r="N211" s="28">
        <v>5.0900000000000001E-2</v>
      </c>
    </row>
    <row r="212" spans="1:14">
      <c r="A212" s="87" t="s">
        <v>133</v>
      </c>
      <c r="B212" s="14" t="s">
        <v>75</v>
      </c>
      <c r="C212" s="14" t="s">
        <v>62</v>
      </c>
      <c r="D212" s="14">
        <v>2012</v>
      </c>
      <c r="E212" s="14">
        <v>2012</v>
      </c>
      <c r="F212" s="14" t="s">
        <v>97</v>
      </c>
      <c r="G212" s="26">
        <v>10542</v>
      </c>
      <c r="H212" s="26">
        <v>26783</v>
      </c>
      <c r="I212" s="48"/>
      <c r="J212" s="28">
        <v>0.98360000000000003</v>
      </c>
      <c r="K212" s="28"/>
      <c r="L212" s="111"/>
      <c r="M212" s="28"/>
      <c r="N212" s="28">
        <v>4.6100000000000002E-2</v>
      </c>
    </row>
    <row r="213" spans="1:14">
      <c r="A213" s="87" t="s">
        <v>134</v>
      </c>
      <c r="B213" s="14" t="s">
        <v>75</v>
      </c>
      <c r="C213" s="14" t="s">
        <v>62</v>
      </c>
      <c r="D213" s="14">
        <v>2012</v>
      </c>
      <c r="E213" s="14">
        <v>2012</v>
      </c>
      <c r="F213" s="14" t="s">
        <v>97</v>
      </c>
      <c r="G213" s="26">
        <v>5464</v>
      </c>
      <c r="H213" s="26">
        <v>9221</v>
      </c>
      <c r="I213" s="48"/>
      <c r="J213" s="28">
        <v>0.96799999999999997</v>
      </c>
      <c r="K213" s="28"/>
      <c r="L213" s="111"/>
      <c r="M213" s="28"/>
      <c r="N213" s="28">
        <v>4.6100000000000002E-2</v>
      </c>
    </row>
    <row r="214" spans="1:14">
      <c r="A214" s="87" t="s">
        <v>135</v>
      </c>
      <c r="B214" s="14" t="s">
        <v>75</v>
      </c>
      <c r="C214" s="14" t="s">
        <v>62</v>
      </c>
      <c r="D214" s="14">
        <v>2012</v>
      </c>
      <c r="E214" s="14">
        <v>2012</v>
      </c>
      <c r="F214" s="14" t="s">
        <v>97</v>
      </c>
      <c r="G214" s="26">
        <v>875</v>
      </c>
      <c r="H214" s="26">
        <v>1783</v>
      </c>
      <c r="I214" s="48"/>
      <c r="J214" s="28">
        <v>0.90629999999999999</v>
      </c>
      <c r="K214" s="28"/>
      <c r="L214" s="111"/>
      <c r="M214" s="28"/>
      <c r="N214" s="28">
        <v>4.6100000000000002E-2</v>
      </c>
    </row>
    <row r="215" spans="1:14">
      <c r="A215" s="87" t="s">
        <v>136</v>
      </c>
      <c r="B215" s="14" t="s">
        <v>75</v>
      </c>
      <c r="C215" s="14" t="s">
        <v>62</v>
      </c>
      <c r="D215" s="14">
        <v>2012</v>
      </c>
      <c r="E215" s="14">
        <v>2012</v>
      </c>
      <c r="F215" s="14" t="s">
        <v>97</v>
      </c>
      <c r="G215" s="26">
        <v>7013</v>
      </c>
      <c r="H215" s="26">
        <v>13785</v>
      </c>
      <c r="I215" s="48"/>
      <c r="J215" s="28">
        <v>0.99429999999999996</v>
      </c>
      <c r="K215" s="28"/>
      <c r="L215" s="111"/>
      <c r="M215" s="28"/>
      <c r="N215" s="28">
        <v>4.6100000000000002E-2</v>
      </c>
    </row>
    <row r="216" spans="1:14">
      <c r="A216" s="87" t="s">
        <v>137</v>
      </c>
      <c r="B216" s="14" t="s">
        <v>75</v>
      </c>
      <c r="C216" s="14" t="s">
        <v>62</v>
      </c>
      <c r="D216" s="14">
        <v>2012</v>
      </c>
      <c r="E216" s="14">
        <v>2012</v>
      </c>
      <c r="F216" s="14" t="s">
        <v>97</v>
      </c>
      <c r="G216" s="26">
        <v>21670</v>
      </c>
      <c r="H216" s="26">
        <v>53475</v>
      </c>
      <c r="I216" s="48"/>
      <c r="J216" s="28">
        <v>0.99350000000000005</v>
      </c>
      <c r="K216" s="28"/>
      <c r="L216" s="111"/>
      <c r="M216" s="28"/>
      <c r="N216" s="28">
        <v>2.7E-2</v>
      </c>
    </row>
    <row r="217" spans="1:14">
      <c r="A217" s="87" t="s">
        <v>138</v>
      </c>
      <c r="B217" s="14" t="s">
        <v>75</v>
      </c>
      <c r="C217" s="14" t="s">
        <v>62</v>
      </c>
      <c r="D217" s="14">
        <v>2012</v>
      </c>
      <c r="E217" s="14">
        <v>2012</v>
      </c>
      <c r="F217" s="14" t="s">
        <v>97</v>
      </c>
      <c r="G217" s="26">
        <v>444</v>
      </c>
      <c r="H217" s="26">
        <v>1046</v>
      </c>
      <c r="I217" s="48"/>
      <c r="J217" s="28">
        <v>1</v>
      </c>
      <c r="K217" s="28"/>
      <c r="L217" s="111"/>
      <c r="M217" s="28"/>
      <c r="N217" s="28">
        <v>4.6100000000000002E-2</v>
      </c>
    </row>
    <row r="218" spans="1:14">
      <c r="A218" s="87" t="s">
        <v>139</v>
      </c>
      <c r="B218" s="14" t="s">
        <v>75</v>
      </c>
      <c r="C218" s="14" t="s">
        <v>62</v>
      </c>
      <c r="D218" s="14">
        <v>2012</v>
      </c>
      <c r="E218" s="14">
        <v>2012</v>
      </c>
      <c r="F218" s="14" t="s">
        <v>97</v>
      </c>
      <c r="G218" s="26">
        <v>432</v>
      </c>
      <c r="H218" s="26">
        <v>709</v>
      </c>
      <c r="I218" s="48"/>
      <c r="J218" s="28">
        <v>0.93479999999999996</v>
      </c>
      <c r="K218" s="28"/>
      <c r="L218" s="111"/>
      <c r="M218" s="28"/>
      <c r="N218" s="28">
        <v>4.6100000000000002E-2</v>
      </c>
    </row>
    <row r="219" spans="1:14">
      <c r="A219" s="87" t="s">
        <v>140</v>
      </c>
      <c r="B219" s="14" t="s">
        <v>75</v>
      </c>
      <c r="C219" s="14" t="s">
        <v>62</v>
      </c>
      <c r="D219" s="14">
        <v>2012</v>
      </c>
      <c r="E219" s="14">
        <v>2012</v>
      </c>
      <c r="F219" s="14" t="s">
        <v>97</v>
      </c>
      <c r="G219" s="26">
        <v>20328</v>
      </c>
      <c r="H219" s="26">
        <v>47110</v>
      </c>
      <c r="I219" s="48"/>
      <c r="J219" s="28">
        <v>1</v>
      </c>
      <c r="K219" s="28"/>
      <c r="L219" s="111"/>
      <c r="M219" s="28"/>
      <c r="N219" s="28">
        <v>1.44E-2</v>
      </c>
    </row>
    <row r="220" spans="1:14">
      <c r="A220" s="87" t="s">
        <v>141</v>
      </c>
      <c r="B220" s="14" t="s">
        <v>75</v>
      </c>
      <c r="C220" s="14" t="s">
        <v>62</v>
      </c>
      <c r="D220" s="14">
        <v>2012</v>
      </c>
      <c r="E220" s="14">
        <v>2012</v>
      </c>
      <c r="F220" s="14" t="s">
        <v>97</v>
      </c>
      <c r="G220" s="26">
        <v>3380</v>
      </c>
      <c r="H220" s="26">
        <v>7209</v>
      </c>
      <c r="I220" s="48"/>
      <c r="J220" s="28">
        <v>0.99099999999999999</v>
      </c>
      <c r="K220" s="28"/>
      <c r="L220" s="111"/>
      <c r="M220" s="28"/>
      <c r="N220" s="28">
        <v>4.6100000000000002E-2</v>
      </c>
    </row>
    <row r="221" spans="1:14">
      <c r="A221" s="87" t="s">
        <v>142</v>
      </c>
      <c r="B221" s="14" t="s">
        <v>75</v>
      </c>
      <c r="C221" s="14" t="s">
        <v>62</v>
      </c>
      <c r="D221" s="14">
        <v>2012</v>
      </c>
      <c r="E221" s="14">
        <v>2012</v>
      </c>
      <c r="F221" s="14" t="s">
        <v>97</v>
      </c>
      <c r="G221" s="26">
        <v>3572</v>
      </c>
      <c r="H221" s="26">
        <v>6919</v>
      </c>
      <c r="I221" s="48"/>
      <c r="J221" s="28">
        <v>0.99319999999999997</v>
      </c>
      <c r="K221" s="28"/>
      <c r="L221" s="111"/>
      <c r="M221" s="28"/>
      <c r="N221" s="28">
        <v>4.6100000000000002E-2</v>
      </c>
    </row>
    <row r="222" spans="1:14">
      <c r="A222" s="87" t="s">
        <v>143</v>
      </c>
      <c r="B222" s="14" t="s">
        <v>74</v>
      </c>
      <c r="C222" s="14" t="s">
        <v>62</v>
      </c>
      <c r="D222" s="14">
        <v>2012</v>
      </c>
      <c r="E222" s="14">
        <v>2012</v>
      </c>
      <c r="F222" s="14" t="s">
        <v>97</v>
      </c>
      <c r="G222" s="26">
        <v>94728</v>
      </c>
      <c r="H222" s="26">
        <v>213200</v>
      </c>
      <c r="I222" s="48"/>
      <c r="J222" s="28">
        <v>0.99870000000000003</v>
      </c>
      <c r="K222" s="28"/>
      <c r="L222" s="111"/>
      <c r="M222" s="28"/>
      <c r="N222" s="28">
        <v>1.7399999999999999E-2</v>
      </c>
    </row>
    <row r="223" spans="1:14">
      <c r="A223" s="87" t="s">
        <v>144</v>
      </c>
      <c r="B223" s="14" t="s">
        <v>74</v>
      </c>
      <c r="C223" s="14" t="s">
        <v>62</v>
      </c>
      <c r="D223" s="14">
        <v>2012</v>
      </c>
      <c r="E223" s="14">
        <v>2012</v>
      </c>
      <c r="F223" s="14" t="s">
        <v>97</v>
      </c>
      <c r="G223" s="26">
        <v>8182</v>
      </c>
      <c r="H223" s="26">
        <v>18082</v>
      </c>
      <c r="I223" s="48"/>
      <c r="J223" s="28">
        <v>0.97950000000000004</v>
      </c>
      <c r="K223" s="28"/>
      <c r="L223" s="111"/>
      <c r="M223" s="28"/>
      <c r="N223" s="28">
        <v>4.6100000000000002E-2</v>
      </c>
    </row>
    <row r="224" spans="1:14">
      <c r="A224" s="87" t="s">
        <v>145</v>
      </c>
      <c r="B224" s="14" t="s">
        <v>75</v>
      </c>
      <c r="C224" s="14" t="s">
        <v>62</v>
      </c>
      <c r="D224" s="14">
        <v>2012</v>
      </c>
      <c r="E224" s="14">
        <v>2012</v>
      </c>
      <c r="F224" s="14" t="s">
        <v>97</v>
      </c>
      <c r="G224" s="26">
        <v>737</v>
      </c>
      <c r="H224" s="26">
        <v>1662</v>
      </c>
      <c r="I224" s="48"/>
      <c r="J224" s="28">
        <v>0.97919999999999996</v>
      </c>
      <c r="K224" s="28"/>
      <c r="L224" s="111"/>
      <c r="M224" s="28"/>
      <c r="N224" s="28">
        <v>4.6100000000000002E-2</v>
      </c>
    </row>
    <row r="225" spans="1:14">
      <c r="A225" s="87" t="s">
        <v>146</v>
      </c>
      <c r="B225" s="14" t="s">
        <v>75</v>
      </c>
      <c r="C225" s="14" t="s">
        <v>62</v>
      </c>
      <c r="D225" s="14">
        <v>2012</v>
      </c>
      <c r="E225" s="14">
        <v>2012</v>
      </c>
      <c r="F225" s="14" t="s">
        <v>97</v>
      </c>
      <c r="G225" s="26">
        <v>105181</v>
      </c>
      <c r="H225" s="26">
        <v>259750</v>
      </c>
      <c r="I225" s="48"/>
      <c r="J225" s="28">
        <v>0.99980000000000002</v>
      </c>
      <c r="K225" s="28"/>
      <c r="L225" s="111"/>
      <c r="M225" s="28"/>
      <c r="N225" s="28">
        <v>3.61E-2</v>
      </c>
    </row>
    <row r="226" spans="1:14">
      <c r="A226" s="87" t="s">
        <v>147</v>
      </c>
      <c r="B226" s="14" t="s">
        <v>74</v>
      </c>
      <c r="C226" s="14" t="s">
        <v>62</v>
      </c>
      <c r="D226" s="14">
        <v>2012</v>
      </c>
      <c r="E226" s="14">
        <v>2012</v>
      </c>
      <c r="F226" s="14" t="s">
        <v>97</v>
      </c>
      <c r="G226" s="26">
        <v>88694</v>
      </c>
      <c r="H226" s="26">
        <v>200900</v>
      </c>
      <c r="I226" s="48"/>
      <c r="J226" s="28">
        <v>0.99150000000000005</v>
      </c>
      <c r="K226" s="28"/>
      <c r="L226" s="111"/>
      <c r="M226" s="28"/>
      <c r="N226" s="28">
        <v>3.44E-2</v>
      </c>
    </row>
    <row r="227" spans="1:14">
      <c r="A227" s="87" t="s">
        <v>148</v>
      </c>
      <c r="B227" s="14" t="s">
        <v>75</v>
      </c>
      <c r="C227" s="14" t="s">
        <v>62</v>
      </c>
      <c r="D227" s="14">
        <v>2012</v>
      </c>
      <c r="E227" s="14">
        <v>2012</v>
      </c>
      <c r="F227" s="14" t="s">
        <v>97</v>
      </c>
      <c r="G227" s="26">
        <v>2646</v>
      </c>
      <c r="H227" s="26">
        <v>6186</v>
      </c>
      <c r="I227" s="48"/>
      <c r="J227" s="28">
        <v>0.97809999999999997</v>
      </c>
      <c r="K227" s="28"/>
      <c r="L227" s="111"/>
      <c r="M227" s="28"/>
      <c r="N227" s="28">
        <v>4.6100000000000002E-2</v>
      </c>
    </row>
    <row r="228" spans="1:14">
      <c r="A228" s="87" t="s">
        <v>149</v>
      </c>
      <c r="B228" s="14" t="s">
        <v>75</v>
      </c>
      <c r="C228" s="14" t="s">
        <v>62</v>
      </c>
      <c r="D228" s="14">
        <v>2012</v>
      </c>
      <c r="E228" s="14">
        <v>2012</v>
      </c>
      <c r="F228" s="14" t="s">
        <v>97</v>
      </c>
      <c r="G228" s="26">
        <v>145844</v>
      </c>
      <c r="H228" s="26">
        <v>350194</v>
      </c>
      <c r="I228" s="48"/>
      <c r="J228" s="28">
        <v>0.99919999999999998</v>
      </c>
      <c r="K228" s="28"/>
      <c r="L228" s="111"/>
      <c r="M228" s="28"/>
      <c r="N228" s="28">
        <v>1.9800000000000002E-2</v>
      </c>
    </row>
    <row r="229" spans="1:14">
      <c r="A229" s="87" t="s">
        <v>150</v>
      </c>
      <c r="B229" s="14" t="s">
        <v>74</v>
      </c>
      <c r="C229" s="14" t="s">
        <v>62</v>
      </c>
      <c r="D229" s="14">
        <v>2012</v>
      </c>
      <c r="E229" s="14">
        <v>2012</v>
      </c>
      <c r="F229" s="14" t="s">
        <v>97</v>
      </c>
      <c r="G229" s="26">
        <v>109637</v>
      </c>
      <c r="H229" s="26">
        <v>243130</v>
      </c>
      <c r="I229" s="48"/>
      <c r="J229" s="28">
        <v>0.98270000000000002</v>
      </c>
      <c r="K229" s="28"/>
      <c r="L229" s="111"/>
      <c r="M229" s="28"/>
      <c r="N229" s="28">
        <v>8.0199999999999994E-2</v>
      </c>
    </row>
    <row r="230" spans="1:14">
      <c r="A230" s="87" t="s">
        <v>151</v>
      </c>
      <c r="B230" s="14" t="s">
        <v>74</v>
      </c>
      <c r="C230" s="14" t="s">
        <v>62</v>
      </c>
      <c r="D230" s="14">
        <v>2012</v>
      </c>
      <c r="E230" s="14">
        <v>2012</v>
      </c>
      <c r="F230" s="14" t="s">
        <v>97</v>
      </c>
      <c r="G230" s="26">
        <v>32790</v>
      </c>
      <c r="H230" s="26">
        <v>50876</v>
      </c>
      <c r="I230" s="48"/>
      <c r="J230" s="28">
        <v>0.98899999999999999</v>
      </c>
      <c r="K230" s="28"/>
      <c r="L230" s="111"/>
      <c r="M230" s="28"/>
      <c r="N230" s="28">
        <v>2.7400000000000001E-2</v>
      </c>
    </row>
    <row r="231" spans="1:14">
      <c r="A231" s="87" t="s">
        <v>152</v>
      </c>
      <c r="B231" s="14" t="s">
        <v>75</v>
      </c>
      <c r="C231" s="14" t="s">
        <v>62</v>
      </c>
      <c r="D231" s="14">
        <v>2012</v>
      </c>
      <c r="E231" s="14">
        <v>2012</v>
      </c>
      <c r="F231" s="14" t="s">
        <v>97</v>
      </c>
      <c r="G231" s="26">
        <v>43038</v>
      </c>
      <c r="H231" s="26">
        <v>106481</v>
      </c>
      <c r="I231" s="48"/>
      <c r="J231" s="28">
        <v>0.98050000000000004</v>
      </c>
      <c r="K231" s="28"/>
      <c r="L231" s="111"/>
      <c r="M231" s="28"/>
      <c r="N231" s="28">
        <v>2.7699999999999999E-2</v>
      </c>
    </row>
    <row r="232" spans="1:14">
      <c r="A232" s="87" t="s">
        <v>153</v>
      </c>
      <c r="B232" s="14" t="s">
        <v>74</v>
      </c>
      <c r="C232" s="14" t="s">
        <v>62</v>
      </c>
      <c r="D232" s="14">
        <v>2012</v>
      </c>
      <c r="E232" s="14">
        <v>2012</v>
      </c>
      <c r="F232" s="14" t="s">
        <v>97</v>
      </c>
      <c r="G232" s="26">
        <v>8992</v>
      </c>
      <c r="H232" s="26">
        <v>17630</v>
      </c>
      <c r="I232" s="48"/>
      <c r="J232" s="28">
        <v>0.97019999999999995</v>
      </c>
      <c r="K232" s="28"/>
      <c r="L232" s="111"/>
      <c r="M232" s="28"/>
      <c r="N232" s="28">
        <v>4.6100000000000002E-2</v>
      </c>
    </row>
    <row r="233" spans="1:14">
      <c r="A233" s="87" t="s">
        <v>154</v>
      </c>
      <c r="B233" s="14" t="s">
        <v>74</v>
      </c>
      <c r="C233" s="14" t="s">
        <v>62</v>
      </c>
      <c r="D233" s="14">
        <v>2012</v>
      </c>
      <c r="E233" s="14">
        <v>2012</v>
      </c>
      <c r="F233" s="14" t="s">
        <v>97</v>
      </c>
      <c r="G233" s="26">
        <v>13057</v>
      </c>
      <c r="H233" s="26">
        <v>27156</v>
      </c>
      <c r="I233" s="48"/>
      <c r="J233" s="28">
        <v>0.93810000000000004</v>
      </c>
      <c r="K233" s="28"/>
      <c r="L233" s="111"/>
      <c r="M233" s="28"/>
      <c r="N233" s="28">
        <v>4.6100000000000002E-2</v>
      </c>
    </row>
    <row r="234" spans="1:14">
      <c r="A234" s="87" t="s">
        <v>155</v>
      </c>
      <c r="B234" s="14" t="s">
        <v>74</v>
      </c>
      <c r="C234" s="14" t="s">
        <v>62</v>
      </c>
      <c r="D234" s="14">
        <v>2012</v>
      </c>
      <c r="E234" s="14">
        <v>2012</v>
      </c>
      <c r="F234" s="14" t="s">
        <v>97</v>
      </c>
      <c r="G234" s="26">
        <v>14639</v>
      </c>
      <c r="H234" s="26">
        <v>33118</v>
      </c>
      <c r="I234" s="48"/>
      <c r="J234" s="28">
        <v>0.88190000000000002</v>
      </c>
      <c r="K234" s="28"/>
      <c r="L234" s="111"/>
      <c r="M234" s="28"/>
      <c r="N234" s="28">
        <v>4.6100000000000002E-2</v>
      </c>
    </row>
    <row r="235" spans="1:14">
      <c r="A235" s="87" t="s">
        <v>156</v>
      </c>
      <c r="B235" s="14" t="s">
        <v>74</v>
      </c>
      <c r="C235" s="14" t="s">
        <v>62</v>
      </c>
      <c r="D235" s="14">
        <v>2012</v>
      </c>
      <c r="E235" s="14">
        <v>2012</v>
      </c>
      <c r="F235" s="14" t="s">
        <v>97</v>
      </c>
      <c r="G235" s="26">
        <v>47906</v>
      </c>
      <c r="H235" s="26">
        <v>103487</v>
      </c>
      <c r="I235" s="48"/>
      <c r="J235" s="28">
        <v>0.79359999999999997</v>
      </c>
      <c r="K235" s="28"/>
      <c r="L235" s="111"/>
      <c r="M235" s="28"/>
      <c r="N235" s="28">
        <v>2.8999999999999998E-3</v>
      </c>
    </row>
    <row r="236" spans="1:14">
      <c r="A236" s="87" t="s">
        <v>157</v>
      </c>
      <c r="B236" s="14" t="s">
        <v>74</v>
      </c>
      <c r="C236" s="14" t="s">
        <v>62</v>
      </c>
      <c r="D236" s="14">
        <v>2012</v>
      </c>
      <c r="E236" s="14">
        <v>2012</v>
      </c>
      <c r="F236" s="14" t="s">
        <v>97</v>
      </c>
      <c r="G236" s="26">
        <v>10843</v>
      </c>
      <c r="H236" s="26">
        <v>22588</v>
      </c>
      <c r="I236" s="48"/>
      <c r="J236" s="28">
        <v>0.94040000000000001</v>
      </c>
      <c r="K236" s="28"/>
      <c r="L236" s="111"/>
      <c r="M236" s="28"/>
      <c r="N236" s="28">
        <v>4.6100000000000002E-2</v>
      </c>
    </row>
    <row r="237" spans="1:14">
      <c r="A237" s="87" t="s">
        <v>158</v>
      </c>
      <c r="B237" s="14" t="s">
        <v>75</v>
      </c>
      <c r="C237" s="14" t="s">
        <v>62</v>
      </c>
      <c r="D237" s="14">
        <v>2012</v>
      </c>
      <c r="E237" s="14">
        <v>2012</v>
      </c>
      <c r="F237" s="14" t="s">
        <v>97</v>
      </c>
      <c r="G237" s="26">
        <v>12224</v>
      </c>
      <c r="H237" s="26">
        <v>24673</v>
      </c>
      <c r="I237" s="48"/>
      <c r="J237" s="28">
        <v>0.97140000000000004</v>
      </c>
      <c r="K237" s="28"/>
      <c r="L237" s="111"/>
      <c r="M237" s="28"/>
      <c r="N237" s="28">
        <v>4.6100000000000002E-2</v>
      </c>
    </row>
    <row r="238" spans="1:14">
      <c r="A238" s="87" t="s">
        <v>159</v>
      </c>
      <c r="B238" s="14" t="s">
        <v>75</v>
      </c>
      <c r="C238" s="14" t="s">
        <v>62</v>
      </c>
      <c r="D238" s="14">
        <v>2012</v>
      </c>
      <c r="E238" s="14">
        <v>2012</v>
      </c>
      <c r="F238" s="14" t="s">
        <v>97</v>
      </c>
      <c r="G238" s="26">
        <v>142</v>
      </c>
      <c r="H238" s="26">
        <v>266</v>
      </c>
      <c r="I238" s="48"/>
      <c r="J238" s="28">
        <v>1</v>
      </c>
      <c r="K238" s="28"/>
      <c r="L238" s="111"/>
      <c r="M238" s="28"/>
      <c r="N238" s="28">
        <v>4.6100000000000002E-2</v>
      </c>
    </row>
    <row r="239" spans="1:14">
      <c r="A239" s="87" t="s">
        <v>160</v>
      </c>
      <c r="B239" s="14" t="s">
        <v>75</v>
      </c>
      <c r="C239" s="14" t="s">
        <v>62</v>
      </c>
      <c r="D239" s="14">
        <v>2012</v>
      </c>
      <c r="E239" s="14">
        <v>2012</v>
      </c>
      <c r="F239" s="14" t="s">
        <v>97</v>
      </c>
      <c r="G239" s="26">
        <v>2695</v>
      </c>
      <c r="H239" s="26">
        <v>6089</v>
      </c>
      <c r="I239" s="48"/>
      <c r="J239" s="28">
        <v>1</v>
      </c>
      <c r="K239" s="28"/>
      <c r="L239" s="111"/>
      <c r="M239" s="28"/>
      <c r="N239" s="28">
        <v>4.6100000000000002E-2</v>
      </c>
    </row>
    <row r="240" spans="1:14">
      <c r="A240" s="87" t="s">
        <v>161</v>
      </c>
      <c r="B240" s="14" t="s">
        <v>74</v>
      </c>
      <c r="C240" s="14" t="s">
        <v>62</v>
      </c>
      <c r="D240" s="14">
        <v>2012</v>
      </c>
      <c r="E240" s="14">
        <v>2012</v>
      </c>
      <c r="F240" s="14" t="s">
        <v>97</v>
      </c>
      <c r="G240" s="26">
        <v>19375</v>
      </c>
      <c r="H240" s="26">
        <v>39399</v>
      </c>
      <c r="I240" s="48"/>
      <c r="J240" s="28">
        <v>0.92859999999999998</v>
      </c>
      <c r="K240" s="28"/>
      <c r="L240" s="111"/>
      <c r="M240" s="28"/>
      <c r="N240" s="28">
        <v>1.24E-2</v>
      </c>
    </row>
    <row r="241" spans="1:31">
      <c r="A241" s="87" t="s">
        <v>162</v>
      </c>
      <c r="B241" s="14" t="s">
        <v>74</v>
      </c>
      <c r="C241" s="14" t="s">
        <v>62</v>
      </c>
      <c r="D241" s="14">
        <v>2012</v>
      </c>
      <c r="E241" s="14">
        <v>2012</v>
      </c>
      <c r="F241" s="14" t="s">
        <v>97</v>
      </c>
      <c r="G241" s="26">
        <v>17651</v>
      </c>
      <c r="H241" s="26">
        <v>33291</v>
      </c>
      <c r="I241" s="48"/>
      <c r="J241" s="28">
        <v>0.87729999999999997</v>
      </c>
      <c r="K241" s="28"/>
      <c r="L241" s="111"/>
      <c r="M241" s="28"/>
      <c r="N241" s="28">
        <v>4.6100000000000002E-2</v>
      </c>
    </row>
    <row r="242" spans="1:31">
      <c r="A242" s="87" t="s">
        <v>163</v>
      </c>
      <c r="B242" s="14" t="s">
        <v>75</v>
      </c>
      <c r="C242" s="14" t="s">
        <v>62</v>
      </c>
      <c r="D242" s="14">
        <v>2012</v>
      </c>
      <c r="E242" s="14">
        <v>2012</v>
      </c>
      <c r="F242" s="14" t="s">
        <v>97</v>
      </c>
      <c r="G242" s="26">
        <v>38687</v>
      </c>
      <c r="H242" s="26">
        <v>86863</v>
      </c>
      <c r="I242" s="48"/>
      <c r="J242" s="28">
        <v>1</v>
      </c>
      <c r="K242" s="28"/>
      <c r="L242" s="111"/>
      <c r="M242" s="28"/>
      <c r="N242" s="28">
        <v>3.1399999999999997E-2</v>
      </c>
    </row>
    <row r="243" spans="1:31">
      <c r="A243" s="87" t="s">
        <v>164</v>
      </c>
      <c r="B243" s="14" t="s">
        <v>75</v>
      </c>
      <c r="C243" s="14" t="s">
        <v>62</v>
      </c>
      <c r="D243" s="14">
        <v>2012</v>
      </c>
      <c r="E243" s="14">
        <v>2012</v>
      </c>
      <c r="F243" s="14" t="s">
        <v>97</v>
      </c>
      <c r="G243" s="26">
        <v>4927</v>
      </c>
      <c r="H243" s="26">
        <v>11972</v>
      </c>
      <c r="I243" s="48"/>
      <c r="J243" s="28">
        <v>0.95030000000000003</v>
      </c>
      <c r="K243" s="28"/>
      <c r="L243" s="111"/>
      <c r="M243" s="28"/>
      <c r="N243" s="28">
        <v>4.6100000000000002E-2</v>
      </c>
    </row>
    <row r="244" spans="1:31">
      <c r="A244" s="87" t="s">
        <v>165</v>
      </c>
      <c r="B244" s="14" t="s">
        <v>75</v>
      </c>
      <c r="C244" s="14" t="s">
        <v>62</v>
      </c>
      <c r="D244" s="14">
        <v>2012</v>
      </c>
      <c r="E244" s="14">
        <v>2012</v>
      </c>
      <c r="F244" s="14" t="s">
        <v>97</v>
      </c>
      <c r="G244" s="26">
        <v>4060</v>
      </c>
      <c r="H244" s="26">
        <v>9592</v>
      </c>
      <c r="I244" s="48"/>
      <c r="J244" s="28">
        <v>0.8972</v>
      </c>
      <c r="K244" s="28"/>
      <c r="L244" s="111"/>
      <c r="M244" s="28"/>
      <c r="N244" s="28">
        <v>4.6100000000000002E-2</v>
      </c>
    </row>
    <row r="245" spans="1:31">
      <c r="A245" s="87" t="s">
        <v>166</v>
      </c>
      <c r="B245" s="14" t="s">
        <v>75</v>
      </c>
      <c r="C245" s="14" t="s">
        <v>62</v>
      </c>
      <c r="D245" s="14">
        <v>2012</v>
      </c>
      <c r="E245" s="14">
        <v>2012</v>
      </c>
      <c r="F245" s="14" t="s">
        <v>97</v>
      </c>
      <c r="G245" s="26">
        <v>739</v>
      </c>
      <c r="H245" s="26">
        <v>1513</v>
      </c>
      <c r="I245" s="48"/>
      <c r="J245" s="28">
        <v>1</v>
      </c>
      <c r="K245" s="28"/>
      <c r="L245" s="111"/>
      <c r="M245" s="28"/>
      <c r="N245" s="28">
        <v>4.6100000000000002E-2</v>
      </c>
    </row>
    <row r="246" spans="1:31">
      <c r="A246" s="87" t="s">
        <v>167</v>
      </c>
      <c r="B246" s="14" t="s">
        <v>74</v>
      </c>
      <c r="C246" s="14" t="s">
        <v>62</v>
      </c>
      <c r="D246" s="14">
        <v>2012</v>
      </c>
      <c r="E246" s="14">
        <v>2012</v>
      </c>
      <c r="F246" s="14" t="s">
        <v>97</v>
      </c>
      <c r="G246" s="26">
        <v>44257</v>
      </c>
      <c r="H246" s="26">
        <v>109820</v>
      </c>
      <c r="I246" s="48"/>
      <c r="J246" s="28">
        <v>1</v>
      </c>
      <c r="K246" s="28"/>
      <c r="L246" s="111"/>
      <c r="M246" s="28"/>
      <c r="N246" s="28">
        <v>1.3899999999999999E-2</v>
      </c>
    </row>
    <row r="247" spans="1:31">
      <c r="A247" s="87" t="s">
        <v>168</v>
      </c>
      <c r="B247" s="14" t="s">
        <v>75</v>
      </c>
      <c r="C247" s="14" t="s">
        <v>62</v>
      </c>
      <c r="D247" s="14">
        <v>2012</v>
      </c>
      <c r="E247" s="14">
        <v>2012</v>
      </c>
      <c r="F247" s="14" t="s">
        <v>97</v>
      </c>
      <c r="G247" s="26">
        <v>2740</v>
      </c>
      <c r="H247" s="26">
        <v>5167</v>
      </c>
      <c r="I247" s="48"/>
      <c r="J247" s="28">
        <v>0.96550000000000002</v>
      </c>
      <c r="K247" s="28"/>
      <c r="L247" s="111"/>
      <c r="M247" s="28"/>
      <c r="N247" s="28">
        <v>4.6100000000000002E-2</v>
      </c>
    </row>
    <row r="248" spans="1:31">
      <c r="A248" s="87" t="s">
        <v>169</v>
      </c>
      <c r="B248" s="14" t="s">
        <v>74</v>
      </c>
      <c r="C248" s="14" t="s">
        <v>62</v>
      </c>
      <c r="D248" s="14">
        <v>2012</v>
      </c>
      <c r="E248" s="14">
        <v>2012</v>
      </c>
      <c r="F248" s="14" t="s">
        <v>97</v>
      </c>
      <c r="G248" s="26">
        <v>31039</v>
      </c>
      <c r="H248" s="26">
        <v>64668</v>
      </c>
      <c r="I248" s="48"/>
      <c r="J248" s="28">
        <v>0.99039999999999995</v>
      </c>
      <c r="K248" s="28"/>
      <c r="L248" s="111"/>
      <c r="M248" s="28"/>
      <c r="N248" s="28">
        <v>1.35E-2</v>
      </c>
    </row>
    <row r="249" spans="1:31">
      <c r="A249" s="87" t="s">
        <v>170</v>
      </c>
      <c r="B249" s="14" t="s">
        <v>74</v>
      </c>
      <c r="C249" s="14" t="s">
        <v>62</v>
      </c>
      <c r="D249" s="14">
        <v>2012</v>
      </c>
      <c r="E249" s="14">
        <v>2012</v>
      </c>
      <c r="F249" s="14" t="s">
        <v>97</v>
      </c>
      <c r="G249" s="26">
        <v>7631</v>
      </c>
      <c r="H249" s="26">
        <v>16835</v>
      </c>
      <c r="I249" s="48"/>
      <c r="J249" s="28">
        <v>0.93269999999999997</v>
      </c>
      <c r="K249" s="28"/>
      <c r="L249" s="111"/>
      <c r="M249" s="28"/>
      <c r="N249" s="28">
        <v>4.6100000000000002E-2</v>
      </c>
    </row>
    <row r="250" spans="1:31">
      <c r="A250" s="87" t="s">
        <v>171</v>
      </c>
      <c r="B250" s="14" t="s">
        <v>75</v>
      </c>
      <c r="C250" s="14" t="s">
        <v>62</v>
      </c>
      <c r="D250" s="14">
        <v>2012</v>
      </c>
      <c r="E250" s="14">
        <v>2012</v>
      </c>
      <c r="F250" s="14" t="s">
        <v>97</v>
      </c>
      <c r="G250" s="26">
        <v>5701</v>
      </c>
      <c r="H250" s="26">
        <v>12923</v>
      </c>
      <c r="I250" s="48"/>
      <c r="J250" s="28">
        <v>1</v>
      </c>
      <c r="K250" s="28"/>
      <c r="L250" s="111"/>
      <c r="M250" s="28"/>
      <c r="N250" s="28">
        <v>4.6100000000000002E-2</v>
      </c>
    </row>
    <row r="251" spans="1:31">
      <c r="A251" s="51" t="s">
        <v>281</v>
      </c>
      <c r="B251" s="14" t="s">
        <v>66</v>
      </c>
      <c r="C251" s="14" t="s">
        <v>63</v>
      </c>
      <c r="D251" s="14">
        <v>2012</v>
      </c>
      <c r="E251" s="14">
        <v>2012</v>
      </c>
      <c r="F251" s="14" t="s">
        <v>97</v>
      </c>
      <c r="G251" s="128"/>
      <c r="H251" s="128"/>
      <c r="I251" s="128"/>
      <c r="J251" s="129"/>
      <c r="K251" s="129"/>
      <c r="L251" s="111"/>
      <c r="M251" s="28">
        <v>0.254</v>
      </c>
      <c r="N251" s="28">
        <v>5.3999999999999999E-2</v>
      </c>
    </row>
    <row r="252" spans="1:31">
      <c r="A252" s="51" t="s">
        <v>172</v>
      </c>
      <c r="B252" s="14" t="s">
        <v>66</v>
      </c>
      <c r="C252" s="14" t="s">
        <v>63</v>
      </c>
      <c r="D252" s="14">
        <v>2012</v>
      </c>
      <c r="E252" s="14">
        <v>2012</v>
      </c>
      <c r="F252" s="14" t="s">
        <v>97</v>
      </c>
      <c r="G252" s="26">
        <v>1807625</v>
      </c>
      <c r="H252" s="26">
        <v>4020610</v>
      </c>
      <c r="I252" s="48"/>
      <c r="J252" s="28">
        <v>0.97750000000000004</v>
      </c>
      <c r="K252" s="28"/>
      <c r="L252" s="111"/>
      <c r="M252" s="28"/>
      <c r="N252" s="28">
        <v>3.9800000000000002E-2</v>
      </c>
      <c r="O252" s="14"/>
      <c r="P252" s="14"/>
      <c r="Q252" s="14"/>
      <c r="R252" s="14"/>
      <c r="S252" s="14"/>
      <c r="T252" s="14"/>
      <c r="U252" s="14"/>
      <c r="V252" s="14"/>
      <c r="W252" s="14"/>
      <c r="X252" s="14"/>
      <c r="Y252" s="14"/>
      <c r="Z252" s="14"/>
      <c r="AA252" s="14"/>
      <c r="AB252" s="14"/>
      <c r="AC252" s="14"/>
      <c r="AD252" s="14"/>
      <c r="AE252" s="14"/>
    </row>
    <row r="253" spans="1:31">
      <c r="A253" s="51" t="s">
        <v>173</v>
      </c>
      <c r="B253" s="14" t="s">
        <v>74</v>
      </c>
      <c r="C253" s="14" t="s">
        <v>63</v>
      </c>
      <c r="D253" s="14">
        <v>2012</v>
      </c>
      <c r="E253" s="14">
        <v>2012</v>
      </c>
      <c r="F253" s="14" t="s">
        <v>97</v>
      </c>
      <c r="G253" s="26">
        <v>61092</v>
      </c>
      <c r="H253" s="26">
        <v>123405</v>
      </c>
      <c r="I253" s="48"/>
      <c r="J253" s="28">
        <v>0.92879999999999996</v>
      </c>
      <c r="K253" s="28"/>
      <c r="L253" s="111"/>
      <c r="M253" s="28"/>
      <c r="N253" s="28">
        <v>1.21E-2</v>
      </c>
    </row>
    <row r="254" spans="1:31">
      <c r="A254" s="51" t="s">
        <v>174</v>
      </c>
      <c r="B254" s="14" t="s">
        <v>75</v>
      </c>
      <c r="C254" s="14" t="s">
        <v>63</v>
      </c>
      <c r="D254" s="14">
        <v>2012</v>
      </c>
      <c r="E254" s="14">
        <v>2012</v>
      </c>
      <c r="F254" s="14" t="s">
        <v>97</v>
      </c>
      <c r="G254" s="26">
        <v>90</v>
      </c>
      <c r="H254" s="26">
        <v>150</v>
      </c>
      <c r="I254" s="48"/>
      <c r="J254" s="28">
        <v>1</v>
      </c>
      <c r="K254" s="28"/>
      <c r="L254" s="111"/>
      <c r="M254" s="28"/>
      <c r="N254" s="28">
        <v>4.6399999999999997E-2</v>
      </c>
    </row>
    <row r="255" spans="1:31">
      <c r="A255" s="51" t="s">
        <v>175</v>
      </c>
      <c r="B255" s="14" t="s">
        <v>75</v>
      </c>
      <c r="C255" s="14" t="s">
        <v>63</v>
      </c>
      <c r="D255" s="14">
        <v>2012</v>
      </c>
      <c r="E255" s="14">
        <v>2012</v>
      </c>
      <c r="F255" s="14" t="s">
        <v>97</v>
      </c>
      <c r="G255" s="26">
        <v>1705</v>
      </c>
      <c r="H255" s="26">
        <v>3264</v>
      </c>
      <c r="I255" s="48"/>
      <c r="J255" s="28">
        <v>0.95379999999999998</v>
      </c>
      <c r="K255" s="28"/>
      <c r="L255" s="111"/>
      <c r="M255" s="28"/>
      <c r="N255" s="28">
        <v>4.6399999999999997E-2</v>
      </c>
    </row>
    <row r="256" spans="1:31">
      <c r="A256" s="51" t="s">
        <v>176</v>
      </c>
      <c r="B256" s="14" t="s">
        <v>75</v>
      </c>
      <c r="C256" s="14" t="s">
        <v>63</v>
      </c>
      <c r="D256" s="14">
        <v>2012</v>
      </c>
      <c r="E256" s="14">
        <v>2012</v>
      </c>
      <c r="F256" s="14" t="s">
        <v>97</v>
      </c>
      <c r="G256" s="26">
        <v>13829</v>
      </c>
      <c r="H256" s="26">
        <v>28929</v>
      </c>
      <c r="I256" s="48"/>
      <c r="J256" s="28">
        <v>0.87409999999999999</v>
      </c>
      <c r="K256" s="28"/>
      <c r="L256" s="111"/>
      <c r="M256" s="28"/>
      <c r="N256" s="28">
        <v>4.6399999999999997E-2</v>
      </c>
    </row>
    <row r="257" spans="1:14">
      <c r="A257" s="51" t="s">
        <v>177</v>
      </c>
      <c r="B257" s="14" t="s">
        <v>75</v>
      </c>
      <c r="C257" s="14" t="s">
        <v>63</v>
      </c>
      <c r="D257" s="14">
        <v>2012</v>
      </c>
      <c r="E257" s="14">
        <v>2012</v>
      </c>
      <c r="F257" s="14" t="s">
        <v>97</v>
      </c>
      <c r="G257" s="26">
        <v>2527</v>
      </c>
      <c r="H257" s="26">
        <v>5039</v>
      </c>
      <c r="I257" s="48"/>
      <c r="J257" s="28">
        <v>0.99390000000000001</v>
      </c>
      <c r="K257" s="28"/>
      <c r="L257" s="111"/>
      <c r="M257" s="28"/>
      <c r="N257" s="28">
        <v>4.6399999999999997E-2</v>
      </c>
    </row>
    <row r="258" spans="1:14">
      <c r="A258" s="51" t="s">
        <v>178</v>
      </c>
      <c r="B258" s="14" t="s">
        <v>75</v>
      </c>
      <c r="C258" s="14" t="s">
        <v>63</v>
      </c>
      <c r="D258" s="14">
        <v>2012</v>
      </c>
      <c r="E258" s="14">
        <v>2012</v>
      </c>
      <c r="F258" s="14" t="s">
        <v>97</v>
      </c>
      <c r="G258" s="26">
        <v>725</v>
      </c>
      <c r="H258" s="26">
        <v>1841</v>
      </c>
      <c r="I258" s="48"/>
      <c r="J258" s="28">
        <v>1</v>
      </c>
      <c r="K258" s="28"/>
      <c r="L258" s="111"/>
      <c r="M258" s="28"/>
      <c r="N258" s="28">
        <v>4.6399999999999997E-2</v>
      </c>
    </row>
    <row r="259" spans="1:14">
      <c r="A259" s="51" t="s">
        <v>179</v>
      </c>
      <c r="B259" s="14" t="s">
        <v>74</v>
      </c>
      <c r="C259" s="14" t="s">
        <v>63</v>
      </c>
      <c r="D259" s="14">
        <v>2012</v>
      </c>
      <c r="E259" s="14">
        <v>2012</v>
      </c>
      <c r="F259" s="14" t="s">
        <v>97</v>
      </c>
      <c r="G259" s="26">
        <v>32319</v>
      </c>
      <c r="H259" s="26">
        <v>67808</v>
      </c>
      <c r="I259" s="48"/>
      <c r="J259" s="28">
        <v>0.96840000000000004</v>
      </c>
      <c r="K259" s="28"/>
      <c r="L259" s="111"/>
      <c r="M259" s="28"/>
      <c r="N259" s="28">
        <v>4.3299999999999998E-2</v>
      </c>
    </row>
    <row r="260" spans="1:14">
      <c r="A260" s="51" t="s">
        <v>180</v>
      </c>
      <c r="B260" s="14" t="s">
        <v>75</v>
      </c>
      <c r="C260" s="14" t="s">
        <v>63</v>
      </c>
      <c r="D260" s="14">
        <v>2012</v>
      </c>
      <c r="E260" s="14">
        <v>2012</v>
      </c>
      <c r="F260" s="14" t="s">
        <v>97</v>
      </c>
      <c r="G260" s="26">
        <v>2636</v>
      </c>
      <c r="H260" s="26">
        <v>5496</v>
      </c>
      <c r="I260" s="48"/>
      <c r="J260" s="28">
        <v>1</v>
      </c>
      <c r="K260" s="28"/>
      <c r="L260" s="111"/>
      <c r="M260" s="28"/>
      <c r="N260" s="28">
        <v>4.6399999999999997E-2</v>
      </c>
    </row>
    <row r="261" spans="1:14">
      <c r="A261" s="51" t="s">
        <v>181</v>
      </c>
      <c r="B261" s="14" t="s">
        <v>75</v>
      </c>
      <c r="C261" s="14" t="s">
        <v>63</v>
      </c>
      <c r="D261" s="14">
        <v>2012</v>
      </c>
      <c r="E261" s="14">
        <v>2012</v>
      </c>
      <c r="F261" s="14" t="s">
        <v>97</v>
      </c>
      <c r="G261" s="26">
        <v>6107</v>
      </c>
      <c r="H261" s="26">
        <v>11673</v>
      </c>
      <c r="I261" s="48"/>
      <c r="J261" s="28">
        <v>0.99609999999999999</v>
      </c>
      <c r="K261" s="28"/>
      <c r="L261" s="111"/>
      <c r="M261" s="28"/>
      <c r="N261" s="28">
        <v>4.6399999999999997E-2</v>
      </c>
    </row>
    <row r="262" spans="1:14">
      <c r="A262" s="87" t="s">
        <v>123</v>
      </c>
      <c r="B262" s="14" t="s">
        <v>74</v>
      </c>
      <c r="C262" s="14" t="s">
        <v>63</v>
      </c>
      <c r="D262" s="14">
        <v>2012</v>
      </c>
      <c r="E262" s="14">
        <v>2012</v>
      </c>
      <c r="F262" s="14" t="s">
        <v>97</v>
      </c>
      <c r="G262" s="26">
        <v>88250</v>
      </c>
      <c r="H262" s="26">
        <v>214598</v>
      </c>
      <c r="I262" s="48"/>
      <c r="J262" s="28">
        <v>1</v>
      </c>
      <c r="K262" s="28"/>
      <c r="L262" s="111"/>
      <c r="M262" s="28"/>
      <c r="N262" s="28">
        <v>1.6799999999999999E-2</v>
      </c>
    </row>
    <row r="263" spans="1:14">
      <c r="A263" s="87" t="s">
        <v>124</v>
      </c>
      <c r="B263" s="14" t="s">
        <v>75</v>
      </c>
      <c r="C263" s="14" t="s">
        <v>63</v>
      </c>
      <c r="D263" s="14">
        <v>2012</v>
      </c>
      <c r="E263" s="14">
        <v>2012</v>
      </c>
      <c r="F263" s="14" t="s">
        <v>97</v>
      </c>
      <c r="G263" s="26">
        <v>1384</v>
      </c>
      <c r="H263" s="26">
        <v>3464</v>
      </c>
      <c r="I263" s="48"/>
      <c r="J263" s="28">
        <v>1</v>
      </c>
      <c r="K263" s="28"/>
      <c r="L263" s="111"/>
      <c r="M263" s="28"/>
      <c r="N263" s="28">
        <v>4.6399999999999997E-2</v>
      </c>
    </row>
    <row r="264" spans="1:14">
      <c r="A264" s="87" t="s">
        <v>125</v>
      </c>
      <c r="B264" s="14" t="s">
        <v>75</v>
      </c>
      <c r="C264" s="14" t="s">
        <v>63</v>
      </c>
      <c r="D264" s="14">
        <v>2012</v>
      </c>
      <c r="E264" s="14">
        <v>2012</v>
      </c>
      <c r="F264" s="14" t="s">
        <v>97</v>
      </c>
      <c r="G264" s="26">
        <v>7998</v>
      </c>
      <c r="H264" s="26">
        <v>15256</v>
      </c>
      <c r="I264" s="48"/>
      <c r="J264" s="28">
        <v>0.96950000000000003</v>
      </c>
      <c r="K264" s="28"/>
      <c r="L264" s="111"/>
      <c r="M264" s="28"/>
      <c r="N264" s="28">
        <v>4.6399999999999997E-2</v>
      </c>
    </row>
    <row r="265" spans="1:14">
      <c r="A265" s="87" t="s">
        <v>126</v>
      </c>
      <c r="B265" s="14" t="s">
        <v>75</v>
      </c>
      <c r="C265" s="14" t="s">
        <v>63</v>
      </c>
      <c r="D265" s="14">
        <v>2012</v>
      </c>
      <c r="E265" s="14">
        <v>2012</v>
      </c>
      <c r="F265" s="14" t="s">
        <v>97</v>
      </c>
      <c r="G265" s="26">
        <v>13835</v>
      </c>
      <c r="H265" s="26">
        <v>35440</v>
      </c>
      <c r="I265" s="48"/>
      <c r="J265" s="28">
        <v>1</v>
      </c>
      <c r="K265" s="28"/>
      <c r="L265" s="111"/>
      <c r="M265" s="28"/>
      <c r="N265" s="28">
        <v>4.6399999999999997E-2</v>
      </c>
    </row>
    <row r="266" spans="1:14">
      <c r="A266" s="87" t="s">
        <v>127</v>
      </c>
      <c r="B266" s="14" t="s">
        <v>75</v>
      </c>
      <c r="C266" s="14" t="s">
        <v>63</v>
      </c>
      <c r="D266" s="14">
        <v>2012</v>
      </c>
      <c r="E266" s="14">
        <v>2012</v>
      </c>
      <c r="F266" s="14" t="s">
        <v>97</v>
      </c>
      <c r="G266" s="26">
        <v>955</v>
      </c>
      <c r="H266" s="26">
        <v>1962</v>
      </c>
      <c r="I266" s="48"/>
      <c r="J266" s="28">
        <v>1</v>
      </c>
      <c r="K266" s="28"/>
      <c r="L266" s="111"/>
      <c r="M266" s="28"/>
      <c r="N266" s="28">
        <v>4.6399999999999997E-2</v>
      </c>
    </row>
    <row r="267" spans="1:14">
      <c r="A267" s="87" t="s">
        <v>128</v>
      </c>
      <c r="B267" s="14" t="s">
        <v>75</v>
      </c>
      <c r="C267" s="14" t="s">
        <v>63</v>
      </c>
      <c r="D267" s="14">
        <v>2012</v>
      </c>
      <c r="E267" s="14">
        <v>2012</v>
      </c>
      <c r="F267" s="14" t="s">
        <v>97</v>
      </c>
      <c r="G267" s="26">
        <v>57396</v>
      </c>
      <c r="H267" s="26">
        <v>140091</v>
      </c>
      <c r="I267" s="48"/>
      <c r="J267" s="28">
        <v>0.98919999999999997</v>
      </c>
      <c r="K267" s="28"/>
      <c r="L267" s="111"/>
      <c r="M267" s="28"/>
      <c r="N267" s="28">
        <v>4.6100000000000002E-2</v>
      </c>
    </row>
    <row r="268" spans="1:14">
      <c r="A268" s="87" t="s">
        <v>129</v>
      </c>
      <c r="B268" s="14" t="s">
        <v>75</v>
      </c>
      <c r="C268" s="14" t="s">
        <v>63</v>
      </c>
      <c r="D268" s="14">
        <v>2012</v>
      </c>
      <c r="E268" s="14">
        <v>2012</v>
      </c>
      <c r="F268" s="14" t="s">
        <v>97</v>
      </c>
      <c r="G268" s="26">
        <v>9659</v>
      </c>
      <c r="H268" s="26">
        <v>23258</v>
      </c>
      <c r="I268" s="48"/>
      <c r="J268" s="28">
        <v>0.99809999999999999</v>
      </c>
      <c r="K268" s="28"/>
      <c r="L268" s="111"/>
      <c r="M268" s="28"/>
      <c r="N268" s="28">
        <v>4.6399999999999997E-2</v>
      </c>
    </row>
    <row r="269" spans="1:14">
      <c r="A269" s="87" t="s">
        <v>130</v>
      </c>
      <c r="B269" s="14" t="s">
        <v>75</v>
      </c>
      <c r="C269" s="14" t="s">
        <v>63</v>
      </c>
      <c r="D269" s="14">
        <v>2012</v>
      </c>
      <c r="E269" s="14">
        <v>2012</v>
      </c>
      <c r="F269" s="14" t="s">
        <v>97</v>
      </c>
      <c r="G269" s="26">
        <v>5027</v>
      </c>
      <c r="H269" s="26">
        <v>10096</v>
      </c>
      <c r="I269" s="48"/>
      <c r="J269" s="28">
        <v>0.98819999999999997</v>
      </c>
      <c r="K269" s="28"/>
      <c r="L269" s="111"/>
      <c r="M269" s="28"/>
      <c r="N269" s="28">
        <v>4.6399999999999997E-2</v>
      </c>
    </row>
    <row r="270" spans="1:14">
      <c r="A270" s="87" t="s">
        <v>131</v>
      </c>
      <c r="B270" s="14" t="s">
        <v>75</v>
      </c>
      <c r="C270" s="14" t="s">
        <v>63</v>
      </c>
      <c r="D270" s="14">
        <v>2012</v>
      </c>
      <c r="E270" s="14">
        <v>2012</v>
      </c>
      <c r="F270" s="14" t="s">
        <v>97</v>
      </c>
      <c r="G270" s="26">
        <v>1410</v>
      </c>
      <c r="H270" s="26">
        <v>2971</v>
      </c>
      <c r="I270" s="48"/>
      <c r="J270" s="28">
        <v>1</v>
      </c>
      <c r="K270" s="28"/>
      <c r="L270" s="111"/>
      <c r="M270" s="28"/>
      <c r="N270" s="28">
        <v>4.6399999999999997E-2</v>
      </c>
    </row>
    <row r="271" spans="1:14">
      <c r="A271" s="87" t="s">
        <v>132</v>
      </c>
      <c r="B271" s="14" t="s">
        <v>76</v>
      </c>
      <c r="C271" s="14" t="s">
        <v>63</v>
      </c>
      <c r="D271" s="14">
        <v>2012</v>
      </c>
      <c r="E271" s="14">
        <v>2012</v>
      </c>
      <c r="F271" s="14" t="s">
        <v>97</v>
      </c>
      <c r="G271" s="26">
        <v>498379</v>
      </c>
      <c r="H271" s="26">
        <v>1064706</v>
      </c>
      <c r="I271" s="48"/>
      <c r="J271" s="28">
        <v>0.97729999999999995</v>
      </c>
      <c r="K271" s="28"/>
      <c r="L271" s="111"/>
      <c r="M271" s="28"/>
      <c r="N271" s="28">
        <v>4.6600000000000003E-2</v>
      </c>
    </row>
    <row r="272" spans="1:14">
      <c r="A272" s="87" t="s">
        <v>133</v>
      </c>
      <c r="B272" s="14" t="s">
        <v>75</v>
      </c>
      <c r="C272" s="14" t="s">
        <v>63</v>
      </c>
      <c r="D272" s="14">
        <v>2012</v>
      </c>
      <c r="E272" s="14">
        <v>2012</v>
      </c>
      <c r="F272" s="14" t="s">
        <v>97</v>
      </c>
      <c r="G272" s="26">
        <v>10610</v>
      </c>
      <c r="H272" s="26">
        <v>27007</v>
      </c>
      <c r="I272" s="48"/>
      <c r="J272" s="28">
        <v>0.98199999999999998</v>
      </c>
      <c r="K272" s="28"/>
      <c r="L272" s="111"/>
      <c r="M272" s="28"/>
      <c r="N272" s="28">
        <v>4.6399999999999997E-2</v>
      </c>
    </row>
    <row r="273" spans="1:14">
      <c r="A273" s="87" t="s">
        <v>134</v>
      </c>
      <c r="B273" s="14" t="s">
        <v>75</v>
      </c>
      <c r="C273" s="14" t="s">
        <v>63</v>
      </c>
      <c r="D273" s="14">
        <v>2012</v>
      </c>
      <c r="E273" s="14">
        <v>2012</v>
      </c>
      <c r="F273" s="14" t="s">
        <v>97</v>
      </c>
      <c r="G273" s="26">
        <v>5480</v>
      </c>
      <c r="H273" s="26">
        <v>9245</v>
      </c>
      <c r="I273" s="48"/>
      <c r="J273" s="28">
        <v>0.97889999999999999</v>
      </c>
      <c r="K273" s="28"/>
      <c r="L273" s="111"/>
      <c r="M273" s="28"/>
      <c r="N273" s="28">
        <v>4.6399999999999997E-2</v>
      </c>
    </row>
    <row r="274" spans="1:14">
      <c r="A274" s="87" t="s">
        <v>135</v>
      </c>
      <c r="B274" s="14" t="s">
        <v>75</v>
      </c>
      <c r="C274" s="14" t="s">
        <v>63</v>
      </c>
      <c r="D274" s="14">
        <v>2012</v>
      </c>
      <c r="E274" s="14">
        <v>2012</v>
      </c>
      <c r="F274" s="14" t="s">
        <v>97</v>
      </c>
      <c r="G274" s="26">
        <v>884</v>
      </c>
      <c r="H274" s="26">
        <v>1815</v>
      </c>
      <c r="I274" s="48"/>
      <c r="J274" s="28">
        <v>0.87719999999999998</v>
      </c>
      <c r="K274" s="28"/>
      <c r="L274" s="111"/>
      <c r="M274" s="28"/>
      <c r="N274" s="28">
        <v>4.6399999999999997E-2</v>
      </c>
    </row>
    <row r="275" spans="1:14">
      <c r="A275" s="87" t="s">
        <v>136</v>
      </c>
      <c r="B275" s="14" t="s">
        <v>75</v>
      </c>
      <c r="C275" s="14" t="s">
        <v>63</v>
      </c>
      <c r="D275" s="14">
        <v>2012</v>
      </c>
      <c r="E275" s="14">
        <v>2012</v>
      </c>
      <c r="F275" s="14" t="s">
        <v>97</v>
      </c>
      <c r="G275" s="26">
        <v>7084</v>
      </c>
      <c r="H275" s="26">
        <v>13412</v>
      </c>
      <c r="I275" s="48"/>
      <c r="J275" s="28">
        <v>0.99439999999999995</v>
      </c>
      <c r="K275" s="28"/>
      <c r="L275" s="111"/>
      <c r="M275" s="28"/>
      <c r="N275" s="28">
        <v>4.6399999999999997E-2</v>
      </c>
    </row>
    <row r="276" spans="1:14">
      <c r="A276" s="87" t="s">
        <v>137</v>
      </c>
      <c r="B276" s="14" t="s">
        <v>75</v>
      </c>
      <c r="C276" s="14" t="s">
        <v>63</v>
      </c>
      <c r="D276" s="14">
        <v>2012</v>
      </c>
      <c r="E276" s="14">
        <v>2012</v>
      </c>
      <c r="F276" s="14" t="s">
        <v>97</v>
      </c>
      <c r="G276" s="26">
        <v>21783</v>
      </c>
      <c r="H276" s="26">
        <v>53737</v>
      </c>
      <c r="I276" s="48"/>
      <c r="J276" s="28">
        <v>0.99380000000000002</v>
      </c>
      <c r="K276" s="28"/>
      <c r="L276" s="111"/>
      <c r="M276" s="28"/>
      <c r="N276" s="28">
        <v>2.6800000000000001E-2</v>
      </c>
    </row>
    <row r="277" spans="1:14">
      <c r="A277" s="87" t="s">
        <v>138</v>
      </c>
      <c r="B277" s="14" t="s">
        <v>75</v>
      </c>
      <c r="C277" s="14" t="s">
        <v>63</v>
      </c>
      <c r="D277" s="14">
        <v>2012</v>
      </c>
      <c r="E277" s="14">
        <v>2012</v>
      </c>
      <c r="F277" s="14" t="s">
        <v>97</v>
      </c>
      <c r="G277" s="26">
        <v>452</v>
      </c>
      <c r="H277" s="26">
        <v>1059</v>
      </c>
      <c r="I277" s="48"/>
      <c r="J277" s="28">
        <v>1</v>
      </c>
      <c r="K277" s="28"/>
      <c r="L277" s="111"/>
      <c r="M277" s="28"/>
      <c r="N277" s="28">
        <v>4.6399999999999997E-2</v>
      </c>
    </row>
    <row r="278" spans="1:14">
      <c r="A278" s="87" t="s">
        <v>139</v>
      </c>
      <c r="B278" s="14" t="s">
        <v>75</v>
      </c>
      <c r="C278" s="14" t="s">
        <v>63</v>
      </c>
      <c r="D278" s="14">
        <v>2012</v>
      </c>
      <c r="E278" s="14">
        <v>2012</v>
      </c>
      <c r="F278" s="14" t="s">
        <v>97</v>
      </c>
      <c r="G278" s="26">
        <v>462</v>
      </c>
      <c r="H278" s="26">
        <v>723</v>
      </c>
      <c r="I278" s="48"/>
      <c r="J278" s="28">
        <v>0.98850000000000005</v>
      </c>
      <c r="K278" s="28"/>
      <c r="L278" s="111"/>
      <c r="M278" s="28"/>
      <c r="N278" s="28">
        <v>4.6399999999999997E-2</v>
      </c>
    </row>
    <row r="279" spans="1:14">
      <c r="A279" s="87" t="s">
        <v>140</v>
      </c>
      <c r="B279" s="14" t="s">
        <v>75</v>
      </c>
      <c r="C279" s="14" t="s">
        <v>63</v>
      </c>
      <c r="D279" s="14">
        <v>2012</v>
      </c>
      <c r="E279" s="14">
        <v>2012</v>
      </c>
      <c r="F279" s="14" t="s">
        <v>97</v>
      </c>
      <c r="G279" s="26">
        <v>20180</v>
      </c>
      <c r="H279" s="26">
        <v>46749</v>
      </c>
      <c r="I279" s="48"/>
      <c r="J279" s="28">
        <v>1</v>
      </c>
      <c r="K279" s="28"/>
      <c r="L279" s="111"/>
      <c r="M279" s="28"/>
      <c r="N279" s="28">
        <v>1.24E-2</v>
      </c>
    </row>
    <row r="280" spans="1:14">
      <c r="A280" s="87" t="s">
        <v>141</v>
      </c>
      <c r="B280" s="14" t="s">
        <v>75</v>
      </c>
      <c r="C280" s="14" t="s">
        <v>63</v>
      </c>
      <c r="D280" s="14">
        <v>2012</v>
      </c>
      <c r="E280" s="14">
        <v>2012</v>
      </c>
      <c r="F280" s="14" t="s">
        <v>97</v>
      </c>
      <c r="G280" s="26">
        <v>3445</v>
      </c>
      <c r="H280" s="26">
        <v>7320</v>
      </c>
      <c r="I280" s="48"/>
      <c r="J280" s="28">
        <v>0.99529999999999996</v>
      </c>
      <c r="K280" s="28"/>
      <c r="L280" s="111"/>
      <c r="M280" s="28"/>
      <c r="N280" s="28">
        <v>4.6399999999999997E-2</v>
      </c>
    </row>
    <row r="281" spans="1:14">
      <c r="A281" s="87" t="s">
        <v>142</v>
      </c>
      <c r="B281" s="14" t="s">
        <v>75</v>
      </c>
      <c r="C281" s="14" t="s">
        <v>63</v>
      </c>
      <c r="D281" s="14">
        <v>2012</v>
      </c>
      <c r="E281" s="14">
        <v>2012</v>
      </c>
      <c r="F281" s="14" t="s">
        <v>97</v>
      </c>
      <c r="G281" s="26">
        <v>3578</v>
      </c>
      <c r="H281" s="26">
        <v>6955</v>
      </c>
      <c r="I281" s="48"/>
      <c r="J281" s="28">
        <v>1</v>
      </c>
      <c r="K281" s="28"/>
      <c r="L281" s="111"/>
      <c r="M281" s="28"/>
      <c r="N281" s="28">
        <v>4.6399999999999997E-2</v>
      </c>
    </row>
    <row r="282" spans="1:14">
      <c r="A282" s="87" t="s">
        <v>143</v>
      </c>
      <c r="B282" s="14" t="s">
        <v>74</v>
      </c>
      <c r="C282" s="14" t="s">
        <v>63</v>
      </c>
      <c r="D282" s="14">
        <v>2012</v>
      </c>
      <c r="E282" s="14">
        <v>2012</v>
      </c>
      <c r="F282" s="14" t="s">
        <v>97</v>
      </c>
      <c r="G282" s="26">
        <v>95772</v>
      </c>
      <c r="H282" s="26">
        <v>215080</v>
      </c>
      <c r="I282" s="48"/>
      <c r="J282" s="28">
        <v>0.99909999999999999</v>
      </c>
      <c r="K282" s="28"/>
      <c r="L282" s="111"/>
      <c r="M282" s="28"/>
      <c r="N282" s="28">
        <v>1.5699999999999999E-2</v>
      </c>
    </row>
    <row r="283" spans="1:14">
      <c r="A283" s="87" t="s">
        <v>144</v>
      </c>
      <c r="B283" s="14" t="s">
        <v>74</v>
      </c>
      <c r="C283" s="14" t="s">
        <v>63</v>
      </c>
      <c r="D283" s="14">
        <v>2012</v>
      </c>
      <c r="E283" s="14">
        <v>2012</v>
      </c>
      <c r="F283" s="14" t="s">
        <v>97</v>
      </c>
      <c r="G283" s="26">
        <v>8165</v>
      </c>
      <c r="H283" s="26">
        <v>18031</v>
      </c>
      <c r="I283" s="48"/>
      <c r="J283" s="28">
        <v>0.99270000000000003</v>
      </c>
      <c r="K283" s="28"/>
      <c r="L283" s="111"/>
      <c r="M283" s="28"/>
      <c r="N283" s="28">
        <v>4.6399999999999997E-2</v>
      </c>
    </row>
    <row r="284" spans="1:14">
      <c r="A284" s="87" t="s">
        <v>145</v>
      </c>
      <c r="B284" s="14" t="s">
        <v>75</v>
      </c>
      <c r="C284" s="14" t="s">
        <v>63</v>
      </c>
      <c r="D284" s="14">
        <v>2012</v>
      </c>
      <c r="E284" s="14">
        <v>2012</v>
      </c>
      <c r="F284" s="14" t="s">
        <v>97</v>
      </c>
      <c r="G284" s="26">
        <v>745</v>
      </c>
      <c r="H284" s="26">
        <v>1675</v>
      </c>
      <c r="I284" s="48"/>
      <c r="J284" s="28">
        <v>0.87880000000000003</v>
      </c>
      <c r="K284" s="28"/>
      <c r="L284" s="111"/>
      <c r="M284" s="28"/>
      <c r="N284" s="28">
        <v>4.6399999999999997E-2</v>
      </c>
    </row>
    <row r="285" spans="1:14">
      <c r="A285" s="87" t="s">
        <v>146</v>
      </c>
      <c r="B285" s="14" t="s">
        <v>75</v>
      </c>
      <c r="C285" s="14" t="s">
        <v>63</v>
      </c>
      <c r="D285" s="14">
        <v>2012</v>
      </c>
      <c r="E285" s="14">
        <v>2012</v>
      </c>
      <c r="F285" s="14" t="s">
        <v>97</v>
      </c>
      <c r="G285" s="26">
        <v>106521</v>
      </c>
      <c r="H285" s="26">
        <v>262634</v>
      </c>
      <c r="I285" s="48"/>
      <c r="J285" s="28">
        <v>0.99990000000000001</v>
      </c>
      <c r="K285" s="28"/>
      <c r="L285" s="111"/>
      <c r="M285" s="28"/>
      <c r="N285" s="28">
        <v>3.2000000000000001E-2</v>
      </c>
    </row>
    <row r="286" spans="1:14">
      <c r="A286" s="87" t="s">
        <v>147</v>
      </c>
      <c r="B286" s="14" t="s">
        <v>74</v>
      </c>
      <c r="C286" s="14" t="s">
        <v>63</v>
      </c>
      <c r="D286" s="14">
        <v>2012</v>
      </c>
      <c r="E286" s="14">
        <v>2012</v>
      </c>
      <c r="F286" s="14" t="s">
        <v>97</v>
      </c>
      <c r="G286" s="26">
        <v>89486</v>
      </c>
      <c r="H286" s="26">
        <v>202173</v>
      </c>
      <c r="I286" s="48"/>
      <c r="J286" s="28">
        <v>0.99</v>
      </c>
      <c r="K286" s="28"/>
      <c r="L286" s="111"/>
      <c r="M286" s="28"/>
      <c r="N286" s="28">
        <v>3.1699999999999999E-2</v>
      </c>
    </row>
    <row r="287" spans="1:14">
      <c r="A287" s="87" t="s">
        <v>148</v>
      </c>
      <c r="B287" s="14" t="s">
        <v>75</v>
      </c>
      <c r="C287" s="14" t="s">
        <v>63</v>
      </c>
      <c r="D287" s="14">
        <v>2012</v>
      </c>
      <c r="E287" s="14">
        <v>2012</v>
      </c>
      <c r="F287" s="14" t="s">
        <v>97</v>
      </c>
      <c r="G287" s="26">
        <v>2651</v>
      </c>
      <c r="H287" s="26">
        <v>6186</v>
      </c>
      <c r="I287" s="48"/>
      <c r="J287" s="28">
        <v>1</v>
      </c>
      <c r="K287" s="28"/>
      <c r="L287" s="111"/>
      <c r="M287" s="28"/>
      <c r="N287" s="28">
        <v>4.6399999999999997E-2</v>
      </c>
    </row>
    <row r="288" spans="1:14">
      <c r="A288" s="87" t="s">
        <v>149</v>
      </c>
      <c r="B288" s="14" t="s">
        <v>75</v>
      </c>
      <c r="C288" s="14" t="s">
        <v>63</v>
      </c>
      <c r="D288" s="14">
        <v>2012</v>
      </c>
      <c r="E288" s="14">
        <v>2012</v>
      </c>
      <c r="F288" s="14" t="s">
        <v>97</v>
      </c>
      <c r="G288" s="26">
        <v>147561</v>
      </c>
      <c r="H288" s="26">
        <v>353538</v>
      </c>
      <c r="I288" s="48"/>
      <c r="J288" s="28">
        <v>0.99929999999999997</v>
      </c>
      <c r="K288" s="28"/>
      <c r="L288" s="111"/>
      <c r="M288" s="28"/>
      <c r="N288" s="28">
        <v>2.12E-2</v>
      </c>
    </row>
    <row r="289" spans="1:14">
      <c r="A289" s="87" t="s">
        <v>150</v>
      </c>
      <c r="B289" s="14" t="s">
        <v>74</v>
      </c>
      <c r="C289" s="14" t="s">
        <v>63</v>
      </c>
      <c r="D289" s="14">
        <v>2012</v>
      </c>
      <c r="E289" s="14">
        <v>2012</v>
      </c>
      <c r="F289" s="14" t="s">
        <v>97</v>
      </c>
      <c r="G289" s="26">
        <v>110081</v>
      </c>
      <c r="H289" s="26">
        <v>243693</v>
      </c>
      <c r="I289" s="48"/>
      <c r="J289" s="28">
        <v>0.98429999999999995</v>
      </c>
      <c r="K289" s="28"/>
      <c r="L289" s="111"/>
      <c r="M289" s="28"/>
      <c r="N289" s="28">
        <v>7.7600000000000002E-2</v>
      </c>
    </row>
    <row r="290" spans="1:14">
      <c r="A290" s="87" t="s">
        <v>151</v>
      </c>
      <c r="B290" s="14" t="s">
        <v>74</v>
      </c>
      <c r="C290" s="14" t="s">
        <v>63</v>
      </c>
      <c r="D290" s="14">
        <v>2012</v>
      </c>
      <c r="E290" s="14">
        <v>2012</v>
      </c>
      <c r="F290" s="14" t="s">
        <v>97</v>
      </c>
      <c r="G290" s="26">
        <v>33109</v>
      </c>
      <c r="H290" s="26">
        <v>51309</v>
      </c>
      <c r="I290" s="48"/>
      <c r="J290" s="28">
        <v>0.99160000000000004</v>
      </c>
      <c r="K290" s="28"/>
      <c r="L290" s="111"/>
      <c r="M290" s="28"/>
      <c r="N290" s="28">
        <v>3.6700000000000003E-2</v>
      </c>
    </row>
    <row r="291" spans="1:14">
      <c r="A291" s="87" t="s">
        <v>152</v>
      </c>
      <c r="B291" s="14" t="s">
        <v>75</v>
      </c>
      <c r="C291" s="14" t="s">
        <v>63</v>
      </c>
      <c r="D291" s="14">
        <v>2012</v>
      </c>
      <c r="E291" s="14">
        <v>2012</v>
      </c>
      <c r="F291" s="14" t="s">
        <v>97</v>
      </c>
      <c r="G291" s="26">
        <v>43460</v>
      </c>
      <c r="H291" s="26">
        <v>107138</v>
      </c>
      <c r="I291" s="48"/>
      <c r="J291" s="28">
        <v>0.97689999999999999</v>
      </c>
      <c r="K291" s="28"/>
      <c r="L291" s="111"/>
      <c r="M291" s="28"/>
      <c r="N291" s="28">
        <v>3.3700000000000001E-2</v>
      </c>
    </row>
    <row r="292" spans="1:14">
      <c r="A292" s="87" t="s">
        <v>153</v>
      </c>
      <c r="B292" s="14" t="s">
        <v>74</v>
      </c>
      <c r="C292" s="14" t="s">
        <v>63</v>
      </c>
      <c r="D292" s="14">
        <v>2012</v>
      </c>
      <c r="E292" s="14">
        <v>2012</v>
      </c>
      <c r="F292" s="14" t="s">
        <v>97</v>
      </c>
      <c r="G292" s="26">
        <v>8972</v>
      </c>
      <c r="H292" s="26">
        <v>17564</v>
      </c>
      <c r="I292" s="48"/>
      <c r="J292" s="28">
        <v>0.97840000000000005</v>
      </c>
      <c r="K292" s="28"/>
      <c r="L292" s="111"/>
      <c r="M292" s="28"/>
      <c r="N292" s="28">
        <v>4.6399999999999997E-2</v>
      </c>
    </row>
    <row r="293" spans="1:14">
      <c r="A293" s="87" t="s">
        <v>154</v>
      </c>
      <c r="B293" s="14" t="s">
        <v>74</v>
      </c>
      <c r="C293" s="14" t="s">
        <v>63</v>
      </c>
      <c r="D293" s="14">
        <v>2012</v>
      </c>
      <c r="E293" s="14">
        <v>2012</v>
      </c>
      <c r="F293" s="14" t="s">
        <v>97</v>
      </c>
      <c r="G293" s="26">
        <v>13356</v>
      </c>
      <c r="H293" s="26">
        <v>27740</v>
      </c>
      <c r="I293" s="48"/>
      <c r="J293" s="28">
        <v>0.94530000000000003</v>
      </c>
      <c r="K293" s="28"/>
      <c r="L293" s="111"/>
      <c r="M293" s="28"/>
      <c r="N293" s="28">
        <v>4.6399999999999997E-2</v>
      </c>
    </row>
    <row r="294" spans="1:14">
      <c r="A294" s="87" t="s">
        <v>155</v>
      </c>
      <c r="B294" s="14" t="s">
        <v>74</v>
      </c>
      <c r="C294" s="14" t="s">
        <v>63</v>
      </c>
      <c r="D294" s="14">
        <v>2012</v>
      </c>
      <c r="E294" s="14">
        <v>2012</v>
      </c>
      <c r="F294" s="14" t="s">
        <v>97</v>
      </c>
      <c r="G294" s="26">
        <v>14834</v>
      </c>
      <c r="H294" s="26">
        <v>33549</v>
      </c>
      <c r="I294" s="48"/>
      <c r="J294" s="28">
        <v>0.96319999999999995</v>
      </c>
      <c r="K294" s="28"/>
      <c r="L294" s="111"/>
      <c r="M294" s="28"/>
      <c r="N294" s="28">
        <v>4.6399999999999997E-2</v>
      </c>
    </row>
    <row r="295" spans="1:14">
      <c r="A295" s="87" t="s">
        <v>156</v>
      </c>
      <c r="B295" s="14" t="s">
        <v>74</v>
      </c>
      <c r="C295" s="14" t="s">
        <v>63</v>
      </c>
      <c r="D295" s="14">
        <v>2012</v>
      </c>
      <c r="E295" s="14">
        <v>2012</v>
      </c>
      <c r="F295" s="14" t="s">
        <v>97</v>
      </c>
      <c r="G295" s="26">
        <v>48361</v>
      </c>
      <c r="H295" s="26">
        <v>104260</v>
      </c>
      <c r="I295" s="48"/>
      <c r="J295" s="28">
        <v>0.77229999999999999</v>
      </c>
      <c r="K295" s="28"/>
      <c r="L295" s="111"/>
      <c r="M295" s="28"/>
      <c r="N295" s="28">
        <v>5.4999999999999997E-3</v>
      </c>
    </row>
    <row r="296" spans="1:14">
      <c r="A296" s="87" t="s">
        <v>157</v>
      </c>
      <c r="B296" s="14" t="s">
        <v>74</v>
      </c>
      <c r="C296" s="14" t="s">
        <v>63</v>
      </c>
      <c r="D296" s="14">
        <v>2012</v>
      </c>
      <c r="E296" s="14">
        <v>2012</v>
      </c>
      <c r="F296" s="14" t="s">
        <v>97</v>
      </c>
      <c r="G296" s="26">
        <v>11338</v>
      </c>
      <c r="H296" s="26">
        <v>22330</v>
      </c>
      <c r="I296" s="48"/>
      <c r="J296" s="28">
        <v>0.9375</v>
      </c>
      <c r="K296" s="28"/>
      <c r="L296" s="111"/>
      <c r="M296" s="28"/>
      <c r="N296" s="28">
        <v>4.6399999999999997E-2</v>
      </c>
    </row>
    <row r="297" spans="1:14">
      <c r="A297" s="87" t="s">
        <v>158</v>
      </c>
      <c r="B297" s="14" t="s">
        <v>75</v>
      </c>
      <c r="C297" s="14" t="s">
        <v>63</v>
      </c>
      <c r="D297" s="14">
        <v>2012</v>
      </c>
      <c r="E297" s="14">
        <v>2012</v>
      </c>
      <c r="F297" s="14" t="s">
        <v>97</v>
      </c>
      <c r="G297" s="26">
        <v>12425</v>
      </c>
      <c r="H297" s="26">
        <v>24940</v>
      </c>
      <c r="I297" s="48"/>
      <c r="J297" s="28">
        <v>0.97250000000000003</v>
      </c>
      <c r="K297" s="28"/>
      <c r="L297" s="111"/>
      <c r="M297" s="28"/>
      <c r="N297" s="28">
        <v>4.6399999999999997E-2</v>
      </c>
    </row>
    <row r="298" spans="1:14">
      <c r="A298" s="87" t="s">
        <v>159</v>
      </c>
      <c r="B298" s="14" t="s">
        <v>75</v>
      </c>
      <c r="C298" s="14" t="s">
        <v>63</v>
      </c>
      <c r="D298" s="14">
        <v>2012</v>
      </c>
      <c r="E298" s="14">
        <v>2012</v>
      </c>
      <c r="F298" s="14" t="s">
        <v>97</v>
      </c>
      <c r="G298" s="26">
        <v>141</v>
      </c>
      <c r="H298" s="26">
        <v>278</v>
      </c>
      <c r="I298" s="48"/>
      <c r="J298" s="28">
        <v>1</v>
      </c>
      <c r="K298" s="28"/>
      <c r="L298" s="111"/>
      <c r="M298" s="28"/>
      <c r="N298" s="28">
        <v>4.6399999999999997E-2</v>
      </c>
    </row>
    <row r="299" spans="1:14">
      <c r="A299" s="87" t="s">
        <v>160</v>
      </c>
      <c r="B299" s="14" t="s">
        <v>75</v>
      </c>
      <c r="C299" s="14" t="s">
        <v>63</v>
      </c>
      <c r="D299" s="14">
        <v>2012</v>
      </c>
      <c r="E299" s="14">
        <v>2012</v>
      </c>
      <c r="F299" s="14" t="s">
        <v>97</v>
      </c>
      <c r="G299" s="26">
        <v>2701</v>
      </c>
      <c r="H299" s="26">
        <v>6124</v>
      </c>
      <c r="I299" s="48"/>
      <c r="J299" s="28">
        <v>0.99339999999999995</v>
      </c>
      <c r="K299" s="28"/>
      <c r="L299" s="111"/>
      <c r="M299" s="28"/>
      <c r="N299" s="28">
        <v>4.6399999999999997E-2</v>
      </c>
    </row>
    <row r="300" spans="1:14">
      <c r="A300" s="87" t="s">
        <v>161</v>
      </c>
      <c r="B300" s="14" t="s">
        <v>74</v>
      </c>
      <c r="C300" s="14" t="s">
        <v>63</v>
      </c>
      <c r="D300" s="14">
        <v>2012</v>
      </c>
      <c r="E300" s="14">
        <v>2012</v>
      </c>
      <c r="F300" s="14" t="s">
        <v>97</v>
      </c>
      <c r="G300" s="26">
        <v>19645</v>
      </c>
      <c r="H300" s="26">
        <v>39814</v>
      </c>
      <c r="I300" s="48"/>
      <c r="J300" s="28">
        <v>0.94440000000000002</v>
      </c>
      <c r="K300" s="28"/>
      <c r="L300" s="111"/>
      <c r="M300" s="28"/>
      <c r="N300" s="28">
        <v>1.4999999999999999E-2</v>
      </c>
    </row>
    <row r="301" spans="1:14">
      <c r="A301" s="87" t="s">
        <v>162</v>
      </c>
      <c r="B301" s="14" t="s">
        <v>74</v>
      </c>
      <c r="C301" s="14" t="s">
        <v>63</v>
      </c>
      <c r="D301" s="14">
        <v>2012</v>
      </c>
      <c r="E301" s="14">
        <v>2012</v>
      </c>
      <c r="F301" s="14" t="s">
        <v>97</v>
      </c>
      <c r="G301" s="26">
        <v>18000</v>
      </c>
      <c r="H301" s="26">
        <v>33816</v>
      </c>
      <c r="I301" s="48"/>
      <c r="J301" s="28">
        <v>0.91479999999999995</v>
      </c>
      <c r="K301" s="28"/>
      <c r="L301" s="111"/>
      <c r="M301" s="28"/>
      <c r="N301" s="28">
        <v>4.6399999999999997E-2</v>
      </c>
    </row>
    <row r="302" spans="1:14">
      <c r="A302" s="87" t="s">
        <v>163</v>
      </c>
      <c r="B302" s="14" t="s">
        <v>75</v>
      </c>
      <c r="C302" s="14" t="s">
        <v>63</v>
      </c>
      <c r="D302" s="14">
        <v>2012</v>
      </c>
      <c r="E302" s="14">
        <v>2012</v>
      </c>
      <c r="F302" s="14" t="s">
        <v>97</v>
      </c>
      <c r="G302" s="26">
        <v>39268</v>
      </c>
      <c r="H302" s="26">
        <v>87664</v>
      </c>
      <c r="I302" s="48"/>
      <c r="J302" s="28">
        <v>1</v>
      </c>
      <c r="K302" s="28"/>
      <c r="L302" s="111"/>
      <c r="M302" s="28"/>
      <c r="N302" s="28">
        <v>2.9399999999999999E-2</v>
      </c>
    </row>
    <row r="303" spans="1:14">
      <c r="A303" s="87" t="s">
        <v>164</v>
      </c>
      <c r="B303" s="14" t="s">
        <v>75</v>
      </c>
      <c r="C303" s="14" t="s">
        <v>63</v>
      </c>
      <c r="D303" s="14">
        <v>2012</v>
      </c>
      <c r="E303" s="14">
        <v>2012</v>
      </c>
      <c r="F303" s="14" t="s">
        <v>97</v>
      </c>
      <c r="G303" s="26">
        <v>4953</v>
      </c>
      <c r="H303" s="26">
        <v>12073</v>
      </c>
      <c r="I303" s="48"/>
      <c r="J303" s="28">
        <v>0.96809999999999996</v>
      </c>
      <c r="K303" s="28"/>
      <c r="L303" s="111"/>
      <c r="M303" s="28"/>
      <c r="N303" s="28">
        <v>4.6399999999999997E-2</v>
      </c>
    </row>
    <row r="304" spans="1:14">
      <c r="A304" s="87" t="s">
        <v>165</v>
      </c>
      <c r="B304" s="14" t="s">
        <v>75</v>
      </c>
      <c r="C304" s="14" t="s">
        <v>63</v>
      </c>
      <c r="D304" s="14">
        <v>2012</v>
      </c>
      <c r="E304" s="14">
        <v>2012</v>
      </c>
      <c r="F304" s="14" t="s">
        <v>97</v>
      </c>
      <c r="G304" s="26">
        <v>4149</v>
      </c>
      <c r="H304" s="26">
        <v>9775</v>
      </c>
      <c r="I304" s="48"/>
      <c r="J304" s="28">
        <v>0.87929999999999997</v>
      </c>
      <c r="K304" s="28"/>
      <c r="L304" s="111"/>
      <c r="M304" s="28"/>
      <c r="N304" s="28">
        <v>4.6399999999999997E-2</v>
      </c>
    </row>
    <row r="305" spans="1:31">
      <c r="A305" s="87" t="s">
        <v>166</v>
      </c>
      <c r="B305" s="14" t="s">
        <v>75</v>
      </c>
      <c r="C305" s="14" t="s">
        <v>63</v>
      </c>
      <c r="D305" s="14">
        <v>2012</v>
      </c>
      <c r="E305" s="14">
        <v>2012</v>
      </c>
      <c r="F305" s="14" t="s">
        <v>97</v>
      </c>
      <c r="G305" s="26">
        <v>751</v>
      </c>
      <c r="H305" s="26">
        <v>1526</v>
      </c>
      <c r="I305" s="48"/>
      <c r="J305" s="28">
        <v>0.98180000000000001</v>
      </c>
      <c r="K305" s="28"/>
      <c r="L305" s="111"/>
      <c r="M305" s="28"/>
      <c r="N305" s="28">
        <v>4.6399999999999997E-2</v>
      </c>
    </row>
    <row r="306" spans="1:31">
      <c r="A306" s="87" t="s">
        <v>167</v>
      </c>
      <c r="B306" s="14" t="s">
        <v>74</v>
      </c>
      <c r="C306" s="14" t="s">
        <v>63</v>
      </c>
      <c r="D306" s="14">
        <v>2012</v>
      </c>
      <c r="E306" s="14">
        <v>2012</v>
      </c>
      <c r="F306" s="14" t="s">
        <v>97</v>
      </c>
      <c r="G306" s="26">
        <v>44406</v>
      </c>
      <c r="H306" s="26">
        <v>110227</v>
      </c>
      <c r="I306" s="48"/>
      <c r="J306" s="28">
        <v>1</v>
      </c>
      <c r="K306" s="28"/>
      <c r="L306" s="111"/>
      <c r="M306" s="28"/>
      <c r="N306" s="28">
        <v>1.7500000000000002E-2</v>
      </c>
    </row>
    <row r="307" spans="1:31">
      <c r="A307" s="87" t="s">
        <v>168</v>
      </c>
      <c r="B307" s="14" t="s">
        <v>75</v>
      </c>
      <c r="C307" s="14" t="s">
        <v>63</v>
      </c>
      <c r="D307" s="14">
        <v>2012</v>
      </c>
      <c r="E307" s="14">
        <v>2012</v>
      </c>
      <c r="F307" s="14" t="s">
        <v>97</v>
      </c>
      <c r="G307" s="26">
        <v>2738</v>
      </c>
      <c r="H307" s="26">
        <v>5124</v>
      </c>
      <c r="I307" s="48"/>
      <c r="J307" s="28">
        <v>0.98919999999999997</v>
      </c>
      <c r="K307" s="28"/>
      <c r="L307" s="111"/>
      <c r="M307" s="28"/>
      <c r="N307" s="28">
        <v>4.6399999999999997E-2</v>
      </c>
    </row>
    <row r="308" spans="1:31">
      <c r="A308" s="87" t="s">
        <v>169</v>
      </c>
      <c r="B308" s="14" t="s">
        <v>74</v>
      </c>
      <c r="C308" s="14" t="s">
        <v>63</v>
      </c>
      <c r="D308" s="14">
        <v>2012</v>
      </c>
      <c r="E308" s="14">
        <v>2012</v>
      </c>
      <c r="F308" s="14" t="s">
        <v>97</v>
      </c>
      <c r="G308" s="26">
        <v>31299</v>
      </c>
      <c r="H308" s="26">
        <v>64965</v>
      </c>
      <c r="I308" s="48"/>
      <c r="J308" s="28">
        <v>0.98729999999999996</v>
      </c>
      <c r="K308" s="28"/>
      <c r="L308" s="111"/>
      <c r="M308" s="28"/>
      <c r="N308" s="28">
        <v>1.9400000000000001E-2</v>
      </c>
    </row>
    <row r="309" spans="1:31">
      <c r="A309" s="87" t="s">
        <v>170</v>
      </c>
      <c r="B309" s="14" t="s">
        <v>74</v>
      </c>
      <c r="C309" s="14" t="s">
        <v>63</v>
      </c>
      <c r="D309" s="14">
        <v>2012</v>
      </c>
      <c r="E309" s="14">
        <v>2012</v>
      </c>
      <c r="F309" s="14" t="s">
        <v>97</v>
      </c>
      <c r="G309" s="26">
        <v>7718</v>
      </c>
      <c r="H309" s="26">
        <v>16948</v>
      </c>
      <c r="I309" s="48"/>
      <c r="J309" s="28">
        <v>0.92989999999999995</v>
      </c>
      <c r="K309" s="28"/>
      <c r="L309" s="111"/>
      <c r="M309" s="28"/>
      <c r="N309" s="28">
        <v>4.6399999999999997E-2</v>
      </c>
    </row>
    <row r="310" spans="1:31">
      <c r="A310" s="87" t="s">
        <v>171</v>
      </c>
      <c r="B310" s="14" t="s">
        <v>75</v>
      </c>
      <c r="C310" s="14" t="s">
        <v>63</v>
      </c>
      <c r="D310" s="14">
        <v>2012</v>
      </c>
      <c r="E310" s="14">
        <v>2012</v>
      </c>
      <c r="F310" s="14" t="s">
        <v>97</v>
      </c>
      <c r="G310" s="26">
        <v>5738</v>
      </c>
      <c r="H310" s="26">
        <v>12967</v>
      </c>
      <c r="I310" s="48"/>
      <c r="J310" s="28">
        <v>1</v>
      </c>
      <c r="K310" s="28"/>
      <c r="L310" s="111"/>
      <c r="M310" s="28"/>
      <c r="N310" s="28">
        <v>4.6399999999999997E-2</v>
      </c>
    </row>
    <row r="311" spans="1:31">
      <c r="A311" s="51" t="s">
        <v>281</v>
      </c>
      <c r="B311" s="14" t="s">
        <v>66</v>
      </c>
      <c r="C311" s="14" t="s">
        <v>185</v>
      </c>
      <c r="D311" s="14">
        <v>2012</v>
      </c>
      <c r="E311" s="14">
        <v>2012</v>
      </c>
      <c r="F311" s="14" t="s">
        <v>97</v>
      </c>
      <c r="G311" s="128"/>
      <c r="H311" s="128"/>
      <c r="I311" s="128"/>
      <c r="J311" s="129"/>
      <c r="K311" s="129"/>
      <c r="L311" s="111"/>
      <c r="M311" s="28">
        <v>0.254</v>
      </c>
      <c r="N311" s="28">
        <v>5.3999999999999999E-2</v>
      </c>
    </row>
    <row r="312" spans="1:31">
      <c r="A312" s="51" t="s">
        <v>172</v>
      </c>
      <c r="B312" s="14" t="s">
        <v>66</v>
      </c>
      <c r="C312" s="14" t="s">
        <v>185</v>
      </c>
      <c r="D312" s="14">
        <v>2012</v>
      </c>
      <c r="E312" s="14">
        <v>2012</v>
      </c>
      <c r="F312" s="14" t="s">
        <v>97</v>
      </c>
      <c r="G312" s="26">
        <v>1820349</v>
      </c>
      <c r="H312" s="26">
        <v>4052056</v>
      </c>
      <c r="I312" s="48"/>
      <c r="J312" s="28">
        <v>0.97819999999999996</v>
      </c>
      <c r="K312" s="28"/>
      <c r="L312" s="111"/>
      <c r="M312" s="28"/>
      <c r="N312" s="28">
        <v>4.0300000000000002E-2</v>
      </c>
      <c r="O312" s="14"/>
      <c r="P312" s="14"/>
      <c r="Q312" s="14"/>
      <c r="R312" s="14"/>
      <c r="S312" s="14"/>
      <c r="T312" s="14"/>
      <c r="U312" s="14"/>
      <c r="V312" s="14"/>
      <c r="W312" s="14"/>
      <c r="X312" s="14"/>
      <c r="Y312" s="14"/>
      <c r="Z312" s="14"/>
      <c r="AA312" s="14"/>
      <c r="AB312" s="14"/>
      <c r="AC312" s="14"/>
      <c r="AD312" s="14"/>
      <c r="AE312" s="14"/>
    </row>
    <row r="313" spans="1:31">
      <c r="A313" s="51" t="s">
        <v>173</v>
      </c>
      <c r="B313" s="14" t="s">
        <v>74</v>
      </c>
      <c r="C313" s="14" t="s">
        <v>185</v>
      </c>
      <c r="D313" s="14">
        <v>2012</v>
      </c>
      <c r="E313" s="14">
        <v>2012</v>
      </c>
      <c r="F313" s="14" t="s">
        <v>97</v>
      </c>
      <c r="G313" s="26">
        <v>61515</v>
      </c>
      <c r="H313" s="26">
        <v>123937</v>
      </c>
      <c r="I313" s="48"/>
      <c r="J313" s="28">
        <v>0.92789999999999995</v>
      </c>
      <c r="K313" s="28"/>
      <c r="L313" s="111"/>
      <c r="M313" s="28"/>
      <c r="N313" s="28">
        <v>1.34E-2</v>
      </c>
    </row>
    <row r="314" spans="1:31">
      <c r="A314" s="51" t="s">
        <v>174</v>
      </c>
      <c r="B314" s="14" t="s">
        <v>75</v>
      </c>
      <c r="C314" s="14" t="s">
        <v>185</v>
      </c>
      <c r="D314" s="14">
        <v>2012</v>
      </c>
      <c r="E314" s="14">
        <v>2012</v>
      </c>
      <c r="F314" s="14" t="s">
        <v>97</v>
      </c>
      <c r="G314" s="26">
        <v>83</v>
      </c>
      <c r="H314" s="26">
        <v>147</v>
      </c>
      <c r="I314" s="48"/>
      <c r="J314" s="28">
        <v>1</v>
      </c>
      <c r="K314" s="28"/>
      <c r="L314" s="111"/>
      <c r="M314" s="28"/>
      <c r="N314" s="28">
        <v>4.82E-2</v>
      </c>
    </row>
    <row r="315" spans="1:31">
      <c r="A315" s="51" t="s">
        <v>175</v>
      </c>
      <c r="B315" s="14" t="s">
        <v>75</v>
      </c>
      <c r="C315" s="14" t="s">
        <v>185</v>
      </c>
      <c r="D315" s="14">
        <v>2012</v>
      </c>
      <c r="E315" s="14">
        <v>2012</v>
      </c>
      <c r="F315" s="14" t="s">
        <v>97</v>
      </c>
      <c r="G315" s="26">
        <v>1719</v>
      </c>
      <c r="H315" s="26">
        <v>3282</v>
      </c>
      <c r="I315" s="48"/>
      <c r="J315" s="28">
        <v>0.94440000000000002</v>
      </c>
      <c r="K315" s="28"/>
      <c r="L315" s="111"/>
      <c r="M315" s="28"/>
      <c r="N315" s="28">
        <v>4.82E-2</v>
      </c>
    </row>
    <row r="316" spans="1:31">
      <c r="A316" s="51" t="s">
        <v>176</v>
      </c>
      <c r="B316" s="14" t="s">
        <v>75</v>
      </c>
      <c r="C316" s="14" t="s">
        <v>185</v>
      </c>
      <c r="D316" s="14">
        <v>2012</v>
      </c>
      <c r="E316" s="14">
        <v>2012</v>
      </c>
      <c r="F316" s="14" t="s">
        <v>97</v>
      </c>
      <c r="G316" s="26">
        <v>13938</v>
      </c>
      <c r="H316" s="26">
        <v>29104</v>
      </c>
      <c r="I316" s="48"/>
      <c r="J316" s="28">
        <v>0.87339999999999995</v>
      </c>
      <c r="K316" s="28"/>
      <c r="L316" s="111"/>
      <c r="M316" s="28"/>
      <c r="N316" s="28">
        <v>4.82E-2</v>
      </c>
    </row>
    <row r="317" spans="1:31">
      <c r="A317" s="51" t="s">
        <v>177</v>
      </c>
      <c r="B317" s="14" t="s">
        <v>75</v>
      </c>
      <c r="C317" s="14" t="s">
        <v>185</v>
      </c>
      <c r="D317" s="14">
        <v>2012</v>
      </c>
      <c r="E317" s="14">
        <v>2012</v>
      </c>
      <c r="F317" s="14" t="s">
        <v>97</v>
      </c>
      <c r="G317" s="26">
        <v>2542</v>
      </c>
      <c r="H317" s="26">
        <v>5021</v>
      </c>
      <c r="I317" s="48"/>
      <c r="J317" s="28">
        <v>1</v>
      </c>
      <c r="K317" s="28"/>
      <c r="L317" s="111"/>
      <c r="M317" s="28"/>
      <c r="N317" s="28">
        <v>4.82E-2</v>
      </c>
    </row>
    <row r="318" spans="1:31">
      <c r="A318" s="51" t="s">
        <v>178</v>
      </c>
      <c r="B318" s="14" t="s">
        <v>75</v>
      </c>
      <c r="C318" s="14" t="s">
        <v>185</v>
      </c>
      <c r="D318" s="14">
        <v>2012</v>
      </c>
      <c r="E318" s="14">
        <v>2012</v>
      </c>
      <c r="F318" s="14" t="s">
        <v>97</v>
      </c>
      <c r="G318" s="26">
        <v>712</v>
      </c>
      <c r="H318" s="26">
        <v>1789</v>
      </c>
      <c r="I318" s="48"/>
      <c r="J318" s="28">
        <v>0.95120000000000005</v>
      </c>
      <c r="K318" s="28"/>
      <c r="L318" s="111"/>
      <c r="M318" s="28"/>
      <c r="N318" s="28">
        <v>4.82E-2</v>
      </c>
    </row>
    <row r="319" spans="1:31">
      <c r="A319" s="51" t="s">
        <v>179</v>
      </c>
      <c r="B319" s="14" t="s">
        <v>74</v>
      </c>
      <c r="C319" s="14" t="s">
        <v>185</v>
      </c>
      <c r="D319" s="14">
        <v>2012</v>
      </c>
      <c r="E319" s="14">
        <v>2012</v>
      </c>
      <c r="F319" s="14" t="s">
        <v>97</v>
      </c>
      <c r="G319" s="26">
        <v>32791</v>
      </c>
      <c r="H319" s="26">
        <v>68786</v>
      </c>
      <c r="I319" s="48"/>
      <c r="J319" s="28">
        <v>0.97899999999999998</v>
      </c>
      <c r="K319" s="28"/>
      <c r="L319" s="111"/>
      <c r="M319" s="28"/>
      <c r="N319" s="28">
        <v>3.7600000000000001E-2</v>
      </c>
    </row>
    <row r="320" spans="1:31">
      <c r="A320" s="51" t="s">
        <v>180</v>
      </c>
      <c r="B320" s="14" t="s">
        <v>75</v>
      </c>
      <c r="C320" s="14" t="s">
        <v>185</v>
      </c>
      <c r="D320" s="14">
        <v>2012</v>
      </c>
      <c r="E320" s="14">
        <v>2012</v>
      </c>
      <c r="F320" s="14" t="s">
        <v>97</v>
      </c>
      <c r="G320" s="26">
        <v>2669</v>
      </c>
      <c r="H320" s="26">
        <v>5533</v>
      </c>
      <c r="I320" s="48"/>
      <c r="J320" s="28">
        <v>1</v>
      </c>
      <c r="K320" s="28"/>
      <c r="L320" s="111"/>
      <c r="M320" s="28"/>
      <c r="N320" s="28">
        <v>4.82E-2</v>
      </c>
    </row>
    <row r="321" spans="1:14">
      <c r="A321" s="51" t="s">
        <v>181</v>
      </c>
      <c r="B321" s="14" t="s">
        <v>75</v>
      </c>
      <c r="C321" s="14" t="s">
        <v>185</v>
      </c>
      <c r="D321" s="14">
        <v>2012</v>
      </c>
      <c r="E321" s="14">
        <v>2012</v>
      </c>
      <c r="F321" s="14" t="s">
        <v>97</v>
      </c>
      <c r="G321" s="26">
        <v>6188</v>
      </c>
      <c r="H321" s="26">
        <v>11814</v>
      </c>
      <c r="I321" s="48"/>
      <c r="J321" s="28">
        <v>1</v>
      </c>
      <c r="K321" s="28"/>
      <c r="L321" s="111"/>
      <c r="M321" s="28"/>
      <c r="N321" s="28">
        <v>4.82E-2</v>
      </c>
    </row>
    <row r="322" spans="1:14">
      <c r="A322" s="87" t="s">
        <v>123</v>
      </c>
      <c r="B322" s="14" t="s">
        <v>74</v>
      </c>
      <c r="C322" s="14" t="s">
        <v>185</v>
      </c>
      <c r="D322" s="14">
        <v>2012</v>
      </c>
      <c r="E322" s="14">
        <v>2012</v>
      </c>
      <c r="F322" s="14" t="s">
        <v>97</v>
      </c>
      <c r="G322" s="26">
        <v>88760</v>
      </c>
      <c r="H322" s="26">
        <v>215640</v>
      </c>
      <c r="I322" s="48"/>
      <c r="J322" s="28">
        <v>1</v>
      </c>
      <c r="K322" s="28"/>
      <c r="L322" s="111"/>
      <c r="M322" s="28"/>
      <c r="N322" s="28">
        <v>1.77E-2</v>
      </c>
    </row>
    <row r="323" spans="1:14">
      <c r="A323" s="87" t="s">
        <v>124</v>
      </c>
      <c r="B323" s="14" t="s">
        <v>75</v>
      </c>
      <c r="C323" s="14" t="s">
        <v>185</v>
      </c>
      <c r="D323" s="14">
        <v>2012</v>
      </c>
      <c r="E323" s="14">
        <v>2012</v>
      </c>
      <c r="F323" s="14" t="s">
        <v>97</v>
      </c>
      <c r="G323" s="26">
        <v>1390</v>
      </c>
      <c r="H323" s="26">
        <v>3448</v>
      </c>
      <c r="I323" s="48"/>
      <c r="J323" s="28">
        <v>1</v>
      </c>
      <c r="K323" s="28"/>
      <c r="L323" s="111"/>
      <c r="M323" s="28"/>
      <c r="N323" s="28">
        <v>4.82E-2</v>
      </c>
    </row>
    <row r="324" spans="1:14">
      <c r="A324" s="87" t="s">
        <v>125</v>
      </c>
      <c r="B324" s="14" t="s">
        <v>75</v>
      </c>
      <c r="C324" s="14" t="s">
        <v>185</v>
      </c>
      <c r="D324" s="14">
        <v>2012</v>
      </c>
      <c r="E324" s="14">
        <v>2012</v>
      </c>
      <c r="F324" s="14" t="s">
        <v>97</v>
      </c>
      <c r="G324" s="26">
        <v>8057</v>
      </c>
      <c r="H324" s="26">
        <v>15374</v>
      </c>
      <c r="I324" s="48"/>
      <c r="J324" s="28">
        <v>0.96140000000000003</v>
      </c>
      <c r="K324" s="28"/>
      <c r="L324" s="111"/>
      <c r="M324" s="28"/>
      <c r="N324" s="28">
        <v>4.82E-2</v>
      </c>
    </row>
    <row r="325" spans="1:14">
      <c r="A325" s="87" t="s">
        <v>126</v>
      </c>
      <c r="B325" s="14" t="s">
        <v>75</v>
      </c>
      <c r="C325" s="14" t="s">
        <v>185</v>
      </c>
      <c r="D325" s="14">
        <v>2012</v>
      </c>
      <c r="E325" s="14">
        <v>2012</v>
      </c>
      <c r="F325" s="14" t="s">
        <v>97</v>
      </c>
      <c r="G325" s="26">
        <v>13993</v>
      </c>
      <c r="H325" s="26">
        <v>35889</v>
      </c>
      <c r="I325" s="48"/>
      <c r="J325" s="28">
        <v>1</v>
      </c>
      <c r="K325" s="28"/>
      <c r="L325" s="111"/>
      <c r="M325" s="28"/>
      <c r="N325" s="28">
        <v>4.82E-2</v>
      </c>
    </row>
    <row r="326" spans="1:14">
      <c r="A326" s="87" t="s">
        <v>127</v>
      </c>
      <c r="B326" s="14" t="s">
        <v>75</v>
      </c>
      <c r="C326" s="14" t="s">
        <v>185</v>
      </c>
      <c r="D326" s="14">
        <v>2012</v>
      </c>
      <c r="E326" s="14">
        <v>2012</v>
      </c>
      <c r="F326" s="14" t="s">
        <v>97</v>
      </c>
      <c r="G326" s="26">
        <v>953</v>
      </c>
      <c r="H326" s="26">
        <v>1934</v>
      </c>
      <c r="I326" s="48"/>
      <c r="J326" s="28">
        <v>1</v>
      </c>
      <c r="K326" s="28"/>
      <c r="L326" s="111"/>
      <c r="M326" s="28"/>
      <c r="N326" s="28">
        <v>4.82E-2</v>
      </c>
    </row>
    <row r="327" spans="1:14">
      <c r="A327" s="87" t="s">
        <v>128</v>
      </c>
      <c r="B327" s="14" t="s">
        <v>75</v>
      </c>
      <c r="C327" s="14" t="s">
        <v>185</v>
      </c>
      <c r="D327" s="14">
        <v>2012</v>
      </c>
      <c r="E327" s="14">
        <v>2012</v>
      </c>
      <c r="F327" s="14" t="s">
        <v>97</v>
      </c>
      <c r="G327" s="26">
        <v>57572</v>
      </c>
      <c r="H327" s="26">
        <v>140424</v>
      </c>
      <c r="I327" s="48"/>
      <c r="J327" s="28">
        <v>0.98909999999999998</v>
      </c>
      <c r="K327" s="28"/>
      <c r="L327" s="111"/>
      <c r="M327" s="28"/>
      <c r="N327" s="28">
        <v>3.8399999999999997E-2</v>
      </c>
    </row>
    <row r="328" spans="1:14">
      <c r="A328" s="87" t="s">
        <v>129</v>
      </c>
      <c r="B328" s="14" t="s">
        <v>75</v>
      </c>
      <c r="C328" s="14" t="s">
        <v>185</v>
      </c>
      <c r="D328" s="14">
        <v>2012</v>
      </c>
      <c r="E328" s="14">
        <v>2012</v>
      </c>
      <c r="F328" s="14" t="s">
        <v>97</v>
      </c>
      <c r="G328" s="26">
        <v>9655</v>
      </c>
      <c r="H328" s="26">
        <v>23179</v>
      </c>
      <c r="I328" s="48"/>
      <c r="J328" s="28">
        <v>1</v>
      </c>
      <c r="K328" s="28"/>
      <c r="L328" s="111"/>
      <c r="M328" s="28"/>
      <c r="N328" s="28">
        <v>4.82E-2</v>
      </c>
    </row>
    <row r="329" spans="1:14">
      <c r="A329" s="87" t="s">
        <v>130</v>
      </c>
      <c r="B329" s="14" t="s">
        <v>75</v>
      </c>
      <c r="C329" s="14" t="s">
        <v>185</v>
      </c>
      <c r="D329" s="14">
        <v>2012</v>
      </c>
      <c r="E329" s="14">
        <v>2012</v>
      </c>
      <c r="F329" s="14" t="s">
        <v>97</v>
      </c>
      <c r="G329" s="26">
        <v>5081</v>
      </c>
      <c r="H329" s="26">
        <v>10185</v>
      </c>
      <c r="I329" s="48"/>
      <c r="J329" s="28">
        <v>0.93700000000000006</v>
      </c>
      <c r="K329" s="28"/>
      <c r="L329" s="111"/>
      <c r="M329" s="28"/>
      <c r="N329" s="28">
        <v>4.82E-2</v>
      </c>
    </row>
    <row r="330" spans="1:14">
      <c r="A330" s="87" t="s">
        <v>131</v>
      </c>
      <c r="B330" s="14" t="s">
        <v>75</v>
      </c>
      <c r="C330" s="14" t="s">
        <v>185</v>
      </c>
      <c r="D330" s="14">
        <v>2012</v>
      </c>
      <c r="E330" s="14">
        <v>2012</v>
      </c>
      <c r="F330" s="14" t="s">
        <v>97</v>
      </c>
      <c r="G330" s="26">
        <v>1403</v>
      </c>
      <c r="H330" s="26">
        <v>2976</v>
      </c>
      <c r="I330" s="48"/>
      <c r="J330" s="28">
        <v>1</v>
      </c>
      <c r="K330" s="28"/>
      <c r="L330" s="111"/>
      <c r="M330" s="28"/>
      <c r="N330" s="28">
        <v>4.82E-2</v>
      </c>
    </row>
    <row r="331" spans="1:14">
      <c r="A331" s="87" t="s">
        <v>132</v>
      </c>
      <c r="B331" s="14" t="s">
        <v>76</v>
      </c>
      <c r="C331" s="14" t="s">
        <v>185</v>
      </c>
      <c r="D331" s="14">
        <v>2012</v>
      </c>
      <c r="E331" s="14">
        <v>2012</v>
      </c>
      <c r="F331" s="14" t="s">
        <v>97</v>
      </c>
      <c r="G331" s="26">
        <v>505742</v>
      </c>
      <c r="H331" s="26">
        <v>1076806</v>
      </c>
      <c r="I331" s="48"/>
      <c r="J331" s="28">
        <v>0.98170000000000002</v>
      </c>
      <c r="K331" s="28"/>
      <c r="L331" s="111"/>
      <c r="M331" s="28"/>
      <c r="N331" s="28">
        <v>5.2400000000000002E-2</v>
      </c>
    </row>
    <row r="332" spans="1:14">
      <c r="A332" s="87" t="s">
        <v>133</v>
      </c>
      <c r="B332" s="14" t="s">
        <v>75</v>
      </c>
      <c r="C332" s="14" t="s">
        <v>185</v>
      </c>
      <c r="D332" s="14">
        <v>2012</v>
      </c>
      <c r="E332" s="14">
        <v>2012</v>
      </c>
      <c r="F332" s="14" t="s">
        <v>97</v>
      </c>
      <c r="G332" s="26">
        <v>10586</v>
      </c>
      <c r="H332" s="26">
        <v>26964</v>
      </c>
      <c r="I332" s="48"/>
      <c r="J332" s="28">
        <v>0.97350000000000003</v>
      </c>
      <c r="K332" s="28"/>
      <c r="L332" s="111"/>
      <c r="M332" s="28"/>
      <c r="N332" s="28">
        <v>4.82E-2</v>
      </c>
    </row>
    <row r="333" spans="1:14">
      <c r="A333" s="87" t="s">
        <v>134</v>
      </c>
      <c r="B333" s="14" t="s">
        <v>75</v>
      </c>
      <c r="C333" s="14" t="s">
        <v>185</v>
      </c>
      <c r="D333" s="14">
        <v>2012</v>
      </c>
      <c r="E333" s="14">
        <v>2012</v>
      </c>
      <c r="F333" s="14" t="s">
        <v>97</v>
      </c>
      <c r="G333" s="26">
        <v>5546</v>
      </c>
      <c r="H333" s="26">
        <v>9354</v>
      </c>
      <c r="I333" s="48"/>
      <c r="J333" s="28">
        <v>0.99480000000000002</v>
      </c>
      <c r="K333" s="28"/>
      <c r="L333" s="111"/>
      <c r="M333" s="28"/>
      <c r="N333" s="28">
        <v>4.82E-2</v>
      </c>
    </row>
    <row r="334" spans="1:14">
      <c r="A334" s="87" t="s">
        <v>135</v>
      </c>
      <c r="B334" s="14" t="s">
        <v>75</v>
      </c>
      <c r="C334" s="14" t="s">
        <v>185</v>
      </c>
      <c r="D334" s="14">
        <v>2012</v>
      </c>
      <c r="E334" s="14">
        <v>2012</v>
      </c>
      <c r="F334" s="14" t="s">
        <v>97</v>
      </c>
      <c r="G334" s="26">
        <v>896</v>
      </c>
      <c r="H334" s="26">
        <v>1832</v>
      </c>
      <c r="I334" s="48"/>
      <c r="J334" s="28">
        <v>0.9375</v>
      </c>
      <c r="K334" s="28"/>
      <c r="L334" s="111"/>
      <c r="M334" s="28"/>
      <c r="N334" s="28">
        <v>4.82E-2</v>
      </c>
    </row>
    <row r="335" spans="1:14">
      <c r="A335" s="87" t="s">
        <v>136</v>
      </c>
      <c r="B335" s="14" t="s">
        <v>75</v>
      </c>
      <c r="C335" s="14" t="s">
        <v>185</v>
      </c>
      <c r="D335" s="14">
        <v>2012</v>
      </c>
      <c r="E335" s="14">
        <v>2012</v>
      </c>
      <c r="F335" s="14" t="s">
        <v>97</v>
      </c>
      <c r="G335" s="26">
        <v>7140</v>
      </c>
      <c r="H335" s="26">
        <v>13501</v>
      </c>
      <c r="I335" s="48"/>
      <c r="J335" s="28">
        <v>0.99570000000000003</v>
      </c>
      <c r="K335" s="28"/>
      <c r="L335" s="111"/>
      <c r="M335" s="28"/>
      <c r="N335" s="28">
        <v>4.82E-2</v>
      </c>
    </row>
    <row r="336" spans="1:14">
      <c r="A336" s="87" t="s">
        <v>137</v>
      </c>
      <c r="B336" s="14" t="s">
        <v>75</v>
      </c>
      <c r="C336" s="14" t="s">
        <v>185</v>
      </c>
      <c r="D336" s="14">
        <v>2012</v>
      </c>
      <c r="E336" s="14">
        <v>2012</v>
      </c>
      <c r="F336" s="14" t="s">
        <v>97</v>
      </c>
      <c r="G336" s="26">
        <v>22030</v>
      </c>
      <c r="H336" s="26">
        <v>54108</v>
      </c>
      <c r="I336" s="48"/>
      <c r="J336" s="28">
        <v>0.98970000000000002</v>
      </c>
      <c r="K336" s="28"/>
      <c r="L336" s="111"/>
      <c r="M336" s="28"/>
      <c r="N336" s="28">
        <v>2.3099999999999999E-2</v>
      </c>
    </row>
    <row r="337" spans="1:14">
      <c r="A337" s="87" t="s">
        <v>138</v>
      </c>
      <c r="B337" s="14" t="s">
        <v>75</v>
      </c>
      <c r="C337" s="14" t="s">
        <v>185</v>
      </c>
      <c r="D337" s="14">
        <v>2012</v>
      </c>
      <c r="E337" s="14">
        <v>2012</v>
      </c>
      <c r="F337" s="14" t="s">
        <v>97</v>
      </c>
      <c r="G337" s="26">
        <v>442</v>
      </c>
      <c r="H337" s="26">
        <v>1030</v>
      </c>
      <c r="I337" s="48"/>
      <c r="J337" s="28">
        <v>1</v>
      </c>
      <c r="K337" s="28"/>
      <c r="L337" s="111"/>
      <c r="M337" s="28"/>
      <c r="N337" s="28">
        <v>4.82E-2</v>
      </c>
    </row>
    <row r="338" spans="1:14">
      <c r="A338" s="87" t="s">
        <v>139</v>
      </c>
      <c r="B338" s="14" t="s">
        <v>75</v>
      </c>
      <c r="C338" s="14" t="s">
        <v>185</v>
      </c>
      <c r="D338" s="14">
        <v>2012</v>
      </c>
      <c r="E338" s="14">
        <v>2012</v>
      </c>
      <c r="F338" s="14" t="s">
        <v>97</v>
      </c>
      <c r="G338" s="26">
        <v>464</v>
      </c>
      <c r="H338" s="26">
        <v>728</v>
      </c>
      <c r="I338" s="48"/>
      <c r="J338" s="28">
        <v>0.90629999999999999</v>
      </c>
      <c r="K338" s="28"/>
      <c r="L338" s="111"/>
      <c r="M338" s="28"/>
      <c r="N338" s="28">
        <v>4.82E-2</v>
      </c>
    </row>
    <row r="339" spans="1:14">
      <c r="A339" s="87" t="s">
        <v>140</v>
      </c>
      <c r="B339" s="14" t="s">
        <v>75</v>
      </c>
      <c r="C339" s="14" t="s">
        <v>185</v>
      </c>
      <c r="D339" s="14">
        <v>2012</v>
      </c>
      <c r="E339" s="14">
        <v>2012</v>
      </c>
      <c r="F339" s="14" t="s">
        <v>97</v>
      </c>
      <c r="G339" s="26">
        <v>19808</v>
      </c>
      <c r="H339" s="26">
        <v>45809</v>
      </c>
      <c r="I339" s="48"/>
      <c r="J339" s="28">
        <v>1</v>
      </c>
      <c r="K339" s="28"/>
      <c r="L339" s="111"/>
      <c r="M339" s="28"/>
      <c r="N339" s="28">
        <v>1.15E-2</v>
      </c>
    </row>
    <row r="340" spans="1:14">
      <c r="A340" s="87" t="s">
        <v>141</v>
      </c>
      <c r="B340" s="14" t="s">
        <v>75</v>
      </c>
      <c r="C340" s="14" t="s">
        <v>185</v>
      </c>
      <c r="D340" s="14">
        <v>2012</v>
      </c>
      <c r="E340" s="14">
        <v>2012</v>
      </c>
      <c r="F340" s="14" t="s">
        <v>97</v>
      </c>
      <c r="G340" s="26">
        <v>3470</v>
      </c>
      <c r="H340" s="26">
        <v>7362</v>
      </c>
      <c r="I340" s="48"/>
      <c r="J340" s="28">
        <v>0.9798</v>
      </c>
      <c r="K340" s="28"/>
      <c r="L340" s="111"/>
      <c r="M340" s="28"/>
      <c r="N340" s="28">
        <v>4.82E-2</v>
      </c>
    </row>
    <row r="341" spans="1:14">
      <c r="A341" s="87" t="s">
        <v>142</v>
      </c>
      <c r="B341" s="14" t="s">
        <v>75</v>
      </c>
      <c r="C341" s="14" t="s">
        <v>185</v>
      </c>
      <c r="D341" s="14">
        <v>2012</v>
      </c>
      <c r="E341" s="14">
        <v>2012</v>
      </c>
      <c r="F341" s="14" t="s">
        <v>97</v>
      </c>
      <c r="G341" s="26">
        <v>3637</v>
      </c>
      <c r="H341" s="26">
        <v>7046</v>
      </c>
      <c r="I341" s="48"/>
      <c r="J341" s="28">
        <v>1</v>
      </c>
      <c r="K341" s="28"/>
      <c r="L341" s="111"/>
      <c r="M341" s="28"/>
      <c r="N341" s="28">
        <v>4.82E-2</v>
      </c>
    </row>
    <row r="342" spans="1:14">
      <c r="A342" s="87" t="s">
        <v>143</v>
      </c>
      <c r="B342" s="14" t="s">
        <v>74</v>
      </c>
      <c r="C342" s="14" t="s">
        <v>185</v>
      </c>
      <c r="D342" s="14">
        <v>2012</v>
      </c>
      <c r="E342" s="14">
        <v>2012</v>
      </c>
      <c r="F342" s="14" t="s">
        <v>97</v>
      </c>
      <c r="G342" s="26">
        <v>96688</v>
      </c>
      <c r="H342" s="26">
        <v>217206</v>
      </c>
      <c r="I342" s="48"/>
      <c r="J342" s="28">
        <v>0.99829999999999997</v>
      </c>
      <c r="K342" s="28"/>
      <c r="L342" s="111"/>
      <c r="M342" s="28"/>
      <c r="N342" s="28">
        <v>1.47E-2</v>
      </c>
    </row>
    <row r="343" spans="1:14">
      <c r="A343" s="87" t="s">
        <v>144</v>
      </c>
      <c r="B343" s="14" t="s">
        <v>74</v>
      </c>
      <c r="C343" s="14" t="s">
        <v>185</v>
      </c>
      <c r="D343" s="14">
        <v>2012</v>
      </c>
      <c r="E343" s="14">
        <v>2012</v>
      </c>
      <c r="F343" s="14" t="s">
        <v>97</v>
      </c>
      <c r="G343" s="26">
        <v>8193</v>
      </c>
      <c r="H343" s="26">
        <v>17944</v>
      </c>
      <c r="I343" s="48"/>
      <c r="J343" s="28">
        <v>0.97609999999999997</v>
      </c>
      <c r="K343" s="28"/>
      <c r="L343" s="111"/>
      <c r="M343" s="28"/>
      <c r="N343" s="28">
        <v>4.82E-2</v>
      </c>
    </row>
    <row r="344" spans="1:14">
      <c r="A344" s="87" t="s">
        <v>145</v>
      </c>
      <c r="B344" s="14" t="s">
        <v>75</v>
      </c>
      <c r="C344" s="14" t="s">
        <v>185</v>
      </c>
      <c r="D344" s="14">
        <v>2012</v>
      </c>
      <c r="E344" s="14">
        <v>2012</v>
      </c>
      <c r="F344" s="14" t="s">
        <v>97</v>
      </c>
      <c r="G344" s="26">
        <v>753</v>
      </c>
      <c r="H344" s="26">
        <v>1657</v>
      </c>
      <c r="I344" s="48"/>
      <c r="J344" s="28">
        <v>0.91669999999999996</v>
      </c>
      <c r="K344" s="28"/>
      <c r="L344" s="111"/>
      <c r="M344" s="28"/>
      <c r="N344" s="28">
        <v>4.82E-2</v>
      </c>
    </row>
    <row r="345" spans="1:14">
      <c r="A345" s="87" t="s">
        <v>146</v>
      </c>
      <c r="B345" s="14" t="s">
        <v>75</v>
      </c>
      <c r="C345" s="14" t="s">
        <v>185</v>
      </c>
      <c r="D345" s="14">
        <v>2012</v>
      </c>
      <c r="E345" s="14">
        <v>2012</v>
      </c>
      <c r="F345" s="14" t="s">
        <v>97</v>
      </c>
      <c r="G345" s="26">
        <v>107378</v>
      </c>
      <c r="H345" s="26">
        <v>264035</v>
      </c>
      <c r="I345" s="48"/>
      <c r="J345" s="28">
        <v>0.99919999999999998</v>
      </c>
      <c r="K345" s="28"/>
      <c r="L345" s="111"/>
      <c r="M345" s="28"/>
      <c r="N345" s="28">
        <v>2.98E-2</v>
      </c>
    </row>
    <row r="346" spans="1:14">
      <c r="A346" s="87" t="s">
        <v>147</v>
      </c>
      <c r="B346" s="14" t="s">
        <v>74</v>
      </c>
      <c r="C346" s="14" t="s">
        <v>185</v>
      </c>
      <c r="D346" s="14">
        <v>2012</v>
      </c>
      <c r="E346" s="14">
        <v>2012</v>
      </c>
      <c r="F346" s="14" t="s">
        <v>97</v>
      </c>
      <c r="G346" s="26">
        <v>89961</v>
      </c>
      <c r="H346" s="26">
        <v>203416</v>
      </c>
      <c r="I346" s="48"/>
      <c r="J346" s="28">
        <v>0.99209999999999998</v>
      </c>
      <c r="K346" s="28"/>
      <c r="L346" s="111"/>
      <c r="M346" s="28"/>
      <c r="N346" s="28">
        <v>2.75E-2</v>
      </c>
    </row>
    <row r="347" spans="1:14">
      <c r="A347" s="87" t="s">
        <v>148</v>
      </c>
      <c r="B347" s="14" t="s">
        <v>75</v>
      </c>
      <c r="C347" s="14" t="s">
        <v>185</v>
      </c>
      <c r="D347" s="14">
        <v>2012</v>
      </c>
      <c r="E347" s="14">
        <v>2012</v>
      </c>
      <c r="F347" s="14" t="s">
        <v>97</v>
      </c>
      <c r="G347" s="26">
        <v>2639</v>
      </c>
      <c r="H347" s="26">
        <v>6202</v>
      </c>
      <c r="I347" s="48"/>
      <c r="J347" s="28">
        <v>0.99280000000000002</v>
      </c>
      <c r="K347" s="28"/>
      <c r="L347" s="111"/>
      <c r="M347" s="28"/>
      <c r="N347" s="28">
        <v>4.82E-2</v>
      </c>
    </row>
    <row r="348" spans="1:14">
      <c r="A348" s="87" t="s">
        <v>149</v>
      </c>
      <c r="B348" s="14" t="s">
        <v>75</v>
      </c>
      <c r="C348" s="14" t="s">
        <v>185</v>
      </c>
      <c r="D348" s="14">
        <v>2012</v>
      </c>
      <c r="E348" s="14">
        <v>2012</v>
      </c>
      <c r="F348" s="14" t="s">
        <v>97</v>
      </c>
      <c r="G348" s="26">
        <v>149831</v>
      </c>
      <c r="H348" s="26">
        <v>358011</v>
      </c>
      <c r="I348" s="48"/>
      <c r="J348" s="28">
        <v>0.99929999999999997</v>
      </c>
      <c r="K348" s="28"/>
      <c r="L348" s="111"/>
      <c r="M348" s="28"/>
      <c r="N348" s="28">
        <v>2.18E-2</v>
      </c>
    </row>
    <row r="349" spans="1:14">
      <c r="A349" s="87" t="s">
        <v>150</v>
      </c>
      <c r="B349" s="14" t="s">
        <v>74</v>
      </c>
      <c r="C349" s="14" t="s">
        <v>185</v>
      </c>
      <c r="D349" s="14">
        <v>2012</v>
      </c>
      <c r="E349" s="14">
        <v>2012</v>
      </c>
      <c r="F349" s="14" t="s">
        <v>97</v>
      </c>
      <c r="G349" s="26">
        <v>111241</v>
      </c>
      <c r="H349" s="26">
        <v>246109</v>
      </c>
      <c r="I349" s="48"/>
      <c r="J349" s="28">
        <v>0.9738</v>
      </c>
      <c r="K349" s="28"/>
      <c r="L349" s="111"/>
      <c r="M349" s="28"/>
      <c r="N349" s="28">
        <v>7.1800000000000003E-2</v>
      </c>
    </row>
    <row r="350" spans="1:14">
      <c r="A350" s="87" t="s">
        <v>151</v>
      </c>
      <c r="B350" s="14" t="s">
        <v>74</v>
      </c>
      <c r="C350" s="14" t="s">
        <v>185</v>
      </c>
      <c r="D350" s="14">
        <v>2012</v>
      </c>
      <c r="E350" s="14">
        <v>2012</v>
      </c>
      <c r="F350" s="14" t="s">
        <v>97</v>
      </c>
      <c r="G350" s="26">
        <v>33057</v>
      </c>
      <c r="H350" s="26">
        <v>51216</v>
      </c>
      <c r="I350" s="48"/>
      <c r="J350" s="28">
        <v>0.99360000000000004</v>
      </c>
      <c r="K350" s="28"/>
      <c r="L350" s="111"/>
      <c r="M350" s="28"/>
      <c r="N350" s="28">
        <v>3.7900000000000003E-2</v>
      </c>
    </row>
    <row r="351" spans="1:14">
      <c r="A351" s="87" t="s">
        <v>152</v>
      </c>
      <c r="B351" s="14" t="s">
        <v>75</v>
      </c>
      <c r="C351" s="14" t="s">
        <v>185</v>
      </c>
      <c r="D351" s="14">
        <v>2012</v>
      </c>
      <c r="E351" s="14">
        <v>2012</v>
      </c>
      <c r="F351" s="14" t="s">
        <v>97</v>
      </c>
      <c r="G351" s="26">
        <v>43705</v>
      </c>
      <c r="H351" s="26">
        <v>107575</v>
      </c>
      <c r="I351" s="48"/>
      <c r="J351" s="28">
        <v>0.97760000000000002</v>
      </c>
      <c r="K351" s="28"/>
      <c r="L351" s="111"/>
      <c r="M351" s="28"/>
      <c r="N351" s="28">
        <v>3.7900000000000003E-2</v>
      </c>
    </row>
    <row r="352" spans="1:14">
      <c r="A352" s="87" t="s">
        <v>153</v>
      </c>
      <c r="B352" s="14" t="s">
        <v>74</v>
      </c>
      <c r="C352" s="14" t="s">
        <v>185</v>
      </c>
      <c r="D352" s="14">
        <v>2012</v>
      </c>
      <c r="E352" s="14">
        <v>2012</v>
      </c>
      <c r="F352" s="14" t="s">
        <v>97</v>
      </c>
      <c r="G352" s="26">
        <v>8976</v>
      </c>
      <c r="H352" s="26">
        <v>17552</v>
      </c>
      <c r="I352" s="48"/>
      <c r="J352" s="28">
        <v>0.97270000000000001</v>
      </c>
      <c r="K352" s="28"/>
      <c r="L352" s="111"/>
      <c r="M352" s="28"/>
      <c r="N352" s="28">
        <v>4.82E-2</v>
      </c>
    </row>
    <row r="353" spans="1:14">
      <c r="A353" s="87" t="s">
        <v>154</v>
      </c>
      <c r="B353" s="14" t="s">
        <v>74</v>
      </c>
      <c r="C353" s="14" t="s">
        <v>185</v>
      </c>
      <c r="D353" s="14">
        <v>2012</v>
      </c>
      <c r="E353" s="14">
        <v>2012</v>
      </c>
      <c r="F353" s="14" t="s">
        <v>97</v>
      </c>
      <c r="G353" s="26">
        <v>13479</v>
      </c>
      <c r="H353" s="26">
        <v>27963</v>
      </c>
      <c r="I353" s="48"/>
      <c r="J353" s="28">
        <v>0.93440000000000001</v>
      </c>
      <c r="K353" s="28"/>
      <c r="L353" s="111"/>
      <c r="M353" s="28"/>
      <c r="N353" s="28">
        <v>4.82E-2</v>
      </c>
    </row>
    <row r="354" spans="1:14">
      <c r="A354" s="87" t="s">
        <v>155</v>
      </c>
      <c r="B354" s="14" t="s">
        <v>74</v>
      </c>
      <c r="C354" s="14" t="s">
        <v>185</v>
      </c>
      <c r="D354" s="14">
        <v>2012</v>
      </c>
      <c r="E354" s="14">
        <v>2012</v>
      </c>
      <c r="F354" s="14" t="s">
        <v>97</v>
      </c>
      <c r="G354" s="26">
        <v>14519</v>
      </c>
      <c r="H354" s="26">
        <v>32888</v>
      </c>
      <c r="I354" s="48"/>
      <c r="J354" s="28">
        <v>0.96499999999999997</v>
      </c>
      <c r="K354" s="28"/>
      <c r="L354" s="111"/>
      <c r="M354" s="28"/>
      <c r="N354" s="28">
        <v>4.82E-2</v>
      </c>
    </row>
    <row r="355" spans="1:14">
      <c r="A355" s="87" t="s">
        <v>156</v>
      </c>
      <c r="B355" s="14" t="s">
        <v>74</v>
      </c>
      <c r="C355" s="14" t="s">
        <v>185</v>
      </c>
      <c r="D355" s="14">
        <v>2012</v>
      </c>
      <c r="E355" s="14">
        <v>2012</v>
      </c>
      <c r="F355" s="14" t="s">
        <v>97</v>
      </c>
      <c r="G355" s="26">
        <v>49287</v>
      </c>
      <c r="H355" s="26">
        <v>106083</v>
      </c>
      <c r="I355" s="48"/>
      <c r="J355" s="28">
        <v>0.77929999999999999</v>
      </c>
      <c r="K355" s="28"/>
      <c r="L355" s="111"/>
      <c r="M355" s="28"/>
      <c r="N355" s="28">
        <v>6.7999999999999996E-3</v>
      </c>
    </row>
    <row r="356" spans="1:14">
      <c r="A356" s="87" t="s">
        <v>157</v>
      </c>
      <c r="B356" s="14" t="s">
        <v>74</v>
      </c>
      <c r="C356" s="14" t="s">
        <v>185</v>
      </c>
      <c r="D356" s="14">
        <v>2012</v>
      </c>
      <c r="E356" s="14">
        <v>2012</v>
      </c>
      <c r="F356" s="14" t="s">
        <v>97</v>
      </c>
      <c r="G356" s="26">
        <v>11311</v>
      </c>
      <c r="H356" s="26">
        <v>22431</v>
      </c>
      <c r="I356" s="48"/>
      <c r="J356" s="28">
        <v>0.95479999999999998</v>
      </c>
      <c r="K356" s="28"/>
      <c r="L356" s="111"/>
      <c r="M356" s="28"/>
      <c r="N356" s="28">
        <v>4.82E-2</v>
      </c>
    </row>
    <row r="357" spans="1:14">
      <c r="A357" s="87" t="s">
        <v>158</v>
      </c>
      <c r="B357" s="14" t="s">
        <v>75</v>
      </c>
      <c r="C357" s="14" t="s">
        <v>185</v>
      </c>
      <c r="D357" s="14">
        <v>2012</v>
      </c>
      <c r="E357" s="14">
        <v>2012</v>
      </c>
      <c r="F357" s="14" t="s">
        <v>97</v>
      </c>
      <c r="G357" s="26">
        <v>12592</v>
      </c>
      <c r="H357" s="26">
        <v>25228</v>
      </c>
      <c r="I357" s="48"/>
      <c r="J357" s="28">
        <v>0.97199999999999998</v>
      </c>
      <c r="K357" s="28"/>
      <c r="L357" s="111"/>
      <c r="M357" s="28"/>
      <c r="N357" s="28">
        <v>4.82E-2</v>
      </c>
    </row>
    <row r="358" spans="1:14">
      <c r="A358" s="87" t="s">
        <v>159</v>
      </c>
      <c r="B358" s="14" t="s">
        <v>75</v>
      </c>
      <c r="C358" s="14" t="s">
        <v>185</v>
      </c>
      <c r="D358" s="14">
        <v>2012</v>
      </c>
      <c r="E358" s="14">
        <v>2012</v>
      </c>
      <c r="F358" s="14" t="s">
        <v>97</v>
      </c>
      <c r="G358" s="26">
        <v>154</v>
      </c>
      <c r="H358" s="26">
        <v>293</v>
      </c>
      <c r="I358" s="48"/>
      <c r="J358" s="28">
        <v>1</v>
      </c>
      <c r="K358" s="28"/>
      <c r="L358" s="111"/>
      <c r="M358" s="28"/>
      <c r="N358" s="28">
        <v>4.82E-2</v>
      </c>
    </row>
    <row r="359" spans="1:14">
      <c r="A359" s="87" t="s">
        <v>160</v>
      </c>
      <c r="B359" s="14" t="s">
        <v>75</v>
      </c>
      <c r="C359" s="14" t="s">
        <v>185</v>
      </c>
      <c r="D359" s="14">
        <v>2012</v>
      </c>
      <c r="E359" s="14">
        <v>2012</v>
      </c>
      <c r="F359" s="14" t="s">
        <v>97</v>
      </c>
      <c r="G359" s="26">
        <v>2714</v>
      </c>
      <c r="H359" s="26">
        <v>6116</v>
      </c>
      <c r="I359" s="48"/>
      <c r="J359" s="28">
        <v>1</v>
      </c>
      <c r="K359" s="28"/>
      <c r="L359" s="111"/>
      <c r="M359" s="28"/>
      <c r="N359" s="28">
        <v>4.82E-2</v>
      </c>
    </row>
    <row r="360" spans="1:14">
      <c r="A360" s="87" t="s">
        <v>161</v>
      </c>
      <c r="B360" s="14" t="s">
        <v>74</v>
      </c>
      <c r="C360" s="14" t="s">
        <v>185</v>
      </c>
      <c r="D360" s="14">
        <v>2012</v>
      </c>
      <c r="E360" s="14">
        <v>2012</v>
      </c>
      <c r="F360" s="14" t="s">
        <v>97</v>
      </c>
      <c r="G360" s="26">
        <v>19758</v>
      </c>
      <c r="H360" s="26">
        <v>40092</v>
      </c>
      <c r="I360" s="48"/>
      <c r="J360" s="28">
        <v>0.94510000000000005</v>
      </c>
      <c r="K360" s="28"/>
      <c r="L360" s="111"/>
      <c r="M360" s="28"/>
      <c r="N360" s="28">
        <v>1.4800000000000001E-2</v>
      </c>
    </row>
    <row r="361" spans="1:14">
      <c r="A361" s="87" t="s">
        <v>162</v>
      </c>
      <c r="B361" s="14" t="s">
        <v>74</v>
      </c>
      <c r="C361" s="14" t="s">
        <v>185</v>
      </c>
      <c r="D361" s="14">
        <v>2012</v>
      </c>
      <c r="E361" s="14">
        <v>2012</v>
      </c>
      <c r="F361" s="14" t="s">
        <v>97</v>
      </c>
      <c r="G361" s="26">
        <v>18192</v>
      </c>
      <c r="H361" s="26">
        <v>34158</v>
      </c>
      <c r="I361" s="48"/>
      <c r="J361" s="28">
        <v>0.91320000000000001</v>
      </c>
      <c r="K361" s="28"/>
      <c r="L361" s="111"/>
      <c r="M361" s="28"/>
      <c r="N361" s="28">
        <v>4.82E-2</v>
      </c>
    </row>
    <row r="362" spans="1:14">
      <c r="A362" s="87" t="s">
        <v>163</v>
      </c>
      <c r="B362" s="14" t="s">
        <v>75</v>
      </c>
      <c r="C362" s="14" t="s">
        <v>185</v>
      </c>
      <c r="D362" s="14">
        <v>2012</v>
      </c>
      <c r="E362" s="14">
        <v>2012</v>
      </c>
      <c r="F362" s="14" t="s">
        <v>97</v>
      </c>
      <c r="G362" s="26">
        <v>39645</v>
      </c>
      <c r="H362" s="26">
        <v>88475</v>
      </c>
      <c r="I362" s="48"/>
      <c r="J362" s="28">
        <v>1</v>
      </c>
      <c r="K362" s="28"/>
      <c r="L362" s="111"/>
      <c r="M362" s="28"/>
      <c r="N362" s="28">
        <v>2.5700000000000001E-2</v>
      </c>
    </row>
    <row r="363" spans="1:14">
      <c r="A363" s="87" t="s">
        <v>164</v>
      </c>
      <c r="B363" s="14" t="s">
        <v>75</v>
      </c>
      <c r="C363" s="14" t="s">
        <v>185</v>
      </c>
      <c r="D363" s="14">
        <v>2012</v>
      </c>
      <c r="E363" s="14">
        <v>2012</v>
      </c>
      <c r="F363" s="14" t="s">
        <v>97</v>
      </c>
      <c r="G363" s="26">
        <v>4959</v>
      </c>
      <c r="H363" s="26">
        <v>12043</v>
      </c>
      <c r="I363" s="48"/>
      <c r="J363" s="28">
        <v>0.95</v>
      </c>
      <c r="K363" s="28"/>
      <c r="L363" s="111"/>
      <c r="M363" s="28"/>
      <c r="N363" s="28">
        <v>4.82E-2</v>
      </c>
    </row>
    <row r="364" spans="1:14">
      <c r="A364" s="87" t="s">
        <v>165</v>
      </c>
      <c r="B364" s="14" t="s">
        <v>75</v>
      </c>
      <c r="C364" s="14" t="s">
        <v>185</v>
      </c>
      <c r="D364" s="14">
        <v>2012</v>
      </c>
      <c r="E364" s="14">
        <v>2012</v>
      </c>
      <c r="F364" s="14" t="s">
        <v>97</v>
      </c>
      <c r="G364" s="26">
        <v>4216</v>
      </c>
      <c r="H364" s="26">
        <v>9912</v>
      </c>
      <c r="I364" s="48"/>
      <c r="J364" s="28">
        <v>0.90139999999999998</v>
      </c>
      <c r="K364" s="28"/>
      <c r="L364" s="111"/>
      <c r="M364" s="28"/>
      <c r="N364" s="28">
        <v>4.82E-2</v>
      </c>
    </row>
    <row r="365" spans="1:14">
      <c r="A365" s="87" t="s">
        <v>166</v>
      </c>
      <c r="B365" s="14" t="s">
        <v>75</v>
      </c>
      <c r="C365" s="14" t="s">
        <v>185</v>
      </c>
      <c r="D365" s="14">
        <v>2012</v>
      </c>
      <c r="E365" s="14">
        <v>2012</v>
      </c>
      <c r="F365" s="14" t="s">
        <v>97</v>
      </c>
      <c r="G365" s="26">
        <v>771</v>
      </c>
      <c r="H365" s="26">
        <v>1558</v>
      </c>
      <c r="I365" s="48"/>
      <c r="J365" s="28">
        <v>1</v>
      </c>
      <c r="K365" s="28"/>
      <c r="L365" s="111"/>
      <c r="M365" s="28"/>
      <c r="N365" s="28">
        <v>4.82E-2</v>
      </c>
    </row>
    <row r="366" spans="1:14">
      <c r="A366" s="87" t="s">
        <v>167</v>
      </c>
      <c r="B366" s="14" t="s">
        <v>74</v>
      </c>
      <c r="C366" s="14" t="s">
        <v>185</v>
      </c>
      <c r="D366" s="14">
        <v>2012</v>
      </c>
      <c r="E366" s="14">
        <v>2012</v>
      </c>
      <c r="F366" s="14" t="s">
        <v>97</v>
      </c>
      <c r="G366" s="26">
        <v>44609</v>
      </c>
      <c r="H366" s="26">
        <v>110829</v>
      </c>
      <c r="I366" s="48"/>
      <c r="J366" s="28">
        <v>1</v>
      </c>
      <c r="K366" s="28"/>
      <c r="L366" s="111"/>
      <c r="M366" s="28"/>
      <c r="N366" s="28">
        <v>1.6199999999999999E-2</v>
      </c>
    </row>
    <row r="367" spans="1:14">
      <c r="A367" s="87" t="s">
        <v>168</v>
      </c>
      <c r="B367" s="14" t="s">
        <v>75</v>
      </c>
      <c r="C367" s="14" t="s">
        <v>185</v>
      </c>
      <c r="D367" s="14">
        <v>2012</v>
      </c>
      <c r="E367" s="14">
        <v>2012</v>
      </c>
      <c r="F367" s="14" t="s">
        <v>97</v>
      </c>
      <c r="G367" s="26">
        <v>2767</v>
      </c>
      <c r="H367" s="26">
        <v>5180</v>
      </c>
      <c r="I367" s="48"/>
      <c r="J367" s="28">
        <v>0.9647</v>
      </c>
      <c r="K367" s="28"/>
      <c r="L367" s="111"/>
      <c r="M367" s="28"/>
      <c r="N367" s="28">
        <v>4.82E-2</v>
      </c>
    </row>
    <row r="368" spans="1:14">
      <c r="A368" s="87" t="s">
        <v>169</v>
      </c>
      <c r="B368" s="14" t="s">
        <v>74</v>
      </c>
      <c r="C368" s="14" t="s">
        <v>185</v>
      </c>
      <c r="D368" s="14">
        <v>2012</v>
      </c>
      <c r="E368" s="14">
        <v>2012</v>
      </c>
      <c r="F368" s="14" t="s">
        <v>97</v>
      </c>
      <c r="G368" s="26">
        <v>26641</v>
      </c>
      <c r="H368" s="26">
        <v>64825</v>
      </c>
      <c r="I368" s="48"/>
      <c r="J368" s="28">
        <v>0.99050000000000005</v>
      </c>
      <c r="K368" s="28"/>
      <c r="L368" s="111"/>
      <c r="M368" s="28"/>
      <c r="N368" s="28">
        <v>1.9199999999999998E-2</v>
      </c>
    </row>
    <row r="369" spans="1:31">
      <c r="A369" s="87" t="s">
        <v>170</v>
      </c>
      <c r="B369" s="14" t="s">
        <v>74</v>
      </c>
      <c r="C369" s="14" t="s">
        <v>185</v>
      </c>
      <c r="D369" s="14">
        <v>2012</v>
      </c>
      <c r="E369" s="14">
        <v>2012</v>
      </c>
      <c r="F369" s="14" t="s">
        <v>97</v>
      </c>
      <c r="G369" s="26">
        <v>7752</v>
      </c>
      <c r="H369" s="26">
        <v>16992</v>
      </c>
      <c r="I369" s="48"/>
      <c r="J369" s="28">
        <v>0.89029999999999998</v>
      </c>
      <c r="K369" s="28"/>
      <c r="L369" s="111"/>
      <c r="M369" s="28"/>
      <c r="N369" s="28">
        <v>4.82E-2</v>
      </c>
    </row>
    <row r="370" spans="1:31">
      <c r="A370" s="87" t="s">
        <v>171</v>
      </c>
      <c r="B370" s="14" t="s">
        <v>75</v>
      </c>
      <c r="C370" s="14" t="s">
        <v>185</v>
      </c>
      <c r="D370" s="14">
        <v>2012</v>
      </c>
      <c r="E370" s="14">
        <v>2012</v>
      </c>
      <c r="F370" s="14" t="s">
        <v>97</v>
      </c>
      <c r="G370" s="26">
        <v>5779</v>
      </c>
      <c r="H370" s="26">
        <v>13065</v>
      </c>
      <c r="I370" s="48"/>
      <c r="J370" s="28">
        <v>1</v>
      </c>
      <c r="K370" s="28"/>
      <c r="L370" s="111"/>
      <c r="M370" s="28"/>
      <c r="N370" s="28">
        <v>4.82E-2</v>
      </c>
    </row>
    <row r="371" spans="1:31">
      <c r="A371" s="51" t="s">
        <v>281</v>
      </c>
      <c r="B371" s="14" t="s">
        <v>66</v>
      </c>
      <c r="C371" s="14" t="s">
        <v>64</v>
      </c>
      <c r="D371" s="14">
        <v>2012</v>
      </c>
      <c r="E371" s="14">
        <v>2012</v>
      </c>
      <c r="F371" s="14" t="s">
        <v>98</v>
      </c>
      <c r="G371" s="128"/>
      <c r="H371" s="128"/>
      <c r="I371" s="128"/>
      <c r="J371" s="129"/>
      <c r="K371" s="129"/>
      <c r="L371" s="111"/>
      <c r="M371" s="28">
        <v>0.254</v>
      </c>
      <c r="N371" s="28">
        <v>5.3999999999999999E-2</v>
      </c>
    </row>
    <row r="372" spans="1:31">
      <c r="A372" s="51" t="s">
        <v>172</v>
      </c>
      <c r="B372" s="14" t="s">
        <v>66</v>
      </c>
      <c r="C372" s="14" t="s">
        <v>64</v>
      </c>
      <c r="D372" s="14">
        <v>2012</v>
      </c>
      <c r="E372" s="14">
        <v>2012</v>
      </c>
      <c r="F372" s="14" t="s">
        <v>98</v>
      </c>
      <c r="G372" s="26">
        <v>1843348</v>
      </c>
      <c r="H372" s="26">
        <v>4074650</v>
      </c>
      <c r="I372" s="48"/>
      <c r="J372" s="28">
        <v>0.97660000000000002</v>
      </c>
      <c r="K372" s="28"/>
      <c r="L372" s="111"/>
      <c r="M372" s="28"/>
      <c r="N372" s="28">
        <v>3.6299999999999999E-2</v>
      </c>
      <c r="O372" s="14"/>
      <c r="P372" s="14"/>
      <c r="Q372" s="14"/>
      <c r="R372" s="14"/>
      <c r="S372" s="14"/>
      <c r="T372" s="14"/>
      <c r="U372" s="14"/>
      <c r="V372" s="14"/>
      <c r="W372" s="14"/>
      <c r="X372" s="14"/>
      <c r="Y372" s="14"/>
      <c r="Z372" s="14"/>
      <c r="AA372" s="14"/>
      <c r="AB372" s="14"/>
      <c r="AC372" s="14"/>
      <c r="AD372" s="14"/>
      <c r="AE372" s="14"/>
    </row>
    <row r="373" spans="1:31">
      <c r="A373" s="51" t="s">
        <v>173</v>
      </c>
      <c r="B373" s="14" t="s">
        <v>74</v>
      </c>
      <c r="C373" s="14" t="s">
        <v>64</v>
      </c>
      <c r="D373" s="14">
        <v>2012</v>
      </c>
      <c r="E373" s="14">
        <v>2012</v>
      </c>
      <c r="F373" s="14" t="s">
        <v>98</v>
      </c>
      <c r="G373" s="26">
        <v>62045</v>
      </c>
      <c r="H373" s="26">
        <v>124622</v>
      </c>
      <c r="I373" s="48"/>
      <c r="J373" s="28">
        <v>0.91090000000000004</v>
      </c>
      <c r="K373" s="28"/>
      <c r="L373" s="111"/>
      <c r="M373" s="28"/>
      <c r="N373" s="28">
        <v>1.14E-2</v>
      </c>
    </row>
    <row r="374" spans="1:31">
      <c r="A374" s="51" t="s">
        <v>174</v>
      </c>
      <c r="B374" s="14" t="s">
        <v>75</v>
      </c>
      <c r="C374" s="14" t="s">
        <v>64</v>
      </c>
      <c r="D374" s="14">
        <v>2012</v>
      </c>
      <c r="E374" s="14">
        <v>2012</v>
      </c>
      <c r="F374" s="14" t="s">
        <v>98</v>
      </c>
      <c r="G374" s="26">
        <v>84</v>
      </c>
      <c r="H374" s="26">
        <v>147</v>
      </c>
      <c r="I374" s="48"/>
      <c r="J374" s="28">
        <v>1</v>
      </c>
      <c r="K374" s="28"/>
      <c r="L374" s="111"/>
      <c r="M374" s="28"/>
      <c r="N374" s="28">
        <v>4.1399999999999999E-2</v>
      </c>
    </row>
    <row r="375" spans="1:31">
      <c r="A375" s="51" t="s">
        <v>175</v>
      </c>
      <c r="B375" s="14" t="s">
        <v>75</v>
      </c>
      <c r="C375" s="14" t="s">
        <v>64</v>
      </c>
      <c r="D375" s="14">
        <v>2012</v>
      </c>
      <c r="E375" s="14">
        <v>2012</v>
      </c>
      <c r="F375" s="14" t="s">
        <v>98</v>
      </c>
      <c r="G375" s="26">
        <v>1717</v>
      </c>
      <c r="H375" s="26">
        <v>3287</v>
      </c>
      <c r="I375" s="48"/>
      <c r="J375" s="28">
        <v>0.95620000000000005</v>
      </c>
      <c r="K375" s="28"/>
      <c r="L375" s="111"/>
      <c r="M375" s="28"/>
      <c r="N375" s="28">
        <v>4.1399999999999999E-2</v>
      </c>
    </row>
    <row r="376" spans="1:31">
      <c r="A376" s="51" t="s">
        <v>176</v>
      </c>
      <c r="B376" s="14" t="s">
        <v>75</v>
      </c>
      <c r="C376" s="14" t="s">
        <v>64</v>
      </c>
      <c r="D376" s="14">
        <v>2012</v>
      </c>
      <c r="E376" s="14">
        <v>2012</v>
      </c>
      <c r="F376" s="14" t="s">
        <v>98</v>
      </c>
      <c r="G376" s="26">
        <v>13988</v>
      </c>
      <c r="H376" s="26">
        <v>29226</v>
      </c>
      <c r="I376" s="48"/>
      <c r="J376" s="28">
        <v>0.89480000000000004</v>
      </c>
      <c r="K376" s="28"/>
      <c r="L376" s="111"/>
      <c r="M376" s="28"/>
      <c r="N376" s="28">
        <v>4.1399999999999999E-2</v>
      </c>
    </row>
    <row r="377" spans="1:31">
      <c r="A377" s="51" t="s">
        <v>177</v>
      </c>
      <c r="B377" s="14" t="s">
        <v>75</v>
      </c>
      <c r="C377" s="14" t="s">
        <v>64</v>
      </c>
      <c r="D377" s="14">
        <v>2012</v>
      </c>
      <c r="E377" s="14">
        <v>2012</v>
      </c>
      <c r="F377" s="14" t="s">
        <v>98</v>
      </c>
      <c r="G377" s="26">
        <v>2522</v>
      </c>
      <c r="H377" s="26">
        <v>4998</v>
      </c>
      <c r="I377" s="48"/>
      <c r="J377" s="28">
        <v>1</v>
      </c>
      <c r="K377" s="28"/>
      <c r="L377" s="111"/>
      <c r="M377" s="28"/>
      <c r="N377" s="28">
        <v>4.1399999999999999E-2</v>
      </c>
    </row>
    <row r="378" spans="1:31">
      <c r="A378" s="51" t="s">
        <v>178</v>
      </c>
      <c r="B378" s="14" t="s">
        <v>75</v>
      </c>
      <c r="C378" s="14" t="s">
        <v>64</v>
      </c>
      <c r="D378" s="14">
        <v>2012</v>
      </c>
      <c r="E378" s="14">
        <v>2012</v>
      </c>
      <c r="F378" s="14" t="s">
        <v>98</v>
      </c>
      <c r="G378" s="26">
        <v>701</v>
      </c>
      <c r="H378" s="26">
        <v>1728</v>
      </c>
      <c r="I378" s="48"/>
      <c r="J378" s="28">
        <v>0.9375</v>
      </c>
      <c r="K378" s="28"/>
      <c r="L378" s="111"/>
      <c r="M378" s="28"/>
      <c r="N378" s="28">
        <v>4.1399999999999999E-2</v>
      </c>
    </row>
    <row r="379" spans="1:31">
      <c r="A379" s="51" t="s">
        <v>179</v>
      </c>
      <c r="B379" s="14" t="s">
        <v>74</v>
      </c>
      <c r="C379" s="14" t="s">
        <v>64</v>
      </c>
      <c r="D379" s="14">
        <v>2012</v>
      </c>
      <c r="E379" s="14">
        <v>2012</v>
      </c>
      <c r="F379" s="14" t="s">
        <v>98</v>
      </c>
      <c r="G379" s="26">
        <v>32977</v>
      </c>
      <c r="H379" s="26">
        <v>68789</v>
      </c>
      <c r="I379" s="48"/>
      <c r="J379" s="28">
        <v>0.96519999999999995</v>
      </c>
      <c r="K379" s="28"/>
      <c r="L379" s="111"/>
      <c r="M379" s="28"/>
      <c r="N379" s="28">
        <v>3.2300000000000002E-2</v>
      </c>
    </row>
    <row r="380" spans="1:31">
      <c r="A380" s="51" t="s">
        <v>180</v>
      </c>
      <c r="B380" s="14" t="s">
        <v>75</v>
      </c>
      <c r="C380" s="14" t="s">
        <v>64</v>
      </c>
      <c r="D380" s="14">
        <v>2012</v>
      </c>
      <c r="E380" s="14">
        <v>2012</v>
      </c>
      <c r="F380" s="14" t="s">
        <v>98</v>
      </c>
      <c r="G380" s="26">
        <v>2629</v>
      </c>
      <c r="H380" s="26">
        <v>5445</v>
      </c>
      <c r="I380" s="48"/>
      <c r="J380" s="28">
        <v>1</v>
      </c>
      <c r="K380" s="28"/>
      <c r="L380" s="111"/>
      <c r="M380" s="28"/>
      <c r="N380" s="28">
        <v>4.1399999999999999E-2</v>
      </c>
    </row>
    <row r="381" spans="1:31">
      <c r="A381" s="51" t="s">
        <v>181</v>
      </c>
      <c r="B381" s="14" t="s">
        <v>75</v>
      </c>
      <c r="C381" s="14" t="s">
        <v>64</v>
      </c>
      <c r="D381" s="14">
        <v>2012</v>
      </c>
      <c r="E381" s="14">
        <v>2012</v>
      </c>
      <c r="F381" s="14" t="s">
        <v>98</v>
      </c>
      <c r="G381" s="26">
        <v>6081</v>
      </c>
      <c r="H381" s="26">
        <v>11620</v>
      </c>
      <c r="I381" s="48"/>
      <c r="J381" s="28">
        <v>1</v>
      </c>
      <c r="K381" s="28"/>
      <c r="L381" s="111"/>
      <c r="M381" s="28"/>
      <c r="N381" s="28">
        <v>4.1399999999999999E-2</v>
      </c>
    </row>
    <row r="382" spans="1:31">
      <c r="A382" s="87" t="s">
        <v>123</v>
      </c>
      <c r="B382" s="14" t="s">
        <v>74</v>
      </c>
      <c r="C382" s="14" t="s">
        <v>64</v>
      </c>
      <c r="D382" s="14">
        <v>2012</v>
      </c>
      <c r="E382" s="14">
        <v>2012</v>
      </c>
      <c r="F382" s="14" t="s">
        <v>98</v>
      </c>
      <c r="G382" s="26">
        <v>88850</v>
      </c>
      <c r="H382" s="26">
        <v>215016</v>
      </c>
      <c r="I382" s="48"/>
      <c r="J382" s="28">
        <v>0.9677</v>
      </c>
      <c r="K382" s="28"/>
      <c r="L382" s="111"/>
      <c r="M382" s="28"/>
      <c r="N382" s="28">
        <v>1.6199999999999999E-2</v>
      </c>
    </row>
    <row r="383" spans="1:31">
      <c r="A383" s="87" t="s">
        <v>124</v>
      </c>
      <c r="B383" s="14" t="s">
        <v>75</v>
      </c>
      <c r="C383" s="14" t="s">
        <v>64</v>
      </c>
      <c r="D383" s="14">
        <v>2012</v>
      </c>
      <c r="E383" s="14">
        <v>2012</v>
      </c>
      <c r="F383" s="14" t="s">
        <v>98</v>
      </c>
      <c r="G383" s="26">
        <v>1389</v>
      </c>
      <c r="H383" s="26">
        <v>3419</v>
      </c>
      <c r="I383" s="48"/>
      <c r="J383" s="28">
        <v>1</v>
      </c>
      <c r="K383" s="28"/>
      <c r="L383" s="111"/>
      <c r="M383" s="28"/>
      <c r="N383" s="28">
        <v>4.1399999999999999E-2</v>
      </c>
    </row>
    <row r="384" spans="1:31">
      <c r="A384" s="87" t="s">
        <v>125</v>
      </c>
      <c r="B384" s="14" t="s">
        <v>75</v>
      </c>
      <c r="C384" s="14" t="s">
        <v>64</v>
      </c>
      <c r="D384" s="14">
        <v>2012</v>
      </c>
      <c r="E384" s="14">
        <v>2012</v>
      </c>
      <c r="F384" s="14" t="s">
        <v>98</v>
      </c>
      <c r="G384" s="26">
        <v>8114</v>
      </c>
      <c r="H384" s="26">
        <v>15495</v>
      </c>
      <c r="I384" s="48"/>
      <c r="J384" s="28">
        <v>0.9788</v>
      </c>
      <c r="K384" s="28"/>
      <c r="L384" s="111"/>
      <c r="M384" s="28"/>
      <c r="N384" s="28">
        <v>4.1399999999999999E-2</v>
      </c>
    </row>
    <row r="385" spans="1:14">
      <c r="A385" s="87" t="s">
        <v>126</v>
      </c>
      <c r="B385" s="14" t="s">
        <v>75</v>
      </c>
      <c r="C385" s="14" t="s">
        <v>64</v>
      </c>
      <c r="D385" s="14">
        <v>2012</v>
      </c>
      <c r="E385" s="14">
        <v>2012</v>
      </c>
      <c r="F385" s="14" t="s">
        <v>98</v>
      </c>
      <c r="G385" s="26">
        <v>14037</v>
      </c>
      <c r="H385" s="26">
        <v>36091</v>
      </c>
      <c r="I385" s="48"/>
      <c r="J385" s="28">
        <v>1</v>
      </c>
      <c r="K385" s="28"/>
      <c r="L385" s="111"/>
      <c r="M385" s="28"/>
      <c r="N385" s="28">
        <v>4.1399999999999999E-2</v>
      </c>
    </row>
    <row r="386" spans="1:14">
      <c r="A386" s="87" t="s">
        <v>127</v>
      </c>
      <c r="B386" s="14" t="s">
        <v>75</v>
      </c>
      <c r="C386" s="14" t="s">
        <v>64</v>
      </c>
      <c r="D386" s="14">
        <v>2012</v>
      </c>
      <c r="E386" s="14">
        <v>2012</v>
      </c>
      <c r="F386" s="14" t="s">
        <v>98</v>
      </c>
      <c r="G386" s="26">
        <v>957</v>
      </c>
      <c r="H386" s="26">
        <v>1951</v>
      </c>
      <c r="I386" s="48"/>
      <c r="J386" s="28">
        <v>1</v>
      </c>
      <c r="K386" s="28"/>
      <c r="L386" s="111"/>
      <c r="M386" s="28"/>
      <c r="N386" s="28">
        <v>4.1399999999999999E-2</v>
      </c>
    </row>
    <row r="387" spans="1:14">
      <c r="A387" s="87" t="s">
        <v>128</v>
      </c>
      <c r="B387" s="14" t="s">
        <v>75</v>
      </c>
      <c r="C387" s="14" t="s">
        <v>64</v>
      </c>
      <c r="D387" s="14">
        <v>2012</v>
      </c>
      <c r="E387" s="14">
        <v>2012</v>
      </c>
      <c r="F387" s="14" t="s">
        <v>98</v>
      </c>
      <c r="G387" s="26">
        <v>57915</v>
      </c>
      <c r="H387" s="26">
        <v>140798</v>
      </c>
      <c r="I387" s="48"/>
      <c r="J387" s="28">
        <v>0.98950000000000005</v>
      </c>
      <c r="K387" s="28"/>
      <c r="L387" s="111"/>
      <c r="M387" s="28"/>
      <c r="N387" s="28">
        <v>3.5099999999999999E-2</v>
      </c>
    </row>
    <row r="388" spans="1:14">
      <c r="A388" s="87" t="s">
        <v>129</v>
      </c>
      <c r="B388" s="14" t="s">
        <v>75</v>
      </c>
      <c r="C388" s="14" t="s">
        <v>64</v>
      </c>
      <c r="D388" s="14">
        <v>2012</v>
      </c>
      <c r="E388" s="14">
        <v>2012</v>
      </c>
      <c r="F388" s="14" t="s">
        <v>98</v>
      </c>
      <c r="G388" s="26">
        <v>9624</v>
      </c>
      <c r="H388" s="26">
        <v>22949</v>
      </c>
      <c r="I388" s="48"/>
      <c r="J388" s="28">
        <v>0.99619999999999997</v>
      </c>
      <c r="K388" s="28"/>
      <c r="L388" s="111"/>
      <c r="M388" s="28"/>
      <c r="N388" s="28">
        <v>4.1399999999999999E-2</v>
      </c>
    </row>
    <row r="389" spans="1:14">
      <c r="A389" s="87" t="s">
        <v>130</v>
      </c>
      <c r="B389" s="14" t="s">
        <v>75</v>
      </c>
      <c r="C389" s="14" t="s">
        <v>64</v>
      </c>
      <c r="D389" s="14">
        <v>2012</v>
      </c>
      <c r="E389" s="14">
        <v>2012</v>
      </c>
      <c r="F389" s="14" t="s">
        <v>98</v>
      </c>
      <c r="G389" s="26">
        <v>5041</v>
      </c>
      <c r="H389" s="26">
        <v>10039</v>
      </c>
      <c r="I389" s="48"/>
      <c r="J389" s="28">
        <v>0.95540000000000003</v>
      </c>
      <c r="K389" s="28"/>
      <c r="L389" s="111"/>
      <c r="M389" s="28"/>
      <c r="N389" s="28">
        <v>4.1399999999999999E-2</v>
      </c>
    </row>
    <row r="390" spans="1:14">
      <c r="A390" s="87" t="s">
        <v>131</v>
      </c>
      <c r="B390" s="14" t="s">
        <v>75</v>
      </c>
      <c r="C390" s="14" t="s">
        <v>64</v>
      </c>
      <c r="D390" s="14">
        <v>2012</v>
      </c>
      <c r="E390" s="14">
        <v>2012</v>
      </c>
      <c r="F390" s="14" t="s">
        <v>98</v>
      </c>
      <c r="G390" s="26">
        <v>1386</v>
      </c>
      <c r="H390" s="26">
        <v>2933</v>
      </c>
      <c r="I390" s="48"/>
      <c r="J390" s="28">
        <v>0.95730000000000004</v>
      </c>
      <c r="K390" s="28"/>
      <c r="L390" s="111"/>
      <c r="M390" s="28"/>
      <c r="N390" s="28">
        <v>4.1399999999999999E-2</v>
      </c>
    </row>
    <row r="391" spans="1:14">
      <c r="A391" s="87" t="s">
        <v>132</v>
      </c>
      <c r="B391" s="14" t="s">
        <v>76</v>
      </c>
      <c r="C391" s="14" t="s">
        <v>64</v>
      </c>
      <c r="D391" s="14">
        <v>2012</v>
      </c>
      <c r="E391" s="14">
        <v>2012</v>
      </c>
      <c r="F391" s="14" t="s">
        <v>98</v>
      </c>
      <c r="G391" s="26">
        <v>516984</v>
      </c>
      <c r="H391" s="26">
        <v>1093422</v>
      </c>
      <c r="I391" s="48"/>
      <c r="J391" s="28">
        <v>0.97740000000000005</v>
      </c>
      <c r="K391" s="28"/>
      <c r="L391" s="111"/>
      <c r="M391" s="28"/>
      <c r="N391" s="28">
        <v>4.6199999999999998E-2</v>
      </c>
    </row>
    <row r="392" spans="1:14">
      <c r="A392" s="87" t="s">
        <v>133</v>
      </c>
      <c r="B392" s="14" t="s">
        <v>75</v>
      </c>
      <c r="C392" s="14" t="s">
        <v>64</v>
      </c>
      <c r="D392" s="14">
        <v>2012</v>
      </c>
      <c r="E392" s="14">
        <v>2012</v>
      </c>
      <c r="F392" s="14" t="s">
        <v>98</v>
      </c>
      <c r="G392" s="26">
        <v>10437</v>
      </c>
      <c r="H392" s="26">
        <v>26670</v>
      </c>
      <c r="I392" s="48"/>
      <c r="J392" s="28">
        <v>0.99139999999999995</v>
      </c>
      <c r="K392" s="28"/>
      <c r="L392" s="111"/>
      <c r="M392" s="28"/>
      <c r="N392" s="28">
        <v>4.1399999999999999E-2</v>
      </c>
    </row>
    <row r="393" spans="1:14">
      <c r="A393" s="87" t="s">
        <v>134</v>
      </c>
      <c r="B393" s="14" t="s">
        <v>75</v>
      </c>
      <c r="C393" s="14" t="s">
        <v>64</v>
      </c>
      <c r="D393" s="14">
        <v>2012</v>
      </c>
      <c r="E393" s="14">
        <v>2012</v>
      </c>
      <c r="F393" s="14" t="s">
        <v>98</v>
      </c>
      <c r="G393" s="26">
        <v>5541</v>
      </c>
      <c r="H393" s="26">
        <v>9408</v>
      </c>
      <c r="I393" s="48"/>
      <c r="J393" s="28">
        <v>0.99419999999999997</v>
      </c>
      <c r="K393" s="28"/>
      <c r="L393" s="111"/>
      <c r="M393" s="28"/>
      <c r="N393" s="28">
        <v>4.1399999999999999E-2</v>
      </c>
    </row>
    <row r="394" spans="1:14">
      <c r="A394" s="87" t="s">
        <v>135</v>
      </c>
      <c r="B394" s="14" t="s">
        <v>75</v>
      </c>
      <c r="C394" s="14" t="s">
        <v>64</v>
      </c>
      <c r="D394" s="14">
        <v>2012</v>
      </c>
      <c r="E394" s="14">
        <v>2012</v>
      </c>
      <c r="F394" s="14" t="s">
        <v>98</v>
      </c>
      <c r="G394" s="26">
        <v>875</v>
      </c>
      <c r="H394" s="26">
        <v>1804</v>
      </c>
      <c r="I394" s="48"/>
      <c r="J394" s="28">
        <v>1</v>
      </c>
      <c r="K394" s="28"/>
      <c r="L394" s="111"/>
      <c r="M394" s="28"/>
      <c r="N394" s="28">
        <v>4.1399999999999999E-2</v>
      </c>
    </row>
    <row r="395" spans="1:14">
      <c r="A395" s="87" t="s">
        <v>136</v>
      </c>
      <c r="B395" s="14" t="s">
        <v>75</v>
      </c>
      <c r="C395" s="14" t="s">
        <v>64</v>
      </c>
      <c r="D395" s="14">
        <v>2012</v>
      </c>
      <c r="E395" s="14">
        <v>2012</v>
      </c>
      <c r="F395" s="14" t="s">
        <v>98</v>
      </c>
      <c r="G395" s="26">
        <v>7242</v>
      </c>
      <c r="H395" s="26">
        <v>13660</v>
      </c>
      <c r="I395" s="48"/>
      <c r="J395" s="28">
        <v>0.99119999999999997</v>
      </c>
      <c r="K395" s="28"/>
      <c r="L395" s="111"/>
      <c r="M395" s="28"/>
      <c r="N395" s="28">
        <v>4.1399999999999999E-2</v>
      </c>
    </row>
    <row r="396" spans="1:14">
      <c r="A396" s="87" t="s">
        <v>137</v>
      </c>
      <c r="B396" s="14" t="s">
        <v>75</v>
      </c>
      <c r="C396" s="14" t="s">
        <v>64</v>
      </c>
      <c r="D396" s="14">
        <v>2012</v>
      </c>
      <c r="E396" s="14">
        <v>2012</v>
      </c>
      <c r="F396" s="14" t="s">
        <v>98</v>
      </c>
      <c r="G396" s="26">
        <v>22003</v>
      </c>
      <c r="H396" s="26">
        <v>53940</v>
      </c>
      <c r="I396" s="48"/>
      <c r="J396" s="28">
        <v>0.99739999999999995</v>
      </c>
      <c r="K396" s="28"/>
      <c r="L396" s="111"/>
      <c r="M396" s="28"/>
      <c r="N396" s="28">
        <v>2.07E-2</v>
      </c>
    </row>
    <row r="397" spans="1:14">
      <c r="A397" s="87" t="s">
        <v>138</v>
      </c>
      <c r="B397" s="14" t="s">
        <v>75</v>
      </c>
      <c r="C397" s="14" t="s">
        <v>64</v>
      </c>
      <c r="D397" s="14">
        <v>2012</v>
      </c>
      <c r="E397" s="14">
        <v>2012</v>
      </c>
      <c r="F397" s="14" t="s">
        <v>98</v>
      </c>
      <c r="G397" s="26">
        <v>438</v>
      </c>
      <c r="H397" s="26">
        <v>997</v>
      </c>
      <c r="I397" s="48"/>
      <c r="J397" s="28">
        <v>0.95450000000000002</v>
      </c>
      <c r="K397" s="28"/>
      <c r="L397" s="111"/>
      <c r="M397" s="28"/>
      <c r="N397" s="28">
        <v>4.1399999999999999E-2</v>
      </c>
    </row>
    <row r="398" spans="1:14">
      <c r="A398" s="87" t="s">
        <v>139</v>
      </c>
      <c r="B398" s="14" t="s">
        <v>75</v>
      </c>
      <c r="C398" s="14" t="s">
        <v>64</v>
      </c>
      <c r="D398" s="14">
        <v>2012</v>
      </c>
      <c r="E398" s="14">
        <v>2012</v>
      </c>
      <c r="F398" s="14" t="s">
        <v>98</v>
      </c>
      <c r="G398" s="26">
        <v>447</v>
      </c>
      <c r="H398" s="26">
        <v>709</v>
      </c>
      <c r="I398" s="48"/>
      <c r="J398" s="28">
        <v>0.90910000000000002</v>
      </c>
      <c r="K398" s="28"/>
      <c r="L398" s="111"/>
      <c r="M398" s="28"/>
      <c r="N398" s="28">
        <v>4.1399999999999999E-2</v>
      </c>
    </row>
    <row r="399" spans="1:14">
      <c r="A399" s="87" t="s">
        <v>140</v>
      </c>
      <c r="B399" s="14" t="s">
        <v>75</v>
      </c>
      <c r="C399" s="14" t="s">
        <v>64</v>
      </c>
      <c r="D399" s="14">
        <v>2012</v>
      </c>
      <c r="E399" s="14">
        <v>2012</v>
      </c>
      <c r="F399" s="14" t="s">
        <v>98</v>
      </c>
      <c r="G399" s="26">
        <v>19325</v>
      </c>
      <c r="H399" s="26">
        <v>44518</v>
      </c>
      <c r="I399" s="48"/>
      <c r="J399" s="28">
        <v>1</v>
      </c>
      <c r="K399" s="28"/>
      <c r="L399" s="111"/>
      <c r="M399" s="28"/>
      <c r="N399" s="28">
        <v>1.29E-2</v>
      </c>
    </row>
    <row r="400" spans="1:14">
      <c r="A400" s="87" t="s">
        <v>141</v>
      </c>
      <c r="B400" s="14" t="s">
        <v>75</v>
      </c>
      <c r="C400" s="14" t="s">
        <v>64</v>
      </c>
      <c r="D400" s="14">
        <v>2012</v>
      </c>
      <c r="E400" s="14">
        <v>2012</v>
      </c>
      <c r="F400" s="14" t="s">
        <v>98</v>
      </c>
      <c r="G400" s="26">
        <v>3452</v>
      </c>
      <c r="H400" s="26">
        <v>7287</v>
      </c>
      <c r="I400" s="48"/>
      <c r="J400" s="28">
        <v>0.99519999999999997</v>
      </c>
      <c r="K400" s="28"/>
      <c r="L400" s="111"/>
      <c r="M400" s="28"/>
      <c r="N400" s="28">
        <v>4.1399999999999999E-2</v>
      </c>
    </row>
    <row r="401" spans="1:14">
      <c r="A401" s="87" t="s">
        <v>142</v>
      </c>
      <c r="B401" s="14" t="s">
        <v>75</v>
      </c>
      <c r="C401" s="14" t="s">
        <v>64</v>
      </c>
      <c r="D401" s="14">
        <v>2012</v>
      </c>
      <c r="E401" s="14">
        <v>2012</v>
      </c>
      <c r="F401" s="14" t="s">
        <v>98</v>
      </c>
      <c r="G401" s="26">
        <v>3667</v>
      </c>
      <c r="H401" s="26">
        <v>7105</v>
      </c>
      <c r="I401" s="48"/>
      <c r="J401" s="28">
        <v>1</v>
      </c>
      <c r="K401" s="28"/>
      <c r="L401" s="111"/>
      <c r="M401" s="28"/>
      <c r="N401" s="28">
        <v>4.1399999999999999E-2</v>
      </c>
    </row>
    <row r="402" spans="1:14">
      <c r="A402" s="87" t="s">
        <v>143</v>
      </c>
      <c r="B402" s="14" t="s">
        <v>74</v>
      </c>
      <c r="C402" s="14" t="s">
        <v>64</v>
      </c>
      <c r="D402" s="14">
        <v>2012</v>
      </c>
      <c r="E402" s="14">
        <v>2012</v>
      </c>
      <c r="F402" s="14" t="s">
        <v>98</v>
      </c>
      <c r="G402" s="26">
        <v>97956</v>
      </c>
      <c r="H402" s="26">
        <v>218827</v>
      </c>
      <c r="I402" s="48"/>
      <c r="J402" s="28">
        <v>0.99850000000000005</v>
      </c>
      <c r="K402" s="28"/>
      <c r="L402" s="111"/>
      <c r="M402" s="28"/>
      <c r="N402" s="28">
        <v>1.67E-2</v>
      </c>
    </row>
    <row r="403" spans="1:14">
      <c r="A403" s="87" t="s">
        <v>144</v>
      </c>
      <c r="B403" s="14" t="s">
        <v>74</v>
      </c>
      <c r="C403" s="14" t="s">
        <v>64</v>
      </c>
      <c r="D403" s="14">
        <v>2012</v>
      </c>
      <c r="E403" s="14">
        <v>2012</v>
      </c>
      <c r="F403" s="14" t="s">
        <v>98</v>
      </c>
      <c r="G403" s="26">
        <v>8227</v>
      </c>
      <c r="H403" s="26">
        <v>17815</v>
      </c>
      <c r="I403" s="48"/>
      <c r="J403" s="28">
        <v>0.96640000000000004</v>
      </c>
      <c r="K403" s="28"/>
      <c r="L403" s="111"/>
      <c r="M403" s="28"/>
      <c r="N403" s="28">
        <v>4.1399999999999999E-2</v>
      </c>
    </row>
    <row r="404" spans="1:14">
      <c r="A404" s="87" t="s">
        <v>145</v>
      </c>
      <c r="B404" s="14" t="s">
        <v>75</v>
      </c>
      <c r="C404" s="14" t="s">
        <v>64</v>
      </c>
      <c r="D404" s="14">
        <v>2012</v>
      </c>
      <c r="E404" s="14">
        <v>2012</v>
      </c>
      <c r="F404" s="14" t="s">
        <v>98</v>
      </c>
      <c r="G404" s="26">
        <v>756</v>
      </c>
      <c r="H404" s="26">
        <v>1654</v>
      </c>
      <c r="I404" s="48"/>
      <c r="J404" s="28">
        <v>0.94740000000000002</v>
      </c>
      <c r="K404" s="28"/>
      <c r="L404" s="111"/>
      <c r="M404" s="28"/>
      <c r="N404" s="28">
        <v>4.1399999999999999E-2</v>
      </c>
    </row>
    <row r="405" spans="1:14">
      <c r="A405" s="87" t="s">
        <v>146</v>
      </c>
      <c r="B405" s="14" t="s">
        <v>75</v>
      </c>
      <c r="C405" s="14" t="s">
        <v>64</v>
      </c>
      <c r="D405" s="14">
        <v>2012</v>
      </c>
      <c r="E405" s="14">
        <v>2012</v>
      </c>
      <c r="F405" s="14" t="s">
        <v>98</v>
      </c>
      <c r="G405" s="26">
        <v>109234</v>
      </c>
      <c r="H405" s="26">
        <v>267997</v>
      </c>
      <c r="I405" s="48"/>
      <c r="J405" s="28">
        <v>0.99960000000000004</v>
      </c>
      <c r="K405" s="28"/>
      <c r="L405" s="111"/>
      <c r="M405" s="28"/>
      <c r="N405" s="28">
        <v>0.03</v>
      </c>
    </row>
    <row r="406" spans="1:14">
      <c r="A406" s="87" t="s">
        <v>147</v>
      </c>
      <c r="B406" s="14" t="s">
        <v>74</v>
      </c>
      <c r="C406" s="14" t="s">
        <v>64</v>
      </c>
      <c r="D406" s="14">
        <v>2012</v>
      </c>
      <c r="E406" s="14">
        <v>2012</v>
      </c>
      <c r="F406" s="14" t="s">
        <v>98</v>
      </c>
      <c r="G406" s="26">
        <v>90856</v>
      </c>
      <c r="H406" s="26">
        <v>204104</v>
      </c>
      <c r="I406" s="48"/>
      <c r="J406" s="28">
        <v>0.9698</v>
      </c>
      <c r="K406" s="28"/>
      <c r="L406" s="111"/>
      <c r="M406" s="28"/>
      <c r="N406" s="28">
        <v>2.8400000000000002E-2</v>
      </c>
    </row>
    <row r="407" spans="1:14">
      <c r="A407" s="87" t="s">
        <v>148</v>
      </c>
      <c r="B407" s="14" t="s">
        <v>75</v>
      </c>
      <c r="C407" s="14" t="s">
        <v>64</v>
      </c>
      <c r="D407" s="14">
        <v>2012</v>
      </c>
      <c r="E407" s="14">
        <v>2012</v>
      </c>
      <c r="F407" s="14" t="s">
        <v>98</v>
      </c>
      <c r="G407" s="26">
        <v>2609</v>
      </c>
      <c r="H407" s="26">
        <v>6114</v>
      </c>
      <c r="I407" s="48"/>
      <c r="J407" s="28">
        <v>0.98729999999999996</v>
      </c>
      <c r="K407" s="28"/>
      <c r="L407" s="111"/>
      <c r="M407" s="28"/>
      <c r="N407" s="28">
        <v>4.1399999999999999E-2</v>
      </c>
    </row>
    <row r="408" spans="1:14">
      <c r="A408" s="87" t="s">
        <v>149</v>
      </c>
      <c r="B408" s="14" t="s">
        <v>75</v>
      </c>
      <c r="C408" s="14" t="s">
        <v>64</v>
      </c>
      <c r="D408" s="14">
        <v>2012</v>
      </c>
      <c r="E408" s="14">
        <v>2012</v>
      </c>
      <c r="F408" s="14" t="s">
        <v>98</v>
      </c>
      <c r="G408" s="26">
        <v>151637</v>
      </c>
      <c r="H408" s="26">
        <v>361404</v>
      </c>
      <c r="I408" s="48"/>
      <c r="J408" s="28">
        <v>0.99939999999999996</v>
      </c>
      <c r="K408" s="28"/>
      <c r="L408" s="111"/>
      <c r="M408" s="28"/>
      <c r="N408" s="28">
        <v>2.01E-2</v>
      </c>
    </row>
    <row r="409" spans="1:14">
      <c r="A409" s="87" t="s">
        <v>150</v>
      </c>
      <c r="B409" s="14" t="s">
        <v>74</v>
      </c>
      <c r="C409" s="14" t="s">
        <v>64</v>
      </c>
      <c r="D409" s="14">
        <v>2012</v>
      </c>
      <c r="E409" s="14">
        <v>2012</v>
      </c>
      <c r="F409" s="14" t="s">
        <v>98</v>
      </c>
      <c r="G409" s="26">
        <v>112361</v>
      </c>
      <c r="H409" s="26">
        <v>246971</v>
      </c>
      <c r="I409" s="48"/>
      <c r="J409" s="28">
        <v>0.9718</v>
      </c>
      <c r="K409" s="28"/>
      <c r="L409" s="111"/>
      <c r="M409" s="28"/>
      <c r="N409" s="28">
        <v>7.2300000000000003E-2</v>
      </c>
    </row>
    <row r="410" spans="1:14">
      <c r="A410" s="87" t="s">
        <v>151</v>
      </c>
      <c r="B410" s="14" t="s">
        <v>74</v>
      </c>
      <c r="C410" s="14" t="s">
        <v>64</v>
      </c>
      <c r="D410" s="14">
        <v>2012</v>
      </c>
      <c r="E410" s="14">
        <v>2012</v>
      </c>
      <c r="F410" s="14" t="s">
        <v>98</v>
      </c>
      <c r="G410" s="26">
        <v>32910</v>
      </c>
      <c r="H410" s="26">
        <v>50894</v>
      </c>
      <c r="I410" s="48"/>
      <c r="J410" s="28">
        <v>0.97629999999999995</v>
      </c>
      <c r="K410" s="28"/>
      <c r="L410" s="111"/>
      <c r="M410" s="28"/>
      <c r="N410" s="28">
        <v>3.4099999999999998E-2</v>
      </c>
    </row>
    <row r="411" spans="1:14">
      <c r="A411" s="87" t="s">
        <v>152</v>
      </c>
      <c r="B411" s="14" t="s">
        <v>75</v>
      </c>
      <c r="C411" s="14" t="s">
        <v>64</v>
      </c>
      <c r="D411" s="14">
        <v>2012</v>
      </c>
      <c r="E411" s="14">
        <v>2012</v>
      </c>
      <c r="F411" s="14" t="s">
        <v>98</v>
      </c>
      <c r="G411" s="26">
        <v>43790</v>
      </c>
      <c r="H411" s="26">
        <v>107532</v>
      </c>
      <c r="I411" s="48"/>
      <c r="J411" s="28">
        <v>0.98150000000000004</v>
      </c>
      <c r="K411" s="28"/>
      <c r="L411" s="111"/>
      <c r="M411" s="28"/>
      <c r="N411" s="28">
        <v>3.4700000000000002E-2</v>
      </c>
    </row>
    <row r="412" spans="1:14">
      <c r="A412" s="87" t="s">
        <v>153</v>
      </c>
      <c r="B412" s="14" t="s">
        <v>74</v>
      </c>
      <c r="C412" s="14" t="s">
        <v>64</v>
      </c>
      <c r="D412" s="14">
        <v>2012</v>
      </c>
      <c r="E412" s="14">
        <v>2012</v>
      </c>
      <c r="F412" s="14" t="s">
        <v>98</v>
      </c>
      <c r="G412" s="26">
        <v>8899</v>
      </c>
      <c r="H412" s="26">
        <v>17269</v>
      </c>
      <c r="I412" s="48"/>
      <c r="J412" s="28">
        <v>0.97450000000000003</v>
      </c>
      <c r="K412" s="28"/>
      <c r="L412" s="111"/>
      <c r="M412" s="28"/>
      <c r="N412" s="28">
        <v>4.1399999999999999E-2</v>
      </c>
    </row>
    <row r="413" spans="1:14">
      <c r="A413" s="87" t="s">
        <v>154</v>
      </c>
      <c r="B413" s="14" t="s">
        <v>74</v>
      </c>
      <c r="C413" s="14" t="s">
        <v>64</v>
      </c>
      <c r="D413" s="14">
        <v>2012</v>
      </c>
      <c r="E413" s="14">
        <v>2012</v>
      </c>
      <c r="F413" s="14" t="s">
        <v>98</v>
      </c>
      <c r="G413" s="26">
        <v>13612</v>
      </c>
      <c r="H413" s="26">
        <v>28106</v>
      </c>
      <c r="I413" s="48"/>
      <c r="J413" s="28">
        <v>0.95230000000000004</v>
      </c>
      <c r="K413" s="28"/>
      <c r="L413" s="111"/>
      <c r="M413" s="28"/>
      <c r="N413" s="28">
        <v>4.1399999999999999E-2</v>
      </c>
    </row>
    <row r="414" spans="1:14">
      <c r="A414" s="87" t="s">
        <v>155</v>
      </c>
      <c r="B414" s="14" t="s">
        <v>74</v>
      </c>
      <c r="C414" s="14" t="s">
        <v>64</v>
      </c>
      <c r="D414" s="14">
        <v>2012</v>
      </c>
      <c r="E414" s="14">
        <v>2012</v>
      </c>
      <c r="F414" s="14" t="s">
        <v>98</v>
      </c>
      <c r="G414" s="26">
        <v>14197</v>
      </c>
      <c r="H414" s="26">
        <v>32030</v>
      </c>
      <c r="I414" s="48"/>
      <c r="J414" s="28">
        <v>0.96009999999999995</v>
      </c>
      <c r="K414" s="28"/>
      <c r="L414" s="111"/>
      <c r="M414" s="28"/>
      <c r="N414" s="28">
        <v>4.1399999999999999E-2</v>
      </c>
    </row>
    <row r="415" spans="1:14">
      <c r="A415" s="87" t="s">
        <v>156</v>
      </c>
      <c r="B415" s="14" t="s">
        <v>74</v>
      </c>
      <c r="C415" s="14" t="s">
        <v>64</v>
      </c>
      <c r="D415" s="14">
        <v>2012</v>
      </c>
      <c r="E415" s="14">
        <v>2012</v>
      </c>
      <c r="F415" s="14" t="s">
        <v>98</v>
      </c>
      <c r="G415" s="26">
        <v>49038</v>
      </c>
      <c r="H415" s="26">
        <v>105676</v>
      </c>
      <c r="I415" s="48"/>
      <c r="J415" s="28">
        <v>0.80869999999999997</v>
      </c>
      <c r="K415" s="28"/>
      <c r="L415" s="111"/>
      <c r="M415" s="28"/>
      <c r="N415" s="28">
        <v>8.6E-3</v>
      </c>
    </row>
    <row r="416" spans="1:14">
      <c r="A416" s="87" t="s">
        <v>157</v>
      </c>
      <c r="B416" s="14" t="s">
        <v>74</v>
      </c>
      <c r="C416" s="14" t="s">
        <v>64</v>
      </c>
      <c r="D416" s="14">
        <v>2012</v>
      </c>
      <c r="E416" s="14">
        <v>2012</v>
      </c>
      <c r="F416" s="14" t="s">
        <v>98</v>
      </c>
      <c r="G416" s="26">
        <v>10984</v>
      </c>
      <c r="H416" s="26">
        <v>22390</v>
      </c>
      <c r="I416" s="48"/>
      <c r="J416" s="28">
        <v>0.96250000000000002</v>
      </c>
      <c r="K416" s="28"/>
      <c r="L416" s="111"/>
      <c r="M416" s="28"/>
      <c r="N416" s="28">
        <v>4.1399999999999999E-2</v>
      </c>
    </row>
    <row r="417" spans="1:31">
      <c r="A417" s="87" t="s">
        <v>158</v>
      </c>
      <c r="B417" s="14" t="s">
        <v>75</v>
      </c>
      <c r="C417" s="14" t="s">
        <v>64</v>
      </c>
      <c r="D417" s="14">
        <v>2012</v>
      </c>
      <c r="E417" s="14">
        <v>2012</v>
      </c>
      <c r="F417" s="14" t="s">
        <v>98</v>
      </c>
      <c r="G417" s="26">
        <v>12445</v>
      </c>
      <c r="H417" s="26">
        <v>25025</v>
      </c>
      <c r="I417" s="48"/>
      <c r="J417" s="28">
        <v>0.9788</v>
      </c>
      <c r="K417" s="28"/>
      <c r="L417" s="111"/>
      <c r="M417" s="28"/>
      <c r="N417" s="28">
        <v>4.1399999999999999E-2</v>
      </c>
    </row>
    <row r="418" spans="1:31">
      <c r="A418" s="87" t="s">
        <v>159</v>
      </c>
      <c r="B418" s="14" t="s">
        <v>75</v>
      </c>
      <c r="C418" s="14" t="s">
        <v>64</v>
      </c>
      <c r="D418" s="14">
        <v>2012</v>
      </c>
      <c r="E418" s="14">
        <v>2012</v>
      </c>
      <c r="F418" s="14" t="s">
        <v>98</v>
      </c>
      <c r="G418" s="26">
        <v>156</v>
      </c>
      <c r="H418" s="26">
        <v>302</v>
      </c>
      <c r="I418" s="48"/>
      <c r="J418" s="28">
        <v>1</v>
      </c>
      <c r="K418" s="28"/>
      <c r="L418" s="111"/>
      <c r="M418" s="28"/>
      <c r="N418" s="28">
        <v>4.1399999999999999E-2</v>
      </c>
    </row>
    <row r="419" spans="1:31">
      <c r="A419" s="87" t="s">
        <v>160</v>
      </c>
      <c r="B419" s="14" t="s">
        <v>75</v>
      </c>
      <c r="C419" s="14" t="s">
        <v>64</v>
      </c>
      <c r="D419" s="14">
        <v>2012</v>
      </c>
      <c r="E419" s="14">
        <v>2012</v>
      </c>
      <c r="F419" s="14" t="s">
        <v>98</v>
      </c>
      <c r="G419" s="26">
        <v>2719</v>
      </c>
      <c r="H419" s="26">
        <v>6100</v>
      </c>
      <c r="I419" s="48"/>
      <c r="J419" s="28">
        <v>1</v>
      </c>
      <c r="K419" s="28"/>
      <c r="L419" s="111"/>
      <c r="M419" s="28"/>
      <c r="N419" s="28">
        <v>4.1399999999999999E-2</v>
      </c>
    </row>
    <row r="420" spans="1:31">
      <c r="A420" s="87" t="s">
        <v>161</v>
      </c>
      <c r="B420" s="14" t="s">
        <v>74</v>
      </c>
      <c r="C420" s="14" t="s">
        <v>64</v>
      </c>
      <c r="D420" s="14">
        <v>2012</v>
      </c>
      <c r="E420" s="14">
        <v>2012</v>
      </c>
      <c r="F420" s="14" t="s">
        <v>98</v>
      </c>
      <c r="G420" s="26">
        <v>19954</v>
      </c>
      <c r="H420" s="26">
        <v>40161</v>
      </c>
      <c r="I420" s="48"/>
      <c r="J420" s="28">
        <v>0.93489999999999995</v>
      </c>
      <c r="K420" s="28"/>
      <c r="L420" s="111"/>
      <c r="M420" s="28"/>
      <c r="N420" s="28">
        <v>1.44E-2</v>
      </c>
    </row>
    <row r="421" spans="1:31">
      <c r="A421" s="87" t="s">
        <v>162</v>
      </c>
      <c r="B421" s="14" t="s">
        <v>74</v>
      </c>
      <c r="C421" s="14" t="s">
        <v>64</v>
      </c>
      <c r="D421" s="14">
        <v>2012</v>
      </c>
      <c r="E421" s="14">
        <v>2012</v>
      </c>
      <c r="F421" s="14" t="s">
        <v>98</v>
      </c>
      <c r="G421" s="26">
        <v>18390</v>
      </c>
      <c r="H421" s="26">
        <v>34447</v>
      </c>
      <c r="I421" s="48"/>
      <c r="J421" s="28">
        <v>0.8992</v>
      </c>
      <c r="K421" s="28"/>
      <c r="L421" s="111"/>
      <c r="M421" s="28"/>
      <c r="N421" s="28">
        <v>4.1399999999999999E-2</v>
      </c>
    </row>
    <row r="422" spans="1:31">
      <c r="A422" s="87" t="s">
        <v>163</v>
      </c>
      <c r="B422" s="14" t="s">
        <v>75</v>
      </c>
      <c r="C422" s="14" t="s">
        <v>64</v>
      </c>
      <c r="D422" s="14">
        <v>2012</v>
      </c>
      <c r="E422" s="14">
        <v>2012</v>
      </c>
      <c r="F422" s="14" t="s">
        <v>98</v>
      </c>
      <c r="G422" s="26">
        <v>40036</v>
      </c>
      <c r="H422" s="26">
        <v>88848</v>
      </c>
      <c r="I422" s="48"/>
      <c r="J422" s="28">
        <v>0.99960000000000004</v>
      </c>
      <c r="K422" s="28"/>
      <c r="L422" s="111"/>
      <c r="M422" s="28"/>
      <c r="N422" s="28">
        <v>2.7300000000000001E-2</v>
      </c>
    </row>
    <row r="423" spans="1:31">
      <c r="A423" s="87" t="s">
        <v>164</v>
      </c>
      <c r="B423" s="14" t="s">
        <v>75</v>
      </c>
      <c r="C423" s="14" t="s">
        <v>64</v>
      </c>
      <c r="D423" s="14">
        <v>2012</v>
      </c>
      <c r="E423" s="14">
        <v>2012</v>
      </c>
      <c r="F423" s="14" t="s">
        <v>98</v>
      </c>
      <c r="G423" s="26">
        <v>4961</v>
      </c>
      <c r="H423" s="26">
        <v>11946</v>
      </c>
      <c r="I423" s="48"/>
      <c r="J423" s="28">
        <v>0.95109999999999995</v>
      </c>
      <c r="K423" s="28"/>
      <c r="L423" s="111"/>
      <c r="M423" s="28"/>
      <c r="N423" s="28">
        <v>4.1399999999999999E-2</v>
      </c>
    </row>
    <row r="424" spans="1:31">
      <c r="A424" s="87" t="s">
        <v>165</v>
      </c>
      <c r="B424" s="14" t="s">
        <v>75</v>
      </c>
      <c r="C424" s="14" t="s">
        <v>64</v>
      </c>
      <c r="D424" s="14">
        <v>2012</v>
      </c>
      <c r="E424" s="14">
        <v>2012</v>
      </c>
      <c r="F424" s="14" t="s">
        <v>98</v>
      </c>
      <c r="G424" s="26">
        <v>4219</v>
      </c>
      <c r="H424" s="26">
        <v>9899</v>
      </c>
      <c r="I424" s="48"/>
      <c r="J424" s="28">
        <v>0.91290000000000004</v>
      </c>
      <c r="K424" s="28"/>
      <c r="L424" s="111"/>
      <c r="M424" s="28"/>
      <c r="N424" s="28">
        <v>4.1399999999999999E-2</v>
      </c>
    </row>
    <row r="425" spans="1:31">
      <c r="A425" s="87" t="s">
        <v>166</v>
      </c>
      <c r="B425" s="14" t="s">
        <v>75</v>
      </c>
      <c r="C425" s="14" t="s">
        <v>64</v>
      </c>
      <c r="D425" s="14">
        <v>2012</v>
      </c>
      <c r="E425" s="14">
        <v>2012</v>
      </c>
      <c r="F425" s="14" t="s">
        <v>98</v>
      </c>
      <c r="G425" s="26">
        <v>776</v>
      </c>
      <c r="H425" s="26">
        <v>1557</v>
      </c>
      <c r="I425" s="48"/>
      <c r="J425" s="28">
        <v>0.97919999999999996</v>
      </c>
      <c r="K425" s="28"/>
      <c r="L425" s="111"/>
      <c r="M425" s="28"/>
      <c r="N425" s="28">
        <v>4.1399999999999999E-2</v>
      </c>
    </row>
    <row r="426" spans="1:31">
      <c r="A426" s="87" t="s">
        <v>167</v>
      </c>
      <c r="B426" s="14" t="s">
        <v>74</v>
      </c>
      <c r="C426" s="14" t="s">
        <v>64</v>
      </c>
      <c r="D426" s="14">
        <v>2012</v>
      </c>
      <c r="E426" s="14">
        <v>2012</v>
      </c>
      <c r="F426" s="14" t="s">
        <v>98</v>
      </c>
      <c r="G426" s="26">
        <v>44577</v>
      </c>
      <c r="H426" s="26">
        <v>110086</v>
      </c>
      <c r="I426" s="48"/>
      <c r="J426" s="28">
        <v>1</v>
      </c>
      <c r="K426" s="28"/>
      <c r="L426" s="111"/>
      <c r="M426" s="28"/>
      <c r="N426" s="28">
        <v>2.12E-2</v>
      </c>
    </row>
    <row r="427" spans="1:31">
      <c r="A427" s="87" t="s">
        <v>168</v>
      </c>
      <c r="B427" s="14" t="s">
        <v>75</v>
      </c>
      <c r="C427" s="14" t="s">
        <v>64</v>
      </c>
      <c r="D427" s="14">
        <v>2012</v>
      </c>
      <c r="E427" s="14">
        <v>2012</v>
      </c>
      <c r="F427" s="14" t="s">
        <v>98</v>
      </c>
      <c r="G427" s="26">
        <v>2755</v>
      </c>
      <c r="H427" s="26">
        <v>5103</v>
      </c>
      <c r="I427" s="48"/>
      <c r="J427" s="28">
        <v>0.97840000000000005</v>
      </c>
      <c r="K427" s="28"/>
      <c r="L427" s="111"/>
      <c r="M427" s="28"/>
      <c r="N427" s="28">
        <v>4.1399999999999999E-2</v>
      </c>
    </row>
    <row r="428" spans="1:31">
      <c r="A428" s="87" t="s">
        <v>169</v>
      </c>
      <c r="B428" s="14" t="s">
        <v>74</v>
      </c>
      <c r="C428" s="14" t="s">
        <v>64</v>
      </c>
      <c r="D428" s="14">
        <v>2012</v>
      </c>
      <c r="E428" s="14">
        <v>2012</v>
      </c>
      <c r="F428" s="14" t="s">
        <v>98</v>
      </c>
      <c r="G428" s="26">
        <v>31284</v>
      </c>
      <c r="H428" s="26">
        <v>64382</v>
      </c>
      <c r="I428" s="48"/>
      <c r="J428" s="28">
        <v>0.98699999999999999</v>
      </c>
      <c r="K428" s="28"/>
      <c r="L428" s="111"/>
      <c r="M428" s="28"/>
      <c r="N428" s="28">
        <v>1.83E-2</v>
      </c>
    </row>
    <row r="429" spans="1:31">
      <c r="A429" s="87" t="s">
        <v>170</v>
      </c>
      <c r="B429" s="14" t="s">
        <v>74</v>
      </c>
      <c r="C429" s="14" t="s">
        <v>64</v>
      </c>
      <c r="D429" s="14">
        <v>2012</v>
      </c>
      <c r="E429" s="14">
        <v>2012</v>
      </c>
      <c r="F429" s="14" t="s">
        <v>98</v>
      </c>
      <c r="G429" s="26">
        <v>7766</v>
      </c>
      <c r="H429" s="26">
        <v>16880</v>
      </c>
      <c r="I429" s="48"/>
      <c r="J429" s="28">
        <v>0.87329999999999997</v>
      </c>
      <c r="K429" s="28"/>
      <c r="L429" s="111"/>
      <c r="M429" s="28"/>
      <c r="N429" s="28">
        <v>4.1399999999999999E-2</v>
      </c>
    </row>
    <row r="430" spans="1:31">
      <c r="A430" s="87" t="s">
        <v>171</v>
      </c>
      <c r="B430" s="14" t="s">
        <v>75</v>
      </c>
      <c r="C430" s="14" t="s">
        <v>64</v>
      </c>
      <c r="D430" s="14">
        <v>2012</v>
      </c>
      <c r="E430" s="14">
        <v>2012</v>
      </c>
      <c r="F430" s="14" t="s">
        <v>98</v>
      </c>
      <c r="G430" s="26">
        <v>5776</v>
      </c>
      <c r="H430" s="26">
        <v>13058</v>
      </c>
      <c r="I430" s="48"/>
      <c r="J430" s="28">
        <v>1</v>
      </c>
      <c r="K430" s="28"/>
      <c r="L430" s="111"/>
      <c r="M430" s="28"/>
      <c r="N430" s="28">
        <v>4.1399999999999999E-2</v>
      </c>
    </row>
    <row r="431" spans="1:31">
      <c r="A431" s="51" t="s">
        <v>281</v>
      </c>
      <c r="B431" s="14" t="s">
        <v>66</v>
      </c>
      <c r="C431" s="14" t="s">
        <v>186</v>
      </c>
      <c r="D431" s="14">
        <v>2012</v>
      </c>
      <c r="E431" s="14">
        <v>2012</v>
      </c>
      <c r="F431" s="14" t="s">
        <v>98</v>
      </c>
      <c r="G431" s="128"/>
      <c r="H431" s="128"/>
      <c r="I431" s="128"/>
      <c r="J431" s="129"/>
      <c r="K431" s="129"/>
      <c r="L431" s="111"/>
      <c r="M431" s="28">
        <v>0.254</v>
      </c>
      <c r="N431" s="28">
        <v>5.3999999999999999E-2</v>
      </c>
    </row>
    <row r="432" spans="1:31">
      <c r="A432" s="51" t="s">
        <v>172</v>
      </c>
      <c r="B432" s="14" t="s">
        <v>66</v>
      </c>
      <c r="C432" s="14" t="s">
        <v>186</v>
      </c>
      <c r="D432" s="14">
        <v>2012</v>
      </c>
      <c r="E432" s="14">
        <v>2012</v>
      </c>
      <c r="F432" s="14" t="s">
        <v>98</v>
      </c>
      <c r="G432" s="26">
        <v>1860414</v>
      </c>
      <c r="H432" s="26">
        <v>4102934</v>
      </c>
      <c r="I432" s="48"/>
      <c r="J432" s="28">
        <v>0.97619999999999996</v>
      </c>
      <c r="K432" s="28"/>
      <c r="L432" s="111"/>
      <c r="M432" s="28"/>
      <c r="N432" s="28">
        <v>3.5999999999999997E-2</v>
      </c>
      <c r="O432" s="14"/>
      <c r="P432" s="14"/>
      <c r="Q432" s="14"/>
      <c r="R432" s="14"/>
      <c r="S432" s="14"/>
      <c r="T432" s="14"/>
      <c r="U432" s="14"/>
      <c r="V432" s="14"/>
      <c r="W432" s="14"/>
      <c r="X432" s="14"/>
      <c r="Y432" s="14"/>
      <c r="Z432" s="14"/>
      <c r="AA432" s="14"/>
      <c r="AB432" s="14"/>
      <c r="AC432" s="14"/>
      <c r="AD432" s="14"/>
      <c r="AE432" s="14"/>
    </row>
    <row r="433" spans="1:14">
      <c r="A433" s="51" t="s">
        <v>173</v>
      </c>
      <c r="B433" s="14" t="s">
        <v>74</v>
      </c>
      <c r="C433" s="14" t="s">
        <v>186</v>
      </c>
      <c r="D433" s="14">
        <v>2012</v>
      </c>
      <c r="E433" s="14">
        <v>2012</v>
      </c>
      <c r="F433" s="14" t="s">
        <v>98</v>
      </c>
      <c r="G433" s="26">
        <v>62555</v>
      </c>
      <c r="H433" s="26">
        <v>125468</v>
      </c>
      <c r="I433" s="48"/>
      <c r="J433" s="28">
        <v>0.90659999999999996</v>
      </c>
      <c r="K433" s="28"/>
      <c r="L433" s="111"/>
      <c r="M433" s="28"/>
      <c r="N433" s="28">
        <v>1.37E-2</v>
      </c>
    </row>
    <row r="434" spans="1:14">
      <c r="A434" s="51" t="s">
        <v>174</v>
      </c>
      <c r="B434" s="14" t="s">
        <v>75</v>
      </c>
      <c r="C434" s="14" t="s">
        <v>186</v>
      </c>
      <c r="D434" s="14">
        <v>2012</v>
      </c>
      <c r="E434" s="14">
        <v>2012</v>
      </c>
      <c r="F434" s="14" t="s">
        <v>98</v>
      </c>
      <c r="G434" s="26">
        <v>80</v>
      </c>
      <c r="H434" s="26">
        <v>142</v>
      </c>
      <c r="I434" s="48"/>
      <c r="J434" s="28">
        <v>1</v>
      </c>
      <c r="K434" s="28"/>
      <c r="L434" s="111"/>
      <c r="M434" s="28"/>
      <c r="N434" s="28">
        <v>5.2699999999999997E-2</v>
      </c>
    </row>
    <row r="435" spans="1:14">
      <c r="A435" s="51" t="s">
        <v>175</v>
      </c>
      <c r="B435" s="14" t="s">
        <v>75</v>
      </c>
      <c r="C435" s="14" t="s">
        <v>186</v>
      </c>
      <c r="D435" s="14">
        <v>2012</v>
      </c>
      <c r="E435" s="14">
        <v>2012</v>
      </c>
      <c r="F435" s="14" t="s">
        <v>98</v>
      </c>
      <c r="G435" s="26">
        <v>1717</v>
      </c>
      <c r="H435" s="26">
        <v>3287</v>
      </c>
      <c r="I435" s="48"/>
      <c r="J435" s="28">
        <v>0.97009999999999996</v>
      </c>
      <c r="K435" s="28"/>
      <c r="L435" s="111"/>
      <c r="M435" s="28"/>
      <c r="N435" s="28">
        <v>5.2699999999999997E-2</v>
      </c>
    </row>
    <row r="436" spans="1:14">
      <c r="A436" s="51" t="s">
        <v>176</v>
      </c>
      <c r="B436" s="14" t="s">
        <v>75</v>
      </c>
      <c r="C436" s="14" t="s">
        <v>186</v>
      </c>
      <c r="D436" s="14">
        <v>2012</v>
      </c>
      <c r="E436" s="14">
        <v>2012</v>
      </c>
      <c r="F436" s="14" t="s">
        <v>98</v>
      </c>
      <c r="G436" s="26">
        <v>14138</v>
      </c>
      <c r="H436" s="26">
        <v>29551</v>
      </c>
      <c r="I436" s="48"/>
      <c r="J436" s="28">
        <v>0.90459999999999996</v>
      </c>
      <c r="K436" s="28"/>
      <c r="L436" s="111"/>
      <c r="M436" s="28"/>
      <c r="N436" s="28">
        <v>5.2699999999999997E-2</v>
      </c>
    </row>
    <row r="437" spans="1:14">
      <c r="A437" s="51" t="s">
        <v>177</v>
      </c>
      <c r="B437" s="14" t="s">
        <v>75</v>
      </c>
      <c r="C437" s="14" t="s">
        <v>186</v>
      </c>
      <c r="D437" s="14">
        <v>2012</v>
      </c>
      <c r="E437" s="14">
        <v>2012</v>
      </c>
      <c r="F437" s="14" t="s">
        <v>98</v>
      </c>
      <c r="G437" s="26">
        <v>2518</v>
      </c>
      <c r="H437" s="26">
        <v>5007</v>
      </c>
      <c r="I437" s="48"/>
      <c r="J437" s="28">
        <v>0.98089999999999999</v>
      </c>
      <c r="K437" s="28"/>
      <c r="L437" s="111"/>
      <c r="M437" s="28"/>
      <c r="N437" s="28">
        <v>5.2699999999999997E-2</v>
      </c>
    </row>
    <row r="438" spans="1:14">
      <c r="A438" s="51" t="s">
        <v>178</v>
      </c>
      <c r="B438" s="14" t="s">
        <v>75</v>
      </c>
      <c r="C438" s="14" t="s">
        <v>186</v>
      </c>
      <c r="D438" s="14">
        <v>2012</v>
      </c>
      <c r="E438" s="14">
        <v>2012</v>
      </c>
      <c r="F438" s="14" t="s">
        <v>98</v>
      </c>
      <c r="G438" s="26">
        <v>669</v>
      </c>
      <c r="H438" s="26">
        <v>1661</v>
      </c>
      <c r="I438" s="48"/>
      <c r="J438" s="28">
        <v>1</v>
      </c>
      <c r="K438" s="28"/>
      <c r="L438" s="111"/>
      <c r="M438" s="28"/>
      <c r="N438" s="28">
        <v>5.2699999999999997E-2</v>
      </c>
    </row>
    <row r="439" spans="1:14">
      <c r="A439" s="51" t="s">
        <v>179</v>
      </c>
      <c r="B439" s="14" t="s">
        <v>74</v>
      </c>
      <c r="C439" s="14" t="s">
        <v>186</v>
      </c>
      <c r="D439" s="14">
        <v>2012</v>
      </c>
      <c r="E439" s="14">
        <v>2012</v>
      </c>
      <c r="F439" s="14" t="s">
        <v>98</v>
      </c>
      <c r="G439" s="26">
        <v>33263</v>
      </c>
      <c r="H439" s="26">
        <v>69279</v>
      </c>
      <c r="I439" s="48"/>
      <c r="J439" s="28">
        <v>0.9637</v>
      </c>
      <c r="K439" s="28"/>
      <c r="L439" s="111"/>
      <c r="M439" s="28"/>
      <c r="N439" s="28">
        <v>3.1199999999999999E-2</v>
      </c>
    </row>
    <row r="440" spans="1:14">
      <c r="A440" s="51" t="s">
        <v>180</v>
      </c>
      <c r="B440" s="14" t="s">
        <v>75</v>
      </c>
      <c r="C440" s="14" t="s">
        <v>186</v>
      </c>
      <c r="D440" s="14">
        <v>2012</v>
      </c>
      <c r="E440" s="14">
        <v>2012</v>
      </c>
      <c r="F440" s="14" t="s">
        <v>98</v>
      </c>
      <c r="G440" s="26">
        <v>2612</v>
      </c>
      <c r="H440" s="26">
        <v>5394</v>
      </c>
      <c r="I440" s="48"/>
      <c r="J440" s="28">
        <v>1</v>
      </c>
      <c r="K440" s="28"/>
      <c r="L440" s="111"/>
      <c r="M440" s="28"/>
      <c r="N440" s="28">
        <v>5.2699999999999997E-2</v>
      </c>
    </row>
    <row r="441" spans="1:14">
      <c r="A441" s="51" t="s">
        <v>181</v>
      </c>
      <c r="B441" s="14" t="s">
        <v>75</v>
      </c>
      <c r="C441" s="14" t="s">
        <v>186</v>
      </c>
      <c r="D441" s="14">
        <v>2012</v>
      </c>
      <c r="E441" s="14">
        <v>2012</v>
      </c>
      <c r="F441" s="14" t="s">
        <v>98</v>
      </c>
      <c r="G441" s="26">
        <v>6124</v>
      </c>
      <c r="H441" s="26">
        <v>11702</v>
      </c>
      <c r="I441" s="48"/>
      <c r="J441" s="28">
        <v>1</v>
      </c>
      <c r="K441" s="28"/>
      <c r="L441" s="111"/>
      <c r="M441" s="28"/>
      <c r="N441" s="28">
        <v>5.2699999999999997E-2</v>
      </c>
    </row>
    <row r="442" spans="1:14">
      <c r="A442" s="87" t="s">
        <v>123</v>
      </c>
      <c r="B442" s="14" t="s">
        <v>74</v>
      </c>
      <c r="C442" s="14" t="s">
        <v>186</v>
      </c>
      <c r="D442" s="14">
        <v>2012</v>
      </c>
      <c r="E442" s="14">
        <v>2012</v>
      </c>
      <c r="F442" s="14" t="s">
        <v>98</v>
      </c>
      <c r="G442" s="26">
        <v>89116</v>
      </c>
      <c r="H442" s="26">
        <v>215482</v>
      </c>
      <c r="I442" s="48"/>
      <c r="J442" s="28">
        <v>0.97570000000000001</v>
      </c>
      <c r="K442" s="28"/>
      <c r="L442" s="111"/>
      <c r="M442" s="28"/>
      <c r="N442" s="28">
        <v>1.49E-2</v>
      </c>
    </row>
    <row r="443" spans="1:14">
      <c r="A443" s="87" t="s">
        <v>124</v>
      </c>
      <c r="B443" s="14" t="s">
        <v>75</v>
      </c>
      <c r="C443" s="14" t="s">
        <v>186</v>
      </c>
      <c r="D443" s="14">
        <v>2012</v>
      </c>
      <c r="E443" s="14">
        <v>2012</v>
      </c>
      <c r="F443" s="14" t="s">
        <v>98</v>
      </c>
      <c r="G443" s="26">
        <v>1406</v>
      </c>
      <c r="H443" s="26">
        <v>3464</v>
      </c>
      <c r="I443" s="48"/>
      <c r="J443" s="28">
        <v>1</v>
      </c>
      <c r="K443" s="28"/>
      <c r="L443" s="111"/>
      <c r="M443" s="28"/>
      <c r="N443" s="28">
        <v>5.2699999999999997E-2</v>
      </c>
    </row>
    <row r="444" spans="1:14">
      <c r="A444" s="87" t="s">
        <v>125</v>
      </c>
      <c r="B444" s="14" t="s">
        <v>75</v>
      </c>
      <c r="C444" s="14" t="s">
        <v>186</v>
      </c>
      <c r="D444" s="14">
        <v>2012</v>
      </c>
      <c r="E444" s="14">
        <v>2012</v>
      </c>
      <c r="F444" s="14" t="s">
        <v>98</v>
      </c>
      <c r="G444" s="26">
        <v>8139</v>
      </c>
      <c r="H444" s="26">
        <v>15566</v>
      </c>
      <c r="I444" s="48"/>
      <c r="J444" s="28">
        <v>0.98089999999999999</v>
      </c>
      <c r="K444" s="28"/>
      <c r="L444" s="111"/>
      <c r="M444" s="28"/>
      <c r="N444" s="28">
        <v>5.2699999999999997E-2</v>
      </c>
    </row>
    <row r="445" spans="1:14">
      <c r="A445" s="87" t="s">
        <v>126</v>
      </c>
      <c r="B445" s="14" t="s">
        <v>75</v>
      </c>
      <c r="C445" s="14" t="s">
        <v>186</v>
      </c>
      <c r="D445" s="14">
        <v>2012</v>
      </c>
      <c r="E445" s="14">
        <v>2012</v>
      </c>
      <c r="F445" s="14" t="s">
        <v>98</v>
      </c>
      <c r="G445" s="26">
        <v>14277</v>
      </c>
      <c r="H445" s="26">
        <v>36706</v>
      </c>
      <c r="I445" s="48"/>
      <c r="J445" s="28">
        <v>1</v>
      </c>
      <c r="K445" s="28"/>
      <c r="L445" s="111"/>
      <c r="M445" s="28"/>
      <c r="N445" s="28">
        <v>5.2699999999999997E-2</v>
      </c>
    </row>
    <row r="446" spans="1:14">
      <c r="A446" s="87" t="s">
        <v>127</v>
      </c>
      <c r="B446" s="14" t="s">
        <v>75</v>
      </c>
      <c r="C446" s="14" t="s">
        <v>186</v>
      </c>
      <c r="D446" s="14">
        <v>2012</v>
      </c>
      <c r="E446" s="14">
        <v>2012</v>
      </c>
      <c r="F446" s="14" t="s">
        <v>98</v>
      </c>
      <c r="G446" s="26">
        <v>973</v>
      </c>
      <c r="H446" s="26">
        <v>1947</v>
      </c>
      <c r="I446" s="48"/>
      <c r="J446" s="28">
        <v>1</v>
      </c>
      <c r="K446" s="28"/>
      <c r="L446" s="111"/>
      <c r="M446" s="28"/>
      <c r="N446" s="28">
        <v>5.2699999999999997E-2</v>
      </c>
    </row>
    <row r="447" spans="1:14">
      <c r="A447" s="87" t="s">
        <v>128</v>
      </c>
      <c r="B447" s="14" t="s">
        <v>75</v>
      </c>
      <c r="C447" s="14" t="s">
        <v>186</v>
      </c>
      <c r="D447" s="14">
        <v>2012</v>
      </c>
      <c r="E447" s="14">
        <v>2012</v>
      </c>
      <c r="F447" s="14" t="s">
        <v>98</v>
      </c>
      <c r="G447" s="26">
        <v>58169</v>
      </c>
      <c r="H447" s="26">
        <v>140863</v>
      </c>
      <c r="I447" s="48"/>
      <c r="J447" s="28">
        <v>0.99109999999999998</v>
      </c>
      <c r="K447" s="28"/>
      <c r="L447" s="111"/>
      <c r="M447" s="28"/>
      <c r="N447" s="28">
        <v>3.3500000000000002E-2</v>
      </c>
    </row>
    <row r="448" spans="1:14">
      <c r="A448" s="87" t="s">
        <v>129</v>
      </c>
      <c r="B448" s="14" t="s">
        <v>75</v>
      </c>
      <c r="C448" s="14" t="s">
        <v>186</v>
      </c>
      <c r="D448" s="14">
        <v>2012</v>
      </c>
      <c r="E448" s="14">
        <v>2012</v>
      </c>
      <c r="F448" s="14" t="s">
        <v>98</v>
      </c>
      <c r="G448" s="26">
        <v>9603</v>
      </c>
      <c r="H448" s="26">
        <v>22770</v>
      </c>
      <c r="I448" s="48"/>
      <c r="J448" s="28">
        <v>0.99839999999999995</v>
      </c>
      <c r="K448" s="28"/>
      <c r="L448" s="111"/>
      <c r="M448" s="28"/>
      <c r="N448" s="28">
        <v>5.2699999999999997E-2</v>
      </c>
    </row>
    <row r="449" spans="1:14">
      <c r="A449" s="87" t="s">
        <v>130</v>
      </c>
      <c r="B449" s="14" t="s">
        <v>75</v>
      </c>
      <c r="C449" s="14" t="s">
        <v>186</v>
      </c>
      <c r="D449" s="14">
        <v>2012</v>
      </c>
      <c r="E449" s="14">
        <v>2012</v>
      </c>
      <c r="F449" s="14" t="s">
        <v>98</v>
      </c>
      <c r="G449" s="26">
        <v>5105</v>
      </c>
      <c r="H449" s="26">
        <v>10163</v>
      </c>
      <c r="I449" s="48"/>
      <c r="J449" s="28">
        <v>0.94430000000000003</v>
      </c>
      <c r="K449" s="28"/>
      <c r="L449" s="111"/>
      <c r="M449" s="28"/>
      <c r="N449" s="28">
        <v>5.2699999999999997E-2</v>
      </c>
    </row>
    <row r="450" spans="1:14">
      <c r="A450" s="87" t="s">
        <v>131</v>
      </c>
      <c r="B450" s="14" t="s">
        <v>75</v>
      </c>
      <c r="C450" s="14" t="s">
        <v>186</v>
      </c>
      <c r="D450" s="14">
        <v>2012</v>
      </c>
      <c r="E450" s="14">
        <v>2012</v>
      </c>
      <c r="F450" s="14" t="s">
        <v>98</v>
      </c>
      <c r="G450" s="26">
        <v>1418</v>
      </c>
      <c r="H450" s="26">
        <v>2965</v>
      </c>
      <c r="I450" s="48"/>
      <c r="J450" s="28">
        <v>0.96130000000000004</v>
      </c>
      <c r="K450" s="28"/>
      <c r="L450" s="111"/>
      <c r="M450" s="28"/>
      <c r="N450" s="28">
        <v>5.2699999999999997E-2</v>
      </c>
    </row>
    <row r="451" spans="1:14">
      <c r="A451" s="87" t="s">
        <v>132</v>
      </c>
      <c r="B451" s="14" t="s">
        <v>76</v>
      </c>
      <c r="C451" s="14" t="s">
        <v>186</v>
      </c>
      <c r="D451" s="14">
        <v>2012</v>
      </c>
      <c r="E451" s="14">
        <v>2012</v>
      </c>
      <c r="F451" s="14" t="s">
        <v>98</v>
      </c>
      <c r="G451" s="26">
        <v>524410</v>
      </c>
      <c r="H451" s="26">
        <v>1104054</v>
      </c>
      <c r="I451" s="48"/>
      <c r="J451" s="28">
        <v>0.97719999999999996</v>
      </c>
      <c r="K451" s="28"/>
      <c r="L451" s="111"/>
      <c r="M451" s="28"/>
      <c r="N451" s="28">
        <v>4.0399999999999998E-2</v>
      </c>
    </row>
    <row r="452" spans="1:14">
      <c r="A452" s="87" t="s">
        <v>133</v>
      </c>
      <c r="B452" s="14" t="s">
        <v>75</v>
      </c>
      <c r="C452" s="14" t="s">
        <v>186</v>
      </c>
      <c r="D452" s="14">
        <v>2012</v>
      </c>
      <c r="E452" s="14">
        <v>2012</v>
      </c>
      <c r="F452" s="14" t="s">
        <v>98</v>
      </c>
      <c r="G452" s="26">
        <v>10373</v>
      </c>
      <c r="H452" s="26">
        <v>26485</v>
      </c>
      <c r="I452" s="48"/>
      <c r="J452" s="28">
        <v>0.99339999999999995</v>
      </c>
      <c r="K452" s="28"/>
      <c r="L452" s="111"/>
      <c r="M452" s="28"/>
      <c r="N452" s="28">
        <v>5.2699999999999997E-2</v>
      </c>
    </row>
    <row r="453" spans="1:14">
      <c r="A453" s="87" t="s">
        <v>134</v>
      </c>
      <c r="B453" s="14" t="s">
        <v>75</v>
      </c>
      <c r="C453" s="14" t="s">
        <v>186</v>
      </c>
      <c r="D453" s="14">
        <v>2012</v>
      </c>
      <c r="E453" s="14">
        <v>2012</v>
      </c>
      <c r="F453" s="14" t="s">
        <v>98</v>
      </c>
      <c r="G453" s="26">
        <v>5627</v>
      </c>
      <c r="H453" s="26">
        <v>9516</v>
      </c>
      <c r="I453" s="48"/>
      <c r="J453" s="28">
        <v>0.99519999999999997</v>
      </c>
      <c r="K453" s="28"/>
      <c r="L453" s="111"/>
      <c r="M453" s="28"/>
      <c r="N453" s="28">
        <v>5.2699999999999997E-2</v>
      </c>
    </row>
    <row r="454" spans="1:14">
      <c r="A454" s="87" t="s">
        <v>135</v>
      </c>
      <c r="B454" s="14" t="s">
        <v>75</v>
      </c>
      <c r="C454" s="14" t="s">
        <v>186</v>
      </c>
      <c r="D454" s="14">
        <v>2012</v>
      </c>
      <c r="E454" s="14">
        <v>2012</v>
      </c>
      <c r="F454" s="14" t="s">
        <v>98</v>
      </c>
      <c r="G454" s="26">
        <v>866</v>
      </c>
      <c r="H454" s="26">
        <v>1776</v>
      </c>
      <c r="I454" s="48"/>
      <c r="J454" s="28">
        <v>0.90910000000000002</v>
      </c>
      <c r="K454" s="28"/>
      <c r="L454" s="111"/>
      <c r="M454" s="28"/>
      <c r="N454" s="28">
        <v>5.2699999999999997E-2</v>
      </c>
    </row>
    <row r="455" spans="1:14">
      <c r="A455" s="87" t="s">
        <v>136</v>
      </c>
      <c r="B455" s="14" t="s">
        <v>75</v>
      </c>
      <c r="C455" s="14" t="s">
        <v>186</v>
      </c>
      <c r="D455" s="14">
        <v>2012</v>
      </c>
      <c r="E455" s="14">
        <v>2012</v>
      </c>
      <c r="F455" s="14" t="s">
        <v>98</v>
      </c>
      <c r="G455" s="26">
        <v>7152</v>
      </c>
      <c r="H455" s="26">
        <v>13585</v>
      </c>
      <c r="I455" s="48"/>
      <c r="J455" s="28">
        <v>0.99780000000000002</v>
      </c>
      <c r="K455" s="28"/>
      <c r="L455" s="111"/>
      <c r="M455" s="28"/>
      <c r="N455" s="28">
        <v>5.2699999999999997E-2</v>
      </c>
    </row>
    <row r="456" spans="1:14">
      <c r="A456" s="87" t="s">
        <v>137</v>
      </c>
      <c r="B456" s="14" t="s">
        <v>75</v>
      </c>
      <c r="C456" s="14" t="s">
        <v>186</v>
      </c>
      <c r="D456" s="14">
        <v>2012</v>
      </c>
      <c r="E456" s="14">
        <v>2012</v>
      </c>
      <c r="F456" s="14" t="s">
        <v>98</v>
      </c>
      <c r="G456" s="26">
        <v>21946</v>
      </c>
      <c r="H456" s="26">
        <v>53768</v>
      </c>
      <c r="I456" s="48"/>
      <c r="J456" s="28">
        <v>0.99770000000000003</v>
      </c>
      <c r="K456" s="28"/>
      <c r="L456" s="111"/>
      <c r="M456" s="28"/>
      <c r="N456" s="28">
        <v>1.83E-2</v>
      </c>
    </row>
    <row r="457" spans="1:14">
      <c r="A457" s="87" t="s">
        <v>138</v>
      </c>
      <c r="B457" s="14" t="s">
        <v>75</v>
      </c>
      <c r="C457" s="14" t="s">
        <v>186</v>
      </c>
      <c r="D457" s="14">
        <v>2012</v>
      </c>
      <c r="E457" s="14">
        <v>2012</v>
      </c>
      <c r="F457" s="14" t="s">
        <v>98</v>
      </c>
      <c r="G457" s="26">
        <v>426</v>
      </c>
      <c r="H457" s="26">
        <v>977</v>
      </c>
      <c r="I457" s="48"/>
      <c r="J457" s="28">
        <v>1</v>
      </c>
      <c r="K457" s="28"/>
      <c r="L457" s="111"/>
      <c r="M457" s="28"/>
      <c r="N457" s="28">
        <v>5.2699999999999997E-2</v>
      </c>
    </row>
    <row r="458" spans="1:14">
      <c r="A458" s="87" t="s">
        <v>139</v>
      </c>
      <c r="B458" s="14" t="s">
        <v>75</v>
      </c>
      <c r="C458" s="14" t="s">
        <v>186</v>
      </c>
      <c r="D458" s="14">
        <v>2012</v>
      </c>
      <c r="E458" s="14">
        <v>2012</v>
      </c>
      <c r="F458" s="14" t="s">
        <v>98</v>
      </c>
      <c r="G458" s="26">
        <v>398</v>
      </c>
      <c r="H458" s="26">
        <v>649</v>
      </c>
      <c r="I458" s="48"/>
      <c r="J458" s="28">
        <v>0.95650000000000002</v>
      </c>
      <c r="K458" s="28"/>
      <c r="L458" s="111"/>
      <c r="M458" s="28"/>
      <c r="N458" s="28">
        <v>5.2699999999999997E-2</v>
      </c>
    </row>
    <row r="459" spans="1:14">
      <c r="A459" s="87" t="s">
        <v>140</v>
      </c>
      <c r="B459" s="14" t="s">
        <v>75</v>
      </c>
      <c r="C459" s="14" t="s">
        <v>186</v>
      </c>
      <c r="D459" s="14">
        <v>2012</v>
      </c>
      <c r="E459" s="14">
        <v>2012</v>
      </c>
      <c r="F459" s="14" t="s">
        <v>98</v>
      </c>
      <c r="G459" s="26">
        <v>18884</v>
      </c>
      <c r="H459" s="26">
        <v>43212</v>
      </c>
      <c r="I459" s="48"/>
      <c r="J459" s="28">
        <v>1</v>
      </c>
      <c r="K459" s="28"/>
      <c r="L459" s="111"/>
      <c r="M459" s="28"/>
      <c r="N459" s="28">
        <v>1.77E-2</v>
      </c>
    </row>
    <row r="460" spans="1:14">
      <c r="A460" s="87" t="s">
        <v>141</v>
      </c>
      <c r="B460" s="14" t="s">
        <v>75</v>
      </c>
      <c r="C460" s="14" t="s">
        <v>186</v>
      </c>
      <c r="D460" s="14">
        <v>2012</v>
      </c>
      <c r="E460" s="14">
        <v>2012</v>
      </c>
      <c r="F460" s="14" t="s">
        <v>98</v>
      </c>
      <c r="G460" s="26">
        <v>3451</v>
      </c>
      <c r="H460" s="26">
        <v>7306</v>
      </c>
      <c r="I460" s="48"/>
      <c r="J460" s="28">
        <v>1</v>
      </c>
      <c r="K460" s="28"/>
      <c r="L460" s="111"/>
      <c r="M460" s="28"/>
      <c r="N460" s="28">
        <v>5.2699999999999997E-2</v>
      </c>
    </row>
    <row r="461" spans="1:14">
      <c r="A461" s="87" t="s">
        <v>142</v>
      </c>
      <c r="B461" s="14" t="s">
        <v>75</v>
      </c>
      <c r="C461" s="14" t="s">
        <v>186</v>
      </c>
      <c r="D461" s="14">
        <v>2012</v>
      </c>
      <c r="E461" s="14">
        <v>2012</v>
      </c>
      <c r="F461" s="14" t="s">
        <v>98</v>
      </c>
      <c r="G461" s="26">
        <v>3740</v>
      </c>
      <c r="H461" s="26">
        <v>7207</v>
      </c>
      <c r="I461" s="48"/>
      <c r="J461" s="28">
        <v>1</v>
      </c>
      <c r="K461" s="28"/>
      <c r="L461" s="111"/>
      <c r="M461" s="28"/>
      <c r="N461" s="28">
        <v>5.2699999999999997E-2</v>
      </c>
    </row>
    <row r="462" spans="1:14">
      <c r="A462" s="87" t="s">
        <v>143</v>
      </c>
      <c r="B462" s="14" t="s">
        <v>74</v>
      </c>
      <c r="C462" s="14" t="s">
        <v>186</v>
      </c>
      <c r="D462" s="14">
        <v>2012</v>
      </c>
      <c r="E462" s="14">
        <v>2012</v>
      </c>
      <c r="F462" s="14" t="s">
        <v>98</v>
      </c>
      <c r="G462" s="26">
        <v>98746</v>
      </c>
      <c r="H462" s="26">
        <v>220769</v>
      </c>
      <c r="I462" s="48"/>
      <c r="J462" s="28">
        <v>0.99819999999999998</v>
      </c>
      <c r="K462" s="28"/>
      <c r="L462" s="111"/>
      <c r="M462" s="28"/>
      <c r="N462" s="28">
        <v>1.54E-2</v>
      </c>
    </row>
    <row r="463" spans="1:14">
      <c r="A463" s="87" t="s">
        <v>144</v>
      </c>
      <c r="B463" s="14" t="s">
        <v>74</v>
      </c>
      <c r="C463" s="14" t="s">
        <v>186</v>
      </c>
      <c r="D463" s="14">
        <v>2012</v>
      </c>
      <c r="E463" s="14">
        <v>2012</v>
      </c>
      <c r="F463" s="14" t="s">
        <v>98</v>
      </c>
      <c r="G463" s="26">
        <v>8204</v>
      </c>
      <c r="H463" s="26">
        <v>17909</v>
      </c>
      <c r="I463" s="48"/>
      <c r="J463" s="28">
        <v>0.99280000000000002</v>
      </c>
      <c r="K463" s="28"/>
      <c r="L463" s="111"/>
      <c r="M463" s="28"/>
      <c r="N463" s="28">
        <v>5.2699999999999997E-2</v>
      </c>
    </row>
    <row r="464" spans="1:14">
      <c r="A464" s="87" t="s">
        <v>145</v>
      </c>
      <c r="B464" s="14" t="s">
        <v>75</v>
      </c>
      <c r="C464" s="14" t="s">
        <v>186</v>
      </c>
      <c r="D464" s="14">
        <v>2012</v>
      </c>
      <c r="E464" s="14">
        <v>2012</v>
      </c>
      <c r="F464" s="14" t="s">
        <v>98</v>
      </c>
      <c r="G464" s="26">
        <v>741</v>
      </c>
      <c r="H464" s="26">
        <v>1607</v>
      </c>
      <c r="I464" s="48"/>
      <c r="J464" s="28">
        <v>0.8</v>
      </c>
      <c r="K464" s="28"/>
      <c r="L464" s="111"/>
      <c r="M464" s="28"/>
      <c r="N464" s="28">
        <v>5.2699999999999997E-2</v>
      </c>
    </row>
    <row r="465" spans="1:14">
      <c r="A465" s="87" t="s">
        <v>146</v>
      </c>
      <c r="B465" s="14" t="s">
        <v>75</v>
      </c>
      <c r="C465" s="14" t="s">
        <v>186</v>
      </c>
      <c r="D465" s="14">
        <v>2012</v>
      </c>
      <c r="E465" s="14">
        <v>2012</v>
      </c>
      <c r="F465" s="14" t="s">
        <v>98</v>
      </c>
      <c r="G465" s="26">
        <v>111099</v>
      </c>
      <c r="H465" s="26">
        <v>272134</v>
      </c>
      <c r="I465" s="48"/>
      <c r="J465" s="28">
        <v>0.99950000000000006</v>
      </c>
      <c r="K465" s="28"/>
      <c r="L465" s="111"/>
      <c r="M465" s="28"/>
      <c r="N465" s="28">
        <v>3.2300000000000002E-2</v>
      </c>
    </row>
    <row r="466" spans="1:14">
      <c r="A466" s="87" t="s">
        <v>147</v>
      </c>
      <c r="B466" s="14" t="s">
        <v>74</v>
      </c>
      <c r="C466" s="14" t="s">
        <v>186</v>
      </c>
      <c r="D466" s="14">
        <v>2012</v>
      </c>
      <c r="E466" s="14">
        <v>2012</v>
      </c>
      <c r="F466" s="14" t="s">
        <v>98</v>
      </c>
      <c r="G466" s="26">
        <v>91580</v>
      </c>
      <c r="H466" s="26">
        <v>205500</v>
      </c>
      <c r="I466" s="48"/>
      <c r="J466" s="28">
        <v>0.98380000000000001</v>
      </c>
      <c r="K466" s="28"/>
      <c r="L466" s="111"/>
      <c r="M466" s="28"/>
      <c r="N466" s="28">
        <v>2.58E-2</v>
      </c>
    </row>
    <row r="467" spans="1:14">
      <c r="A467" s="87" t="s">
        <v>148</v>
      </c>
      <c r="B467" s="14" t="s">
        <v>75</v>
      </c>
      <c r="C467" s="14" t="s">
        <v>186</v>
      </c>
      <c r="D467" s="14">
        <v>2012</v>
      </c>
      <c r="E467" s="14">
        <v>2012</v>
      </c>
      <c r="F467" s="14" t="s">
        <v>98</v>
      </c>
      <c r="G467" s="26">
        <v>2595</v>
      </c>
      <c r="H467" s="26">
        <v>6117</v>
      </c>
      <c r="I467" s="48"/>
      <c r="J467" s="28">
        <v>0.99399999999999999</v>
      </c>
      <c r="K467" s="28"/>
      <c r="L467" s="111"/>
      <c r="M467" s="28"/>
      <c r="N467" s="28">
        <v>5.2699999999999997E-2</v>
      </c>
    </row>
    <row r="468" spans="1:14">
      <c r="A468" s="87" t="s">
        <v>149</v>
      </c>
      <c r="B468" s="14" t="s">
        <v>75</v>
      </c>
      <c r="C468" s="14" t="s">
        <v>186</v>
      </c>
      <c r="D468" s="14">
        <v>2012</v>
      </c>
      <c r="E468" s="14">
        <v>2012</v>
      </c>
      <c r="F468" s="14" t="s">
        <v>98</v>
      </c>
      <c r="G468" s="26">
        <v>153893</v>
      </c>
      <c r="H468" s="26">
        <v>365866</v>
      </c>
      <c r="I468" s="48"/>
      <c r="J468" s="28">
        <v>0.99890000000000001</v>
      </c>
      <c r="K468" s="28"/>
      <c r="L468" s="111"/>
      <c r="M468" s="28"/>
      <c r="N468" s="28">
        <v>1.8100000000000002E-2</v>
      </c>
    </row>
    <row r="469" spans="1:14">
      <c r="A469" s="87" t="s">
        <v>150</v>
      </c>
      <c r="B469" s="14" t="s">
        <v>74</v>
      </c>
      <c r="C469" s="14" t="s">
        <v>186</v>
      </c>
      <c r="D469" s="14">
        <v>2012</v>
      </c>
      <c r="E469" s="14">
        <v>2012</v>
      </c>
      <c r="F469" s="14" t="s">
        <v>98</v>
      </c>
      <c r="G469" s="26">
        <v>113489</v>
      </c>
      <c r="H469" s="26">
        <v>249684</v>
      </c>
      <c r="I469" s="48"/>
      <c r="J469" s="28">
        <v>0.97550000000000003</v>
      </c>
      <c r="K469" s="28"/>
      <c r="L469" s="111"/>
      <c r="M469" s="28"/>
      <c r="N469" s="28">
        <v>7.0199999999999999E-2</v>
      </c>
    </row>
    <row r="470" spans="1:14">
      <c r="A470" s="87" t="s">
        <v>151</v>
      </c>
      <c r="B470" s="14" t="s">
        <v>74</v>
      </c>
      <c r="C470" s="14" t="s">
        <v>186</v>
      </c>
      <c r="D470" s="14">
        <v>2012</v>
      </c>
      <c r="E470" s="14">
        <v>2012</v>
      </c>
      <c r="F470" s="14" t="s">
        <v>98</v>
      </c>
      <c r="G470" s="26">
        <v>32841</v>
      </c>
      <c r="H470" s="26">
        <v>50933</v>
      </c>
      <c r="I470" s="48"/>
      <c r="J470" s="28">
        <v>0.98680000000000001</v>
      </c>
      <c r="K470" s="28"/>
      <c r="L470" s="111"/>
      <c r="M470" s="28"/>
      <c r="N470" s="28">
        <v>3.32E-2</v>
      </c>
    </row>
    <row r="471" spans="1:14">
      <c r="A471" s="87" t="s">
        <v>152</v>
      </c>
      <c r="B471" s="14" t="s">
        <v>75</v>
      </c>
      <c r="C471" s="14" t="s">
        <v>186</v>
      </c>
      <c r="D471" s="14">
        <v>2012</v>
      </c>
      <c r="E471" s="14">
        <v>2012</v>
      </c>
      <c r="F471" s="14" t="s">
        <v>98</v>
      </c>
      <c r="G471" s="26">
        <v>44107</v>
      </c>
      <c r="H471" s="26">
        <v>108183</v>
      </c>
      <c r="I471" s="48"/>
      <c r="J471" s="28">
        <v>0.97819999999999996</v>
      </c>
      <c r="K471" s="28"/>
      <c r="L471" s="111"/>
      <c r="M471" s="28"/>
      <c r="N471" s="28">
        <v>3.2399999999999998E-2</v>
      </c>
    </row>
    <row r="472" spans="1:14">
      <c r="A472" s="87" t="s">
        <v>153</v>
      </c>
      <c r="B472" s="14" t="s">
        <v>74</v>
      </c>
      <c r="C472" s="14" t="s">
        <v>186</v>
      </c>
      <c r="D472" s="14">
        <v>2012</v>
      </c>
      <c r="E472" s="14">
        <v>2012</v>
      </c>
      <c r="F472" s="14" t="s">
        <v>98</v>
      </c>
      <c r="G472" s="26">
        <v>8927</v>
      </c>
      <c r="H472" s="26">
        <v>17347</v>
      </c>
      <c r="I472" s="48"/>
      <c r="J472" s="28">
        <v>0.95</v>
      </c>
      <c r="K472" s="28"/>
      <c r="L472" s="111"/>
      <c r="M472" s="28"/>
      <c r="N472" s="28">
        <v>5.2699999999999997E-2</v>
      </c>
    </row>
    <row r="473" spans="1:14">
      <c r="A473" s="87" t="s">
        <v>154</v>
      </c>
      <c r="B473" s="14" t="s">
        <v>74</v>
      </c>
      <c r="C473" s="14" t="s">
        <v>186</v>
      </c>
      <c r="D473" s="14">
        <v>2012</v>
      </c>
      <c r="E473" s="14">
        <v>2012</v>
      </c>
      <c r="F473" s="14" t="s">
        <v>98</v>
      </c>
      <c r="G473" s="26">
        <v>13763</v>
      </c>
      <c r="H473" s="26">
        <v>28401</v>
      </c>
      <c r="I473" s="48"/>
      <c r="J473" s="28">
        <v>0.96519999999999995</v>
      </c>
      <c r="K473" s="28"/>
      <c r="L473" s="111"/>
      <c r="M473" s="28"/>
      <c r="N473" s="28">
        <v>5.2699999999999997E-2</v>
      </c>
    </row>
    <row r="474" spans="1:14">
      <c r="A474" s="87" t="s">
        <v>155</v>
      </c>
      <c r="B474" s="14" t="s">
        <v>74</v>
      </c>
      <c r="C474" s="14" t="s">
        <v>186</v>
      </c>
      <c r="D474" s="14">
        <v>2012</v>
      </c>
      <c r="E474" s="14">
        <v>2012</v>
      </c>
      <c r="F474" s="14" t="s">
        <v>98</v>
      </c>
      <c r="G474" s="26">
        <v>13975</v>
      </c>
      <c r="H474" s="26">
        <v>31461</v>
      </c>
      <c r="I474" s="48"/>
      <c r="J474" s="28">
        <v>0.93979999999999997</v>
      </c>
      <c r="K474" s="28"/>
      <c r="L474" s="111"/>
      <c r="M474" s="28"/>
      <c r="N474" s="28">
        <v>5.2699999999999997E-2</v>
      </c>
    </row>
    <row r="475" spans="1:14">
      <c r="A475" s="87" t="s">
        <v>156</v>
      </c>
      <c r="B475" s="14" t="s">
        <v>74</v>
      </c>
      <c r="C475" s="14" t="s">
        <v>186</v>
      </c>
      <c r="D475" s="14">
        <v>2012</v>
      </c>
      <c r="E475" s="14">
        <v>2012</v>
      </c>
      <c r="F475" s="14" t="s">
        <v>98</v>
      </c>
      <c r="G475" s="26">
        <v>49436</v>
      </c>
      <c r="H475" s="26">
        <v>106330</v>
      </c>
      <c r="I475" s="48"/>
      <c r="J475" s="28">
        <v>0.74229999999999996</v>
      </c>
      <c r="K475" s="28"/>
      <c r="L475" s="111"/>
      <c r="M475" s="28"/>
      <c r="N475" s="28">
        <v>7.9000000000000008E-3</v>
      </c>
    </row>
    <row r="476" spans="1:14">
      <c r="A476" s="87" t="s">
        <v>157</v>
      </c>
      <c r="B476" s="14" t="s">
        <v>74</v>
      </c>
      <c r="C476" s="14" t="s">
        <v>186</v>
      </c>
      <c r="D476" s="14">
        <v>2012</v>
      </c>
      <c r="E476" s="14">
        <v>2012</v>
      </c>
      <c r="F476" s="14" t="s">
        <v>98</v>
      </c>
      <c r="G476" s="26">
        <v>11085</v>
      </c>
      <c r="H476" s="26">
        <v>21747</v>
      </c>
      <c r="I476" s="48"/>
      <c r="J476" s="28">
        <v>0.95379999999999998</v>
      </c>
      <c r="K476" s="28"/>
      <c r="L476" s="111"/>
      <c r="M476" s="28"/>
      <c r="N476" s="28">
        <v>5.2699999999999997E-2</v>
      </c>
    </row>
    <row r="477" spans="1:14">
      <c r="A477" s="87" t="s">
        <v>158</v>
      </c>
      <c r="B477" s="14" t="s">
        <v>75</v>
      </c>
      <c r="C477" s="14" t="s">
        <v>186</v>
      </c>
      <c r="D477" s="14">
        <v>2012</v>
      </c>
      <c r="E477" s="14">
        <v>2012</v>
      </c>
      <c r="F477" s="14" t="s">
        <v>98</v>
      </c>
      <c r="G477" s="26">
        <v>12488</v>
      </c>
      <c r="H477" s="26">
        <v>25041</v>
      </c>
      <c r="I477" s="48"/>
      <c r="J477" s="28">
        <v>0.98099999999999998</v>
      </c>
      <c r="K477" s="28"/>
      <c r="L477" s="111"/>
      <c r="M477" s="28"/>
      <c r="N477" s="28">
        <v>5.2699999999999997E-2</v>
      </c>
    </row>
    <row r="478" spans="1:14">
      <c r="A478" s="87" t="s">
        <v>159</v>
      </c>
      <c r="B478" s="14" t="s">
        <v>75</v>
      </c>
      <c r="C478" s="14" t="s">
        <v>186</v>
      </c>
      <c r="D478" s="14">
        <v>2012</v>
      </c>
      <c r="E478" s="14">
        <v>2012</v>
      </c>
      <c r="F478" s="14" t="s">
        <v>98</v>
      </c>
      <c r="G478" s="26">
        <v>161</v>
      </c>
      <c r="H478" s="26">
        <v>320</v>
      </c>
      <c r="I478" s="48"/>
      <c r="J478" s="28">
        <v>1</v>
      </c>
      <c r="K478" s="28"/>
      <c r="L478" s="111"/>
      <c r="M478" s="28"/>
      <c r="N478" s="28">
        <v>5.2699999999999997E-2</v>
      </c>
    </row>
    <row r="479" spans="1:14">
      <c r="A479" s="87" t="s">
        <v>160</v>
      </c>
      <c r="B479" s="14" t="s">
        <v>75</v>
      </c>
      <c r="C479" s="14" t="s">
        <v>186</v>
      </c>
      <c r="D479" s="14">
        <v>2012</v>
      </c>
      <c r="E479" s="14">
        <v>2012</v>
      </c>
      <c r="F479" s="14" t="s">
        <v>98</v>
      </c>
      <c r="G479" s="26">
        <v>2760</v>
      </c>
      <c r="H479" s="26">
        <v>6152</v>
      </c>
      <c r="I479" s="48"/>
      <c r="J479" s="28">
        <v>1</v>
      </c>
      <c r="K479" s="28"/>
      <c r="L479" s="111"/>
      <c r="M479" s="28"/>
      <c r="N479" s="28">
        <v>5.2699999999999997E-2</v>
      </c>
    </row>
    <row r="480" spans="1:14">
      <c r="A480" s="87" t="s">
        <v>161</v>
      </c>
      <c r="B480" s="14" t="s">
        <v>74</v>
      </c>
      <c r="C480" s="14" t="s">
        <v>186</v>
      </c>
      <c r="D480" s="14">
        <v>2012</v>
      </c>
      <c r="E480" s="14">
        <v>2012</v>
      </c>
      <c r="F480" s="14" t="s">
        <v>98</v>
      </c>
      <c r="G480" s="26">
        <v>20234</v>
      </c>
      <c r="H480" s="26">
        <v>40547</v>
      </c>
      <c r="I480" s="48"/>
      <c r="J480" s="28">
        <v>0.94599999999999995</v>
      </c>
      <c r="K480" s="28"/>
      <c r="L480" s="111"/>
      <c r="M480" s="28"/>
      <c r="N480" s="28">
        <v>1.38E-2</v>
      </c>
    </row>
    <row r="481" spans="1:31">
      <c r="A481" s="87" t="s">
        <v>162</v>
      </c>
      <c r="B481" s="14" t="s">
        <v>74</v>
      </c>
      <c r="C481" s="14" t="s">
        <v>186</v>
      </c>
      <c r="D481" s="14">
        <v>2012</v>
      </c>
      <c r="E481" s="14">
        <v>2012</v>
      </c>
      <c r="F481" s="14" t="s">
        <v>98</v>
      </c>
      <c r="G481" s="26">
        <v>18538</v>
      </c>
      <c r="H481" s="26">
        <v>34559</v>
      </c>
      <c r="I481" s="48"/>
      <c r="J481" s="28">
        <v>0.93969999999999998</v>
      </c>
      <c r="K481" s="28"/>
      <c r="L481" s="111"/>
      <c r="M481" s="28"/>
      <c r="N481" s="28">
        <v>5.2699999999999997E-2</v>
      </c>
    </row>
    <row r="482" spans="1:31">
      <c r="A482" s="87" t="s">
        <v>163</v>
      </c>
      <c r="B482" s="14" t="s">
        <v>75</v>
      </c>
      <c r="C482" s="14" t="s">
        <v>186</v>
      </c>
      <c r="D482" s="14">
        <v>2012</v>
      </c>
      <c r="E482" s="14">
        <v>2012</v>
      </c>
      <c r="F482" s="14" t="s">
        <v>98</v>
      </c>
      <c r="G482" s="26">
        <v>40192</v>
      </c>
      <c r="H482" s="26">
        <v>89039</v>
      </c>
      <c r="I482" s="48"/>
      <c r="J482" s="28">
        <v>0.99960000000000004</v>
      </c>
      <c r="K482" s="28"/>
      <c r="L482" s="111"/>
      <c r="M482" s="28"/>
      <c r="N482" s="28">
        <v>2.4500000000000001E-2</v>
      </c>
    </row>
    <row r="483" spans="1:31">
      <c r="A483" s="87" t="s">
        <v>164</v>
      </c>
      <c r="B483" s="14" t="s">
        <v>75</v>
      </c>
      <c r="C483" s="14" t="s">
        <v>186</v>
      </c>
      <c r="D483" s="14">
        <v>2012</v>
      </c>
      <c r="E483" s="14">
        <v>2012</v>
      </c>
      <c r="F483" s="14" t="s">
        <v>98</v>
      </c>
      <c r="G483" s="26">
        <v>4944</v>
      </c>
      <c r="H483" s="26">
        <v>11872</v>
      </c>
      <c r="I483" s="48"/>
      <c r="J483" s="28">
        <v>0.96850000000000003</v>
      </c>
      <c r="K483" s="28"/>
      <c r="L483" s="111"/>
      <c r="M483" s="28"/>
      <c r="N483" s="28">
        <v>5.2699999999999997E-2</v>
      </c>
    </row>
    <row r="484" spans="1:31">
      <c r="A484" s="87" t="s">
        <v>165</v>
      </c>
      <c r="B484" s="14" t="s">
        <v>75</v>
      </c>
      <c r="C484" s="14" t="s">
        <v>186</v>
      </c>
      <c r="D484" s="14">
        <v>2012</v>
      </c>
      <c r="E484" s="14">
        <v>2012</v>
      </c>
      <c r="F484" s="14" t="s">
        <v>98</v>
      </c>
      <c r="G484" s="26">
        <v>4232</v>
      </c>
      <c r="H484" s="26">
        <v>9952</v>
      </c>
      <c r="I484" s="48"/>
      <c r="J484" s="28">
        <v>0.91820000000000002</v>
      </c>
      <c r="K484" s="28"/>
      <c r="L484" s="111"/>
      <c r="M484" s="28"/>
      <c r="N484" s="28">
        <v>5.2699999999999997E-2</v>
      </c>
    </row>
    <row r="485" spans="1:31">
      <c r="A485" s="87" t="s">
        <v>166</v>
      </c>
      <c r="B485" s="14" t="s">
        <v>75</v>
      </c>
      <c r="C485" s="14" t="s">
        <v>186</v>
      </c>
      <c r="D485" s="14">
        <v>2012</v>
      </c>
      <c r="E485" s="14">
        <v>2012</v>
      </c>
      <c r="F485" s="14" t="s">
        <v>98</v>
      </c>
      <c r="G485" s="26">
        <v>794</v>
      </c>
      <c r="H485" s="26">
        <v>1577</v>
      </c>
      <c r="I485" s="48"/>
      <c r="J485" s="28">
        <v>1</v>
      </c>
      <c r="K485" s="28"/>
      <c r="L485" s="111"/>
      <c r="M485" s="28"/>
      <c r="N485" s="28">
        <v>5.2699999999999997E-2</v>
      </c>
    </row>
    <row r="486" spans="1:31">
      <c r="A486" s="87" t="s">
        <v>167</v>
      </c>
      <c r="B486" s="14" t="s">
        <v>74</v>
      </c>
      <c r="C486" s="14" t="s">
        <v>186</v>
      </c>
      <c r="D486" s="14">
        <v>2012</v>
      </c>
      <c r="E486" s="14">
        <v>2012</v>
      </c>
      <c r="F486" s="14" t="s">
        <v>98</v>
      </c>
      <c r="G486" s="26">
        <v>44742</v>
      </c>
      <c r="H486" s="26">
        <v>110073</v>
      </c>
      <c r="I486" s="48"/>
      <c r="J486" s="28">
        <v>1</v>
      </c>
      <c r="K486" s="28"/>
      <c r="L486" s="111"/>
      <c r="M486" s="28"/>
      <c r="N486" s="28">
        <v>1.89E-2</v>
      </c>
    </row>
    <row r="487" spans="1:31">
      <c r="A487" s="87" t="s">
        <v>168</v>
      </c>
      <c r="B487" s="14" t="s">
        <v>75</v>
      </c>
      <c r="C487" s="14" t="s">
        <v>186</v>
      </c>
      <c r="D487" s="14">
        <v>2012</v>
      </c>
      <c r="E487" s="14">
        <v>2012</v>
      </c>
      <c r="F487" s="14" t="s">
        <v>98</v>
      </c>
      <c r="G487" s="26">
        <v>2740</v>
      </c>
      <c r="H487" s="26">
        <v>5091</v>
      </c>
      <c r="I487" s="48"/>
      <c r="J487" s="28">
        <v>0.9677</v>
      </c>
      <c r="K487" s="28"/>
      <c r="L487" s="111"/>
      <c r="M487" s="28"/>
      <c r="N487" s="28">
        <v>5.2699999999999997E-2</v>
      </c>
    </row>
    <row r="488" spans="1:31">
      <c r="A488" s="87" t="s">
        <v>169</v>
      </c>
      <c r="B488" s="14" t="s">
        <v>74</v>
      </c>
      <c r="C488" s="14" t="s">
        <v>186</v>
      </c>
      <c r="D488" s="14">
        <v>2012</v>
      </c>
      <c r="E488" s="14">
        <v>2012</v>
      </c>
      <c r="F488" s="14" t="s">
        <v>98</v>
      </c>
      <c r="G488" s="26">
        <v>31392</v>
      </c>
      <c r="H488" s="26">
        <v>64911</v>
      </c>
      <c r="I488" s="48"/>
      <c r="J488" s="28">
        <v>0.98280000000000001</v>
      </c>
      <c r="K488" s="28"/>
      <c r="L488" s="111"/>
      <c r="M488" s="28"/>
      <c r="N488" s="28">
        <v>1.6500000000000001E-2</v>
      </c>
    </row>
    <row r="489" spans="1:31">
      <c r="A489" s="87" t="s">
        <v>170</v>
      </c>
      <c r="B489" s="14" t="s">
        <v>74</v>
      </c>
      <c r="C489" s="14" t="s">
        <v>186</v>
      </c>
      <c r="D489" s="14">
        <v>2012</v>
      </c>
      <c r="E489" s="14">
        <v>2012</v>
      </c>
      <c r="F489" s="14" t="s">
        <v>98</v>
      </c>
      <c r="G489" s="26">
        <v>7799</v>
      </c>
      <c r="H489" s="26">
        <v>16828</v>
      </c>
      <c r="I489" s="48"/>
      <c r="J489" s="28">
        <v>0.90690000000000004</v>
      </c>
      <c r="K489" s="28"/>
      <c r="L489" s="111"/>
      <c r="M489" s="28"/>
      <c r="N489" s="28">
        <v>5.2699999999999997E-2</v>
      </c>
    </row>
    <row r="490" spans="1:31">
      <c r="A490" s="87" t="s">
        <v>171</v>
      </c>
      <c r="B490" s="14" t="s">
        <v>75</v>
      </c>
      <c r="C490" s="14" t="s">
        <v>186</v>
      </c>
      <c r="D490" s="14">
        <v>2012</v>
      </c>
      <c r="E490" s="14">
        <v>2012</v>
      </c>
      <c r="F490" s="14" t="s">
        <v>98</v>
      </c>
      <c r="G490" s="26">
        <v>5762</v>
      </c>
      <c r="H490" s="26">
        <v>13032</v>
      </c>
      <c r="I490" s="48"/>
      <c r="J490" s="28">
        <v>0.99439999999999995</v>
      </c>
      <c r="K490" s="28"/>
      <c r="L490" s="111"/>
      <c r="M490" s="28"/>
      <c r="N490" s="28">
        <v>5.2699999999999997E-2</v>
      </c>
    </row>
    <row r="491" spans="1:31">
      <c r="A491" s="51" t="s">
        <v>281</v>
      </c>
      <c r="B491" s="14" t="s">
        <v>66</v>
      </c>
      <c r="C491" s="14" t="s">
        <v>187</v>
      </c>
      <c r="D491" s="14">
        <v>2012</v>
      </c>
      <c r="E491" s="14">
        <v>2012</v>
      </c>
      <c r="F491" s="14" t="s">
        <v>98</v>
      </c>
      <c r="G491" s="128"/>
      <c r="H491" s="128"/>
      <c r="I491" s="128"/>
      <c r="J491" s="129"/>
      <c r="K491" s="129"/>
      <c r="L491" s="111"/>
      <c r="M491" s="28">
        <v>0.254</v>
      </c>
      <c r="N491" s="28">
        <v>5.3999999999999999E-2</v>
      </c>
    </row>
    <row r="492" spans="1:31">
      <c r="A492" s="51" t="s">
        <v>172</v>
      </c>
      <c r="B492" s="14" t="s">
        <v>66</v>
      </c>
      <c r="C492" s="14" t="s">
        <v>187</v>
      </c>
      <c r="D492" s="14">
        <v>2012</v>
      </c>
      <c r="E492" s="14">
        <v>2012</v>
      </c>
      <c r="F492" s="14" t="s">
        <v>98</v>
      </c>
      <c r="G492" s="26">
        <v>1865844</v>
      </c>
      <c r="H492" s="26">
        <v>4114954</v>
      </c>
      <c r="I492" s="48"/>
      <c r="J492" s="28">
        <v>0.97770000000000001</v>
      </c>
      <c r="K492" s="28"/>
      <c r="L492" s="111"/>
      <c r="M492" s="28"/>
      <c r="N492" s="28">
        <v>3.6400000000000002E-2</v>
      </c>
      <c r="O492" s="14"/>
      <c r="P492" s="14"/>
      <c r="Q492" s="14"/>
      <c r="R492" s="14"/>
      <c r="S492" s="14"/>
      <c r="T492" s="14"/>
      <c r="U492" s="14"/>
      <c r="V492" s="14"/>
      <c r="W492" s="14"/>
      <c r="X492" s="14"/>
      <c r="Y492" s="14"/>
      <c r="Z492" s="14"/>
      <c r="AA492" s="14"/>
      <c r="AB492" s="14"/>
      <c r="AC492" s="14"/>
      <c r="AD492" s="14"/>
      <c r="AE492" s="14"/>
    </row>
    <row r="493" spans="1:31">
      <c r="A493" s="51" t="s">
        <v>173</v>
      </c>
      <c r="B493" s="14" t="s">
        <v>74</v>
      </c>
      <c r="C493" s="14" t="s">
        <v>187</v>
      </c>
      <c r="D493" s="14">
        <v>2012</v>
      </c>
      <c r="E493" s="14">
        <v>2012</v>
      </c>
      <c r="F493" s="14" t="s">
        <v>98</v>
      </c>
      <c r="G493" s="26">
        <v>62419</v>
      </c>
      <c r="H493" s="26">
        <v>125584</v>
      </c>
      <c r="I493" s="48"/>
      <c r="J493" s="28">
        <v>0.90969999999999995</v>
      </c>
      <c r="K493" s="28"/>
      <c r="L493" s="111"/>
      <c r="M493" s="28"/>
      <c r="N493" s="28">
        <v>1.5800000000000002E-2</v>
      </c>
    </row>
    <row r="494" spans="1:31">
      <c r="A494" s="51" t="s">
        <v>174</v>
      </c>
      <c r="B494" s="14" t="s">
        <v>75</v>
      </c>
      <c r="C494" s="14" t="s">
        <v>187</v>
      </c>
      <c r="D494" s="14">
        <v>2012</v>
      </c>
      <c r="E494" s="14">
        <v>2012</v>
      </c>
      <c r="F494" s="14" t="s">
        <v>98</v>
      </c>
      <c r="G494" s="26">
        <v>77</v>
      </c>
      <c r="H494" s="26">
        <v>142</v>
      </c>
      <c r="I494" s="48"/>
      <c r="J494" s="28">
        <v>1</v>
      </c>
      <c r="K494" s="28"/>
      <c r="L494" s="111"/>
      <c r="M494" s="28"/>
      <c r="N494" s="28">
        <v>5.45E-2</v>
      </c>
    </row>
    <row r="495" spans="1:31">
      <c r="A495" s="51" t="s">
        <v>175</v>
      </c>
      <c r="B495" s="14" t="s">
        <v>75</v>
      </c>
      <c r="C495" s="14" t="s">
        <v>187</v>
      </c>
      <c r="D495" s="14">
        <v>2012</v>
      </c>
      <c r="E495" s="14">
        <v>2012</v>
      </c>
      <c r="F495" s="14" t="s">
        <v>98</v>
      </c>
      <c r="G495" s="26">
        <v>1722</v>
      </c>
      <c r="H495" s="26">
        <v>3329</v>
      </c>
      <c r="I495" s="48"/>
      <c r="J495" s="28">
        <v>0.94020000000000004</v>
      </c>
      <c r="K495" s="28"/>
      <c r="L495" s="111"/>
      <c r="M495" s="28"/>
      <c r="N495" s="28">
        <v>5.45E-2</v>
      </c>
    </row>
    <row r="496" spans="1:31">
      <c r="A496" s="51" t="s">
        <v>176</v>
      </c>
      <c r="B496" s="14" t="s">
        <v>75</v>
      </c>
      <c r="C496" s="14" t="s">
        <v>187</v>
      </c>
      <c r="D496" s="14">
        <v>2012</v>
      </c>
      <c r="E496" s="14">
        <v>2012</v>
      </c>
      <c r="F496" s="14" t="s">
        <v>98</v>
      </c>
      <c r="G496" s="26">
        <v>14141</v>
      </c>
      <c r="H496" s="26">
        <v>29643</v>
      </c>
      <c r="I496" s="48"/>
      <c r="J496" s="28">
        <v>0.91539999999999999</v>
      </c>
      <c r="K496" s="28"/>
      <c r="L496" s="111"/>
      <c r="M496" s="28"/>
      <c r="N496" s="28">
        <v>5.45E-2</v>
      </c>
    </row>
    <row r="497" spans="1:14">
      <c r="A497" s="51" t="s">
        <v>177</v>
      </c>
      <c r="B497" s="14" t="s">
        <v>75</v>
      </c>
      <c r="C497" s="14" t="s">
        <v>187</v>
      </c>
      <c r="D497" s="14">
        <v>2012</v>
      </c>
      <c r="E497" s="14">
        <v>2012</v>
      </c>
      <c r="F497" s="14" t="s">
        <v>98</v>
      </c>
      <c r="G497" s="26">
        <v>2506</v>
      </c>
      <c r="H497" s="26">
        <v>4989</v>
      </c>
      <c r="I497" s="48"/>
      <c r="J497" s="28">
        <v>0.97789999999999999</v>
      </c>
      <c r="K497" s="28"/>
      <c r="L497" s="111"/>
      <c r="M497" s="28"/>
      <c r="N497" s="28">
        <v>5.45E-2</v>
      </c>
    </row>
    <row r="498" spans="1:14">
      <c r="A498" s="51" t="s">
        <v>178</v>
      </c>
      <c r="B498" s="14" t="s">
        <v>75</v>
      </c>
      <c r="C498" s="14" t="s">
        <v>187</v>
      </c>
      <c r="D498" s="14">
        <v>2012</v>
      </c>
      <c r="E498" s="14">
        <v>2012</v>
      </c>
      <c r="F498" s="14" t="s">
        <v>98</v>
      </c>
      <c r="G498" s="26">
        <v>654</v>
      </c>
      <c r="H498" s="26">
        <v>1627</v>
      </c>
      <c r="I498" s="48"/>
      <c r="J498" s="28">
        <v>1</v>
      </c>
      <c r="K498" s="28"/>
      <c r="L498" s="111"/>
      <c r="M498" s="28"/>
      <c r="N498" s="28">
        <v>5.45E-2</v>
      </c>
    </row>
    <row r="499" spans="1:14">
      <c r="A499" s="51" t="s">
        <v>179</v>
      </c>
      <c r="B499" s="14" t="s">
        <v>74</v>
      </c>
      <c r="C499" s="14" t="s">
        <v>187</v>
      </c>
      <c r="D499" s="14">
        <v>2012</v>
      </c>
      <c r="E499" s="14">
        <v>2012</v>
      </c>
      <c r="F499" s="14" t="s">
        <v>98</v>
      </c>
      <c r="G499" s="26">
        <v>33342</v>
      </c>
      <c r="H499" s="26">
        <v>69471</v>
      </c>
      <c r="I499" s="48"/>
      <c r="J499" s="28">
        <v>0.93820000000000003</v>
      </c>
      <c r="K499" s="28"/>
      <c r="L499" s="111"/>
      <c r="M499" s="28"/>
      <c r="N499" s="28">
        <v>3.56E-2</v>
      </c>
    </row>
    <row r="500" spans="1:14">
      <c r="A500" s="51" t="s">
        <v>180</v>
      </c>
      <c r="B500" s="14" t="s">
        <v>75</v>
      </c>
      <c r="C500" s="14" t="s">
        <v>187</v>
      </c>
      <c r="D500" s="14">
        <v>2012</v>
      </c>
      <c r="E500" s="14">
        <v>2012</v>
      </c>
      <c r="F500" s="14" t="s">
        <v>98</v>
      </c>
      <c r="G500" s="26">
        <v>2582</v>
      </c>
      <c r="H500" s="26">
        <v>5320</v>
      </c>
      <c r="I500" s="48"/>
      <c r="J500" s="28">
        <v>1</v>
      </c>
      <c r="K500" s="28"/>
      <c r="L500" s="111"/>
      <c r="M500" s="28"/>
      <c r="N500" s="28">
        <v>5.45E-2</v>
      </c>
    </row>
    <row r="501" spans="1:14">
      <c r="A501" s="51" t="s">
        <v>181</v>
      </c>
      <c r="B501" s="14" t="s">
        <v>75</v>
      </c>
      <c r="C501" s="14" t="s">
        <v>187</v>
      </c>
      <c r="D501" s="14">
        <v>2012</v>
      </c>
      <c r="E501" s="14">
        <v>2012</v>
      </c>
      <c r="F501" s="14" t="s">
        <v>98</v>
      </c>
      <c r="G501" s="26">
        <v>6115</v>
      </c>
      <c r="H501" s="26">
        <v>11631</v>
      </c>
      <c r="I501" s="48"/>
      <c r="J501" s="28">
        <v>1</v>
      </c>
      <c r="K501" s="28"/>
      <c r="L501" s="111"/>
      <c r="M501" s="28"/>
      <c r="N501" s="28">
        <v>5.45E-2</v>
      </c>
    </row>
    <row r="502" spans="1:14">
      <c r="A502" s="87" t="s">
        <v>123</v>
      </c>
      <c r="B502" s="14" t="s">
        <v>74</v>
      </c>
      <c r="C502" s="14" t="s">
        <v>187</v>
      </c>
      <c r="D502" s="14">
        <v>2012</v>
      </c>
      <c r="E502" s="14">
        <v>2012</v>
      </c>
      <c r="F502" s="14" t="s">
        <v>98</v>
      </c>
      <c r="G502" s="26">
        <v>88912</v>
      </c>
      <c r="H502" s="26">
        <v>215194</v>
      </c>
      <c r="I502" s="48"/>
      <c r="J502" s="28">
        <v>0.98099999999999998</v>
      </c>
      <c r="K502" s="28"/>
      <c r="L502" s="111"/>
      <c r="M502" s="28"/>
      <c r="N502" s="28">
        <v>1.4500000000000001E-2</v>
      </c>
    </row>
    <row r="503" spans="1:14">
      <c r="A503" s="87" t="s">
        <v>124</v>
      </c>
      <c r="B503" s="14" t="s">
        <v>75</v>
      </c>
      <c r="C503" s="14" t="s">
        <v>187</v>
      </c>
      <c r="D503" s="14">
        <v>2012</v>
      </c>
      <c r="E503" s="14">
        <v>2012</v>
      </c>
      <c r="F503" s="14" t="s">
        <v>98</v>
      </c>
      <c r="G503" s="26">
        <v>1385</v>
      </c>
      <c r="H503" s="26">
        <v>3438</v>
      </c>
      <c r="I503" s="48"/>
      <c r="J503" s="28">
        <v>1</v>
      </c>
      <c r="K503" s="28"/>
      <c r="L503" s="111"/>
      <c r="M503" s="28"/>
      <c r="N503" s="28">
        <v>5.45E-2</v>
      </c>
    </row>
    <row r="504" spans="1:14">
      <c r="A504" s="87" t="s">
        <v>125</v>
      </c>
      <c r="B504" s="14" t="s">
        <v>75</v>
      </c>
      <c r="C504" s="14" t="s">
        <v>187</v>
      </c>
      <c r="D504" s="14">
        <v>2012</v>
      </c>
      <c r="E504" s="14">
        <v>2012</v>
      </c>
      <c r="F504" s="14" t="s">
        <v>98</v>
      </c>
      <c r="G504" s="26">
        <v>8190</v>
      </c>
      <c r="H504" s="26">
        <v>15554</v>
      </c>
      <c r="I504" s="48"/>
      <c r="J504" s="28">
        <v>0.9738</v>
      </c>
      <c r="K504" s="28"/>
      <c r="L504" s="111"/>
      <c r="M504" s="28"/>
      <c r="N504" s="28">
        <v>5.45E-2</v>
      </c>
    </row>
    <row r="505" spans="1:14">
      <c r="A505" s="87" t="s">
        <v>126</v>
      </c>
      <c r="B505" s="14" t="s">
        <v>75</v>
      </c>
      <c r="C505" s="14" t="s">
        <v>187</v>
      </c>
      <c r="D505" s="14">
        <v>2012</v>
      </c>
      <c r="E505" s="14">
        <v>2012</v>
      </c>
      <c r="F505" s="14" t="s">
        <v>98</v>
      </c>
      <c r="G505" s="26">
        <v>14334</v>
      </c>
      <c r="H505" s="26">
        <v>36946</v>
      </c>
      <c r="I505" s="48"/>
      <c r="J505" s="28">
        <v>0.99709999999999999</v>
      </c>
      <c r="K505" s="28"/>
      <c r="L505" s="111"/>
      <c r="M505" s="28"/>
      <c r="N505" s="28">
        <v>5.45E-2</v>
      </c>
    </row>
    <row r="506" spans="1:14">
      <c r="A506" s="87" t="s">
        <v>127</v>
      </c>
      <c r="B506" s="14" t="s">
        <v>75</v>
      </c>
      <c r="C506" s="14" t="s">
        <v>187</v>
      </c>
      <c r="D506" s="14">
        <v>2012</v>
      </c>
      <c r="E506" s="14">
        <v>2012</v>
      </c>
      <c r="F506" s="14" t="s">
        <v>98</v>
      </c>
      <c r="G506" s="26">
        <v>983</v>
      </c>
      <c r="H506" s="26">
        <v>1985</v>
      </c>
      <c r="I506" s="48"/>
      <c r="J506" s="28">
        <v>0.97299999999999998</v>
      </c>
      <c r="K506" s="28"/>
      <c r="L506" s="111"/>
      <c r="M506" s="28"/>
      <c r="N506" s="28">
        <v>5.45E-2</v>
      </c>
    </row>
    <row r="507" spans="1:14">
      <c r="A507" s="87" t="s">
        <v>128</v>
      </c>
      <c r="B507" s="14" t="s">
        <v>75</v>
      </c>
      <c r="C507" s="14" t="s">
        <v>187</v>
      </c>
      <c r="D507" s="14">
        <v>2012</v>
      </c>
      <c r="E507" s="14">
        <v>2012</v>
      </c>
      <c r="F507" s="14" t="s">
        <v>98</v>
      </c>
      <c r="G507" s="26">
        <v>58019</v>
      </c>
      <c r="H507" s="26">
        <v>141067</v>
      </c>
      <c r="I507" s="48"/>
      <c r="J507" s="28">
        <v>0.98570000000000002</v>
      </c>
      <c r="K507" s="28"/>
      <c r="L507" s="111"/>
      <c r="M507" s="28"/>
      <c r="N507" s="28">
        <v>3.1699999999999999E-2</v>
      </c>
    </row>
    <row r="508" spans="1:14">
      <c r="A508" s="87" t="s">
        <v>129</v>
      </c>
      <c r="B508" s="14" t="s">
        <v>75</v>
      </c>
      <c r="C508" s="14" t="s">
        <v>187</v>
      </c>
      <c r="D508" s="14">
        <v>2012</v>
      </c>
      <c r="E508" s="14">
        <v>2012</v>
      </c>
      <c r="F508" s="14" t="s">
        <v>98</v>
      </c>
      <c r="G508" s="26">
        <v>9504</v>
      </c>
      <c r="H508" s="26">
        <v>22575</v>
      </c>
      <c r="I508" s="48"/>
      <c r="J508" s="28">
        <v>0.99770000000000003</v>
      </c>
      <c r="K508" s="28"/>
      <c r="L508" s="111"/>
      <c r="M508" s="28"/>
      <c r="N508" s="28">
        <v>5.45E-2</v>
      </c>
    </row>
    <row r="509" spans="1:14">
      <c r="A509" s="87" t="s">
        <v>130</v>
      </c>
      <c r="B509" s="14" t="s">
        <v>75</v>
      </c>
      <c r="C509" s="14" t="s">
        <v>187</v>
      </c>
      <c r="D509" s="14">
        <v>2012</v>
      </c>
      <c r="E509" s="14">
        <v>2012</v>
      </c>
      <c r="F509" s="14" t="s">
        <v>98</v>
      </c>
      <c r="G509" s="26">
        <v>5086</v>
      </c>
      <c r="H509" s="26">
        <v>10125</v>
      </c>
      <c r="I509" s="48"/>
      <c r="J509" s="28">
        <v>0.95279999999999998</v>
      </c>
      <c r="K509" s="28"/>
      <c r="L509" s="111"/>
      <c r="M509" s="28"/>
      <c r="N509" s="28">
        <v>5.45E-2</v>
      </c>
    </row>
    <row r="510" spans="1:14">
      <c r="A510" s="87" t="s">
        <v>131</v>
      </c>
      <c r="B510" s="14" t="s">
        <v>75</v>
      </c>
      <c r="C510" s="14" t="s">
        <v>187</v>
      </c>
      <c r="D510" s="14">
        <v>2012</v>
      </c>
      <c r="E510" s="14">
        <v>2012</v>
      </c>
      <c r="F510" s="14" t="s">
        <v>98</v>
      </c>
      <c r="G510" s="26">
        <v>1402</v>
      </c>
      <c r="H510" s="26">
        <v>2943</v>
      </c>
      <c r="I510" s="48"/>
      <c r="J510" s="28">
        <v>0.97299999999999998</v>
      </c>
      <c r="K510" s="28"/>
      <c r="L510" s="111"/>
      <c r="M510" s="28"/>
      <c r="N510" s="28">
        <v>5.45E-2</v>
      </c>
    </row>
    <row r="511" spans="1:14">
      <c r="A511" s="87" t="s">
        <v>132</v>
      </c>
      <c r="B511" s="14" t="s">
        <v>76</v>
      </c>
      <c r="C511" s="14" t="s">
        <v>187</v>
      </c>
      <c r="D511" s="14">
        <v>2012</v>
      </c>
      <c r="E511" s="14">
        <v>2012</v>
      </c>
      <c r="F511" s="14" t="s">
        <v>98</v>
      </c>
      <c r="G511" s="26">
        <v>529333</v>
      </c>
      <c r="H511" s="26">
        <v>1110832</v>
      </c>
      <c r="I511" s="48"/>
      <c r="J511" s="28">
        <v>0.97509999999999997</v>
      </c>
      <c r="K511" s="28"/>
      <c r="L511" s="111"/>
      <c r="M511" s="28"/>
      <c r="N511" s="28">
        <v>3.6900000000000002E-2</v>
      </c>
    </row>
    <row r="512" spans="1:14">
      <c r="A512" s="87" t="s">
        <v>133</v>
      </c>
      <c r="B512" s="14" t="s">
        <v>75</v>
      </c>
      <c r="C512" s="14" t="s">
        <v>187</v>
      </c>
      <c r="D512" s="14">
        <v>2012</v>
      </c>
      <c r="E512" s="14">
        <v>2012</v>
      </c>
      <c r="F512" s="14" t="s">
        <v>98</v>
      </c>
      <c r="G512" s="26">
        <v>10178</v>
      </c>
      <c r="H512" s="26">
        <v>25929</v>
      </c>
      <c r="I512" s="48"/>
      <c r="J512" s="28">
        <v>0.98470000000000002</v>
      </c>
      <c r="K512" s="28"/>
      <c r="L512" s="111"/>
      <c r="M512" s="28"/>
      <c r="N512" s="28">
        <v>5.45E-2</v>
      </c>
    </row>
    <row r="513" spans="1:14">
      <c r="A513" s="87" t="s">
        <v>134</v>
      </c>
      <c r="B513" s="14" t="s">
        <v>75</v>
      </c>
      <c r="C513" s="14" t="s">
        <v>187</v>
      </c>
      <c r="D513" s="14">
        <v>2012</v>
      </c>
      <c r="E513" s="14">
        <v>2012</v>
      </c>
      <c r="F513" s="14" t="s">
        <v>98</v>
      </c>
      <c r="G513" s="26">
        <v>5582</v>
      </c>
      <c r="H513" s="26">
        <v>9472</v>
      </c>
      <c r="I513" s="48"/>
      <c r="J513" s="28">
        <v>0.97430000000000005</v>
      </c>
      <c r="K513" s="28"/>
      <c r="L513" s="111"/>
      <c r="M513" s="28"/>
      <c r="N513" s="28">
        <v>5.45E-2</v>
      </c>
    </row>
    <row r="514" spans="1:14">
      <c r="A514" s="87" t="s">
        <v>135</v>
      </c>
      <c r="B514" s="14" t="s">
        <v>75</v>
      </c>
      <c r="C514" s="14" t="s">
        <v>187</v>
      </c>
      <c r="D514" s="14">
        <v>2012</v>
      </c>
      <c r="E514" s="14">
        <v>2012</v>
      </c>
      <c r="F514" s="14" t="s">
        <v>98</v>
      </c>
      <c r="G514" s="26">
        <v>849</v>
      </c>
      <c r="H514" s="26">
        <v>1735</v>
      </c>
      <c r="I514" s="48"/>
      <c r="J514" s="28">
        <v>0.91110000000000002</v>
      </c>
      <c r="K514" s="28"/>
      <c r="L514" s="111"/>
      <c r="M514" s="28"/>
      <c r="N514" s="28">
        <v>5.45E-2</v>
      </c>
    </row>
    <row r="515" spans="1:14">
      <c r="A515" s="87" t="s">
        <v>136</v>
      </c>
      <c r="B515" s="14" t="s">
        <v>75</v>
      </c>
      <c r="C515" s="14" t="s">
        <v>187</v>
      </c>
      <c r="D515" s="14">
        <v>2012</v>
      </c>
      <c r="E515" s="14">
        <v>2012</v>
      </c>
      <c r="F515" s="14" t="s">
        <v>98</v>
      </c>
      <c r="G515" s="26">
        <v>7173</v>
      </c>
      <c r="H515" s="26">
        <v>13532</v>
      </c>
      <c r="I515" s="48"/>
      <c r="J515" s="28">
        <v>0.98819999999999997</v>
      </c>
      <c r="K515" s="28"/>
      <c r="L515" s="111"/>
      <c r="M515" s="28"/>
      <c r="N515" s="28">
        <v>5.45E-2</v>
      </c>
    </row>
    <row r="516" spans="1:14">
      <c r="A516" s="87" t="s">
        <v>137</v>
      </c>
      <c r="B516" s="14" t="s">
        <v>75</v>
      </c>
      <c r="C516" s="14" t="s">
        <v>187</v>
      </c>
      <c r="D516" s="14">
        <v>2012</v>
      </c>
      <c r="E516" s="14">
        <v>2012</v>
      </c>
      <c r="F516" s="14" t="s">
        <v>98</v>
      </c>
      <c r="G516" s="26">
        <v>21889</v>
      </c>
      <c r="H516" s="26">
        <v>53436</v>
      </c>
      <c r="I516" s="48"/>
      <c r="J516" s="28">
        <v>0.99650000000000005</v>
      </c>
      <c r="K516" s="28"/>
      <c r="L516" s="111"/>
      <c r="M516" s="28"/>
      <c r="N516" s="28">
        <v>1.95E-2</v>
      </c>
    </row>
    <row r="517" spans="1:14">
      <c r="A517" s="87" t="s">
        <v>138</v>
      </c>
      <c r="B517" s="14" t="s">
        <v>75</v>
      </c>
      <c r="C517" s="14" t="s">
        <v>187</v>
      </c>
      <c r="D517" s="14">
        <v>2012</v>
      </c>
      <c r="E517" s="14">
        <v>2012</v>
      </c>
      <c r="F517" s="14" t="s">
        <v>98</v>
      </c>
      <c r="G517" s="26">
        <v>427</v>
      </c>
      <c r="H517" s="26">
        <v>977</v>
      </c>
      <c r="I517" s="48"/>
      <c r="J517" s="28">
        <v>1</v>
      </c>
      <c r="K517" s="28"/>
      <c r="L517" s="111"/>
      <c r="M517" s="28"/>
      <c r="N517" s="28">
        <v>5.45E-2</v>
      </c>
    </row>
    <row r="518" spans="1:14">
      <c r="A518" s="87" t="s">
        <v>139</v>
      </c>
      <c r="B518" s="14" t="s">
        <v>75</v>
      </c>
      <c r="C518" s="14" t="s">
        <v>187</v>
      </c>
      <c r="D518" s="14">
        <v>2012</v>
      </c>
      <c r="E518" s="14">
        <v>2012</v>
      </c>
      <c r="F518" s="14" t="s">
        <v>98</v>
      </c>
      <c r="G518" s="26">
        <v>379</v>
      </c>
      <c r="H518" s="26">
        <v>624</v>
      </c>
      <c r="I518" s="48"/>
      <c r="J518" s="28">
        <v>0.97219999999999995</v>
      </c>
      <c r="K518" s="28"/>
      <c r="L518" s="111"/>
      <c r="M518" s="28"/>
      <c r="N518" s="28">
        <v>5.45E-2</v>
      </c>
    </row>
    <row r="519" spans="1:14">
      <c r="A519" s="87" t="s">
        <v>140</v>
      </c>
      <c r="B519" s="14" t="s">
        <v>75</v>
      </c>
      <c r="C519" s="14" t="s">
        <v>187</v>
      </c>
      <c r="D519" s="14">
        <v>2012</v>
      </c>
      <c r="E519" s="14">
        <v>2012</v>
      </c>
      <c r="F519" s="14" t="s">
        <v>98</v>
      </c>
      <c r="G519" s="26">
        <v>18446</v>
      </c>
      <c r="H519" s="26">
        <v>42071</v>
      </c>
      <c r="I519" s="48"/>
      <c r="J519" s="28">
        <v>1</v>
      </c>
      <c r="K519" s="28"/>
      <c r="L519" s="111"/>
      <c r="M519" s="28"/>
      <c r="N519" s="28">
        <v>1.9300000000000001E-2</v>
      </c>
    </row>
    <row r="520" spans="1:14">
      <c r="A520" s="87" t="s">
        <v>141</v>
      </c>
      <c r="B520" s="14" t="s">
        <v>75</v>
      </c>
      <c r="C520" s="14" t="s">
        <v>187</v>
      </c>
      <c r="D520" s="14">
        <v>2012</v>
      </c>
      <c r="E520" s="14">
        <v>2012</v>
      </c>
      <c r="F520" s="14" t="s">
        <v>98</v>
      </c>
      <c r="G520" s="26">
        <v>3371</v>
      </c>
      <c r="H520" s="26">
        <v>7161</v>
      </c>
      <c r="I520" s="48"/>
      <c r="J520" s="28">
        <v>0.98880000000000001</v>
      </c>
      <c r="K520" s="28"/>
      <c r="L520" s="111"/>
      <c r="M520" s="28"/>
      <c r="N520" s="28">
        <v>5.45E-2</v>
      </c>
    </row>
    <row r="521" spans="1:14">
      <c r="A521" s="87" t="s">
        <v>142</v>
      </c>
      <c r="B521" s="14" t="s">
        <v>75</v>
      </c>
      <c r="C521" s="14" t="s">
        <v>187</v>
      </c>
      <c r="D521" s="14">
        <v>2012</v>
      </c>
      <c r="E521" s="14">
        <v>2012</v>
      </c>
      <c r="F521" s="14" t="s">
        <v>98</v>
      </c>
      <c r="G521" s="26">
        <v>3704</v>
      </c>
      <c r="H521" s="26">
        <v>7139</v>
      </c>
      <c r="I521" s="48"/>
      <c r="J521" s="28">
        <v>0.99580000000000002</v>
      </c>
      <c r="K521" s="28"/>
      <c r="L521" s="111"/>
      <c r="M521" s="28"/>
      <c r="N521" s="28">
        <v>5.45E-2</v>
      </c>
    </row>
    <row r="522" spans="1:14">
      <c r="A522" s="87" t="s">
        <v>143</v>
      </c>
      <c r="B522" s="14" t="s">
        <v>74</v>
      </c>
      <c r="C522" s="14" t="s">
        <v>187</v>
      </c>
      <c r="D522" s="14">
        <v>2012</v>
      </c>
      <c r="E522" s="14">
        <v>2012</v>
      </c>
      <c r="F522" s="14" t="s">
        <v>98</v>
      </c>
      <c r="G522" s="26">
        <v>99471</v>
      </c>
      <c r="H522" s="26">
        <v>222579</v>
      </c>
      <c r="I522" s="48"/>
      <c r="J522" s="28">
        <v>0.998</v>
      </c>
      <c r="K522" s="28"/>
      <c r="L522" s="111"/>
      <c r="M522" s="28"/>
      <c r="N522" s="28">
        <v>1.8499999999999999E-2</v>
      </c>
    </row>
    <row r="523" spans="1:14">
      <c r="A523" s="87" t="s">
        <v>144</v>
      </c>
      <c r="B523" s="14" t="s">
        <v>74</v>
      </c>
      <c r="C523" s="14" t="s">
        <v>187</v>
      </c>
      <c r="D523" s="14">
        <v>2012</v>
      </c>
      <c r="E523" s="14">
        <v>2012</v>
      </c>
      <c r="F523" s="14" t="s">
        <v>98</v>
      </c>
      <c r="G523" s="26">
        <v>8131</v>
      </c>
      <c r="H523" s="26">
        <v>17793</v>
      </c>
      <c r="I523" s="48"/>
      <c r="J523" s="28">
        <v>0.98809999999999998</v>
      </c>
      <c r="K523" s="28"/>
      <c r="L523" s="111"/>
      <c r="M523" s="28"/>
      <c r="N523" s="28">
        <v>5.45E-2</v>
      </c>
    </row>
    <row r="524" spans="1:14">
      <c r="A524" s="87" t="s">
        <v>145</v>
      </c>
      <c r="B524" s="14" t="s">
        <v>75</v>
      </c>
      <c r="C524" s="14" t="s">
        <v>187</v>
      </c>
      <c r="D524" s="14">
        <v>2012</v>
      </c>
      <c r="E524" s="14">
        <v>2012</v>
      </c>
      <c r="F524" s="14" t="s">
        <v>98</v>
      </c>
      <c r="G524" s="26">
        <v>731</v>
      </c>
      <c r="H524" s="26">
        <v>1592</v>
      </c>
      <c r="I524" s="48"/>
      <c r="J524" s="28">
        <v>1</v>
      </c>
      <c r="K524" s="28"/>
      <c r="L524" s="111"/>
      <c r="M524" s="28"/>
      <c r="N524" s="28">
        <v>5.45E-2</v>
      </c>
    </row>
    <row r="525" spans="1:14">
      <c r="A525" s="87" t="s">
        <v>146</v>
      </c>
      <c r="B525" s="14" t="s">
        <v>75</v>
      </c>
      <c r="C525" s="14" t="s">
        <v>187</v>
      </c>
      <c r="D525" s="14">
        <v>2012</v>
      </c>
      <c r="E525" s="14">
        <v>2012</v>
      </c>
      <c r="F525" s="14" t="s">
        <v>98</v>
      </c>
      <c r="G525" s="26">
        <v>111790</v>
      </c>
      <c r="H525" s="26">
        <v>273290</v>
      </c>
      <c r="I525" s="48"/>
      <c r="J525" s="28">
        <v>0.99990000000000001</v>
      </c>
      <c r="K525" s="28"/>
      <c r="L525" s="111"/>
      <c r="M525" s="28"/>
      <c r="N525" s="28">
        <v>3.6600000000000001E-2</v>
      </c>
    </row>
    <row r="526" spans="1:14">
      <c r="A526" s="87" t="s">
        <v>147</v>
      </c>
      <c r="B526" s="14" t="s">
        <v>74</v>
      </c>
      <c r="C526" s="14" t="s">
        <v>187</v>
      </c>
      <c r="D526" s="14">
        <v>2012</v>
      </c>
      <c r="E526" s="14">
        <v>2012</v>
      </c>
      <c r="F526" s="14" t="s">
        <v>98</v>
      </c>
      <c r="G526" s="26">
        <v>92050</v>
      </c>
      <c r="H526" s="26">
        <v>207217</v>
      </c>
      <c r="I526" s="48"/>
      <c r="J526" s="28">
        <v>0.98709999999999998</v>
      </c>
      <c r="K526" s="28"/>
      <c r="L526" s="111"/>
      <c r="M526" s="28"/>
      <c r="N526" s="28">
        <v>2.4899999999999999E-2</v>
      </c>
    </row>
    <row r="527" spans="1:14">
      <c r="A527" s="87" t="s">
        <v>148</v>
      </c>
      <c r="B527" s="14" t="s">
        <v>75</v>
      </c>
      <c r="C527" s="14" t="s">
        <v>187</v>
      </c>
      <c r="D527" s="14">
        <v>2012</v>
      </c>
      <c r="E527" s="14">
        <v>2012</v>
      </c>
      <c r="F527" s="14" t="s">
        <v>98</v>
      </c>
      <c r="G527" s="26">
        <v>2604</v>
      </c>
      <c r="H527" s="26">
        <v>6120</v>
      </c>
      <c r="I527" s="48"/>
      <c r="J527" s="28">
        <v>0.98819999999999997</v>
      </c>
      <c r="K527" s="28"/>
      <c r="L527" s="111"/>
      <c r="M527" s="28"/>
      <c r="N527" s="28">
        <v>5.45E-2</v>
      </c>
    </row>
    <row r="528" spans="1:14">
      <c r="A528" s="87" t="s">
        <v>149</v>
      </c>
      <c r="B528" s="14" t="s">
        <v>75</v>
      </c>
      <c r="C528" s="14" t="s">
        <v>187</v>
      </c>
      <c r="D528" s="14">
        <v>2012</v>
      </c>
      <c r="E528" s="14">
        <v>2012</v>
      </c>
      <c r="F528" s="14" t="s">
        <v>98</v>
      </c>
      <c r="G528" s="26">
        <v>154161</v>
      </c>
      <c r="H528" s="26">
        <v>366371</v>
      </c>
      <c r="I528" s="48"/>
      <c r="J528" s="28">
        <v>0.99919999999999998</v>
      </c>
      <c r="K528" s="28"/>
      <c r="L528" s="111"/>
      <c r="M528" s="28"/>
      <c r="N528" s="28">
        <v>1.7299999999999999E-2</v>
      </c>
    </row>
    <row r="529" spans="1:14">
      <c r="A529" s="87" t="s">
        <v>150</v>
      </c>
      <c r="B529" s="14" t="s">
        <v>74</v>
      </c>
      <c r="C529" s="14" t="s">
        <v>187</v>
      </c>
      <c r="D529" s="14">
        <v>2012</v>
      </c>
      <c r="E529" s="14">
        <v>2012</v>
      </c>
      <c r="F529" s="14" t="s">
        <v>98</v>
      </c>
      <c r="G529" s="26">
        <v>113514</v>
      </c>
      <c r="H529" s="26">
        <v>251038</v>
      </c>
      <c r="I529" s="48"/>
      <c r="J529" s="28">
        <v>0.9788</v>
      </c>
      <c r="K529" s="28"/>
      <c r="L529" s="111"/>
      <c r="M529" s="28"/>
      <c r="N529" s="28">
        <v>7.2800000000000004E-2</v>
      </c>
    </row>
    <row r="530" spans="1:14">
      <c r="A530" s="87" t="s">
        <v>151</v>
      </c>
      <c r="B530" s="14" t="s">
        <v>74</v>
      </c>
      <c r="C530" s="14" t="s">
        <v>187</v>
      </c>
      <c r="D530" s="14">
        <v>2012</v>
      </c>
      <c r="E530" s="14">
        <v>2012</v>
      </c>
      <c r="F530" s="14" t="s">
        <v>98</v>
      </c>
      <c r="G530" s="26">
        <v>32640</v>
      </c>
      <c r="H530" s="26">
        <v>50991</v>
      </c>
      <c r="I530" s="48"/>
      <c r="J530" s="28">
        <v>0.9839</v>
      </c>
      <c r="K530" s="28"/>
      <c r="L530" s="111"/>
      <c r="M530" s="28"/>
      <c r="N530" s="28">
        <v>3.4299999999999997E-2</v>
      </c>
    </row>
    <row r="531" spans="1:14">
      <c r="A531" s="87" t="s">
        <v>152</v>
      </c>
      <c r="B531" s="14" t="s">
        <v>75</v>
      </c>
      <c r="C531" s="14" t="s">
        <v>187</v>
      </c>
      <c r="D531" s="14">
        <v>2012</v>
      </c>
      <c r="E531" s="14">
        <v>2012</v>
      </c>
      <c r="F531" s="14" t="s">
        <v>98</v>
      </c>
      <c r="G531" s="26">
        <v>44289</v>
      </c>
      <c r="H531" s="26">
        <v>108441</v>
      </c>
      <c r="I531" s="48"/>
      <c r="J531" s="28">
        <v>0.98519999999999996</v>
      </c>
      <c r="K531" s="28"/>
      <c r="L531" s="111"/>
      <c r="M531" s="28"/>
      <c r="N531" s="28">
        <v>2.87E-2</v>
      </c>
    </row>
    <row r="532" spans="1:14">
      <c r="A532" s="87" t="s">
        <v>153</v>
      </c>
      <c r="B532" s="14" t="s">
        <v>74</v>
      </c>
      <c r="C532" s="14" t="s">
        <v>187</v>
      </c>
      <c r="D532" s="14">
        <v>2012</v>
      </c>
      <c r="E532" s="14">
        <v>2012</v>
      </c>
      <c r="F532" s="14" t="s">
        <v>98</v>
      </c>
      <c r="G532" s="26">
        <v>8822</v>
      </c>
      <c r="H532" s="26">
        <v>17266</v>
      </c>
      <c r="I532" s="48"/>
      <c r="J532" s="28">
        <v>0.94710000000000005</v>
      </c>
      <c r="K532" s="28"/>
      <c r="L532" s="111"/>
      <c r="M532" s="28"/>
      <c r="N532" s="28">
        <v>5.45E-2</v>
      </c>
    </row>
    <row r="533" spans="1:14">
      <c r="A533" s="87" t="s">
        <v>154</v>
      </c>
      <c r="B533" s="14" t="s">
        <v>74</v>
      </c>
      <c r="C533" s="14" t="s">
        <v>187</v>
      </c>
      <c r="D533" s="14">
        <v>2012</v>
      </c>
      <c r="E533" s="14">
        <v>2012</v>
      </c>
      <c r="F533" s="14" t="s">
        <v>98</v>
      </c>
      <c r="G533" s="26">
        <v>13760</v>
      </c>
      <c r="H533" s="26">
        <v>28677</v>
      </c>
      <c r="I533" s="48"/>
      <c r="J533" s="28">
        <v>0.94359999999999999</v>
      </c>
      <c r="K533" s="28"/>
      <c r="L533" s="111"/>
      <c r="M533" s="28"/>
      <c r="N533" s="28">
        <v>5.45E-2</v>
      </c>
    </row>
    <row r="534" spans="1:14">
      <c r="A534" s="87" t="s">
        <v>155</v>
      </c>
      <c r="B534" s="14" t="s">
        <v>74</v>
      </c>
      <c r="C534" s="14" t="s">
        <v>187</v>
      </c>
      <c r="D534" s="14">
        <v>2012</v>
      </c>
      <c r="E534" s="14">
        <v>2012</v>
      </c>
      <c r="F534" s="14" t="s">
        <v>98</v>
      </c>
      <c r="G534" s="26">
        <v>13910</v>
      </c>
      <c r="H534" s="26">
        <v>31429</v>
      </c>
      <c r="I534" s="48"/>
      <c r="J534" s="28">
        <v>0.94269999999999998</v>
      </c>
      <c r="K534" s="28"/>
      <c r="L534" s="111"/>
      <c r="M534" s="28"/>
      <c r="N534" s="28">
        <v>5.45E-2</v>
      </c>
    </row>
    <row r="535" spans="1:14">
      <c r="A535" s="87" t="s">
        <v>156</v>
      </c>
      <c r="B535" s="14" t="s">
        <v>74</v>
      </c>
      <c r="C535" s="14" t="s">
        <v>187</v>
      </c>
      <c r="D535" s="14">
        <v>2012</v>
      </c>
      <c r="E535" s="14">
        <v>2012</v>
      </c>
      <c r="F535" s="14" t="s">
        <v>98</v>
      </c>
      <c r="G535" s="26">
        <v>49712</v>
      </c>
      <c r="H535" s="26">
        <v>106913</v>
      </c>
      <c r="I535" s="48"/>
      <c r="J535" s="28">
        <v>0.88680000000000003</v>
      </c>
      <c r="K535" s="28"/>
      <c r="L535" s="111"/>
      <c r="M535" s="28"/>
      <c r="N535" s="28">
        <v>8.0999999999999996E-3</v>
      </c>
    </row>
    <row r="536" spans="1:14">
      <c r="A536" s="87" t="s">
        <v>157</v>
      </c>
      <c r="B536" s="14" t="s">
        <v>74</v>
      </c>
      <c r="C536" s="14" t="s">
        <v>187</v>
      </c>
      <c r="D536" s="14">
        <v>2012</v>
      </c>
      <c r="E536" s="14">
        <v>2012</v>
      </c>
      <c r="F536" s="14" t="s">
        <v>98</v>
      </c>
      <c r="G536" s="26">
        <v>10919</v>
      </c>
      <c r="H536" s="26">
        <v>21311</v>
      </c>
      <c r="I536" s="48"/>
      <c r="J536" s="28">
        <v>0.95130000000000003</v>
      </c>
      <c r="K536" s="28"/>
      <c r="L536" s="111"/>
      <c r="M536" s="28"/>
      <c r="N536" s="28">
        <v>5.45E-2</v>
      </c>
    </row>
    <row r="537" spans="1:14">
      <c r="A537" s="87" t="s">
        <v>158</v>
      </c>
      <c r="B537" s="14" t="s">
        <v>75</v>
      </c>
      <c r="C537" s="14" t="s">
        <v>187</v>
      </c>
      <c r="D537" s="14">
        <v>2012</v>
      </c>
      <c r="E537" s="14">
        <v>2012</v>
      </c>
      <c r="F537" s="14" t="s">
        <v>98</v>
      </c>
      <c r="G537" s="26">
        <v>12394</v>
      </c>
      <c r="H537" s="26">
        <v>24885</v>
      </c>
      <c r="I537" s="48"/>
      <c r="J537" s="28">
        <v>0.97409999999999997</v>
      </c>
      <c r="K537" s="28"/>
      <c r="L537" s="111"/>
      <c r="M537" s="28"/>
      <c r="N537" s="28">
        <v>5.45E-2</v>
      </c>
    </row>
    <row r="538" spans="1:14">
      <c r="A538" s="87" t="s">
        <v>159</v>
      </c>
      <c r="B538" s="14" t="s">
        <v>75</v>
      </c>
      <c r="C538" s="14" t="s">
        <v>187</v>
      </c>
      <c r="D538" s="14">
        <v>2012</v>
      </c>
      <c r="E538" s="14">
        <v>2012</v>
      </c>
      <c r="F538" s="14" t="s">
        <v>98</v>
      </c>
      <c r="G538" s="26">
        <v>153</v>
      </c>
      <c r="H538" s="26">
        <v>280</v>
      </c>
      <c r="I538" s="48"/>
      <c r="J538" s="28">
        <v>1</v>
      </c>
      <c r="K538" s="28"/>
      <c r="L538" s="111"/>
      <c r="M538" s="28"/>
      <c r="N538" s="28">
        <v>5.45E-2</v>
      </c>
    </row>
    <row r="539" spans="1:14">
      <c r="A539" s="87" t="s">
        <v>160</v>
      </c>
      <c r="B539" s="14" t="s">
        <v>75</v>
      </c>
      <c r="C539" s="14" t="s">
        <v>187</v>
      </c>
      <c r="D539" s="14">
        <v>2012</v>
      </c>
      <c r="E539" s="14">
        <v>2012</v>
      </c>
      <c r="F539" s="14" t="s">
        <v>98</v>
      </c>
      <c r="G539" s="26">
        <v>2725</v>
      </c>
      <c r="H539" s="26">
        <v>6094</v>
      </c>
      <c r="I539" s="48"/>
      <c r="J539" s="28">
        <v>1</v>
      </c>
      <c r="K539" s="28"/>
      <c r="L539" s="111"/>
      <c r="M539" s="28"/>
      <c r="N539" s="28">
        <v>5.45E-2</v>
      </c>
    </row>
    <row r="540" spans="1:14">
      <c r="A540" s="87" t="s">
        <v>161</v>
      </c>
      <c r="B540" s="14" t="s">
        <v>74</v>
      </c>
      <c r="C540" s="14" t="s">
        <v>187</v>
      </c>
      <c r="D540" s="14">
        <v>2012</v>
      </c>
      <c r="E540" s="14">
        <v>2012</v>
      </c>
      <c r="F540" s="14" t="s">
        <v>98</v>
      </c>
      <c r="G540" s="26">
        <v>20106</v>
      </c>
      <c r="H540" s="26">
        <v>40560</v>
      </c>
      <c r="I540" s="48"/>
      <c r="J540" s="28">
        <v>0.94030000000000002</v>
      </c>
      <c r="K540" s="28"/>
      <c r="L540" s="111"/>
      <c r="M540" s="28"/>
      <c r="N540" s="28">
        <v>1.3299999999999999E-2</v>
      </c>
    </row>
    <row r="541" spans="1:14">
      <c r="A541" s="87" t="s">
        <v>162</v>
      </c>
      <c r="B541" s="14" t="s">
        <v>74</v>
      </c>
      <c r="C541" s="14" t="s">
        <v>187</v>
      </c>
      <c r="D541" s="14">
        <v>2012</v>
      </c>
      <c r="E541" s="14">
        <v>2012</v>
      </c>
      <c r="F541" s="14" t="s">
        <v>98</v>
      </c>
      <c r="G541" s="26">
        <v>18393</v>
      </c>
      <c r="H541" s="26">
        <v>34383</v>
      </c>
      <c r="I541" s="48"/>
      <c r="J541" s="28">
        <v>0.94720000000000004</v>
      </c>
      <c r="K541" s="28"/>
      <c r="L541" s="111"/>
      <c r="M541" s="28"/>
      <c r="N541" s="28">
        <v>5.45E-2</v>
      </c>
    </row>
    <row r="542" spans="1:14">
      <c r="A542" s="87" t="s">
        <v>163</v>
      </c>
      <c r="B542" s="14" t="s">
        <v>75</v>
      </c>
      <c r="C542" s="14" t="s">
        <v>187</v>
      </c>
      <c r="D542" s="14">
        <v>2012</v>
      </c>
      <c r="E542" s="14">
        <v>2012</v>
      </c>
      <c r="F542" s="14" t="s">
        <v>98</v>
      </c>
      <c r="G542" s="26">
        <v>40425</v>
      </c>
      <c r="H542" s="26">
        <v>89189</v>
      </c>
      <c r="I542" s="48"/>
      <c r="J542" s="28">
        <v>1</v>
      </c>
      <c r="K542" s="28"/>
      <c r="L542" s="111"/>
      <c r="M542" s="28"/>
      <c r="N542" s="28">
        <v>2.2800000000000001E-2</v>
      </c>
    </row>
    <row r="543" spans="1:14">
      <c r="A543" s="87" t="s">
        <v>164</v>
      </c>
      <c r="B543" s="14" t="s">
        <v>75</v>
      </c>
      <c r="C543" s="14" t="s">
        <v>187</v>
      </c>
      <c r="D543" s="14">
        <v>2012</v>
      </c>
      <c r="E543" s="14">
        <v>2012</v>
      </c>
      <c r="F543" s="14" t="s">
        <v>98</v>
      </c>
      <c r="G543" s="26">
        <v>4896</v>
      </c>
      <c r="H543" s="26">
        <v>11771</v>
      </c>
      <c r="I543" s="48"/>
      <c r="J543" s="28">
        <v>0.94920000000000004</v>
      </c>
      <c r="K543" s="28"/>
      <c r="L543" s="111"/>
      <c r="M543" s="28"/>
      <c r="N543" s="28">
        <v>5.45E-2</v>
      </c>
    </row>
    <row r="544" spans="1:14">
      <c r="A544" s="87" t="s">
        <v>165</v>
      </c>
      <c r="B544" s="14" t="s">
        <v>75</v>
      </c>
      <c r="C544" s="14" t="s">
        <v>187</v>
      </c>
      <c r="D544" s="14">
        <v>2012</v>
      </c>
      <c r="E544" s="14">
        <v>2012</v>
      </c>
      <c r="F544" s="14" t="s">
        <v>98</v>
      </c>
      <c r="G544" s="26">
        <v>4207</v>
      </c>
      <c r="H544" s="26">
        <v>9846</v>
      </c>
      <c r="I544" s="48"/>
      <c r="J544" s="28">
        <v>0.90910000000000002</v>
      </c>
      <c r="K544" s="28"/>
      <c r="L544" s="111"/>
      <c r="M544" s="28"/>
      <c r="N544" s="28">
        <v>5.45E-2</v>
      </c>
    </row>
    <row r="545" spans="1:31">
      <c r="A545" s="87" t="s">
        <v>166</v>
      </c>
      <c r="B545" s="14" t="s">
        <v>75</v>
      </c>
      <c r="C545" s="14" t="s">
        <v>187</v>
      </c>
      <c r="D545" s="14">
        <v>2012</v>
      </c>
      <c r="E545" s="14">
        <v>2012</v>
      </c>
      <c r="F545" s="14" t="s">
        <v>98</v>
      </c>
      <c r="G545" s="26">
        <v>818</v>
      </c>
      <c r="H545" s="26">
        <v>1641</v>
      </c>
      <c r="I545" s="48"/>
      <c r="J545" s="28">
        <v>1</v>
      </c>
      <c r="K545" s="28"/>
      <c r="L545" s="111"/>
      <c r="M545" s="28"/>
      <c r="N545" s="28">
        <v>5.45E-2</v>
      </c>
    </row>
    <row r="546" spans="1:31">
      <c r="A546" s="87" t="s">
        <v>167</v>
      </c>
      <c r="B546" s="14" t="s">
        <v>74</v>
      </c>
      <c r="C546" s="14" t="s">
        <v>187</v>
      </c>
      <c r="D546" s="14">
        <v>2012</v>
      </c>
      <c r="E546" s="14">
        <v>2012</v>
      </c>
      <c r="F546" s="14" t="s">
        <v>98</v>
      </c>
      <c r="G546" s="26">
        <v>44792</v>
      </c>
      <c r="H546" s="26">
        <v>110476</v>
      </c>
      <c r="I546" s="48"/>
      <c r="J546" s="28">
        <v>1</v>
      </c>
      <c r="K546" s="28"/>
      <c r="L546" s="111"/>
      <c r="M546" s="28"/>
      <c r="N546" s="28">
        <v>1.8100000000000002E-2</v>
      </c>
    </row>
    <row r="547" spans="1:31">
      <c r="A547" s="87" t="s">
        <v>168</v>
      </c>
      <c r="B547" s="14" t="s">
        <v>75</v>
      </c>
      <c r="C547" s="14" t="s">
        <v>187</v>
      </c>
      <c r="D547" s="14">
        <v>2012</v>
      </c>
      <c r="E547" s="14">
        <v>2012</v>
      </c>
      <c r="F547" s="14" t="s">
        <v>98</v>
      </c>
      <c r="G547" s="26">
        <v>2751</v>
      </c>
      <c r="H547" s="26">
        <v>5122</v>
      </c>
      <c r="I547" s="48"/>
      <c r="J547" s="28">
        <v>0.97789999999999999</v>
      </c>
      <c r="K547" s="28"/>
      <c r="L547" s="111"/>
      <c r="M547" s="28"/>
      <c r="N547" s="28">
        <v>5.45E-2</v>
      </c>
    </row>
    <row r="548" spans="1:31">
      <c r="A548" s="87" t="s">
        <v>169</v>
      </c>
      <c r="B548" s="14" t="s">
        <v>74</v>
      </c>
      <c r="C548" s="14" t="s">
        <v>187</v>
      </c>
      <c r="D548" s="14">
        <v>2012</v>
      </c>
      <c r="E548" s="14">
        <v>2012</v>
      </c>
      <c r="F548" s="14" t="s">
        <v>98</v>
      </c>
      <c r="G548" s="26">
        <v>31490</v>
      </c>
      <c r="H548" s="26">
        <v>65458</v>
      </c>
      <c r="I548" s="48"/>
      <c r="J548" s="28">
        <v>0.98580000000000001</v>
      </c>
      <c r="K548" s="28"/>
      <c r="L548" s="111"/>
      <c r="M548" s="28"/>
      <c r="N548" s="28">
        <v>1.5699999999999999E-2</v>
      </c>
    </row>
    <row r="549" spans="1:31">
      <c r="A549" s="87" t="s">
        <v>170</v>
      </c>
      <c r="B549" s="14" t="s">
        <v>74</v>
      </c>
      <c r="C549" s="14" t="s">
        <v>187</v>
      </c>
      <c r="D549" s="14">
        <v>2012</v>
      </c>
      <c r="E549" s="14">
        <v>2012</v>
      </c>
      <c r="F549" s="14" t="s">
        <v>98</v>
      </c>
      <c r="G549" s="26">
        <v>7792</v>
      </c>
      <c r="H549" s="26">
        <v>16907</v>
      </c>
      <c r="I549" s="48"/>
      <c r="J549" s="28">
        <v>0.875</v>
      </c>
      <c r="K549" s="28"/>
      <c r="L549" s="111"/>
      <c r="M549" s="28"/>
      <c r="N549" s="28">
        <v>5.45E-2</v>
      </c>
    </row>
    <row r="550" spans="1:31">
      <c r="A550" s="87" t="s">
        <v>171</v>
      </c>
      <c r="B550" s="14" t="s">
        <v>75</v>
      </c>
      <c r="C550" s="14" t="s">
        <v>187</v>
      </c>
      <c r="D550" s="14">
        <v>2012</v>
      </c>
      <c r="E550" s="14">
        <v>2012</v>
      </c>
      <c r="F550" s="14" t="s">
        <v>98</v>
      </c>
      <c r="G550" s="26">
        <v>5694</v>
      </c>
      <c r="H550" s="26">
        <v>12843</v>
      </c>
      <c r="I550" s="48"/>
      <c r="J550" s="28">
        <v>1</v>
      </c>
      <c r="K550" s="28"/>
      <c r="L550" s="111"/>
      <c r="M550" s="28"/>
      <c r="N550" s="28">
        <v>5.45E-2</v>
      </c>
    </row>
    <row r="551" spans="1:31">
      <c r="A551" s="51" t="s">
        <v>281</v>
      </c>
      <c r="B551" s="14" t="s">
        <v>66</v>
      </c>
      <c r="C551" s="14" t="s">
        <v>65</v>
      </c>
      <c r="D551" s="14">
        <v>2012</v>
      </c>
      <c r="E551" s="14">
        <v>2013</v>
      </c>
      <c r="F551" s="14" t="s">
        <v>98</v>
      </c>
      <c r="G551" s="128"/>
      <c r="H551" s="128"/>
      <c r="I551" s="128"/>
      <c r="J551" s="129"/>
      <c r="K551" s="129"/>
      <c r="L551" s="111"/>
      <c r="M551" s="28">
        <v>0.254</v>
      </c>
      <c r="N551" s="28">
        <v>5.3999999999999999E-2</v>
      </c>
    </row>
    <row r="552" spans="1:31">
      <c r="A552" s="51" t="s">
        <v>172</v>
      </c>
      <c r="B552" s="14" t="s">
        <v>66</v>
      </c>
      <c r="C552" s="14" t="s">
        <v>65</v>
      </c>
      <c r="D552" s="14">
        <v>2012</v>
      </c>
      <c r="E552" s="14">
        <v>2013</v>
      </c>
      <c r="F552" s="14" t="s">
        <v>98</v>
      </c>
      <c r="G552" s="26">
        <v>1887860</v>
      </c>
      <c r="H552" s="26">
        <v>4147355</v>
      </c>
      <c r="I552" s="48">
        <v>7645254</v>
      </c>
      <c r="J552" s="28">
        <v>0.97719999999999996</v>
      </c>
      <c r="K552" s="28"/>
      <c r="L552" s="111"/>
      <c r="M552" s="28"/>
      <c r="N552" s="28">
        <v>3.1600000000000003E-2</v>
      </c>
      <c r="O552" s="14"/>
      <c r="P552" s="14"/>
      <c r="Q552" s="14"/>
      <c r="R552" s="14"/>
      <c r="S552" s="14"/>
      <c r="T552" s="14"/>
      <c r="U552" s="14"/>
      <c r="V552" s="14"/>
      <c r="W552" s="14"/>
      <c r="X552" s="14"/>
      <c r="Y552" s="14"/>
      <c r="Z552" s="14"/>
      <c r="AA552" s="14"/>
      <c r="AB552" s="14"/>
      <c r="AC552" s="14"/>
      <c r="AD552" s="14"/>
      <c r="AE552" s="14"/>
    </row>
    <row r="553" spans="1:31">
      <c r="A553" s="51" t="s">
        <v>173</v>
      </c>
      <c r="B553" s="14" t="s">
        <v>74</v>
      </c>
      <c r="C553" s="14" t="s">
        <v>65</v>
      </c>
      <c r="D553" s="14">
        <v>2012</v>
      </c>
      <c r="E553" s="14">
        <v>2013</v>
      </c>
      <c r="F553" s="14" t="s">
        <v>98</v>
      </c>
      <c r="G553" s="26">
        <v>63121</v>
      </c>
      <c r="H553" s="26">
        <v>126571</v>
      </c>
      <c r="I553" s="48">
        <v>254233</v>
      </c>
      <c r="J553" s="28">
        <v>0.92649999999999999</v>
      </c>
      <c r="K553" s="28"/>
      <c r="L553" s="111"/>
      <c r="M553" s="28"/>
      <c r="N553" s="28">
        <v>4.8300000000000003E-2</v>
      </c>
    </row>
    <row r="554" spans="1:31">
      <c r="A554" s="51" t="s">
        <v>174</v>
      </c>
      <c r="B554" s="14" t="s">
        <v>75</v>
      </c>
      <c r="C554" s="14" t="s">
        <v>65</v>
      </c>
      <c r="D554" s="14">
        <v>2012</v>
      </c>
      <c r="E554" s="14">
        <v>2013</v>
      </c>
      <c r="F554" s="14" t="s">
        <v>98</v>
      </c>
      <c r="G554" s="26">
        <v>80</v>
      </c>
      <c r="H554" s="26">
        <v>137</v>
      </c>
      <c r="I554" s="48">
        <v>194</v>
      </c>
      <c r="J554" s="28">
        <v>1</v>
      </c>
      <c r="K554" s="28"/>
      <c r="L554" s="111"/>
      <c r="M554" s="28"/>
      <c r="N554" s="28">
        <v>6.7299999999999999E-2</v>
      </c>
    </row>
    <row r="555" spans="1:31">
      <c r="A555" s="51" t="s">
        <v>175</v>
      </c>
      <c r="B555" s="14" t="s">
        <v>75</v>
      </c>
      <c r="C555" s="14" t="s">
        <v>65</v>
      </c>
      <c r="D555" s="14">
        <v>2012</v>
      </c>
      <c r="E555" s="14">
        <v>2013</v>
      </c>
      <c r="F555" s="14" t="s">
        <v>98</v>
      </c>
      <c r="G555" s="26">
        <v>1733</v>
      </c>
      <c r="H555" s="26">
        <v>3340</v>
      </c>
      <c r="I555" s="48">
        <v>4488</v>
      </c>
      <c r="J555" s="28">
        <v>0.97299999999999998</v>
      </c>
      <c r="K555" s="28"/>
      <c r="L555" s="111"/>
      <c r="M555" s="28"/>
      <c r="N555" s="28">
        <v>6.7299999999999999E-2</v>
      </c>
    </row>
    <row r="556" spans="1:31">
      <c r="A556" s="51" t="s">
        <v>176</v>
      </c>
      <c r="B556" s="14" t="s">
        <v>75</v>
      </c>
      <c r="C556" s="14" t="s">
        <v>65</v>
      </c>
      <c r="D556" s="14">
        <v>2012</v>
      </c>
      <c r="E556" s="14">
        <v>2013</v>
      </c>
      <c r="F556" s="14" t="s">
        <v>98</v>
      </c>
      <c r="G556" s="26">
        <v>14325</v>
      </c>
      <c r="H556" s="26">
        <v>29899</v>
      </c>
      <c r="I556" s="48">
        <v>51428</v>
      </c>
      <c r="J556" s="28">
        <v>0.91549999999999998</v>
      </c>
      <c r="K556" s="28"/>
      <c r="L556" s="111"/>
      <c r="M556" s="28"/>
      <c r="N556" s="28">
        <v>6.7299999999999999E-2</v>
      </c>
    </row>
    <row r="557" spans="1:31">
      <c r="A557" s="51" t="s">
        <v>177</v>
      </c>
      <c r="B557" s="14" t="s">
        <v>75</v>
      </c>
      <c r="C557" s="14" t="s">
        <v>65</v>
      </c>
      <c r="D557" s="14">
        <v>2012</v>
      </c>
      <c r="E557" s="14">
        <v>2013</v>
      </c>
      <c r="F557" s="14" t="s">
        <v>98</v>
      </c>
      <c r="G557" s="26">
        <v>2491</v>
      </c>
      <c r="H557" s="26">
        <v>4951</v>
      </c>
      <c r="I557" s="48">
        <v>6728</v>
      </c>
      <c r="J557" s="28">
        <v>0.98719999999999997</v>
      </c>
      <c r="K557" s="28"/>
      <c r="L557" s="111"/>
      <c r="M557" s="28"/>
      <c r="N557" s="28">
        <v>6.7299999999999999E-2</v>
      </c>
    </row>
    <row r="558" spans="1:31">
      <c r="A558" s="51" t="s">
        <v>178</v>
      </c>
      <c r="B558" s="14" t="s">
        <v>75</v>
      </c>
      <c r="C558" s="14" t="s">
        <v>65</v>
      </c>
      <c r="D558" s="14">
        <v>2012</v>
      </c>
      <c r="E558" s="14">
        <v>2013</v>
      </c>
      <c r="F558" s="14" t="s">
        <v>98</v>
      </c>
      <c r="G558" s="26">
        <v>648</v>
      </c>
      <c r="H558" s="26">
        <v>1600</v>
      </c>
      <c r="I558" s="48">
        <v>4648</v>
      </c>
      <c r="J558" s="28">
        <v>1</v>
      </c>
      <c r="K558" s="28"/>
      <c r="L558" s="111"/>
      <c r="M558" s="28"/>
      <c r="N558" s="28">
        <v>6.7299999999999999E-2</v>
      </c>
    </row>
    <row r="559" spans="1:31">
      <c r="A559" s="51" t="s">
        <v>179</v>
      </c>
      <c r="B559" s="14" t="s">
        <v>74</v>
      </c>
      <c r="C559" s="14" t="s">
        <v>65</v>
      </c>
      <c r="D559" s="14">
        <v>2012</v>
      </c>
      <c r="E559" s="14">
        <v>2013</v>
      </c>
      <c r="F559" s="14" t="s">
        <v>98</v>
      </c>
      <c r="G559" s="26">
        <v>33886</v>
      </c>
      <c r="H559" s="26">
        <v>70227</v>
      </c>
      <c r="I559" s="48">
        <v>145033</v>
      </c>
      <c r="J559" s="28">
        <v>0.94130000000000003</v>
      </c>
      <c r="K559" s="28"/>
      <c r="L559" s="111"/>
      <c r="M559" s="28"/>
      <c r="N559" s="28">
        <v>0</v>
      </c>
    </row>
    <row r="560" spans="1:31">
      <c r="A560" s="51" t="s">
        <v>180</v>
      </c>
      <c r="B560" s="14" t="s">
        <v>75</v>
      </c>
      <c r="C560" s="14" t="s">
        <v>65</v>
      </c>
      <c r="D560" s="14">
        <v>2012</v>
      </c>
      <c r="E560" s="14">
        <v>2013</v>
      </c>
      <c r="F560" s="14" t="s">
        <v>98</v>
      </c>
      <c r="G560" s="26">
        <v>2566</v>
      </c>
      <c r="H560" s="26">
        <v>5247</v>
      </c>
      <c r="I560" s="48">
        <v>7975</v>
      </c>
      <c r="J560" s="28">
        <v>1</v>
      </c>
      <c r="K560" s="28"/>
      <c r="L560" s="111"/>
      <c r="M560" s="28"/>
      <c r="N560" s="28">
        <v>6.7299999999999999E-2</v>
      </c>
    </row>
    <row r="561" spans="1:14">
      <c r="A561" s="51" t="s">
        <v>181</v>
      </c>
      <c r="B561" s="14" t="s">
        <v>75</v>
      </c>
      <c r="C561" s="14" t="s">
        <v>65</v>
      </c>
      <c r="D561" s="14">
        <v>2012</v>
      </c>
      <c r="E561" s="14">
        <v>2013</v>
      </c>
      <c r="F561" s="14" t="s">
        <v>98</v>
      </c>
      <c r="G561" s="26">
        <v>6224</v>
      </c>
      <c r="H561" s="26">
        <v>11772</v>
      </c>
      <c r="I561" s="48">
        <v>19065</v>
      </c>
      <c r="J561" s="28">
        <v>1</v>
      </c>
      <c r="K561" s="28"/>
      <c r="L561" s="111"/>
      <c r="M561" s="28"/>
      <c r="N561" s="28">
        <v>6.7299999999999999E-2</v>
      </c>
    </row>
    <row r="562" spans="1:14">
      <c r="A562" s="87" t="s">
        <v>123</v>
      </c>
      <c r="B562" s="14" t="s">
        <v>74</v>
      </c>
      <c r="C562" s="14" t="s">
        <v>65</v>
      </c>
      <c r="D562" s="14">
        <v>2012</v>
      </c>
      <c r="E562" s="14">
        <v>2013</v>
      </c>
      <c r="F562" s="14" t="s">
        <v>98</v>
      </c>
      <c r="G562" s="26">
        <v>89468</v>
      </c>
      <c r="H562" s="26">
        <v>215286</v>
      </c>
      <c r="I562" s="48">
        <v>318070</v>
      </c>
      <c r="J562" s="28">
        <v>0.98429999999999995</v>
      </c>
      <c r="K562" s="28"/>
      <c r="L562" s="111"/>
      <c r="M562" s="28"/>
      <c r="N562" s="28">
        <v>0</v>
      </c>
    </row>
    <row r="563" spans="1:14">
      <c r="A563" s="87" t="s">
        <v>124</v>
      </c>
      <c r="B563" s="14" t="s">
        <v>75</v>
      </c>
      <c r="C563" s="14" t="s">
        <v>65</v>
      </c>
      <c r="D563" s="14">
        <v>2012</v>
      </c>
      <c r="E563" s="14">
        <v>2013</v>
      </c>
      <c r="F563" s="14" t="s">
        <v>98</v>
      </c>
      <c r="G563" s="26">
        <v>1392</v>
      </c>
      <c r="H563" s="26">
        <v>3436</v>
      </c>
      <c r="I563" s="48">
        <v>7204</v>
      </c>
      <c r="J563" s="28">
        <v>1</v>
      </c>
      <c r="K563" s="28"/>
      <c r="L563" s="111"/>
      <c r="M563" s="28"/>
      <c r="N563" s="28">
        <v>6.7299999999999999E-2</v>
      </c>
    </row>
    <row r="564" spans="1:14">
      <c r="A564" s="87" t="s">
        <v>125</v>
      </c>
      <c r="B564" s="14" t="s">
        <v>75</v>
      </c>
      <c r="C564" s="14" t="s">
        <v>65</v>
      </c>
      <c r="D564" s="14">
        <v>2012</v>
      </c>
      <c r="E564" s="14">
        <v>2013</v>
      </c>
      <c r="F564" s="14" t="s">
        <v>98</v>
      </c>
      <c r="G564" s="26">
        <v>8197</v>
      </c>
      <c r="H564" s="26">
        <v>15547</v>
      </c>
      <c r="I564" s="48">
        <v>27223</v>
      </c>
      <c r="J564" s="28">
        <v>0.98799999999999999</v>
      </c>
      <c r="K564" s="28"/>
      <c r="L564" s="111"/>
      <c r="M564" s="28"/>
      <c r="N564" s="28">
        <v>6.7299999999999999E-2</v>
      </c>
    </row>
    <row r="565" spans="1:14">
      <c r="A565" s="87" t="s">
        <v>126</v>
      </c>
      <c r="B565" s="14" t="s">
        <v>75</v>
      </c>
      <c r="C565" s="14" t="s">
        <v>65</v>
      </c>
      <c r="D565" s="14">
        <v>2012</v>
      </c>
      <c r="E565" s="14">
        <v>2013</v>
      </c>
      <c r="F565" s="14" t="s">
        <v>98</v>
      </c>
      <c r="G565" s="26">
        <v>14563</v>
      </c>
      <c r="H565" s="26">
        <v>37524</v>
      </c>
      <c r="I565" s="48">
        <v>59303</v>
      </c>
      <c r="J565" s="28">
        <v>0.99760000000000004</v>
      </c>
      <c r="K565" s="28"/>
      <c r="L565" s="111"/>
      <c r="M565" s="28"/>
      <c r="N565" s="28">
        <v>6.7299999999999999E-2</v>
      </c>
    </row>
    <row r="566" spans="1:14">
      <c r="A566" s="87" t="s">
        <v>127</v>
      </c>
      <c r="B566" s="14" t="s">
        <v>75</v>
      </c>
      <c r="C566" s="14" t="s">
        <v>65</v>
      </c>
      <c r="D566" s="14">
        <v>2012</v>
      </c>
      <c r="E566" s="14">
        <v>2013</v>
      </c>
      <c r="F566" s="14" t="s">
        <v>98</v>
      </c>
      <c r="G566" s="26">
        <v>974</v>
      </c>
      <c r="H566" s="26">
        <v>1967</v>
      </c>
      <c r="I566" s="48">
        <v>3527</v>
      </c>
      <c r="J566" s="28">
        <v>0.98280000000000001</v>
      </c>
      <c r="K566" s="28"/>
      <c r="L566" s="111"/>
      <c r="M566" s="28"/>
      <c r="N566" s="28">
        <v>6.7299999999999999E-2</v>
      </c>
    </row>
    <row r="567" spans="1:14">
      <c r="A567" s="87" t="s">
        <v>128</v>
      </c>
      <c r="B567" s="14" t="s">
        <v>75</v>
      </c>
      <c r="C567" s="14" t="s">
        <v>65</v>
      </c>
      <c r="D567" s="14">
        <v>2012</v>
      </c>
      <c r="E567" s="14">
        <v>2013</v>
      </c>
      <c r="F567" s="14" t="s">
        <v>98</v>
      </c>
      <c r="G567" s="26">
        <v>58235</v>
      </c>
      <c r="H567" s="26">
        <v>140403</v>
      </c>
      <c r="I567" s="48">
        <v>240923</v>
      </c>
      <c r="J567" s="28">
        <v>0.98570000000000002</v>
      </c>
      <c r="K567" s="28"/>
      <c r="L567" s="111"/>
      <c r="M567" s="28"/>
      <c r="N567" s="28">
        <v>0</v>
      </c>
    </row>
    <row r="568" spans="1:14">
      <c r="A568" s="87" t="s">
        <v>129</v>
      </c>
      <c r="B568" s="14" t="s">
        <v>75</v>
      </c>
      <c r="C568" s="14" t="s">
        <v>65</v>
      </c>
      <c r="D568" s="14">
        <v>2012</v>
      </c>
      <c r="E568" s="14">
        <v>2013</v>
      </c>
      <c r="F568" s="14" t="s">
        <v>98</v>
      </c>
      <c r="G568" s="26">
        <v>9527</v>
      </c>
      <c r="H568" s="26">
        <v>22594</v>
      </c>
      <c r="I568" s="48">
        <v>36106</v>
      </c>
      <c r="J568" s="28">
        <v>0.99350000000000005</v>
      </c>
      <c r="K568" s="28"/>
      <c r="L568" s="111"/>
      <c r="M568" s="28"/>
      <c r="N568" s="28">
        <v>6.7299999999999999E-2</v>
      </c>
    </row>
    <row r="569" spans="1:14">
      <c r="A569" s="87" t="s">
        <v>130</v>
      </c>
      <c r="B569" s="14" t="s">
        <v>75</v>
      </c>
      <c r="C569" s="14" t="s">
        <v>65</v>
      </c>
      <c r="D569" s="14">
        <v>2012</v>
      </c>
      <c r="E569" s="14">
        <v>2013</v>
      </c>
      <c r="F569" s="14" t="s">
        <v>98</v>
      </c>
      <c r="G569" s="26">
        <v>5076</v>
      </c>
      <c r="H569" s="26">
        <v>10118</v>
      </c>
      <c r="I569" s="48">
        <v>17864</v>
      </c>
      <c r="J569" s="28">
        <v>0.98260000000000003</v>
      </c>
      <c r="K569" s="28"/>
      <c r="L569" s="111"/>
      <c r="M569" s="28"/>
      <c r="N569" s="28">
        <v>6.7299999999999999E-2</v>
      </c>
    </row>
    <row r="570" spans="1:14">
      <c r="A570" s="87" t="s">
        <v>131</v>
      </c>
      <c r="B570" s="14" t="s">
        <v>75</v>
      </c>
      <c r="C570" s="14" t="s">
        <v>65</v>
      </c>
      <c r="D570" s="14">
        <v>2012</v>
      </c>
      <c r="E570" s="14">
        <v>2013</v>
      </c>
      <c r="F570" s="14" t="s">
        <v>98</v>
      </c>
      <c r="G570" s="26">
        <v>1408</v>
      </c>
      <c r="H570" s="26">
        <v>2956</v>
      </c>
      <c r="I570" s="48">
        <v>4847</v>
      </c>
      <c r="J570" s="28">
        <v>0.97789999999999999</v>
      </c>
      <c r="K570" s="28"/>
      <c r="L570" s="111"/>
      <c r="M570" s="28"/>
      <c r="N570" s="28">
        <v>6.7299999999999999E-2</v>
      </c>
    </row>
    <row r="571" spans="1:14">
      <c r="A571" s="87" t="s">
        <v>132</v>
      </c>
      <c r="B571" s="14" t="s">
        <v>76</v>
      </c>
      <c r="C571" s="14" t="s">
        <v>65</v>
      </c>
      <c r="D571" s="14">
        <v>2012</v>
      </c>
      <c r="E571" s="14">
        <v>2013</v>
      </c>
      <c r="F571" s="14" t="s">
        <v>98</v>
      </c>
      <c r="G571" s="26">
        <v>538221</v>
      </c>
      <c r="H571" s="26">
        <v>1124832</v>
      </c>
      <c r="I571" s="48">
        <v>2407450</v>
      </c>
      <c r="J571" s="28">
        <v>0.97170000000000001</v>
      </c>
      <c r="K571" s="28"/>
      <c r="L571" s="111"/>
      <c r="M571" s="28"/>
      <c r="N571" s="28">
        <v>0</v>
      </c>
    </row>
    <row r="572" spans="1:14">
      <c r="A572" s="87" t="s">
        <v>133</v>
      </c>
      <c r="B572" s="14" t="s">
        <v>75</v>
      </c>
      <c r="C572" s="14" t="s">
        <v>65</v>
      </c>
      <c r="D572" s="14">
        <v>2012</v>
      </c>
      <c r="E572" s="14">
        <v>2013</v>
      </c>
      <c r="F572" s="14" t="s">
        <v>98</v>
      </c>
      <c r="G572" s="26">
        <v>10184</v>
      </c>
      <c r="H572" s="26">
        <v>25845</v>
      </c>
      <c r="I572" s="48">
        <v>45470</v>
      </c>
      <c r="J572" s="28">
        <v>0.98450000000000004</v>
      </c>
      <c r="K572" s="28"/>
      <c r="L572" s="111"/>
      <c r="M572" s="28"/>
      <c r="N572" s="28">
        <v>6.7299999999999999E-2</v>
      </c>
    </row>
    <row r="573" spans="1:14">
      <c r="A573" s="87" t="s">
        <v>134</v>
      </c>
      <c r="B573" s="14" t="s">
        <v>75</v>
      </c>
      <c r="C573" s="14" t="s">
        <v>65</v>
      </c>
      <c r="D573" s="14">
        <v>2012</v>
      </c>
      <c r="E573" s="14">
        <v>2013</v>
      </c>
      <c r="F573" s="14" t="s">
        <v>98</v>
      </c>
      <c r="G573" s="26">
        <v>5639</v>
      </c>
      <c r="H573" s="26">
        <v>9538</v>
      </c>
      <c r="I573" s="48">
        <v>22643</v>
      </c>
      <c r="J573" s="28">
        <v>0.97070000000000001</v>
      </c>
      <c r="K573" s="28"/>
      <c r="L573" s="111"/>
      <c r="M573" s="28"/>
      <c r="N573" s="28">
        <v>6.7299999999999999E-2</v>
      </c>
    </row>
    <row r="574" spans="1:14">
      <c r="A574" s="87" t="s">
        <v>135</v>
      </c>
      <c r="B574" s="14" t="s">
        <v>75</v>
      </c>
      <c r="C574" s="14" t="s">
        <v>65</v>
      </c>
      <c r="D574" s="14">
        <v>2012</v>
      </c>
      <c r="E574" s="14">
        <v>2013</v>
      </c>
      <c r="F574" s="14" t="s">
        <v>98</v>
      </c>
      <c r="G574" s="26">
        <v>851</v>
      </c>
      <c r="H574" s="26">
        <v>1746</v>
      </c>
      <c r="I574" s="48">
        <v>2835</v>
      </c>
      <c r="J574" s="28">
        <v>0.87270000000000003</v>
      </c>
      <c r="K574" s="28"/>
      <c r="L574" s="111"/>
      <c r="M574" s="28"/>
      <c r="N574" s="28">
        <v>6.7299999999999999E-2</v>
      </c>
    </row>
    <row r="575" spans="1:14">
      <c r="A575" s="87" t="s">
        <v>136</v>
      </c>
      <c r="B575" s="14" t="s">
        <v>75</v>
      </c>
      <c r="C575" s="14" t="s">
        <v>65</v>
      </c>
      <c r="D575" s="14">
        <v>2012</v>
      </c>
      <c r="E575" s="14">
        <v>2013</v>
      </c>
      <c r="F575" s="14" t="s">
        <v>98</v>
      </c>
      <c r="G575" s="26">
        <v>7216</v>
      </c>
      <c r="H575" s="26">
        <v>13612</v>
      </c>
      <c r="I575" s="48">
        <v>23247</v>
      </c>
      <c r="J575" s="28">
        <v>0.99439999999999995</v>
      </c>
      <c r="K575" s="28"/>
      <c r="L575" s="111"/>
      <c r="M575" s="28"/>
      <c r="N575" s="28">
        <v>6.7299999999999999E-2</v>
      </c>
    </row>
    <row r="576" spans="1:14">
      <c r="A576" s="87" t="s">
        <v>137</v>
      </c>
      <c r="B576" s="14" t="s">
        <v>75</v>
      </c>
      <c r="C576" s="14" t="s">
        <v>65</v>
      </c>
      <c r="D576" s="14">
        <v>2012</v>
      </c>
      <c r="E576" s="14">
        <v>2013</v>
      </c>
      <c r="F576" s="14" t="s">
        <v>98</v>
      </c>
      <c r="G576" s="26">
        <v>21978</v>
      </c>
      <c r="H576" s="26">
        <v>53540</v>
      </c>
      <c r="I576" s="48">
        <v>85164</v>
      </c>
      <c r="J576" s="28">
        <v>0.996</v>
      </c>
      <c r="K576" s="28"/>
      <c r="L576" s="111"/>
      <c r="M576" s="28"/>
      <c r="N576" s="28">
        <v>1.5599999999999999E-2</v>
      </c>
    </row>
    <row r="577" spans="1:14">
      <c r="A577" s="87" t="s">
        <v>138</v>
      </c>
      <c r="B577" s="14" t="s">
        <v>75</v>
      </c>
      <c r="C577" s="14" t="s">
        <v>65</v>
      </c>
      <c r="D577" s="14">
        <v>2012</v>
      </c>
      <c r="E577" s="14">
        <v>2013</v>
      </c>
      <c r="F577" s="14" t="s">
        <v>98</v>
      </c>
      <c r="G577" s="26">
        <v>425</v>
      </c>
      <c r="H577" s="26">
        <v>959</v>
      </c>
      <c r="I577" s="48">
        <v>2045</v>
      </c>
      <c r="J577" s="28">
        <v>1</v>
      </c>
      <c r="K577" s="28"/>
      <c r="L577" s="111"/>
      <c r="M577" s="28"/>
      <c r="N577" s="28">
        <v>6.7299999999999999E-2</v>
      </c>
    </row>
    <row r="578" spans="1:14">
      <c r="A578" s="87" t="s">
        <v>139</v>
      </c>
      <c r="B578" s="14" t="s">
        <v>75</v>
      </c>
      <c r="C578" s="14" t="s">
        <v>65</v>
      </c>
      <c r="D578" s="14">
        <v>2012</v>
      </c>
      <c r="E578" s="14">
        <v>2013</v>
      </c>
      <c r="F578" s="14" t="s">
        <v>98</v>
      </c>
      <c r="G578" s="26">
        <v>379</v>
      </c>
      <c r="H578" s="26">
        <v>619</v>
      </c>
      <c r="I578" s="48">
        <v>1410</v>
      </c>
      <c r="J578" s="28">
        <v>0.96719999999999995</v>
      </c>
      <c r="K578" s="28"/>
      <c r="L578" s="111"/>
      <c r="M578" s="28"/>
      <c r="N578" s="28">
        <v>6.7299999999999999E-2</v>
      </c>
    </row>
    <row r="579" spans="1:14">
      <c r="A579" s="87" t="s">
        <v>140</v>
      </c>
      <c r="B579" s="14" t="s">
        <v>75</v>
      </c>
      <c r="C579" s="14" t="s">
        <v>65</v>
      </c>
      <c r="D579" s="14">
        <v>2012</v>
      </c>
      <c r="E579" s="14">
        <v>2013</v>
      </c>
      <c r="F579" s="14" t="s">
        <v>98</v>
      </c>
      <c r="G579" s="26">
        <v>18468</v>
      </c>
      <c r="H579" s="26">
        <v>41994</v>
      </c>
      <c r="I579" s="48">
        <v>95874</v>
      </c>
      <c r="J579" s="28">
        <v>1</v>
      </c>
      <c r="K579" s="28"/>
      <c r="L579" s="111"/>
      <c r="M579" s="28"/>
      <c r="N579" s="28">
        <v>0</v>
      </c>
    </row>
    <row r="580" spans="1:14">
      <c r="A580" s="87" t="s">
        <v>141</v>
      </c>
      <c r="B580" s="14" t="s">
        <v>75</v>
      </c>
      <c r="C580" s="14" t="s">
        <v>65</v>
      </c>
      <c r="D580" s="14">
        <v>2012</v>
      </c>
      <c r="E580" s="14">
        <v>2013</v>
      </c>
      <c r="F580" s="14" t="s">
        <v>98</v>
      </c>
      <c r="G580" s="26">
        <v>3387</v>
      </c>
      <c r="H580" s="26">
        <v>7181</v>
      </c>
      <c r="I580" s="48">
        <v>16917</v>
      </c>
      <c r="J580" s="28">
        <v>0.92979999999999996</v>
      </c>
      <c r="K580" s="28"/>
      <c r="L580" s="111"/>
      <c r="M580" s="28"/>
      <c r="N580" s="28">
        <v>6.7299999999999999E-2</v>
      </c>
    </row>
    <row r="581" spans="1:14">
      <c r="A581" s="87" t="s">
        <v>142</v>
      </c>
      <c r="B581" s="14" t="s">
        <v>75</v>
      </c>
      <c r="C581" s="14" t="s">
        <v>65</v>
      </c>
      <c r="D581" s="14">
        <v>2012</v>
      </c>
      <c r="E581" s="14">
        <v>2013</v>
      </c>
      <c r="F581" s="14" t="s">
        <v>98</v>
      </c>
      <c r="G581" s="26">
        <v>3830</v>
      </c>
      <c r="H581" s="26">
        <v>7339</v>
      </c>
      <c r="I581" s="48">
        <v>11625</v>
      </c>
      <c r="J581" s="28">
        <v>1</v>
      </c>
      <c r="K581" s="28"/>
      <c r="L581" s="111"/>
      <c r="M581" s="28"/>
      <c r="N581" s="28">
        <v>6.7299999999999999E-2</v>
      </c>
    </row>
    <row r="582" spans="1:14">
      <c r="A582" s="87" t="s">
        <v>143</v>
      </c>
      <c r="B582" s="14" t="s">
        <v>74</v>
      </c>
      <c r="C582" s="14" t="s">
        <v>65</v>
      </c>
      <c r="D582" s="14">
        <v>2012</v>
      </c>
      <c r="E582" s="14">
        <v>2013</v>
      </c>
      <c r="F582" s="14" t="s">
        <v>98</v>
      </c>
      <c r="G582" s="26">
        <v>101210</v>
      </c>
      <c r="H582" s="26">
        <v>225212</v>
      </c>
      <c r="I582" s="48">
        <v>463424</v>
      </c>
      <c r="J582" s="28">
        <v>0.99650000000000005</v>
      </c>
      <c r="K582" s="28"/>
      <c r="L582" s="111"/>
      <c r="M582" s="28"/>
      <c r="N582" s="28">
        <v>0</v>
      </c>
    </row>
    <row r="583" spans="1:14">
      <c r="A583" s="87" t="s">
        <v>144</v>
      </c>
      <c r="B583" s="14" t="s">
        <v>74</v>
      </c>
      <c r="C583" s="14" t="s">
        <v>65</v>
      </c>
      <c r="D583" s="14">
        <v>2012</v>
      </c>
      <c r="E583" s="14">
        <v>2013</v>
      </c>
      <c r="F583" s="14" t="s">
        <v>98</v>
      </c>
      <c r="G583" s="26">
        <v>8252</v>
      </c>
      <c r="H583" s="26">
        <v>17834</v>
      </c>
      <c r="I583" s="48">
        <v>31370</v>
      </c>
      <c r="J583" s="28">
        <v>0.98140000000000005</v>
      </c>
      <c r="K583" s="28"/>
      <c r="L583" s="111"/>
      <c r="M583" s="28"/>
      <c r="N583" s="28">
        <v>6.7299999999999999E-2</v>
      </c>
    </row>
    <row r="584" spans="1:14">
      <c r="A584" s="87" t="s">
        <v>145</v>
      </c>
      <c r="B584" s="14" t="s">
        <v>75</v>
      </c>
      <c r="C584" s="14" t="s">
        <v>65</v>
      </c>
      <c r="D584" s="14">
        <v>2012</v>
      </c>
      <c r="E584" s="14">
        <v>2013</v>
      </c>
      <c r="F584" s="14" t="s">
        <v>98</v>
      </c>
      <c r="G584" s="26">
        <v>772</v>
      </c>
      <c r="H584" s="26">
        <v>1612</v>
      </c>
      <c r="I584" s="48">
        <v>3256</v>
      </c>
      <c r="J584" s="28">
        <v>0.85899999999999999</v>
      </c>
      <c r="K584" s="28"/>
      <c r="L584" s="111"/>
      <c r="M584" s="28"/>
      <c r="N584" s="28">
        <v>6.7299999999999999E-2</v>
      </c>
    </row>
    <row r="585" spans="1:14">
      <c r="A585" s="87" t="s">
        <v>146</v>
      </c>
      <c r="B585" s="14" t="s">
        <v>75</v>
      </c>
      <c r="C585" s="14" t="s">
        <v>65</v>
      </c>
      <c r="D585" s="14">
        <v>2012</v>
      </c>
      <c r="E585" s="14">
        <v>2013</v>
      </c>
      <c r="F585" s="14" t="s">
        <v>98</v>
      </c>
      <c r="G585" s="26">
        <v>113640</v>
      </c>
      <c r="H585" s="26">
        <v>276481</v>
      </c>
      <c r="I585" s="48">
        <v>411248</v>
      </c>
      <c r="J585" s="28">
        <v>0.99919999999999998</v>
      </c>
      <c r="K585" s="28"/>
      <c r="L585" s="111"/>
      <c r="M585" s="28"/>
      <c r="N585" s="28">
        <v>1.5800000000000002E-2</v>
      </c>
    </row>
    <row r="586" spans="1:14">
      <c r="A586" s="87" t="s">
        <v>147</v>
      </c>
      <c r="B586" s="14" t="s">
        <v>74</v>
      </c>
      <c r="C586" s="14" t="s">
        <v>65</v>
      </c>
      <c r="D586" s="14">
        <v>2012</v>
      </c>
      <c r="E586" s="14">
        <v>2013</v>
      </c>
      <c r="F586" s="14" t="s">
        <v>98</v>
      </c>
      <c r="G586" s="26">
        <v>93411</v>
      </c>
      <c r="H586" s="26">
        <v>208709</v>
      </c>
      <c r="I586" s="48">
        <v>327831</v>
      </c>
      <c r="J586" s="28">
        <v>0.98740000000000006</v>
      </c>
      <c r="K586" s="28"/>
      <c r="L586" s="111"/>
      <c r="M586" s="28"/>
      <c r="N586" s="28">
        <v>0</v>
      </c>
    </row>
    <row r="587" spans="1:14">
      <c r="A587" s="87" t="s">
        <v>148</v>
      </c>
      <c r="B587" s="14" t="s">
        <v>75</v>
      </c>
      <c r="C587" s="14" t="s">
        <v>65</v>
      </c>
      <c r="D587" s="14">
        <v>2012</v>
      </c>
      <c r="E587" s="14">
        <v>2013</v>
      </c>
      <c r="F587" s="14" t="s">
        <v>98</v>
      </c>
      <c r="G587" s="26">
        <v>2580</v>
      </c>
      <c r="H587" s="26">
        <v>6053</v>
      </c>
      <c r="I587" s="48">
        <v>10239</v>
      </c>
      <c r="J587" s="28">
        <v>1</v>
      </c>
      <c r="K587" s="28"/>
      <c r="L587" s="111"/>
      <c r="M587" s="28"/>
      <c r="N587" s="28">
        <v>6.7299999999999999E-2</v>
      </c>
    </row>
    <row r="588" spans="1:14">
      <c r="A588" s="87" t="s">
        <v>149</v>
      </c>
      <c r="B588" s="14" t="s">
        <v>75</v>
      </c>
      <c r="C588" s="14" t="s">
        <v>65</v>
      </c>
      <c r="D588" s="14">
        <v>2012</v>
      </c>
      <c r="E588" s="14">
        <v>2013</v>
      </c>
      <c r="F588" s="14" t="s">
        <v>98</v>
      </c>
      <c r="G588" s="26">
        <v>155859</v>
      </c>
      <c r="H588" s="26">
        <v>368935</v>
      </c>
      <c r="I588" s="48">
        <v>489934</v>
      </c>
      <c r="J588" s="28">
        <v>0.99890000000000001</v>
      </c>
      <c r="K588" s="28"/>
      <c r="L588" s="111"/>
      <c r="M588" s="28"/>
      <c r="N588" s="28">
        <v>2.4299999999999999E-2</v>
      </c>
    </row>
    <row r="589" spans="1:14">
      <c r="A589" s="87" t="s">
        <v>150</v>
      </c>
      <c r="B589" s="14" t="s">
        <v>74</v>
      </c>
      <c r="C589" s="14" t="s">
        <v>65</v>
      </c>
      <c r="D589" s="14">
        <v>2012</v>
      </c>
      <c r="E589" s="14">
        <v>2013</v>
      </c>
      <c r="F589" s="14" t="s">
        <v>98</v>
      </c>
      <c r="G589" s="26">
        <v>115372</v>
      </c>
      <c r="H589" s="26">
        <v>253631</v>
      </c>
      <c r="I589" s="48">
        <v>445965</v>
      </c>
      <c r="J589" s="28">
        <v>0.97860000000000003</v>
      </c>
      <c r="K589" s="28"/>
      <c r="L589" s="111"/>
      <c r="M589" s="28"/>
      <c r="N589" s="28">
        <v>5.8799999999999998E-2</v>
      </c>
    </row>
    <row r="590" spans="1:14">
      <c r="A590" s="87" t="s">
        <v>151</v>
      </c>
      <c r="B590" s="14" t="s">
        <v>74</v>
      </c>
      <c r="C590" s="14" t="s">
        <v>65</v>
      </c>
      <c r="D590" s="14">
        <v>2012</v>
      </c>
      <c r="E590" s="14">
        <v>2013</v>
      </c>
      <c r="F590" s="14" t="s">
        <v>98</v>
      </c>
      <c r="G590" s="26">
        <v>32845</v>
      </c>
      <c r="H590" s="26">
        <v>50994</v>
      </c>
      <c r="I590" s="48">
        <v>135294</v>
      </c>
      <c r="J590" s="28">
        <v>0.98250000000000004</v>
      </c>
      <c r="K590" s="28"/>
      <c r="L590" s="111"/>
      <c r="M590" s="28"/>
      <c r="N590" s="28">
        <v>4.2299999999999997E-2</v>
      </c>
    </row>
    <row r="591" spans="1:14">
      <c r="A591" s="87" t="s">
        <v>152</v>
      </c>
      <c r="B591" s="14" t="s">
        <v>75</v>
      </c>
      <c r="C591" s="14" t="s">
        <v>65</v>
      </c>
      <c r="D591" s="14">
        <v>2012</v>
      </c>
      <c r="E591" s="14">
        <v>2013</v>
      </c>
      <c r="F591" s="14" t="s">
        <v>98</v>
      </c>
      <c r="G591" s="26">
        <v>44548</v>
      </c>
      <c r="H591" s="26">
        <v>108719</v>
      </c>
      <c r="I591" s="48">
        <v>181644</v>
      </c>
      <c r="J591" s="28">
        <v>0.98619999999999997</v>
      </c>
      <c r="K591" s="28"/>
      <c r="L591" s="111"/>
      <c r="M591" s="28"/>
      <c r="N591" s="28">
        <v>1.41E-2</v>
      </c>
    </row>
    <row r="592" spans="1:14">
      <c r="A592" s="87" t="s">
        <v>153</v>
      </c>
      <c r="B592" s="14" t="s">
        <v>74</v>
      </c>
      <c r="C592" s="14" t="s">
        <v>65</v>
      </c>
      <c r="D592" s="14">
        <v>2012</v>
      </c>
      <c r="E592" s="14">
        <v>2013</v>
      </c>
      <c r="F592" s="14" t="s">
        <v>98</v>
      </c>
      <c r="G592" s="26">
        <v>8995</v>
      </c>
      <c r="H592" s="26">
        <v>17603</v>
      </c>
      <c r="I592" s="48">
        <v>33483</v>
      </c>
      <c r="J592" s="28">
        <v>0.94630000000000003</v>
      </c>
      <c r="K592" s="28"/>
      <c r="L592" s="111"/>
      <c r="M592" s="28"/>
      <c r="N592" s="28">
        <v>6.7299999999999999E-2</v>
      </c>
    </row>
    <row r="593" spans="1:14">
      <c r="A593" s="87" t="s">
        <v>154</v>
      </c>
      <c r="B593" s="14" t="s">
        <v>74</v>
      </c>
      <c r="C593" s="14" t="s">
        <v>65</v>
      </c>
      <c r="D593" s="14">
        <v>2012</v>
      </c>
      <c r="E593" s="14">
        <v>2013</v>
      </c>
      <c r="F593" s="14" t="s">
        <v>98</v>
      </c>
      <c r="G593" s="26">
        <v>13945</v>
      </c>
      <c r="H593" s="26">
        <v>28900</v>
      </c>
      <c r="I593" s="48">
        <v>79228</v>
      </c>
      <c r="J593" s="28">
        <v>0.9415</v>
      </c>
      <c r="K593" s="28"/>
      <c r="L593" s="111"/>
      <c r="M593" s="28"/>
      <c r="N593" s="28">
        <v>6.7299999999999999E-2</v>
      </c>
    </row>
    <row r="594" spans="1:14">
      <c r="A594" s="87" t="s">
        <v>155</v>
      </c>
      <c r="B594" s="14" t="s">
        <v>74</v>
      </c>
      <c r="C594" s="14" t="s">
        <v>65</v>
      </c>
      <c r="D594" s="14">
        <v>2012</v>
      </c>
      <c r="E594" s="14">
        <v>2013</v>
      </c>
      <c r="F594" s="14" t="s">
        <v>98</v>
      </c>
      <c r="G594" s="26">
        <v>14027</v>
      </c>
      <c r="H594" s="26">
        <v>31696</v>
      </c>
      <c r="I594" s="48">
        <v>81233</v>
      </c>
      <c r="J594" s="28">
        <v>0.95079999999999998</v>
      </c>
      <c r="K594" s="28"/>
      <c r="L594" s="111"/>
      <c r="M594" s="28"/>
      <c r="N594" s="28">
        <v>6.7299999999999999E-2</v>
      </c>
    </row>
    <row r="595" spans="1:14">
      <c r="A595" s="87" t="s">
        <v>156</v>
      </c>
      <c r="B595" s="14" t="s">
        <v>74</v>
      </c>
      <c r="C595" s="14" t="s">
        <v>65</v>
      </c>
      <c r="D595" s="14">
        <v>2012</v>
      </c>
      <c r="E595" s="14">
        <v>2013</v>
      </c>
      <c r="F595" s="14" t="s">
        <v>98</v>
      </c>
      <c r="G595" s="26">
        <v>50330</v>
      </c>
      <c r="H595" s="26">
        <v>108071</v>
      </c>
      <c r="I595" s="48">
        <v>264004</v>
      </c>
      <c r="J595" s="28">
        <v>0.87480000000000002</v>
      </c>
      <c r="K595" s="28"/>
      <c r="L595" s="111"/>
      <c r="M595" s="28"/>
      <c r="N595" s="28">
        <v>0</v>
      </c>
    </row>
    <row r="596" spans="1:14">
      <c r="A596" s="87" t="s">
        <v>157</v>
      </c>
      <c r="B596" s="14" t="s">
        <v>74</v>
      </c>
      <c r="C596" s="14" t="s">
        <v>65</v>
      </c>
      <c r="D596" s="14">
        <v>2012</v>
      </c>
      <c r="E596" s="14">
        <v>2013</v>
      </c>
      <c r="F596" s="14" t="s">
        <v>98</v>
      </c>
      <c r="G596" s="26">
        <v>10856</v>
      </c>
      <c r="H596" s="26">
        <v>21161</v>
      </c>
      <c r="I596" s="48">
        <v>42479</v>
      </c>
      <c r="J596" s="28">
        <v>0.95440000000000003</v>
      </c>
      <c r="K596" s="28"/>
      <c r="L596" s="111"/>
      <c r="M596" s="28"/>
      <c r="N596" s="28">
        <v>6.7299999999999999E-2</v>
      </c>
    </row>
    <row r="597" spans="1:14">
      <c r="A597" s="87" t="s">
        <v>158</v>
      </c>
      <c r="B597" s="14" t="s">
        <v>75</v>
      </c>
      <c r="C597" s="14" t="s">
        <v>65</v>
      </c>
      <c r="D597" s="14">
        <v>2012</v>
      </c>
      <c r="E597" s="14">
        <v>2013</v>
      </c>
      <c r="F597" s="14" t="s">
        <v>98</v>
      </c>
      <c r="G597" s="26">
        <v>12319</v>
      </c>
      <c r="H597" s="26">
        <v>24689</v>
      </c>
      <c r="I597" s="48">
        <v>40807</v>
      </c>
      <c r="J597" s="28">
        <v>0.9758</v>
      </c>
      <c r="K597" s="28"/>
      <c r="L597" s="111"/>
      <c r="M597" s="28"/>
      <c r="N597" s="28">
        <v>6.7299999999999999E-2</v>
      </c>
    </row>
    <row r="598" spans="1:14">
      <c r="A598" s="87" t="s">
        <v>159</v>
      </c>
      <c r="B598" s="14" t="s">
        <v>75</v>
      </c>
      <c r="C598" s="14" t="s">
        <v>65</v>
      </c>
      <c r="D598" s="14">
        <v>2012</v>
      </c>
      <c r="E598" s="14">
        <v>2013</v>
      </c>
      <c r="F598" s="14" t="s">
        <v>98</v>
      </c>
      <c r="G598" s="26">
        <v>155</v>
      </c>
      <c r="H598" s="26">
        <v>292</v>
      </c>
      <c r="I598" s="48">
        <v>507</v>
      </c>
      <c r="J598" s="28">
        <v>1</v>
      </c>
      <c r="K598" s="28"/>
      <c r="L598" s="111"/>
      <c r="M598" s="28"/>
      <c r="N598" s="28">
        <v>6.7299999999999999E-2</v>
      </c>
    </row>
    <row r="599" spans="1:14">
      <c r="A599" s="87" t="s">
        <v>160</v>
      </c>
      <c r="B599" s="14" t="s">
        <v>75</v>
      </c>
      <c r="C599" s="14" t="s">
        <v>65</v>
      </c>
      <c r="D599" s="14">
        <v>2012</v>
      </c>
      <c r="E599" s="14">
        <v>2013</v>
      </c>
      <c r="F599" s="14" t="s">
        <v>98</v>
      </c>
      <c r="G599" s="26">
        <v>2747</v>
      </c>
      <c r="H599" s="26">
        <v>6114</v>
      </c>
      <c r="I599" s="48">
        <v>10740</v>
      </c>
      <c r="J599" s="28">
        <v>1</v>
      </c>
      <c r="K599" s="28"/>
      <c r="L599" s="111"/>
      <c r="M599" s="28"/>
      <c r="N599" s="28">
        <v>6.7299999999999999E-2</v>
      </c>
    </row>
    <row r="600" spans="1:14">
      <c r="A600" s="87" t="s">
        <v>161</v>
      </c>
      <c r="B600" s="14" t="s">
        <v>74</v>
      </c>
      <c r="C600" s="14" t="s">
        <v>65</v>
      </c>
      <c r="D600" s="14">
        <v>2012</v>
      </c>
      <c r="E600" s="14">
        <v>2013</v>
      </c>
      <c r="F600" s="14" t="s">
        <v>98</v>
      </c>
      <c r="G600" s="26">
        <v>20526</v>
      </c>
      <c r="H600" s="26">
        <v>41119</v>
      </c>
      <c r="I600" s="48">
        <v>69053</v>
      </c>
      <c r="J600" s="28">
        <v>0.94950000000000001</v>
      </c>
      <c r="K600" s="28"/>
      <c r="L600" s="111"/>
      <c r="M600" s="28"/>
      <c r="N600" s="28">
        <v>0.10349999999999999</v>
      </c>
    </row>
    <row r="601" spans="1:14">
      <c r="A601" s="87" t="s">
        <v>162</v>
      </c>
      <c r="B601" s="14" t="s">
        <v>74</v>
      </c>
      <c r="C601" s="14" t="s">
        <v>65</v>
      </c>
      <c r="D601" s="14">
        <v>2012</v>
      </c>
      <c r="E601" s="14">
        <v>2013</v>
      </c>
      <c r="F601" s="14" t="s">
        <v>98</v>
      </c>
      <c r="G601" s="26">
        <v>18467</v>
      </c>
      <c r="H601" s="26">
        <v>34288</v>
      </c>
      <c r="I601" s="48">
        <v>64678</v>
      </c>
      <c r="J601" s="28">
        <v>0.94989999999999997</v>
      </c>
      <c r="K601" s="28"/>
      <c r="L601" s="111"/>
      <c r="M601" s="28"/>
      <c r="N601" s="28">
        <v>6.7299999999999999E-2</v>
      </c>
    </row>
    <row r="602" spans="1:14">
      <c r="A602" s="87" t="s">
        <v>163</v>
      </c>
      <c r="B602" s="14" t="s">
        <v>75</v>
      </c>
      <c r="C602" s="14" t="s">
        <v>65</v>
      </c>
      <c r="D602" s="14">
        <v>2012</v>
      </c>
      <c r="E602" s="14">
        <v>2013</v>
      </c>
      <c r="F602" s="14" t="s">
        <v>98</v>
      </c>
      <c r="G602" s="26">
        <v>40651</v>
      </c>
      <c r="H602" s="26">
        <v>89458</v>
      </c>
      <c r="I602" s="48">
        <v>138043</v>
      </c>
      <c r="J602" s="28">
        <v>1</v>
      </c>
      <c r="K602" s="28"/>
      <c r="L602" s="111"/>
      <c r="M602" s="28"/>
      <c r="N602" s="28">
        <v>8.3999999999999995E-3</v>
      </c>
    </row>
    <row r="603" spans="1:14">
      <c r="A603" s="87" t="s">
        <v>164</v>
      </c>
      <c r="B603" s="14" t="s">
        <v>75</v>
      </c>
      <c r="C603" s="14" t="s">
        <v>65</v>
      </c>
      <c r="D603" s="14">
        <v>2012</v>
      </c>
      <c r="E603" s="14">
        <v>2013</v>
      </c>
      <c r="F603" s="14" t="s">
        <v>98</v>
      </c>
      <c r="G603" s="26">
        <v>4941</v>
      </c>
      <c r="H603" s="26">
        <v>11901</v>
      </c>
      <c r="I603" s="48">
        <v>23564</v>
      </c>
      <c r="J603" s="28">
        <v>0.95169999999999999</v>
      </c>
      <c r="K603" s="28"/>
      <c r="L603" s="111"/>
      <c r="M603" s="28"/>
      <c r="N603" s="28">
        <v>6.7299999999999999E-2</v>
      </c>
    </row>
    <row r="604" spans="1:14">
      <c r="A604" s="87" t="s">
        <v>165</v>
      </c>
      <c r="B604" s="14" t="s">
        <v>75</v>
      </c>
      <c r="C604" s="14" t="s">
        <v>65</v>
      </c>
      <c r="D604" s="14">
        <v>2012</v>
      </c>
      <c r="E604" s="14">
        <v>2013</v>
      </c>
      <c r="F604" s="14" t="s">
        <v>98</v>
      </c>
      <c r="G604" s="26">
        <v>4168</v>
      </c>
      <c r="H604" s="26">
        <v>9693</v>
      </c>
      <c r="I604" s="48">
        <v>17288</v>
      </c>
      <c r="J604" s="28">
        <v>0.93440000000000001</v>
      </c>
      <c r="K604" s="28"/>
      <c r="L604" s="111"/>
      <c r="M604" s="28"/>
      <c r="N604" s="28">
        <v>6.7299999999999999E-2</v>
      </c>
    </row>
    <row r="605" spans="1:14">
      <c r="A605" s="87" t="s">
        <v>166</v>
      </c>
      <c r="B605" s="14" t="s">
        <v>75</v>
      </c>
      <c r="C605" s="14" t="s">
        <v>65</v>
      </c>
      <c r="D605" s="14">
        <v>2012</v>
      </c>
      <c r="E605" s="14">
        <v>2013</v>
      </c>
      <c r="F605" s="14" t="s">
        <v>98</v>
      </c>
      <c r="G605" s="26">
        <v>825</v>
      </c>
      <c r="H605" s="26">
        <v>1638</v>
      </c>
      <c r="I605" s="48">
        <v>2821</v>
      </c>
      <c r="J605" s="28">
        <v>0.9153</v>
      </c>
      <c r="K605" s="28"/>
      <c r="L605" s="111"/>
      <c r="M605" s="28"/>
      <c r="N605" s="28">
        <v>6.7299999999999999E-2</v>
      </c>
    </row>
    <row r="606" spans="1:14">
      <c r="A606" s="87" t="s">
        <v>167</v>
      </c>
      <c r="B606" s="14" t="s">
        <v>74</v>
      </c>
      <c r="C606" s="14" t="s">
        <v>65</v>
      </c>
      <c r="D606" s="14">
        <v>2012</v>
      </c>
      <c r="E606" s="14">
        <v>2013</v>
      </c>
      <c r="F606" s="14" t="s">
        <v>98</v>
      </c>
      <c r="G606" s="26">
        <v>43609</v>
      </c>
      <c r="H606" s="26">
        <v>110559</v>
      </c>
      <c r="I606" s="48">
        <v>170246</v>
      </c>
      <c r="J606" s="28">
        <v>1</v>
      </c>
      <c r="K606" s="28"/>
      <c r="L606" s="111"/>
      <c r="M606" s="28"/>
      <c r="N606" s="28">
        <v>8.5000000000000006E-3</v>
      </c>
    </row>
    <row r="607" spans="1:14">
      <c r="A607" s="87" t="s">
        <v>168</v>
      </c>
      <c r="B607" s="14" t="s">
        <v>75</v>
      </c>
      <c r="C607" s="14" t="s">
        <v>65</v>
      </c>
      <c r="D607" s="14">
        <v>2012</v>
      </c>
      <c r="E607" s="14">
        <v>2013</v>
      </c>
      <c r="F607" s="14" t="s">
        <v>98</v>
      </c>
      <c r="G607" s="26">
        <v>2785</v>
      </c>
      <c r="H607" s="26">
        <v>5153</v>
      </c>
      <c r="I607" s="48">
        <v>8222</v>
      </c>
      <c r="J607" s="28">
        <v>0.97030000000000005</v>
      </c>
      <c r="K607" s="28"/>
      <c r="L607" s="111"/>
      <c r="M607" s="28"/>
      <c r="N607" s="28">
        <v>6.7299999999999999E-2</v>
      </c>
    </row>
    <row r="608" spans="1:14">
      <c r="A608" s="87" t="s">
        <v>169</v>
      </c>
      <c r="B608" s="14" t="s">
        <v>74</v>
      </c>
      <c r="C608" s="14" t="s">
        <v>65</v>
      </c>
      <c r="D608" s="14">
        <v>2012</v>
      </c>
      <c r="E608" s="14">
        <v>2013</v>
      </c>
      <c r="F608" s="14" t="s">
        <v>98</v>
      </c>
      <c r="G608" s="26">
        <v>31902</v>
      </c>
      <c r="H608" s="26">
        <v>66179</v>
      </c>
      <c r="I608" s="48">
        <v>123794</v>
      </c>
      <c r="J608" s="28">
        <v>0.98670000000000002</v>
      </c>
      <c r="K608" s="28"/>
      <c r="L608" s="111"/>
      <c r="M608" s="28"/>
      <c r="N608" s="28">
        <v>1.29E-2</v>
      </c>
    </row>
    <row r="609" spans="1:31">
      <c r="A609" s="87" t="s">
        <v>170</v>
      </c>
      <c r="B609" s="14" t="s">
        <v>74</v>
      </c>
      <c r="C609" s="14" t="s">
        <v>65</v>
      </c>
      <c r="D609" s="14">
        <v>2012</v>
      </c>
      <c r="E609" s="14">
        <v>2013</v>
      </c>
      <c r="F609" s="14" t="s">
        <v>98</v>
      </c>
      <c r="G609" s="26">
        <v>7861</v>
      </c>
      <c r="H609" s="26">
        <v>16929</v>
      </c>
      <c r="I609" s="48">
        <v>31160</v>
      </c>
      <c r="J609" s="28">
        <v>0.90639999999999998</v>
      </c>
      <c r="K609" s="28"/>
      <c r="L609" s="111"/>
      <c r="M609" s="28"/>
      <c r="N609" s="28">
        <v>6.7299999999999999E-2</v>
      </c>
    </row>
    <row r="610" spans="1:31">
      <c r="A610" s="87" t="s">
        <v>171</v>
      </c>
      <c r="B610" s="14" t="s">
        <v>75</v>
      </c>
      <c r="C610" s="14" t="s">
        <v>65</v>
      </c>
      <c r="D610" s="14">
        <v>2012</v>
      </c>
      <c r="E610" s="14">
        <v>2013</v>
      </c>
      <c r="F610" s="14" t="s">
        <v>98</v>
      </c>
      <c r="G610" s="26">
        <v>5770</v>
      </c>
      <c r="H610" s="26">
        <v>12952</v>
      </c>
      <c r="I610" s="48">
        <v>20160</v>
      </c>
      <c r="J610" s="28">
        <v>1</v>
      </c>
      <c r="K610" s="28"/>
      <c r="L610" s="111"/>
      <c r="M610" s="28"/>
      <c r="N610" s="28">
        <v>6.7299999999999999E-2</v>
      </c>
    </row>
    <row r="611" spans="1:31">
      <c r="A611" s="51" t="s">
        <v>281</v>
      </c>
      <c r="B611" s="14" t="s">
        <v>66</v>
      </c>
      <c r="C611" s="14" t="s">
        <v>188</v>
      </c>
      <c r="D611" s="14">
        <v>2012</v>
      </c>
      <c r="E611" s="14">
        <v>2013</v>
      </c>
      <c r="F611" s="14" t="s">
        <v>98</v>
      </c>
      <c r="G611" s="128"/>
      <c r="H611" s="128"/>
      <c r="I611" s="128"/>
      <c r="J611" s="129"/>
      <c r="K611" s="129"/>
      <c r="L611" s="111"/>
      <c r="M611" s="28">
        <v>0.254</v>
      </c>
      <c r="N611" s="28">
        <v>5.3999999999999999E-2</v>
      </c>
    </row>
    <row r="612" spans="1:31">
      <c r="A612" s="51" t="s">
        <v>172</v>
      </c>
      <c r="B612" s="14" t="s">
        <v>66</v>
      </c>
      <c r="C612" s="14" t="s">
        <v>188</v>
      </c>
      <c r="D612" s="14">
        <v>2012</v>
      </c>
      <c r="E612" s="14">
        <v>2013</v>
      </c>
      <c r="F612" s="14" t="s">
        <v>98</v>
      </c>
      <c r="G612" s="26">
        <v>1886752</v>
      </c>
      <c r="H612" s="26">
        <v>4148516</v>
      </c>
      <c r="I612" s="48">
        <v>7632676</v>
      </c>
      <c r="J612" s="28">
        <v>0.97499999999999998</v>
      </c>
      <c r="K612" s="28"/>
      <c r="L612" s="111"/>
      <c r="M612" s="28"/>
      <c r="N612" s="28">
        <v>3.3300000000000003E-2</v>
      </c>
      <c r="O612" s="14"/>
      <c r="P612" s="14"/>
      <c r="Q612" s="14"/>
      <c r="R612" s="14"/>
      <c r="S612" s="14"/>
      <c r="T612" s="14"/>
      <c r="U612" s="14"/>
      <c r="V612" s="14"/>
      <c r="W612" s="14"/>
      <c r="X612" s="14"/>
      <c r="Y612" s="14"/>
      <c r="Z612" s="14"/>
      <c r="AA612" s="14"/>
      <c r="AB612" s="14"/>
      <c r="AC612" s="14"/>
      <c r="AD612" s="14"/>
      <c r="AE612" s="14"/>
    </row>
    <row r="613" spans="1:31">
      <c r="A613" s="51" t="s">
        <v>173</v>
      </c>
      <c r="B613" s="14" t="s">
        <v>74</v>
      </c>
      <c r="C613" s="14" t="s">
        <v>188</v>
      </c>
      <c r="D613" s="14">
        <v>2012</v>
      </c>
      <c r="E613" s="14">
        <v>2013</v>
      </c>
      <c r="F613" s="14" t="s">
        <v>98</v>
      </c>
      <c r="G613" s="26">
        <v>63073</v>
      </c>
      <c r="H613" s="26">
        <v>126787</v>
      </c>
      <c r="I613" s="48">
        <v>254072</v>
      </c>
      <c r="J613" s="28">
        <v>0.91710000000000003</v>
      </c>
      <c r="K613" s="28"/>
      <c r="L613" s="111"/>
      <c r="M613" s="28"/>
      <c r="N613" s="28">
        <v>3.9199999999999999E-2</v>
      </c>
    </row>
    <row r="614" spans="1:31">
      <c r="A614" s="51" t="s">
        <v>174</v>
      </c>
      <c r="B614" s="14" t="s">
        <v>75</v>
      </c>
      <c r="C614" s="14" t="s">
        <v>188</v>
      </c>
      <c r="D614" s="14">
        <v>2012</v>
      </c>
      <c r="E614" s="14">
        <v>2013</v>
      </c>
      <c r="F614" s="14" t="s">
        <v>98</v>
      </c>
      <c r="G614" s="26">
        <v>79</v>
      </c>
      <c r="H614" s="26">
        <v>143</v>
      </c>
      <c r="I614" s="48">
        <v>210</v>
      </c>
      <c r="J614" s="28">
        <v>1</v>
      </c>
      <c r="K614" s="28"/>
      <c r="L614" s="111"/>
      <c r="M614" s="28"/>
      <c r="N614" s="28">
        <v>6.3200000000000006E-2</v>
      </c>
    </row>
    <row r="615" spans="1:31">
      <c r="A615" s="51" t="s">
        <v>175</v>
      </c>
      <c r="B615" s="14" t="s">
        <v>75</v>
      </c>
      <c r="C615" s="14" t="s">
        <v>188</v>
      </c>
      <c r="D615" s="14">
        <v>2012</v>
      </c>
      <c r="E615" s="14">
        <v>2013</v>
      </c>
      <c r="F615" s="14" t="s">
        <v>98</v>
      </c>
      <c r="G615" s="26">
        <v>1732</v>
      </c>
      <c r="H615" s="26">
        <v>3342</v>
      </c>
      <c r="I615" s="48">
        <v>4481</v>
      </c>
      <c r="J615" s="28">
        <v>0.92979999999999996</v>
      </c>
      <c r="K615" s="28"/>
      <c r="L615" s="111"/>
      <c r="M615" s="28"/>
      <c r="N615" s="28">
        <v>6.3200000000000006E-2</v>
      </c>
    </row>
    <row r="616" spans="1:31">
      <c r="A616" s="51" t="s">
        <v>176</v>
      </c>
      <c r="B616" s="14" t="s">
        <v>75</v>
      </c>
      <c r="C616" s="14" t="s">
        <v>188</v>
      </c>
      <c r="D616" s="14">
        <v>2012</v>
      </c>
      <c r="E616" s="14">
        <v>2013</v>
      </c>
      <c r="F616" s="14" t="s">
        <v>98</v>
      </c>
      <c r="G616" s="26">
        <v>14243</v>
      </c>
      <c r="H616" s="26">
        <v>29834</v>
      </c>
      <c r="I616" s="48">
        <v>51075</v>
      </c>
      <c r="J616" s="28">
        <v>0.91110000000000002</v>
      </c>
      <c r="K616" s="28"/>
      <c r="L616" s="111"/>
      <c r="M616" s="28"/>
      <c r="N616" s="28">
        <v>6.3200000000000006E-2</v>
      </c>
    </row>
    <row r="617" spans="1:31">
      <c r="A617" s="51" t="s">
        <v>177</v>
      </c>
      <c r="B617" s="14" t="s">
        <v>75</v>
      </c>
      <c r="C617" s="14" t="s">
        <v>188</v>
      </c>
      <c r="D617" s="14">
        <v>2012</v>
      </c>
      <c r="E617" s="14">
        <v>2013</v>
      </c>
      <c r="F617" s="14" t="s">
        <v>98</v>
      </c>
      <c r="G617" s="26">
        <v>2518</v>
      </c>
      <c r="H617" s="26">
        <v>4971</v>
      </c>
      <c r="I617" s="48">
        <v>6731</v>
      </c>
      <c r="J617" s="28">
        <v>0.97240000000000004</v>
      </c>
      <c r="K617" s="28"/>
      <c r="L617" s="111"/>
      <c r="M617" s="28"/>
      <c r="N617" s="28">
        <v>6.3200000000000006E-2</v>
      </c>
    </row>
    <row r="618" spans="1:31">
      <c r="A618" s="51" t="s">
        <v>178</v>
      </c>
      <c r="B618" s="14" t="s">
        <v>75</v>
      </c>
      <c r="C618" s="14" t="s">
        <v>188</v>
      </c>
      <c r="D618" s="14">
        <v>2012</v>
      </c>
      <c r="E618" s="14">
        <v>2013</v>
      </c>
      <c r="F618" s="14" t="s">
        <v>98</v>
      </c>
      <c r="G618" s="26">
        <v>669</v>
      </c>
      <c r="H618" s="26">
        <v>1679</v>
      </c>
      <c r="I618" s="48">
        <v>4593</v>
      </c>
      <c r="J618" s="28">
        <v>1</v>
      </c>
      <c r="K618" s="28"/>
      <c r="L618" s="111"/>
      <c r="M618" s="28"/>
      <c r="N618" s="28">
        <v>6.3200000000000006E-2</v>
      </c>
    </row>
    <row r="619" spans="1:31">
      <c r="A619" s="51" t="s">
        <v>179</v>
      </c>
      <c r="B619" s="14" t="s">
        <v>74</v>
      </c>
      <c r="C619" s="14" t="s">
        <v>188</v>
      </c>
      <c r="D619" s="14">
        <v>2012</v>
      </c>
      <c r="E619" s="14">
        <v>2013</v>
      </c>
      <c r="F619" s="14" t="s">
        <v>98</v>
      </c>
      <c r="G619" s="26">
        <v>33534</v>
      </c>
      <c r="H619" s="26">
        <v>69766</v>
      </c>
      <c r="I619" s="48">
        <v>144780</v>
      </c>
      <c r="J619" s="28">
        <v>0.94869999999999999</v>
      </c>
      <c r="K619" s="28"/>
      <c r="L619" s="111"/>
      <c r="M619" s="28"/>
      <c r="N619" s="28">
        <v>0</v>
      </c>
    </row>
    <row r="620" spans="1:31">
      <c r="A620" s="51" t="s">
        <v>180</v>
      </c>
      <c r="B620" s="14" t="s">
        <v>75</v>
      </c>
      <c r="C620" s="14" t="s">
        <v>188</v>
      </c>
      <c r="D620" s="14">
        <v>2012</v>
      </c>
      <c r="E620" s="14">
        <v>2013</v>
      </c>
      <c r="F620" s="14" t="s">
        <v>98</v>
      </c>
      <c r="G620" s="26">
        <v>2569</v>
      </c>
      <c r="H620" s="26">
        <v>5245</v>
      </c>
      <c r="I620" s="48">
        <v>7891</v>
      </c>
      <c r="J620" s="28">
        <v>1</v>
      </c>
      <c r="K620" s="28"/>
      <c r="L620" s="111"/>
      <c r="M620" s="28"/>
      <c r="N620" s="28">
        <v>6.3200000000000006E-2</v>
      </c>
    </row>
    <row r="621" spans="1:31">
      <c r="A621" s="51" t="s">
        <v>181</v>
      </c>
      <c r="B621" s="14" t="s">
        <v>75</v>
      </c>
      <c r="C621" s="14" t="s">
        <v>188</v>
      </c>
      <c r="D621" s="14">
        <v>2012</v>
      </c>
      <c r="E621" s="14">
        <v>2013</v>
      </c>
      <c r="F621" s="14" t="s">
        <v>98</v>
      </c>
      <c r="G621" s="26">
        <v>6272</v>
      </c>
      <c r="H621" s="26">
        <v>11775</v>
      </c>
      <c r="I621" s="48">
        <v>19096</v>
      </c>
      <c r="J621" s="28">
        <v>0.99460000000000004</v>
      </c>
      <c r="K621" s="28"/>
      <c r="L621" s="111"/>
      <c r="M621" s="28"/>
      <c r="N621" s="28">
        <v>6.3200000000000006E-2</v>
      </c>
    </row>
    <row r="622" spans="1:31">
      <c r="A622" s="87" t="s">
        <v>123</v>
      </c>
      <c r="B622" s="14" t="s">
        <v>74</v>
      </c>
      <c r="C622" s="14" t="s">
        <v>188</v>
      </c>
      <c r="D622" s="14">
        <v>2012</v>
      </c>
      <c r="E622" s="14">
        <v>2013</v>
      </c>
      <c r="F622" s="14" t="s">
        <v>98</v>
      </c>
      <c r="G622" s="26">
        <v>89439</v>
      </c>
      <c r="H622" s="26">
        <v>216548</v>
      </c>
      <c r="I622" s="48">
        <v>318268</v>
      </c>
      <c r="J622" s="28">
        <v>0.97170000000000001</v>
      </c>
      <c r="K622" s="28"/>
      <c r="L622" s="111"/>
      <c r="M622" s="28"/>
      <c r="N622" s="28">
        <v>0</v>
      </c>
    </row>
    <row r="623" spans="1:31">
      <c r="A623" s="87" t="s">
        <v>124</v>
      </c>
      <c r="B623" s="14" t="s">
        <v>75</v>
      </c>
      <c r="C623" s="14" t="s">
        <v>188</v>
      </c>
      <c r="D623" s="14">
        <v>2012</v>
      </c>
      <c r="E623" s="14">
        <v>2013</v>
      </c>
      <c r="F623" s="14" t="s">
        <v>98</v>
      </c>
      <c r="G623" s="26">
        <v>1398</v>
      </c>
      <c r="H623" s="26">
        <v>3451</v>
      </c>
      <c r="I623" s="48">
        <v>7195</v>
      </c>
      <c r="J623" s="28">
        <v>1</v>
      </c>
      <c r="K623" s="28"/>
      <c r="L623" s="111"/>
      <c r="M623" s="28"/>
      <c r="N623" s="28">
        <v>6.3200000000000006E-2</v>
      </c>
    </row>
    <row r="624" spans="1:31">
      <c r="A624" s="87" t="s">
        <v>125</v>
      </c>
      <c r="B624" s="14" t="s">
        <v>75</v>
      </c>
      <c r="C624" s="14" t="s">
        <v>188</v>
      </c>
      <c r="D624" s="14">
        <v>2012</v>
      </c>
      <c r="E624" s="14">
        <v>2013</v>
      </c>
      <c r="F624" s="14" t="s">
        <v>98</v>
      </c>
      <c r="G624" s="26">
        <v>8064</v>
      </c>
      <c r="H624" s="26">
        <v>15354</v>
      </c>
      <c r="I624" s="48">
        <v>27156</v>
      </c>
      <c r="J624" s="28">
        <v>0.97670000000000001</v>
      </c>
      <c r="K624" s="28"/>
      <c r="L624" s="111"/>
      <c r="M624" s="28"/>
      <c r="N624" s="28">
        <v>6.3200000000000006E-2</v>
      </c>
    </row>
    <row r="625" spans="1:14">
      <c r="A625" s="87" t="s">
        <v>126</v>
      </c>
      <c r="B625" s="14" t="s">
        <v>75</v>
      </c>
      <c r="C625" s="14" t="s">
        <v>188</v>
      </c>
      <c r="D625" s="14">
        <v>2012</v>
      </c>
      <c r="E625" s="14">
        <v>2013</v>
      </c>
      <c r="F625" s="14" t="s">
        <v>98</v>
      </c>
      <c r="G625" s="26">
        <v>14584</v>
      </c>
      <c r="H625" s="26">
        <v>37431</v>
      </c>
      <c r="I625" s="48">
        <v>59096</v>
      </c>
      <c r="J625" s="28">
        <v>0.99850000000000005</v>
      </c>
      <c r="K625" s="28"/>
      <c r="L625" s="111"/>
      <c r="M625" s="28"/>
      <c r="N625" s="28">
        <v>6.3200000000000006E-2</v>
      </c>
    </row>
    <row r="626" spans="1:14">
      <c r="A626" s="87" t="s">
        <v>127</v>
      </c>
      <c r="B626" s="14" t="s">
        <v>75</v>
      </c>
      <c r="C626" s="14" t="s">
        <v>188</v>
      </c>
      <c r="D626" s="14">
        <v>2012</v>
      </c>
      <c r="E626" s="14">
        <v>2013</v>
      </c>
      <c r="F626" s="14" t="s">
        <v>98</v>
      </c>
      <c r="G626" s="26">
        <v>954</v>
      </c>
      <c r="H626" s="26">
        <v>1927</v>
      </c>
      <c r="I626" s="48">
        <v>3505</v>
      </c>
      <c r="J626" s="28">
        <v>1</v>
      </c>
      <c r="K626" s="28"/>
      <c r="L626" s="111"/>
      <c r="M626" s="28"/>
      <c r="N626" s="28">
        <v>6.3200000000000006E-2</v>
      </c>
    </row>
    <row r="627" spans="1:14">
      <c r="A627" s="87" t="s">
        <v>128</v>
      </c>
      <c r="B627" s="14" t="s">
        <v>75</v>
      </c>
      <c r="C627" s="14" t="s">
        <v>188</v>
      </c>
      <c r="D627" s="14">
        <v>2012</v>
      </c>
      <c r="E627" s="14">
        <v>2013</v>
      </c>
      <c r="F627" s="14" t="s">
        <v>98</v>
      </c>
      <c r="G627" s="26">
        <v>58319</v>
      </c>
      <c r="H627" s="26">
        <v>141068</v>
      </c>
      <c r="I627" s="48">
        <v>240932</v>
      </c>
      <c r="J627" s="28">
        <v>0.98429999999999995</v>
      </c>
      <c r="K627" s="28"/>
      <c r="L627" s="111"/>
      <c r="M627" s="28"/>
      <c r="N627" s="28">
        <v>6.7999999999999996E-3</v>
      </c>
    </row>
    <row r="628" spans="1:14">
      <c r="A628" s="87" t="s">
        <v>129</v>
      </c>
      <c r="B628" s="14" t="s">
        <v>75</v>
      </c>
      <c r="C628" s="14" t="s">
        <v>188</v>
      </c>
      <c r="D628" s="14">
        <v>2012</v>
      </c>
      <c r="E628" s="14">
        <v>2013</v>
      </c>
      <c r="F628" s="14" t="s">
        <v>98</v>
      </c>
      <c r="G628" s="26">
        <v>9603</v>
      </c>
      <c r="H628" s="26">
        <v>22819</v>
      </c>
      <c r="I628" s="48">
        <v>36049</v>
      </c>
      <c r="J628" s="28">
        <v>0.99370000000000003</v>
      </c>
      <c r="K628" s="28"/>
      <c r="L628" s="111"/>
      <c r="M628" s="28"/>
      <c r="N628" s="28">
        <v>6.3200000000000006E-2</v>
      </c>
    </row>
    <row r="629" spans="1:14">
      <c r="A629" s="87" t="s">
        <v>130</v>
      </c>
      <c r="B629" s="14" t="s">
        <v>75</v>
      </c>
      <c r="C629" s="14" t="s">
        <v>188</v>
      </c>
      <c r="D629" s="14">
        <v>2012</v>
      </c>
      <c r="E629" s="14">
        <v>2013</v>
      </c>
      <c r="F629" s="14" t="s">
        <v>98</v>
      </c>
      <c r="G629" s="26">
        <v>5108</v>
      </c>
      <c r="H629" s="26">
        <v>10220</v>
      </c>
      <c r="I629" s="48">
        <v>17923</v>
      </c>
      <c r="J629" s="28">
        <v>0.96860000000000002</v>
      </c>
      <c r="K629" s="28"/>
      <c r="L629" s="111"/>
      <c r="M629" s="28"/>
      <c r="N629" s="28">
        <v>6.3200000000000006E-2</v>
      </c>
    </row>
    <row r="630" spans="1:14">
      <c r="A630" s="87" t="s">
        <v>131</v>
      </c>
      <c r="B630" s="14" t="s">
        <v>75</v>
      </c>
      <c r="C630" s="14" t="s">
        <v>188</v>
      </c>
      <c r="D630" s="14">
        <v>2012</v>
      </c>
      <c r="E630" s="14">
        <v>2013</v>
      </c>
      <c r="F630" s="14" t="s">
        <v>98</v>
      </c>
      <c r="G630" s="26">
        <v>1408</v>
      </c>
      <c r="H630" s="26">
        <v>2936</v>
      </c>
      <c r="I630" s="48">
        <v>4817</v>
      </c>
      <c r="J630" s="28">
        <v>0.97440000000000004</v>
      </c>
      <c r="K630" s="28"/>
      <c r="L630" s="111"/>
      <c r="M630" s="28"/>
      <c r="N630" s="28">
        <v>6.3200000000000006E-2</v>
      </c>
    </row>
    <row r="631" spans="1:14">
      <c r="A631" s="87" t="s">
        <v>132</v>
      </c>
      <c r="B631" s="14" t="s">
        <v>76</v>
      </c>
      <c r="C631" s="14" t="s">
        <v>188</v>
      </c>
      <c r="D631" s="14">
        <v>2012</v>
      </c>
      <c r="E631" s="14">
        <v>2013</v>
      </c>
      <c r="F631" s="14" t="s">
        <v>98</v>
      </c>
      <c r="G631" s="26">
        <v>538717</v>
      </c>
      <c r="H631" s="26">
        <v>1124010</v>
      </c>
      <c r="I631" s="48">
        <v>2399276</v>
      </c>
      <c r="J631" s="28">
        <v>0.96919999999999995</v>
      </c>
      <c r="K631" s="28"/>
      <c r="L631" s="111"/>
      <c r="M631" s="28"/>
      <c r="N631" s="28">
        <v>0</v>
      </c>
    </row>
    <row r="632" spans="1:14">
      <c r="A632" s="87" t="s">
        <v>133</v>
      </c>
      <c r="B632" s="14" t="s">
        <v>75</v>
      </c>
      <c r="C632" s="14" t="s">
        <v>188</v>
      </c>
      <c r="D632" s="14">
        <v>2012</v>
      </c>
      <c r="E632" s="14">
        <v>2013</v>
      </c>
      <c r="F632" s="14" t="s">
        <v>98</v>
      </c>
      <c r="G632" s="26">
        <v>10166</v>
      </c>
      <c r="H632" s="26">
        <v>25747</v>
      </c>
      <c r="I632" s="48">
        <v>45526</v>
      </c>
      <c r="J632" s="28">
        <v>0.98760000000000003</v>
      </c>
      <c r="K632" s="28"/>
      <c r="L632" s="111"/>
      <c r="M632" s="28"/>
      <c r="N632" s="28">
        <v>6.3200000000000006E-2</v>
      </c>
    </row>
    <row r="633" spans="1:14">
      <c r="A633" s="87" t="s">
        <v>134</v>
      </c>
      <c r="B633" s="14" t="s">
        <v>75</v>
      </c>
      <c r="C633" s="14" t="s">
        <v>188</v>
      </c>
      <c r="D633" s="14">
        <v>2012</v>
      </c>
      <c r="E633" s="14">
        <v>2013</v>
      </c>
      <c r="F633" s="14" t="s">
        <v>98</v>
      </c>
      <c r="G633" s="26">
        <v>5587</v>
      </c>
      <c r="H633" s="26">
        <v>9463</v>
      </c>
      <c r="I633" s="48">
        <v>22691</v>
      </c>
      <c r="J633" s="28">
        <v>0.96519999999999995</v>
      </c>
      <c r="K633" s="28"/>
      <c r="L633" s="111"/>
      <c r="M633" s="28"/>
      <c r="N633" s="28">
        <v>6.3200000000000006E-2</v>
      </c>
    </row>
    <row r="634" spans="1:14">
      <c r="A634" s="87" t="s">
        <v>135</v>
      </c>
      <c r="B634" s="14" t="s">
        <v>75</v>
      </c>
      <c r="C634" s="14" t="s">
        <v>188</v>
      </c>
      <c r="D634" s="14">
        <v>2012</v>
      </c>
      <c r="E634" s="14">
        <v>2013</v>
      </c>
      <c r="F634" s="14" t="s">
        <v>98</v>
      </c>
      <c r="G634" s="26">
        <v>861</v>
      </c>
      <c r="H634" s="26">
        <v>1770</v>
      </c>
      <c r="I634" s="48">
        <v>2850</v>
      </c>
      <c r="J634" s="28">
        <v>0.94030000000000002</v>
      </c>
      <c r="K634" s="28"/>
      <c r="L634" s="111"/>
      <c r="M634" s="28"/>
      <c r="N634" s="28">
        <v>6.3200000000000006E-2</v>
      </c>
    </row>
    <row r="635" spans="1:14">
      <c r="A635" s="87" t="s">
        <v>136</v>
      </c>
      <c r="B635" s="14" t="s">
        <v>75</v>
      </c>
      <c r="C635" s="14" t="s">
        <v>188</v>
      </c>
      <c r="D635" s="14">
        <v>2012</v>
      </c>
      <c r="E635" s="14">
        <v>2013</v>
      </c>
      <c r="F635" s="14" t="s">
        <v>98</v>
      </c>
      <c r="G635" s="26">
        <v>7186</v>
      </c>
      <c r="H635" s="26">
        <v>13527</v>
      </c>
      <c r="I635" s="48">
        <v>23237</v>
      </c>
      <c r="J635" s="28">
        <v>0.99119999999999997</v>
      </c>
      <c r="K635" s="28"/>
      <c r="L635" s="111"/>
      <c r="M635" s="28"/>
      <c r="N635" s="28">
        <v>6.3200000000000006E-2</v>
      </c>
    </row>
    <row r="636" spans="1:14">
      <c r="A636" s="87" t="s">
        <v>137</v>
      </c>
      <c r="B636" s="14" t="s">
        <v>75</v>
      </c>
      <c r="C636" s="14" t="s">
        <v>188</v>
      </c>
      <c r="D636" s="14">
        <v>2012</v>
      </c>
      <c r="E636" s="14">
        <v>2013</v>
      </c>
      <c r="F636" s="14" t="s">
        <v>98</v>
      </c>
      <c r="G636" s="26">
        <v>22076</v>
      </c>
      <c r="H636" s="26">
        <v>53886</v>
      </c>
      <c r="I636" s="48">
        <v>85067</v>
      </c>
      <c r="J636" s="28">
        <v>1</v>
      </c>
      <c r="K636" s="28"/>
      <c r="L636" s="111"/>
      <c r="M636" s="28"/>
      <c r="N636" s="28">
        <v>6.4999999999999997E-3</v>
      </c>
    </row>
    <row r="637" spans="1:14">
      <c r="A637" s="87" t="s">
        <v>138</v>
      </c>
      <c r="B637" s="14" t="s">
        <v>75</v>
      </c>
      <c r="C637" s="14" t="s">
        <v>188</v>
      </c>
      <c r="D637" s="14">
        <v>2012</v>
      </c>
      <c r="E637" s="14">
        <v>2013</v>
      </c>
      <c r="F637" s="14" t="s">
        <v>98</v>
      </c>
      <c r="G637" s="26">
        <v>425</v>
      </c>
      <c r="H637" s="26">
        <v>973</v>
      </c>
      <c r="I637" s="48">
        <v>2049</v>
      </c>
      <c r="J637" s="28">
        <v>1</v>
      </c>
      <c r="K637" s="28"/>
      <c r="L637" s="111"/>
      <c r="M637" s="28"/>
      <c r="N637" s="28">
        <v>6.3200000000000006E-2</v>
      </c>
    </row>
    <row r="638" spans="1:14">
      <c r="A638" s="87" t="s">
        <v>139</v>
      </c>
      <c r="B638" s="14" t="s">
        <v>75</v>
      </c>
      <c r="C638" s="14" t="s">
        <v>188</v>
      </c>
      <c r="D638" s="14">
        <v>2012</v>
      </c>
      <c r="E638" s="14">
        <v>2013</v>
      </c>
      <c r="F638" s="14" t="s">
        <v>98</v>
      </c>
      <c r="G638" s="26">
        <v>409</v>
      </c>
      <c r="H638" s="26">
        <v>673</v>
      </c>
      <c r="I638" s="48">
        <v>1422</v>
      </c>
      <c r="J638" s="28">
        <v>1</v>
      </c>
      <c r="K638" s="28"/>
      <c r="L638" s="111"/>
      <c r="M638" s="28"/>
      <c r="N638" s="28">
        <v>6.3200000000000006E-2</v>
      </c>
    </row>
    <row r="639" spans="1:14">
      <c r="A639" s="87" t="s">
        <v>140</v>
      </c>
      <c r="B639" s="14" t="s">
        <v>75</v>
      </c>
      <c r="C639" s="14" t="s">
        <v>188</v>
      </c>
      <c r="D639" s="14">
        <v>2012</v>
      </c>
      <c r="E639" s="14">
        <v>2013</v>
      </c>
      <c r="F639" s="14" t="s">
        <v>98</v>
      </c>
      <c r="G639" s="26">
        <v>18349</v>
      </c>
      <c r="H639" s="26">
        <v>42061</v>
      </c>
      <c r="I639" s="48">
        <v>95707</v>
      </c>
      <c r="J639" s="28">
        <v>1</v>
      </c>
      <c r="K639" s="28"/>
      <c r="L639" s="111"/>
      <c r="M639" s="28"/>
      <c r="N639" s="28">
        <v>0</v>
      </c>
    </row>
    <row r="640" spans="1:14">
      <c r="A640" s="87" t="s">
        <v>141</v>
      </c>
      <c r="B640" s="14" t="s">
        <v>75</v>
      </c>
      <c r="C640" s="14" t="s">
        <v>188</v>
      </c>
      <c r="D640" s="14">
        <v>2012</v>
      </c>
      <c r="E640" s="14">
        <v>2013</v>
      </c>
      <c r="F640" s="14" t="s">
        <v>98</v>
      </c>
      <c r="G640" s="26">
        <v>3352</v>
      </c>
      <c r="H640" s="26">
        <v>7101</v>
      </c>
      <c r="I640" s="48">
        <v>16930</v>
      </c>
      <c r="J640" s="28">
        <v>0.75470000000000004</v>
      </c>
      <c r="K640" s="28"/>
      <c r="L640" s="111"/>
      <c r="M640" s="28"/>
      <c r="N640" s="28">
        <v>6.3200000000000006E-2</v>
      </c>
    </row>
    <row r="641" spans="1:14">
      <c r="A641" s="87" t="s">
        <v>142</v>
      </c>
      <c r="B641" s="14" t="s">
        <v>75</v>
      </c>
      <c r="C641" s="14" t="s">
        <v>188</v>
      </c>
      <c r="D641" s="14">
        <v>2012</v>
      </c>
      <c r="E641" s="14">
        <v>2013</v>
      </c>
      <c r="F641" s="14" t="s">
        <v>98</v>
      </c>
      <c r="G641" s="26">
        <v>3810</v>
      </c>
      <c r="H641" s="26">
        <v>7313</v>
      </c>
      <c r="I641" s="48">
        <v>11572</v>
      </c>
      <c r="J641" s="28">
        <v>0.99219999999999997</v>
      </c>
      <c r="K641" s="28"/>
      <c r="L641" s="111"/>
      <c r="M641" s="28"/>
      <c r="N641" s="28">
        <v>6.3200000000000006E-2</v>
      </c>
    </row>
    <row r="642" spans="1:14">
      <c r="A642" s="87" t="s">
        <v>143</v>
      </c>
      <c r="B642" s="14" t="s">
        <v>74</v>
      </c>
      <c r="C642" s="14" t="s">
        <v>188</v>
      </c>
      <c r="D642" s="14">
        <v>2012</v>
      </c>
      <c r="E642" s="14">
        <v>2013</v>
      </c>
      <c r="F642" s="14" t="s">
        <v>98</v>
      </c>
      <c r="G642" s="26">
        <v>101438</v>
      </c>
      <c r="H642" s="26">
        <v>226729</v>
      </c>
      <c r="I642" s="48">
        <v>462783</v>
      </c>
      <c r="J642" s="28">
        <v>0.99790000000000001</v>
      </c>
      <c r="K642" s="28"/>
      <c r="L642" s="111"/>
      <c r="M642" s="28"/>
      <c r="N642" s="28">
        <v>1.6199999999999999E-2</v>
      </c>
    </row>
    <row r="643" spans="1:14">
      <c r="A643" s="87" t="s">
        <v>144</v>
      </c>
      <c r="B643" s="14" t="s">
        <v>74</v>
      </c>
      <c r="C643" s="14" t="s">
        <v>188</v>
      </c>
      <c r="D643" s="14">
        <v>2012</v>
      </c>
      <c r="E643" s="14">
        <v>2013</v>
      </c>
      <c r="F643" s="14" t="s">
        <v>98</v>
      </c>
      <c r="G643" s="26">
        <v>8217</v>
      </c>
      <c r="H643" s="26">
        <v>17796</v>
      </c>
      <c r="I643" s="48">
        <v>31232</v>
      </c>
      <c r="J643" s="28">
        <v>0.99029999999999996</v>
      </c>
      <c r="K643" s="28"/>
      <c r="L643" s="111"/>
      <c r="M643" s="28"/>
      <c r="N643" s="28">
        <v>6.3200000000000006E-2</v>
      </c>
    </row>
    <row r="644" spans="1:14">
      <c r="A644" s="87" t="s">
        <v>145</v>
      </c>
      <c r="B644" s="14" t="s">
        <v>75</v>
      </c>
      <c r="C644" s="14" t="s">
        <v>188</v>
      </c>
      <c r="D644" s="14">
        <v>2012</v>
      </c>
      <c r="E644" s="14">
        <v>2013</v>
      </c>
      <c r="F644" s="14" t="s">
        <v>98</v>
      </c>
      <c r="G644" s="26">
        <v>785</v>
      </c>
      <c r="H644" s="26">
        <v>1689</v>
      </c>
      <c r="I644" s="48">
        <v>3263</v>
      </c>
      <c r="J644" s="28">
        <v>0.88729999999999998</v>
      </c>
      <c r="K644" s="28"/>
      <c r="L644" s="111"/>
      <c r="M644" s="28"/>
      <c r="N644" s="28">
        <v>6.3200000000000006E-2</v>
      </c>
    </row>
    <row r="645" spans="1:14">
      <c r="A645" s="87" t="s">
        <v>146</v>
      </c>
      <c r="B645" s="14" t="s">
        <v>75</v>
      </c>
      <c r="C645" s="14" t="s">
        <v>188</v>
      </c>
      <c r="D645" s="14">
        <v>2012</v>
      </c>
      <c r="E645" s="14">
        <v>2013</v>
      </c>
      <c r="F645" s="14" t="s">
        <v>98</v>
      </c>
      <c r="G645" s="26">
        <v>113352</v>
      </c>
      <c r="H645" s="26">
        <v>275801</v>
      </c>
      <c r="I645" s="48">
        <v>411351</v>
      </c>
      <c r="J645" s="28">
        <v>0.99639999999999995</v>
      </c>
      <c r="K645" s="28"/>
      <c r="L645" s="111"/>
      <c r="M645" s="28"/>
      <c r="N645" s="28">
        <v>3.95E-2</v>
      </c>
    </row>
    <row r="646" spans="1:14">
      <c r="A646" s="87" t="s">
        <v>147</v>
      </c>
      <c r="B646" s="14" t="s">
        <v>74</v>
      </c>
      <c r="C646" s="14" t="s">
        <v>188</v>
      </c>
      <c r="D646" s="14">
        <v>2012</v>
      </c>
      <c r="E646" s="14">
        <v>2013</v>
      </c>
      <c r="F646" s="14" t="s">
        <v>98</v>
      </c>
      <c r="G646" s="26">
        <v>92966</v>
      </c>
      <c r="H646" s="26">
        <v>208927</v>
      </c>
      <c r="I646" s="48">
        <v>327994</v>
      </c>
      <c r="J646" s="28">
        <v>0.99250000000000005</v>
      </c>
      <c r="K646" s="28"/>
      <c r="L646" s="111"/>
      <c r="M646" s="28"/>
      <c r="N646" s="28">
        <v>5.3E-3</v>
      </c>
    </row>
    <row r="647" spans="1:14">
      <c r="A647" s="87" t="s">
        <v>148</v>
      </c>
      <c r="B647" s="14" t="s">
        <v>75</v>
      </c>
      <c r="C647" s="14" t="s">
        <v>188</v>
      </c>
      <c r="D647" s="14">
        <v>2012</v>
      </c>
      <c r="E647" s="14">
        <v>2013</v>
      </c>
      <c r="F647" s="14" t="s">
        <v>98</v>
      </c>
      <c r="G647" s="26">
        <v>2573</v>
      </c>
      <c r="H647" s="26">
        <v>6051</v>
      </c>
      <c r="I647" s="48">
        <v>10343</v>
      </c>
      <c r="J647" s="28">
        <v>0.99429999999999996</v>
      </c>
      <c r="K647" s="28"/>
      <c r="L647" s="111"/>
      <c r="M647" s="28"/>
      <c r="N647" s="28">
        <v>6.3200000000000006E-2</v>
      </c>
    </row>
    <row r="648" spans="1:14">
      <c r="A648" s="87" t="s">
        <v>149</v>
      </c>
      <c r="B648" s="14" t="s">
        <v>75</v>
      </c>
      <c r="C648" s="14" t="s">
        <v>188</v>
      </c>
      <c r="D648" s="14">
        <v>2012</v>
      </c>
      <c r="E648" s="14">
        <v>2013</v>
      </c>
      <c r="F648" s="14" t="s">
        <v>98</v>
      </c>
      <c r="G648" s="26">
        <v>155820</v>
      </c>
      <c r="H648" s="26">
        <v>368399</v>
      </c>
      <c r="I648" s="48">
        <v>490020</v>
      </c>
      <c r="J648" s="28">
        <v>0.99919999999999998</v>
      </c>
      <c r="K648" s="28"/>
      <c r="L648" s="111"/>
      <c r="M648" s="28"/>
      <c r="N648" s="28">
        <v>1.0800000000000001E-2</v>
      </c>
    </row>
    <row r="649" spans="1:14">
      <c r="A649" s="87" t="s">
        <v>150</v>
      </c>
      <c r="B649" s="14" t="s">
        <v>74</v>
      </c>
      <c r="C649" s="14" t="s">
        <v>188</v>
      </c>
      <c r="D649" s="14">
        <v>2012</v>
      </c>
      <c r="E649" s="14">
        <v>2013</v>
      </c>
      <c r="F649" s="14" t="s">
        <v>98</v>
      </c>
      <c r="G649" s="26">
        <v>114145</v>
      </c>
      <c r="H649" s="26">
        <v>252958</v>
      </c>
      <c r="I649" s="48">
        <v>446458</v>
      </c>
      <c r="J649" s="28">
        <v>0.97570000000000001</v>
      </c>
      <c r="K649" s="28"/>
      <c r="L649" s="111"/>
      <c r="M649" s="28"/>
      <c r="N649" s="28">
        <v>6.4000000000000001E-2</v>
      </c>
    </row>
    <row r="650" spans="1:14">
      <c r="A650" s="87" t="s">
        <v>151</v>
      </c>
      <c r="B650" s="14" t="s">
        <v>74</v>
      </c>
      <c r="C650" s="14" t="s">
        <v>188</v>
      </c>
      <c r="D650" s="14">
        <v>2012</v>
      </c>
      <c r="E650" s="14">
        <v>2013</v>
      </c>
      <c r="F650" s="14" t="s">
        <v>98</v>
      </c>
      <c r="G650" s="26">
        <v>32395</v>
      </c>
      <c r="H650" s="26">
        <v>50657</v>
      </c>
      <c r="I650" s="48">
        <v>134837</v>
      </c>
      <c r="J650" s="28">
        <v>0.97799999999999998</v>
      </c>
      <c r="K650" s="28"/>
      <c r="L650" s="111"/>
      <c r="M650" s="28"/>
      <c r="N650" s="28">
        <v>3.85E-2</v>
      </c>
    </row>
    <row r="651" spans="1:14">
      <c r="A651" s="87" t="s">
        <v>152</v>
      </c>
      <c r="B651" s="14" t="s">
        <v>75</v>
      </c>
      <c r="C651" s="14" t="s">
        <v>188</v>
      </c>
      <c r="D651" s="14">
        <v>2012</v>
      </c>
      <c r="E651" s="14">
        <v>2013</v>
      </c>
      <c r="F651" s="14" t="s">
        <v>98</v>
      </c>
      <c r="G651" s="26">
        <v>44836</v>
      </c>
      <c r="H651" s="26">
        <v>109159</v>
      </c>
      <c r="I651" s="48">
        <v>181603</v>
      </c>
      <c r="J651" s="28">
        <v>0.98819999999999997</v>
      </c>
      <c r="K651" s="28"/>
      <c r="L651" s="111"/>
      <c r="M651" s="28"/>
      <c r="N651" s="28">
        <v>1.9800000000000002E-2</v>
      </c>
    </row>
    <row r="652" spans="1:14">
      <c r="A652" s="87" t="s">
        <v>153</v>
      </c>
      <c r="B652" s="14" t="s">
        <v>74</v>
      </c>
      <c r="C652" s="14" t="s">
        <v>188</v>
      </c>
      <c r="D652" s="14">
        <v>2012</v>
      </c>
      <c r="E652" s="14">
        <v>2013</v>
      </c>
      <c r="F652" s="14" t="s">
        <v>98</v>
      </c>
      <c r="G652" s="26">
        <v>8925</v>
      </c>
      <c r="H652" s="26">
        <v>17454</v>
      </c>
      <c r="I652" s="48">
        <v>33444</v>
      </c>
      <c r="J652" s="28">
        <v>0.95909999999999995</v>
      </c>
      <c r="K652" s="28"/>
      <c r="L652" s="111"/>
      <c r="M652" s="28"/>
      <c r="N652" s="28">
        <v>6.3200000000000006E-2</v>
      </c>
    </row>
    <row r="653" spans="1:14">
      <c r="A653" s="87" t="s">
        <v>154</v>
      </c>
      <c r="B653" s="14" t="s">
        <v>74</v>
      </c>
      <c r="C653" s="14" t="s">
        <v>188</v>
      </c>
      <c r="D653" s="14">
        <v>2012</v>
      </c>
      <c r="E653" s="14">
        <v>2013</v>
      </c>
      <c r="F653" s="14" t="s">
        <v>98</v>
      </c>
      <c r="G653" s="26">
        <v>13865</v>
      </c>
      <c r="H653" s="26">
        <v>28849</v>
      </c>
      <c r="I653" s="48">
        <v>79153</v>
      </c>
      <c r="J653" s="28">
        <v>0.93079999999999996</v>
      </c>
      <c r="K653" s="28"/>
      <c r="L653" s="111"/>
      <c r="M653" s="28"/>
      <c r="N653" s="28">
        <v>6.3200000000000006E-2</v>
      </c>
    </row>
    <row r="654" spans="1:14">
      <c r="A654" s="87" t="s">
        <v>155</v>
      </c>
      <c r="B654" s="14" t="s">
        <v>74</v>
      </c>
      <c r="C654" s="14" t="s">
        <v>188</v>
      </c>
      <c r="D654" s="14">
        <v>2012</v>
      </c>
      <c r="E654" s="14">
        <v>2013</v>
      </c>
      <c r="F654" s="14" t="s">
        <v>98</v>
      </c>
      <c r="G654" s="26">
        <v>13803</v>
      </c>
      <c r="H654" s="26">
        <v>31308</v>
      </c>
      <c r="I654" s="48">
        <v>80937</v>
      </c>
      <c r="J654" s="28">
        <v>0.93089999999999995</v>
      </c>
      <c r="K654" s="28"/>
      <c r="L654" s="111"/>
      <c r="M654" s="28"/>
      <c r="N654" s="28">
        <v>6.3200000000000006E-2</v>
      </c>
    </row>
    <row r="655" spans="1:14">
      <c r="A655" s="87" t="s">
        <v>156</v>
      </c>
      <c r="B655" s="14" t="s">
        <v>74</v>
      </c>
      <c r="C655" s="14" t="s">
        <v>188</v>
      </c>
      <c r="D655" s="14">
        <v>2012</v>
      </c>
      <c r="E655" s="14">
        <v>2013</v>
      </c>
      <c r="F655" s="14" t="s">
        <v>98</v>
      </c>
      <c r="G655" s="26">
        <v>50515</v>
      </c>
      <c r="H655" s="26">
        <v>108486</v>
      </c>
      <c r="I655" s="48">
        <v>263465</v>
      </c>
      <c r="J655" s="28">
        <v>0.90620000000000001</v>
      </c>
      <c r="K655" s="28"/>
      <c r="L655" s="111"/>
      <c r="M655" s="28"/>
      <c r="N655" s="28">
        <v>0</v>
      </c>
    </row>
    <row r="656" spans="1:14">
      <c r="A656" s="87" t="s">
        <v>157</v>
      </c>
      <c r="B656" s="14" t="s">
        <v>74</v>
      </c>
      <c r="C656" s="14" t="s">
        <v>188</v>
      </c>
      <c r="D656" s="14">
        <v>2012</v>
      </c>
      <c r="E656" s="14">
        <v>2013</v>
      </c>
      <c r="F656" s="14" t="s">
        <v>98</v>
      </c>
      <c r="G656" s="26">
        <v>11023</v>
      </c>
      <c r="H656" s="26">
        <v>21579</v>
      </c>
      <c r="I656" s="48">
        <v>42308</v>
      </c>
      <c r="J656" s="28">
        <v>0.94159999999999999</v>
      </c>
      <c r="K656" s="28"/>
      <c r="L656" s="111"/>
      <c r="M656" s="28"/>
      <c r="N656" s="28">
        <v>6.3200000000000006E-2</v>
      </c>
    </row>
    <row r="657" spans="1:31">
      <c r="A657" s="87" t="s">
        <v>158</v>
      </c>
      <c r="B657" s="14" t="s">
        <v>75</v>
      </c>
      <c r="C657" s="14" t="s">
        <v>188</v>
      </c>
      <c r="D657" s="14">
        <v>2012</v>
      </c>
      <c r="E657" s="14">
        <v>2013</v>
      </c>
      <c r="F657" s="14" t="s">
        <v>98</v>
      </c>
      <c r="G657" s="26">
        <v>12092</v>
      </c>
      <c r="H657" s="26">
        <v>24172</v>
      </c>
      <c r="I657" s="48">
        <v>40461</v>
      </c>
      <c r="J657" s="28">
        <v>0.94530000000000003</v>
      </c>
      <c r="K657" s="28"/>
      <c r="L657" s="111"/>
      <c r="M657" s="28"/>
      <c r="N657" s="28">
        <v>6.3200000000000006E-2</v>
      </c>
    </row>
    <row r="658" spans="1:31">
      <c r="A658" s="87" t="s">
        <v>159</v>
      </c>
      <c r="B658" s="14" t="s">
        <v>75</v>
      </c>
      <c r="C658" s="14" t="s">
        <v>188</v>
      </c>
      <c r="D658" s="14">
        <v>2012</v>
      </c>
      <c r="E658" s="14">
        <v>2013</v>
      </c>
      <c r="F658" s="14" t="s">
        <v>98</v>
      </c>
      <c r="G658" s="26">
        <v>154</v>
      </c>
      <c r="H658" s="26">
        <v>288</v>
      </c>
      <c r="I658" s="48">
        <v>510</v>
      </c>
      <c r="J658" s="28">
        <v>1</v>
      </c>
      <c r="K658" s="28"/>
      <c r="L658" s="111"/>
      <c r="M658" s="28"/>
      <c r="N658" s="28">
        <v>6.3200000000000006E-2</v>
      </c>
    </row>
    <row r="659" spans="1:31">
      <c r="A659" s="87" t="s">
        <v>160</v>
      </c>
      <c r="B659" s="14" t="s">
        <v>75</v>
      </c>
      <c r="C659" s="14" t="s">
        <v>188</v>
      </c>
      <c r="D659" s="14">
        <v>2012</v>
      </c>
      <c r="E659" s="14">
        <v>2013</v>
      </c>
      <c r="F659" s="14" t="s">
        <v>98</v>
      </c>
      <c r="G659" s="26">
        <v>2787</v>
      </c>
      <c r="H659" s="26">
        <v>6196</v>
      </c>
      <c r="I659" s="48">
        <v>10699</v>
      </c>
      <c r="J659" s="28">
        <v>1</v>
      </c>
      <c r="K659" s="28"/>
      <c r="L659" s="111"/>
      <c r="M659" s="28"/>
      <c r="N659" s="28">
        <v>6.3200000000000006E-2</v>
      </c>
    </row>
    <row r="660" spans="1:31">
      <c r="A660" s="87" t="s">
        <v>161</v>
      </c>
      <c r="B660" s="14" t="s">
        <v>74</v>
      </c>
      <c r="C660" s="14" t="s">
        <v>188</v>
      </c>
      <c r="D660" s="14">
        <v>2012</v>
      </c>
      <c r="E660" s="14">
        <v>2013</v>
      </c>
      <c r="F660" s="14" t="s">
        <v>98</v>
      </c>
      <c r="G660" s="26">
        <v>20474</v>
      </c>
      <c r="H660" s="26">
        <v>41166</v>
      </c>
      <c r="I660" s="48">
        <v>68997</v>
      </c>
      <c r="J660" s="28">
        <v>0.95220000000000005</v>
      </c>
      <c r="K660" s="28"/>
      <c r="L660" s="111"/>
      <c r="M660" s="28"/>
      <c r="N660" s="28">
        <v>4.6399999999999997E-2</v>
      </c>
    </row>
    <row r="661" spans="1:31">
      <c r="A661" s="87" t="s">
        <v>162</v>
      </c>
      <c r="B661" s="14" t="s">
        <v>74</v>
      </c>
      <c r="C661" s="14" t="s">
        <v>188</v>
      </c>
      <c r="D661" s="14">
        <v>2012</v>
      </c>
      <c r="E661" s="14">
        <v>2013</v>
      </c>
      <c r="F661" s="14" t="s">
        <v>98</v>
      </c>
      <c r="G661" s="26">
        <v>18501</v>
      </c>
      <c r="H661" s="26">
        <v>34432</v>
      </c>
      <c r="I661" s="48">
        <v>64623</v>
      </c>
      <c r="J661" s="28">
        <v>0.94520000000000004</v>
      </c>
      <c r="K661" s="28"/>
      <c r="L661" s="111"/>
      <c r="M661" s="28"/>
      <c r="N661" s="28">
        <v>6.3200000000000006E-2</v>
      </c>
    </row>
    <row r="662" spans="1:31">
      <c r="A662" s="87" t="s">
        <v>163</v>
      </c>
      <c r="B662" s="14" t="s">
        <v>75</v>
      </c>
      <c r="C662" s="14" t="s">
        <v>188</v>
      </c>
      <c r="D662" s="14">
        <v>2012</v>
      </c>
      <c r="E662" s="14">
        <v>2013</v>
      </c>
      <c r="F662" s="14" t="s">
        <v>98</v>
      </c>
      <c r="G662" s="26">
        <v>40638</v>
      </c>
      <c r="H662" s="26">
        <v>89590</v>
      </c>
      <c r="I662" s="48">
        <v>137915</v>
      </c>
      <c r="J662" s="28">
        <v>0.99050000000000005</v>
      </c>
      <c r="K662" s="28"/>
      <c r="L662" s="111"/>
      <c r="M662" s="28"/>
      <c r="N662" s="28">
        <v>9.1000000000000004E-3</v>
      </c>
    </row>
    <row r="663" spans="1:31">
      <c r="A663" s="87" t="s">
        <v>164</v>
      </c>
      <c r="B663" s="14" t="s">
        <v>75</v>
      </c>
      <c r="C663" s="14" t="s">
        <v>188</v>
      </c>
      <c r="D663" s="14">
        <v>2012</v>
      </c>
      <c r="E663" s="14">
        <v>2013</v>
      </c>
      <c r="F663" s="14" t="s">
        <v>98</v>
      </c>
      <c r="G663" s="26">
        <v>4926</v>
      </c>
      <c r="H663" s="26">
        <v>11832</v>
      </c>
      <c r="I663" s="48">
        <v>23377</v>
      </c>
      <c r="J663" s="28">
        <v>0.9385</v>
      </c>
      <c r="K663" s="28"/>
      <c r="L663" s="111"/>
      <c r="M663" s="28"/>
      <c r="N663" s="28">
        <v>6.3200000000000006E-2</v>
      </c>
    </row>
    <row r="664" spans="1:31">
      <c r="A664" s="87" t="s">
        <v>165</v>
      </c>
      <c r="B664" s="14" t="s">
        <v>75</v>
      </c>
      <c r="C664" s="14" t="s">
        <v>188</v>
      </c>
      <c r="D664" s="14">
        <v>2012</v>
      </c>
      <c r="E664" s="14">
        <v>2013</v>
      </c>
      <c r="F664" s="14" t="s">
        <v>98</v>
      </c>
      <c r="G664" s="26">
        <v>4098</v>
      </c>
      <c r="H664" s="26">
        <v>9605</v>
      </c>
      <c r="I664" s="48">
        <v>17316</v>
      </c>
      <c r="J664" s="28">
        <v>0.89770000000000005</v>
      </c>
      <c r="K664" s="28"/>
      <c r="L664" s="111"/>
      <c r="M664" s="28"/>
      <c r="N664" s="28">
        <v>6.3200000000000006E-2</v>
      </c>
    </row>
    <row r="665" spans="1:31">
      <c r="A665" s="87" t="s">
        <v>166</v>
      </c>
      <c r="B665" s="14" t="s">
        <v>75</v>
      </c>
      <c r="C665" s="14" t="s">
        <v>188</v>
      </c>
      <c r="D665" s="14">
        <v>2012</v>
      </c>
      <c r="E665" s="14">
        <v>2013</v>
      </c>
      <c r="F665" s="14" t="s">
        <v>98</v>
      </c>
      <c r="G665" s="26">
        <v>819</v>
      </c>
      <c r="H665" s="26">
        <v>1608</v>
      </c>
      <c r="I665" s="48">
        <v>2793</v>
      </c>
      <c r="J665" s="28">
        <v>0.98460000000000003</v>
      </c>
      <c r="K665" s="28"/>
      <c r="L665" s="111"/>
      <c r="M665" s="28"/>
      <c r="N665" s="28">
        <v>6.3200000000000006E-2</v>
      </c>
    </row>
    <row r="666" spans="1:31">
      <c r="A666" s="87" t="s">
        <v>167</v>
      </c>
      <c r="B666" s="14" t="s">
        <v>74</v>
      </c>
      <c r="C666" s="14" t="s">
        <v>188</v>
      </c>
      <c r="D666" s="14">
        <v>2012</v>
      </c>
      <c r="E666" s="14">
        <v>2013</v>
      </c>
      <c r="F666" s="14" t="s">
        <v>98</v>
      </c>
      <c r="G666" s="26">
        <v>45007</v>
      </c>
      <c r="H666" s="26">
        <v>110740</v>
      </c>
      <c r="I666" s="48">
        <v>169920</v>
      </c>
      <c r="J666" s="28">
        <v>1</v>
      </c>
      <c r="K666" s="28"/>
      <c r="L666" s="111"/>
      <c r="M666" s="28"/>
      <c r="N666" s="28">
        <v>6.1199999999999997E-2</v>
      </c>
    </row>
    <row r="667" spans="1:31">
      <c r="A667" s="87" t="s">
        <v>168</v>
      </c>
      <c r="B667" s="14" t="s">
        <v>75</v>
      </c>
      <c r="C667" s="14" t="s">
        <v>188</v>
      </c>
      <c r="D667" s="14">
        <v>2012</v>
      </c>
      <c r="E667" s="14">
        <v>2013</v>
      </c>
      <c r="F667" s="14" t="s">
        <v>98</v>
      </c>
      <c r="G667" s="26">
        <v>2780</v>
      </c>
      <c r="H667" s="26">
        <v>5142</v>
      </c>
      <c r="I667" s="48">
        <v>8196</v>
      </c>
      <c r="J667" s="28">
        <v>0.98919999999999997</v>
      </c>
      <c r="K667" s="28"/>
      <c r="L667" s="111"/>
      <c r="M667" s="28"/>
      <c r="N667" s="28">
        <v>6.3200000000000006E-2</v>
      </c>
    </row>
    <row r="668" spans="1:31">
      <c r="A668" s="87" t="s">
        <v>169</v>
      </c>
      <c r="B668" s="14" t="s">
        <v>74</v>
      </c>
      <c r="C668" s="14" t="s">
        <v>188</v>
      </c>
      <c r="D668" s="14">
        <v>2012</v>
      </c>
      <c r="E668" s="14">
        <v>2013</v>
      </c>
      <c r="F668" s="14" t="s">
        <v>98</v>
      </c>
      <c r="G668" s="26">
        <v>31873</v>
      </c>
      <c r="H668" s="26">
        <v>66495</v>
      </c>
      <c r="I668" s="48">
        <v>123452</v>
      </c>
      <c r="J668" s="28">
        <v>0.9738</v>
      </c>
      <c r="K668" s="28"/>
      <c r="L668" s="111"/>
      <c r="M668" s="28"/>
      <c r="N668" s="28">
        <v>1.06E-2</v>
      </c>
    </row>
    <row r="669" spans="1:31">
      <c r="A669" s="87" t="s">
        <v>170</v>
      </c>
      <c r="B669" s="14" t="s">
        <v>74</v>
      </c>
      <c r="C669" s="14" t="s">
        <v>188</v>
      </c>
      <c r="D669" s="14">
        <v>2012</v>
      </c>
      <c r="E669" s="14">
        <v>2013</v>
      </c>
      <c r="F669" s="14" t="s">
        <v>98</v>
      </c>
      <c r="G669" s="26">
        <v>7791</v>
      </c>
      <c r="H669" s="26">
        <v>16887</v>
      </c>
      <c r="I669" s="48">
        <v>31064</v>
      </c>
      <c r="J669" s="28">
        <v>0.89039999999999997</v>
      </c>
      <c r="K669" s="28"/>
      <c r="L669" s="111"/>
      <c r="M669" s="28"/>
      <c r="N669" s="28">
        <v>6.3200000000000006E-2</v>
      </c>
    </row>
    <row r="670" spans="1:31">
      <c r="A670" s="87" t="s">
        <v>171</v>
      </c>
      <c r="B670" s="14" t="s">
        <v>75</v>
      </c>
      <c r="C670" s="14" t="s">
        <v>188</v>
      </c>
      <c r="D670" s="14">
        <v>2012</v>
      </c>
      <c r="E670" s="14">
        <v>2013</v>
      </c>
      <c r="F670" s="14" t="s">
        <v>98</v>
      </c>
      <c r="G670" s="26">
        <v>5650</v>
      </c>
      <c r="H670" s="26">
        <v>12701</v>
      </c>
      <c r="I670" s="48">
        <v>19965</v>
      </c>
      <c r="J670" s="28">
        <v>0.99670000000000003</v>
      </c>
      <c r="K670" s="28"/>
      <c r="L670" s="111"/>
      <c r="M670" s="28"/>
      <c r="N670" s="28">
        <v>6.3200000000000006E-2</v>
      </c>
    </row>
    <row r="671" spans="1:31">
      <c r="A671" s="51" t="s">
        <v>281</v>
      </c>
      <c r="B671" s="14" t="s">
        <v>66</v>
      </c>
      <c r="C671" s="14" t="s">
        <v>189</v>
      </c>
      <c r="D671" s="14">
        <v>2012</v>
      </c>
      <c r="E671" s="14">
        <v>2013</v>
      </c>
      <c r="F671" s="14" t="s">
        <v>98</v>
      </c>
      <c r="G671" s="128"/>
      <c r="H671" s="128"/>
      <c r="I671" s="128"/>
      <c r="J671" s="129"/>
      <c r="K671" s="129"/>
      <c r="L671" s="111"/>
      <c r="M671" s="28">
        <v>0.254</v>
      </c>
      <c r="N671" s="28">
        <v>5.3999999999999999E-2</v>
      </c>
    </row>
    <row r="672" spans="1:31">
      <c r="A672" s="51" t="s">
        <v>172</v>
      </c>
      <c r="B672" s="14" t="s">
        <v>66</v>
      </c>
      <c r="C672" s="14" t="s">
        <v>189</v>
      </c>
      <c r="D672" s="14">
        <v>2012</v>
      </c>
      <c r="E672" s="14">
        <v>2013</v>
      </c>
      <c r="F672" s="14" t="s">
        <v>98</v>
      </c>
      <c r="G672" s="26">
        <v>1892630</v>
      </c>
      <c r="H672" s="26">
        <v>4167237</v>
      </c>
      <c r="I672" s="48">
        <v>7609892</v>
      </c>
      <c r="J672" s="28">
        <v>0.96850000000000003</v>
      </c>
      <c r="K672" s="28"/>
      <c r="L672" s="111"/>
      <c r="M672" s="28"/>
      <c r="N672" s="28">
        <v>3.15E-2</v>
      </c>
      <c r="O672" s="14"/>
      <c r="P672" s="14"/>
      <c r="Q672" s="14"/>
      <c r="R672" s="14"/>
      <c r="S672" s="14"/>
      <c r="T672" s="14"/>
      <c r="U672" s="14"/>
      <c r="V672" s="14"/>
      <c r="W672" s="14"/>
      <c r="X672" s="14"/>
      <c r="Y672" s="14"/>
      <c r="Z672" s="14"/>
      <c r="AA672" s="14"/>
      <c r="AB672" s="14"/>
      <c r="AC672" s="14"/>
      <c r="AD672" s="14"/>
      <c r="AE672" s="14"/>
    </row>
    <row r="673" spans="1:14">
      <c r="A673" s="51" t="s">
        <v>173</v>
      </c>
      <c r="B673" s="14" t="s">
        <v>74</v>
      </c>
      <c r="C673" s="14" t="s">
        <v>189</v>
      </c>
      <c r="D673" s="14">
        <v>2012</v>
      </c>
      <c r="E673" s="14">
        <v>2013</v>
      </c>
      <c r="F673" s="14" t="s">
        <v>98</v>
      </c>
      <c r="G673" s="26">
        <v>62866</v>
      </c>
      <c r="H673" s="26">
        <v>126792</v>
      </c>
      <c r="I673" s="48">
        <v>254121</v>
      </c>
      <c r="J673" s="28">
        <v>0.90069999999999995</v>
      </c>
      <c r="K673" s="28"/>
      <c r="L673" s="111"/>
      <c r="M673" s="28"/>
      <c r="N673" s="28">
        <v>4.5900000000000003E-2</v>
      </c>
    </row>
    <row r="674" spans="1:14">
      <c r="A674" s="51" t="s">
        <v>174</v>
      </c>
      <c r="B674" s="14" t="s">
        <v>75</v>
      </c>
      <c r="C674" s="14" t="s">
        <v>189</v>
      </c>
      <c r="D674" s="14">
        <v>2012</v>
      </c>
      <c r="E674" s="14">
        <v>2013</v>
      </c>
      <c r="F674" s="14" t="s">
        <v>98</v>
      </c>
      <c r="G674" s="26">
        <v>78</v>
      </c>
      <c r="H674" s="26">
        <v>143</v>
      </c>
      <c r="I674" s="48">
        <v>210</v>
      </c>
      <c r="J674" s="28">
        <v>1</v>
      </c>
      <c r="K674" s="28"/>
      <c r="L674" s="111"/>
      <c r="M674" s="28"/>
      <c r="N674" s="28">
        <v>4.7199999999999999E-2</v>
      </c>
    </row>
    <row r="675" spans="1:14">
      <c r="A675" s="51" t="s">
        <v>175</v>
      </c>
      <c r="B675" s="14" t="s">
        <v>75</v>
      </c>
      <c r="C675" s="14" t="s">
        <v>189</v>
      </c>
      <c r="D675" s="14">
        <v>2012</v>
      </c>
      <c r="E675" s="14">
        <v>2013</v>
      </c>
      <c r="F675" s="14" t="s">
        <v>98</v>
      </c>
      <c r="G675" s="26">
        <v>1722</v>
      </c>
      <c r="H675" s="26">
        <v>3321</v>
      </c>
      <c r="I675" s="48">
        <v>4461</v>
      </c>
      <c r="J675" s="28">
        <v>0.91839999999999999</v>
      </c>
      <c r="K675" s="28"/>
      <c r="L675" s="111"/>
      <c r="M675" s="28"/>
      <c r="N675" s="28">
        <v>4.7199999999999999E-2</v>
      </c>
    </row>
    <row r="676" spans="1:14">
      <c r="A676" s="51" t="s">
        <v>176</v>
      </c>
      <c r="B676" s="14" t="s">
        <v>75</v>
      </c>
      <c r="C676" s="14" t="s">
        <v>189</v>
      </c>
      <c r="D676" s="14">
        <v>2012</v>
      </c>
      <c r="E676" s="14">
        <v>2013</v>
      </c>
      <c r="F676" s="14" t="s">
        <v>98</v>
      </c>
      <c r="G676" s="26">
        <v>14236</v>
      </c>
      <c r="H676" s="26">
        <v>29742</v>
      </c>
      <c r="I676" s="48">
        <v>50862</v>
      </c>
      <c r="J676" s="28">
        <v>0.95040000000000002</v>
      </c>
      <c r="K676" s="28"/>
      <c r="L676" s="111"/>
      <c r="M676" s="28"/>
      <c r="N676" s="28">
        <v>4.7199999999999999E-2</v>
      </c>
    </row>
    <row r="677" spans="1:14">
      <c r="A677" s="51" t="s">
        <v>177</v>
      </c>
      <c r="B677" s="14" t="s">
        <v>75</v>
      </c>
      <c r="C677" s="14" t="s">
        <v>189</v>
      </c>
      <c r="D677" s="14">
        <v>2012</v>
      </c>
      <c r="E677" s="14">
        <v>2013</v>
      </c>
      <c r="F677" s="14" t="s">
        <v>98</v>
      </c>
      <c r="G677" s="26">
        <v>2520</v>
      </c>
      <c r="H677" s="26">
        <v>4950</v>
      </c>
      <c r="I677" s="48">
        <v>6727</v>
      </c>
      <c r="J677" s="28">
        <v>0.99239999999999995</v>
      </c>
      <c r="K677" s="28"/>
      <c r="L677" s="111"/>
      <c r="M677" s="28"/>
      <c r="N677" s="28">
        <v>4.7199999999999999E-2</v>
      </c>
    </row>
    <row r="678" spans="1:14">
      <c r="A678" s="51" t="s">
        <v>178</v>
      </c>
      <c r="B678" s="14" t="s">
        <v>75</v>
      </c>
      <c r="C678" s="14" t="s">
        <v>189</v>
      </c>
      <c r="D678" s="14">
        <v>2012</v>
      </c>
      <c r="E678" s="14">
        <v>2013</v>
      </c>
      <c r="F678" s="14" t="s">
        <v>98</v>
      </c>
      <c r="G678" s="26">
        <v>676</v>
      </c>
      <c r="H678" s="26">
        <v>1728</v>
      </c>
      <c r="I678" s="48">
        <v>4556</v>
      </c>
      <c r="J678" s="28">
        <v>0.98109999999999997</v>
      </c>
      <c r="K678" s="28"/>
      <c r="L678" s="111"/>
      <c r="M678" s="28"/>
      <c r="N678" s="28">
        <v>4.7199999999999999E-2</v>
      </c>
    </row>
    <row r="679" spans="1:14">
      <c r="A679" s="51" t="s">
        <v>179</v>
      </c>
      <c r="B679" s="14" t="s">
        <v>74</v>
      </c>
      <c r="C679" s="14" t="s">
        <v>189</v>
      </c>
      <c r="D679" s="14">
        <v>2012</v>
      </c>
      <c r="E679" s="14">
        <v>2013</v>
      </c>
      <c r="F679" s="14" t="s">
        <v>98</v>
      </c>
      <c r="G679" s="26">
        <v>33278</v>
      </c>
      <c r="H679" s="26">
        <v>69271</v>
      </c>
      <c r="I679" s="48">
        <v>144511</v>
      </c>
      <c r="J679" s="28">
        <v>0.95850000000000002</v>
      </c>
      <c r="K679" s="28"/>
      <c r="L679" s="111"/>
      <c r="M679" s="28"/>
      <c r="N679" s="28">
        <v>5.7000000000000002E-3</v>
      </c>
    </row>
    <row r="680" spans="1:14">
      <c r="A680" s="51" t="s">
        <v>180</v>
      </c>
      <c r="B680" s="14" t="s">
        <v>75</v>
      </c>
      <c r="C680" s="14" t="s">
        <v>189</v>
      </c>
      <c r="D680" s="14">
        <v>2012</v>
      </c>
      <c r="E680" s="14">
        <v>2013</v>
      </c>
      <c r="F680" s="14" t="s">
        <v>98</v>
      </c>
      <c r="G680" s="26">
        <v>2577</v>
      </c>
      <c r="H680" s="26">
        <v>5245</v>
      </c>
      <c r="I680" s="48">
        <v>7834</v>
      </c>
      <c r="J680" s="28">
        <v>1</v>
      </c>
      <c r="K680" s="28"/>
      <c r="L680" s="111"/>
      <c r="M680" s="28"/>
      <c r="N680" s="28">
        <v>4.7199999999999999E-2</v>
      </c>
    </row>
    <row r="681" spans="1:14">
      <c r="A681" s="51" t="s">
        <v>181</v>
      </c>
      <c r="B681" s="14" t="s">
        <v>75</v>
      </c>
      <c r="C681" s="14" t="s">
        <v>189</v>
      </c>
      <c r="D681" s="14">
        <v>2012</v>
      </c>
      <c r="E681" s="14">
        <v>2013</v>
      </c>
      <c r="F681" s="14" t="s">
        <v>98</v>
      </c>
      <c r="G681" s="26">
        <v>6291</v>
      </c>
      <c r="H681" s="26">
        <v>11891</v>
      </c>
      <c r="I681" s="48">
        <v>19084</v>
      </c>
      <c r="J681" s="28">
        <v>0.99029999999999996</v>
      </c>
      <c r="K681" s="28"/>
      <c r="L681" s="111"/>
      <c r="M681" s="28"/>
      <c r="N681" s="28">
        <v>4.7199999999999999E-2</v>
      </c>
    </row>
    <row r="682" spans="1:14">
      <c r="A682" s="87" t="s">
        <v>123</v>
      </c>
      <c r="B682" s="14" t="s">
        <v>74</v>
      </c>
      <c r="C682" s="14" t="s">
        <v>189</v>
      </c>
      <c r="D682" s="14">
        <v>2012</v>
      </c>
      <c r="E682" s="14">
        <v>2013</v>
      </c>
      <c r="F682" s="14" t="s">
        <v>98</v>
      </c>
      <c r="G682" s="26">
        <v>90391</v>
      </c>
      <c r="H682" s="26">
        <v>218724</v>
      </c>
      <c r="I682" s="48">
        <v>318099</v>
      </c>
      <c r="J682" s="28">
        <v>0.97409999999999997</v>
      </c>
      <c r="K682" s="28"/>
      <c r="L682" s="111"/>
      <c r="M682" s="28"/>
      <c r="N682" s="28">
        <v>0</v>
      </c>
    </row>
    <row r="683" spans="1:14">
      <c r="A683" s="87" t="s">
        <v>124</v>
      </c>
      <c r="B683" s="14" t="s">
        <v>75</v>
      </c>
      <c r="C683" s="14" t="s">
        <v>189</v>
      </c>
      <c r="D683" s="14">
        <v>2012</v>
      </c>
      <c r="E683" s="14">
        <v>2013</v>
      </c>
      <c r="F683" s="14" t="s">
        <v>98</v>
      </c>
      <c r="G683" s="26">
        <v>1403</v>
      </c>
      <c r="H683" s="26">
        <v>3501</v>
      </c>
      <c r="I683" s="48">
        <v>7167</v>
      </c>
      <c r="J683" s="28">
        <v>1</v>
      </c>
      <c r="K683" s="28"/>
      <c r="L683" s="111"/>
      <c r="M683" s="28"/>
      <c r="N683" s="28">
        <v>4.7199999999999999E-2</v>
      </c>
    </row>
    <row r="684" spans="1:14">
      <c r="A684" s="87" t="s">
        <v>125</v>
      </c>
      <c r="B684" s="14" t="s">
        <v>75</v>
      </c>
      <c r="C684" s="14" t="s">
        <v>189</v>
      </c>
      <c r="D684" s="14">
        <v>2012</v>
      </c>
      <c r="E684" s="14">
        <v>2013</v>
      </c>
      <c r="F684" s="14" t="s">
        <v>98</v>
      </c>
      <c r="G684" s="26">
        <v>8161</v>
      </c>
      <c r="H684" s="26">
        <v>15568</v>
      </c>
      <c r="I684" s="48">
        <v>27020</v>
      </c>
      <c r="J684" s="28">
        <v>0.94040000000000001</v>
      </c>
      <c r="K684" s="28"/>
      <c r="L684" s="111"/>
      <c r="M684" s="28"/>
      <c r="N684" s="28">
        <v>4.7199999999999999E-2</v>
      </c>
    </row>
    <row r="685" spans="1:14">
      <c r="A685" s="87" t="s">
        <v>126</v>
      </c>
      <c r="B685" s="14" t="s">
        <v>75</v>
      </c>
      <c r="C685" s="14" t="s">
        <v>189</v>
      </c>
      <c r="D685" s="14">
        <v>2012</v>
      </c>
      <c r="E685" s="14">
        <v>2013</v>
      </c>
      <c r="F685" s="14" t="s">
        <v>98</v>
      </c>
      <c r="G685" s="26">
        <v>14511</v>
      </c>
      <c r="H685" s="26">
        <v>37267</v>
      </c>
      <c r="I685" s="48">
        <v>58745</v>
      </c>
      <c r="J685" s="28">
        <v>1</v>
      </c>
      <c r="K685" s="28"/>
      <c r="L685" s="111"/>
      <c r="M685" s="28"/>
      <c r="N685" s="28">
        <v>4.7199999999999999E-2</v>
      </c>
    </row>
    <row r="686" spans="1:14">
      <c r="A686" s="87" t="s">
        <v>127</v>
      </c>
      <c r="B686" s="14" t="s">
        <v>75</v>
      </c>
      <c r="C686" s="14" t="s">
        <v>189</v>
      </c>
      <c r="D686" s="14">
        <v>2012</v>
      </c>
      <c r="E686" s="14">
        <v>2013</v>
      </c>
      <c r="F686" s="14" t="s">
        <v>98</v>
      </c>
      <c r="G686" s="26">
        <v>964</v>
      </c>
      <c r="H686" s="26">
        <v>1952</v>
      </c>
      <c r="I686" s="48">
        <v>3464</v>
      </c>
      <c r="J686" s="28">
        <v>1</v>
      </c>
      <c r="K686" s="28"/>
      <c r="L686" s="111"/>
      <c r="M686" s="28"/>
      <c r="N686" s="28">
        <v>4.7199999999999999E-2</v>
      </c>
    </row>
    <row r="687" spans="1:14">
      <c r="A687" s="87" t="s">
        <v>128</v>
      </c>
      <c r="B687" s="14" t="s">
        <v>75</v>
      </c>
      <c r="C687" s="14" t="s">
        <v>189</v>
      </c>
      <c r="D687" s="14">
        <v>2012</v>
      </c>
      <c r="E687" s="14">
        <v>2013</v>
      </c>
      <c r="F687" s="14" t="s">
        <v>98</v>
      </c>
      <c r="G687" s="26">
        <v>58724</v>
      </c>
      <c r="H687" s="26">
        <v>141440</v>
      </c>
      <c r="I687" s="48">
        <v>239533</v>
      </c>
      <c r="J687" s="28">
        <v>0.9869</v>
      </c>
      <c r="K687" s="28"/>
      <c r="L687" s="111"/>
      <c r="M687" s="28"/>
      <c r="N687" s="28">
        <v>4.1999999999999997E-3</v>
      </c>
    </row>
    <row r="688" spans="1:14">
      <c r="A688" s="87" t="s">
        <v>129</v>
      </c>
      <c r="B688" s="14" t="s">
        <v>75</v>
      </c>
      <c r="C688" s="14" t="s">
        <v>189</v>
      </c>
      <c r="D688" s="14">
        <v>2012</v>
      </c>
      <c r="E688" s="14">
        <v>2013</v>
      </c>
      <c r="F688" s="14" t="s">
        <v>98</v>
      </c>
      <c r="G688" s="26">
        <v>9675</v>
      </c>
      <c r="H688" s="26">
        <v>23056</v>
      </c>
      <c r="I688" s="48">
        <v>35732</v>
      </c>
      <c r="J688" s="28">
        <v>0.99570000000000003</v>
      </c>
      <c r="K688" s="28"/>
      <c r="L688" s="111"/>
      <c r="M688" s="28"/>
      <c r="N688" s="28">
        <v>4.7199999999999999E-2</v>
      </c>
    </row>
    <row r="689" spans="1:14">
      <c r="A689" s="87" t="s">
        <v>130</v>
      </c>
      <c r="B689" s="14" t="s">
        <v>75</v>
      </c>
      <c r="C689" s="14" t="s">
        <v>189</v>
      </c>
      <c r="D689" s="14">
        <v>2012</v>
      </c>
      <c r="E689" s="14">
        <v>2013</v>
      </c>
      <c r="F689" s="14" t="s">
        <v>98</v>
      </c>
      <c r="G689" s="26">
        <v>5128</v>
      </c>
      <c r="H689" s="26">
        <v>10280</v>
      </c>
      <c r="I689" s="48">
        <v>17836</v>
      </c>
      <c r="J689" s="28">
        <v>0.98229999999999995</v>
      </c>
      <c r="K689" s="28"/>
      <c r="L689" s="111"/>
      <c r="M689" s="28"/>
      <c r="N689" s="28">
        <v>4.7199999999999999E-2</v>
      </c>
    </row>
    <row r="690" spans="1:14">
      <c r="A690" s="87" t="s">
        <v>131</v>
      </c>
      <c r="B690" s="14" t="s">
        <v>75</v>
      </c>
      <c r="C690" s="14" t="s">
        <v>189</v>
      </c>
      <c r="D690" s="14">
        <v>2012</v>
      </c>
      <c r="E690" s="14">
        <v>2013</v>
      </c>
      <c r="F690" s="14" t="s">
        <v>98</v>
      </c>
      <c r="G690" s="26">
        <v>1383</v>
      </c>
      <c r="H690" s="26">
        <v>2876</v>
      </c>
      <c r="I690" s="48">
        <v>4784</v>
      </c>
      <c r="J690" s="28">
        <v>0.98780000000000001</v>
      </c>
      <c r="K690" s="28"/>
      <c r="L690" s="111"/>
      <c r="M690" s="28"/>
      <c r="N690" s="28">
        <v>4.7199999999999999E-2</v>
      </c>
    </row>
    <row r="691" spans="1:14">
      <c r="A691" s="87" t="s">
        <v>132</v>
      </c>
      <c r="B691" s="14" t="s">
        <v>76</v>
      </c>
      <c r="C691" s="14" t="s">
        <v>189</v>
      </c>
      <c r="D691" s="14">
        <v>2012</v>
      </c>
      <c r="E691" s="14">
        <v>2013</v>
      </c>
      <c r="F691" s="14" t="s">
        <v>98</v>
      </c>
      <c r="G691" s="26">
        <v>541893</v>
      </c>
      <c r="H691" s="26">
        <v>1128353</v>
      </c>
      <c r="I691" s="48">
        <v>2390357</v>
      </c>
      <c r="J691" s="28">
        <v>0.95750000000000002</v>
      </c>
      <c r="K691" s="28"/>
      <c r="L691" s="111"/>
      <c r="M691" s="28"/>
      <c r="N691" s="28">
        <v>2.4299999999999999E-2</v>
      </c>
    </row>
    <row r="692" spans="1:14">
      <c r="A692" s="87" t="s">
        <v>133</v>
      </c>
      <c r="B692" s="14" t="s">
        <v>75</v>
      </c>
      <c r="C692" s="14" t="s">
        <v>189</v>
      </c>
      <c r="D692" s="14">
        <v>2012</v>
      </c>
      <c r="E692" s="14">
        <v>2013</v>
      </c>
      <c r="F692" s="14" t="s">
        <v>98</v>
      </c>
      <c r="G692" s="26">
        <v>10319</v>
      </c>
      <c r="H692" s="26">
        <v>26174</v>
      </c>
      <c r="I692" s="48">
        <v>45581</v>
      </c>
      <c r="J692" s="28">
        <v>0.9677</v>
      </c>
      <c r="K692" s="28"/>
      <c r="L692" s="111"/>
      <c r="M692" s="28"/>
      <c r="N692" s="28">
        <v>4.7199999999999999E-2</v>
      </c>
    </row>
    <row r="693" spans="1:14">
      <c r="A693" s="87" t="s">
        <v>134</v>
      </c>
      <c r="B693" s="14" t="s">
        <v>75</v>
      </c>
      <c r="C693" s="14" t="s">
        <v>189</v>
      </c>
      <c r="D693" s="14">
        <v>2012</v>
      </c>
      <c r="E693" s="14">
        <v>2013</v>
      </c>
      <c r="F693" s="14" t="s">
        <v>98</v>
      </c>
      <c r="G693" s="26">
        <v>5545</v>
      </c>
      <c r="H693" s="26">
        <v>9399</v>
      </c>
      <c r="I693" s="48">
        <v>22659</v>
      </c>
      <c r="J693" s="28">
        <v>0.91439999999999999</v>
      </c>
      <c r="K693" s="28"/>
      <c r="L693" s="111"/>
      <c r="M693" s="28"/>
      <c r="N693" s="28">
        <v>4.7199999999999999E-2</v>
      </c>
    </row>
    <row r="694" spans="1:14">
      <c r="A694" s="87" t="s">
        <v>135</v>
      </c>
      <c r="B694" s="14" t="s">
        <v>75</v>
      </c>
      <c r="C694" s="14" t="s">
        <v>189</v>
      </c>
      <c r="D694" s="14">
        <v>2012</v>
      </c>
      <c r="E694" s="14">
        <v>2013</v>
      </c>
      <c r="F694" s="14" t="s">
        <v>98</v>
      </c>
      <c r="G694" s="26">
        <v>872</v>
      </c>
      <c r="H694" s="26">
        <v>1799</v>
      </c>
      <c r="I694" s="48">
        <v>2841</v>
      </c>
      <c r="J694" s="28">
        <v>0.91490000000000005</v>
      </c>
      <c r="K694" s="28"/>
      <c r="L694" s="111"/>
      <c r="M694" s="28"/>
      <c r="N694" s="28">
        <v>4.7199999999999999E-2</v>
      </c>
    </row>
    <row r="695" spans="1:14">
      <c r="A695" s="87" t="s">
        <v>136</v>
      </c>
      <c r="B695" s="14" t="s">
        <v>75</v>
      </c>
      <c r="C695" s="14" t="s">
        <v>189</v>
      </c>
      <c r="D695" s="14">
        <v>2012</v>
      </c>
      <c r="E695" s="14">
        <v>2013</v>
      </c>
      <c r="F695" s="14" t="s">
        <v>98</v>
      </c>
      <c r="G695" s="26">
        <v>7070</v>
      </c>
      <c r="H695" s="26">
        <v>13352</v>
      </c>
      <c r="I695" s="48">
        <v>23236</v>
      </c>
      <c r="J695" s="28">
        <v>0.98440000000000005</v>
      </c>
      <c r="K695" s="28"/>
      <c r="L695" s="111"/>
      <c r="M695" s="28"/>
      <c r="N695" s="28">
        <v>4.7199999999999999E-2</v>
      </c>
    </row>
    <row r="696" spans="1:14">
      <c r="A696" s="87" t="s">
        <v>137</v>
      </c>
      <c r="B696" s="14" t="s">
        <v>75</v>
      </c>
      <c r="C696" s="14" t="s">
        <v>189</v>
      </c>
      <c r="D696" s="14">
        <v>2012</v>
      </c>
      <c r="E696" s="14">
        <v>2013</v>
      </c>
      <c r="F696" s="14" t="s">
        <v>98</v>
      </c>
      <c r="G696" s="26">
        <v>22234</v>
      </c>
      <c r="H696" s="26">
        <v>54407</v>
      </c>
      <c r="I696" s="48">
        <v>84816</v>
      </c>
      <c r="J696" s="28">
        <v>0.99050000000000005</v>
      </c>
      <c r="K696" s="28"/>
      <c r="L696" s="111"/>
      <c r="M696" s="28"/>
      <c r="N696" s="28">
        <v>7.1999999999999998E-3</v>
      </c>
    </row>
    <row r="697" spans="1:14">
      <c r="A697" s="87" t="s">
        <v>138</v>
      </c>
      <c r="B697" s="14" t="s">
        <v>75</v>
      </c>
      <c r="C697" s="14" t="s">
        <v>189</v>
      </c>
      <c r="D697" s="14">
        <v>2012</v>
      </c>
      <c r="E697" s="14">
        <v>2013</v>
      </c>
      <c r="F697" s="14" t="s">
        <v>98</v>
      </c>
      <c r="G697" s="26">
        <v>425</v>
      </c>
      <c r="H697" s="26">
        <v>975</v>
      </c>
      <c r="I697" s="48">
        <v>2030</v>
      </c>
      <c r="J697" s="28">
        <v>1</v>
      </c>
      <c r="K697" s="28"/>
      <c r="L697" s="111"/>
      <c r="M697" s="28"/>
      <c r="N697" s="28">
        <v>4.7199999999999999E-2</v>
      </c>
    </row>
    <row r="698" spans="1:14">
      <c r="A698" s="87" t="s">
        <v>139</v>
      </c>
      <c r="B698" s="14" t="s">
        <v>75</v>
      </c>
      <c r="C698" s="14" t="s">
        <v>189</v>
      </c>
      <c r="D698" s="14">
        <v>2012</v>
      </c>
      <c r="E698" s="14">
        <v>2013</v>
      </c>
      <c r="F698" s="14" t="s">
        <v>98</v>
      </c>
      <c r="G698" s="26">
        <v>437</v>
      </c>
      <c r="H698" s="26">
        <v>732</v>
      </c>
      <c r="I698" s="48">
        <v>1419</v>
      </c>
      <c r="J698" s="28">
        <v>1</v>
      </c>
      <c r="K698" s="28"/>
      <c r="L698" s="111"/>
      <c r="M698" s="28"/>
      <c r="N698" s="28">
        <v>4.7199999999999999E-2</v>
      </c>
    </row>
    <row r="699" spans="1:14">
      <c r="A699" s="87" t="s">
        <v>140</v>
      </c>
      <c r="B699" s="14" t="s">
        <v>75</v>
      </c>
      <c r="C699" s="14" t="s">
        <v>189</v>
      </c>
      <c r="D699" s="14">
        <v>2012</v>
      </c>
      <c r="E699" s="14">
        <v>2013</v>
      </c>
      <c r="F699" s="14" t="s">
        <v>98</v>
      </c>
      <c r="G699" s="26">
        <v>19548</v>
      </c>
      <c r="H699" s="26">
        <v>45106</v>
      </c>
      <c r="I699" s="48">
        <v>96452</v>
      </c>
      <c r="J699" s="28">
        <v>1</v>
      </c>
      <c r="K699" s="28"/>
      <c r="L699" s="111"/>
      <c r="M699" s="28"/>
      <c r="N699" s="28">
        <v>0</v>
      </c>
    </row>
    <row r="700" spans="1:14">
      <c r="A700" s="87" t="s">
        <v>141</v>
      </c>
      <c r="B700" s="14" t="s">
        <v>75</v>
      </c>
      <c r="C700" s="14" t="s">
        <v>189</v>
      </c>
      <c r="D700" s="14">
        <v>2012</v>
      </c>
      <c r="E700" s="14">
        <v>2013</v>
      </c>
      <c r="F700" s="14" t="s">
        <v>98</v>
      </c>
      <c r="G700" s="26">
        <v>3369</v>
      </c>
      <c r="H700" s="26">
        <v>7187</v>
      </c>
      <c r="I700" s="48">
        <v>16869</v>
      </c>
      <c r="J700" s="28">
        <v>0.69189999999999996</v>
      </c>
      <c r="K700" s="28"/>
      <c r="L700" s="111"/>
      <c r="M700" s="28"/>
      <c r="N700" s="28">
        <v>4.7199999999999999E-2</v>
      </c>
    </row>
    <row r="701" spans="1:14">
      <c r="A701" s="87" t="s">
        <v>142</v>
      </c>
      <c r="B701" s="14" t="s">
        <v>75</v>
      </c>
      <c r="C701" s="14" t="s">
        <v>189</v>
      </c>
      <c r="D701" s="14">
        <v>2012</v>
      </c>
      <c r="E701" s="14">
        <v>2013</v>
      </c>
      <c r="F701" s="14" t="s">
        <v>98</v>
      </c>
      <c r="G701" s="26">
        <v>3842</v>
      </c>
      <c r="H701" s="26">
        <v>7311</v>
      </c>
      <c r="I701" s="48">
        <v>11496</v>
      </c>
      <c r="J701" s="28">
        <v>0.99509999999999998</v>
      </c>
      <c r="K701" s="28"/>
      <c r="L701" s="111"/>
      <c r="M701" s="28"/>
      <c r="N701" s="28">
        <v>4.7199999999999999E-2</v>
      </c>
    </row>
    <row r="702" spans="1:14">
      <c r="A702" s="87" t="s">
        <v>143</v>
      </c>
      <c r="B702" s="14" t="s">
        <v>74</v>
      </c>
      <c r="C702" s="14" t="s">
        <v>189</v>
      </c>
      <c r="D702" s="14">
        <v>2012</v>
      </c>
      <c r="E702" s="14">
        <v>2013</v>
      </c>
      <c r="F702" s="14" t="s">
        <v>98</v>
      </c>
      <c r="G702" s="26">
        <v>102053</v>
      </c>
      <c r="H702" s="26">
        <v>228098</v>
      </c>
      <c r="I702" s="48">
        <v>462161</v>
      </c>
      <c r="J702" s="28">
        <v>0.99819999999999998</v>
      </c>
      <c r="K702" s="28"/>
      <c r="L702" s="111"/>
      <c r="M702" s="28"/>
      <c r="N702" s="28">
        <v>1.4999999999999999E-2</v>
      </c>
    </row>
    <row r="703" spans="1:14">
      <c r="A703" s="87" t="s">
        <v>144</v>
      </c>
      <c r="B703" s="14" t="s">
        <v>74</v>
      </c>
      <c r="C703" s="14" t="s">
        <v>189</v>
      </c>
      <c r="D703" s="14">
        <v>2012</v>
      </c>
      <c r="E703" s="14">
        <v>2013</v>
      </c>
      <c r="F703" s="14" t="s">
        <v>98</v>
      </c>
      <c r="G703" s="26">
        <v>8205</v>
      </c>
      <c r="H703" s="26">
        <v>17730</v>
      </c>
      <c r="I703" s="48">
        <v>31125</v>
      </c>
      <c r="J703" s="28">
        <v>0.98909999999999998</v>
      </c>
      <c r="K703" s="28"/>
      <c r="L703" s="111"/>
      <c r="M703" s="28"/>
      <c r="N703" s="28">
        <v>4.7199999999999999E-2</v>
      </c>
    </row>
    <row r="704" spans="1:14">
      <c r="A704" s="87" t="s">
        <v>145</v>
      </c>
      <c r="B704" s="14" t="s">
        <v>75</v>
      </c>
      <c r="C704" s="14" t="s">
        <v>189</v>
      </c>
      <c r="D704" s="14">
        <v>2012</v>
      </c>
      <c r="E704" s="14">
        <v>2013</v>
      </c>
      <c r="F704" s="14" t="s">
        <v>98</v>
      </c>
      <c r="G704" s="26">
        <v>795</v>
      </c>
      <c r="H704" s="26">
        <v>1694</v>
      </c>
      <c r="I704" s="48">
        <v>3268</v>
      </c>
      <c r="J704" s="28">
        <v>0.91800000000000004</v>
      </c>
      <c r="K704" s="28"/>
      <c r="L704" s="111"/>
      <c r="M704" s="28"/>
      <c r="N704" s="28">
        <v>4.7199999999999999E-2</v>
      </c>
    </row>
    <row r="705" spans="1:14">
      <c r="A705" s="87" t="s">
        <v>146</v>
      </c>
      <c r="B705" s="14" t="s">
        <v>75</v>
      </c>
      <c r="C705" s="14" t="s">
        <v>189</v>
      </c>
      <c r="D705" s="14">
        <v>2012</v>
      </c>
      <c r="E705" s="14">
        <v>2013</v>
      </c>
      <c r="F705" s="14" t="s">
        <v>98</v>
      </c>
      <c r="G705" s="26">
        <v>113358</v>
      </c>
      <c r="H705" s="26">
        <v>275332</v>
      </c>
      <c r="I705" s="48">
        <v>408779</v>
      </c>
      <c r="J705" s="28">
        <v>0.99609999999999999</v>
      </c>
      <c r="K705" s="28"/>
      <c r="L705" s="111"/>
      <c r="M705" s="28"/>
      <c r="N705" s="28">
        <v>2.7E-2</v>
      </c>
    </row>
    <row r="706" spans="1:14">
      <c r="A706" s="87" t="s">
        <v>147</v>
      </c>
      <c r="B706" s="14" t="s">
        <v>74</v>
      </c>
      <c r="C706" s="14" t="s">
        <v>189</v>
      </c>
      <c r="D706" s="14">
        <v>2012</v>
      </c>
      <c r="E706" s="14">
        <v>2013</v>
      </c>
      <c r="F706" s="14" t="s">
        <v>98</v>
      </c>
      <c r="G706" s="26">
        <v>93533</v>
      </c>
      <c r="H706" s="26">
        <v>210234</v>
      </c>
      <c r="I706" s="48">
        <v>327095</v>
      </c>
      <c r="J706" s="28">
        <v>0.98560000000000003</v>
      </c>
      <c r="K706" s="28"/>
      <c r="L706" s="111"/>
      <c r="M706" s="28"/>
      <c r="N706" s="28">
        <v>3.5999999999999999E-3</v>
      </c>
    </row>
    <row r="707" spans="1:14">
      <c r="A707" s="87" t="s">
        <v>148</v>
      </c>
      <c r="B707" s="14" t="s">
        <v>75</v>
      </c>
      <c r="C707" s="14" t="s">
        <v>189</v>
      </c>
      <c r="D707" s="14">
        <v>2012</v>
      </c>
      <c r="E707" s="14">
        <v>2013</v>
      </c>
      <c r="F707" s="14" t="s">
        <v>98</v>
      </c>
      <c r="G707" s="26">
        <v>2635</v>
      </c>
      <c r="H707" s="26">
        <v>6215</v>
      </c>
      <c r="I707" s="48">
        <v>10310</v>
      </c>
      <c r="J707" s="28">
        <v>0.98260000000000003</v>
      </c>
      <c r="K707" s="28"/>
      <c r="L707" s="111"/>
      <c r="M707" s="28"/>
      <c r="N707" s="28">
        <v>4.7199999999999999E-2</v>
      </c>
    </row>
    <row r="708" spans="1:14">
      <c r="A708" s="87" t="s">
        <v>149</v>
      </c>
      <c r="B708" s="14" t="s">
        <v>75</v>
      </c>
      <c r="C708" s="14" t="s">
        <v>189</v>
      </c>
      <c r="D708" s="14">
        <v>2012</v>
      </c>
      <c r="E708" s="14">
        <v>2013</v>
      </c>
      <c r="F708" s="14" t="s">
        <v>98</v>
      </c>
      <c r="G708" s="26">
        <v>156026</v>
      </c>
      <c r="H708" s="26">
        <v>368372</v>
      </c>
      <c r="I708" s="48">
        <v>488294</v>
      </c>
      <c r="J708" s="28">
        <v>0.99890000000000001</v>
      </c>
      <c r="K708" s="28"/>
      <c r="L708" s="111"/>
      <c r="M708" s="28"/>
      <c r="N708" s="28">
        <v>7.1000000000000004E-3</v>
      </c>
    </row>
    <row r="709" spans="1:14">
      <c r="A709" s="87" t="s">
        <v>150</v>
      </c>
      <c r="B709" s="14" t="s">
        <v>74</v>
      </c>
      <c r="C709" s="14" t="s">
        <v>189</v>
      </c>
      <c r="D709" s="14">
        <v>2012</v>
      </c>
      <c r="E709" s="14">
        <v>2013</v>
      </c>
      <c r="F709" s="14" t="s">
        <v>98</v>
      </c>
      <c r="G709" s="26">
        <v>114689</v>
      </c>
      <c r="H709" s="26">
        <v>253974</v>
      </c>
      <c r="I709" s="48">
        <v>444246</v>
      </c>
      <c r="J709" s="28">
        <v>0.97540000000000004</v>
      </c>
      <c r="K709" s="28"/>
      <c r="L709" s="111"/>
      <c r="M709" s="28"/>
      <c r="N709" s="28">
        <v>4.8000000000000001E-2</v>
      </c>
    </row>
    <row r="710" spans="1:14">
      <c r="A710" s="87" t="s">
        <v>151</v>
      </c>
      <c r="B710" s="14" t="s">
        <v>74</v>
      </c>
      <c r="C710" s="14" t="s">
        <v>189</v>
      </c>
      <c r="D710" s="14">
        <v>2012</v>
      </c>
      <c r="E710" s="14">
        <v>2013</v>
      </c>
      <c r="F710" s="14" t="s">
        <v>98</v>
      </c>
      <c r="G710" s="26">
        <v>32505</v>
      </c>
      <c r="H710" s="26">
        <v>50896</v>
      </c>
      <c r="I710" s="48">
        <v>134466</v>
      </c>
      <c r="J710" s="28">
        <v>0.97650000000000003</v>
      </c>
      <c r="K710" s="28"/>
      <c r="L710" s="111"/>
      <c r="M710" s="28"/>
      <c r="N710" s="28">
        <v>2.6599999999999999E-2</v>
      </c>
    </row>
    <row r="711" spans="1:14">
      <c r="A711" s="87" t="s">
        <v>152</v>
      </c>
      <c r="B711" s="14" t="s">
        <v>75</v>
      </c>
      <c r="C711" s="14" t="s">
        <v>189</v>
      </c>
      <c r="D711" s="14">
        <v>2012</v>
      </c>
      <c r="E711" s="14">
        <v>2013</v>
      </c>
      <c r="F711" s="14" t="s">
        <v>98</v>
      </c>
      <c r="G711" s="26">
        <v>42131</v>
      </c>
      <c r="H711" s="26">
        <v>110113</v>
      </c>
      <c r="I711" s="48">
        <v>181680</v>
      </c>
      <c r="J711" s="28">
        <v>0.98</v>
      </c>
      <c r="K711" s="28"/>
      <c r="L711" s="111"/>
      <c r="M711" s="28"/>
      <c r="N711" s="28">
        <v>3.0800000000000001E-2</v>
      </c>
    </row>
    <row r="712" spans="1:14">
      <c r="A712" s="87" t="s">
        <v>153</v>
      </c>
      <c r="B712" s="14" t="s">
        <v>74</v>
      </c>
      <c r="C712" s="14" t="s">
        <v>189</v>
      </c>
      <c r="D712" s="14">
        <v>2012</v>
      </c>
      <c r="E712" s="14">
        <v>2013</v>
      </c>
      <c r="F712" s="14" t="s">
        <v>98</v>
      </c>
      <c r="G712" s="26">
        <v>8958</v>
      </c>
      <c r="H712" s="26">
        <v>17638</v>
      </c>
      <c r="I712" s="48">
        <v>33329</v>
      </c>
      <c r="J712" s="28">
        <v>0.95209999999999995</v>
      </c>
      <c r="K712" s="28"/>
      <c r="L712" s="111"/>
      <c r="M712" s="28"/>
      <c r="N712" s="28">
        <v>4.7199999999999999E-2</v>
      </c>
    </row>
    <row r="713" spans="1:14">
      <c r="A713" s="87" t="s">
        <v>154</v>
      </c>
      <c r="B713" s="14" t="s">
        <v>74</v>
      </c>
      <c r="C713" s="14" t="s">
        <v>189</v>
      </c>
      <c r="D713" s="14">
        <v>2012</v>
      </c>
      <c r="E713" s="14">
        <v>2013</v>
      </c>
      <c r="F713" s="14" t="s">
        <v>98</v>
      </c>
      <c r="G713" s="26">
        <v>13779</v>
      </c>
      <c r="H713" s="26">
        <v>28815</v>
      </c>
      <c r="I713" s="48">
        <v>79186</v>
      </c>
      <c r="J713" s="28">
        <v>0.83799999999999997</v>
      </c>
      <c r="K713" s="28"/>
      <c r="L713" s="111"/>
      <c r="M713" s="28"/>
      <c r="N713" s="28">
        <v>4.7199999999999999E-2</v>
      </c>
    </row>
    <row r="714" spans="1:14">
      <c r="A714" s="87" t="s">
        <v>155</v>
      </c>
      <c r="B714" s="14" t="s">
        <v>74</v>
      </c>
      <c r="C714" s="14" t="s">
        <v>189</v>
      </c>
      <c r="D714" s="14">
        <v>2012</v>
      </c>
      <c r="E714" s="14">
        <v>2013</v>
      </c>
      <c r="F714" s="14" t="s">
        <v>98</v>
      </c>
      <c r="G714" s="26">
        <v>14021</v>
      </c>
      <c r="H714" s="26">
        <v>31890</v>
      </c>
      <c r="I714" s="48">
        <v>80706</v>
      </c>
      <c r="J714" s="28">
        <v>0.9244</v>
      </c>
      <c r="K714" s="28"/>
      <c r="L714" s="111"/>
      <c r="M714" s="28"/>
      <c r="N714" s="28">
        <v>4.7199999999999999E-2</v>
      </c>
    </row>
    <row r="715" spans="1:14">
      <c r="A715" s="87" t="s">
        <v>156</v>
      </c>
      <c r="B715" s="14" t="s">
        <v>74</v>
      </c>
      <c r="C715" s="14" t="s">
        <v>189</v>
      </c>
      <c r="D715" s="14">
        <v>2012</v>
      </c>
      <c r="E715" s="14">
        <v>2013</v>
      </c>
      <c r="F715" s="14" t="s">
        <v>98</v>
      </c>
      <c r="G715" s="26">
        <v>50507</v>
      </c>
      <c r="H715" s="26">
        <v>108365</v>
      </c>
      <c r="I715" s="48">
        <v>262556</v>
      </c>
      <c r="J715" s="28">
        <v>0.88939999999999997</v>
      </c>
      <c r="K715" s="28"/>
      <c r="L715" s="111"/>
      <c r="M715" s="28"/>
      <c r="N715" s="28">
        <v>1.17E-2</v>
      </c>
    </row>
    <row r="716" spans="1:14">
      <c r="A716" s="87" t="s">
        <v>157</v>
      </c>
      <c r="B716" s="14" t="s">
        <v>74</v>
      </c>
      <c r="C716" s="14" t="s">
        <v>189</v>
      </c>
      <c r="D716" s="14">
        <v>2012</v>
      </c>
      <c r="E716" s="14">
        <v>2013</v>
      </c>
      <c r="F716" s="14" t="s">
        <v>98</v>
      </c>
      <c r="G716" s="26">
        <v>11222</v>
      </c>
      <c r="H716" s="26">
        <v>22121</v>
      </c>
      <c r="I716" s="48">
        <v>42292</v>
      </c>
      <c r="J716" s="28">
        <v>0.91830000000000001</v>
      </c>
      <c r="K716" s="28"/>
      <c r="L716" s="111"/>
      <c r="M716" s="28"/>
      <c r="N716" s="28">
        <v>4.7199999999999999E-2</v>
      </c>
    </row>
    <row r="717" spans="1:14">
      <c r="A717" s="87" t="s">
        <v>158</v>
      </c>
      <c r="B717" s="14" t="s">
        <v>75</v>
      </c>
      <c r="C717" s="14" t="s">
        <v>189</v>
      </c>
      <c r="D717" s="14">
        <v>2012</v>
      </c>
      <c r="E717" s="14">
        <v>2013</v>
      </c>
      <c r="F717" s="14" t="s">
        <v>98</v>
      </c>
      <c r="G717" s="26">
        <v>12045</v>
      </c>
      <c r="H717" s="26">
        <v>24050</v>
      </c>
      <c r="I717" s="48">
        <v>40340</v>
      </c>
      <c r="J717" s="28">
        <v>0.92710000000000004</v>
      </c>
      <c r="K717" s="28"/>
      <c r="L717" s="111"/>
      <c r="M717" s="28"/>
      <c r="N717" s="28">
        <v>4.7199999999999999E-2</v>
      </c>
    </row>
    <row r="718" spans="1:14">
      <c r="A718" s="87" t="s">
        <v>159</v>
      </c>
      <c r="B718" s="14" t="s">
        <v>75</v>
      </c>
      <c r="C718" s="14" t="s">
        <v>189</v>
      </c>
      <c r="D718" s="14">
        <v>2012</v>
      </c>
      <c r="E718" s="14">
        <v>2013</v>
      </c>
      <c r="F718" s="14" t="s">
        <v>98</v>
      </c>
      <c r="G718" s="26">
        <v>157</v>
      </c>
      <c r="H718" s="26">
        <v>296</v>
      </c>
      <c r="I718" s="48">
        <v>517</v>
      </c>
      <c r="J718" s="28">
        <v>1</v>
      </c>
      <c r="K718" s="28"/>
      <c r="L718" s="111"/>
      <c r="M718" s="28"/>
      <c r="N718" s="28">
        <v>4.7199999999999999E-2</v>
      </c>
    </row>
    <row r="719" spans="1:14">
      <c r="A719" s="87" t="s">
        <v>160</v>
      </c>
      <c r="B719" s="14" t="s">
        <v>75</v>
      </c>
      <c r="C719" s="14" t="s">
        <v>189</v>
      </c>
      <c r="D719" s="14">
        <v>2012</v>
      </c>
      <c r="E719" s="14">
        <v>2013</v>
      </c>
      <c r="F719" s="14" t="s">
        <v>98</v>
      </c>
      <c r="G719" s="26">
        <v>2823</v>
      </c>
      <c r="H719" s="26">
        <v>6342</v>
      </c>
      <c r="I719" s="48">
        <v>10748</v>
      </c>
      <c r="J719" s="28">
        <v>1</v>
      </c>
      <c r="K719" s="28"/>
      <c r="L719" s="111"/>
      <c r="M719" s="28"/>
      <c r="N719" s="28">
        <v>4.7199999999999999E-2</v>
      </c>
    </row>
    <row r="720" spans="1:14">
      <c r="A720" s="87" t="s">
        <v>161</v>
      </c>
      <c r="B720" s="14" t="s">
        <v>74</v>
      </c>
      <c r="C720" s="14" t="s">
        <v>189</v>
      </c>
      <c r="D720" s="14">
        <v>2012</v>
      </c>
      <c r="E720" s="14">
        <v>2013</v>
      </c>
      <c r="F720" s="14" t="s">
        <v>98</v>
      </c>
      <c r="G720" s="26">
        <v>20439</v>
      </c>
      <c r="H720" s="26">
        <v>41156</v>
      </c>
      <c r="I720" s="48">
        <v>68904</v>
      </c>
      <c r="J720" s="28">
        <v>0.93010000000000004</v>
      </c>
      <c r="K720" s="28"/>
      <c r="L720" s="111"/>
      <c r="M720" s="28"/>
      <c r="N720" s="28">
        <v>3.4500000000000003E-2</v>
      </c>
    </row>
    <row r="721" spans="1:31">
      <c r="A721" s="87" t="s">
        <v>162</v>
      </c>
      <c r="B721" s="14" t="s">
        <v>74</v>
      </c>
      <c r="C721" s="14" t="s">
        <v>189</v>
      </c>
      <c r="D721" s="14">
        <v>2012</v>
      </c>
      <c r="E721" s="14">
        <v>2013</v>
      </c>
      <c r="F721" s="14" t="s">
        <v>98</v>
      </c>
      <c r="G721" s="26">
        <v>18497</v>
      </c>
      <c r="H721" s="26">
        <v>34427</v>
      </c>
      <c r="I721" s="48">
        <v>64633</v>
      </c>
      <c r="J721" s="28">
        <v>0.94340000000000002</v>
      </c>
      <c r="K721" s="28"/>
      <c r="L721" s="111"/>
      <c r="M721" s="28"/>
      <c r="N721" s="28">
        <v>4.7199999999999999E-2</v>
      </c>
    </row>
    <row r="722" spans="1:31">
      <c r="A722" s="87" t="s">
        <v>163</v>
      </c>
      <c r="B722" s="14" t="s">
        <v>75</v>
      </c>
      <c r="C722" s="14" t="s">
        <v>189</v>
      </c>
      <c r="D722" s="14">
        <v>2012</v>
      </c>
      <c r="E722" s="14">
        <v>2013</v>
      </c>
      <c r="F722" s="14" t="s">
        <v>98</v>
      </c>
      <c r="G722" s="26">
        <v>40515</v>
      </c>
      <c r="H722" s="26">
        <v>89452</v>
      </c>
      <c r="I722" s="48">
        <v>137183</v>
      </c>
      <c r="J722" s="28">
        <v>0.98729999999999996</v>
      </c>
      <c r="K722" s="28"/>
      <c r="L722" s="111"/>
      <c r="M722" s="28"/>
      <c r="N722" s="28">
        <v>9.7999999999999997E-3</v>
      </c>
    </row>
    <row r="723" spans="1:31">
      <c r="A723" s="87" t="s">
        <v>164</v>
      </c>
      <c r="B723" s="14" t="s">
        <v>75</v>
      </c>
      <c r="C723" s="14" t="s">
        <v>189</v>
      </c>
      <c r="D723" s="14">
        <v>2012</v>
      </c>
      <c r="E723" s="14">
        <v>2013</v>
      </c>
      <c r="F723" s="14" t="s">
        <v>98</v>
      </c>
      <c r="G723" s="26">
        <v>5028</v>
      </c>
      <c r="H723" s="26">
        <v>12120</v>
      </c>
      <c r="I723" s="48">
        <v>23378</v>
      </c>
      <c r="J723" s="28">
        <v>0.96319999999999995</v>
      </c>
      <c r="K723" s="28"/>
      <c r="L723" s="111"/>
      <c r="M723" s="28"/>
      <c r="N723" s="28">
        <v>4.7199999999999999E-2</v>
      </c>
    </row>
    <row r="724" spans="1:31">
      <c r="A724" s="87" t="s">
        <v>165</v>
      </c>
      <c r="B724" s="14" t="s">
        <v>75</v>
      </c>
      <c r="C724" s="14" t="s">
        <v>189</v>
      </c>
      <c r="D724" s="14">
        <v>2012</v>
      </c>
      <c r="E724" s="14">
        <v>2013</v>
      </c>
      <c r="F724" s="14" t="s">
        <v>98</v>
      </c>
      <c r="G724" s="26">
        <v>4120</v>
      </c>
      <c r="H724" s="26">
        <v>9628</v>
      </c>
      <c r="I724" s="48">
        <v>17224</v>
      </c>
      <c r="J724" s="28">
        <v>0.91469999999999996</v>
      </c>
      <c r="K724" s="28"/>
      <c r="L724" s="111"/>
      <c r="M724" s="28"/>
      <c r="N724" s="28">
        <v>4.7199999999999999E-2</v>
      </c>
    </row>
    <row r="725" spans="1:31">
      <c r="A725" s="87" t="s">
        <v>166</v>
      </c>
      <c r="B725" s="14" t="s">
        <v>75</v>
      </c>
      <c r="C725" s="14" t="s">
        <v>189</v>
      </c>
      <c r="D725" s="14">
        <v>2012</v>
      </c>
      <c r="E725" s="14">
        <v>2013</v>
      </c>
      <c r="F725" s="14" t="s">
        <v>98</v>
      </c>
      <c r="G725" s="26">
        <v>809</v>
      </c>
      <c r="H725" s="26">
        <v>1594</v>
      </c>
      <c r="I725" s="48">
        <v>2786</v>
      </c>
      <c r="J725" s="28">
        <v>0.9677</v>
      </c>
      <c r="K725" s="28"/>
      <c r="L725" s="111"/>
      <c r="M725" s="28"/>
      <c r="N725" s="28">
        <v>4.7199999999999999E-2</v>
      </c>
    </row>
    <row r="726" spans="1:31">
      <c r="A726" s="87" t="s">
        <v>167</v>
      </c>
      <c r="B726" s="14" t="s">
        <v>74</v>
      </c>
      <c r="C726" s="14" t="s">
        <v>189</v>
      </c>
      <c r="D726" s="14">
        <v>2012</v>
      </c>
      <c r="E726" s="14">
        <v>2013</v>
      </c>
      <c r="F726" s="14" t="s">
        <v>98</v>
      </c>
      <c r="G726" s="26">
        <v>45494</v>
      </c>
      <c r="H726" s="26">
        <v>112496</v>
      </c>
      <c r="I726" s="48">
        <v>169802</v>
      </c>
      <c r="J726" s="28">
        <v>1</v>
      </c>
      <c r="K726" s="28"/>
      <c r="L726" s="111"/>
      <c r="M726" s="28"/>
      <c r="N726" s="28">
        <v>9.1200000000000003E-2</v>
      </c>
    </row>
    <row r="727" spans="1:31">
      <c r="A727" s="87" t="s">
        <v>168</v>
      </c>
      <c r="B727" s="14" t="s">
        <v>75</v>
      </c>
      <c r="C727" s="14" t="s">
        <v>189</v>
      </c>
      <c r="D727" s="14">
        <v>2012</v>
      </c>
      <c r="E727" s="14">
        <v>2013</v>
      </c>
      <c r="F727" s="14" t="s">
        <v>98</v>
      </c>
      <c r="G727" s="26">
        <v>2792</v>
      </c>
      <c r="H727" s="26">
        <v>5189</v>
      </c>
      <c r="I727" s="48">
        <v>8197</v>
      </c>
      <c r="J727" s="28">
        <v>0.98099999999999998</v>
      </c>
      <c r="K727" s="28"/>
      <c r="L727" s="111"/>
      <c r="M727" s="28"/>
      <c r="N727" s="28">
        <v>4.7199999999999999E-2</v>
      </c>
    </row>
    <row r="728" spans="1:31">
      <c r="A728" s="87" t="s">
        <v>169</v>
      </c>
      <c r="B728" s="14" t="s">
        <v>74</v>
      </c>
      <c r="C728" s="14" t="s">
        <v>189</v>
      </c>
      <c r="D728" s="14">
        <v>2012</v>
      </c>
      <c r="E728" s="14">
        <v>2013</v>
      </c>
      <c r="F728" s="14" t="s">
        <v>98</v>
      </c>
      <c r="G728" s="26">
        <v>31939</v>
      </c>
      <c r="H728" s="26">
        <v>66839</v>
      </c>
      <c r="I728" s="48">
        <v>123176</v>
      </c>
      <c r="J728" s="28">
        <v>0.97609999999999997</v>
      </c>
      <c r="K728" s="28"/>
      <c r="L728" s="111"/>
      <c r="M728" s="28"/>
      <c r="N728" s="28">
        <v>7.3000000000000001E-3</v>
      </c>
    </row>
    <row r="729" spans="1:31">
      <c r="A729" s="87" t="s">
        <v>170</v>
      </c>
      <c r="B729" s="14" t="s">
        <v>74</v>
      </c>
      <c r="C729" s="14" t="s">
        <v>189</v>
      </c>
      <c r="D729" s="14">
        <v>2012</v>
      </c>
      <c r="E729" s="14">
        <v>2013</v>
      </c>
      <c r="F729" s="14" t="s">
        <v>98</v>
      </c>
      <c r="G729" s="26">
        <v>7774</v>
      </c>
      <c r="H729" s="26">
        <v>16894</v>
      </c>
      <c r="I729" s="48">
        <v>31054</v>
      </c>
      <c r="J729" s="28">
        <v>0.85289999999999999</v>
      </c>
      <c r="K729" s="28"/>
      <c r="L729" s="111"/>
      <c r="M729" s="28"/>
      <c r="N729" s="28">
        <v>4.7199999999999999E-2</v>
      </c>
    </row>
    <row r="730" spans="1:31">
      <c r="A730" s="87" t="s">
        <v>171</v>
      </c>
      <c r="B730" s="14" t="s">
        <v>75</v>
      </c>
      <c r="C730" s="14" t="s">
        <v>189</v>
      </c>
      <c r="D730" s="14">
        <v>2012</v>
      </c>
      <c r="E730" s="14">
        <v>2013</v>
      </c>
      <c r="F730" s="14" t="s">
        <v>98</v>
      </c>
      <c r="G730" s="26">
        <v>5643</v>
      </c>
      <c r="H730" s="26">
        <v>12725</v>
      </c>
      <c r="I730" s="48">
        <v>19955</v>
      </c>
      <c r="J730" s="28">
        <v>1</v>
      </c>
      <c r="K730" s="28"/>
      <c r="L730" s="111"/>
      <c r="M730" s="28"/>
      <c r="N730" s="28">
        <v>4.7199999999999999E-2</v>
      </c>
    </row>
    <row r="731" spans="1:31">
      <c r="A731" s="51" t="s">
        <v>281</v>
      </c>
      <c r="B731" s="14" t="s">
        <v>66</v>
      </c>
      <c r="C731" s="14" t="s">
        <v>3</v>
      </c>
      <c r="D731" s="14">
        <v>2013</v>
      </c>
      <c r="E731" s="14">
        <v>2013</v>
      </c>
      <c r="F731" s="14" t="s">
        <v>98</v>
      </c>
      <c r="G731" s="128"/>
      <c r="H731" s="128"/>
      <c r="I731" s="128"/>
      <c r="J731" s="129"/>
      <c r="K731" s="129"/>
      <c r="L731" s="111"/>
      <c r="M731" s="28">
        <v>0.254</v>
      </c>
      <c r="N731" s="28">
        <v>5.3999999999999999E-2</v>
      </c>
    </row>
    <row r="732" spans="1:31">
      <c r="A732" s="51" t="s">
        <v>172</v>
      </c>
      <c r="B732" s="14" t="s">
        <v>66</v>
      </c>
      <c r="C732" s="14" t="s">
        <v>3</v>
      </c>
      <c r="D732" s="14">
        <v>2013</v>
      </c>
      <c r="E732" s="14">
        <v>2013</v>
      </c>
      <c r="F732" s="14" t="s">
        <v>98</v>
      </c>
      <c r="G732" s="26">
        <v>1919085</v>
      </c>
      <c r="H732" s="26">
        <v>4194682</v>
      </c>
      <c r="I732" s="48">
        <v>7864965</v>
      </c>
      <c r="J732" s="28">
        <v>0.96609999999999996</v>
      </c>
      <c r="K732" s="28"/>
      <c r="L732" s="111"/>
      <c r="M732" s="28"/>
      <c r="N732" s="28">
        <v>2.63E-2</v>
      </c>
      <c r="O732" s="14"/>
      <c r="P732" s="14"/>
      <c r="Q732" s="14"/>
      <c r="R732" s="14"/>
      <c r="S732" s="14"/>
      <c r="T732" s="14"/>
      <c r="U732" s="14"/>
      <c r="V732" s="14"/>
      <c r="W732" s="14"/>
      <c r="X732" s="14"/>
      <c r="Y732" s="14"/>
      <c r="Z732" s="14"/>
      <c r="AA732" s="14"/>
      <c r="AB732" s="14"/>
      <c r="AC732" s="14"/>
      <c r="AD732" s="14"/>
      <c r="AE732" s="14"/>
    </row>
    <row r="733" spans="1:31">
      <c r="A733" s="51" t="s">
        <v>173</v>
      </c>
      <c r="B733" s="14" t="s">
        <v>74</v>
      </c>
      <c r="C733" s="14" t="s">
        <v>3</v>
      </c>
      <c r="D733" s="14">
        <v>2013</v>
      </c>
      <c r="E733" s="14">
        <v>2013</v>
      </c>
      <c r="F733" s="14" t="s">
        <v>98</v>
      </c>
      <c r="G733" s="26">
        <v>63168</v>
      </c>
      <c r="H733" s="26">
        <v>126482</v>
      </c>
      <c r="I733" s="48">
        <v>264350</v>
      </c>
      <c r="J733" s="28">
        <v>0.90010000000000001</v>
      </c>
      <c r="K733" s="28"/>
      <c r="L733" s="111"/>
      <c r="M733" s="28"/>
      <c r="N733" s="28">
        <v>4.2200000000000001E-2</v>
      </c>
    </row>
    <row r="734" spans="1:31">
      <c r="A734" s="51" t="s">
        <v>174</v>
      </c>
      <c r="B734" s="14" t="s">
        <v>75</v>
      </c>
      <c r="C734" s="14" t="s">
        <v>3</v>
      </c>
      <c r="D734" s="14">
        <v>2013</v>
      </c>
      <c r="E734" s="14">
        <v>2013</v>
      </c>
      <c r="F734" s="14" t="s">
        <v>98</v>
      </c>
      <c r="G734" s="26">
        <v>83</v>
      </c>
      <c r="H734" s="26">
        <v>151</v>
      </c>
      <c r="I734" s="48">
        <v>208</v>
      </c>
      <c r="J734" s="28">
        <v>1</v>
      </c>
      <c r="K734" s="28"/>
      <c r="L734" s="111"/>
      <c r="M734" s="28"/>
      <c r="N734" s="28">
        <v>3.6600000000000001E-2</v>
      </c>
    </row>
    <row r="735" spans="1:31">
      <c r="A735" s="51" t="s">
        <v>175</v>
      </c>
      <c r="B735" s="14" t="s">
        <v>75</v>
      </c>
      <c r="C735" s="14" t="s">
        <v>3</v>
      </c>
      <c r="D735" s="14">
        <v>2013</v>
      </c>
      <c r="E735" s="14">
        <v>2013</v>
      </c>
      <c r="F735" s="14" t="s">
        <v>98</v>
      </c>
      <c r="G735" s="26">
        <v>1717</v>
      </c>
      <c r="H735" s="26">
        <v>3319</v>
      </c>
      <c r="I735" s="48">
        <v>4474</v>
      </c>
      <c r="J735" s="28">
        <v>0.9143</v>
      </c>
      <c r="K735" s="28"/>
      <c r="L735" s="111"/>
      <c r="M735" s="28"/>
      <c r="N735" s="28">
        <v>3.6600000000000001E-2</v>
      </c>
    </row>
    <row r="736" spans="1:31">
      <c r="A736" s="51" t="s">
        <v>176</v>
      </c>
      <c r="B736" s="14" t="s">
        <v>75</v>
      </c>
      <c r="C736" s="14" t="s">
        <v>3</v>
      </c>
      <c r="D736" s="14">
        <v>2013</v>
      </c>
      <c r="E736" s="14">
        <v>2013</v>
      </c>
      <c r="F736" s="14" t="s">
        <v>98</v>
      </c>
      <c r="G736" s="26">
        <v>14278</v>
      </c>
      <c r="H736" s="26">
        <v>29807</v>
      </c>
      <c r="I736" s="48">
        <v>51425</v>
      </c>
      <c r="J736" s="28">
        <v>0.93910000000000005</v>
      </c>
      <c r="K736" s="28"/>
      <c r="L736" s="111"/>
      <c r="M736" s="28"/>
      <c r="N736" s="28">
        <v>3.6600000000000001E-2</v>
      </c>
    </row>
    <row r="737" spans="1:14">
      <c r="A737" s="51" t="s">
        <v>177</v>
      </c>
      <c r="B737" s="14" t="s">
        <v>75</v>
      </c>
      <c r="C737" s="14" t="s">
        <v>3</v>
      </c>
      <c r="D737" s="14">
        <v>2013</v>
      </c>
      <c r="E737" s="14">
        <v>2013</v>
      </c>
      <c r="F737" s="14" t="s">
        <v>98</v>
      </c>
      <c r="G737" s="26">
        <v>2570</v>
      </c>
      <c r="H737" s="26">
        <v>5004</v>
      </c>
      <c r="I737" s="48">
        <v>6818</v>
      </c>
      <c r="J737" s="28">
        <v>0.96989999999999998</v>
      </c>
      <c r="K737" s="28"/>
      <c r="L737" s="111"/>
      <c r="M737" s="28"/>
      <c r="N737" s="28">
        <v>3.6600000000000001E-2</v>
      </c>
    </row>
    <row r="738" spans="1:14">
      <c r="A738" s="51" t="s">
        <v>178</v>
      </c>
      <c r="B738" s="14" t="s">
        <v>75</v>
      </c>
      <c r="C738" s="14" t="s">
        <v>3</v>
      </c>
      <c r="D738" s="14">
        <v>2013</v>
      </c>
      <c r="E738" s="14">
        <v>2013</v>
      </c>
      <c r="F738" s="14" t="s">
        <v>98</v>
      </c>
      <c r="G738" s="26">
        <v>716</v>
      </c>
      <c r="H738" s="26">
        <v>1820</v>
      </c>
      <c r="I738" s="48">
        <v>4704</v>
      </c>
      <c r="J738" s="28">
        <v>0.93420000000000003</v>
      </c>
      <c r="K738" s="28"/>
      <c r="L738" s="111"/>
      <c r="M738" s="28"/>
      <c r="N738" s="28">
        <v>3.6600000000000001E-2</v>
      </c>
    </row>
    <row r="739" spans="1:14">
      <c r="A739" s="51" t="s">
        <v>179</v>
      </c>
      <c r="B739" s="14" t="s">
        <v>74</v>
      </c>
      <c r="C739" s="14" t="s">
        <v>3</v>
      </c>
      <c r="D739" s="14">
        <v>2013</v>
      </c>
      <c r="E739" s="14">
        <v>2013</v>
      </c>
      <c r="F739" s="14" t="s">
        <v>98</v>
      </c>
      <c r="G739" s="26">
        <v>33220</v>
      </c>
      <c r="H739" s="26">
        <v>68857</v>
      </c>
      <c r="I739" s="48">
        <v>146861</v>
      </c>
      <c r="J739" s="28">
        <v>0.94650000000000001</v>
      </c>
      <c r="K739" s="28"/>
      <c r="L739" s="111"/>
      <c r="M739" s="28"/>
      <c r="N739" s="28">
        <v>4.1000000000000003E-3</v>
      </c>
    </row>
    <row r="740" spans="1:14">
      <c r="A740" s="51" t="s">
        <v>180</v>
      </c>
      <c r="B740" s="14" t="s">
        <v>75</v>
      </c>
      <c r="C740" s="14" t="s">
        <v>3</v>
      </c>
      <c r="D740" s="14">
        <v>2013</v>
      </c>
      <c r="E740" s="14">
        <v>2013</v>
      </c>
      <c r="F740" s="14" t="s">
        <v>98</v>
      </c>
      <c r="G740" s="26">
        <v>2581</v>
      </c>
      <c r="H740" s="26">
        <v>5251</v>
      </c>
      <c r="I740" s="48">
        <v>7881</v>
      </c>
      <c r="J740" s="28">
        <v>1</v>
      </c>
      <c r="K740" s="28"/>
      <c r="L740" s="111"/>
      <c r="M740" s="28"/>
      <c r="N740" s="28">
        <v>3.6600000000000001E-2</v>
      </c>
    </row>
    <row r="741" spans="1:14">
      <c r="A741" s="51" t="s">
        <v>181</v>
      </c>
      <c r="B741" s="14" t="s">
        <v>75</v>
      </c>
      <c r="C741" s="14" t="s">
        <v>3</v>
      </c>
      <c r="D741" s="14">
        <v>2013</v>
      </c>
      <c r="E741" s="14">
        <v>2013</v>
      </c>
      <c r="F741" s="14" t="s">
        <v>98</v>
      </c>
      <c r="G741" s="26">
        <v>6386</v>
      </c>
      <c r="H741" s="26">
        <v>11975</v>
      </c>
      <c r="I741" s="48">
        <v>19303</v>
      </c>
      <c r="J741" s="28">
        <v>0.97950000000000004</v>
      </c>
      <c r="K741" s="28"/>
      <c r="L741" s="111"/>
      <c r="M741" s="28"/>
      <c r="N741" s="28">
        <v>3.6600000000000001E-2</v>
      </c>
    </row>
    <row r="742" spans="1:14">
      <c r="A742" s="87" t="s">
        <v>123</v>
      </c>
      <c r="B742" s="14" t="s">
        <v>74</v>
      </c>
      <c r="C742" s="14" t="s">
        <v>3</v>
      </c>
      <c r="D742" s="14">
        <v>2013</v>
      </c>
      <c r="E742" s="14">
        <v>2013</v>
      </c>
      <c r="F742" s="14" t="s">
        <v>98</v>
      </c>
      <c r="G742" s="26">
        <v>91393</v>
      </c>
      <c r="H742" s="26">
        <v>219915</v>
      </c>
      <c r="I742" s="48">
        <v>319858</v>
      </c>
      <c r="J742" s="28">
        <v>0.96940000000000004</v>
      </c>
      <c r="K742" s="28"/>
      <c r="L742" s="111"/>
      <c r="M742" s="28"/>
      <c r="N742" s="28">
        <v>9.4999999999999998E-3</v>
      </c>
    </row>
    <row r="743" spans="1:14">
      <c r="A743" s="87" t="s">
        <v>124</v>
      </c>
      <c r="B743" s="14" t="s">
        <v>75</v>
      </c>
      <c r="C743" s="14" t="s">
        <v>3</v>
      </c>
      <c r="D743" s="14">
        <v>2013</v>
      </c>
      <c r="E743" s="14">
        <v>2013</v>
      </c>
      <c r="F743" s="14" t="s">
        <v>98</v>
      </c>
      <c r="G743" s="26">
        <v>1410</v>
      </c>
      <c r="H743" s="26">
        <v>3555</v>
      </c>
      <c r="I743" s="48">
        <v>7394</v>
      </c>
      <c r="J743" s="28">
        <v>1</v>
      </c>
      <c r="K743" s="28"/>
      <c r="L743" s="111"/>
      <c r="M743" s="28"/>
      <c r="N743" s="28">
        <v>3.6600000000000001E-2</v>
      </c>
    </row>
    <row r="744" spans="1:14">
      <c r="A744" s="87" t="s">
        <v>125</v>
      </c>
      <c r="B744" s="14" t="s">
        <v>75</v>
      </c>
      <c r="C744" s="14" t="s">
        <v>3</v>
      </c>
      <c r="D744" s="14">
        <v>2013</v>
      </c>
      <c r="E744" s="14">
        <v>2013</v>
      </c>
      <c r="F744" s="14" t="s">
        <v>98</v>
      </c>
      <c r="G744" s="26">
        <v>8301</v>
      </c>
      <c r="H744" s="26">
        <v>15689</v>
      </c>
      <c r="I744" s="48">
        <v>27364</v>
      </c>
      <c r="J744" s="28">
        <v>0.96509999999999996</v>
      </c>
      <c r="K744" s="28"/>
      <c r="L744" s="111"/>
      <c r="M744" s="28"/>
      <c r="N744" s="28">
        <v>3.6600000000000001E-2</v>
      </c>
    </row>
    <row r="745" spans="1:14">
      <c r="A745" s="87" t="s">
        <v>126</v>
      </c>
      <c r="B745" s="14" t="s">
        <v>75</v>
      </c>
      <c r="C745" s="14" t="s">
        <v>3</v>
      </c>
      <c r="D745" s="14">
        <v>2013</v>
      </c>
      <c r="E745" s="14">
        <v>2013</v>
      </c>
      <c r="F745" s="14" t="s">
        <v>98</v>
      </c>
      <c r="G745" s="26">
        <v>14424</v>
      </c>
      <c r="H745" s="26">
        <v>36983</v>
      </c>
      <c r="I745" s="48">
        <v>59249</v>
      </c>
      <c r="J745" s="28">
        <v>1</v>
      </c>
      <c r="K745" s="28"/>
      <c r="L745" s="111"/>
      <c r="M745" s="28"/>
      <c r="N745" s="28">
        <v>3.6600000000000001E-2</v>
      </c>
    </row>
    <row r="746" spans="1:14">
      <c r="A746" s="87" t="s">
        <v>127</v>
      </c>
      <c r="B746" s="14" t="s">
        <v>75</v>
      </c>
      <c r="C746" s="14" t="s">
        <v>3</v>
      </c>
      <c r="D746" s="14">
        <v>2013</v>
      </c>
      <c r="E746" s="14">
        <v>2013</v>
      </c>
      <c r="F746" s="14" t="s">
        <v>98</v>
      </c>
      <c r="G746" s="26">
        <v>994</v>
      </c>
      <c r="H746" s="26">
        <v>1992</v>
      </c>
      <c r="I746" s="48">
        <v>3496</v>
      </c>
      <c r="J746" s="28">
        <v>0.98780000000000001</v>
      </c>
      <c r="K746" s="28"/>
      <c r="L746" s="111"/>
      <c r="M746" s="28"/>
      <c r="N746" s="28">
        <v>3.6600000000000001E-2</v>
      </c>
    </row>
    <row r="747" spans="1:14">
      <c r="A747" s="87" t="s">
        <v>128</v>
      </c>
      <c r="B747" s="14" t="s">
        <v>75</v>
      </c>
      <c r="C747" s="14" t="s">
        <v>3</v>
      </c>
      <c r="D747" s="14">
        <v>2013</v>
      </c>
      <c r="E747" s="14">
        <v>2013</v>
      </c>
      <c r="F747" s="14" t="s">
        <v>98</v>
      </c>
      <c r="G747" s="26">
        <v>59233</v>
      </c>
      <c r="H747" s="26">
        <v>144045</v>
      </c>
      <c r="I747" s="48">
        <v>242368</v>
      </c>
      <c r="J747" s="28">
        <v>0.97470000000000001</v>
      </c>
      <c r="K747" s="28"/>
      <c r="L747" s="111"/>
      <c r="M747" s="28"/>
      <c r="N747" s="28">
        <v>2.3199999999999998E-2</v>
      </c>
    </row>
    <row r="748" spans="1:14">
      <c r="A748" s="87" t="s">
        <v>129</v>
      </c>
      <c r="B748" s="14" t="s">
        <v>75</v>
      </c>
      <c r="C748" s="14" t="s">
        <v>3</v>
      </c>
      <c r="D748" s="14">
        <v>2013</v>
      </c>
      <c r="E748" s="14">
        <v>2013</v>
      </c>
      <c r="F748" s="14" t="s">
        <v>98</v>
      </c>
      <c r="G748" s="26">
        <v>9824</v>
      </c>
      <c r="H748" s="26">
        <v>23337</v>
      </c>
      <c r="I748" s="48">
        <v>36323</v>
      </c>
      <c r="J748" s="28">
        <v>0.98829999999999996</v>
      </c>
      <c r="K748" s="28"/>
      <c r="L748" s="111"/>
      <c r="M748" s="28"/>
      <c r="N748" s="28">
        <v>3.6600000000000001E-2</v>
      </c>
    </row>
    <row r="749" spans="1:14">
      <c r="A749" s="87" t="s">
        <v>130</v>
      </c>
      <c r="B749" s="14" t="s">
        <v>75</v>
      </c>
      <c r="C749" s="14" t="s">
        <v>3</v>
      </c>
      <c r="D749" s="14">
        <v>2013</v>
      </c>
      <c r="E749" s="14">
        <v>2013</v>
      </c>
      <c r="F749" s="14" t="s">
        <v>98</v>
      </c>
      <c r="G749" s="26">
        <v>5134</v>
      </c>
      <c r="H749" s="26">
        <v>10232</v>
      </c>
      <c r="I749" s="48">
        <v>17917</v>
      </c>
      <c r="J749" s="28">
        <v>0.94140000000000001</v>
      </c>
      <c r="K749" s="28"/>
      <c r="L749" s="111"/>
      <c r="M749" s="28"/>
      <c r="N749" s="28">
        <v>3.6600000000000001E-2</v>
      </c>
    </row>
    <row r="750" spans="1:14">
      <c r="A750" s="87" t="s">
        <v>131</v>
      </c>
      <c r="B750" s="14" t="s">
        <v>75</v>
      </c>
      <c r="C750" s="14" t="s">
        <v>3</v>
      </c>
      <c r="D750" s="14">
        <v>2013</v>
      </c>
      <c r="E750" s="14">
        <v>2013</v>
      </c>
      <c r="F750" s="14" t="s">
        <v>98</v>
      </c>
      <c r="G750" s="26">
        <v>1410</v>
      </c>
      <c r="H750" s="26">
        <v>2939</v>
      </c>
      <c r="I750" s="48">
        <v>4864</v>
      </c>
      <c r="J750" s="28">
        <v>0.97060000000000002</v>
      </c>
      <c r="K750" s="28"/>
      <c r="L750" s="111"/>
      <c r="M750" s="28"/>
      <c r="N750" s="28">
        <v>3.6600000000000001E-2</v>
      </c>
    </row>
    <row r="751" spans="1:14">
      <c r="A751" s="87" t="s">
        <v>132</v>
      </c>
      <c r="B751" s="14" t="s">
        <v>76</v>
      </c>
      <c r="C751" s="14" t="s">
        <v>3</v>
      </c>
      <c r="D751" s="14">
        <v>2013</v>
      </c>
      <c r="E751" s="14">
        <v>2013</v>
      </c>
      <c r="F751" s="14" t="s">
        <v>98</v>
      </c>
      <c r="G751" s="26">
        <v>546975</v>
      </c>
      <c r="H751" s="26">
        <v>1133944</v>
      </c>
      <c r="I751" s="48">
        <v>2417379</v>
      </c>
      <c r="J751" s="28">
        <v>0.95730000000000004</v>
      </c>
      <c r="K751" s="28"/>
      <c r="L751" s="111"/>
      <c r="M751" s="28"/>
      <c r="N751" s="28">
        <v>1.67E-2</v>
      </c>
    </row>
    <row r="752" spans="1:14">
      <c r="A752" s="87" t="s">
        <v>133</v>
      </c>
      <c r="B752" s="14" t="s">
        <v>75</v>
      </c>
      <c r="C752" s="14" t="s">
        <v>3</v>
      </c>
      <c r="D752" s="14">
        <v>2013</v>
      </c>
      <c r="E752" s="14">
        <v>2013</v>
      </c>
      <c r="F752" s="14" t="s">
        <v>98</v>
      </c>
      <c r="G752" s="26">
        <v>10502</v>
      </c>
      <c r="H752" s="26">
        <v>26692</v>
      </c>
      <c r="I752" s="48">
        <v>46329</v>
      </c>
      <c r="J752" s="28">
        <v>0.96140000000000003</v>
      </c>
      <c r="K752" s="28"/>
      <c r="L752" s="111"/>
      <c r="M752" s="28"/>
      <c r="N752" s="28">
        <v>3.6600000000000001E-2</v>
      </c>
    </row>
    <row r="753" spans="1:14">
      <c r="A753" s="87" t="s">
        <v>134</v>
      </c>
      <c r="B753" s="14" t="s">
        <v>75</v>
      </c>
      <c r="C753" s="14" t="s">
        <v>3</v>
      </c>
      <c r="D753" s="14">
        <v>2013</v>
      </c>
      <c r="E753" s="14">
        <v>2013</v>
      </c>
      <c r="F753" s="14" t="s">
        <v>98</v>
      </c>
      <c r="G753" s="26">
        <v>5562</v>
      </c>
      <c r="H753" s="26">
        <v>9420</v>
      </c>
      <c r="I753" s="48">
        <v>22845</v>
      </c>
      <c r="J753" s="28">
        <v>0.9446</v>
      </c>
      <c r="K753" s="28"/>
      <c r="L753" s="111"/>
      <c r="M753" s="28"/>
      <c r="N753" s="28">
        <v>3.6600000000000001E-2</v>
      </c>
    </row>
    <row r="754" spans="1:14">
      <c r="A754" s="87" t="s">
        <v>135</v>
      </c>
      <c r="B754" s="14" t="s">
        <v>75</v>
      </c>
      <c r="C754" s="14" t="s">
        <v>3</v>
      </c>
      <c r="D754" s="14">
        <v>2013</v>
      </c>
      <c r="E754" s="14">
        <v>2013</v>
      </c>
      <c r="F754" s="14" t="s">
        <v>98</v>
      </c>
      <c r="G754" s="26">
        <v>893</v>
      </c>
      <c r="H754" s="26">
        <v>1837</v>
      </c>
      <c r="I754" s="48">
        <v>2902</v>
      </c>
      <c r="J754" s="28">
        <v>0.89659999999999995</v>
      </c>
      <c r="K754" s="28"/>
      <c r="L754" s="111"/>
      <c r="M754" s="28"/>
      <c r="N754" s="28">
        <v>3.6600000000000001E-2</v>
      </c>
    </row>
    <row r="755" spans="1:14">
      <c r="A755" s="87" t="s">
        <v>136</v>
      </c>
      <c r="B755" s="14" t="s">
        <v>75</v>
      </c>
      <c r="C755" s="14" t="s">
        <v>3</v>
      </c>
      <c r="D755" s="14">
        <v>2013</v>
      </c>
      <c r="E755" s="14">
        <v>2013</v>
      </c>
      <c r="F755" s="14" t="s">
        <v>98</v>
      </c>
      <c r="G755" s="26">
        <v>7117</v>
      </c>
      <c r="H755" s="26">
        <v>13483</v>
      </c>
      <c r="I755" s="48">
        <v>23445</v>
      </c>
      <c r="J755" s="28">
        <v>0.99399999999999999</v>
      </c>
      <c r="K755" s="28"/>
      <c r="L755" s="111"/>
      <c r="M755" s="28"/>
      <c r="N755" s="28">
        <v>3.6600000000000001E-2</v>
      </c>
    </row>
    <row r="756" spans="1:14">
      <c r="A756" s="87" t="s">
        <v>137</v>
      </c>
      <c r="B756" s="14" t="s">
        <v>75</v>
      </c>
      <c r="C756" s="14" t="s">
        <v>3</v>
      </c>
      <c r="D756" s="14">
        <v>2013</v>
      </c>
      <c r="E756" s="14">
        <v>2013</v>
      </c>
      <c r="F756" s="14" t="s">
        <v>98</v>
      </c>
      <c r="G756" s="26">
        <v>22570</v>
      </c>
      <c r="H756" s="26">
        <v>55147</v>
      </c>
      <c r="I756" s="48">
        <v>86135</v>
      </c>
      <c r="J756" s="28">
        <v>0.98640000000000005</v>
      </c>
      <c r="K756" s="28"/>
      <c r="L756" s="111"/>
      <c r="M756" s="28"/>
      <c r="N756" s="28">
        <v>5.3E-3</v>
      </c>
    </row>
    <row r="757" spans="1:14">
      <c r="A757" s="87" t="s">
        <v>138</v>
      </c>
      <c r="B757" s="14" t="s">
        <v>75</v>
      </c>
      <c r="C757" s="14" t="s">
        <v>3</v>
      </c>
      <c r="D757" s="14">
        <v>2013</v>
      </c>
      <c r="E757" s="14">
        <v>2013</v>
      </c>
      <c r="F757" s="14" t="s">
        <v>98</v>
      </c>
      <c r="G757" s="26">
        <v>425</v>
      </c>
      <c r="H757" s="26">
        <v>965</v>
      </c>
      <c r="I757" s="48">
        <v>2037</v>
      </c>
      <c r="J757" s="28">
        <v>1</v>
      </c>
      <c r="K757" s="28"/>
      <c r="L757" s="111"/>
      <c r="M757" s="28"/>
      <c r="N757" s="28">
        <v>3.6600000000000001E-2</v>
      </c>
    </row>
    <row r="758" spans="1:14">
      <c r="A758" s="87" t="s">
        <v>139</v>
      </c>
      <c r="B758" s="14" t="s">
        <v>75</v>
      </c>
      <c r="C758" s="14" t="s">
        <v>3</v>
      </c>
      <c r="D758" s="14">
        <v>2013</v>
      </c>
      <c r="E758" s="14">
        <v>2013</v>
      </c>
      <c r="F758" s="14" t="s">
        <v>98</v>
      </c>
      <c r="G758" s="26">
        <v>414</v>
      </c>
      <c r="H758" s="26">
        <v>703</v>
      </c>
      <c r="I758" s="48">
        <v>1469</v>
      </c>
      <c r="J758" s="28">
        <v>0.91180000000000005</v>
      </c>
      <c r="K758" s="28"/>
      <c r="L758" s="111"/>
      <c r="M758" s="28"/>
      <c r="N758" s="28">
        <v>3.6600000000000001E-2</v>
      </c>
    </row>
    <row r="759" spans="1:14">
      <c r="A759" s="87" t="s">
        <v>140</v>
      </c>
      <c r="B759" s="14" t="s">
        <v>75</v>
      </c>
      <c r="C759" s="14" t="s">
        <v>3</v>
      </c>
      <c r="D759" s="14">
        <v>2013</v>
      </c>
      <c r="E759" s="14">
        <v>2013</v>
      </c>
      <c r="F759" s="14" t="s">
        <v>98</v>
      </c>
      <c r="G759" s="26">
        <v>20885</v>
      </c>
      <c r="H759" s="26">
        <v>48096</v>
      </c>
      <c r="I759" s="48">
        <v>98375</v>
      </c>
      <c r="J759" s="28">
        <v>0.99850000000000005</v>
      </c>
      <c r="K759" s="28"/>
      <c r="L759" s="111"/>
      <c r="M759" s="28"/>
      <c r="N759" s="28">
        <v>0</v>
      </c>
    </row>
    <row r="760" spans="1:14">
      <c r="A760" s="87" t="s">
        <v>141</v>
      </c>
      <c r="B760" s="14" t="s">
        <v>75</v>
      </c>
      <c r="C760" s="14" t="s">
        <v>3</v>
      </c>
      <c r="D760" s="14">
        <v>2013</v>
      </c>
      <c r="E760" s="14">
        <v>2013</v>
      </c>
      <c r="F760" s="14" t="s">
        <v>98</v>
      </c>
      <c r="G760" s="26">
        <v>3344</v>
      </c>
      <c r="H760" s="26">
        <v>7165</v>
      </c>
      <c r="I760" s="48">
        <v>17034</v>
      </c>
      <c r="J760" s="28">
        <v>0.73270000000000002</v>
      </c>
      <c r="K760" s="28"/>
      <c r="L760" s="111"/>
      <c r="M760" s="28"/>
      <c r="N760" s="28">
        <v>3.6600000000000001E-2</v>
      </c>
    </row>
    <row r="761" spans="1:14">
      <c r="A761" s="87" t="s">
        <v>142</v>
      </c>
      <c r="B761" s="14" t="s">
        <v>75</v>
      </c>
      <c r="C761" s="14" t="s">
        <v>3</v>
      </c>
      <c r="D761" s="14">
        <v>2013</v>
      </c>
      <c r="E761" s="14">
        <v>2013</v>
      </c>
      <c r="F761" s="14" t="s">
        <v>98</v>
      </c>
      <c r="G761" s="26">
        <v>3872</v>
      </c>
      <c r="H761" s="26">
        <v>7389</v>
      </c>
      <c r="I761" s="48">
        <v>11695</v>
      </c>
      <c r="J761" s="28">
        <v>0.99260000000000004</v>
      </c>
      <c r="K761" s="28"/>
      <c r="L761" s="111"/>
      <c r="M761" s="28"/>
      <c r="N761" s="28">
        <v>3.6600000000000001E-2</v>
      </c>
    </row>
    <row r="762" spans="1:14">
      <c r="A762" s="87" t="s">
        <v>143</v>
      </c>
      <c r="B762" s="14" t="s">
        <v>74</v>
      </c>
      <c r="C762" s="14" t="s">
        <v>3</v>
      </c>
      <c r="D762" s="14">
        <v>2013</v>
      </c>
      <c r="E762" s="14">
        <v>2013</v>
      </c>
      <c r="F762" s="14" t="s">
        <v>98</v>
      </c>
      <c r="G762" s="26">
        <v>102785</v>
      </c>
      <c r="H762" s="26">
        <v>227792</v>
      </c>
      <c r="I762" s="48">
        <v>499517</v>
      </c>
      <c r="J762" s="28">
        <v>0.99780000000000002</v>
      </c>
      <c r="K762" s="28"/>
      <c r="L762" s="111"/>
      <c r="M762" s="28"/>
      <c r="N762" s="28">
        <v>1.1900000000000001E-2</v>
      </c>
    </row>
    <row r="763" spans="1:14">
      <c r="A763" s="87" t="s">
        <v>144</v>
      </c>
      <c r="B763" s="14" t="s">
        <v>74</v>
      </c>
      <c r="C763" s="14" t="s">
        <v>3</v>
      </c>
      <c r="D763" s="14">
        <v>2013</v>
      </c>
      <c r="E763" s="14">
        <v>2013</v>
      </c>
      <c r="F763" s="14" t="s">
        <v>98</v>
      </c>
      <c r="G763" s="26">
        <v>8299</v>
      </c>
      <c r="H763" s="26">
        <v>17706</v>
      </c>
      <c r="I763" s="48">
        <v>31548</v>
      </c>
      <c r="J763" s="28">
        <v>0.98899999999999999</v>
      </c>
      <c r="K763" s="28"/>
      <c r="L763" s="111"/>
      <c r="M763" s="28"/>
      <c r="N763" s="28">
        <v>3.6600000000000001E-2</v>
      </c>
    </row>
    <row r="764" spans="1:14">
      <c r="A764" s="87" t="s">
        <v>145</v>
      </c>
      <c r="B764" s="14" t="s">
        <v>75</v>
      </c>
      <c r="C764" s="14" t="s">
        <v>3</v>
      </c>
      <c r="D764" s="14">
        <v>2013</v>
      </c>
      <c r="E764" s="14">
        <v>2013</v>
      </c>
      <c r="F764" s="14" t="s">
        <v>98</v>
      </c>
      <c r="G764" s="26">
        <v>815</v>
      </c>
      <c r="H764" s="26">
        <v>1759</v>
      </c>
      <c r="I764" s="48">
        <v>3314</v>
      </c>
      <c r="J764" s="28">
        <v>0.91890000000000005</v>
      </c>
      <c r="K764" s="28"/>
      <c r="L764" s="111"/>
      <c r="M764" s="28"/>
      <c r="N764" s="28">
        <v>3.6600000000000001E-2</v>
      </c>
    </row>
    <row r="765" spans="1:14">
      <c r="A765" s="87" t="s">
        <v>146</v>
      </c>
      <c r="B765" s="14" t="s">
        <v>75</v>
      </c>
      <c r="C765" s="14" t="s">
        <v>3</v>
      </c>
      <c r="D765" s="14">
        <v>2013</v>
      </c>
      <c r="E765" s="14">
        <v>2013</v>
      </c>
      <c r="F765" s="14" t="s">
        <v>98</v>
      </c>
      <c r="G765" s="26">
        <v>114341</v>
      </c>
      <c r="H765" s="26">
        <v>276891</v>
      </c>
      <c r="I765" s="48">
        <v>445664</v>
      </c>
      <c r="J765" s="28">
        <v>0.99690000000000001</v>
      </c>
      <c r="K765" s="28"/>
      <c r="L765" s="111"/>
      <c r="M765" s="28"/>
      <c r="N765" s="28">
        <v>2.1399999999999999E-2</v>
      </c>
    </row>
    <row r="766" spans="1:14">
      <c r="A766" s="87" t="s">
        <v>147</v>
      </c>
      <c r="B766" s="14" t="s">
        <v>74</v>
      </c>
      <c r="C766" s="14" t="s">
        <v>3</v>
      </c>
      <c r="D766" s="14">
        <v>2013</v>
      </c>
      <c r="E766" s="14">
        <v>2013</v>
      </c>
      <c r="F766" s="14" t="s">
        <v>98</v>
      </c>
      <c r="G766" s="26">
        <v>93843</v>
      </c>
      <c r="H766" s="26">
        <v>210145</v>
      </c>
      <c r="I766" s="48">
        <v>329691</v>
      </c>
      <c r="J766" s="28">
        <v>0.99</v>
      </c>
      <c r="K766" s="28"/>
      <c r="L766" s="111"/>
      <c r="M766" s="28"/>
      <c r="N766" s="28">
        <v>8.2000000000000007E-3</v>
      </c>
    </row>
    <row r="767" spans="1:14">
      <c r="A767" s="87" t="s">
        <v>148</v>
      </c>
      <c r="B767" s="14" t="s">
        <v>75</v>
      </c>
      <c r="C767" s="14" t="s">
        <v>3</v>
      </c>
      <c r="D767" s="14">
        <v>2013</v>
      </c>
      <c r="E767" s="14">
        <v>2013</v>
      </c>
      <c r="F767" s="14" t="s">
        <v>98</v>
      </c>
      <c r="G767" s="26">
        <v>2710</v>
      </c>
      <c r="H767" s="26">
        <v>6390</v>
      </c>
      <c r="I767" s="48">
        <v>10502</v>
      </c>
      <c r="J767" s="28">
        <v>0.98419999999999996</v>
      </c>
      <c r="K767" s="28"/>
      <c r="L767" s="111"/>
      <c r="M767" s="28"/>
      <c r="N767" s="28">
        <v>3.6600000000000001E-2</v>
      </c>
    </row>
    <row r="768" spans="1:14">
      <c r="A768" s="87" t="s">
        <v>149</v>
      </c>
      <c r="B768" s="14" t="s">
        <v>75</v>
      </c>
      <c r="C768" s="14" t="s">
        <v>3</v>
      </c>
      <c r="D768" s="14">
        <v>2013</v>
      </c>
      <c r="E768" s="14">
        <v>2013</v>
      </c>
      <c r="F768" s="14" t="s">
        <v>98</v>
      </c>
      <c r="G768" s="26">
        <v>156747</v>
      </c>
      <c r="H768" s="26">
        <v>368618</v>
      </c>
      <c r="I768" s="48">
        <v>518014</v>
      </c>
      <c r="J768" s="28">
        <v>0.99939999999999996</v>
      </c>
      <c r="K768" s="28"/>
      <c r="L768" s="111"/>
      <c r="M768" s="28"/>
      <c r="N768" s="28">
        <v>8.0000000000000002E-3</v>
      </c>
    </row>
    <row r="769" spans="1:14">
      <c r="A769" s="87" t="s">
        <v>150</v>
      </c>
      <c r="B769" s="14" t="s">
        <v>74</v>
      </c>
      <c r="C769" s="14" t="s">
        <v>3</v>
      </c>
      <c r="D769" s="14">
        <v>2013</v>
      </c>
      <c r="E769" s="14">
        <v>2013</v>
      </c>
      <c r="F769" s="14" t="s">
        <v>98</v>
      </c>
      <c r="G769" s="26">
        <v>116389</v>
      </c>
      <c r="H769" s="26">
        <v>253991</v>
      </c>
      <c r="I769" s="48">
        <v>490268</v>
      </c>
      <c r="J769" s="28">
        <v>0.96879999999999999</v>
      </c>
      <c r="K769" s="28"/>
      <c r="L769" s="111"/>
      <c r="M769" s="28"/>
      <c r="N769" s="28">
        <v>3.7900000000000003E-2</v>
      </c>
    </row>
    <row r="770" spans="1:14">
      <c r="A770" s="87" t="s">
        <v>151</v>
      </c>
      <c r="B770" s="14" t="s">
        <v>74</v>
      </c>
      <c r="C770" s="14" t="s">
        <v>3</v>
      </c>
      <c r="D770" s="14">
        <v>2013</v>
      </c>
      <c r="E770" s="14">
        <v>2013</v>
      </c>
      <c r="F770" s="14" t="s">
        <v>98</v>
      </c>
      <c r="G770" s="26">
        <v>32190</v>
      </c>
      <c r="H770" s="26">
        <v>50440</v>
      </c>
      <c r="I770" s="48">
        <v>142119</v>
      </c>
      <c r="J770" s="28">
        <v>0.97599999999999998</v>
      </c>
      <c r="K770" s="28"/>
      <c r="L770" s="111"/>
      <c r="M770" s="28"/>
      <c r="N770" s="28">
        <v>2.58E-2</v>
      </c>
    </row>
    <row r="771" spans="1:14">
      <c r="A771" s="87" t="s">
        <v>152</v>
      </c>
      <c r="B771" s="14" t="s">
        <v>75</v>
      </c>
      <c r="C771" s="14" t="s">
        <v>3</v>
      </c>
      <c r="D771" s="14">
        <v>2013</v>
      </c>
      <c r="E771" s="14">
        <v>2013</v>
      </c>
      <c r="F771" s="14" t="s">
        <v>98</v>
      </c>
      <c r="G771" s="26">
        <v>45591</v>
      </c>
      <c r="H771" s="26">
        <v>110995</v>
      </c>
      <c r="I771" s="48">
        <v>183568</v>
      </c>
      <c r="J771" s="28">
        <v>0.98729999999999996</v>
      </c>
      <c r="K771" s="28"/>
      <c r="L771" s="111"/>
      <c r="M771" s="28"/>
      <c r="N771" s="28">
        <v>2.3E-2</v>
      </c>
    </row>
    <row r="772" spans="1:14">
      <c r="A772" s="87" t="s">
        <v>153</v>
      </c>
      <c r="B772" s="14" t="s">
        <v>74</v>
      </c>
      <c r="C772" s="14" t="s">
        <v>3</v>
      </c>
      <c r="D772" s="14">
        <v>2013</v>
      </c>
      <c r="E772" s="14">
        <v>2013</v>
      </c>
      <c r="F772" s="14" t="s">
        <v>98</v>
      </c>
      <c r="G772" s="26">
        <v>9090</v>
      </c>
      <c r="H772" s="26">
        <v>17743</v>
      </c>
      <c r="I772" s="48">
        <v>33922</v>
      </c>
      <c r="J772" s="28">
        <v>0.98350000000000004</v>
      </c>
      <c r="K772" s="28"/>
      <c r="L772" s="111"/>
      <c r="M772" s="28"/>
      <c r="N772" s="28">
        <v>3.6600000000000001E-2</v>
      </c>
    </row>
    <row r="773" spans="1:14">
      <c r="A773" s="87" t="s">
        <v>154</v>
      </c>
      <c r="B773" s="14" t="s">
        <v>74</v>
      </c>
      <c r="C773" s="14" t="s">
        <v>3</v>
      </c>
      <c r="D773" s="14">
        <v>2013</v>
      </c>
      <c r="E773" s="14">
        <v>2013</v>
      </c>
      <c r="F773" s="14" t="s">
        <v>98</v>
      </c>
      <c r="G773" s="26">
        <v>13784</v>
      </c>
      <c r="H773" s="26">
        <v>28487</v>
      </c>
      <c r="I773" s="48">
        <v>85513</v>
      </c>
      <c r="J773" s="28">
        <v>0.62180000000000002</v>
      </c>
      <c r="K773" s="28"/>
      <c r="L773" s="111"/>
      <c r="M773" s="28"/>
      <c r="N773" s="28">
        <v>3.6600000000000001E-2</v>
      </c>
    </row>
    <row r="774" spans="1:14">
      <c r="A774" s="87" t="s">
        <v>155</v>
      </c>
      <c r="B774" s="14" t="s">
        <v>74</v>
      </c>
      <c r="C774" s="14" t="s">
        <v>3</v>
      </c>
      <c r="D774" s="14">
        <v>2013</v>
      </c>
      <c r="E774" s="14">
        <v>2013</v>
      </c>
      <c r="F774" s="14" t="s">
        <v>98</v>
      </c>
      <c r="G774" s="26">
        <v>14689</v>
      </c>
      <c r="H774" s="26">
        <v>33164</v>
      </c>
      <c r="I774" s="48">
        <v>82298</v>
      </c>
      <c r="J774" s="28">
        <v>0.95379999999999998</v>
      </c>
      <c r="K774" s="28"/>
      <c r="L774" s="111"/>
      <c r="M774" s="28"/>
      <c r="N774" s="28">
        <v>3.6600000000000001E-2</v>
      </c>
    </row>
    <row r="775" spans="1:14">
      <c r="A775" s="87" t="s">
        <v>156</v>
      </c>
      <c r="B775" s="14" t="s">
        <v>74</v>
      </c>
      <c r="C775" s="14" t="s">
        <v>3</v>
      </c>
      <c r="D775" s="14">
        <v>2013</v>
      </c>
      <c r="E775" s="14">
        <v>2013</v>
      </c>
      <c r="F775" s="14" t="s">
        <v>98</v>
      </c>
      <c r="G775" s="26">
        <v>50852</v>
      </c>
      <c r="H775" s="26">
        <v>108748</v>
      </c>
      <c r="I775" s="48">
        <v>283546</v>
      </c>
      <c r="J775" s="28">
        <v>0.87829999999999997</v>
      </c>
      <c r="K775" s="28"/>
      <c r="L775" s="111"/>
      <c r="M775" s="28"/>
      <c r="N775" s="28">
        <v>1.6799999999999999E-2</v>
      </c>
    </row>
    <row r="776" spans="1:14">
      <c r="A776" s="87" t="s">
        <v>157</v>
      </c>
      <c r="B776" s="14" t="s">
        <v>74</v>
      </c>
      <c r="C776" s="14" t="s">
        <v>3</v>
      </c>
      <c r="D776" s="14">
        <v>2013</v>
      </c>
      <c r="E776" s="14">
        <v>2013</v>
      </c>
      <c r="F776" s="14" t="s">
        <v>98</v>
      </c>
      <c r="G776" s="26">
        <v>11632</v>
      </c>
      <c r="H776" s="26">
        <v>23021</v>
      </c>
      <c r="I776" s="48">
        <v>43171</v>
      </c>
      <c r="J776" s="28">
        <v>0.81530000000000002</v>
      </c>
      <c r="K776" s="28"/>
      <c r="L776" s="111"/>
      <c r="M776" s="28"/>
      <c r="N776" s="28">
        <v>3.6600000000000001E-2</v>
      </c>
    </row>
    <row r="777" spans="1:14">
      <c r="A777" s="87" t="s">
        <v>158</v>
      </c>
      <c r="B777" s="14" t="s">
        <v>75</v>
      </c>
      <c r="C777" s="14" t="s">
        <v>3</v>
      </c>
      <c r="D777" s="14">
        <v>2013</v>
      </c>
      <c r="E777" s="14">
        <v>2013</v>
      </c>
      <c r="F777" s="14" t="s">
        <v>98</v>
      </c>
      <c r="G777" s="26">
        <v>11900</v>
      </c>
      <c r="H777" s="26">
        <v>23749</v>
      </c>
      <c r="I777" s="48">
        <v>40776</v>
      </c>
      <c r="J777" s="28">
        <v>0.93359999999999999</v>
      </c>
      <c r="K777" s="28"/>
      <c r="L777" s="111"/>
      <c r="M777" s="28"/>
      <c r="N777" s="28">
        <v>3.6600000000000001E-2</v>
      </c>
    </row>
    <row r="778" spans="1:14">
      <c r="A778" s="87" t="s">
        <v>159</v>
      </c>
      <c r="B778" s="14" t="s">
        <v>75</v>
      </c>
      <c r="C778" s="14" t="s">
        <v>3</v>
      </c>
      <c r="D778" s="14">
        <v>2013</v>
      </c>
      <c r="E778" s="14">
        <v>2013</v>
      </c>
      <c r="F778" s="14" t="s">
        <v>98</v>
      </c>
      <c r="G778" s="26">
        <v>165</v>
      </c>
      <c r="H778" s="26">
        <v>314</v>
      </c>
      <c r="I778" s="48">
        <v>521</v>
      </c>
      <c r="J778" s="28">
        <v>0.91669999999999996</v>
      </c>
      <c r="K778" s="28"/>
      <c r="L778" s="111"/>
      <c r="M778" s="28"/>
      <c r="N778" s="28">
        <v>3.6600000000000001E-2</v>
      </c>
    </row>
    <row r="779" spans="1:14">
      <c r="A779" s="87" t="s">
        <v>160</v>
      </c>
      <c r="B779" s="14" t="s">
        <v>75</v>
      </c>
      <c r="C779" s="14" t="s">
        <v>3</v>
      </c>
      <c r="D779" s="14">
        <v>2013</v>
      </c>
      <c r="E779" s="14">
        <v>2013</v>
      </c>
      <c r="F779" s="14" t="s">
        <v>98</v>
      </c>
      <c r="G779" s="26">
        <v>2862</v>
      </c>
      <c r="H779" s="26">
        <v>6426</v>
      </c>
      <c r="I779" s="48">
        <v>10970</v>
      </c>
      <c r="J779" s="28">
        <v>1</v>
      </c>
      <c r="K779" s="28"/>
      <c r="L779" s="111"/>
      <c r="M779" s="28"/>
      <c r="N779" s="28">
        <v>3.6600000000000001E-2</v>
      </c>
    </row>
    <row r="780" spans="1:14">
      <c r="A780" s="87" t="s">
        <v>161</v>
      </c>
      <c r="B780" s="14" t="s">
        <v>74</v>
      </c>
      <c r="C780" s="14" t="s">
        <v>3</v>
      </c>
      <c r="D780" s="14">
        <v>2013</v>
      </c>
      <c r="E780" s="14">
        <v>2013</v>
      </c>
      <c r="F780" s="14" t="s">
        <v>98</v>
      </c>
      <c r="G780" s="26">
        <v>20595</v>
      </c>
      <c r="H780" s="26">
        <v>41335</v>
      </c>
      <c r="I780" s="48">
        <v>70101</v>
      </c>
      <c r="J780" s="28">
        <v>0.92610000000000003</v>
      </c>
      <c r="K780" s="28"/>
      <c r="L780" s="111"/>
      <c r="M780" s="28"/>
      <c r="N780" s="28">
        <v>3.6200000000000003E-2</v>
      </c>
    </row>
    <row r="781" spans="1:14">
      <c r="A781" s="87" t="s">
        <v>162</v>
      </c>
      <c r="B781" s="14" t="s">
        <v>74</v>
      </c>
      <c r="C781" s="14" t="s">
        <v>3</v>
      </c>
      <c r="D781" s="14">
        <v>2013</v>
      </c>
      <c r="E781" s="14">
        <v>2013</v>
      </c>
      <c r="F781" s="14" t="s">
        <v>98</v>
      </c>
      <c r="G781" s="26">
        <v>24176</v>
      </c>
      <c r="H781" s="26">
        <v>40348</v>
      </c>
      <c r="I781" s="48">
        <v>65769</v>
      </c>
      <c r="J781" s="28">
        <v>0.9405</v>
      </c>
      <c r="K781" s="28"/>
      <c r="L781" s="111"/>
      <c r="M781" s="28"/>
      <c r="N781" s="28">
        <v>3.6600000000000001E-2</v>
      </c>
    </row>
    <row r="782" spans="1:14">
      <c r="A782" s="87" t="s">
        <v>163</v>
      </c>
      <c r="B782" s="14" t="s">
        <v>75</v>
      </c>
      <c r="C782" s="14" t="s">
        <v>3</v>
      </c>
      <c r="D782" s="14">
        <v>2013</v>
      </c>
      <c r="E782" s="14">
        <v>2013</v>
      </c>
      <c r="F782" s="14" t="s">
        <v>98</v>
      </c>
      <c r="G782" s="26">
        <v>41147</v>
      </c>
      <c r="H782" s="26">
        <v>90507</v>
      </c>
      <c r="I782" s="48">
        <v>138552</v>
      </c>
      <c r="J782" s="28">
        <v>0.98599999999999999</v>
      </c>
      <c r="K782" s="28"/>
      <c r="L782" s="111"/>
      <c r="M782" s="28"/>
      <c r="N782" s="28">
        <v>7.1999999999999998E-3</v>
      </c>
    </row>
    <row r="783" spans="1:14">
      <c r="A783" s="87" t="s">
        <v>164</v>
      </c>
      <c r="B783" s="14" t="s">
        <v>75</v>
      </c>
      <c r="C783" s="14" t="s">
        <v>3</v>
      </c>
      <c r="D783" s="14">
        <v>2013</v>
      </c>
      <c r="E783" s="14">
        <v>2013</v>
      </c>
      <c r="F783" s="14" t="s">
        <v>98</v>
      </c>
      <c r="G783" s="26">
        <v>5125</v>
      </c>
      <c r="H783" s="26">
        <v>12365</v>
      </c>
      <c r="I783" s="48">
        <v>23778</v>
      </c>
      <c r="J783" s="28">
        <v>0.96389999999999998</v>
      </c>
      <c r="K783" s="28"/>
      <c r="L783" s="111"/>
      <c r="M783" s="28"/>
      <c r="N783" s="28">
        <v>3.6600000000000001E-2</v>
      </c>
    </row>
    <row r="784" spans="1:14">
      <c r="A784" s="87" t="s">
        <v>165</v>
      </c>
      <c r="B784" s="14" t="s">
        <v>75</v>
      </c>
      <c r="C784" s="14" t="s">
        <v>3</v>
      </c>
      <c r="D784" s="14">
        <v>2013</v>
      </c>
      <c r="E784" s="14">
        <v>2013</v>
      </c>
      <c r="F784" s="14" t="s">
        <v>98</v>
      </c>
      <c r="G784" s="26">
        <v>4205</v>
      </c>
      <c r="H784" s="26">
        <v>9737</v>
      </c>
      <c r="I784" s="48">
        <v>17463</v>
      </c>
      <c r="J784" s="28">
        <v>0.96109999999999995</v>
      </c>
      <c r="K784" s="28"/>
      <c r="L784" s="111"/>
      <c r="M784" s="28"/>
      <c r="N784" s="28">
        <v>3.6600000000000001E-2</v>
      </c>
    </row>
    <row r="785" spans="1:31">
      <c r="A785" s="87" t="s">
        <v>166</v>
      </c>
      <c r="B785" s="14" t="s">
        <v>75</v>
      </c>
      <c r="C785" s="14" t="s">
        <v>3</v>
      </c>
      <c r="D785" s="14">
        <v>2013</v>
      </c>
      <c r="E785" s="14">
        <v>2013</v>
      </c>
      <c r="F785" s="14" t="s">
        <v>98</v>
      </c>
      <c r="G785" s="26">
        <v>803</v>
      </c>
      <c r="H785" s="26">
        <v>1613</v>
      </c>
      <c r="I785" s="48">
        <v>2836</v>
      </c>
      <c r="J785" s="28">
        <v>0.94230000000000003</v>
      </c>
      <c r="K785" s="28"/>
      <c r="L785" s="111"/>
      <c r="M785" s="28"/>
      <c r="N785" s="28">
        <v>3.6600000000000001E-2</v>
      </c>
    </row>
    <row r="786" spans="1:31">
      <c r="A786" s="87" t="s">
        <v>167</v>
      </c>
      <c r="B786" s="14" t="s">
        <v>74</v>
      </c>
      <c r="C786" s="14" t="s">
        <v>3</v>
      </c>
      <c r="D786" s="14">
        <v>2013</v>
      </c>
      <c r="E786" s="14">
        <v>2013</v>
      </c>
      <c r="F786" s="14" t="s">
        <v>98</v>
      </c>
      <c r="G786" s="26">
        <v>46318</v>
      </c>
      <c r="H786" s="26">
        <v>114115</v>
      </c>
      <c r="I786" s="48">
        <v>171681</v>
      </c>
      <c r="J786" s="28">
        <v>1</v>
      </c>
      <c r="K786" s="28"/>
      <c r="L786" s="111"/>
      <c r="M786" s="28"/>
      <c r="N786" s="28">
        <v>8.4199999999999997E-2</v>
      </c>
    </row>
    <row r="787" spans="1:31">
      <c r="A787" s="87" t="s">
        <v>168</v>
      </c>
      <c r="B787" s="14" t="s">
        <v>75</v>
      </c>
      <c r="C787" s="14" t="s">
        <v>3</v>
      </c>
      <c r="D787" s="14">
        <v>2013</v>
      </c>
      <c r="E787" s="14">
        <v>2013</v>
      </c>
      <c r="F787" s="14" t="s">
        <v>98</v>
      </c>
      <c r="G787" s="26">
        <v>2836</v>
      </c>
      <c r="H787" s="26">
        <v>5253</v>
      </c>
      <c r="I787" s="48">
        <v>8302</v>
      </c>
      <c r="J787" s="28">
        <v>0.95430000000000004</v>
      </c>
      <c r="K787" s="28"/>
      <c r="L787" s="111"/>
      <c r="M787" s="28"/>
      <c r="N787" s="28">
        <v>3.6600000000000001E-2</v>
      </c>
    </row>
    <row r="788" spans="1:31">
      <c r="A788" s="87" t="s">
        <v>169</v>
      </c>
      <c r="B788" s="14" t="s">
        <v>74</v>
      </c>
      <c r="C788" s="14" t="s">
        <v>3</v>
      </c>
      <c r="D788" s="14">
        <v>2013</v>
      </c>
      <c r="E788" s="14">
        <v>2013</v>
      </c>
      <c r="F788" s="14" t="s">
        <v>98</v>
      </c>
      <c r="G788" s="26">
        <v>32230</v>
      </c>
      <c r="H788" s="26">
        <v>66999</v>
      </c>
      <c r="I788" s="48">
        <v>125396</v>
      </c>
      <c r="J788" s="28">
        <v>0.98080000000000001</v>
      </c>
      <c r="K788" s="28"/>
      <c r="L788" s="111"/>
      <c r="M788" s="28"/>
      <c r="N788" s="28">
        <v>7.4000000000000003E-3</v>
      </c>
    </row>
    <row r="789" spans="1:31">
      <c r="A789" s="87" t="s">
        <v>170</v>
      </c>
      <c r="B789" s="14" t="s">
        <v>74</v>
      </c>
      <c r="C789" s="14" t="s">
        <v>3</v>
      </c>
      <c r="D789" s="14">
        <v>2013</v>
      </c>
      <c r="E789" s="14">
        <v>2013</v>
      </c>
      <c r="F789" s="14" t="s">
        <v>98</v>
      </c>
      <c r="G789" s="26">
        <v>7886</v>
      </c>
      <c r="H789" s="26">
        <v>16966</v>
      </c>
      <c r="I789" s="48">
        <v>31349</v>
      </c>
      <c r="J789" s="28">
        <v>0.7671</v>
      </c>
      <c r="K789" s="28"/>
      <c r="L789" s="111"/>
      <c r="M789" s="28"/>
      <c r="N789" s="28">
        <v>3.6600000000000001E-2</v>
      </c>
    </row>
    <row r="790" spans="1:31">
      <c r="A790" s="87" t="s">
        <v>171</v>
      </c>
      <c r="B790" s="14" t="s">
        <v>75</v>
      </c>
      <c r="C790" s="14" t="s">
        <v>3</v>
      </c>
      <c r="D790" s="14">
        <v>2013</v>
      </c>
      <c r="E790" s="14">
        <v>2013</v>
      </c>
      <c r="F790" s="14" t="s">
        <v>98</v>
      </c>
      <c r="G790" s="26">
        <v>5679</v>
      </c>
      <c r="H790" s="26">
        <v>12871</v>
      </c>
      <c r="I790" s="48">
        <v>20314</v>
      </c>
      <c r="J790" s="28">
        <v>0.97009999999999996</v>
      </c>
      <c r="K790" s="28"/>
      <c r="L790" s="111"/>
      <c r="M790" s="28"/>
      <c r="N790" s="28">
        <v>3.6600000000000001E-2</v>
      </c>
    </row>
    <row r="791" spans="1:31">
      <c r="A791" s="51" t="s">
        <v>281</v>
      </c>
      <c r="B791" s="14" t="s">
        <v>66</v>
      </c>
      <c r="C791" s="14" t="s">
        <v>183</v>
      </c>
      <c r="D791" s="14">
        <v>2013</v>
      </c>
      <c r="E791" s="14">
        <v>2013</v>
      </c>
      <c r="F791" s="14" t="s">
        <v>98</v>
      </c>
      <c r="G791" s="128"/>
      <c r="H791" s="128"/>
      <c r="I791" s="128"/>
      <c r="J791" s="129"/>
      <c r="K791" s="129"/>
      <c r="L791" s="111"/>
      <c r="M791" s="28">
        <v>0.254</v>
      </c>
      <c r="N791" s="28">
        <v>5.3999999999999999E-2</v>
      </c>
    </row>
    <row r="792" spans="1:31">
      <c r="A792" s="51" t="s">
        <v>172</v>
      </c>
      <c r="B792" s="14" t="s">
        <v>66</v>
      </c>
      <c r="C792" s="14" t="s">
        <v>183</v>
      </c>
      <c r="D792" s="14">
        <v>2013</v>
      </c>
      <c r="E792" s="14">
        <v>2013</v>
      </c>
      <c r="F792" s="14" t="s">
        <v>98</v>
      </c>
      <c r="G792" s="26">
        <v>1906946</v>
      </c>
      <c r="H792" s="26">
        <v>4187279</v>
      </c>
      <c r="I792" s="48">
        <v>7917844</v>
      </c>
      <c r="J792" s="28">
        <v>0.96260000000000001</v>
      </c>
      <c r="K792" s="28"/>
      <c r="L792" s="111"/>
      <c r="M792" s="28"/>
      <c r="N792" s="28">
        <v>2.93E-2</v>
      </c>
      <c r="O792" s="14"/>
      <c r="P792" s="14"/>
      <c r="Q792" s="14"/>
      <c r="R792" s="14"/>
      <c r="S792" s="14"/>
      <c r="T792" s="14"/>
      <c r="U792" s="14"/>
      <c r="V792" s="14"/>
      <c r="W792" s="14"/>
      <c r="X792" s="14"/>
      <c r="Y792" s="14"/>
      <c r="Z792" s="14"/>
      <c r="AA792" s="14"/>
      <c r="AB792" s="14"/>
      <c r="AC792" s="14"/>
      <c r="AD792" s="14"/>
      <c r="AE792" s="14"/>
    </row>
    <row r="793" spans="1:31">
      <c r="A793" s="51" t="s">
        <v>173</v>
      </c>
      <c r="B793" s="14" t="s">
        <v>74</v>
      </c>
      <c r="C793" s="14" t="s">
        <v>183</v>
      </c>
      <c r="D793" s="14">
        <v>2013</v>
      </c>
      <c r="E793" s="14">
        <v>2013</v>
      </c>
      <c r="F793" s="14" t="s">
        <v>98</v>
      </c>
      <c r="G793" s="26">
        <v>62700</v>
      </c>
      <c r="H793" s="26">
        <v>126147</v>
      </c>
      <c r="I793" s="48">
        <v>264827</v>
      </c>
      <c r="J793" s="28">
        <v>0.89590000000000003</v>
      </c>
      <c r="K793" s="28"/>
      <c r="L793" s="111"/>
      <c r="M793" s="28"/>
      <c r="N793" s="28">
        <v>3.8800000000000001E-2</v>
      </c>
    </row>
    <row r="794" spans="1:31">
      <c r="A794" s="51" t="s">
        <v>174</v>
      </c>
      <c r="B794" s="14" t="s">
        <v>75</v>
      </c>
      <c r="C794" s="14" t="s">
        <v>183</v>
      </c>
      <c r="D794" s="14">
        <v>2013</v>
      </c>
      <c r="E794" s="14">
        <v>2013</v>
      </c>
      <c r="F794" s="14" t="s">
        <v>98</v>
      </c>
      <c r="G794" s="26">
        <v>81</v>
      </c>
      <c r="H794" s="26">
        <v>145</v>
      </c>
      <c r="I794" s="48">
        <v>200</v>
      </c>
      <c r="J794" s="28">
        <v>1</v>
      </c>
      <c r="K794" s="28"/>
      <c r="L794" s="111"/>
      <c r="M794" s="28"/>
      <c r="N794" s="28">
        <v>4.7300000000000002E-2</v>
      </c>
    </row>
    <row r="795" spans="1:31">
      <c r="A795" s="51" t="s">
        <v>175</v>
      </c>
      <c r="B795" s="14" t="s">
        <v>75</v>
      </c>
      <c r="C795" s="14" t="s">
        <v>183</v>
      </c>
      <c r="D795" s="14">
        <v>2013</v>
      </c>
      <c r="E795" s="14">
        <v>2013</v>
      </c>
      <c r="F795" s="14" t="s">
        <v>98</v>
      </c>
      <c r="G795" s="26">
        <v>1711</v>
      </c>
      <c r="H795" s="26">
        <v>3284</v>
      </c>
      <c r="I795" s="48">
        <v>4510</v>
      </c>
      <c r="J795" s="28">
        <v>0.96740000000000004</v>
      </c>
      <c r="K795" s="28"/>
      <c r="L795" s="111"/>
      <c r="M795" s="28"/>
      <c r="N795" s="28">
        <v>4.7300000000000002E-2</v>
      </c>
    </row>
    <row r="796" spans="1:31">
      <c r="A796" s="51" t="s">
        <v>176</v>
      </c>
      <c r="B796" s="14" t="s">
        <v>75</v>
      </c>
      <c r="C796" s="14" t="s">
        <v>183</v>
      </c>
      <c r="D796" s="14">
        <v>2013</v>
      </c>
      <c r="E796" s="14">
        <v>2013</v>
      </c>
      <c r="F796" s="14" t="s">
        <v>98</v>
      </c>
      <c r="G796" s="26">
        <v>14285</v>
      </c>
      <c r="H796" s="26">
        <v>29751</v>
      </c>
      <c r="I796" s="48">
        <v>51438</v>
      </c>
      <c r="J796" s="28">
        <v>0.93340000000000001</v>
      </c>
      <c r="K796" s="28"/>
      <c r="L796" s="111"/>
      <c r="M796" s="28"/>
      <c r="N796" s="28">
        <v>4.7300000000000002E-2</v>
      </c>
    </row>
    <row r="797" spans="1:31">
      <c r="A797" s="51" t="s">
        <v>177</v>
      </c>
      <c r="B797" s="14" t="s">
        <v>75</v>
      </c>
      <c r="C797" s="14" t="s">
        <v>183</v>
      </c>
      <c r="D797" s="14">
        <v>2013</v>
      </c>
      <c r="E797" s="14">
        <v>2013</v>
      </c>
      <c r="F797" s="14" t="s">
        <v>98</v>
      </c>
      <c r="G797" s="26">
        <v>2596</v>
      </c>
      <c r="H797" s="26">
        <v>5065</v>
      </c>
      <c r="I797" s="48">
        <v>6847</v>
      </c>
      <c r="J797" s="28">
        <v>0.97919999999999996</v>
      </c>
      <c r="K797" s="28"/>
      <c r="L797" s="111"/>
      <c r="M797" s="28"/>
      <c r="N797" s="28">
        <v>4.7300000000000002E-2</v>
      </c>
    </row>
    <row r="798" spans="1:31">
      <c r="A798" s="51" t="s">
        <v>178</v>
      </c>
      <c r="B798" s="14" t="s">
        <v>75</v>
      </c>
      <c r="C798" s="14" t="s">
        <v>183</v>
      </c>
      <c r="D798" s="14">
        <v>2013</v>
      </c>
      <c r="E798" s="14">
        <v>2013</v>
      </c>
      <c r="F798" s="14" t="s">
        <v>98</v>
      </c>
      <c r="G798" s="26">
        <v>722</v>
      </c>
      <c r="H798" s="26">
        <v>1828</v>
      </c>
      <c r="I798" s="48">
        <v>4764</v>
      </c>
      <c r="J798" s="28">
        <v>1</v>
      </c>
      <c r="K798" s="28"/>
      <c r="L798" s="111"/>
      <c r="M798" s="28"/>
      <c r="N798" s="28">
        <v>4.7300000000000002E-2</v>
      </c>
    </row>
    <row r="799" spans="1:31">
      <c r="A799" s="51" t="s">
        <v>179</v>
      </c>
      <c r="B799" s="14" t="s">
        <v>74</v>
      </c>
      <c r="C799" s="14" t="s">
        <v>183</v>
      </c>
      <c r="D799" s="14">
        <v>2013</v>
      </c>
      <c r="E799" s="14">
        <v>2013</v>
      </c>
      <c r="F799" s="14" t="s">
        <v>98</v>
      </c>
      <c r="G799" s="26">
        <v>32905</v>
      </c>
      <c r="H799" s="26">
        <v>68497</v>
      </c>
      <c r="I799" s="48">
        <v>147471</v>
      </c>
      <c r="J799" s="28">
        <v>0.94950000000000001</v>
      </c>
      <c r="K799" s="28"/>
      <c r="L799" s="111"/>
      <c r="M799" s="28"/>
      <c r="N799" s="28">
        <v>1.3599999999999999E-2</v>
      </c>
    </row>
    <row r="800" spans="1:31">
      <c r="A800" s="51" t="s">
        <v>180</v>
      </c>
      <c r="B800" s="14" t="s">
        <v>75</v>
      </c>
      <c r="C800" s="14" t="s">
        <v>183</v>
      </c>
      <c r="D800" s="14">
        <v>2013</v>
      </c>
      <c r="E800" s="14">
        <v>2013</v>
      </c>
      <c r="F800" s="14" t="s">
        <v>98</v>
      </c>
      <c r="G800" s="26">
        <v>2562</v>
      </c>
      <c r="H800" s="26">
        <v>5196</v>
      </c>
      <c r="I800" s="48">
        <v>7880</v>
      </c>
      <c r="J800" s="28">
        <v>1</v>
      </c>
      <c r="K800" s="28"/>
      <c r="L800" s="111"/>
      <c r="M800" s="28"/>
      <c r="N800" s="28">
        <v>4.7300000000000002E-2</v>
      </c>
    </row>
    <row r="801" spans="1:14">
      <c r="A801" s="51" t="s">
        <v>181</v>
      </c>
      <c r="B801" s="14" t="s">
        <v>75</v>
      </c>
      <c r="C801" s="14" t="s">
        <v>183</v>
      </c>
      <c r="D801" s="14">
        <v>2013</v>
      </c>
      <c r="E801" s="14">
        <v>2013</v>
      </c>
      <c r="F801" s="14" t="s">
        <v>98</v>
      </c>
      <c r="G801" s="26">
        <v>6353</v>
      </c>
      <c r="H801" s="26">
        <v>11985</v>
      </c>
      <c r="I801" s="48">
        <v>19393</v>
      </c>
      <c r="J801" s="28">
        <v>0.99319999999999997</v>
      </c>
      <c r="K801" s="28"/>
      <c r="L801" s="111"/>
      <c r="M801" s="28"/>
      <c r="N801" s="28">
        <v>4.7300000000000002E-2</v>
      </c>
    </row>
    <row r="802" spans="1:14">
      <c r="A802" s="87" t="s">
        <v>123</v>
      </c>
      <c r="B802" s="14" t="s">
        <v>74</v>
      </c>
      <c r="C802" s="14" t="s">
        <v>183</v>
      </c>
      <c r="D802" s="14">
        <v>2013</v>
      </c>
      <c r="E802" s="14">
        <v>2013</v>
      </c>
      <c r="F802" s="14" t="s">
        <v>98</v>
      </c>
      <c r="G802" s="26">
        <v>91277</v>
      </c>
      <c r="H802" s="26">
        <v>220920</v>
      </c>
      <c r="I802" s="48">
        <v>320533</v>
      </c>
      <c r="J802" s="28">
        <v>0.9647</v>
      </c>
      <c r="K802" s="28"/>
      <c r="L802" s="111"/>
      <c r="M802" s="28"/>
      <c r="N802" s="28">
        <v>7.7000000000000002E-3</v>
      </c>
    </row>
    <row r="803" spans="1:14">
      <c r="A803" s="87" t="s">
        <v>124</v>
      </c>
      <c r="B803" s="14" t="s">
        <v>75</v>
      </c>
      <c r="C803" s="14" t="s">
        <v>183</v>
      </c>
      <c r="D803" s="14">
        <v>2013</v>
      </c>
      <c r="E803" s="14">
        <v>2013</v>
      </c>
      <c r="F803" s="14" t="s">
        <v>98</v>
      </c>
      <c r="G803" s="26">
        <v>1418</v>
      </c>
      <c r="H803" s="26">
        <v>3541</v>
      </c>
      <c r="I803" s="48">
        <v>7476</v>
      </c>
      <c r="J803" s="28">
        <v>1</v>
      </c>
      <c r="K803" s="28"/>
      <c r="L803" s="111"/>
      <c r="M803" s="28"/>
      <c r="N803" s="28">
        <v>4.7300000000000002E-2</v>
      </c>
    </row>
    <row r="804" spans="1:14">
      <c r="A804" s="87" t="s">
        <v>125</v>
      </c>
      <c r="B804" s="14" t="s">
        <v>75</v>
      </c>
      <c r="C804" s="14" t="s">
        <v>183</v>
      </c>
      <c r="D804" s="14">
        <v>2013</v>
      </c>
      <c r="E804" s="14">
        <v>2013</v>
      </c>
      <c r="F804" s="14" t="s">
        <v>98</v>
      </c>
      <c r="G804" s="26">
        <v>8236</v>
      </c>
      <c r="H804" s="26">
        <v>15586</v>
      </c>
      <c r="I804" s="48">
        <v>27341</v>
      </c>
      <c r="J804" s="28">
        <v>0.97670000000000001</v>
      </c>
      <c r="K804" s="28"/>
      <c r="L804" s="111"/>
      <c r="M804" s="28"/>
      <c r="N804" s="28">
        <v>4.7300000000000002E-2</v>
      </c>
    </row>
    <row r="805" spans="1:14">
      <c r="A805" s="87" t="s">
        <v>126</v>
      </c>
      <c r="B805" s="14" t="s">
        <v>75</v>
      </c>
      <c r="C805" s="14" t="s">
        <v>183</v>
      </c>
      <c r="D805" s="14">
        <v>2013</v>
      </c>
      <c r="E805" s="14">
        <v>2013</v>
      </c>
      <c r="F805" s="14" t="s">
        <v>98</v>
      </c>
      <c r="G805" s="26">
        <v>14201</v>
      </c>
      <c r="H805" s="26">
        <v>36510</v>
      </c>
      <c r="I805" s="48">
        <v>59252</v>
      </c>
      <c r="J805" s="28">
        <v>1</v>
      </c>
      <c r="K805" s="28"/>
      <c r="L805" s="111"/>
      <c r="M805" s="28"/>
      <c r="N805" s="28">
        <v>4.7300000000000002E-2</v>
      </c>
    </row>
    <row r="806" spans="1:14">
      <c r="A806" s="87" t="s">
        <v>127</v>
      </c>
      <c r="B806" s="14" t="s">
        <v>75</v>
      </c>
      <c r="C806" s="14" t="s">
        <v>183</v>
      </c>
      <c r="D806" s="14">
        <v>2013</v>
      </c>
      <c r="E806" s="14">
        <v>2013</v>
      </c>
      <c r="F806" s="14" t="s">
        <v>98</v>
      </c>
      <c r="G806" s="26">
        <v>987</v>
      </c>
      <c r="H806" s="26">
        <v>1998</v>
      </c>
      <c r="I806" s="48">
        <v>3513</v>
      </c>
      <c r="J806" s="28">
        <v>0.97919999999999996</v>
      </c>
      <c r="K806" s="28"/>
      <c r="L806" s="111"/>
      <c r="M806" s="28"/>
      <c r="N806" s="28">
        <v>4.7300000000000002E-2</v>
      </c>
    </row>
    <row r="807" spans="1:14">
      <c r="A807" s="87" t="s">
        <v>128</v>
      </c>
      <c r="B807" s="14" t="s">
        <v>75</v>
      </c>
      <c r="C807" s="14" t="s">
        <v>183</v>
      </c>
      <c r="D807" s="14">
        <v>2013</v>
      </c>
      <c r="E807" s="14">
        <v>2013</v>
      </c>
      <c r="F807" s="14" t="s">
        <v>98</v>
      </c>
      <c r="G807" s="26">
        <v>59181</v>
      </c>
      <c r="H807" s="26">
        <v>143973</v>
      </c>
      <c r="I807" s="48">
        <v>243998</v>
      </c>
      <c r="J807" s="28">
        <v>0.98209999999999997</v>
      </c>
      <c r="K807" s="28"/>
      <c r="L807" s="111"/>
      <c r="M807" s="28"/>
      <c r="N807" s="28">
        <v>1.8700000000000001E-2</v>
      </c>
    </row>
    <row r="808" spans="1:14">
      <c r="A808" s="87" t="s">
        <v>129</v>
      </c>
      <c r="B808" s="14" t="s">
        <v>75</v>
      </c>
      <c r="C808" s="14" t="s">
        <v>183</v>
      </c>
      <c r="D808" s="14">
        <v>2013</v>
      </c>
      <c r="E808" s="14">
        <v>2013</v>
      </c>
      <c r="F808" s="14" t="s">
        <v>98</v>
      </c>
      <c r="G808" s="26">
        <v>9895</v>
      </c>
      <c r="H808" s="26">
        <v>23569</v>
      </c>
      <c r="I808" s="48">
        <v>36607</v>
      </c>
      <c r="J808" s="28">
        <v>0.98809999999999998</v>
      </c>
      <c r="K808" s="28"/>
      <c r="L808" s="111"/>
      <c r="M808" s="28"/>
      <c r="N808" s="28">
        <v>4.7300000000000002E-2</v>
      </c>
    </row>
    <row r="809" spans="1:14">
      <c r="A809" s="87" t="s">
        <v>130</v>
      </c>
      <c r="B809" s="14" t="s">
        <v>75</v>
      </c>
      <c r="C809" s="14" t="s">
        <v>183</v>
      </c>
      <c r="D809" s="14">
        <v>2013</v>
      </c>
      <c r="E809" s="14">
        <v>2013</v>
      </c>
      <c r="F809" s="14" t="s">
        <v>98</v>
      </c>
      <c r="G809" s="26">
        <v>5135</v>
      </c>
      <c r="H809" s="26">
        <v>10261</v>
      </c>
      <c r="I809" s="48">
        <v>18017</v>
      </c>
      <c r="J809" s="28">
        <v>0.93059999999999998</v>
      </c>
      <c r="K809" s="28"/>
      <c r="L809" s="111"/>
      <c r="M809" s="28"/>
      <c r="N809" s="28">
        <v>4.7300000000000002E-2</v>
      </c>
    </row>
    <row r="810" spans="1:14">
      <c r="A810" s="87" t="s">
        <v>131</v>
      </c>
      <c r="B810" s="14" t="s">
        <v>75</v>
      </c>
      <c r="C810" s="14" t="s">
        <v>183</v>
      </c>
      <c r="D810" s="14">
        <v>2013</v>
      </c>
      <c r="E810" s="14">
        <v>2013</v>
      </c>
      <c r="F810" s="14" t="s">
        <v>98</v>
      </c>
      <c r="G810" s="26">
        <v>1407</v>
      </c>
      <c r="H810" s="26">
        <v>2952</v>
      </c>
      <c r="I810" s="48">
        <v>4843</v>
      </c>
      <c r="J810" s="28">
        <v>0.98799999999999999</v>
      </c>
      <c r="K810" s="28"/>
      <c r="L810" s="111"/>
      <c r="M810" s="28"/>
      <c r="N810" s="28">
        <v>4.7300000000000002E-2</v>
      </c>
    </row>
    <row r="811" spans="1:14">
      <c r="A811" s="87" t="s">
        <v>132</v>
      </c>
      <c r="B811" s="14" t="s">
        <v>76</v>
      </c>
      <c r="C811" s="14" t="s">
        <v>183</v>
      </c>
      <c r="D811" s="14">
        <v>2013</v>
      </c>
      <c r="E811" s="14">
        <v>2013</v>
      </c>
      <c r="F811" s="14" t="s">
        <v>98</v>
      </c>
      <c r="G811" s="26">
        <v>541728</v>
      </c>
      <c r="H811" s="26">
        <v>1125938</v>
      </c>
      <c r="I811" s="48">
        <v>2440292</v>
      </c>
      <c r="J811" s="28">
        <v>0.9597</v>
      </c>
      <c r="K811" s="28"/>
      <c r="L811" s="111"/>
      <c r="M811" s="28"/>
      <c r="N811" s="28">
        <v>2.1999999999999999E-2</v>
      </c>
    </row>
    <row r="812" spans="1:14">
      <c r="A812" s="87" t="s">
        <v>133</v>
      </c>
      <c r="B812" s="14" t="s">
        <v>75</v>
      </c>
      <c r="C812" s="14" t="s">
        <v>183</v>
      </c>
      <c r="D812" s="14">
        <v>2013</v>
      </c>
      <c r="E812" s="14">
        <v>2013</v>
      </c>
      <c r="F812" s="14" t="s">
        <v>98</v>
      </c>
      <c r="G812" s="26">
        <v>10572</v>
      </c>
      <c r="H812" s="26">
        <v>26846</v>
      </c>
      <c r="I812" s="48">
        <v>46577</v>
      </c>
      <c r="J812" s="28">
        <v>0.96150000000000002</v>
      </c>
      <c r="K812" s="28"/>
      <c r="L812" s="111"/>
      <c r="M812" s="28"/>
      <c r="N812" s="28">
        <v>4.7300000000000002E-2</v>
      </c>
    </row>
    <row r="813" spans="1:14">
      <c r="A813" s="87" t="s">
        <v>134</v>
      </c>
      <c r="B813" s="14" t="s">
        <v>75</v>
      </c>
      <c r="C813" s="14" t="s">
        <v>183</v>
      </c>
      <c r="D813" s="14">
        <v>2013</v>
      </c>
      <c r="E813" s="14">
        <v>2013</v>
      </c>
      <c r="F813" s="14" t="s">
        <v>98</v>
      </c>
      <c r="G813" s="26">
        <v>5538</v>
      </c>
      <c r="H813" s="26">
        <v>9391</v>
      </c>
      <c r="I813" s="48">
        <v>22999</v>
      </c>
      <c r="J813" s="28">
        <v>0.94789999999999996</v>
      </c>
      <c r="K813" s="28"/>
      <c r="L813" s="111"/>
      <c r="M813" s="28"/>
      <c r="N813" s="28">
        <v>4.7300000000000002E-2</v>
      </c>
    </row>
    <row r="814" spans="1:14">
      <c r="A814" s="87" t="s">
        <v>135</v>
      </c>
      <c r="B814" s="14" t="s">
        <v>75</v>
      </c>
      <c r="C814" s="14" t="s">
        <v>183</v>
      </c>
      <c r="D814" s="14">
        <v>2013</v>
      </c>
      <c r="E814" s="14">
        <v>2013</v>
      </c>
      <c r="F814" s="14" t="s">
        <v>98</v>
      </c>
      <c r="G814" s="26">
        <v>902</v>
      </c>
      <c r="H814" s="26">
        <v>1838</v>
      </c>
      <c r="I814" s="48">
        <v>2874</v>
      </c>
      <c r="J814" s="28">
        <v>0.87180000000000002</v>
      </c>
      <c r="K814" s="28"/>
      <c r="L814" s="111"/>
      <c r="M814" s="28"/>
      <c r="N814" s="28">
        <v>4.7300000000000002E-2</v>
      </c>
    </row>
    <row r="815" spans="1:14">
      <c r="A815" s="87" t="s">
        <v>136</v>
      </c>
      <c r="B815" s="14" t="s">
        <v>75</v>
      </c>
      <c r="C815" s="14" t="s">
        <v>183</v>
      </c>
      <c r="D815" s="14">
        <v>2013</v>
      </c>
      <c r="E815" s="14">
        <v>2013</v>
      </c>
      <c r="F815" s="14" t="s">
        <v>98</v>
      </c>
      <c r="G815" s="26">
        <v>7005</v>
      </c>
      <c r="H815" s="26">
        <v>13283</v>
      </c>
      <c r="I815" s="48">
        <v>23597</v>
      </c>
      <c r="J815" s="28">
        <v>0.98729999999999996</v>
      </c>
      <c r="K815" s="28"/>
      <c r="L815" s="111"/>
      <c r="M815" s="28"/>
      <c r="N815" s="28">
        <v>4.7300000000000002E-2</v>
      </c>
    </row>
    <row r="816" spans="1:14">
      <c r="A816" s="87" t="s">
        <v>137</v>
      </c>
      <c r="B816" s="14" t="s">
        <v>75</v>
      </c>
      <c r="C816" s="14" t="s">
        <v>183</v>
      </c>
      <c r="D816" s="14">
        <v>2013</v>
      </c>
      <c r="E816" s="14">
        <v>2013</v>
      </c>
      <c r="F816" s="14" t="s">
        <v>98</v>
      </c>
      <c r="G816" s="26">
        <v>22710</v>
      </c>
      <c r="H816" s="26">
        <v>55670</v>
      </c>
      <c r="I816" s="48">
        <v>87003</v>
      </c>
      <c r="J816" s="28">
        <v>0.99160000000000004</v>
      </c>
      <c r="K816" s="28"/>
      <c r="L816" s="111"/>
      <c r="M816" s="28"/>
      <c r="N816" s="28">
        <v>3.8999999999999998E-3</v>
      </c>
    </row>
    <row r="817" spans="1:14">
      <c r="A817" s="87" t="s">
        <v>138</v>
      </c>
      <c r="B817" s="14" t="s">
        <v>75</v>
      </c>
      <c r="C817" s="14" t="s">
        <v>183</v>
      </c>
      <c r="D817" s="14">
        <v>2013</v>
      </c>
      <c r="E817" s="14">
        <v>2013</v>
      </c>
      <c r="F817" s="14" t="s">
        <v>98</v>
      </c>
      <c r="G817" s="26">
        <v>439</v>
      </c>
      <c r="H817" s="26">
        <v>985</v>
      </c>
      <c r="I817" s="48">
        <v>1994</v>
      </c>
      <c r="J817" s="28">
        <v>1</v>
      </c>
      <c r="K817" s="28"/>
      <c r="L817" s="111"/>
      <c r="M817" s="28"/>
      <c r="N817" s="28">
        <v>4.7300000000000002E-2</v>
      </c>
    </row>
    <row r="818" spans="1:14">
      <c r="A818" s="87" t="s">
        <v>139</v>
      </c>
      <c r="B818" s="14" t="s">
        <v>75</v>
      </c>
      <c r="C818" s="14" t="s">
        <v>183</v>
      </c>
      <c r="D818" s="14">
        <v>2013</v>
      </c>
      <c r="E818" s="14">
        <v>2013</v>
      </c>
      <c r="F818" s="14" t="s">
        <v>98</v>
      </c>
      <c r="G818" s="26">
        <v>359</v>
      </c>
      <c r="H818" s="26">
        <v>625</v>
      </c>
      <c r="I818" s="48">
        <v>1450</v>
      </c>
      <c r="J818" s="28">
        <v>1</v>
      </c>
      <c r="K818" s="28"/>
      <c r="L818" s="111"/>
      <c r="M818" s="28"/>
      <c r="N818" s="28">
        <v>4.7300000000000002E-2</v>
      </c>
    </row>
    <row r="819" spans="1:14">
      <c r="A819" s="87" t="s">
        <v>140</v>
      </c>
      <c r="B819" s="14" t="s">
        <v>75</v>
      </c>
      <c r="C819" s="14" t="s">
        <v>183</v>
      </c>
      <c r="D819" s="14">
        <v>2013</v>
      </c>
      <c r="E819" s="14">
        <v>2013</v>
      </c>
      <c r="F819" s="14" t="s">
        <v>98</v>
      </c>
      <c r="G819" s="26">
        <v>21515</v>
      </c>
      <c r="H819" s="26">
        <v>49670</v>
      </c>
      <c r="I819" s="48">
        <v>99635</v>
      </c>
      <c r="J819" s="28">
        <v>0.99919999999999998</v>
      </c>
      <c r="K819" s="28"/>
      <c r="L819" s="111"/>
      <c r="M819" s="28"/>
      <c r="N819" s="28">
        <v>4.3E-3</v>
      </c>
    </row>
    <row r="820" spans="1:14">
      <c r="A820" s="87" t="s">
        <v>141</v>
      </c>
      <c r="B820" s="14" t="s">
        <v>75</v>
      </c>
      <c r="C820" s="14" t="s">
        <v>183</v>
      </c>
      <c r="D820" s="14">
        <v>2013</v>
      </c>
      <c r="E820" s="14">
        <v>2013</v>
      </c>
      <c r="F820" s="14" t="s">
        <v>98</v>
      </c>
      <c r="G820" s="26">
        <v>3367</v>
      </c>
      <c r="H820" s="26">
        <v>7194</v>
      </c>
      <c r="I820" s="48">
        <v>17164</v>
      </c>
      <c r="J820" s="28">
        <v>0.62009999999999998</v>
      </c>
      <c r="K820" s="28"/>
      <c r="L820" s="111"/>
      <c r="M820" s="28"/>
      <c r="N820" s="28">
        <v>4.7300000000000002E-2</v>
      </c>
    </row>
    <row r="821" spans="1:14">
      <c r="A821" s="87" t="s">
        <v>142</v>
      </c>
      <c r="B821" s="14" t="s">
        <v>75</v>
      </c>
      <c r="C821" s="14" t="s">
        <v>183</v>
      </c>
      <c r="D821" s="14">
        <v>2013</v>
      </c>
      <c r="E821" s="14">
        <v>2013</v>
      </c>
      <c r="F821" s="14" t="s">
        <v>98</v>
      </c>
      <c r="G821" s="26">
        <v>3829</v>
      </c>
      <c r="H821" s="26">
        <v>7303</v>
      </c>
      <c r="I821" s="48">
        <v>11748</v>
      </c>
      <c r="J821" s="28">
        <v>1</v>
      </c>
      <c r="K821" s="28"/>
      <c r="L821" s="111"/>
      <c r="M821" s="28"/>
      <c r="N821" s="28">
        <v>4.7300000000000002E-2</v>
      </c>
    </row>
    <row r="822" spans="1:14">
      <c r="A822" s="87" t="s">
        <v>143</v>
      </c>
      <c r="B822" s="14" t="s">
        <v>74</v>
      </c>
      <c r="C822" s="14" t="s">
        <v>183</v>
      </c>
      <c r="D822" s="14">
        <v>2013</v>
      </c>
      <c r="E822" s="14">
        <v>2013</v>
      </c>
      <c r="F822" s="14" t="s">
        <v>98</v>
      </c>
      <c r="G822" s="26">
        <v>102604</v>
      </c>
      <c r="H822" s="26">
        <v>228800</v>
      </c>
      <c r="I822" s="48">
        <v>501628</v>
      </c>
      <c r="J822" s="28">
        <v>0.997</v>
      </c>
      <c r="K822" s="28"/>
      <c r="L822" s="111"/>
      <c r="M822" s="28"/>
      <c r="N822" s="28">
        <v>1.3599999999999999E-2</v>
      </c>
    </row>
    <row r="823" spans="1:14">
      <c r="A823" s="87" t="s">
        <v>144</v>
      </c>
      <c r="B823" s="14" t="s">
        <v>74</v>
      </c>
      <c r="C823" s="14" t="s">
        <v>183</v>
      </c>
      <c r="D823" s="14">
        <v>2013</v>
      </c>
      <c r="E823" s="14">
        <v>2013</v>
      </c>
      <c r="F823" s="14" t="s">
        <v>98</v>
      </c>
      <c r="G823" s="26">
        <v>8216</v>
      </c>
      <c r="H823" s="26">
        <v>17727</v>
      </c>
      <c r="I823" s="48">
        <v>31721</v>
      </c>
      <c r="J823" s="28">
        <v>0.99470000000000003</v>
      </c>
      <c r="K823" s="28"/>
      <c r="L823" s="111"/>
      <c r="M823" s="28"/>
      <c r="N823" s="28">
        <v>4.7300000000000002E-2</v>
      </c>
    </row>
    <row r="824" spans="1:14">
      <c r="A824" s="87" t="s">
        <v>145</v>
      </c>
      <c r="B824" s="14" t="s">
        <v>75</v>
      </c>
      <c r="C824" s="14" t="s">
        <v>183</v>
      </c>
      <c r="D824" s="14">
        <v>2013</v>
      </c>
      <c r="E824" s="14">
        <v>2013</v>
      </c>
      <c r="F824" s="14" t="s">
        <v>98</v>
      </c>
      <c r="G824" s="26">
        <v>806</v>
      </c>
      <c r="H824" s="26">
        <v>1722</v>
      </c>
      <c r="I824" s="48">
        <v>3274</v>
      </c>
      <c r="J824" s="28">
        <v>0.98040000000000005</v>
      </c>
      <c r="K824" s="28"/>
      <c r="L824" s="111"/>
      <c r="M824" s="28"/>
      <c r="N824" s="28">
        <v>4.7300000000000002E-2</v>
      </c>
    </row>
    <row r="825" spans="1:14">
      <c r="A825" s="87" t="s">
        <v>146</v>
      </c>
      <c r="B825" s="14" t="s">
        <v>75</v>
      </c>
      <c r="C825" s="14" t="s">
        <v>183</v>
      </c>
      <c r="D825" s="14">
        <v>2013</v>
      </c>
      <c r="E825" s="14">
        <v>2013</v>
      </c>
      <c r="F825" s="14" t="s">
        <v>98</v>
      </c>
      <c r="G825" s="26">
        <v>113551</v>
      </c>
      <c r="H825" s="26">
        <v>275073</v>
      </c>
      <c r="I825" s="48">
        <v>449607</v>
      </c>
      <c r="J825" s="28">
        <v>0.99790000000000001</v>
      </c>
      <c r="K825" s="28"/>
      <c r="L825" s="111"/>
      <c r="M825" s="28"/>
      <c r="N825" s="28">
        <v>2.47E-2</v>
      </c>
    </row>
    <row r="826" spans="1:14">
      <c r="A826" s="87" t="s">
        <v>147</v>
      </c>
      <c r="B826" s="14" t="s">
        <v>74</v>
      </c>
      <c r="C826" s="14" t="s">
        <v>183</v>
      </c>
      <c r="D826" s="14">
        <v>2013</v>
      </c>
      <c r="E826" s="14">
        <v>2013</v>
      </c>
      <c r="F826" s="14" t="s">
        <v>98</v>
      </c>
      <c r="G826" s="26">
        <v>93100</v>
      </c>
      <c r="H826" s="26">
        <v>209570</v>
      </c>
      <c r="I826" s="48">
        <v>331052</v>
      </c>
      <c r="J826" s="28">
        <v>0.97899999999999998</v>
      </c>
      <c r="K826" s="28"/>
      <c r="L826" s="111"/>
      <c r="M826" s="28"/>
      <c r="N826" s="28">
        <v>6.6E-3</v>
      </c>
    </row>
    <row r="827" spans="1:14">
      <c r="A827" s="87" t="s">
        <v>148</v>
      </c>
      <c r="B827" s="14" t="s">
        <v>75</v>
      </c>
      <c r="C827" s="14" t="s">
        <v>183</v>
      </c>
      <c r="D827" s="14">
        <v>2013</v>
      </c>
      <c r="E827" s="14">
        <v>2013</v>
      </c>
      <c r="F827" s="14" t="s">
        <v>98</v>
      </c>
      <c r="G827" s="26">
        <v>2721</v>
      </c>
      <c r="H827" s="26">
        <v>6384</v>
      </c>
      <c r="I827" s="48">
        <v>10665</v>
      </c>
      <c r="J827" s="28">
        <v>0.92859999999999998</v>
      </c>
      <c r="K827" s="28"/>
      <c r="L827" s="111"/>
      <c r="M827" s="28"/>
      <c r="N827" s="28">
        <v>4.7300000000000002E-2</v>
      </c>
    </row>
    <row r="828" spans="1:14">
      <c r="A828" s="87" t="s">
        <v>149</v>
      </c>
      <c r="B828" s="14" t="s">
        <v>75</v>
      </c>
      <c r="C828" s="14" t="s">
        <v>183</v>
      </c>
      <c r="D828" s="14">
        <v>2013</v>
      </c>
      <c r="E828" s="14">
        <v>2013</v>
      </c>
      <c r="F828" s="14" t="s">
        <v>98</v>
      </c>
      <c r="G828" s="26">
        <v>156822</v>
      </c>
      <c r="H828" s="26">
        <v>369096</v>
      </c>
      <c r="I828" s="48">
        <v>522251</v>
      </c>
      <c r="J828" s="28">
        <v>0.999</v>
      </c>
      <c r="K828" s="28"/>
      <c r="L828" s="111"/>
      <c r="M828" s="28"/>
      <c r="N828" s="28">
        <v>9.4999999999999998E-3</v>
      </c>
    </row>
    <row r="829" spans="1:14">
      <c r="A829" s="87" t="s">
        <v>150</v>
      </c>
      <c r="B829" s="14" t="s">
        <v>74</v>
      </c>
      <c r="C829" s="14" t="s">
        <v>183</v>
      </c>
      <c r="D829" s="14">
        <v>2013</v>
      </c>
      <c r="E829" s="14">
        <v>2013</v>
      </c>
      <c r="F829" s="14" t="s">
        <v>98</v>
      </c>
      <c r="G829" s="26">
        <v>116731</v>
      </c>
      <c r="H829" s="26">
        <v>255302</v>
      </c>
      <c r="I829" s="48">
        <v>493102</v>
      </c>
      <c r="J829" s="28">
        <v>0.96909999999999996</v>
      </c>
      <c r="K829" s="28"/>
      <c r="L829" s="111"/>
      <c r="M829" s="28"/>
      <c r="N829" s="28">
        <v>3.4500000000000003E-2</v>
      </c>
    </row>
    <row r="830" spans="1:14">
      <c r="A830" s="87" t="s">
        <v>151</v>
      </c>
      <c r="B830" s="14" t="s">
        <v>74</v>
      </c>
      <c r="C830" s="14" t="s">
        <v>183</v>
      </c>
      <c r="D830" s="14">
        <v>2013</v>
      </c>
      <c r="E830" s="14">
        <v>2013</v>
      </c>
      <c r="F830" s="14" t="s">
        <v>98</v>
      </c>
      <c r="G830" s="26">
        <v>32279</v>
      </c>
      <c r="H830" s="26">
        <v>50454</v>
      </c>
      <c r="I830" s="48">
        <v>142189</v>
      </c>
      <c r="J830" s="28">
        <v>0.98080000000000001</v>
      </c>
      <c r="K830" s="28"/>
      <c r="L830" s="111"/>
      <c r="M830" s="28"/>
      <c r="N830" s="28">
        <v>4.2099999999999999E-2</v>
      </c>
    </row>
    <row r="831" spans="1:14">
      <c r="A831" s="87" t="s">
        <v>152</v>
      </c>
      <c r="B831" s="14" t="s">
        <v>75</v>
      </c>
      <c r="C831" s="14" t="s">
        <v>183</v>
      </c>
      <c r="D831" s="14">
        <v>2013</v>
      </c>
      <c r="E831" s="14">
        <v>2013</v>
      </c>
      <c r="F831" s="14" t="s">
        <v>98</v>
      </c>
      <c r="G831" s="26">
        <v>45921</v>
      </c>
      <c r="H831" s="26">
        <v>111710</v>
      </c>
      <c r="I831" s="48">
        <v>184599</v>
      </c>
      <c r="J831" s="28">
        <v>0.98229999999999995</v>
      </c>
      <c r="K831" s="28"/>
      <c r="L831" s="111"/>
      <c r="M831" s="28"/>
      <c r="N831" s="28">
        <v>3.8699999999999998E-2</v>
      </c>
    </row>
    <row r="832" spans="1:14">
      <c r="A832" s="87" t="s">
        <v>153</v>
      </c>
      <c r="B832" s="14" t="s">
        <v>74</v>
      </c>
      <c r="C832" s="14" t="s">
        <v>183</v>
      </c>
      <c r="D832" s="14">
        <v>2013</v>
      </c>
      <c r="E832" s="14">
        <v>2013</v>
      </c>
      <c r="F832" s="14" t="s">
        <v>98</v>
      </c>
      <c r="G832" s="26">
        <v>9097</v>
      </c>
      <c r="H832" s="26">
        <v>17920</v>
      </c>
      <c r="I832" s="48">
        <v>34213</v>
      </c>
      <c r="J832" s="28">
        <v>0.96040000000000003</v>
      </c>
      <c r="K832" s="28"/>
      <c r="L832" s="111"/>
      <c r="M832" s="28"/>
      <c r="N832" s="28">
        <v>4.7300000000000002E-2</v>
      </c>
    </row>
    <row r="833" spans="1:14">
      <c r="A833" s="87" t="s">
        <v>154</v>
      </c>
      <c r="B833" s="14" t="s">
        <v>74</v>
      </c>
      <c r="C833" s="14" t="s">
        <v>183</v>
      </c>
      <c r="D833" s="14">
        <v>2013</v>
      </c>
      <c r="E833" s="14">
        <v>2013</v>
      </c>
      <c r="F833" s="14" t="s">
        <v>98</v>
      </c>
      <c r="G833" s="26">
        <v>13556</v>
      </c>
      <c r="H833" s="26">
        <v>28220</v>
      </c>
      <c r="I833" s="48">
        <v>85955</v>
      </c>
      <c r="J833" s="28">
        <v>0.6492</v>
      </c>
      <c r="K833" s="28"/>
      <c r="L833" s="111"/>
      <c r="M833" s="28"/>
      <c r="N833" s="28">
        <v>4.7300000000000002E-2</v>
      </c>
    </row>
    <row r="834" spans="1:14">
      <c r="A834" s="87" t="s">
        <v>155</v>
      </c>
      <c r="B834" s="14" t="s">
        <v>74</v>
      </c>
      <c r="C834" s="14" t="s">
        <v>183</v>
      </c>
      <c r="D834" s="14">
        <v>2013</v>
      </c>
      <c r="E834" s="14">
        <v>2013</v>
      </c>
      <c r="F834" s="14" t="s">
        <v>98</v>
      </c>
      <c r="G834" s="26">
        <v>15000</v>
      </c>
      <c r="H834" s="26">
        <v>33942</v>
      </c>
      <c r="I834" s="48">
        <v>83190</v>
      </c>
      <c r="J834" s="28">
        <v>0.69869999999999999</v>
      </c>
      <c r="K834" s="28"/>
      <c r="L834" s="111"/>
      <c r="M834" s="28"/>
      <c r="N834" s="28">
        <v>4.7300000000000002E-2</v>
      </c>
    </row>
    <row r="835" spans="1:14">
      <c r="A835" s="87" t="s">
        <v>156</v>
      </c>
      <c r="B835" s="14" t="s">
        <v>74</v>
      </c>
      <c r="C835" s="14" t="s">
        <v>183</v>
      </c>
      <c r="D835" s="14">
        <v>2013</v>
      </c>
      <c r="E835" s="14">
        <v>2013</v>
      </c>
      <c r="F835" s="14" t="s">
        <v>98</v>
      </c>
      <c r="G835" s="26">
        <v>51270</v>
      </c>
      <c r="H835" s="26">
        <v>109478</v>
      </c>
      <c r="I835" s="48">
        <v>284953</v>
      </c>
      <c r="J835" s="28">
        <v>0.95430000000000004</v>
      </c>
      <c r="K835" s="28"/>
      <c r="L835" s="111"/>
      <c r="M835" s="28"/>
      <c r="N835" s="28">
        <v>1.89E-2</v>
      </c>
    </row>
    <row r="836" spans="1:14">
      <c r="A836" s="87" t="s">
        <v>157</v>
      </c>
      <c r="B836" s="14" t="s">
        <v>74</v>
      </c>
      <c r="C836" s="14" t="s">
        <v>183</v>
      </c>
      <c r="D836" s="14">
        <v>2013</v>
      </c>
      <c r="E836" s="14">
        <v>2013</v>
      </c>
      <c r="F836" s="14" t="s">
        <v>98</v>
      </c>
      <c r="G836" s="26">
        <v>11904</v>
      </c>
      <c r="H836" s="26">
        <v>23504</v>
      </c>
      <c r="I836" s="48">
        <v>43493</v>
      </c>
      <c r="J836" s="28">
        <v>0.90239999999999998</v>
      </c>
      <c r="K836" s="28"/>
      <c r="L836" s="111"/>
      <c r="M836" s="28"/>
      <c r="N836" s="28">
        <v>4.7300000000000002E-2</v>
      </c>
    </row>
    <row r="837" spans="1:14">
      <c r="A837" s="87" t="s">
        <v>158</v>
      </c>
      <c r="B837" s="14" t="s">
        <v>75</v>
      </c>
      <c r="C837" s="14" t="s">
        <v>183</v>
      </c>
      <c r="D837" s="14">
        <v>2013</v>
      </c>
      <c r="E837" s="14">
        <v>2013</v>
      </c>
      <c r="F837" s="14" t="s">
        <v>98</v>
      </c>
      <c r="G837" s="26">
        <v>11765</v>
      </c>
      <c r="H837" s="26">
        <v>23479</v>
      </c>
      <c r="I837" s="48">
        <v>40714</v>
      </c>
      <c r="J837" s="28">
        <v>0.92179999999999995</v>
      </c>
      <c r="K837" s="28"/>
      <c r="L837" s="111"/>
      <c r="M837" s="28"/>
      <c r="N837" s="28">
        <v>4.7300000000000002E-2</v>
      </c>
    </row>
    <row r="838" spans="1:14">
      <c r="A838" s="87" t="s">
        <v>159</v>
      </c>
      <c r="B838" s="14" t="s">
        <v>75</v>
      </c>
      <c r="C838" s="14" t="s">
        <v>183</v>
      </c>
      <c r="D838" s="14">
        <v>2013</v>
      </c>
      <c r="E838" s="14">
        <v>2013</v>
      </c>
      <c r="F838" s="14" t="s">
        <v>98</v>
      </c>
      <c r="G838" s="26">
        <v>163</v>
      </c>
      <c r="H838" s="26">
        <v>319</v>
      </c>
      <c r="I838" s="48">
        <v>534</v>
      </c>
      <c r="J838" s="28">
        <v>1</v>
      </c>
      <c r="K838" s="28"/>
      <c r="L838" s="111"/>
      <c r="M838" s="28"/>
      <c r="N838" s="28">
        <v>4.7300000000000002E-2</v>
      </c>
    </row>
    <row r="839" spans="1:14">
      <c r="A839" s="87" t="s">
        <v>160</v>
      </c>
      <c r="B839" s="14" t="s">
        <v>75</v>
      </c>
      <c r="C839" s="14" t="s">
        <v>183</v>
      </c>
      <c r="D839" s="14">
        <v>2013</v>
      </c>
      <c r="E839" s="14">
        <v>2013</v>
      </c>
      <c r="F839" s="14" t="s">
        <v>98</v>
      </c>
      <c r="G839" s="26">
        <v>2899</v>
      </c>
      <c r="H839" s="26">
        <v>6489</v>
      </c>
      <c r="I839" s="48">
        <v>11018</v>
      </c>
      <c r="J839" s="28">
        <v>1</v>
      </c>
      <c r="K839" s="28"/>
      <c r="L839" s="111"/>
      <c r="M839" s="28"/>
      <c r="N839" s="28">
        <v>4.7300000000000002E-2</v>
      </c>
    </row>
    <row r="840" spans="1:14">
      <c r="A840" s="87" t="s">
        <v>161</v>
      </c>
      <c r="B840" s="14" t="s">
        <v>74</v>
      </c>
      <c r="C840" s="14" t="s">
        <v>183</v>
      </c>
      <c r="D840" s="14">
        <v>2013</v>
      </c>
      <c r="E840" s="14">
        <v>2013</v>
      </c>
      <c r="F840" s="14" t="s">
        <v>98</v>
      </c>
      <c r="G840" s="26">
        <v>20419</v>
      </c>
      <c r="H840" s="26">
        <v>41296</v>
      </c>
      <c r="I840" s="48">
        <v>70198</v>
      </c>
      <c r="J840" s="28">
        <v>0.95020000000000004</v>
      </c>
      <c r="K840" s="28"/>
      <c r="L840" s="111"/>
      <c r="M840" s="28"/>
      <c r="N840" s="28">
        <v>3.6499999999999998E-2</v>
      </c>
    </row>
    <row r="841" spans="1:14">
      <c r="A841" s="87" t="s">
        <v>162</v>
      </c>
      <c r="B841" s="14" t="s">
        <v>74</v>
      </c>
      <c r="C841" s="14" t="s">
        <v>183</v>
      </c>
      <c r="D841" s="14">
        <v>2013</v>
      </c>
      <c r="E841" s="14">
        <v>2013</v>
      </c>
      <c r="F841" s="14" t="s">
        <v>98</v>
      </c>
      <c r="G841" s="26">
        <v>18667</v>
      </c>
      <c r="H841" s="26">
        <v>34862</v>
      </c>
      <c r="I841" s="48">
        <v>66309</v>
      </c>
      <c r="J841" s="28">
        <v>0.94569999999999999</v>
      </c>
      <c r="K841" s="28"/>
      <c r="L841" s="111"/>
      <c r="M841" s="28"/>
      <c r="N841" s="28">
        <v>4.7300000000000002E-2</v>
      </c>
    </row>
    <row r="842" spans="1:14">
      <c r="A842" s="87" t="s">
        <v>163</v>
      </c>
      <c r="B842" s="14" t="s">
        <v>75</v>
      </c>
      <c r="C842" s="14" t="s">
        <v>183</v>
      </c>
      <c r="D842" s="14">
        <v>2013</v>
      </c>
      <c r="E842" s="14">
        <v>2013</v>
      </c>
      <c r="F842" s="14" t="s">
        <v>98</v>
      </c>
      <c r="G842" s="26">
        <v>41018</v>
      </c>
      <c r="H842" s="26">
        <v>90501</v>
      </c>
      <c r="I842" s="48">
        <v>139295</v>
      </c>
      <c r="J842" s="28">
        <v>0.97960000000000003</v>
      </c>
      <c r="K842" s="28"/>
      <c r="L842" s="111"/>
      <c r="M842" s="28"/>
      <c r="N842" s="28">
        <v>5.8999999999999999E-3</v>
      </c>
    </row>
    <row r="843" spans="1:14">
      <c r="A843" s="87" t="s">
        <v>164</v>
      </c>
      <c r="B843" s="14" t="s">
        <v>75</v>
      </c>
      <c r="C843" s="14" t="s">
        <v>183</v>
      </c>
      <c r="D843" s="14">
        <v>2013</v>
      </c>
      <c r="E843" s="14">
        <v>2013</v>
      </c>
      <c r="F843" s="14" t="s">
        <v>98</v>
      </c>
      <c r="G843" s="26">
        <v>5194</v>
      </c>
      <c r="H843" s="26">
        <v>12520</v>
      </c>
      <c r="I843" s="48">
        <v>23878</v>
      </c>
      <c r="J843" s="28">
        <v>0.97860000000000003</v>
      </c>
      <c r="K843" s="28"/>
      <c r="L843" s="111"/>
      <c r="M843" s="28"/>
      <c r="N843" s="28">
        <v>4.7300000000000002E-2</v>
      </c>
    </row>
    <row r="844" spans="1:14">
      <c r="A844" s="87" t="s">
        <v>165</v>
      </c>
      <c r="B844" s="14" t="s">
        <v>75</v>
      </c>
      <c r="C844" s="14" t="s">
        <v>183</v>
      </c>
      <c r="D844" s="14">
        <v>2013</v>
      </c>
      <c r="E844" s="14">
        <v>2013</v>
      </c>
      <c r="F844" s="14" t="s">
        <v>98</v>
      </c>
      <c r="G844" s="26">
        <v>4173</v>
      </c>
      <c r="H844" s="26">
        <v>9641</v>
      </c>
      <c r="I844" s="48">
        <v>17541</v>
      </c>
      <c r="J844" s="28">
        <v>0.93049999999999999</v>
      </c>
      <c r="K844" s="28"/>
      <c r="L844" s="111"/>
      <c r="M844" s="28"/>
      <c r="N844" s="28">
        <v>4.7300000000000002E-2</v>
      </c>
    </row>
    <row r="845" spans="1:14">
      <c r="A845" s="87" t="s">
        <v>166</v>
      </c>
      <c r="B845" s="14" t="s">
        <v>75</v>
      </c>
      <c r="C845" s="14" t="s">
        <v>183</v>
      </c>
      <c r="D845" s="14">
        <v>2013</v>
      </c>
      <c r="E845" s="14">
        <v>2013</v>
      </c>
      <c r="F845" s="14" t="s">
        <v>98</v>
      </c>
      <c r="G845" s="26">
        <v>776</v>
      </c>
      <c r="H845" s="26">
        <v>1560</v>
      </c>
      <c r="I845" s="48">
        <v>2786</v>
      </c>
      <c r="J845" s="28">
        <v>1</v>
      </c>
      <c r="K845" s="28"/>
      <c r="L845" s="111"/>
      <c r="M845" s="28"/>
      <c r="N845" s="28">
        <v>4.7300000000000002E-2</v>
      </c>
    </row>
    <row r="846" spans="1:14">
      <c r="A846" s="87" t="s">
        <v>167</v>
      </c>
      <c r="B846" s="14" t="s">
        <v>74</v>
      </c>
      <c r="C846" s="14" t="s">
        <v>183</v>
      </c>
      <c r="D846" s="14">
        <v>2013</v>
      </c>
      <c r="E846" s="14">
        <v>2013</v>
      </c>
      <c r="F846" s="14" t="s">
        <v>98</v>
      </c>
      <c r="G846" s="26">
        <v>46126</v>
      </c>
      <c r="H846" s="26">
        <v>115113</v>
      </c>
      <c r="I846" s="48">
        <v>172601</v>
      </c>
      <c r="J846" s="28">
        <v>1</v>
      </c>
      <c r="K846" s="28"/>
      <c r="L846" s="111"/>
      <c r="M846" s="28"/>
      <c r="N846" s="28">
        <v>6.9699999999999998E-2</v>
      </c>
    </row>
    <row r="847" spans="1:14">
      <c r="A847" s="87" t="s">
        <v>168</v>
      </c>
      <c r="B847" s="14" t="s">
        <v>75</v>
      </c>
      <c r="C847" s="14" t="s">
        <v>183</v>
      </c>
      <c r="D847" s="14">
        <v>2013</v>
      </c>
      <c r="E847" s="14">
        <v>2013</v>
      </c>
      <c r="F847" s="14" t="s">
        <v>98</v>
      </c>
      <c r="G847" s="26">
        <v>2868</v>
      </c>
      <c r="H847" s="26">
        <v>5296</v>
      </c>
      <c r="I847" s="48">
        <v>8343</v>
      </c>
      <c r="J847" s="28">
        <v>0.96020000000000005</v>
      </c>
      <c r="K847" s="28"/>
      <c r="L847" s="111"/>
      <c r="M847" s="28"/>
      <c r="N847" s="28">
        <v>4.7300000000000002E-2</v>
      </c>
    </row>
    <row r="848" spans="1:14">
      <c r="A848" s="87" t="s">
        <v>169</v>
      </c>
      <c r="B848" s="14" t="s">
        <v>74</v>
      </c>
      <c r="C848" s="14" t="s">
        <v>183</v>
      </c>
      <c r="D848" s="14">
        <v>2013</v>
      </c>
      <c r="E848" s="14">
        <v>2013</v>
      </c>
      <c r="F848" s="14" t="s">
        <v>98</v>
      </c>
      <c r="G848" s="26">
        <v>32229</v>
      </c>
      <c r="H848" s="26">
        <v>67619</v>
      </c>
      <c r="I848" s="48">
        <v>126665</v>
      </c>
      <c r="J848" s="28">
        <v>0.9738</v>
      </c>
      <c r="K848" s="28"/>
      <c r="L848" s="111"/>
      <c r="M848" s="28"/>
      <c r="N848" s="28">
        <v>8.8000000000000005E-3</v>
      </c>
    </row>
    <row r="849" spans="1:31">
      <c r="A849" s="87" t="s">
        <v>170</v>
      </c>
      <c r="B849" s="14" t="s">
        <v>74</v>
      </c>
      <c r="C849" s="14" t="s">
        <v>183</v>
      </c>
      <c r="D849" s="14">
        <v>2013</v>
      </c>
      <c r="E849" s="14">
        <v>2013</v>
      </c>
      <c r="F849" s="14" t="s">
        <v>98</v>
      </c>
      <c r="G849" s="26">
        <v>7780</v>
      </c>
      <c r="H849" s="26">
        <v>16873</v>
      </c>
      <c r="I849" s="48">
        <v>31533</v>
      </c>
      <c r="J849" s="28">
        <v>0.26250000000000001</v>
      </c>
      <c r="K849" s="28"/>
      <c r="L849" s="111"/>
      <c r="M849" s="28"/>
      <c r="N849" s="28">
        <v>4.7300000000000002E-2</v>
      </c>
    </row>
    <row r="850" spans="1:31">
      <c r="A850" s="87" t="s">
        <v>171</v>
      </c>
      <c r="B850" s="14" t="s">
        <v>75</v>
      </c>
      <c r="C850" s="14" t="s">
        <v>183</v>
      </c>
      <c r="D850" s="14">
        <v>2013</v>
      </c>
      <c r="E850" s="14">
        <v>2013</v>
      </c>
      <c r="F850" s="14" t="s">
        <v>98</v>
      </c>
      <c r="G850" s="26">
        <v>5675</v>
      </c>
      <c r="H850" s="26">
        <v>12858</v>
      </c>
      <c r="I850" s="48">
        <v>20294</v>
      </c>
      <c r="J850" s="28">
        <v>1</v>
      </c>
      <c r="K850" s="28"/>
      <c r="L850" s="111"/>
      <c r="M850" s="28"/>
      <c r="N850" s="28">
        <v>4.7300000000000002E-2</v>
      </c>
    </row>
    <row r="851" spans="1:31">
      <c r="A851" s="51" t="s">
        <v>281</v>
      </c>
      <c r="B851" s="14" t="s">
        <v>66</v>
      </c>
      <c r="C851" s="14" t="s">
        <v>184</v>
      </c>
      <c r="D851" s="14">
        <v>2013</v>
      </c>
      <c r="E851" s="14">
        <v>2013</v>
      </c>
      <c r="F851" s="14" t="s">
        <v>98</v>
      </c>
      <c r="G851" s="128"/>
      <c r="H851" s="128"/>
      <c r="I851" s="128"/>
      <c r="J851" s="129"/>
      <c r="K851" s="129"/>
      <c r="L851" s="111"/>
      <c r="M851" s="28">
        <v>0.254</v>
      </c>
      <c r="N851" s="28">
        <v>5.3999999999999999E-2</v>
      </c>
    </row>
    <row r="852" spans="1:31">
      <c r="A852" s="51" t="s">
        <v>172</v>
      </c>
      <c r="B852" s="14" t="s">
        <v>66</v>
      </c>
      <c r="C852" s="14" t="s">
        <v>184</v>
      </c>
      <c r="D852" s="14">
        <v>2013</v>
      </c>
      <c r="E852" s="14">
        <v>2013</v>
      </c>
      <c r="F852" s="14" t="s">
        <v>98</v>
      </c>
      <c r="G852" s="26">
        <v>1930552</v>
      </c>
      <c r="H852" s="26">
        <v>4219861</v>
      </c>
      <c r="I852" s="48">
        <v>8064682</v>
      </c>
      <c r="J852" s="28">
        <v>0.96399999999999997</v>
      </c>
      <c r="K852" s="28"/>
      <c r="L852" s="111"/>
      <c r="M852" s="28"/>
      <c r="N852" s="28">
        <v>3.1099999999999999E-2</v>
      </c>
      <c r="O852" s="14"/>
      <c r="P852" s="14"/>
      <c r="Q852" s="14"/>
      <c r="R852" s="14"/>
      <c r="S852" s="14"/>
      <c r="T852" s="14"/>
      <c r="U852" s="14"/>
      <c r="V852" s="14"/>
      <c r="W852" s="14"/>
      <c r="X852" s="14"/>
      <c r="Y852" s="14"/>
      <c r="Z852" s="14"/>
      <c r="AA852" s="14"/>
      <c r="AB852" s="14"/>
      <c r="AC852" s="14"/>
      <c r="AD852" s="14"/>
      <c r="AE852" s="14"/>
    </row>
    <row r="853" spans="1:31">
      <c r="A853" s="51" t="s">
        <v>173</v>
      </c>
      <c r="B853" s="14" t="s">
        <v>74</v>
      </c>
      <c r="C853" s="14" t="s">
        <v>184</v>
      </c>
      <c r="D853" s="14">
        <v>2013</v>
      </c>
      <c r="E853" s="14">
        <v>2013</v>
      </c>
      <c r="F853" s="14" t="s">
        <v>98</v>
      </c>
      <c r="G853" s="26">
        <v>63220</v>
      </c>
      <c r="H853" s="26">
        <v>126807</v>
      </c>
      <c r="I853" s="48">
        <v>266597</v>
      </c>
      <c r="J853" s="28">
        <v>0.89880000000000004</v>
      </c>
      <c r="K853" s="28"/>
      <c r="L853" s="111"/>
      <c r="M853" s="28"/>
      <c r="N853" s="28">
        <v>3.5999999999999997E-2</v>
      </c>
    </row>
    <row r="854" spans="1:31">
      <c r="A854" s="51" t="s">
        <v>174</v>
      </c>
      <c r="B854" s="14" t="s">
        <v>75</v>
      </c>
      <c r="C854" s="14" t="s">
        <v>184</v>
      </c>
      <c r="D854" s="14">
        <v>2013</v>
      </c>
      <c r="E854" s="14">
        <v>2013</v>
      </c>
      <c r="F854" s="14" t="s">
        <v>98</v>
      </c>
      <c r="G854" s="26">
        <v>82</v>
      </c>
      <c r="H854" s="26">
        <v>138</v>
      </c>
      <c r="I854" s="48">
        <v>192</v>
      </c>
      <c r="J854" s="28">
        <v>1</v>
      </c>
      <c r="K854" s="28"/>
      <c r="L854" s="111"/>
      <c r="M854" s="28"/>
      <c r="N854" s="28">
        <v>5.9299999999999999E-2</v>
      </c>
    </row>
    <row r="855" spans="1:31">
      <c r="A855" s="51" t="s">
        <v>175</v>
      </c>
      <c r="B855" s="14" t="s">
        <v>75</v>
      </c>
      <c r="C855" s="14" t="s">
        <v>184</v>
      </c>
      <c r="D855" s="14">
        <v>2013</v>
      </c>
      <c r="E855" s="14">
        <v>2013</v>
      </c>
      <c r="F855" s="14" t="s">
        <v>98</v>
      </c>
      <c r="G855" s="26">
        <v>1723</v>
      </c>
      <c r="H855" s="26">
        <v>3280</v>
      </c>
      <c r="I855" s="48">
        <v>4553</v>
      </c>
      <c r="J855" s="28">
        <v>0.96909999999999996</v>
      </c>
      <c r="K855" s="28"/>
      <c r="L855" s="111"/>
      <c r="M855" s="28"/>
      <c r="N855" s="28">
        <v>5.9299999999999999E-2</v>
      </c>
    </row>
    <row r="856" spans="1:31">
      <c r="A856" s="51" t="s">
        <v>176</v>
      </c>
      <c r="B856" s="14" t="s">
        <v>75</v>
      </c>
      <c r="C856" s="14" t="s">
        <v>184</v>
      </c>
      <c r="D856" s="14">
        <v>2013</v>
      </c>
      <c r="E856" s="14">
        <v>2013</v>
      </c>
      <c r="F856" s="14" t="s">
        <v>98</v>
      </c>
      <c r="G856" s="26">
        <v>14374</v>
      </c>
      <c r="H856" s="26">
        <v>29829</v>
      </c>
      <c r="I856" s="48">
        <v>51614</v>
      </c>
      <c r="J856" s="28">
        <v>0.95169999999999999</v>
      </c>
      <c r="K856" s="28"/>
      <c r="L856" s="111"/>
      <c r="M856" s="28"/>
      <c r="N856" s="28">
        <v>5.9299999999999999E-2</v>
      </c>
    </row>
    <row r="857" spans="1:31">
      <c r="A857" s="51" t="s">
        <v>177</v>
      </c>
      <c r="B857" s="14" t="s">
        <v>75</v>
      </c>
      <c r="C857" s="14" t="s">
        <v>184</v>
      </c>
      <c r="D857" s="14">
        <v>2013</v>
      </c>
      <c r="E857" s="14">
        <v>2013</v>
      </c>
      <c r="F857" s="14" t="s">
        <v>98</v>
      </c>
      <c r="G857" s="26">
        <v>2593</v>
      </c>
      <c r="H857" s="26">
        <v>5054</v>
      </c>
      <c r="I857" s="48">
        <v>6870</v>
      </c>
      <c r="J857" s="28">
        <v>0.98040000000000005</v>
      </c>
      <c r="K857" s="28"/>
      <c r="L857" s="111"/>
      <c r="M857" s="28"/>
      <c r="N857" s="28">
        <v>5.9299999999999999E-2</v>
      </c>
    </row>
    <row r="858" spans="1:31">
      <c r="A858" s="51" t="s">
        <v>178</v>
      </c>
      <c r="B858" s="14" t="s">
        <v>75</v>
      </c>
      <c r="C858" s="14" t="s">
        <v>184</v>
      </c>
      <c r="D858" s="14">
        <v>2013</v>
      </c>
      <c r="E858" s="14">
        <v>2013</v>
      </c>
      <c r="F858" s="14" t="s">
        <v>98</v>
      </c>
      <c r="G858" s="26">
        <v>736</v>
      </c>
      <c r="H858" s="26">
        <v>1869</v>
      </c>
      <c r="I858" s="48">
        <v>4846</v>
      </c>
      <c r="J858" s="28">
        <v>0.97919999999999996</v>
      </c>
      <c r="K858" s="28"/>
      <c r="L858" s="111"/>
      <c r="M858" s="28"/>
      <c r="N858" s="28">
        <v>5.9299999999999999E-2</v>
      </c>
    </row>
    <row r="859" spans="1:31">
      <c r="A859" s="51" t="s">
        <v>179</v>
      </c>
      <c r="B859" s="14" t="s">
        <v>74</v>
      </c>
      <c r="C859" s="14" t="s">
        <v>184</v>
      </c>
      <c r="D859" s="14">
        <v>2013</v>
      </c>
      <c r="E859" s="14">
        <v>2013</v>
      </c>
      <c r="F859" s="14" t="s">
        <v>98</v>
      </c>
      <c r="G859" s="26">
        <v>33308</v>
      </c>
      <c r="H859" s="26">
        <v>69070</v>
      </c>
      <c r="I859" s="48">
        <v>152392</v>
      </c>
      <c r="J859" s="28">
        <v>0.95569999999999999</v>
      </c>
      <c r="K859" s="28"/>
      <c r="L859" s="111"/>
      <c r="M859" s="28"/>
      <c r="N859" s="28">
        <v>2.2800000000000001E-2</v>
      </c>
    </row>
    <row r="860" spans="1:31">
      <c r="A860" s="51" t="s">
        <v>180</v>
      </c>
      <c r="B860" s="14" t="s">
        <v>75</v>
      </c>
      <c r="C860" s="14" t="s">
        <v>184</v>
      </c>
      <c r="D860" s="14">
        <v>2013</v>
      </c>
      <c r="E860" s="14">
        <v>2013</v>
      </c>
      <c r="F860" s="14" t="s">
        <v>98</v>
      </c>
      <c r="G860" s="26">
        <v>2562</v>
      </c>
      <c r="H860" s="26">
        <v>5182</v>
      </c>
      <c r="I860" s="48">
        <v>7943</v>
      </c>
      <c r="J860" s="28">
        <v>1</v>
      </c>
      <c r="K860" s="28"/>
      <c r="L860" s="111"/>
      <c r="M860" s="28"/>
      <c r="N860" s="28">
        <v>5.9299999999999999E-2</v>
      </c>
    </row>
    <row r="861" spans="1:31">
      <c r="A861" s="51" t="s">
        <v>181</v>
      </c>
      <c r="B861" s="14" t="s">
        <v>75</v>
      </c>
      <c r="C861" s="14" t="s">
        <v>184</v>
      </c>
      <c r="D861" s="14">
        <v>2013</v>
      </c>
      <c r="E861" s="14">
        <v>2013</v>
      </c>
      <c r="F861" s="14" t="s">
        <v>98</v>
      </c>
      <c r="G861" s="26">
        <v>6462</v>
      </c>
      <c r="H861" s="26">
        <v>12043</v>
      </c>
      <c r="I861" s="48">
        <v>19513</v>
      </c>
      <c r="J861" s="28">
        <v>0.995</v>
      </c>
      <c r="K861" s="28"/>
      <c r="L861" s="111"/>
      <c r="M861" s="28"/>
      <c r="N861" s="28">
        <v>5.9299999999999999E-2</v>
      </c>
    </row>
    <row r="862" spans="1:31">
      <c r="A862" s="87" t="s">
        <v>123</v>
      </c>
      <c r="B862" s="14" t="s">
        <v>74</v>
      </c>
      <c r="C862" s="14" t="s">
        <v>184</v>
      </c>
      <c r="D862" s="14">
        <v>2013</v>
      </c>
      <c r="E862" s="14">
        <v>2013</v>
      </c>
      <c r="F862" s="14" t="s">
        <v>98</v>
      </c>
      <c r="G862" s="26">
        <v>92109</v>
      </c>
      <c r="H862" s="26">
        <v>221930</v>
      </c>
      <c r="I862" s="48">
        <v>323456</v>
      </c>
      <c r="J862" s="28">
        <v>0.96750000000000003</v>
      </c>
      <c r="K862" s="28"/>
      <c r="L862" s="111"/>
      <c r="M862" s="28"/>
      <c r="N862" s="28">
        <v>6.3E-3</v>
      </c>
    </row>
    <row r="863" spans="1:31">
      <c r="A863" s="87" t="s">
        <v>124</v>
      </c>
      <c r="B863" s="14" t="s">
        <v>75</v>
      </c>
      <c r="C863" s="14" t="s">
        <v>184</v>
      </c>
      <c r="D863" s="14">
        <v>2013</v>
      </c>
      <c r="E863" s="14">
        <v>2013</v>
      </c>
      <c r="F863" s="14" t="s">
        <v>98</v>
      </c>
      <c r="G863" s="26">
        <v>1431</v>
      </c>
      <c r="H863" s="26">
        <v>3605</v>
      </c>
      <c r="I863" s="48">
        <v>7568</v>
      </c>
      <c r="J863" s="28">
        <v>1</v>
      </c>
      <c r="K863" s="28"/>
      <c r="L863" s="111"/>
      <c r="M863" s="28"/>
      <c r="N863" s="28">
        <v>5.9299999999999999E-2</v>
      </c>
    </row>
    <row r="864" spans="1:31">
      <c r="A864" s="87" t="s">
        <v>125</v>
      </c>
      <c r="B864" s="14" t="s">
        <v>75</v>
      </c>
      <c r="C864" s="14" t="s">
        <v>184</v>
      </c>
      <c r="D864" s="14">
        <v>2013</v>
      </c>
      <c r="E864" s="14">
        <v>2013</v>
      </c>
      <c r="F864" s="14" t="s">
        <v>98</v>
      </c>
      <c r="G864" s="26">
        <v>8425</v>
      </c>
      <c r="H864" s="26">
        <v>15773</v>
      </c>
      <c r="I864" s="48">
        <v>27597</v>
      </c>
      <c r="J864" s="28">
        <v>0.98</v>
      </c>
      <c r="K864" s="28"/>
      <c r="L864" s="111"/>
      <c r="M864" s="28"/>
      <c r="N864" s="28">
        <v>5.9299999999999999E-2</v>
      </c>
    </row>
    <row r="865" spans="1:14">
      <c r="A865" s="87" t="s">
        <v>126</v>
      </c>
      <c r="B865" s="14" t="s">
        <v>75</v>
      </c>
      <c r="C865" s="14" t="s">
        <v>184</v>
      </c>
      <c r="D865" s="14">
        <v>2013</v>
      </c>
      <c r="E865" s="14">
        <v>2013</v>
      </c>
      <c r="F865" s="14" t="s">
        <v>98</v>
      </c>
      <c r="G865" s="26">
        <v>14190</v>
      </c>
      <c r="H865" s="26">
        <v>36351</v>
      </c>
      <c r="I865" s="48">
        <v>59138</v>
      </c>
      <c r="J865" s="28">
        <v>1</v>
      </c>
      <c r="K865" s="28"/>
      <c r="L865" s="111"/>
      <c r="M865" s="28"/>
      <c r="N865" s="28">
        <v>5.9299999999999999E-2</v>
      </c>
    </row>
    <row r="866" spans="1:14">
      <c r="A866" s="87" t="s">
        <v>127</v>
      </c>
      <c r="B866" s="14" t="s">
        <v>75</v>
      </c>
      <c r="C866" s="14" t="s">
        <v>184</v>
      </c>
      <c r="D866" s="14">
        <v>2013</v>
      </c>
      <c r="E866" s="14">
        <v>2013</v>
      </c>
      <c r="F866" s="14" t="s">
        <v>98</v>
      </c>
      <c r="G866" s="26">
        <v>1010</v>
      </c>
      <c r="H866" s="26">
        <v>2033</v>
      </c>
      <c r="I866" s="48">
        <v>3501</v>
      </c>
      <c r="J866" s="28">
        <v>0.98680000000000001</v>
      </c>
      <c r="K866" s="28"/>
      <c r="L866" s="111"/>
      <c r="M866" s="28"/>
      <c r="N866" s="28">
        <v>5.9299999999999999E-2</v>
      </c>
    </row>
    <row r="867" spans="1:14">
      <c r="A867" s="87" t="s">
        <v>128</v>
      </c>
      <c r="B867" s="14" t="s">
        <v>75</v>
      </c>
      <c r="C867" s="14" t="s">
        <v>184</v>
      </c>
      <c r="D867" s="14">
        <v>2013</v>
      </c>
      <c r="E867" s="14">
        <v>2013</v>
      </c>
      <c r="F867" s="14" t="s">
        <v>98</v>
      </c>
      <c r="G867" s="26">
        <v>59553</v>
      </c>
      <c r="H867" s="26">
        <v>144903</v>
      </c>
      <c r="I867" s="48">
        <v>252920</v>
      </c>
      <c r="J867" s="28">
        <v>0.98760000000000003</v>
      </c>
      <c r="K867" s="28"/>
      <c r="L867" s="111"/>
      <c r="M867" s="28"/>
      <c r="N867" s="28">
        <v>2.75E-2</v>
      </c>
    </row>
    <row r="868" spans="1:14">
      <c r="A868" s="87" t="s">
        <v>129</v>
      </c>
      <c r="B868" s="14" t="s">
        <v>75</v>
      </c>
      <c r="C868" s="14" t="s">
        <v>184</v>
      </c>
      <c r="D868" s="14">
        <v>2013</v>
      </c>
      <c r="E868" s="14">
        <v>2013</v>
      </c>
      <c r="F868" s="14" t="s">
        <v>98</v>
      </c>
      <c r="G868" s="26">
        <v>10050</v>
      </c>
      <c r="H868" s="26">
        <v>23748</v>
      </c>
      <c r="I868" s="48">
        <v>39065</v>
      </c>
      <c r="J868" s="28">
        <v>0.99419999999999997</v>
      </c>
      <c r="K868" s="28"/>
      <c r="L868" s="111"/>
      <c r="M868" s="28"/>
      <c r="N868" s="28">
        <v>5.9299999999999999E-2</v>
      </c>
    </row>
    <row r="869" spans="1:14">
      <c r="A869" s="87" t="s">
        <v>130</v>
      </c>
      <c r="B869" s="14" t="s">
        <v>75</v>
      </c>
      <c r="C869" s="14" t="s">
        <v>184</v>
      </c>
      <c r="D869" s="14">
        <v>2013</v>
      </c>
      <c r="E869" s="14">
        <v>2013</v>
      </c>
      <c r="F869" s="14" t="s">
        <v>98</v>
      </c>
      <c r="G869" s="26">
        <v>5137</v>
      </c>
      <c r="H869" s="26">
        <v>10267</v>
      </c>
      <c r="I869" s="48">
        <v>18181</v>
      </c>
      <c r="J869" s="28">
        <v>0.95909999999999995</v>
      </c>
      <c r="K869" s="28"/>
      <c r="L869" s="111"/>
      <c r="M869" s="28"/>
      <c r="N869" s="28">
        <v>5.9299999999999999E-2</v>
      </c>
    </row>
    <row r="870" spans="1:14">
      <c r="A870" s="87" t="s">
        <v>131</v>
      </c>
      <c r="B870" s="14" t="s">
        <v>75</v>
      </c>
      <c r="C870" s="14" t="s">
        <v>184</v>
      </c>
      <c r="D870" s="14">
        <v>2013</v>
      </c>
      <c r="E870" s="14">
        <v>2013</v>
      </c>
      <c r="F870" s="14" t="s">
        <v>98</v>
      </c>
      <c r="G870" s="26">
        <v>1422</v>
      </c>
      <c r="H870" s="26">
        <v>2987</v>
      </c>
      <c r="I870" s="48">
        <v>4857</v>
      </c>
      <c r="J870" s="28">
        <v>0.94620000000000004</v>
      </c>
      <c r="K870" s="28"/>
      <c r="L870" s="111"/>
      <c r="M870" s="28"/>
      <c r="N870" s="28">
        <v>5.9299999999999999E-2</v>
      </c>
    </row>
    <row r="871" spans="1:14">
      <c r="A871" s="87" t="s">
        <v>132</v>
      </c>
      <c r="B871" s="14" t="s">
        <v>76</v>
      </c>
      <c r="C871" s="14" t="s">
        <v>184</v>
      </c>
      <c r="D871" s="14">
        <v>2013</v>
      </c>
      <c r="E871" s="14">
        <v>2013</v>
      </c>
      <c r="F871" s="14" t="s">
        <v>98</v>
      </c>
      <c r="G871" s="26">
        <v>549911</v>
      </c>
      <c r="H871" s="26">
        <v>1138034</v>
      </c>
      <c r="I871" s="48">
        <v>2473933</v>
      </c>
      <c r="J871" s="28">
        <v>0.96230000000000004</v>
      </c>
      <c r="K871" s="28"/>
      <c r="L871" s="111"/>
      <c r="M871" s="28"/>
      <c r="N871" s="28">
        <v>2.4799999999999999E-2</v>
      </c>
    </row>
    <row r="872" spans="1:14">
      <c r="A872" s="87" t="s">
        <v>133</v>
      </c>
      <c r="B872" s="14" t="s">
        <v>75</v>
      </c>
      <c r="C872" s="14" t="s">
        <v>184</v>
      </c>
      <c r="D872" s="14">
        <v>2013</v>
      </c>
      <c r="E872" s="14">
        <v>2013</v>
      </c>
      <c r="F872" s="14" t="s">
        <v>98</v>
      </c>
      <c r="G872" s="26">
        <v>10709</v>
      </c>
      <c r="H872" s="26">
        <v>27158</v>
      </c>
      <c r="I872" s="48">
        <v>49140</v>
      </c>
      <c r="J872" s="28">
        <v>0.97560000000000002</v>
      </c>
      <c r="K872" s="28"/>
      <c r="L872" s="111"/>
      <c r="M872" s="28"/>
      <c r="N872" s="28">
        <v>5.9299999999999999E-2</v>
      </c>
    </row>
    <row r="873" spans="1:14">
      <c r="A873" s="87" t="s">
        <v>134</v>
      </c>
      <c r="B873" s="14" t="s">
        <v>75</v>
      </c>
      <c r="C873" s="14" t="s">
        <v>184</v>
      </c>
      <c r="D873" s="14">
        <v>2013</v>
      </c>
      <c r="E873" s="14">
        <v>2013</v>
      </c>
      <c r="F873" s="14" t="s">
        <v>98</v>
      </c>
      <c r="G873" s="26">
        <v>5625</v>
      </c>
      <c r="H873" s="26">
        <v>9507</v>
      </c>
      <c r="I873" s="48">
        <v>23277</v>
      </c>
      <c r="J873" s="28">
        <v>0.96950000000000003</v>
      </c>
      <c r="K873" s="28"/>
      <c r="L873" s="111"/>
      <c r="M873" s="28"/>
      <c r="N873" s="28">
        <v>5.9299999999999999E-2</v>
      </c>
    </row>
    <row r="874" spans="1:14">
      <c r="A874" s="87" t="s">
        <v>135</v>
      </c>
      <c r="B874" s="14" t="s">
        <v>75</v>
      </c>
      <c r="C874" s="14" t="s">
        <v>184</v>
      </c>
      <c r="D874" s="14">
        <v>2013</v>
      </c>
      <c r="E874" s="14">
        <v>2013</v>
      </c>
      <c r="F874" s="14" t="s">
        <v>98</v>
      </c>
      <c r="G874" s="26">
        <v>919</v>
      </c>
      <c r="H874" s="26">
        <v>1857</v>
      </c>
      <c r="I874" s="48">
        <v>2906</v>
      </c>
      <c r="J874" s="28">
        <v>0.87760000000000005</v>
      </c>
      <c r="K874" s="28"/>
      <c r="L874" s="111"/>
      <c r="M874" s="28"/>
      <c r="N874" s="28">
        <v>5.9299999999999999E-2</v>
      </c>
    </row>
    <row r="875" spans="1:14">
      <c r="A875" s="87" t="s">
        <v>136</v>
      </c>
      <c r="B875" s="14" t="s">
        <v>75</v>
      </c>
      <c r="C875" s="14" t="s">
        <v>184</v>
      </c>
      <c r="D875" s="14">
        <v>2013</v>
      </c>
      <c r="E875" s="14">
        <v>2013</v>
      </c>
      <c r="F875" s="14" t="s">
        <v>98</v>
      </c>
      <c r="G875" s="26">
        <v>7039</v>
      </c>
      <c r="H875" s="26">
        <v>13340</v>
      </c>
      <c r="I875" s="48">
        <v>23670</v>
      </c>
      <c r="J875" s="28">
        <v>0.98829999999999996</v>
      </c>
      <c r="K875" s="28"/>
      <c r="L875" s="111"/>
      <c r="M875" s="28"/>
      <c r="N875" s="28">
        <v>5.9299999999999999E-2</v>
      </c>
    </row>
    <row r="876" spans="1:14">
      <c r="A876" s="87" t="s">
        <v>137</v>
      </c>
      <c r="B876" s="14" t="s">
        <v>75</v>
      </c>
      <c r="C876" s="14" t="s">
        <v>184</v>
      </c>
      <c r="D876" s="14">
        <v>2013</v>
      </c>
      <c r="E876" s="14">
        <v>2013</v>
      </c>
      <c r="F876" s="14" t="s">
        <v>98</v>
      </c>
      <c r="G876" s="26">
        <v>22874</v>
      </c>
      <c r="H876" s="26">
        <v>55866</v>
      </c>
      <c r="I876" s="48">
        <v>87452</v>
      </c>
      <c r="J876" s="28">
        <v>0.9899</v>
      </c>
      <c r="K876" s="28"/>
      <c r="L876" s="111"/>
      <c r="M876" s="28"/>
      <c r="N876" s="28">
        <v>3.2000000000000002E-3</v>
      </c>
    </row>
    <row r="877" spans="1:14">
      <c r="A877" s="87" t="s">
        <v>138</v>
      </c>
      <c r="B877" s="14" t="s">
        <v>75</v>
      </c>
      <c r="C877" s="14" t="s">
        <v>184</v>
      </c>
      <c r="D877" s="14">
        <v>2013</v>
      </c>
      <c r="E877" s="14">
        <v>2013</v>
      </c>
      <c r="F877" s="14" t="s">
        <v>98</v>
      </c>
      <c r="G877" s="26">
        <v>442</v>
      </c>
      <c r="H877" s="26">
        <v>983</v>
      </c>
      <c r="I877" s="48">
        <v>2012</v>
      </c>
      <c r="J877" s="28">
        <v>1</v>
      </c>
      <c r="K877" s="28"/>
      <c r="L877" s="111"/>
      <c r="M877" s="28"/>
      <c r="N877" s="28">
        <v>5.9299999999999999E-2</v>
      </c>
    </row>
    <row r="878" spans="1:14">
      <c r="A878" s="87" t="s">
        <v>139</v>
      </c>
      <c r="B878" s="14" t="s">
        <v>75</v>
      </c>
      <c r="C878" s="14" t="s">
        <v>184</v>
      </c>
      <c r="D878" s="14">
        <v>2013</v>
      </c>
      <c r="E878" s="14">
        <v>2013</v>
      </c>
      <c r="F878" s="14" t="s">
        <v>98</v>
      </c>
      <c r="G878" s="26">
        <v>355</v>
      </c>
      <c r="H878" s="26">
        <v>650</v>
      </c>
      <c r="I878" s="48">
        <v>1480</v>
      </c>
      <c r="J878" s="28">
        <v>0.96879999999999999</v>
      </c>
      <c r="K878" s="28"/>
      <c r="L878" s="111"/>
      <c r="M878" s="28"/>
      <c r="N878" s="28">
        <v>5.9299999999999999E-2</v>
      </c>
    </row>
    <row r="879" spans="1:14">
      <c r="A879" s="87" t="s">
        <v>140</v>
      </c>
      <c r="B879" s="14" t="s">
        <v>75</v>
      </c>
      <c r="C879" s="14" t="s">
        <v>184</v>
      </c>
      <c r="D879" s="14">
        <v>2013</v>
      </c>
      <c r="E879" s="14">
        <v>2013</v>
      </c>
      <c r="F879" s="14" t="s">
        <v>98</v>
      </c>
      <c r="G879" s="26">
        <v>21851</v>
      </c>
      <c r="H879" s="26">
        <v>50341</v>
      </c>
      <c r="I879" s="48">
        <v>115673</v>
      </c>
      <c r="J879" s="28">
        <v>1</v>
      </c>
      <c r="K879" s="28"/>
      <c r="L879" s="111"/>
      <c r="M879" s="28"/>
      <c r="N879" s="28">
        <v>9.7000000000000003E-3</v>
      </c>
    </row>
    <row r="880" spans="1:14">
      <c r="A880" s="87" t="s">
        <v>141</v>
      </c>
      <c r="B880" s="14" t="s">
        <v>75</v>
      </c>
      <c r="C880" s="14" t="s">
        <v>184</v>
      </c>
      <c r="D880" s="14">
        <v>2013</v>
      </c>
      <c r="E880" s="14">
        <v>2013</v>
      </c>
      <c r="F880" s="14" t="s">
        <v>98</v>
      </c>
      <c r="G880" s="26">
        <v>3386</v>
      </c>
      <c r="H880" s="26">
        <v>7150</v>
      </c>
      <c r="I880" s="48">
        <v>17488</v>
      </c>
      <c r="J880" s="28">
        <v>0.67920000000000003</v>
      </c>
      <c r="K880" s="28"/>
      <c r="L880" s="111"/>
      <c r="M880" s="28"/>
      <c r="N880" s="28">
        <v>5.9299999999999999E-2</v>
      </c>
    </row>
    <row r="881" spans="1:14">
      <c r="A881" s="87" t="s">
        <v>142</v>
      </c>
      <c r="B881" s="14" t="s">
        <v>75</v>
      </c>
      <c r="C881" s="14" t="s">
        <v>184</v>
      </c>
      <c r="D881" s="14">
        <v>2013</v>
      </c>
      <c r="E881" s="14">
        <v>2013</v>
      </c>
      <c r="F881" s="14" t="s">
        <v>98</v>
      </c>
      <c r="G881" s="26">
        <v>3853</v>
      </c>
      <c r="H881" s="26">
        <v>7303</v>
      </c>
      <c r="I881" s="48">
        <v>11823</v>
      </c>
      <c r="J881" s="28">
        <v>1</v>
      </c>
      <c r="K881" s="28"/>
      <c r="L881" s="111"/>
      <c r="M881" s="28"/>
      <c r="N881" s="28">
        <v>5.9299999999999999E-2</v>
      </c>
    </row>
    <row r="882" spans="1:14">
      <c r="A882" s="87" t="s">
        <v>143</v>
      </c>
      <c r="B882" s="14" t="s">
        <v>74</v>
      </c>
      <c r="C882" s="14" t="s">
        <v>184</v>
      </c>
      <c r="D882" s="14">
        <v>2013</v>
      </c>
      <c r="E882" s="14">
        <v>2013</v>
      </c>
      <c r="F882" s="14" t="s">
        <v>98</v>
      </c>
      <c r="G882" s="26">
        <v>103927</v>
      </c>
      <c r="H882" s="26">
        <v>230763</v>
      </c>
      <c r="I882" s="48">
        <v>508535</v>
      </c>
      <c r="J882" s="28">
        <v>0.99550000000000005</v>
      </c>
      <c r="K882" s="28"/>
      <c r="L882" s="111"/>
      <c r="M882" s="28"/>
      <c r="N882" s="28">
        <v>1.55E-2</v>
      </c>
    </row>
    <row r="883" spans="1:14">
      <c r="A883" s="87" t="s">
        <v>144</v>
      </c>
      <c r="B883" s="14" t="s">
        <v>74</v>
      </c>
      <c r="C883" s="14" t="s">
        <v>184</v>
      </c>
      <c r="D883" s="14">
        <v>2013</v>
      </c>
      <c r="E883" s="14">
        <v>2013</v>
      </c>
      <c r="F883" s="14" t="s">
        <v>98</v>
      </c>
      <c r="G883" s="26">
        <v>8349</v>
      </c>
      <c r="H883" s="26">
        <v>17781</v>
      </c>
      <c r="I883" s="48">
        <v>32124</v>
      </c>
      <c r="J883" s="28">
        <v>0.99450000000000005</v>
      </c>
      <c r="K883" s="28"/>
      <c r="L883" s="111"/>
      <c r="M883" s="28"/>
      <c r="N883" s="28">
        <v>5.9299999999999999E-2</v>
      </c>
    </row>
    <row r="884" spans="1:14">
      <c r="A884" s="87" t="s">
        <v>145</v>
      </c>
      <c r="B884" s="14" t="s">
        <v>75</v>
      </c>
      <c r="C884" s="14" t="s">
        <v>184</v>
      </c>
      <c r="D884" s="14">
        <v>2013</v>
      </c>
      <c r="E884" s="14">
        <v>2013</v>
      </c>
      <c r="F884" s="14" t="s">
        <v>98</v>
      </c>
      <c r="G884" s="26">
        <v>805</v>
      </c>
      <c r="H884" s="26">
        <v>1723</v>
      </c>
      <c r="I884" s="48">
        <v>3290</v>
      </c>
      <c r="J884" s="28">
        <v>0.92159999999999997</v>
      </c>
      <c r="K884" s="28"/>
      <c r="L884" s="111"/>
      <c r="M884" s="28"/>
      <c r="N884" s="28">
        <v>5.9299999999999999E-2</v>
      </c>
    </row>
    <row r="885" spans="1:14">
      <c r="A885" s="87" t="s">
        <v>146</v>
      </c>
      <c r="B885" s="14" t="s">
        <v>75</v>
      </c>
      <c r="C885" s="14" t="s">
        <v>184</v>
      </c>
      <c r="D885" s="14">
        <v>2013</v>
      </c>
      <c r="E885" s="14">
        <v>2013</v>
      </c>
      <c r="F885" s="14" t="s">
        <v>98</v>
      </c>
      <c r="G885" s="26">
        <v>114384</v>
      </c>
      <c r="H885" s="26">
        <v>275970</v>
      </c>
      <c r="I885" s="48">
        <v>455439</v>
      </c>
      <c r="J885" s="28">
        <v>0.99719999999999998</v>
      </c>
      <c r="K885" s="28"/>
      <c r="L885" s="111"/>
      <c r="M885" s="28"/>
      <c r="N885" s="28">
        <v>3.1E-2</v>
      </c>
    </row>
    <row r="886" spans="1:14">
      <c r="A886" s="87" t="s">
        <v>147</v>
      </c>
      <c r="B886" s="14" t="s">
        <v>74</v>
      </c>
      <c r="C886" s="14" t="s">
        <v>184</v>
      </c>
      <c r="D886" s="14">
        <v>2013</v>
      </c>
      <c r="E886" s="14">
        <v>2013</v>
      </c>
      <c r="F886" s="14" t="s">
        <v>98</v>
      </c>
      <c r="G886" s="26">
        <v>94052</v>
      </c>
      <c r="H886" s="26">
        <v>210459</v>
      </c>
      <c r="I886" s="48">
        <v>345300</v>
      </c>
      <c r="J886" s="28">
        <v>0.97370000000000001</v>
      </c>
      <c r="K886" s="28"/>
      <c r="L886" s="111"/>
      <c r="M886" s="28"/>
      <c r="N886" s="28">
        <v>5.4000000000000003E-3</v>
      </c>
    </row>
    <row r="887" spans="1:14">
      <c r="A887" s="87" t="s">
        <v>148</v>
      </c>
      <c r="B887" s="14" t="s">
        <v>75</v>
      </c>
      <c r="C887" s="14" t="s">
        <v>184</v>
      </c>
      <c r="D887" s="14">
        <v>2013</v>
      </c>
      <c r="E887" s="14">
        <v>2013</v>
      </c>
      <c r="F887" s="14" t="s">
        <v>98</v>
      </c>
      <c r="G887" s="26">
        <v>2771</v>
      </c>
      <c r="H887" s="26">
        <v>6514</v>
      </c>
      <c r="I887" s="48">
        <v>10615</v>
      </c>
      <c r="J887" s="28">
        <v>0.8992</v>
      </c>
      <c r="K887" s="28"/>
      <c r="L887" s="111"/>
      <c r="M887" s="28"/>
      <c r="N887" s="28">
        <v>5.9299999999999999E-2</v>
      </c>
    </row>
    <row r="888" spans="1:14">
      <c r="A888" s="87" t="s">
        <v>149</v>
      </c>
      <c r="B888" s="14" t="s">
        <v>75</v>
      </c>
      <c r="C888" s="14" t="s">
        <v>184</v>
      </c>
      <c r="D888" s="14">
        <v>2013</v>
      </c>
      <c r="E888" s="14">
        <v>2013</v>
      </c>
      <c r="F888" s="14" t="s">
        <v>98</v>
      </c>
      <c r="G888" s="26">
        <v>157800</v>
      </c>
      <c r="H888" s="26">
        <v>370457</v>
      </c>
      <c r="I888" s="48">
        <v>527018</v>
      </c>
      <c r="J888" s="28">
        <v>0.99980000000000002</v>
      </c>
      <c r="K888" s="28"/>
      <c r="L888" s="111"/>
      <c r="M888" s="28"/>
      <c r="N888" s="28">
        <v>1.15E-2</v>
      </c>
    </row>
    <row r="889" spans="1:14">
      <c r="A889" s="87" t="s">
        <v>150</v>
      </c>
      <c r="B889" s="14" t="s">
        <v>74</v>
      </c>
      <c r="C889" s="14" t="s">
        <v>184</v>
      </c>
      <c r="D889" s="14">
        <v>2013</v>
      </c>
      <c r="E889" s="14">
        <v>2013</v>
      </c>
      <c r="F889" s="14" t="s">
        <v>98</v>
      </c>
      <c r="G889" s="26">
        <v>119515</v>
      </c>
      <c r="H889" s="26">
        <v>258393</v>
      </c>
      <c r="I889" s="48">
        <v>497839</v>
      </c>
      <c r="J889" s="28">
        <v>0.96909999999999996</v>
      </c>
      <c r="K889" s="28"/>
      <c r="L889" s="111"/>
      <c r="M889" s="28"/>
      <c r="N889" s="28">
        <v>3.0099999999999998E-2</v>
      </c>
    </row>
    <row r="890" spans="1:14">
      <c r="A890" s="87" t="s">
        <v>151</v>
      </c>
      <c r="B890" s="14" t="s">
        <v>74</v>
      </c>
      <c r="C890" s="14" t="s">
        <v>184</v>
      </c>
      <c r="D890" s="14">
        <v>2013</v>
      </c>
      <c r="E890" s="14">
        <v>2013</v>
      </c>
      <c r="F890" s="14" t="s">
        <v>98</v>
      </c>
      <c r="G890" s="26">
        <v>32363</v>
      </c>
      <c r="H890" s="26">
        <v>50640</v>
      </c>
      <c r="I890" s="48">
        <v>142920</v>
      </c>
      <c r="J890" s="28">
        <v>0.98050000000000004</v>
      </c>
      <c r="K890" s="28"/>
      <c r="L890" s="111"/>
      <c r="M890" s="28"/>
      <c r="N890" s="28">
        <v>3.5000000000000003E-2</v>
      </c>
    </row>
    <row r="891" spans="1:14">
      <c r="A891" s="87" t="s">
        <v>152</v>
      </c>
      <c r="B891" s="14" t="s">
        <v>75</v>
      </c>
      <c r="C891" s="14" t="s">
        <v>184</v>
      </c>
      <c r="D891" s="14">
        <v>2013</v>
      </c>
      <c r="E891" s="14">
        <v>2013</v>
      </c>
      <c r="F891" s="14" t="s">
        <v>98</v>
      </c>
      <c r="G891" s="26">
        <v>46244</v>
      </c>
      <c r="H891" s="26">
        <v>112092</v>
      </c>
      <c r="I891" s="48">
        <v>185676</v>
      </c>
      <c r="J891" s="28">
        <v>0.97460000000000002</v>
      </c>
      <c r="K891" s="28"/>
      <c r="L891" s="111"/>
      <c r="M891" s="28"/>
      <c r="N891" s="28">
        <v>3.95E-2</v>
      </c>
    </row>
    <row r="892" spans="1:14">
      <c r="A892" s="87" t="s">
        <v>153</v>
      </c>
      <c r="B892" s="14" t="s">
        <v>74</v>
      </c>
      <c r="C892" s="14" t="s">
        <v>184</v>
      </c>
      <c r="D892" s="14">
        <v>2013</v>
      </c>
      <c r="E892" s="14">
        <v>2013</v>
      </c>
      <c r="F892" s="14" t="s">
        <v>98</v>
      </c>
      <c r="G892" s="26">
        <v>9206</v>
      </c>
      <c r="H892" s="26">
        <v>17974</v>
      </c>
      <c r="I892" s="48">
        <v>35606</v>
      </c>
      <c r="J892" s="28">
        <v>0.98560000000000003</v>
      </c>
      <c r="K892" s="28"/>
      <c r="L892" s="111"/>
      <c r="M892" s="28"/>
      <c r="N892" s="28">
        <v>5.9299999999999999E-2</v>
      </c>
    </row>
    <row r="893" spans="1:14">
      <c r="A893" s="87" t="s">
        <v>154</v>
      </c>
      <c r="B893" s="14" t="s">
        <v>74</v>
      </c>
      <c r="C893" s="14" t="s">
        <v>184</v>
      </c>
      <c r="D893" s="14">
        <v>2013</v>
      </c>
      <c r="E893" s="14">
        <v>2013</v>
      </c>
      <c r="F893" s="14" t="s">
        <v>98</v>
      </c>
      <c r="G893" s="26">
        <v>14109</v>
      </c>
      <c r="H893" s="26">
        <v>28928</v>
      </c>
      <c r="I893" s="48">
        <v>87137</v>
      </c>
      <c r="J893" s="28">
        <v>0.54549999999999998</v>
      </c>
      <c r="K893" s="28"/>
      <c r="L893" s="111"/>
      <c r="M893" s="28"/>
      <c r="N893" s="28">
        <v>5.9299999999999999E-2</v>
      </c>
    </row>
    <row r="894" spans="1:14">
      <c r="A894" s="87" t="s">
        <v>155</v>
      </c>
      <c r="B894" s="14" t="s">
        <v>74</v>
      </c>
      <c r="C894" s="14" t="s">
        <v>184</v>
      </c>
      <c r="D894" s="14">
        <v>2013</v>
      </c>
      <c r="E894" s="14">
        <v>2013</v>
      </c>
      <c r="F894" s="14" t="s">
        <v>98</v>
      </c>
      <c r="G894" s="26">
        <v>15221</v>
      </c>
      <c r="H894" s="26">
        <v>34346</v>
      </c>
      <c r="I894" s="48">
        <v>92934</v>
      </c>
      <c r="J894" s="28">
        <v>0.92889999999999995</v>
      </c>
      <c r="K894" s="28"/>
      <c r="L894" s="111"/>
      <c r="M894" s="28"/>
      <c r="N894" s="28">
        <v>5.9299999999999999E-2</v>
      </c>
    </row>
    <row r="895" spans="1:14">
      <c r="A895" s="87" t="s">
        <v>156</v>
      </c>
      <c r="B895" s="14" t="s">
        <v>74</v>
      </c>
      <c r="C895" s="14" t="s">
        <v>184</v>
      </c>
      <c r="D895" s="14">
        <v>2013</v>
      </c>
      <c r="E895" s="14">
        <v>2013</v>
      </c>
      <c r="F895" s="14" t="s">
        <v>98</v>
      </c>
      <c r="G895" s="26">
        <v>51850</v>
      </c>
      <c r="H895" s="26">
        <v>110468</v>
      </c>
      <c r="I895" s="48">
        <v>286918</v>
      </c>
      <c r="J895" s="28">
        <v>0.94520000000000004</v>
      </c>
      <c r="K895" s="28"/>
      <c r="L895" s="111"/>
      <c r="M895" s="28"/>
      <c r="N895" s="28">
        <v>1.54E-2</v>
      </c>
    </row>
    <row r="896" spans="1:14">
      <c r="A896" s="87" t="s">
        <v>157</v>
      </c>
      <c r="B896" s="14" t="s">
        <v>74</v>
      </c>
      <c r="C896" s="14" t="s">
        <v>184</v>
      </c>
      <c r="D896" s="14">
        <v>2013</v>
      </c>
      <c r="E896" s="14">
        <v>2013</v>
      </c>
      <c r="F896" s="14" t="s">
        <v>98</v>
      </c>
      <c r="G896" s="26">
        <v>12043</v>
      </c>
      <c r="H896" s="26">
        <v>23785</v>
      </c>
      <c r="I896" s="48">
        <v>47733</v>
      </c>
      <c r="J896" s="28">
        <v>0.93369999999999997</v>
      </c>
      <c r="K896" s="28"/>
      <c r="L896" s="111"/>
      <c r="M896" s="28"/>
      <c r="N896" s="28">
        <v>5.9299999999999999E-2</v>
      </c>
    </row>
    <row r="897" spans="1:31">
      <c r="A897" s="87" t="s">
        <v>158</v>
      </c>
      <c r="B897" s="14" t="s">
        <v>75</v>
      </c>
      <c r="C897" s="14" t="s">
        <v>184</v>
      </c>
      <c r="D897" s="14">
        <v>2013</v>
      </c>
      <c r="E897" s="14">
        <v>2013</v>
      </c>
      <c r="F897" s="14" t="s">
        <v>98</v>
      </c>
      <c r="G897" s="26">
        <v>12031</v>
      </c>
      <c r="H897" s="26">
        <v>23786</v>
      </c>
      <c r="I897" s="48">
        <v>41020</v>
      </c>
      <c r="J897" s="28">
        <v>0.91339999999999999</v>
      </c>
      <c r="K897" s="28"/>
      <c r="L897" s="111"/>
      <c r="M897" s="28"/>
      <c r="N897" s="28">
        <v>5.9299999999999999E-2</v>
      </c>
    </row>
    <row r="898" spans="1:31">
      <c r="A898" s="87" t="s">
        <v>159</v>
      </c>
      <c r="B898" s="14" t="s">
        <v>75</v>
      </c>
      <c r="C898" s="14" t="s">
        <v>184</v>
      </c>
      <c r="D898" s="14">
        <v>2013</v>
      </c>
      <c r="E898" s="14">
        <v>2013</v>
      </c>
      <c r="F898" s="14" t="s">
        <v>98</v>
      </c>
      <c r="G898" s="26">
        <v>162</v>
      </c>
      <c r="H898" s="26">
        <v>315</v>
      </c>
      <c r="I898" s="48">
        <v>525</v>
      </c>
      <c r="J898" s="28">
        <v>1</v>
      </c>
      <c r="K898" s="28"/>
      <c r="L898" s="111"/>
      <c r="M898" s="28"/>
      <c r="N898" s="28">
        <v>5.9299999999999999E-2</v>
      </c>
    </row>
    <row r="899" spans="1:31">
      <c r="A899" s="87" t="s">
        <v>160</v>
      </c>
      <c r="B899" s="14" t="s">
        <v>75</v>
      </c>
      <c r="C899" s="14" t="s">
        <v>184</v>
      </c>
      <c r="D899" s="14">
        <v>2013</v>
      </c>
      <c r="E899" s="14">
        <v>2013</v>
      </c>
      <c r="F899" s="14" t="s">
        <v>98</v>
      </c>
      <c r="G899" s="26">
        <v>2935</v>
      </c>
      <c r="H899" s="26">
        <v>6569</v>
      </c>
      <c r="I899" s="48">
        <v>11045</v>
      </c>
      <c r="J899" s="28">
        <v>1</v>
      </c>
      <c r="K899" s="28"/>
      <c r="L899" s="111"/>
      <c r="M899" s="28"/>
      <c r="N899" s="28">
        <v>5.9299999999999999E-2</v>
      </c>
    </row>
    <row r="900" spans="1:31">
      <c r="A900" s="87" t="s">
        <v>161</v>
      </c>
      <c r="B900" s="14" t="s">
        <v>74</v>
      </c>
      <c r="C900" s="14" t="s">
        <v>184</v>
      </c>
      <c r="D900" s="14">
        <v>2013</v>
      </c>
      <c r="E900" s="14">
        <v>2013</v>
      </c>
      <c r="F900" s="14" t="s">
        <v>98</v>
      </c>
      <c r="G900" s="26">
        <v>20701</v>
      </c>
      <c r="H900" s="26">
        <v>41502</v>
      </c>
      <c r="I900" s="48">
        <v>71412</v>
      </c>
      <c r="J900" s="28">
        <v>0.95320000000000005</v>
      </c>
      <c r="K900" s="28"/>
      <c r="L900" s="111"/>
      <c r="M900" s="28"/>
      <c r="N900" s="28">
        <v>3.1800000000000002E-2</v>
      </c>
    </row>
    <row r="901" spans="1:31">
      <c r="A901" s="87" t="s">
        <v>162</v>
      </c>
      <c r="B901" s="14" t="s">
        <v>74</v>
      </c>
      <c r="C901" s="14" t="s">
        <v>184</v>
      </c>
      <c r="D901" s="14">
        <v>2013</v>
      </c>
      <c r="E901" s="14">
        <v>2013</v>
      </c>
      <c r="F901" s="14" t="s">
        <v>98</v>
      </c>
      <c r="G901" s="26">
        <v>18898</v>
      </c>
      <c r="H901" s="26">
        <v>35234</v>
      </c>
      <c r="I901" s="48">
        <v>67455</v>
      </c>
      <c r="J901" s="28">
        <v>0.9214</v>
      </c>
      <c r="K901" s="28"/>
      <c r="L901" s="111"/>
      <c r="M901" s="28"/>
      <c r="N901" s="28">
        <v>5.9299999999999999E-2</v>
      </c>
    </row>
    <row r="902" spans="1:31">
      <c r="A902" s="87" t="s">
        <v>163</v>
      </c>
      <c r="B902" s="14" t="s">
        <v>75</v>
      </c>
      <c r="C902" s="14" t="s">
        <v>184</v>
      </c>
      <c r="D902" s="14">
        <v>2013</v>
      </c>
      <c r="E902" s="14">
        <v>2013</v>
      </c>
      <c r="F902" s="14" t="s">
        <v>98</v>
      </c>
      <c r="G902" s="26">
        <v>41491</v>
      </c>
      <c r="H902" s="26">
        <v>91308</v>
      </c>
      <c r="I902" s="48">
        <v>139925</v>
      </c>
      <c r="J902" s="28">
        <v>0.99380000000000002</v>
      </c>
      <c r="K902" s="28"/>
      <c r="L902" s="111"/>
      <c r="M902" s="28"/>
      <c r="N902" s="28">
        <v>8.0999999999999996E-3</v>
      </c>
    </row>
    <row r="903" spans="1:31">
      <c r="A903" s="87" t="s">
        <v>164</v>
      </c>
      <c r="B903" s="14" t="s">
        <v>75</v>
      </c>
      <c r="C903" s="14" t="s">
        <v>184</v>
      </c>
      <c r="D903" s="14">
        <v>2013</v>
      </c>
      <c r="E903" s="14">
        <v>2013</v>
      </c>
      <c r="F903" s="14" t="s">
        <v>98</v>
      </c>
      <c r="G903" s="26">
        <v>5201</v>
      </c>
      <c r="H903" s="26">
        <v>12477</v>
      </c>
      <c r="I903" s="48">
        <v>24112</v>
      </c>
      <c r="J903" s="28">
        <v>0.94379999999999997</v>
      </c>
      <c r="K903" s="28"/>
      <c r="L903" s="111"/>
      <c r="M903" s="28"/>
      <c r="N903" s="28">
        <v>5.9299999999999999E-2</v>
      </c>
    </row>
    <row r="904" spans="1:31">
      <c r="A904" s="87" t="s">
        <v>165</v>
      </c>
      <c r="B904" s="14" t="s">
        <v>75</v>
      </c>
      <c r="C904" s="14" t="s">
        <v>184</v>
      </c>
      <c r="D904" s="14">
        <v>2013</v>
      </c>
      <c r="E904" s="14">
        <v>2013</v>
      </c>
      <c r="F904" s="14" t="s">
        <v>98</v>
      </c>
      <c r="G904" s="26">
        <v>4171</v>
      </c>
      <c r="H904" s="26">
        <v>9632</v>
      </c>
      <c r="I904" s="48">
        <v>17549</v>
      </c>
      <c r="J904" s="28">
        <v>0.9385</v>
      </c>
      <c r="K904" s="28"/>
      <c r="L904" s="111"/>
      <c r="M904" s="28"/>
      <c r="N904" s="28">
        <v>5.9299999999999999E-2</v>
      </c>
    </row>
    <row r="905" spans="1:31">
      <c r="A905" s="87" t="s">
        <v>166</v>
      </c>
      <c r="B905" s="14" t="s">
        <v>75</v>
      </c>
      <c r="C905" s="14" t="s">
        <v>184</v>
      </c>
      <c r="D905" s="14">
        <v>2013</v>
      </c>
      <c r="E905" s="14">
        <v>2013</v>
      </c>
      <c r="F905" s="14" t="s">
        <v>98</v>
      </c>
      <c r="G905" s="26">
        <v>786</v>
      </c>
      <c r="H905" s="26">
        <v>1587</v>
      </c>
      <c r="I905" s="48">
        <v>2780</v>
      </c>
      <c r="J905" s="28">
        <v>0.97299999999999998</v>
      </c>
      <c r="K905" s="28"/>
      <c r="L905" s="111"/>
      <c r="M905" s="28"/>
      <c r="N905" s="28">
        <v>5.9299999999999999E-2</v>
      </c>
    </row>
    <row r="906" spans="1:31">
      <c r="A906" s="87" t="s">
        <v>167</v>
      </c>
      <c r="B906" s="14" t="s">
        <v>74</v>
      </c>
      <c r="C906" s="14" t="s">
        <v>184</v>
      </c>
      <c r="D906" s="14">
        <v>2013</v>
      </c>
      <c r="E906" s="14">
        <v>2013</v>
      </c>
      <c r="F906" s="14" t="s">
        <v>98</v>
      </c>
      <c r="G906" s="26">
        <v>46787</v>
      </c>
      <c r="H906" s="26">
        <v>116280</v>
      </c>
      <c r="I906" s="48">
        <v>180558</v>
      </c>
      <c r="J906" s="28">
        <v>1</v>
      </c>
      <c r="K906" s="28"/>
      <c r="L906" s="111"/>
      <c r="M906" s="28"/>
      <c r="N906" s="28">
        <v>5.9299999999999999E-2</v>
      </c>
    </row>
    <row r="907" spans="1:31">
      <c r="A907" s="87" t="s">
        <v>168</v>
      </c>
      <c r="B907" s="14" t="s">
        <v>75</v>
      </c>
      <c r="C907" s="14" t="s">
        <v>184</v>
      </c>
      <c r="D907" s="14">
        <v>2013</v>
      </c>
      <c r="E907" s="14">
        <v>2013</v>
      </c>
      <c r="F907" s="14" t="s">
        <v>98</v>
      </c>
      <c r="G907" s="26">
        <v>2880</v>
      </c>
      <c r="H907" s="26">
        <v>5271</v>
      </c>
      <c r="I907" s="48">
        <v>8437</v>
      </c>
      <c r="J907" s="28">
        <v>0.92949999999999999</v>
      </c>
      <c r="K907" s="28"/>
      <c r="L907" s="111"/>
      <c r="M907" s="28"/>
      <c r="N907" s="28">
        <v>5.9299999999999999E-2</v>
      </c>
    </row>
    <row r="908" spans="1:31">
      <c r="A908" s="87" t="s">
        <v>169</v>
      </c>
      <c r="B908" s="14" t="s">
        <v>74</v>
      </c>
      <c r="C908" s="14" t="s">
        <v>184</v>
      </c>
      <c r="D908" s="14">
        <v>2013</v>
      </c>
      <c r="E908" s="14">
        <v>2013</v>
      </c>
      <c r="F908" s="14" t="s">
        <v>98</v>
      </c>
      <c r="G908" s="26">
        <v>32846</v>
      </c>
      <c r="H908" s="26">
        <v>68510</v>
      </c>
      <c r="I908" s="48">
        <v>128121</v>
      </c>
      <c r="J908" s="28">
        <v>0.99029999999999996</v>
      </c>
      <c r="K908" s="28"/>
      <c r="L908" s="111"/>
      <c r="M908" s="28"/>
      <c r="N908" s="28">
        <v>1.1599999999999999E-2</v>
      </c>
    </row>
    <row r="909" spans="1:31">
      <c r="A909" s="87" t="s">
        <v>170</v>
      </c>
      <c r="B909" s="14" t="s">
        <v>74</v>
      </c>
      <c r="C909" s="14" t="s">
        <v>184</v>
      </c>
      <c r="D909" s="14">
        <v>2013</v>
      </c>
      <c r="E909" s="14">
        <v>2013</v>
      </c>
      <c r="F909" s="14" t="s">
        <v>98</v>
      </c>
      <c r="G909" s="26">
        <v>7919</v>
      </c>
      <c r="H909" s="26">
        <v>17054</v>
      </c>
      <c r="I909" s="48">
        <v>32614</v>
      </c>
      <c r="J909" s="28">
        <v>0.20050000000000001</v>
      </c>
      <c r="K909" s="28"/>
      <c r="L909" s="111"/>
      <c r="M909" s="28"/>
      <c r="N909" s="28">
        <v>5.9299999999999999E-2</v>
      </c>
    </row>
    <row r="910" spans="1:31">
      <c r="A910" s="87" t="s">
        <v>171</v>
      </c>
      <c r="B910" s="14" t="s">
        <v>75</v>
      </c>
      <c r="C910" s="14" t="s">
        <v>184</v>
      </c>
      <c r="D910" s="14">
        <v>2013</v>
      </c>
      <c r="E910" s="14">
        <v>2013</v>
      </c>
      <c r="F910" s="14" t="s">
        <v>98</v>
      </c>
      <c r="G910" s="26">
        <v>5754</v>
      </c>
      <c r="H910" s="26">
        <v>12985</v>
      </c>
      <c r="I910" s="48">
        <v>20388</v>
      </c>
      <c r="J910" s="28">
        <v>1</v>
      </c>
      <c r="K910" s="28"/>
      <c r="L910" s="111"/>
      <c r="M910" s="28"/>
      <c r="N910" s="28">
        <v>5.9299999999999999E-2</v>
      </c>
    </row>
    <row r="911" spans="1:31">
      <c r="A911" s="51" t="s">
        <v>281</v>
      </c>
      <c r="B911" s="14" t="s">
        <v>66</v>
      </c>
      <c r="C911" s="14" t="s">
        <v>62</v>
      </c>
      <c r="D911" s="14">
        <v>2013</v>
      </c>
      <c r="E911" s="14">
        <v>2013</v>
      </c>
      <c r="F911" s="14" t="s">
        <v>98</v>
      </c>
      <c r="G911" s="128"/>
      <c r="H911" s="128"/>
      <c r="I911" s="128"/>
      <c r="J911" s="129"/>
      <c r="K911" s="129"/>
      <c r="L911" s="111"/>
      <c r="M911" s="28">
        <v>0.254</v>
      </c>
      <c r="N911" s="28">
        <v>5.3999999999999999E-2</v>
      </c>
    </row>
    <row r="912" spans="1:31">
      <c r="A912" s="51" t="s">
        <v>172</v>
      </c>
      <c r="B912" s="14" t="s">
        <v>66</v>
      </c>
      <c r="C912" s="14" t="s">
        <v>62</v>
      </c>
      <c r="D912" s="14">
        <v>2013</v>
      </c>
      <c r="E912" s="14">
        <v>2013</v>
      </c>
      <c r="F912" s="14" t="s">
        <v>98</v>
      </c>
      <c r="G912" s="26">
        <v>1926913</v>
      </c>
      <c r="H912" s="26">
        <v>4202850</v>
      </c>
      <c r="I912" s="48">
        <v>8381949</v>
      </c>
      <c r="J912" s="28">
        <v>0.9708</v>
      </c>
      <c r="K912" s="28"/>
      <c r="L912" s="111"/>
      <c r="M912" s="28"/>
      <c r="N912" s="28">
        <v>2.9899999999999999E-2</v>
      </c>
      <c r="O912" s="14"/>
      <c r="P912" s="14"/>
      <c r="Q912" s="14"/>
      <c r="R912" s="14"/>
      <c r="S912" s="14"/>
      <c r="T912" s="14"/>
      <c r="U912" s="14"/>
      <c r="V912" s="14"/>
      <c r="W912" s="14"/>
      <c r="X912" s="14"/>
      <c r="Y912" s="14"/>
      <c r="Z912" s="14"/>
      <c r="AA912" s="14"/>
      <c r="AB912" s="14"/>
      <c r="AC912" s="14"/>
      <c r="AD912" s="14"/>
      <c r="AE912" s="14"/>
    </row>
    <row r="913" spans="1:14">
      <c r="A913" s="51" t="s">
        <v>173</v>
      </c>
      <c r="B913" s="14" t="s">
        <v>74</v>
      </c>
      <c r="C913" s="14" t="s">
        <v>62</v>
      </c>
      <c r="D913" s="14">
        <v>2013</v>
      </c>
      <c r="E913" s="14">
        <v>2013</v>
      </c>
      <c r="F913" s="14" t="s">
        <v>98</v>
      </c>
      <c r="G913" s="26">
        <v>62980</v>
      </c>
      <c r="H913" s="26">
        <v>126214</v>
      </c>
      <c r="I913" s="48">
        <v>276668</v>
      </c>
      <c r="J913" s="28">
        <v>0.91410000000000002</v>
      </c>
      <c r="K913" s="28"/>
      <c r="L913" s="111"/>
      <c r="M913" s="28"/>
      <c r="N913" s="28">
        <v>4.1000000000000002E-2</v>
      </c>
    </row>
    <row r="914" spans="1:14">
      <c r="A914" s="51" t="s">
        <v>174</v>
      </c>
      <c r="B914" s="14" t="s">
        <v>75</v>
      </c>
      <c r="C914" s="14" t="s">
        <v>62</v>
      </c>
      <c r="D914" s="14">
        <v>2013</v>
      </c>
      <c r="E914" s="14">
        <v>2013</v>
      </c>
      <c r="F914" s="14" t="s">
        <v>98</v>
      </c>
      <c r="G914" s="26">
        <v>85</v>
      </c>
      <c r="H914" s="26">
        <v>153</v>
      </c>
      <c r="I914" s="48">
        <v>195</v>
      </c>
      <c r="J914" s="28">
        <v>1</v>
      </c>
      <c r="K914" s="28"/>
      <c r="L914" s="111"/>
      <c r="M914" s="28"/>
      <c r="N914" s="28">
        <v>6.13E-2</v>
      </c>
    </row>
    <row r="915" spans="1:14">
      <c r="A915" s="51" t="s">
        <v>175</v>
      </c>
      <c r="B915" s="14" t="s">
        <v>75</v>
      </c>
      <c r="C915" s="14" t="s">
        <v>62</v>
      </c>
      <c r="D915" s="14">
        <v>2013</v>
      </c>
      <c r="E915" s="14">
        <v>2013</v>
      </c>
      <c r="F915" s="14" t="s">
        <v>98</v>
      </c>
      <c r="G915" s="26">
        <v>1717</v>
      </c>
      <c r="H915" s="26">
        <v>3262</v>
      </c>
      <c r="I915" s="48">
        <v>4602</v>
      </c>
      <c r="J915" s="28">
        <v>0.97319999999999995</v>
      </c>
      <c r="K915" s="28"/>
      <c r="L915" s="111"/>
      <c r="M915" s="28"/>
      <c r="N915" s="28">
        <v>6.13E-2</v>
      </c>
    </row>
    <row r="916" spans="1:14">
      <c r="A916" s="51" t="s">
        <v>176</v>
      </c>
      <c r="B916" s="14" t="s">
        <v>75</v>
      </c>
      <c r="C916" s="14" t="s">
        <v>62</v>
      </c>
      <c r="D916" s="14">
        <v>2013</v>
      </c>
      <c r="E916" s="14">
        <v>2013</v>
      </c>
      <c r="F916" s="14" t="s">
        <v>98</v>
      </c>
      <c r="G916" s="26">
        <v>14409</v>
      </c>
      <c r="H916" s="26">
        <v>29770</v>
      </c>
      <c r="I916" s="48">
        <v>52492</v>
      </c>
      <c r="J916" s="28">
        <v>0.9415</v>
      </c>
      <c r="K916" s="28"/>
      <c r="L916" s="111"/>
      <c r="M916" s="28"/>
      <c r="N916" s="28">
        <v>6.13E-2</v>
      </c>
    </row>
    <row r="917" spans="1:14">
      <c r="A917" s="51" t="s">
        <v>177</v>
      </c>
      <c r="B917" s="14" t="s">
        <v>75</v>
      </c>
      <c r="C917" s="14" t="s">
        <v>62</v>
      </c>
      <c r="D917" s="14">
        <v>2013</v>
      </c>
      <c r="E917" s="14">
        <v>2013</v>
      </c>
      <c r="F917" s="14" t="s">
        <v>98</v>
      </c>
      <c r="G917" s="26">
        <v>2571</v>
      </c>
      <c r="H917" s="26">
        <v>5023</v>
      </c>
      <c r="I917" s="48">
        <v>6967</v>
      </c>
      <c r="J917" s="28">
        <v>0.98170000000000002</v>
      </c>
      <c r="K917" s="28"/>
      <c r="L917" s="111"/>
      <c r="M917" s="28"/>
      <c r="N917" s="28">
        <v>6.13E-2</v>
      </c>
    </row>
    <row r="918" spans="1:14">
      <c r="A918" s="51" t="s">
        <v>178</v>
      </c>
      <c r="B918" s="14" t="s">
        <v>75</v>
      </c>
      <c r="C918" s="14" t="s">
        <v>62</v>
      </c>
      <c r="D918" s="14">
        <v>2013</v>
      </c>
      <c r="E918" s="14">
        <v>2013</v>
      </c>
      <c r="F918" s="14" t="s">
        <v>98</v>
      </c>
      <c r="G918" s="26">
        <v>733</v>
      </c>
      <c r="H918" s="26">
        <v>1840</v>
      </c>
      <c r="I918" s="48">
        <v>4948</v>
      </c>
      <c r="J918" s="28">
        <v>0.98040000000000005</v>
      </c>
      <c r="K918" s="28"/>
      <c r="L918" s="111"/>
      <c r="M918" s="28"/>
      <c r="N918" s="28">
        <v>6.13E-2</v>
      </c>
    </row>
    <row r="919" spans="1:14">
      <c r="A919" s="51" t="s">
        <v>179</v>
      </c>
      <c r="B919" s="14" t="s">
        <v>74</v>
      </c>
      <c r="C919" s="14" t="s">
        <v>62</v>
      </c>
      <c r="D919" s="14">
        <v>2013</v>
      </c>
      <c r="E919" s="14">
        <v>2013</v>
      </c>
      <c r="F919" s="14" t="s">
        <v>98</v>
      </c>
      <c r="G919" s="26">
        <v>33077</v>
      </c>
      <c r="H919" s="26">
        <v>68625</v>
      </c>
      <c r="I919" s="48">
        <v>159938</v>
      </c>
      <c r="J919" s="28">
        <v>0.9496</v>
      </c>
      <c r="K919" s="28"/>
      <c r="L919" s="111"/>
      <c r="M919" s="28"/>
      <c r="N919" s="28">
        <v>2.24E-2</v>
      </c>
    </row>
    <row r="920" spans="1:14">
      <c r="A920" s="51" t="s">
        <v>180</v>
      </c>
      <c r="B920" s="14" t="s">
        <v>75</v>
      </c>
      <c r="C920" s="14" t="s">
        <v>62</v>
      </c>
      <c r="D920" s="14">
        <v>2013</v>
      </c>
      <c r="E920" s="14">
        <v>2013</v>
      </c>
      <c r="F920" s="14" t="s">
        <v>98</v>
      </c>
      <c r="G920" s="26">
        <v>2542</v>
      </c>
      <c r="H920" s="26">
        <v>5149</v>
      </c>
      <c r="I920" s="48">
        <v>8002</v>
      </c>
      <c r="J920" s="28">
        <v>1</v>
      </c>
      <c r="K920" s="28"/>
      <c r="L920" s="111"/>
      <c r="M920" s="28"/>
      <c r="N920" s="28">
        <v>6.13E-2</v>
      </c>
    </row>
    <row r="921" spans="1:14">
      <c r="A921" s="51" t="s">
        <v>181</v>
      </c>
      <c r="B921" s="14" t="s">
        <v>75</v>
      </c>
      <c r="C921" s="14" t="s">
        <v>62</v>
      </c>
      <c r="D921" s="14">
        <v>2013</v>
      </c>
      <c r="E921" s="14">
        <v>2013</v>
      </c>
      <c r="F921" s="14" t="s">
        <v>98</v>
      </c>
      <c r="G921" s="26">
        <v>6409</v>
      </c>
      <c r="H921" s="26">
        <v>11947</v>
      </c>
      <c r="I921" s="48">
        <v>19911</v>
      </c>
      <c r="J921" s="28">
        <v>0.99239999999999995</v>
      </c>
      <c r="K921" s="28"/>
      <c r="L921" s="111"/>
      <c r="M921" s="28"/>
      <c r="N921" s="28">
        <v>6.13E-2</v>
      </c>
    </row>
    <row r="922" spans="1:14">
      <c r="A922" s="87" t="s">
        <v>123</v>
      </c>
      <c r="B922" s="14" t="s">
        <v>74</v>
      </c>
      <c r="C922" s="14" t="s">
        <v>62</v>
      </c>
      <c r="D922" s="14">
        <v>2013</v>
      </c>
      <c r="E922" s="14">
        <v>2013</v>
      </c>
      <c r="F922" s="14" t="s">
        <v>98</v>
      </c>
      <c r="G922" s="26">
        <v>91601</v>
      </c>
      <c r="H922" s="26">
        <v>220493</v>
      </c>
      <c r="I922" s="48">
        <v>336953</v>
      </c>
      <c r="J922" s="28">
        <v>0.95979999999999999</v>
      </c>
      <c r="K922" s="28"/>
      <c r="L922" s="111"/>
      <c r="M922" s="28"/>
      <c r="N922" s="28">
        <v>5.4999999999999997E-3</v>
      </c>
    </row>
    <row r="923" spans="1:14">
      <c r="A923" s="87" t="s">
        <v>124</v>
      </c>
      <c r="B923" s="14" t="s">
        <v>75</v>
      </c>
      <c r="C923" s="14" t="s">
        <v>62</v>
      </c>
      <c r="D923" s="14">
        <v>2013</v>
      </c>
      <c r="E923" s="14">
        <v>2013</v>
      </c>
      <c r="F923" s="14" t="s">
        <v>98</v>
      </c>
      <c r="G923" s="26">
        <v>1451</v>
      </c>
      <c r="H923" s="26">
        <v>3606</v>
      </c>
      <c r="I923" s="48">
        <v>7722</v>
      </c>
      <c r="J923" s="28">
        <v>1</v>
      </c>
      <c r="K923" s="28"/>
      <c r="L923" s="111"/>
      <c r="M923" s="28"/>
      <c r="N923" s="28">
        <v>6.13E-2</v>
      </c>
    </row>
    <row r="924" spans="1:14">
      <c r="A924" s="87" t="s">
        <v>125</v>
      </c>
      <c r="B924" s="14" t="s">
        <v>75</v>
      </c>
      <c r="C924" s="14" t="s">
        <v>62</v>
      </c>
      <c r="D924" s="14">
        <v>2013</v>
      </c>
      <c r="E924" s="14">
        <v>2013</v>
      </c>
      <c r="F924" s="14" t="s">
        <v>98</v>
      </c>
      <c r="G924" s="26">
        <v>8426</v>
      </c>
      <c r="H924" s="26">
        <v>15819</v>
      </c>
      <c r="I924" s="48">
        <v>28165</v>
      </c>
      <c r="J924" s="28">
        <v>0.98919999999999997</v>
      </c>
      <c r="K924" s="28"/>
      <c r="L924" s="111"/>
      <c r="M924" s="28"/>
      <c r="N924" s="28">
        <v>6.13E-2</v>
      </c>
    </row>
    <row r="925" spans="1:14">
      <c r="A925" s="87" t="s">
        <v>126</v>
      </c>
      <c r="B925" s="14" t="s">
        <v>75</v>
      </c>
      <c r="C925" s="14" t="s">
        <v>62</v>
      </c>
      <c r="D925" s="14">
        <v>2013</v>
      </c>
      <c r="E925" s="14">
        <v>2013</v>
      </c>
      <c r="F925" s="14" t="s">
        <v>98</v>
      </c>
      <c r="G925" s="26">
        <v>14164</v>
      </c>
      <c r="H925" s="26">
        <v>36277</v>
      </c>
      <c r="I925" s="48">
        <v>59955</v>
      </c>
      <c r="J925" s="28">
        <v>1</v>
      </c>
      <c r="K925" s="28"/>
      <c r="L925" s="111"/>
      <c r="M925" s="28"/>
      <c r="N925" s="28">
        <v>6.13E-2</v>
      </c>
    </row>
    <row r="926" spans="1:14">
      <c r="A926" s="87" t="s">
        <v>127</v>
      </c>
      <c r="B926" s="14" t="s">
        <v>75</v>
      </c>
      <c r="C926" s="14" t="s">
        <v>62</v>
      </c>
      <c r="D926" s="14">
        <v>2013</v>
      </c>
      <c r="E926" s="14">
        <v>2013</v>
      </c>
      <c r="F926" s="14" t="s">
        <v>98</v>
      </c>
      <c r="G926" s="26">
        <v>1038</v>
      </c>
      <c r="H926" s="26">
        <v>2058</v>
      </c>
      <c r="I926" s="48">
        <v>3664</v>
      </c>
      <c r="J926" s="28">
        <v>1</v>
      </c>
      <c r="K926" s="28"/>
      <c r="L926" s="111"/>
      <c r="M926" s="28"/>
      <c r="N926" s="28">
        <v>6.13E-2</v>
      </c>
    </row>
    <row r="927" spans="1:14">
      <c r="A927" s="87" t="s">
        <v>128</v>
      </c>
      <c r="B927" s="14" t="s">
        <v>75</v>
      </c>
      <c r="C927" s="14" t="s">
        <v>62</v>
      </c>
      <c r="D927" s="14">
        <v>2013</v>
      </c>
      <c r="E927" s="14">
        <v>2013</v>
      </c>
      <c r="F927" s="14" t="s">
        <v>98</v>
      </c>
      <c r="G927" s="26">
        <v>59622</v>
      </c>
      <c r="H927" s="26">
        <v>144678</v>
      </c>
      <c r="I927" s="48">
        <v>262147</v>
      </c>
      <c r="J927" s="28">
        <v>0.99139999999999995</v>
      </c>
      <c r="K927" s="28"/>
      <c r="L927" s="111"/>
      <c r="M927" s="28"/>
      <c r="N927" s="28">
        <v>2.6599999999999999E-2</v>
      </c>
    </row>
    <row r="928" spans="1:14">
      <c r="A928" s="87" t="s">
        <v>129</v>
      </c>
      <c r="B928" s="14" t="s">
        <v>75</v>
      </c>
      <c r="C928" s="14" t="s">
        <v>62</v>
      </c>
      <c r="D928" s="14">
        <v>2013</v>
      </c>
      <c r="E928" s="14">
        <v>2013</v>
      </c>
      <c r="F928" s="14" t="s">
        <v>98</v>
      </c>
      <c r="G928" s="26">
        <v>10012</v>
      </c>
      <c r="H928" s="26">
        <v>23729</v>
      </c>
      <c r="I928" s="48">
        <v>40269</v>
      </c>
      <c r="J928" s="28">
        <v>0.98360000000000003</v>
      </c>
      <c r="K928" s="28"/>
      <c r="L928" s="111"/>
      <c r="M928" s="28"/>
      <c r="N928" s="28">
        <v>6.13E-2</v>
      </c>
    </row>
    <row r="929" spans="1:14">
      <c r="A929" s="87" t="s">
        <v>130</v>
      </c>
      <c r="B929" s="14" t="s">
        <v>75</v>
      </c>
      <c r="C929" s="14" t="s">
        <v>62</v>
      </c>
      <c r="D929" s="14">
        <v>2013</v>
      </c>
      <c r="E929" s="14">
        <v>2013</v>
      </c>
      <c r="F929" s="14" t="s">
        <v>98</v>
      </c>
      <c r="G929" s="26">
        <v>5165</v>
      </c>
      <c r="H929" s="26">
        <v>10263</v>
      </c>
      <c r="I929" s="48">
        <v>18382</v>
      </c>
      <c r="J929" s="28">
        <v>0.96089999999999998</v>
      </c>
      <c r="K929" s="28"/>
      <c r="L929" s="111"/>
      <c r="M929" s="28"/>
      <c r="N929" s="28">
        <v>6.13E-2</v>
      </c>
    </row>
    <row r="930" spans="1:14">
      <c r="A930" s="87" t="s">
        <v>131</v>
      </c>
      <c r="B930" s="14" t="s">
        <v>75</v>
      </c>
      <c r="C930" s="14" t="s">
        <v>62</v>
      </c>
      <c r="D930" s="14">
        <v>2013</v>
      </c>
      <c r="E930" s="14">
        <v>2013</v>
      </c>
      <c r="F930" s="14" t="s">
        <v>98</v>
      </c>
      <c r="G930" s="26">
        <v>1419</v>
      </c>
      <c r="H930" s="26">
        <v>2954</v>
      </c>
      <c r="I930" s="48">
        <v>4973</v>
      </c>
      <c r="J930" s="28">
        <v>0.98919999999999997</v>
      </c>
      <c r="K930" s="28"/>
      <c r="L930" s="111"/>
      <c r="M930" s="28"/>
      <c r="N930" s="28">
        <v>6.13E-2</v>
      </c>
    </row>
    <row r="931" spans="1:14">
      <c r="A931" s="87" t="s">
        <v>132</v>
      </c>
      <c r="B931" s="14" t="s">
        <v>76</v>
      </c>
      <c r="C931" s="14" t="s">
        <v>62</v>
      </c>
      <c r="D931" s="14">
        <v>2013</v>
      </c>
      <c r="E931" s="14">
        <v>2013</v>
      </c>
      <c r="F931" s="14" t="s">
        <v>98</v>
      </c>
      <c r="G931" s="26">
        <v>549697</v>
      </c>
      <c r="H931" s="26">
        <v>1134472</v>
      </c>
      <c r="I931" s="48">
        <v>2577194</v>
      </c>
      <c r="J931" s="28">
        <v>0.96709999999999996</v>
      </c>
      <c r="K931" s="28"/>
      <c r="L931" s="111"/>
      <c r="M931" s="28"/>
      <c r="N931" s="28">
        <v>2.1100000000000001E-2</v>
      </c>
    </row>
    <row r="932" spans="1:14">
      <c r="A932" s="87" t="s">
        <v>133</v>
      </c>
      <c r="B932" s="14" t="s">
        <v>75</v>
      </c>
      <c r="C932" s="14" t="s">
        <v>62</v>
      </c>
      <c r="D932" s="14">
        <v>2013</v>
      </c>
      <c r="E932" s="14">
        <v>2013</v>
      </c>
      <c r="F932" s="14" t="s">
        <v>98</v>
      </c>
      <c r="G932" s="26">
        <v>10722</v>
      </c>
      <c r="H932" s="26">
        <v>27189</v>
      </c>
      <c r="I932" s="48">
        <v>50257</v>
      </c>
      <c r="J932" s="28">
        <v>0.97819999999999996</v>
      </c>
      <c r="K932" s="28"/>
      <c r="L932" s="111"/>
      <c r="M932" s="28"/>
      <c r="N932" s="28">
        <v>6.13E-2</v>
      </c>
    </row>
    <row r="933" spans="1:14">
      <c r="A933" s="87" t="s">
        <v>134</v>
      </c>
      <c r="B933" s="14" t="s">
        <v>75</v>
      </c>
      <c r="C933" s="14" t="s">
        <v>62</v>
      </c>
      <c r="D933" s="14">
        <v>2013</v>
      </c>
      <c r="E933" s="14">
        <v>2013</v>
      </c>
      <c r="F933" s="14" t="s">
        <v>98</v>
      </c>
      <c r="G933" s="26">
        <v>5648</v>
      </c>
      <c r="H933" s="26">
        <v>9542</v>
      </c>
      <c r="I933" s="48">
        <v>24775</v>
      </c>
      <c r="J933" s="28">
        <v>0.9506</v>
      </c>
      <c r="K933" s="28"/>
      <c r="L933" s="111"/>
      <c r="M933" s="28"/>
      <c r="N933" s="28">
        <v>6.13E-2</v>
      </c>
    </row>
    <row r="934" spans="1:14">
      <c r="A934" s="87" t="s">
        <v>135</v>
      </c>
      <c r="B934" s="14" t="s">
        <v>75</v>
      </c>
      <c r="C934" s="14" t="s">
        <v>62</v>
      </c>
      <c r="D934" s="14">
        <v>2013</v>
      </c>
      <c r="E934" s="14">
        <v>2013</v>
      </c>
      <c r="F934" s="14" t="s">
        <v>98</v>
      </c>
      <c r="G934" s="26">
        <v>913</v>
      </c>
      <c r="H934" s="26">
        <v>1828</v>
      </c>
      <c r="I934" s="48">
        <v>2942</v>
      </c>
      <c r="J934" s="28">
        <v>0.91110000000000002</v>
      </c>
      <c r="K934" s="28"/>
      <c r="L934" s="111"/>
      <c r="M934" s="28"/>
      <c r="N934" s="28">
        <v>6.13E-2</v>
      </c>
    </row>
    <row r="935" spans="1:14">
      <c r="A935" s="87" t="s">
        <v>136</v>
      </c>
      <c r="B935" s="14" t="s">
        <v>75</v>
      </c>
      <c r="C935" s="14" t="s">
        <v>62</v>
      </c>
      <c r="D935" s="14">
        <v>2013</v>
      </c>
      <c r="E935" s="14">
        <v>2013</v>
      </c>
      <c r="F935" s="14" t="s">
        <v>98</v>
      </c>
      <c r="G935" s="26">
        <v>6971</v>
      </c>
      <c r="H935" s="26">
        <v>13205</v>
      </c>
      <c r="I935" s="48">
        <v>24475</v>
      </c>
      <c r="J935" s="28">
        <v>1</v>
      </c>
      <c r="K935" s="28"/>
      <c r="L935" s="111"/>
      <c r="M935" s="28"/>
      <c r="N935" s="28">
        <v>6.13E-2</v>
      </c>
    </row>
    <row r="936" spans="1:14">
      <c r="A936" s="87" t="s">
        <v>137</v>
      </c>
      <c r="B936" s="14" t="s">
        <v>75</v>
      </c>
      <c r="C936" s="14" t="s">
        <v>62</v>
      </c>
      <c r="D936" s="14">
        <v>2013</v>
      </c>
      <c r="E936" s="14">
        <v>2013</v>
      </c>
      <c r="F936" s="14" t="s">
        <v>98</v>
      </c>
      <c r="G936" s="26">
        <v>22906</v>
      </c>
      <c r="H936" s="26">
        <v>55780</v>
      </c>
      <c r="I936" s="48">
        <v>89158</v>
      </c>
      <c r="J936" s="28">
        <v>0.99780000000000002</v>
      </c>
      <c r="K936" s="28"/>
      <c r="L936" s="111"/>
      <c r="M936" s="28"/>
      <c r="N936" s="28">
        <v>3.8E-3</v>
      </c>
    </row>
    <row r="937" spans="1:14">
      <c r="A937" s="87" t="s">
        <v>138</v>
      </c>
      <c r="B937" s="14" t="s">
        <v>75</v>
      </c>
      <c r="C937" s="14" t="s">
        <v>62</v>
      </c>
      <c r="D937" s="14">
        <v>2013</v>
      </c>
      <c r="E937" s="14">
        <v>2013</v>
      </c>
      <c r="F937" s="14" t="s">
        <v>98</v>
      </c>
      <c r="G937" s="26">
        <v>433</v>
      </c>
      <c r="H937" s="26">
        <v>955</v>
      </c>
      <c r="I937" s="48">
        <v>2065</v>
      </c>
      <c r="J937" s="28">
        <v>1</v>
      </c>
      <c r="K937" s="28"/>
      <c r="L937" s="111"/>
      <c r="M937" s="28"/>
      <c r="N937" s="28">
        <v>6.13E-2</v>
      </c>
    </row>
    <row r="938" spans="1:14">
      <c r="A938" s="87" t="s">
        <v>139</v>
      </c>
      <c r="B938" s="14" t="s">
        <v>75</v>
      </c>
      <c r="C938" s="14" t="s">
        <v>62</v>
      </c>
      <c r="D938" s="14">
        <v>2013</v>
      </c>
      <c r="E938" s="14">
        <v>2013</v>
      </c>
      <c r="F938" s="14" t="s">
        <v>98</v>
      </c>
      <c r="G938" s="26">
        <v>335</v>
      </c>
      <c r="H938" s="26">
        <v>606</v>
      </c>
      <c r="I938" s="48">
        <v>1568</v>
      </c>
      <c r="J938" s="28">
        <v>1</v>
      </c>
      <c r="K938" s="28"/>
      <c r="L938" s="111"/>
      <c r="M938" s="28"/>
      <c r="N938" s="28">
        <v>6.13E-2</v>
      </c>
    </row>
    <row r="939" spans="1:14">
      <c r="A939" s="87" t="s">
        <v>140</v>
      </c>
      <c r="B939" s="14" t="s">
        <v>75</v>
      </c>
      <c r="C939" s="14" t="s">
        <v>62</v>
      </c>
      <c r="D939" s="14">
        <v>2013</v>
      </c>
      <c r="E939" s="14">
        <v>2013</v>
      </c>
      <c r="F939" s="14" t="s">
        <v>98</v>
      </c>
      <c r="G939" s="26">
        <v>21740</v>
      </c>
      <c r="H939" s="26">
        <v>50064</v>
      </c>
      <c r="I939" s="48">
        <v>117627</v>
      </c>
      <c r="J939" s="28">
        <v>1</v>
      </c>
      <c r="K939" s="28"/>
      <c r="L939" s="111"/>
      <c r="M939" s="28"/>
      <c r="N939" s="28">
        <v>1.5699999999999999E-2</v>
      </c>
    </row>
    <row r="940" spans="1:14">
      <c r="A940" s="87" t="s">
        <v>141</v>
      </c>
      <c r="B940" s="14" t="s">
        <v>75</v>
      </c>
      <c r="C940" s="14" t="s">
        <v>62</v>
      </c>
      <c r="D940" s="14">
        <v>2013</v>
      </c>
      <c r="E940" s="14">
        <v>2013</v>
      </c>
      <c r="F940" s="14" t="s">
        <v>98</v>
      </c>
      <c r="G940" s="26">
        <v>3358</v>
      </c>
      <c r="H940" s="26">
        <v>7097</v>
      </c>
      <c r="I940" s="48">
        <v>18979</v>
      </c>
      <c r="J940" s="28">
        <v>0.6341</v>
      </c>
      <c r="K940" s="28"/>
      <c r="L940" s="111"/>
      <c r="M940" s="28"/>
      <c r="N940" s="28">
        <v>6.13E-2</v>
      </c>
    </row>
    <row r="941" spans="1:14">
      <c r="A941" s="87" t="s">
        <v>142</v>
      </c>
      <c r="B941" s="14" t="s">
        <v>75</v>
      </c>
      <c r="C941" s="14" t="s">
        <v>62</v>
      </c>
      <c r="D941" s="14">
        <v>2013</v>
      </c>
      <c r="E941" s="14">
        <v>2013</v>
      </c>
      <c r="F941" s="14" t="s">
        <v>98</v>
      </c>
      <c r="G941" s="26">
        <v>3840</v>
      </c>
      <c r="H941" s="26">
        <v>7327</v>
      </c>
      <c r="I941" s="48">
        <v>12104</v>
      </c>
      <c r="J941" s="28">
        <v>1</v>
      </c>
      <c r="K941" s="28"/>
      <c r="L941" s="111"/>
      <c r="M941" s="28"/>
      <c r="N941" s="28">
        <v>6.13E-2</v>
      </c>
    </row>
    <row r="942" spans="1:14">
      <c r="A942" s="87" t="s">
        <v>143</v>
      </c>
      <c r="B942" s="14" t="s">
        <v>74</v>
      </c>
      <c r="C942" s="14" t="s">
        <v>62</v>
      </c>
      <c r="D942" s="14">
        <v>2013</v>
      </c>
      <c r="E942" s="14">
        <v>2013</v>
      </c>
      <c r="F942" s="14" t="s">
        <v>98</v>
      </c>
      <c r="G942" s="26">
        <v>104202</v>
      </c>
      <c r="H942" s="26">
        <v>230478</v>
      </c>
      <c r="I942" s="48">
        <v>537815</v>
      </c>
      <c r="J942" s="28">
        <v>0.99750000000000005</v>
      </c>
      <c r="K942" s="28"/>
      <c r="L942" s="111"/>
      <c r="M942" s="28"/>
      <c r="N942" s="28">
        <v>1.3100000000000001E-2</v>
      </c>
    </row>
    <row r="943" spans="1:14">
      <c r="A943" s="87" t="s">
        <v>144</v>
      </c>
      <c r="B943" s="14" t="s">
        <v>74</v>
      </c>
      <c r="C943" s="14" t="s">
        <v>62</v>
      </c>
      <c r="D943" s="14">
        <v>2013</v>
      </c>
      <c r="E943" s="14">
        <v>2013</v>
      </c>
      <c r="F943" s="14" t="s">
        <v>98</v>
      </c>
      <c r="G943" s="26">
        <v>8372</v>
      </c>
      <c r="H943" s="26">
        <v>17632</v>
      </c>
      <c r="I943" s="48">
        <v>32662</v>
      </c>
      <c r="J943" s="28">
        <v>0.99450000000000005</v>
      </c>
      <c r="K943" s="28"/>
      <c r="L943" s="111"/>
      <c r="M943" s="28"/>
      <c r="N943" s="28">
        <v>6.13E-2</v>
      </c>
    </row>
    <row r="944" spans="1:14">
      <c r="A944" s="87" t="s">
        <v>145</v>
      </c>
      <c r="B944" s="14" t="s">
        <v>75</v>
      </c>
      <c r="C944" s="14" t="s">
        <v>62</v>
      </c>
      <c r="D944" s="14">
        <v>2013</v>
      </c>
      <c r="E944" s="14">
        <v>2013</v>
      </c>
      <c r="F944" s="14" t="s">
        <v>98</v>
      </c>
      <c r="G944" s="26">
        <v>802</v>
      </c>
      <c r="H944" s="26">
        <v>1729</v>
      </c>
      <c r="I944" s="48">
        <v>3330</v>
      </c>
      <c r="J944" s="28">
        <v>1</v>
      </c>
      <c r="K944" s="28"/>
      <c r="L944" s="111"/>
      <c r="M944" s="28"/>
      <c r="N944" s="28">
        <v>6.13E-2</v>
      </c>
    </row>
    <row r="945" spans="1:14">
      <c r="A945" s="87" t="s">
        <v>146</v>
      </c>
      <c r="B945" s="14" t="s">
        <v>75</v>
      </c>
      <c r="C945" s="14" t="s">
        <v>62</v>
      </c>
      <c r="D945" s="14">
        <v>2013</v>
      </c>
      <c r="E945" s="14">
        <v>2013</v>
      </c>
      <c r="F945" s="14" t="s">
        <v>98</v>
      </c>
      <c r="G945" s="26">
        <v>114243</v>
      </c>
      <c r="H945" s="26">
        <v>274951</v>
      </c>
      <c r="I945" s="48">
        <v>483475</v>
      </c>
      <c r="J945" s="28">
        <v>0.99860000000000004</v>
      </c>
      <c r="K945" s="28"/>
      <c r="L945" s="111"/>
      <c r="M945" s="28"/>
      <c r="N945" s="28">
        <v>3.0200000000000001E-2</v>
      </c>
    </row>
    <row r="946" spans="1:14">
      <c r="A946" s="87" t="s">
        <v>147</v>
      </c>
      <c r="B946" s="14" t="s">
        <v>74</v>
      </c>
      <c r="C946" s="14" t="s">
        <v>62</v>
      </c>
      <c r="D946" s="14">
        <v>2013</v>
      </c>
      <c r="E946" s="14">
        <v>2013</v>
      </c>
      <c r="F946" s="14" t="s">
        <v>98</v>
      </c>
      <c r="G946" s="26">
        <v>93514</v>
      </c>
      <c r="H946" s="26">
        <v>209287</v>
      </c>
      <c r="I946" s="48">
        <v>357297</v>
      </c>
      <c r="J946" s="28">
        <v>0.98860000000000003</v>
      </c>
      <c r="K946" s="28"/>
      <c r="L946" s="111"/>
      <c r="M946" s="28"/>
      <c r="N946" s="28">
        <v>4.5999999999999999E-3</v>
      </c>
    </row>
    <row r="947" spans="1:14">
      <c r="A947" s="87" t="s">
        <v>148</v>
      </c>
      <c r="B947" s="14" t="s">
        <v>75</v>
      </c>
      <c r="C947" s="14" t="s">
        <v>62</v>
      </c>
      <c r="D947" s="14">
        <v>2013</v>
      </c>
      <c r="E947" s="14">
        <v>2013</v>
      </c>
      <c r="F947" s="14" t="s">
        <v>98</v>
      </c>
      <c r="G947" s="26">
        <v>2715</v>
      </c>
      <c r="H947" s="26">
        <v>6339</v>
      </c>
      <c r="I947" s="48">
        <v>10925</v>
      </c>
      <c r="J947" s="28">
        <v>0.94399999999999995</v>
      </c>
      <c r="K947" s="28"/>
      <c r="L947" s="111"/>
      <c r="M947" s="28"/>
      <c r="N947" s="28">
        <v>6.13E-2</v>
      </c>
    </row>
    <row r="948" spans="1:14">
      <c r="A948" s="87" t="s">
        <v>149</v>
      </c>
      <c r="B948" s="14" t="s">
        <v>75</v>
      </c>
      <c r="C948" s="14" t="s">
        <v>62</v>
      </c>
      <c r="D948" s="14">
        <v>2013</v>
      </c>
      <c r="E948" s="14">
        <v>2013</v>
      </c>
      <c r="F948" s="14" t="s">
        <v>98</v>
      </c>
      <c r="G948" s="26">
        <v>157421</v>
      </c>
      <c r="H948" s="26">
        <v>369163</v>
      </c>
      <c r="I948" s="48">
        <v>551212</v>
      </c>
      <c r="J948" s="28">
        <v>0.99990000000000001</v>
      </c>
      <c r="K948" s="28"/>
      <c r="L948" s="111"/>
      <c r="M948" s="28"/>
      <c r="N948" s="28">
        <v>1.18E-2</v>
      </c>
    </row>
    <row r="949" spans="1:14">
      <c r="A949" s="87" t="s">
        <v>150</v>
      </c>
      <c r="B949" s="14" t="s">
        <v>74</v>
      </c>
      <c r="C949" s="14" t="s">
        <v>62</v>
      </c>
      <c r="D949" s="14">
        <v>2013</v>
      </c>
      <c r="E949" s="14">
        <v>2013</v>
      </c>
      <c r="F949" s="14" t="s">
        <v>98</v>
      </c>
      <c r="G949" s="26">
        <v>119545</v>
      </c>
      <c r="H949" s="26">
        <v>256921</v>
      </c>
      <c r="I949" s="48">
        <v>504230</v>
      </c>
      <c r="J949" s="28">
        <v>0.96509999999999996</v>
      </c>
      <c r="K949" s="28"/>
      <c r="L949" s="111"/>
      <c r="M949" s="28"/>
      <c r="N949" s="28">
        <v>2.75E-2</v>
      </c>
    </row>
    <row r="950" spans="1:14">
      <c r="A950" s="87" t="s">
        <v>151</v>
      </c>
      <c r="B950" s="14" t="s">
        <v>74</v>
      </c>
      <c r="C950" s="14" t="s">
        <v>62</v>
      </c>
      <c r="D950" s="14">
        <v>2013</v>
      </c>
      <c r="E950" s="14">
        <v>2013</v>
      </c>
      <c r="F950" s="14" t="s">
        <v>98</v>
      </c>
      <c r="G950" s="26">
        <v>32318</v>
      </c>
      <c r="H950" s="26">
        <v>50482</v>
      </c>
      <c r="I950" s="48">
        <v>144892</v>
      </c>
      <c r="J950" s="28">
        <v>0.97709999999999997</v>
      </c>
      <c r="K950" s="28"/>
      <c r="L950" s="111"/>
      <c r="M950" s="28"/>
      <c r="N950" s="28">
        <v>3.9600000000000003E-2</v>
      </c>
    </row>
    <row r="951" spans="1:14">
      <c r="A951" s="87" t="s">
        <v>152</v>
      </c>
      <c r="B951" s="14" t="s">
        <v>75</v>
      </c>
      <c r="C951" s="14" t="s">
        <v>62</v>
      </c>
      <c r="D951" s="14">
        <v>2013</v>
      </c>
      <c r="E951" s="14">
        <v>2013</v>
      </c>
      <c r="F951" s="14" t="s">
        <v>98</v>
      </c>
      <c r="G951" s="26">
        <v>46390</v>
      </c>
      <c r="H951" s="26">
        <v>112172</v>
      </c>
      <c r="I951" s="48">
        <v>197037</v>
      </c>
      <c r="J951" s="28">
        <v>0.98299999999999998</v>
      </c>
      <c r="K951" s="28"/>
      <c r="L951" s="111"/>
      <c r="M951" s="28"/>
      <c r="N951" s="28">
        <v>3.4599999999999999E-2</v>
      </c>
    </row>
    <row r="952" spans="1:14">
      <c r="A952" s="87" t="s">
        <v>153</v>
      </c>
      <c r="B952" s="14" t="s">
        <v>74</v>
      </c>
      <c r="C952" s="14" t="s">
        <v>62</v>
      </c>
      <c r="D952" s="14">
        <v>2013</v>
      </c>
      <c r="E952" s="14">
        <v>2013</v>
      </c>
      <c r="F952" s="14" t="s">
        <v>98</v>
      </c>
      <c r="G952" s="26">
        <v>9174</v>
      </c>
      <c r="H952" s="26">
        <v>17852</v>
      </c>
      <c r="I952" s="48">
        <v>36245</v>
      </c>
      <c r="J952" s="28">
        <v>0.96350000000000002</v>
      </c>
      <c r="K952" s="28"/>
      <c r="L952" s="111"/>
      <c r="M952" s="28"/>
      <c r="N952" s="28">
        <v>6.13E-2</v>
      </c>
    </row>
    <row r="953" spans="1:14">
      <c r="A953" s="87" t="s">
        <v>154</v>
      </c>
      <c r="B953" s="14" t="s">
        <v>74</v>
      </c>
      <c r="C953" s="14" t="s">
        <v>62</v>
      </c>
      <c r="D953" s="14">
        <v>2013</v>
      </c>
      <c r="E953" s="14">
        <v>2013</v>
      </c>
      <c r="F953" s="14" t="s">
        <v>98</v>
      </c>
      <c r="G953" s="26">
        <v>14127</v>
      </c>
      <c r="H953" s="26">
        <v>28842</v>
      </c>
      <c r="I953" s="48">
        <v>88705</v>
      </c>
      <c r="J953" s="28">
        <v>0.77659999999999996</v>
      </c>
      <c r="K953" s="28"/>
      <c r="L953" s="111"/>
      <c r="M953" s="28"/>
      <c r="N953" s="28">
        <v>6.13E-2</v>
      </c>
    </row>
    <row r="954" spans="1:14">
      <c r="A954" s="87" t="s">
        <v>155</v>
      </c>
      <c r="B954" s="14" t="s">
        <v>74</v>
      </c>
      <c r="C954" s="14" t="s">
        <v>62</v>
      </c>
      <c r="D954" s="14">
        <v>2013</v>
      </c>
      <c r="E954" s="14">
        <v>2013</v>
      </c>
      <c r="F954" s="14" t="s">
        <v>98</v>
      </c>
      <c r="G954" s="26">
        <v>15227</v>
      </c>
      <c r="H954" s="26">
        <v>34310</v>
      </c>
      <c r="I954" s="48">
        <v>94152</v>
      </c>
      <c r="J954" s="28">
        <v>0.93020000000000003</v>
      </c>
      <c r="K954" s="28"/>
      <c r="L954" s="111"/>
      <c r="M954" s="28"/>
      <c r="N954" s="28">
        <v>6.13E-2</v>
      </c>
    </row>
    <row r="955" spans="1:14">
      <c r="A955" s="87" t="s">
        <v>156</v>
      </c>
      <c r="B955" s="14" t="s">
        <v>74</v>
      </c>
      <c r="C955" s="14" t="s">
        <v>62</v>
      </c>
      <c r="D955" s="14">
        <v>2013</v>
      </c>
      <c r="E955" s="14">
        <v>2013</v>
      </c>
      <c r="F955" s="14" t="s">
        <v>98</v>
      </c>
      <c r="G955" s="26">
        <v>51694</v>
      </c>
      <c r="H955" s="26">
        <v>110071</v>
      </c>
      <c r="I955" s="48">
        <v>296818</v>
      </c>
      <c r="J955" s="28">
        <v>0.97670000000000001</v>
      </c>
      <c r="K955" s="28"/>
      <c r="L955" s="111"/>
      <c r="M955" s="28"/>
      <c r="N955" s="28">
        <v>1.3299999999999999E-2</v>
      </c>
    </row>
    <row r="956" spans="1:14">
      <c r="A956" s="87" t="s">
        <v>157</v>
      </c>
      <c r="B956" s="14" t="s">
        <v>74</v>
      </c>
      <c r="C956" s="14" t="s">
        <v>62</v>
      </c>
      <c r="D956" s="14">
        <v>2013</v>
      </c>
      <c r="E956" s="14">
        <v>2013</v>
      </c>
      <c r="F956" s="14" t="s">
        <v>98</v>
      </c>
      <c r="G956" s="26">
        <v>12061</v>
      </c>
      <c r="H956" s="26">
        <v>24017</v>
      </c>
      <c r="I956" s="48">
        <v>48398</v>
      </c>
      <c r="J956" s="28">
        <v>0.95589999999999997</v>
      </c>
      <c r="K956" s="28"/>
      <c r="L956" s="111"/>
      <c r="M956" s="28"/>
      <c r="N956" s="28">
        <v>6.13E-2</v>
      </c>
    </row>
    <row r="957" spans="1:14">
      <c r="A957" s="87" t="s">
        <v>158</v>
      </c>
      <c r="B957" s="14" t="s">
        <v>75</v>
      </c>
      <c r="C957" s="14" t="s">
        <v>62</v>
      </c>
      <c r="D957" s="14">
        <v>2013</v>
      </c>
      <c r="E957" s="14">
        <v>2013</v>
      </c>
      <c r="F957" s="14" t="s">
        <v>98</v>
      </c>
      <c r="G957" s="26">
        <v>11948</v>
      </c>
      <c r="H957" s="26">
        <v>23665</v>
      </c>
      <c r="I957" s="48">
        <v>41728</v>
      </c>
      <c r="J957" s="28">
        <v>0.95189999999999997</v>
      </c>
      <c r="K957" s="28"/>
      <c r="L957" s="111"/>
      <c r="M957" s="28"/>
      <c r="N957" s="28">
        <v>6.13E-2</v>
      </c>
    </row>
    <row r="958" spans="1:14">
      <c r="A958" s="87" t="s">
        <v>159</v>
      </c>
      <c r="B958" s="14" t="s">
        <v>75</v>
      </c>
      <c r="C958" s="14" t="s">
        <v>62</v>
      </c>
      <c r="D958" s="14">
        <v>2013</v>
      </c>
      <c r="E958" s="14">
        <v>2013</v>
      </c>
      <c r="F958" s="14" t="s">
        <v>98</v>
      </c>
      <c r="G958" s="26">
        <v>158</v>
      </c>
      <c r="H958" s="26">
        <v>306</v>
      </c>
      <c r="I958" s="48">
        <v>534</v>
      </c>
      <c r="J958" s="28">
        <v>1</v>
      </c>
      <c r="K958" s="28"/>
      <c r="L958" s="111"/>
      <c r="M958" s="28"/>
      <c r="N958" s="28">
        <v>6.13E-2</v>
      </c>
    </row>
    <row r="959" spans="1:14">
      <c r="A959" s="87" t="s">
        <v>160</v>
      </c>
      <c r="B959" s="14" t="s">
        <v>75</v>
      </c>
      <c r="C959" s="14" t="s">
        <v>62</v>
      </c>
      <c r="D959" s="14">
        <v>2013</v>
      </c>
      <c r="E959" s="14">
        <v>2013</v>
      </c>
      <c r="F959" s="14" t="s">
        <v>98</v>
      </c>
      <c r="G959" s="26">
        <v>2921</v>
      </c>
      <c r="H959" s="26">
        <v>6527</v>
      </c>
      <c r="I959" s="48">
        <v>11270</v>
      </c>
      <c r="J959" s="28">
        <v>0.99199999999999999</v>
      </c>
      <c r="K959" s="28"/>
      <c r="L959" s="111"/>
      <c r="M959" s="28"/>
      <c r="N959" s="28">
        <v>6.13E-2</v>
      </c>
    </row>
    <row r="960" spans="1:14">
      <c r="A960" s="87" t="s">
        <v>161</v>
      </c>
      <c r="B960" s="14" t="s">
        <v>74</v>
      </c>
      <c r="C960" s="14" t="s">
        <v>62</v>
      </c>
      <c r="D960" s="14">
        <v>2013</v>
      </c>
      <c r="E960" s="14">
        <v>2013</v>
      </c>
      <c r="F960" s="14" t="s">
        <v>98</v>
      </c>
      <c r="G960" s="26">
        <v>20598</v>
      </c>
      <c r="H960" s="26">
        <v>41065</v>
      </c>
      <c r="I960" s="48">
        <v>75404</v>
      </c>
      <c r="J960" s="28">
        <v>0.93569999999999998</v>
      </c>
      <c r="K960" s="28"/>
      <c r="L960" s="111"/>
      <c r="M960" s="28"/>
      <c r="N960" s="28">
        <v>2.47E-2</v>
      </c>
    </row>
    <row r="961" spans="1:31">
      <c r="A961" s="87" t="s">
        <v>162</v>
      </c>
      <c r="B961" s="14" t="s">
        <v>74</v>
      </c>
      <c r="C961" s="14" t="s">
        <v>62</v>
      </c>
      <c r="D961" s="14">
        <v>2013</v>
      </c>
      <c r="E961" s="14">
        <v>2013</v>
      </c>
      <c r="F961" s="14" t="s">
        <v>98</v>
      </c>
      <c r="G961" s="26">
        <v>18765</v>
      </c>
      <c r="H961" s="26">
        <v>34800</v>
      </c>
      <c r="I961" s="48">
        <v>73175</v>
      </c>
      <c r="J961" s="28">
        <v>0.92259999999999998</v>
      </c>
      <c r="K961" s="28"/>
      <c r="L961" s="111"/>
      <c r="M961" s="28"/>
      <c r="N961" s="28">
        <v>6.13E-2</v>
      </c>
    </row>
    <row r="962" spans="1:31">
      <c r="A962" s="87" t="s">
        <v>163</v>
      </c>
      <c r="B962" s="14" t="s">
        <v>75</v>
      </c>
      <c r="C962" s="14" t="s">
        <v>62</v>
      </c>
      <c r="D962" s="14">
        <v>2013</v>
      </c>
      <c r="E962" s="14">
        <v>2013</v>
      </c>
      <c r="F962" s="14" t="s">
        <v>98</v>
      </c>
      <c r="G962" s="26">
        <v>41150</v>
      </c>
      <c r="H962" s="26">
        <v>90467</v>
      </c>
      <c r="I962" s="48">
        <v>150599</v>
      </c>
      <c r="J962" s="28">
        <v>0.99360000000000004</v>
      </c>
      <c r="K962" s="28"/>
      <c r="L962" s="111"/>
      <c r="M962" s="28"/>
      <c r="N962" s="28">
        <v>0.94</v>
      </c>
    </row>
    <row r="963" spans="1:31">
      <c r="A963" s="87" t="s">
        <v>164</v>
      </c>
      <c r="B963" s="14" t="s">
        <v>75</v>
      </c>
      <c r="C963" s="14" t="s">
        <v>62</v>
      </c>
      <c r="D963" s="14">
        <v>2013</v>
      </c>
      <c r="E963" s="14">
        <v>2013</v>
      </c>
      <c r="F963" s="14" t="s">
        <v>98</v>
      </c>
      <c r="G963" s="26">
        <v>5195</v>
      </c>
      <c r="H963" s="26">
        <v>12460</v>
      </c>
      <c r="I963" s="48">
        <v>24843</v>
      </c>
      <c r="J963" s="28">
        <v>0.95740000000000003</v>
      </c>
      <c r="K963" s="28"/>
      <c r="L963" s="111"/>
      <c r="M963" s="28"/>
      <c r="N963" s="28">
        <v>6.13E-2</v>
      </c>
    </row>
    <row r="964" spans="1:31">
      <c r="A964" s="87" t="s">
        <v>165</v>
      </c>
      <c r="B964" s="14" t="s">
        <v>75</v>
      </c>
      <c r="C964" s="14" t="s">
        <v>62</v>
      </c>
      <c r="D964" s="14">
        <v>2013</v>
      </c>
      <c r="E964" s="14">
        <v>2013</v>
      </c>
      <c r="F964" s="14" t="s">
        <v>98</v>
      </c>
      <c r="G964" s="26">
        <v>4211</v>
      </c>
      <c r="H964" s="26">
        <v>9682</v>
      </c>
      <c r="I964" s="48">
        <v>17872</v>
      </c>
      <c r="J964" s="28">
        <v>0.95309999999999995</v>
      </c>
      <c r="K964" s="28"/>
      <c r="L964" s="111"/>
      <c r="M964" s="28"/>
      <c r="N964" s="28">
        <v>6.13E-2</v>
      </c>
    </row>
    <row r="965" spans="1:31">
      <c r="A965" s="87" t="s">
        <v>166</v>
      </c>
      <c r="B965" s="14" t="s">
        <v>75</v>
      </c>
      <c r="C965" s="14" t="s">
        <v>62</v>
      </c>
      <c r="D965" s="14">
        <v>2013</v>
      </c>
      <c r="E965" s="14">
        <v>2013</v>
      </c>
      <c r="F965" s="14" t="s">
        <v>98</v>
      </c>
      <c r="G965" s="26">
        <v>767</v>
      </c>
      <c r="H965" s="26">
        <v>1548</v>
      </c>
      <c r="I965" s="48">
        <v>2817</v>
      </c>
      <c r="J965" s="28">
        <v>0.97619999999999996</v>
      </c>
      <c r="K965" s="28"/>
      <c r="L965" s="111"/>
      <c r="M965" s="28"/>
      <c r="N965" s="28">
        <v>6.13E-2</v>
      </c>
    </row>
    <row r="966" spans="1:31">
      <c r="A966" s="87" t="s">
        <v>167</v>
      </c>
      <c r="B966" s="14" t="s">
        <v>74</v>
      </c>
      <c r="C966" s="14" t="s">
        <v>62</v>
      </c>
      <c r="D966" s="14">
        <v>2013</v>
      </c>
      <c r="E966" s="14">
        <v>2013</v>
      </c>
      <c r="F966" s="14" t="s">
        <v>98</v>
      </c>
      <c r="G966" s="26">
        <v>46458</v>
      </c>
      <c r="H966" s="26">
        <v>115236</v>
      </c>
      <c r="I966" s="48">
        <v>185212</v>
      </c>
      <c r="J966" s="28">
        <v>1</v>
      </c>
      <c r="K966" s="28"/>
      <c r="L966" s="111"/>
      <c r="M966" s="28"/>
      <c r="N966" s="28">
        <v>4.8899999999999999E-2</v>
      </c>
    </row>
    <row r="967" spans="1:31">
      <c r="A967" s="87" t="s">
        <v>168</v>
      </c>
      <c r="B967" s="14" t="s">
        <v>75</v>
      </c>
      <c r="C967" s="14" t="s">
        <v>62</v>
      </c>
      <c r="D967" s="14">
        <v>2013</v>
      </c>
      <c r="E967" s="14">
        <v>2013</v>
      </c>
      <c r="F967" s="14" t="s">
        <v>98</v>
      </c>
      <c r="G967" s="26">
        <v>2878</v>
      </c>
      <c r="H967" s="26">
        <v>5227</v>
      </c>
      <c r="I967" s="48">
        <v>8593</v>
      </c>
      <c r="J967" s="28">
        <v>0.95099999999999996</v>
      </c>
      <c r="K967" s="28"/>
      <c r="L967" s="111"/>
      <c r="M967" s="28"/>
      <c r="N967" s="28">
        <v>6.13E-2</v>
      </c>
    </row>
    <row r="968" spans="1:31">
      <c r="A968" s="87" t="s">
        <v>169</v>
      </c>
      <c r="B968" s="14" t="s">
        <v>74</v>
      </c>
      <c r="C968" s="14" t="s">
        <v>62</v>
      </c>
      <c r="D968" s="14">
        <v>2013</v>
      </c>
      <c r="E968" s="14">
        <v>2013</v>
      </c>
      <c r="F968" s="14" t="s">
        <v>98</v>
      </c>
      <c r="G968" s="26">
        <v>32459</v>
      </c>
      <c r="H968" s="26">
        <v>67793</v>
      </c>
      <c r="I968" s="48">
        <v>131828</v>
      </c>
      <c r="J968" s="28">
        <v>0.99299999999999999</v>
      </c>
      <c r="K968" s="28"/>
      <c r="L968" s="111"/>
      <c r="M968" s="28"/>
      <c r="N968" s="28">
        <v>1.6899999999999998E-2</v>
      </c>
    </row>
    <row r="969" spans="1:31">
      <c r="A969" s="87" t="s">
        <v>170</v>
      </c>
      <c r="B969" s="14" t="s">
        <v>74</v>
      </c>
      <c r="C969" s="14" t="s">
        <v>62</v>
      </c>
      <c r="D969" s="14">
        <v>2013</v>
      </c>
      <c r="E969" s="14">
        <v>2013</v>
      </c>
      <c r="F969" s="14" t="s">
        <v>98</v>
      </c>
      <c r="G969" s="26">
        <v>7901</v>
      </c>
      <c r="H969" s="26">
        <v>16990</v>
      </c>
      <c r="I969" s="48">
        <v>33056</v>
      </c>
      <c r="J969" s="28">
        <v>0.17330000000000001</v>
      </c>
      <c r="K969" s="28"/>
      <c r="L969" s="111"/>
      <c r="M969" s="28"/>
      <c r="N969" s="28">
        <v>6.13E-2</v>
      </c>
    </row>
    <row r="970" spans="1:31">
      <c r="A970" s="87" t="s">
        <v>171</v>
      </c>
      <c r="B970" s="14" t="s">
        <v>75</v>
      </c>
      <c r="C970" s="14" t="s">
        <v>62</v>
      </c>
      <c r="D970" s="14">
        <v>2013</v>
      </c>
      <c r="E970" s="14">
        <v>2013</v>
      </c>
      <c r="F970" s="14" t="s">
        <v>98</v>
      </c>
      <c r="G970" s="26">
        <v>5715</v>
      </c>
      <c r="H970" s="26">
        <v>12913</v>
      </c>
      <c r="I970" s="48">
        <v>20728</v>
      </c>
      <c r="J970" s="28">
        <v>1</v>
      </c>
      <c r="K970" s="28"/>
      <c r="L970" s="111"/>
      <c r="M970" s="28"/>
      <c r="N970" s="28">
        <v>6.13E-2</v>
      </c>
    </row>
    <row r="971" spans="1:31">
      <c r="A971" s="51" t="s">
        <v>281</v>
      </c>
      <c r="B971" s="14" t="s">
        <v>66</v>
      </c>
      <c r="C971" s="14" t="s">
        <v>63</v>
      </c>
      <c r="D971" s="14">
        <v>2013</v>
      </c>
      <c r="E971" s="14">
        <v>2013</v>
      </c>
      <c r="F971" s="14" t="s">
        <v>98</v>
      </c>
      <c r="G971" s="128"/>
      <c r="H971" s="128"/>
      <c r="I971" s="128"/>
      <c r="J971" s="129"/>
      <c r="K971" s="129"/>
      <c r="L971" s="111"/>
      <c r="M971" s="28">
        <v>0.254</v>
      </c>
      <c r="N971" s="28">
        <v>5.3999999999999999E-2</v>
      </c>
    </row>
    <row r="972" spans="1:31">
      <c r="A972" s="51" t="s">
        <v>172</v>
      </c>
      <c r="B972" s="14" t="s">
        <v>66</v>
      </c>
      <c r="C972" s="14" t="s">
        <v>63</v>
      </c>
      <c r="D972" s="14">
        <v>2013</v>
      </c>
      <c r="E972" s="14">
        <v>2013</v>
      </c>
      <c r="F972" s="14" t="s">
        <v>98</v>
      </c>
      <c r="G972" s="26">
        <v>1931074</v>
      </c>
      <c r="H972" s="26">
        <v>4209125</v>
      </c>
      <c r="I972" s="48">
        <v>8447392</v>
      </c>
      <c r="J972" s="28">
        <v>0.97170000000000001</v>
      </c>
      <c r="K972" s="28"/>
      <c r="L972" s="111"/>
      <c r="M972" s="28"/>
      <c r="N972" s="28">
        <v>2.98E-2</v>
      </c>
      <c r="O972" s="14"/>
      <c r="P972" s="14"/>
      <c r="Q972" s="14"/>
      <c r="R972" s="14"/>
      <c r="S972" s="14"/>
      <c r="T972" s="14"/>
      <c r="U972" s="14"/>
      <c r="V972" s="14"/>
      <c r="W972" s="14"/>
      <c r="X972" s="14"/>
      <c r="Y972" s="14"/>
      <c r="Z972" s="14"/>
      <c r="AA972" s="14"/>
      <c r="AB972" s="14"/>
      <c r="AC972" s="14"/>
      <c r="AD972" s="14"/>
      <c r="AE972" s="14"/>
    </row>
    <row r="973" spans="1:31">
      <c r="A973" s="51" t="s">
        <v>173</v>
      </c>
      <c r="B973" s="14" t="s">
        <v>74</v>
      </c>
      <c r="C973" s="14" t="s">
        <v>63</v>
      </c>
      <c r="D973" s="14">
        <v>2013</v>
      </c>
      <c r="E973" s="14">
        <v>2013</v>
      </c>
      <c r="F973" s="14" t="s">
        <v>98</v>
      </c>
      <c r="G973" s="26">
        <v>63117</v>
      </c>
      <c r="H973" s="26">
        <v>126403</v>
      </c>
      <c r="I973" s="48">
        <v>276458</v>
      </c>
      <c r="J973" s="28">
        <v>0.90590000000000004</v>
      </c>
      <c r="K973" s="28"/>
      <c r="L973" s="111"/>
      <c r="M973" s="28"/>
      <c r="N973" s="28">
        <v>4.5999999999999999E-2</v>
      </c>
    </row>
    <row r="974" spans="1:31">
      <c r="A974" s="51" t="s">
        <v>174</v>
      </c>
      <c r="B974" s="14" t="s">
        <v>75</v>
      </c>
      <c r="C974" s="14" t="s">
        <v>63</v>
      </c>
      <c r="D974" s="14">
        <v>2013</v>
      </c>
      <c r="E974" s="14">
        <v>2013</v>
      </c>
      <c r="F974" s="14" t="s">
        <v>98</v>
      </c>
      <c r="G974" s="26">
        <v>84</v>
      </c>
      <c r="H974" s="26">
        <v>153</v>
      </c>
      <c r="I974" s="48">
        <v>197</v>
      </c>
      <c r="J974" s="28">
        <v>1</v>
      </c>
      <c r="K974" s="28"/>
      <c r="L974" s="111"/>
      <c r="M974" s="28"/>
      <c r="N974" s="28">
        <v>6.1899999999999997E-2</v>
      </c>
    </row>
    <row r="975" spans="1:31">
      <c r="A975" s="51" t="s">
        <v>175</v>
      </c>
      <c r="B975" s="14" t="s">
        <v>75</v>
      </c>
      <c r="C975" s="14" t="s">
        <v>63</v>
      </c>
      <c r="D975" s="14">
        <v>2013</v>
      </c>
      <c r="E975" s="14">
        <v>2013</v>
      </c>
      <c r="F975" s="14" t="s">
        <v>98</v>
      </c>
      <c r="G975" s="26">
        <v>1711</v>
      </c>
      <c r="H975" s="26">
        <v>3287</v>
      </c>
      <c r="I975" s="48">
        <v>4572</v>
      </c>
      <c r="J975" s="28">
        <v>0.94899999999999995</v>
      </c>
      <c r="K975" s="28"/>
      <c r="L975" s="111"/>
      <c r="M975" s="28"/>
      <c r="N975" s="28">
        <v>6.1899999999999997E-2</v>
      </c>
    </row>
    <row r="976" spans="1:31">
      <c r="A976" s="51" t="s">
        <v>176</v>
      </c>
      <c r="B976" s="14" t="s">
        <v>75</v>
      </c>
      <c r="C976" s="14" t="s">
        <v>63</v>
      </c>
      <c r="D976" s="14">
        <v>2013</v>
      </c>
      <c r="E976" s="14">
        <v>2013</v>
      </c>
      <c r="F976" s="14" t="s">
        <v>98</v>
      </c>
      <c r="G976" s="26">
        <v>14586</v>
      </c>
      <c r="H976" s="26">
        <v>30003</v>
      </c>
      <c r="I976" s="48">
        <v>52414</v>
      </c>
      <c r="J976" s="28">
        <v>0.95630000000000004</v>
      </c>
      <c r="K976" s="28"/>
      <c r="L976" s="111"/>
      <c r="M976" s="28"/>
      <c r="N976" s="28">
        <v>6.1899999999999997E-2</v>
      </c>
    </row>
    <row r="977" spans="1:14">
      <c r="A977" s="51" t="s">
        <v>177</v>
      </c>
      <c r="B977" s="14" t="s">
        <v>75</v>
      </c>
      <c r="C977" s="14" t="s">
        <v>63</v>
      </c>
      <c r="D977" s="14">
        <v>2013</v>
      </c>
      <c r="E977" s="14">
        <v>2013</v>
      </c>
      <c r="F977" s="14" t="s">
        <v>98</v>
      </c>
      <c r="G977" s="26">
        <v>2564</v>
      </c>
      <c r="H977" s="26">
        <v>4978</v>
      </c>
      <c r="I977" s="48">
        <v>6946</v>
      </c>
      <c r="J977" s="28">
        <v>1</v>
      </c>
      <c r="K977" s="28"/>
      <c r="L977" s="111"/>
      <c r="M977" s="28"/>
      <c r="N977" s="28">
        <v>6.1899999999999997E-2</v>
      </c>
    </row>
    <row r="978" spans="1:14">
      <c r="A978" s="51" t="s">
        <v>178</v>
      </c>
      <c r="B978" s="14" t="s">
        <v>75</v>
      </c>
      <c r="C978" s="14" t="s">
        <v>63</v>
      </c>
      <c r="D978" s="14">
        <v>2013</v>
      </c>
      <c r="E978" s="14">
        <v>2013</v>
      </c>
      <c r="F978" s="14" t="s">
        <v>98</v>
      </c>
      <c r="G978" s="26">
        <v>729</v>
      </c>
      <c r="H978" s="26">
        <v>1815</v>
      </c>
      <c r="I978" s="48">
        <v>4979</v>
      </c>
      <c r="J978" s="28">
        <v>1</v>
      </c>
      <c r="K978" s="28"/>
      <c r="L978" s="111"/>
      <c r="M978" s="28"/>
      <c r="N978" s="28">
        <v>6.1899999999999997E-2</v>
      </c>
    </row>
    <row r="979" spans="1:14">
      <c r="A979" s="51" t="s">
        <v>179</v>
      </c>
      <c r="B979" s="14" t="s">
        <v>74</v>
      </c>
      <c r="C979" s="14" t="s">
        <v>63</v>
      </c>
      <c r="D979" s="14">
        <v>2013</v>
      </c>
      <c r="E979" s="14">
        <v>2013</v>
      </c>
      <c r="F979" s="14" t="s">
        <v>98</v>
      </c>
      <c r="G979" s="26">
        <v>33165</v>
      </c>
      <c r="H979" s="26">
        <v>68770</v>
      </c>
      <c r="I979" s="48">
        <v>160442</v>
      </c>
      <c r="J979" s="28">
        <v>0.95579999999999998</v>
      </c>
      <c r="K979" s="28"/>
      <c r="L979" s="111"/>
      <c r="M979" s="28"/>
      <c r="N979" s="28">
        <v>2.8299999999999999E-2</v>
      </c>
    </row>
    <row r="980" spans="1:14">
      <c r="A980" s="51" t="s">
        <v>180</v>
      </c>
      <c r="B980" s="14" t="s">
        <v>75</v>
      </c>
      <c r="C980" s="14" t="s">
        <v>63</v>
      </c>
      <c r="D980" s="14">
        <v>2013</v>
      </c>
      <c r="E980" s="14">
        <v>2013</v>
      </c>
      <c r="F980" s="14" t="s">
        <v>98</v>
      </c>
      <c r="G980" s="26">
        <v>2557</v>
      </c>
      <c r="H980" s="26">
        <v>5154</v>
      </c>
      <c r="I980" s="48">
        <v>7924</v>
      </c>
      <c r="J980" s="28">
        <v>1</v>
      </c>
      <c r="K980" s="28"/>
      <c r="L980" s="111"/>
      <c r="M980" s="28"/>
      <c r="N980" s="28">
        <v>6.1899999999999997E-2</v>
      </c>
    </row>
    <row r="981" spans="1:14">
      <c r="A981" s="51" t="s">
        <v>181</v>
      </c>
      <c r="B981" s="14" t="s">
        <v>75</v>
      </c>
      <c r="C981" s="14" t="s">
        <v>63</v>
      </c>
      <c r="D981" s="14">
        <v>2013</v>
      </c>
      <c r="E981" s="14">
        <v>2013</v>
      </c>
      <c r="F981" s="14" t="s">
        <v>98</v>
      </c>
      <c r="G981" s="26">
        <v>6479</v>
      </c>
      <c r="H981" s="26">
        <v>11953</v>
      </c>
      <c r="I981" s="48">
        <v>19856</v>
      </c>
      <c r="J981" s="28">
        <v>0.99050000000000005</v>
      </c>
      <c r="K981" s="28"/>
      <c r="L981" s="111"/>
      <c r="M981" s="28"/>
      <c r="N981" s="28">
        <v>6.1899999999999997E-2</v>
      </c>
    </row>
    <row r="982" spans="1:14">
      <c r="A982" s="87" t="s">
        <v>123</v>
      </c>
      <c r="B982" s="14" t="s">
        <v>74</v>
      </c>
      <c r="C982" s="14" t="s">
        <v>63</v>
      </c>
      <c r="D982" s="14">
        <v>2013</v>
      </c>
      <c r="E982" s="14">
        <v>2013</v>
      </c>
      <c r="F982" s="14" t="s">
        <v>98</v>
      </c>
      <c r="G982" s="26">
        <v>91734</v>
      </c>
      <c r="H982" s="26">
        <v>220464</v>
      </c>
      <c r="I982" s="48">
        <v>336558</v>
      </c>
      <c r="J982" s="28">
        <v>0.94069999999999998</v>
      </c>
      <c r="K982" s="28"/>
      <c r="L982" s="111"/>
      <c r="M982" s="28"/>
      <c r="N982" s="28">
        <v>4.7000000000000002E-3</v>
      </c>
    </row>
    <row r="983" spans="1:14">
      <c r="A983" s="87" t="s">
        <v>124</v>
      </c>
      <c r="B983" s="14" t="s">
        <v>75</v>
      </c>
      <c r="C983" s="14" t="s">
        <v>63</v>
      </c>
      <c r="D983" s="14">
        <v>2013</v>
      </c>
      <c r="E983" s="14">
        <v>2013</v>
      </c>
      <c r="F983" s="14" t="s">
        <v>98</v>
      </c>
      <c r="G983" s="26">
        <v>1438</v>
      </c>
      <c r="H983" s="26">
        <v>3579</v>
      </c>
      <c r="I983" s="48">
        <v>7699</v>
      </c>
      <c r="J983" s="28">
        <v>1</v>
      </c>
      <c r="K983" s="28"/>
      <c r="L983" s="111"/>
      <c r="M983" s="28"/>
      <c r="N983" s="28">
        <v>6.1899999999999997E-2</v>
      </c>
    </row>
    <row r="984" spans="1:14">
      <c r="A984" s="87" t="s">
        <v>125</v>
      </c>
      <c r="B984" s="14" t="s">
        <v>75</v>
      </c>
      <c r="C984" s="14" t="s">
        <v>63</v>
      </c>
      <c r="D984" s="14">
        <v>2013</v>
      </c>
      <c r="E984" s="14">
        <v>2013</v>
      </c>
      <c r="F984" s="14" t="s">
        <v>98</v>
      </c>
      <c r="G984" s="26">
        <v>8541</v>
      </c>
      <c r="H984" s="26">
        <v>16034</v>
      </c>
      <c r="I984" s="48">
        <v>28270</v>
      </c>
      <c r="J984" s="28">
        <v>0.98950000000000005</v>
      </c>
      <c r="K984" s="28"/>
      <c r="L984" s="111"/>
      <c r="M984" s="28"/>
      <c r="N984" s="28">
        <v>6.1899999999999997E-2</v>
      </c>
    </row>
    <row r="985" spans="1:14">
      <c r="A985" s="87" t="s">
        <v>126</v>
      </c>
      <c r="B985" s="14" t="s">
        <v>75</v>
      </c>
      <c r="C985" s="14" t="s">
        <v>63</v>
      </c>
      <c r="D985" s="14">
        <v>2013</v>
      </c>
      <c r="E985" s="14">
        <v>2013</v>
      </c>
      <c r="F985" s="14" t="s">
        <v>98</v>
      </c>
      <c r="G985" s="26">
        <v>14303</v>
      </c>
      <c r="H985" s="26">
        <v>36625</v>
      </c>
      <c r="I985" s="48">
        <v>59949</v>
      </c>
      <c r="J985" s="28">
        <v>1</v>
      </c>
      <c r="K985" s="28"/>
      <c r="L985" s="111"/>
      <c r="M985" s="28"/>
      <c r="N985" s="28">
        <v>6.1899999999999997E-2</v>
      </c>
    </row>
    <row r="986" spans="1:14">
      <c r="A986" s="87" t="s">
        <v>127</v>
      </c>
      <c r="B986" s="14" t="s">
        <v>75</v>
      </c>
      <c r="C986" s="14" t="s">
        <v>63</v>
      </c>
      <c r="D986" s="14">
        <v>2013</v>
      </c>
      <c r="E986" s="14">
        <v>2013</v>
      </c>
      <c r="F986" s="14" t="s">
        <v>98</v>
      </c>
      <c r="G986" s="26">
        <v>1047</v>
      </c>
      <c r="H986" s="26">
        <v>2084</v>
      </c>
      <c r="I986" s="48">
        <v>3677</v>
      </c>
      <c r="J986" s="28">
        <v>1</v>
      </c>
      <c r="K986" s="28"/>
      <c r="L986" s="111"/>
      <c r="M986" s="28"/>
      <c r="N986" s="28">
        <v>6.1899999999999997E-2</v>
      </c>
    </row>
    <row r="987" spans="1:14">
      <c r="A987" s="87" t="s">
        <v>128</v>
      </c>
      <c r="B987" s="14" t="s">
        <v>75</v>
      </c>
      <c r="C987" s="14" t="s">
        <v>63</v>
      </c>
      <c r="D987" s="14">
        <v>2013</v>
      </c>
      <c r="E987" s="14">
        <v>2013</v>
      </c>
      <c r="F987" s="14" t="s">
        <v>98</v>
      </c>
      <c r="G987" s="26">
        <v>59621</v>
      </c>
      <c r="H987" s="26">
        <v>145008</v>
      </c>
      <c r="I987" s="48">
        <v>261885</v>
      </c>
      <c r="J987" s="28">
        <v>0.99450000000000005</v>
      </c>
      <c r="K987" s="28"/>
      <c r="L987" s="111"/>
      <c r="M987" s="28"/>
      <c r="N987" s="28">
        <v>2.8199999999999999E-2</v>
      </c>
    </row>
    <row r="988" spans="1:14">
      <c r="A988" s="87" t="s">
        <v>129</v>
      </c>
      <c r="B988" s="14" t="s">
        <v>75</v>
      </c>
      <c r="C988" s="14" t="s">
        <v>63</v>
      </c>
      <c r="D988" s="14">
        <v>2013</v>
      </c>
      <c r="E988" s="14">
        <v>2013</v>
      </c>
      <c r="F988" s="14" t="s">
        <v>98</v>
      </c>
      <c r="G988" s="26">
        <v>10035</v>
      </c>
      <c r="H988" s="26">
        <v>23811</v>
      </c>
      <c r="I988" s="48">
        <v>40245</v>
      </c>
      <c r="J988" s="28">
        <v>0.99780000000000002</v>
      </c>
      <c r="K988" s="28"/>
      <c r="L988" s="111"/>
      <c r="M988" s="28"/>
      <c r="N988" s="28">
        <v>6.1899999999999997E-2</v>
      </c>
    </row>
    <row r="989" spans="1:14">
      <c r="A989" s="87" t="s">
        <v>130</v>
      </c>
      <c r="B989" s="14" t="s">
        <v>75</v>
      </c>
      <c r="C989" s="14" t="s">
        <v>63</v>
      </c>
      <c r="D989" s="14">
        <v>2013</v>
      </c>
      <c r="E989" s="14">
        <v>2013</v>
      </c>
      <c r="F989" s="14" t="s">
        <v>98</v>
      </c>
      <c r="G989" s="26">
        <v>5173</v>
      </c>
      <c r="H989" s="26">
        <v>10307</v>
      </c>
      <c r="I989" s="48">
        <v>18464</v>
      </c>
      <c r="J989" s="28">
        <v>0.93979999999999997</v>
      </c>
      <c r="K989" s="28"/>
      <c r="L989" s="111"/>
      <c r="M989" s="28"/>
      <c r="N989" s="28">
        <v>6.1899999999999997E-2</v>
      </c>
    </row>
    <row r="990" spans="1:14">
      <c r="A990" s="87" t="s">
        <v>131</v>
      </c>
      <c r="B990" s="14" t="s">
        <v>75</v>
      </c>
      <c r="C990" s="14" t="s">
        <v>63</v>
      </c>
      <c r="D990" s="14">
        <v>2013</v>
      </c>
      <c r="E990" s="14">
        <v>2013</v>
      </c>
      <c r="F990" s="14" t="s">
        <v>98</v>
      </c>
      <c r="G990" s="26">
        <v>1432</v>
      </c>
      <c r="H990" s="26">
        <v>3010</v>
      </c>
      <c r="I990" s="48">
        <v>4937</v>
      </c>
      <c r="J990" s="28">
        <v>0.93620000000000003</v>
      </c>
      <c r="K990" s="28"/>
      <c r="L990" s="111"/>
      <c r="M990" s="28"/>
      <c r="N990" s="28">
        <v>6.1899999999999997E-2</v>
      </c>
    </row>
    <row r="991" spans="1:14">
      <c r="A991" s="87" t="s">
        <v>132</v>
      </c>
      <c r="B991" s="14" t="s">
        <v>76</v>
      </c>
      <c r="C991" s="14" t="s">
        <v>63</v>
      </c>
      <c r="D991" s="14">
        <v>2013</v>
      </c>
      <c r="E991" s="14">
        <v>2013</v>
      </c>
      <c r="F991" s="14" t="s">
        <v>98</v>
      </c>
      <c r="G991" s="26">
        <v>549131</v>
      </c>
      <c r="H991" s="26">
        <v>1133461</v>
      </c>
      <c r="I991" s="48">
        <v>2629897</v>
      </c>
      <c r="J991" s="28">
        <v>0.97240000000000004</v>
      </c>
      <c r="K991" s="28"/>
      <c r="L991" s="111"/>
      <c r="M991" s="28"/>
      <c r="N991" s="28">
        <v>2.4400000000000002E-2</v>
      </c>
    </row>
    <row r="992" spans="1:14">
      <c r="A992" s="87" t="s">
        <v>133</v>
      </c>
      <c r="B992" s="14" t="s">
        <v>75</v>
      </c>
      <c r="C992" s="14" t="s">
        <v>63</v>
      </c>
      <c r="D992" s="14">
        <v>2013</v>
      </c>
      <c r="E992" s="14">
        <v>2013</v>
      </c>
      <c r="F992" s="14" t="s">
        <v>98</v>
      </c>
      <c r="G992" s="26">
        <v>10718</v>
      </c>
      <c r="H992" s="26">
        <v>27214</v>
      </c>
      <c r="I992" s="48">
        <v>50142</v>
      </c>
      <c r="J992" s="28">
        <v>0.9929</v>
      </c>
      <c r="K992" s="28"/>
      <c r="L992" s="111"/>
      <c r="M992" s="28"/>
      <c r="N992" s="28">
        <v>6.1899999999999997E-2</v>
      </c>
    </row>
    <row r="993" spans="1:14">
      <c r="A993" s="87" t="s">
        <v>134</v>
      </c>
      <c r="B993" s="14" t="s">
        <v>75</v>
      </c>
      <c r="C993" s="14" t="s">
        <v>63</v>
      </c>
      <c r="D993" s="14">
        <v>2013</v>
      </c>
      <c r="E993" s="14">
        <v>2013</v>
      </c>
      <c r="F993" s="14" t="s">
        <v>98</v>
      </c>
      <c r="G993" s="26">
        <v>5693</v>
      </c>
      <c r="H993" s="26">
        <v>9653</v>
      </c>
      <c r="I993" s="48">
        <v>24907</v>
      </c>
      <c r="J993" s="28">
        <v>0.95640000000000003</v>
      </c>
      <c r="K993" s="28"/>
      <c r="L993" s="111"/>
      <c r="M993" s="28"/>
      <c r="N993" s="28">
        <v>6.1899999999999997E-2</v>
      </c>
    </row>
    <row r="994" spans="1:14">
      <c r="A994" s="87" t="s">
        <v>135</v>
      </c>
      <c r="B994" s="14" t="s">
        <v>75</v>
      </c>
      <c r="C994" s="14" t="s">
        <v>63</v>
      </c>
      <c r="D994" s="14">
        <v>2013</v>
      </c>
      <c r="E994" s="14">
        <v>2013</v>
      </c>
      <c r="F994" s="14" t="s">
        <v>98</v>
      </c>
      <c r="G994" s="26">
        <v>920</v>
      </c>
      <c r="H994" s="26">
        <v>1843</v>
      </c>
      <c r="I994" s="48">
        <v>2941</v>
      </c>
      <c r="J994" s="28">
        <v>0.9778</v>
      </c>
      <c r="K994" s="28"/>
      <c r="L994" s="111"/>
      <c r="M994" s="28"/>
      <c r="N994" s="28">
        <v>6.1899999999999997E-2</v>
      </c>
    </row>
    <row r="995" spans="1:14">
      <c r="A995" s="87" t="s">
        <v>136</v>
      </c>
      <c r="B995" s="14" t="s">
        <v>75</v>
      </c>
      <c r="C995" s="14" t="s">
        <v>63</v>
      </c>
      <c r="D995" s="14">
        <v>2013</v>
      </c>
      <c r="E995" s="14">
        <v>2013</v>
      </c>
      <c r="F995" s="14" t="s">
        <v>98</v>
      </c>
      <c r="G995" s="26">
        <v>6915</v>
      </c>
      <c r="H995" s="26">
        <v>13197</v>
      </c>
      <c r="I995" s="48">
        <v>24515</v>
      </c>
      <c r="J995" s="28">
        <v>0.99760000000000004</v>
      </c>
      <c r="K995" s="28"/>
      <c r="L995" s="111"/>
      <c r="M995" s="28"/>
      <c r="N995" s="28">
        <v>6.1899999999999997E-2</v>
      </c>
    </row>
    <row r="996" spans="1:14">
      <c r="A996" s="87" t="s">
        <v>137</v>
      </c>
      <c r="B996" s="14" t="s">
        <v>75</v>
      </c>
      <c r="C996" s="14" t="s">
        <v>63</v>
      </c>
      <c r="D996" s="14">
        <v>2013</v>
      </c>
      <c r="E996" s="14">
        <v>2013</v>
      </c>
      <c r="F996" s="14" t="s">
        <v>98</v>
      </c>
      <c r="G996" s="26">
        <v>22962</v>
      </c>
      <c r="H996" s="26">
        <v>55858</v>
      </c>
      <c r="I996" s="48">
        <v>89339</v>
      </c>
      <c r="J996" s="28">
        <v>0.99460000000000004</v>
      </c>
      <c r="K996" s="28"/>
      <c r="L996" s="111"/>
      <c r="M996" s="28"/>
      <c r="N996" s="28">
        <v>6.6E-3</v>
      </c>
    </row>
    <row r="997" spans="1:14">
      <c r="A997" s="87" t="s">
        <v>138</v>
      </c>
      <c r="B997" s="14" t="s">
        <v>75</v>
      </c>
      <c r="C997" s="14" t="s">
        <v>63</v>
      </c>
      <c r="D997" s="14">
        <v>2013</v>
      </c>
      <c r="E997" s="14">
        <v>2013</v>
      </c>
      <c r="F997" s="14" t="s">
        <v>98</v>
      </c>
      <c r="G997" s="26">
        <v>423</v>
      </c>
      <c r="H997" s="26">
        <v>938</v>
      </c>
      <c r="I997" s="48">
        <v>2071</v>
      </c>
      <c r="J997" s="28">
        <v>1</v>
      </c>
      <c r="K997" s="28"/>
      <c r="L997" s="111"/>
      <c r="M997" s="28"/>
      <c r="N997" s="28">
        <v>6.1899999999999997E-2</v>
      </c>
    </row>
    <row r="998" spans="1:14">
      <c r="A998" s="87" t="s">
        <v>139</v>
      </c>
      <c r="B998" s="14" t="s">
        <v>75</v>
      </c>
      <c r="C998" s="14" t="s">
        <v>63</v>
      </c>
      <c r="D998" s="14">
        <v>2013</v>
      </c>
      <c r="E998" s="14">
        <v>2013</v>
      </c>
      <c r="F998" s="14" t="s">
        <v>98</v>
      </c>
      <c r="G998" s="26">
        <v>387</v>
      </c>
      <c r="H998" s="26">
        <v>644</v>
      </c>
      <c r="I998" s="48">
        <v>1593</v>
      </c>
      <c r="J998" s="28">
        <v>0.96699999999999997</v>
      </c>
      <c r="K998" s="28"/>
      <c r="L998" s="111"/>
      <c r="M998" s="28"/>
      <c r="N998" s="28">
        <v>6.1899999999999997E-2</v>
      </c>
    </row>
    <row r="999" spans="1:14">
      <c r="A999" s="87" t="s">
        <v>140</v>
      </c>
      <c r="B999" s="14" t="s">
        <v>75</v>
      </c>
      <c r="C999" s="14" t="s">
        <v>63</v>
      </c>
      <c r="D999" s="14">
        <v>2013</v>
      </c>
      <c r="E999" s="14">
        <v>2013</v>
      </c>
      <c r="F999" s="14" t="s">
        <v>98</v>
      </c>
      <c r="G999" s="26">
        <v>21596</v>
      </c>
      <c r="H999" s="26">
        <v>49701</v>
      </c>
      <c r="I999" s="48">
        <v>117748</v>
      </c>
      <c r="J999" s="28">
        <v>0.99880000000000002</v>
      </c>
      <c r="K999" s="28"/>
      <c r="L999" s="111"/>
      <c r="M999" s="28"/>
      <c r="N999" s="28">
        <v>1.5299999999999999E-2</v>
      </c>
    </row>
    <row r="1000" spans="1:14">
      <c r="A1000" s="87" t="s">
        <v>141</v>
      </c>
      <c r="B1000" s="14" t="s">
        <v>75</v>
      </c>
      <c r="C1000" s="14" t="s">
        <v>63</v>
      </c>
      <c r="D1000" s="14">
        <v>2013</v>
      </c>
      <c r="E1000" s="14">
        <v>2013</v>
      </c>
      <c r="F1000" s="14" t="s">
        <v>98</v>
      </c>
      <c r="G1000" s="26">
        <v>3315</v>
      </c>
      <c r="H1000" s="26">
        <v>7022</v>
      </c>
      <c r="I1000" s="48">
        <v>18902</v>
      </c>
      <c r="J1000" s="28">
        <v>0.74509999999999998</v>
      </c>
      <c r="K1000" s="28"/>
      <c r="L1000" s="111"/>
      <c r="M1000" s="28"/>
      <c r="N1000" s="28">
        <v>6.1899999999999997E-2</v>
      </c>
    </row>
    <row r="1001" spans="1:14">
      <c r="A1001" s="87" t="s">
        <v>142</v>
      </c>
      <c r="B1001" s="14" t="s">
        <v>75</v>
      </c>
      <c r="C1001" s="14" t="s">
        <v>63</v>
      </c>
      <c r="D1001" s="14">
        <v>2013</v>
      </c>
      <c r="E1001" s="14">
        <v>2013</v>
      </c>
      <c r="F1001" s="14" t="s">
        <v>98</v>
      </c>
      <c r="G1001" s="26">
        <v>3868</v>
      </c>
      <c r="H1001" s="26">
        <v>7410</v>
      </c>
      <c r="I1001" s="48">
        <v>12173</v>
      </c>
      <c r="J1001" s="28">
        <v>1</v>
      </c>
      <c r="K1001" s="28"/>
      <c r="L1001" s="111"/>
      <c r="M1001" s="28"/>
      <c r="N1001" s="28">
        <v>6.1899999999999997E-2</v>
      </c>
    </row>
    <row r="1002" spans="1:14">
      <c r="A1002" s="87" t="s">
        <v>143</v>
      </c>
      <c r="B1002" s="14" t="s">
        <v>74</v>
      </c>
      <c r="C1002" s="14" t="s">
        <v>63</v>
      </c>
      <c r="D1002" s="14">
        <v>2013</v>
      </c>
      <c r="E1002" s="14">
        <v>2013</v>
      </c>
      <c r="F1002" s="14" t="s">
        <v>98</v>
      </c>
      <c r="G1002" s="26">
        <v>104608</v>
      </c>
      <c r="H1002" s="26">
        <v>230952</v>
      </c>
      <c r="I1002" s="48">
        <v>538096</v>
      </c>
      <c r="J1002" s="28">
        <v>0.99819999999999998</v>
      </c>
      <c r="K1002" s="28"/>
      <c r="L1002" s="111"/>
      <c r="M1002" s="28"/>
      <c r="N1002" s="28">
        <v>1.5699999999999999E-2</v>
      </c>
    </row>
    <row r="1003" spans="1:14">
      <c r="A1003" s="87" t="s">
        <v>144</v>
      </c>
      <c r="B1003" s="14" t="s">
        <v>74</v>
      </c>
      <c r="C1003" s="14" t="s">
        <v>63</v>
      </c>
      <c r="D1003" s="14">
        <v>2013</v>
      </c>
      <c r="E1003" s="14">
        <v>2013</v>
      </c>
      <c r="F1003" s="14" t="s">
        <v>98</v>
      </c>
      <c r="G1003" s="26">
        <v>8407</v>
      </c>
      <c r="H1003" s="26">
        <v>17698</v>
      </c>
      <c r="I1003" s="48">
        <v>32778</v>
      </c>
      <c r="J1003" s="28">
        <v>0.99070000000000003</v>
      </c>
      <c r="K1003" s="28"/>
      <c r="L1003" s="111"/>
      <c r="M1003" s="28"/>
      <c r="N1003" s="28">
        <v>6.1899999999999997E-2</v>
      </c>
    </row>
    <row r="1004" spans="1:14">
      <c r="A1004" s="87" t="s">
        <v>145</v>
      </c>
      <c r="B1004" s="14" t="s">
        <v>75</v>
      </c>
      <c r="C1004" s="14" t="s">
        <v>63</v>
      </c>
      <c r="D1004" s="14">
        <v>2013</v>
      </c>
      <c r="E1004" s="14">
        <v>2013</v>
      </c>
      <c r="F1004" s="14" t="s">
        <v>98</v>
      </c>
      <c r="G1004" s="26">
        <v>798</v>
      </c>
      <c r="H1004" s="26">
        <v>1693</v>
      </c>
      <c r="I1004" s="48">
        <v>3295</v>
      </c>
      <c r="J1004" s="28">
        <v>0.9778</v>
      </c>
      <c r="K1004" s="28"/>
      <c r="L1004" s="111"/>
      <c r="M1004" s="28"/>
      <c r="N1004" s="28">
        <v>6.1899999999999997E-2</v>
      </c>
    </row>
    <row r="1005" spans="1:14">
      <c r="A1005" s="87" t="s">
        <v>146</v>
      </c>
      <c r="B1005" s="14" t="s">
        <v>75</v>
      </c>
      <c r="C1005" s="14" t="s">
        <v>63</v>
      </c>
      <c r="D1005" s="14">
        <v>2013</v>
      </c>
      <c r="E1005" s="14">
        <v>2013</v>
      </c>
      <c r="F1005" s="14" t="s">
        <v>98</v>
      </c>
      <c r="G1005" s="26">
        <v>114805</v>
      </c>
      <c r="H1005" s="26">
        <v>276078</v>
      </c>
      <c r="I1005" s="48">
        <v>484012</v>
      </c>
      <c r="J1005" s="28">
        <v>0.998</v>
      </c>
      <c r="K1005" s="28"/>
      <c r="L1005" s="111"/>
      <c r="M1005" s="28"/>
      <c r="N1005" s="28">
        <v>3.1800000000000002E-2</v>
      </c>
    </row>
    <row r="1006" spans="1:14">
      <c r="A1006" s="87" t="s">
        <v>147</v>
      </c>
      <c r="B1006" s="14" t="s">
        <v>74</v>
      </c>
      <c r="C1006" s="14" t="s">
        <v>63</v>
      </c>
      <c r="D1006" s="14">
        <v>2013</v>
      </c>
      <c r="E1006" s="14">
        <v>2013</v>
      </c>
      <c r="F1006" s="14" t="s">
        <v>98</v>
      </c>
      <c r="G1006" s="26">
        <v>93788</v>
      </c>
      <c r="H1006" s="26">
        <v>209334</v>
      </c>
      <c r="I1006" s="48">
        <v>358410</v>
      </c>
      <c r="J1006" s="28">
        <v>0.98350000000000004</v>
      </c>
      <c r="K1006" s="28"/>
      <c r="L1006" s="111"/>
      <c r="M1006" s="28"/>
      <c r="N1006" s="28">
        <v>4.0000000000000001E-3</v>
      </c>
    </row>
    <row r="1007" spans="1:14">
      <c r="A1007" s="87" t="s">
        <v>148</v>
      </c>
      <c r="B1007" s="14" t="s">
        <v>75</v>
      </c>
      <c r="C1007" s="14" t="s">
        <v>63</v>
      </c>
      <c r="D1007" s="14">
        <v>2013</v>
      </c>
      <c r="E1007" s="14">
        <v>2013</v>
      </c>
      <c r="F1007" s="14" t="s">
        <v>98</v>
      </c>
      <c r="G1007" s="26">
        <v>2748</v>
      </c>
      <c r="H1007" s="26">
        <v>6429</v>
      </c>
      <c r="I1007" s="48">
        <v>10950</v>
      </c>
      <c r="J1007" s="28">
        <v>0.98640000000000005</v>
      </c>
      <c r="K1007" s="28"/>
      <c r="L1007" s="111"/>
      <c r="M1007" s="28"/>
      <c r="N1007" s="28">
        <v>6.1899999999999997E-2</v>
      </c>
    </row>
    <row r="1008" spans="1:14">
      <c r="A1008" s="87" t="s">
        <v>149</v>
      </c>
      <c r="B1008" s="14" t="s">
        <v>75</v>
      </c>
      <c r="C1008" s="14" t="s">
        <v>63</v>
      </c>
      <c r="D1008" s="14">
        <v>2013</v>
      </c>
      <c r="E1008" s="14">
        <v>2013</v>
      </c>
      <c r="F1008" s="14" t="s">
        <v>98</v>
      </c>
      <c r="G1008" s="26">
        <v>158116</v>
      </c>
      <c r="H1008" s="26">
        <v>370393</v>
      </c>
      <c r="I1008" s="48">
        <v>551068</v>
      </c>
      <c r="J1008" s="28">
        <v>0.99929999999999997</v>
      </c>
      <c r="K1008" s="28"/>
      <c r="L1008" s="111"/>
      <c r="M1008" s="28"/>
      <c r="N1008" s="28">
        <v>1.4E-2</v>
      </c>
    </row>
    <row r="1009" spans="1:14">
      <c r="A1009" s="87" t="s">
        <v>150</v>
      </c>
      <c r="B1009" s="14" t="s">
        <v>74</v>
      </c>
      <c r="C1009" s="14" t="s">
        <v>63</v>
      </c>
      <c r="D1009" s="14">
        <v>2013</v>
      </c>
      <c r="E1009" s="14">
        <v>2013</v>
      </c>
      <c r="F1009" s="14" t="s">
        <v>98</v>
      </c>
      <c r="G1009" s="26">
        <v>120501</v>
      </c>
      <c r="H1009" s="26">
        <v>258362</v>
      </c>
      <c r="I1009" s="48">
        <v>513397</v>
      </c>
      <c r="J1009" s="28">
        <v>0.9677</v>
      </c>
      <c r="K1009" s="28"/>
      <c r="L1009" s="111"/>
      <c r="M1009" s="28"/>
      <c r="N1009" s="28">
        <v>2.7400000000000001E-2</v>
      </c>
    </row>
    <row r="1010" spans="1:14">
      <c r="A1010" s="87" t="s">
        <v>151</v>
      </c>
      <c r="B1010" s="14" t="s">
        <v>74</v>
      </c>
      <c r="C1010" s="14" t="s">
        <v>63</v>
      </c>
      <c r="D1010" s="14">
        <v>2013</v>
      </c>
      <c r="E1010" s="14">
        <v>2013</v>
      </c>
      <c r="F1010" s="14" t="s">
        <v>98</v>
      </c>
      <c r="G1010" s="26">
        <v>32143</v>
      </c>
      <c r="H1010" s="26">
        <v>50424</v>
      </c>
      <c r="I1010" s="48">
        <v>144811</v>
      </c>
      <c r="J1010" s="28">
        <v>0.97840000000000005</v>
      </c>
      <c r="K1010" s="28"/>
      <c r="L1010" s="111"/>
      <c r="M1010" s="28"/>
      <c r="N1010" s="28">
        <v>3.44E-2</v>
      </c>
    </row>
    <row r="1011" spans="1:14">
      <c r="A1011" s="87" t="s">
        <v>152</v>
      </c>
      <c r="B1011" s="14" t="s">
        <v>75</v>
      </c>
      <c r="C1011" s="14" t="s">
        <v>63</v>
      </c>
      <c r="D1011" s="14">
        <v>2013</v>
      </c>
      <c r="E1011" s="14">
        <v>2013</v>
      </c>
      <c r="F1011" s="14" t="s">
        <v>98</v>
      </c>
      <c r="G1011" s="26">
        <v>46672</v>
      </c>
      <c r="H1011" s="26">
        <v>112690</v>
      </c>
      <c r="I1011" s="48">
        <v>197201</v>
      </c>
      <c r="J1011" s="28">
        <v>0.98499999999999999</v>
      </c>
      <c r="K1011" s="28"/>
      <c r="L1011" s="111"/>
      <c r="M1011" s="28"/>
      <c r="N1011" s="28">
        <v>3.1699999999999999E-2</v>
      </c>
    </row>
    <row r="1012" spans="1:14">
      <c r="A1012" s="87" t="s">
        <v>153</v>
      </c>
      <c r="B1012" s="14" t="s">
        <v>74</v>
      </c>
      <c r="C1012" s="14" t="s">
        <v>63</v>
      </c>
      <c r="D1012" s="14">
        <v>2013</v>
      </c>
      <c r="E1012" s="14">
        <v>2013</v>
      </c>
      <c r="F1012" s="14" t="s">
        <v>98</v>
      </c>
      <c r="G1012" s="26">
        <v>9075</v>
      </c>
      <c r="H1012" s="26">
        <v>17655</v>
      </c>
      <c r="I1012" s="48">
        <v>36175</v>
      </c>
      <c r="J1012" s="28">
        <v>0.99170000000000003</v>
      </c>
      <c r="K1012" s="28"/>
      <c r="L1012" s="111"/>
      <c r="M1012" s="28"/>
      <c r="N1012" s="28">
        <v>6.1899999999999997E-2</v>
      </c>
    </row>
    <row r="1013" spans="1:14">
      <c r="A1013" s="87" t="s">
        <v>154</v>
      </c>
      <c r="B1013" s="14" t="s">
        <v>74</v>
      </c>
      <c r="C1013" s="14" t="s">
        <v>63</v>
      </c>
      <c r="D1013" s="14">
        <v>2013</v>
      </c>
      <c r="E1013" s="14">
        <v>2013</v>
      </c>
      <c r="F1013" s="14" t="s">
        <v>98</v>
      </c>
      <c r="G1013" s="26">
        <v>14130</v>
      </c>
      <c r="H1013" s="26">
        <v>28918</v>
      </c>
      <c r="I1013" s="48">
        <v>89260</v>
      </c>
      <c r="J1013" s="28">
        <v>0.69079999999999997</v>
      </c>
      <c r="K1013" s="28"/>
      <c r="L1013" s="111"/>
      <c r="M1013" s="28"/>
      <c r="N1013" s="28">
        <v>6.1899999999999997E-2</v>
      </c>
    </row>
    <row r="1014" spans="1:14">
      <c r="A1014" s="87" t="s">
        <v>155</v>
      </c>
      <c r="B1014" s="14" t="s">
        <v>74</v>
      </c>
      <c r="C1014" s="14" t="s">
        <v>63</v>
      </c>
      <c r="D1014" s="14">
        <v>2013</v>
      </c>
      <c r="E1014" s="14">
        <v>2013</v>
      </c>
      <c r="F1014" s="14" t="s">
        <v>98</v>
      </c>
      <c r="G1014" s="26">
        <v>15117</v>
      </c>
      <c r="H1014" s="26">
        <v>34001</v>
      </c>
      <c r="I1014" s="48">
        <v>94071</v>
      </c>
      <c r="J1014" s="28">
        <v>0.94310000000000005</v>
      </c>
      <c r="K1014" s="28"/>
      <c r="L1014" s="111"/>
      <c r="M1014" s="28"/>
      <c r="N1014" s="28">
        <v>6.1899999999999997E-2</v>
      </c>
    </row>
    <row r="1015" spans="1:14">
      <c r="A1015" s="87" t="s">
        <v>156</v>
      </c>
      <c r="B1015" s="14" t="s">
        <v>74</v>
      </c>
      <c r="C1015" s="14" t="s">
        <v>63</v>
      </c>
      <c r="D1015" s="14">
        <v>2013</v>
      </c>
      <c r="E1015" s="14">
        <v>2013</v>
      </c>
      <c r="F1015" s="14" t="s">
        <v>98</v>
      </c>
      <c r="G1015" s="26">
        <v>52138</v>
      </c>
      <c r="H1015" s="26">
        <v>110778</v>
      </c>
      <c r="I1015" s="48">
        <v>296801</v>
      </c>
      <c r="J1015" s="28">
        <v>0.97160000000000002</v>
      </c>
      <c r="K1015" s="28"/>
      <c r="L1015" s="111"/>
      <c r="M1015" s="28"/>
      <c r="N1015" s="28">
        <v>1.41E-2</v>
      </c>
    </row>
    <row r="1016" spans="1:14">
      <c r="A1016" s="87" t="s">
        <v>157</v>
      </c>
      <c r="B1016" s="14" t="s">
        <v>74</v>
      </c>
      <c r="C1016" s="14" t="s">
        <v>63</v>
      </c>
      <c r="D1016" s="14">
        <v>2013</v>
      </c>
      <c r="E1016" s="14">
        <v>2013</v>
      </c>
      <c r="F1016" s="14" t="s">
        <v>98</v>
      </c>
      <c r="G1016" s="26">
        <v>12243</v>
      </c>
      <c r="H1016" s="26">
        <v>23970</v>
      </c>
      <c r="I1016" s="48">
        <v>48514</v>
      </c>
      <c r="J1016" s="28">
        <v>0.95860000000000001</v>
      </c>
      <c r="K1016" s="28"/>
      <c r="L1016" s="111"/>
      <c r="M1016" s="28"/>
      <c r="N1016" s="28">
        <v>6.1899999999999997E-2</v>
      </c>
    </row>
    <row r="1017" spans="1:14">
      <c r="A1017" s="87" t="s">
        <v>158</v>
      </c>
      <c r="B1017" s="14" t="s">
        <v>75</v>
      </c>
      <c r="C1017" s="14" t="s">
        <v>63</v>
      </c>
      <c r="D1017" s="14">
        <v>2013</v>
      </c>
      <c r="E1017" s="14">
        <v>2013</v>
      </c>
      <c r="F1017" s="14" t="s">
        <v>98</v>
      </c>
      <c r="G1017" s="26">
        <v>12040</v>
      </c>
      <c r="H1017" s="26">
        <v>23856</v>
      </c>
      <c r="I1017" s="48">
        <v>41707</v>
      </c>
      <c r="J1017" s="28">
        <v>0.95730000000000004</v>
      </c>
      <c r="K1017" s="28"/>
      <c r="L1017" s="111"/>
      <c r="M1017" s="28"/>
      <c r="N1017" s="28">
        <v>6.1899999999999997E-2</v>
      </c>
    </row>
    <row r="1018" spans="1:14">
      <c r="A1018" s="87" t="s">
        <v>159</v>
      </c>
      <c r="B1018" s="14" t="s">
        <v>75</v>
      </c>
      <c r="C1018" s="14" t="s">
        <v>63</v>
      </c>
      <c r="D1018" s="14">
        <v>2013</v>
      </c>
      <c r="E1018" s="14">
        <v>2013</v>
      </c>
      <c r="F1018" s="14" t="s">
        <v>98</v>
      </c>
      <c r="G1018" s="26">
        <v>157</v>
      </c>
      <c r="H1018" s="26">
        <v>303</v>
      </c>
      <c r="I1018" s="48">
        <v>516</v>
      </c>
      <c r="J1018" s="28">
        <v>1</v>
      </c>
      <c r="K1018" s="28"/>
      <c r="L1018" s="111"/>
      <c r="M1018" s="28"/>
      <c r="N1018" s="28">
        <v>6.1899999999999997E-2</v>
      </c>
    </row>
    <row r="1019" spans="1:14">
      <c r="A1019" s="87" t="s">
        <v>160</v>
      </c>
      <c r="B1019" s="14" t="s">
        <v>75</v>
      </c>
      <c r="C1019" s="14" t="s">
        <v>63</v>
      </c>
      <c r="D1019" s="14">
        <v>2013</v>
      </c>
      <c r="E1019" s="14">
        <v>2013</v>
      </c>
      <c r="F1019" s="14" t="s">
        <v>98</v>
      </c>
      <c r="G1019" s="26">
        <v>2919</v>
      </c>
      <c r="H1019" s="26">
        <v>6523</v>
      </c>
      <c r="I1019" s="48">
        <v>11194</v>
      </c>
      <c r="J1019" s="28">
        <v>1</v>
      </c>
      <c r="K1019" s="28"/>
      <c r="L1019" s="111"/>
      <c r="M1019" s="28"/>
      <c r="N1019" s="28">
        <v>6.1899999999999997E-2</v>
      </c>
    </row>
    <row r="1020" spans="1:14">
      <c r="A1020" s="87" t="s">
        <v>161</v>
      </c>
      <c r="B1020" s="14" t="s">
        <v>74</v>
      </c>
      <c r="C1020" s="14" t="s">
        <v>63</v>
      </c>
      <c r="D1020" s="14">
        <v>2013</v>
      </c>
      <c r="E1020" s="14">
        <v>2013</v>
      </c>
      <c r="F1020" s="14" t="s">
        <v>98</v>
      </c>
      <c r="G1020" s="26">
        <v>20704</v>
      </c>
      <c r="H1020" s="26">
        <v>41295</v>
      </c>
      <c r="I1020" s="48">
        <v>75391</v>
      </c>
      <c r="J1020" s="28">
        <v>0.94269999999999998</v>
      </c>
      <c r="K1020" s="28"/>
      <c r="L1020" s="111"/>
      <c r="M1020" s="28"/>
      <c r="N1020" s="28">
        <v>2.1100000000000001E-2</v>
      </c>
    </row>
    <row r="1021" spans="1:14">
      <c r="A1021" s="87" t="s">
        <v>162</v>
      </c>
      <c r="B1021" s="14" t="s">
        <v>74</v>
      </c>
      <c r="C1021" s="14" t="s">
        <v>63</v>
      </c>
      <c r="D1021" s="14">
        <v>2013</v>
      </c>
      <c r="E1021" s="14">
        <v>2013</v>
      </c>
      <c r="F1021" s="14" t="s">
        <v>98</v>
      </c>
      <c r="G1021" s="26">
        <v>18791</v>
      </c>
      <c r="H1021" s="26">
        <v>34749</v>
      </c>
      <c r="I1021" s="48">
        <v>73344</v>
      </c>
      <c r="J1021" s="28">
        <v>0.8861</v>
      </c>
      <c r="K1021" s="28"/>
      <c r="L1021" s="111"/>
      <c r="M1021" s="28"/>
      <c r="N1021" s="28">
        <v>6.1899999999999997E-2</v>
      </c>
    </row>
    <row r="1022" spans="1:14">
      <c r="A1022" s="87" t="s">
        <v>163</v>
      </c>
      <c r="B1022" s="14" t="s">
        <v>75</v>
      </c>
      <c r="C1022" s="14" t="s">
        <v>63</v>
      </c>
      <c r="D1022" s="14">
        <v>2013</v>
      </c>
      <c r="E1022" s="14">
        <v>2013</v>
      </c>
      <c r="F1022" s="14" t="s">
        <v>98</v>
      </c>
      <c r="G1022" s="26">
        <v>41228</v>
      </c>
      <c r="H1022" s="26">
        <v>90539</v>
      </c>
      <c r="I1022" s="48">
        <v>150559</v>
      </c>
      <c r="J1022" s="28">
        <v>0.9889</v>
      </c>
      <c r="K1022" s="28"/>
      <c r="L1022" s="111"/>
      <c r="M1022" s="28"/>
      <c r="N1022" s="28">
        <v>0.01</v>
      </c>
    </row>
    <row r="1023" spans="1:14">
      <c r="A1023" s="87" t="s">
        <v>164</v>
      </c>
      <c r="B1023" s="14" t="s">
        <v>75</v>
      </c>
      <c r="C1023" s="14" t="s">
        <v>63</v>
      </c>
      <c r="D1023" s="14">
        <v>2013</v>
      </c>
      <c r="E1023" s="14">
        <v>2013</v>
      </c>
      <c r="F1023" s="14" t="s">
        <v>98</v>
      </c>
      <c r="G1023" s="26">
        <v>5204</v>
      </c>
      <c r="H1023" s="26">
        <v>12425</v>
      </c>
      <c r="I1023" s="48">
        <v>24962</v>
      </c>
      <c r="J1023" s="28">
        <v>0.93020000000000003</v>
      </c>
      <c r="K1023" s="28"/>
      <c r="L1023" s="111"/>
      <c r="M1023" s="28"/>
      <c r="N1023" s="28">
        <v>6.1899999999999997E-2</v>
      </c>
    </row>
    <row r="1024" spans="1:14">
      <c r="A1024" s="87" t="s">
        <v>165</v>
      </c>
      <c r="B1024" s="14" t="s">
        <v>75</v>
      </c>
      <c r="C1024" s="14" t="s">
        <v>63</v>
      </c>
      <c r="D1024" s="14">
        <v>2013</v>
      </c>
      <c r="E1024" s="14">
        <v>2013</v>
      </c>
      <c r="F1024" s="14" t="s">
        <v>98</v>
      </c>
      <c r="G1024" s="26">
        <v>4268</v>
      </c>
      <c r="H1024" s="26">
        <v>9752</v>
      </c>
      <c r="I1024" s="48">
        <v>17868</v>
      </c>
      <c r="J1024" s="28">
        <v>0.97399999999999998</v>
      </c>
      <c r="K1024" s="28"/>
      <c r="L1024" s="111"/>
      <c r="M1024" s="28"/>
      <c r="N1024" s="28">
        <v>6.1899999999999997E-2</v>
      </c>
    </row>
    <row r="1025" spans="1:31">
      <c r="A1025" s="87" t="s">
        <v>166</v>
      </c>
      <c r="B1025" s="14" t="s">
        <v>75</v>
      </c>
      <c r="C1025" s="14" t="s">
        <v>63</v>
      </c>
      <c r="D1025" s="14">
        <v>2013</v>
      </c>
      <c r="E1025" s="14">
        <v>2013</v>
      </c>
      <c r="F1025" s="14" t="s">
        <v>98</v>
      </c>
      <c r="G1025" s="26">
        <v>743</v>
      </c>
      <c r="H1025" s="26">
        <v>1499</v>
      </c>
      <c r="I1025" s="48">
        <v>2795</v>
      </c>
      <c r="J1025" s="28">
        <v>0.97219999999999995</v>
      </c>
      <c r="K1025" s="28"/>
      <c r="L1025" s="111"/>
      <c r="M1025" s="28"/>
      <c r="N1025" s="28">
        <v>6.1899999999999997E-2</v>
      </c>
    </row>
    <row r="1026" spans="1:31">
      <c r="A1026" s="87" t="s">
        <v>167</v>
      </c>
      <c r="B1026" s="14" t="s">
        <v>74</v>
      </c>
      <c r="C1026" s="14" t="s">
        <v>63</v>
      </c>
      <c r="D1026" s="14">
        <v>2013</v>
      </c>
      <c r="E1026" s="14">
        <v>2013</v>
      </c>
      <c r="F1026" s="14" t="s">
        <v>98</v>
      </c>
      <c r="G1026" s="26">
        <v>46504</v>
      </c>
      <c r="H1026" s="26">
        <v>115579</v>
      </c>
      <c r="I1026" s="48">
        <v>185785</v>
      </c>
      <c r="J1026" s="28">
        <v>1</v>
      </c>
      <c r="K1026" s="28"/>
      <c r="L1026" s="111"/>
      <c r="M1026" s="28"/>
      <c r="N1026" s="28">
        <v>4.3499999999999997E-2</v>
      </c>
    </row>
    <row r="1027" spans="1:31">
      <c r="A1027" s="87" t="s">
        <v>168</v>
      </c>
      <c r="B1027" s="14" t="s">
        <v>75</v>
      </c>
      <c r="C1027" s="14" t="s">
        <v>63</v>
      </c>
      <c r="D1027" s="14">
        <v>2013</v>
      </c>
      <c r="E1027" s="14">
        <v>2013</v>
      </c>
      <c r="F1027" s="14" t="s">
        <v>98</v>
      </c>
      <c r="G1027" s="26">
        <v>2894</v>
      </c>
      <c r="H1027" s="26">
        <v>5295</v>
      </c>
      <c r="I1027" s="48">
        <v>8580</v>
      </c>
      <c r="J1027" s="28">
        <v>0.93100000000000005</v>
      </c>
      <c r="K1027" s="28"/>
      <c r="L1027" s="111"/>
      <c r="M1027" s="28"/>
      <c r="N1027" s="28">
        <v>6.1899999999999997E-2</v>
      </c>
    </row>
    <row r="1028" spans="1:31">
      <c r="A1028" s="87" t="s">
        <v>169</v>
      </c>
      <c r="B1028" s="14" t="s">
        <v>74</v>
      </c>
      <c r="C1028" s="14" t="s">
        <v>63</v>
      </c>
      <c r="D1028" s="14">
        <v>2013</v>
      </c>
      <c r="E1028" s="14">
        <v>2013</v>
      </c>
      <c r="F1028" s="14" t="s">
        <v>98</v>
      </c>
      <c r="G1028" s="26">
        <v>32384</v>
      </c>
      <c r="H1028" s="26">
        <v>67593</v>
      </c>
      <c r="I1028" s="48">
        <v>132327</v>
      </c>
      <c r="J1028" s="28">
        <v>0.99080000000000001</v>
      </c>
      <c r="K1028" s="28"/>
      <c r="L1028" s="111"/>
      <c r="M1028" s="28"/>
      <c r="N1028" s="28">
        <v>2.92E-2</v>
      </c>
    </row>
    <row r="1029" spans="1:31">
      <c r="A1029" s="87" t="s">
        <v>170</v>
      </c>
      <c r="B1029" s="14" t="s">
        <v>74</v>
      </c>
      <c r="C1029" s="14" t="s">
        <v>63</v>
      </c>
      <c r="D1029" s="14">
        <v>2013</v>
      </c>
      <c r="E1029" s="14">
        <v>2013</v>
      </c>
      <c r="F1029" s="14" t="s">
        <v>98</v>
      </c>
      <c r="G1029" s="26">
        <v>7932</v>
      </c>
      <c r="H1029" s="26">
        <v>16987</v>
      </c>
      <c r="I1029" s="48">
        <v>33105</v>
      </c>
      <c r="J1029" s="28">
        <v>0.18179999999999999</v>
      </c>
      <c r="K1029" s="28"/>
      <c r="L1029" s="111"/>
      <c r="M1029" s="28"/>
      <c r="N1029" s="28">
        <v>6.1899999999999997E-2</v>
      </c>
    </row>
    <row r="1030" spans="1:31">
      <c r="A1030" s="87" t="s">
        <v>171</v>
      </c>
      <c r="B1030" s="14" t="s">
        <v>75</v>
      </c>
      <c r="C1030" s="14" t="s">
        <v>63</v>
      </c>
      <c r="D1030" s="14">
        <v>2013</v>
      </c>
      <c r="E1030" s="14">
        <v>2013</v>
      </c>
      <c r="F1030" s="14" t="s">
        <v>98</v>
      </c>
      <c r="G1030" s="26">
        <v>5773</v>
      </c>
      <c r="H1030" s="26">
        <v>12976</v>
      </c>
      <c r="I1030" s="48">
        <v>20720</v>
      </c>
      <c r="J1030" s="28">
        <v>1</v>
      </c>
      <c r="K1030" s="28"/>
      <c r="L1030" s="111"/>
      <c r="M1030" s="28"/>
      <c r="N1030" s="28">
        <v>6.1899999999999997E-2</v>
      </c>
    </row>
    <row r="1031" spans="1:31">
      <c r="A1031" s="51" t="s">
        <v>281</v>
      </c>
      <c r="B1031" s="14" t="s">
        <v>66</v>
      </c>
      <c r="C1031" s="14" t="s">
        <v>185</v>
      </c>
      <c r="D1031" s="14">
        <v>2013</v>
      </c>
      <c r="E1031" s="14">
        <v>2013</v>
      </c>
      <c r="F1031" s="14" t="s">
        <v>98</v>
      </c>
      <c r="G1031" s="128"/>
      <c r="H1031" s="128"/>
      <c r="I1031" s="128"/>
      <c r="J1031" s="129"/>
      <c r="K1031" s="129"/>
      <c r="L1031" s="111"/>
      <c r="M1031" s="28">
        <v>0.254</v>
      </c>
      <c r="N1031" s="28">
        <v>5.3999999999999999E-2</v>
      </c>
    </row>
    <row r="1032" spans="1:31">
      <c r="A1032" s="51" t="s">
        <v>172</v>
      </c>
      <c r="B1032" s="14" t="s">
        <v>66</v>
      </c>
      <c r="C1032" s="14" t="s">
        <v>185</v>
      </c>
      <c r="D1032" s="14">
        <v>2013</v>
      </c>
      <c r="E1032" s="14">
        <v>2013</v>
      </c>
      <c r="F1032" s="14" t="s">
        <v>98</v>
      </c>
      <c r="G1032" s="26">
        <v>1930773</v>
      </c>
      <c r="H1032" s="26">
        <v>4206669</v>
      </c>
      <c r="I1032" s="48">
        <v>8440833</v>
      </c>
      <c r="J1032" s="28">
        <v>0.97460000000000002</v>
      </c>
      <c r="K1032" s="28"/>
      <c r="L1032" s="111"/>
      <c r="M1032" s="28"/>
      <c r="N1032" s="28">
        <v>3.1899999999999998E-2</v>
      </c>
      <c r="O1032" s="14"/>
      <c r="P1032" s="14"/>
      <c r="Q1032" s="14"/>
      <c r="R1032" s="14"/>
      <c r="S1032" s="14"/>
      <c r="T1032" s="14"/>
      <c r="U1032" s="14"/>
      <c r="V1032" s="14"/>
      <c r="W1032" s="14"/>
      <c r="X1032" s="14"/>
      <c r="Y1032" s="14"/>
      <c r="Z1032" s="14"/>
      <c r="AA1032" s="14"/>
      <c r="AB1032" s="14"/>
      <c r="AC1032" s="14"/>
      <c r="AD1032" s="14"/>
      <c r="AE1032" s="14"/>
    </row>
    <row r="1033" spans="1:31">
      <c r="A1033" s="51" t="s">
        <v>173</v>
      </c>
      <c r="B1033" s="14" t="s">
        <v>74</v>
      </c>
      <c r="C1033" s="14" t="s">
        <v>185</v>
      </c>
      <c r="D1033" s="14">
        <v>2013</v>
      </c>
      <c r="E1033" s="14">
        <v>2013</v>
      </c>
      <c r="F1033" s="14" t="s">
        <v>98</v>
      </c>
      <c r="G1033" s="26">
        <v>62908</v>
      </c>
      <c r="H1033" s="26">
        <v>126072</v>
      </c>
      <c r="I1033" s="48">
        <v>276577</v>
      </c>
      <c r="J1033" s="28">
        <v>0.90459999999999996</v>
      </c>
      <c r="K1033" s="28"/>
      <c r="L1033" s="111"/>
      <c r="M1033" s="28"/>
      <c r="N1033" s="28">
        <v>0.04</v>
      </c>
    </row>
    <row r="1034" spans="1:31">
      <c r="A1034" s="51" t="s">
        <v>174</v>
      </c>
      <c r="B1034" s="14" t="s">
        <v>75</v>
      </c>
      <c r="C1034" s="14" t="s">
        <v>185</v>
      </c>
      <c r="D1034" s="14">
        <v>2013</v>
      </c>
      <c r="E1034" s="14">
        <v>2013</v>
      </c>
      <c r="F1034" s="14" t="s">
        <v>98</v>
      </c>
      <c r="G1034" s="26">
        <v>92</v>
      </c>
      <c r="H1034" s="26">
        <v>170</v>
      </c>
      <c r="I1034" s="48">
        <v>205</v>
      </c>
      <c r="J1034" s="28">
        <v>1</v>
      </c>
      <c r="K1034" s="28"/>
      <c r="L1034" s="111"/>
      <c r="M1034" s="28"/>
      <c r="N1034" s="28">
        <v>5.8999999999999997E-2</v>
      </c>
    </row>
    <row r="1035" spans="1:31">
      <c r="A1035" s="51" t="s">
        <v>175</v>
      </c>
      <c r="B1035" s="14" t="s">
        <v>75</v>
      </c>
      <c r="C1035" s="14" t="s">
        <v>185</v>
      </c>
      <c r="D1035" s="14">
        <v>2013</v>
      </c>
      <c r="E1035" s="14">
        <v>2013</v>
      </c>
      <c r="F1035" s="14" t="s">
        <v>98</v>
      </c>
      <c r="G1035" s="26">
        <v>1720</v>
      </c>
      <c r="H1035" s="26">
        <v>3314</v>
      </c>
      <c r="I1035" s="48">
        <v>4586</v>
      </c>
      <c r="J1035" s="28">
        <v>0.95879999999999999</v>
      </c>
      <c r="K1035" s="28"/>
      <c r="L1035" s="111"/>
      <c r="M1035" s="28"/>
      <c r="N1035" s="28">
        <v>5.8999999999999997E-2</v>
      </c>
    </row>
    <row r="1036" spans="1:31">
      <c r="A1036" s="51" t="s">
        <v>176</v>
      </c>
      <c r="B1036" s="14" t="s">
        <v>75</v>
      </c>
      <c r="C1036" s="14" t="s">
        <v>185</v>
      </c>
      <c r="D1036" s="14">
        <v>2013</v>
      </c>
      <c r="E1036" s="14">
        <v>2013</v>
      </c>
      <c r="F1036" s="14" t="s">
        <v>98</v>
      </c>
      <c r="G1036" s="26">
        <v>14563</v>
      </c>
      <c r="H1036" s="26">
        <v>29934</v>
      </c>
      <c r="I1036" s="48">
        <v>52507</v>
      </c>
      <c r="J1036" s="28">
        <v>0.95309999999999995</v>
      </c>
      <c r="K1036" s="28"/>
      <c r="L1036" s="111"/>
      <c r="M1036" s="28"/>
      <c r="N1036" s="28">
        <v>5.8999999999999997E-2</v>
      </c>
    </row>
    <row r="1037" spans="1:31">
      <c r="A1037" s="51" t="s">
        <v>177</v>
      </c>
      <c r="B1037" s="14" t="s">
        <v>75</v>
      </c>
      <c r="C1037" s="14" t="s">
        <v>185</v>
      </c>
      <c r="D1037" s="14">
        <v>2013</v>
      </c>
      <c r="E1037" s="14">
        <v>2013</v>
      </c>
      <c r="F1037" s="14" t="s">
        <v>98</v>
      </c>
      <c r="G1037" s="26">
        <v>2549</v>
      </c>
      <c r="H1037" s="26">
        <v>4948</v>
      </c>
      <c r="I1037" s="48">
        <v>6934</v>
      </c>
      <c r="J1037" s="28">
        <v>0.99160000000000004</v>
      </c>
      <c r="K1037" s="28"/>
      <c r="L1037" s="111"/>
      <c r="M1037" s="28"/>
      <c r="N1037" s="28">
        <v>5.8999999999999997E-2</v>
      </c>
    </row>
    <row r="1038" spans="1:31">
      <c r="A1038" s="51" t="s">
        <v>178</v>
      </c>
      <c r="B1038" s="14" t="s">
        <v>75</v>
      </c>
      <c r="C1038" s="14" t="s">
        <v>185</v>
      </c>
      <c r="D1038" s="14">
        <v>2013</v>
      </c>
      <c r="E1038" s="14">
        <v>2013</v>
      </c>
      <c r="F1038" s="14" t="s">
        <v>98</v>
      </c>
      <c r="G1038" s="26">
        <v>715</v>
      </c>
      <c r="H1038" s="26">
        <v>1754</v>
      </c>
      <c r="I1038" s="48">
        <v>4949</v>
      </c>
      <c r="J1038" s="28">
        <v>1</v>
      </c>
      <c r="K1038" s="28"/>
      <c r="L1038" s="111"/>
      <c r="M1038" s="28"/>
      <c r="N1038" s="28">
        <v>5.8999999999999997E-2</v>
      </c>
    </row>
    <row r="1039" spans="1:31">
      <c r="A1039" s="51" t="s">
        <v>179</v>
      </c>
      <c r="B1039" s="14" t="s">
        <v>74</v>
      </c>
      <c r="C1039" s="14" t="s">
        <v>185</v>
      </c>
      <c r="D1039" s="14">
        <v>2013</v>
      </c>
      <c r="E1039" s="14">
        <v>2013</v>
      </c>
      <c r="F1039" s="14" t="s">
        <v>98</v>
      </c>
      <c r="G1039" s="26">
        <v>32835</v>
      </c>
      <c r="H1039" s="26">
        <v>68246</v>
      </c>
      <c r="I1039" s="48">
        <v>160285</v>
      </c>
      <c r="J1039" s="28">
        <v>0.96450000000000002</v>
      </c>
      <c r="K1039" s="28"/>
      <c r="L1039" s="111"/>
      <c r="M1039" s="28"/>
      <c r="N1039" s="28">
        <v>3.0599999999999999E-2</v>
      </c>
    </row>
    <row r="1040" spans="1:31">
      <c r="A1040" s="51" t="s">
        <v>180</v>
      </c>
      <c r="B1040" s="14" t="s">
        <v>75</v>
      </c>
      <c r="C1040" s="14" t="s">
        <v>185</v>
      </c>
      <c r="D1040" s="14">
        <v>2013</v>
      </c>
      <c r="E1040" s="14">
        <v>2013</v>
      </c>
      <c r="F1040" s="14" t="s">
        <v>98</v>
      </c>
      <c r="G1040" s="26">
        <v>2515</v>
      </c>
      <c r="H1040" s="26">
        <v>5112</v>
      </c>
      <c r="I1040" s="48">
        <v>7879</v>
      </c>
      <c r="J1040" s="28">
        <v>1</v>
      </c>
      <c r="K1040" s="28"/>
      <c r="L1040" s="111"/>
      <c r="M1040" s="28"/>
      <c r="N1040" s="28">
        <v>5.8999999999999997E-2</v>
      </c>
    </row>
    <row r="1041" spans="1:14">
      <c r="A1041" s="51" t="s">
        <v>181</v>
      </c>
      <c r="B1041" s="14" t="s">
        <v>75</v>
      </c>
      <c r="C1041" s="14" t="s">
        <v>185</v>
      </c>
      <c r="D1041" s="14">
        <v>2013</v>
      </c>
      <c r="E1041" s="14">
        <v>2013</v>
      </c>
      <c r="F1041" s="14" t="s">
        <v>98</v>
      </c>
      <c r="G1041" s="26">
        <v>6401</v>
      </c>
      <c r="H1041" s="26">
        <v>11777</v>
      </c>
      <c r="I1041" s="48">
        <v>19878</v>
      </c>
      <c r="J1041" s="28">
        <v>0.98980000000000001</v>
      </c>
      <c r="K1041" s="28"/>
      <c r="L1041" s="111"/>
      <c r="M1041" s="28"/>
      <c r="N1041" s="28">
        <v>5.8999999999999997E-2</v>
      </c>
    </row>
    <row r="1042" spans="1:14">
      <c r="A1042" s="87" t="s">
        <v>123</v>
      </c>
      <c r="B1042" s="14" t="s">
        <v>74</v>
      </c>
      <c r="C1042" s="14" t="s">
        <v>185</v>
      </c>
      <c r="D1042" s="14">
        <v>2013</v>
      </c>
      <c r="E1042" s="14">
        <v>2013</v>
      </c>
      <c r="F1042" s="14" t="s">
        <v>98</v>
      </c>
      <c r="G1042" s="26">
        <v>91073</v>
      </c>
      <c r="H1042" s="26">
        <v>218877</v>
      </c>
      <c r="I1042" s="48">
        <v>335953</v>
      </c>
      <c r="J1042" s="28">
        <v>0.94620000000000004</v>
      </c>
      <c r="K1042" s="28"/>
      <c r="L1042" s="111"/>
      <c r="M1042" s="28"/>
      <c r="N1042" s="28">
        <v>4.1000000000000003E-3</v>
      </c>
    </row>
    <row r="1043" spans="1:14">
      <c r="A1043" s="87" t="s">
        <v>124</v>
      </c>
      <c r="B1043" s="14" t="s">
        <v>75</v>
      </c>
      <c r="C1043" s="14" t="s">
        <v>185</v>
      </c>
      <c r="D1043" s="14">
        <v>2013</v>
      </c>
      <c r="E1043" s="14">
        <v>2013</v>
      </c>
      <c r="F1043" s="14" t="s">
        <v>98</v>
      </c>
      <c r="G1043" s="26">
        <v>1458</v>
      </c>
      <c r="H1043" s="26">
        <v>3594</v>
      </c>
      <c r="I1043" s="48">
        <v>7709</v>
      </c>
      <c r="J1043" s="28">
        <v>1</v>
      </c>
      <c r="K1043" s="28"/>
      <c r="L1043" s="111"/>
      <c r="M1043" s="28"/>
      <c r="N1043" s="28">
        <v>5.8999999999999997E-2</v>
      </c>
    </row>
    <row r="1044" spans="1:14">
      <c r="A1044" s="87" t="s">
        <v>125</v>
      </c>
      <c r="B1044" s="14" t="s">
        <v>75</v>
      </c>
      <c r="C1044" s="14" t="s">
        <v>185</v>
      </c>
      <c r="D1044" s="14">
        <v>2013</v>
      </c>
      <c r="E1044" s="14">
        <v>2013</v>
      </c>
      <c r="F1044" s="14" t="s">
        <v>98</v>
      </c>
      <c r="G1044" s="26">
        <v>8610</v>
      </c>
      <c r="H1044" s="26">
        <v>16152</v>
      </c>
      <c r="I1044" s="48">
        <v>28384</v>
      </c>
      <c r="J1044" s="28">
        <v>0.96060000000000001</v>
      </c>
      <c r="K1044" s="28"/>
      <c r="L1044" s="111"/>
      <c r="M1044" s="28"/>
      <c r="N1044" s="28">
        <v>5.8999999999999997E-2</v>
      </c>
    </row>
    <row r="1045" spans="1:14">
      <c r="A1045" s="87" t="s">
        <v>126</v>
      </c>
      <c r="B1045" s="14" t="s">
        <v>75</v>
      </c>
      <c r="C1045" s="14" t="s">
        <v>185</v>
      </c>
      <c r="D1045" s="14">
        <v>2013</v>
      </c>
      <c r="E1045" s="14">
        <v>2013</v>
      </c>
      <c r="F1045" s="14" t="s">
        <v>98</v>
      </c>
      <c r="G1045" s="26">
        <v>14336</v>
      </c>
      <c r="H1045" s="26">
        <v>36718</v>
      </c>
      <c r="I1045" s="48">
        <v>60051</v>
      </c>
      <c r="J1045" s="28">
        <v>0.95440000000000003</v>
      </c>
      <c r="K1045" s="28"/>
      <c r="L1045" s="111"/>
      <c r="M1045" s="28"/>
      <c r="N1045" s="28">
        <v>5.8999999999999997E-2</v>
      </c>
    </row>
    <row r="1046" spans="1:14">
      <c r="A1046" s="87" t="s">
        <v>127</v>
      </c>
      <c r="B1046" s="14" t="s">
        <v>75</v>
      </c>
      <c r="C1046" s="14" t="s">
        <v>185</v>
      </c>
      <c r="D1046" s="14">
        <v>2013</v>
      </c>
      <c r="E1046" s="14">
        <v>2013</v>
      </c>
      <c r="F1046" s="14" t="s">
        <v>98</v>
      </c>
      <c r="G1046" s="26">
        <v>1054</v>
      </c>
      <c r="H1046" s="26">
        <v>2114</v>
      </c>
      <c r="I1046" s="48">
        <v>3679</v>
      </c>
      <c r="J1046" s="28">
        <v>0.98780000000000001</v>
      </c>
      <c r="K1046" s="28"/>
      <c r="L1046" s="111"/>
      <c r="M1046" s="28"/>
      <c r="N1046" s="28">
        <v>5.8999999999999997E-2</v>
      </c>
    </row>
    <row r="1047" spans="1:14">
      <c r="A1047" s="87" t="s">
        <v>128</v>
      </c>
      <c r="B1047" s="14" t="s">
        <v>75</v>
      </c>
      <c r="C1047" s="14" t="s">
        <v>185</v>
      </c>
      <c r="D1047" s="14">
        <v>2013</v>
      </c>
      <c r="E1047" s="14">
        <v>2013</v>
      </c>
      <c r="F1047" s="14" t="s">
        <v>98</v>
      </c>
      <c r="G1047" s="26">
        <v>59483</v>
      </c>
      <c r="H1047" s="26">
        <v>144700</v>
      </c>
      <c r="I1047" s="48">
        <v>261427</v>
      </c>
      <c r="J1047" s="28">
        <v>0.99370000000000003</v>
      </c>
      <c r="K1047" s="28"/>
      <c r="L1047" s="111"/>
      <c r="M1047" s="28"/>
      <c r="N1047" s="28">
        <v>2.4799999999999999E-2</v>
      </c>
    </row>
    <row r="1048" spans="1:14">
      <c r="A1048" s="87" t="s">
        <v>129</v>
      </c>
      <c r="B1048" s="14" t="s">
        <v>75</v>
      </c>
      <c r="C1048" s="14" t="s">
        <v>185</v>
      </c>
      <c r="D1048" s="14">
        <v>2013</v>
      </c>
      <c r="E1048" s="14">
        <v>2013</v>
      </c>
      <c r="F1048" s="14" t="s">
        <v>98</v>
      </c>
      <c r="G1048" s="26">
        <v>10002</v>
      </c>
      <c r="H1048" s="26">
        <v>23727</v>
      </c>
      <c r="I1048" s="48">
        <v>39979</v>
      </c>
      <c r="J1048" s="28">
        <v>1</v>
      </c>
      <c r="K1048" s="28"/>
      <c r="L1048" s="111"/>
      <c r="M1048" s="28"/>
      <c r="N1048" s="28">
        <v>5.8999999999999997E-2</v>
      </c>
    </row>
    <row r="1049" spans="1:14">
      <c r="A1049" s="87" t="s">
        <v>130</v>
      </c>
      <c r="B1049" s="14" t="s">
        <v>75</v>
      </c>
      <c r="C1049" s="14" t="s">
        <v>185</v>
      </c>
      <c r="D1049" s="14">
        <v>2013</v>
      </c>
      <c r="E1049" s="14">
        <v>2013</v>
      </c>
      <c r="F1049" s="14" t="s">
        <v>98</v>
      </c>
      <c r="G1049" s="26">
        <v>5222</v>
      </c>
      <c r="H1049" s="26">
        <v>10428</v>
      </c>
      <c r="I1049" s="48">
        <v>18596</v>
      </c>
      <c r="J1049" s="28">
        <v>0.96140000000000003</v>
      </c>
      <c r="K1049" s="28"/>
      <c r="L1049" s="111"/>
      <c r="M1049" s="28"/>
      <c r="N1049" s="28">
        <v>5.8999999999999997E-2</v>
      </c>
    </row>
    <row r="1050" spans="1:14">
      <c r="A1050" s="87" t="s">
        <v>131</v>
      </c>
      <c r="B1050" s="14" t="s">
        <v>75</v>
      </c>
      <c r="C1050" s="14" t="s">
        <v>185</v>
      </c>
      <c r="D1050" s="14">
        <v>2013</v>
      </c>
      <c r="E1050" s="14">
        <v>2013</v>
      </c>
      <c r="F1050" s="14" t="s">
        <v>98</v>
      </c>
      <c r="G1050" s="26">
        <v>1433</v>
      </c>
      <c r="H1050" s="26">
        <v>2976</v>
      </c>
      <c r="I1050" s="48">
        <v>4916</v>
      </c>
      <c r="J1050" s="28">
        <v>0.98629999999999995</v>
      </c>
      <c r="K1050" s="28"/>
      <c r="L1050" s="111"/>
      <c r="M1050" s="28"/>
      <c r="N1050" s="28">
        <v>5.8999999999999997E-2</v>
      </c>
    </row>
    <row r="1051" spans="1:14">
      <c r="A1051" s="87" t="s">
        <v>132</v>
      </c>
      <c r="B1051" s="14" t="s">
        <v>76</v>
      </c>
      <c r="C1051" s="14" t="s">
        <v>185</v>
      </c>
      <c r="D1051" s="14">
        <v>2013</v>
      </c>
      <c r="E1051" s="14">
        <v>2013</v>
      </c>
      <c r="F1051" s="14" t="s">
        <v>98</v>
      </c>
      <c r="G1051" s="26">
        <v>550120</v>
      </c>
      <c r="H1051" s="26">
        <v>1135684</v>
      </c>
      <c r="I1051" s="48">
        <v>2628821</v>
      </c>
      <c r="J1051" s="28">
        <v>0.9718</v>
      </c>
      <c r="K1051" s="28"/>
      <c r="L1051" s="111"/>
      <c r="M1051" s="28"/>
      <c r="N1051" s="28">
        <v>3.1300000000000001E-2</v>
      </c>
    </row>
    <row r="1052" spans="1:14">
      <c r="A1052" s="87" t="s">
        <v>133</v>
      </c>
      <c r="B1052" s="14" t="s">
        <v>75</v>
      </c>
      <c r="C1052" s="14" t="s">
        <v>185</v>
      </c>
      <c r="D1052" s="14">
        <v>2013</v>
      </c>
      <c r="E1052" s="14">
        <v>2013</v>
      </c>
      <c r="F1052" s="14" t="s">
        <v>98</v>
      </c>
      <c r="G1052" s="26">
        <v>10630</v>
      </c>
      <c r="H1052" s="26">
        <v>26984</v>
      </c>
      <c r="I1052" s="48">
        <v>50156</v>
      </c>
      <c r="J1052" s="28">
        <v>0.98699999999999999</v>
      </c>
      <c r="K1052" s="28"/>
      <c r="L1052" s="111"/>
      <c r="M1052" s="28"/>
      <c r="N1052" s="28">
        <v>5.8999999999999997E-2</v>
      </c>
    </row>
    <row r="1053" spans="1:14">
      <c r="A1053" s="87" t="s">
        <v>134</v>
      </c>
      <c r="B1053" s="14" t="s">
        <v>75</v>
      </c>
      <c r="C1053" s="14" t="s">
        <v>185</v>
      </c>
      <c r="D1053" s="14">
        <v>2013</v>
      </c>
      <c r="E1053" s="14">
        <v>2013</v>
      </c>
      <c r="F1053" s="14" t="s">
        <v>98</v>
      </c>
      <c r="G1053" s="26">
        <v>5699</v>
      </c>
      <c r="H1053" s="26">
        <v>9674</v>
      </c>
      <c r="I1053" s="48">
        <v>24942</v>
      </c>
      <c r="J1053" s="28">
        <v>0.95409999999999995</v>
      </c>
      <c r="K1053" s="28"/>
      <c r="L1053" s="111"/>
      <c r="M1053" s="28"/>
      <c r="N1053" s="28">
        <v>5.8999999999999997E-2</v>
      </c>
    </row>
    <row r="1054" spans="1:14">
      <c r="A1054" s="87" t="s">
        <v>135</v>
      </c>
      <c r="B1054" s="14" t="s">
        <v>75</v>
      </c>
      <c r="C1054" s="14" t="s">
        <v>185</v>
      </c>
      <c r="D1054" s="14">
        <v>2013</v>
      </c>
      <c r="E1054" s="14">
        <v>2013</v>
      </c>
      <c r="F1054" s="14" t="s">
        <v>98</v>
      </c>
      <c r="G1054" s="26">
        <v>911</v>
      </c>
      <c r="H1054" s="26">
        <v>1829</v>
      </c>
      <c r="I1054" s="48">
        <v>2950</v>
      </c>
      <c r="J1054" s="28">
        <v>0.93620000000000003</v>
      </c>
      <c r="K1054" s="28"/>
      <c r="L1054" s="111"/>
      <c r="M1054" s="28"/>
      <c r="N1054" s="28">
        <v>5.8999999999999997E-2</v>
      </c>
    </row>
    <row r="1055" spans="1:14">
      <c r="A1055" s="87" t="s">
        <v>136</v>
      </c>
      <c r="B1055" s="14" t="s">
        <v>75</v>
      </c>
      <c r="C1055" s="14" t="s">
        <v>185</v>
      </c>
      <c r="D1055" s="14">
        <v>2013</v>
      </c>
      <c r="E1055" s="14">
        <v>2013</v>
      </c>
      <c r="F1055" s="14" t="s">
        <v>98</v>
      </c>
      <c r="G1055" s="26">
        <v>6920</v>
      </c>
      <c r="H1055" s="26">
        <v>13198</v>
      </c>
      <c r="I1055" s="48">
        <v>24631</v>
      </c>
      <c r="J1055" s="28">
        <v>0.98799999999999999</v>
      </c>
      <c r="K1055" s="28"/>
      <c r="L1055" s="111"/>
      <c r="M1055" s="28"/>
      <c r="N1055" s="28">
        <v>5.8999999999999997E-2</v>
      </c>
    </row>
    <row r="1056" spans="1:14">
      <c r="A1056" s="87" t="s">
        <v>137</v>
      </c>
      <c r="B1056" s="14" t="s">
        <v>75</v>
      </c>
      <c r="C1056" s="14" t="s">
        <v>185</v>
      </c>
      <c r="D1056" s="14">
        <v>2013</v>
      </c>
      <c r="E1056" s="14">
        <v>2013</v>
      </c>
      <c r="F1056" s="14" t="s">
        <v>98</v>
      </c>
      <c r="G1056" s="26">
        <v>22948</v>
      </c>
      <c r="H1056" s="26">
        <v>55753</v>
      </c>
      <c r="I1056" s="48">
        <v>89424</v>
      </c>
      <c r="J1056" s="28">
        <v>0.99760000000000004</v>
      </c>
      <c r="K1056" s="28"/>
      <c r="L1056" s="111"/>
      <c r="M1056" s="28"/>
      <c r="N1056" s="28">
        <v>5.7000000000000002E-3</v>
      </c>
    </row>
    <row r="1057" spans="1:14">
      <c r="A1057" s="87" t="s">
        <v>138</v>
      </c>
      <c r="B1057" s="14" t="s">
        <v>75</v>
      </c>
      <c r="C1057" s="14" t="s">
        <v>185</v>
      </c>
      <c r="D1057" s="14">
        <v>2013</v>
      </c>
      <c r="E1057" s="14">
        <v>2013</v>
      </c>
      <c r="F1057" s="14" t="s">
        <v>98</v>
      </c>
      <c r="G1057" s="26">
        <v>411</v>
      </c>
      <c r="H1057" s="26">
        <v>923</v>
      </c>
      <c r="I1057" s="48">
        <v>2078</v>
      </c>
      <c r="J1057" s="28">
        <v>1</v>
      </c>
      <c r="K1057" s="28"/>
      <c r="L1057" s="111"/>
      <c r="M1057" s="28"/>
      <c r="N1057" s="28">
        <v>5.8999999999999997E-2</v>
      </c>
    </row>
    <row r="1058" spans="1:14">
      <c r="A1058" s="87" t="s">
        <v>139</v>
      </c>
      <c r="B1058" s="14" t="s">
        <v>75</v>
      </c>
      <c r="C1058" s="14" t="s">
        <v>185</v>
      </c>
      <c r="D1058" s="14">
        <v>2013</v>
      </c>
      <c r="E1058" s="14">
        <v>2013</v>
      </c>
      <c r="F1058" s="14" t="s">
        <v>98</v>
      </c>
      <c r="G1058" s="26">
        <v>404</v>
      </c>
      <c r="H1058" s="26">
        <v>660</v>
      </c>
      <c r="I1058" s="48">
        <v>1588</v>
      </c>
      <c r="J1058" s="28">
        <v>0.87270000000000003</v>
      </c>
      <c r="K1058" s="28"/>
      <c r="L1058" s="111"/>
      <c r="M1058" s="28"/>
      <c r="N1058" s="28">
        <v>5.8999999999999997E-2</v>
      </c>
    </row>
    <row r="1059" spans="1:14">
      <c r="A1059" s="87" t="s">
        <v>140</v>
      </c>
      <c r="B1059" s="14" t="s">
        <v>75</v>
      </c>
      <c r="C1059" s="14" t="s">
        <v>185</v>
      </c>
      <c r="D1059" s="14">
        <v>2013</v>
      </c>
      <c r="E1059" s="14">
        <v>2013</v>
      </c>
      <c r="F1059" s="14" t="s">
        <v>98</v>
      </c>
      <c r="G1059" s="26">
        <v>20952</v>
      </c>
      <c r="H1059" s="26">
        <v>48187</v>
      </c>
      <c r="I1059" s="48">
        <v>116991</v>
      </c>
      <c r="J1059" s="28">
        <v>1</v>
      </c>
      <c r="K1059" s="28"/>
      <c r="L1059" s="111"/>
      <c r="M1059" s="28"/>
      <c r="N1059" s="28">
        <v>1.78E-2</v>
      </c>
    </row>
    <row r="1060" spans="1:14">
      <c r="A1060" s="87" t="s">
        <v>141</v>
      </c>
      <c r="B1060" s="14" t="s">
        <v>75</v>
      </c>
      <c r="C1060" s="14" t="s">
        <v>185</v>
      </c>
      <c r="D1060" s="14">
        <v>2013</v>
      </c>
      <c r="E1060" s="14">
        <v>2013</v>
      </c>
      <c r="F1060" s="14" t="s">
        <v>98</v>
      </c>
      <c r="G1060" s="26">
        <v>3256</v>
      </c>
      <c r="H1060" s="26">
        <v>6860</v>
      </c>
      <c r="I1060" s="48">
        <v>18948</v>
      </c>
      <c r="J1060" s="28">
        <v>0.80689999999999995</v>
      </c>
      <c r="K1060" s="28"/>
      <c r="L1060" s="111"/>
      <c r="M1060" s="28"/>
      <c r="N1060" s="28">
        <v>5.8999999999999997E-2</v>
      </c>
    </row>
    <row r="1061" spans="1:14">
      <c r="A1061" s="87" t="s">
        <v>142</v>
      </c>
      <c r="B1061" s="14" t="s">
        <v>75</v>
      </c>
      <c r="C1061" s="14" t="s">
        <v>185</v>
      </c>
      <c r="D1061" s="14">
        <v>2013</v>
      </c>
      <c r="E1061" s="14">
        <v>2013</v>
      </c>
      <c r="F1061" s="14" t="s">
        <v>98</v>
      </c>
      <c r="G1061" s="26">
        <v>3847</v>
      </c>
      <c r="H1061" s="26">
        <v>7362</v>
      </c>
      <c r="I1061" s="48">
        <v>12225</v>
      </c>
      <c r="J1061" s="28">
        <v>1</v>
      </c>
      <c r="K1061" s="28"/>
      <c r="L1061" s="111"/>
      <c r="M1061" s="28"/>
      <c r="N1061" s="28">
        <v>5.8999999999999997E-2</v>
      </c>
    </row>
    <row r="1062" spans="1:14">
      <c r="A1062" s="87" t="s">
        <v>143</v>
      </c>
      <c r="B1062" s="14" t="s">
        <v>74</v>
      </c>
      <c r="C1062" s="14" t="s">
        <v>185</v>
      </c>
      <c r="D1062" s="14">
        <v>2013</v>
      </c>
      <c r="E1062" s="14">
        <v>2013</v>
      </c>
      <c r="F1062" s="14" t="s">
        <v>98</v>
      </c>
      <c r="G1062" s="26">
        <v>105031</v>
      </c>
      <c r="H1062" s="26">
        <v>231766</v>
      </c>
      <c r="I1062" s="48">
        <v>538576</v>
      </c>
      <c r="J1062" s="28">
        <v>0.99660000000000004</v>
      </c>
      <c r="K1062" s="28"/>
      <c r="L1062" s="111"/>
      <c r="M1062" s="28"/>
      <c r="N1062" s="28">
        <v>2.4500000000000001E-2</v>
      </c>
    </row>
    <row r="1063" spans="1:14">
      <c r="A1063" s="87" t="s">
        <v>144</v>
      </c>
      <c r="B1063" s="14" t="s">
        <v>74</v>
      </c>
      <c r="C1063" s="14" t="s">
        <v>185</v>
      </c>
      <c r="D1063" s="14">
        <v>2013</v>
      </c>
      <c r="E1063" s="14">
        <v>2013</v>
      </c>
      <c r="F1063" s="14" t="s">
        <v>98</v>
      </c>
      <c r="G1063" s="26">
        <v>8439</v>
      </c>
      <c r="H1063" s="26">
        <v>17684</v>
      </c>
      <c r="I1063" s="48">
        <v>32921</v>
      </c>
      <c r="J1063" s="28">
        <v>0.99460000000000004</v>
      </c>
      <c r="K1063" s="28"/>
      <c r="L1063" s="111"/>
      <c r="M1063" s="28"/>
      <c r="N1063" s="28">
        <v>5.8999999999999997E-2</v>
      </c>
    </row>
    <row r="1064" spans="1:14">
      <c r="A1064" s="87" t="s">
        <v>145</v>
      </c>
      <c r="B1064" s="14" t="s">
        <v>75</v>
      </c>
      <c r="C1064" s="14" t="s">
        <v>185</v>
      </c>
      <c r="D1064" s="14">
        <v>2013</v>
      </c>
      <c r="E1064" s="14">
        <v>2013</v>
      </c>
      <c r="F1064" s="14" t="s">
        <v>98</v>
      </c>
      <c r="G1064" s="26">
        <v>795</v>
      </c>
      <c r="H1064" s="26">
        <v>1683</v>
      </c>
      <c r="I1064" s="48">
        <v>3277</v>
      </c>
      <c r="J1064" s="28">
        <v>0.97370000000000001</v>
      </c>
      <c r="K1064" s="28"/>
      <c r="L1064" s="111"/>
      <c r="M1064" s="28"/>
      <c r="N1064" s="28">
        <v>5.8999999999999997E-2</v>
      </c>
    </row>
    <row r="1065" spans="1:14">
      <c r="A1065" s="87" t="s">
        <v>146</v>
      </c>
      <c r="B1065" s="14" t="s">
        <v>75</v>
      </c>
      <c r="C1065" s="14" t="s">
        <v>185</v>
      </c>
      <c r="D1065" s="14">
        <v>2013</v>
      </c>
      <c r="E1065" s="14">
        <v>2013</v>
      </c>
      <c r="F1065" s="14" t="s">
        <v>98</v>
      </c>
      <c r="G1065" s="26">
        <v>115068</v>
      </c>
      <c r="H1065" s="26">
        <v>276633</v>
      </c>
      <c r="I1065" s="48">
        <v>484028</v>
      </c>
      <c r="J1065" s="28">
        <v>0.99519999999999997</v>
      </c>
      <c r="K1065" s="28"/>
      <c r="L1065" s="111"/>
      <c r="M1065" s="28"/>
      <c r="N1065" s="28">
        <v>3.27E-2</v>
      </c>
    </row>
    <row r="1066" spans="1:14">
      <c r="A1066" s="87" t="s">
        <v>147</v>
      </c>
      <c r="B1066" s="14" t="s">
        <v>74</v>
      </c>
      <c r="C1066" s="14" t="s">
        <v>185</v>
      </c>
      <c r="D1066" s="14">
        <v>2013</v>
      </c>
      <c r="E1066" s="14">
        <v>2013</v>
      </c>
      <c r="F1066" s="14" t="s">
        <v>98</v>
      </c>
      <c r="G1066" s="26">
        <v>93953</v>
      </c>
      <c r="H1066" s="26">
        <v>209344</v>
      </c>
      <c r="I1066" s="48">
        <v>357905</v>
      </c>
      <c r="J1066" s="28">
        <v>0.98750000000000004</v>
      </c>
      <c r="K1066" s="28"/>
      <c r="L1066" s="111"/>
      <c r="M1066" s="28"/>
      <c r="N1066" s="28">
        <v>4.8999999999999998E-3</v>
      </c>
    </row>
    <row r="1067" spans="1:14">
      <c r="A1067" s="87" t="s">
        <v>148</v>
      </c>
      <c r="B1067" s="14" t="s">
        <v>75</v>
      </c>
      <c r="C1067" s="14" t="s">
        <v>185</v>
      </c>
      <c r="D1067" s="14">
        <v>2013</v>
      </c>
      <c r="E1067" s="14">
        <v>2013</v>
      </c>
      <c r="F1067" s="14" t="s">
        <v>98</v>
      </c>
      <c r="G1067" s="26">
        <v>2702</v>
      </c>
      <c r="H1067" s="26">
        <v>6300</v>
      </c>
      <c r="I1067" s="48">
        <v>10955</v>
      </c>
      <c r="J1067" s="28">
        <v>0.99050000000000005</v>
      </c>
      <c r="K1067" s="28"/>
      <c r="L1067" s="111"/>
      <c r="M1067" s="28"/>
      <c r="N1067" s="28">
        <v>5.8999999999999997E-2</v>
      </c>
    </row>
    <row r="1068" spans="1:14">
      <c r="A1068" s="87" t="s">
        <v>149</v>
      </c>
      <c r="B1068" s="14" t="s">
        <v>75</v>
      </c>
      <c r="C1068" s="14" t="s">
        <v>185</v>
      </c>
      <c r="D1068" s="14">
        <v>2013</v>
      </c>
      <c r="E1068" s="14">
        <v>2013</v>
      </c>
      <c r="F1068" s="14" t="s">
        <v>98</v>
      </c>
      <c r="G1068" s="26">
        <v>158275</v>
      </c>
      <c r="H1068" s="26">
        <v>370855</v>
      </c>
      <c r="I1068" s="48">
        <v>550314</v>
      </c>
      <c r="J1068" s="28">
        <v>0.99839999999999995</v>
      </c>
      <c r="K1068" s="28"/>
      <c r="L1068" s="111"/>
      <c r="M1068" s="28"/>
      <c r="N1068" s="28">
        <v>1.35E-2</v>
      </c>
    </row>
    <row r="1069" spans="1:14">
      <c r="A1069" s="87" t="s">
        <v>150</v>
      </c>
      <c r="B1069" s="14" t="s">
        <v>74</v>
      </c>
      <c r="C1069" s="14" t="s">
        <v>185</v>
      </c>
      <c r="D1069" s="14">
        <v>2013</v>
      </c>
      <c r="E1069" s="14">
        <v>2013</v>
      </c>
      <c r="F1069" s="14" t="s">
        <v>98</v>
      </c>
      <c r="G1069" s="26">
        <v>121398</v>
      </c>
      <c r="H1069" s="26">
        <v>259725</v>
      </c>
      <c r="I1069" s="48">
        <v>511398</v>
      </c>
      <c r="J1069" s="28">
        <v>0.9667</v>
      </c>
      <c r="K1069" s="28"/>
      <c r="L1069" s="111"/>
      <c r="M1069" s="28"/>
      <c r="N1069" s="28">
        <v>2.5600000000000001E-2</v>
      </c>
    </row>
    <row r="1070" spans="1:14">
      <c r="A1070" s="87" t="s">
        <v>151</v>
      </c>
      <c r="B1070" s="14" t="s">
        <v>74</v>
      </c>
      <c r="C1070" s="14" t="s">
        <v>185</v>
      </c>
      <c r="D1070" s="14">
        <v>2013</v>
      </c>
      <c r="E1070" s="14">
        <v>2013</v>
      </c>
      <c r="F1070" s="14" t="s">
        <v>98</v>
      </c>
      <c r="G1070" s="26">
        <v>31988</v>
      </c>
      <c r="H1070" s="26">
        <v>50267</v>
      </c>
      <c r="I1070" s="48">
        <v>144543</v>
      </c>
      <c r="J1070" s="28">
        <v>0.97940000000000005</v>
      </c>
      <c r="K1070" s="28"/>
      <c r="L1070" s="111"/>
      <c r="M1070" s="28"/>
      <c r="N1070" s="28">
        <v>3.73E-2</v>
      </c>
    </row>
    <row r="1071" spans="1:14">
      <c r="A1071" s="87" t="s">
        <v>152</v>
      </c>
      <c r="B1071" s="14" t="s">
        <v>75</v>
      </c>
      <c r="C1071" s="14" t="s">
        <v>185</v>
      </c>
      <c r="D1071" s="14">
        <v>2013</v>
      </c>
      <c r="E1071" s="14">
        <v>2013</v>
      </c>
      <c r="F1071" s="14" t="s">
        <v>98</v>
      </c>
      <c r="G1071" s="26">
        <v>46877</v>
      </c>
      <c r="H1071" s="26">
        <v>113183</v>
      </c>
      <c r="I1071" s="48">
        <v>197190</v>
      </c>
      <c r="J1071" s="28">
        <v>0.98540000000000005</v>
      </c>
      <c r="K1071" s="28"/>
      <c r="L1071" s="111"/>
      <c r="M1071" s="28"/>
      <c r="N1071" s="28">
        <v>2.9700000000000001E-2</v>
      </c>
    </row>
    <row r="1072" spans="1:14">
      <c r="A1072" s="87" t="s">
        <v>153</v>
      </c>
      <c r="B1072" s="14" t="s">
        <v>74</v>
      </c>
      <c r="C1072" s="14" t="s">
        <v>185</v>
      </c>
      <c r="D1072" s="14">
        <v>2013</v>
      </c>
      <c r="E1072" s="14">
        <v>2013</v>
      </c>
      <c r="F1072" s="14" t="s">
        <v>98</v>
      </c>
      <c r="G1072" s="26">
        <v>8959</v>
      </c>
      <c r="H1072" s="26">
        <v>17428</v>
      </c>
      <c r="I1072" s="48">
        <v>36192</v>
      </c>
      <c r="J1072" s="28">
        <v>0.97040000000000004</v>
      </c>
      <c r="K1072" s="28"/>
      <c r="L1072" s="111"/>
      <c r="M1072" s="28"/>
      <c r="N1072" s="28">
        <v>5.8999999999999997E-2</v>
      </c>
    </row>
    <row r="1073" spans="1:14">
      <c r="A1073" s="87" t="s">
        <v>154</v>
      </c>
      <c r="B1073" s="14" t="s">
        <v>74</v>
      </c>
      <c r="C1073" s="14" t="s">
        <v>185</v>
      </c>
      <c r="D1073" s="14">
        <v>2013</v>
      </c>
      <c r="E1073" s="14">
        <v>2013</v>
      </c>
      <c r="F1073" s="14" t="s">
        <v>98</v>
      </c>
      <c r="G1073" s="26">
        <v>14291</v>
      </c>
      <c r="H1073" s="26">
        <v>29162</v>
      </c>
      <c r="I1073" s="48">
        <v>89478</v>
      </c>
      <c r="J1073" s="28">
        <v>0.78080000000000005</v>
      </c>
      <c r="K1073" s="28"/>
      <c r="L1073" s="111"/>
      <c r="M1073" s="28"/>
      <c r="N1073" s="28">
        <v>5.8999999999999997E-2</v>
      </c>
    </row>
    <row r="1074" spans="1:14">
      <c r="A1074" s="87" t="s">
        <v>155</v>
      </c>
      <c r="B1074" s="14" t="s">
        <v>74</v>
      </c>
      <c r="C1074" s="14" t="s">
        <v>185</v>
      </c>
      <c r="D1074" s="14">
        <v>2013</v>
      </c>
      <c r="E1074" s="14">
        <v>2013</v>
      </c>
      <c r="F1074" s="14" t="s">
        <v>98</v>
      </c>
      <c r="G1074" s="26">
        <v>14648</v>
      </c>
      <c r="H1074" s="26">
        <v>32957</v>
      </c>
      <c r="I1074" s="48">
        <v>94091</v>
      </c>
      <c r="J1074" s="28">
        <v>0.95</v>
      </c>
      <c r="K1074" s="28"/>
      <c r="L1074" s="111"/>
      <c r="M1074" s="28"/>
      <c r="N1074" s="28">
        <v>5.8999999999999997E-2</v>
      </c>
    </row>
    <row r="1075" spans="1:14">
      <c r="A1075" s="87" t="s">
        <v>156</v>
      </c>
      <c r="B1075" s="14" t="s">
        <v>74</v>
      </c>
      <c r="C1075" s="14" t="s">
        <v>185</v>
      </c>
      <c r="D1075" s="14">
        <v>2013</v>
      </c>
      <c r="E1075" s="14">
        <v>2013</v>
      </c>
      <c r="F1075" s="14" t="s">
        <v>98</v>
      </c>
      <c r="G1075" s="26">
        <v>52066</v>
      </c>
      <c r="H1075" s="26">
        <v>110402</v>
      </c>
      <c r="I1075" s="48">
        <v>295442</v>
      </c>
      <c r="J1075" s="28">
        <v>0.97360000000000002</v>
      </c>
      <c r="K1075" s="28"/>
      <c r="L1075" s="111"/>
      <c r="M1075" s="28"/>
      <c r="N1075" s="28">
        <v>1.6500000000000001E-2</v>
      </c>
    </row>
    <row r="1076" spans="1:14">
      <c r="A1076" s="87" t="s">
        <v>157</v>
      </c>
      <c r="B1076" s="14" t="s">
        <v>74</v>
      </c>
      <c r="C1076" s="14" t="s">
        <v>185</v>
      </c>
      <c r="D1076" s="14">
        <v>2013</v>
      </c>
      <c r="E1076" s="14">
        <v>2013</v>
      </c>
      <c r="F1076" s="14" t="s">
        <v>98</v>
      </c>
      <c r="G1076" s="26">
        <v>11883</v>
      </c>
      <c r="H1076" s="26">
        <v>23227</v>
      </c>
      <c r="I1076" s="48">
        <v>48422</v>
      </c>
      <c r="J1076" s="28">
        <v>0.97189999999999999</v>
      </c>
      <c r="K1076" s="28"/>
      <c r="L1076" s="111"/>
      <c r="M1076" s="28"/>
      <c r="N1076" s="28">
        <v>5.8999999999999997E-2</v>
      </c>
    </row>
    <row r="1077" spans="1:14">
      <c r="A1077" s="87" t="s">
        <v>158</v>
      </c>
      <c r="B1077" s="14" t="s">
        <v>75</v>
      </c>
      <c r="C1077" s="14" t="s">
        <v>185</v>
      </c>
      <c r="D1077" s="14">
        <v>2013</v>
      </c>
      <c r="E1077" s="14">
        <v>2013</v>
      </c>
      <c r="F1077" s="14" t="s">
        <v>98</v>
      </c>
      <c r="G1077" s="26">
        <v>11982</v>
      </c>
      <c r="H1077" s="26">
        <v>23786</v>
      </c>
      <c r="I1077" s="48">
        <v>41681</v>
      </c>
      <c r="J1077" s="28">
        <v>0.95009999999999994</v>
      </c>
      <c r="K1077" s="28"/>
      <c r="L1077" s="111"/>
      <c r="M1077" s="28"/>
      <c r="N1077" s="28">
        <v>5.8999999999999997E-2</v>
      </c>
    </row>
    <row r="1078" spans="1:14">
      <c r="A1078" s="87" t="s">
        <v>159</v>
      </c>
      <c r="B1078" s="14" t="s">
        <v>75</v>
      </c>
      <c r="C1078" s="14" t="s">
        <v>185</v>
      </c>
      <c r="D1078" s="14">
        <v>2013</v>
      </c>
      <c r="E1078" s="14">
        <v>2013</v>
      </c>
      <c r="F1078" s="14" t="s">
        <v>98</v>
      </c>
      <c r="G1078" s="26">
        <v>153</v>
      </c>
      <c r="H1078" s="26">
        <v>291</v>
      </c>
      <c r="I1078" s="48">
        <v>510</v>
      </c>
      <c r="J1078" s="28">
        <v>1</v>
      </c>
      <c r="K1078" s="28"/>
      <c r="L1078" s="111"/>
      <c r="M1078" s="28"/>
      <c r="N1078" s="28">
        <v>5.8999999999999997E-2</v>
      </c>
    </row>
    <row r="1079" spans="1:14">
      <c r="A1079" s="87" t="s">
        <v>160</v>
      </c>
      <c r="B1079" s="14" t="s">
        <v>75</v>
      </c>
      <c r="C1079" s="14" t="s">
        <v>185</v>
      </c>
      <c r="D1079" s="14">
        <v>2013</v>
      </c>
      <c r="E1079" s="14">
        <v>2013</v>
      </c>
      <c r="F1079" s="14" t="s">
        <v>98</v>
      </c>
      <c r="G1079" s="26">
        <v>2913</v>
      </c>
      <c r="H1079" s="26">
        <v>6532</v>
      </c>
      <c r="I1079" s="48">
        <v>11138</v>
      </c>
      <c r="J1079" s="28">
        <v>1</v>
      </c>
      <c r="K1079" s="28"/>
      <c r="L1079" s="111"/>
      <c r="M1079" s="28"/>
      <c r="N1079" s="28">
        <v>5.8999999999999997E-2</v>
      </c>
    </row>
    <row r="1080" spans="1:14">
      <c r="A1080" s="87" t="s">
        <v>161</v>
      </c>
      <c r="B1080" s="14" t="s">
        <v>74</v>
      </c>
      <c r="C1080" s="14" t="s">
        <v>185</v>
      </c>
      <c r="D1080" s="14">
        <v>2013</v>
      </c>
      <c r="E1080" s="14">
        <v>2013</v>
      </c>
      <c r="F1080" s="14" t="s">
        <v>98</v>
      </c>
      <c r="G1080" s="26">
        <v>20693</v>
      </c>
      <c r="H1080" s="26">
        <v>41204</v>
      </c>
      <c r="I1080" s="48">
        <v>75438</v>
      </c>
      <c r="J1080" s="28">
        <v>0.95660000000000001</v>
      </c>
      <c r="K1080" s="28"/>
      <c r="L1080" s="111"/>
      <c r="M1080" s="28"/>
      <c r="N1080" s="28">
        <v>1.7299999999999999E-2</v>
      </c>
    </row>
    <row r="1081" spans="1:14">
      <c r="A1081" s="87" t="s">
        <v>162</v>
      </c>
      <c r="B1081" s="14" t="s">
        <v>74</v>
      </c>
      <c r="C1081" s="14" t="s">
        <v>185</v>
      </c>
      <c r="D1081" s="14">
        <v>2013</v>
      </c>
      <c r="E1081" s="14">
        <v>2013</v>
      </c>
      <c r="F1081" s="14" t="s">
        <v>98</v>
      </c>
      <c r="G1081" s="26">
        <v>18688</v>
      </c>
      <c r="H1081" s="26">
        <v>34517</v>
      </c>
      <c r="I1081" s="48">
        <v>73277</v>
      </c>
      <c r="J1081" s="28">
        <v>0.92</v>
      </c>
      <c r="K1081" s="28"/>
      <c r="L1081" s="111"/>
      <c r="M1081" s="28"/>
      <c r="N1081" s="28">
        <v>5.8999999999999997E-2</v>
      </c>
    </row>
    <row r="1082" spans="1:14">
      <c r="A1082" s="87" t="s">
        <v>163</v>
      </c>
      <c r="B1082" s="14" t="s">
        <v>75</v>
      </c>
      <c r="C1082" s="14" t="s">
        <v>185</v>
      </c>
      <c r="D1082" s="14">
        <v>2013</v>
      </c>
      <c r="E1082" s="14">
        <v>2013</v>
      </c>
      <c r="F1082" s="14" t="s">
        <v>98</v>
      </c>
      <c r="G1082" s="26">
        <v>41421</v>
      </c>
      <c r="H1082" s="26">
        <v>90886</v>
      </c>
      <c r="I1082" s="48">
        <v>150456</v>
      </c>
      <c r="J1082" s="28">
        <v>0.98080000000000001</v>
      </c>
      <c r="K1082" s="28"/>
      <c r="L1082" s="111"/>
      <c r="M1082" s="28"/>
      <c r="N1082" s="28">
        <v>1.06E-2</v>
      </c>
    </row>
    <row r="1083" spans="1:14">
      <c r="A1083" s="87" t="s">
        <v>164</v>
      </c>
      <c r="B1083" s="14" t="s">
        <v>75</v>
      </c>
      <c r="C1083" s="14" t="s">
        <v>185</v>
      </c>
      <c r="D1083" s="14">
        <v>2013</v>
      </c>
      <c r="E1083" s="14">
        <v>2013</v>
      </c>
      <c r="F1083" s="14" t="s">
        <v>98</v>
      </c>
      <c r="G1083" s="26">
        <v>5232</v>
      </c>
      <c r="H1083" s="26">
        <v>12499</v>
      </c>
      <c r="I1083" s="48">
        <v>24943</v>
      </c>
      <c r="J1083" s="28">
        <v>0.97009999999999996</v>
      </c>
      <c r="K1083" s="28"/>
      <c r="L1083" s="111"/>
      <c r="M1083" s="28"/>
      <c r="N1083" s="28">
        <v>5.8999999999999997E-2</v>
      </c>
    </row>
    <row r="1084" spans="1:14">
      <c r="A1084" s="87" t="s">
        <v>165</v>
      </c>
      <c r="B1084" s="14" t="s">
        <v>75</v>
      </c>
      <c r="C1084" s="14" t="s">
        <v>185</v>
      </c>
      <c r="D1084" s="14">
        <v>2013</v>
      </c>
      <c r="E1084" s="14">
        <v>2013</v>
      </c>
      <c r="F1084" s="14" t="s">
        <v>98</v>
      </c>
      <c r="G1084" s="26">
        <v>4264</v>
      </c>
      <c r="H1084" s="26">
        <v>9785</v>
      </c>
      <c r="I1084" s="48">
        <v>17889</v>
      </c>
      <c r="J1084" s="28">
        <v>0.96940000000000004</v>
      </c>
      <c r="K1084" s="28"/>
      <c r="L1084" s="111"/>
      <c r="M1084" s="28"/>
      <c r="N1084" s="28">
        <v>5.8999999999999997E-2</v>
      </c>
    </row>
    <row r="1085" spans="1:14">
      <c r="A1085" s="87" t="s">
        <v>166</v>
      </c>
      <c r="B1085" s="14" t="s">
        <v>75</v>
      </c>
      <c r="C1085" s="14" t="s">
        <v>185</v>
      </c>
      <c r="D1085" s="14">
        <v>2013</v>
      </c>
      <c r="E1085" s="14">
        <v>2013</v>
      </c>
      <c r="F1085" s="14" t="s">
        <v>98</v>
      </c>
      <c r="G1085" s="26">
        <v>762</v>
      </c>
      <c r="H1085" s="26">
        <v>1512</v>
      </c>
      <c r="I1085" s="48">
        <v>2799</v>
      </c>
      <c r="J1085" s="28">
        <v>0.84309999999999996</v>
      </c>
      <c r="K1085" s="28"/>
      <c r="L1085" s="111"/>
      <c r="M1085" s="28"/>
      <c r="N1085" s="28">
        <v>5.8999999999999997E-2</v>
      </c>
    </row>
    <row r="1086" spans="1:14">
      <c r="A1086" s="87" t="s">
        <v>167</v>
      </c>
      <c r="B1086" s="14" t="s">
        <v>74</v>
      </c>
      <c r="C1086" s="14" t="s">
        <v>185</v>
      </c>
      <c r="D1086" s="14">
        <v>2013</v>
      </c>
      <c r="E1086" s="14">
        <v>2013</v>
      </c>
      <c r="F1086" s="14" t="s">
        <v>98</v>
      </c>
      <c r="G1086" s="26">
        <v>46650</v>
      </c>
      <c r="H1086" s="26">
        <v>115399</v>
      </c>
      <c r="I1086" s="48">
        <v>185545</v>
      </c>
      <c r="J1086" s="28">
        <v>1</v>
      </c>
      <c r="K1086" s="28"/>
      <c r="L1086" s="111"/>
      <c r="M1086" s="28"/>
      <c r="N1086" s="28">
        <v>3.7100000000000001E-2</v>
      </c>
    </row>
    <row r="1087" spans="1:14">
      <c r="A1087" s="87" t="s">
        <v>168</v>
      </c>
      <c r="B1087" s="14" t="s">
        <v>75</v>
      </c>
      <c r="C1087" s="14" t="s">
        <v>185</v>
      </c>
      <c r="D1087" s="14">
        <v>2013</v>
      </c>
      <c r="E1087" s="14">
        <v>2013</v>
      </c>
      <c r="F1087" s="14" t="s">
        <v>98</v>
      </c>
      <c r="G1087" s="26">
        <v>2877</v>
      </c>
      <c r="H1087" s="26">
        <v>5250</v>
      </c>
      <c r="I1087" s="48">
        <v>8583</v>
      </c>
      <c r="J1087" s="28">
        <v>0.96240000000000003</v>
      </c>
      <c r="K1087" s="28"/>
      <c r="L1087" s="111"/>
      <c r="M1087" s="28"/>
      <c r="N1087" s="28">
        <v>5.8999999999999997E-2</v>
      </c>
    </row>
    <row r="1088" spans="1:14">
      <c r="A1088" s="87" t="s">
        <v>169</v>
      </c>
      <c r="B1088" s="14" t="s">
        <v>74</v>
      </c>
      <c r="C1088" s="14" t="s">
        <v>185</v>
      </c>
      <c r="D1088" s="14">
        <v>2013</v>
      </c>
      <c r="E1088" s="14">
        <v>2013</v>
      </c>
      <c r="F1088" s="14" t="s">
        <v>98</v>
      </c>
      <c r="G1088" s="26">
        <v>32111</v>
      </c>
      <c r="H1088" s="26">
        <v>66985</v>
      </c>
      <c r="I1088" s="48">
        <v>132647</v>
      </c>
      <c r="J1088" s="28">
        <v>0.98729999999999996</v>
      </c>
      <c r="K1088" s="28"/>
      <c r="L1088" s="111"/>
      <c r="M1088" s="28"/>
      <c r="N1088" s="28">
        <v>3.0200000000000001E-2</v>
      </c>
    </row>
    <row r="1089" spans="1:31">
      <c r="A1089" s="87" t="s">
        <v>170</v>
      </c>
      <c r="B1089" s="14" t="s">
        <v>74</v>
      </c>
      <c r="C1089" s="14" t="s">
        <v>185</v>
      </c>
      <c r="D1089" s="14">
        <v>2013</v>
      </c>
      <c r="E1089" s="14">
        <v>2013</v>
      </c>
      <c r="F1089" s="14" t="s">
        <v>98</v>
      </c>
      <c r="G1089" s="26">
        <v>7872</v>
      </c>
      <c r="H1089" s="26">
        <v>16772</v>
      </c>
      <c r="I1089" s="48">
        <v>33262</v>
      </c>
      <c r="J1089" s="28">
        <v>0.83760000000000001</v>
      </c>
      <c r="K1089" s="28"/>
      <c r="L1089" s="111"/>
      <c r="M1089" s="28"/>
      <c r="N1089" s="28">
        <v>5.8999999999999997E-2</v>
      </c>
    </row>
    <row r="1090" spans="1:31">
      <c r="A1090" s="87" t="s">
        <v>171</v>
      </c>
      <c r="B1090" s="14" t="s">
        <v>75</v>
      </c>
      <c r="C1090" s="14" t="s">
        <v>185</v>
      </c>
      <c r="D1090" s="14">
        <v>2013</v>
      </c>
      <c r="E1090" s="14">
        <v>2013</v>
      </c>
      <c r="F1090" s="14" t="s">
        <v>98</v>
      </c>
      <c r="G1090" s="26">
        <v>5715</v>
      </c>
      <c r="H1090" s="26">
        <v>12908</v>
      </c>
      <c r="I1090" s="48">
        <v>20685</v>
      </c>
      <c r="J1090" s="28">
        <v>0.99260000000000004</v>
      </c>
      <c r="K1090" s="28"/>
      <c r="L1090" s="111"/>
      <c r="M1090" s="28"/>
      <c r="N1090" s="28">
        <v>5.8999999999999997E-2</v>
      </c>
    </row>
    <row r="1091" spans="1:31">
      <c r="A1091" s="51" t="s">
        <v>281</v>
      </c>
      <c r="B1091" s="14" t="s">
        <v>66</v>
      </c>
      <c r="C1091" s="14" t="s">
        <v>64</v>
      </c>
      <c r="D1091" s="14">
        <v>2013</v>
      </c>
      <c r="E1091" s="14">
        <v>2013</v>
      </c>
      <c r="F1091" s="14" t="s">
        <v>99</v>
      </c>
      <c r="G1091" s="128"/>
      <c r="H1091" s="128"/>
      <c r="I1091" s="128"/>
      <c r="J1091" s="129"/>
      <c r="K1091" s="129"/>
      <c r="L1091" s="111"/>
      <c r="M1091" s="28">
        <v>0.254</v>
      </c>
      <c r="N1091" s="28">
        <v>5.3999999999999999E-2</v>
      </c>
    </row>
    <row r="1092" spans="1:31">
      <c r="A1092" s="51" t="s">
        <v>172</v>
      </c>
      <c r="B1092" s="14" t="s">
        <v>66</v>
      </c>
      <c r="C1092" s="14" t="s">
        <v>64</v>
      </c>
      <c r="D1092" s="14">
        <v>2013</v>
      </c>
      <c r="E1092" s="14">
        <v>2013</v>
      </c>
      <c r="F1092" s="14" t="s">
        <v>99</v>
      </c>
      <c r="G1092" s="26">
        <v>1942841</v>
      </c>
      <c r="H1092" s="26">
        <v>4221057</v>
      </c>
      <c r="I1092" s="48">
        <v>8468988</v>
      </c>
      <c r="J1092" s="28">
        <v>0.9728</v>
      </c>
      <c r="K1092" s="28"/>
      <c r="L1092" s="111"/>
      <c r="M1092" s="28"/>
      <c r="N1092" s="28">
        <v>2.9399999999999999E-2</v>
      </c>
      <c r="O1092" s="14"/>
      <c r="P1092" s="14"/>
      <c r="Q1092" s="14"/>
      <c r="R1092" s="14"/>
      <c r="S1092" s="14"/>
      <c r="T1092" s="14"/>
      <c r="U1092" s="14"/>
      <c r="V1092" s="14"/>
      <c r="W1092" s="14"/>
      <c r="X1092" s="14"/>
      <c r="Y1092" s="14"/>
      <c r="Z1092" s="14"/>
      <c r="AA1092" s="14"/>
      <c r="AB1092" s="14"/>
      <c r="AC1092" s="14"/>
      <c r="AD1092" s="14"/>
      <c r="AE1092" s="14"/>
    </row>
    <row r="1093" spans="1:31">
      <c r="A1093" s="51" t="s">
        <v>173</v>
      </c>
      <c r="B1093" s="14" t="s">
        <v>74</v>
      </c>
      <c r="C1093" s="14" t="s">
        <v>64</v>
      </c>
      <c r="D1093" s="14">
        <v>2013</v>
      </c>
      <c r="E1093" s="14">
        <v>2013</v>
      </c>
      <c r="F1093" s="14" t="s">
        <v>99</v>
      </c>
      <c r="G1093" s="26">
        <v>62875</v>
      </c>
      <c r="H1093" s="26">
        <v>125835</v>
      </c>
      <c r="I1093" s="48">
        <v>276464</v>
      </c>
      <c r="J1093" s="28">
        <v>0.88700000000000001</v>
      </c>
      <c r="K1093" s="28"/>
      <c r="L1093" s="111"/>
      <c r="M1093" s="28"/>
      <c r="N1093" s="28">
        <v>3.9800000000000002E-2</v>
      </c>
    </row>
    <row r="1094" spans="1:31">
      <c r="A1094" s="51" t="s">
        <v>174</v>
      </c>
      <c r="B1094" s="14" t="s">
        <v>75</v>
      </c>
      <c r="C1094" s="14" t="s">
        <v>64</v>
      </c>
      <c r="D1094" s="14">
        <v>2013</v>
      </c>
      <c r="E1094" s="14">
        <v>2013</v>
      </c>
      <c r="F1094" s="14" t="s">
        <v>99</v>
      </c>
      <c r="G1094" s="26">
        <v>91</v>
      </c>
      <c r="H1094" s="26">
        <v>171</v>
      </c>
      <c r="I1094" s="48">
        <v>212</v>
      </c>
      <c r="J1094" s="28">
        <v>1</v>
      </c>
      <c r="K1094" s="28"/>
      <c r="L1094" s="111"/>
      <c r="M1094" s="28"/>
      <c r="N1094" s="28">
        <v>5.4800000000000001E-2</v>
      </c>
    </row>
    <row r="1095" spans="1:31">
      <c r="A1095" s="51" t="s">
        <v>175</v>
      </c>
      <c r="B1095" s="14" t="s">
        <v>75</v>
      </c>
      <c r="C1095" s="14" t="s">
        <v>64</v>
      </c>
      <c r="D1095" s="14">
        <v>2013</v>
      </c>
      <c r="E1095" s="14">
        <v>2013</v>
      </c>
      <c r="F1095" s="14" t="s">
        <v>99</v>
      </c>
      <c r="G1095" s="26">
        <v>1685</v>
      </c>
      <c r="H1095" s="26">
        <v>3280</v>
      </c>
      <c r="I1095" s="48">
        <v>4640</v>
      </c>
      <c r="J1095" s="28">
        <v>0.97250000000000003</v>
      </c>
      <c r="K1095" s="28"/>
      <c r="L1095" s="111"/>
      <c r="M1095" s="28"/>
      <c r="N1095" s="28">
        <v>5.4800000000000001E-2</v>
      </c>
    </row>
    <row r="1096" spans="1:31">
      <c r="A1096" s="51" t="s">
        <v>176</v>
      </c>
      <c r="B1096" s="14" t="s">
        <v>75</v>
      </c>
      <c r="C1096" s="14" t="s">
        <v>64</v>
      </c>
      <c r="D1096" s="14">
        <v>2013</v>
      </c>
      <c r="E1096" s="14">
        <v>2013</v>
      </c>
      <c r="F1096" s="14" t="s">
        <v>99</v>
      </c>
      <c r="G1096" s="26">
        <v>14733</v>
      </c>
      <c r="H1096" s="26">
        <v>30211</v>
      </c>
      <c r="I1096" s="48">
        <v>52921</v>
      </c>
      <c r="J1096" s="28">
        <v>0.96020000000000005</v>
      </c>
      <c r="K1096" s="28"/>
      <c r="L1096" s="111"/>
      <c r="M1096" s="28"/>
      <c r="N1096" s="28">
        <v>5.4800000000000001E-2</v>
      </c>
    </row>
    <row r="1097" spans="1:31">
      <c r="A1097" s="51" t="s">
        <v>177</v>
      </c>
      <c r="B1097" s="14" t="s">
        <v>75</v>
      </c>
      <c r="C1097" s="14" t="s">
        <v>64</v>
      </c>
      <c r="D1097" s="14">
        <v>2013</v>
      </c>
      <c r="E1097" s="14">
        <v>2013</v>
      </c>
      <c r="F1097" s="14" t="s">
        <v>99</v>
      </c>
      <c r="G1097" s="26">
        <v>2576</v>
      </c>
      <c r="H1097" s="26">
        <v>4969</v>
      </c>
      <c r="I1097" s="48">
        <v>6936</v>
      </c>
      <c r="J1097" s="28">
        <v>0.98</v>
      </c>
      <c r="K1097" s="28"/>
      <c r="L1097" s="111"/>
      <c r="M1097" s="28"/>
      <c r="N1097" s="28">
        <v>5.4800000000000001E-2</v>
      </c>
    </row>
    <row r="1098" spans="1:31">
      <c r="A1098" s="51" t="s">
        <v>178</v>
      </c>
      <c r="B1098" s="14" t="s">
        <v>75</v>
      </c>
      <c r="C1098" s="14" t="s">
        <v>64</v>
      </c>
      <c r="D1098" s="14">
        <v>2013</v>
      </c>
      <c r="E1098" s="14">
        <v>2013</v>
      </c>
      <c r="F1098" s="14" t="s">
        <v>99</v>
      </c>
      <c r="G1098" s="26">
        <v>713</v>
      </c>
      <c r="H1098" s="26">
        <v>1710</v>
      </c>
      <c r="I1098" s="48">
        <v>4995</v>
      </c>
      <c r="J1098" s="28">
        <v>1</v>
      </c>
      <c r="K1098" s="28"/>
      <c r="L1098" s="111"/>
      <c r="M1098" s="28"/>
      <c r="N1098" s="28">
        <v>5.4800000000000001E-2</v>
      </c>
    </row>
    <row r="1099" spans="1:31">
      <c r="A1099" s="51" t="s">
        <v>179</v>
      </c>
      <c r="B1099" s="14" t="s">
        <v>74</v>
      </c>
      <c r="C1099" s="14" t="s">
        <v>64</v>
      </c>
      <c r="D1099" s="14">
        <v>2013</v>
      </c>
      <c r="E1099" s="14">
        <v>2013</v>
      </c>
      <c r="F1099" s="14" t="s">
        <v>99</v>
      </c>
      <c r="G1099" s="26">
        <v>32730</v>
      </c>
      <c r="H1099" s="26">
        <v>67763</v>
      </c>
      <c r="I1099" s="48">
        <v>161166</v>
      </c>
      <c r="J1099" s="28">
        <v>0.94989999999999997</v>
      </c>
      <c r="K1099" s="28"/>
      <c r="L1099" s="111"/>
      <c r="M1099" s="28"/>
      <c r="N1099" s="28">
        <v>3.0099999999999998E-2</v>
      </c>
    </row>
    <row r="1100" spans="1:31">
      <c r="A1100" s="51" t="s">
        <v>180</v>
      </c>
      <c r="B1100" s="14" t="s">
        <v>75</v>
      </c>
      <c r="C1100" s="14" t="s">
        <v>64</v>
      </c>
      <c r="D1100" s="14">
        <v>2013</v>
      </c>
      <c r="E1100" s="14">
        <v>2013</v>
      </c>
      <c r="F1100" s="14" t="s">
        <v>99</v>
      </c>
      <c r="G1100" s="26">
        <v>2525</v>
      </c>
      <c r="H1100" s="26">
        <v>5132</v>
      </c>
      <c r="I1100" s="48">
        <v>7935</v>
      </c>
      <c r="J1100" s="28">
        <v>1</v>
      </c>
      <c r="K1100" s="28"/>
      <c r="L1100" s="111"/>
      <c r="M1100" s="28"/>
      <c r="N1100" s="28">
        <v>5.4800000000000001E-2</v>
      </c>
    </row>
    <row r="1101" spans="1:31">
      <c r="A1101" s="51" t="s">
        <v>181</v>
      </c>
      <c r="B1101" s="14" t="s">
        <v>75</v>
      </c>
      <c r="C1101" s="14" t="s">
        <v>64</v>
      </c>
      <c r="D1101" s="14">
        <v>2013</v>
      </c>
      <c r="E1101" s="14">
        <v>2013</v>
      </c>
      <c r="F1101" s="14" t="s">
        <v>99</v>
      </c>
      <c r="G1101" s="26">
        <v>6397</v>
      </c>
      <c r="H1101" s="26">
        <v>11765</v>
      </c>
      <c r="I1101" s="48">
        <v>19999</v>
      </c>
      <c r="J1101" s="28">
        <v>0.99539999999999995</v>
      </c>
      <c r="K1101" s="28"/>
      <c r="L1101" s="111"/>
      <c r="M1101" s="28"/>
      <c r="N1101" s="28">
        <v>5.4800000000000001E-2</v>
      </c>
    </row>
    <row r="1102" spans="1:31">
      <c r="A1102" s="87" t="s">
        <v>123</v>
      </c>
      <c r="B1102" s="14" t="s">
        <v>74</v>
      </c>
      <c r="C1102" s="14" t="s">
        <v>64</v>
      </c>
      <c r="D1102" s="14">
        <v>2013</v>
      </c>
      <c r="E1102" s="14">
        <v>2013</v>
      </c>
      <c r="F1102" s="14" t="s">
        <v>99</v>
      </c>
      <c r="G1102" s="26">
        <v>90783</v>
      </c>
      <c r="H1102" s="26">
        <v>217757</v>
      </c>
      <c r="I1102" s="48">
        <v>335474</v>
      </c>
      <c r="J1102" s="28">
        <v>0.91859999999999997</v>
      </c>
      <c r="K1102" s="28"/>
      <c r="L1102" s="111"/>
      <c r="M1102" s="28"/>
      <c r="N1102" s="28">
        <v>3.5999999999999999E-3</v>
      </c>
    </row>
    <row r="1103" spans="1:31">
      <c r="A1103" s="87" t="s">
        <v>124</v>
      </c>
      <c r="B1103" s="14" t="s">
        <v>75</v>
      </c>
      <c r="C1103" s="14" t="s">
        <v>64</v>
      </c>
      <c r="D1103" s="14">
        <v>2013</v>
      </c>
      <c r="E1103" s="14">
        <v>2013</v>
      </c>
      <c r="F1103" s="14" t="s">
        <v>99</v>
      </c>
      <c r="G1103" s="26">
        <v>1431</v>
      </c>
      <c r="H1103" s="26">
        <v>3549</v>
      </c>
      <c r="I1103" s="48">
        <v>7779</v>
      </c>
      <c r="J1103" s="28">
        <v>1</v>
      </c>
      <c r="K1103" s="28"/>
      <c r="L1103" s="111"/>
      <c r="M1103" s="28"/>
      <c r="N1103" s="28">
        <v>5.4800000000000001E-2</v>
      </c>
    </row>
    <row r="1104" spans="1:31">
      <c r="A1104" s="87" t="s">
        <v>125</v>
      </c>
      <c r="B1104" s="14" t="s">
        <v>75</v>
      </c>
      <c r="C1104" s="14" t="s">
        <v>64</v>
      </c>
      <c r="D1104" s="14">
        <v>2013</v>
      </c>
      <c r="E1104" s="14">
        <v>2013</v>
      </c>
      <c r="F1104" s="14" t="s">
        <v>99</v>
      </c>
      <c r="G1104" s="26">
        <v>8812</v>
      </c>
      <c r="H1104" s="26">
        <v>16507</v>
      </c>
      <c r="I1104" s="48">
        <v>28484</v>
      </c>
      <c r="J1104" s="28">
        <v>0.95069999999999999</v>
      </c>
      <c r="K1104" s="28"/>
      <c r="L1104" s="111"/>
      <c r="M1104" s="28"/>
      <c r="N1104" s="28">
        <v>5.4800000000000001E-2</v>
      </c>
    </row>
    <row r="1105" spans="1:14">
      <c r="A1105" s="87" t="s">
        <v>126</v>
      </c>
      <c r="B1105" s="14" t="s">
        <v>75</v>
      </c>
      <c r="C1105" s="14" t="s">
        <v>64</v>
      </c>
      <c r="D1105" s="14">
        <v>2013</v>
      </c>
      <c r="E1105" s="14">
        <v>2013</v>
      </c>
      <c r="F1105" s="14" t="s">
        <v>99</v>
      </c>
      <c r="G1105" s="26">
        <v>14518</v>
      </c>
      <c r="H1105" s="26">
        <v>37083</v>
      </c>
      <c r="I1105" s="48">
        <v>60446</v>
      </c>
      <c r="J1105" s="28">
        <v>0.93069999999999997</v>
      </c>
      <c r="K1105" s="28"/>
      <c r="L1105" s="111"/>
      <c r="M1105" s="28"/>
      <c r="N1105" s="28">
        <v>5.4800000000000001E-2</v>
      </c>
    </row>
    <row r="1106" spans="1:14">
      <c r="A1106" s="87" t="s">
        <v>127</v>
      </c>
      <c r="B1106" s="14" t="s">
        <v>75</v>
      </c>
      <c r="C1106" s="14" t="s">
        <v>64</v>
      </c>
      <c r="D1106" s="14">
        <v>2013</v>
      </c>
      <c r="E1106" s="14">
        <v>2013</v>
      </c>
      <c r="F1106" s="14" t="s">
        <v>99</v>
      </c>
      <c r="G1106" s="26">
        <v>1058</v>
      </c>
      <c r="H1106" s="26">
        <v>2132</v>
      </c>
      <c r="I1106" s="48">
        <v>3661</v>
      </c>
      <c r="J1106" s="28">
        <v>1</v>
      </c>
      <c r="K1106" s="28"/>
      <c r="L1106" s="111"/>
      <c r="M1106" s="28"/>
      <c r="N1106" s="28">
        <v>5.4800000000000001E-2</v>
      </c>
    </row>
    <row r="1107" spans="1:14">
      <c r="A1107" s="87" t="s">
        <v>128</v>
      </c>
      <c r="B1107" s="14" t="s">
        <v>75</v>
      </c>
      <c r="C1107" s="14" t="s">
        <v>64</v>
      </c>
      <c r="D1107" s="14">
        <v>2013</v>
      </c>
      <c r="E1107" s="14">
        <v>2013</v>
      </c>
      <c r="F1107" s="14" t="s">
        <v>99</v>
      </c>
      <c r="G1107" s="26">
        <v>59623</v>
      </c>
      <c r="H1107" s="26">
        <v>144653</v>
      </c>
      <c r="I1107" s="48">
        <v>262423</v>
      </c>
      <c r="J1107" s="28">
        <v>0.99219999999999997</v>
      </c>
      <c r="K1107" s="28"/>
      <c r="L1107" s="111"/>
      <c r="M1107" s="28"/>
      <c r="N1107" s="28">
        <v>2.46E-2</v>
      </c>
    </row>
    <row r="1108" spans="1:14">
      <c r="A1108" s="87" t="s">
        <v>129</v>
      </c>
      <c r="B1108" s="14" t="s">
        <v>75</v>
      </c>
      <c r="C1108" s="14" t="s">
        <v>64</v>
      </c>
      <c r="D1108" s="14">
        <v>2013</v>
      </c>
      <c r="E1108" s="14">
        <v>2013</v>
      </c>
      <c r="F1108" s="14" t="s">
        <v>99</v>
      </c>
      <c r="G1108" s="26">
        <v>9956</v>
      </c>
      <c r="H1108" s="26">
        <v>23543</v>
      </c>
      <c r="I1108" s="48">
        <v>40128</v>
      </c>
      <c r="J1108" s="28">
        <v>0.99590000000000001</v>
      </c>
      <c r="K1108" s="28"/>
      <c r="L1108" s="111"/>
      <c r="M1108" s="28"/>
      <c r="N1108" s="28">
        <v>5.4800000000000001E-2</v>
      </c>
    </row>
    <row r="1109" spans="1:14">
      <c r="A1109" s="87" t="s">
        <v>130</v>
      </c>
      <c r="B1109" s="14" t="s">
        <v>75</v>
      </c>
      <c r="C1109" s="14" t="s">
        <v>64</v>
      </c>
      <c r="D1109" s="14">
        <v>2013</v>
      </c>
      <c r="E1109" s="14">
        <v>2013</v>
      </c>
      <c r="F1109" s="14" t="s">
        <v>99</v>
      </c>
      <c r="G1109" s="26">
        <v>5227</v>
      </c>
      <c r="H1109" s="26">
        <v>10453</v>
      </c>
      <c r="I1109" s="48">
        <v>18763</v>
      </c>
      <c r="J1109" s="28">
        <v>0.94740000000000002</v>
      </c>
      <c r="K1109" s="28"/>
      <c r="L1109" s="111"/>
      <c r="M1109" s="28"/>
      <c r="N1109" s="28">
        <v>5.4800000000000001E-2</v>
      </c>
    </row>
    <row r="1110" spans="1:14">
      <c r="A1110" s="87" t="s">
        <v>131</v>
      </c>
      <c r="B1110" s="14" t="s">
        <v>75</v>
      </c>
      <c r="C1110" s="14" t="s">
        <v>64</v>
      </c>
      <c r="D1110" s="14">
        <v>2013</v>
      </c>
      <c r="E1110" s="14">
        <v>2013</v>
      </c>
      <c r="F1110" s="14" t="s">
        <v>99</v>
      </c>
      <c r="G1110" s="26">
        <v>1426</v>
      </c>
      <c r="H1110" s="26">
        <v>2971</v>
      </c>
      <c r="I1110" s="48">
        <v>4891</v>
      </c>
      <c r="J1110" s="28">
        <v>0.97889999999999999</v>
      </c>
      <c r="K1110" s="28"/>
      <c r="L1110" s="111"/>
      <c r="M1110" s="28"/>
      <c r="N1110" s="28">
        <v>5.4800000000000001E-2</v>
      </c>
    </row>
    <row r="1111" spans="1:14">
      <c r="A1111" s="87" t="s">
        <v>132</v>
      </c>
      <c r="B1111" s="14" t="s">
        <v>76</v>
      </c>
      <c r="C1111" s="14" t="s">
        <v>64</v>
      </c>
      <c r="D1111" s="14">
        <v>2013</v>
      </c>
      <c r="E1111" s="14">
        <v>2013</v>
      </c>
      <c r="F1111" s="14" t="s">
        <v>99</v>
      </c>
      <c r="G1111" s="26">
        <v>557570</v>
      </c>
      <c r="H1111" s="26">
        <v>1148512</v>
      </c>
      <c r="I1111" s="48">
        <v>2635560</v>
      </c>
      <c r="J1111" s="28">
        <v>0.97519999999999996</v>
      </c>
      <c r="K1111" s="28"/>
      <c r="L1111" s="111"/>
      <c r="M1111" s="28"/>
      <c r="N1111" s="28">
        <v>2.8799999999999999E-2</v>
      </c>
    </row>
    <row r="1112" spans="1:14">
      <c r="A1112" s="87" t="s">
        <v>133</v>
      </c>
      <c r="B1112" s="14" t="s">
        <v>75</v>
      </c>
      <c r="C1112" s="14" t="s">
        <v>64</v>
      </c>
      <c r="D1112" s="14">
        <v>2013</v>
      </c>
      <c r="E1112" s="14">
        <v>2013</v>
      </c>
      <c r="F1112" s="14" t="s">
        <v>99</v>
      </c>
      <c r="G1112" s="26">
        <v>10608</v>
      </c>
      <c r="H1112" s="26">
        <v>26856</v>
      </c>
      <c r="I1112" s="48">
        <v>50174</v>
      </c>
      <c r="J1112" s="28">
        <v>0.97519999999999996</v>
      </c>
      <c r="K1112" s="28"/>
      <c r="L1112" s="111"/>
      <c r="M1112" s="28"/>
      <c r="N1112" s="28">
        <v>5.4800000000000001E-2</v>
      </c>
    </row>
    <row r="1113" spans="1:14">
      <c r="A1113" s="87" t="s">
        <v>134</v>
      </c>
      <c r="B1113" s="14" t="s">
        <v>75</v>
      </c>
      <c r="C1113" s="14" t="s">
        <v>64</v>
      </c>
      <c r="D1113" s="14">
        <v>2013</v>
      </c>
      <c r="E1113" s="14">
        <v>2013</v>
      </c>
      <c r="F1113" s="14" t="s">
        <v>99</v>
      </c>
      <c r="G1113" s="26">
        <v>5762</v>
      </c>
      <c r="H1113" s="26">
        <v>9774</v>
      </c>
      <c r="I1113" s="48">
        <v>25098</v>
      </c>
      <c r="J1113" s="28">
        <v>0.97550000000000003</v>
      </c>
      <c r="K1113" s="28"/>
      <c r="L1113" s="111"/>
      <c r="M1113" s="28"/>
      <c r="N1113" s="28">
        <v>5.4800000000000001E-2</v>
      </c>
    </row>
    <row r="1114" spans="1:14">
      <c r="A1114" s="87" t="s">
        <v>135</v>
      </c>
      <c r="B1114" s="14" t="s">
        <v>75</v>
      </c>
      <c r="C1114" s="14" t="s">
        <v>64</v>
      </c>
      <c r="D1114" s="14">
        <v>2013</v>
      </c>
      <c r="E1114" s="14">
        <v>2013</v>
      </c>
      <c r="F1114" s="14" t="s">
        <v>99</v>
      </c>
      <c r="G1114" s="26">
        <v>920</v>
      </c>
      <c r="H1114" s="26">
        <v>1855</v>
      </c>
      <c r="I1114" s="48">
        <v>2953</v>
      </c>
      <c r="J1114" s="28">
        <v>0.93620000000000003</v>
      </c>
      <c r="K1114" s="28"/>
      <c r="L1114" s="111"/>
      <c r="M1114" s="28"/>
      <c r="N1114" s="28">
        <v>5.4800000000000001E-2</v>
      </c>
    </row>
    <row r="1115" spans="1:14">
      <c r="A1115" s="87" t="s">
        <v>136</v>
      </c>
      <c r="B1115" s="14" t="s">
        <v>75</v>
      </c>
      <c r="C1115" s="14" t="s">
        <v>64</v>
      </c>
      <c r="D1115" s="14">
        <v>2013</v>
      </c>
      <c r="E1115" s="14">
        <v>2013</v>
      </c>
      <c r="F1115" s="14" t="s">
        <v>99</v>
      </c>
      <c r="G1115" s="26">
        <v>6923</v>
      </c>
      <c r="H1115" s="26">
        <v>13202</v>
      </c>
      <c r="I1115" s="48">
        <v>24722</v>
      </c>
      <c r="J1115" s="28">
        <v>0.99560000000000004</v>
      </c>
      <c r="K1115" s="28"/>
      <c r="L1115" s="111"/>
      <c r="M1115" s="28"/>
      <c r="N1115" s="28">
        <v>5.4800000000000001E-2</v>
      </c>
    </row>
    <row r="1116" spans="1:14">
      <c r="A1116" s="87" t="s">
        <v>137</v>
      </c>
      <c r="B1116" s="14" t="s">
        <v>75</v>
      </c>
      <c r="C1116" s="14" t="s">
        <v>64</v>
      </c>
      <c r="D1116" s="14">
        <v>2013</v>
      </c>
      <c r="E1116" s="14">
        <v>2013</v>
      </c>
      <c r="F1116" s="14" t="s">
        <v>99</v>
      </c>
      <c r="G1116" s="26">
        <v>22956</v>
      </c>
      <c r="H1116" s="26">
        <v>55568</v>
      </c>
      <c r="I1116" s="48">
        <v>89811</v>
      </c>
      <c r="J1116" s="28">
        <v>0.99680000000000002</v>
      </c>
      <c r="K1116" s="28"/>
      <c r="L1116" s="111"/>
      <c r="M1116" s="28"/>
      <c r="N1116" s="28">
        <v>6.0000000000000001E-3</v>
      </c>
    </row>
    <row r="1117" spans="1:14">
      <c r="A1117" s="87" t="s">
        <v>138</v>
      </c>
      <c r="B1117" s="14" t="s">
        <v>75</v>
      </c>
      <c r="C1117" s="14" t="s">
        <v>64</v>
      </c>
      <c r="D1117" s="14">
        <v>2013</v>
      </c>
      <c r="E1117" s="14">
        <v>2013</v>
      </c>
      <c r="F1117" s="14" t="s">
        <v>99</v>
      </c>
      <c r="G1117" s="26">
        <v>415</v>
      </c>
      <c r="H1117" s="26">
        <v>935</v>
      </c>
      <c r="I1117" s="48">
        <v>2075</v>
      </c>
      <c r="J1117" s="28">
        <v>1</v>
      </c>
      <c r="K1117" s="28"/>
      <c r="L1117" s="111"/>
      <c r="M1117" s="28"/>
      <c r="N1117" s="28">
        <v>5.4800000000000001E-2</v>
      </c>
    </row>
    <row r="1118" spans="1:14">
      <c r="A1118" s="87" t="s">
        <v>139</v>
      </c>
      <c r="B1118" s="14" t="s">
        <v>75</v>
      </c>
      <c r="C1118" s="14" t="s">
        <v>64</v>
      </c>
      <c r="D1118" s="14">
        <v>2013</v>
      </c>
      <c r="E1118" s="14">
        <v>2013</v>
      </c>
      <c r="F1118" s="14" t="s">
        <v>99</v>
      </c>
      <c r="G1118" s="26">
        <v>400</v>
      </c>
      <c r="H1118" s="26">
        <v>656</v>
      </c>
      <c r="I1118" s="48">
        <v>1597</v>
      </c>
      <c r="J1118" s="28">
        <v>0.97140000000000004</v>
      </c>
      <c r="K1118" s="28"/>
      <c r="L1118" s="111"/>
      <c r="M1118" s="28"/>
      <c r="N1118" s="28">
        <v>5.4800000000000001E-2</v>
      </c>
    </row>
    <row r="1119" spans="1:14">
      <c r="A1119" s="87" t="s">
        <v>140</v>
      </c>
      <c r="B1119" s="14" t="s">
        <v>75</v>
      </c>
      <c r="C1119" s="14" t="s">
        <v>64</v>
      </c>
      <c r="D1119" s="14">
        <v>2013</v>
      </c>
      <c r="E1119" s="14">
        <v>2013</v>
      </c>
      <c r="F1119" s="14" t="s">
        <v>99</v>
      </c>
      <c r="G1119" s="26">
        <v>20213</v>
      </c>
      <c r="H1119" s="26">
        <v>46145</v>
      </c>
      <c r="I1119" s="48">
        <v>117075</v>
      </c>
      <c r="J1119" s="28">
        <v>1</v>
      </c>
      <c r="K1119" s="28"/>
      <c r="L1119" s="111"/>
      <c r="M1119" s="28"/>
      <c r="N1119" s="28">
        <v>1.9300000000000001E-2</v>
      </c>
    </row>
    <row r="1120" spans="1:14">
      <c r="A1120" s="87" t="s">
        <v>141</v>
      </c>
      <c r="B1120" s="14" t="s">
        <v>75</v>
      </c>
      <c r="C1120" s="14" t="s">
        <v>64</v>
      </c>
      <c r="D1120" s="14">
        <v>2013</v>
      </c>
      <c r="E1120" s="14">
        <v>2013</v>
      </c>
      <c r="F1120" s="14" t="s">
        <v>99</v>
      </c>
      <c r="G1120" s="26">
        <v>3193</v>
      </c>
      <c r="H1120" s="26">
        <v>6710</v>
      </c>
      <c r="I1120" s="48">
        <v>19022</v>
      </c>
      <c r="J1120" s="28">
        <v>0.75</v>
      </c>
      <c r="K1120" s="28"/>
      <c r="L1120" s="111"/>
      <c r="M1120" s="28"/>
      <c r="N1120" s="28">
        <v>5.4800000000000001E-2</v>
      </c>
    </row>
    <row r="1121" spans="1:14">
      <c r="A1121" s="87" t="s">
        <v>142</v>
      </c>
      <c r="B1121" s="14" t="s">
        <v>75</v>
      </c>
      <c r="C1121" s="14" t="s">
        <v>64</v>
      </c>
      <c r="D1121" s="14">
        <v>2013</v>
      </c>
      <c r="E1121" s="14">
        <v>2013</v>
      </c>
      <c r="F1121" s="14" t="s">
        <v>99</v>
      </c>
      <c r="G1121" s="26">
        <v>3898</v>
      </c>
      <c r="H1121" s="26">
        <v>7452</v>
      </c>
      <c r="I1121" s="48">
        <v>12408</v>
      </c>
      <c r="J1121" s="28">
        <v>0.99609999999999999</v>
      </c>
      <c r="K1121" s="28"/>
      <c r="L1121" s="111"/>
      <c r="M1121" s="28"/>
      <c r="N1121" s="28">
        <v>5.4800000000000001E-2</v>
      </c>
    </row>
    <row r="1122" spans="1:14">
      <c r="A1122" s="87" t="s">
        <v>143</v>
      </c>
      <c r="B1122" s="14" t="s">
        <v>74</v>
      </c>
      <c r="C1122" s="14" t="s">
        <v>64</v>
      </c>
      <c r="D1122" s="14">
        <v>2013</v>
      </c>
      <c r="E1122" s="14">
        <v>2013</v>
      </c>
      <c r="F1122" s="14" t="s">
        <v>99</v>
      </c>
      <c r="G1122" s="26">
        <v>105823</v>
      </c>
      <c r="H1122" s="26">
        <v>232862</v>
      </c>
      <c r="I1122" s="48">
        <v>540438</v>
      </c>
      <c r="J1122" s="28">
        <v>0.99760000000000004</v>
      </c>
      <c r="K1122" s="28"/>
      <c r="L1122" s="111"/>
      <c r="M1122" s="28"/>
      <c r="N1122" s="28">
        <v>2.12E-2</v>
      </c>
    </row>
    <row r="1123" spans="1:14">
      <c r="A1123" s="87" t="s">
        <v>144</v>
      </c>
      <c r="B1123" s="14" t="s">
        <v>74</v>
      </c>
      <c r="C1123" s="14" t="s">
        <v>64</v>
      </c>
      <c r="D1123" s="14">
        <v>2013</v>
      </c>
      <c r="E1123" s="14">
        <v>2013</v>
      </c>
      <c r="F1123" s="14" t="s">
        <v>99</v>
      </c>
      <c r="G1123" s="26">
        <v>8480</v>
      </c>
      <c r="H1123" s="26">
        <v>17673</v>
      </c>
      <c r="I1123" s="48">
        <v>33299</v>
      </c>
      <c r="J1123" s="28">
        <v>0.99719999999999998</v>
      </c>
      <c r="K1123" s="28"/>
      <c r="L1123" s="111"/>
      <c r="M1123" s="28"/>
      <c r="N1123" s="28">
        <v>5.4800000000000001E-2</v>
      </c>
    </row>
    <row r="1124" spans="1:14">
      <c r="A1124" s="87" t="s">
        <v>145</v>
      </c>
      <c r="B1124" s="14" t="s">
        <v>75</v>
      </c>
      <c r="C1124" s="14" t="s">
        <v>64</v>
      </c>
      <c r="D1124" s="14">
        <v>2013</v>
      </c>
      <c r="E1124" s="14">
        <v>2013</v>
      </c>
      <c r="F1124" s="14" t="s">
        <v>99</v>
      </c>
      <c r="G1124" s="26">
        <v>773</v>
      </c>
      <c r="H1124" s="26">
        <v>1604</v>
      </c>
      <c r="I1124" s="48">
        <v>3264</v>
      </c>
      <c r="J1124" s="28">
        <v>1</v>
      </c>
      <c r="K1124" s="28"/>
      <c r="L1124" s="111"/>
      <c r="M1124" s="28"/>
      <c r="N1124" s="28">
        <v>5.4800000000000001E-2</v>
      </c>
    </row>
    <row r="1125" spans="1:14">
      <c r="A1125" s="87" t="s">
        <v>146</v>
      </c>
      <c r="B1125" s="14" t="s">
        <v>75</v>
      </c>
      <c r="C1125" s="14" t="s">
        <v>64</v>
      </c>
      <c r="D1125" s="14">
        <v>2013</v>
      </c>
      <c r="E1125" s="14">
        <v>2013</v>
      </c>
      <c r="F1125" s="14" t="s">
        <v>99</v>
      </c>
      <c r="G1125" s="26">
        <v>115800</v>
      </c>
      <c r="H1125" s="26">
        <v>278117</v>
      </c>
      <c r="I1125" s="48">
        <v>487497</v>
      </c>
      <c r="J1125" s="28">
        <v>0.99560000000000004</v>
      </c>
      <c r="K1125" s="28"/>
      <c r="L1125" s="111"/>
      <c r="M1125" s="28"/>
      <c r="N1125" s="28">
        <v>3.3500000000000002E-2</v>
      </c>
    </row>
    <row r="1126" spans="1:14">
      <c r="A1126" s="87" t="s">
        <v>147</v>
      </c>
      <c r="B1126" s="14" t="s">
        <v>74</v>
      </c>
      <c r="C1126" s="14" t="s">
        <v>64</v>
      </c>
      <c r="D1126" s="14">
        <v>2013</v>
      </c>
      <c r="E1126" s="14">
        <v>2013</v>
      </c>
      <c r="F1126" s="14" t="s">
        <v>99</v>
      </c>
      <c r="G1126" s="26">
        <v>94824</v>
      </c>
      <c r="H1126" s="26">
        <v>210033</v>
      </c>
      <c r="I1126" s="48">
        <v>359197</v>
      </c>
      <c r="J1126" s="28">
        <v>0.98850000000000005</v>
      </c>
      <c r="K1126" s="28"/>
      <c r="L1126" s="111"/>
      <c r="M1126" s="28"/>
      <c r="N1126" s="28">
        <v>5.4000000000000003E-3</v>
      </c>
    </row>
    <row r="1127" spans="1:14">
      <c r="A1127" s="87" t="s">
        <v>148</v>
      </c>
      <c r="B1127" s="14" t="s">
        <v>75</v>
      </c>
      <c r="C1127" s="14" t="s">
        <v>64</v>
      </c>
      <c r="D1127" s="14">
        <v>2013</v>
      </c>
      <c r="E1127" s="14">
        <v>2013</v>
      </c>
      <c r="F1127" s="14" t="s">
        <v>99</v>
      </c>
      <c r="G1127" s="26">
        <v>2684</v>
      </c>
      <c r="H1127" s="26">
        <v>6232</v>
      </c>
      <c r="I1127" s="48">
        <v>10987</v>
      </c>
      <c r="J1127" s="28">
        <v>1</v>
      </c>
      <c r="K1127" s="28"/>
      <c r="L1127" s="111"/>
      <c r="M1127" s="28"/>
      <c r="N1127" s="28">
        <v>5.4800000000000001E-2</v>
      </c>
    </row>
    <row r="1128" spans="1:14">
      <c r="A1128" s="87" t="s">
        <v>149</v>
      </c>
      <c r="B1128" s="14" t="s">
        <v>75</v>
      </c>
      <c r="C1128" s="14" t="s">
        <v>64</v>
      </c>
      <c r="D1128" s="14">
        <v>2013</v>
      </c>
      <c r="E1128" s="14">
        <v>2013</v>
      </c>
      <c r="F1128" s="14" t="s">
        <v>99</v>
      </c>
      <c r="G1128" s="26">
        <v>159737</v>
      </c>
      <c r="H1128" s="26">
        <v>373620</v>
      </c>
      <c r="I1128" s="48">
        <v>553381</v>
      </c>
      <c r="J1128" s="28">
        <v>0.99750000000000005</v>
      </c>
      <c r="K1128" s="28"/>
      <c r="L1128" s="111"/>
      <c r="M1128" s="28"/>
      <c r="N1128" s="28">
        <v>1.6199999999999999E-2</v>
      </c>
    </row>
    <row r="1129" spans="1:14">
      <c r="A1129" s="87" t="s">
        <v>150</v>
      </c>
      <c r="B1129" s="14" t="s">
        <v>74</v>
      </c>
      <c r="C1129" s="14" t="s">
        <v>64</v>
      </c>
      <c r="D1129" s="14">
        <v>2013</v>
      </c>
      <c r="E1129" s="14">
        <v>2013</v>
      </c>
      <c r="F1129" s="14" t="s">
        <v>99</v>
      </c>
      <c r="G1129" s="26">
        <v>122561</v>
      </c>
      <c r="H1129" s="26">
        <v>260576</v>
      </c>
      <c r="I1129" s="48">
        <v>513718</v>
      </c>
      <c r="J1129" s="28">
        <v>0.96340000000000003</v>
      </c>
      <c r="K1129" s="28"/>
      <c r="L1129" s="111"/>
      <c r="M1129" s="28"/>
      <c r="N1129" s="28">
        <v>2.3800000000000002E-2</v>
      </c>
    </row>
    <row r="1130" spans="1:14">
      <c r="A1130" s="87" t="s">
        <v>151</v>
      </c>
      <c r="B1130" s="14" t="s">
        <v>74</v>
      </c>
      <c r="C1130" s="14" t="s">
        <v>64</v>
      </c>
      <c r="D1130" s="14">
        <v>2013</v>
      </c>
      <c r="E1130" s="14">
        <v>2013</v>
      </c>
      <c r="F1130" s="14" t="s">
        <v>99</v>
      </c>
      <c r="G1130" s="26">
        <v>32096</v>
      </c>
      <c r="H1130" s="26">
        <v>50124</v>
      </c>
      <c r="I1130" s="48">
        <v>144859</v>
      </c>
      <c r="J1130" s="28">
        <v>0.97460000000000002</v>
      </c>
      <c r="K1130" s="28"/>
      <c r="L1130" s="111"/>
      <c r="M1130" s="28"/>
      <c r="N1130" s="28">
        <v>3.73E-2</v>
      </c>
    </row>
    <row r="1131" spans="1:14">
      <c r="A1131" s="87" t="s">
        <v>152</v>
      </c>
      <c r="B1131" s="14" t="s">
        <v>75</v>
      </c>
      <c r="C1131" s="14" t="s">
        <v>64</v>
      </c>
      <c r="D1131" s="14">
        <v>2013</v>
      </c>
      <c r="E1131" s="14">
        <v>2013</v>
      </c>
      <c r="F1131" s="14" t="s">
        <v>99</v>
      </c>
      <c r="G1131" s="26">
        <v>46964</v>
      </c>
      <c r="H1131" s="26">
        <v>113230</v>
      </c>
      <c r="I1131" s="48">
        <v>198048</v>
      </c>
      <c r="J1131" s="28">
        <v>0.97799999999999998</v>
      </c>
      <c r="K1131" s="28"/>
      <c r="L1131" s="111"/>
      <c r="M1131" s="28"/>
      <c r="N1131" s="28">
        <v>2.9100000000000001E-2</v>
      </c>
    </row>
    <row r="1132" spans="1:14">
      <c r="A1132" s="87" t="s">
        <v>153</v>
      </c>
      <c r="B1132" s="14" t="s">
        <v>74</v>
      </c>
      <c r="C1132" s="14" t="s">
        <v>64</v>
      </c>
      <c r="D1132" s="14">
        <v>2013</v>
      </c>
      <c r="E1132" s="14">
        <v>2013</v>
      </c>
      <c r="F1132" s="14" t="s">
        <v>99</v>
      </c>
      <c r="G1132" s="26">
        <v>8907</v>
      </c>
      <c r="H1132" s="26">
        <v>17319</v>
      </c>
      <c r="I1132" s="48">
        <v>36364</v>
      </c>
      <c r="J1132" s="28">
        <v>0.96189999999999998</v>
      </c>
      <c r="K1132" s="28"/>
      <c r="L1132" s="111"/>
      <c r="M1132" s="28"/>
      <c r="N1132" s="28">
        <v>5.4800000000000001E-2</v>
      </c>
    </row>
    <row r="1133" spans="1:14">
      <c r="A1133" s="87" t="s">
        <v>154</v>
      </c>
      <c r="B1133" s="14" t="s">
        <v>74</v>
      </c>
      <c r="C1133" s="14" t="s">
        <v>64</v>
      </c>
      <c r="D1133" s="14">
        <v>2013</v>
      </c>
      <c r="E1133" s="14">
        <v>2013</v>
      </c>
      <c r="F1133" s="14" t="s">
        <v>99</v>
      </c>
      <c r="G1133" s="26">
        <v>14493</v>
      </c>
      <c r="H1133" s="26">
        <v>29339</v>
      </c>
      <c r="I1133" s="48">
        <v>90578</v>
      </c>
      <c r="J1133" s="28">
        <v>0.83140000000000003</v>
      </c>
      <c r="K1133" s="28"/>
      <c r="L1133" s="111"/>
      <c r="M1133" s="28"/>
      <c r="N1133" s="28">
        <v>5.4800000000000001E-2</v>
      </c>
    </row>
    <row r="1134" spans="1:14">
      <c r="A1134" s="87" t="s">
        <v>155</v>
      </c>
      <c r="B1134" s="14" t="s">
        <v>74</v>
      </c>
      <c r="C1134" s="14" t="s">
        <v>64</v>
      </c>
      <c r="D1134" s="14">
        <v>2013</v>
      </c>
      <c r="E1134" s="14">
        <v>2013</v>
      </c>
      <c r="F1134" s="14" t="s">
        <v>99</v>
      </c>
      <c r="G1134" s="26">
        <v>14344</v>
      </c>
      <c r="H1134" s="26">
        <v>32221</v>
      </c>
      <c r="I1134" s="48">
        <v>94356</v>
      </c>
      <c r="J1134" s="28">
        <v>0.94440000000000002</v>
      </c>
      <c r="K1134" s="28"/>
      <c r="L1134" s="111"/>
      <c r="M1134" s="28"/>
      <c r="N1134" s="28">
        <v>5.4800000000000001E-2</v>
      </c>
    </row>
    <row r="1135" spans="1:14">
      <c r="A1135" s="87" t="s">
        <v>156</v>
      </c>
      <c r="B1135" s="14" t="s">
        <v>74</v>
      </c>
      <c r="C1135" s="14" t="s">
        <v>64</v>
      </c>
      <c r="D1135" s="14">
        <v>2013</v>
      </c>
      <c r="E1135" s="14">
        <v>2013</v>
      </c>
      <c r="F1135" s="14" t="s">
        <v>99</v>
      </c>
      <c r="G1135" s="26">
        <v>52296</v>
      </c>
      <c r="H1135" s="26">
        <v>110622</v>
      </c>
      <c r="I1135" s="48">
        <v>295273</v>
      </c>
      <c r="J1135" s="28">
        <v>0.96040000000000003</v>
      </c>
      <c r="K1135" s="28"/>
      <c r="L1135" s="111"/>
      <c r="M1135" s="28"/>
      <c r="N1135" s="28">
        <v>1.4999999999999999E-2</v>
      </c>
    </row>
    <row r="1136" spans="1:14">
      <c r="A1136" s="87" t="s">
        <v>157</v>
      </c>
      <c r="B1136" s="14" t="s">
        <v>74</v>
      </c>
      <c r="C1136" s="14" t="s">
        <v>64</v>
      </c>
      <c r="D1136" s="14">
        <v>2013</v>
      </c>
      <c r="E1136" s="14">
        <v>2013</v>
      </c>
      <c r="F1136" s="14" t="s">
        <v>99</v>
      </c>
      <c r="G1136" s="26">
        <v>11641</v>
      </c>
      <c r="H1136" s="26">
        <v>22732</v>
      </c>
      <c r="I1136" s="48">
        <v>48474</v>
      </c>
      <c r="J1136" s="28">
        <v>0.93300000000000005</v>
      </c>
      <c r="K1136" s="28"/>
      <c r="L1136" s="111"/>
      <c r="M1136" s="28"/>
      <c r="N1136" s="28">
        <v>5.4800000000000001E-2</v>
      </c>
    </row>
    <row r="1137" spans="1:31">
      <c r="A1137" s="87" t="s">
        <v>158</v>
      </c>
      <c r="B1137" s="14" t="s">
        <v>75</v>
      </c>
      <c r="C1137" s="14" t="s">
        <v>64</v>
      </c>
      <c r="D1137" s="14">
        <v>2013</v>
      </c>
      <c r="E1137" s="14">
        <v>2013</v>
      </c>
      <c r="F1137" s="14" t="s">
        <v>99</v>
      </c>
      <c r="G1137" s="26">
        <v>11911</v>
      </c>
      <c r="H1137" s="26">
        <v>23709</v>
      </c>
      <c r="I1137" s="48">
        <v>41841</v>
      </c>
      <c r="J1137" s="28">
        <v>0.93969999999999998</v>
      </c>
      <c r="K1137" s="28"/>
      <c r="L1137" s="111"/>
      <c r="M1137" s="28"/>
      <c r="N1137" s="28">
        <v>5.4800000000000001E-2</v>
      </c>
    </row>
    <row r="1138" spans="1:31">
      <c r="A1138" s="87" t="s">
        <v>159</v>
      </c>
      <c r="B1138" s="14" t="s">
        <v>75</v>
      </c>
      <c r="C1138" s="14" t="s">
        <v>64</v>
      </c>
      <c r="D1138" s="14">
        <v>2013</v>
      </c>
      <c r="E1138" s="14">
        <v>2013</v>
      </c>
      <c r="F1138" s="14" t="s">
        <v>99</v>
      </c>
      <c r="G1138" s="26">
        <v>156</v>
      </c>
      <c r="H1138" s="26">
        <v>305</v>
      </c>
      <c r="I1138" s="48">
        <v>539</v>
      </c>
      <c r="J1138" s="28">
        <v>1</v>
      </c>
      <c r="K1138" s="28"/>
      <c r="L1138" s="111"/>
      <c r="M1138" s="28"/>
      <c r="N1138" s="28">
        <v>5.4800000000000001E-2</v>
      </c>
    </row>
    <row r="1139" spans="1:31">
      <c r="A1139" s="87" t="s">
        <v>160</v>
      </c>
      <c r="B1139" s="14" t="s">
        <v>75</v>
      </c>
      <c r="C1139" s="14" t="s">
        <v>64</v>
      </c>
      <c r="D1139" s="14">
        <v>2013</v>
      </c>
      <c r="E1139" s="14">
        <v>2013</v>
      </c>
      <c r="F1139" s="14" t="s">
        <v>99</v>
      </c>
      <c r="G1139" s="26">
        <v>2900</v>
      </c>
      <c r="H1139" s="26">
        <v>6486</v>
      </c>
      <c r="I1139" s="48">
        <v>11229</v>
      </c>
      <c r="J1139" s="28">
        <v>1</v>
      </c>
      <c r="K1139" s="28"/>
      <c r="L1139" s="111"/>
      <c r="M1139" s="28"/>
      <c r="N1139" s="28">
        <v>5.4800000000000001E-2</v>
      </c>
    </row>
    <row r="1140" spans="1:31">
      <c r="A1140" s="87" t="s">
        <v>161</v>
      </c>
      <c r="B1140" s="14" t="s">
        <v>74</v>
      </c>
      <c r="C1140" s="14" t="s">
        <v>64</v>
      </c>
      <c r="D1140" s="14">
        <v>2013</v>
      </c>
      <c r="E1140" s="14">
        <v>2013</v>
      </c>
      <c r="F1140" s="14" t="s">
        <v>99</v>
      </c>
      <c r="G1140" s="26">
        <v>20782</v>
      </c>
      <c r="H1140" s="26">
        <v>41287</v>
      </c>
      <c r="I1140" s="48">
        <v>75637</v>
      </c>
      <c r="J1140" s="28">
        <v>0.94169999999999998</v>
      </c>
      <c r="K1140" s="28"/>
      <c r="L1140" s="111"/>
      <c r="M1140" s="28"/>
      <c r="N1140" s="28">
        <v>1.3899999999999999E-2</v>
      </c>
    </row>
    <row r="1141" spans="1:31">
      <c r="A1141" s="87" t="s">
        <v>162</v>
      </c>
      <c r="B1141" s="14" t="s">
        <v>74</v>
      </c>
      <c r="C1141" s="14" t="s">
        <v>64</v>
      </c>
      <c r="D1141" s="14">
        <v>2013</v>
      </c>
      <c r="E1141" s="14">
        <v>2013</v>
      </c>
      <c r="F1141" s="14" t="s">
        <v>99</v>
      </c>
      <c r="G1141" s="26">
        <v>18686</v>
      </c>
      <c r="H1141" s="26">
        <v>34451</v>
      </c>
      <c r="I1141" s="48">
        <v>73691</v>
      </c>
      <c r="J1141" s="28">
        <v>0.86739999999999995</v>
      </c>
      <c r="K1141" s="28"/>
      <c r="L1141" s="111"/>
      <c r="M1141" s="28"/>
      <c r="N1141" s="28">
        <v>5.4800000000000001E-2</v>
      </c>
    </row>
    <row r="1142" spans="1:31">
      <c r="A1142" s="87" t="s">
        <v>163</v>
      </c>
      <c r="B1142" s="14" t="s">
        <v>75</v>
      </c>
      <c r="C1142" s="14" t="s">
        <v>64</v>
      </c>
      <c r="D1142" s="14">
        <v>2013</v>
      </c>
      <c r="E1142" s="14">
        <v>2013</v>
      </c>
      <c r="F1142" s="14" t="s">
        <v>99</v>
      </c>
      <c r="G1142" s="26">
        <v>41539</v>
      </c>
      <c r="H1142" s="26">
        <v>91048</v>
      </c>
      <c r="I1142" s="48">
        <v>150590</v>
      </c>
      <c r="J1142" s="28">
        <v>0.98419999999999996</v>
      </c>
      <c r="K1142" s="28"/>
      <c r="L1142" s="111"/>
      <c r="M1142" s="28"/>
      <c r="N1142" s="28">
        <v>9.4000000000000004E-3</v>
      </c>
    </row>
    <row r="1143" spans="1:31">
      <c r="A1143" s="87" t="s">
        <v>164</v>
      </c>
      <c r="B1143" s="14" t="s">
        <v>75</v>
      </c>
      <c r="C1143" s="14" t="s">
        <v>64</v>
      </c>
      <c r="D1143" s="14">
        <v>2013</v>
      </c>
      <c r="E1143" s="14">
        <v>2013</v>
      </c>
      <c r="F1143" s="14" t="s">
        <v>99</v>
      </c>
      <c r="G1143" s="26">
        <v>5215</v>
      </c>
      <c r="H1143" s="26">
        <v>12440</v>
      </c>
      <c r="I1143" s="48">
        <v>25091</v>
      </c>
      <c r="J1143" s="28">
        <v>0.98099999999999998</v>
      </c>
      <c r="K1143" s="28"/>
      <c r="L1143" s="111"/>
      <c r="M1143" s="28"/>
      <c r="N1143" s="28">
        <v>5.4800000000000001E-2</v>
      </c>
    </row>
    <row r="1144" spans="1:31">
      <c r="A1144" s="87" t="s">
        <v>165</v>
      </c>
      <c r="B1144" s="14" t="s">
        <v>75</v>
      </c>
      <c r="C1144" s="14" t="s">
        <v>64</v>
      </c>
      <c r="D1144" s="14">
        <v>2013</v>
      </c>
      <c r="E1144" s="14">
        <v>2013</v>
      </c>
      <c r="F1144" s="14" t="s">
        <v>99</v>
      </c>
      <c r="G1144" s="26">
        <v>4320</v>
      </c>
      <c r="H1144" s="26">
        <v>9916</v>
      </c>
      <c r="I1144" s="48">
        <v>18086</v>
      </c>
      <c r="J1144" s="28">
        <v>0.94289999999999996</v>
      </c>
      <c r="K1144" s="28"/>
      <c r="L1144" s="111"/>
      <c r="M1144" s="28"/>
      <c r="N1144" s="28">
        <v>5.4800000000000001E-2</v>
      </c>
    </row>
    <row r="1145" spans="1:31">
      <c r="A1145" s="87" t="s">
        <v>166</v>
      </c>
      <c r="B1145" s="14" t="s">
        <v>75</v>
      </c>
      <c r="C1145" s="14" t="s">
        <v>64</v>
      </c>
      <c r="D1145" s="14">
        <v>2013</v>
      </c>
      <c r="E1145" s="14">
        <v>2013</v>
      </c>
      <c r="F1145" s="14" t="s">
        <v>99</v>
      </c>
      <c r="G1145" s="26">
        <v>762</v>
      </c>
      <c r="H1145" s="26">
        <v>1516</v>
      </c>
      <c r="I1145" s="48">
        <v>2821</v>
      </c>
      <c r="J1145" s="28">
        <v>1</v>
      </c>
      <c r="K1145" s="28"/>
      <c r="L1145" s="111"/>
      <c r="M1145" s="28"/>
      <c r="N1145" s="28">
        <v>5.4800000000000001E-2</v>
      </c>
    </row>
    <row r="1146" spans="1:31">
      <c r="A1146" s="87" t="s">
        <v>167</v>
      </c>
      <c r="B1146" s="14" t="s">
        <v>74</v>
      </c>
      <c r="C1146" s="14" t="s">
        <v>64</v>
      </c>
      <c r="D1146" s="14">
        <v>2013</v>
      </c>
      <c r="E1146" s="14">
        <v>2013</v>
      </c>
      <c r="F1146" s="14" t="s">
        <v>99</v>
      </c>
      <c r="G1146" s="26">
        <v>46471</v>
      </c>
      <c r="H1146" s="26">
        <v>114774</v>
      </c>
      <c r="I1146" s="48">
        <v>186439</v>
      </c>
      <c r="J1146" s="28">
        <v>1</v>
      </c>
      <c r="K1146" s="28"/>
      <c r="L1146" s="111"/>
      <c r="M1146" s="28"/>
      <c r="N1146" s="28">
        <v>3.7900000000000003E-2</v>
      </c>
    </row>
    <row r="1147" spans="1:31">
      <c r="A1147" s="87" t="s">
        <v>168</v>
      </c>
      <c r="B1147" s="14" t="s">
        <v>75</v>
      </c>
      <c r="C1147" s="14" t="s">
        <v>64</v>
      </c>
      <c r="D1147" s="14">
        <v>2013</v>
      </c>
      <c r="E1147" s="14">
        <v>2013</v>
      </c>
      <c r="F1147" s="14" t="s">
        <v>99</v>
      </c>
      <c r="G1147" s="26">
        <v>2828</v>
      </c>
      <c r="H1147" s="26">
        <v>5153</v>
      </c>
      <c r="I1147" s="48">
        <v>8574</v>
      </c>
      <c r="J1147" s="28">
        <v>0.92310000000000003</v>
      </c>
      <c r="K1147" s="28"/>
      <c r="L1147" s="111"/>
      <c r="M1147" s="28"/>
      <c r="N1147" s="28">
        <v>5.4800000000000001E-2</v>
      </c>
    </row>
    <row r="1148" spans="1:31">
      <c r="A1148" s="87" t="s">
        <v>169</v>
      </c>
      <c r="B1148" s="14" t="s">
        <v>74</v>
      </c>
      <c r="C1148" s="14" t="s">
        <v>64</v>
      </c>
      <c r="D1148" s="14">
        <v>2013</v>
      </c>
      <c r="E1148" s="14">
        <v>2013</v>
      </c>
      <c r="F1148" s="14" t="s">
        <v>99</v>
      </c>
      <c r="G1148" s="26">
        <v>32232</v>
      </c>
      <c r="H1148" s="26">
        <v>66971</v>
      </c>
      <c r="I1148" s="48">
        <v>132631</v>
      </c>
      <c r="J1148" s="28">
        <v>0.98429999999999995</v>
      </c>
      <c r="K1148" s="28"/>
      <c r="L1148" s="111"/>
      <c r="M1148" s="28"/>
      <c r="N1148" s="28">
        <v>3.2000000000000001E-2</v>
      </c>
    </row>
    <row r="1149" spans="1:31">
      <c r="A1149" s="87" t="s">
        <v>170</v>
      </c>
      <c r="B1149" s="14" t="s">
        <v>74</v>
      </c>
      <c r="C1149" s="14" t="s">
        <v>64</v>
      </c>
      <c r="D1149" s="14">
        <v>2013</v>
      </c>
      <c r="E1149" s="14">
        <v>2013</v>
      </c>
      <c r="F1149" s="14" t="s">
        <v>99</v>
      </c>
      <c r="G1149" s="26">
        <v>7850</v>
      </c>
      <c r="H1149" s="26">
        <v>16629</v>
      </c>
      <c r="I1149" s="48">
        <v>33491</v>
      </c>
      <c r="J1149" s="28">
        <v>0.84289999999999998</v>
      </c>
      <c r="K1149" s="28"/>
      <c r="L1149" s="111"/>
      <c r="M1149" s="28"/>
      <c r="N1149" s="28">
        <v>5.4800000000000001E-2</v>
      </c>
    </row>
    <row r="1150" spans="1:31">
      <c r="A1150" s="87" t="s">
        <v>171</v>
      </c>
      <c r="B1150" s="14" t="s">
        <v>75</v>
      </c>
      <c r="C1150" s="14" t="s">
        <v>64</v>
      </c>
      <c r="D1150" s="14">
        <v>2013</v>
      </c>
      <c r="E1150" s="14">
        <v>2013</v>
      </c>
      <c r="F1150" s="14" t="s">
        <v>99</v>
      </c>
      <c r="G1150" s="26">
        <v>5749</v>
      </c>
      <c r="H1150" s="26">
        <v>12919</v>
      </c>
      <c r="I1150" s="48">
        <v>20783</v>
      </c>
      <c r="J1150" s="28">
        <v>0.98640000000000005</v>
      </c>
      <c r="K1150" s="28"/>
      <c r="L1150" s="111"/>
      <c r="M1150" s="28"/>
      <c r="N1150" s="28">
        <v>5.4800000000000001E-2</v>
      </c>
    </row>
    <row r="1151" spans="1:31">
      <c r="A1151" s="51" t="s">
        <v>281</v>
      </c>
      <c r="B1151" s="14" t="s">
        <v>66</v>
      </c>
      <c r="C1151" s="14" t="s">
        <v>186</v>
      </c>
      <c r="D1151" s="14">
        <v>2013</v>
      </c>
      <c r="E1151" s="14">
        <v>2013</v>
      </c>
      <c r="F1151" s="14" t="s">
        <v>99</v>
      </c>
      <c r="G1151" s="128"/>
      <c r="H1151" s="128"/>
      <c r="I1151" s="128"/>
      <c r="J1151" s="129"/>
      <c r="K1151" s="129"/>
      <c r="L1151" s="111"/>
      <c r="M1151" s="28">
        <v>0.254</v>
      </c>
      <c r="N1151" s="28">
        <v>5.3999999999999999E-2</v>
      </c>
    </row>
    <row r="1152" spans="1:31">
      <c r="A1152" s="51" t="s">
        <v>172</v>
      </c>
      <c r="B1152" s="14" t="s">
        <v>66</v>
      </c>
      <c r="C1152" s="14" t="s">
        <v>186</v>
      </c>
      <c r="D1152" s="14">
        <v>2013</v>
      </c>
      <c r="E1152" s="14">
        <v>2013</v>
      </c>
      <c r="F1152" s="14" t="s">
        <v>99</v>
      </c>
      <c r="G1152" s="26">
        <v>1950032</v>
      </c>
      <c r="H1152" s="26">
        <v>4238143</v>
      </c>
      <c r="I1152" s="48">
        <v>8602241</v>
      </c>
      <c r="J1152" s="28">
        <v>0.97340000000000004</v>
      </c>
      <c r="K1152" s="28"/>
      <c r="L1152" s="111"/>
      <c r="M1152" s="28"/>
      <c r="N1152" s="28">
        <v>2.9100000000000001E-2</v>
      </c>
      <c r="O1152" s="14"/>
      <c r="P1152" s="14"/>
      <c r="Q1152" s="14"/>
      <c r="R1152" s="14"/>
      <c r="S1152" s="14"/>
      <c r="T1152" s="14"/>
      <c r="U1152" s="14"/>
      <c r="V1152" s="14"/>
      <c r="W1152" s="14"/>
      <c r="X1152" s="14"/>
      <c r="Y1152" s="14"/>
      <c r="Z1152" s="14"/>
      <c r="AA1152" s="14"/>
      <c r="AB1152" s="14"/>
      <c r="AC1152" s="14"/>
      <c r="AD1152" s="14"/>
      <c r="AE1152" s="14"/>
    </row>
    <row r="1153" spans="1:14">
      <c r="A1153" s="51" t="s">
        <v>173</v>
      </c>
      <c r="B1153" s="14" t="s">
        <v>74</v>
      </c>
      <c r="C1153" s="14" t="s">
        <v>186</v>
      </c>
      <c r="D1153" s="14">
        <v>2013</v>
      </c>
      <c r="E1153" s="14">
        <v>2013</v>
      </c>
      <c r="F1153" s="14" t="s">
        <v>99</v>
      </c>
      <c r="G1153" s="26">
        <v>63351</v>
      </c>
      <c r="H1153" s="26">
        <v>126909</v>
      </c>
      <c r="I1153" s="48">
        <v>277162</v>
      </c>
      <c r="J1153" s="28">
        <v>0.89829999999999999</v>
      </c>
      <c r="K1153" s="28"/>
      <c r="L1153" s="111"/>
      <c r="M1153" s="28"/>
      <c r="N1153" s="28">
        <v>3.4599999999999999E-2</v>
      </c>
    </row>
    <row r="1154" spans="1:14">
      <c r="A1154" s="51" t="s">
        <v>174</v>
      </c>
      <c r="B1154" s="14" t="s">
        <v>75</v>
      </c>
      <c r="C1154" s="14" t="s">
        <v>186</v>
      </c>
      <c r="D1154" s="14">
        <v>2013</v>
      </c>
      <c r="E1154" s="14">
        <v>2013</v>
      </c>
      <c r="F1154" s="14" t="s">
        <v>99</v>
      </c>
      <c r="G1154" s="26">
        <v>87</v>
      </c>
      <c r="H1154" s="26">
        <v>156</v>
      </c>
      <c r="I1154" s="48">
        <v>207</v>
      </c>
      <c r="J1154" s="28">
        <v>1</v>
      </c>
      <c r="K1154" s="28"/>
      <c r="L1154" s="111"/>
      <c r="M1154" s="28"/>
      <c r="N1154" s="28">
        <v>5.7000000000000002E-2</v>
      </c>
    </row>
    <row r="1155" spans="1:14">
      <c r="A1155" s="51" t="s">
        <v>175</v>
      </c>
      <c r="B1155" s="14" t="s">
        <v>75</v>
      </c>
      <c r="C1155" s="14" t="s">
        <v>186</v>
      </c>
      <c r="D1155" s="14">
        <v>2013</v>
      </c>
      <c r="E1155" s="14">
        <v>2013</v>
      </c>
      <c r="F1155" s="14" t="s">
        <v>99</v>
      </c>
      <c r="G1155" s="26">
        <v>1685</v>
      </c>
      <c r="H1155" s="26">
        <v>3310</v>
      </c>
      <c r="I1155" s="48">
        <v>4686</v>
      </c>
      <c r="J1155" s="28">
        <v>0.92079999999999995</v>
      </c>
      <c r="K1155" s="28"/>
      <c r="L1155" s="111"/>
      <c r="M1155" s="28"/>
      <c r="N1155" s="28">
        <v>5.7000000000000002E-2</v>
      </c>
    </row>
    <row r="1156" spans="1:14">
      <c r="A1156" s="51" t="s">
        <v>176</v>
      </c>
      <c r="B1156" s="14" t="s">
        <v>75</v>
      </c>
      <c r="C1156" s="14" t="s">
        <v>186</v>
      </c>
      <c r="D1156" s="14">
        <v>2013</v>
      </c>
      <c r="E1156" s="14">
        <v>2013</v>
      </c>
      <c r="F1156" s="14" t="s">
        <v>99</v>
      </c>
      <c r="G1156" s="26">
        <v>14793</v>
      </c>
      <c r="H1156" s="26">
        <v>30324</v>
      </c>
      <c r="I1156" s="48">
        <v>52975</v>
      </c>
      <c r="J1156" s="28">
        <v>0.93859999999999999</v>
      </c>
      <c r="K1156" s="28"/>
      <c r="L1156" s="111"/>
      <c r="M1156" s="28"/>
      <c r="N1156" s="28">
        <v>5.7000000000000002E-2</v>
      </c>
    </row>
    <row r="1157" spans="1:14">
      <c r="A1157" s="51" t="s">
        <v>177</v>
      </c>
      <c r="B1157" s="14" t="s">
        <v>75</v>
      </c>
      <c r="C1157" s="14" t="s">
        <v>186</v>
      </c>
      <c r="D1157" s="14">
        <v>2013</v>
      </c>
      <c r="E1157" s="14">
        <v>2013</v>
      </c>
      <c r="F1157" s="14" t="s">
        <v>99</v>
      </c>
      <c r="G1157" s="26">
        <v>2551</v>
      </c>
      <c r="H1157" s="26">
        <v>4942</v>
      </c>
      <c r="I1157" s="48">
        <v>6993</v>
      </c>
      <c r="J1157" s="28">
        <v>0.98609999999999998</v>
      </c>
      <c r="K1157" s="28"/>
      <c r="L1157" s="111"/>
      <c r="M1157" s="28"/>
      <c r="N1157" s="28">
        <v>5.7000000000000002E-2</v>
      </c>
    </row>
    <row r="1158" spans="1:14">
      <c r="A1158" s="51" t="s">
        <v>178</v>
      </c>
      <c r="B1158" s="14" t="s">
        <v>75</v>
      </c>
      <c r="C1158" s="14" t="s">
        <v>186</v>
      </c>
      <c r="D1158" s="14">
        <v>2013</v>
      </c>
      <c r="E1158" s="14">
        <v>2013</v>
      </c>
      <c r="F1158" s="14" t="s">
        <v>99</v>
      </c>
      <c r="G1158" s="26">
        <v>703</v>
      </c>
      <c r="H1158" s="26">
        <v>1681</v>
      </c>
      <c r="I1158" s="48">
        <v>5064</v>
      </c>
      <c r="J1158" s="28">
        <v>0.97370000000000001</v>
      </c>
      <c r="K1158" s="28"/>
      <c r="L1158" s="111"/>
      <c r="M1158" s="28"/>
      <c r="N1158" s="28">
        <v>5.7000000000000002E-2</v>
      </c>
    </row>
    <row r="1159" spans="1:14">
      <c r="A1159" s="51" t="s">
        <v>179</v>
      </c>
      <c r="B1159" s="14" t="s">
        <v>74</v>
      </c>
      <c r="C1159" s="14" t="s">
        <v>186</v>
      </c>
      <c r="D1159" s="14">
        <v>2013</v>
      </c>
      <c r="E1159" s="14">
        <v>2013</v>
      </c>
      <c r="F1159" s="14" t="s">
        <v>99</v>
      </c>
      <c r="G1159" s="26">
        <v>32954</v>
      </c>
      <c r="H1159" s="26">
        <v>68331</v>
      </c>
      <c r="I1159" s="48">
        <v>162074</v>
      </c>
      <c r="J1159" s="28">
        <v>0.94950000000000001</v>
      </c>
      <c r="K1159" s="28"/>
      <c r="L1159" s="111"/>
      <c r="M1159" s="28"/>
      <c r="N1159" s="28">
        <v>4.3999999999999997E-2</v>
      </c>
    </row>
    <row r="1160" spans="1:14">
      <c r="A1160" s="51" t="s">
        <v>180</v>
      </c>
      <c r="B1160" s="14" t="s">
        <v>75</v>
      </c>
      <c r="C1160" s="14" t="s">
        <v>186</v>
      </c>
      <c r="D1160" s="14">
        <v>2013</v>
      </c>
      <c r="E1160" s="14">
        <v>2013</v>
      </c>
      <c r="F1160" s="14" t="s">
        <v>99</v>
      </c>
      <c r="G1160" s="26">
        <v>2503</v>
      </c>
      <c r="H1160" s="26">
        <v>5085</v>
      </c>
      <c r="I1160" s="48">
        <v>7960</v>
      </c>
      <c r="J1160" s="28">
        <v>1</v>
      </c>
      <c r="K1160" s="28"/>
      <c r="L1160" s="111"/>
      <c r="M1160" s="28"/>
      <c r="N1160" s="28">
        <v>5.7000000000000002E-2</v>
      </c>
    </row>
    <row r="1161" spans="1:14">
      <c r="A1161" s="51" t="s">
        <v>181</v>
      </c>
      <c r="B1161" s="14" t="s">
        <v>75</v>
      </c>
      <c r="C1161" s="14" t="s">
        <v>186</v>
      </c>
      <c r="D1161" s="14">
        <v>2013</v>
      </c>
      <c r="E1161" s="14">
        <v>2013</v>
      </c>
      <c r="F1161" s="14" t="s">
        <v>99</v>
      </c>
      <c r="G1161" s="26">
        <v>6321</v>
      </c>
      <c r="H1161" s="26">
        <v>11638</v>
      </c>
      <c r="I1161" s="48">
        <v>20117</v>
      </c>
      <c r="J1161" s="28">
        <v>0.99509999999999998</v>
      </c>
      <c r="K1161" s="28"/>
      <c r="L1161" s="111"/>
      <c r="M1161" s="28"/>
      <c r="N1161" s="28">
        <v>5.7000000000000002E-2</v>
      </c>
    </row>
    <row r="1162" spans="1:14">
      <c r="A1162" s="87" t="s">
        <v>123</v>
      </c>
      <c r="B1162" s="14" t="s">
        <v>74</v>
      </c>
      <c r="C1162" s="14" t="s">
        <v>186</v>
      </c>
      <c r="D1162" s="14">
        <v>2013</v>
      </c>
      <c r="E1162" s="14">
        <v>2013</v>
      </c>
      <c r="F1162" s="14" t="s">
        <v>99</v>
      </c>
      <c r="G1162" s="26">
        <v>90994</v>
      </c>
      <c r="H1162" s="26">
        <v>218419</v>
      </c>
      <c r="I1162" s="48">
        <v>339345</v>
      </c>
      <c r="J1162" s="28">
        <v>0.92179999999999995</v>
      </c>
      <c r="K1162" s="28"/>
      <c r="L1162" s="111"/>
      <c r="M1162" s="28"/>
      <c r="N1162" s="28">
        <v>3.2000000000000002E-3</v>
      </c>
    </row>
    <row r="1163" spans="1:14">
      <c r="A1163" s="87" t="s">
        <v>124</v>
      </c>
      <c r="B1163" s="14" t="s">
        <v>75</v>
      </c>
      <c r="C1163" s="14" t="s">
        <v>186</v>
      </c>
      <c r="D1163" s="14">
        <v>2013</v>
      </c>
      <c r="E1163" s="14">
        <v>2013</v>
      </c>
      <c r="F1163" s="14" t="s">
        <v>99</v>
      </c>
      <c r="G1163" s="26">
        <v>1434</v>
      </c>
      <c r="H1163" s="26">
        <v>3538</v>
      </c>
      <c r="I1163" s="48">
        <v>7847</v>
      </c>
      <c r="J1163" s="28">
        <v>1</v>
      </c>
      <c r="K1163" s="28"/>
      <c r="L1163" s="111"/>
      <c r="M1163" s="28"/>
      <c r="N1163" s="28">
        <v>5.7000000000000002E-2</v>
      </c>
    </row>
    <row r="1164" spans="1:14">
      <c r="A1164" s="87" t="s">
        <v>125</v>
      </c>
      <c r="B1164" s="14" t="s">
        <v>75</v>
      </c>
      <c r="C1164" s="14" t="s">
        <v>186</v>
      </c>
      <c r="D1164" s="14">
        <v>2013</v>
      </c>
      <c r="E1164" s="14">
        <v>2013</v>
      </c>
      <c r="F1164" s="14" t="s">
        <v>99</v>
      </c>
      <c r="G1164" s="26">
        <v>8772</v>
      </c>
      <c r="H1164" s="26">
        <v>16473</v>
      </c>
      <c r="I1164" s="48">
        <v>28669</v>
      </c>
      <c r="J1164" s="28">
        <v>0.95550000000000002</v>
      </c>
      <c r="K1164" s="28"/>
      <c r="L1164" s="111"/>
      <c r="M1164" s="28"/>
      <c r="N1164" s="28">
        <v>5.7000000000000002E-2</v>
      </c>
    </row>
    <row r="1165" spans="1:14">
      <c r="A1165" s="87" t="s">
        <v>126</v>
      </c>
      <c r="B1165" s="14" t="s">
        <v>75</v>
      </c>
      <c r="C1165" s="14" t="s">
        <v>186</v>
      </c>
      <c r="D1165" s="14">
        <v>2013</v>
      </c>
      <c r="E1165" s="14">
        <v>2013</v>
      </c>
      <c r="F1165" s="14" t="s">
        <v>99</v>
      </c>
      <c r="G1165" s="26">
        <v>14597</v>
      </c>
      <c r="H1165" s="26">
        <v>37314</v>
      </c>
      <c r="I1165" s="48">
        <v>60938</v>
      </c>
      <c r="J1165" s="28">
        <v>0.93569999999999998</v>
      </c>
      <c r="K1165" s="28"/>
      <c r="L1165" s="111"/>
      <c r="M1165" s="28"/>
      <c r="N1165" s="28">
        <v>5.7000000000000002E-2</v>
      </c>
    </row>
    <row r="1166" spans="1:14">
      <c r="A1166" s="87" t="s">
        <v>127</v>
      </c>
      <c r="B1166" s="14" t="s">
        <v>75</v>
      </c>
      <c r="C1166" s="14" t="s">
        <v>186</v>
      </c>
      <c r="D1166" s="14">
        <v>2013</v>
      </c>
      <c r="E1166" s="14">
        <v>2013</v>
      </c>
      <c r="F1166" s="14" t="s">
        <v>99</v>
      </c>
      <c r="G1166" s="26">
        <v>1028</v>
      </c>
      <c r="H1166" s="26">
        <v>2107</v>
      </c>
      <c r="I1166" s="48">
        <v>3665</v>
      </c>
      <c r="J1166" s="28">
        <v>1</v>
      </c>
      <c r="K1166" s="28"/>
      <c r="L1166" s="111"/>
      <c r="M1166" s="28"/>
      <c r="N1166" s="28">
        <v>5.7000000000000002E-2</v>
      </c>
    </row>
    <row r="1167" spans="1:14">
      <c r="A1167" s="87" t="s">
        <v>128</v>
      </c>
      <c r="B1167" s="14" t="s">
        <v>75</v>
      </c>
      <c r="C1167" s="14" t="s">
        <v>186</v>
      </c>
      <c r="D1167" s="14">
        <v>2013</v>
      </c>
      <c r="E1167" s="14">
        <v>2013</v>
      </c>
      <c r="F1167" s="14" t="s">
        <v>99</v>
      </c>
      <c r="G1167" s="26">
        <v>59709</v>
      </c>
      <c r="H1167" s="26">
        <v>144720</v>
      </c>
      <c r="I1167" s="48">
        <v>267699</v>
      </c>
      <c r="J1167" s="28">
        <v>0.98909999999999998</v>
      </c>
      <c r="K1167" s="28"/>
      <c r="L1167" s="111"/>
      <c r="M1167" s="28"/>
      <c r="N1167" s="28">
        <v>2.3699999999999999E-2</v>
      </c>
    </row>
    <row r="1168" spans="1:14">
      <c r="A1168" s="87" t="s">
        <v>129</v>
      </c>
      <c r="B1168" s="14" t="s">
        <v>75</v>
      </c>
      <c r="C1168" s="14" t="s">
        <v>186</v>
      </c>
      <c r="D1168" s="14">
        <v>2013</v>
      </c>
      <c r="E1168" s="14">
        <v>2013</v>
      </c>
      <c r="F1168" s="14" t="s">
        <v>99</v>
      </c>
      <c r="G1168" s="26">
        <v>9928</v>
      </c>
      <c r="H1168" s="26">
        <v>23515</v>
      </c>
      <c r="I1168" s="48">
        <v>40283</v>
      </c>
      <c r="J1168" s="28">
        <v>0.99560000000000004</v>
      </c>
      <c r="K1168" s="28"/>
      <c r="L1168" s="111"/>
      <c r="M1168" s="28"/>
      <c r="N1168" s="28">
        <v>5.7000000000000002E-2</v>
      </c>
    </row>
    <row r="1169" spans="1:14">
      <c r="A1169" s="87" t="s">
        <v>130</v>
      </c>
      <c r="B1169" s="14" t="s">
        <v>75</v>
      </c>
      <c r="C1169" s="14" t="s">
        <v>186</v>
      </c>
      <c r="D1169" s="14">
        <v>2013</v>
      </c>
      <c r="E1169" s="14">
        <v>2013</v>
      </c>
      <c r="F1169" s="14" t="s">
        <v>99</v>
      </c>
      <c r="G1169" s="26">
        <v>5187</v>
      </c>
      <c r="H1169" s="26">
        <v>10372</v>
      </c>
      <c r="I1169" s="48">
        <v>18867</v>
      </c>
      <c r="J1169" s="28">
        <v>0.93559999999999999</v>
      </c>
      <c r="K1169" s="28"/>
      <c r="L1169" s="111"/>
      <c r="M1169" s="28"/>
      <c r="N1169" s="28">
        <v>5.7000000000000002E-2</v>
      </c>
    </row>
    <row r="1170" spans="1:14">
      <c r="A1170" s="87" t="s">
        <v>131</v>
      </c>
      <c r="B1170" s="14" t="s">
        <v>75</v>
      </c>
      <c r="C1170" s="14" t="s">
        <v>186</v>
      </c>
      <c r="D1170" s="14">
        <v>2013</v>
      </c>
      <c r="E1170" s="14">
        <v>2013</v>
      </c>
      <c r="F1170" s="14" t="s">
        <v>99</v>
      </c>
      <c r="G1170" s="26">
        <v>1427</v>
      </c>
      <c r="H1170" s="26">
        <v>2973</v>
      </c>
      <c r="I1170" s="48">
        <v>4977</v>
      </c>
      <c r="J1170" s="28">
        <v>1</v>
      </c>
      <c r="K1170" s="28"/>
      <c r="L1170" s="111"/>
      <c r="M1170" s="28"/>
      <c r="N1170" s="28">
        <v>5.7000000000000002E-2</v>
      </c>
    </row>
    <row r="1171" spans="1:14">
      <c r="A1171" s="87" t="s">
        <v>132</v>
      </c>
      <c r="B1171" s="14" t="s">
        <v>76</v>
      </c>
      <c r="C1171" s="14" t="s">
        <v>186</v>
      </c>
      <c r="D1171" s="14">
        <v>2013</v>
      </c>
      <c r="E1171" s="14">
        <v>2013</v>
      </c>
      <c r="F1171" s="14" t="s">
        <v>99</v>
      </c>
      <c r="G1171" s="26">
        <v>558664</v>
      </c>
      <c r="H1171" s="26">
        <v>1152602</v>
      </c>
      <c r="I1171" s="48">
        <v>2654046</v>
      </c>
      <c r="J1171" s="28">
        <v>0.97550000000000003</v>
      </c>
      <c r="K1171" s="28"/>
      <c r="L1171" s="111"/>
      <c r="M1171" s="28"/>
      <c r="N1171" s="28">
        <v>2.5999999999999999E-2</v>
      </c>
    </row>
    <row r="1172" spans="1:14">
      <c r="A1172" s="87" t="s">
        <v>133</v>
      </c>
      <c r="B1172" s="14" t="s">
        <v>75</v>
      </c>
      <c r="C1172" s="14" t="s">
        <v>186</v>
      </c>
      <c r="D1172" s="14">
        <v>2013</v>
      </c>
      <c r="E1172" s="14">
        <v>2013</v>
      </c>
      <c r="F1172" s="14" t="s">
        <v>99</v>
      </c>
      <c r="G1172" s="26">
        <v>10522</v>
      </c>
      <c r="H1172" s="26">
        <v>26658</v>
      </c>
      <c r="I1172" s="48">
        <v>50706</v>
      </c>
      <c r="J1172" s="28">
        <v>0.99419999999999997</v>
      </c>
      <c r="K1172" s="28"/>
      <c r="L1172" s="111"/>
      <c r="M1172" s="28"/>
      <c r="N1172" s="28">
        <v>5.7000000000000002E-2</v>
      </c>
    </row>
    <row r="1173" spans="1:14">
      <c r="A1173" s="87" t="s">
        <v>134</v>
      </c>
      <c r="B1173" s="14" t="s">
        <v>75</v>
      </c>
      <c r="C1173" s="14" t="s">
        <v>186</v>
      </c>
      <c r="D1173" s="14">
        <v>2013</v>
      </c>
      <c r="E1173" s="14">
        <v>2013</v>
      </c>
      <c r="F1173" s="14" t="s">
        <v>99</v>
      </c>
      <c r="G1173" s="26">
        <v>5790</v>
      </c>
      <c r="H1173" s="26">
        <v>9781</v>
      </c>
      <c r="I1173" s="48">
        <v>26116</v>
      </c>
      <c r="J1173" s="28">
        <v>0.9677</v>
      </c>
      <c r="K1173" s="28"/>
      <c r="L1173" s="111"/>
      <c r="M1173" s="28"/>
      <c r="N1173" s="28">
        <v>5.7000000000000002E-2</v>
      </c>
    </row>
    <row r="1174" spans="1:14">
      <c r="A1174" s="87" t="s">
        <v>135</v>
      </c>
      <c r="B1174" s="14" t="s">
        <v>75</v>
      </c>
      <c r="C1174" s="14" t="s">
        <v>186</v>
      </c>
      <c r="D1174" s="14">
        <v>2013</v>
      </c>
      <c r="E1174" s="14">
        <v>2013</v>
      </c>
      <c r="F1174" s="14" t="s">
        <v>99</v>
      </c>
      <c r="G1174" s="26">
        <v>926</v>
      </c>
      <c r="H1174" s="26">
        <v>1840</v>
      </c>
      <c r="I1174" s="48">
        <v>2968</v>
      </c>
      <c r="J1174" s="28">
        <v>0.91300000000000003</v>
      </c>
      <c r="K1174" s="28"/>
      <c r="L1174" s="111"/>
      <c r="M1174" s="28"/>
      <c r="N1174" s="28">
        <v>5.7000000000000002E-2</v>
      </c>
    </row>
    <row r="1175" spans="1:14">
      <c r="A1175" s="87" t="s">
        <v>136</v>
      </c>
      <c r="B1175" s="14" t="s">
        <v>75</v>
      </c>
      <c r="C1175" s="14" t="s">
        <v>186</v>
      </c>
      <c r="D1175" s="14">
        <v>2013</v>
      </c>
      <c r="E1175" s="14">
        <v>2013</v>
      </c>
      <c r="F1175" s="14" t="s">
        <v>99</v>
      </c>
      <c r="G1175" s="26">
        <v>6910</v>
      </c>
      <c r="H1175" s="26">
        <v>13207</v>
      </c>
      <c r="I1175" s="48">
        <v>26030</v>
      </c>
      <c r="J1175" s="28">
        <v>0.99019999999999997</v>
      </c>
      <c r="K1175" s="28"/>
      <c r="L1175" s="111"/>
      <c r="M1175" s="28"/>
      <c r="N1175" s="28">
        <v>5.7000000000000002E-2</v>
      </c>
    </row>
    <row r="1176" spans="1:14">
      <c r="A1176" s="87" t="s">
        <v>137</v>
      </c>
      <c r="B1176" s="14" t="s">
        <v>75</v>
      </c>
      <c r="C1176" s="14" t="s">
        <v>186</v>
      </c>
      <c r="D1176" s="14">
        <v>2013</v>
      </c>
      <c r="E1176" s="14">
        <v>2013</v>
      </c>
      <c r="F1176" s="14" t="s">
        <v>99</v>
      </c>
      <c r="G1176" s="26">
        <v>22797</v>
      </c>
      <c r="H1176" s="26">
        <v>55103</v>
      </c>
      <c r="I1176" s="48">
        <v>95526</v>
      </c>
      <c r="J1176" s="28">
        <v>0.99260000000000004</v>
      </c>
      <c r="K1176" s="28"/>
      <c r="L1176" s="111"/>
      <c r="M1176" s="28"/>
      <c r="N1176" s="28">
        <v>1.35E-2</v>
      </c>
    </row>
    <row r="1177" spans="1:14">
      <c r="A1177" s="87" t="s">
        <v>138</v>
      </c>
      <c r="B1177" s="14" t="s">
        <v>75</v>
      </c>
      <c r="C1177" s="14" t="s">
        <v>186</v>
      </c>
      <c r="D1177" s="14">
        <v>2013</v>
      </c>
      <c r="E1177" s="14">
        <v>2013</v>
      </c>
      <c r="F1177" s="14" t="s">
        <v>99</v>
      </c>
      <c r="G1177" s="26">
        <v>408</v>
      </c>
      <c r="H1177" s="26">
        <v>921</v>
      </c>
      <c r="I1177" s="48">
        <v>2067</v>
      </c>
      <c r="J1177" s="28">
        <v>1</v>
      </c>
      <c r="K1177" s="28"/>
      <c r="L1177" s="111"/>
      <c r="M1177" s="28"/>
      <c r="N1177" s="28">
        <v>5.7000000000000002E-2</v>
      </c>
    </row>
    <row r="1178" spans="1:14">
      <c r="A1178" s="87" t="s">
        <v>139</v>
      </c>
      <c r="B1178" s="14" t="s">
        <v>75</v>
      </c>
      <c r="C1178" s="14" t="s">
        <v>186</v>
      </c>
      <c r="D1178" s="14">
        <v>2013</v>
      </c>
      <c r="E1178" s="14">
        <v>2013</v>
      </c>
      <c r="F1178" s="14" t="s">
        <v>99</v>
      </c>
      <c r="G1178" s="26">
        <v>348</v>
      </c>
      <c r="H1178" s="26">
        <v>592</v>
      </c>
      <c r="I1178" s="48">
        <v>1646</v>
      </c>
      <c r="J1178" s="28">
        <v>0.88890000000000002</v>
      </c>
      <c r="K1178" s="28"/>
      <c r="L1178" s="111"/>
      <c r="M1178" s="28"/>
      <c r="N1178" s="28">
        <v>5.7000000000000002E-2</v>
      </c>
    </row>
    <row r="1179" spans="1:14">
      <c r="A1179" s="87" t="s">
        <v>140</v>
      </c>
      <c r="B1179" s="14" t="s">
        <v>75</v>
      </c>
      <c r="C1179" s="14" t="s">
        <v>186</v>
      </c>
      <c r="D1179" s="14">
        <v>2013</v>
      </c>
      <c r="E1179" s="14">
        <v>2013</v>
      </c>
      <c r="F1179" s="14" t="s">
        <v>99</v>
      </c>
      <c r="G1179" s="26">
        <v>19709</v>
      </c>
      <c r="H1179" s="26">
        <v>44851</v>
      </c>
      <c r="I1179" s="48">
        <v>118651</v>
      </c>
      <c r="J1179" s="28">
        <v>1</v>
      </c>
      <c r="K1179" s="28"/>
      <c r="L1179" s="111"/>
      <c r="M1179" s="28"/>
      <c r="N1179" s="28">
        <v>2.7300000000000001E-2</v>
      </c>
    </row>
    <row r="1180" spans="1:14">
      <c r="A1180" s="87" t="s">
        <v>141</v>
      </c>
      <c r="B1180" s="14" t="s">
        <v>75</v>
      </c>
      <c r="C1180" s="14" t="s">
        <v>186</v>
      </c>
      <c r="D1180" s="14">
        <v>2013</v>
      </c>
      <c r="E1180" s="14">
        <v>2013</v>
      </c>
      <c r="F1180" s="14" t="s">
        <v>99</v>
      </c>
      <c r="G1180" s="26">
        <v>3159</v>
      </c>
      <c r="H1180" s="26">
        <v>6682</v>
      </c>
      <c r="I1180" s="48">
        <v>20952</v>
      </c>
      <c r="J1180" s="28">
        <v>0.72729999999999995</v>
      </c>
      <c r="K1180" s="28"/>
      <c r="L1180" s="111"/>
      <c r="M1180" s="28"/>
      <c r="N1180" s="28">
        <v>5.7000000000000002E-2</v>
      </c>
    </row>
    <row r="1181" spans="1:14">
      <c r="A1181" s="87" t="s">
        <v>142</v>
      </c>
      <c r="B1181" s="14" t="s">
        <v>75</v>
      </c>
      <c r="C1181" s="14" t="s">
        <v>186</v>
      </c>
      <c r="D1181" s="14">
        <v>2013</v>
      </c>
      <c r="E1181" s="14">
        <v>2013</v>
      </c>
      <c r="F1181" s="14" t="s">
        <v>99</v>
      </c>
      <c r="G1181" s="26">
        <v>3910</v>
      </c>
      <c r="H1181" s="26">
        <v>7475</v>
      </c>
      <c r="I1181" s="48">
        <v>12540</v>
      </c>
      <c r="J1181" s="28">
        <v>1</v>
      </c>
      <c r="K1181" s="28"/>
      <c r="L1181" s="111"/>
      <c r="M1181" s="28"/>
      <c r="N1181" s="28">
        <v>5.7000000000000002E-2</v>
      </c>
    </row>
    <row r="1182" spans="1:14">
      <c r="A1182" s="87" t="s">
        <v>143</v>
      </c>
      <c r="B1182" s="14" t="s">
        <v>74</v>
      </c>
      <c r="C1182" s="14" t="s">
        <v>186</v>
      </c>
      <c r="D1182" s="14">
        <v>2013</v>
      </c>
      <c r="E1182" s="14">
        <v>2013</v>
      </c>
      <c r="F1182" s="14" t="s">
        <v>99</v>
      </c>
      <c r="G1182" s="26">
        <v>106963</v>
      </c>
      <c r="H1182" s="26">
        <v>235171</v>
      </c>
      <c r="I1182" s="48">
        <v>554067</v>
      </c>
      <c r="J1182" s="28">
        <v>0.99739999999999995</v>
      </c>
      <c r="K1182" s="28"/>
      <c r="L1182" s="111"/>
      <c r="M1182" s="28"/>
      <c r="N1182" s="28">
        <v>1.9199999999999998E-2</v>
      </c>
    </row>
    <row r="1183" spans="1:14">
      <c r="A1183" s="87" t="s">
        <v>144</v>
      </c>
      <c r="B1183" s="14" t="s">
        <v>74</v>
      </c>
      <c r="C1183" s="14" t="s">
        <v>186</v>
      </c>
      <c r="D1183" s="14">
        <v>2013</v>
      </c>
      <c r="E1183" s="14">
        <v>2013</v>
      </c>
      <c r="F1183" s="14" t="s">
        <v>99</v>
      </c>
      <c r="G1183" s="26">
        <v>8534</v>
      </c>
      <c r="H1183" s="26">
        <v>17932</v>
      </c>
      <c r="I1183" s="48">
        <v>33446</v>
      </c>
      <c r="J1183" s="28">
        <v>0.99339999999999995</v>
      </c>
      <c r="K1183" s="28"/>
      <c r="L1183" s="111"/>
      <c r="M1183" s="28"/>
      <c r="N1183" s="28">
        <v>5.7000000000000002E-2</v>
      </c>
    </row>
    <row r="1184" spans="1:14">
      <c r="A1184" s="87" t="s">
        <v>145</v>
      </c>
      <c r="B1184" s="14" t="s">
        <v>75</v>
      </c>
      <c r="C1184" s="14" t="s">
        <v>186</v>
      </c>
      <c r="D1184" s="14">
        <v>2013</v>
      </c>
      <c r="E1184" s="14">
        <v>2013</v>
      </c>
      <c r="F1184" s="14" t="s">
        <v>99</v>
      </c>
      <c r="G1184" s="26">
        <v>774</v>
      </c>
      <c r="H1184" s="26">
        <v>1604</v>
      </c>
      <c r="I1184" s="48">
        <v>3258</v>
      </c>
      <c r="J1184" s="28">
        <v>1</v>
      </c>
      <c r="K1184" s="28"/>
      <c r="L1184" s="111"/>
      <c r="M1184" s="28"/>
      <c r="N1184" s="28">
        <v>5.7000000000000002E-2</v>
      </c>
    </row>
    <row r="1185" spans="1:14">
      <c r="A1185" s="87" t="s">
        <v>146</v>
      </c>
      <c r="B1185" s="14" t="s">
        <v>75</v>
      </c>
      <c r="C1185" s="14" t="s">
        <v>186</v>
      </c>
      <c r="D1185" s="14">
        <v>2013</v>
      </c>
      <c r="E1185" s="14">
        <v>2013</v>
      </c>
      <c r="F1185" s="14" t="s">
        <v>99</v>
      </c>
      <c r="G1185" s="26">
        <v>117136</v>
      </c>
      <c r="H1185" s="26">
        <v>281349</v>
      </c>
      <c r="I1185" s="48">
        <v>500585</v>
      </c>
      <c r="J1185" s="28">
        <v>0.99750000000000005</v>
      </c>
      <c r="K1185" s="28"/>
      <c r="L1185" s="111"/>
      <c r="M1185" s="28"/>
      <c r="N1185" s="28">
        <v>3.3399999999999999E-2</v>
      </c>
    </row>
    <row r="1186" spans="1:14">
      <c r="A1186" s="87" t="s">
        <v>147</v>
      </c>
      <c r="B1186" s="14" t="s">
        <v>74</v>
      </c>
      <c r="C1186" s="14" t="s">
        <v>186</v>
      </c>
      <c r="D1186" s="14">
        <v>2013</v>
      </c>
      <c r="E1186" s="14">
        <v>2013</v>
      </c>
      <c r="F1186" s="14" t="s">
        <v>99</v>
      </c>
      <c r="G1186" s="26">
        <v>95221</v>
      </c>
      <c r="H1186" s="26">
        <v>210849</v>
      </c>
      <c r="I1186" s="48">
        <v>361684</v>
      </c>
      <c r="J1186" s="28">
        <v>0.9879</v>
      </c>
      <c r="K1186" s="28"/>
      <c r="L1186" s="111"/>
      <c r="M1186" s="28"/>
      <c r="N1186" s="28">
        <v>4.8999999999999998E-3</v>
      </c>
    </row>
    <row r="1187" spans="1:14">
      <c r="A1187" s="87" t="s">
        <v>148</v>
      </c>
      <c r="B1187" s="14" t="s">
        <v>75</v>
      </c>
      <c r="C1187" s="14" t="s">
        <v>186</v>
      </c>
      <c r="D1187" s="14">
        <v>2013</v>
      </c>
      <c r="E1187" s="14">
        <v>2013</v>
      </c>
      <c r="F1187" s="14" t="s">
        <v>99</v>
      </c>
      <c r="G1187" s="26">
        <v>2601</v>
      </c>
      <c r="H1187" s="26">
        <v>6020</v>
      </c>
      <c r="I1187" s="48">
        <v>11172</v>
      </c>
      <c r="J1187" s="28">
        <v>1</v>
      </c>
      <c r="K1187" s="28"/>
      <c r="L1187" s="111"/>
      <c r="M1187" s="28"/>
      <c r="N1187" s="28">
        <v>5.7000000000000002E-2</v>
      </c>
    </row>
    <row r="1188" spans="1:14">
      <c r="A1188" s="87" t="s">
        <v>149</v>
      </c>
      <c r="B1188" s="14" t="s">
        <v>75</v>
      </c>
      <c r="C1188" s="14" t="s">
        <v>186</v>
      </c>
      <c r="D1188" s="14">
        <v>2013</v>
      </c>
      <c r="E1188" s="14">
        <v>2013</v>
      </c>
      <c r="F1188" s="14" t="s">
        <v>99</v>
      </c>
      <c r="G1188" s="26">
        <v>161104</v>
      </c>
      <c r="H1188" s="26">
        <v>376453</v>
      </c>
      <c r="I1188" s="48">
        <v>563425</v>
      </c>
      <c r="J1188" s="28">
        <v>0.99850000000000005</v>
      </c>
      <c r="K1188" s="28"/>
      <c r="L1188" s="111"/>
      <c r="M1188" s="28"/>
      <c r="N1188" s="28">
        <v>1.46E-2</v>
      </c>
    </row>
    <row r="1189" spans="1:14">
      <c r="A1189" s="87" t="s">
        <v>150</v>
      </c>
      <c r="B1189" s="14" t="s">
        <v>74</v>
      </c>
      <c r="C1189" s="14" t="s">
        <v>186</v>
      </c>
      <c r="D1189" s="14">
        <v>2013</v>
      </c>
      <c r="E1189" s="14">
        <v>2013</v>
      </c>
      <c r="F1189" s="14" t="s">
        <v>99</v>
      </c>
      <c r="G1189" s="26">
        <v>123823</v>
      </c>
      <c r="H1189" s="26">
        <v>262654</v>
      </c>
      <c r="I1189" s="48">
        <v>524620</v>
      </c>
      <c r="J1189" s="28">
        <v>0.98</v>
      </c>
      <c r="K1189" s="28"/>
      <c r="L1189" s="111"/>
      <c r="M1189" s="28"/>
      <c r="N1189" s="28">
        <v>2.29E-2</v>
      </c>
    </row>
    <row r="1190" spans="1:14">
      <c r="A1190" s="87" t="s">
        <v>151</v>
      </c>
      <c r="B1190" s="14" t="s">
        <v>74</v>
      </c>
      <c r="C1190" s="14" t="s">
        <v>186</v>
      </c>
      <c r="D1190" s="14">
        <v>2013</v>
      </c>
      <c r="E1190" s="14">
        <v>2013</v>
      </c>
      <c r="F1190" s="14" t="s">
        <v>99</v>
      </c>
      <c r="G1190" s="26">
        <v>32218</v>
      </c>
      <c r="H1190" s="26">
        <v>50349</v>
      </c>
      <c r="I1190" s="48">
        <v>145611</v>
      </c>
      <c r="J1190" s="28">
        <v>0.97350000000000003</v>
      </c>
      <c r="K1190" s="28"/>
      <c r="L1190" s="111"/>
      <c r="M1190" s="28"/>
      <c r="N1190" s="28">
        <v>4.0599999999999997E-2</v>
      </c>
    </row>
    <row r="1191" spans="1:14">
      <c r="A1191" s="87" t="s">
        <v>152</v>
      </c>
      <c r="B1191" s="14" t="s">
        <v>75</v>
      </c>
      <c r="C1191" s="14" t="s">
        <v>186</v>
      </c>
      <c r="D1191" s="14">
        <v>2013</v>
      </c>
      <c r="E1191" s="14">
        <v>2013</v>
      </c>
      <c r="F1191" s="14" t="s">
        <v>99</v>
      </c>
      <c r="G1191" s="26">
        <v>47177</v>
      </c>
      <c r="H1191" s="26">
        <v>113733</v>
      </c>
      <c r="I1191" s="48">
        <v>204495</v>
      </c>
      <c r="J1191" s="28">
        <v>0.98099999999999998</v>
      </c>
      <c r="K1191" s="28"/>
      <c r="L1191" s="111"/>
      <c r="M1191" s="28"/>
      <c r="N1191" s="28">
        <v>2.8000000000000001E-2</v>
      </c>
    </row>
    <row r="1192" spans="1:14">
      <c r="A1192" s="87" t="s">
        <v>153</v>
      </c>
      <c r="B1192" s="14" t="s">
        <v>74</v>
      </c>
      <c r="C1192" s="14" t="s">
        <v>186</v>
      </c>
      <c r="D1192" s="14">
        <v>2013</v>
      </c>
      <c r="E1192" s="14">
        <v>2013</v>
      </c>
      <c r="F1192" s="14" t="s">
        <v>99</v>
      </c>
      <c r="G1192" s="26">
        <v>8896</v>
      </c>
      <c r="H1192" s="26">
        <v>17232</v>
      </c>
      <c r="I1192" s="48">
        <v>38907</v>
      </c>
      <c r="J1192" s="28">
        <v>0.97840000000000005</v>
      </c>
      <c r="K1192" s="28"/>
      <c r="L1192" s="111"/>
      <c r="M1192" s="28"/>
      <c r="N1192" s="28">
        <v>5.7000000000000002E-2</v>
      </c>
    </row>
    <row r="1193" spans="1:14">
      <c r="A1193" s="87" t="s">
        <v>154</v>
      </c>
      <c r="B1193" s="14" t="s">
        <v>74</v>
      </c>
      <c r="C1193" s="14" t="s">
        <v>186</v>
      </c>
      <c r="D1193" s="14">
        <v>2013</v>
      </c>
      <c r="E1193" s="14">
        <v>2013</v>
      </c>
      <c r="F1193" s="14" t="s">
        <v>99</v>
      </c>
      <c r="G1193" s="26">
        <v>14752</v>
      </c>
      <c r="H1193" s="26">
        <v>29859</v>
      </c>
      <c r="I1193" s="48">
        <v>94017</v>
      </c>
      <c r="J1193" s="28">
        <v>0.83530000000000004</v>
      </c>
      <c r="K1193" s="28"/>
      <c r="L1193" s="111"/>
      <c r="M1193" s="28"/>
      <c r="N1193" s="28">
        <v>5.7000000000000002E-2</v>
      </c>
    </row>
    <row r="1194" spans="1:14">
      <c r="A1194" s="87" t="s">
        <v>155</v>
      </c>
      <c r="B1194" s="14" t="s">
        <v>74</v>
      </c>
      <c r="C1194" s="14" t="s">
        <v>186</v>
      </c>
      <c r="D1194" s="14">
        <v>2013</v>
      </c>
      <c r="E1194" s="14">
        <v>2013</v>
      </c>
      <c r="F1194" s="14" t="s">
        <v>99</v>
      </c>
      <c r="G1194" s="26">
        <v>14130</v>
      </c>
      <c r="H1194" s="26">
        <v>31787</v>
      </c>
      <c r="I1194" s="48">
        <v>95043</v>
      </c>
      <c r="J1194" s="28">
        <v>0.92700000000000005</v>
      </c>
      <c r="K1194" s="28"/>
      <c r="L1194" s="111"/>
      <c r="M1194" s="28"/>
      <c r="N1194" s="28">
        <v>5.7000000000000002E-2</v>
      </c>
    </row>
    <row r="1195" spans="1:14">
      <c r="A1195" s="87" t="s">
        <v>156</v>
      </c>
      <c r="B1195" s="14" t="s">
        <v>74</v>
      </c>
      <c r="C1195" s="14" t="s">
        <v>186</v>
      </c>
      <c r="D1195" s="14">
        <v>2013</v>
      </c>
      <c r="E1195" s="14">
        <v>2013</v>
      </c>
      <c r="F1195" s="14" t="s">
        <v>99</v>
      </c>
      <c r="G1195" s="26">
        <v>52383</v>
      </c>
      <c r="H1195" s="26">
        <v>110797</v>
      </c>
      <c r="I1195" s="48">
        <v>296699</v>
      </c>
      <c r="J1195" s="28">
        <v>0.96240000000000003</v>
      </c>
      <c r="K1195" s="28"/>
      <c r="L1195" s="111"/>
      <c r="M1195" s="28"/>
      <c r="N1195" s="28">
        <v>1.4800000000000001E-2</v>
      </c>
    </row>
    <row r="1196" spans="1:14">
      <c r="A1196" s="87" t="s">
        <v>157</v>
      </c>
      <c r="B1196" s="14" t="s">
        <v>74</v>
      </c>
      <c r="C1196" s="14" t="s">
        <v>186</v>
      </c>
      <c r="D1196" s="14">
        <v>2013</v>
      </c>
      <c r="E1196" s="14">
        <v>2013</v>
      </c>
      <c r="F1196" s="14" t="s">
        <v>99</v>
      </c>
      <c r="G1196" s="26">
        <v>11508</v>
      </c>
      <c r="H1196" s="26">
        <v>22333</v>
      </c>
      <c r="I1196" s="48">
        <v>49882</v>
      </c>
      <c r="J1196" s="28">
        <v>0.9214</v>
      </c>
      <c r="K1196" s="28"/>
      <c r="L1196" s="111"/>
      <c r="M1196" s="28"/>
      <c r="N1196" s="28">
        <v>5.7000000000000002E-2</v>
      </c>
    </row>
    <row r="1197" spans="1:14">
      <c r="A1197" s="87" t="s">
        <v>158</v>
      </c>
      <c r="B1197" s="14" t="s">
        <v>75</v>
      </c>
      <c r="C1197" s="14" t="s">
        <v>186</v>
      </c>
      <c r="D1197" s="14">
        <v>2013</v>
      </c>
      <c r="E1197" s="14">
        <v>2013</v>
      </c>
      <c r="F1197" s="14" t="s">
        <v>99</v>
      </c>
      <c r="G1197" s="26">
        <v>11740</v>
      </c>
      <c r="H1197" s="26">
        <v>23399</v>
      </c>
      <c r="I1197" s="48">
        <v>41851</v>
      </c>
      <c r="J1197" s="28">
        <v>0.87450000000000006</v>
      </c>
      <c r="K1197" s="28"/>
      <c r="L1197" s="111"/>
      <c r="M1197" s="28"/>
      <c r="N1197" s="28">
        <v>5.7000000000000002E-2</v>
      </c>
    </row>
    <row r="1198" spans="1:14">
      <c r="A1198" s="87" t="s">
        <v>159</v>
      </c>
      <c r="B1198" s="14" t="s">
        <v>75</v>
      </c>
      <c r="C1198" s="14" t="s">
        <v>186</v>
      </c>
      <c r="D1198" s="14">
        <v>2013</v>
      </c>
      <c r="E1198" s="14">
        <v>2013</v>
      </c>
      <c r="F1198" s="14" t="s">
        <v>99</v>
      </c>
      <c r="G1198" s="26">
        <v>153</v>
      </c>
      <c r="H1198" s="26">
        <v>301</v>
      </c>
      <c r="I1198" s="48">
        <v>536</v>
      </c>
      <c r="J1198" s="28">
        <v>0.875</v>
      </c>
      <c r="K1198" s="28"/>
      <c r="L1198" s="111"/>
      <c r="M1198" s="28"/>
      <c r="N1198" s="28">
        <v>5.7000000000000002E-2</v>
      </c>
    </row>
    <row r="1199" spans="1:14">
      <c r="A1199" s="87" t="s">
        <v>160</v>
      </c>
      <c r="B1199" s="14" t="s">
        <v>75</v>
      </c>
      <c r="C1199" s="14" t="s">
        <v>186</v>
      </c>
      <c r="D1199" s="14">
        <v>2013</v>
      </c>
      <c r="E1199" s="14">
        <v>2013</v>
      </c>
      <c r="F1199" s="14" t="s">
        <v>99</v>
      </c>
      <c r="G1199" s="26">
        <v>2918</v>
      </c>
      <c r="H1199" s="26">
        <v>6473</v>
      </c>
      <c r="I1199" s="48">
        <v>11280</v>
      </c>
      <c r="J1199" s="28">
        <v>1</v>
      </c>
      <c r="K1199" s="28"/>
      <c r="L1199" s="111"/>
      <c r="M1199" s="28"/>
      <c r="N1199" s="28">
        <v>5.7000000000000002E-2</v>
      </c>
    </row>
    <row r="1200" spans="1:14">
      <c r="A1200" s="87" t="s">
        <v>161</v>
      </c>
      <c r="B1200" s="14" t="s">
        <v>74</v>
      </c>
      <c r="C1200" s="14" t="s">
        <v>186</v>
      </c>
      <c r="D1200" s="14">
        <v>2013</v>
      </c>
      <c r="E1200" s="14">
        <v>2013</v>
      </c>
      <c r="F1200" s="14" t="s">
        <v>99</v>
      </c>
      <c r="G1200" s="26">
        <v>20803</v>
      </c>
      <c r="H1200" s="26">
        <v>41454</v>
      </c>
      <c r="I1200" s="48">
        <v>76506</v>
      </c>
      <c r="J1200" s="28">
        <v>0.95169999999999999</v>
      </c>
      <c r="K1200" s="28"/>
      <c r="L1200" s="111"/>
      <c r="M1200" s="28"/>
      <c r="N1200" s="28">
        <v>1.2200000000000001E-2</v>
      </c>
    </row>
    <row r="1201" spans="1:31">
      <c r="A1201" s="87" t="s">
        <v>162</v>
      </c>
      <c r="B1201" s="14" t="s">
        <v>74</v>
      </c>
      <c r="C1201" s="14" t="s">
        <v>186</v>
      </c>
      <c r="D1201" s="14">
        <v>2013</v>
      </c>
      <c r="E1201" s="14">
        <v>2013</v>
      </c>
      <c r="F1201" s="14" t="s">
        <v>99</v>
      </c>
      <c r="G1201" s="26">
        <v>18674</v>
      </c>
      <c r="H1201" s="26">
        <v>34437</v>
      </c>
      <c r="I1201" s="48">
        <v>77952</v>
      </c>
      <c r="J1201" s="28">
        <v>0.87680000000000002</v>
      </c>
      <c r="K1201" s="28"/>
      <c r="L1201" s="111"/>
      <c r="M1201" s="28"/>
      <c r="N1201" s="28">
        <v>5.7000000000000002E-2</v>
      </c>
    </row>
    <row r="1202" spans="1:31">
      <c r="A1202" s="87" t="s">
        <v>163</v>
      </c>
      <c r="B1202" s="14" t="s">
        <v>75</v>
      </c>
      <c r="C1202" s="14" t="s">
        <v>186</v>
      </c>
      <c r="D1202" s="14">
        <v>2013</v>
      </c>
      <c r="E1202" s="14">
        <v>2013</v>
      </c>
      <c r="F1202" s="14" t="s">
        <v>99</v>
      </c>
      <c r="G1202" s="26">
        <v>41841</v>
      </c>
      <c r="H1202" s="26">
        <v>91681</v>
      </c>
      <c r="I1202" s="48">
        <v>152348</v>
      </c>
      <c r="J1202" s="28">
        <v>0.97219999999999995</v>
      </c>
      <c r="K1202" s="28"/>
      <c r="L1202" s="111"/>
      <c r="M1202" s="28"/>
      <c r="N1202" s="28">
        <v>8.3999999999999995E-3</v>
      </c>
    </row>
    <row r="1203" spans="1:31">
      <c r="A1203" s="87" t="s">
        <v>164</v>
      </c>
      <c r="B1203" s="14" t="s">
        <v>75</v>
      </c>
      <c r="C1203" s="14" t="s">
        <v>186</v>
      </c>
      <c r="D1203" s="14">
        <v>2013</v>
      </c>
      <c r="E1203" s="14">
        <v>2013</v>
      </c>
      <c r="F1203" s="14" t="s">
        <v>99</v>
      </c>
      <c r="G1203" s="26">
        <v>5175</v>
      </c>
      <c r="H1203" s="26">
        <v>12320</v>
      </c>
      <c r="I1203" s="48">
        <v>25284</v>
      </c>
      <c r="J1203" s="28">
        <v>0.99609999999999999</v>
      </c>
      <c r="K1203" s="28"/>
      <c r="L1203" s="111"/>
      <c r="M1203" s="28"/>
      <c r="N1203" s="28">
        <v>5.7000000000000002E-2</v>
      </c>
    </row>
    <row r="1204" spans="1:31">
      <c r="A1204" s="87" t="s">
        <v>165</v>
      </c>
      <c r="B1204" s="14" t="s">
        <v>75</v>
      </c>
      <c r="C1204" s="14" t="s">
        <v>186</v>
      </c>
      <c r="D1204" s="14">
        <v>2013</v>
      </c>
      <c r="E1204" s="14">
        <v>2013</v>
      </c>
      <c r="F1204" s="14" t="s">
        <v>99</v>
      </c>
      <c r="G1204" s="26">
        <v>4338</v>
      </c>
      <c r="H1204" s="26">
        <v>9958</v>
      </c>
      <c r="I1204" s="48">
        <v>18222</v>
      </c>
      <c r="J1204" s="28">
        <v>0.88839999999999997</v>
      </c>
      <c r="K1204" s="28"/>
      <c r="L1204" s="111"/>
      <c r="M1204" s="28"/>
      <c r="N1204" s="28">
        <v>5.7000000000000002E-2</v>
      </c>
    </row>
    <row r="1205" spans="1:31">
      <c r="A1205" s="87" t="s">
        <v>166</v>
      </c>
      <c r="B1205" s="14" t="s">
        <v>75</v>
      </c>
      <c r="C1205" s="14" t="s">
        <v>186</v>
      </c>
      <c r="D1205" s="14">
        <v>2013</v>
      </c>
      <c r="E1205" s="14">
        <v>2013</v>
      </c>
      <c r="F1205" s="14" t="s">
        <v>99</v>
      </c>
      <c r="G1205" s="26">
        <v>783</v>
      </c>
      <c r="H1205" s="26">
        <v>1550</v>
      </c>
      <c r="I1205" s="48">
        <v>2860</v>
      </c>
      <c r="J1205" s="28">
        <v>0.95650000000000002</v>
      </c>
      <c r="K1205" s="28"/>
      <c r="L1205" s="111"/>
      <c r="M1205" s="28"/>
      <c r="N1205" s="28">
        <v>5.7000000000000002E-2</v>
      </c>
    </row>
    <row r="1206" spans="1:31">
      <c r="A1206" s="87" t="s">
        <v>167</v>
      </c>
      <c r="B1206" s="14" t="s">
        <v>74</v>
      </c>
      <c r="C1206" s="14" t="s">
        <v>186</v>
      </c>
      <c r="D1206" s="14">
        <v>2013</v>
      </c>
      <c r="E1206" s="14">
        <v>2013</v>
      </c>
      <c r="F1206" s="14" t="s">
        <v>99</v>
      </c>
      <c r="G1206" s="26">
        <v>46565</v>
      </c>
      <c r="H1206" s="26">
        <v>115014</v>
      </c>
      <c r="I1206" s="48">
        <v>187301</v>
      </c>
      <c r="J1206" s="28">
        <v>1</v>
      </c>
      <c r="K1206" s="28"/>
      <c r="L1206" s="111"/>
      <c r="M1206" s="28"/>
      <c r="N1206" s="28">
        <v>3.5700000000000003E-2</v>
      </c>
    </row>
    <row r="1207" spans="1:31">
      <c r="A1207" s="87" t="s">
        <v>168</v>
      </c>
      <c r="B1207" s="14" t="s">
        <v>75</v>
      </c>
      <c r="C1207" s="14" t="s">
        <v>186</v>
      </c>
      <c r="D1207" s="14">
        <v>2013</v>
      </c>
      <c r="E1207" s="14">
        <v>2013</v>
      </c>
      <c r="F1207" s="14" t="s">
        <v>99</v>
      </c>
      <c r="G1207" s="26">
        <v>2810</v>
      </c>
      <c r="H1207" s="26">
        <v>5152</v>
      </c>
      <c r="I1207" s="48">
        <v>8599</v>
      </c>
      <c r="J1207" s="28">
        <v>0.9103</v>
      </c>
      <c r="K1207" s="28"/>
      <c r="L1207" s="111"/>
      <c r="M1207" s="28"/>
      <c r="N1207" s="28">
        <v>5.7000000000000002E-2</v>
      </c>
    </row>
    <row r="1208" spans="1:31">
      <c r="A1208" s="87" t="s">
        <v>169</v>
      </c>
      <c r="B1208" s="14" t="s">
        <v>74</v>
      </c>
      <c r="C1208" s="14" t="s">
        <v>186</v>
      </c>
      <c r="D1208" s="14">
        <v>2013</v>
      </c>
      <c r="E1208" s="14">
        <v>2013</v>
      </c>
      <c r="F1208" s="14" t="s">
        <v>99</v>
      </c>
      <c r="G1208" s="26">
        <v>32266</v>
      </c>
      <c r="H1208" s="26">
        <v>67240</v>
      </c>
      <c r="I1208" s="48">
        <v>144974</v>
      </c>
      <c r="J1208" s="28">
        <v>0.98450000000000004</v>
      </c>
      <c r="K1208" s="28"/>
      <c r="L1208" s="111"/>
      <c r="M1208" s="28"/>
      <c r="N1208" s="28">
        <v>2.8500000000000001E-2</v>
      </c>
    </row>
    <row r="1209" spans="1:31">
      <c r="A1209" s="87" t="s">
        <v>170</v>
      </c>
      <c r="B1209" s="14" t="s">
        <v>74</v>
      </c>
      <c r="C1209" s="14" t="s">
        <v>186</v>
      </c>
      <c r="D1209" s="14">
        <v>2013</v>
      </c>
      <c r="E1209" s="14">
        <v>2013</v>
      </c>
      <c r="F1209" s="14" t="s">
        <v>99</v>
      </c>
      <c r="G1209" s="26">
        <v>7842</v>
      </c>
      <c r="H1209" s="26">
        <v>16685</v>
      </c>
      <c r="I1209" s="48">
        <v>36003</v>
      </c>
      <c r="J1209" s="28">
        <v>0.83979999999999999</v>
      </c>
      <c r="K1209" s="28"/>
      <c r="L1209" s="111"/>
      <c r="M1209" s="28"/>
      <c r="N1209" s="28">
        <v>5.7000000000000002E-2</v>
      </c>
    </row>
    <row r="1210" spans="1:31">
      <c r="A1210" s="87" t="s">
        <v>171</v>
      </c>
      <c r="B1210" s="14" t="s">
        <v>75</v>
      </c>
      <c r="C1210" s="14" t="s">
        <v>186</v>
      </c>
      <c r="D1210" s="14">
        <v>2013</v>
      </c>
      <c r="E1210" s="14">
        <v>2013</v>
      </c>
      <c r="F1210" s="14" t="s">
        <v>99</v>
      </c>
      <c r="G1210" s="26">
        <v>5737</v>
      </c>
      <c r="H1210" s="26">
        <v>12838</v>
      </c>
      <c r="I1210" s="48">
        <v>20838</v>
      </c>
      <c r="J1210" s="28">
        <v>0.96440000000000003</v>
      </c>
      <c r="K1210" s="28"/>
      <c r="L1210" s="111"/>
      <c r="M1210" s="28"/>
      <c r="N1210" s="28">
        <v>5.7000000000000002E-2</v>
      </c>
    </row>
    <row r="1211" spans="1:31">
      <c r="A1211" s="51" t="s">
        <v>281</v>
      </c>
      <c r="B1211" s="14" t="s">
        <v>66</v>
      </c>
      <c r="C1211" s="14" t="s">
        <v>187</v>
      </c>
      <c r="D1211" s="14">
        <v>2013</v>
      </c>
      <c r="E1211" s="14">
        <v>2013</v>
      </c>
      <c r="F1211" s="14" t="s">
        <v>99</v>
      </c>
      <c r="G1211" s="128"/>
      <c r="H1211" s="128"/>
      <c r="I1211" s="128"/>
      <c r="J1211" s="129"/>
      <c r="K1211" s="129"/>
      <c r="L1211" s="111"/>
      <c r="M1211" s="28">
        <v>0.254</v>
      </c>
      <c r="N1211" s="28">
        <v>5.3999999999999999E-2</v>
      </c>
    </row>
    <row r="1212" spans="1:31">
      <c r="A1212" s="51" t="s">
        <v>172</v>
      </c>
      <c r="B1212" s="14" t="s">
        <v>66</v>
      </c>
      <c r="C1212" s="14" t="s">
        <v>187</v>
      </c>
      <c r="D1212" s="14">
        <v>2013</v>
      </c>
      <c r="E1212" s="14">
        <v>2013</v>
      </c>
      <c r="F1212" s="14" t="s">
        <v>99</v>
      </c>
      <c r="G1212" s="26">
        <v>1954575</v>
      </c>
      <c r="H1212" s="26">
        <v>4240897</v>
      </c>
      <c r="I1212" s="48">
        <v>8603896</v>
      </c>
      <c r="J1212" s="28">
        <v>0.96589999999999998</v>
      </c>
      <c r="K1212" s="28"/>
      <c r="L1212" s="111"/>
      <c r="M1212" s="28"/>
      <c r="N1212" s="28">
        <v>2.9600000000000001E-2</v>
      </c>
      <c r="O1212" s="14"/>
      <c r="P1212" s="14"/>
      <c r="Q1212" s="14"/>
      <c r="R1212" s="14"/>
      <c r="S1212" s="14"/>
      <c r="T1212" s="14"/>
      <c r="U1212" s="14"/>
      <c r="V1212" s="14"/>
      <c r="W1212" s="14"/>
      <c r="X1212" s="14"/>
      <c r="Y1212" s="14"/>
      <c r="Z1212" s="14"/>
      <c r="AA1212" s="14"/>
      <c r="AB1212" s="14"/>
      <c r="AC1212" s="14"/>
      <c r="AD1212" s="14"/>
      <c r="AE1212" s="14"/>
    </row>
    <row r="1213" spans="1:31">
      <c r="A1213" s="51" t="s">
        <v>173</v>
      </c>
      <c r="B1213" s="14" t="s">
        <v>74</v>
      </c>
      <c r="C1213" s="14" t="s">
        <v>187</v>
      </c>
      <c r="D1213" s="14">
        <v>2013</v>
      </c>
      <c r="E1213" s="14">
        <v>2013</v>
      </c>
      <c r="F1213" s="14" t="s">
        <v>99</v>
      </c>
      <c r="G1213" s="26">
        <v>63501</v>
      </c>
      <c r="H1213" s="26">
        <v>127311</v>
      </c>
      <c r="I1213" s="48">
        <v>277621</v>
      </c>
      <c r="J1213" s="28">
        <v>0.89949999999999997</v>
      </c>
      <c r="K1213" s="28"/>
      <c r="L1213" s="111"/>
      <c r="M1213" s="28"/>
      <c r="N1213" s="28">
        <v>3.1600000000000003E-2</v>
      </c>
    </row>
    <row r="1214" spans="1:31">
      <c r="A1214" s="51" t="s">
        <v>174</v>
      </c>
      <c r="B1214" s="14" t="s">
        <v>75</v>
      </c>
      <c r="C1214" s="14" t="s">
        <v>187</v>
      </c>
      <c r="D1214" s="14">
        <v>2013</v>
      </c>
      <c r="E1214" s="14">
        <v>2013</v>
      </c>
      <c r="F1214" s="14" t="s">
        <v>99</v>
      </c>
      <c r="G1214" s="26">
        <v>91</v>
      </c>
      <c r="H1214" s="26">
        <v>160</v>
      </c>
      <c r="I1214" s="48">
        <v>204</v>
      </c>
      <c r="J1214" s="28">
        <v>1</v>
      </c>
      <c r="K1214" s="28"/>
      <c r="L1214" s="111"/>
      <c r="M1214" s="28"/>
      <c r="N1214" s="28">
        <v>5.2900000000000003E-2</v>
      </c>
    </row>
    <row r="1215" spans="1:31">
      <c r="A1215" s="51" t="s">
        <v>175</v>
      </c>
      <c r="B1215" s="14" t="s">
        <v>75</v>
      </c>
      <c r="C1215" s="14" t="s">
        <v>187</v>
      </c>
      <c r="D1215" s="14">
        <v>2013</v>
      </c>
      <c r="E1215" s="14">
        <v>2013</v>
      </c>
      <c r="F1215" s="14" t="s">
        <v>99</v>
      </c>
      <c r="G1215" s="26">
        <v>1688</v>
      </c>
      <c r="H1215" s="26">
        <v>3297</v>
      </c>
      <c r="I1215" s="48">
        <v>4766</v>
      </c>
      <c r="J1215" s="28">
        <v>0.99060000000000004</v>
      </c>
      <c r="K1215" s="28"/>
      <c r="L1215" s="111"/>
      <c r="M1215" s="28"/>
      <c r="N1215" s="28">
        <v>5.2900000000000003E-2</v>
      </c>
    </row>
    <row r="1216" spans="1:31">
      <c r="A1216" s="51" t="s">
        <v>176</v>
      </c>
      <c r="B1216" s="14" t="s">
        <v>75</v>
      </c>
      <c r="C1216" s="14" t="s">
        <v>187</v>
      </c>
      <c r="D1216" s="14">
        <v>2013</v>
      </c>
      <c r="E1216" s="14">
        <v>2013</v>
      </c>
      <c r="F1216" s="14" t="s">
        <v>99</v>
      </c>
      <c r="G1216" s="26">
        <v>14832</v>
      </c>
      <c r="H1216" s="26">
        <v>30313</v>
      </c>
      <c r="I1216" s="48">
        <v>52921</v>
      </c>
      <c r="J1216" s="28">
        <v>0.92430000000000001</v>
      </c>
      <c r="K1216" s="28"/>
      <c r="L1216" s="111"/>
      <c r="M1216" s="28"/>
      <c r="N1216" s="28">
        <v>5.2900000000000003E-2</v>
      </c>
    </row>
    <row r="1217" spans="1:14">
      <c r="A1217" s="51" t="s">
        <v>177</v>
      </c>
      <c r="B1217" s="14" t="s">
        <v>75</v>
      </c>
      <c r="C1217" s="14" t="s">
        <v>187</v>
      </c>
      <c r="D1217" s="14">
        <v>2013</v>
      </c>
      <c r="E1217" s="14">
        <v>2013</v>
      </c>
      <c r="F1217" s="14" t="s">
        <v>99</v>
      </c>
      <c r="G1217" s="26">
        <v>2552</v>
      </c>
      <c r="H1217" s="26">
        <v>4890</v>
      </c>
      <c r="I1217" s="48">
        <v>6932</v>
      </c>
      <c r="J1217" s="28">
        <v>0.98399999999999999</v>
      </c>
      <c r="K1217" s="28"/>
      <c r="L1217" s="111"/>
      <c r="M1217" s="28"/>
      <c r="N1217" s="28">
        <v>5.2900000000000003E-2</v>
      </c>
    </row>
    <row r="1218" spans="1:14">
      <c r="A1218" s="51" t="s">
        <v>178</v>
      </c>
      <c r="B1218" s="14" t="s">
        <v>75</v>
      </c>
      <c r="C1218" s="14" t="s">
        <v>187</v>
      </c>
      <c r="D1218" s="14">
        <v>2013</v>
      </c>
      <c r="E1218" s="14">
        <v>2013</v>
      </c>
      <c r="F1218" s="14" t="s">
        <v>99</v>
      </c>
      <c r="G1218" s="26">
        <v>685</v>
      </c>
      <c r="H1218" s="26">
        <v>1608</v>
      </c>
      <c r="I1218" s="48">
        <v>5035</v>
      </c>
      <c r="J1218" s="28">
        <v>0.94120000000000004</v>
      </c>
      <c r="K1218" s="28"/>
      <c r="L1218" s="111"/>
      <c r="M1218" s="28"/>
      <c r="N1218" s="28">
        <v>5.2900000000000003E-2</v>
      </c>
    </row>
    <row r="1219" spans="1:14">
      <c r="A1219" s="51" t="s">
        <v>179</v>
      </c>
      <c r="B1219" s="14" t="s">
        <v>74</v>
      </c>
      <c r="C1219" s="14" t="s">
        <v>187</v>
      </c>
      <c r="D1219" s="14">
        <v>2013</v>
      </c>
      <c r="E1219" s="14">
        <v>2013</v>
      </c>
      <c r="F1219" s="14" t="s">
        <v>99</v>
      </c>
      <c r="G1219" s="26">
        <v>33168</v>
      </c>
      <c r="H1219" s="26">
        <v>69032</v>
      </c>
      <c r="I1219" s="48">
        <v>163104</v>
      </c>
      <c r="J1219" s="28">
        <v>0.93120000000000003</v>
      </c>
      <c r="K1219" s="28"/>
      <c r="L1219" s="111"/>
      <c r="M1219" s="28"/>
      <c r="N1219" s="28">
        <v>4.02E-2</v>
      </c>
    </row>
    <row r="1220" spans="1:14">
      <c r="A1220" s="51" t="s">
        <v>180</v>
      </c>
      <c r="B1220" s="14" t="s">
        <v>75</v>
      </c>
      <c r="C1220" s="14" t="s">
        <v>187</v>
      </c>
      <c r="D1220" s="14">
        <v>2013</v>
      </c>
      <c r="E1220" s="14">
        <v>2013</v>
      </c>
      <c r="F1220" s="14" t="s">
        <v>99</v>
      </c>
      <c r="G1220" s="26">
        <v>2483</v>
      </c>
      <c r="H1220" s="26">
        <v>5041</v>
      </c>
      <c r="I1220" s="48">
        <v>8235</v>
      </c>
      <c r="J1220" s="28">
        <v>1</v>
      </c>
      <c r="K1220" s="28"/>
      <c r="L1220" s="111"/>
      <c r="M1220" s="28"/>
      <c r="N1220" s="28">
        <v>5.2900000000000003E-2</v>
      </c>
    </row>
    <row r="1221" spans="1:14">
      <c r="A1221" s="51" t="s">
        <v>181</v>
      </c>
      <c r="B1221" s="14" t="s">
        <v>75</v>
      </c>
      <c r="C1221" s="14" t="s">
        <v>187</v>
      </c>
      <c r="D1221" s="14">
        <v>2013</v>
      </c>
      <c r="E1221" s="14">
        <v>2013</v>
      </c>
      <c r="F1221" s="14" t="s">
        <v>99</v>
      </c>
      <c r="G1221" s="26">
        <v>6282</v>
      </c>
      <c r="H1221" s="26">
        <v>11591</v>
      </c>
      <c r="I1221" s="48">
        <v>20240</v>
      </c>
      <c r="J1221" s="28">
        <v>0.98480000000000001</v>
      </c>
      <c r="K1221" s="28"/>
      <c r="L1221" s="111"/>
      <c r="M1221" s="28"/>
      <c r="N1221" s="28">
        <v>5.2900000000000003E-2</v>
      </c>
    </row>
    <row r="1222" spans="1:14">
      <c r="A1222" s="87" t="s">
        <v>123</v>
      </c>
      <c r="B1222" s="14" t="s">
        <v>74</v>
      </c>
      <c r="C1222" s="14" t="s">
        <v>187</v>
      </c>
      <c r="D1222" s="14">
        <v>2013</v>
      </c>
      <c r="E1222" s="14">
        <v>2013</v>
      </c>
      <c r="F1222" s="14" t="s">
        <v>99</v>
      </c>
      <c r="G1222" s="26">
        <v>90693</v>
      </c>
      <c r="H1222" s="26">
        <v>217651</v>
      </c>
      <c r="I1222" s="48">
        <v>339629</v>
      </c>
      <c r="J1222" s="28">
        <v>0.9143</v>
      </c>
      <c r="K1222" s="28"/>
      <c r="L1222" s="111"/>
      <c r="M1222" s="28"/>
      <c r="N1222" s="28">
        <v>3.5000000000000001E-3</v>
      </c>
    </row>
    <row r="1223" spans="1:14">
      <c r="A1223" s="87" t="s">
        <v>124</v>
      </c>
      <c r="B1223" s="14" t="s">
        <v>75</v>
      </c>
      <c r="C1223" s="14" t="s">
        <v>187</v>
      </c>
      <c r="D1223" s="14">
        <v>2013</v>
      </c>
      <c r="E1223" s="14">
        <v>2013</v>
      </c>
      <c r="F1223" s="14" t="s">
        <v>99</v>
      </c>
      <c r="G1223" s="26">
        <v>1397</v>
      </c>
      <c r="H1223" s="26">
        <v>3455</v>
      </c>
      <c r="I1223" s="48">
        <v>7844</v>
      </c>
      <c r="J1223" s="28">
        <v>1</v>
      </c>
      <c r="K1223" s="28"/>
      <c r="L1223" s="111"/>
      <c r="M1223" s="28"/>
      <c r="N1223" s="28">
        <v>5.2900000000000003E-2</v>
      </c>
    </row>
    <row r="1224" spans="1:14">
      <c r="A1224" s="87" t="s">
        <v>125</v>
      </c>
      <c r="B1224" s="14" t="s">
        <v>75</v>
      </c>
      <c r="C1224" s="14" t="s">
        <v>187</v>
      </c>
      <c r="D1224" s="14">
        <v>2013</v>
      </c>
      <c r="E1224" s="14">
        <v>2013</v>
      </c>
      <c r="F1224" s="14" t="s">
        <v>99</v>
      </c>
      <c r="G1224" s="26">
        <v>8788</v>
      </c>
      <c r="H1224" s="26">
        <v>16477</v>
      </c>
      <c r="I1224" s="48">
        <v>30232</v>
      </c>
      <c r="J1224" s="28">
        <v>0.9375</v>
      </c>
      <c r="K1224" s="28"/>
      <c r="L1224" s="111"/>
      <c r="M1224" s="28"/>
      <c r="N1224" s="28">
        <v>5.2900000000000003E-2</v>
      </c>
    </row>
    <row r="1225" spans="1:14">
      <c r="A1225" s="87" t="s">
        <v>126</v>
      </c>
      <c r="B1225" s="14" t="s">
        <v>75</v>
      </c>
      <c r="C1225" s="14" t="s">
        <v>187</v>
      </c>
      <c r="D1225" s="14">
        <v>2013</v>
      </c>
      <c r="E1225" s="14">
        <v>2013</v>
      </c>
      <c r="F1225" s="14" t="s">
        <v>99</v>
      </c>
      <c r="G1225" s="26">
        <v>14799</v>
      </c>
      <c r="H1225" s="26">
        <v>34870</v>
      </c>
      <c r="I1225" s="48">
        <v>61019</v>
      </c>
      <c r="J1225" s="28">
        <v>0.86860000000000004</v>
      </c>
      <c r="K1225" s="28"/>
      <c r="L1225" s="111"/>
      <c r="M1225" s="28"/>
      <c r="N1225" s="28">
        <v>5.2900000000000003E-2</v>
      </c>
    </row>
    <row r="1226" spans="1:14">
      <c r="A1226" s="87" t="s">
        <v>127</v>
      </c>
      <c r="B1226" s="14" t="s">
        <v>75</v>
      </c>
      <c r="C1226" s="14" t="s">
        <v>187</v>
      </c>
      <c r="D1226" s="14">
        <v>2013</v>
      </c>
      <c r="E1226" s="14">
        <v>2013</v>
      </c>
      <c r="F1226" s="14" t="s">
        <v>99</v>
      </c>
      <c r="G1226" s="26">
        <v>1002</v>
      </c>
      <c r="H1226" s="26">
        <v>2029</v>
      </c>
      <c r="I1226" s="48">
        <v>3642</v>
      </c>
      <c r="J1226" s="28">
        <v>0.98440000000000005</v>
      </c>
      <c r="K1226" s="28"/>
      <c r="L1226" s="111"/>
      <c r="M1226" s="28"/>
      <c r="N1226" s="28">
        <v>5.2900000000000003E-2</v>
      </c>
    </row>
    <row r="1227" spans="1:14">
      <c r="A1227" s="87" t="s">
        <v>128</v>
      </c>
      <c r="B1227" s="14" t="s">
        <v>75</v>
      </c>
      <c r="C1227" s="14" t="s">
        <v>187</v>
      </c>
      <c r="D1227" s="14">
        <v>2013</v>
      </c>
      <c r="E1227" s="14">
        <v>2013</v>
      </c>
      <c r="F1227" s="14" t="s">
        <v>99</v>
      </c>
      <c r="G1227" s="26">
        <v>59170</v>
      </c>
      <c r="H1227" s="26">
        <v>142950</v>
      </c>
      <c r="I1227" s="48">
        <v>266043</v>
      </c>
      <c r="J1227" s="28">
        <v>0.98529999999999995</v>
      </c>
      <c r="K1227" s="28"/>
      <c r="L1227" s="111"/>
      <c r="M1227" s="28"/>
      <c r="N1227" s="28">
        <v>2.24E-2</v>
      </c>
    </row>
    <row r="1228" spans="1:14">
      <c r="A1228" s="87" t="s">
        <v>129</v>
      </c>
      <c r="B1228" s="14" t="s">
        <v>75</v>
      </c>
      <c r="C1228" s="14" t="s">
        <v>187</v>
      </c>
      <c r="D1228" s="14">
        <v>2013</v>
      </c>
      <c r="E1228" s="14">
        <v>2013</v>
      </c>
      <c r="F1228" s="14" t="s">
        <v>99</v>
      </c>
      <c r="G1228" s="26">
        <v>9813</v>
      </c>
      <c r="H1228" s="26">
        <v>23245</v>
      </c>
      <c r="I1228" s="48">
        <v>40057</v>
      </c>
      <c r="J1228" s="28">
        <v>0.99019999999999997</v>
      </c>
      <c r="K1228" s="28"/>
      <c r="L1228" s="111"/>
      <c r="M1228" s="28"/>
      <c r="N1228" s="28">
        <v>5.2900000000000003E-2</v>
      </c>
    </row>
    <row r="1229" spans="1:14">
      <c r="A1229" s="87" t="s">
        <v>130</v>
      </c>
      <c r="B1229" s="14" t="s">
        <v>75</v>
      </c>
      <c r="C1229" s="14" t="s">
        <v>187</v>
      </c>
      <c r="D1229" s="14">
        <v>2013</v>
      </c>
      <c r="E1229" s="14">
        <v>2013</v>
      </c>
      <c r="F1229" s="14" t="s">
        <v>99</v>
      </c>
      <c r="G1229" s="26">
        <v>5119</v>
      </c>
      <c r="H1229" s="26">
        <v>10267</v>
      </c>
      <c r="I1229" s="48">
        <v>19689</v>
      </c>
      <c r="J1229" s="28">
        <v>0.92659999999999998</v>
      </c>
      <c r="K1229" s="28"/>
      <c r="L1229" s="111"/>
      <c r="M1229" s="28"/>
      <c r="N1229" s="28">
        <v>5.2900000000000003E-2</v>
      </c>
    </row>
    <row r="1230" spans="1:14">
      <c r="A1230" s="87" t="s">
        <v>131</v>
      </c>
      <c r="B1230" s="14" t="s">
        <v>75</v>
      </c>
      <c r="C1230" s="14" t="s">
        <v>187</v>
      </c>
      <c r="D1230" s="14">
        <v>2013</v>
      </c>
      <c r="E1230" s="14">
        <v>2013</v>
      </c>
      <c r="F1230" s="14" t="s">
        <v>99</v>
      </c>
      <c r="G1230" s="26">
        <v>1420</v>
      </c>
      <c r="H1230" s="26">
        <v>2971</v>
      </c>
      <c r="I1230" s="48">
        <v>5099</v>
      </c>
      <c r="J1230" s="28">
        <v>0.92930000000000001</v>
      </c>
      <c r="K1230" s="28"/>
      <c r="L1230" s="111"/>
      <c r="M1230" s="28"/>
      <c r="N1230" s="28">
        <v>5.2900000000000003E-2</v>
      </c>
    </row>
    <row r="1231" spans="1:14">
      <c r="A1231" s="87" t="s">
        <v>132</v>
      </c>
      <c r="B1231" s="14" t="s">
        <v>76</v>
      </c>
      <c r="C1231" s="14" t="s">
        <v>187</v>
      </c>
      <c r="D1231" s="14">
        <v>2013</v>
      </c>
      <c r="E1231" s="14">
        <v>2013</v>
      </c>
      <c r="F1231" s="14" t="s">
        <v>99</v>
      </c>
      <c r="G1231" s="26">
        <v>562551</v>
      </c>
      <c r="H1231" s="26">
        <v>1158732</v>
      </c>
      <c r="I1231" s="48">
        <v>2651016</v>
      </c>
      <c r="J1231" s="28">
        <v>0.96699999999999997</v>
      </c>
      <c r="K1231" s="28"/>
      <c r="L1231" s="111"/>
      <c r="M1231" s="28"/>
      <c r="N1231" s="28">
        <v>2.7199999999999998E-2</v>
      </c>
    </row>
    <row r="1232" spans="1:14">
      <c r="A1232" s="87" t="s">
        <v>133</v>
      </c>
      <c r="B1232" s="14" t="s">
        <v>75</v>
      </c>
      <c r="C1232" s="14" t="s">
        <v>187</v>
      </c>
      <c r="D1232" s="14">
        <v>2013</v>
      </c>
      <c r="E1232" s="14">
        <v>2013</v>
      </c>
      <c r="F1232" s="14" t="s">
        <v>99</v>
      </c>
      <c r="G1232" s="26">
        <v>10522</v>
      </c>
      <c r="H1232" s="26">
        <v>26604</v>
      </c>
      <c r="I1232" s="48">
        <v>50733</v>
      </c>
      <c r="J1232" s="28">
        <v>0.98299999999999998</v>
      </c>
      <c r="K1232" s="28"/>
      <c r="L1232" s="111"/>
      <c r="M1232" s="28"/>
      <c r="N1232" s="28">
        <v>5.2900000000000003E-2</v>
      </c>
    </row>
    <row r="1233" spans="1:14">
      <c r="A1233" s="87" t="s">
        <v>134</v>
      </c>
      <c r="B1233" s="14" t="s">
        <v>75</v>
      </c>
      <c r="C1233" s="14" t="s">
        <v>187</v>
      </c>
      <c r="D1233" s="14">
        <v>2013</v>
      </c>
      <c r="E1233" s="14">
        <v>2013</v>
      </c>
      <c r="F1233" s="14" t="s">
        <v>99</v>
      </c>
      <c r="G1233" s="26">
        <v>5786</v>
      </c>
      <c r="H1233" s="26">
        <v>9747</v>
      </c>
      <c r="I1233" s="48">
        <v>26115</v>
      </c>
      <c r="J1233" s="28">
        <v>0.9607</v>
      </c>
      <c r="K1233" s="28"/>
      <c r="L1233" s="111"/>
      <c r="M1233" s="28"/>
      <c r="N1233" s="28">
        <v>5.2900000000000003E-2</v>
      </c>
    </row>
    <row r="1234" spans="1:14">
      <c r="A1234" s="87" t="s">
        <v>135</v>
      </c>
      <c r="B1234" s="14" t="s">
        <v>75</v>
      </c>
      <c r="C1234" s="14" t="s">
        <v>187</v>
      </c>
      <c r="D1234" s="14">
        <v>2013</v>
      </c>
      <c r="E1234" s="14">
        <v>2013</v>
      </c>
      <c r="F1234" s="14" t="s">
        <v>99</v>
      </c>
      <c r="G1234" s="26">
        <v>895</v>
      </c>
      <c r="H1234" s="26">
        <v>1794</v>
      </c>
      <c r="I1234" s="48">
        <v>2963</v>
      </c>
      <c r="J1234" s="28">
        <v>0.8276</v>
      </c>
      <c r="K1234" s="28"/>
      <c r="L1234" s="111"/>
      <c r="M1234" s="28"/>
      <c r="N1234" s="28">
        <v>5.2900000000000003E-2</v>
      </c>
    </row>
    <row r="1235" spans="1:14">
      <c r="A1235" s="87" t="s">
        <v>136</v>
      </c>
      <c r="B1235" s="14" t="s">
        <v>75</v>
      </c>
      <c r="C1235" s="14" t="s">
        <v>187</v>
      </c>
      <c r="D1235" s="14">
        <v>2013</v>
      </c>
      <c r="E1235" s="14">
        <v>2013</v>
      </c>
      <c r="F1235" s="14" t="s">
        <v>99</v>
      </c>
      <c r="G1235" s="26">
        <v>6837</v>
      </c>
      <c r="H1235" s="26">
        <v>12954</v>
      </c>
      <c r="I1235" s="48">
        <v>26125</v>
      </c>
      <c r="J1235" s="28">
        <v>0.99460000000000004</v>
      </c>
      <c r="K1235" s="28"/>
      <c r="L1235" s="111"/>
      <c r="M1235" s="28"/>
      <c r="N1235" s="28">
        <v>5.2900000000000003E-2</v>
      </c>
    </row>
    <row r="1236" spans="1:14">
      <c r="A1236" s="87" t="s">
        <v>137</v>
      </c>
      <c r="B1236" s="14" t="s">
        <v>75</v>
      </c>
      <c r="C1236" s="14" t="s">
        <v>187</v>
      </c>
      <c r="D1236" s="14">
        <v>2013</v>
      </c>
      <c r="E1236" s="14">
        <v>2013</v>
      </c>
      <c r="F1236" s="14" t="s">
        <v>99</v>
      </c>
      <c r="G1236" s="26">
        <v>22704</v>
      </c>
      <c r="H1236" s="26">
        <v>54704</v>
      </c>
      <c r="I1236" s="48">
        <v>95284</v>
      </c>
      <c r="J1236" s="28">
        <v>0.97370000000000001</v>
      </c>
      <c r="K1236" s="28"/>
      <c r="L1236" s="111"/>
      <c r="M1236" s="28"/>
      <c r="N1236" s="28">
        <v>1.3100000000000001E-2</v>
      </c>
    </row>
    <row r="1237" spans="1:14">
      <c r="A1237" s="87" t="s">
        <v>138</v>
      </c>
      <c r="B1237" s="14" t="s">
        <v>75</v>
      </c>
      <c r="C1237" s="14" t="s">
        <v>187</v>
      </c>
      <c r="D1237" s="14">
        <v>2013</v>
      </c>
      <c r="E1237" s="14">
        <v>2013</v>
      </c>
      <c r="F1237" s="14" t="s">
        <v>99</v>
      </c>
      <c r="G1237" s="26">
        <v>404</v>
      </c>
      <c r="H1237" s="26">
        <v>918</v>
      </c>
      <c r="I1237" s="48">
        <v>2104</v>
      </c>
      <c r="J1237" s="28">
        <v>1</v>
      </c>
      <c r="K1237" s="28"/>
      <c r="L1237" s="111"/>
      <c r="M1237" s="28"/>
      <c r="N1237" s="28">
        <v>5.2900000000000003E-2</v>
      </c>
    </row>
    <row r="1238" spans="1:14">
      <c r="A1238" s="87" t="s">
        <v>139</v>
      </c>
      <c r="B1238" s="14" t="s">
        <v>75</v>
      </c>
      <c r="C1238" s="14" t="s">
        <v>187</v>
      </c>
      <c r="D1238" s="14">
        <v>2013</v>
      </c>
      <c r="E1238" s="14">
        <v>2013</v>
      </c>
      <c r="F1238" s="14" t="s">
        <v>99</v>
      </c>
      <c r="G1238" s="26">
        <v>343</v>
      </c>
      <c r="H1238" s="26">
        <v>579</v>
      </c>
      <c r="I1238" s="48">
        <v>1663</v>
      </c>
      <c r="J1238" s="28">
        <v>1</v>
      </c>
      <c r="K1238" s="28"/>
      <c r="L1238" s="111"/>
      <c r="M1238" s="28"/>
      <c r="N1238" s="28">
        <v>5.2900000000000003E-2</v>
      </c>
    </row>
    <row r="1239" spans="1:14">
      <c r="A1239" s="87" t="s">
        <v>140</v>
      </c>
      <c r="B1239" s="14" t="s">
        <v>75</v>
      </c>
      <c r="C1239" s="14" t="s">
        <v>187</v>
      </c>
      <c r="D1239" s="14">
        <v>2013</v>
      </c>
      <c r="E1239" s="14">
        <v>2013</v>
      </c>
      <c r="F1239" s="14" t="s">
        <v>99</v>
      </c>
      <c r="G1239" s="26">
        <v>19171</v>
      </c>
      <c r="H1239" s="26">
        <v>43496</v>
      </c>
      <c r="I1239" s="48">
        <v>118353</v>
      </c>
      <c r="J1239" s="28">
        <v>1</v>
      </c>
      <c r="K1239" s="28"/>
      <c r="L1239" s="111"/>
      <c r="M1239" s="28"/>
      <c r="N1239" s="28">
        <v>2.4199999999999999E-2</v>
      </c>
    </row>
    <row r="1240" spans="1:14">
      <c r="A1240" s="87" t="s">
        <v>141</v>
      </c>
      <c r="B1240" s="14" t="s">
        <v>75</v>
      </c>
      <c r="C1240" s="14" t="s">
        <v>187</v>
      </c>
      <c r="D1240" s="14">
        <v>2013</v>
      </c>
      <c r="E1240" s="14">
        <v>2013</v>
      </c>
      <c r="F1240" s="14" t="s">
        <v>99</v>
      </c>
      <c r="G1240" s="26">
        <v>3116</v>
      </c>
      <c r="H1240" s="26">
        <v>6596</v>
      </c>
      <c r="I1240" s="48">
        <v>21038</v>
      </c>
      <c r="J1240" s="28">
        <v>0.72330000000000005</v>
      </c>
      <c r="K1240" s="28"/>
      <c r="L1240" s="111"/>
      <c r="M1240" s="28"/>
      <c r="N1240" s="28">
        <v>5.2900000000000003E-2</v>
      </c>
    </row>
    <row r="1241" spans="1:14">
      <c r="A1241" s="87" t="s">
        <v>142</v>
      </c>
      <c r="B1241" s="14" t="s">
        <v>75</v>
      </c>
      <c r="C1241" s="14" t="s">
        <v>187</v>
      </c>
      <c r="D1241" s="14">
        <v>2013</v>
      </c>
      <c r="E1241" s="14">
        <v>2013</v>
      </c>
      <c r="F1241" s="14" t="s">
        <v>99</v>
      </c>
      <c r="G1241" s="26">
        <v>3880</v>
      </c>
      <c r="H1241" s="26">
        <v>7399</v>
      </c>
      <c r="I1241" s="48">
        <v>12636</v>
      </c>
      <c r="J1241" s="28">
        <v>0.99480000000000002</v>
      </c>
      <c r="K1241" s="28"/>
      <c r="L1241" s="111"/>
      <c r="M1241" s="28"/>
      <c r="N1241" s="28">
        <v>5.2900000000000003E-2</v>
      </c>
    </row>
    <row r="1242" spans="1:14">
      <c r="A1242" s="87" t="s">
        <v>143</v>
      </c>
      <c r="B1242" s="14" t="s">
        <v>74</v>
      </c>
      <c r="C1242" s="14" t="s">
        <v>187</v>
      </c>
      <c r="D1242" s="14">
        <v>2013</v>
      </c>
      <c r="E1242" s="14">
        <v>2013</v>
      </c>
      <c r="F1242" s="14" t="s">
        <v>99</v>
      </c>
      <c r="G1242" s="26">
        <v>107799</v>
      </c>
      <c r="H1242" s="26">
        <v>236820</v>
      </c>
      <c r="I1242" s="48">
        <v>555688</v>
      </c>
      <c r="J1242" s="28">
        <v>0.99409999999999998</v>
      </c>
      <c r="K1242" s="28"/>
      <c r="L1242" s="111"/>
      <c r="M1242" s="28"/>
      <c r="N1242" s="28">
        <v>2.1899999999999999E-2</v>
      </c>
    </row>
    <row r="1243" spans="1:14">
      <c r="A1243" s="87" t="s">
        <v>144</v>
      </c>
      <c r="B1243" s="14" t="s">
        <v>74</v>
      </c>
      <c r="C1243" s="14" t="s">
        <v>187</v>
      </c>
      <c r="D1243" s="14">
        <v>2013</v>
      </c>
      <c r="E1243" s="14">
        <v>2013</v>
      </c>
      <c r="F1243" s="14" t="s">
        <v>99</v>
      </c>
      <c r="G1243" s="26">
        <v>8702</v>
      </c>
      <c r="H1243" s="26">
        <v>17929</v>
      </c>
      <c r="I1243" s="48">
        <v>33500</v>
      </c>
      <c r="J1243" s="28">
        <v>0.99280000000000002</v>
      </c>
      <c r="K1243" s="28"/>
      <c r="L1243" s="111"/>
      <c r="M1243" s="28"/>
      <c r="N1243" s="28">
        <v>5.2900000000000003E-2</v>
      </c>
    </row>
    <row r="1244" spans="1:14">
      <c r="A1244" s="87" t="s">
        <v>145</v>
      </c>
      <c r="B1244" s="14" t="s">
        <v>75</v>
      </c>
      <c r="C1244" s="14" t="s">
        <v>187</v>
      </c>
      <c r="D1244" s="14">
        <v>2013</v>
      </c>
      <c r="E1244" s="14">
        <v>2013</v>
      </c>
      <c r="F1244" s="14" t="s">
        <v>99</v>
      </c>
      <c r="G1244" s="26">
        <v>777</v>
      </c>
      <c r="H1244" s="26">
        <v>1580</v>
      </c>
      <c r="I1244" s="48">
        <v>3298</v>
      </c>
      <c r="J1244" s="28">
        <v>1</v>
      </c>
      <c r="K1244" s="28"/>
      <c r="L1244" s="111"/>
      <c r="M1244" s="28"/>
      <c r="N1244" s="28">
        <v>5.2900000000000003E-2</v>
      </c>
    </row>
    <row r="1245" spans="1:14">
      <c r="A1245" s="87" t="s">
        <v>146</v>
      </c>
      <c r="B1245" s="14" t="s">
        <v>75</v>
      </c>
      <c r="C1245" s="14" t="s">
        <v>187</v>
      </c>
      <c r="D1245" s="14">
        <v>2013</v>
      </c>
      <c r="E1245" s="14">
        <v>2013</v>
      </c>
      <c r="F1245" s="14" t="s">
        <v>99</v>
      </c>
      <c r="G1245" s="26">
        <v>118089</v>
      </c>
      <c r="H1245" s="26">
        <v>282959</v>
      </c>
      <c r="I1245" s="48">
        <v>500147</v>
      </c>
      <c r="J1245" s="28">
        <v>0.99570000000000003</v>
      </c>
      <c r="K1245" s="28"/>
      <c r="L1245" s="111"/>
      <c r="M1245" s="28"/>
      <c r="N1245" s="28">
        <v>3.1699999999999999E-2</v>
      </c>
    </row>
    <row r="1246" spans="1:14">
      <c r="A1246" s="87" t="s">
        <v>147</v>
      </c>
      <c r="B1246" s="14" t="s">
        <v>74</v>
      </c>
      <c r="C1246" s="14" t="s">
        <v>187</v>
      </c>
      <c r="D1246" s="14">
        <v>2013</v>
      </c>
      <c r="E1246" s="14">
        <v>2013</v>
      </c>
      <c r="F1246" s="14" t="s">
        <v>99</v>
      </c>
      <c r="G1246" s="26">
        <v>95019</v>
      </c>
      <c r="H1246" s="26">
        <v>210684</v>
      </c>
      <c r="I1246" s="48">
        <v>360938</v>
      </c>
      <c r="J1246" s="28">
        <v>0.98750000000000004</v>
      </c>
      <c r="K1246" s="28"/>
      <c r="L1246" s="111"/>
      <c r="M1246" s="28"/>
      <c r="N1246" s="28">
        <v>4.4000000000000003E-3</v>
      </c>
    </row>
    <row r="1247" spans="1:14">
      <c r="A1247" s="87" t="s">
        <v>148</v>
      </c>
      <c r="B1247" s="14" t="s">
        <v>75</v>
      </c>
      <c r="C1247" s="14" t="s">
        <v>187</v>
      </c>
      <c r="D1247" s="14">
        <v>2013</v>
      </c>
      <c r="E1247" s="14">
        <v>2013</v>
      </c>
      <c r="F1247" s="14" t="s">
        <v>99</v>
      </c>
      <c r="G1247" s="26">
        <v>2551</v>
      </c>
      <c r="H1247" s="26">
        <v>5934</v>
      </c>
      <c r="I1247" s="48">
        <v>11310</v>
      </c>
      <c r="J1247" s="28">
        <v>1</v>
      </c>
      <c r="K1247" s="28"/>
      <c r="L1247" s="111"/>
      <c r="M1247" s="28"/>
      <c r="N1247" s="28">
        <v>5.2900000000000003E-2</v>
      </c>
    </row>
    <row r="1248" spans="1:14">
      <c r="A1248" s="87" t="s">
        <v>149</v>
      </c>
      <c r="B1248" s="14" t="s">
        <v>75</v>
      </c>
      <c r="C1248" s="14" t="s">
        <v>187</v>
      </c>
      <c r="D1248" s="14">
        <v>2013</v>
      </c>
      <c r="E1248" s="14">
        <v>2013</v>
      </c>
      <c r="F1248" s="14" t="s">
        <v>99</v>
      </c>
      <c r="G1248" s="26">
        <v>161732</v>
      </c>
      <c r="H1248" s="26">
        <v>377412</v>
      </c>
      <c r="I1248" s="48">
        <v>562746</v>
      </c>
      <c r="J1248" s="28">
        <v>0.997</v>
      </c>
      <c r="K1248" s="28"/>
      <c r="L1248" s="111"/>
      <c r="M1248" s="28"/>
      <c r="N1248" s="28">
        <v>1.4200000000000001E-2</v>
      </c>
    </row>
    <row r="1249" spans="1:14">
      <c r="A1249" s="87" t="s">
        <v>150</v>
      </c>
      <c r="B1249" s="14" t="s">
        <v>74</v>
      </c>
      <c r="C1249" s="14" t="s">
        <v>187</v>
      </c>
      <c r="D1249" s="14">
        <v>2013</v>
      </c>
      <c r="E1249" s="14">
        <v>2013</v>
      </c>
      <c r="F1249" s="14" t="s">
        <v>99</v>
      </c>
      <c r="G1249" s="26">
        <v>124269</v>
      </c>
      <c r="H1249" s="26">
        <v>264103</v>
      </c>
      <c r="I1249" s="48">
        <v>524094</v>
      </c>
      <c r="J1249" s="28">
        <v>0.9708</v>
      </c>
      <c r="K1249" s="28"/>
      <c r="L1249" s="111"/>
      <c r="M1249" s="28"/>
      <c r="N1249" s="28">
        <v>2.5399999999999999E-2</v>
      </c>
    </row>
    <row r="1250" spans="1:14">
      <c r="A1250" s="87" t="s">
        <v>151</v>
      </c>
      <c r="B1250" s="14" t="s">
        <v>74</v>
      </c>
      <c r="C1250" s="14" t="s">
        <v>187</v>
      </c>
      <c r="D1250" s="14">
        <v>2013</v>
      </c>
      <c r="E1250" s="14">
        <v>2013</v>
      </c>
      <c r="F1250" s="14" t="s">
        <v>99</v>
      </c>
      <c r="G1250" s="26">
        <v>31856</v>
      </c>
      <c r="H1250" s="26">
        <v>50177</v>
      </c>
      <c r="I1250" s="48">
        <v>145544</v>
      </c>
      <c r="J1250" s="28">
        <v>0.97019999999999995</v>
      </c>
      <c r="K1250" s="28"/>
      <c r="L1250" s="111"/>
      <c r="M1250" s="28"/>
      <c r="N1250" s="28">
        <v>3.78E-2</v>
      </c>
    </row>
    <row r="1251" spans="1:14">
      <c r="A1251" s="87" t="s">
        <v>152</v>
      </c>
      <c r="B1251" s="14" t="s">
        <v>75</v>
      </c>
      <c r="C1251" s="14" t="s">
        <v>187</v>
      </c>
      <c r="D1251" s="14">
        <v>2013</v>
      </c>
      <c r="E1251" s="14">
        <v>2013</v>
      </c>
      <c r="F1251" s="14" t="s">
        <v>99</v>
      </c>
      <c r="G1251" s="26">
        <v>47085</v>
      </c>
      <c r="H1251" s="26">
        <v>113234</v>
      </c>
      <c r="I1251" s="48">
        <v>204326</v>
      </c>
      <c r="J1251" s="28">
        <v>0.97529999999999994</v>
      </c>
      <c r="K1251" s="28"/>
      <c r="L1251" s="111"/>
      <c r="M1251" s="28"/>
      <c r="N1251" s="28">
        <v>2.6700000000000002E-2</v>
      </c>
    </row>
    <row r="1252" spans="1:14">
      <c r="A1252" s="87" t="s">
        <v>153</v>
      </c>
      <c r="B1252" s="14" t="s">
        <v>74</v>
      </c>
      <c r="C1252" s="14" t="s">
        <v>187</v>
      </c>
      <c r="D1252" s="14">
        <v>2013</v>
      </c>
      <c r="E1252" s="14">
        <v>2013</v>
      </c>
      <c r="F1252" s="14" t="s">
        <v>99</v>
      </c>
      <c r="G1252" s="26">
        <v>8783</v>
      </c>
      <c r="H1252" s="26">
        <v>17028</v>
      </c>
      <c r="I1252" s="48">
        <v>38798</v>
      </c>
      <c r="J1252" s="28">
        <v>0.95750000000000002</v>
      </c>
      <c r="K1252" s="28"/>
      <c r="L1252" s="111"/>
      <c r="M1252" s="28"/>
      <c r="N1252" s="28">
        <v>5.2900000000000003E-2</v>
      </c>
    </row>
    <row r="1253" spans="1:14">
      <c r="A1253" s="87" t="s">
        <v>154</v>
      </c>
      <c r="B1253" s="14" t="s">
        <v>74</v>
      </c>
      <c r="C1253" s="14" t="s">
        <v>187</v>
      </c>
      <c r="D1253" s="14">
        <v>2013</v>
      </c>
      <c r="E1253" s="14">
        <v>2013</v>
      </c>
      <c r="F1253" s="14" t="s">
        <v>99</v>
      </c>
      <c r="G1253" s="26">
        <v>14981</v>
      </c>
      <c r="H1253" s="26">
        <v>30296</v>
      </c>
      <c r="I1253" s="48">
        <v>94376</v>
      </c>
      <c r="J1253" s="28">
        <v>0.96619999999999995</v>
      </c>
      <c r="K1253" s="28"/>
      <c r="L1253" s="111"/>
      <c r="M1253" s="28"/>
      <c r="N1253" s="28">
        <v>5.2900000000000003E-2</v>
      </c>
    </row>
    <row r="1254" spans="1:14">
      <c r="A1254" s="87" t="s">
        <v>155</v>
      </c>
      <c r="B1254" s="14" t="s">
        <v>74</v>
      </c>
      <c r="C1254" s="14" t="s">
        <v>187</v>
      </c>
      <c r="D1254" s="14">
        <v>2013</v>
      </c>
      <c r="E1254" s="14">
        <v>2013</v>
      </c>
      <c r="F1254" s="14" t="s">
        <v>99</v>
      </c>
      <c r="G1254" s="26">
        <v>14013</v>
      </c>
      <c r="H1254" s="26">
        <v>31502</v>
      </c>
      <c r="I1254" s="48">
        <v>95156</v>
      </c>
      <c r="J1254" s="28">
        <v>0.93189999999999995</v>
      </c>
      <c r="K1254" s="28"/>
      <c r="L1254" s="111"/>
      <c r="M1254" s="28"/>
      <c r="N1254" s="28">
        <v>5.2900000000000003E-2</v>
      </c>
    </row>
    <row r="1255" spans="1:14">
      <c r="A1255" s="87" t="s">
        <v>156</v>
      </c>
      <c r="B1255" s="14" t="s">
        <v>74</v>
      </c>
      <c r="C1255" s="14" t="s">
        <v>187</v>
      </c>
      <c r="D1255" s="14">
        <v>2013</v>
      </c>
      <c r="E1255" s="14">
        <v>2013</v>
      </c>
      <c r="F1255" s="14" t="s">
        <v>99</v>
      </c>
      <c r="G1255" s="26">
        <v>52429</v>
      </c>
      <c r="H1255" s="26">
        <v>110814</v>
      </c>
      <c r="I1255" s="48">
        <v>296341</v>
      </c>
      <c r="J1255" s="28">
        <v>0.91159999999999997</v>
      </c>
      <c r="K1255" s="28"/>
      <c r="L1255" s="111"/>
      <c r="M1255" s="28"/>
      <c r="N1255" s="28">
        <v>2.46E-2</v>
      </c>
    </row>
    <row r="1256" spans="1:14">
      <c r="A1256" s="87" t="s">
        <v>157</v>
      </c>
      <c r="B1256" s="14" t="s">
        <v>74</v>
      </c>
      <c r="C1256" s="14" t="s">
        <v>187</v>
      </c>
      <c r="D1256" s="14">
        <v>2013</v>
      </c>
      <c r="E1256" s="14">
        <v>2013</v>
      </c>
      <c r="F1256" s="14" t="s">
        <v>99</v>
      </c>
      <c r="G1256" s="26">
        <v>11383</v>
      </c>
      <c r="H1256" s="26">
        <v>22023</v>
      </c>
      <c r="I1256" s="48">
        <v>49770</v>
      </c>
      <c r="J1256" s="28">
        <v>0.92610000000000003</v>
      </c>
      <c r="K1256" s="28"/>
      <c r="L1256" s="111"/>
      <c r="M1256" s="28"/>
      <c r="N1256" s="28">
        <v>5.2900000000000003E-2</v>
      </c>
    </row>
    <row r="1257" spans="1:14">
      <c r="A1257" s="87" t="s">
        <v>158</v>
      </c>
      <c r="B1257" s="14" t="s">
        <v>75</v>
      </c>
      <c r="C1257" s="14" t="s">
        <v>187</v>
      </c>
      <c r="D1257" s="14">
        <v>2013</v>
      </c>
      <c r="E1257" s="14">
        <v>2013</v>
      </c>
      <c r="F1257" s="14" t="s">
        <v>99</v>
      </c>
      <c r="G1257" s="26">
        <v>11438</v>
      </c>
      <c r="H1257" s="26">
        <v>22941</v>
      </c>
      <c r="I1257" s="48">
        <v>43592</v>
      </c>
      <c r="J1257" s="28">
        <v>0.80389999999999995</v>
      </c>
      <c r="K1257" s="28"/>
      <c r="L1257" s="111"/>
      <c r="M1257" s="28"/>
      <c r="N1257" s="28">
        <v>5.2900000000000003E-2</v>
      </c>
    </row>
    <row r="1258" spans="1:14">
      <c r="A1258" s="87" t="s">
        <v>159</v>
      </c>
      <c r="B1258" s="14" t="s">
        <v>75</v>
      </c>
      <c r="C1258" s="14" t="s">
        <v>187</v>
      </c>
      <c r="D1258" s="14">
        <v>2013</v>
      </c>
      <c r="E1258" s="14">
        <v>2013</v>
      </c>
      <c r="F1258" s="14" t="s">
        <v>99</v>
      </c>
      <c r="G1258" s="26">
        <v>159</v>
      </c>
      <c r="H1258" s="26">
        <v>300</v>
      </c>
      <c r="I1258" s="48">
        <v>526</v>
      </c>
      <c r="J1258" s="28">
        <v>0.88890000000000002</v>
      </c>
      <c r="K1258" s="28"/>
      <c r="L1258" s="111"/>
      <c r="M1258" s="28"/>
      <c r="N1258" s="28">
        <v>5.2900000000000003E-2</v>
      </c>
    </row>
    <row r="1259" spans="1:14">
      <c r="A1259" s="87" t="s">
        <v>160</v>
      </c>
      <c r="B1259" s="14" t="s">
        <v>75</v>
      </c>
      <c r="C1259" s="14" t="s">
        <v>187</v>
      </c>
      <c r="D1259" s="14">
        <v>2013</v>
      </c>
      <c r="E1259" s="14">
        <v>2013</v>
      </c>
      <c r="F1259" s="14" t="s">
        <v>99</v>
      </c>
      <c r="G1259" s="26">
        <v>2920</v>
      </c>
      <c r="H1259" s="26">
        <v>6470</v>
      </c>
      <c r="I1259" s="48">
        <v>11571</v>
      </c>
      <c r="J1259" s="28">
        <v>1</v>
      </c>
      <c r="K1259" s="28"/>
      <c r="L1259" s="111"/>
      <c r="M1259" s="28"/>
      <c r="N1259" s="28">
        <v>5.2900000000000003E-2</v>
      </c>
    </row>
    <row r="1260" spans="1:14">
      <c r="A1260" s="87" t="s">
        <v>161</v>
      </c>
      <c r="B1260" s="14" t="s">
        <v>74</v>
      </c>
      <c r="C1260" s="14" t="s">
        <v>187</v>
      </c>
      <c r="D1260" s="14">
        <v>2013</v>
      </c>
      <c r="E1260" s="14">
        <v>2013</v>
      </c>
      <c r="F1260" s="14" t="s">
        <v>99</v>
      </c>
      <c r="G1260" s="26">
        <v>20829</v>
      </c>
      <c r="H1260" s="26">
        <v>41431</v>
      </c>
      <c r="I1260" s="48">
        <v>76618</v>
      </c>
      <c r="J1260" s="28">
        <v>0.91900000000000004</v>
      </c>
      <c r="K1260" s="28"/>
      <c r="L1260" s="111"/>
      <c r="M1260" s="28"/>
      <c r="N1260" s="28">
        <v>1.2200000000000001E-2</v>
      </c>
    </row>
    <row r="1261" spans="1:14">
      <c r="A1261" s="87" t="s">
        <v>162</v>
      </c>
      <c r="B1261" s="14" t="s">
        <v>74</v>
      </c>
      <c r="C1261" s="14" t="s">
        <v>187</v>
      </c>
      <c r="D1261" s="14">
        <v>2013</v>
      </c>
      <c r="E1261" s="14">
        <v>2013</v>
      </c>
      <c r="F1261" s="14" t="s">
        <v>99</v>
      </c>
      <c r="G1261" s="26">
        <v>18587</v>
      </c>
      <c r="H1261" s="26">
        <v>34325</v>
      </c>
      <c r="I1261" s="48">
        <v>78051</v>
      </c>
      <c r="J1261" s="28">
        <v>0.82289999999999996</v>
      </c>
      <c r="K1261" s="28"/>
      <c r="L1261" s="111"/>
      <c r="M1261" s="28"/>
      <c r="N1261" s="28">
        <v>5.2900000000000003E-2</v>
      </c>
    </row>
    <row r="1262" spans="1:14">
      <c r="A1262" s="87" t="s">
        <v>163</v>
      </c>
      <c r="B1262" s="14" t="s">
        <v>75</v>
      </c>
      <c r="C1262" s="14" t="s">
        <v>187</v>
      </c>
      <c r="D1262" s="14">
        <v>2013</v>
      </c>
      <c r="E1262" s="14">
        <v>2013</v>
      </c>
      <c r="F1262" s="14" t="s">
        <v>99</v>
      </c>
      <c r="G1262" s="26">
        <v>41870</v>
      </c>
      <c r="H1262" s="26">
        <v>91498</v>
      </c>
      <c r="I1262" s="48">
        <v>152394</v>
      </c>
      <c r="J1262" s="28">
        <v>0.95989999999999998</v>
      </c>
      <c r="K1262" s="28"/>
      <c r="L1262" s="111"/>
      <c r="M1262" s="28"/>
      <c r="N1262" s="28">
        <v>9.7000000000000003E-3</v>
      </c>
    </row>
    <row r="1263" spans="1:14">
      <c r="A1263" s="87" t="s">
        <v>164</v>
      </c>
      <c r="B1263" s="14" t="s">
        <v>75</v>
      </c>
      <c r="C1263" s="14" t="s">
        <v>187</v>
      </c>
      <c r="D1263" s="14">
        <v>2013</v>
      </c>
      <c r="E1263" s="14">
        <v>2013</v>
      </c>
      <c r="F1263" s="14" t="s">
        <v>99</v>
      </c>
      <c r="G1263" s="26">
        <v>5124</v>
      </c>
      <c r="H1263" s="26">
        <v>12177</v>
      </c>
      <c r="I1263" s="48">
        <v>25331</v>
      </c>
      <c r="J1263" s="28">
        <v>0.98099999999999998</v>
      </c>
      <c r="K1263" s="28"/>
      <c r="L1263" s="111"/>
      <c r="M1263" s="28"/>
      <c r="N1263" s="28">
        <v>5.2900000000000003E-2</v>
      </c>
    </row>
    <row r="1264" spans="1:14">
      <c r="A1264" s="87" t="s">
        <v>165</v>
      </c>
      <c r="B1264" s="14" t="s">
        <v>75</v>
      </c>
      <c r="C1264" s="14" t="s">
        <v>187</v>
      </c>
      <c r="D1264" s="14">
        <v>2013</v>
      </c>
      <c r="E1264" s="14">
        <v>2013</v>
      </c>
      <c r="F1264" s="14" t="s">
        <v>99</v>
      </c>
      <c r="G1264" s="26">
        <v>4376</v>
      </c>
      <c r="H1264" s="26">
        <v>10039</v>
      </c>
      <c r="I1264" s="48">
        <v>18205</v>
      </c>
      <c r="J1264" s="28">
        <v>0.93389999999999995</v>
      </c>
      <c r="K1264" s="28"/>
      <c r="L1264" s="111"/>
      <c r="M1264" s="28"/>
      <c r="N1264" s="28">
        <v>5.2900000000000003E-2</v>
      </c>
    </row>
    <row r="1265" spans="1:31">
      <c r="A1265" s="87" t="s">
        <v>166</v>
      </c>
      <c r="B1265" s="14" t="s">
        <v>75</v>
      </c>
      <c r="C1265" s="14" t="s">
        <v>187</v>
      </c>
      <c r="D1265" s="14">
        <v>2013</v>
      </c>
      <c r="E1265" s="14">
        <v>2013</v>
      </c>
      <c r="F1265" s="14" t="s">
        <v>99</v>
      </c>
      <c r="G1265" s="26">
        <v>802</v>
      </c>
      <c r="H1265" s="26">
        <v>1581</v>
      </c>
      <c r="I1265" s="48">
        <v>2988</v>
      </c>
      <c r="J1265" s="28">
        <v>0.9667</v>
      </c>
      <c r="K1265" s="28"/>
      <c r="L1265" s="111"/>
      <c r="M1265" s="28"/>
      <c r="N1265" s="28">
        <v>5.2900000000000003E-2</v>
      </c>
    </row>
    <row r="1266" spans="1:31">
      <c r="A1266" s="87" t="s">
        <v>167</v>
      </c>
      <c r="B1266" s="14" t="s">
        <v>74</v>
      </c>
      <c r="C1266" s="14" t="s">
        <v>187</v>
      </c>
      <c r="D1266" s="14">
        <v>2013</v>
      </c>
      <c r="E1266" s="14">
        <v>2013</v>
      </c>
      <c r="F1266" s="14" t="s">
        <v>99</v>
      </c>
      <c r="G1266" s="26">
        <v>46557</v>
      </c>
      <c r="H1266" s="26">
        <v>114906</v>
      </c>
      <c r="I1266" s="48">
        <v>187429</v>
      </c>
      <c r="J1266" s="28">
        <v>1</v>
      </c>
      <c r="K1266" s="28"/>
      <c r="L1266" s="111"/>
      <c r="M1266" s="28"/>
      <c r="N1266" s="28">
        <v>3.5799999999999998E-2</v>
      </c>
    </row>
    <row r="1267" spans="1:31">
      <c r="A1267" s="87" t="s">
        <v>168</v>
      </c>
      <c r="B1267" s="14" t="s">
        <v>75</v>
      </c>
      <c r="C1267" s="14" t="s">
        <v>187</v>
      </c>
      <c r="D1267" s="14">
        <v>2013</v>
      </c>
      <c r="E1267" s="14">
        <v>2013</v>
      </c>
      <c r="F1267" s="14" t="s">
        <v>99</v>
      </c>
      <c r="G1267" s="26">
        <v>2795</v>
      </c>
      <c r="H1267" s="26">
        <v>5150</v>
      </c>
      <c r="I1267" s="48">
        <v>8593</v>
      </c>
      <c r="J1267" s="28">
        <v>0.9</v>
      </c>
      <c r="K1267" s="28"/>
      <c r="L1267" s="111"/>
      <c r="M1267" s="28"/>
      <c r="N1267" s="28">
        <v>5.2900000000000003E-2</v>
      </c>
    </row>
    <row r="1268" spans="1:31">
      <c r="A1268" s="87" t="s">
        <v>169</v>
      </c>
      <c r="B1268" s="14" t="s">
        <v>74</v>
      </c>
      <c r="C1268" s="14" t="s">
        <v>187</v>
      </c>
      <c r="D1268" s="14">
        <v>2013</v>
      </c>
      <c r="E1268" s="14">
        <v>2013</v>
      </c>
      <c r="F1268" s="14" t="s">
        <v>99</v>
      </c>
      <c r="G1268" s="26">
        <v>32344</v>
      </c>
      <c r="H1268" s="26">
        <v>67349</v>
      </c>
      <c r="I1268" s="48">
        <v>145165</v>
      </c>
      <c r="J1268" s="28">
        <v>0.98319999999999996</v>
      </c>
      <c r="K1268" s="28"/>
      <c r="L1268" s="111"/>
      <c r="M1268" s="28"/>
      <c r="N1268" s="28">
        <v>2.6499999999999999E-2</v>
      </c>
    </row>
    <row r="1269" spans="1:31">
      <c r="A1269" s="87" t="s">
        <v>170</v>
      </c>
      <c r="B1269" s="14" t="s">
        <v>74</v>
      </c>
      <c r="C1269" s="14" t="s">
        <v>187</v>
      </c>
      <c r="D1269" s="14">
        <v>2013</v>
      </c>
      <c r="E1269" s="14">
        <v>2013</v>
      </c>
      <c r="F1269" s="14" t="s">
        <v>99</v>
      </c>
      <c r="G1269" s="26">
        <v>7920</v>
      </c>
      <c r="H1269" s="26">
        <v>16845</v>
      </c>
      <c r="I1269" s="48">
        <v>36147</v>
      </c>
      <c r="J1269" s="28">
        <v>0.74209999999999998</v>
      </c>
      <c r="K1269" s="28"/>
      <c r="L1269" s="111"/>
      <c r="M1269" s="28"/>
      <c r="N1269" s="28">
        <v>5.2900000000000003E-2</v>
      </c>
    </row>
    <row r="1270" spans="1:31">
      <c r="A1270" s="87" t="s">
        <v>171</v>
      </c>
      <c r="B1270" s="14" t="s">
        <v>75</v>
      </c>
      <c r="C1270" s="14" t="s">
        <v>187</v>
      </c>
      <c r="D1270" s="14">
        <v>2013</v>
      </c>
      <c r="E1270" s="14">
        <v>2013</v>
      </c>
      <c r="F1270" s="14" t="s">
        <v>99</v>
      </c>
      <c r="G1270" s="26">
        <v>5694</v>
      </c>
      <c r="H1270" s="26">
        <v>12709</v>
      </c>
      <c r="I1270" s="48">
        <v>20912</v>
      </c>
      <c r="J1270" s="28">
        <v>0.97719999999999996</v>
      </c>
      <c r="K1270" s="28"/>
      <c r="L1270" s="111"/>
      <c r="M1270" s="28"/>
      <c r="N1270" s="28">
        <v>5.2900000000000003E-2</v>
      </c>
    </row>
    <row r="1271" spans="1:31">
      <c r="A1271" s="51" t="s">
        <v>281</v>
      </c>
      <c r="B1271" s="14" t="s">
        <v>66</v>
      </c>
      <c r="C1271" s="14" t="s">
        <v>65</v>
      </c>
      <c r="D1271" s="14">
        <v>2013</v>
      </c>
      <c r="E1271" s="14">
        <v>2014</v>
      </c>
      <c r="F1271" s="14" t="s">
        <v>99</v>
      </c>
      <c r="G1271" s="128"/>
      <c r="H1271" s="128"/>
      <c r="I1271" s="128"/>
      <c r="J1271" s="129"/>
      <c r="K1271" s="129"/>
      <c r="L1271" s="111"/>
      <c r="M1271" s="28">
        <v>0.254</v>
      </c>
      <c r="N1271" s="28">
        <v>5.3999999999999999E-2</v>
      </c>
    </row>
    <row r="1272" spans="1:31">
      <c r="A1272" s="51" t="s">
        <v>172</v>
      </c>
      <c r="B1272" s="14" t="s">
        <v>66</v>
      </c>
      <c r="C1272" s="14" t="s">
        <v>65</v>
      </c>
      <c r="D1272" s="14">
        <v>2013</v>
      </c>
      <c r="E1272" s="14">
        <v>2014</v>
      </c>
      <c r="F1272" s="14" t="s">
        <v>99</v>
      </c>
      <c r="G1272" s="26">
        <v>1977662</v>
      </c>
      <c r="H1272" s="26">
        <v>4285622</v>
      </c>
      <c r="I1272" s="48">
        <v>8602269</v>
      </c>
      <c r="J1272" s="28">
        <v>0.96450000000000002</v>
      </c>
      <c r="K1272" s="28"/>
      <c r="L1272" s="111"/>
      <c r="M1272" s="28"/>
      <c r="N1272" s="28">
        <v>3.9E-2</v>
      </c>
      <c r="O1272" s="14"/>
      <c r="P1272" s="14"/>
      <c r="Q1272" s="14"/>
      <c r="R1272" s="14"/>
      <c r="S1272" s="14"/>
      <c r="T1272" s="14"/>
      <c r="U1272" s="14"/>
      <c r="V1272" s="14"/>
      <c r="W1272" s="14"/>
      <c r="X1272" s="14"/>
      <c r="Y1272" s="14"/>
      <c r="Z1272" s="14"/>
      <c r="AA1272" s="14"/>
      <c r="AB1272" s="14"/>
      <c r="AC1272" s="14"/>
      <c r="AD1272" s="14"/>
      <c r="AE1272" s="14"/>
    </row>
    <row r="1273" spans="1:31">
      <c r="A1273" s="51" t="s">
        <v>173</v>
      </c>
      <c r="B1273" s="14" t="s">
        <v>74</v>
      </c>
      <c r="C1273" s="14" t="s">
        <v>65</v>
      </c>
      <c r="D1273" s="14">
        <v>2013</v>
      </c>
      <c r="E1273" s="14">
        <v>2014</v>
      </c>
      <c r="F1273" s="14" t="s">
        <v>99</v>
      </c>
      <c r="G1273" s="26">
        <v>64540</v>
      </c>
      <c r="H1273" s="26">
        <v>129167</v>
      </c>
      <c r="I1273" s="48">
        <v>277331</v>
      </c>
      <c r="J1273" s="28">
        <v>0.90569999999999995</v>
      </c>
      <c r="K1273" s="28"/>
      <c r="L1273" s="111"/>
      <c r="M1273" s="28"/>
      <c r="N1273" s="28">
        <v>0.02</v>
      </c>
    </row>
    <row r="1274" spans="1:31">
      <c r="A1274" s="51" t="s">
        <v>174</v>
      </c>
      <c r="B1274" s="14" t="s">
        <v>75</v>
      </c>
      <c r="C1274" s="14" t="s">
        <v>65</v>
      </c>
      <c r="D1274" s="14">
        <v>2013</v>
      </c>
      <c r="E1274" s="14">
        <v>2014</v>
      </c>
      <c r="F1274" s="14" t="s">
        <v>99</v>
      </c>
      <c r="G1274" s="26">
        <v>90</v>
      </c>
      <c r="H1274" s="26">
        <v>154</v>
      </c>
      <c r="I1274" s="48">
        <v>201</v>
      </c>
      <c r="J1274" s="28">
        <v>1</v>
      </c>
      <c r="K1274" s="28"/>
      <c r="L1274" s="111"/>
      <c r="M1274" s="28"/>
      <c r="N1274" s="28">
        <v>0.18709999999999999</v>
      </c>
    </row>
    <row r="1275" spans="1:31">
      <c r="A1275" s="51" t="s">
        <v>175</v>
      </c>
      <c r="B1275" s="14" t="s">
        <v>75</v>
      </c>
      <c r="C1275" s="14" t="s">
        <v>65</v>
      </c>
      <c r="D1275" s="14">
        <v>2013</v>
      </c>
      <c r="E1275" s="14">
        <v>2014</v>
      </c>
      <c r="F1275" s="14" t="s">
        <v>99</v>
      </c>
      <c r="G1275" s="26">
        <v>1669</v>
      </c>
      <c r="H1275" s="26">
        <v>3261</v>
      </c>
      <c r="I1275" s="48">
        <v>4737</v>
      </c>
      <c r="J1275" s="28">
        <v>0.93140000000000001</v>
      </c>
      <c r="K1275" s="28"/>
      <c r="L1275" s="111"/>
      <c r="M1275" s="28"/>
      <c r="N1275" s="28">
        <v>0.18709999999999999</v>
      </c>
    </row>
    <row r="1276" spans="1:31">
      <c r="A1276" s="51" t="s">
        <v>176</v>
      </c>
      <c r="B1276" s="14" t="s">
        <v>75</v>
      </c>
      <c r="C1276" s="14" t="s">
        <v>65</v>
      </c>
      <c r="D1276" s="14">
        <v>2013</v>
      </c>
      <c r="E1276" s="14">
        <v>2014</v>
      </c>
      <c r="F1276" s="14" t="s">
        <v>99</v>
      </c>
      <c r="G1276" s="26">
        <v>14919</v>
      </c>
      <c r="H1276" s="26">
        <v>30365</v>
      </c>
      <c r="I1276" s="48">
        <v>53199</v>
      </c>
      <c r="J1276" s="28">
        <v>0.90610000000000002</v>
      </c>
      <c r="K1276" s="28"/>
      <c r="L1276" s="111"/>
      <c r="M1276" s="28"/>
      <c r="N1276" s="28">
        <v>0.18709999999999999</v>
      </c>
    </row>
    <row r="1277" spans="1:31">
      <c r="A1277" s="51" t="s">
        <v>177</v>
      </c>
      <c r="B1277" s="14" t="s">
        <v>75</v>
      </c>
      <c r="C1277" s="14" t="s">
        <v>65</v>
      </c>
      <c r="D1277" s="14">
        <v>2013</v>
      </c>
      <c r="E1277" s="14">
        <v>2014</v>
      </c>
      <c r="F1277" s="14" t="s">
        <v>99</v>
      </c>
      <c r="G1277" s="26">
        <v>2547</v>
      </c>
      <c r="H1277" s="26">
        <v>4866</v>
      </c>
      <c r="I1277" s="48">
        <v>6972</v>
      </c>
      <c r="J1277" s="28">
        <v>1</v>
      </c>
      <c r="K1277" s="28"/>
      <c r="L1277" s="111"/>
      <c r="M1277" s="28"/>
      <c r="N1277" s="28">
        <v>0.18709999999999999</v>
      </c>
    </row>
    <row r="1278" spans="1:31">
      <c r="A1278" s="51" t="s">
        <v>178</v>
      </c>
      <c r="B1278" s="14" t="s">
        <v>75</v>
      </c>
      <c r="C1278" s="14" t="s">
        <v>65</v>
      </c>
      <c r="D1278" s="14">
        <v>2013</v>
      </c>
      <c r="E1278" s="14">
        <v>2014</v>
      </c>
      <c r="F1278" s="14" t="s">
        <v>99</v>
      </c>
      <c r="G1278" s="26">
        <v>690</v>
      </c>
      <c r="H1278" s="26">
        <v>1624</v>
      </c>
      <c r="I1278" s="48">
        <v>5104</v>
      </c>
      <c r="J1278" s="28">
        <v>0.91669999999999996</v>
      </c>
      <c r="K1278" s="28"/>
      <c r="L1278" s="111"/>
      <c r="M1278" s="28"/>
      <c r="N1278" s="28">
        <v>0.18709999999999999</v>
      </c>
    </row>
    <row r="1279" spans="1:31">
      <c r="A1279" s="51" t="s">
        <v>179</v>
      </c>
      <c r="B1279" s="14" t="s">
        <v>74</v>
      </c>
      <c r="C1279" s="14" t="s">
        <v>65</v>
      </c>
      <c r="D1279" s="14">
        <v>2013</v>
      </c>
      <c r="E1279" s="14">
        <v>2014</v>
      </c>
      <c r="F1279" s="14" t="s">
        <v>99</v>
      </c>
      <c r="G1279" s="26">
        <v>33853</v>
      </c>
      <c r="H1279" s="26">
        <v>70212</v>
      </c>
      <c r="I1279" s="48">
        <v>164227</v>
      </c>
      <c r="J1279" s="28">
        <v>0.92190000000000005</v>
      </c>
      <c r="K1279" s="28"/>
      <c r="L1279" s="111"/>
      <c r="M1279" s="28"/>
      <c r="N1279" s="28">
        <v>7.3000000000000001E-3</v>
      </c>
    </row>
    <row r="1280" spans="1:31">
      <c r="A1280" s="51" t="s">
        <v>180</v>
      </c>
      <c r="B1280" s="14" t="s">
        <v>75</v>
      </c>
      <c r="C1280" s="14" t="s">
        <v>65</v>
      </c>
      <c r="D1280" s="14">
        <v>2013</v>
      </c>
      <c r="E1280" s="14">
        <v>2014</v>
      </c>
      <c r="F1280" s="14" t="s">
        <v>99</v>
      </c>
      <c r="G1280" s="26">
        <v>2477</v>
      </c>
      <c r="H1280" s="26">
        <v>5032</v>
      </c>
      <c r="I1280" s="48">
        <v>8285</v>
      </c>
      <c r="J1280" s="28">
        <v>1</v>
      </c>
      <c r="K1280" s="28"/>
      <c r="L1280" s="111"/>
      <c r="M1280" s="28"/>
      <c r="N1280" s="28">
        <v>0.18709999999999999</v>
      </c>
    </row>
    <row r="1281" spans="1:14">
      <c r="A1281" s="51" t="s">
        <v>181</v>
      </c>
      <c r="B1281" s="14" t="s">
        <v>75</v>
      </c>
      <c r="C1281" s="14" t="s">
        <v>65</v>
      </c>
      <c r="D1281" s="14">
        <v>2013</v>
      </c>
      <c r="E1281" s="14">
        <v>2014</v>
      </c>
      <c r="F1281" s="14" t="s">
        <v>99</v>
      </c>
      <c r="G1281" s="26">
        <v>6240</v>
      </c>
      <c r="H1281" s="26">
        <v>11497</v>
      </c>
      <c r="I1281" s="48">
        <v>20410</v>
      </c>
      <c r="J1281" s="28">
        <v>0.9879</v>
      </c>
      <c r="K1281" s="28"/>
      <c r="L1281" s="111"/>
      <c r="M1281" s="28"/>
      <c r="N1281" s="28">
        <v>0.18709999999999999</v>
      </c>
    </row>
    <row r="1282" spans="1:14">
      <c r="A1282" s="87" t="s">
        <v>123</v>
      </c>
      <c r="B1282" s="14" t="s">
        <v>74</v>
      </c>
      <c r="C1282" s="14" t="s">
        <v>65</v>
      </c>
      <c r="D1282" s="14">
        <v>2013</v>
      </c>
      <c r="E1282" s="14">
        <v>2014</v>
      </c>
      <c r="F1282" s="14" t="s">
        <v>99</v>
      </c>
      <c r="G1282" s="26">
        <v>92503</v>
      </c>
      <c r="H1282" s="26">
        <v>220916</v>
      </c>
      <c r="I1282" s="48">
        <v>339064</v>
      </c>
      <c r="J1282" s="28">
        <v>0.92459999999999998</v>
      </c>
      <c r="K1282" s="28"/>
      <c r="L1282" s="111"/>
      <c r="M1282" s="28"/>
      <c r="N1282" s="28">
        <v>0</v>
      </c>
    </row>
    <row r="1283" spans="1:14">
      <c r="A1283" s="87" t="s">
        <v>124</v>
      </c>
      <c r="B1283" s="14" t="s">
        <v>75</v>
      </c>
      <c r="C1283" s="14" t="s">
        <v>65</v>
      </c>
      <c r="D1283" s="14">
        <v>2013</v>
      </c>
      <c r="E1283" s="14">
        <v>2014</v>
      </c>
      <c r="F1283" s="14" t="s">
        <v>99</v>
      </c>
      <c r="G1283" s="26">
        <v>1387</v>
      </c>
      <c r="H1283" s="26">
        <v>3412</v>
      </c>
      <c r="I1283" s="48">
        <v>7838</v>
      </c>
      <c r="J1283" s="28">
        <v>1</v>
      </c>
      <c r="K1283" s="28"/>
      <c r="L1283" s="111"/>
      <c r="M1283" s="28"/>
      <c r="N1283" s="28">
        <v>0.18709999999999999</v>
      </c>
    </row>
    <row r="1284" spans="1:14">
      <c r="A1284" s="87" t="s">
        <v>125</v>
      </c>
      <c r="B1284" s="14" t="s">
        <v>75</v>
      </c>
      <c r="C1284" s="14" t="s">
        <v>65</v>
      </c>
      <c r="D1284" s="14">
        <v>2013</v>
      </c>
      <c r="E1284" s="14">
        <v>2014</v>
      </c>
      <c r="F1284" s="14" t="s">
        <v>99</v>
      </c>
      <c r="G1284" s="26">
        <v>8895</v>
      </c>
      <c r="H1284" s="26">
        <v>16624</v>
      </c>
      <c r="I1284" s="48">
        <v>30190</v>
      </c>
      <c r="J1284" s="28">
        <v>0.90410000000000001</v>
      </c>
      <c r="K1284" s="28"/>
      <c r="L1284" s="111"/>
      <c r="M1284" s="28"/>
      <c r="N1284" s="28">
        <v>0.18709999999999999</v>
      </c>
    </row>
    <row r="1285" spans="1:14">
      <c r="A1285" s="87" t="s">
        <v>126</v>
      </c>
      <c r="B1285" s="14" t="s">
        <v>75</v>
      </c>
      <c r="C1285" s="14" t="s">
        <v>65</v>
      </c>
      <c r="D1285" s="14">
        <v>2013</v>
      </c>
      <c r="E1285" s="14">
        <v>2014</v>
      </c>
      <c r="F1285" s="14" t="s">
        <v>99</v>
      </c>
      <c r="G1285" s="26">
        <v>14978</v>
      </c>
      <c r="H1285" s="26">
        <v>38207</v>
      </c>
      <c r="I1285" s="48">
        <v>61243</v>
      </c>
      <c r="J1285" s="28">
        <v>0.8821</v>
      </c>
      <c r="K1285" s="28"/>
      <c r="L1285" s="111"/>
      <c r="M1285" s="28"/>
      <c r="N1285" s="28">
        <v>0.18709999999999999</v>
      </c>
    </row>
    <row r="1286" spans="1:14">
      <c r="A1286" s="87" t="s">
        <v>127</v>
      </c>
      <c r="B1286" s="14" t="s">
        <v>75</v>
      </c>
      <c r="C1286" s="14" t="s">
        <v>65</v>
      </c>
      <c r="D1286" s="14">
        <v>2013</v>
      </c>
      <c r="E1286" s="14">
        <v>2014</v>
      </c>
      <c r="F1286" s="14" t="s">
        <v>99</v>
      </c>
      <c r="G1286" s="26">
        <v>1009</v>
      </c>
      <c r="H1286" s="26">
        <v>2028</v>
      </c>
      <c r="I1286" s="48">
        <v>3606</v>
      </c>
      <c r="J1286" s="28">
        <v>1</v>
      </c>
      <c r="K1286" s="28"/>
      <c r="L1286" s="111"/>
      <c r="M1286" s="28"/>
      <c r="N1286" s="28">
        <v>0.18709999999999999</v>
      </c>
    </row>
    <row r="1287" spans="1:14">
      <c r="A1287" s="87" t="s">
        <v>128</v>
      </c>
      <c r="B1287" s="14" t="s">
        <v>75</v>
      </c>
      <c r="C1287" s="14" t="s">
        <v>65</v>
      </c>
      <c r="D1287" s="14">
        <v>2013</v>
      </c>
      <c r="E1287" s="14">
        <v>2014</v>
      </c>
      <c r="F1287" s="14" t="s">
        <v>99</v>
      </c>
      <c r="G1287" s="26">
        <v>59300</v>
      </c>
      <c r="H1287" s="26">
        <v>142748</v>
      </c>
      <c r="I1287" s="48">
        <v>266232</v>
      </c>
      <c r="J1287" s="28">
        <v>0.9839</v>
      </c>
      <c r="K1287" s="28"/>
      <c r="L1287" s="111"/>
      <c r="M1287" s="28"/>
      <c r="N1287" s="28">
        <v>0</v>
      </c>
    </row>
    <row r="1288" spans="1:14">
      <c r="A1288" s="87" t="s">
        <v>129</v>
      </c>
      <c r="B1288" s="14" t="s">
        <v>75</v>
      </c>
      <c r="C1288" s="14" t="s">
        <v>65</v>
      </c>
      <c r="D1288" s="14">
        <v>2013</v>
      </c>
      <c r="E1288" s="14">
        <v>2014</v>
      </c>
      <c r="F1288" s="14" t="s">
        <v>99</v>
      </c>
      <c r="G1288" s="26">
        <v>9741</v>
      </c>
      <c r="H1288" s="26">
        <v>22985</v>
      </c>
      <c r="I1288" s="48">
        <v>39780</v>
      </c>
      <c r="J1288" s="28">
        <v>0.98280000000000001</v>
      </c>
      <c r="K1288" s="28"/>
      <c r="L1288" s="111"/>
      <c r="M1288" s="28"/>
      <c r="N1288" s="28">
        <v>0.18709999999999999</v>
      </c>
    </row>
    <row r="1289" spans="1:14">
      <c r="A1289" s="87" t="s">
        <v>130</v>
      </c>
      <c r="B1289" s="14" t="s">
        <v>75</v>
      </c>
      <c r="C1289" s="14" t="s">
        <v>65</v>
      </c>
      <c r="D1289" s="14">
        <v>2013</v>
      </c>
      <c r="E1289" s="14">
        <v>2014</v>
      </c>
      <c r="F1289" s="14" t="s">
        <v>99</v>
      </c>
      <c r="G1289" s="26">
        <v>5154</v>
      </c>
      <c r="H1289" s="26">
        <v>10290</v>
      </c>
      <c r="I1289" s="48">
        <v>19709</v>
      </c>
      <c r="J1289" s="28">
        <v>0.76549999999999996</v>
      </c>
      <c r="K1289" s="28"/>
      <c r="L1289" s="111"/>
      <c r="M1289" s="28"/>
      <c r="N1289" s="28">
        <v>0.18709999999999999</v>
      </c>
    </row>
    <row r="1290" spans="1:14">
      <c r="A1290" s="87" t="s">
        <v>131</v>
      </c>
      <c r="B1290" s="14" t="s">
        <v>75</v>
      </c>
      <c r="C1290" s="14" t="s">
        <v>65</v>
      </c>
      <c r="D1290" s="14">
        <v>2013</v>
      </c>
      <c r="E1290" s="14">
        <v>2014</v>
      </c>
      <c r="F1290" s="14" t="s">
        <v>99</v>
      </c>
      <c r="G1290" s="26">
        <v>1441</v>
      </c>
      <c r="H1290" s="26">
        <v>3015</v>
      </c>
      <c r="I1290" s="48">
        <v>5144</v>
      </c>
      <c r="J1290" s="28">
        <v>0.95740000000000003</v>
      </c>
      <c r="K1290" s="28"/>
      <c r="L1290" s="111"/>
      <c r="M1290" s="28"/>
      <c r="N1290" s="28">
        <v>0.18709999999999999</v>
      </c>
    </row>
    <row r="1291" spans="1:14">
      <c r="A1291" s="87" t="s">
        <v>132</v>
      </c>
      <c r="B1291" s="14" t="s">
        <v>76</v>
      </c>
      <c r="C1291" s="14" t="s">
        <v>65</v>
      </c>
      <c r="D1291" s="14">
        <v>2013</v>
      </c>
      <c r="E1291" s="14">
        <v>2014</v>
      </c>
      <c r="F1291" s="14" t="s">
        <v>99</v>
      </c>
      <c r="G1291" s="26">
        <v>567409</v>
      </c>
      <c r="H1291" s="26">
        <v>1169214</v>
      </c>
      <c r="I1291" s="48">
        <v>2644502</v>
      </c>
      <c r="J1291" s="28">
        <v>0.96360000000000001</v>
      </c>
      <c r="K1291" s="28"/>
      <c r="L1291" s="111"/>
      <c r="M1291" s="28"/>
      <c r="N1291" s="28">
        <v>4.4900000000000002E-2</v>
      </c>
    </row>
    <row r="1292" spans="1:14">
      <c r="A1292" s="87" t="s">
        <v>133</v>
      </c>
      <c r="B1292" s="14" t="s">
        <v>75</v>
      </c>
      <c r="C1292" s="14" t="s">
        <v>65</v>
      </c>
      <c r="D1292" s="14">
        <v>2013</v>
      </c>
      <c r="E1292" s="14">
        <v>2014</v>
      </c>
      <c r="F1292" s="14" t="s">
        <v>99</v>
      </c>
      <c r="G1292" s="26">
        <v>10563</v>
      </c>
      <c r="H1292" s="26">
        <v>26658</v>
      </c>
      <c r="I1292" s="48">
        <v>50622</v>
      </c>
      <c r="J1292" s="28">
        <v>0.98319999999999996</v>
      </c>
      <c r="K1292" s="28"/>
      <c r="L1292" s="111"/>
      <c r="M1292" s="28"/>
      <c r="N1292" s="28">
        <v>0.18709999999999999</v>
      </c>
    </row>
    <row r="1293" spans="1:14">
      <c r="A1293" s="87" t="s">
        <v>134</v>
      </c>
      <c r="B1293" s="14" t="s">
        <v>75</v>
      </c>
      <c r="C1293" s="14" t="s">
        <v>65</v>
      </c>
      <c r="D1293" s="14">
        <v>2013</v>
      </c>
      <c r="E1293" s="14">
        <v>2014</v>
      </c>
      <c r="F1293" s="14" t="s">
        <v>99</v>
      </c>
      <c r="G1293" s="26">
        <v>5850</v>
      </c>
      <c r="H1293" s="26">
        <v>9846</v>
      </c>
      <c r="I1293" s="48">
        <v>26190</v>
      </c>
      <c r="J1293" s="28">
        <v>0.93769999999999998</v>
      </c>
      <c r="K1293" s="28"/>
      <c r="L1293" s="111"/>
      <c r="M1293" s="28"/>
      <c r="N1293" s="28">
        <v>0.18709999999999999</v>
      </c>
    </row>
    <row r="1294" spans="1:14">
      <c r="A1294" s="87" t="s">
        <v>135</v>
      </c>
      <c r="B1294" s="14" t="s">
        <v>75</v>
      </c>
      <c r="C1294" s="14" t="s">
        <v>65</v>
      </c>
      <c r="D1294" s="14">
        <v>2013</v>
      </c>
      <c r="E1294" s="14">
        <v>2014</v>
      </c>
      <c r="F1294" s="14" t="s">
        <v>99</v>
      </c>
      <c r="G1294" s="26">
        <v>949</v>
      </c>
      <c r="H1294" s="26">
        <v>1905</v>
      </c>
      <c r="I1294" s="48">
        <v>3019</v>
      </c>
      <c r="J1294" s="28">
        <v>0.92649999999999999</v>
      </c>
      <c r="K1294" s="28"/>
      <c r="L1294" s="111"/>
      <c r="M1294" s="28"/>
      <c r="N1294" s="28">
        <v>0.18709999999999999</v>
      </c>
    </row>
    <row r="1295" spans="1:14">
      <c r="A1295" s="87" t="s">
        <v>136</v>
      </c>
      <c r="B1295" s="14" t="s">
        <v>75</v>
      </c>
      <c r="C1295" s="14" t="s">
        <v>65</v>
      </c>
      <c r="D1295" s="14">
        <v>2013</v>
      </c>
      <c r="E1295" s="14">
        <v>2014</v>
      </c>
      <c r="F1295" s="14" t="s">
        <v>99</v>
      </c>
      <c r="G1295" s="26">
        <v>6972</v>
      </c>
      <c r="H1295" s="26">
        <v>13061</v>
      </c>
      <c r="I1295" s="48">
        <v>26139</v>
      </c>
      <c r="J1295" s="28">
        <v>0.99109999999999998</v>
      </c>
      <c r="K1295" s="28"/>
      <c r="L1295" s="111"/>
      <c r="M1295" s="28"/>
      <c r="N1295" s="28">
        <v>0.18709999999999999</v>
      </c>
    </row>
    <row r="1296" spans="1:14">
      <c r="A1296" s="87" t="s">
        <v>137</v>
      </c>
      <c r="B1296" s="14" t="s">
        <v>75</v>
      </c>
      <c r="C1296" s="14" t="s">
        <v>65</v>
      </c>
      <c r="D1296" s="14">
        <v>2013</v>
      </c>
      <c r="E1296" s="14">
        <v>2014</v>
      </c>
      <c r="F1296" s="14" t="s">
        <v>99</v>
      </c>
      <c r="G1296" s="26">
        <v>22674</v>
      </c>
      <c r="H1296" s="26">
        <v>54349</v>
      </c>
      <c r="I1296" s="48">
        <v>95183</v>
      </c>
      <c r="J1296" s="28">
        <v>0.98440000000000005</v>
      </c>
      <c r="K1296" s="28"/>
      <c r="L1296" s="111"/>
      <c r="M1296" s="28"/>
      <c r="N1296" s="28">
        <v>0</v>
      </c>
    </row>
    <row r="1297" spans="1:14">
      <c r="A1297" s="87" t="s">
        <v>138</v>
      </c>
      <c r="B1297" s="14" t="s">
        <v>75</v>
      </c>
      <c r="C1297" s="14" t="s">
        <v>65</v>
      </c>
      <c r="D1297" s="14">
        <v>2013</v>
      </c>
      <c r="E1297" s="14">
        <v>2014</v>
      </c>
      <c r="F1297" s="14" t="s">
        <v>99</v>
      </c>
      <c r="G1297" s="26">
        <v>412</v>
      </c>
      <c r="H1297" s="26">
        <v>952</v>
      </c>
      <c r="I1297" s="48">
        <v>2167</v>
      </c>
      <c r="J1297" s="28">
        <v>1</v>
      </c>
      <c r="K1297" s="28"/>
      <c r="L1297" s="111"/>
      <c r="M1297" s="28"/>
      <c r="N1297" s="28">
        <v>0.18709999999999999</v>
      </c>
    </row>
    <row r="1298" spans="1:14">
      <c r="A1298" s="87" t="s">
        <v>139</v>
      </c>
      <c r="B1298" s="14" t="s">
        <v>75</v>
      </c>
      <c r="C1298" s="14" t="s">
        <v>65</v>
      </c>
      <c r="D1298" s="14">
        <v>2013</v>
      </c>
      <c r="E1298" s="14">
        <v>2014</v>
      </c>
      <c r="F1298" s="14" t="s">
        <v>99</v>
      </c>
      <c r="G1298" s="26">
        <v>385</v>
      </c>
      <c r="H1298" s="26">
        <v>644</v>
      </c>
      <c r="I1298" s="48">
        <v>1698</v>
      </c>
      <c r="J1298" s="28">
        <v>0.92059999999999997</v>
      </c>
      <c r="K1298" s="28"/>
      <c r="L1298" s="111"/>
      <c r="M1298" s="28"/>
      <c r="N1298" s="28">
        <v>0.18709999999999999</v>
      </c>
    </row>
    <row r="1299" spans="1:14">
      <c r="A1299" s="87" t="s">
        <v>140</v>
      </c>
      <c r="B1299" s="14" t="s">
        <v>75</v>
      </c>
      <c r="C1299" s="14" t="s">
        <v>65</v>
      </c>
      <c r="D1299" s="14">
        <v>2013</v>
      </c>
      <c r="E1299" s="14">
        <v>2014</v>
      </c>
      <c r="F1299" s="14" t="s">
        <v>99</v>
      </c>
      <c r="G1299" s="26">
        <v>19094</v>
      </c>
      <c r="H1299" s="26">
        <v>43325</v>
      </c>
      <c r="I1299" s="48">
        <v>117812</v>
      </c>
      <c r="J1299" s="28">
        <v>1</v>
      </c>
      <c r="K1299" s="28"/>
      <c r="L1299" s="111"/>
      <c r="M1299" s="28"/>
      <c r="N1299" s="28">
        <v>8.4400000000000003E-2</v>
      </c>
    </row>
    <row r="1300" spans="1:14">
      <c r="A1300" s="87" t="s">
        <v>141</v>
      </c>
      <c r="B1300" s="14" t="s">
        <v>75</v>
      </c>
      <c r="C1300" s="14" t="s">
        <v>65</v>
      </c>
      <c r="D1300" s="14">
        <v>2013</v>
      </c>
      <c r="E1300" s="14">
        <v>2014</v>
      </c>
      <c r="F1300" s="14" t="s">
        <v>99</v>
      </c>
      <c r="G1300" s="26">
        <v>3156</v>
      </c>
      <c r="H1300" s="26">
        <v>6599</v>
      </c>
      <c r="I1300" s="48">
        <v>21035</v>
      </c>
      <c r="J1300" s="28">
        <v>0.7671</v>
      </c>
      <c r="K1300" s="28"/>
      <c r="L1300" s="111"/>
      <c r="M1300" s="28"/>
      <c r="N1300" s="28">
        <v>0.18709999999999999</v>
      </c>
    </row>
    <row r="1301" spans="1:14">
      <c r="A1301" s="87" t="s">
        <v>142</v>
      </c>
      <c r="B1301" s="14" t="s">
        <v>75</v>
      </c>
      <c r="C1301" s="14" t="s">
        <v>65</v>
      </c>
      <c r="D1301" s="14">
        <v>2013</v>
      </c>
      <c r="E1301" s="14">
        <v>2014</v>
      </c>
      <c r="F1301" s="14" t="s">
        <v>99</v>
      </c>
      <c r="G1301" s="26">
        <v>3903</v>
      </c>
      <c r="H1301" s="26">
        <v>7422</v>
      </c>
      <c r="I1301" s="48">
        <v>12796</v>
      </c>
      <c r="J1301" s="28">
        <v>0.99619999999999997</v>
      </c>
      <c r="K1301" s="28"/>
      <c r="L1301" s="111"/>
      <c r="M1301" s="28"/>
      <c r="N1301" s="28">
        <v>0.18709999999999999</v>
      </c>
    </row>
    <row r="1302" spans="1:14">
      <c r="A1302" s="87" t="s">
        <v>143</v>
      </c>
      <c r="B1302" s="14" t="s">
        <v>74</v>
      </c>
      <c r="C1302" s="14" t="s">
        <v>65</v>
      </c>
      <c r="D1302" s="14">
        <v>2013</v>
      </c>
      <c r="E1302" s="14">
        <v>2014</v>
      </c>
      <c r="F1302" s="14" t="s">
        <v>99</v>
      </c>
      <c r="G1302" s="26">
        <v>110142</v>
      </c>
      <c r="H1302" s="26">
        <v>240817</v>
      </c>
      <c r="I1302" s="48">
        <v>555276</v>
      </c>
      <c r="J1302" s="28">
        <v>0.99480000000000002</v>
      </c>
      <c r="K1302" s="28"/>
      <c r="L1302" s="111"/>
      <c r="M1302" s="28"/>
      <c r="N1302" s="28">
        <v>0</v>
      </c>
    </row>
    <row r="1303" spans="1:14">
      <c r="A1303" s="87" t="s">
        <v>144</v>
      </c>
      <c r="B1303" s="14" t="s">
        <v>74</v>
      </c>
      <c r="C1303" s="14" t="s">
        <v>65</v>
      </c>
      <c r="D1303" s="14">
        <v>2013</v>
      </c>
      <c r="E1303" s="14">
        <v>2014</v>
      </c>
      <c r="F1303" s="14" t="s">
        <v>99</v>
      </c>
      <c r="G1303" s="26">
        <v>8802</v>
      </c>
      <c r="H1303" s="26">
        <v>18178</v>
      </c>
      <c r="I1303" s="48">
        <v>33869</v>
      </c>
      <c r="J1303" s="28">
        <v>0.97689999999999999</v>
      </c>
      <c r="K1303" s="28"/>
      <c r="L1303" s="111"/>
      <c r="M1303" s="28"/>
      <c r="N1303" s="28">
        <v>0.18709999999999999</v>
      </c>
    </row>
    <row r="1304" spans="1:14">
      <c r="A1304" s="87" t="s">
        <v>145</v>
      </c>
      <c r="B1304" s="14" t="s">
        <v>75</v>
      </c>
      <c r="C1304" s="14" t="s">
        <v>65</v>
      </c>
      <c r="D1304" s="14">
        <v>2013</v>
      </c>
      <c r="E1304" s="14">
        <v>2014</v>
      </c>
      <c r="F1304" s="14" t="s">
        <v>99</v>
      </c>
      <c r="G1304" s="26">
        <v>829</v>
      </c>
      <c r="H1304" s="26">
        <v>1660</v>
      </c>
      <c r="I1304" s="48">
        <v>3313</v>
      </c>
      <c r="J1304" s="28">
        <v>0.96340000000000003</v>
      </c>
      <c r="K1304" s="28"/>
      <c r="L1304" s="111"/>
      <c r="M1304" s="28"/>
      <c r="N1304" s="28">
        <v>0.18709999999999999</v>
      </c>
    </row>
    <row r="1305" spans="1:14">
      <c r="A1305" s="87" t="s">
        <v>146</v>
      </c>
      <c r="B1305" s="14" t="s">
        <v>75</v>
      </c>
      <c r="C1305" s="14" t="s">
        <v>65</v>
      </c>
      <c r="D1305" s="14">
        <v>2013</v>
      </c>
      <c r="E1305" s="14">
        <v>2014</v>
      </c>
      <c r="F1305" s="14" t="s">
        <v>99</v>
      </c>
      <c r="G1305" s="26">
        <v>119124</v>
      </c>
      <c r="H1305" s="26">
        <v>284797</v>
      </c>
      <c r="I1305" s="48">
        <v>501031</v>
      </c>
      <c r="J1305" s="28">
        <v>0.99670000000000003</v>
      </c>
      <c r="K1305" s="28"/>
      <c r="L1305" s="111"/>
      <c r="M1305" s="28"/>
      <c r="N1305" s="28">
        <v>3.9E-2</v>
      </c>
    </row>
    <row r="1306" spans="1:14">
      <c r="A1306" s="87" t="s">
        <v>147</v>
      </c>
      <c r="B1306" s="14" t="s">
        <v>74</v>
      </c>
      <c r="C1306" s="14" t="s">
        <v>65</v>
      </c>
      <c r="D1306" s="14">
        <v>2013</v>
      </c>
      <c r="E1306" s="14">
        <v>2014</v>
      </c>
      <c r="F1306" s="14" t="s">
        <v>99</v>
      </c>
      <c r="G1306" s="26">
        <v>96705</v>
      </c>
      <c r="H1306" s="26">
        <v>213386</v>
      </c>
      <c r="I1306" s="48">
        <v>361235</v>
      </c>
      <c r="J1306" s="28">
        <v>0.9788</v>
      </c>
      <c r="K1306" s="28"/>
      <c r="L1306" s="111"/>
      <c r="M1306" s="28"/>
      <c r="N1306" s="28">
        <v>0</v>
      </c>
    </row>
    <row r="1307" spans="1:14">
      <c r="A1307" s="87" t="s">
        <v>148</v>
      </c>
      <c r="B1307" s="14" t="s">
        <v>75</v>
      </c>
      <c r="C1307" s="14" t="s">
        <v>65</v>
      </c>
      <c r="D1307" s="14">
        <v>2013</v>
      </c>
      <c r="E1307" s="14">
        <v>2014</v>
      </c>
      <c r="F1307" s="14" t="s">
        <v>99</v>
      </c>
      <c r="G1307" s="26">
        <v>2580</v>
      </c>
      <c r="H1307" s="26">
        <v>5979</v>
      </c>
      <c r="I1307" s="48">
        <v>11433</v>
      </c>
      <c r="J1307" s="28">
        <v>0.99439999999999995</v>
      </c>
      <c r="K1307" s="28"/>
      <c r="L1307" s="111"/>
      <c r="M1307" s="28"/>
      <c r="N1307" s="28">
        <v>0.18709999999999999</v>
      </c>
    </row>
    <row r="1308" spans="1:14">
      <c r="A1308" s="87" t="s">
        <v>149</v>
      </c>
      <c r="B1308" s="14" t="s">
        <v>75</v>
      </c>
      <c r="C1308" s="14" t="s">
        <v>65</v>
      </c>
      <c r="D1308" s="14">
        <v>2013</v>
      </c>
      <c r="E1308" s="14">
        <v>2014</v>
      </c>
      <c r="F1308" s="14" t="s">
        <v>99</v>
      </c>
      <c r="G1308" s="26">
        <v>162640</v>
      </c>
      <c r="H1308" s="26">
        <v>378592</v>
      </c>
      <c r="I1308" s="48">
        <v>564267</v>
      </c>
      <c r="J1308" s="28">
        <v>0.99770000000000003</v>
      </c>
      <c r="K1308" s="28"/>
      <c r="L1308" s="111"/>
      <c r="M1308" s="28"/>
      <c r="N1308" s="28">
        <v>0</v>
      </c>
    </row>
    <row r="1309" spans="1:14">
      <c r="A1309" s="87" t="s">
        <v>150</v>
      </c>
      <c r="B1309" s="14" t="s">
        <v>74</v>
      </c>
      <c r="C1309" s="14" t="s">
        <v>65</v>
      </c>
      <c r="D1309" s="14">
        <v>2013</v>
      </c>
      <c r="E1309" s="14">
        <v>2014</v>
      </c>
      <c r="F1309" s="14" t="s">
        <v>99</v>
      </c>
      <c r="G1309" s="26">
        <v>126937</v>
      </c>
      <c r="H1309" s="26">
        <v>270406</v>
      </c>
      <c r="I1309" s="48">
        <v>524035</v>
      </c>
      <c r="J1309" s="28">
        <v>0.97889999999999999</v>
      </c>
      <c r="K1309" s="28"/>
      <c r="L1309" s="111"/>
      <c r="M1309" s="28"/>
      <c r="N1309" s="28">
        <v>1.61E-2</v>
      </c>
    </row>
    <row r="1310" spans="1:14">
      <c r="A1310" s="87" t="s">
        <v>151</v>
      </c>
      <c r="B1310" s="14" t="s">
        <v>74</v>
      </c>
      <c r="C1310" s="14" t="s">
        <v>65</v>
      </c>
      <c r="D1310" s="14">
        <v>2013</v>
      </c>
      <c r="E1310" s="14">
        <v>2014</v>
      </c>
      <c r="F1310" s="14" t="s">
        <v>99</v>
      </c>
      <c r="G1310" s="26">
        <v>32234</v>
      </c>
      <c r="H1310" s="26">
        <v>50731</v>
      </c>
      <c r="I1310" s="48">
        <v>145772</v>
      </c>
      <c r="J1310" s="28">
        <v>0.9698</v>
      </c>
      <c r="K1310" s="28"/>
      <c r="L1310" s="111"/>
      <c r="M1310" s="28"/>
      <c r="N1310" s="28">
        <v>6.9699999999999998E-2</v>
      </c>
    </row>
    <row r="1311" spans="1:14">
      <c r="A1311" s="87" t="s">
        <v>152</v>
      </c>
      <c r="B1311" s="14" t="s">
        <v>75</v>
      </c>
      <c r="C1311" s="14" t="s">
        <v>65</v>
      </c>
      <c r="D1311" s="14">
        <v>2013</v>
      </c>
      <c r="E1311" s="14">
        <v>2014</v>
      </c>
      <c r="F1311" s="14" t="s">
        <v>99</v>
      </c>
      <c r="G1311" s="26">
        <v>47246</v>
      </c>
      <c r="H1311" s="26">
        <v>113328</v>
      </c>
      <c r="I1311" s="48">
        <v>204243</v>
      </c>
      <c r="J1311" s="28">
        <v>0.98180000000000001</v>
      </c>
      <c r="K1311" s="28"/>
      <c r="L1311" s="111"/>
      <c r="M1311" s="28"/>
      <c r="N1311" s="28">
        <v>8.1900000000000001E-2</v>
      </c>
    </row>
    <row r="1312" spans="1:14">
      <c r="A1312" s="87" t="s">
        <v>153</v>
      </c>
      <c r="B1312" s="14" t="s">
        <v>74</v>
      </c>
      <c r="C1312" s="14" t="s">
        <v>65</v>
      </c>
      <c r="D1312" s="14">
        <v>2013</v>
      </c>
      <c r="E1312" s="14">
        <v>2014</v>
      </c>
      <c r="F1312" s="14" t="s">
        <v>99</v>
      </c>
      <c r="G1312" s="26">
        <v>9023</v>
      </c>
      <c r="H1312" s="26">
        <v>17380</v>
      </c>
      <c r="I1312" s="48">
        <v>38709</v>
      </c>
      <c r="J1312" s="28">
        <v>0.93500000000000005</v>
      </c>
      <c r="K1312" s="28"/>
      <c r="L1312" s="111"/>
      <c r="M1312" s="28"/>
      <c r="N1312" s="28">
        <v>0.18709999999999999</v>
      </c>
    </row>
    <row r="1313" spans="1:14">
      <c r="A1313" s="87" t="s">
        <v>154</v>
      </c>
      <c r="B1313" s="14" t="s">
        <v>74</v>
      </c>
      <c r="C1313" s="14" t="s">
        <v>65</v>
      </c>
      <c r="D1313" s="14">
        <v>2013</v>
      </c>
      <c r="E1313" s="14">
        <v>2014</v>
      </c>
      <c r="F1313" s="14" t="s">
        <v>99</v>
      </c>
      <c r="G1313" s="26">
        <v>15436</v>
      </c>
      <c r="H1313" s="26">
        <v>31071</v>
      </c>
      <c r="I1313" s="48">
        <v>94947</v>
      </c>
      <c r="J1313" s="28">
        <v>0.9677</v>
      </c>
      <c r="K1313" s="28"/>
      <c r="L1313" s="111"/>
      <c r="M1313" s="28"/>
      <c r="N1313" s="28">
        <v>0.18709999999999999</v>
      </c>
    </row>
    <row r="1314" spans="1:14">
      <c r="A1314" s="87" t="s">
        <v>155</v>
      </c>
      <c r="B1314" s="14" t="s">
        <v>74</v>
      </c>
      <c r="C1314" s="14" t="s">
        <v>65</v>
      </c>
      <c r="D1314" s="14">
        <v>2013</v>
      </c>
      <c r="E1314" s="14">
        <v>2014</v>
      </c>
      <c r="F1314" s="14" t="s">
        <v>99</v>
      </c>
      <c r="G1314" s="26">
        <v>14382</v>
      </c>
      <c r="H1314" s="26">
        <v>32271</v>
      </c>
      <c r="I1314" s="48">
        <v>95141</v>
      </c>
      <c r="J1314" s="28">
        <v>0.9244</v>
      </c>
      <c r="K1314" s="28"/>
      <c r="L1314" s="111"/>
      <c r="M1314" s="28"/>
      <c r="N1314" s="28">
        <v>0.18709999999999999</v>
      </c>
    </row>
    <row r="1315" spans="1:14">
      <c r="A1315" s="87" t="s">
        <v>156</v>
      </c>
      <c r="B1315" s="14" t="s">
        <v>74</v>
      </c>
      <c r="C1315" s="14" t="s">
        <v>65</v>
      </c>
      <c r="D1315" s="14">
        <v>2013</v>
      </c>
      <c r="E1315" s="14">
        <v>2014</v>
      </c>
      <c r="F1315" s="14" t="s">
        <v>99</v>
      </c>
      <c r="G1315" s="26">
        <v>53263</v>
      </c>
      <c r="H1315" s="26">
        <v>112280</v>
      </c>
      <c r="I1315" s="48">
        <v>295882</v>
      </c>
      <c r="J1315" s="28">
        <v>0.8861</v>
      </c>
      <c r="K1315" s="28"/>
      <c r="L1315" s="111"/>
      <c r="M1315" s="28"/>
      <c r="N1315" s="28">
        <v>5.5800000000000002E-2</v>
      </c>
    </row>
    <row r="1316" spans="1:14">
      <c r="A1316" s="87" t="s">
        <v>157</v>
      </c>
      <c r="B1316" s="14" t="s">
        <v>74</v>
      </c>
      <c r="C1316" s="14" t="s">
        <v>65</v>
      </c>
      <c r="D1316" s="14">
        <v>2013</v>
      </c>
      <c r="E1316" s="14">
        <v>2014</v>
      </c>
      <c r="F1316" s="14" t="s">
        <v>99</v>
      </c>
      <c r="G1316" s="26">
        <v>11533</v>
      </c>
      <c r="H1316" s="26">
        <v>22237</v>
      </c>
      <c r="I1316" s="48">
        <v>49824</v>
      </c>
      <c r="J1316" s="28">
        <v>0.9294</v>
      </c>
      <c r="K1316" s="28"/>
      <c r="L1316" s="111"/>
      <c r="M1316" s="28"/>
      <c r="N1316" s="28">
        <v>0.18709999999999999</v>
      </c>
    </row>
    <row r="1317" spans="1:14">
      <c r="A1317" s="87" t="s">
        <v>158</v>
      </c>
      <c r="B1317" s="14" t="s">
        <v>75</v>
      </c>
      <c r="C1317" s="14" t="s">
        <v>65</v>
      </c>
      <c r="D1317" s="14">
        <v>2013</v>
      </c>
      <c r="E1317" s="14">
        <v>2014</v>
      </c>
      <c r="F1317" s="14" t="s">
        <v>99</v>
      </c>
      <c r="G1317" s="26">
        <v>11458</v>
      </c>
      <c r="H1317" s="26">
        <v>22949</v>
      </c>
      <c r="I1317" s="48">
        <v>43554</v>
      </c>
      <c r="J1317" s="28">
        <v>0.82</v>
      </c>
      <c r="K1317" s="28"/>
      <c r="L1317" s="111"/>
      <c r="M1317" s="28"/>
      <c r="N1317" s="28">
        <v>0.18709999999999999</v>
      </c>
    </row>
    <row r="1318" spans="1:14">
      <c r="A1318" s="87" t="s">
        <v>159</v>
      </c>
      <c r="B1318" s="14" t="s">
        <v>75</v>
      </c>
      <c r="C1318" s="14" t="s">
        <v>65</v>
      </c>
      <c r="D1318" s="14">
        <v>2013</v>
      </c>
      <c r="E1318" s="14">
        <v>2014</v>
      </c>
      <c r="F1318" s="14" t="s">
        <v>99</v>
      </c>
      <c r="G1318" s="26">
        <v>157</v>
      </c>
      <c r="H1318" s="26">
        <v>293</v>
      </c>
      <c r="I1318" s="48">
        <v>533</v>
      </c>
      <c r="J1318" s="28">
        <v>1</v>
      </c>
      <c r="K1318" s="28"/>
      <c r="L1318" s="111"/>
      <c r="M1318" s="28"/>
      <c r="N1318" s="28">
        <v>0.18709999999999999</v>
      </c>
    </row>
    <row r="1319" spans="1:14">
      <c r="A1319" s="87" t="s">
        <v>160</v>
      </c>
      <c r="B1319" s="14" t="s">
        <v>75</v>
      </c>
      <c r="C1319" s="14" t="s">
        <v>65</v>
      </c>
      <c r="D1319" s="14">
        <v>2013</v>
      </c>
      <c r="E1319" s="14">
        <v>2014</v>
      </c>
      <c r="F1319" s="14" t="s">
        <v>99</v>
      </c>
      <c r="G1319" s="26">
        <v>2945</v>
      </c>
      <c r="H1319" s="26">
        <v>6523</v>
      </c>
      <c r="I1319" s="48">
        <v>11569</v>
      </c>
      <c r="J1319" s="28">
        <v>0.99390000000000001</v>
      </c>
      <c r="K1319" s="28"/>
      <c r="L1319" s="111"/>
      <c r="M1319" s="28"/>
      <c r="N1319" s="28">
        <v>0.18709999999999999</v>
      </c>
    </row>
    <row r="1320" spans="1:14">
      <c r="A1320" s="87" t="s">
        <v>161</v>
      </c>
      <c r="B1320" s="14" t="s">
        <v>74</v>
      </c>
      <c r="C1320" s="14" t="s">
        <v>65</v>
      </c>
      <c r="D1320" s="14">
        <v>2013</v>
      </c>
      <c r="E1320" s="14">
        <v>2014</v>
      </c>
      <c r="F1320" s="14" t="s">
        <v>99</v>
      </c>
      <c r="G1320" s="26">
        <v>21193</v>
      </c>
      <c r="H1320" s="26">
        <v>41998</v>
      </c>
      <c r="I1320" s="48">
        <v>76832</v>
      </c>
      <c r="J1320" s="28">
        <v>0.91020000000000001</v>
      </c>
      <c r="K1320" s="28"/>
      <c r="L1320" s="111"/>
      <c r="M1320" s="28"/>
      <c r="N1320" s="28">
        <v>0</v>
      </c>
    </row>
    <row r="1321" spans="1:14">
      <c r="A1321" s="87" t="s">
        <v>162</v>
      </c>
      <c r="B1321" s="14" t="s">
        <v>74</v>
      </c>
      <c r="C1321" s="14" t="s">
        <v>65</v>
      </c>
      <c r="D1321" s="14">
        <v>2013</v>
      </c>
      <c r="E1321" s="14">
        <v>2014</v>
      </c>
      <c r="F1321" s="14" t="s">
        <v>99</v>
      </c>
      <c r="G1321" s="26">
        <v>18795</v>
      </c>
      <c r="H1321" s="26">
        <v>34664</v>
      </c>
      <c r="I1321" s="48">
        <v>78272</v>
      </c>
      <c r="J1321" s="28">
        <v>0.86099999999999999</v>
      </c>
      <c r="K1321" s="28"/>
      <c r="L1321" s="111"/>
      <c r="M1321" s="28"/>
      <c r="N1321" s="28">
        <v>0.18709999999999999</v>
      </c>
    </row>
    <row r="1322" spans="1:14">
      <c r="A1322" s="87" t="s">
        <v>163</v>
      </c>
      <c r="B1322" s="14" t="s">
        <v>75</v>
      </c>
      <c r="C1322" s="14" t="s">
        <v>65</v>
      </c>
      <c r="D1322" s="14">
        <v>2013</v>
      </c>
      <c r="E1322" s="14">
        <v>2014</v>
      </c>
      <c r="F1322" s="14" t="s">
        <v>99</v>
      </c>
      <c r="G1322" s="26">
        <v>41708</v>
      </c>
      <c r="H1322" s="26">
        <v>90962</v>
      </c>
      <c r="I1322" s="48">
        <v>152699</v>
      </c>
      <c r="J1322" s="28">
        <v>0.96150000000000002</v>
      </c>
      <c r="K1322" s="28"/>
      <c r="L1322" s="111"/>
      <c r="M1322" s="28"/>
      <c r="N1322" s="28">
        <v>0</v>
      </c>
    </row>
    <row r="1323" spans="1:14">
      <c r="A1323" s="87" t="s">
        <v>164</v>
      </c>
      <c r="B1323" s="14" t="s">
        <v>75</v>
      </c>
      <c r="C1323" s="14" t="s">
        <v>65</v>
      </c>
      <c r="D1323" s="14">
        <v>2013</v>
      </c>
      <c r="E1323" s="14">
        <v>2014</v>
      </c>
      <c r="F1323" s="14" t="s">
        <v>99</v>
      </c>
      <c r="G1323" s="26">
        <v>5126</v>
      </c>
      <c r="H1323" s="26">
        <v>12119</v>
      </c>
      <c r="I1323" s="48">
        <v>25565</v>
      </c>
      <c r="J1323" s="28">
        <v>0.98939999999999995</v>
      </c>
      <c r="K1323" s="28"/>
      <c r="L1323" s="111"/>
      <c r="M1323" s="28"/>
      <c r="N1323" s="28">
        <v>0.18709999999999999</v>
      </c>
    </row>
    <row r="1324" spans="1:14">
      <c r="A1324" s="87" t="s">
        <v>165</v>
      </c>
      <c r="B1324" s="14" t="s">
        <v>75</v>
      </c>
      <c r="C1324" s="14" t="s">
        <v>65</v>
      </c>
      <c r="D1324" s="14">
        <v>2013</v>
      </c>
      <c r="E1324" s="14">
        <v>2014</v>
      </c>
      <c r="F1324" s="14" t="s">
        <v>99</v>
      </c>
      <c r="G1324" s="26">
        <v>4481</v>
      </c>
      <c r="H1324" s="26">
        <v>10181</v>
      </c>
      <c r="I1324" s="48">
        <v>18265</v>
      </c>
      <c r="J1324" s="28">
        <v>0.91700000000000004</v>
      </c>
      <c r="K1324" s="28"/>
      <c r="L1324" s="111"/>
      <c r="M1324" s="28"/>
      <c r="N1324" s="28">
        <v>0.18709999999999999</v>
      </c>
    </row>
    <row r="1325" spans="1:14">
      <c r="A1325" s="87" t="s">
        <v>166</v>
      </c>
      <c r="B1325" s="14" t="s">
        <v>75</v>
      </c>
      <c r="C1325" s="14" t="s">
        <v>65</v>
      </c>
      <c r="D1325" s="14">
        <v>2013</v>
      </c>
      <c r="E1325" s="14">
        <v>2014</v>
      </c>
      <c r="F1325" s="14" t="s">
        <v>99</v>
      </c>
      <c r="G1325" s="26">
        <v>807</v>
      </c>
      <c r="H1325" s="26">
        <v>1561</v>
      </c>
      <c r="I1325" s="48">
        <v>3019</v>
      </c>
      <c r="J1325" s="28">
        <v>1</v>
      </c>
      <c r="K1325" s="28"/>
      <c r="L1325" s="111"/>
      <c r="M1325" s="28"/>
      <c r="N1325" s="28">
        <v>0.18709999999999999</v>
      </c>
    </row>
    <row r="1326" spans="1:14">
      <c r="A1326" s="87" t="s">
        <v>167</v>
      </c>
      <c r="B1326" s="14" t="s">
        <v>74</v>
      </c>
      <c r="C1326" s="14" t="s">
        <v>65</v>
      </c>
      <c r="D1326" s="14">
        <v>2013</v>
      </c>
      <c r="E1326" s="14">
        <v>2014</v>
      </c>
      <c r="F1326" s="14" t="s">
        <v>99</v>
      </c>
      <c r="G1326" s="26">
        <v>47423</v>
      </c>
      <c r="H1326" s="26">
        <v>116505</v>
      </c>
      <c r="I1326" s="48">
        <v>187371</v>
      </c>
      <c r="J1326" s="28">
        <v>1</v>
      </c>
      <c r="K1326" s="28"/>
      <c r="L1326" s="111"/>
      <c r="M1326" s="28"/>
      <c r="N1326" s="28">
        <v>7.7999999999999996E-3</v>
      </c>
    </row>
    <row r="1327" spans="1:14">
      <c r="A1327" s="87" t="s">
        <v>168</v>
      </c>
      <c r="B1327" s="14" t="s">
        <v>75</v>
      </c>
      <c r="C1327" s="14" t="s">
        <v>65</v>
      </c>
      <c r="D1327" s="14">
        <v>2013</v>
      </c>
      <c r="E1327" s="14">
        <v>2014</v>
      </c>
      <c r="F1327" s="14" t="s">
        <v>99</v>
      </c>
      <c r="G1327" s="26">
        <v>2821</v>
      </c>
      <c r="H1327" s="26">
        <v>5192</v>
      </c>
      <c r="I1327" s="48">
        <v>8660</v>
      </c>
      <c r="J1327" s="28">
        <v>0.88590000000000002</v>
      </c>
      <c r="K1327" s="28"/>
      <c r="L1327" s="111"/>
      <c r="M1327" s="28"/>
      <c r="N1327" s="28">
        <v>0.18709999999999999</v>
      </c>
    </row>
    <row r="1328" spans="1:14">
      <c r="A1328" s="87" t="s">
        <v>169</v>
      </c>
      <c r="B1328" s="14" t="s">
        <v>74</v>
      </c>
      <c r="C1328" s="14" t="s">
        <v>65</v>
      </c>
      <c r="D1328" s="14">
        <v>2013</v>
      </c>
      <c r="E1328" s="14">
        <v>2014</v>
      </c>
      <c r="F1328" s="14" t="s">
        <v>99</v>
      </c>
      <c r="G1328" s="26">
        <v>33194</v>
      </c>
      <c r="H1328" s="26">
        <v>69194</v>
      </c>
      <c r="I1328" s="48">
        <v>145340</v>
      </c>
      <c r="J1328" s="28">
        <v>0.94510000000000005</v>
      </c>
      <c r="K1328" s="28"/>
      <c r="L1328" s="111"/>
      <c r="M1328" s="28"/>
      <c r="N1328" s="28">
        <v>1.3899999999999999E-2</v>
      </c>
    </row>
    <row r="1329" spans="1:31">
      <c r="A1329" s="87" t="s">
        <v>170</v>
      </c>
      <c r="B1329" s="14" t="s">
        <v>74</v>
      </c>
      <c r="C1329" s="14" t="s">
        <v>65</v>
      </c>
      <c r="D1329" s="14">
        <v>2013</v>
      </c>
      <c r="E1329" s="14">
        <v>2014</v>
      </c>
      <c r="F1329" s="14" t="s">
        <v>99</v>
      </c>
      <c r="G1329" s="26">
        <v>8184</v>
      </c>
      <c r="H1329" s="26">
        <v>17295</v>
      </c>
      <c r="I1329" s="48">
        <v>36278</v>
      </c>
      <c r="J1329" s="28">
        <v>0.88</v>
      </c>
      <c r="K1329" s="28"/>
      <c r="L1329" s="111"/>
      <c r="M1329" s="28"/>
      <c r="N1329" s="28">
        <v>0.18709999999999999</v>
      </c>
    </row>
    <row r="1330" spans="1:31">
      <c r="A1330" s="87" t="s">
        <v>171</v>
      </c>
      <c r="B1330" s="14" t="s">
        <v>75</v>
      </c>
      <c r="C1330" s="14" t="s">
        <v>65</v>
      </c>
      <c r="D1330" s="14">
        <v>2013</v>
      </c>
      <c r="E1330" s="14">
        <v>2014</v>
      </c>
      <c r="F1330" s="14" t="s">
        <v>99</v>
      </c>
      <c r="G1330" s="26">
        <v>5694</v>
      </c>
      <c r="H1330" s="26">
        <v>12695</v>
      </c>
      <c r="I1330" s="48">
        <v>20900</v>
      </c>
      <c r="J1330" s="28">
        <v>0.96879999999999999</v>
      </c>
      <c r="K1330" s="28"/>
      <c r="L1330" s="111"/>
      <c r="M1330" s="28"/>
      <c r="N1330" s="28">
        <v>0.18709999999999999</v>
      </c>
    </row>
    <row r="1331" spans="1:31">
      <c r="A1331" s="51" t="s">
        <v>281</v>
      </c>
      <c r="B1331" s="14" t="s">
        <v>66</v>
      </c>
      <c r="C1331" s="14" t="s">
        <v>188</v>
      </c>
      <c r="D1331" s="14">
        <v>2013</v>
      </c>
      <c r="E1331" s="14">
        <v>2014</v>
      </c>
      <c r="F1331" s="14" t="s">
        <v>99</v>
      </c>
      <c r="G1331" s="128"/>
      <c r="H1331" s="128"/>
      <c r="I1331" s="128"/>
      <c r="J1331" s="129"/>
      <c r="K1331" s="129"/>
      <c r="L1331" s="111"/>
      <c r="M1331" s="28">
        <v>0.254</v>
      </c>
      <c r="N1331" s="28">
        <v>5.3999999999999999E-2</v>
      </c>
    </row>
    <row r="1332" spans="1:31">
      <c r="A1332" s="51" t="s">
        <v>172</v>
      </c>
      <c r="B1332" s="14" t="s">
        <v>66</v>
      </c>
      <c r="C1332" s="14" t="s">
        <v>188</v>
      </c>
      <c r="D1332" s="14">
        <v>2013</v>
      </c>
      <c r="E1332" s="14">
        <v>2014</v>
      </c>
      <c r="F1332" s="14" t="s">
        <v>99</v>
      </c>
      <c r="G1332" s="26">
        <v>1983029</v>
      </c>
      <c r="H1332" s="26">
        <v>4305556</v>
      </c>
      <c r="I1332" s="48">
        <v>8621944</v>
      </c>
      <c r="J1332" s="28">
        <v>0.96909999999999996</v>
      </c>
      <c r="K1332" s="28"/>
      <c r="L1332" s="111"/>
      <c r="M1332" s="28"/>
      <c r="N1332" s="28">
        <v>4.9200000000000001E-2</v>
      </c>
      <c r="O1332" s="14"/>
      <c r="P1332" s="14"/>
      <c r="Q1332" s="14"/>
      <c r="R1332" s="14"/>
      <c r="S1332" s="14"/>
      <c r="T1332" s="14"/>
      <c r="U1332" s="14"/>
      <c r="V1332" s="14"/>
      <c r="W1332" s="14"/>
      <c r="X1332" s="14"/>
      <c r="Y1332" s="14"/>
      <c r="Z1332" s="14"/>
      <c r="AA1332" s="14"/>
      <c r="AB1332" s="14"/>
      <c r="AC1332" s="14"/>
      <c r="AD1332" s="14"/>
      <c r="AE1332" s="14"/>
    </row>
    <row r="1333" spans="1:31">
      <c r="A1333" s="51" t="s">
        <v>173</v>
      </c>
      <c r="B1333" s="14" t="s">
        <v>74</v>
      </c>
      <c r="C1333" s="14" t="s">
        <v>188</v>
      </c>
      <c r="D1333" s="14">
        <v>2013</v>
      </c>
      <c r="E1333" s="14">
        <v>2014</v>
      </c>
      <c r="F1333" s="14" t="s">
        <v>99</v>
      </c>
      <c r="G1333" s="26">
        <v>64589</v>
      </c>
      <c r="H1333" s="26">
        <v>129422</v>
      </c>
      <c r="I1333" s="48">
        <v>276832</v>
      </c>
      <c r="J1333" s="28">
        <v>0.89629999999999999</v>
      </c>
      <c r="K1333" s="28"/>
      <c r="L1333" s="111"/>
      <c r="M1333" s="28"/>
      <c r="N1333" s="28">
        <v>1.0500000000000001E-2</v>
      </c>
    </row>
    <row r="1334" spans="1:31">
      <c r="A1334" s="51" t="s">
        <v>174</v>
      </c>
      <c r="B1334" s="14" t="s">
        <v>75</v>
      </c>
      <c r="C1334" s="14" t="s">
        <v>188</v>
      </c>
      <c r="D1334" s="14">
        <v>2013</v>
      </c>
      <c r="E1334" s="14">
        <v>2014</v>
      </c>
      <c r="F1334" s="14" t="s">
        <v>99</v>
      </c>
      <c r="G1334" s="26">
        <v>95</v>
      </c>
      <c r="H1334" s="26">
        <v>160</v>
      </c>
      <c r="I1334" s="48">
        <v>202</v>
      </c>
      <c r="J1334" s="28">
        <v>1</v>
      </c>
      <c r="K1334" s="28"/>
      <c r="L1334" s="111"/>
      <c r="M1334" s="28"/>
      <c r="N1334" s="28">
        <v>0.19070000000000001</v>
      </c>
    </row>
    <row r="1335" spans="1:31">
      <c r="A1335" s="51" t="s">
        <v>175</v>
      </c>
      <c r="B1335" s="14" t="s">
        <v>75</v>
      </c>
      <c r="C1335" s="14" t="s">
        <v>188</v>
      </c>
      <c r="D1335" s="14">
        <v>2013</v>
      </c>
      <c r="E1335" s="14">
        <v>2014</v>
      </c>
      <c r="F1335" s="14" t="s">
        <v>99</v>
      </c>
      <c r="G1335" s="26">
        <v>1670</v>
      </c>
      <c r="H1335" s="26">
        <v>3243</v>
      </c>
      <c r="I1335" s="48">
        <v>4932</v>
      </c>
      <c r="J1335" s="28">
        <v>0.96550000000000002</v>
      </c>
      <c r="K1335" s="28"/>
      <c r="L1335" s="111"/>
      <c r="M1335" s="28"/>
      <c r="N1335" s="28">
        <v>0.19070000000000001</v>
      </c>
    </row>
    <row r="1336" spans="1:31">
      <c r="A1336" s="51" t="s">
        <v>176</v>
      </c>
      <c r="B1336" s="14" t="s">
        <v>75</v>
      </c>
      <c r="C1336" s="14" t="s">
        <v>188</v>
      </c>
      <c r="D1336" s="14">
        <v>2013</v>
      </c>
      <c r="E1336" s="14">
        <v>2014</v>
      </c>
      <c r="F1336" s="14" t="s">
        <v>99</v>
      </c>
      <c r="G1336" s="26">
        <v>14739</v>
      </c>
      <c r="H1336" s="26">
        <v>30016</v>
      </c>
      <c r="I1336" s="48">
        <v>54453</v>
      </c>
      <c r="J1336" s="28">
        <v>0.91269999999999996</v>
      </c>
      <c r="K1336" s="28"/>
      <c r="L1336" s="111"/>
      <c r="M1336" s="28"/>
      <c r="N1336" s="28">
        <v>0.19070000000000001</v>
      </c>
    </row>
    <row r="1337" spans="1:31">
      <c r="A1337" s="51" t="s">
        <v>177</v>
      </c>
      <c r="B1337" s="14" t="s">
        <v>75</v>
      </c>
      <c r="C1337" s="14" t="s">
        <v>188</v>
      </c>
      <c r="D1337" s="14">
        <v>2013</v>
      </c>
      <c r="E1337" s="14">
        <v>2014</v>
      </c>
      <c r="F1337" s="14" t="s">
        <v>99</v>
      </c>
      <c r="G1337" s="26">
        <v>2594</v>
      </c>
      <c r="H1337" s="26">
        <v>4937</v>
      </c>
      <c r="I1337" s="48">
        <v>7216</v>
      </c>
      <c r="J1337" s="28">
        <v>0.98580000000000001</v>
      </c>
      <c r="K1337" s="28"/>
      <c r="L1337" s="111"/>
      <c r="M1337" s="28"/>
      <c r="N1337" s="28">
        <v>0.19070000000000001</v>
      </c>
    </row>
    <row r="1338" spans="1:31">
      <c r="A1338" s="51" t="s">
        <v>178</v>
      </c>
      <c r="B1338" s="14" t="s">
        <v>75</v>
      </c>
      <c r="C1338" s="14" t="s">
        <v>188</v>
      </c>
      <c r="D1338" s="14">
        <v>2013</v>
      </c>
      <c r="E1338" s="14">
        <v>2014</v>
      </c>
      <c r="F1338" s="14" t="s">
        <v>99</v>
      </c>
      <c r="G1338" s="26">
        <v>703</v>
      </c>
      <c r="H1338" s="26">
        <v>1673</v>
      </c>
      <c r="I1338" s="48">
        <v>6238</v>
      </c>
      <c r="J1338" s="28">
        <v>0.90910000000000002</v>
      </c>
      <c r="K1338" s="28"/>
      <c r="L1338" s="111"/>
      <c r="M1338" s="28"/>
      <c r="N1338" s="28">
        <v>0.19070000000000001</v>
      </c>
    </row>
    <row r="1339" spans="1:31">
      <c r="A1339" s="51" t="s">
        <v>179</v>
      </c>
      <c r="B1339" s="14" t="s">
        <v>74</v>
      </c>
      <c r="C1339" s="14" t="s">
        <v>188</v>
      </c>
      <c r="D1339" s="14">
        <v>2013</v>
      </c>
      <c r="E1339" s="14">
        <v>2014</v>
      </c>
      <c r="F1339" s="14" t="s">
        <v>99</v>
      </c>
      <c r="G1339" s="26">
        <v>33899</v>
      </c>
      <c r="H1339" s="26">
        <v>70563</v>
      </c>
      <c r="I1339" s="48">
        <v>164465</v>
      </c>
      <c r="J1339" s="28">
        <v>0.8952</v>
      </c>
      <c r="K1339" s="28"/>
      <c r="L1339" s="111"/>
      <c r="M1339" s="28"/>
      <c r="N1339" s="28">
        <v>3.1199999999999999E-2</v>
      </c>
    </row>
    <row r="1340" spans="1:31">
      <c r="A1340" s="51" t="s">
        <v>180</v>
      </c>
      <c r="B1340" s="14" t="s">
        <v>75</v>
      </c>
      <c r="C1340" s="14" t="s">
        <v>188</v>
      </c>
      <c r="D1340" s="14">
        <v>2013</v>
      </c>
      <c r="E1340" s="14">
        <v>2014</v>
      </c>
      <c r="F1340" s="14" t="s">
        <v>99</v>
      </c>
      <c r="G1340" s="26">
        <v>2493</v>
      </c>
      <c r="H1340" s="26">
        <v>5083</v>
      </c>
      <c r="I1340" s="48">
        <v>8227</v>
      </c>
      <c r="J1340" s="28">
        <v>1</v>
      </c>
      <c r="K1340" s="28"/>
      <c r="L1340" s="111"/>
      <c r="M1340" s="28"/>
      <c r="N1340" s="28">
        <v>0.19070000000000001</v>
      </c>
    </row>
    <row r="1341" spans="1:31">
      <c r="A1341" s="51" t="s">
        <v>181</v>
      </c>
      <c r="B1341" s="14" t="s">
        <v>75</v>
      </c>
      <c r="C1341" s="14" t="s">
        <v>188</v>
      </c>
      <c r="D1341" s="14">
        <v>2013</v>
      </c>
      <c r="E1341" s="14">
        <v>2014</v>
      </c>
      <c r="F1341" s="14" t="s">
        <v>99</v>
      </c>
      <c r="G1341" s="26">
        <v>6300</v>
      </c>
      <c r="H1341" s="26">
        <v>11565</v>
      </c>
      <c r="I1341" s="48">
        <v>21951</v>
      </c>
      <c r="J1341" s="28">
        <v>0.98929999999999996</v>
      </c>
      <c r="K1341" s="28"/>
      <c r="L1341" s="111"/>
      <c r="M1341" s="28"/>
      <c r="N1341" s="28">
        <v>0.19070000000000001</v>
      </c>
    </row>
    <row r="1342" spans="1:31">
      <c r="A1342" s="87" t="s">
        <v>123</v>
      </c>
      <c r="B1342" s="14" t="s">
        <v>74</v>
      </c>
      <c r="C1342" s="14" t="s">
        <v>188</v>
      </c>
      <c r="D1342" s="14">
        <v>2013</v>
      </c>
      <c r="E1342" s="14">
        <v>2014</v>
      </c>
      <c r="F1342" s="14" t="s">
        <v>99</v>
      </c>
      <c r="G1342" s="26">
        <v>93244</v>
      </c>
      <c r="H1342" s="26">
        <v>223731</v>
      </c>
      <c r="I1342" s="48">
        <v>339030</v>
      </c>
      <c r="J1342" s="28">
        <v>0.93469999999999998</v>
      </c>
      <c r="K1342" s="28"/>
      <c r="L1342" s="111"/>
      <c r="M1342" s="28"/>
      <c r="N1342" s="28">
        <v>8.2000000000000007E-3</v>
      </c>
    </row>
    <row r="1343" spans="1:31">
      <c r="A1343" s="87" t="s">
        <v>124</v>
      </c>
      <c r="B1343" s="14" t="s">
        <v>75</v>
      </c>
      <c r="C1343" s="14" t="s">
        <v>188</v>
      </c>
      <c r="D1343" s="14">
        <v>2013</v>
      </c>
      <c r="E1343" s="14">
        <v>2014</v>
      </c>
      <c r="F1343" s="14" t="s">
        <v>99</v>
      </c>
      <c r="G1343" s="26">
        <v>1409</v>
      </c>
      <c r="H1343" s="26">
        <v>3459</v>
      </c>
      <c r="I1343" s="48">
        <v>8564</v>
      </c>
      <c r="J1343" s="28">
        <v>1</v>
      </c>
      <c r="K1343" s="28"/>
      <c r="L1343" s="111"/>
      <c r="M1343" s="28"/>
      <c r="N1343" s="28">
        <v>0.19070000000000001</v>
      </c>
    </row>
    <row r="1344" spans="1:31">
      <c r="A1344" s="87" t="s">
        <v>125</v>
      </c>
      <c r="B1344" s="14" t="s">
        <v>75</v>
      </c>
      <c r="C1344" s="14" t="s">
        <v>188</v>
      </c>
      <c r="D1344" s="14">
        <v>2013</v>
      </c>
      <c r="E1344" s="14">
        <v>2014</v>
      </c>
      <c r="F1344" s="14" t="s">
        <v>99</v>
      </c>
      <c r="G1344" s="26">
        <v>8950</v>
      </c>
      <c r="H1344" s="26">
        <v>16667</v>
      </c>
      <c r="I1344" s="48">
        <v>29983</v>
      </c>
      <c r="J1344" s="28">
        <v>0.95799999999999996</v>
      </c>
      <c r="K1344" s="28"/>
      <c r="L1344" s="111"/>
      <c r="M1344" s="28"/>
      <c r="N1344" s="28">
        <v>0.19070000000000001</v>
      </c>
    </row>
    <row r="1345" spans="1:14">
      <c r="A1345" s="87" t="s">
        <v>126</v>
      </c>
      <c r="B1345" s="14" t="s">
        <v>75</v>
      </c>
      <c r="C1345" s="14" t="s">
        <v>188</v>
      </c>
      <c r="D1345" s="14">
        <v>2013</v>
      </c>
      <c r="E1345" s="14">
        <v>2014</v>
      </c>
      <c r="F1345" s="14" t="s">
        <v>99</v>
      </c>
      <c r="G1345" s="26">
        <v>15090</v>
      </c>
      <c r="H1345" s="26">
        <v>38530</v>
      </c>
      <c r="I1345" s="48">
        <v>63642</v>
      </c>
      <c r="J1345" s="28">
        <v>0.90969999999999995</v>
      </c>
      <c r="K1345" s="28"/>
      <c r="L1345" s="111"/>
      <c r="M1345" s="28"/>
      <c r="N1345" s="28">
        <v>0.19070000000000001</v>
      </c>
    </row>
    <row r="1346" spans="1:14">
      <c r="A1346" s="87" t="s">
        <v>127</v>
      </c>
      <c r="B1346" s="14" t="s">
        <v>75</v>
      </c>
      <c r="C1346" s="14" t="s">
        <v>188</v>
      </c>
      <c r="D1346" s="14">
        <v>2013</v>
      </c>
      <c r="E1346" s="14">
        <v>2014</v>
      </c>
      <c r="F1346" s="14" t="s">
        <v>99</v>
      </c>
      <c r="G1346" s="26">
        <v>1010</v>
      </c>
      <c r="H1346" s="26">
        <v>2045</v>
      </c>
      <c r="I1346" s="48">
        <v>3763</v>
      </c>
      <c r="J1346" s="28">
        <v>1</v>
      </c>
      <c r="K1346" s="28"/>
      <c r="L1346" s="111"/>
      <c r="M1346" s="28"/>
      <c r="N1346" s="28">
        <v>0.19070000000000001</v>
      </c>
    </row>
    <row r="1347" spans="1:14">
      <c r="A1347" s="87" t="s">
        <v>128</v>
      </c>
      <c r="B1347" s="14" t="s">
        <v>75</v>
      </c>
      <c r="C1347" s="14" t="s">
        <v>188</v>
      </c>
      <c r="D1347" s="14">
        <v>2013</v>
      </c>
      <c r="E1347" s="14">
        <v>2014</v>
      </c>
      <c r="F1347" s="14" t="s">
        <v>99</v>
      </c>
      <c r="G1347" s="26">
        <v>59443</v>
      </c>
      <c r="H1347" s="26">
        <v>144200</v>
      </c>
      <c r="I1347" s="48">
        <v>266154</v>
      </c>
      <c r="J1347" s="28">
        <v>0.98460000000000003</v>
      </c>
      <c r="K1347" s="28"/>
      <c r="L1347" s="111"/>
      <c r="M1347" s="28"/>
      <c r="N1347" s="28">
        <v>4.0300000000000002E-2</v>
      </c>
    </row>
    <row r="1348" spans="1:14">
      <c r="A1348" s="87" t="s">
        <v>129</v>
      </c>
      <c r="B1348" s="14" t="s">
        <v>75</v>
      </c>
      <c r="C1348" s="14" t="s">
        <v>188</v>
      </c>
      <c r="D1348" s="14">
        <v>2013</v>
      </c>
      <c r="E1348" s="14">
        <v>2014</v>
      </c>
      <c r="F1348" s="14" t="s">
        <v>99</v>
      </c>
      <c r="G1348" s="26">
        <v>9796</v>
      </c>
      <c r="H1348" s="26">
        <v>23160</v>
      </c>
      <c r="I1348" s="48">
        <v>39831</v>
      </c>
      <c r="J1348" s="28">
        <v>0.98850000000000005</v>
      </c>
      <c r="K1348" s="28"/>
      <c r="L1348" s="111"/>
      <c r="M1348" s="28"/>
      <c r="N1348" s="28">
        <v>0.19070000000000001</v>
      </c>
    </row>
    <row r="1349" spans="1:14">
      <c r="A1349" s="87" t="s">
        <v>130</v>
      </c>
      <c r="B1349" s="14" t="s">
        <v>75</v>
      </c>
      <c r="C1349" s="14" t="s">
        <v>188</v>
      </c>
      <c r="D1349" s="14">
        <v>2013</v>
      </c>
      <c r="E1349" s="14">
        <v>2014</v>
      </c>
      <c r="F1349" s="14" t="s">
        <v>99</v>
      </c>
      <c r="G1349" s="26">
        <v>5164</v>
      </c>
      <c r="H1349" s="26">
        <v>10389</v>
      </c>
      <c r="I1349" s="48">
        <v>19670</v>
      </c>
      <c r="J1349" s="28">
        <v>0.7974</v>
      </c>
      <c r="K1349" s="28"/>
      <c r="L1349" s="111"/>
      <c r="M1349" s="28"/>
      <c r="N1349" s="28">
        <v>0.19070000000000001</v>
      </c>
    </row>
    <row r="1350" spans="1:14">
      <c r="A1350" s="87" t="s">
        <v>131</v>
      </c>
      <c r="B1350" s="14" t="s">
        <v>75</v>
      </c>
      <c r="C1350" s="14" t="s">
        <v>188</v>
      </c>
      <c r="D1350" s="14">
        <v>2013</v>
      </c>
      <c r="E1350" s="14">
        <v>2014</v>
      </c>
      <c r="F1350" s="14" t="s">
        <v>99</v>
      </c>
      <c r="G1350" s="26">
        <v>1454</v>
      </c>
      <c r="H1350" s="26">
        <v>3055</v>
      </c>
      <c r="I1350" s="48">
        <v>5127</v>
      </c>
      <c r="J1350" s="28">
        <v>0.91669999999999996</v>
      </c>
      <c r="K1350" s="28"/>
      <c r="L1350" s="111"/>
      <c r="M1350" s="28"/>
      <c r="N1350" s="28">
        <v>0.19070000000000001</v>
      </c>
    </row>
    <row r="1351" spans="1:14">
      <c r="A1351" s="87" t="s">
        <v>132</v>
      </c>
      <c r="B1351" s="14" t="s">
        <v>76</v>
      </c>
      <c r="C1351" s="14" t="s">
        <v>188</v>
      </c>
      <c r="D1351" s="14">
        <v>2013</v>
      </c>
      <c r="E1351" s="14">
        <v>2014</v>
      </c>
      <c r="F1351" s="14" t="s">
        <v>99</v>
      </c>
      <c r="G1351" s="26">
        <v>565338</v>
      </c>
      <c r="H1351" s="26">
        <v>1168502</v>
      </c>
      <c r="I1351" s="48">
        <v>2650281</v>
      </c>
      <c r="J1351" s="28">
        <v>0.97289999999999999</v>
      </c>
      <c r="K1351" s="28"/>
      <c r="L1351" s="111"/>
      <c r="M1351" s="28"/>
      <c r="N1351" s="28">
        <v>4.1300000000000003E-2</v>
      </c>
    </row>
    <row r="1352" spans="1:14">
      <c r="A1352" s="87" t="s">
        <v>133</v>
      </c>
      <c r="B1352" s="14" t="s">
        <v>75</v>
      </c>
      <c r="C1352" s="14" t="s">
        <v>188</v>
      </c>
      <c r="D1352" s="14">
        <v>2013</v>
      </c>
      <c r="E1352" s="14">
        <v>2014</v>
      </c>
      <c r="F1352" s="14" t="s">
        <v>99</v>
      </c>
      <c r="G1352" s="26">
        <v>10688</v>
      </c>
      <c r="H1352" s="26">
        <v>27023</v>
      </c>
      <c r="I1352" s="48">
        <v>50384</v>
      </c>
      <c r="J1352" s="28">
        <v>0.98380000000000001</v>
      </c>
      <c r="K1352" s="28"/>
      <c r="L1352" s="111"/>
      <c r="M1352" s="28"/>
      <c r="N1352" s="28">
        <v>0.19070000000000001</v>
      </c>
    </row>
    <row r="1353" spans="1:14">
      <c r="A1353" s="87" t="s">
        <v>134</v>
      </c>
      <c r="B1353" s="14" t="s">
        <v>75</v>
      </c>
      <c r="C1353" s="14" t="s">
        <v>188</v>
      </c>
      <c r="D1353" s="14">
        <v>2013</v>
      </c>
      <c r="E1353" s="14">
        <v>2014</v>
      </c>
      <c r="F1353" s="14" t="s">
        <v>99</v>
      </c>
      <c r="G1353" s="26">
        <v>5830</v>
      </c>
      <c r="H1353" s="26">
        <v>9853</v>
      </c>
      <c r="I1353" s="48">
        <v>26204</v>
      </c>
      <c r="J1353" s="28">
        <v>0.95040000000000002</v>
      </c>
      <c r="K1353" s="28"/>
      <c r="L1353" s="111"/>
      <c r="M1353" s="28"/>
      <c r="N1353" s="28">
        <v>0.19070000000000001</v>
      </c>
    </row>
    <row r="1354" spans="1:14">
      <c r="A1354" s="87" t="s">
        <v>135</v>
      </c>
      <c r="B1354" s="14" t="s">
        <v>75</v>
      </c>
      <c r="C1354" s="14" t="s">
        <v>188</v>
      </c>
      <c r="D1354" s="14">
        <v>2013</v>
      </c>
      <c r="E1354" s="14">
        <v>2014</v>
      </c>
      <c r="F1354" s="14" t="s">
        <v>99</v>
      </c>
      <c r="G1354" s="26">
        <v>986</v>
      </c>
      <c r="H1354" s="26">
        <v>1989</v>
      </c>
      <c r="I1354" s="48">
        <v>3076</v>
      </c>
      <c r="J1354" s="28">
        <v>0.90910000000000002</v>
      </c>
      <c r="K1354" s="28"/>
      <c r="L1354" s="111"/>
      <c r="M1354" s="28"/>
      <c r="N1354" s="28">
        <v>0.19070000000000001</v>
      </c>
    </row>
    <row r="1355" spans="1:14">
      <c r="A1355" s="87" t="s">
        <v>136</v>
      </c>
      <c r="B1355" s="14" t="s">
        <v>75</v>
      </c>
      <c r="C1355" s="14" t="s">
        <v>188</v>
      </c>
      <c r="D1355" s="14">
        <v>2013</v>
      </c>
      <c r="E1355" s="14">
        <v>2014</v>
      </c>
      <c r="F1355" s="14" t="s">
        <v>99</v>
      </c>
      <c r="G1355" s="26">
        <v>7114</v>
      </c>
      <c r="H1355" s="26">
        <v>13167</v>
      </c>
      <c r="I1355" s="48">
        <v>26232</v>
      </c>
      <c r="J1355" s="28">
        <v>0.98280000000000001</v>
      </c>
      <c r="K1355" s="28"/>
      <c r="L1355" s="111"/>
      <c r="M1355" s="28"/>
      <c r="N1355" s="28">
        <v>0.19070000000000001</v>
      </c>
    </row>
    <row r="1356" spans="1:14">
      <c r="A1356" s="87" t="s">
        <v>137</v>
      </c>
      <c r="B1356" s="14" t="s">
        <v>75</v>
      </c>
      <c r="C1356" s="14" t="s">
        <v>188</v>
      </c>
      <c r="D1356" s="14">
        <v>2013</v>
      </c>
      <c r="E1356" s="14">
        <v>2014</v>
      </c>
      <c r="F1356" s="14" t="s">
        <v>99</v>
      </c>
      <c r="G1356" s="26">
        <v>22789</v>
      </c>
      <c r="H1356" s="26">
        <v>54635</v>
      </c>
      <c r="I1356" s="48">
        <v>95352</v>
      </c>
      <c r="J1356" s="28">
        <v>0.97350000000000003</v>
      </c>
      <c r="K1356" s="28"/>
      <c r="L1356" s="111"/>
      <c r="M1356" s="28"/>
      <c r="N1356" s="28">
        <v>0</v>
      </c>
    </row>
    <row r="1357" spans="1:14">
      <c r="A1357" s="87" t="s">
        <v>138</v>
      </c>
      <c r="B1357" s="14" t="s">
        <v>75</v>
      </c>
      <c r="C1357" s="14" t="s">
        <v>188</v>
      </c>
      <c r="D1357" s="14">
        <v>2013</v>
      </c>
      <c r="E1357" s="14">
        <v>2014</v>
      </c>
      <c r="F1357" s="14" t="s">
        <v>99</v>
      </c>
      <c r="G1357" s="26">
        <v>418</v>
      </c>
      <c r="H1357" s="26">
        <v>947</v>
      </c>
      <c r="I1357" s="48">
        <v>2109</v>
      </c>
      <c r="J1357" s="28">
        <v>1</v>
      </c>
      <c r="K1357" s="28"/>
      <c r="L1357" s="111"/>
      <c r="M1357" s="28"/>
      <c r="N1357" s="28">
        <v>0.19070000000000001</v>
      </c>
    </row>
    <row r="1358" spans="1:14">
      <c r="A1358" s="87" t="s">
        <v>139</v>
      </c>
      <c r="B1358" s="14" t="s">
        <v>75</v>
      </c>
      <c r="C1358" s="14" t="s">
        <v>188</v>
      </c>
      <c r="D1358" s="14">
        <v>2013</v>
      </c>
      <c r="E1358" s="14">
        <v>2014</v>
      </c>
      <c r="F1358" s="14" t="s">
        <v>99</v>
      </c>
      <c r="G1358" s="26">
        <v>408</v>
      </c>
      <c r="H1358" s="26">
        <v>667</v>
      </c>
      <c r="I1358" s="48">
        <v>1968</v>
      </c>
      <c r="J1358" s="28">
        <v>0.89059999999999995</v>
      </c>
      <c r="K1358" s="28"/>
      <c r="L1358" s="111"/>
      <c r="M1358" s="28"/>
      <c r="N1358" s="28">
        <v>0.19070000000000001</v>
      </c>
    </row>
    <row r="1359" spans="1:14">
      <c r="A1359" s="87" t="s">
        <v>140</v>
      </c>
      <c r="B1359" s="14" t="s">
        <v>75</v>
      </c>
      <c r="C1359" s="14" t="s">
        <v>188</v>
      </c>
      <c r="D1359" s="14">
        <v>2013</v>
      </c>
      <c r="E1359" s="14">
        <v>2014</v>
      </c>
      <c r="F1359" s="14" t="s">
        <v>99</v>
      </c>
      <c r="G1359" s="26">
        <v>19504</v>
      </c>
      <c r="H1359" s="26">
        <v>44190</v>
      </c>
      <c r="I1359" s="48">
        <v>117572</v>
      </c>
      <c r="J1359" s="28">
        <v>1</v>
      </c>
      <c r="K1359" s="28"/>
      <c r="L1359" s="111"/>
      <c r="M1359" s="28"/>
      <c r="N1359" s="28">
        <v>9.9299999999999999E-2</v>
      </c>
    </row>
    <row r="1360" spans="1:14">
      <c r="A1360" s="87" t="s">
        <v>141</v>
      </c>
      <c r="B1360" s="14" t="s">
        <v>75</v>
      </c>
      <c r="C1360" s="14" t="s">
        <v>188</v>
      </c>
      <c r="D1360" s="14">
        <v>2013</v>
      </c>
      <c r="E1360" s="14">
        <v>2014</v>
      </c>
      <c r="F1360" s="14" t="s">
        <v>99</v>
      </c>
      <c r="G1360" s="26">
        <v>3210</v>
      </c>
      <c r="H1360" s="26">
        <v>6702</v>
      </c>
      <c r="I1360" s="48">
        <v>21106</v>
      </c>
      <c r="J1360" s="28">
        <v>0.73499999999999999</v>
      </c>
      <c r="K1360" s="28"/>
      <c r="L1360" s="111"/>
      <c r="M1360" s="28"/>
      <c r="N1360" s="28">
        <v>0.19070000000000001</v>
      </c>
    </row>
    <row r="1361" spans="1:14">
      <c r="A1361" s="87" t="s">
        <v>142</v>
      </c>
      <c r="B1361" s="14" t="s">
        <v>75</v>
      </c>
      <c r="C1361" s="14" t="s">
        <v>188</v>
      </c>
      <c r="D1361" s="14">
        <v>2013</v>
      </c>
      <c r="E1361" s="14">
        <v>2014</v>
      </c>
      <c r="F1361" s="14" t="s">
        <v>99</v>
      </c>
      <c r="G1361" s="26">
        <v>3904</v>
      </c>
      <c r="H1361" s="26">
        <v>7428</v>
      </c>
      <c r="I1361" s="48">
        <v>14093</v>
      </c>
      <c r="J1361" s="28">
        <v>1</v>
      </c>
      <c r="K1361" s="28"/>
      <c r="L1361" s="111"/>
      <c r="M1361" s="28"/>
      <c r="N1361" s="28">
        <v>0.19070000000000001</v>
      </c>
    </row>
    <row r="1362" spans="1:14">
      <c r="A1362" s="87" t="s">
        <v>143</v>
      </c>
      <c r="B1362" s="14" t="s">
        <v>74</v>
      </c>
      <c r="C1362" s="14" t="s">
        <v>188</v>
      </c>
      <c r="D1362" s="14">
        <v>2013</v>
      </c>
      <c r="E1362" s="14">
        <v>2014</v>
      </c>
      <c r="F1362" s="14" t="s">
        <v>99</v>
      </c>
      <c r="G1362" s="26">
        <v>111021</v>
      </c>
      <c r="H1362" s="26">
        <v>243798</v>
      </c>
      <c r="I1362" s="48">
        <v>554858</v>
      </c>
      <c r="J1362" s="28">
        <v>0.99329999999999996</v>
      </c>
      <c r="K1362" s="28"/>
      <c r="L1362" s="111"/>
      <c r="M1362" s="28"/>
      <c r="N1362" s="28">
        <v>1.2999999999999999E-2</v>
      </c>
    </row>
    <row r="1363" spans="1:14">
      <c r="A1363" s="87" t="s">
        <v>144</v>
      </c>
      <c r="B1363" s="14" t="s">
        <v>74</v>
      </c>
      <c r="C1363" s="14" t="s">
        <v>188</v>
      </c>
      <c r="D1363" s="14">
        <v>2013</v>
      </c>
      <c r="E1363" s="14">
        <v>2014</v>
      </c>
      <c r="F1363" s="14" t="s">
        <v>99</v>
      </c>
      <c r="G1363" s="26">
        <v>8928</v>
      </c>
      <c r="H1363" s="26">
        <v>18317</v>
      </c>
      <c r="I1363" s="48">
        <v>36630</v>
      </c>
      <c r="J1363" s="28">
        <v>0.99390000000000001</v>
      </c>
      <c r="K1363" s="28"/>
      <c r="L1363" s="111"/>
      <c r="M1363" s="28"/>
      <c r="N1363" s="28">
        <v>0.19070000000000001</v>
      </c>
    </row>
    <row r="1364" spans="1:14">
      <c r="A1364" s="87" t="s">
        <v>145</v>
      </c>
      <c r="B1364" s="14" t="s">
        <v>75</v>
      </c>
      <c r="C1364" s="14" t="s">
        <v>188</v>
      </c>
      <c r="D1364" s="14">
        <v>2013</v>
      </c>
      <c r="E1364" s="14">
        <v>2014</v>
      </c>
      <c r="F1364" s="14" t="s">
        <v>99</v>
      </c>
      <c r="G1364" s="26">
        <v>817</v>
      </c>
      <c r="H1364" s="26">
        <v>1662</v>
      </c>
      <c r="I1364" s="48">
        <v>3424</v>
      </c>
      <c r="J1364" s="28">
        <v>1</v>
      </c>
      <c r="K1364" s="28"/>
      <c r="L1364" s="111"/>
      <c r="M1364" s="28"/>
      <c r="N1364" s="28">
        <v>0.19070000000000001</v>
      </c>
    </row>
    <row r="1365" spans="1:14">
      <c r="A1365" s="87" t="s">
        <v>146</v>
      </c>
      <c r="B1365" s="14" t="s">
        <v>75</v>
      </c>
      <c r="C1365" s="14" t="s">
        <v>188</v>
      </c>
      <c r="D1365" s="14">
        <v>2013</v>
      </c>
      <c r="E1365" s="14">
        <v>2014</v>
      </c>
      <c r="F1365" s="14" t="s">
        <v>99</v>
      </c>
      <c r="G1365" s="26">
        <v>119763</v>
      </c>
      <c r="H1365" s="26">
        <v>286035</v>
      </c>
      <c r="I1365" s="48">
        <v>501081</v>
      </c>
      <c r="J1365" s="28">
        <v>0.99570000000000003</v>
      </c>
      <c r="K1365" s="28"/>
      <c r="L1365" s="111"/>
      <c r="M1365" s="28"/>
      <c r="N1365" s="28">
        <v>3.6900000000000002E-2</v>
      </c>
    </row>
    <row r="1366" spans="1:14">
      <c r="A1366" s="87" t="s">
        <v>147</v>
      </c>
      <c r="B1366" s="14" t="s">
        <v>74</v>
      </c>
      <c r="C1366" s="14" t="s">
        <v>188</v>
      </c>
      <c r="D1366" s="14">
        <v>2013</v>
      </c>
      <c r="E1366" s="14">
        <v>2014</v>
      </c>
      <c r="F1366" s="14" t="s">
        <v>99</v>
      </c>
      <c r="G1366" s="26">
        <v>97040</v>
      </c>
      <c r="H1366" s="26">
        <v>214372</v>
      </c>
      <c r="I1366" s="48">
        <v>361566</v>
      </c>
      <c r="J1366" s="28">
        <v>0.98199999999999998</v>
      </c>
      <c r="K1366" s="28"/>
      <c r="L1366" s="111"/>
      <c r="M1366" s="28"/>
      <c r="N1366" s="28">
        <v>5.0000000000000001E-3</v>
      </c>
    </row>
    <row r="1367" spans="1:14">
      <c r="A1367" s="87" t="s">
        <v>148</v>
      </c>
      <c r="B1367" s="14" t="s">
        <v>75</v>
      </c>
      <c r="C1367" s="14" t="s">
        <v>188</v>
      </c>
      <c r="D1367" s="14">
        <v>2013</v>
      </c>
      <c r="E1367" s="14">
        <v>2014</v>
      </c>
      <c r="F1367" s="14" t="s">
        <v>99</v>
      </c>
      <c r="G1367" s="26">
        <v>2583</v>
      </c>
      <c r="H1367" s="26">
        <v>6001</v>
      </c>
      <c r="I1367" s="48">
        <v>12519</v>
      </c>
      <c r="J1367" s="28">
        <v>0.97260000000000002</v>
      </c>
      <c r="K1367" s="28"/>
      <c r="L1367" s="111"/>
      <c r="M1367" s="28"/>
      <c r="N1367" s="28">
        <v>0.19070000000000001</v>
      </c>
    </row>
    <row r="1368" spans="1:14">
      <c r="A1368" s="87" t="s">
        <v>149</v>
      </c>
      <c r="B1368" s="14" t="s">
        <v>75</v>
      </c>
      <c r="C1368" s="14" t="s">
        <v>188</v>
      </c>
      <c r="D1368" s="14">
        <v>2013</v>
      </c>
      <c r="E1368" s="14">
        <v>2014</v>
      </c>
      <c r="F1368" s="14" t="s">
        <v>99</v>
      </c>
      <c r="G1368" s="26">
        <v>163026</v>
      </c>
      <c r="H1368" s="26">
        <v>378668</v>
      </c>
      <c r="I1368" s="48">
        <v>564475</v>
      </c>
      <c r="J1368" s="28">
        <v>0.99739999999999995</v>
      </c>
      <c r="K1368" s="28"/>
      <c r="L1368" s="111"/>
      <c r="M1368" s="28"/>
      <c r="N1368" s="28">
        <v>0</v>
      </c>
    </row>
    <row r="1369" spans="1:14">
      <c r="A1369" s="87" t="s">
        <v>150</v>
      </c>
      <c r="B1369" s="14" t="s">
        <v>74</v>
      </c>
      <c r="C1369" s="14" t="s">
        <v>188</v>
      </c>
      <c r="D1369" s="14">
        <v>2013</v>
      </c>
      <c r="E1369" s="14">
        <v>2014</v>
      </c>
      <c r="F1369" s="14" t="s">
        <v>99</v>
      </c>
      <c r="G1369" s="26">
        <v>127407</v>
      </c>
      <c r="H1369" s="26">
        <v>272631</v>
      </c>
      <c r="I1369" s="48">
        <v>524918</v>
      </c>
      <c r="J1369" s="28">
        <v>0.97760000000000002</v>
      </c>
      <c r="K1369" s="28"/>
      <c r="L1369" s="111"/>
      <c r="M1369" s="28"/>
      <c r="N1369" s="28">
        <v>0.01</v>
      </c>
    </row>
    <row r="1370" spans="1:14">
      <c r="A1370" s="87" t="s">
        <v>151</v>
      </c>
      <c r="B1370" s="14" t="s">
        <v>74</v>
      </c>
      <c r="C1370" s="14" t="s">
        <v>188</v>
      </c>
      <c r="D1370" s="14">
        <v>2013</v>
      </c>
      <c r="E1370" s="14">
        <v>2014</v>
      </c>
      <c r="F1370" s="14" t="s">
        <v>99</v>
      </c>
      <c r="G1370" s="26">
        <v>32431</v>
      </c>
      <c r="H1370" s="26">
        <v>51005</v>
      </c>
      <c r="I1370" s="48">
        <v>145191</v>
      </c>
      <c r="J1370" s="28">
        <v>0.98029999999999995</v>
      </c>
      <c r="K1370" s="28"/>
      <c r="L1370" s="111"/>
      <c r="M1370" s="28"/>
      <c r="N1370" s="28">
        <v>5.62E-2</v>
      </c>
    </row>
    <row r="1371" spans="1:14">
      <c r="A1371" s="87" t="s">
        <v>152</v>
      </c>
      <c r="B1371" s="14" t="s">
        <v>75</v>
      </c>
      <c r="C1371" s="14" t="s">
        <v>188</v>
      </c>
      <c r="D1371" s="14">
        <v>2013</v>
      </c>
      <c r="E1371" s="14">
        <v>2014</v>
      </c>
      <c r="F1371" s="14" t="s">
        <v>99</v>
      </c>
      <c r="G1371" s="26">
        <v>47368</v>
      </c>
      <c r="H1371" s="26">
        <v>113378</v>
      </c>
      <c r="I1371" s="48">
        <v>203300</v>
      </c>
      <c r="J1371" s="28">
        <v>0.99470000000000003</v>
      </c>
      <c r="K1371" s="28"/>
      <c r="L1371" s="111"/>
      <c r="M1371" s="28"/>
      <c r="N1371" s="28">
        <v>7.4300000000000005E-2</v>
      </c>
    </row>
    <row r="1372" spans="1:14">
      <c r="A1372" s="87" t="s">
        <v>153</v>
      </c>
      <c r="B1372" s="14" t="s">
        <v>74</v>
      </c>
      <c r="C1372" s="14" t="s">
        <v>188</v>
      </c>
      <c r="D1372" s="14">
        <v>2013</v>
      </c>
      <c r="E1372" s="14">
        <v>2014</v>
      </c>
      <c r="F1372" s="14" t="s">
        <v>99</v>
      </c>
      <c r="G1372" s="26">
        <v>9164</v>
      </c>
      <c r="H1372" s="26">
        <v>17757</v>
      </c>
      <c r="I1372" s="48">
        <v>38631</v>
      </c>
      <c r="J1372" s="28">
        <v>0.93059999999999998</v>
      </c>
      <c r="K1372" s="28"/>
      <c r="L1372" s="111"/>
      <c r="M1372" s="28"/>
      <c r="N1372" s="28">
        <v>0.19070000000000001</v>
      </c>
    </row>
    <row r="1373" spans="1:14">
      <c r="A1373" s="87" t="s">
        <v>154</v>
      </c>
      <c r="B1373" s="14" t="s">
        <v>74</v>
      </c>
      <c r="C1373" s="14" t="s">
        <v>188</v>
      </c>
      <c r="D1373" s="14">
        <v>2013</v>
      </c>
      <c r="E1373" s="14">
        <v>2014</v>
      </c>
      <c r="F1373" s="14" t="s">
        <v>99</v>
      </c>
      <c r="G1373" s="26">
        <v>15714</v>
      </c>
      <c r="H1373" s="26">
        <v>31838</v>
      </c>
      <c r="I1373" s="48">
        <v>94657</v>
      </c>
      <c r="J1373" s="28">
        <v>0.97219999999999995</v>
      </c>
      <c r="K1373" s="28"/>
      <c r="L1373" s="111"/>
      <c r="M1373" s="28"/>
      <c r="N1373" s="28">
        <v>0.19070000000000001</v>
      </c>
    </row>
    <row r="1374" spans="1:14">
      <c r="A1374" s="87" t="s">
        <v>155</v>
      </c>
      <c r="B1374" s="14" t="s">
        <v>74</v>
      </c>
      <c r="C1374" s="14" t="s">
        <v>188</v>
      </c>
      <c r="D1374" s="14">
        <v>2013</v>
      </c>
      <c r="E1374" s="14">
        <v>2014</v>
      </c>
      <c r="F1374" s="14" t="s">
        <v>99</v>
      </c>
      <c r="G1374" s="26">
        <v>14497</v>
      </c>
      <c r="H1374" s="26">
        <v>32664</v>
      </c>
      <c r="I1374" s="48">
        <v>95092</v>
      </c>
      <c r="J1374" s="28">
        <v>0.89900000000000002</v>
      </c>
      <c r="K1374" s="28"/>
      <c r="L1374" s="111"/>
      <c r="M1374" s="28"/>
      <c r="N1374" s="28">
        <v>0.19070000000000001</v>
      </c>
    </row>
    <row r="1375" spans="1:14">
      <c r="A1375" s="87" t="s">
        <v>156</v>
      </c>
      <c r="B1375" s="14" t="s">
        <v>74</v>
      </c>
      <c r="C1375" s="14" t="s">
        <v>188</v>
      </c>
      <c r="D1375" s="14">
        <v>2013</v>
      </c>
      <c r="E1375" s="14">
        <v>2014</v>
      </c>
      <c r="F1375" s="14" t="s">
        <v>99</v>
      </c>
      <c r="G1375" s="26">
        <v>53609</v>
      </c>
      <c r="H1375" s="26">
        <v>112875</v>
      </c>
      <c r="I1375" s="48">
        <v>295920</v>
      </c>
      <c r="J1375" s="28">
        <v>0.93020000000000003</v>
      </c>
      <c r="K1375" s="28"/>
      <c r="L1375" s="111"/>
      <c r="M1375" s="28"/>
      <c r="N1375" s="28">
        <v>4.7399999999999998E-2</v>
      </c>
    </row>
    <row r="1376" spans="1:14">
      <c r="A1376" s="87" t="s">
        <v>157</v>
      </c>
      <c r="B1376" s="14" t="s">
        <v>74</v>
      </c>
      <c r="C1376" s="14" t="s">
        <v>188</v>
      </c>
      <c r="D1376" s="14">
        <v>2013</v>
      </c>
      <c r="E1376" s="14">
        <v>2014</v>
      </c>
      <c r="F1376" s="14" t="s">
        <v>99</v>
      </c>
      <c r="G1376" s="26">
        <v>11708</v>
      </c>
      <c r="H1376" s="26">
        <v>22634</v>
      </c>
      <c r="I1376" s="48">
        <v>49808</v>
      </c>
      <c r="J1376" s="28">
        <v>0.92400000000000004</v>
      </c>
      <c r="K1376" s="28"/>
      <c r="L1376" s="111"/>
      <c r="M1376" s="28"/>
      <c r="N1376" s="28">
        <v>0.19070000000000001</v>
      </c>
    </row>
    <row r="1377" spans="1:31">
      <c r="A1377" s="87" t="s">
        <v>158</v>
      </c>
      <c r="B1377" s="14" t="s">
        <v>75</v>
      </c>
      <c r="C1377" s="14" t="s">
        <v>188</v>
      </c>
      <c r="D1377" s="14">
        <v>2013</v>
      </c>
      <c r="E1377" s="14">
        <v>2014</v>
      </c>
      <c r="F1377" s="14" t="s">
        <v>99</v>
      </c>
      <c r="G1377" s="26">
        <v>11552</v>
      </c>
      <c r="H1377" s="26">
        <v>23121</v>
      </c>
      <c r="I1377" s="48">
        <v>43485</v>
      </c>
      <c r="J1377" s="28">
        <v>0.86539999999999995</v>
      </c>
      <c r="K1377" s="28"/>
      <c r="L1377" s="111"/>
      <c r="M1377" s="28"/>
      <c r="N1377" s="28">
        <v>0.19070000000000001</v>
      </c>
    </row>
    <row r="1378" spans="1:31">
      <c r="A1378" s="87" t="s">
        <v>159</v>
      </c>
      <c r="B1378" s="14" t="s">
        <v>75</v>
      </c>
      <c r="C1378" s="14" t="s">
        <v>188</v>
      </c>
      <c r="D1378" s="14">
        <v>2013</v>
      </c>
      <c r="E1378" s="14">
        <v>2014</v>
      </c>
      <c r="F1378" s="14" t="s">
        <v>99</v>
      </c>
      <c r="G1378" s="26">
        <v>158</v>
      </c>
      <c r="H1378" s="26">
        <v>296</v>
      </c>
      <c r="I1378" s="48">
        <v>540</v>
      </c>
      <c r="J1378" s="28">
        <v>1</v>
      </c>
      <c r="K1378" s="28"/>
      <c r="L1378" s="111"/>
      <c r="M1378" s="28"/>
      <c r="N1378" s="28">
        <v>0.19070000000000001</v>
      </c>
    </row>
    <row r="1379" spans="1:31">
      <c r="A1379" s="87" t="s">
        <v>160</v>
      </c>
      <c r="B1379" s="14" t="s">
        <v>75</v>
      </c>
      <c r="C1379" s="14" t="s">
        <v>188</v>
      </c>
      <c r="D1379" s="14">
        <v>2013</v>
      </c>
      <c r="E1379" s="14">
        <v>2014</v>
      </c>
      <c r="F1379" s="14" t="s">
        <v>99</v>
      </c>
      <c r="G1379" s="26">
        <v>3026</v>
      </c>
      <c r="H1379" s="26">
        <v>6661</v>
      </c>
      <c r="I1379" s="48">
        <v>11592</v>
      </c>
      <c r="J1379" s="28">
        <v>1</v>
      </c>
      <c r="K1379" s="28"/>
      <c r="L1379" s="111"/>
      <c r="M1379" s="28"/>
      <c r="N1379" s="28">
        <v>0.19070000000000001</v>
      </c>
    </row>
    <row r="1380" spans="1:31">
      <c r="A1380" s="87" t="s">
        <v>161</v>
      </c>
      <c r="B1380" s="14" t="s">
        <v>74</v>
      </c>
      <c r="C1380" s="14" t="s">
        <v>188</v>
      </c>
      <c r="D1380" s="14">
        <v>2013</v>
      </c>
      <c r="E1380" s="14">
        <v>2014</v>
      </c>
      <c r="F1380" s="14" t="s">
        <v>99</v>
      </c>
      <c r="G1380" s="26">
        <v>21254</v>
      </c>
      <c r="H1380" s="26">
        <v>42296</v>
      </c>
      <c r="I1380" s="48">
        <v>76619</v>
      </c>
      <c r="J1380" s="28">
        <v>0.9163</v>
      </c>
      <c r="K1380" s="28"/>
      <c r="L1380" s="111"/>
      <c r="M1380" s="28"/>
      <c r="N1380" s="28">
        <v>0</v>
      </c>
    </row>
    <row r="1381" spans="1:31">
      <c r="A1381" s="87" t="s">
        <v>162</v>
      </c>
      <c r="B1381" s="14" t="s">
        <v>74</v>
      </c>
      <c r="C1381" s="14" t="s">
        <v>188</v>
      </c>
      <c r="D1381" s="14">
        <v>2013</v>
      </c>
      <c r="E1381" s="14">
        <v>2014</v>
      </c>
      <c r="F1381" s="14" t="s">
        <v>99</v>
      </c>
      <c r="G1381" s="26">
        <v>18888</v>
      </c>
      <c r="H1381" s="26">
        <v>34947</v>
      </c>
      <c r="I1381" s="48">
        <v>78267</v>
      </c>
      <c r="J1381" s="28">
        <v>0.83289999999999997</v>
      </c>
      <c r="K1381" s="28"/>
      <c r="L1381" s="111"/>
      <c r="M1381" s="28"/>
      <c r="N1381" s="28">
        <v>0.19070000000000001</v>
      </c>
    </row>
    <row r="1382" spans="1:31">
      <c r="A1382" s="87" t="s">
        <v>163</v>
      </c>
      <c r="B1382" s="14" t="s">
        <v>75</v>
      </c>
      <c r="C1382" s="14" t="s">
        <v>188</v>
      </c>
      <c r="D1382" s="14">
        <v>2013</v>
      </c>
      <c r="E1382" s="14">
        <v>2014</v>
      </c>
      <c r="F1382" s="14" t="s">
        <v>99</v>
      </c>
      <c r="G1382" s="26">
        <v>41665</v>
      </c>
      <c r="H1382" s="26">
        <v>90987</v>
      </c>
      <c r="I1382" s="48">
        <v>152524</v>
      </c>
      <c r="J1382" s="28">
        <v>0.98080000000000001</v>
      </c>
      <c r="K1382" s="28"/>
      <c r="L1382" s="111"/>
      <c r="M1382" s="28"/>
      <c r="N1382" s="28">
        <v>5.2900000000000003E-2</v>
      </c>
    </row>
    <row r="1383" spans="1:31">
      <c r="A1383" s="87" t="s">
        <v>164</v>
      </c>
      <c r="B1383" s="14" t="s">
        <v>75</v>
      </c>
      <c r="C1383" s="14" t="s">
        <v>188</v>
      </c>
      <c r="D1383" s="14">
        <v>2013</v>
      </c>
      <c r="E1383" s="14">
        <v>2014</v>
      </c>
      <c r="F1383" s="14" t="s">
        <v>99</v>
      </c>
      <c r="G1383" s="26">
        <v>5188</v>
      </c>
      <c r="H1383" s="26">
        <v>12244</v>
      </c>
      <c r="I1383" s="48">
        <v>27526</v>
      </c>
      <c r="J1383" s="28">
        <v>0.98529999999999995</v>
      </c>
      <c r="K1383" s="28"/>
      <c r="L1383" s="111"/>
      <c r="M1383" s="28"/>
      <c r="N1383" s="28">
        <v>0.19070000000000001</v>
      </c>
    </row>
    <row r="1384" spans="1:31">
      <c r="A1384" s="87" t="s">
        <v>165</v>
      </c>
      <c r="B1384" s="14" t="s">
        <v>75</v>
      </c>
      <c r="C1384" s="14" t="s">
        <v>188</v>
      </c>
      <c r="D1384" s="14">
        <v>2013</v>
      </c>
      <c r="E1384" s="14">
        <v>2014</v>
      </c>
      <c r="F1384" s="14" t="s">
        <v>99</v>
      </c>
      <c r="G1384" s="26">
        <v>4524</v>
      </c>
      <c r="H1384" s="26">
        <v>10202</v>
      </c>
      <c r="I1384" s="48">
        <v>19072</v>
      </c>
      <c r="J1384" s="28">
        <v>0.97070000000000001</v>
      </c>
      <c r="K1384" s="28"/>
      <c r="L1384" s="111"/>
      <c r="M1384" s="28"/>
      <c r="N1384" s="28">
        <v>0.19070000000000001</v>
      </c>
    </row>
    <row r="1385" spans="1:31">
      <c r="A1385" s="87" t="s">
        <v>166</v>
      </c>
      <c r="B1385" s="14" t="s">
        <v>75</v>
      </c>
      <c r="C1385" s="14" t="s">
        <v>188</v>
      </c>
      <c r="D1385" s="14">
        <v>2013</v>
      </c>
      <c r="E1385" s="14">
        <v>2014</v>
      </c>
      <c r="F1385" s="14" t="s">
        <v>99</v>
      </c>
      <c r="G1385" s="26">
        <v>826</v>
      </c>
      <c r="H1385" s="26">
        <v>1585</v>
      </c>
      <c r="I1385" s="48">
        <v>2994</v>
      </c>
      <c r="J1385" s="28">
        <v>0.96</v>
      </c>
      <c r="K1385" s="28"/>
      <c r="L1385" s="111"/>
      <c r="M1385" s="28"/>
      <c r="N1385" s="28">
        <v>0.19070000000000001</v>
      </c>
    </row>
    <row r="1386" spans="1:31">
      <c r="A1386" s="87" t="s">
        <v>167</v>
      </c>
      <c r="B1386" s="14" t="s">
        <v>74</v>
      </c>
      <c r="C1386" s="14" t="s">
        <v>188</v>
      </c>
      <c r="D1386" s="14">
        <v>2013</v>
      </c>
      <c r="E1386" s="14">
        <v>2014</v>
      </c>
      <c r="F1386" s="14" t="s">
        <v>99</v>
      </c>
      <c r="G1386" s="26">
        <v>47590</v>
      </c>
      <c r="H1386" s="26">
        <v>117003</v>
      </c>
      <c r="I1386" s="48">
        <v>186926</v>
      </c>
      <c r="J1386" s="28">
        <v>1</v>
      </c>
      <c r="K1386" s="28"/>
      <c r="L1386" s="111"/>
      <c r="M1386" s="28"/>
      <c r="N1386" s="28">
        <v>2.2700000000000001E-2</v>
      </c>
    </row>
    <row r="1387" spans="1:31">
      <c r="A1387" s="87" t="s">
        <v>168</v>
      </c>
      <c r="B1387" s="14" t="s">
        <v>75</v>
      </c>
      <c r="C1387" s="14" t="s">
        <v>188</v>
      </c>
      <c r="D1387" s="14">
        <v>2013</v>
      </c>
      <c r="E1387" s="14">
        <v>2014</v>
      </c>
      <c r="F1387" s="14" t="s">
        <v>99</v>
      </c>
      <c r="G1387" s="26">
        <v>2830</v>
      </c>
      <c r="H1387" s="26">
        <v>5186</v>
      </c>
      <c r="I1387" s="48">
        <v>9134</v>
      </c>
      <c r="J1387" s="28">
        <v>0.9859</v>
      </c>
      <c r="K1387" s="28"/>
      <c r="L1387" s="111"/>
      <c r="M1387" s="28"/>
      <c r="N1387" s="28">
        <v>0.19070000000000001</v>
      </c>
    </row>
    <row r="1388" spans="1:31">
      <c r="A1388" s="87" t="s">
        <v>169</v>
      </c>
      <c r="B1388" s="14" t="s">
        <v>74</v>
      </c>
      <c r="C1388" s="14" t="s">
        <v>188</v>
      </c>
      <c r="D1388" s="14">
        <v>2013</v>
      </c>
      <c r="E1388" s="14">
        <v>2014</v>
      </c>
      <c r="F1388" s="14" t="s">
        <v>99</v>
      </c>
      <c r="G1388" s="26">
        <v>33644</v>
      </c>
      <c r="H1388" s="26">
        <v>70144</v>
      </c>
      <c r="I1388" s="48">
        <v>144715</v>
      </c>
      <c r="J1388" s="28">
        <v>0.94269999999999998</v>
      </c>
      <c r="K1388" s="28"/>
      <c r="L1388" s="111"/>
      <c r="M1388" s="28"/>
      <c r="N1388" s="28">
        <v>6.8999999999999999E-3</v>
      </c>
    </row>
    <row r="1389" spans="1:31">
      <c r="A1389" s="87" t="s">
        <v>170</v>
      </c>
      <c r="B1389" s="14" t="s">
        <v>74</v>
      </c>
      <c r="C1389" s="14" t="s">
        <v>188</v>
      </c>
      <c r="D1389" s="14">
        <v>2013</v>
      </c>
      <c r="E1389" s="14">
        <v>2014</v>
      </c>
      <c r="F1389" s="14" t="s">
        <v>99</v>
      </c>
      <c r="G1389" s="26">
        <v>8257</v>
      </c>
      <c r="H1389" s="26">
        <v>17541</v>
      </c>
      <c r="I1389" s="48">
        <v>36145</v>
      </c>
      <c r="J1389" s="28">
        <v>0.91479999999999995</v>
      </c>
      <c r="K1389" s="28"/>
      <c r="L1389" s="111"/>
      <c r="M1389" s="28"/>
      <c r="N1389" s="28">
        <v>0.19070000000000001</v>
      </c>
    </row>
    <row r="1390" spans="1:31">
      <c r="A1390" s="87" t="s">
        <v>171</v>
      </c>
      <c r="B1390" s="14" t="s">
        <v>75</v>
      </c>
      <c r="C1390" s="14" t="s">
        <v>188</v>
      </c>
      <c r="D1390" s="14">
        <v>2013</v>
      </c>
      <c r="E1390" s="14">
        <v>2014</v>
      </c>
      <c r="F1390" s="14" t="s">
        <v>99</v>
      </c>
      <c r="G1390" s="26">
        <v>5720</v>
      </c>
      <c r="H1390" s="26">
        <v>12707</v>
      </c>
      <c r="I1390" s="48">
        <v>21678</v>
      </c>
      <c r="J1390" s="28">
        <v>0.96560000000000001</v>
      </c>
      <c r="K1390" s="28"/>
      <c r="L1390" s="111"/>
      <c r="M1390" s="28"/>
      <c r="N1390" s="28">
        <v>0.19070000000000001</v>
      </c>
    </row>
    <row r="1391" spans="1:31">
      <c r="A1391" s="51" t="s">
        <v>281</v>
      </c>
      <c r="B1391" s="14" t="s">
        <v>66</v>
      </c>
      <c r="C1391" s="14" t="s">
        <v>189</v>
      </c>
      <c r="D1391" s="14">
        <v>2013</v>
      </c>
      <c r="E1391" s="14">
        <v>2014</v>
      </c>
      <c r="F1391" s="14" t="s">
        <v>99</v>
      </c>
      <c r="G1391" s="128"/>
      <c r="H1391" s="128"/>
      <c r="I1391" s="128"/>
      <c r="J1391" s="129"/>
      <c r="K1391" s="129"/>
      <c r="L1391" s="111"/>
      <c r="M1391" s="28">
        <v>0.254</v>
      </c>
      <c r="N1391" s="28">
        <v>5.3999999999999999E-2</v>
      </c>
    </row>
    <row r="1392" spans="1:31">
      <c r="A1392" s="51" t="s">
        <v>172</v>
      </c>
      <c r="B1392" s="14" t="s">
        <v>66</v>
      </c>
      <c r="C1392" s="14" t="s">
        <v>189</v>
      </c>
      <c r="D1392" s="14">
        <v>2013</v>
      </c>
      <c r="E1392" s="14">
        <v>2014</v>
      </c>
      <c r="F1392" s="14" t="s">
        <v>99</v>
      </c>
      <c r="G1392" s="26">
        <v>2002608</v>
      </c>
      <c r="H1392" s="26">
        <v>4337508</v>
      </c>
      <c r="I1392" s="48">
        <v>8605691</v>
      </c>
      <c r="J1392" s="28">
        <v>0.9667</v>
      </c>
      <c r="K1392" s="28"/>
      <c r="L1392" s="111"/>
      <c r="M1392" s="28"/>
      <c r="N1392" s="28">
        <v>4.8300000000000003E-2</v>
      </c>
      <c r="O1392" s="14"/>
      <c r="P1392" s="14"/>
      <c r="Q1392" s="14"/>
      <c r="R1392" s="14"/>
      <c r="S1392" s="14"/>
      <c r="T1392" s="14"/>
      <c r="U1392" s="14"/>
      <c r="V1392" s="14"/>
      <c r="W1392" s="14"/>
      <c r="X1392" s="14"/>
      <c r="Y1392" s="14"/>
      <c r="Z1392" s="14"/>
      <c r="AA1392" s="14"/>
      <c r="AB1392" s="14"/>
      <c r="AC1392" s="14"/>
      <c r="AD1392" s="14"/>
      <c r="AE1392" s="14"/>
    </row>
    <row r="1393" spans="1:14">
      <c r="A1393" s="51" t="s">
        <v>173</v>
      </c>
      <c r="B1393" s="14" t="s">
        <v>74</v>
      </c>
      <c r="C1393" s="14" t="s">
        <v>189</v>
      </c>
      <c r="D1393" s="14">
        <v>2013</v>
      </c>
      <c r="E1393" s="14">
        <v>2014</v>
      </c>
      <c r="F1393" s="14" t="s">
        <v>99</v>
      </c>
      <c r="G1393" s="26">
        <v>64622</v>
      </c>
      <c r="H1393" s="26">
        <v>129195</v>
      </c>
      <c r="I1393" s="48">
        <v>277241</v>
      </c>
      <c r="J1393" s="28">
        <v>0.86429999999999996</v>
      </c>
      <c r="K1393" s="28"/>
      <c r="L1393" s="111"/>
      <c r="M1393" s="28"/>
      <c r="N1393" s="28">
        <v>2.0199999999999999E-2</v>
      </c>
    </row>
    <row r="1394" spans="1:14">
      <c r="A1394" s="51" t="s">
        <v>174</v>
      </c>
      <c r="B1394" s="14" t="s">
        <v>75</v>
      </c>
      <c r="C1394" s="14" t="s">
        <v>189</v>
      </c>
      <c r="D1394" s="14">
        <v>2013</v>
      </c>
      <c r="E1394" s="14">
        <v>2014</v>
      </c>
      <c r="F1394" s="14" t="s">
        <v>99</v>
      </c>
      <c r="G1394" s="26">
        <v>106</v>
      </c>
      <c r="H1394" s="26">
        <v>172</v>
      </c>
      <c r="I1394" s="48">
        <v>201</v>
      </c>
      <c r="J1394" s="28">
        <v>1</v>
      </c>
      <c r="K1394" s="28"/>
      <c r="L1394" s="111"/>
      <c r="M1394" s="28"/>
      <c r="N1394" s="28">
        <v>0.112</v>
      </c>
    </row>
    <row r="1395" spans="1:14">
      <c r="A1395" s="51" t="s">
        <v>175</v>
      </c>
      <c r="B1395" s="14" t="s">
        <v>75</v>
      </c>
      <c r="C1395" s="14" t="s">
        <v>189</v>
      </c>
      <c r="D1395" s="14">
        <v>2013</v>
      </c>
      <c r="E1395" s="14">
        <v>2014</v>
      </c>
      <c r="F1395" s="14" t="s">
        <v>99</v>
      </c>
      <c r="G1395" s="26">
        <v>1692</v>
      </c>
      <c r="H1395" s="26">
        <v>3292</v>
      </c>
      <c r="I1395" s="48">
        <v>4915</v>
      </c>
      <c r="J1395" s="28">
        <v>0.92859999999999998</v>
      </c>
      <c r="K1395" s="28"/>
      <c r="L1395" s="111"/>
      <c r="M1395" s="28"/>
      <c r="N1395" s="28">
        <v>0.112</v>
      </c>
    </row>
    <row r="1396" spans="1:14">
      <c r="A1396" s="51" t="s">
        <v>176</v>
      </c>
      <c r="B1396" s="14" t="s">
        <v>75</v>
      </c>
      <c r="C1396" s="14" t="s">
        <v>189</v>
      </c>
      <c r="D1396" s="14">
        <v>2013</v>
      </c>
      <c r="E1396" s="14">
        <v>2014</v>
      </c>
      <c r="F1396" s="14" t="s">
        <v>99</v>
      </c>
      <c r="G1396" s="26">
        <v>14858</v>
      </c>
      <c r="H1396" s="26">
        <v>30175</v>
      </c>
      <c r="I1396" s="48">
        <v>54417</v>
      </c>
      <c r="J1396" s="28">
        <v>0.91610000000000003</v>
      </c>
      <c r="K1396" s="28"/>
      <c r="L1396" s="111"/>
      <c r="M1396" s="28"/>
      <c r="N1396" s="28">
        <v>0.112</v>
      </c>
    </row>
    <row r="1397" spans="1:14">
      <c r="A1397" s="51" t="s">
        <v>177</v>
      </c>
      <c r="B1397" s="14" t="s">
        <v>75</v>
      </c>
      <c r="C1397" s="14" t="s">
        <v>189</v>
      </c>
      <c r="D1397" s="14">
        <v>2013</v>
      </c>
      <c r="E1397" s="14">
        <v>2014</v>
      </c>
      <c r="F1397" s="14" t="s">
        <v>99</v>
      </c>
      <c r="G1397" s="26">
        <v>2631</v>
      </c>
      <c r="H1397" s="26">
        <v>5002</v>
      </c>
      <c r="I1397" s="48">
        <v>7210</v>
      </c>
      <c r="J1397" s="28">
        <v>0.97809999999999997</v>
      </c>
      <c r="K1397" s="28"/>
      <c r="L1397" s="111"/>
      <c r="M1397" s="28"/>
      <c r="N1397" s="28">
        <v>0.112</v>
      </c>
    </row>
    <row r="1398" spans="1:14">
      <c r="A1398" s="51" t="s">
        <v>178</v>
      </c>
      <c r="B1398" s="14" t="s">
        <v>75</v>
      </c>
      <c r="C1398" s="14" t="s">
        <v>189</v>
      </c>
      <c r="D1398" s="14">
        <v>2013</v>
      </c>
      <c r="E1398" s="14">
        <v>2014</v>
      </c>
      <c r="F1398" s="14" t="s">
        <v>99</v>
      </c>
      <c r="G1398" s="26">
        <v>704</v>
      </c>
      <c r="H1398" s="26">
        <v>1674</v>
      </c>
      <c r="I1398" s="48">
        <v>6243</v>
      </c>
      <c r="J1398" s="28">
        <v>0.95740000000000003</v>
      </c>
      <c r="K1398" s="28"/>
      <c r="L1398" s="111"/>
      <c r="M1398" s="28"/>
      <c r="N1398" s="28">
        <v>0.112</v>
      </c>
    </row>
    <row r="1399" spans="1:14">
      <c r="A1399" s="51" t="s">
        <v>179</v>
      </c>
      <c r="B1399" s="14" t="s">
        <v>74</v>
      </c>
      <c r="C1399" s="14" t="s">
        <v>189</v>
      </c>
      <c r="D1399" s="14">
        <v>2013</v>
      </c>
      <c r="E1399" s="14">
        <v>2014</v>
      </c>
      <c r="F1399" s="14" t="s">
        <v>99</v>
      </c>
      <c r="G1399" s="26">
        <v>34192</v>
      </c>
      <c r="H1399" s="26">
        <v>71044</v>
      </c>
      <c r="I1399" s="48">
        <v>165380</v>
      </c>
      <c r="J1399" s="28">
        <v>0.89590000000000003</v>
      </c>
      <c r="K1399" s="28"/>
      <c r="L1399" s="111"/>
      <c r="M1399" s="28"/>
      <c r="N1399" s="28">
        <v>3.2500000000000001E-2</v>
      </c>
    </row>
    <row r="1400" spans="1:14">
      <c r="A1400" s="51" t="s">
        <v>180</v>
      </c>
      <c r="B1400" s="14" t="s">
        <v>75</v>
      </c>
      <c r="C1400" s="14" t="s">
        <v>189</v>
      </c>
      <c r="D1400" s="14">
        <v>2013</v>
      </c>
      <c r="E1400" s="14">
        <v>2014</v>
      </c>
      <c r="F1400" s="14" t="s">
        <v>99</v>
      </c>
      <c r="G1400" s="26">
        <v>2513</v>
      </c>
      <c r="H1400" s="26">
        <v>5141</v>
      </c>
      <c r="I1400" s="48">
        <v>8214</v>
      </c>
      <c r="J1400" s="28">
        <v>1</v>
      </c>
      <c r="K1400" s="28"/>
      <c r="L1400" s="111"/>
      <c r="M1400" s="28"/>
      <c r="N1400" s="28">
        <v>0.112</v>
      </c>
    </row>
    <row r="1401" spans="1:14">
      <c r="A1401" s="51" t="s">
        <v>181</v>
      </c>
      <c r="B1401" s="14" t="s">
        <v>75</v>
      </c>
      <c r="C1401" s="14" t="s">
        <v>189</v>
      </c>
      <c r="D1401" s="14">
        <v>2013</v>
      </c>
      <c r="E1401" s="14">
        <v>2014</v>
      </c>
      <c r="F1401" s="14" t="s">
        <v>99</v>
      </c>
      <c r="G1401" s="26">
        <v>6406</v>
      </c>
      <c r="H1401" s="26">
        <v>11708</v>
      </c>
      <c r="I1401" s="48">
        <v>21977</v>
      </c>
      <c r="J1401" s="28">
        <v>0.99490000000000001</v>
      </c>
      <c r="K1401" s="28"/>
      <c r="L1401" s="111"/>
      <c r="M1401" s="28"/>
      <c r="N1401" s="28">
        <v>0.112</v>
      </c>
    </row>
    <row r="1402" spans="1:14">
      <c r="A1402" s="87" t="s">
        <v>123</v>
      </c>
      <c r="B1402" s="14" t="s">
        <v>74</v>
      </c>
      <c r="C1402" s="14" t="s">
        <v>189</v>
      </c>
      <c r="D1402" s="14">
        <v>2013</v>
      </c>
      <c r="E1402" s="14">
        <v>2014</v>
      </c>
      <c r="F1402" s="14" t="s">
        <v>99</v>
      </c>
      <c r="G1402" s="26">
        <v>94483</v>
      </c>
      <c r="H1402" s="26">
        <v>226056</v>
      </c>
      <c r="I1402" s="48">
        <v>340003</v>
      </c>
      <c r="J1402" s="28">
        <v>0.92210000000000003</v>
      </c>
      <c r="K1402" s="28"/>
      <c r="L1402" s="111"/>
      <c r="M1402" s="28"/>
      <c r="N1402" s="28">
        <v>8.8000000000000005E-3</v>
      </c>
    </row>
    <row r="1403" spans="1:14">
      <c r="A1403" s="87" t="s">
        <v>124</v>
      </c>
      <c r="B1403" s="14" t="s">
        <v>75</v>
      </c>
      <c r="C1403" s="14" t="s">
        <v>189</v>
      </c>
      <c r="D1403" s="14">
        <v>2013</v>
      </c>
      <c r="E1403" s="14">
        <v>2014</v>
      </c>
      <c r="F1403" s="14" t="s">
        <v>99</v>
      </c>
      <c r="G1403" s="26">
        <v>1430</v>
      </c>
      <c r="H1403" s="26">
        <v>3516</v>
      </c>
      <c r="I1403" s="48">
        <v>8603</v>
      </c>
      <c r="J1403" s="28">
        <v>1</v>
      </c>
      <c r="K1403" s="28"/>
      <c r="L1403" s="111"/>
      <c r="M1403" s="28"/>
      <c r="N1403" s="28">
        <v>0.112</v>
      </c>
    </row>
    <row r="1404" spans="1:14">
      <c r="A1404" s="87" t="s">
        <v>125</v>
      </c>
      <c r="B1404" s="14" t="s">
        <v>75</v>
      </c>
      <c r="C1404" s="14" t="s">
        <v>189</v>
      </c>
      <c r="D1404" s="14">
        <v>2013</v>
      </c>
      <c r="E1404" s="14">
        <v>2014</v>
      </c>
      <c r="F1404" s="14" t="s">
        <v>99</v>
      </c>
      <c r="G1404" s="26">
        <v>9074</v>
      </c>
      <c r="H1404" s="26">
        <v>16884</v>
      </c>
      <c r="I1404" s="48">
        <v>29851</v>
      </c>
      <c r="J1404" s="28">
        <v>0.95269999999999999</v>
      </c>
      <c r="K1404" s="28"/>
      <c r="L1404" s="111"/>
      <c r="M1404" s="28"/>
      <c r="N1404" s="28">
        <v>0.112</v>
      </c>
    </row>
    <row r="1405" spans="1:14">
      <c r="A1405" s="87" t="s">
        <v>126</v>
      </c>
      <c r="B1405" s="14" t="s">
        <v>75</v>
      </c>
      <c r="C1405" s="14" t="s">
        <v>189</v>
      </c>
      <c r="D1405" s="14">
        <v>2013</v>
      </c>
      <c r="E1405" s="14">
        <v>2014</v>
      </c>
      <c r="F1405" s="14" t="s">
        <v>99</v>
      </c>
      <c r="G1405" s="26">
        <v>15203</v>
      </c>
      <c r="H1405" s="26">
        <v>38726</v>
      </c>
      <c r="I1405" s="48">
        <v>63535</v>
      </c>
      <c r="J1405" s="28">
        <v>0.92169999999999996</v>
      </c>
      <c r="K1405" s="28"/>
      <c r="L1405" s="111"/>
      <c r="M1405" s="28"/>
      <c r="N1405" s="28">
        <v>0.112</v>
      </c>
    </row>
    <row r="1406" spans="1:14">
      <c r="A1406" s="87" t="s">
        <v>127</v>
      </c>
      <c r="B1406" s="14" t="s">
        <v>75</v>
      </c>
      <c r="C1406" s="14" t="s">
        <v>189</v>
      </c>
      <c r="D1406" s="14">
        <v>2013</v>
      </c>
      <c r="E1406" s="14">
        <v>2014</v>
      </c>
      <c r="F1406" s="14" t="s">
        <v>99</v>
      </c>
      <c r="G1406" s="26">
        <v>992</v>
      </c>
      <c r="H1406" s="26">
        <v>2008</v>
      </c>
      <c r="I1406" s="48">
        <v>3748</v>
      </c>
      <c r="J1406" s="28">
        <v>1</v>
      </c>
      <c r="K1406" s="28"/>
      <c r="L1406" s="111"/>
      <c r="M1406" s="28"/>
      <c r="N1406" s="28">
        <v>0.112</v>
      </c>
    </row>
    <row r="1407" spans="1:14">
      <c r="A1407" s="87" t="s">
        <v>128</v>
      </c>
      <c r="B1407" s="14" t="s">
        <v>75</v>
      </c>
      <c r="C1407" s="14" t="s">
        <v>189</v>
      </c>
      <c r="D1407" s="14">
        <v>2013</v>
      </c>
      <c r="E1407" s="14">
        <v>2014</v>
      </c>
      <c r="F1407" s="14" t="s">
        <v>99</v>
      </c>
      <c r="G1407" s="26">
        <v>59969</v>
      </c>
      <c r="H1407" s="26">
        <v>144858</v>
      </c>
      <c r="I1407" s="48">
        <v>265463</v>
      </c>
      <c r="J1407" s="28">
        <v>0.99009999999999998</v>
      </c>
      <c r="K1407" s="28"/>
      <c r="L1407" s="111"/>
      <c r="M1407" s="28"/>
      <c r="N1407" s="28">
        <v>3.9199999999999999E-2</v>
      </c>
    </row>
    <row r="1408" spans="1:14">
      <c r="A1408" s="87" t="s">
        <v>129</v>
      </c>
      <c r="B1408" s="14" t="s">
        <v>75</v>
      </c>
      <c r="C1408" s="14" t="s">
        <v>189</v>
      </c>
      <c r="D1408" s="14">
        <v>2013</v>
      </c>
      <c r="E1408" s="14">
        <v>2014</v>
      </c>
      <c r="F1408" s="14" t="s">
        <v>99</v>
      </c>
      <c r="G1408" s="26">
        <v>9916</v>
      </c>
      <c r="H1408" s="26">
        <v>23504</v>
      </c>
      <c r="I1408" s="48">
        <v>39719</v>
      </c>
      <c r="J1408" s="28">
        <v>0.98699999999999999</v>
      </c>
      <c r="K1408" s="28"/>
      <c r="L1408" s="111"/>
      <c r="M1408" s="28"/>
      <c r="N1408" s="28">
        <v>0.112</v>
      </c>
    </row>
    <row r="1409" spans="1:14">
      <c r="A1409" s="87" t="s">
        <v>130</v>
      </c>
      <c r="B1409" s="14" t="s">
        <v>75</v>
      </c>
      <c r="C1409" s="14" t="s">
        <v>189</v>
      </c>
      <c r="D1409" s="14">
        <v>2013</v>
      </c>
      <c r="E1409" s="14">
        <v>2014</v>
      </c>
      <c r="F1409" s="14" t="s">
        <v>99</v>
      </c>
      <c r="G1409" s="26">
        <v>5215</v>
      </c>
      <c r="H1409" s="26">
        <v>10503</v>
      </c>
      <c r="I1409" s="48">
        <v>19751</v>
      </c>
      <c r="J1409" s="28">
        <v>0.80789999999999995</v>
      </c>
      <c r="K1409" s="28"/>
      <c r="L1409" s="111"/>
      <c r="M1409" s="28"/>
      <c r="N1409" s="28">
        <v>0.112</v>
      </c>
    </row>
    <row r="1410" spans="1:14">
      <c r="A1410" s="87" t="s">
        <v>131</v>
      </c>
      <c r="B1410" s="14" t="s">
        <v>75</v>
      </c>
      <c r="C1410" s="14" t="s">
        <v>189</v>
      </c>
      <c r="D1410" s="14">
        <v>2013</v>
      </c>
      <c r="E1410" s="14">
        <v>2014</v>
      </c>
      <c r="F1410" s="14" t="s">
        <v>99</v>
      </c>
      <c r="G1410" s="26">
        <v>1472</v>
      </c>
      <c r="H1410" s="26">
        <v>3093</v>
      </c>
      <c r="I1410" s="48">
        <v>5166</v>
      </c>
      <c r="J1410" s="28">
        <v>0.97650000000000003</v>
      </c>
      <c r="K1410" s="28"/>
      <c r="L1410" s="111"/>
      <c r="M1410" s="28"/>
      <c r="N1410" s="28">
        <v>0.112</v>
      </c>
    </row>
    <row r="1411" spans="1:14">
      <c r="A1411" s="87" t="s">
        <v>132</v>
      </c>
      <c r="B1411" s="14" t="s">
        <v>76</v>
      </c>
      <c r="C1411" s="14" t="s">
        <v>189</v>
      </c>
      <c r="D1411" s="14">
        <v>2013</v>
      </c>
      <c r="E1411" s="14">
        <v>2014</v>
      </c>
      <c r="F1411" s="14" t="s">
        <v>99</v>
      </c>
      <c r="G1411" s="26">
        <v>570448</v>
      </c>
      <c r="H1411" s="26">
        <v>1176175</v>
      </c>
      <c r="I1411" s="48">
        <v>2631886</v>
      </c>
      <c r="J1411" s="28">
        <v>0.97040000000000004</v>
      </c>
      <c r="K1411" s="28"/>
      <c r="L1411" s="111"/>
      <c r="M1411" s="28"/>
      <c r="N1411" s="28">
        <v>3.2300000000000002E-2</v>
      </c>
    </row>
    <row r="1412" spans="1:14">
      <c r="A1412" s="87" t="s">
        <v>133</v>
      </c>
      <c r="B1412" s="14" t="s">
        <v>75</v>
      </c>
      <c r="C1412" s="14" t="s">
        <v>189</v>
      </c>
      <c r="D1412" s="14">
        <v>2013</v>
      </c>
      <c r="E1412" s="14">
        <v>2014</v>
      </c>
      <c r="F1412" s="14" t="s">
        <v>99</v>
      </c>
      <c r="G1412" s="26">
        <v>10934</v>
      </c>
      <c r="H1412" s="26">
        <v>27645</v>
      </c>
      <c r="I1412" s="48">
        <v>50734</v>
      </c>
      <c r="J1412" s="28">
        <v>0.98409999999999997</v>
      </c>
      <c r="K1412" s="28"/>
      <c r="L1412" s="111"/>
      <c r="M1412" s="28"/>
      <c r="N1412" s="28">
        <v>0.112</v>
      </c>
    </row>
    <row r="1413" spans="1:14">
      <c r="A1413" s="87" t="s">
        <v>134</v>
      </c>
      <c r="B1413" s="14" t="s">
        <v>75</v>
      </c>
      <c r="C1413" s="14" t="s">
        <v>189</v>
      </c>
      <c r="D1413" s="14">
        <v>2013</v>
      </c>
      <c r="E1413" s="14">
        <v>2014</v>
      </c>
      <c r="F1413" s="14" t="s">
        <v>99</v>
      </c>
      <c r="G1413" s="26">
        <v>5868</v>
      </c>
      <c r="H1413" s="26">
        <v>9906</v>
      </c>
      <c r="I1413" s="48">
        <v>26166</v>
      </c>
      <c r="J1413" s="28">
        <v>0.94699999999999995</v>
      </c>
      <c r="K1413" s="28"/>
      <c r="L1413" s="111"/>
      <c r="M1413" s="28"/>
      <c r="N1413" s="28">
        <v>0.112</v>
      </c>
    </row>
    <row r="1414" spans="1:14">
      <c r="A1414" s="87" t="s">
        <v>135</v>
      </c>
      <c r="B1414" s="14" t="s">
        <v>75</v>
      </c>
      <c r="C1414" s="14" t="s">
        <v>189</v>
      </c>
      <c r="D1414" s="14">
        <v>2013</v>
      </c>
      <c r="E1414" s="14">
        <v>2014</v>
      </c>
      <c r="F1414" s="14" t="s">
        <v>99</v>
      </c>
      <c r="G1414" s="26">
        <v>984</v>
      </c>
      <c r="H1414" s="26">
        <v>2005</v>
      </c>
      <c r="I1414" s="48">
        <v>3090</v>
      </c>
      <c r="J1414" s="28">
        <v>0.84619999999999995</v>
      </c>
      <c r="K1414" s="28"/>
      <c r="L1414" s="111"/>
      <c r="M1414" s="28"/>
      <c r="N1414" s="28">
        <v>0.112</v>
      </c>
    </row>
    <row r="1415" spans="1:14">
      <c r="A1415" s="87" t="s">
        <v>136</v>
      </c>
      <c r="B1415" s="14" t="s">
        <v>75</v>
      </c>
      <c r="C1415" s="14" t="s">
        <v>189</v>
      </c>
      <c r="D1415" s="14">
        <v>2013</v>
      </c>
      <c r="E1415" s="14">
        <v>2014</v>
      </c>
      <c r="F1415" s="14" t="s">
        <v>99</v>
      </c>
      <c r="G1415" s="26">
        <v>7077</v>
      </c>
      <c r="H1415" s="26">
        <v>13253</v>
      </c>
      <c r="I1415" s="48">
        <v>26328</v>
      </c>
      <c r="J1415" s="28">
        <v>0.98340000000000005</v>
      </c>
      <c r="K1415" s="28"/>
      <c r="L1415" s="111"/>
      <c r="M1415" s="28"/>
      <c r="N1415" s="28">
        <v>0.112</v>
      </c>
    </row>
    <row r="1416" spans="1:14">
      <c r="A1416" s="87" t="s">
        <v>137</v>
      </c>
      <c r="B1416" s="14" t="s">
        <v>75</v>
      </c>
      <c r="C1416" s="14" t="s">
        <v>189</v>
      </c>
      <c r="D1416" s="14">
        <v>2013</v>
      </c>
      <c r="E1416" s="14">
        <v>2014</v>
      </c>
      <c r="F1416" s="14" t="s">
        <v>99</v>
      </c>
      <c r="G1416" s="26">
        <v>23021</v>
      </c>
      <c r="H1416" s="26">
        <v>55171</v>
      </c>
      <c r="I1416" s="48">
        <v>95239</v>
      </c>
      <c r="J1416" s="28">
        <v>0.97829999999999995</v>
      </c>
      <c r="K1416" s="28"/>
      <c r="L1416" s="111"/>
      <c r="M1416" s="28"/>
      <c r="N1416" s="28">
        <v>7.6E-3</v>
      </c>
    </row>
    <row r="1417" spans="1:14">
      <c r="A1417" s="87" t="s">
        <v>138</v>
      </c>
      <c r="B1417" s="14" t="s">
        <v>75</v>
      </c>
      <c r="C1417" s="14" t="s">
        <v>189</v>
      </c>
      <c r="D1417" s="14">
        <v>2013</v>
      </c>
      <c r="E1417" s="14">
        <v>2014</v>
      </c>
      <c r="F1417" s="14" t="s">
        <v>99</v>
      </c>
      <c r="G1417" s="26">
        <v>422</v>
      </c>
      <c r="H1417" s="26">
        <v>944</v>
      </c>
      <c r="I1417" s="48">
        <v>2090</v>
      </c>
      <c r="J1417" s="28">
        <v>1</v>
      </c>
      <c r="K1417" s="28"/>
      <c r="L1417" s="111"/>
      <c r="M1417" s="28"/>
      <c r="N1417" s="28">
        <v>0.112</v>
      </c>
    </row>
    <row r="1418" spans="1:14">
      <c r="A1418" s="87" t="s">
        <v>139</v>
      </c>
      <c r="B1418" s="14" t="s">
        <v>75</v>
      </c>
      <c r="C1418" s="14" t="s">
        <v>189</v>
      </c>
      <c r="D1418" s="14">
        <v>2013</v>
      </c>
      <c r="E1418" s="14">
        <v>2014</v>
      </c>
      <c r="F1418" s="14" t="s">
        <v>99</v>
      </c>
      <c r="G1418" s="26">
        <v>486</v>
      </c>
      <c r="H1418" s="26">
        <v>776</v>
      </c>
      <c r="I1418" s="48">
        <v>1996</v>
      </c>
      <c r="J1418" s="28">
        <v>0.84950000000000003</v>
      </c>
      <c r="K1418" s="28"/>
      <c r="L1418" s="111"/>
      <c r="M1418" s="28"/>
      <c r="N1418" s="28">
        <v>0.112</v>
      </c>
    </row>
    <row r="1419" spans="1:14">
      <c r="A1419" s="87" t="s">
        <v>140</v>
      </c>
      <c r="B1419" s="14" t="s">
        <v>75</v>
      </c>
      <c r="C1419" s="14" t="s">
        <v>189</v>
      </c>
      <c r="D1419" s="14">
        <v>2013</v>
      </c>
      <c r="E1419" s="14">
        <v>2014</v>
      </c>
      <c r="F1419" s="14" t="s">
        <v>99</v>
      </c>
      <c r="G1419" s="26">
        <v>21164</v>
      </c>
      <c r="H1419" s="26">
        <v>48246</v>
      </c>
      <c r="I1419" s="48">
        <v>118612</v>
      </c>
      <c r="J1419" s="28">
        <v>1</v>
      </c>
      <c r="K1419" s="28"/>
      <c r="L1419" s="111"/>
      <c r="M1419" s="28"/>
      <c r="N1419" s="28">
        <v>8.6300000000000002E-2</v>
      </c>
    </row>
    <row r="1420" spans="1:14">
      <c r="A1420" s="87" t="s">
        <v>141</v>
      </c>
      <c r="B1420" s="14" t="s">
        <v>75</v>
      </c>
      <c r="C1420" s="14" t="s">
        <v>189</v>
      </c>
      <c r="D1420" s="14">
        <v>2013</v>
      </c>
      <c r="E1420" s="14">
        <v>2014</v>
      </c>
      <c r="F1420" s="14" t="s">
        <v>99</v>
      </c>
      <c r="G1420" s="26">
        <v>3318</v>
      </c>
      <c r="H1420" s="26">
        <v>6918</v>
      </c>
      <c r="I1420" s="48">
        <v>21071</v>
      </c>
      <c r="J1420" s="28">
        <v>0.79200000000000004</v>
      </c>
      <c r="K1420" s="28"/>
      <c r="L1420" s="111"/>
      <c r="M1420" s="28"/>
      <c r="N1420" s="28">
        <v>0.112</v>
      </c>
    </row>
    <row r="1421" spans="1:14">
      <c r="A1421" s="87" t="s">
        <v>142</v>
      </c>
      <c r="B1421" s="14" t="s">
        <v>75</v>
      </c>
      <c r="C1421" s="14" t="s">
        <v>189</v>
      </c>
      <c r="D1421" s="14">
        <v>2013</v>
      </c>
      <c r="E1421" s="14">
        <v>2014</v>
      </c>
      <c r="F1421" s="14" t="s">
        <v>99</v>
      </c>
      <c r="G1421" s="26">
        <v>3963</v>
      </c>
      <c r="H1421" s="26">
        <v>7566</v>
      </c>
      <c r="I1421" s="48">
        <v>14114</v>
      </c>
      <c r="J1421" s="28">
        <v>1</v>
      </c>
      <c r="K1421" s="28"/>
      <c r="L1421" s="111"/>
      <c r="M1421" s="28"/>
      <c r="N1421" s="28">
        <v>0.112</v>
      </c>
    </row>
    <row r="1422" spans="1:14">
      <c r="A1422" s="87" t="s">
        <v>143</v>
      </c>
      <c r="B1422" s="14" t="s">
        <v>74</v>
      </c>
      <c r="C1422" s="14" t="s">
        <v>189</v>
      </c>
      <c r="D1422" s="14">
        <v>2013</v>
      </c>
      <c r="E1422" s="14">
        <v>2014</v>
      </c>
      <c r="F1422" s="14" t="s">
        <v>99</v>
      </c>
      <c r="G1422" s="26">
        <v>112834</v>
      </c>
      <c r="H1422" s="26">
        <v>246234</v>
      </c>
      <c r="I1422" s="48">
        <v>556161</v>
      </c>
      <c r="J1422" s="28">
        <v>0.99329999999999996</v>
      </c>
      <c r="K1422" s="28"/>
      <c r="L1422" s="111"/>
      <c r="M1422" s="28"/>
      <c r="N1422" s="28">
        <v>4.7500000000000001E-2</v>
      </c>
    </row>
    <row r="1423" spans="1:14">
      <c r="A1423" s="87" t="s">
        <v>144</v>
      </c>
      <c r="B1423" s="14" t="s">
        <v>74</v>
      </c>
      <c r="C1423" s="14" t="s">
        <v>189</v>
      </c>
      <c r="D1423" s="14">
        <v>2013</v>
      </c>
      <c r="E1423" s="14">
        <v>2014</v>
      </c>
      <c r="F1423" s="14" t="s">
        <v>99</v>
      </c>
      <c r="G1423" s="26">
        <v>9003</v>
      </c>
      <c r="H1423" s="26">
        <v>18407</v>
      </c>
      <c r="I1423" s="48">
        <v>36612</v>
      </c>
      <c r="J1423" s="28">
        <v>0.96819999999999995</v>
      </c>
      <c r="K1423" s="28"/>
      <c r="L1423" s="111"/>
      <c r="M1423" s="28"/>
      <c r="N1423" s="28">
        <v>0.112</v>
      </c>
    </row>
    <row r="1424" spans="1:14">
      <c r="A1424" s="87" t="s">
        <v>145</v>
      </c>
      <c r="B1424" s="14" t="s">
        <v>75</v>
      </c>
      <c r="C1424" s="14" t="s">
        <v>189</v>
      </c>
      <c r="D1424" s="14">
        <v>2013</v>
      </c>
      <c r="E1424" s="14">
        <v>2014</v>
      </c>
      <c r="F1424" s="14" t="s">
        <v>99</v>
      </c>
      <c r="G1424" s="26">
        <v>853</v>
      </c>
      <c r="H1424" s="26">
        <v>1729</v>
      </c>
      <c r="I1424" s="48">
        <v>3463</v>
      </c>
      <c r="J1424" s="28">
        <v>1</v>
      </c>
      <c r="K1424" s="28"/>
      <c r="L1424" s="111"/>
      <c r="M1424" s="28"/>
      <c r="N1424" s="28">
        <v>0.112</v>
      </c>
    </row>
    <row r="1425" spans="1:14">
      <c r="A1425" s="87" t="s">
        <v>146</v>
      </c>
      <c r="B1425" s="14" t="s">
        <v>75</v>
      </c>
      <c r="C1425" s="14" t="s">
        <v>189</v>
      </c>
      <c r="D1425" s="14">
        <v>2013</v>
      </c>
      <c r="E1425" s="14">
        <v>2014</v>
      </c>
      <c r="F1425" s="14" t="s">
        <v>99</v>
      </c>
      <c r="G1425" s="26">
        <v>120388</v>
      </c>
      <c r="H1425" s="26">
        <v>286407</v>
      </c>
      <c r="I1425" s="48">
        <v>500214</v>
      </c>
      <c r="J1425" s="28">
        <v>0.99529999999999996</v>
      </c>
      <c r="K1425" s="28"/>
      <c r="L1425" s="111"/>
      <c r="M1425" s="28"/>
      <c r="N1425" s="28">
        <v>2.4899999999999999E-2</v>
      </c>
    </row>
    <row r="1426" spans="1:14">
      <c r="A1426" s="87" t="s">
        <v>147</v>
      </c>
      <c r="B1426" s="14" t="s">
        <v>74</v>
      </c>
      <c r="C1426" s="14" t="s">
        <v>189</v>
      </c>
      <c r="D1426" s="14">
        <v>2013</v>
      </c>
      <c r="E1426" s="14">
        <v>2014</v>
      </c>
      <c r="F1426" s="14" t="s">
        <v>99</v>
      </c>
      <c r="G1426" s="26">
        <v>97098</v>
      </c>
      <c r="H1426" s="26">
        <v>214177</v>
      </c>
      <c r="I1426" s="48">
        <v>361662</v>
      </c>
      <c r="J1426" s="28">
        <v>0.97799999999999998</v>
      </c>
      <c r="K1426" s="28"/>
      <c r="L1426" s="111"/>
      <c r="M1426" s="28"/>
      <c r="N1426" s="28">
        <v>3.5000000000000001E-3</v>
      </c>
    </row>
    <row r="1427" spans="1:14">
      <c r="A1427" s="87" t="s">
        <v>148</v>
      </c>
      <c r="B1427" s="14" t="s">
        <v>75</v>
      </c>
      <c r="C1427" s="14" t="s">
        <v>189</v>
      </c>
      <c r="D1427" s="14">
        <v>2013</v>
      </c>
      <c r="E1427" s="14">
        <v>2014</v>
      </c>
      <c r="F1427" s="14" t="s">
        <v>99</v>
      </c>
      <c r="G1427" s="26">
        <v>2670</v>
      </c>
      <c r="H1427" s="26">
        <v>6189</v>
      </c>
      <c r="I1427" s="48">
        <v>12594</v>
      </c>
      <c r="J1427" s="28">
        <v>0.98980000000000001</v>
      </c>
      <c r="K1427" s="28"/>
      <c r="L1427" s="111"/>
      <c r="M1427" s="28"/>
      <c r="N1427" s="28">
        <v>0.112</v>
      </c>
    </row>
    <row r="1428" spans="1:14">
      <c r="A1428" s="87" t="s">
        <v>149</v>
      </c>
      <c r="B1428" s="14" t="s">
        <v>75</v>
      </c>
      <c r="C1428" s="14" t="s">
        <v>189</v>
      </c>
      <c r="D1428" s="14">
        <v>2013</v>
      </c>
      <c r="E1428" s="14">
        <v>2014</v>
      </c>
      <c r="F1428" s="14" t="s">
        <v>99</v>
      </c>
      <c r="G1428" s="26">
        <v>164140</v>
      </c>
      <c r="H1428" s="26">
        <v>379677</v>
      </c>
      <c r="I1428" s="48">
        <v>564081</v>
      </c>
      <c r="J1428" s="28">
        <v>0.99819999999999998</v>
      </c>
      <c r="K1428" s="28"/>
      <c r="L1428" s="111"/>
      <c r="M1428" s="28"/>
      <c r="N1428" s="28">
        <v>4.1000000000000003E-3</v>
      </c>
    </row>
    <row r="1429" spans="1:14">
      <c r="A1429" s="87" t="s">
        <v>150</v>
      </c>
      <c r="B1429" s="14" t="s">
        <v>74</v>
      </c>
      <c r="C1429" s="14" t="s">
        <v>189</v>
      </c>
      <c r="D1429" s="14">
        <v>2013</v>
      </c>
      <c r="E1429" s="14">
        <v>2014</v>
      </c>
      <c r="F1429" s="14" t="s">
        <v>99</v>
      </c>
      <c r="G1429" s="26">
        <v>128896</v>
      </c>
      <c r="H1429" s="26">
        <v>275109</v>
      </c>
      <c r="I1429" s="48">
        <v>523726</v>
      </c>
      <c r="J1429" s="28">
        <v>0.9718</v>
      </c>
      <c r="K1429" s="28"/>
      <c r="L1429" s="111"/>
      <c r="M1429" s="28"/>
      <c r="N1429" s="28">
        <v>1.4E-2</v>
      </c>
    </row>
    <row r="1430" spans="1:14">
      <c r="A1430" s="87" t="s">
        <v>151</v>
      </c>
      <c r="B1430" s="14" t="s">
        <v>74</v>
      </c>
      <c r="C1430" s="14" t="s">
        <v>189</v>
      </c>
      <c r="D1430" s="14">
        <v>2013</v>
      </c>
      <c r="E1430" s="14">
        <v>2014</v>
      </c>
      <c r="F1430" s="14" t="s">
        <v>99</v>
      </c>
      <c r="G1430" s="26">
        <v>32671</v>
      </c>
      <c r="H1430" s="26">
        <v>51288</v>
      </c>
      <c r="I1430" s="48">
        <v>145081</v>
      </c>
      <c r="J1430" s="28">
        <v>0.96399999999999997</v>
      </c>
      <c r="K1430" s="28"/>
      <c r="L1430" s="111"/>
      <c r="M1430" s="28"/>
      <c r="N1430" s="28">
        <v>7.0099999999999996E-2</v>
      </c>
    </row>
    <row r="1431" spans="1:14">
      <c r="A1431" s="87" t="s">
        <v>152</v>
      </c>
      <c r="B1431" s="14" t="s">
        <v>75</v>
      </c>
      <c r="C1431" s="14" t="s">
        <v>189</v>
      </c>
      <c r="D1431" s="14">
        <v>2013</v>
      </c>
      <c r="E1431" s="14">
        <v>2014</v>
      </c>
      <c r="F1431" s="14" t="s">
        <v>99</v>
      </c>
      <c r="G1431" s="26">
        <v>47733</v>
      </c>
      <c r="H1431" s="26">
        <v>114053</v>
      </c>
      <c r="I1431" s="48">
        <v>203222</v>
      </c>
      <c r="J1431" s="28">
        <v>0.98309999999999997</v>
      </c>
      <c r="K1431" s="28"/>
      <c r="L1431" s="111"/>
      <c r="M1431" s="28"/>
      <c r="N1431" s="28">
        <v>6.4699999999999994E-2</v>
      </c>
    </row>
    <row r="1432" spans="1:14">
      <c r="A1432" s="87" t="s">
        <v>153</v>
      </c>
      <c r="B1432" s="14" t="s">
        <v>74</v>
      </c>
      <c r="C1432" s="14" t="s">
        <v>189</v>
      </c>
      <c r="D1432" s="14">
        <v>2013</v>
      </c>
      <c r="E1432" s="14">
        <v>2014</v>
      </c>
      <c r="F1432" s="14" t="s">
        <v>99</v>
      </c>
      <c r="G1432" s="26">
        <v>9325</v>
      </c>
      <c r="H1432" s="26">
        <v>18025</v>
      </c>
      <c r="I1432" s="48">
        <v>38522</v>
      </c>
      <c r="J1432" s="28">
        <v>0.96040000000000003</v>
      </c>
      <c r="K1432" s="28"/>
      <c r="L1432" s="111"/>
      <c r="M1432" s="28"/>
      <c r="N1432" s="28">
        <v>0.112</v>
      </c>
    </row>
    <row r="1433" spans="1:14">
      <c r="A1433" s="87" t="s">
        <v>154</v>
      </c>
      <c r="B1433" s="14" t="s">
        <v>74</v>
      </c>
      <c r="C1433" s="14" t="s">
        <v>189</v>
      </c>
      <c r="D1433" s="14">
        <v>2013</v>
      </c>
      <c r="E1433" s="14">
        <v>2014</v>
      </c>
      <c r="F1433" s="14" t="s">
        <v>99</v>
      </c>
      <c r="G1433" s="26">
        <v>15881</v>
      </c>
      <c r="H1433" s="26">
        <v>32067</v>
      </c>
      <c r="I1433" s="48">
        <v>94876</v>
      </c>
      <c r="J1433" s="28">
        <v>0.97809999999999997</v>
      </c>
      <c r="K1433" s="28"/>
      <c r="L1433" s="111"/>
      <c r="M1433" s="28"/>
      <c r="N1433" s="28">
        <v>0.112</v>
      </c>
    </row>
    <row r="1434" spans="1:14">
      <c r="A1434" s="87" t="s">
        <v>155</v>
      </c>
      <c r="B1434" s="14" t="s">
        <v>74</v>
      </c>
      <c r="C1434" s="14" t="s">
        <v>189</v>
      </c>
      <c r="D1434" s="14">
        <v>2013</v>
      </c>
      <c r="E1434" s="14">
        <v>2014</v>
      </c>
      <c r="F1434" s="14" t="s">
        <v>99</v>
      </c>
      <c r="G1434" s="26">
        <v>14903</v>
      </c>
      <c r="H1434" s="26">
        <v>33474</v>
      </c>
      <c r="I1434" s="48">
        <v>95567</v>
      </c>
      <c r="J1434" s="28">
        <v>0.80089999999999995</v>
      </c>
      <c r="K1434" s="28"/>
      <c r="L1434" s="111"/>
      <c r="M1434" s="28"/>
      <c r="N1434" s="28">
        <v>0.112</v>
      </c>
    </row>
    <row r="1435" spans="1:14">
      <c r="A1435" s="87" t="s">
        <v>156</v>
      </c>
      <c r="B1435" s="14" t="s">
        <v>74</v>
      </c>
      <c r="C1435" s="14" t="s">
        <v>189</v>
      </c>
      <c r="D1435" s="14">
        <v>2013</v>
      </c>
      <c r="E1435" s="14">
        <v>2014</v>
      </c>
      <c r="F1435" s="14" t="s">
        <v>99</v>
      </c>
      <c r="G1435" s="26">
        <v>53793</v>
      </c>
      <c r="H1435" s="26">
        <v>113004</v>
      </c>
      <c r="I1435" s="48">
        <v>294684</v>
      </c>
      <c r="J1435" s="28">
        <v>0.94269999999999998</v>
      </c>
      <c r="K1435" s="28"/>
      <c r="L1435" s="111"/>
      <c r="M1435" s="28"/>
      <c r="N1435" s="28">
        <v>4.3400000000000001E-2</v>
      </c>
    </row>
    <row r="1436" spans="1:14">
      <c r="A1436" s="87" t="s">
        <v>157</v>
      </c>
      <c r="B1436" s="14" t="s">
        <v>74</v>
      </c>
      <c r="C1436" s="14" t="s">
        <v>189</v>
      </c>
      <c r="D1436" s="14">
        <v>2013</v>
      </c>
      <c r="E1436" s="14">
        <v>2014</v>
      </c>
      <c r="F1436" s="14" t="s">
        <v>99</v>
      </c>
      <c r="G1436" s="26">
        <v>11882</v>
      </c>
      <c r="H1436" s="26">
        <v>23109</v>
      </c>
      <c r="I1436" s="48">
        <v>50004</v>
      </c>
      <c r="J1436" s="28">
        <v>0.89070000000000005</v>
      </c>
      <c r="K1436" s="28"/>
      <c r="L1436" s="111"/>
      <c r="M1436" s="28"/>
      <c r="N1436" s="28">
        <v>0.112</v>
      </c>
    </row>
    <row r="1437" spans="1:14">
      <c r="A1437" s="87" t="s">
        <v>158</v>
      </c>
      <c r="B1437" s="14" t="s">
        <v>75</v>
      </c>
      <c r="C1437" s="14" t="s">
        <v>189</v>
      </c>
      <c r="D1437" s="14">
        <v>2013</v>
      </c>
      <c r="E1437" s="14">
        <v>2014</v>
      </c>
      <c r="F1437" s="14" t="s">
        <v>99</v>
      </c>
      <c r="G1437" s="26">
        <v>11719</v>
      </c>
      <c r="H1437" s="26">
        <v>23430</v>
      </c>
      <c r="I1437" s="48">
        <v>43628</v>
      </c>
      <c r="J1437" s="28">
        <v>0.91790000000000005</v>
      </c>
      <c r="K1437" s="28"/>
      <c r="L1437" s="111"/>
      <c r="M1437" s="28"/>
      <c r="N1437" s="28">
        <v>0.112</v>
      </c>
    </row>
    <row r="1438" spans="1:14">
      <c r="A1438" s="87" t="s">
        <v>159</v>
      </c>
      <c r="B1438" s="14" t="s">
        <v>75</v>
      </c>
      <c r="C1438" s="14" t="s">
        <v>189</v>
      </c>
      <c r="D1438" s="14">
        <v>2013</v>
      </c>
      <c r="E1438" s="14">
        <v>2014</v>
      </c>
      <c r="F1438" s="14" t="s">
        <v>99</v>
      </c>
      <c r="G1438" s="26">
        <v>164</v>
      </c>
      <c r="H1438" s="26">
        <v>295</v>
      </c>
      <c r="I1438" s="48">
        <v>533</v>
      </c>
      <c r="J1438" s="28">
        <v>1</v>
      </c>
      <c r="K1438" s="28"/>
      <c r="L1438" s="111"/>
      <c r="M1438" s="28"/>
      <c r="N1438" s="28">
        <v>0.112</v>
      </c>
    </row>
    <row r="1439" spans="1:14">
      <c r="A1439" s="87" t="s">
        <v>160</v>
      </c>
      <c r="B1439" s="14" t="s">
        <v>75</v>
      </c>
      <c r="C1439" s="14" t="s">
        <v>189</v>
      </c>
      <c r="D1439" s="14">
        <v>2013</v>
      </c>
      <c r="E1439" s="14">
        <v>2014</v>
      </c>
      <c r="F1439" s="14" t="s">
        <v>99</v>
      </c>
      <c r="G1439" s="26">
        <v>3090</v>
      </c>
      <c r="H1439" s="26">
        <v>6778</v>
      </c>
      <c r="I1439" s="48">
        <v>11587</v>
      </c>
      <c r="J1439" s="28">
        <v>1</v>
      </c>
      <c r="K1439" s="28"/>
      <c r="L1439" s="111"/>
      <c r="M1439" s="28"/>
      <c r="N1439" s="28">
        <v>0.112</v>
      </c>
    </row>
    <row r="1440" spans="1:14">
      <c r="A1440" s="87" t="s">
        <v>161</v>
      </c>
      <c r="B1440" s="14" t="s">
        <v>74</v>
      </c>
      <c r="C1440" s="14" t="s">
        <v>189</v>
      </c>
      <c r="D1440" s="14">
        <v>2013</v>
      </c>
      <c r="E1440" s="14">
        <v>2014</v>
      </c>
      <c r="F1440" s="14" t="s">
        <v>99</v>
      </c>
      <c r="G1440" s="26">
        <v>21549</v>
      </c>
      <c r="H1440" s="26">
        <v>42727</v>
      </c>
      <c r="I1440" s="48">
        <v>76732</v>
      </c>
      <c r="J1440" s="28">
        <v>0.92200000000000004</v>
      </c>
      <c r="K1440" s="28"/>
      <c r="L1440" s="111"/>
      <c r="M1440" s="28"/>
      <c r="N1440" s="28">
        <v>0</v>
      </c>
    </row>
    <row r="1441" spans="1:31">
      <c r="A1441" s="87" t="s">
        <v>162</v>
      </c>
      <c r="B1441" s="14" t="s">
        <v>74</v>
      </c>
      <c r="C1441" s="14" t="s">
        <v>189</v>
      </c>
      <c r="D1441" s="14">
        <v>2013</v>
      </c>
      <c r="E1441" s="14">
        <v>2014</v>
      </c>
      <c r="F1441" s="14" t="s">
        <v>99</v>
      </c>
      <c r="G1441" s="26">
        <v>18883</v>
      </c>
      <c r="H1441" s="26">
        <v>34916</v>
      </c>
      <c r="I1441" s="48">
        <v>78179</v>
      </c>
      <c r="J1441" s="28">
        <v>0.87109999999999999</v>
      </c>
      <c r="K1441" s="28"/>
      <c r="L1441" s="111"/>
      <c r="M1441" s="28"/>
      <c r="N1441" s="28">
        <v>0.112</v>
      </c>
    </row>
    <row r="1442" spans="1:31">
      <c r="A1442" s="87" t="s">
        <v>163</v>
      </c>
      <c r="B1442" s="14" t="s">
        <v>75</v>
      </c>
      <c r="C1442" s="14" t="s">
        <v>189</v>
      </c>
      <c r="D1442" s="14">
        <v>2013</v>
      </c>
      <c r="E1442" s="14">
        <v>2014</v>
      </c>
      <c r="F1442" s="14" t="s">
        <v>99</v>
      </c>
      <c r="G1442" s="26">
        <v>41789</v>
      </c>
      <c r="H1442" s="26">
        <v>91316</v>
      </c>
      <c r="I1442" s="48">
        <v>152273</v>
      </c>
      <c r="J1442" s="28">
        <v>0.97450000000000003</v>
      </c>
      <c r="K1442" s="28"/>
      <c r="L1442" s="111"/>
      <c r="M1442" s="28"/>
      <c r="N1442" s="28">
        <v>3.8800000000000001E-2</v>
      </c>
    </row>
    <row r="1443" spans="1:31">
      <c r="A1443" s="87" t="s">
        <v>164</v>
      </c>
      <c r="B1443" s="14" t="s">
        <v>75</v>
      </c>
      <c r="C1443" s="14" t="s">
        <v>189</v>
      </c>
      <c r="D1443" s="14">
        <v>2013</v>
      </c>
      <c r="E1443" s="14">
        <v>2014</v>
      </c>
      <c r="F1443" s="14" t="s">
        <v>99</v>
      </c>
      <c r="G1443" s="26">
        <v>5236</v>
      </c>
      <c r="H1443" s="26">
        <v>12344</v>
      </c>
      <c r="I1443" s="48">
        <v>27638</v>
      </c>
      <c r="J1443" s="28">
        <v>0.95979999999999999</v>
      </c>
      <c r="K1443" s="28"/>
      <c r="L1443" s="111"/>
      <c r="M1443" s="28"/>
      <c r="N1443" s="28">
        <v>0.112</v>
      </c>
    </row>
    <row r="1444" spans="1:31">
      <c r="A1444" s="87" t="s">
        <v>165</v>
      </c>
      <c r="B1444" s="14" t="s">
        <v>75</v>
      </c>
      <c r="C1444" s="14" t="s">
        <v>189</v>
      </c>
      <c r="D1444" s="14">
        <v>2013</v>
      </c>
      <c r="E1444" s="14">
        <v>2014</v>
      </c>
      <c r="F1444" s="14" t="s">
        <v>99</v>
      </c>
      <c r="G1444" s="26">
        <v>4622</v>
      </c>
      <c r="H1444" s="26">
        <v>10385</v>
      </c>
      <c r="I1444" s="48">
        <v>19216</v>
      </c>
      <c r="J1444" s="28">
        <v>0.99580000000000002</v>
      </c>
      <c r="K1444" s="28"/>
      <c r="L1444" s="111"/>
      <c r="M1444" s="28"/>
      <c r="N1444" s="28">
        <v>0.112</v>
      </c>
    </row>
    <row r="1445" spans="1:31">
      <c r="A1445" s="87" t="s">
        <v>166</v>
      </c>
      <c r="B1445" s="14" t="s">
        <v>75</v>
      </c>
      <c r="C1445" s="14" t="s">
        <v>189</v>
      </c>
      <c r="D1445" s="14">
        <v>2013</v>
      </c>
      <c r="E1445" s="14">
        <v>2014</v>
      </c>
      <c r="F1445" s="14" t="s">
        <v>99</v>
      </c>
      <c r="G1445" s="26">
        <v>846</v>
      </c>
      <c r="H1445" s="26">
        <v>1629</v>
      </c>
      <c r="I1445" s="48">
        <v>2985</v>
      </c>
      <c r="J1445" s="28">
        <v>0.96360000000000001</v>
      </c>
      <c r="K1445" s="28"/>
      <c r="L1445" s="111"/>
      <c r="M1445" s="28"/>
      <c r="N1445" s="28">
        <v>0.112</v>
      </c>
    </row>
    <row r="1446" spans="1:31">
      <c r="A1446" s="87" t="s">
        <v>167</v>
      </c>
      <c r="B1446" s="14" t="s">
        <v>74</v>
      </c>
      <c r="C1446" s="14" t="s">
        <v>189</v>
      </c>
      <c r="D1446" s="14">
        <v>2013</v>
      </c>
      <c r="E1446" s="14">
        <v>2014</v>
      </c>
      <c r="F1446" s="14" t="s">
        <v>99</v>
      </c>
      <c r="G1446" s="26">
        <v>48526</v>
      </c>
      <c r="H1446" s="26">
        <v>119082</v>
      </c>
      <c r="I1446" s="48">
        <v>187585</v>
      </c>
      <c r="J1446" s="28">
        <v>1</v>
      </c>
      <c r="K1446" s="28"/>
      <c r="L1446" s="111"/>
      <c r="M1446" s="28"/>
      <c r="N1446" s="28">
        <v>2.0899999999999998E-2</v>
      </c>
    </row>
    <row r="1447" spans="1:31">
      <c r="A1447" s="87" t="s">
        <v>168</v>
      </c>
      <c r="B1447" s="14" t="s">
        <v>75</v>
      </c>
      <c r="C1447" s="14" t="s">
        <v>189</v>
      </c>
      <c r="D1447" s="14">
        <v>2013</v>
      </c>
      <c r="E1447" s="14">
        <v>2014</v>
      </c>
      <c r="F1447" s="14" t="s">
        <v>99</v>
      </c>
      <c r="G1447" s="26">
        <v>2861</v>
      </c>
      <c r="H1447" s="26">
        <v>5276</v>
      </c>
      <c r="I1447" s="48">
        <v>9143</v>
      </c>
      <c r="J1447" s="28">
        <v>0.95179999999999998</v>
      </c>
      <c r="K1447" s="28"/>
      <c r="L1447" s="111"/>
      <c r="M1447" s="28"/>
      <c r="N1447" s="28">
        <v>0.112</v>
      </c>
    </row>
    <row r="1448" spans="1:31">
      <c r="A1448" s="87" t="s">
        <v>169</v>
      </c>
      <c r="B1448" s="14" t="s">
        <v>74</v>
      </c>
      <c r="C1448" s="14" t="s">
        <v>189</v>
      </c>
      <c r="D1448" s="14">
        <v>2013</v>
      </c>
      <c r="E1448" s="14">
        <v>2014</v>
      </c>
      <c r="F1448" s="14" t="s">
        <v>99</v>
      </c>
      <c r="G1448" s="26">
        <v>33913</v>
      </c>
      <c r="H1448" s="26">
        <v>70558</v>
      </c>
      <c r="I1448" s="48">
        <v>144874</v>
      </c>
      <c r="J1448" s="28">
        <v>0.9577</v>
      </c>
      <c r="K1448" s="28"/>
      <c r="L1448" s="111"/>
      <c r="M1448" s="28"/>
      <c r="N1448" s="28">
        <v>3.15E-2</v>
      </c>
    </row>
    <row r="1449" spans="1:31">
      <c r="A1449" s="87" t="s">
        <v>170</v>
      </c>
      <c r="B1449" s="14" t="s">
        <v>74</v>
      </c>
      <c r="C1449" s="14" t="s">
        <v>189</v>
      </c>
      <c r="D1449" s="14">
        <v>2013</v>
      </c>
      <c r="E1449" s="14">
        <v>2014</v>
      </c>
      <c r="F1449" s="14" t="s">
        <v>99</v>
      </c>
      <c r="G1449" s="26">
        <v>8368</v>
      </c>
      <c r="H1449" s="26">
        <v>17758</v>
      </c>
      <c r="I1449" s="48">
        <v>36260</v>
      </c>
      <c r="J1449" s="28">
        <v>0.89890000000000003</v>
      </c>
      <c r="K1449" s="28"/>
      <c r="L1449" s="111"/>
      <c r="M1449" s="28"/>
      <c r="N1449" s="28">
        <v>0.112</v>
      </c>
    </row>
    <row r="1450" spans="1:31">
      <c r="A1450" s="87" t="s">
        <v>171</v>
      </c>
      <c r="B1450" s="14" t="s">
        <v>75</v>
      </c>
      <c r="C1450" s="14" t="s">
        <v>189</v>
      </c>
      <c r="D1450" s="14">
        <v>2013</v>
      </c>
      <c r="E1450" s="14">
        <v>2014</v>
      </c>
      <c r="F1450" s="14" t="s">
        <v>99</v>
      </c>
      <c r="G1450" s="26">
        <v>5809</v>
      </c>
      <c r="H1450" s="26">
        <v>12909</v>
      </c>
      <c r="I1450" s="48">
        <v>21626</v>
      </c>
      <c r="J1450" s="28">
        <v>0.96530000000000005</v>
      </c>
      <c r="K1450" s="28"/>
      <c r="L1450" s="111"/>
      <c r="M1450" s="28"/>
      <c r="N1450" s="28">
        <v>0.112</v>
      </c>
    </row>
    <row r="1451" spans="1:31">
      <c r="A1451" s="51" t="s">
        <v>281</v>
      </c>
      <c r="B1451" s="14" t="s">
        <v>66</v>
      </c>
      <c r="C1451" s="14" t="s">
        <v>3</v>
      </c>
      <c r="D1451" s="14">
        <v>2014</v>
      </c>
      <c r="E1451" s="14">
        <v>2014</v>
      </c>
      <c r="F1451" s="14" t="s">
        <v>99</v>
      </c>
      <c r="G1451" s="128"/>
      <c r="H1451" s="128"/>
      <c r="I1451" s="128"/>
      <c r="J1451" s="129"/>
      <c r="K1451" s="129"/>
      <c r="L1451" s="111"/>
      <c r="M1451" s="28">
        <v>0.254</v>
      </c>
      <c r="N1451" s="28">
        <v>5.3999999999999999E-2</v>
      </c>
    </row>
    <row r="1452" spans="1:31">
      <c r="A1452" s="51" t="s">
        <v>172</v>
      </c>
      <c r="B1452" s="14" t="s">
        <v>66</v>
      </c>
      <c r="C1452" s="14" t="s">
        <v>3</v>
      </c>
      <c r="D1452" s="14">
        <v>2014</v>
      </c>
      <c r="E1452" s="14">
        <v>2014</v>
      </c>
      <c r="F1452" s="14" t="s">
        <v>99</v>
      </c>
      <c r="G1452" s="26">
        <v>2015005</v>
      </c>
      <c r="H1452" s="26">
        <v>4351103</v>
      </c>
      <c r="I1452" s="48">
        <v>9907757</v>
      </c>
      <c r="J1452" s="28">
        <v>0.96009999999999995</v>
      </c>
      <c r="K1452" s="28"/>
      <c r="L1452" s="111"/>
      <c r="M1452" s="28"/>
      <c r="N1452" s="28">
        <v>4.2000000000000003E-2</v>
      </c>
      <c r="O1452" s="14"/>
      <c r="P1452" s="14"/>
      <c r="Q1452" s="14"/>
      <c r="R1452" s="14"/>
      <c r="S1452" s="14"/>
      <c r="T1452" s="14"/>
      <c r="U1452" s="14"/>
      <c r="V1452" s="14"/>
      <c r="W1452" s="14"/>
      <c r="X1452" s="14"/>
      <c r="Y1452" s="14"/>
      <c r="Z1452" s="14"/>
      <c r="AA1452" s="14"/>
      <c r="AB1452" s="14"/>
      <c r="AC1452" s="14"/>
      <c r="AD1452" s="14"/>
      <c r="AE1452" s="14"/>
    </row>
    <row r="1453" spans="1:31">
      <c r="A1453" s="51" t="s">
        <v>173</v>
      </c>
      <c r="B1453" s="14" t="s">
        <v>74</v>
      </c>
      <c r="C1453" s="14" t="s">
        <v>3</v>
      </c>
      <c r="D1453" s="14">
        <v>2014</v>
      </c>
      <c r="E1453" s="14">
        <v>2014</v>
      </c>
      <c r="F1453" s="14" t="s">
        <v>99</v>
      </c>
      <c r="G1453" s="26">
        <v>64394</v>
      </c>
      <c r="H1453" s="26">
        <v>128065</v>
      </c>
      <c r="I1453" s="48">
        <v>340549</v>
      </c>
      <c r="J1453" s="28">
        <v>0.84460000000000002</v>
      </c>
      <c r="K1453" s="28"/>
      <c r="L1453" s="111"/>
      <c r="M1453" s="28"/>
      <c r="N1453" s="28">
        <v>3.2199999999999999E-2</v>
      </c>
    </row>
    <row r="1454" spans="1:31">
      <c r="A1454" s="51" t="s">
        <v>174</v>
      </c>
      <c r="B1454" s="14" t="s">
        <v>75</v>
      </c>
      <c r="C1454" s="14" t="s">
        <v>3</v>
      </c>
      <c r="D1454" s="14">
        <v>2014</v>
      </c>
      <c r="E1454" s="14">
        <v>2014</v>
      </c>
      <c r="F1454" s="14" t="s">
        <v>99</v>
      </c>
      <c r="G1454" s="26">
        <v>109</v>
      </c>
      <c r="H1454" s="26">
        <v>176</v>
      </c>
      <c r="I1454" s="48">
        <v>301</v>
      </c>
      <c r="J1454" s="28">
        <v>1</v>
      </c>
      <c r="K1454" s="28"/>
      <c r="L1454" s="111"/>
      <c r="M1454" s="28"/>
      <c r="N1454" s="28">
        <v>9.2200000000000004E-2</v>
      </c>
    </row>
    <row r="1455" spans="1:31">
      <c r="A1455" s="51" t="s">
        <v>175</v>
      </c>
      <c r="B1455" s="14" t="s">
        <v>75</v>
      </c>
      <c r="C1455" s="14" t="s">
        <v>3</v>
      </c>
      <c r="D1455" s="14">
        <v>2014</v>
      </c>
      <c r="E1455" s="14">
        <v>2014</v>
      </c>
      <c r="F1455" s="14" t="s">
        <v>99</v>
      </c>
      <c r="G1455" s="26">
        <v>1752</v>
      </c>
      <c r="H1455" s="26">
        <v>3428</v>
      </c>
      <c r="I1455" s="48">
        <v>6161</v>
      </c>
      <c r="J1455" s="28">
        <v>0.93700000000000006</v>
      </c>
      <c r="K1455" s="28"/>
      <c r="L1455" s="111"/>
      <c r="M1455" s="28"/>
      <c r="N1455" s="28">
        <v>9.2200000000000004E-2</v>
      </c>
    </row>
    <row r="1456" spans="1:31">
      <c r="A1456" s="51" t="s">
        <v>176</v>
      </c>
      <c r="B1456" s="14" t="s">
        <v>75</v>
      </c>
      <c r="C1456" s="14" t="s">
        <v>3</v>
      </c>
      <c r="D1456" s="14">
        <v>2014</v>
      </c>
      <c r="E1456" s="14">
        <v>2014</v>
      </c>
      <c r="F1456" s="14" t="s">
        <v>99</v>
      </c>
      <c r="G1456" s="26">
        <v>14930</v>
      </c>
      <c r="H1456" s="26">
        <v>30348</v>
      </c>
      <c r="I1456" s="48">
        <v>64377</v>
      </c>
      <c r="J1456" s="28">
        <v>0.93210000000000004</v>
      </c>
      <c r="K1456" s="28"/>
      <c r="L1456" s="111"/>
      <c r="M1456" s="28"/>
      <c r="N1456" s="28">
        <v>9.2200000000000004E-2</v>
      </c>
    </row>
    <row r="1457" spans="1:14">
      <c r="A1457" s="51" t="s">
        <v>177</v>
      </c>
      <c r="B1457" s="14" t="s">
        <v>75</v>
      </c>
      <c r="C1457" s="14" t="s">
        <v>3</v>
      </c>
      <c r="D1457" s="14">
        <v>2014</v>
      </c>
      <c r="E1457" s="14">
        <v>2014</v>
      </c>
      <c r="F1457" s="14" t="s">
        <v>99</v>
      </c>
      <c r="G1457" s="26">
        <v>2654</v>
      </c>
      <c r="H1457" s="26">
        <v>5060</v>
      </c>
      <c r="I1457" s="48">
        <v>9002</v>
      </c>
      <c r="J1457" s="28">
        <v>0.99299999999999999</v>
      </c>
      <c r="K1457" s="28"/>
      <c r="L1457" s="111"/>
      <c r="M1457" s="28"/>
      <c r="N1457" s="28">
        <v>9.2200000000000004E-2</v>
      </c>
    </row>
    <row r="1458" spans="1:14">
      <c r="A1458" s="51" t="s">
        <v>178</v>
      </c>
      <c r="B1458" s="14" t="s">
        <v>75</v>
      </c>
      <c r="C1458" s="14" t="s">
        <v>3</v>
      </c>
      <c r="D1458" s="14">
        <v>2014</v>
      </c>
      <c r="E1458" s="14">
        <v>2014</v>
      </c>
      <c r="F1458" s="14" t="s">
        <v>99</v>
      </c>
      <c r="G1458" s="26">
        <v>733</v>
      </c>
      <c r="H1458" s="26">
        <v>1749</v>
      </c>
      <c r="I1458" s="48">
        <v>6820</v>
      </c>
      <c r="J1458" s="28">
        <v>0.95650000000000002</v>
      </c>
      <c r="K1458" s="28"/>
      <c r="L1458" s="111"/>
      <c r="M1458" s="28"/>
      <c r="N1458" s="28">
        <v>9.2200000000000004E-2</v>
      </c>
    </row>
    <row r="1459" spans="1:14">
      <c r="A1459" s="51" t="s">
        <v>179</v>
      </c>
      <c r="B1459" s="14" t="s">
        <v>74</v>
      </c>
      <c r="C1459" s="14" t="s">
        <v>3</v>
      </c>
      <c r="D1459" s="14">
        <v>2014</v>
      </c>
      <c r="E1459" s="14">
        <v>2014</v>
      </c>
      <c r="F1459" s="14" t="s">
        <v>99</v>
      </c>
      <c r="G1459" s="26">
        <v>34380</v>
      </c>
      <c r="H1459" s="26">
        <v>71039</v>
      </c>
      <c r="I1459" s="48">
        <v>194836</v>
      </c>
      <c r="J1459" s="28">
        <v>0.91010000000000002</v>
      </c>
      <c r="K1459" s="28"/>
      <c r="L1459" s="111"/>
      <c r="M1459" s="28"/>
      <c r="N1459" s="28">
        <v>3.0200000000000001E-2</v>
      </c>
    </row>
    <row r="1460" spans="1:14">
      <c r="A1460" s="51" t="s">
        <v>180</v>
      </c>
      <c r="B1460" s="14" t="s">
        <v>75</v>
      </c>
      <c r="C1460" s="14" t="s">
        <v>3</v>
      </c>
      <c r="D1460" s="14">
        <v>2014</v>
      </c>
      <c r="E1460" s="14">
        <v>2014</v>
      </c>
      <c r="F1460" s="14" t="s">
        <v>99</v>
      </c>
      <c r="G1460" s="26">
        <v>2556</v>
      </c>
      <c r="H1460" s="26">
        <v>5205</v>
      </c>
      <c r="I1460" s="48">
        <v>9584</v>
      </c>
      <c r="J1460" s="28">
        <v>1</v>
      </c>
      <c r="K1460" s="28"/>
      <c r="L1460" s="111"/>
      <c r="M1460" s="28"/>
      <c r="N1460" s="28">
        <v>9.2200000000000004E-2</v>
      </c>
    </row>
    <row r="1461" spans="1:14">
      <c r="A1461" s="51" t="s">
        <v>181</v>
      </c>
      <c r="B1461" s="14" t="s">
        <v>75</v>
      </c>
      <c r="C1461" s="14" t="s">
        <v>3</v>
      </c>
      <c r="D1461" s="14">
        <v>2014</v>
      </c>
      <c r="E1461" s="14">
        <v>2014</v>
      </c>
      <c r="F1461" s="14" t="s">
        <v>99</v>
      </c>
      <c r="G1461" s="26">
        <v>6484</v>
      </c>
      <c r="H1461" s="26">
        <v>11899</v>
      </c>
      <c r="I1461" s="48">
        <v>27695</v>
      </c>
      <c r="J1461" s="28">
        <v>0.98799999999999999</v>
      </c>
      <c r="K1461" s="28"/>
      <c r="L1461" s="111"/>
      <c r="M1461" s="28"/>
      <c r="N1461" s="28">
        <v>9.2200000000000004E-2</v>
      </c>
    </row>
    <row r="1462" spans="1:14">
      <c r="A1462" s="87" t="s">
        <v>123</v>
      </c>
      <c r="B1462" s="14" t="s">
        <v>74</v>
      </c>
      <c r="C1462" s="14" t="s">
        <v>3</v>
      </c>
      <c r="D1462" s="14">
        <v>2014</v>
      </c>
      <c r="E1462" s="14">
        <v>2014</v>
      </c>
      <c r="F1462" s="14" t="s">
        <v>99</v>
      </c>
      <c r="G1462" s="26">
        <v>94981</v>
      </c>
      <c r="H1462" s="26">
        <v>226573</v>
      </c>
      <c r="I1462" s="48">
        <v>365618</v>
      </c>
      <c r="J1462" s="28">
        <v>0.90459999999999996</v>
      </c>
      <c r="K1462" s="28"/>
      <c r="L1462" s="111"/>
      <c r="M1462" s="28"/>
      <c r="N1462" s="28">
        <v>1.7000000000000001E-2</v>
      </c>
    </row>
    <row r="1463" spans="1:14">
      <c r="A1463" s="87" t="s">
        <v>124</v>
      </c>
      <c r="B1463" s="14" t="s">
        <v>75</v>
      </c>
      <c r="C1463" s="14" t="s">
        <v>3</v>
      </c>
      <c r="D1463" s="14">
        <v>2014</v>
      </c>
      <c r="E1463" s="14">
        <v>2014</v>
      </c>
      <c r="F1463" s="14" t="s">
        <v>99</v>
      </c>
      <c r="G1463" s="26">
        <v>1472</v>
      </c>
      <c r="H1463" s="26">
        <v>3606</v>
      </c>
      <c r="I1463" s="48">
        <v>9437</v>
      </c>
      <c r="J1463" s="28">
        <v>1</v>
      </c>
      <c r="K1463" s="28"/>
      <c r="L1463" s="111"/>
      <c r="M1463" s="28"/>
      <c r="N1463" s="28">
        <v>9.2200000000000004E-2</v>
      </c>
    </row>
    <row r="1464" spans="1:14">
      <c r="A1464" s="87" t="s">
        <v>125</v>
      </c>
      <c r="B1464" s="14" t="s">
        <v>75</v>
      </c>
      <c r="C1464" s="14" t="s">
        <v>3</v>
      </c>
      <c r="D1464" s="14">
        <v>2014</v>
      </c>
      <c r="E1464" s="14">
        <v>2014</v>
      </c>
      <c r="F1464" s="14" t="s">
        <v>99</v>
      </c>
      <c r="G1464" s="26">
        <v>9266</v>
      </c>
      <c r="H1464" s="26">
        <v>17196</v>
      </c>
      <c r="I1464" s="48">
        <v>36766</v>
      </c>
      <c r="J1464" s="28">
        <v>0.95689999999999997</v>
      </c>
      <c r="K1464" s="28"/>
      <c r="L1464" s="111"/>
      <c r="M1464" s="28"/>
      <c r="N1464" s="28">
        <v>9.2200000000000004E-2</v>
      </c>
    </row>
    <row r="1465" spans="1:14">
      <c r="A1465" s="87" t="s">
        <v>126</v>
      </c>
      <c r="B1465" s="14" t="s">
        <v>75</v>
      </c>
      <c r="C1465" s="14" t="s">
        <v>3</v>
      </c>
      <c r="D1465" s="14">
        <v>2014</v>
      </c>
      <c r="E1465" s="14">
        <v>2014</v>
      </c>
      <c r="F1465" s="14" t="s">
        <v>99</v>
      </c>
      <c r="G1465" s="26">
        <v>15263</v>
      </c>
      <c r="H1465" s="26">
        <v>38782</v>
      </c>
      <c r="I1465" s="48">
        <v>70049</v>
      </c>
      <c r="J1465" s="28">
        <v>0.95350000000000001</v>
      </c>
      <c r="K1465" s="28"/>
      <c r="L1465" s="111"/>
      <c r="M1465" s="28"/>
      <c r="N1465" s="28">
        <v>9.2200000000000004E-2</v>
      </c>
    </row>
    <row r="1466" spans="1:14">
      <c r="A1466" s="87" t="s">
        <v>127</v>
      </c>
      <c r="B1466" s="14" t="s">
        <v>75</v>
      </c>
      <c r="C1466" s="14" t="s">
        <v>3</v>
      </c>
      <c r="D1466" s="14">
        <v>2014</v>
      </c>
      <c r="E1466" s="14">
        <v>2014</v>
      </c>
      <c r="F1466" s="14" t="s">
        <v>99</v>
      </c>
      <c r="G1466" s="26">
        <v>1052</v>
      </c>
      <c r="H1466" s="26">
        <v>2152</v>
      </c>
      <c r="I1466" s="48">
        <v>4452</v>
      </c>
      <c r="J1466" s="28">
        <v>0.99139999999999995</v>
      </c>
      <c r="K1466" s="28"/>
      <c r="L1466" s="111"/>
      <c r="M1466" s="28"/>
      <c r="N1466" s="28">
        <v>9.2200000000000004E-2</v>
      </c>
    </row>
    <row r="1467" spans="1:14">
      <c r="A1467" s="87" t="s">
        <v>128</v>
      </c>
      <c r="B1467" s="14" t="s">
        <v>75</v>
      </c>
      <c r="C1467" s="14" t="s">
        <v>3</v>
      </c>
      <c r="D1467" s="14">
        <v>2014</v>
      </c>
      <c r="E1467" s="14">
        <v>2014</v>
      </c>
      <c r="F1467" s="14" t="s">
        <v>99</v>
      </c>
      <c r="G1467" s="26">
        <v>60740</v>
      </c>
      <c r="H1467" s="26">
        <v>147170</v>
      </c>
      <c r="I1467" s="48">
        <v>289289</v>
      </c>
      <c r="J1467" s="28">
        <v>0.9768</v>
      </c>
      <c r="K1467" s="28"/>
      <c r="L1467" s="111"/>
      <c r="M1467" s="28"/>
      <c r="N1467" s="28">
        <v>3.0800000000000001E-2</v>
      </c>
    </row>
    <row r="1468" spans="1:14">
      <c r="A1468" s="87" t="s">
        <v>129</v>
      </c>
      <c r="B1468" s="14" t="s">
        <v>75</v>
      </c>
      <c r="C1468" s="14" t="s">
        <v>3</v>
      </c>
      <c r="D1468" s="14">
        <v>2014</v>
      </c>
      <c r="E1468" s="14">
        <v>2014</v>
      </c>
      <c r="F1468" s="14" t="s">
        <v>99</v>
      </c>
      <c r="G1468" s="26">
        <v>10051</v>
      </c>
      <c r="H1468" s="26">
        <v>23815</v>
      </c>
      <c r="I1468" s="48">
        <v>43811</v>
      </c>
      <c r="J1468" s="28">
        <v>0.96850000000000003</v>
      </c>
      <c r="K1468" s="28"/>
      <c r="L1468" s="111"/>
      <c r="M1468" s="28"/>
      <c r="N1468" s="28">
        <v>9.2200000000000004E-2</v>
      </c>
    </row>
    <row r="1469" spans="1:14">
      <c r="A1469" s="87" t="s">
        <v>130</v>
      </c>
      <c r="B1469" s="14" t="s">
        <v>75</v>
      </c>
      <c r="C1469" s="14" t="s">
        <v>3</v>
      </c>
      <c r="D1469" s="14">
        <v>2014</v>
      </c>
      <c r="E1469" s="14">
        <v>2014</v>
      </c>
      <c r="F1469" s="14" t="s">
        <v>99</v>
      </c>
      <c r="G1469" s="26">
        <v>5262</v>
      </c>
      <c r="H1469" s="26">
        <v>10622</v>
      </c>
      <c r="I1469" s="48">
        <v>22699</v>
      </c>
      <c r="J1469" s="28">
        <v>0.86460000000000004</v>
      </c>
      <c r="K1469" s="28"/>
      <c r="L1469" s="111"/>
      <c r="M1469" s="28"/>
      <c r="N1469" s="28">
        <v>9.2200000000000004E-2</v>
      </c>
    </row>
    <row r="1470" spans="1:14">
      <c r="A1470" s="87" t="s">
        <v>131</v>
      </c>
      <c r="B1470" s="14" t="s">
        <v>75</v>
      </c>
      <c r="C1470" s="14" t="s">
        <v>3</v>
      </c>
      <c r="D1470" s="14">
        <v>2014</v>
      </c>
      <c r="E1470" s="14">
        <v>2014</v>
      </c>
      <c r="F1470" s="14" t="s">
        <v>99</v>
      </c>
      <c r="G1470" s="26">
        <v>1488</v>
      </c>
      <c r="H1470" s="26">
        <v>3149</v>
      </c>
      <c r="I1470" s="48">
        <v>6023</v>
      </c>
      <c r="J1470" s="28">
        <v>0.90180000000000005</v>
      </c>
      <c r="K1470" s="28"/>
      <c r="L1470" s="111"/>
      <c r="M1470" s="28"/>
      <c r="N1470" s="28">
        <v>9.2200000000000004E-2</v>
      </c>
    </row>
    <row r="1471" spans="1:14">
      <c r="A1471" s="87" t="s">
        <v>132</v>
      </c>
      <c r="B1471" s="14" t="s">
        <v>76</v>
      </c>
      <c r="C1471" s="14" t="s">
        <v>3</v>
      </c>
      <c r="D1471" s="14">
        <v>2014</v>
      </c>
      <c r="E1471" s="14">
        <v>2014</v>
      </c>
      <c r="F1471" s="14" t="s">
        <v>99</v>
      </c>
      <c r="G1471" s="26">
        <v>573325</v>
      </c>
      <c r="H1471" s="26">
        <v>1177757</v>
      </c>
      <c r="I1471" s="48">
        <v>3079489</v>
      </c>
      <c r="J1471" s="28">
        <v>0.96930000000000005</v>
      </c>
      <c r="K1471" s="28"/>
      <c r="L1471" s="111"/>
      <c r="M1471" s="28"/>
      <c r="N1471" s="28">
        <v>2.3699999999999999E-2</v>
      </c>
    </row>
    <row r="1472" spans="1:14">
      <c r="A1472" s="87" t="s">
        <v>133</v>
      </c>
      <c r="B1472" s="14" t="s">
        <v>75</v>
      </c>
      <c r="C1472" s="14" t="s">
        <v>3</v>
      </c>
      <c r="D1472" s="14">
        <v>2014</v>
      </c>
      <c r="E1472" s="14">
        <v>2014</v>
      </c>
      <c r="F1472" s="14" t="s">
        <v>99</v>
      </c>
      <c r="G1472" s="26">
        <v>11221</v>
      </c>
      <c r="H1472" s="26">
        <v>28263</v>
      </c>
      <c r="I1472" s="48">
        <v>55378</v>
      </c>
      <c r="J1472" s="28">
        <v>0.9708</v>
      </c>
      <c r="K1472" s="28"/>
      <c r="L1472" s="111"/>
      <c r="M1472" s="28"/>
      <c r="N1472" s="28">
        <v>9.2200000000000004E-2</v>
      </c>
    </row>
    <row r="1473" spans="1:14">
      <c r="A1473" s="87" t="s">
        <v>134</v>
      </c>
      <c r="B1473" s="14" t="s">
        <v>75</v>
      </c>
      <c r="C1473" s="14" t="s">
        <v>3</v>
      </c>
      <c r="D1473" s="14">
        <v>2014</v>
      </c>
      <c r="E1473" s="14">
        <v>2014</v>
      </c>
      <c r="F1473" s="14" t="s">
        <v>99</v>
      </c>
      <c r="G1473" s="26">
        <v>5920</v>
      </c>
      <c r="H1473" s="26">
        <v>9998</v>
      </c>
      <c r="I1473" s="48">
        <v>32290</v>
      </c>
      <c r="J1473" s="28">
        <v>0.94679999999999997</v>
      </c>
      <c r="K1473" s="28"/>
      <c r="L1473" s="111"/>
      <c r="M1473" s="28"/>
      <c r="N1473" s="28">
        <v>9.2200000000000004E-2</v>
      </c>
    </row>
    <row r="1474" spans="1:14">
      <c r="A1474" s="87" t="s">
        <v>135</v>
      </c>
      <c r="B1474" s="14" t="s">
        <v>75</v>
      </c>
      <c r="C1474" s="14" t="s">
        <v>3</v>
      </c>
      <c r="D1474" s="14">
        <v>2014</v>
      </c>
      <c r="E1474" s="14">
        <v>2014</v>
      </c>
      <c r="F1474" s="14" t="s">
        <v>99</v>
      </c>
      <c r="G1474" s="26">
        <v>1017</v>
      </c>
      <c r="H1474" s="26">
        <v>2034</v>
      </c>
      <c r="I1474" s="48">
        <v>3833</v>
      </c>
      <c r="J1474" s="28">
        <v>0.91180000000000005</v>
      </c>
      <c r="K1474" s="28"/>
      <c r="L1474" s="111"/>
      <c r="M1474" s="28"/>
      <c r="N1474" s="28">
        <v>9.2200000000000004E-2</v>
      </c>
    </row>
    <row r="1475" spans="1:14">
      <c r="A1475" s="87" t="s">
        <v>136</v>
      </c>
      <c r="B1475" s="14" t="s">
        <v>75</v>
      </c>
      <c r="C1475" s="14" t="s">
        <v>3</v>
      </c>
      <c r="D1475" s="14">
        <v>2014</v>
      </c>
      <c r="E1475" s="14">
        <v>2014</v>
      </c>
      <c r="F1475" s="14" t="s">
        <v>99</v>
      </c>
      <c r="G1475" s="26">
        <v>7144</v>
      </c>
      <c r="H1475" s="26">
        <v>13415</v>
      </c>
      <c r="I1475" s="48">
        <v>30846</v>
      </c>
      <c r="J1475" s="28">
        <v>0.99409999999999998</v>
      </c>
      <c r="K1475" s="28"/>
      <c r="L1475" s="111"/>
      <c r="M1475" s="28"/>
      <c r="N1475" s="28">
        <v>9.2200000000000004E-2</v>
      </c>
    </row>
    <row r="1476" spans="1:14">
      <c r="A1476" s="87" t="s">
        <v>137</v>
      </c>
      <c r="B1476" s="14" t="s">
        <v>75</v>
      </c>
      <c r="C1476" s="14" t="s">
        <v>3</v>
      </c>
      <c r="D1476" s="14">
        <v>2014</v>
      </c>
      <c r="E1476" s="14">
        <v>2014</v>
      </c>
      <c r="F1476" s="14" t="s">
        <v>99</v>
      </c>
      <c r="G1476" s="26">
        <v>23364</v>
      </c>
      <c r="H1476" s="26">
        <v>55842</v>
      </c>
      <c r="I1476" s="48">
        <v>103165</v>
      </c>
      <c r="J1476" s="28">
        <v>0.96140000000000003</v>
      </c>
      <c r="K1476" s="28"/>
      <c r="L1476" s="111"/>
      <c r="M1476" s="28"/>
      <c r="N1476" s="28">
        <v>5.8999999999999999E-3</v>
      </c>
    </row>
    <row r="1477" spans="1:14">
      <c r="A1477" s="87" t="s">
        <v>138</v>
      </c>
      <c r="B1477" s="14" t="s">
        <v>75</v>
      </c>
      <c r="C1477" s="14" t="s">
        <v>3</v>
      </c>
      <c r="D1477" s="14">
        <v>2014</v>
      </c>
      <c r="E1477" s="14">
        <v>2014</v>
      </c>
      <c r="F1477" s="14" t="s">
        <v>99</v>
      </c>
      <c r="G1477" s="26">
        <v>437</v>
      </c>
      <c r="H1477" s="26">
        <v>963</v>
      </c>
      <c r="I1477" s="48">
        <v>2391</v>
      </c>
      <c r="J1477" s="28">
        <v>0.9667</v>
      </c>
      <c r="K1477" s="28"/>
      <c r="L1477" s="111"/>
      <c r="M1477" s="28"/>
      <c r="N1477" s="28">
        <v>9.2200000000000004E-2</v>
      </c>
    </row>
    <row r="1478" spans="1:14">
      <c r="A1478" s="87" t="s">
        <v>139</v>
      </c>
      <c r="B1478" s="14" t="s">
        <v>75</v>
      </c>
      <c r="C1478" s="14" t="s">
        <v>3</v>
      </c>
      <c r="D1478" s="14">
        <v>2014</v>
      </c>
      <c r="E1478" s="14">
        <v>2014</v>
      </c>
      <c r="F1478" s="14" t="s">
        <v>99</v>
      </c>
      <c r="G1478" s="26">
        <v>522</v>
      </c>
      <c r="H1478" s="26">
        <v>823</v>
      </c>
      <c r="I1478" s="48">
        <v>2452</v>
      </c>
      <c r="J1478" s="28">
        <v>0.93440000000000001</v>
      </c>
      <c r="K1478" s="28"/>
      <c r="L1478" s="111"/>
      <c r="M1478" s="28"/>
      <c r="N1478" s="28">
        <v>9.2200000000000004E-2</v>
      </c>
    </row>
    <row r="1479" spans="1:14">
      <c r="A1479" s="87" t="s">
        <v>140</v>
      </c>
      <c r="B1479" s="14" t="s">
        <v>75</v>
      </c>
      <c r="C1479" s="14" t="s">
        <v>3</v>
      </c>
      <c r="D1479" s="14">
        <v>2014</v>
      </c>
      <c r="E1479" s="14">
        <v>2014</v>
      </c>
      <c r="F1479" s="14" t="s">
        <v>99</v>
      </c>
      <c r="G1479" s="26">
        <v>22399</v>
      </c>
      <c r="H1479" s="26">
        <v>51281</v>
      </c>
      <c r="I1479" s="48">
        <v>128366</v>
      </c>
      <c r="J1479" s="28">
        <v>1</v>
      </c>
      <c r="K1479" s="28"/>
      <c r="L1479" s="111"/>
      <c r="M1479" s="28"/>
      <c r="N1479" s="28">
        <v>6.9500000000000006E-2</v>
      </c>
    </row>
    <row r="1480" spans="1:14">
      <c r="A1480" s="87" t="s">
        <v>141</v>
      </c>
      <c r="B1480" s="14" t="s">
        <v>75</v>
      </c>
      <c r="C1480" s="14" t="s">
        <v>3</v>
      </c>
      <c r="D1480" s="14">
        <v>2014</v>
      </c>
      <c r="E1480" s="14">
        <v>2014</v>
      </c>
      <c r="F1480" s="14" t="s">
        <v>99</v>
      </c>
      <c r="G1480" s="26">
        <v>3420</v>
      </c>
      <c r="H1480" s="26">
        <v>7164</v>
      </c>
      <c r="I1480" s="48">
        <v>24287</v>
      </c>
      <c r="J1480" s="28">
        <v>0.72</v>
      </c>
      <c r="K1480" s="28"/>
      <c r="L1480" s="111"/>
      <c r="M1480" s="28"/>
      <c r="N1480" s="28">
        <v>9.2200000000000004E-2</v>
      </c>
    </row>
    <row r="1481" spans="1:14">
      <c r="A1481" s="87" t="s">
        <v>142</v>
      </c>
      <c r="B1481" s="14" t="s">
        <v>75</v>
      </c>
      <c r="C1481" s="14" t="s">
        <v>3</v>
      </c>
      <c r="D1481" s="14">
        <v>2014</v>
      </c>
      <c r="E1481" s="14">
        <v>2014</v>
      </c>
      <c r="F1481" s="14" t="s">
        <v>99</v>
      </c>
      <c r="G1481" s="26">
        <v>4004</v>
      </c>
      <c r="H1481" s="26">
        <v>7593</v>
      </c>
      <c r="I1481" s="48">
        <v>17927</v>
      </c>
      <c r="J1481" s="28">
        <v>0.99570000000000003</v>
      </c>
      <c r="K1481" s="28"/>
      <c r="L1481" s="111"/>
      <c r="M1481" s="28"/>
      <c r="N1481" s="28">
        <v>9.2200000000000004E-2</v>
      </c>
    </row>
    <row r="1482" spans="1:14">
      <c r="A1482" s="87" t="s">
        <v>143</v>
      </c>
      <c r="B1482" s="14" t="s">
        <v>74</v>
      </c>
      <c r="C1482" s="14" t="s">
        <v>3</v>
      </c>
      <c r="D1482" s="14">
        <v>2014</v>
      </c>
      <c r="E1482" s="14">
        <v>2014</v>
      </c>
      <c r="F1482" s="14" t="s">
        <v>99</v>
      </c>
      <c r="G1482" s="26">
        <v>113508</v>
      </c>
      <c r="H1482" s="26">
        <v>245759</v>
      </c>
      <c r="I1482" s="48">
        <v>650834</v>
      </c>
      <c r="J1482" s="28">
        <v>0.98399999999999999</v>
      </c>
      <c r="K1482" s="28"/>
      <c r="L1482" s="111"/>
      <c r="M1482" s="28"/>
      <c r="N1482" s="28">
        <v>3.7100000000000001E-2</v>
      </c>
    </row>
    <row r="1483" spans="1:14">
      <c r="A1483" s="87" t="s">
        <v>144</v>
      </c>
      <c r="B1483" s="14" t="s">
        <v>74</v>
      </c>
      <c r="C1483" s="14" t="s">
        <v>3</v>
      </c>
      <c r="D1483" s="14">
        <v>2014</v>
      </c>
      <c r="E1483" s="14">
        <v>2014</v>
      </c>
      <c r="F1483" s="14" t="s">
        <v>99</v>
      </c>
      <c r="G1483" s="26">
        <v>9024</v>
      </c>
      <c r="H1483" s="26">
        <v>18465</v>
      </c>
      <c r="I1483" s="48">
        <v>45557</v>
      </c>
      <c r="J1483" s="28">
        <v>0.99750000000000005</v>
      </c>
      <c r="K1483" s="28"/>
      <c r="L1483" s="111"/>
      <c r="M1483" s="28"/>
      <c r="N1483" s="28">
        <v>9.2200000000000004E-2</v>
      </c>
    </row>
    <row r="1484" spans="1:14">
      <c r="A1484" s="87" t="s">
        <v>145</v>
      </c>
      <c r="B1484" s="14" t="s">
        <v>75</v>
      </c>
      <c r="C1484" s="14" t="s">
        <v>3</v>
      </c>
      <c r="D1484" s="14">
        <v>2014</v>
      </c>
      <c r="E1484" s="14">
        <v>2014</v>
      </c>
      <c r="F1484" s="14" t="s">
        <v>99</v>
      </c>
      <c r="G1484" s="26">
        <v>909</v>
      </c>
      <c r="H1484" s="26">
        <v>1844</v>
      </c>
      <c r="I1484" s="48">
        <v>4245</v>
      </c>
      <c r="J1484" s="28">
        <v>0.98699999999999999</v>
      </c>
      <c r="K1484" s="28"/>
      <c r="L1484" s="111"/>
      <c r="M1484" s="28"/>
      <c r="N1484" s="28">
        <v>9.2200000000000004E-2</v>
      </c>
    </row>
    <row r="1485" spans="1:14">
      <c r="A1485" s="87" t="s">
        <v>146</v>
      </c>
      <c r="B1485" s="14" t="s">
        <v>75</v>
      </c>
      <c r="C1485" s="14" t="s">
        <v>3</v>
      </c>
      <c r="D1485" s="14">
        <v>2014</v>
      </c>
      <c r="E1485" s="14">
        <v>2014</v>
      </c>
      <c r="F1485" s="14" t="s">
        <v>99</v>
      </c>
      <c r="G1485" s="26">
        <v>121060</v>
      </c>
      <c r="H1485" s="26">
        <v>287272</v>
      </c>
      <c r="I1485" s="48">
        <v>569521</v>
      </c>
      <c r="J1485" s="28">
        <v>0.99709999999999999</v>
      </c>
      <c r="K1485" s="28"/>
      <c r="L1485" s="111"/>
      <c r="M1485" s="28"/>
      <c r="N1485" s="28">
        <v>2.8299999999999999E-2</v>
      </c>
    </row>
    <row r="1486" spans="1:14">
      <c r="A1486" s="87" t="s">
        <v>147</v>
      </c>
      <c r="B1486" s="14" t="s">
        <v>74</v>
      </c>
      <c r="C1486" s="14" t="s">
        <v>3</v>
      </c>
      <c r="D1486" s="14">
        <v>2014</v>
      </c>
      <c r="E1486" s="14">
        <v>2014</v>
      </c>
      <c r="F1486" s="14" t="s">
        <v>99</v>
      </c>
      <c r="G1486" s="26">
        <v>97098</v>
      </c>
      <c r="H1486" s="26">
        <v>213072</v>
      </c>
      <c r="I1486" s="48">
        <v>406197</v>
      </c>
      <c r="J1486" s="28">
        <v>0.97589999999999999</v>
      </c>
      <c r="K1486" s="28"/>
      <c r="L1486" s="111"/>
      <c r="M1486" s="28"/>
      <c r="N1486" s="28">
        <v>5.7000000000000002E-3</v>
      </c>
    </row>
    <row r="1487" spans="1:14">
      <c r="A1487" s="87" t="s">
        <v>148</v>
      </c>
      <c r="B1487" s="14" t="s">
        <v>75</v>
      </c>
      <c r="C1487" s="14" t="s">
        <v>3</v>
      </c>
      <c r="D1487" s="14">
        <v>2014</v>
      </c>
      <c r="E1487" s="14">
        <v>2014</v>
      </c>
      <c r="F1487" s="14" t="s">
        <v>99</v>
      </c>
      <c r="G1487" s="26">
        <v>2757</v>
      </c>
      <c r="H1487" s="26">
        <v>6378</v>
      </c>
      <c r="I1487" s="48">
        <v>14044</v>
      </c>
      <c r="J1487" s="28">
        <v>1</v>
      </c>
      <c r="K1487" s="28"/>
      <c r="L1487" s="111"/>
      <c r="M1487" s="28"/>
      <c r="N1487" s="28">
        <v>9.2200000000000004E-2</v>
      </c>
    </row>
    <row r="1488" spans="1:14">
      <c r="A1488" s="87" t="s">
        <v>149</v>
      </c>
      <c r="B1488" s="14" t="s">
        <v>75</v>
      </c>
      <c r="C1488" s="14" t="s">
        <v>3</v>
      </c>
      <c r="D1488" s="14">
        <v>2014</v>
      </c>
      <c r="E1488" s="14">
        <v>2014</v>
      </c>
      <c r="F1488" s="14" t="s">
        <v>99</v>
      </c>
      <c r="G1488" s="26">
        <v>166127</v>
      </c>
      <c r="H1488" s="26">
        <v>382585</v>
      </c>
      <c r="I1488" s="48">
        <v>636120</v>
      </c>
      <c r="J1488" s="28">
        <v>0.99739999999999995</v>
      </c>
      <c r="K1488" s="28"/>
      <c r="L1488" s="111"/>
      <c r="M1488" s="28"/>
      <c r="N1488" s="28">
        <v>5.8999999999999999E-3</v>
      </c>
    </row>
    <row r="1489" spans="1:14">
      <c r="A1489" s="87" t="s">
        <v>150</v>
      </c>
      <c r="B1489" s="14" t="s">
        <v>74</v>
      </c>
      <c r="C1489" s="14" t="s">
        <v>3</v>
      </c>
      <c r="D1489" s="14">
        <v>2014</v>
      </c>
      <c r="E1489" s="14">
        <v>2014</v>
      </c>
      <c r="F1489" s="14" t="s">
        <v>99</v>
      </c>
      <c r="G1489" s="26">
        <v>128475</v>
      </c>
      <c r="H1489" s="26">
        <v>272951</v>
      </c>
      <c r="I1489" s="48">
        <v>611132</v>
      </c>
      <c r="J1489" s="28">
        <v>0.97450000000000003</v>
      </c>
      <c r="K1489" s="28"/>
      <c r="L1489" s="111"/>
      <c r="M1489" s="28"/>
      <c r="N1489" s="28">
        <v>4.65E-2</v>
      </c>
    </row>
    <row r="1490" spans="1:14">
      <c r="A1490" s="87" t="s">
        <v>151</v>
      </c>
      <c r="B1490" s="14" t="s">
        <v>74</v>
      </c>
      <c r="C1490" s="14" t="s">
        <v>3</v>
      </c>
      <c r="D1490" s="14">
        <v>2014</v>
      </c>
      <c r="E1490" s="14">
        <v>2014</v>
      </c>
      <c r="F1490" s="14" t="s">
        <v>99</v>
      </c>
      <c r="G1490" s="26">
        <v>32282</v>
      </c>
      <c r="H1490" s="26">
        <v>50484</v>
      </c>
      <c r="I1490" s="48">
        <v>178528</v>
      </c>
      <c r="J1490" s="28">
        <v>0.96630000000000005</v>
      </c>
      <c r="K1490" s="28"/>
      <c r="L1490" s="111"/>
      <c r="M1490" s="28"/>
      <c r="N1490" s="28">
        <v>5.2400000000000002E-2</v>
      </c>
    </row>
    <row r="1491" spans="1:14">
      <c r="A1491" s="87" t="s">
        <v>152</v>
      </c>
      <c r="B1491" s="14" t="s">
        <v>75</v>
      </c>
      <c r="C1491" s="14" t="s">
        <v>3</v>
      </c>
      <c r="D1491" s="14">
        <v>2014</v>
      </c>
      <c r="E1491" s="14">
        <v>2014</v>
      </c>
      <c r="F1491" s="14" t="s">
        <v>99</v>
      </c>
      <c r="G1491" s="26">
        <v>48102</v>
      </c>
      <c r="H1491" s="26">
        <v>114754</v>
      </c>
      <c r="I1491" s="48">
        <v>222275</v>
      </c>
      <c r="J1491" s="28">
        <v>0.99129999999999996</v>
      </c>
      <c r="K1491" s="28"/>
      <c r="L1491" s="111"/>
      <c r="M1491" s="28"/>
      <c r="N1491" s="28">
        <v>5.1999999999999998E-2</v>
      </c>
    </row>
    <row r="1492" spans="1:14">
      <c r="A1492" s="87" t="s">
        <v>153</v>
      </c>
      <c r="B1492" s="14" t="s">
        <v>74</v>
      </c>
      <c r="C1492" s="14" t="s">
        <v>3</v>
      </c>
      <c r="D1492" s="14">
        <v>2014</v>
      </c>
      <c r="E1492" s="14">
        <v>2014</v>
      </c>
      <c r="F1492" s="14" t="s">
        <v>99</v>
      </c>
      <c r="G1492" s="26">
        <v>9399</v>
      </c>
      <c r="H1492" s="26">
        <v>17988</v>
      </c>
      <c r="I1492" s="48">
        <v>44462</v>
      </c>
      <c r="J1492" s="28">
        <v>0.93420000000000003</v>
      </c>
      <c r="K1492" s="28"/>
      <c r="L1492" s="111"/>
      <c r="M1492" s="28"/>
      <c r="N1492" s="28">
        <v>9.2200000000000004E-2</v>
      </c>
    </row>
    <row r="1493" spans="1:14">
      <c r="A1493" s="87" t="s">
        <v>154</v>
      </c>
      <c r="B1493" s="14" t="s">
        <v>74</v>
      </c>
      <c r="C1493" s="14" t="s">
        <v>3</v>
      </c>
      <c r="D1493" s="14">
        <v>2014</v>
      </c>
      <c r="E1493" s="14">
        <v>2014</v>
      </c>
      <c r="F1493" s="14" t="s">
        <v>99</v>
      </c>
      <c r="G1493" s="26">
        <v>15819</v>
      </c>
      <c r="H1493" s="26">
        <v>32181</v>
      </c>
      <c r="I1493" s="48">
        <v>114564</v>
      </c>
      <c r="J1493" s="28">
        <v>0.98429999999999995</v>
      </c>
      <c r="K1493" s="28"/>
      <c r="L1493" s="111"/>
      <c r="M1493" s="28"/>
      <c r="N1493" s="28">
        <v>9.2200000000000004E-2</v>
      </c>
    </row>
    <row r="1494" spans="1:14">
      <c r="A1494" s="87" t="s">
        <v>155</v>
      </c>
      <c r="B1494" s="14" t="s">
        <v>74</v>
      </c>
      <c r="C1494" s="14" t="s">
        <v>3</v>
      </c>
      <c r="D1494" s="14">
        <v>2014</v>
      </c>
      <c r="E1494" s="14">
        <v>2014</v>
      </c>
      <c r="F1494" s="14" t="s">
        <v>99</v>
      </c>
      <c r="G1494" s="26">
        <v>15581</v>
      </c>
      <c r="H1494" s="26">
        <v>34841</v>
      </c>
      <c r="I1494" s="48">
        <v>104891</v>
      </c>
      <c r="J1494" s="28">
        <v>0.62590000000000001</v>
      </c>
      <c r="K1494" s="28"/>
      <c r="L1494" s="111"/>
      <c r="M1494" s="28"/>
      <c r="N1494" s="28">
        <v>9.2200000000000004E-2</v>
      </c>
    </row>
    <row r="1495" spans="1:14">
      <c r="A1495" s="87" t="s">
        <v>156</v>
      </c>
      <c r="B1495" s="14" t="s">
        <v>74</v>
      </c>
      <c r="C1495" s="14" t="s">
        <v>3</v>
      </c>
      <c r="D1495" s="14">
        <v>2014</v>
      </c>
      <c r="E1495" s="14">
        <v>2014</v>
      </c>
      <c r="F1495" s="14" t="s">
        <v>99</v>
      </c>
      <c r="G1495" s="26">
        <v>53489</v>
      </c>
      <c r="H1495" s="26">
        <v>112246</v>
      </c>
      <c r="I1495" s="48">
        <v>340568</v>
      </c>
      <c r="J1495" s="28">
        <v>0.94489999999999996</v>
      </c>
      <c r="K1495" s="28"/>
      <c r="L1495" s="111"/>
      <c r="M1495" s="28"/>
      <c r="N1495" s="28">
        <v>3.1199999999999999E-2</v>
      </c>
    </row>
    <row r="1496" spans="1:14">
      <c r="A1496" s="87" t="s">
        <v>157</v>
      </c>
      <c r="B1496" s="14" t="s">
        <v>74</v>
      </c>
      <c r="C1496" s="14" t="s">
        <v>3</v>
      </c>
      <c r="D1496" s="14">
        <v>2014</v>
      </c>
      <c r="E1496" s="14">
        <v>2014</v>
      </c>
      <c r="F1496" s="14" t="s">
        <v>99</v>
      </c>
      <c r="G1496" s="26">
        <v>12054</v>
      </c>
      <c r="H1496" s="26">
        <v>23647</v>
      </c>
      <c r="I1496" s="48">
        <v>56903</v>
      </c>
      <c r="J1496" s="28">
        <v>0.72050000000000003</v>
      </c>
      <c r="K1496" s="28"/>
      <c r="L1496" s="111"/>
      <c r="M1496" s="28"/>
      <c r="N1496" s="28">
        <v>9.2200000000000004E-2</v>
      </c>
    </row>
    <row r="1497" spans="1:14">
      <c r="A1497" s="87" t="s">
        <v>158</v>
      </c>
      <c r="B1497" s="14" t="s">
        <v>75</v>
      </c>
      <c r="C1497" s="14" t="s">
        <v>3</v>
      </c>
      <c r="D1497" s="14">
        <v>2014</v>
      </c>
      <c r="E1497" s="14">
        <v>2014</v>
      </c>
      <c r="F1497" s="14" t="s">
        <v>99</v>
      </c>
      <c r="G1497" s="26">
        <v>11995</v>
      </c>
      <c r="H1497" s="26">
        <v>23916</v>
      </c>
      <c r="I1497" s="48">
        <v>51392</v>
      </c>
      <c r="J1497" s="28">
        <v>0.96379999999999999</v>
      </c>
      <c r="K1497" s="28"/>
      <c r="L1497" s="111"/>
      <c r="M1497" s="28"/>
      <c r="N1497" s="28">
        <v>9.2200000000000004E-2</v>
      </c>
    </row>
    <row r="1498" spans="1:14">
      <c r="A1498" s="87" t="s">
        <v>159</v>
      </c>
      <c r="B1498" s="14" t="s">
        <v>75</v>
      </c>
      <c r="C1498" s="14" t="s">
        <v>3</v>
      </c>
      <c r="D1498" s="14">
        <v>2014</v>
      </c>
      <c r="E1498" s="14">
        <v>2014</v>
      </c>
      <c r="F1498" s="14" t="s">
        <v>99</v>
      </c>
      <c r="G1498" s="26">
        <v>166</v>
      </c>
      <c r="H1498" s="26">
        <v>299</v>
      </c>
      <c r="I1498" s="48">
        <v>677</v>
      </c>
      <c r="J1498" s="28">
        <v>1</v>
      </c>
      <c r="K1498" s="28"/>
      <c r="L1498" s="111"/>
      <c r="M1498" s="28"/>
      <c r="N1498" s="28">
        <v>9.2200000000000004E-2</v>
      </c>
    </row>
    <row r="1499" spans="1:14">
      <c r="A1499" s="87" t="s">
        <v>160</v>
      </c>
      <c r="B1499" s="14" t="s">
        <v>75</v>
      </c>
      <c r="C1499" s="14" t="s">
        <v>3</v>
      </c>
      <c r="D1499" s="14">
        <v>2014</v>
      </c>
      <c r="E1499" s="14">
        <v>2014</v>
      </c>
      <c r="F1499" s="14" t="s">
        <v>99</v>
      </c>
      <c r="G1499" s="26">
        <v>3140</v>
      </c>
      <c r="H1499" s="26">
        <v>6927</v>
      </c>
      <c r="I1499" s="48">
        <v>13569</v>
      </c>
      <c r="J1499" s="28">
        <v>1</v>
      </c>
      <c r="K1499" s="28"/>
      <c r="L1499" s="111"/>
      <c r="M1499" s="28"/>
      <c r="N1499" s="28">
        <v>9.2200000000000004E-2</v>
      </c>
    </row>
    <row r="1500" spans="1:14">
      <c r="A1500" s="87" t="s">
        <v>161</v>
      </c>
      <c r="B1500" s="14" t="s">
        <v>74</v>
      </c>
      <c r="C1500" s="14" t="s">
        <v>3</v>
      </c>
      <c r="D1500" s="14">
        <v>2014</v>
      </c>
      <c r="E1500" s="14">
        <v>2014</v>
      </c>
      <c r="F1500" s="14" t="s">
        <v>99</v>
      </c>
      <c r="G1500" s="26">
        <v>21494</v>
      </c>
      <c r="H1500" s="26">
        <v>42499</v>
      </c>
      <c r="I1500" s="48">
        <v>89128</v>
      </c>
      <c r="J1500" s="28">
        <v>0.93969999999999998</v>
      </c>
      <c r="K1500" s="28"/>
      <c r="L1500" s="111"/>
      <c r="M1500" s="28"/>
      <c r="N1500" s="28">
        <v>0</v>
      </c>
    </row>
    <row r="1501" spans="1:14">
      <c r="A1501" s="87" t="s">
        <v>162</v>
      </c>
      <c r="B1501" s="14" t="s">
        <v>74</v>
      </c>
      <c r="C1501" s="14" t="s">
        <v>3</v>
      </c>
      <c r="D1501" s="14">
        <v>2014</v>
      </c>
      <c r="E1501" s="14">
        <v>2014</v>
      </c>
      <c r="F1501" s="14" t="s">
        <v>99</v>
      </c>
      <c r="G1501" s="26">
        <v>18820</v>
      </c>
      <c r="H1501" s="26">
        <v>34735</v>
      </c>
      <c r="I1501" s="48">
        <v>94253</v>
      </c>
      <c r="J1501" s="28">
        <v>0.84079999999999999</v>
      </c>
      <c r="K1501" s="28"/>
      <c r="L1501" s="111"/>
      <c r="M1501" s="28"/>
      <c r="N1501" s="28">
        <v>9.2200000000000004E-2</v>
      </c>
    </row>
    <row r="1502" spans="1:14">
      <c r="A1502" s="87" t="s">
        <v>163</v>
      </c>
      <c r="B1502" s="14" t="s">
        <v>75</v>
      </c>
      <c r="C1502" s="14" t="s">
        <v>3</v>
      </c>
      <c r="D1502" s="14">
        <v>2014</v>
      </c>
      <c r="E1502" s="14">
        <v>2014</v>
      </c>
      <c r="F1502" s="14" t="s">
        <v>99</v>
      </c>
      <c r="G1502" s="26">
        <v>42193</v>
      </c>
      <c r="H1502" s="26">
        <v>92065</v>
      </c>
      <c r="I1502" s="48">
        <v>169234</v>
      </c>
      <c r="J1502" s="28">
        <v>0.95299999999999996</v>
      </c>
      <c r="K1502" s="28"/>
      <c r="L1502" s="111"/>
      <c r="M1502" s="28"/>
      <c r="N1502" s="28">
        <v>2.7799999999999998E-2</v>
      </c>
    </row>
    <row r="1503" spans="1:14">
      <c r="A1503" s="87" t="s">
        <v>164</v>
      </c>
      <c r="B1503" s="14" t="s">
        <v>75</v>
      </c>
      <c r="C1503" s="14" t="s">
        <v>3</v>
      </c>
      <c r="D1503" s="14">
        <v>2014</v>
      </c>
      <c r="E1503" s="14">
        <v>2014</v>
      </c>
      <c r="F1503" s="14" t="s">
        <v>99</v>
      </c>
      <c r="G1503" s="26">
        <v>5424</v>
      </c>
      <c r="H1503" s="26">
        <v>12740</v>
      </c>
      <c r="I1503" s="48">
        <v>31403</v>
      </c>
      <c r="J1503" s="28">
        <v>0.94389999999999996</v>
      </c>
      <c r="K1503" s="28"/>
      <c r="L1503" s="111"/>
      <c r="M1503" s="28"/>
      <c r="N1503" s="28">
        <v>9.2200000000000004E-2</v>
      </c>
    </row>
    <row r="1504" spans="1:14">
      <c r="A1504" s="87" t="s">
        <v>165</v>
      </c>
      <c r="B1504" s="14" t="s">
        <v>75</v>
      </c>
      <c r="C1504" s="14" t="s">
        <v>3</v>
      </c>
      <c r="D1504" s="14">
        <v>2014</v>
      </c>
      <c r="E1504" s="14">
        <v>2014</v>
      </c>
      <c r="F1504" s="14" t="s">
        <v>99</v>
      </c>
      <c r="G1504" s="26">
        <v>4645</v>
      </c>
      <c r="H1504" s="26">
        <v>10409</v>
      </c>
      <c r="I1504" s="48">
        <v>21716</v>
      </c>
      <c r="J1504" s="28">
        <v>0.96709999999999996</v>
      </c>
      <c r="K1504" s="28"/>
      <c r="L1504" s="111"/>
      <c r="M1504" s="28"/>
      <c r="N1504" s="28">
        <v>9.2200000000000004E-2</v>
      </c>
    </row>
    <row r="1505" spans="1:31">
      <c r="A1505" s="87" t="s">
        <v>166</v>
      </c>
      <c r="B1505" s="14" t="s">
        <v>75</v>
      </c>
      <c r="C1505" s="14" t="s">
        <v>3</v>
      </c>
      <c r="D1505" s="14">
        <v>2014</v>
      </c>
      <c r="E1505" s="14">
        <v>2014</v>
      </c>
      <c r="F1505" s="14" t="s">
        <v>99</v>
      </c>
      <c r="G1505" s="26">
        <v>850</v>
      </c>
      <c r="H1505" s="26">
        <v>1609</v>
      </c>
      <c r="I1505" s="48">
        <v>3640</v>
      </c>
      <c r="J1505" s="28">
        <v>0.95830000000000004</v>
      </c>
      <c r="K1505" s="28"/>
      <c r="L1505" s="111"/>
      <c r="M1505" s="28"/>
      <c r="N1505" s="28">
        <v>9.2200000000000004E-2</v>
      </c>
    </row>
    <row r="1506" spans="1:31">
      <c r="A1506" s="87" t="s">
        <v>167</v>
      </c>
      <c r="B1506" s="14" t="s">
        <v>74</v>
      </c>
      <c r="C1506" s="14" t="s">
        <v>3</v>
      </c>
      <c r="D1506" s="14">
        <v>2014</v>
      </c>
      <c r="E1506" s="14">
        <v>2014</v>
      </c>
      <c r="F1506" s="14" t="s">
        <v>99</v>
      </c>
      <c r="G1506" s="26">
        <v>49187</v>
      </c>
      <c r="H1506" s="26">
        <v>120087</v>
      </c>
      <c r="I1506" s="48">
        <v>199851</v>
      </c>
      <c r="J1506" s="28">
        <v>1</v>
      </c>
      <c r="K1506" s="28"/>
      <c r="L1506" s="111"/>
      <c r="M1506" s="28"/>
      <c r="N1506" s="28">
        <v>2.3699999999999999E-2</v>
      </c>
    </row>
    <row r="1507" spans="1:31">
      <c r="A1507" s="87" t="s">
        <v>168</v>
      </c>
      <c r="B1507" s="14" t="s">
        <v>75</v>
      </c>
      <c r="C1507" s="14" t="s">
        <v>3</v>
      </c>
      <c r="D1507" s="14">
        <v>2014</v>
      </c>
      <c r="E1507" s="14">
        <v>2014</v>
      </c>
      <c r="F1507" s="14" t="s">
        <v>99</v>
      </c>
      <c r="G1507" s="26">
        <v>2943</v>
      </c>
      <c r="H1507" s="26">
        <v>5409</v>
      </c>
      <c r="I1507" s="48">
        <v>11514</v>
      </c>
      <c r="J1507" s="28">
        <v>0.93400000000000005</v>
      </c>
      <c r="K1507" s="28"/>
      <c r="L1507" s="111"/>
      <c r="M1507" s="28"/>
      <c r="N1507" s="28">
        <v>9.2200000000000004E-2</v>
      </c>
    </row>
    <row r="1508" spans="1:31">
      <c r="A1508" s="87" t="s">
        <v>169</v>
      </c>
      <c r="B1508" s="14" t="s">
        <v>74</v>
      </c>
      <c r="C1508" s="14" t="s">
        <v>3</v>
      </c>
      <c r="D1508" s="14">
        <v>2014</v>
      </c>
      <c r="E1508" s="14">
        <v>2014</v>
      </c>
      <c r="F1508" s="14" t="s">
        <v>99</v>
      </c>
      <c r="G1508" s="26">
        <v>33751</v>
      </c>
      <c r="H1508" s="26">
        <v>69753</v>
      </c>
      <c r="I1508" s="48">
        <v>167543</v>
      </c>
      <c r="J1508" s="28">
        <v>0.92530000000000001</v>
      </c>
      <c r="K1508" s="28"/>
      <c r="L1508" s="111"/>
      <c r="M1508" s="28"/>
      <c r="N1508" s="28">
        <v>2.92E-2</v>
      </c>
    </row>
    <row r="1509" spans="1:31">
      <c r="A1509" s="87" t="s">
        <v>170</v>
      </c>
      <c r="B1509" s="14" t="s">
        <v>74</v>
      </c>
      <c r="C1509" s="14" t="s">
        <v>3</v>
      </c>
      <c r="D1509" s="14">
        <v>2014</v>
      </c>
      <c r="E1509" s="14">
        <v>2014</v>
      </c>
      <c r="F1509" s="14" t="s">
        <v>99</v>
      </c>
      <c r="G1509" s="26">
        <v>8490</v>
      </c>
      <c r="H1509" s="26">
        <v>17981</v>
      </c>
      <c r="I1509" s="48">
        <v>41751</v>
      </c>
      <c r="J1509" s="28">
        <v>0.8528</v>
      </c>
      <c r="K1509" s="28"/>
      <c r="L1509" s="111"/>
      <c r="M1509" s="28"/>
      <c r="N1509" s="28">
        <v>9.2200000000000004E-2</v>
      </c>
    </row>
    <row r="1510" spans="1:31">
      <c r="A1510" s="87" t="s">
        <v>171</v>
      </c>
      <c r="B1510" s="14" t="s">
        <v>75</v>
      </c>
      <c r="C1510" s="14" t="s">
        <v>3</v>
      </c>
      <c r="D1510" s="14">
        <v>2014</v>
      </c>
      <c r="E1510" s="14">
        <v>2014</v>
      </c>
      <c r="F1510" s="14" t="s">
        <v>99</v>
      </c>
      <c r="G1510" s="26">
        <v>5883</v>
      </c>
      <c r="H1510" s="26">
        <v>13040</v>
      </c>
      <c r="I1510" s="48">
        <v>24352</v>
      </c>
      <c r="J1510" s="28">
        <v>0.99439999999999995</v>
      </c>
      <c r="K1510" s="28"/>
      <c r="L1510" s="111"/>
      <c r="M1510" s="28"/>
      <c r="N1510" s="28">
        <v>9.2200000000000004E-2</v>
      </c>
    </row>
    <row r="1511" spans="1:31">
      <c r="A1511" s="51" t="s">
        <v>281</v>
      </c>
      <c r="B1511" s="14" t="s">
        <v>66</v>
      </c>
      <c r="C1511" s="14" t="s">
        <v>183</v>
      </c>
      <c r="D1511" s="14">
        <v>2014</v>
      </c>
      <c r="E1511" s="14">
        <v>2014</v>
      </c>
      <c r="F1511" s="14" t="s">
        <v>99</v>
      </c>
      <c r="G1511" s="128"/>
      <c r="H1511" s="128"/>
      <c r="I1511" s="128"/>
      <c r="J1511" s="129"/>
      <c r="K1511" s="129"/>
      <c r="L1511" s="111"/>
      <c r="M1511" s="28">
        <v>0.254</v>
      </c>
      <c r="N1511" s="28">
        <v>5.3999999999999999E-2</v>
      </c>
    </row>
    <row r="1512" spans="1:31">
      <c r="A1512" s="51" t="s">
        <v>172</v>
      </c>
      <c r="B1512" s="14" t="s">
        <v>66</v>
      </c>
      <c r="C1512" s="14" t="s">
        <v>183</v>
      </c>
      <c r="D1512" s="14">
        <v>2014</v>
      </c>
      <c r="E1512" s="14">
        <v>2014</v>
      </c>
      <c r="F1512" s="14" t="s">
        <v>99</v>
      </c>
      <c r="G1512" s="26">
        <v>2013631</v>
      </c>
      <c r="H1512" s="26">
        <v>4354213</v>
      </c>
      <c r="I1512" s="48">
        <v>10246808</v>
      </c>
      <c r="J1512" s="28">
        <v>0.95069999999999999</v>
      </c>
      <c r="K1512" s="28"/>
      <c r="L1512" s="111"/>
      <c r="M1512" s="28"/>
      <c r="N1512" s="28">
        <v>4.0500000000000001E-2</v>
      </c>
      <c r="O1512" s="14"/>
      <c r="P1512" s="14"/>
      <c r="Q1512" s="14"/>
      <c r="R1512" s="14"/>
      <c r="S1512" s="14"/>
      <c r="T1512" s="14"/>
      <c r="U1512" s="14"/>
      <c r="V1512" s="14"/>
      <c r="W1512" s="14"/>
      <c r="X1512" s="14"/>
      <c r="Y1512" s="14"/>
      <c r="Z1512" s="14"/>
      <c r="AA1512" s="14"/>
      <c r="AB1512" s="14"/>
      <c r="AC1512" s="14"/>
      <c r="AD1512" s="14"/>
      <c r="AE1512" s="14"/>
    </row>
    <row r="1513" spans="1:31">
      <c r="A1513" s="51" t="s">
        <v>173</v>
      </c>
      <c r="B1513" s="14" t="s">
        <v>74</v>
      </c>
      <c r="C1513" s="14" t="s">
        <v>183</v>
      </c>
      <c r="D1513" s="14">
        <v>2014</v>
      </c>
      <c r="E1513" s="14">
        <v>2014</v>
      </c>
      <c r="F1513" s="14" t="s">
        <v>99</v>
      </c>
      <c r="G1513" s="26">
        <v>63674</v>
      </c>
      <c r="H1513" s="26">
        <v>126898</v>
      </c>
      <c r="I1513" s="48">
        <v>349927</v>
      </c>
      <c r="J1513" s="28">
        <v>0.84460000000000002</v>
      </c>
      <c r="K1513" s="28"/>
      <c r="L1513" s="111"/>
      <c r="M1513" s="28"/>
      <c r="N1513" s="28">
        <v>2.6100000000000002E-2</v>
      </c>
    </row>
    <row r="1514" spans="1:31">
      <c r="A1514" s="51" t="s">
        <v>174</v>
      </c>
      <c r="B1514" s="14" t="s">
        <v>75</v>
      </c>
      <c r="C1514" s="14" t="s">
        <v>183</v>
      </c>
      <c r="D1514" s="14">
        <v>2014</v>
      </c>
      <c r="E1514" s="14">
        <v>2014</v>
      </c>
      <c r="F1514" s="14" t="s">
        <v>99</v>
      </c>
      <c r="G1514" s="26">
        <v>111</v>
      </c>
      <c r="H1514" s="26">
        <v>175</v>
      </c>
      <c r="I1514" s="48">
        <v>312</v>
      </c>
      <c r="J1514" s="28">
        <v>1</v>
      </c>
      <c r="K1514" s="28"/>
      <c r="L1514" s="111"/>
      <c r="M1514" s="28"/>
      <c r="N1514" s="28">
        <v>8.0399999999999999E-2</v>
      </c>
    </row>
    <row r="1515" spans="1:31">
      <c r="A1515" s="51" t="s">
        <v>175</v>
      </c>
      <c r="B1515" s="14" t="s">
        <v>75</v>
      </c>
      <c r="C1515" s="14" t="s">
        <v>183</v>
      </c>
      <c r="D1515" s="14">
        <v>2014</v>
      </c>
      <c r="E1515" s="14">
        <v>2014</v>
      </c>
      <c r="F1515" s="14" t="s">
        <v>99</v>
      </c>
      <c r="G1515" s="26">
        <v>1741</v>
      </c>
      <c r="H1515" s="26">
        <v>3406</v>
      </c>
      <c r="I1515" s="48">
        <v>6363</v>
      </c>
      <c r="J1515" s="28">
        <v>0.98209999999999997</v>
      </c>
      <c r="K1515" s="28"/>
      <c r="L1515" s="111"/>
      <c r="M1515" s="28"/>
      <c r="N1515" s="28">
        <v>8.0399999999999999E-2</v>
      </c>
    </row>
    <row r="1516" spans="1:31">
      <c r="A1516" s="51" t="s">
        <v>176</v>
      </c>
      <c r="B1516" s="14" t="s">
        <v>75</v>
      </c>
      <c r="C1516" s="14" t="s">
        <v>183</v>
      </c>
      <c r="D1516" s="14">
        <v>2014</v>
      </c>
      <c r="E1516" s="14">
        <v>2014</v>
      </c>
      <c r="F1516" s="14" t="s">
        <v>99</v>
      </c>
      <c r="G1516" s="26">
        <v>14994</v>
      </c>
      <c r="H1516" s="26">
        <v>30431</v>
      </c>
      <c r="I1516" s="48">
        <v>66467</v>
      </c>
      <c r="J1516" s="28">
        <v>0.91710000000000003</v>
      </c>
      <c r="K1516" s="28"/>
      <c r="L1516" s="111"/>
      <c r="M1516" s="28"/>
      <c r="N1516" s="28">
        <v>8.0399999999999999E-2</v>
      </c>
    </row>
    <row r="1517" spans="1:31">
      <c r="A1517" s="51" t="s">
        <v>177</v>
      </c>
      <c r="B1517" s="14" t="s">
        <v>75</v>
      </c>
      <c r="C1517" s="14" t="s">
        <v>183</v>
      </c>
      <c r="D1517" s="14">
        <v>2014</v>
      </c>
      <c r="E1517" s="14">
        <v>2014</v>
      </c>
      <c r="F1517" s="14" t="s">
        <v>99</v>
      </c>
      <c r="G1517" s="26">
        <v>2617</v>
      </c>
      <c r="H1517" s="26">
        <v>4961</v>
      </c>
      <c r="I1517" s="48">
        <v>9347</v>
      </c>
      <c r="J1517" s="28">
        <v>1</v>
      </c>
      <c r="K1517" s="28"/>
      <c r="L1517" s="111"/>
      <c r="M1517" s="28"/>
      <c r="N1517" s="28">
        <v>8.0399999999999999E-2</v>
      </c>
    </row>
    <row r="1518" spans="1:31">
      <c r="A1518" s="51" t="s">
        <v>178</v>
      </c>
      <c r="B1518" s="14" t="s">
        <v>75</v>
      </c>
      <c r="C1518" s="14" t="s">
        <v>183</v>
      </c>
      <c r="D1518" s="14">
        <v>2014</v>
      </c>
      <c r="E1518" s="14">
        <v>2014</v>
      </c>
      <c r="F1518" s="14" t="s">
        <v>99</v>
      </c>
      <c r="G1518" s="26">
        <v>737</v>
      </c>
      <c r="H1518" s="26">
        <v>1787</v>
      </c>
      <c r="I1518" s="48">
        <v>7021</v>
      </c>
      <c r="J1518" s="28">
        <v>0.82930000000000004</v>
      </c>
      <c r="K1518" s="28"/>
      <c r="L1518" s="111"/>
      <c r="M1518" s="28"/>
      <c r="N1518" s="28">
        <v>8.0399999999999999E-2</v>
      </c>
    </row>
    <row r="1519" spans="1:31">
      <c r="A1519" s="51" t="s">
        <v>179</v>
      </c>
      <c r="B1519" s="14" t="s">
        <v>74</v>
      </c>
      <c r="C1519" s="14" t="s">
        <v>183</v>
      </c>
      <c r="D1519" s="14">
        <v>2014</v>
      </c>
      <c r="E1519" s="14">
        <v>2014</v>
      </c>
      <c r="F1519" s="14" t="s">
        <v>99</v>
      </c>
      <c r="G1519" s="26">
        <v>34460</v>
      </c>
      <c r="H1519" s="26">
        <v>71316</v>
      </c>
      <c r="I1519" s="48">
        <v>202295</v>
      </c>
      <c r="J1519" s="28">
        <v>0.92379999999999995</v>
      </c>
      <c r="K1519" s="28"/>
      <c r="L1519" s="111"/>
      <c r="M1519" s="28"/>
      <c r="N1519" s="28">
        <v>4.36E-2</v>
      </c>
    </row>
    <row r="1520" spans="1:31">
      <c r="A1520" s="51" t="s">
        <v>180</v>
      </c>
      <c r="B1520" s="14" t="s">
        <v>75</v>
      </c>
      <c r="C1520" s="14" t="s">
        <v>183</v>
      </c>
      <c r="D1520" s="14">
        <v>2014</v>
      </c>
      <c r="E1520" s="14">
        <v>2014</v>
      </c>
      <c r="F1520" s="14" t="s">
        <v>99</v>
      </c>
      <c r="G1520" s="26">
        <v>2531</v>
      </c>
      <c r="H1520" s="26">
        <v>5197</v>
      </c>
      <c r="I1520" s="48">
        <v>9822</v>
      </c>
      <c r="J1520" s="28">
        <v>1</v>
      </c>
      <c r="K1520" s="28"/>
      <c r="L1520" s="111"/>
      <c r="M1520" s="28"/>
      <c r="N1520" s="28">
        <v>8.0399999999999999E-2</v>
      </c>
    </row>
    <row r="1521" spans="1:14">
      <c r="A1521" s="51" t="s">
        <v>181</v>
      </c>
      <c r="B1521" s="14" t="s">
        <v>75</v>
      </c>
      <c r="C1521" s="14" t="s">
        <v>183</v>
      </c>
      <c r="D1521" s="14">
        <v>2014</v>
      </c>
      <c r="E1521" s="14">
        <v>2014</v>
      </c>
      <c r="F1521" s="14" t="s">
        <v>99</v>
      </c>
      <c r="G1521" s="26">
        <v>6567</v>
      </c>
      <c r="H1521" s="26">
        <v>12021</v>
      </c>
      <c r="I1521" s="48">
        <v>28942</v>
      </c>
      <c r="J1521" s="28">
        <v>0.98580000000000001</v>
      </c>
      <c r="K1521" s="28"/>
      <c r="L1521" s="111"/>
      <c r="M1521" s="28"/>
      <c r="N1521" s="28">
        <v>8.0399999999999999E-2</v>
      </c>
    </row>
    <row r="1522" spans="1:14">
      <c r="A1522" s="87" t="s">
        <v>123</v>
      </c>
      <c r="B1522" s="14" t="s">
        <v>74</v>
      </c>
      <c r="C1522" s="14" t="s">
        <v>183</v>
      </c>
      <c r="D1522" s="14">
        <v>2014</v>
      </c>
      <c r="E1522" s="14">
        <v>2014</v>
      </c>
      <c r="F1522" s="14" t="s">
        <v>99</v>
      </c>
      <c r="G1522" s="26">
        <v>95501</v>
      </c>
      <c r="H1522" s="26">
        <v>228624</v>
      </c>
      <c r="I1522" s="48">
        <v>382321</v>
      </c>
      <c r="J1522" s="28">
        <v>0.88439999999999996</v>
      </c>
      <c r="K1522" s="28"/>
      <c r="L1522" s="111"/>
      <c r="M1522" s="28"/>
      <c r="N1522" s="28">
        <v>2.2800000000000001E-2</v>
      </c>
    </row>
    <row r="1523" spans="1:14">
      <c r="A1523" s="87" t="s">
        <v>124</v>
      </c>
      <c r="B1523" s="14" t="s">
        <v>75</v>
      </c>
      <c r="C1523" s="14" t="s">
        <v>183</v>
      </c>
      <c r="D1523" s="14">
        <v>2014</v>
      </c>
      <c r="E1523" s="14">
        <v>2014</v>
      </c>
      <c r="F1523" s="14" t="s">
        <v>99</v>
      </c>
      <c r="G1523" s="26">
        <v>1478</v>
      </c>
      <c r="H1523" s="26">
        <v>3653</v>
      </c>
      <c r="I1523" s="48">
        <v>9653</v>
      </c>
      <c r="J1523" s="28">
        <v>1</v>
      </c>
      <c r="K1523" s="28"/>
      <c r="L1523" s="111"/>
      <c r="M1523" s="28"/>
      <c r="N1523" s="28">
        <v>8.0399999999999999E-2</v>
      </c>
    </row>
    <row r="1524" spans="1:14">
      <c r="A1524" s="87" t="s">
        <v>125</v>
      </c>
      <c r="B1524" s="14" t="s">
        <v>75</v>
      </c>
      <c r="C1524" s="14" t="s">
        <v>183</v>
      </c>
      <c r="D1524" s="14">
        <v>2014</v>
      </c>
      <c r="E1524" s="14">
        <v>2014</v>
      </c>
      <c r="F1524" s="14" t="s">
        <v>99</v>
      </c>
      <c r="G1524" s="26">
        <v>9405</v>
      </c>
      <c r="H1524" s="26">
        <v>17428</v>
      </c>
      <c r="I1524" s="48">
        <v>38295</v>
      </c>
      <c r="J1524" s="28">
        <v>0.9425</v>
      </c>
      <c r="K1524" s="28"/>
      <c r="L1524" s="111"/>
      <c r="M1524" s="28"/>
      <c r="N1524" s="28">
        <v>8.0399999999999999E-2</v>
      </c>
    </row>
    <row r="1525" spans="1:14">
      <c r="A1525" s="87" t="s">
        <v>126</v>
      </c>
      <c r="B1525" s="14" t="s">
        <v>75</v>
      </c>
      <c r="C1525" s="14" t="s">
        <v>183</v>
      </c>
      <c r="D1525" s="14">
        <v>2014</v>
      </c>
      <c r="E1525" s="14">
        <v>2014</v>
      </c>
      <c r="F1525" s="14" t="s">
        <v>99</v>
      </c>
      <c r="G1525" s="26">
        <v>15152</v>
      </c>
      <c r="H1525" s="26">
        <v>38530</v>
      </c>
      <c r="I1525" s="48">
        <v>72214</v>
      </c>
      <c r="J1525" s="28">
        <v>0.93779999999999997</v>
      </c>
      <c r="K1525" s="28"/>
      <c r="L1525" s="111"/>
      <c r="M1525" s="28"/>
      <c r="N1525" s="28">
        <v>8.0399999999999999E-2</v>
      </c>
    </row>
    <row r="1526" spans="1:14">
      <c r="A1526" s="87" t="s">
        <v>127</v>
      </c>
      <c r="B1526" s="14" t="s">
        <v>75</v>
      </c>
      <c r="C1526" s="14" t="s">
        <v>183</v>
      </c>
      <c r="D1526" s="14">
        <v>2014</v>
      </c>
      <c r="E1526" s="14">
        <v>2014</v>
      </c>
      <c r="F1526" s="14" t="s">
        <v>99</v>
      </c>
      <c r="G1526" s="26">
        <v>1062</v>
      </c>
      <c r="H1526" s="26">
        <v>2169</v>
      </c>
      <c r="I1526" s="48">
        <v>4608</v>
      </c>
      <c r="J1526" s="28">
        <v>1</v>
      </c>
      <c r="K1526" s="28"/>
      <c r="L1526" s="111"/>
      <c r="M1526" s="28"/>
      <c r="N1526" s="28">
        <v>8.0399999999999999E-2</v>
      </c>
    </row>
    <row r="1527" spans="1:14">
      <c r="A1527" s="87" t="s">
        <v>128</v>
      </c>
      <c r="B1527" s="14" t="s">
        <v>75</v>
      </c>
      <c r="C1527" s="14" t="s">
        <v>183</v>
      </c>
      <c r="D1527" s="14">
        <v>2014</v>
      </c>
      <c r="E1527" s="14">
        <v>2014</v>
      </c>
      <c r="F1527" s="14" t="s">
        <v>99</v>
      </c>
      <c r="G1527" s="26">
        <v>60768</v>
      </c>
      <c r="H1527" s="26">
        <v>148083</v>
      </c>
      <c r="I1527" s="48">
        <v>300097</v>
      </c>
      <c r="J1527" s="28">
        <v>0.9819</v>
      </c>
      <c r="K1527" s="28"/>
      <c r="L1527" s="111"/>
      <c r="M1527" s="28"/>
      <c r="N1527" s="28">
        <v>3.0700000000000002E-2</v>
      </c>
    </row>
    <row r="1528" spans="1:14">
      <c r="A1528" s="87" t="s">
        <v>129</v>
      </c>
      <c r="B1528" s="14" t="s">
        <v>75</v>
      </c>
      <c r="C1528" s="14" t="s">
        <v>183</v>
      </c>
      <c r="D1528" s="14">
        <v>2014</v>
      </c>
      <c r="E1528" s="14">
        <v>2014</v>
      </c>
      <c r="F1528" s="14" t="s">
        <v>99</v>
      </c>
      <c r="G1528" s="26">
        <v>10085</v>
      </c>
      <c r="H1528" s="26">
        <v>23963</v>
      </c>
      <c r="I1528" s="48">
        <v>44994</v>
      </c>
      <c r="J1528" s="28">
        <v>0.96540000000000004</v>
      </c>
      <c r="K1528" s="28"/>
      <c r="L1528" s="111"/>
      <c r="M1528" s="28"/>
      <c r="N1528" s="28">
        <v>8.0399999999999999E-2</v>
      </c>
    </row>
    <row r="1529" spans="1:14">
      <c r="A1529" s="87" t="s">
        <v>130</v>
      </c>
      <c r="B1529" s="14" t="s">
        <v>75</v>
      </c>
      <c r="C1529" s="14" t="s">
        <v>183</v>
      </c>
      <c r="D1529" s="14">
        <v>2014</v>
      </c>
      <c r="E1529" s="14">
        <v>2014</v>
      </c>
      <c r="F1529" s="14" t="s">
        <v>99</v>
      </c>
      <c r="G1529" s="26">
        <v>5238</v>
      </c>
      <c r="H1529" s="26">
        <v>10643</v>
      </c>
      <c r="I1529" s="48">
        <v>23406</v>
      </c>
      <c r="J1529" s="28">
        <v>0.83179999999999998</v>
      </c>
      <c r="K1529" s="28"/>
      <c r="L1529" s="111"/>
      <c r="M1529" s="28"/>
      <c r="N1529" s="28">
        <v>8.0399999999999999E-2</v>
      </c>
    </row>
    <row r="1530" spans="1:14">
      <c r="A1530" s="87" t="s">
        <v>131</v>
      </c>
      <c r="B1530" s="14" t="s">
        <v>75</v>
      </c>
      <c r="C1530" s="14" t="s">
        <v>183</v>
      </c>
      <c r="D1530" s="14">
        <v>2014</v>
      </c>
      <c r="E1530" s="14">
        <v>2014</v>
      </c>
      <c r="F1530" s="14" t="s">
        <v>99</v>
      </c>
      <c r="G1530" s="26">
        <v>1489</v>
      </c>
      <c r="H1530" s="26">
        <v>3145</v>
      </c>
      <c r="I1530" s="48">
        <v>6234</v>
      </c>
      <c r="J1530" s="28">
        <v>0.89019999999999999</v>
      </c>
      <c r="K1530" s="28"/>
      <c r="L1530" s="111"/>
      <c r="M1530" s="28"/>
      <c r="N1530" s="28">
        <v>8.0399999999999999E-2</v>
      </c>
    </row>
    <row r="1531" spans="1:14">
      <c r="A1531" s="87" t="s">
        <v>132</v>
      </c>
      <c r="B1531" s="14" t="s">
        <v>76</v>
      </c>
      <c r="C1531" s="14" t="s">
        <v>183</v>
      </c>
      <c r="D1531" s="14">
        <v>2014</v>
      </c>
      <c r="E1531" s="14">
        <v>2014</v>
      </c>
      <c r="F1531" s="14" t="s">
        <v>99</v>
      </c>
      <c r="G1531" s="26">
        <v>569557</v>
      </c>
      <c r="H1531" s="26">
        <v>1171149</v>
      </c>
      <c r="I1531" s="48">
        <v>3146953</v>
      </c>
      <c r="J1531" s="28">
        <v>0.95979999999999999</v>
      </c>
      <c r="K1531" s="28"/>
      <c r="L1531" s="111"/>
      <c r="M1531" s="28"/>
      <c r="N1531" s="28">
        <v>2.6700000000000002E-2</v>
      </c>
    </row>
    <row r="1532" spans="1:14">
      <c r="A1532" s="87" t="s">
        <v>133</v>
      </c>
      <c r="B1532" s="14" t="s">
        <v>75</v>
      </c>
      <c r="C1532" s="14" t="s">
        <v>183</v>
      </c>
      <c r="D1532" s="14">
        <v>2014</v>
      </c>
      <c r="E1532" s="14">
        <v>2014</v>
      </c>
      <c r="F1532" s="14" t="s">
        <v>99</v>
      </c>
      <c r="G1532" s="26">
        <v>11313</v>
      </c>
      <c r="H1532" s="26">
        <v>28439</v>
      </c>
      <c r="I1532" s="48">
        <v>56838</v>
      </c>
      <c r="J1532" s="28">
        <v>0.96489999999999998</v>
      </c>
      <c r="K1532" s="28"/>
      <c r="L1532" s="111"/>
      <c r="M1532" s="28"/>
      <c r="N1532" s="28">
        <v>8.0399999999999999E-2</v>
      </c>
    </row>
    <row r="1533" spans="1:14">
      <c r="A1533" s="87" t="s">
        <v>134</v>
      </c>
      <c r="B1533" s="14" t="s">
        <v>75</v>
      </c>
      <c r="C1533" s="14" t="s">
        <v>183</v>
      </c>
      <c r="D1533" s="14">
        <v>2014</v>
      </c>
      <c r="E1533" s="14">
        <v>2014</v>
      </c>
      <c r="F1533" s="14" t="s">
        <v>99</v>
      </c>
      <c r="G1533" s="26">
        <v>5970</v>
      </c>
      <c r="H1533" s="26">
        <v>10026</v>
      </c>
      <c r="I1533" s="48">
        <v>33593</v>
      </c>
      <c r="J1533" s="28">
        <v>0.93969999999999998</v>
      </c>
      <c r="K1533" s="28"/>
      <c r="L1533" s="111"/>
      <c r="M1533" s="28"/>
      <c r="N1533" s="28">
        <v>8.0399999999999999E-2</v>
      </c>
    </row>
    <row r="1534" spans="1:14">
      <c r="A1534" s="87" t="s">
        <v>135</v>
      </c>
      <c r="B1534" s="14" t="s">
        <v>75</v>
      </c>
      <c r="C1534" s="14" t="s">
        <v>183</v>
      </c>
      <c r="D1534" s="14">
        <v>2014</v>
      </c>
      <c r="E1534" s="14">
        <v>2014</v>
      </c>
      <c r="F1534" s="14" t="s">
        <v>99</v>
      </c>
      <c r="G1534" s="26">
        <v>1028</v>
      </c>
      <c r="H1534" s="26">
        <v>2065</v>
      </c>
      <c r="I1534" s="48">
        <v>3995</v>
      </c>
      <c r="J1534" s="28">
        <v>0.96360000000000001</v>
      </c>
      <c r="K1534" s="28"/>
      <c r="L1534" s="111"/>
      <c r="M1534" s="28"/>
      <c r="N1534" s="28">
        <v>8.0399999999999999E-2</v>
      </c>
    </row>
    <row r="1535" spans="1:14">
      <c r="A1535" s="87" t="s">
        <v>136</v>
      </c>
      <c r="B1535" s="14" t="s">
        <v>75</v>
      </c>
      <c r="C1535" s="14" t="s">
        <v>183</v>
      </c>
      <c r="D1535" s="14">
        <v>2014</v>
      </c>
      <c r="E1535" s="14">
        <v>2014</v>
      </c>
      <c r="F1535" s="14" t="s">
        <v>99</v>
      </c>
      <c r="G1535" s="26">
        <v>7223</v>
      </c>
      <c r="H1535" s="26">
        <v>13571</v>
      </c>
      <c r="I1535" s="48">
        <v>31901</v>
      </c>
      <c r="J1535" s="28">
        <v>0.98880000000000001</v>
      </c>
      <c r="K1535" s="28"/>
      <c r="L1535" s="111"/>
      <c r="M1535" s="28"/>
      <c r="N1535" s="28">
        <v>8.0399999999999999E-2</v>
      </c>
    </row>
    <row r="1536" spans="1:14">
      <c r="A1536" s="87" t="s">
        <v>137</v>
      </c>
      <c r="B1536" s="14" t="s">
        <v>75</v>
      </c>
      <c r="C1536" s="14" t="s">
        <v>183</v>
      </c>
      <c r="D1536" s="14">
        <v>2014</v>
      </c>
      <c r="E1536" s="14">
        <v>2014</v>
      </c>
      <c r="F1536" s="14" t="s">
        <v>99</v>
      </c>
      <c r="G1536" s="26">
        <v>23498</v>
      </c>
      <c r="H1536" s="26">
        <v>56298</v>
      </c>
      <c r="I1536" s="48">
        <v>107759</v>
      </c>
      <c r="J1536" s="28">
        <v>0.94969999999999999</v>
      </c>
      <c r="K1536" s="28"/>
      <c r="L1536" s="111"/>
      <c r="M1536" s="28"/>
      <c r="N1536" s="28">
        <v>4.5999999999999999E-3</v>
      </c>
    </row>
    <row r="1537" spans="1:14">
      <c r="A1537" s="87" t="s">
        <v>138</v>
      </c>
      <c r="B1537" s="14" t="s">
        <v>75</v>
      </c>
      <c r="C1537" s="14" t="s">
        <v>183</v>
      </c>
      <c r="D1537" s="14">
        <v>2014</v>
      </c>
      <c r="E1537" s="14">
        <v>2014</v>
      </c>
      <c r="F1537" s="14" t="s">
        <v>99</v>
      </c>
      <c r="G1537" s="26">
        <v>430</v>
      </c>
      <c r="H1537" s="26">
        <v>961</v>
      </c>
      <c r="I1537" s="48">
        <v>2443</v>
      </c>
      <c r="J1537" s="28">
        <v>1</v>
      </c>
      <c r="K1537" s="28"/>
      <c r="L1537" s="111"/>
      <c r="M1537" s="28"/>
      <c r="N1537" s="28">
        <v>8.0399999999999999E-2</v>
      </c>
    </row>
    <row r="1538" spans="1:14">
      <c r="A1538" s="87" t="s">
        <v>139</v>
      </c>
      <c r="B1538" s="14" t="s">
        <v>75</v>
      </c>
      <c r="C1538" s="14" t="s">
        <v>183</v>
      </c>
      <c r="D1538" s="14">
        <v>2014</v>
      </c>
      <c r="E1538" s="14">
        <v>2014</v>
      </c>
      <c r="F1538" s="14" t="s">
        <v>99</v>
      </c>
      <c r="G1538" s="26">
        <v>579</v>
      </c>
      <c r="H1538" s="26">
        <v>893</v>
      </c>
      <c r="I1538" s="48">
        <v>2564</v>
      </c>
      <c r="J1538" s="28">
        <v>0.90429999999999999</v>
      </c>
      <c r="K1538" s="28"/>
      <c r="L1538" s="111"/>
      <c r="M1538" s="28"/>
      <c r="N1538" s="28">
        <v>8.0399999999999999E-2</v>
      </c>
    </row>
    <row r="1539" spans="1:14">
      <c r="A1539" s="87" t="s">
        <v>140</v>
      </c>
      <c r="B1539" s="14" t="s">
        <v>75</v>
      </c>
      <c r="C1539" s="14" t="s">
        <v>183</v>
      </c>
      <c r="D1539" s="14">
        <v>2014</v>
      </c>
      <c r="E1539" s="14">
        <v>2014</v>
      </c>
      <c r="F1539" s="14" t="s">
        <v>99</v>
      </c>
      <c r="G1539" s="26">
        <v>22918</v>
      </c>
      <c r="H1539" s="26">
        <v>52512</v>
      </c>
      <c r="I1539" s="48">
        <v>133365</v>
      </c>
      <c r="J1539" s="28">
        <v>1</v>
      </c>
      <c r="K1539" s="28"/>
      <c r="L1539" s="111"/>
      <c r="M1539" s="28"/>
      <c r="N1539" s="28">
        <v>6.7699999999999996E-2</v>
      </c>
    </row>
    <row r="1540" spans="1:14">
      <c r="A1540" s="87" t="s">
        <v>141</v>
      </c>
      <c r="B1540" s="14" t="s">
        <v>75</v>
      </c>
      <c r="C1540" s="14" t="s">
        <v>183</v>
      </c>
      <c r="D1540" s="14">
        <v>2014</v>
      </c>
      <c r="E1540" s="14">
        <v>2014</v>
      </c>
      <c r="F1540" s="14" t="s">
        <v>99</v>
      </c>
      <c r="G1540" s="26">
        <v>3485</v>
      </c>
      <c r="H1540" s="26">
        <v>7304</v>
      </c>
      <c r="I1540" s="48">
        <v>25132</v>
      </c>
      <c r="J1540" s="28">
        <v>0.74770000000000003</v>
      </c>
      <c r="K1540" s="28"/>
      <c r="L1540" s="111"/>
      <c r="M1540" s="28"/>
      <c r="N1540" s="28">
        <v>8.0399999999999999E-2</v>
      </c>
    </row>
    <row r="1541" spans="1:14">
      <c r="A1541" s="87" t="s">
        <v>142</v>
      </c>
      <c r="B1541" s="14" t="s">
        <v>75</v>
      </c>
      <c r="C1541" s="14" t="s">
        <v>183</v>
      </c>
      <c r="D1541" s="14">
        <v>2014</v>
      </c>
      <c r="E1541" s="14">
        <v>2014</v>
      </c>
      <c r="F1541" s="14" t="s">
        <v>99</v>
      </c>
      <c r="G1541" s="26">
        <v>4020</v>
      </c>
      <c r="H1541" s="26">
        <v>7617</v>
      </c>
      <c r="I1541" s="48">
        <v>18526</v>
      </c>
      <c r="J1541" s="28">
        <v>0.996</v>
      </c>
      <c r="K1541" s="28"/>
      <c r="L1541" s="111"/>
      <c r="M1541" s="28"/>
      <c r="N1541" s="28">
        <v>8.0399999999999999E-2</v>
      </c>
    </row>
    <row r="1542" spans="1:14">
      <c r="A1542" s="87" t="s">
        <v>143</v>
      </c>
      <c r="B1542" s="14" t="s">
        <v>74</v>
      </c>
      <c r="C1542" s="14" t="s">
        <v>183</v>
      </c>
      <c r="D1542" s="14">
        <v>2014</v>
      </c>
      <c r="E1542" s="14">
        <v>2014</v>
      </c>
      <c r="F1542" s="14" t="s">
        <v>99</v>
      </c>
      <c r="G1542" s="26">
        <v>113264</v>
      </c>
      <c r="H1542" s="26">
        <v>246178</v>
      </c>
      <c r="I1542" s="48">
        <v>676597</v>
      </c>
      <c r="J1542" s="28">
        <v>0.9758</v>
      </c>
      <c r="K1542" s="28"/>
      <c r="L1542" s="111"/>
      <c r="M1542" s="28"/>
      <c r="N1542" s="28">
        <v>3.1800000000000002E-2</v>
      </c>
    </row>
    <row r="1543" spans="1:14">
      <c r="A1543" s="87" t="s">
        <v>144</v>
      </c>
      <c r="B1543" s="14" t="s">
        <v>74</v>
      </c>
      <c r="C1543" s="14" t="s">
        <v>183</v>
      </c>
      <c r="D1543" s="14">
        <v>2014</v>
      </c>
      <c r="E1543" s="14">
        <v>2014</v>
      </c>
      <c r="F1543" s="14" t="s">
        <v>99</v>
      </c>
      <c r="G1543" s="26">
        <v>8948</v>
      </c>
      <c r="H1543" s="26">
        <v>18451</v>
      </c>
      <c r="I1543" s="48">
        <v>47466</v>
      </c>
      <c r="J1543" s="28">
        <v>0.97909999999999997</v>
      </c>
      <c r="K1543" s="28"/>
      <c r="L1543" s="111"/>
      <c r="M1543" s="28"/>
      <c r="N1543" s="28">
        <v>8.0399999999999999E-2</v>
      </c>
    </row>
    <row r="1544" spans="1:14">
      <c r="A1544" s="87" t="s">
        <v>145</v>
      </c>
      <c r="B1544" s="14" t="s">
        <v>75</v>
      </c>
      <c r="C1544" s="14" t="s">
        <v>183</v>
      </c>
      <c r="D1544" s="14">
        <v>2014</v>
      </c>
      <c r="E1544" s="14">
        <v>2014</v>
      </c>
      <c r="F1544" s="14" t="s">
        <v>99</v>
      </c>
      <c r="G1544" s="26">
        <v>914</v>
      </c>
      <c r="H1544" s="26">
        <v>1843</v>
      </c>
      <c r="I1544" s="48">
        <v>4367</v>
      </c>
      <c r="J1544" s="28">
        <v>1</v>
      </c>
      <c r="K1544" s="28"/>
      <c r="L1544" s="111"/>
      <c r="M1544" s="28"/>
      <c r="N1544" s="28">
        <v>8.0399999999999999E-2</v>
      </c>
    </row>
    <row r="1545" spans="1:14">
      <c r="A1545" s="87" t="s">
        <v>146</v>
      </c>
      <c r="B1545" s="14" t="s">
        <v>75</v>
      </c>
      <c r="C1545" s="14" t="s">
        <v>183</v>
      </c>
      <c r="D1545" s="14">
        <v>2014</v>
      </c>
      <c r="E1545" s="14">
        <v>2014</v>
      </c>
      <c r="F1545" s="14" t="s">
        <v>99</v>
      </c>
      <c r="G1545" s="26">
        <v>120536</v>
      </c>
      <c r="H1545" s="26">
        <v>285469</v>
      </c>
      <c r="I1545" s="48">
        <v>595759</v>
      </c>
      <c r="J1545" s="28">
        <v>0.99560000000000004</v>
      </c>
      <c r="K1545" s="28"/>
      <c r="L1545" s="111"/>
      <c r="M1545" s="28"/>
      <c r="N1545" s="28">
        <v>3.1399999999999997E-2</v>
      </c>
    </row>
    <row r="1546" spans="1:14">
      <c r="A1546" s="87" t="s">
        <v>147</v>
      </c>
      <c r="B1546" s="14" t="s">
        <v>74</v>
      </c>
      <c r="C1546" s="14" t="s">
        <v>183</v>
      </c>
      <c r="D1546" s="14">
        <v>2014</v>
      </c>
      <c r="E1546" s="14">
        <v>2014</v>
      </c>
      <c r="F1546" s="14" t="s">
        <v>99</v>
      </c>
      <c r="G1546" s="26">
        <v>97394</v>
      </c>
      <c r="H1546" s="26">
        <v>213854</v>
      </c>
      <c r="I1546" s="48">
        <v>423219</v>
      </c>
      <c r="J1546" s="28">
        <v>0.97070000000000001</v>
      </c>
      <c r="K1546" s="28"/>
      <c r="L1546" s="111"/>
      <c r="M1546" s="28"/>
      <c r="N1546" s="28">
        <v>4.7999999999999996E-3</v>
      </c>
    </row>
    <row r="1547" spans="1:14">
      <c r="A1547" s="87" t="s">
        <v>148</v>
      </c>
      <c r="B1547" s="14" t="s">
        <v>75</v>
      </c>
      <c r="C1547" s="14" t="s">
        <v>183</v>
      </c>
      <c r="D1547" s="14">
        <v>2014</v>
      </c>
      <c r="E1547" s="14">
        <v>2014</v>
      </c>
      <c r="F1547" s="14" t="s">
        <v>99</v>
      </c>
      <c r="G1547" s="26">
        <v>2724</v>
      </c>
      <c r="H1547" s="26">
        <v>6328</v>
      </c>
      <c r="I1547" s="48">
        <v>14482</v>
      </c>
      <c r="J1547" s="28">
        <v>1</v>
      </c>
      <c r="K1547" s="28"/>
      <c r="L1547" s="111"/>
      <c r="M1547" s="28"/>
      <c r="N1547" s="28">
        <v>8.0399999999999999E-2</v>
      </c>
    </row>
    <row r="1548" spans="1:14">
      <c r="A1548" s="87" t="s">
        <v>149</v>
      </c>
      <c r="B1548" s="14" t="s">
        <v>75</v>
      </c>
      <c r="C1548" s="14" t="s">
        <v>183</v>
      </c>
      <c r="D1548" s="14">
        <v>2014</v>
      </c>
      <c r="E1548" s="14">
        <v>2014</v>
      </c>
      <c r="F1548" s="14" t="s">
        <v>99</v>
      </c>
      <c r="G1548" s="26">
        <v>166723</v>
      </c>
      <c r="H1548" s="26">
        <v>383499</v>
      </c>
      <c r="I1548" s="48">
        <v>664492</v>
      </c>
      <c r="J1548" s="28">
        <v>0.997</v>
      </c>
      <c r="K1548" s="28"/>
      <c r="L1548" s="111"/>
      <c r="M1548" s="28"/>
      <c r="N1548" s="28">
        <v>8.0999999999999996E-3</v>
      </c>
    </row>
    <row r="1549" spans="1:14">
      <c r="A1549" s="87" t="s">
        <v>150</v>
      </c>
      <c r="B1549" s="14" t="s">
        <v>74</v>
      </c>
      <c r="C1549" s="14" t="s">
        <v>183</v>
      </c>
      <c r="D1549" s="14">
        <v>2014</v>
      </c>
      <c r="E1549" s="14">
        <v>2014</v>
      </c>
      <c r="F1549" s="14" t="s">
        <v>99</v>
      </c>
      <c r="G1549" s="26">
        <v>128735</v>
      </c>
      <c r="H1549" s="26">
        <v>273754</v>
      </c>
      <c r="I1549" s="48">
        <v>635419</v>
      </c>
      <c r="J1549" s="28">
        <v>0.92479999999999996</v>
      </c>
      <c r="K1549" s="28"/>
      <c r="L1549" s="111"/>
      <c r="M1549" s="28"/>
      <c r="N1549" s="28">
        <v>6.2100000000000002E-2</v>
      </c>
    </row>
    <row r="1550" spans="1:14">
      <c r="A1550" s="87" t="s">
        <v>151</v>
      </c>
      <c r="B1550" s="14" t="s">
        <v>74</v>
      </c>
      <c r="C1550" s="14" t="s">
        <v>183</v>
      </c>
      <c r="D1550" s="14">
        <v>2014</v>
      </c>
      <c r="E1550" s="14">
        <v>2014</v>
      </c>
      <c r="F1550" s="14" t="s">
        <v>99</v>
      </c>
      <c r="G1550" s="26">
        <v>32015</v>
      </c>
      <c r="H1550" s="26">
        <v>50326</v>
      </c>
      <c r="I1550" s="48">
        <v>186127</v>
      </c>
      <c r="J1550" s="28">
        <v>0.96440000000000003</v>
      </c>
      <c r="K1550" s="28"/>
      <c r="L1550" s="111"/>
      <c r="M1550" s="28"/>
      <c r="N1550" s="28">
        <v>4.3299999999999998E-2</v>
      </c>
    </row>
    <row r="1551" spans="1:14">
      <c r="A1551" s="87" t="s">
        <v>152</v>
      </c>
      <c r="B1551" s="14" t="s">
        <v>75</v>
      </c>
      <c r="C1551" s="14" t="s">
        <v>183</v>
      </c>
      <c r="D1551" s="14">
        <v>2014</v>
      </c>
      <c r="E1551" s="14">
        <v>2014</v>
      </c>
      <c r="F1551" s="14" t="s">
        <v>99</v>
      </c>
      <c r="G1551" s="26">
        <v>48366</v>
      </c>
      <c r="H1551" s="26">
        <v>115203</v>
      </c>
      <c r="I1551" s="48">
        <v>231489</v>
      </c>
      <c r="J1551" s="28">
        <v>0.97389999999999999</v>
      </c>
      <c r="K1551" s="28"/>
      <c r="L1551" s="111"/>
      <c r="M1551" s="28"/>
      <c r="N1551" s="28">
        <v>4.7800000000000002E-2</v>
      </c>
    </row>
    <row r="1552" spans="1:14">
      <c r="A1552" s="87" t="s">
        <v>153</v>
      </c>
      <c r="B1552" s="14" t="s">
        <v>74</v>
      </c>
      <c r="C1552" s="14" t="s">
        <v>183</v>
      </c>
      <c r="D1552" s="14">
        <v>2014</v>
      </c>
      <c r="E1552" s="14">
        <v>2014</v>
      </c>
      <c r="F1552" s="14" t="s">
        <v>99</v>
      </c>
      <c r="G1552" s="26">
        <v>9432</v>
      </c>
      <c r="H1552" s="26">
        <v>18163</v>
      </c>
      <c r="I1552" s="48">
        <v>46562</v>
      </c>
      <c r="J1552" s="28">
        <v>0.98119999999999996</v>
      </c>
      <c r="K1552" s="28"/>
      <c r="L1552" s="111"/>
      <c r="M1552" s="28"/>
      <c r="N1552" s="28">
        <v>8.0399999999999999E-2</v>
      </c>
    </row>
    <row r="1553" spans="1:14">
      <c r="A1553" s="87" t="s">
        <v>154</v>
      </c>
      <c r="B1553" s="14" t="s">
        <v>74</v>
      </c>
      <c r="C1553" s="14" t="s">
        <v>183</v>
      </c>
      <c r="D1553" s="14">
        <v>2014</v>
      </c>
      <c r="E1553" s="14">
        <v>2014</v>
      </c>
      <c r="F1553" s="14" t="s">
        <v>99</v>
      </c>
      <c r="G1553" s="26">
        <v>15804</v>
      </c>
      <c r="H1553" s="26">
        <v>32099</v>
      </c>
      <c r="I1553" s="48">
        <v>118331</v>
      </c>
      <c r="J1553" s="28">
        <v>0.98440000000000005</v>
      </c>
      <c r="K1553" s="28"/>
      <c r="L1553" s="111"/>
      <c r="M1553" s="28"/>
      <c r="N1553" s="28">
        <v>8.0399999999999999E-2</v>
      </c>
    </row>
    <row r="1554" spans="1:14">
      <c r="A1554" s="87" t="s">
        <v>155</v>
      </c>
      <c r="B1554" s="14" t="s">
        <v>74</v>
      </c>
      <c r="C1554" s="14" t="s">
        <v>183</v>
      </c>
      <c r="D1554" s="14">
        <v>2014</v>
      </c>
      <c r="E1554" s="14">
        <v>2014</v>
      </c>
      <c r="F1554" s="14" t="s">
        <v>99</v>
      </c>
      <c r="G1554" s="26">
        <v>15874</v>
      </c>
      <c r="H1554" s="26">
        <v>35522</v>
      </c>
      <c r="I1554" s="48">
        <v>108628</v>
      </c>
      <c r="J1554" s="28">
        <v>0.70779999999999998</v>
      </c>
      <c r="K1554" s="28"/>
      <c r="L1554" s="111"/>
      <c r="M1554" s="28"/>
      <c r="N1554" s="28">
        <v>8.0399999999999999E-2</v>
      </c>
    </row>
    <row r="1555" spans="1:14">
      <c r="A1555" s="87" t="s">
        <v>156</v>
      </c>
      <c r="B1555" s="14" t="s">
        <v>74</v>
      </c>
      <c r="C1555" s="14" t="s">
        <v>183</v>
      </c>
      <c r="D1555" s="14">
        <v>2014</v>
      </c>
      <c r="E1555" s="14">
        <v>2014</v>
      </c>
      <c r="F1555" s="14" t="s">
        <v>99</v>
      </c>
      <c r="G1555" s="26">
        <v>53565</v>
      </c>
      <c r="H1555" s="26">
        <v>111956</v>
      </c>
      <c r="I1555" s="48">
        <v>351459</v>
      </c>
      <c r="J1555" s="28">
        <v>0.90129999999999999</v>
      </c>
      <c r="K1555" s="28"/>
      <c r="L1555" s="111"/>
      <c r="M1555" s="28"/>
      <c r="N1555" s="28">
        <v>3.3399999999999999E-2</v>
      </c>
    </row>
    <row r="1556" spans="1:14">
      <c r="A1556" s="87" t="s">
        <v>157</v>
      </c>
      <c r="B1556" s="14" t="s">
        <v>74</v>
      </c>
      <c r="C1556" s="14" t="s">
        <v>183</v>
      </c>
      <c r="D1556" s="14">
        <v>2014</v>
      </c>
      <c r="E1556" s="14">
        <v>2014</v>
      </c>
      <c r="F1556" s="14" t="s">
        <v>99</v>
      </c>
      <c r="G1556" s="26">
        <v>12385</v>
      </c>
      <c r="H1556" s="26">
        <v>24353</v>
      </c>
      <c r="I1556" s="48">
        <v>59580</v>
      </c>
      <c r="J1556" s="28">
        <v>0.73399999999999999</v>
      </c>
      <c r="K1556" s="28"/>
      <c r="L1556" s="111"/>
      <c r="M1556" s="28"/>
      <c r="N1556" s="28">
        <v>8.0399999999999999E-2</v>
      </c>
    </row>
    <row r="1557" spans="1:14">
      <c r="A1557" s="87" t="s">
        <v>158</v>
      </c>
      <c r="B1557" s="14" t="s">
        <v>75</v>
      </c>
      <c r="C1557" s="14" t="s">
        <v>183</v>
      </c>
      <c r="D1557" s="14">
        <v>2014</v>
      </c>
      <c r="E1557" s="14">
        <v>2014</v>
      </c>
      <c r="F1557" s="14" t="s">
        <v>99</v>
      </c>
      <c r="G1557" s="26">
        <v>12036</v>
      </c>
      <c r="H1557" s="26">
        <v>23950</v>
      </c>
      <c r="I1557" s="48">
        <v>52974</v>
      </c>
      <c r="J1557" s="28">
        <v>0.95520000000000005</v>
      </c>
      <c r="K1557" s="28"/>
      <c r="L1557" s="111"/>
      <c r="M1557" s="28"/>
      <c r="N1557" s="28">
        <v>8.0399999999999999E-2</v>
      </c>
    </row>
    <row r="1558" spans="1:14">
      <c r="A1558" s="87" t="s">
        <v>159</v>
      </c>
      <c r="B1558" s="14" t="s">
        <v>75</v>
      </c>
      <c r="C1558" s="14" t="s">
        <v>183</v>
      </c>
      <c r="D1558" s="14">
        <v>2014</v>
      </c>
      <c r="E1558" s="14">
        <v>2014</v>
      </c>
      <c r="F1558" s="14" t="s">
        <v>99</v>
      </c>
      <c r="G1558" s="26">
        <v>166</v>
      </c>
      <c r="H1558" s="26">
        <v>290</v>
      </c>
      <c r="I1558" s="48">
        <v>684</v>
      </c>
      <c r="J1558" s="28">
        <v>1</v>
      </c>
      <c r="K1558" s="28"/>
      <c r="L1558" s="111"/>
      <c r="M1558" s="28"/>
      <c r="N1558" s="28">
        <v>8.0399999999999999E-2</v>
      </c>
    </row>
    <row r="1559" spans="1:14">
      <c r="A1559" s="87" t="s">
        <v>160</v>
      </c>
      <c r="B1559" s="14" t="s">
        <v>75</v>
      </c>
      <c r="C1559" s="14" t="s">
        <v>183</v>
      </c>
      <c r="D1559" s="14">
        <v>2014</v>
      </c>
      <c r="E1559" s="14">
        <v>2014</v>
      </c>
      <c r="F1559" s="14" t="s">
        <v>99</v>
      </c>
      <c r="G1559" s="26">
        <v>3161</v>
      </c>
      <c r="H1559" s="26">
        <v>6927</v>
      </c>
      <c r="I1559" s="48">
        <v>14162</v>
      </c>
      <c r="J1559" s="28">
        <v>1</v>
      </c>
      <c r="K1559" s="28"/>
      <c r="L1559" s="111"/>
      <c r="M1559" s="28"/>
      <c r="N1559" s="28">
        <v>8.0399999999999999E-2</v>
      </c>
    </row>
    <row r="1560" spans="1:14">
      <c r="A1560" s="87" t="s">
        <v>161</v>
      </c>
      <c r="B1560" s="14" t="s">
        <v>74</v>
      </c>
      <c r="C1560" s="14" t="s">
        <v>183</v>
      </c>
      <c r="D1560" s="14">
        <v>2014</v>
      </c>
      <c r="E1560" s="14">
        <v>2014</v>
      </c>
      <c r="F1560" s="14" t="s">
        <v>99</v>
      </c>
      <c r="G1560" s="26">
        <v>21480</v>
      </c>
      <c r="H1560" s="26">
        <v>42705</v>
      </c>
      <c r="I1560" s="48">
        <v>92626</v>
      </c>
      <c r="J1560" s="28">
        <v>0.94240000000000002</v>
      </c>
      <c r="K1560" s="28"/>
      <c r="L1560" s="111"/>
      <c r="M1560" s="28"/>
      <c r="N1560" s="28">
        <v>1.5E-3</v>
      </c>
    </row>
    <row r="1561" spans="1:14">
      <c r="A1561" s="87" t="s">
        <v>162</v>
      </c>
      <c r="B1561" s="14" t="s">
        <v>74</v>
      </c>
      <c r="C1561" s="14" t="s">
        <v>183</v>
      </c>
      <c r="D1561" s="14">
        <v>2014</v>
      </c>
      <c r="E1561" s="14">
        <v>2014</v>
      </c>
      <c r="F1561" s="14" t="s">
        <v>99</v>
      </c>
      <c r="G1561" s="26">
        <v>18734</v>
      </c>
      <c r="H1561" s="26">
        <v>34685</v>
      </c>
      <c r="I1561" s="48">
        <v>97976</v>
      </c>
      <c r="J1561" s="28">
        <v>0.81079999999999997</v>
      </c>
      <c r="K1561" s="28"/>
      <c r="L1561" s="111"/>
      <c r="M1561" s="28"/>
      <c r="N1561" s="28">
        <v>8.0399999999999999E-2</v>
      </c>
    </row>
    <row r="1562" spans="1:14">
      <c r="A1562" s="87" t="s">
        <v>163</v>
      </c>
      <c r="B1562" s="14" t="s">
        <v>75</v>
      </c>
      <c r="C1562" s="14" t="s">
        <v>183</v>
      </c>
      <c r="D1562" s="14">
        <v>2014</v>
      </c>
      <c r="E1562" s="14">
        <v>2014</v>
      </c>
      <c r="F1562" s="14" t="s">
        <v>99</v>
      </c>
      <c r="G1562" s="26">
        <v>42117</v>
      </c>
      <c r="H1562" s="26">
        <v>92164</v>
      </c>
      <c r="I1562" s="48">
        <v>177226</v>
      </c>
      <c r="J1562" s="28">
        <v>0.91710000000000003</v>
      </c>
      <c r="K1562" s="28"/>
      <c r="L1562" s="111"/>
      <c r="M1562" s="28"/>
      <c r="N1562" s="28">
        <v>2.2700000000000001E-2</v>
      </c>
    </row>
    <row r="1563" spans="1:14">
      <c r="A1563" s="87" t="s">
        <v>164</v>
      </c>
      <c r="B1563" s="14" t="s">
        <v>75</v>
      </c>
      <c r="C1563" s="14" t="s">
        <v>183</v>
      </c>
      <c r="D1563" s="14">
        <v>2014</v>
      </c>
      <c r="E1563" s="14">
        <v>2014</v>
      </c>
      <c r="F1563" s="14" t="s">
        <v>99</v>
      </c>
      <c r="G1563" s="26">
        <v>5421</v>
      </c>
      <c r="H1563" s="26">
        <v>12742</v>
      </c>
      <c r="I1563" s="48">
        <v>32288</v>
      </c>
      <c r="J1563" s="28">
        <v>0.94399999999999995</v>
      </c>
      <c r="K1563" s="28"/>
      <c r="L1563" s="111"/>
      <c r="M1563" s="28"/>
      <c r="N1563" s="28">
        <v>8.0399999999999999E-2</v>
      </c>
    </row>
    <row r="1564" spans="1:14">
      <c r="A1564" s="87" t="s">
        <v>165</v>
      </c>
      <c r="B1564" s="14" t="s">
        <v>75</v>
      </c>
      <c r="C1564" s="14" t="s">
        <v>183</v>
      </c>
      <c r="D1564" s="14">
        <v>2014</v>
      </c>
      <c r="E1564" s="14">
        <v>2014</v>
      </c>
      <c r="F1564" s="14" t="s">
        <v>99</v>
      </c>
      <c r="G1564" s="26">
        <v>4710</v>
      </c>
      <c r="H1564" s="26">
        <v>10515</v>
      </c>
      <c r="I1564" s="48">
        <v>22304</v>
      </c>
      <c r="J1564" s="28">
        <v>0.92520000000000002</v>
      </c>
      <c r="K1564" s="28"/>
      <c r="L1564" s="111"/>
      <c r="M1564" s="28"/>
      <c r="N1564" s="28">
        <v>8.0399999999999999E-2</v>
      </c>
    </row>
    <row r="1565" spans="1:14">
      <c r="A1565" s="87" t="s">
        <v>166</v>
      </c>
      <c r="B1565" s="14" t="s">
        <v>75</v>
      </c>
      <c r="C1565" s="14" t="s">
        <v>183</v>
      </c>
      <c r="D1565" s="14">
        <v>2014</v>
      </c>
      <c r="E1565" s="14">
        <v>2014</v>
      </c>
      <c r="F1565" s="14" t="s">
        <v>99</v>
      </c>
      <c r="G1565" s="26">
        <v>869</v>
      </c>
      <c r="H1565" s="26">
        <v>1651</v>
      </c>
      <c r="I1565" s="48">
        <v>3772</v>
      </c>
      <c r="J1565" s="28">
        <v>0.9778</v>
      </c>
      <c r="K1565" s="28"/>
      <c r="L1565" s="111"/>
      <c r="M1565" s="28"/>
      <c r="N1565" s="28">
        <v>8.0399999999999999E-2</v>
      </c>
    </row>
    <row r="1566" spans="1:14">
      <c r="A1566" s="87" t="s">
        <v>167</v>
      </c>
      <c r="B1566" s="14" t="s">
        <v>74</v>
      </c>
      <c r="C1566" s="14" t="s">
        <v>183</v>
      </c>
      <c r="D1566" s="14">
        <v>2014</v>
      </c>
      <c r="E1566" s="14">
        <v>2014</v>
      </c>
      <c r="F1566" s="14" t="s">
        <v>99</v>
      </c>
      <c r="G1566" s="26">
        <v>49347</v>
      </c>
      <c r="H1566" s="26">
        <v>121325</v>
      </c>
      <c r="I1566" s="48">
        <v>206755</v>
      </c>
      <c r="J1566" s="28">
        <v>1</v>
      </c>
      <c r="K1566" s="28"/>
      <c r="L1566" s="111"/>
      <c r="M1566" s="28"/>
      <c r="N1566" s="28">
        <v>2.93E-2</v>
      </c>
    </row>
    <row r="1567" spans="1:14">
      <c r="A1567" s="87" t="s">
        <v>168</v>
      </c>
      <c r="B1567" s="14" t="s">
        <v>75</v>
      </c>
      <c r="C1567" s="14" t="s">
        <v>183</v>
      </c>
      <c r="D1567" s="14">
        <v>2014</v>
      </c>
      <c r="E1567" s="14">
        <v>2014</v>
      </c>
      <c r="F1567" s="14" t="s">
        <v>99</v>
      </c>
      <c r="G1567" s="26">
        <v>2938</v>
      </c>
      <c r="H1567" s="26">
        <v>5388</v>
      </c>
      <c r="I1567" s="48">
        <v>11948</v>
      </c>
      <c r="J1567" s="28">
        <v>0.94379999999999997</v>
      </c>
      <c r="K1567" s="28"/>
      <c r="L1567" s="111"/>
      <c r="M1567" s="28"/>
      <c r="N1567" s="28">
        <v>8.0399999999999999E-2</v>
      </c>
    </row>
    <row r="1568" spans="1:14">
      <c r="A1568" s="87" t="s">
        <v>169</v>
      </c>
      <c r="B1568" s="14" t="s">
        <v>74</v>
      </c>
      <c r="C1568" s="14" t="s">
        <v>183</v>
      </c>
      <c r="D1568" s="14">
        <v>2014</v>
      </c>
      <c r="E1568" s="14">
        <v>2014</v>
      </c>
      <c r="F1568" s="14" t="s">
        <v>99</v>
      </c>
      <c r="G1568" s="26">
        <v>33945</v>
      </c>
      <c r="H1568" s="26">
        <v>70325</v>
      </c>
      <c r="I1568" s="48">
        <v>176327</v>
      </c>
      <c r="J1568" s="28">
        <v>0.90269999999999995</v>
      </c>
      <c r="K1568" s="28"/>
      <c r="L1568" s="111"/>
      <c r="M1568" s="28"/>
      <c r="N1568" s="28">
        <v>2.3E-2</v>
      </c>
    </row>
    <row r="1569" spans="1:31">
      <c r="A1569" s="87" t="s">
        <v>170</v>
      </c>
      <c r="B1569" s="14" t="s">
        <v>74</v>
      </c>
      <c r="C1569" s="14" t="s">
        <v>183</v>
      </c>
      <c r="D1569" s="14">
        <v>2014</v>
      </c>
      <c r="E1569" s="14">
        <v>2014</v>
      </c>
      <c r="F1569" s="14" t="s">
        <v>99</v>
      </c>
      <c r="G1569" s="26">
        <v>8520</v>
      </c>
      <c r="H1569" s="26">
        <v>18131</v>
      </c>
      <c r="I1569" s="48">
        <v>43285</v>
      </c>
      <c r="J1569" s="28">
        <v>0.85840000000000005</v>
      </c>
      <c r="K1569" s="28"/>
      <c r="L1569" s="111"/>
      <c r="M1569" s="28"/>
      <c r="N1569" s="28">
        <v>8.0399999999999999E-2</v>
      </c>
    </row>
    <row r="1570" spans="1:31">
      <c r="A1570" s="87" t="s">
        <v>171</v>
      </c>
      <c r="B1570" s="14" t="s">
        <v>75</v>
      </c>
      <c r="C1570" s="14" t="s">
        <v>183</v>
      </c>
      <c r="D1570" s="14">
        <v>2014</v>
      </c>
      <c r="E1570" s="14">
        <v>2014</v>
      </c>
      <c r="F1570" s="14" t="s">
        <v>99</v>
      </c>
      <c r="G1570" s="26">
        <v>5877</v>
      </c>
      <c r="H1570" s="26">
        <v>13152</v>
      </c>
      <c r="I1570" s="48">
        <v>25117</v>
      </c>
      <c r="J1570" s="28">
        <v>0.96540000000000004</v>
      </c>
      <c r="K1570" s="28"/>
      <c r="L1570" s="111"/>
      <c r="M1570" s="28"/>
      <c r="N1570" s="28">
        <v>8.0399999999999999E-2</v>
      </c>
    </row>
    <row r="1571" spans="1:31">
      <c r="A1571" s="51" t="s">
        <v>281</v>
      </c>
      <c r="B1571" s="14" t="s">
        <v>66</v>
      </c>
      <c r="C1571" s="14" t="s">
        <v>184</v>
      </c>
      <c r="D1571" s="14">
        <v>2014</v>
      </c>
      <c r="E1571" s="14">
        <v>2014</v>
      </c>
      <c r="F1571" s="14" t="s">
        <v>99</v>
      </c>
      <c r="G1571" s="128"/>
      <c r="H1571" s="128"/>
      <c r="I1571" s="128"/>
      <c r="J1571" s="129"/>
      <c r="K1571" s="129"/>
      <c r="L1571" s="111"/>
      <c r="M1571" s="28">
        <v>0.254</v>
      </c>
      <c r="N1571" s="28">
        <v>5.3999999999999999E-2</v>
      </c>
    </row>
    <row r="1572" spans="1:31">
      <c r="A1572" s="51" t="s">
        <v>172</v>
      </c>
      <c r="B1572" s="14" t="s">
        <v>66</v>
      </c>
      <c r="C1572" s="14" t="s">
        <v>184</v>
      </c>
      <c r="D1572" s="14">
        <v>2014</v>
      </c>
      <c r="E1572" s="14">
        <v>2014</v>
      </c>
      <c r="F1572" s="14" t="s">
        <v>99</v>
      </c>
      <c r="G1572" s="26">
        <v>2036701</v>
      </c>
      <c r="H1572" s="26">
        <v>4380024</v>
      </c>
      <c r="I1572" s="48">
        <v>10782098</v>
      </c>
      <c r="J1572" s="28">
        <v>0.95620000000000005</v>
      </c>
      <c r="K1572" s="28"/>
      <c r="L1572" s="111"/>
      <c r="M1572" s="28"/>
      <c r="N1572" s="28">
        <v>4.2999999999999997E-2</v>
      </c>
      <c r="O1572" s="14"/>
      <c r="P1572" s="14"/>
      <c r="Q1572" s="14"/>
      <c r="R1572" s="14"/>
      <c r="S1572" s="14"/>
      <c r="T1572" s="14"/>
      <c r="U1572" s="14"/>
      <c r="V1572" s="14"/>
      <c r="W1572" s="14"/>
      <c r="X1572" s="14"/>
      <c r="Y1572" s="14"/>
      <c r="Z1572" s="14"/>
      <c r="AA1572" s="14"/>
      <c r="AB1572" s="14"/>
      <c r="AC1572" s="14"/>
      <c r="AD1572" s="14"/>
      <c r="AE1572" s="14"/>
    </row>
    <row r="1573" spans="1:31">
      <c r="A1573" s="51" t="s">
        <v>173</v>
      </c>
      <c r="B1573" s="14" t="s">
        <v>74</v>
      </c>
      <c r="C1573" s="14" t="s">
        <v>184</v>
      </c>
      <c r="D1573" s="14">
        <v>2014</v>
      </c>
      <c r="E1573" s="14">
        <v>2014</v>
      </c>
      <c r="F1573" s="14" t="s">
        <v>99</v>
      </c>
      <c r="G1573" s="26">
        <v>64297</v>
      </c>
      <c r="H1573" s="26">
        <v>127533</v>
      </c>
      <c r="I1573" s="48">
        <v>365622</v>
      </c>
      <c r="J1573" s="28">
        <v>0.8548</v>
      </c>
      <c r="K1573" s="28"/>
      <c r="L1573" s="111"/>
      <c r="M1573" s="28"/>
      <c r="N1573" s="28">
        <v>2.1499999999999998E-2</v>
      </c>
    </row>
    <row r="1574" spans="1:31">
      <c r="A1574" s="51" t="s">
        <v>174</v>
      </c>
      <c r="B1574" s="14" t="s">
        <v>75</v>
      </c>
      <c r="C1574" s="14" t="s">
        <v>184</v>
      </c>
      <c r="D1574" s="14">
        <v>2014</v>
      </c>
      <c r="E1574" s="14">
        <v>2014</v>
      </c>
      <c r="F1574" s="14" t="s">
        <v>99</v>
      </c>
      <c r="G1574" s="26">
        <v>118</v>
      </c>
      <c r="H1574" s="26">
        <v>184</v>
      </c>
      <c r="I1574" s="48">
        <v>326</v>
      </c>
      <c r="J1574" s="28">
        <v>1</v>
      </c>
      <c r="K1574" s="28"/>
      <c r="L1574" s="111"/>
      <c r="M1574" s="28"/>
      <c r="N1574" s="28">
        <v>7.17E-2</v>
      </c>
    </row>
    <row r="1575" spans="1:31">
      <c r="A1575" s="51" t="s">
        <v>175</v>
      </c>
      <c r="B1575" s="14" t="s">
        <v>75</v>
      </c>
      <c r="C1575" s="14" t="s">
        <v>184</v>
      </c>
      <c r="D1575" s="14">
        <v>2014</v>
      </c>
      <c r="E1575" s="14">
        <v>2014</v>
      </c>
      <c r="F1575" s="14" t="s">
        <v>99</v>
      </c>
      <c r="G1575" s="26">
        <v>1773</v>
      </c>
      <c r="H1575" s="26">
        <v>3434</v>
      </c>
      <c r="I1575" s="48">
        <v>6725</v>
      </c>
      <c r="J1575" s="28">
        <v>0.96909999999999996</v>
      </c>
      <c r="K1575" s="28"/>
      <c r="L1575" s="111"/>
      <c r="M1575" s="28"/>
      <c r="N1575" s="28">
        <v>7.17E-2</v>
      </c>
    </row>
    <row r="1576" spans="1:31">
      <c r="A1576" s="51" t="s">
        <v>176</v>
      </c>
      <c r="B1576" s="14" t="s">
        <v>75</v>
      </c>
      <c r="C1576" s="14" t="s">
        <v>184</v>
      </c>
      <c r="D1576" s="14">
        <v>2014</v>
      </c>
      <c r="E1576" s="14">
        <v>2014</v>
      </c>
      <c r="F1576" s="14" t="s">
        <v>99</v>
      </c>
      <c r="G1576" s="26">
        <v>15073</v>
      </c>
      <c r="H1576" s="26">
        <v>30491</v>
      </c>
      <c r="I1576" s="48">
        <v>69504</v>
      </c>
      <c r="J1576" s="28">
        <v>0.91539999999999999</v>
      </c>
      <c r="K1576" s="28"/>
      <c r="L1576" s="111"/>
      <c r="M1576" s="28"/>
      <c r="N1576" s="28">
        <v>7.17E-2</v>
      </c>
    </row>
    <row r="1577" spans="1:31">
      <c r="A1577" s="51" t="s">
        <v>177</v>
      </c>
      <c r="B1577" s="14" t="s">
        <v>75</v>
      </c>
      <c r="C1577" s="14" t="s">
        <v>184</v>
      </c>
      <c r="D1577" s="14">
        <v>2014</v>
      </c>
      <c r="E1577" s="14">
        <v>2014</v>
      </c>
      <c r="F1577" s="14" t="s">
        <v>99</v>
      </c>
      <c r="G1577" s="26">
        <v>2637</v>
      </c>
      <c r="H1577" s="26">
        <v>4997</v>
      </c>
      <c r="I1577" s="48">
        <v>9862</v>
      </c>
      <c r="J1577" s="28">
        <v>0.98350000000000004</v>
      </c>
      <c r="K1577" s="28"/>
      <c r="L1577" s="111"/>
      <c r="M1577" s="28"/>
      <c r="N1577" s="28">
        <v>7.17E-2</v>
      </c>
    </row>
    <row r="1578" spans="1:31">
      <c r="A1578" s="51" t="s">
        <v>178</v>
      </c>
      <c r="B1578" s="14" t="s">
        <v>75</v>
      </c>
      <c r="C1578" s="14" t="s">
        <v>184</v>
      </c>
      <c r="D1578" s="14">
        <v>2014</v>
      </c>
      <c r="E1578" s="14">
        <v>2014</v>
      </c>
      <c r="F1578" s="14" t="s">
        <v>99</v>
      </c>
      <c r="G1578" s="26">
        <v>740</v>
      </c>
      <c r="H1578" s="26">
        <v>1800</v>
      </c>
      <c r="I1578" s="48">
        <v>7355</v>
      </c>
      <c r="J1578" s="28">
        <v>0.76470000000000005</v>
      </c>
      <c r="K1578" s="28"/>
      <c r="L1578" s="111"/>
      <c r="M1578" s="28"/>
      <c r="N1578" s="28">
        <v>7.17E-2</v>
      </c>
    </row>
    <row r="1579" spans="1:31">
      <c r="A1579" s="51" t="s">
        <v>179</v>
      </c>
      <c r="B1579" s="14" t="s">
        <v>74</v>
      </c>
      <c r="C1579" s="14" t="s">
        <v>184</v>
      </c>
      <c r="D1579" s="14">
        <v>2014</v>
      </c>
      <c r="E1579" s="14">
        <v>2014</v>
      </c>
      <c r="F1579" s="14" t="s">
        <v>99</v>
      </c>
      <c r="G1579" s="26">
        <v>34821</v>
      </c>
      <c r="H1579" s="26">
        <v>71743</v>
      </c>
      <c r="I1579" s="48">
        <v>214400</v>
      </c>
      <c r="J1579" s="28">
        <v>0.92310000000000003</v>
      </c>
      <c r="K1579" s="28"/>
      <c r="L1579" s="111"/>
      <c r="M1579" s="28"/>
      <c r="N1579" s="28">
        <v>4.0399999999999998E-2</v>
      </c>
    </row>
    <row r="1580" spans="1:31">
      <c r="A1580" s="51" t="s">
        <v>180</v>
      </c>
      <c r="B1580" s="14" t="s">
        <v>75</v>
      </c>
      <c r="C1580" s="14" t="s">
        <v>184</v>
      </c>
      <c r="D1580" s="14">
        <v>2014</v>
      </c>
      <c r="E1580" s="14">
        <v>2014</v>
      </c>
      <c r="F1580" s="14" t="s">
        <v>99</v>
      </c>
      <c r="G1580" s="26">
        <v>2526</v>
      </c>
      <c r="H1580" s="26">
        <v>5198</v>
      </c>
      <c r="I1580" s="48">
        <v>10096</v>
      </c>
      <c r="J1580" s="28">
        <v>1</v>
      </c>
      <c r="K1580" s="28"/>
      <c r="L1580" s="111"/>
      <c r="M1580" s="28"/>
      <c r="N1580" s="28">
        <v>7.17E-2</v>
      </c>
    </row>
    <row r="1581" spans="1:31">
      <c r="A1581" s="51" t="s">
        <v>181</v>
      </c>
      <c r="B1581" s="14" t="s">
        <v>75</v>
      </c>
      <c r="C1581" s="14" t="s">
        <v>184</v>
      </c>
      <c r="D1581" s="14">
        <v>2014</v>
      </c>
      <c r="E1581" s="14">
        <v>2014</v>
      </c>
      <c r="F1581" s="14" t="s">
        <v>99</v>
      </c>
      <c r="G1581" s="26">
        <v>6750</v>
      </c>
      <c r="H1581" s="26">
        <v>12312</v>
      </c>
      <c r="I1581" s="48">
        <v>30770</v>
      </c>
      <c r="J1581" s="28">
        <v>0.98009999999999997</v>
      </c>
      <c r="K1581" s="28"/>
      <c r="L1581" s="111"/>
      <c r="M1581" s="28"/>
      <c r="N1581" s="28">
        <v>7.17E-2</v>
      </c>
    </row>
    <row r="1582" spans="1:31">
      <c r="A1582" s="87" t="s">
        <v>123</v>
      </c>
      <c r="B1582" s="14" t="s">
        <v>74</v>
      </c>
      <c r="C1582" s="14" t="s">
        <v>184</v>
      </c>
      <c r="D1582" s="14">
        <v>2014</v>
      </c>
      <c r="E1582" s="14">
        <v>2014</v>
      </c>
      <c r="F1582" s="14" t="s">
        <v>99</v>
      </c>
      <c r="G1582" s="26">
        <v>96360</v>
      </c>
      <c r="H1582" s="26">
        <v>229389</v>
      </c>
      <c r="I1582" s="48">
        <v>399052</v>
      </c>
      <c r="J1582" s="28">
        <v>0.93210000000000004</v>
      </c>
      <c r="K1582" s="28"/>
      <c r="L1582" s="111"/>
      <c r="M1582" s="28"/>
      <c r="N1582" s="28">
        <v>3.0700000000000002E-2</v>
      </c>
    </row>
    <row r="1583" spans="1:31">
      <c r="A1583" s="87" t="s">
        <v>124</v>
      </c>
      <c r="B1583" s="14" t="s">
        <v>75</v>
      </c>
      <c r="C1583" s="14" t="s">
        <v>184</v>
      </c>
      <c r="D1583" s="14">
        <v>2014</v>
      </c>
      <c r="E1583" s="14">
        <v>2014</v>
      </c>
      <c r="F1583" s="14" t="s">
        <v>99</v>
      </c>
      <c r="G1583" s="26">
        <v>1518</v>
      </c>
      <c r="H1583" s="26">
        <v>3746</v>
      </c>
      <c r="I1583" s="48">
        <v>10070</v>
      </c>
      <c r="J1583" s="28">
        <v>1</v>
      </c>
      <c r="K1583" s="28"/>
      <c r="L1583" s="111"/>
      <c r="M1583" s="28"/>
      <c r="N1583" s="28">
        <v>7.17E-2</v>
      </c>
    </row>
    <row r="1584" spans="1:31">
      <c r="A1584" s="87" t="s">
        <v>125</v>
      </c>
      <c r="B1584" s="14" t="s">
        <v>75</v>
      </c>
      <c r="C1584" s="14" t="s">
        <v>184</v>
      </c>
      <c r="D1584" s="14">
        <v>2014</v>
      </c>
      <c r="E1584" s="14">
        <v>2014</v>
      </c>
      <c r="F1584" s="14" t="s">
        <v>99</v>
      </c>
      <c r="G1584" s="26">
        <v>9670</v>
      </c>
      <c r="H1584" s="26">
        <v>17819</v>
      </c>
      <c r="I1584" s="48">
        <v>40586</v>
      </c>
      <c r="J1584" s="28">
        <v>0.96919999999999995</v>
      </c>
      <c r="K1584" s="28"/>
      <c r="L1584" s="111"/>
      <c r="M1584" s="28"/>
      <c r="N1584" s="28">
        <v>7.17E-2</v>
      </c>
    </row>
    <row r="1585" spans="1:14">
      <c r="A1585" s="87" t="s">
        <v>126</v>
      </c>
      <c r="B1585" s="14" t="s">
        <v>75</v>
      </c>
      <c r="C1585" s="14" t="s">
        <v>184</v>
      </c>
      <c r="D1585" s="14">
        <v>2014</v>
      </c>
      <c r="E1585" s="14">
        <v>2014</v>
      </c>
      <c r="F1585" s="14" t="s">
        <v>99</v>
      </c>
      <c r="G1585" s="26">
        <v>15184</v>
      </c>
      <c r="H1585" s="26">
        <v>38344</v>
      </c>
      <c r="I1585" s="48">
        <v>75918</v>
      </c>
      <c r="J1585" s="28">
        <v>0.94059999999999999</v>
      </c>
      <c r="K1585" s="28"/>
      <c r="L1585" s="111"/>
      <c r="M1585" s="28"/>
      <c r="N1585" s="28">
        <v>7.17E-2</v>
      </c>
    </row>
    <row r="1586" spans="1:14">
      <c r="A1586" s="87" t="s">
        <v>127</v>
      </c>
      <c r="B1586" s="14" t="s">
        <v>75</v>
      </c>
      <c r="C1586" s="14" t="s">
        <v>184</v>
      </c>
      <c r="D1586" s="14">
        <v>2014</v>
      </c>
      <c r="E1586" s="14">
        <v>2014</v>
      </c>
      <c r="F1586" s="14" t="s">
        <v>99</v>
      </c>
      <c r="G1586" s="26">
        <v>1104</v>
      </c>
      <c r="H1586" s="26">
        <v>2232</v>
      </c>
      <c r="I1586" s="48">
        <v>4786</v>
      </c>
      <c r="J1586" s="28">
        <v>1</v>
      </c>
      <c r="K1586" s="28"/>
      <c r="L1586" s="111"/>
      <c r="M1586" s="28"/>
      <c r="N1586" s="28">
        <v>7.17E-2</v>
      </c>
    </row>
    <row r="1587" spans="1:14">
      <c r="A1587" s="87" t="s">
        <v>128</v>
      </c>
      <c r="B1587" s="14" t="s">
        <v>75</v>
      </c>
      <c r="C1587" s="14" t="s">
        <v>184</v>
      </c>
      <c r="D1587" s="14">
        <v>2014</v>
      </c>
      <c r="E1587" s="14">
        <v>2014</v>
      </c>
      <c r="F1587" s="14" t="s">
        <v>99</v>
      </c>
      <c r="G1587" s="26">
        <v>61058</v>
      </c>
      <c r="H1587" s="26">
        <v>147492</v>
      </c>
      <c r="I1587" s="48">
        <v>316588</v>
      </c>
      <c r="J1587" s="28">
        <v>0.99339999999999995</v>
      </c>
      <c r="K1587" s="28"/>
      <c r="L1587" s="111"/>
      <c r="M1587" s="28"/>
      <c r="N1587" s="28">
        <v>2.5999999999999999E-2</v>
      </c>
    </row>
    <row r="1588" spans="1:14">
      <c r="A1588" s="87" t="s">
        <v>129</v>
      </c>
      <c r="B1588" s="14" t="s">
        <v>75</v>
      </c>
      <c r="C1588" s="14" t="s">
        <v>184</v>
      </c>
      <c r="D1588" s="14">
        <v>2014</v>
      </c>
      <c r="E1588" s="14">
        <v>2014</v>
      </c>
      <c r="F1588" s="14" t="s">
        <v>99</v>
      </c>
      <c r="G1588" s="26">
        <v>10142</v>
      </c>
      <c r="H1588" s="26">
        <v>24091</v>
      </c>
      <c r="I1588" s="48">
        <v>47071</v>
      </c>
      <c r="J1588" s="28">
        <v>0.97419999999999995</v>
      </c>
      <c r="K1588" s="28"/>
      <c r="L1588" s="111"/>
      <c r="M1588" s="28"/>
      <c r="N1588" s="28">
        <v>7.17E-2</v>
      </c>
    </row>
    <row r="1589" spans="1:14">
      <c r="A1589" s="87" t="s">
        <v>130</v>
      </c>
      <c r="B1589" s="14" t="s">
        <v>75</v>
      </c>
      <c r="C1589" s="14" t="s">
        <v>184</v>
      </c>
      <c r="D1589" s="14">
        <v>2014</v>
      </c>
      <c r="E1589" s="14">
        <v>2014</v>
      </c>
      <c r="F1589" s="14" t="s">
        <v>99</v>
      </c>
      <c r="G1589" s="26">
        <v>5282</v>
      </c>
      <c r="H1589" s="26">
        <v>10700</v>
      </c>
      <c r="I1589" s="48">
        <v>24389</v>
      </c>
      <c r="J1589" s="28">
        <v>0.9415</v>
      </c>
      <c r="K1589" s="28"/>
      <c r="L1589" s="111"/>
      <c r="M1589" s="28"/>
      <c r="N1589" s="28">
        <v>7.17E-2</v>
      </c>
    </row>
    <row r="1590" spans="1:14">
      <c r="A1590" s="87" t="s">
        <v>131</v>
      </c>
      <c r="B1590" s="14" t="s">
        <v>75</v>
      </c>
      <c r="C1590" s="14" t="s">
        <v>184</v>
      </c>
      <c r="D1590" s="14">
        <v>2014</v>
      </c>
      <c r="E1590" s="14">
        <v>2014</v>
      </c>
      <c r="F1590" s="14" t="s">
        <v>99</v>
      </c>
      <c r="G1590" s="26">
        <v>1525</v>
      </c>
      <c r="H1590" s="26">
        <v>3178</v>
      </c>
      <c r="I1590" s="48">
        <v>6435</v>
      </c>
      <c r="J1590" s="28">
        <v>0.89249999999999996</v>
      </c>
      <c r="K1590" s="28"/>
      <c r="L1590" s="111"/>
      <c r="M1590" s="28"/>
      <c r="N1590" s="28">
        <v>7.17E-2</v>
      </c>
    </row>
    <row r="1591" spans="1:14">
      <c r="A1591" s="87" t="s">
        <v>132</v>
      </c>
      <c r="B1591" s="14" t="s">
        <v>76</v>
      </c>
      <c r="C1591" s="14" t="s">
        <v>184</v>
      </c>
      <c r="D1591" s="14">
        <v>2014</v>
      </c>
      <c r="E1591" s="14">
        <v>2014</v>
      </c>
      <c r="F1591" s="14" t="s">
        <v>99</v>
      </c>
      <c r="G1591" s="26">
        <v>575263</v>
      </c>
      <c r="H1591" s="26">
        <v>1177722</v>
      </c>
      <c r="I1591" s="48">
        <v>3294444</v>
      </c>
      <c r="J1591" s="28">
        <v>0.9597</v>
      </c>
      <c r="K1591" s="28"/>
      <c r="L1591" s="111"/>
      <c r="M1591" s="28"/>
      <c r="N1591" s="28">
        <v>3.2000000000000001E-2</v>
      </c>
    </row>
    <row r="1592" spans="1:14">
      <c r="A1592" s="87" t="s">
        <v>133</v>
      </c>
      <c r="B1592" s="14" t="s">
        <v>75</v>
      </c>
      <c r="C1592" s="14" t="s">
        <v>184</v>
      </c>
      <c r="D1592" s="14">
        <v>2014</v>
      </c>
      <c r="E1592" s="14">
        <v>2014</v>
      </c>
      <c r="F1592" s="14" t="s">
        <v>99</v>
      </c>
      <c r="G1592" s="26">
        <v>11466</v>
      </c>
      <c r="H1592" s="26">
        <v>28733</v>
      </c>
      <c r="I1592" s="48">
        <v>59289</v>
      </c>
      <c r="J1592" s="28">
        <v>0.98529999999999995</v>
      </c>
      <c r="K1592" s="28"/>
      <c r="L1592" s="111"/>
      <c r="M1592" s="28"/>
      <c r="N1592" s="28">
        <v>7.17E-2</v>
      </c>
    </row>
    <row r="1593" spans="1:14">
      <c r="A1593" s="87" t="s">
        <v>134</v>
      </c>
      <c r="B1593" s="14" t="s">
        <v>75</v>
      </c>
      <c r="C1593" s="14" t="s">
        <v>184</v>
      </c>
      <c r="D1593" s="14">
        <v>2014</v>
      </c>
      <c r="E1593" s="14">
        <v>2014</v>
      </c>
      <c r="F1593" s="14" t="s">
        <v>99</v>
      </c>
      <c r="G1593" s="26">
        <v>6045</v>
      </c>
      <c r="H1593" s="26">
        <v>10131</v>
      </c>
      <c r="I1593" s="48">
        <v>35555</v>
      </c>
      <c r="J1593" s="28">
        <v>0.94220000000000004</v>
      </c>
      <c r="K1593" s="28"/>
      <c r="L1593" s="111"/>
      <c r="M1593" s="28"/>
      <c r="N1593" s="28">
        <v>7.17E-2</v>
      </c>
    </row>
    <row r="1594" spans="1:14">
      <c r="A1594" s="87" t="s">
        <v>135</v>
      </c>
      <c r="B1594" s="14" t="s">
        <v>75</v>
      </c>
      <c r="C1594" s="14" t="s">
        <v>184</v>
      </c>
      <c r="D1594" s="14">
        <v>2014</v>
      </c>
      <c r="E1594" s="14">
        <v>2014</v>
      </c>
      <c r="F1594" s="14" t="s">
        <v>99</v>
      </c>
      <c r="G1594" s="26">
        <v>1041</v>
      </c>
      <c r="H1594" s="26">
        <v>2061</v>
      </c>
      <c r="I1594" s="48">
        <v>4175</v>
      </c>
      <c r="J1594" s="28">
        <v>0.88100000000000001</v>
      </c>
      <c r="K1594" s="28"/>
      <c r="L1594" s="111"/>
      <c r="M1594" s="28"/>
      <c r="N1594" s="28">
        <v>7.17E-2</v>
      </c>
    </row>
    <row r="1595" spans="1:14">
      <c r="A1595" s="87" t="s">
        <v>136</v>
      </c>
      <c r="B1595" s="14" t="s">
        <v>75</v>
      </c>
      <c r="C1595" s="14" t="s">
        <v>184</v>
      </c>
      <c r="D1595" s="14">
        <v>2014</v>
      </c>
      <c r="E1595" s="14">
        <v>2014</v>
      </c>
      <c r="F1595" s="14" t="s">
        <v>99</v>
      </c>
      <c r="G1595" s="26">
        <v>7420</v>
      </c>
      <c r="H1595" s="26">
        <v>13793</v>
      </c>
      <c r="I1595" s="48">
        <v>33221</v>
      </c>
      <c r="J1595" s="28">
        <v>0.99260000000000004</v>
      </c>
      <c r="K1595" s="28"/>
      <c r="L1595" s="111"/>
      <c r="M1595" s="28"/>
      <c r="N1595" s="28">
        <v>7.17E-2</v>
      </c>
    </row>
    <row r="1596" spans="1:14">
      <c r="A1596" s="87" t="s">
        <v>137</v>
      </c>
      <c r="B1596" s="14" t="s">
        <v>75</v>
      </c>
      <c r="C1596" s="14" t="s">
        <v>184</v>
      </c>
      <c r="D1596" s="14">
        <v>2014</v>
      </c>
      <c r="E1596" s="14">
        <v>2014</v>
      </c>
      <c r="F1596" s="14" t="s">
        <v>99</v>
      </c>
      <c r="G1596" s="26">
        <v>23896</v>
      </c>
      <c r="H1596" s="26">
        <v>57076</v>
      </c>
      <c r="I1596" s="48">
        <v>112977</v>
      </c>
      <c r="J1596" s="28">
        <v>0.95750000000000002</v>
      </c>
      <c r="K1596" s="28"/>
      <c r="L1596" s="111"/>
      <c r="M1596" s="28"/>
      <c r="N1596" s="28">
        <v>3.8999999999999998E-3</v>
      </c>
    </row>
    <row r="1597" spans="1:14">
      <c r="A1597" s="87" t="s">
        <v>138</v>
      </c>
      <c r="B1597" s="14" t="s">
        <v>75</v>
      </c>
      <c r="C1597" s="14" t="s">
        <v>184</v>
      </c>
      <c r="D1597" s="14">
        <v>2014</v>
      </c>
      <c r="E1597" s="14">
        <v>2014</v>
      </c>
      <c r="F1597" s="14" t="s">
        <v>99</v>
      </c>
      <c r="G1597" s="26">
        <v>447</v>
      </c>
      <c r="H1597" s="26">
        <v>987</v>
      </c>
      <c r="I1597" s="48">
        <v>2602</v>
      </c>
      <c r="J1597" s="28">
        <v>1</v>
      </c>
      <c r="K1597" s="28"/>
      <c r="L1597" s="111"/>
      <c r="M1597" s="28"/>
      <c r="N1597" s="28">
        <v>7.17E-2</v>
      </c>
    </row>
    <row r="1598" spans="1:14">
      <c r="A1598" s="87" t="s">
        <v>139</v>
      </c>
      <c r="B1598" s="14" t="s">
        <v>75</v>
      </c>
      <c r="C1598" s="14" t="s">
        <v>184</v>
      </c>
      <c r="D1598" s="14">
        <v>2014</v>
      </c>
      <c r="E1598" s="14">
        <v>2014</v>
      </c>
      <c r="F1598" s="14" t="s">
        <v>99</v>
      </c>
      <c r="G1598" s="26">
        <v>596</v>
      </c>
      <c r="H1598" s="26">
        <v>936</v>
      </c>
      <c r="I1598" s="48">
        <v>2745</v>
      </c>
      <c r="J1598" s="28">
        <v>0.89800000000000002</v>
      </c>
      <c r="K1598" s="28"/>
      <c r="L1598" s="111"/>
      <c r="M1598" s="28"/>
      <c r="N1598" s="28">
        <v>7.17E-2</v>
      </c>
    </row>
    <row r="1599" spans="1:14">
      <c r="A1599" s="87" t="s">
        <v>140</v>
      </c>
      <c r="B1599" s="14" t="s">
        <v>75</v>
      </c>
      <c r="C1599" s="14" t="s">
        <v>184</v>
      </c>
      <c r="D1599" s="14">
        <v>2014</v>
      </c>
      <c r="E1599" s="14">
        <v>2014</v>
      </c>
      <c r="F1599" s="14" t="s">
        <v>99</v>
      </c>
      <c r="G1599" s="26">
        <v>23432</v>
      </c>
      <c r="H1599" s="26">
        <v>53651</v>
      </c>
      <c r="I1599" s="48">
        <v>139458</v>
      </c>
      <c r="J1599" s="28">
        <v>0.999</v>
      </c>
      <c r="K1599" s="28"/>
      <c r="L1599" s="111"/>
      <c r="M1599" s="28"/>
      <c r="N1599" s="28">
        <v>7.9399999999999998E-2</v>
      </c>
    </row>
    <row r="1600" spans="1:14">
      <c r="A1600" s="87" t="s">
        <v>141</v>
      </c>
      <c r="B1600" s="14" t="s">
        <v>75</v>
      </c>
      <c r="C1600" s="14" t="s">
        <v>184</v>
      </c>
      <c r="D1600" s="14">
        <v>2014</v>
      </c>
      <c r="E1600" s="14">
        <v>2014</v>
      </c>
      <c r="F1600" s="14" t="s">
        <v>99</v>
      </c>
      <c r="G1600" s="26">
        <v>3551</v>
      </c>
      <c r="H1600" s="26">
        <v>7445</v>
      </c>
      <c r="I1600" s="48">
        <v>26680</v>
      </c>
      <c r="J1600" s="28">
        <v>0.95240000000000002</v>
      </c>
      <c r="K1600" s="28"/>
      <c r="L1600" s="111"/>
      <c r="M1600" s="28"/>
      <c r="N1600" s="28">
        <v>7.17E-2</v>
      </c>
    </row>
    <row r="1601" spans="1:14">
      <c r="A1601" s="87" t="s">
        <v>142</v>
      </c>
      <c r="B1601" s="14" t="s">
        <v>75</v>
      </c>
      <c r="C1601" s="14" t="s">
        <v>184</v>
      </c>
      <c r="D1601" s="14">
        <v>2014</v>
      </c>
      <c r="E1601" s="14">
        <v>2014</v>
      </c>
      <c r="F1601" s="14" t="s">
        <v>99</v>
      </c>
      <c r="G1601" s="26">
        <v>4073</v>
      </c>
      <c r="H1601" s="26">
        <v>7664</v>
      </c>
      <c r="I1601" s="48">
        <v>19665</v>
      </c>
      <c r="J1601" s="28">
        <v>0.98860000000000003</v>
      </c>
      <c r="K1601" s="28"/>
      <c r="L1601" s="111"/>
      <c r="M1601" s="28"/>
      <c r="N1601" s="28">
        <v>7.17E-2</v>
      </c>
    </row>
    <row r="1602" spans="1:14">
      <c r="A1602" s="87" t="s">
        <v>143</v>
      </c>
      <c r="B1602" s="14" t="s">
        <v>74</v>
      </c>
      <c r="C1602" s="14" t="s">
        <v>184</v>
      </c>
      <c r="D1602" s="14">
        <v>2014</v>
      </c>
      <c r="E1602" s="14">
        <v>2014</v>
      </c>
      <c r="F1602" s="14" t="s">
        <v>99</v>
      </c>
      <c r="G1602" s="26">
        <v>115078</v>
      </c>
      <c r="H1602" s="26">
        <v>248254</v>
      </c>
      <c r="I1602" s="48">
        <v>718005</v>
      </c>
      <c r="J1602" s="28">
        <v>0.98299999999999998</v>
      </c>
      <c r="K1602" s="28"/>
      <c r="L1602" s="111"/>
      <c r="M1602" s="28"/>
      <c r="N1602" s="28">
        <v>3.3799999999999997E-2</v>
      </c>
    </row>
    <row r="1603" spans="1:14">
      <c r="A1603" s="87" t="s">
        <v>144</v>
      </c>
      <c r="B1603" s="14" t="s">
        <v>74</v>
      </c>
      <c r="C1603" s="14" t="s">
        <v>184</v>
      </c>
      <c r="D1603" s="14">
        <v>2014</v>
      </c>
      <c r="E1603" s="14">
        <v>2014</v>
      </c>
      <c r="F1603" s="14" t="s">
        <v>99</v>
      </c>
      <c r="G1603" s="26">
        <v>9114</v>
      </c>
      <c r="H1603" s="26">
        <v>18497</v>
      </c>
      <c r="I1603" s="48">
        <v>50576</v>
      </c>
      <c r="J1603" s="28">
        <v>0.99750000000000005</v>
      </c>
      <c r="K1603" s="28"/>
      <c r="L1603" s="111"/>
      <c r="M1603" s="28"/>
      <c r="N1603" s="28">
        <v>7.17E-2</v>
      </c>
    </row>
    <row r="1604" spans="1:14">
      <c r="A1604" s="87" t="s">
        <v>145</v>
      </c>
      <c r="B1604" s="14" t="s">
        <v>75</v>
      </c>
      <c r="C1604" s="14" t="s">
        <v>184</v>
      </c>
      <c r="D1604" s="14">
        <v>2014</v>
      </c>
      <c r="E1604" s="14">
        <v>2014</v>
      </c>
      <c r="F1604" s="14" t="s">
        <v>99</v>
      </c>
      <c r="G1604" s="26">
        <v>954</v>
      </c>
      <c r="H1604" s="26">
        <v>1844</v>
      </c>
      <c r="I1604" s="48">
        <v>4655</v>
      </c>
      <c r="J1604" s="28">
        <v>1</v>
      </c>
      <c r="K1604" s="28"/>
      <c r="L1604" s="111"/>
      <c r="M1604" s="28"/>
      <c r="N1604" s="28">
        <v>7.17E-2</v>
      </c>
    </row>
    <row r="1605" spans="1:14">
      <c r="A1605" s="87" t="s">
        <v>146</v>
      </c>
      <c r="B1605" s="14" t="s">
        <v>75</v>
      </c>
      <c r="C1605" s="14" t="s">
        <v>184</v>
      </c>
      <c r="D1605" s="14">
        <v>2014</v>
      </c>
      <c r="E1605" s="14">
        <v>2014</v>
      </c>
      <c r="F1605" s="14" t="s">
        <v>99</v>
      </c>
      <c r="G1605" s="26">
        <v>121352</v>
      </c>
      <c r="H1605" s="26">
        <v>285783</v>
      </c>
      <c r="I1605" s="48">
        <v>634272</v>
      </c>
      <c r="J1605" s="28">
        <v>0.99580000000000002</v>
      </c>
      <c r="K1605" s="28"/>
      <c r="L1605" s="111"/>
      <c r="M1605" s="28"/>
      <c r="N1605" s="28">
        <v>3.5000000000000003E-2</v>
      </c>
    </row>
    <row r="1606" spans="1:14">
      <c r="A1606" s="87" t="s">
        <v>147</v>
      </c>
      <c r="B1606" s="14" t="s">
        <v>74</v>
      </c>
      <c r="C1606" s="14" t="s">
        <v>184</v>
      </c>
      <c r="D1606" s="14">
        <v>2014</v>
      </c>
      <c r="E1606" s="14">
        <v>2014</v>
      </c>
      <c r="F1606" s="14" t="s">
        <v>99</v>
      </c>
      <c r="G1606" s="26">
        <v>98416</v>
      </c>
      <c r="H1606" s="26">
        <v>214817</v>
      </c>
      <c r="I1606" s="48">
        <v>445605</v>
      </c>
      <c r="J1606" s="28">
        <v>0.96530000000000005</v>
      </c>
      <c r="K1606" s="28"/>
      <c r="L1606" s="111"/>
      <c r="M1606" s="28"/>
      <c r="N1606" s="28">
        <v>7.0000000000000001E-3</v>
      </c>
    </row>
    <row r="1607" spans="1:14">
      <c r="A1607" s="87" t="s">
        <v>148</v>
      </c>
      <c r="B1607" s="14" t="s">
        <v>75</v>
      </c>
      <c r="C1607" s="14" t="s">
        <v>184</v>
      </c>
      <c r="D1607" s="14">
        <v>2014</v>
      </c>
      <c r="E1607" s="14">
        <v>2014</v>
      </c>
      <c r="F1607" s="14" t="s">
        <v>99</v>
      </c>
      <c r="G1607" s="26">
        <v>2747</v>
      </c>
      <c r="H1607" s="26">
        <v>6389</v>
      </c>
      <c r="I1607" s="48">
        <v>15217</v>
      </c>
      <c r="J1607" s="28">
        <v>0.98399999999999999</v>
      </c>
      <c r="K1607" s="28"/>
      <c r="L1607" s="111"/>
      <c r="M1607" s="28"/>
      <c r="N1607" s="28">
        <v>7.17E-2</v>
      </c>
    </row>
    <row r="1608" spans="1:14">
      <c r="A1608" s="87" t="s">
        <v>149</v>
      </c>
      <c r="B1608" s="14" t="s">
        <v>75</v>
      </c>
      <c r="C1608" s="14" t="s">
        <v>184</v>
      </c>
      <c r="D1608" s="14">
        <v>2014</v>
      </c>
      <c r="E1608" s="14">
        <v>2014</v>
      </c>
      <c r="F1608" s="14" t="s">
        <v>99</v>
      </c>
      <c r="G1608" s="26">
        <v>168054</v>
      </c>
      <c r="H1608" s="26">
        <v>384782</v>
      </c>
      <c r="I1608" s="48">
        <v>704210</v>
      </c>
      <c r="J1608" s="28">
        <v>0.99809999999999999</v>
      </c>
      <c r="K1608" s="28"/>
      <c r="L1608" s="111"/>
      <c r="M1608" s="28"/>
      <c r="N1608" s="28">
        <v>9.9000000000000008E-3</v>
      </c>
    </row>
    <row r="1609" spans="1:14">
      <c r="A1609" s="87" t="s">
        <v>150</v>
      </c>
      <c r="B1609" s="14" t="s">
        <v>74</v>
      </c>
      <c r="C1609" s="14" t="s">
        <v>184</v>
      </c>
      <c r="D1609" s="14">
        <v>2014</v>
      </c>
      <c r="E1609" s="14">
        <v>2014</v>
      </c>
      <c r="F1609" s="14" t="s">
        <v>99</v>
      </c>
      <c r="G1609" s="26">
        <v>130339</v>
      </c>
      <c r="H1609" s="26">
        <v>275207</v>
      </c>
      <c r="I1609" s="48">
        <v>672104</v>
      </c>
      <c r="J1609" s="28">
        <v>0.92269999999999996</v>
      </c>
      <c r="K1609" s="28"/>
      <c r="L1609" s="111"/>
      <c r="M1609" s="28"/>
      <c r="N1609" s="28">
        <v>5.0099999999999999E-2</v>
      </c>
    </row>
    <row r="1610" spans="1:14">
      <c r="A1610" s="87" t="s">
        <v>151</v>
      </c>
      <c r="B1610" s="14" t="s">
        <v>74</v>
      </c>
      <c r="C1610" s="14" t="s">
        <v>184</v>
      </c>
      <c r="D1610" s="14">
        <v>2014</v>
      </c>
      <c r="E1610" s="14">
        <v>2014</v>
      </c>
      <c r="F1610" s="14" t="s">
        <v>99</v>
      </c>
      <c r="G1610" s="26">
        <v>32712</v>
      </c>
      <c r="H1610" s="26">
        <v>50927</v>
      </c>
      <c r="I1610" s="48">
        <v>197450</v>
      </c>
      <c r="J1610" s="28">
        <v>0.97499999999999998</v>
      </c>
      <c r="K1610" s="28"/>
      <c r="L1610" s="111"/>
      <c r="M1610" s="28"/>
      <c r="N1610" s="28">
        <v>4.1700000000000001E-2</v>
      </c>
    </row>
    <row r="1611" spans="1:14">
      <c r="A1611" s="87" t="s">
        <v>152</v>
      </c>
      <c r="B1611" s="14" t="s">
        <v>75</v>
      </c>
      <c r="C1611" s="14" t="s">
        <v>184</v>
      </c>
      <c r="D1611" s="14">
        <v>2014</v>
      </c>
      <c r="E1611" s="14">
        <v>2014</v>
      </c>
      <c r="F1611" s="14" t="s">
        <v>99</v>
      </c>
      <c r="G1611" s="26">
        <v>48892</v>
      </c>
      <c r="H1611" s="26">
        <v>116005</v>
      </c>
      <c r="I1611" s="48">
        <v>243358</v>
      </c>
      <c r="J1611" s="28">
        <v>0.98350000000000004</v>
      </c>
      <c r="K1611" s="28"/>
      <c r="L1611" s="111"/>
      <c r="M1611" s="28"/>
      <c r="N1611" s="28">
        <v>4.8899999999999999E-2</v>
      </c>
    </row>
    <row r="1612" spans="1:14">
      <c r="A1612" s="87" t="s">
        <v>153</v>
      </c>
      <c r="B1612" s="14" t="s">
        <v>74</v>
      </c>
      <c r="C1612" s="14" t="s">
        <v>184</v>
      </c>
      <c r="D1612" s="14">
        <v>2014</v>
      </c>
      <c r="E1612" s="14">
        <v>2014</v>
      </c>
      <c r="F1612" s="14" t="s">
        <v>99</v>
      </c>
      <c r="G1612" s="26">
        <v>9665</v>
      </c>
      <c r="H1612" s="26">
        <v>18472</v>
      </c>
      <c r="I1612" s="48">
        <v>49551</v>
      </c>
      <c r="J1612" s="28">
        <v>0.95309999999999995</v>
      </c>
      <c r="K1612" s="28"/>
      <c r="L1612" s="111"/>
      <c r="M1612" s="28"/>
      <c r="N1612" s="28">
        <v>7.17E-2</v>
      </c>
    </row>
    <row r="1613" spans="1:14">
      <c r="A1613" s="87" t="s">
        <v>154</v>
      </c>
      <c r="B1613" s="14" t="s">
        <v>74</v>
      </c>
      <c r="C1613" s="14" t="s">
        <v>184</v>
      </c>
      <c r="D1613" s="14">
        <v>2014</v>
      </c>
      <c r="E1613" s="14">
        <v>2014</v>
      </c>
      <c r="F1613" s="14" t="s">
        <v>99</v>
      </c>
      <c r="G1613" s="26">
        <v>15990</v>
      </c>
      <c r="H1613" s="26">
        <v>32391</v>
      </c>
      <c r="I1613" s="48">
        <v>124863</v>
      </c>
      <c r="J1613" s="28">
        <v>0.98650000000000004</v>
      </c>
      <c r="K1613" s="28"/>
      <c r="L1613" s="111"/>
      <c r="M1613" s="28"/>
      <c r="N1613" s="28">
        <v>7.17E-2</v>
      </c>
    </row>
    <row r="1614" spans="1:14">
      <c r="A1614" s="87" t="s">
        <v>155</v>
      </c>
      <c r="B1614" s="14" t="s">
        <v>74</v>
      </c>
      <c r="C1614" s="14" t="s">
        <v>184</v>
      </c>
      <c r="D1614" s="14">
        <v>2014</v>
      </c>
      <c r="E1614" s="14">
        <v>2014</v>
      </c>
      <c r="F1614" s="14" t="s">
        <v>99</v>
      </c>
      <c r="G1614" s="26">
        <v>16152</v>
      </c>
      <c r="H1614" s="26">
        <v>35999</v>
      </c>
      <c r="I1614" s="48">
        <v>113913</v>
      </c>
      <c r="J1614" s="28">
        <v>0.75560000000000005</v>
      </c>
      <c r="K1614" s="28"/>
      <c r="L1614" s="111"/>
      <c r="M1614" s="28"/>
      <c r="N1614" s="28">
        <v>7.17E-2</v>
      </c>
    </row>
    <row r="1615" spans="1:14">
      <c r="A1615" s="87" t="s">
        <v>156</v>
      </c>
      <c r="B1615" s="14" t="s">
        <v>74</v>
      </c>
      <c r="C1615" s="14" t="s">
        <v>184</v>
      </c>
      <c r="D1615" s="14">
        <v>2014</v>
      </c>
      <c r="E1615" s="14">
        <v>2014</v>
      </c>
      <c r="F1615" s="14" t="s">
        <v>99</v>
      </c>
      <c r="G1615" s="26">
        <v>54000</v>
      </c>
      <c r="H1615" s="26">
        <v>112548</v>
      </c>
      <c r="I1615" s="48">
        <v>369034</v>
      </c>
      <c r="J1615" s="28">
        <v>0.95369999999999999</v>
      </c>
      <c r="K1615" s="28"/>
      <c r="L1615" s="111"/>
      <c r="M1615" s="28"/>
      <c r="N1615" s="28">
        <v>3.4099999999999998E-2</v>
      </c>
    </row>
    <row r="1616" spans="1:14">
      <c r="A1616" s="87" t="s">
        <v>157</v>
      </c>
      <c r="B1616" s="14" t="s">
        <v>74</v>
      </c>
      <c r="C1616" s="14" t="s">
        <v>184</v>
      </c>
      <c r="D1616" s="14">
        <v>2014</v>
      </c>
      <c r="E1616" s="14">
        <v>2014</v>
      </c>
      <c r="F1616" s="14" t="s">
        <v>99</v>
      </c>
      <c r="G1616" s="26">
        <v>12580</v>
      </c>
      <c r="H1616" s="26">
        <v>24656</v>
      </c>
      <c r="I1616" s="48">
        <v>62884</v>
      </c>
      <c r="J1616" s="28">
        <v>0.84409999999999996</v>
      </c>
      <c r="K1616" s="28"/>
      <c r="L1616" s="111"/>
      <c r="M1616" s="28"/>
      <c r="N1616" s="28">
        <v>7.17E-2</v>
      </c>
    </row>
    <row r="1617" spans="1:31">
      <c r="A1617" s="87" t="s">
        <v>158</v>
      </c>
      <c r="B1617" s="14" t="s">
        <v>75</v>
      </c>
      <c r="C1617" s="14" t="s">
        <v>184</v>
      </c>
      <c r="D1617" s="14">
        <v>2014</v>
      </c>
      <c r="E1617" s="14">
        <v>2014</v>
      </c>
      <c r="F1617" s="14" t="s">
        <v>99</v>
      </c>
      <c r="G1617" s="26">
        <v>12233</v>
      </c>
      <c r="H1617" s="26">
        <v>24177</v>
      </c>
      <c r="I1617" s="48">
        <v>55147</v>
      </c>
      <c r="J1617" s="28">
        <v>0.96450000000000002</v>
      </c>
      <c r="K1617" s="28"/>
      <c r="L1617" s="111"/>
      <c r="M1617" s="28"/>
      <c r="N1617" s="28">
        <v>7.17E-2</v>
      </c>
    </row>
    <row r="1618" spans="1:31">
      <c r="A1618" s="87" t="s">
        <v>159</v>
      </c>
      <c r="B1618" s="14" t="s">
        <v>75</v>
      </c>
      <c r="C1618" s="14" t="s">
        <v>184</v>
      </c>
      <c r="D1618" s="14">
        <v>2014</v>
      </c>
      <c r="E1618" s="14">
        <v>2014</v>
      </c>
      <c r="F1618" s="14" t="s">
        <v>99</v>
      </c>
      <c r="G1618" s="26">
        <v>170</v>
      </c>
      <c r="H1618" s="26">
        <v>289</v>
      </c>
      <c r="I1618" s="48">
        <v>714</v>
      </c>
      <c r="J1618" s="28">
        <v>1</v>
      </c>
      <c r="K1618" s="28"/>
      <c r="L1618" s="111"/>
      <c r="M1618" s="28"/>
      <c r="N1618" s="28">
        <v>7.17E-2</v>
      </c>
    </row>
    <row r="1619" spans="1:31">
      <c r="A1619" s="87" t="s">
        <v>160</v>
      </c>
      <c r="B1619" s="14" t="s">
        <v>75</v>
      </c>
      <c r="C1619" s="14" t="s">
        <v>184</v>
      </c>
      <c r="D1619" s="14">
        <v>2014</v>
      </c>
      <c r="E1619" s="14">
        <v>2014</v>
      </c>
      <c r="F1619" s="14" t="s">
        <v>99</v>
      </c>
      <c r="G1619" s="26">
        <v>3160</v>
      </c>
      <c r="H1619" s="26">
        <v>6945</v>
      </c>
      <c r="I1619" s="48">
        <v>14743</v>
      </c>
      <c r="J1619" s="28">
        <v>1</v>
      </c>
      <c r="K1619" s="28"/>
      <c r="L1619" s="111"/>
      <c r="M1619" s="28"/>
      <c r="N1619" s="28">
        <v>7.17E-2</v>
      </c>
    </row>
    <row r="1620" spans="1:31">
      <c r="A1620" s="87" t="s">
        <v>161</v>
      </c>
      <c r="B1620" s="14" t="s">
        <v>74</v>
      </c>
      <c r="C1620" s="14" t="s">
        <v>184</v>
      </c>
      <c r="D1620" s="14">
        <v>2014</v>
      </c>
      <c r="E1620" s="14">
        <v>2014</v>
      </c>
      <c r="F1620" s="14" t="s">
        <v>99</v>
      </c>
      <c r="G1620" s="26">
        <v>21933</v>
      </c>
      <c r="H1620" s="26">
        <v>43308</v>
      </c>
      <c r="I1620" s="48">
        <v>97319</v>
      </c>
      <c r="J1620" s="28">
        <v>0.93669999999999998</v>
      </c>
      <c r="K1620" s="28"/>
      <c r="L1620" s="111"/>
      <c r="M1620" s="28"/>
      <c r="N1620" s="28">
        <v>5.7999999999999996E-3</v>
      </c>
    </row>
    <row r="1621" spans="1:31">
      <c r="A1621" s="87" t="s">
        <v>162</v>
      </c>
      <c r="B1621" s="14" t="s">
        <v>74</v>
      </c>
      <c r="C1621" s="14" t="s">
        <v>184</v>
      </c>
      <c r="D1621" s="14">
        <v>2014</v>
      </c>
      <c r="E1621" s="14">
        <v>2014</v>
      </c>
      <c r="F1621" s="14" t="s">
        <v>99</v>
      </c>
      <c r="G1621" s="26">
        <v>18949</v>
      </c>
      <c r="H1621" s="26">
        <v>35049</v>
      </c>
      <c r="I1621" s="48">
        <v>103063</v>
      </c>
      <c r="J1621" s="28">
        <v>0.78949999999999998</v>
      </c>
      <c r="K1621" s="28"/>
      <c r="L1621" s="111"/>
      <c r="M1621" s="28"/>
      <c r="N1621" s="28">
        <v>7.17E-2</v>
      </c>
    </row>
    <row r="1622" spans="1:31">
      <c r="A1622" s="87" t="s">
        <v>163</v>
      </c>
      <c r="B1622" s="14" t="s">
        <v>75</v>
      </c>
      <c r="C1622" s="14" t="s">
        <v>184</v>
      </c>
      <c r="D1622" s="14">
        <v>2014</v>
      </c>
      <c r="E1622" s="14">
        <v>2014</v>
      </c>
      <c r="F1622" s="14" t="s">
        <v>99</v>
      </c>
      <c r="G1622" s="26">
        <v>42363</v>
      </c>
      <c r="H1622" s="26">
        <v>92372</v>
      </c>
      <c r="I1622" s="48">
        <v>187080</v>
      </c>
      <c r="J1622" s="28">
        <v>0.89290000000000003</v>
      </c>
      <c r="K1622" s="28"/>
      <c r="L1622" s="111"/>
      <c r="M1622" s="28"/>
      <c r="N1622" s="28">
        <v>1.84E-2</v>
      </c>
    </row>
    <row r="1623" spans="1:31">
      <c r="A1623" s="87" t="s">
        <v>164</v>
      </c>
      <c r="B1623" s="14" t="s">
        <v>75</v>
      </c>
      <c r="C1623" s="14" t="s">
        <v>184</v>
      </c>
      <c r="D1623" s="14">
        <v>2014</v>
      </c>
      <c r="E1623" s="14">
        <v>2014</v>
      </c>
      <c r="F1623" s="14" t="s">
        <v>99</v>
      </c>
      <c r="G1623" s="26">
        <v>5540</v>
      </c>
      <c r="H1623" s="26">
        <v>12963</v>
      </c>
      <c r="I1623" s="48">
        <v>33811</v>
      </c>
      <c r="J1623" s="28">
        <v>0.97950000000000004</v>
      </c>
      <c r="K1623" s="28"/>
      <c r="L1623" s="111"/>
      <c r="M1623" s="28"/>
      <c r="N1623" s="28">
        <v>7.17E-2</v>
      </c>
    </row>
    <row r="1624" spans="1:31">
      <c r="A1624" s="87" t="s">
        <v>165</v>
      </c>
      <c r="B1624" s="14" t="s">
        <v>75</v>
      </c>
      <c r="C1624" s="14" t="s">
        <v>184</v>
      </c>
      <c r="D1624" s="14">
        <v>2014</v>
      </c>
      <c r="E1624" s="14">
        <v>2014</v>
      </c>
      <c r="F1624" s="14" t="s">
        <v>99</v>
      </c>
      <c r="G1624" s="26">
        <v>4854</v>
      </c>
      <c r="H1624" s="26">
        <v>10799</v>
      </c>
      <c r="I1624" s="48">
        <v>23240</v>
      </c>
      <c r="J1624" s="28">
        <v>0.87450000000000006</v>
      </c>
      <c r="K1624" s="28"/>
      <c r="L1624" s="111"/>
      <c r="M1624" s="28"/>
      <c r="N1624" s="28">
        <v>7.17E-2</v>
      </c>
    </row>
    <row r="1625" spans="1:31">
      <c r="A1625" s="87" t="s">
        <v>166</v>
      </c>
      <c r="B1625" s="14" t="s">
        <v>75</v>
      </c>
      <c r="C1625" s="14" t="s">
        <v>184</v>
      </c>
      <c r="D1625" s="14">
        <v>2014</v>
      </c>
      <c r="E1625" s="14">
        <v>2014</v>
      </c>
      <c r="F1625" s="14" t="s">
        <v>99</v>
      </c>
      <c r="G1625" s="26">
        <v>911</v>
      </c>
      <c r="H1625" s="26">
        <v>1723</v>
      </c>
      <c r="I1625" s="48">
        <v>4031</v>
      </c>
      <c r="J1625" s="28">
        <v>0.94920000000000004</v>
      </c>
      <c r="K1625" s="28"/>
      <c r="L1625" s="111"/>
      <c r="M1625" s="28"/>
      <c r="N1625" s="28">
        <v>7.17E-2</v>
      </c>
    </row>
    <row r="1626" spans="1:31">
      <c r="A1626" s="87" t="s">
        <v>167</v>
      </c>
      <c r="B1626" s="14" t="s">
        <v>74</v>
      </c>
      <c r="C1626" s="14" t="s">
        <v>184</v>
      </c>
      <c r="D1626" s="14">
        <v>2014</v>
      </c>
      <c r="E1626" s="14">
        <v>2014</v>
      </c>
      <c r="F1626" s="14" t="s">
        <v>99</v>
      </c>
      <c r="G1626" s="26">
        <v>50618</v>
      </c>
      <c r="H1626" s="26">
        <v>122733</v>
      </c>
      <c r="I1626" s="48">
        <v>215221</v>
      </c>
      <c r="J1626" s="28">
        <v>1</v>
      </c>
      <c r="K1626" s="28"/>
      <c r="L1626" s="111"/>
      <c r="M1626" s="28"/>
      <c r="N1626" s="28">
        <v>3.4000000000000002E-2</v>
      </c>
    </row>
    <row r="1627" spans="1:31">
      <c r="A1627" s="87" t="s">
        <v>168</v>
      </c>
      <c r="B1627" s="14" t="s">
        <v>75</v>
      </c>
      <c r="C1627" s="14" t="s">
        <v>184</v>
      </c>
      <c r="D1627" s="14">
        <v>2014</v>
      </c>
      <c r="E1627" s="14">
        <v>2014</v>
      </c>
      <c r="F1627" s="14" t="s">
        <v>99</v>
      </c>
      <c r="G1627" s="26">
        <v>2976</v>
      </c>
      <c r="H1627" s="26">
        <v>5430</v>
      </c>
      <c r="I1627" s="48">
        <v>12559</v>
      </c>
      <c r="J1627" s="28">
        <v>0.93569999999999998</v>
      </c>
      <c r="K1627" s="28"/>
      <c r="L1627" s="111"/>
      <c r="M1627" s="28"/>
      <c r="N1627" s="28">
        <v>7.17E-2</v>
      </c>
    </row>
    <row r="1628" spans="1:31">
      <c r="A1628" s="87" t="s">
        <v>169</v>
      </c>
      <c r="B1628" s="14" t="s">
        <v>74</v>
      </c>
      <c r="C1628" s="14" t="s">
        <v>184</v>
      </c>
      <c r="D1628" s="14">
        <v>2014</v>
      </c>
      <c r="E1628" s="14">
        <v>2014</v>
      </c>
      <c r="F1628" s="14" t="s">
        <v>99</v>
      </c>
      <c r="G1628" s="26">
        <v>34551</v>
      </c>
      <c r="H1628" s="26">
        <v>71213</v>
      </c>
      <c r="I1628" s="48">
        <v>187460</v>
      </c>
      <c r="J1628" s="28">
        <v>0.90600000000000003</v>
      </c>
      <c r="K1628" s="28"/>
      <c r="L1628" s="111"/>
      <c r="M1628" s="28"/>
      <c r="N1628" s="28">
        <v>2.3099999999999999E-2</v>
      </c>
    </row>
    <row r="1629" spans="1:31">
      <c r="A1629" s="87" t="s">
        <v>170</v>
      </c>
      <c r="B1629" s="14" t="s">
        <v>74</v>
      </c>
      <c r="C1629" s="14" t="s">
        <v>184</v>
      </c>
      <c r="D1629" s="14">
        <v>2014</v>
      </c>
      <c r="E1629" s="14">
        <v>2014</v>
      </c>
      <c r="F1629" s="14" t="s">
        <v>99</v>
      </c>
      <c r="G1629" s="26">
        <v>8657</v>
      </c>
      <c r="H1629" s="26">
        <v>18344</v>
      </c>
      <c r="I1629" s="48">
        <v>45505</v>
      </c>
      <c r="J1629" s="28">
        <v>0.77170000000000005</v>
      </c>
      <c r="K1629" s="28"/>
      <c r="L1629" s="111"/>
      <c r="M1629" s="28"/>
      <c r="N1629" s="28">
        <v>7.17E-2</v>
      </c>
    </row>
    <row r="1630" spans="1:31">
      <c r="A1630" s="87" t="s">
        <v>171</v>
      </c>
      <c r="B1630" s="14" t="s">
        <v>75</v>
      </c>
      <c r="C1630" s="14" t="s">
        <v>184</v>
      </c>
      <c r="D1630" s="14">
        <v>2014</v>
      </c>
      <c r="E1630" s="14">
        <v>2014</v>
      </c>
      <c r="F1630" s="14" t="s">
        <v>99</v>
      </c>
      <c r="G1630" s="26">
        <v>5933</v>
      </c>
      <c r="H1630" s="26">
        <v>13226</v>
      </c>
      <c r="I1630" s="48">
        <v>26142</v>
      </c>
      <c r="J1630" s="28">
        <v>0.99629999999999996</v>
      </c>
      <c r="K1630" s="28"/>
      <c r="L1630" s="111"/>
      <c r="M1630" s="28"/>
      <c r="N1630" s="28">
        <v>7.17E-2</v>
      </c>
    </row>
    <row r="1631" spans="1:31">
      <c r="A1631" s="51" t="s">
        <v>281</v>
      </c>
      <c r="B1631" s="14" t="s">
        <v>66</v>
      </c>
      <c r="C1631" s="14" t="s">
        <v>62</v>
      </c>
      <c r="D1631" s="14">
        <v>2014</v>
      </c>
      <c r="E1631" s="14">
        <v>2014</v>
      </c>
      <c r="F1631" s="14" t="s">
        <v>99</v>
      </c>
      <c r="G1631" s="128"/>
      <c r="H1631" s="128"/>
      <c r="I1631" s="128"/>
      <c r="J1631" s="129"/>
      <c r="K1631" s="129"/>
      <c r="L1631" s="111"/>
      <c r="M1631" s="28">
        <v>0.254</v>
      </c>
      <c r="N1631" s="28">
        <v>5.3999999999999999E-2</v>
      </c>
    </row>
    <row r="1632" spans="1:31">
      <c r="A1632" s="51" t="s">
        <v>172</v>
      </c>
      <c r="B1632" s="14" t="s">
        <v>66</v>
      </c>
      <c r="C1632" s="14" t="s">
        <v>62</v>
      </c>
      <c r="D1632" s="14">
        <v>2014</v>
      </c>
      <c r="E1632" s="14">
        <v>2014</v>
      </c>
      <c r="F1632" s="14" t="s">
        <v>99</v>
      </c>
      <c r="G1632" s="26">
        <v>2046381</v>
      </c>
      <c r="H1632" s="26">
        <v>4393812</v>
      </c>
      <c r="I1632" s="48">
        <v>11059814</v>
      </c>
      <c r="J1632" s="28">
        <v>0.95879999999999999</v>
      </c>
      <c r="K1632" s="28"/>
      <c r="L1632" s="111"/>
      <c r="M1632" s="28"/>
      <c r="N1632" s="28">
        <v>4.19E-2</v>
      </c>
      <c r="O1632" s="14"/>
      <c r="P1632" s="14"/>
      <c r="Q1632" s="14"/>
      <c r="R1632" s="14"/>
      <c r="S1632" s="14"/>
      <c r="T1632" s="14"/>
      <c r="U1632" s="14"/>
      <c r="V1632" s="14"/>
      <c r="W1632" s="14"/>
      <c r="X1632" s="14"/>
      <c r="Y1632" s="14"/>
      <c r="Z1632" s="14"/>
      <c r="AA1632" s="14"/>
      <c r="AB1632" s="14"/>
      <c r="AC1632" s="14"/>
      <c r="AD1632" s="14"/>
      <c r="AE1632" s="14"/>
    </row>
    <row r="1633" spans="1:14">
      <c r="A1633" s="51" t="s">
        <v>173</v>
      </c>
      <c r="B1633" s="14" t="s">
        <v>74</v>
      </c>
      <c r="C1633" s="14" t="s">
        <v>62</v>
      </c>
      <c r="D1633" s="14">
        <v>2014</v>
      </c>
      <c r="E1633" s="14">
        <v>2014</v>
      </c>
      <c r="F1633" s="14" t="s">
        <v>99</v>
      </c>
      <c r="G1633" s="26">
        <v>64208</v>
      </c>
      <c r="H1633" s="26">
        <v>127457</v>
      </c>
      <c r="I1633" s="48">
        <v>373571</v>
      </c>
      <c r="J1633" s="28">
        <v>0.85780000000000001</v>
      </c>
      <c r="K1633" s="28"/>
      <c r="L1633" s="111"/>
      <c r="M1633" s="28"/>
      <c r="N1633" s="28">
        <v>1.84E-2</v>
      </c>
    </row>
    <row r="1634" spans="1:14">
      <c r="A1634" s="51" t="s">
        <v>174</v>
      </c>
      <c r="B1634" s="14" t="s">
        <v>75</v>
      </c>
      <c r="C1634" s="14" t="s">
        <v>62</v>
      </c>
      <c r="D1634" s="14">
        <v>2014</v>
      </c>
      <c r="E1634" s="14">
        <v>2014</v>
      </c>
      <c r="F1634" s="14" t="s">
        <v>99</v>
      </c>
      <c r="G1634" s="26">
        <v>111</v>
      </c>
      <c r="H1634" s="26">
        <v>180</v>
      </c>
      <c r="I1634" s="48">
        <v>332</v>
      </c>
      <c r="J1634" s="28">
        <v>1</v>
      </c>
      <c r="K1634" s="28"/>
      <c r="L1634" s="111"/>
      <c r="M1634" s="28"/>
      <c r="N1634" s="28">
        <v>7.4099999999999999E-2</v>
      </c>
    </row>
    <row r="1635" spans="1:14">
      <c r="A1635" s="51" t="s">
        <v>175</v>
      </c>
      <c r="B1635" s="14" t="s">
        <v>75</v>
      </c>
      <c r="C1635" s="14" t="s">
        <v>62</v>
      </c>
      <c r="D1635" s="14">
        <v>2014</v>
      </c>
      <c r="E1635" s="14">
        <v>2014</v>
      </c>
      <c r="F1635" s="14" t="s">
        <v>99</v>
      </c>
      <c r="G1635" s="26">
        <v>1771</v>
      </c>
      <c r="H1635" s="26">
        <v>3411</v>
      </c>
      <c r="I1635" s="48">
        <v>6939</v>
      </c>
      <c r="J1635" s="28">
        <v>0.96630000000000005</v>
      </c>
      <c r="K1635" s="28"/>
      <c r="L1635" s="111"/>
      <c r="M1635" s="28"/>
      <c r="N1635" s="28">
        <v>7.4099999999999999E-2</v>
      </c>
    </row>
    <row r="1636" spans="1:14">
      <c r="A1636" s="51" t="s">
        <v>176</v>
      </c>
      <c r="B1636" s="14" t="s">
        <v>75</v>
      </c>
      <c r="C1636" s="14" t="s">
        <v>62</v>
      </c>
      <c r="D1636" s="14">
        <v>2014</v>
      </c>
      <c r="E1636" s="14">
        <v>2014</v>
      </c>
      <c r="F1636" s="14" t="s">
        <v>99</v>
      </c>
      <c r="G1636" s="26">
        <v>15212</v>
      </c>
      <c r="H1636" s="26">
        <v>30559</v>
      </c>
      <c r="I1636" s="48">
        <v>71197</v>
      </c>
      <c r="J1636" s="28">
        <v>0.88570000000000004</v>
      </c>
      <c r="K1636" s="28"/>
      <c r="L1636" s="111"/>
      <c r="M1636" s="28"/>
      <c r="N1636" s="28">
        <v>7.4099999999999999E-2</v>
      </c>
    </row>
    <row r="1637" spans="1:14">
      <c r="A1637" s="51" t="s">
        <v>177</v>
      </c>
      <c r="B1637" s="14" t="s">
        <v>75</v>
      </c>
      <c r="C1637" s="14" t="s">
        <v>62</v>
      </c>
      <c r="D1637" s="14">
        <v>2014</v>
      </c>
      <c r="E1637" s="14">
        <v>2014</v>
      </c>
      <c r="F1637" s="14" t="s">
        <v>99</v>
      </c>
      <c r="G1637" s="26">
        <v>2685</v>
      </c>
      <c r="H1637" s="26">
        <v>5094</v>
      </c>
      <c r="I1637" s="48">
        <v>10135</v>
      </c>
      <c r="J1637" s="28">
        <v>0.95830000000000004</v>
      </c>
      <c r="K1637" s="28"/>
      <c r="L1637" s="111"/>
      <c r="M1637" s="28"/>
      <c r="N1637" s="28">
        <v>7.4099999999999999E-2</v>
      </c>
    </row>
    <row r="1638" spans="1:14">
      <c r="A1638" s="51" t="s">
        <v>178</v>
      </c>
      <c r="B1638" s="14" t="s">
        <v>75</v>
      </c>
      <c r="C1638" s="14" t="s">
        <v>62</v>
      </c>
      <c r="D1638" s="14">
        <v>2014</v>
      </c>
      <c r="E1638" s="14">
        <v>2014</v>
      </c>
      <c r="F1638" s="14" t="s">
        <v>99</v>
      </c>
      <c r="G1638" s="26">
        <v>752</v>
      </c>
      <c r="H1638" s="26">
        <v>1810</v>
      </c>
      <c r="I1638" s="48">
        <v>7553</v>
      </c>
      <c r="J1638" s="28">
        <v>0.67649999999999999</v>
      </c>
      <c r="K1638" s="28"/>
      <c r="L1638" s="111"/>
      <c r="M1638" s="28"/>
      <c r="N1638" s="28">
        <v>7.4099999999999999E-2</v>
      </c>
    </row>
    <row r="1639" spans="1:14">
      <c r="A1639" s="51" t="s">
        <v>179</v>
      </c>
      <c r="B1639" s="14" t="s">
        <v>74</v>
      </c>
      <c r="C1639" s="14" t="s">
        <v>62</v>
      </c>
      <c r="D1639" s="14">
        <v>2014</v>
      </c>
      <c r="E1639" s="14">
        <v>2014</v>
      </c>
      <c r="F1639" s="14" t="s">
        <v>99</v>
      </c>
      <c r="G1639" s="26">
        <v>34921</v>
      </c>
      <c r="H1639" s="26">
        <v>71884</v>
      </c>
      <c r="I1639" s="48">
        <v>221047</v>
      </c>
      <c r="J1639" s="28">
        <v>0.95199999999999996</v>
      </c>
      <c r="K1639" s="28"/>
      <c r="L1639" s="111"/>
      <c r="M1639" s="28"/>
      <c r="N1639" s="28">
        <v>3.95E-2</v>
      </c>
    </row>
    <row r="1640" spans="1:14">
      <c r="A1640" s="51" t="s">
        <v>180</v>
      </c>
      <c r="B1640" s="14" t="s">
        <v>75</v>
      </c>
      <c r="C1640" s="14" t="s">
        <v>62</v>
      </c>
      <c r="D1640" s="14">
        <v>2014</v>
      </c>
      <c r="E1640" s="14">
        <v>2014</v>
      </c>
      <c r="F1640" s="14" t="s">
        <v>99</v>
      </c>
      <c r="G1640" s="26">
        <v>2511</v>
      </c>
      <c r="H1640" s="26">
        <v>5175</v>
      </c>
      <c r="I1640" s="48">
        <v>10322</v>
      </c>
      <c r="J1640" s="28">
        <v>1</v>
      </c>
      <c r="K1640" s="28"/>
      <c r="L1640" s="111"/>
      <c r="M1640" s="28"/>
      <c r="N1640" s="28">
        <v>7.4099999999999999E-2</v>
      </c>
    </row>
    <row r="1641" spans="1:14">
      <c r="A1641" s="51" t="s">
        <v>181</v>
      </c>
      <c r="B1641" s="14" t="s">
        <v>75</v>
      </c>
      <c r="C1641" s="14" t="s">
        <v>62</v>
      </c>
      <c r="D1641" s="14">
        <v>2014</v>
      </c>
      <c r="E1641" s="14">
        <v>2014</v>
      </c>
      <c r="F1641" s="14" t="s">
        <v>99</v>
      </c>
      <c r="G1641" s="26">
        <v>6836</v>
      </c>
      <c r="H1641" s="26">
        <v>12431</v>
      </c>
      <c r="I1641" s="48">
        <v>31717</v>
      </c>
      <c r="J1641" s="28">
        <v>0.98850000000000005</v>
      </c>
      <c r="K1641" s="28"/>
      <c r="L1641" s="111"/>
      <c r="M1641" s="28"/>
      <c r="N1641" s="28">
        <v>7.4099999999999999E-2</v>
      </c>
    </row>
    <row r="1642" spans="1:14">
      <c r="A1642" s="87" t="s">
        <v>123</v>
      </c>
      <c r="B1642" s="14" t="s">
        <v>74</v>
      </c>
      <c r="C1642" s="14" t="s">
        <v>62</v>
      </c>
      <c r="D1642" s="14">
        <v>2014</v>
      </c>
      <c r="E1642" s="14">
        <v>2014</v>
      </c>
      <c r="F1642" s="14" t="s">
        <v>99</v>
      </c>
      <c r="G1642" s="26">
        <v>97184</v>
      </c>
      <c r="H1642" s="26">
        <v>230446</v>
      </c>
      <c r="I1642" s="48">
        <v>408792</v>
      </c>
      <c r="J1642" s="28">
        <v>0.91310000000000002</v>
      </c>
      <c r="K1642" s="28"/>
      <c r="L1642" s="111"/>
      <c r="M1642" s="28"/>
      <c r="N1642" s="28">
        <v>2.8799999999999999E-2</v>
      </c>
    </row>
    <row r="1643" spans="1:14">
      <c r="A1643" s="87" t="s">
        <v>124</v>
      </c>
      <c r="B1643" s="14" t="s">
        <v>75</v>
      </c>
      <c r="C1643" s="14" t="s">
        <v>62</v>
      </c>
      <c r="D1643" s="14">
        <v>2014</v>
      </c>
      <c r="E1643" s="14">
        <v>2014</v>
      </c>
      <c r="F1643" s="14" t="s">
        <v>99</v>
      </c>
      <c r="G1643" s="26">
        <v>1522</v>
      </c>
      <c r="H1643" s="26">
        <v>3735</v>
      </c>
      <c r="I1643" s="48">
        <v>10235</v>
      </c>
      <c r="J1643" s="28">
        <v>0.98750000000000004</v>
      </c>
      <c r="K1643" s="28"/>
      <c r="L1643" s="111"/>
      <c r="M1643" s="28"/>
      <c r="N1643" s="28">
        <v>7.4099999999999999E-2</v>
      </c>
    </row>
    <row r="1644" spans="1:14">
      <c r="A1644" s="87" t="s">
        <v>125</v>
      </c>
      <c r="B1644" s="14" t="s">
        <v>75</v>
      </c>
      <c r="C1644" s="14" t="s">
        <v>62</v>
      </c>
      <c r="D1644" s="14">
        <v>2014</v>
      </c>
      <c r="E1644" s="14">
        <v>2014</v>
      </c>
      <c r="F1644" s="14" t="s">
        <v>99</v>
      </c>
      <c r="G1644" s="26">
        <v>9987</v>
      </c>
      <c r="H1644" s="26">
        <v>18257</v>
      </c>
      <c r="I1644" s="48">
        <v>41836</v>
      </c>
      <c r="J1644" s="28">
        <v>0.98650000000000004</v>
      </c>
      <c r="K1644" s="28"/>
      <c r="L1644" s="111"/>
      <c r="M1644" s="28"/>
      <c r="N1644" s="28">
        <v>7.4099999999999999E-2</v>
      </c>
    </row>
    <row r="1645" spans="1:14">
      <c r="A1645" s="87" t="s">
        <v>126</v>
      </c>
      <c r="B1645" s="14" t="s">
        <v>75</v>
      </c>
      <c r="C1645" s="14" t="s">
        <v>62</v>
      </c>
      <c r="D1645" s="14">
        <v>2014</v>
      </c>
      <c r="E1645" s="14">
        <v>2014</v>
      </c>
      <c r="F1645" s="14" t="s">
        <v>99</v>
      </c>
      <c r="G1645" s="26">
        <v>15146</v>
      </c>
      <c r="H1645" s="26">
        <v>38209</v>
      </c>
      <c r="I1645" s="48">
        <v>77860</v>
      </c>
      <c r="J1645" s="28">
        <v>0.94469999999999998</v>
      </c>
      <c r="K1645" s="28"/>
      <c r="L1645" s="111"/>
      <c r="M1645" s="28"/>
      <c r="N1645" s="28">
        <v>7.4099999999999999E-2</v>
      </c>
    </row>
    <row r="1646" spans="1:14">
      <c r="A1646" s="87" t="s">
        <v>127</v>
      </c>
      <c r="B1646" s="14" t="s">
        <v>75</v>
      </c>
      <c r="C1646" s="14" t="s">
        <v>62</v>
      </c>
      <c r="D1646" s="14">
        <v>2014</v>
      </c>
      <c r="E1646" s="14">
        <v>2014</v>
      </c>
      <c r="F1646" s="14" t="s">
        <v>99</v>
      </c>
      <c r="G1646" s="26">
        <v>1091</v>
      </c>
      <c r="H1646" s="26">
        <v>2198</v>
      </c>
      <c r="I1646" s="48">
        <v>4855</v>
      </c>
      <c r="J1646" s="28">
        <v>1</v>
      </c>
      <c r="K1646" s="28"/>
      <c r="L1646" s="111"/>
      <c r="M1646" s="28"/>
      <c r="N1646" s="28">
        <v>7.4099999999999999E-2</v>
      </c>
    </row>
    <row r="1647" spans="1:14">
      <c r="A1647" s="87" t="s">
        <v>128</v>
      </c>
      <c r="B1647" s="14" t="s">
        <v>75</v>
      </c>
      <c r="C1647" s="14" t="s">
        <v>62</v>
      </c>
      <c r="D1647" s="14">
        <v>2014</v>
      </c>
      <c r="E1647" s="14">
        <v>2014</v>
      </c>
      <c r="F1647" s="14" t="s">
        <v>99</v>
      </c>
      <c r="G1647" s="26">
        <v>61152</v>
      </c>
      <c r="H1647" s="26">
        <v>147731</v>
      </c>
      <c r="I1647" s="48">
        <v>323857</v>
      </c>
      <c r="J1647" s="28">
        <v>0.98360000000000003</v>
      </c>
      <c r="K1647" s="28"/>
      <c r="L1647" s="111"/>
      <c r="M1647" s="28"/>
      <c r="N1647" s="28">
        <v>2.3E-2</v>
      </c>
    </row>
    <row r="1648" spans="1:14">
      <c r="A1648" s="87" t="s">
        <v>129</v>
      </c>
      <c r="B1648" s="14" t="s">
        <v>75</v>
      </c>
      <c r="C1648" s="14" t="s">
        <v>62</v>
      </c>
      <c r="D1648" s="14">
        <v>2014</v>
      </c>
      <c r="E1648" s="14">
        <v>2014</v>
      </c>
      <c r="F1648" s="14" t="s">
        <v>99</v>
      </c>
      <c r="G1648" s="26">
        <v>10267</v>
      </c>
      <c r="H1648" s="26">
        <v>24396</v>
      </c>
      <c r="I1648" s="48">
        <v>47882</v>
      </c>
      <c r="J1648" s="28">
        <v>0.99119999999999997</v>
      </c>
      <c r="K1648" s="28"/>
      <c r="L1648" s="111"/>
      <c r="M1648" s="28"/>
      <c r="N1648" s="28">
        <v>7.4099999999999999E-2</v>
      </c>
    </row>
    <row r="1649" spans="1:14">
      <c r="A1649" s="87" t="s">
        <v>130</v>
      </c>
      <c r="B1649" s="14" t="s">
        <v>75</v>
      </c>
      <c r="C1649" s="14" t="s">
        <v>62</v>
      </c>
      <c r="D1649" s="14">
        <v>2014</v>
      </c>
      <c r="E1649" s="14">
        <v>2014</v>
      </c>
      <c r="F1649" s="14" t="s">
        <v>99</v>
      </c>
      <c r="G1649" s="26">
        <v>5383</v>
      </c>
      <c r="H1649" s="26">
        <v>10896</v>
      </c>
      <c r="I1649" s="48">
        <v>24999</v>
      </c>
      <c r="J1649" s="28">
        <v>0.87260000000000004</v>
      </c>
      <c r="K1649" s="28"/>
      <c r="L1649" s="111"/>
      <c r="M1649" s="28"/>
      <c r="N1649" s="28">
        <v>7.4099999999999999E-2</v>
      </c>
    </row>
    <row r="1650" spans="1:14">
      <c r="A1650" s="87" t="s">
        <v>131</v>
      </c>
      <c r="B1650" s="14" t="s">
        <v>75</v>
      </c>
      <c r="C1650" s="14" t="s">
        <v>62</v>
      </c>
      <c r="D1650" s="14">
        <v>2014</v>
      </c>
      <c r="E1650" s="14">
        <v>2014</v>
      </c>
      <c r="F1650" s="14" t="s">
        <v>99</v>
      </c>
      <c r="G1650" s="26">
        <v>1570</v>
      </c>
      <c r="H1650" s="26">
        <v>3235</v>
      </c>
      <c r="I1650" s="48">
        <v>6551</v>
      </c>
      <c r="J1650" s="28">
        <v>0.96150000000000002</v>
      </c>
      <c r="K1650" s="28"/>
      <c r="L1650" s="111"/>
      <c r="M1650" s="28"/>
      <c r="N1650" s="28">
        <v>7.4099999999999999E-2</v>
      </c>
    </row>
    <row r="1651" spans="1:14">
      <c r="A1651" s="87" t="s">
        <v>132</v>
      </c>
      <c r="B1651" s="14" t="s">
        <v>76</v>
      </c>
      <c r="C1651" s="14" t="s">
        <v>62</v>
      </c>
      <c r="D1651" s="14">
        <v>2014</v>
      </c>
      <c r="E1651" s="14">
        <v>2014</v>
      </c>
      <c r="F1651" s="14" t="s">
        <v>99</v>
      </c>
      <c r="G1651" s="26">
        <v>576682</v>
      </c>
      <c r="H1651" s="26">
        <v>1180079</v>
      </c>
      <c r="I1651" s="48">
        <v>3373845</v>
      </c>
      <c r="J1651" s="28">
        <v>0.96319999999999995</v>
      </c>
      <c r="K1651" s="28"/>
      <c r="L1651" s="111"/>
      <c r="M1651" s="28"/>
      <c r="N1651" s="28">
        <v>3.2899999999999999E-2</v>
      </c>
    </row>
    <row r="1652" spans="1:14">
      <c r="A1652" s="87" t="s">
        <v>133</v>
      </c>
      <c r="B1652" s="14" t="s">
        <v>75</v>
      </c>
      <c r="C1652" s="14" t="s">
        <v>62</v>
      </c>
      <c r="D1652" s="14">
        <v>2014</v>
      </c>
      <c r="E1652" s="14">
        <v>2014</v>
      </c>
      <c r="F1652" s="14" t="s">
        <v>99</v>
      </c>
      <c r="G1652" s="26">
        <v>11593</v>
      </c>
      <c r="H1652" s="26">
        <v>29027</v>
      </c>
      <c r="I1652" s="48">
        <v>60535</v>
      </c>
      <c r="J1652" s="28">
        <v>0.9788</v>
      </c>
      <c r="K1652" s="28"/>
      <c r="L1652" s="111"/>
      <c r="M1652" s="28"/>
      <c r="N1652" s="28">
        <v>7.4099999999999999E-2</v>
      </c>
    </row>
    <row r="1653" spans="1:14">
      <c r="A1653" s="87" t="s">
        <v>134</v>
      </c>
      <c r="B1653" s="14" t="s">
        <v>75</v>
      </c>
      <c r="C1653" s="14" t="s">
        <v>62</v>
      </c>
      <c r="D1653" s="14">
        <v>2014</v>
      </c>
      <c r="E1653" s="14">
        <v>2014</v>
      </c>
      <c r="F1653" s="14" t="s">
        <v>99</v>
      </c>
      <c r="G1653" s="26">
        <v>6107</v>
      </c>
      <c r="H1653" s="26">
        <v>10224</v>
      </c>
      <c r="I1653" s="48">
        <v>36481</v>
      </c>
      <c r="J1653" s="28">
        <v>0.96040000000000003</v>
      </c>
      <c r="K1653" s="28"/>
      <c r="L1653" s="111"/>
      <c r="M1653" s="28"/>
      <c r="N1653" s="28">
        <v>7.4099999999999999E-2</v>
      </c>
    </row>
    <row r="1654" spans="1:14">
      <c r="A1654" s="87" t="s">
        <v>135</v>
      </c>
      <c r="B1654" s="14" t="s">
        <v>75</v>
      </c>
      <c r="C1654" s="14" t="s">
        <v>62</v>
      </c>
      <c r="D1654" s="14">
        <v>2014</v>
      </c>
      <c r="E1654" s="14">
        <v>2014</v>
      </c>
      <c r="F1654" s="14" t="s">
        <v>99</v>
      </c>
      <c r="G1654" s="26">
        <v>1032</v>
      </c>
      <c r="H1654" s="26">
        <v>2059</v>
      </c>
      <c r="I1654" s="48">
        <v>4244</v>
      </c>
      <c r="J1654" s="28">
        <v>0.87229999999999996</v>
      </c>
      <c r="K1654" s="28"/>
      <c r="L1654" s="111"/>
      <c r="M1654" s="28"/>
      <c r="N1654" s="28">
        <v>7.4099999999999999E-2</v>
      </c>
    </row>
    <row r="1655" spans="1:14">
      <c r="A1655" s="87" t="s">
        <v>136</v>
      </c>
      <c r="B1655" s="14" t="s">
        <v>75</v>
      </c>
      <c r="C1655" s="14" t="s">
        <v>62</v>
      </c>
      <c r="D1655" s="14">
        <v>2014</v>
      </c>
      <c r="E1655" s="14">
        <v>2014</v>
      </c>
      <c r="F1655" s="14" t="s">
        <v>99</v>
      </c>
      <c r="G1655" s="26">
        <v>7590</v>
      </c>
      <c r="H1655" s="26">
        <v>14074</v>
      </c>
      <c r="I1655" s="48">
        <v>33895</v>
      </c>
      <c r="J1655" s="28">
        <v>0.99719999999999998</v>
      </c>
      <c r="K1655" s="28"/>
      <c r="L1655" s="111"/>
      <c r="M1655" s="28"/>
      <c r="N1655" s="28">
        <v>7.4099999999999999E-2</v>
      </c>
    </row>
    <row r="1656" spans="1:14">
      <c r="A1656" s="87" t="s">
        <v>137</v>
      </c>
      <c r="B1656" s="14" t="s">
        <v>75</v>
      </c>
      <c r="C1656" s="14" t="s">
        <v>62</v>
      </c>
      <c r="D1656" s="14">
        <v>2014</v>
      </c>
      <c r="E1656" s="14">
        <v>2014</v>
      </c>
      <c r="F1656" s="14" t="s">
        <v>99</v>
      </c>
      <c r="G1656" s="26">
        <v>24009</v>
      </c>
      <c r="H1656" s="26">
        <v>57288</v>
      </c>
      <c r="I1656" s="48">
        <v>115659</v>
      </c>
      <c r="J1656" s="28">
        <v>0.97199999999999998</v>
      </c>
      <c r="K1656" s="28"/>
      <c r="L1656" s="111"/>
      <c r="M1656" s="28"/>
      <c r="N1656" s="28">
        <v>6.0000000000000001E-3</v>
      </c>
    </row>
    <row r="1657" spans="1:14">
      <c r="A1657" s="87" t="s">
        <v>138</v>
      </c>
      <c r="B1657" s="14" t="s">
        <v>75</v>
      </c>
      <c r="C1657" s="14" t="s">
        <v>62</v>
      </c>
      <c r="D1657" s="14">
        <v>2014</v>
      </c>
      <c r="E1657" s="14">
        <v>2014</v>
      </c>
      <c r="F1657" s="14" t="s">
        <v>99</v>
      </c>
      <c r="G1657" s="26">
        <v>455</v>
      </c>
      <c r="H1657" s="26">
        <v>997</v>
      </c>
      <c r="I1657" s="48">
        <v>2673</v>
      </c>
      <c r="J1657" s="28">
        <v>1</v>
      </c>
      <c r="K1657" s="28"/>
      <c r="L1657" s="111"/>
      <c r="M1657" s="28"/>
      <c r="N1657" s="28">
        <v>7.4099999999999999E-2</v>
      </c>
    </row>
    <row r="1658" spans="1:14">
      <c r="A1658" s="87" t="s">
        <v>139</v>
      </c>
      <c r="B1658" s="14" t="s">
        <v>75</v>
      </c>
      <c r="C1658" s="14" t="s">
        <v>62</v>
      </c>
      <c r="D1658" s="14">
        <v>2014</v>
      </c>
      <c r="E1658" s="14">
        <v>2014</v>
      </c>
      <c r="F1658" s="14" t="s">
        <v>99</v>
      </c>
      <c r="G1658" s="26">
        <v>581</v>
      </c>
      <c r="H1658" s="26">
        <v>920</v>
      </c>
      <c r="I1658" s="48">
        <v>2854</v>
      </c>
      <c r="J1658" s="28">
        <v>1</v>
      </c>
      <c r="K1658" s="28"/>
      <c r="L1658" s="111"/>
      <c r="M1658" s="28"/>
      <c r="N1658" s="28">
        <v>7.4099999999999999E-2</v>
      </c>
    </row>
    <row r="1659" spans="1:14">
      <c r="A1659" s="87" t="s">
        <v>140</v>
      </c>
      <c r="B1659" s="14" t="s">
        <v>75</v>
      </c>
      <c r="C1659" s="14" t="s">
        <v>62</v>
      </c>
      <c r="D1659" s="14">
        <v>2014</v>
      </c>
      <c r="E1659" s="14">
        <v>2014</v>
      </c>
      <c r="F1659" s="14" t="s">
        <v>99</v>
      </c>
      <c r="G1659" s="26">
        <v>23498</v>
      </c>
      <c r="H1659" s="26">
        <v>53709</v>
      </c>
      <c r="I1659" s="48">
        <v>142236</v>
      </c>
      <c r="J1659" s="28">
        <v>1</v>
      </c>
      <c r="K1659" s="28"/>
      <c r="L1659" s="111"/>
      <c r="M1659" s="28"/>
      <c r="N1659" s="28">
        <v>7.1999999999999995E-2</v>
      </c>
    </row>
    <row r="1660" spans="1:14">
      <c r="A1660" s="87" t="s">
        <v>141</v>
      </c>
      <c r="B1660" s="14" t="s">
        <v>75</v>
      </c>
      <c r="C1660" s="14" t="s">
        <v>62</v>
      </c>
      <c r="D1660" s="14">
        <v>2014</v>
      </c>
      <c r="E1660" s="14">
        <v>2014</v>
      </c>
      <c r="F1660" s="14" t="s">
        <v>99</v>
      </c>
      <c r="G1660" s="26">
        <v>3561</v>
      </c>
      <c r="H1660" s="26">
        <v>7455</v>
      </c>
      <c r="I1660" s="48">
        <v>27239</v>
      </c>
      <c r="J1660" s="28">
        <v>0.97219999999999995</v>
      </c>
      <c r="K1660" s="28"/>
      <c r="L1660" s="111"/>
      <c r="M1660" s="28"/>
      <c r="N1660" s="28">
        <v>7.4099999999999999E-2</v>
      </c>
    </row>
    <row r="1661" spans="1:14">
      <c r="A1661" s="87" t="s">
        <v>142</v>
      </c>
      <c r="B1661" s="14" t="s">
        <v>75</v>
      </c>
      <c r="C1661" s="14" t="s">
        <v>62</v>
      </c>
      <c r="D1661" s="14">
        <v>2014</v>
      </c>
      <c r="E1661" s="14">
        <v>2014</v>
      </c>
      <c r="F1661" s="14" t="s">
        <v>99</v>
      </c>
      <c r="G1661" s="26">
        <v>4160</v>
      </c>
      <c r="H1661" s="26">
        <v>7813</v>
      </c>
      <c r="I1661" s="48">
        <v>20181</v>
      </c>
      <c r="J1661" s="28">
        <v>0.9758</v>
      </c>
      <c r="K1661" s="28"/>
      <c r="L1661" s="111"/>
      <c r="M1661" s="28"/>
      <c r="N1661" s="28">
        <v>7.4099999999999999E-2</v>
      </c>
    </row>
    <row r="1662" spans="1:14">
      <c r="A1662" s="87" t="s">
        <v>143</v>
      </c>
      <c r="B1662" s="14" t="s">
        <v>74</v>
      </c>
      <c r="C1662" s="14" t="s">
        <v>62</v>
      </c>
      <c r="D1662" s="14">
        <v>2014</v>
      </c>
      <c r="E1662" s="14">
        <v>2014</v>
      </c>
      <c r="F1662" s="14" t="s">
        <v>99</v>
      </c>
      <c r="G1662" s="26">
        <v>115195</v>
      </c>
      <c r="H1662" s="26">
        <v>248563</v>
      </c>
      <c r="I1662" s="48">
        <v>738284</v>
      </c>
      <c r="J1662" s="28">
        <v>0.97689999999999999</v>
      </c>
      <c r="K1662" s="28"/>
      <c r="L1662" s="111"/>
      <c r="M1662" s="28"/>
      <c r="N1662" s="28">
        <v>2.8799999999999999E-2</v>
      </c>
    </row>
    <row r="1663" spans="1:14">
      <c r="A1663" s="87" t="s">
        <v>144</v>
      </c>
      <c r="B1663" s="14" t="s">
        <v>74</v>
      </c>
      <c r="C1663" s="14" t="s">
        <v>62</v>
      </c>
      <c r="D1663" s="14">
        <v>2014</v>
      </c>
      <c r="E1663" s="14">
        <v>2014</v>
      </c>
      <c r="F1663" s="14" t="s">
        <v>99</v>
      </c>
      <c r="G1663" s="26">
        <v>9099</v>
      </c>
      <c r="H1663" s="26">
        <v>18437</v>
      </c>
      <c r="I1663" s="48">
        <v>52125</v>
      </c>
      <c r="J1663" s="28">
        <v>0.9879</v>
      </c>
      <c r="K1663" s="28"/>
      <c r="L1663" s="111"/>
      <c r="M1663" s="28"/>
      <c r="N1663" s="28">
        <v>7.4099999999999999E-2</v>
      </c>
    </row>
    <row r="1664" spans="1:14">
      <c r="A1664" s="87" t="s">
        <v>145</v>
      </c>
      <c r="B1664" s="14" t="s">
        <v>75</v>
      </c>
      <c r="C1664" s="14" t="s">
        <v>62</v>
      </c>
      <c r="D1664" s="14">
        <v>2014</v>
      </c>
      <c r="E1664" s="14">
        <v>2014</v>
      </c>
      <c r="F1664" s="14" t="s">
        <v>99</v>
      </c>
      <c r="G1664" s="26">
        <v>991</v>
      </c>
      <c r="H1664" s="26">
        <v>1951</v>
      </c>
      <c r="I1664" s="48">
        <v>4787</v>
      </c>
      <c r="J1664" s="28">
        <v>1</v>
      </c>
      <c r="K1664" s="28"/>
      <c r="L1664" s="111"/>
      <c r="M1664" s="28"/>
      <c r="N1664" s="28">
        <v>7.4099999999999999E-2</v>
      </c>
    </row>
    <row r="1665" spans="1:14">
      <c r="A1665" s="87" t="s">
        <v>146</v>
      </c>
      <c r="B1665" s="14" t="s">
        <v>75</v>
      </c>
      <c r="C1665" s="14" t="s">
        <v>62</v>
      </c>
      <c r="D1665" s="14">
        <v>2014</v>
      </c>
      <c r="E1665" s="14">
        <v>2014</v>
      </c>
      <c r="F1665" s="14" t="s">
        <v>99</v>
      </c>
      <c r="G1665" s="26">
        <v>121622</v>
      </c>
      <c r="H1665" s="26">
        <v>285410</v>
      </c>
      <c r="I1665" s="48">
        <v>653026</v>
      </c>
      <c r="J1665" s="28">
        <v>0.99560000000000004</v>
      </c>
      <c r="K1665" s="28"/>
      <c r="L1665" s="111"/>
      <c r="M1665" s="28"/>
      <c r="N1665" s="28">
        <v>3.4299999999999997E-2</v>
      </c>
    </row>
    <row r="1666" spans="1:14">
      <c r="A1666" s="87" t="s">
        <v>147</v>
      </c>
      <c r="B1666" s="14" t="s">
        <v>74</v>
      </c>
      <c r="C1666" s="14" t="s">
        <v>62</v>
      </c>
      <c r="D1666" s="14">
        <v>2014</v>
      </c>
      <c r="E1666" s="14">
        <v>2014</v>
      </c>
      <c r="F1666" s="14" t="s">
        <v>99</v>
      </c>
      <c r="G1666" s="26">
        <v>99448</v>
      </c>
      <c r="H1666" s="26">
        <v>215919</v>
      </c>
      <c r="I1666" s="48">
        <v>457870</v>
      </c>
      <c r="J1666" s="28">
        <v>0.97540000000000004</v>
      </c>
      <c r="K1666" s="28"/>
      <c r="L1666" s="111"/>
      <c r="M1666" s="28"/>
      <c r="N1666" s="28">
        <v>3.0000000000000001E-3</v>
      </c>
    </row>
    <row r="1667" spans="1:14">
      <c r="A1667" s="87" t="s">
        <v>148</v>
      </c>
      <c r="B1667" s="14" t="s">
        <v>75</v>
      </c>
      <c r="C1667" s="14" t="s">
        <v>62</v>
      </c>
      <c r="D1667" s="14">
        <v>2014</v>
      </c>
      <c r="E1667" s="14">
        <v>2014</v>
      </c>
      <c r="F1667" s="14" t="s">
        <v>99</v>
      </c>
      <c r="G1667" s="26">
        <v>2752</v>
      </c>
      <c r="H1667" s="26">
        <v>6390</v>
      </c>
      <c r="I1667" s="48">
        <v>15540</v>
      </c>
      <c r="J1667" s="28">
        <v>1</v>
      </c>
      <c r="K1667" s="28"/>
      <c r="L1667" s="111"/>
      <c r="M1667" s="28"/>
      <c r="N1667" s="28">
        <v>7.4099999999999999E-2</v>
      </c>
    </row>
    <row r="1668" spans="1:14">
      <c r="A1668" s="87" t="s">
        <v>149</v>
      </c>
      <c r="B1668" s="14" t="s">
        <v>75</v>
      </c>
      <c r="C1668" s="14" t="s">
        <v>62</v>
      </c>
      <c r="D1668" s="14">
        <v>2014</v>
      </c>
      <c r="E1668" s="14">
        <v>2014</v>
      </c>
      <c r="F1668" s="14" t="s">
        <v>99</v>
      </c>
      <c r="G1668" s="26">
        <v>168897</v>
      </c>
      <c r="H1668" s="26">
        <v>385964</v>
      </c>
      <c r="I1668" s="48">
        <v>722555</v>
      </c>
      <c r="J1668" s="28">
        <v>0.99929999999999997</v>
      </c>
      <c r="K1668" s="28"/>
      <c r="L1668" s="111"/>
      <c r="M1668" s="28"/>
      <c r="N1668" s="28">
        <v>1.0699999999999999E-2</v>
      </c>
    </row>
    <row r="1669" spans="1:14">
      <c r="A1669" s="87" t="s">
        <v>150</v>
      </c>
      <c r="B1669" s="14" t="s">
        <v>74</v>
      </c>
      <c r="C1669" s="14" t="s">
        <v>62</v>
      </c>
      <c r="D1669" s="14">
        <v>2014</v>
      </c>
      <c r="E1669" s="14">
        <v>2014</v>
      </c>
      <c r="F1669" s="14" t="s">
        <v>99</v>
      </c>
      <c r="G1669" s="26">
        <v>131667</v>
      </c>
      <c r="H1669" s="26">
        <v>276963</v>
      </c>
      <c r="I1669" s="48">
        <v>694608</v>
      </c>
      <c r="J1669" s="28">
        <v>0.90200000000000002</v>
      </c>
      <c r="K1669" s="28"/>
      <c r="L1669" s="111"/>
      <c r="M1669" s="28"/>
      <c r="N1669" s="28">
        <v>4.7100000000000003E-2</v>
      </c>
    </row>
    <row r="1670" spans="1:14">
      <c r="A1670" s="87" t="s">
        <v>151</v>
      </c>
      <c r="B1670" s="14" t="s">
        <v>74</v>
      </c>
      <c r="C1670" s="14" t="s">
        <v>62</v>
      </c>
      <c r="D1670" s="14">
        <v>2014</v>
      </c>
      <c r="E1670" s="14">
        <v>2014</v>
      </c>
      <c r="F1670" s="14" t="s">
        <v>99</v>
      </c>
      <c r="G1670" s="26">
        <v>32863</v>
      </c>
      <c r="H1670" s="26">
        <v>51155</v>
      </c>
      <c r="I1670" s="48">
        <v>202426</v>
      </c>
      <c r="J1670" s="28">
        <v>0.97089999999999999</v>
      </c>
      <c r="K1670" s="28"/>
      <c r="L1670" s="111"/>
      <c r="M1670" s="28"/>
      <c r="N1670" s="28">
        <v>4.4999999999999998E-2</v>
      </c>
    </row>
    <row r="1671" spans="1:14">
      <c r="A1671" s="87" t="s">
        <v>152</v>
      </c>
      <c r="B1671" s="14" t="s">
        <v>75</v>
      </c>
      <c r="C1671" s="14" t="s">
        <v>62</v>
      </c>
      <c r="D1671" s="14">
        <v>2014</v>
      </c>
      <c r="E1671" s="14">
        <v>2014</v>
      </c>
      <c r="F1671" s="14" t="s">
        <v>99</v>
      </c>
      <c r="G1671" s="26">
        <v>49324</v>
      </c>
      <c r="H1671" s="26">
        <v>116685</v>
      </c>
      <c r="I1671" s="48">
        <v>249369</v>
      </c>
      <c r="J1671" s="28">
        <v>0.9829</v>
      </c>
      <c r="K1671" s="28"/>
      <c r="L1671" s="111"/>
      <c r="M1671" s="28"/>
      <c r="N1671" s="28">
        <v>5.6500000000000002E-2</v>
      </c>
    </row>
    <row r="1672" spans="1:14">
      <c r="A1672" s="87" t="s">
        <v>153</v>
      </c>
      <c r="B1672" s="14" t="s">
        <v>74</v>
      </c>
      <c r="C1672" s="14" t="s">
        <v>62</v>
      </c>
      <c r="D1672" s="14">
        <v>2014</v>
      </c>
      <c r="E1672" s="14">
        <v>2014</v>
      </c>
      <c r="F1672" s="14" t="s">
        <v>99</v>
      </c>
      <c r="G1672" s="26">
        <v>9675</v>
      </c>
      <c r="H1672" s="26">
        <v>18502</v>
      </c>
      <c r="I1672" s="48">
        <v>51311</v>
      </c>
      <c r="J1672" s="28">
        <v>0.97160000000000002</v>
      </c>
      <c r="K1672" s="28"/>
      <c r="L1672" s="111"/>
      <c r="M1672" s="28"/>
      <c r="N1672" s="28">
        <v>7.4099999999999999E-2</v>
      </c>
    </row>
    <row r="1673" spans="1:14">
      <c r="A1673" s="87" t="s">
        <v>154</v>
      </c>
      <c r="B1673" s="14" t="s">
        <v>74</v>
      </c>
      <c r="C1673" s="14" t="s">
        <v>62</v>
      </c>
      <c r="D1673" s="14">
        <v>2014</v>
      </c>
      <c r="E1673" s="14">
        <v>2014</v>
      </c>
      <c r="F1673" s="14" t="s">
        <v>99</v>
      </c>
      <c r="G1673" s="26">
        <v>15963</v>
      </c>
      <c r="H1673" s="26">
        <v>32354</v>
      </c>
      <c r="I1673" s="48">
        <v>128422</v>
      </c>
      <c r="J1673" s="28">
        <v>0.97689999999999999</v>
      </c>
      <c r="K1673" s="28"/>
      <c r="L1673" s="111"/>
      <c r="M1673" s="28"/>
      <c r="N1673" s="28">
        <v>7.4099999999999999E-2</v>
      </c>
    </row>
    <row r="1674" spans="1:14">
      <c r="A1674" s="87" t="s">
        <v>155</v>
      </c>
      <c r="B1674" s="14" t="s">
        <v>74</v>
      </c>
      <c r="C1674" s="14" t="s">
        <v>62</v>
      </c>
      <c r="D1674" s="14">
        <v>2014</v>
      </c>
      <c r="E1674" s="14">
        <v>2014</v>
      </c>
      <c r="F1674" s="14" t="s">
        <v>99</v>
      </c>
      <c r="G1674" s="26">
        <v>16217</v>
      </c>
      <c r="H1674" s="26">
        <v>36132</v>
      </c>
      <c r="I1674" s="48">
        <v>116289</v>
      </c>
      <c r="J1674" s="28">
        <v>0.79590000000000005</v>
      </c>
      <c r="K1674" s="28"/>
      <c r="L1674" s="111"/>
      <c r="M1674" s="28"/>
      <c r="N1674" s="28">
        <v>7.4099999999999999E-2</v>
      </c>
    </row>
    <row r="1675" spans="1:14">
      <c r="A1675" s="87" t="s">
        <v>156</v>
      </c>
      <c r="B1675" s="14" t="s">
        <v>74</v>
      </c>
      <c r="C1675" s="14" t="s">
        <v>62</v>
      </c>
      <c r="D1675" s="14">
        <v>2014</v>
      </c>
      <c r="E1675" s="14">
        <v>2014</v>
      </c>
      <c r="F1675" s="14" t="s">
        <v>99</v>
      </c>
      <c r="G1675" s="26">
        <v>54498</v>
      </c>
      <c r="H1675" s="26">
        <v>113186</v>
      </c>
      <c r="I1675" s="48">
        <v>378270</v>
      </c>
      <c r="J1675" s="28">
        <v>0.96850000000000003</v>
      </c>
      <c r="K1675" s="28"/>
      <c r="L1675" s="111"/>
      <c r="M1675" s="28"/>
      <c r="N1675" s="28">
        <v>2.98E-2</v>
      </c>
    </row>
    <row r="1676" spans="1:14">
      <c r="A1676" s="87" t="s">
        <v>157</v>
      </c>
      <c r="B1676" s="14" t="s">
        <v>74</v>
      </c>
      <c r="C1676" s="14" t="s">
        <v>62</v>
      </c>
      <c r="D1676" s="14">
        <v>2014</v>
      </c>
      <c r="E1676" s="14">
        <v>2014</v>
      </c>
      <c r="F1676" s="14" t="s">
        <v>99</v>
      </c>
      <c r="G1676" s="26">
        <v>12796</v>
      </c>
      <c r="H1676" s="26">
        <v>24910</v>
      </c>
      <c r="I1676" s="48">
        <v>64771</v>
      </c>
      <c r="J1676" s="28">
        <v>0.8075</v>
      </c>
      <c r="K1676" s="28"/>
      <c r="L1676" s="111"/>
      <c r="M1676" s="28"/>
      <c r="N1676" s="28">
        <v>7.4099999999999999E-2</v>
      </c>
    </row>
    <row r="1677" spans="1:14">
      <c r="A1677" s="87" t="s">
        <v>158</v>
      </c>
      <c r="B1677" s="14" t="s">
        <v>75</v>
      </c>
      <c r="C1677" s="14" t="s">
        <v>62</v>
      </c>
      <c r="D1677" s="14">
        <v>2014</v>
      </c>
      <c r="E1677" s="14">
        <v>2014</v>
      </c>
      <c r="F1677" s="14" t="s">
        <v>99</v>
      </c>
      <c r="G1677" s="26">
        <v>12324</v>
      </c>
      <c r="H1677" s="26">
        <v>24283</v>
      </c>
      <c r="I1677" s="48">
        <v>56203</v>
      </c>
      <c r="J1677" s="28">
        <v>0.95499999999999996</v>
      </c>
      <c r="K1677" s="28"/>
      <c r="L1677" s="111"/>
      <c r="M1677" s="28"/>
      <c r="N1677" s="28">
        <v>7.4099999999999999E-2</v>
      </c>
    </row>
    <row r="1678" spans="1:14">
      <c r="A1678" s="87" t="s">
        <v>159</v>
      </c>
      <c r="B1678" s="14" t="s">
        <v>75</v>
      </c>
      <c r="C1678" s="14" t="s">
        <v>62</v>
      </c>
      <c r="D1678" s="14">
        <v>2014</v>
      </c>
      <c r="E1678" s="14">
        <v>2014</v>
      </c>
      <c r="F1678" s="14" t="s">
        <v>99</v>
      </c>
      <c r="G1678" s="26">
        <v>172</v>
      </c>
      <c r="H1678" s="26">
        <v>306</v>
      </c>
      <c r="I1678" s="48">
        <v>723</v>
      </c>
      <c r="J1678" s="28">
        <v>0.9</v>
      </c>
      <c r="K1678" s="28"/>
      <c r="L1678" s="111"/>
      <c r="M1678" s="28"/>
      <c r="N1678" s="28">
        <v>7.4099999999999999E-2</v>
      </c>
    </row>
    <row r="1679" spans="1:14">
      <c r="A1679" s="87" t="s">
        <v>160</v>
      </c>
      <c r="B1679" s="14" t="s">
        <v>75</v>
      </c>
      <c r="C1679" s="14" t="s">
        <v>62</v>
      </c>
      <c r="D1679" s="14">
        <v>2014</v>
      </c>
      <c r="E1679" s="14">
        <v>2014</v>
      </c>
      <c r="F1679" s="14" t="s">
        <v>99</v>
      </c>
      <c r="G1679" s="26">
        <v>3206</v>
      </c>
      <c r="H1679" s="26">
        <v>7024</v>
      </c>
      <c r="I1679" s="48">
        <v>15000</v>
      </c>
      <c r="J1679" s="28">
        <v>1</v>
      </c>
      <c r="K1679" s="28"/>
      <c r="L1679" s="111"/>
      <c r="M1679" s="28"/>
      <c r="N1679" s="28">
        <v>7.4099999999999999E-2</v>
      </c>
    </row>
    <row r="1680" spans="1:14">
      <c r="A1680" s="87" t="s">
        <v>161</v>
      </c>
      <c r="B1680" s="14" t="s">
        <v>74</v>
      </c>
      <c r="C1680" s="14" t="s">
        <v>62</v>
      </c>
      <c r="D1680" s="14">
        <v>2014</v>
      </c>
      <c r="E1680" s="14">
        <v>2014</v>
      </c>
      <c r="F1680" s="14" t="s">
        <v>99</v>
      </c>
      <c r="G1680" s="26">
        <v>21995</v>
      </c>
      <c r="H1680" s="26">
        <v>43407</v>
      </c>
      <c r="I1680" s="48">
        <v>100097</v>
      </c>
      <c r="J1680" s="28">
        <v>0.94540000000000002</v>
      </c>
      <c r="K1680" s="28"/>
      <c r="L1680" s="111"/>
      <c r="M1680" s="28"/>
      <c r="N1680" s="28">
        <v>5.0000000000000001E-3</v>
      </c>
    </row>
    <row r="1681" spans="1:31">
      <c r="A1681" s="87" t="s">
        <v>162</v>
      </c>
      <c r="B1681" s="14" t="s">
        <v>74</v>
      </c>
      <c r="C1681" s="14" t="s">
        <v>62</v>
      </c>
      <c r="D1681" s="14">
        <v>2014</v>
      </c>
      <c r="E1681" s="14">
        <v>2014</v>
      </c>
      <c r="F1681" s="14" t="s">
        <v>99</v>
      </c>
      <c r="G1681" s="26">
        <v>19162</v>
      </c>
      <c r="H1681" s="26">
        <v>35221</v>
      </c>
      <c r="I1681" s="48">
        <v>105610</v>
      </c>
      <c r="J1681" s="28">
        <v>0.83819999999999995</v>
      </c>
      <c r="K1681" s="28"/>
      <c r="L1681" s="111"/>
      <c r="M1681" s="28"/>
      <c r="N1681" s="28">
        <v>7.4099999999999999E-2</v>
      </c>
    </row>
    <row r="1682" spans="1:31">
      <c r="A1682" s="87" t="s">
        <v>163</v>
      </c>
      <c r="B1682" s="14" t="s">
        <v>75</v>
      </c>
      <c r="C1682" s="14" t="s">
        <v>62</v>
      </c>
      <c r="D1682" s="14">
        <v>2014</v>
      </c>
      <c r="E1682" s="14">
        <v>2014</v>
      </c>
      <c r="F1682" s="14" t="s">
        <v>99</v>
      </c>
      <c r="G1682" s="26">
        <v>42355</v>
      </c>
      <c r="H1682" s="26">
        <v>92163</v>
      </c>
      <c r="I1682" s="48">
        <v>191993</v>
      </c>
      <c r="J1682" s="28">
        <v>0.91490000000000005</v>
      </c>
      <c r="K1682" s="28"/>
      <c r="L1682" s="111"/>
      <c r="M1682" s="28"/>
      <c r="N1682" s="28">
        <v>1.5599999999999999E-2</v>
      </c>
    </row>
    <row r="1683" spans="1:31">
      <c r="A1683" s="87" t="s">
        <v>164</v>
      </c>
      <c r="B1683" s="14" t="s">
        <v>75</v>
      </c>
      <c r="C1683" s="14" t="s">
        <v>62</v>
      </c>
      <c r="D1683" s="14">
        <v>2014</v>
      </c>
      <c r="E1683" s="14">
        <v>2014</v>
      </c>
      <c r="F1683" s="14" t="s">
        <v>99</v>
      </c>
      <c r="G1683" s="26">
        <v>5565</v>
      </c>
      <c r="H1683" s="26">
        <v>12986</v>
      </c>
      <c r="I1683" s="48">
        <v>34597</v>
      </c>
      <c r="J1683" s="28">
        <v>0.97199999999999998</v>
      </c>
      <c r="K1683" s="28"/>
      <c r="L1683" s="111"/>
      <c r="M1683" s="28"/>
      <c r="N1683" s="28">
        <v>7.4099999999999999E-2</v>
      </c>
    </row>
    <row r="1684" spans="1:31">
      <c r="A1684" s="87" t="s">
        <v>165</v>
      </c>
      <c r="B1684" s="14" t="s">
        <v>75</v>
      </c>
      <c r="C1684" s="14" t="s">
        <v>62</v>
      </c>
      <c r="D1684" s="14">
        <v>2014</v>
      </c>
      <c r="E1684" s="14">
        <v>2014</v>
      </c>
      <c r="F1684" s="14" t="s">
        <v>99</v>
      </c>
      <c r="G1684" s="26">
        <v>4917</v>
      </c>
      <c r="H1684" s="26">
        <v>10963</v>
      </c>
      <c r="I1684" s="48">
        <v>23757</v>
      </c>
      <c r="J1684" s="28">
        <v>0.94399999999999995</v>
      </c>
      <c r="K1684" s="28"/>
      <c r="L1684" s="111"/>
      <c r="M1684" s="28"/>
      <c r="N1684" s="28">
        <v>7.4099999999999999E-2</v>
      </c>
    </row>
    <row r="1685" spans="1:31">
      <c r="A1685" s="87" t="s">
        <v>166</v>
      </c>
      <c r="B1685" s="14" t="s">
        <v>75</v>
      </c>
      <c r="C1685" s="14" t="s">
        <v>62</v>
      </c>
      <c r="D1685" s="14">
        <v>2014</v>
      </c>
      <c r="E1685" s="14">
        <v>2014</v>
      </c>
      <c r="F1685" s="14" t="s">
        <v>99</v>
      </c>
      <c r="G1685" s="26">
        <v>939</v>
      </c>
      <c r="H1685" s="26">
        <v>1775</v>
      </c>
      <c r="I1685" s="48">
        <v>4147</v>
      </c>
      <c r="J1685" s="28">
        <v>1</v>
      </c>
      <c r="K1685" s="28"/>
      <c r="L1685" s="111"/>
      <c r="M1685" s="28"/>
      <c r="N1685" s="28">
        <v>7.4099999999999999E-2</v>
      </c>
    </row>
    <row r="1686" spans="1:31">
      <c r="A1686" s="87" t="s">
        <v>167</v>
      </c>
      <c r="B1686" s="14" t="s">
        <v>74</v>
      </c>
      <c r="C1686" s="14" t="s">
        <v>62</v>
      </c>
      <c r="D1686" s="14">
        <v>2014</v>
      </c>
      <c r="E1686" s="14">
        <v>2014</v>
      </c>
      <c r="F1686" s="14" t="s">
        <v>99</v>
      </c>
      <c r="G1686" s="26">
        <v>50688</v>
      </c>
      <c r="H1686" s="26">
        <v>123505</v>
      </c>
      <c r="I1686" s="48">
        <v>219431</v>
      </c>
      <c r="J1686" s="28">
        <v>1</v>
      </c>
      <c r="K1686" s="28"/>
      <c r="L1686" s="111"/>
      <c r="M1686" s="28"/>
      <c r="N1686" s="28">
        <v>4.1099999999999998E-2</v>
      </c>
    </row>
    <row r="1687" spans="1:31">
      <c r="A1687" s="87" t="s">
        <v>168</v>
      </c>
      <c r="B1687" s="14" t="s">
        <v>75</v>
      </c>
      <c r="C1687" s="14" t="s">
        <v>62</v>
      </c>
      <c r="D1687" s="14">
        <v>2014</v>
      </c>
      <c r="E1687" s="14">
        <v>2014</v>
      </c>
      <c r="F1687" s="14" t="s">
        <v>99</v>
      </c>
      <c r="G1687" s="26">
        <v>3035</v>
      </c>
      <c r="H1687" s="26">
        <v>5567</v>
      </c>
      <c r="I1687" s="48">
        <v>12840</v>
      </c>
      <c r="J1687" s="28">
        <v>0.93869999999999998</v>
      </c>
      <c r="K1687" s="28"/>
      <c r="L1687" s="111"/>
      <c r="M1687" s="28"/>
      <c r="N1687" s="28">
        <v>7.4099999999999999E-2</v>
      </c>
    </row>
    <row r="1688" spans="1:31">
      <c r="A1688" s="87" t="s">
        <v>169</v>
      </c>
      <c r="B1688" s="14" t="s">
        <v>74</v>
      </c>
      <c r="C1688" s="14" t="s">
        <v>62</v>
      </c>
      <c r="D1688" s="14">
        <v>2014</v>
      </c>
      <c r="E1688" s="14">
        <v>2014</v>
      </c>
      <c r="F1688" s="14" t="s">
        <v>99</v>
      </c>
      <c r="G1688" s="26">
        <v>34857</v>
      </c>
      <c r="H1688" s="26">
        <v>71740</v>
      </c>
      <c r="I1688" s="48">
        <v>192768</v>
      </c>
      <c r="J1688" s="28">
        <v>0.96460000000000001</v>
      </c>
      <c r="K1688" s="28"/>
      <c r="L1688" s="111"/>
      <c r="M1688" s="28"/>
      <c r="N1688" s="28">
        <v>2.0400000000000001E-2</v>
      </c>
    </row>
    <row r="1689" spans="1:31">
      <c r="A1689" s="87" t="s">
        <v>170</v>
      </c>
      <c r="B1689" s="14" t="s">
        <v>74</v>
      </c>
      <c r="C1689" s="14" t="s">
        <v>62</v>
      </c>
      <c r="D1689" s="14">
        <v>2014</v>
      </c>
      <c r="E1689" s="14">
        <v>2014</v>
      </c>
      <c r="F1689" s="14" t="s">
        <v>99</v>
      </c>
      <c r="G1689" s="26">
        <v>8647</v>
      </c>
      <c r="H1689" s="26">
        <v>18353</v>
      </c>
      <c r="I1689" s="48">
        <v>46796</v>
      </c>
      <c r="J1689" s="28">
        <v>0.84230000000000005</v>
      </c>
      <c r="K1689" s="28"/>
      <c r="L1689" s="111"/>
      <c r="M1689" s="28"/>
      <c r="N1689" s="28">
        <v>7.4099999999999999E-2</v>
      </c>
    </row>
    <row r="1690" spans="1:31">
      <c r="A1690" s="87" t="s">
        <v>171</v>
      </c>
      <c r="B1690" s="14" t="s">
        <v>75</v>
      </c>
      <c r="C1690" s="14" t="s">
        <v>62</v>
      </c>
      <c r="D1690" s="14">
        <v>2014</v>
      </c>
      <c r="E1690" s="14">
        <v>2014</v>
      </c>
      <c r="F1690" s="14" t="s">
        <v>99</v>
      </c>
      <c r="G1690" s="26">
        <v>5935</v>
      </c>
      <c r="H1690" s="26">
        <v>13249</v>
      </c>
      <c r="I1690" s="48">
        <v>26677</v>
      </c>
      <c r="J1690" s="28">
        <v>1</v>
      </c>
      <c r="K1690" s="28"/>
      <c r="L1690" s="111"/>
      <c r="M1690" s="28"/>
      <c r="N1690" s="28">
        <v>7.4099999999999999E-2</v>
      </c>
    </row>
    <row r="1691" spans="1:31">
      <c r="A1691" s="51" t="s">
        <v>281</v>
      </c>
      <c r="B1691" s="14" t="s">
        <v>66</v>
      </c>
      <c r="C1691" s="14" t="s">
        <v>63</v>
      </c>
      <c r="D1691" s="14">
        <v>2014</v>
      </c>
      <c r="E1691" s="14">
        <v>2014</v>
      </c>
      <c r="F1691" s="14" t="s">
        <v>99</v>
      </c>
      <c r="G1691" s="128"/>
      <c r="H1691" s="128"/>
      <c r="I1691" s="128"/>
      <c r="J1691" s="129"/>
      <c r="K1691" s="129"/>
      <c r="L1691" s="111"/>
      <c r="M1691" s="28">
        <v>0.254</v>
      </c>
      <c r="N1691" s="28">
        <v>5.3999999999999999E-2</v>
      </c>
    </row>
    <row r="1692" spans="1:31">
      <c r="A1692" s="51" t="s">
        <v>172</v>
      </c>
      <c r="B1692" s="14" t="s">
        <v>66</v>
      </c>
      <c r="C1692" s="14" t="s">
        <v>63</v>
      </c>
      <c r="D1692" s="14">
        <v>2014</v>
      </c>
      <c r="E1692" s="14">
        <v>2014</v>
      </c>
      <c r="F1692" s="14" t="s">
        <v>99</v>
      </c>
      <c r="G1692" s="26">
        <v>2056184</v>
      </c>
      <c r="H1692" s="26">
        <v>4407877</v>
      </c>
      <c r="I1692" s="48">
        <v>11220253</v>
      </c>
      <c r="J1692" s="28">
        <v>0.9637</v>
      </c>
      <c r="K1692" s="28"/>
      <c r="L1692" s="111"/>
      <c r="M1692" s="28"/>
      <c r="N1692" s="28">
        <v>4.4499999999999998E-2</v>
      </c>
      <c r="O1692" s="14"/>
      <c r="P1692" s="14"/>
      <c r="Q1692" s="14"/>
      <c r="R1692" s="14"/>
      <c r="S1692" s="14"/>
      <c r="T1692" s="14"/>
      <c r="U1692" s="14"/>
      <c r="V1692" s="14"/>
      <c r="W1692" s="14"/>
      <c r="X1692" s="14"/>
      <c r="Y1692" s="14"/>
      <c r="Z1692" s="14"/>
      <c r="AA1692" s="14"/>
      <c r="AB1692" s="14"/>
      <c r="AC1692" s="14"/>
      <c r="AD1692" s="14"/>
      <c r="AE1692" s="14"/>
    </row>
    <row r="1693" spans="1:31">
      <c r="A1693" s="51" t="s">
        <v>173</v>
      </c>
      <c r="B1693" s="14" t="s">
        <v>74</v>
      </c>
      <c r="C1693" s="14" t="s">
        <v>63</v>
      </c>
      <c r="D1693" s="14">
        <v>2014</v>
      </c>
      <c r="E1693" s="14">
        <v>2014</v>
      </c>
      <c r="F1693" s="14" t="s">
        <v>99</v>
      </c>
      <c r="G1693" s="26">
        <v>64582</v>
      </c>
      <c r="H1693" s="26">
        <v>127943</v>
      </c>
      <c r="I1693" s="48">
        <v>378218</v>
      </c>
      <c r="J1693" s="28">
        <v>0.86009999999999998</v>
      </c>
      <c r="K1693" s="28"/>
      <c r="L1693" s="111"/>
      <c r="M1693" s="28"/>
      <c r="N1693" s="28">
        <v>2.3800000000000002E-2</v>
      </c>
    </row>
    <row r="1694" spans="1:31">
      <c r="A1694" s="51" t="s">
        <v>174</v>
      </c>
      <c r="B1694" s="14" t="s">
        <v>75</v>
      </c>
      <c r="C1694" s="14" t="s">
        <v>63</v>
      </c>
      <c r="D1694" s="14">
        <v>2014</v>
      </c>
      <c r="E1694" s="14">
        <v>2014</v>
      </c>
      <c r="F1694" s="14" t="s">
        <v>99</v>
      </c>
      <c r="G1694" s="26">
        <v>111</v>
      </c>
      <c r="H1694" s="26">
        <v>182</v>
      </c>
      <c r="I1694" s="48">
        <v>348</v>
      </c>
      <c r="J1694" s="28">
        <v>1</v>
      </c>
      <c r="K1694" s="28"/>
      <c r="L1694" s="111"/>
      <c r="M1694" s="28"/>
      <c r="N1694" s="28">
        <v>9.2899999999999996E-2</v>
      </c>
    </row>
    <row r="1695" spans="1:31">
      <c r="A1695" s="51" t="s">
        <v>175</v>
      </c>
      <c r="B1695" s="14" t="s">
        <v>75</v>
      </c>
      <c r="C1695" s="14" t="s">
        <v>63</v>
      </c>
      <c r="D1695" s="14">
        <v>2014</v>
      </c>
      <c r="E1695" s="14">
        <v>2014</v>
      </c>
      <c r="F1695" s="14" t="s">
        <v>99</v>
      </c>
      <c r="G1695" s="26">
        <v>1791</v>
      </c>
      <c r="H1695" s="26">
        <v>3410</v>
      </c>
      <c r="I1695" s="48">
        <v>7022</v>
      </c>
      <c r="J1695" s="28">
        <v>0.98850000000000005</v>
      </c>
      <c r="K1695" s="28"/>
      <c r="L1695" s="111"/>
      <c r="M1695" s="28"/>
      <c r="N1695" s="28">
        <v>9.2899999999999996E-2</v>
      </c>
    </row>
    <row r="1696" spans="1:31">
      <c r="A1696" s="51" t="s">
        <v>176</v>
      </c>
      <c r="B1696" s="14" t="s">
        <v>75</v>
      </c>
      <c r="C1696" s="14" t="s">
        <v>63</v>
      </c>
      <c r="D1696" s="14">
        <v>2014</v>
      </c>
      <c r="E1696" s="14">
        <v>2014</v>
      </c>
      <c r="F1696" s="14" t="s">
        <v>99</v>
      </c>
      <c r="G1696" s="26">
        <v>15433</v>
      </c>
      <c r="H1696" s="26">
        <v>30845</v>
      </c>
      <c r="I1696" s="48">
        <v>72109</v>
      </c>
      <c r="J1696" s="28">
        <v>0.90610000000000002</v>
      </c>
      <c r="K1696" s="28"/>
      <c r="L1696" s="111"/>
      <c r="M1696" s="28"/>
      <c r="N1696" s="28">
        <v>9.2899999999999996E-2</v>
      </c>
    </row>
    <row r="1697" spans="1:14">
      <c r="A1697" s="51" t="s">
        <v>177</v>
      </c>
      <c r="B1697" s="14" t="s">
        <v>75</v>
      </c>
      <c r="C1697" s="14" t="s">
        <v>63</v>
      </c>
      <c r="D1697" s="14">
        <v>2014</v>
      </c>
      <c r="E1697" s="14">
        <v>2014</v>
      </c>
      <c r="F1697" s="14" t="s">
        <v>99</v>
      </c>
      <c r="G1697" s="26">
        <v>2720</v>
      </c>
      <c r="H1697" s="26">
        <v>5164</v>
      </c>
      <c r="I1697" s="48">
        <v>10270</v>
      </c>
      <c r="J1697" s="28">
        <v>1</v>
      </c>
      <c r="K1697" s="28"/>
      <c r="L1697" s="111"/>
      <c r="M1697" s="28"/>
      <c r="N1697" s="28">
        <v>9.2899999999999996E-2</v>
      </c>
    </row>
    <row r="1698" spans="1:14">
      <c r="A1698" s="51" t="s">
        <v>178</v>
      </c>
      <c r="B1698" s="14" t="s">
        <v>75</v>
      </c>
      <c r="C1698" s="14" t="s">
        <v>63</v>
      </c>
      <c r="D1698" s="14">
        <v>2014</v>
      </c>
      <c r="E1698" s="14">
        <v>2014</v>
      </c>
      <c r="F1698" s="14" t="s">
        <v>99</v>
      </c>
      <c r="G1698" s="26">
        <v>756</v>
      </c>
      <c r="H1698" s="26">
        <v>1804</v>
      </c>
      <c r="I1698" s="48">
        <v>7644</v>
      </c>
      <c r="J1698" s="28">
        <v>0.65710000000000002</v>
      </c>
      <c r="K1698" s="28"/>
      <c r="L1698" s="111"/>
      <c r="M1698" s="28"/>
      <c r="N1698" s="28">
        <v>9.2899999999999996E-2</v>
      </c>
    </row>
    <row r="1699" spans="1:14">
      <c r="A1699" s="51" t="s">
        <v>179</v>
      </c>
      <c r="B1699" s="14" t="s">
        <v>74</v>
      </c>
      <c r="C1699" s="14" t="s">
        <v>63</v>
      </c>
      <c r="D1699" s="14">
        <v>2014</v>
      </c>
      <c r="E1699" s="14">
        <v>2014</v>
      </c>
      <c r="F1699" s="14" t="s">
        <v>99</v>
      </c>
      <c r="G1699" s="26">
        <v>35110</v>
      </c>
      <c r="H1699" s="26">
        <v>72256</v>
      </c>
      <c r="I1699" s="48">
        <v>224494</v>
      </c>
      <c r="J1699" s="28">
        <v>0.96260000000000001</v>
      </c>
      <c r="K1699" s="28"/>
      <c r="L1699" s="111"/>
      <c r="M1699" s="28"/>
      <c r="N1699" s="28">
        <v>3.7400000000000003E-2</v>
      </c>
    </row>
    <row r="1700" spans="1:14">
      <c r="A1700" s="51" t="s">
        <v>180</v>
      </c>
      <c r="B1700" s="14" t="s">
        <v>75</v>
      </c>
      <c r="C1700" s="14" t="s">
        <v>63</v>
      </c>
      <c r="D1700" s="14">
        <v>2014</v>
      </c>
      <c r="E1700" s="14">
        <v>2014</v>
      </c>
      <c r="F1700" s="14" t="s">
        <v>99</v>
      </c>
      <c r="G1700" s="26">
        <v>2510</v>
      </c>
      <c r="H1700" s="26">
        <v>5160</v>
      </c>
      <c r="I1700" s="48">
        <v>10456</v>
      </c>
      <c r="J1700" s="28">
        <v>1</v>
      </c>
      <c r="K1700" s="28"/>
      <c r="L1700" s="111"/>
      <c r="M1700" s="28"/>
      <c r="N1700" s="28">
        <v>9.2899999999999996E-2</v>
      </c>
    </row>
    <row r="1701" spans="1:14">
      <c r="A1701" s="51" t="s">
        <v>181</v>
      </c>
      <c r="B1701" s="14" t="s">
        <v>75</v>
      </c>
      <c r="C1701" s="14" t="s">
        <v>63</v>
      </c>
      <c r="D1701" s="14">
        <v>2014</v>
      </c>
      <c r="E1701" s="14">
        <v>2014</v>
      </c>
      <c r="F1701" s="14" t="s">
        <v>99</v>
      </c>
      <c r="G1701" s="26">
        <v>6860</v>
      </c>
      <c r="H1701" s="26">
        <v>12484</v>
      </c>
      <c r="I1701" s="48">
        <v>32258</v>
      </c>
      <c r="J1701" s="28">
        <v>0.99450000000000005</v>
      </c>
      <c r="K1701" s="28"/>
      <c r="L1701" s="111"/>
      <c r="M1701" s="28"/>
      <c r="N1701" s="28">
        <v>9.2899999999999996E-2</v>
      </c>
    </row>
    <row r="1702" spans="1:14">
      <c r="A1702" s="87" t="s">
        <v>123</v>
      </c>
      <c r="B1702" s="14" t="s">
        <v>74</v>
      </c>
      <c r="C1702" s="14" t="s">
        <v>63</v>
      </c>
      <c r="D1702" s="14">
        <v>2014</v>
      </c>
      <c r="E1702" s="14">
        <v>2014</v>
      </c>
      <c r="F1702" s="14" t="s">
        <v>99</v>
      </c>
      <c r="G1702" s="26">
        <v>97743</v>
      </c>
      <c r="H1702" s="26">
        <v>231554</v>
      </c>
      <c r="I1702" s="48">
        <v>413856</v>
      </c>
      <c r="J1702" s="28">
        <v>0.93500000000000005</v>
      </c>
      <c r="K1702" s="28"/>
      <c r="L1702" s="111"/>
      <c r="M1702" s="28"/>
      <c r="N1702" s="28">
        <v>2.64E-2</v>
      </c>
    </row>
    <row r="1703" spans="1:14">
      <c r="A1703" s="87" t="s">
        <v>124</v>
      </c>
      <c r="B1703" s="14" t="s">
        <v>75</v>
      </c>
      <c r="C1703" s="14" t="s">
        <v>63</v>
      </c>
      <c r="D1703" s="14">
        <v>2014</v>
      </c>
      <c r="E1703" s="14">
        <v>2014</v>
      </c>
      <c r="F1703" s="14" t="s">
        <v>99</v>
      </c>
      <c r="G1703" s="26">
        <v>1512</v>
      </c>
      <c r="H1703" s="26">
        <v>3701</v>
      </c>
      <c r="I1703" s="48">
        <v>10382</v>
      </c>
      <c r="J1703" s="28">
        <v>1</v>
      </c>
      <c r="K1703" s="28"/>
      <c r="L1703" s="111"/>
      <c r="M1703" s="28"/>
      <c r="N1703" s="28">
        <v>9.2899999999999996E-2</v>
      </c>
    </row>
    <row r="1704" spans="1:14">
      <c r="A1704" s="87" t="s">
        <v>125</v>
      </c>
      <c r="B1704" s="14" t="s">
        <v>75</v>
      </c>
      <c r="C1704" s="14" t="s">
        <v>63</v>
      </c>
      <c r="D1704" s="14">
        <v>2014</v>
      </c>
      <c r="E1704" s="14">
        <v>2014</v>
      </c>
      <c r="F1704" s="14" t="s">
        <v>99</v>
      </c>
      <c r="G1704" s="26">
        <v>10091</v>
      </c>
      <c r="H1704" s="26">
        <v>18432</v>
      </c>
      <c r="I1704" s="48">
        <v>42630</v>
      </c>
      <c r="J1704" s="28">
        <v>0.99180000000000001</v>
      </c>
      <c r="K1704" s="28"/>
      <c r="L1704" s="111"/>
      <c r="M1704" s="28"/>
      <c r="N1704" s="28">
        <v>9.2899999999999996E-2</v>
      </c>
    </row>
    <row r="1705" spans="1:14">
      <c r="A1705" s="87" t="s">
        <v>126</v>
      </c>
      <c r="B1705" s="14" t="s">
        <v>75</v>
      </c>
      <c r="C1705" s="14" t="s">
        <v>63</v>
      </c>
      <c r="D1705" s="14">
        <v>2014</v>
      </c>
      <c r="E1705" s="14">
        <v>2014</v>
      </c>
      <c r="F1705" s="14" t="s">
        <v>99</v>
      </c>
      <c r="G1705" s="26">
        <v>15400</v>
      </c>
      <c r="H1705" s="26">
        <v>38776</v>
      </c>
      <c r="I1705" s="48">
        <v>79137</v>
      </c>
      <c r="J1705" s="28">
        <v>0.92330000000000001</v>
      </c>
      <c r="K1705" s="28"/>
      <c r="L1705" s="111"/>
      <c r="M1705" s="28"/>
      <c r="N1705" s="28">
        <v>9.2899999999999996E-2</v>
      </c>
    </row>
    <row r="1706" spans="1:14">
      <c r="A1706" s="87" t="s">
        <v>127</v>
      </c>
      <c r="B1706" s="14" t="s">
        <v>75</v>
      </c>
      <c r="C1706" s="14" t="s">
        <v>63</v>
      </c>
      <c r="D1706" s="14">
        <v>2014</v>
      </c>
      <c r="E1706" s="14">
        <v>2014</v>
      </c>
      <c r="F1706" s="14" t="s">
        <v>99</v>
      </c>
      <c r="G1706" s="26">
        <v>1085</v>
      </c>
      <c r="H1706" s="26">
        <v>2185</v>
      </c>
      <c r="I1706" s="48">
        <v>4946</v>
      </c>
      <c r="J1706" s="28">
        <v>0.97829999999999995</v>
      </c>
      <c r="K1706" s="28"/>
      <c r="L1706" s="111"/>
      <c r="M1706" s="28"/>
      <c r="N1706" s="28">
        <v>9.2899999999999996E-2</v>
      </c>
    </row>
    <row r="1707" spans="1:14">
      <c r="A1707" s="87" t="s">
        <v>128</v>
      </c>
      <c r="B1707" s="14" t="s">
        <v>75</v>
      </c>
      <c r="C1707" s="14" t="s">
        <v>63</v>
      </c>
      <c r="D1707" s="14">
        <v>2014</v>
      </c>
      <c r="E1707" s="14">
        <v>2014</v>
      </c>
      <c r="F1707" s="14" t="s">
        <v>99</v>
      </c>
      <c r="G1707" s="26">
        <v>61527</v>
      </c>
      <c r="H1707" s="26">
        <v>148181</v>
      </c>
      <c r="I1707" s="48">
        <v>328686</v>
      </c>
      <c r="J1707" s="28">
        <v>0.995</v>
      </c>
      <c r="K1707" s="28"/>
      <c r="L1707" s="111"/>
      <c r="M1707" s="28"/>
      <c r="N1707" s="28">
        <v>2.35E-2</v>
      </c>
    </row>
    <row r="1708" spans="1:14">
      <c r="A1708" s="87" t="s">
        <v>129</v>
      </c>
      <c r="B1708" s="14" t="s">
        <v>75</v>
      </c>
      <c r="C1708" s="14" t="s">
        <v>63</v>
      </c>
      <c r="D1708" s="14">
        <v>2014</v>
      </c>
      <c r="E1708" s="14">
        <v>2014</v>
      </c>
      <c r="F1708" s="14" t="s">
        <v>99</v>
      </c>
      <c r="G1708" s="26">
        <v>10266</v>
      </c>
      <c r="H1708" s="26">
        <v>24283</v>
      </c>
      <c r="I1708" s="48">
        <v>48425</v>
      </c>
      <c r="J1708" s="28">
        <v>0.99099999999999999</v>
      </c>
      <c r="K1708" s="28"/>
      <c r="L1708" s="111"/>
      <c r="M1708" s="28"/>
      <c r="N1708" s="28">
        <v>9.2899999999999996E-2</v>
      </c>
    </row>
    <row r="1709" spans="1:14">
      <c r="A1709" s="87" t="s">
        <v>130</v>
      </c>
      <c r="B1709" s="14" t="s">
        <v>75</v>
      </c>
      <c r="C1709" s="14" t="s">
        <v>63</v>
      </c>
      <c r="D1709" s="14">
        <v>2014</v>
      </c>
      <c r="E1709" s="14">
        <v>2014</v>
      </c>
      <c r="F1709" s="14" t="s">
        <v>99</v>
      </c>
      <c r="G1709" s="26">
        <v>5411</v>
      </c>
      <c r="H1709" s="26">
        <v>10808</v>
      </c>
      <c r="I1709" s="48">
        <v>25317</v>
      </c>
      <c r="J1709" s="28">
        <v>0.88929999999999998</v>
      </c>
      <c r="K1709" s="28"/>
      <c r="L1709" s="111"/>
      <c r="M1709" s="28"/>
      <c r="N1709" s="28">
        <v>9.2899999999999996E-2</v>
      </c>
    </row>
    <row r="1710" spans="1:14">
      <c r="A1710" s="87" t="s">
        <v>131</v>
      </c>
      <c r="B1710" s="14" t="s">
        <v>75</v>
      </c>
      <c r="C1710" s="14" t="s">
        <v>63</v>
      </c>
      <c r="D1710" s="14">
        <v>2014</v>
      </c>
      <c r="E1710" s="14">
        <v>2014</v>
      </c>
      <c r="F1710" s="14" t="s">
        <v>99</v>
      </c>
      <c r="G1710" s="26">
        <v>1573</v>
      </c>
      <c r="H1710" s="26">
        <v>3242</v>
      </c>
      <c r="I1710" s="48">
        <v>6617</v>
      </c>
      <c r="J1710" s="28">
        <v>0.98409999999999997</v>
      </c>
      <c r="K1710" s="28"/>
      <c r="L1710" s="111"/>
      <c r="M1710" s="28"/>
      <c r="N1710" s="28">
        <v>9.2899999999999996E-2</v>
      </c>
    </row>
    <row r="1711" spans="1:14">
      <c r="A1711" s="87" t="s">
        <v>132</v>
      </c>
      <c r="B1711" s="14" t="s">
        <v>76</v>
      </c>
      <c r="C1711" s="14" t="s">
        <v>63</v>
      </c>
      <c r="D1711" s="14">
        <v>2014</v>
      </c>
      <c r="E1711" s="14">
        <v>2014</v>
      </c>
      <c r="F1711" s="14" t="s">
        <v>99</v>
      </c>
      <c r="G1711" s="26">
        <v>575276</v>
      </c>
      <c r="H1711" s="26">
        <v>1177608</v>
      </c>
      <c r="I1711" s="48">
        <v>3418654</v>
      </c>
      <c r="J1711" s="28">
        <v>0.96930000000000005</v>
      </c>
      <c r="K1711" s="28"/>
      <c r="L1711" s="111"/>
      <c r="M1711" s="28"/>
      <c r="N1711" s="28">
        <v>2.9600000000000001E-2</v>
      </c>
    </row>
    <row r="1712" spans="1:14">
      <c r="A1712" s="87" t="s">
        <v>133</v>
      </c>
      <c r="B1712" s="14" t="s">
        <v>75</v>
      </c>
      <c r="C1712" s="14" t="s">
        <v>63</v>
      </c>
      <c r="D1712" s="14">
        <v>2014</v>
      </c>
      <c r="E1712" s="14">
        <v>2014</v>
      </c>
      <c r="F1712" s="14" t="s">
        <v>99</v>
      </c>
      <c r="G1712" s="26">
        <v>11672</v>
      </c>
      <c r="H1712" s="26">
        <v>29291</v>
      </c>
      <c r="I1712" s="48">
        <v>61425</v>
      </c>
      <c r="J1712" s="28">
        <v>0.98460000000000003</v>
      </c>
      <c r="K1712" s="28"/>
      <c r="L1712" s="111"/>
      <c r="M1712" s="28"/>
      <c r="N1712" s="28">
        <v>9.2899999999999996E-2</v>
      </c>
    </row>
    <row r="1713" spans="1:14">
      <c r="A1713" s="87" t="s">
        <v>134</v>
      </c>
      <c r="B1713" s="14" t="s">
        <v>75</v>
      </c>
      <c r="C1713" s="14" t="s">
        <v>63</v>
      </c>
      <c r="D1713" s="14">
        <v>2014</v>
      </c>
      <c r="E1713" s="14">
        <v>2014</v>
      </c>
      <c r="F1713" s="14" t="s">
        <v>99</v>
      </c>
      <c r="G1713" s="26">
        <v>6200</v>
      </c>
      <c r="H1713" s="26">
        <v>10357</v>
      </c>
      <c r="I1713" s="48">
        <v>37022</v>
      </c>
      <c r="J1713" s="28">
        <v>0.94899999999999995</v>
      </c>
      <c r="K1713" s="28"/>
      <c r="L1713" s="111"/>
      <c r="M1713" s="28"/>
      <c r="N1713" s="28">
        <v>9.2899999999999996E-2</v>
      </c>
    </row>
    <row r="1714" spans="1:14">
      <c r="A1714" s="87" t="s">
        <v>135</v>
      </c>
      <c r="B1714" s="14" t="s">
        <v>75</v>
      </c>
      <c r="C1714" s="14" t="s">
        <v>63</v>
      </c>
      <c r="D1714" s="14">
        <v>2014</v>
      </c>
      <c r="E1714" s="14">
        <v>2014</v>
      </c>
      <c r="F1714" s="14" t="s">
        <v>99</v>
      </c>
      <c r="G1714" s="26">
        <v>1012</v>
      </c>
      <c r="H1714" s="26">
        <v>2009</v>
      </c>
      <c r="I1714" s="48">
        <v>4262</v>
      </c>
      <c r="J1714" s="28">
        <v>0.84619999999999995</v>
      </c>
      <c r="K1714" s="28"/>
      <c r="L1714" s="111"/>
      <c r="M1714" s="28"/>
      <c r="N1714" s="28">
        <v>9.2899999999999996E-2</v>
      </c>
    </row>
    <row r="1715" spans="1:14">
      <c r="A1715" s="87" t="s">
        <v>136</v>
      </c>
      <c r="B1715" s="14" t="s">
        <v>75</v>
      </c>
      <c r="C1715" s="14" t="s">
        <v>63</v>
      </c>
      <c r="D1715" s="14">
        <v>2014</v>
      </c>
      <c r="E1715" s="14">
        <v>2014</v>
      </c>
      <c r="F1715" s="14" t="s">
        <v>99</v>
      </c>
      <c r="G1715" s="26">
        <v>7682</v>
      </c>
      <c r="H1715" s="26">
        <v>14213</v>
      </c>
      <c r="I1715" s="48">
        <v>34394</v>
      </c>
      <c r="J1715" s="28">
        <v>0.98</v>
      </c>
      <c r="K1715" s="28"/>
      <c r="L1715" s="111"/>
      <c r="M1715" s="28"/>
      <c r="N1715" s="28">
        <v>9.2899999999999996E-2</v>
      </c>
    </row>
    <row r="1716" spans="1:14">
      <c r="A1716" s="87" t="s">
        <v>137</v>
      </c>
      <c r="B1716" s="14" t="s">
        <v>75</v>
      </c>
      <c r="C1716" s="14" t="s">
        <v>63</v>
      </c>
      <c r="D1716" s="14">
        <v>2014</v>
      </c>
      <c r="E1716" s="14">
        <v>2014</v>
      </c>
      <c r="F1716" s="14" t="s">
        <v>99</v>
      </c>
      <c r="G1716" s="26">
        <v>24222</v>
      </c>
      <c r="H1716" s="26">
        <v>57589</v>
      </c>
      <c r="I1716" s="48">
        <v>117571</v>
      </c>
      <c r="J1716" s="28">
        <v>0.96260000000000001</v>
      </c>
      <c r="K1716" s="28"/>
      <c r="L1716" s="111"/>
      <c r="M1716" s="28"/>
      <c r="N1716" s="28">
        <v>1.14E-2</v>
      </c>
    </row>
    <row r="1717" spans="1:14">
      <c r="A1717" s="87" t="s">
        <v>138</v>
      </c>
      <c r="B1717" s="14" t="s">
        <v>75</v>
      </c>
      <c r="C1717" s="14" t="s">
        <v>63</v>
      </c>
      <c r="D1717" s="14">
        <v>2014</v>
      </c>
      <c r="E1717" s="14">
        <v>2014</v>
      </c>
      <c r="F1717" s="14" t="s">
        <v>99</v>
      </c>
      <c r="G1717" s="26">
        <v>461</v>
      </c>
      <c r="H1717" s="26">
        <v>997</v>
      </c>
      <c r="I1717" s="48">
        <v>2716</v>
      </c>
      <c r="J1717" s="28">
        <v>1</v>
      </c>
      <c r="K1717" s="28"/>
      <c r="L1717" s="111"/>
      <c r="M1717" s="28"/>
      <c r="N1717" s="28">
        <v>9.2899999999999996E-2</v>
      </c>
    </row>
    <row r="1718" spans="1:14">
      <c r="A1718" s="87" t="s">
        <v>139</v>
      </c>
      <c r="B1718" s="14" t="s">
        <v>75</v>
      </c>
      <c r="C1718" s="14" t="s">
        <v>63</v>
      </c>
      <c r="D1718" s="14">
        <v>2014</v>
      </c>
      <c r="E1718" s="14">
        <v>2014</v>
      </c>
      <c r="F1718" s="14" t="s">
        <v>99</v>
      </c>
      <c r="G1718" s="26">
        <v>604</v>
      </c>
      <c r="H1718" s="26">
        <v>954</v>
      </c>
      <c r="I1718" s="48">
        <v>2936</v>
      </c>
      <c r="J1718" s="28">
        <v>0.97140000000000004</v>
      </c>
      <c r="K1718" s="28"/>
      <c r="L1718" s="111"/>
      <c r="M1718" s="28"/>
      <c r="N1718" s="28">
        <v>9.2899999999999996E-2</v>
      </c>
    </row>
    <row r="1719" spans="1:14">
      <c r="A1719" s="87" t="s">
        <v>140</v>
      </c>
      <c r="B1719" s="14" t="s">
        <v>75</v>
      </c>
      <c r="C1719" s="14" t="s">
        <v>63</v>
      </c>
      <c r="D1719" s="14">
        <v>2014</v>
      </c>
      <c r="E1719" s="14">
        <v>2014</v>
      </c>
      <c r="F1719" s="14" t="s">
        <v>99</v>
      </c>
      <c r="G1719" s="26">
        <v>23292</v>
      </c>
      <c r="H1719" s="26">
        <v>53044</v>
      </c>
      <c r="I1719" s="48">
        <v>144338</v>
      </c>
      <c r="J1719" s="28">
        <v>1</v>
      </c>
      <c r="K1719" s="28"/>
      <c r="L1719" s="111"/>
      <c r="M1719" s="28"/>
      <c r="N1719" s="28">
        <v>7.1499999999999994E-2</v>
      </c>
    </row>
    <row r="1720" spans="1:14">
      <c r="A1720" s="87" t="s">
        <v>141</v>
      </c>
      <c r="B1720" s="14" t="s">
        <v>75</v>
      </c>
      <c r="C1720" s="14" t="s">
        <v>63</v>
      </c>
      <c r="D1720" s="14">
        <v>2014</v>
      </c>
      <c r="E1720" s="14">
        <v>2014</v>
      </c>
      <c r="F1720" s="14" t="s">
        <v>99</v>
      </c>
      <c r="G1720" s="26">
        <v>3566</v>
      </c>
      <c r="H1720" s="26">
        <v>7461</v>
      </c>
      <c r="I1720" s="48">
        <v>27691</v>
      </c>
      <c r="J1720" s="28">
        <v>0.95950000000000002</v>
      </c>
      <c r="K1720" s="28"/>
      <c r="L1720" s="111"/>
      <c r="M1720" s="28"/>
      <c r="N1720" s="28">
        <v>9.2899999999999996E-2</v>
      </c>
    </row>
    <row r="1721" spans="1:14">
      <c r="A1721" s="87" t="s">
        <v>142</v>
      </c>
      <c r="B1721" s="14" t="s">
        <v>75</v>
      </c>
      <c r="C1721" s="14" t="s">
        <v>63</v>
      </c>
      <c r="D1721" s="14">
        <v>2014</v>
      </c>
      <c r="E1721" s="14">
        <v>2014</v>
      </c>
      <c r="F1721" s="14" t="s">
        <v>99</v>
      </c>
      <c r="G1721" s="26">
        <v>4262</v>
      </c>
      <c r="H1721" s="26">
        <v>7919</v>
      </c>
      <c r="I1721" s="48">
        <v>20460</v>
      </c>
      <c r="J1721" s="28">
        <v>0.996</v>
      </c>
      <c r="K1721" s="28"/>
      <c r="L1721" s="111"/>
      <c r="M1721" s="28"/>
      <c r="N1721" s="28">
        <v>9.2899999999999996E-2</v>
      </c>
    </row>
    <row r="1722" spans="1:14">
      <c r="A1722" s="87" t="s">
        <v>143</v>
      </c>
      <c r="B1722" s="14" t="s">
        <v>74</v>
      </c>
      <c r="C1722" s="14" t="s">
        <v>63</v>
      </c>
      <c r="D1722" s="14">
        <v>2014</v>
      </c>
      <c r="E1722" s="14">
        <v>2014</v>
      </c>
      <c r="F1722" s="14" t="s">
        <v>99</v>
      </c>
      <c r="G1722" s="26">
        <v>116215</v>
      </c>
      <c r="H1722" s="26">
        <v>249938</v>
      </c>
      <c r="I1722" s="48">
        <v>748840</v>
      </c>
      <c r="J1722" s="28">
        <v>0.97070000000000001</v>
      </c>
      <c r="K1722" s="28"/>
      <c r="L1722" s="111"/>
      <c r="M1722" s="28"/>
      <c r="N1722" s="28">
        <v>3.1199999999999999E-2</v>
      </c>
    </row>
    <row r="1723" spans="1:14">
      <c r="A1723" s="87" t="s">
        <v>144</v>
      </c>
      <c r="B1723" s="14" t="s">
        <v>74</v>
      </c>
      <c r="C1723" s="14" t="s">
        <v>63</v>
      </c>
      <c r="D1723" s="14">
        <v>2014</v>
      </c>
      <c r="E1723" s="14">
        <v>2014</v>
      </c>
      <c r="F1723" s="14" t="s">
        <v>99</v>
      </c>
      <c r="G1723" s="26">
        <v>9222</v>
      </c>
      <c r="H1723" s="26">
        <v>18488</v>
      </c>
      <c r="I1723" s="48">
        <v>53093</v>
      </c>
      <c r="J1723" s="28">
        <v>0.99739999999999995</v>
      </c>
      <c r="K1723" s="28"/>
      <c r="L1723" s="111"/>
      <c r="M1723" s="28"/>
      <c r="N1723" s="28">
        <v>9.2899999999999996E-2</v>
      </c>
    </row>
    <row r="1724" spans="1:14">
      <c r="A1724" s="87" t="s">
        <v>145</v>
      </c>
      <c r="B1724" s="14" t="s">
        <v>75</v>
      </c>
      <c r="C1724" s="14" t="s">
        <v>63</v>
      </c>
      <c r="D1724" s="14">
        <v>2014</v>
      </c>
      <c r="E1724" s="14">
        <v>2014</v>
      </c>
      <c r="F1724" s="14" t="s">
        <v>99</v>
      </c>
      <c r="G1724" s="26">
        <v>986</v>
      </c>
      <c r="H1724" s="26">
        <v>1940</v>
      </c>
      <c r="I1724" s="48">
        <v>4851</v>
      </c>
      <c r="J1724" s="28">
        <v>1</v>
      </c>
      <c r="K1724" s="28"/>
      <c r="L1724" s="111"/>
      <c r="M1724" s="28"/>
      <c r="N1724" s="28">
        <v>9.2899999999999996E-2</v>
      </c>
    </row>
    <row r="1725" spans="1:14">
      <c r="A1725" s="87" t="s">
        <v>146</v>
      </c>
      <c r="B1725" s="14" t="s">
        <v>75</v>
      </c>
      <c r="C1725" s="14" t="s">
        <v>63</v>
      </c>
      <c r="D1725" s="14">
        <v>2014</v>
      </c>
      <c r="E1725" s="14">
        <v>2014</v>
      </c>
      <c r="F1725" s="14" t="s">
        <v>99</v>
      </c>
      <c r="G1725" s="26">
        <v>122521</v>
      </c>
      <c r="H1725" s="26">
        <v>286785</v>
      </c>
      <c r="I1725" s="48">
        <v>664276</v>
      </c>
      <c r="J1725" s="28">
        <v>0.99670000000000003</v>
      </c>
      <c r="K1725" s="28"/>
      <c r="L1725" s="111"/>
      <c r="M1725" s="28"/>
      <c r="N1725" s="28">
        <v>3.3700000000000001E-2</v>
      </c>
    </row>
    <row r="1726" spans="1:14">
      <c r="A1726" s="87" t="s">
        <v>147</v>
      </c>
      <c r="B1726" s="14" t="s">
        <v>74</v>
      </c>
      <c r="C1726" s="14" t="s">
        <v>63</v>
      </c>
      <c r="D1726" s="14">
        <v>2014</v>
      </c>
      <c r="E1726" s="14">
        <v>2014</v>
      </c>
      <c r="F1726" s="14" t="s">
        <v>99</v>
      </c>
      <c r="G1726" s="26">
        <v>100205</v>
      </c>
      <c r="H1726" s="26">
        <v>217170</v>
      </c>
      <c r="I1726" s="48">
        <v>465839</v>
      </c>
      <c r="J1726" s="28">
        <v>0.98260000000000003</v>
      </c>
      <c r="K1726" s="28"/>
      <c r="L1726" s="111"/>
      <c r="M1726" s="28"/>
      <c r="N1726" s="28">
        <v>2.5000000000000001E-3</v>
      </c>
    </row>
    <row r="1727" spans="1:14">
      <c r="A1727" s="87" t="s">
        <v>148</v>
      </c>
      <c r="B1727" s="14" t="s">
        <v>75</v>
      </c>
      <c r="C1727" s="14" t="s">
        <v>63</v>
      </c>
      <c r="D1727" s="14">
        <v>2014</v>
      </c>
      <c r="E1727" s="14">
        <v>2014</v>
      </c>
      <c r="F1727" s="14" t="s">
        <v>99</v>
      </c>
      <c r="G1727" s="26">
        <v>2739</v>
      </c>
      <c r="H1727" s="26">
        <v>6346</v>
      </c>
      <c r="I1727" s="48">
        <v>15711</v>
      </c>
      <c r="J1727" s="28">
        <v>1</v>
      </c>
      <c r="K1727" s="28"/>
      <c r="L1727" s="111"/>
      <c r="M1727" s="28"/>
      <c r="N1727" s="28">
        <v>9.2899999999999996E-2</v>
      </c>
    </row>
    <row r="1728" spans="1:14">
      <c r="A1728" s="87" t="s">
        <v>149</v>
      </c>
      <c r="B1728" s="14" t="s">
        <v>75</v>
      </c>
      <c r="C1728" s="14" t="s">
        <v>63</v>
      </c>
      <c r="D1728" s="14">
        <v>2014</v>
      </c>
      <c r="E1728" s="14">
        <v>2014</v>
      </c>
      <c r="F1728" s="14" t="s">
        <v>99</v>
      </c>
      <c r="G1728" s="26">
        <v>170331</v>
      </c>
      <c r="H1728" s="26">
        <v>388362</v>
      </c>
      <c r="I1728" s="48">
        <v>733296</v>
      </c>
      <c r="J1728" s="28">
        <v>0.99950000000000006</v>
      </c>
      <c r="K1728" s="28"/>
      <c r="L1728" s="111"/>
      <c r="M1728" s="28"/>
      <c r="N1728" s="28">
        <v>1.29E-2</v>
      </c>
    </row>
    <row r="1729" spans="1:14">
      <c r="A1729" s="87" t="s">
        <v>150</v>
      </c>
      <c r="B1729" s="14" t="s">
        <v>74</v>
      </c>
      <c r="C1729" s="14" t="s">
        <v>63</v>
      </c>
      <c r="D1729" s="14">
        <v>2014</v>
      </c>
      <c r="E1729" s="14">
        <v>2014</v>
      </c>
      <c r="F1729" s="14" t="s">
        <v>99</v>
      </c>
      <c r="G1729" s="26">
        <v>132917</v>
      </c>
      <c r="H1729" s="26">
        <v>279176</v>
      </c>
      <c r="I1729" s="48">
        <v>705862</v>
      </c>
      <c r="J1729" s="28">
        <v>0.92910000000000004</v>
      </c>
      <c r="K1729" s="28"/>
      <c r="L1729" s="111"/>
      <c r="M1729" s="28"/>
      <c r="N1729" s="28">
        <v>4.7699999999999999E-2</v>
      </c>
    </row>
    <row r="1730" spans="1:14">
      <c r="A1730" s="87" t="s">
        <v>151</v>
      </c>
      <c r="B1730" s="14" t="s">
        <v>74</v>
      </c>
      <c r="C1730" s="14" t="s">
        <v>63</v>
      </c>
      <c r="D1730" s="14">
        <v>2014</v>
      </c>
      <c r="E1730" s="14">
        <v>2014</v>
      </c>
      <c r="F1730" s="14" t="s">
        <v>99</v>
      </c>
      <c r="G1730" s="26">
        <v>32935</v>
      </c>
      <c r="H1730" s="26">
        <v>51319</v>
      </c>
      <c r="I1730" s="48">
        <v>204922</v>
      </c>
      <c r="J1730" s="28">
        <v>0.96689999999999998</v>
      </c>
      <c r="K1730" s="28"/>
      <c r="L1730" s="111"/>
      <c r="M1730" s="28"/>
      <c r="N1730" s="28">
        <v>4.0099999999999997E-2</v>
      </c>
    </row>
    <row r="1731" spans="1:14">
      <c r="A1731" s="87" t="s">
        <v>152</v>
      </c>
      <c r="B1731" s="14" t="s">
        <v>75</v>
      </c>
      <c r="C1731" s="14" t="s">
        <v>63</v>
      </c>
      <c r="D1731" s="14">
        <v>2014</v>
      </c>
      <c r="E1731" s="14">
        <v>2014</v>
      </c>
      <c r="F1731" s="14" t="s">
        <v>99</v>
      </c>
      <c r="G1731" s="26">
        <v>49870</v>
      </c>
      <c r="H1731" s="26">
        <v>117636</v>
      </c>
      <c r="I1731" s="48">
        <v>253146</v>
      </c>
      <c r="J1731" s="28">
        <v>0.9738</v>
      </c>
      <c r="K1731" s="28"/>
      <c r="L1731" s="111"/>
      <c r="M1731" s="28"/>
      <c r="N1731" s="28">
        <v>5.4399999999999997E-2</v>
      </c>
    </row>
    <row r="1732" spans="1:14">
      <c r="A1732" s="87" t="s">
        <v>153</v>
      </c>
      <c r="B1732" s="14" t="s">
        <v>74</v>
      </c>
      <c r="C1732" s="14" t="s">
        <v>63</v>
      </c>
      <c r="D1732" s="14">
        <v>2014</v>
      </c>
      <c r="E1732" s="14">
        <v>2014</v>
      </c>
      <c r="F1732" s="14" t="s">
        <v>99</v>
      </c>
      <c r="G1732" s="26">
        <v>9760</v>
      </c>
      <c r="H1732" s="26">
        <v>18566</v>
      </c>
      <c r="I1732" s="48">
        <v>52252</v>
      </c>
      <c r="J1732" s="28">
        <v>0.97370000000000001</v>
      </c>
      <c r="K1732" s="28"/>
      <c r="L1732" s="111"/>
      <c r="M1732" s="28"/>
      <c r="N1732" s="28">
        <v>9.2899999999999996E-2</v>
      </c>
    </row>
    <row r="1733" spans="1:14">
      <c r="A1733" s="87" t="s">
        <v>154</v>
      </c>
      <c r="B1733" s="14" t="s">
        <v>74</v>
      </c>
      <c r="C1733" s="14" t="s">
        <v>63</v>
      </c>
      <c r="D1733" s="14">
        <v>2014</v>
      </c>
      <c r="E1733" s="14">
        <v>2014</v>
      </c>
      <c r="F1733" s="14" t="s">
        <v>99</v>
      </c>
      <c r="G1733" s="26">
        <v>16081</v>
      </c>
      <c r="H1733" s="26">
        <v>32485</v>
      </c>
      <c r="I1733" s="48">
        <v>130896</v>
      </c>
      <c r="J1733" s="28">
        <v>0.96950000000000003</v>
      </c>
      <c r="K1733" s="28"/>
      <c r="L1733" s="111"/>
      <c r="M1733" s="28"/>
      <c r="N1733" s="28">
        <v>9.2899999999999996E-2</v>
      </c>
    </row>
    <row r="1734" spans="1:14">
      <c r="A1734" s="87" t="s">
        <v>155</v>
      </c>
      <c r="B1734" s="14" t="s">
        <v>74</v>
      </c>
      <c r="C1734" s="14" t="s">
        <v>63</v>
      </c>
      <c r="D1734" s="14">
        <v>2014</v>
      </c>
      <c r="E1734" s="14">
        <v>2014</v>
      </c>
      <c r="F1734" s="14" t="s">
        <v>99</v>
      </c>
      <c r="G1734" s="26">
        <v>16240</v>
      </c>
      <c r="H1734" s="26">
        <v>35963</v>
      </c>
      <c r="I1734" s="48">
        <v>117775</v>
      </c>
      <c r="J1734" s="28">
        <v>0.78010000000000002</v>
      </c>
      <c r="K1734" s="28"/>
      <c r="L1734" s="111"/>
      <c r="M1734" s="28"/>
      <c r="N1734" s="28">
        <v>9.2899999999999996E-2</v>
      </c>
    </row>
    <row r="1735" spans="1:14">
      <c r="A1735" s="87" t="s">
        <v>156</v>
      </c>
      <c r="B1735" s="14" t="s">
        <v>74</v>
      </c>
      <c r="C1735" s="14" t="s">
        <v>63</v>
      </c>
      <c r="D1735" s="14">
        <v>2014</v>
      </c>
      <c r="E1735" s="14">
        <v>2014</v>
      </c>
      <c r="F1735" s="14" t="s">
        <v>99</v>
      </c>
      <c r="G1735" s="26">
        <v>54995</v>
      </c>
      <c r="H1735" s="26">
        <v>113989</v>
      </c>
      <c r="I1735" s="48">
        <v>383805</v>
      </c>
      <c r="J1735" s="28">
        <v>0.97689999999999999</v>
      </c>
      <c r="K1735" s="28"/>
      <c r="L1735" s="111"/>
      <c r="M1735" s="28"/>
      <c r="N1735" s="28">
        <v>2.6200000000000001E-2</v>
      </c>
    </row>
    <row r="1736" spans="1:14">
      <c r="A1736" s="87" t="s">
        <v>157</v>
      </c>
      <c r="B1736" s="14" t="s">
        <v>74</v>
      </c>
      <c r="C1736" s="14" t="s">
        <v>63</v>
      </c>
      <c r="D1736" s="14">
        <v>2014</v>
      </c>
      <c r="E1736" s="14">
        <v>2014</v>
      </c>
      <c r="F1736" s="14" t="s">
        <v>99</v>
      </c>
      <c r="G1736" s="26">
        <v>12812</v>
      </c>
      <c r="H1736" s="26">
        <v>24802</v>
      </c>
      <c r="I1736" s="48">
        <v>65830</v>
      </c>
      <c r="J1736" s="28">
        <v>0.81950000000000001</v>
      </c>
      <c r="K1736" s="28"/>
      <c r="L1736" s="111"/>
      <c r="M1736" s="28"/>
      <c r="N1736" s="28">
        <v>9.2899999999999996E-2</v>
      </c>
    </row>
    <row r="1737" spans="1:14">
      <c r="A1737" s="87" t="s">
        <v>158</v>
      </c>
      <c r="B1737" s="14" t="s">
        <v>75</v>
      </c>
      <c r="C1737" s="14" t="s">
        <v>63</v>
      </c>
      <c r="D1737" s="14">
        <v>2014</v>
      </c>
      <c r="E1737" s="14">
        <v>2014</v>
      </c>
      <c r="F1737" s="14" t="s">
        <v>99</v>
      </c>
      <c r="G1737" s="26">
        <v>12581</v>
      </c>
      <c r="H1737" s="26">
        <v>24625</v>
      </c>
      <c r="I1737" s="48">
        <v>56944</v>
      </c>
      <c r="J1737" s="28">
        <v>0.9516</v>
      </c>
      <c r="K1737" s="28"/>
      <c r="L1737" s="111"/>
      <c r="M1737" s="28"/>
      <c r="N1737" s="28">
        <v>9.2899999999999996E-2</v>
      </c>
    </row>
    <row r="1738" spans="1:14">
      <c r="A1738" s="87" t="s">
        <v>159</v>
      </c>
      <c r="B1738" s="14" t="s">
        <v>75</v>
      </c>
      <c r="C1738" s="14" t="s">
        <v>63</v>
      </c>
      <c r="D1738" s="14">
        <v>2014</v>
      </c>
      <c r="E1738" s="14">
        <v>2014</v>
      </c>
      <c r="F1738" s="14" t="s">
        <v>99</v>
      </c>
      <c r="G1738" s="26">
        <v>175</v>
      </c>
      <c r="H1738" s="26">
        <v>312</v>
      </c>
      <c r="I1738" s="48">
        <v>732</v>
      </c>
      <c r="J1738" s="28">
        <v>1</v>
      </c>
      <c r="K1738" s="28"/>
      <c r="L1738" s="111"/>
      <c r="M1738" s="28"/>
      <c r="N1738" s="28">
        <v>9.2899999999999996E-2</v>
      </c>
    </row>
    <row r="1739" spans="1:14">
      <c r="A1739" s="87" t="s">
        <v>160</v>
      </c>
      <c r="B1739" s="14" t="s">
        <v>75</v>
      </c>
      <c r="C1739" s="14" t="s">
        <v>63</v>
      </c>
      <c r="D1739" s="14">
        <v>2014</v>
      </c>
      <c r="E1739" s="14">
        <v>2014</v>
      </c>
      <c r="F1739" s="14" t="s">
        <v>99</v>
      </c>
      <c r="G1739" s="26">
        <v>3210</v>
      </c>
      <c r="H1739" s="26">
        <v>7030</v>
      </c>
      <c r="I1739" s="48">
        <v>15227</v>
      </c>
      <c r="J1739" s="28">
        <v>1</v>
      </c>
      <c r="K1739" s="28"/>
      <c r="L1739" s="111"/>
      <c r="M1739" s="28"/>
      <c r="N1739" s="28">
        <v>9.2899999999999996E-2</v>
      </c>
    </row>
    <row r="1740" spans="1:14">
      <c r="A1740" s="87" t="s">
        <v>161</v>
      </c>
      <c r="B1740" s="14" t="s">
        <v>74</v>
      </c>
      <c r="C1740" s="14" t="s">
        <v>63</v>
      </c>
      <c r="D1740" s="14">
        <v>2014</v>
      </c>
      <c r="E1740" s="14">
        <v>2014</v>
      </c>
      <c r="F1740" s="14" t="s">
        <v>99</v>
      </c>
      <c r="G1740" s="26">
        <v>22200</v>
      </c>
      <c r="H1740" s="26">
        <v>43723</v>
      </c>
      <c r="I1740" s="48">
        <v>101668</v>
      </c>
      <c r="J1740" s="28">
        <v>0.93220000000000003</v>
      </c>
      <c r="K1740" s="28"/>
      <c r="L1740" s="111"/>
      <c r="M1740" s="28"/>
      <c r="N1740" s="28">
        <v>4.4000000000000003E-3</v>
      </c>
    </row>
    <row r="1741" spans="1:14">
      <c r="A1741" s="87" t="s">
        <v>162</v>
      </c>
      <c r="B1741" s="14" t="s">
        <v>74</v>
      </c>
      <c r="C1741" s="14" t="s">
        <v>63</v>
      </c>
      <c r="D1741" s="14">
        <v>2014</v>
      </c>
      <c r="E1741" s="14">
        <v>2014</v>
      </c>
      <c r="F1741" s="14" t="s">
        <v>99</v>
      </c>
      <c r="G1741" s="26">
        <v>19362</v>
      </c>
      <c r="H1741" s="26">
        <v>35457</v>
      </c>
      <c r="I1741" s="48">
        <v>107205</v>
      </c>
      <c r="J1741" s="28">
        <v>0.83720000000000006</v>
      </c>
      <c r="K1741" s="28"/>
      <c r="L1741" s="111"/>
      <c r="M1741" s="28"/>
      <c r="N1741" s="28">
        <v>9.2899999999999996E-2</v>
      </c>
    </row>
    <row r="1742" spans="1:14">
      <c r="A1742" s="87" t="s">
        <v>163</v>
      </c>
      <c r="B1742" s="14" t="s">
        <v>75</v>
      </c>
      <c r="C1742" s="14" t="s">
        <v>63</v>
      </c>
      <c r="D1742" s="14">
        <v>2014</v>
      </c>
      <c r="E1742" s="14">
        <v>2014</v>
      </c>
      <c r="F1742" s="14" t="s">
        <v>99</v>
      </c>
      <c r="G1742" s="26">
        <v>42537</v>
      </c>
      <c r="H1742" s="26">
        <v>92466</v>
      </c>
      <c r="I1742" s="48">
        <v>195201</v>
      </c>
      <c r="J1742" s="28">
        <v>0.9325</v>
      </c>
      <c r="K1742" s="28"/>
      <c r="L1742" s="111"/>
      <c r="M1742" s="28"/>
      <c r="N1742" s="28">
        <v>1.34E-2</v>
      </c>
    </row>
    <row r="1743" spans="1:14">
      <c r="A1743" s="87" t="s">
        <v>164</v>
      </c>
      <c r="B1743" s="14" t="s">
        <v>75</v>
      </c>
      <c r="C1743" s="14" t="s">
        <v>63</v>
      </c>
      <c r="D1743" s="14">
        <v>2014</v>
      </c>
      <c r="E1743" s="14">
        <v>2014</v>
      </c>
      <c r="F1743" s="14" t="s">
        <v>99</v>
      </c>
      <c r="G1743" s="26">
        <v>5665</v>
      </c>
      <c r="H1743" s="26">
        <v>13201</v>
      </c>
      <c r="I1743" s="48">
        <v>35176</v>
      </c>
      <c r="J1743" s="28">
        <v>0.97489999999999999</v>
      </c>
      <c r="K1743" s="28"/>
      <c r="L1743" s="111"/>
      <c r="M1743" s="28"/>
      <c r="N1743" s="28">
        <v>9.2899999999999996E-2</v>
      </c>
    </row>
    <row r="1744" spans="1:14">
      <c r="A1744" s="87" t="s">
        <v>165</v>
      </c>
      <c r="B1744" s="14" t="s">
        <v>75</v>
      </c>
      <c r="C1744" s="14" t="s">
        <v>63</v>
      </c>
      <c r="D1744" s="14">
        <v>2014</v>
      </c>
      <c r="E1744" s="14">
        <v>2014</v>
      </c>
      <c r="F1744" s="14" t="s">
        <v>99</v>
      </c>
      <c r="G1744" s="26">
        <v>4971</v>
      </c>
      <c r="H1744" s="26">
        <v>11045</v>
      </c>
      <c r="I1744" s="48">
        <v>24218</v>
      </c>
      <c r="J1744" s="28">
        <v>0.96970000000000001</v>
      </c>
      <c r="K1744" s="28"/>
      <c r="L1744" s="111"/>
      <c r="M1744" s="28"/>
      <c r="N1744" s="28">
        <v>9.2899999999999996E-2</v>
      </c>
    </row>
    <row r="1745" spans="1:31">
      <c r="A1745" s="87" t="s">
        <v>166</v>
      </c>
      <c r="B1745" s="14" t="s">
        <v>75</v>
      </c>
      <c r="C1745" s="14" t="s">
        <v>63</v>
      </c>
      <c r="D1745" s="14">
        <v>2014</v>
      </c>
      <c r="E1745" s="14">
        <v>2014</v>
      </c>
      <c r="F1745" s="14" t="s">
        <v>99</v>
      </c>
      <c r="G1745" s="26">
        <v>959</v>
      </c>
      <c r="H1745" s="26">
        <v>1790</v>
      </c>
      <c r="I1745" s="48">
        <v>4235</v>
      </c>
      <c r="J1745" s="28">
        <v>1</v>
      </c>
      <c r="K1745" s="28"/>
      <c r="L1745" s="111"/>
      <c r="M1745" s="28"/>
      <c r="N1745" s="28">
        <v>9.2899999999999996E-2</v>
      </c>
    </row>
    <row r="1746" spans="1:31">
      <c r="A1746" s="87" t="s">
        <v>167</v>
      </c>
      <c r="B1746" s="14" t="s">
        <v>74</v>
      </c>
      <c r="C1746" s="14" t="s">
        <v>63</v>
      </c>
      <c r="D1746" s="14">
        <v>2014</v>
      </c>
      <c r="E1746" s="14">
        <v>2014</v>
      </c>
      <c r="F1746" s="14" t="s">
        <v>99</v>
      </c>
      <c r="G1746" s="26">
        <v>51092</v>
      </c>
      <c r="H1746" s="26">
        <v>123978</v>
      </c>
      <c r="I1746" s="48">
        <v>221876</v>
      </c>
      <c r="J1746" s="28">
        <v>1</v>
      </c>
      <c r="K1746" s="28"/>
      <c r="L1746" s="111"/>
      <c r="M1746" s="28"/>
      <c r="N1746" s="28">
        <v>4.6100000000000002E-2</v>
      </c>
    </row>
    <row r="1747" spans="1:31">
      <c r="A1747" s="87" t="s">
        <v>168</v>
      </c>
      <c r="B1747" s="14" t="s">
        <v>75</v>
      </c>
      <c r="C1747" s="14" t="s">
        <v>63</v>
      </c>
      <c r="D1747" s="14">
        <v>2014</v>
      </c>
      <c r="E1747" s="14">
        <v>2014</v>
      </c>
      <c r="F1747" s="14" t="s">
        <v>99</v>
      </c>
      <c r="G1747" s="26">
        <v>3049</v>
      </c>
      <c r="H1747" s="26">
        <v>5600</v>
      </c>
      <c r="I1747" s="48">
        <v>13024</v>
      </c>
      <c r="J1747" s="28">
        <v>0.97760000000000002</v>
      </c>
      <c r="K1747" s="28"/>
      <c r="L1747" s="111"/>
      <c r="M1747" s="28"/>
      <c r="N1747" s="28">
        <v>9.2899999999999996E-2</v>
      </c>
    </row>
    <row r="1748" spans="1:31">
      <c r="A1748" s="87" t="s">
        <v>169</v>
      </c>
      <c r="B1748" s="14" t="s">
        <v>74</v>
      </c>
      <c r="C1748" s="14" t="s">
        <v>63</v>
      </c>
      <c r="D1748" s="14">
        <v>2014</v>
      </c>
      <c r="E1748" s="14">
        <v>2014</v>
      </c>
      <c r="F1748" s="14" t="s">
        <v>99</v>
      </c>
      <c r="G1748" s="26">
        <v>35016</v>
      </c>
      <c r="H1748" s="26">
        <v>71846</v>
      </c>
      <c r="I1748" s="48">
        <v>195620</v>
      </c>
      <c r="J1748" s="28">
        <v>0.97450000000000003</v>
      </c>
      <c r="K1748" s="28"/>
      <c r="L1748" s="111"/>
      <c r="M1748" s="28"/>
      <c r="N1748" s="28">
        <v>1.9199999999999998E-2</v>
      </c>
    </row>
    <row r="1749" spans="1:31">
      <c r="A1749" s="87" t="s">
        <v>170</v>
      </c>
      <c r="B1749" s="14" t="s">
        <v>74</v>
      </c>
      <c r="C1749" s="14" t="s">
        <v>63</v>
      </c>
      <c r="D1749" s="14">
        <v>2014</v>
      </c>
      <c r="E1749" s="14">
        <v>2014</v>
      </c>
      <c r="F1749" s="14" t="s">
        <v>99</v>
      </c>
      <c r="G1749" s="26">
        <v>8816</v>
      </c>
      <c r="H1749" s="26">
        <v>18624</v>
      </c>
      <c r="I1749" s="48">
        <v>47403</v>
      </c>
      <c r="J1749" s="28">
        <v>0.8</v>
      </c>
      <c r="K1749" s="28"/>
      <c r="L1749" s="111"/>
      <c r="M1749" s="28"/>
      <c r="N1749" s="28">
        <v>9.2899999999999996E-2</v>
      </c>
    </row>
    <row r="1750" spans="1:31">
      <c r="A1750" s="87" t="s">
        <v>171</v>
      </c>
      <c r="B1750" s="14" t="s">
        <v>75</v>
      </c>
      <c r="C1750" s="14" t="s">
        <v>63</v>
      </c>
      <c r="D1750" s="14">
        <v>2014</v>
      </c>
      <c r="E1750" s="14">
        <v>2014</v>
      </c>
      <c r="F1750" s="14" t="s">
        <v>99</v>
      </c>
      <c r="G1750" s="26">
        <v>5992</v>
      </c>
      <c r="H1750" s="26">
        <v>13363</v>
      </c>
      <c r="I1750" s="48">
        <v>27046</v>
      </c>
      <c r="J1750" s="28">
        <v>1</v>
      </c>
      <c r="K1750" s="28"/>
      <c r="L1750" s="111"/>
      <c r="M1750" s="28"/>
      <c r="N1750" s="28">
        <v>9.2899999999999996E-2</v>
      </c>
    </row>
    <row r="1751" spans="1:31">
      <c r="A1751" s="51" t="s">
        <v>281</v>
      </c>
      <c r="B1751" s="14" t="s">
        <v>66</v>
      </c>
      <c r="C1751" s="14" t="s">
        <v>185</v>
      </c>
      <c r="D1751" s="14">
        <v>2014</v>
      </c>
      <c r="E1751" s="14">
        <v>2014</v>
      </c>
      <c r="F1751" s="14" t="s">
        <v>99</v>
      </c>
      <c r="G1751" s="128"/>
      <c r="H1751" s="128"/>
      <c r="I1751" s="128"/>
      <c r="J1751" s="129"/>
      <c r="K1751" s="129"/>
      <c r="L1751" s="111"/>
      <c r="M1751" s="28">
        <v>0.254</v>
      </c>
      <c r="N1751" s="28">
        <v>5.3999999999999999E-2</v>
      </c>
    </row>
    <row r="1752" spans="1:31">
      <c r="A1752" s="51" t="s">
        <v>172</v>
      </c>
      <c r="B1752" s="14" t="s">
        <v>66</v>
      </c>
      <c r="C1752" s="14" t="s">
        <v>185</v>
      </c>
      <c r="D1752" s="14">
        <v>2014</v>
      </c>
      <c r="E1752" s="14">
        <v>2014</v>
      </c>
      <c r="F1752" s="14" t="s">
        <v>99</v>
      </c>
      <c r="G1752" s="26">
        <v>2067021</v>
      </c>
      <c r="H1752" s="26">
        <v>4465777</v>
      </c>
      <c r="I1752" s="48">
        <v>11364252</v>
      </c>
      <c r="J1752" s="28">
        <v>0.96870000000000001</v>
      </c>
      <c r="K1752" s="28"/>
      <c r="L1752" s="111"/>
      <c r="M1752" s="28"/>
      <c r="N1752" s="28">
        <v>4.8599999999999997E-2</v>
      </c>
      <c r="O1752" s="14"/>
      <c r="P1752" s="14"/>
      <c r="Q1752" s="14"/>
      <c r="R1752" s="14"/>
      <c r="S1752" s="14"/>
      <c r="T1752" s="14"/>
      <c r="U1752" s="14"/>
      <c r="V1752" s="14"/>
      <c r="W1752" s="14"/>
      <c r="X1752" s="14"/>
      <c r="Y1752" s="14"/>
      <c r="Z1752" s="14"/>
      <c r="AA1752" s="14"/>
      <c r="AB1752" s="14"/>
      <c r="AC1752" s="14"/>
      <c r="AD1752" s="14"/>
      <c r="AE1752" s="14"/>
    </row>
    <row r="1753" spans="1:31">
      <c r="A1753" s="51" t="s">
        <v>173</v>
      </c>
      <c r="B1753" s="14" t="s">
        <v>74</v>
      </c>
      <c r="C1753" s="14" t="s">
        <v>185</v>
      </c>
      <c r="D1753" s="14">
        <v>2014</v>
      </c>
      <c r="E1753" s="14">
        <v>2014</v>
      </c>
      <c r="F1753" s="14" t="s">
        <v>99</v>
      </c>
      <c r="G1753" s="26">
        <v>64635</v>
      </c>
      <c r="H1753" s="26">
        <v>127203</v>
      </c>
      <c r="I1753" s="48">
        <v>381831</v>
      </c>
      <c r="J1753" s="28">
        <v>0.88300000000000001</v>
      </c>
      <c r="K1753" s="28"/>
      <c r="L1753" s="111"/>
      <c r="M1753" s="28"/>
      <c r="N1753" s="28">
        <v>3.09E-2</v>
      </c>
    </row>
    <row r="1754" spans="1:31">
      <c r="A1754" s="51" t="s">
        <v>174</v>
      </c>
      <c r="B1754" s="14" t="s">
        <v>75</v>
      </c>
      <c r="C1754" s="14" t="s">
        <v>185</v>
      </c>
      <c r="D1754" s="14">
        <v>2014</v>
      </c>
      <c r="E1754" s="14">
        <v>2014</v>
      </c>
      <c r="F1754" s="14" t="s">
        <v>99</v>
      </c>
      <c r="G1754" s="26">
        <v>117</v>
      </c>
      <c r="H1754" s="26">
        <v>195</v>
      </c>
      <c r="I1754" s="48">
        <v>357</v>
      </c>
      <c r="J1754" s="28">
        <v>1</v>
      </c>
      <c r="K1754" s="28"/>
      <c r="L1754" s="111"/>
      <c r="M1754" s="28"/>
      <c r="N1754" s="28">
        <v>8.6400000000000005E-2</v>
      </c>
    </row>
    <row r="1755" spans="1:31">
      <c r="A1755" s="51" t="s">
        <v>175</v>
      </c>
      <c r="B1755" s="14" t="s">
        <v>75</v>
      </c>
      <c r="C1755" s="14" t="s">
        <v>185</v>
      </c>
      <c r="D1755" s="14">
        <v>2014</v>
      </c>
      <c r="E1755" s="14">
        <v>2014</v>
      </c>
      <c r="F1755" s="14" t="s">
        <v>99</v>
      </c>
      <c r="G1755" s="26">
        <v>1790</v>
      </c>
      <c r="H1755" s="26">
        <v>3402</v>
      </c>
      <c r="I1755" s="48">
        <v>7090</v>
      </c>
      <c r="J1755" s="28">
        <v>0.97889999999999999</v>
      </c>
      <c r="K1755" s="28"/>
      <c r="L1755" s="111"/>
      <c r="M1755" s="28"/>
      <c r="N1755" s="28">
        <v>8.6400000000000005E-2</v>
      </c>
    </row>
    <row r="1756" spans="1:31">
      <c r="A1756" s="51" t="s">
        <v>176</v>
      </c>
      <c r="B1756" s="14" t="s">
        <v>75</v>
      </c>
      <c r="C1756" s="14" t="s">
        <v>185</v>
      </c>
      <c r="D1756" s="14">
        <v>2014</v>
      </c>
      <c r="E1756" s="14">
        <v>2014</v>
      </c>
      <c r="F1756" s="14" t="s">
        <v>99</v>
      </c>
      <c r="G1756" s="26">
        <v>15592</v>
      </c>
      <c r="H1756" s="26">
        <v>31078</v>
      </c>
      <c r="I1756" s="48">
        <v>72975</v>
      </c>
      <c r="J1756" s="28">
        <v>0.92149999999999999</v>
      </c>
      <c r="K1756" s="28"/>
      <c r="L1756" s="111"/>
      <c r="M1756" s="28"/>
      <c r="N1756" s="28">
        <v>8.6400000000000005E-2</v>
      </c>
    </row>
    <row r="1757" spans="1:31">
      <c r="A1757" s="51" t="s">
        <v>177</v>
      </c>
      <c r="B1757" s="14" t="s">
        <v>75</v>
      </c>
      <c r="C1757" s="14" t="s">
        <v>185</v>
      </c>
      <c r="D1757" s="14">
        <v>2014</v>
      </c>
      <c r="E1757" s="14">
        <v>2014</v>
      </c>
      <c r="F1757" s="14" t="s">
        <v>99</v>
      </c>
      <c r="G1757" s="26">
        <v>2713</v>
      </c>
      <c r="H1757" s="26">
        <v>5139</v>
      </c>
      <c r="I1757" s="48">
        <v>10416</v>
      </c>
      <c r="J1757" s="28">
        <v>0.99150000000000005</v>
      </c>
      <c r="K1757" s="28"/>
      <c r="L1757" s="111"/>
      <c r="M1757" s="28"/>
      <c r="N1757" s="28">
        <v>8.6400000000000005E-2</v>
      </c>
    </row>
    <row r="1758" spans="1:31">
      <c r="A1758" s="51" t="s">
        <v>178</v>
      </c>
      <c r="B1758" s="14" t="s">
        <v>75</v>
      </c>
      <c r="C1758" s="14" t="s">
        <v>185</v>
      </c>
      <c r="D1758" s="14">
        <v>2014</v>
      </c>
      <c r="E1758" s="14">
        <v>2014</v>
      </c>
      <c r="F1758" s="14" t="s">
        <v>99</v>
      </c>
      <c r="G1758" s="26">
        <v>743</v>
      </c>
      <c r="H1758" s="26">
        <v>1771</v>
      </c>
      <c r="I1758" s="48">
        <v>7745</v>
      </c>
      <c r="J1758" s="28">
        <v>0.90239999999999998</v>
      </c>
      <c r="K1758" s="28"/>
      <c r="L1758" s="111"/>
      <c r="M1758" s="28"/>
      <c r="N1758" s="28">
        <v>8.6400000000000005E-2</v>
      </c>
    </row>
    <row r="1759" spans="1:31">
      <c r="A1759" s="51" t="s">
        <v>179</v>
      </c>
      <c r="B1759" s="14" t="s">
        <v>74</v>
      </c>
      <c r="C1759" s="14" t="s">
        <v>185</v>
      </c>
      <c r="D1759" s="14">
        <v>2014</v>
      </c>
      <c r="E1759" s="14">
        <v>2014</v>
      </c>
      <c r="F1759" s="14" t="s">
        <v>99</v>
      </c>
      <c r="G1759" s="26">
        <v>35271</v>
      </c>
      <c r="H1759" s="26">
        <v>76135</v>
      </c>
      <c r="I1759" s="48">
        <v>227125</v>
      </c>
      <c r="J1759" s="28">
        <v>0.9647</v>
      </c>
      <c r="K1759" s="28"/>
      <c r="L1759" s="111"/>
      <c r="M1759" s="28"/>
      <c r="N1759" s="28">
        <v>4.07E-2</v>
      </c>
    </row>
    <row r="1760" spans="1:31">
      <c r="A1760" s="51" t="s">
        <v>180</v>
      </c>
      <c r="B1760" s="14" t="s">
        <v>75</v>
      </c>
      <c r="C1760" s="14" t="s">
        <v>185</v>
      </c>
      <c r="D1760" s="14">
        <v>2014</v>
      </c>
      <c r="E1760" s="14">
        <v>2014</v>
      </c>
      <c r="F1760" s="14" t="s">
        <v>99</v>
      </c>
      <c r="G1760" s="26">
        <v>2535</v>
      </c>
      <c r="H1760" s="26">
        <v>5196</v>
      </c>
      <c r="I1760" s="48">
        <v>10538</v>
      </c>
      <c r="J1760" s="28">
        <v>1</v>
      </c>
      <c r="K1760" s="28"/>
      <c r="L1760" s="111"/>
      <c r="M1760" s="28"/>
      <c r="N1760" s="28">
        <v>8.6400000000000005E-2</v>
      </c>
    </row>
    <row r="1761" spans="1:14">
      <c r="A1761" s="51" t="s">
        <v>181</v>
      </c>
      <c r="B1761" s="14" t="s">
        <v>75</v>
      </c>
      <c r="C1761" s="14" t="s">
        <v>185</v>
      </c>
      <c r="D1761" s="14">
        <v>2014</v>
      </c>
      <c r="E1761" s="14">
        <v>2014</v>
      </c>
      <c r="F1761" s="14" t="s">
        <v>99</v>
      </c>
      <c r="G1761" s="26">
        <v>6894</v>
      </c>
      <c r="H1761" s="26">
        <v>12516</v>
      </c>
      <c r="I1761" s="48">
        <v>32688</v>
      </c>
      <c r="J1761" s="28">
        <v>0.98150000000000004</v>
      </c>
      <c r="K1761" s="28"/>
      <c r="L1761" s="111"/>
      <c r="M1761" s="28"/>
      <c r="N1761" s="28">
        <v>8.6400000000000005E-2</v>
      </c>
    </row>
    <row r="1762" spans="1:14">
      <c r="A1762" s="87" t="s">
        <v>123</v>
      </c>
      <c r="B1762" s="14" t="s">
        <v>74</v>
      </c>
      <c r="C1762" s="14" t="s">
        <v>185</v>
      </c>
      <c r="D1762" s="14">
        <v>2014</v>
      </c>
      <c r="E1762" s="14">
        <v>2014</v>
      </c>
      <c r="F1762" s="14" t="s">
        <v>99</v>
      </c>
      <c r="G1762" s="26">
        <v>98161</v>
      </c>
      <c r="H1762" s="26">
        <v>230299</v>
      </c>
      <c r="I1762" s="48">
        <v>418906</v>
      </c>
      <c r="J1762" s="28">
        <v>0.96040000000000003</v>
      </c>
      <c r="K1762" s="28"/>
      <c r="L1762" s="111"/>
      <c r="M1762" s="28"/>
      <c r="N1762" s="28">
        <v>2.64E-2</v>
      </c>
    </row>
    <row r="1763" spans="1:14">
      <c r="A1763" s="87" t="s">
        <v>124</v>
      </c>
      <c r="B1763" s="14" t="s">
        <v>75</v>
      </c>
      <c r="C1763" s="14" t="s">
        <v>185</v>
      </c>
      <c r="D1763" s="14">
        <v>2014</v>
      </c>
      <c r="E1763" s="14">
        <v>2014</v>
      </c>
      <c r="F1763" s="14" t="s">
        <v>99</v>
      </c>
      <c r="G1763" s="26">
        <v>1516</v>
      </c>
      <c r="H1763" s="26">
        <v>3715</v>
      </c>
      <c r="I1763" s="48">
        <v>10496</v>
      </c>
      <c r="J1763" s="28">
        <v>1</v>
      </c>
      <c r="K1763" s="28"/>
      <c r="L1763" s="111"/>
      <c r="M1763" s="28"/>
      <c r="N1763" s="28">
        <v>8.6400000000000005E-2</v>
      </c>
    </row>
    <row r="1764" spans="1:14">
      <c r="A1764" s="87" t="s">
        <v>125</v>
      </c>
      <c r="B1764" s="14" t="s">
        <v>75</v>
      </c>
      <c r="C1764" s="14" t="s">
        <v>185</v>
      </c>
      <c r="D1764" s="14">
        <v>2014</v>
      </c>
      <c r="E1764" s="14">
        <v>2014</v>
      </c>
      <c r="F1764" s="14" t="s">
        <v>99</v>
      </c>
      <c r="G1764" s="26">
        <v>10320</v>
      </c>
      <c r="H1764" s="26">
        <v>18766</v>
      </c>
      <c r="I1764" s="48">
        <v>43439</v>
      </c>
      <c r="J1764" s="28">
        <v>0.9929</v>
      </c>
      <c r="K1764" s="28"/>
      <c r="L1764" s="111"/>
      <c r="M1764" s="28"/>
      <c r="N1764" s="28">
        <v>8.6400000000000005E-2</v>
      </c>
    </row>
    <row r="1765" spans="1:14">
      <c r="A1765" s="87" t="s">
        <v>126</v>
      </c>
      <c r="B1765" s="14" t="s">
        <v>75</v>
      </c>
      <c r="C1765" s="14" t="s">
        <v>185</v>
      </c>
      <c r="D1765" s="14">
        <v>2014</v>
      </c>
      <c r="E1765" s="14">
        <v>2014</v>
      </c>
      <c r="F1765" s="14" t="s">
        <v>99</v>
      </c>
      <c r="G1765" s="26">
        <v>15667</v>
      </c>
      <c r="H1765" s="26">
        <v>39609</v>
      </c>
      <c r="I1765" s="48">
        <v>80528</v>
      </c>
      <c r="J1765" s="28">
        <v>0.92979999999999996</v>
      </c>
      <c r="K1765" s="28"/>
      <c r="L1765" s="111"/>
      <c r="M1765" s="28"/>
      <c r="N1765" s="28">
        <v>8.6400000000000005E-2</v>
      </c>
    </row>
    <row r="1766" spans="1:14">
      <c r="A1766" s="87" t="s">
        <v>127</v>
      </c>
      <c r="B1766" s="14" t="s">
        <v>75</v>
      </c>
      <c r="C1766" s="14" t="s">
        <v>185</v>
      </c>
      <c r="D1766" s="14">
        <v>2014</v>
      </c>
      <c r="E1766" s="14">
        <v>2014</v>
      </c>
      <c r="F1766" s="14" t="s">
        <v>99</v>
      </c>
      <c r="G1766" s="26">
        <v>1073</v>
      </c>
      <c r="H1766" s="26">
        <v>2131</v>
      </c>
      <c r="I1766" s="48">
        <v>5030</v>
      </c>
      <c r="J1766" s="28">
        <v>1</v>
      </c>
      <c r="K1766" s="28"/>
      <c r="L1766" s="111"/>
      <c r="M1766" s="28"/>
      <c r="N1766" s="28">
        <v>8.6400000000000005E-2</v>
      </c>
    </row>
    <row r="1767" spans="1:14">
      <c r="A1767" s="87" t="s">
        <v>128</v>
      </c>
      <c r="B1767" s="14" t="s">
        <v>75</v>
      </c>
      <c r="C1767" s="14" t="s">
        <v>185</v>
      </c>
      <c r="D1767" s="14">
        <v>2014</v>
      </c>
      <c r="E1767" s="14">
        <v>2014</v>
      </c>
      <c r="F1767" s="14" t="s">
        <v>99</v>
      </c>
      <c r="G1767" s="26">
        <v>61625</v>
      </c>
      <c r="H1767" s="26">
        <v>147925</v>
      </c>
      <c r="I1767" s="48">
        <v>333430</v>
      </c>
      <c r="J1767" s="28">
        <v>0.99370000000000003</v>
      </c>
      <c r="K1767" s="28"/>
      <c r="L1767" s="111"/>
      <c r="M1767" s="28"/>
      <c r="N1767" s="28">
        <v>2.2200000000000001E-2</v>
      </c>
    </row>
    <row r="1768" spans="1:14">
      <c r="A1768" s="87" t="s">
        <v>129</v>
      </c>
      <c r="B1768" s="14" t="s">
        <v>75</v>
      </c>
      <c r="C1768" s="14" t="s">
        <v>185</v>
      </c>
      <c r="D1768" s="14">
        <v>2014</v>
      </c>
      <c r="E1768" s="14">
        <v>2014</v>
      </c>
      <c r="F1768" s="14" t="s">
        <v>99</v>
      </c>
      <c r="G1768" s="26">
        <v>10215</v>
      </c>
      <c r="H1768" s="26">
        <v>24118</v>
      </c>
      <c r="I1768" s="48">
        <v>49037</v>
      </c>
      <c r="J1768" s="28">
        <v>0.98719999999999997</v>
      </c>
      <c r="K1768" s="28"/>
      <c r="L1768" s="111"/>
      <c r="M1768" s="28"/>
      <c r="N1768" s="28">
        <v>8.6400000000000005E-2</v>
      </c>
    </row>
    <row r="1769" spans="1:14">
      <c r="A1769" s="87" t="s">
        <v>130</v>
      </c>
      <c r="B1769" s="14" t="s">
        <v>75</v>
      </c>
      <c r="C1769" s="14" t="s">
        <v>185</v>
      </c>
      <c r="D1769" s="14">
        <v>2014</v>
      </c>
      <c r="E1769" s="14">
        <v>2014</v>
      </c>
      <c r="F1769" s="14" t="s">
        <v>99</v>
      </c>
      <c r="G1769" s="26">
        <v>5457</v>
      </c>
      <c r="H1769" s="26">
        <v>10958</v>
      </c>
      <c r="I1769" s="48">
        <v>25693</v>
      </c>
      <c r="J1769" s="28">
        <v>0.83919999999999995</v>
      </c>
      <c r="K1769" s="28"/>
      <c r="L1769" s="111"/>
      <c r="M1769" s="28"/>
      <c r="N1769" s="28">
        <v>8.6400000000000005E-2</v>
      </c>
    </row>
    <row r="1770" spans="1:14">
      <c r="A1770" s="87" t="s">
        <v>131</v>
      </c>
      <c r="B1770" s="14" t="s">
        <v>75</v>
      </c>
      <c r="C1770" s="14" t="s">
        <v>185</v>
      </c>
      <c r="D1770" s="14">
        <v>2014</v>
      </c>
      <c r="E1770" s="14">
        <v>2014</v>
      </c>
      <c r="F1770" s="14" t="s">
        <v>99</v>
      </c>
      <c r="G1770" s="26">
        <v>1559</v>
      </c>
      <c r="H1770" s="26">
        <v>3226</v>
      </c>
      <c r="I1770" s="48">
        <v>6660</v>
      </c>
      <c r="J1770" s="28">
        <v>0.85140000000000005</v>
      </c>
      <c r="K1770" s="28"/>
      <c r="L1770" s="111"/>
      <c r="M1770" s="28"/>
      <c r="N1770" s="28">
        <v>8.6400000000000005E-2</v>
      </c>
    </row>
    <row r="1771" spans="1:14">
      <c r="A1771" s="87" t="s">
        <v>132</v>
      </c>
      <c r="B1771" s="14" t="s">
        <v>76</v>
      </c>
      <c r="C1771" s="14" t="s">
        <v>185</v>
      </c>
      <c r="D1771" s="14">
        <v>2014</v>
      </c>
      <c r="E1771" s="14">
        <v>2014</v>
      </c>
      <c r="F1771" s="14" t="s">
        <v>99</v>
      </c>
      <c r="G1771" s="26">
        <v>579436</v>
      </c>
      <c r="H1771" s="26">
        <v>1183724</v>
      </c>
      <c r="I1771" s="48">
        <v>3456075</v>
      </c>
      <c r="J1771" s="28">
        <v>0.97209999999999996</v>
      </c>
      <c r="K1771" s="28"/>
      <c r="L1771" s="111"/>
      <c r="M1771" s="28"/>
      <c r="N1771" s="28">
        <v>4.9099999999999998E-2</v>
      </c>
    </row>
    <row r="1772" spans="1:14">
      <c r="A1772" s="87" t="s">
        <v>133</v>
      </c>
      <c r="B1772" s="14" t="s">
        <v>75</v>
      </c>
      <c r="C1772" s="14" t="s">
        <v>185</v>
      </c>
      <c r="D1772" s="14">
        <v>2014</v>
      </c>
      <c r="E1772" s="14">
        <v>2014</v>
      </c>
      <c r="F1772" s="14" t="s">
        <v>99</v>
      </c>
      <c r="G1772" s="26">
        <v>11624</v>
      </c>
      <c r="H1772" s="26">
        <v>29170</v>
      </c>
      <c r="I1772" s="48">
        <v>62225</v>
      </c>
      <c r="J1772" s="28">
        <v>0.99750000000000005</v>
      </c>
      <c r="K1772" s="28"/>
      <c r="L1772" s="111"/>
      <c r="M1772" s="28"/>
      <c r="N1772" s="28">
        <v>8.6400000000000005E-2</v>
      </c>
    </row>
    <row r="1773" spans="1:14">
      <c r="A1773" s="87" t="s">
        <v>134</v>
      </c>
      <c r="B1773" s="14" t="s">
        <v>75</v>
      </c>
      <c r="C1773" s="14" t="s">
        <v>185</v>
      </c>
      <c r="D1773" s="14">
        <v>2014</v>
      </c>
      <c r="E1773" s="14">
        <v>2014</v>
      </c>
      <c r="F1773" s="14" t="s">
        <v>99</v>
      </c>
      <c r="G1773" s="26">
        <v>6180</v>
      </c>
      <c r="H1773" s="26">
        <v>10286</v>
      </c>
      <c r="I1773" s="48">
        <v>37328</v>
      </c>
      <c r="J1773" s="28">
        <v>0.9839</v>
      </c>
      <c r="K1773" s="28"/>
      <c r="L1773" s="111"/>
      <c r="M1773" s="28"/>
      <c r="N1773" s="28">
        <v>8.6400000000000005E-2</v>
      </c>
    </row>
    <row r="1774" spans="1:14">
      <c r="A1774" s="87" t="s">
        <v>135</v>
      </c>
      <c r="B1774" s="14" t="s">
        <v>75</v>
      </c>
      <c r="C1774" s="14" t="s">
        <v>185</v>
      </c>
      <c r="D1774" s="14">
        <v>2014</v>
      </c>
      <c r="E1774" s="14">
        <v>2014</v>
      </c>
      <c r="F1774" s="14" t="s">
        <v>99</v>
      </c>
      <c r="G1774" s="26">
        <v>1025</v>
      </c>
      <c r="H1774" s="26">
        <v>2027</v>
      </c>
      <c r="I1774" s="48">
        <v>4288</v>
      </c>
      <c r="J1774" s="28">
        <v>0.81130000000000002</v>
      </c>
      <c r="K1774" s="28"/>
      <c r="L1774" s="111"/>
      <c r="M1774" s="28"/>
      <c r="N1774" s="28">
        <v>8.6400000000000005E-2</v>
      </c>
    </row>
    <row r="1775" spans="1:14">
      <c r="A1775" s="87" t="s">
        <v>136</v>
      </c>
      <c r="B1775" s="14" t="s">
        <v>75</v>
      </c>
      <c r="C1775" s="14" t="s">
        <v>185</v>
      </c>
      <c r="D1775" s="14">
        <v>2014</v>
      </c>
      <c r="E1775" s="14">
        <v>2014</v>
      </c>
      <c r="F1775" s="14" t="s">
        <v>99</v>
      </c>
      <c r="G1775" s="26">
        <v>7646</v>
      </c>
      <c r="H1775" s="26">
        <v>14185</v>
      </c>
      <c r="I1775" s="48">
        <v>34680</v>
      </c>
      <c r="J1775" s="28">
        <v>0.99399999999999999</v>
      </c>
      <c r="K1775" s="28"/>
      <c r="L1775" s="111"/>
      <c r="M1775" s="28"/>
      <c r="N1775" s="28">
        <v>8.6400000000000005E-2</v>
      </c>
    </row>
    <row r="1776" spans="1:14">
      <c r="A1776" s="87" t="s">
        <v>137</v>
      </c>
      <c r="B1776" s="14" t="s">
        <v>75</v>
      </c>
      <c r="C1776" s="14" t="s">
        <v>185</v>
      </c>
      <c r="D1776" s="14">
        <v>2014</v>
      </c>
      <c r="E1776" s="14">
        <v>2014</v>
      </c>
      <c r="F1776" s="14" t="s">
        <v>99</v>
      </c>
      <c r="G1776" s="26">
        <v>24286</v>
      </c>
      <c r="H1776" s="26">
        <v>57592</v>
      </c>
      <c r="I1776" s="48">
        <v>119316</v>
      </c>
      <c r="J1776" s="28">
        <v>0.97989999999999999</v>
      </c>
      <c r="K1776" s="28"/>
      <c r="L1776" s="111"/>
      <c r="M1776" s="28"/>
      <c r="N1776" s="28">
        <v>1.21E-2</v>
      </c>
    </row>
    <row r="1777" spans="1:14">
      <c r="A1777" s="87" t="s">
        <v>138</v>
      </c>
      <c r="B1777" s="14" t="s">
        <v>75</v>
      </c>
      <c r="C1777" s="14" t="s">
        <v>185</v>
      </c>
      <c r="D1777" s="14">
        <v>2014</v>
      </c>
      <c r="E1777" s="14">
        <v>2014</v>
      </c>
      <c r="F1777" s="14" t="s">
        <v>99</v>
      </c>
      <c r="G1777" s="26">
        <v>465</v>
      </c>
      <c r="H1777" s="26">
        <v>996</v>
      </c>
      <c r="I1777" s="48">
        <v>2765</v>
      </c>
      <c r="J1777" s="28">
        <v>0.92310000000000003</v>
      </c>
      <c r="K1777" s="28"/>
      <c r="L1777" s="111"/>
      <c r="M1777" s="28"/>
      <c r="N1777" s="28">
        <v>8.6400000000000005E-2</v>
      </c>
    </row>
    <row r="1778" spans="1:14">
      <c r="A1778" s="87" t="s">
        <v>139</v>
      </c>
      <c r="B1778" s="14" t="s">
        <v>75</v>
      </c>
      <c r="C1778" s="14" t="s">
        <v>185</v>
      </c>
      <c r="D1778" s="14">
        <v>2014</v>
      </c>
      <c r="E1778" s="14">
        <v>2014</v>
      </c>
      <c r="F1778" s="14" t="s">
        <v>99</v>
      </c>
      <c r="G1778" s="26">
        <v>554</v>
      </c>
      <c r="H1778" s="26">
        <v>898</v>
      </c>
      <c r="I1778" s="48">
        <v>3002</v>
      </c>
      <c r="J1778" s="28">
        <v>0.9778</v>
      </c>
      <c r="K1778" s="28"/>
      <c r="L1778" s="111"/>
      <c r="M1778" s="28"/>
      <c r="N1778" s="28">
        <v>8.6400000000000005E-2</v>
      </c>
    </row>
    <row r="1779" spans="1:14">
      <c r="A1779" s="87" t="s">
        <v>140</v>
      </c>
      <c r="B1779" s="14" t="s">
        <v>75</v>
      </c>
      <c r="C1779" s="14" t="s">
        <v>185</v>
      </c>
      <c r="D1779" s="14">
        <v>2014</v>
      </c>
      <c r="E1779" s="14">
        <v>2014</v>
      </c>
      <c r="F1779" s="14" t="s">
        <v>99</v>
      </c>
      <c r="G1779" s="26">
        <v>22309</v>
      </c>
      <c r="H1779" s="26">
        <v>50580</v>
      </c>
      <c r="I1779" s="48">
        <v>145783</v>
      </c>
      <c r="J1779" s="28">
        <v>1</v>
      </c>
      <c r="K1779" s="28"/>
      <c r="L1779" s="111"/>
      <c r="M1779" s="28"/>
      <c r="N1779" s="28">
        <v>7.9399999999999998E-2</v>
      </c>
    </row>
    <row r="1780" spans="1:14">
      <c r="A1780" s="87" t="s">
        <v>141</v>
      </c>
      <c r="B1780" s="14" t="s">
        <v>75</v>
      </c>
      <c r="C1780" s="14" t="s">
        <v>185</v>
      </c>
      <c r="D1780" s="14">
        <v>2014</v>
      </c>
      <c r="E1780" s="14">
        <v>2014</v>
      </c>
      <c r="F1780" s="14" t="s">
        <v>99</v>
      </c>
      <c r="G1780" s="26">
        <v>3530</v>
      </c>
      <c r="H1780" s="26">
        <v>7375</v>
      </c>
      <c r="I1780" s="48">
        <v>27974</v>
      </c>
      <c r="J1780" s="28">
        <v>0.98040000000000005</v>
      </c>
      <c r="K1780" s="28"/>
      <c r="L1780" s="111"/>
      <c r="M1780" s="28"/>
      <c r="N1780" s="28">
        <v>8.6400000000000005E-2</v>
      </c>
    </row>
    <row r="1781" spans="1:14">
      <c r="A1781" s="87" t="s">
        <v>142</v>
      </c>
      <c r="B1781" s="14" t="s">
        <v>75</v>
      </c>
      <c r="C1781" s="14" t="s">
        <v>185</v>
      </c>
      <c r="D1781" s="14">
        <v>2014</v>
      </c>
      <c r="E1781" s="14">
        <v>2014</v>
      </c>
      <c r="F1781" s="14" t="s">
        <v>99</v>
      </c>
      <c r="G1781" s="26">
        <v>4277</v>
      </c>
      <c r="H1781" s="26">
        <v>7915</v>
      </c>
      <c r="I1781" s="48">
        <v>20663</v>
      </c>
      <c r="J1781" s="28">
        <v>0.99570000000000003</v>
      </c>
      <c r="K1781" s="28"/>
      <c r="L1781" s="111"/>
      <c r="M1781" s="28"/>
      <c r="N1781" s="28">
        <v>8.6400000000000005E-2</v>
      </c>
    </row>
    <row r="1782" spans="1:14">
      <c r="A1782" s="87" t="s">
        <v>143</v>
      </c>
      <c r="B1782" s="14" t="s">
        <v>74</v>
      </c>
      <c r="C1782" s="14" t="s">
        <v>185</v>
      </c>
      <c r="D1782" s="14">
        <v>2014</v>
      </c>
      <c r="E1782" s="14">
        <v>2014</v>
      </c>
      <c r="F1782" s="14" t="s">
        <v>99</v>
      </c>
      <c r="G1782" s="26">
        <v>117085</v>
      </c>
      <c r="H1782" s="26">
        <v>271022</v>
      </c>
      <c r="I1782" s="48">
        <v>759019</v>
      </c>
      <c r="J1782" s="28">
        <v>0.97019999999999995</v>
      </c>
      <c r="K1782" s="28"/>
      <c r="L1782" s="111"/>
      <c r="M1782" s="28"/>
      <c r="N1782" s="28">
        <v>3.2000000000000001E-2</v>
      </c>
    </row>
    <row r="1783" spans="1:14">
      <c r="A1783" s="87" t="s">
        <v>144</v>
      </c>
      <c r="B1783" s="14" t="s">
        <v>74</v>
      </c>
      <c r="C1783" s="14" t="s">
        <v>185</v>
      </c>
      <c r="D1783" s="14">
        <v>2014</v>
      </c>
      <c r="E1783" s="14">
        <v>2014</v>
      </c>
      <c r="F1783" s="14" t="s">
        <v>99</v>
      </c>
      <c r="G1783" s="26">
        <v>9277</v>
      </c>
      <c r="H1783" s="26">
        <v>18543</v>
      </c>
      <c r="I1783" s="48">
        <v>53969</v>
      </c>
      <c r="J1783" s="28">
        <v>0.99180000000000001</v>
      </c>
      <c r="K1783" s="28"/>
      <c r="L1783" s="111"/>
      <c r="M1783" s="28"/>
      <c r="N1783" s="28">
        <v>8.6400000000000005E-2</v>
      </c>
    </row>
    <row r="1784" spans="1:14">
      <c r="A1784" s="87" t="s">
        <v>145</v>
      </c>
      <c r="B1784" s="14" t="s">
        <v>75</v>
      </c>
      <c r="C1784" s="14" t="s">
        <v>185</v>
      </c>
      <c r="D1784" s="14">
        <v>2014</v>
      </c>
      <c r="E1784" s="14">
        <v>2014</v>
      </c>
      <c r="F1784" s="14" t="s">
        <v>99</v>
      </c>
      <c r="G1784" s="26">
        <v>970</v>
      </c>
      <c r="H1784" s="26">
        <v>1890</v>
      </c>
      <c r="I1784" s="48">
        <v>4925</v>
      </c>
      <c r="J1784" s="28">
        <v>0.97499999999999998</v>
      </c>
      <c r="K1784" s="28"/>
      <c r="L1784" s="111"/>
      <c r="M1784" s="28"/>
      <c r="N1784" s="28">
        <v>8.6400000000000005E-2</v>
      </c>
    </row>
    <row r="1785" spans="1:14">
      <c r="A1785" s="87" t="s">
        <v>146</v>
      </c>
      <c r="B1785" s="14" t="s">
        <v>75</v>
      </c>
      <c r="C1785" s="14" t="s">
        <v>185</v>
      </c>
      <c r="D1785" s="14">
        <v>2014</v>
      </c>
      <c r="E1785" s="14">
        <v>2014</v>
      </c>
      <c r="F1785" s="14" t="s">
        <v>99</v>
      </c>
      <c r="G1785" s="26">
        <v>123420</v>
      </c>
      <c r="H1785" s="26">
        <v>288117</v>
      </c>
      <c r="I1785" s="48">
        <v>675019</v>
      </c>
      <c r="J1785" s="28">
        <v>0.99570000000000003</v>
      </c>
      <c r="K1785" s="28"/>
      <c r="L1785" s="111"/>
      <c r="M1785" s="28"/>
      <c r="N1785" s="28">
        <v>3.49E-2</v>
      </c>
    </row>
    <row r="1786" spans="1:14">
      <c r="A1786" s="87" t="s">
        <v>147</v>
      </c>
      <c r="B1786" s="14" t="s">
        <v>74</v>
      </c>
      <c r="C1786" s="14" t="s">
        <v>185</v>
      </c>
      <c r="D1786" s="14">
        <v>2014</v>
      </c>
      <c r="E1786" s="14">
        <v>2014</v>
      </c>
      <c r="F1786" s="14" t="s">
        <v>99</v>
      </c>
      <c r="G1786" s="26">
        <v>101074</v>
      </c>
      <c r="H1786" s="26">
        <v>217298</v>
      </c>
      <c r="I1786" s="48">
        <v>473172</v>
      </c>
      <c r="J1786" s="28">
        <v>0.98519999999999996</v>
      </c>
      <c r="K1786" s="28"/>
      <c r="L1786" s="111"/>
      <c r="M1786" s="28"/>
      <c r="N1786" s="28">
        <v>3.0000000000000001E-3</v>
      </c>
    </row>
    <row r="1787" spans="1:14">
      <c r="A1787" s="87" t="s">
        <v>148</v>
      </c>
      <c r="B1787" s="14" t="s">
        <v>75</v>
      </c>
      <c r="C1787" s="14" t="s">
        <v>185</v>
      </c>
      <c r="D1787" s="14">
        <v>2014</v>
      </c>
      <c r="E1787" s="14">
        <v>2014</v>
      </c>
      <c r="F1787" s="14" t="s">
        <v>99</v>
      </c>
      <c r="G1787" s="26">
        <v>2707</v>
      </c>
      <c r="H1787" s="26">
        <v>6237</v>
      </c>
      <c r="I1787" s="48">
        <v>15891</v>
      </c>
      <c r="J1787" s="28">
        <v>1</v>
      </c>
      <c r="K1787" s="28"/>
      <c r="L1787" s="111"/>
      <c r="M1787" s="28"/>
      <c r="N1787" s="28">
        <v>8.6400000000000005E-2</v>
      </c>
    </row>
    <row r="1788" spans="1:14">
      <c r="A1788" s="87" t="s">
        <v>149</v>
      </c>
      <c r="B1788" s="14" t="s">
        <v>75</v>
      </c>
      <c r="C1788" s="14" t="s">
        <v>185</v>
      </c>
      <c r="D1788" s="14">
        <v>2014</v>
      </c>
      <c r="E1788" s="14">
        <v>2014</v>
      </c>
      <c r="F1788" s="14" t="s">
        <v>99</v>
      </c>
      <c r="G1788" s="26">
        <v>171326</v>
      </c>
      <c r="H1788" s="26">
        <v>389933</v>
      </c>
      <c r="I1788" s="48">
        <v>744380</v>
      </c>
      <c r="J1788" s="28">
        <v>0.99950000000000006</v>
      </c>
      <c r="K1788" s="28"/>
      <c r="L1788" s="111"/>
      <c r="M1788" s="28"/>
      <c r="N1788" s="28">
        <v>1.72E-2</v>
      </c>
    </row>
    <row r="1789" spans="1:14">
      <c r="A1789" s="87" t="s">
        <v>150</v>
      </c>
      <c r="B1789" s="14" t="s">
        <v>74</v>
      </c>
      <c r="C1789" s="14" t="s">
        <v>185</v>
      </c>
      <c r="D1789" s="14">
        <v>2014</v>
      </c>
      <c r="E1789" s="14">
        <v>2014</v>
      </c>
      <c r="F1789" s="14" t="s">
        <v>99</v>
      </c>
      <c r="G1789" s="26">
        <v>134592</v>
      </c>
      <c r="H1789" s="26">
        <v>301343</v>
      </c>
      <c r="I1789" s="48">
        <v>716677</v>
      </c>
      <c r="J1789" s="28">
        <v>0.9264</v>
      </c>
      <c r="K1789" s="28"/>
      <c r="L1789" s="111"/>
      <c r="M1789" s="28"/>
      <c r="N1789" s="28">
        <v>4.36E-2</v>
      </c>
    </row>
    <row r="1790" spans="1:14">
      <c r="A1790" s="87" t="s">
        <v>151</v>
      </c>
      <c r="B1790" s="14" t="s">
        <v>74</v>
      </c>
      <c r="C1790" s="14" t="s">
        <v>185</v>
      </c>
      <c r="D1790" s="14">
        <v>2014</v>
      </c>
      <c r="E1790" s="14">
        <v>2014</v>
      </c>
      <c r="F1790" s="14" t="s">
        <v>99</v>
      </c>
      <c r="G1790" s="26">
        <v>33145</v>
      </c>
      <c r="H1790" s="26">
        <v>54198</v>
      </c>
      <c r="I1790" s="48">
        <v>207141</v>
      </c>
      <c r="J1790" s="28">
        <v>0.96209999999999996</v>
      </c>
      <c r="K1790" s="28"/>
      <c r="L1790" s="111"/>
      <c r="M1790" s="28"/>
      <c r="N1790" s="28">
        <v>4.9099999999999998E-2</v>
      </c>
    </row>
    <row r="1791" spans="1:14">
      <c r="A1791" s="87" t="s">
        <v>152</v>
      </c>
      <c r="B1791" s="14" t="s">
        <v>75</v>
      </c>
      <c r="C1791" s="14" t="s">
        <v>185</v>
      </c>
      <c r="D1791" s="14">
        <v>2014</v>
      </c>
      <c r="E1791" s="14">
        <v>2014</v>
      </c>
      <c r="F1791" s="14" t="s">
        <v>99</v>
      </c>
      <c r="G1791" s="26">
        <v>50043</v>
      </c>
      <c r="H1791" s="26">
        <v>117661</v>
      </c>
      <c r="I1791" s="48">
        <v>256760</v>
      </c>
      <c r="J1791" s="28">
        <v>0.98540000000000005</v>
      </c>
      <c r="K1791" s="28"/>
      <c r="L1791" s="111"/>
      <c r="M1791" s="28"/>
      <c r="N1791" s="28">
        <v>5.3800000000000001E-2</v>
      </c>
    </row>
    <row r="1792" spans="1:14">
      <c r="A1792" s="87" t="s">
        <v>153</v>
      </c>
      <c r="B1792" s="14" t="s">
        <v>74</v>
      </c>
      <c r="C1792" s="14" t="s">
        <v>185</v>
      </c>
      <c r="D1792" s="14">
        <v>2014</v>
      </c>
      <c r="E1792" s="14">
        <v>2014</v>
      </c>
      <c r="F1792" s="14" t="s">
        <v>99</v>
      </c>
      <c r="G1792" s="26">
        <v>9717</v>
      </c>
      <c r="H1792" s="26">
        <v>18262</v>
      </c>
      <c r="I1792" s="48">
        <v>53135</v>
      </c>
      <c r="J1792" s="28">
        <v>0.96679999999999999</v>
      </c>
      <c r="K1792" s="28"/>
      <c r="L1792" s="111"/>
      <c r="M1792" s="28"/>
      <c r="N1792" s="28">
        <v>8.6400000000000005E-2</v>
      </c>
    </row>
    <row r="1793" spans="1:14">
      <c r="A1793" s="87" t="s">
        <v>154</v>
      </c>
      <c r="B1793" s="14" t="s">
        <v>74</v>
      </c>
      <c r="C1793" s="14" t="s">
        <v>185</v>
      </c>
      <c r="D1793" s="14">
        <v>2014</v>
      </c>
      <c r="E1793" s="14">
        <v>2014</v>
      </c>
      <c r="F1793" s="14" t="s">
        <v>99</v>
      </c>
      <c r="G1793" s="26">
        <v>16169</v>
      </c>
      <c r="H1793" s="26">
        <v>32596</v>
      </c>
      <c r="I1793" s="48">
        <v>132975</v>
      </c>
      <c r="J1793" s="28">
        <v>0.97399999999999998</v>
      </c>
      <c r="K1793" s="28"/>
      <c r="L1793" s="111"/>
      <c r="M1793" s="28"/>
      <c r="N1793" s="28">
        <v>8.6400000000000005E-2</v>
      </c>
    </row>
    <row r="1794" spans="1:14">
      <c r="A1794" s="87" t="s">
        <v>155</v>
      </c>
      <c r="B1794" s="14" t="s">
        <v>74</v>
      </c>
      <c r="C1794" s="14" t="s">
        <v>185</v>
      </c>
      <c r="D1794" s="14">
        <v>2014</v>
      </c>
      <c r="E1794" s="14">
        <v>2014</v>
      </c>
      <c r="F1794" s="14" t="s">
        <v>99</v>
      </c>
      <c r="G1794" s="26">
        <v>16003</v>
      </c>
      <c r="H1794" s="26">
        <v>35176</v>
      </c>
      <c r="I1794" s="48">
        <v>118893</v>
      </c>
      <c r="J1794" s="28">
        <v>0.91459999999999997</v>
      </c>
      <c r="K1794" s="28"/>
      <c r="L1794" s="111"/>
      <c r="M1794" s="28"/>
      <c r="N1794" s="28">
        <v>8.6400000000000005E-2</v>
      </c>
    </row>
    <row r="1795" spans="1:14">
      <c r="A1795" s="87" t="s">
        <v>156</v>
      </c>
      <c r="B1795" s="14" t="s">
        <v>74</v>
      </c>
      <c r="C1795" s="14" t="s">
        <v>185</v>
      </c>
      <c r="D1795" s="14">
        <v>2014</v>
      </c>
      <c r="E1795" s="14">
        <v>2014</v>
      </c>
      <c r="F1795" s="14" t="s">
        <v>99</v>
      </c>
      <c r="G1795" s="26">
        <v>55270</v>
      </c>
      <c r="H1795" s="26">
        <v>113657</v>
      </c>
      <c r="I1795" s="48">
        <v>388250</v>
      </c>
      <c r="J1795" s="28">
        <v>0.97650000000000003</v>
      </c>
      <c r="K1795" s="28"/>
      <c r="L1795" s="111"/>
      <c r="M1795" s="28"/>
      <c r="N1795" s="28">
        <v>2.7300000000000001E-2</v>
      </c>
    </row>
    <row r="1796" spans="1:14">
      <c r="A1796" s="87" t="s">
        <v>157</v>
      </c>
      <c r="B1796" s="14" t="s">
        <v>74</v>
      </c>
      <c r="C1796" s="14" t="s">
        <v>185</v>
      </c>
      <c r="D1796" s="14">
        <v>2014</v>
      </c>
      <c r="E1796" s="14">
        <v>2014</v>
      </c>
      <c r="F1796" s="14" t="s">
        <v>99</v>
      </c>
      <c r="G1796" s="26">
        <v>12630</v>
      </c>
      <c r="H1796" s="26">
        <v>24295</v>
      </c>
      <c r="I1796" s="48">
        <v>66561</v>
      </c>
      <c r="J1796" s="28">
        <v>0.84789999999999999</v>
      </c>
      <c r="K1796" s="28"/>
      <c r="L1796" s="111"/>
      <c r="M1796" s="28"/>
      <c r="N1796" s="28">
        <v>8.6400000000000005E-2</v>
      </c>
    </row>
    <row r="1797" spans="1:14">
      <c r="A1797" s="87" t="s">
        <v>158</v>
      </c>
      <c r="B1797" s="14" t="s">
        <v>75</v>
      </c>
      <c r="C1797" s="14" t="s">
        <v>185</v>
      </c>
      <c r="D1797" s="14">
        <v>2014</v>
      </c>
      <c r="E1797" s="14">
        <v>2014</v>
      </c>
      <c r="F1797" s="14" t="s">
        <v>99</v>
      </c>
      <c r="G1797" s="26">
        <v>12696</v>
      </c>
      <c r="H1797" s="26">
        <v>24720</v>
      </c>
      <c r="I1797" s="48">
        <v>57738</v>
      </c>
      <c r="J1797" s="28">
        <v>0.98640000000000005</v>
      </c>
      <c r="K1797" s="28"/>
      <c r="L1797" s="111"/>
      <c r="M1797" s="28"/>
      <c r="N1797" s="28">
        <v>8.6400000000000005E-2</v>
      </c>
    </row>
    <row r="1798" spans="1:14">
      <c r="A1798" s="87" t="s">
        <v>159</v>
      </c>
      <c r="B1798" s="14" t="s">
        <v>75</v>
      </c>
      <c r="C1798" s="14" t="s">
        <v>185</v>
      </c>
      <c r="D1798" s="14">
        <v>2014</v>
      </c>
      <c r="E1798" s="14">
        <v>2014</v>
      </c>
      <c r="F1798" s="14" t="s">
        <v>99</v>
      </c>
      <c r="G1798" s="26">
        <v>171</v>
      </c>
      <c r="H1798" s="26">
        <v>305</v>
      </c>
      <c r="I1798" s="48">
        <v>736</v>
      </c>
      <c r="J1798" s="28">
        <v>1</v>
      </c>
      <c r="K1798" s="28"/>
      <c r="L1798" s="111"/>
      <c r="M1798" s="28"/>
      <c r="N1798" s="28">
        <v>8.6400000000000005E-2</v>
      </c>
    </row>
    <row r="1799" spans="1:14">
      <c r="A1799" s="87" t="s">
        <v>160</v>
      </c>
      <c r="B1799" s="14" t="s">
        <v>75</v>
      </c>
      <c r="C1799" s="14" t="s">
        <v>185</v>
      </c>
      <c r="D1799" s="14">
        <v>2014</v>
      </c>
      <c r="E1799" s="14">
        <v>2014</v>
      </c>
      <c r="F1799" s="14" t="s">
        <v>99</v>
      </c>
      <c r="G1799" s="26">
        <v>3218</v>
      </c>
      <c r="H1799" s="26">
        <v>6993</v>
      </c>
      <c r="I1799" s="48">
        <v>15403</v>
      </c>
      <c r="J1799" s="28">
        <v>1</v>
      </c>
      <c r="K1799" s="28"/>
      <c r="L1799" s="111"/>
      <c r="M1799" s="28"/>
      <c r="N1799" s="28">
        <v>8.6400000000000005E-2</v>
      </c>
    </row>
    <row r="1800" spans="1:14">
      <c r="A1800" s="87" t="s">
        <v>161</v>
      </c>
      <c r="B1800" s="14" t="s">
        <v>74</v>
      </c>
      <c r="C1800" s="14" t="s">
        <v>185</v>
      </c>
      <c r="D1800" s="14">
        <v>2014</v>
      </c>
      <c r="E1800" s="14">
        <v>2014</v>
      </c>
      <c r="F1800" s="14" t="s">
        <v>99</v>
      </c>
      <c r="G1800" s="26">
        <v>22321</v>
      </c>
      <c r="H1800" s="26">
        <v>43621</v>
      </c>
      <c r="I1800" s="48">
        <v>103179</v>
      </c>
      <c r="J1800" s="28">
        <v>0.93659999999999999</v>
      </c>
      <c r="K1800" s="28"/>
      <c r="L1800" s="111"/>
      <c r="M1800" s="28"/>
      <c r="N1800" s="28">
        <v>9.7000000000000003E-3</v>
      </c>
    </row>
    <row r="1801" spans="1:14">
      <c r="A1801" s="87" t="s">
        <v>162</v>
      </c>
      <c r="B1801" s="14" t="s">
        <v>74</v>
      </c>
      <c r="C1801" s="14" t="s">
        <v>185</v>
      </c>
      <c r="D1801" s="14">
        <v>2014</v>
      </c>
      <c r="E1801" s="14">
        <v>2014</v>
      </c>
      <c r="F1801" s="14" t="s">
        <v>99</v>
      </c>
      <c r="G1801" s="26">
        <v>19312</v>
      </c>
      <c r="H1801" s="26">
        <v>35290</v>
      </c>
      <c r="I1801" s="48">
        <v>108416</v>
      </c>
      <c r="J1801" s="28">
        <v>0.84130000000000005</v>
      </c>
      <c r="K1801" s="28"/>
      <c r="L1801" s="111"/>
      <c r="M1801" s="28"/>
      <c r="N1801" s="28">
        <v>8.6400000000000005E-2</v>
      </c>
    </row>
    <row r="1802" spans="1:14">
      <c r="A1802" s="87" t="s">
        <v>163</v>
      </c>
      <c r="B1802" s="14" t="s">
        <v>75</v>
      </c>
      <c r="C1802" s="14" t="s">
        <v>185</v>
      </c>
      <c r="D1802" s="14">
        <v>2014</v>
      </c>
      <c r="E1802" s="14">
        <v>2014</v>
      </c>
      <c r="F1802" s="14" t="s">
        <v>99</v>
      </c>
      <c r="G1802" s="26">
        <v>42838</v>
      </c>
      <c r="H1802" s="26">
        <v>92837</v>
      </c>
      <c r="I1802" s="48">
        <v>198100</v>
      </c>
      <c r="J1802" s="28">
        <v>0.93600000000000005</v>
      </c>
      <c r="K1802" s="28"/>
      <c r="L1802" s="111"/>
      <c r="M1802" s="28"/>
      <c r="N1802" s="28">
        <v>1.66E-2</v>
      </c>
    </row>
    <row r="1803" spans="1:14">
      <c r="A1803" s="87" t="s">
        <v>164</v>
      </c>
      <c r="B1803" s="14" t="s">
        <v>75</v>
      </c>
      <c r="C1803" s="14" t="s">
        <v>185</v>
      </c>
      <c r="D1803" s="14">
        <v>2014</v>
      </c>
      <c r="E1803" s="14">
        <v>2014</v>
      </c>
      <c r="F1803" s="14" t="s">
        <v>99</v>
      </c>
      <c r="G1803" s="26">
        <v>5660</v>
      </c>
      <c r="H1803" s="26">
        <v>13173</v>
      </c>
      <c r="I1803" s="48">
        <v>35457</v>
      </c>
      <c r="J1803" s="28">
        <v>0.98799999999999999</v>
      </c>
      <c r="K1803" s="28"/>
      <c r="L1803" s="111"/>
      <c r="M1803" s="28"/>
      <c r="N1803" s="28">
        <v>8.6400000000000005E-2</v>
      </c>
    </row>
    <row r="1804" spans="1:14">
      <c r="A1804" s="87" t="s">
        <v>165</v>
      </c>
      <c r="B1804" s="14" t="s">
        <v>75</v>
      </c>
      <c r="C1804" s="14" t="s">
        <v>185</v>
      </c>
      <c r="D1804" s="14">
        <v>2014</v>
      </c>
      <c r="E1804" s="14">
        <v>2014</v>
      </c>
      <c r="F1804" s="14" t="s">
        <v>99</v>
      </c>
      <c r="G1804" s="26">
        <v>4996</v>
      </c>
      <c r="H1804" s="26">
        <v>11142</v>
      </c>
      <c r="I1804" s="48">
        <v>24651</v>
      </c>
      <c r="J1804" s="28">
        <v>0.98229999999999995</v>
      </c>
      <c r="K1804" s="28"/>
      <c r="L1804" s="111"/>
      <c r="M1804" s="28"/>
      <c r="N1804" s="28">
        <v>8.6400000000000005E-2</v>
      </c>
    </row>
    <row r="1805" spans="1:14">
      <c r="A1805" s="87" t="s">
        <v>166</v>
      </c>
      <c r="B1805" s="14" t="s">
        <v>75</v>
      </c>
      <c r="C1805" s="14" t="s">
        <v>185</v>
      </c>
      <c r="D1805" s="14">
        <v>2014</v>
      </c>
      <c r="E1805" s="14">
        <v>2014</v>
      </c>
      <c r="F1805" s="14" t="s">
        <v>99</v>
      </c>
      <c r="G1805" s="26">
        <v>969</v>
      </c>
      <c r="H1805" s="26">
        <v>1790</v>
      </c>
      <c r="I1805" s="48">
        <v>4275</v>
      </c>
      <c r="J1805" s="28">
        <v>0.98250000000000004</v>
      </c>
      <c r="K1805" s="28"/>
      <c r="L1805" s="111"/>
      <c r="M1805" s="28"/>
      <c r="N1805" s="28">
        <v>8.6400000000000005E-2</v>
      </c>
    </row>
    <row r="1806" spans="1:14">
      <c r="A1806" s="87" t="s">
        <v>167</v>
      </c>
      <c r="B1806" s="14" t="s">
        <v>74</v>
      </c>
      <c r="C1806" s="14" t="s">
        <v>185</v>
      </c>
      <c r="D1806" s="14">
        <v>2014</v>
      </c>
      <c r="E1806" s="14">
        <v>2014</v>
      </c>
      <c r="F1806" s="14" t="s">
        <v>99</v>
      </c>
      <c r="G1806" s="26">
        <v>51229</v>
      </c>
      <c r="H1806" s="26">
        <v>123111</v>
      </c>
      <c r="I1806" s="48">
        <v>224551</v>
      </c>
      <c r="J1806" s="28">
        <v>0.99539999999999995</v>
      </c>
      <c r="K1806" s="28"/>
      <c r="L1806" s="111"/>
      <c r="M1806" s="28"/>
      <c r="N1806" s="28">
        <v>4.65E-2</v>
      </c>
    </row>
    <row r="1807" spans="1:14">
      <c r="A1807" s="87" t="s">
        <v>168</v>
      </c>
      <c r="B1807" s="14" t="s">
        <v>75</v>
      </c>
      <c r="C1807" s="14" t="s">
        <v>185</v>
      </c>
      <c r="D1807" s="14">
        <v>2014</v>
      </c>
      <c r="E1807" s="14">
        <v>2014</v>
      </c>
      <c r="F1807" s="14" t="s">
        <v>99</v>
      </c>
      <c r="G1807" s="26">
        <v>3041</v>
      </c>
      <c r="H1807" s="26">
        <v>5591</v>
      </c>
      <c r="I1807" s="48">
        <v>13157</v>
      </c>
      <c r="J1807" s="28">
        <v>0.92410000000000003</v>
      </c>
      <c r="K1807" s="28"/>
      <c r="L1807" s="111"/>
      <c r="M1807" s="28"/>
      <c r="N1807" s="28">
        <v>8.6400000000000005E-2</v>
      </c>
    </row>
    <row r="1808" spans="1:14">
      <c r="A1808" s="87" t="s">
        <v>169</v>
      </c>
      <c r="B1808" s="14" t="s">
        <v>74</v>
      </c>
      <c r="C1808" s="14" t="s">
        <v>185</v>
      </c>
      <c r="D1808" s="14">
        <v>2014</v>
      </c>
      <c r="E1808" s="14">
        <v>2014</v>
      </c>
      <c r="F1808" s="14" t="s">
        <v>99</v>
      </c>
      <c r="G1808" s="26">
        <v>35085</v>
      </c>
      <c r="H1808" s="26">
        <v>76985</v>
      </c>
      <c r="I1808" s="48">
        <v>198359</v>
      </c>
      <c r="J1808" s="28">
        <v>0.97570000000000001</v>
      </c>
      <c r="K1808" s="28"/>
      <c r="L1808" s="111"/>
      <c r="M1808" s="28"/>
      <c r="N1808" s="28">
        <v>3.2099999999999997E-2</v>
      </c>
    </row>
    <row r="1809" spans="1:31">
      <c r="A1809" s="87" t="s">
        <v>170</v>
      </c>
      <c r="B1809" s="14" t="s">
        <v>74</v>
      </c>
      <c r="C1809" s="14" t="s">
        <v>185</v>
      </c>
      <c r="D1809" s="14">
        <v>2014</v>
      </c>
      <c r="E1809" s="14">
        <v>2014</v>
      </c>
      <c r="F1809" s="14" t="s">
        <v>99</v>
      </c>
      <c r="G1809" s="26">
        <v>8848</v>
      </c>
      <c r="H1809" s="26">
        <v>18487</v>
      </c>
      <c r="I1809" s="48">
        <v>47989</v>
      </c>
      <c r="J1809" s="28">
        <v>0.88929999999999998</v>
      </c>
      <c r="K1809" s="28"/>
      <c r="L1809" s="111"/>
      <c r="M1809" s="28"/>
      <c r="N1809" s="28">
        <v>8.6400000000000005E-2</v>
      </c>
    </row>
    <row r="1810" spans="1:31">
      <c r="A1810" s="87" t="s">
        <v>171</v>
      </c>
      <c r="B1810" s="14" t="s">
        <v>75</v>
      </c>
      <c r="C1810" s="14" t="s">
        <v>185</v>
      </c>
      <c r="D1810" s="14">
        <v>2014</v>
      </c>
      <c r="E1810" s="14">
        <v>2014</v>
      </c>
      <c r="F1810" s="14" t="s">
        <v>99</v>
      </c>
      <c r="G1810" s="26">
        <v>5994</v>
      </c>
      <c r="H1810" s="26">
        <v>13374</v>
      </c>
      <c r="I1810" s="48">
        <v>27391</v>
      </c>
      <c r="J1810" s="28">
        <v>1</v>
      </c>
      <c r="K1810" s="28"/>
      <c r="L1810" s="111"/>
      <c r="M1810" s="28"/>
      <c r="N1810" s="28">
        <v>8.6400000000000005E-2</v>
      </c>
    </row>
    <row r="1811" spans="1:31">
      <c r="A1811" s="51" t="s">
        <v>281</v>
      </c>
      <c r="B1811" s="14" t="s">
        <v>66</v>
      </c>
      <c r="C1811" s="14" t="s">
        <v>64</v>
      </c>
      <c r="D1811" s="14">
        <v>2014</v>
      </c>
      <c r="E1811" s="14">
        <v>2014</v>
      </c>
      <c r="F1811" s="14" t="s">
        <v>100</v>
      </c>
      <c r="G1811" s="128"/>
      <c r="H1811" s="128"/>
      <c r="I1811" s="128"/>
      <c r="J1811" s="129"/>
      <c r="K1811" s="129"/>
      <c r="L1811" s="111"/>
      <c r="M1811" s="28">
        <v>0.254</v>
      </c>
      <c r="N1811" s="28">
        <v>5.3999999999999999E-2</v>
      </c>
    </row>
    <row r="1812" spans="1:31">
      <c r="A1812" s="51" t="s">
        <v>172</v>
      </c>
      <c r="B1812" s="14" t="s">
        <v>66</v>
      </c>
      <c r="C1812" s="14" t="s">
        <v>64</v>
      </c>
      <c r="D1812" s="14">
        <v>2014</v>
      </c>
      <c r="E1812" s="14">
        <v>2014</v>
      </c>
      <c r="F1812" s="14" t="s">
        <v>100</v>
      </c>
      <c r="G1812" s="26">
        <v>2070802</v>
      </c>
      <c r="H1812" s="26">
        <v>4476030</v>
      </c>
      <c r="I1812" s="48">
        <v>11522700</v>
      </c>
      <c r="J1812" s="28">
        <v>0.97030000000000005</v>
      </c>
      <c r="K1812" s="28"/>
      <c r="L1812" s="111"/>
      <c r="M1812" s="28"/>
      <c r="N1812" s="28">
        <v>4.8899999999999999E-2</v>
      </c>
      <c r="O1812" s="14"/>
      <c r="P1812" s="14"/>
      <c r="Q1812" s="14"/>
      <c r="R1812" s="14"/>
      <c r="S1812" s="14"/>
      <c r="T1812" s="14"/>
      <c r="U1812" s="14"/>
      <c r="V1812" s="14"/>
      <c r="W1812" s="14"/>
      <c r="X1812" s="14"/>
      <c r="Y1812" s="14"/>
      <c r="Z1812" s="14"/>
      <c r="AA1812" s="14"/>
      <c r="AB1812" s="14"/>
      <c r="AC1812" s="14"/>
      <c r="AD1812" s="14"/>
      <c r="AE1812" s="14"/>
    </row>
    <row r="1813" spans="1:31">
      <c r="A1813" s="51" t="s">
        <v>173</v>
      </c>
      <c r="B1813" s="14" t="s">
        <v>74</v>
      </c>
      <c r="C1813" s="14" t="s">
        <v>64</v>
      </c>
      <c r="D1813" s="14">
        <v>2014</v>
      </c>
      <c r="E1813" s="14">
        <v>2014</v>
      </c>
      <c r="F1813" s="14" t="s">
        <v>100</v>
      </c>
      <c r="G1813" s="26">
        <v>64020</v>
      </c>
      <c r="H1813" s="26">
        <v>125434</v>
      </c>
      <c r="I1813" s="48">
        <v>385839</v>
      </c>
      <c r="J1813" s="28">
        <v>0.88429999999999997</v>
      </c>
      <c r="K1813" s="28"/>
      <c r="L1813" s="111"/>
      <c r="M1813" s="28"/>
      <c r="N1813" s="28">
        <v>3.1099999999999999E-2</v>
      </c>
    </row>
    <row r="1814" spans="1:31">
      <c r="A1814" s="51" t="s">
        <v>174</v>
      </c>
      <c r="B1814" s="14" t="s">
        <v>75</v>
      </c>
      <c r="C1814" s="14" t="s">
        <v>64</v>
      </c>
      <c r="D1814" s="14">
        <v>2014</v>
      </c>
      <c r="E1814" s="14">
        <v>2014</v>
      </c>
      <c r="F1814" s="14" t="s">
        <v>100</v>
      </c>
      <c r="G1814" s="26">
        <v>114</v>
      </c>
      <c r="H1814" s="26">
        <v>194</v>
      </c>
      <c r="I1814" s="48">
        <v>373</v>
      </c>
      <c r="J1814" s="28">
        <v>1</v>
      </c>
      <c r="K1814" s="28"/>
      <c r="L1814" s="111"/>
      <c r="M1814" s="28"/>
      <c r="N1814" s="28">
        <v>8.3199999999999996E-2</v>
      </c>
    </row>
    <row r="1815" spans="1:31">
      <c r="A1815" s="51" t="s">
        <v>175</v>
      </c>
      <c r="B1815" s="14" t="s">
        <v>75</v>
      </c>
      <c r="C1815" s="14" t="s">
        <v>64</v>
      </c>
      <c r="D1815" s="14">
        <v>2014</v>
      </c>
      <c r="E1815" s="14">
        <v>2014</v>
      </c>
      <c r="F1815" s="14" t="s">
        <v>100</v>
      </c>
      <c r="G1815" s="26">
        <v>1770</v>
      </c>
      <c r="H1815" s="26">
        <v>3373</v>
      </c>
      <c r="I1815" s="48">
        <v>7169</v>
      </c>
      <c r="J1815" s="28">
        <v>1</v>
      </c>
      <c r="K1815" s="28"/>
      <c r="L1815" s="111"/>
      <c r="M1815" s="28"/>
      <c r="N1815" s="28">
        <v>8.3199999999999996E-2</v>
      </c>
    </row>
    <row r="1816" spans="1:31">
      <c r="A1816" s="51" t="s">
        <v>176</v>
      </c>
      <c r="B1816" s="14" t="s">
        <v>75</v>
      </c>
      <c r="C1816" s="14" t="s">
        <v>64</v>
      </c>
      <c r="D1816" s="14">
        <v>2014</v>
      </c>
      <c r="E1816" s="14">
        <v>2014</v>
      </c>
      <c r="F1816" s="14" t="s">
        <v>100</v>
      </c>
      <c r="G1816" s="26">
        <v>15571</v>
      </c>
      <c r="H1816" s="26">
        <v>31036</v>
      </c>
      <c r="I1816" s="48">
        <v>74088</v>
      </c>
      <c r="J1816" s="28">
        <v>0.93730000000000002</v>
      </c>
      <c r="K1816" s="28"/>
      <c r="L1816" s="111"/>
      <c r="M1816" s="28"/>
      <c r="N1816" s="28">
        <v>8.3199999999999996E-2</v>
      </c>
    </row>
    <row r="1817" spans="1:31">
      <c r="A1817" s="51" t="s">
        <v>177</v>
      </c>
      <c r="B1817" s="14" t="s">
        <v>75</v>
      </c>
      <c r="C1817" s="14" t="s">
        <v>64</v>
      </c>
      <c r="D1817" s="14">
        <v>2014</v>
      </c>
      <c r="E1817" s="14">
        <v>2014</v>
      </c>
      <c r="F1817" s="14" t="s">
        <v>100</v>
      </c>
      <c r="G1817" s="26">
        <v>2768</v>
      </c>
      <c r="H1817" s="26">
        <v>5231</v>
      </c>
      <c r="I1817" s="48">
        <v>10630</v>
      </c>
      <c r="J1817" s="28">
        <v>1</v>
      </c>
      <c r="K1817" s="28"/>
      <c r="L1817" s="111"/>
      <c r="M1817" s="28"/>
      <c r="N1817" s="28">
        <v>8.3199999999999996E-2</v>
      </c>
    </row>
    <row r="1818" spans="1:31">
      <c r="A1818" s="51" t="s">
        <v>178</v>
      </c>
      <c r="B1818" s="14" t="s">
        <v>75</v>
      </c>
      <c r="C1818" s="14" t="s">
        <v>64</v>
      </c>
      <c r="D1818" s="14">
        <v>2014</v>
      </c>
      <c r="E1818" s="14">
        <v>2014</v>
      </c>
      <c r="F1818" s="14" t="s">
        <v>100</v>
      </c>
      <c r="G1818" s="26">
        <v>725</v>
      </c>
      <c r="H1818" s="26">
        <v>1722</v>
      </c>
      <c r="I1818" s="48">
        <v>7828</v>
      </c>
      <c r="J1818" s="28">
        <v>0.81820000000000004</v>
      </c>
      <c r="K1818" s="28"/>
      <c r="L1818" s="111"/>
      <c r="M1818" s="28"/>
      <c r="N1818" s="28">
        <v>8.3199999999999996E-2</v>
      </c>
    </row>
    <row r="1819" spans="1:31">
      <c r="A1819" s="51" t="s">
        <v>179</v>
      </c>
      <c r="B1819" s="14" t="s">
        <v>74</v>
      </c>
      <c r="C1819" s="14" t="s">
        <v>64</v>
      </c>
      <c r="D1819" s="14">
        <v>2014</v>
      </c>
      <c r="E1819" s="14">
        <v>2014</v>
      </c>
      <c r="F1819" s="14" t="s">
        <v>100</v>
      </c>
      <c r="G1819" s="26">
        <v>35280</v>
      </c>
      <c r="H1819" s="26">
        <v>76061</v>
      </c>
      <c r="I1819" s="48">
        <v>230794</v>
      </c>
      <c r="J1819" s="28">
        <v>0.93459999999999999</v>
      </c>
      <c r="K1819" s="28"/>
      <c r="L1819" s="111"/>
      <c r="M1819" s="28"/>
      <c r="N1819" s="28">
        <v>3.8699999999999998E-2</v>
      </c>
    </row>
    <row r="1820" spans="1:31">
      <c r="A1820" s="51" t="s">
        <v>180</v>
      </c>
      <c r="B1820" s="14" t="s">
        <v>75</v>
      </c>
      <c r="C1820" s="14" t="s">
        <v>64</v>
      </c>
      <c r="D1820" s="14">
        <v>2014</v>
      </c>
      <c r="E1820" s="14">
        <v>2014</v>
      </c>
      <c r="F1820" s="14" t="s">
        <v>100</v>
      </c>
      <c r="G1820" s="26">
        <v>2545</v>
      </c>
      <c r="H1820" s="26">
        <v>5227</v>
      </c>
      <c r="I1820" s="48">
        <v>10685</v>
      </c>
      <c r="J1820" s="28">
        <v>0.99099999999999999</v>
      </c>
      <c r="K1820" s="28"/>
      <c r="L1820" s="111"/>
      <c r="M1820" s="28"/>
      <c r="N1820" s="28">
        <v>8.3199999999999996E-2</v>
      </c>
    </row>
    <row r="1821" spans="1:31">
      <c r="A1821" s="51" t="s">
        <v>181</v>
      </c>
      <c r="B1821" s="14" t="s">
        <v>75</v>
      </c>
      <c r="C1821" s="14" t="s">
        <v>64</v>
      </c>
      <c r="D1821" s="14">
        <v>2014</v>
      </c>
      <c r="E1821" s="14">
        <v>2014</v>
      </c>
      <c r="F1821" s="14" t="s">
        <v>100</v>
      </c>
      <c r="G1821" s="26">
        <v>6871</v>
      </c>
      <c r="H1821" s="26">
        <v>12479</v>
      </c>
      <c r="I1821" s="48">
        <v>33247</v>
      </c>
      <c r="J1821" s="28">
        <v>0.99509999999999998</v>
      </c>
      <c r="K1821" s="28"/>
      <c r="L1821" s="111"/>
      <c r="M1821" s="28"/>
      <c r="N1821" s="28">
        <v>8.3199999999999996E-2</v>
      </c>
    </row>
    <row r="1822" spans="1:31">
      <c r="A1822" s="87" t="s">
        <v>123</v>
      </c>
      <c r="B1822" s="14" t="s">
        <v>74</v>
      </c>
      <c r="C1822" s="14" t="s">
        <v>64</v>
      </c>
      <c r="D1822" s="14">
        <v>2014</v>
      </c>
      <c r="E1822" s="14">
        <v>2014</v>
      </c>
      <c r="F1822" s="14" t="s">
        <v>100</v>
      </c>
      <c r="G1822" s="26">
        <v>94285</v>
      </c>
      <c r="H1822" s="26">
        <v>224430</v>
      </c>
      <c r="I1822" s="48">
        <v>424179</v>
      </c>
      <c r="J1822" s="28">
        <v>0.94799999999999995</v>
      </c>
      <c r="K1822" s="28"/>
      <c r="L1822" s="111"/>
      <c r="M1822" s="28"/>
      <c r="N1822" s="28">
        <v>2.69E-2</v>
      </c>
    </row>
    <row r="1823" spans="1:31">
      <c r="A1823" s="87" t="s">
        <v>124</v>
      </c>
      <c r="B1823" s="14" t="s">
        <v>75</v>
      </c>
      <c r="C1823" s="14" t="s">
        <v>64</v>
      </c>
      <c r="D1823" s="14">
        <v>2014</v>
      </c>
      <c r="E1823" s="14">
        <v>2014</v>
      </c>
      <c r="F1823" s="14" t="s">
        <v>100</v>
      </c>
      <c r="G1823" s="26">
        <v>1514</v>
      </c>
      <c r="H1823" s="26">
        <v>3697</v>
      </c>
      <c r="I1823" s="48">
        <v>10646</v>
      </c>
      <c r="J1823" s="28">
        <v>1</v>
      </c>
      <c r="K1823" s="28"/>
      <c r="L1823" s="111"/>
      <c r="M1823" s="28"/>
      <c r="N1823" s="28">
        <v>8.3199999999999996E-2</v>
      </c>
    </row>
    <row r="1824" spans="1:31">
      <c r="A1824" s="87" t="s">
        <v>125</v>
      </c>
      <c r="B1824" s="14" t="s">
        <v>75</v>
      </c>
      <c r="C1824" s="14" t="s">
        <v>64</v>
      </c>
      <c r="D1824" s="14">
        <v>2014</v>
      </c>
      <c r="E1824" s="14">
        <v>2014</v>
      </c>
      <c r="F1824" s="14" t="s">
        <v>100</v>
      </c>
      <c r="G1824" s="26">
        <v>10547</v>
      </c>
      <c r="H1824" s="26">
        <v>19098</v>
      </c>
      <c r="I1824" s="48">
        <v>44044</v>
      </c>
      <c r="J1824" s="28">
        <v>0.99339999999999995</v>
      </c>
      <c r="K1824" s="28"/>
      <c r="L1824" s="111"/>
      <c r="M1824" s="28"/>
      <c r="N1824" s="28">
        <v>8.3199999999999996E-2</v>
      </c>
    </row>
    <row r="1825" spans="1:14">
      <c r="A1825" s="87" t="s">
        <v>126</v>
      </c>
      <c r="B1825" s="14" t="s">
        <v>75</v>
      </c>
      <c r="C1825" s="14" t="s">
        <v>64</v>
      </c>
      <c r="D1825" s="14">
        <v>2014</v>
      </c>
      <c r="E1825" s="14">
        <v>2014</v>
      </c>
      <c r="F1825" s="14" t="s">
        <v>100</v>
      </c>
      <c r="G1825" s="26">
        <v>15936</v>
      </c>
      <c r="H1825" s="26">
        <v>40394</v>
      </c>
      <c r="I1825" s="48">
        <v>81516</v>
      </c>
      <c r="J1825" s="28">
        <v>0.91479999999999995</v>
      </c>
      <c r="K1825" s="28"/>
      <c r="L1825" s="111"/>
      <c r="M1825" s="28"/>
      <c r="N1825" s="28">
        <v>8.3199999999999996E-2</v>
      </c>
    </row>
    <row r="1826" spans="1:14">
      <c r="A1826" s="87" t="s">
        <v>127</v>
      </c>
      <c r="B1826" s="14" t="s">
        <v>75</v>
      </c>
      <c r="C1826" s="14" t="s">
        <v>64</v>
      </c>
      <c r="D1826" s="14">
        <v>2014</v>
      </c>
      <c r="E1826" s="14">
        <v>2014</v>
      </c>
      <c r="F1826" s="14" t="s">
        <v>100</v>
      </c>
      <c r="G1826" s="26">
        <v>1068</v>
      </c>
      <c r="H1826" s="26">
        <v>2149</v>
      </c>
      <c r="I1826" s="48">
        <v>5083</v>
      </c>
      <c r="J1826" s="28">
        <v>0.9839</v>
      </c>
      <c r="K1826" s="28"/>
      <c r="L1826" s="111"/>
      <c r="M1826" s="28"/>
      <c r="N1826" s="28">
        <v>8.3199999999999996E-2</v>
      </c>
    </row>
    <row r="1827" spans="1:14">
      <c r="A1827" s="87" t="s">
        <v>128</v>
      </c>
      <c r="B1827" s="14" t="s">
        <v>75</v>
      </c>
      <c r="C1827" s="14" t="s">
        <v>64</v>
      </c>
      <c r="D1827" s="14">
        <v>2014</v>
      </c>
      <c r="E1827" s="14">
        <v>2014</v>
      </c>
      <c r="F1827" s="14" t="s">
        <v>100</v>
      </c>
      <c r="G1827" s="26">
        <v>61918</v>
      </c>
      <c r="H1827" s="26">
        <v>148150</v>
      </c>
      <c r="I1827" s="48">
        <v>338323</v>
      </c>
      <c r="J1827" s="28">
        <v>0.99450000000000005</v>
      </c>
      <c r="K1827" s="28"/>
      <c r="L1827" s="111"/>
      <c r="M1827" s="28"/>
      <c r="N1827" s="28">
        <v>2.0199999999999999E-2</v>
      </c>
    </row>
    <row r="1828" spans="1:14">
      <c r="A1828" s="87" t="s">
        <v>129</v>
      </c>
      <c r="B1828" s="14" t="s">
        <v>75</v>
      </c>
      <c r="C1828" s="14" t="s">
        <v>64</v>
      </c>
      <c r="D1828" s="14">
        <v>2014</v>
      </c>
      <c r="E1828" s="14">
        <v>2014</v>
      </c>
      <c r="F1828" s="14" t="s">
        <v>100</v>
      </c>
      <c r="G1828" s="26">
        <v>10210</v>
      </c>
      <c r="H1828" s="26">
        <v>24002</v>
      </c>
      <c r="I1828" s="48">
        <v>49772</v>
      </c>
      <c r="J1828" s="28">
        <v>0.99399999999999999</v>
      </c>
      <c r="K1828" s="28"/>
      <c r="L1828" s="111"/>
      <c r="M1828" s="28"/>
      <c r="N1828" s="28">
        <v>8.3199999999999996E-2</v>
      </c>
    </row>
    <row r="1829" spans="1:14">
      <c r="A1829" s="87" t="s">
        <v>130</v>
      </c>
      <c r="B1829" s="14" t="s">
        <v>75</v>
      </c>
      <c r="C1829" s="14" t="s">
        <v>64</v>
      </c>
      <c r="D1829" s="14">
        <v>2014</v>
      </c>
      <c r="E1829" s="14">
        <v>2014</v>
      </c>
      <c r="F1829" s="14" t="s">
        <v>100</v>
      </c>
      <c r="G1829" s="26">
        <v>5525</v>
      </c>
      <c r="H1829" s="26">
        <v>11036</v>
      </c>
      <c r="I1829" s="48">
        <v>26143</v>
      </c>
      <c r="J1829" s="28">
        <v>0.88260000000000005</v>
      </c>
      <c r="K1829" s="28"/>
      <c r="L1829" s="111"/>
      <c r="M1829" s="28"/>
      <c r="N1829" s="28">
        <v>8.3199999999999996E-2</v>
      </c>
    </row>
    <row r="1830" spans="1:14">
      <c r="A1830" s="87" t="s">
        <v>131</v>
      </c>
      <c r="B1830" s="14" t="s">
        <v>75</v>
      </c>
      <c r="C1830" s="14" t="s">
        <v>64</v>
      </c>
      <c r="D1830" s="14">
        <v>2014</v>
      </c>
      <c r="E1830" s="14">
        <v>2014</v>
      </c>
      <c r="F1830" s="14" t="s">
        <v>100</v>
      </c>
      <c r="G1830" s="26">
        <v>1536</v>
      </c>
      <c r="H1830" s="26">
        <v>3168</v>
      </c>
      <c r="I1830" s="48">
        <v>6751</v>
      </c>
      <c r="J1830" s="28">
        <v>0.93830000000000002</v>
      </c>
      <c r="K1830" s="28"/>
      <c r="L1830" s="111"/>
      <c r="M1830" s="28"/>
      <c r="N1830" s="28">
        <v>8.3199999999999996E-2</v>
      </c>
    </row>
    <row r="1831" spans="1:14">
      <c r="A1831" s="87" t="s">
        <v>132</v>
      </c>
      <c r="B1831" s="14" t="s">
        <v>76</v>
      </c>
      <c r="C1831" s="14" t="s">
        <v>64</v>
      </c>
      <c r="D1831" s="14">
        <v>2014</v>
      </c>
      <c r="E1831" s="14">
        <v>2014</v>
      </c>
      <c r="F1831" s="14" t="s">
        <v>100</v>
      </c>
      <c r="G1831" s="26">
        <v>585696</v>
      </c>
      <c r="H1831" s="26">
        <v>1193453</v>
      </c>
      <c r="I1831" s="48">
        <v>3502479</v>
      </c>
      <c r="J1831" s="28">
        <v>0.97240000000000004</v>
      </c>
      <c r="K1831" s="28"/>
      <c r="L1831" s="111"/>
      <c r="M1831" s="28"/>
      <c r="N1831" s="28">
        <v>4.4600000000000001E-2</v>
      </c>
    </row>
    <row r="1832" spans="1:14">
      <c r="A1832" s="87" t="s">
        <v>133</v>
      </c>
      <c r="B1832" s="14" t="s">
        <v>75</v>
      </c>
      <c r="C1832" s="14" t="s">
        <v>64</v>
      </c>
      <c r="D1832" s="14">
        <v>2014</v>
      </c>
      <c r="E1832" s="14">
        <v>2014</v>
      </c>
      <c r="F1832" s="14" t="s">
        <v>100</v>
      </c>
      <c r="G1832" s="26">
        <v>11507</v>
      </c>
      <c r="H1832" s="26">
        <v>28885</v>
      </c>
      <c r="I1832" s="48">
        <v>62796</v>
      </c>
      <c r="J1832" s="28">
        <v>0.99560000000000004</v>
      </c>
      <c r="K1832" s="28"/>
      <c r="L1832" s="111"/>
      <c r="M1832" s="28"/>
      <c r="N1832" s="28">
        <v>8.3199999999999996E-2</v>
      </c>
    </row>
    <row r="1833" spans="1:14">
      <c r="A1833" s="87" t="s">
        <v>134</v>
      </c>
      <c r="B1833" s="14" t="s">
        <v>75</v>
      </c>
      <c r="C1833" s="14" t="s">
        <v>64</v>
      </c>
      <c r="D1833" s="14">
        <v>2014</v>
      </c>
      <c r="E1833" s="14">
        <v>2014</v>
      </c>
      <c r="F1833" s="14" t="s">
        <v>100</v>
      </c>
      <c r="G1833" s="26">
        <v>6216</v>
      </c>
      <c r="H1833" s="26">
        <v>10397</v>
      </c>
      <c r="I1833" s="48">
        <v>37870</v>
      </c>
      <c r="J1833" s="28">
        <v>0.9778</v>
      </c>
      <c r="K1833" s="28"/>
      <c r="L1833" s="111"/>
      <c r="M1833" s="28"/>
      <c r="N1833" s="28">
        <v>8.3199999999999996E-2</v>
      </c>
    </row>
    <row r="1834" spans="1:14">
      <c r="A1834" s="87" t="s">
        <v>135</v>
      </c>
      <c r="B1834" s="14" t="s">
        <v>75</v>
      </c>
      <c r="C1834" s="14" t="s">
        <v>64</v>
      </c>
      <c r="D1834" s="14">
        <v>2014</v>
      </c>
      <c r="E1834" s="14">
        <v>2014</v>
      </c>
      <c r="F1834" s="14" t="s">
        <v>100</v>
      </c>
      <c r="G1834" s="26">
        <v>1005</v>
      </c>
      <c r="H1834" s="26">
        <v>1974</v>
      </c>
      <c r="I1834" s="48">
        <v>4350</v>
      </c>
      <c r="J1834" s="28">
        <v>0.8649</v>
      </c>
      <c r="K1834" s="28"/>
      <c r="L1834" s="111"/>
      <c r="M1834" s="28"/>
      <c r="N1834" s="28">
        <v>8.3199999999999996E-2</v>
      </c>
    </row>
    <row r="1835" spans="1:14">
      <c r="A1835" s="87" t="s">
        <v>136</v>
      </c>
      <c r="B1835" s="14" t="s">
        <v>75</v>
      </c>
      <c r="C1835" s="14" t="s">
        <v>64</v>
      </c>
      <c r="D1835" s="14">
        <v>2014</v>
      </c>
      <c r="E1835" s="14">
        <v>2014</v>
      </c>
      <c r="F1835" s="14" t="s">
        <v>100</v>
      </c>
      <c r="G1835" s="26">
        <v>7569</v>
      </c>
      <c r="H1835" s="26">
        <v>14007</v>
      </c>
      <c r="I1835" s="48">
        <v>35146</v>
      </c>
      <c r="J1835" s="28">
        <v>0.99460000000000004</v>
      </c>
      <c r="K1835" s="28"/>
      <c r="L1835" s="111"/>
      <c r="M1835" s="28"/>
      <c r="N1835" s="28">
        <v>8.3199999999999996E-2</v>
      </c>
    </row>
    <row r="1836" spans="1:14">
      <c r="A1836" s="87" t="s">
        <v>137</v>
      </c>
      <c r="B1836" s="14" t="s">
        <v>75</v>
      </c>
      <c r="C1836" s="14" t="s">
        <v>64</v>
      </c>
      <c r="D1836" s="14">
        <v>2014</v>
      </c>
      <c r="E1836" s="14">
        <v>2014</v>
      </c>
      <c r="F1836" s="14" t="s">
        <v>100</v>
      </c>
      <c r="G1836" s="26">
        <v>24370</v>
      </c>
      <c r="H1836" s="26">
        <v>57733</v>
      </c>
      <c r="I1836" s="48">
        <v>121205</v>
      </c>
      <c r="J1836" s="28">
        <v>0.98280000000000001</v>
      </c>
      <c r="K1836" s="28"/>
      <c r="L1836" s="111"/>
      <c r="M1836" s="28"/>
      <c r="N1836" s="28">
        <v>1.14E-2</v>
      </c>
    </row>
    <row r="1837" spans="1:14">
      <c r="A1837" s="87" t="s">
        <v>138</v>
      </c>
      <c r="B1837" s="14" t="s">
        <v>75</v>
      </c>
      <c r="C1837" s="14" t="s">
        <v>64</v>
      </c>
      <c r="D1837" s="14">
        <v>2014</v>
      </c>
      <c r="E1837" s="14">
        <v>2014</v>
      </c>
      <c r="F1837" s="14" t="s">
        <v>100</v>
      </c>
      <c r="G1837" s="26">
        <v>467</v>
      </c>
      <c r="H1837" s="26">
        <v>1001</v>
      </c>
      <c r="I1837" s="48">
        <v>2810</v>
      </c>
      <c r="J1837" s="28">
        <v>1</v>
      </c>
      <c r="K1837" s="28"/>
      <c r="L1837" s="111"/>
      <c r="M1837" s="28"/>
      <c r="N1837" s="28">
        <v>8.3199999999999996E-2</v>
      </c>
    </row>
    <row r="1838" spans="1:14">
      <c r="A1838" s="87" t="s">
        <v>139</v>
      </c>
      <c r="B1838" s="14" t="s">
        <v>75</v>
      </c>
      <c r="C1838" s="14" t="s">
        <v>64</v>
      </c>
      <c r="D1838" s="14">
        <v>2014</v>
      </c>
      <c r="E1838" s="14">
        <v>2014</v>
      </c>
      <c r="F1838" s="14" t="s">
        <v>100</v>
      </c>
      <c r="G1838" s="26">
        <v>522</v>
      </c>
      <c r="H1838" s="26">
        <v>855</v>
      </c>
      <c r="I1838" s="48">
        <v>3043</v>
      </c>
      <c r="J1838" s="28">
        <v>0.90629999999999999</v>
      </c>
      <c r="K1838" s="28"/>
      <c r="L1838" s="111"/>
      <c r="M1838" s="28"/>
      <c r="N1838" s="28">
        <v>8.3199999999999996E-2</v>
      </c>
    </row>
    <row r="1839" spans="1:14">
      <c r="A1839" s="87" t="s">
        <v>140</v>
      </c>
      <c r="B1839" s="14" t="s">
        <v>75</v>
      </c>
      <c r="C1839" s="14" t="s">
        <v>64</v>
      </c>
      <c r="D1839" s="14">
        <v>2014</v>
      </c>
      <c r="E1839" s="14">
        <v>2014</v>
      </c>
      <c r="F1839" s="14" t="s">
        <v>100</v>
      </c>
      <c r="G1839" s="26">
        <v>21758</v>
      </c>
      <c r="H1839" s="26">
        <v>49132</v>
      </c>
      <c r="I1839" s="48">
        <v>147840</v>
      </c>
      <c r="J1839" s="28">
        <v>1</v>
      </c>
      <c r="K1839" s="28"/>
      <c r="L1839" s="111"/>
      <c r="M1839" s="28"/>
      <c r="N1839" s="28">
        <v>7.8899999999999998E-2</v>
      </c>
    </row>
    <row r="1840" spans="1:14">
      <c r="A1840" s="87" t="s">
        <v>141</v>
      </c>
      <c r="B1840" s="14" t="s">
        <v>75</v>
      </c>
      <c r="C1840" s="14" t="s">
        <v>64</v>
      </c>
      <c r="D1840" s="14">
        <v>2014</v>
      </c>
      <c r="E1840" s="14">
        <v>2014</v>
      </c>
      <c r="F1840" s="14" t="s">
        <v>100</v>
      </c>
      <c r="G1840" s="26">
        <v>3525</v>
      </c>
      <c r="H1840" s="26">
        <v>7324</v>
      </c>
      <c r="I1840" s="48">
        <v>28296</v>
      </c>
      <c r="J1840" s="28">
        <v>0.98309999999999997</v>
      </c>
      <c r="K1840" s="28"/>
      <c r="L1840" s="111"/>
      <c r="M1840" s="28"/>
      <c r="N1840" s="28">
        <v>8.3199999999999996E-2</v>
      </c>
    </row>
    <row r="1841" spans="1:14">
      <c r="A1841" s="87" t="s">
        <v>142</v>
      </c>
      <c r="B1841" s="14" t="s">
        <v>75</v>
      </c>
      <c r="C1841" s="14" t="s">
        <v>64</v>
      </c>
      <c r="D1841" s="14">
        <v>2014</v>
      </c>
      <c r="E1841" s="14">
        <v>2014</v>
      </c>
      <c r="F1841" s="14" t="s">
        <v>100</v>
      </c>
      <c r="G1841" s="26">
        <v>4221</v>
      </c>
      <c r="H1841" s="26">
        <v>7804</v>
      </c>
      <c r="I1841" s="48">
        <v>21021</v>
      </c>
      <c r="J1841" s="28">
        <v>0.99</v>
      </c>
      <c r="K1841" s="28"/>
      <c r="L1841" s="111"/>
      <c r="M1841" s="28"/>
      <c r="N1841" s="28">
        <v>8.3199999999999996E-2</v>
      </c>
    </row>
    <row r="1842" spans="1:14">
      <c r="A1842" s="87" t="s">
        <v>143</v>
      </c>
      <c r="B1842" s="14" t="s">
        <v>74</v>
      </c>
      <c r="C1842" s="14" t="s">
        <v>64</v>
      </c>
      <c r="D1842" s="14">
        <v>2014</v>
      </c>
      <c r="E1842" s="14">
        <v>2014</v>
      </c>
      <c r="F1842" s="14" t="s">
        <v>100</v>
      </c>
      <c r="G1842" s="26">
        <v>117235</v>
      </c>
      <c r="H1842" s="26">
        <v>270245</v>
      </c>
      <c r="I1842" s="48">
        <v>769984</v>
      </c>
      <c r="J1842" s="28">
        <v>0.98160000000000003</v>
      </c>
      <c r="K1842" s="28"/>
      <c r="L1842" s="111"/>
      <c r="M1842" s="28"/>
      <c r="N1842" s="28">
        <v>3.3099999999999997E-2</v>
      </c>
    </row>
    <row r="1843" spans="1:14">
      <c r="A1843" s="87" t="s">
        <v>144</v>
      </c>
      <c r="B1843" s="14" t="s">
        <v>74</v>
      </c>
      <c r="C1843" s="14" t="s">
        <v>64</v>
      </c>
      <c r="D1843" s="14">
        <v>2014</v>
      </c>
      <c r="E1843" s="14">
        <v>2014</v>
      </c>
      <c r="F1843" s="14" t="s">
        <v>100</v>
      </c>
      <c r="G1843" s="26">
        <v>9206</v>
      </c>
      <c r="H1843" s="26">
        <v>18455</v>
      </c>
      <c r="I1843" s="48">
        <v>54883</v>
      </c>
      <c r="J1843" s="28">
        <v>0.98080000000000001</v>
      </c>
      <c r="K1843" s="28"/>
      <c r="L1843" s="111"/>
      <c r="M1843" s="28"/>
      <c r="N1843" s="28">
        <v>8.3199999999999996E-2</v>
      </c>
    </row>
    <row r="1844" spans="1:14">
      <c r="A1844" s="87" t="s">
        <v>145</v>
      </c>
      <c r="B1844" s="14" t="s">
        <v>75</v>
      </c>
      <c r="C1844" s="14" t="s">
        <v>64</v>
      </c>
      <c r="D1844" s="14">
        <v>2014</v>
      </c>
      <c r="E1844" s="14">
        <v>2014</v>
      </c>
      <c r="F1844" s="14" t="s">
        <v>100</v>
      </c>
      <c r="G1844" s="26">
        <v>956</v>
      </c>
      <c r="H1844" s="26">
        <v>1793</v>
      </c>
      <c r="I1844" s="48">
        <v>5012</v>
      </c>
      <c r="J1844" s="28">
        <v>1</v>
      </c>
      <c r="K1844" s="28"/>
      <c r="L1844" s="111"/>
      <c r="M1844" s="28"/>
      <c r="N1844" s="28">
        <v>8.3199999999999996E-2</v>
      </c>
    </row>
    <row r="1845" spans="1:14">
      <c r="A1845" s="87" t="s">
        <v>146</v>
      </c>
      <c r="B1845" s="14" t="s">
        <v>75</v>
      </c>
      <c r="C1845" s="14" t="s">
        <v>64</v>
      </c>
      <c r="D1845" s="14">
        <v>2014</v>
      </c>
      <c r="E1845" s="14">
        <v>2014</v>
      </c>
      <c r="F1845" s="14" t="s">
        <v>100</v>
      </c>
      <c r="G1845" s="26">
        <v>124316</v>
      </c>
      <c r="H1845" s="26">
        <v>289618</v>
      </c>
      <c r="I1845" s="48">
        <v>688240</v>
      </c>
      <c r="J1845" s="28">
        <v>0.99680000000000002</v>
      </c>
      <c r="K1845" s="28"/>
      <c r="L1845" s="111"/>
      <c r="M1845" s="28"/>
      <c r="N1845" s="28">
        <v>3.5099999999999999E-2</v>
      </c>
    </row>
    <row r="1846" spans="1:14">
      <c r="A1846" s="87" t="s">
        <v>147</v>
      </c>
      <c r="B1846" s="14" t="s">
        <v>74</v>
      </c>
      <c r="C1846" s="14" t="s">
        <v>64</v>
      </c>
      <c r="D1846" s="14">
        <v>2014</v>
      </c>
      <c r="E1846" s="14">
        <v>2014</v>
      </c>
      <c r="F1846" s="14" t="s">
        <v>100</v>
      </c>
      <c r="G1846" s="26">
        <v>101502</v>
      </c>
      <c r="H1846" s="26">
        <v>217077</v>
      </c>
      <c r="I1846" s="48">
        <v>478025</v>
      </c>
      <c r="J1846" s="28">
        <v>0.98939999999999995</v>
      </c>
      <c r="K1846" s="28"/>
      <c r="L1846" s="111"/>
      <c r="M1846" s="28"/>
      <c r="N1846" s="28">
        <v>2.7000000000000001E-3</v>
      </c>
    </row>
    <row r="1847" spans="1:14">
      <c r="A1847" s="87" t="s">
        <v>148</v>
      </c>
      <c r="B1847" s="14" t="s">
        <v>75</v>
      </c>
      <c r="C1847" s="14" t="s">
        <v>64</v>
      </c>
      <c r="D1847" s="14">
        <v>2014</v>
      </c>
      <c r="E1847" s="14">
        <v>2014</v>
      </c>
      <c r="F1847" s="14" t="s">
        <v>100</v>
      </c>
      <c r="G1847" s="26">
        <v>2710</v>
      </c>
      <c r="H1847" s="26">
        <v>6169</v>
      </c>
      <c r="I1847" s="48">
        <v>16037</v>
      </c>
      <c r="J1847" s="28">
        <v>1</v>
      </c>
      <c r="K1847" s="28"/>
      <c r="L1847" s="111"/>
      <c r="M1847" s="28"/>
      <c r="N1847" s="28">
        <v>8.3199999999999996E-2</v>
      </c>
    </row>
    <row r="1848" spans="1:14">
      <c r="A1848" s="87" t="s">
        <v>149</v>
      </c>
      <c r="B1848" s="14" t="s">
        <v>75</v>
      </c>
      <c r="C1848" s="14" t="s">
        <v>64</v>
      </c>
      <c r="D1848" s="14">
        <v>2014</v>
      </c>
      <c r="E1848" s="14">
        <v>2014</v>
      </c>
      <c r="F1848" s="14" t="s">
        <v>100</v>
      </c>
      <c r="G1848" s="26">
        <v>172721</v>
      </c>
      <c r="H1848" s="26">
        <v>392265</v>
      </c>
      <c r="I1848" s="48">
        <v>753314</v>
      </c>
      <c r="J1848" s="28">
        <v>0.99980000000000002</v>
      </c>
      <c r="K1848" s="28"/>
      <c r="L1848" s="111"/>
      <c r="M1848" s="28"/>
      <c r="N1848" s="28">
        <v>1.66E-2</v>
      </c>
    </row>
    <row r="1849" spans="1:14">
      <c r="A1849" s="87" t="s">
        <v>150</v>
      </c>
      <c r="B1849" s="14" t="s">
        <v>74</v>
      </c>
      <c r="C1849" s="14" t="s">
        <v>64</v>
      </c>
      <c r="D1849" s="14">
        <v>2014</v>
      </c>
      <c r="E1849" s="14">
        <v>2014</v>
      </c>
      <c r="F1849" s="14" t="s">
        <v>100</v>
      </c>
      <c r="G1849" s="26">
        <v>134694</v>
      </c>
      <c r="H1849" s="26">
        <v>300896</v>
      </c>
      <c r="I1849" s="48">
        <v>729603</v>
      </c>
      <c r="J1849" s="28">
        <v>0.93530000000000002</v>
      </c>
      <c r="K1849" s="28"/>
      <c r="L1849" s="111"/>
      <c r="M1849" s="28"/>
      <c r="N1849" s="28">
        <v>4.36E-2</v>
      </c>
    </row>
    <row r="1850" spans="1:14">
      <c r="A1850" s="87" t="s">
        <v>151</v>
      </c>
      <c r="B1850" s="14" t="s">
        <v>74</v>
      </c>
      <c r="C1850" s="14" t="s">
        <v>64</v>
      </c>
      <c r="D1850" s="14">
        <v>2014</v>
      </c>
      <c r="E1850" s="14">
        <v>2014</v>
      </c>
      <c r="F1850" s="14" t="s">
        <v>100</v>
      </c>
      <c r="G1850" s="26">
        <v>32961</v>
      </c>
      <c r="H1850" s="26">
        <v>53900</v>
      </c>
      <c r="I1850" s="48">
        <v>209774</v>
      </c>
      <c r="J1850" s="28">
        <v>0.97719999999999996</v>
      </c>
      <c r="K1850" s="28"/>
      <c r="L1850" s="111"/>
      <c r="M1850" s="28"/>
      <c r="N1850" s="28">
        <v>6.7100000000000007E-2</v>
      </c>
    </row>
    <row r="1851" spans="1:14">
      <c r="A1851" s="87" t="s">
        <v>152</v>
      </c>
      <c r="B1851" s="14" t="s">
        <v>75</v>
      </c>
      <c r="C1851" s="14" t="s">
        <v>64</v>
      </c>
      <c r="D1851" s="14">
        <v>2014</v>
      </c>
      <c r="E1851" s="14">
        <v>2014</v>
      </c>
      <c r="F1851" s="14" t="s">
        <v>100</v>
      </c>
      <c r="G1851" s="26">
        <v>50358</v>
      </c>
      <c r="H1851" s="26">
        <v>118029</v>
      </c>
      <c r="I1851" s="48">
        <v>260342</v>
      </c>
      <c r="J1851" s="28">
        <v>0.97960000000000003</v>
      </c>
      <c r="K1851" s="28"/>
      <c r="L1851" s="111"/>
      <c r="M1851" s="28"/>
      <c r="N1851" s="28">
        <v>4.6300000000000001E-2</v>
      </c>
    </row>
    <row r="1852" spans="1:14">
      <c r="A1852" s="87" t="s">
        <v>153</v>
      </c>
      <c r="B1852" s="14" t="s">
        <v>74</v>
      </c>
      <c r="C1852" s="14" t="s">
        <v>64</v>
      </c>
      <c r="D1852" s="14">
        <v>2014</v>
      </c>
      <c r="E1852" s="14">
        <v>2014</v>
      </c>
      <c r="F1852" s="14" t="s">
        <v>100</v>
      </c>
      <c r="G1852" s="26">
        <v>9573</v>
      </c>
      <c r="H1852" s="26">
        <v>17983</v>
      </c>
      <c r="I1852" s="48">
        <v>53777</v>
      </c>
      <c r="J1852" s="28">
        <v>0.97370000000000001</v>
      </c>
      <c r="K1852" s="28"/>
      <c r="L1852" s="111"/>
      <c r="M1852" s="28"/>
      <c r="N1852" s="28">
        <v>8.3199999999999996E-2</v>
      </c>
    </row>
    <row r="1853" spans="1:14">
      <c r="A1853" s="87" t="s">
        <v>154</v>
      </c>
      <c r="B1853" s="14" t="s">
        <v>74</v>
      </c>
      <c r="C1853" s="14" t="s">
        <v>64</v>
      </c>
      <c r="D1853" s="14">
        <v>2014</v>
      </c>
      <c r="E1853" s="14">
        <v>2014</v>
      </c>
      <c r="F1853" s="14" t="s">
        <v>100</v>
      </c>
      <c r="G1853" s="26">
        <v>16060</v>
      </c>
      <c r="H1853" s="26">
        <v>32208</v>
      </c>
      <c r="I1853" s="48">
        <v>135634</v>
      </c>
      <c r="J1853" s="28">
        <v>0.97270000000000001</v>
      </c>
      <c r="K1853" s="28"/>
      <c r="L1853" s="111"/>
      <c r="M1853" s="28"/>
      <c r="N1853" s="28">
        <v>8.3199999999999996E-2</v>
      </c>
    </row>
    <row r="1854" spans="1:14">
      <c r="A1854" s="87" t="s">
        <v>155</v>
      </c>
      <c r="B1854" s="14" t="s">
        <v>74</v>
      </c>
      <c r="C1854" s="14" t="s">
        <v>64</v>
      </c>
      <c r="D1854" s="14">
        <v>2014</v>
      </c>
      <c r="E1854" s="14">
        <v>2014</v>
      </c>
      <c r="F1854" s="14" t="s">
        <v>100</v>
      </c>
      <c r="G1854" s="26">
        <v>15674</v>
      </c>
      <c r="H1854" s="26">
        <v>34497</v>
      </c>
      <c r="I1854" s="48">
        <v>119699</v>
      </c>
      <c r="J1854" s="28">
        <v>0.87470000000000003</v>
      </c>
      <c r="K1854" s="28"/>
      <c r="L1854" s="111"/>
      <c r="M1854" s="28"/>
      <c r="N1854" s="28">
        <v>8.3199999999999996E-2</v>
      </c>
    </row>
    <row r="1855" spans="1:14">
      <c r="A1855" s="87" t="s">
        <v>156</v>
      </c>
      <c r="B1855" s="14" t="s">
        <v>74</v>
      </c>
      <c r="C1855" s="14" t="s">
        <v>64</v>
      </c>
      <c r="D1855" s="14">
        <v>2014</v>
      </c>
      <c r="E1855" s="14">
        <v>2014</v>
      </c>
      <c r="F1855" s="14" t="s">
        <v>100</v>
      </c>
      <c r="G1855" s="26">
        <v>55307</v>
      </c>
      <c r="H1855" s="26">
        <v>113439</v>
      </c>
      <c r="I1855" s="48">
        <v>393512</v>
      </c>
      <c r="J1855" s="28">
        <v>0.97219999999999995</v>
      </c>
      <c r="K1855" s="28"/>
      <c r="L1855" s="111"/>
      <c r="M1855" s="28"/>
      <c r="N1855" s="28">
        <v>2.76E-2</v>
      </c>
    </row>
    <row r="1856" spans="1:14">
      <c r="A1856" s="87" t="s">
        <v>157</v>
      </c>
      <c r="B1856" s="14" t="s">
        <v>74</v>
      </c>
      <c r="C1856" s="14" t="s">
        <v>64</v>
      </c>
      <c r="D1856" s="14">
        <v>2014</v>
      </c>
      <c r="E1856" s="14">
        <v>2014</v>
      </c>
      <c r="F1856" s="14" t="s">
        <v>100</v>
      </c>
      <c r="G1856" s="26">
        <v>12402</v>
      </c>
      <c r="H1856" s="26">
        <v>23719</v>
      </c>
      <c r="I1856" s="48">
        <v>67380</v>
      </c>
      <c r="J1856" s="28">
        <v>0.87239999999999995</v>
      </c>
      <c r="K1856" s="28"/>
      <c r="L1856" s="111"/>
      <c r="M1856" s="28"/>
      <c r="N1856" s="28">
        <v>8.3199999999999996E-2</v>
      </c>
    </row>
    <row r="1857" spans="1:31">
      <c r="A1857" s="87" t="s">
        <v>158</v>
      </c>
      <c r="B1857" s="14" t="s">
        <v>75</v>
      </c>
      <c r="C1857" s="14" t="s">
        <v>64</v>
      </c>
      <c r="D1857" s="14">
        <v>2014</v>
      </c>
      <c r="E1857" s="14">
        <v>2014</v>
      </c>
      <c r="F1857" s="14" t="s">
        <v>100</v>
      </c>
      <c r="G1857" s="26">
        <v>12720</v>
      </c>
      <c r="H1857" s="26">
        <v>24671</v>
      </c>
      <c r="I1857" s="48">
        <v>58659</v>
      </c>
      <c r="J1857" s="28">
        <v>0.97199999999999998</v>
      </c>
      <c r="K1857" s="28"/>
      <c r="L1857" s="111"/>
      <c r="M1857" s="28"/>
      <c r="N1857" s="28">
        <v>8.3199999999999996E-2</v>
      </c>
    </row>
    <row r="1858" spans="1:31">
      <c r="A1858" s="87" t="s">
        <v>159</v>
      </c>
      <c r="B1858" s="14" t="s">
        <v>75</v>
      </c>
      <c r="C1858" s="14" t="s">
        <v>64</v>
      </c>
      <c r="D1858" s="14">
        <v>2014</v>
      </c>
      <c r="E1858" s="14">
        <v>2014</v>
      </c>
      <c r="F1858" s="14" t="s">
        <v>100</v>
      </c>
      <c r="G1858" s="26">
        <v>163</v>
      </c>
      <c r="H1858" s="26">
        <v>294</v>
      </c>
      <c r="I1858" s="48">
        <v>738</v>
      </c>
      <c r="J1858" s="28">
        <v>1</v>
      </c>
      <c r="K1858" s="28"/>
      <c r="L1858" s="111"/>
      <c r="M1858" s="28"/>
      <c r="N1858" s="28">
        <v>8.3199999999999996E-2</v>
      </c>
    </row>
    <row r="1859" spans="1:31">
      <c r="A1859" s="87" t="s">
        <v>160</v>
      </c>
      <c r="B1859" s="14" t="s">
        <v>75</v>
      </c>
      <c r="C1859" s="14" t="s">
        <v>64</v>
      </c>
      <c r="D1859" s="14">
        <v>2014</v>
      </c>
      <c r="E1859" s="14">
        <v>2014</v>
      </c>
      <c r="F1859" s="14" t="s">
        <v>100</v>
      </c>
      <c r="G1859" s="26">
        <v>3184</v>
      </c>
      <c r="H1859" s="26">
        <v>6907</v>
      </c>
      <c r="I1859" s="48">
        <v>15580</v>
      </c>
      <c r="J1859" s="28">
        <v>1</v>
      </c>
      <c r="K1859" s="28"/>
      <c r="L1859" s="111"/>
      <c r="M1859" s="28"/>
      <c r="N1859" s="28">
        <v>8.3199999999999996E-2</v>
      </c>
    </row>
    <row r="1860" spans="1:31">
      <c r="A1860" s="87" t="s">
        <v>161</v>
      </c>
      <c r="B1860" s="14" t="s">
        <v>74</v>
      </c>
      <c r="C1860" s="14" t="s">
        <v>64</v>
      </c>
      <c r="D1860" s="14">
        <v>2014</v>
      </c>
      <c r="E1860" s="14">
        <v>2014</v>
      </c>
      <c r="F1860" s="14" t="s">
        <v>100</v>
      </c>
      <c r="G1860" s="26">
        <v>22292</v>
      </c>
      <c r="H1860" s="26">
        <v>43531</v>
      </c>
      <c r="I1860" s="48">
        <v>104846</v>
      </c>
      <c r="J1860" s="28">
        <v>0.9405</v>
      </c>
      <c r="K1860" s="28"/>
      <c r="L1860" s="111"/>
      <c r="M1860" s="28"/>
      <c r="N1860" s="28">
        <v>1.0699999999999999E-2</v>
      </c>
    </row>
    <row r="1861" spans="1:31">
      <c r="A1861" s="87" t="s">
        <v>162</v>
      </c>
      <c r="B1861" s="14" t="s">
        <v>74</v>
      </c>
      <c r="C1861" s="14" t="s">
        <v>64</v>
      </c>
      <c r="D1861" s="14">
        <v>2014</v>
      </c>
      <c r="E1861" s="14">
        <v>2014</v>
      </c>
      <c r="F1861" s="14" t="s">
        <v>100</v>
      </c>
      <c r="G1861" s="26">
        <v>19304</v>
      </c>
      <c r="H1861" s="26">
        <v>34951</v>
      </c>
      <c r="I1861" s="48">
        <v>109966</v>
      </c>
      <c r="J1861" s="28">
        <v>0.89690000000000003</v>
      </c>
      <c r="K1861" s="28"/>
      <c r="L1861" s="111"/>
      <c r="M1861" s="28"/>
      <c r="N1861" s="28">
        <v>8.3199999999999996E-2</v>
      </c>
    </row>
    <row r="1862" spans="1:31">
      <c r="A1862" s="87" t="s">
        <v>163</v>
      </c>
      <c r="B1862" s="14" t="s">
        <v>75</v>
      </c>
      <c r="C1862" s="14" t="s">
        <v>64</v>
      </c>
      <c r="D1862" s="14">
        <v>2014</v>
      </c>
      <c r="E1862" s="14">
        <v>2014</v>
      </c>
      <c r="F1862" s="14" t="s">
        <v>100</v>
      </c>
      <c r="G1862" s="26">
        <v>42873</v>
      </c>
      <c r="H1862" s="26">
        <v>92778</v>
      </c>
      <c r="I1862" s="48">
        <v>201431</v>
      </c>
      <c r="J1862" s="28">
        <v>0.96489999999999998</v>
      </c>
      <c r="K1862" s="28"/>
      <c r="L1862" s="111"/>
      <c r="M1862" s="28"/>
      <c r="N1862" s="28">
        <v>1.78E-2</v>
      </c>
    </row>
    <row r="1863" spans="1:31">
      <c r="A1863" s="87" t="s">
        <v>164</v>
      </c>
      <c r="B1863" s="14" t="s">
        <v>75</v>
      </c>
      <c r="C1863" s="14" t="s">
        <v>64</v>
      </c>
      <c r="D1863" s="14">
        <v>2014</v>
      </c>
      <c r="E1863" s="14">
        <v>2014</v>
      </c>
      <c r="F1863" s="14" t="s">
        <v>100</v>
      </c>
      <c r="G1863" s="26">
        <v>5623</v>
      </c>
      <c r="H1863" s="26">
        <v>13083</v>
      </c>
      <c r="I1863" s="48">
        <v>36283</v>
      </c>
      <c r="J1863" s="28">
        <v>0.9889</v>
      </c>
      <c r="K1863" s="28"/>
      <c r="L1863" s="111"/>
      <c r="M1863" s="28"/>
      <c r="N1863" s="28">
        <v>8.3199999999999996E-2</v>
      </c>
    </row>
    <row r="1864" spans="1:31">
      <c r="A1864" s="87" t="s">
        <v>165</v>
      </c>
      <c r="B1864" s="14" t="s">
        <v>75</v>
      </c>
      <c r="C1864" s="14" t="s">
        <v>64</v>
      </c>
      <c r="D1864" s="14">
        <v>2014</v>
      </c>
      <c r="E1864" s="14">
        <v>2014</v>
      </c>
      <c r="F1864" s="14" t="s">
        <v>100</v>
      </c>
      <c r="G1864" s="26">
        <v>5009</v>
      </c>
      <c r="H1864" s="26">
        <v>11155</v>
      </c>
      <c r="I1864" s="48">
        <v>24957</v>
      </c>
      <c r="J1864" s="28">
        <v>0.93610000000000004</v>
      </c>
      <c r="K1864" s="28"/>
      <c r="L1864" s="111"/>
      <c r="M1864" s="28"/>
      <c r="N1864" s="28">
        <v>8.3199999999999996E-2</v>
      </c>
    </row>
    <row r="1865" spans="1:31">
      <c r="A1865" s="87" t="s">
        <v>166</v>
      </c>
      <c r="B1865" s="14" t="s">
        <v>75</v>
      </c>
      <c r="C1865" s="14" t="s">
        <v>64</v>
      </c>
      <c r="D1865" s="14">
        <v>2014</v>
      </c>
      <c r="E1865" s="14">
        <v>2014</v>
      </c>
      <c r="F1865" s="14" t="s">
        <v>100</v>
      </c>
      <c r="G1865" s="26">
        <v>1001</v>
      </c>
      <c r="H1865" s="26">
        <v>1838</v>
      </c>
      <c r="I1865" s="48">
        <v>4344</v>
      </c>
      <c r="J1865" s="28">
        <v>1</v>
      </c>
      <c r="K1865" s="28"/>
      <c r="L1865" s="111"/>
      <c r="M1865" s="28"/>
      <c r="N1865" s="28">
        <v>8.3199999999999996E-2</v>
      </c>
    </row>
    <row r="1866" spans="1:31">
      <c r="A1866" s="87" t="s">
        <v>167</v>
      </c>
      <c r="B1866" s="14" t="s">
        <v>74</v>
      </c>
      <c r="C1866" s="14" t="s">
        <v>64</v>
      </c>
      <c r="D1866" s="14">
        <v>2014</v>
      </c>
      <c r="E1866" s="14">
        <v>2014</v>
      </c>
      <c r="F1866" s="14" t="s">
        <v>100</v>
      </c>
      <c r="G1866" s="26">
        <v>50975</v>
      </c>
      <c r="H1866" s="26">
        <v>132774</v>
      </c>
      <c r="I1866" s="48">
        <v>227229</v>
      </c>
      <c r="J1866" s="28">
        <v>0.99109999999999998</v>
      </c>
      <c r="K1866" s="28"/>
      <c r="L1866" s="111"/>
      <c r="M1866" s="28"/>
      <c r="N1866" s="28">
        <v>4.3400000000000001E-2</v>
      </c>
    </row>
    <row r="1867" spans="1:31">
      <c r="A1867" s="87" t="s">
        <v>168</v>
      </c>
      <c r="B1867" s="14" t="s">
        <v>75</v>
      </c>
      <c r="C1867" s="14" t="s">
        <v>64</v>
      </c>
      <c r="D1867" s="14">
        <v>2014</v>
      </c>
      <c r="E1867" s="14">
        <v>2014</v>
      </c>
      <c r="F1867" s="14" t="s">
        <v>100</v>
      </c>
      <c r="G1867" s="26">
        <v>3009</v>
      </c>
      <c r="H1867" s="26">
        <v>5556</v>
      </c>
      <c r="I1867" s="48">
        <v>13332</v>
      </c>
      <c r="J1867" s="28">
        <v>0.95420000000000005</v>
      </c>
      <c r="K1867" s="28"/>
      <c r="L1867" s="111"/>
      <c r="M1867" s="28"/>
      <c r="N1867" s="28">
        <v>8.3199999999999996E-2</v>
      </c>
    </row>
    <row r="1868" spans="1:31">
      <c r="A1868" s="87" t="s">
        <v>169</v>
      </c>
      <c r="B1868" s="14" t="s">
        <v>74</v>
      </c>
      <c r="C1868" s="14" t="s">
        <v>64</v>
      </c>
      <c r="D1868" s="14">
        <v>2014</v>
      </c>
      <c r="E1868" s="14">
        <v>2014</v>
      </c>
      <c r="F1868" s="14" t="s">
        <v>100</v>
      </c>
      <c r="G1868" s="26">
        <v>35024</v>
      </c>
      <c r="H1868" s="26">
        <v>77031</v>
      </c>
      <c r="I1868" s="48">
        <v>199668</v>
      </c>
      <c r="J1868" s="28">
        <v>0.97660000000000002</v>
      </c>
      <c r="K1868" s="28"/>
      <c r="L1868" s="111"/>
      <c r="M1868" s="28"/>
      <c r="N1868" s="28">
        <v>3.2099999999999997E-2</v>
      </c>
    </row>
    <row r="1869" spans="1:31">
      <c r="A1869" s="87" t="s">
        <v>170</v>
      </c>
      <c r="B1869" s="14" t="s">
        <v>74</v>
      </c>
      <c r="C1869" s="14" t="s">
        <v>64</v>
      </c>
      <c r="D1869" s="14">
        <v>2014</v>
      </c>
      <c r="E1869" s="14">
        <v>2014</v>
      </c>
      <c r="F1869" s="14" t="s">
        <v>100</v>
      </c>
      <c r="G1869" s="26">
        <v>8865</v>
      </c>
      <c r="H1869" s="26">
        <v>18273</v>
      </c>
      <c r="I1869" s="48">
        <v>48764</v>
      </c>
      <c r="J1869" s="28">
        <v>0.81589999999999996</v>
      </c>
      <c r="K1869" s="28"/>
      <c r="L1869" s="111"/>
      <c r="M1869" s="28"/>
      <c r="N1869" s="28">
        <v>8.3199999999999996E-2</v>
      </c>
    </row>
    <row r="1870" spans="1:31">
      <c r="A1870" s="87" t="s">
        <v>171</v>
      </c>
      <c r="B1870" s="14" t="s">
        <v>75</v>
      </c>
      <c r="C1870" s="14" t="s">
        <v>64</v>
      </c>
      <c r="D1870" s="14">
        <v>2014</v>
      </c>
      <c r="E1870" s="14">
        <v>2014</v>
      </c>
      <c r="F1870" s="14" t="s">
        <v>100</v>
      </c>
      <c r="G1870" s="26">
        <v>6026</v>
      </c>
      <c r="H1870" s="26">
        <v>13449</v>
      </c>
      <c r="I1870" s="48">
        <v>27721</v>
      </c>
      <c r="J1870" s="28">
        <v>1</v>
      </c>
      <c r="K1870" s="28"/>
      <c r="L1870" s="111"/>
      <c r="M1870" s="28"/>
      <c r="N1870" s="28">
        <v>8.3199999999999996E-2</v>
      </c>
    </row>
    <row r="1871" spans="1:31">
      <c r="A1871" s="51" t="s">
        <v>281</v>
      </c>
      <c r="B1871" s="14" t="s">
        <v>66</v>
      </c>
      <c r="C1871" s="14" t="s">
        <v>186</v>
      </c>
      <c r="D1871" s="14">
        <v>2014</v>
      </c>
      <c r="E1871" s="14">
        <v>2014</v>
      </c>
      <c r="F1871" s="14" t="s">
        <v>100</v>
      </c>
      <c r="G1871" s="128"/>
      <c r="H1871" s="128"/>
      <c r="I1871" s="128"/>
      <c r="J1871" s="129"/>
      <c r="K1871" s="129"/>
      <c r="L1871" s="111"/>
      <c r="M1871" s="28">
        <v>0.254</v>
      </c>
      <c r="N1871" s="28">
        <v>5.3999999999999999E-2</v>
      </c>
    </row>
    <row r="1872" spans="1:31">
      <c r="A1872" s="51" t="s">
        <v>172</v>
      </c>
      <c r="B1872" s="14" t="s">
        <v>66</v>
      </c>
      <c r="C1872" s="14" t="s">
        <v>186</v>
      </c>
      <c r="D1872" s="14">
        <v>2014</v>
      </c>
      <c r="E1872" s="14">
        <v>2014</v>
      </c>
      <c r="F1872" s="14" t="s">
        <v>100</v>
      </c>
      <c r="G1872" s="26">
        <v>2087058</v>
      </c>
      <c r="H1872" s="26">
        <v>4485400</v>
      </c>
      <c r="I1872" s="48">
        <v>11670969</v>
      </c>
      <c r="J1872" s="28">
        <v>0.96960000000000002</v>
      </c>
      <c r="K1872" s="28"/>
      <c r="L1872" s="111"/>
      <c r="M1872" s="28"/>
      <c r="N1872" s="28">
        <v>4.8800000000000003E-2</v>
      </c>
      <c r="O1872" s="14"/>
      <c r="P1872" s="14"/>
      <c r="Q1872" s="14"/>
      <c r="R1872" s="14"/>
      <c r="S1872" s="14"/>
      <c r="T1872" s="14"/>
      <c r="U1872" s="14"/>
      <c r="V1872" s="14"/>
      <c r="W1872" s="14"/>
      <c r="X1872" s="14"/>
      <c r="Y1872" s="14"/>
      <c r="Z1872" s="14"/>
      <c r="AA1872" s="14"/>
      <c r="AB1872" s="14"/>
      <c r="AC1872" s="14"/>
      <c r="AD1872" s="14"/>
      <c r="AE1872" s="14"/>
    </row>
    <row r="1873" spans="1:14">
      <c r="A1873" s="51" t="s">
        <v>173</v>
      </c>
      <c r="B1873" s="14" t="s">
        <v>74</v>
      </c>
      <c r="C1873" s="14" t="s">
        <v>186</v>
      </c>
      <c r="D1873" s="14">
        <v>2014</v>
      </c>
      <c r="E1873" s="14">
        <v>2014</v>
      </c>
      <c r="F1873" s="14" t="s">
        <v>100</v>
      </c>
      <c r="G1873" s="26">
        <v>63835</v>
      </c>
      <c r="H1873" s="26">
        <v>126032</v>
      </c>
      <c r="I1873" s="48">
        <v>389814</v>
      </c>
      <c r="J1873" s="28">
        <v>0.87390000000000001</v>
      </c>
      <c r="K1873" s="28"/>
      <c r="L1873" s="111"/>
      <c r="M1873" s="28"/>
      <c r="N1873" s="28">
        <v>3.5700000000000003E-2</v>
      </c>
    </row>
    <row r="1874" spans="1:14">
      <c r="A1874" s="51" t="s">
        <v>174</v>
      </c>
      <c r="B1874" s="14" t="s">
        <v>75</v>
      </c>
      <c r="C1874" s="14" t="s">
        <v>186</v>
      </c>
      <c r="D1874" s="14">
        <v>2014</v>
      </c>
      <c r="E1874" s="14">
        <v>2014</v>
      </c>
      <c r="F1874" s="14" t="s">
        <v>100</v>
      </c>
      <c r="G1874" s="26">
        <v>111</v>
      </c>
      <c r="H1874" s="26">
        <v>187</v>
      </c>
      <c r="I1874" s="48">
        <v>374</v>
      </c>
      <c r="J1874" s="28">
        <v>1</v>
      </c>
      <c r="K1874" s="28"/>
      <c r="L1874" s="111"/>
      <c r="M1874" s="28"/>
      <c r="N1874" s="28">
        <v>7.4700000000000003E-2</v>
      </c>
    </row>
    <row r="1875" spans="1:14">
      <c r="A1875" s="51" t="s">
        <v>175</v>
      </c>
      <c r="B1875" s="14" t="s">
        <v>75</v>
      </c>
      <c r="C1875" s="14" t="s">
        <v>186</v>
      </c>
      <c r="D1875" s="14">
        <v>2014</v>
      </c>
      <c r="E1875" s="14">
        <v>2014</v>
      </c>
      <c r="F1875" s="14" t="s">
        <v>100</v>
      </c>
      <c r="G1875" s="26">
        <v>1760</v>
      </c>
      <c r="H1875" s="26">
        <v>3360</v>
      </c>
      <c r="I1875" s="48">
        <v>7237</v>
      </c>
      <c r="J1875" s="28">
        <v>0.9859</v>
      </c>
      <c r="K1875" s="28"/>
      <c r="L1875" s="111"/>
      <c r="M1875" s="28"/>
      <c r="N1875" s="28">
        <v>7.4700000000000003E-2</v>
      </c>
    </row>
    <row r="1876" spans="1:14">
      <c r="A1876" s="51" t="s">
        <v>176</v>
      </c>
      <c r="B1876" s="14" t="s">
        <v>75</v>
      </c>
      <c r="C1876" s="14" t="s">
        <v>186</v>
      </c>
      <c r="D1876" s="14">
        <v>2014</v>
      </c>
      <c r="E1876" s="14">
        <v>2014</v>
      </c>
      <c r="F1876" s="14" t="s">
        <v>100</v>
      </c>
      <c r="G1876" s="26">
        <v>15694</v>
      </c>
      <c r="H1876" s="26">
        <v>31161</v>
      </c>
      <c r="I1876" s="48">
        <v>75030</v>
      </c>
      <c r="J1876" s="28">
        <v>0.94420000000000004</v>
      </c>
      <c r="K1876" s="28"/>
      <c r="L1876" s="111"/>
      <c r="M1876" s="28"/>
      <c r="N1876" s="28">
        <v>7.4700000000000003E-2</v>
      </c>
    </row>
    <row r="1877" spans="1:14">
      <c r="A1877" s="51" t="s">
        <v>177</v>
      </c>
      <c r="B1877" s="14" t="s">
        <v>75</v>
      </c>
      <c r="C1877" s="14" t="s">
        <v>186</v>
      </c>
      <c r="D1877" s="14">
        <v>2014</v>
      </c>
      <c r="E1877" s="14">
        <v>2014</v>
      </c>
      <c r="F1877" s="14" t="s">
        <v>100</v>
      </c>
      <c r="G1877" s="26">
        <v>2802</v>
      </c>
      <c r="H1877" s="26">
        <v>5277</v>
      </c>
      <c r="I1877" s="48">
        <v>10778</v>
      </c>
      <c r="J1877" s="28">
        <v>1</v>
      </c>
      <c r="K1877" s="28"/>
      <c r="L1877" s="111"/>
      <c r="M1877" s="28"/>
      <c r="N1877" s="28">
        <v>7.4700000000000003E-2</v>
      </c>
    </row>
    <row r="1878" spans="1:14">
      <c r="A1878" s="51" t="s">
        <v>178</v>
      </c>
      <c r="B1878" s="14" t="s">
        <v>75</v>
      </c>
      <c r="C1878" s="14" t="s">
        <v>186</v>
      </c>
      <c r="D1878" s="14">
        <v>2014</v>
      </c>
      <c r="E1878" s="14">
        <v>2014</v>
      </c>
      <c r="F1878" s="14" t="s">
        <v>100</v>
      </c>
      <c r="G1878" s="26">
        <v>709</v>
      </c>
      <c r="H1878" s="26">
        <v>1665</v>
      </c>
      <c r="I1878" s="48">
        <v>7929</v>
      </c>
      <c r="J1878" s="28">
        <v>0.8</v>
      </c>
      <c r="K1878" s="28"/>
      <c r="L1878" s="111"/>
      <c r="M1878" s="28"/>
      <c r="N1878" s="28">
        <v>7.4700000000000003E-2</v>
      </c>
    </row>
    <row r="1879" spans="1:14">
      <c r="A1879" s="51" t="s">
        <v>179</v>
      </c>
      <c r="B1879" s="14" t="s">
        <v>74</v>
      </c>
      <c r="C1879" s="14" t="s">
        <v>186</v>
      </c>
      <c r="D1879" s="14">
        <v>2014</v>
      </c>
      <c r="E1879" s="14">
        <v>2014</v>
      </c>
      <c r="F1879" s="14" t="s">
        <v>100</v>
      </c>
      <c r="G1879" s="26">
        <v>35409</v>
      </c>
      <c r="H1879" s="26">
        <v>76960</v>
      </c>
      <c r="I1879" s="48">
        <v>234462</v>
      </c>
      <c r="J1879" s="28">
        <v>0.95279999999999998</v>
      </c>
      <c r="K1879" s="28"/>
      <c r="L1879" s="111"/>
      <c r="M1879" s="28"/>
      <c r="N1879" s="28">
        <v>3.6999999999999998E-2</v>
      </c>
    </row>
    <row r="1880" spans="1:14">
      <c r="A1880" s="51" t="s">
        <v>180</v>
      </c>
      <c r="B1880" s="14" t="s">
        <v>75</v>
      </c>
      <c r="C1880" s="14" t="s">
        <v>186</v>
      </c>
      <c r="D1880" s="14">
        <v>2014</v>
      </c>
      <c r="E1880" s="14">
        <v>2014</v>
      </c>
      <c r="F1880" s="14" t="s">
        <v>100</v>
      </c>
      <c r="G1880" s="26">
        <v>2541</v>
      </c>
      <c r="H1880" s="26">
        <v>5229</v>
      </c>
      <c r="I1880" s="48">
        <v>10711</v>
      </c>
      <c r="J1880" s="28">
        <v>1</v>
      </c>
      <c r="K1880" s="28"/>
      <c r="L1880" s="111"/>
      <c r="M1880" s="28"/>
      <c r="N1880" s="28">
        <v>7.4700000000000003E-2</v>
      </c>
    </row>
    <row r="1881" spans="1:14">
      <c r="A1881" s="51" t="s">
        <v>181</v>
      </c>
      <c r="B1881" s="14" t="s">
        <v>75</v>
      </c>
      <c r="C1881" s="14" t="s">
        <v>186</v>
      </c>
      <c r="D1881" s="14">
        <v>2014</v>
      </c>
      <c r="E1881" s="14">
        <v>2014</v>
      </c>
      <c r="F1881" s="14" t="s">
        <v>100</v>
      </c>
      <c r="G1881" s="26">
        <v>6851</v>
      </c>
      <c r="H1881" s="26">
        <v>12440</v>
      </c>
      <c r="I1881" s="48">
        <v>33673</v>
      </c>
      <c r="J1881" s="28">
        <v>1</v>
      </c>
      <c r="K1881" s="28"/>
      <c r="L1881" s="111"/>
      <c r="M1881" s="28"/>
      <c r="N1881" s="28">
        <v>7.4700000000000003E-2</v>
      </c>
    </row>
    <row r="1882" spans="1:14">
      <c r="A1882" s="87" t="s">
        <v>123</v>
      </c>
      <c r="B1882" s="14" t="s">
        <v>74</v>
      </c>
      <c r="C1882" s="14" t="s">
        <v>186</v>
      </c>
      <c r="D1882" s="14">
        <v>2014</v>
      </c>
      <c r="E1882" s="14">
        <v>2014</v>
      </c>
      <c r="F1882" s="14" t="s">
        <v>100</v>
      </c>
      <c r="G1882" s="26">
        <v>94482</v>
      </c>
      <c r="H1882" s="26">
        <v>224317</v>
      </c>
      <c r="I1882" s="48">
        <v>428557</v>
      </c>
      <c r="J1882" s="28">
        <v>0.92179999999999995</v>
      </c>
      <c r="K1882" s="28"/>
      <c r="L1882" s="111"/>
      <c r="M1882" s="28"/>
      <c r="N1882" s="28">
        <v>2.3300000000000001E-2</v>
      </c>
    </row>
    <row r="1883" spans="1:14">
      <c r="A1883" s="87" t="s">
        <v>124</v>
      </c>
      <c r="B1883" s="14" t="s">
        <v>75</v>
      </c>
      <c r="C1883" s="14" t="s">
        <v>186</v>
      </c>
      <c r="D1883" s="14">
        <v>2014</v>
      </c>
      <c r="E1883" s="14">
        <v>2014</v>
      </c>
      <c r="F1883" s="14" t="s">
        <v>100</v>
      </c>
      <c r="G1883" s="26">
        <v>1495</v>
      </c>
      <c r="H1883" s="26">
        <v>3636</v>
      </c>
      <c r="I1883" s="48">
        <v>10760</v>
      </c>
      <c r="J1883" s="28">
        <v>1</v>
      </c>
      <c r="K1883" s="28"/>
      <c r="L1883" s="111"/>
      <c r="M1883" s="28"/>
      <c r="N1883" s="28">
        <v>7.4700000000000003E-2</v>
      </c>
    </row>
    <row r="1884" spans="1:14">
      <c r="A1884" s="87" t="s">
        <v>125</v>
      </c>
      <c r="B1884" s="14" t="s">
        <v>75</v>
      </c>
      <c r="C1884" s="14" t="s">
        <v>186</v>
      </c>
      <c r="D1884" s="14">
        <v>2014</v>
      </c>
      <c r="E1884" s="14">
        <v>2014</v>
      </c>
      <c r="F1884" s="14" t="s">
        <v>100</v>
      </c>
      <c r="G1884" s="26">
        <v>10698</v>
      </c>
      <c r="H1884" s="26">
        <v>19231</v>
      </c>
      <c r="I1884" s="48">
        <v>44561</v>
      </c>
      <c r="J1884" s="28">
        <v>0.9909</v>
      </c>
      <c r="K1884" s="28"/>
      <c r="L1884" s="111"/>
      <c r="M1884" s="28"/>
      <c r="N1884" s="28">
        <v>7.4700000000000003E-2</v>
      </c>
    </row>
    <row r="1885" spans="1:14">
      <c r="A1885" s="87" t="s">
        <v>126</v>
      </c>
      <c r="B1885" s="14" t="s">
        <v>75</v>
      </c>
      <c r="C1885" s="14" t="s">
        <v>186</v>
      </c>
      <c r="D1885" s="14">
        <v>2014</v>
      </c>
      <c r="E1885" s="14">
        <v>2014</v>
      </c>
      <c r="F1885" s="14" t="s">
        <v>100</v>
      </c>
      <c r="G1885" s="26">
        <v>16119</v>
      </c>
      <c r="H1885" s="26">
        <v>40874</v>
      </c>
      <c r="I1885" s="48">
        <v>82313</v>
      </c>
      <c r="J1885" s="28">
        <v>0.94299999999999995</v>
      </c>
      <c r="K1885" s="28"/>
      <c r="L1885" s="111"/>
      <c r="M1885" s="28"/>
      <c r="N1885" s="28">
        <v>7.4700000000000003E-2</v>
      </c>
    </row>
    <row r="1886" spans="1:14">
      <c r="A1886" s="87" t="s">
        <v>127</v>
      </c>
      <c r="B1886" s="14" t="s">
        <v>75</v>
      </c>
      <c r="C1886" s="14" t="s">
        <v>186</v>
      </c>
      <c r="D1886" s="14">
        <v>2014</v>
      </c>
      <c r="E1886" s="14">
        <v>2014</v>
      </c>
      <c r="F1886" s="14" t="s">
        <v>100</v>
      </c>
      <c r="G1886" s="26">
        <v>1061</v>
      </c>
      <c r="H1886" s="26">
        <v>2135</v>
      </c>
      <c r="I1886" s="48">
        <v>5188</v>
      </c>
      <c r="J1886" s="28">
        <v>0.98180000000000001</v>
      </c>
      <c r="K1886" s="28"/>
      <c r="L1886" s="111"/>
      <c r="M1886" s="28"/>
      <c r="N1886" s="28">
        <v>7.4700000000000003E-2</v>
      </c>
    </row>
    <row r="1887" spans="1:14">
      <c r="A1887" s="87" t="s">
        <v>128</v>
      </c>
      <c r="B1887" s="14" t="s">
        <v>75</v>
      </c>
      <c r="C1887" s="14" t="s">
        <v>186</v>
      </c>
      <c r="D1887" s="14">
        <v>2014</v>
      </c>
      <c r="E1887" s="14">
        <v>2014</v>
      </c>
      <c r="F1887" s="14" t="s">
        <v>100</v>
      </c>
      <c r="G1887" s="26">
        <v>62018</v>
      </c>
      <c r="H1887" s="26">
        <v>148300</v>
      </c>
      <c r="I1887" s="48">
        <v>343087</v>
      </c>
      <c r="J1887" s="28">
        <v>0.99650000000000005</v>
      </c>
      <c r="K1887" s="28"/>
      <c r="L1887" s="111"/>
      <c r="M1887" s="28"/>
      <c r="N1887" s="28">
        <v>1.67E-2</v>
      </c>
    </row>
    <row r="1888" spans="1:14">
      <c r="A1888" s="87" t="s">
        <v>129</v>
      </c>
      <c r="B1888" s="14" t="s">
        <v>75</v>
      </c>
      <c r="C1888" s="14" t="s">
        <v>186</v>
      </c>
      <c r="D1888" s="14">
        <v>2014</v>
      </c>
      <c r="E1888" s="14">
        <v>2014</v>
      </c>
      <c r="F1888" s="14" t="s">
        <v>100</v>
      </c>
      <c r="G1888" s="26">
        <v>10206</v>
      </c>
      <c r="H1888" s="26">
        <v>23991</v>
      </c>
      <c r="I1888" s="48">
        <v>50289</v>
      </c>
      <c r="J1888" s="28">
        <v>1</v>
      </c>
      <c r="K1888" s="28"/>
      <c r="L1888" s="111"/>
      <c r="M1888" s="28"/>
      <c r="N1888" s="28">
        <v>7.4700000000000003E-2</v>
      </c>
    </row>
    <row r="1889" spans="1:14">
      <c r="A1889" s="87" t="s">
        <v>130</v>
      </c>
      <c r="B1889" s="14" t="s">
        <v>75</v>
      </c>
      <c r="C1889" s="14" t="s">
        <v>186</v>
      </c>
      <c r="D1889" s="14">
        <v>2014</v>
      </c>
      <c r="E1889" s="14">
        <v>2014</v>
      </c>
      <c r="F1889" s="14" t="s">
        <v>100</v>
      </c>
      <c r="G1889" s="26">
        <v>5596</v>
      </c>
      <c r="H1889" s="26">
        <v>11152</v>
      </c>
      <c r="I1889" s="48">
        <v>26600</v>
      </c>
      <c r="J1889" s="28">
        <v>0.94930000000000003</v>
      </c>
      <c r="K1889" s="28"/>
      <c r="L1889" s="111"/>
      <c r="M1889" s="28"/>
      <c r="N1889" s="28">
        <v>7.4700000000000003E-2</v>
      </c>
    </row>
    <row r="1890" spans="1:14">
      <c r="A1890" s="87" t="s">
        <v>131</v>
      </c>
      <c r="B1890" s="14" t="s">
        <v>75</v>
      </c>
      <c r="C1890" s="14" t="s">
        <v>186</v>
      </c>
      <c r="D1890" s="14">
        <v>2014</v>
      </c>
      <c r="E1890" s="14">
        <v>2014</v>
      </c>
      <c r="F1890" s="14" t="s">
        <v>100</v>
      </c>
      <c r="G1890" s="26">
        <v>1543</v>
      </c>
      <c r="H1890" s="26">
        <v>3179</v>
      </c>
      <c r="I1890" s="48">
        <v>6841</v>
      </c>
      <c r="J1890" s="28">
        <v>0.86899999999999999</v>
      </c>
      <c r="K1890" s="28"/>
      <c r="L1890" s="111"/>
      <c r="M1890" s="28"/>
      <c r="N1890" s="28">
        <v>7.4700000000000003E-2</v>
      </c>
    </row>
    <row r="1891" spans="1:14">
      <c r="A1891" s="87" t="s">
        <v>132</v>
      </c>
      <c r="B1891" s="14" t="s">
        <v>76</v>
      </c>
      <c r="C1891" s="14" t="s">
        <v>186</v>
      </c>
      <c r="D1891" s="14">
        <v>2014</v>
      </c>
      <c r="E1891" s="14">
        <v>2014</v>
      </c>
      <c r="F1891" s="14" t="s">
        <v>100</v>
      </c>
      <c r="G1891" s="26">
        <v>594539</v>
      </c>
      <c r="H1891" s="26">
        <v>1206481</v>
      </c>
      <c r="I1891" s="48">
        <v>3551370</v>
      </c>
      <c r="J1891" s="28">
        <v>0.96709999999999996</v>
      </c>
      <c r="K1891" s="28"/>
      <c r="L1891" s="111"/>
      <c r="M1891" s="28"/>
      <c r="N1891" s="28">
        <v>4.7600000000000003E-2</v>
      </c>
    </row>
    <row r="1892" spans="1:14">
      <c r="A1892" s="87" t="s">
        <v>133</v>
      </c>
      <c r="B1892" s="14" t="s">
        <v>75</v>
      </c>
      <c r="C1892" s="14" t="s">
        <v>186</v>
      </c>
      <c r="D1892" s="14">
        <v>2014</v>
      </c>
      <c r="E1892" s="14">
        <v>2014</v>
      </c>
      <c r="F1892" s="14" t="s">
        <v>100</v>
      </c>
      <c r="G1892" s="26">
        <v>11563</v>
      </c>
      <c r="H1892" s="26">
        <v>28930</v>
      </c>
      <c r="I1892" s="48">
        <v>63820</v>
      </c>
      <c r="J1892" s="28">
        <v>0.98340000000000005</v>
      </c>
      <c r="K1892" s="28"/>
      <c r="L1892" s="111"/>
      <c r="M1892" s="28"/>
      <c r="N1892" s="28">
        <v>7.4700000000000003E-2</v>
      </c>
    </row>
    <row r="1893" spans="1:14">
      <c r="A1893" s="87" t="s">
        <v>134</v>
      </c>
      <c r="B1893" s="14" t="s">
        <v>75</v>
      </c>
      <c r="C1893" s="14" t="s">
        <v>186</v>
      </c>
      <c r="D1893" s="14">
        <v>2014</v>
      </c>
      <c r="E1893" s="14">
        <v>2014</v>
      </c>
      <c r="F1893" s="14" t="s">
        <v>100</v>
      </c>
      <c r="G1893" s="26">
        <v>6237</v>
      </c>
      <c r="H1893" s="26">
        <v>10393</v>
      </c>
      <c r="I1893" s="48">
        <v>38442</v>
      </c>
      <c r="J1893" s="28">
        <v>0.97060000000000002</v>
      </c>
      <c r="K1893" s="28"/>
      <c r="L1893" s="111"/>
      <c r="M1893" s="28"/>
      <c r="N1893" s="28">
        <v>7.4700000000000003E-2</v>
      </c>
    </row>
    <row r="1894" spans="1:14">
      <c r="A1894" s="87" t="s">
        <v>135</v>
      </c>
      <c r="B1894" s="14" t="s">
        <v>75</v>
      </c>
      <c r="C1894" s="14" t="s">
        <v>186</v>
      </c>
      <c r="D1894" s="14">
        <v>2014</v>
      </c>
      <c r="E1894" s="14">
        <v>2014</v>
      </c>
      <c r="F1894" s="14" t="s">
        <v>100</v>
      </c>
      <c r="G1894" s="26">
        <v>1011</v>
      </c>
      <c r="H1894" s="26">
        <v>1980</v>
      </c>
      <c r="I1894" s="48">
        <v>4393</v>
      </c>
      <c r="J1894" s="28">
        <v>0.83330000000000004</v>
      </c>
      <c r="K1894" s="28"/>
      <c r="L1894" s="111"/>
      <c r="M1894" s="28"/>
      <c r="N1894" s="28">
        <v>7.4700000000000003E-2</v>
      </c>
    </row>
    <row r="1895" spans="1:14">
      <c r="A1895" s="87" t="s">
        <v>136</v>
      </c>
      <c r="B1895" s="14" t="s">
        <v>75</v>
      </c>
      <c r="C1895" s="14" t="s">
        <v>186</v>
      </c>
      <c r="D1895" s="14">
        <v>2014</v>
      </c>
      <c r="E1895" s="14">
        <v>2014</v>
      </c>
      <c r="F1895" s="14" t="s">
        <v>100</v>
      </c>
      <c r="G1895" s="26">
        <v>7459</v>
      </c>
      <c r="H1895" s="26">
        <v>13838</v>
      </c>
      <c r="I1895" s="48">
        <v>35677</v>
      </c>
      <c r="J1895" s="28">
        <v>0.98799999999999999</v>
      </c>
      <c r="K1895" s="28"/>
      <c r="L1895" s="111"/>
      <c r="M1895" s="28"/>
      <c r="N1895" s="28">
        <v>7.4700000000000003E-2</v>
      </c>
    </row>
    <row r="1896" spans="1:14">
      <c r="A1896" s="87" t="s">
        <v>137</v>
      </c>
      <c r="B1896" s="14" t="s">
        <v>75</v>
      </c>
      <c r="C1896" s="14" t="s">
        <v>186</v>
      </c>
      <c r="D1896" s="14">
        <v>2014</v>
      </c>
      <c r="E1896" s="14">
        <v>2014</v>
      </c>
      <c r="F1896" s="14" t="s">
        <v>100</v>
      </c>
      <c r="G1896" s="26">
        <v>24398</v>
      </c>
      <c r="H1896" s="26">
        <v>57747</v>
      </c>
      <c r="I1896" s="48">
        <v>123068</v>
      </c>
      <c r="J1896" s="28">
        <v>0.98799999999999999</v>
      </c>
      <c r="K1896" s="28"/>
      <c r="L1896" s="111"/>
      <c r="M1896" s="28"/>
      <c r="N1896" s="28">
        <v>1.2500000000000001E-2</v>
      </c>
    </row>
    <row r="1897" spans="1:14">
      <c r="A1897" s="87" t="s">
        <v>138</v>
      </c>
      <c r="B1897" s="14" t="s">
        <v>75</v>
      </c>
      <c r="C1897" s="14" t="s">
        <v>186</v>
      </c>
      <c r="D1897" s="14">
        <v>2014</v>
      </c>
      <c r="E1897" s="14">
        <v>2014</v>
      </c>
      <c r="F1897" s="14" t="s">
        <v>100</v>
      </c>
      <c r="G1897" s="26">
        <v>481</v>
      </c>
      <c r="H1897" s="26">
        <v>1047</v>
      </c>
      <c r="I1897" s="48">
        <v>2825</v>
      </c>
      <c r="J1897" s="28">
        <v>0.96430000000000005</v>
      </c>
      <c r="K1897" s="28"/>
      <c r="L1897" s="111"/>
      <c r="M1897" s="28"/>
      <c r="N1897" s="28">
        <v>7.4700000000000003E-2</v>
      </c>
    </row>
    <row r="1898" spans="1:14">
      <c r="A1898" s="87" t="s">
        <v>139</v>
      </c>
      <c r="B1898" s="14" t="s">
        <v>75</v>
      </c>
      <c r="C1898" s="14" t="s">
        <v>186</v>
      </c>
      <c r="D1898" s="14">
        <v>2014</v>
      </c>
      <c r="E1898" s="14">
        <v>2014</v>
      </c>
      <c r="F1898" s="14" t="s">
        <v>100</v>
      </c>
      <c r="G1898" s="26">
        <v>471</v>
      </c>
      <c r="H1898" s="26">
        <v>794</v>
      </c>
      <c r="I1898" s="48">
        <v>3068</v>
      </c>
      <c r="J1898" s="28">
        <v>0.95830000000000004</v>
      </c>
      <c r="K1898" s="28"/>
      <c r="L1898" s="111"/>
      <c r="M1898" s="28"/>
      <c r="N1898" s="28">
        <v>7.4700000000000003E-2</v>
      </c>
    </row>
    <row r="1899" spans="1:14">
      <c r="A1899" s="87" t="s">
        <v>140</v>
      </c>
      <c r="B1899" s="14" t="s">
        <v>75</v>
      </c>
      <c r="C1899" s="14" t="s">
        <v>186</v>
      </c>
      <c r="D1899" s="14">
        <v>2014</v>
      </c>
      <c r="E1899" s="14">
        <v>2014</v>
      </c>
      <c r="F1899" s="14" t="s">
        <v>100</v>
      </c>
      <c r="G1899" s="26">
        <v>21227</v>
      </c>
      <c r="H1899" s="26">
        <v>47761</v>
      </c>
      <c r="I1899" s="48">
        <v>150320</v>
      </c>
      <c r="J1899" s="28">
        <v>1</v>
      </c>
      <c r="K1899" s="28"/>
      <c r="L1899" s="111"/>
      <c r="M1899" s="28"/>
      <c r="N1899" s="28">
        <v>8.0600000000000005E-2</v>
      </c>
    </row>
    <row r="1900" spans="1:14">
      <c r="A1900" s="87" t="s">
        <v>141</v>
      </c>
      <c r="B1900" s="14" t="s">
        <v>75</v>
      </c>
      <c r="C1900" s="14" t="s">
        <v>186</v>
      </c>
      <c r="D1900" s="14">
        <v>2014</v>
      </c>
      <c r="E1900" s="14">
        <v>2014</v>
      </c>
      <c r="F1900" s="14" t="s">
        <v>100</v>
      </c>
      <c r="G1900" s="26">
        <v>3498</v>
      </c>
      <c r="H1900" s="26">
        <v>7286</v>
      </c>
      <c r="I1900" s="48">
        <v>28593</v>
      </c>
      <c r="J1900" s="28">
        <v>0.97009999999999996</v>
      </c>
      <c r="K1900" s="28"/>
      <c r="L1900" s="111"/>
      <c r="M1900" s="28"/>
      <c r="N1900" s="28">
        <v>7.4700000000000003E-2</v>
      </c>
    </row>
    <row r="1901" spans="1:14">
      <c r="A1901" s="87" t="s">
        <v>142</v>
      </c>
      <c r="B1901" s="14" t="s">
        <v>75</v>
      </c>
      <c r="C1901" s="14" t="s">
        <v>186</v>
      </c>
      <c r="D1901" s="14">
        <v>2014</v>
      </c>
      <c r="E1901" s="14">
        <v>2014</v>
      </c>
      <c r="F1901" s="14" t="s">
        <v>100</v>
      </c>
      <c r="G1901" s="26">
        <v>4183</v>
      </c>
      <c r="H1901" s="26">
        <v>7692</v>
      </c>
      <c r="I1901" s="48">
        <v>21343</v>
      </c>
      <c r="J1901" s="28">
        <v>0.98470000000000002</v>
      </c>
      <c r="K1901" s="28"/>
      <c r="L1901" s="111"/>
      <c r="M1901" s="28"/>
      <c r="N1901" s="28">
        <v>7.4700000000000003E-2</v>
      </c>
    </row>
    <row r="1902" spans="1:14">
      <c r="A1902" s="87" t="s">
        <v>143</v>
      </c>
      <c r="B1902" s="14" t="s">
        <v>74</v>
      </c>
      <c r="C1902" s="14" t="s">
        <v>186</v>
      </c>
      <c r="D1902" s="14">
        <v>2014</v>
      </c>
      <c r="E1902" s="14">
        <v>2014</v>
      </c>
      <c r="F1902" s="14" t="s">
        <v>100</v>
      </c>
      <c r="G1902" s="26">
        <v>117473</v>
      </c>
      <c r="H1902" s="26">
        <v>271367</v>
      </c>
      <c r="I1902" s="48">
        <v>773744</v>
      </c>
      <c r="J1902" s="28">
        <v>0.98340000000000005</v>
      </c>
      <c r="K1902" s="28"/>
      <c r="L1902" s="111"/>
      <c r="M1902" s="28"/>
      <c r="N1902" s="28">
        <v>3.3300000000000003E-2</v>
      </c>
    </row>
    <row r="1903" spans="1:14">
      <c r="A1903" s="87" t="s">
        <v>144</v>
      </c>
      <c r="B1903" s="14" t="s">
        <v>74</v>
      </c>
      <c r="C1903" s="14" t="s">
        <v>186</v>
      </c>
      <c r="D1903" s="14">
        <v>2014</v>
      </c>
      <c r="E1903" s="14">
        <v>2014</v>
      </c>
      <c r="F1903" s="14" t="s">
        <v>100</v>
      </c>
      <c r="G1903" s="26">
        <v>9361</v>
      </c>
      <c r="H1903" s="26">
        <v>18581</v>
      </c>
      <c r="I1903" s="48">
        <v>55827</v>
      </c>
      <c r="J1903" s="28">
        <v>0.99450000000000005</v>
      </c>
      <c r="K1903" s="28"/>
      <c r="L1903" s="111"/>
      <c r="M1903" s="28"/>
      <c r="N1903" s="28">
        <v>7.4700000000000003E-2</v>
      </c>
    </row>
    <row r="1904" spans="1:14">
      <c r="A1904" s="87" t="s">
        <v>145</v>
      </c>
      <c r="B1904" s="14" t="s">
        <v>75</v>
      </c>
      <c r="C1904" s="14" t="s">
        <v>186</v>
      </c>
      <c r="D1904" s="14">
        <v>2014</v>
      </c>
      <c r="E1904" s="14">
        <v>2014</v>
      </c>
      <c r="F1904" s="14" t="s">
        <v>100</v>
      </c>
      <c r="G1904" s="26">
        <v>962</v>
      </c>
      <c r="H1904" s="26">
        <v>1884</v>
      </c>
      <c r="I1904" s="48">
        <v>5088</v>
      </c>
      <c r="J1904" s="28">
        <v>0.98550000000000004</v>
      </c>
      <c r="K1904" s="28"/>
      <c r="L1904" s="111"/>
      <c r="M1904" s="28"/>
      <c r="N1904" s="28">
        <v>7.4700000000000003E-2</v>
      </c>
    </row>
    <row r="1905" spans="1:14">
      <c r="A1905" s="87" t="s">
        <v>146</v>
      </c>
      <c r="B1905" s="14" t="s">
        <v>75</v>
      </c>
      <c r="C1905" s="14" t="s">
        <v>186</v>
      </c>
      <c r="D1905" s="14">
        <v>2014</v>
      </c>
      <c r="E1905" s="14">
        <v>2014</v>
      </c>
      <c r="F1905" s="14" t="s">
        <v>100</v>
      </c>
      <c r="G1905" s="26">
        <v>125528</v>
      </c>
      <c r="H1905" s="26">
        <v>292114</v>
      </c>
      <c r="I1905" s="48">
        <v>701303</v>
      </c>
      <c r="J1905" s="28">
        <v>0.995</v>
      </c>
      <c r="K1905" s="28"/>
      <c r="L1905" s="111"/>
      <c r="M1905" s="28"/>
      <c r="N1905" s="28">
        <v>3.7999999999999999E-2</v>
      </c>
    </row>
    <row r="1906" spans="1:14">
      <c r="A1906" s="87" t="s">
        <v>147</v>
      </c>
      <c r="B1906" s="14" t="s">
        <v>74</v>
      </c>
      <c r="C1906" s="14" t="s">
        <v>186</v>
      </c>
      <c r="D1906" s="14">
        <v>2014</v>
      </c>
      <c r="E1906" s="14">
        <v>2014</v>
      </c>
      <c r="F1906" s="14" t="s">
        <v>100</v>
      </c>
      <c r="G1906" s="26">
        <v>102650</v>
      </c>
      <c r="H1906" s="26">
        <v>219596</v>
      </c>
      <c r="I1906" s="48">
        <v>482309</v>
      </c>
      <c r="J1906" s="28">
        <v>0.99009999999999998</v>
      </c>
      <c r="K1906" s="28"/>
      <c r="L1906" s="111"/>
      <c r="M1906" s="28"/>
      <c r="N1906" s="28">
        <v>2.3E-3</v>
      </c>
    </row>
    <row r="1907" spans="1:14">
      <c r="A1907" s="87" t="s">
        <v>148</v>
      </c>
      <c r="B1907" s="14" t="s">
        <v>75</v>
      </c>
      <c r="C1907" s="14" t="s">
        <v>186</v>
      </c>
      <c r="D1907" s="14">
        <v>2014</v>
      </c>
      <c r="E1907" s="14">
        <v>2014</v>
      </c>
      <c r="F1907" s="14" t="s">
        <v>100</v>
      </c>
      <c r="G1907" s="26">
        <v>2718</v>
      </c>
      <c r="H1907" s="26">
        <v>6172</v>
      </c>
      <c r="I1907" s="48">
        <v>16278</v>
      </c>
      <c r="J1907" s="28">
        <v>1</v>
      </c>
      <c r="K1907" s="28"/>
      <c r="L1907" s="111"/>
      <c r="M1907" s="28"/>
      <c r="N1907" s="28">
        <v>7.4700000000000003E-2</v>
      </c>
    </row>
    <row r="1908" spans="1:14">
      <c r="A1908" s="87" t="s">
        <v>149</v>
      </c>
      <c r="B1908" s="14" t="s">
        <v>75</v>
      </c>
      <c r="C1908" s="14" t="s">
        <v>186</v>
      </c>
      <c r="D1908" s="14">
        <v>2014</v>
      </c>
      <c r="E1908" s="14">
        <v>2014</v>
      </c>
      <c r="F1908" s="14" t="s">
        <v>100</v>
      </c>
      <c r="G1908" s="26">
        <v>174601</v>
      </c>
      <c r="H1908" s="26">
        <v>396223</v>
      </c>
      <c r="I1908" s="48">
        <v>762138</v>
      </c>
      <c r="J1908" s="28">
        <v>0.99990000000000001</v>
      </c>
      <c r="K1908" s="28"/>
      <c r="L1908" s="111"/>
      <c r="M1908" s="28"/>
      <c r="N1908" s="28">
        <v>1.66E-2</v>
      </c>
    </row>
    <row r="1909" spans="1:14">
      <c r="A1909" s="87" t="s">
        <v>150</v>
      </c>
      <c r="B1909" s="14" t="s">
        <v>74</v>
      </c>
      <c r="C1909" s="14" t="s">
        <v>186</v>
      </c>
      <c r="D1909" s="14">
        <v>2014</v>
      </c>
      <c r="E1909" s="14">
        <v>2014</v>
      </c>
      <c r="F1909" s="14" t="s">
        <v>100</v>
      </c>
      <c r="G1909" s="26">
        <v>135615</v>
      </c>
      <c r="H1909" s="26">
        <v>281485</v>
      </c>
      <c r="I1909" s="48">
        <v>743379</v>
      </c>
      <c r="J1909" s="28">
        <v>0.93759999999999999</v>
      </c>
      <c r="K1909" s="28"/>
      <c r="L1909" s="111"/>
      <c r="M1909" s="28"/>
      <c r="N1909" s="28">
        <v>4.0899999999999999E-2</v>
      </c>
    </row>
    <row r="1910" spans="1:14">
      <c r="A1910" s="87" t="s">
        <v>151</v>
      </c>
      <c r="B1910" s="14" t="s">
        <v>74</v>
      </c>
      <c r="C1910" s="14" t="s">
        <v>186</v>
      </c>
      <c r="D1910" s="14">
        <v>2014</v>
      </c>
      <c r="E1910" s="14">
        <v>2014</v>
      </c>
      <c r="F1910" s="14" t="s">
        <v>100</v>
      </c>
      <c r="G1910" s="26">
        <v>33160</v>
      </c>
      <c r="H1910" s="26">
        <v>54386</v>
      </c>
      <c r="I1910" s="48">
        <v>210794</v>
      </c>
      <c r="J1910" s="28">
        <v>0.96660000000000001</v>
      </c>
      <c r="K1910" s="28"/>
      <c r="L1910" s="111"/>
      <c r="M1910" s="28"/>
      <c r="N1910" s="28">
        <v>7.1800000000000003E-2</v>
      </c>
    </row>
    <row r="1911" spans="1:14">
      <c r="A1911" s="87" t="s">
        <v>152</v>
      </c>
      <c r="B1911" s="14" t="s">
        <v>75</v>
      </c>
      <c r="C1911" s="14" t="s">
        <v>186</v>
      </c>
      <c r="D1911" s="14">
        <v>2014</v>
      </c>
      <c r="E1911" s="14">
        <v>2014</v>
      </c>
      <c r="F1911" s="14" t="s">
        <v>100</v>
      </c>
      <c r="G1911" s="26">
        <v>50489</v>
      </c>
      <c r="H1911" s="26">
        <v>118282</v>
      </c>
      <c r="I1911" s="48">
        <v>263380</v>
      </c>
      <c r="J1911" s="28">
        <v>0.97709999999999997</v>
      </c>
      <c r="K1911" s="28"/>
      <c r="L1911" s="111"/>
      <c r="M1911" s="28"/>
      <c r="N1911" s="28">
        <v>4.4400000000000002E-2</v>
      </c>
    </row>
    <row r="1912" spans="1:14">
      <c r="A1912" s="87" t="s">
        <v>153</v>
      </c>
      <c r="B1912" s="14" t="s">
        <v>74</v>
      </c>
      <c r="C1912" s="14" t="s">
        <v>186</v>
      </c>
      <c r="D1912" s="14">
        <v>2014</v>
      </c>
      <c r="E1912" s="14">
        <v>2014</v>
      </c>
      <c r="F1912" s="14" t="s">
        <v>100</v>
      </c>
      <c r="G1912" s="26">
        <v>9498</v>
      </c>
      <c r="H1912" s="26">
        <v>17891</v>
      </c>
      <c r="I1912" s="48">
        <v>54375</v>
      </c>
      <c r="J1912" s="28">
        <v>0.96250000000000002</v>
      </c>
      <c r="K1912" s="28"/>
      <c r="L1912" s="111"/>
      <c r="M1912" s="28"/>
      <c r="N1912" s="28">
        <v>7.4700000000000003E-2</v>
      </c>
    </row>
    <row r="1913" spans="1:14">
      <c r="A1913" s="87" t="s">
        <v>154</v>
      </c>
      <c r="B1913" s="14" t="s">
        <v>74</v>
      </c>
      <c r="C1913" s="14" t="s">
        <v>186</v>
      </c>
      <c r="D1913" s="14">
        <v>2014</v>
      </c>
      <c r="E1913" s="14">
        <v>2014</v>
      </c>
      <c r="F1913" s="14" t="s">
        <v>100</v>
      </c>
      <c r="G1913" s="26">
        <v>16013</v>
      </c>
      <c r="H1913" s="26">
        <v>32069</v>
      </c>
      <c r="I1913" s="48">
        <v>137438</v>
      </c>
      <c r="J1913" s="28">
        <v>0.97470000000000001</v>
      </c>
      <c r="K1913" s="28"/>
      <c r="L1913" s="111"/>
      <c r="M1913" s="28"/>
      <c r="N1913" s="28">
        <v>7.4700000000000003E-2</v>
      </c>
    </row>
    <row r="1914" spans="1:14">
      <c r="A1914" s="87" t="s">
        <v>155</v>
      </c>
      <c r="B1914" s="14" t="s">
        <v>74</v>
      </c>
      <c r="C1914" s="14" t="s">
        <v>186</v>
      </c>
      <c r="D1914" s="14">
        <v>2014</v>
      </c>
      <c r="E1914" s="14">
        <v>2014</v>
      </c>
      <c r="F1914" s="14" t="s">
        <v>100</v>
      </c>
      <c r="G1914" s="26">
        <v>15866</v>
      </c>
      <c r="H1914" s="26">
        <v>34880</v>
      </c>
      <c r="I1914" s="48">
        <v>120690</v>
      </c>
      <c r="J1914" s="28">
        <v>0.9264</v>
      </c>
      <c r="K1914" s="28"/>
      <c r="L1914" s="111"/>
      <c r="M1914" s="28"/>
      <c r="N1914" s="28">
        <v>7.4700000000000003E-2</v>
      </c>
    </row>
    <row r="1915" spans="1:14">
      <c r="A1915" s="87" t="s">
        <v>156</v>
      </c>
      <c r="B1915" s="14" t="s">
        <v>74</v>
      </c>
      <c r="C1915" s="14" t="s">
        <v>186</v>
      </c>
      <c r="D1915" s="14">
        <v>2014</v>
      </c>
      <c r="E1915" s="14">
        <v>2014</v>
      </c>
      <c r="F1915" s="14" t="s">
        <v>100</v>
      </c>
      <c r="G1915" s="26">
        <v>55790</v>
      </c>
      <c r="H1915" s="26">
        <v>114549</v>
      </c>
      <c r="I1915" s="48">
        <v>398740</v>
      </c>
      <c r="J1915" s="28">
        <v>0.98060000000000003</v>
      </c>
      <c r="K1915" s="28"/>
      <c r="L1915" s="111"/>
      <c r="M1915" s="28"/>
      <c r="N1915" s="28">
        <v>2.64E-2</v>
      </c>
    </row>
    <row r="1916" spans="1:14">
      <c r="A1916" s="87" t="s">
        <v>157</v>
      </c>
      <c r="B1916" s="14" t="s">
        <v>74</v>
      </c>
      <c r="C1916" s="14" t="s">
        <v>186</v>
      </c>
      <c r="D1916" s="14">
        <v>2014</v>
      </c>
      <c r="E1916" s="14">
        <v>2014</v>
      </c>
      <c r="F1916" s="14" t="s">
        <v>100</v>
      </c>
      <c r="G1916" s="26">
        <v>12218</v>
      </c>
      <c r="H1916" s="26">
        <v>23245</v>
      </c>
      <c r="I1916" s="48">
        <v>68520</v>
      </c>
      <c r="J1916" s="28">
        <v>0.8931</v>
      </c>
      <c r="K1916" s="28"/>
      <c r="L1916" s="111"/>
      <c r="M1916" s="28"/>
      <c r="N1916" s="28">
        <v>7.4700000000000003E-2</v>
      </c>
    </row>
    <row r="1917" spans="1:14">
      <c r="A1917" s="87" t="s">
        <v>158</v>
      </c>
      <c r="B1917" s="14" t="s">
        <v>75</v>
      </c>
      <c r="C1917" s="14" t="s">
        <v>186</v>
      </c>
      <c r="D1917" s="14">
        <v>2014</v>
      </c>
      <c r="E1917" s="14">
        <v>2014</v>
      </c>
      <c r="F1917" s="14" t="s">
        <v>100</v>
      </c>
      <c r="G1917" s="26">
        <v>12864</v>
      </c>
      <c r="H1917" s="26">
        <v>24920</v>
      </c>
      <c r="I1917" s="48">
        <v>59613</v>
      </c>
      <c r="J1917" s="28">
        <v>0.9698</v>
      </c>
      <c r="K1917" s="28"/>
      <c r="L1917" s="111"/>
      <c r="M1917" s="28"/>
      <c r="N1917" s="28">
        <v>7.4700000000000003E-2</v>
      </c>
    </row>
    <row r="1918" spans="1:14">
      <c r="A1918" s="87" t="s">
        <v>159</v>
      </c>
      <c r="B1918" s="14" t="s">
        <v>75</v>
      </c>
      <c r="C1918" s="14" t="s">
        <v>186</v>
      </c>
      <c r="D1918" s="14">
        <v>2014</v>
      </c>
      <c r="E1918" s="14">
        <v>2014</v>
      </c>
      <c r="F1918" s="14" t="s">
        <v>100</v>
      </c>
      <c r="G1918" s="26">
        <v>163</v>
      </c>
      <c r="H1918" s="26">
        <v>292</v>
      </c>
      <c r="I1918" s="48">
        <v>740</v>
      </c>
      <c r="J1918" s="28">
        <v>1</v>
      </c>
      <c r="K1918" s="28"/>
      <c r="L1918" s="111"/>
      <c r="M1918" s="28"/>
      <c r="N1918" s="28">
        <v>7.4700000000000003E-2</v>
      </c>
    </row>
    <row r="1919" spans="1:14">
      <c r="A1919" s="87" t="s">
        <v>160</v>
      </c>
      <c r="B1919" s="14" t="s">
        <v>75</v>
      </c>
      <c r="C1919" s="14" t="s">
        <v>186</v>
      </c>
      <c r="D1919" s="14">
        <v>2014</v>
      </c>
      <c r="E1919" s="14">
        <v>2014</v>
      </c>
      <c r="F1919" s="14" t="s">
        <v>100</v>
      </c>
      <c r="G1919" s="26">
        <v>3189</v>
      </c>
      <c r="H1919" s="26">
        <v>6885</v>
      </c>
      <c r="I1919" s="48">
        <v>15762</v>
      </c>
      <c r="J1919" s="28">
        <v>1</v>
      </c>
      <c r="K1919" s="28"/>
      <c r="L1919" s="111"/>
      <c r="M1919" s="28"/>
      <c r="N1919" s="28">
        <v>7.4700000000000003E-2</v>
      </c>
    </row>
    <row r="1920" spans="1:14">
      <c r="A1920" s="87" t="s">
        <v>161</v>
      </c>
      <c r="B1920" s="14" t="s">
        <v>74</v>
      </c>
      <c r="C1920" s="14" t="s">
        <v>186</v>
      </c>
      <c r="D1920" s="14">
        <v>2014</v>
      </c>
      <c r="E1920" s="14">
        <v>2014</v>
      </c>
      <c r="F1920" s="14" t="s">
        <v>100</v>
      </c>
      <c r="G1920" s="26">
        <v>22498</v>
      </c>
      <c r="H1920" s="26">
        <v>44005</v>
      </c>
      <c r="I1920" s="48">
        <v>106472</v>
      </c>
      <c r="J1920" s="28">
        <v>0.92869999999999997</v>
      </c>
      <c r="K1920" s="28"/>
      <c r="L1920" s="111"/>
      <c r="M1920" s="28"/>
      <c r="N1920" s="28">
        <v>1.1599999999999999E-2</v>
      </c>
    </row>
    <row r="1921" spans="1:31">
      <c r="A1921" s="87" t="s">
        <v>162</v>
      </c>
      <c r="B1921" s="14" t="s">
        <v>74</v>
      </c>
      <c r="C1921" s="14" t="s">
        <v>186</v>
      </c>
      <c r="D1921" s="14">
        <v>2014</v>
      </c>
      <c r="E1921" s="14">
        <v>2014</v>
      </c>
      <c r="F1921" s="14" t="s">
        <v>100</v>
      </c>
      <c r="G1921" s="26">
        <v>19452</v>
      </c>
      <c r="H1921" s="26">
        <v>35367</v>
      </c>
      <c r="I1921" s="48">
        <v>111825</v>
      </c>
      <c r="J1921" s="28">
        <v>0.92800000000000005</v>
      </c>
      <c r="K1921" s="28"/>
      <c r="L1921" s="111"/>
      <c r="M1921" s="28"/>
      <c r="N1921" s="28">
        <v>7.4700000000000003E-2</v>
      </c>
    </row>
    <row r="1922" spans="1:31">
      <c r="A1922" s="87" t="s">
        <v>163</v>
      </c>
      <c r="B1922" s="14" t="s">
        <v>75</v>
      </c>
      <c r="C1922" s="14" t="s">
        <v>186</v>
      </c>
      <c r="D1922" s="14">
        <v>2014</v>
      </c>
      <c r="E1922" s="14">
        <v>2014</v>
      </c>
      <c r="F1922" s="14" t="s">
        <v>100</v>
      </c>
      <c r="G1922" s="26">
        <v>42886</v>
      </c>
      <c r="H1922" s="26">
        <v>92707</v>
      </c>
      <c r="I1922" s="48">
        <v>204666</v>
      </c>
      <c r="J1922" s="28">
        <v>0.9768</v>
      </c>
      <c r="K1922" s="28"/>
      <c r="L1922" s="111"/>
      <c r="M1922" s="28"/>
      <c r="N1922" s="28">
        <v>1.5800000000000002E-2</v>
      </c>
    </row>
    <row r="1923" spans="1:31">
      <c r="A1923" s="87" t="s">
        <v>164</v>
      </c>
      <c r="B1923" s="14" t="s">
        <v>75</v>
      </c>
      <c r="C1923" s="14" t="s">
        <v>186</v>
      </c>
      <c r="D1923" s="14">
        <v>2014</v>
      </c>
      <c r="E1923" s="14">
        <v>2014</v>
      </c>
      <c r="F1923" s="14" t="s">
        <v>100</v>
      </c>
      <c r="G1923" s="26">
        <v>5653</v>
      </c>
      <c r="H1923" s="26">
        <v>13099</v>
      </c>
      <c r="I1923" s="48">
        <v>36722</v>
      </c>
      <c r="J1923" s="28">
        <v>0.98580000000000001</v>
      </c>
      <c r="K1923" s="28"/>
      <c r="L1923" s="111"/>
      <c r="M1923" s="28"/>
      <c r="N1923" s="28">
        <v>7.4700000000000003E-2</v>
      </c>
    </row>
    <row r="1924" spans="1:31">
      <c r="A1924" s="87" t="s">
        <v>165</v>
      </c>
      <c r="B1924" s="14" t="s">
        <v>75</v>
      </c>
      <c r="C1924" s="14" t="s">
        <v>186</v>
      </c>
      <c r="D1924" s="14">
        <v>2014</v>
      </c>
      <c r="E1924" s="14">
        <v>2014</v>
      </c>
      <c r="F1924" s="14" t="s">
        <v>100</v>
      </c>
      <c r="G1924" s="26">
        <v>4975</v>
      </c>
      <c r="H1924" s="26">
        <v>11022</v>
      </c>
      <c r="I1924" s="48">
        <v>25192</v>
      </c>
      <c r="J1924" s="28">
        <v>0.96879999999999999</v>
      </c>
      <c r="K1924" s="28"/>
      <c r="L1924" s="111"/>
      <c r="M1924" s="28"/>
      <c r="N1924" s="28">
        <v>7.4700000000000003E-2</v>
      </c>
    </row>
    <row r="1925" spans="1:31">
      <c r="A1925" s="87" t="s">
        <v>166</v>
      </c>
      <c r="B1925" s="14" t="s">
        <v>75</v>
      </c>
      <c r="C1925" s="14" t="s">
        <v>186</v>
      </c>
      <c r="D1925" s="14">
        <v>2014</v>
      </c>
      <c r="E1925" s="14">
        <v>2014</v>
      </c>
      <c r="F1925" s="14" t="s">
        <v>100</v>
      </c>
      <c r="G1925" s="26">
        <v>1015</v>
      </c>
      <c r="H1925" s="26">
        <v>1854</v>
      </c>
      <c r="I1925" s="48">
        <v>4404</v>
      </c>
      <c r="J1925" s="28">
        <v>0.98360000000000003</v>
      </c>
      <c r="K1925" s="28"/>
      <c r="L1925" s="111"/>
      <c r="M1925" s="28"/>
      <c r="N1925" s="28">
        <v>7.4700000000000003E-2</v>
      </c>
    </row>
    <row r="1926" spans="1:31">
      <c r="A1926" s="87" t="s">
        <v>167</v>
      </c>
      <c r="B1926" s="14" t="s">
        <v>74</v>
      </c>
      <c r="C1926" s="14" t="s">
        <v>186</v>
      </c>
      <c r="D1926" s="14">
        <v>2014</v>
      </c>
      <c r="E1926" s="14">
        <v>2014</v>
      </c>
      <c r="F1926" s="14" t="s">
        <v>100</v>
      </c>
      <c r="G1926" s="26">
        <v>51122</v>
      </c>
      <c r="H1926" s="26">
        <v>134191</v>
      </c>
      <c r="I1926" s="48">
        <v>228123</v>
      </c>
      <c r="J1926" s="28">
        <v>0.98860000000000003</v>
      </c>
      <c r="K1926" s="28"/>
      <c r="L1926" s="111"/>
      <c r="M1926" s="28"/>
      <c r="N1926" s="28">
        <v>3.95E-2</v>
      </c>
    </row>
    <row r="1927" spans="1:31">
      <c r="A1927" s="87" t="s">
        <v>168</v>
      </c>
      <c r="B1927" s="14" t="s">
        <v>75</v>
      </c>
      <c r="C1927" s="14" t="s">
        <v>186</v>
      </c>
      <c r="D1927" s="14">
        <v>2014</v>
      </c>
      <c r="E1927" s="14">
        <v>2014</v>
      </c>
      <c r="F1927" s="14" t="s">
        <v>100</v>
      </c>
      <c r="G1927" s="26">
        <v>3006</v>
      </c>
      <c r="H1927" s="26">
        <v>5537</v>
      </c>
      <c r="I1927" s="48">
        <v>13391</v>
      </c>
      <c r="J1927" s="28">
        <v>0.93100000000000005</v>
      </c>
      <c r="K1927" s="28"/>
      <c r="L1927" s="111"/>
      <c r="M1927" s="28"/>
      <c r="N1927" s="28">
        <v>7.4700000000000003E-2</v>
      </c>
    </row>
    <row r="1928" spans="1:31">
      <c r="A1928" s="87" t="s">
        <v>169</v>
      </c>
      <c r="B1928" s="14" t="s">
        <v>74</v>
      </c>
      <c r="C1928" s="14" t="s">
        <v>186</v>
      </c>
      <c r="D1928" s="14">
        <v>2014</v>
      </c>
      <c r="E1928" s="14">
        <v>2014</v>
      </c>
      <c r="F1928" s="14" t="s">
        <v>100</v>
      </c>
      <c r="G1928" s="26">
        <v>35266</v>
      </c>
      <c r="H1928" s="26">
        <v>77613</v>
      </c>
      <c r="I1928" s="48">
        <v>201348</v>
      </c>
      <c r="J1928" s="28">
        <v>0.98050000000000004</v>
      </c>
      <c r="K1928" s="28"/>
      <c r="L1928" s="111"/>
      <c r="M1928" s="28"/>
      <c r="N1928" s="28">
        <v>3.2300000000000002E-2</v>
      </c>
    </row>
    <row r="1929" spans="1:31">
      <c r="A1929" s="87" t="s">
        <v>170</v>
      </c>
      <c r="B1929" s="14" t="s">
        <v>74</v>
      </c>
      <c r="C1929" s="14" t="s">
        <v>186</v>
      </c>
      <c r="D1929" s="14">
        <v>2014</v>
      </c>
      <c r="E1929" s="14">
        <v>2014</v>
      </c>
      <c r="F1929" s="14" t="s">
        <v>100</v>
      </c>
      <c r="G1929" s="26">
        <v>8985</v>
      </c>
      <c r="H1929" s="26">
        <v>18635</v>
      </c>
      <c r="I1929" s="48">
        <v>49662</v>
      </c>
      <c r="J1929" s="28">
        <v>0.90820000000000001</v>
      </c>
      <c r="K1929" s="28"/>
      <c r="L1929" s="111"/>
      <c r="M1929" s="28"/>
      <c r="N1929" s="28">
        <v>7.4700000000000003E-2</v>
      </c>
    </row>
    <row r="1930" spans="1:31">
      <c r="A1930" s="87" t="s">
        <v>171</v>
      </c>
      <c r="B1930" s="14" t="s">
        <v>75</v>
      </c>
      <c r="C1930" s="14" t="s">
        <v>186</v>
      </c>
      <c r="D1930" s="14">
        <v>2014</v>
      </c>
      <c r="E1930" s="14">
        <v>2014</v>
      </c>
      <c r="F1930" s="14" t="s">
        <v>100</v>
      </c>
      <c r="G1930" s="26">
        <v>6045</v>
      </c>
      <c r="H1930" s="26">
        <v>13474</v>
      </c>
      <c r="I1930" s="48">
        <v>27923</v>
      </c>
      <c r="J1930" s="28">
        <v>1</v>
      </c>
      <c r="K1930" s="28"/>
      <c r="L1930" s="111"/>
      <c r="M1930" s="28"/>
      <c r="N1930" s="28">
        <v>7.4700000000000003E-2</v>
      </c>
    </row>
    <row r="1931" spans="1:31">
      <c r="A1931" s="51" t="s">
        <v>281</v>
      </c>
      <c r="B1931" s="14" t="s">
        <v>66</v>
      </c>
      <c r="C1931" s="14" t="s">
        <v>187</v>
      </c>
      <c r="D1931" s="14">
        <v>2014</v>
      </c>
      <c r="E1931" s="14">
        <v>2014</v>
      </c>
      <c r="F1931" s="14" t="s">
        <v>100</v>
      </c>
      <c r="G1931" s="128"/>
      <c r="H1931" s="128"/>
      <c r="I1931" s="128"/>
      <c r="J1931" s="129"/>
      <c r="K1931" s="129"/>
      <c r="L1931" s="111"/>
      <c r="M1931" s="28">
        <v>0.254</v>
      </c>
      <c r="N1931" s="28">
        <v>5.3999999999999999E-2</v>
      </c>
    </row>
    <row r="1932" spans="1:31">
      <c r="A1932" s="51" t="s">
        <v>172</v>
      </c>
      <c r="B1932" s="14" t="s">
        <v>66</v>
      </c>
      <c r="C1932" s="14" t="s">
        <v>187</v>
      </c>
      <c r="D1932" s="14">
        <v>2014</v>
      </c>
      <c r="E1932" s="14">
        <v>2014</v>
      </c>
      <c r="F1932" s="14" t="s">
        <v>100</v>
      </c>
      <c r="G1932" s="26">
        <v>2085940</v>
      </c>
      <c r="H1932" s="26">
        <v>4475930</v>
      </c>
      <c r="I1932" s="48">
        <v>11777439</v>
      </c>
      <c r="J1932" s="28">
        <v>0.96640000000000004</v>
      </c>
      <c r="K1932" s="28"/>
      <c r="L1932" s="111"/>
      <c r="M1932" s="28"/>
      <c r="N1932" s="28">
        <v>5.11E-2</v>
      </c>
      <c r="O1932" s="14"/>
      <c r="P1932" s="14"/>
      <c r="Q1932" s="14"/>
      <c r="R1932" s="14"/>
      <c r="S1932" s="14"/>
      <c r="T1932" s="14"/>
      <c r="U1932" s="14"/>
      <c r="V1932" s="14"/>
      <c r="W1932" s="14"/>
      <c r="X1932" s="14"/>
      <c r="Y1932" s="14"/>
      <c r="Z1932" s="14"/>
      <c r="AA1932" s="14"/>
      <c r="AB1932" s="14"/>
      <c r="AC1932" s="14"/>
      <c r="AD1932" s="14"/>
      <c r="AE1932" s="14"/>
    </row>
    <row r="1933" spans="1:31">
      <c r="A1933" s="51" t="s">
        <v>173</v>
      </c>
      <c r="B1933" s="14" t="s">
        <v>74</v>
      </c>
      <c r="C1933" s="14" t="s">
        <v>187</v>
      </c>
      <c r="D1933" s="14">
        <v>2014</v>
      </c>
      <c r="E1933" s="14">
        <v>2014</v>
      </c>
      <c r="F1933" s="14" t="s">
        <v>100</v>
      </c>
      <c r="G1933" s="26">
        <v>63346</v>
      </c>
      <c r="H1933" s="26">
        <v>124584</v>
      </c>
      <c r="I1933" s="48">
        <v>393082</v>
      </c>
      <c r="J1933" s="28">
        <v>0.87350000000000005</v>
      </c>
      <c r="K1933" s="28"/>
      <c r="L1933" s="111"/>
      <c r="M1933" s="28"/>
      <c r="N1933" s="28">
        <v>4.0099999999999997E-2</v>
      </c>
    </row>
    <row r="1934" spans="1:31">
      <c r="A1934" s="51" t="s">
        <v>174</v>
      </c>
      <c r="B1934" s="14" t="s">
        <v>75</v>
      </c>
      <c r="C1934" s="14" t="s">
        <v>187</v>
      </c>
      <c r="D1934" s="14">
        <v>2014</v>
      </c>
      <c r="E1934" s="14">
        <v>2014</v>
      </c>
      <c r="F1934" s="14" t="s">
        <v>100</v>
      </c>
      <c r="G1934" s="26">
        <v>114</v>
      </c>
      <c r="H1934" s="26">
        <v>187</v>
      </c>
      <c r="I1934" s="48">
        <v>368</v>
      </c>
      <c r="J1934" s="28">
        <v>1</v>
      </c>
      <c r="K1934" s="28"/>
      <c r="L1934" s="111"/>
      <c r="M1934" s="28"/>
      <c r="N1934" s="28">
        <v>7.85E-2</v>
      </c>
    </row>
    <row r="1935" spans="1:31">
      <c r="A1935" s="51" t="s">
        <v>175</v>
      </c>
      <c r="B1935" s="14" t="s">
        <v>75</v>
      </c>
      <c r="C1935" s="14" t="s">
        <v>187</v>
      </c>
      <c r="D1935" s="14">
        <v>2014</v>
      </c>
      <c r="E1935" s="14">
        <v>2014</v>
      </c>
      <c r="F1935" s="14" t="s">
        <v>100</v>
      </c>
      <c r="G1935" s="26">
        <v>1740</v>
      </c>
      <c r="H1935" s="26">
        <v>3334</v>
      </c>
      <c r="I1935" s="48">
        <v>7291</v>
      </c>
      <c r="J1935" s="28">
        <v>0.94569999999999999</v>
      </c>
      <c r="K1935" s="28"/>
      <c r="L1935" s="111"/>
      <c r="M1935" s="28"/>
      <c r="N1935" s="28">
        <v>7.85E-2</v>
      </c>
    </row>
    <row r="1936" spans="1:31">
      <c r="A1936" s="51" t="s">
        <v>176</v>
      </c>
      <c r="B1936" s="14" t="s">
        <v>75</v>
      </c>
      <c r="C1936" s="14" t="s">
        <v>187</v>
      </c>
      <c r="D1936" s="14">
        <v>2014</v>
      </c>
      <c r="E1936" s="14">
        <v>2014</v>
      </c>
      <c r="F1936" s="14" t="s">
        <v>100</v>
      </c>
      <c r="G1936" s="26">
        <v>15732</v>
      </c>
      <c r="H1936" s="26">
        <v>31145</v>
      </c>
      <c r="I1936" s="48">
        <v>75909</v>
      </c>
      <c r="J1936" s="28">
        <v>0.89949999999999997</v>
      </c>
      <c r="K1936" s="28"/>
      <c r="L1936" s="111"/>
      <c r="M1936" s="28"/>
      <c r="N1936" s="28">
        <v>7.85E-2</v>
      </c>
    </row>
    <row r="1937" spans="1:14">
      <c r="A1937" s="51" t="s">
        <v>177</v>
      </c>
      <c r="B1937" s="14" t="s">
        <v>75</v>
      </c>
      <c r="C1937" s="14" t="s">
        <v>187</v>
      </c>
      <c r="D1937" s="14">
        <v>2014</v>
      </c>
      <c r="E1937" s="14">
        <v>2014</v>
      </c>
      <c r="F1937" s="14" t="s">
        <v>100</v>
      </c>
      <c r="G1937" s="26">
        <v>2844</v>
      </c>
      <c r="H1937" s="26">
        <v>5349</v>
      </c>
      <c r="I1937" s="48">
        <v>10922</v>
      </c>
      <c r="J1937" s="28">
        <v>0.99239999999999995</v>
      </c>
      <c r="K1937" s="28"/>
      <c r="L1937" s="111"/>
      <c r="M1937" s="28"/>
      <c r="N1937" s="28">
        <v>7.85E-2</v>
      </c>
    </row>
    <row r="1938" spans="1:14">
      <c r="A1938" s="51" t="s">
        <v>178</v>
      </c>
      <c r="B1938" s="14" t="s">
        <v>75</v>
      </c>
      <c r="C1938" s="14" t="s">
        <v>187</v>
      </c>
      <c r="D1938" s="14">
        <v>2014</v>
      </c>
      <c r="E1938" s="14">
        <v>2014</v>
      </c>
      <c r="F1938" s="14" t="s">
        <v>100</v>
      </c>
      <c r="G1938" s="26">
        <v>694</v>
      </c>
      <c r="H1938" s="26">
        <v>1645</v>
      </c>
      <c r="I1938" s="48">
        <v>7944</v>
      </c>
      <c r="J1938" s="28">
        <v>0.625</v>
      </c>
      <c r="K1938" s="28"/>
      <c r="L1938" s="111"/>
      <c r="M1938" s="28"/>
      <c r="N1938" s="28">
        <v>7.85E-2</v>
      </c>
    </row>
    <row r="1939" spans="1:14">
      <c r="A1939" s="51" t="s">
        <v>179</v>
      </c>
      <c r="B1939" s="14" t="s">
        <v>74</v>
      </c>
      <c r="C1939" s="14" t="s">
        <v>187</v>
      </c>
      <c r="D1939" s="14">
        <v>2014</v>
      </c>
      <c r="E1939" s="14">
        <v>2014</v>
      </c>
      <c r="F1939" s="14" t="s">
        <v>100</v>
      </c>
      <c r="G1939" s="26">
        <v>35470</v>
      </c>
      <c r="H1939" s="26">
        <v>76636</v>
      </c>
      <c r="I1939" s="48">
        <v>238194</v>
      </c>
      <c r="J1939" s="28">
        <v>0.91710000000000003</v>
      </c>
      <c r="K1939" s="28"/>
      <c r="L1939" s="111"/>
      <c r="M1939" s="28"/>
      <c r="N1939" s="28">
        <v>3.8199999999999998E-2</v>
      </c>
    </row>
    <row r="1940" spans="1:14">
      <c r="A1940" s="51" t="s">
        <v>180</v>
      </c>
      <c r="B1940" s="14" t="s">
        <v>75</v>
      </c>
      <c r="C1940" s="14" t="s">
        <v>187</v>
      </c>
      <c r="D1940" s="14">
        <v>2014</v>
      </c>
      <c r="E1940" s="14">
        <v>2014</v>
      </c>
      <c r="F1940" s="14" t="s">
        <v>100</v>
      </c>
      <c r="G1940" s="26">
        <v>2532</v>
      </c>
      <c r="H1940" s="26">
        <v>5224</v>
      </c>
      <c r="I1940" s="48">
        <v>10744</v>
      </c>
      <c r="J1940" s="28">
        <v>1</v>
      </c>
      <c r="K1940" s="28"/>
      <c r="L1940" s="111"/>
      <c r="M1940" s="28"/>
      <c r="N1940" s="28">
        <v>7.85E-2</v>
      </c>
    </row>
    <row r="1941" spans="1:14">
      <c r="A1941" s="51" t="s">
        <v>181</v>
      </c>
      <c r="B1941" s="14" t="s">
        <v>75</v>
      </c>
      <c r="C1941" s="14" t="s">
        <v>187</v>
      </c>
      <c r="D1941" s="14">
        <v>2014</v>
      </c>
      <c r="E1941" s="14">
        <v>2014</v>
      </c>
      <c r="F1941" s="14" t="s">
        <v>100</v>
      </c>
      <c r="G1941" s="26">
        <v>6895</v>
      </c>
      <c r="H1941" s="26">
        <v>12486</v>
      </c>
      <c r="I1941" s="48">
        <v>33940</v>
      </c>
      <c r="J1941" s="28">
        <v>1</v>
      </c>
      <c r="K1941" s="28"/>
      <c r="L1941" s="111"/>
      <c r="M1941" s="28"/>
      <c r="N1941" s="28">
        <v>7.85E-2</v>
      </c>
    </row>
    <row r="1942" spans="1:14">
      <c r="A1942" s="87" t="s">
        <v>123</v>
      </c>
      <c r="B1942" s="14" t="s">
        <v>74</v>
      </c>
      <c r="C1942" s="14" t="s">
        <v>187</v>
      </c>
      <c r="D1942" s="14">
        <v>2014</v>
      </c>
      <c r="E1942" s="14">
        <v>2014</v>
      </c>
      <c r="F1942" s="14" t="s">
        <v>100</v>
      </c>
      <c r="G1942" s="26">
        <v>94350</v>
      </c>
      <c r="H1942" s="26">
        <v>223815</v>
      </c>
      <c r="I1942" s="48">
        <v>432046</v>
      </c>
      <c r="J1942" s="28">
        <v>0.96289999999999998</v>
      </c>
      <c r="K1942" s="28"/>
      <c r="L1942" s="111"/>
      <c r="M1942" s="28"/>
      <c r="N1942" s="28">
        <v>2.12E-2</v>
      </c>
    </row>
    <row r="1943" spans="1:14">
      <c r="A1943" s="87" t="s">
        <v>124</v>
      </c>
      <c r="B1943" s="14" t="s">
        <v>75</v>
      </c>
      <c r="C1943" s="14" t="s">
        <v>187</v>
      </c>
      <c r="D1943" s="14">
        <v>2014</v>
      </c>
      <c r="E1943" s="14">
        <v>2014</v>
      </c>
      <c r="F1943" s="14" t="s">
        <v>100</v>
      </c>
      <c r="G1943" s="26">
        <v>1495</v>
      </c>
      <c r="H1943" s="26">
        <v>3628</v>
      </c>
      <c r="I1943" s="48">
        <v>10863</v>
      </c>
      <c r="J1943" s="28">
        <v>1</v>
      </c>
      <c r="K1943" s="28"/>
      <c r="L1943" s="111"/>
      <c r="M1943" s="28"/>
      <c r="N1943" s="28">
        <v>7.85E-2</v>
      </c>
    </row>
    <row r="1944" spans="1:14">
      <c r="A1944" s="87" t="s">
        <v>125</v>
      </c>
      <c r="B1944" s="14" t="s">
        <v>75</v>
      </c>
      <c r="C1944" s="14" t="s">
        <v>187</v>
      </c>
      <c r="D1944" s="14">
        <v>2014</v>
      </c>
      <c r="E1944" s="14">
        <v>2014</v>
      </c>
      <c r="F1944" s="14" t="s">
        <v>100</v>
      </c>
      <c r="G1944" s="26">
        <v>10835</v>
      </c>
      <c r="H1944" s="26">
        <v>19410</v>
      </c>
      <c r="I1944" s="48">
        <v>45076</v>
      </c>
      <c r="J1944" s="28">
        <v>0.99490000000000001</v>
      </c>
      <c r="K1944" s="28"/>
      <c r="L1944" s="111"/>
      <c r="M1944" s="28"/>
      <c r="N1944" s="28">
        <v>7.85E-2</v>
      </c>
    </row>
    <row r="1945" spans="1:14">
      <c r="A1945" s="87" t="s">
        <v>126</v>
      </c>
      <c r="B1945" s="14" t="s">
        <v>75</v>
      </c>
      <c r="C1945" s="14" t="s">
        <v>187</v>
      </c>
      <c r="D1945" s="14">
        <v>2014</v>
      </c>
      <c r="E1945" s="14">
        <v>2014</v>
      </c>
      <c r="F1945" s="14" t="s">
        <v>100</v>
      </c>
      <c r="G1945" s="26">
        <v>16319</v>
      </c>
      <c r="H1945" s="26">
        <v>41364</v>
      </c>
      <c r="I1945" s="48">
        <v>82989</v>
      </c>
      <c r="J1945" s="28">
        <v>0.93520000000000003</v>
      </c>
      <c r="K1945" s="28"/>
      <c r="L1945" s="111"/>
      <c r="M1945" s="28"/>
      <c r="N1945" s="28">
        <v>7.85E-2</v>
      </c>
    </row>
    <row r="1946" spans="1:14">
      <c r="A1946" s="87" t="s">
        <v>127</v>
      </c>
      <c r="B1946" s="14" t="s">
        <v>75</v>
      </c>
      <c r="C1946" s="14" t="s">
        <v>187</v>
      </c>
      <c r="D1946" s="14">
        <v>2014</v>
      </c>
      <c r="E1946" s="14">
        <v>2014</v>
      </c>
      <c r="F1946" s="14" t="s">
        <v>100</v>
      </c>
      <c r="G1946" s="26">
        <v>1052</v>
      </c>
      <c r="H1946" s="26">
        <v>2126</v>
      </c>
      <c r="I1946" s="48">
        <v>5239</v>
      </c>
      <c r="J1946" s="28">
        <v>1</v>
      </c>
      <c r="K1946" s="28"/>
      <c r="L1946" s="111"/>
      <c r="M1946" s="28"/>
      <c r="N1946" s="28">
        <v>7.85E-2</v>
      </c>
    </row>
    <row r="1947" spans="1:14">
      <c r="A1947" s="87" t="s">
        <v>128</v>
      </c>
      <c r="B1947" s="14" t="s">
        <v>75</v>
      </c>
      <c r="C1947" s="14" t="s">
        <v>187</v>
      </c>
      <c r="D1947" s="14">
        <v>2014</v>
      </c>
      <c r="E1947" s="14">
        <v>2014</v>
      </c>
      <c r="F1947" s="14" t="s">
        <v>100</v>
      </c>
      <c r="G1947" s="26">
        <v>62190</v>
      </c>
      <c r="H1947" s="26">
        <v>148216</v>
      </c>
      <c r="I1947" s="48">
        <v>345812</v>
      </c>
      <c r="J1947" s="28">
        <v>0.99080000000000001</v>
      </c>
      <c r="K1947" s="28"/>
      <c r="L1947" s="111"/>
      <c r="M1947" s="28"/>
      <c r="N1947" s="28">
        <v>1.6199999999999999E-2</v>
      </c>
    </row>
    <row r="1948" spans="1:14">
      <c r="A1948" s="87" t="s">
        <v>129</v>
      </c>
      <c r="B1948" s="14" t="s">
        <v>75</v>
      </c>
      <c r="C1948" s="14" t="s">
        <v>187</v>
      </c>
      <c r="D1948" s="14">
        <v>2014</v>
      </c>
      <c r="E1948" s="14">
        <v>2014</v>
      </c>
      <c r="F1948" s="14" t="s">
        <v>100</v>
      </c>
      <c r="G1948" s="26">
        <v>10155</v>
      </c>
      <c r="H1948" s="26">
        <v>23767</v>
      </c>
      <c r="I1948" s="48">
        <v>50621</v>
      </c>
      <c r="J1948" s="28">
        <v>1</v>
      </c>
      <c r="K1948" s="28"/>
      <c r="L1948" s="111"/>
      <c r="M1948" s="28"/>
      <c r="N1948" s="28">
        <v>7.85E-2</v>
      </c>
    </row>
    <row r="1949" spans="1:14">
      <c r="A1949" s="87" t="s">
        <v>130</v>
      </c>
      <c r="B1949" s="14" t="s">
        <v>75</v>
      </c>
      <c r="C1949" s="14" t="s">
        <v>187</v>
      </c>
      <c r="D1949" s="14">
        <v>2014</v>
      </c>
      <c r="E1949" s="14">
        <v>2014</v>
      </c>
      <c r="F1949" s="14" t="s">
        <v>100</v>
      </c>
      <c r="G1949" s="26">
        <v>5641</v>
      </c>
      <c r="H1949" s="26">
        <v>11212</v>
      </c>
      <c r="I1949" s="48">
        <v>27004</v>
      </c>
      <c r="J1949" s="28">
        <v>0.94979999999999998</v>
      </c>
      <c r="K1949" s="28"/>
      <c r="L1949" s="111"/>
      <c r="M1949" s="28"/>
      <c r="N1949" s="28">
        <v>7.85E-2</v>
      </c>
    </row>
    <row r="1950" spans="1:14">
      <c r="A1950" s="87" t="s">
        <v>131</v>
      </c>
      <c r="B1950" s="14" t="s">
        <v>75</v>
      </c>
      <c r="C1950" s="14" t="s">
        <v>187</v>
      </c>
      <c r="D1950" s="14">
        <v>2014</v>
      </c>
      <c r="E1950" s="14">
        <v>2014</v>
      </c>
      <c r="F1950" s="14" t="s">
        <v>100</v>
      </c>
      <c r="G1950" s="26">
        <v>1551</v>
      </c>
      <c r="H1950" s="26">
        <v>3195</v>
      </c>
      <c r="I1950" s="48">
        <v>6898</v>
      </c>
      <c r="J1950" s="28">
        <v>0.8125</v>
      </c>
      <c r="K1950" s="28"/>
      <c r="L1950" s="111"/>
      <c r="M1950" s="28"/>
      <c r="N1950" s="28">
        <v>7.85E-2</v>
      </c>
    </row>
    <row r="1951" spans="1:14">
      <c r="A1951" s="87" t="s">
        <v>132</v>
      </c>
      <c r="B1951" s="14" t="s">
        <v>76</v>
      </c>
      <c r="C1951" s="14" t="s">
        <v>187</v>
      </c>
      <c r="D1951" s="14">
        <v>2014</v>
      </c>
      <c r="E1951" s="14">
        <v>2014</v>
      </c>
      <c r="F1951" s="14" t="s">
        <v>100</v>
      </c>
      <c r="G1951" s="26">
        <v>588401</v>
      </c>
      <c r="H1951" s="26">
        <v>1195488</v>
      </c>
      <c r="I1951" s="48">
        <v>3585120</v>
      </c>
      <c r="J1951" s="28">
        <v>0.97140000000000004</v>
      </c>
      <c r="K1951" s="28"/>
      <c r="L1951" s="111"/>
      <c r="M1951" s="28"/>
      <c r="N1951" s="28">
        <v>4.7100000000000003E-2</v>
      </c>
    </row>
    <row r="1952" spans="1:14">
      <c r="A1952" s="87" t="s">
        <v>133</v>
      </c>
      <c r="B1952" s="14" t="s">
        <v>75</v>
      </c>
      <c r="C1952" s="14" t="s">
        <v>187</v>
      </c>
      <c r="D1952" s="14">
        <v>2014</v>
      </c>
      <c r="E1952" s="14">
        <v>2014</v>
      </c>
      <c r="F1952" s="14" t="s">
        <v>100</v>
      </c>
      <c r="G1952" s="26">
        <v>11555</v>
      </c>
      <c r="H1952" s="26">
        <v>28818</v>
      </c>
      <c r="I1952" s="48">
        <v>64275</v>
      </c>
      <c r="J1952" s="28">
        <v>0.98719999999999997</v>
      </c>
      <c r="K1952" s="28"/>
      <c r="L1952" s="111"/>
      <c r="M1952" s="28"/>
      <c r="N1952" s="28">
        <v>7.85E-2</v>
      </c>
    </row>
    <row r="1953" spans="1:14">
      <c r="A1953" s="87" t="s">
        <v>134</v>
      </c>
      <c r="B1953" s="14" t="s">
        <v>75</v>
      </c>
      <c r="C1953" s="14" t="s">
        <v>187</v>
      </c>
      <c r="D1953" s="14">
        <v>2014</v>
      </c>
      <c r="E1953" s="14">
        <v>2014</v>
      </c>
      <c r="F1953" s="14" t="s">
        <v>100</v>
      </c>
      <c r="G1953" s="26">
        <v>6255</v>
      </c>
      <c r="H1953" s="26">
        <v>10417</v>
      </c>
      <c r="I1953" s="48">
        <v>39085</v>
      </c>
      <c r="J1953" s="28">
        <v>0.98329999999999995</v>
      </c>
      <c r="K1953" s="28"/>
      <c r="L1953" s="111"/>
      <c r="M1953" s="28"/>
      <c r="N1953" s="28">
        <v>7.85E-2</v>
      </c>
    </row>
    <row r="1954" spans="1:14">
      <c r="A1954" s="87" t="s">
        <v>135</v>
      </c>
      <c r="B1954" s="14" t="s">
        <v>75</v>
      </c>
      <c r="C1954" s="14" t="s">
        <v>187</v>
      </c>
      <c r="D1954" s="14">
        <v>2014</v>
      </c>
      <c r="E1954" s="14">
        <v>2014</v>
      </c>
      <c r="F1954" s="14" t="s">
        <v>100</v>
      </c>
      <c r="G1954" s="26">
        <v>1025</v>
      </c>
      <c r="H1954" s="26">
        <v>1988</v>
      </c>
      <c r="I1954" s="48">
        <v>4413</v>
      </c>
      <c r="J1954" s="28">
        <v>0.88239999999999996</v>
      </c>
      <c r="K1954" s="28"/>
      <c r="L1954" s="111"/>
      <c r="M1954" s="28"/>
      <c r="N1954" s="28">
        <v>7.85E-2</v>
      </c>
    </row>
    <row r="1955" spans="1:14">
      <c r="A1955" s="87" t="s">
        <v>136</v>
      </c>
      <c r="B1955" s="14" t="s">
        <v>75</v>
      </c>
      <c r="C1955" s="14" t="s">
        <v>187</v>
      </c>
      <c r="D1955" s="14">
        <v>2014</v>
      </c>
      <c r="E1955" s="14">
        <v>2014</v>
      </c>
      <c r="F1955" s="14" t="s">
        <v>100</v>
      </c>
      <c r="G1955" s="26">
        <v>7483</v>
      </c>
      <c r="H1955" s="26">
        <v>13870</v>
      </c>
      <c r="I1955" s="48">
        <v>36092</v>
      </c>
      <c r="J1955" s="28">
        <v>0.99019999999999997</v>
      </c>
      <c r="K1955" s="28"/>
      <c r="L1955" s="111"/>
      <c r="M1955" s="28"/>
      <c r="N1955" s="28">
        <v>7.85E-2</v>
      </c>
    </row>
    <row r="1956" spans="1:14">
      <c r="A1956" s="87" t="s">
        <v>137</v>
      </c>
      <c r="B1956" s="14" t="s">
        <v>75</v>
      </c>
      <c r="C1956" s="14" t="s">
        <v>187</v>
      </c>
      <c r="D1956" s="14">
        <v>2014</v>
      </c>
      <c r="E1956" s="14">
        <v>2014</v>
      </c>
      <c r="F1956" s="14" t="s">
        <v>100</v>
      </c>
      <c r="G1956" s="26">
        <v>24352</v>
      </c>
      <c r="H1956" s="26">
        <v>57532</v>
      </c>
      <c r="I1956" s="48">
        <v>124782</v>
      </c>
      <c r="J1956" s="28">
        <v>0.99439999999999995</v>
      </c>
      <c r="K1956" s="28"/>
      <c r="L1956" s="111"/>
      <c r="M1956" s="28"/>
      <c r="N1956" s="28">
        <v>1.12E-2</v>
      </c>
    </row>
    <row r="1957" spans="1:14">
      <c r="A1957" s="87" t="s">
        <v>138</v>
      </c>
      <c r="B1957" s="14" t="s">
        <v>75</v>
      </c>
      <c r="C1957" s="14" t="s">
        <v>187</v>
      </c>
      <c r="D1957" s="14">
        <v>2014</v>
      </c>
      <c r="E1957" s="14">
        <v>2014</v>
      </c>
      <c r="F1957" s="14" t="s">
        <v>100</v>
      </c>
      <c r="G1957" s="26">
        <v>478</v>
      </c>
      <c r="H1957" s="26">
        <v>1027</v>
      </c>
      <c r="I1957" s="48">
        <v>2899</v>
      </c>
      <c r="J1957" s="28">
        <v>1</v>
      </c>
      <c r="K1957" s="28"/>
      <c r="L1957" s="111"/>
      <c r="M1957" s="28"/>
      <c r="N1957" s="28">
        <v>7.85E-2</v>
      </c>
    </row>
    <row r="1958" spans="1:14">
      <c r="A1958" s="87" t="s">
        <v>139</v>
      </c>
      <c r="B1958" s="14" t="s">
        <v>75</v>
      </c>
      <c r="C1958" s="14" t="s">
        <v>187</v>
      </c>
      <c r="D1958" s="14">
        <v>2014</v>
      </c>
      <c r="E1958" s="14">
        <v>2014</v>
      </c>
      <c r="F1958" s="14" t="s">
        <v>100</v>
      </c>
      <c r="G1958" s="26">
        <v>456</v>
      </c>
      <c r="H1958" s="26">
        <v>768</v>
      </c>
      <c r="I1958" s="48">
        <v>3117</v>
      </c>
      <c r="J1958" s="28">
        <v>0.95450000000000002</v>
      </c>
      <c r="K1958" s="28"/>
      <c r="L1958" s="111"/>
      <c r="M1958" s="28"/>
      <c r="N1958" s="28">
        <v>7.85E-2</v>
      </c>
    </row>
    <row r="1959" spans="1:14">
      <c r="A1959" s="87" t="s">
        <v>140</v>
      </c>
      <c r="B1959" s="14" t="s">
        <v>75</v>
      </c>
      <c r="C1959" s="14" t="s">
        <v>187</v>
      </c>
      <c r="D1959" s="14">
        <v>2014</v>
      </c>
      <c r="E1959" s="14">
        <v>2014</v>
      </c>
      <c r="F1959" s="14" t="s">
        <v>100</v>
      </c>
      <c r="G1959" s="26">
        <v>20834</v>
      </c>
      <c r="H1959" s="26">
        <v>46724</v>
      </c>
      <c r="I1959" s="48">
        <v>151356</v>
      </c>
      <c r="J1959" s="28">
        <v>0.99890000000000001</v>
      </c>
      <c r="K1959" s="28"/>
      <c r="L1959" s="111"/>
      <c r="M1959" s="28"/>
      <c r="N1959" s="28">
        <v>7.5300000000000006E-2</v>
      </c>
    </row>
    <row r="1960" spans="1:14">
      <c r="A1960" s="87" t="s">
        <v>141</v>
      </c>
      <c r="B1960" s="14" t="s">
        <v>75</v>
      </c>
      <c r="C1960" s="14" t="s">
        <v>187</v>
      </c>
      <c r="D1960" s="14">
        <v>2014</v>
      </c>
      <c r="E1960" s="14">
        <v>2014</v>
      </c>
      <c r="F1960" s="14" t="s">
        <v>100</v>
      </c>
      <c r="G1960" s="26">
        <v>3461</v>
      </c>
      <c r="H1960" s="26">
        <v>7145</v>
      </c>
      <c r="I1960" s="48">
        <v>28746</v>
      </c>
      <c r="J1960" s="28">
        <v>0.88970000000000005</v>
      </c>
      <c r="K1960" s="28"/>
      <c r="L1960" s="111"/>
      <c r="M1960" s="28"/>
      <c r="N1960" s="28">
        <v>7.85E-2</v>
      </c>
    </row>
    <row r="1961" spans="1:14">
      <c r="A1961" s="87" t="s">
        <v>142</v>
      </c>
      <c r="B1961" s="14" t="s">
        <v>75</v>
      </c>
      <c r="C1961" s="14" t="s">
        <v>187</v>
      </c>
      <c r="D1961" s="14">
        <v>2014</v>
      </c>
      <c r="E1961" s="14">
        <v>2014</v>
      </c>
      <c r="F1961" s="14" t="s">
        <v>100</v>
      </c>
      <c r="G1961" s="26">
        <v>4189</v>
      </c>
      <c r="H1961" s="26">
        <v>7698</v>
      </c>
      <c r="I1961" s="48">
        <v>21573</v>
      </c>
      <c r="J1961" s="28">
        <v>0.98709999999999998</v>
      </c>
      <c r="K1961" s="28"/>
      <c r="L1961" s="111"/>
      <c r="M1961" s="28"/>
      <c r="N1961" s="28">
        <v>7.85E-2</v>
      </c>
    </row>
    <row r="1962" spans="1:14">
      <c r="A1962" s="87" t="s">
        <v>143</v>
      </c>
      <c r="B1962" s="14" t="s">
        <v>74</v>
      </c>
      <c r="C1962" s="14" t="s">
        <v>187</v>
      </c>
      <c r="D1962" s="14">
        <v>2014</v>
      </c>
      <c r="E1962" s="14">
        <v>2014</v>
      </c>
      <c r="F1962" s="14" t="s">
        <v>100</v>
      </c>
      <c r="G1962" s="26">
        <v>117886</v>
      </c>
      <c r="H1962" s="26">
        <v>271789</v>
      </c>
      <c r="I1962" s="48">
        <v>784243</v>
      </c>
      <c r="J1962" s="28">
        <v>0.98080000000000001</v>
      </c>
      <c r="K1962" s="28"/>
      <c r="L1962" s="111"/>
      <c r="M1962" s="28"/>
      <c r="N1962" s="28">
        <v>3.5400000000000001E-2</v>
      </c>
    </row>
    <row r="1963" spans="1:14">
      <c r="A1963" s="87" t="s">
        <v>144</v>
      </c>
      <c r="B1963" s="14" t="s">
        <v>74</v>
      </c>
      <c r="C1963" s="14" t="s">
        <v>187</v>
      </c>
      <c r="D1963" s="14">
        <v>2014</v>
      </c>
      <c r="E1963" s="14">
        <v>2014</v>
      </c>
      <c r="F1963" s="14" t="s">
        <v>100</v>
      </c>
      <c r="G1963" s="26">
        <v>9366</v>
      </c>
      <c r="H1963" s="26">
        <v>18662</v>
      </c>
      <c r="I1963" s="48">
        <v>56555</v>
      </c>
      <c r="J1963" s="28">
        <v>0.98560000000000003</v>
      </c>
      <c r="K1963" s="28"/>
      <c r="L1963" s="111"/>
      <c r="M1963" s="28"/>
      <c r="N1963" s="28">
        <v>7.85E-2</v>
      </c>
    </row>
    <row r="1964" spans="1:14">
      <c r="A1964" s="87" t="s">
        <v>145</v>
      </c>
      <c r="B1964" s="14" t="s">
        <v>75</v>
      </c>
      <c r="C1964" s="14" t="s">
        <v>187</v>
      </c>
      <c r="D1964" s="14">
        <v>2014</v>
      </c>
      <c r="E1964" s="14">
        <v>2014</v>
      </c>
      <c r="F1964" s="14" t="s">
        <v>100</v>
      </c>
      <c r="G1964" s="26">
        <v>985</v>
      </c>
      <c r="H1964" s="26">
        <v>1917</v>
      </c>
      <c r="I1964" s="48">
        <v>5120</v>
      </c>
      <c r="J1964" s="28">
        <v>0.98750000000000004</v>
      </c>
      <c r="K1964" s="28"/>
      <c r="L1964" s="111"/>
      <c r="M1964" s="28"/>
      <c r="N1964" s="28">
        <v>7.85E-2</v>
      </c>
    </row>
    <row r="1965" spans="1:14">
      <c r="A1965" s="87" t="s">
        <v>146</v>
      </c>
      <c r="B1965" s="14" t="s">
        <v>75</v>
      </c>
      <c r="C1965" s="14" t="s">
        <v>187</v>
      </c>
      <c r="D1965" s="14">
        <v>2014</v>
      </c>
      <c r="E1965" s="14">
        <v>2014</v>
      </c>
      <c r="F1965" s="14" t="s">
        <v>100</v>
      </c>
      <c r="G1965" s="26">
        <v>126948</v>
      </c>
      <c r="H1965" s="26">
        <v>294878</v>
      </c>
      <c r="I1965" s="48">
        <v>710630</v>
      </c>
      <c r="J1965" s="28">
        <v>0.99509999999999998</v>
      </c>
      <c r="K1965" s="28"/>
      <c r="L1965" s="111"/>
      <c r="M1965" s="28"/>
      <c r="N1965" s="28">
        <v>3.73E-2</v>
      </c>
    </row>
    <row r="1966" spans="1:14">
      <c r="A1966" s="87" t="s">
        <v>147</v>
      </c>
      <c r="B1966" s="14" t="s">
        <v>74</v>
      </c>
      <c r="C1966" s="14" t="s">
        <v>187</v>
      </c>
      <c r="D1966" s="14">
        <v>2014</v>
      </c>
      <c r="E1966" s="14">
        <v>2014</v>
      </c>
      <c r="F1966" s="14" t="s">
        <v>100</v>
      </c>
      <c r="G1966" s="26">
        <v>103388</v>
      </c>
      <c r="H1966" s="26">
        <v>219662</v>
      </c>
      <c r="I1966" s="48">
        <v>488960</v>
      </c>
      <c r="J1966" s="28">
        <v>0.98880000000000001</v>
      </c>
      <c r="K1966" s="28"/>
      <c r="L1966" s="111"/>
      <c r="M1966" s="28"/>
      <c r="N1966" s="28">
        <v>2.0999999999999999E-3</v>
      </c>
    </row>
    <row r="1967" spans="1:14">
      <c r="A1967" s="87" t="s">
        <v>148</v>
      </c>
      <c r="B1967" s="14" t="s">
        <v>75</v>
      </c>
      <c r="C1967" s="14" t="s">
        <v>187</v>
      </c>
      <c r="D1967" s="14">
        <v>2014</v>
      </c>
      <c r="E1967" s="14">
        <v>2014</v>
      </c>
      <c r="F1967" s="14" t="s">
        <v>100</v>
      </c>
      <c r="G1967" s="26">
        <v>2707</v>
      </c>
      <c r="H1967" s="26">
        <v>6079</v>
      </c>
      <c r="I1967" s="48">
        <v>16152</v>
      </c>
      <c r="J1967" s="28">
        <v>0.99070000000000003</v>
      </c>
      <c r="K1967" s="28"/>
      <c r="L1967" s="111"/>
      <c r="M1967" s="28"/>
      <c r="N1967" s="28">
        <v>7.85E-2</v>
      </c>
    </row>
    <row r="1968" spans="1:14">
      <c r="A1968" s="87" t="s">
        <v>149</v>
      </c>
      <c r="B1968" s="14" t="s">
        <v>75</v>
      </c>
      <c r="C1968" s="14" t="s">
        <v>187</v>
      </c>
      <c r="D1968" s="14">
        <v>2014</v>
      </c>
      <c r="E1968" s="14">
        <v>2014</v>
      </c>
      <c r="F1968" s="14" t="s">
        <v>100</v>
      </c>
      <c r="G1968" s="26">
        <v>176313</v>
      </c>
      <c r="H1968" s="26">
        <v>398993</v>
      </c>
      <c r="I1968" s="48">
        <v>768914</v>
      </c>
      <c r="J1968" s="28">
        <v>0.99990000000000001</v>
      </c>
      <c r="K1968" s="28"/>
      <c r="L1968" s="111"/>
      <c r="M1968" s="28"/>
      <c r="N1968" s="28">
        <v>2.8000000000000001E-2</v>
      </c>
    </row>
    <row r="1969" spans="1:14">
      <c r="A1969" s="87" t="s">
        <v>150</v>
      </c>
      <c r="B1969" s="14" t="s">
        <v>74</v>
      </c>
      <c r="C1969" s="14" t="s">
        <v>187</v>
      </c>
      <c r="D1969" s="14">
        <v>2014</v>
      </c>
      <c r="E1969" s="14">
        <v>2014</v>
      </c>
      <c r="F1969" s="14" t="s">
        <v>100</v>
      </c>
      <c r="G1969" s="26">
        <v>136833</v>
      </c>
      <c r="H1969" s="26">
        <v>282917</v>
      </c>
      <c r="I1969" s="48">
        <v>746147</v>
      </c>
      <c r="J1969" s="28">
        <v>0.88109999999999999</v>
      </c>
      <c r="K1969" s="28"/>
      <c r="L1969" s="111"/>
      <c r="M1969" s="28"/>
      <c r="N1969" s="28">
        <v>3.8800000000000001E-2</v>
      </c>
    </row>
    <row r="1970" spans="1:14">
      <c r="A1970" s="87" t="s">
        <v>151</v>
      </c>
      <c r="B1970" s="14" t="s">
        <v>74</v>
      </c>
      <c r="C1970" s="14" t="s">
        <v>187</v>
      </c>
      <c r="D1970" s="14">
        <v>2014</v>
      </c>
      <c r="E1970" s="14">
        <v>2014</v>
      </c>
      <c r="F1970" s="14" t="s">
        <v>100</v>
      </c>
      <c r="G1970" s="26">
        <v>33024</v>
      </c>
      <c r="H1970" s="26">
        <v>53990</v>
      </c>
      <c r="I1970" s="48">
        <v>211853</v>
      </c>
      <c r="J1970" s="28">
        <v>0.97160000000000002</v>
      </c>
      <c r="K1970" s="28"/>
      <c r="L1970" s="111"/>
      <c r="M1970" s="28"/>
      <c r="N1970" s="28">
        <v>7.2300000000000003E-2</v>
      </c>
    </row>
    <row r="1971" spans="1:14">
      <c r="A1971" s="87" t="s">
        <v>152</v>
      </c>
      <c r="B1971" s="14" t="s">
        <v>75</v>
      </c>
      <c r="C1971" s="14" t="s">
        <v>187</v>
      </c>
      <c r="D1971" s="14">
        <v>2014</v>
      </c>
      <c r="E1971" s="14">
        <v>2014</v>
      </c>
      <c r="F1971" s="14" t="s">
        <v>100</v>
      </c>
      <c r="G1971" s="26">
        <v>50913</v>
      </c>
      <c r="H1971" s="26">
        <v>118832</v>
      </c>
      <c r="I1971" s="48">
        <v>266134</v>
      </c>
      <c r="J1971" s="28">
        <v>0.97470000000000001</v>
      </c>
      <c r="K1971" s="28"/>
      <c r="L1971" s="111"/>
      <c r="M1971" s="28"/>
      <c r="N1971" s="28">
        <v>4.5699999999999998E-2</v>
      </c>
    </row>
    <row r="1972" spans="1:14">
      <c r="A1972" s="87" t="s">
        <v>153</v>
      </c>
      <c r="B1972" s="14" t="s">
        <v>74</v>
      </c>
      <c r="C1972" s="14" t="s">
        <v>187</v>
      </c>
      <c r="D1972" s="14">
        <v>2014</v>
      </c>
      <c r="E1972" s="14">
        <v>2014</v>
      </c>
      <c r="F1972" s="14" t="s">
        <v>100</v>
      </c>
      <c r="G1972" s="26">
        <v>9505</v>
      </c>
      <c r="H1972" s="26">
        <v>17784</v>
      </c>
      <c r="I1972" s="48">
        <v>54921</v>
      </c>
      <c r="J1972" s="28">
        <v>0.97389999999999999</v>
      </c>
      <c r="K1972" s="28"/>
      <c r="L1972" s="111"/>
      <c r="M1972" s="28"/>
      <c r="N1972" s="28">
        <v>7.85E-2</v>
      </c>
    </row>
    <row r="1973" spans="1:14">
      <c r="A1973" s="87" t="s">
        <v>154</v>
      </c>
      <c r="B1973" s="14" t="s">
        <v>74</v>
      </c>
      <c r="C1973" s="14" t="s">
        <v>187</v>
      </c>
      <c r="D1973" s="14">
        <v>2014</v>
      </c>
      <c r="E1973" s="14">
        <v>2014</v>
      </c>
      <c r="F1973" s="14" t="s">
        <v>100</v>
      </c>
      <c r="G1973" s="26">
        <v>16082</v>
      </c>
      <c r="H1973" s="26">
        <v>32077</v>
      </c>
      <c r="I1973" s="48">
        <v>139275</v>
      </c>
      <c r="J1973" s="28">
        <v>0.96389999999999998</v>
      </c>
      <c r="K1973" s="28"/>
      <c r="L1973" s="111"/>
      <c r="M1973" s="28"/>
      <c r="N1973" s="28">
        <v>7.85E-2</v>
      </c>
    </row>
    <row r="1974" spans="1:14">
      <c r="A1974" s="87" t="s">
        <v>155</v>
      </c>
      <c r="B1974" s="14" t="s">
        <v>74</v>
      </c>
      <c r="C1974" s="14" t="s">
        <v>187</v>
      </c>
      <c r="D1974" s="14">
        <v>2014</v>
      </c>
      <c r="E1974" s="14">
        <v>2014</v>
      </c>
      <c r="F1974" s="14" t="s">
        <v>100</v>
      </c>
      <c r="G1974" s="26">
        <v>15844</v>
      </c>
      <c r="H1974" s="26">
        <v>34777</v>
      </c>
      <c r="I1974" s="48">
        <v>121782</v>
      </c>
      <c r="J1974" s="28">
        <v>0.92490000000000006</v>
      </c>
      <c r="K1974" s="28"/>
      <c r="L1974" s="111"/>
      <c r="M1974" s="28"/>
      <c r="N1974" s="28">
        <v>7.85E-2</v>
      </c>
    </row>
    <row r="1975" spans="1:14">
      <c r="A1975" s="87" t="s">
        <v>156</v>
      </c>
      <c r="B1975" s="14" t="s">
        <v>74</v>
      </c>
      <c r="C1975" s="14" t="s">
        <v>187</v>
      </c>
      <c r="D1975" s="14">
        <v>2014</v>
      </c>
      <c r="E1975" s="14">
        <v>2014</v>
      </c>
      <c r="F1975" s="14" t="s">
        <v>100</v>
      </c>
      <c r="G1975" s="26">
        <v>55623</v>
      </c>
      <c r="H1975" s="26">
        <v>114046</v>
      </c>
      <c r="I1975" s="48">
        <v>395384</v>
      </c>
      <c r="J1975" s="28">
        <v>0.97940000000000005</v>
      </c>
      <c r="K1975" s="28"/>
      <c r="L1975" s="111"/>
      <c r="M1975" s="28"/>
      <c r="N1975" s="28">
        <v>2.8400000000000002E-2</v>
      </c>
    </row>
    <row r="1976" spans="1:14">
      <c r="A1976" s="87" t="s">
        <v>157</v>
      </c>
      <c r="B1976" s="14" t="s">
        <v>74</v>
      </c>
      <c r="C1976" s="14" t="s">
        <v>187</v>
      </c>
      <c r="D1976" s="14">
        <v>2014</v>
      </c>
      <c r="E1976" s="14">
        <v>2014</v>
      </c>
      <c r="F1976" s="14" t="s">
        <v>100</v>
      </c>
      <c r="G1976" s="26">
        <v>12178</v>
      </c>
      <c r="H1976" s="26">
        <v>23189</v>
      </c>
      <c r="I1976" s="48">
        <v>69367</v>
      </c>
      <c r="J1976" s="28">
        <v>0.88549999999999995</v>
      </c>
      <c r="K1976" s="28"/>
      <c r="L1976" s="111"/>
      <c r="M1976" s="28"/>
      <c r="N1976" s="28">
        <v>7.85E-2</v>
      </c>
    </row>
    <row r="1977" spans="1:14">
      <c r="A1977" s="87" t="s">
        <v>158</v>
      </c>
      <c r="B1977" s="14" t="s">
        <v>75</v>
      </c>
      <c r="C1977" s="14" t="s">
        <v>187</v>
      </c>
      <c r="D1977" s="14">
        <v>2014</v>
      </c>
      <c r="E1977" s="14">
        <v>2014</v>
      </c>
      <c r="F1977" s="14" t="s">
        <v>100</v>
      </c>
      <c r="G1977" s="26">
        <v>12814</v>
      </c>
      <c r="H1977" s="26">
        <v>24800</v>
      </c>
      <c r="I1977" s="48">
        <v>60128</v>
      </c>
      <c r="J1977" s="28">
        <v>0.96109999999999995</v>
      </c>
      <c r="K1977" s="28"/>
      <c r="L1977" s="111"/>
      <c r="M1977" s="28"/>
      <c r="N1977" s="28">
        <v>7.85E-2</v>
      </c>
    </row>
    <row r="1978" spans="1:14">
      <c r="A1978" s="87" t="s">
        <v>159</v>
      </c>
      <c r="B1978" s="14" t="s">
        <v>75</v>
      </c>
      <c r="C1978" s="14" t="s">
        <v>187</v>
      </c>
      <c r="D1978" s="14">
        <v>2014</v>
      </c>
      <c r="E1978" s="14">
        <v>2014</v>
      </c>
      <c r="F1978" s="14" t="s">
        <v>100</v>
      </c>
      <c r="G1978" s="26">
        <v>157</v>
      </c>
      <c r="H1978" s="26">
        <v>281</v>
      </c>
      <c r="I1978" s="48">
        <v>756</v>
      </c>
      <c r="J1978" s="28">
        <v>1</v>
      </c>
      <c r="K1978" s="28"/>
      <c r="L1978" s="111"/>
      <c r="M1978" s="28"/>
      <c r="N1978" s="28">
        <v>7.85E-2</v>
      </c>
    </row>
    <row r="1979" spans="1:14">
      <c r="A1979" s="87" t="s">
        <v>160</v>
      </c>
      <c r="B1979" s="14" t="s">
        <v>75</v>
      </c>
      <c r="C1979" s="14" t="s">
        <v>187</v>
      </c>
      <c r="D1979" s="14">
        <v>2014</v>
      </c>
      <c r="E1979" s="14">
        <v>2014</v>
      </c>
      <c r="F1979" s="14" t="s">
        <v>100</v>
      </c>
      <c r="G1979" s="26">
        <v>3201</v>
      </c>
      <c r="H1979" s="26">
        <v>6926</v>
      </c>
      <c r="I1979" s="48">
        <v>15953</v>
      </c>
      <c r="J1979" s="28">
        <v>1</v>
      </c>
      <c r="K1979" s="28"/>
      <c r="L1979" s="111"/>
      <c r="M1979" s="28"/>
      <c r="N1979" s="28">
        <v>7.85E-2</v>
      </c>
    </row>
    <row r="1980" spans="1:14">
      <c r="A1980" s="87" t="s">
        <v>161</v>
      </c>
      <c r="B1980" s="14" t="s">
        <v>74</v>
      </c>
      <c r="C1980" s="14" t="s">
        <v>187</v>
      </c>
      <c r="D1980" s="14">
        <v>2014</v>
      </c>
      <c r="E1980" s="14">
        <v>2014</v>
      </c>
      <c r="F1980" s="14" t="s">
        <v>100</v>
      </c>
      <c r="G1980" s="26">
        <v>22309</v>
      </c>
      <c r="H1980" s="26">
        <v>43464</v>
      </c>
      <c r="I1980" s="48">
        <v>107571</v>
      </c>
      <c r="J1980" s="28">
        <v>0.92830000000000001</v>
      </c>
      <c r="K1980" s="28"/>
      <c r="L1980" s="111"/>
      <c r="M1980" s="28"/>
      <c r="N1980" s="28">
        <v>1.2200000000000001E-2</v>
      </c>
    </row>
    <row r="1981" spans="1:14">
      <c r="A1981" s="87" t="s">
        <v>162</v>
      </c>
      <c r="B1981" s="14" t="s">
        <v>74</v>
      </c>
      <c r="C1981" s="14" t="s">
        <v>187</v>
      </c>
      <c r="D1981" s="14">
        <v>2014</v>
      </c>
      <c r="E1981" s="14">
        <v>2014</v>
      </c>
      <c r="F1981" s="14" t="s">
        <v>100</v>
      </c>
      <c r="G1981" s="26">
        <v>19486</v>
      </c>
      <c r="H1981" s="26">
        <v>35283</v>
      </c>
      <c r="I1981" s="48">
        <v>113170</v>
      </c>
      <c r="J1981" s="28">
        <v>0.95699999999999996</v>
      </c>
      <c r="K1981" s="28"/>
      <c r="L1981" s="111"/>
      <c r="M1981" s="28"/>
      <c r="N1981" s="28">
        <v>7.85E-2</v>
      </c>
    </row>
    <row r="1982" spans="1:14">
      <c r="A1982" s="87" t="s">
        <v>163</v>
      </c>
      <c r="B1982" s="14" t="s">
        <v>75</v>
      </c>
      <c r="C1982" s="14" t="s">
        <v>187</v>
      </c>
      <c r="D1982" s="14">
        <v>2014</v>
      </c>
      <c r="E1982" s="14">
        <v>2014</v>
      </c>
      <c r="F1982" s="14" t="s">
        <v>100</v>
      </c>
      <c r="G1982" s="26">
        <v>42836</v>
      </c>
      <c r="H1982" s="26">
        <v>92354</v>
      </c>
      <c r="I1982" s="48">
        <v>207586</v>
      </c>
      <c r="J1982" s="28">
        <v>0.98219999999999996</v>
      </c>
      <c r="K1982" s="28"/>
      <c r="L1982" s="111"/>
      <c r="M1982" s="28"/>
      <c r="N1982" s="28">
        <v>1.35E-2</v>
      </c>
    </row>
    <row r="1983" spans="1:14">
      <c r="A1983" s="87" t="s">
        <v>164</v>
      </c>
      <c r="B1983" s="14" t="s">
        <v>75</v>
      </c>
      <c r="C1983" s="14" t="s">
        <v>187</v>
      </c>
      <c r="D1983" s="14">
        <v>2014</v>
      </c>
      <c r="E1983" s="14">
        <v>2014</v>
      </c>
      <c r="F1983" s="14" t="s">
        <v>100</v>
      </c>
      <c r="G1983" s="26">
        <v>5597</v>
      </c>
      <c r="H1983" s="26">
        <v>12953</v>
      </c>
      <c r="I1983" s="48">
        <v>36925</v>
      </c>
      <c r="J1983" s="28">
        <v>0.97899999999999998</v>
      </c>
      <c r="K1983" s="28"/>
      <c r="L1983" s="111"/>
      <c r="M1983" s="28"/>
      <c r="N1983" s="28">
        <v>7.85E-2</v>
      </c>
    </row>
    <row r="1984" spans="1:14">
      <c r="A1984" s="87" t="s">
        <v>165</v>
      </c>
      <c r="B1984" s="14" t="s">
        <v>75</v>
      </c>
      <c r="C1984" s="14" t="s">
        <v>187</v>
      </c>
      <c r="D1984" s="14">
        <v>2014</v>
      </c>
      <c r="E1984" s="14">
        <v>2014</v>
      </c>
      <c r="F1984" s="14" t="s">
        <v>100</v>
      </c>
      <c r="G1984" s="26">
        <v>4898</v>
      </c>
      <c r="H1984" s="26">
        <v>10820</v>
      </c>
      <c r="I1984" s="48">
        <v>25345</v>
      </c>
      <c r="J1984" s="28">
        <v>0.96860000000000002</v>
      </c>
      <c r="K1984" s="28"/>
      <c r="L1984" s="111"/>
      <c r="M1984" s="28"/>
      <c r="N1984" s="28">
        <v>7.85E-2</v>
      </c>
    </row>
    <row r="1985" spans="1:31">
      <c r="A1985" s="87" t="s">
        <v>166</v>
      </c>
      <c r="B1985" s="14" t="s">
        <v>75</v>
      </c>
      <c r="C1985" s="14" t="s">
        <v>187</v>
      </c>
      <c r="D1985" s="14">
        <v>2014</v>
      </c>
      <c r="E1985" s="14">
        <v>2014</v>
      </c>
      <c r="F1985" s="14" t="s">
        <v>100</v>
      </c>
      <c r="G1985" s="26">
        <v>1006</v>
      </c>
      <c r="H1985" s="26">
        <v>1827</v>
      </c>
      <c r="I1985" s="48">
        <v>4483</v>
      </c>
      <c r="J1985" s="28">
        <v>0.96150000000000002</v>
      </c>
      <c r="K1985" s="28"/>
      <c r="L1985" s="111"/>
      <c r="M1985" s="28"/>
      <c r="N1985" s="28">
        <v>7.85E-2</v>
      </c>
    </row>
    <row r="1986" spans="1:31">
      <c r="A1986" s="87" t="s">
        <v>167</v>
      </c>
      <c r="B1986" s="14" t="s">
        <v>74</v>
      </c>
      <c r="C1986" s="14" t="s">
        <v>187</v>
      </c>
      <c r="D1986" s="14">
        <v>2014</v>
      </c>
      <c r="E1986" s="14">
        <v>2014</v>
      </c>
      <c r="F1986" s="14" t="s">
        <v>100</v>
      </c>
      <c r="G1986" s="26">
        <v>51030</v>
      </c>
      <c r="H1986" s="26">
        <v>133282</v>
      </c>
      <c r="I1986" s="48">
        <v>229352</v>
      </c>
      <c r="J1986" s="28">
        <v>0.9849</v>
      </c>
      <c r="K1986" s="28"/>
      <c r="L1986" s="111"/>
      <c r="M1986" s="28"/>
      <c r="N1986" s="28">
        <v>4.1099999999999998E-2</v>
      </c>
    </row>
    <row r="1987" spans="1:31">
      <c r="A1987" s="87" t="s">
        <v>168</v>
      </c>
      <c r="B1987" s="14" t="s">
        <v>75</v>
      </c>
      <c r="C1987" s="14" t="s">
        <v>187</v>
      </c>
      <c r="D1987" s="14">
        <v>2014</v>
      </c>
      <c r="E1987" s="14">
        <v>2014</v>
      </c>
      <c r="F1987" s="14" t="s">
        <v>100</v>
      </c>
      <c r="G1987" s="26">
        <v>3003</v>
      </c>
      <c r="H1987" s="26">
        <v>5536</v>
      </c>
      <c r="I1987" s="48">
        <v>13440</v>
      </c>
      <c r="J1987" s="28">
        <v>0.92620000000000002</v>
      </c>
      <c r="K1987" s="28"/>
      <c r="L1987" s="111"/>
      <c r="M1987" s="28"/>
      <c r="N1987" s="28">
        <v>7.85E-2</v>
      </c>
    </row>
    <row r="1988" spans="1:31">
      <c r="A1988" s="87" t="s">
        <v>169</v>
      </c>
      <c r="B1988" s="14" t="s">
        <v>74</v>
      </c>
      <c r="C1988" s="14" t="s">
        <v>187</v>
      </c>
      <c r="D1988" s="14">
        <v>2014</v>
      </c>
      <c r="E1988" s="14">
        <v>2014</v>
      </c>
      <c r="F1988" s="14" t="s">
        <v>100</v>
      </c>
      <c r="G1988" s="26">
        <v>35436</v>
      </c>
      <c r="H1988" s="26">
        <v>77875</v>
      </c>
      <c r="I1988" s="48">
        <v>202455</v>
      </c>
      <c r="J1988" s="28">
        <v>0.97440000000000004</v>
      </c>
      <c r="K1988" s="28"/>
      <c r="L1988" s="111"/>
      <c r="M1988" s="28"/>
      <c r="N1988" s="28">
        <v>3.6799999999999999E-2</v>
      </c>
    </row>
    <row r="1989" spans="1:31">
      <c r="A1989" s="87" t="s">
        <v>170</v>
      </c>
      <c r="B1989" s="14" t="s">
        <v>74</v>
      </c>
      <c r="C1989" s="14" t="s">
        <v>187</v>
      </c>
      <c r="D1989" s="14">
        <v>2014</v>
      </c>
      <c r="E1989" s="14">
        <v>2014</v>
      </c>
      <c r="F1989" s="14" t="s">
        <v>100</v>
      </c>
      <c r="G1989" s="26">
        <v>9116</v>
      </c>
      <c r="H1989" s="26">
        <v>18709</v>
      </c>
      <c r="I1989" s="48">
        <v>50332</v>
      </c>
      <c r="J1989" s="28">
        <v>0.83050000000000002</v>
      </c>
      <c r="K1989" s="28"/>
      <c r="L1989" s="111"/>
      <c r="M1989" s="28"/>
      <c r="N1989" s="28">
        <v>7.85E-2</v>
      </c>
    </row>
    <row r="1990" spans="1:31">
      <c r="A1990" s="87" t="s">
        <v>171</v>
      </c>
      <c r="B1990" s="14" t="s">
        <v>75</v>
      </c>
      <c r="C1990" s="14" t="s">
        <v>187</v>
      </c>
      <c r="D1990" s="14">
        <v>2014</v>
      </c>
      <c r="E1990" s="14">
        <v>2014</v>
      </c>
      <c r="F1990" s="14" t="s">
        <v>100</v>
      </c>
      <c r="G1990" s="26">
        <v>6012</v>
      </c>
      <c r="H1990" s="26">
        <v>13430</v>
      </c>
      <c r="I1990" s="48">
        <v>28106</v>
      </c>
      <c r="J1990" s="28">
        <v>1</v>
      </c>
      <c r="K1990" s="28"/>
      <c r="L1990" s="111"/>
      <c r="M1990" s="28"/>
      <c r="N1990" s="28">
        <v>7.85E-2</v>
      </c>
    </row>
    <row r="1991" spans="1:31">
      <c r="A1991" s="51" t="s">
        <v>281</v>
      </c>
      <c r="B1991" s="14" t="s">
        <v>66</v>
      </c>
      <c r="C1991" s="14" t="s">
        <v>65</v>
      </c>
      <c r="D1991" s="14">
        <v>2014</v>
      </c>
      <c r="E1991" s="14">
        <v>2015</v>
      </c>
      <c r="F1991" s="14" t="s">
        <v>100</v>
      </c>
      <c r="G1991" s="128"/>
      <c r="H1991" s="128"/>
      <c r="I1991" s="128"/>
      <c r="J1991" s="129"/>
      <c r="K1991" s="129"/>
      <c r="L1991" s="111"/>
      <c r="M1991" s="28">
        <v>0.254</v>
      </c>
      <c r="N1991" s="28">
        <v>5.3999999999999999E-2</v>
      </c>
    </row>
    <row r="1992" spans="1:31">
      <c r="A1992" s="51" t="s">
        <v>172</v>
      </c>
      <c r="B1992" s="14" t="s">
        <v>66</v>
      </c>
      <c r="C1992" s="14" t="s">
        <v>65</v>
      </c>
      <c r="D1992" s="14">
        <v>2014</v>
      </c>
      <c r="E1992" s="14">
        <v>2015</v>
      </c>
      <c r="F1992" s="14" t="s">
        <v>100</v>
      </c>
      <c r="G1992" s="26">
        <v>2089037</v>
      </c>
      <c r="H1992" s="26">
        <v>4477428</v>
      </c>
      <c r="I1992" s="48">
        <v>11900473</v>
      </c>
      <c r="J1992" s="28">
        <v>0.96740000000000004</v>
      </c>
      <c r="K1992" s="28"/>
      <c r="L1992" s="111"/>
      <c r="M1992" s="28"/>
      <c r="N1992" s="28">
        <v>0.1166</v>
      </c>
      <c r="O1992" s="14"/>
      <c r="P1992" s="14"/>
      <c r="Q1992" s="14"/>
      <c r="R1992" s="14"/>
      <c r="S1992" s="14"/>
      <c r="T1992" s="14"/>
      <c r="U1992" s="14"/>
      <c r="V1992" s="14"/>
      <c r="W1992" s="14"/>
      <c r="X1992" s="14"/>
      <c r="Y1992" s="14"/>
      <c r="Z1992" s="14"/>
      <c r="AA1992" s="14"/>
      <c r="AB1992" s="14"/>
      <c r="AC1992" s="14"/>
      <c r="AD1992" s="14"/>
      <c r="AE1992" s="14"/>
    </row>
    <row r="1993" spans="1:31">
      <c r="A1993" s="51" t="s">
        <v>173</v>
      </c>
      <c r="B1993" s="14" t="s">
        <v>74</v>
      </c>
      <c r="C1993" s="14" t="s">
        <v>65</v>
      </c>
      <c r="D1993" s="14">
        <v>2014</v>
      </c>
      <c r="E1993" s="14">
        <v>2015</v>
      </c>
      <c r="F1993" s="14" t="s">
        <v>100</v>
      </c>
      <c r="G1993" s="26">
        <v>63146</v>
      </c>
      <c r="H1993" s="26">
        <v>123955</v>
      </c>
      <c r="I1993" s="48">
        <v>396515</v>
      </c>
      <c r="J1993" s="28">
        <v>0.86370000000000002</v>
      </c>
      <c r="K1993" s="28"/>
      <c r="L1993" s="111"/>
      <c r="M1993" s="28"/>
      <c r="N1993" s="28">
        <v>2.7199999999999998E-2</v>
      </c>
    </row>
    <row r="1994" spans="1:31">
      <c r="A1994" s="51" t="s">
        <v>174</v>
      </c>
      <c r="B1994" s="14" t="s">
        <v>75</v>
      </c>
      <c r="C1994" s="14" t="s">
        <v>65</v>
      </c>
      <c r="D1994" s="14">
        <v>2014</v>
      </c>
      <c r="E1994" s="14">
        <v>2015</v>
      </c>
      <c r="F1994" s="14" t="s">
        <v>100</v>
      </c>
      <c r="G1994" s="26">
        <v>114</v>
      </c>
      <c r="H1994" s="26">
        <v>185</v>
      </c>
      <c r="I1994" s="48">
        <v>370</v>
      </c>
      <c r="J1994" s="28">
        <v>1</v>
      </c>
      <c r="K1994" s="28"/>
      <c r="L1994" s="111"/>
      <c r="M1994" s="28"/>
      <c r="N1994" s="28">
        <v>0</v>
      </c>
    </row>
    <row r="1995" spans="1:31">
      <c r="A1995" s="51" t="s">
        <v>175</v>
      </c>
      <c r="B1995" s="14" t="s">
        <v>75</v>
      </c>
      <c r="C1995" s="14" t="s">
        <v>65</v>
      </c>
      <c r="D1995" s="14">
        <v>2014</v>
      </c>
      <c r="E1995" s="14">
        <v>2015</v>
      </c>
      <c r="F1995" s="14" t="s">
        <v>100</v>
      </c>
      <c r="G1995" s="26">
        <v>1727</v>
      </c>
      <c r="H1995" s="26">
        <v>3308</v>
      </c>
      <c r="I1995" s="48">
        <v>7301</v>
      </c>
      <c r="J1995" s="28">
        <v>0.95650000000000002</v>
      </c>
      <c r="K1995" s="28"/>
      <c r="L1995" s="111"/>
      <c r="M1995" s="28"/>
      <c r="N1995" s="28">
        <v>0</v>
      </c>
    </row>
    <row r="1996" spans="1:31">
      <c r="A1996" s="51" t="s">
        <v>176</v>
      </c>
      <c r="B1996" s="14" t="s">
        <v>75</v>
      </c>
      <c r="C1996" s="14" t="s">
        <v>65</v>
      </c>
      <c r="D1996" s="14">
        <v>2014</v>
      </c>
      <c r="E1996" s="14">
        <v>2015</v>
      </c>
      <c r="F1996" s="14" t="s">
        <v>100</v>
      </c>
      <c r="G1996" s="26">
        <v>15879</v>
      </c>
      <c r="H1996" s="26">
        <v>31231</v>
      </c>
      <c r="I1996" s="48">
        <v>76433</v>
      </c>
      <c r="J1996" s="28">
        <v>0.94240000000000002</v>
      </c>
      <c r="K1996" s="28"/>
      <c r="L1996" s="111"/>
      <c r="M1996" s="28"/>
      <c r="N1996" s="28">
        <v>0</v>
      </c>
    </row>
    <row r="1997" spans="1:31">
      <c r="A1997" s="51" t="s">
        <v>177</v>
      </c>
      <c r="B1997" s="14" t="s">
        <v>75</v>
      </c>
      <c r="C1997" s="14" t="s">
        <v>65</v>
      </c>
      <c r="D1997" s="14">
        <v>2014</v>
      </c>
      <c r="E1997" s="14">
        <v>2015</v>
      </c>
      <c r="F1997" s="14" t="s">
        <v>100</v>
      </c>
      <c r="G1997" s="26">
        <v>2867</v>
      </c>
      <c r="H1997" s="26">
        <v>5378</v>
      </c>
      <c r="I1997" s="48">
        <v>11026</v>
      </c>
      <c r="J1997" s="28">
        <v>1</v>
      </c>
      <c r="K1997" s="28"/>
      <c r="L1997" s="111"/>
      <c r="M1997" s="28"/>
      <c r="N1997" s="28">
        <v>0</v>
      </c>
    </row>
    <row r="1998" spans="1:31">
      <c r="A1998" s="51" t="s">
        <v>178</v>
      </c>
      <c r="B1998" s="14" t="s">
        <v>75</v>
      </c>
      <c r="C1998" s="14" t="s">
        <v>65</v>
      </c>
      <c r="D1998" s="14">
        <v>2014</v>
      </c>
      <c r="E1998" s="14">
        <v>2015</v>
      </c>
      <c r="F1998" s="14" t="s">
        <v>100</v>
      </c>
      <c r="G1998" s="26">
        <v>666</v>
      </c>
      <c r="H1998" s="26">
        <v>1540</v>
      </c>
      <c r="I1998" s="48">
        <v>8031</v>
      </c>
      <c r="J1998" s="28">
        <v>0.60870000000000002</v>
      </c>
      <c r="K1998" s="28"/>
      <c r="L1998" s="111"/>
      <c r="M1998" s="28"/>
      <c r="N1998" s="28">
        <v>0</v>
      </c>
    </row>
    <row r="1999" spans="1:31">
      <c r="A1999" s="51" t="s">
        <v>179</v>
      </c>
      <c r="B1999" s="14" t="s">
        <v>74</v>
      </c>
      <c r="C1999" s="14" t="s">
        <v>65</v>
      </c>
      <c r="D1999" s="14">
        <v>2014</v>
      </c>
      <c r="E1999" s="14">
        <v>2015</v>
      </c>
      <c r="F1999" s="14" t="s">
        <v>100</v>
      </c>
      <c r="G1999" s="26">
        <v>35825</v>
      </c>
      <c r="H1999" s="26">
        <v>77345</v>
      </c>
      <c r="I1999" s="48">
        <v>241412</v>
      </c>
      <c r="J1999" s="28">
        <v>0.92530000000000001</v>
      </c>
      <c r="K1999" s="28"/>
      <c r="L1999" s="111"/>
      <c r="M1999" s="28"/>
      <c r="N1999" s="28">
        <v>5.79E-2</v>
      </c>
    </row>
    <row r="2000" spans="1:31">
      <c r="A2000" s="51" t="s">
        <v>180</v>
      </c>
      <c r="B2000" s="14" t="s">
        <v>75</v>
      </c>
      <c r="C2000" s="14" t="s">
        <v>65</v>
      </c>
      <c r="D2000" s="14">
        <v>2014</v>
      </c>
      <c r="E2000" s="14">
        <v>2015</v>
      </c>
      <c r="F2000" s="14" t="s">
        <v>100</v>
      </c>
      <c r="G2000" s="26">
        <v>2516</v>
      </c>
      <c r="H2000" s="26">
        <v>5167</v>
      </c>
      <c r="I2000" s="48">
        <v>10909</v>
      </c>
      <c r="J2000" s="28">
        <v>1</v>
      </c>
      <c r="K2000" s="28"/>
      <c r="L2000" s="111"/>
      <c r="M2000" s="28"/>
      <c r="N2000" s="28">
        <v>0</v>
      </c>
    </row>
    <row r="2001" spans="1:14">
      <c r="A2001" s="51" t="s">
        <v>181</v>
      </c>
      <c r="B2001" s="14" t="s">
        <v>75</v>
      </c>
      <c r="C2001" s="14" t="s">
        <v>65</v>
      </c>
      <c r="D2001" s="14">
        <v>2014</v>
      </c>
      <c r="E2001" s="14">
        <v>2015</v>
      </c>
      <c r="F2001" s="14" t="s">
        <v>100</v>
      </c>
      <c r="G2001" s="26">
        <v>6932</v>
      </c>
      <c r="H2001" s="26">
        <v>12578</v>
      </c>
      <c r="I2001" s="48">
        <v>34147</v>
      </c>
      <c r="J2001" s="28">
        <v>1</v>
      </c>
      <c r="K2001" s="28"/>
      <c r="L2001" s="111"/>
      <c r="M2001" s="28"/>
      <c r="N2001" s="28">
        <v>0</v>
      </c>
    </row>
    <row r="2002" spans="1:14">
      <c r="A2002" s="87" t="s">
        <v>123</v>
      </c>
      <c r="B2002" s="14" t="s">
        <v>74</v>
      </c>
      <c r="C2002" s="14" t="s">
        <v>65</v>
      </c>
      <c r="D2002" s="14">
        <v>2014</v>
      </c>
      <c r="E2002" s="14">
        <v>2015</v>
      </c>
      <c r="F2002" s="14" t="s">
        <v>100</v>
      </c>
      <c r="G2002" s="26">
        <v>94483</v>
      </c>
      <c r="H2002" s="26">
        <v>223686</v>
      </c>
      <c r="I2002" s="48">
        <v>435499</v>
      </c>
      <c r="J2002" s="28">
        <v>0.95709999999999995</v>
      </c>
      <c r="K2002" s="28"/>
      <c r="L2002" s="111"/>
      <c r="M2002" s="28"/>
      <c r="N2002" s="28">
        <v>2.23E-2</v>
      </c>
    </row>
    <row r="2003" spans="1:14">
      <c r="A2003" s="87" t="s">
        <v>124</v>
      </c>
      <c r="B2003" s="14" t="s">
        <v>75</v>
      </c>
      <c r="C2003" s="14" t="s">
        <v>65</v>
      </c>
      <c r="D2003" s="14">
        <v>2014</v>
      </c>
      <c r="E2003" s="14">
        <v>2015</v>
      </c>
      <c r="F2003" s="14" t="s">
        <v>100</v>
      </c>
      <c r="G2003" s="26">
        <v>1485</v>
      </c>
      <c r="H2003" s="26">
        <v>3565</v>
      </c>
      <c r="I2003" s="48">
        <v>10956</v>
      </c>
      <c r="J2003" s="28">
        <v>1</v>
      </c>
      <c r="K2003" s="28"/>
      <c r="L2003" s="111"/>
      <c r="M2003" s="28"/>
      <c r="N2003" s="28">
        <v>0</v>
      </c>
    </row>
    <row r="2004" spans="1:14">
      <c r="A2004" s="87" t="s">
        <v>125</v>
      </c>
      <c r="B2004" s="14" t="s">
        <v>75</v>
      </c>
      <c r="C2004" s="14" t="s">
        <v>65</v>
      </c>
      <c r="D2004" s="14">
        <v>2014</v>
      </c>
      <c r="E2004" s="14">
        <v>2015</v>
      </c>
      <c r="F2004" s="14" t="s">
        <v>100</v>
      </c>
      <c r="G2004" s="26">
        <v>11119</v>
      </c>
      <c r="H2004" s="26">
        <v>19813</v>
      </c>
      <c r="I2004" s="48">
        <v>45611</v>
      </c>
      <c r="J2004" s="28">
        <v>0.99399999999999999</v>
      </c>
      <c r="K2004" s="28"/>
      <c r="L2004" s="111"/>
      <c r="M2004" s="28"/>
      <c r="N2004" s="28">
        <v>0</v>
      </c>
    </row>
    <row r="2005" spans="1:14">
      <c r="A2005" s="87" t="s">
        <v>126</v>
      </c>
      <c r="B2005" s="14" t="s">
        <v>75</v>
      </c>
      <c r="C2005" s="14" t="s">
        <v>65</v>
      </c>
      <c r="D2005" s="14">
        <v>2014</v>
      </c>
      <c r="E2005" s="14">
        <v>2015</v>
      </c>
      <c r="F2005" s="14" t="s">
        <v>100</v>
      </c>
      <c r="G2005" s="26">
        <v>16657</v>
      </c>
      <c r="H2005" s="26">
        <v>42202</v>
      </c>
      <c r="I2005" s="48">
        <v>83780</v>
      </c>
      <c r="J2005" s="28">
        <v>0.91510000000000002</v>
      </c>
      <c r="K2005" s="28"/>
      <c r="L2005" s="111"/>
      <c r="M2005" s="28"/>
      <c r="N2005" s="28">
        <v>0</v>
      </c>
    </row>
    <row r="2006" spans="1:14">
      <c r="A2006" s="87" t="s">
        <v>127</v>
      </c>
      <c r="B2006" s="14" t="s">
        <v>75</v>
      </c>
      <c r="C2006" s="14" t="s">
        <v>65</v>
      </c>
      <c r="D2006" s="14">
        <v>2014</v>
      </c>
      <c r="E2006" s="14">
        <v>2015</v>
      </c>
      <c r="F2006" s="14" t="s">
        <v>100</v>
      </c>
      <c r="G2006" s="26">
        <v>1043</v>
      </c>
      <c r="H2006" s="26">
        <v>2093</v>
      </c>
      <c r="I2006" s="48">
        <v>5275</v>
      </c>
      <c r="J2006" s="28">
        <v>1</v>
      </c>
      <c r="K2006" s="28"/>
      <c r="L2006" s="111"/>
      <c r="M2006" s="28"/>
      <c r="N2006" s="28">
        <v>0</v>
      </c>
    </row>
    <row r="2007" spans="1:14">
      <c r="A2007" s="87" t="s">
        <v>128</v>
      </c>
      <c r="B2007" s="14" t="s">
        <v>75</v>
      </c>
      <c r="C2007" s="14" t="s">
        <v>65</v>
      </c>
      <c r="D2007" s="14">
        <v>2014</v>
      </c>
      <c r="E2007" s="14">
        <v>2015</v>
      </c>
      <c r="F2007" s="14" t="s">
        <v>100</v>
      </c>
      <c r="G2007" s="26">
        <v>62059</v>
      </c>
      <c r="H2007" s="26">
        <v>147285</v>
      </c>
      <c r="I2007" s="48">
        <v>348278</v>
      </c>
      <c r="J2007" s="28">
        <v>0.99509999999999998</v>
      </c>
      <c r="K2007" s="28"/>
      <c r="L2007" s="111"/>
      <c r="M2007" s="28"/>
      <c r="N2007" s="28">
        <v>4.7600000000000003E-2</v>
      </c>
    </row>
    <row r="2008" spans="1:14">
      <c r="A2008" s="87" t="s">
        <v>129</v>
      </c>
      <c r="B2008" s="14" t="s">
        <v>75</v>
      </c>
      <c r="C2008" s="14" t="s">
        <v>65</v>
      </c>
      <c r="D2008" s="14">
        <v>2014</v>
      </c>
      <c r="E2008" s="14">
        <v>2015</v>
      </c>
      <c r="F2008" s="14" t="s">
        <v>100</v>
      </c>
      <c r="G2008" s="26">
        <v>10066</v>
      </c>
      <c r="H2008" s="26">
        <v>23550</v>
      </c>
      <c r="I2008" s="48">
        <v>51117</v>
      </c>
      <c r="J2008" s="28">
        <v>0.99819999999999998</v>
      </c>
      <c r="K2008" s="28"/>
      <c r="L2008" s="111"/>
      <c r="M2008" s="28"/>
      <c r="N2008" s="28">
        <v>0</v>
      </c>
    </row>
    <row r="2009" spans="1:14">
      <c r="A2009" s="87" t="s">
        <v>130</v>
      </c>
      <c r="B2009" s="14" t="s">
        <v>75</v>
      </c>
      <c r="C2009" s="14" t="s">
        <v>65</v>
      </c>
      <c r="D2009" s="14">
        <v>2014</v>
      </c>
      <c r="E2009" s="14">
        <v>2015</v>
      </c>
      <c r="F2009" s="14" t="s">
        <v>100</v>
      </c>
      <c r="G2009" s="26">
        <v>5693</v>
      </c>
      <c r="H2009" s="26">
        <v>11283</v>
      </c>
      <c r="I2009" s="48">
        <v>27318</v>
      </c>
      <c r="J2009" s="28">
        <v>0.95140000000000002</v>
      </c>
      <c r="K2009" s="28"/>
      <c r="L2009" s="111"/>
      <c r="M2009" s="28"/>
      <c r="N2009" s="28">
        <v>0</v>
      </c>
    </row>
    <row r="2010" spans="1:14">
      <c r="A2010" s="87" t="s">
        <v>131</v>
      </c>
      <c r="B2010" s="14" t="s">
        <v>75</v>
      </c>
      <c r="C2010" s="14" t="s">
        <v>65</v>
      </c>
      <c r="D2010" s="14">
        <v>2014</v>
      </c>
      <c r="E2010" s="14">
        <v>2015</v>
      </c>
      <c r="F2010" s="14" t="s">
        <v>100</v>
      </c>
      <c r="G2010" s="26">
        <v>1574</v>
      </c>
      <c r="H2010" s="26">
        <v>3216</v>
      </c>
      <c r="I2010" s="48">
        <v>6988</v>
      </c>
      <c r="J2010" s="28">
        <v>0.83160000000000001</v>
      </c>
      <c r="K2010" s="28"/>
      <c r="L2010" s="111"/>
      <c r="M2010" s="28"/>
      <c r="N2010" s="28">
        <v>0</v>
      </c>
    </row>
    <row r="2011" spans="1:14">
      <c r="A2011" s="87" t="s">
        <v>132</v>
      </c>
      <c r="B2011" s="14" t="s">
        <v>76</v>
      </c>
      <c r="C2011" s="14" t="s">
        <v>65</v>
      </c>
      <c r="D2011" s="14">
        <v>2014</v>
      </c>
      <c r="E2011" s="14">
        <v>2015</v>
      </c>
      <c r="F2011" s="14" t="s">
        <v>100</v>
      </c>
      <c r="G2011" s="26">
        <v>585664</v>
      </c>
      <c r="H2011" s="26">
        <v>1190842</v>
      </c>
      <c r="I2011" s="48">
        <v>3622748</v>
      </c>
      <c r="J2011" s="28">
        <v>0.96479999999999999</v>
      </c>
      <c r="K2011" s="28"/>
      <c r="L2011" s="111"/>
      <c r="M2011" s="28"/>
      <c r="N2011" s="28">
        <v>0.12770000000000001</v>
      </c>
    </row>
    <row r="2012" spans="1:14">
      <c r="A2012" s="87" t="s">
        <v>133</v>
      </c>
      <c r="B2012" s="14" t="s">
        <v>75</v>
      </c>
      <c r="C2012" s="14" t="s">
        <v>65</v>
      </c>
      <c r="D2012" s="14">
        <v>2014</v>
      </c>
      <c r="E2012" s="14">
        <v>2015</v>
      </c>
      <c r="F2012" s="14" t="s">
        <v>100</v>
      </c>
      <c r="G2012" s="26">
        <v>11515</v>
      </c>
      <c r="H2012" s="26">
        <v>28701</v>
      </c>
      <c r="I2012" s="48">
        <v>64839</v>
      </c>
      <c r="J2012" s="28">
        <v>0.99809999999999999</v>
      </c>
      <c r="K2012" s="28"/>
      <c r="L2012" s="111"/>
      <c r="M2012" s="28"/>
      <c r="N2012" s="28">
        <v>0</v>
      </c>
    </row>
    <row r="2013" spans="1:14">
      <c r="A2013" s="87" t="s">
        <v>134</v>
      </c>
      <c r="B2013" s="14" t="s">
        <v>75</v>
      </c>
      <c r="C2013" s="14" t="s">
        <v>65</v>
      </c>
      <c r="D2013" s="14">
        <v>2014</v>
      </c>
      <c r="E2013" s="14">
        <v>2015</v>
      </c>
      <c r="F2013" s="14" t="s">
        <v>100</v>
      </c>
      <c r="G2013" s="26">
        <v>6311</v>
      </c>
      <c r="H2013" s="26">
        <v>10475</v>
      </c>
      <c r="I2013" s="48">
        <v>39464</v>
      </c>
      <c r="J2013" s="28">
        <v>0.96930000000000005</v>
      </c>
      <c r="K2013" s="28"/>
      <c r="L2013" s="111"/>
      <c r="M2013" s="28"/>
      <c r="N2013" s="28">
        <v>0</v>
      </c>
    </row>
    <row r="2014" spans="1:14">
      <c r="A2014" s="87" t="s">
        <v>135</v>
      </c>
      <c r="B2014" s="14" t="s">
        <v>75</v>
      </c>
      <c r="C2014" s="14" t="s">
        <v>65</v>
      </c>
      <c r="D2014" s="14">
        <v>2014</v>
      </c>
      <c r="E2014" s="14">
        <v>2015</v>
      </c>
      <c r="F2014" s="14" t="s">
        <v>100</v>
      </c>
      <c r="G2014" s="26">
        <v>1016</v>
      </c>
      <c r="H2014" s="26">
        <v>1972</v>
      </c>
      <c r="I2014" s="48">
        <v>4499</v>
      </c>
      <c r="J2014" s="28">
        <v>0.80430000000000001</v>
      </c>
      <c r="K2014" s="28"/>
      <c r="L2014" s="111"/>
      <c r="M2014" s="28"/>
      <c r="N2014" s="28">
        <v>0</v>
      </c>
    </row>
    <row r="2015" spans="1:14">
      <c r="A2015" s="87" t="s">
        <v>136</v>
      </c>
      <c r="B2015" s="14" t="s">
        <v>75</v>
      </c>
      <c r="C2015" s="14" t="s">
        <v>65</v>
      </c>
      <c r="D2015" s="14">
        <v>2014</v>
      </c>
      <c r="E2015" s="14">
        <v>2015</v>
      </c>
      <c r="F2015" s="14" t="s">
        <v>100</v>
      </c>
      <c r="G2015" s="26">
        <v>7329</v>
      </c>
      <c r="H2015" s="26">
        <v>13591</v>
      </c>
      <c r="I2015" s="48">
        <v>36457</v>
      </c>
      <c r="J2015" s="28">
        <v>0.98080000000000001</v>
      </c>
      <c r="K2015" s="28"/>
      <c r="L2015" s="111"/>
      <c r="M2015" s="28"/>
      <c r="N2015" s="28">
        <v>0</v>
      </c>
    </row>
    <row r="2016" spans="1:14">
      <c r="A2016" s="87" t="s">
        <v>137</v>
      </c>
      <c r="B2016" s="14" t="s">
        <v>75</v>
      </c>
      <c r="C2016" s="14" t="s">
        <v>65</v>
      </c>
      <c r="D2016" s="14">
        <v>2014</v>
      </c>
      <c r="E2016" s="14">
        <v>2015</v>
      </c>
      <c r="F2016" s="14" t="s">
        <v>100</v>
      </c>
      <c r="G2016" s="26">
        <v>24235</v>
      </c>
      <c r="H2016" s="26">
        <v>57128</v>
      </c>
      <c r="I2016" s="48">
        <v>126066</v>
      </c>
      <c r="J2016" s="28">
        <v>0.98899999999999999</v>
      </c>
      <c r="K2016" s="28"/>
      <c r="L2016" s="111"/>
      <c r="M2016" s="28"/>
      <c r="N2016" s="28">
        <v>5.5999999999999999E-3</v>
      </c>
    </row>
    <row r="2017" spans="1:14">
      <c r="A2017" s="87" t="s">
        <v>138</v>
      </c>
      <c r="B2017" s="14" t="s">
        <v>75</v>
      </c>
      <c r="C2017" s="14" t="s">
        <v>65</v>
      </c>
      <c r="D2017" s="14">
        <v>2014</v>
      </c>
      <c r="E2017" s="14">
        <v>2015</v>
      </c>
      <c r="F2017" s="14" t="s">
        <v>100</v>
      </c>
      <c r="G2017" s="26">
        <v>481</v>
      </c>
      <c r="H2017" s="26">
        <v>1033</v>
      </c>
      <c r="I2017" s="48">
        <v>2925</v>
      </c>
      <c r="J2017" s="28">
        <v>1</v>
      </c>
      <c r="K2017" s="28"/>
      <c r="L2017" s="111"/>
      <c r="M2017" s="28"/>
      <c r="N2017" s="28">
        <v>0</v>
      </c>
    </row>
    <row r="2018" spans="1:14">
      <c r="A2018" s="87" t="s">
        <v>139</v>
      </c>
      <c r="B2018" s="14" t="s">
        <v>75</v>
      </c>
      <c r="C2018" s="14" t="s">
        <v>65</v>
      </c>
      <c r="D2018" s="14">
        <v>2014</v>
      </c>
      <c r="E2018" s="14">
        <v>2015</v>
      </c>
      <c r="F2018" s="14" t="s">
        <v>100</v>
      </c>
      <c r="G2018" s="26">
        <v>456</v>
      </c>
      <c r="H2018" s="26">
        <v>778</v>
      </c>
      <c r="I2018" s="48">
        <v>3157</v>
      </c>
      <c r="J2018" s="28">
        <v>1</v>
      </c>
      <c r="K2018" s="28"/>
      <c r="L2018" s="111"/>
      <c r="M2018" s="28"/>
      <c r="N2018" s="28">
        <v>0</v>
      </c>
    </row>
    <row r="2019" spans="1:14">
      <c r="A2019" s="87" t="s">
        <v>140</v>
      </c>
      <c r="B2019" s="14" t="s">
        <v>75</v>
      </c>
      <c r="C2019" s="14" t="s">
        <v>65</v>
      </c>
      <c r="D2019" s="14">
        <v>2014</v>
      </c>
      <c r="E2019" s="14">
        <v>2015</v>
      </c>
      <c r="F2019" s="14" t="s">
        <v>100</v>
      </c>
      <c r="G2019" s="26">
        <v>20520</v>
      </c>
      <c r="H2019" s="26">
        <v>45843</v>
      </c>
      <c r="I2019" s="48">
        <v>152866</v>
      </c>
      <c r="J2019" s="28">
        <v>1</v>
      </c>
      <c r="K2019" s="28"/>
      <c r="L2019" s="111"/>
      <c r="M2019" s="28"/>
      <c r="N2019" s="28">
        <v>3.0599999999999999E-2</v>
      </c>
    </row>
    <row r="2020" spans="1:14">
      <c r="A2020" s="87" t="s">
        <v>141</v>
      </c>
      <c r="B2020" s="14" t="s">
        <v>75</v>
      </c>
      <c r="C2020" s="14" t="s">
        <v>65</v>
      </c>
      <c r="D2020" s="14">
        <v>2014</v>
      </c>
      <c r="E2020" s="14">
        <v>2015</v>
      </c>
      <c r="F2020" s="14" t="s">
        <v>100</v>
      </c>
      <c r="G2020" s="26">
        <v>3444</v>
      </c>
      <c r="H2020" s="26">
        <v>7124</v>
      </c>
      <c r="I2020" s="48">
        <v>28953</v>
      </c>
      <c r="J2020" s="28">
        <v>0.88170000000000004</v>
      </c>
      <c r="K2020" s="28"/>
      <c r="L2020" s="111"/>
      <c r="M2020" s="28"/>
      <c r="N2020" s="28">
        <v>0</v>
      </c>
    </row>
    <row r="2021" spans="1:14">
      <c r="A2021" s="87" t="s">
        <v>142</v>
      </c>
      <c r="B2021" s="14" t="s">
        <v>75</v>
      </c>
      <c r="C2021" s="14" t="s">
        <v>65</v>
      </c>
      <c r="D2021" s="14">
        <v>2014</v>
      </c>
      <c r="E2021" s="14">
        <v>2015</v>
      </c>
      <c r="F2021" s="14" t="s">
        <v>100</v>
      </c>
      <c r="G2021" s="26">
        <v>4202</v>
      </c>
      <c r="H2021" s="26">
        <v>7687</v>
      </c>
      <c r="I2021" s="48">
        <v>21897</v>
      </c>
      <c r="J2021" s="28">
        <v>1</v>
      </c>
      <c r="K2021" s="28"/>
      <c r="L2021" s="111"/>
      <c r="M2021" s="28"/>
      <c r="N2021" s="28">
        <v>0</v>
      </c>
    </row>
    <row r="2022" spans="1:14">
      <c r="A2022" s="87" t="s">
        <v>143</v>
      </c>
      <c r="B2022" s="14" t="s">
        <v>74</v>
      </c>
      <c r="C2022" s="14" t="s">
        <v>65</v>
      </c>
      <c r="D2022" s="14">
        <v>2014</v>
      </c>
      <c r="E2022" s="14">
        <v>2015</v>
      </c>
      <c r="F2022" s="14" t="s">
        <v>100</v>
      </c>
      <c r="G2022" s="26">
        <v>118925</v>
      </c>
      <c r="H2022" s="26">
        <v>273208</v>
      </c>
      <c r="I2022" s="48">
        <v>792309</v>
      </c>
      <c r="J2022" s="28">
        <v>0.98499999999999999</v>
      </c>
      <c r="K2022" s="28"/>
      <c r="L2022" s="111"/>
      <c r="M2022" s="28"/>
      <c r="N2022" s="28">
        <v>9.1999999999999998E-3</v>
      </c>
    </row>
    <row r="2023" spans="1:14">
      <c r="A2023" s="87" t="s">
        <v>144</v>
      </c>
      <c r="B2023" s="14" t="s">
        <v>74</v>
      </c>
      <c r="C2023" s="14" t="s">
        <v>65</v>
      </c>
      <c r="D2023" s="14">
        <v>2014</v>
      </c>
      <c r="E2023" s="14">
        <v>2015</v>
      </c>
      <c r="F2023" s="14" t="s">
        <v>100</v>
      </c>
      <c r="G2023" s="26">
        <v>9374</v>
      </c>
      <c r="H2023" s="26">
        <v>18731</v>
      </c>
      <c r="I2023" s="48">
        <v>57081</v>
      </c>
      <c r="J2023" s="28">
        <v>0.99260000000000004</v>
      </c>
      <c r="K2023" s="28"/>
      <c r="L2023" s="111"/>
      <c r="M2023" s="28"/>
      <c r="N2023" s="28">
        <v>0</v>
      </c>
    </row>
    <row r="2024" spans="1:14">
      <c r="A2024" s="87" t="s">
        <v>145</v>
      </c>
      <c r="B2024" s="14" t="s">
        <v>75</v>
      </c>
      <c r="C2024" s="14" t="s">
        <v>65</v>
      </c>
      <c r="D2024" s="14">
        <v>2014</v>
      </c>
      <c r="E2024" s="14">
        <v>2015</v>
      </c>
      <c r="F2024" s="14" t="s">
        <v>100</v>
      </c>
      <c r="G2024" s="26">
        <v>969</v>
      </c>
      <c r="H2024" s="26">
        <v>1888</v>
      </c>
      <c r="I2024" s="48">
        <v>5232</v>
      </c>
      <c r="J2024" s="28">
        <v>0.96360000000000001</v>
      </c>
      <c r="K2024" s="28"/>
      <c r="L2024" s="111"/>
      <c r="M2024" s="28"/>
      <c r="N2024" s="28">
        <v>0</v>
      </c>
    </row>
    <row r="2025" spans="1:14">
      <c r="A2025" s="87" t="s">
        <v>146</v>
      </c>
      <c r="B2025" s="14" t="s">
        <v>75</v>
      </c>
      <c r="C2025" s="14" t="s">
        <v>65</v>
      </c>
      <c r="D2025" s="14">
        <v>2014</v>
      </c>
      <c r="E2025" s="14">
        <v>2015</v>
      </c>
      <c r="F2025" s="14" t="s">
        <v>100</v>
      </c>
      <c r="G2025" s="26">
        <v>127594</v>
      </c>
      <c r="H2025" s="26">
        <v>296194</v>
      </c>
      <c r="I2025" s="48">
        <v>720337</v>
      </c>
      <c r="J2025" s="28">
        <v>0.99409999999999998</v>
      </c>
      <c r="K2025" s="28"/>
      <c r="L2025" s="111"/>
      <c r="M2025" s="28"/>
      <c r="N2025" s="28">
        <v>1.4999999999999999E-2</v>
      </c>
    </row>
    <row r="2026" spans="1:14">
      <c r="A2026" s="87" t="s">
        <v>147</v>
      </c>
      <c r="B2026" s="14" t="s">
        <v>74</v>
      </c>
      <c r="C2026" s="14" t="s">
        <v>65</v>
      </c>
      <c r="D2026" s="14">
        <v>2014</v>
      </c>
      <c r="E2026" s="14">
        <v>2015</v>
      </c>
      <c r="F2026" s="14" t="s">
        <v>100</v>
      </c>
      <c r="G2026" s="26">
        <v>103843</v>
      </c>
      <c r="H2026" s="26">
        <v>220147</v>
      </c>
      <c r="I2026" s="48">
        <v>494770</v>
      </c>
      <c r="J2026" s="28">
        <v>0.98619999999999997</v>
      </c>
      <c r="K2026" s="28"/>
      <c r="L2026" s="111"/>
      <c r="M2026" s="28"/>
      <c r="N2026" s="28">
        <v>0</v>
      </c>
    </row>
    <row r="2027" spans="1:14">
      <c r="A2027" s="87" t="s">
        <v>148</v>
      </c>
      <c r="B2027" s="14" t="s">
        <v>75</v>
      </c>
      <c r="C2027" s="14" t="s">
        <v>65</v>
      </c>
      <c r="D2027" s="14">
        <v>2014</v>
      </c>
      <c r="E2027" s="14">
        <v>2015</v>
      </c>
      <c r="F2027" s="14" t="s">
        <v>100</v>
      </c>
      <c r="G2027" s="26">
        <v>2658</v>
      </c>
      <c r="H2027" s="26">
        <v>5905</v>
      </c>
      <c r="I2027" s="48">
        <v>16279</v>
      </c>
      <c r="J2027" s="28">
        <v>0.9</v>
      </c>
      <c r="K2027" s="28"/>
      <c r="L2027" s="111"/>
      <c r="M2027" s="28"/>
      <c r="N2027" s="28">
        <v>0</v>
      </c>
    </row>
    <row r="2028" spans="1:14">
      <c r="A2028" s="87" t="s">
        <v>149</v>
      </c>
      <c r="B2028" s="14" t="s">
        <v>75</v>
      </c>
      <c r="C2028" s="14" t="s">
        <v>65</v>
      </c>
      <c r="D2028" s="14">
        <v>2014</v>
      </c>
      <c r="E2028" s="14">
        <v>2015</v>
      </c>
      <c r="F2028" s="14" t="s">
        <v>100</v>
      </c>
      <c r="G2028" s="26">
        <v>176843</v>
      </c>
      <c r="H2028" s="26">
        <v>399898</v>
      </c>
      <c r="I2028" s="48">
        <v>779821</v>
      </c>
      <c r="J2028" s="28">
        <v>0.99990000000000001</v>
      </c>
      <c r="K2028" s="28"/>
      <c r="L2028" s="111"/>
      <c r="M2028" s="28"/>
      <c r="N2028" s="28">
        <v>3.7600000000000001E-2</v>
      </c>
    </row>
    <row r="2029" spans="1:14">
      <c r="A2029" s="87" t="s">
        <v>150</v>
      </c>
      <c r="B2029" s="14" t="s">
        <v>74</v>
      </c>
      <c r="C2029" s="14" t="s">
        <v>65</v>
      </c>
      <c r="D2029" s="14">
        <v>2014</v>
      </c>
      <c r="E2029" s="14">
        <v>2015</v>
      </c>
      <c r="F2029" s="14" t="s">
        <v>100</v>
      </c>
      <c r="G2029" s="26">
        <v>138327</v>
      </c>
      <c r="H2029" s="26">
        <v>285499</v>
      </c>
      <c r="I2029" s="48">
        <v>758368</v>
      </c>
      <c r="J2029" s="28">
        <v>0.93369999999999997</v>
      </c>
      <c r="K2029" s="28"/>
      <c r="L2029" s="111"/>
      <c r="M2029" s="28"/>
      <c r="N2029" s="28">
        <v>1.11E-2</v>
      </c>
    </row>
    <row r="2030" spans="1:14">
      <c r="A2030" s="87" t="s">
        <v>151</v>
      </c>
      <c r="B2030" s="14" t="s">
        <v>74</v>
      </c>
      <c r="C2030" s="14" t="s">
        <v>65</v>
      </c>
      <c r="D2030" s="14">
        <v>2014</v>
      </c>
      <c r="E2030" s="14">
        <v>2015</v>
      </c>
      <c r="F2030" s="14" t="s">
        <v>100</v>
      </c>
      <c r="G2030" s="26">
        <v>33173</v>
      </c>
      <c r="H2030" s="26">
        <v>54246</v>
      </c>
      <c r="I2030" s="48">
        <v>213141</v>
      </c>
      <c r="J2030" s="28">
        <v>0.97319999999999995</v>
      </c>
      <c r="K2030" s="28"/>
      <c r="L2030" s="111"/>
      <c r="M2030" s="28"/>
      <c r="N2030" s="28">
        <v>9.1200000000000003E-2</v>
      </c>
    </row>
    <row r="2031" spans="1:14">
      <c r="A2031" s="87" t="s">
        <v>152</v>
      </c>
      <c r="B2031" s="14" t="s">
        <v>75</v>
      </c>
      <c r="C2031" s="14" t="s">
        <v>65</v>
      </c>
      <c r="D2031" s="14">
        <v>2014</v>
      </c>
      <c r="E2031" s="14">
        <v>2015</v>
      </c>
      <c r="F2031" s="14" t="s">
        <v>100</v>
      </c>
      <c r="G2031" s="26">
        <v>51189</v>
      </c>
      <c r="H2031" s="26">
        <v>119161</v>
      </c>
      <c r="I2031" s="48">
        <v>268032</v>
      </c>
      <c r="J2031" s="28">
        <v>0.97770000000000001</v>
      </c>
      <c r="K2031" s="28"/>
      <c r="L2031" s="111"/>
      <c r="M2031" s="28"/>
      <c r="N2031" s="28">
        <v>2.5600000000000001E-2</v>
      </c>
    </row>
    <row r="2032" spans="1:14">
      <c r="A2032" s="87" t="s">
        <v>153</v>
      </c>
      <c r="B2032" s="14" t="s">
        <v>74</v>
      </c>
      <c r="C2032" s="14" t="s">
        <v>65</v>
      </c>
      <c r="D2032" s="14">
        <v>2014</v>
      </c>
      <c r="E2032" s="14">
        <v>2015</v>
      </c>
      <c r="F2032" s="14" t="s">
        <v>100</v>
      </c>
      <c r="G2032" s="26">
        <v>9447</v>
      </c>
      <c r="H2032" s="26">
        <v>17677</v>
      </c>
      <c r="I2032" s="48">
        <v>55278</v>
      </c>
      <c r="J2032" s="28">
        <v>0.98540000000000005</v>
      </c>
      <c r="K2032" s="28"/>
      <c r="L2032" s="111"/>
      <c r="M2032" s="28"/>
      <c r="N2032" s="28">
        <v>0</v>
      </c>
    </row>
    <row r="2033" spans="1:14">
      <c r="A2033" s="87" t="s">
        <v>154</v>
      </c>
      <c r="B2033" s="14" t="s">
        <v>74</v>
      </c>
      <c r="C2033" s="14" t="s">
        <v>65</v>
      </c>
      <c r="D2033" s="14">
        <v>2014</v>
      </c>
      <c r="E2033" s="14">
        <v>2015</v>
      </c>
      <c r="F2033" s="14" t="s">
        <v>100</v>
      </c>
      <c r="G2033" s="26">
        <v>16053</v>
      </c>
      <c r="H2033" s="26">
        <v>32074</v>
      </c>
      <c r="I2033" s="48">
        <v>140459</v>
      </c>
      <c r="J2033" s="28">
        <v>0.96960000000000002</v>
      </c>
      <c r="K2033" s="28"/>
      <c r="L2033" s="111"/>
      <c r="M2033" s="28"/>
      <c r="N2033" s="28">
        <v>0</v>
      </c>
    </row>
    <row r="2034" spans="1:14">
      <c r="A2034" s="87" t="s">
        <v>155</v>
      </c>
      <c r="B2034" s="14" t="s">
        <v>74</v>
      </c>
      <c r="C2034" s="14" t="s">
        <v>65</v>
      </c>
      <c r="D2034" s="14">
        <v>2014</v>
      </c>
      <c r="E2034" s="14">
        <v>2015</v>
      </c>
      <c r="F2034" s="14" t="s">
        <v>100</v>
      </c>
      <c r="G2034" s="26">
        <v>15956</v>
      </c>
      <c r="H2034" s="26">
        <v>34829</v>
      </c>
      <c r="I2034" s="48">
        <v>122397</v>
      </c>
      <c r="J2034" s="28">
        <v>0.88880000000000003</v>
      </c>
      <c r="K2034" s="28"/>
      <c r="L2034" s="111"/>
      <c r="M2034" s="28"/>
      <c r="N2034" s="28">
        <v>0</v>
      </c>
    </row>
    <row r="2035" spans="1:14">
      <c r="A2035" s="87" t="s">
        <v>156</v>
      </c>
      <c r="B2035" s="14" t="s">
        <v>74</v>
      </c>
      <c r="C2035" s="14" t="s">
        <v>65</v>
      </c>
      <c r="D2035" s="14">
        <v>2014</v>
      </c>
      <c r="E2035" s="14">
        <v>2015</v>
      </c>
      <c r="F2035" s="14" t="s">
        <v>100</v>
      </c>
      <c r="G2035" s="26">
        <v>55515</v>
      </c>
      <c r="H2035" s="26">
        <v>113741</v>
      </c>
      <c r="I2035" s="48">
        <v>396575</v>
      </c>
      <c r="J2035" s="28">
        <v>0.97219999999999995</v>
      </c>
      <c r="K2035" s="28"/>
      <c r="L2035" s="111"/>
      <c r="M2035" s="28"/>
      <c r="N2035" s="28">
        <v>0</v>
      </c>
    </row>
    <row r="2036" spans="1:14">
      <c r="A2036" s="87" t="s">
        <v>157</v>
      </c>
      <c r="B2036" s="14" t="s">
        <v>74</v>
      </c>
      <c r="C2036" s="14" t="s">
        <v>65</v>
      </c>
      <c r="D2036" s="14">
        <v>2014</v>
      </c>
      <c r="E2036" s="14">
        <v>2015</v>
      </c>
      <c r="F2036" s="14" t="s">
        <v>100</v>
      </c>
      <c r="G2036" s="26">
        <v>12360</v>
      </c>
      <c r="H2036" s="26">
        <v>23430</v>
      </c>
      <c r="I2036" s="48">
        <v>69974</v>
      </c>
      <c r="J2036" s="28">
        <v>0.83050000000000002</v>
      </c>
      <c r="K2036" s="28"/>
      <c r="L2036" s="111"/>
      <c r="M2036" s="28"/>
      <c r="N2036" s="28">
        <v>0</v>
      </c>
    </row>
    <row r="2037" spans="1:14">
      <c r="A2037" s="87" t="s">
        <v>158</v>
      </c>
      <c r="B2037" s="14" t="s">
        <v>75</v>
      </c>
      <c r="C2037" s="14" t="s">
        <v>65</v>
      </c>
      <c r="D2037" s="14">
        <v>2014</v>
      </c>
      <c r="E2037" s="14">
        <v>2015</v>
      </c>
      <c r="F2037" s="14" t="s">
        <v>100</v>
      </c>
      <c r="G2037" s="26">
        <v>12892</v>
      </c>
      <c r="H2037" s="26">
        <v>24856</v>
      </c>
      <c r="I2037" s="48">
        <v>60869</v>
      </c>
      <c r="J2037" s="28">
        <v>0.93810000000000004</v>
      </c>
      <c r="K2037" s="28"/>
      <c r="L2037" s="111"/>
      <c r="M2037" s="28"/>
      <c r="N2037" s="28">
        <v>0</v>
      </c>
    </row>
    <row r="2038" spans="1:14">
      <c r="A2038" s="87" t="s">
        <v>159</v>
      </c>
      <c r="B2038" s="14" t="s">
        <v>75</v>
      </c>
      <c r="C2038" s="14" t="s">
        <v>65</v>
      </c>
      <c r="D2038" s="14">
        <v>2014</v>
      </c>
      <c r="E2038" s="14">
        <v>2015</v>
      </c>
      <c r="F2038" s="14" t="s">
        <v>100</v>
      </c>
      <c r="G2038" s="26">
        <v>160</v>
      </c>
      <c r="H2038" s="26">
        <v>298</v>
      </c>
      <c r="I2038" s="48">
        <v>770</v>
      </c>
      <c r="J2038" s="28">
        <v>1</v>
      </c>
      <c r="K2038" s="28"/>
      <c r="L2038" s="111"/>
      <c r="M2038" s="28"/>
      <c r="N2038" s="28">
        <v>0</v>
      </c>
    </row>
    <row r="2039" spans="1:14">
      <c r="A2039" s="87" t="s">
        <v>160</v>
      </c>
      <c r="B2039" s="14" t="s">
        <v>75</v>
      </c>
      <c r="C2039" s="14" t="s">
        <v>65</v>
      </c>
      <c r="D2039" s="14">
        <v>2014</v>
      </c>
      <c r="E2039" s="14">
        <v>2015</v>
      </c>
      <c r="F2039" s="14" t="s">
        <v>100</v>
      </c>
      <c r="G2039" s="26">
        <v>3201</v>
      </c>
      <c r="H2039" s="26">
        <v>6911</v>
      </c>
      <c r="I2039" s="48">
        <v>16118</v>
      </c>
      <c r="J2039" s="28">
        <v>1</v>
      </c>
      <c r="K2039" s="28"/>
      <c r="L2039" s="111"/>
      <c r="M2039" s="28"/>
      <c r="N2039" s="28">
        <v>0</v>
      </c>
    </row>
    <row r="2040" spans="1:14">
      <c r="A2040" s="87" t="s">
        <v>161</v>
      </c>
      <c r="B2040" s="14" t="s">
        <v>74</v>
      </c>
      <c r="C2040" s="14" t="s">
        <v>65</v>
      </c>
      <c r="D2040" s="14">
        <v>2014</v>
      </c>
      <c r="E2040" s="14">
        <v>2015</v>
      </c>
      <c r="F2040" s="14" t="s">
        <v>100</v>
      </c>
      <c r="G2040" s="26">
        <v>22378</v>
      </c>
      <c r="H2040" s="26">
        <v>43554</v>
      </c>
      <c r="I2040" s="48">
        <v>108594</v>
      </c>
      <c r="J2040" s="28">
        <v>0.93189999999999995</v>
      </c>
      <c r="K2040" s="28"/>
      <c r="L2040" s="111"/>
      <c r="M2040" s="28"/>
      <c r="N2040" s="28">
        <v>0.1537</v>
      </c>
    </row>
    <row r="2041" spans="1:14">
      <c r="A2041" s="87" t="s">
        <v>162</v>
      </c>
      <c r="B2041" s="14" t="s">
        <v>74</v>
      </c>
      <c r="C2041" s="14" t="s">
        <v>65</v>
      </c>
      <c r="D2041" s="14">
        <v>2014</v>
      </c>
      <c r="E2041" s="14">
        <v>2015</v>
      </c>
      <c r="F2041" s="14" t="s">
        <v>100</v>
      </c>
      <c r="G2041" s="26">
        <v>19632</v>
      </c>
      <c r="H2041" s="26">
        <v>35567</v>
      </c>
      <c r="I2041" s="48">
        <v>113764</v>
      </c>
      <c r="J2041" s="28">
        <v>0.95930000000000004</v>
      </c>
      <c r="K2041" s="28"/>
      <c r="L2041" s="111"/>
      <c r="M2041" s="28"/>
      <c r="N2041" s="28">
        <v>0</v>
      </c>
    </row>
    <row r="2042" spans="1:14">
      <c r="A2042" s="87" t="s">
        <v>163</v>
      </c>
      <c r="B2042" s="14" t="s">
        <v>75</v>
      </c>
      <c r="C2042" s="14" t="s">
        <v>65</v>
      </c>
      <c r="D2042" s="14">
        <v>2014</v>
      </c>
      <c r="E2042" s="14">
        <v>2015</v>
      </c>
      <c r="F2042" s="14" t="s">
        <v>100</v>
      </c>
      <c r="G2042" s="26">
        <v>42524</v>
      </c>
      <c r="H2042" s="26">
        <v>91500</v>
      </c>
      <c r="I2042" s="48">
        <v>210333</v>
      </c>
      <c r="J2042" s="28">
        <v>0.9849</v>
      </c>
      <c r="K2042" s="28"/>
      <c r="L2042" s="111"/>
      <c r="M2042" s="28"/>
      <c r="N2042" s="28">
        <v>0</v>
      </c>
    </row>
    <row r="2043" spans="1:14">
      <c r="A2043" s="87" t="s">
        <v>164</v>
      </c>
      <c r="B2043" s="14" t="s">
        <v>75</v>
      </c>
      <c r="C2043" s="14" t="s">
        <v>65</v>
      </c>
      <c r="D2043" s="14">
        <v>2014</v>
      </c>
      <c r="E2043" s="14">
        <v>2015</v>
      </c>
      <c r="F2043" s="14" t="s">
        <v>100</v>
      </c>
      <c r="G2043" s="26">
        <v>5567</v>
      </c>
      <c r="H2043" s="26">
        <v>12903</v>
      </c>
      <c r="I2043" s="48">
        <v>37415</v>
      </c>
      <c r="J2043" s="28">
        <v>0.9879</v>
      </c>
      <c r="K2043" s="28"/>
      <c r="L2043" s="111"/>
      <c r="M2043" s="28"/>
      <c r="N2043" s="28">
        <v>0</v>
      </c>
    </row>
    <row r="2044" spans="1:14">
      <c r="A2044" s="87" t="s">
        <v>165</v>
      </c>
      <c r="B2044" s="14" t="s">
        <v>75</v>
      </c>
      <c r="C2044" s="14" t="s">
        <v>65</v>
      </c>
      <c r="D2044" s="14">
        <v>2014</v>
      </c>
      <c r="E2044" s="14">
        <v>2015</v>
      </c>
      <c r="F2044" s="14" t="s">
        <v>100</v>
      </c>
      <c r="G2044" s="26">
        <v>4848</v>
      </c>
      <c r="H2044" s="26">
        <v>10646</v>
      </c>
      <c r="I2044" s="48">
        <v>25452</v>
      </c>
      <c r="J2044" s="28">
        <v>0.97030000000000005</v>
      </c>
      <c r="K2044" s="28"/>
      <c r="L2044" s="111"/>
      <c r="M2044" s="28"/>
      <c r="N2044" s="28">
        <v>0</v>
      </c>
    </row>
    <row r="2045" spans="1:14">
      <c r="A2045" s="87" t="s">
        <v>166</v>
      </c>
      <c r="B2045" s="14" t="s">
        <v>75</v>
      </c>
      <c r="C2045" s="14" t="s">
        <v>65</v>
      </c>
      <c r="D2045" s="14">
        <v>2014</v>
      </c>
      <c r="E2045" s="14">
        <v>2015</v>
      </c>
      <c r="F2045" s="14" t="s">
        <v>100</v>
      </c>
      <c r="G2045" s="26">
        <v>1032</v>
      </c>
      <c r="H2045" s="26">
        <v>1880</v>
      </c>
      <c r="I2045" s="48">
        <v>4546</v>
      </c>
      <c r="J2045" s="28">
        <v>0.96830000000000005</v>
      </c>
      <c r="K2045" s="28"/>
      <c r="L2045" s="111"/>
      <c r="M2045" s="28"/>
      <c r="N2045" s="28">
        <v>0</v>
      </c>
    </row>
    <row r="2046" spans="1:14">
      <c r="A2046" s="87" t="s">
        <v>167</v>
      </c>
      <c r="B2046" s="14" t="s">
        <v>74</v>
      </c>
      <c r="C2046" s="14" t="s">
        <v>65</v>
      </c>
      <c r="D2046" s="14">
        <v>2014</v>
      </c>
      <c r="E2046" s="14">
        <v>2015</v>
      </c>
      <c r="F2046" s="14" t="s">
        <v>100</v>
      </c>
      <c r="G2046" s="26">
        <v>51603</v>
      </c>
      <c r="H2046" s="26">
        <v>133499</v>
      </c>
      <c r="I2046" s="48">
        <v>230932</v>
      </c>
      <c r="J2046" s="28">
        <v>0.98250000000000004</v>
      </c>
      <c r="K2046" s="28"/>
      <c r="L2046" s="111"/>
      <c r="M2046" s="28"/>
      <c r="N2046" s="28">
        <v>6.1699999999999998E-2</v>
      </c>
    </row>
    <row r="2047" spans="1:14">
      <c r="A2047" s="87" t="s">
        <v>168</v>
      </c>
      <c r="B2047" s="14" t="s">
        <v>75</v>
      </c>
      <c r="C2047" s="14" t="s">
        <v>65</v>
      </c>
      <c r="D2047" s="14">
        <v>2014</v>
      </c>
      <c r="E2047" s="14">
        <v>2015</v>
      </c>
      <c r="F2047" s="14" t="s">
        <v>100</v>
      </c>
      <c r="G2047" s="26">
        <v>2981</v>
      </c>
      <c r="H2047" s="26">
        <v>5465</v>
      </c>
      <c r="I2047" s="48">
        <v>13474</v>
      </c>
      <c r="J2047" s="28">
        <v>0.96479999999999999</v>
      </c>
      <c r="K2047" s="28"/>
      <c r="L2047" s="111"/>
      <c r="M2047" s="28"/>
      <c r="N2047" s="28">
        <v>0</v>
      </c>
    </row>
    <row r="2048" spans="1:14">
      <c r="A2048" s="87" t="s">
        <v>169</v>
      </c>
      <c r="B2048" s="14" t="s">
        <v>74</v>
      </c>
      <c r="C2048" s="14" t="s">
        <v>65</v>
      </c>
      <c r="D2048" s="14">
        <v>2014</v>
      </c>
      <c r="E2048" s="14">
        <v>2015</v>
      </c>
      <c r="F2048" s="14" t="s">
        <v>100</v>
      </c>
      <c r="G2048" s="26">
        <v>35715</v>
      </c>
      <c r="H2048" s="26">
        <v>78777</v>
      </c>
      <c r="I2048" s="48">
        <v>204026</v>
      </c>
      <c r="J2048" s="28">
        <v>0.9768</v>
      </c>
      <c r="K2048" s="28"/>
      <c r="L2048" s="111"/>
      <c r="M2048" s="28"/>
      <c r="N2048" s="28">
        <v>0</v>
      </c>
    </row>
    <row r="2049" spans="1:31">
      <c r="A2049" s="87" t="s">
        <v>170</v>
      </c>
      <c r="B2049" s="14" t="s">
        <v>74</v>
      </c>
      <c r="C2049" s="14" t="s">
        <v>65</v>
      </c>
      <c r="D2049" s="14">
        <v>2014</v>
      </c>
      <c r="E2049" s="14">
        <v>2015</v>
      </c>
      <c r="F2049" s="14" t="s">
        <v>100</v>
      </c>
      <c r="G2049" s="26">
        <v>9243</v>
      </c>
      <c r="H2049" s="26">
        <v>18981</v>
      </c>
      <c r="I2049" s="48">
        <v>50933</v>
      </c>
      <c r="J2049" s="28">
        <v>0.89859999999999995</v>
      </c>
      <c r="K2049" s="28"/>
      <c r="L2049" s="111"/>
      <c r="M2049" s="28"/>
      <c r="N2049" s="28">
        <v>0</v>
      </c>
    </row>
    <row r="2050" spans="1:31">
      <c r="A2050" s="87" t="s">
        <v>171</v>
      </c>
      <c r="B2050" s="14" t="s">
        <v>75</v>
      </c>
      <c r="C2050" s="14" t="s">
        <v>65</v>
      </c>
      <c r="D2050" s="14">
        <v>2014</v>
      </c>
      <c r="E2050" s="14">
        <v>2015</v>
      </c>
      <c r="F2050" s="14" t="s">
        <v>100</v>
      </c>
      <c r="G2050" s="26">
        <v>6011</v>
      </c>
      <c r="H2050" s="26">
        <v>13409</v>
      </c>
      <c r="I2050" s="48">
        <v>28357</v>
      </c>
      <c r="J2050" s="28">
        <v>1</v>
      </c>
      <c r="K2050" s="28"/>
      <c r="L2050" s="111"/>
      <c r="M2050" s="28"/>
      <c r="N2050" s="28">
        <v>0</v>
      </c>
    </row>
    <row r="2051" spans="1:31">
      <c r="A2051" s="51" t="s">
        <v>281</v>
      </c>
      <c r="B2051" s="14" t="s">
        <v>66</v>
      </c>
      <c r="C2051" s="14" t="s">
        <v>188</v>
      </c>
      <c r="D2051" s="14">
        <v>2014</v>
      </c>
      <c r="E2051" s="14">
        <v>2015</v>
      </c>
      <c r="F2051" s="14" t="s">
        <v>100</v>
      </c>
      <c r="G2051" s="128"/>
      <c r="H2051" s="128"/>
      <c r="I2051" s="128"/>
      <c r="J2051" s="129"/>
      <c r="K2051" s="129"/>
      <c r="L2051" s="111"/>
      <c r="M2051" s="28">
        <v>0.254</v>
      </c>
      <c r="N2051" s="28">
        <v>5.3999999999999999E-2</v>
      </c>
    </row>
    <row r="2052" spans="1:31">
      <c r="A2052" s="51" t="s">
        <v>172</v>
      </c>
      <c r="B2052" s="14" t="s">
        <v>66</v>
      </c>
      <c r="C2052" s="14" t="s">
        <v>188</v>
      </c>
      <c r="D2052" s="14">
        <v>2014</v>
      </c>
      <c r="E2052" s="14">
        <v>2015</v>
      </c>
      <c r="F2052" s="14" t="s">
        <v>100</v>
      </c>
      <c r="G2052" s="26">
        <v>2086042</v>
      </c>
      <c r="H2052" s="26">
        <v>4426326</v>
      </c>
      <c r="I2052" s="48">
        <v>12011742</v>
      </c>
      <c r="J2052" s="28">
        <v>0.96789999999999998</v>
      </c>
      <c r="K2052" s="28"/>
      <c r="L2052" s="111">
        <v>89</v>
      </c>
      <c r="M2052" s="28">
        <v>0.32600000000000001</v>
      </c>
      <c r="N2052" s="28">
        <v>9.7600000000000006E-2</v>
      </c>
      <c r="O2052" s="14"/>
      <c r="P2052" s="14"/>
      <c r="Q2052" s="14"/>
      <c r="R2052" s="14"/>
      <c r="S2052" s="14"/>
      <c r="T2052" s="14"/>
      <c r="U2052" s="14"/>
      <c r="V2052" s="14"/>
      <c r="W2052" s="14"/>
      <c r="X2052" s="14"/>
      <c r="Y2052" s="14"/>
      <c r="Z2052" s="14"/>
      <c r="AA2052" s="14"/>
      <c r="AB2052" s="14"/>
      <c r="AC2052" s="14"/>
      <c r="AD2052" s="14"/>
      <c r="AE2052" s="14"/>
    </row>
    <row r="2053" spans="1:31">
      <c r="A2053" s="51" t="s">
        <v>173</v>
      </c>
      <c r="B2053" s="14" t="s">
        <v>74</v>
      </c>
      <c r="C2053" s="14" t="s">
        <v>188</v>
      </c>
      <c r="D2053" s="14">
        <v>2014</v>
      </c>
      <c r="E2053" s="14">
        <v>2015</v>
      </c>
      <c r="F2053" s="14" t="s">
        <v>100</v>
      </c>
      <c r="G2053" s="26">
        <v>62544</v>
      </c>
      <c r="H2053" s="26">
        <v>123357</v>
      </c>
      <c r="I2053" s="48">
        <v>399493</v>
      </c>
      <c r="J2053" s="28">
        <v>0.86280000000000001</v>
      </c>
      <c r="K2053" s="28"/>
      <c r="L2053" s="111">
        <v>2</v>
      </c>
      <c r="M2053" s="28">
        <v>1</v>
      </c>
      <c r="N2053" s="28">
        <v>0.1084</v>
      </c>
    </row>
    <row r="2054" spans="1:31">
      <c r="A2054" s="51" t="s">
        <v>174</v>
      </c>
      <c r="B2054" s="14" t="s">
        <v>75</v>
      </c>
      <c r="C2054" s="14" t="s">
        <v>188</v>
      </c>
      <c r="D2054" s="14">
        <v>2014</v>
      </c>
      <c r="E2054" s="14">
        <v>2015</v>
      </c>
      <c r="F2054" s="14" t="s">
        <v>100</v>
      </c>
      <c r="G2054" s="26">
        <v>106</v>
      </c>
      <c r="H2054" s="26">
        <v>173</v>
      </c>
      <c r="I2054" s="48">
        <v>370</v>
      </c>
      <c r="J2054" s="28">
        <v>1</v>
      </c>
      <c r="K2054" s="28"/>
      <c r="L2054" s="111">
        <v>9</v>
      </c>
      <c r="M2054" s="28">
        <v>0.222</v>
      </c>
      <c r="N2054" s="28">
        <v>9.7000000000000003E-3</v>
      </c>
    </row>
    <row r="2055" spans="1:31">
      <c r="A2055" s="51" t="s">
        <v>175</v>
      </c>
      <c r="B2055" s="14" t="s">
        <v>75</v>
      </c>
      <c r="C2055" s="14" t="s">
        <v>188</v>
      </c>
      <c r="D2055" s="14">
        <v>2014</v>
      </c>
      <c r="E2055" s="14">
        <v>2015</v>
      </c>
      <c r="F2055" s="14" t="s">
        <v>100</v>
      </c>
      <c r="G2055" s="26">
        <v>1710</v>
      </c>
      <c r="H2055" s="26">
        <v>3293</v>
      </c>
      <c r="I2055" s="48">
        <v>7390</v>
      </c>
      <c r="J2055" s="28">
        <v>1</v>
      </c>
      <c r="K2055" s="28"/>
      <c r="L2055" s="111">
        <v>9</v>
      </c>
      <c r="M2055" s="28">
        <v>0.222</v>
      </c>
      <c r="N2055" s="28">
        <v>9.7000000000000003E-3</v>
      </c>
    </row>
    <row r="2056" spans="1:31">
      <c r="A2056" s="51" t="s">
        <v>176</v>
      </c>
      <c r="B2056" s="14" t="s">
        <v>75</v>
      </c>
      <c r="C2056" s="14" t="s">
        <v>188</v>
      </c>
      <c r="D2056" s="14">
        <v>2014</v>
      </c>
      <c r="E2056" s="14">
        <v>2015</v>
      </c>
      <c r="F2056" s="14" t="s">
        <v>100</v>
      </c>
      <c r="G2056" s="26">
        <v>15913</v>
      </c>
      <c r="H2056" s="26">
        <v>31182</v>
      </c>
      <c r="I2056" s="48">
        <v>76471</v>
      </c>
      <c r="J2056" s="28">
        <v>0.93110000000000004</v>
      </c>
      <c r="K2056" s="28"/>
      <c r="L2056" s="111">
        <v>9</v>
      </c>
      <c r="M2056" s="28">
        <v>0.222</v>
      </c>
      <c r="N2056" s="28">
        <v>9.7000000000000003E-3</v>
      </c>
    </row>
    <row r="2057" spans="1:31">
      <c r="A2057" s="51" t="s">
        <v>177</v>
      </c>
      <c r="B2057" s="14" t="s">
        <v>75</v>
      </c>
      <c r="C2057" s="14" t="s">
        <v>188</v>
      </c>
      <c r="D2057" s="14">
        <v>2014</v>
      </c>
      <c r="E2057" s="14">
        <v>2015</v>
      </c>
      <c r="F2057" s="14" t="s">
        <v>100</v>
      </c>
      <c r="G2057" s="26">
        <v>2871</v>
      </c>
      <c r="H2057" s="26">
        <v>5405</v>
      </c>
      <c r="I2057" s="48">
        <v>11093</v>
      </c>
      <c r="J2057" s="28">
        <v>1</v>
      </c>
      <c r="K2057" s="28"/>
      <c r="L2057" s="111">
        <v>9</v>
      </c>
      <c r="M2057" s="28">
        <v>0.222</v>
      </c>
      <c r="N2057" s="28">
        <v>9.7000000000000003E-3</v>
      </c>
    </row>
    <row r="2058" spans="1:31">
      <c r="A2058" s="51" t="s">
        <v>178</v>
      </c>
      <c r="B2058" s="14" t="s">
        <v>75</v>
      </c>
      <c r="C2058" s="14" t="s">
        <v>188</v>
      </c>
      <c r="D2058" s="14">
        <v>2014</v>
      </c>
      <c r="E2058" s="14">
        <v>2015</v>
      </c>
      <c r="F2058" s="14" t="s">
        <v>100</v>
      </c>
      <c r="G2058" s="26">
        <v>657</v>
      </c>
      <c r="H2058" s="26">
        <v>1504</v>
      </c>
      <c r="I2058" s="48">
        <v>8036</v>
      </c>
      <c r="J2058" s="28">
        <v>0.72089999999999999</v>
      </c>
      <c r="K2058" s="28"/>
      <c r="L2058" s="111">
        <v>9</v>
      </c>
      <c r="M2058" s="28">
        <v>0.222</v>
      </c>
      <c r="N2058" s="28">
        <v>9.7000000000000003E-3</v>
      </c>
    </row>
    <row r="2059" spans="1:31">
      <c r="A2059" s="51" t="s">
        <v>179</v>
      </c>
      <c r="B2059" s="14" t="s">
        <v>74</v>
      </c>
      <c r="C2059" s="14" t="s">
        <v>188</v>
      </c>
      <c r="D2059" s="14">
        <v>2014</v>
      </c>
      <c r="E2059" s="14">
        <v>2015</v>
      </c>
      <c r="F2059" s="14" t="s">
        <v>100</v>
      </c>
      <c r="G2059" s="26">
        <v>35636</v>
      </c>
      <c r="H2059" s="26">
        <v>72574</v>
      </c>
      <c r="I2059" s="48">
        <v>244743</v>
      </c>
      <c r="J2059" s="28">
        <v>0.9486</v>
      </c>
      <c r="K2059" s="28"/>
      <c r="L2059" s="111">
        <v>2</v>
      </c>
      <c r="M2059" s="28">
        <v>0.5</v>
      </c>
      <c r="N2059" s="28">
        <v>3.2800000000000003E-2</v>
      </c>
    </row>
    <row r="2060" spans="1:31">
      <c r="A2060" s="51" t="s">
        <v>180</v>
      </c>
      <c r="B2060" s="14" t="s">
        <v>75</v>
      </c>
      <c r="C2060" s="14" t="s">
        <v>188</v>
      </c>
      <c r="D2060" s="14">
        <v>2014</v>
      </c>
      <c r="E2060" s="14">
        <v>2015</v>
      </c>
      <c r="F2060" s="14" t="s">
        <v>100</v>
      </c>
      <c r="G2060" s="26">
        <v>2515</v>
      </c>
      <c r="H2060" s="26">
        <v>5189</v>
      </c>
      <c r="I2060" s="48">
        <v>10987</v>
      </c>
      <c r="J2060" s="28">
        <v>1</v>
      </c>
      <c r="K2060" s="28"/>
      <c r="L2060" s="111">
        <v>9</v>
      </c>
      <c r="M2060" s="28">
        <v>0.222</v>
      </c>
      <c r="N2060" s="28">
        <v>9.7000000000000003E-3</v>
      </c>
    </row>
    <row r="2061" spans="1:31">
      <c r="A2061" s="51" t="s">
        <v>181</v>
      </c>
      <c r="B2061" s="14" t="s">
        <v>75</v>
      </c>
      <c r="C2061" s="14" t="s">
        <v>188</v>
      </c>
      <c r="D2061" s="14">
        <v>2014</v>
      </c>
      <c r="E2061" s="14">
        <v>2015</v>
      </c>
      <c r="F2061" s="14" t="s">
        <v>100</v>
      </c>
      <c r="G2061" s="26">
        <v>7012</v>
      </c>
      <c r="H2061" s="26">
        <v>12770</v>
      </c>
      <c r="I2061" s="48">
        <v>34468</v>
      </c>
      <c r="J2061" s="28">
        <v>1</v>
      </c>
      <c r="K2061" s="28"/>
      <c r="L2061" s="111">
        <v>9</v>
      </c>
      <c r="M2061" s="28">
        <v>0.222</v>
      </c>
      <c r="N2061" s="28">
        <v>9.7000000000000003E-3</v>
      </c>
    </row>
    <row r="2062" spans="1:31">
      <c r="A2062" s="87" t="s">
        <v>123</v>
      </c>
      <c r="B2062" s="14" t="s">
        <v>74</v>
      </c>
      <c r="C2062" s="14" t="s">
        <v>188</v>
      </c>
      <c r="D2062" s="14">
        <v>2014</v>
      </c>
      <c r="E2062" s="14">
        <v>2015</v>
      </c>
      <c r="F2062" s="14" t="s">
        <v>100</v>
      </c>
      <c r="G2062" s="26">
        <v>94840</v>
      </c>
      <c r="H2062" s="26">
        <v>224037</v>
      </c>
      <c r="I2062" s="48">
        <v>439206</v>
      </c>
      <c r="J2062" s="28">
        <v>0.9738</v>
      </c>
      <c r="K2062" s="28"/>
      <c r="L2062" s="111">
        <v>3</v>
      </c>
      <c r="M2062" s="28">
        <v>0.33300000000000002</v>
      </c>
      <c r="N2062" s="28">
        <v>1.3299999999999999E-2</v>
      </c>
    </row>
    <row r="2063" spans="1:31">
      <c r="A2063" s="87" t="s">
        <v>124</v>
      </c>
      <c r="B2063" s="14" t="s">
        <v>75</v>
      </c>
      <c r="C2063" s="14" t="s">
        <v>188</v>
      </c>
      <c r="D2063" s="14">
        <v>2014</v>
      </c>
      <c r="E2063" s="14">
        <v>2015</v>
      </c>
      <c r="F2063" s="14" t="s">
        <v>100</v>
      </c>
      <c r="G2063" s="26">
        <v>1476</v>
      </c>
      <c r="H2063" s="26">
        <v>3551</v>
      </c>
      <c r="I2063" s="48">
        <v>11076</v>
      </c>
      <c r="J2063" s="28">
        <v>1</v>
      </c>
      <c r="K2063" s="28"/>
      <c r="L2063" s="111">
        <v>9</v>
      </c>
      <c r="M2063" s="28">
        <v>0.222</v>
      </c>
      <c r="N2063" s="28">
        <v>9.7000000000000003E-3</v>
      </c>
    </row>
    <row r="2064" spans="1:31">
      <c r="A2064" s="87" t="s">
        <v>125</v>
      </c>
      <c r="B2064" s="14" t="s">
        <v>75</v>
      </c>
      <c r="C2064" s="14" t="s">
        <v>188</v>
      </c>
      <c r="D2064" s="14">
        <v>2014</v>
      </c>
      <c r="E2064" s="14">
        <v>2015</v>
      </c>
      <c r="F2064" s="14" t="s">
        <v>100</v>
      </c>
      <c r="G2064" s="26">
        <v>11221</v>
      </c>
      <c r="H2064" s="26">
        <v>19926</v>
      </c>
      <c r="I2064" s="48">
        <v>46015</v>
      </c>
      <c r="J2064" s="28">
        <v>0.99250000000000005</v>
      </c>
      <c r="K2064" s="28"/>
      <c r="L2064" s="111">
        <v>9</v>
      </c>
      <c r="M2064" s="28">
        <v>0.222</v>
      </c>
      <c r="N2064" s="28">
        <v>9.7000000000000003E-3</v>
      </c>
    </row>
    <row r="2065" spans="1:14">
      <c r="A2065" s="87" t="s">
        <v>126</v>
      </c>
      <c r="B2065" s="14" t="s">
        <v>75</v>
      </c>
      <c r="C2065" s="14" t="s">
        <v>188</v>
      </c>
      <c r="D2065" s="14">
        <v>2014</v>
      </c>
      <c r="E2065" s="14">
        <v>2015</v>
      </c>
      <c r="F2065" s="14" t="s">
        <v>100</v>
      </c>
      <c r="G2065" s="26">
        <v>16660</v>
      </c>
      <c r="H2065" s="26">
        <v>42071</v>
      </c>
      <c r="I2065" s="48">
        <v>84011</v>
      </c>
      <c r="J2065" s="28">
        <v>0.92949999999999999</v>
      </c>
      <c r="K2065" s="28"/>
      <c r="L2065" s="111">
        <v>9</v>
      </c>
      <c r="M2065" s="28">
        <v>0.222</v>
      </c>
      <c r="N2065" s="28">
        <v>9.7000000000000003E-3</v>
      </c>
    </row>
    <row r="2066" spans="1:14">
      <c r="A2066" s="87" t="s">
        <v>127</v>
      </c>
      <c r="B2066" s="14" t="s">
        <v>75</v>
      </c>
      <c r="C2066" s="14" t="s">
        <v>188</v>
      </c>
      <c r="D2066" s="14">
        <v>2014</v>
      </c>
      <c r="E2066" s="14">
        <v>2015</v>
      </c>
      <c r="F2066" s="14" t="s">
        <v>100</v>
      </c>
      <c r="G2066" s="26">
        <v>1020</v>
      </c>
      <c r="H2066" s="26">
        <v>2041</v>
      </c>
      <c r="I2066" s="48">
        <v>5316</v>
      </c>
      <c r="J2066" s="28">
        <v>0.98</v>
      </c>
      <c r="K2066" s="28"/>
      <c r="L2066" s="111">
        <v>9</v>
      </c>
      <c r="M2066" s="28">
        <v>0.222</v>
      </c>
      <c r="N2066" s="28">
        <v>9.7000000000000003E-3</v>
      </c>
    </row>
    <row r="2067" spans="1:14">
      <c r="A2067" s="87" t="s">
        <v>128</v>
      </c>
      <c r="B2067" s="14" t="s">
        <v>75</v>
      </c>
      <c r="C2067" s="14" t="s">
        <v>188</v>
      </c>
      <c r="D2067" s="14">
        <v>2014</v>
      </c>
      <c r="E2067" s="14">
        <v>2015</v>
      </c>
      <c r="F2067" s="14" t="s">
        <v>100</v>
      </c>
      <c r="G2067" s="26">
        <v>62201</v>
      </c>
      <c r="H2067" s="26">
        <v>148351</v>
      </c>
      <c r="I2067" s="48">
        <v>349789</v>
      </c>
      <c r="J2067" s="28">
        <v>0.99639999999999995</v>
      </c>
      <c r="K2067" s="28"/>
      <c r="L2067" s="111">
        <v>7</v>
      </c>
      <c r="M2067" s="28">
        <v>0.14299999999999999</v>
      </c>
      <c r="N2067" s="28">
        <v>4.7000000000000002E-3</v>
      </c>
    </row>
    <row r="2068" spans="1:14">
      <c r="A2068" s="87" t="s">
        <v>129</v>
      </c>
      <c r="B2068" s="14" t="s">
        <v>75</v>
      </c>
      <c r="C2068" s="14" t="s">
        <v>188</v>
      </c>
      <c r="D2068" s="14">
        <v>2014</v>
      </c>
      <c r="E2068" s="14">
        <v>2015</v>
      </c>
      <c r="F2068" s="14" t="s">
        <v>100</v>
      </c>
      <c r="G2068" s="26">
        <v>10126</v>
      </c>
      <c r="H2068" s="26">
        <v>23622</v>
      </c>
      <c r="I2068" s="48">
        <v>51684</v>
      </c>
      <c r="J2068" s="28">
        <v>0.99580000000000002</v>
      </c>
      <c r="K2068" s="28"/>
      <c r="L2068" s="111">
        <v>9</v>
      </c>
      <c r="M2068" s="28">
        <v>0.222</v>
      </c>
      <c r="N2068" s="28">
        <v>9.7000000000000003E-3</v>
      </c>
    </row>
    <row r="2069" spans="1:14">
      <c r="A2069" s="87" t="s">
        <v>130</v>
      </c>
      <c r="B2069" s="14" t="s">
        <v>75</v>
      </c>
      <c r="C2069" s="14" t="s">
        <v>188</v>
      </c>
      <c r="D2069" s="14">
        <v>2014</v>
      </c>
      <c r="E2069" s="14">
        <v>2015</v>
      </c>
      <c r="F2069" s="14" t="s">
        <v>100</v>
      </c>
      <c r="G2069" s="26">
        <v>5736</v>
      </c>
      <c r="H2069" s="26">
        <v>11343</v>
      </c>
      <c r="I2069" s="48">
        <v>27590</v>
      </c>
      <c r="J2069" s="28">
        <v>0.95450000000000002</v>
      </c>
      <c r="K2069" s="28"/>
      <c r="L2069" s="111">
        <v>9</v>
      </c>
      <c r="M2069" s="28">
        <v>0.222</v>
      </c>
      <c r="N2069" s="28">
        <v>9.7000000000000003E-3</v>
      </c>
    </row>
    <row r="2070" spans="1:14">
      <c r="A2070" s="87" t="s">
        <v>131</v>
      </c>
      <c r="B2070" s="14" t="s">
        <v>75</v>
      </c>
      <c r="C2070" s="14" t="s">
        <v>188</v>
      </c>
      <c r="D2070" s="14">
        <v>2014</v>
      </c>
      <c r="E2070" s="14">
        <v>2015</v>
      </c>
      <c r="F2070" s="14" t="s">
        <v>100</v>
      </c>
      <c r="G2070" s="26">
        <v>1550</v>
      </c>
      <c r="H2070" s="26">
        <v>3176</v>
      </c>
      <c r="I2070" s="48">
        <v>7059</v>
      </c>
      <c r="J2070" s="28">
        <v>0.8871</v>
      </c>
      <c r="K2070" s="28"/>
      <c r="L2070" s="111">
        <v>9</v>
      </c>
      <c r="M2070" s="28">
        <v>0.222</v>
      </c>
      <c r="N2070" s="28">
        <v>9.7000000000000003E-3</v>
      </c>
    </row>
    <row r="2071" spans="1:14">
      <c r="A2071" s="87" t="s">
        <v>132</v>
      </c>
      <c r="B2071" s="14" t="s">
        <v>76</v>
      </c>
      <c r="C2071" s="14" t="s">
        <v>188</v>
      </c>
      <c r="D2071" s="14">
        <v>2014</v>
      </c>
      <c r="E2071" s="14">
        <v>2015</v>
      </c>
      <c r="F2071" s="14" t="s">
        <v>100</v>
      </c>
      <c r="G2071" s="26">
        <v>582786</v>
      </c>
      <c r="H2071" s="26">
        <v>1183443</v>
      </c>
      <c r="I2071" s="48">
        <v>3662750</v>
      </c>
      <c r="J2071" s="28">
        <v>0.95940000000000003</v>
      </c>
      <c r="K2071" s="28"/>
      <c r="L2071" s="111">
        <v>13</v>
      </c>
      <c r="M2071" s="28">
        <v>0.46200000000000002</v>
      </c>
      <c r="N2071" s="28">
        <v>0.1139</v>
      </c>
    </row>
    <row r="2072" spans="1:14">
      <c r="A2072" s="87" t="s">
        <v>133</v>
      </c>
      <c r="B2072" s="14" t="s">
        <v>75</v>
      </c>
      <c r="C2072" s="14" t="s">
        <v>188</v>
      </c>
      <c r="D2072" s="14">
        <v>2014</v>
      </c>
      <c r="E2072" s="14">
        <v>2015</v>
      </c>
      <c r="F2072" s="14" t="s">
        <v>100</v>
      </c>
      <c r="G2072" s="26">
        <v>11510</v>
      </c>
      <c r="H2072" s="26">
        <v>28658</v>
      </c>
      <c r="I2072" s="48">
        <v>65477</v>
      </c>
      <c r="J2072" s="28">
        <v>0.98870000000000002</v>
      </c>
      <c r="K2072" s="28"/>
      <c r="L2072" s="111">
        <v>9</v>
      </c>
      <c r="M2072" s="28">
        <v>0.222</v>
      </c>
      <c r="N2072" s="28">
        <v>9.7000000000000003E-3</v>
      </c>
    </row>
    <row r="2073" spans="1:14">
      <c r="A2073" s="87" t="s">
        <v>134</v>
      </c>
      <c r="B2073" s="14" t="s">
        <v>75</v>
      </c>
      <c r="C2073" s="14" t="s">
        <v>188</v>
      </c>
      <c r="D2073" s="14">
        <v>2014</v>
      </c>
      <c r="E2073" s="14">
        <v>2015</v>
      </c>
      <c r="F2073" s="14" t="s">
        <v>100</v>
      </c>
      <c r="G2073" s="26">
        <v>6316</v>
      </c>
      <c r="H2073" s="26">
        <v>10466</v>
      </c>
      <c r="I2073" s="48">
        <v>39739</v>
      </c>
      <c r="J2073" s="28">
        <v>0.96140000000000003</v>
      </c>
      <c r="K2073" s="28"/>
      <c r="L2073" s="111">
        <v>9</v>
      </c>
      <c r="M2073" s="28">
        <v>0.222</v>
      </c>
      <c r="N2073" s="28">
        <v>9.7000000000000003E-3</v>
      </c>
    </row>
    <row r="2074" spans="1:14">
      <c r="A2074" s="87" t="s">
        <v>135</v>
      </c>
      <c r="B2074" s="14" t="s">
        <v>75</v>
      </c>
      <c r="C2074" s="14" t="s">
        <v>188</v>
      </c>
      <c r="D2074" s="14">
        <v>2014</v>
      </c>
      <c r="E2074" s="14">
        <v>2015</v>
      </c>
      <c r="F2074" s="14" t="s">
        <v>100</v>
      </c>
      <c r="G2074" s="26">
        <v>1052</v>
      </c>
      <c r="H2074" s="26">
        <v>2022</v>
      </c>
      <c r="I2074" s="48">
        <v>4512</v>
      </c>
      <c r="J2074" s="28">
        <v>0.83640000000000003</v>
      </c>
      <c r="K2074" s="28"/>
      <c r="L2074" s="111">
        <v>9</v>
      </c>
      <c r="M2074" s="28">
        <v>0.222</v>
      </c>
      <c r="N2074" s="28">
        <v>9.7000000000000003E-3</v>
      </c>
    </row>
    <row r="2075" spans="1:14">
      <c r="A2075" s="87" t="s">
        <v>136</v>
      </c>
      <c r="B2075" s="14" t="s">
        <v>75</v>
      </c>
      <c r="C2075" s="14" t="s">
        <v>188</v>
      </c>
      <c r="D2075" s="14">
        <v>2014</v>
      </c>
      <c r="E2075" s="14">
        <v>2015</v>
      </c>
      <c r="F2075" s="14" t="s">
        <v>100</v>
      </c>
      <c r="G2075" s="26">
        <v>7277</v>
      </c>
      <c r="H2075" s="26">
        <v>13459</v>
      </c>
      <c r="I2075" s="48">
        <v>36747</v>
      </c>
      <c r="J2075" s="28">
        <v>0.9909</v>
      </c>
      <c r="K2075" s="28"/>
      <c r="L2075" s="111">
        <v>9</v>
      </c>
      <c r="M2075" s="28">
        <v>0.222</v>
      </c>
      <c r="N2075" s="28">
        <v>9.7000000000000003E-3</v>
      </c>
    </row>
    <row r="2076" spans="1:14">
      <c r="A2076" s="87" t="s">
        <v>137</v>
      </c>
      <c r="B2076" s="14" t="s">
        <v>75</v>
      </c>
      <c r="C2076" s="14" t="s">
        <v>188</v>
      </c>
      <c r="D2076" s="14">
        <v>2014</v>
      </c>
      <c r="E2076" s="14">
        <v>2015</v>
      </c>
      <c r="F2076" s="14" t="s">
        <v>100</v>
      </c>
      <c r="G2076" s="26">
        <v>24186</v>
      </c>
      <c r="H2076" s="26">
        <v>56912</v>
      </c>
      <c r="I2076" s="48">
        <v>127394</v>
      </c>
      <c r="J2076" s="28">
        <v>0.99329999999999996</v>
      </c>
      <c r="K2076" s="28"/>
      <c r="L2076" s="111">
        <v>1</v>
      </c>
      <c r="M2076" s="28">
        <v>0</v>
      </c>
      <c r="N2076" s="28">
        <v>1.95E-2</v>
      </c>
    </row>
    <row r="2077" spans="1:14">
      <c r="A2077" s="87" t="s">
        <v>138</v>
      </c>
      <c r="B2077" s="14" t="s">
        <v>75</v>
      </c>
      <c r="C2077" s="14" t="s">
        <v>188</v>
      </c>
      <c r="D2077" s="14">
        <v>2014</v>
      </c>
      <c r="E2077" s="14">
        <v>2015</v>
      </c>
      <c r="F2077" s="14" t="s">
        <v>100</v>
      </c>
      <c r="G2077" s="26">
        <v>466</v>
      </c>
      <c r="H2077" s="26">
        <v>1012</v>
      </c>
      <c r="I2077" s="48">
        <v>2941</v>
      </c>
      <c r="J2077" s="28">
        <v>1</v>
      </c>
      <c r="K2077" s="28"/>
      <c r="L2077" s="111">
        <v>9</v>
      </c>
      <c r="M2077" s="28">
        <v>0.222</v>
      </c>
      <c r="N2077" s="28">
        <v>9.7000000000000003E-3</v>
      </c>
    </row>
    <row r="2078" spans="1:14">
      <c r="A2078" s="87" t="s">
        <v>139</v>
      </c>
      <c r="B2078" s="14" t="s">
        <v>75</v>
      </c>
      <c r="C2078" s="14" t="s">
        <v>188</v>
      </c>
      <c r="D2078" s="14">
        <v>2014</v>
      </c>
      <c r="E2078" s="14">
        <v>2015</v>
      </c>
      <c r="F2078" s="14" t="s">
        <v>100</v>
      </c>
      <c r="G2078" s="26">
        <v>481</v>
      </c>
      <c r="H2078" s="26">
        <v>812</v>
      </c>
      <c r="I2078" s="48">
        <v>3232</v>
      </c>
      <c r="J2078" s="28">
        <v>1</v>
      </c>
      <c r="K2078" s="28"/>
      <c r="L2078" s="111">
        <v>9</v>
      </c>
      <c r="M2078" s="28">
        <v>0.222</v>
      </c>
      <c r="N2078" s="28">
        <v>9.7000000000000003E-3</v>
      </c>
    </row>
    <row r="2079" spans="1:14">
      <c r="A2079" s="87" t="s">
        <v>140</v>
      </c>
      <c r="B2079" s="14" t="s">
        <v>75</v>
      </c>
      <c r="C2079" s="14" t="s">
        <v>188</v>
      </c>
      <c r="D2079" s="14">
        <v>2014</v>
      </c>
      <c r="E2079" s="14">
        <v>2015</v>
      </c>
      <c r="F2079" s="14" t="s">
        <v>100</v>
      </c>
      <c r="G2079" s="26">
        <v>20668</v>
      </c>
      <c r="H2079" s="26">
        <v>46178</v>
      </c>
      <c r="I2079" s="48">
        <v>154801</v>
      </c>
      <c r="J2079" s="28">
        <v>0.99939999999999996</v>
      </c>
      <c r="K2079" s="28"/>
      <c r="L2079" s="111">
        <v>1</v>
      </c>
      <c r="M2079" s="28">
        <v>0</v>
      </c>
      <c r="N2079" s="28">
        <v>7.7200000000000005E-2</v>
      </c>
    </row>
    <row r="2080" spans="1:14">
      <c r="A2080" s="87" t="s">
        <v>141</v>
      </c>
      <c r="B2080" s="14" t="s">
        <v>75</v>
      </c>
      <c r="C2080" s="14" t="s">
        <v>188</v>
      </c>
      <c r="D2080" s="14">
        <v>2014</v>
      </c>
      <c r="E2080" s="14">
        <v>2015</v>
      </c>
      <c r="F2080" s="14" t="s">
        <v>100</v>
      </c>
      <c r="G2080" s="26">
        <v>3478</v>
      </c>
      <c r="H2080" s="26">
        <v>7207</v>
      </c>
      <c r="I2080" s="48">
        <v>29208</v>
      </c>
      <c r="J2080" s="28">
        <v>0.93989999999999996</v>
      </c>
      <c r="K2080" s="28"/>
      <c r="L2080" s="111">
        <v>9</v>
      </c>
      <c r="M2080" s="28">
        <v>0.222</v>
      </c>
      <c r="N2080" s="28">
        <v>9.7000000000000003E-3</v>
      </c>
    </row>
    <row r="2081" spans="1:14">
      <c r="A2081" s="87" t="s">
        <v>142</v>
      </c>
      <c r="B2081" s="14" t="s">
        <v>75</v>
      </c>
      <c r="C2081" s="14" t="s">
        <v>188</v>
      </c>
      <c r="D2081" s="14">
        <v>2014</v>
      </c>
      <c r="E2081" s="14">
        <v>2015</v>
      </c>
      <c r="F2081" s="14" t="s">
        <v>100</v>
      </c>
      <c r="G2081" s="26">
        <v>4149</v>
      </c>
      <c r="H2081" s="26">
        <v>7568</v>
      </c>
      <c r="I2081" s="48">
        <v>21883</v>
      </c>
      <c r="J2081" s="28">
        <v>0.99480000000000002</v>
      </c>
      <c r="K2081" s="28"/>
      <c r="L2081" s="111">
        <v>9</v>
      </c>
      <c r="M2081" s="28">
        <v>0.222</v>
      </c>
      <c r="N2081" s="28">
        <v>9.7000000000000003E-3</v>
      </c>
    </row>
    <row r="2082" spans="1:14">
      <c r="A2082" s="87" t="s">
        <v>143</v>
      </c>
      <c r="B2082" s="14" t="s">
        <v>74</v>
      </c>
      <c r="C2082" s="14" t="s">
        <v>188</v>
      </c>
      <c r="D2082" s="14">
        <v>2014</v>
      </c>
      <c r="E2082" s="14">
        <v>2015</v>
      </c>
      <c r="F2082" s="14" t="s">
        <v>100</v>
      </c>
      <c r="G2082" s="26">
        <v>119060</v>
      </c>
      <c r="H2082" s="26">
        <v>252447</v>
      </c>
      <c r="I2082" s="48">
        <v>800667</v>
      </c>
      <c r="J2082" s="28">
        <v>0.98529999999999995</v>
      </c>
      <c r="K2082" s="28"/>
      <c r="L2082" s="111">
        <v>4</v>
      </c>
      <c r="M2082" s="28">
        <v>0.25</v>
      </c>
      <c r="N2082" s="28">
        <v>1.2800000000000001E-2</v>
      </c>
    </row>
    <row r="2083" spans="1:14">
      <c r="A2083" s="87" t="s">
        <v>144</v>
      </c>
      <c r="B2083" s="14" t="s">
        <v>74</v>
      </c>
      <c r="C2083" s="14" t="s">
        <v>188</v>
      </c>
      <c r="D2083" s="14">
        <v>2014</v>
      </c>
      <c r="E2083" s="14">
        <v>2015</v>
      </c>
      <c r="F2083" s="14" t="s">
        <v>100</v>
      </c>
      <c r="G2083" s="26">
        <v>9244</v>
      </c>
      <c r="H2083" s="26">
        <v>18515</v>
      </c>
      <c r="I2083" s="48">
        <v>57827</v>
      </c>
      <c r="J2083" s="28">
        <v>0.99339999999999995</v>
      </c>
      <c r="K2083" s="28"/>
      <c r="L2083" s="111">
        <v>9</v>
      </c>
      <c r="M2083" s="28">
        <v>0.222</v>
      </c>
      <c r="N2083" s="28">
        <v>9.7000000000000003E-3</v>
      </c>
    </row>
    <row r="2084" spans="1:14">
      <c r="A2084" s="87" t="s">
        <v>145</v>
      </c>
      <c r="B2084" s="14" t="s">
        <v>75</v>
      </c>
      <c r="C2084" s="14" t="s">
        <v>188</v>
      </c>
      <c r="D2084" s="14">
        <v>2014</v>
      </c>
      <c r="E2084" s="14">
        <v>2015</v>
      </c>
      <c r="F2084" s="14" t="s">
        <v>100</v>
      </c>
      <c r="G2084" s="26">
        <v>1010</v>
      </c>
      <c r="H2084" s="26">
        <v>1962</v>
      </c>
      <c r="I2084" s="48">
        <v>5289</v>
      </c>
      <c r="J2084" s="28">
        <v>1</v>
      </c>
      <c r="K2084" s="28"/>
      <c r="L2084" s="111">
        <v>9</v>
      </c>
      <c r="M2084" s="28">
        <v>0.222</v>
      </c>
      <c r="N2084" s="28">
        <v>9.7000000000000003E-3</v>
      </c>
    </row>
    <row r="2085" spans="1:14">
      <c r="A2085" s="87" t="s">
        <v>146</v>
      </c>
      <c r="B2085" s="14" t="s">
        <v>75</v>
      </c>
      <c r="C2085" s="14" t="s">
        <v>188</v>
      </c>
      <c r="D2085" s="14">
        <v>2014</v>
      </c>
      <c r="E2085" s="14">
        <v>2015</v>
      </c>
      <c r="F2085" s="14" t="s">
        <v>100</v>
      </c>
      <c r="G2085" s="26">
        <v>127600</v>
      </c>
      <c r="H2085" s="26">
        <v>295843</v>
      </c>
      <c r="I2085" s="48">
        <v>730640</v>
      </c>
      <c r="J2085" s="28">
        <v>0.99650000000000005</v>
      </c>
      <c r="K2085" s="28"/>
      <c r="L2085" s="111">
        <v>9</v>
      </c>
      <c r="M2085" s="28">
        <v>0.111</v>
      </c>
      <c r="N2085" s="28">
        <v>3.3099999999999997E-2</v>
      </c>
    </row>
    <row r="2086" spans="1:14">
      <c r="A2086" s="87" t="s">
        <v>147</v>
      </c>
      <c r="B2086" s="14" t="s">
        <v>74</v>
      </c>
      <c r="C2086" s="14" t="s">
        <v>188</v>
      </c>
      <c r="D2086" s="14">
        <v>2014</v>
      </c>
      <c r="E2086" s="14">
        <v>2015</v>
      </c>
      <c r="F2086" s="14" t="s">
        <v>100</v>
      </c>
      <c r="G2086" s="26">
        <v>103679</v>
      </c>
      <c r="H2086" s="26">
        <v>220704</v>
      </c>
      <c r="I2086" s="48">
        <v>500449</v>
      </c>
      <c r="J2086" s="28">
        <v>0.99</v>
      </c>
      <c r="K2086" s="28"/>
      <c r="L2086" s="111">
        <v>4</v>
      </c>
      <c r="M2086" s="28">
        <v>0.5</v>
      </c>
      <c r="N2086" s="28">
        <v>0</v>
      </c>
    </row>
    <row r="2087" spans="1:14">
      <c r="A2087" s="87" t="s">
        <v>148</v>
      </c>
      <c r="B2087" s="14" t="s">
        <v>75</v>
      </c>
      <c r="C2087" s="14" t="s">
        <v>188</v>
      </c>
      <c r="D2087" s="14">
        <v>2014</v>
      </c>
      <c r="E2087" s="14">
        <v>2015</v>
      </c>
      <c r="F2087" s="14" t="s">
        <v>100</v>
      </c>
      <c r="G2087" s="26">
        <v>2641</v>
      </c>
      <c r="H2087" s="26">
        <v>5894</v>
      </c>
      <c r="I2087" s="48">
        <v>16461</v>
      </c>
      <c r="J2087" s="28">
        <v>0.99250000000000005</v>
      </c>
      <c r="K2087" s="28"/>
      <c r="L2087" s="111">
        <v>9</v>
      </c>
      <c r="M2087" s="28">
        <v>0.222</v>
      </c>
      <c r="N2087" s="28">
        <v>9.7000000000000003E-3</v>
      </c>
    </row>
    <row r="2088" spans="1:14">
      <c r="A2088" s="87" t="s">
        <v>149</v>
      </c>
      <c r="B2088" s="14" t="s">
        <v>75</v>
      </c>
      <c r="C2088" s="14" t="s">
        <v>188</v>
      </c>
      <c r="D2088" s="14">
        <v>2014</v>
      </c>
      <c r="E2088" s="14">
        <v>2015</v>
      </c>
      <c r="F2088" s="14" t="s">
        <v>100</v>
      </c>
      <c r="G2088" s="26">
        <v>176992</v>
      </c>
      <c r="H2088" s="26">
        <v>399799</v>
      </c>
      <c r="I2088" s="48">
        <v>779455</v>
      </c>
      <c r="J2088" s="28">
        <v>0.99990000000000001</v>
      </c>
      <c r="K2088" s="28"/>
      <c r="L2088" s="111">
        <v>12</v>
      </c>
      <c r="M2088" s="28">
        <v>8.3000000000000004E-2</v>
      </c>
      <c r="N2088" s="28">
        <v>9.2299999999999993E-2</v>
      </c>
    </row>
    <row r="2089" spans="1:14">
      <c r="A2089" s="87" t="s">
        <v>150</v>
      </c>
      <c r="B2089" s="14" t="s">
        <v>74</v>
      </c>
      <c r="C2089" s="14" t="s">
        <v>188</v>
      </c>
      <c r="D2089" s="14">
        <v>2014</v>
      </c>
      <c r="E2089" s="14">
        <v>2015</v>
      </c>
      <c r="F2089" s="14" t="s">
        <v>100</v>
      </c>
      <c r="G2089" s="26">
        <v>138365</v>
      </c>
      <c r="H2089" s="26">
        <v>287133</v>
      </c>
      <c r="I2089" s="48">
        <v>769082</v>
      </c>
      <c r="J2089" s="28">
        <v>0.9284</v>
      </c>
      <c r="K2089" s="28"/>
      <c r="L2089" s="111">
        <v>7</v>
      </c>
      <c r="M2089" s="28">
        <v>0.42899999999999999</v>
      </c>
      <c r="N2089" s="28">
        <v>5.8999999999999999E-3</v>
      </c>
    </row>
    <row r="2090" spans="1:14">
      <c r="A2090" s="87" t="s">
        <v>151</v>
      </c>
      <c r="B2090" s="14" t="s">
        <v>74</v>
      </c>
      <c r="C2090" s="14" t="s">
        <v>188</v>
      </c>
      <c r="D2090" s="14">
        <v>2014</v>
      </c>
      <c r="E2090" s="14">
        <v>2015</v>
      </c>
      <c r="F2090" s="14" t="s">
        <v>100</v>
      </c>
      <c r="G2090" s="26">
        <v>33260</v>
      </c>
      <c r="H2090" s="26">
        <v>51372</v>
      </c>
      <c r="I2090" s="48">
        <v>214187</v>
      </c>
      <c r="J2090" s="28">
        <v>0.96819999999999995</v>
      </c>
      <c r="K2090" s="28"/>
      <c r="L2090" s="111">
        <v>2</v>
      </c>
      <c r="M2090" s="28">
        <v>1</v>
      </c>
      <c r="N2090" s="28">
        <v>8.8599999999999998E-2</v>
      </c>
    </row>
    <row r="2091" spans="1:14">
      <c r="A2091" s="87" t="s">
        <v>152</v>
      </c>
      <c r="B2091" s="14" t="s">
        <v>75</v>
      </c>
      <c r="C2091" s="14" t="s">
        <v>188</v>
      </c>
      <c r="D2091" s="14">
        <v>2014</v>
      </c>
      <c r="E2091" s="14">
        <v>2015</v>
      </c>
      <c r="F2091" s="14" t="s">
        <v>100</v>
      </c>
      <c r="G2091" s="26">
        <v>51384</v>
      </c>
      <c r="H2091" s="26">
        <v>119485</v>
      </c>
      <c r="I2091" s="48">
        <v>270170</v>
      </c>
      <c r="J2091" s="28">
        <v>0.97760000000000002</v>
      </c>
      <c r="K2091" s="28"/>
      <c r="L2091" s="111">
        <v>5</v>
      </c>
      <c r="M2091" s="28">
        <v>0</v>
      </c>
      <c r="N2091" s="28">
        <v>1.2200000000000001E-2</v>
      </c>
    </row>
    <row r="2092" spans="1:14">
      <c r="A2092" s="87" t="s">
        <v>153</v>
      </c>
      <c r="B2092" s="14" t="s">
        <v>74</v>
      </c>
      <c r="C2092" s="14" t="s">
        <v>188</v>
      </c>
      <c r="D2092" s="14">
        <v>2014</v>
      </c>
      <c r="E2092" s="14">
        <v>2015</v>
      </c>
      <c r="F2092" s="14" t="s">
        <v>100</v>
      </c>
      <c r="G2092" s="26">
        <v>9489</v>
      </c>
      <c r="H2092" s="26">
        <v>17811</v>
      </c>
      <c r="I2092" s="48">
        <v>55626</v>
      </c>
      <c r="J2092" s="28">
        <v>0.97689999999999999</v>
      </c>
      <c r="K2092" s="28"/>
      <c r="L2092" s="111">
        <v>9</v>
      </c>
      <c r="M2092" s="28">
        <v>0.222</v>
      </c>
      <c r="N2092" s="28">
        <v>9.7000000000000003E-3</v>
      </c>
    </row>
    <row r="2093" spans="1:14">
      <c r="A2093" s="87" t="s">
        <v>154</v>
      </c>
      <c r="B2093" s="14" t="s">
        <v>74</v>
      </c>
      <c r="C2093" s="14" t="s">
        <v>188</v>
      </c>
      <c r="D2093" s="14">
        <v>2014</v>
      </c>
      <c r="E2093" s="14">
        <v>2015</v>
      </c>
      <c r="F2093" s="14" t="s">
        <v>100</v>
      </c>
      <c r="G2093" s="26">
        <v>15986</v>
      </c>
      <c r="H2093" s="26">
        <v>31989</v>
      </c>
      <c r="I2093" s="48">
        <v>142020</v>
      </c>
      <c r="J2093" s="28">
        <v>0.98109999999999997</v>
      </c>
      <c r="K2093" s="28"/>
      <c r="L2093" s="111">
        <v>9</v>
      </c>
      <c r="M2093" s="28">
        <v>0.222</v>
      </c>
      <c r="N2093" s="28">
        <v>9.7000000000000003E-3</v>
      </c>
    </row>
    <row r="2094" spans="1:14">
      <c r="A2094" s="87" t="s">
        <v>155</v>
      </c>
      <c r="B2094" s="14" t="s">
        <v>74</v>
      </c>
      <c r="C2094" s="14" t="s">
        <v>188</v>
      </c>
      <c r="D2094" s="14">
        <v>2014</v>
      </c>
      <c r="E2094" s="14">
        <v>2015</v>
      </c>
      <c r="F2094" s="14" t="s">
        <v>100</v>
      </c>
      <c r="G2094" s="26">
        <v>15813</v>
      </c>
      <c r="H2094" s="26">
        <v>34630</v>
      </c>
      <c r="I2094" s="48">
        <v>123530</v>
      </c>
      <c r="J2094" s="28">
        <v>0.9083</v>
      </c>
      <c r="K2094" s="28"/>
      <c r="L2094" s="111">
        <v>9</v>
      </c>
      <c r="M2094" s="28">
        <v>0.222</v>
      </c>
      <c r="N2094" s="28">
        <v>9.7000000000000003E-3</v>
      </c>
    </row>
    <row r="2095" spans="1:14">
      <c r="A2095" s="87" t="s">
        <v>156</v>
      </c>
      <c r="B2095" s="14" t="s">
        <v>74</v>
      </c>
      <c r="C2095" s="14" t="s">
        <v>188</v>
      </c>
      <c r="D2095" s="14">
        <v>2014</v>
      </c>
      <c r="E2095" s="14">
        <v>2015</v>
      </c>
      <c r="F2095" s="14" t="s">
        <v>100</v>
      </c>
      <c r="G2095" s="26">
        <v>55168</v>
      </c>
      <c r="H2095" s="26">
        <v>112863</v>
      </c>
      <c r="I2095" s="48">
        <v>398265</v>
      </c>
      <c r="J2095" s="28">
        <v>0.97709999999999997</v>
      </c>
      <c r="K2095" s="28"/>
      <c r="L2095" s="111">
        <v>2</v>
      </c>
      <c r="M2095" s="28">
        <v>0.5</v>
      </c>
      <c r="N2095" s="28">
        <v>4.3E-3</v>
      </c>
    </row>
    <row r="2096" spans="1:14">
      <c r="A2096" s="87" t="s">
        <v>157</v>
      </c>
      <c r="B2096" s="14" t="s">
        <v>74</v>
      </c>
      <c r="C2096" s="14" t="s">
        <v>188</v>
      </c>
      <c r="D2096" s="14">
        <v>2014</v>
      </c>
      <c r="E2096" s="14">
        <v>2015</v>
      </c>
      <c r="F2096" s="14" t="s">
        <v>100</v>
      </c>
      <c r="G2096" s="26">
        <v>12564</v>
      </c>
      <c r="H2096" s="26">
        <v>23841</v>
      </c>
      <c r="I2096" s="48">
        <v>70685</v>
      </c>
      <c r="J2096" s="28">
        <v>0.88390000000000002</v>
      </c>
      <c r="K2096" s="28"/>
      <c r="L2096" s="111">
        <v>9</v>
      </c>
      <c r="M2096" s="28">
        <v>0.222</v>
      </c>
      <c r="N2096" s="28">
        <v>9.7000000000000003E-3</v>
      </c>
    </row>
    <row r="2097" spans="1:31">
      <c r="A2097" s="87" t="s">
        <v>158</v>
      </c>
      <c r="B2097" s="14" t="s">
        <v>75</v>
      </c>
      <c r="C2097" s="14" t="s">
        <v>188</v>
      </c>
      <c r="D2097" s="14">
        <v>2014</v>
      </c>
      <c r="E2097" s="14">
        <v>2015</v>
      </c>
      <c r="F2097" s="14" t="s">
        <v>100</v>
      </c>
      <c r="G2097" s="26">
        <v>12778</v>
      </c>
      <c r="H2097" s="26">
        <v>24691</v>
      </c>
      <c r="I2097" s="48">
        <v>61126</v>
      </c>
      <c r="J2097" s="28">
        <v>0.93920000000000003</v>
      </c>
      <c r="K2097" s="28"/>
      <c r="L2097" s="111">
        <v>9</v>
      </c>
      <c r="M2097" s="28">
        <v>0.222</v>
      </c>
      <c r="N2097" s="28">
        <v>9.7000000000000003E-3</v>
      </c>
    </row>
    <row r="2098" spans="1:31">
      <c r="A2098" s="87" t="s">
        <v>159</v>
      </c>
      <c r="B2098" s="14" t="s">
        <v>75</v>
      </c>
      <c r="C2098" s="14" t="s">
        <v>188</v>
      </c>
      <c r="D2098" s="14">
        <v>2014</v>
      </c>
      <c r="E2098" s="14">
        <v>2015</v>
      </c>
      <c r="F2098" s="14" t="s">
        <v>100</v>
      </c>
      <c r="G2098" s="26">
        <v>169</v>
      </c>
      <c r="H2098" s="26">
        <v>315</v>
      </c>
      <c r="I2098" s="48">
        <v>768</v>
      </c>
      <c r="J2098" s="28">
        <v>1</v>
      </c>
      <c r="K2098" s="28"/>
      <c r="L2098" s="111">
        <v>9</v>
      </c>
      <c r="M2098" s="28">
        <v>0.222</v>
      </c>
      <c r="N2098" s="28">
        <v>9.7000000000000003E-3</v>
      </c>
    </row>
    <row r="2099" spans="1:31">
      <c r="A2099" s="87" t="s">
        <v>160</v>
      </c>
      <c r="B2099" s="14" t="s">
        <v>75</v>
      </c>
      <c r="C2099" s="14" t="s">
        <v>188</v>
      </c>
      <c r="D2099" s="14">
        <v>2014</v>
      </c>
      <c r="E2099" s="14">
        <v>2015</v>
      </c>
      <c r="F2099" s="14" t="s">
        <v>100</v>
      </c>
      <c r="G2099" s="26">
        <v>3191</v>
      </c>
      <c r="H2099" s="26">
        <v>6899</v>
      </c>
      <c r="I2099" s="48">
        <v>16238</v>
      </c>
      <c r="J2099" s="28">
        <v>1</v>
      </c>
      <c r="K2099" s="28"/>
      <c r="L2099" s="111">
        <v>9</v>
      </c>
      <c r="M2099" s="28">
        <v>0.222</v>
      </c>
      <c r="N2099" s="28">
        <v>9.7000000000000003E-3</v>
      </c>
    </row>
    <row r="2100" spans="1:31">
      <c r="A2100" s="87" t="s">
        <v>161</v>
      </c>
      <c r="B2100" s="14" t="s">
        <v>74</v>
      </c>
      <c r="C2100" s="14" t="s">
        <v>188</v>
      </c>
      <c r="D2100" s="14">
        <v>2014</v>
      </c>
      <c r="E2100" s="14">
        <v>2015</v>
      </c>
      <c r="F2100" s="14" t="s">
        <v>100</v>
      </c>
      <c r="G2100" s="26">
        <v>22256</v>
      </c>
      <c r="H2100" s="26">
        <v>43426</v>
      </c>
      <c r="I2100" s="48">
        <v>109433</v>
      </c>
      <c r="J2100" s="28">
        <v>0.90280000000000005</v>
      </c>
      <c r="K2100" s="28"/>
      <c r="L2100" s="111">
        <v>1</v>
      </c>
      <c r="M2100" s="28">
        <v>1</v>
      </c>
      <c r="N2100" s="28">
        <v>7.4300000000000005E-2</v>
      </c>
    </row>
    <row r="2101" spans="1:31">
      <c r="A2101" s="87" t="s">
        <v>162</v>
      </c>
      <c r="B2101" s="14" t="s">
        <v>74</v>
      </c>
      <c r="C2101" s="14" t="s">
        <v>188</v>
      </c>
      <c r="D2101" s="14">
        <v>2014</v>
      </c>
      <c r="E2101" s="14">
        <v>2015</v>
      </c>
      <c r="F2101" s="14" t="s">
        <v>100</v>
      </c>
      <c r="G2101" s="26">
        <v>19582</v>
      </c>
      <c r="H2101" s="26">
        <v>35540</v>
      </c>
      <c r="I2101" s="48">
        <v>114888</v>
      </c>
      <c r="J2101" s="28">
        <v>0.97070000000000001</v>
      </c>
      <c r="K2101" s="28"/>
      <c r="L2101" s="111">
        <v>9</v>
      </c>
      <c r="M2101" s="28">
        <v>0.222</v>
      </c>
      <c r="N2101" s="28">
        <v>9.7000000000000003E-3</v>
      </c>
    </row>
    <row r="2102" spans="1:31">
      <c r="A2102" s="87" t="s">
        <v>163</v>
      </c>
      <c r="B2102" s="14" t="s">
        <v>75</v>
      </c>
      <c r="C2102" s="14" t="s">
        <v>188</v>
      </c>
      <c r="D2102" s="14">
        <v>2014</v>
      </c>
      <c r="E2102" s="14">
        <v>2015</v>
      </c>
      <c r="F2102" s="14" t="s">
        <v>100</v>
      </c>
      <c r="G2102" s="26">
        <v>42453</v>
      </c>
      <c r="H2102" s="26">
        <v>91333</v>
      </c>
      <c r="I2102" s="48">
        <v>212895</v>
      </c>
      <c r="J2102" s="28">
        <v>0.9738</v>
      </c>
      <c r="K2102" s="28"/>
      <c r="L2102" s="111">
        <v>2</v>
      </c>
      <c r="M2102" s="28">
        <v>0.5</v>
      </c>
      <c r="N2102" s="28">
        <v>0</v>
      </c>
    </row>
    <row r="2103" spans="1:31">
      <c r="A2103" s="87" t="s">
        <v>164</v>
      </c>
      <c r="B2103" s="14" t="s">
        <v>75</v>
      </c>
      <c r="C2103" s="14" t="s">
        <v>188</v>
      </c>
      <c r="D2103" s="14">
        <v>2014</v>
      </c>
      <c r="E2103" s="14">
        <v>2015</v>
      </c>
      <c r="F2103" s="14" t="s">
        <v>100</v>
      </c>
      <c r="G2103" s="26">
        <v>5585</v>
      </c>
      <c r="H2103" s="26">
        <v>12911</v>
      </c>
      <c r="I2103" s="48">
        <v>37474</v>
      </c>
      <c r="J2103" s="28">
        <v>1</v>
      </c>
      <c r="K2103" s="28"/>
      <c r="L2103" s="111">
        <v>9</v>
      </c>
      <c r="M2103" s="28">
        <v>0.222</v>
      </c>
      <c r="N2103" s="28">
        <v>9.7000000000000003E-3</v>
      </c>
    </row>
    <row r="2104" spans="1:31">
      <c r="A2104" s="87" t="s">
        <v>165</v>
      </c>
      <c r="B2104" s="14" t="s">
        <v>75</v>
      </c>
      <c r="C2104" s="14" t="s">
        <v>188</v>
      </c>
      <c r="D2104" s="14">
        <v>2014</v>
      </c>
      <c r="E2104" s="14">
        <v>2015</v>
      </c>
      <c r="F2104" s="14" t="s">
        <v>100</v>
      </c>
      <c r="G2104" s="26">
        <v>4780</v>
      </c>
      <c r="H2104" s="26">
        <v>10477</v>
      </c>
      <c r="I2104" s="48">
        <v>25606</v>
      </c>
      <c r="J2104" s="28">
        <v>0.98499999999999999</v>
      </c>
      <c r="K2104" s="28"/>
      <c r="L2104" s="111">
        <v>9</v>
      </c>
      <c r="M2104" s="28">
        <v>0.222</v>
      </c>
      <c r="N2104" s="28">
        <v>9.7000000000000003E-3</v>
      </c>
    </row>
    <row r="2105" spans="1:31">
      <c r="A2105" s="87" t="s">
        <v>166</v>
      </c>
      <c r="B2105" s="14" t="s">
        <v>75</v>
      </c>
      <c r="C2105" s="14" t="s">
        <v>188</v>
      </c>
      <c r="D2105" s="14">
        <v>2014</v>
      </c>
      <c r="E2105" s="14">
        <v>2015</v>
      </c>
      <c r="F2105" s="14" t="s">
        <v>100</v>
      </c>
      <c r="G2105" s="26">
        <v>1012</v>
      </c>
      <c r="H2105" s="26">
        <v>1861</v>
      </c>
      <c r="I2105" s="48">
        <v>4596</v>
      </c>
      <c r="J2105" s="28">
        <v>1</v>
      </c>
      <c r="K2105" s="28"/>
      <c r="L2105" s="111">
        <v>9</v>
      </c>
      <c r="M2105" s="28">
        <v>0.222</v>
      </c>
      <c r="N2105" s="28">
        <v>9.7000000000000003E-3</v>
      </c>
    </row>
    <row r="2106" spans="1:31">
      <c r="A2106" s="87" t="s">
        <v>167</v>
      </c>
      <c r="B2106" s="14" t="s">
        <v>74</v>
      </c>
      <c r="C2106" s="14" t="s">
        <v>188</v>
      </c>
      <c r="D2106" s="14">
        <v>2014</v>
      </c>
      <c r="E2106" s="14">
        <v>2015</v>
      </c>
      <c r="F2106" s="14" t="s">
        <v>100</v>
      </c>
      <c r="G2106" s="26">
        <v>51571</v>
      </c>
      <c r="H2106" s="26">
        <v>122071</v>
      </c>
      <c r="I2106" s="48">
        <v>231269</v>
      </c>
      <c r="J2106" s="28">
        <v>0.9889</v>
      </c>
      <c r="K2106" s="28"/>
      <c r="L2106" s="111">
        <v>1</v>
      </c>
      <c r="M2106" s="28">
        <v>1</v>
      </c>
      <c r="N2106" s="28">
        <v>3.61E-2</v>
      </c>
    </row>
    <row r="2107" spans="1:31">
      <c r="A2107" s="87" t="s">
        <v>168</v>
      </c>
      <c r="B2107" s="14" t="s">
        <v>75</v>
      </c>
      <c r="C2107" s="14" t="s">
        <v>188</v>
      </c>
      <c r="D2107" s="14">
        <v>2014</v>
      </c>
      <c r="E2107" s="14">
        <v>2015</v>
      </c>
      <c r="F2107" s="14" t="s">
        <v>100</v>
      </c>
      <c r="G2107" s="26">
        <v>2963</v>
      </c>
      <c r="H2107" s="26">
        <v>5456</v>
      </c>
      <c r="I2107" s="48">
        <v>13493</v>
      </c>
      <c r="J2107" s="28">
        <v>0.87680000000000002</v>
      </c>
      <c r="K2107" s="28"/>
      <c r="L2107" s="111">
        <v>9</v>
      </c>
      <c r="M2107" s="28">
        <v>0.222</v>
      </c>
      <c r="N2107" s="28">
        <v>9.7000000000000003E-3</v>
      </c>
    </row>
    <row r="2108" spans="1:31">
      <c r="A2108" s="87" t="s">
        <v>169</v>
      </c>
      <c r="B2108" s="14" t="s">
        <v>74</v>
      </c>
      <c r="C2108" s="14" t="s">
        <v>188</v>
      </c>
      <c r="D2108" s="14">
        <v>2014</v>
      </c>
      <c r="E2108" s="14">
        <v>2015</v>
      </c>
      <c r="F2108" s="14" t="s">
        <v>100</v>
      </c>
      <c r="G2108" s="26">
        <v>35910</v>
      </c>
      <c r="H2108" s="26">
        <v>73209</v>
      </c>
      <c r="I2108" s="48">
        <v>205926</v>
      </c>
      <c r="J2108" s="28">
        <v>0.98250000000000004</v>
      </c>
      <c r="K2108" s="28"/>
      <c r="L2108" s="111">
        <v>2</v>
      </c>
      <c r="M2108" s="28">
        <v>1</v>
      </c>
      <c r="N2108" s="28">
        <v>1.09E-2</v>
      </c>
    </row>
    <row r="2109" spans="1:31">
      <c r="A2109" s="87" t="s">
        <v>170</v>
      </c>
      <c r="B2109" s="14" t="s">
        <v>74</v>
      </c>
      <c r="C2109" s="14" t="s">
        <v>188</v>
      </c>
      <c r="D2109" s="14">
        <v>2014</v>
      </c>
      <c r="E2109" s="14">
        <v>2015</v>
      </c>
      <c r="F2109" s="14" t="s">
        <v>100</v>
      </c>
      <c r="G2109" s="26">
        <v>9401</v>
      </c>
      <c r="H2109" s="26">
        <v>19278</v>
      </c>
      <c r="I2109" s="48">
        <v>51620</v>
      </c>
      <c r="J2109" s="28">
        <v>0.88300000000000001</v>
      </c>
      <c r="K2109" s="28"/>
      <c r="L2109" s="111">
        <v>9</v>
      </c>
      <c r="M2109" s="28">
        <v>0.222</v>
      </c>
      <c r="N2109" s="28">
        <v>9.7000000000000003E-3</v>
      </c>
    </row>
    <row r="2110" spans="1:31">
      <c r="A2110" s="87" t="s">
        <v>171</v>
      </c>
      <c r="B2110" s="14" t="s">
        <v>75</v>
      </c>
      <c r="C2110" s="14" t="s">
        <v>188</v>
      </c>
      <c r="D2110" s="14">
        <v>2014</v>
      </c>
      <c r="E2110" s="14">
        <v>2015</v>
      </c>
      <c r="F2110" s="14" t="s">
        <v>100</v>
      </c>
      <c r="G2110" s="26">
        <v>5973</v>
      </c>
      <c r="H2110" s="26">
        <v>13269</v>
      </c>
      <c r="I2110" s="48">
        <v>28576</v>
      </c>
      <c r="J2110" s="28">
        <v>1</v>
      </c>
      <c r="K2110" s="28"/>
      <c r="L2110" s="111">
        <v>9</v>
      </c>
      <c r="M2110" s="28">
        <v>0.222</v>
      </c>
      <c r="N2110" s="28">
        <v>9.7000000000000003E-3</v>
      </c>
    </row>
    <row r="2111" spans="1:31">
      <c r="A2111" s="51" t="s">
        <v>281</v>
      </c>
      <c r="B2111" s="14" t="s">
        <v>66</v>
      </c>
      <c r="C2111" s="14" t="s">
        <v>189</v>
      </c>
      <c r="D2111" s="14">
        <v>2014</v>
      </c>
      <c r="E2111" s="14">
        <v>2015</v>
      </c>
      <c r="F2111" s="14" t="s">
        <v>100</v>
      </c>
      <c r="G2111" s="128"/>
      <c r="H2111" s="128"/>
      <c r="I2111" s="128"/>
      <c r="J2111" s="129"/>
      <c r="K2111" s="129"/>
      <c r="L2111" s="111"/>
      <c r="M2111" s="28">
        <v>0.254</v>
      </c>
      <c r="N2111" s="28">
        <v>5.3999999999999999E-2</v>
      </c>
    </row>
    <row r="2112" spans="1:31">
      <c r="A2112" s="51" t="s">
        <v>172</v>
      </c>
      <c r="B2112" s="14" t="s">
        <v>66</v>
      </c>
      <c r="C2112" s="14" t="s">
        <v>189</v>
      </c>
      <c r="D2112" s="14">
        <v>2014</v>
      </c>
      <c r="E2112" s="14">
        <v>2015</v>
      </c>
      <c r="F2112" s="14" t="s">
        <v>100</v>
      </c>
      <c r="G2112" s="26">
        <v>2104116</v>
      </c>
      <c r="H2112" s="26">
        <v>4452530</v>
      </c>
      <c r="I2112" s="48">
        <v>12172169</v>
      </c>
      <c r="J2112" s="28">
        <v>0.96699999999999997</v>
      </c>
      <c r="K2112" s="28"/>
      <c r="L2112" s="111">
        <v>124</v>
      </c>
      <c r="M2112" s="28">
        <v>0.32300000000000001</v>
      </c>
      <c r="N2112" s="28">
        <v>7.1999999999999995E-2</v>
      </c>
      <c r="O2112" s="14"/>
      <c r="P2112" s="14"/>
      <c r="Q2112" s="14"/>
      <c r="R2112" s="14"/>
      <c r="S2112" s="14"/>
      <c r="T2112" s="14"/>
      <c r="U2112" s="14"/>
      <c r="V2112" s="14"/>
      <c r="W2112" s="14"/>
      <c r="X2112" s="14"/>
      <c r="Y2112" s="14"/>
      <c r="Z2112" s="14"/>
      <c r="AA2112" s="14"/>
      <c r="AB2112" s="14"/>
      <c r="AC2112" s="14"/>
      <c r="AD2112" s="14"/>
      <c r="AE2112" s="14"/>
    </row>
    <row r="2113" spans="1:14">
      <c r="A2113" s="51" t="s">
        <v>173</v>
      </c>
      <c r="B2113" s="14" t="s">
        <v>74</v>
      </c>
      <c r="C2113" s="14" t="s">
        <v>189</v>
      </c>
      <c r="D2113" s="14">
        <v>2014</v>
      </c>
      <c r="E2113" s="14">
        <v>2015</v>
      </c>
      <c r="F2113" s="14" t="s">
        <v>100</v>
      </c>
      <c r="G2113" s="26">
        <v>62620</v>
      </c>
      <c r="H2113" s="26">
        <v>123326</v>
      </c>
      <c r="I2113" s="48">
        <v>408267</v>
      </c>
      <c r="J2113" s="28">
        <v>0.86329999999999996</v>
      </c>
      <c r="K2113" s="28"/>
      <c r="L2113" s="111">
        <v>2</v>
      </c>
      <c r="M2113" s="28">
        <v>1</v>
      </c>
      <c r="N2113" s="28">
        <v>0.1124</v>
      </c>
    </row>
    <row r="2114" spans="1:14">
      <c r="A2114" s="51" t="s">
        <v>174</v>
      </c>
      <c r="B2114" s="14" t="s">
        <v>75</v>
      </c>
      <c r="C2114" s="14" t="s">
        <v>189</v>
      </c>
      <c r="D2114" s="14">
        <v>2014</v>
      </c>
      <c r="E2114" s="14">
        <v>2015</v>
      </c>
      <c r="F2114" s="14" t="s">
        <v>100</v>
      </c>
      <c r="G2114" s="26">
        <v>107</v>
      </c>
      <c r="H2114" s="26">
        <v>175</v>
      </c>
      <c r="I2114" s="48">
        <v>374</v>
      </c>
      <c r="J2114" s="28">
        <v>1</v>
      </c>
      <c r="K2114" s="28"/>
      <c r="L2114" s="111">
        <v>10</v>
      </c>
      <c r="M2114" s="28">
        <v>0.2</v>
      </c>
      <c r="N2114" s="28">
        <v>1.8700000000000001E-2</v>
      </c>
    </row>
    <row r="2115" spans="1:14">
      <c r="A2115" s="51" t="s">
        <v>175</v>
      </c>
      <c r="B2115" s="14" t="s">
        <v>75</v>
      </c>
      <c r="C2115" s="14" t="s">
        <v>189</v>
      </c>
      <c r="D2115" s="14">
        <v>2014</v>
      </c>
      <c r="E2115" s="14">
        <v>2015</v>
      </c>
      <c r="F2115" s="14" t="s">
        <v>100</v>
      </c>
      <c r="G2115" s="26">
        <v>1721</v>
      </c>
      <c r="H2115" s="26">
        <v>3254</v>
      </c>
      <c r="I2115" s="48">
        <v>7485</v>
      </c>
      <c r="J2115" s="28">
        <v>0.96630000000000005</v>
      </c>
      <c r="K2115" s="28"/>
      <c r="L2115" s="111">
        <v>10</v>
      </c>
      <c r="M2115" s="28">
        <v>0.2</v>
      </c>
      <c r="N2115" s="28">
        <v>1.8700000000000001E-2</v>
      </c>
    </row>
    <row r="2116" spans="1:14">
      <c r="A2116" s="51" t="s">
        <v>176</v>
      </c>
      <c r="B2116" s="14" t="s">
        <v>75</v>
      </c>
      <c r="C2116" s="14" t="s">
        <v>189</v>
      </c>
      <c r="D2116" s="14">
        <v>2014</v>
      </c>
      <c r="E2116" s="14">
        <v>2015</v>
      </c>
      <c r="F2116" s="14" t="s">
        <v>100</v>
      </c>
      <c r="G2116" s="26">
        <v>15967</v>
      </c>
      <c r="H2116" s="26">
        <v>31187</v>
      </c>
      <c r="I2116" s="48">
        <v>77060</v>
      </c>
      <c r="J2116" s="28">
        <v>0.93359999999999999</v>
      </c>
      <c r="K2116" s="28"/>
      <c r="L2116" s="111">
        <v>10</v>
      </c>
      <c r="M2116" s="28">
        <v>0.2</v>
      </c>
      <c r="N2116" s="28">
        <v>1.8700000000000001E-2</v>
      </c>
    </row>
    <row r="2117" spans="1:14">
      <c r="A2117" s="51" t="s">
        <v>177</v>
      </c>
      <c r="B2117" s="14" t="s">
        <v>75</v>
      </c>
      <c r="C2117" s="14" t="s">
        <v>189</v>
      </c>
      <c r="D2117" s="14">
        <v>2014</v>
      </c>
      <c r="E2117" s="14">
        <v>2015</v>
      </c>
      <c r="F2117" s="14" t="s">
        <v>100</v>
      </c>
      <c r="G2117" s="26">
        <v>2878</v>
      </c>
      <c r="H2117" s="26">
        <v>5399</v>
      </c>
      <c r="I2117" s="48">
        <v>11248</v>
      </c>
      <c r="J2117" s="28">
        <v>0.99119999999999997</v>
      </c>
      <c r="K2117" s="28"/>
      <c r="L2117" s="111">
        <v>10</v>
      </c>
      <c r="M2117" s="28">
        <v>0.2</v>
      </c>
      <c r="N2117" s="28">
        <v>1.8700000000000001E-2</v>
      </c>
    </row>
    <row r="2118" spans="1:14">
      <c r="A2118" s="51" t="s">
        <v>178</v>
      </c>
      <c r="B2118" s="14" t="s">
        <v>75</v>
      </c>
      <c r="C2118" s="14" t="s">
        <v>189</v>
      </c>
      <c r="D2118" s="14">
        <v>2014</v>
      </c>
      <c r="E2118" s="14">
        <v>2015</v>
      </c>
      <c r="F2118" s="14" t="s">
        <v>100</v>
      </c>
      <c r="G2118" s="26">
        <v>665</v>
      </c>
      <c r="H2118" s="26">
        <v>1537</v>
      </c>
      <c r="I2118" s="48">
        <v>8136</v>
      </c>
      <c r="J2118" s="28">
        <v>0.80769999999999997</v>
      </c>
      <c r="K2118" s="28"/>
      <c r="L2118" s="111">
        <v>10</v>
      </c>
      <c r="M2118" s="28">
        <v>0.2</v>
      </c>
      <c r="N2118" s="28">
        <v>1.8700000000000001E-2</v>
      </c>
    </row>
    <row r="2119" spans="1:14">
      <c r="A2119" s="51" t="s">
        <v>179</v>
      </c>
      <c r="B2119" s="14" t="s">
        <v>74</v>
      </c>
      <c r="C2119" s="14" t="s">
        <v>189</v>
      </c>
      <c r="D2119" s="14">
        <v>2014</v>
      </c>
      <c r="E2119" s="14">
        <v>2015</v>
      </c>
      <c r="F2119" s="14" t="s">
        <v>100</v>
      </c>
      <c r="G2119" s="26">
        <v>35724</v>
      </c>
      <c r="H2119" s="26">
        <v>72653</v>
      </c>
      <c r="I2119" s="48">
        <v>249757</v>
      </c>
      <c r="J2119" s="28">
        <v>0.93589999999999995</v>
      </c>
      <c r="K2119" s="28"/>
      <c r="L2119" s="111">
        <v>3</v>
      </c>
      <c r="M2119" s="28">
        <v>0.66700000000000004</v>
      </c>
      <c r="N2119" s="28">
        <v>4.2500000000000003E-2</v>
      </c>
    </row>
    <row r="2120" spans="1:14">
      <c r="A2120" s="51" t="s">
        <v>180</v>
      </c>
      <c r="B2120" s="14" t="s">
        <v>75</v>
      </c>
      <c r="C2120" s="14" t="s">
        <v>189</v>
      </c>
      <c r="D2120" s="14">
        <v>2014</v>
      </c>
      <c r="E2120" s="14">
        <v>2015</v>
      </c>
      <c r="F2120" s="14" t="s">
        <v>100</v>
      </c>
      <c r="G2120" s="26">
        <v>2503</v>
      </c>
      <c r="H2120" s="26">
        <v>5187</v>
      </c>
      <c r="I2120" s="48">
        <v>11082</v>
      </c>
      <c r="J2120" s="28">
        <v>1</v>
      </c>
      <c r="K2120" s="28"/>
      <c r="L2120" s="111">
        <v>10</v>
      </c>
      <c r="M2120" s="28">
        <v>0.2</v>
      </c>
      <c r="N2120" s="28">
        <v>1.8700000000000001E-2</v>
      </c>
    </row>
    <row r="2121" spans="1:14">
      <c r="A2121" s="51" t="s">
        <v>181</v>
      </c>
      <c r="B2121" s="14" t="s">
        <v>75</v>
      </c>
      <c r="C2121" s="14" t="s">
        <v>189</v>
      </c>
      <c r="D2121" s="14">
        <v>2014</v>
      </c>
      <c r="E2121" s="14">
        <v>2015</v>
      </c>
      <c r="F2121" s="14" t="s">
        <v>100</v>
      </c>
      <c r="G2121" s="26">
        <v>7134</v>
      </c>
      <c r="H2121" s="26">
        <v>12931</v>
      </c>
      <c r="I2121" s="48">
        <v>35200</v>
      </c>
      <c r="J2121" s="28">
        <v>0.99780000000000002</v>
      </c>
      <c r="K2121" s="28"/>
      <c r="L2121" s="111">
        <v>10</v>
      </c>
      <c r="M2121" s="28">
        <v>0.2</v>
      </c>
      <c r="N2121" s="28">
        <v>1.8700000000000001E-2</v>
      </c>
    </row>
    <row r="2122" spans="1:14">
      <c r="A2122" s="87" t="s">
        <v>123</v>
      </c>
      <c r="B2122" s="14" t="s">
        <v>74</v>
      </c>
      <c r="C2122" s="14" t="s">
        <v>189</v>
      </c>
      <c r="D2122" s="14">
        <v>2014</v>
      </c>
      <c r="E2122" s="14">
        <v>2015</v>
      </c>
      <c r="F2122" s="14" t="s">
        <v>100</v>
      </c>
      <c r="G2122" s="26">
        <v>95923</v>
      </c>
      <c r="H2122" s="26">
        <v>226268</v>
      </c>
      <c r="I2122" s="48">
        <v>445313</v>
      </c>
      <c r="J2122" s="28">
        <v>0.94430000000000003</v>
      </c>
      <c r="K2122" s="28"/>
      <c r="L2122" s="111">
        <v>4</v>
      </c>
      <c r="M2122" s="28">
        <v>0.25</v>
      </c>
      <c r="N2122" s="28">
        <v>8.5000000000000006E-3</v>
      </c>
    </row>
    <row r="2123" spans="1:14">
      <c r="A2123" s="87" t="s">
        <v>124</v>
      </c>
      <c r="B2123" s="14" t="s">
        <v>75</v>
      </c>
      <c r="C2123" s="14" t="s">
        <v>189</v>
      </c>
      <c r="D2123" s="14">
        <v>2014</v>
      </c>
      <c r="E2123" s="14">
        <v>2015</v>
      </c>
      <c r="F2123" s="14" t="s">
        <v>100</v>
      </c>
      <c r="G2123" s="26">
        <v>1508</v>
      </c>
      <c r="H2123" s="26">
        <v>3638</v>
      </c>
      <c r="I2123" s="48">
        <v>11243</v>
      </c>
      <c r="J2123" s="28">
        <v>1</v>
      </c>
      <c r="K2123" s="28"/>
      <c r="L2123" s="111">
        <v>10</v>
      </c>
      <c r="M2123" s="28">
        <v>0.2</v>
      </c>
      <c r="N2123" s="28">
        <v>1.8700000000000001E-2</v>
      </c>
    </row>
    <row r="2124" spans="1:14">
      <c r="A2124" s="87" t="s">
        <v>125</v>
      </c>
      <c r="B2124" s="14" t="s">
        <v>75</v>
      </c>
      <c r="C2124" s="14" t="s">
        <v>189</v>
      </c>
      <c r="D2124" s="14">
        <v>2014</v>
      </c>
      <c r="E2124" s="14">
        <v>2015</v>
      </c>
      <c r="F2124" s="14" t="s">
        <v>100</v>
      </c>
      <c r="G2124" s="26">
        <v>11353</v>
      </c>
      <c r="H2124" s="26">
        <v>20120</v>
      </c>
      <c r="I2124" s="48">
        <v>46942</v>
      </c>
      <c r="J2124" s="28">
        <v>0.99150000000000005</v>
      </c>
      <c r="K2124" s="28"/>
      <c r="L2124" s="111">
        <v>10</v>
      </c>
      <c r="M2124" s="28">
        <v>0.2</v>
      </c>
      <c r="N2124" s="28">
        <v>1.8700000000000001E-2</v>
      </c>
    </row>
    <row r="2125" spans="1:14">
      <c r="A2125" s="87" t="s">
        <v>126</v>
      </c>
      <c r="B2125" s="14" t="s">
        <v>75</v>
      </c>
      <c r="C2125" s="14" t="s">
        <v>189</v>
      </c>
      <c r="D2125" s="14">
        <v>2014</v>
      </c>
      <c r="E2125" s="14">
        <v>2015</v>
      </c>
      <c r="F2125" s="14" t="s">
        <v>100</v>
      </c>
      <c r="G2125" s="26">
        <v>16786</v>
      </c>
      <c r="H2125" s="26">
        <v>42319</v>
      </c>
      <c r="I2125" s="48">
        <v>84827</v>
      </c>
      <c r="J2125" s="28">
        <v>0.94930000000000003</v>
      </c>
      <c r="K2125" s="28"/>
      <c r="L2125" s="111">
        <v>10</v>
      </c>
      <c r="M2125" s="28">
        <v>0.2</v>
      </c>
      <c r="N2125" s="28">
        <v>1.8700000000000001E-2</v>
      </c>
    </row>
    <row r="2126" spans="1:14">
      <c r="A2126" s="87" t="s">
        <v>127</v>
      </c>
      <c r="B2126" s="14" t="s">
        <v>75</v>
      </c>
      <c r="C2126" s="14" t="s">
        <v>189</v>
      </c>
      <c r="D2126" s="14">
        <v>2014</v>
      </c>
      <c r="E2126" s="14">
        <v>2015</v>
      </c>
      <c r="F2126" s="14" t="s">
        <v>100</v>
      </c>
      <c r="G2126" s="26">
        <v>1034</v>
      </c>
      <c r="H2126" s="26">
        <v>2045</v>
      </c>
      <c r="I2126" s="48">
        <v>5422</v>
      </c>
      <c r="J2126" s="28">
        <v>1</v>
      </c>
      <c r="K2126" s="28"/>
      <c r="L2126" s="111">
        <v>10</v>
      </c>
      <c r="M2126" s="28">
        <v>0.2</v>
      </c>
      <c r="N2126" s="28">
        <v>1.8700000000000001E-2</v>
      </c>
    </row>
    <row r="2127" spans="1:14">
      <c r="A2127" s="87" t="s">
        <v>128</v>
      </c>
      <c r="B2127" s="14" t="s">
        <v>75</v>
      </c>
      <c r="C2127" s="14" t="s">
        <v>189</v>
      </c>
      <c r="D2127" s="14">
        <v>2014</v>
      </c>
      <c r="E2127" s="14">
        <v>2015</v>
      </c>
      <c r="F2127" s="14" t="s">
        <v>100</v>
      </c>
      <c r="G2127" s="26">
        <v>62861</v>
      </c>
      <c r="H2127" s="26">
        <v>148806</v>
      </c>
      <c r="I2127" s="48">
        <v>353229</v>
      </c>
      <c r="J2127" s="28">
        <v>0.99219999999999997</v>
      </c>
      <c r="K2127" s="28"/>
      <c r="L2127" s="111">
        <v>9</v>
      </c>
      <c r="M2127" s="28">
        <v>0.222</v>
      </c>
      <c r="N2127" s="28">
        <v>7.1999999999999998E-3</v>
      </c>
    </row>
    <row r="2128" spans="1:14">
      <c r="A2128" s="87" t="s">
        <v>129</v>
      </c>
      <c r="B2128" s="14" t="s">
        <v>75</v>
      </c>
      <c r="C2128" s="14" t="s">
        <v>189</v>
      </c>
      <c r="D2128" s="14">
        <v>2014</v>
      </c>
      <c r="E2128" s="14">
        <v>2015</v>
      </c>
      <c r="F2128" s="14" t="s">
        <v>100</v>
      </c>
      <c r="G2128" s="26">
        <v>10259</v>
      </c>
      <c r="H2128" s="26">
        <v>23998</v>
      </c>
      <c r="I2128" s="48">
        <v>52354</v>
      </c>
      <c r="J2128" s="28">
        <v>0.9929</v>
      </c>
      <c r="K2128" s="28"/>
      <c r="L2128" s="111">
        <v>10</v>
      </c>
      <c r="M2128" s="28">
        <v>0.2</v>
      </c>
      <c r="N2128" s="28">
        <v>1.8700000000000001E-2</v>
      </c>
    </row>
    <row r="2129" spans="1:14">
      <c r="A2129" s="87" t="s">
        <v>130</v>
      </c>
      <c r="B2129" s="14" t="s">
        <v>75</v>
      </c>
      <c r="C2129" s="14" t="s">
        <v>189</v>
      </c>
      <c r="D2129" s="14">
        <v>2014</v>
      </c>
      <c r="E2129" s="14">
        <v>2015</v>
      </c>
      <c r="F2129" s="14" t="s">
        <v>100</v>
      </c>
      <c r="G2129" s="26">
        <v>5826</v>
      </c>
      <c r="H2129" s="26">
        <v>11521</v>
      </c>
      <c r="I2129" s="48">
        <v>28134</v>
      </c>
      <c r="J2129" s="28">
        <v>0.95989999999999998</v>
      </c>
      <c r="K2129" s="28"/>
      <c r="L2129" s="111">
        <v>10</v>
      </c>
      <c r="M2129" s="28">
        <v>0.2</v>
      </c>
      <c r="N2129" s="28">
        <v>1.8700000000000001E-2</v>
      </c>
    </row>
    <row r="2130" spans="1:14">
      <c r="A2130" s="87" t="s">
        <v>131</v>
      </c>
      <c r="B2130" s="14" t="s">
        <v>75</v>
      </c>
      <c r="C2130" s="14" t="s">
        <v>189</v>
      </c>
      <c r="D2130" s="14">
        <v>2014</v>
      </c>
      <c r="E2130" s="14">
        <v>2015</v>
      </c>
      <c r="F2130" s="14" t="s">
        <v>100</v>
      </c>
      <c r="G2130" s="26">
        <v>1546</v>
      </c>
      <c r="H2130" s="26">
        <v>3155</v>
      </c>
      <c r="I2130" s="48">
        <v>7171</v>
      </c>
      <c r="J2130" s="28">
        <v>0.83530000000000004</v>
      </c>
      <c r="K2130" s="28"/>
      <c r="L2130" s="111">
        <v>10</v>
      </c>
      <c r="M2130" s="28">
        <v>0.2</v>
      </c>
      <c r="N2130" s="28">
        <v>1.8700000000000001E-2</v>
      </c>
    </row>
    <row r="2131" spans="1:14">
      <c r="A2131" s="87" t="s">
        <v>132</v>
      </c>
      <c r="B2131" s="14" t="s">
        <v>76</v>
      </c>
      <c r="C2131" s="14" t="s">
        <v>189</v>
      </c>
      <c r="D2131" s="14">
        <v>2014</v>
      </c>
      <c r="E2131" s="14">
        <v>2015</v>
      </c>
      <c r="F2131" s="14" t="s">
        <v>100</v>
      </c>
      <c r="G2131" s="26">
        <v>587417</v>
      </c>
      <c r="H2131" s="26">
        <v>1189576</v>
      </c>
      <c r="I2131" s="48">
        <v>3671212</v>
      </c>
      <c r="J2131" s="28">
        <v>0.95840000000000003</v>
      </c>
      <c r="K2131" s="28"/>
      <c r="L2131" s="111">
        <v>18</v>
      </c>
      <c r="M2131" s="28">
        <v>0.44400000000000001</v>
      </c>
      <c r="N2131" s="28">
        <v>8.0799999999999997E-2</v>
      </c>
    </row>
    <row r="2132" spans="1:14">
      <c r="A2132" s="87" t="s">
        <v>133</v>
      </c>
      <c r="B2132" s="14" t="s">
        <v>75</v>
      </c>
      <c r="C2132" s="14" t="s">
        <v>189</v>
      </c>
      <c r="D2132" s="14">
        <v>2014</v>
      </c>
      <c r="E2132" s="14">
        <v>2015</v>
      </c>
      <c r="F2132" s="14" t="s">
        <v>100</v>
      </c>
      <c r="G2132" s="26">
        <v>11747</v>
      </c>
      <c r="H2132" s="26">
        <v>29106</v>
      </c>
      <c r="I2132" s="48">
        <v>66426</v>
      </c>
      <c r="J2132" s="28">
        <v>0.97399999999999998</v>
      </c>
      <c r="K2132" s="28"/>
      <c r="L2132" s="111">
        <v>10</v>
      </c>
      <c r="M2132" s="28">
        <v>0.2</v>
      </c>
      <c r="N2132" s="28">
        <v>1.8700000000000001E-2</v>
      </c>
    </row>
    <row r="2133" spans="1:14">
      <c r="A2133" s="87" t="s">
        <v>134</v>
      </c>
      <c r="B2133" s="14" t="s">
        <v>75</v>
      </c>
      <c r="C2133" s="14" t="s">
        <v>189</v>
      </c>
      <c r="D2133" s="14">
        <v>2014</v>
      </c>
      <c r="E2133" s="14">
        <v>2015</v>
      </c>
      <c r="F2133" s="14" t="s">
        <v>100</v>
      </c>
      <c r="G2133" s="26">
        <v>6363</v>
      </c>
      <c r="H2133" s="26">
        <v>10522</v>
      </c>
      <c r="I2133" s="48">
        <v>40061</v>
      </c>
      <c r="J2133" s="28">
        <v>0.99339999999999995</v>
      </c>
      <c r="K2133" s="28"/>
      <c r="L2133" s="111">
        <v>10</v>
      </c>
      <c r="M2133" s="28">
        <v>0.2</v>
      </c>
      <c r="N2133" s="28">
        <v>1.8700000000000001E-2</v>
      </c>
    </row>
    <row r="2134" spans="1:14">
      <c r="A2134" s="87" t="s">
        <v>135</v>
      </c>
      <c r="B2134" s="14" t="s">
        <v>75</v>
      </c>
      <c r="C2134" s="14" t="s">
        <v>189</v>
      </c>
      <c r="D2134" s="14">
        <v>2014</v>
      </c>
      <c r="E2134" s="14">
        <v>2015</v>
      </c>
      <c r="F2134" s="14" t="s">
        <v>100</v>
      </c>
      <c r="G2134" s="26">
        <v>1059</v>
      </c>
      <c r="H2134" s="26">
        <v>2010</v>
      </c>
      <c r="I2134" s="48">
        <v>4533</v>
      </c>
      <c r="J2134" s="28">
        <v>0.92159999999999997</v>
      </c>
      <c r="K2134" s="28"/>
      <c r="L2134" s="111">
        <v>10</v>
      </c>
      <c r="M2134" s="28">
        <v>0.2</v>
      </c>
      <c r="N2134" s="28">
        <v>1.8700000000000001E-2</v>
      </c>
    </row>
    <row r="2135" spans="1:14">
      <c r="A2135" s="87" t="s">
        <v>136</v>
      </c>
      <c r="B2135" s="14" t="s">
        <v>75</v>
      </c>
      <c r="C2135" s="14" t="s">
        <v>189</v>
      </c>
      <c r="D2135" s="14">
        <v>2014</v>
      </c>
      <c r="E2135" s="14">
        <v>2015</v>
      </c>
      <c r="F2135" s="14" t="s">
        <v>100</v>
      </c>
      <c r="G2135" s="26">
        <v>7239</v>
      </c>
      <c r="H2135" s="26">
        <v>13377</v>
      </c>
      <c r="I2135" s="48">
        <v>37520</v>
      </c>
      <c r="J2135" s="28">
        <v>0.98599999999999999</v>
      </c>
      <c r="K2135" s="28"/>
      <c r="L2135" s="111">
        <v>10</v>
      </c>
      <c r="M2135" s="28">
        <v>0.2</v>
      </c>
      <c r="N2135" s="28">
        <v>1.8700000000000001E-2</v>
      </c>
    </row>
    <row r="2136" spans="1:14">
      <c r="A2136" s="87" t="s">
        <v>137</v>
      </c>
      <c r="B2136" s="14" t="s">
        <v>75</v>
      </c>
      <c r="C2136" s="14" t="s">
        <v>189</v>
      </c>
      <c r="D2136" s="14">
        <v>2014</v>
      </c>
      <c r="E2136" s="14">
        <v>2015</v>
      </c>
      <c r="F2136" s="14" t="s">
        <v>100</v>
      </c>
      <c r="G2136" s="26">
        <v>24499</v>
      </c>
      <c r="H2136" s="26">
        <v>57520</v>
      </c>
      <c r="I2136" s="48">
        <v>129001</v>
      </c>
      <c r="J2136" s="28">
        <v>0.98640000000000005</v>
      </c>
      <c r="K2136" s="28"/>
      <c r="L2136" s="111">
        <v>1</v>
      </c>
      <c r="M2136" s="28">
        <v>0</v>
      </c>
      <c r="N2136" s="28">
        <v>3.2500000000000001E-2</v>
      </c>
    </row>
    <row r="2137" spans="1:14">
      <c r="A2137" s="87" t="s">
        <v>138</v>
      </c>
      <c r="B2137" s="14" t="s">
        <v>75</v>
      </c>
      <c r="C2137" s="14" t="s">
        <v>189</v>
      </c>
      <c r="D2137" s="14">
        <v>2014</v>
      </c>
      <c r="E2137" s="14">
        <v>2015</v>
      </c>
      <c r="F2137" s="14" t="s">
        <v>100</v>
      </c>
      <c r="G2137" s="26">
        <v>479</v>
      </c>
      <c r="H2137" s="26">
        <v>1040</v>
      </c>
      <c r="I2137" s="48">
        <v>3012</v>
      </c>
      <c r="J2137" s="28">
        <v>1</v>
      </c>
      <c r="K2137" s="28"/>
      <c r="L2137" s="111">
        <v>10</v>
      </c>
      <c r="M2137" s="28">
        <v>0.2</v>
      </c>
      <c r="N2137" s="28">
        <v>1.8700000000000001E-2</v>
      </c>
    </row>
    <row r="2138" spans="1:14">
      <c r="A2138" s="87" t="s">
        <v>139</v>
      </c>
      <c r="B2138" s="14" t="s">
        <v>75</v>
      </c>
      <c r="C2138" s="14" t="s">
        <v>189</v>
      </c>
      <c r="D2138" s="14">
        <v>2014</v>
      </c>
      <c r="E2138" s="14">
        <v>2015</v>
      </c>
      <c r="F2138" s="14" t="s">
        <v>100</v>
      </c>
      <c r="G2138" s="26">
        <v>500</v>
      </c>
      <c r="H2138" s="26">
        <v>841</v>
      </c>
      <c r="I2138" s="48">
        <v>3292</v>
      </c>
      <c r="J2138" s="28">
        <v>1</v>
      </c>
      <c r="K2138" s="28"/>
      <c r="L2138" s="111">
        <v>10</v>
      </c>
      <c r="M2138" s="28">
        <v>0.2</v>
      </c>
      <c r="N2138" s="28">
        <v>1.8700000000000001E-2</v>
      </c>
    </row>
    <row r="2139" spans="1:14">
      <c r="A2139" s="87" t="s">
        <v>140</v>
      </c>
      <c r="B2139" s="14" t="s">
        <v>75</v>
      </c>
      <c r="C2139" s="14" t="s">
        <v>189</v>
      </c>
      <c r="D2139" s="14">
        <v>2014</v>
      </c>
      <c r="E2139" s="14">
        <v>2015</v>
      </c>
      <c r="F2139" s="14" t="s">
        <v>100</v>
      </c>
      <c r="G2139" s="26">
        <v>22492</v>
      </c>
      <c r="H2139" s="26">
        <v>50538</v>
      </c>
      <c r="I2139" s="48">
        <v>158065</v>
      </c>
      <c r="J2139" s="28">
        <v>0.99760000000000004</v>
      </c>
      <c r="K2139" s="28"/>
      <c r="L2139" s="111">
        <v>2</v>
      </c>
      <c r="M2139" s="28">
        <v>0.5</v>
      </c>
      <c r="N2139" s="28">
        <v>8.9300000000000004E-2</v>
      </c>
    </row>
    <row r="2140" spans="1:14">
      <c r="A2140" s="87" t="s">
        <v>141</v>
      </c>
      <c r="B2140" s="14" t="s">
        <v>75</v>
      </c>
      <c r="C2140" s="14" t="s">
        <v>189</v>
      </c>
      <c r="D2140" s="14">
        <v>2014</v>
      </c>
      <c r="E2140" s="14">
        <v>2015</v>
      </c>
      <c r="F2140" s="14" t="s">
        <v>100</v>
      </c>
      <c r="G2140" s="26">
        <v>3521</v>
      </c>
      <c r="H2140" s="26">
        <v>7319</v>
      </c>
      <c r="I2140" s="48">
        <v>29683</v>
      </c>
      <c r="J2140" s="28">
        <v>0.95369999999999999</v>
      </c>
      <c r="K2140" s="28"/>
      <c r="L2140" s="111">
        <v>10</v>
      </c>
      <c r="M2140" s="28">
        <v>0.2</v>
      </c>
      <c r="N2140" s="28">
        <v>1.8700000000000001E-2</v>
      </c>
    </row>
    <row r="2141" spans="1:14">
      <c r="A2141" s="87" t="s">
        <v>142</v>
      </c>
      <c r="B2141" s="14" t="s">
        <v>75</v>
      </c>
      <c r="C2141" s="14" t="s">
        <v>189</v>
      </c>
      <c r="D2141" s="14">
        <v>2014</v>
      </c>
      <c r="E2141" s="14">
        <v>2015</v>
      </c>
      <c r="F2141" s="14" t="s">
        <v>100</v>
      </c>
      <c r="G2141" s="26">
        <v>4232</v>
      </c>
      <c r="H2141" s="26">
        <v>7702</v>
      </c>
      <c r="I2141" s="48">
        <v>22414</v>
      </c>
      <c r="J2141" s="28">
        <v>0.97370000000000001</v>
      </c>
      <c r="K2141" s="28"/>
      <c r="L2141" s="111">
        <v>10</v>
      </c>
      <c r="M2141" s="28">
        <v>0.2</v>
      </c>
      <c r="N2141" s="28">
        <v>1.8700000000000001E-2</v>
      </c>
    </row>
    <row r="2142" spans="1:14">
      <c r="A2142" s="87" t="s">
        <v>143</v>
      </c>
      <c r="B2142" s="14" t="s">
        <v>74</v>
      </c>
      <c r="C2142" s="14" t="s">
        <v>189</v>
      </c>
      <c r="D2142" s="14">
        <v>2014</v>
      </c>
      <c r="E2142" s="14">
        <v>2015</v>
      </c>
      <c r="F2142" s="14" t="s">
        <v>100</v>
      </c>
      <c r="G2142" s="26">
        <v>120429</v>
      </c>
      <c r="H2142" s="26">
        <v>254466</v>
      </c>
      <c r="I2142" s="48">
        <v>818230</v>
      </c>
      <c r="J2142" s="28">
        <v>0.98240000000000005</v>
      </c>
      <c r="K2142" s="28"/>
      <c r="L2142" s="111">
        <v>6</v>
      </c>
      <c r="M2142" s="28">
        <v>0.33300000000000002</v>
      </c>
      <c r="N2142" s="28">
        <v>3.1600000000000003E-2</v>
      </c>
    </row>
    <row r="2143" spans="1:14">
      <c r="A2143" s="87" t="s">
        <v>144</v>
      </c>
      <c r="B2143" s="14" t="s">
        <v>74</v>
      </c>
      <c r="C2143" s="14" t="s">
        <v>189</v>
      </c>
      <c r="D2143" s="14">
        <v>2014</v>
      </c>
      <c r="E2143" s="14">
        <v>2015</v>
      </c>
      <c r="F2143" s="14" t="s">
        <v>100</v>
      </c>
      <c r="G2143" s="26">
        <v>9383</v>
      </c>
      <c r="H2143" s="26">
        <v>18593</v>
      </c>
      <c r="I2143" s="48">
        <v>59099</v>
      </c>
      <c r="J2143" s="28">
        <v>0.99450000000000005</v>
      </c>
      <c r="K2143" s="28"/>
      <c r="L2143" s="111">
        <v>10</v>
      </c>
      <c r="M2143" s="28">
        <v>0.2</v>
      </c>
      <c r="N2143" s="28">
        <v>1.8700000000000001E-2</v>
      </c>
    </row>
    <row r="2144" spans="1:14">
      <c r="A2144" s="87" t="s">
        <v>145</v>
      </c>
      <c r="B2144" s="14" t="s">
        <v>75</v>
      </c>
      <c r="C2144" s="14" t="s">
        <v>189</v>
      </c>
      <c r="D2144" s="14">
        <v>2014</v>
      </c>
      <c r="E2144" s="14">
        <v>2015</v>
      </c>
      <c r="F2144" s="14" t="s">
        <v>100</v>
      </c>
      <c r="G2144" s="26">
        <v>1032</v>
      </c>
      <c r="H2144" s="26">
        <v>1988</v>
      </c>
      <c r="I2144" s="48">
        <v>5383</v>
      </c>
      <c r="J2144" s="28">
        <v>0.98250000000000004</v>
      </c>
      <c r="K2144" s="28"/>
      <c r="L2144" s="111">
        <v>10</v>
      </c>
      <c r="M2144" s="28">
        <v>0.2</v>
      </c>
      <c r="N2144" s="28">
        <v>1.8700000000000001E-2</v>
      </c>
    </row>
    <row r="2145" spans="1:14">
      <c r="A2145" s="87" t="s">
        <v>146</v>
      </c>
      <c r="B2145" s="14" t="s">
        <v>75</v>
      </c>
      <c r="C2145" s="14" t="s">
        <v>189</v>
      </c>
      <c r="D2145" s="14">
        <v>2014</v>
      </c>
      <c r="E2145" s="14">
        <v>2015</v>
      </c>
      <c r="F2145" s="14" t="s">
        <v>100</v>
      </c>
      <c r="G2145" s="26">
        <v>127904</v>
      </c>
      <c r="H2145" s="26">
        <v>295780</v>
      </c>
      <c r="I2145" s="48">
        <v>745037</v>
      </c>
      <c r="J2145" s="28">
        <v>0.99590000000000001</v>
      </c>
      <c r="K2145" s="28"/>
      <c r="L2145" s="111">
        <v>14</v>
      </c>
      <c r="M2145" s="28">
        <v>0.14299999999999999</v>
      </c>
      <c r="N2145" s="28">
        <v>6.8199999999999997E-2</v>
      </c>
    </row>
    <row r="2146" spans="1:14">
      <c r="A2146" s="87" t="s">
        <v>147</v>
      </c>
      <c r="B2146" s="14" t="s">
        <v>74</v>
      </c>
      <c r="C2146" s="14" t="s">
        <v>189</v>
      </c>
      <c r="D2146" s="14">
        <v>2014</v>
      </c>
      <c r="E2146" s="14">
        <v>2015</v>
      </c>
      <c r="F2146" s="14" t="s">
        <v>100</v>
      </c>
      <c r="G2146" s="26">
        <v>104240</v>
      </c>
      <c r="H2146" s="26">
        <v>220796</v>
      </c>
      <c r="I2146" s="48">
        <v>509108</v>
      </c>
      <c r="J2146" s="28">
        <v>0.99070000000000003</v>
      </c>
      <c r="K2146" s="28"/>
      <c r="L2146" s="111">
        <v>7</v>
      </c>
      <c r="M2146" s="28">
        <v>0.57099999999999995</v>
      </c>
      <c r="N2146" s="28">
        <v>0</v>
      </c>
    </row>
    <row r="2147" spans="1:14">
      <c r="A2147" s="87" t="s">
        <v>148</v>
      </c>
      <c r="B2147" s="14" t="s">
        <v>75</v>
      </c>
      <c r="C2147" s="14" t="s">
        <v>189</v>
      </c>
      <c r="D2147" s="14">
        <v>2014</v>
      </c>
      <c r="E2147" s="14">
        <v>2015</v>
      </c>
      <c r="F2147" s="14" t="s">
        <v>100</v>
      </c>
      <c r="G2147" s="26">
        <v>2709</v>
      </c>
      <c r="H2147" s="26">
        <v>6091</v>
      </c>
      <c r="I2147" s="48">
        <v>16804</v>
      </c>
      <c r="J2147" s="28">
        <v>0.97619999999999996</v>
      </c>
      <c r="K2147" s="28"/>
      <c r="L2147" s="111">
        <v>10</v>
      </c>
      <c r="M2147" s="28">
        <v>0.2</v>
      </c>
      <c r="N2147" s="28">
        <v>1.8700000000000001E-2</v>
      </c>
    </row>
    <row r="2148" spans="1:14">
      <c r="A2148" s="87" t="s">
        <v>149</v>
      </c>
      <c r="B2148" s="14" t="s">
        <v>75</v>
      </c>
      <c r="C2148" s="14" t="s">
        <v>189</v>
      </c>
      <c r="D2148" s="14">
        <v>2014</v>
      </c>
      <c r="E2148" s="14">
        <v>2015</v>
      </c>
      <c r="F2148" s="14" t="s">
        <v>100</v>
      </c>
      <c r="G2148" s="26">
        <v>177248</v>
      </c>
      <c r="H2148" s="26">
        <v>399223</v>
      </c>
      <c r="I2148" s="48">
        <v>790688</v>
      </c>
      <c r="J2148" s="28">
        <v>1</v>
      </c>
      <c r="K2148" s="28"/>
      <c r="L2148" s="111">
        <v>17</v>
      </c>
      <c r="M2148" s="28">
        <v>5.8999999999999997E-2</v>
      </c>
      <c r="N2148" s="28">
        <v>7.3099999999999998E-2</v>
      </c>
    </row>
    <row r="2149" spans="1:14">
      <c r="A2149" s="87" t="s">
        <v>150</v>
      </c>
      <c r="B2149" s="14" t="s">
        <v>74</v>
      </c>
      <c r="C2149" s="14" t="s">
        <v>189</v>
      </c>
      <c r="D2149" s="14">
        <v>2014</v>
      </c>
      <c r="E2149" s="14">
        <v>2015</v>
      </c>
      <c r="F2149" s="14" t="s">
        <v>100</v>
      </c>
      <c r="G2149" s="26">
        <v>140010</v>
      </c>
      <c r="H2149" s="26">
        <v>289321</v>
      </c>
      <c r="I2149" s="48">
        <v>791677</v>
      </c>
      <c r="J2149" s="28">
        <v>0.93210000000000004</v>
      </c>
      <c r="K2149" s="28"/>
      <c r="L2149" s="111">
        <v>10</v>
      </c>
      <c r="M2149" s="28">
        <v>0.4</v>
      </c>
      <c r="N2149" s="28">
        <v>3.8999999999999998E-3</v>
      </c>
    </row>
    <row r="2150" spans="1:14">
      <c r="A2150" s="87" t="s">
        <v>151</v>
      </c>
      <c r="B2150" s="14" t="s">
        <v>74</v>
      </c>
      <c r="C2150" s="14" t="s">
        <v>189</v>
      </c>
      <c r="D2150" s="14">
        <v>2014</v>
      </c>
      <c r="E2150" s="14">
        <v>2015</v>
      </c>
      <c r="F2150" s="14" t="s">
        <v>100</v>
      </c>
      <c r="G2150" s="26">
        <v>33153</v>
      </c>
      <c r="H2150" s="26">
        <v>51199</v>
      </c>
      <c r="I2150" s="48">
        <v>217381</v>
      </c>
      <c r="J2150" s="28">
        <v>0.96679999999999999</v>
      </c>
      <c r="K2150" s="28"/>
      <c r="L2150" s="111">
        <v>3</v>
      </c>
      <c r="M2150" s="28">
        <v>1</v>
      </c>
      <c r="N2150" s="28">
        <v>9.4200000000000006E-2</v>
      </c>
    </row>
    <row r="2151" spans="1:14">
      <c r="A2151" s="87" t="s">
        <v>152</v>
      </c>
      <c r="B2151" s="14" t="s">
        <v>75</v>
      </c>
      <c r="C2151" s="14" t="s">
        <v>189</v>
      </c>
      <c r="D2151" s="14">
        <v>2014</v>
      </c>
      <c r="E2151" s="14">
        <v>2015</v>
      </c>
      <c r="F2151" s="14" t="s">
        <v>100</v>
      </c>
      <c r="G2151" s="26">
        <v>51788</v>
      </c>
      <c r="H2151" s="26">
        <v>120194</v>
      </c>
      <c r="I2151" s="48">
        <v>273435</v>
      </c>
      <c r="J2151" s="28">
        <v>0.98780000000000001</v>
      </c>
      <c r="K2151" s="28"/>
      <c r="L2151" s="111">
        <v>6</v>
      </c>
      <c r="M2151" s="28">
        <v>0</v>
      </c>
      <c r="N2151" s="28">
        <v>1.7899999999999999E-2</v>
      </c>
    </row>
    <row r="2152" spans="1:14">
      <c r="A2152" s="87" t="s">
        <v>153</v>
      </c>
      <c r="B2152" s="14" t="s">
        <v>74</v>
      </c>
      <c r="C2152" s="14" t="s">
        <v>189</v>
      </c>
      <c r="D2152" s="14">
        <v>2014</v>
      </c>
      <c r="E2152" s="14">
        <v>2015</v>
      </c>
      <c r="F2152" s="14" t="s">
        <v>100</v>
      </c>
      <c r="G2152" s="26">
        <v>9747</v>
      </c>
      <c r="H2152" s="26">
        <v>18187</v>
      </c>
      <c r="I2152" s="48">
        <v>56962</v>
      </c>
      <c r="J2152" s="28">
        <v>0.99399999999999999</v>
      </c>
      <c r="K2152" s="28"/>
      <c r="L2152" s="111">
        <v>10</v>
      </c>
      <c r="M2152" s="28">
        <v>0.2</v>
      </c>
      <c r="N2152" s="28">
        <v>1.8700000000000001E-2</v>
      </c>
    </row>
    <row r="2153" spans="1:14">
      <c r="A2153" s="87" t="s">
        <v>154</v>
      </c>
      <c r="B2153" s="14" t="s">
        <v>74</v>
      </c>
      <c r="C2153" s="14" t="s">
        <v>189</v>
      </c>
      <c r="D2153" s="14">
        <v>2014</v>
      </c>
      <c r="E2153" s="14">
        <v>2015</v>
      </c>
      <c r="F2153" s="14" t="s">
        <v>100</v>
      </c>
      <c r="G2153" s="26">
        <v>16104</v>
      </c>
      <c r="H2153" s="26">
        <v>32162</v>
      </c>
      <c r="I2153" s="48">
        <v>143803</v>
      </c>
      <c r="J2153" s="28">
        <v>0.97709999999999997</v>
      </c>
      <c r="K2153" s="28"/>
      <c r="L2153" s="111">
        <v>10</v>
      </c>
      <c r="M2153" s="28">
        <v>0.2</v>
      </c>
      <c r="N2153" s="28">
        <v>1.8700000000000001E-2</v>
      </c>
    </row>
    <row r="2154" spans="1:14">
      <c r="A2154" s="87" t="s">
        <v>155</v>
      </c>
      <c r="B2154" s="14" t="s">
        <v>74</v>
      </c>
      <c r="C2154" s="14" t="s">
        <v>189</v>
      </c>
      <c r="D2154" s="14">
        <v>2014</v>
      </c>
      <c r="E2154" s="14">
        <v>2015</v>
      </c>
      <c r="F2154" s="14" t="s">
        <v>100</v>
      </c>
      <c r="G2154" s="26">
        <v>16682</v>
      </c>
      <c r="H2154" s="26">
        <v>36319</v>
      </c>
      <c r="I2154" s="48">
        <v>126040</v>
      </c>
      <c r="J2154" s="28">
        <v>0.94720000000000004</v>
      </c>
      <c r="K2154" s="28"/>
      <c r="L2154" s="111">
        <v>10</v>
      </c>
      <c r="M2154" s="28">
        <v>0.2</v>
      </c>
      <c r="N2154" s="28">
        <v>1.8700000000000001E-2</v>
      </c>
    </row>
    <row r="2155" spans="1:14">
      <c r="A2155" s="87" t="s">
        <v>156</v>
      </c>
      <c r="B2155" s="14" t="s">
        <v>74</v>
      </c>
      <c r="C2155" s="14" t="s">
        <v>189</v>
      </c>
      <c r="D2155" s="14">
        <v>2014</v>
      </c>
      <c r="E2155" s="14">
        <v>2015</v>
      </c>
      <c r="F2155" s="14" t="s">
        <v>100</v>
      </c>
      <c r="G2155" s="26">
        <v>55366</v>
      </c>
      <c r="H2155" s="26">
        <v>112822</v>
      </c>
      <c r="I2155" s="48">
        <v>406297</v>
      </c>
      <c r="J2155" s="28">
        <v>0.96889999999999998</v>
      </c>
      <c r="K2155" s="28"/>
      <c r="L2155" s="111">
        <v>4</v>
      </c>
      <c r="M2155" s="28">
        <v>0.25</v>
      </c>
      <c r="N2155" s="28">
        <v>1.83E-2</v>
      </c>
    </row>
    <row r="2156" spans="1:14">
      <c r="A2156" s="87" t="s">
        <v>157</v>
      </c>
      <c r="B2156" s="14" t="s">
        <v>74</v>
      </c>
      <c r="C2156" s="14" t="s">
        <v>189</v>
      </c>
      <c r="D2156" s="14">
        <v>2014</v>
      </c>
      <c r="E2156" s="14">
        <v>2015</v>
      </c>
      <c r="F2156" s="14" t="s">
        <v>100</v>
      </c>
      <c r="G2156" s="26">
        <v>13036</v>
      </c>
      <c r="H2156" s="26">
        <v>24811</v>
      </c>
      <c r="I2156" s="48">
        <v>72016</v>
      </c>
      <c r="J2156" s="28">
        <v>0.90990000000000004</v>
      </c>
      <c r="K2156" s="28"/>
      <c r="L2156" s="111">
        <v>10</v>
      </c>
      <c r="M2156" s="28">
        <v>0.2</v>
      </c>
      <c r="N2156" s="28">
        <v>1.8700000000000001E-2</v>
      </c>
    </row>
    <row r="2157" spans="1:14">
      <c r="A2157" s="87" t="s">
        <v>158</v>
      </c>
      <c r="B2157" s="14" t="s">
        <v>75</v>
      </c>
      <c r="C2157" s="14" t="s">
        <v>189</v>
      </c>
      <c r="D2157" s="14">
        <v>2014</v>
      </c>
      <c r="E2157" s="14">
        <v>2015</v>
      </c>
      <c r="F2157" s="14" t="s">
        <v>100</v>
      </c>
      <c r="G2157" s="26">
        <v>12844</v>
      </c>
      <c r="H2157" s="26">
        <v>24772</v>
      </c>
      <c r="I2157" s="48">
        <v>61941</v>
      </c>
      <c r="J2157" s="28">
        <v>0.9476</v>
      </c>
      <c r="K2157" s="28"/>
      <c r="L2157" s="111">
        <v>10</v>
      </c>
      <c r="M2157" s="28">
        <v>0.2</v>
      </c>
      <c r="N2157" s="28">
        <v>1.8700000000000001E-2</v>
      </c>
    </row>
    <row r="2158" spans="1:14">
      <c r="A2158" s="87" t="s">
        <v>159</v>
      </c>
      <c r="B2158" s="14" t="s">
        <v>75</v>
      </c>
      <c r="C2158" s="14" t="s">
        <v>189</v>
      </c>
      <c r="D2158" s="14">
        <v>2014</v>
      </c>
      <c r="E2158" s="14">
        <v>2015</v>
      </c>
      <c r="F2158" s="14" t="s">
        <v>100</v>
      </c>
      <c r="G2158" s="26">
        <v>173</v>
      </c>
      <c r="H2158" s="26">
        <v>325</v>
      </c>
      <c r="I2158" s="48">
        <v>773</v>
      </c>
      <c r="J2158" s="28">
        <v>1</v>
      </c>
      <c r="K2158" s="28"/>
      <c r="L2158" s="111">
        <v>10</v>
      </c>
      <c r="M2158" s="28">
        <v>0.2</v>
      </c>
      <c r="N2158" s="28">
        <v>1.8700000000000001E-2</v>
      </c>
    </row>
    <row r="2159" spans="1:14">
      <c r="A2159" s="87" t="s">
        <v>160</v>
      </c>
      <c r="B2159" s="14" t="s">
        <v>75</v>
      </c>
      <c r="C2159" s="14" t="s">
        <v>189</v>
      </c>
      <c r="D2159" s="14">
        <v>2014</v>
      </c>
      <c r="E2159" s="14">
        <v>2015</v>
      </c>
      <c r="F2159" s="14" t="s">
        <v>100</v>
      </c>
      <c r="G2159" s="26">
        <v>3225</v>
      </c>
      <c r="H2159" s="26">
        <v>6987</v>
      </c>
      <c r="I2159" s="48">
        <v>16445</v>
      </c>
      <c r="J2159" s="28">
        <v>1</v>
      </c>
      <c r="K2159" s="28"/>
      <c r="L2159" s="111">
        <v>10</v>
      </c>
      <c r="M2159" s="28">
        <v>0.2</v>
      </c>
      <c r="N2159" s="28">
        <v>1.8700000000000001E-2</v>
      </c>
    </row>
    <row r="2160" spans="1:14">
      <c r="A2160" s="87" t="s">
        <v>161</v>
      </c>
      <c r="B2160" s="14" t="s">
        <v>74</v>
      </c>
      <c r="C2160" s="14" t="s">
        <v>189</v>
      </c>
      <c r="D2160" s="14">
        <v>2014</v>
      </c>
      <c r="E2160" s="14">
        <v>2015</v>
      </c>
      <c r="F2160" s="14" t="s">
        <v>100</v>
      </c>
      <c r="G2160" s="26">
        <v>22458</v>
      </c>
      <c r="H2160" s="26">
        <v>43659</v>
      </c>
      <c r="I2160" s="48">
        <v>111639</v>
      </c>
      <c r="J2160" s="28">
        <v>0.91510000000000002</v>
      </c>
      <c r="K2160" s="28"/>
      <c r="L2160" s="111">
        <v>1</v>
      </c>
      <c r="M2160" s="28">
        <v>1</v>
      </c>
      <c r="N2160" s="28">
        <v>5.1700000000000003E-2</v>
      </c>
    </row>
    <row r="2161" spans="1:31">
      <c r="A2161" s="87" t="s">
        <v>162</v>
      </c>
      <c r="B2161" s="14" t="s">
        <v>74</v>
      </c>
      <c r="C2161" s="14" t="s">
        <v>189</v>
      </c>
      <c r="D2161" s="14">
        <v>2014</v>
      </c>
      <c r="E2161" s="14">
        <v>2015</v>
      </c>
      <c r="F2161" s="14" t="s">
        <v>100</v>
      </c>
      <c r="G2161" s="26">
        <v>19777</v>
      </c>
      <c r="H2161" s="26">
        <v>35579</v>
      </c>
      <c r="I2161" s="48">
        <v>116936</v>
      </c>
      <c r="J2161" s="28">
        <v>0.96</v>
      </c>
      <c r="K2161" s="28"/>
      <c r="L2161" s="111">
        <v>10</v>
      </c>
      <c r="M2161" s="28">
        <v>0.2</v>
      </c>
      <c r="N2161" s="28">
        <v>1.8700000000000001E-2</v>
      </c>
    </row>
    <row r="2162" spans="1:31">
      <c r="A2162" s="87" t="s">
        <v>163</v>
      </c>
      <c r="B2162" s="14" t="s">
        <v>75</v>
      </c>
      <c r="C2162" s="14" t="s">
        <v>189</v>
      </c>
      <c r="D2162" s="14">
        <v>2014</v>
      </c>
      <c r="E2162" s="14">
        <v>2015</v>
      </c>
      <c r="F2162" s="14" t="s">
        <v>100</v>
      </c>
      <c r="G2162" s="26">
        <v>42676</v>
      </c>
      <c r="H2162" s="26">
        <v>91726</v>
      </c>
      <c r="I2162" s="48">
        <v>215735</v>
      </c>
      <c r="J2162" s="28">
        <v>0.97909999999999997</v>
      </c>
      <c r="K2162" s="28"/>
      <c r="L2162" s="111">
        <v>4</v>
      </c>
      <c r="M2162" s="28">
        <v>0.25</v>
      </c>
      <c r="N2162" s="28">
        <v>1.4200000000000001E-2</v>
      </c>
    </row>
    <row r="2163" spans="1:31">
      <c r="A2163" s="87" t="s">
        <v>164</v>
      </c>
      <c r="B2163" s="14" t="s">
        <v>75</v>
      </c>
      <c r="C2163" s="14" t="s">
        <v>189</v>
      </c>
      <c r="D2163" s="14">
        <v>2014</v>
      </c>
      <c r="E2163" s="14">
        <v>2015</v>
      </c>
      <c r="F2163" s="14" t="s">
        <v>100</v>
      </c>
      <c r="G2163" s="26">
        <v>5603</v>
      </c>
      <c r="H2163" s="26">
        <v>12981</v>
      </c>
      <c r="I2163" s="48">
        <v>38031</v>
      </c>
      <c r="J2163" s="28">
        <v>0.99639999999999995</v>
      </c>
      <c r="K2163" s="28"/>
      <c r="L2163" s="111">
        <v>10</v>
      </c>
      <c r="M2163" s="28">
        <v>0.2</v>
      </c>
      <c r="N2163" s="28">
        <v>1.8700000000000001E-2</v>
      </c>
    </row>
    <row r="2164" spans="1:31">
      <c r="A2164" s="87" t="s">
        <v>165</v>
      </c>
      <c r="B2164" s="14" t="s">
        <v>75</v>
      </c>
      <c r="C2164" s="14" t="s">
        <v>189</v>
      </c>
      <c r="D2164" s="14">
        <v>2014</v>
      </c>
      <c r="E2164" s="14">
        <v>2015</v>
      </c>
      <c r="F2164" s="14" t="s">
        <v>100</v>
      </c>
      <c r="G2164" s="26">
        <v>4742</v>
      </c>
      <c r="H2164" s="26">
        <v>10381</v>
      </c>
      <c r="I2164" s="48">
        <v>25802</v>
      </c>
      <c r="J2164" s="28">
        <v>0.96330000000000005</v>
      </c>
      <c r="K2164" s="28"/>
      <c r="L2164" s="111">
        <v>10</v>
      </c>
      <c r="M2164" s="28">
        <v>0.2</v>
      </c>
      <c r="N2164" s="28">
        <v>1.8700000000000001E-2</v>
      </c>
    </row>
    <row r="2165" spans="1:31">
      <c r="A2165" s="87" t="s">
        <v>166</v>
      </c>
      <c r="B2165" s="14" t="s">
        <v>75</v>
      </c>
      <c r="C2165" s="14" t="s">
        <v>189</v>
      </c>
      <c r="D2165" s="14">
        <v>2014</v>
      </c>
      <c r="E2165" s="14">
        <v>2015</v>
      </c>
      <c r="F2165" s="14" t="s">
        <v>100</v>
      </c>
      <c r="G2165" s="26">
        <v>1007</v>
      </c>
      <c r="H2165" s="26">
        <v>1851</v>
      </c>
      <c r="I2165" s="48">
        <v>4646</v>
      </c>
      <c r="J2165" s="28">
        <v>0.9143</v>
      </c>
      <c r="K2165" s="28"/>
      <c r="L2165" s="111">
        <v>10</v>
      </c>
      <c r="M2165" s="28">
        <v>0.2</v>
      </c>
      <c r="N2165" s="28">
        <v>1.8700000000000001E-2</v>
      </c>
    </row>
    <row r="2166" spans="1:31">
      <c r="A2166" s="87" t="s">
        <v>167</v>
      </c>
      <c r="B2166" s="14" t="s">
        <v>74</v>
      </c>
      <c r="C2166" s="14" t="s">
        <v>189</v>
      </c>
      <c r="D2166" s="14">
        <v>2014</v>
      </c>
      <c r="E2166" s="14">
        <v>2015</v>
      </c>
      <c r="F2166" s="14" t="s">
        <v>100</v>
      </c>
      <c r="G2166" s="26">
        <v>51930</v>
      </c>
      <c r="H2166" s="26">
        <v>122765</v>
      </c>
      <c r="I2166" s="48">
        <v>233665</v>
      </c>
      <c r="J2166" s="28">
        <v>0.98750000000000004</v>
      </c>
      <c r="K2166" s="28"/>
      <c r="L2166" s="111">
        <v>1</v>
      </c>
      <c r="M2166" s="28">
        <v>1</v>
      </c>
      <c r="N2166" s="28">
        <v>3.2599999999999997E-2</v>
      </c>
    </row>
    <row r="2167" spans="1:31">
      <c r="A2167" s="87" t="s">
        <v>168</v>
      </c>
      <c r="B2167" s="14" t="s">
        <v>75</v>
      </c>
      <c r="C2167" s="14" t="s">
        <v>189</v>
      </c>
      <c r="D2167" s="14">
        <v>2014</v>
      </c>
      <c r="E2167" s="14">
        <v>2015</v>
      </c>
      <c r="F2167" s="14" t="s">
        <v>100</v>
      </c>
      <c r="G2167" s="26">
        <v>3025</v>
      </c>
      <c r="H2167" s="26">
        <v>5492</v>
      </c>
      <c r="I2167" s="48">
        <v>13619</v>
      </c>
      <c r="J2167" s="28">
        <v>0.8901</v>
      </c>
      <c r="K2167" s="28"/>
      <c r="L2167" s="111">
        <v>10</v>
      </c>
      <c r="M2167" s="28">
        <v>0.2</v>
      </c>
      <c r="N2167" s="28">
        <v>1.8700000000000001E-2</v>
      </c>
    </row>
    <row r="2168" spans="1:31">
      <c r="A2168" s="87" t="s">
        <v>169</v>
      </c>
      <c r="B2168" s="14" t="s">
        <v>74</v>
      </c>
      <c r="C2168" s="14" t="s">
        <v>189</v>
      </c>
      <c r="D2168" s="14">
        <v>2014</v>
      </c>
      <c r="E2168" s="14">
        <v>2015</v>
      </c>
      <c r="F2168" s="14" t="s">
        <v>100</v>
      </c>
      <c r="G2168" s="26">
        <v>36204</v>
      </c>
      <c r="H2168" s="26">
        <v>73975</v>
      </c>
      <c r="I2168" s="48">
        <v>210826</v>
      </c>
      <c r="J2168" s="28">
        <v>0.96589999999999998</v>
      </c>
      <c r="K2168" s="28"/>
      <c r="L2168" s="111">
        <v>2</v>
      </c>
      <c r="M2168" s="28">
        <v>1</v>
      </c>
      <c r="N2168" s="28">
        <v>3.9899999999999998E-2</v>
      </c>
    </row>
    <row r="2169" spans="1:31">
      <c r="A2169" s="87" t="s">
        <v>170</v>
      </c>
      <c r="B2169" s="14" t="s">
        <v>74</v>
      </c>
      <c r="C2169" s="14" t="s">
        <v>189</v>
      </c>
      <c r="D2169" s="14">
        <v>2014</v>
      </c>
      <c r="E2169" s="14">
        <v>2015</v>
      </c>
      <c r="F2169" s="14" t="s">
        <v>100</v>
      </c>
      <c r="G2169" s="26">
        <v>9620</v>
      </c>
      <c r="H2169" s="26">
        <v>19691</v>
      </c>
      <c r="I2169" s="48">
        <v>52583</v>
      </c>
      <c r="J2169" s="28">
        <v>0.94110000000000005</v>
      </c>
      <c r="K2169" s="28"/>
      <c r="L2169" s="111">
        <v>10</v>
      </c>
      <c r="M2169" s="28">
        <v>0.2</v>
      </c>
      <c r="N2169" s="28">
        <v>1.8700000000000001E-2</v>
      </c>
    </row>
    <row r="2170" spans="1:31">
      <c r="A2170" s="87" t="s">
        <v>171</v>
      </c>
      <c r="B2170" s="14" t="s">
        <v>75</v>
      </c>
      <c r="C2170" s="14" t="s">
        <v>189</v>
      </c>
      <c r="D2170" s="14">
        <v>2014</v>
      </c>
      <c r="E2170" s="14">
        <v>2015</v>
      </c>
      <c r="F2170" s="14" t="s">
        <v>100</v>
      </c>
      <c r="G2170" s="26">
        <v>6038</v>
      </c>
      <c r="H2170" s="26">
        <v>13324</v>
      </c>
      <c r="I2170" s="48">
        <v>29105</v>
      </c>
      <c r="J2170" s="28">
        <v>1</v>
      </c>
      <c r="K2170" s="28"/>
      <c r="L2170" s="111">
        <v>10</v>
      </c>
      <c r="M2170" s="28">
        <v>0.2</v>
      </c>
      <c r="N2170" s="28">
        <v>1.8700000000000001E-2</v>
      </c>
    </row>
    <row r="2171" spans="1:31">
      <c r="A2171" s="51" t="s">
        <v>281</v>
      </c>
      <c r="B2171" s="14" t="s">
        <v>66</v>
      </c>
      <c r="C2171" s="14" t="s">
        <v>3</v>
      </c>
      <c r="D2171" s="14">
        <v>2015</v>
      </c>
      <c r="E2171" s="14">
        <v>2015</v>
      </c>
      <c r="F2171" s="14" t="s">
        <v>100</v>
      </c>
      <c r="G2171" s="128"/>
      <c r="H2171" s="128"/>
      <c r="I2171" s="128"/>
      <c r="J2171" s="129"/>
      <c r="K2171" s="129"/>
      <c r="L2171" s="111"/>
      <c r="M2171" s="28">
        <v>0.254</v>
      </c>
      <c r="N2171" s="28">
        <v>5.3999999999999999E-2</v>
      </c>
    </row>
    <row r="2172" spans="1:31">
      <c r="A2172" s="51" t="s">
        <v>172</v>
      </c>
      <c r="B2172" s="14" t="s">
        <v>66</v>
      </c>
      <c r="C2172" s="14" t="s">
        <v>3</v>
      </c>
      <c r="D2172" s="14">
        <v>2015</v>
      </c>
      <c r="E2172" s="14">
        <v>2015</v>
      </c>
      <c r="F2172" s="14" t="s">
        <v>100</v>
      </c>
      <c r="G2172" s="26">
        <v>2104220</v>
      </c>
      <c r="H2172" s="26">
        <v>4445534</v>
      </c>
      <c r="I2172" s="48">
        <v>12369426</v>
      </c>
      <c r="J2172" s="28">
        <v>0.96819999999999995</v>
      </c>
      <c r="K2172" s="28"/>
      <c r="L2172" s="111">
        <v>167</v>
      </c>
      <c r="M2172" s="28">
        <v>0.311</v>
      </c>
      <c r="N2172" s="28">
        <v>7.6499999999999999E-2</v>
      </c>
      <c r="O2172" s="14"/>
      <c r="P2172" s="14"/>
      <c r="Q2172" s="14"/>
      <c r="R2172" s="14"/>
      <c r="S2172" s="14"/>
      <c r="T2172" s="14"/>
      <c r="U2172" s="14"/>
      <c r="V2172" s="14"/>
      <c r="W2172" s="14"/>
      <c r="X2172" s="14"/>
      <c r="Y2172" s="14"/>
      <c r="Z2172" s="14"/>
      <c r="AA2172" s="14"/>
      <c r="AB2172" s="14"/>
      <c r="AC2172" s="14"/>
      <c r="AD2172" s="14"/>
      <c r="AE2172" s="14"/>
    </row>
    <row r="2173" spans="1:31">
      <c r="A2173" s="51" t="s">
        <v>173</v>
      </c>
      <c r="B2173" s="14" t="s">
        <v>74</v>
      </c>
      <c r="C2173" s="14" t="s">
        <v>3</v>
      </c>
      <c r="D2173" s="14">
        <v>2015</v>
      </c>
      <c r="E2173" s="14">
        <v>2015</v>
      </c>
      <c r="F2173" s="14" t="s">
        <v>100</v>
      </c>
      <c r="G2173" s="26">
        <v>61869</v>
      </c>
      <c r="H2173" s="26">
        <v>121684</v>
      </c>
      <c r="I2173" s="48">
        <v>417075</v>
      </c>
      <c r="J2173" s="28">
        <v>0.85240000000000005</v>
      </c>
      <c r="K2173" s="28"/>
      <c r="L2173" s="111">
        <v>3</v>
      </c>
      <c r="M2173" s="28">
        <v>1</v>
      </c>
      <c r="N2173" s="28">
        <v>9.3100000000000002E-2</v>
      </c>
    </row>
    <row r="2174" spans="1:31">
      <c r="A2174" s="51" t="s">
        <v>174</v>
      </c>
      <c r="B2174" s="14" t="s">
        <v>75</v>
      </c>
      <c r="C2174" s="14" t="s">
        <v>3</v>
      </c>
      <c r="D2174" s="14">
        <v>2015</v>
      </c>
      <c r="E2174" s="14">
        <v>2015</v>
      </c>
      <c r="F2174" s="14" t="s">
        <v>100</v>
      </c>
      <c r="G2174" s="26">
        <v>107</v>
      </c>
      <c r="H2174" s="26">
        <v>171</v>
      </c>
      <c r="I2174" s="48">
        <v>384</v>
      </c>
      <c r="J2174" s="28">
        <v>1</v>
      </c>
      <c r="K2174" s="28"/>
      <c r="L2174" s="111">
        <v>17</v>
      </c>
      <c r="M2174" s="28">
        <v>0.17599999999999999</v>
      </c>
      <c r="N2174" s="28">
        <v>4.2200000000000001E-2</v>
      </c>
    </row>
    <row r="2175" spans="1:31">
      <c r="A2175" s="51" t="s">
        <v>175</v>
      </c>
      <c r="B2175" s="14" t="s">
        <v>75</v>
      </c>
      <c r="C2175" s="14" t="s">
        <v>3</v>
      </c>
      <c r="D2175" s="14">
        <v>2015</v>
      </c>
      <c r="E2175" s="14">
        <v>2015</v>
      </c>
      <c r="F2175" s="14" t="s">
        <v>100</v>
      </c>
      <c r="G2175" s="26">
        <v>1720</v>
      </c>
      <c r="H2175" s="26">
        <v>3278</v>
      </c>
      <c r="I2175" s="48">
        <v>7695</v>
      </c>
      <c r="J2175" s="28">
        <v>0.96299999999999997</v>
      </c>
      <c r="K2175" s="28"/>
      <c r="L2175" s="111">
        <v>17</v>
      </c>
      <c r="M2175" s="28">
        <v>0.17599999999999999</v>
      </c>
      <c r="N2175" s="28">
        <v>4.2200000000000001E-2</v>
      </c>
    </row>
    <row r="2176" spans="1:31">
      <c r="A2176" s="51" t="s">
        <v>176</v>
      </c>
      <c r="B2176" s="14" t="s">
        <v>75</v>
      </c>
      <c r="C2176" s="14" t="s">
        <v>3</v>
      </c>
      <c r="D2176" s="14">
        <v>2015</v>
      </c>
      <c r="E2176" s="14">
        <v>2015</v>
      </c>
      <c r="F2176" s="14" t="s">
        <v>100</v>
      </c>
      <c r="G2176" s="26">
        <v>16001</v>
      </c>
      <c r="H2176" s="26">
        <v>31299</v>
      </c>
      <c r="I2176" s="48">
        <v>78166</v>
      </c>
      <c r="J2176" s="28">
        <v>0.91279999999999994</v>
      </c>
      <c r="K2176" s="28"/>
      <c r="L2176" s="111">
        <v>17</v>
      </c>
      <c r="M2176" s="28">
        <v>0.17599999999999999</v>
      </c>
      <c r="N2176" s="28">
        <v>4.2200000000000001E-2</v>
      </c>
    </row>
    <row r="2177" spans="1:14">
      <c r="A2177" s="51" t="s">
        <v>177</v>
      </c>
      <c r="B2177" s="14" t="s">
        <v>75</v>
      </c>
      <c r="C2177" s="14" t="s">
        <v>3</v>
      </c>
      <c r="D2177" s="14">
        <v>2015</v>
      </c>
      <c r="E2177" s="14">
        <v>2015</v>
      </c>
      <c r="F2177" s="14" t="s">
        <v>100</v>
      </c>
      <c r="G2177" s="26">
        <v>2894</v>
      </c>
      <c r="H2177" s="26">
        <v>5421</v>
      </c>
      <c r="I2177" s="48">
        <v>11466</v>
      </c>
      <c r="J2177" s="28">
        <v>0.99329999999999996</v>
      </c>
      <c r="K2177" s="28"/>
      <c r="L2177" s="111">
        <v>17</v>
      </c>
      <c r="M2177" s="28">
        <v>0.17599999999999999</v>
      </c>
      <c r="N2177" s="28">
        <v>4.2200000000000001E-2</v>
      </c>
    </row>
    <row r="2178" spans="1:14">
      <c r="A2178" s="51" t="s">
        <v>178</v>
      </c>
      <c r="B2178" s="14" t="s">
        <v>75</v>
      </c>
      <c r="C2178" s="14" t="s">
        <v>3</v>
      </c>
      <c r="D2178" s="14">
        <v>2015</v>
      </c>
      <c r="E2178" s="14">
        <v>2015</v>
      </c>
      <c r="F2178" s="14" t="s">
        <v>100</v>
      </c>
      <c r="G2178" s="26">
        <v>688</v>
      </c>
      <c r="H2178" s="26">
        <v>1627</v>
      </c>
      <c r="I2178" s="48">
        <v>8311</v>
      </c>
      <c r="J2178" s="28">
        <v>0.8871</v>
      </c>
      <c r="K2178" s="28"/>
      <c r="L2178" s="111">
        <v>17</v>
      </c>
      <c r="M2178" s="28">
        <v>0.17599999999999999</v>
      </c>
      <c r="N2178" s="28">
        <v>4.2200000000000001E-2</v>
      </c>
    </row>
    <row r="2179" spans="1:14">
      <c r="A2179" s="51" t="s">
        <v>179</v>
      </c>
      <c r="B2179" s="14" t="s">
        <v>74</v>
      </c>
      <c r="C2179" s="14" t="s">
        <v>3</v>
      </c>
      <c r="D2179" s="14">
        <v>2015</v>
      </c>
      <c r="E2179" s="14">
        <v>2015</v>
      </c>
      <c r="F2179" s="14" t="s">
        <v>100</v>
      </c>
      <c r="G2179" s="26">
        <v>35445</v>
      </c>
      <c r="H2179" s="26">
        <v>72012</v>
      </c>
      <c r="I2179" s="48">
        <v>255481</v>
      </c>
      <c r="J2179" s="28">
        <v>0.93440000000000001</v>
      </c>
      <c r="K2179" s="28"/>
      <c r="L2179" s="111">
        <v>4</v>
      </c>
      <c r="M2179" s="28">
        <v>0.5</v>
      </c>
      <c r="N2179" s="28">
        <v>0.04</v>
      </c>
    </row>
    <row r="2180" spans="1:14">
      <c r="A2180" s="51" t="s">
        <v>180</v>
      </c>
      <c r="B2180" s="14" t="s">
        <v>75</v>
      </c>
      <c r="C2180" s="14" t="s">
        <v>3</v>
      </c>
      <c r="D2180" s="14">
        <v>2015</v>
      </c>
      <c r="E2180" s="14">
        <v>2015</v>
      </c>
      <c r="F2180" s="14" t="s">
        <v>100</v>
      </c>
      <c r="G2180" s="26">
        <v>2469</v>
      </c>
      <c r="H2180" s="26">
        <v>5136</v>
      </c>
      <c r="I2180" s="48">
        <v>11207</v>
      </c>
      <c r="J2180" s="28">
        <v>0.9889</v>
      </c>
      <c r="K2180" s="28"/>
      <c r="L2180" s="111">
        <v>17</v>
      </c>
      <c r="M2180" s="28">
        <v>0.17599999999999999</v>
      </c>
      <c r="N2180" s="28">
        <v>4.2200000000000001E-2</v>
      </c>
    </row>
    <row r="2181" spans="1:14">
      <c r="A2181" s="51" t="s">
        <v>181</v>
      </c>
      <c r="B2181" s="14" t="s">
        <v>75</v>
      </c>
      <c r="C2181" s="14" t="s">
        <v>3</v>
      </c>
      <c r="D2181" s="14">
        <v>2015</v>
      </c>
      <c r="E2181" s="14">
        <v>2015</v>
      </c>
      <c r="F2181" s="14" t="s">
        <v>100</v>
      </c>
      <c r="G2181" s="26">
        <v>7197</v>
      </c>
      <c r="H2181" s="26">
        <v>13063</v>
      </c>
      <c r="I2181" s="48">
        <v>36297</v>
      </c>
      <c r="J2181" s="28">
        <v>1</v>
      </c>
      <c r="K2181" s="28"/>
      <c r="L2181" s="111">
        <v>17</v>
      </c>
      <c r="M2181" s="28">
        <v>0.17599999999999999</v>
      </c>
      <c r="N2181" s="28">
        <v>4.2200000000000001E-2</v>
      </c>
    </row>
    <row r="2182" spans="1:14">
      <c r="A2182" s="87" t="s">
        <v>123</v>
      </c>
      <c r="B2182" s="14" t="s">
        <v>74</v>
      </c>
      <c r="C2182" s="14" t="s">
        <v>3</v>
      </c>
      <c r="D2182" s="14">
        <v>2015</v>
      </c>
      <c r="E2182" s="14">
        <v>2015</v>
      </c>
      <c r="F2182" s="14" t="s">
        <v>100</v>
      </c>
      <c r="G2182" s="26">
        <v>96715</v>
      </c>
      <c r="H2182" s="26">
        <v>227846</v>
      </c>
      <c r="I2182" s="48">
        <v>452482</v>
      </c>
      <c r="J2182" s="28">
        <v>0.95750000000000002</v>
      </c>
      <c r="K2182" s="28"/>
      <c r="L2182" s="111">
        <v>5</v>
      </c>
      <c r="M2182" s="28">
        <v>0.2</v>
      </c>
      <c r="N2182" s="28">
        <v>1.34E-2</v>
      </c>
    </row>
    <row r="2183" spans="1:14">
      <c r="A2183" s="87" t="s">
        <v>124</v>
      </c>
      <c r="B2183" s="14" t="s">
        <v>75</v>
      </c>
      <c r="C2183" s="14" t="s">
        <v>3</v>
      </c>
      <c r="D2183" s="14">
        <v>2015</v>
      </c>
      <c r="E2183" s="14">
        <v>2015</v>
      </c>
      <c r="F2183" s="14" t="s">
        <v>100</v>
      </c>
      <c r="G2183" s="26">
        <v>1520</v>
      </c>
      <c r="H2183" s="26">
        <v>3684</v>
      </c>
      <c r="I2183" s="48">
        <v>11382</v>
      </c>
      <c r="J2183" s="28">
        <v>1</v>
      </c>
      <c r="K2183" s="28"/>
      <c r="L2183" s="111">
        <v>17</v>
      </c>
      <c r="M2183" s="28">
        <v>0.17599999999999999</v>
      </c>
      <c r="N2183" s="28">
        <v>4.2200000000000001E-2</v>
      </c>
    </row>
    <row r="2184" spans="1:14">
      <c r="A2184" s="87" t="s">
        <v>125</v>
      </c>
      <c r="B2184" s="14" t="s">
        <v>75</v>
      </c>
      <c r="C2184" s="14" t="s">
        <v>3</v>
      </c>
      <c r="D2184" s="14">
        <v>2015</v>
      </c>
      <c r="E2184" s="14">
        <v>2015</v>
      </c>
      <c r="F2184" s="14" t="s">
        <v>100</v>
      </c>
      <c r="G2184" s="26">
        <v>11518</v>
      </c>
      <c r="H2184" s="26">
        <v>20309</v>
      </c>
      <c r="I2184" s="48">
        <v>48121</v>
      </c>
      <c r="J2184" s="28">
        <v>0.997</v>
      </c>
      <c r="K2184" s="28"/>
      <c r="L2184" s="111">
        <v>17</v>
      </c>
      <c r="M2184" s="28">
        <v>0.17599999999999999</v>
      </c>
      <c r="N2184" s="28">
        <v>4.2200000000000001E-2</v>
      </c>
    </row>
    <row r="2185" spans="1:14">
      <c r="A2185" s="87" t="s">
        <v>126</v>
      </c>
      <c r="B2185" s="14" t="s">
        <v>75</v>
      </c>
      <c r="C2185" s="14" t="s">
        <v>3</v>
      </c>
      <c r="D2185" s="14">
        <v>2015</v>
      </c>
      <c r="E2185" s="14">
        <v>2015</v>
      </c>
      <c r="F2185" s="14" t="s">
        <v>100</v>
      </c>
      <c r="G2185" s="26">
        <v>16703</v>
      </c>
      <c r="H2185" s="26">
        <v>42073</v>
      </c>
      <c r="I2185" s="48">
        <v>86680</v>
      </c>
      <c r="J2185" s="28">
        <v>0.93989999999999996</v>
      </c>
      <c r="K2185" s="28"/>
      <c r="L2185" s="111">
        <v>17</v>
      </c>
      <c r="M2185" s="28">
        <v>0.17599999999999999</v>
      </c>
      <c r="N2185" s="28">
        <v>4.2200000000000001E-2</v>
      </c>
    </row>
    <row r="2186" spans="1:14">
      <c r="A2186" s="87" t="s">
        <v>127</v>
      </c>
      <c r="B2186" s="14" t="s">
        <v>75</v>
      </c>
      <c r="C2186" s="14" t="s">
        <v>3</v>
      </c>
      <c r="D2186" s="14">
        <v>2015</v>
      </c>
      <c r="E2186" s="14">
        <v>2015</v>
      </c>
      <c r="F2186" s="14" t="s">
        <v>100</v>
      </c>
      <c r="G2186" s="26">
        <v>1042</v>
      </c>
      <c r="H2186" s="26">
        <v>2064</v>
      </c>
      <c r="I2186" s="48">
        <v>5457</v>
      </c>
      <c r="J2186" s="28">
        <v>0.98550000000000004</v>
      </c>
      <c r="K2186" s="28"/>
      <c r="L2186" s="111">
        <v>17</v>
      </c>
      <c r="M2186" s="28">
        <v>0.17599999999999999</v>
      </c>
      <c r="N2186" s="28">
        <v>4.2200000000000001E-2</v>
      </c>
    </row>
    <row r="2187" spans="1:14">
      <c r="A2187" s="87" t="s">
        <v>128</v>
      </c>
      <c r="B2187" s="14" t="s">
        <v>75</v>
      </c>
      <c r="C2187" s="14" t="s">
        <v>3</v>
      </c>
      <c r="D2187" s="14">
        <v>2015</v>
      </c>
      <c r="E2187" s="14">
        <v>2015</v>
      </c>
      <c r="F2187" s="14" t="s">
        <v>100</v>
      </c>
      <c r="G2187" s="26">
        <v>63893</v>
      </c>
      <c r="H2187" s="26">
        <v>149749</v>
      </c>
      <c r="I2187" s="48">
        <v>360006</v>
      </c>
      <c r="J2187" s="28">
        <v>0.99350000000000005</v>
      </c>
      <c r="K2187" s="28"/>
      <c r="L2187" s="111">
        <v>11</v>
      </c>
      <c r="M2187" s="28">
        <v>0.182</v>
      </c>
      <c r="N2187" s="28">
        <v>5.1000000000000004E-3</v>
      </c>
    </row>
    <row r="2188" spans="1:14">
      <c r="A2188" s="87" t="s">
        <v>129</v>
      </c>
      <c r="B2188" s="14" t="s">
        <v>75</v>
      </c>
      <c r="C2188" s="14" t="s">
        <v>3</v>
      </c>
      <c r="D2188" s="14">
        <v>2015</v>
      </c>
      <c r="E2188" s="14">
        <v>2015</v>
      </c>
      <c r="F2188" s="14" t="s">
        <v>100</v>
      </c>
      <c r="G2188" s="26">
        <v>10270</v>
      </c>
      <c r="H2188" s="26">
        <v>24051</v>
      </c>
      <c r="I2188" s="48">
        <v>53374</v>
      </c>
      <c r="J2188" s="28">
        <v>0.99680000000000002</v>
      </c>
      <c r="K2188" s="28"/>
      <c r="L2188" s="111">
        <v>17</v>
      </c>
      <c r="M2188" s="28">
        <v>0.17599999999999999</v>
      </c>
      <c r="N2188" s="28">
        <v>4.2200000000000001E-2</v>
      </c>
    </row>
    <row r="2189" spans="1:14">
      <c r="A2189" s="87" t="s">
        <v>130</v>
      </c>
      <c r="B2189" s="14" t="s">
        <v>75</v>
      </c>
      <c r="C2189" s="14" t="s">
        <v>3</v>
      </c>
      <c r="D2189" s="14">
        <v>2015</v>
      </c>
      <c r="E2189" s="14">
        <v>2015</v>
      </c>
      <c r="F2189" s="14" t="s">
        <v>100</v>
      </c>
      <c r="G2189" s="26">
        <v>5936</v>
      </c>
      <c r="H2189" s="26">
        <v>11629</v>
      </c>
      <c r="I2189" s="48">
        <v>28806</v>
      </c>
      <c r="J2189" s="28">
        <v>0.97499999999999998</v>
      </c>
      <c r="K2189" s="28"/>
      <c r="L2189" s="111">
        <v>17</v>
      </c>
      <c r="M2189" s="28">
        <v>0.17599999999999999</v>
      </c>
      <c r="N2189" s="28">
        <v>4.2200000000000001E-2</v>
      </c>
    </row>
    <row r="2190" spans="1:14">
      <c r="A2190" s="87" t="s">
        <v>131</v>
      </c>
      <c r="B2190" s="14" t="s">
        <v>75</v>
      </c>
      <c r="C2190" s="14" t="s">
        <v>3</v>
      </c>
      <c r="D2190" s="14">
        <v>2015</v>
      </c>
      <c r="E2190" s="14">
        <v>2015</v>
      </c>
      <c r="F2190" s="14" t="s">
        <v>100</v>
      </c>
      <c r="G2190" s="26">
        <v>1545</v>
      </c>
      <c r="H2190" s="26">
        <v>3182</v>
      </c>
      <c r="I2190" s="48">
        <v>7328</v>
      </c>
      <c r="J2190" s="28">
        <v>0.86750000000000005</v>
      </c>
      <c r="K2190" s="28"/>
      <c r="L2190" s="111">
        <v>17</v>
      </c>
      <c r="M2190" s="28">
        <v>0.17599999999999999</v>
      </c>
      <c r="N2190" s="28">
        <v>4.2200000000000001E-2</v>
      </c>
    </row>
    <row r="2191" spans="1:14">
      <c r="A2191" s="87" t="s">
        <v>132</v>
      </c>
      <c r="B2191" s="14" t="s">
        <v>76</v>
      </c>
      <c r="C2191" s="14" t="s">
        <v>3</v>
      </c>
      <c r="D2191" s="14">
        <v>2015</v>
      </c>
      <c r="E2191" s="14">
        <v>2015</v>
      </c>
      <c r="F2191" s="14" t="s">
        <v>100</v>
      </c>
      <c r="G2191" s="26">
        <v>585716</v>
      </c>
      <c r="H2191" s="26">
        <v>1185400</v>
      </c>
      <c r="I2191" s="48">
        <v>3676688</v>
      </c>
      <c r="J2191" s="28">
        <v>0.96689999999999998</v>
      </c>
      <c r="K2191" s="28"/>
      <c r="L2191" s="111">
        <v>25</v>
      </c>
      <c r="M2191" s="28">
        <v>0.44</v>
      </c>
      <c r="N2191" s="28">
        <v>6.4600000000000005E-2</v>
      </c>
    </row>
    <row r="2192" spans="1:14">
      <c r="A2192" s="87" t="s">
        <v>133</v>
      </c>
      <c r="B2192" s="14" t="s">
        <v>75</v>
      </c>
      <c r="C2192" s="14" t="s">
        <v>3</v>
      </c>
      <c r="D2192" s="14">
        <v>2015</v>
      </c>
      <c r="E2192" s="14">
        <v>2015</v>
      </c>
      <c r="F2192" s="14" t="s">
        <v>100</v>
      </c>
      <c r="G2192" s="26">
        <v>11878</v>
      </c>
      <c r="H2192" s="26">
        <v>29310</v>
      </c>
      <c r="I2192" s="48">
        <v>67599</v>
      </c>
      <c r="J2192" s="28">
        <v>0.98680000000000001</v>
      </c>
      <c r="K2192" s="28"/>
      <c r="L2192" s="111">
        <v>17</v>
      </c>
      <c r="M2192" s="28">
        <v>0.17599999999999999</v>
      </c>
      <c r="N2192" s="28">
        <v>4.2200000000000001E-2</v>
      </c>
    </row>
    <row r="2193" spans="1:14">
      <c r="A2193" s="87" t="s">
        <v>134</v>
      </c>
      <c r="B2193" s="14" t="s">
        <v>75</v>
      </c>
      <c r="C2193" s="14" t="s">
        <v>3</v>
      </c>
      <c r="D2193" s="14">
        <v>2015</v>
      </c>
      <c r="E2193" s="14">
        <v>2015</v>
      </c>
      <c r="F2193" s="14" t="s">
        <v>100</v>
      </c>
      <c r="G2193" s="26">
        <v>6300</v>
      </c>
      <c r="H2193" s="26">
        <v>10403</v>
      </c>
      <c r="I2193" s="48">
        <v>41746</v>
      </c>
      <c r="J2193" s="28">
        <v>0.98229999999999995</v>
      </c>
      <c r="K2193" s="28"/>
      <c r="L2193" s="111">
        <v>17</v>
      </c>
      <c r="M2193" s="28">
        <v>0.17599999999999999</v>
      </c>
      <c r="N2193" s="28">
        <v>4.2200000000000001E-2</v>
      </c>
    </row>
    <row r="2194" spans="1:14">
      <c r="A2194" s="87" t="s">
        <v>135</v>
      </c>
      <c r="B2194" s="14" t="s">
        <v>75</v>
      </c>
      <c r="C2194" s="14" t="s">
        <v>3</v>
      </c>
      <c r="D2194" s="14">
        <v>2015</v>
      </c>
      <c r="E2194" s="14">
        <v>2015</v>
      </c>
      <c r="F2194" s="14" t="s">
        <v>100</v>
      </c>
      <c r="G2194" s="26">
        <v>1073</v>
      </c>
      <c r="H2194" s="26">
        <v>2033</v>
      </c>
      <c r="I2194" s="48">
        <v>4652</v>
      </c>
      <c r="J2194" s="28">
        <v>0.8478</v>
      </c>
      <c r="K2194" s="28"/>
      <c r="L2194" s="111">
        <v>17</v>
      </c>
      <c r="M2194" s="28">
        <v>0.17599999999999999</v>
      </c>
      <c r="N2194" s="28">
        <v>4.2200000000000001E-2</v>
      </c>
    </row>
    <row r="2195" spans="1:14">
      <c r="A2195" s="87" t="s">
        <v>136</v>
      </c>
      <c r="B2195" s="14" t="s">
        <v>75</v>
      </c>
      <c r="C2195" s="14" t="s">
        <v>3</v>
      </c>
      <c r="D2195" s="14">
        <v>2015</v>
      </c>
      <c r="E2195" s="14">
        <v>2015</v>
      </c>
      <c r="F2195" s="14" t="s">
        <v>100</v>
      </c>
      <c r="G2195" s="26">
        <v>7131</v>
      </c>
      <c r="H2195" s="26">
        <v>13178</v>
      </c>
      <c r="I2195" s="48">
        <v>38218</v>
      </c>
      <c r="J2195" s="28">
        <v>0.98660000000000003</v>
      </c>
      <c r="K2195" s="28"/>
      <c r="L2195" s="111">
        <v>17</v>
      </c>
      <c r="M2195" s="28">
        <v>0.17599999999999999</v>
      </c>
      <c r="N2195" s="28">
        <v>4.2200000000000001E-2</v>
      </c>
    </row>
    <row r="2196" spans="1:14">
      <c r="A2196" s="87" t="s">
        <v>137</v>
      </c>
      <c r="B2196" s="14" t="s">
        <v>75</v>
      </c>
      <c r="C2196" s="14" t="s">
        <v>3</v>
      </c>
      <c r="D2196" s="14">
        <v>2015</v>
      </c>
      <c r="E2196" s="14">
        <v>2015</v>
      </c>
      <c r="F2196" s="14" t="s">
        <v>100</v>
      </c>
      <c r="G2196" s="26">
        <v>24649</v>
      </c>
      <c r="H2196" s="26">
        <v>57836</v>
      </c>
      <c r="I2196" s="48">
        <v>131317</v>
      </c>
      <c r="J2196" s="28">
        <v>0.97689999999999999</v>
      </c>
      <c r="K2196" s="28"/>
      <c r="L2196" s="111">
        <v>1</v>
      </c>
      <c r="M2196" s="28">
        <v>0</v>
      </c>
      <c r="N2196" s="28">
        <v>2.6499999999999999E-2</v>
      </c>
    </row>
    <row r="2197" spans="1:14">
      <c r="A2197" s="87" t="s">
        <v>138</v>
      </c>
      <c r="B2197" s="14" t="s">
        <v>75</v>
      </c>
      <c r="C2197" s="14" t="s">
        <v>3</v>
      </c>
      <c r="D2197" s="14">
        <v>2015</v>
      </c>
      <c r="E2197" s="14">
        <v>2015</v>
      </c>
      <c r="F2197" s="14" t="s">
        <v>100</v>
      </c>
      <c r="G2197" s="26">
        <v>467</v>
      </c>
      <c r="H2197" s="26">
        <v>1023</v>
      </c>
      <c r="I2197" s="48">
        <v>3099</v>
      </c>
      <c r="J2197" s="28">
        <v>1</v>
      </c>
      <c r="K2197" s="28"/>
      <c r="L2197" s="111">
        <v>17</v>
      </c>
      <c r="M2197" s="28">
        <v>0.17599999999999999</v>
      </c>
      <c r="N2197" s="28">
        <v>4.2200000000000001E-2</v>
      </c>
    </row>
    <row r="2198" spans="1:14">
      <c r="A2198" s="87" t="s">
        <v>139</v>
      </c>
      <c r="B2198" s="14" t="s">
        <v>75</v>
      </c>
      <c r="C2198" s="14" t="s">
        <v>3</v>
      </c>
      <c r="D2198" s="14">
        <v>2015</v>
      </c>
      <c r="E2198" s="14">
        <v>2015</v>
      </c>
      <c r="F2198" s="14" t="s">
        <v>100</v>
      </c>
      <c r="G2198" s="26">
        <v>499</v>
      </c>
      <c r="H2198" s="26">
        <v>849</v>
      </c>
      <c r="I2198" s="48">
        <v>3424</v>
      </c>
      <c r="J2198" s="28">
        <v>0.93940000000000001</v>
      </c>
      <c r="K2198" s="28"/>
      <c r="L2198" s="111">
        <v>17</v>
      </c>
      <c r="M2198" s="28">
        <v>0.17599999999999999</v>
      </c>
      <c r="N2198" s="28">
        <v>4.2200000000000001E-2</v>
      </c>
    </row>
    <row r="2199" spans="1:14">
      <c r="A2199" s="87" t="s">
        <v>140</v>
      </c>
      <c r="B2199" s="14" t="s">
        <v>75</v>
      </c>
      <c r="C2199" s="14" t="s">
        <v>3</v>
      </c>
      <c r="D2199" s="14">
        <v>2015</v>
      </c>
      <c r="E2199" s="14">
        <v>2015</v>
      </c>
      <c r="F2199" s="14" t="s">
        <v>100</v>
      </c>
      <c r="G2199" s="26">
        <v>23266</v>
      </c>
      <c r="H2199" s="26">
        <v>52560</v>
      </c>
      <c r="I2199" s="48">
        <v>162450</v>
      </c>
      <c r="J2199" s="28">
        <v>1</v>
      </c>
      <c r="K2199" s="28"/>
      <c r="L2199" s="111">
        <v>3</v>
      </c>
      <c r="M2199" s="28">
        <v>0.33300000000000002</v>
      </c>
      <c r="N2199" s="28">
        <v>6.3399999999999998E-2</v>
      </c>
    </row>
    <row r="2200" spans="1:14">
      <c r="A2200" s="87" t="s">
        <v>141</v>
      </c>
      <c r="B2200" s="14" t="s">
        <v>75</v>
      </c>
      <c r="C2200" s="14" t="s">
        <v>3</v>
      </c>
      <c r="D2200" s="14">
        <v>2015</v>
      </c>
      <c r="E2200" s="14">
        <v>2015</v>
      </c>
      <c r="F2200" s="14" t="s">
        <v>100</v>
      </c>
      <c r="G2200" s="26">
        <v>3575</v>
      </c>
      <c r="H2200" s="26">
        <v>7421</v>
      </c>
      <c r="I2200" s="48">
        <v>30498</v>
      </c>
      <c r="J2200" s="28">
        <v>0.94199999999999995</v>
      </c>
      <c r="K2200" s="28"/>
      <c r="L2200" s="111">
        <v>17</v>
      </c>
      <c r="M2200" s="28">
        <v>0.17599999999999999</v>
      </c>
      <c r="N2200" s="28">
        <v>4.2200000000000001E-2</v>
      </c>
    </row>
    <row r="2201" spans="1:14">
      <c r="A2201" s="87" t="s">
        <v>142</v>
      </c>
      <c r="B2201" s="14" t="s">
        <v>75</v>
      </c>
      <c r="C2201" s="14" t="s">
        <v>3</v>
      </c>
      <c r="D2201" s="14">
        <v>2015</v>
      </c>
      <c r="E2201" s="14">
        <v>2015</v>
      </c>
      <c r="F2201" s="14" t="s">
        <v>100</v>
      </c>
      <c r="G2201" s="26">
        <v>4246</v>
      </c>
      <c r="H2201" s="26">
        <v>7705</v>
      </c>
      <c r="I2201" s="48">
        <v>23165</v>
      </c>
      <c r="J2201" s="28">
        <v>0.96519999999999995</v>
      </c>
      <c r="K2201" s="28"/>
      <c r="L2201" s="111">
        <v>17</v>
      </c>
      <c r="M2201" s="28">
        <v>0.17599999999999999</v>
      </c>
      <c r="N2201" s="28">
        <v>4.2200000000000001E-2</v>
      </c>
    </row>
    <row r="2202" spans="1:14">
      <c r="A2202" s="87" t="s">
        <v>143</v>
      </c>
      <c r="B2202" s="14" t="s">
        <v>74</v>
      </c>
      <c r="C2202" s="14" t="s">
        <v>3</v>
      </c>
      <c r="D2202" s="14">
        <v>2015</v>
      </c>
      <c r="E2202" s="14">
        <v>2015</v>
      </c>
      <c r="F2202" s="14" t="s">
        <v>100</v>
      </c>
      <c r="G2202" s="26">
        <v>120652</v>
      </c>
      <c r="H2202" s="26">
        <v>253714</v>
      </c>
      <c r="I2202" s="48">
        <v>838886</v>
      </c>
      <c r="J2202" s="28">
        <v>0.98640000000000005</v>
      </c>
      <c r="K2202" s="28"/>
      <c r="L2202" s="111">
        <v>8</v>
      </c>
      <c r="M2202" s="28">
        <v>0.25</v>
      </c>
      <c r="N2202" s="28">
        <v>2.9000000000000001E-2</v>
      </c>
    </row>
    <row r="2203" spans="1:14">
      <c r="A2203" s="87" t="s">
        <v>144</v>
      </c>
      <c r="B2203" s="14" t="s">
        <v>74</v>
      </c>
      <c r="C2203" s="14" t="s">
        <v>3</v>
      </c>
      <c r="D2203" s="14">
        <v>2015</v>
      </c>
      <c r="E2203" s="14">
        <v>2015</v>
      </c>
      <c r="F2203" s="14" t="s">
        <v>100</v>
      </c>
      <c r="G2203" s="26">
        <v>9726</v>
      </c>
      <c r="H2203" s="26">
        <v>18407</v>
      </c>
      <c r="I2203" s="48">
        <v>60698</v>
      </c>
      <c r="J2203" s="28">
        <v>0.98199999999999998</v>
      </c>
      <c r="K2203" s="28"/>
      <c r="L2203" s="111">
        <v>17</v>
      </c>
      <c r="M2203" s="28">
        <v>0.17599999999999999</v>
      </c>
      <c r="N2203" s="28">
        <v>4.2200000000000001E-2</v>
      </c>
    </row>
    <row r="2204" spans="1:14">
      <c r="A2204" s="87" t="s">
        <v>145</v>
      </c>
      <c r="B2204" s="14" t="s">
        <v>75</v>
      </c>
      <c r="C2204" s="14" t="s">
        <v>3</v>
      </c>
      <c r="D2204" s="14">
        <v>2015</v>
      </c>
      <c r="E2204" s="14">
        <v>2015</v>
      </c>
      <c r="F2204" s="14" t="s">
        <v>100</v>
      </c>
      <c r="G2204" s="26">
        <v>1060</v>
      </c>
      <c r="H2204" s="26">
        <v>2030</v>
      </c>
      <c r="I2204" s="48">
        <v>5520</v>
      </c>
      <c r="J2204" s="28">
        <v>1</v>
      </c>
      <c r="K2204" s="28"/>
      <c r="L2204" s="111">
        <v>17</v>
      </c>
      <c r="M2204" s="28">
        <v>0.17599999999999999</v>
      </c>
      <c r="N2204" s="28">
        <v>4.2200000000000001E-2</v>
      </c>
    </row>
    <row r="2205" spans="1:14">
      <c r="A2205" s="87" t="s">
        <v>146</v>
      </c>
      <c r="B2205" s="14" t="s">
        <v>75</v>
      </c>
      <c r="C2205" s="14" t="s">
        <v>3</v>
      </c>
      <c r="D2205" s="14">
        <v>2015</v>
      </c>
      <c r="E2205" s="14">
        <v>2015</v>
      </c>
      <c r="F2205" s="14" t="s">
        <v>100</v>
      </c>
      <c r="G2205" s="26">
        <v>126931</v>
      </c>
      <c r="H2205" s="26">
        <v>292785</v>
      </c>
      <c r="I2205" s="48">
        <v>763615</v>
      </c>
      <c r="J2205" s="28">
        <v>0.99550000000000005</v>
      </c>
      <c r="K2205" s="28"/>
      <c r="L2205" s="111">
        <v>19</v>
      </c>
      <c r="M2205" s="28">
        <v>0.158</v>
      </c>
      <c r="N2205" s="28">
        <v>7.4899999999999994E-2</v>
      </c>
    </row>
    <row r="2206" spans="1:14">
      <c r="A2206" s="87" t="s">
        <v>147</v>
      </c>
      <c r="B2206" s="14" t="s">
        <v>74</v>
      </c>
      <c r="C2206" s="14" t="s">
        <v>3</v>
      </c>
      <c r="D2206" s="14">
        <v>2015</v>
      </c>
      <c r="E2206" s="14">
        <v>2015</v>
      </c>
      <c r="F2206" s="14" t="s">
        <v>100</v>
      </c>
      <c r="G2206" s="26">
        <v>103939</v>
      </c>
      <c r="H2206" s="26">
        <v>219747</v>
      </c>
      <c r="I2206" s="48">
        <v>520071</v>
      </c>
      <c r="J2206" s="28">
        <v>0.98929999999999996</v>
      </c>
      <c r="K2206" s="28"/>
      <c r="L2206" s="111">
        <v>8</v>
      </c>
      <c r="M2206" s="28">
        <v>0.5</v>
      </c>
      <c r="N2206" s="28">
        <v>0</v>
      </c>
    </row>
    <row r="2207" spans="1:14">
      <c r="A2207" s="87" t="s">
        <v>148</v>
      </c>
      <c r="B2207" s="14" t="s">
        <v>75</v>
      </c>
      <c r="C2207" s="14" t="s">
        <v>3</v>
      </c>
      <c r="D2207" s="14">
        <v>2015</v>
      </c>
      <c r="E2207" s="14">
        <v>2015</v>
      </c>
      <c r="F2207" s="14" t="s">
        <v>100</v>
      </c>
      <c r="G2207" s="26">
        <v>2731</v>
      </c>
      <c r="H2207" s="26">
        <v>6193</v>
      </c>
      <c r="I2207" s="48">
        <v>17260</v>
      </c>
      <c r="J2207" s="28">
        <v>0.98109999999999997</v>
      </c>
      <c r="K2207" s="28"/>
      <c r="L2207" s="111">
        <v>17</v>
      </c>
      <c r="M2207" s="28">
        <v>0.17599999999999999</v>
      </c>
      <c r="N2207" s="28">
        <v>4.2200000000000001E-2</v>
      </c>
    </row>
    <row r="2208" spans="1:14">
      <c r="A2208" s="87" t="s">
        <v>149</v>
      </c>
      <c r="B2208" s="14" t="s">
        <v>75</v>
      </c>
      <c r="C2208" s="14" t="s">
        <v>3</v>
      </c>
      <c r="D2208" s="14">
        <v>2015</v>
      </c>
      <c r="E2208" s="14">
        <v>2015</v>
      </c>
      <c r="F2208" s="14" t="s">
        <v>100</v>
      </c>
      <c r="G2208" s="26">
        <v>177354</v>
      </c>
      <c r="H2208" s="26">
        <v>398410</v>
      </c>
      <c r="I2208" s="48">
        <v>809316</v>
      </c>
      <c r="J2208" s="28">
        <v>0.99990000000000001</v>
      </c>
      <c r="K2208" s="28"/>
      <c r="L2208" s="111">
        <v>22</v>
      </c>
      <c r="M2208" s="28">
        <v>9.0999999999999998E-2</v>
      </c>
      <c r="N2208" s="28">
        <v>7.8E-2</v>
      </c>
    </row>
    <row r="2209" spans="1:14">
      <c r="A2209" s="87" t="s">
        <v>150</v>
      </c>
      <c r="B2209" s="14" t="s">
        <v>74</v>
      </c>
      <c r="C2209" s="14" t="s">
        <v>3</v>
      </c>
      <c r="D2209" s="14">
        <v>2015</v>
      </c>
      <c r="E2209" s="14">
        <v>2015</v>
      </c>
      <c r="F2209" s="14" t="s">
        <v>100</v>
      </c>
      <c r="G2209" s="26">
        <v>139096</v>
      </c>
      <c r="H2209" s="26">
        <v>287399</v>
      </c>
      <c r="I2209" s="48">
        <v>813049</v>
      </c>
      <c r="J2209" s="28">
        <v>0.93559999999999999</v>
      </c>
      <c r="K2209" s="28"/>
      <c r="L2209" s="111">
        <v>13</v>
      </c>
      <c r="M2209" s="28">
        <v>0.46200000000000002</v>
      </c>
      <c r="N2209" s="28">
        <v>1.06E-2</v>
      </c>
    </row>
    <row r="2210" spans="1:14">
      <c r="A2210" s="87" t="s">
        <v>151</v>
      </c>
      <c r="B2210" s="14" t="s">
        <v>74</v>
      </c>
      <c r="C2210" s="14" t="s">
        <v>3</v>
      </c>
      <c r="D2210" s="14">
        <v>2015</v>
      </c>
      <c r="E2210" s="14">
        <v>2015</v>
      </c>
      <c r="F2210" s="14" t="s">
        <v>100</v>
      </c>
      <c r="G2210" s="26">
        <v>33153</v>
      </c>
      <c r="H2210" s="26">
        <v>50987</v>
      </c>
      <c r="I2210" s="48">
        <v>220259</v>
      </c>
      <c r="J2210" s="28">
        <v>0.9728</v>
      </c>
      <c r="K2210" s="28"/>
      <c r="L2210" s="111">
        <v>4</v>
      </c>
      <c r="M2210" s="28">
        <v>0.75</v>
      </c>
      <c r="N2210" s="28">
        <v>9.9599999999999994E-2</v>
      </c>
    </row>
    <row r="2211" spans="1:14">
      <c r="A2211" s="87" t="s">
        <v>152</v>
      </c>
      <c r="B2211" s="14" t="s">
        <v>75</v>
      </c>
      <c r="C2211" s="14" t="s">
        <v>3</v>
      </c>
      <c r="D2211" s="14">
        <v>2015</v>
      </c>
      <c r="E2211" s="14">
        <v>2015</v>
      </c>
      <c r="F2211" s="14" t="s">
        <v>100</v>
      </c>
      <c r="G2211" s="26">
        <v>51784</v>
      </c>
      <c r="H2211" s="26">
        <v>120014</v>
      </c>
      <c r="I2211" s="48">
        <v>279094</v>
      </c>
      <c r="J2211" s="28">
        <v>0.98650000000000004</v>
      </c>
      <c r="K2211" s="28"/>
      <c r="L2211" s="111">
        <v>7</v>
      </c>
      <c r="M2211" s="28">
        <v>0</v>
      </c>
      <c r="N2211" s="28">
        <v>1.35E-2</v>
      </c>
    </row>
    <row r="2212" spans="1:14">
      <c r="A2212" s="87" t="s">
        <v>153</v>
      </c>
      <c r="B2212" s="14" t="s">
        <v>74</v>
      </c>
      <c r="C2212" s="14" t="s">
        <v>3</v>
      </c>
      <c r="D2212" s="14">
        <v>2015</v>
      </c>
      <c r="E2212" s="14">
        <v>2015</v>
      </c>
      <c r="F2212" s="14" t="s">
        <v>100</v>
      </c>
      <c r="G2212" s="26">
        <v>9834</v>
      </c>
      <c r="H2212" s="26">
        <v>18402</v>
      </c>
      <c r="I2212" s="48">
        <v>58387</v>
      </c>
      <c r="J2212" s="28">
        <v>0.95289999999999997</v>
      </c>
      <c r="K2212" s="28"/>
      <c r="L2212" s="111">
        <v>17</v>
      </c>
      <c r="M2212" s="28">
        <v>0.17599999999999999</v>
      </c>
      <c r="N2212" s="28">
        <v>4.2200000000000001E-2</v>
      </c>
    </row>
    <row r="2213" spans="1:14">
      <c r="A2213" s="87" t="s">
        <v>154</v>
      </c>
      <c r="B2213" s="14" t="s">
        <v>74</v>
      </c>
      <c r="C2213" s="14" t="s">
        <v>3</v>
      </c>
      <c r="D2213" s="14">
        <v>2015</v>
      </c>
      <c r="E2213" s="14">
        <v>2015</v>
      </c>
      <c r="F2213" s="14" t="s">
        <v>100</v>
      </c>
      <c r="G2213" s="26">
        <v>15994</v>
      </c>
      <c r="H2213" s="26">
        <v>31880</v>
      </c>
      <c r="I2213" s="48">
        <v>146192</v>
      </c>
      <c r="J2213" s="28">
        <v>0.97550000000000003</v>
      </c>
      <c r="K2213" s="28"/>
      <c r="L2213" s="111">
        <v>17</v>
      </c>
      <c r="M2213" s="28">
        <v>0.17599999999999999</v>
      </c>
      <c r="N2213" s="28">
        <v>4.2200000000000001E-2</v>
      </c>
    </row>
    <row r="2214" spans="1:14">
      <c r="A2214" s="87" t="s">
        <v>155</v>
      </c>
      <c r="B2214" s="14" t="s">
        <v>74</v>
      </c>
      <c r="C2214" s="14" t="s">
        <v>3</v>
      </c>
      <c r="D2214" s="14">
        <v>2015</v>
      </c>
      <c r="E2214" s="14">
        <v>2015</v>
      </c>
      <c r="F2214" s="14" t="s">
        <v>100</v>
      </c>
      <c r="G2214" s="26">
        <v>16991</v>
      </c>
      <c r="H2214" s="26">
        <v>37090</v>
      </c>
      <c r="I2214" s="48">
        <v>129230</v>
      </c>
      <c r="J2214" s="28">
        <v>0.85509999999999997</v>
      </c>
      <c r="K2214" s="28"/>
      <c r="L2214" s="111">
        <v>17</v>
      </c>
      <c r="M2214" s="28">
        <v>0.17599999999999999</v>
      </c>
      <c r="N2214" s="28">
        <v>4.2200000000000001E-2</v>
      </c>
    </row>
    <row r="2215" spans="1:14">
      <c r="A2215" s="87" t="s">
        <v>156</v>
      </c>
      <c r="B2215" s="14" t="s">
        <v>74</v>
      </c>
      <c r="C2215" s="14" t="s">
        <v>3</v>
      </c>
      <c r="D2215" s="14">
        <v>2015</v>
      </c>
      <c r="E2215" s="14">
        <v>2015</v>
      </c>
      <c r="F2215" s="14" t="s">
        <v>100</v>
      </c>
      <c r="G2215" s="26">
        <v>55320</v>
      </c>
      <c r="H2215" s="26">
        <v>112449</v>
      </c>
      <c r="I2215" s="48">
        <v>416404</v>
      </c>
      <c r="J2215" s="28">
        <v>0.96040000000000003</v>
      </c>
      <c r="K2215" s="28"/>
      <c r="L2215" s="111">
        <v>5</v>
      </c>
      <c r="M2215" s="28">
        <v>0.4</v>
      </c>
      <c r="N2215" s="28">
        <v>1.35E-2</v>
      </c>
    </row>
    <row r="2216" spans="1:14">
      <c r="A2216" s="87" t="s">
        <v>157</v>
      </c>
      <c r="B2216" s="14" t="s">
        <v>74</v>
      </c>
      <c r="C2216" s="14" t="s">
        <v>3</v>
      </c>
      <c r="D2216" s="14">
        <v>2015</v>
      </c>
      <c r="E2216" s="14">
        <v>2015</v>
      </c>
      <c r="F2216" s="14" t="s">
        <v>100</v>
      </c>
      <c r="G2216" s="26">
        <v>13271</v>
      </c>
      <c r="H2216" s="26">
        <v>25385</v>
      </c>
      <c r="I2216" s="48">
        <v>73855</v>
      </c>
      <c r="J2216" s="28">
        <v>0.92720000000000002</v>
      </c>
      <c r="K2216" s="28"/>
      <c r="L2216" s="111">
        <v>17</v>
      </c>
      <c r="M2216" s="28">
        <v>0.17599999999999999</v>
      </c>
      <c r="N2216" s="28">
        <v>4.2200000000000001E-2</v>
      </c>
    </row>
    <row r="2217" spans="1:14">
      <c r="A2217" s="87" t="s">
        <v>158</v>
      </c>
      <c r="B2217" s="14" t="s">
        <v>75</v>
      </c>
      <c r="C2217" s="14" t="s">
        <v>3</v>
      </c>
      <c r="D2217" s="14">
        <v>2015</v>
      </c>
      <c r="E2217" s="14">
        <v>2015</v>
      </c>
      <c r="F2217" s="14" t="s">
        <v>100</v>
      </c>
      <c r="G2217" s="26">
        <v>12834</v>
      </c>
      <c r="H2217" s="26">
        <v>24775</v>
      </c>
      <c r="I2217" s="48">
        <v>63042</v>
      </c>
      <c r="J2217" s="28">
        <v>0.96550000000000002</v>
      </c>
      <c r="K2217" s="28"/>
      <c r="L2217" s="111">
        <v>17</v>
      </c>
      <c r="M2217" s="28">
        <v>0.17599999999999999</v>
      </c>
      <c r="N2217" s="28">
        <v>4.2200000000000001E-2</v>
      </c>
    </row>
    <row r="2218" spans="1:14">
      <c r="A2218" s="87" t="s">
        <v>159</v>
      </c>
      <c r="B2218" s="14" t="s">
        <v>75</v>
      </c>
      <c r="C2218" s="14" t="s">
        <v>3</v>
      </c>
      <c r="D2218" s="14">
        <v>2015</v>
      </c>
      <c r="E2218" s="14">
        <v>2015</v>
      </c>
      <c r="F2218" s="14" t="s">
        <v>100</v>
      </c>
      <c r="G2218" s="26">
        <v>178</v>
      </c>
      <c r="H2218" s="26">
        <v>320</v>
      </c>
      <c r="I2218" s="48">
        <v>805</v>
      </c>
      <c r="J2218" s="28">
        <v>1</v>
      </c>
      <c r="K2218" s="28"/>
      <c r="L2218" s="111">
        <v>17</v>
      </c>
      <c r="M2218" s="28">
        <v>0.17599999999999999</v>
      </c>
      <c r="N2218" s="28">
        <v>4.2200000000000001E-2</v>
      </c>
    </row>
    <row r="2219" spans="1:14">
      <c r="A2219" s="87" t="s">
        <v>160</v>
      </c>
      <c r="B2219" s="14" t="s">
        <v>75</v>
      </c>
      <c r="C2219" s="14" t="s">
        <v>3</v>
      </c>
      <c r="D2219" s="14">
        <v>2015</v>
      </c>
      <c r="E2219" s="14">
        <v>2015</v>
      </c>
      <c r="F2219" s="14" t="s">
        <v>100</v>
      </c>
      <c r="G2219" s="26">
        <v>3223</v>
      </c>
      <c r="H2219" s="26">
        <v>6993</v>
      </c>
      <c r="I2219" s="48">
        <v>16569</v>
      </c>
      <c r="J2219" s="28">
        <v>1</v>
      </c>
      <c r="K2219" s="28"/>
      <c r="L2219" s="111">
        <v>17</v>
      </c>
      <c r="M2219" s="28">
        <v>0.17599999999999999</v>
      </c>
      <c r="N2219" s="28">
        <v>4.2200000000000001E-2</v>
      </c>
    </row>
    <row r="2220" spans="1:14">
      <c r="A2220" s="87" t="s">
        <v>161</v>
      </c>
      <c r="B2220" s="14" t="s">
        <v>74</v>
      </c>
      <c r="C2220" s="14" t="s">
        <v>3</v>
      </c>
      <c r="D2220" s="14">
        <v>2015</v>
      </c>
      <c r="E2220" s="14">
        <v>2015</v>
      </c>
      <c r="F2220" s="14" t="s">
        <v>100</v>
      </c>
      <c r="G2220" s="26">
        <v>22313</v>
      </c>
      <c r="H2220" s="26">
        <v>43385</v>
      </c>
      <c r="I2220" s="48">
        <v>114399</v>
      </c>
      <c r="J2220" s="28">
        <v>0.93089999999999995</v>
      </c>
      <c r="K2220" s="28"/>
      <c r="L2220" s="111">
        <v>1</v>
      </c>
      <c r="M2220" s="28">
        <v>1</v>
      </c>
      <c r="N2220" s="28">
        <v>3.6999999999999998E-2</v>
      </c>
    </row>
    <row r="2221" spans="1:14">
      <c r="A2221" s="87" t="s">
        <v>162</v>
      </c>
      <c r="B2221" s="14" t="s">
        <v>74</v>
      </c>
      <c r="C2221" s="14" t="s">
        <v>3</v>
      </c>
      <c r="D2221" s="14">
        <v>2015</v>
      </c>
      <c r="E2221" s="14">
        <v>2015</v>
      </c>
      <c r="F2221" s="14" t="s">
        <v>100</v>
      </c>
      <c r="G2221" s="26">
        <v>19814</v>
      </c>
      <c r="H2221" s="26">
        <v>35677</v>
      </c>
      <c r="I2221" s="48">
        <v>119855</v>
      </c>
      <c r="J2221" s="28">
        <v>0.95820000000000005</v>
      </c>
      <c r="K2221" s="28"/>
      <c r="L2221" s="111">
        <v>17</v>
      </c>
      <c r="M2221" s="28">
        <v>0.17599999999999999</v>
      </c>
      <c r="N2221" s="28">
        <v>4.2200000000000001E-2</v>
      </c>
    </row>
    <row r="2222" spans="1:14">
      <c r="A2222" s="87" t="s">
        <v>163</v>
      </c>
      <c r="B2222" s="14" t="s">
        <v>75</v>
      </c>
      <c r="C2222" s="14" t="s">
        <v>3</v>
      </c>
      <c r="D2222" s="14">
        <v>2015</v>
      </c>
      <c r="E2222" s="14">
        <v>2015</v>
      </c>
      <c r="F2222" s="14" t="s">
        <v>100</v>
      </c>
      <c r="G2222" s="26">
        <v>42583</v>
      </c>
      <c r="H2222" s="26">
        <v>91585</v>
      </c>
      <c r="I2222" s="48">
        <v>220335</v>
      </c>
      <c r="J2222" s="28">
        <v>0.9627</v>
      </c>
      <c r="K2222" s="28"/>
      <c r="L2222" s="111">
        <v>6</v>
      </c>
      <c r="M2222" s="28">
        <v>0.33300000000000002</v>
      </c>
      <c r="N2222" s="28">
        <v>1.55E-2</v>
      </c>
    </row>
    <row r="2223" spans="1:14">
      <c r="A2223" s="87" t="s">
        <v>164</v>
      </c>
      <c r="B2223" s="14" t="s">
        <v>75</v>
      </c>
      <c r="C2223" s="14" t="s">
        <v>3</v>
      </c>
      <c r="D2223" s="14">
        <v>2015</v>
      </c>
      <c r="E2223" s="14">
        <v>2015</v>
      </c>
      <c r="F2223" s="14" t="s">
        <v>100</v>
      </c>
      <c r="G2223" s="26">
        <v>5642</v>
      </c>
      <c r="H2223" s="26">
        <v>13047</v>
      </c>
      <c r="I2223" s="48">
        <v>38799</v>
      </c>
      <c r="J2223" s="28">
        <v>1</v>
      </c>
      <c r="K2223" s="28"/>
      <c r="L2223" s="111">
        <v>17</v>
      </c>
      <c r="M2223" s="28">
        <v>0.17599999999999999</v>
      </c>
      <c r="N2223" s="28">
        <v>4.2200000000000001E-2</v>
      </c>
    </row>
    <row r="2224" spans="1:14">
      <c r="A2224" s="87" t="s">
        <v>165</v>
      </c>
      <c r="B2224" s="14" t="s">
        <v>75</v>
      </c>
      <c r="C2224" s="14" t="s">
        <v>3</v>
      </c>
      <c r="D2224" s="14">
        <v>2015</v>
      </c>
      <c r="E2224" s="14">
        <v>2015</v>
      </c>
      <c r="F2224" s="14" t="s">
        <v>100</v>
      </c>
      <c r="G2224" s="26">
        <v>4714</v>
      </c>
      <c r="H2224" s="26">
        <v>10255</v>
      </c>
      <c r="I2224" s="48">
        <v>26088</v>
      </c>
      <c r="J2224" s="28">
        <v>0.97929999999999995</v>
      </c>
      <c r="K2224" s="28"/>
      <c r="L2224" s="111">
        <v>17</v>
      </c>
      <c r="M2224" s="28">
        <v>0.17599999999999999</v>
      </c>
      <c r="N2224" s="28">
        <v>4.2200000000000001E-2</v>
      </c>
    </row>
    <row r="2225" spans="1:31">
      <c r="A2225" s="87" t="s">
        <v>166</v>
      </c>
      <c r="B2225" s="14" t="s">
        <v>75</v>
      </c>
      <c r="C2225" s="14" t="s">
        <v>3</v>
      </c>
      <c r="D2225" s="14">
        <v>2015</v>
      </c>
      <c r="E2225" s="14">
        <v>2015</v>
      </c>
      <c r="F2225" s="14" t="s">
        <v>100</v>
      </c>
      <c r="G2225" s="26">
        <v>996</v>
      </c>
      <c r="H2225" s="26">
        <v>1829</v>
      </c>
      <c r="I2225" s="48">
        <v>4768</v>
      </c>
      <c r="J2225" s="28">
        <v>0.92449999999999999</v>
      </c>
      <c r="K2225" s="28"/>
      <c r="L2225" s="111">
        <v>17</v>
      </c>
      <c r="M2225" s="28">
        <v>0.17599999999999999</v>
      </c>
      <c r="N2225" s="28">
        <v>4.2200000000000001E-2</v>
      </c>
    </row>
    <row r="2226" spans="1:31">
      <c r="A2226" s="87" t="s">
        <v>167</v>
      </c>
      <c r="B2226" s="14" t="s">
        <v>74</v>
      </c>
      <c r="C2226" s="14" t="s">
        <v>3</v>
      </c>
      <c r="D2226" s="14">
        <v>2015</v>
      </c>
      <c r="E2226" s="14">
        <v>2015</v>
      </c>
      <c r="F2226" s="14" t="s">
        <v>100</v>
      </c>
      <c r="G2226" s="26">
        <v>52436</v>
      </c>
      <c r="H2226" s="26">
        <v>123898</v>
      </c>
      <c r="I2226" s="48">
        <v>236950</v>
      </c>
      <c r="J2226" s="28">
        <v>0.97740000000000005</v>
      </c>
      <c r="K2226" s="28"/>
      <c r="L2226" s="111">
        <v>2</v>
      </c>
      <c r="M2226" s="28">
        <v>1</v>
      </c>
      <c r="N2226" s="28">
        <v>6.3600000000000004E-2</v>
      </c>
    </row>
    <row r="2227" spans="1:31">
      <c r="A2227" s="87" t="s">
        <v>168</v>
      </c>
      <c r="B2227" s="14" t="s">
        <v>75</v>
      </c>
      <c r="C2227" s="14" t="s">
        <v>3</v>
      </c>
      <c r="D2227" s="14">
        <v>2015</v>
      </c>
      <c r="E2227" s="14">
        <v>2015</v>
      </c>
      <c r="F2227" s="14" t="s">
        <v>100</v>
      </c>
      <c r="G2227" s="26">
        <v>3000</v>
      </c>
      <c r="H2227" s="26">
        <v>5414</v>
      </c>
      <c r="I2227" s="48">
        <v>13863</v>
      </c>
      <c r="J2227" s="28">
        <v>0.89259999999999995</v>
      </c>
      <c r="K2227" s="28"/>
      <c r="L2227" s="111">
        <v>17</v>
      </c>
      <c r="M2227" s="28">
        <v>0.17599999999999999</v>
      </c>
      <c r="N2227" s="28">
        <v>4.2200000000000001E-2</v>
      </c>
    </row>
    <row r="2228" spans="1:31">
      <c r="A2228" s="87" t="s">
        <v>169</v>
      </c>
      <c r="B2228" s="14" t="s">
        <v>74</v>
      </c>
      <c r="C2228" s="14" t="s">
        <v>3</v>
      </c>
      <c r="D2228" s="14">
        <v>2015</v>
      </c>
      <c r="E2228" s="14">
        <v>2015</v>
      </c>
      <c r="F2228" s="14" t="s">
        <v>100</v>
      </c>
      <c r="G2228" s="26">
        <v>36486</v>
      </c>
      <c r="H2228" s="26">
        <v>74220</v>
      </c>
      <c r="I2228" s="48">
        <v>216023</v>
      </c>
      <c r="J2228" s="28">
        <v>0.94359999999999999</v>
      </c>
      <c r="K2228" s="28"/>
      <c r="L2228" s="111">
        <v>3</v>
      </c>
      <c r="M2228" s="28">
        <v>0.66700000000000004</v>
      </c>
      <c r="N2228" s="28">
        <v>3.85E-2</v>
      </c>
    </row>
    <row r="2229" spans="1:31">
      <c r="A2229" s="87" t="s">
        <v>170</v>
      </c>
      <c r="B2229" s="14" t="s">
        <v>74</v>
      </c>
      <c r="C2229" s="14" t="s">
        <v>3</v>
      </c>
      <c r="D2229" s="14">
        <v>2015</v>
      </c>
      <c r="E2229" s="14">
        <v>2015</v>
      </c>
      <c r="F2229" s="14" t="s">
        <v>100</v>
      </c>
      <c r="G2229" s="26">
        <v>9810</v>
      </c>
      <c r="H2229" s="26">
        <v>20044</v>
      </c>
      <c r="I2229" s="48">
        <v>53825</v>
      </c>
      <c r="J2229" s="28">
        <v>0.91220000000000001</v>
      </c>
      <c r="K2229" s="28"/>
      <c r="L2229" s="111">
        <v>17</v>
      </c>
      <c r="M2229" s="28">
        <v>0.17599999999999999</v>
      </c>
      <c r="N2229" s="28">
        <v>4.2200000000000001E-2</v>
      </c>
    </row>
    <row r="2230" spans="1:31">
      <c r="A2230" s="87" t="s">
        <v>171</v>
      </c>
      <c r="B2230" s="14" t="s">
        <v>75</v>
      </c>
      <c r="C2230" s="14" t="s">
        <v>3</v>
      </c>
      <c r="D2230" s="14">
        <v>2015</v>
      </c>
      <c r="E2230" s="14">
        <v>2015</v>
      </c>
      <c r="F2230" s="14" t="s">
        <v>100</v>
      </c>
      <c r="G2230" s="26">
        <v>6023</v>
      </c>
      <c r="H2230" s="26">
        <v>13204</v>
      </c>
      <c r="I2230" s="48">
        <v>29695</v>
      </c>
      <c r="J2230" s="28">
        <v>1</v>
      </c>
      <c r="K2230" s="28"/>
      <c r="L2230" s="111">
        <v>17</v>
      </c>
      <c r="M2230" s="28">
        <v>0.17599999999999999</v>
      </c>
      <c r="N2230" s="28">
        <v>4.2200000000000001E-2</v>
      </c>
    </row>
    <row r="2231" spans="1:31">
      <c r="A2231" s="51" t="s">
        <v>281</v>
      </c>
      <c r="B2231" s="14" t="s">
        <v>66</v>
      </c>
      <c r="C2231" s="14" t="s">
        <v>183</v>
      </c>
      <c r="D2231" s="14">
        <v>2015</v>
      </c>
      <c r="E2231" s="14">
        <v>2015</v>
      </c>
      <c r="F2231" s="14" t="s">
        <v>100</v>
      </c>
      <c r="G2231" s="128"/>
      <c r="H2231" s="128"/>
      <c r="I2231" s="128"/>
      <c r="J2231" s="129"/>
      <c r="K2231" s="129"/>
      <c r="L2231" s="111"/>
      <c r="M2231" s="28">
        <v>0.254</v>
      </c>
      <c r="N2231" s="28">
        <v>5.3999999999999999E-2</v>
      </c>
    </row>
    <row r="2232" spans="1:31">
      <c r="A2232" s="51" t="s">
        <v>172</v>
      </c>
      <c r="B2232" s="14" t="s">
        <v>66</v>
      </c>
      <c r="C2232" s="14" t="s">
        <v>183</v>
      </c>
      <c r="D2232" s="14">
        <v>2015</v>
      </c>
      <c r="E2232" s="14">
        <v>2015</v>
      </c>
      <c r="F2232" s="14" t="s">
        <v>100</v>
      </c>
      <c r="G2232" s="26">
        <v>2101357</v>
      </c>
      <c r="H2232" s="26">
        <v>4443927</v>
      </c>
      <c r="I2232" s="48">
        <v>12494452</v>
      </c>
      <c r="J2232" s="28">
        <v>0.97030000000000005</v>
      </c>
      <c r="K2232" s="28"/>
      <c r="L2232" s="111">
        <v>202</v>
      </c>
      <c r="M2232" s="28">
        <v>0.32200000000000001</v>
      </c>
      <c r="N2232" s="28">
        <v>7.4300000000000005E-2</v>
      </c>
      <c r="O2232" s="14"/>
      <c r="P2232" s="14"/>
      <c r="Q2232" s="14"/>
      <c r="R2232" s="14"/>
      <c r="S2232" s="14"/>
      <c r="T2232" s="14"/>
      <c r="U2232" s="14"/>
      <c r="V2232" s="14"/>
      <c r="W2232" s="14"/>
      <c r="X2232" s="14"/>
      <c r="Y2232" s="14"/>
      <c r="Z2232" s="14"/>
      <c r="AA2232" s="14"/>
      <c r="AB2232" s="14"/>
      <c r="AC2232" s="14"/>
      <c r="AD2232" s="14"/>
      <c r="AE2232" s="14"/>
    </row>
    <row r="2233" spans="1:31">
      <c r="A2233" s="51" t="s">
        <v>173</v>
      </c>
      <c r="B2233" s="14" t="s">
        <v>74</v>
      </c>
      <c r="C2233" s="14" t="s">
        <v>183</v>
      </c>
      <c r="D2233" s="14">
        <v>2015</v>
      </c>
      <c r="E2233" s="14">
        <v>2015</v>
      </c>
      <c r="F2233" s="14" t="s">
        <v>100</v>
      </c>
      <c r="G2233" s="26">
        <v>60825</v>
      </c>
      <c r="H2233" s="26">
        <v>120003</v>
      </c>
      <c r="I2233" s="48">
        <v>418769</v>
      </c>
      <c r="J2233" s="28">
        <v>0.83</v>
      </c>
      <c r="K2233" s="28"/>
      <c r="L2233" s="111">
        <v>4</v>
      </c>
      <c r="M2233" s="28">
        <v>1</v>
      </c>
      <c r="N2233" s="28">
        <v>6.9000000000000006E-2</v>
      </c>
    </row>
    <row r="2234" spans="1:31">
      <c r="A2234" s="51" t="s">
        <v>174</v>
      </c>
      <c r="B2234" s="14" t="s">
        <v>75</v>
      </c>
      <c r="C2234" s="14" t="s">
        <v>183</v>
      </c>
      <c r="D2234" s="14">
        <v>2015</v>
      </c>
      <c r="E2234" s="14">
        <v>2015</v>
      </c>
      <c r="F2234" s="14" t="s">
        <v>100</v>
      </c>
      <c r="G2234" s="26">
        <v>102</v>
      </c>
      <c r="H2234" s="26">
        <v>165</v>
      </c>
      <c r="I2234" s="48">
        <v>385</v>
      </c>
      <c r="J2234" s="28">
        <v>1</v>
      </c>
      <c r="K2234" s="28"/>
      <c r="L2234" s="111">
        <v>23</v>
      </c>
      <c r="M2234" s="28">
        <v>0.26100000000000001</v>
      </c>
      <c r="N2234" s="28">
        <v>4.8000000000000001E-2</v>
      </c>
    </row>
    <row r="2235" spans="1:31">
      <c r="A2235" s="51" t="s">
        <v>175</v>
      </c>
      <c r="B2235" s="14" t="s">
        <v>75</v>
      </c>
      <c r="C2235" s="14" t="s">
        <v>183</v>
      </c>
      <c r="D2235" s="14">
        <v>2015</v>
      </c>
      <c r="E2235" s="14">
        <v>2015</v>
      </c>
      <c r="F2235" s="14" t="s">
        <v>100</v>
      </c>
      <c r="G2235" s="26">
        <v>1746</v>
      </c>
      <c r="H2235" s="26">
        <v>3343</v>
      </c>
      <c r="I2235" s="48">
        <v>7712</v>
      </c>
      <c r="J2235" s="28">
        <v>0.94230000000000003</v>
      </c>
      <c r="K2235" s="28"/>
      <c r="L2235" s="111">
        <v>23</v>
      </c>
      <c r="M2235" s="28">
        <v>0.26100000000000001</v>
      </c>
      <c r="N2235" s="28">
        <v>4.8000000000000001E-2</v>
      </c>
    </row>
    <row r="2236" spans="1:31">
      <c r="A2236" s="51" t="s">
        <v>176</v>
      </c>
      <c r="B2236" s="14" t="s">
        <v>75</v>
      </c>
      <c r="C2236" s="14" t="s">
        <v>183</v>
      </c>
      <c r="D2236" s="14">
        <v>2015</v>
      </c>
      <c r="E2236" s="14">
        <v>2015</v>
      </c>
      <c r="F2236" s="14" t="s">
        <v>100</v>
      </c>
      <c r="G2236" s="26">
        <v>16101</v>
      </c>
      <c r="H2236" s="26">
        <v>31351</v>
      </c>
      <c r="I2236" s="48">
        <v>79394</v>
      </c>
      <c r="J2236" s="28">
        <v>0.90039999999999998</v>
      </c>
      <c r="K2236" s="28"/>
      <c r="L2236" s="111">
        <v>23</v>
      </c>
      <c r="M2236" s="28">
        <v>0.26100000000000001</v>
      </c>
      <c r="N2236" s="28">
        <v>4.8000000000000001E-2</v>
      </c>
    </row>
    <row r="2237" spans="1:31">
      <c r="A2237" s="51" t="s">
        <v>177</v>
      </c>
      <c r="B2237" s="14" t="s">
        <v>75</v>
      </c>
      <c r="C2237" s="14" t="s">
        <v>183</v>
      </c>
      <c r="D2237" s="14">
        <v>2015</v>
      </c>
      <c r="E2237" s="14">
        <v>2015</v>
      </c>
      <c r="F2237" s="14" t="s">
        <v>100</v>
      </c>
      <c r="G2237" s="26">
        <v>2917</v>
      </c>
      <c r="H2237" s="26">
        <v>5457</v>
      </c>
      <c r="I2237" s="48">
        <v>11651</v>
      </c>
      <c r="J2237" s="28">
        <v>1</v>
      </c>
      <c r="K2237" s="28"/>
      <c r="L2237" s="111">
        <v>23</v>
      </c>
      <c r="M2237" s="28">
        <v>0.26100000000000001</v>
      </c>
      <c r="N2237" s="28">
        <v>4.8000000000000001E-2</v>
      </c>
    </row>
    <row r="2238" spans="1:31">
      <c r="A2238" s="51" t="s">
        <v>178</v>
      </c>
      <c r="B2238" s="14" t="s">
        <v>75</v>
      </c>
      <c r="C2238" s="14" t="s">
        <v>183</v>
      </c>
      <c r="D2238" s="14">
        <v>2015</v>
      </c>
      <c r="E2238" s="14">
        <v>2015</v>
      </c>
      <c r="F2238" s="14" t="s">
        <v>100</v>
      </c>
      <c r="G2238" s="26">
        <v>695</v>
      </c>
      <c r="H2238" s="26">
        <v>1658</v>
      </c>
      <c r="I2238" s="48">
        <v>8385</v>
      </c>
      <c r="J2238" s="28">
        <v>0.89470000000000005</v>
      </c>
      <c r="K2238" s="28"/>
      <c r="L2238" s="111">
        <v>23</v>
      </c>
      <c r="M2238" s="28">
        <v>0.26100000000000001</v>
      </c>
      <c r="N2238" s="28">
        <v>4.8000000000000001E-2</v>
      </c>
    </row>
    <row r="2239" spans="1:31">
      <c r="A2239" s="51" t="s">
        <v>179</v>
      </c>
      <c r="B2239" s="14" t="s">
        <v>74</v>
      </c>
      <c r="C2239" s="14" t="s">
        <v>183</v>
      </c>
      <c r="D2239" s="14">
        <v>2015</v>
      </c>
      <c r="E2239" s="14">
        <v>2015</v>
      </c>
      <c r="F2239" s="14" t="s">
        <v>100</v>
      </c>
      <c r="G2239" s="26">
        <v>35046</v>
      </c>
      <c r="H2239" s="26">
        <v>71330</v>
      </c>
      <c r="I2239" s="48">
        <v>258418</v>
      </c>
      <c r="J2239" s="28">
        <v>0.95679999999999998</v>
      </c>
      <c r="K2239" s="28"/>
      <c r="L2239" s="111">
        <v>4</v>
      </c>
      <c r="M2239" s="28">
        <v>0.5</v>
      </c>
      <c r="N2239" s="28">
        <v>3.7699999999999997E-2</v>
      </c>
    </row>
    <row r="2240" spans="1:31">
      <c r="A2240" s="51" t="s">
        <v>180</v>
      </c>
      <c r="B2240" s="14" t="s">
        <v>75</v>
      </c>
      <c r="C2240" s="14" t="s">
        <v>183</v>
      </c>
      <c r="D2240" s="14">
        <v>2015</v>
      </c>
      <c r="E2240" s="14">
        <v>2015</v>
      </c>
      <c r="F2240" s="14" t="s">
        <v>100</v>
      </c>
      <c r="G2240" s="26">
        <v>2479</v>
      </c>
      <c r="H2240" s="26">
        <v>5126</v>
      </c>
      <c r="I2240" s="48">
        <v>11224</v>
      </c>
      <c r="J2240" s="28">
        <v>1</v>
      </c>
      <c r="K2240" s="28"/>
      <c r="L2240" s="111">
        <v>23</v>
      </c>
      <c r="M2240" s="28">
        <v>0.26100000000000001</v>
      </c>
      <c r="N2240" s="28">
        <v>4.8000000000000001E-2</v>
      </c>
    </row>
    <row r="2241" spans="1:14">
      <c r="A2241" s="51" t="s">
        <v>181</v>
      </c>
      <c r="B2241" s="14" t="s">
        <v>75</v>
      </c>
      <c r="C2241" s="14" t="s">
        <v>183</v>
      </c>
      <c r="D2241" s="14">
        <v>2015</v>
      </c>
      <c r="E2241" s="14">
        <v>2015</v>
      </c>
      <c r="F2241" s="14" t="s">
        <v>100</v>
      </c>
      <c r="G2241" s="26">
        <v>7277</v>
      </c>
      <c r="H2241" s="26">
        <v>13186</v>
      </c>
      <c r="I2241" s="48">
        <v>36987</v>
      </c>
      <c r="J2241" s="28">
        <v>1</v>
      </c>
      <c r="K2241" s="28"/>
      <c r="L2241" s="111">
        <v>23</v>
      </c>
      <c r="M2241" s="28">
        <v>0.26100000000000001</v>
      </c>
      <c r="N2241" s="28">
        <v>4.8000000000000001E-2</v>
      </c>
    </row>
    <row r="2242" spans="1:14">
      <c r="A2242" s="87" t="s">
        <v>123</v>
      </c>
      <c r="B2242" s="14" t="s">
        <v>74</v>
      </c>
      <c r="C2242" s="14" t="s">
        <v>183</v>
      </c>
      <c r="D2242" s="14">
        <v>2015</v>
      </c>
      <c r="E2242" s="14">
        <v>2015</v>
      </c>
      <c r="F2242" s="14" t="s">
        <v>100</v>
      </c>
      <c r="G2242" s="26">
        <v>97110</v>
      </c>
      <c r="H2242" s="26">
        <v>228307</v>
      </c>
      <c r="I2242" s="48">
        <v>456093</v>
      </c>
      <c r="J2242" s="28">
        <v>0.96350000000000002</v>
      </c>
      <c r="K2242" s="28"/>
      <c r="L2242" s="111">
        <v>6</v>
      </c>
      <c r="M2242" s="28">
        <v>0.16700000000000001</v>
      </c>
      <c r="N2242" s="28">
        <v>1.41E-2</v>
      </c>
    </row>
    <row r="2243" spans="1:14">
      <c r="A2243" s="87" t="s">
        <v>124</v>
      </c>
      <c r="B2243" s="14" t="s">
        <v>75</v>
      </c>
      <c r="C2243" s="14" t="s">
        <v>183</v>
      </c>
      <c r="D2243" s="14">
        <v>2015</v>
      </c>
      <c r="E2243" s="14">
        <v>2015</v>
      </c>
      <c r="F2243" s="14" t="s">
        <v>100</v>
      </c>
      <c r="G2243" s="26">
        <v>1515</v>
      </c>
      <c r="H2243" s="26">
        <v>3663</v>
      </c>
      <c r="I2243" s="48">
        <v>11528</v>
      </c>
      <c r="J2243" s="28">
        <v>1</v>
      </c>
      <c r="K2243" s="28"/>
      <c r="L2243" s="111">
        <v>23</v>
      </c>
      <c r="M2243" s="28">
        <v>0.26100000000000001</v>
      </c>
      <c r="N2243" s="28">
        <v>4.8000000000000001E-2</v>
      </c>
    </row>
    <row r="2244" spans="1:14">
      <c r="A2244" s="87" t="s">
        <v>125</v>
      </c>
      <c r="B2244" s="14" t="s">
        <v>75</v>
      </c>
      <c r="C2244" s="14" t="s">
        <v>183</v>
      </c>
      <c r="D2244" s="14">
        <v>2015</v>
      </c>
      <c r="E2244" s="14">
        <v>2015</v>
      </c>
      <c r="F2244" s="14" t="s">
        <v>100</v>
      </c>
      <c r="G2244" s="26">
        <v>11589</v>
      </c>
      <c r="H2244" s="26">
        <v>20402</v>
      </c>
      <c r="I2244" s="48">
        <v>49005</v>
      </c>
      <c r="J2244" s="28">
        <v>0.99809999999999999</v>
      </c>
      <c r="K2244" s="28"/>
      <c r="L2244" s="111">
        <v>23</v>
      </c>
      <c r="M2244" s="28">
        <v>0.26100000000000001</v>
      </c>
      <c r="N2244" s="28">
        <v>4.8000000000000001E-2</v>
      </c>
    </row>
    <row r="2245" spans="1:14">
      <c r="A2245" s="87" t="s">
        <v>126</v>
      </c>
      <c r="B2245" s="14" t="s">
        <v>75</v>
      </c>
      <c r="C2245" s="14" t="s">
        <v>183</v>
      </c>
      <c r="D2245" s="14">
        <v>2015</v>
      </c>
      <c r="E2245" s="14">
        <v>2015</v>
      </c>
      <c r="F2245" s="14" t="s">
        <v>100</v>
      </c>
      <c r="G2245" s="26">
        <v>16711</v>
      </c>
      <c r="H2245" s="26">
        <v>41913</v>
      </c>
      <c r="I2245" s="48">
        <v>88489</v>
      </c>
      <c r="J2245" s="28">
        <v>0.95740000000000003</v>
      </c>
      <c r="K2245" s="28"/>
      <c r="L2245" s="111">
        <v>23</v>
      </c>
      <c r="M2245" s="28">
        <v>0.26100000000000001</v>
      </c>
      <c r="N2245" s="28">
        <v>4.8000000000000001E-2</v>
      </c>
    </row>
    <row r="2246" spans="1:14">
      <c r="A2246" s="87" t="s">
        <v>127</v>
      </c>
      <c r="B2246" s="14" t="s">
        <v>75</v>
      </c>
      <c r="C2246" s="14" t="s">
        <v>183</v>
      </c>
      <c r="D2246" s="14">
        <v>2015</v>
      </c>
      <c r="E2246" s="14">
        <v>2015</v>
      </c>
      <c r="F2246" s="14" t="s">
        <v>100</v>
      </c>
      <c r="G2246" s="26">
        <v>1055</v>
      </c>
      <c r="H2246" s="26">
        <v>2091</v>
      </c>
      <c r="I2246" s="48">
        <v>5405</v>
      </c>
      <c r="J2246" s="28">
        <v>1</v>
      </c>
      <c r="K2246" s="28"/>
      <c r="L2246" s="111">
        <v>23</v>
      </c>
      <c r="M2246" s="28">
        <v>0.26100000000000001</v>
      </c>
      <c r="N2246" s="28">
        <v>4.8000000000000001E-2</v>
      </c>
    </row>
    <row r="2247" spans="1:14">
      <c r="A2247" s="87" t="s">
        <v>128</v>
      </c>
      <c r="B2247" s="14" t="s">
        <v>75</v>
      </c>
      <c r="C2247" s="14" t="s">
        <v>183</v>
      </c>
      <c r="D2247" s="14">
        <v>2015</v>
      </c>
      <c r="E2247" s="14">
        <v>2015</v>
      </c>
      <c r="F2247" s="14" t="s">
        <v>100</v>
      </c>
      <c r="G2247" s="26">
        <v>64392</v>
      </c>
      <c r="H2247" s="26">
        <v>152850</v>
      </c>
      <c r="I2247" s="48">
        <v>367041</v>
      </c>
      <c r="J2247" s="28">
        <v>0.99539999999999995</v>
      </c>
      <c r="K2247" s="28"/>
      <c r="L2247" s="111">
        <v>12</v>
      </c>
      <c r="M2247" s="28">
        <v>0.16700000000000001</v>
      </c>
      <c r="N2247" s="28">
        <v>8.0999999999999996E-3</v>
      </c>
    </row>
    <row r="2248" spans="1:14">
      <c r="A2248" s="87" t="s">
        <v>129</v>
      </c>
      <c r="B2248" s="14" t="s">
        <v>75</v>
      </c>
      <c r="C2248" s="14" t="s">
        <v>183</v>
      </c>
      <c r="D2248" s="14">
        <v>2015</v>
      </c>
      <c r="E2248" s="14">
        <v>2015</v>
      </c>
      <c r="F2248" s="14" t="s">
        <v>100</v>
      </c>
      <c r="G2248" s="26">
        <v>10304</v>
      </c>
      <c r="H2248" s="26">
        <v>24156</v>
      </c>
      <c r="I2248" s="48">
        <v>54246</v>
      </c>
      <c r="J2248" s="28">
        <v>0.99570000000000003</v>
      </c>
      <c r="K2248" s="28"/>
      <c r="L2248" s="111">
        <v>23</v>
      </c>
      <c r="M2248" s="28">
        <v>0.26100000000000001</v>
      </c>
      <c r="N2248" s="28">
        <v>4.8000000000000001E-2</v>
      </c>
    </row>
    <row r="2249" spans="1:14">
      <c r="A2249" s="87" t="s">
        <v>130</v>
      </c>
      <c r="B2249" s="14" t="s">
        <v>75</v>
      </c>
      <c r="C2249" s="14" t="s">
        <v>183</v>
      </c>
      <c r="D2249" s="14">
        <v>2015</v>
      </c>
      <c r="E2249" s="14">
        <v>2015</v>
      </c>
      <c r="F2249" s="14" t="s">
        <v>100</v>
      </c>
      <c r="G2249" s="26">
        <v>5936</v>
      </c>
      <c r="H2249" s="26">
        <v>11651</v>
      </c>
      <c r="I2249" s="48">
        <v>29216</v>
      </c>
      <c r="J2249" s="28">
        <v>0.95489999999999997</v>
      </c>
      <c r="K2249" s="28"/>
      <c r="L2249" s="111">
        <v>23</v>
      </c>
      <c r="M2249" s="28">
        <v>0.26100000000000001</v>
      </c>
      <c r="N2249" s="28">
        <v>4.8000000000000001E-2</v>
      </c>
    </row>
    <row r="2250" spans="1:14">
      <c r="A2250" s="87" t="s">
        <v>131</v>
      </c>
      <c r="B2250" s="14" t="s">
        <v>75</v>
      </c>
      <c r="C2250" s="14" t="s">
        <v>183</v>
      </c>
      <c r="D2250" s="14">
        <v>2015</v>
      </c>
      <c r="E2250" s="14">
        <v>2015</v>
      </c>
      <c r="F2250" s="14" t="s">
        <v>100</v>
      </c>
      <c r="G2250" s="26">
        <v>1520</v>
      </c>
      <c r="H2250" s="26">
        <v>3136</v>
      </c>
      <c r="I2250" s="48">
        <v>7360</v>
      </c>
      <c r="J2250" s="28">
        <v>0.83779999999999999</v>
      </c>
      <c r="K2250" s="28"/>
      <c r="L2250" s="111">
        <v>23</v>
      </c>
      <c r="M2250" s="28">
        <v>0.26100000000000001</v>
      </c>
      <c r="N2250" s="28">
        <v>4.8000000000000001E-2</v>
      </c>
    </row>
    <row r="2251" spans="1:14">
      <c r="A2251" s="87" t="s">
        <v>132</v>
      </c>
      <c r="B2251" s="14" t="s">
        <v>76</v>
      </c>
      <c r="C2251" s="14" t="s">
        <v>183</v>
      </c>
      <c r="D2251" s="14">
        <v>2015</v>
      </c>
      <c r="E2251" s="14">
        <v>2015</v>
      </c>
      <c r="F2251" s="14" t="s">
        <v>100</v>
      </c>
      <c r="G2251" s="26">
        <v>583724</v>
      </c>
      <c r="H2251" s="26">
        <v>1181395</v>
      </c>
      <c r="I2251" s="48">
        <v>3681531</v>
      </c>
      <c r="J2251" s="28">
        <v>0.96950000000000003</v>
      </c>
      <c r="K2251" s="28"/>
      <c r="L2251" s="111">
        <v>30</v>
      </c>
      <c r="M2251" s="28">
        <v>0.5</v>
      </c>
      <c r="N2251" s="28">
        <v>7.2599999999999998E-2</v>
      </c>
    </row>
    <row r="2252" spans="1:14">
      <c r="A2252" s="87" t="s">
        <v>133</v>
      </c>
      <c r="B2252" s="14" t="s">
        <v>75</v>
      </c>
      <c r="C2252" s="14" t="s">
        <v>183</v>
      </c>
      <c r="D2252" s="14">
        <v>2015</v>
      </c>
      <c r="E2252" s="14">
        <v>2015</v>
      </c>
      <c r="F2252" s="14" t="s">
        <v>100</v>
      </c>
      <c r="G2252" s="26">
        <v>11919</v>
      </c>
      <c r="H2252" s="26">
        <v>29368</v>
      </c>
      <c r="I2252" s="48">
        <v>68457</v>
      </c>
      <c r="J2252" s="28">
        <v>0.99529999999999996</v>
      </c>
      <c r="K2252" s="28"/>
      <c r="L2252" s="111">
        <v>23</v>
      </c>
      <c r="M2252" s="28">
        <v>0.26100000000000001</v>
      </c>
      <c r="N2252" s="28">
        <v>4.8000000000000001E-2</v>
      </c>
    </row>
    <row r="2253" spans="1:14">
      <c r="A2253" s="87" t="s">
        <v>134</v>
      </c>
      <c r="B2253" s="14" t="s">
        <v>75</v>
      </c>
      <c r="C2253" s="14" t="s">
        <v>183</v>
      </c>
      <c r="D2253" s="14">
        <v>2015</v>
      </c>
      <c r="E2253" s="14">
        <v>2015</v>
      </c>
      <c r="F2253" s="14" t="s">
        <v>100</v>
      </c>
      <c r="G2253" s="26">
        <v>6333</v>
      </c>
      <c r="H2253" s="26">
        <v>10466</v>
      </c>
      <c r="I2253" s="48">
        <v>42511</v>
      </c>
      <c r="J2253" s="28">
        <v>0.96719999999999995</v>
      </c>
      <c r="K2253" s="28"/>
      <c r="L2253" s="111">
        <v>23</v>
      </c>
      <c r="M2253" s="28">
        <v>0.26100000000000001</v>
      </c>
      <c r="N2253" s="28">
        <v>4.8000000000000001E-2</v>
      </c>
    </row>
    <row r="2254" spans="1:14">
      <c r="A2254" s="87" t="s">
        <v>135</v>
      </c>
      <c r="B2254" s="14" t="s">
        <v>75</v>
      </c>
      <c r="C2254" s="14" t="s">
        <v>183</v>
      </c>
      <c r="D2254" s="14">
        <v>2015</v>
      </c>
      <c r="E2254" s="14">
        <v>2015</v>
      </c>
      <c r="F2254" s="14" t="s">
        <v>100</v>
      </c>
      <c r="G2254" s="26">
        <v>1085</v>
      </c>
      <c r="H2254" s="26">
        <v>2054</v>
      </c>
      <c r="I2254" s="48">
        <v>4748</v>
      </c>
      <c r="J2254" s="28">
        <v>0.8</v>
      </c>
      <c r="K2254" s="28"/>
      <c r="L2254" s="111">
        <v>23</v>
      </c>
      <c r="M2254" s="28">
        <v>0.26100000000000001</v>
      </c>
      <c r="N2254" s="28">
        <v>4.8000000000000001E-2</v>
      </c>
    </row>
    <row r="2255" spans="1:14">
      <c r="A2255" s="87" t="s">
        <v>136</v>
      </c>
      <c r="B2255" s="14" t="s">
        <v>75</v>
      </c>
      <c r="C2255" s="14" t="s">
        <v>183</v>
      </c>
      <c r="D2255" s="14">
        <v>2015</v>
      </c>
      <c r="E2255" s="14">
        <v>2015</v>
      </c>
      <c r="F2255" s="14" t="s">
        <v>100</v>
      </c>
      <c r="G2255" s="26">
        <v>7088</v>
      </c>
      <c r="H2255" s="26">
        <v>13148</v>
      </c>
      <c r="I2255" s="48">
        <v>38712</v>
      </c>
      <c r="J2255" s="28">
        <v>0.99429999999999996</v>
      </c>
      <c r="K2255" s="28"/>
      <c r="L2255" s="111">
        <v>23</v>
      </c>
      <c r="M2255" s="28">
        <v>0.26100000000000001</v>
      </c>
      <c r="N2255" s="28">
        <v>4.8000000000000001E-2</v>
      </c>
    </row>
    <row r="2256" spans="1:14">
      <c r="A2256" s="87" t="s">
        <v>137</v>
      </c>
      <c r="B2256" s="14" t="s">
        <v>75</v>
      </c>
      <c r="C2256" s="14" t="s">
        <v>183</v>
      </c>
      <c r="D2256" s="14">
        <v>2015</v>
      </c>
      <c r="E2256" s="14">
        <v>2015</v>
      </c>
      <c r="F2256" s="14" t="s">
        <v>100</v>
      </c>
      <c r="G2256" s="26">
        <v>24832</v>
      </c>
      <c r="H2256" s="26">
        <v>58213</v>
      </c>
      <c r="I2256" s="48">
        <v>132949</v>
      </c>
      <c r="J2256" s="28">
        <v>0.9849</v>
      </c>
      <c r="K2256" s="28"/>
      <c r="L2256" s="111">
        <v>2</v>
      </c>
      <c r="M2256" s="28">
        <v>0.5</v>
      </c>
      <c r="N2256" s="28">
        <v>2.1100000000000001E-2</v>
      </c>
    </row>
    <row r="2257" spans="1:14">
      <c r="A2257" s="87" t="s">
        <v>138</v>
      </c>
      <c r="B2257" s="14" t="s">
        <v>75</v>
      </c>
      <c r="C2257" s="14" t="s">
        <v>183</v>
      </c>
      <c r="D2257" s="14">
        <v>2015</v>
      </c>
      <c r="E2257" s="14">
        <v>2015</v>
      </c>
      <c r="F2257" s="14" t="s">
        <v>100</v>
      </c>
      <c r="G2257" s="26">
        <v>473</v>
      </c>
      <c r="H2257" s="26">
        <v>1032</v>
      </c>
      <c r="I2257" s="48">
        <v>3155</v>
      </c>
      <c r="J2257" s="28">
        <v>1</v>
      </c>
      <c r="K2257" s="28"/>
      <c r="L2257" s="111">
        <v>23</v>
      </c>
      <c r="M2257" s="28">
        <v>0.26100000000000001</v>
      </c>
      <c r="N2257" s="28">
        <v>4.8000000000000001E-2</v>
      </c>
    </row>
    <row r="2258" spans="1:14">
      <c r="A2258" s="87" t="s">
        <v>139</v>
      </c>
      <c r="B2258" s="14" t="s">
        <v>75</v>
      </c>
      <c r="C2258" s="14" t="s">
        <v>183</v>
      </c>
      <c r="D2258" s="14">
        <v>2015</v>
      </c>
      <c r="E2258" s="14">
        <v>2015</v>
      </c>
      <c r="F2258" s="14" t="s">
        <v>100</v>
      </c>
      <c r="G2258" s="26">
        <v>526</v>
      </c>
      <c r="H2258" s="26">
        <v>869</v>
      </c>
      <c r="I2258" s="48">
        <v>3500</v>
      </c>
      <c r="J2258" s="28">
        <v>0.97729999999999995</v>
      </c>
      <c r="K2258" s="28"/>
      <c r="L2258" s="111">
        <v>23</v>
      </c>
      <c r="M2258" s="28">
        <v>0.26100000000000001</v>
      </c>
      <c r="N2258" s="28">
        <v>4.8000000000000001E-2</v>
      </c>
    </row>
    <row r="2259" spans="1:14">
      <c r="A2259" s="87" t="s">
        <v>140</v>
      </c>
      <c r="B2259" s="14" t="s">
        <v>75</v>
      </c>
      <c r="C2259" s="14" t="s">
        <v>183</v>
      </c>
      <c r="D2259" s="14">
        <v>2015</v>
      </c>
      <c r="E2259" s="14">
        <v>2015</v>
      </c>
      <c r="F2259" s="14" t="s">
        <v>100</v>
      </c>
      <c r="G2259" s="26">
        <v>23815</v>
      </c>
      <c r="H2259" s="26">
        <v>53769</v>
      </c>
      <c r="I2259" s="48">
        <v>165463</v>
      </c>
      <c r="J2259" s="28">
        <v>0.99670000000000003</v>
      </c>
      <c r="K2259" s="28"/>
      <c r="L2259" s="111">
        <v>4</v>
      </c>
      <c r="M2259" s="28">
        <v>0.25</v>
      </c>
      <c r="N2259" s="28">
        <v>4.8500000000000001E-2</v>
      </c>
    </row>
    <row r="2260" spans="1:14">
      <c r="A2260" s="87" t="s">
        <v>141</v>
      </c>
      <c r="B2260" s="14" t="s">
        <v>75</v>
      </c>
      <c r="C2260" s="14" t="s">
        <v>183</v>
      </c>
      <c r="D2260" s="14">
        <v>2015</v>
      </c>
      <c r="E2260" s="14">
        <v>2015</v>
      </c>
      <c r="F2260" s="14" t="s">
        <v>100</v>
      </c>
      <c r="G2260" s="26">
        <v>3587</v>
      </c>
      <c r="H2260" s="26">
        <v>7489</v>
      </c>
      <c r="I2260" s="48">
        <v>31105</v>
      </c>
      <c r="J2260" s="28">
        <v>0.97750000000000004</v>
      </c>
      <c r="K2260" s="28"/>
      <c r="L2260" s="111">
        <v>23</v>
      </c>
      <c r="M2260" s="28">
        <v>0.26100000000000001</v>
      </c>
      <c r="N2260" s="28">
        <v>4.8000000000000001E-2</v>
      </c>
    </row>
    <row r="2261" spans="1:14">
      <c r="A2261" s="87" t="s">
        <v>142</v>
      </c>
      <c r="B2261" s="14" t="s">
        <v>75</v>
      </c>
      <c r="C2261" s="14" t="s">
        <v>183</v>
      </c>
      <c r="D2261" s="14">
        <v>2015</v>
      </c>
      <c r="E2261" s="14">
        <v>2015</v>
      </c>
      <c r="F2261" s="14" t="s">
        <v>100</v>
      </c>
      <c r="G2261" s="26">
        <v>4247</v>
      </c>
      <c r="H2261" s="26">
        <v>7669</v>
      </c>
      <c r="I2261" s="48">
        <v>23663</v>
      </c>
      <c r="J2261" s="28">
        <v>0.95409999999999995</v>
      </c>
      <c r="K2261" s="28"/>
      <c r="L2261" s="111">
        <v>23</v>
      </c>
      <c r="M2261" s="28">
        <v>0.26100000000000001</v>
      </c>
      <c r="N2261" s="28">
        <v>4.8000000000000001E-2</v>
      </c>
    </row>
    <row r="2262" spans="1:14">
      <c r="A2262" s="87" t="s">
        <v>143</v>
      </c>
      <c r="B2262" s="14" t="s">
        <v>74</v>
      </c>
      <c r="C2262" s="14" t="s">
        <v>183</v>
      </c>
      <c r="D2262" s="14">
        <v>2015</v>
      </c>
      <c r="E2262" s="14">
        <v>2015</v>
      </c>
      <c r="F2262" s="14" t="s">
        <v>100</v>
      </c>
      <c r="G2262" s="26">
        <v>120341</v>
      </c>
      <c r="H2262" s="26">
        <v>254060</v>
      </c>
      <c r="I2262" s="48">
        <v>846977</v>
      </c>
      <c r="J2262" s="28">
        <v>0.99050000000000005</v>
      </c>
      <c r="K2262" s="28"/>
      <c r="L2262" s="111">
        <v>9</v>
      </c>
      <c r="M2262" s="28">
        <v>0.33300000000000002</v>
      </c>
      <c r="N2262" s="28">
        <v>3.85E-2</v>
      </c>
    </row>
    <row r="2263" spans="1:14">
      <c r="A2263" s="87" t="s">
        <v>144</v>
      </c>
      <c r="B2263" s="14" t="s">
        <v>74</v>
      </c>
      <c r="C2263" s="14" t="s">
        <v>183</v>
      </c>
      <c r="D2263" s="14">
        <v>2015</v>
      </c>
      <c r="E2263" s="14">
        <v>2015</v>
      </c>
      <c r="F2263" s="14" t="s">
        <v>100</v>
      </c>
      <c r="G2263" s="26">
        <v>9240</v>
      </c>
      <c r="H2263" s="26">
        <v>18186</v>
      </c>
      <c r="I2263" s="48">
        <v>61204</v>
      </c>
      <c r="J2263" s="28">
        <v>0.98640000000000005</v>
      </c>
      <c r="K2263" s="28"/>
      <c r="L2263" s="111">
        <v>23</v>
      </c>
      <c r="M2263" s="28">
        <v>0.26100000000000001</v>
      </c>
      <c r="N2263" s="28">
        <v>4.8000000000000001E-2</v>
      </c>
    </row>
    <row r="2264" spans="1:14">
      <c r="A2264" s="87" t="s">
        <v>145</v>
      </c>
      <c r="B2264" s="14" t="s">
        <v>75</v>
      </c>
      <c r="C2264" s="14" t="s">
        <v>183</v>
      </c>
      <c r="D2264" s="14">
        <v>2015</v>
      </c>
      <c r="E2264" s="14">
        <v>2015</v>
      </c>
      <c r="F2264" s="14" t="s">
        <v>100</v>
      </c>
      <c r="G2264" s="26">
        <v>1065</v>
      </c>
      <c r="H2264" s="26">
        <v>2006</v>
      </c>
      <c r="I2264" s="48">
        <v>5565</v>
      </c>
      <c r="J2264" s="28">
        <v>0.98209999999999997</v>
      </c>
      <c r="K2264" s="28"/>
      <c r="L2264" s="111">
        <v>23</v>
      </c>
      <c r="M2264" s="28">
        <v>0.26100000000000001</v>
      </c>
      <c r="N2264" s="28">
        <v>4.8000000000000001E-2</v>
      </c>
    </row>
    <row r="2265" spans="1:14">
      <c r="A2265" s="87" t="s">
        <v>146</v>
      </c>
      <c r="B2265" s="14" t="s">
        <v>75</v>
      </c>
      <c r="C2265" s="14" t="s">
        <v>183</v>
      </c>
      <c r="D2265" s="14">
        <v>2015</v>
      </c>
      <c r="E2265" s="14">
        <v>2015</v>
      </c>
      <c r="F2265" s="14" t="s">
        <v>100</v>
      </c>
      <c r="G2265" s="26">
        <v>126156</v>
      </c>
      <c r="H2265" s="26">
        <v>290289</v>
      </c>
      <c r="I2265" s="48">
        <v>778530</v>
      </c>
      <c r="J2265" s="28">
        <v>0.99639999999999995</v>
      </c>
      <c r="K2265" s="28"/>
      <c r="L2265" s="111">
        <v>23</v>
      </c>
      <c r="M2265" s="28">
        <v>0.17399999999999999</v>
      </c>
      <c r="N2265" s="28">
        <v>7.17E-2</v>
      </c>
    </row>
    <row r="2266" spans="1:14">
      <c r="A2266" s="87" t="s">
        <v>147</v>
      </c>
      <c r="B2266" s="14" t="s">
        <v>74</v>
      </c>
      <c r="C2266" s="14" t="s">
        <v>183</v>
      </c>
      <c r="D2266" s="14">
        <v>2015</v>
      </c>
      <c r="E2266" s="14">
        <v>2015</v>
      </c>
      <c r="F2266" s="14" t="s">
        <v>100</v>
      </c>
      <c r="G2266" s="26">
        <v>103320</v>
      </c>
      <c r="H2266" s="26">
        <v>219247</v>
      </c>
      <c r="I2266" s="48">
        <v>525476</v>
      </c>
      <c r="J2266" s="28">
        <v>0.99390000000000001</v>
      </c>
      <c r="K2266" s="28"/>
      <c r="L2266" s="111">
        <v>8</v>
      </c>
      <c r="M2266" s="28">
        <v>0.5</v>
      </c>
      <c r="N2266" s="28">
        <v>0</v>
      </c>
    </row>
    <row r="2267" spans="1:14">
      <c r="A2267" s="87" t="s">
        <v>148</v>
      </c>
      <c r="B2267" s="14" t="s">
        <v>75</v>
      </c>
      <c r="C2267" s="14" t="s">
        <v>183</v>
      </c>
      <c r="D2267" s="14">
        <v>2015</v>
      </c>
      <c r="E2267" s="14">
        <v>2015</v>
      </c>
      <c r="F2267" s="14" t="s">
        <v>100</v>
      </c>
      <c r="G2267" s="26">
        <v>2727</v>
      </c>
      <c r="H2267" s="26">
        <v>6200</v>
      </c>
      <c r="I2267" s="48">
        <v>17554</v>
      </c>
      <c r="J2267" s="28">
        <v>0.99229999999999996</v>
      </c>
      <c r="K2267" s="28"/>
      <c r="L2267" s="111">
        <v>23</v>
      </c>
      <c r="M2267" s="28">
        <v>0.26100000000000001</v>
      </c>
      <c r="N2267" s="28">
        <v>4.8000000000000001E-2</v>
      </c>
    </row>
    <row r="2268" spans="1:14">
      <c r="A2268" s="87" t="s">
        <v>149</v>
      </c>
      <c r="B2268" s="14" t="s">
        <v>75</v>
      </c>
      <c r="C2268" s="14" t="s">
        <v>183</v>
      </c>
      <c r="D2268" s="14">
        <v>2015</v>
      </c>
      <c r="E2268" s="14">
        <v>2015</v>
      </c>
      <c r="F2268" s="14" t="s">
        <v>100</v>
      </c>
      <c r="G2268" s="26">
        <v>177081</v>
      </c>
      <c r="H2268" s="26">
        <v>397572</v>
      </c>
      <c r="I2268" s="48">
        <v>822918</v>
      </c>
      <c r="J2268" s="28">
        <v>1</v>
      </c>
      <c r="K2268" s="28"/>
      <c r="L2268" s="111">
        <v>29</v>
      </c>
      <c r="M2268" s="28">
        <v>0.10299999999999999</v>
      </c>
      <c r="N2268" s="28">
        <v>6.5299999999999997E-2</v>
      </c>
    </row>
    <row r="2269" spans="1:14">
      <c r="A2269" s="87" t="s">
        <v>150</v>
      </c>
      <c r="B2269" s="14" t="s">
        <v>74</v>
      </c>
      <c r="C2269" s="14" t="s">
        <v>183</v>
      </c>
      <c r="D2269" s="14">
        <v>2015</v>
      </c>
      <c r="E2269" s="14">
        <v>2015</v>
      </c>
      <c r="F2269" s="14" t="s">
        <v>100</v>
      </c>
      <c r="G2269" s="26">
        <v>139429</v>
      </c>
      <c r="H2269" s="26">
        <v>287735</v>
      </c>
      <c r="I2269" s="48">
        <v>828041</v>
      </c>
      <c r="J2269" s="28">
        <v>0.93869999999999998</v>
      </c>
      <c r="K2269" s="28"/>
      <c r="L2269" s="111">
        <v>15</v>
      </c>
      <c r="M2269" s="28">
        <v>0.46700000000000003</v>
      </c>
      <c r="N2269" s="28">
        <v>8.0000000000000002E-3</v>
      </c>
    </row>
    <row r="2270" spans="1:14">
      <c r="A2270" s="87" t="s">
        <v>151</v>
      </c>
      <c r="B2270" s="14" t="s">
        <v>74</v>
      </c>
      <c r="C2270" s="14" t="s">
        <v>183</v>
      </c>
      <c r="D2270" s="14">
        <v>2015</v>
      </c>
      <c r="E2270" s="14">
        <v>2015</v>
      </c>
      <c r="F2270" s="14" t="s">
        <v>100</v>
      </c>
      <c r="G2270" s="26">
        <v>33070</v>
      </c>
      <c r="H2270" s="26">
        <v>50964</v>
      </c>
      <c r="I2270" s="48">
        <v>221268</v>
      </c>
      <c r="J2270" s="28">
        <v>0.97109999999999996</v>
      </c>
      <c r="K2270" s="28"/>
      <c r="L2270" s="111">
        <v>4</v>
      </c>
      <c r="M2270" s="28">
        <v>0.75</v>
      </c>
      <c r="N2270" s="28">
        <v>8.48E-2</v>
      </c>
    </row>
    <row r="2271" spans="1:14">
      <c r="A2271" s="87" t="s">
        <v>152</v>
      </c>
      <c r="B2271" s="14" t="s">
        <v>75</v>
      </c>
      <c r="C2271" s="14" t="s">
        <v>183</v>
      </c>
      <c r="D2271" s="14">
        <v>2015</v>
      </c>
      <c r="E2271" s="14">
        <v>2015</v>
      </c>
      <c r="F2271" s="14" t="s">
        <v>100</v>
      </c>
      <c r="G2271" s="26">
        <v>51927</v>
      </c>
      <c r="H2271" s="26">
        <v>120134</v>
      </c>
      <c r="I2271" s="48">
        <v>283620</v>
      </c>
      <c r="J2271" s="28">
        <v>0.98429999999999995</v>
      </c>
      <c r="K2271" s="28"/>
      <c r="L2271" s="111">
        <v>9</v>
      </c>
      <c r="M2271" s="28">
        <v>0</v>
      </c>
      <c r="N2271" s="28">
        <v>1.7100000000000001E-2</v>
      </c>
    </row>
    <row r="2272" spans="1:14">
      <c r="A2272" s="87" t="s">
        <v>153</v>
      </c>
      <c r="B2272" s="14" t="s">
        <v>74</v>
      </c>
      <c r="C2272" s="14" t="s">
        <v>183</v>
      </c>
      <c r="D2272" s="14">
        <v>2015</v>
      </c>
      <c r="E2272" s="14">
        <v>2015</v>
      </c>
      <c r="F2272" s="14" t="s">
        <v>100</v>
      </c>
      <c r="G2272" s="26">
        <v>9880</v>
      </c>
      <c r="H2272" s="26">
        <v>18430</v>
      </c>
      <c r="I2272" s="48">
        <v>59175</v>
      </c>
      <c r="J2272" s="28">
        <v>0.96950000000000003</v>
      </c>
      <c r="K2272" s="28"/>
      <c r="L2272" s="111">
        <v>23</v>
      </c>
      <c r="M2272" s="28">
        <v>0.26100000000000001</v>
      </c>
      <c r="N2272" s="28">
        <v>4.8000000000000001E-2</v>
      </c>
    </row>
    <row r="2273" spans="1:14">
      <c r="A2273" s="87" t="s">
        <v>154</v>
      </c>
      <c r="B2273" s="14" t="s">
        <v>74</v>
      </c>
      <c r="C2273" s="14" t="s">
        <v>183</v>
      </c>
      <c r="D2273" s="14">
        <v>2015</v>
      </c>
      <c r="E2273" s="14">
        <v>2015</v>
      </c>
      <c r="F2273" s="14" t="s">
        <v>100</v>
      </c>
      <c r="G2273" s="26">
        <v>16016</v>
      </c>
      <c r="H2273" s="26">
        <v>31797</v>
      </c>
      <c r="I2273" s="48">
        <v>147927</v>
      </c>
      <c r="J2273" s="28">
        <v>0.98519999999999996</v>
      </c>
      <c r="K2273" s="28"/>
      <c r="L2273" s="111">
        <v>23</v>
      </c>
      <c r="M2273" s="28">
        <v>0.26100000000000001</v>
      </c>
      <c r="N2273" s="28">
        <v>4.8000000000000001E-2</v>
      </c>
    </row>
    <row r="2274" spans="1:14">
      <c r="A2274" s="87" t="s">
        <v>155</v>
      </c>
      <c r="B2274" s="14" t="s">
        <v>74</v>
      </c>
      <c r="C2274" s="14" t="s">
        <v>183</v>
      </c>
      <c r="D2274" s="14">
        <v>2015</v>
      </c>
      <c r="E2274" s="14">
        <v>2015</v>
      </c>
      <c r="F2274" s="14" t="s">
        <v>100</v>
      </c>
      <c r="G2274" s="26">
        <v>17259</v>
      </c>
      <c r="H2274" s="26">
        <v>37757</v>
      </c>
      <c r="I2274" s="48">
        <v>130718</v>
      </c>
      <c r="J2274" s="28">
        <v>0.94699999999999995</v>
      </c>
      <c r="K2274" s="28"/>
      <c r="L2274" s="111">
        <v>23</v>
      </c>
      <c r="M2274" s="28">
        <v>0.26100000000000001</v>
      </c>
      <c r="N2274" s="28">
        <v>4.8000000000000001E-2</v>
      </c>
    </row>
    <row r="2275" spans="1:14">
      <c r="A2275" s="87" t="s">
        <v>156</v>
      </c>
      <c r="B2275" s="14" t="s">
        <v>74</v>
      </c>
      <c r="C2275" s="14" t="s">
        <v>183</v>
      </c>
      <c r="D2275" s="14">
        <v>2015</v>
      </c>
      <c r="E2275" s="14">
        <v>2015</v>
      </c>
      <c r="F2275" s="14" t="s">
        <v>100</v>
      </c>
      <c r="G2275" s="26">
        <v>55232</v>
      </c>
      <c r="H2275" s="26">
        <v>112016</v>
      </c>
      <c r="I2275" s="48">
        <v>422816</v>
      </c>
      <c r="J2275" s="28">
        <v>0.95550000000000002</v>
      </c>
      <c r="K2275" s="28"/>
      <c r="L2275" s="111">
        <v>5</v>
      </c>
      <c r="M2275" s="28">
        <v>0.4</v>
      </c>
      <c r="N2275" s="28">
        <v>2.2499999999999999E-2</v>
      </c>
    </row>
    <row r="2276" spans="1:14">
      <c r="A2276" s="87" t="s">
        <v>157</v>
      </c>
      <c r="B2276" s="14" t="s">
        <v>74</v>
      </c>
      <c r="C2276" s="14" t="s">
        <v>183</v>
      </c>
      <c r="D2276" s="14">
        <v>2015</v>
      </c>
      <c r="E2276" s="14">
        <v>2015</v>
      </c>
      <c r="F2276" s="14" t="s">
        <v>100</v>
      </c>
      <c r="G2276" s="26">
        <v>13389</v>
      </c>
      <c r="H2276" s="26">
        <v>25684</v>
      </c>
      <c r="I2276" s="48">
        <v>74613</v>
      </c>
      <c r="J2276" s="28">
        <v>0.90739999999999998</v>
      </c>
      <c r="K2276" s="28"/>
      <c r="L2276" s="111">
        <v>23</v>
      </c>
      <c r="M2276" s="28">
        <v>0.26100000000000001</v>
      </c>
      <c r="N2276" s="28">
        <v>4.8000000000000001E-2</v>
      </c>
    </row>
    <row r="2277" spans="1:14">
      <c r="A2277" s="87" t="s">
        <v>158</v>
      </c>
      <c r="B2277" s="14" t="s">
        <v>75</v>
      </c>
      <c r="C2277" s="14" t="s">
        <v>183</v>
      </c>
      <c r="D2277" s="14">
        <v>2015</v>
      </c>
      <c r="E2277" s="14">
        <v>2015</v>
      </c>
      <c r="F2277" s="14" t="s">
        <v>100</v>
      </c>
      <c r="G2277" s="26">
        <v>12826</v>
      </c>
      <c r="H2277" s="26">
        <v>24745</v>
      </c>
      <c r="I2277" s="48">
        <v>63917</v>
      </c>
      <c r="J2277" s="28">
        <v>0.95350000000000001</v>
      </c>
      <c r="K2277" s="28"/>
      <c r="L2277" s="111">
        <v>23</v>
      </c>
      <c r="M2277" s="28">
        <v>0.26100000000000001</v>
      </c>
      <c r="N2277" s="28">
        <v>4.8000000000000001E-2</v>
      </c>
    </row>
    <row r="2278" spans="1:14">
      <c r="A2278" s="87" t="s">
        <v>159</v>
      </c>
      <c r="B2278" s="14" t="s">
        <v>75</v>
      </c>
      <c r="C2278" s="14" t="s">
        <v>183</v>
      </c>
      <c r="D2278" s="14">
        <v>2015</v>
      </c>
      <c r="E2278" s="14">
        <v>2015</v>
      </c>
      <c r="F2278" s="14" t="s">
        <v>100</v>
      </c>
      <c r="G2278" s="26">
        <v>184</v>
      </c>
      <c r="H2278" s="26">
        <v>336</v>
      </c>
      <c r="I2278" s="48">
        <v>809</v>
      </c>
      <c r="J2278" s="28">
        <v>1</v>
      </c>
      <c r="K2278" s="28"/>
      <c r="L2278" s="111">
        <v>23</v>
      </c>
      <c r="M2278" s="28">
        <v>0.26100000000000001</v>
      </c>
      <c r="N2278" s="28">
        <v>4.8000000000000001E-2</v>
      </c>
    </row>
    <row r="2279" spans="1:14">
      <c r="A2279" s="87" t="s">
        <v>160</v>
      </c>
      <c r="B2279" s="14" t="s">
        <v>75</v>
      </c>
      <c r="C2279" s="14" t="s">
        <v>183</v>
      </c>
      <c r="D2279" s="14">
        <v>2015</v>
      </c>
      <c r="E2279" s="14">
        <v>2015</v>
      </c>
      <c r="F2279" s="14" t="s">
        <v>100</v>
      </c>
      <c r="G2279" s="26">
        <v>3246</v>
      </c>
      <c r="H2279" s="26">
        <v>7057</v>
      </c>
      <c r="I2279" s="48">
        <v>16733</v>
      </c>
      <c r="J2279" s="28">
        <v>1</v>
      </c>
      <c r="K2279" s="28"/>
      <c r="L2279" s="111">
        <v>23</v>
      </c>
      <c r="M2279" s="28">
        <v>0.26100000000000001</v>
      </c>
      <c r="N2279" s="28">
        <v>4.8000000000000001E-2</v>
      </c>
    </row>
    <row r="2280" spans="1:14">
      <c r="A2280" s="87" t="s">
        <v>161</v>
      </c>
      <c r="B2280" s="14" t="s">
        <v>74</v>
      </c>
      <c r="C2280" s="14" t="s">
        <v>183</v>
      </c>
      <c r="D2280" s="14">
        <v>2015</v>
      </c>
      <c r="E2280" s="14">
        <v>2015</v>
      </c>
      <c r="F2280" s="14" t="s">
        <v>100</v>
      </c>
      <c r="G2280" s="26">
        <v>22211</v>
      </c>
      <c r="H2280" s="26">
        <v>43195</v>
      </c>
      <c r="I2280" s="48">
        <v>115392</v>
      </c>
      <c r="J2280" s="28">
        <v>0.92400000000000004</v>
      </c>
      <c r="K2280" s="28"/>
      <c r="L2280" s="111">
        <v>1</v>
      </c>
      <c r="M2280" s="28">
        <v>1</v>
      </c>
      <c r="N2280" s="28">
        <v>3.0099999999999998E-2</v>
      </c>
    </row>
    <row r="2281" spans="1:14">
      <c r="A2281" s="87" t="s">
        <v>162</v>
      </c>
      <c r="B2281" s="14" t="s">
        <v>74</v>
      </c>
      <c r="C2281" s="14" t="s">
        <v>183</v>
      </c>
      <c r="D2281" s="14">
        <v>2015</v>
      </c>
      <c r="E2281" s="14">
        <v>2015</v>
      </c>
      <c r="F2281" s="14" t="s">
        <v>100</v>
      </c>
      <c r="G2281" s="26">
        <v>19859</v>
      </c>
      <c r="H2281" s="26">
        <v>35932</v>
      </c>
      <c r="I2281" s="48">
        <v>121040</v>
      </c>
      <c r="J2281" s="28">
        <v>0.93130000000000002</v>
      </c>
      <c r="K2281" s="28"/>
      <c r="L2281" s="111">
        <v>23</v>
      </c>
      <c r="M2281" s="28">
        <v>0.26100000000000001</v>
      </c>
      <c r="N2281" s="28">
        <v>4.8000000000000001E-2</v>
      </c>
    </row>
    <row r="2282" spans="1:14">
      <c r="A2282" s="87" t="s">
        <v>163</v>
      </c>
      <c r="B2282" s="14" t="s">
        <v>75</v>
      </c>
      <c r="C2282" s="14" t="s">
        <v>183</v>
      </c>
      <c r="D2282" s="14">
        <v>2015</v>
      </c>
      <c r="E2282" s="14">
        <v>2015</v>
      </c>
      <c r="F2282" s="14" t="s">
        <v>100</v>
      </c>
      <c r="G2282" s="26">
        <v>42546</v>
      </c>
      <c r="H2282" s="26">
        <v>91476</v>
      </c>
      <c r="I2282" s="48">
        <v>223938</v>
      </c>
      <c r="J2282" s="28">
        <v>0.9647</v>
      </c>
      <c r="K2282" s="28"/>
      <c r="L2282" s="111">
        <v>7</v>
      </c>
      <c r="M2282" s="28">
        <v>0.28599999999999998</v>
      </c>
      <c r="N2282" s="28">
        <v>1.4200000000000001E-2</v>
      </c>
    </row>
    <row r="2283" spans="1:14">
      <c r="A2283" s="87" t="s">
        <v>164</v>
      </c>
      <c r="B2283" s="14" t="s">
        <v>75</v>
      </c>
      <c r="C2283" s="14" t="s">
        <v>183</v>
      </c>
      <c r="D2283" s="14">
        <v>2015</v>
      </c>
      <c r="E2283" s="14">
        <v>2015</v>
      </c>
      <c r="F2283" s="14" t="s">
        <v>100</v>
      </c>
      <c r="G2283" s="26">
        <v>5657</v>
      </c>
      <c r="H2283" s="26">
        <v>13130</v>
      </c>
      <c r="I2283" s="48">
        <v>39296</v>
      </c>
      <c r="J2283" s="28">
        <v>0.96850000000000003</v>
      </c>
      <c r="K2283" s="28"/>
      <c r="L2283" s="111">
        <v>23</v>
      </c>
      <c r="M2283" s="28">
        <v>0.26100000000000001</v>
      </c>
      <c r="N2283" s="28">
        <v>4.8000000000000001E-2</v>
      </c>
    </row>
    <row r="2284" spans="1:14">
      <c r="A2284" s="87" t="s">
        <v>165</v>
      </c>
      <c r="B2284" s="14" t="s">
        <v>75</v>
      </c>
      <c r="C2284" s="14" t="s">
        <v>183</v>
      </c>
      <c r="D2284" s="14">
        <v>2015</v>
      </c>
      <c r="E2284" s="14">
        <v>2015</v>
      </c>
      <c r="F2284" s="14" t="s">
        <v>100</v>
      </c>
      <c r="G2284" s="26">
        <v>4720</v>
      </c>
      <c r="H2284" s="26">
        <v>10240</v>
      </c>
      <c r="I2284" s="48">
        <v>26496</v>
      </c>
      <c r="J2284" s="28">
        <v>0.99</v>
      </c>
      <c r="K2284" s="28"/>
      <c r="L2284" s="111">
        <v>23</v>
      </c>
      <c r="M2284" s="28">
        <v>0.26100000000000001</v>
      </c>
      <c r="N2284" s="28">
        <v>4.8000000000000001E-2</v>
      </c>
    </row>
    <row r="2285" spans="1:14">
      <c r="A2285" s="87" t="s">
        <v>166</v>
      </c>
      <c r="B2285" s="14" t="s">
        <v>75</v>
      </c>
      <c r="C2285" s="14" t="s">
        <v>183</v>
      </c>
      <c r="D2285" s="14">
        <v>2015</v>
      </c>
      <c r="E2285" s="14">
        <v>2015</v>
      </c>
      <c r="F2285" s="14" t="s">
        <v>100</v>
      </c>
      <c r="G2285" s="26">
        <v>978</v>
      </c>
      <c r="H2285" s="26">
        <v>1764</v>
      </c>
      <c r="I2285" s="48">
        <v>4858</v>
      </c>
      <c r="J2285" s="28">
        <v>0.85960000000000003</v>
      </c>
      <c r="K2285" s="28"/>
      <c r="L2285" s="111">
        <v>23</v>
      </c>
      <c r="M2285" s="28">
        <v>0.26100000000000001</v>
      </c>
      <c r="N2285" s="28">
        <v>4.8000000000000001E-2</v>
      </c>
    </row>
    <row r="2286" spans="1:14">
      <c r="A2286" s="87" t="s">
        <v>167</v>
      </c>
      <c r="B2286" s="14" t="s">
        <v>74</v>
      </c>
      <c r="C2286" s="14" t="s">
        <v>183</v>
      </c>
      <c r="D2286" s="14">
        <v>2015</v>
      </c>
      <c r="E2286" s="14">
        <v>2015</v>
      </c>
      <c r="F2286" s="14" t="s">
        <v>100</v>
      </c>
      <c r="G2286" s="26">
        <v>52486</v>
      </c>
      <c r="H2286" s="26">
        <v>124728</v>
      </c>
      <c r="I2286" s="48">
        <v>239170</v>
      </c>
      <c r="J2286" s="28">
        <v>0.98480000000000001</v>
      </c>
      <c r="K2286" s="28"/>
      <c r="L2286" s="111">
        <v>3</v>
      </c>
      <c r="M2286" s="28">
        <v>0.66700000000000004</v>
      </c>
      <c r="N2286" s="28">
        <v>5.7799999999999997E-2</v>
      </c>
    </row>
    <row r="2287" spans="1:14">
      <c r="A2287" s="87" t="s">
        <v>168</v>
      </c>
      <c r="B2287" s="14" t="s">
        <v>75</v>
      </c>
      <c r="C2287" s="14" t="s">
        <v>183</v>
      </c>
      <c r="D2287" s="14">
        <v>2015</v>
      </c>
      <c r="E2287" s="14">
        <v>2015</v>
      </c>
      <c r="F2287" s="14" t="s">
        <v>100</v>
      </c>
      <c r="G2287" s="26">
        <v>3015</v>
      </c>
      <c r="H2287" s="26">
        <v>5397</v>
      </c>
      <c r="I2287" s="48">
        <v>14066</v>
      </c>
      <c r="J2287" s="28">
        <v>0.89439999999999997</v>
      </c>
      <c r="K2287" s="28"/>
      <c r="L2287" s="111">
        <v>23</v>
      </c>
      <c r="M2287" s="28">
        <v>0.26100000000000001</v>
      </c>
      <c r="N2287" s="28">
        <v>4.8000000000000001E-2</v>
      </c>
    </row>
    <row r="2288" spans="1:14">
      <c r="A2288" s="87" t="s">
        <v>169</v>
      </c>
      <c r="B2288" s="14" t="s">
        <v>74</v>
      </c>
      <c r="C2288" s="14" t="s">
        <v>183</v>
      </c>
      <c r="D2288" s="14">
        <v>2015</v>
      </c>
      <c r="E2288" s="14">
        <v>2015</v>
      </c>
      <c r="F2288" s="14" t="s">
        <v>100</v>
      </c>
      <c r="G2288" s="26">
        <v>36643</v>
      </c>
      <c r="H2288" s="26">
        <v>75036</v>
      </c>
      <c r="I2288" s="48">
        <v>220154</v>
      </c>
      <c r="J2288" s="28">
        <v>0.96819999999999995</v>
      </c>
      <c r="K2288" s="28"/>
      <c r="L2288" s="111">
        <v>4</v>
      </c>
      <c r="M2288" s="28">
        <v>0.5</v>
      </c>
      <c r="N2288" s="28">
        <v>3.61E-2</v>
      </c>
    </row>
    <row r="2289" spans="1:31">
      <c r="A2289" s="87" t="s">
        <v>170</v>
      </c>
      <c r="B2289" s="14" t="s">
        <v>74</v>
      </c>
      <c r="C2289" s="14" t="s">
        <v>183</v>
      </c>
      <c r="D2289" s="14">
        <v>2015</v>
      </c>
      <c r="E2289" s="14">
        <v>2015</v>
      </c>
      <c r="F2289" s="14" t="s">
        <v>100</v>
      </c>
      <c r="G2289" s="26">
        <v>9846</v>
      </c>
      <c r="H2289" s="26">
        <v>20249</v>
      </c>
      <c r="I2289" s="48">
        <v>54945</v>
      </c>
      <c r="J2289" s="28">
        <v>0.93069999999999997</v>
      </c>
      <c r="K2289" s="28"/>
      <c r="L2289" s="111">
        <v>23</v>
      </c>
      <c r="M2289" s="28">
        <v>0.26100000000000001</v>
      </c>
      <c r="N2289" s="28">
        <v>4.8000000000000001E-2</v>
      </c>
    </row>
    <row r="2290" spans="1:31">
      <c r="A2290" s="87" t="s">
        <v>171</v>
      </c>
      <c r="B2290" s="14" t="s">
        <v>75</v>
      </c>
      <c r="C2290" s="14" t="s">
        <v>183</v>
      </c>
      <c r="D2290" s="14">
        <v>2015</v>
      </c>
      <c r="E2290" s="14">
        <v>2015</v>
      </c>
      <c r="F2290" s="14" t="s">
        <v>100</v>
      </c>
      <c r="G2290" s="26">
        <v>6059</v>
      </c>
      <c r="H2290" s="26">
        <v>13305</v>
      </c>
      <c r="I2290" s="48">
        <v>30134</v>
      </c>
      <c r="J2290" s="28">
        <v>1</v>
      </c>
      <c r="K2290" s="28"/>
      <c r="L2290" s="111">
        <v>23</v>
      </c>
      <c r="M2290" s="28">
        <v>0.26100000000000001</v>
      </c>
      <c r="N2290" s="28">
        <v>4.8000000000000001E-2</v>
      </c>
    </row>
    <row r="2291" spans="1:31">
      <c r="A2291" s="51" t="s">
        <v>281</v>
      </c>
      <c r="B2291" s="14" t="s">
        <v>66</v>
      </c>
      <c r="C2291" s="14" t="s">
        <v>184</v>
      </c>
      <c r="D2291" s="14">
        <v>2015</v>
      </c>
      <c r="E2291" s="14">
        <v>2015</v>
      </c>
      <c r="F2291" s="14" t="s">
        <v>100</v>
      </c>
      <c r="G2291" s="128"/>
      <c r="H2291" s="128"/>
      <c r="I2291" s="128"/>
      <c r="J2291" s="129"/>
      <c r="K2291" s="129"/>
      <c r="L2291" s="111"/>
      <c r="M2291" s="28">
        <v>0.254</v>
      </c>
      <c r="N2291" s="28">
        <v>5.3999999999999999E-2</v>
      </c>
    </row>
    <row r="2292" spans="1:31">
      <c r="A2292" s="51" t="s">
        <v>172</v>
      </c>
      <c r="B2292" s="14" t="s">
        <v>66</v>
      </c>
      <c r="C2292" s="14" t="s">
        <v>184</v>
      </c>
      <c r="D2292" s="14">
        <v>2015</v>
      </c>
      <c r="E2292" s="14">
        <v>2015</v>
      </c>
      <c r="F2292" s="14" t="s">
        <v>100</v>
      </c>
      <c r="G2292" s="26">
        <v>2116049</v>
      </c>
      <c r="H2292" s="26">
        <v>4457512</v>
      </c>
      <c r="I2292" s="48">
        <v>12565092</v>
      </c>
      <c r="J2292" s="28">
        <v>0.96719999999999995</v>
      </c>
      <c r="K2292" s="28"/>
      <c r="L2292" s="111">
        <v>298</v>
      </c>
      <c r="M2292" s="28">
        <v>0.31900000000000001</v>
      </c>
      <c r="N2292" s="28">
        <v>6.5000000000000002E-2</v>
      </c>
      <c r="O2292" s="14"/>
      <c r="P2292" s="14"/>
      <c r="Q2292" s="14"/>
      <c r="R2292" s="14"/>
      <c r="S2292" s="14"/>
      <c r="T2292" s="14"/>
      <c r="U2292" s="14"/>
      <c r="V2292" s="14"/>
      <c r="W2292" s="14"/>
      <c r="X2292" s="14"/>
      <c r="Y2292" s="14"/>
      <c r="Z2292" s="14"/>
      <c r="AA2292" s="14"/>
      <c r="AB2292" s="14"/>
      <c r="AC2292" s="14"/>
      <c r="AD2292" s="14"/>
      <c r="AE2292" s="14"/>
    </row>
    <row r="2293" spans="1:31">
      <c r="A2293" s="51" t="s">
        <v>173</v>
      </c>
      <c r="B2293" s="14" t="s">
        <v>74</v>
      </c>
      <c r="C2293" s="14" t="s">
        <v>184</v>
      </c>
      <c r="D2293" s="14">
        <v>2015</v>
      </c>
      <c r="E2293" s="14">
        <v>2015</v>
      </c>
      <c r="F2293" s="14" t="s">
        <v>100</v>
      </c>
      <c r="G2293" s="26">
        <v>61063</v>
      </c>
      <c r="H2293" s="26">
        <v>119509</v>
      </c>
      <c r="I2293" s="48">
        <v>419444</v>
      </c>
      <c r="J2293" s="28">
        <v>0.81469999999999998</v>
      </c>
      <c r="K2293" s="28"/>
      <c r="L2293" s="111">
        <v>6</v>
      </c>
      <c r="M2293" s="28">
        <v>1</v>
      </c>
      <c r="N2293" s="28">
        <v>6.7500000000000004E-2</v>
      </c>
    </row>
    <row r="2294" spans="1:31">
      <c r="A2294" s="51" t="s">
        <v>174</v>
      </c>
      <c r="B2294" s="14" t="s">
        <v>75</v>
      </c>
      <c r="C2294" s="14" t="s">
        <v>184</v>
      </c>
      <c r="D2294" s="14">
        <v>2015</v>
      </c>
      <c r="E2294" s="14">
        <v>2015</v>
      </c>
      <c r="F2294" s="14" t="s">
        <v>100</v>
      </c>
      <c r="G2294" s="26">
        <v>99</v>
      </c>
      <c r="H2294" s="26">
        <v>165</v>
      </c>
      <c r="I2294" s="48">
        <v>377</v>
      </c>
      <c r="J2294" s="28">
        <v>1</v>
      </c>
      <c r="K2294" s="28"/>
      <c r="L2294" s="111">
        <v>40</v>
      </c>
      <c r="M2294" s="28">
        <v>0.27500000000000002</v>
      </c>
      <c r="N2294" s="28">
        <v>4.5699999999999998E-2</v>
      </c>
    </row>
    <row r="2295" spans="1:31">
      <c r="A2295" s="51" t="s">
        <v>175</v>
      </c>
      <c r="B2295" s="14" t="s">
        <v>75</v>
      </c>
      <c r="C2295" s="14" t="s">
        <v>184</v>
      </c>
      <c r="D2295" s="14">
        <v>2015</v>
      </c>
      <c r="E2295" s="14">
        <v>2015</v>
      </c>
      <c r="F2295" s="14" t="s">
        <v>100</v>
      </c>
      <c r="G2295" s="26">
        <v>1768</v>
      </c>
      <c r="H2295" s="26">
        <v>3380</v>
      </c>
      <c r="I2295" s="48">
        <v>7763</v>
      </c>
      <c r="J2295" s="28">
        <v>0.93940000000000001</v>
      </c>
      <c r="K2295" s="28"/>
      <c r="L2295" s="111">
        <v>40</v>
      </c>
      <c r="M2295" s="28">
        <v>0.27500000000000002</v>
      </c>
      <c r="N2295" s="28">
        <v>4.5699999999999998E-2</v>
      </c>
    </row>
    <row r="2296" spans="1:31">
      <c r="A2296" s="51" t="s">
        <v>176</v>
      </c>
      <c r="B2296" s="14" t="s">
        <v>75</v>
      </c>
      <c r="C2296" s="14" t="s">
        <v>184</v>
      </c>
      <c r="D2296" s="14">
        <v>2015</v>
      </c>
      <c r="E2296" s="14">
        <v>2015</v>
      </c>
      <c r="F2296" s="14" t="s">
        <v>100</v>
      </c>
      <c r="G2296" s="26">
        <v>16288</v>
      </c>
      <c r="H2296" s="26">
        <v>31606</v>
      </c>
      <c r="I2296" s="48">
        <v>80051</v>
      </c>
      <c r="J2296" s="28">
        <v>0.89490000000000003</v>
      </c>
      <c r="K2296" s="28"/>
      <c r="L2296" s="111">
        <v>40</v>
      </c>
      <c r="M2296" s="28">
        <v>0.27500000000000002</v>
      </c>
      <c r="N2296" s="28">
        <v>4.5699999999999998E-2</v>
      </c>
    </row>
    <row r="2297" spans="1:31">
      <c r="A2297" s="51" t="s">
        <v>177</v>
      </c>
      <c r="B2297" s="14" t="s">
        <v>75</v>
      </c>
      <c r="C2297" s="14" t="s">
        <v>184</v>
      </c>
      <c r="D2297" s="14">
        <v>2015</v>
      </c>
      <c r="E2297" s="14">
        <v>2015</v>
      </c>
      <c r="F2297" s="14" t="s">
        <v>100</v>
      </c>
      <c r="G2297" s="26">
        <v>2941</v>
      </c>
      <c r="H2297" s="26">
        <v>5504</v>
      </c>
      <c r="I2297" s="48">
        <v>11707</v>
      </c>
      <c r="J2297" s="28">
        <v>0.98399999999999999</v>
      </c>
      <c r="K2297" s="28"/>
      <c r="L2297" s="111">
        <v>40</v>
      </c>
      <c r="M2297" s="28">
        <v>0.27500000000000002</v>
      </c>
      <c r="N2297" s="28">
        <v>4.5699999999999998E-2</v>
      </c>
    </row>
    <row r="2298" spans="1:31">
      <c r="A2298" s="51" t="s">
        <v>178</v>
      </c>
      <c r="B2298" s="14" t="s">
        <v>75</v>
      </c>
      <c r="C2298" s="14" t="s">
        <v>184</v>
      </c>
      <c r="D2298" s="14">
        <v>2015</v>
      </c>
      <c r="E2298" s="14">
        <v>2015</v>
      </c>
      <c r="F2298" s="14" t="s">
        <v>100</v>
      </c>
      <c r="G2298" s="26">
        <v>739</v>
      </c>
      <c r="H2298" s="26">
        <v>1748</v>
      </c>
      <c r="I2298" s="48">
        <v>8425</v>
      </c>
      <c r="J2298" s="28">
        <v>0.87880000000000003</v>
      </c>
      <c r="K2298" s="28"/>
      <c r="L2298" s="111">
        <v>40</v>
      </c>
      <c r="M2298" s="28">
        <v>0.27500000000000002</v>
      </c>
      <c r="N2298" s="28">
        <v>4.5699999999999998E-2</v>
      </c>
    </row>
    <row r="2299" spans="1:31">
      <c r="A2299" s="51" t="s">
        <v>179</v>
      </c>
      <c r="B2299" s="14" t="s">
        <v>74</v>
      </c>
      <c r="C2299" s="14" t="s">
        <v>184</v>
      </c>
      <c r="D2299" s="14">
        <v>2015</v>
      </c>
      <c r="E2299" s="14">
        <v>2015</v>
      </c>
      <c r="F2299" s="14" t="s">
        <v>100</v>
      </c>
      <c r="G2299" s="26">
        <v>35311</v>
      </c>
      <c r="H2299" s="26">
        <v>71256</v>
      </c>
      <c r="I2299" s="48">
        <v>260009</v>
      </c>
      <c r="J2299" s="28">
        <v>0.95669999999999999</v>
      </c>
      <c r="K2299" s="28"/>
      <c r="L2299" s="111">
        <v>5</v>
      </c>
      <c r="M2299" s="28">
        <v>0.6</v>
      </c>
      <c r="N2299" s="28">
        <v>3.1199999999999999E-2</v>
      </c>
    </row>
    <row r="2300" spans="1:31">
      <c r="A2300" s="51" t="s">
        <v>180</v>
      </c>
      <c r="B2300" s="14" t="s">
        <v>75</v>
      </c>
      <c r="C2300" s="14" t="s">
        <v>184</v>
      </c>
      <c r="D2300" s="14">
        <v>2015</v>
      </c>
      <c r="E2300" s="14">
        <v>2015</v>
      </c>
      <c r="F2300" s="14" t="s">
        <v>100</v>
      </c>
      <c r="G2300" s="26">
        <v>2482</v>
      </c>
      <c r="H2300" s="26">
        <v>5144</v>
      </c>
      <c r="I2300" s="48">
        <v>11256</v>
      </c>
      <c r="J2300" s="28">
        <v>1</v>
      </c>
      <c r="K2300" s="28"/>
      <c r="L2300" s="111">
        <v>40</v>
      </c>
      <c r="M2300" s="28">
        <v>0.27500000000000002</v>
      </c>
      <c r="N2300" s="28">
        <v>4.5699999999999998E-2</v>
      </c>
    </row>
    <row r="2301" spans="1:31">
      <c r="A2301" s="51" t="s">
        <v>181</v>
      </c>
      <c r="B2301" s="14" t="s">
        <v>75</v>
      </c>
      <c r="C2301" s="14" t="s">
        <v>184</v>
      </c>
      <c r="D2301" s="14">
        <v>2015</v>
      </c>
      <c r="E2301" s="14">
        <v>2015</v>
      </c>
      <c r="F2301" s="14" t="s">
        <v>100</v>
      </c>
      <c r="G2301" s="26">
        <v>7312</v>
      </c>
      <c r="H2301" s="26">
        <v>13223</v>
      </c>
      <c r="I2301" s="48">
        <v>37166</v>
      </c>
      <c r="J2301" s="28">
        <v>0.99470000000000003</v>
      </c>
      <c r="K2301" s="28"/>
      <c r="L2301" s="111">
        <v>40</v>
      </c>
      <c r="M2301" s="28">
        <v>0.27500000000000002</v>
      </c>
      <c r="N2301" s="28">
        <v>4.5699999999999998E-2</v>
      </c>
    </row>
    <row r="2302" spans="1:31">
      <c r="A2302" s="87" t="s">
        <v>123</v>
      </c>
      <c r="B2302" s="14" t="s">
        <v>74</v>
      </c>
      <c r="C2302" s="14" t="s">
        <v>184</v>
      </c>
      <c r="D2302" s="14">
        <v>2015</v>
      </c>
      <c r="E2302" s="14">
        <v>2015</v>
      </c>
      <c r="F2302" s="14" t="s">
        <v>100</v>
      </c>
      <c r="G2302" s="26">
        <v>97452</v>
      </c>
      <c r="H2302" s="26">
        <v>228861</v>
      </c>
      <c r="I2302" s="48">
        <v>458494</v>
      </c>
      <c r="J2302" s="28">
        <v>0.96550000000000002</v>
      </c>
      <c r="K2302" s="28"/>
      <c r="L2302" s="111">
        <v>7</v>
      </c>
      <c r="M2302" s="28">
        <v>0.14299999999999999</v>
      </c>
      <c r="N2302" s="28">
        <v>2.58E-2</v>
      </c>
    </row>
    <row r="2303" spans="1:31">
      <c r="A2303" s="87" t="s">
        <v>124</v>
      </c>
      <c r="B2303" s="14" t="s">
        <v>75</v>
      </c>
      <c r="C2303" s="14" t="s">
        <v>184</v>
      </c>
      <c r="D2303" s="14">
        <v>2015</v>
      </c>
      <c r="E2303" s="14">
        <v>2015</v>
      </c>
      <c r="F2303" s="14" t="s">
        <v>100</v>
      </c>
      <c r="G2303" s="26">
        <v>1497</v>
      </c>
      <c r="H2303" s="26">
        <v>3648</v>
      </c>
      <c r="I2303" s="48">
        <v>11566</v>
      </c>
      <c r="J2303" s="28">
        <v>1</v>
      </c>
      <c r="K2303" s="28"/>
      <c r="L2303" s="111">
        <v>40</v>
      </c>
      <c r="M2303" s="28">
        <v>0.27500000000000002</v>
      </c>
      <c r="N2303" s="28">
        <v>4.5699999999999998E-2</v>
      </c>
    </row>
    <row r="2304" spans="1:31">
      <c r="A2304" s="87" t="s">
        <v>125</v>
      </c>
      <c r="B2304" s="14" t="s">
        <v>75</v>
      </c>
      <c r="C2304" s="14" t="s">
        <v>184</v>
      </c>
      <c r="D2304" s="14">
        <v>2015</v>
      </c>
      <c r="E2304" s="14">
        <v>2015</v>
      </c>
      <c r="F2304" s="14" t="s">
        <v>100</v>
      </c>
      <c r="G2304" s="26">
        <v>11817</v>
      </c>
      <c r="H2304" s="26">
        <v>20667</v>
      </c>
      <c r="I2304" s="48">
        <v>49462</v>
      </c>
      <c r="J2304" s="28">
        <v>0.99629999999999996</v>
      </c>
      <c r="K2304" s="28"/>
      <c r="L2304" s="111">
        <v>40</v>
      </c>
      <c r="M2304" s="28">
        <v>0.27500000000000002</v>
      </c>
      <c r="N2304" s="28">
        <v>4.5699999999999998E-2</v>
      </c>
    </row>
    <row r="2305" spans="1:14">
      <c r="A2305" s="87" t="s">
        <v>126</v>
      </c>
      <c r="B2305" s="14" t="s">
        <v>75</v>
      </c>
      <c r="C2305" s="14" t="s">
        <v>184</v>
      </c>
      <c r="D2305" s="14">
        <v>2015</v>
      </c>
      <c r="E2305" s="14">
        <v>2015</v>
      </c>
      <c r="F2305" s="14" t="s">
        <v>100</v>
      </c>
      <c r="G2305" s="26">
        <v>16849</v>
      </c>
      <c r="H2305" s="26">
        <v>42032</v>
      </c>
      <c r="I2305" s="48">
        <v>89469</v>
      </c>
      <c r="J2305" s="28">
        <v>0.9486</v>
      </c>
      <c r="K2305" s="28"/>
      <c r="L2305" s="111">
        <v>40</v>
      </c>
      <c r="M2305" s="28">
        <v>0.27500000000000002</v>
      </c>
      <c r="N2305" s="28">
        <v>4.5699999999999998E-2</v>
      </c>
    </row>
    <row r="2306" spans="1:14">
      <c r="A2306" s="87" t="s">
        <v>127</v>
      </c>
      <c r="B2306" s="14" t="s">
        <v>75</v>
      </c>
      <c r="C2306" s="14" t="s">
        <v>184</v>
      </c>
      <c r="D2306" s="14">
        <v>2015</v>
      </c>
      <c r="E2306" s="14">
        <v>2015</v>
      </c>
      <c r="F2306" s="14" t="s">
        <v>100</v>
      </c>
      <c r="G2306" s="26">
        <v>1053</v>
      </c>
      <c r="H2306" s="26">
        <v>2084</v>
      </c>
      <c r="I2306" s="48">
        <v>5440</v>
      </c>
      <c r="J2306" s="28">
        <v>0.97960000000000003</v>
      </c>
      <c r="K2306" s="28"/>
      <c r="L2306" s="111">
        <v>40</v>
      </c>
      <c r="M2306" s="28">
        <v>0.27500000000000002</v>
      </c>
      <c r="N2306" s="28">
        <v>4.5699999999999998E-2</v>
      </c>
    </row>
    <row r="2307" spans="1:14">
      <c r="A2307" s="87" t="s">
        <v>128</v>
      </c>
      <c r="B2307" s="14" t="s">
        <v>75</v>
      </c>
      <c r="C2307" s="14" t="s">
        <v>184</v>
      </c>
      <c r="D2307" s="14">
        <v>2015</v>
      </c>
      <c r="E2307" s="14">
        <v>2015</v>
      </c>
      <c r="F2307" s="14" t="s">
        <v>100</v>
      </c>
      <c r="G2307" s="26">
        <v>65335</v>
      </c>
      <c r="H2307" s="26">
        <v>154862</v>
      </c>
      <c r="I2307" s="48">
        <v>372153</v>
      </c>
      <c r="J2307" s="28">
        <v>0.99529999999999996</v>
      </c>
      <c r="K2307" s="28"/>
      <c r="L2307" s="111">
        <v>16</v>
      </c>
      <c r="M2307" s="28">
        <v>0.188</v>
      </c>
      <c r="N2307" s="28">
        <v>6.4000000000000003E-3</v>
      </c>
    </row>
    <row r="2308" spans="1:14">
      <c r="A2308" s="87" t="s">
        <v>129</v>
      </c>
      <c r="B2308" s="14" t="s">
        <v>75</v>
      </c>
      <c r="C2308" s="14" t="s">
        <v>184</v>
      </c>
      <c r="D2308" s="14">
        <v>2015</v>
      </c>
      <c r="E2308" s="14">
        <v>2015</v>
      </c>
      <c r="F2308" s="14" t="s">
        <v>100</v>
      </c>
      <c r="G2308" s="26">
        <v>10505</v>
      </c>
      <c r="H2308" s="26">
        <v>24532</v>
      </c>
      <c r="I2308" s="48">
        <v>54721</v>
      </c>
      <c r="J2308" s="28">
        <v>0.99609999999999999</v>
      </c>
      <c r="K2308" s="28"/>
      <c r="L2308" s="111">
        <v>40</v>
      </c>
      <c r="M2308" s="28">
        <v>0.27500000000000002</v>
      </c>
      <c r="N2308" s="28">
        <v>4.5699999999999998E-2</v>
      </c>
    </row>
    <row r="2309" spans="1:14">
      <c r="A2309" s="87" t="s">
        <v>130</v>
      </c>
      <c r="B2309" s="14" t="s">
        <v>75</v>
      </c>
      <c r="C2309" s="14" t="s">
        <v>184</v>
      </c>
      <c r="D2309" s="14">
        <v>2015</v>
      </c>
      <c r="E2309" s="14">
        <v>2015</v>
      </c>
      <c r="F2309" s="14" t="s">
        <v>100</v>
      </c>
      <c r="G2309" s="26">
        <v>6082</v>
      </c>
      <c r="H2309" s="26">
        <v>11837</v>
      </c>
      <c r="I2309" s="48">
        <v>29496</v>
      </c>
      <c r="J2309" s="28">
        <v>0.96579999999999999</v>
      </c>
      <c r="K2309" s="28"/>
      <c r="L2309" s="111">
        <v>40</v>
      </c>
      <c r="M2309" s="28">
        <v>0.27500000000000002</v>
      </c>
      <c r="N2309" s="28">
        <v>4.5699999999999998E-2</v>
      </c>
    </row>
    <row r="2310" spans="1:14">
      <c r="A2310" s="87" t="s">
        <v>131</v>
      </c>
      <c r="B2310" s="14" t="s">
        <v>75</v>
      </c>
      <c r="C2310" s="14" t="s">
        <v>184</v>
      </c>
      <c r="D2310" s="14">
        <v>2015</v>
      </c>
      <c r="E2310" s="14">
        <v>2015</v>
      </c>
      <c r="F2310" s="14" t="s">
        <v>100</v>
      </c>
      <c r="G2310" s="26">
        <v>1545</v>
      </c>
      <c r="H2310" s="26">
        <v>3179</v>
      </c>
      <c r="I2310" s="48">
        <v>7403</v>
      </c>
      <c r="J2310" s="28">
        <v>0.91890000000000005</v>
      </c>
      <c r="K2310" s="28"/>
      <c r="L2310" s="111">
        <v>40</v>
      </c>
      <c r="M2310" s="28">
        <v>0.27500000000000002</v>
      </c>
      <c r="N2310" s="28">
        <v>4.5699999999999998E-2</v>
      </c>
    </row>
    <row r="2311" spans="1:14">
      <c r="A2311" s="87" t="s">
        <v>132</v>
      </c>
      <c r="B2311" s="14" t="s">
        <v>76</v>
      </c>
      <c r="C2311" s="14" t="s">
        <v>184</v>
      </c>
      <c r="D2311" s="14">
        <v>2015</v>
      </c>
      <c r="E2311" s="14">
        <v>2015</v>
      </c>
      <c r="F2311" s="14" t="s">
        <v>100</v>
      </c>
      <c r="G2311" s="26">
        <v>586247</v>
      </c>
      <c r="H2311" s="26">
        <v>1182492</v>
      </c>
      <c r="I2311" s="48">
        <v>3693763</v>
      </c>
      <c r="J2311" s="28">
        <v>0.97019999999999995</v>
      </c>
      <c r="K2311" s="28"/>
      <c r="L2311" s="111">
        <v>44</v>
      </c>
      <c r="M2311" s="28">
        <v>0.432</v>
      </c>
      <c r="N2311" s="28">
        <v>5.8299999999999998E-2</v>
      </c>
    </row>
    <row r="2312" spans="1:14">
      <c r="A2312" s="87" t="s">
        <v>133</v>
      </c>
      <c r="B2312" s="14" t="s">
        <v>75</v>
      </c>
      <c r="C2312" s="14" t="s">
        <v>184</v>
      </c>
      <c r="D2312" s="14">
        <v>2015</v>
      </c>
      <c r="E2312" s="14">
        <v>2015</v>
      </c>
      <c r="F2312" s="14" t="s">
        <v>100</v>
      </c>
      <c r="G2312" s="26">
        <v>12080</v>
      </c>
      <c r="H2312" s="26">
        <v>29839</v>
      </c>
      <c r="I2312" s="48">
        <v>68801</v>
      </c>
      <c r="J2312" s="28">
        <v>0.98939999999999995</v>
      </c>
      <c r="K2312" s="28"/>
      <c r="L2312" s="111">
        <v>40</v>
      </c>
      <c r="M2312" s="28">
        <v>0.27500000000000002</v>
      </c>
      <c r="N2312" s="28">
        <v>4.5699999999999998E-2</v>
      </c>
    </row>
    <row r="2313" spans="1:14">
      <c r="A2313" s="87" t="s">
        <v>134</v>
      </c>
      <c r="B2313" s="14" t="s">
        <v>75</v>
      </c>
      <c r="C2313" s="14" t="s">
        <v>184</v>
      </c>
      <c r="D2313" s="14">
        <v>2015</v>
      </c>
      <c r="E2313" s="14">
        <v>2015</v>
      </c>
      <c r="F2313" s="14" t="s">
        <v>100</v>
      </c>
      <c r="G2313" s="26">
        <v>6407</v>
      </c>
      <c r="H2313" s="26">
        <v>10528</v>
      </c>
      <c r="I2313" s="48">
        <v>42703</v>
      </c>
      <c r="J2313" s="28">
        <v>0.9859</v>
      </c>
      <c r="K2313" s="28"/>
      <c r="L2313" s="111">
        <v>40</v>
      </c>
      <c r="M2313" s="28">
        <v>0.27500000000000002</v>
      </c>
      <c r="N2313" s="28">
        <v>4.5699999999999998E-2</v>
      </c>
    </row>
    <row r="2314" spans="1:14">
      <c r="A2314" s="87" t="s">
        <v>135</v>
      </c>
      <c r="B2314" s="14" t="s">
        <v>75</v>
      </c>
      <c r="C2314" s="14" t="s">
        <v>184</v>
      </c>
      <c r="D2314" s="14">
        <v>2015</v>
      </c>
      <c r="E2314" s="14">
        <v>2015</v>
      </c>
      <c r="F2314" s="14" t="s">
        <v>100</v>
      </c>
      <c r="G2314" s="26">
        <v>1115</v>
      </c>
      <c r="H2314" s="26">
        <v>2136</v>
      </c>
      <c r="I2314" s="48">
        <v>4777</v>
      </c>
      <c r="J2314" s="28">
        <v>0.9778</v>
      </c>
      <c r="K2314" s="28"/>
      <c r="L2314" s="111">
        <v>40</v>
      </c>
      <c r="M2314" s="28">
        <v>0.27500000000000002</v>
      </c>
      <c r="N2314" s="28">
        <v>4.5699999999999998E-2</v>
      </c>
    </row>
    <row r="2315" spans="1:14">
      <c r="A2315" s="87" t="s">
        <v>136</v>
      </c>
      <c r="B2315" s="14" t="s">
        <v>75</v>
      </c>
      <c r="C2315" s="14" t="s">
        <v>184</v>
      </c>
      <c r="D2315" s="14">
        <v>2015</v>
      </c>
      <c r="E2315" s="14">
        <v>2015</v>
      </c>
      <c r="F2315" s="14" t="s">
        <v>100</v>
      </c>
      <c r="G2315" s="26">
        <v>7036</v>
      </c>
      <c r="H2315" s="26">
        <v>13070</v>
      </c>
      <c r="I2315" s="48">
        <v>39047</v>
      </c>
      <c r="J2315" s="28">
        <v>0.99450000000000005</v>
      </c>
      <c r="K2315" s="28"/>
      <c r="L2315" s="111">
        <v>40</v>
      </c>
      <c r="M2315" s="28">
        <v>0.27500000000000002</v>
      </c>
      <c r="N2315" s="28">
        <v>4.5699999999999998E-2</v>
      </c>
    </row>
    <row r="2316" spans="1:14">
      <c r="A2316" s="87" t="s">
        <v>137</v>
      </c>
      <c r="B2316" s="14" t="s">
        <v>75</v>
      </c>
      <c r="C2316" s="14" t="s">
        <v>184</v>
      </c>
      <c r="D2316" s="14">
        <v>2015</v>
      </c>
      <c r="E2316" s="14">
        <v>2015</v>
      </c>
      <c r="F2316" s="14" t="s">
        <v>100</v>
      </c>
      <c r="G2316" s="26">
        <v>25041</v>
      </c>
      <c r="H2316" s="26">
        <v>58606</v>
      </c>
      <c r="I2316" s="48">
        <v>133829</v>
      </c>
      <c r="J2316" s="28">
        <v>0.97260000000000002</v>
      </c>
      <c r="K2316" s="28"/>
      <c r="L2316" s="111">
        <v>4</v>
      </c>
      <c r="M2316" s="28">
        <v>0.5</v>
      </c>
      <c r="N2316" s="28">
        <v>1.6500000000000001E-2</v>
      </c>
    </row>
    <row r="2317" spans="1:14">
      <c r="A2317" s="87" t="s">
        <v>138</v>
      </c>
      <c r="B2317" s="14" t="s">
        <v>75</v>
      </c>
      <c r="C2317" s="14" t="s">
        <v>184</v>
      </c>
      <c r="D2317" s="14">
        <v>2015</v>
      </c>
      <c r="E2317" s="14">
        <v>2015</v>
      </c>
      <c r="F2317" s="14" t="s">
        <v>100</v>
      </c>
      <c r="G2317" s="26">
        <v>473</v>
      </c>
      <c r="H2317" s="26">
        <v>1040</v>
      </c>
      <c r="I2317" s="48">
        <v>3167</v>
      </c>
      <c r="J2317" s="28">
        <v>1</v>
      </c>
      <c r="K2317" s="28"/>
      <c r="L2317" s="111">
        <v>40</v>
      </c>
      <c r="M2317" s="28">
        <v>0.27500000000000002</v>
      </c>
      <c r="N2317" s="28">
        <v>4.5699999999999998E-2</v>
      </c>
    </row>
    <row r="2318" spans="1:14">
      <c r="A2318" s="87" t="s">
        <v>139</v>
      </c>
      <c r="B2318" s="14" t="s">
        <v>75</v>
      </c>
      <c r="C2318" s="14" t="s">
        <v>184</v>
      </c>
      <c r="D2318" s="14">
        <v>2015</v>
      </c>
      <c r="E2318" s="14">
        <v>2015</v>
      </c>
      <c r="F2318" s="14" t="s">
        <v>100</v>
      </c>
      <c r="G2318" s="26">
        <v>517</v>
      </c>
      <c r="H2318" s="26">
        <v>857</v>
      </c>
      <c r="I2318" s="48">
        <v>3546</v>
      </c>
      <c r="J2318" s="28">
        <v>1</v>
      </c>
      <c r="K2318" s="28"/>
      <c r="L2318" s="111">
        <v>40</v>
      </c>
      <c r="M2318" s="28">
        <v>0.27500000000000002</v>
      </c>
      <c r="N2318" s="28">
        <v>4.5699999999999998E-2</v>
      </c>
    </row>
    <row r="2319" spans="1:14">
      <c r="A2319" s="87" t="s">
        <v>140</v>
      </c>
      <c r="B2319" s="14" t="s">
        <v>75</v>
      </c>
      <c r="C2319" s="14" t="s">
        <v>184</v>
      </c>
      <c r="D2319" s="14">
        <v>2015</v>
      </c>
      <c r="E2319" s="14">
        <v>2015</v>
      </c>
      <c r="F2319" s="14" t="s">
        <v>100</v>
      </c>
      <c r="G2319" s="26">
        <v>24295</v>
      </c>
      <c r="H2319" s="26">
        <v>54840</v>
      </c>
      <c r="I2319" s="48">
        <v>167195</v>
      </c>
      <c r="J2319" s="28">
        <v>0.99909999999999999</v>
      </c>
      <c r="K2319" s="28"/>
      <c r="L2319" s="111">
        <v>7</v>
      </c>
      <c r="M2319" s="28">
        <v>0.14299999999999999</v>
      </c>
      <c r="N2319" s="28">
        <v>7.4800000000000005E-2</v>
      </c>
    </row>
    <row r="2320" spans="1:14">
      <c r="A2320" s="87" t="s">
        <v>141</v>
      </c>
      <c r="B2320" s="14" t="s">
        <v>75</v>
      </c>
      <c r="C2320" s="14" t="s">
        <v>184</v>
      </c>
      <c r="D2320" s="14">
        <v>2015</v>
      </c>
      <c r="E2320" s="14">
        <v>2015</v>
      </c>
      <c r="F2320" s="14" t="s">
        <v>100</v>
      </c>
      <c r="G2320" s="26">
        <v>3653</v>
      </c>
      <c r="H2320" s="26">
        <v>7614</v>
      </c>
      <c r="I2320" s="48">
        <v>31350</v>
      </c>
      <c r="J2320" s="28">
        <v>0.98870000000000002</v>
      </c>
      <c r="K2320" s="28"/>
      <c r="L2320" s="111">
        <v>40</v>
      </c>
      <c r="M2320" s="28">
        <v>0.27500000000000002</v>
      </c>
      <c r="N2320" s="28">
        <v>4.5699999999999998E-2</v>
      </c>
    </row>
    <row r="2321" spans="1:14">
      <c r="A2321" s="87" t="s">
        <v>142</v>
      </c>
      <c r="B2321" s="14" t="s">
        <v>75</v>
      </c>
      <c r="C2321" s="14" t="s">
        <v>184</v>
      </c>
      <c r="D2321" s="14">
        <v>2015</v>
      </c>
      <c r="E2321" s="14">
        <v>2015</v>
      </c>
      <c r="F2321" s="14" t="s">
        <v>100</v>
      </c>
      <c r="G2321" s="26">
        <v>4248</v>
      </c>
      <c r="H2321" s="26">
        <v>7695</v>
      </c>
      <c r="I2321" s="48">
        <v>23782</v>
      </c>
      <c r="J2321" s="28">
        <v>0.96450000000000002</v>
      </c>
      <c r="K2321" s="28"/>
      <c r="L2321" s="111">
        <v>40</v>
      </c>
      <c r="M2321" s="28">
        <v>0.27500000000000002</v>
      </c>
      <c r="N2321" s="28">
        <v>4.5699999999999998E-2</v>
      </c>
    </row>
    <row r="2322" spans="1:14">
      <c r="A2322" s="87" t="s">
        <v>143</v>
      </c>
      <c r="B2322" s="14" t="s">
        <v>74</v>
      </c>
      <c r="C2322" s="14" t="s">
        <v>184</v>
      </c>
      <c r="D2322" s="14">
        <v>2015</v>
      </c>
      <c r="E2322" s="14">
        <v>2015</v>
      </c>
      <c r="F2322" s="14" t="s">
        <v>100</v>
      </c>
      <c r="G2322" s="26">
        <v>121176</v>
      </c>
      <c r="H2322" s="26">
        <v>254534</v>
      </c>
      <c r="I2322" s="48">
        <v>850399</v>
      </c>
      <c r="J2322" s="28">
        <v>0.98260000000000003</v>
      </c>
      <c r="K2322" s="28"/>
      <c r="L2322" s="111">
        <v>11</v>
      </c>
      <c r="M2322" s="28">
        <v>0.45500000000000002</v>
      </c>
      <c r="N2322" s="28">
        <v>3.3000000000000002E-2</v>
      </c>
    </row>
    <row r="2323" spans="1:14">
      <c r="A2323" s="87" t="s">
        <v>144</v>
      </c>
      <c r="B2323" s="14" t="s">
        <v>74</v>
      </c>
      <c r="C2323" s="14" t="s">
        <v>184</v>
      </c>
      <c r="D2323" s="14">
        <v>2015</v>
      </c>
      <c r="E2323" s="14">
        <v>2015</v>
      </c>
      <c r="F2323" s="14" t="s">
        <v>100</v>
      </c>
      <c r="G2323" s="26">
        <v>9362</v>
      </c>
      <c r="H2323" s="26">
        <v>18421</v>
      </c>
      <c r="I2323" s="48">
        <v>61333</v>
      </c>
      <c r="J2323" s="28">
        <v>0.95499999999999996</v>
      </c>
      <c r="K2323" s="28"/>
      <c r="L2323" s="111">
        <v>40</v>
      </c>
      <c r="M2323" s="28">
        <v>0.27500000000000002</v>
      </c>
      <c r="N2323" s="28">
        <v>4.5699999999999998E-2</v>
      </c>
    </row>
    <row r="2324" spans="1:14">
      <c r="A2324" s="87" t="s">
        <v>145</v>
      </c>
      <c r="B2324" s="14" t="s">
        <v>75</v>
      </c>
      <c r="C2324" s="14" t="s">
        <v>184</v>
      </c>
      <c r="D2324" s="14">
        <v>2015</v>
      </c>
      <c r="E2324" s="14">
        <v>2015</v>
      </c>
      <c r="F2324" s="14" t="s">
        <v>100</v>
      </c>
      <c r="G2324" s="26">
        <v>1108</v>
      </c>
      <c r="H2324" s="26">
        <v>2069</v>
      </c>
      <c r="I2324" s="48">
        <v>5636</v>
      </c>
      <c r="J2324" s="28">
        <v>1</v>
      </c>
      <c r="K2324" s="28"/>
      <c r="L2324" s="111">
        <v>40</v>
      </c>
      <c r="M2324" s="28">
        <v>0.27500000000000002</v>
      </c>
      <c r="N2324" s="28">
        <v>4.5699999999999998E-2</v>
      </c>
    </row>
    <row r="2325" spans="1:14">
      <c r="A2325" s="87" t="s">
        <v>146</v>
      </c>
      <c r="B2325" s="14" t="s">
        <v>75</v>
      </c>
      <c r="C2325" s="14" t="s">
        <v>184</v>
      </c>
      <c r="D2325" s="14">
        <v>2015</v>
      </c>
      <c r="E2325" s="14">
        <v>2015</v>
      </c>
      <c r="F2325" s="14" t="s">
        <v>100</v>
      </c>
      <c r="G2325" s="26">
        <v>126279</v>
      </c>
      <c r="H2325" s="26">
        <v>289452</v>
      </c>
      <c r="I2325" s="48">
        <v>785035</v>
      </c>
      <c r="J2325" s="28">
        <v>0.998</v>
      </c>
      <c r="K2325" s="28"/>
      <c r="L2325" s="111">
        <v>37</v>
      </c>
      <c r="M2325" s="28">
        <v>0.16200000000000001</v>
      </c>
      <c r="N2325" s="28">
        <v>7.7399999999999997E-2</v>
      </c>
    </row>
    <row r="2326" spans="1:14">
      <c r="A2326" s="87" t="s">
        <v>147</v>
      </c>
      <c r="B2326" s="14" t="s">
        <v>74</v>
      </c>
      <c r="C2326" s="14" t="s">
        <v>184</v>
      </c>
      <c r="D2326" s="14">
        <v>2015</v>
      </c>
      <c r="E2326" s="14">
        <v>2015</v>
      </c>
      <c r="F2326" s="14" t="s">
        <v>100</v>
      </c>
      <c r="G2326" s="26">
        <v>103740</v>
      </c>
      <c r="H2326" s="26">
        <v>218762</v>
      </c>
      <c r="I2326" s="48">
        <v>528186</v>
      </c>
      <c r="J2326" s="28">
        <v>0.99329999999999996</v>
      </c>
      <c r="K2326" s="28"/>
      <c r="L2326" s="111">
        <v>10</v>
      </c>
      <c r="M2326" s="28">
        <v>0.6</v>
      </c>
      <c r="N2326" s="28">
        <v>0</v>
      </c>
    </row>
    <row r="2327" spans="1:14">
      <c r="A2327" s="87" t="s">
        <v>148</v>
      </c>
      <c r="B2327" s="14" t="s">
        <v>75</v>
      </c>
      <c r="C2327" s="14" t="s">
        <v>184</v>
      </c>
      <c r="D2327" s="14">
        <v>2015</v>
      </c>
      <c r="E2327" s="14">
        <v>2015</v>
      </c>
      <c r="F2327" s="14" t="s">
        <v>100</v>
      </c>
      <c r="G2327" s="26">
        <v>2798</v>
      </c>
      <c r="H2327" s="26">
        <v>6296</v>
      </c>
      <c r="I2327" s="48">
        <v>17663</v>
      </c>
      <c r="J2327" s="28">
        <v>1</v>
      </c>
      <c r="K2327" s="28"/>
      <c r="L2327" s="111">
        <v>40</v>
      </c>
      <c r="M2327" s="28">
        <v>0.27500000000000002</v>
      </c>
      <c r="N2327" s="28">
        <v>4.5699999999999998E-2</v>
      </c>
    </row>
    <row r="2328" spans="1:14">
      <c r="A2328" s="87" t="s">
        <v>149</v>
      </c>
      <c r="B2328" s="14" t="s">
        <v>75</v>
      </c>
      <c r="C2328" s="14" t="s">
        <v>184</v>
      </c>
      <c r="D2328" s="14">
        <v>2015</v>
      </c>
      <c r="E2328" s="14">
        <v>2015</v>
      </c>
      <c r="F2328" s="14" t="s">
        <v>100</v>
      </c>
      <c r="G2328" s="26">
        <v>177716</v>
      </c>
      <c r="H2328" s="26">
        <v>397914</v>
      </c>
      <c r="I2328" s="48">
        <v>831166</v>
      </c>
      <c r="J2328" s="28">
        <v>0.99990000000000001</v>
      </c>
      <c r="K2328" s="28"/>
      <c r="L2328" s="111">
        <v>44</v>
      </c>
      <c r="M2328" s="28">
        <v>9.0999999999999998E-2</v>
      </c>
      <c r="N2328" s="28">
        <v>5.5800000000000002E-2</v>
      </c>
    </row>
    <row r="2329" spans="1:14">
      <c r="A2329" s="87" t="s">
        <v>150</v>
      </c>
      <c r="B2329" s="14" t="s">
        <v>74</v>
      </c>
      <c r="C2329" s="14" t="s">
        <v>184</v>
      </c>
      <c r="D2329" s="14">
        <v>2015</v>
      </c>
      <c r="E2329" s="14">
        <v>2015</v>
      </c>
      <c r="F2329" s="14" t="s">
        <v>100</v>
      </c>
      <c r="G2329" s="26">
        <v>141036</v>
      </c>
      <c r="H2329" s="26">
        <v>288873</v>
      </c>
      <c r="I2329" s="48">
        <v>834440</v>
      </c>
      <c r="J2329" s="28">
        <v>0.91010000000000002</v>
      </c>
      <c r="K2329" s="28"/>
      <c r="L2329" s="111">
        <v>20</v>
      </c>
      <c r="M2329" s="28">
        <v>0.5</v>
      </c>
      <c r="N2329" s="28">
        <v>7.7000000000000002E-3</v>
      </c>
    </row>
    <row r="2330" spans="1:14">
      <c r="A2330" s="87" t="s">
        <v>151</v>
      </c>
      <c r="B2330" s="14" t="s">
        <v>74</v>
      </c>
      <c r="C2330" s="14" t="s">
        <v>184</v>
      </c>
      <c r="D2330" s="14">
        <v>2015</v>
      </c>
      <c r="E2330" s="14">
        <v>2015</v>
      </c>
      <c r="F2330" s="14" t="s">
        <v>100</v>
      </c>
      <c r="G2330" s="26">
        <v>33422</v>
      </c>
      <c r="H2330" s="26">
        <v>51166</v>
      </c>
      <c r="I2330" s="48">
        <v>221350</v>
      </c>
      <c r="J2330" s="28">
        <v>0.96730000000000005</v>
      </c>
      <c r="K2330" s="28"/>
      <c r="L2330" s="111">
        <v>5</v>
      </c>
      <c r="M2330" s="28">
        <v>0.8</v>
      </c>
      <c r="N2330" s="28">
        <v>8.48E-2</v>
      </c>
    </row>
    <row r="2331" spans="1:14">
      <c r="A2331" s="87" t="s">
        <v>152</v>
      </c>
      <c r="B2331" s="14" t="s">
        <v>75</v>
      </c>
      <c r="C2331" s="14" t="s">
        <v>184</v>
      </c>
      <c r="D2331" s="14">
        <v>2015</v>
      </c>
      <c r="E2331" s="14">
        <v>2015</v>
      </c>
      <c r="F2331" s="14" t="s">
        <v>100</v>
      </c>
      <c r="G2331" s="26">
        <v>52834</v>
      </c>
      <c r="H2331" s="26">
        <v>121802</v>
      </c>
      <c r="I2331" s="48">
        <v>285604</v>
      </c>
      <c r="J2331" s="28">
        <v>0.99250000000000005</v>
      </c>
      <c r="K2331" s="28"/>
      <c r="L2331" s="111">
        <v>13</v>
      </c>
      <c r="M2331" s="28">
        <v>0</v>
      </c>
      <c r="N2331" s="28">
        <v>1.78E-2</v>
      </c>
    </row>
    <row r="2332" spans="1:14">
      <c r="A2332" s="87" t="s">
        <v>153</v>
      </c>
      <c r="B2332" s="14" t="s">
        <v>74</v>
      </c>
      <c r="C2332" s="14" t="s">
        <v>184</v>
      </c>
      <c r="D2332" s="14">
        <v>2015</v>
      </c>
      <c r="E2332" s="14">
        <v>2015</v>
      </c>
      <c r="F2332" s="14" t="s">
        <v>100</v>
      </c>
      <c r="G2332" s="26">
        <v>9977</v>
      </c>
      <c r="H2332" s="26">
        <v>18523</v>
      </c>
      <c r="I2332" s="48">
        <v>59547</v>
      </c>
      <c r="J2332" s="28">
        <v>0.98499999999999999</v>
      </c>
      <c r="K2332" s="28"/>
      <c r="L2332" s="111">
        <v>40</v>
      </c>
      <c r="M2332" s="28">
        <v>0.27500000000000002</v>
      </c>
      <c r="N2332" s="28">
        <v>4.5699999999999998E-2</v>
      </c>
    </row>
    <row r="2333" spans="1:14">
      <c r="A2333" s="87" t="s">
        <v>154</v>
      </c>
      <c r="B2333" s="14" t="s">
        <v>74</v>
      </c>
      <c r="C2333" s="14" t="s">
        <v>184</v>
      </c>
      <c r="D2333" s="14">
        <v>2015</v>
      </c>
      <c r="E2333" s="14">
        <v>2015</v>
      </c>
      <c r="F2333" s="14" t="s">
        <v>100</v>
      </c>
      <c r="G2333" s="26">
        <v>16136</v>
      </c>
      <c r="H2333" s="26">
        <v>31984</v>
      </c>
      <c r="I2333" s="48">
        <v>148552</v>
      </c>
      <c r="J2333" s="28">
        <v>0.98509999999999998</v>
      </c>
      <c r="K2333" s="28"/>
      <c r="L2333" s="111">
        <v>40</v>
      </c>
      <c r="M2333" s="28">
        <v>0.27500000000000002</v>
      </c>
      <c r="N2333" s="28">
        <v>4.5699999999999998E-2</v>
      </c>
    </row>
    <row r="2334" spans="1:14">
      <c r="A2334" s="87" t="s">
        <v>155</v>
      </c>
      <c r="B2334" s="14" t="s">
        <v>74</v>
      </c>
      <c r="C2334" s="14" t="s">
        <v>184</v>
      </c>
      <c r="D2334" s="14">
        <v>2015</v>
      </c>
      <c r="E2334" s="14">
        <v>2015</v>
      </c>
      <c r="F2334" s="14" t="s">
        <v>100</v>
      </c>
      <c r="G2334" s="26">
        <v>17397</v>
      </c>
      <c r="H2334" s="26">
        <v>37994</v>
      </c>
      <c r="I2334" s="48">
        <v>131306</v>
      </c>
      <c r="J2334" s="28">
        <v>0.87139999999999995</v>
      </c>
      <c r="K2334" s="28"/>
      <c r="L2334" s="111">
        <v>40</v>
      </c>
      <c r="M2334" s="28">
        <v>0.27500000000000002</v>
      </c>
      <c r="N2334" s="28">
        <v>4.5699999999999998E-2</v>
      </c>
    </row>
    <row r="2335" spans="1:14">
      <c r="A2335" s="87" t="s">
        <v>156</v>
      </c>
      <c r="B2335" s="14" t="s">
        <v>74</v>
      </c>
      <c r="C2335" s="14" t="s">
        <v>184</v>
      </c>
      <c r="D2335" s="14">
        <v>2015</v>
      </c>
      <c r="E2335" s="14">
        <v>2015</v>
      </c>
      <c r="F2335" s="14" t="s">
        <v>100</v>
      </c>
      <c r="G2335" s="26">
        <v>55629</v>
      </c>
      <c r="H2335" s="26">
        <v>112501</v>
      </c>
      <c r="I2335" s="48">
        <v>424842</v>
      </c>
      <c r="J2335" s="28">
        <v>0.96719999999999995</v>
      </c>
      <c r="K2335" s="28"/>
      <c r="L2335" s="111">
        <v>7</v>
      </c>
      <c r="M2335" s="28">
        <v>0.57099999999999995</v>
      </c>
      <c r="N2335" s="28">
        <v>1.9099999999999999E-2</v>
      </c>
    </row>
    <row r="2336" spans="1:14">
      <c r="A2336" s="87" t="s">
        <v>157</v>
      </c>
      <c r="B2336" s="14" t="s">
        <v>74</v>
      </c>
      <c r="C2336" s="14" t="s">
        <v>184</v>
      </c>
      <c r="D2336" s="14">
        <v>2015</v>
      </c>
      <c r="E2336" s="14">
        <v>2015</v>
      </c>
      <c r="F2336" s="14" t="s">
        <v>100</v>
      </c>
      <c r="G2336" s="26">
        <v>13628</v>
      </c>
      <c r="H2336" s="26">
        <v>26056</v>
      </c>
      <c r="I2336" s="48">
        <v>75019</v>
      </c>
      <c r="J2336" s="28">
        <v>0.93130000000000002</v>
      </c>
      <c r="K2336" s="28"/>
      <c r="L2336" s="111">
        <v>40</v>
      </c>
      <c r="M2336" s="28">
        <v>0.27500000000000002</v>
      </c>
      <c r="N2336" s="28">
        <v>4.5699999999999998E-2</v>
      </c>
    </row>
    <row r="2337" spans="1:31">
      <c r="A2337" s="87" t="s">
        <v>158</v>
      </c>
      <c r="B2337" s="14" t="s">
        <v>75</v>
      </c>
      <c r="C2337" s="14" t="s">
        <v>184</v>
      </c>
      <c r="D2337" s="14">
        <v>2015</v>
      </c>
      <c r="E2337" s="14">
        <v>2015</v>
      </c>
      <c r="F2337" s="14" t="s">
        <v>100</v>
      </c>
      <c r="G2337" s="26">
        <v>13017</v>
      </c>
      <c r="H2337" s="26">
        <v>25029</v>
      </c>
      <c r="I2337" s="48">
        <v>64395</v>
      </c>
      <c r="J2337" s="28">
        <v>0.95079999999999998</v>
      </c>
      <c r="K2337" s="28"/>
      <c r="L2337" s="111">
        <v>40</v>
      </c>
      <c r="M2337" s="28">
        <v>0.27500000000000002</v>
      </c>
      <c r="N2337" s="28">
        <v>4.5699999999999998E-2</v>
      </c>
    </row>
    <row r="2338" spans="1:31">
      <c r="A2338" s="87" t="s">
        <v>159</v>
      </c>
      <c r="B2338" s="14" t="s">
        <v>75</v>
      </c>
      <c r="C2338" s="14" t="s">
        <v>184</v>
      </c>
      <c r="D2338" s="14">
        <v>2015</v>
      </c>
      <c r="E2338" s="14">
        <v>2015</v>
      </c>
      <c r="F2338" s="14" t="s">
        <v>100</v>
      </c>
      <c r="G2338" s="26">
        <v>179</v>
      </c>
      <c r="H2338" s="26">
        <v>320</v>
      </c>
      <c r="I2338" s="48">
        <v>814</v>
      </c>
      <c r="J2338" s="28">
        <v>1</v>
      </c>
      <c r="K2338" s="28"/>
      <c r="L2338" s="111">
        <v>40</v>
      </c>
      <c r="M2338" s="28">
        <v>0.27500000000000002</v>
      </c>
      <c r="N2338" s="28">
        <v>4.5699999999999998E-2</v>
      </c>
    </row>
    <row r="2339" spans="1:31">
      <c r="A2339" s="87" t="s">
        <v>160</v>
      </c>
      <c r="B2339" s="14" t="s">
        <v>75</v>
      </c>
      <c r="C2339" s="14" t="s">
        <v>184</v>
      </c>
      <c r="D2339" s="14">
        <v>2015</v>
      </c>
      <c r="E2339" s="14">
        <v>2015</v>
      </c>
      <c r="F2339" s="14" t="s">
        <v>100</v>
      </c>
      <c r="G2339" s="26">
        <v>3255</v>
      </c>
      <c r="H2339" s="26">
        <v>7078</v>
      </c>
      <c r="I2339" s="48">
        <v>16773</v>
      </c>
      <c r="J2339" s="28">
        <v>1</v>
      </c>
      <c r="K2339" s="28"/>
      <c r="L2339" s="111">
        <v>40</v>
      </c>
      <c r="M2339" s="28">
        <v>0.27500000000000002</v>
      </c>
      <c r="N2339" s="28">
        <v>4.5699999999999998E-2</v>
      </c>
    </row>
    <row r="2340" spans="1:31">
      <c r="A2340" s="87" t="s">
        <v>161</v>
      </c>
      <c r="B2340" s="14" t="s">
        <v>74</v>
      </c>
      <c r="C2340" s="14" t="s">
        <v>184</v>
      </c>
      <c r="D2340" s="14">
        <v>2015</v>
      </c>
      <c r="E2340" s="14">
        <v>2015</v>
      </c>
      <c r="F2340" s="14" t="s">
        <v>100</v>
      </c>
      <c r="G2340" s="26">
        <v>22470</v>
      </c>
      <c r="H2340" s="26">
        <v>43481</v>
      </c>
      <c r="I2340" s="48">
        <v>116013</v>
      </c>
      <c r="J2340" s="28">
        <v>0.94889999999999997</v>
      </c>
      <c r="K2340" s="28"/>
      <c r="L2340" s="111">
        <v>1</v>
      </c>
      <c r="M2340" s="28">
        <v>1</v>
      </c>
      <c r="N2340" s="28">
        <v>2.41E-2</v>
      </c>
    </row>
    <row r="2341" spans="1:31">
      <c r="A2341" s="87" t="s">
        <v>162</v>
      </c>
      <c r="B2341" s="14" t="s">
        <v>74</v>
      </c>
      <c r="C2341" s="14" t="s">
        <v>184</v>
      </c>
      <c r="D2341" s="14">
        <v>2015</v>
      </c>
      <c r="E2341" s="14">
        <v>2015</v>
      </c>
      <c r="F2341" s="14" t="s">
        <v>100</v>
      </c>
      <c r="G2341" s="26">
        <v>20083</v>
      </c>
      <c r="H2341" s="26">
        <v>36101</v>
      </c>
      <c r="I2341" s="48">
        <v>121893</v>
      </c>
      <c r="J2341" s="28">
        <v>0.92320000000000002</v>
      </c>
      <c r="K2341" s="28"/>
      <c r="L2341" s="111">
        <v>40</v>
      </c>
      <c r="M2341" s="28">
        <v>0.27500000000000002</v>
      </c>
      <c r="N2341" s="28">
        <v>4.5699999999999998E-2</v>
      </c>
    </row>
    <row r="2342" spans="1:31">
      <c r="A2342" s="87" t="s">
        <v>163</v>
      </c>
      <c r="B2342" s="14" t="s">
        <v>75</v>
      </c>
      <c r="C2342" s="14" t="s">
        <v>184</v>
      </c>
      <c r="D2342" s="14">
        <v>2015</v>
      </c>
      <c r="E2342" s="14">
        <v>2015</v>
      </c>
      <c r="F2342" s="14" t="s">
        <v>100</v>
      </c>
      <c r="G2342" s="26">
        <v>42979</v>
      </c>
      <c r="H2342" s="26">
        <v>92061</v>
      </c>
      <c r="I2342" s="48">
        <v>225886</v>
      </c>
      <c r="J2342" s="28">
        <v>0.9556</v>
      </c>
      <c r="K2342" s="28"/>
      <c r="L2342" s="111">
        <v>10</v>
      </c>
      <c r="M2342" s="28">
        <v>0.2</v>
      </c>
      <c r="N2342" s="28">
        <v>1.2699999999999999E-2</v>
      </c>
    </row>
    <row r="2343" spans="1:31">
      <c r="A2343" s="87" t="s">
        <v>164</v>
      </c>
      <c r="B2343" s="14" t="s">
        <v>75</v>
      </c>
      <c r="C2343" s="14" t="s">
        <v>184</v>
      </c>
      <c r="D2343" s="14">
        <v>2015</v>
      </c>
      <c r="E2343" s="14">
        <v>2015</v>
      </c>
      <c r="F2343" s="14" t="s">
        <v>100</v>
      </c>
      <c r="G2343" s="26">
        <v>5597</v>
      </c>
      <c r="H2343" s="26">
        <v>12980</v>
      </c>
      <c r="I2343" s="48">
        <v>39540</v>
      </c>
      <c r="J2343" s="28">
        <v>0.97209999999999996</v>
      </c>
      <c r="K2343" s="28"/>
      <c r="L2343" s="111">
        <v>40</v>
      </c>
      <c r="M2343" s="28">
        <v>0.27500000000000002</v>
      </c>
      <c r="N2343" s="28">
        <v>4.5699999999999998E-2</v>
      </c>
    </row>
    <row r="2344" spans="1:31">
      <c r="A2344" s="87" t="s">
        <v>165</v>
      </c>
      <c r="B2344" s="14" t="s">
        <v>75</v>
      </c>
      <c r="C2344" s="14" t="s">
        <v>184</v>
      </c>
      <c r="D2344" s="14">
        <v>2015</v>
      </c>
      <c r="E2344" s="14">
        <v>2015</v>
      </c>
      <c r="F2344" s="14" t="s">
        <v>100</v>
      </c>
      <c r="G2344" s="26">
        <v>4719</v>
      </c>
      <c r="H2344" s="26">
        <v>10276</v>
      </c>
      <c r="I2344" s="48">
        <v>26747</v>
      </c>
      <c r="J2344" s="28">
        <v>0.97350000000000003</v>
      </c>
      <c r="K2344" s="28"/>
      <c r="L2344" s="111">
        <v>40</v>
      </c>
      <c r="M2344" s="28">
        <v>0.27500000000000002</v>
      </c>
      <c r="N2344" s="28">
        <v>4.5699999999999998E-2</v>
      </c>
    </row>
    <row r="2345" spans="1:31">
      <c r="A2345" s="87" t="s">
        <v>166</v>
      </c>
      <c r="B2345" s="14" t="s">
        <v>75</v>
      </c>
      <c r="C2345" s="14" t="s">
        <v>184</v>
      </c>
      <c r="D2345" s="14">
        <v>2015</v>
      </c>
      <c r="E2345" s="14">
        <v>2015</v>
      </c>
      <c r="F2345" s="14" t="s">
        <v>100</v>
      </c>
      <c r="G2345" s="26">
        <v>1000</v>
      </c>
      <c r="H2345" s="26">
        <v>1794</v>
      </c>
      <c r="I2345" s="48">
        <v>4886</v>
      </c>
      <c r="J2345" s="28">
        <v>0.94120000000000004</v>
      </c>
      <c r="K2345" s="28"/>
      <c r="L2345" s="111">
        <v>40</v>
      </c>
      <c r="M2345" s="28">
        <v>0.27500000000000002</v>
      </c>
      <c r="N2345" s="28">
        <v>4.5699999999999998E-2</v>
      </c>
    </row>
    <row r="2346" spans="1:31">
      <c r="A2346" s="87" t="s">
        <v>167</v>
      </c>
      <c r="B2346" s="14" t="s">
        <v>74</v>
      </c>
      <c r="C2346" s="14" t="s">
        <v>184</v>
      </c>
      <c r="D2346" s="14">
        <v>2015</v>
      </c>
      <c r="E2346" s="14">
        <v>2015</v>
      </c>
      <c r="F2346" s="14" t="s">
        <v>100</v>
      </c>
      <c r="G2346" s="26">
        <v>52884</v>
      </c>
      <c r="H2346" s="26">
        <v>125255</v>
      </c>
      <c r="I2346" s="48">
        <v>240257</v>
      </c>
      <c r="J2346" s="28">
        <v>0.98250000000000004</v>
      </c>
      <c r="K2346" s="28"/>
      <c r="L2346" s="111">
        <v>5</v>
      </c>
      <c r="M2346" s="28">
        <v>0.6</v>
      </c>
      <c r="N2346" s="28">
        <v>4.6100000000000002E-2</v>
      </c>
    </row>
    <row r="2347" spans="1:31">
      <c r="A2347" s="87" t="s">
        <v>168</v>
      </c>
      <c r="B2347" s="14" t="s">
        <v>75</v>
      </c>
      <c r="C2347" s="14" t="s">
        <v>184</v>
      </c>
      <c r="D2347" s="14">
        <v>2015</v>
      </c>
      <c r="E2347" s="14">
        <v>2015</v>
      </c>
      <c r="F2347" s="14" t="s">
        <v>100</v>
      </c>
      <c r="G2347" s="26">
        <v>3063</v>
      </c>
      <c r="H2347" s="26">
        <v>5453</v>
      </c>
      <c r="I2347" s="48">
        <v>14183</v>
      </c>
      <c r="J2347" s="28">
        <v>0.94379999999999997</v>
      </c>
      <c r="K2347" s="28"/>
      <c r="L2347" s="111">
        <v>40</v>
      </c>
      <c r="M2347" s="28">
        <v>0.27500000000000002</v>
      </c>
      <c r="N2347" s="28">
        <v>4.5699999999999998E-2</v>
      </c>
    </row>
    <row r="2348" spans="1:31">
      <c r="A2348" s="87" t="s">
        <v>169</v>
      </c>
      <c r="B2348" s="14" t="s">
        <v>74</v>
      </c>
      <c r="C2348" s="14" t="s">
        <v>184</v>
      </c>
      <c r="D2348" s="14">
        <v>2015</v>
      </c>
      <c r="E2348" s="14">
        <v>2015</v>
      </c>
      <c r="F2348" s="14" t="s">
        <v>100</v>
      </c>
      <c r="G2348" s="26">
        <v>37200</v>
      </c>
      <c r="H2348" s="26">
        <v>75560</v>
      </c>
      <c r="I2348" s="48">
        <v>221528</v>
      </c>
      <c r="J2348" s="28">
        <v>0.98170000000000002</v>
      </c>
      <c r="K2348" s="28"/>
      <c r="L2348" s="111">
        <v>6</v>
      </c>
      <c r="M2348" s="28">
        <v>0.66700000000000004</v>
      </c>
      <c r="N2348" s="28">
        <v>4.2599999999999999E-2</v>
      </c>
    </row>
    <row r="2349" spans="1:31">
      <c r="A2349" s="87" t="s">
        <v>170</v>
      </c>
      <c r="B2349" s="14" t="s">
        <v>74</v>
      </c>
      <c r="C2349" s="14" t="s">
        <v>184</v>
      </c>
      <c r="D2349" s="14">
        <v>2015</v>
      </c>
      <c r="E2349" s="14">
        <v>2015</v>
      </c>
      <c r="F2349" s="14" t="s">
        <v>100</v>
      </c>
      <c r="G2349" s="26">
        <v>9986</v>
      </c>
      <c r="H2349" s="26">
        <v>20413</v>
      </c>
      <c r="I2349" s="48">
        <v>55359</v>
      </c>
      <c r="J2349" s="28">
        <v>0.91310000000000002</v>
      </c>
      <c r="K2349" s="28"/>
      <c r="L2349" s="111">
        <v>40</v>
      </c>
      <c r="M2349" s="28">
        <v>0.27500000000000002</v>
      </c>
      <c r="N2349" s="28">
        <v>4.5699999999999998E-2</v>
      </c>
    </row>
    <row r="2350" spans="1:31">
      <c r="A2350" s="87" t="s">
        <v>171</v>
      </c>
      <c r="B2350" s="14" t="s">
        <v>75</v>
      </c>
      <c r="C2350" s="14" t="s">
        <v>184</v>
      </c>
      <c r="D2350" s="14">
        <v>2015</v>
      </c>
      <c r="E2350" s="14">
        <v>2015</v>
      </c>
      <c r="F2350" s="14" t="s">
        <v>100</v>
      </c>
      <c r="G2350" s="26">
        <v>6129</v>
      </c>
      <c r="H2350" s="26">
        <v>13410</v>
      </c>
      <c r="I2350" s="48">
        <v>30378</v>
      </c>
      <c r="J2350" s="28">
        <v>1</v>
      </c>
      <c r="K2350" s="28"/>
      <c r="L2350" s="111">
        <v>40</v>
      </c>
      <c r="M2350" s="28">
        <v>0.27500000000000002</v>
      </c>
      <c r="N2350" s="28">
        <v>4.5699999999999998E-2</v>
      </c>
    </row>
    <row r="2351" spans="1:31">
      <c r="A2351" s="51" t="s">
        <v>281</v>
      </c>
      <c r="B2351" s="14" t="s">
        <v>66</v>
      </c>
      <c r="C2351" s="14" t="s">
        <v>62</v>
      </c>
      <c r="D2351" s="14">
        <v>2015</v>
      </c>
      <c r="E2351" s="14">
        <v>2015</v>
      </c>
      <c r="F2351" s="14" t="s">
        <v>100</v>
      </c>
      <c r="G2351" s="128"/>
      <c r="H2351" s="128"/>
      <c r="I2351" s="128"/>
      <c r="J2351" s="129"/>
      <c r="K2351" s="129"/>
      <c r="L2351" s="111"/>
      <c r="M2351" s="28">
        <v>0.254</v>
      </c>
      <c r="N2351" s="28">
        <v>5.3999999999999999E-2</v>
      </c>
    </row>
    <row r="2352" spans="1:31">
      <c r="A2352" s="51" t="s">
        <v>172</v>
      </c>
      <c r="B2352" s="14" t="s">
        <v>66</v>
      </c>
      <c r="C2352" s="14" t="s">
        <v>62</v>
      </c>
      <c r="D2352" s="14">
        <v>2015</v>
      </c>
      <c r="E2352" s="14">
        <v>2015</v>
      </c>
      <c r="F2352" s="14" t="s">
        <v>100</v>
      </c>
      <c r="G2352" s="26">
        <v>2119268</v>
      </c>
      <c r="H2352" s="26">
        <v>4462799</v>
      </c>
      <c r="I2352" s="48">
        <v>12671839</v>
      </c>
      <c r="J2352" s="28">
        <v>0.97209999999999996</v>
      </c>
      <c r="K2352" s="28"/>
      <c r="L2352" s="111">
        <v>393</v>
      </c>
      <c r="M2352" s="28">
        <v>0.31</v>
      </c>
      <c r="N2352" s="28">
        <v>5.7500000000000002E-2</v>
      </c>
      <c r="O2352" s="14"/>
      <c r="P2352" s="14"/>
      <c r="Q2352" s="14"/>
      <c r="R2352" s="14"/>
      <c r="S2352" s="14"/>
      <c r="T2352" s="14"/>
      <c r="U2352" s="14"/>
      <c r="V2352" s="14"/>
      <c r="W2352" s="14"/>
      <c r="X2352" s="14"/>
      <c r="Y2352" s="14"/>
      <c r="Z2352" s="14"/>
      <c r="AA2352" s="14"/>
      <c r="AB2352" s="14"/>
      <c r="AC2352" s="14"/>
      <c r="AD2352" s="14"/>
      <c r="AE2352" s="14"/>
    </row>
    <row r="2353" spans="1:14">
      <c r="A2353" s="51" t="s">
        <v>173</v>
      </c>
      <c r="B2353" s="14" t="s">
        <v>74</v>
      </c>
      <c r="C2353" s="14" t="s">
        <v>62</v>
      </c>
      <c r="D2353" s="14">
        <v>2015</v>
      </c>
      <c r="E2353" s="14">
        <v>2015</v>
      </c>
      <c r="F2353" s="14" t="s">
        <v>100</v>
      </c>
      <c r="G2353" s="26">
        <v>61121</v>
      </c>
      <c r="H2353" s="26">
        <v>119790</v>
      </c>
      <c r="I2353" s="48">
        <v>422488</v>
      </c>
      <c r="J2353" s="28">
        <v>0.83509999999999995</v>
      </c>
      <c r="K2353" s="28"/>
      <c r="L2353" s="111">
        <v>7</v>
      </c>
      <c r="M2353" s="28">
        <v>0.85699999999999998</v>
      </c>
      <c r="N2353" s="28">
        <v>5.7000000000000002E-2</v>
      </c>
    </row>
    <row r="2354" spans="1:14">
      <c r="A2354" s="51" t="s">
        <v>174</v>
      </c>
      <c r="B2354" s="14" t="s">
        <v>75</v>
      </c>
      <c r="C2354" s="14" t="s">
        <v>62</v>
      </c>
      <c r="D2354" s="14">
        <v>2015</v>
      </c>
      <c r="E2354" s="14">
        <v>2015</v>
      </c>
      <c r="F2354" s="14" t="s">
        <v>100</v>
      </c>
      <c r="G2354" s="26">
        <v>102</v>
      </c>
      <c r="H2354" s="26">
        <v>163</v>
      </c>
      <c r="I2354" s="48">
        <v>358</v>
      </c>
      <c r="J2354" s="28">
        <v>1</v>
      </c>
      <c r="K2354" s="28"/>
      <c r="L2354" s="111">
        <v>55</v>
      </c>
      <c r="M2354" s="28">
        <v>0.309</v>
      </c>
      <c r="N2354" s="28">
        <v>3.9699999999999999E-2</v>
      </c>
    </row>
    <row r="2355" spans="1:14">
      <c r="A2355" s="51" t="s">
        <v>175</v>
      </c>
      <c r="B2355" s="14" t="s">
        <v>75</v>
      </c>
      <c r="C2355" s="14" t="s">
        <v>62</v>
      </c>
      <c r="D2355" s="14">
        <v>2015</v>
      </c>
      <c r="E2355" s="14">
        <v>2015</v>
      </c>
      <c r="F2355" s="14" t="s">
        <v>100</v>
      </c>
      <c r="G2355" s="26">
        <v>1814</v>
      </c>
      <c r="H2355" s="26">
        <v>3438</v>
      </c>
      <c r="I2355" s="48">
        <v>7818</v>
      </c>
      <c r="J2355" s="28">
        <v>1</v>
      </c>
      <c r="K2355" s="28"/>
      <c r="L2355" s="111">
        <v>55</v>
      </c>
      <c r="M2355" s="28">
        <v>0.309</v>
      </c>
      <c r="N2355" s="28">
        <v>3.9699999999999999E-2</v>
      </c>
    </row>
    <row r="2356" spans="1:14">
      <c r="A2356" s="51" t="s">
        <v>176</v>
      </c>
      <c r="B2356" s="14" t="s">
        <v>75</v>
      </c>
      <c r="C2356" s="14" t="s">
        <v>62</v>
      </c>
      <c r="D2356" s="14">
        <v>2015</v>
      </c>
      <c r="E2356" s="14">
        <v>2015</v>
      </c>
      <c r="F2356" s="14" t="s">
        <v>100</v>
      </c>
      <c r="G2356" s="26">
        <v>16430</v>
      </c>
      <c r="H2356" s="26">
        <v>31927</v>
      </c>
      <c r="I2356" s="48">
        <v>80578</v>
      </c>
      <c r="J2356" s="28">
        <v>0.94569999999999999</v>
      </c>
      <c r="K2356" s="28"/>
      <c r="L2356" s="111">
        <v>55</v>
      </c>
      <c r="M2356" s="28">
        <v>0.309</v>
      </c>
      <c r="N2356" s="28">
        <v>3.9699999999999999E-2</v>
      </c>
    </row>
    <row r="2357" spans="1:14">
      <c r="A2357" s="51" t="s">
        <v>177</v>
      </c>
      <c r="B2357" s="14" t="s">
        <v>75</v>
      </c>
      <c r="C2357" s="14" t="s">
        <v>62</v>
      </c>
      <c r="D2357" s="14">
        <v>2015</v>
      </c>
      <c r="E2357" s="14">
        <v>2015</v>
      </c>
      <c r="F2357" s="14" t="s">
        <v>100</v>
      </c>
      <c r="G2357" s="26">
        <v>2928</v>
      </c>
      <c r="H2357" s="26">
        <v>5509</v>
      </c>
      <c r="I2357" s="48">
        <v>11721</v>
      </c>
      <c r="J2357" s="28">
        <v>1</v>
      </c>
      <c r="K2357" s="28"/>
      <c r="L2357" s="111">
        <v>55</v>
      </c>
      <c r="M2357" s="28">
        <v>0.309</v>
      </c>
      <c r="N2357" s="28">
        <v>3.9699999999999999E-2</v>
      </c>
    </row>
    <row r="2358" spans="1:14">
      <c r="A2358" s="51" t="s">
        <v>178</v>
      </c>
      <c r="B2358" s="14" t="s">
        <v>75</v>
      </c>
      <c r="C2358" s="14" t="s">
        <v>62</v>
      </c>
      <c r="D2358" s="14">
        <v>2015</v>
      </c>
      <c r="E2358" s="14">
        <v>2015</v>
      </c>
      <c r="F2358" s="14" t="s">
        <v>100</v>
      </c>
      <c r="G2358" s="26">
        <v>726</v>
      </c>
      <c r="H2358" s="26">
        <v>1725</v>
      </c>
      <c r="I2358" s="48">
        <v>8510</v>
      </c>
      <c r="J2358" s="28">
        <v>0.875</v>
      </c>
      <c r="K2358" s="28"/>
      <c r="L2358" s="111">
        <v>55</v>
      </c>
      <c r="M2358" s="28">
        <v>0.309</v>
      </c>
      <c r="N2358" s="28">
        <v>3.9699999999999999E-2</v>
      </c>
    </row>
    <row r="2359" spans="1:14">
      <c r="A2359" s="51" t="s">
        <v>179</v>
      </c>
      <c r="B2359" s="14" t="s">
        <v>74</v>
      </c>
      <c r="C2359" s="14" t="s">
        <v>62</v>
      </c>
      <c r="D2359" s="14">
        <v>2015</v>
      </c>
      <c r="E2359" s="14">
        <v>2015</v>
      </c>
      <c r="F2359" s="14" t="s">
        <v>100</v>
      </c>
      <c r="G2359" s="26">
        <v>35311</v>
      </c>
      <c r="H2359" s="26">
        <v>71323</v>
      </c>
      <c r="I2359" s="48">
        <v>261629</v>
      </c>
      <c r="J2359" s="28">
        <v>0.96840000000000004</v>
      </c>
      <c r="K2359" s="28"/>
      <c r="L2359" s="111">
        <v>7</v>
      </c>
      <c r="M2359" s="28">
        <v>0.57099999999999995</v>
      </c>
      <c r="N2359" s="28">
        <v>2.7799999999999998E-2</v>
      </c>
    </row>
    <row r="2360" spans="1:14">
      <c r="A2360" s="51" t="s">
        <v>180</v>
      </c>
      <c r="B2360" s="14" t="s">
        <v>75</v>
      </c>
      <c r="C2360" s="14" t="s">
        <v>62</v>
      </c>
      <c r="D2360" s="14">
        <v>2015</v>
      </c>
      <c r="E2360" s="14">
        <v>2015</v>
      </c>
      <c r="F2360" s="14" t="s">
        <v>100</v>
      </c>
      <c r="G2360" s="26">
        <v>2493</v>
      </c>
      <c r="H2360" s="26">
        <v>5146</v>
      </c>
      <c r="I2360" s="48">
        <v>11270</v>
      </c>
      <c r="J2360" s="28">
        <v>1</v>
      </c>
      <c r="K2360" s="28"/>
      <c r="L2360" s="111">
        <v>55</v>
      </c>
      <c r="M2360" s="28">
        <v>0.309</v>
      </c>
      <c r="N2360" s="28">
        <v>3.9699999999999999E-2</v>
      </c>
    </row>
    <row r="2361" spans="1:14">
      <c r="A2361" s="51" t="s">
        <v>181</v>
      </c>
      <c r="B2361" s="14" t="s">
        <v>75</v>
      </c>
      <c r="C2361" s="14" t="s">
        <v>62</v>
      </c>
      <c r="D2361" s="14">
        <v>2015</v>
      </c>
      <c r="E2361" s="14">
        <v>2015</v>
      </c>
      <c r="F2361" s="14" t="s">
        <v>100</v>
      </c>
      <c r="G2361" s="26">
        <v>7359</v>
      </c>
      <c r="H2361" s="26">
        <v>13261</v>
      </c>
      <c r="I2361" s="48">
        <v>37358</v>
      </c>
      <c r="J2361" s="28">
        <v>0.995</v>
      </c>
      <c r="K2361" s="28"/>
      <c r="L2361" s="111">
        <v>55</v>
      </c>
      <c r="M2361" s="28">
        <v>0.309</v>
      </c>
      <c r="N2361" s="28">
        <v>3.9699999999999999E-2</v>
      </c>
    </row>
    <row r="2362" spans="1:14">
      <c r="A2362" s="87" t="s">
        <v>123</v>
      </c>
      <c r="B2362" s="14" t="s">
        <v>74</v>
      </c>
      <c r="C2362" s="14" t="s">
        <v>62</v>
      </c>
      <c r="D2362" s="14">
        <v>2015</v>
      </c>
      <c r="E2362" s="14">
        <v>2015</v>
      </c>
      <c r="F2362" s="14" t="s">
        <v>100</v>
      </c>
      <c r="G2362" s="26">
        <v>97856</v>
      </c>
      <c r="H2362" s="26">
        <v>229388</v>
      </c>
      <c r="I2362" s="48">
        <v>461571</v>
      </c>
      <c r="J2362" s="28">
        <v>0.94099999999999995</v>
      </c>
      <c r="K2362" s="28"/>
      <c r="L2362" s="111">
        <v>9</v>
      </c>
      <c r="M2362" s="28">
        <v>0.111</v>
      </c>
      <c r="N2362" s="28">
        <v>2.2700000000000001E-2</v>
      </c>
    </row>
    <row r="2363" spans="1:14">
      <c r="A2363" s="87" t="s">
        <v>124</v>
      </c>
      <c r="B2363" s="14" t="s">
        <v>75</v>
      </c>
      <c r="C2363" s="14" t="s">
        <v>62</v>
      </c>
      <c r="D2363" s="14">
        <v>2015</v>
      </c>
      <c r="E2363" s="14">
        <v>2015</v>
      </c>
      <c r="F2363" s="14" t="s">
        <v>100</v>
      </c>
      <c r="G2363" s="26">
        <v>1521</v>
      </c>
      <c r="H2363" s="26">
        <v>3682</v>
      </c>
      <c r="I2363" s="48">
        <v>11605</v>
      </c>
      <c r="J2363" s="28">
        <v>1</v>
      </c>
      <c r="K2363" s="28"/>
      <c r="L2363" s="111">
        <v>55</v>
      </c>
      <c r="M2363" s="28">
        <v>0.309</v>
      </c>
      <c r="N2363" s="28">
        <v>3.9699999999999999E-2</v>
      </c>
    </row>
    <row r="2364" spans="1:14">
      <c r="A2364" s="87" t="s">
        <v>125</v>
      </c>
      <c r="B2364" s="14" t="s">
        <v>75</v>
      </c>
      <c r="C2364" s="14" t="s">
        <v>62</v>
      </c>
      <c r="D2364" s="14">
        <v>2015</v>
      </c>
      <c r="E2364" s="14">
        <v>2015</v>
      </c>
      <c r="F2364" s="14" t="s">
        <v>100</v>
      </c>
      <c r="G2364" s="26">
        <v>11942</v>
      </c>
      <c r="H2364" s="26">
        <v>20875</v>
      </c>
      <c r="I2364" s="48">
        <v>49690</v>
      </c>
      <c r="J2364" s="28">
        <v>0.99829999999999997</v>
      </c>
      <c r="K2364" s="28"/>
      <c r="L2364" s="111">
        <v>55</v>
      </c>
      <c r="M2364" s="28">
        <v>0.309</v>
      </c>
      <c r="N2364" s="28">
        <v>3.9699999999999999E-2</v>
      </c>
    </row>
    <row r="2365" spans="1:14">
      <c r="A2365" s="87" t="s">
        <v>126</v>
      </c>
      <c r="B2365" s="14" t="s">
        <v>75</v>
      </c>
      <c r="C2365" s="14" t="s">
        <v>62</v>
      </c>
      <c r="D2365" s="14">
        <v>2015</v>
      </c>
      <c r="E2365" s="14">
        <v>2015</v>
      </c>
      <c r="F2365" s="14" t="s">
        <v>100</v>
      </c>
      <c r="G2365" s="26">
        <v>16913</v>
      </c>
      <c r="H2365" s="26">
        <v>42432</v>
      </c>
      <c r="I2365" s="48">
        <v>90323</v>
      </c>
      <c r="J2365" s="28">
        <v>0.9486</v>
      </c>
      <c r="K2365" s="28"/>
      <c r="L2365" s="111">
        <v>55</v>
      </c>
      <c r="M2365" s="28">
        <v>0.309</v>
      </c>
      <c r="N2365" s="28">
        <v>3.9699999999999999E-2</v>
      </c>
    </row>
    <row r="2366" spans="1:14">
      <c r="A2366" s="87" t="s">
        <v>127</v>
      </c>
      <c r="B2366" s="14" t="s">
        <v>75</v>
      </c>
      <c r="C2366" s="14" t="s">
        <v>62</v>
      </c>
      <c r="D2366" s="14">
        <v>2015</v>
      </c>
      <c r="E2366" s="14">
        <v>2015</v>
      </c>
      <c r="F2366" s="14" t="s">
        <v>100</v>
      </c>
      <c r="G2366" s="26">
        <v>1042</v>
      </c>
      <c r="H2366" s="26">
        <v>2073</v>
      </c>
      <c r="I2366" s="48">
        <v>5403</v>
      </c>
      <c r="J2366" s="28">
        <v>1</v>
      </c>
      <c r="K2366" s="28"/>
      <c r="L2366" s="111">
        <v>55</v>
      </c>
      <c r="M2366" s="28">
        <v>0.309</v>
      </c>
      <c r="N2366" s="28">
        <v>3.9699999999999999E-2</v>
      </c>
    </row>
    <row r="2367" spans="1:14">
      <c r="A2367" s="87" t="s">
        <v>128</v>
      </c>
      <c r="B2367" s="14" t="s">
        <v>75</v>
      </c>
      <c r="C2367" s="14" t="s">
        <v>62</v>
      </c>
      <c r="D2367" s="14">
        <v>2015</v>
      </c>
      <c r="E2367" s="14">
        <v>2015</v>
      </c>
      <c r="F2367" s="14" t="s">
        <v>100</v>
      </c>
      <c r="G2367" s="26">
        <v>66165</v>
      </c>
      <c r="H2367" s="26">
        <v>157116</v>
      </c>
      <c r="I2367" s="48">
        <v>376924</v>
      </c>
      <c r="J2367" s="28">
        <v>0.99380000000000002</v>
      </c>
      <c r="K2367" s="28"/>
      <c r="L2367" s="111">
        <v>22</v>
      </c>
      <c r="M2367" s="28">
        <v>0.182</v>
      </c>
      <c r="N2367" s="28">
        <v>5.4000000000000003E-3</v>
      </c>
    </row>
    <row r="2368" spans="1:14">
      <c r="A2368" s="87" t="s">
        <v>129</v>
      </c>
      <c r="B2368" s="14" t="s">
        <v>75</v>
      </c>
      <c r="C2368" s="14" t="s">
        <v>62</v>
      </c>
      <c r="D2368" s="14">
        <v>2015</v>
      </c>
      <c r="E2368" s="14">
        <v>2015</v>
      </c>
      <c r="F2368" s="14" t="s">
        <v>100</v>
      </c>
      <c r="G2368" s="26">
        <v>10570</v>
      </c>
      <c r="H2368" s="26">
        <v>24693</v>
      </c>
      <c r="I2368" s="48">
        <v>55088</v>
      </c>
      <c r="J2368" s="28">
        <v>0.998</v>
      </c>
      <c r="K2368" s="28"/>
      <c r="L2368" s="111">
        <v>55</v>
      </c>
      <c r="M2368" s="28">
        <v>0.309</v>
      </c>
      <c r="N2368" s="28">
        <v>3.9699999999999999E-2</v>
      </c>
    </row>
    <row r="2369" spans="1:14">
      <c r="A2369" s="87" t="s">
        <v>130</v>
      </c>
      <c r="B2369" s="14" t="s">
        <v>75</v>
      </c>
      <c r="C2369" s="14" t="s">
        <v>62</v>
      </c>
      <c r="D2369" s="14">
        <v>2015</v>
      </c>
      <c r="E2369" s="14">
        <v>2015</v>
      </c>
      <c r="F2369" s="14" t="s">
        <v>100</v>
      </c>
      <c r="G2369" s="26">
        <v>6132</v>
      </c>
      <c r="H2369" s="26">
        <v>11957</v>
      </c>
      <c r="I2369" s="48">
        <v>29714</v>
      </c>
      <c r="J2369" s="28">
        <v>0.98029999999999995</v>
      </c>
      <c r="K2369" s="28"/>
      <c r="L2369" s="111">
        <v>55</v>
      </c>
      <c r="M2369" s="28">
        <v>0.309</v>
      </c>
      <c r="N2369" s="28">
        <v>3.9699999999999999E-2</v>
      </c>
    </row>
    <row r="2370" spans="1:14">
      <c r="A2370" s="87" t="s">
        <v>131</v>
      </c>
      <c r="B2370" s="14" t="s">
        <v>75</v>
      </c>
      <c r="C2370" s="14" t="s">
        <v>62</v>
      </c>
      <c r="D2370" s="14">
        <v>2015</v>
      </c>
      <c r="E2370" s="14">
        <v>2015</v>
      </c>
      <c r="F2370" s="14" t="s">
        <v>100</v>
      </c>
      <c r="G2370" s="26">
        <v>1544</v>
      </c>
      <c r="H2370" s="26">
        <v>3212</v>
      </c>
      <c r="I2370" s="48">
        <v>7449</v>
      </c>
      <c r="J2370" s="28">
        <v>0.94369999999999998</v>
      </c>
      <c r="K2370" s="28"/>
      <c r="L2370" s="111">
        <v>55</v>
      </c>
      <c r="M2370" s="28">
        <v>0.309</v>
      </c>
      <c r="N2370" s="28">
        <v>3.9699999999999999E-2</v>
      </c>
    </row>
    <row r="2371" spans="1:14">
      <c r="A2371" s="87" t="s">
        <v>132</v>
      </c>
      <c r="B2371" s="14" t="s">
        <v>76</v>
      </c>
      <c r="C2371" s="14" t="s">
        <v>62</v>
      </c>
      <c r="D2371" s="14">
        <v>2015</v>
      </c>
      <c r="E2371" s="14">
        <v>2015</v>
      </c>
      <c r="F2371" s="14" t="s">
        <v>100</v>
      </c>
      <c r="G2371" s="26">
        <v>584978</v>
      </c>
      <c r="H2371" s="26">
        <v>1178282</v>
      </c>
      <c r="I2371" s="48">
        <v>3728723</v>
      </c>
      <c r="J2371" s="28">
        <v>0.9708</v>
      </c>
      <c r="K2371" s="28"/>
      <c r="L2371" s="111">
        <v>59</v>
      </c>
      <c r="M2371" s="28">
        <v>0.45800000000000002</v>
      </c>
      <c r="N2371" s="28">
        <v>5.16E-2</v>
      </c>
    </row>
    <row r="2372" spans="1:14">
      <c r="A2372" s="87" t="s">
        <v>133</v>
      </c>
      <c r="B2372" s="14" t="s">
        <v>75</v>
      </c>
      <c r="C2372" s="14" t="s">
        <v>62</v>
      </c>
      <c r="D2372" s="14">
        <v>2015</v>
      </c>
      <c r="E2372" s="14">
        <v>2015</v>
      </c>
      <c r="F2372" s="14" t="s">
        <v>100</v>
      </c>
      <c r="G2372" s="26">
        <v>12125</v>
      </c>
      <c r="H2372" s="26">
        <v>29932</v>
      </c>
      <c r="I2372" s="48">
        <v>69136</v>
      </c>
      <c r="J2372" s="28">
        <v>1</v>
      </c>
      <c r="K2372" s="28"/>
      <c r="L2372" s="111">
        <v>55</v>
      </c>
      <c r="M2372" s="28">
        <v>0.309</v>
      </c>
      <c r="N2372" s="28">
        <v>3.9699999999999999E-2</v>
      </c>
    </row>
    <row r="2373" spans="1:14">
      <c r="A2373" s="87" t="s">
        <v>134</v>
      </c>
      <c r="B2373" s="14" t="s">
        <v>75</v>
      </c>
      <c r="C2373" s="14" t="s">
        <v>62</v>
      </c>
      <c r="D2373" s="14">
        <v>2015</v>
      </c>
      <c r="E2373" s="14">
        <v>2015</v>
      </c>
      <c r="F2373" s="14" t="s">
        <v>100</v>
      </c>
      <c r="G2373" s="26">
        <v>6426</v>
      </c>
      <c r="H2373" s="26">
        <v>10485</v>
      </c>
      <c r="I2373" s="48">
        <v>42881</v>
      </c>
      <c r="J2373" s="28">
        <v>0.96930000000000005</v>
      </c>
      <c r="K2373" s="28"/>
      <c r="L2373" s="111">
        <v>55</v>
      </c>
      <c r="M2373" s="28">
        <v>0.309</v>
      </c>
      <c r="N2373" s="28">
        <v>3.9699999999999999E-2</v>
      </c>
    </row>
    <row r="2374" spans="1:14">
      <c r="A2374" s="87" t="s">
        <v>135</v>
      </c>
      <c r="B2374" s="14" t="s">
        <v>75</v>
      </c>
      <c r="C2374" s="14" t="s">
        <v>62</v>
      </c>
      <c r="D2374" s="14">
        <v>2015</v>
      </c>
      <c r="E2374" s="14">
        <v>2015</v>
      </c>
      <c r="F2374" s="14" t="s">
        <v>100</v>
      </c>
      <c r="G2374" s="26">
        <v>1113</v>
      </c>
      <c r="H2374" s="26">
        <v>2127</v>
      </c>
      <c r="I2374" s="48">
        <v>4755</v>
      </c>
      <c r="J2374" s="28">
        <v>1</v>
      </c>
      <c r="K2374" s="28"/>
      <c r="L2374" s="111">
        <v>55</v>
      </c>
      <c r="M2374" s="28">
        <v>0.309</v>
      </c>
      <c r="N2374" s="28">
        <v>3.9699999999999999E-2</v>
      </c>
    </row>
    <row r="2375" spans="1:14">
      <c r="A2375" s="87" t="s">
        <v>136</v>
      </c>
      <c r="B2375" s="14" t="s">
        <v>75</v>
      </c>
      <c r="C2375" s="14" t="s">
        <v>62</v>
      </c>
      <c r="D2375" s="14">
        <v>2015</v>
      </c>
      <c r="E2375" s="14">
        <v>2015</v>
      </c>
      <c r="F2375" s="14" t="s">
        <v>100</v>
      </c>
      <c r="G2375" s="26">
        <v>6965</v>
      </c>
      <c r="H2375" s="26">
        <v>13008</v>
      </c>
      <c r="I2375" s="48">
        <v>39289</v>
      </c>
      <c r="J2375" s="28">
        <v>1</v>
      </c>
      <c r="K2375" s="28"/>
      <c r="L2375" s="111">
        <v>55</v>
      </c>
      <c r="M2375" s="28">
        <v>0.309</v>
      </c>
      <c r="N2375" s="28">
        <v>3.9699999999999999E-2</v>
      </c>
    </row>
    <row r="2376" spans="1:14">
      <c r="A2376" s="87" t="s">
        <v>137</v>
      </c>
      <c r="B2376" s="14" t="s">
        <v>75</v>
      </c>
      <c r="C2376" s="14" t="s">
        <v>62</v>
      </c>
      <c r="D2376" s="14">
        <v>2015</v>
      </c>
      <c r="E2376" s="14">
        <v>2015</v>
      </c>
      <c r="F2376" s="14" t="s">
        <v>100</v>
      </c>
      <c r="G2376" s="26">
        <v>25216</v>
      </c>
      <c r="H2376" s="26">
        <v>58981</v>
      </c>
      <c r="I2376" s="48">
        <v>134912</v>
      </c>
      <c r="J2376" s="28">
        <v>0.99660000000000004</v>
      </c>
      <c r="K2376" s="28"/>
      <c r="L2376" s="111">
        <v>6</v>
      </c>
      <c r="M2376" s="28">
        <v>0.33300000000000002</v>
      </c>
      <c r="N2376" s="28">
        <v>1.55E-2</v>
      </c>
    </row>
    <row r="2377" spans="1:14">
      <c r="A2377" s="87" t="s">
        <v>138</v>
      </c>
      <c r="B2377" s="14" t="s">
        <v>75</v>
      </c>
      <c r="C2377" s="14" t="s">
        <v>62</v>
      </c>
      <c r="D2377" s="14">
        <v>2015</v>
      </c>
      <c r="E2377" s="14">
        <v>2015</v>
      </c>
      <c r="F2377" s="14" t="s">
        <v>100</v>
      </c>
      <c r="G2377" s="26">
        <v>465</v>
      </c>
      <c r="H2377" s="26">
        <v>1012</v>
      </c>
      <c r="I2377" s="48">
        <v>3159</v>
      </c>
      <c r="J2377" s="28">
        <v>0.89470000000000005</v>
      </c>
      <c r="K2377" s="28"/>
      <c r="L2377" s="111">
        <v>55</v>
      </c>
      <c r="M2377" s="28">
        <v>0.309</v>
      </c>
      <c r="N2377" s="28">
        <v>3.9699999999999999E-2</v>
      </c>
    </row>
    <row r="2378" spans="1:14">
      <c r="A2378" s="87" t="s">
        <v>139</v>
      </c>
      <c r="B2378" s="14" t="s">
        <v>75</v>
      </c>
      <c r="C2378" s="14" t="s">
        <v>62</v>
      </c>
      <c r="D2378" s="14">
        <v>2015</v>
      </c>
      <c r="E2378" s="14">
        <v>2015</v>
      </c>
      <c r="F2378" s="14" t="s">
        <v>100</v>
      </c>
      <c r="G2378" s="26">
        <v>522</v>
      </c>
      <c r="H2378" s="26">
        <v>852</v>
      </c>
      <c r="I2378" s="48">
        <v>3584</v>
      </c>
      <c r="J2378" s="28">
        <v>0.96299999999999997</v>
      </c>
      <c r="K2378" s="28"/>
      <c r="L2378" s="111">
        <v>55</v>
      </c>
      <c r="M2378" s="28">
        <v>0.309</v>
      </c>
      <c r="N2378" s="28">
        <v>3.9699999999999999E-2</v>
      </c>
    </row>
    <row r="2379" spans="1:14">
      <c r="A2379" s="87" t="s">
        <v>140</v>
      </c>
      <c r="B2379" s="14" t="s">
        <v>75</v>
      </c>
      <c r="C2379" s="14" t="s">
        <v>62</v>
      </c>
      <c r="D2379" s="14">
        <v>2015</v>
      </c>
      <c r="E2379" s="14">
        <v>2015</v>
      </c>
      <c r="F2379" s="14" t="s">
        <v>100</v>
      </c>
      <c r="G2379" s="26">
        <v>24412</v>
      </c>
      <c r="H2379" s="26">
        <v>54990</v>
      </c>
      <c r="I2379" s="48">
        <v>169139</v>
      </c>
      <c r="J2379" s="28">
        <v>1</v>
      </c>
      <c r="K2379" s="28"/>
      <c r="L2379" s="111">
        <v>10</v>
      </c>
      <c r="M2379" s="28">
        <v>0.1</v>
      </c>
      <c r="N2379" s="28">
        <v>6.0400000000000002E-2</v>
      </c>
    </row>
    <row r="2380" spans="1:14">
      <c r="A2380" s="87" t="s">
        <v>141</v>
      </c>
      <c r="B2380" s="14" t="s">
        <v>75</v>
      </c>
      <c r="C2380" s="14" t="s">
        <v>62</v>
      </c>
      <c r="D2380" s="14">
        <v>2015</v>
      </c>
      <c r="E2380" s="14">
        <v>2015</v>
      </c>
      <c r="F2380" s="14" t="s">
        <v>100</v>
      </c>
      <c r="G2380" s="26">
        <v>3705</v>
      </c>
      <c r="H2380" s="26">
        <v>7653</v>
      </c>
      <c r="I2380" s="48">
        <v>31531</v>
      </c>
      <c r="J2380" s="28">
        <v>0.98809999999999998</v>
      </c>
      <c r="K2380" s="28"/>
      <c r="L2380" s="111">
        <v>55</v>
      </c>
      <c r="M2380" s="28">
        <v>0.309</v>
      </c>
      <c r="N2380" s="28">
        <v>3.9699999999999999E-2</v>
      </c>
    </row>
    <row r="2381" spans="1:14">
      <c r="A2381" s="87" t="s">
        <v>142</v>
      </c>
      <c r="B2381" s="14" t="s">
        <v>75</v>
      </c>
      <c r="C2381" s="14" t="s">
        <v>62</v>
      </c>
      <c r="D2381" s="14">
        <v>2015</v>
      </c>
      <c r="E2381" s="14">
        <v>2015</v>
      </c>
      <c r="F2381" s="14" t="s">
        <v>100</v>
      </c>
      <c r="G2381" s="26">
        <v>4235</v>
      </c>
      <c r="H2381" s="26">
        <v>7675</v>
      </c>
      <c r="I2381" s="48">
        <v>23926</v>
      </c>
      <c r="J2381" s="28">
        <v>0.9889</v>
      </c>
      <c r="K2381" s="28"/>
      <c r="L2381" s="111">
        <v>55</v>
      </c>
      <c r="M2381" s="28">
        <v>0.309</v>
      </c>
      <c r="N2381" s="28">
        <v>3.9699999999999999E-2</v>
      </c>
    </row>
    <row r="2382" spans="1:14">
      <c r="A2382" s="87" t="s">
        <v>143</v>
      </c>
      <c r="B2382" s="14" t="s">
        <v>74</v>
      </c>
      <c r="C2382" s="14" t="s">
        <v>62</v>
      </c>
      <c r="D2382" s="14">
        <v>2015</v>
      </c>
      <c r="E2382" s="14">
        <v>2015</v>
      </c>
      <c r="F2382" s="14" t="s">
        <v>100</v>
      </c>
      <c r="G2382" s="26">
        <v>121210</v>
      </c>
      <c r="H2382" s="26">
        <v>254662</v>
      </c>
      <c r="I2382" s="48">
        <v>857035</v>
      </c>
      <c r="J2382" s="28">
        <v>0.98780000000000001</v>
      </c>
      <c r="K2382" s="28"/>
      <c r="L2382" s="111">
        <v>15</v>
      </c>
      <c r="M2382" s="28">
        <v>0.4</v>
      </c>
      <c r="N2382" s="28">
        <v>3.04E-2</v>
      </c>
    </row>
    <row r="2383" spans="1:14">
      <c r="A2383" s="87" t="s">
        <v>144</v>
      </c>
      <c r="B2383" s="14" t="s">
        <v>74</v>
      </c>
      <c r="C2383" s="14" t="s">
        <v>62</v>
      </c>
      <c r="D2383" s="14">
        <v>2015</v>
      </c>
      <c r="E2383" s="14">
        <v>2015</v>
      </c>
      <c r="F2383" s="14" t="s">
        <v>100</v>
      </c>
      <c r="G2383" s="26">
        <v>9342</v>
      </c>
      <c r="H2383" s="26">
        <v>18325</v>
      </c>
      <c r="I2383" s="48">
        <v>61789</v>
      </c>
      <c r="J2383" s="28">
        <v>0.98219999999999996</v>
      </c>
      <c r="K2383" s="28"/>
      <c r="L2383" s="111">
        <v>55</v>
      </c>
      <c r="M2383" s="28">
        <v>0.309</v>
      </c>
      <c r="N2383" s="28">
        <v>3.9699999999999999E-2</v>
      </c>
    </row>
    <row r="2384" spans="1:14">
      <c r="A2384" s="87" t="s">
        <v>145</v>
      </c>
      <c r="B2384" s="14" t="s">
        <v>75</v>
      </c>
      <c r="C2384" s="14" t="s">
        <v>62</v>
      </c>
      <c r="D2384" s="14">
        <v>2015</v>
      </c>
      <c r="E2384" s="14">
        <v>2015</v>
      </c>
      <c r="F2384" s="14" t="s">
        <v>100</v>
      </c>
      <c r="G2384" s="26">
        <v>1126</v>
      </c>
      <c r="H2384" s="26">
        <v>2151</v>
      </c>
      <c r="I2384" s="48">
        <v>5679</v>
      </c>
      <c r="J2384" s="28">
        <v>1</v>
      </c>
      <c r="K2384" s="28"/>
      <c r="L2384" s="111">
        <v>55</v>
      </c>
      <c r="M2384" s="28">
        <v>0.309</v>
      </c>
      <c r="N2384" s="28">
        <v>3.9699999999999999E-2</v>
      </c>
    </row>
    <row r="2385" spans="1:14">
      <c r="A2385" s="87" t="s">
        <v>146</v>
      </c>
      <c r="B2385" s="14" t="s">
        <v>75</v>
      </c>
      <c r="C2385" s="14" t="s">
        <v>62</v>
      </c>
      <c r="D2385" s="14">
        <v>2015</v>
      </c>
      <c r="E2385" s="14">
        <v>2015</v>
      </c>
      <c r="F2385" s="14" t="s">
        <v>100</v>
      </c>
      <c r="G2385" s="26">
        <v>126536</v>
      </c>
      <c r="H2385" s="26">
        <v>290231</v>
      </c>
      <c r="I2385" s="48">
        <v>791869</v>
      </c>
      <c r="J2385" s="28">
        <v>0.99690000000000001</v>
      </c>
      <c r="K2385" s="28"/>
      <c r="L2385" s="111">
        <v>49</v>
      </c>
      <c r="M2385" s="28">
        <v>0.14299999999999999</v>
      </c>
      <c r="N2385" s="28">
        <v>7.1800000000000003E-2</v>
      </c>
    </row>
    <row r="2386" spans="1:14">
      <c r="A2386" s="87" t="s">
        <v>147</v>
      </c>
      <c r="B2386" s="14" t="s">
        <v>74</v>
      </c>
      <c r="C2386" s="14" t="s">
        <v>62</v>
      </c>
      <c r="D2386" s="14">
        <v>2015</v>
      </c>
      <c r="E2386" s="14">
        <v>2015</v>
      </c>
      <c r="F2386" s="14" t="s">
        <v>100</v>
      </c>
      <c r="G2386" s="26">
        <v>103785</v>
      </c>
      <c r="H2386" s="26">
        <v>219096</v>
      </c>
      <c r="I2386" s="48">
        <v>531208</v>
      </c>
      <c r="J2386" s="28">
        <v>0.9919</v>
      </c>
      <c r="K2386" s="28"/>
      <c r="L2386" s="111">
        <v>13</v>
      </c>
      <c r="M2386" s="28">
        <v>0.69199999999999995</v>
      </c>
      <c r="N2386" s="28">
        <v>0</v>
      </c>
    </row>
    <row r="2387" spans="1:14">
      <c r="A2387" s="87" t="s">
        <v>148</v>
      </c>
      <c r="B2387" s="14" t="s">
        <v>75</v>
      </c>
      <c r="C2387" s="14" t="s">
        <v>62</v>
      </c>
      <c r="D2387" s="14">
        <v>2015</v>
      </c>
      <c r="E2387" s="14">
        <v>2015</v>
      </c>
      <c r="F2387" s="14" t="s">
        <v>100</v>
      </c>
      <c r="G2387" s="26">
        <v>2781</v>
      </c>
      <c r="H2387" s="26">
        <v>6283</v>
      </c>
      <c r="I2387" s="48">
        <v>17814</v>
      </c>
      <c r="J2387" s="28">
        <v>0.99209999999999998</v>
      </c>
      <c r="K2387" s="28"/>
      <c r="L2387" s="111">
        <v>55</v>
      </c>
      <c r="M2387" s="28">
        <v>0.309</v>
      </c>
      <c r="N2387" s="28">
        <v>3.9699999999999999E-2</v>
      </c>
    </row>
    <row r="2388" spans="1:14">
      <c r="A2388" s="87" t="s">
        <v>149</v>
      </c>
      <c r="B2388" s="14" t="s">
        <v>75</v>
      </c>
      <c r="C2388" s="14" t="s">
        <v>62</v>
      </c>
      <c r="D2388" s="14">
        <v>2015</v>
      </c>
      <c r="E2388" s="14">
        <v>2015</v>
      </c>
      <c r="F2388" s="14" t="s">
        <v>100</v>
      </c>
      <c r="G2388" s="26">
        <v>178228</v>
      </c>
      <c r="H2388" s="26">
        <v>398523</v>
      </c>
      <c r="I2388" s="48">
        <v>840942</v>
      </c>
      <c r="J2388" s="28">
        <v>0.99980000000000002</v>
      </c>
      <c r="K2388" s="28"/>
      <c r="L2388" s="111">
        <v>60</v>
      </c>
      <c r="M2388" s="28">
        <v>0.1</v>
      </c>
      <c r="N2388" s="28">
        <v>5.0500000000000003E-2</v>
      </c>
    </row>
    <row r="2389" spans="1:14">
      <c r="A2389" s="87" t="s">
        <v>150</v>
      </c>
      <c r="B2389" s="14" t="s">
        <v>74</v>
      </c>
      <c r="C2389" s="14" t="s">
        <v>62</v>
      </c>
      <c r="D2389" s="14">
        <v>2015</v>
      </c>
      <c r="E2389" s="14">
        <v>2015</v>
      </c>
      <c r="F2389" s="14" t="s">
        <v>100</v>
      </c>
      <c r="G2389" s="26">
        <v>141303</v>
      </c>
      <c r="H2389" s="26">
        <v>289089</v>
      </c>
      <c r="I2389" s="48">
        <v>842963</v>
      </c>
      <c r="J2389" s="28">
        <v>0.93830000000000002</v>
      </c>
      <c r="K2389" s="28"/>
      <c r="L2389" s="111">
        <v>24</v>
      </c>
      <c r="M2389" s="28">
        <v>0.5</v>
      </c>
      <c r="N2389" s="28">
        <v>1.5599999999999999E-2</v>
      </c>
    </row>
    <row r="2390" spans="1:14">
      <c r="A2390" s="87" t="s">
        <v>151</v>
      </c>
      <c r="B2390" s="14" t="s">
        <v>74</v>
      </c>
      <c r="C2390" s="14" t="s">
        <v>62</v>
      </c>
      <c r="D2390" s="14">
        <v>2015</v>
      </c>
      <c r="E2390" s="14">
        <v>2015</v>
      </c>
      <c r="F2390" s="14" t="s">
        <v>100</v>
      </c>
      <c r="G2390" s="26">
        <v>33614</v>
      </c>
      <c r="H2390" s="26">
        <v>51449</v>
      </c>
      <c r="I2390" s="48">
        <v>221558</v>
      </c>
      <c r="J2390" s="28">
        <v>0.96960000000000002</v>
      </c>
      <c r="K2390" s="28"/>
      <c r="L2390" s="111">
        <v>6</v>
      </c>
      <c r="M2390" s="28">
        <v>0.83299999999999996</v>
      </c>
      <c r="N2390" s="28">
        <v>7.7200000000000005E-2</v>
      </c>
    </row>
    <row r="2391" spans="1:14">
      <c r="A2391" s="87" t="s">
        <v>152</v>
      </c>
      <c r="B2391" s="14" t="s">
        <v>75</v>
      </c>
      <c r="C2391" s="14" t="s">
        <v>62</v>
      </c>
      <c r="D2391" s="14">
        <v>2015</v>
      </c>
      <c r="E2391" s="14">
        <v>2015</v>
      </c>
      <c r="F2391" s="14" t="s">
        <v>100</v>
      </c>
      <c r="G2391" s="26">
        <v>53153</v>
      </c>
      <c r="H2391" s="26">
        <v>122470</v>
      </c>
      <c r="I2391" s="48">
        <v>287287</v>
      </c>
      <c r="J2391" s="28">
        <v>0.99399999999999999</v>
      </c>
      <c r="K2391" s="28"/>
      <c r="L2391" s="111">
        <v>16</v>
      </c>
      <c r="M2391" s="28">
        <v>6.3E-2</v>
      </c>
      <c r="N2391" s="28">
        <v>1.8200000000000001E-2</v>
      </c>
    </row>
    <row r="2392" spans="1:14">
      <c r="A2392" s="87" t="s">
        <v>153</v>
      </c>
      <c r="B2392" s="14" t="s">
        <v>74</v>
      </c>
      <c r="C2392" s="14" t="s">
        <v>62</v>
      </c>
      <c r="D2392" s="14">
        <v>2015</v>
      </c>
      <c r="E2392" s="14">
        <v>2015</v>
      </c>
      <c r="F2392" s="14" t="s">
        <v>100</v>
      </c>
      <c r="G2392" s="26">
        <v>9993</v>
      </c>
      <c r="H2392" s="26">
        <v>18578</v>
      </c>
      <c r="I2392" s="48">
        <v>59952</v>
      </c>
      <c r="J2392" s="28">
        <v>0.98050000000000004</v>
      </c>
      <c r="K2392" s="28"/>
      <c r="L2392" s="111">
        <v>55</v>
      </c>
      <c r="M2392" s="28">
        <v>0.309</v>
      </c>
      <c r="N2392" s="28">
        <v>3.9699999999999999E-2</v>
      </c>
    </row>
    <row r="2393" spans="1:14">
      <c r="A2393" s="87" t="s">
        <v>154</v>
      </c>
      <c r="B2393" s="14" t="s">
        <v>74</v>
      </c>
      <c r="C2393" s="14" t="s">
        <v>62</v>
      </c>
      <c r="D2393" s="14">
        <v>2015</v>
      </c>
      <c r="E2393" s="14">
        <v>2015</v>
      </c>
      <c r="F2393" s="14" t="s">
        <v>100</v>
      </c>
      <c r="G2393" s="26">
        <v>16200</v>
      </c>
      <c r="H2393" s="26">
        <v>31947</v>
      </c>
      <c r="I2393" s="48">
        <v>149966</v>
      </c>
      <c r="J2393" s="28">
        <v>0.9728</v>
      </c>
      <c r="K2393" s="28"/>
      <c r="L2393" s="111">
        <v>55</v>
      </c>
      <c r="M2393" s="28">
        <v>0.309</v>
      </c>
      <c r="N2393" s="28">
        <v>3.9699999999999999E-2</v>
      </c>
    </row>
    <row r="2394" spans="1:14">
      <c r="A2394" s="87" t="s">
        <v>155</v>
      </c>
      <c r="B2394" s="14" t="s">
        <v>74</v>
      </c>
      <c r="C2394" s="14" t="s">
        <v>62</v>
      </c>
      <c r="D2394" s="14">
        <v>2015</v>
      </c>
      <c r="E2394" s="14">
        <v>2015</v>
      </c>
      <c r="F2394" s="14" t="s">
        <v>100</v>
      </c>
      <c r="G2394" s="26">
        <v>17403</v>
      </c>
      <c r="H2394" s="26">
        <v>37966</v>
      </c>
      <c r="I2394" s="48">
        <v>132295</v>
      </c>
      <c r="J2394" s="28">
        <v>0.95289999999999997</v>
      </c>
      <c r="K2394" s="28"/>
      <c r="L2394" s="111">
        <v>55</v>
      </c>
      <c r="M2394" s="28">
        <v>0.309</v>
      </c>
      <c r="N2394" s="28">
        <v>3.9699999999999999E-2</v>
      </c>
    </row>
    <row r="2395" spans="1:14">
      <c r="A2395" s="87" t="s">
        <v>156</v>
      </c>
      <c r="B2395" s="14" t="s">
        <v>74</v>
      </c>
      <c r="C2395" s="14" t="s">
        <v>62</v>
      </c>
      <c r="D2395" s="14">
        <v>2015</v>
      </c>
      <c r="E2395" s="14">
        <v>2015</v>
      </c>
      <c r="F2395" s="14" t="s">
        <v>100</v>
      </c>
      <c r="G2395" s="26">
        <v>55523</v>
      </c>
      <c r="H2395" s="26">
        <v>111985</v>
      </c>
      <c r="I2395" s="48">
        <v>427997</v>
      </c>
      <c r="J2395" s="28">
        <v>0.96740000000000004</v>
      </c>
      <c r="K2395" s="28"/>
      <c r="L2395" s="111">
        <v>7</v>
      </c>
      <c r="M2395" s="28">
        <v>0.57099999999999995</v>
      </c>
      <c r="N2395" s="28">
        <v>1.6199999999999999E-2</v>
      </c>
    </row>
    <row r="2396" spans="1:14">
      <c r="A2396" s="87" t="s">
        <v>157</v>
      </c>
      <c r="B2396" s="14" t="s">
        <v>74</v>
      </c>
      <c r="C2396" s="14" t="s">
        <v>62</v>
      </c>
      <c r="D2396" s="14">
        <v>2015</v>
      </c>
      <c r="E2396" s="14">
        <v>2015</v>
      </c>
      <c r="F2396" s="14" t="s">
        <v>100</v>
      </c>
      <c r="G2396" s="26">
        <v>13787</v>
      </c>
      <c r="H2396" s="26">
        <v>26274</v>
      </c>
      <c r="I2396" s="48">
        <v>75736</v>
      </c>
      <c r="J2396" s="28">
        <v>0.97040000000000004</v>
      </c>
      <c r="K2396" s="28"/>
      <c r="L2396" s="111">
        <v>55</v>
      </c>
      <c r="M2396" s="28">
        <v>0.309</v>
      </c>
      <c r="N2396" s="28">
        <v>3.9699999999999999E-2</v>
      </c>
    </row>
    <row r="2397" spans="1:14">
      <c r="A2397" s="87" t="s">
        <v>158</v>
      </c>
      <c r="B2397" s="14" t="s">
        <v>75</v>
      </c>
      <c r="C2397" s="14" t="s">
        <v>62</v>
      </c>
      <c r="D2397" s="14">
        <v>2015</v>
      </c>
      <c r="E2397" s="14">
        <v>2015</v>
      </c>
      <c r="F2397" s="14" t="s">
        <v>100</v>
      </c>
      <c r="G2397" s="26">
        <v>13084</v>
      </c>
      <c r="H2397" s="26">
        <v>25180</v>
      </c>
      <c r="I2397" s="48">
        <v>64533</v>
      </c>
      <c r="J2397" s="28">
        <v>0.96689999999999998</v>
      </c>
      <c r="K2397" s="28"/>
      <c r="L2397" s="111">
        <v>55</v>
      </c>
      <c r="M2397" s="28">
        <v>0.309</v>
      </c>
      <c r="N2397" s="28">
        <v>3.9699999999999999E-2</v>
      </c>
    </row>
    <row r="2398" spans="1:14">
      <c r="A2398" s="87" t="s">
        <v>159</v>
      </c>
      <c r="B2398" s="14" t="s">
        <v>75</v>
      </c>
      <c r="C2398" s="14" t="s">
        <v>62</v>
      </c>
      <c r="D2398" s="14">
        <v>2015</v>
      </c>
      <c r="E2398" s="14">
        <v>2015</v>
      </c>
      <c r="F2398" s="14" t="s">
        <v>100</v>
      </c>
      <c r="G2398" s="26">
        <v>178</v>
      </c>
      <c r="H2398" s="26">
        <v>324</v>
      </c>
      <c r="I2398" s="48">
        <v>819</v>
      </c>
      <c r="J2398" s="28">
        <v>1</v>
      </c>
      <c r="K2398" s="28"/>
      <c r="L2398" s="111">
        <v>55</v>
      </c>
      <c r="M2398" s="28">
        <v>0.309</v>
      </c>
      <c r="N2398" s="28">
        <v>3.9699999999999999E-2</v>
      </c>
    </row>
    <row r="2399" spans="1:14">
      <c r="A2399" s="87" t="s">
        <v>160</v>
      </c>
      <c r="B2399" s="14" t="s">
        <v>75</v>
      </c>
      <c r="C2399" s="14" t="s">
        <v>62</v>
      </c>
      <c r="D2399" s="14">
        <v>2015</v>
      </c>
      <c r="E2399" s="14">
        <v>2015</v>
      </c>
      <c r="F2399" s="14" t="s">
        <v>100</v>
      </c>
      <c r="G2399" s="26">
        <v>3279</v>
      </c>
      <c r="H2399" s="26">
        <v>7132</v>
      </c>
      <c r="I2399" s="48">
        <v>16905</v>
      </c>
      <c r="J2399" s="28">
        <v>0.98480000000000001</v>
      </c>
      <c r="K2399" s="28"/>
      <c r="L2399" s="111">
        <v>55</v>
      </c>
      <c r="M2399" s="28">
        <v>0.309</v>
      </c>
      <c r="N2399" s="28">
        <v>3.9699999999999999E-2</v>
      </c>
    </row>
    <row r="2400" spans="1:14">
      <c r="A2400" s="87" t="s">
        <v>161</v>
      </c>
      <c r="B2400" s="14" t="s">
        <v>74</v>
      </c>
      <c r="C2400" s="14" t="s">
        <v>62</v>
      </c>
      <c r="D2400" s="14">
        <v>2015</v>
      </c>
      <c r="E2400" s="14">
        <v>2015</v>
      </c>
      <c r="F2400" s="14" t="s">
        <v>100</v>
      </c>
      <c r="G2400" s="26">
        <v>22650</v>
      </c>
      <c r="H2400" s="26">
        <v>43830</v>
      </c>
      <c r="I2400" s="48">
        <v>116893</v>
      </c>
      <c r="J2400" s="28">
        <v>0.94510000000000005</v>
      </c>
      <c r="K2400" s="28"/>
      <c r="L2400" s="111">
        <v>2</v>
      </c>
      <c r="M2400" s="28">
        <v>0.5</v>
      </c>
      <c r="N2400" s="28">
        <v>2.1899999999999999E-2</v>
      </c>
    </row>
    <row r="2401" spans="1:31">
      <c r="A2401" s="87" t="s">
        <v>162</v>
      </c>
      <c r="B2401" s="14" t="s">
        <v>74</v>
      </c>
      <c r="C2401" s="14" t="s">
        <v>62</v>
      </c>
      <c r="D2401" s="14">
        <v>2015</v>
      </c>
      <c r="E2401" s="14">
        <v>2015</v>
      </c>
      <c r="F2401" s="14" t="s">
        <v>100</v>
      </c>
      <c r="G2401" s="26">
        <v>20098</v>
      </c>
      <c r="H2401" s="26">
        <v>36090</v>
      </c>
      <c r="I2401" s="48">
        <v>122660</v>
      </c>
      <c r="J2401" s="28">
        <v>0.91830000000000001</v>
      </c>
      <c r="K2401" s="28"/>
      <c r="L2401" s="111">
        <v>55</v>
      </c>
      <c r="M2401" s="28">
        <v>0.309</v>
      </c>
      <c r="N2401" s="28">
        <v>3.9699999999999999E-2</v>
      </c>
    </row>
    <row r="2402" spans="1:31">
      <c r="A2402" s="87" t="s">
        <v>163</v>
      </c>
      <c r="B2402" s="14" t="s">
        <v>75</v>
      </c>
      <c r="C2402" s="14" t="s">
        <v>62</v>
      </c>
      <c r="D2402" s="14">
        <v>2015</v>
      </c>
      <c r="E2402" s="14">
        <v>2015</v>
      </c>
      <c r="F2402" s="14" t="s">
        <v>100</v>
      </c>
      <c r="G2402" s="26">
        <v>43265</v>
      </c>
      <c r="H2402" s="26">
        <v>92704</v>
      </c>
      <c r="I2402" s="48">
        <v>227832</v>
      </c>
      <c r="J2402" s="28">
        <v>0.9859</v>
      </c>
      <c r="K2402" s="28"/>
      <c r="L2402" s="111">
        <v>12</v>
      </c>
      <c r="M2402" s="28">
        <v>0.16700000000000001</v>
      </c>
      <c r="N2402" s="28">
        <v>1.7600000000000001E-2</v>
      </c>
    </row>
    <row r="2403" spans="1:31">
      <c r="A2403" s="87" t="s">
        <v>164</v>
      </c>
      <c r="B2403" s="14" t="s">
        <v>75</v>
      </c>
      <c r="C2403" s="14" t="s">
        <v>62</v>
      </c>
      <c r="D2403" s="14">
        <v>2015</v>
      </c>
      <c r="E2403" s="14">
        <v>2015</v>
      </c>
      <c r="F2403" s="14" t="s">
        <v>100</v>
      </c>
      <c r="G2403" s="26">
        <v>5646</v>
      </c>
      <c r="H2403" s="26">
        <v>13160</v>
      </c>
      <c r="I2403" s="48">
        <v>39941</v>
      </c>
      <c r="J2403" s="28">
        <v>0.96819999999999995</v>
      </c>
      <c r="K2403" s="28"/>
      <c r="L2403" s="111">
        <v>55</v>
      </c>
      <c r="M2403" s="28">
        <v>0.309</v>
      </c>
      <c r="N2403" s="28">
        <v>3.9699999999999999E-2</v>
      </c>
    </row>
    <row r="2404" spans="1:31">
      <c r="A2404" s="87" t="s">
        <v>165</v>
      </c>
      <c r="B2404" s="14" t="s">
        <v>75</v>
      </c>
      <c r="C2404" s="14" t="s">
        <v>62</v>
      </c>
      <c r="D2404" s="14">
        <v>2015</v>
      </c>
      <c r="E2404" s="14">
        <v>2015</v>
      </c>
      <c r="F2404" s="14" t="s">
        <v>100</v>
      </c>
      <c r="G2404" s="26">
        <v>4754</v>
      </c>
      <c r="H2404" s="26">
        <v>10371</v>
      </c>
      <c r="I2404" s="48">
        <v>26881</v>
      </c>
      <c r="J2404" s="28">
        <v>0.96489999999999998</v>
      </c>
      <c r="K2404" s="28"/>
      <c r="L2404" s="111">
        <v>55</v>
      </c>
      <c r="M2404" s="28">
        <v>0.309</v>
      </c>
      <c r="N2404" s="28">
        <v>3.9699999999999999E-2</v>
      </c>
    </row>
    <row r="2405" spans="1:31">
      <c r="A2405" s="87" t="s">
        <v>166</v>
      </c>
      <c r="B2405" s="14" t="s">
        <v>75</v>
      </c>
      <c r="C2405" s="14" t="s">
        <v>62</v>
      </c>
      <c r="D2405" s="14">
        <v>2015</v>
      </c>
      <c r="E2405" s="14">
        <v>2015</v>
      </c>
      <c r="F2405" s="14" t="s">
        <v>100</v>
      </c>
      <c r="G2405" s="26">
        <v>1004</v>
      </c>
      <c r="H2405" s="26">
        <v>1808</v>
      </c>
      <c r="I2405" s="48">
        <v>4939</v>
      </c>
      <c r="J2405" s="28">
        <v>0.93879999999999997</v>
      </c>
      <c r="K2405" s="28"/>
      <c r="L2405" s="111">
        <v>55</v>
      </c>
      <c r="M2405" s="28">
        <v>0.309</v>
      </c>
      <c r="N2405" s="28">
        <v>3.9699999999999999E-2</v>
      </c>
    </row>
    <row r="2406" spans="1:31">
      <c r="A2406" s="87" t="s">
        <v>167</v>
      </c>
      <c r="B2406" s="14" t="s">
        <v>74</v>
      </c>
      <c r="C2406" s="14" t="s">
        <v>62</v>
      </c>
      <c r="D2406" s="14">
        <v>2015</v>
      </c>
      <c r="E2406" s="14">
        <v>2015</v>
      </c>
      <c r="F2406" s="14" t="s">
        <v>100</v>
      </c>
      <c r="G2406" s="26">
        <v>52745</v>
      </c>
      <c r="H2406" s="26">
        <v>125269</v>
      </c>
      <c r="I2406" s="48">
        <v>241689</v>
      </c>
      <c r="J2406" s="28">
        <v>0.98529999999999995</v>
      </c>
      <c r="K2406" s="28"/>
      <c r="L2406" s="111">
        <v>6</v>
      </c>
      <c r="M2406" s="28">
        <v>0.5</v>
      </c>
      <c r="N2406" s="28">
        <v>3.9800000000000002E-2</v>
      </c>
    </row>
    <row r="2407" spans="1:31">
      <c r="A2407" s="87" t="s">
        <v>168</v>
      </c>
      <c r="B2407" s="14" t="s">
        <v>75</v>
      </c>
      <c r="C2407" s="14" t="s">
        <v>62</v>
      </c>
      <c r="D2407" s="14">
        <v>2015</v>
      </c>
      <c r="E2407" s="14">
        <v>2015</v>
      </c>
      <c r="F2407" s="14" t="s">
        <v>100</v>
      </c>
      <c r="G2407" s="26">
        <v>3126</v>
      </c>
      <c r="H2407" s="26">
        <v>5559</v>
      </c>
      <c r="I2407" s="48">
        <v>14250</v>
      </c>
      <c r="J2407" s="28">
        <v>0.95089999999999997</v>
      </c>
      <c r="K2407" s="28"/>
      <c r="L2407" s="111">
        <v>55</v>
      </c>
      <c r="M2407" s="28">
        <v>0.309</v>
      </c>
      <c r="N2407" s="28">
        <v>3.9699999999999999E-2</v>
      </c>
    </row>
    <row r="2408" spans="1:31">
      <c r="A2408" s="87" t="s">
        <v>169</v>
      </c>
      <c r="B2408" s="14" t="s">
        <v>74</v>
      </c>
      <c r="C2408" s="14" t="s">
        <v>62</v>
      </c>
      <c r="D2408" s="14">
        <v>2015</v>
      </c>
      <c r="E2408" s="14">
        <v>2015</v>
      </c>
      <c r="F2408" s="14" t="s">
        <v>100</v>
      </c>
      <c r="G2408" s="26">
        <v>37080</v>
      </c>
      <c r="H2408" s="26">
        <v>75528</v>
      </c>
      <c r="I2408" s="48">
        <v>223446</v>
      </c>
      <c r="J2408" s="28">
        <v>0.98419999999999996</v>
      </c>
      <c r="K2408" s="28"/>
      <c r="L2408" s="111">
        <v>8</v>
      </c>
      <c r="M2408" s="28">
        <v>0.5</v>
      </c>
      <c r="N2408" s="28">
        <v>4.24E-2</v>
      </c>
    </row>
    <row r="2409" spans="1:31">
      <c r="A2409" s="87" t="s">
        <v>170</v>
      </c>
      <c r="B2409" s="14" t="s">
        <v>74</v>
      </c>
      <c r="C2409" s="14" t="s">
        <v>62</v>
      </c>
      <c r="D2409" s="14">
        <v>2015</v>
      </c>
      <c r="E2409" s="14">
        <v>2015</v>
      </c>
      <c r="F2409" s="14" t="s">
        <v>100</v>
      </c>
      <c r="G2409" s="26">
        <v>10077</v>
      </c>
      <c r="H2409" s="26">
        <v>20591</v>
      </c>
      <c r="I2409" s="48">
        <v>55910</v>
      </c>
      <c r="J2409" s="28">
        <v>0.9536</v>
      </c>
      <c r="K2409" s="28"/>
      <c r="L2409" s="111">
        <v>55</v>
      </c>
      <c r="M2409" s="28">
        <v>0.309</v>
      </c>
      <c r="N2409" s="28">
        <v>3.9699999999999999E-2</v>
      </c>
    </row>
    <row r="2410" spans="1:31">
      <c r="A2410" s="87" t="s">
        <v>171</v>
      </c>
      <c r="B2410" s="14" t="s">
        <v>75</v>
      </c>
      <c r="C2410" s="14" t="s">
        <v>62</v>
      </c>
      <c r="D2410" s="14">
        <v>2015</v>
      </c>
      <c r="E2410" s="14">
        <v>2015</v>
      </c>
      <c r="F2410" s="14" t="s">
        <v>100</v>
      </c>
      <c r="G2410" s="26">
        <v>6167</v>
      </c>
      <c r="H2410" s="26">
        <v>13517</v>
      </c>
      <c r="I2410" s="48">
        <v>30519</v>
      </c>
      <c r="J2410" s="28">
        <v>1</v>
      </c>
      <c r="K2410" s="28"/>
      <c r="L2410" s="111">
        <v>55</v>
      </c>
      <c r="M2410" s="28">
        <v>0.309</v>
      </c>
      <c r="N2410" s="28">
        <v>3.9699999999999999E-2</v>
      </c>
    </row>
    <row r="2411" spans="1:31">
      <c r="A2411" s="51" t="s">
        <v>281</v>
      </c>
      <c r="B2411" s="14" t="s">
        <v>66</v>
      </c>
      <c r="C2411" s="14" t="s">
        <v>63</v>
      </c>
      <c r="D2411" s="14">
        <v>2015</v>
      </c>
      <c r="E2411" s="14">
        <v>2015</v>
      </c>
      <c r="F2411" s="14" t="s">
        <v>100</v>
      </c>
      <c r="G2411" s="128"/>
      <c r="H2411" s="128"/>
      <c r="I2411" s="128"/>
      <c r="J2411" s="129"/>
      <c r="K2411" s="129"/>
      <c r="L2411" s="111"/>
      <c r="M2411" s="28">
        <v>0.254</v>
      </c>
      <c r="N2411" s="28">
        <v>5.3999999999999999E-2</v>
      </c>
    </row>
    <row r="2412" spans="1:31">
      <c r="A2412" s="51" t="s">
        <v>172</v>
      </c>
      <c r="B2412" s="14" t="s">
        <v>66</v>
      </c>
      <c r="C2412" s="14" t="s">
        <v>63</v>
      </c>
      <c r="D2412" s="14">
        <v>2015</v>
      </c>
      <c r="E2412" s="14">
        <v>2015</v>
      </c>
      <c r="F2412" s="14" t="s">
        <v>100</v>
      </c>
      <c r="G2412" s="26">
        <v>2124142</v>
      </c>
      <c r="H2412" s="26">
        <v>4467237</v>
      </c>
      <c r="I2412" s="48">
        <v>12714221</v>
      </c>
      <c r="J2412" s="28">
        <v>0.97670000000000001</v>
      </c>
      <c r="K2412" s="28"/>
      <c r="L2412" s="111">
        <v>486</v>
      </c>
      <c r="M2412" s="28">
        <v>0.29199999999999998</v>
      </c>
      <c r="N2412" s="28">
        <v>5.21E-2</v>
      </c>
      <c r="O2412" s="14"/>
      <c r="P2412" s="14"/>
      <c r="Q2412" s="14"/>
      <c r="R2412" s="14"/>
      <c r="S2412" s="14"/>
      <c r="T2412" s="14"/>
      <c r="U2412" s="14"/>
      <c r="V2412" s="14"/>
      <c r="W2412" s="14"/>
      <c r="X2412" s="14"/>
      <c r="Y2412" s="14"/>
      <c r="Z2412" s="14"/>
      <c r="AA2412" s="14"/>
      <c r="AB2412" s="14"/>
      <c r="AC2412" s="14"/>
      <c r="AD2412" s="14"/>
      <c r="AE2412" s="14"/>
    </row>
    <row r="2413" spans="1:31">
      <c r="A2413" s="51" t="s">
        <v>173</v>
      </c>
      <c r="B2413" s="14" t="s">
        <v>74</v>
      </c>
      <c r="C2413" s="14" t="s">
        <v>63</v>
      </c>
      <c r="D2413" s="14">
        <v>2015</v>
      </c>
      <c r="E2413" s="14">
        <v>2015</v>
      </c>
      <c r="F2413" s="14" t="s">
        <v>100</v>
      </c>
      <c r="G2413" s="26">
        <v>61465</v>
      </c>
      <c r="H2413" s="26">
        <v>120287</v>
      </c>
      <c r="I2413" s="48">
        <v>421856</v>
      </c>
      <c r="J2413" s="28">
        <v>0.81069999999999998</v>
      </c>
      <c r="K2413" s="28"/>
      <c r="L2413" s="111">
        <v>8</v>
      </c>
      <c r="M2413" s="28">
        <v>0.875</v>
      </c>
      <c r="N2413" s="28">
        <v>5.0799999999999998E-2</v>
      </c>
    </row>
    <row r="2414" spans="1:31">
      <c r="A2414" s="51" t="s">
        <v>174</v>
      </c>
      <c r="B2414" s="14" t="s">
        <v>75</v>
      </c>
      <c r="C2414" s="14" t="s">
        <v>63</v>
      </c>
      <c r="D2414" s="14">
        <v>2015</v>
      </c>
      <c r="E2414" s="14">
        <v>2015</v>
      </c>
      <c r="F2414" s="14" t="s">
        <v>100</v>
      </c>
      <c r="G2414" s="26">
        <v>101</v>
      </c>
      <c r="H2414" s="26">
        <v>170</v>
      </c>
      <c r="I2414" s="48">
        <v>358</v>
      </c>
      <c r="J2414" s="28">
        <v>1</v>
      </c>
      <c r="K2414" s="28"/>
      <c r="L2414" s="111">
        <v>74</v>
      </c>
      <c r="M2414" s="28">
        <v>0.29699999999999999</v>
      </c>
      <c r="N2414" s="28">
        <v>3.7600000000000001E-2</v>
      </c>
    </row>
    <row r="2415" spans="1:31">
      <c r="A2415" s="51" t="s">
        <v>175</v>
      </c>
      <c r="B2415" s="14" t="s">
        <v>75</v>
      </c>
      <c r="C2415" s="14" t="s">
        <v>63</v>
      </c>
      <c r="D2415" s="14">
        <v>2015</v>
      </c>
      <c r="E2415" s="14">
        <v>2015</v>
      </c>
      <c r="F2415" s="14" t="s">
        <v>100</v>
      </c>
      <c r="G2415" s="26">
        <v>1818</v>
      </c>
      <c r="H2415" s="26">
        <v>3449</v>
      </c>
      <c r="I2415" s="48">
        <v>7831</v>
      </c>
      <c r="J2415" s="28">
        <v>1</v>
      </c>
      <c r="K2415" s="28"/>
      <c r="L2415" s="111">
        <v>74</v>
      </c>
      <c r="M2415" s="28">
        <v>0.29699999999999999</v>
      </c>
      <c r="N2415" s="28">
        <v>3.7600000000000001E-2</v>
      </c>
    </row>
    <row r="2416" spans="1:31">
      <c r="A2416" s="51" t="s">
        <v>176</v>
      </c>
      <c r="B2416" s="14" t="s">
        <v>75</v>
      </c>
      <c r="C2416" s="14" t="s">
        <v>63</v>
      </c>
      <c r="D2416" s="14">
        <v>2015</v>
      </c>
      <c r="E2416" s="14">
        <v>2015</v>
      </c>
      <c r="F2416" s="14" t="s">
        <v>100</v>
      </c>
      <c r="G2416" s="26">
        <v>16559</v>
      </c>
      <c r="H2416" s="26">
        <v>31989</v>
      </c>
      <c r="I2416" s="48">
        <v>80876</v>
      </c>
      <c r="J2416" s="28">
        <v>0.94159999999999999</v>
      </c>
      <c r="K2416" s="28"/>
      <c r="L2416" s="111">
        <v>74</v>
      </c>
      <c r="M2416" s="28">
        <v>0.29699999999999999</v>
      </c>
      <c r="N2416" s="28">
        <v>3.7600000000000001E-2</v>
      </c>
    </row>
    <row r="2417" spans="1:14">
      <c r="A2417" s="51" t="s">
        <v>177</v>
      </c>
      <c r="B2417" s="14" t="s">
        <v>75</v>
      </c>
      <c r="C2417" s="14" t="s">
        <v>63</v>
      </c>
      <c r="D2417" s="14">
        <v>2015</v>
      </c>
      <c r="E2417" s="14">
        <v>2015</v>
      </c>
      <c r="F2417" s="14" t="s">
        <v>100</v>
      </c>
      <c r="G2417" s="26">
        <v>2926</v>
      </c>
      <c r="H2417" s="26">
        <v>5513</v>
      </c>
      <c r="I2417" s="48">
        <v>11735</v>
      </c>
      <c r="J2417" s="28">
        <v>1</v>
      </c>
      <c r="K2417" s="28"/>
      <c r="L2417" s="111">
        <v>74</v>
      </c>
      <c r="M2417" s="28">
        <v>0.29699999999999999</v>
      </c>
      <c r="N2417" s="28">
        <v>3.7600000000000001E-2</v>
      </c>
    </row>
    <row r="2418" spans="1:14">
      <c r="A2418" s="51" t="s">
        <v>178</v>
      </c>
      <c r="B2418" s="14" t="s">
        <v>75</v>
      </c>
      <c r="C2418" s="14" t="s">
        <v>63</v>
      </c>
      <c r="D2418" s="14">
        <v>2015</v>
      </c>
      <c r="E2418" s="14">
        <v>2015</v>
      </c>
      <c r="F2418" s="14" t="s">
        <v>100</v>
      </c>
      <c r="G2418" s="26">
        <v>720</v>
      </c>
      <c r="H2418" s="26">
        <v>1710</v>
      </c>
      <c r="I2418" s="48">
        <v>8536</v>
      </c>
      <c r="J2418" s="28">
        <v>1</v>
      </c>
      <c r="K2418" s="28"/>
      <c r="L2418" s="111">
        <v>74</v>
      </c>
      <c r="M2418" s="28">
        <v>0.29699999999999999</v>
      </c>
      <c r="N2418" s="28">
        <v>3.7600000000000001E-2</v>
      </c>
    </row>
    <row r="2419" spans="1:14">
      <c r="A2419" s="51" t="s">
        <v>179</v>
      </c>
      <c r="B2419" s="14" t="s">
        <v>74</v>
      </c>
      <c r="C2419" s="14" t="s">
        <v>63</v>
      </c>
      <c r="D2419" s="14">
        <v>2015</v>
      </c>
      <c r="E2419" s="14">
        <v>2015</v>
      </c>
      <c r="F2419" s="14" t="s">
        <v>100</v>
      </c>
      <c r="G2419" s="26">
        <v>35317</v>
      </c>
      <c r="H2419" s="26">
        <v>71701</v>
      </c>
      <c r="I2419" s="48">
        <v>261692</v>
      </c>
      <c r="J2419" s="28">
        <v>0.96589999999999998</v>
      </c>
      <c r="K2419" s="28"/>
      <c r="L2419" s="111">
        <v>8</v>
      </c>
      <c r="M2419" s="28">
        <v>0.5</v>
      </c>
      <c r="N2419" s="28">
        <v>2.5000000000000001E-2</v>
      </c>
    </row>
    <row r="2420" spans="1:14">
      <c r="A2420" s="51" t="s">
        <v>180</v>
      </c>
      <c r="B2420" s="14" t="s">
        <v>75</v>
      </c>
      <c r="C2420" s="14" t="s">
        <v>63</v>
      </c>
      <c r="D2420" s="14">
        <v>2015</v>
      </c>
      <c r="E2420" s="14">
        <v>2015</v>
      </c>
      <c r="F2420" s="14" t="s">
        <v>100</v>
      </c>
      <c r="G2420" s="26">
        <v>2482</v>
      </c>
      <c r="H2420" s="26">
        <v>5109</v>
      </c>
      <c r="I2420" s="48">
        <v>11306</v>
      </c>
      <c r="J2420" s="28">
        <v>1</v>
      </c>
      <c r="K2420" s="28"/>
      <c r="L2420" s="111">
        <v>74</v>
      </c>
      <c r="M2420" s="28">
        <v>0.29699999999999999</v>
      </c>
      <c r="N2420" s="28">
        <v>3.7600000000000001E-2</v>
      </c>
    </row>
    <row r="2421" spans="1:14">
      <c r="A2421" s="51" t="s">
        <v>181</v>
      </c>
      <c r="B2421" s="14" t="s">
        <v>75</v>
      </c>
      <c r="C2421" s="14" t="s">
        <v>63</v>
      </c>
      <c r="D2421" s="14">
        <v>2015</v>
      </c>
      <c r="E2421" s="14">
        <v>2015</v>
      </c>
      <c r="F2421" s="14" t="s">
        <v>100</v>
      </c>
      <c r="G2421" s="26">
        <v>7387</v>
      </c>
      <c r="H2421" s="26">
        <v>13311</v>
      </c>
      <c r="I2421" s="48">
        <v>37358</v>
      </c>
      <c r="J2421" s="28">
        <v>0.99719999999999998</v>
      </c>
      <c r="K2421" s="28"/>
      <c r="L2421" s="111">
        <v>74</v>
      </c>
      <c r="M2421" s="28">
        <v>0.29699999999999999</v>
      </c>
      <c r="N2421" s="28">
        <v>3.7600000000000001E-2</v>
      </c>
    </row>
    <row r="2422" spans="1:14">
      <c r="A2422" s="87" t="s">
        <v>123</v>
      </c>
      <c r="B2422" s="14" t="s">
        <v>74</v>
      </c>
      <c r="C2422" s="14" t="s">
        <v>63</v>
      </c>
      <c r="D2422" s="14">
        <v>2015</v>
      </c>
      <c r="E2422" s="14">
        <v>2015</v>
      </c>
      <c r="F2422" s="14" t="s">
        <v>100</v>
      </c>
      <c r="G2422" s="26">
        <v>98200</v>
      </c>
      <c r="H2422" s="26">
        <v>228879</v>
      </c>
      <c r="I2422" s="48">
        <v>462781</v>
      </c>
      <c r="J2422" s="28">
        <v>0.9526</v>
      </c>
      <c r="K2422" s="28"/>
      <c r="L2422" s="111">
        <v>11</v>
      </c>
      <c r="M2422" s="28">
        <v>0.182</v>
      </c>
      <c r="N2422" s="28">
        <v>2.6599999999999999E-2</v>
      </c>
    </row>
    <row r="2423" spans="1:14">
      <c r="A2423" s="87" t="s">
        <v>124</v>
      </c>
      <c r="B2423" s="14" t="s">
        <v>75</v>
      </c>
      <c r="C2423" s="14" t="s">
        <v>63</v>
      </c>
      <c r="D2423" s="14">
        <v>2015</v>
      </c>
      <c r="E2423" s="14">
        <v>2015</v>
      </c>
      <c r="F2423" s="14" t="s">
        <v>100</v>
      </c>
      <c r="G2423" s="26">
        <v>1503</v>
      </c>
      <c r="H2423" s="26">
        <v>3612</v>
      </c>
      <c r="I2423" s="48">
        <v>11635</v>
      </c>
      <c r="J2423" s="28">
        <v>1</v>
      </c>
      <c r="K2423" s="28"/>
      <c r="L2423" s="111">
        <v>74</v>
      </c>
      <c r="M2423" s="28">
        <v>0.29699999999999999</v>
      </c>
      <c r="N2423" s="28">
        <v>3.7600000000000001E-2</v>
      </c>
    </row>
    <row r="2424" spans="1:14">
      <c r="A2424" s="87" t="s">
        <v>125</v>
      </c>
      <c r="B2424" s="14" t="s">
        <v>75</v>
      </c>
      <c r="C2424" s="14" t="s">
        <v>63</v>
      </c>
      <c r="D2424" s="14">
        <v>2015</v>
      </c>
      <c r="E2424" s="14">
        <v>2015</v>
      </c>
      <c r="F2424" s="14" t="s">
        <v>100</v>
      </c>
      <c r="G2424" s="26">
        <v>12022</v>
      </c>
      <c r="H2424" s="26">
        <v>20952</v>
      </c>
      <c r="I2424" s="48">
        <v>49769</v>
      </c>
      <c r="J2424" s="28">
        <v>0.99790000000000001</v>
      </c>
      <c r="K2424" s="28"/>
      <c r="L2424" s="111">
        <v>74</v>
      </c>
      <c r="M2424" s="28">
        <v>0.29699999999999999</v>
      </c>
      <c r="N2424" s="28">
        <v>3.7600000000000001E-2</v>
      </c>
    </row>
    <row r="2425" spans="1:14">
      <c r="A2425" s="87" t="s">
        <v>126</v>
      </c>
      <c r="B2425" s="14" t="s">
        <v>75</v>
      </c>
      <c r="C2425" s="14" t="s">
        <v>63</v>
      </c>
      <c r="D2425" s="14">
        <v>2015</v>
      </c>
      <c r="E2425" s="14">
        <v>2015</v>
      </c>
      <c r="F2425" s="14" t="s">
        <v>100</v>
      </c>
      <c r="G2425" s="26">
        <v>16977</v>
      </c>
      <c r="H2425" s="26">
        <v>42572</v>
      </c>
      <c r="I2425" s="48">
        <v>90622</v>
      </c>
      <c r="J2425" s="28">
        <v>0.96409999999999996</v>
      </c>
      <c r="K2425" s="28"/>
      <c r="L2425" s="111">
        <v>74</v>
      </c>
      <c r="M2425" s="28">
        <v>0.29699999999999999</v>
      </c>
      <c r="N2425" s="28">
        <v>3.7600000000000001E-2</v>
      </c>
    </row>
    <row r="2426" spans="1:14">
      <c r="A2426" s="87" t="s">
        <v>127</v>
      </c>
      <c r="B2426" s="14" t="s">
        <v>75</v>
      </c>
      <c r="C2426" s="14" t="s">
        <v>63</v>
      </c>
      <c r="D2426" s="14">
        <v>2015</v>
      </c>
      <c r="E2426" s="14">
        <v>2015</v>
      </c>
      <c r="F2426" s="14" t="s">
        <v>100</v>
      </c>
      <c r="G2426" s="26">
        <v>1040</v>
      </c>
      <c r="H2426" s="26">
        <v>2050</v>
      </c>
      <c r="I2426" s="48">
        <v>5376</v>
      </c>
      <c r="J2426" s="28">
        <v>1</v>
      </c>
      <c r="K2426" s="28"/>
      <c r="L2426" s="111">
        <v>74</v>
      </c>
      <c r="M2426" s="28">
        <v>0.29699999999999999</v>
      </c>
      <c r="N2426" s="28">
        <v>3.7600000000000001E-2</v>
      </c>
    </row>
    <row r="2427" spans="1:14">
      <c r="A2427" s="87" t="s">
        <v>128</v>
      </c>
      <c r="B2427" s="14" t="s">
        <v>75</v>
      </c>
      <c r="C2427" s="14" t="s">
        <v>63</v>
      </c>
      <c r="D2427" s="14">
        <v>2015</v>
      </c>
      <c r="E2427" s="14">
        <v>2015</v>
      </c>
      <c r="F2427" s="14" t="s">
        <v>100</v>
      </c>
      <c r="G2427" s="26">
        <v>66771</v>
      </c>
      <c r="H2427" s="26">
        <v>159123</v>
      </c>
      <c r="I2427" s="48">
        <v>379605</v>
      </c>
      <c r="J2427" s="28">
        <v>0.99419999999999997</v>
      </c>
      <c r="K2427" s="28"/>
      <c r="L2427" s="111">
        <v>28</v>
      </c>
      <c r="M2427" s="28">
        <v>0.17899999999999999</v>
      </c>
      <c r="N2427" s="28">
        <v>8.0000000000000002E-3</v>
      </c>
    </row>
    <row r="2428" spans="1:14">
      <c r="A2428" s="87" t="s">
        <v>129</v>
      </c>
      <c r="B2428" s="14" t="s">
        <v>75</v>
      </c>
      <c r="C2428" s="14" t="s">
        <v>63</v>
      </c>
      <c r="D2428" s="14">
        <v>2015</v>
      </c>
      <c r="E2428" s="14">
        <v>2015</v>
      </c>
      <c r="F2428" s="14" t="s">
        <v>100</v>
      </c>
      <c r="G2428" s="26">
        <v>10621</v>
      </c>
      <c r="H2428" s="26">
        <v>24789</v>
      </c>
      <c r="I2428" s="48">
        <v>55263</v>
      </c>
      <c r="J2428" s="28">
        <v>1</v>
      </c>
      <c r="K2428" s="28"/>
      <c r="L2428" s="111">
        <v>74</v>
      </c>
      <c r="M2428" s="28">
        <v>0.29699999999999999</v>
      </c>
      <c r="N2428" s="28">
        <v>3.7600000000000001E-2</v>
      </c>
    </row>
    <row r="2429" spans="1:14">
      <c r="A2429" s="87" t="s">
        <v>130</v>
      </c>
      <c r="B2429" s="14" t="s">
        <v>75</v>
      </c>
      <c r="C2429" s="14" t="s">
        <v>63</v>
      </c>
      <c r="D2429" s="14">
        <v>2015</v>
      </c>
      <c r="E2429" s="14">
        <v>2015</v>
      </c>
      <c r="F2429" s="14" t="s">
        <v>100</v>
      </c>
      <c r="G2429" s="26">
        <v>6177</v>
      </c>
      <c r="H2429" s="26">
        <v>12038</v>
      </c>
      <c r="I2429" s="48">
        <v>29800</v>
      </c>
      <c r="J2429" s="28">
        <v>0.9667</v>
      </c>
      <c r="K2429" s="28"/>
      <c r="L2429" s="111">
        <v>74</v>
      </c>
      <c r="M2429" s="28">
        <v>0.29699999999999999</v>
      </c>
      <c r="N2429" s="28">
        <v>3.7600000000000001E-2</v>
      </c>
    </row>
    <row r="2430" spans="1:14">
      <c r="A2430" s="87" t="s">
        <v>131</v>
      </c>
      <c r="B2430" s="14" t="s">
        <v>75</v>
      </c>
      <c r="C2430" s="14" t="s">
        <v>63</v>
      </c>
      <c r="D2430" s="14">
        <v>2015</v>
      </c>
      <c r="E2430" s="14">
        <v>2015</v>
      </c>
      <c r="F2430" s="14" t="s">
        <v>100</v>
      </c>
      <c r="G2430" s="26">
        <v>1569</v>
      </c>
      <c r="H2430" s="26">
        <v>3242</v>
      </c>
      <c r="I2430" s="48">
        <v>7490</v>
      </c>
      <c r="J2430" s="28">
        <v>0.93330000000000002</v>
      </c>
      <c r="K2430" s="28"/>
      <c r="L2430" s="111">
        <v>74</v>
      </c>
      <c r="M2430" s="28">
        <v>0.29699999999999999</v>
      </c>
      <c r="N2430" s="28">
        <v>3.7600000000000001E-2</v>
      </c>
    </row>
    <row r="2431" spans="1:14">
      <c r="A2431" s="87" t="s">
        <v>132</v>
      </c>
      <c r="B2431" s="14" t="s">
        <v>76</v>
      </c>
      <c r="C2431" s="14" t="s">
        <v>63</v>
      </c>
      <c r="D2431" s="14">
        <v>2015</v>
      </c>
      <c r="E2431" s="14">
        <v>2015</v>
      </c>
      <c r="F2431" s="14" t="s">
        <v>100</v>
      </c>
      <c r="G2431" s="26">
        <v>584304</v>
      </c>
      <c r="H2431" s="26">
        <v>1176878</v>
      </c>
      <c r="I2431" s="48">
        <v>3751791</v>
      </c>
      <c r="J2431" s="28">
        <v>0.97709999999999997</v>
      </c>
      <c r="K2431" s="28"/>
      <c r="L2431" s="111">
        <v>74</v>
      </c>
      <c r="M2431" s="28">
        <v>0.41899999999999998</v>
      </c>
      <c r="N2431" s="28">
        <v>4.6800000000000001E-2</v>
      </c>
    </row>
    <row r="2432" spans="1:14">
      <c r="A2432" s="87" t="s">
        <v>133</v>
      </c>
      <c r="B2432" s="14" t="s">
        <v>75</v>
      </c>
      <c r="C2432" s="14" t="s">
        <v>63</v>
      </c>
      <c r="D2432" s="14">
        <v>2015</v>
      </c>
      <c r="E2432" s="14">
        <v>2015</v>
      </c>
      <c r="F2432" s="14" t="s">
        <v>100</v>
      </c>
      <c r="G2432" s="26">
        <v>12141</v>
      </c>
      <c r="H2432" s="26">
        <v>29983</v>
      </c>
      <c r="I2432" s="48">
        <v>69280</v>
      </c>
      <c r="J2432" s="28">
        <v>0.99209999999999998</v>
      </c>
      <c r="K2432" s="28"/>
      <c r="L2432" s="111">
        <v>74</v>
      </c>
      <c r="M2432" s="28">
        <v>0.29699999999999999</v>
      </c>
      <c r="N2432" s="28">
        <v>3.7600000000000001E-2</v>
      </c>
    </row>
    <row r="2433" spans="1:14">
      <c r="A2433" s="87" t="s">
        <v>134</v>
      </c>
      <c r="B2433" s="14" t="s">
        <v>75</v>
      </c>
      <c r="C2433" s="14" t="s">
        <v>63</v>
      </c>
      <c r="D2433" s="14">
        <v>2015</v>
      </c>
      <c r="E2433" s="14">
        <v>2015</v>
      </c>
      <c r="F2433" s="14" t="s">
        <v>100</v>
      </c>
      <c r="G2433" s="26">
        <v>6501</v>
      </c>
      <c r="H2433" s="26">
        <v>10609</v>
      </c>
      <c r="I2433" s="48">
        <v>42973</v>
      </c>
      <c r="J2433" s="28">
        <v>0.97729999999999995</v>
      </c>
      <c r="K2433" s="28"/>
      <c r="L2433" s="111">
        <v>74</v>
      </c>
      <c r="M2433" s="28">
        <v>0.29699999999999999</v>
      </c>
      <c r="N2433" s="28">
        <v>3.7600000000000001E-2</v>
      </c>
    </row>
    <row r="2434" spans="1:14">
      <c r="A2434" s="87" t="s">
        <v>135</v>
      </c>
      <c r="B2434" s="14" t="s">
        <v>75</v>
      </c>
      <c r="C2434" s="14" t="s">
        <v>63</v>
      </c>
      <c r="D2434" s="14">
        <v>2015</v>
      </c>
      <c r="E2434" s="14">
        <v>2015</v>
      </c>
      <c r="F2434" s="14" t="s">
        <v>100</v>
      </c>
      <c r="G2434" s="26">
        <v>1118</v>
      </c>
      <c r="H2434" s="26">
        <v>2133</v>
      </c>
      <c r="I2434" s="48">
        <v>4726</v>
      </c>
      <c r="J2434" s="28">
        <v>0.95240000000000002</v>
      </c>
      <c r="K2434" s="28"/>
      <c r="L2434" s="111">
        <v>74</v>
      </c>
      <c r="M2434" s="28">
        <v>0.29699999999999999</v>
      </c>
      <c r="N2434" s="28">
        <v>3.7600000000000001E-2</v>
      </c>
    </row>
    <row r="2435" spans="1:14">
      <c r="A2435" s="87" t="s">
        <v>136</v>
      </c>
      <c r="B2435" s="14" t="s">
        <v>75</v>
      </c>
      <c r="C2435" s="14" t="s">
        <v>63</v>
      </c>
      <c r="D2435" s="14">
        <v>2015</v>
      </c>
      <c r="E2435" s="14">
        <v>2015</v>
      </c>
      <c r="F2435" s="14" t="s">
        <v>100</v>
      </c>
      <c r="G2435" s="26">
        <v>6944</v>
      </c>
      <c r="H2435" s="26">
        <v>12963</v>
      </c>
      <c r="I2435" s="48">
        <v>39271</v>
      </c>
      <c r="J2435" s="28">
        <v>1</v>
      </c>
      <c r="K2435" s="28"/>
      <c r="L2435" s="111">
        <v>74</v>
      </c>
      <c r="M2435" s="28">
        <v>0.29699999999999999</v>
      </c>
      <c r="N2435" s="28">
        <v>3.7600000000000001E-2</v>
      </c>
    </row>
    <row r="2436" spans="1:14">
      <c r="A2436" s="87" t="s">
        <v>137</v>
      </c>
      <c r="B2436" s="14" t="s">
        <v>75</v>
      </c>
      <c r="C2436" s="14" t="s">
        <v>63</v>
      </c>
      <c r="D2436" s="14">
        <v>2015</v>
      </c>
      <c r="E2436" s="14">
        <v>2015</v>
      </c>
      <c r="F2436" s="14" t="s">
        <v>100</v>
      </c>
      <c r="G2436" s="26">
        <v>25259</v>
      </c>
      <c r="H2436" s="26">
        <v>58915</v>
      </c>
      <c r="I2436" s="48">
        <v>135425</v>
      </c>
      <c r="J2436" s="28">
        <v>0.99750000000000005</v>
      </c>
      <c r="K2436" s="28"/>
      <c r="L2436" s="111">
        <v>7</v>
      </c>
      <c r="M2436" s="28">
        <v>0.28599999999999998</v>
      </c>
      <c r="N2436" s="28">
        <v>1.38E-2</v>
      </c>
    </row>
    <row r="2437" spans="1:14">
      <c r="A2437" s="87" t="s">
        <v>138</v>
      </c>
      <c r="B2437" s="14" t="s">
        <v>75</v>
      </c>
      <c r="C2437" s="14" t="s">
        <v>63</v>
      </c>
      <c r="D2437" s="14">
        <v>2015</v>
      </c>
      <c r="E2437" s="14">
        <v>2015</v>
      </c>
      <c r="F2437" s="14" t="s">
        <v>100</v>
      </c>
      <c r="G2437" s="26">
        <v>467</v>
      </c>
      <c r="H2437" s="26">
        <v>1011</v>
      </c>
      <c r="I2437" s="48">
        <v>3132</v>
      </c>
      <c r="J2437" s="28">
        <v>1</v>
      </c>
      <c r="K2437" s="28"/>
      <c r="L2437" s="111">
        <v>74</v>
      </c>
      <c r="M2437" s="28">
        <v>0.29699999999999999</v>
      </c>
      <c r="N2437" s="28">
        <v>3.7600000000000001E-2</v>
      </c>
    </row>
    <row r="2438" spans="1:14">
      <c r="A2438" s="87" t="s">
        <v>139</v>
      </c>
      <c r="B2438" s="14" t="s">
        <v>75</v>
      </c>
      <c r="C2438" s="14" t="s">
        <v>63</v>
      </c>
      <c r="D2438" s="14">
        <v>2015</v>
      </c>
      <c r="E2438" s="14">
        <v>2015</v>
      </c>
      <c r="F2438" s="14" t="s">
        <v>100</v>
      </c>
      <c r="G2438" s="26">
        <v>525</v>
      </c>
      <c r="H2438" s="26">
        <v>854</v>
      </c>
      <c r="I2438" s="48">
        <v>3593</v>
      </c>
      <c r="J2438" s="28">
        <v>1</v>
      </c>
      <c r="K2438" s="28"/>
      <c r="L2438" s="111">
        <v>74</v>
      </c>
      <c r="M2438" s="28">
        <v>0.29699999999999999</v>
      </c>
      <c r="N2438" s="28">
        <v>3.7600000000000001E-2</v>
      </c>
    </row>
    <row r="2439" spans="1:14">
      <c r="A2439" s="87" t="s">
        <v>140</v>
      </c>
      <c r="B2439" s="14" t="s">
        <v>75</v>
      </c>
      <c r="C2439" s="14" t="s">
        <v>63</v>
      </c>
      <c r="D2439" s="14">
        <v>2015</v>
      </c>
      <c r="E2439" s="14">
        <v>2015</v>
      </c>
      <c r="F2439" s="14" t="s">
        <v>100</v>
      </c>
      <c r="G2439" s="26">
        <v>23959</v>
      </c>
      <c r="H2439" s="26">
        <v>53794</v>
      </c>
      <c r="I2439" s="48">
        <v>170437</v>
      </c>
      <c r="J2439" s="28">
        <v>1</v>
      </c>
      <c r="K2439" s="28"/>
      <c r="L2439" s="111">
        <v>14</v>
      </c>
      <c r="M2439" s="28">
        <v>0.28599999999999998</v>
      </c>
      <c r="N2439" s="28">
        <v>6.0499999999999998E-2</v>
      </c>
    </row>
    <row r="2440" spans="1:14">
      <c r="A2440" s="87" t="s">
        <v>141</v>
      </c>
      <c r="B2440" s="14" t="s">
        <v>75</v>
      </c>
      <c r="C2440" s="14" t="s">
        <v>63</v>
      </c>
      <c r="D2440" s="14">
        <v>2015</v>
      </c>
      <c r="E2440" s="14">
        <v>2015</v>
      </c>
      <c r="F2440" s="14" t="s">
        <v>100</v>
      </c>
      <c r="G2440" s="26">
        <v>3663</v>
      </c>
      <c r="H2440" s="26">
        <v>7576</v>
      </c>
      <c r="I2440" s="48">
        <v>31441</v>
      </c>
      <c r="J2440" s="28">
        <v>0.97389999999999999</v>
      </c>
      <c r="K2440" s="28"/>
      <c r="L2440" s="111">
        <v>74</v>
      </c>
      <c r="M2440" s="28">
        <v>0.29699999999999999</v>
      </c>
      <c r="N2440" s="28">
        <v>3.7600000000000001E-2</v>
      </c>
    </row>
    <row r="2441" spans="1:14">
      <c r="A2441" s="87" t="s">
        <v>142</v>
      </c>
      <c r="B2441" s="14" t="s">
        <v>75</v>
      </c>
      <c r="C2441" s="14" t="s">
        <v>63</v>
      </c>
      <c r="D2441" s="14">
        <v>2015</v>
      </c>
      <c r="E2441" s="14">
        <v>2015</v>
      </c>
      <c r="F2441" s="14" t="s">
        <v>100</v>
      </c>
      <c r="G2441" s="26">
        <v>4244</v>
      </c>
      <c r="H2441" s="26">
        <v>7728</v>
      </c>
      <c r="I2441" s="48">
        <v>24006</v>
      </c>
      <c r="J2441" s="28">
        <v>0.96889999999999998</v>
      </c>
      <c r="K2441" s="28"/>
      <c r="L2441" s="111">
        <v>74</v>
      </c>
      <c r="M2441" s="28">
        <v>0.29699999999999999</v>
      </c>
      <c r="N2441" s="28">
        <v>3.7600000000000001E-2</v>
      </c>
    </row>
    <row r="2442" spans="1:14">
      <c r="A2442" s="87" t="s">
        <v>143</v>
      </c>
      <c r="B2442" s="14" t="s">
        <v>74</v>
      </c>
      <c r="C2442" s="14" t="s">
        <v>63</v>
      </c>
      <c r="D2442" s="14">
        <v>2015</v>
      </c>
      <c r="E2442" s="14">
        <v>2015</v>
      </c>
      <c r="F2442" s="14" t="s">
        <v>100</v>
      </c>
      <c r="G2442" s="26">
        <v>121571</v>
      </c>
      <c r="H2442" s="26">
        <v>255037</v>
      </c>
      <c r="I2442" s="48">
        <v>856972</v>
      </c>
      <c r="J2442" s="28">
        <v>0.98709999999999998</v>
      </c>
      <c r="K2442" s="28"/>
      <c r="L2442" s="111">
        <v>18</v>
      </c>
      <c r="M2442" s="28">
        <v>0.33300000000000002</v>
      </c>
      <c r="N2442" s="28">
        <v>3.5799999999999998E-2</v>
      </c>
    </row>
    <row r="2443" spans="1:14">
      <c r="A2443" s="87" t="s">
        <v>144</v>
      </c>
      <c r="B2443" s="14" t="s">
        <v>74</v>
      </c>
      <c r="C2443" s="14" t="s">
        <v>63</v>
      </c>
      <c r="D2443" s="14">
        <v>2015</v>
      </c>
      <c r="E2443" s="14">
        <v>2015</v>
      </c>
      <c r="F2443" s="14" t="s">
        <v>100</v>
      </c>
      <c r="G2443" s="26">
        <v>9306</v>
      </c>
      <c r="H2443" s="26">
        <v>18279</v>
      </c>
      <c r="I2443" s="48">
        <v>61911</v>
      </c>
      <c r="J2443" s="28">
        <v>0.97330000000000005</v>
      </c>
      <c r="K2443" s="28"/>
      <c r="L2443" s="111">
        <v>74</v>
      </c>
      <c r="M2443" s="28">
        <v>0.29699999999999999</v>
      </c>
      <c r="N2443" s="28">
        <v>3.7600000000000001E-2</v>
      </c>
    </row>
    <row r="2444" spans="1:14">
      <c r="A2444" s="87" t="s">
        <v>145</v>
      </c>
      <c r="B2444" s="14" t="s">
        <v>75</v>
      </c>
      <c r="C2444" s="14" t="s">
        <v>63</v>
      </c>
      <c r="D2444" s="14">
        <v>2015</v>
      </c>
      <c r="E2444" s="14">
        <v>2015</v>
      </c>
      <c r="F2444" s="14" t="s">
        <v>100</v>
      </c>
      <c r="G2444" s="26">
        <v>1130</v>
      </c>
      <c r="H2444" s="26">
        <v>2023</v>
      </c>
      <c r="I2444" s="48">
        <v>5677</v>
      </c>
      <c r="J2444" s="28">
        <v>1</v>
      </c>
      <c r="K2444" s="28"/>
      <c r="L2444" s="111">
        <v>74</v>
      </c>
      <c r="M2444" s="28">
        <v>0.29699999999999999</v>
      </c>
      <c r="N2444" s="28">
        <v>3.7600000000000001E-2</v>
      </c>
    </row>
    <row r="2445" spans="1:14">
      <c r="A2445" s="87" t="s">
        <v>146</v>
      </c>
      <c r="B2445" s="14" t="s">
        <v>75</v>
      </c>
      <c r="C2445" s="14" t="s">
        <v>63</v>
      </c>
      <c r="D2445" s="14">
        <v>2015</v>
      </c>
      <c r="E2445" s="14">
        <v>2015</v>
      </c>
      <c r="F2445" s="14" t="s">
        <v>100</v>
      </c>
      <c r="G2445" s="26">
        <v>127058</v>
      </c>
      <c r="H2445" s="26">
        <v>290676</v>
      </c>
      <c r="I2445" s="48">
        <v>794370</v>
      </c>
      <c r="J2445" s="28">
        <v>0.99850000000000005</v>
      </c>
      <c r="K2445" s="28"/>
      <c r="L2445" s="111">
        <v>61</v>
      </c>
      <c r="M2445" s="28">
        <v>0.16400000000000001</v>
      </c>
      <c r="N2445" s="28">
        <v>6.1699999999999998E-2</v>
      </c>
    </row>
    <row r="2446" spans="1:14">
      <c r="A2446" s="87" t="s">
        <v>147</v>
      </c>
      <c r="B2446" s="14" t="s">
        <v>74</v>
      </c>
      <c r="C2446" s="14" t="s">
        <v>63</v>
      </c>
      <c r="D2446" s="14">
        <v>2015</v>
      </c>
      <c r="E2446" s="14">
        <v>2015</v>
      </c>
      <c r="F2446" s="14" t="s">
        <v>100</v>
      </c>
      <c r="G2446" s="26">
        <v>104366</v>
      </c>
      <c r="H2446" s="26">
        <v>220122</v>
      </c>
      <c r="I2446" s="48">
        <v>530559</v>
      </c>
      <c r="J2446" s="28">
        <v>0.98929999999999996</v>
      </c>
      <c r="K2446" s="28"/>
      <c r="L2446" s="111">
        <v>16</v>
      </c>
      <c r="M2446" s="28">
        <v>0.625</v>
      </c>
      <c r="N2446" s="28">
        <v>1.1999999999999999E-3</v>
      </c>
    </row>
    <row r="2447" spans="1:14">
      <c r="A2447" s="87" t="s">
        <v>148</v>
      </c>
      <c r="B2447" s="14" t="s">
        <v>75</v>
      </c>
      <c r="C2447" s="14" t="s">
        <v>63</v>
      </c>
      <c r="D2447" s="14">
        <v>2015</v>
      </c>
      <c r="E2447" s="14">
        <v>2015</v>
      </c>
      <c r="F2447" s="14" t="s">
        <v>100</v>
      </c>
      <c r="G2447" s="26">
        <v>2779</v>
      </c>
      <c r="H2447" s="26">
        <v>6227</v>
      </c>
      <c r="I2447" s="48">
        <v>17789</v>
      </c>
      <c r="J2447" s="28">
        <v>1</v>
      </c>
      <c r="K2447" s="28"/>
      <c r="L2447" s="111">
        <v>74</v>
      </c>
      <c r="M2447" s="28">
        <v>0.29699999999999999</v>
      </c>
      <c r="N2447" s="28">
        <v>3.7600000000000001E-2</v>
      </c>
    </row>
    <row r="2448" spans="1:14">
      <c r="A2448" s="87" t="s">
        <v>149</v>
      </c>
      <c r="B2448" s="14" t="s">
        <v>75</v>
      </c>
      <c r="C2448" s="14" t="s">
        <v>63</v>
      </c>
      <c r="D2448" s="14">
        <v>2015</v>
      </c>
      <c r="E2448" s="14">
        <v>2015</v>
      </c>
      <c r="F2448" s="14" t="s">
        <v>100</v>
      </c>
      <c r="G2448" s="26">
        <v>178811</v>
      </c>
      <c r="H2448" s="26">
        <v>399048</v>
      </c>
      <c r="I2448" s="48">
        <v>844157</v>
      </c>
      <c r="J2448" s="28">
        <v>0.99970000000000003</v>
      </c>
      <c r="K2448" s="28"/>
      <c r="L2448" s="111">
        <v>72</v>
      </c>
      <c r="M2448" s="28">
        <v>8.3000000000000004E-2</v>
      </c>
      <c r="N2448" s="28">
        <v>4.4600000000000001E-2</v>
      </c>
    </row>
    <row r="2449" spans="1:14">
      <c r="A2449" s="87" t="s">
        <v>150</v>
      </c>
      <c r="B2449" s="14" t="s">
        <v>74</v>
      </c>
      <c r="C2449" s="14" t="s">
        <v>63</v>
      </c>
      <c r="D2449" s="14">
        <v>2015</v>
      </c>
      <c r="E2449" s="14">
        <v>2015</v>
      </c>
      <c r="F2449" s="14" t="s">
        <v>100</v>
      </c>
      <c r="G2449" s="26">
        <v>142260</v>
      </c>
      <c r="H2449" s="26">
        <v>290993</v>
      </c>
      <c r="I2449" s="48">
        <v>842355</v>
      </c>
      <c r="J2449" s="28">
        <v>0.97099999999999997</v>
      </c>
      <c r="K2449" s="28"/>
      <c r="L2449" s="111">
        <v>28</v>
      </c>
      <c r="M2449" s="28">
        <v>0.42899999999999999</v>
      </c>
      <c r="N2449" s="28">
        <v>1.2200000000000001E-2</v>
      </c>
    </row>
    <row r="2450" spans="1:14">
      <c r="A2450" s="87" t="s">
        <v>151</v>
      </c>
      <c r="B2450" s="14" t="s">
        <v>74</v>
      </c>
      <c r="C2450" s="14" t="s">
        <v>63</v>
      </c>
      <c r="D2450" s="14">
        <v>2015</v>
      </c>
      <c r="E2450" s="14">
        <v>2015</v>
      </c>
      <c r="F2450" s="14" t="s">
        <v>100</v>
      </c>
      <c r="G2450" s="26">
        <v>33793</v>
      </c>
      <c r="H2450" s="26">
        <v>51839</v>
      </c>
      <c r="I2450" s="48">
        <v>221190</v>
      </c>
      <c r="J2450" s="28">
        <v>0.98089999999999999</v>
      </c>
      <c r="K2450" s="28"/>
      <c r="L2450" s="111">
        <v>6</v>
      </c>
      <c r="M2450" s="28">
        <v>0.83299999999999996</v>
      </c>
      <c r="N2450" s="28">
        <v>6.8500000000000005E-2</v>
      </c>
    </row>
    <row r="2451" spans="1:14">
      <c r="A2451" s="87" t="s">
        <v>152</v>
      </c>
      <c r="B2451" s="14" t="s">
        <v>75</v>
      </c>
      <c r="C2451" s="14" t="s">
        <v>63</v>
      </c>
      <c r="D2451" s="14">
        <v>2015</v>
      </c>
      <c r="E2451" s="14">
        <v>2015</v>
      </c>
      <c r="F2451" s="14" t="s">
        <v>100</v>
      </c>
      <c r="G2451" s="26">
        <v>53207</v>
      </c>
      <c r="H2451" s="26">
        <v>122293</v>
      </c>
      <c r="I2451" s="48">
        <v>288133</v>
      </c>
      <c r="J2451" s="28">
        <v>0.99560000000000004</v>
      </c>
      <c r="K2451" s="28"/>
      <c r="L2451" s="111">
        <v>21</v>
      </c>
      <c r="M2451" s="28">
        <v>9.5000000000000001E-2</v>
      </c>
      <c r="N2451" s="28">
        <v>2.23E-2</v>
      </c>
    </row>
    <row r="2452" spans="1:14">
      <c r="A2452" s="87" t="s">
        <v>153</v>
      </c>
      <c r="B2452" s="14" t="s">
        <v>74</v>
      </c>
      <c r="C2452" s="14" t="s">
        <v>63</v>
      </c>
      <c r="D2452" s="14">
        <v>2015</v>
      </c>
      <c r="E2452" s="14">
        <v>2015</v>
      </c>
      <c r="F2452" s="14" t="s">
        <v>100</v>
      </c>
      <c r="G2452" s="26">
        <v>10070</v>
      </c>
      <c r="H2452" s="26">
        <v>18689</v>
      </c>
      <c r="I2452" s="48">
        <v>60096</v>
      </c>
      <c r="J2452" s="28">
        <v>0.97140000000000004</v>
      </c>
      <c r="K2452" s="28"/>
      <c r="L2452" s="111">
        <v>74</v>
      </c>
      <c r="M2452" s="28">
        <v>0.29699999999999999</v>
      </c>
      <c r="N2452" s="28">
        <v>3.7600000000000001E-2</v>
      </c>
    </row>
    <row r="2453" spans="1:14">
      <c r="A2453" s="87" t="s">
        <v>154</v>
      </c>
      <c r="B2453" s="14" t="s">
        <v>74</v>
      </c>
      <c r="C2453" s="14" t="s">
        <v>63</v>
      </c>
      <c r="D2453" s="14">
        <v>2015</v>
      </c>
      <c r="E2453" s="14">
        <v>2015</v>
      </c>
      <c r="F2453" s="14" t="s">
        <v>100</v>
      </c>
      <c r="G2453" s="26">
        <v>16245</v>
      </c>
      <c r="H2453" s="26">
        <v>32034</v>
      </c>
      <c r="I2453" s="48">
        <v>150630</v>
      </c>
      <c r="J2453" s="28">
        <v>0.96809999999999996</v>
      </c>
      <c r="K2453" s="28"/>
      <c r="L2453" s="111">
        <v>74</v>
      </c>
      <c r="M2453" s="28">
        <v>0.29699999999999999</v>
      </c>
      <c r="N2453" s="28">
        <v>3.7600000000000001E-2</v>
      </c>
    </row>
    <row r="2454" spans="1:14">
      <c r="A2454" s="87" t="s">
        <v>155</v>
      </c>
      <c r="B2454" s="14" t="s">
        <v>74</v>
      </c>
      <c r="C2454" s="14" t="s">
        <v>63</v>
      </c>
      <c r="D2454" s="14">
        <v>2015</v>
      </c>
      <c r="E2454" s="14">
        <v>2015</v>
      </c>
      <c r="F2454" s="14" t="s">
        <v>100</v>
      </c>
      <c r="G2454" s="26">
        <v>17283</v>
      </c>
      <c r="H2454" s="26">
        <v>37584</v>
      </c>
      <c r="I2454" s="48">
        <v>132972</v>
      </c>
      <c r="J2454" s="28">
        <v>0.93820000000000003</v>
      </c>
      <c r="K2454" s="28"/>
      <c r="L2454" s="111">
        <v>74</v>
      </c>
      <c r="M2454" s="28">
        <v>0.29699999999999999</v>
      </c>
      <c r="N2454" s="28">
        <v>3.7600000000000001E-2</v>
      </c>
    </row>
    <row r="2455" spans="1:14">
      <c r="A2455" s="87" t="s">
        <v>156</v>
      </c>
      <c r="B2455" s="14" t="s">
        <v>74</v>
      </c>
      <c r="C2455" s="14" t="s">
        <v>63</v>
      </c>
      <c r="D2455" s="14">
        <v>2015</v>
      </c>
      <c r="E2455" s="14">
        <v>2015</v>
      </c>
      <c r="F2455" s="14" t="s">
        <v>100</v>
      </c>
      <c r="G2455" s="26">
        <v>55531</v>
      </c>
      <c r="H2455" s="26">
        <v>111660</v>
      </c>
      <c r="I2455" s="48">
        <v>430244</v>
      </c>
      <c r="J2455" s="28">
        <v>0.97540000000000004</v>
      </c>
      <c r="K2455" s="28"/>
      <c r="L2455" s="111">
        <v>8</v>
      </c>
      <c r="M2455" s="28">
        <v>0.5</v>
      </c>
      <c r="N2455" s="28">
        <v>1.7500000000000002E-2</v>
      </c>
    </row>
    <row r="2456" spans="1:14">
      <c r="A2456" s="87" t="s">
        <v>157</v>
      </c>
      <c r="B2456" s="14" t="s">
        <v>74</v>
      </c>
      <c r="C2456" s="14" t="s">
        <v>63</v>
      </c>
      <c r="D2456" s="14">
        <v>2015</v>
      </c>
      <c r="E2456" s="14">
        <v>2015</v>
      </c>
      <c r="F2456" s="14" t="s">
        <v>100</v>
      </c>
      <c r="G2456" s="26">
        <v>13861</v>
      </c>
      <c r="H2456" s="26">
        <v>26154</v>
      </c>
      <c r="I2456" s="48">
        <v>76204</v>
      </c>
      <c r="J2456" s="28">
        <v>0.98509999999999998</v>
      </c>
      <c r="K2456" s="28"/>
      <c r="L2456" s="111">
        <v>74</v>
      </c>
      <c r="M2456" s="28">
        <v>0.29699999999999999</v>
      </c>
      <c r="N2456" s="28">
        <v>3.7600000000000001E-2</v>
      </c>
    </row>
    <row r="2457" spans="1:14">
      <c r="A2457" s="87" t="s">
        <v>158</v>
      </c>
      <c r="B2457" s="14" t="s">
        <v>75</v>
      </c>
      <c r="C2457" s="14" t="s">
        <v>63</v>
      </c>
      <c r="D2457" s="14">
        <v>2015</v>
      </c>
      <c r="E2457" s="14">
        <v>2015</v>
      </c>
      <c r="F2457" s="14" t="s">
        <v>100</v>
      </c>
      <c r="G2457" s="26">
        <v>13117</v>
      </c>
      <c r="H2457" s="26">
        <v>25256</v>
      </c>
      <c r="I2457" s="48">
        <v>64639</v>
      </c>
      <c r="J2457" s="28">
        <v>0.97670000000000001</v>
      </c>
      <c r="K2457" s="28"/>
      <c r="L2457" s="111">
        <v>74</v>
      </c>
      <c r="M2457" s="28">
        <v>0.29699999999999999</v>
      </c>
      <c r="N2457" s="28">
        <v>3.7600000000000001E-2</v>
      </c>
    </row>
    <row r="2458" spans="1:14">
      <c r="A2458" s="87" t="s">
        <v>159</v>
      </c>
      <c r="B2458" s="14" t="s">
        <v>75</v>
      </c>
      <c r="C2458" s="14" t="s">
        <v>63</v>
      </c>
      <c r="D2458" s="14">
        <v>2015</v>
      </c>
      <c r="E2458" s="14">
        <v>2015</v>
      </c>
      <c r="F2458" s="14" t="s">
        <v>100</v>
      </c>
      <c r="G2458" s="26">
        <v>176</v>
      </c>
      <c r="H2458" s="26">
        <v>326</v>
      </c>
      <c r="I2458" s="48">
        <v>830</v>
      </c>
      <c r="J2458" s="28">
        <v>1</v>
      </c>
      <c r="K2458" s="28"/>
      <c r="L2458" s="111">
        <v>74</v>
      </c>
      <c r="M2458" s="28">
        <v>0.29699999999999999</v>
      </c>
      <c r="N2458" s="28">
        <v>3.7600000000000001E-2</v>
      </c>
    </row>
    <row r="2459" spans="1:14">
      <c r="A2459" s="87" t="s">
        <v>160</v>
      </c>
      <c r="B2459" s="14" t="s">
        <v>75</v>
      </c>
      <c r="C2459" s="14" t="s">
        <v>63</v>
      </c>
      <c r="D2459" s="14">
        <v>2015</v>
      </c>
      <c r="E2459" s="14">
        <v>2015</v>
      </c>
      <c r="F2459" s="14" t="s">
        <v>100</v>
      </c>
      <c r="G2459" s="26">
        <v>3288</v>
      </c>
      <c r="H2459" s="26">
        <v>7109</v>
      </c>
      <c r="I2459" s="48">
        <v>16935</v>
      </c>
      <c r="J2459" s="28">
        <v>0.99099999999999999</v>
      </c>
      <c r="K2459" s="28"/>
      <c r="L2459" s="111">
        <v>74</v>
      </c>
      <c r="M2459" s="28">
        <v>0.29699999999999999</v>
      </c>
      <c r="N2459" s="28">
        <v>3.7600000000000001E-2</v>
      </c>
    </row>
    <row r="2460" spans="1:14">
      <c r="A2460" s="87" t="s">
        <v>161</v>
      </c>
      <c r="B2460" s="14" t="s">
        <v>74</v>
      </c>
      <c r="C2460" s="14" t="s">
        <v>63</v>
      </c>
      <c r="D2460" s="14">
        <v>2015</v>
      </c>
      <c r="E2460" s="14">
        <v>2015</v>
      </c>
      <c r="F2460" s="14" t="s">
        <v>100</v>
      </c>
      <c r="G2460" s="26">
        <v>22818</v>
      </c>
      <c r="H2460" s="26">
        <v>43974</v>
      </c>
      <c r="I2460" s="48">
        <v>117086</v>
      </c>
      <c r="J2460" s="28">
        <v>0.96230000000000004</v>
      </c>
      <c r="K2460" s="28"/>
      <c r="L2460" s="111">
        <v>2</v>
      </c>
      <c r="M2460" s="28">
        <v>0.5</v>
      </c>
      <c r="N2460" s="28">
        <v>2.2499999999999999E-2</v>
      </c>
    </row>
    <row r="2461" spans="1:14">
      <c r="A2461" s="87" t="s">
        <v>162</v>
      </c>
      <c r="B2461" s="14" t="s">
        <v>74</v>
      </c>
      <c r="C2461" s="14" t="s">
        <v>63</v>
      </c>
      <c r="D2461" s="14">
        <v>2015</v>
      </c>
      <c r="E2461" s="14">
        <v>2015</v>
      </c>
      <c r="F2461" s="14" t="s">
        <v>100</v>
      </c>
      <c r="G2461" s="26">
        <v>20228</v>
      </c>
      <c r="H2461" s="26">
        <v>36237</v>
      </c>
      <c r="I2461" s="48">
        <v>122823</v>
      </c>
      <c r="J2461" s="28">
        <v>0.94340000000000002</v>
      </c>
      <c r="K2461" s="28"/>
      <c r="L2461" s="111">
        <v>74</v>
      </c>
      <c r="M2461" s="28">
        <v>0.29699999999999999</v>
      </c>
      <c r="N2461" s="28">
        <v>3.7600000000000001E-2</v>
      </c>
    </row>
    <row r="2462" spans="1:14">
      <c r="A2462" s="87" t="s">
        <v>163</v>
      </c>
      <c r="B2462" s="14" t="s">
        <v>75</v>
      </c>
      <c r="C2462" s="14" t="s">
        <v>63</v>
      </c>
      <c r="D2462" s="14">
        <v>2015</v>
      </c>
      <c r="E2462" s="14">
        <v>2015</v>
      </c>
      <c r="F2462" s="14" t="s">
        <v>100</v>
      </c>
      <c r="G2462" s="26">
        <v>43587</v>
      </c>
      <c r="H2462" s="26">
        <v>92989</v>
      </c>
      <c r="I2462" s="48">
        <v>228928</v>
      </c>
      <c r="J2462" s="28">
        <v>0.98150000000000004</v>
      </c>
      <c r="K2462" s="28"/>
      <c r="L2462" s="111">
        <v>14</v>
      </c>
      <c r="M2462" s="28">
        <v>0.14299999999999999</v>
      </c>
      <c r="N2462" s="28">
        <v>1.67E-2</v>
      </c>
    </row>
    <row r="2463" spans="1:14">
      <c r="A2463" s="87" t="s">
        <v>164</v>
      </c>
      <c r="B2463" s="14" t="s">
        <v>75</v>
      </c>
      <c r="C2463" s="14" t="s">
        <v>63</v>
      </c>
      <c r="D2463" s="14">
        <v>2015</v>
      </c>
      <c r="E2463" s="14">
        <v>2015</v>
      </c>
      <c r="F2463" s="14" t="s">
        <v>100</v>
      </c>
      <c r="G2463" s="26">
        <v>5687</v>
      </c>
      <c r="H2463" s="26">
        <v>13207</v>
      </c>
      <c r="I2463" s="48">
        <v>40191</v>
      </c>
      <c r="J2463" s="28">
        <v>0.96279999999999999</v>
      </c>
      <c r="K2463" s="28"/>
      <c r="L2463" s="111">
        <v>74</v>
      </c>
      <c r="M2463" s="28">
        <v>0.29699999999999999</v>
      </c>
      <c r="N2463" s="28">
        <v>3.7600000000000001E-2</v>
      </c>
    </row>
    <row r="2464" spans="1:14">
      <c r="A2464" s="87" t="s">
        <v>165</v>
      </c>
      <c r="B2464" s="14" t="s">
        <v>75</v>
      </c>
      <c r="C2464" s="14" t="s">
        <v>63</v>
      </c>
      <c r="D2464" s="14">
        <v>2015</v>
      </c>
      <c r="E2464" s="14">
        <v>2015</v>
      </c>
      <c r="F2464" s="14" t="s">
        <v>100</v>
      </c>
      <c r="G2464" s="26">
        <v>4780</v>
      </c>
      <c r="H2464" s="26">
        <v>10458</v>
      </c>
      <c r="I2464" s="48">
        <v>26943</v>
      </c>
      <c r="J2464" s="28">
        <v>0.98009999999999997</v>
      </c>
      <c r="K2464" s="28"/>
      <c r="L2464" s="111">
        <v>74</v>
      </c>
      <c r="M2464" s="28">
        <v>0.29699999999999999</v>
      </c>
      <c r="N2464" s="28">
        <v>3.7600000000000001E-2</v>
      </c>
    </row>
    <row r="2465" spans="1:31">
      <c r="A2465" s="87" t="s">
        <v>166</v>
      </c>
      <c r="B2465" s="14" t="s">
        <v>75</v>
      </c>
      <c r="C2465" s="14" t="s">
        <v>63</v>
      </c>
      <c r="D2465" s="14">
        <v>2015</v>
      </c>
      <c r="E2465" s="14">
        <v>2015</v>
      </c>
      <c r="F2465" s="14" t="s">
        <v>100</v>
      </c>
      <c r="G2465" s="26">
        <v>1005</v>
      </c>
      <c r="H2465" s="26">
        <v>1813</v>
      </c>
      <c r="I2465" s="48">
        <v>4937</v>
      </c>
      <c r="J2465" s="28">
        <v>1</v>
      </c>
      <c r="K2465" s="28"/>
      <c r="L2465" s="111">
        <v>74</v>
      </c>
      <c r="M2465" s="28">
        <v>0.29699999999999999</v>
      </c>
      <c r="N2465" s="28">
        <v>3.7600000000000001E-2</v>
      </c>
    </row>
    <row r="2466" spans="1:31">
      <c r="A2466" s="87" t="s">
        <v>167</v>
      </c>
      <c r="B2466" s="14" t="s">
        <v>74</v>
      </c>
      <c r="C2466" s="14" t="s">
        <v>63</v>
      </c>
      <c r="D2466" s="14">
        <v>2015</v>
      </c>
      <c r="E2466" s="14">
        <v>2015</v>
      </c>
      <c r="F2466" s="14" t="s">
        <v>100</v>
      </c>
      <c r="G2466" s="26">
        <v>52745</v>
      </c>
      <c r="H2466" s="26">
        <v>124980</v>
      </c>
      <c r="I2466" s="48">
        <v>242550</v>
      </c>
      <c r="J2466" s="28">
        <v>0.99060000000000004</v>
      </c>
      <c r="K2466" s="28"/>
      <c r="L2466" s="111">
        <v>7</v>
      </c>
      <c r="M2466" s="28">
        <v>0.42899999999999999</v>
      </c>
      <c r="N2466" s="28">
        <v>3.6999999999999998E-2</v>
      </c>
    </row>
    <row r="2467" spans="1:31">
      <c r="A2467" s="87" t="s">
        <v>168</v>
      </c>
      <c r="B2467" s="14" t="s">
        <v>75</v>
      </c>
      <c r="C2467" s="14" t="s">
        <v>63</v>
      </c>
      <c r="D2467" s="14">
        <v>2015</v>
      </c>
      <c r="E2467" s="14">
        <v>2015</v>
      </c>
      <c r="F2467" s="14" t="s">
        <v>100</v>
      </c>
      <c r="G2467" s="26">
        <v>3147</v>
      </c>
      <c r="H2467" s="26">
        <v>5576</v>
      </c>
      <c r="I2467" s="48">
        <v>14329</v>
      </c>
      <c r="J2467" s="28">
        <v>0.95279999999999998</v>
      </c>
      <c r="K2467" s="28"/>
      <c r="L2467" s="111">
        <v>74</v>
      </c>
      <c r="M2467" s="28">
        <v>0.29699999999999999</v>
      </c>
      <c r="N2467" s="28">
        <v>3.7600000000000001E-2</v>
      </c>
    </row>
    <row r="2468" spans="1:31">
      <c r="A2468" s="87" t="s">
        <v>169</v>
      </c>
      <c r="B2468" s="14" t="s">
        <v>74</v>
      </c>
      <c r="C2468" s="14" t="s">
        <v>63</v>
      </c>
      <c r="D2468" s="14">
        <v>2015</v>
      </c>
      <c r="E2468" s="14">
        <v>2015</v>
      </c>
      <c r="F2468" s="14" t="s">
        <v>100</v>
      </c>
      <c r="G2468" s="26">
        <v>37155</v>
      </c>
      <c r="H2468" s="26">
        <v>75585</v>
      </c>
      <c r="I2468" s="48">
        <v>224466</v>
      </c>
      <c r="J2468" s="28">
        <v>0.97509999999999997</v>
      </c>
      <c r="K2468" s="28"/>
      <c r="L2468" s="111">
        <v>9</v>
      </c>
      <c r="M2468" s="28">
        <v>0.44400000000000001</v>
      </c>
      <c r="N2468" s="28">
        <v>4.9299999999999997E-2</v>
      </c>
    </row>
    <row r="2469" spans="1:31">
      <c r="A2469" s="87" t="s">
        <v>170</v>
      </c>
      <c r="B2469" s="14" t="s">
        <v>74</v>
      </c>
      <c r="C2469" s="14" t="s">
        <v>63</v>
      </c>
      <c r="D2469" s="14">
        <v>2015</v>
      </c>
      <c r="E2469" s="14">
        <v>2015</v>
      </c>
      <c r="F2469" s="14" t="s">
        <v>100</v>
      </c>
      <c r="G2469" s="26">
        <v>10153</v>
      </c>
      <c r="H2469" s="26">
        <v>20602</v>
      </c>
      <c r="I2469" s="48">
        <v>55828</v>
      </c>
      <c r="J2469" s="28">
        <v>0.95520000000000005</v>
      </c>
      <c r="K2469" s="28"/>
      <c r="L2469" s="111">
        <v>74</v>
      </c>
      <c r="M2469" s="28">
        <v>0.29699999999999999</v>
      </c>
      <c r="N2469" s="28">
        <v>3.7600000000000001E-2</v>
      </c>
    </row>
    <row r="2470" spans="1:31">
      <c r="A2470" s="87" t="s">
        <v>171</v>
      </c>
      <c r="B2470" s="14" t="s">
        <v>75</v>
      </c>
      <c r="C2470" s="14" t="s">
        <v>63</v>
      </c>
      <c r="D2470" s="14">
        <v>2015</v>
      </c>
      <c r="E2470" s="14">
        <v>2015</v>
      </c>
      <c r="F2470" s="14" t="s">
        <v>100</v>
      </c>
      <c r="G2470" s="26">
        <v>6205</v>
      </c>
      <c r="H2470" s="26">
        <v>13527</v>
      </c>
      <c r="I2470" s="48">
        <v>30513</v>
      </c>
      <c r="J2470" s="28">
        <v>1</v>
      </c>
      <c r="K2470" s="28"/>
      <c r="L2470" s="111">
        <v>74</v>
      </c>
      <c r="M2470" s="28">
        <v>0.29699999999999999</v>
      </c>
      <c r="N2470" s="28">
        <v>3.7600000000000001E-2</v>
      </c>
    </row>
    <row r="2471" spans="1:31">
      <c r="A2471" s="51" t="s">
        <v>281</v>
      </c>
      <c r="B2471" s="14" t="s">
        <v>66</v>
      </c>
      <c r="C2471" s="14" t="s">
        <v>185</v>
      </c>
      <c r="D2471" s="14">
        <v>2015</v>
      </c>
      <c r="E2471" s="14">
        <v>2015</v>
      </c>
      <c r="F2471" s="14" t="s">
        <v>100</v>
      </c>
      <c r="G2471" s="128"/>
      <c r="H2471" s="128"/>
      <c r="I2471" s="128"/>
      <c r="J2471" s="129"/>
      <c r="K2471" s="129"/>
      <c r="L2471" s="111"/>
      <c r="M2471" s="28">
        <v>0.254</v>
      </c>
      <c r="N2471" s="28">
        <v>5.3999999999999999E-2</v>
      </c>
    </row>
    <row r="2472" spans="1:31">
      <c r="A2472" s="51" t="s">
        <v>172</v>
      </c>
      <c r="B2472" s="14" t="s">
        <v>66</v>
      </c>
      <c r="C2472" s="14" t="s">
        <v>185</v>
      </c>
      <c r="D2472" s="14">
        <v>2015</v>
      </c>
      <c r="E2472" s="14">
        <v>2015</v>
      </c>
      <c r="F2472" s="14" t="s">
        <v>100</v>
      </c>
      <c r="G2472" s="26">
        <v>2136207</v>
      </c>
      <c r="H2472" s="26">
        <v>4475536</v>
      </c>
      <c r="I2472" s="48">
        <v>12761623</v>
      </c>
      <c r="J2472" s="28">
        <v>0.97260000000000002</v>
      </c>
      <c r="K2472" s="28"/>
      <c r="L2472" s="111">
        <v>582</v>
      </c>
      <c r="M2472" s="28">
        <v>0.28399999999999997</v>
      </c>
      <c r="N2472" s="28">
        <v>4.6199999999999998E-2</v>
      </c>
      <c r="O2472" s="14"/>
      <c r="P2472" s="14"/>
      <c r="Q2472" s="14"/>
      <c r="R2472" s="14"/>
      <c r="S2472" s="14"/>
      <c r="T2472" s="14"/>
      <c r="U2472" s="14"/>
      <c r="V2472" s="14"/>
      <c r="W2472" s="14"/>
      <c r="X2472" s="14"/>
      <c r="Y2472" s="14"/>
      <c r="Z2472" s="14"/>
      <c r="AA2472" s="14"/>
      <c r="AB2472" s="14"/>
      <c r="AC2472" s="14"/>
      <c r="AD2472" s="14"/>
      <c r="AE2472" s="14"/>
    </row>
    <row r="2473" spans="1:31">
      <c r="A2473" s="51" t="s">
        <v>173</v>
      </c>
      <c r="B2473" s="14" t="s">
        <v>74</v>
      </c>
      <c r="C2473" s="14" t="s">
        <v>185</v>
      </c>
      <c r="D2473" s="14">
        <v>2015</v>
      </c>
      <c r="E2473" s="14">
        <v>2015</v>
      </c>
      <c r="F2473" s="14" t="s">
        <v>100</v>
      </c>
      <c r="G2473" s="26">
        <v>62196</v>
      </c>
      <c r="H2473" s="26">
        <v>121033</v>
      </c>
      <c r="I2473" s="48">
        <v>423922</v>
      </c>
      <c r="J2473" s="28">
        <v>0.79679999999999995</v>
      </c>
      <c r="K2473" s="28"/>
      <c r="L2473" s="111">
        <v>10</v>
      </c>
      <c r="M2473" s="28">
        <v>0.9</v>
      </c>
      <c r="N2473" s="28">
        <v>4.6100000000000002E-2</v>
      </c>
    </row>
    <row r="2474" spans="1:31">
      <c r="A2474" s="51" t="s">
        <v>174</v>
      </c>
      <c r="B2474" s="14" t="s">
        <v>75</v>
      </c>
      <c r="C2474" s="14" t="s">
        <v>185</v>
      </c>
      <c r="D2474" s="14">
        <v>2015</v>
      </c>
      <c r="E2474" s="14">
        <v>2015</v>
      </c>
      <c r="F2474" s="14" t="s">
        <v>100</v>
      </c>
      <c r="G2474" s="26">
        <v>101</v>
      </c>
      <c r="H2474" s="26">
        <v>178</v>
      </c>
      <c r="I2474" s="48">
        <v>356</v>
      </c>
      <c r="J2474" s="28">
        <v>1</v>
      </c>
      <c r="K2474" s="28"/>
      <c r="L2474" s="111">
        <v>87</v>
      </c>
      <c r="M2474" s="28">
        <v>0.29899999999999999</v>
      </c>
      <c r="N2474" s="28">
        <v>2.87E-2</v>
      </c>
    </row>
    <row r="2475" spans="1:31">
      <c r="A2475" s="51" t="s">
        <v>175</v>
      </c>
      <c r="B2475" s="14" t="s">
        <v>75</v>
      </c>
      <c r="C2475" s="14" t="s">
        <v>185</v>
      </c>
      <c r="D2475" s="14">
        <v>2015</v>
      </c>
      <c r="E2475" s="14">
        <v>2015</v>
      </c>
      <c r="F2475" s="14" t="s">
        <v>100</v>
      </c>
      <c r="G2475" s="26">
        <v>1831</v>
      </c>
      <c r="H2475" s="26">
        <v>3473</v>
      </c>
      <c r="I2475" s="48">
        <v>7927</v>
      </c>
      <c r="J2475" s="28">
        <v>0.9889</v>
      </c>
      <c r="K2475" s="28"/>
      <c r="L2475" s="111">
        <v>87</v>
      </c>
      <c r="M2475" s="28">
        <v>0.29899999999999999</v>
      </c>
      <c r="N2475" s="28">
        <v>2.87E-2</v>
      </c>
    </row>
    <row r="2476" spans="1:31">
      <c r="A2476" s="51" t="s">
        <v>176</v>
      </c>
      <c r="B2476" s="14" t="s">
        <v>75</v>
      </c>
      <c r="C2476" s="14" t="s">
        <v>185</v>
      </c>
      <c r="D2476" s="14">
        <v>2015</v>
      </c>
      <c r="E2476" s="14">
        <v>2015</v>
      </c>
      <c r="F2476" s="14" t="s">
        <v>100</v>
      </c>
      <c r="G2476" s="26">
        <v>16678</v>
      </c>
      <c r="H2476" s="26">
        <v>32182</v>
      </c>
      <c r="I2476" s="48">
        <v>80853</v>
      </c>
      <c r="J2476" s="28">
        <v>0.91900000000000004</v>
      </c>
      <c r="K2476" s="28"/>
      <c r="L2476" s="111">
        <v>87</v>
      </c>
      <c r="M2476" s="28">
        <v>0.29899999999999999</v>
      </c>
      <c r="N2476" s="28">
        <v>2.87E-2</v>
      </c>
    </row>
    <row r="2477" spans="1:31">
      <c r="A2477" s="51" t="s">
        <v>177</v>
      </c>
      <c r="B2477" s="14" t="s">
        <v>75</v>
      </c>
      <c r="C2477" s="14" t="s">
        <v>185</v>
      </c>
      <c r="D2477" s="14">
        <v>2015</v>
      </c>
      <c r="E2477" s="14">
        <v>2015</v>
      </c>
      <c r="F2477" s="14" t="s">
        <v>100</v>
      </c>
      <c r="G2477" s="26">
        <v>2909</v>
      </c>
      <c r="H2477" s="26">
        <v>5462</v>
      </c>
      <c r="I2477" s="48">
        <v>11702</v>
      </c>
      <c r="J2477" s="28">
        <v>1</v>
      </c>
      <c r="K2477" s="28"/>
      <c r="L2477" s="111">
        <v>87</v>
      </c>
      <c r="M2477" s="28">
        <v>0.29899999999999999</v>
      </c>
      <c r="N2477" s="28">
        <v>2.87E-2</v>
      </c>
    </row>
    <row r="2478" spans="1:31">
      <c r="A2478" s="51" t="s">
        <v>178</v>
      </c>
      <c r="B2478" s="14" t="s">
        <v>75</v>
      </c>
      <c r="C2478" s="14" t="s">
        <v>185</v>
      </c>
      <c r="D2478" s="14">
        <v>2015</v>
      </c>
      <c r="E2478" s="14">
        <v>2015</v>
      </c>
      <c r="F2478" s="14" t="s">
        <v>100</v>
      </c>
      <c r="G2478" s="26">
        <v>686</v>
      </c>
      <c r="H2478" s="26">
        <v>1618</v>
      </c>
      <c r="I2478" s="48">
        <v>8551</v>
      </c>
      <c r="J2478" s="28">
        <v>1</v>
      </c>
      <c r="K2478" s="28"/>
      <c r="L2478" s="111">
        <v>87</v>
      </c>
      <c r="M2478" s="28">
        <v>0.29899999999999999</v>
      </c>
      <c r="N2478" s="28">
        <v>2.87E-2</v>
      </c>
    </row>
    <row r="2479" spans="1:31">
      <c r="A2479" s="51" t="s">
        <v>179</v>
      </c>
      <c r="B2479" s="14" t="s">
        <v>74</v>
      </c>
      <c r="C2479" s="14" t="s">
        <v>185</v>
      </c>
      <c r="D2479" s="14">
        <v>2015</v>
      </c>
      <c r="E2479" s="14">
        <v>2015</v>
      </c>
      <c r="F2479" s="14" t="s">
        <v>100</v>
      </c>
      <c r="G2479" s="26">
        <v>35631</v>
      </c>
      <c r="H2479" s="26">
        <v>71768</v>
      </c>
      <c r="I2479" s="48">
        <v>262026</v>
      </c>
      <c r="J2479" s="28">
        <v>0.95469999999999999</v>
      </c>
      <c r="K2479" s="28"/>
      <c r="L2479" s="111">
        <v>9</v>
      </c>
      <c r="M2479" s="28">
        <v>0.44400000000000001</v>
      </c>
      <c r="N2479" s="28">
        <v>2.2800000000000001E-2</v>
      </c>
    </row>
    <row r="2480" spans="1:31">
      <c r="A2480" s="51" t="s">
        <v>180</v>
      </c>
      <c r="B2480" s="14" t="s">
        <v>75</v>
      </c>
      <c r="C2480" s="14" t="s">
        <v>185</v>
      </c>
      <c r="D2480" s="14">
        <v>2015</v>
      </c>
      <c r="E2480" s="14">
        <v>2015</v>
      </c>
      <c r="F2480" s="14" t="s">
        <v>100</v>
      </c>
      <c r="G2480" s="26">
        <v>2485</v>
      </c>
      <c r="H2480" s="26">
        <v>5124</v>
      </c>
      <c r="I2480" s="48">
        <v>11345</v>
      </c>
      <c r="J2480" s="28">
        <v>1</v>
      </c>
      <c r="K2480" s="28"/>
      <c r="L2480" s="111">
        <v>87</v>
      </c>
      <c r="M2480" s="28">
        <v>0.29899999999999999</v>
      </c>
      <c r="N2480" s="28">
        <v>2.87E-2</v>
      </c>
    </row>
    <row r="2481" spans="1:14">
      <c r="A2481" s="51" t="s">
        <v>181</v>
      </c>
      <c r="B2481" s="14" t="s">
        <v>75</v>
      </c>
      <c r="C2481" s="14" t="s">
        <v>185</v>
      </c>
      <c r="D2481" s="14">
        <v>2015</v>
      </c>
      <c r="E2481" s="14">
        <v>2015</v>
      </c>
      <c r="F2481" s="14" t="s">
        <v>100</v>
      </c>
      <c r="G2481" s="26">
        <v>7398</v>
      </c>
      <c r="H2481" s="26">
        <v>13284</v>
      </c>
      <c r="I2481" s="48">
        <v>37259</v>
      </c>
      <c r="J2481" s="28">
        <v>1</v>
      </c>
      <c r="K2481" s="28"/>
      <c r="L2481" s="111">
        <v>87</v>
      </c>
      <c r="M2481" s="28">
        <v>0.29899999999999999</v>
      </c>
      <c r="N2481" s="28">
        <v>2.87E-2</v>
      </c>
    </row>
    <row r="2482" spans="1:14">
      <c r="A2482" s="87" t="s">
        <v>123</v>
      </c>
      <c r="B2482" s="14" t="s">
        <v>74</v>
      </c>
      <c r="C2482" s="14" t="s">
        <v>185</v>
      </c>
      <c r="D2482" s="14">
        <v>2015</v>
      </c>
      <c r="E2482" s="14">
        <v>2015</v>
      </c>
      <c r="F2482" s="14" t="s">
        <v>100</v>
      </c>
      <c r="G2482" s="26">
        <v>98149</v>
      </c>
      <c r="H2482" s="26">
        <v>228327</v>
      </c>
      <c r="I2482" s="48">
        <v>465332</v>
      </c>
      <c r="J2482" s="28">
        <v>0.94489999999999996</v>
      </c>
      <c r="K2482" s="28"/>
      <c r="L2482" s="111">
        <v>13</v>
      </c>
      <c r="M2482" s="28">
        <v>0.154</v>
      </c>
      <c r="N2482" s="28">
        <v>2.4500000000000001E-2</v>
      </c>
    </row>
    <row r="2483" spans="1:14">
      <c r="A2483" s="87" t="s">
        <v>124</v>
      </c>
      <c r="B2483" s="14" t="s">
        <v>75</v>
      </c>
      <c r="C2483" s="14" t="s">
        <v>185</v>
      </c>
      <c r="D2483" s="14">
        <v>2015</v>
      </c>
      <c r="E2483" s="14">
        <v>2015</v>
      </c>
      <c r="F2483" s="14" t="s">
        <v>100</v>
      </c>
      <c r="G2483" s="26">
        <v>1519</v>
      </c>
      <c r="H2483" s="26">
        <v>3644</v>
      </c>
      <c r="I2483" s="48">
        <v>11690</v>
      </c>
      <c r="J2483" s="28">
        <v>1</v>
      </c>
      <c r="K2483" s="28"/>
      <c r="L2483" s="111">
        <v>87</v>
      </c>
      <c r="M2483" s="28">
        <v>0.29899999999999999</v>
      </c>
      <c r="N2483" s="28">
        <v>2.87E-2</v>
      </c>
    </row>
    <row r="2484" spans="1:14">
      <c r="A2484" s="87" t="s">
        <v>125</v>
      </c>
      <c r="B2484" s="14" t="s">
        <v>75</v>
      </c>
      <c r="C2484" s="14" t="s">
        <v>185</v>
      </c>
      <c r="D2484" s="14">
        <v>2015</v>
      </c>
      <c r="E2484" s="14">
        <v>2015</v>
      </c>
      <c r="F2484" s="14" t="s">
        <v>100</v>
      </c>
      <c r="G2484" s="26">
        <v>12208</v>
      </c>
      <c r="H2484" s="26">
        <v>21206</v>
      </c>
      <c r="I2484" s="48">
        <v>49871</v>
      </c>
      <c r="J2484" s="28">
        <v>1</v>
      </c>
      <c r="K2484" s="28"/>
      <c r="L2484" s="111">
        <v>87</v>
      </c>
      <c r="M2484" s="28">
        <v>0.29899999999999999</v>
      </c>
      <c r="N2484" s="28">
        <v>2.87E-2</v>
      </c>
    </row>
    <row r="2485" spans="1:14">
      <c r="A2485" s="87" t="s">
        <v>126</v>
      </c>
      <c r="B2485" s="14" t="s">
        <v>75</v>
      </c>
      <c r="C2485" s="14" t="s">
        <v>185</v>
      </c>
      <c r="D2485" s="14">
        <v>2015</v>
      </c>
      <c r="E2485" s="14">
        <v>2015</v>
      </c>
      <c r="F2485" s="14" t="s">
        <v>100</v>
      </c>
      <c r="G2485" s="26">
        <v>17134</v>
      </c>
      <c r="H2485" s="26">
        <v>42903</v>
      </c>
      <c r="I2485" s="48">
        <v>90600</v>
      </c>
      <c r="J2485" s="28">
        <v>0.97560000000000002</v>
      </c>
      <c r="K2485" s="28"/>
      <c r="L2485" s="111">
        <v>87</v>
      </c>
      <c r="M2485" s="28">
        <v>0.29899999999999999</v>
      </c>
      <c r="N2485" s="28">
        <v>2.87E-2</v>
      </c>
    </row>
    <row r="2486" spans="1:14">
      <c r="A2486" s="87" t="s">
        <v>127</v>
      </c>
      <c r="B2486" s="14" t="s">
        <v>75</v>
      </c>
      <c r="C2486" s="14" t="s">
        <v>185</v>
      </c>
      <c r="D2486" s="14">
        <v>2015</v>
      </c>
      <c r="E2486" s="14">
        <v>2015</v>
      </c>
      <c r="F2486" s="14" t="s">
        <v>100</v>
      </c>
      <c r="G2486" s="26">
        <v>1046</v>
      </c>
      <c r="H2486" s="26">
        <v>2070</v>
      </c>
      <c r="I2486" s="48">
        <v>5426</v>
      </c>
      <c r="J2486" s="28">
        <v>1</v>
      </c>
      <c r="K2486" s="28"/>
      <c r="L2486" s="111">
        <v>87</v>
      </c>
      <c r="M2486" s="28">
        <v>0.29899999999999999</v>
      </c>
      <c r="N2486" s="28">
        <v>2.87E-2</v>
      </c>
    </row>
    <row r="2487" spans="1:14">
      <c r="A2487" s="87" t="s">
        <v>128</v>
      </c>
      <c r="B2487" s="14" t="s">
        <v>75</v>
      </c>
      <c r="C2487" s="14" t="s">
        <v>185</v>
      </c>
      <c r="D2487" s="14">
        <v>2015</v>
      </c>
      <c r="E2487" s="14">
        <v>2015</v>
      </c>
      <c r="F2487" s="14" t="s">
        <v>100</v>
      </c>
      <c r="G2487" s="26">
        <v>67619</v>
      </c>
      <c r="H2487" s="26">
        <v>159735</v>
      </c>
      <c r="I2487" s="48">
        <v>379173</v>
      </c>
      <c r="J2487" s="28">
        <v>0.99580000000000002</v>
      </c>
      <c r="K2487" s="28"/>
      <c r="L2487" s="111">
        <v>37</v>
      </c>
      <c r="M2487" s="28">
        <v>0.16200000000000001</v>
      </c>
      <c r="N2487" s="28">
        <v>7.7999999999999996E-3</v>
      </c>
    </row>
    <row r="2488" spans="1:14">
      <c r="A2488" s="87" t="s">
        <v>129</v>
      </c>
      <c r="B2488" s="14" t="s">
        <v>75</v>
      </c>
      <c r="C2488" s="14" t="s">
        <v>185</v>
      </c>
      <c r="D2488" s="14">
        <v>2015</v>
      </c>
      <c r="E2488" s="14">
        <v>2015</v>
      </c>
      <c r="F2488" s="14" t="s">
        <v>100</v>
      </c>
      <c r="G2488" s="26">
        <v>10726</v>
      </c>
      <c r="H2488" s="26">
        <v>24869</v>
      </c>
      <c r="I2488" s="48">
        <v>55023</v>
      </c>
      <c r="J2488" s="28">
        <v>0.99809999999999999</v>
      </c>
      <c r="K2488" s="28"/>
      <c r="L2488" s="111">
        <v>87</v>
      </c>
      <c r="M2488" s="28">
        <v>0.29899999999999999</v>
      </c>
      <c r="N2488" s="28">
        <v>2.87E-2</v>
      </c>
    </row>
    <row r="2489" spans="1:14">
      <c r="A2489" s="87" t="s">
        <v>130</v>
      </c>
      <c r="B2489" s="14" t="s">
        <v>75</v>
      </c>
      <c r="C2489" s="14" t="s">
        <v>185</v>
      </c>
      <c r="D2489" s="14">
        <v>2015</v>
      </c>
      <c r="E2489" s="14">
        <v>2015</v>
      </c>
      <c r="F2489" s="14" t="s">
        <v>100</v>
      </c>
      <c r="G2489" s="26">
        <v>6194</v>
      </c>
      <c r="H2489" s="26">
        <v>12029</v>
      </c>
      <c r="I2489" s="48">
        <v>29810</v>
      </c>
      <c r="J2489" s="28">
        <v>0.9758</v>
      </c>
      <c r="K2489" s="28"/>
      <c r="L2489" s="111">
        <v>87</v>
      </c>
      <c r="M2489" s="28">
        <v>0.29899999999999999</v>
      </c>
      <c r="N2489" s="28">
        <v>2.87E-2</v>
      </c>
    </row>
    <row r="2490" spans="1:14">
      <c r="A2490" s="87" t="s">
        <v>131</v>
      </c>
      <c r="B2490" s="14" t="s">
        <v>75</v>
      </c>
      <c r="C2490" s="14" t="s">
        <v>185</v>
      </c>
      <c r="D2490" s="14">
        <v>2015</v>
      </c>
      <c r="E2490" s="14">
        <v>2015</v>
      </c>
      <c r="F2490" s="14" t="s">
        <v>100</v>
      </c>
      <c r="G2490" s="26">
        <v>1570</v>
      </c>
      <c r="H2490" s="26">
        <v>3251</v>
      </c>
      <c r="I2490" s="48">
        <v>7505</v>
      </c>
      <c r="J2490" s="28">
        <v>0.94920000000000004</v>
      </c>
      <c r="K2490" s="28"/>
      <c r="L2490" s="111">
        <v>87</v>
      </c>
      <c r="M2490" s="28">
        <v>0.29899999999999999</v>
      </c>
      <c r="N2490" s="28">
        <v>2.87E-2</v>
      </c>
    </row>
    <row r="2491" spans="1:14">
      <c r="A2491" s="87" t="s">
        <v>132</v>
      </c>
      <c r="B2491" s="14" t="s">
        <v>76</v>
      </c>
      <c r="C2491" s="14" t="s">
        <v>185</v>
      </c>
      <c r="D2491" s="14">
        <v>2015</v>
      </c>
      <c r="E2491" s="14">
        <v>2015</v>
      </c>
      <c r="F2491" s="14" t="s">
        <v>100</v>
      </c>
      <c r="G2491" s="26">
        <v>586149</v>
      </c>
      <c r="H2491" s="26">
        <v>1178369</v>
      </c>
      <c r="I2491" s="48">
        <v>3779398</v>
      </c>
      <c r="J2491" s="28">
        <v>0.96879999999999999</v>
      </c>
      <c r="K2491" s="28"/>
      <c r="L2491" s="111">
        <v>87</v>
      </c>
      <c r="M2491" s="28">
        <v>0.42499999999999999</v>
      </c>
      <c r="N2491" s="28">
        <v>4.0500000000000001E-2</v>
      </c>
    </row>
    <row r="2492" spans="1:14">
      <c r="A2492" s="87" t="s">
        <v>133</v>
      </c>
      <c r="B2492" s="14" t="s">
        <v>75</v>
      </c>
      <c r="C2492" s="14" t="s">
        <v>185</v>
      </c>
      <c r="D2492" s="14">
        <v>2015</v>
      </c>
      <c r="E2492" s="14">
        <v>2015</v>
      </c>
      <c r="F2492" s="14" t="s">
        <v>100</v>
      </c>
      <c r="G2492" s="26">
        <v>12172</v>
      </c>
      <c r="H2492" s="26">
        <v>29950</v>
      </c>
      <c r="I2492" s="48">
        <v>69008</v>
      </c>
      <c r="J2492" s="28">
        <v>0.99739999999999995</v>
      </c>
      <c r="K2492" s="28"/>
      <c r="L2492" s="111">
        <v>87</v>
      </c>
      <c r="M2492" s="28">
        <v>0.29899999999999999</v>
      </c>
      <c r="N2492" s="28">
        <v>2.87E-2</v>
      </c>
    </row>
    <row r="2493" spans="1:14">
      <c r="A2493" s="87" t="s">
        <v>134</v>
      </c>
      <c r="B2493" s="14" t="s">
        <v>75</v>
      </c>
      <c r="C2493" s="14" t="s">
        <v>185</v>
      </c>
      <c r="D2493" s="14">
        <v>2015</v>
      </c>
      <c r="E2493" s="14">
        <v>2015</v>
      </c>
      <c r="F2493" s="14" t="s">
        <v>100</v>
      </c>
      <c r="G2493" s="26">
        <v>6504</v>
      </c>
      <c r="H2493" s="26">
        <v>10674</v>
      </c>
      <c r="I2493" s="48">
        <v>42825</v>
      </c>
      <c r="J2493" s="28">
        <v>0.97899999999999998</v>
      </c>
      <c r="K2493" s="28"/>
      <c r="L2493" s="111">
        <v>87</v>
      </c>
      <c r="M2493" s="28">
        <v>0.29899999999999999</v>
      </c>
      <c r="N2493" s="28">
        <v>2.87E-2</v>
      </c>
    </row>
    <row r="2494" spans="1:14">
      <c r="A2494" s="87" t="s">
        <v>135</v>
      </c>
      <c r="B2494" s="14" t="s">
        <v>75</v>
      </c>
      <c r="C2494" s="14" t="s">
        <v>185</v>
      </c>
      <c r="D2494" s="14">
        <v>2015</v>
      </c>
      <c r="E2494" s="14">
        <v>2015</v>
      </c>
      <c r="F2494" s="14" t="s">
        <v>100</v>
      </c>
      <c r="G2494" s="26">
        <v>1128</v>
      </c>
      <c r="H2494" s="26">
        <v>2144</v>
      </c>
      <c r="I2494" s="48">
        <v>4689</v>
      </c>
      <c r="J2494" s="28">
        <v>1</v>
      </c>
      <c r="K2494" s="28"/>
      <c r="L2494" s="111">
        <v>87</v>
      </c>
      <c r="M2494" s="28">
        <v>0.29899999999999999</v>
      </c>
      <c r="N2494" s="28">
        <v>2.87E-2</v>
      </c>
    </row>
    <row r="2495" spans="1:14">
      <c r="A2495" s="87" t="s">
        <v>136</v>
      </c>
      <c r="B2495" s="14" t="s">
        <v>75</v>
      </c>
      <c r="C2495" s="14" t="s">
        <v>185</v>
      </c>
      <c r="D2495" s="14">
        <v>2015</v>
      </c>
      <c r="E2495" s="14">
        <v>2015</v>
      </c>
      <c r="F2495" s="14" t="s">
        <v>100</v>
      </c>
      <c r="G2495" s="26">
        <v>7014</v>
      </c>
      <c r="H2495" s="26">
        <v>13115</v>
      </c>
      <c r="I2495" s="48">
        <v>39398</v>
      </c>
      <c r="J2495" s="28">
        <v>1</v>
      </c>
      <c r="K2495" s="28"/>
      <c r="L2495" s="111">
        <v>87</v>
      </c>
      <c r="M2495" s="28">
        <v>0.29899999999999999</v>
      </c>
      <c r="N2495" s="28">
        <v>2.87E-2</v>
      </c>
    </row>
    <row r="2496" spans="1:14">
      <c r="A2496" s="87" t="s">
        <v>137</v>
      </c>
      <c r="B2496" s="14" t="s">
        <v>75</v>
      </c>
      <c r="C2496" s="14" t="s">
        <v>185</v>
      </c>
      <c r="D2496" s="14">
        <v>2015</v>
      </c>
      <c r="E2496" s="14">
        <v>2015</v>
      </c>
      <c r="F2496" s="14" t="s">
        <v>100</v>
      </c>
      <c r="G2496" s="26">
        <v>25407</v>
      </c>
      <c r="H2496" s="26">
        <v>59053</v>
      </c>
      <c r="I2496" s="48">
        <v>135403</v>
      </c>
      <c r="J2496" s="28">
        <v>0.99670000000000003</v>
      </c>
      <c r="K2496" s="28"/>
      <c r="L2496" s="111">
        <v>9</v>
      </c>
      <c r="M2496" s="28">
        <v>0.222</v>
      </c>
      <c r="N2496" s="28">
        <v>1.2E-2</v>
      </c>
    </row>
    <row r="2497" spans="1:14">
      <c r="A2497" s="87" t="s">
        <v>138</v>
      </c>
      <c r="B2497" s="14" t="s">
        <v>75</v>
      </c>
      <c r="C2497" s="14" t="s">
        <v>185</v>
      </c>
      <c r="D2497" s="14">
        <v>2015</v>
      </c>
      <c r="E2497" s="14">
        <v>2015</v>
      </c>
      <c r="F2497" s="14" t="s">
        <v>100</v>
      </c>
      <c r="G2497" s="26">
        <v>461</v>
      </c>
      <c r="H2497" s="26">
        <v>985</v>
      </c>
      <c r="I2497" s="48">
        <v>3102</v>
      </c>
      <c r="J2497" s="28">
        <v>1</v>
      </c>
      <c r="K2497" s="28"/>
      <c r="L2497" s="111">
        <v>87</v>
      </c>
      <c r="M2497" s="28">
        <v>0.29899999999999999</v>
      </c>
      <c r="N2497" s="28">
        <v>2.87E-2</v>
      </c>
    </row>
    <row r="2498" spans="1:14">
      <c r="A2498" s="87" t="s">
        <v>139</v>
      </c>
      <c r="B2498" s="14" t="s">
        <v>75</v>
      </c>
      <c r="C2498" s="14" t="s">
        <v>185</v>
      </c>
      <c r="D2498" s="14">
        <v>2015</v>
      </c>
      <c r="E2498" s="14">
        <v>2015</v>
      </c>
      <c r="F2498" s="14" t="s">
        <v>100</v>
      </c>
      <c r="G2498" s="26">
        <v>527</v>
      </c>
      <c r="H2498" s="26">
        <v>867</v>
      </c>
      <c r="I2498" s="48">
        <v>3579</v>
      </c>
      <c r="J2498" s="28">
        <v>1</v>
      </c>
      <c r="K2498" s="28"/>
      <c r="L2498" s="111">
        <v>87</v>
      </c>
      <c r="M2498" s="28">
        <v>0.29899999999999999</v>
      </c>
      <c r="N2498" s="28">
        <v>2.87E-2</v>
      </c>
    </row>
    <row r="2499" spans="1:14">
      <c r="A2499" s="87" t="s">
        <v>140</v>
      </c>
      <c r="B2499" s="14" t="s">
        <v>75</v>
      </c>
      <c r="C2499" s="14" t="s">
        <v>185</v>
      </c>
      <c r="D2499" s="14">
        <v>2015</v>
      </c>
      <c r="E2499" s="14">
        <v>2015</v>
      </c>
      <c r="F2499" s="14" t="s">
        <v>100</v>
      </c>
      <c r="G2499" s="26">
        <v>23132</v>
      </c>
      <c r="H2499" s="26">
        <v>51671</v>
      </c>
      <c r="I2499" s="48">
        <v>170593</v>
      </c>
      <c r="J2499" s="28">
        <v>1</v>
      </c>
      <c r="K2499" s="28"/>
      <c r="L2499" s="111">
        <v>16</v>
      </c>
      <c r="M2499" s="28">
        <v>0.25</v>
      </c>
      <c r="N2499" s="28">
        <v>5.5199999999999999E-2</v>
      </c>
    </row>
    <row r="2500" spans="1:14">
      <c r="A2500" s="87" t="s">
        <v>141</v>
      </c>
      <c r="B2500" s="14" t="s">
        <v>75</v>
      </c>
      <c r="C2500" s="14" t="s">
        <v>185</v>
      </c>
      <c r="D2500" s="14">
        <v>2015</v>
      </c>
      <c r="E2500" s="14">
        <v>2015</v>
      </c>
      <c r="F2500" s="14" t="s">
        <v>100</v>
      </c>
      <c r="G2500" s="26">
        <v>3660</v>
      </c>
      <c r="H2500" s="26">
        <v>7496</v>
      </c>
      <c r="I2500" s="48">
        <v>31327</v>
      </c>
      <c r="J2500" s="28">
        <v>1</v>
      </c>
      <c r="K2500" s="28"/>
      <c r="L2500" s="111">
        <v>87</v>
      </c>
      <c r="M2500" s="28">
        <v>0.29899999999999999</v>
      </c>
      <c r="N2500" s="28">
        <v>2.87E-2</v>
      </c>
    </row>
    <row r="2501" spans="1:14">
      <c r="A2501" s="87" t="s">
        <v>142</v>
      </c>
      <c r="B2501" s="14" t="s">
        <v>75</v>
      </c>
      <c r="C2501" s="14" t="s">
        <v>185</v>
      </c>
      <c r="D2501" s="14">
        <v>2015</v>
      </c>
      <c r="E2501" s="14">
        <v>2015</v>
      </c>
      <c r="F2501" s="14" t="s">
        <v>100</v>
      </c>
      <c r="G2501" s="26">
        <v>4294</v>
      </c>
      <c r="H2501" s="26">
        <v>7803</v>
      </c>
      <c r="I2501" s="48">
        <v>24110</v>
      </c>
      <c r="J2501" s="28">
        <v>0.99560000000000004</v>
      </c>
      <c r="K2501" s="28"/>
      <c r="L2501" s="111">
        <v>87</v>
      </c>
      <c r="M2501" s="28">
        <v>0.29899999999999999</v>
      </c>
      <c r="N2501" s="28">
        <v>2.87E-2</v>
      </c>
    </row>
    <row r="2502" spans="1:14">
      <c r="A2502" s="87" t="s">
        <v>143</v>
      </c>
      <c r="B2502" s="14" t="s">
        <v>74</v>
      </c>
      <c r="C2502" s="14" t="s">
        <v>185</v>
      </c>
      <c r="D2502" s="14">
        <v>2015</v>
      </c>
      <c r="E2502" s="14">
        <v>2015</v>
      </c>
      <c r="F2502" s="14" t="s">
        <v>100</v>
      </c>
      <c r="G2502" s="26">
        <v>122853</v>
      </c>
      <c r="H2502" s="26">
        <v>256383</v>
      </c>
      <c r="I2502" s="48">
        <v>860197</v>
      </c>
      <c r="J2502" s="28">
        <v>0.9819</v>
      </c>
      <c r="K2502" s="28"/>
      <c r="L2502" s="111">
        <v>21</v>
      </c>
      <c r="M2502" s="28">
        <v>0.38100000000000001</v>
      </c>
      <c r="N2502" s="28">
        <v>3.9800000000000002E-2</v>
      </c>
    </row>
    <row r="2503" spans="1:14">
      <c r="A2503" s="87" t="s">
        <v>144</v>
      </c>
      <c r="B2503" s="14" t="s">
        <v>74</v>
      </c>
      <c r="C2503" s="14" t="s">
        <v>185</v>
      </c>
      <c r="D2503" s="14">
        <v>2015</v>
      </c>
      <c r="E2503" s="14">
        <v>2015</v>
      </c>
      <c r="F2503" s="14" t="s">
        <v>100</v>
      </c>
      <c r="G2503" s="26">
        <v>9376</v>
      </c>
      <c r="H2503" s="26">
        <v>18372</v>
      </c>
      <c r="I2503" s="48">
        <v>62077</v>
      </c>
      <c r="J2503" s="28">
        <v>0.96640000000000004</v>
      </c>
      <c r="K2503" s="28"/>
      <c r="L2503" s="111">
        <v>87</v>
      </c>
      <c r="M2503" s="28">
        <v>0.29899999999999999</v>
      </c>
      <c r="N2503" s="28">
        <v>2.87E-2</v>
      </c>
    </row>
    <row r="2504" spans="1:14">
      <c r="A2504" s="87" t="s">
        <v>145</v>
      </c>
      <c r="B2504" s="14" t="s">
        <v>75</v>
      </c>
      <c r="C2504" s="14" t="s">
        <v>185</v>
      </c>
      <c r="D2504" s="14">
        <v>2015</v>
      </c>
      <c r="E2504" s="14">
        <v>2015</v>
      </c>
      <c r="F2504" s="14" t="s">
        <v>100</v>
      </c>
      <c r="G2504" s="26">
        <v>1108</v>
      </c>
      <c r="H2504" s="26">
        <v>2073</v>
      </c>
      <c r="I2504" s="48">
        <v>5684</v>
      </c>
      <c r="J2504" s="28">
        <v>1</v>
      </c>
      <c r="K2504" s="28"/>
      <c r="L2504" s="111">
        <v>87</v>
      </c>
      <c r="M2504" s="28">
        <v>0.29899999999999999</v>
      </c>
      <c r="N2504" s="28">
        <v>2.87E-2</v>
      </c>
    </row>
    <row r="2505" spans="1:14">
      <c r="A2505" s="87" t="s">
        <v>146</v>
      </c>
      <c r="B2505" s="14" t="s">
        <v>75</v>
      </c>
      <c r="C2505" s="14" t="s">
        <v>185</v>
      </c>
      <c r="D2505" s="14">
        <v>2015</v>
      </c>
      <c r="E2505" s="14">
        <v>2015</v>
      </c>
      <c r="F2505" s="14" t="s">
        <v>100</v>
      </c>
      <c r="G2505" s="26">
        <v>128538</v>
      </c>
      <c r="H2505" s="26">
        <v>293280</v>
      </c>
      <c r="I2505" s="48">
        <v>792000</v>
      </c>
      <c r="J2505" s="28">
        <v>0.99850000000000005</v>
      </c>
      <c r="K2505" s="28"/>
      <c r="L2505" s="111">
        <v>74</v>
      </c>
      <c r="M2505" s="28">
        <v>0.14899999999999999</v>
      </c>
      <c r="N2505" s="28">
        <v>5.62E-2</v>
      </c>
    </row>
    <row r="2506" spans="1:14">
      <c r="A2506" s="87" t="s">
        <v>147</v>
      </c>
      <c r="B2506" s="14" t="s">
        <v>74</v>
      </c>
      <c r="C2506" s="14" t="s">
        <v>185</v>
      </c>
      <c r="D2506" s="14">
        <v>2015</v>
      </c>
      <c r="E2506" s="14">
        <v>2015</v>
      </c>
      <c r="F2506" s="14" t="s">
        <v>100</v>
      </c>
      <c r="G2506" s="26">
        <v>105099</v>
      </c>
      <c r="H2506" s="26">
        <v>220476</v>
      </c>
      <c r="I2506" s="48">
        <v>531563</v>
      </c>
      <c r="J2506" s="28">
        <v>0.98919999999999997</v>
      </c>
      <c r="K2506" s="28"/>
      <c r="L2506" s="111">
        <v>19</v>
      </c>
      <c r="M2506" s="28">
        <v>0.57899999999999996</v>
      </c>
      <c r="N2506" s="28">
        <v>2.8E-3</v>
      </c>
    </row>
    <row r="2507" spans="1:14">
      <c r="A2507" s="87" t="s">
        <v>148</v>
      </c>
      <c r="B2507" s="14" t="s">
        <v>75</v>
      </c>
      <c r="C2507" s="14" t="s">
        <v>185</v>
      </c>
      <c r="D2507" s="14">
        <v>2015</v>
      </c>
      <c r="E2507" s="14">
        <v>2015</v>
      </c>
      <c r="F2507" s="14" t="s">
        <v>100</v>
      </c>
      <c r="G2507" s="26">
        <v>2760</v>
      </c>
      <c r="H2507" s="26">
        <v>6123</v>
      </c>
      <c r="I2507" s="48">
        <v>17711</v>
      </c>
      <c r="J2507" s="28">
        <v>1</v>
      </c>
      <c r="K2507" s="28"/>
      <c r="L2507" s="111">
        <v>87</v>
      </c>
      <c r="M2507" s="28">
        <v>0.29899999999999999</v>
      </c>
      <c r="N2507" s="28">
        <v>2.87E-2</v>
      </c>
    </row>
    <row r="2508" spans="1:14">
      <c r="A2508" s="87" t="s">
        <v>149</v>
      </c>
      <c r="B2508" s="14" t="s">
        <v>75</v>
      </c>
      <c r="C2508" s="14" t="s">
        <v>185</v>
      </c>
      <c r="D2508" s="14">
        <v>2015</v>
      </c>
      <c r="E2508" s="14">
        <v>2015</v>
      </c>
      <c r="F2508" s="14" t="s">
        <v>100</v>
      </c>
      <c r="G2508" s="26">
        <v>180636</v>
      </c>
      <c r="H2508" s="26">
        <v>401562</v>
      </c>
      <c r="I2508" s="48">
        <v>843769</v>
      </c>
      <c r="J2508" s="28">
        <v>0.99990000000000001</v>
      </c>
      <c r="K2508" s="28"/>
      <c r="L2508" s="111">
        <v>85</v>
      </c>
      <c r="M2508" s="28">
        <v>8.2000000000000003E-2</v>
      </c>
      <c r="N2508" s="28">
        <v>3.7400000000000003E-2</v>
      </c>
    </row>
    <row r="2509" spans="1:14">
      <c r="A2509" s="87" t="s">
        <v>150</v>
      </c>
      <c r="B2509" s="14" t="s">
        <v>74</v>
      </c>
      <c r="C2509" s="14" t="s">
        <v>185</v>
      </c>
      <c r="D2509" s="14">
        <v>2015</v>
      </c>
      <c r="E2509" s="14">
        <v>2015</v>
      </c>
      <c r="F2509" s="14" t="s">
        <v>100</v>
      </c>
      <c r="G2509" s="26">
        <v>143702</v>
      </c>
      <c r="H2509" s="26">
        <v>292474</v>
      </c>
      <c r="I2509" s="48">
        <v>848389</v>
      </c>
      <c r="J2509" s="28">
        <v>0.96</v>
      </c>
      <c r="K2509" s="28"/>
      <c r="L2509" s="111">
        <v>33</v>
      </c>
      <c r="M2509" s="28">
        <v>0.45500000000000002</v>
      </c>
      <c r="N2509" s="28">
        <v>1.0200000000000001E-2</v>
      </c>
    </row>
    <row r="2510" spans="1:14">
      <c r="A2510" s="87" t="s">
        <v>151</v>
      </c>
      <c r="B2510" s="14" t="s">
        <v>74</v>
      </c>
      <c r="C2510" s="14" t="s">
        <v>185</v>
      </c>
      <c r="D2510" s="14">
        <v>2015</v>
      </c>
      <c r="E2510" s="14">
        <v>2015</v>
      </c>
      <c r="F2510" s="14" t="s">
        <v>100</v>
      </c>
      <c r="G2510" s="26">
        <v>34200</v>
      </c>
      <c r="H2510" s="26">
        <v>52121</v>
      </c>
      <c r="I2510" s="48">
        <v>221477</v>
      </c>
      <c r="J2510" s="28">
        <v>0.96689999999999998</v>
      </c>
      <c r="K2510" s="28"/>
      <c r="L2510" s="111">
        <v>7</v>
      </c>
      <c r="M2510" s="28">
        <v>0.71399999999999997</v>
      </c>
      <c r="N2510" s="28">
        <v>6.3E-2</v>
      </c>
    </row>
    <row r="2511" spans="1:14">
      <c r="A2511" s="87" t="s">
        <v>152</v>
      </c>
      <c r="B2511" s="14" t="s">
        <v>75</v>
      </c>
      <c r="C2511" s="14" t="s">
        <v>185</v>
      </c>
      <c r="D2511" s="14">
        <v>2015</v>
      </c>
      <c r="E2511" s="14">
        <v>2015</v>
      </c>
      <c r="F2511" s="14" t="s">
        <v>100</v>
      </c>
      <c r="G2511" s="26">
        <v>53379</v>
      </c>
      <c r="H2511" s="26">
        <v>122269</v>
      </c>
      <c r="I2511" s="48">
        <v>288628</v>
      </c>
      <c r="J2511" s="28">
        <v>0.99460000000000004</v>
      </c>
      <c r="K2511" s="28"/>
      <c r="L2511" s="111">
        <v>26</v>
      </c>
      <c r="M2511" s="28">
        <v>7.6999999999999999E-2</v>
      </c>
      <c r="N2511" s="28">
        <v>2.2200000000000001E-2</v>
      </c>
    </row>
    <row r="2512" spans="1:14">
      <c r="A2512" s="87" t="s">
        <v>153</v>
      </c>
      <c r="B2512" s="14" t="s">
        <v>74</v>
      </c>
      <c r="C2512" s="14" t="s">
        <v>185</v>
      </c>
      <c r="D2512" s="14">
        <v>2015</v>
      </c>
      <c r="E2512" s="14">
        <v>2015</v>
      </c>
      <c r="F2512" s="14" t="s">
        <v>100</v>
      </c>
      <c r="G2512" s="26">
        <v>10060</v>
      </c>
      <c r="H2512" s="26">
        <v>18604</v>
      </c>
      <c r="I2512" s="48">
        <v>60208</v>
      </c>
      <c r="J2512" s="28">
        <v>0.99019999999999997</v>
      </c>
      <c r="K2512" s="28"/>
      <c r="L2512" s="111">
        <v>87</v>
      </c>
      <c r="M2512" s="28">
        <v>0.29899999999999999</v>
      </c>
      <c r="N2512" s="28">
        <v>2.87E-2</v>
      </c>
    </row>
    <row r="2513" spans="1:14">
      <c r="A2513" s="87" t="s">
        <v>154</v>
      </c>
      <c r="B2513" s="14" t="s">
        <v>74</v>
      </c>
      <c r="C2513" s="14" t="s">
        <v>185</v>
      </c>
      <c r="D2513" s="14">
        <v>2015</v>
      </c>
      <c r="E2513" s="14">
        <v>2015</v>
      </c>
      <c r="F2513" s="14" t="s">
        <v>100</v>
      </c>
      <c r="G2513" s="26">
        <v>16459</v>
      </c>
      <c r="H2513" s="26">
        <v>32186</v>
      </c>
      <c r="I2513" s="48">
        <v>151724</v>
      </c>
      <c r="J2513" s="28">
        <v>0.98040000000000005</v>
      </c>
      <c r="K2513" s="28"/>
      <c r="L2513" s="111">
        <v>87</v>
      </c>
      <c r="M2513" s="28">
        <v>0.29899999999999999</v>
      </c>
      <c r="N2513" s="28">
        <v>2.87E-2</v>
      </c>
    </row>
    <row r="2514" spans="1:14">
      <c r="A2514" s="87" t="s">
        <v>155</v>
      </c>
      <c r="B2514" s="14" t="s">
        <v>74</v>
      </c>
      <c r="C2514" s="14" t="s">
        <v>185</v>
      </c>
      <c r="D2514" s="14">
        <v>2015</v>
      </c>
      <c r="E2514" s="14">
        <v>2015</v>
      </c>
      <c r="F2514" s="14" t="s">
        <v>100</v>
      </c>
      <c r="G2514" s="26">
        <v>17095</v>
      </c>
      <c r="H2514" s="26">
        <v>36940</v>
      </c>
      <c r="I2514" s="48">
        <v>133792</v>
      </c>
      <c r="J2514" s="28">
        <v>0.96730000000000005</v>
      </c>
      <c r="K2514" s="28"/>
      <c r="L2514" s="111">
        <v>87</v>
      </c>
      <c r="M2514" s="28">
        <v>0.29899999999999999</v>
      </c>
      <c r="N2514" s="28">
        <v>2.87E-2</v>
      </c>
    </row>
    <row r="2515" spans="1:14">
      <c r="A2515" s="87" t="s">
        <v>156</v>
      </c>
      <c r="B2515" s="14" t="s">
        <v>74</v>
      </c>
      <c r="C2515" s="14" t="s">
        <v>185</v>
      </c>
      <c r="D2515" s="14">
        <v>2015</v>
      </c>
      <c r="E2515" s="14">
        <v>2015</v>
      </c>
      <c r="F2515" s="14" t="s">
        <v>100</v>
      </c>
      <c r="G2515" s="26">
        <v>55599</v>
      </c>
      <c r="H2515" s="26">
        <v>111394</v>
      </c>
      <c r="I2515" s="48">
        <v>432488</v>
      </c>
      <c r="J2515" s="28">
        <v>0.98140000000000005</v>
      </c>
      <c r="K2515" s="28"/>
      <c r="L2515" s="111">
        <v>10</v>
      </c>
      <c r="M2515" s="28">
        <v>0.5</v>
      </c>
      <c r="N2515" s="28">
        <v>2.0400000000000001E-2</v>
      </c>
    </row>
    <row r="2516" spans="1:14">
      <c r="A2516" s="87" t="s">
        <v>157</v>
      </c>
      <c r="B2516" s="14" t="s">
        <v>74</v>
      </c>
      <c r="C2516" s="14" t="s">
        <v>185</v>
      </c>
      <c r="D2516" s="14">
        <v>2015</v>
      </c>
      <c r="E2516" s="14">
        <v>2015</v>
      </c>
      <c r="F2516" s="14" t="s">
        <v>100</v>
      </c>
      <c r="G2516" s="26">
        <v>13896</v>
      </c>
      <c r="H2516" s="26">
        <v>25985</v>
      </c>
      <c r="I2516" s="48">
        <v>76749</v>
      </c>
      <c r="J2516" s="28">
        <v>0.94789999999999996</v>
      </c>
      <c r="K2516" s="28"/>
      <c r="L2516" s="111">
        <v>87</v>
      </c>
      <c r="M2516" s="28">
        <v>0.29899999999999999</v>
      </c>
      <c r="N2516" s="28">
        <v>2.87E-2</v>
      </c>
    </row>
    <row r="2517" spans="1:14">
      <c r="A2517" s="87" t="s">
        <v>158</v>
      </c>
      <c r="B2517" s="14" t="s">
        <v>75</v>
      </c>
      <c r="C2517" s="14" t="s">
        <v>185</v>
      </c>
      <c r="D2517" s="14">
        <v>2015</v>
      </c>
      <c r="E2517" s="14">
        <v>2015</v>
      </c>
      <c r="F2517" s="14" t="s">
        <v>100</v>
      </c>
      <c r="G2517" s="26">
        <v>13070</v>
      </c>
      <c r="H2517" s="26">
        <v>25185</v>
      </c>
      <c r="I2517" s="48">
        <v>64671</v>
      </c>
      <c r="J2517" s="28">
        <v>0.95660000000000001</v>
      </c>
      <c r="K2517" s="28"/>
      <c r="L2517" s="111">
        <v>87</v>
      </c>
      <c r="M2517" s="28">
        <v>0.29899999999999999</v>
      </c>
      <c r="N2517" s="28">
        <v>2.87E-2</v>
      </c>
    </row>
    <row r="2518" spans="1:14">
      <c r="A2518" s="87" t="s">
        <v>159</v>
      </c>
      <c r="B2518" s="14" t="s">
        <v>75</v>
      </c>
      <c r="C2518" s="14" t="s">
        <v>185</v>
      </c>
      <c r="D2518" s="14">
        <v>2015</v>
      </c>
      <c r="E2518" s="14">
        <v>2015</v>
      </c>
      <c r="F2518" s="14" t="s">
        <v>100</v>
      </c>
      <c r="G2518" s="26">
        <v>174</v>
      </c>
      <c r="H2518" s="26">
        <v>317</v>
      </c>
      <c r="I2518" s="48">
        <v>820</v>
      </c>
      <c r="J2518" s="28">
        <v>1</v>
      </c>
      <c r="K2518" s="28"/>
      <c r="L2518" s="111">
        <v>87</v>
      </c>
      <c r="M2518" s="28">
        <v>0.29899999999999999</v>
      </c>
      <c r="N2518" s="28">
        <v>2.87E-2</v>
      </c>
    </row>
    <row r="2519" spans="1:14">
      <c r="A2519" s="87" t="s">
        <v>160</v>
      </c>
      <c r="B2519" s="14" t="s">
        <v>75</v>
      </c>
      <c r="C2519" s="14" t="s">
        <v>185</v>
      </c>
      <c r="D2519" s="14">
        <v>2015</v>
      </c>
      <c r="E2519" s="14">
        <v>2015</v>
      </c>
      <c r="F2519" s="14" t="s">
        <v>100</v>
      </c>
      <c r="G2519" s="26">
        <v>3283</v>
      </c>
      <c r="H2519" s="26">
        <v>7039</v>
      </c>
      <c r="I2519" s="48">
        <v>16932</v>
      </c>
      <c r="J2519" s="28">
        <v>0.99260000000000004</v>
      </c>
      <c r="K2519" s="28"/>
      <c r="L2519" s="111">
        <v>87</v>
      </c>
      <c r="M2519" s="28">
        <v>0.29899999999999999</v>
      </c>
      <c r="N2519" s="28">
        <v>2.87E-2</v>
      </c>
    </row>
    <row r="2520" spans="1:14">
      <c r="A2520" s="87" t="s">
        <v>161</v>
      </c>
      <c r="B2520" s="14" t="s">
        <v>74</v>
      </c>
      <c r="C2520" s="14" t="s">
        <v>185</v>
      </c>
      <c r="D2520" s="14">
        <v>2015</v>
      </c>
      <c r="E2520" s="14">
        <v>2015</v>
      </c>
      <c r="F2520" s="14" t="s">
        <v>100</v>
      </c>
      <c r="G2520" s="26">
        <v>23070</v>
      </c>
      <c r="H2520" s="26">
        <v>44061</v>
      </c>
      <c r="I2520" s="48">
        <v>117443</v>
      </c>
      <c r="J2520" s="28">
        <v>0.9667</v>
      </c>
      <c r="K2520" s="28"/>
      <c r="L2520" s="111">
        <v>3</v>
      </c>
      <c r="M2520" s="28">
        <v>0.66700000000000004</v>
      </c>
      <c r="N2520" s="28">
        <v>2.0199999999999999E-2</v>
      </c>
    </row>
    <row r="2521" spans="1:14">
      <c r="A2521" s="87" t="s">
        <v>162</v>
      </c>
      <c r="B2521" s="14" t="s">
        <v>74</v>
      </c>
      <c r="C2521" s="14" t="s">
        <v>185</v>
      </c>
      <c r="D2521" s="14">
        <v>2015</v>
      </c>
      <c r="E2521" s="14">
        <v>2015</v>
      </c>
      <c r="F2521" s="14" t="s">
        <v>100</v>
      </c>
      <c r="G2521" s="26">
        <v>20245</v>
      </c>
      <c r="H2521" s="26">
        <v>36302</v>
      </c>
      <c r="I2521" s="48">
        <v>122938</v>
      </c>
      <c r="J2521" s="28">
        <v>0.9546</v>
      </c>
      <c r="K2521" s="28"/>
      <c r="L2521" s="111">
        <v>87</v>
      </c>
      <c r="M2521" s="28">
        <v>0.29899999999999999</v>
      </c>
      <c r="N2521" s="28">
        <v>2.87E-2</v>
      </c>
    </row>
    <row r="2522" spans="1:14">
      <c r="A2522" s="87" t="s">
        <v>163</v>
      </c>
      <c r="B2522" s="14" t="s">
        <v>75</v>
      </c>
      <c r="C2522" s="14" t="s">
        <v>185</v>
      </c>
      <c r="D2522" s="14">
        <v>2015</v>
      </c>
      <c r="E2522" s="14">
        <v>2015</v>
      </c>
      <c r="F2522" s="14" t="s">
        <v>100</v>
      </c>
      <c r="G2522" s="26">
        <v>43676</v>
      </c>
      <c r="H2522" s="26">
        <v>92933</v>
      </c>
      <c r="I2522" s="48">
        <v>228293</v>
      </c>
      <c r="J2522" s="28">
        <v>0.99209999999999998</v>
      </c>
      <c r="K2522" s="28"/>
      <c r="L2522" s="111">
        <v>18</v>
      </c>
      <c r="M2522" s="28">
        <v>0.111</v>
      </c>
      <c r="N2522" s="28">
        <v>1.4500000000000001E-2</v>
      </c>
    </row>
    <row r="2523" spans="1:14">
      <c r="A2523" s="87" t="s">
        <v>164</v>
      </c>
      <c r="B2523" s="14" t="s">
        <v>75</v>
      </c>
      <c r="C2523" s="14" t="s">
        <v>185</v>
      </c>
      <c r="D2523" s="14">
        <v>2015</v>
      </c>
      <c r="E2523" s="14">
        <v>2015</v>
      </c>
      <c r="F2523" s="14" t="s">
        <v>100</v>
      </c>
      <c r="G2523" s="26">
        <v>5707</v>
      </c>
      <c r="H2523" s="26">
        <v>13246</v>
      </c>
      <c r="I2523" s="48">
        <v>40199</v>
      </c>
      <c r="J2523" s="28">
        <v>0.96479999999999999</v>
      </c>
      <c r="K2523" s="28"/>
      <c r="L2523" s="111">
        <v>87</v>
      </c>
      <c r="M2523" s="28">
        <v>0.29899999999999999</v>
      </c>
      <c r="N2523" s="28">
        <v>2.87E-2</v>
      </c>
    </row>
    <row r="2524" spans="1:14">
      <c r="A2524" s="87" t="s">
        <v>165</v>
      </c>
      <c r="B2524" s="14" t="s">
        <v>75</v>
      </c>
      <c r="C2524" s="14" t="s">
        <v>185</v>
      </c>
      <c r="D2524" s="14">
        <v>2015</v>
      </c>
      <c r="E2524" s="14">
        <v>2015</v>
      </c>
      <c r="F2524" s="14" t="s">
        <v>100</v>
      </c>
      <c r="G2524" s="26">
        <v>4812</v>
      </c>
      <c r="H2524" s="26">
        <v>10504</v>
      </c>
      <c r="I2524" s="48">
        <v>26825</v>
      </c>
      <c r="J2524" s="28">
        <v>0.98</v>
      </c>
      <c r="K2524" s="28"/>
      <c r="L2524" s="111">
        <v>87</v>
      </c>
      <c r="M2524" s="28">
        <v>0.29899999999999999</v>
      </c>
      <c r="N2524" s="28">
        <v>2.87E-2</v>
      </c>
    </row>
    <row r="2525" spans="1:14">
      <c r="A2525" s="87" t="s">
        <v>166</v>
      </c>
      <c r="B2525" s="14" t="s">
        <v>75</v>
      </c>
      <c r="C2525" s="14" t="s">
        <v>185</v>
      </c>
      <c r="D2525" s="14">
        <v>2015</v>
      </c>
      <c r="E2525" s="14">
        <v>2015</v>
      </c>
      <c r="F2525" s="14" t="s">
        <v>100</v>
      </c>
      <c r="G2525" s="26">
        <v>1006</v>
      </c>
      <c r="H2525" s="26">
        <v>1831</v>
      </c>
      <c r="I2525" s="48">
        <v>4950</v>
      </c>
      <c r="J2525" s="28">
        <v>0.98150000000000004</v>
      </c>
      <c r="K2525" s="28"/>
      <c r="L2525" s="111">
        <v>87</v>
      </c>
      <c r="M2525" s="28">
        <v>0.29899999999999999</v>
      </c>
      <c r="N2525" s="28">
        <v>2.87E-2</v>
      </c>
    </row>
    <row r="2526" spans="1:14">
      <c r="A2526" s="87" t="s">
        <v>167</v>
      </c>
      <c r="B2526" s="14" t="s">
        <v>74</v>
      </c>
      <c r="C2526" s="14" t="s">
        <v>185</v>
      </c>
      <c r="D2526" s="14">
        <v>2015</v>
      </c>
      <c r="E2526" s="14">
        <v>2015</v>
      </c>
      <c r="F2526" s="14" t="s">
        <v>100</v>
      </c>
      <c r="G2526" s="26">
        <v>52859</v>
      </c>
      <c r="H2526" s="26">
        <v>124359</v>
      </c>
      <c r="I2526" s="48">
        <v>243873</v>
      </c>
      <c r="J2526" s="28">
        <v>0.99419999999999997</v>
      </c>
      <c r="K2526" s="28"/>
      <c r="L2526" s="111">
        <v>8</v>
      </c>
      <c r="M2526" s="28">
        <v>0.375</v>
      </c>
      <c r="N2526" s="28">
        <v>3.4000000000000002E-2</v>
      </c>
    </row>
    <row r="2527" spans="1:14">
      <c r="A2527" s="87" t="s">
        <v>168</v>
      </c>
      <c r="B2527" s="14" t="s">
        <v>75</v>
      </c>
      <c r="C2527" s="14" t="s">
        <v>185</v>
      </c>
      <c r="D2527" s="14">
        <v>2015</v>
      </c>
      <c r="E2527" s="14">
        <v>2015</v>
      </c>
      <c r="F2527" s="14" t="s">
        <v>100</v>
      </c>
      <c r="G2527" s="26">
        <v>3174</v>
      </c>
      <c r="H2527" s="26">
        <v>5596</v>
      </c>
      <c r="I2527" s="48">
        <v>14334</v>
      </c>
      <c r="J2527" s="28">
        <v>0.93130000000000002</v>
      </c>
      <c r="K2527" s="28"/>
      <c r="L2527" s="111">
        <v>87</v>
      </c>
      <c r="M2527" s="28">
        <v>0.29899999999999999</v>
      </c>
      <c r="N2527" s="28">
        <v>2.87E-2</v>
      </c>
    </row>
    <row r="2528" spans="1:14">
      <c r="A2528" s="87" t="s">
        <v>169</v>
      </c>
      <c r="B2528" s="14" t="s">
        <v>74</v>
      </c>
      <c r="C2528" s="14" t="s">
        <v>185</v>
      </c>
      <c r="D2528" s="14">
        <v>2015</v>
      </c>
      <c r="E2528" s="14">
        <v>2015</v>
      </c>
      <c r="F2528" s="14" t="s">
        <v>100</v>
      </c>
      <c r="G2528" s="26">
        <v>37335</v>
      </c>
      <c r="H2528" s="26">
        <v>75343</v>
      </c>
      <c r="I2528" s="48">
        <v>225365</v>
      </c>
      <c r="J2528" s="28">
        <v>0.97660000000000002</v>
      </c>
      <c r="K2528" s="28"/>
      <c r="L2528" s="111">
        <v>10</v>
      </c>
      <c r="M2528" s="28">
        <v>0.4</v>
      </c>
      <c r="N2528" s="28">
        <v>6.7000000000000004E-2</v>
      </c>
    </row>
    <row r="2529" spans="1:31">
      <c r="A2529" s="87" t="s">
        <v>170</v>
      </c>
      <c r="B2529" s="14" t="s">
        <v>74</v>
      </c>
      <c r="C2529" s="14" t="s">
        <v>185</v>
      </c>
      <c r="D2529" s="14">
        <v>2015</v>
      </c>
      <c r="E2529" s="14">
        <v>2015</v>
      </c>
      <c r="F2529" s="14" t="s">
        <v>100</v>
      </c>
      <c r="G2529" s="26">
        <v>10209</v>
      </c>
      <c r="H2529" s="26">
        <v>20645</v>
      </c>
      <c r="I2529" s="48">
        <v>56290</v>
      </c>
      <c r="J2529" s="28">
        <v>0.94640000000000002</v>
      </c>
      <c r="K2529" s="28"/>
      <c r="L2529" s="111">
        <v>87</v>
      </c>
      <c r="M2529" s="28">
        <v>0.29899999999999999</v>
      </c>
      <c r="N2529" s="28">
        <v>2.87E-2</v>
      </c>
    </row>
    <row r="2530" spans="1:31">
      <c r="A2530" s="87" t="s">
        <v>171</v>
      </c>
      <c r="B2530" s="14" t="s">
        <v>75</v>
      </c>
      <c r="C2530" s="14" t="s">
        <v>185</v>
      </c>
      <c r="D2530" s="14">
        <v>2015</v>
      </c>
      <c r="E2530" s="14">
        <v>2015</v>
      </c>
      <c r="F2530" s="14" t="s">
        <v>100</v>
      </c>
      <c r="G2530" s="26">
        <v>6299</v>
      </c>
      <c r="H2530" s="26">
        <v>13650</v>
      </c>
      <c r="I2530" s="48">
        <v>30431</v>
      </c>
      <c r="J2530" s="28">
        <v>1</v>
      </c>
      <c r="K2530" s="28"/>
      <c r="L2530" s="111">
        <v>87</v>
      </c>
      <c r="M2530" s="28">
        <v>0.29899999999999999</v>
      </c>
      <c r="N2530" s="28">
        <v>2.87E-2</v>
      </c>
    </row>
    <row r="2531" spans="1:31">
      <c r="A2531" s="51" t="s">
        <v>281</v>
      </c>
      <c r="B2531" s="14" t="s">
        <v>66</v>
      </c>
      <c r="C2531" s="14" t="s">
        <v>64</v>
      </c>
      <c r="D2531" s="14">
        <v>2015</v>
      </c>
      <c r="E2531" s="14">
        <v>2015</v>
      </c>
      <c r="F2531" s="14" t="s">
        <v>101</v>
      </c>
      <c r="G2531" s="128"/>
      <c r="H2531" s="128"/>
      <c r="I2531" s="128"/>
      <c r="J2531" s="129"/>
      <c r="K2531" s="129"/>
      <c r="L2531" s="111"/>
      <c r="M2531" s="28">
        <v>0.254</v>
      </c>
      <c r="N2531" s="28">
        <v>5.3999999999999999E-2</v>
      </c>
    </row>
    <row r="2532" spans="1:31">
      <c r="A2532" s="51" t="s">
        <v>172</v>
      </c>
      <c r="B2532" s="14" t="s">
        <v>66</v>
      </c>
      <c r="C2532" s="14" t="s">
        <v>64</v>
      </c>
      <c r="D2532" s="14">
        <v>2015</v>
      </c>
      <c r="E2532" s="14">
        <v>2015</v>
      </c>
      <c r="F2532" s="14" t="s">
        <v>101</v>
      </c>
      <c r="G2532" s="26">
        <v>2140719</v>
      </c>
      <c r="H2532" s="26">
        <v>4480570</v>
      </c>
      <c r="I2532" s="48">
        <v>12834234</v>
      </c>
      <c r="J2532" s="28">
        <v>0.96840000000000004</v>
      </c>
      <c r="K2532" s="28"/>
      <c r="L2532" s="111">
        <v>659</v>
      </c>
      <c r="M2532" s="28">
        <v>0.29699999999999999</v>
      </c>
      <c r="N2532" s="28">
        <v>4.3700000000000003E-2</v>
      </c>
      <c r="O2532" s="14"/>
      <c r="P2532" s="14"/>
      <c r="Q2532" s="14"/>
      <c r="R2532" s="14"/>
      <c r="S2532" s="14"/>
      <c r="T2532" s="14"/>
      <c r="U2532" s="14"/>
      <c r="V2532" s="14"/>
      <c r="W2532" s="14"/>
      <c r="X2532" s="14"/>
      <c r="Y2532" s="14"/>
      <c r="Z2532" s="14"/>
      <c r="AA2532" s="14"/>
      <c r="AB2532" s="14"/>
      <c r="AC2532" s="14"/>
      <c r="AD2532" s="14"/>
      <c r="AE2532" s="14"/>
    </row>
    <row r="2533" spans="1:31">
      <c r="A2533" s="51" t="s">
        <v>173</v>
      </c>
      <c r="B2533" s="14" t="s">
        <v>74</v>
      </c>
      <c r="C2533" s="14" t="s">
        <v>64</v>
      </c>
      <c r="D2533" s="14">
        <v>2015</v>
      </c>
      <c r="E2533" s="14">
        <v>2015</v>
      </c>
      <c r="F2533" s="14" t="s">
        <v>101</v>
      </c>
      <c r="G2533" s="26">
        <v>62663</v>
      </c>
      <c r="H2533" s="26">
        <v>121577</v>
      </c>
      <c r="I2533" s="48">
        <v>425013</v>
      </c>
      <c r="J2533" s="28">
        <v>0.78459999999999996</v>
      </c>
      <c r="K2533" s="28"/>
      <c r="L2533" s="111">
        <v>12</v>
      </c>
      <c r="M2533" s="28">
        <v>0.83299999999999996</v>
      </c>
      <c r="N2533" s="28">
        <v>4.1099999999999998E-2</v>
      </c>
    </row>
    <row r="2534" spans="1:31">
      <c r="A2534" s="51" t="s">
        <v>174</v>
      </c>
      <c r="B2534" s="14" t="s">
        <v>75</v>
      </c>
      <c r="C2534" s="14" t="s">
        <v>64</v>
      </c>
      <c r="D2534" s="14">
        <v>2015</v>
      </c>
      <c r="E2534" s="14">
        <v>2015</v>
      </c>
      <c r="F2534" s="14" t="s">
        <v>101</v>
      </c>
      <c r="G2534" s="26">
        <v>101</v>
      </c>
      <c r="H2534" s="26">
        <v>171</v>
      </c>
      <c r="I2534" s="48">
        <v>361</v>
      </c>
      <c r="J2534" s="28">
        <v>1</v>
      </c>
      <c r="K2534" s="28"/>
      <c r="L2534" s="111">
        <v>100</v>
      </c>
      <c r="M2534" s="28">
        <v>0.28000000000000003</v>
      </c>
      <c r="N2534" s="28">
        <v>2.63E-2</v>
      </c>
    </row>
    <row r="2535" spans="1:31">
      <c r="A2535" s="51" t="s">
        <v>175</v>
      </c>
      <c r="B2535" s="14" t="s">
        <v>75</v>
      </c>
      <c r="C2535" s="14" t="s">
        <v>64</v>
      </c>
      <c r="D2535" s="14">
        <v>2015</v>
      </c>
      <c r="E2535" s="14">
        <v>2015</v>
      </c>
      <c r="F2535" s="14" t="s">
        <v>101</v>
      </c>
      <c r="G2535" s="26">
        <v>1823</v>
      </c>
      <c r="H2535" s="26">
        <v>3445</v>
      </c>
      <c r="I2535" s="48">
        <v>7980</v>
      </c>
      <c r="J2535" s="28">
        <v>1</v>
      </c>
      <c r="K2535" s="28"/>
      <c r="L2535" s="111">
        <v>100</v>
      </c>
      <c r="M2535" s="28">
        <v>0.28000000000000003</v>
      </c>
      <c r="N2535" s="28">
        <v>2.63E-2</v>
      </c>
    </row>
    <row r="2536" spans="1:31">
      <c r="A2536" s="51" t="s">
        <v>176</v>
      </c>
      <c r="B2536" s="14" t="s">
        <v>75</v>
      </c>
      <c r="C2536" s="14" t="s">
        <v>64</v>
      </c>
      <c r="D2536" s="14">
        <v>2015</v>
      </c>
      <c r="E2536" s="14">
        <v>2015</v>
      </c>
      <c r="F2536" s="14" t="s">
        <v>101</v>
      </c>
      <c r="G2536" s="26">
        <v>16729</v>
      </c>
      <c r="H2536" s="26">
        <v>32207</v>
      </c>
      <c r="I2536" s="48">
        <v>81470</v>
      </c>
      <c r="J2536" s="28">
        <v>0.92010000000000003</v>
      </c>
      <c r="K2536" s="28"/>
      <c r="L2536" s="111">
        <v>100</v>
      </c>
      <c r="M2536" s="28">
        <v>0.28000000000000003</v>
      </c>
      <c r="N2536" s="28">
        <v>2.63E-2</v>
      </c>
    </row>
    <row r="2537" spans="1:31">
      <c r="A2537" s="51" t="s">
        <v>177</v>
      </c>
      <c r="B2537" s="14" t="s">
        <v>75</v>
      </c>
      <c r="C2537" s="14" t="s">
        <v>64</v>
      </c>
      <c r="D2537" s="14">
        <v>2015</v>
      </c>
      <c r="E2537" s="14">
        <v>2015</v>
      </c>
      <c r="F2537" s="14" t="s">
        <v>101</v>
      </c>
      <c r="G2537" s="26">
        <v>2924</v>
      </c>
      <c r="H2537" s="26">
        <v>5498</v>
      </c>
      <c r="I2537" s="48">
        <v>11710</v>
      </c>
      <c r="J2537" s="28">
        <v>1</v>
      </c>
      <c r="K2537" s="28"/>
      <c r="L2537" s="111">
        <v>100</v>
      </c>
      <c r="M2537" s="28">
        <v>0.28000000000000003</v>
      </c>
      <c r="N2537" s="28">
        <v>2.63E-2</v>
      </c>
    </row>
    <row r="2538" spans="1:31">
      <c r="A2538" s="51" t="s">
        <v>178</v>
      </c>
      <c r="B2538" s="14" t="s">
        <v>75</v>
      </c>
      <c r="C2538" s="14" t="s">
        <v>64</v>
      </c>
      <c r="D2538" s="14">
        <v>2015</v>
      </c>
      <c r="E2538" s="14">
        <v>2015</v>
      </c>
      <c r="F2538" s="14" t="s">
        <v>101</v>
      </c>
      <c r="G2538" s="26">
        <v>661</v>
      </c>
      <c r="H2538" s="26">
        <v>1563</v>
      </c>
      <c r="I2538" s="48">
        <v>8600</v>
      </c>
      <c r="J2538" s="28">
        <v>1</v>
      </c>
      <c r="K2538" s="28"/>
      <c r="L2538" s="111">
        <v>100</v>
      </c>
      <c r="M2538" s="28">
        <v>0.28000000000000003</v>
      </c>
      <c r="N2538" s="28">
        <v>2.63E-2</v>
      </c>
    </row>
    <row r="2539" spans="1:31">
      <c r="A2539" s="51" t="s">
        <v>179</v>
      </c>
      <c r="B2539" s="14" t="s">
        <v>74</v>
      </c>
      <c r="C2539" s="14" t="s">
        <v>64</v>
      </c>
      <c r="D2539" s="14">
        <v>2015</v>
      </c>
      <c r="E2539" s="14">
        <v>2015</v>
      </c>
      <c r="F2539" s="14" t="s">
        <v>101</v>
      </c>
      <c r="G2539" s="26">
        <v>36075</v>
      </c>
      <c r="H2539" s="26">
        <v>72362</v>
      </c>
      <c r="I2539" s="48">
        <v>262413</v>
      </c>
      <c r="J2539" s="28">
        <v>0.9657</v>
      </c>
      <c r="K2539" s="28"/>
      <c r="L2539" s="111">
        <v>10</v>
      </c>
      <c r="M2539" s="28">
        <v>0.5</v>
      </c>
      <c r="N2539" s="28">
        <v>2.58E-2</v>
      </c>
    </row>
    <row r="2540" spans="1:31">
      <c r="A2540" s="51" t="s">
        <v>180</v>
      </c>
      <c r="B2540" s="14" t="s">
        <v>75</v>
      </c>
      <c r="C2540" s="14" t="s">
        <v>64</v>
      </c>
      <c r="D2540" s="14">
        <v>2015</v>
      </c>
      <c r="E2540" s="14">
        <v>2015</v>
      </c>
      <c r="F2540" s="14" t="s">
        <v>101</v>
      </c>
      <c r="G2540" s="26">
        <v>2514</v>
      </c>
      <c r="H2540" s="26">
        <v>5205</v>
      </c>
      <c r="I2540" s="48">
        <v>11407</v>
      </c>
      <c r="J2540" s="28">
        <v>1</v>
      </c>
      <c r="K2540" s="28"/>
      <c r="L2540" s="111">
        <v>100</v>
      </c>
      <c r="M2540" s="28">
        <v>0.28000000000000003</v>
      </c>
      <c r="N2540" s="28">
        <v>2.63E-2</v>
      </c>
    </row>
    <row r="2541" spans="1:31">
      <c r="A2541" s="51" t="s">
        <v>181</v>
      </c>
      <c r="B2541" s="14" t="s">
        <v>75</v>
      </c>
      <c r="C2541" s="14" t="s">
        <v>64</v>
      </c>
      <c r="D2541" s="14">
        <v>2015</v>
      </c>
      <c r="E2541" s="14">
        <v>2015</v>
      </c>
      <c r="F2541" s="14" t="s">
        <v>101</v>
      </c>
      <c r="G2541" s="26">
        <v>7405</v>
      </c>
      <c r="H2541" s="26">
        <v>13278</v>
      </c>
      <c r="I2541" s="48">
        <v>37403</v>
      </c>
      <c r="J2541" s="28">
        <v>1</v>
      </c>
      <c r="K2541" s="28"/>
      <c r="L2541" s="111">
        <v>100</v>
      </c>
      <c r="M2541" s="28">
        <v>0.28000000000000003</v>
      </c>
      <c r="N2541" s="28">
        <v>2.63E-2</v>
      </c>
    </row>
    <row r="2542" spans="1:31">
      <c r="A2542" s="87" t="s">
        <v>123</v>
      </c>
      <c r="B2542" s="14" t="s">
        <v>74</v>
      </c>
      <c r="C2542" s="14" t="s">
        <v>64</v>
      </c>
      <c r="D2542" s="14">
        <v>2015</v>
      </c>
      <c r="E2542" s="14">
        <v>2015</v>
      </c>
      <c r="F2542" s="14" t="s">
        <v>101</v>
      </c>
      <c r="G2542" s="26">
        <v>97947</v>
      </c>
      <c r="H2542" s="26">
        <v>227770</v>
      </c>
      <c r="I2542" s="48">
        <v>468553</v>
      </c>
      <c r="J2542" s="28">
        <v>0.94420000000000004</v>
      </c>
      <c r="K2542" s="28"/>
      <c r="L2542" s="111">
        <v>15</v>
      </c>
      <c r="M2542" s="28">
        <v>0.26700000000000002</v>
      </c>
      <c r="N2542" s="28">
        <v>2.7099999999999999E-2</v>
      </c>
    </row>
    <row r="2543" spans="1:31">
      <c r="A2543" s="87" t="s">
        <v>124</v>
      </c>
      <c r="B2543" s="14" t="s">
        <v>75</v>
      </c>
      <c r="C2543" s="14" t="s">
        <v>64</v>
      </c>
      <c r="D2543" s="14">
        <v>2015</v>
      </c>
      <c r="E2543" s="14">
        <v>2015</v>
      </c>
      <c r="F2543" s="14" t="s">
        <v>101</v>
      </c>
      <c r="G2543" s="26">
        <v>1528</v>
      </c>
      <c r="H2543" s="26">
        <v>3645</v>
      </c>
      <c r="I2543" s="48">
        <v>11768</v>
      </c>
      <c r="J2543" s="28">
        <v>1</v>
      </c>
      <c r="K2543" s="28"/>
      <c r="L2543" s="111">
        <v>100</v>
      </c>
      <c r="M2543" s="28">
        <v>0.28000000000000003</v>
      </c>
      <c r="N2543" s="28">
        <v>2.63E-2</v>
      </c>
    </row>
    <row r="2544" spans="1:31">
      <c r="A2544" s="87" t="s">
        <v>125</v>
      </c>
      <c r="B2544" s="14" t="s">
        <v>75</v>
      </c>
      <c r="C2544" s="14" t="s">
        <v>64</v>
      </c>
      <c r="D2544" s="14">
        <v>2015</v>
      </c>
      <c r="E2544" s="14">
        <v>2015</v>
      </c>
      <c r="F2544" s="14" t="s">
        <v>101</v>
      </c>
      <c r="G2544" s="26">
        <v>12084</v>
      </c>
      <c r="H2544" s="26">
        <v>21066</v>
      </c>
      <c r="I2544" s="48">
        <v>50161</v>
      </c>
      <c r="J2544" s="28">
        <v>1</v>
      </c>
      <c r="K2544" s="28"/>
      <c r="L2544" s="111">
        <v>100</v>
      </c>
      <c r="M2544" s="28">
        <v>0.28000000000000003</v>
      </c>
      <c r="N2544" s="28">
        <v>2.63E-2</v>
      </c>
    </row>
    <row r="2545" spans="1:14">
      <c r="A2545" s="87" t="s">
        <v>126</v>
      </c>
      <c r="B2545" s="14" t="s">
        <v>75</v>
      </c>
      <c r="C2545" s="14" t="s">
        <v>64</v>
      </c>
      <c r="D2545" s="14">
        <v>2015</v>
      </c>
      <c r="E2545" s="14">
        <v>2015</v>
      </c>
      <c r="F2545" s="14" t="s">
        <v>101</v>
      </c>
      <c r="G2545" s="26">
        <v>17367</v>
      </c>
      <c r="H2545" s="26">
        <v>43485</v>
      </c>
      <c r="I2545" s="48">
        <v>91240</v>
      </c>
      <c r="J2545" s="28">
        <v>0.97629999999999995</v>
      </c>
      <c r="K2545" s="28"/>
      <c r="L2545" s="111">
        <v>100</v>
      </c>
      <c r="M2545" s="28">
        <v>0.28000000000000003</v>
      </c>
      <c r="N2545" s="28">
        <v>2.63E-2</v>
      </c>
    </row>
    <row r="2546" spans="1:14">
      <c r="A2546" s="87" t="s">
        <v>127</v>
      </c>
      <c r="B2546" s="14" t="s">
        <v>75</v>
      </c>
      <c r="C2546" s="14" t="s">
        <v>64</v>
      </c>
      <c r="D2546" s="14">
        <v>2015</v>
      </c>
      <c r="E2546" s="14">
        <v>2015</v>
      </c>
      <c r="F2546" s="14" t="s">
        <v>101</v>
      </c>
      <c r="G2546" s="26">
        <v>1049</v>
      </c>
      <c r="H2546" s="26">
        <v>2076</v>
      </c>
      <c r="I2546" s="48">
        <v>5500</v>
      </c>
      <c r="J2546" s="28">
        <v>1</v>
      </c>
      <c r="K2546" s="28"/>
      <c r="L2546" s="111">
        <v>100</v>
      </c>
      <c r="M2546" s="28">
        <v>0.28000000000000003</v>
      </c>
      <c r="N2546" s="28">
        <v>2.63E-2</v>
      </c>
    </row>
    <row r="2547" spans="1:14">
      <c r="A2547" s="87" t="s">
        <v>128</v>
      </c>
      <c r="B2547" s="14" t="s">
        <v>75</v>
      </c>
      <c r="C2547" s="14" t="s">
        <v>64</v>
      </c>
      <c r="D2547" s="14">
        <v>2015</v>
      </c>
      <c r="E2547" s="14">
        <v>2015</v>
      </c>
      <c r="F2547" s="14" t="s">
        <v>101</v>
      </c>
      <c r="G2547" s="26">
        <v>67912</v>
      </c>
      <c r="H2547" s="26">
        <v>160254</v>
      </c>
      <c r="I2547" s="48">
        <v>382279</v>
      </c>
      <c r="J2547" s="28">
        <v>0.99160000000000004</v>
      </c>
      <c r="K2547" s="28"/>
      <c r="L2547" s="111">
        <v>40</v>
      </c>
      <c r="M2547" s="28">
        <v>0.17499999999999999</v>
      </c>
      <c r="N2547" s="28">
        <v>6.7999999999999996E-3</v>
      </c>
    </row>
    <row r="2548" spans="1:14">
      <c r="A2548" s="87" t="s">
        <v>129</v>
      </c>
      <c r="B2548" s="14" t="s">
        <v>75</v>
      </c>
      <c r="C2548" s="14" t="s">
        <v>64</v>
      </c>
      <c r="D2548" s="14">
        <v>2015</v>
      </c>
      <c r="E2548" s="14">
        <v>2015</v>
      </c>
      <c r="F2548" s="14" t="s">
        <v>101</v>
      </c>
      <c r="G2548" s="26">
        <v>10785</v>
      </c>
      <c r="H2548" s="26">
        <v>24942</v>
      </c>
      <c r="I2548" s="48">
        <v>55440</v>
      </c>
      <c r="J2548" s="28">
        <v>0.99809999999999999</v>
      </c>
      <c r="K2548" s="28"/>
      <c r="L2548" s="111">
        <v>100</v>
      </c>
      <c r="M2548" s="28">
        <v>0.28000000000000003</v>
      </c>
      <c r="N2548" s="28">
        <v>2.63E-2</v>
      </c>
    </row>
    <row r="2549" spans="1:14">
      <c r="A2549" s="87" t="s">
        <v>130</v>
      </c>
      <c r="B2549" s="14" t="s">
        <v>75</v>
      </c>
      <c r="C2549" s="14" t="s">
        <v>64</v>
      </c>
      <c r="D2549" s="14">
        <v>2015</v>
      </c>
      <c r="E2549" s="14">
        <v>2015</v>
      </c>
      <c r="F2549" s="14" t="s">
        <v>101</v>
      </c>
      <c r="G2549" s="26">
        <v>6253</v>
      </c>
      <c r="H2549" s="26">
        <v>12127</v>
      </c>
      <c r="I2549" s="48">
        <v>30020</v>
      </c>
      <c r="J2549" s="28">
        <v>0.99019999999999997</v>
      </c>
      <c r="K2549" s="28"/>
      <c r="L2549" s="111">
        <v>100</v>
      </c>
      <c r="M2549" s="28">
        <v>0.28000000000000003</v>
      </c>
      <c r="N2549" s="28">
        <v>2.63E-2</v>
      </c>
    </row>
    <row r="2550" spans="1:14">
      <c r="A2550" s="87" t="s">
        <v>131</v>
      </c>
      <c r="B2550" s="14" t="s">
        <v>75</v>
      </c>
      <c r="C2550" s="14" t="s">
        <v>64</v>
      </c>
      <c r="D2550" s="14">
        <v>2015</v>
      </c>
      <c r="E2550" s="14">
        <v>2015</v>
      </c>
      <c r="F2550" s="14" t="s">
        <v>101</v>
      </c>
      <c r="G2550" s="26">
        <v>1540</v>
      </c>
      <c r="H2550" s="26">
        <v>3205</v>
      </c>
      <c r="I2550" s="48">
        <v>7575</v>
      </c>
      <c r="J2550" s="28">
        <v>0.88519999999999999</v>
      </c>
      <c r="K2550" s="28"/>
      <c r="L2550" s="111">
        <v>100</v>
      </c>
      <c r="M2550" s="28">
        <v>0.28000000000000003</v>
      </c>
      <c r="N2550" s="28">
        <v>2.63E-2</v>
      </c>
    </row>
    <row r="2551" spans="1:14">
      <c r="A2551" s="87" t="s">
        <v>132</v>
      </c>
      <c r="B2551" s="14" t="s">
        <v>76</v>
      </c>
      <c r="C2551" s="14" t="s">
        <v>64</v>
      </c>
      <c r="D2551" s="14">
        <v>2015</v>
      </c>
      <c r="E2551" s="14">
        <v>2015</v>
      </c>
      <c r="F2551" s="14" t="s">
        <v>101</v>
      </c>
      <c r="G2551" s="26">
        <v>588075</v>
      </c>
      <c r="H2551" s="26">
        <v>1183107</v>
      </c>
      <c r="I2551" s="48">
        <v>3807563</v>
      </c>
      <c r="J2551" s="28">
        <v>0.95979999999999999</v>
      </c>
      <c r="K2551" s="28"/>
      <c r="L2551" s="111">
        <v>107</v>
      </c>
      <c r="M2551" s="28">
        <v>0.439</v>
      </c>
      <c r="N2551" s="28">
        <v>3.6200000000000003E-2</v>
      </c>
    </row>
    <row r="2552" spans="1:14">
      <c r="A2552" s="87" t="s">
        <v>133</v>
      </c>
      <c r="B2552" s="14" t="s">
        <v>75</v>
      </c>
      <c r="C2552" s="14" t="s">
        <v>64</v>
      </c>
      <c r="D2552" s="14">
        <v>2015</v>
      </c>
      <c r="E2552" s="14">
        <v>2015</v>
      </c>
      <c r="F2552" s="14" t="s">
        <v>101</v>
      </c>
      <c r="G2552" s="26">
        <v>12063</v>
      </c>
      <c r="H2552" s="26">
        <v>29699</v>
      </c>
      <c r="I2552" s="48">
        <v>68833</v>
      </c>
      <c r="J2552" s="28">
        <v>0.98809999999999998</v>
      </c>
      <c r="K2552" s="28"/>
      <c r="L2552" s="111">
        <v>100</v>
      </c>
      <c r="M2552" s="28">
        <v>0.28000000000000003</v>
      </c>
      <c r="N2552" s="28">
        <v>2.63E-2</v>
      </c>
    </row>
    <row r="2553" spans="1:14">
      <c r="A2553" s="87" t="s">
        <v>134</v>
      </c>
      <c r="B2553" s="14" t="s">
        <v>75</v>
      </c>
      <c r="C2553" s="14" t="s">
        <v>64</v>
      </c>
      <c r="D2553" s="14">
        <v>2015</v>
      </c>
      <c r="E2553" s="14">
        <v>2015</v>
      </c>
      <c r="F2553" s="14" t="s">
        <v>101</v>
      </c>
      <c r="G2553" s="26">
        <v>6511</v>
      </c>
      <c r="H2553" s="26">
        <v>10687</v>
      </c>
      <c r="I2553" s="48">
        <v>43077</v>
      </c>
      <c r="J2553" s="28">
        <v>0.99419999999999997</v>
      </c>
      <c r="K2553" s="28"/>
      <c r="L2553" s="111">
        <v>100</v>
      </c>
      <c r="M2553" s="28">
        <v>0.28000000000000003</v>
      </c>
      <c r="N2553" s="28">
        <v>2.63E-2</v>
      </c>
    </row>
    <row r="2554" spans="1:14">
      <c r="A2554" s="87" t="s">
        <v>135</v>
      </c>
      <c r="B2554" s="14" t="s">
        <v>75</v>
      </c>
      <c r="C2554" s="14" t="s">
        <v>64</v>
      </c>
      <c r="D2554" s="14">
        <v>2015</v>
      </c>
      <c r="E2554" s="14">
        <v>2015</v>
      </c>
      <c r="F2554" s="14" t="s">
        <v>101</v>
      </c>
      <c r="G2554" s="26">
        <v>1122</v>
      </c>
      <c r="H2554" s="26">
        <v>2152</v>
      </c>
      <c r="I2554" s="48">
        <v>4705</v>
      </c>
      <c r="J2554" s="28">
        <v>1</v>
      </c>
      <c r="K2554" s="28"/>
      <c r="L2554" s="111">
        <v>100</v>
      </c>
      <c r="M2554" s="28">
        <v>0.28000000000000003</v>
      </c>
      <c r="N2554" s="28">
        <v>2.63E-2</v>
      </c>
    </row>
    <row r="2555" spans="1:14">
      <c r="A2555" s="87" t="s">
        <v>136</v>
      </c>
      <c r="B2555" s="14" t="s">
        <v>75</v>
      </c>
      <c r="C2555" s="14" t="s">
        <v>64</v>
      </c>
      <c r="D2555" s="14">
        <v>2015</v>
      </c>
      <c r="E2555" s="14">
        <v>2015</v>
      </c>
      <c r="F2555" s="14" t="s">
        <v>101</v>
      </c>
      <c r="G2555" s="26">
        <v>7077</v>
      </c>
      <c r="H2555" s="26">
        <v>13204</v>
      </c>
      <c r="I2555" s="48">
        <v>39634</v>
      </c>
      <c r="J2555" s="28">
        <v>0.99509999999999998</v>
      </c>
      <c r="K2555" s="28"/>
      <c r="L2555" s="111">
        <v>100</v>
      </c>
      <c r="M2555" s="28">
        <v>0.28000000000000003</v>
      </c>
      <c r="N2555" s="28">
        <v>2.63E-2</v>
      </c>
    </row>
    <row r="2556" spans="1:14">
      <c r="A2556" s="87" t="s">
        <v>137</v>
      </c>
      <c r="B2556" s="14" t="s">
        <v>75</v>
      </c>
      <c r="C2556" s="14" t="s">
        <v>64</v>
      </c>
      <c r="D2556" s="14">
        <v>2015</v>
      </c>
      <c r="E2556" s="14">
        <v>2015</v>
      </c>
      <c r="F2556" s="14" t="s">
        <v>101</v>
      </c>
      <c r="G2556" s="26">
        <v>25373</v>
      </c>
      <c r="H2556" s="26">
        <v>58778</v>
      </c>
      <c r="I2556" s="48">
        <v>136013</v>
      </c>
      <c r="J2556" s="28">
        <v>0.99770000000000003</v>
      </c>
      <c r="K2556" s="28"/>
      <c r="L2556" s="111">
        <v>10</v>
      </c>
      <c r="M2556" s="28">
        <v>0.2</v>
      </c>
      <c r="N2556" s="28">
        <v>1.44E-2</v>
      </c>
    </row>
    <row r="2557" spans="1:14">
      <c r="A2557" s="87" t="s">
        <v>138</v>
      </c>
      <c r="B2557" s="14" t="s">
        <v>75</v>
      </c>
      <c r="C2557" s="14" t="s">
        <v>64</v>
      </c>
      <c r="D2557" s="14">
        <v>2015</v>
      </c>
      <c r="E2557" s="14">
        <v>2015</v>
      </c>
      <c r="F2557" s="14" t="s">
        <v>101</v>
      </c>
      <c r="G2557" s="26">
        <v>455</v>
      </c>
      <c r="H2557" s="26">
        <v>966</v>
      </c>
      <c r="I2557" s="48">
        <v>3103</v>
      </c>
      <c r="J2557" s="28">
        <v>1</v>
      </c>
      <c r="K2557" s="28"/>
      <c r="L2557" s="111">
        <v>100</v>
      </c>
      <c r="M2557" s="28">
        <v>0.28000000000000003</v>
      </c>
      <c r="N2557" s="28">
        <v>2.63E-2</v>
      </c>
    </row>
    <row r="2558" spans="1:14">
      <c r="A2558" s="87" t="s">
        <v>139</v>
      </c>
      <c r="B2558" s="14" t="s">
        <v>75</v>
      </c>
      <c r="C2558" s="14" t="s">
        <v>64</v>
      </c>
      <c r="D2558" s="14">
        <v>2015</v>
      </c>
      <c r="E2558" s="14">
        <v>2015</v>
      </c>
      <c r="F2558" s="14" t="s">
        <v>101</v>
      </c>
      <c r="G2558" s="26">
        <v>520</v>
      </c>
      <c r="H2558" s="26">
        <v>856</v>
      </c>
      <c r="I2558" s="48">
        <v>3596</v>
      </c>
      <c r="J2558" s="28">
        <v>0.96150000000000002</v>
      </c>
      <c r="K2558" s="28"/>
      <c r="L2558" s="111">
        <v>100</v>
      </c>
      <c r="M2558" s="28">
        <v>0.28000000000000003</v>
      </c>
      <c r="N2558" s="28">
        <v>2.63E-2</v>
      </c>
    </row>
    <row r="2559" spans="1:14">
      <c r="A2559" s="87" t="s">
        <v>140</v>
      </c>
      <c r="B2559" s="14" t="s">
        <v>75</v>
      </c>
      <c r="C2559" s="14" t="s">
        <v>64</v>
      </c>
      <c r="D2559" s="14">
        <v>2015</v>
      </c>
      <c r="E2559" s="14">
        <v>2015</v>
      </c>
      <c r="F2559" s="14" t="s">
        <v>101</v>
      </c>
      <c r="G2559" s="26">
        <v>22745</v>
      </c>
      <c r="H2559" s="26">
        <v>50601</v>
      </c>
      <c r="I2559" s="48">
        <v>171822</v>
      </c>
      <c r="J2559" s="28">
        <v>1</v>
      </c>
      <c r="K2559" s="28"/>
      <c r="L2559" s="111">
        <v>17</v>
      </c>
      <c r="M2559" s="28">
        <v>0.29399999999999998</v>
      </c>
      <c r="N2559" s="28">
        <v>5.3199999999999997E-2</v>
      </c>
    </row>
    <row r="2560" spans="1:14">
      <c r="A2560" s="87" t="s">
        <v>141</v>
      </c>
      <c r="B2560" s="14" t="s">
        <v>75</v>
      </c>
      <c r="C2560" s="14" t="s">
        <v>64</v>
      </c>
      <c r="D2560" s="14">
        <v>2015</v>
      </c>
      <c r="E2560" s="14">
        <v>2015</v>
      </c>
      <c r="F2560" s="14" t="s">
        <v>101</v>
      </c>
      <c r="G2560" s="26">
        <v>3632</v>
      </c>
      <c r="H2560" s="26">
        <v>7444</v>
      </c>
      <c r="I2560" s="48">
        <v>31510</v>
      </c>
      <c r="J2560" s="28">
        <v>0.96989999999999998</v>
      </c>
      <c r="K2560" s="28"/>
      <c r="L2560" s="111">
        <v>100</v>
      </c>
      <c r="M2560" s="28">
        <v>0.28000000000000003</v>
      </c>
      <c r="N2560" s="28">
        <v>2.63E-2</v>
      </c>
    </row>
    <row r="2561" spans="1:14">
      <c r="A2561" s="87" t="s">
        <v>142</v>
      </c>
      <c r="B2561" s="14" t="s">
        <v>75</v>
      </c>
      <c r="C2561" s="14" t="s">
        <v>64</v>
      </c>
      <c r="D2561" s="14">
        <v>2015</v>
      </c>
      <c r="E2561" s="14">
        <v>2015</v>
      </c>
      <c r="F2561" s="14" t="s">
        <v>101</v>
      </c>
      <c r="G2561" s="26">
        <v>4272</v>
      </c>
      <c r="H2561" s="26">
        <v>7776</v>
      </c>
      <c r="I2561" s="48">
        <v>24184</v>
      </c>
      <c r="J2561" s="28">
        <v>1</v>
      </c>
      <c r="K2561" s="28"/>
      <c r="L2561" s="111">
        <v>100</v>
      </c>
      <c r="M2561" s="28">
        <v>0.28000000000000003</v>
      </c>
      <c r="N2561" s="28">
        <v>2.63E-2</v>
      </c>
    </row>
    <row r="2562" spans="1:14">
      <c r="A2562" s="87" t="s">
        <v>143</v>
      </c>
      <c r="B2562" s="14" t="s">
        <v>74</v>
      </c>
      <c r="C2562" s="14" t="s">
        <v>64</v>
      </c>
      <c r="D2562" s="14">
        <v>2015</v>
      </c>
      <c r="E2562" s="14">
        <v>2015</v>
      </c>
      <c r="F2562" s="14" t="s">
        <v>101</v>
      </c>
      <c r="G2562" s="26">
        <v>123718</v>
      </c>
      <c r="H2562" s="26">
        <v>257750</v>
      </c>
      <c r="I2562" s="48">
        <v>864479</v>
      </c>
      <c r="J2562" s="28">
        <v>0.98670000000000002</v>
      </c>
      <c r="K2562" s="28"/>
      <c r="L2562" s="111">
        <v>24</v>
      </c>
      <c r="M2562" s="28">
        <v>0.45800000000000002</v>
      </c>
      <c r="N2562" s="28">
        <v>4.0399999999999998E-2</v>
      </c>
    </row>
    <row r="2563" spans="1:14">
      <c r="A2563" s="87" t="s">
        <v>144</v>
      </c>
      <c r="B2563" s="14" t="s">
        <v>74</v>
      </c>
      <c r="C2563" s="14" t="s">
        <v>64</v>
      </c>
      <c r="D2563" s="14">
        <v>2015</v>
      </c>
      <c r="E2563" s="14">
        <v>2015</v>
      </c>
      <c r="F2563" s="14" t="s">
        <v>101</v>
      </c>
      <c r="G2563" s="26">
        <v>9410</v>
      </c>
      <c r="H2563" s="26">
        <v>18190</v>
      </c>
      <c r="I2563" s="48">
        <v>62234</v>
      </c>
      <c r="J2563" s="28">
        <v>0.9466</v>
      </c>
      <c r="K2563" s="28"/>
      <c r="L2563" s="111">
        <v>100</v>
      </c>
      <c r="M2563" s="28">
        <v>0.28000000000000003</v>
      </c>
      <c r="N2563" s="28">
        <v>2.63E-2</v>
      </c>
    </row>
    <row r="2564" spans="1:14">
      <c r="A2564" s="87" t="s">
        <v>145</v>
      </c>
      <c r="B2564" s="14" t="s">
        <v>75</v>
      </c>
      <c r="C2564" s="14" t="s">
        <v>64</v>
      </c>
      <c r="D2564" s="14">
        <v>2015</v>
      </c>
      <c r="E2564" s="14">
        <v>2015</v>
      </c>
      <c r="F2564" s="14" t="s">
        <v>101</v>
      </c>
      <c r="G2564" s="26">
        <v>1061</v>
      </c>
      <c r="H2564" s="26">
        <v>1993</v>
      </c>
      <c r="I2564" s="48">
        <v>5723</v>
      </c>
      <c r="J2564" s="28">
        <v>1</v>
      </c>
      <c r="K2564" s="28"/>
      <c r="L2564" s="111">
        <v>100</v>
      </c>
      <c r="M2564" s="28">
        <v>0.28000000000000003</v>
      </c>
      <c r="N2564" s="28">
        <v>2.63E-2</v>
      </c>
    </row>
    <row r="2565" spans="1:14">
      <c r="A2565" s="87" t="s">
        <v>146</v>
      </c>
      <c r="B2565" s="14" t="s">
        <v>75</v>
      </c>
      <c r="C2565" s="14" t="s">
        <v>64</v>
      </c>
      <c r="D2565" s="14">
        <v>2015</v>
      </c>
      <c r="E2565" s="14">
        <v>2015</v>
      </c>
      <c r="F2565" s="14" t="s">
        <v>101</v>
      </c>
      <c r="G2565" s="26">
        <v>129532</v>
      </c>
      <c r="H2565" s="26">
        <v>295239</v>
      </c>
      <c r="I2565" s="48">
        <v>797759</v>
      </c>
      <c r="J2565" s="28">
        <v>0.99850000000000005</v>
      </c>
      <c r="K2565" s="28"/>
      <c r="L2565" s="111">
        <v>81</v>
      </c>
      <c r="M2565" s="28">
        <v>0.14799999999999999</v>
      </c>
      <c r="N2565" s="28">
        <v>5.6099999999999997E-2</v>
      </c>
    </row>
    <row r="2566" spans="1:14">
      <c r="A2566" s="87" t="s">
        <v>147</v>
      </c>
      <c r="B2566" s="14" t="s">
        <v>74</v>
      </c>
      <c r="C2566" s="14" t="s">
        <v>64</v>
      </c>
      <c r="D2566" s="14">
        <v>2015</v>
      </c>
      <c r="E2566" s="14">
        <v>2015</v>
      </c>
      <c r="F2566" s="14" t="s">
        <v>101</v>
      </c>
      <c r="G2566" s="26">
        <v>105023</v>
      </c>
      <c r="H2566" s="26">
        <v>219932</v>
      </c>
      <c r="I2566" s="48">
        <v>533138</v>
      </c>
      <c r="J2566" s="28">
        <v>0.98939999999999995</v>
      </c>
      <c r="K2566" s="28"/>
      <c r="L2566" s="111">
        <v>22</v>
      </c>
      <c r="M2566" s="28">
        <v>0.59099999999999997</v>
      </c>
      <c r="N2566" s="28">
        <v>2.5000000000000001E-3</v>
      </c>
    </row>
    <row r="2567" spans="1:14">
      <c r="A2567" s="87" t="s">
        <v>148</v>
      </c>
      <c r="B2567" s="14" t="s">
        <v>75</v>
      </c>
      <c r="C2567" s="14" t="s">
        <v>64</v>
      </c>
      <c r="D2567" s="14">
        <v>2015</v>
      </c>
      <c r="E2567" s="14">
        <v>2015</v>
      </c>
      <c r="F2567" s="14" t="s">
        <v>101</v>
      </c>
      <c r="G2567" s="26">
        <v>2702</v>
      </c>
      <c r="H2567" s="26">
        <v>5988</v>
      </c>
      <c r="I2567" s="48">
        <v>17842</v>
      </c>
      <c r="J2567" s="28">
        <v>0.99080000000000001</v>
      </c>
      <c r="K2567" s="28"/>
      <c r="L2567" s="111">
        <v>100</v>
      </c>
      <c r="M2567" s="28">
        <v>0.28000000000000003</v>
      </c>
      <c r="N2567" s="28">
        <v>2.63E-2</v>
      </c>
    </row>
    <row r="2568" spans="1:14">
      <c r="A2568" s="87" t="s">
        <v>149</v>
      </c>
      <c r="B2568" s="14" t="s">
        <v>75</v>
      </c>
      <c r="C2568" s="14" t="s">
        <v>64</v>
      </c>
      <c r="D2568" s="14">
        <v>2015</v>
      </c>
      <c r="E2568" s="14">
        <v>2015</v>
      </c>
      <c r="F2568" s="14" t="s">
        <v>101</v>
      </c>
      <c r="G2568" s="26">
        <v>181362</v>
      </c>
      <c r="H2568" s="26">
        <v>403228</v>
      </c>
      <c r="I2568" s="48">
        <v>845971</v>
      </c>
      <c r="J2568" s="28">
        <v>0.99950000000000006</v>
      </c>
      <c r="K2568" s="28"/>
      <c r="L2568" s="111">
        <v>92</v>
      </c>
      <c r="M2568" s="28">
        <v>9.8000000000000004E-2</v>
      </c>
      <c r="N2568" s="28">
        <v>3.39E-2</v>
      </c>
    </row>
    <row r="2569" spans="1:14">
      <c r="A2569" s="87" t="s">
        <v>150</v>
      </c>
      <c r="B2569" s="14" t="s">
        <v>74</v>
      </c>
      <c r="C2569" s="14" t="s">
        <v>64</v>
      </c>
      <c r="D2569" s="14">
        <v>2015</v>
      </c>
      <c r="E2569" s="14">
        <v>2015</v>
      </c>
      <c r="F2569" s="14" t="s">
        <v>101</v>
      </c>
      <c r="G2569" s="26">
        <v>143440</v>
      </c>
      <c r="H2569" s="26">
        <v>291188</v>
      </c>
      <c r="I2569" s="48">
        <v>851874</v>
      </c>
      <c r="J2569" s="28">
        <v>0.95150000000000001</v>
      </c>
      <c r="K2569" s="28"/>
      <c r="L2569" s="111">
        <v>39</v>
      </c>
      <c r="M2569" s="28">
        <v>0.46200000000000002</v>
      </c>
      <c r="N2569" s="28">
        <v>1.0800000000000001E-2</v>
      </c>
    </row>
    <row r="2570" spans="1:14">
      <c r="A2570" s="87" t="s">
        <v>151</v>
      </c>
      <c r="B2570" s="14" t="s">
        <v>74</v>
      </c>
      <c r="C2570" s="14" t="s">
        <v>64</v>
      </c>
      <c r="D2570" s="14">
        <v>2015</v>
      </c>
      <c r="E2570" s="14">
        <v>2015</v>
      </c>
      <c r="F2570" s="14" t="s">
        <v>101</v>
      </c>
      <c r="G2570" s="26">
        <v>34244</v>
      </c>
      <c r="H2570" s="26">
        <v>52180</v>
      </c>
      <c r="I2570" s="48">
        <v>222391</v>
      </c>
      <c r="J2570" s="28">
        <v>0.96679999999999999</v>
      </c>
      <c r="K2570" s="28"/>
      <c r="L2570" s="111">
        <v>8</v>
      </c>
      <c r="M2570" s="28">
        <v>0.75</v>
      </c>
      <c r="N2570" s="28">
        <v>7.5600000000000001E-2</v>
      </c>
    </row>
    <row r="2571" spans="1:14">
      <c r="A2571" s="87" t="s">
        <v>152</v>
      </c>
      <c r="B2571" s="14" t="s">
        <v>75</v>
      </c>
      <c r="C2571" s="14" t="s">
        <v>64</v>
      </c>
      <c r="D2571" s="14">
        <v>2015</v>
      </c>
      <c r="E2571" s="14">
        <v>2015</v>
      </c>
      <c r="F2571" s="14" t="s">
        <v>101</v>
      </c>
      <c r="G2571" s="26">
        <v>53401</v>
      </c>
      <c r="H2571" s="26">
        <v>122077</v>
      </c>
      <c r="I2571" s="48">
        <v>290129</v>
      </c>
      <c r="J2571" s="28">
        <v>0.99199999999999999</v>
      </c>
      <c r="K2571" s="28"/>
      <c r="L2571" s="111">
        <v>28</v>
      </c>
      <c r="M2571" s="28">
        <v>7.0999999999999994E-2</v>
      </c>
      <c r="N2571" s="28">
        <v>2.5899999999999999E-2</v>
      </c>
    </row>
    <row r="2572" spans="1:14">
      <c r="A2572" s="87" t="s">
        <v>153</v>
      </c>
      <c r="B2572" s="14" t="s">
        <v>74</v>
      </c>
      <c r="C2572" s="14" t="s">
        <v>64</v>
      </c>
      <c r="D2572" s="14">
        <v>2015</v>
      </c>
      <c r="E2572" s="14">
        <v>2015</v>
      </c>
      <c r="F2572" s="14" t="s">
        <v>101</v>
      </c>
      <c r="G2572" s="26">
        <v>10090</v>
      </c>
      <c r="H2572" s="26">
        <v>18642</v>
      </c>
      <c r="I2572" s="48">
        <v>60449</v>
      </c>
      <c r="J2572" s="28">
        <v>0.96460000000000001</v>
      </c>
      <c r="K2572" s="28"/>
      <c r="L2572" s="111">
        <v>100</v>
      </c>
      <c r="M2572" s="28">
        <v>0.28000000000000003</v>
      </c>
      <c r="N2572" s="28">
        <v>2.63E-2</v>
      </c>
    </row>
    <row r="2573" spans="1:14">
      <c r="A2573" s="87" t="s">
        <v>154</v>
      </c>
      <c r="B2573" s="14" t="s">
        <v>74</v>
      </c>
      <c r="C2573" s="14" t="s">
        <v>64</v>
      </c>
      <c r="D2573" s="14">
        <v>2015</v>
      </c>
      <c r="E2573" s="14">
        <v>2015</v>
      </c>
      <c r="F2573" s="14" t="s">
        <v>101</v>
      </c>
      <c r="G2573" s="26">
        <v>16305</v>
      </c>
      <c r="H2573" s="26">
        <v>31752</v>
      </c>
      <c r="I2573" s="48">
        <v>152671</v>
      </c>
      <c r="J2573" s="28">
        <v>0.98799999999999999</v>
      </c>
      <c r="K2573" s="28"/>
      <c r="L2573" s="111">
        <v>100</v>
      </c>
      <c r="M2573" s="28">
        <v>0.28000000000000003</v>
      </c>
      <c r="N2573" s="28">
        <v>2.63E-2</v>
      </c>
    </row>
    <row r="2574" spans="1:14">
      <c r="A2574" s="87" t="s">
        <v>155</v>
      </c>
      <c r="B2574" s="14" t="s">
        <v>74</v>
      </c>
      <c r="C2574" s="14" t="s">
        <v>64</v>
      </c>
      <c r="D2574" s="14">
        <v>2015</v>
      </c>
      <c r="E2574" s="14">
        <v>2015</v>
      </c>
      <c r="F2574" s="14" t="s">
        <v>101</v>
      </c>
      <c r="G2574" s="26">
        <v>17002</v>
      </c>
      <c r="H2574" s="26">
        <v>36443</v>
      </c>
      <c r="I2574" s="48">
        <v>134769</v>
      </c>
      <c r="J2574" s="28">
        <v>0.96450000000000002</v>
      </c>
      <c r="K2574" s="28"/>
      <c r="L2574" s="111">
        <v>100</v>
      </c>
      <c r="M2574" s="28">
        <v>0.28000000000000003</v>
      </c>
      <c r="N2574" s="28">
        <v>2.63E-2</v>
      </c>
    </row>
    <row r="2575" spans="1:14">
      <c r="A2575" s="87" t="s">
        <v>156</v>
      </c>
      <c r="B2575" s="14" t="s">
        <v>74</v>
      </c>
      <c r="C2575" s="14" t="s">
        <v>64</v>
      </c>
      <c r="D2575" s="14">
        <v>2015</v>
      </c>
      <c r="E2575" s="14">
        <v>2015</v>
      </c>
      <c r="F2575" s="14" t="s">
        <v>101</v>
      </c>
      <c r="G2575" s="26">
        <v>55399</v>
      </c>
      <c r="H2575" s="26">
        <v>110974</v>
      </c>
      <c r="I2575" s="48">
        <v>434587</v>
      </c>
      <c r="J2575" s="28">
        <v>0.98</v>
      </c>
      <c r="K2575" s="28"/>
      <c r="L2575" s="111">
        <v>11</v>
      </c>
      <c r="M2575" s="28">
        <v>0.45500000000000002</v>
      </c>
      <c r="N2575" s="28">
        <v>1.7999999999999999E-2</v>
      </c>
    </row>
    <row r="2576" spans="1:14">
      <c r="A2576" s="87" t="s">
        <v>157</v>
      </c>
      <c r="B2576" s="14" t="s">
        <v>74</v>
      </c>
      <c r="C2576" s="14" t="s">
        <v>64</v>
      </c>
      <c r="D2576" s="14">
        <v>2015</v>
      </c>
      <c r="E2576" s="14">
        <v>2015</v>
      </c>
      <c r="F2576" s="14" t="s">
        <v>101</v>
      </c>
      <c r="G2576" s="26">
        <v>13892</v>
      </c>
      <c r="H2576" s="26">
        <v>25934</v>
      </c>
      <c r="I2576" s="48">
        <v>77000</v>
      </c>
      <c r="J2576" s="28">
        <v>0.97309999999999997</v>
      </c>
      <c r="K2576" s="28"/>
      <c r="L2576" s="111">
        <v>100</v>
      </c>
      <c r="M2576" s="28">
        <v>0.28000000000000003</v>
      </c>
      <c r="N2576" s="28">
        <v>2.63E-2</v>
      </c>
    </row>
    <row r="2577" spans="1:31">
      <c r="A2577" s="87" t="s">
        <v>158</v>
      </c>
      <c r="B2577" s="14" t="s">
        <v>75</v>
      </c>
      <c r="C2577" s="14" t="s">
        <v>64</v>
      </c>
      <c r="D2577" s="14">
        <v>2015</v>
      </c>
      <c r="E2577" s="14">
        <v>2015</v>
      </c>
      <c r="F2577" s="14" t="s">
        <v>101</v>
      </c>
      <c r="G2577" s="26">
        <v>13115</v>
      </c>
      <c r="H2577" s="26">
        <v>25293</v>
      </c>
      <c r="I2577" s="48">
        <v>64849</v>
      </c>
      <c r="J2577" s="28">
        <v>0.96679999999999999</v>
      </c>
      <c r="K2577" s="28"/>
      <c r="L2577" s="111">
        <v>100</v>
      </c>
      <c r="M2577" s="28">
        <v>0.28000000000000003</v>
      </c>
      <c r="N2577" s="28">
        <v>2.63E-2</v>
      </c>
    </row>
    <row r="2578" spans="1:31">
      <c r="A2578" s="87" t="s">
        <v>159</v>
      </c>
      <c r="B2578" s="14" t="s">
        <v>75</v>
      </c>
      <c r="C2578" s="14" t="s">
        <v>64</v>
      </c>
      <c r="D2578" s="14">
        <v>2015</v>
      </c>
      <c r="E2578" s="14">
        <v>2015</v>
      </c>
      <c r="F2578" s="14" t="s">
        <v>101</v>
      </c>
      <c r="G2578" s="26">
        <v>171</v>
      </c>
      <c r="H2578" s="26">
        <v>317</v>
      </c>
      <c r="I2578" s="48">
        <v>815</v>
      </c>
      <c r="J2578" s="28">
        <v>1</v>
      </c>
      <c r="K2578" s="28"/>
      <c r="L2578" s="111">
        <v>100</v>
      </c>
      <c r="M2578" s="28">
        <v>0.28000000000000003</v>
      </c>
      <c r="N2578" s="28">
        <v>2.63E-2</v>
      </c>
    </row>
    <row r="2579" spans="1:31">
      <c r="A2579" s="87" t="s">
        <v>160</v>
      </c>
      <c r="B2579" s="14" t="s">
        <v>75</v>
      </c>
      <c r="C2579" s="14" t="s">
        <v>64</v>
      </c>
      <c r="D2579" s="14">
        <v>2015</v>
      </c>
      <c r="E2579" s="14">
        <v>2015</v>
      </c>
      <c r="F2579" s="14" t="s">
        <v>101</v>
      </c>
      <c r="G2579" s="26">
        <v>3250</v>
      </c>
      <c r="H2579" s="26">
        <v>6992</v>
      </c>
      <c r="I2579" s="48">
        <v>17030</v>
      </c>
      <c r="J2579" s="28">
        <v>0.98540000000000005</v>
      </c>
      <c r="K2579" s="28"/>
      <c r="L2579" s="111">
        <v>100</v>
      </c>
      <c r="M2579" s="28">
        <v>0.28000000000000003</v>
      </c>
      <c r="N2579" s="28">
        <v>2.63E-2</v>
      </c>
    </row>
    <row r="2580" spans="1:31">
      <c r="A2580" s="87" t="s">
        <v>161</v>
      </c>
      <c r="B2580" s="14" t="s">
        <v>74</v>
      </c>
      <c r="C2580" s="14" t="s">
        <v>64</v>
      </c>
      <c r="D2580" s="14">
        <v>2015</v>
      </c>
      <c r="E2580" s="14">
        <v>2015</v>
      </c>
      <c r="F2580" s="14" t="s">
        <v>101</v>
      </c>
      <c r="G2580" s="26">
        <v>23149</v>
      </c>
      <c r="H2580" s="26">
        <v>44119</v>
      </c>
      <c r="I2580" s="48">
        <v>118008</v>
      </c>
      <c r="J2580" s="28">
        <v>0.97519999999999996</v>
      </c>
      <c r="K2580" s="28"/>
      <c r="L2580" s="111">
        <v>4</v>
      </c>
      <c r="M2580" s="28">
        <v>0.75</v>
      </c>
      <c r="N2580" s="28">
        <v>2.07E-2</v>
      </c>
    </row>
    <row r="2581" spans="1:31">
      <c r="A2581" s="87" t="s">
        <v>162</v>
      </c>
      <c r="B2581" s="14" t="s">
        <v>74</v>
      </c>
      <c r="C2581" s="14" t="s">
        <v>64</v>
      </c>
      <c r="D2581" s="14">
        <v>2015</v>
      </c>
      <c r="E2581" s="14">
        <v>2015</v>
      </c>
      <c r="F2581" s="14" t="s">
        <v>101</v>
      </c>
      <c r="G2581" s="26">
        <v>20183</v>
      </c>
      <c r="H2581" s="26">
        <v>36183</v>
      </c>
      <c r="I2581" s="48">
        <v>123126</v>
      </c>
      <c r="J2581" s="28">
        <v>0.92500000000000004</v>
      </c>
      <c r="K2581" s="28"/>
      <c r="L2581" s="111">
        <v>100</v>
      </c>
      <c r="M2581" s="28">
        <v>0.28000000000000003</v>
      </c>
      <c r="N2581" s="28">
        <v>2.63E-2</v>
      </c>
    </row>
    <row r="2582" spans="1:31">
      <c r="A2582" s="87" t="s">
        <v>163</v>
      </c>
      <c r="B2582" s="14" t="s">
        <v>75</v>
      </c>
      <c r="C2582" s="14" t="s">
        <v>64</v>
      </c>
      <c r="D2582" s="14">
        <v>2015</v>
      </c>
      <c r="E2582" s="14">
        <v>2015</v>
      </c>
      <c r="F2582" s="14" t="s">
        <v>101</v>
      </c>
      <c r="G2582" s="26">
        <v>43553</v>
      </c>
      <c r="H2582" s="26">
        <v>92572</v>
      </c>
      <c r="I2582" s="48">
        <v>230211</v>
      </c>
      <c r="J2582" s="28">
        <v>0.99170000000000003</v>
      </c>
      <c r="K2582" s="28"/>
      <c r="L2582" s="111">
        <v>20</v>
      </c>
      <c r="M2582" s="28">
        <v>0.1</v>
      </c>
      <c r="N2582" s="28">
        <v>1.54E-2</v>
      </c>
    </row>
    <row r="2583" spans="1:31">
      <c r="A2583" s="87" t="s">
        <v>164</v>
      </c>
      <c r="B2583" s="14" t="s">
        <v>75</v>
      </c>
      <c r="C2583" s="14" t="s">
        <v>64</v>
      </c>
      <c r="D2583" s="14">
        <v>2015</v>
      </c>
      <c r="E2583" s="14">
        <v>2015</v>
      </c>
      <c r="F2583" s="14" t="s">
        <v>101</v>
      </c>
      <c r="G2583" s="26">
        <v>5712</v>
      </c>
      <c r="H2583" s="26">
        <v>13236</v>
      </c>
      <c r="I2583" s="48">
        <v>40564</v>
      </c>
      <c r="J2583" s="28">
        <v>0.97870000000000001</v>
      </c>
      <c r="K2583" s="28"/>
      <c r="L2583" s="111">
        <v>100</v>
      </c>
      <c r="M2583" s="28">
        <v>0.28000000000000003</v>
      </c>
      <c r="N2583" s="28">
        <v>2.63E-2</v>
      </c>
    </row>
    <row r="2584" spans="1:31">
      <c r="A2584" s="87" t="s">
        <v>165</v>
      </c>
      <c r="B2584" s="14" t="s">
        <v>75</v>
      </c>
      <c r="C2584" s="14" t="s">
        <v>64</v>
      </c>
      <c r="D2584" s="14">
        <v>2015</v>
      </c>
      <c r="E2584" s="14">
        <v>2015</v>
      </c>
      <c r="F2584" s="14" t="s">
        <v>101</v>
      </c>
      <c r="G2584" s="26">
        <v>4816</v>
      </c>
      <c r="H2584" s="26">
        <v>10543</v>
      </c>
      <c r="I2584" s="48">
        <v>26942</v>
      </c>
      <c r="J2584" s="28">
        <v>0.95479999999999998</v>
      </c>
      <c r="K2584" s="28"/>
      <c r="L2584" s="111">
        <v>100</v>
      </c>
      <c r="M2584" s="28">
        <v>0.28000000000000003</v>
      </c>
      <c r="N2584" s="28">
        <v>2.63E-2</v>
      </c>
    </row>
    <row r="2585" spans="1:31">
      <c r="A2585" s="87" t="s">
        <v>166</v>
      </c>
      <c r="B2585" s="14" t="s">
        <v>75</v>
      </c>
      <c r="C2585" s="14" t="s">
        <v>64</v>
      </c>
      <c r="D2585" s="14">
        <v>2015</v>
      </c>
      <c r="E2585" s="14">
        <v>2015</v>
      </c>
      <c r="F2585" s="14" t="s">
        <v>101</v>
      </c>
      <c r="G2585" s="26">
        <v>1035</v>
      </c>
      <c r="H2585" s="26">
        <v>1867</v>
      </c>
      <c r="I2585" s="48">
        <v>5023</v>
      </c>
      <c r="J2585" s="28">
        <v>0.98360000000000003</v>
      </c>
      <c r="K2585" s="28"/>
      <c r="L2585" s="111">
        <v>100</v>
      </c>
      <c r="M2585" s="28">
        <v>0.28000000000000003</v>
      </c>
      <c r="N2585" s="28">
        <v>2.63E-2</v>
      </c>
    </row>
    <row r="2586" spans="1:31">
      <c r="A2586" s="87" t="s">
        <v>167</v>
      </c>
      <c r="B2586" s="14" t="s">
        <v>74</v>
      </c>
      <c r="C2586" s="14" t="s">
        <v>64</v>
      </c>
      <c r="D2586" s="14">
        <v>2015</v>
      </c>
      <c r="E2586" s="14">
        <v>2015</v>
      </c>
      <c r="F2586" s="14" t="s">
        <v>101</v>
      </c>
      <c r="G2586" s="26">
        <v>52900</v>
      </c>
      <c r="H2586" s="26">
        <v>123955</v>
      </c>
      <c r="I2586" s="48">
        <v>245243</v>
      </c>
      <c r="J2586" s="28">
        <v>0.99099999999999999</v>
      </c>
      <c r="K2586" s="28"/>
      <c r="L2586" s="111">
        <v>9</v>
      </c>
      <c r="M2586" s="28">
        <v>0.33300000000000002</v>
      </c>
      <c r="N2586" s="28">
        <v>3.1899999999999998E-2</v>
      </c>
    </row>
    <row r="2587" spans="1:31">
      <c r="A2587" s="87" t="s">
        <v>168</v>
      </c>
      <c r="B2587" s="14" t="s">
        <v>75</v>
      </c>
      <c r="C2587" s="14" t="s">
        <v>64</v>
      </c>
      <c r="D2587" s="14">
        <v>2015</v>
      </c>
      <c r="E2587" s="14">
        <v>2015</v>
      </c>
      <c r="F2587" s="14" t="s">
        <v>101</v>
      </c>
      <c r="G2587" s="26">
        <v>3156</v>
      </c>
      <c r="H2587" s="26">
        <v>5603</v>
      </c>
      <c r="I2587" s="48">
        <v>14409</v>
      </c>
      <c r="J2587" s="28">
        <v>0.87670000000000003</v>
      </c>
      <c r="K2587" s="28"/>
      <c r="L2587" s="111">
        <v>100</v>
      </c>
      <c r="M2587" s="28">
        <v>0.28000000000000003</v>
      </c>
      <c r="N2587" s="28">
        <v>2.63E-2</v>
      </c>
    </row>
    <row r="2588" spans="1:31">
      <c r="A2588" s="87" t="s">
        <v>169</v>
      </c>
      <c r="B2588" s="14" t="s">
        <v>74</v>
      </c>
      <c r="C2588" s="14" t="s">
        <v>64</v>
      </c>
      <c r="D2588" s="14">
        <v>2015</v>
      </c>
      <c r="E2588" s="14">
        <v>2015</v>
      </c>
      <c r="F2588" s="14" t="s">
        <v>101</v>
      </c>
      <c r="G2588" s="26">
        <v>37333</v>
      </c>
      <c r="H2588" s="26">
        <v>75003</v>
      </c>
      <c r="I2588" s="48">
        <v>226602</v>
      </c>
      <c r="J2588" s="28">
        <v>0.97829999999999995</v>
      </c>
      <c r="K2588" s="28"/>
      <c r="L2588" s="111">
        <v>10</v>
      </c>
      <c r="M2588" s="28">
        <v>0.4</v>
      </c>
      <c r="N2588" s="28">
        <v>6.8099999999999994E-2</v>
      </c>
    </row>
    <row r="2589" spans="1:31">
      <c r="A2589" s="87" t="s">
        <v>170</v>
      </c>
      <c r="B2589" s="14" t="s">
        <v>74</v>
      </c>
      <c r="C2589" s="14" t="s">
        <v>64</v>
      </c>
      <c r="D2589" s="14">
        <v>2015</v>
      </c>
      <c r="E2589" s="14">
        <v>2015</v>
      </c>
      <c r="F2589" s="14" t="s">
        <v>101</v>
      </c>
      <c r="G2589" s="26">
        <v>10254</v>
      </c>
      <c r="H2589" s="26">
        <v>20610</v>
      </c>
      <c r="I2589" s="48">
        <v>56786</v>
      </c>
      <c r="J2589" s="28">
        <v>0.9476</v>
      </c>
      <c r="K2589" s="28"/>
      <c r="L2589" s="111">
        <v>100</v>
      </c>
      <c r="M2589" s="28">
        <v>0.28000000000000003</v>
      </c>
      <c r="N2589" s="28">
        <v>2.63E-2</v>
      </c>
    </row>
    <row r="2590" spans="1:31">
      <c r="A2590" s="87" t="s">
        <v>171</v>
      </c>
      <c r="B2590" s="14" t="s">
        <v>75</v>
      </c>
      <c r="C2590" s="14" t="s">
        <v>64</v>
      </c>
      <c r="D2590" s="14">
        <v>2015</v>
      </c>
      <c r="E2590" s="14">
        <v>2015</v>
      </c>
      <c r="F2590" s="14" t="s">
        <v>101</v>
      </c>
      <c r="G2590" s="26">
        <v>6306</v>
      </c>
      <c r="H2590" s="26">
        <v>13621</v>
      </c>
      <c r="I2590" s="48">
        <v>30677</v>
      </c>
      <c r="J2590" s="28">
        <v>1</v>
      </c>
      <c r="K2590" s="28"/>
      <c r="L2590" s="111">
        <v>100</v>
      </c>
      <c r="M2590" s="28">
        <v>0.28000000000000003</v>
      </c>
      <c r="N2590" s="28">
        <v>2.63E-2</v>
      </c>
    </row>
    <row r="2591" spans="1:31">
      <c r="A2591" s="51" t="s">
        <v>281</v>
      </c>
      <c r="B2591" s="14" t="s">
        <v>66</v>
      </c>
      <c r="C2591" s="14" t="s">
        <v>186</v>
      </c>
      <c r="D2591" s="14">
        <v>2015</v>
      </c>
      <c r="E2591" s="14">
        <v>2015</v>
      </c>
      <c r="F2591" s="14" t="s">
        <v>101</v>
      </c>
      <c r="G2591" s="128"/>
      <c r="H2591" s="128"/>
      <c r="I2591" s="128"/>
      <c r="J2591" s="129"/>
      <c r="K2591" s="129"/>
      <c r="L2591" s="111"/>
      <c r="M2591" s="28">
        <v>0.254</v>
      </c>
      <c r="N2591" s="28">
        <v>5.3999999999999999E-2</v>
      </c>
    </row>
    <row r="2592" spans="1:31">
      <c r="A2592" s="51" t="s">
        <v>172</v>
      </c>
      <c r="B2592" s="14" t="s">
        <v>66</v>
      </c>
      <c r="C2592" s="14" t="s">
        <v>186</v>
      </c>
      <c r="D2592" s="14">
        <v>2015</v>
      </c>
      <c r="E2592" s="14">
        <v>2015</v>
      </c>
      <c r="F2592" s="14" t="s">
        <v>101</v>
      </c>
      <c r="G2592" s="26">
        <v>2144408</v>
      </c>
      <c r="H2592" s="26">
        <v>4489067</v>
      </c>
      <c r="I2592" s="48">
        <v>12961488</v>
      </c>
      <c r="J2592" s="28">
        <v>0.97089999999999999</v>
      </c>
      <c r="K2592" s="28"/>
      <c r="L2592" s="111">
        <v>776</v>
      </c>
      <c r="M2592" s="28">
        <v>0.317</v>
      </c>
      <c r="N2592" s="28">
        <v>4.4600000000000001E-2</v>
      </c>
      <c r="O2592" s="14"/>
      <c r="P2592" s="14"/>
      <c r="Q2592" s="14"/>
      <c r="R2592" s="14"/>
      <c r="S2592" s="14"/>
      <c r="T2592" s="14"/>
      <c r="U2592" s="14"/>
      <c r="V2592" s="14"/>
      <c r="W2592" s="14"/>
      <c r="X2592" s="14"/>
      <c r="Y2592" s="14"/>
      <c r="Z2592" s="14"/>
      <c r="AA2592" s="14"/>
      <c r="AB2592" s="14"/>
      <c r="AC2592" s="14"/>
      <c r="AD2592" s="14"/>
      <c r="AE2592" s="14"/>
    </row>
    <row r="2593" spans="1:14">
      <c r="A2593" s="51" t="s">
        <v>173</v>
      </c>
      <c r="B2593" s="14" t="s">
        <v>74</v>
      </c>
      <c r="C2593" s="14" t="s">
        <v>186</v>
      </c>
      <c r="D2593" s="14">
        <v>2015</v>
      </c>
      <c r="E2593" s="14">
        <v>2015</v>
      </c>
      <c r="F2593" s="14" t="s">
        <v>101</v>
      </c>
      <c r="G2593" s="26">
        <v>62557</v>
      </c>
      <c r="H2593" s="26">
        <v>121947</v>
      </c>
      <c r="I2593" s="48">
        <v>429357</v>
      </c>
      <c r="J2593" s="28">
        <v>0.88519999999999999</v>
      </c>
      <c r="K2593" s="28"/>
      <c r="L2593" s="111">
        <v>16</v>
      </c>
      <c r="M2593" s="28">
        <v>0.81299999999999994</v>
      </c>
      <c r="N2593" s="28">
        <v>3.56E-2</v>
      </c>
    </row>
    <row r="2594" spans="1:14">
      <c r="A2594" s="51" t="s">
        <v>174</v>
      </c>
      <c r="B2594" s="14" t="s">
        <v>75</v>
      </c>
      <c r="C2594" s="14" t="s">
        <v>186</v>
      </c>
      <c r="D2594" s="14">
        <v>2015</v>
      </c>
      <c r="E2594" s="14">
        <v>2015</v>
      </c>
      <c r="F2594" s="14" t="s">
        <v>101</v>
      </c>
      <c r="G2594" s="26">
        <v>99</v>
      </c>
      <c r="H2594" s="26">
        <v>172</v>
      </c>
      <c r="I2594" s="48">
        <v>362</v>
      </c>
      <c r="J2594" s="28">
        <v>1</v>
      </c>
      <c r="K2594" s="28"/>
      <c r="L2594" s="111">
        <v>116</v>
      </c>
      <c r="M2594" s="28">
        <v>0.27600000000000002</v>
      </c>
      <c r="N2594" s="28">
        <v>2.3900000000000001E-2</v>
      </c>
    </row>
    <row r="2595" spans="1:14">
      <c r="A2595" s="51" t="s">
        <v>175</v>
      </c>
      <c r="B2595" s="14" t="s">
        <v>75</v>
      </c>
      <c r="C2595" s="14" t="s">
        <v>186</v>
      </c>
      <c r="D2595" s="14">
        <v>2015</v>
      </c>
      <c r="E2595" s="14">
        <v>2015</v>
      </c>
      <c r="F2595" s="14" t="s">
        <v>101</v>
      </c>
      <c r="G2595" s="26">
        <v>1782</v>
      </c>
      <c r="H2595" s="26">
        <v>3390</v>
      </c>
      <c r="I2595" s="48">
        <v>8009</v>
      </c>
      <c r="J2595" s="28">
        <v>0.94440000000000002</v>
      </c>
      <c r="K2595" s="28"/>
      <c r="L2595" s="111">
        <v>116</v>
      </c>
      <c r="M2595" s="28">
        <v>0.27600000000000002</v>
      </c>
      <c r="N2595" s="28">
        <v>2.3900000000000001E-2</v>
      </c>
    </row>
    <row r="2596" spans="1:14">
      <c r="A2596" s="51" t="s">
        <v>176</v>
      </c>
      <c r="B2596" s="14" t="s">
        <v>75</v>
      </c>
      <c r="C2596" s="14" t="s">
        <v>186</v>
      </c>
      <c r="D2596" s="14">
        <v>2015</v>
      </c>
      <c r="E2596" s="14">
        <v>2015</v>
      </c>
      <c r="F2596" s="14" t="s">
        <v>101</v>
      </c>
      <c r="G2596" s="26">
        <v>16634</v>
      </c>
      <c r="H2596" s="26">
        <v>32123</v>
      </c>
      <c r="I2596" s="48">
        <v>82056</v>
      </c>
      <c r="J2596" s="28">
        <v>0.875</v>
      </c>
      <c r="K2596" s="28"/>
      <c r="L2596" s="111">
        <v>116</v>
      </c>
      <c r="M2596" s="28">
        <v>0.27600000000000002</v>
      </c>
      <c r="N2596" s="28">
        <v>2.3900000000000001E-2</v>
      </c>
    </row>
    <row r="2597" spans="1:14">
      <c r="A2597" s="51" t="s">
        <v>177</v>
      </c>
      <c r="B2597" s="14" t="s">
        <v>75</v>
      </c>
      <c r="C2597" s="14" t="s">
        <v>186</v>
      </c>
      <c r="D2597" s="14">
        <v>2015</v>
      </c>
      <c r="E2597" s="14">
        <v>2015</v>
      </c>
      <c r="F2597" s="14" t="s">
        <v>101</v>
      </c>
      <c r="G2597" s="26">
        <v>2913</v>
      </c>
      <c r="H2597" s="26">
        <v>5462</v>
      </c>
      <c r="I2597" s="48">
        <v>11759</v>
      </c>
      <c r="J2597" s="28">
        <v>1</v>
      </c>
      <c r="K2597" s="28"/>
      <c r="L2597" s="111">
        <v>116</v>
      </c>
      <c r="M2597" s="28">
        <v>0.27600000000000002</v>
      </c>
      <c r="N2597" s="28">
        <v>2.3900000000000001E-2</v>
      </c>
    </row>
    <row r="2598" spans="1:14">
      <c r="A2598" s="51" t="s">
        <v>178</v>
      </c>
      <c r="B2598" s="14" t="s">
        <v>75</v>
      </c>
      <c r="C2598" s="14" t="s">
        <v>186</v>
      </c>
      <c r="D2598" s="14">
        <v>2015</v>
      </c>
      <c r="E2598" s="14">
        <v>2015</v>
      </c>
      <c r="F2598" s="14" t="s">
        <v>101</v>
      </c>
      <c r="G2598" s="26">
        <v>645</v>
      </c>
      <c r="H2598" s="26">
        <v>1506</v>
      </c>
      <c r="I2598" s="48">
        <v>8609</v>
      </c>
      <c r="J2598" s="28">
        <v>0.95650000000000002</v>
      </c>
      <c r="K2598" s="28"/>
      <c r="L2598" s="111">
        <v>116</v>
      </c>
      <c r="M2598" s="28">
        <v>0.27600000000000002</v>
      </c>
      <c r="N2598" s="28">
        <v>2.3900000000000001E-2</v>
      </c>
    </row>
    <row r="2599" spans="1:14">
      <c r="A2599" s="51" t="s">
        <v>179</v>
      </c>
      <c r="B2599" s="14" t="s">
        <v>74</v>
      </c>
      <c r="C2599" s="14" t="s">
        <v>186</v>
      </c>
      <c r="D2599" s="14">
        <v>2015</v>
      </c>
      <c r="E2599" s="14">
        <v>2015</v>
      </c>
      <c r="F2599" s="14" t="s">
        <v>101</v>
      </c>
      <c r="G2599" s="26">
        <v>35924</v>
      </c>
      <c r="H2599" s="26">
        <v>72366</v>
      </c>
      <c r="I2599" s="48">
        <v>264643</v>
      </c>
      <c r="J2599" s="28">
        <v>0.96850000000000003</v>
      </c>
      <c r="K2599" s="28"/>
      <c r="L2599" s="111">
        <v>13</v>
      </c>
      <c r="M2599" s="28">
        <v>0.46200000000000002</v>
      </c>
      <c r="N2599" s="28">
        <v>2.3400000000000001E-2</v>
      </c>
    </row>
    <row r="2600" spans="1:14">
      <c r="A2600" s="51" t="s">
        <v>180</v>
      </c>
      <c r="B2600" s="14" t="s">
        <v>75</v>
      </c>
      <c r="C2600" s="14" t="s">
        <v>186</v>
      </c>
      <c r="D2600" s="14">
        <v>2015</v>
      </c>
      <c r="E2600" s="14">
        <v>2015</v>
      </c>
      <c r="F2600" s="14" t="s">
        <v>101</v>
      </c>
      <c r="G2600" s="26">
        <v>2521</v>
      </c>
      <c r="H2600" s="26">
        <v>5191</v>
      </c>
      <c r="I2600" s="48">
        <v>11526</v>
      </c>
      <c r="J2600" s="28">
        <v>0.9899</v>
      </c>
      <c r="K2600" s="28"/>
      <c r="L2600" s="111">
        <v>116</v>
      </c>
      <c r="M2600" s="28">
        <v>0.27600000000000002</v>
      </c>
      <c r="N2600" s="28">
        <v>2.3900000000000001E-2</v>
      </c>
    </row>
    <row r="2601" spans="1:14">
      <c r="A2601" s="51" t="s">
        <v>181</v>
      </c>
      <c r="B2601" s="14" t="s">
        <v>75</v>
      </c>
      <c r="C2601" s="14" t="s">
        <v>186</v>
      </c>
      <c r="D2601" s="14">
        <v>2015</v>
      </c>
      <c r="E2601" s="14">
        <v>2015</v>
      </c>
      <c r="F2601" s="14" t="s">
        <v>101</v>
      </c>
      <c r="G2601" s="26">
        <v>7301</v>
      </c>
      <c r="H2601" s="26">
        <v>13117</v>
      </c>
      <c r="I2601" s="48">
        <v>37682</v>
      </c>
      <c r="J2601" s="28">
        <v>1</v>
      </c>
      <c r="K2601" s="28"/>
      <c r="L2601" s="111">
        <v>116</v>
      </c>
      <c r="M2601" s="28">
        <v>0.27600000000000002</v>
      </c>
      <c r="N2601" s="28">
        <v>2.3900000000000001E-2</v>
      </c>
    </row>
    <row r="2602" spans="1:14">
      <c r="A2602" s="87" t="s">
        <v>123</v>
      </c>
      <c r="B2602" s="14" t="s">
        <v>74</v>
      </c>
      <c r="C2602" s="14" t="s">
        <v>186</v>
      </c>
      <c r="D2602" s="14">
        <v>2015</v>
      </c>
      <c r="E2602" s="14">
        <v>2015</v>
      </c>
      <c r="F2602" s="14" t="s">
        <v>101</v>
      </c>
      <c r="G2602" s="26">
        <v>98413</v>
      </c>
      <c r="H2602" s="26">
        <v>228719</v>
      </c>
      <c r="I2602" s="48">
        <v>472610</v>
      </c>
      <c r="J2602" s="28">
        <v>0.95479999999999998</v>
      </c>
      <c r="K2602" s="28"/>
      <c r="L2602" s="111">
        <v>19</v>
      </c>
      <c r="M2602" s="28">
        <v>0.26300000000000001</v>
      </c>
      <c r="N2602" s="28">
        <v>2.5399999999999999E-2</v>
      </c>
    </row>
    <row r="2603" spans="1:14">
      <c r="A2603" s="87" t="s">
        <v>124</v>
      </c>
      <c r="B2603" s="14" t="s">
        <v>75</v>
      </c>
      <c r="C2603" s="14" t="s">
        <v>186</v>
      </c>
      <c r="D2603" s="14">
        <v>2015</v>
      </c>
      <c r="E2603" s="14">
        <v>2015</v>
      </c>
      <c r="F2603" s="14" t="s">
        <v>101</v>
      </c>
      <c r="G2603" s="26">
        <v>1505</v>
      </c>
      <c r="H2603" s="26">
        <v>3553</v>
      </c>
      <c r="I2603" s="48">
        <v>11823</v>
      </c>
      <c r="J2603" s="28">
        <v>1</v>
      </c>
      <c r="K2603" s="28"/>
      <c r="L2603" s="111">
        <v>116</v>
      </c>
      <c r="M2603" s="28">
        <v>0.27600000000000002</v>
      </c>
      <c r="N2603" s="28">
        <v>2.3900000000000001E-2</v>
      </c>
    </row>
    <row r="2604" spans="1:14">
      <c r="A2604" s="87" t="s">
        <v>125</v>
      </c>
      <c r="B2604" s="14" t="s">
        <v>75</v>
      </c>
      <c r="C2604" s="14" t="s">
        <v>186</v>
      </c>
      <c r="D2604" s="14">
        <v>2015</v>
      </c>
      <c r="E2604" s="14">
        <v>2015</v>
      </c>
      <c r="F2604" s="14" t="s">
        <v>101</v>
      </c>
      <c r="G2604" s="26">
        <v>12055</v>
      </c>
      <c r="H2604" s="26">
        <v>21035</v>
      </c>
      <c r="I2604" s="48">
        <v>50631</v>
      </c>
      <c r="J2604" s="28">
        <v>0.998</v>
      </c>
      <c r="K2604" s="28"/>
      <c r="L2604" s="111">
        <v>116</v>
      </c>
      <c r="M2604" s="28">
        <v>0.27600000000000002</v>
      </c>
      <c r="N2604" s="28">
        <v>2.3900000000000001E-2</v>
      </c>
    </row>
    <row r="2605" spans="1:14">
      <c r="A2605" s="87" t="s">
        <v>126</v>
      </c>
      <c r="B2605" s="14" t="s">
        <v>75</v>
      </c>
      <c r="C2605" s="14" t="s">
        <v>186</v>
      </c>
      <c r="D2605" s="14">
        <v>2015</v>
      </c>
      <c r="E2605" s="14">
        <v>2015</v>
      </c>
      <c r="F2605" s="14" t="s">
        <v>101</v>
      </c>
      <c r="G2605" s="26">
        <v>17504</v>
      </c>
      <c r="H2605" s="26">
        <v>43873</v>
      </c>
      <c r="I2605" s="48">
        <v>92165</v>
      </c>
      <c r="J2605" s="28">
        <v>0.97019999999999995</v>
      </c>
      <c r="K2605" s="28"/>
      <c r="L2605" s="111">
        <v>116</v>
      </c>
      <c r="M2605" s="28">
        <v>0.27600000000000002</v>
      </c>
      <c r="N2605" s="28">
        <v>2.3900000000000001E-2</v>
      </c>
    </row>
    <row r="2606" spans="1:14">
      <c r="A2606" s="87" t="s">
        <v>127</v>
      </c>
      <c r="B2606" s="14" t="s">
        <v>75</v>
      </c>
      <c r="C2606" s="14" t="s">
        <v>186</v>
      </c>
      <c r="D2606" s="14">
        <v>2015</v>
      </c>
      <c r="E2606" s="14">
        <v>2015</v>
      </c>
      <c r="F2606" s="14" t="s">
        <v>101</v>
      </c>
      <c r="G2606" s="26">
        <v>1048</v>
      </c>
      <c r="H2606" s="26">
        <v>2049</v>
      </c>
      <c r="I2606" s="48">
        <v>5568</v>
      </c>
      <c r="J2606" s="28">
        <v>1</v>
      </c>
      <c r="K2606" s="28"/>
      <c r="L2606" s="111">
        <v>116</v>
      </c>
      <c r="M2606" s="28">
        <v>0.27600000000000002</v>
      </c>
      <c r="N2606" s="28">
        <v>2.3900000000000001E-2</v>
      </c>
    </row>
    <row r="2607" spans="1:14">
      <c r="A2607" s="87" t="s">
        <v>128</v>
      </c>
      <c r="B2607" s="14" t="s">
        <v>75</v>
      </c>
      <c r="C2607" s="14" t="s">
        <v>186</v>
      </c>
      <c r="D2607" s="14">
        <v>2015</v>
      </c>
      <c r="E2607" s="14">
        <v>2015</v>
      </c>
      <c r="F2607" s="14" t="s">
        <v>101</v>
      </c>
      <c r="G2607" s="26">
        <v>68560</v>
      </c>
      <c r="H2607" s="26">
        <v>161466</v>
      </c>
      <c r="I2607" s="48">
        <v>386562</v>
      </c>
      <c r="J2607" s="28">
        <v>0.99570000000000003</v>
      </c>
      <c r="K2607" s="28"/>
      <c r="L2607" s="111">
        <v>44</v>
      </c>
      <c r="M2607" s="28">
        <v>0.159</v>
      </c>
      <c r="N2607" s="28">
        <v>7.7999999999999996E-3</v>
      </c>
    </row>
    <row r="2608" spans="1:14">
      <c r="A2608" s="87" t="s">
        <v>129</v>
      </c>
      <c r="B2608" s="14" t="s">
        <v>75</v>
      </c>
      <c r="C2608" s="14" t="s">
        <v>186</v>
      </c>
      <c r="D2608" s="14">
        <v>2015</v>
      </c>
      <c r="E2608" s="14">
        <v>2015</v>
      </c>
      <c r="F2608" s="14" t="s">
        <v>101</v>
      </c>
      <c r="G2608" s="26">
        <v>10805</v>
      </c>
      <c r="H2608" s="26">
        <v>24914</v>
      </c>
      <c r="I2608" s="48">
        <v>55951</v>
      </c>
      <c r="J2608" s="28">
        <v>0.99770000000000003</v>
      </c>
      <c r="K2608" s="28"/>
      <c r="L2608" s="111">
        <v>116</v>
      </c>
      <c r="M2608" s="28">
        <v>0.27600000000000002</v>
      </c>
      <c r="N2608" s="28">
        <v>2.3900000000000001E-2</v>
      </c>
    </row>
    <row r="2609" spans="1:14">
      <c r="A2609" s="87" t="s">
        <v>130</v>
      </c>
      <c r="B2609" s="14" t="s">
        <v>75</v>
      </c>
      <c r="C2609" s="14" t="s">
        <v>186</v>
      </c>
      <c r="D2609" s="14">
        <v>2015</v>
      </c>
      <c r="E2609" s="14">
        <v>2015</v>
      </c>
      <c r="F2609" s="14" t="s">
        <v>101</v>
      </c>
      <c r="G2609" s="26">
        <v>6287</v>
      </c>
      <c r="H2609" s="26">
        <v>12211</v>
      </c>
      <c r="I2609" s="48">
        <v>30291</v>
      </c>
      <c r="J2609" s="28">
        <v>0.99229999999999996</v>
      </c>
      <c r="K2609" s="28"/>
      <c r="L2609" s="111">
        <v>116</v>
      </c>
      <c r="M2609" s="28">
        <v>0.27600000000000002</v>
      </c>
      <c r="N2609" s="28">
        <v>2.3900000000000001E-2</v>
      </c>
    </row>
    <row r="2610" spans="1:14">
      <c r="A2610" s="87" t="s">
        <v>131</v>
      </c>
      <c r="B2610" s="14" t="s">
        <v>75</v>
      </c>
      <c r="C2610" s="14" t="s">
        <v>186</v>
      </c>
      <c r="D2610" s="14">
        <v>2015</v>
      </c>
      <c r="E2610" s="14">
        <v>2015</v>
      </c>
      <c r="F2610" s="14" t="s">
        <v>101</v>
      </c>
      <c r="G2610" s="26">
        <v>1553</v>
      </c>
      <c r="H2610" s="26">
        <v>3222</v>
      </c>
      <c r="I2610" s="48">
        <v>7702</v>
      </c>
      <c r="J2610" s="28">
        <v>0.77110000000000001</v>
      </c>
      <c r="K2610" s="28"/>
      <c r="L2610" s="111">
        <v>116</v>
      </c>
      <c r="M2610" s="28">
        <v>0.27600000000000002</v>
      </c>
      <c r="N2610" s="28">
        <v>2.3900000000000001E-2</v>
      </c>
    </row>
    <row r="2611" spans="1:14">
      <c r="A2611" s="87" t="s">
        <v>132</v>
      </c>
      <c r="B2611" s="14" t="s">
        <v>76</v>
      </c>
      <c r="C2611" s="14" t="s">
        <v>186</v>
      </c>
      <c r="D2611" s="14">
        <v>2015</v>
      </c>
      <c r="E2611" s="14">
        <v>2015</v>
      </c>
      <c r="F2611" s="14" t="s">
        <v>101</v>
      </c>
      <c r="G2611" s="26">
        <v>586748</v>
      </c>
      <c r="H2611" s="26">
        <v>1179266</v>
      </c>
      <c r="I2611" s="48">
        <v>3844329</v>
      </c>
      <c r="J2611" s="28">
        <v>0.95669999999999999</v>
      </c>
      <c r="K2611" s="28"/>
      <c r="L2611" s="111">
        <v>137</v>
      </c>
      <c r="M2611" s="28">
        <v>0.48199999999999998</v>
      </c>
      <c r="N2611" s="28">
        <v>3.8600000000000002E-2</v>
      </c>
    </row>
    <row r="2612" spans="1:14">
      <c r="A2612" s="87" t="s">
        <v>133</v>
      </c>
      <c r="B2612" s="14" t="s">
        <v>75</v>
      </c>
      <c r="C2612" s="14" t="s">
        <v>186</v>
      </c>
      <c r="D2612" s="14">
        <v>2015</v>
      </c>
      <c r="E2612" s="14">
        <v>2015</v>
      </c>
      <c r="F2612" s="14" t="s">
        <v>101</v>
      </c>
      <c r="G2612" s="26">
        <v>12137</v>
      </c>
      <c r="H2612" s="26">
        <v>29875</v>
      </c>
      <c r="I2612" s="48">
        <v>69306</v>
      </c>
      <c r="J2612" s="28">
        <v>0.99570000000000003</v>
      </c>
      <c r="K2612" s="28"/>
      <c r="L2612" s="111">
        <v>116</v>
      </c>
      <c r="M2612" s="28">
        <v>0.27600000000000002</v>
      </c>
      <c r="N2612" s="28">
        <v>2.3900000000000001E-2</v>
      </c>
    </row>
    <row r="2613" spans="1:14">
      <c r="A2613" s="87" t="s">
        <v>134</v>
      </c>
      <c r="B2613" s="14" t="s">
        <v>75</v>
      </c>
      <c r="C2613" s="14" t="s">
        <v>186</v>
      </c>
      <c r="D2613" s="14">
        <v>2015</v>
      </c>
      <c r="E2613" s="14">
        <v>2015</v>
      </c>
      <c r="F2613" s="14" t="s">
        <v>101</v>
      </c>
      <c r="G2613" s="26">
        <v>6477</v>
      </c>
      <c r="H2613" s="26">
        <v>10669</v>
      </c>
      <c r="I2613" s="48">
        <v>43350</v>
      </c>
      <c r="J2613" s="28">
        <v>0.98619999999999997</v>
      </c>
      <c r="K2613" s="28"/>
      <c r="L2613" s="111">
        <v>116</v>
      </c>
      <c r="M2613" s="28">
        <v>0.27600000000000002</v>
      </c>
      <c r="N2613" s="28">
        <v>2.3900000000000001E-2</v>
      </c>
    </row>
    <row r="2614" spans="1:14">
      <c r="A2614" s="87" t="s">
        <v>135</v>
      </c>
      <c r="B2614" s="14" t="s">
        <v>75</v>
      </c>
      <c r="C2614" s="14" t="s">
        <v>186</v>
      </c>
      <c r="D2614" s="14">
        <v>2015</v>
      </c>
      <c r="E2614" s="14">
        <v>2015</v>
      </c>
      <c r="F2614" s="14" t="s">
        <v>101</v>
      </c>
      <c r="G2614" s="26">
        <v>1127</v>
      </c>
      <c r="H2614" s="26">
        <v>2153</v>
      </c>
      <c r="I2614" s="48">
        <v>4756</v>
      </c>
      <c r="J2614" s="28">
        <v>1</v>
      </c>
      <c r="K2614" s="28"/>
      <c r="L2614" s="111">
        <v>116</v>
      </c>
      <c r="M2614" s="28">
        <v>0.27600000000000002</v>
      </c>
      <c r="N2614" s="28">
        <v>2.3900000000000001E-2</v>
      </c>
    </row>
    <row r="2615" spans="1:14">
      <c r="A2615" s="87" t="s">
        <v>136</v>
      </c>
      <c r="B2615" s="14" t="s">
        <v>75</v>
      </c>
      <c r="C2615" s="14" t="s">
        <v>186</v>
      </c>
      <c r="D2615" s="14">
        <v>2015</v>
      </c>
      <c r="E2615" s="14">
        <v>2015</v>
      </c>
      <c r="F2615" s="14" t="s">
        <v>101</v>
      </c>
      <c r="G2615" s="26">
        <v>7092</v>
      </c>
      <c r="H2615" s="26">
        <v>13257</v>
      </c>
      <c r="I2615" s="48">
        <v>40008</v>
      </c>
      <c r="J2615" s="28">
        <v>0.99229999999999996</v>
      </c>
      <c r="K2615" s="28"/>
      <c r="L2615" s="111">
        <v>116</v>
      </c>
      <c r="M2615" s="28">
        <v>0.27600000000000002</v>
      </c>
      <c r="N2615" s="28">
        <v>2.3900000000000001E-2</v>
      </c>
    </row>
    <row r="2616" spans="1:14">
      <c r="A2616" s="87" t="s">
        <v>137</v>
      </c>
      <c r="B2616" s="14" t="s">
        <v>75</v>
      </c>
      <c r="C2616" s="14" t="s">
        <v>186</v>
      </c>
      <c r="D2616" s="14">
        <v>2015</v>
      </c>
      <c r="E2616" s="14">
        <v>2015</v>
      </c>
      <c r="F2616" s="14" t="s">
        <v>101</v>
      </c>
      <c r="G2616" s="26">
        <v>25338</v>
      </c>
      <c r="H2616" s="26">
        <v>58614</v>
      </c>
      <c r="I2616" s="48">
        <v>136832</v>
      </c>
      <c r="J2616" s="28">
        <v>0.99319999999999997</v>
      </c>
      <c r="K2616" s="28"/>
      <c r="L2616" s="111">
        <v>11</v>
      </c>
      <c r="M2616" s="28">
        <v>0.182</v>
      </c>
      <c r="N2616" s="28">
        <v>1.2999999999999999E-2</v>
      </c>
    </row>
    <row r="2617" spans="1:14">
      <c r="A2617" s="87" t="s">
        <v>138</v>
      </c>
      <c r="B2617" s="14" t="s">
        <v>75</v>
      </c>
      <c r="C2617" s="14" t="s">
        <v>186</v>
      </c>
      <c r="D2617" s="14">
        <v>2015</v>
      </c>
      <c r="E2617" s="14">
        <v>2015</v>
      </c>
      <c r="F2617" s="14" t="s">
        <v>101</v>
      </c>
      <c r="G2617" s="26">
        <v>447</v>
      </c>
      <c r="H2617" s="26">
        <v>958</v>
      </c>
      <c r="I2617" s="48">
        <v>3105</v>
      </c>
      <c r="J2617" s="28">
        <v>1</v>
      </c>
      <c r="K2617" s="28"/>
      <c r="L2617" s="111">
        <v>116</v>
      </c>
      <c r="M2617" s="28">
        <v>0.27600000000000002</v>
      </c>
      <c r="N2617" s="28">
        <v>2.3900000000000001E-2</v>
      </c>
    </row>
    <row r="2618" spans="1:14">
      <c r="A2618" s="87" t="s">
        <v>139</v>
      </c>
      <c r="B2618" s="14" t="s">
        <v>75</v>
      </c>
      <c r="C2618" s="14" t="s">
        <v>186</v>
      </c>
      <c r="D2618" s="14">
        <v>2015</v>
      </c>
      <c r="E2618" s="14">
        <v>2015</v>
      </c>
      <c r="F2618" s="14" t="s">
        <v>101</v>
      </c>
      <c r="G2618" s="26">
        <v>496</v>
      </c>
      <c r="H2618" s="26">
        <v>820</v>
      </c>
      <c r="I2618" s="48">
        <v>3619</v>
      </c>
      <c r="J2618" s="28">
        <v>1</v>
      </c>
      <c r="K2618" s="28"/>
      <c r="L2618" s="111">
        <v>116</v>
      </c>
      <c r="M2618" s="28">
        <v>0.27600000000000002</v>
      </c>
      <c r="N2618" s="28">
        <v>2.3900000000000001E-2</v>
      </c>
    </row>
    <row r="2619" spans="1:14">
      <c r="A2619" s="87" t="s">
        <v>140</v>
      </c>
      <c r="B2619" s="14" t="s">
        <v>75</v>
      </c>
      <c r="C2619" s="14" t="s">
        <v>186</v>
      </c>
      <c r="D2619" s="14">
        <v>2015</v>
      </c>
      <c r="E2619" s="14">
        <v>2015</v>
      </c>
      <c r="F2619" s="14" t="s">
        <v>101</v>
      </c>
      <c r="G2619" s="26">
        <v>22336</v>
      </c>
      <c r="H2619" s="26">
        <v>49542</v>
      </c>
      <c r="I2619" s="48">
        <v>173262</v>
      </c>
      <c r="J2619" s="28">
        <v>1</v>
      </c>
      <c r="K2619" s="28"/>
      <c r="L2619" s="111">
        <v>18</v>
      </c>
      <c r="M2619" s="28">
        <v>0.27800000000000002</v>
      </c>
      <c r="N2619" s="28">
        <v>5.4699999999999999E-2</v>
      </c>
    </row>
    <row r="2620" spans="1:14">
      <c r="A2620" s="87" t="s">
        <v>141</v>
      </c>
      <c r="B2620" s="14" t="s">
        <v>75</v>
      </c>
      <c r="C2620" s="14" t="s">
        <v>186</v>
      </c>
      <c r="D2620" s="14">
        <v>2015</v>
      </c>
      <c r="E2620" s="14">
        <v>2015</v>
      </c>
      <c r="F2620" s="14" t="s">
        <v>101</v>
      </c>
      <c r="G2620" s="26">
        <v>3600</v>
      </c>
      <c r="H2620" s="26">
        <v>7378</v>
      </c>
      <c r="I2620" s="48">
        <v>31748</v>
      </c>
      <c r="J2620" s="28">
        <v>0.98709999999999998</v>
      </c>
      <c r="K2620" s="28"/>
      <c r="L2620" s="111">
        <v>116</v>
      </c>
      <c r="M2620" s="28">
        <v>0.27600000000000002</v>
      </c>
      <c r="N2620" s="28">
        <v>2.3900000000000001E-2</v>
      </c>
    </row>
    <row r="2621" spans="1:14">
      <c r="A2621" s="87" t="s">
        <v>142</v>
      </c>
      <c r="B2621" s="14" t="s">
        <v>75</v>
      </c>
      <c r="C2621" s="14" t="s">
        <v>186</v>
      </c>
      <c r="D2621" s="14">
        <v>2015</v>
      </c>
      <c r="E2621" s="14">
        <v>2015</v>
      </c>
      <c r="F2621" s="14" t="s">
        <v>101</v>
      </c>
      <c r="G2621" s="26">
        <v>4273</v>
      </c>
      <c r="H2621" s="26">
        <v>7752</v>
      </c>
      <c r="I2621" s="48">
        <v>24342</v>
      </c>
      <c r="J2621" s="28">
        <v>0.99019999999999997</v>
      </c>
      <c r="K2621" s="28"/>
      <c r="L2621" s="111">
        <v>116</v>
      </c>
      <c r="M2621" s="28">
        <v>0.27600000000000002</v>
      </c>
      <c r="N2621" s="28">
        <v>2.3900000000000001E-2</v>
      </c>
    </row>
    <row r="2622" spans="1:14">
      <c r="A2622" s="87" t="s">
        <v>143</v>
      </c>
      <c r="B2622" s="14" t="s">
        <v>74</v>
      </c>
      <c r="C2622" s="14" t="s">
        <v>186</v>
      </c>
      <c r="D2622" s="14">
        <v>2015</v>
      </c>
      <c r="E2622" s="14">
        <v>2015</v>
      </c>
      <c r="F2622" s="14" t="s">
        <v>101</v>
      </c>
      <c r="G2622" s="26">
        <v>124097</v>
      </c>
      <c r="H2622" s="26">
        <v>258800</v>
      </c>
      <c r="I2622" s="48">
        <v>874721</v>
      </c>
      <c r="J2622" s="28">
        <v>0.9829</v>
      </c>
      <c r="K2622" s="28"/>
      <c r="L2622" s="111">
        <v>30</v>
      </c>
      <c r="M2622" s="28">
        <v>0.4</v>
      </c>
      <c r="N2622" s="28">
        <v>3.8300000000000001E-2</v>
      </c>
    </row>
    <row r="2623" spans="1:14">
      <c r="A2623" s="87" t="s">
        <v>144</v>
      </c>
      <c r="B2623" s="14" t="s">
        <v>74</v>
      </c>
      <c r="C2623" s="14" t="s">
        <v>186</v>
      </c>
      <c r="D2623" s="14">
        <v>2015</v>
      </c>
      <c r="E2623" s="14">
        <v>2015</v>
      </c>
      <c r="F2623" s="14" t="s">
        <v>101</v>
      </c>
      <c r="G2623" s="26">
        <v>9381</v>
      </c>
      <c r="H2623" s="26">
        <v>18156</v>
      </c>
      <c r="I2623" s="48">
        <v>62786</v>
      </c>
      <c r="J2623" s="28">
        <v>0.96379999999999999</v>
      </c>
      <c r="K2623" s="28"/>
      <c r="L2623" s="111">
        <v>116</v>
      </c>
      <c r="M2623" s="28">
        <v>0.27600000000000002</v>
      </c>
      <c r="N2623" s="28">
        <v>2.3900000000000001E-2</v>
      </c>
    </row>
    <row r="2624" spans="1:14">
      <c r="A2624" s="87" t="s">
        <v>145</v>
      </c>
      <c r="B2624" s="14" t="s">
        <v>75</v>
      </c>
      <c r="C2624" s="14" t="s">
        <v>186</v>
      </c>
      <c r="D2624" s="14">
        <v>2015</v>
      </c>
      <c r="E2624" s="14">
        <v>2015</v>
      </c>
      <c r="F2624" s="14" t="s">
        <v>101</v>
      </c>
      <c r="G2624" s="26">
        <v>1063</v>
      </c>
      <c r="H2624" s="26">
        <v>2017</v>
      </c>
      <c r="I2624" s="48">
        <v>5760</v>
      </c>
      <c r="J2624" s="28">
        <v>1</v>
      </c>
      <c r="K2624" s="28"/>
      <c r="L2624" s="111">
        <v>116</v>
      </c>
      <c r="M2624" s="28">
        <v>0.27600000000000002</v>
      </c>
      <c r="N2624" s="28">
        <v>2.3900000000000001E-2</v>
      </c>
    </row>
    <row r="2625" spans="1:14">
      <c r="A2625" s="87" t="s">
        <v>146</v>
      </c>
      <c r="B2625" s="14" t="s">
        <v>75</v>
      </c>
      <c r="C2625" s="14" t="s">
        <v>186</v>
      </c>
      <c r="D2625" s="14">
        <v>2015</v>
      </c>
      <c r="E2625" s="14">
        <v>2015</v>
      </c>
      <c r="F2625" s="14" t="s">
        <v>101</v>
      </c>
      <c r="G2625" s="26">
        <v>130923</v>
      </c>
      <c r="H2625" s="26">
        <v>297717</v>
      </c>
      <c r="I2625" s="48">
        <v>806351</v>
      </c>
      <c r="J2625" s="28">
        <v>0.99809999999999999</v>
      </c>
      <c r="K2625" s="28"/>
      <c r="L2625" s="111">
        <v>85</v>
      </c>
      <c r="M2625" s="28">
        <v>0.17599999999999999</v>
      </c>
      <c r="N2625" s="28">
        <v>5.7599999999999998E-2</v>
      </c>
    </row>
    <row r="2626" spans="1:14">
      <c r="A2626" s="87" t="s">
        <v>147</v>
      </c>
      <c r="B2626" s="14" t="s">
        <v>74</v>
      </c>
      <c r="C2626" s="14" t="s">
        <v>186</v>
      </c>
      <c r="D2626" s="14">
        <v>2015</v>
      </c>
      <c r="E2626" s="14">
        <v>2015</v>
      </c>
      <c r="F2626" s="14" t="s">
        <v>101</v>
      </c>
      <c r="G2626" s="26">
        <v>105471</v>
      </c>
      <c r="H2626" s="26">
        <v>221342</v>
      </c>
      <c r="I2626" s="48">
        <v>538226</v>
      </c>
      <c r="J2626" s="28">
        <v>0.97809999999999997</v>
      </c>
      <c r="K2626" s="28"/>
      <c r="L2626" s="111">
        <v>29</v>
      </c>
      <c r="M2626" s="28">
        <v>0.55200000000000005</v>
      </c>
      <c r="N2626" s="28">
        <v>2.2000000000000001E-3</v>
      </c>
    </row>
    <row r="2627" spans="1:14">
      <c r="A2627" s="87" t="s">
        <v>148</v>
      </c>
      <c r="B2627" s="14" t="s">
        <v>75</v>
      </c>
      <c r="C2627" s="14" t="s">
        <v>186</v>
      </c>
      <c r="D2627" s="14">
        <v>2015</v>
      </c>
      <c r="E2627" s="14">
        <v>2015</v>
      </c>
      <c r="F2627" s="14" t="s">
        <v>101</v>
      </c>
      <c r="G2627" s="26">
        <v>2700</v>
      </c>
      <c r="H2627" s="26">
        <v>5982</v>
      </c>
      <c r="I2627" s="48">
        <v>18027</v>
      </c>
      <c r="J2627" s="28">
        <v>1</v>
      </c>
      <c r="K2627" s="28"/>
      <c r="L2627" s="111">
        <v>116</v>
      </c>
      <c r="M2627" s="28">
        <v>0.27600000000000002</v>
      </c>
      <c r="N2627" s="28">
        <v>2.3900000000000001E-2</v>
      </c>
    </row>
    <row r="2628" spans="1:14">
      <c r="A2628" s="87" t="s">
        <v>149</v>
      </c>
      <c r="B2628" s="14" t="s">
        <v>75</v>
      </c>
      <c r="C2628" s="14" t="s">
        <v>186</v>
      </c>
      <c r="D2628" s="14">
        <v>2015</v>
      </c>
      <c r="E2628" s="14">
        <v>2015</v>
      </c>
      <c r="F2628" s="14" t="s">
        <v>101</v>
      </c>
      <c r="G2628" s="26">
        <v>182115</v>
      </c>
      <c r="H2628" s="26">
        <v>404596</v>
      </c>
      <c r="I2628" s="48">
        <v>855222</v>
      </c>
      <c r="J2628" s="28">
        <v>0.99980000000000002</v>
      </c>
      <c r="K2628" s="28"/>
      <c r="L2628" s="111">
        <v>99</v>
      </c>
      <c r="M2628" s="28">
        <v>0.111</v>
      </c>
      <c r="N2628" s="28">
        <v>3.1199999999999999E-2</v>
      </c>
    </row>
    <row r="2629" spans="1:14">
      <c r="A2629" s="87" t="s">
        <v>150</v>
      </c>
      <c r="B2629" s="14" t="s">
        <v>74</v>
      </c>
      <c r="C2629" s="14" t="s">
        <v>186</v>
      </c>
      <c r="D2629" s="14">
        <v>2015</v>
      </c>
      <c r="E2629" s="14">
        <v>2015</v>
      </c>
      <c r="F2629" s="14" t="s">
        <v>101</v>
      </c>
      <c r="G2629" s="26">
        <v>143930</v>
      </c>
      <c r="H2629" s="26">
        <v>292683</v>
      </c>
      <c r="I2629" s="48">
        <v>862670</v>
      </c>
      <c r="J2629" s="28">
        <v>0.96550000000000002</v>
      </c>
      <c r="K2629" s="28"/>
      <c r="L2629" s="111">
        <v>50</v>
      </c>
      <c r="M2629" s="28">
        <v>0.42</v>
      </c>
      <c r="N2629" s="28">
        <v>1.09E-2</v>
      </c>
    </row>
    <row r="2630" spans="1:14">
      <c r="A2630" s="87" t="s">
        <v>151</v>
      </c>
      <c r="B2630" s="14" t="s">
        <v>74</v>
      </c>
      <c r="C2630" s="14" t="s">
        <v>186</v>
      </c>
      <c r="D2630" s="14">
        <v>2015</v>
      </c>
      <c r="E2630" s="14">
        <v>2015</v>
      </c>
      <c r="F2630" s="14" t="s">
        <v>101</v>
      </c>
      <c r="G2630" s="26">
        <v>34358</v>
      </c>
      <c r="H2630" s="26">
        <v>52477</v>
      </c>
      <c r="I2630" s="48">
        <v>224429</v>
      </c>
      <c r="J2630" s="28">
        <v>0.97540000000000004</v>
      </c>
      <c r="K2630" s="28"/>
      <c r="L2630" s="111">
        <v>10</v>
      </c>
      <c r="M2630" s="28">
        <v>0.8</v>
      </c>
      <c r="N2630" s="28">
        <v>7.6399999999999996E-2</v>
      </c>
    </row>
    <row r="2631" spans="1:14">
      <c r="A2631" s="87" t="s">
        <v>152</v>
      </c>
      <c r="B2631" s="14" t="s">
        <v>75</v>
      </c>
      <c r="C2631" s="14" t="s">
        <v>186</v>
      </c>
      <c r="D2631" s="14">
        <v>2015</v>
      </c>
      <c r="E2631" s="14">
        <v>2015</v>
      </c>
      <c r="F2631" s="14" t="s">
        <v>101</v>
      </c>
      <c r="G2631" s="26">
        <v>53544</v>
      </c>
      <c r="H2631" s="26">
        <v>122090</v>
      </c>
      <c r="I2631" s="48">
        <v>292843</v>
      </c>
      <c r="J2631" s="28">
        <v>0.98950000000000005</v>
      </c>
      <c r="K2631" s="28"/>
      <c r="L2631" s="111">
        <v>31</v>
      </c>
      <c r="M2631" s="28">
        <v>0.129</v>
      </c>
      <c r="N2631" s="28">
        <v>2.76E-2</v>
      </c>
    </row>
    <row r="2632" spans="1:14">
      <c r="A2632" s="87" t="s">
        <v>153</v>
      </c>
      <c r="B2632" s="14" t="s">
        <v>74</v>
      </c>
      <c r="C2632" s="14" t="s">
        <v>186</v>
      </c>
      <c r="D2632" s="14">
        <v>2015</v>
      </c>
      <c r="E2632" s="14">
        <v>2015</v>
      </c>
      <c r="F2632" s="14" t="s">
        <v>101</v>
      </c>
      <c r="G2632" s="26">
        <v>10019</v>
      </c>
      <c r="H2632" s="26">
        <v>18549</v>
      </c>
      <c r="I2632" s="48">
        <v>60795</v>
      </c>
      <c r="J2632" s="28">
        <v>0.97170000000000001</v>
      </c>
      <c r="K2632" s="28"/>
      <c r="L2632" s="111">
        <v>116</v>
      </c>
      <c r="M2632" s="28">
        <v>0.27600000000000002</v>
      </c>
      <c r="N2632" s="28">
        <v>2.3900000000000001E-2</v>
      </c>
    </row>
    <row r="2633" spans="1:14">
      <c r="A2633" s="87" t="s">
        <v>154</v>
      </c>
      <c r="B2633" s="14" t="s">
        <v>74</v>
      </c>
      <c r="C2633" s="14" t="s">
        <v>186</v>
      </c>
      <c r="D2633" s="14">
        <v>2015</v>
      </c>
      <c r="E2633" s="14">
        <v>2015</v>
      </c>
      <c r="F2633" s="14" t="s">
        <v>101</v>
      </c>
      <c r="G2633" s="26">
        <v>16351</v>
      </c>
      <c r="H2633" s="26">
        <v>31960</v>
      </c>
      <c r="I2633" s="48">
        <v>154015</v>
      </c>
      <c r="J2633" s="28">
        <v>0.96360000000000001</v>
      </c>
      <c r="K2633" s="28"/>
      <c r="L2633" s="111">
        <v>116</v>
      </c>
      <c r="M2633" s="28">
        <v>0.27600000000000002</v>
      </c>
      <c r="N2633" s="28">
        <v>2.3900000000000001E-2</v>
      </c>
    </row>
    <row r="2634" spans="1:14">
      <c r="A2634" s="87" t="s">
        <v>155</v>
      </c>
      <c r="B2634" s="14" t="s">
        <v>74</v>
      </c>
      <c r="C2634" s="14" t="s">
        <v>186</v>
      </c>
      <c r="D2634" s="14">
        <v>2015</v>
      </c>
      <c r="E2634" s="14">
        <v>2015</v>
      </c>
      <c r="F2634" s="14" t="s">
        <v>101</v>
      </c>
      <c r="G2634" s="26">
        <v>17045</v>
      </c>
      <c r="H2634" s="26">
        <v>36342</v>
      </c>
      <c r="I2634" s="48">
        <v>136237</v>
      </c>
      <c r="J2634" s="28">
        <v>0.96879999999999999</v>
      </c>
      <c r="K2634" s="28"/>
      <c r="L2634" s="111">
        <v>116</v>
      </c>
      <c r="M2634" s="28">
        <v>0.27600000000000002</v>
      </c>
      <c r="N2634" s="28">
        <v>2.3900000000000001E-2</v>
      </c>
    </row>
    <row r="2635" spans="1:14">
      <c r="A2635" s="87" t="s">
        <v>156</v>
      </c>
      <c r="B2635" s="14" t="s">
        <v>74</v>
      </c>
      <c r="C2635" s="14" t="s">
        <v>186</v>
      </c>
      <c r="D2635" s="14">
        <v>2015</v>
      </c>
      <c r="E2635" s="14">
        <v>2015</v>
      </c>
      <c r="F2635" s="14" t="s">
        <v>101</v>
      </c>
      <c r="G2635" s="26">
        <v>55319</v>
      </c>
      <c r="H2635" s="26">
        <v>110835</v>
      </c>
      <c r="I2635" s="48">
        <v>438573</v>
      </c>
      <c r="J2635" s="28">
        <v>0.97899999999999998</v>
      </c>
      <c r="K2635" s="28"/>
      <c r="L2635" s="111">
        <v>16</v>
      </c>
      <c r="M2635" s="28">
        <v>0.5</v>
      </c>
      <c r="N2635" s="28">
        <v>1.8599999999999998E-2</v>
      </c>
    </row>
    <row r="2636" spans="1:14">
      <c r="A2636" s="87" t="s">
        <v>157</v>
      </c>
      <c r="B2636" s="14" t="s">
        <v>74</v>
      </c>
      <c r="C2636" s="14" t="s">
        <v>186</v>
      </c>
      <c r="D2636" s="14">
        <v>2015</v>
      </c>
      <c r="E2636" s="14">
        <v>2015</v>
      </c>
      <c r="F2636" s="14" t="s">
        <v>101</v>
      </c>
      <c r="G2636" s="26">
        <v>13893</v>
      </c>
      <c r="H2636" s="26">
        <v>25832</v>
      </c>
      <c r="I2636" s="48">
        <v>77626</v>
      </c>
      <c r="J2636" s="28">
        <v>0.9587</v>
      </c>
      <c r="K2636" s="28"/>
      <c r="L2636" s="111">
        <v>116</v>
      </c>
      <c r="M2636" s="28">
        <v>0.27600000000000002</v>
      </c>
      <c r="N2636" s="28">
        <v>2.3900000000000001E-2</v>
      </c>
    </row>
    <row r="2637" spans="1:14">
      <c r="A2637" s="87" t="s">
        <v>158</v>
      </c>
      <c r="B2637" s="14" t="s">
        <v>75</v>
      </c>
      <c r="C2637" s="14" t="s">
        <v>186</v>
      </c>
      <c r="D2637" s="14">
        <v>2015</v>
      </c>
      <c r="E2637" s="14">
        <v>2015</v>
      </c>
      <c r="F2637" s="14" t="s">
        <v>101</v>
      </c>
      <c r="G2637" s="26">
        <v>13122</v>
      </c>
      <c r="H2637" s="26">
        <v>25356</v>
      </c>
      <c r="I2637" s="48">
        <v>64872</v>
      </c>
      <c r="J2637" s="28">
        <v>0.96899999999999997</v>
      </c>
      <c r="K2637" s="28"/>
      <c r="L2637" s="111">
        <v>116</v>
      </c>
      <c r="M2637" s="28">
        <v>0.27600000000000002</v>
      </c>
      <c r="N2637" s="28">
        <v>2.3900000000000001E-2</v>
      </c>
    </row>
    <row r="2638" spans="1:14">
      <c r="A2638" s="87" t="s">
        <v>159</v>
      </c>
      <c r="B2638" s="14" t="s">
        <v>75</v>
      </c>
      <c r="C2638" s="14" t="s">
        <v>186</v>
      </c>
      <c r="D2638" s="14">
        <v>2015</v>
      </c>
      <c r="E2638" s="14">
        <v>2015</v>
      </c>
      <c r="F2638" s="14" t="s">
        <v>101</v>
      </c>
      <c r="G2638" s="26">
        <v>162</v>
      </c>
      <c r="H2638" s="26">
        <v>297</v>
      </c>
      <c r="I2638" s="48">
        <v>810</v>
      </c>
      <c r="J2638" s="28">
        <v>1</v>
      </c>
      <c r="K2638" s="28"/>
      <c r="L2638" s="111">
        <v>116</v>
      </c>
      <c r="M2638" s="28">
        <v>0.27600000000000002</v>
      </c>
      <c r="N2638" s="28">
        <v>2.3900000000000001E-2</v>
      </c>
    </row>
    <row r="2639" spans="1:14">
      <c r="A2639" s="87" t="s">
        <v>160</v>
      </c>
      <c r="B2639" s="14" t="s">
        <v>75</v>
      </c>
      <c r="C2639" s="14" t="s">
        <v>186</v>
      </c>
      <c r="D2639" s="14">
        <v>2015</v>
      </c>
      <c r="E2639" s="14">
        <v>2015</v>
      </c>
      <c r="F2639" s="14" t="s">
        <v>101</v>
      </c>
      <c r="G2639" s="26">
        <v>3277</v>
      </c>
      <c r="H2639" s="26">
        <v>7018</v>
      </c>
      <c r="I2639" s="48">
        <v>17201</v>
      </c>
      <c r="J2639" s="28">
        <v>0.98550000000000004</v>
      </c>
      <c r="K2639" s="28"/>
      <c r="L2639" s="111">
        <v>116</v>
      </c>
      <c r="M2639" s="28">
        <v>0.27600000000000002</v>
      </c>
      <c r="N2639" s="28">
        <v>2.3900000000000001E-2</v>
      </c>
    </row>
    <row r="2640" spans="1:14">
      <c r="A2640" s="87" t="s">
        <v>161</v>
      </c>
      <c r="B2640" s="14" t="s">
        <v>74</v>
      </c>
      <c r="C2640" s="14" t="s">
        <v>186</v>
      </c>
      <c r="D2640" s="14">
        <v>2015</v>
      </c>
      <c r="E2640" s="14">
        <v>2015</v>
      </c>
      <c r="F2640" s="14" t="s">
        <v>101</v>
      </c>
      <c r="G2640" s="26">
        <v>23396</v>
      </c>
      <c r="H2640" s="26">
        <v>44475</v>
      </c>
      <c r="I2640" s="48">
        <v>119420</v>
      </c>
      <c r="J2640" s="28">
        <v>0.96940000000000004</v>
      </c>
      <c r="K2640" s="28"/>
      <c r="L2640" s="111">
        <v>5</v>
      </c>
      <c r="M2640" s="28">
        <v>0.8</v>
      </c>
      <c r="N2640" s="28">
        <v>1.8200000000000001E-2</v>
      </c>
    </row>
    <row r="2641" spans="1:31">
      <c r="A2641" s="87" t="s">
        <v>162</v>
      </c>
      <c r="B2641" s="14" t="s">
        <v>74</v>
      </c>
      <c r="C2641" s="14" t="s">
        <v>186</v>
      </c>
      <c r="D2641" s="14">
        <v>2015</v>
      </c>
      <c r="E2641" s="14">
        <v>2015</v>
      </c>
      <c r="F2641" s="14" t="s">
        <v>101</v>
      </c>
      <c r="G2641" s="26">
        <v>20080</v>
      </c>
      <c r="H2641" s="26">
        <v>36122</v>
      </c>
      <c r="I2641" s="48">
        <v>124099</v>
      </c>
      <c r="J2641" s="28">
        <v>0.9355</v>
      </c>
      <c r="K2641" s="28"/>
      <c r="L2641" s="111">
        <v>116</v>
      </c>
      <c r="M2641" s="28">
        <v>0.27600000000000002</v>
      </c>
      <c r="N2641" s="28">
        <v>2.3900000000000001E-2</v>
      </c>
    </row>
    <row r="2642" spans="1:31">
      <c r="A2642" s="87" t="s">
        <v>163</v>
      </c>
      <c r="B2642" s="14" t="s">
        <v>75</v>
      </c>
      <c r="C2642" s="14" t="s">
        <v>186</v>
      </c>
      <c r="D2642" s="14">
        <v>2015</v>
      </c>
      <c r="E2642" s="14">
        <v>2015</v>
      </c>
      <c r="F2642" s="14" t="s">
        <v>101</v>
      </c>
      <c r="G2642" s="26">
        <v>43765</v>
      </c>
      <c r="H2642" s="26">
        <v>93228</v>
      </c>
      <c r="I2642" s="48">
        <v>232570</v>
      </c>
      <c r="J2642" s="28">
        <v>0.99309999999999998</v>
      </c>
      <c r="K2642" s="28"/>
      <c r="L2642" s="111">
        <v>22</v>
      </c>
      <c r="M2642" s="28">
        <v>9.0999999999999998E-2</v>
      </c>
      <c r="N2642" s="28">
        <v>1.55E-2</v>
      </c>
    </row>
    <row r="2643" spans="1:31">
      <c r="A2643" s="87" t="s">
        <v>164</v>
      </c>
      <c r="B2643" s="14" t="s">
        <v>75</v>
      </c>
      <c r="C2643" s="14" t="s">
        <v>186</v>
      </c>
      <c r="D2643" s="14">
        <v>2015</v>
      </c>
      <c r="E2643" s="14">
        <v>2015</v>
      </c>
      <c r="F2643" s="14" t="s">
        <v>101</v>
      </c>
      <c r="G2643" s="26">
        <v>5697</v>
      </c>
      <c r="H2643" s="26">
        <v>13149</v>
      </c>
      <c r="I2643" s="48">
        <v>40642</v>
      </c>
      <c r="J2643" s="28">
        <v>0.99009999999999998</v>
      </c>
      <c r="K2643" s="28"/>
      <c r="L2643" s="111">
        <v>116</v>
      </c>
      <c r="M2643" s="28">
        <v>0.27600000000000002</v>
      </c>
      <c r="N2643" s="28">
        <v>2.3900000000000001E-2</v>
      </c>
    </row>
    <row r="2644" spans="1:31">
      <c r="A2644" s="87" t="s">
        <v>165</v>
      </c>
      <c r="B2644" s="14" t="s">
        <v>75</v>
      </c>
      <c r="C2644" s="14" t="s">
        <v>186</v>
      </c>
      <c r="D2644" s="14">
        <v>2015</v>
      </c>
      <c r="E2644" s="14">
        <v>2015</v>
      </c>
      <c r="F2644" s="14" t="s">
        <v>101</v>
      </c>
      <c r="G2644" s="26">
        <v>4853</v>
      </c>
      <c r="H2644" s="26">
        <v>10675</v>
      </c>
      <c r="I2644" s="48">
        <v>27074</v>
      </c>
      <c r="J2644" s="28">
        <v>0.96230000000000004</v>
      </c>
      <c r="K2644" s="28"/>
      <c r="L2644" s="111">
        <v>116</v>
      </c>
      <c r="M2644" s="28">
        <v>0.27600000000000002</v>
      </c>
      <c r="N2644" s="28">
        <v>2.3900000000000001E-2</v>
      </c>
    </row>
    <row r="2645" spans="1:31">
      <c r="A2645" s="87" t="s">
        <v>166</v>
      </c>
      <c r="B2645" s="14" t="s">
        <v>75</v>
      </c>
      <c r="C2645" s="14" t="s">
        <v>186</v>
      </c>
      <c r="D2645" s="14">
        <v>2015</v>
      </c>
      <c r="E2645" s="14">
        <v>2015</v>
      </c>
      <c r="F2645" s="14" t="s">
        <v>101</v>
      </c>
      <c r="G2645" s="26">
        <v>1043</v>
      </c>
      <c r="H2645" s="26">
        <v>1890</v>
      </c>
      <c r="I2645" s="48">
        <v>5044</v>
      </c>
      <c r="J2645" s="28">
        <v>1</v>
      </c>
      <c r="K2645" s="28"/>
      <c r="L2645" s="111">
        <v>116</v>
      </c>
      <c r="M2645" s="28">
        <v>0.27600000000000002</v>
      </c>
      <c r="N2645" s="28">
        <v>2.3900000000000001E-2</v>
      </c>
    </row>
    <row r="2646" spans="1:31">
      <c r="A2646" s="87" t="s">
        <v>167</v>
      </c>
      <c r="B2646" s="14" t="s">
        <v>74</v>
      </c>
      <c r="C2646" s="14" t="s">
        <v>186</v>
      </c>
      <c r="D2646" s="14">
        <v>2015</v>
      </c>
      <c r="E2646" s="14">
        <v>2015</v>
      </c>
      <c r="F2646" s="14" t="s">
        <v>101</v>
      </c>
      <c r="G2646" s="26">
        <v>53294</v>
      </c>
      <c r="H2646" s="26">
        <v>124868</v>
      </c>
      <c r="I2646" s="48">
        <v>247715</v>
      </c>
      <c r="J2646" s="28">
        <v>0.9829</v>
      </c>
      <c r="K2646" s="28"/>
      <c r="L2646" s="111">
        <v>12</v>
      </c>
      <c r="M2646" s="28">
        <v>0.33300000000000002</v>
      </c>
      <c r="N2646" s="28">
        <v>2.93E-2</v>
      </c>
    </row>
    <row r="2647" spans="1:31">
      <c r="A2647" s="87" t="s">
        <v>168</v>
      </c>
      <c r="B2647" s="14" t="s">
        <v>75</v>
      </c>
      <c r="C2647" s="14" t="s">
        <v>186</v>
      </c>
      <c r="D2647" s="14">
        <v>2015</v>
      </c>
      <c r="E2647" s="14">
        <v>2015</v>
      </c>
      <c r="F2647" s="14" t="s">
        <v>101</v>
      </c>
      <c r="G2647" s="26">
        <v>3162</v>
      </c>
      <c r="H2647" s="26">
        <v>5635</v>
      </c>
      <c r="I2647" s="48">
        <v>14525</v>
      </c>
      <c r="J2647" s="28">
        <v>0.96399999999999997</v>
      </c>
      <c r="K2647" s="28"/>
      <c r="L2647" s="111">
        <v>116</v>
      </c>
      <c r="M2647" s="28">
        <v>0.27600000000000002</v>
      </c>
      <c r="N2647" s="28">
        <v>2.3900000000000001E-2</v>
      </c>
    </row>
    <row r="2648" spans="1:31">
      <c r="A2648" s="87" t="s">
        <v>169</v>
      </c>
      <c r="B2648" s="14" t="s">
        <v>74</v>
      </c>
      <c r="C2648" s="14" t="s">
        <v>186</v>
      </c>
      <c r="D2648" s="14">
        <v>2015</v>
      </c>
      <c r="E2648" s="14">
        <v>2015</v>
      </c>
      <c r="F2648" s="14" t="s">
        <v>101</v>
      </c>
      <c r="G2648" s="26">
        <v>37409</v>
      </c>
      <c r="H2648" s="26">
        <v>75621</v>
      </c>
      <c r="I2648" s="48">
        <v>228883</v>
      </c>
      <c r="J2648" s="28">
        <v>0.97009999999999996</v>
      </c>
      <c r="K2648" s="28"/>
      <c r="L2648" s="111">
        <v>13</v>
      </c>
      <c r="M2648" s="28">
        <v>0.38500000000000001</v>
      </c>
      <c r="N2648" s="28">
        <v>6.2899999999999998E-2</v>
      </c>
    </row>
    <row r="2649" spans="1:31">
      <c r="A2649" s="87" t="s">
        <v>170</v>
      </c>
      <c r="B2649" s="14" t="s">
        <v>74</v>
      </c>
      <c r="C2649" s="14" t="s">
        <v>186</v>
      </c>
      <c r="D2649" s="14">
        <v>2015</v>
      </c>
      <c r="E2649" s="14">
        <v>2015</v>
      </c>
      <c r="F2649" s="14" t="s">
        <v>101</v>
      </c>
      <c r="G2649" s="26">
        <v>10413</v>
      </c>
      <c r="H2649" s="26">
        <v>20971</v>
      </c>
      <c r="I2649" s="48">
        <v>57394</v>
      </c>
      <c r="J2649" s="28">
        <v>0.92630000000000001</v>
      </c>
      <c r="K2649" s="28"/>
      <c r="L2649" s="111">
        <v>116</v>
      </c>
      <c r="M2649" s="28">
        <v>0.27600000000000002</v>
      </c>
      <c r="N2649" s="28">
        <v>2.3900000000000001E-2</v>
      </c>
    </row>
    <row r="2650" spans="1:31">
      <c r="A2650" s="87" t="s">
        <v>171</v>
      </c>
      <c r="B2650" s="14" t="s">
        <v>75</v>
      </c>
      <c r="C2650" s="14" t="s">
        <v>186</v>
      </c>
      <c r="D2650" s="14">
        <v>2015</v>
      </c>
      <c r="E2650" s="14">
        <v>2015</v>
      </c>
      <c r="F2650" s="14" t="s">
        <v>101</v>
      </c>
      <c r="G2650" s="26">
        <v>6349</v>
      </c>
      <c r="H2650" s="26">
        <v>13784</v>
      </c>
      <c r="I2650" s="48">
        <v>30995</v>
      </c>
      <c r="J2650" s="28">
        <v>1</v>
      </c>
      <c r="K2650" s="28"/>
      <c r="L2650" s="111">
        <v>116</v>
      </c>
      <c r="M2650" s="28">
        <v>0.27600000000000002</v>
      </c>
      <c r="N2650" s="28">
        <v>2.3900000000000001E-2</v>
      </c>
    </row>
    <row r="2651" spans="1:31">
      <c r="A2651" s="51" t="s">
        <v>281</v>
      </c>
      <c r="B2651" s="14" t="s">
        <v>66</v>
      </c>
      <c r="C2651" s="14" t="s">
        <v>187</v>
      </c>
      <c r="D2651" s="14">
        <v>2015</v>
      </c>
      <c r="E2651" s="14">
        <v>2015</v>
      </c>
      <c r="F2651" s="14" t="s">
        <v>101</v>
      </c>
      <c r="G2651" s="128"/>
      <c r="H2651" s="128"/>
      <c r="I2651" s="128"/>
      <c r="J2651" s="129"/>
      <c r="K2651" s="129"/>
      <c r="L2651" s="111"/>
      <c r="M2651" s="28">
        <v>0.254</v>
      </c>
      <c r="N2651" s="28">
        <v>5.3999999999999999E-2</v>
      </c>
    </row>
    <row r="2652" spans="1:31">
      <c r="A2652" s="51" t="s">
        <v>172</v>
      </c>
      <c r="B2652" s="14" t="s">
        <v>66</v>
      </c>
      <c r="C2652" s="14" t="s">
        <v>187</v>
      </c>
      <c r="D2652" s="14">
        <v>2015</v>
      </c>
      <c r="E2652" s="14">
        <v>2015</v>
      </c>
      <c r="F2652" s="14" t="s">
        <v>101</v>
      </c>
      <c r="G2652" s="26">
        <v>2147893</v>
      </c>
      <c r="H2652" s="26">
        <v>4488728</v>
      </c>
      <c r="I2652" s="48">
        <v>13054801</v>
      </c>
      <c r="J2652" s="28">
        <v>0.96709999999999996</v>
      </c>
      <c r="K2652" s="28"/>
      <c r="L2652" s="111">
        <v>876</v>
      </c>
      <c r="M2652" s="28">
        <v>0.32500000000000001</v>
      </c>
      <c r="N2652" s="28">
        <v>4.5499999999999999E-2</v>
      </c>
      <c r="O2652" s="14"/>
      <c r="P2652" s="14"/>
      <c r="Q2652" s="14"/>
      <c r="R2652" s="14"/>
      <c r="S2652" s="14"/>
      <c r="T2652" s="14"/>
      <c r="U2652" s="14"/>
      <c r="V2652" s="14"/>
      <c r="W2652" s="14"/>
      <c r="X2652" s="14"/>
      <c r="Y2652" s="14"/>
      <c r="Z2652" s="14"/>
      <c r="AA2652" s="14"/>
      <c r="AB2652" s="14"/>
      <c r="AC2652" s="14"/>
      <c r="AD2652" s="14"/>
      <c r="AE2652" s="14"/>
    </row>
    <row r="2653" spans="1:31">
      <c r="A2653" s="51" t="s">
        <v>173</v>
      </c>
      <c r="B2653" s="14" t="s">
        <v>74</v>
      </c>
      <c r="C2653" s="14" t="s">
        <v>187</v>
      </c>
      <c r="D2653" s="14">
        <v>2015</v>
      </c>
      <c r="E2653" s="14">
        <v>2015</v>
      </c>
      <c r="F2653" s="14" t="s">
        <v>101</v>
      </c>
      <c r="G2653" s="26">
        <v>62511</v>
      </c>
      <c r="H2653" s="26">
        <v>121514</v>
      </c>
      <c r="I2653" s="48">
        <v>432134</v>
      </c>
      <c r="J2653" s="28">
        <v>0.85629999999999995</v>
      </c>
      <c r="K2653" s="28"/>
      <c r="L2653" s="111">
        <v>20</v>
      </c>
      <c r="M2653" s="28">
        <v>0.7</v>
      </c>
      <c r="N2653" s="28">
        <v>3.3399999999999999E-2</v>
      </c>
    </row>
    <row r="2654" spans="1:31">
      <c r="A2654" s="51" t="s">
        <v>174</v>
      </c>
      <c r="B2654" s="14" t="s">
        <v>75</v>
      </c>
      <c r="C2654" s="14" t="s">
        <v>187</v>
      </c>
      <c r="D2654" s="14">
        <v>2015</v>
      </c>
      <c r="E2654" s="14">
        <v>2015</v>
      </c>
      <c r="F2654" s="14" t="s">
        <v>101</v>
      </c>
      <c r="G2654" s="26">
        <v>98</v>
      </c>
      <c r="H2654" s="26">
        <v>166</v>
      </c>
      <c r="I2654" s="48">
        <v>360</v>
      </c>
      <c r="J2654" s="28">
        <v>1</v>
      </c>
      <c r="K2654" s="28"/>
      <c r="L2654" s="111">
        <v>130</v>
      </c>
      <c r="M2654" s="28">
        <v>0.254</v>
      </c>
      <c r="N2654" s="28">
        <v>2.3599999999999999E-2</v>
      </c>
    </row>
    <row r="2655" spans="1:31">
      <c r="A2655" s="51" t="s">
        <v>175</v>
      </c>
      <c r="B2655" s="14" t="s">
        <v>75</v>
      </c>
      <c r="C2655" s="14" t="s">
        <v>187</v>
      </c>
      <c r="D2655" s="14">
        <v>2015</v>
      </c>
      <c r="E2655" s="14">
        <v>2015</v>
      </c>
      <c r="F2655" s="14" t="s">
        <v>101</v>
      </c>
      <c r="G2655" s="26">
        <v>1775</v>
      </c>
      <c r="H2655" s="26">
        <v>3408</v>
      </c>
      <c r="I2655" s="48">
        <v>8030</v>
      </c>
      <c r="J2655" s="28">
        <v>0.97470000000000001</v>
      </c>
      <c r="K2655" s="28"/>
      <c r="L2655" s="111">
        <v>130</v>
      </c>
      <c r="M2655" s="28">
        <v>0.254</v>
      </c>
      <c r="N2655" s="28">
        <v>2.3599999999999999E-2</v>
      </c>
    </row>
    <row r="2656" spans="1:31">
      <c r="A2656" s="51" t="s">
        <v>176</v>
      </c>
      <c r="B2656" s="14" t="s">
        <v>75</v>
      </c>
      <c r="C2656" s="14" t="s">
        <v>187</v>
      </c>
      <c r="D2656" s="14">
        <v>2015</v>
      </c>
      <c r="E2656" s="14">
        <v>2015</v>
      </c>
      <c r="F2656" s="14" t="s">
        <v>101</v>
      </c>
      <c r="G2656" s="26">
        <v>16656</v>
      </c>
      <c r="H2656" s="26">
        <v>32212</v>
      </c>
      <c r="I2656" s="48">
        <v>82652</v>
      </c>
      <c r="J2656" s="28">
        <v>0.88400000000000001</v>
      </c>
      <c r="K2656" s="28"/>
      <c r="L2656" s="111">
        <v>130</v>
      </c>
      <c r="M2656" s="28">
        <v>0.254</v>
      </c>
      <c r="N2656" s="28">
        <v>2.3599999999999999E-2</v>
      </c>
    </row>
    <row r="2657" spans="1:14">
      <c r="A2657" s="51" t="s">
        <v>177</v>
      </c>
      <c r="B2657" s="14" t="s">
        <v>75</v>
      </c>
      <c r="C2657" s="14" t="s">
        <v>187</v>
      </c>
      <c r="D2657" s="14">
        <v>2015</v>
      </c>
      <c r="E2657" s="14">
        <v>2015</v>
      </c>
      <c r="F2657" s="14" t="s">
        <v>101</v>
      </c>
      <c r="G2657" s="26">
        <v>2895</v>
      </c>
      <c r="H2657" s="26">
        <v>5427</v>
      </c>
      <c r="I2657" s="48">
        <v>11862</v>
      </c>
      <c r="J2657" s="28">
        <v>0.99099999999999999</v>
      </c>
      <c r="K2657" s="28"/>
      <c r="L2657" s="111">
        <v>130</v>
      </c>
      <c r="M2657" s="28">
        <v>0.254</v>
      </c>
      <c r="N2657" s="28">
        <v>2.3599999999999999E-2</v>
      </c>
    </row>
    <row r="2658" spans="1:14">
      <c r="A2658" s="51" t="s">
        <v>178</v>
      </c>
      <c r="B2658" s="14" t="s">
        <v>75</v>
      </c>
      <c r="C2658" s="14" t="s">
        <v>187</v>
      </c>
      <c r="D2658" s="14">
        <v>2015</v>
      </c>
      <c r="E2658" s="14">
        <v>2015</v>
      </c>
      <c r="F2658" s="14" t="s">
        <v>101</v>
      </c>
      <c r="G2658" s="26">
        <v>624</v>
      </c>
      <c r="H2658" s="26">
        <v>1427</v>
      </c>
      <c r="I2658" s="48">
        <v>8664</v>
      </c>
      <c r="J2658" s="28">
        <v>0.91300000000000003</v>
      </c>
      <c r="K2658" s="28"/>
      <c r="L2658" s="111">
        <v>130</v>
      </c>
      <c r="M2658" s="28">
        <v>0.254</v>
      </c>
      <c r="N2658" s="28">
        <v>2.3599999999999999E-2</v>
      </c>
    </row>
    <row r="2659" spans="1:14">
      <c r="A2659" s="51" t="s">
        <v>179</v>
      </c>
      <c r="B2659" s="14" t="s">
        <v>74</v>
      </c>
      <c r="C2659" s="14" t="s">
        <v>187</v>
      </c>
      <c r="D2659" s="14">
        <v>2015</v>
      </c>
      <c r="E2659" s="14">
        <v>2015</v>
      </c>
      <c r="F2659" s="14" t="s">
        <v>101</v>
      </c>
      <c r="G2659" s="26">
        <v>35800</v>
      </c>
      <c r="H2659" s="26">
        <v>71994</v>
      </c>
      <c r="I2659" s="48">
        <v>266898</v>
      </c>
      <c r="J2659" s="28">
        <v>0.96619999999999995</v>
      </c>
      <c r="K2659" s="28"/>
      <c r="L2659" s="111">
        <v>16</v>
      </c>
      <c r="M2659" s="28">
        <v>0.56299999999999994</v>
      </c>
      <c r="N2659" s="28">
        <v>2.0899999999999998E-2</v>
      </c>
    </row>
    <row r="2660" spans="1:14">
      <c r="A2660" s="51" t="s">
        <v>180</v>
      </c>
      <c r="B2660" s="14" t="s">
        <v>75</v>
      </c>
      <c r="C2660" s="14" t="s">
        <v>187</v>
      </c>
      <c r="D2660" s="14">
        <v>2015</v>
      </c>
      <c r="E2660" s="14">
        <v>2015</v>
      </c>
      <c r="F2660" s="14" t="s">
        <v>101</v>
      </c>
      <c r="G2660" s="26">
        <v>2552</v>
      </c>
      <c r="H2660" s="26">
        <v>5276</v>
      </c>
      <c r="I2660" s="48">
        <v>11693</v>
      </c>
      <c r="J2660" s="28">
        <v>1</v>
      </c>
      <c r="K2660" s="28"/>
      <c r="L2660" s="111">
        <v>130</v>
      </c>
      <c r="M2660" s="28">
        <v>0.254</v>
      </c>
      <c r="N2660" s="28">
        <v>2.3599999999999999E-2</v>
      </c>
    </row>
    <row r="2661" spans="1:14">
      <c r="A2661" s="51" t="s">
        <v>181</v>
      </c>
      <c r="B2661" s="14" t="s">
        <v>75</v>
      </c>
      <c r="C2661" s="14" t="s">
        <v>187</v>
      </c>
      <c r="D2661" s="14">
        <v>2015</v>
      </c>
      <c r="E2661" s="14">
        <v>2015</v>
      </c>
      <c r="F2661" s="14" t="s">
        <v>101</v>
      </c>
      <c r="G2661" s="26">
        <v>7263</v>
      </c>
      <c r="H2661" s="26">
        <v>13017</v>
      </c>
      <c r="I2661" s="48">
        <v>38011</v>
      </c>
      <c r="J2661" s="28">
        <v>1</v>
      </c>
      <c r="K2661" s="28"/>
      <c r="L2661" s="111">
        <v>130</v>
      </c>
      <c r="M2661" s="28">
        <v>0.254</v>
      </c>
      <c r="N2661" s="28">
        <v>2.3599999999999999E-2</v>
      </c>
    </row>
    <row r="2662" spans="1:14">
      <c r="A2662" s="87" t="s">
        <v>123</v>
      </c>
      <c r="B2662" s="14" t="s">
        <v>74</v>
      </c>
      <c r="C2662" s="14" t="s">
        <v>187</v>
      </c>
      <c r="D2662" s="14">
        <v>2015</v>
      </c>
      <c r="E2662" s="14">
        <v>2015</v>
      </c>
      <c r="F2662" s="14" t="s">
        <v>101</v>
      </c>
      <c r="G2662" s="26">
        <v>98333</v>
      </c>
      <c r="H2662" s="26">
        <v>228204</v>
      </c>
      <c r="I2662" s="48">
        <v>474922</v>
      </c>
      <c r="J2662" s="28">
        <v>0.93110000000000004</v>
      </c>
      <c r="K2662" s="28"/>
      <c r="L2662" s="111">
        <v>24</v>
      </c>
      <c r="M2662" s="28">
        <v>0.33300000000000002</v>
      </c>
      <c r="N2662" s="28">
        <v>2.7099999999999999E-2</v>
      </c>
    </row>
    <row r="2663" spans="1:14">
      <c r="A2663" s="87" t="s">
        <v>124</v>
      </c>
      <c r="B2663" s="14" t="s">
        <v>75</v>
      </c>
      <c r="C2663" s="14" t="s">
        <v>187</v>
      </c>
      <c r="D2663" s="14">
        <v>2015</v>
      </c>
      <c r="E2663" s="14">
        <v>2015</v>
      </c>
      <c r="F2663" s="14" t="s">
        <v>101</v>
      </c>
      <c r="G2663" s="26">
        <v>1515</v>
      </c>
      <c r="H2663" s="26">
        <v>3571</v>
      </c>
      <c r="I2663" s="48">
        <v>11830</v>
      </c>
      <c r="J2663" s="28">
        <v>1</v>
      </c>
      <c r="K2663" s="28"/>
      <c r="L2663" s="111">
        <v>130</v>
      </c>
      <c r="M2663" s="28">
        <v>0.254</v>
      </c>
      <c r="N2663" s="28">
        <v>2.3599999999999999E-2</v>
      </c>
    </row>
    <row r="2664" spans="1:14">
      <c r="A2664" s="87" t="s">
        <v>125</v>
      </c>
      <c r="B2664" s="14" t="s">
        <v>75</v>
      </c>
      <c r="C2664" s="14" t="s">
        <v>187</v>
      </c>
      <c r="D2664" s="14">
        <v>2015</v>
      </c>
      <c r="E2664" s="14">
        <v>2015</v>
      </c>
      <c r="F2664" s="14" t="s">
        <v>101</v>
      </c>
      <c r="G2664" s="26">
        <v>12159</v>
      </c>
      <c r="H2664" s="26">
        <v>21181</v>
      </c>
      <c r="I2664" s="48">
        <v>51255</v>
      </c>
      <c r="J2664" s="28">
        <v>0.99029999999999996</v>
      </c>
      <c r="K2664" s="28"/>
      <c r="L2664" s="111">
        <v>130</v>
      </c>
      <c r="M2664" s="28">
        <v>0.254</v>
      </c>
      <c r="N2664" s="28">
        <v>2.3599999999999999E-2</v>
      </c>
    </row>
    <row r="2665" spans="1:14">
      <c r="A2665" s="87" t="s">
        <v>126</v>
      </c>
      <c r="B2665" s="14" t="s">
        <v>75</v>
      </c>
      <c r="C2665" s="14" t="s">
        <v>187</v>
      </c>
      <c r="D2665" s="14">
        <v>2015</v>
      </c>
      <c r="E2665" s="14">
        <v>2015</v>
      </c>
      <c r="F2665" s="14" t="s">
        <v>101</v>
      </c>
      <c r="G2665" s="26">
        <v>17683</v>
      </c>
      <c r="H2665" s="26">
        <v>44217</v>
      </c>
      <c r="I2665" s="48">
        <v>92986</v>
      </c>
      <c r="J2665" s="28">
        <v>0.96630000000000005</v>
      </c>
      <c r="K2665" s="28"/>
      <c r="L2665" s="111">
        <v>130</v>
      </c>
      <c r="M2665" s="28">
        <v>0.254</v>
      </c>
      <c r="N2665" s="28">
        <v>2.3599999999999999E-2</v>
      </c>
    </row>
    <row r="2666" spans="1:14">
      <c r="A2666" s="87" t="s">
        <v>127</v>
      </c>
      <c r="B2666" s="14" t="s">
        <v>75</v>
      </c>
      <c r="C2666" s="14" t="s">
        <v>187</v>
      </c>
      <c r="D2666" s="14">
        <v>2015</v>
      </c>
      <c r="E2666" s="14">
        <v>2015</v>
      </c>
      <c r="F2666" s="14" t="s">
        <v>101</v>
      </c>
      <c r="G2666" s="26">
        <v>1055</v>
      </c>
      <c r="H2666" s="26">
        <v>2065</v>
      </c>
      <c r="I2666" s="48">
        <v>5613</v>
      </c>
      <c r="J2666" s="28">
        <v>1</v>
      </c>
      <c r="K2666" s="28"/>
      <c r="L2666" s="111">
        <v>130</v>
      </c>
      <c r="M2666" s="28">
        <v>0.254</v>
      </c>
      <c r="N2666" s="28">
        <v>2.3599999999999999E-2</v>
      </c>
    </row>
    <row r="2667" spans="1:14">
      <c r="A2667" s="87" t="s">
        <v>128</v>
      </c>
      <c r="B2667" s="14" t="s">
        <v>75</v>
      </c>
      <c r="C2667" s="14" t="s">
        <v>187</v>
      </c>
      <c r="D2667" s="14">
        <v>2015</v>
      </c>
      <c r="E2667" s="14">
        <v>2015</v>
      </c>
      <c r="F2667" s="14" t="s">
        <v>101</v>
      </c>
      <c r="G2667" s="26">
        <v>69012</v>
      </c>
      <c r="H2667" s="26">
        <v>161775</v>
      </c>
      <c r="I2667" s="48">
        <v>390496</v>
      </c>
      <c r="J2667" s="28">
        <v>0.997</v>
      </c>
      <c r="K2667" s="28"/>
      <c r="L2667" s="111">
        <v>48</v>
      </c>
      <c r="M2667" s="28">
        <v>0.20799999999999999</v>
      </c>
      <c r="N2667" s="28">
        <v>8.2000000000000007E-3</v>
      </c>
    </row>
    <row r="2668" spans="1:14">
      <c r="A2668" s="87" t="s">
        <v>129</v>
      </c>
      <c r="B2668" s="14" t="s">
        <v>75</v>
      </c>
      <c r="C2668" s="14" t="s">
        <v>187</v>
      </c>
      <c r="D2668" s="14">
        <v>2015</v>
      </c>
      <c r="E2668" s="14">
        <v>2015</v>
      </c>
      <c r="F2668" s="14" t="s">
        <v>101</v>
      </c>
      <c r="G2668" s="26">
        <v>10754</v>
      </c>
      <c r="H2668" s="26">
        <v>24794</v>
      </c>
      <c r="I2668" s="48">
        <v>56167</v>
      </c>
      <c r="J2668" s="28">
        <v>1</v>
      </c>
      <c r="K2668" s="28"/>
      <c r="L2668" s="111">
        <v>130</v>
      </c>
      <c r="M2668" s="28">
        <v>0.254</v>
      </c>
      <c r="N2668" s="28">
        <v>2.3599999999999999E-2</v>
      </c>
    </row>
    <row r="2669" spans="1:14">
      <c r="A2669" s="87" t="s">
        <v>130</v>
      </c>
      <c r="B2669" s="14" t="s">
        <v>75</v>
      </c>
      <c r="C2669" s="14" t="s">
        <v>187</v>
      </c>
      <c r="D2669" s="14">
        <v>2015</v>
      </c>
      <c r="E2669" s="14">
        <v>2015</v>
      </c>
      <c r="F2669" s="14" t="s">
        <v>101</v>
      </c>
      <c r="G2669" s="26">
        <v>6487</v>
      </c>
      <c r="H2669" s="26">
        <v>12494</v>
      </c>
      <c r="I2669" s="48">
        <v>30528</v>
      </c>
      <c r="J2669" s="28">
        <v>0.99299999999999999</v>
      </c>
      <c r="K2669" s="28"/>
      <c r="L2669" s="111">
        <v>130</v>
      </c>
      <c r="M2669" s="28">
        <v>0.254</v>
      </c>
      <c r="N2669" s="28">
        <v>2.3599999999999999E-2</v>
      </c>
    </row>
    <row r="2670" spans="1:14">
      <c r="A2670" s="87" t="s">
        <v>131</v>
      </c>
      <c r="B2670" s="14" t="s">
        <v>75</v>
      </c>
      <c r="C2670" s="14" t="s">
        <v>187</v>
      </c>
      <c r="D2670" s="14">
        <v>2015</v>
      </c>
      <c r="E2670" s="14">
        <v>2015</v>
      </c>
      <c r="F2670" s="14" t="s">
        <v>101</v>
      </c>
      <c r="G2670" s="26">
        <v>1542</v>
      </c>
      <c r="H2670" s="26">
        <v>3187</v>
      </c>
      <c r="I2670" s="48">
        <v>7749</v>
      </c>
      <c r="J2670" s="28">
        <v>0.86570000000000003</v>
      </c>
      <c r="K2670" s="28"/>
      <c r="L2670" s="111">
        <v>130</v>
      </c>
      <c r="M2670" s="28">
        <v>0.254</v>
      </c>
      <c r="N2670" s="28">
        <v>2.3599999999999999E-2</v>
      </c>
    </row>
    <row r="2671" spans="1:14">
      <c r="A2671" s="87" t="s">
        <v>132</v>
      </c>
      <c r="B2671" s="14" t="s">
        <v>76</v>
      </c>
      <c r="C2671" s="14" t="s">
        <v>187</v>
      </c>
      <c r="D2671" s="14">
        <v>2015</v>
      </c>
      <c r="E2671" s="14">
        <v>2015</v>
      </c>
      <c r="F2671" s="14" t="s">
        <v>101</v>
      </c>
      <c r="G2671" s="26">
        <v>587889</v>
      </c>
      <c r="H2671" s="26">
        <v>1180032</v>
      </c>
      <c r="I2671" s="48">
        <v>3870846</v>
      </c>
      <c r="J2671" s="28">
        <v>0.95730000000000004</v>
      </c>
      <c r="K2671" s="28"/>
      <c r="L2671" s="111">
        <v>151</v>
      </c>
      <c r="M2671" s="28">
        <v>0.51</v>
      </c>
      <c r="N2671" s="28">
        <v>3.7400000000000003E-2</v>
      </c>
    </row>
    <row r="2672" spans="1:14">
      <c r="A2672" s="87" t="s">
        <v>133</v>
      </c>
      <c r="B2672" s="14" t="s">
        <v>75</v>
      </c>
      <c r="C2672" s="14" t="s">
        <v>187</v>
      </c>
      <c r="D2672" s="14">
        <v>2015</v>
      </c>
      <c r="E2672" s="14">
        <v>2015</v>
      </c>
      <c r="F2672" s="14" t="s">
        <v>101</v>
      </c>
      <c r="G2672" s="26">
        <v>12103</v>
      </c>
      <c r="H2672" s="26">
        <v>29748</v>
      </c>
      <c r="I2672" s="48">
        <v>69787</v>
      </c>
      <c r="J2672" s="28">
        <v>0.99519999999999997</v>
      </c>
      <c r="K2672" s="28"/>
      <c r="L2672" s="111">
        <v>130</v>
      </c>
      <c r="M2672" s="28">
        <v>0.254</v>
      </c>
      <c r="N2672" s="28">
        <v>2.3599999999999999E-2</v>
      </c>
    </row>
    <row r="2673" spans="1:14">
      <c r="A2673" s="87" t="s">
        <v>134</v>
      </c>
      <c r="B2673" s="14" t="s">
        <v>75</v>
      </c>
      <c r="C2673" s="14" t="s">
        <v>187</v>
      </c>
      <c r="D2673" s="14">
        <v>2015</v>
      </c>
      <c r="E2673" s="14">
        <v>2015</v>
      </c>
      <c r="F2673" s="14" t="s">
        <v>101</v>
      </c>
      <c r="G2673" s="26">
        <v>6466</v>
      </c>
      <c r="H2673" s="26">
        <v>10645</v>
      </c>
      <c r="I2673" s="48">
        <v>43654</v>
      </c>
      <c r="J2673" s="28">
        <v>0.99650000000000005</v>
      </c>
      <c r="K2673" s="28"/>
      <c r="L2673" s="111">
        <v>130</v>
      </c>
      <c r="M2673" s="28">
        <v>0.254</v>
      </c>
      <c r="N2673" s="28">
        <v>2.3599999999999999E-2</v>
      </c>
    </row>
    <row r="2674" spans="1:14">
      <c r="A2674" s="87" t="s">
        <v>135</v>
      </c>
      <c r="B2674" s="14" t="s">
        <v>75</v>
      </c>
      <c r="C2674" s="14" t="s">
        <v>187</v>
      </c>
      <c r="D2674" s="14">
        <v>2015</v>
      </c>
      <c r="E2674" s="14">
        <v>2015</v>
      </c>
      <c r="F2674" s="14" t="s">
        <v>101</v>
      </c>
      <c r="G2674" s="26">
        <v>1109</v>
      </c>
      <c r="H2674" s="26">
        <v>2094</v>
      </c>
      <c r="I2674" s="48">
        <v>4796</v>
      </c>
      <c r="J2674" s="28">
        <v>1</v>
      </c>
      <c r="K2674" s="28"/>
      <c r="L2674" s="111">
        <v>130</v>
      </c>
      <c r="M2674" s="28">
        <v>0.254</v>
      </c>
      <c r="N2674" s="28">
        <v>2.3599999999999999E-2</v>
      </c>
    </row>
    <row r="2675" spans="1:14">
      <c r="A2675" s="87" t="s">
        <v>136</v>
      </c>
      <c r="B2675" s="14" t="s">
        <v>75</v>
      </c>
      <c r="C2675" s="14" t="s">
        <v>187</v>
      </c>
      <c r="D2675" s="14">
        <v>2015</v>
      </c>
      <c r="E2675" s="14">
        <v>2015</v>
      </c>
      <c r="F2675" s="14" t="s">
        <v>101</v>
      </c>
      <c r="G2675" s="26">
        <v>7125</v>
      </c>
      <c r="H2675" s="26">
        <v>13391</v>
      </c>
      <c r="I2675" s="48">
        <v>40269</v>
      </c>
      <c r="J2675" s="28">
        <v>1</v>
      </c>
      <c r="K2675" s="28"/>
      <c r="L2675" s="111">
        <v>130</v>
      </c>
      <c r="M2675" s="28">
        <v>0.254</v>
      </c>
      <c r="N2675" s="28">
        <v>2.3599999999999999E-2</v>
      </c>
    </row>
    <row r="2676" spans="1:14">
      <c r="A2676" s="87" t="s">
        <v>137</v>
      </c>
      <c r="B2676" s="14" t="s">
        <v>75</v>
      </c>
      <c r="C2676" s="14" t="s">
        <v>187</v>
      </c>
      <c r="D2676" s="14">
        <v>2015</v>
      </c>
      <c r="E2676" s="14">
        <v>2015</v>
      </c>
      <c r="F2676" s="14" t="s">
        <v>101</v>
      </c>
      <c r="G2676" s="26">
        <v>25244</v>
      </c>
      <c r="H2676" s="26">
        <v>58213</v>
      </c>
      <c r="I2676" s="48">
        <v>137383</v>
      </c>
      <c r="J2676" s="28">
        <v>0.99880000000000002</v>
      </c>
      <c r="K2676" s="28"/>
      <c r="L2676" s="111">
        <v>12</v>
      </c>
      <c r="M2676" s="28">
        <v>0.16700000000000001</v>
      </c>
      <c r="N2676" s="28">
        <v>1.26E-2</v>
      </c>
    </row>
    <row r="2677" spans="1:14">
      <c r="A2677" s="87" t="s">
        <v>138</v>
      </c>
      <c r="B2677" s="14" t="s">
        <v>75</v>
      </c>
      <c r="C2677" s="14" t="s">
        <v>187</v>
      </c>
      <c r="D2677" s="14">
        <v>2015</v>
      </c>
      <c r="E2677" s="14">
        <v>2015</v>
      </c>
      <c r="F2677" s="14" t="s">
        <v>101</v>
      </c>
      <c r="G2677" s="26">
        <v>448</v>
      </c>
      <c r="H2677" s="26">
        <v>977</v>
      </c>
      <c r="I2677" s="48">
        <v>3106</v>
      </c>
      <c r="J2677" s="28">
        <v>0.92310000000000003</v>
      </c>
      <c r="K2677" s="28"/>
      <c r="L2677" s="111">
        <v>130</v>
      </c>
      <c r="M2677" s="28">
        <v>0.254</v>
      </c>
      <c r="N2677" s="28">
        <v>2.3599999999999999E-2</v>
      </c>
    </row>
    <row r="2678" spans="1:14">
      <c r="A2678" s="87" t="s">
        <v>139</v>
      </c>
      <c r="B2678" s="14" t="s">
        <v>75</v>
      </c>
      <c r="C2678" s="14" t="s">
        <v>187</v>
      </c>
      <c r="D2678" s="14">
        <v>2015</v>
      </c>
      <c r="E2678" s="14">
        <v>2015</v>
      </c>
      <c r="F2678" s="14" t="s">
        <v>101</v>
      </c>
      <c r="G2678" s="26">
        <v>472</v>
      </c>
      <c r="H2678" s="26">
        <v>792</v>
      </c>
      <c r="I2678" s="48">
        <v>3674</v>
      </c>
      <c r="J2678" s="28">
        <v>1</v>
      </c>
      <c r="K2678" s="28"/>
      <c r="L2678" s="111">
        <v>130</v>
      </c>
      <c r="M2678" s="28">
        <v>0.254</v>
      </c>
      <c r="N2678" s="28">
        <v>2.3599999999999999E-2</v>
      </c>
    </row>
    <row r="2679" spans="1:14">
      <c r="A2679" s="87" t="s">
        <v>140</v>
      </c>
      <c r="B2679" s="14" t="s">
        <v>75</v>
      </c>
      <c r="C2679" s="14" t="s">
        <v>187</v>
      </c>
      <c r="D2679" s="14">
        <v>2015</v>
      </c>
      <c r="E2679" s="14">
        <v>2015</v>
      </c>
      <c r="F2679" s="14" t="s">
        <v>101</v>
      </c>
      <c r="G2679" s="26">
        <v>22095</v>
      </c>
      <c r="H2679" s="26">
        <v>48884</v>
      </c>
      <c r="I2679" s="48">
        <v>174319</v>
      </c>
      <c r="J2679" s="28">
        <v>1</v>
      </c>
      <c r="K2679" s="28"/>
      <c r="L2679" s="111">
        <v>20</v>
      </c>
      <c r="M2679" s="28">
        <v>0.25</v>
      </c>
      <c r="N2679" s="28">
        <v>6.1800000000000001E-2</v>
      </c>
    </row>
    <row r="2680" spans="1:14">
      <c r="A2680" s="87" t="s">
        <v>141</v>
      </c>
      <c r="B2680" s="14" t="s">
        <v>75</v>
      </c>
      <c r="C2680" s="14" t="s">
        <v>187</v>
      </c>
      <c r="D2680" s="14">
        <v>2015</v>
      </c>
      <c r="E2680" s="14">
        <v>2015</v>
      </c>
      <c r="F2680" s="14" t="s">
        <v>101</v>
      </c>
      <c r="G2680" s="26">
        <v>3637</v>
      </c>
      <c r="H2680" s="26">
        <v>7493</v>
      </c>
      <c r="I2680" s="48">
        <v>31963</v>
      </c>
      <c r="J2680" s="28">
        <v>0.93079999999999996</v>
      </c>
      <c r="K2680" s="28"/>
      <c r="L2680" s="111">
        <v>130</v>
      </c>
      <c r="M2680" s="28">
        <v>0.254</v>
      </c>
      <c r="N2680" s="28">
        <v>2.3599999999999999E-2</v>
      </c>
    </row>
    <row r="2681" spans="1:14">
      <c r="A2681" s="87" t="s">
        <v>142</v>
      </c>
      <c r="B2681" s="14" t="s">
        <v>75</v>
      </c>
      <c r="C2681" s="14" t="s">
        <v>187</v>
      </c>
      <c r="D2681" s="14">
        <v>2015</v>
      </c>
      <c r="E2681" s="14">
        <v>2015</v>
      </c>
      <c r="F2681" s="14" t="s">
        <v>101</v>
      </c>
      <c r="G2681" s="26">
        <v>4304</v>
      </c>
      <c r="H2681" s="26">
        <v>7801</v>
      </c>
      <c r="I2681" s="48">
        <v>24519</v>
      </c>
      <c r="J2681" s="28">
        <v>0.99550000000000005</v>
      </c>
      <c r="K2681" s="28"/>
      <c r="L2681" s="111">
        <v>130</v>
      </c>
      <c r="M2681" s="28">
        <v>0.254</v>
      </c>
      <c r="N2681" s="28">
        <v>2.3599999999999999E-2</v>
      </c>
    </row>
    <row r="2682" spans="1:14">
      <c r="A2682" s="87" t="s">
        <v>143</v>
      </c>
      <c r="B2682" s="14" t="s">
        <v>74</v>
      </c>
      <c r="C2682" s="14" t="s">
        <v>187</v>
      </c>
      <c r="D2682" s="14">
        <v>2015</v>
      </c>
      <c r="E2682" s="14">
        <v>2015</v>
      </c>
      <c r="F2682" s="14" t="s">
        <v>101</v>
      </c>
      <c r="G2682" s="26">
        <v>124457</v>
      </c>
      <c r="H2682" s="26">
        <v>259162</v>
      </c>
      <c r="I2682" s="48">
        <v>882370</v>
      </c>
      <c r="J2682" s="28">
        <v>0.98399999999999999</v>
      </c>
      <c r="K2682" s="28"/>
      <c r="L2682" s="111">
        <v>36</v>
      </c>
      <c r="M2682" s="28">
        <v>0.44400000000000001</v>
      </c>
      <c r="N2682" s="28">
        <v>3.6999999999999998E-2</v>
      </c>
    </row>
    <row r="2683" spans="1:14">
      <c r="A2683" s="87" t="s">
        <v>144</v>
      </c>
      <c r="B2683" s="14" t="s">
        <v>74</v>
      </c>
      <c r="C2683" s="14" t="s">
        <v>187</v>
      </c>
      <c r="D2683" s="14">
        <v>2015</v>
      </c>
      <c r="E2683" s="14">
        <v>2015</v>
      </c>
      <c r="F2683" s="14" t="s">
        <v>101</v>
      </c>
      <c r="G2683" s="26">
        <v>9483</v>
      </c>
      <c r="H2683" s="26">
        <v>18205</v>
      </c>
      <c r="I2683" s="48">
        <v>63152</v>
      </c>
      <c r="J2683" s="28">
        <v>0.97399999999999998</v>
      </c>
      <c r="K2683" s="28"/>
      <c r="L2683" s="111">
        <v>130</v>
      </c>
      <c r="M2683" s="28">
        <v>0.254</v>
      </c>
      <c r="N2683" s="28">
        <v>2.3599999999999999E-2</v>
      </c>
    </row>
    <row r="2684" spans="1:14">
      <c r="A2684" s="87" t="s">
        <v>145</v>
      </c>
      <c r="B2684" s="14" t="s">
        <v>75</v>
      </c>
      <c r="C2684" s="14" t="s">
        <v>187</v>
      </c>
      <c r="D2684" s="14">
        <v>2015</v>
      </c>
      <c r="E2684" s="14">
        <v>2015</v>
      </c>
      <c r="F2684" s="14" t="s">
        <v>101</v>
      </c>
      <c r="G2684" s="26">
        <v>1079</v>
      </c>
      <c r="H2684" s="26">
        <v>2027</v>
      </c>
      <c r="I2684" s="48">
        <v>5859</v>
      </c>
      <c r="J2684" s="28">
        <v>0.98650000000000004</v>
      </c>
      <c r="K2684" s="28"/>
      <c r="L2684" s="111">
        <v>130</v>
      </c>
      <c r="M2684" s="28">
        <v>0.254</v>
      </c>
      <c r="N2684" s="28">
        <v>2.3599999999999999E-2</v>
      </c>
    </row>
    <row r="2685" spans="1:14">
      <c r="A2685" s="87" t="s">
        <v>146</v>
      </c>
      <c r="B2685" s="14" t="s">
        <v>75</v>
      </c>
      <c r="C2685" s="14" t="s">
        <v>187</v>
      </c>
      <c r="D2685" s="14">
        <v>2015</v>
      </c>
      <c r="E2685" s="14">
        <v>2015</v>
      </c>
      <c r="F2685" s="14" t="s">
        <v>101</v>
      </c>
      <c r="G2685" s="26">
        <v>131862</v>
      </c>
      <c r="H2685" s="26">
        <v>299627</v>
      </c>
      <c r="I2685" s="48">
        <v>813728</v>
      </c>
      <c r="J2685" s="28">
        <v>0.99399999999999999</v>
      </c>
      <c r="K2685" s="28"/>
      <c r="L2685" s="111">
        <v>92</v>
      </c>
      <c r="M2685" s="28">
        <v>0.19600000000000001</v>
      </c>
      <c r="N2685" s="28">
        <v>5.5800000000000002E-2</v>
      </c>
    </row>
    <row r="2686" spans="1:14">
      <c r="A2686" s="87" t="s">
        <v>147</v>
      </c>
      <c r="B2686" s="14" t="s">
        <v>74</v>
      </c>
      <c r="C2686" s="14" t="s">
        <v>187</v>
      </c>
      <c r="D2686" s="14">
        <v>2015</v>
      </c>
      <c r="E2686" s="14">
        <v>2015</v>
      </c>
      <c r="F2686" s="14" t="s">
        <v>101</v>
      </c>
      <c r="G2686" s="26">
        <v>105233</v>
      </c>
      <c r="H2686" s="26">
        <v>220624</v>
      </c>
      <c r="I2686" s="48">
        <v>541246</v>
      </c>
      <c r="J2686" s="28">
        <v>0.9839</v>
      </c>
      <c r="K2686" s="28"/>
      <c r="L2686" s="111">
        <v>36</v>
      </c>
      <c r="M2686" s="28">
        <v>0.5</v>
      </c>
      <c r="N2686" s="28">
        <v>4.3E-3</v>
      </c>
    </row>
    <row r="2687" spans="1:14">
      <c r="A2687" s="87" t="s">
        <v>148</v>
      </c>
      <c r="B2687" s="14" t="s">
        <v>75</v>
      </c>
      <c r="C2687" s="14" t="s">
        <v>187</v>
      </c>
      <c r="D2687" s="14">
        <v>2015</v>
      </c>
      <c r="E2687" s="14">
        <v>2015</v>
      </c>
      <c r="F2687" s="14" t="s">
        <v>101</v>
      </c>
      <c r="G2687" s="26">
        <v>2710</v>
      </c>
      <c r="H2687" s="26">
        <v>6015</v>
      </c>
      <c r="I2687" s="48">
        <v>18101</v>
      </c>
      <c r="J2687" s="28">
        <v>1</v>
      </c>
      <c r="K2687" s="28"/>
      <c r="L2687" s="111">
        <v>130</v>
      </c>
      <c r="M2687" s="28">
        <v>0.254</v>
      </c>
      <c r="N2687" s="28">
        <v>2.3599999999999999E-2</v>
      </c>
    </row>
    <row r="2688" spans="1:14">
      <c r="A2688" s="87" t="s">
        <v>149</v>
      </c>
      <c r="B2688" s="14" t="s">
        <v>75</v>
      </c>
      <c r="C2688" s="14" t="s">
        <v>187</v>
      </c>
      <c r="D2688" s="14">
        <v>2015</v>
      </c>
      <c r="E2688" s="14">
        <v>2015</v>
      </c>
      <c r="F2688" s="14" t="s">
        <v>101</v>
      </c>
      <c r="G2688" s="26">
        <v>182950</v>
      </c>
      <c r="H2688" s="26">
        <v>405772</v>
      </c>
      <c r="I2688" s="48">
        <v>862349</v>
      </c>
      <c r="J2688" s="28">
        <v>0.99960000000000004</v>
      </c>
      <c r="K2688" s="28"/>
      <c r="L2688" s="111">
        <v>105</v>
      </c>
      <c r="M2688" s="28">
        <v>0.13300000000000001</v>
      </c>
      <c r="N2688" s="28">
        <v>3.09E-2</v>
      </c>
    </row>
    <row r="2689" spans="1:14">
      <c r="A2689" s="87" t="s">
        <v>150</v>
      </c>
      <c r="B2689" s="14" t="s">
        <v>74</v>
      </c>
      <c r="C2689" s="14" t="s">
        <v>187</v>
      </c>
      <c r="D2689" s="14">
        <v>2015</v>
      </c>
      <c r="E2689" s="14">
        <v>2015</v>
      </c>
      <c r="F2689" s="14" t="s">
        <v>101</v>
      </c>
      <c r="G2689" s="26">
        <v>144010</v>
      </c>
      <c r="H2689" s="26">
        <v>292234</v>
      </c>
      <c r="I2689" s="48">
        <v>870409</v>
      </c>
      <c r="J2689" s="28">
        <v>0.9476</v>
      </c>
      <c r="K2689" s="28"/>
      <c r="L2689" s="111">
        <v>61</v>
      </c>
      <c r="M2689" s="28">
        <v>0.39300000000000002</v>
      </c>
      <c r="N2689" s="28">
        <v>1.2999999999999999E-2</v>
      </c>
    </row>
    <row r="2690" spans="1:14">
      <c r="A2690" s="87" t="s">
        <v>151</v>
      </c>
      <c r="B2690" s="14" t="s">
        <v>74</v>
      </c>
      <c r="C2690" s="14" t="s">
        <v>187</v>
      </c>
      <c r="D2690" s="14">
        <v>2015</v>
      </c>
      <c r="E2690" s="14">
        <v>2015</v>
      </c>
      <c r="F2690" s="14" t="s">
        <v>101</v>
      </c>
      <c r="G2690" s="26">
        <v>34311</v>
      </c>
      <c r="H2690" s="26">
        <v>52489</v>
      </c>
      <c r="I2690" s="48">
        <v>225932</v>
      </c>
      <c r="J2690" s="28">
        <v>0.97640000000000005</v>
      </c>
      <c r="K2690" s="28"/>
      <c r="L2690" s="111">
        <v>12</v>
      </c>
      <c r="M2690" s="28">
        <v>0.66700000000000004</v>
      </c>
      <c r="N2690" s="28">
        <v>6.7599999999999993E-2</v>
      </c>
    </row>
    <row r="2691" spans="1:14">
      <c r="A2691" s="87" t="s">
        <v>152</v>
      </c>
      <c r="B2691" s="14" t="s">
        <v>75</v>
      </c>
      <c r="C2691" s="14" t="s">
        <v>187</v>
      </c>
      <c r="D2691" s="14">
        <v>2015</v>
      </c>
      <c r="E2691" s="14">
        <v>2015</v>
      </c>
      <c r="F2691" s="14" t="s">
        <v>101</v>
      </c>
      <c r="G2691" s="26">
        <v>53351</v>
      </c>
      <c r="H2691" s="26">
        <v>121533</v>
      </c>
      <c r="I2691" s="48">
        <v>294583</v>
      </c>
      <c r="J2691" s="28">
        <v>0.98380000000000001</v>
      </c>
      <c r="K2691" s="28"/>
      <c r="L2691" s="111">
        <v>34</v>
      </c>
      <c r="M2691" s="28">
        <v>0.14699999999999999</v>
      </c>
      <c r="N2691" s="28">
        <v>3.1199999999999999E-2</v>
      </c>
    </row>
    <row r="2692" spans="1:14">
      <c r="A2692" s="87" t="s">
        <v>153</v>
      </c>
      <c r="B2692" s="14" t="s">
        <v>74</v>
      </c>
      <c r="C2692" s="14" t="s">
        <v>187</v>
      </c>
      <c r="D2692" s="14">
        <v>2015</v>
      </c>
      <c r="E2692" s="14">
        <v>2015</v>
      </c>
      <c r="F2692" s="14" t="s">
        <v>101</v>
      </c>
      <c r="G2692" s="26">
        <v>10077</v>
      </c>
      <c r="H2692" s="26">
        <v>18636</v>
      </c>
      <c r="I2692" s="48">
        <v>60965</v>
      </c>
      <c r="J2692" s="28">
        <v>0.95909999999999995</v>
      </c>
      <c r="K2692" s="28"/>
      <c r="L2692" s="111">
        <v>130</v>
      </c>
      <c r="M2692" s="28">
        <v>0.254</v>
      </c>
      <c r="N2692" s="28">
        <v>2.3599999999999999E-2</v>
      </c>
    </row>
    <row r="2693" spans="1:14">
      <c r="A2693" s="87" t="s">
        <v>154</v>
      </c>
      <c r="B2693" s="14" t="s">
        <v>74</v>
      </c>
      <c r="C2693" s="14" t="s">
        <v>187</v>
      </c>
      <c r="D2693" s="14">
        <v>2015</v>
      </c>
      <c r="E2693" s="14">
        <v>2015</v>
      </c>
      <c r="F2693" s="14" t="s">
        <v>101</v>
      </c>
      <c r="G2693" s="26">
        <v>16276</v>
      </c>
      <c r="H2693" s="26">
        <v>31755</v>
      </c>
      <c r="I2693" s="48">
        <v>155107</v>
      </c>
      <c r="J2693" s="28">
        <v>0.9718</v>
      </c>
      <c r="K2693" s="28"/>
      <c r="L2693" s="111">
        <v>130</v>
      </c>
      <c r="M2693" s="28">
        <v>0.254</v>
      </c>
      <c r="N2693" s="28">
        <v>2.3599999999999999E-2</v>
      </c>
    </row>
    <row r="2694" spans="1:14">
      <c r="A2694" s="87" t="s">
        <v>155</v>
      </c>
      <c r="B2694" s="14" t="s">
        <v>74</v>
      </c>
      <c r="C2694" s="14" t="s">
        <v>187</v>
      </c>
      <c r="D2694" s="14">
        <v>2015</v>
      </c>
      <c r="E2694" s="14">
        <v>2015</v>
      </c>
      <c r="F2694" s="14" t="s">
        <v>101</v>
      </c>
      <c r="G2694" s="26">
        <v>17208</v>
      </c>
      <c r="H2694" s="26">
        <v>36422</v>
      </c>
      <c r="I2694" s="48">
        <v>137316</v>
      </c>
      <c r="J2694" s="28">
        <v>0.93759999999999999</v>
      </c>
      <c r="K2694" s="28"/>
      <c r="L2694" s="111">
        <v>130</v>
      </c>
      <c r="M2694" s="28">
        <v>0.254</v>
      </c>
      <c r="N2694" s="28">
        <v>2.3599999999999999E-2</v>
      </c>
    </row>
    <row r="2695" spans="1:14">
      <c r="A2695" s="87" t="s">
        <v>156</v>
      </c>
      <c r="B2695" s="14" t="s">
        <v>74</v>
      </c>
      <c r="C2695" s="14" t="s">
        <v>187</v>
      </c>
      <c r="D2695" s="14">
        <v>2015</v>
      </c>
      <c r="E2695" s="14">
        <v>2015</v>
      </c>
      <c r="F2695" s="14" t="s">
        <v>101</v>
      </c>
      <c r="G2695" s="26">
        <v>55319</v>
      </c>
      <c r="H2695" s="26">
        <v>109813</v>
      </c>
      <c r="I2695" s="48">
        <v>440645</v>
      </c>
      <c r="J2695" s="28">
        <v>0.97309999999999997</v>
      </c>
      <c r="K2695" s="28"/>
      <c r="L2695" s="111">
        <v>19</v>
      </c>
      <c r="M2695" s="28">
        <v>0.42099999999999999</v>
      </c>
      <c r="N2695" s="28">
        <v>2.7300000000000001E-2</v>
      </c>
    </row>
    <row r="2696" spans="1:14">
      <c r="A2696" s="87" t="s">
        <v>157</v>
      </c>
      <c r="B2696" s="14" t="s">
        <v>74</v>
      </c>
      <c r="C2696" s="14" t="s">
        <v>187</v>
      </c>
      <c r="D2696" s="14">
        <v>2015</v>
      </c>
      <c r="E2696" s="14">
        <v>2015</v>
      </c>
      <c r="F2696" s="14" t="s">
        <v>101</v>
      </c>
      <c r="G2696" s="26">
        <v>13867</v>
      </c>
      <c r="H2696" s="26">
        <v>25698</v>
      </c>
      <c r="I2696" s="48">
        <v>78070</v>
      </c>
      <c r="J2696" s="28">
        <v>0.96860000000000002</v>
      </c>
      <c r="K2696" s="28"/>
      <c r="L2696" s="111">
        <v>130</v>
      </c>
      <c r="M2696" s="28">
        <v>0.254</v>
      </c>
      <c r="N2696" s="28">
        <v>2.3599999999999999E-2</v>
      </c>
    </row>
    <row r="2697" spans="1:14">
      <c r="A2697" s="87" t="s">
        <v>158</v>
      </c>
      <c r="B2697" s="14" t="s">
        <v>75</v>
      </c>
      <c r="C2697" s="14" t="s">
        <v>187</v>
      </c>
      <c r="D2697" s="14">
        <v>2015</v>
      </c>
      <c r="E2697" s="14">
        <v>2015</v>
      </c>
      <c r="F2697" s="14" t="s">
        <v>101</v>
      </c>
      <c r="G2697" s="26">
        <v>13035</v>
      </c>
      <c r="H2697" s="26">
        <v>25135</v>
      </c>
      <c r="I2697" s="48">
        <v>65071</v>
      </c>
      <c r="J2697" s="28">
        <v>0.97089999999999999</v>
      </c>
      <c r="K2697" s="28"/>
      <c r="L2697" s="111">
        <v>130</v>
      </c>
      <c r="M2697" s="28">
        <v>0.254</v>
      </c>
      <c r="N2697" s="28">
        <v>2.3599999999999999E-2</v>
      </c>
    </row>
    <row r="2698" spans="1:14">
      <c r="A2698" s="87" t="s">
        <v>159</v>
      </c>
      <c r="B2698" s="14" t="s">
        <v>75</v>
      </c>
      <c r="C2698" s="14" t="s">
        <v>187</v>
      </c>
      <c r="D2698" s="14">
        <v>2015</v>
      </c>
      <c r="E2698" s="14">
        <v>2015</v>
      </c>
      <c r="F2698" s="14" t="s">
        <v>101</v>
      </c>
      <c r="G2698" s="26">
        <v>164</v>
      </c>
      <c r="H2698" s="26">
        <v>297</v>
      </c>
      <c r="I2698" s="48">
        <v>819</v>
      </c>
      <c r="J2698" s="28">
        <v>1</v>
      </c>
      <c r="K2698" s="28"/>
      <c r="L2698" s="111">
        <v>130</v>
      </c>
      <c r="M2698" s="28">
        <v>0.254</v>
      </c>
      <c r="N2698" s="28">
        <v>2.3599999999999999E-2</v>
      </c>
    </row>
    <row r="2699" spans="1:14">
      <c r="A2699" s="87" t="s">
        <v>160</v>
      </c>
      <c r="B2699" s="14" t="s">
        <v>75</v>
      </c>
      <c r="C2699" s="14" t="s">
        <v>187</v>
      </c>
      <c r="D2699" s="14">
        <v>2015</v>
      </c>
      <c r="E2699" s="14">
        <v>2015</v>
      </c>
      <c r="F2699" s="14" t="s">
        <v>101</v>
      </c>
      <c r="G2699" s="26">
        <v>3267</v>
      </c>
      <c r="H2699" s="26">
        <v>6982</v>
      </c>
      <c r="I2699" s="48">
        <v>17445</v>
      </c>
      <c r="J2699" s="28">
        <v>1</v>
      </c>
      <c r="K2699" s="28"/>
      <c r="L2699" s="111">
        <v>130</v>
      </c>
      <c r="M2699" s="28">
        <v>0.254</v>
      </c>
      <c r="N2699" s="28">
        <v>2.3599999999999999E-2</v>
      </c>
    </row>
    <row r="2700" spans="1:14">
      <c r="A2700" s="87" t="s">
        <v>161</v>
      </c>
      <c r="B2700" s="14" t="s">
        <v>74</v>
      </c>
      <c r="C2700" s="14" t="s">
        <v>187</v>
      </c>
      <c r="D2700" s="14">
        <v>2015</v>
      </c>
      <c r="E2700" s="14">
        <v>2015</v>
      </c>
      <c r="F2700" s="14" t="s">
        <v>101</v>
      </c>
      <c r="G2700" s="26">
        <v>23332</v>
      </c>
      <c r="H2700" s="26">
        <v>44434</v>
      </c>
      <c r="I2700" s="48">
        <v>120289</v>
      </c>
      <c r="J2700" s="28">
        <v>0.96650000000000003</v>
      </c>
      <c r="K2700" s="28"/>
      <c r="L2700" s="111">
        <v>6</v>
      </c>
      <c r="M2700" s="28">
        <v>0.66700000000000004</v>
      </c>
      <c r="N2700" s="28">
        <v>2.1000000000000001E-2</v>
      </c>
    </row>
    <row r="2701" spans="1:14">
      <c r="A2701" s="87" t="s">
        <v>162</v>
      </c>
      <c r="B2701" s="14" t="s">
        <v>74</v>
      </c>
      <c r="C2701" s="14" t="s">
        <v>187</v>
      </c>
      <c r="D2701" s="14">
        <v>2015</v>
      </c>
      <c r="E2701" s="14">
        <v>2015</v>
      </c>
      <c r="F2701" s="14" t="s">
        <v>101</v>
      </c>
      <c r="G2701" s="26">
        <v>20051</v>
      </c>
      <c r="H2701" s="26">
        <v>35934</v>
      </c>
      <c r="I2701" s="48">
        <v>125255</v>
      </c>
      <c r="J2701" s="28">
        <v>0.91849999999999998</v>
      </c>
      <c r="K2701" s="28"/>
      <c r="L2701" s="111">
        <v>130</v>
      </c>
      <c r="M2701" s="28">
        <v>0.254</v>
      </c>
      <c r="N2701" s="28">
        <v>2.3599999999999999E-2</v>
      </c>
    </row>
    <row r="2702" spans="1:14">
      <c r="A2702" s="87" t="s">
        <v>163</v>
      </c>
      <c r="B2702" s="14" t="s">
        <v>75</v>
      </c>
      <c r="C2702" s="14" t="s">
        <v>187</v>
      </c>
      <c r="D2702" s="14">
        <v>2015</v>
      </c>
      <c r="E2702" s="14">
        <v>2015</v>
      </c>
      <c r="F2702" s="14" t="s">
        <v>101</v>
      </c>
      <c r="G2702" s="26">
        <v>43461</v>
      </c>
      <c r="H2702" s="26">
        <v>92311</v>
      </c>
      <c r="I2702" s="48">
        <v>234296</v>
      </c>
      <c r="J2702" s="28">
        <v>0.99580000000000002</v>
      </c>
      <c r="K2702" s="28"/>
      <c r="L2702" s="111">
        <v>24</v>
      </c>
      <c r="M2702" s="28">
        <v>8.3000000000000004E-2</v>
      </c>
      <c r="N2702" s="28">
        <v>1.7299999999999999E-2</v>
      </c>
    </row>
    <row r="2703" spans="1:14">
      <c r="A2703" s="87" t="s">
        <v>164</v>
      </c>
      <c r="B2703" s="14" t="s">
        <v>75</v>
      </c>
      <c r="C2703" s="14" t="s">
        <v>187</v>
      </c>
      <c r="D2703" s="14">
        <v>2015</v>
      </c>
      <c r="E2703" s="14">
        <v>2015</v>
      </c>
      <c r="F2703" s="14" t="s">
        <v>101</v>
      </c>
      <c r="G2703" s="26">
        <v>5732</v>
      </c>
      <c r="H2703" s="26">
        <v>13196</v>
      </c>
      <c r="I2703" s="48">
        <v>40813</v>
      </c>
      <c r="J2703" s="28">
        <v>0.96640000000000004</v>
      </c>
      <c r="K2703" s="28"/>
      <c r="L2703" s="111">
        <v>130</v>
      </c>
      <c r="M2703" s="28">
        <v>0.254</v>
      </c>
      <c r="N2703" s="28">
        <v>2.3599999999999999E-2</v>
      </c>
    </row>
    <row r="2704" spans="1:14">
      <c r="A2704" s="87" t="s">
        <v>165</v>
      </c>
      <c r="B2704" s="14" t="s">
        <v>75</v>
      </c>
      <c r="C2704" s="14" t="s">
        <v>187</v>
      </c>
      <c r="D2704" s="14">
        <v>2015</v>
      </c>
      <c r="E2704" s="14">
        <v>2015</v>
      </c>
      <c r="F2704" s="14" t="s">
        <v>101</v>
      </c>
      <c r="G2704" s="26">
        <v>4840</v>
      </c>
      <c r="H2704" s="26">
        <v>10610</v>
      </c>
      <c r="I2704" s="48">
        <v>27163</v>
      </c>
      <c r="J2704" s="28">
        <v>0.97330000000000005</v>
      </c>
      <c r="K2704" s="28"/>
      <c r="L2704" s="111">
        <v>130</v>
      </c>
      <c r="M2704" s="28">
        <v>0.254</v>
      </c>
      <c r="N2704" s="28">
        <v>2.3599999999999999E-2</v>
      </c>
    </row>
    <row r="2705" spans="1:31">
      <c r="A2705" s="87" t="s">
        <v>166</v>
      </c>
      <c r="B2705" s="14" t="s">
        <v>75</v>
      </c>
      <c r="C2705" s="14" t="s">
        <v>187</v>
      </c>
      <c r="D2705" s="14">
        <v>2015</v>
      </c>
      <c r="E2705" s="14">
        <v>2015</v>
      </c>
      <c r="F2705" s="14" t="s">
        <v>101</v>
      </c>
      <c r="G2705" s="26">
        <v>1027</v>
      </c>
      <c r="H2705" s="26">
        <v>1848</v>
      </c>
      <c r="I2705" s="48">
        <v>5060</v>
      </c>
      <c r="J2705" s="28">
        <v>1</v>
      </c>
      <c r="K2705" s="28"/>
      <c r="L2705" s="111">
        <v>130</v>
      </c>
      <c r="M2705" s="28">
        <v>0.254</v>
      </c>
      <c r="N2705" s="28">
        <v>2.3599999999999999E-2</v>
      </c>
    </row>
    <row r="2706" spans="1:31">
      <c r="A2706" s="87" t="s">
        <v>167</v>
      </c>
      <c r="B2706" s="14" t="s">
        <v>74</v>
      </c>
      <c r="C2706" s="14" t="s">
        <v>187</v>
      </c>
      <c r="D2706" s="14">
        <v>2015</v>
      </c>
      <c r="E2706" s="14">
        <v>2015</v>
      </c>
      <c r="F2706" s="14" t="s">
        <v>101</v>
      </c>
      <c r="G2706" s="26">
        <v>53353</v>
      </c>
      <c r="H2706" s="26">
        <v>125197</v>
      </c>
      <c r="I2706" s="48">
        <v>248741</v>
      </c>
      <c r="J2706" s="28">
        <v>0.98080000000000001</v>
      </c>
      <c r="K2706" s="28"/>
      <c r="L2706" s="111">
        <v>15</v>
      </c>
      <c r="M2706" s="28">
        <v>0.33300000000000002</v>
      </c>
      <c r="N2706" s="28">
        <v>3.39E-2</v>
      </c>
    </row>
    <row r="2707" spans="1:31">
      <c r="A2707" s="87" t="s">
        <v>168</v>
      </c>
      <c r="B2707" s="14" t="s">
        <v>75</v>
      </c>
      <c r="C2707" s="14" t="s">
        <v>187</v>
      </c>
      <c r="D2707" s="14">
        <v>2015</v>
      </c>
      <c r="E2707" s="14">
        <v>2015</v>
      </c>
      <c r="F2707" s="14" t="s">
        <v>101</v>
      </c>
      <c r="G2707" s="26">
        <v>3199</v>
      </c>
      <c r="H2707" s="26">
        <v>5734</v>
      </c>
      <c r="I2707" s="48">
        <v>14648</v>
      </c>
      <c r="J2707" s="28">
        <v>0.98819999999999997</v>
      </c>
      <c r="K2707" s="28"/>
      <c r="L2707" s="111">
        <v>130</v>
      </c>
      <c r="M2707" s="28">
        <v>0.254</v>
      </c>
      <c r="N2707" s="28">
        <v>2.3599999999999999E-2</v>
      </c>
    </row>
    <row r="2708" spans="1:31">
      <c r="A2708" s="87" t="s">
        <v>169</v>
      </c>
      <c r="B2708" s="14" t="s">
        <v>74</v>
      </c>
      <c r="C2708" s="14" t="s">
        <v>187</v>
      </c>
      <c r="D2708" s="14">
        <v>2015</v>
      </c>
      <c r="E2708" s="14">
        <v>2015</v>
      </c>
      <c r="F2708" s="14" t="s">
        <v>101</v>
      </c>
      <c r="G2708" s="26">
        <v>37748</v>
      </c>
      <c r="H2708" s="26">
        <v>76256</v>
      </c>
      <c r="I2708" s="48">
        <v>230176</v>
      </c>
      <c r="J2708" s="28">
        <v>0.7077</v>
      </c>
      <c r="K2708" s="28"/>
      <c r="L2708" s="111">
        <v>15</v>
      </c>
      <c r="M2708" s="28">
        <v>0.33300000000000002</v>
      </c>
      <c r="N2708" s="28">
        <v>5.9400000000000001E-2</v>
      </c>
    </row>
    <row r="2709" spans="1:31">
      <c r="A2709" s="87" t="s">
        <v>170</v>
      </c>
      <c r="B2709" s="14" t="s">
        <v>74</v>
      </c>
      <c r="C2709" s="14" t="s">
        <v>187</v>
      </c>
      <c r="D2709" s="14">
        <v>2015</v>
      </c>
      <c r="E2709" s="14">
        <v>2015</v>
      </c>
      <c r="F2709" s="14" t="s">
        <v>101</v>
      </c>
      <c r="G2709" s="26">
        <v>10522</v>
      </c>
      <c r="H2709" s="26">
        <v>20991</v>
      </c>
      <c r="I2709" s="48">
        <v>57657</v>
      </c>
      <c r="J2709" s="28">
        <v>0.93220000000000003</v>
      </c>
      <c r="K2709" s="28"/>
      <c r="L2709" s="111">
        <v>130</v>
      </c>
      <c r="M2709" s="28">
        <v>0.254</v>
      </c>
      <c r="N2709" s="28">
        <v>2.3599999999999999E-2</v>
      </c>
    </row>
    <row r="2710" spans="1:31">
      <c r="A2710" s="87" t="s">
        <v>171</v>
      </c>
      <c r="B2710" s="14" t="s">
        <v>75</v>
      </c>
      <c r="C2710" s="14" t="s">
        <v>187</v>
      </c>
      <c r="D2710" s="14">
        <v>2015</v>
      </c>
      <c r="E2710" s="14">
        <v>2015</v>
      </c>
      <c r="F2710" s="14" t="s">
        <v>101</v>
      </c>
      <c r="G2710" s="26">
        <v>6363</v>
      </c>
      <c r="H2710" s="26">
        <v>13792</v>
      </c>
      <c r="I2710" s="48">
        <v>31370</v>
      </c>
      <c r="J2710" s="28">
        <v>0.99629999999999996</v>
      </c>
      <c r="K2710" s="28"/>
      <c r="L2710" s="111">
        <v>130</v>
      </c>
      <c r="M2710" s="28">
        <v>0.254</v>
      </c>
      <c r="N2710" s="28">
        <v>2.3599999999999999E-2</v>
      </c>
    </row>
    <row r="2711" spans="1:31">
      <c r="A2711" s="51" t="s">
        <v>281</v>
      </c>
      <c r="B2711" s="14" t="s">
        <v>66</v>
      </c>
      <c r="C2711" s="14" t="s">
        <v>65</v>
      </c>
      <c r="D2711" s="14">
        <v>2015</v>
      </c>
      <c r="E2711" s="14">
        <v>2016</v>
      </c>
      <c r="F2711" s="14" t="s">
        <v>101</v>
      </c>
      <c r="G2711" s="128"/>
      <c r="H2711" s="128"/>
      <c r="I2711" s="128"/>
      <c r="J2711" s="129"/>
      <c r="K2711" s="129"/>
      <c r="L2711" s="111"/>
      <c r="M2711" s="28">
        <v>0.254</v>
      </c>
      <c r="N2711" s="28">
        <v>5.3999999999999999E-2</v>
      </c>
    </row>
    <row r="2712" spans="1:31">
      <c r="A2712" s="51" t="s">
        <v>172</v>
      </c>
      <c r="B2712" s="14" t="s">
        <v>66</v>
      </c>
      <c r="C2712" s="14" t="s">
        <v>65</v>
      </c>
      <c r="D2712" s="14">
        <v>2015</v>
      </c>
      <c r="E2712" s="14">
        <v>2016</v>
      </c>
      <c r="F2712" s="14" t="s">
        <v>101</v>
      </c>
      <c r="G2712" s="26">
        <v>2148157</v>
      </c>
      <c r="H2712" s="26">
        <v>4488298</v>
      </c>
      <c r="I2712" s="48">
        <v>13134343</v>
      </c>
      <c r="J2712" s="28">
        <v>0.97019999999999995</v>
      </c>
      <c r="K2712" s="28"/>
      <c r="L2712" s="111">
        <v>67</v>
      </c>
      <c r="M2712" s="28">
        <v>0.28399999999999997</v>
      </c>
      <c r="N2712" s="28">
        <v>4.9399999999999999E-2</v>
      </c>
      <c r="O2712" s="14"/>
      <c r="P2712" s="14"/>
      <c r="Q2712" s="14"/>
      <c r="R2712" s="14"/>
      <c r="S2712" s="14"/>
      <c r="T2712" s="14"/>
      <c r="U2712" s="14"/>
      <c r="V2712" s="14"/>
      <c r="W2712" s="14"/>
      <c r="X2712" s="14"/>
      <c r="Y2712" s="14"/>
      <c r="Z2712" s="14"/>
      <c r="AA2712" s="14"/>
      <c r="AB2712" s="14"/>
      <c r="AC2712" s="14"/>
      <c r="AD2712" s="14"/>
      <c r="AE2712" s="14"/>
    </row>
    <row r="2713" spans="1:31">
      <c r="A2713" s="51" t="s">
        <v>173</v>
      </c>
      <c r="B2713" s="14" t="s">
        <v>74</v>
      </c>
      <c r="C2713" s="14" t="s">
        <v>65</v>
      </c>
      <c r="D2713" s="14">
        <v>2015</v>
      </c>
      <c r="E2713" s="14">
        <v>2016</v>
      </c>
      <c r="F2713" s="14" t="s">
        <v>101</v>
      </c>
      <c r="G2713" s="26">
        <v>62653</v>
      </c>
      <c r="H2713" s="26">
        <v>121539</v>
      </c>
      <c r="I2713" s="48">
        <v>434830</v>
      </c>
      <c r="J2713" s="28">
        <v>0.85609999999999997</v>
      </c>
      <c r="K2713" s="28"/>
      <c r="L2713" s="111">
        <v>3</v>
      </c>
      <c r="M2713" s="28">
        <v>0.66700000000000004</v>
      </c>
      <c r="N2713" s="28">
        <v>0</v>
      </c>
    </row>
    <row r="2714" spans="1:31">
      <c r="A2714" s="51" t="s">
        <v>174</v>
      </c>
      <c r="B2714" s="14" t="s">
        <v>75</v>
      </c>
      <c r="C2714" s="14" t="s">
        <v>65</v>
      </c>
      <c r="D2714" s="14">
        <v>2015</v>
      </c>
      <c r="E2714" s="14">
        <v>2016</v>
      </c>
      <c r="F2714" s="14" t="s">
        <v>101</v>
      </c>
      <c r="G2714" s="26">
        <v>98</v>
      </c>
      <c r="H2714" s="26">
        <v>164</v>
      </c>
      <c r="I2714" s="48">
        <v>362</v>
      </c>
      <c r="J2714" s="28">
        <v>1</v>
      </c>
      <c r="K2714" s="28"/>
      <c r="L2714" s="111">
        <v>12</v>
      </c>
      <c r="M2714" s="28">
        <v>0.16700000000000001</v>
      </c>
      <c r="N2714" s="28">
        <v>0</v>
      </c>
    </row>
    <row r="2715" spans="1:31">
      <c r="A2715" s="51" t="s">
        <v>175</v>
      </c>
      <c r="B2715" s="14" t="s">
        <v>75</v>
      </c>
      <c r="C2715" s="14" t="s">
        <v>65</v>
      </c>
      <c r="D2715" s="14">
        <v>2015</v>
      </c>
      <c r="E2715" s="14">
        <v>2016</v>
      </c>
      <c r="F2715" s="14" t="s">
        <v>101</v>
      </c>
      <c r="G2715" s="26">
        <v>1780</v>
      </c>
      <c r="H2715" s="26">
        <v>3440</v>
      </c>
      <c r="I2715" s="48">
        <v>8057</v>
      </c>
      <c r="J2715" s="28">
        <v>0.97650000000000003</v>
      </c>
      <c r="K2715" s="28"/>
      <c r="L2715" s="111">
        <v>12</v>
      </c>
      <c r="M2715" s="28">
        <v>0.16700000000000001</v>
      </c>
      <c r="N2715" s="28">
        <v>0</v>
      </c>
    </row>
    <row r="2716" spans="1:31">
      <c r="A2716" s="51" t="s">
        <v>176</v>
      </c>
      <c r="B2716" s="14" t="s">
        <v>75</v>
      </c>
      <c r="C2716" s="14" t="s">
        <v>65</v>
      </c>
      <c r="D2716" s="14">
        <v>2015</v>
      </c>
      <c r="E2716" s="14">
        <v>2016</v>
      </c>
      <c r="F2716" s="14" t="s">
        <v>101</v>
      </c>
      <c r="G2716" s="26">
        <v>16800</v>
      </c>
      <c r="H2716" s="26">
        <v>32287</v>
      </c>
      <c r="I2716" s="48">
        <v>82815</v>
      </c>
      <c r="J2716" s="28">
        <v>0.81979999999999997</v>
      </c>
      <c r="K2716" s="28"/>
      <c r="L2716" s="111">
        <v>12</v>
      </c>
      <c r="M2716" s="28">
        <v>0.16700000000000001</v>
      </c>
      <c r="N2716" s="28">
        <v>0</v>
      </c>
    </row>
    <row r="2717" spans="1:31">
      <c r="A2717" s="51" t="s">
        <v>177</v>
      </c>
      <c r="B2717" s="14" t="s">
        <v>75</v>
      </c>
      <c r="C2717" s="14" t="s">
        <v>65</v>
      </c>
      <c r="D2717" s="14">
        <v>2015</v>
      </c>
      <c r="E2717" s="14">
        <v>2016</v>
      </c>
      <c r="F2717" s="14" t="s">
        <v>101</v>
      </c>
      <c r="G2717" s="26">
        <v>2909</v>
      </c>
      <c r="H2717" s="26">
        <v>5406</v>
      </c>
      <c r="I2717" s="48">
        <v>11905</v>
      </c>
      <c r="J2717" s="28">
        <v>1</v>
      </c>
      <c r="K2717" s="28"/>
      <c r="L2717" s="111">
        <v>12</v>
      </c>
      <c r="M2717" s="28">
        <v>0.16700000000000001</v>
      </c>
      <c r="N2717" s="28">
        <v>0</v>
      </c>
    </row>
    <row r="2718" spans="1:31">
      <c r="A2718" s="51" t="s">
        <v>178</v>
      </c>
      <c r="B2718" s="14" t="s">
        <v>75</v>
      </c>
      <c r="C2718" s="14" t="s">
        <v>65</v>
      </c>
      <c r="D2718" s="14">
        <v>2015</v>
      </c>
      <c r="E2718" s="14">
        <v>2016</v>
      </c>
      <c r="F2718" s="14" t="s">
        <v>101</v>
      </c>
      <c r="G2718" s="26">
        <v>589</v>
      </c>
      <c r="H2718" s="26">
        <v>1319</v>
      </c>
      <c r="I2718" s="48">
        <v>8723</v>
      </c>
      <c r="J2718" s="28">
        <v>1</v>
      </c>
      <c r="K2718" s="28"/>
      <c r="L2718" s="111">
        <v>12</v>
      </c>
      <c r="M2718" s="28">
        <v>0.16700000000000001</v>
      </c>
      <c r="N2718" s="28">
        <v>0</v>
      </c>
    </row>
    <row r="2719" spans="1:31">
      <c r="A2719" s="51" t="s">
        <v>179</v>
      </c>
      <c r="B2719" s="14" t="s">
        <v>74</v>
      </c>
      <c r="C2719" s="14" t="s">
        <v>65</v>
      </c>
      <c r="D2719" s="14">
        <v>2015</v>
      </c>
      <c r="E2719" s="14">
        <v>2016</v>
      </c>
      <c r="F2719" s="14" t="s">
        <v>101</v>
      </c>
      <c r="G2719" s="26">
        <v>35848</v>
      </c>
      <c r="H2719" s="26">
        <v>71977</v>
      </c>
      <c r="I2719" s="48">
        <v>268970</v>
      </c>
      <c r="J2719" s="28">
        <v>0.95430000000000004</v>
      </c>
      <c r="K2719" s="28"/>
      <c r="L2719" s="111">
        <v>1</v>
      </c>
      <c r="M2719" s="28">
        <v>1</v>
      </c>
      <c r="N2719" s="28">
        <v>2.0799999999999999E-2</v>
      </c>
    </row>
    <row r="2720" spans="1:31">
      <c r="A2720" s="51" t="s">
        <v>180</v>
      </c>
      <c r="B2720" s="14" t="s">
        <v>75</v>
      </c>
      <c r="C2720" s="14" t="s">
        <v>65</v>
      </c>
      <c r="D2720" s="14">
        <v>2015</v>
      </c>
      <c r="E2720" s="14">
        <v>2016</v>
      </c>
      <c r="F2720" s="14" t="s">
        <v>101</v>
      </c>
      <c r="G2720" s="26">
        <v>2573</v>
      </c>
      <c r="H2720" s="26">
        <v>5281</v>
      </c>
      <c r="I2720" s="48">
        <v>11724</v>
      </c>
      <c r="J2720" s="28">
        <v>1</v>
      </c>
      <c r="K2720" s="28"/>
      <c r="L2720" s="111">
        <v>12</v>
      </c>
      <c r="M2720" s="28">
        <v>0.16700000000000001</v>
      </c>
      <c r="N2720" s="28">
        <v>0</v>
      </c>
    </row>
    <row r="2721" spans="1:14">
      <c r="A2721" s="51" t="s">
        <v>181</v>
      </c>
      <c r="B2721" s="14" t="s">
        <v>75</v>
      </c>
      <c r="C2721" s="14" t="s">
        <v>65</v>
      </c>
      <c r="D2721" s="14">
        <v>2015</v>
      </c>
      <c r="E2721" s="14">
        <v>2016</v>
      </c>
      <c r="F2721" s="14" t="s">
        <v>101</v>
      </c>
      <c r="G2721" s="26">
        <v>7287</v>
      </c>
      <c r="H2721" s="26">
        <v>13063</v>
      </c>
      <c r="I2721" s="48">
        <v>38204</v>
      </c>
      <c r="J2721" s="28">
        <v>0.99729999999999996</v>
      </c>
      <c r="K2721" s="28"/>
      <c r="L2721" s="111">
        <v>12</v>
      </c>
      <c r="M2721" s="28">
        <v>0.16700000000000001</v>
      </c>
      <c r="N2721" s="28">
        <v>0</v>
      </c>
    </row>
    <row r="2722" spans="1:14">
      <c r="A2722" s="87" t="s">
        <v>123</v>
      </c>
      <c r="B2722" s="14" t="s">
        <v>74</v>
      </c>
      <c r="C2722" s="14" t="s">
        <v>65</v>
      </c>
      <c r="D2722" s="14">
        <v>2015</v>
      </c>
      <c r="E2722" s="14">
        <v>2016</v>
      </c>
      <c r="F2722" s="14" t="s">
        <v>101</v>
      </c>
      <c r="G2722" s="26">
        <v>97917</v>
      </c>
      <c r="H2722" s="26">
        <v>227643</v>
      </c>
      <c r="I2722" s="48">
        <v>478594</v>
      </c>
      <c r="J2722" s="28">
        <v>0.93500000000000005</v>
      </c>
      <c r="K2722" s="28"/>
      <c r="L2722" s="111">
        <v>3</v>
      </c>
      <c r="M2722" s="28">
        <v>0.66700000000000004</v>
      </c>
      <c r="N2722" s="28">
        <v>4.6399999999999997E-2</v>
      </c>
    </row>
    <row r="2723" spans="1:14">
      <c r="A2723" s="87" t="s">
        <v>124</v>
      </c>
      <c r="B2723" s="14" t="s">
        <v>75</v>
      </c>
      <c r="C2723" s="14" t="s">
        <v>65</v>
      </c>
      <c r="D2723" s="14">
        <v>2015</v>
      </c>
      <c r="E2723" s="14">
        <v>2016</v>
      </c>
      <c r="F2723" s="14" t="s">
        <v>101</v>
      </c>
      <c r="G2723" s="26">
        <v>1504</v>
      </c>
      <c r="H2723" s="26">
        <v>3551</v>
      </c>
      <c r="I2723" s="48">
        <v>11845</v>
      </c>
      <c r="J2723" s="28">
        <v>1</v>
      </c>
      <c r="K2723" s="28"/>
      <c r="L2723" s="111">
        <v>12</v>
      </c>
      <c r="M2723" s="28">
        <v>0.16700000000000001</v>
      </c>
      <c r="N2723" s="28">
        <v>0</v>
      </c>
    </row>
    <row r="2724" spans="1:14">
      <c r="A2724" s="87" t="s">
        <v>125</v>
      </c>
      <c r="B2724" s="14" t="s">
        <v>75</v>
      </c>
      <c r="C2724" s="14" t="s">
        <v>65</v>
      </c>
      <c r="D2724" s="14">
        <v>2015</v>
      </c>
      <c r="E2724" s="14">
        <v>2016</v>
      </c>
      <c r="F2724" s="14" t="s">
        <v>101</v>
      </c>
      <c r="G2724" s="26">
        <v>12380</v>
      </c>
      <c r="H2724" s="26">
        <v>21435</v>
      </c>
      <c r="I2724" s="48">
        <v>51896</v>
      </c>
      <c r="J2724" s="28">
        <v>0.99860000000000004</v>
      </c>
      <c r="K2724" s="28"/>
      <c r="L2724" s="111">
        <v>12</v>
      </c>
      <c r="M2724" s="28">
        <v>0.16700000000000001</v>
      </c>
      <c r="N2724" s="28">
        <v>0</v>
      </c>
    </row>
    <row r="2725" spans="1:14">
      <c r="A2725" s="87" t="s">
        <v>126</v>
      </c>
      <c r="B2725" s="14" t="s">
        <v>75</v>
      </c>
      <c r="C2725" s="14" t="s">
        <v>65</v>
      </c>
      <c r="D2725" s="14">
        <v>2015</v>
      </c>
      <c r="E2725" s="14">
        <v>2016</v>
      </c>
      <c r="F2725" s="14" t="s">
        <v>101</v>
      </c>
      <c r="G2725" s="26">
        <v>17814</v>
      </c>
      <c r="H2725" s="26">
        <v>44547</v>
      </c>
      <c r="I2725" s="48">
        <v>92777</v>
      </c>
      <c r="J2725" s="28">
        <v>0.97619999999999996</v>
      </c>
      <c r="K2725" s="28"/>
      <c r="L2725" s="111">
        <v>12</v>
      </c>
      <c r="M2725" s="28">
        <v>0.16700000000000001</v>
      </c>
      <c r="N2725" s="28">
        <v>0</v>
      </c>
    </row>
    <row r="2726" spans="1:14">
      <c r="A2726" s="87" t="s">
        <v>127</v>
      </c>
      <c r="B2726" s="14" t="s">
        <v>75</v>
      </c>
      <c r="C2726" s="14" t="s">
        <v>65</v>
      </c>
      <c r="D2726" s="14">
        <v>2015</v>
      </c>
      <c r="E2726" s="14">
        <v>2016</v>
      </c>
      <c r="F2726" s="14" t="s">
        <v>101</v>
      </c>
      <c r="G2726" s="26">
        <v>1080</v>
      </c>
      <c r="H2726" s="26">
        <v>2138</v>
      </c>
      <c r="I2726" s="48">
        <v>5635</v>
      </c>
      <c r="J2726" s="28">
        <v>1</v>
      </c>
      <c r="K2726" s="28"/>
      <c r="L2726" s="111">
        <v>12</v>
      </c>
      <c r="M2726" s="28">
        <v>0.16700000000000001</v>
      </c>
      <c r="N2726" s="28">
        <v>0</v>
      </c>
    </row>
    <row r="2727" spans="1:14">
      <c r="A2727" s="87" t="s">
        <v>128</v>
      </c>
      <c r="B2727" s="14" t="s">
        <v>75</v>
      </c>
      <c r="C2727" s="14" t="s">
        <v>65</v>
      </c>
      <c r="D2727" s="14">
        <v>2015</v>
      </c>
      <c r="E2727" s="14">
        <v>2016</v>
      </c>
      <c r="F2727" s="14" t="s">
        <v>101</v>
      </c>
      <c r="G2727" s="26">
        <v>69411</v>
      </c>
      <c r="H2727" s="26">
        <v>161315</v>
      </c>
      <c r="I2727" s="48">
        <v>392161</v>
      </c>
      <c r="J2727" s="28">
        <v>0.99619999999999997</v>
      </c>
      <c r="K2727" s="28"/>
      <c r="L2727" s="111">
        <v>2</v>
      </c>
      <c r="M2727" s="28">
        <v>0.5</v>
      </c>
      <c r="N2727" s="28">
        <v>0</v>
      </c>
    </row>
    <row r="2728" spans="1:14">
      <c r="A2728" s="87" t="s">
        <v>129</v>
      </c>
      <c r="B2728" s="14" t="s">
        <v>75</v>
      </c>
      <c r="C2728" s="14" t="s">
        <v>65</v>
      </c>
      <c r="D2728" s="14">
        <v>2015</v>
      </c>
      <c r="E2728" s="14">
        <v>2016</v>
      </c>
      <c r="F2728" s="14" t="s">
        <v>101</v>
      </c>
      <c r="G2728" s="26">
        <v>10733</v>
      </c>
      <c r="H2728" s="26">
        <v>24665</v>
      </c>
      <c r="I2728" s="48">
        <v>56104</v>
      </c>
      <c r="J2728" s="28">
        <v>1</v>
      </c>
      <c r="K2728" s="28"/>
      <c r="L2728" s="111">
        <v>12</v>
      </c>
      <c r="M2728" s="28">
        <v>0.16700000000000001</v>
      </c>
      <c r="N2728" s="28">
        <v>0</v>
      </c>
    </row>
    <row r="2729" spans="1:14">
      <c r="A2729" s="87" t="s">
        <v>130</v>
      </c>
      <c r="B2729" s="14" t="s">
        <v>75</v>
      </c>
      <c r="C2729" s="14" t="s">
        <v>65</v>
      </c>
      <c r="D2729" s="14">
        <v>2015</v>
      </c>
      <c r="E2729" s="14">
        <v>2016</v>
      </c>
      <c r="F2729" s="14" t="s">
        <v>101</v>
      </c>
      <c r="G2729" s="26">
        <v>7319</v>
      </c>
      <c r="H2729" s="26">
        <v>14694</v>
      </c>
      <c r="I2729" s="48">
        <v>30612</v>
      </c>
      <c r="J2729" s="28">
        <v>0.9889</v>
      </c>
      <c r="K2729" s="28"/>
      <c r="L2729" s="111">
        <v>12</v>
      </c>
      <c r="M2729" s="28">
        <v>0.16700000000000001</v>
      </c>
      <c r="N2729" s="28">
        <v>0</v>
      </c>
    </row>
    <row r="2730" spans="1:14">
      <c r="A2730" s="87" t="s">
        <v>131</v>
      </c>
      <c r="B2730" s="14" t="s">
        <v>75</v>
      </c>
      <c r="C2730" s="14" t="s">
        <v>65</v>
      </c>
      <c r="D2730" s="14">
        <v>2015</v>
      </c>
      <c r="E2730" s="14">
        <v>2016</v>
      </c>
      <c r="F2730" s="14" t="s">
        <v>101</v>
      </c>
      <c r="G2730" s="26">
        <v>1520</v>
      </c>
      <c r="H2730" s="26">
        <v>3144</v>
      </c>
      <c r="I2730" s="48">
        <v>7812</v>
      </c>
      <c r="J2730" s="28">
        <v>0.77049999999999996</v>
      </c>
      <c r="K2730" s="28"/>
      <c r="L2730" s="111">
        <v>12</v>
      </c>
      <c r="M2730" s="28">
        <v>0.16700000000000001</v>
      </c>
      <c r="N2730" s="28">
        <v>0</v>
      </c>
    </row>
    <row r="2731" spans="1:14">
      <c r="A2731" s="87" t="s">
        <v>132</v>
      </c>
      <c r="B2731" s="14" t="s">
        <v>76</v>
      </c>
      <c r="C2731" s="14" t="s">
        <v>65</v>
      </c>
      <c r="D2731" s="14">
        <v>2015</v>
      </c>
      <c r="E2731" s="14">
        <v>2016</v>
      </c>
      <c r="F2731" s="14" t="s">
        <v>101</v>
      </c>
      <c r="G2731" s="26">
        <v>584840</v>
      </c>
      <c r="H2731" s="26">
        <v>1176870</v>
      </c>
      <c r="I2731" s="48">
        <v>3904313</v>
      </c>
      <c r="J2731" s="28">
        <v>0.96519999999999995</v>
      </c>
      <c r="K2731" s="28"/>
      <c r="L2731" s="111">
        <v>10</v>
      </c>
      <c r="M2731" s="28">
        <v>0.5</v>
      </c>
      <c r="N2731" s="28">
        <v>2.1999999999999999E-2</v>
      </c>
    </row>
    <row r="2732" spans="1:14">
      <c r="A2732" s="87" t="s">
        <v>133</v>
      </c>
      <c r="B2732" s="14" t="s">
        <v>75</v>
      </c>
      <c r="C2732" s="14" t="s">
        <v>65</v>
      </c>
      <c r="D2732" s="14">
        <v>2015</v>
      </c>
      <c r="E2732" s="14">
        <v>2016</v>
      </c>
      <c r="F2732" s="14" t="s">
        <v>101</v>
      </c>
      <c r="G2732" s="26">
        <v>12081</v>
      </c>
      <c r="H2732" s="26">
        <v>29653</v>
      </c>
      <c r="I2732" s="48">
        <v>69686</v>
      </c>
      <c r="J2732" s="28">
        <v>1</v>
      </c>
      <c r="K2732" s="28"/>
      <c r="L2732" s="111">
        <v>12</v>
      </c>
      <c r="M2732" s="28">
        <v>0.16700000000000001</v>
      </c>
      <c r="N2732" s="28">
        <v>0</v>
      </c>
    </row>
    <row r="2733" spans="1:14">
      <c r="A2733" s="87" t="s">
        <v>134</v>
      </c>
      <c r="B2733" s="14" t="s">
        <v>75</v>
      </c>
      <c r="C2733" s="14" t="s">
        <v>65</v>
      </c>
      <c r="D2733" s="14">
        <v>2015</v>
      </c>
      <c r="E2733" s="14">
        <v>2016</v>
      </c>
      <c r="F2733" s="14" t="s">
        <v>101</v>
      </c>
      <c r="G2733" s="26">
        <v>6508</v>
      </c>
      <c r="H2733" s="26">
        <v>10717</v>
      </c>
      <c r="I2733" s="48">
        <v>43873</v>
      </c>
      <c r="J2733" s="28">
        <v>1</v>
      </c>
      <c r="K2733" s="28"/>
      <c r="L2733" s="111">
        <v>12</v>
      </c>
      <c r="M2733" s="28">
        <v>0.16700000000000001</v>
      </c>
      <c r="N2733" s="28">
        <v>0</v>
      </c>
    </row>
    <row r="2734" spans="1:14">
      <c r="A2734" s="87" t="s">
        <v>135</v>
      </c>
      <c r="B2734" s="14" t="s">
        <v>75</v>
      </c>
      <c r="C2734" s="14" t="s">
        <v>65</v>
      </c>
      <c r="D2734" s="14">
        <v>2015</v>
      </c>
      <c r="E2734" s="14">
        <v>2016</v>
      </c>
      <c r="F2734" s="14" t="s">
        <v>101</v>
      </c>
      <c r="G2734" s="26">
        <v>1103</v>
      </c>
      <c r="H2734" s="26">
        <v>2075</v>
      </c>
      <c r="I2734" s="48">
        <v>4771</v>
      </c>
      <c r="J2734" s="28">
        <v>0.97619999999999996</v>
      </c>
      <c r="K2734" s="28"/>
      <c r="L2734" s="111">
        <v>12</v>
      </c>
      <c r="M2734" s="28">
        <v>0.16700000000000001</v>
      </c>
      <c r="N2734" s="28">
        <v>0</v>
      </c>
    </row>
    <row r="2735" spans="1:14">
      <c r="A2735" s="87" t="s">
        <v>136</v>
      </c>
      <c r="B2735" s="14" t="s">
        <v>75</v>
      </c>
      <c r="C2735" s="14" t="s">
        <v>65</v>
      </c>
      <c r="D2735" s="14">
        <v>2015</v>
      </c>
      <c r="E2735" s="14">
        <v>2016</v>
      </c>
      <c r="F2735" s="14" t="s">
        <v>101</v>
      </c>
      <c r="G2735" s="26">
        <v>7127</v>
      </c>
      <c r="H2735" s="26">
        <v>13395</v>
      </c>
      <c r="I2735" s="48">
        <v>40460</v>
      </c>
      <c r="J2735" s="28">
        <v>0.99070000000000003</v>
      </c>
      <c r="K2735" s="28"/>
      <c r="L2735" s="111">
        <v>12</v>
      </c>
      <c r="M2735" s="28">
        <v>0.16700000000000001</v>
      </c>
      <c r="N2735" s="28">
        <v>0</v>
      </c>
    </row>
    <row r="2736" spans="1:14">
      <c r="A2736" s="87" t="s">
        <v>137</v>
      </c>
      <c r="B2736" s="14" t="s">
        <v>75</v>
      </c>
      <c r="C2736" s="14" t="s">
        <v>65</v>
      </c>
      <c r="D2736" s="14">
        <v>2015</v>
      </c>
      <c r="E2736" s="14">
        <v>2016</v>
      </c>
      <c r="F2736" s="14" t="s">
        <v>101</v>
      </c>
      <c r="G2736" s="26">
        <v>25121</v>
      </c>
      <c r="H2736" s="26">
        <v>57934</v>
      </c>
      <c r="I2736" s="48">
        <v>137647</v>
      </c>
      <c r="J2736" s="28">
        <v>0.99629999999999996</v>
      </c>
      <c r="K2736" s="28"/>
      <c r="L2736" s="111">
        <v>1</v>
      </c>
      <c r="M2736" s="28">
        <v>0</v>
      </c>
      <c r="N2736" s="28">
        <v>0</v>
      </c>
    </row>
    <row r="2737" spans="1:14">
      <c r="A2737" s="87" t="s">
        <v>138</v>
      </c>
      <c r="B2737" s="14" t="s">
        <v>75</v>
      </c>
      <c r="C2737" s="14" t="s">
        <v>65</v>
      </c>
      <c r="D2737" s="14">
        <v>2015</v>
      </c>
      <c r="E2737" s="14">
        <v>2016</v>
      </c>
      <c r="F2737" s="14" t="s">
        <v>101</v>
      </c>
      <c r="G2737" s="26">
        <v>445</v>
      </c>
      <c r="H2737" s="26">
        <v>972</v>
      </c>
      <c r="I2737" s="48">
        <v>3119</v>
      </c>
      <c r="J2737" s="28">
        <v>0.92310000000000003</v>
      </c>
      <c r="K2737" s="28"/>
      <c r="L2737" s="111">
        <v>12</v>
      </c>
      <c r="M2737" s="28">
        <v>0.16700000000000001</v>
      </c>
      <c r="N2737" s="28">
        <v>0</v>
      </c>
    </row>
    <row r="2738" spans="1:14">
      <c r="A2738" s="87" t="s">
        <v>139</v>
      </c>
      <c r="B2738" s="14" t="s">
        <v>75</v>
      </c>
      <c r="C2738" s="14" t="s">
        <v>65</v>
      </c>
      <c r="D2738" s="14">
        <v>2015</v>
      </c>
      <c r="E2738" s="14">
        <v>2016</v>
      </c>
      <c r="F2738" s="14" t="s">
        <v>101</v>
      </c>
      <c r="G2738" s="26">
        <v>456</v>
      </c>
      <c r="H2738" s="26">
        <v>768</v>
      </c>
      <c r="I2738" s="48">
        <v>3659</v>
      </c>
      <c r="J2738" s="28">
        <v>1</v>
      </c>
      <c r="K2738" s="28"/>
      <c r="L2738" s="111">
        <v>12</v>
      </c>
      <c r="M2738" s="28">
        <v>0.16700000000000001</v>
      </c>
      <c r="N2738" s="28">
        <v>0</v>
      </c>
    </row>
    <row r="2739" spans="1:14">
      <c r="A2739" s="87" t="s">
        <v>140</v>
      </c>
      <c r="B2739" s="14" t="s">
        <v>75</v>
      </c>
      <c r="C2739" s="14" t="s">
        <v>65</v>
      </c>
      <c r="D2739" s="14">
        <v>2015</v>
      </c>
      <c r="E2739" s="14">
        <v>2016</v>
      </c>
      <c r="F2739" s="14" t="s">
        <v>101</v>
      </c>
      <c r="G2739" s="26">
        <v>21738</v>
      </c>
      <c r="H2739" s="26">
        <v>48021</v>
      </c>
      <c r="I2739" s="48">
        <v>174535</v>
      </c>
      <c r="J2739" s="28">
        <v>1</v>
      </c>
      <c r="K2739" s="28"/>
      <c r="L2739" s="111">
        <v>1</v>
      </c>
      <c r="M2739" s="28">
        <v>0</v>
      </c>
      <c r="N2739" s="28">
        <v>0.14080000000000001</v>
      </c>
    </row>
    <row r="2740" spans="1:14">
      <c r="A2740" s="87" t="s">
        <v>141</v>
      </c>
      <c r="B2740" s="14" t="s">
        <v>75</v>
      </c>
      <c r="C2740" s="14" t="s">
        <v>65</v>
      </c>
      <c r="D2740" s="14">
        <v>2015</v>
      </c>
      <c r="E2740" s="14">
        <v>2016</v>
      </c>
      <c r="F2740" s="14" t="s">
        <v>101</v>
      </c>
      <c r="G2740" s="26">
        <v>3600</v>
      </c>
      <c r="H2740" s="26">
        <v>7414</v>
      </c>
      <c r="I2740" s="48">
        <v>31837</v>
      </c>
      <c r="J2740" s="28">
        <v>0.97160000000000002</v>
      </c>
      <c r="K2740" s="28"/>
      <c r="L2740" s="111">
        <v>12</v>
      </c>
      <c r="M2740" s="28">
        <v>0.16700000000000001</v>
      </c>
      <c r="N2740" s="28">
        <v>0</v>
      </c>
    </row>
    <row r="2741" spans="1:14">
      <c r="A2741" s="87" t="s">
        <v>142</v>
      </c>
      <c r="B2741" s="14" t="s">
        <v>75</v>
      </c>
      <c r="C2741" s="14" t="s">
        <v>65</v>
      </c>
      <c r="D2741" s="14">
        <v>2015</v>
      </c>
      <c r="E2741" s="14">
        <v>2016</v>
      </c>
      <c r="F2741" s="14" t="s">
        <v>101</v>
      </c>
      <c r="G2741" s="26">
        <v>4334</v>
      </c>
      <c r="H2741" s="26">
        <v>7833</v>
      </c>
      <c r="I2741" s="48">
        <v>24631</v>
      </c>
      <c r="J2741" s="28">
        <v>1</v>
      </c>
      <c r="K2741" s="28"/>
      <c r="L2741" s="111">
        <v>12</v>
      </c>
      <c r="M2741" s="28">
        <v>0.16700000000000001</v>
      </c>
      <c r="N2741" s="28">
        <v>0</v>
      </c>
    </row>
    <row r="2742" spans="1:14">
      <c r="A2742" s="87" t="s">
        <v>143</v>
      </c>
      <c r="B2742" s="14" t="s">
        <v>74</v>
      </c>
      <c r="C2742" s="14" t="s">
        <v>65</v>
      </c>
      <c r="D2742" s="14">
        <v>2015</v>
      </c>
      <c r="E2742" s="14">
        <v>2016</v>
      </c>
      <c r="F2742" s="14" t="s">
        <v>101</v>
      </c>
      <c r="G2742" s="26">
        <v>125010</v>
      </c>
      <c r="H2742" s="26">
        <v>260178</v>
      </c>
      <c r="I2742" s="48">
        <v>889602</v>
      </c>
      <c r="J2742" s="28">
        <v>0.98719999999999997</v>
      </c>
      <c r="K2742" s="28"/>
      <c r="L2742" s="111">
        <v>5</v>
      </c>
      <c r="M2742" s="28">
        <v>0.4</v>
      </c>
      <c r="N2742" s="28">
        <v>2.5899999999999999E-2</v>
      </c>
    </row>
    <row r="2743" spans="1:14">
      <c r="A2743" s="87" t="s">
        <v>144</v>
      </c>
      <c r="B2743" s="14" t="s">
        <v>74</v>
      </c>
      <c r="C2743" s="14" t="s">
        <v>65</v>
      </c>
      <c r="D2743" s="14">
        <v>2015</v>
      </c>
      <c r="E2743" s="14">
        <v>2016</v>
      </c>
      <c r="F2743" s="14" t="s">
        <v>101</v>
      </c>
      <c r="G2743" s="26">
        <v>9366</v>
      </c>
      <c r="H2743" s="26">
        <v>18090</v>
      </c>
      <c r="I2743" s="48">
        <v>63581</v>
      </c>
      <c r="J2743" s="28">
        <v>0.96699999999999997</v>
      </c>
      <c r="K2743" s="28"/>
      <c r="L2743" s="111">
        <v>12</v>
      </c>
      <c r="M2743" s="28">
        <v>0.16700000000000001</v>
      </c>
      <c r="N2743" s="28">
        <v>0</v>
      </c>
    </row>
    <row r="2744" spans="1:14">
      <c r="A2744" s="87" t="s">
        <v>145</v>
      </c>
      <c r="B2744" s="14" t="s">
        <v>75</v>
      </c>
      <c r="C2744" s="14" t="s">
        <v>65</v>
      </c>
      <c r="D2744" s="14">
        <v>2015</v>
      </c>
      <c r="E2744" s="14">
        <v>2016</v>
      </c>
      <c r="F2744" s="14" t="s">
        <v>101</v>
      </c>
      <c r="G2744" s="26">
        <v>1078</v>
      </c>
      <c r="H2744" s="26">
        <v>2010</v>
      </c>
      <c r="I2744" s="48">
        <v>5864</v>
      </c>
      <c r="J2744" s="28">
        <v>0.97670000000000001</v>
      </c>
      <c r="K2744" s="28"/>
      <c r="L2744" s="111">
        <v>12</v>
      </c>
      <c r="M2744" s="28">
        <v>0.16700000000000001</v>
      </c>
      <c r="N2744" s="28">
        <v>0</v>
      </c>
    </row>
    <row r="2745" spans="1:14">
      <c r="A2745" s="87" t="s">
        <v>146</v>
      </c>
      <c r="B2745" s="14" t="s">
        <v>75</v>
      </c>
      <c r="C2745" s="14" t="s">
        <v>65</v>
      </c>
      <c r="D2745" s="14">
        <v>2015</v>
      </c>
      <c r="E2745" s="14">
        <v>2016</v>
      </c>
      <c r="F2745" s="14" t="s">
        <v>101</v>
      </c>
      <c r="G2745" s="26">
        <v>132172</v>
      </c>
      <c r="H2745" s="26">
        <v>299730</v>
      </c>
      <c r="I2745" s="48">
        <v>812475</v>
      </c>
      <c r="J2745" s="28">
        <v>0.99480000000000002</v>
      </c>
      <c r="K2745" s="28"/>
      <c r="L2745" s="111">
        <v>5</v>
      </c>
      <c r="M2745" s="28">
        <v>0.2</v>
      </c>
      <c r="N2745" s="28">
        <v>6.2E-2</v>
      </c>
    </row>
    <row r="2746" spans="1:14">
      <c r="A2746" s="87" t="s">
        <v>147</v>
      </c>
      <c r="B2746" s="14" t="s">
        <v>74</v>
      </c>
      <c r="C2746" s="14" t="s">
        <v>65</v>
      </c>
      <c r="D2746" s="14">
        <v>2015</v>
      </c>
      <c r="E2746" s="14">
        <v>2016</v>
      </c>
      <c r="F2746" s="14" t="s">
        <v>101</v>
      </c>
      <c r="G2746" s="26">
        <v>105259</v>
      </c>
      <c r="H2746" s="26">
        <v>220373</v>
      </c>
      <c r="I2746" s="48">
        <v>544532</v>
      </c>
      <c r="J2746" s="28">
        <v>0.98160000000000003</v>
      </c>
      <c r="K2746" s="28"/>
      <c r="L2746" s="111">
        <v>4</v>
      </c>
      <c r="M2746" s="28">
        <v>0</v>
      </c>
      <c r="N2746" s="28">
        <v>6.3600000000000004E-2</v>
      </c>
    </row>
    <row r="2747" spans="1:14">
      <c r="A2747" s="87" t="s">
        <v>148</v>
      </c>
      <c r="B2747" s="14" t="s">
        <v>75</v>
      </c>
      <c r="C2747" s="14" t="s">
        <v>65</v>
      </c>
      <c r="D2747" s="14">
        <v>2015</v>
      </c>
      <c r="E2747" s="14">
        <v>2016</v>
      </c>
      <c r="F2747" s="14" t="s">
        <v>101</v>
      </c>
      <c r="G2747" s="26">
        <v>2681</v>
      </c>
      <c r="H2747" s="26">
        <v>5936</v>
      </c>
      <c r="I2747" s="48">
        <v>18057</v>
      </c>
      <c r="J2747" s="28">
        <v>1</v>
      </c>
      <c r="K2747" s="28"/>
      <c r="L2747" s="111">
        <v>12</v>
      </c>
      <c r="M2747" s="28">
        <v>0.16700000000000001</v>
      </c>
      <c r="N2747" s="28">
        <v>0</v>
      </c>
    </row>
    <row r="2748" spans="1:14">
      <c r="A2748" s="87" t="s">
        <v>149</v>
      </c>
      <c r="B2748" s="14" t="s">
        <v>75</v>
      </c>
      <c r="C2748" s="14" t="s">
        <v>65</v>
      </c>
      <c r="D2748" s="14">
        <v>2015</v>
      </c>
      <c r="E2748" s="14">
        <v>2016</v>
      </c>
      <c r="F2748" s="14" t="s">
        <v>101</v>
      </c>
      <c r="G2748" s="26">
        <v>183260</v>
      </c>
      <c r="H2748" s="26">
        <v>405834</v>
      </c>
      <c r="I2748" s="48">
        <v>861154</v>
      </c>
      <c r="J2748" s="28">
        <v>0.99950000000000006</v>
      </c>
      <c r="K2748" s="28"/>
      <c r="L2748" s="111">
        <v>4</v>
      </c>
      <c r="M2748" s="28">
        <v>0</v>
      </c>
      <c r="N2748" s="28">
        <v>2.1499999999999998E-2</v>
      </c>
    </row>
    <row r="2749" spans="1:14">
      <c r="A2749" s="87" t="s">
        <v>150</v>
      </c>
      <c r="B2749" s="14" t="s">
        <v>74</v>
      </c>
      <c r="C2749" s="14" t="s">
        <v>65</v>
      </c>
      <c r="D2749" s="14">
        <v>2015</v>
      </c>
      <c r="E2749" s="14">
        <v>2016</v>
      </c>
      <c r="F2749" s="14" t="s">
        <v>101</v>
      </c>
      <c r="G2749" s="26">
        <v>144574</v>
      </c>
      <c r="H2749" s="26">
        <v>293435</v>
      </c>
      <c r="I2749" s="48">
        <v>879465</v>
      </c>
      <c r="J2749" s="28">
        <v>0.95930000000000004</v>
      </c>
      <c r="K2749" s="28"/>
      <c r="L2749" s="111">
        <v>6</v>
      </c>
      <c r="M2749" s="28">
        <v>0.16700000000000001</v>
      </c>
      <c r="N2749" s="28">
        <v>5.0000000000000001E-3</v>
      </c>
    </row>
    <row r="2750" spans="1:14">
      <c r="A2750" s="87" t="s">
        <v>151</v>
      </c>
      <c r="B2750" s="14" t="s">
        <v>74</v>
      </c>
      <c r="C2750" s="14" t="s">
        <v>65</v>
      </c>
      <c r="D2750" s="14">
        <v>2015</v>
      </c>
      <c r="E2750" s="14">
        <v>2016</v>
      </c>
      <c r="F2750" s="14" t="s">
        <v>101</v>
      </c>
      <c r="G2750" s="26">
        <v>34461</v>
      </c>
      <c r="H2750" s="26">
        <v>52684</v>
      </c>
      <c r="I2750" s="48">
        <v>228389</v>
      </c>
      <c r="J2750" s="28">
        <v>0.95409999999999995</v>
      </c>
      <c r="K2750" s="28"/>
      <c r="L2750" s="111">
        <v>1</v>
      </c>
      <c r="M2750" s="28">
        <v>1</v>
      </c>
      <c r="N2750" s="28">
        <v>3.7400000000000003E-2</v>
      </c>
    </row>
    <row r="2751" spans="1:14">
      <c r="A2751" s="87" t="s">
        <v>152</v>
      </c>
      <c r="B2751" s="14" t="s">
        <v>75</v>
      </c>
      <c r="C2751" s="14" t="s">
        <v>65</v>
      </c>
      <c r="D2751" s="14">
        <v>2015</v>
      </c>
      <c r="E2751" s="14">
        <v>2016</v>
      </c>
      <c r="F2751" s="14" t="s">
        <v>101</v>
      </c>
      <c r="G2751" s="26">
        <v>53309</v>
      </c>
      <c r="H2751" s="26">
        <v>121228</v>
      </c>
      <c r="I2751" s="48">
        <v>294682</v>
      </c>
      <c r="J2751" s="28">
        <v>0.99360000000000004</v>
      </c>
      <c r="K2751" s="28"/>
      <c r="L2751" s="111">
        <v>2</v>
      </c>
      <c r="M2751" s="28">
        <v>0</v>
      </c>
      <c r="N2751" s="28">
        <v>5.2299999999999999E-2</v>
      </c>
    </row>
    <row r="2752" spans="1:14">
      <c r="A2752" s="87" t="s">
        <v>153</v>
      </c>
      <c r="B2752" s="14" t="s">
        <v>74</v>
      </c>
      <c r="C2752" s="14" t="s">
        <v>65</v>
      </c>
      <c r="D2752" s="14">
        <v>2015</v>
      </c>
      <c r="E2752" s="14">
        <v>2016</v>
      </c>
      <c r="F2752" s="14" t="s">
        <v>101</v>
      </c>
      <c r="G2752" s="26">
        <v>10103</v>
      </c>
      <c r="H2752" s="26">
        <v>18677</v>
      </c>
      <c r="I2752" s="48">
        <v>61445</v>
      </c>
      <c r="J2752" s="28">
        <v>0.95679999999999998</v>
      </c>
      <c r="K2752" s="28"/>
      <c r="L2752" s="111">
        <v>12</v>
      </c>
      <c r="M2752" s="28">
        <v>0.16700000000000001</v>
      </c>
      <c r="N2752" s="28">
        <v>0</v>
      </c>
    </row>
    <row r="2753" spans="1:14">
      <c r="A2753" s="87" t="s">
        <v>154</v>
      </c>
      <c r="B2753" s="14" t="s">
        <v>74</v>
      </c>
      <c r="C2753" s="14" t="s">
        <v>65</v>
      </c>
      <c r="D2753" s="14">
        <v>2015</v>
      </c>
      <c r="E2753" s="14">
        <v>2016</v>
      </c>
      <c r="F2753" s="14" t="s">
        <v>101</v>
      </c>
      <c r="G2753" s="26">
        <v>16116</v>
      </c>
      <c r="H2753" s="26">
        <v>31527</v>
      </c>
      <c r="I2753" s="48">
        <v>155473</v>
      </c>
      <c r="J2753" s="28">
        <v>0.96530000000000005</v>
      </c>
      <c r="K2753" s="28"/>
      <c r="L2753" s="111">
        <v>12</v>
      </c>
      <c r="M2753" s="28">
        <v>0.16700000000000001</v>
      </c>
      <c r="N2753" s="28">
        <v>0</v>
      </c>
    </row>
    <row r="2754" spans="1:14">
      <c r="A2754" s="87" t="s">
        <v>155</v>
      </c>
      <c r="B2754" s="14" t="s">
        <v>74</v>
      </c>
      <c r="C2754" s="14" t="s">
        <v>65</v>
      </c>
      <c r="D2754" s="14">
        <v>2015</v>
      </c>
      <c r="E2754" s="14">
        <v>2016</v>
      </c>
      <c r="F2754" s="14" t="s">
        <v>101</v>
      </c>
      <c r="G2754" s="26">
        <v>17512</v>
      </c>
      <c r="H2754" s="26">
        <v>36809</v>
      </c>
      <c r="I2754" s="48">
        <v>138970</v>
      </c>
      <c r="J2754" s="28">
        <v>0.95779999999999998</v>
      </c>
      <c r="K2754" s="28"/>
      <c r="L2754" s="111">
        <v>12</v>
      </c>
      <c r="M2754" s="28">
        <v>0.16700000000000001</v>
      </c>
      <c r="N2754" s="28">
        <v>0</v>
      </c>
    </row>
    <row r="2755" spans="1:14">
      <c r="A2755" s="87" t="s">
        <v>156</v>
      </c>
      <c r="B2755" s="14" t="s">
        <v>74</v>
      </c>
      <c r="C2755" s="14" t="s">
        <v>65</v>
      </c>
      <c r="D2755" s="14">
        <v>2015</v>
      </c>
      <c r="E2755" s="14">
        <v>2016</v>
      </c>
      <c r="F2755" s="14" t="s">
        <v>101</v>
      </c>
      <c r="G2755" s="26">
        <v>55144</v>
      </c>
      <c r="H2755" s="26">
        <v>109453</v>
      </c>
      <c r="I2755" s="48">
        <v>443244</v>
      </c>
      <c r="J2755" s="28">
        <v>0.98209999999999997</v>
      </c>
      <c r="K2755" s="28"/>
      <c r="L2755" s="111">
        <v>2</v>
      </c>
      <c r="M2755" s="28">
        <v>0.5</v>
      </c>
      <c r="N2755" s="28">
        <v>5.2900000000000003E-2</v>
      </c>
    </row>
    <row r="2756" spans="1:14">
      <c r="A2756" s="87" t="s">
        <v>157</v>
      </c>
      <c r="B2756" s="14" t="s">
        <v>74</v>
      </c>
      <c r="C2756" s="14" t="s">
        <v>65</v>
      </c>
      <c r="D2756" s="14">
        <v>2015</v>
      </c>
      <c r="E2756" s="14">
        <v>2016</v>
      </c>
      <c r="F2756" s="14" t="s">
        <v>101</v>
      </c>
      <c r="G2756" s="26">
        <v>14042</v>
      </c>
      <c r="H2756" s="26">
        <v>25930</v>
      </c>
      <c r="I2756" s="48">
        <v>78516</v>
      </c>
      <c r="J2756" s="28">
        <v>0.95940000000000003</v>
      </c>
      <c r="K2756" s="28"/>
      <c r="L2756" s="111">
        <v>12</v>
      </c>
      <c r="M2756" s="28">
        <v>0.16700000000000001</v>
      </c>
      <c r="N2756" s="28">
        <v>0</v>
      </c>
    </row>
    <row r="2757" spans="1:14">
      <c r="A2757" s="87" t="s">
        <v>158</v>
      </c>
      <c r="B2757" s="14" t="s">
        <v>75</v>
      </c>
      <c r="C2757" s="14" t="s">
        <v>65</v>
      </c>
      <c r="D2757" s="14">
        <v>2015</v>
      </c>
      <c r="E2757" s="14">
        <v>2016</v>
      </c>
      <c r="F2757" s="14" t="s">
        <v>101</v>
      </c>
      <c r="G2757" s="26">
        <v>13124</v>
      </c>
      <c r="H2757" s="26">
        <v>25247</v>
      </c>
      <c r="I2757" s="48">
        <v>65050</v>
      </c>
      <c r="J2757" s="28">
        <v>0.98</v>
      </c>
      <c r="K2757" s="28"/>
      <c r="L2757" s="111">
        <v>12</v>
      </c>
      <c r="M2757" s="28">
        <v>0.16700000000000001</v>
      </c>
      <c r="N2757" s="28">
        <v>0</v>
      </c>
    </row>
    <row r="2758" spans="1:14">
      <c r="A2758" s="87" t="s">
        <v>159</v>
      </c>
      <c r="B2758" s="14" t="s">
        <v>75</v>
      </c>
      <c r="C2758" s="14" t="s">
        <v>65</v>
      </c>
      <c r="D2758" s="14">
        <v>2015</v>
      </c>
      <c r="E2758" s="14">
        <v>2016</v>
      </c>
      <c r="F2758" s="14" t="s">
        <v>101</v>
      </c>
      <c r="G2758" s="26">
        <v>168</v>
      </c>
      <c r="H2758" s="26">
        <v>307</v>
      </c>
      <c r="I2758" s="48">
        <v>826</v>
      </c>
      <c r="J2758" s="28">
        <v>1</v>
      </c>
      <c r="K2758" s="28"/>
      <c r="L2758" s="111">
        <v>12</v>
      </c>
      <c r="M2758" s="28">
        <v>0.16700000000000001</v>
      </c>
      <c r="N2758" s="28">
        <v>0</v>
      </c>
    </row>
    <row r="2759" spans="1:14">
      <c r="A2759" s="87" t="s">
        <v>160</v>
      </c>
      <c r="B2759" s="14" t="s">
        <v>75</v>
      </c>
      <c r="C2759" s="14" t="s">
        <v>65</v>
      </c>
      <c r="D2759" s="14">
        <v>2015</v>
      </c>
      <c r="E2759" s="14">
        <v>2016</v>
      </c>
      <c r="F2759" s="14" t="s">
        <v>101</v>
      </c>
      <c r="G2759" s="26">
        <v>3304</v>
      </c>
      <c r="H2759" s="26">
        <v>7026</v>
      </c>
      <c r="I2759" s="48">
        <v>17607</v>
      </c>
      <c r="J2759" s="28">
        <v>1</v>
      </c>
      <c r="K2759" s="28"/>
      <c r="L2759" s="111">
        <v>12</v>
      </c>
      <c r="M2759" s="28">
        <v>0.16700000000000001</v>
      </c>
      <c r="N2759" s="28">
        <v>0</v>
      </c>
    </row>
    <row r="2760" spans="1:14">
      <c r="A2760" s="87" t="s">
        <v>161</v>
      </c>
      <c r="B2760" s="14" t="s">
        <v>74</v>
      </c>
      <c r="C2760" s="14" t="s">
        <v>65</v>
      </c>
      <c r="D2760" s="14">
        <v>2015</v>
      </c>
      <c r="E2760" s="14">
        <v>2016</v>
      </c>
      <c r="F2760" s="14" t="s">
        <v>101</v>
      </c>
      <c r="G2760" s="26">
        <v>23249</v>
      </c>
      <c r="H2760" s="26">
        <v>44388</v>
      </c>
      <c r="I2760" s="48">
        <v>121001</v>
      </c>
      <c r="J2760" s="28">
        <v>0.95840000000000003</v>
      </c>
      <c r="K2760" s="28"/>
      <c r="L2760" s="111">
        <v>1</v>
      </c>
      <c r="M2760" s="28">
        <v>0</v>
      </c>
      <c r="N2760" s="28">
        <v>0</v>
      </c>
    </row>
    <row r="2761" spans="1:14">
      <c r="A2761" s="87" t="s">
        <v>162</v>
      </c>
      <c r="B2761" s="14" t="s">
        <v>74</v>
      </c>
      <c r="C2761" s="14" t="s">
        <v>65</v>
      </c>
      <c r="D2761" s="14">
        <v>2015</v>
      </c>
      <c r="E2761" s="14">
        <v>2016</v>
      </c>
      <c r="F2761" s="14" t="s">
        <v>101</v>
      </c>
      <c r="G2761" s="26">
        <v>20022</v>
      </c>
      <c r="H2761" s="26">
        <v>35691</v>
      </c>
      <c r="I2761" s="48">
        <v>126071</v>
      </c>
      <c r="J2761" s="28">
        <v>0.89049999999999996</v>
      </c>
      <c r="K2761" s="28"/>
      <c r="L2761" s="111">
        <v>12</v>
      </c>
      <c r="M2761" s="28">
        <v>0.16700000000000001</v>
      </c>
      <c r="N2761" s="28">
        <v>0</v>
      </c>
    </row>
    <row r="2762" spans="1:14">
      <c r="A2762" s="87" t="s">
        <v>163</v>
      </c>
      <c r="B2762" s="14" t="s">
        <v>75</v>
      </c>
      <c r="C2762" s="14" t="s">
        <v>65</v>
      </c>
      <c r="D2762" s="14">
        <v>2015</v>
      </c>
      <c r="E2762" s="14">
        <v>2016</v>
      </c>
      <c r="F2762" s="14" t="s">
        <v>101</v>
      </c>
      <c r="G2762" s="26">
        <v>43474</v>
      </c>
      <c r="H2762" s="26">
        <v>92379</v>
      </c>
      <c r="I2762" s="48">
        <v>235730</v>
      </c>
      <c r="J2762" s="28">
        <v>0.99050000000000005</v>
      </c>
      <c r="K2762" s="28"/>
      <c r="L2762" s="111">
        <v>1</v>
      </c>
      <c r="M2762" s="28">
        <v>0</v>
      </c>
      <c r="N2762" s="28">
        <v>3.4000000000000002E-2</v>
      </c>
    </row>
    <row r="2763" spans="1:14">
      <c r="A2763" s="87" t="s">
        <v>164</v>
      </c>
      <c r="B2763" s="14" t="s">
        <v>75</v>
      </c>
      <c r="C2763" s="14" t="s">
        <v>65</v>
      </c>
      <c r="D2763" s="14">
        <v>2015</v>
      </c>
      <c r="E2763" s="14">
        <v>2016</v>
      </c>
      <c r="F2763" s="14" t="s">
        <v>101</v>
      </c>
      <c r="G2763" s="26">
        <v>5739</v>
      </c>
      <c r="H2763" s="26">
        <v>13230</v>
      </c>
      <c r="I2763" s="48">
        <v>40943</v>
      </c>
      <c r="J2763" s="28">
        <v>0.99050000000000005</v>
      </c>
      <c r="K2763" s="28"/>
      <c r="L2763" s="111">
        <v>12</v>
      </c>
      <c r="M2763" s="28">
        <v>0.16700000000000001</v>
      </c>
      <c r="N2763" s="28">
        <v>0</v>
      </c>
    </row>
    <row r="2764" spans="1:14">
      <c r="A2764" s="87" t="s">
        <v>165</v>
      </c>
      <c r="B2764" s="14" t="s">
        <v>75</v>
      </c>
      <c r="C2764" s="14" t="s">
        <v>65</v>
      </c>
      <c r="D2764" s="14">
        <v>2015</v>
      </c>
      <c r="E2764" s="14">
        <v>2016</v>
      </c>
      <c r="F2764" s="14" t="s">
        <v>101</v>
      </c>
      <c r="G2764" s="26">
        <v>4815</v>
      </c>
      <c r="H2764" s="26">
        <v>10600</v>
      </c>
      <c r="I2764" s="48">
        <v>27241</v>
      </c>
      <c r="J2764" s="28">
        <v>0.97519999999999996</v>
      </c>
      <c r="K2764" s="28"/>
      <c r="L2764" s="111">
        <v>12</v>
      </c>
      <c r="M2764" s="28">
        <v>0.16700000000000001</v>
      </c>
      <c r="N2764" s="28">
        <v>0</v>
      </c>
    </row>
    <row r="2765" spans="1:14">
      <c r="A2765" s="87" t="s">
        <v>166</v>
      </c>
      <c r="B2765" s="14" t="s">
        <v>75</v>
      </c>
      <c r="C2765" s="14" t="s">
        <v>65</v>
      </c>
      <c r="D2765" s="14">
        <v>2015</v>
      </c>
      <c r="E2765" s="14">
        <v>2016</v>
      </c>
      <c r="F2765" s="14" t="s">
        <v>101</v>
      </c>
      <c r="G2765" s="26">
        <v>1052</v>
      </c>
      <c r="H2765" s="26">
        <v>1862</v>
      </c>
      <c r="I2765" s="48">
        <v>5048</v>
      </c>
      <c r="J2765" s="28">
        <v>0.92449999999999999</v>
      </c>
      <c r="K2765" s="28"/>
      <c r="L2765" s="111">
        <v>12</v>
      </c>
      <c r="M2765" s="28">
        <v>0.16700000000000001</v>
      </c>
      <c r="N2765" s="28">
        <v>0</v>
      </c>
    </row>
    <row r="2766" spans="1:14">
      <c r="A2766" s="87" t="s">
        <v>167</v>
      </c>
      <c r="B2766" s="14" t="s">
        <v>74</v>
      </c>
      <c r="C2766" s="14" t="s">
        <v>65</v>
      </c>
      <c r="D2766" s="14">
        <v>2015</v>
      </c>
      <c r="E2766" s="14">
        <v>2016</v>
      </c>
      <c r="F2766" s="14" t="s">
        <v>101</v>
      </c>
      <c r="G2766" s="26">
        <v>53356</v>
      </c>
      <c r="H2766" s="26">
        <v>125031</v>
      </c>
      <c r="I2766" s="48">
        <v>251252</v>
      </c>
      <c r="J2766" s="28">
        <v>0.98209999999999997</v>
      </c>
      <c r="K2766" s="28"/>
      <c r="L2766" s="111">
        <v>2</v>
      </c>
      <c r="M2766" s="28">
        <v>0</v>
      </c>
      <c r="N2766" s="28">
        <v>0</v>
      </c>
    </row>
    <row r="2767" spans="1:14">
      <c r="A2767" s="87" t="s">
        <v>168</v>
      </c>
      <c r="B2767" s="14" t="s">
        <v>75</v>
      </c>
      <c r="C2767" s="14" t="s">
        <v>65</v>
      </c>
      <c r="D2767" s="14">
        <v>2015</v>
      </c>
      <c r="E2767" s="14">
        <v>2016</v>
      </c>
      <c r="F2767" s="14" t="s">
        <v>101</v>
      </c>
      <c r="G2767" s="26">
        <v>3179</v>
      </c>
      <c r="H2767" s="26">
        <v>5707</v>
      </c>
      <c r="I2767" s="48">
        <v>14711</v>
      </c>
      <c r="J2767" s="28">
        <v>0.97119999999999995</v>
      </c>
      <c r="K2767" s="28"/>
      <c r="L2767" s="111">
        <v>12</v>
      </c>
      <c r="M2767" s="28">
        <v>0.16700000000000001</v>
      </c>
      <c r="N2767" s="28">
        <v>0</v>
      </c>
    </row>
    <row r="2768" spans="1:14">
      <c r="A2768" s="87" t="s">
        <v>169</v>
      </c>
      <c r="B2768" s="14" t="s">
        <v>74</v>
      </c>
      <c r="C2768" s="14" t="s">
        <v>65</v>
      </c>
      <c r="D2768" s="14">
        <v>2015</v>
      </c>
      <c r="E2768" s="14">
        <v>2016</v>
      </c>
      <c r="F2768" s="14" t="s">
        <v>101</v>
      </c>
      <c r="G2768" s="26">
        <v>37981</v>
      </c>
      <c r="H2768" s="26">
        <v>76720</v>
      </c>
      <c r="I2768" s="48">
        <v>232357</v>
      </c>
      <c r="J2768" s="28">
        <v>0.98609999999999998</v>
      </c>
      <c r="K2768" s="28"/>
      <c r="L2768" s="111">
        <v>1</v>
      </c>
      <c r="M2768" s="28">
        <v>0</v>
      </c>
      <c r="N2768" s="28">
        <v>0.1244</v>
      </c>
    </row>
    <row r="2769" spans="1:31">
      <c r="A2769" s="87" t="s">
        <v>170</v>
      </c>
      <c r="B2769" s="14" t="s">
        <v>74</v>
      </c>
      <c r="C2769" s="14" t="s">
        <v>65</v>
      </c>
      <c r="D2769" s="14">
        <v>2015</v>
      </c>
      <c r="E2769" s="14">
        <v>2016</v>
      </c>
      <c r="F2769" s="14" t="s">
        <v>101</v>
      </c>
      <c r="G2769" s="26">
        <v>10634</v>
      </c>
      <c r="H2769" s="26">
        <v>21088</v>
      </c>
      <c r="I2769" s="48">
        <v>57979</v>
      </c>
      <c r="J2769" s="28">
        <v>0.94920000000000004</v>
      </c>
      <c r="K2769" s="28"/>
      <c r="L2769" s="111">
        <v>12</v>
      </c>
      <c r="M2769" s="28">
        <v>0.16700000000000001</v>
      </c>
      <c r="N2769" s="28">
        <v>0</v>
      </c>
    </row>
    <row r="2770" spans="1:31">
      <c r="A2770" s="87" t="s">
        <v>171</v>
      </c>
      <c r="B2770" s="14" t="s">
        <v>75</v>
      </c>
      <c r="C2770" s="14" t="s">
        <v>65</v>
      </c>
      <c r="D2770" s="14">
        <v>2015</v>
      </c>
      <c r="E2770" s="14">
        <v>2016</v>
      </c>
      <c r="F2770" s="14" t="s">
        <v>101</v>
      </c>
      <c r="G2770" s="26">
        <v>6405</v>
      </c>
      <c r="H2770" s="26">
        <v>13868</v>
      </c>
      <c r="I2770" s="48">
        <v>31521</v>
      </c>
      <c r="J2770" s="28">
        <v>1</v>
      </c>
      <c r="K2770" s="28"/>
      <c r="L2770" s="111">
        <v>12</v>
      </c>
      <c r="M2770" s="28">
        <v>0.16700000000000001</v>
      </c>
      <c r="N2770" s="28">
        <v>0</v>
      </c>
    </row>
    <row r="2771" spans="1:31">
      <c r="A2771" s="51" t="s">
        <v>281</v>
      </c>
      <c r="B2771" s="14" t="s">
        <v>66</v>
      </c>
      <c r="C2771" s="14" t="s">
        <v>188</v>
      </c>
      <c r="D2771" s="14">
        <v>2015</v>
      </c>
      <c r="E2771" s="14">
        <v>2016</v>
      </c>
      <c r="F2771" s="14" t="s">
        <v>101</v>
      </c>
      <c r="G2771" s="128"/>
      <c r="H2771" s="128"/>
      <c r="I2771" s="128"/>
      <c r="J2771" s="129"/>
      <c r="K2771" s="129"/>
      <c r="L2771" s="111"/>
      <c r="M2771" s="28">
        <v>0.254</v>
      </c>
      <c r="N2771" s="28">
        <v>5.3999999999999999E-2</v>
      </c>
    </row>
    <row r="2772" spans="1:31">
      <c r="A2772" s="51" t="s">
        <v>172</v>
      </c>
      <c r="B2772" s="14" t="s">
        <v>66</v>
      </c>
      <c r="C2772" s="14" t="s">
        <v>188</v>
      </c>
      <c r="D2772" s="14">
        <v>2015</v>
      </c>
      <c r="E2772" s="14">
        <v>2016</v>
      </c>
      <c r="F2772" s="14" t="s">
        <v>101</v>
      </c>
      <c r="G2772" s="26">
        <v>2144145</v>
      </c>
      <c r="H2772" s="26">
        <v>4470592</v>
      </c>
      <c r="I2772" s="48">
        <v>13229335</v>
      </c>
      <c r="J2772" s="28">
        <v>0.97189999999999999</v>
      </c>
      <c r="K2772" s="28"/>
      <c r="L2772" s="111">
        <v>128</v>
      </c>
      <c r="M2772" s="28">
        <v>0.313</v>
      </c>
      <c r="N2772" s="28">
        <v>5.1900000000000002E-2</v>
      </c>
      <c r="O2772" s="14"/>
      <c r="P2772" s="14"/>
      <c r="Q2772" s="14"/>
      <c r="R2772" s="14"/>
      <c r="S2772" s="14"/>
      <c r="T2772" s="14"/>
      <c r="U2772" s="14"/>
      <c r="V2772" s="14"/>
      <c r="W2772" s="14"/>
      <c r="X2772" s="14"/>
      <c r="Y2772" s="14"/>
      <c r="Z2772" s="14"/>
      <c r="AA2772" s="14"/>
      <c r="AB2772" s="14"/>
      <c r="AC2772" s="14"/>
      <c r="AD2772" s="14"/>
      <c r="AE2772" s="14"/>
    </row>
    <row r="2773" spans="1:31">
      <c r="A2773" s="51" t="s">
        <v>173</v>
      </c>
      <c r="B2773" s="14" t="s">
        <v>74</v>
      </c>
      <c r="C2773" s="14" t="s">
        <v>188</v>
      </c>
      <c r="D2773" s="14">
        <v>2015</v>
      </c>
      <c r="E2773" s="14">
        <v>2016</v>
      </c>
      <c r="F2773" s="14" t="s">
        <v>101</v>
      </c>
      <c r="G2773" s="26">
        <v>62107</v>
      </c>
      <c r="H2773" s="26">
        <v>121060</v>
      </c>
      <c r="I2773" s="48">
        <v>439836</v>
      </c>
      <c r="J2773" s="28">
        <v>0.89639999999999997</v>
      </c>
      <c r="K2773" s="28"/>
      <c r="L2773" s="111">
        <v>5</v>
      </c>
      <c r="M2773" s="28">
        <v>0.4</v>
      </c>
      <c r="N2773" s="28">
        <v>0</v>
      </c>
    </row>
    <row r="2774" spans="1:31">
      <c r="A2774" s="51" t="s">
        <v>174</v>
      </c>
      <c r="B2774" s="14" t="s">
        <v>75</v>
      </c>
      <c r="C2774" s="14" t="s">
        <v>188</v>
      </c>
      <c r="D2774" s="14">
        <v>2015</v>
      </c>
      <c r="E2774" s="14">
        <v>2016</v>
      </c>
      <c r="F2774" s="14" t="s">
        <v>101</v>
      </c>
      <c r="G2774" s="26">
        <v>100</v>
      </c>
      <c r="H2774" s="26">
        <v>167</v>
      </c>
      <c r="I2774" s="48">
        <v>359</v>
      </c>
      <c r="J2774" s="28">
        <v>1</v>
      </c>
      <c r="K2774" s="28"/>
      <c r="L2774" s="111">
        <v>21</v>
      </c>
      <c r="M2774" s="28">
        <v>0.19</v>
      </c>
      <c r="N2774" s="28">
        <v>1.52E-2</v>
      </c>
    </row>
    <row r="2775" spans="1:31">
      <c r="A2775" s="51" t="s">
        <v>175</v>
      </c>
      <c r="B2775" s="14" t="s">
        <v>75</v>
      </c>
      <c r="C2775" s="14" t="s">
        <v>188</v>
      </c>
      <c r="D2775" s="14">
        <v>2015</v>
      </c>
      <c r="E2775" s="14">
        <v>2016</v>
      </c>
      <c r="F2775" s="14" t="s">
        <v>101</v>
      </c>
      <c r="G2775" s="26">
        <v>1754</v>
      </c>
      <c r="H2775" s="26">
        <v>3342</v>
      </c>
      <c r="I2775" s="48">
        <v>8109</v>
      </c>
      <c r="J2775" s="28">
        <v>0.98780000000000001</v>
      </c>
      <c r="K2775" s="28"/>
      <c r="L2775" s="111">
        <v>21</v>
      </c>
      <c r="M2775" s="28">
        <v>0.19</v>
      </c>
      <c r="N2775" s="28">
        <v>1.52E-2</v>
      </c>
    </row>
    <row r="2776" spans="1:31">
      <c r="A2776" s="51" t="s">
        <v>176</v>
      </c>
      <c r="B2776" s="14" t="s">
        <v>75</v>
      </c>
      <c r="C2776" s="14" t="s">
        <v>188</v>
      </c>
      <c r="D2776" s="14">
        <v>2015</v>
      </c>
      <c r="E2776" s="14">
        <v>2016</v>
      </c>
      <c r="F2776" s="14" t="s">
        <v>101</v>
      </c>
      <c r="G2776" s="26">
        <v>16888</v>
      </c>
      <c r="H2776" s="26">
        <v>32252</v>
      </c>
      <c r="I2776" s="48">
        <v>82811</v>
      </c>
      <c r="J2776" s="28">
        <v>0.85609999999999997</v>
      </c>
      <c r="K2776" s="28"/>
      <c r="L2776" s="111">
        <v>21</v>
      </c>
      <c r="M2776" s="28">
        <v>0.19</v>
      </c>
      <c r="N2776" s="28">
        <v>1.52E-2</v>
      </c>
    </row>
    <row r="2777" spans="1:31">
      <c r="A2777" s="51" t="s">
        <v>177</v>
      </c>
      <c r="B2777" s="14" t="s">
        <v>75</v>
      </c>
      <c r="C2777" s="14" t="s">
        <v>188</v>
      </c>
      <c r="D2777" s="14">
        <v>2015</v>
      </c>
      <c r="E2777" s="14">
        <v>2016</v>
      </c>
      <c r="F2777" s="14" t="s">
        <v>101</v>
      </c>
      <c r="G2777" s="26">
        <v>2850</v>
      </c>
      <c r="H2777" s="26">
        <v>5291</v>
      </c>
      <c r="I2777" s="48">
        <v>11915</v>
      </c>
      <c r="J2777" s="28">
        <v>0.99119999999999997</v>
      </c>
      <c r="K2777" s="28"/>
      <c r="L2777" s="111">
        <v>21</v>
      </c>
      <c r="M2777" s="28">
        <v>0.19</v>
      </c>
      <c r="N2777" s="28">
        <v>1.52E-2</v>
      </c>
    </row>
    <row r="2778" spans="1:31">
      <c r="A2778" s="51" t="s">
        <v>178</v>
      </c>
      <c r="B2778" s="14" t="s">
        <v>75</v>
      </c>
      <c r="C2778" s="14" t="s">
        <v>188</v>
      </c>
      <c r="D2778" s="14">
        <v>2015</v>
      </c>
      <c r="E2778" s="14">
        <v>2016</v>
      </c>
      <c r="F2778" s="14" t="s">
        <v>101</v>
      </c>
      <c r="G2778" s="26">
        <v>591</v>
      </c>
      <c r="H2778" s="26">
        <v>1327</v>
      </c>
      <c r="I2778" s="48">
        <v>8786</v>
      </c>
      <c r="J2778" s="28">
        <v>1</v>
      </c>
      <c r="K2778" s="28"/>
      <c r="L2778" s="111">
        <v>21</v>
      </c>
      <c r="M2778" s="28">
        <v>0.19</v>
      </c>
      <c r="N2778" s="28">
        <v>1.52E-2</v>
      </c>
    </row>
    <row r="2779" spans="1:31">
      <c r="A2779" s="51" t="s">
        <v>179</v>
      </c>
      <c r="B2779" s="14" t="s">
        <v>74</v>
      </c>
      <c r="C2779" s="14" t="s">
        <v>188</v>
      </c>
      <c r="D2779" s="14">
        <v>2015</v>
      </c>
      <c r="E2779" s="14">
        <v>2016</v>
      </c>
      <c r="F2779" s="14" t="s">
        <v>101</v>
      </c>
      <c r="G2779" s="26">
        <v>35723</v>
      </c>
      <c r="H2779" s="26">
        <v>71729</v>
      </c>
      <c r="I2779" s="48">
        <v>272103</v>
      </c>
      <c r="J2779" s="28">
        <v>0.9466</v>
      </c>
      <c r="K2779" s="28"/>
      <c r="L2779" s="111">
        <v>2</v>
      </c>
      <c r="M2779" s="28">
        <v>0.5</v>
      </c>
      <c r="N2779" s="28">
        <v>4.8899999999999999E-2</v>
      </c>
    </row>
    <row r="2780" spans="1:31">
      <c r="A2780" s="51" t="s">
        <v>180</v>
      </c>
      <c r="B2780" s="14" t="s">
        <v>75</v>
      </c>
      <c r="C2780" s="14" t="s">
        <v>188</v>
      </c>
      <c r="D2780" s="14">
        <v>2015</v>
      </c>
      <c r="E2780" s="14">
        <v>2016</v>
      </c>
      <c r="F2780" s="14" t="s">
        <v>101</v>
      </c>
      <c r="G2780" s="26">
        <v>2581</v>
      </c>
      <c r="H2780" s="26">
        <v>5269</v>
      </c>
      <c r="I2780" s="48">
        <v>11732</v>
      </c>
      <c r="J2780" s="28">
        <v>1</v>
      </c>
      <c r="K2780" s="28"/>
      <c r="L2780" s="111">
        <v>21</v>
      </c>
      <c r="M2780" s="28">
        <v>0.19</v>
      </c>
      <c r="N2780" s="28">
        <v>1.52E-2</v>
      </c>
    </row>
    <row r="2781" spans="1:31">
      <c r="A2781" s="51" t="s">
        <v>181</v>
      </c>
      <c r="B2781" s="14" t="s">
        <v>75</v>
      </c>
      <c r="C2781" s="14" t="s">
        <v>188</v>
      </c>
      <c r="D2781" s="14">
        <v>2015</v>
      </c>
      <c r="E2781" s="14">
        <v>2016</v>
      </c>
      <c r="F2781" s="14" t="s">
        <v>101</v>
      </c>
      <c r="G2781" s="26">
        <v>7177</v>
      </c>
      <c r="H2781" s="26">
        <v>12846</v>
      </c>
      <c r="I2781" s="48">
        <v>38057</v>
      </c>
      <c r="J2781" s="28">
        <v>0.99680000000000002</v>
      </c>
      <c r="K2781" s="28"/>
      <c r="L2781" s="111">
        <v>21</v>
      </c>
      <c r="M2781" s="28">
        <v>0.19</v>
      </c>
      <c r="N2781" s="28">
        <v>1.52E-2</v>
      </c>
    </row>
    <row r="2782" spans="1:31">
      <c r="A2782" s="87" t="s">
        <v>123</v>
      </c>
      <c r="B2782" s="14" t="s">
        <v>74</v>
      </c>
      <c r="C2782" s="14" t="s">
        <v>188</v>
      </c>
      <c r="D2782" s="14">
        <v>2015</v>
      </c>
      <c r="E2782" s="14">
        <v>2016</v>
      </c>
      <c r="F2782" s="14" t="s">
        <v>101</v>
      </c>
      <c r="G2782" s="26">
        <v>98096</v>
      </c>
      <c r="H2782" s="26">
        <v>227596</v>
      </c>
      <c r="I2782" s="48">
        <v>484650</v>
      </c>
      <c r="J2782" s="28">
        <v>0.95730000000000004</v>
      </c>
      <c r="K2782" s="28"/>
      <c r="L2782" s="111">
        <v>6</v>
      </c>
      <c r="M2782" s="28">
        <v>0.66700000000000004</v>
      </c>
      <c r="N2782" s="28">
        <v>3.8600000000000002E-2</v>
      </c>
    </row>
    <row r="2783" spans="1:31">
      <c r="A2783" s="87" t="s">
        <v>124</v>
      </c>
      <c r="B2783" s="14" t="s">
        <v>75</v>
      </c>
      <c r="C2783" s="14" t="s">
        <v>188</v>
      </c>
      <c r="D2783" s="14">
        <v>2015</v>
      </c>
      <c r="E2783" s="14">
        <v>2016</v>
      </c>
      <c r="F2783" s="14" t="s">
        <v>101</v>
      </c>
      <c r="G2783" s="26">
        <v>1486</v>
      </c>
      <c r="H2783" s="26">
        <v>3469</v>
      </c>
      <c r="I2783" s="48">
        <v>11887</v>
      </c>
      <c r="J2783" s="28">
        <v>1</v>
      </c>
      <c r="K2783" s="28"/>
      <c r="L2783" s="111">
        <v>21</v>
      </c>
      <c r="M2783" s="28">
        <v>0.19</v>
      </c>
      <c r="N2783" s="28">
        <v>1.52E-2</v>
      </c>
    </row>
    <row r="2784" spans="1:31">
      <c r="A2784" s="87" t="s">
        <v>125</v>
      </c>
      <c r="B2784" s="14" t="s">
        <v>75</v>
      </c>
      <c r="C2784" s="14" t="s">
        <v>188</v>
      </c>
      <c r="D2784" s="14">
        <v>2015</v>
      </c>
      <c r="E2784" s="14">
        <v>2016</v>
      </c>
      <c r="F2784" s="14" t="s">
        <v>101</v>
      </c>
      <c r="G2784" s="26">
        <v>12326</v>
      </c>
      <c r="H2784" s="26">
        <v>21260</v>
      </c>
      <c r="I2784" s="48">
        <v>52240</v>
      </c>
      <c r="J2784" s="28">
        <v>0.99380000000000002</v>
      </c>
      <c r="K2784" s="28"/>
      <c r="L2784" s="111">
        <v>21</v>
      </c>
      <c r="M2784" s="28">
        <v>0.19</v>
      </c>
      <c r="N2784" s="28">
        <v>1.52E-2</v>
      </c>
    </row>
    <row r="2785" spans="1:14">
      <c r="A2785" s="87" t="s">
        <v>126</v>
      </c>
      <c r="B2785" s="14" t="s">
        <v>75</v>
      </c>
      <c r="C2785" s="14" t="s">
        <v>188</v>
      </c>
      <c r="D2785" s="14">
        <v>2015</v>
      </c>
      <c r="E2785" s="14">
        <v>2016</v>
      </c>
      <c r="F2785" s="14" t="s">
        <v>101</v>
      </c>
      <c r="G2785" s="26">
        <v>17749</v>
      </c>
      <c r="H2785" s="26">
        <v>44232</v>
      </c>
      <c r="I2785" s="48">
        <v>92849</v>
      </c>
      <c r="J2785" s="28">
        <v>0.95379999999999998</v>
      </c>
      <c r="K2785" s="28"/>
      <c r="L2785" s="111">
        <v>21</v>
      </c>
      <c r="M2785" s="28">
        <v>0.19</v>
      </c>
      <c r="N2785" s="28">
        <v>1.52E-2</v>
      </c>
    </row>
    <row r="2786" spans="1:14">
      <c r="A2786" s="87" t="s">
        <v>127</v>
      </c>
      <c r="B2786" s="14" t="s">
        <v>75</v>
      </c>
      <c r="C2786" s="14" t="s">
        <v>188</v>
      </c>
      <c r="D2786" s="14">
        <v>2015</v>
      </c>
      <c r="E2786" s="14">
        <v>2016</v>
      </c>
      <c r="F2786" s="14" t="s">
        <v>101</v>
      </c>
      <c r="G2786" s="26">
        <v>1068</v>
      </c>
      <c r="H2786" s="26">
        <v>2098</v>
      </c>
      <c r="I2786" s="48">
        <v>5602</v>
      </c>
      <c r="J2786" s="28">
        <v>1</v>
      </c>
      <c r="K2786" s="28"/>
      <c r="L2786" s="111">
        <v>21</v>
      </c>
      <c r="M2786" s="28">
        <v>0.19</v>
      </c>
      <c r="N2786" s="28">
        <v>1.52E-2</v>
      </c>
    </row>
    <row r="2787" spans="1:14">
      <c r="A2787" s="87" t="s">
        <v>128</v>
      </c>
      <c r="B2787" s="14" t="s">
        <v>75</v>
      </c>
      <c r="C2787" s="14" t="s">
        <v>188</v>
      </c>
      <c r="D2787" s="14">
        <v>2015</v>
      </c>
      <c r="E2787" s="14">
        <v>2016</v>
      </c>
      <c r="F2787" s="14" t="s">
        <v>101</v>
      </c>
      <c r="G2787" s="26">
        <v>72549</v>
      </c>
      <c r="H2787" s="26">
        <v>166008</v>
      </c>
      <c r="I2787" s="48">
        <v>393339</v>
      </c>
      <c r="J2787" s="28">
        <v>0.99690000000000001</v>
      </c>
      <c r="K2787" s="28"/>
      <c r="L2787" s="111">
        <v>5</v>
      </c>
      <c r="M2787" s="28">
        <v>0.2</v>
      </c>
      <c r="N2787" s="28">
        <v>0</v>
      </c>
    </row>
    <row r="2788" spans="1:14">
      <c r="A2788" s="87" t="s">
        <v>129</v>
      </c>
      <c r="B2788" s="14" t="s">
        <v>75</v>
      </c>
      <c r="C2788" s="14" t="s">
        <v>188</v>
      </c>
      <c r="D2788" s="14">
        <v>2015</v>
      </c>
      <c r="E2788" s="14">
        <v>2016</v>
      </c>
      <c r="F2788" s="14" t="s">
        <v>101</v>
      </c>
      <c r="G2788" s="26">
        <v>10754</v>
      </c>
      <c r="H2788" s="26">
        <v>24722</v>
      </c>
      <c r="I2788" s="48">
        <v>56034</v>
      </c>
      <c r="J2788" s="28">
        <v>0.99619999999999997</v>
      </c>
      <c r="K2788" s="28"/>
      <c r="L2788" s="111">
        <v>21</v>
      </c>
      <c r="M2788" s="28">
        <v>0.19</v>
      </c>
      <c r="N2788" s="28">
        <v>1.52E-2</v>
      </c>
    </row>
    <row r="2789" spans="1:14">
      <c r="A2789" s="87" t="s">
        <v>130</v>
      </c>
      <c r="B2789" s="14" t="s">
        <v>75</v>
      </c>
      <c r="C2789" s="14" t="s">
        <v>188</v>
      </c>
      <c r="D2789" s="14">
        <v>2015</v>
      </c>
      <c r="E2789" s="14">
        <v>2016</v>
      </c>
      <c r="F2789" s="14" t="s">
        <v>101</v>
      </c>
      <c r="G2789" s="26">
        <v>6576</v>
      </c>
      <c r="H2789" s="26">
        <v>12587</v>
      </c>
      <c r="I2789" s="48">
        <v>30743</v>
      </c>
      <c r="J2789" s="28">
        <v>0.9667</v>
      </c>
      <c r="K2789" s="28"/>
      <c r="L2789" s="111">
        <v>21</v>
      </c>
      <c r="M2789" s="28">
        <v>0.19</v>
      </c>
      <c r="N2789" s="28">
        <v>1.52E-2</v>
      </c>
    </row>
    <row r="2790" spans="1:14">
      <c r="A2790" s="87" t="s">
        <v>131</v>
      </c>
      <c r="B2790" s="14" t="s">
        <v>75</v>
      </c>
      <c r="C2790" s="14" t="s">
        <v>188</v>
      </c>
      <c r="D2790" s="14">
        <v>2015</v>
      </c>
      <c r="E2790" s="14">
        <v>2016</v>
      </c>
      <c r="F2790" s="14" t="s">
        <v>101</v>
      </c>
      <c r="G2790" s="26">
        <v>1530</v>
      </c>
      <c r="H2790" s="26">
        <v>3144</v>
      </c>
      <c r="I2790" s="48">
        <v>7848</v>
      </c>
      <c r="J2790" s="28">
        <v>0.81079999999999997</v>
      </c>
      <c r="K2790" s="28"/>
      <c r="L2790" s="111">
        <v>21</v>
      </c>
      <c r="M2790" s="28">
        <v>0.19</v>
      </c>
      <c r="N2790" s="28">
        <v>1.52E-2</v>
      </c>
    </row>
    <row r="2791" spans="1:14">
      <c r="A2791" s="87" t="s">
        <v>132</v>
      </c>
      <c r="B2791" s="14" t="s">
        <v>76</v>
      </c>
      <c r="C2791" s="14" t="s">
        <v>188</v>
      </c>
      <c r="D2791" s="14">
        <v>2015</v>
      </c>
      <c r="E2791" s="14">
        <v>2016</v>
      </c>
      <c r="F2791" s="14" t="s">
        <v>101</v>
      </c>
      <c r="G2791" s="26">
        <v>582753</v>
      </c>
      <c r="H2791" s="26">
        <v>1166435</v>
      </c>
      <c r="I2791" s="48">
        <v>3935786</v>
      </c>
      <c r="J2791" s="28">
        <v>0.96289999999999998</v>
      </c>
      <c r="K2791" s="28"/>
      <c r="L2791" s="111">
        <v>21</v>
      </c>
      <c r="M2791" s="28">
        <v>0.42899999999999999</v>
      </c>
      <c r="N2791" s="28">
        <v>3.5400000000000001E-2</v>
      </c>
    </row>
    <row r="2792" spans="1:14">
      <c r="A2792" s="87" t="s">
        <v>133</v>
      </c>
      <c r="B2792" s="14" t="s">
        <v>75</v>
      </c>
      <c r="C2792" s="14" t="s">
        <v>188</v>
      </c>
      <c r="D2792" s="14">
        <v>2015</v>
      </c>
      <c r="E2792" s="14">
        <v>2016</v>
      </c>
      <c r="F2792" s="14" t="s">
        <v>101</v>
      </c>
      <c r="G2792" s="26">
        <v>12146</v>
      </c>
      <c r="H2792" s="26">
        <v>29745</v>
      </c>
      <c r="I2792" s="48">
        <v>69495</v>
      </c>
      <c r="J2792" s="28">
        <v>0.99809999999999999</v>
      </c>
      <c r="K2792" s="28"/>
      <c r="L2792" s="111">
        <v>21</v>
      </c>
      <c r="M2792" s="28">
        <v>0.19</v>
      </c>
      <c r="N2792" s="28">
        <v>1.52E-2</v>
      </c>
    </row>
    <row r="2793" spans="1:14">
      <c r="A2793" s="87" t="s">
        <v>134</v>
      </c>
      <c r="B2793" s="14" t="s">
        <v>75</v>
      </c>
      <c r="C2793" s="14" t="s">
        <v>188</v>
      </c>
      <c r="D2793" s="14">
        <v>2015</v>
      </c>
      <c r="E2793" s="14">
        <v>2016</v>
      </c>
      <c r="F2793" s="14" t="s">
        <v>101</v>
      </c>
      <c r="G2793" s="26">
        <v>6435</v>
      </c>
      <c r="H2793" s="26">
        <v>10597</v>
      </c>
      <c r="I2793" s="48">
        <v>43921</v>
      </c>
      <c r="J2793" s="28">
        <v>0.99209999999999998</v>
      </c>
      <c r="K2793" s="28"/>
      <c r="L2793" s="111">
        <v>21</v>
      </c>
      <c r="M2793" s="28">
        <v>0.19</v>
      </c>
      <c r="N2793" s="28">
        <v>1.52E-2</v>
      </c>
    </row>
    <row r="2794" spans="1:14">
      <c r="A2794" s="87" t="s">
        <v>135</v>
      </c>
      <c r="B2794" s="14" t="s">
        <v>75</v>
      </c>
      <c r="C2794" s="14" t="s">
        <v>188</v>
      </c>
      <c r="D2794" s="14">
        <v>2015</v>
      </c>
      <c r="E2794" s="14">
        <v>2016</v>
      </c>
      <c r="F2794" s="14" t="s">
        <v>101</v>
      </c>
      <c r="G2794" s="26">
        <v>1102</v>
      </c>
      <c r="H2794" s="26">
        <v>2064</v>
      </c>
      <c r="I2794" s="48">
        <v>4775</v>
      </c>
      <c r="J2794" s="28">
        <v>0.96879999999999999</v>
      </c>
      <c r="K2794" s="28"/>
      <c r="L2794" s="111">
        <v>21</v>
      </c>
      <c r="M2794" s="28">
        <v>0.19</v>
      </c>
      <c r="N2794" s="28">
        <v>1.52E-2</v>
      </c>
    </row>
    <row r="2795" spans="1:14">
      <c r="A2795" s="87" t="s">
        <v>136</v>
      </c>
      <c r="B2795" s="14" t="s">
        <v>75</v>
      </c>
      <c r="C2795" s="14" t="s">
        <v>188</v>
      </c>
      <c r="D2795" s="14">
        <v>2015</v>
      </c>
      <c r="E2795" s="14">
        <v>2016</v>
      </c>
      <c r="F2795" s="14" t="s">
        <v>101</v>
      </c>
      <c r="G2795" s="26">
        <v>7076</v>
      </c>
      <c r="H2795" s="26">
        <v>13323</v>
      </c>
      <c r="I2795" s="48">
        <v>40517</v>
      </c>
      <c r="J2795" s="28">
        <v>1</v>
      </c>
      <c r="K2795" s="28"/>
      <c r="L2795" s="111">
        <v>21</v>
      </c>
      <c r="M2795" s="28">
        <v>0.19</v>
      </c>
      <c r="N2795" s="28">
        <v>1.52E-2</v>
      </c>
    </row>
    <row r="2796" spans="1:14">
      <c r="A2796" s="87" t="s">
        <v>137</v>
      </c>
      <c r="B2796" s="14" t="s">
        <v>75</v>
      </c>
      <c r="C2796" s="14" t="s">
        <v>188</v>
      </c>
      <c r="D2796" s="14">
        <v>2015</v>
      </c>
      <c r="E2796" s="14">
        <v>2016</v>
      </c>
      <c r="F2796" s="14" t="s">
        <v>101</v>
      </c>
      <c r="G2796" s="26">
        <v>25017</v>
      </c>
      <c r="H2796" s="26">
        <v>57814</v>
      </c>
      <c r="I2796" s="48">
        <v>138325</v>
      </c>
      <c r="J2796" s="28">
        <v>1</v>
      </c>
      <c r="K2796" s="28"/>
      <c r="L2796" s="111">
        <v>1</v>
      </c>
      <c r="M2796" s="28">
        <v>0</v>
      </c>
      <c r="N2796" s="28">
        <v>9.7000000000000003E-3</v>
      </c>
    </row>
    <row r="2797" spans="1:14">
      <c r="A2797" s="87" t="s">
        <v>138</v>
      </c>
      <c r="B2797" s="14" t="s">
        <v>75</v>
      </c>
      <c r="C2797" s="14" t="s">
        <v>188</v>
      </c>
      <c r="D2797" s="14">
        <v>2015</v>
      </c>
      <c r="E2797" s="14">
        <v>2016</v>
      </c>
      <c r="F2797" s="14" t="s">
        <v>101</v>
      </c>
      <c r="G2797" s="26">
        <v>458</v>
      </c>
      <c r="H2797" s="26">
        <v>998</v>
      </c>
      <c r="I2797" s="48">
        <v>3111</v>
      </c>
      <c r="J2797" s="28">
        <v>1</v>
      </c>
      <c r="K2797" s="28"/>
      <c r="L2797" s="111">
        <v>21</v>
      </c>
      <c r="M2797" s="28">
        <v>0.19</v>
      </c>
      <c r="N2797" s="28">
        <v>1.52E-2</v>
      </c>
    </row>
    <row r="2798" spans="1:14">
      <c r="A2798" s="87" t="s">
        <v>139</v>
      </c>
      <c r="B2798" s="14" t="s">
        <v>75</v>
      </c>
      <c r="C2798" s="14" t="s">
        <v>188</v>
      </c>
      <c r="D2798" s="14">
        <v>2015</v>
      </c>
      <c r="E2798" s="14">
        <v>2016</v>
      </c>
      <c r="F2798" s="14" t="s">
        <v>101</v>
      </c>
      <c r="G2798" s="26">
        <v>444</v>
      </c>
      <c r="H2798" s="26">
        <v>775</v>
      </c>
      <c r="I2798" s="48">
        <v>3653</v>
      </c>
      <c r="J2798" s="28">
        <v>1</v>
      </c>
      <c r="K2798" s="28"/>
      <c r="L2798" s="111">
        <v>21</v>
      </c>
      <c r="M2798" s="28">
        <v>0.19</v>
      </c>
      <c r="N2798" s="28">
        <v>1.52E-2</v>
      </c>
    </row>
    <row r="2799" spans="1:14">
      <c r="A2799" s="87" t="s">
        <v>140</v>
      </c>
      <c r="B2799" s="14" t="s">
        <v>75</v>
      </c>
      <c r="C2799" s="14" t="s">
        <v>188</v>
      </c>
      <c r="D2799" s="14">
        <v>2015</v>
      </c>
      <c r="E2799" s="14">
        <v>2016</v>
      </c>
      <c r="F2799" s="14" t="s">
        <v>101</v>
      </c>
      <c r="G2799" s="26">
        <v>21882</v>
      </c>
      <c r="H2799" s="26">
        <v>48437</v>
      </c>
      <c r="I2799" s="48">
        <v>175534</v>
      </c>
      <c r="J2799" s="28">
        <v>0.99870000000000003</v>
      </c>
      <c r="K2799" s="28"/>
      <c r="L2799" s="111">
        <v>2</v>
      </c>
      <c r="M2799" s="28">
        <v>0</v>
      </c>
      <c r="N2799" s="28">
        <v>9.1499999999999998E-2</v>
      </c>
    </row>
    <row r="2800" spans="1:14">
      <c r="A2800" s="87" t="s">
        <v>141</v>
      </c>
      <c r="B2800" s="14" t="s">
        <v>75</v>
      </c>
      <c r="C2800" s="14" t="s">
        <v>188</v>
      </c>
      <c r="D2800" s="14">
        <v>2015</v>
      </c>
      <c r="E2800" s="14">
        <v>2016</v>
      </c>
      <c r="F2800" s="14" t="s">
        <v>101</v>
      </c>
      <c r="G2800" s="26">
        <v>3645</v>
      </c>
      <c r="H2800" s="26">
        <v>7512</v>
      </c>
      <c r="I2800" s="48">
        <v>31832</v>
      </c>
      <c r="J2800" s="28">
        <v>0.94379999999999997</v>
      </c>
      <c r="K2800" s="28"/>
      <c r="L2800" s="111">
        <v>21</v>
      </c>
      <c r="M2800" s="28">
        <v>0.19</v>
      </c>
      <c r="N2800" s="28">
        <v>1.52E-2</v>
      </c>
    </row>
    <row r="2801" spans="1:14">
      <c r="A2801" s="87" t="s">
        <v>142</v>
      </c>
      <c r="B2801" s="14" t="s">
        <v>75</v>
      </c>
      <c r="C2801" s="14" t="s">
        <v>188</v>
      </c>
      <c r="D2801" s="14">
        <v>2015</v>
      </c>
      <c r="E2801" s="14">
        <v>2016</v>
      </c>
      <c r="F2801" s="14" t="s">
        <v>101</v>
      </c>
      <c r="G2801" s="26">
        <v>4277</v>
      </c>
      <c r="H2801" s="26">
        <v>7728</v>
      </c>
      <c r="I2801" s="48">
        <v>24712</v>
      </c>
      <c r="J2801" s="28">
        <v>1</v>
      </c>
      <c r="K2801" s="28"/>
      <c r="L2801" s="111">
        <v>21</v>
      </c>
      <c r="M2801" s="28">
        <v>0.19</v>
      </c>
      <c r="N2801" s="28">
        <v>1.52E-2</v>
      </c>
    </row>
    <row r="2802" spans="1:14">
      <c r="A2802" s="87" t="s">
        <v>143</v>
      </c>
      <c r="B2802" s="14" t="s">
        <v>74</v>
      </c>
      <c r="C2802" s="14" t="s">
        <v>188</v>
      </c>
      <c r="D2802" s="14">
        <v>2015</v>
      </c>
      <c r="E2802" s="14">
        <v>2016</v>
      </c>
      <c r="F2802" s="14" t="s">
        <v>101</v>
      </c>
      <c r="G2802" s="26">
        <v>124784</v>
      </c>
      <c r="H2802" s="26">
        <v>260268</v>
      </c>
      <c r="I2802" s="48">
        <v>898965</v>
      </c>
      <c r="J2802" s="28">
        <v>0.98629999999999995</v>
      </c>
      <c r="K2802" s="28"/>
      <c r="L2802" s="111">
        <v>10</v>
      </c>
      <c r="M2802" s="28">
        <v>0.5</v>
      </c>
      <c r="N2802" s="28">
        <v>2.9600000000000001E-2</v>
      </c>
    </row>
    <row r="2803" spans="1:14">
      <c r="A2803" s="87" t="s">
        <v>144</v>
      </c>
      <c r="B2803" s="14" t="s">
        <v>74</v>
      </c>
      <c r="C2803" s="14" t="s">
        <v>188</v>
      </c>
      <c r="D2803" s="14">
        <v>2015</v>
      </c>
      <c r="E2803" s="14">
        <v>2016</v>
      </c>
      <c r="F2803" s="14" t="s">
        <v>101</v>
      </c>
      <c r="G2803" s="26">
        <v>9321</v>
      </c>
      <c r="H2803" s="26">
        <v>17990</v>
      </c>
      <c r="I2803" s="48">
        <v>64216</v>
      </c>
      <c r="J2803" s="28">
        <v>0.94610000000000005</v>
      </c>
      <c r="K2803" s="28"/>
      <c r="L2803" s="111">
        <v>21</v>
      </c>
      <c r="M2803" s="28">
        <v>0.19</v>
      </c>
      <c r="N2803" s="28">
        <v>1.52E-2</v>
      </c>
    </row>
    <row r="2804" spans="1:14">
      <c r="A2804" s="87" t="s">
        <v>145</v>
      </c>
      <c r="B2804" s="14" t="s">
        <v>75</v>
      </c>
      <c r="C2804" s="14" t="s">
        <v>188</v>
      </c>
      <c r="D2804" s="14">
        <v>2015</v>
      </c>
      <c r="E2804" s="14">
        <v>2016</v>
      </c>
      <c r="F2804" s="14" t="s">
        <v>101</v>
      </c>
      <c r="G2804" s="26">
        <v>1116</v>
      </c>
      <c r="H2804" s="26">
        <v>2070</v>
      </c>
      <c r="I2804" s="48">
        <v>5906</v>
      </c>
      <c r="J2804" s="28">
        <v>1</v>
      </c>
      <c r="K2804" s="28"/>
      <c r="L2804" s="111">
        <v>21</v>
      </c>
      <c r="M2804" s="28">
        <v>0.19</v>
      </c>
      <c r="N2804" s="28">
        <v>1.52E-2</v>
      </c>
    </row>
    <row r="2805" spans="1:14">
      <c r="A2805" s="87" t="s">
        <v>146</v>
      </c>
      <c r="B2805" s="14" t="s">
        <v>75</v>
      </c>
      <c r="C2805" s="14" t="s">
        <v>188</v>
      </c>
      <c r="D2805" s="14">
        <v>2015</v>
      </c>
      <c r="E2805" s="14">
        <v>2016</v>
      </c>
      <c r="F2805" s="14" t="s">
        <v>101</v>
      </c>
      <c r="G2805" s="26">
        <v>131692</v>
      </c>
      <c r="H2805" s="26">
        <v>297486</v>
      </c>
      <c r="I2805" s="48">
        <v>814888</v>
      </c>
      <c r="J2805" s="28">
        <v>0.99490000000000001</v>
      </c>
      <c r="K2805" s="28"/>
      <c r="L2805" s="111">
        <v>10</v>
      </c>
      <c r="M2805" s="28">
        <v>0.3</v>
      </c>
      <c r="N2805" s="28">
        <v>6.0900000000000003E-2</v>
      </c>
    </row>
    <row r="2806" spans="1:14">
      <c r="A2806" s="87" t="s">
        <v>147</v>
      </c>
      <c r="B2806" s="14" t="s">
        <v>74</v>
      </c>
      <c r="C2806" s="14" t="s">
        <v>188</v>
      </c>
      <c r="D2806" s="14">
        <v>2015</v>
      </c>
      <c r="E2806" s="14">
        <v>2016</v>
      </c>
      <c r="F2806" s="14" t="s">
        <v>101</v>
      </c>
      <c r="G2806" s="26">
        <v>104809</v>
      </c>
      <c r="H2806" s="26">
        <v>219954</v>
      </c>
      <c r="I2806" s="48">
        <v>550835</v>
      </c>
      <c r="J2806" s="28">
        <v>0.98519999999999996</v>
      </c>
      <c r="K2806" s="28"/>
      <c r="L2806" s="111">
        <v>8</v>
      </c>
      <c r="M2806" s="28">
        <v>0.125</v>
      </c>
      <c r="N2806" s="28">
        <v>2.6800000000000001E-2</v>
      </c>
    </row>
    <row r="2807" spans="1:14">
      <c r="A2807" s="87" t="s">
        <v>148</v>
      </c>
      <c r="B2807" s="14" t="s">
        <v>75</v>
      </c>
      <c r="C2807" s="14" t="s">
        <v>188</v>
      </c>
      <c r="D2807" s="14">
        <v>2015</v>
      </c>
      <c r="E2807" s="14">
        <v>2016</v>
      </c>
      <c r="F2807" s="14" t="s">
        <v>101</v>
      </c>
      <c r="G2807" s="26">
        <v>2639</v>
      </c>
      <c r="H2807" s="26">
        <v>5892</v>
      </c>
      <c r="I2807" s="48">
        <v>18216</v>
      </c>
      <c r="J2807" s="28">
        <v>1</v>
      </c>
      <c r="K2807" s="28"/>
      <c r="L2807" s="111">
        <v>21</v>
      </c>
      <c r="M2807" s="28">
        <v>0.19</v>
      </c>
      <c r="N2807" s="28">
        <v>1.52E-2</v>
      </c>
    </row>
    <row r="2808" spans="1:14">
      <c r="A2808" s="87" t="s">
        <v>149</v>
      </c>
      <c r="B2808" s="14" t="s">
        <v>75</v>
      </c>
      <c r="C2808" s="14" t="s">
        <v>188</v>
      </c>
      <c r="D2808" s="14">
        <v>2015</v>
      </c>
      <c r="E2808" s="14">
        <v>2016</v>
      </c>
      <c r="F2808" s="14" t="s">
        <v>101</v>
      </c>
      <c r="G2808" s="26">
        <v>182434</v>
      </c>
      <c r="H2808" s="26">
        <v>403091</v>
      </c>
      <c r="I2808" s="48">
        <v>860968</v>
      </c>
      <c r="J2808" s="28">
        <v>0.99909999999999999</v>
      </c>
      <c r="K2808" s="28"/>
      <c r="L2808" s="111">
        <v>6</v>
      </c>
      <c r="M2808" s="28">
        <v>0</v>
      </c>
      <c r="N2808" s="28">
        <v>1.2E-2</v>
      </c>
    </row>
    <row r="2809" spans="1:14">
      <c r="A2809" s="87" t="s">
        <v>150</v>
      </c>
      <c r="B2809" s="14" t="s">
        <v>74</v>
      </c>
      <c r="C2809" s="14" t="s">
        <v>188</v>
      </c>
      <c r="D2809" s="14">
        <v>2015</v>
      </c>
      <c r="E2809" s="14">
        <v>2016</v>
      </c>
      <c r="F2809" s="14" t="s">
        <v>101</v>
      </c>
      <c r="G2809" s="26">
        <v>144356</v>
      </c>
      <c r="H2809" s="26">
        <v>293810</v>
      </c>
      <c r="I2809" s="48">
        <v>891042</v>
      </c>
      <c r="J2809" s="28">
        <v>0.95579999999999998</v>
      </c>
      <c r="K2809" s="28"/>
      <c r="L2809" s="111">
        <v>13</v>
      </c>
      <c r="M2809" s="28">
        <v>0.38500000000000001</v>
      </c>
      <c r="N2809" s="28">
        <v>2.8999999999999998E-3</v>
      </c>
    </row>
    <row r="2810" spans="1:14">
      <c r="A2810" s="87" t="s">
        <v>151</v>
      </c>
      <c r="B2810" s="14" t="s">
        <v>74</v>
      </c>
      <c r="C2810" s="14" t="s">
        <v>188</v>
      </c>
      <c r="D2810" s="14">
        <v>2015</v>
      </c>
      <c r="E2810" s="14">
        <v>2016</v>
      </c>
      <c r="F2810" s="14" t="s">
        <v>101</v>
      </c>
      <c r="G2810" s="26">
        <v>34501</v>
      </c>
      <c r="H2810" s="26">
        <v>52906</v>
      </c>
      <c r="I2810" s="48">
        <v>229096</v>
      </c>
      <c r="J2810" s="28">
        <v>0.96909999999999996</v>
      </c>
      <c r="K2810" s="28"/>
      <c r="L2810" s="111">
        <v>2</v>
      </c>
      <c r="M2810" s="28">
        <v>1</v>
      </c>
      <c r="N2810" s="28">
        <v>1.61E-2</v>
      </c>
    </row>
    <row r="2811" spans="1:14">
      <c r="A2811" s="87" t="s">
        <v>152</v>
      </c>
      <c r="B2811" s="14" t="s">
        <v>75</v>
      </c>
      <c r="C2811" s="14" t="s">
        <v>188</v>
      </c>
      <c r="D2811" s="14">
        <v>2015</v>
      </c>
      <c r="E2811" s="14">
        <v>2016</v>
      </c>
      <c r="F2811" s="14" t="s">
        <v>101</v>
      </c>
      <c r="G2811" s="26">
        <v>52970</v>
      </c>
      <c r="H2811" s="26">
        <v>120132</v>
      </c>
      <c r="I2811" s="48">
        <v>294534</v>
      </c>
      <c r="J2811" s="28">
        <v>0.98270000000000002</v>
      </c>
      <c r="K2811" s="28"/>
      <c r="L2811" s="111">
        <v>3</v>
      </c>
      <c r="M2811" s="28">
        <v>0</v>
      </c>
      <c r="N2811" s="28">
        <v>3.6499999999999998E-2</v>
      </c>
    </row>
    <row r="2812" spans="1:14">
      <c r="A2812" s="87" t="s">
        <v>153</v>
      </c>
      <c r="B2812" s="14" t="s">
        <v>74</v>
      </c>
      <c r="C2812" s="14" t="s">
        <v>188</v>
      </c>
      <c r="D2812" s="14">
        <v>2015</v>
      </c>
      <c r="E2812" s="14">
        <v>2016</v>
      </c>
      <c r="F2812" s="14" t="s">
        <v>101</v>
      </c>
      <c r="G2812" s="26">
        <v>10132</v>
      </c>
      <c r="H2812" s="26">
        <v>18711</v>
      </c>
      <c r="I2812" s="48">
        <v>61690</v>
      </c>
      <c r="J2812" s="28">
        <v>0.96089999999999998</v>
      </c>
      <c r="K2812" s="28"/>
      <c r="L2812" s="111">
        <v>21</v>
      </c>
      <c r="M2812" s="28">
        <v>0.19</v>
      </c>
      <c r="N2812" s="28">
        <v>1.52E-2</v>
      </c>
    </row>
    <row r="2813" spans="1:14">
      <c r="A2813" s="87" t="s">
        <v>154</v>
      </c>
      <c r="B2813" s="14" t="s">
        <v>74</v>
      </c>
      <c r="C2813" s="14" t="s">
        <v>188</v>
      </c>
      <c r="D2813" s="14">
        <v>2015</v>
      </c>
      <c r="E2813" s="14">
        <v>2016</v>
      </c>
      <c r="F2813" s="14" t="s">
        <v>101</v>
      </c>
      <c r="G2813" s="26">
        <v>16066</v>
      </c>
      <c r="H2813" s="26">
        <v>31425</v>
      </c>
      <c r="I2813" s="48">
        <v>156338</v>
      </c>
      <c r="J2813" s="28">
        <v>0.95879999999999999</v>
      </c>
      <c r="K2813" s="28"/>
      <c r="L2813" s="111">
        <v>21</v>
      </c>
      <c r="M2813" s="28">
        <v>0.19</v>
      </c>
      <c r="N2813" s="28">
        <v>1.52E-2</v>
      </c>
    </row>
    <row r="2814" spans="1:14">
      <c r="A2814" s="87" t="s">
        <v>155</v>
      </c>
      <c r="B2814" s="14" t="s">
        <v>74</v>
      </c>
      <c r="C2814" s="14" t="s">
        <v>188</v>
      </c>
      <c r="D2814" s="14">
        <v>2015</v>
      </c>
      <c r="E2814" s="14">
        <v>2016</v>
      </c>
      <c r="F2814" s="14" t="s">
        <v>101</v>
      </c>
      <c r="G2814" s="26">
        <v>17766</v>
      </c>
      <c r="H2814" s="26">
        <v>37437</v>
      </c>
      <c r="I2814" s="48">
        <v>140175</v>
      </c>
      <c r="J2814" s="28">
        <v>0.9597</v>
      </c>
      <c r="K2814" s="28"/>
      <c r="L2814" s="111">
        <v>21</v>
      </c>
      <c r="M2814" s="28">
        <v>0.19</v>
      </c>
      <c r="N2814" s="28">
        <v>1.52E-2</v>
      </c>
    </row>
    <row r="2815" spans="1:14">
      <c r="A2815" s="87" t="s">
        <v>156</v>
      </c>
      <c r="B2815" s="14" t="s">
        <v>74</v>
      </c>
      <c r="C2815" s="14" t="s">
        <v>188</v>
      </c>
      <c r="D2815" s="14">
        <v>2015</v>
      </c>
      <c r="E2815" s="14">
        <v>2016</v>
      </c>
      <c r="F2815" s="14" t="s">
        <v>101</v>
      </c>
      <c r="G2815" s="26">
        <v>54674</v>
      </c>
      <c r="H2815" s="26">
        <v>108498</v>
      </c>
      <c r="I2815" s="48">
        <v>447431</v>
      </c>
      <c r="J2815" s="28">
        <v>0.98799999999999999</v>
      </c>
      <c r="K2815" s="28"/>
      <c r="L2815" s="111">
        <v>4</v>
      </c>
      <c r="M2815" s="28">
        <v>0.25</v>
      </c>
      <c r="N2815" s="28">
        <v>7.3499999999999996E-2</v>
      </c>
    </row>
    <row r="2816" spans="1:14">
      <c r="A2816" s="87" t="s">
        <v>157</v>
      </c>
      <c r="B2816" s="14" t="s">
        <v>74</v>
      </c>
      <c r="C2816" s="14" t="s">
        <v>188</v>
      </c>
      <c r="D2816" s="14">
        <v>2015</v>
      </c>
      <c r="E2816" s="14">
        <v>2016</v>
      </c>
      <c r="F2816" s="14" t="s">
        <v>101</v>
      </c>
      <c r="G2816" s="26">
        <v>14234</v>
      </c>
      <c r="H2816" s="26">
        <v>26332</v>
      </c>
      <c r="I2816" s="48">
        <v>79441</v>
      </c>
      <c r="J2816" s="28">
        <v>0.96260000000000001</v>
      </c>
      <c r="K2816" s="28"/>
      <c r="L2816" s="111">
        <v>21</v>
      </c>
      <c r="M2816" s="28">
        <v>0.19</v>
      </c>
      <c r="N2816" s="28">
        <v>1.52E-2</v>
      </c>
    </row>
    <row r="2817" spans="1:31">
      <c r="A2817" s="87" t="s">
        <v>158</v>
      </c>
      <c r="B2817" s="14" t="s">
        <v>75</v>
      </c>
      <c r="C2817" s="14" t="s">
        <v>188</v>
      </c>
      <c r="D2817" s="14">
        <v>2015</v>
      </c>
      <c r="E2817" s="14">
        <v>2016</v>
      </c>
      <c r="F2817" s="14" t="s">
        <v>101</v>
      </c>
      <c r="G2817" s="26">
        <v>12882</v>
      </c>
      <c r="H2817" s="26">
        <v>24741</v>
      </c>
      <c r="I2817" s="48">
        <v>65046</v>
      </c>
      <c r="J2817" s="28">
        <v>0.98029999999999995</v>
      </c>
      <c r="K2817" s="28"/>
      <c r="L2817" s="111">
        <v>21</v>
      </c>
      <c r="M2817" s="28">
        <v>0.19</v>
      </c>
      <c r="N2817" s="28">
        <v>1.52E-2</v>
      </c>
    </row>
    <row r="2818" spans="1:31">
      <c r="A2818" s="87" t="s">
        <v>159</v>
      </c>
      <c r="B2818" s="14" t="s">
        <v>75</v>
      </c>
      <c r="C2818" s="14" t="s">
        <v>188</v>
      </c>
      <c r="D2818" s="14">
        <v>2015</v>
      </c>
      <c r="E2818" s="14">
        <v>2016</v>
      </c>
      <c r="F2818" s="14" t="s">
        <v>101</v>
      </c>
      <c r="G2818" s="26">
        <v>165</v>
      </c>
      <c r="H2818" s="26">
        <v>296</v>
      </c>
      <c r="I2818" s="48">
        <v>805</v>
      </c>
      <c r="J2818" s="28">
        <v>1</v>
      </c>
      <c r="K2818" s="28"/>
      <c r="L2818" s="111">
        <v>21</v>
      </c>
      <c r="M2818" s="28">
        <v>0.19</v>
      </c>
      <c r="N2818" s="28">
        <v>1.52E-2</v>
      </c>
    </row>
    <row r="2819" spans="1:31">
      <c r="A2819" s="87" t="s">
        <v>160</v>
      </c>
      <c r="B2819" s="14" t="s">
        <v>75</v>
      </c>
      <c r="C2819" s="14" t="s">
        <v>188</v>
      </c>
      <c r="D2819" s="14">
        <v>2015</v>
      </c>
      <c r="E2819" s="14">
        <v>2016</v>
      </c>
      <c r="F2819" s="14" t="s">
        <v>101</v>
      </c>
      <c r="G2819" s="26">
        <v>3313</v>
      </c>
      <c r="H2819" s="26">
        <v>7079</v>
      </c>
      <c r="I2819" s="48">
        <v>17660</v>
      </c>
      <c r="J2819" s="28">
        <v>1</v>
      </c>
      <c r="K2819" s="28"/>
      <c r="L2819" s="111">
        <v>21</v>
      </c>
      <c r="M2819" s="28">
        <v>0.19</v>
      </c>
      <c r="N2819" s="28">
        <v>1.52E-2</v>
      </c>
    </row>
    <row r="2820" spans="1:31">
      <c r="A2820" s="87" t="s">
        <v>161</v>
      </c>
      <c r="B2820" s="14" t="s">
        <v>74</v>
      </c>
      <c r="C2820" s="14" t="s">
        <v>188</v>
      </c>
      <c r="D2820" s="14">
        <v>2015</v>
      </c>
      <c r="E2820" s="14">
        <v>2016</v>
      </c>
      <c r="F2820" s="14" t="s">
        <v>101</v>
      </c>
      <c r="G2820" s="26">
        <v>23107</v>
      </c>
      <c r="H2820" s="26">
        <v>44056</v>
      </c>
      <c r="I2820" s="48">
        <v>122557</v>
      </c>
      <c r="J2820" s="28">
        <v>0.94940000000000002</v>
      </c>
      <c r="K2820" s="28"/>
      <c r="L2820" s="111">
        <v>2</v>
      </c>
      <c r="M2820" s="28">
        <v>0.5</v>
      </c>
      <c r="N2820" s="28">
        <v>3.5000000000000001E-3</v>
      </c>
    </row>
    <row r="2821" spans="1:31">
      <c r="A2821" s="87" t="s">
        <v>162</v>
      </c>
      <c r="B2821" s="14" t="s">
        <v>74</v>
      </c>
      <c r="C2821" s="14" t="s">
        <v>188</v>
      </c>
      <c r="D2821" s="14">
        <v>2015</v>
      </c>
      <c r="E2821" s="14">
        <v>2016</v>
      </c>
      <c r="F2821" s="14" t="s">
        <v>101</v>
      </c>
      <c r="G2821" s="26">
        <v>19983</v>
      </c>
      <c r="H2821" s="26">
        <v>35769</v>
      </c>
      <c r="I2821" s="48">
        <v>126966</v>
      </c>
      <c r="J2821" s="28">
        <v>0.89649999999999996</v>
      </c>
      <c r="K2821" s="28"/>
      <c r="L2821" s="111">
        <v>21</v>
      </c>
      <c r="M2821" s="28">
        <v>0.19</v>
      </c>
      <c r="N2821" s="28">
        <v>1.52E-2</v>
      </c>
    </row>
    <row r="2822" spans="1:31">
      <c r="A2822" s="87" t="s">
        <v>163</v>
      </c>
      <c r="B2822" s="14" t="s">
        <v>75</v>
      </c>
      <c r="C2822" s="14" t="s">
        <v>188</v>
      </c>
      <c r="D2822" s="14">
        <v>2015</v>
      </c>
      <c r="E2822" s="14">
        <v>2016</v>
      </c>
      <c r="F2822" s="14" t="s">
        <v>101</v>
      </c>
      <c r="G2822" s="26">
        <v>42972</v>
      </c>
      <c r="H2822" s="26">
        <v>91041</v>
      </c>
      <c r="I2822" s="48">
        <v>236698</v>
      </c>
      <c r="J2822" s="28">
        <v>0.99390000000000001</v>
      </c>
      <c r="K2822" s="28"/>
      <c r="L2822" s="111">
        <v>2</v>
      </c>
      <c r="M2822" s="28">
        <v>0</v>
      </c>
      <c r="N2822" s="28">
        <v>1.7399999999999999E-2</v>
      </c>
    </row>
    <row r="2823" spans="1:31">
      <c r="A2823" s="87" t="s">
        <v>164</v>
      </c>
      <c r="B2823" s="14" t="s">
        <v>75</v>
      </c>
      <c r="C2823" s="14" t="s">
        <v>188</v>
      </c>
      <c r="D2823" s="14">
        <v>2015</v>
      </c>
      <c r="E2823" s="14">
        <v>2016</v>
      </c>
      <c r="F2823" s="14" t="s">
        <v>101</v>
      </c>
      <c r="G2823" s="26">
        <v>5734</v>
      </c>
      <c r="H2823" s="26">
        <v>13200</v>
      </c>
      <c r="I2823" s="48">
        <v>40987</v>
      </c>
      <c r="J2823" s="28">
        <v>0.97689999999999999</v>
      </c>
      <c r="K2823" s="28"/>
      <c r="L2823" s="111">
        <v>21</v>
      </c>
      <c r="M2823" s="28">
        <v>0.19</v>
      </c>
      <c r="N2823" s="28">
        <v>1.52E-2</v>
      </c>
    </row>
    <row r="2824" spans="1:31">
      <c r="A2824" s="87" t="s">
        <v>165</v>
      </c>
      <c r="B2824" s="14" t="s">
        <v>75</v>
      </c>
      <c r="C2824" s="14" t="s">
        <v>188</v>
      </c>
      <c r="D2824" s="14">
        <v>2015</v>
      </c>
      <c r="E2824" s="14">
        <v>2016</v>
      </c>
      <c r="F2824" s="14" t="s">
        <v>101</v>
      </c>
      <c r="G2824" s="26">
        <v>4721</v>
      </c>
      <c r="H2824" s="26">
        <v>10279</v>
      </c>
      <c r="I2824" s="48">
        <v>27166</v>
      </c>
      <c r="J2824" s="28">
        <v>0.97109999999999996</v>
      </c>
      <c r="K2824" s="28"/>
      <c r="L2824" s="111">
        <v>21</v>
      </c>
      <c r="M2824" s="28">
        <v>0.19</v>
      </c>
      <c r="N2824" s="28">
        <v>1.52E-2</v>
      </c>
    </row>
    <row r="2825" spans="1:31">
      <c r="A2825" s="87" t="s">
        <v>166</v>
      </c>
      <c r="B2825" s="14" t="s">
        <v>75</v>
      </c>
      <c r="C2825" s="14" t="s">
        <v>188</v>
      </c>
      <c r="D2825" s="14">
        <v>2015</v>
      </c>
      <c r="E2825" s="14">
        <v>2016</v>
      </c>
      <c r="F2825" s="14" t="s">
        <v>101</v>
      </c>
      <c r="G2825" s="26">
        <v>1050</v>
      </c>
      <c r="H2825" s="26">
        <v>1842</v>
      </c>
      <c r="I2825" s="48">
        <v>4935</v>
      </c>
      <c r="J2825" s="28">
        <v>0.95120000000000005</v>
      </c>
      <c r="K2825" s="28"/>
      <c r="L2825" s="111">
        <v>21</v>
      </c>
      <c r="M2825" s="28">
        <v>0.19</v>
      </c>
      <c r="N2825" s="28">
        <v>1.52E-2</v>
      </c>
    </row>
    <row r="2826" spans="1:31">
      <c r="A2826" s="87" t="s">
        <v>167</v>
      </c>
      <c r="B2826" s="14" t="s">
        <v>74</v>
      </c>
      <c r="C2826" s="14" t="s">
        <v>188</v>
      </c>
      <c r="D2826" s="14">
        <v>2015</v>
      </c>
      <c r="E2826" s="14">
        <v>2016</v>
      </c>
      <c r="F2826" s="14" t="s">
        <v>101</v>
      </c>
      <c r="G2826" s="26">
        <v>53176</v>
      </c>
      <c r="H2826" s="26">
        <v>124646</v>
      </c>
      <c r="I2826" s="48">
        <v>252270</v>
      </c>
      <c r="J2826" s="28">
        <v>0.99139999999999995</v>
      </c>
      <c r="K2826" s="28"/>
      <c r="L2826" s="111">
        <v>3</v>
      </c>
      <c r="M2826" s="28">
        <v>0</v>
      </c>
      <c r="N2826" s="28">
        <v>0</v>
      </c>
    </row>
    <row r="2827" spans="1:31">
      <c r="A2827" s="87" t="s">
        <v>168</v>
      </c>
      <c r="B2827" s="14" t="s">
        <v>75</v>
      </c>
      <c r="C2827" s="14" t="s">
        <v>188</v>
      </c>
      <c r="D2827" s="14">
        <v>2015</v>
      </c>
      <c r="E2827" s="14">
        <v>2016</v>
      </c>
      <c r="F2827" s="14" t="s">
        <v>101</v>
      </c>
      <c r="G2827" s="26">
        <v>3187</v>
      </c>
      <c r="H2827" s="26">
        <v>5682</v>
      </c>
      <c r="I2827" s="48">
        <v>14508</v>
      </c>
      <c r="J2827" s="28">
        <v>0.98470000000000002</v>
      </c>
      <c r="K2827" s="28"/>
      <c r="L2827" s="111">
        <v>21</v>
      </c>
      <c r="M2827" s="28">
        <v>0.19</v>
      </c>
      <c r="N2827" s="28">
        <v>1.52E-2</v>
      </c>
    </row>
    <row r="2828" spans="1:31">
      <c r="A2828" s="87" t="s">
        <v>169</v>
      </c>
      <c r="B2828" s="14" t="s">
        <v>74</v>
      </c>
      <c r="C2828" s="14" t="s">
        <v>188</v>
      </c>
      <c r="D2828" s="14">
        <v>2015</v>
      </c>
      <c r="E2828" s="14">
        <v>2016</v>
      </c>
      <c r="F2828" s="14" t="s">
        <v>101</v>
      </c>
      <c r="G2828" s="26">
        <v>38112</v>
      </c>
      <c r="H2828" s="26">
        <v>77115</v>
      </c>
      <c r="I2828" s="48">
        <v>235062</v>
      </c>
      <c r="J2828" s="28">
        <v>0.97989999999999999</v>
      </c>
      <c r="K2828" s="28"/>
      <c r="L2828" s="111">
        <v>2</v>
      </c>
      <c r="M2828" s="28">
        <v>0.5</v>
      </c>
      <c r="N2828" s="28">
        <v>7.3899999999999993E-2</v>
      </c>
    </row>
    <row r="2829" spans="1:31">
      <c r="A2829" s="87" t="s">
        <v>170</v>
      </c>
      <c r="B2829" s="14" t="s">
        <v>74</v>
      </c>
      <c r="C2829" s="14" t="s">
        <v>188</v>
      </c>
      <c r="D2829" s="14">
        <v>2015</v>
      </c>
      <c r="E2829" s="14">
        <v>2016</v>
      </c>
      <c r="F2829" s="14" t="s">
        <v>101</v>
      </c>
      <c r="G2829" s="26">
        <v>10752</v>
      </c>
      <c r="H2829" s="26">
        <v>21263</v>
      </c>
      <c r="I2829" s="48">
        <v>58848</v>
      </c>
      <c r="J2829" s="28">
        <v>0.9677</v>
      </c>
      <c r="K2829" s="28"/>
      <c r="L2829" s="111">
        <v>21</v>
      </c>
      <c r="M2829" s="28">
        <v>0.19</v>
      </c>
      <c r="N2829" s="28">
        <v>1.52E-2</v>
      </c>
    </row>
    <row r="2830" spans="1:31">
      <c r="A2830" s="87" t="s">
        <v>171</v>
      </c>
      <c r="B2830" s="14" t="s">
        <v>75</v>
      </c>
      <c r="C2830" s="14" t="s">
        <v>188</v>
      </c>
      <c r="D2830" s="14">
        <v>2015</v>
      </c>
      <c r="E2830" s="14">
        <v>2016</v>
      </c>
      <c r="F2830" s="14" t="s">
        <v>101</v>
      </c>
      <c r="G2830" s="26">
        <v>6357</v>
      </c>
      <c r="H2830" s="26">
        <v>13754</v>
      </c>
      <c r="I2830" s="48">
        <v>31525</v>
      </c>
      <c r="J2830" s="28">
        <v>1</v>
      </c>
      <c r="K2830" s="28"/>
      <c r="L2830" s="111">
        <v>21</v>
      </c>
      <c r="M2830" s="28">
        <v>0.19</v>
      </c>
      <c r="N2830" s="28">
        <v>1.52E-2</v>
      </c>
    </row>
    <row r="2831" spans="1:31">
      <c r="A2831" s="51" t="s">
        <v>281</v>
      </c>
      <c r="B2831" s="14" t="s">
        <v>66</v>
      </c>
      <c r="C2831" s="14" t="s">
        <v>189</v>
      </c>
      <c r="D2831" s="14">
        <v>2015</v>
      </c>
      <c r="E2831" s="14">
        <v>2016</v>
      </c>
      <c r="F2831" s="14" t="s">
        <v>101</v>
      </c>
      <c r="G2831" s="128"/>
      <c r="H2831" s="128"/>
      <c r="I2831" s="128"/>
      <c r="J2831" s="129"/>
      <c r="K2831" s="129"/>
      <c r="L2831" s="111"/>
      <c r="M2831" s="28">
        <v>0.254</v>
      </c>
      <c r="N2831" s="28">
        <v>5.3999999999999999E-2</v>
      </c>
    </row>
    <row r="2832" spans="1:31">
      <c r="A2832" s="51" t="s">
        <v>172</v>
      </c>
      <c r="B2832" s="14" t="s">
        <v>66</v>
      </c>
      <c r="C2832" s="14" t="s">
        <v>189</v>
      </c>
      <c r="D2832" s="14">
        <v>2015</v>
      </c>
      <c r="E2832" s="14">
        <v>2016</v>
      </c>
      <c r="F2832" s="14" t="s">
        <v>101</v>
      </c>
      <c r="G2832" s="26">
        <v>2143114</v>
      </c>
      <c r="H2832" s="26">
        <v>4464072</v>
      </c>
      <c r="I2832" s="48">
        <v>13390504</v>
      </c>
      <c r="J2832" s="28">
        <v>0.97019999999999995</v>
      </c>
      <c r="K2832" s="28"/>
      <c r="L2832" s="111">
        <v>193</v>
      </c>
      <c r="M2832" s="28">
        <v>0.34699999999999998</v>
      </c>
      <c r="N2832" s="28">
        <v>4.9200000000000001E-2</v>
      </c>
      <c r="O2832" s="14"/>
      <c r="P2832" s="14"/>
      <c r="Q2832" s="14"/>
      <c r="R2832" s="14"/>
      <c r="S2832" s="14"/>
      <c r="T2832" s="14"/>
      <c r="U2832" s="14"/>
      <c r="V2832" s="14"/>
      <c r="W2832" s="14"/>
      <c r="X2832" s="14"/>
      <c r="Y2832" s="14"/>
      <c r="Z2832" s="14"/>
      <c r="AA2832" s="14"/>
      <c r="AB2832" s="14"/>
      <c r="AC2832" s="14"/>
      <c r="AD2832" s="14"/>
      <c r="AE2832" s="14"/>
    </row>
    <row r="2833" spans="1:14">
      <c r="A2833" s="51" t="s">
        <v>173</v>
      </c>
      <c r="B2833" s="14" t="s">
        <v>74</v>
      </c>
      <c r="C2833" s="14" t="s">
        <v>189</v>
      </c>
      <c r="D2833" s="14">
        <v>2015</v>
      </c>
      <c r="E2833" s="14">
        <v>2016</v>
      </c>
      <c r="F2833" s="14" t="s">
        <v>101</v>
      </c>
      <c r="G2833" s="26">
        <v>61842</v>
      </c>
      <c r="H2833" s="26">
        <v>119862</v>
      </c>
      <c r="I2833" s="48">
        <v>443416</v>
      </c>
      <c r="J2833" s="28">
        <v>0.88539999999999996</v>
      </c>
      <c r="K2833" s="28"/>
      <c r="L2833" s="111">
        <v>7</v>
      </c>
      <c r="M2833" s="28">
        <v>0.28599999999999998</v>
      </c>
      <c r="N2833" s="28">
        <v>6.7500000000000004E-2</v>
      </c>
    </row>
    <row r="2834" spans="1:14">
      <c r="A2834" s="51" t="s">
        <v>174</v>
      </c>
      <c r="B2834" s="14" t="s">
        <v>75</v>
      </c>
      <c r="C2834" s="14" t="s">
        <v>189</v>
      </c>
      <c r="D2834" s="14">
        <v>2015</v>
      </c>
      <c r="E2834" s="14">
        <v>2016</v>
      </c>
      <c r="F2834" s="14" t="s">
        <v>101</v>
      </c>
      <c r="G2834" s="26">
        <v>98</v>
      </c>
      <c r="H2834" s="26">
        <v>160</v>
      </c>
      <c r="I2834" s="48">
        <v>354</v>
      </c>
      <c r="J2834" s="28">
        <v>1</v>
      </c>
      <c r="K2834" s="28"/>
      <c r="L2834" s="111">
        <v>32</v>
      </c>
      <c r="M2834" s="28">
        <v>0.219</v>
      </c>
      <c r="N2834" s="28">
        <v>4.7699999999999999E-2</v>
      </c>
    </row>
    <row r="2835" spans="1:14">
      <c r="A2835" s="51" t="s">
        <v>175</v>
      </c>
      <c r="B2835" s="14" t="s">
        <v>75</v>
      </c>
      <c r="C2835" s="14" t="s">
        <v>189</v>
      </c>
      <c r="D2835" s="14">
        <v>2015</v>
      </c>
      <c r="E2835" s="14">
        <v>2016</v>
      </c>
      <c r="F2835" s="14" t="s">
        <v>101</v>
      </c>
      <c r="G2835" s="26">
        <v>1774</v>
      </c>
      <c r="H2835" s="26">
        <v>3373</v>
      </c>
      <c r="I2835" s="48">
        <v>8184</v>
      </c>
      <c r="J2835" s="28">
        <v>0.9677</v>
      </c>
      <c r="K2835" s="28"/>
      <c r="L2835" s="111">
        <v>32</v>
      </c>
      <c r="M2835" s="28">
        <v>0.219</v>
      </c>
      <c r="N2835" s="28">
        <v>4.7699999999999999E-2</v>
      </c>
    </row>
    <row r="2836" spans="1:14">
      <c r="A2836" s="51" t="s">
        <v>176</v>
      </c>
      <c r="B2836" s="14" t="s">
        <v>75</v>
      </c>
      <c r="C2836" s="14" t="s">
        <v>189</v>
      </c>
      <c r="D2836" s="14">
        <v>2015</v>
      </c>
      <c r="E2836" s="14">
        <v>2016</v>
      </c>
      <c r="F2836" s="14" t="s">
        <v>101</v>
      </c>
      <c r="G2836" s="26">
        <v>16969</v>
      </c>
      <c r="H2836" s="26">
        <v>32303</v>
      </c>
      <c r="I2836" s="48">
        <v>83262</v>
      </c>
      <c r="J2836" s="28">
        <v>0.90280000000000005</v>
      </c>
      <c r="K2836" s="28"/>
      <c r="L2836" s="111">
        <v>32</v>
      </c>
      <c r="M2836" s="28">
        <v>0.219</v>
      </c>
      <c r="N2836" s="28">
        <v>4.7699999999999999E-2</v>
      </c>
    </row>
    <row r="2837" spans="1:14">
      <c r="A2837" s="51" t="s">
        <v>177</v>
      </c>
      <c r="B2837" s="14" t="s">
        <v>75</v>
      </c>
      <c r="C2837" s="14" t="s">
        <v>189</v>
      </c>
      <c r="D2837" s="14">
        <v>2015</v>
      </c>
      <c r="E2837" s="14">
        <v>2016</v>
      </c>
      <c r="F2837" s="14" t="s">
        <v>101</v>
      </c>
      <c r="G2837" s="26">
        <v>2830</v>
      </c>
      <c r="H2837" s="26">
        <v>5246</v>
      </c>
      <c r="I2837" s="48">
        <v>11968</v>
      </c>
      <c r="J2837" s="28">
        <v>0.97389999999999999</v>
      </c>
      <c r="K2837" s="28"/>
      <c r="L2837" s="111">
        <v>32</v>
      </c>
      <c r="M2837" s="28">
        <v>0.219</v>
      </c>
      <c r="N2837" s="28">
        <v>4.7699999999999999E-2</v>
      </c>
    </row>
    <row r="2838" spans="1:14">
      <c r="A2838" s="51" t="s">
        <v>178</v>
      </c>
      <c r="B2838" s="14" t="s">
        <v>75</v>
      </c>
      <c r="C2838" s="14" t="s">
        <v>189</v>
      </c>
      <c r="D2838" s="14">
        <v>2015</v>
      </c>
      <c r="E2838" s="14">
        <v>2016</v>
      </c>
      <c r="F2838" s="14" t="s">
        <v>101</v>
      </c>
      <c r="G2838" s="26">
        <v>599</v>
      </c>
      <c r="H2838" s="26">
        <v>1348</v>
      </c>
      <c r="I2838" s="48">
        <v>8797</v>
      </c>
      <c r="J2838" s="28">
        <v>1</v>
      </c>
      <c r="K2838" s="28"/>
      <c r="L2838" s="111">
        <v>32</v>
      </c>
      <c r="M2838" s="28">
        <v>0.219</v>
      </c>
      <c r="N2838" s="28">
        <v>4.7699999999999999E-2</v>
      </c>
    </row>
    <row r="2839" spans="1:14">
      <c r="A2839" s="51" t="s">
        <v>179</v>
      </c>
      <c r="B2839" s="14" t="s">
        <v>74</v>
      </c>
      <c r="C2839" s="14" t="s">
        <v>189</v>
      </c>
      <c r="D2839" s="14">
        <v>2015</v>
      </c>
      <c r="E2839" s="14">
        <v>2016</v>
      </c>
      <c r="F2839" s="14" t="s">
        <v>101</v>
      </c>
      <c r="G2839" s="26">
        <v>35697</v>
      </c>
      <c r="H2839" s="26">
        <v>71547</v>
      </c>
      <c r="I2839" s="48">
        <v>275138</v>
      </c>
      <c r="J2839" s="28">
        <v>0.94489999999999996</v>
      </c>
      <c r="K2839" s="28"/>
      <c r="L2839" s="111">
        <v>4</v>
      </c>
      <c r="M2839" s="28">
        <v>0.5</v>
      </c>
      <c r="N2839" s="28">
        <v>4.5499999999999999E-2</v>
      </c>
    </row>
    <row r="2840" spans="1:14">
      <c r="A2840" s="51" t="s">
        <v>180</v>
      </c>
      <c r="B2840" s="14" t="s">
        <v>75</v>
      </c>
      <c r="C2840" s="14" t="s">
        <v>189</v>
      </c>
      <c r="D2840" s="14">
        <v>2015</v>
      </c>
      <c r="E2840" s="14">
        <v>2016</v>
      </c>
      <c r="F2840" s="14" t="s">
        <v>101</v>
      </c>
      <c r="G2840" s="26">
        <v>2600</v>
      </c>
      <c r="H2840" s="26">
        <v>5315</v>
      </c>
      <c r="I2840" s="48">
        <v>11809</v>
      </c>
      <c r="J2840" s="28">
        <v>0.98099999999999998</v>
      </c>
      <c r="K2840" s="28"/>
      <c r="L2840" s="111">
        <v>32</v>
      </c>
      <c r="M2840" s="28">
        <v>0.219</v>
      </c>
      <c r="N2840" s="28">
        <v>4.7699999999999999E-2</v>
      </c>
    </row>
    <row r="2841" spans="1:14">
      <c r="A2841" s="51" t="s">
        <v>181</v>
      </c>
      <c r="B2841" s="14" t="s">
        <v>75</v>
      </c>
      <c r="C2841" s="14" t="s">
        <v>189</v>
      </c>
      <c r="D2841" s="14">
        <v>2015</v>
      </c>
      <c r="E2841" s="14">
        <v>2016</v>
      </c>
      <c r="F2841" s="14" t="s">
        <v>101</v>
      </c>
      <c r="G2841" s="26">
        <v>7256</v>
      </c>
      <c r="H2841" s="26">
        <v>12992</v>
      </c>
      <c r="I2841" s="48">
        <v>38346</v>
      </c>
      <c r="J2841" s="28">
        <v>0.99729999999999996</v>
      </c>
      <c r="K2841" s="28"/>
      <c r="L2841" s="111">
        <v>32</v>
      </c>
      <c r="M2841" s="28">
        <v>0.219</v>
      </c>
      <c r="N2841" s="28">
        <v>4.7699999999999999E-2</v>
      </c>
    </row>
    <row r="2842" spans="1:14">
      <c r="A2842" s="87" t="s">
        <v>123</v>
      </c>
      <c r="B2842" s="14" t="s">
        <v>74</v>
      </c>
      <c r="C2842" s="14" t="s">
        <v>189</v>
      </c>
      <c r="D2842" s="14">
        <v>2015</v>
      </c>
      <c r="E2842" s="14">
        <v>2016</v>
      </c>
      <c r="F2842" s="14" t="s">
        <v>101</v>
      </c>
      <c r="G2842" s="26">
        <v>98138</v>
      </c>
      <c r="H2842" s="26">
        <v>227443</v>
      </c>
      <c r="I2842" s="48">
        <v>488268</v>
      </c>
      <c r="J2842" s="28">
        <v>0.92959999999999998</v>
      </c>
      <c r="K2842" s="28"/>
      <c r="L2842" s="111">
        <v>10</v>
      </c>
      <c r="M2842" s="28">
        <v>0.4</v>
      </c>
      <c r="N2842" s="28">
        <v>3.4700000000000002E-2</v>
      </c>
    </row>
    <row r="2843" spans="1:14">
      <c r="A2843" s="87" t="s">
        <v>124</v>
      </c>
      <c r="B2843" s="14" t="s">
        <v>75</v>
      </c>
      <c r="C2843" s="14" t="s">
        <v>189</v>
      </c>
      <c r="D2843" s="14">
        <v>2015</v>
      </c>
      <c r="E2843" s="14">
        <v>2016</v>
      </c>
      <c r="F2843" s="14" t="s">
        <v>101</v>
      </c>
      <c r="G2843" s="26">
        <v>1507</v>
      </c>
      <c r="H2843" s="26">
        <v>3560</v>
      </c>
      <c r="I2843" s="48">
        <v>11938</v>
      </c>
      <c r="J2843" s="28">
        <v>1</v>
      </c>
      <c r="K2843" s="28"/>
      <c r="L2843" s="111">
        <v>32</v>
      </c>
      <c r="M2843" s="28">
        <v>0.219</v>
      </c>
      <c r="N2843" s="28">
        <v>4.7699999999999999E-2</v>
      </c>
    </row>
    <row r="2844" spans="1:14">
      <c r="A2844" s="87" t="s">
        <v>125</v>
      </c>
      <c r="B2844" s="14" t="s">
        <v>75</v>
      </c>
      <c r="C2844" s="14" t="s">
        <v>189</v>
      </c>
      <c r="D2844" s="14">
        <v>2015</v>
      </c>
      <c r="E2844" s="14">
        <v>2016</v>
      </c>
      <c r="F2844" s="14" t="s">
        <v>101</v>
      </c>
      <c r="G2844" s="26">
        <v>12473</v>
      </c>
      <c r="H2844" s="26">
        <v>21404</v>
      </c>
      <c r="I2844" s="48">
        <v>52571</v>
      </c>
      <c r="J2844" s="28">
        <v>0.99129999999999996</v>
      </c>
      <c r="K2844" s="28"/>
      <c r="L2844" s="111">
        <v>32</v>
      </c>
      <c r="M2844" s="28">
        <v>0.219</v>
      </c>
      <c r="N2844" s="28">
        <v>4.7699999999999999E-2</v>
      </c>
    </row>
    <row r="2845" spans="1:14">
      <c r="A2845" s="87" t="s">
        <v>126</v>
      </c>
      <c r="B2845" s="14" t="s">
        <v>75</v>
      </c>
      <c r="C2845" s="14" t="s">
        <v>189</v>
      </c>
      <c r="D2845" s="14">
        <v>2015</v>
      </c>
      <c r="E2845" s="14">
        <v>2016</v>
      </c>
      <c r="F2845" s="14" t="s">
        <v>101</v>
      </c>
      <c r="G2845" s="26">
        <v>17690</v>
      </c>
      <c r="H2845" s="26">
        <v>43941</v>
      </c>
      <c r="I2845" s="48">
        <v>92568</v>
      </c>
      <c r="J2845" s="28">
        <v>0.98019999999999996</v>
      </c>
      <c r="K2845" s="28"/>
      <c r="L2845" s="111">
        <v>32</v>
      </c>
      <c r="M2845" s="28">
        <v>0.219</v>
      </c>
      <c r="N2845" s="28">
        <v>4.7699999999999999E-2</v>
      </c>
    </row>
    <row r="2846" spans="1:14">
      <c r="A2846" s="87" t="s">
        <v>127</v>
      </c>
      <c r="B2846" s="14" t="s">
        <v>75</v>
      </c>
      <c r="C2846" s="14" t="s">
        <v>189</v>
      </c>
      <c r="D2846" s="14">
        <v>2015</v>
      </c>
      <c r="E2846" s="14">
        <v>2016</v>
      </c>
      <c r="F2846" s="14" t="s">
        <v>101</v>
      </c>
      <c r="G2846" s="26">
        <v>1090</v>
      </c>
      <c r="H2846" s="26">
        <v>2116</v>
      </c>
      <c r="I2846" s="48">
        <v>5576</v>
      </c>
      <c r="J2846" s="28">
        <v>1</v>
      </c>
      <c r="K2846" s="28"/>
      <c r="L2846" s="111">
        <v>32</v>
      </c>
      <c r="M2846" s="28">
        <v>0.219</v>
      </c>
      <c r="N2846" s="28">
        <v>4.7699999999999999E-2</v>
      </c>
    </row>
    <row r="2847" spans="1:14">
      <c r="A2847" s="87" t="s">
        <v>128</v>
      </c>
      <c r="B2847" s="14" t="s">
        <v>75</v>
      </c>
      <c r="C2847" s="14" t="s">
        <v>189</v>
      </c>
      <c r="D2847" s="14">
        <v>2015</v>
      </c>
      <c r="E2847" s="14">
        <v>2016</v>
      </c>
      <c r="F2847" s="14" t="s">
        <v>101</v>
      </c>
      <c r="G2847" s="26">
        <v>69881</v>
      </c>
      <c r="H2847" s="26">
        <v>162931</v>
      </c>
      <c r="I2847" s="48">
        <v>394571</v>
      </c>
      <c r="J2847" s="28">
        <v>0.99690000000000001</v>
      </c>
      <c r="K2847" s="28"/>
      <c r="L2847" s="111">
        <v>8</v>
      </c>
      <c r="M2847" s="28">
        <v>0.375</v>
      </c>
      <c r="N2847" s="28">
        <v>0</v>
      </c>
    </row>
    <row r="2848" spans="1:14">
      <c r="A2848" s="87" t="s">
        <v>129</v>
      </c>
      <c r="B2848" s="14" t="s">
        <v>75</v>
      </c>
      <c r="C2848" s="14" t="s">
        <v>189</v>
      </c>
      <c r="D2848" s="14">
        <v>2015</v>
      </c>
      <c r="E2848" s="14">
        <v>2016</v>
      </c>
      <c r="F2848" s="14" t="s">
        <v>101</v>
      </c>
      <c r="G2848" s="26">
        <v>10832</v>
      </c>
      <c r="H2848" s="26">
        <v>24883</v>
      </c>
      <c r="I2848" s="48">
        <v>56141</v>
      </c>
      <c r="J2848" s="28">
        <v>0.99629999999999996</v>
      </c>
      <c r="K2848" s="28"/>
      <c r="L2848" s="111">
        <v>32</v>
      </c>
      <c r="M2848" s="28">
        <v>0.219</v>
      </c>
      <c r="N2848" s="28">
        <v>4.7699999999999999E-2</v>
      </c>
    </row>
    <row r="2849" spans="1:14">
      <c r="A2849" s="87" t="s">
        <v>130</v>
      </c>
      <c r="B2849" s="14" t="s">
        <v>75</v>
      </c>
      <c r="C2849" s="14" t="s">
        <v>189</v>
      </c>
      <c r="D2849" s="14">
        <v>2015</v>
      </c>
      <c r="E2849" s="14">
        <v>2016</v>
      </c>
      <c r="F2849" s="14" t="s">
        <v>101</v>
      </c>
      <c r="G2849" s="26">
        <v>6603</v>
      </c>
      <c r="H2849" s="26">
        <v>12620</v>
      </c>
      <c r="I2849" s="48">
        <v>30837</v>
      </c>
      <c r="J2849" s="28">
        <v>0.96579999999999999</v>
      </c>
      <c r="K2849" s="28"/>
      <c r="L2849" s="111">
        <v>32</v>
      </c>
      <c r="M2849" s="28">
        <v>0.219</v>
      </c>
      <c r="N2849" s="28">
        <v>4.7699999999999999E-2</v>
      </c>
    </row>
    <row r="2850" spans="1:14">
      <c r="A2850" s="87" t="s">
        <v>131</v>
      </c>
      <c r="B2850" s="14" t="s">
        <v>75</v>
      </c>
      <c r="C2850" s="14" t="s">
        <v>189</v>
      </c>
      <c r="D2850" s="14">
        <v>2015</v>
      </c>
      <c r="E2850" s="14">
        <v>2016</v>
      </c>
      <c r="F2850" s="14" t="s">
        <v>101</v>
      </c>
      <c r="G2850" s="26">
        <v>1550</v>
      </c>
      <c r="H2850" s="26">
        <v>3163</v>
      </c>
      <c r="I2850" s="48">
        <v>7823</v>
      </c>
      <c r="J2850" s="28">
        <v>0.82669999999999999</v>
      </c>
      <c r="K2850" s="28"/>
      <c r="L2850" s="111">
        <v>32</v>
      </c>
      <c r="M2850" s="28">
        <v>0.219</v>
      </c>
      <c r="N2850" s="28">
        <v>4.7699999999999999E-2</v>
      </c>
    </row>
    <row r="2851" spans="1:14">
      <c r="A2851" s="87" t="s">
        <v>132</v>
      </c>
      <c r="B2851" s="14" t="s">
        <v>76</v>
      </c>
      <c r="C2851" s="14" t="s">
        <v>189</v>
      </c>
      <c r="D2851" s="14">
        <v>2015</v>
      </c>
      <c r="E2851" s="14">
        <v>2016</v>
      </c>
      <c r="F2851" s="14" t="s">
        <v>101</v>
      </c>
      <c r="G2851" s="26">
        <v>581822</v>
      </c>
      <c r="H2851" s="26">
        <v>1162749</v>
      </c>
      <c r="I2851" s="48">
        <v>4043470</v>
      </c>
      <c r="J2851" s="28">
        <v>0.96189999999999998</v>
      </c>
      <c r="K2851" s="28"/>
      <c r="L2851" s="111">
        <v>33</v>
      </c>
      <c r="M2851" s="28">
        <v>0.57599999999999996</v>
      </c>
      <c r="N2851" s="28">
        <v>2.4500000000000001E-2</v>
      </c>
    </row>
    <row r="2852" spans="1:14">
      <c r="A2852" s="87" t="s">
        <v>133</v>
      </c>
      <c r="B2852" s="14" t="s">
        <v>75</v>
      </c>
      <c r="C2852" s="14" t="s">
        <v>189</v>
      </c>
      <c r="D2852" s="14">
        <v>2015</v>
      </c>
      <c r="E2852" s="14">
        <v>2016</v>
      </c>
      <c r="F2852" s="14" t="s">
        <v>101</v>
      </c>
      <c r="G2852" s="26">
        <v>12273</v>
      </c>
      <c r="H2852" s="26">
        <v>29988</v>
      </c>
      <c r="I2852" s="48">
        <v>69648</v>
      </c>
      <c r="J2852" s="28">
        <v>0.99809999999999999</v>
      </c>
      <c r="K2852" s="28"/>
      <c r="L2852" s="111">
        <v>32</v>
      </c>
      <c r="M2852" s="28">
        <v>0.219</v>
      </c>
      <c r="N2852" s="28">
        <v>4.7699999999999999E-2</v>
      </c>
    </row>
    <row r="2853" spans="1:14">
      <c r="A2853" s="87" t="s">
        <v>134</v>
      </c>
      <c r="B2853" s="14" t="s">
        <v>75</v>
      </c>
      <c r="C2853" s="14" t="s">
        <v>189</v>
      </c>
      <c r="D2853" s="14">
        <v>2015</v>
      </c>
      <c r="E2853" s="14">
        <v>2016</v>
      </c>
      <c r="F2853" s="14" t="s">
        <v>101</v>
      </c>
      <c r="G2853" s="26">
        <v>6410</v>
      </c>
      <c r="H2853" s="26">
        <v>10552</v>
      </c>
      <c r="I2853" s="48">
        <v>44112</v>
      </c>
      <c r="J2853" s="28">
        <v>0.98599999999999999</v>
      </c>
      <c r="K2853" s="28"/>
      <c r="L2853" s="111">
        <v>32</v>
      </c>
      <c r="M2853" s="28">
        <v>0.219</v>
      </c>
      <c r="N2853" s="28">
        <v>4.7699999999999999E-2</v>
      </c>
    </row>
    <row r="2854" spans="1:14">
      <c r="A2854" s="87" t="s">
        <v>135</v>
      </c>
      <c r="B2854" s="14" t="s">
        <v>75</v>
      </c>
      <c r="C2854" s="14" t="s">
        <v>189</v>
      </c>
      <c r="D2854" s="14">
        <v>2015</v>
      </c>
      <c r="E2854" s="14">
        <v>2016</v>
      </c>
      <c r="F2854" s="14" t="s">
        <v>101</v>
      </c>
      <c r="G2854" s="26">
        <v>1113</v>
      </c>
      <c r="H2854" s="26">
        <v>2089</v>
      </c>
      <c r="I2854" s="48">
        <v>4845</v>
      </c>
      <c r="J2854" s="28">
        <v>0.96079999999999999</v>
      </c>
      <c r="K2854" s="28"/>
      <c r="L2854" s="111">
        <v>32</v>
      </c>
      <c r="M2854" s="28">
        <v>0.219</v>
      </c>
      <c r="N2854" s="28">
        <v>4.7699999999999999E-2</v>
      </c>
    </row>
    <row r="2855" spans="1:14">
      <c r="A2855" s="87" t="s">
        <v>136</v>
      </c>
      <c r="B2855" s="14" t="s">
        <v>75</v>
      </c>
      <c r="C2855" s="14" t="s">
        <v>189</v>
      </c>
      <c r="D2855" s="14">
        <v>2015</v>
      </c>
      <c r="E2855" s="14">
        <v>2016</v>
      </c>
      <c r="F2855" s="14" t="s">
        <v>101</v>
      </c>
      <c r="G2855" s="26">
        <v>7044</v>
      </c>
      <c r="H2855" s="26">
        <v>13249</v>
      </c>
      <c r="I2855" s="48">
        <v>40783</v>
      </c>
      <c r="J2855" s="28">
        <v>0.99419999999999997</v>
      </c>
      <c r="K2855" s="28"/>
      <c r="L2855" s="111">
        <v>32</v>
      </c>
      <c r="M2855" s="28">
        <v>0.219</v>
      </c>
      <c r="N2855" s="28">
        <v>4.7699999999999999E-2</v>
      </c>
    </row>
    <row r="2856" spans="1:14">
      <c r="A2856" s="87" t="s">
        <v>137</v>
      </c>
      <c r="B2856" s="14" t="s">
        <v>75</v>
      </c>
      <c r="C2856" s="14" t="s">
        <v>189</v>
      </c>
      <c r="D2856" s="14">
        <v>2015</v>
      </c>
      <c r="E2856" s="14">
        <v>2016</v>
      </c>
      <c r="F2856" s="14" t="s">
        <v>101</v>
      </c>
      <c r="G2856" s="26">
        <v>25053</v>
      </c>
      <c r="H2856" s="26">
        <v>57942</v>
      </c>
      <c r="I2856" s="48">
        <v>138616</v>
      </c>
      <c r="J2856" s="28">
        <v>0.99680000000000002</v>
      </c>
      <c r="K2856" s="28"/>
      <c r="L2856" s="111">
        <v>1</v>
      </c>
      <c r="M2856" s="28">
        <v>0</v>
      </c>
      <c r="N2856" s="28">
        <v>8.9999999999999993E-3</v>
      </c>
    </row>
    <row r="2857" spans="1:14">
      <c r="A2857" s="87" t="s">
        <v>138</v>
      </c>
      <c r="B2857" s="14" t="s">
        <v>75</v>
      </c>
      <c r="C2857" s="14" t="s">
        <v>189</v>
      </c>
      <c r="D2857" s="14">
        <v>2015</v>
      </c>
      <c r="E2857" s="14">
        <v>2016</v>
      </c>
      <c r="F2857" s="14" t="s">
        <v>101</v>
      </c>
      <c r="G2857" s="26">
        <v>473</v>
      </c>
      <c r="H2857" s="26">
        <v>1026</v>
      </c>
      <c r="I2857" s="48">
        <v>3122</v>
      </c>
      <c r="J2857" s="28">
        <v>1</v>
      </c>
      <c r="K2857" s="28"/>
      <c r="L2857" s="111">
        <v>32</v>
      </c>
      <c r="M2857" s="28">
        <v>0.219</v>
      </c>
      <c r="N2857" s="28">
        <v>4.7699999999999999E-2</v>
      </c>
    </row>
    <row r="2858" spans="1:14">
      <c r="A2858" s="87" t="s">
        <v>139</v>
      </c>
      <c r="B2858" s="14" t="s">
        <v>75</v>
      </c>
      <c r="C2858" s="14" t="s">
        <v>189</v>
      </c>
      <c r="D2858" s="14">
        <v>2015</v>
      </c>
      <c r="E2858" s="14">
        <v>2016</v>
      </c>
      <c r="F2858" s="14" t="s">
        <v>101</v>
      </c>
      <c r="G2858" s="26">
        <v>458</v>
      </c>
      <c r="H2858" s="26">
        <v>825</v>
      </c>
      <c r="I2858" s="48">
        <v>3670</v>
      </c>
      <c r="J2858" s="28">
        <v>0.97560000000000002</v>
      </c>
      <c r="K2858" s="28"/>
      <c r="L2858" s="111">
        <v>32</v>
      </c>
      <c r="M2858" s="28">
        <v>0.219</v>
      </c>
      <c r="N2858" s="28">
        <v>4.7699999999999999E-2</v>
      </c>
    </row>
    <row r="2859" spans="1:14">
      <c r="A2859" s="87" t="s">
        <v>140</v>
      </c>
      <c r="B2859" s="14" t="s">
        <v>75</v>
      </c>
      <c r="C2859" s="14" t="s">
        <v>189</v>
      </c>
      <c r="D2859" s="14">
        <v>2015</v>
      </c>
      <c r="E2859" s="14">
        <v>2016</v>
      </c>
      <c r="F2859" s="14" t="s">
        <v>101</v>
      </c>
      <c r="G2859" s="26">
        <v>23559</v>
      </c>
      <c r="H2859" s="26">
        <v>52629</v>
      </c>
      <c r="I2859" s="48">
        <v>176617</v>
      </c>
      <c r="J2859" s="28">
        <v>1</v>
      </c>
      <c r="K2859" s="28"/>
      <c r="L2859" s="111">
        <v>2</v>
      </c>
      <c r="M2859" s="28">
        <v>0</v>
      </c>
      <c r="N2859" s="28">
        <v>6.8900000000000003E-2</v>
      </c>
    </row>
    <row r="2860" spans="1:14">
      <c r="A2860" s="87" t="s">
        <v>141</v>
      </c>
      <c r="B2860" s="14" t="s">
        <v>75</v>
      </c>
      <c r="C2860" s="14" t="s">
        <v>189</v>
      </c>
      <c r="D2860" s="14">
        <v>2015</v>
      </c>
      <c r="E2860" s="14">
        <v>2016</v>
      </c>
      <c r="F2860" s="14" t="s">
        <v>101</v>
      </c>
      <c r="G2860" s="26">
        <v>3627</v>
      </c>
      <c r="H2860" s="26">
        <v>7528</v>
      </c>
      <c r="I2860" s="48">
        <v>32058</v>
      </c>
      <c r="J2860" s="28">
        <v>0.98440000000000005</v>
      </c>
      <c r="K2860" s="28"/>
      <c r="L2860" s="111">
        <v>32</v>
      </c>
      <c r="M2860" s="28">
        <v>0.219</v>
      </c>
      <c r="N2860" s="28">
        <v>4.7699999999999999E-2</v>
      </c>
    </row>
    <row r="2861" spans="1:14">
      <c r="A2861" s="87" t="s">
        <v>142</v>
      </c>
      <c r="B2861" s="14" t="s">
        <v>75</v>
      </c>
      <c r="C2861" s="14" t="s">
        <v>189</v>
      </c>
      <c r="D2861" s="14">
        <v>2015</v>
      </c>
      <c r="E2861" s="14">
        <v>2016</v>
      </c>
      <c r="F2861" s="14" t="s">
        <v>101</v>
      </c>
      <c r="G2861" s="26">
        <v>4278</v>
      </c>
      <c r="H2861" s="26">
        <v>7674</v>
      </c>
      <c r="I2861" s="48">
        <v>24975</v>
      </c>
      <c r="J2861" s="28">
        <v>1</v>
      </c>
      <c r="K2861" s="28"/>
      <c r="L2861" s="111">
        <v>32</v>
      </c>
      <c r="M2861" s="28">
        <v>0.219</v>
      </c>
      <c r="N2861" s="28">
        <v>4.7699999999999999E-2</v>
      </c>
    </row>
    <row r="2862" spans="1:14">
      <c r="A2862" s="87" t="s">
        <v>143</v>
      </c>
      <c r="B2862" s="14" t="s">
        <v>74</v>
      </c>
      <c r="C2862" s="14" t="s">
        <v>189</v>
      </c>
      <c r="D2862" s="14">
        <v>2015</v>
      </c>
      <c r="E2862" s="14">
        <v>2016</v>
      </c>
      <c r="F2862" s="14" t="s">
        <v>101</v>
      </c>
      <c r="G2862" s="26">
        <v>124613</v>
      </c>
      <c r="H2862" s="26">
        <v>259391</v>
      </c>
      <c r="I2862" s="48">
        <v>906253</v>
      </c>
      <c r="J2862" s="28">
        <v>0.98729999999999996</v>
      </c>
      <c r="K2862" s="28"/>
      <c r="L2862" s="111">
        <v>14</v>
      </c>
      <c r="M2862" s="28">
        <v>0.42899999999999999</v>
      </c>
      <c r="N2862" s="28">
        <v>2.1999999999999999E-2</v>
      </c>
    </row>
    <row r="2863" spans="1:14">
      <c r="A2863" s="87" t="s">
        <v>144</v>
      </c>
      <c r="B2863" s="14" t="s">
        <v>74</v>
      </c>
      <c r="C2863" s="14" t="s">
        <v>189</v>
      </c>
      <c r="D2863" s="14">
        <v>2015</v>
      </c>
      <c r="E2863" s="14">
        <v>2016</v>
      </c>
      <c r="F2863" s="14" t="s">
        <v>101</v>
      </c>
      <c r="G2863" s="26">
        <v>9416</v>
      </c>
      <c r="H2863" s="26">
        <v>18108</v>
      </c>
      <c r="I2863" s="48">
        <v>64907</v>
      </c>
      <c r="J2863" s="28">
        <v>0.94599999999999995</v>
      </c>
      <c r="K2863" s="28"/>
      <c r="L2863" s="111">
        <v>32</v>
      </c>
      <c r="M2863" s="28">
        <v>0.219</v>
      </c>
      <c r="N2863" s="28">
        <v>4.7699999999999999E-2</v>
      </c>
    </row>
    <row r="2864" spans="1:14">
      <c r="A2864" s="87" t="s">
        <v>145</v>
      </c>
      <c r="B2864" s="14" t="s">
        <v>75</v>
      </c>
      <c r="C2864" s="14" t="s">
        <v>189</v>
      </c>
      <c r="D2864" s="14">
        <v>2015</v>
      </c>
      <c r="E2864" s="14">
        <v>2016</v>
      </c>
      <c r="F2864" s="14" t="s">
        <v>101</v>
      </c>
      <c r="G2864" s="26">
        <v>1142</v>
      </c>
      <c r="H2864" s="26">
        <v>2134</v>
      </c>
      <c r="I2864" s="48">
        <v>5988</v>
      </c>
      <c r="J2864" s="28">
        <v>1</v>
      </c>
      <c r="K2864" s="28"/>
      <c r="L2864" s="111">
        <v>32</v>
      </c>
      <c r="M2864" s="28">
        <v>0.219</v>
      </c>
      <c r="N2864" s="28">
        <v>4.7699999999999999E-2</v>
      </c>
    </row>
    <row r="2865" spans="1:14">
      <c r="A2865" s="87" t="s">
        <v>146</v>
      </c>
      <c r="B2865" s="14" t="s">
        <v>75</v>
      </c>
      <c r="C2865" s="14" t="s">
        <v>189</v>
      </c>
      <c r="D2865" s="14">
        <v>2015</v>
      </c>
      <c r="E2865" s="14">
        <v>2016</v>
      </c>
      <c r="F2865" s="14" t="s">
        <v>101</v>
      </c>
      <c r="G2865" s="26">
        <v>131488</v>
      </c>
      <c r="H2865" s="26">
        <v>296686</v>
      </c>
      <c r="I2865" s="48">
        <v>816430</v>
      </c>
      <c r="J2865" s="28">
        <v>0.99339999999999995</v>
      </c>
      <c r="K2865" s="28"/>
      <c r="L2865" s="111">
        <v>15</v>
      </c>
      <c r="M2865" s="28">
        <v>0.33300000000000002</v>
      </c>
      <c r="N2865" s="28">
        <v>4.3700000000000003E-2</v>
      </c>
    </row>
    <row r="2866" spans="1:14">
      <c r="A2866" s="87" t="s">
        <v>147</v>
      </c>
      <c r="B2866" s="14" t="s">
        <v>74</v>
      </c>
      <c r="C2866" s="14" t="s">
        <v>189</v>
      </c>
      <c r="D2866" s="14">
        <v>2015</v>
      </c>
      <c r="E2866" s="14">
        <v>2016</v>
      </c>
      <c r="F2866" s="14" t="s">
        <v>101</v>
      </c>
      <c r="G2866" s="26">
        <v>104929</v>
      </c>
      <c r="H2866" s="26">
        <v>219638</v>
      </c>
      <c r="I2866" s="48">
        <v>555392</v>
      </c>
      <c r="J2866" s="28">
        <v>0.98509999999999998</v>
      </c>
      <c r="K2866" s="28"/>
      <c r="L2866" s="111">
        <v>12</v>
      </c>
      <c r="M2866" s="28">
        <v>0.33300000000000002</v>
      </c>
      <c r="N2866" s="28">
        <v>4.48E-2</v>
      </c>
    </row>
    <row r="2867" spans="1:14">
      <c r="A2867" s="87" t="s">
        <v>148</v>
      </c>
      <c r="B2867" s="14" t="s">
        <v>75</v>
      </c>
      <c r="C2867" s="14" t="s">
        <v>189</v>
      </c>
      <c r="D2867" s="14">
        <v>2015</v>
      </c>
      <c r="E2867" s="14">
        <v>2016</v>
      </c>
      <c r="F2867" s="14" t="s">
        <v>101</v>
      </c>
      <c r="G2867" s="26">
        <v>2662</v>
      </c>
      <c r="H2867" s="26">
        <v>5937</v>
      </c>
      <c r="I2867" s="48">
        <v>18244</v>
      </c>
      <c r="J2867" s="28">
        <v>1</v>
      </c>
      <c r="K2867" s="28"/>
      <c r="L2867" s="111">
        <v>32</v>
      </c>
      <c r="M2867" s="28">
        <v>0.219</v>
      </c>
      <c r="N2867" s="28">
        <v>4.7699999999999999E-2</v>
      </c>
    </row>
    <row r="2868" spans="1:14">
      <c r="A2868" s="87" t="s">
        <v>149</v>
      </c>
      <c r="B2868" s="14" t="s">
        <v>75</v>
      </c>
      <c r="C2868" s="14" t="s">
        <v>189</v>
      </c>
      <c r="D2868" s="14">
        <v>2015</v>
      </c>
      <c r="E2868" s="14">
        <v>2016</v>
      </c>
      <c r="F2868" s="14" t="s">
        <v>101</v>
      </c>
      <c r="G2868" s="26">
        <v>181399</v>
      </c>
      <c r="H2868" s="26">
        <v>399982</v>
      </c>
      <c r="I2868" s="48">
        <v>860549</v>
      </c>
      <c r="J2868" s="28">
        <v>0.99960000000000004</v>
      </c>
      <c r="K2868" s="28"/>
      <c r="L2868" s="111">
        <v>11</v>
      </c>
      <c r="M2868" s="28">
        <v>0.27300000000000002</v>
      </c>
      <c r="N2868" s="28">
        <v>1.7299999999999999E-2</v>
      </c>
    </row>
    <row r="2869" spans="1:14">
      <c r="A2869" s="87" t="s">
        <v>150</v>
      </c>
      <c r="B2869" s="14" t="s">
        <v>74</v>
      </c>
      <c r="C2869" s="14" t="s">
        <v>189</v>
      </c>
      <c r="D2869" s="14">
        <v>2015</v>
      </c>
      <c r="E2869" s="14">
        <v>2016</v>
      </c>
      <c r="F2869" s="14" t="s">
        <v>101</v>
      </c>
      <c r="G2869" s="26">
        <v>144640</v>
      </c>
      <c r="H2869" s="26">
        <v>294157</v>
      </c>
      <c r="I2869" s="48">
        <v>898862</v>
      </c>
      <c r="J2869" s="28">
        <v>0.95889999999999997</v>
      </c>
      <c r="K2869" s="28"/>
      <c r="L2869" s="111">
        <v>17</v>
      </c>
      <c r="M2869" s="28">
        <v>0.35299999999999998</v>
      </c>
      <c r="N2869" s="28">
        <v>8.5000000000000006E-3</v>
      </c>
    </row>
    <row r="2870" spans="1:14">
      <c r="A2870" s="87" t="s">
        <v>151</v>
      </c>
      <c r="B2870" s="14" t="s">
        <v>74</v>
      </c>
      <c r="C2870" s="14" t="s">
        <v>189</v>
      </c>
      <c r="D2870" s="14">
        <v>2015</v>
      </c>
      <c r="E2870" s="14">
        <v>2016</v>
      </c>
      <c r="F2870" s="14" t="s">
        <v>101</v>
      </c>
      <c r="G2870" s="26">
        <v>34834</v>
      </c>
      <c r="H2870" s="26">
        <v>53245</v>
      </c>
      <c r="I2870" s="48">
        <v>229952</v>
      </c>
      <c r="J2870" s="28">
        <v>0.96850000000000003</v>
      </c>
      <c r="K2870" s="28"/>
      <c r="L2870" s="111">
        <v>3</v>
      </c>
      <c r="M2870" s="28">
        <v>0.66700000000000004</v>
      </c>
      <c r="N2870" s="28">
        <v>2.6499999999999999E-2</v>
      </c>
    </row>
    <row r="2871" spans="1:14">
      <c r="A2871" s="87" t="s">
        <v>152</v>
      </c>
      <c r="B2871" s="14" t="s">
        <v>75</v>
      </c>
      <c r="C2871" s="14" t="s">
        <v>189</v>
      </c>
      <c r="D2871" s="14">
        <v>2015</v>
      </c>
      <c r="E2871" s="14">
        <v>2016</v>
      </c>
      <c r="F2871" s="14" t="s">
        <v>101</v>
      </c>
      <c r="G2871" s="26">
        <v>52961</v>
      </c>
      <c r="H2871" s="26">
        <v>119961</v>
      </c>
      <c r="I2871" s="48">
        <v>295530</v>
      </c>
      <c r="J2871" s="28">
        <v>0.99199999999999999</v>
      </c>
      <c r="K2871" s="28"/>
      <c r="L2871" s="111">
        <v>5</v>
      </c>
      <c r="M2871" s="28">
        <v>0.2</v>
      </c>
      <c r="N2871" s="28">
        <v>2.7099999999999999E-2</v>
      </c>
    </row>
    <row r="2872" spans="1:14">
      <c r="A2872" s="87" t="s">
        <v>153</v>
      </c>
      <c r="B2872" s="14" t="s">
        <v>74</v>
      </c>
      <c r="C2872" s="14" t="s">
        <v>189</v>
      </c>
      <c r="D2872" s="14">
        <v>2015</v>
      </c>
      <c r="E2872" s="14">
        <v>2016</v>
      </c>
      <c r="F2872" s="14" t="s">
        <v>101</v>
      </c>
      <c r="G2872" s="26">
        <v>10151</v>
      </c>
      <c r="H2872" s="26">
        <v>18733</v>
      </c>
      <c r="I2872" s="48">
        <v>62054</v>
      </c>
      <c r="J2872" s="28">
        <v>0.96120000000000005</v>
      </c>
      <c r="K2872" s="28"/>
      <c r="L2872" s="111">
        <v>32</v>
      </c>
      <c r="M2872" s="28">
        <v>0.219</v>
      </c>
      <c r="N2872" s="28">
        <v>4.7699999999999999E-2</v>
      </c>
    </row>
    <row r="2873" spans="1:14">
      <c r="A2873" s="87" t="s">
        <v>154</v>
      </c>
      <c r="B2873" s="14" t="s">
        <v>74</v>
      </c>
      <c r="C2873" s="14" t="s">
        <v>189</v>
      </c>
      <c r="D2873" s="14">
        <v>2015</v>
      </c>
      <c r="E2873" s="14">
        <v>2016</v>
      </c>
      <c r="F2873" s="14" t="s">
        <v>101</v>
      </c>
      <c r="G2873" s="26">
        <v>16090</v>
      </c>
      <c r="H2873" s="26">
        <v>31384</v>
      </c>
      <c r="I2873" s="48">
        <v>157494</v>
      </c>
      <c r="J2873" s="28">
        <v>0.97529999999999994</v>
      </c>
      <c r="K2873" s="28"/>
      <c r="L2873" s="111">
        <v>32</v>
      </c>
      <c r="M2873" s="28">
        <v>0.219</v>
      </c>
      <c r="N2873" s="28">
        <v>4.7699999999999999E-2</v>
      </c>
    </row>
    <row r="2874" spans="1:14">
      <c r="A2874" s="87" t="s">
        <v>155</v>
      </c>
      <c r="B2874" s="14" t="s">
        <v>74</v>
      </c>
      <c r="C2874" s="14" t="s">
        <v>189</v>
      </c>
      <c r="D2874" s="14">
        <v>2015</v>
      </c>
      <c r="E2874" s="14">
        <v>2016</v>
      </c>
      <c r="F2874" s="14" t="s">
        <v>101</v>
      </c>
      <c r="G2874" s="26">
        <v>18567</v>
      </c>
      <c r="H2874" s="26">
        <v>38937</v>
      </c>
      <c r="I2874" s="48">
        <v>141666</v>
      </c>
      <c r="J2874" s="28">
        <v>0.92379999999999995</v>
      </c>
      <c r="K2874" s="28"/>
      <c r="L2874" s="111">
        <v>32</v>
      </c>
      <c r="M2874" s="28">
        <v>0.219</v>
      </c>
      <c r="N2874" s="28">
        <v>4.7699999999999999E-2</v>
      </c>
    </row>
    <row r="2875" spans="1:14">
      <c r="A2875" s="87" t="s">
        <v>156</v>
      </c>
      <c r="B2875" s="14" t="s">
        <v>74</v>
      </c>
      <c r="C2875" s="14" t="s">
        <v>189</v>
      </c>
      <c r="D2875" s="14">
        <v>2015</v>
      </c>
      <c r="E2875" s="14">
        <v>2016</v>
      </c>
      <c r="F2875" s="14" t="s">
        <v>101</v>
      </c>
      <c r="G2875" s="26">
        <v>54533</v>
      </c>
      <c r="H2875" s="26">
        <v>107724</v>
      </c>
      <c r="I2875" s="48">
        <v>450479</v>
      </c>
      <c r="J2875" s="28">
        <v>0.98180000000000001</v>
      </c>
      <c r="K2875" s="28"/>
      <c r="L2875" s="111">
        <v>6</v>
      </c>
      <c r="M2875" s="28">
        <v>0.16700000000000001</v>
      </c>
      <c r="N2875" s="28">
        <v>4.5999999999999999E-2</v>
      </c>
    </row>
    <row r="2876" spans="1:14">
      <c r="A2876" s="87" t="s">
        <v>157</v>
      </c>
      <c r="B2876" s="14" t="s">
        <v>74</v>
      </c>
      <c r="C2876" s="14" t="s">
        <v>189</v>
      </c>
      <c r="D2876" s="14">
        <v>2015</v>
      </c>
      <c r="E2876" s="14">
        <v>2016</v>
      </c>
      <c r="F2876" s="14" t="s">
        <v>101</v>
      </c>
      <c r="G2876" s="26">
        <v>14504</v>
      </c>
      <c r="H2876" s="26">
        <v>26813</v>
      </c>
      <c r="I2876" s="48">
        <v>80266</v>
      </c>
      <c r="J2876" s="28">
        <v>0.95679999999999998</v>
      </c>
      <c r="K2876" s="28"/>
      <c r="L2876" s="111">
        <v>32</v>
      </c>
      <c r="M2876" s="28">
        <v>0.219</v>
      </c>
      <c r="N2876" s="28">
        <v>4.7699999999999999E-2</v>
      </c>
    </row>
    <row r="2877" spans="1:14">
      <c r="A2877" s="87" t="s">
        <v>158</v>
      </c>
      <c r="B2877" s="14" t="s">
        <v>75</v>
      </c>
      <c r="C2877" s="14" t="s">
        <v>189</v>
      </c>
      <c r="D2877" s="14">
        <v>2015</v>
      </c>
      <c r="E2877" s="14">
        <v>2016</v>
      </c>
      <c r="F2877" s="14" t="s">
        <v>101</v>
      </c>
      <c r="G2877" s="26">
        <v>12936</v>
      </c>
      <c r="H2877" s="26">
        <v>24800</v>
      </c>
      <c r="I2877" s="48">
        <v>65421</v>
      </c>
      <c r="J2877" s="28">
        <v>0.96309999999999996</v>
      </c>
      <c r="K2877" s="28"/>
      <c r="L2877" s="111">
        <v>32</v>
      </c>
      <c r="M2877" s="28">
        <v>0.219</v>
      </c>
      <c r="N2877" s="28">
        <v>4.7699999999999999E-2</v>
      </c>
    </row>
    <row r="2878" spans="1:14">
      <c r="A2878" s="87" t="s">
        <v>159</v>
      </c>
      <c r="B2878" s="14" t="s">
        <v>75</v>
      </c>
      <c r="C2878" s="14" t="s">
        <v>189</v>
      </c>
      <c r="D2878" s="14">
        <v>2015</v>
      </c>
      <c r="E2878" s="14">
        <v>2016</v>
      </c>
      <c r="F2878" s="14" t="s">
        <v>101</v>
      </c>
      <c r="G2878" s="26">
        <v>159</v>
      </c>
      <c r="H2878" s="26">
        <v>293</v>
      </c>
      <c r="I2878" s="48">
        <v>812</v>
      </c>
      <c r="J2878" s="28">
        <v>1</v>
      </c>
      <c r="K2878" s="28"/>
      <c r="L2878" s="111">
        <v>32</v>
      </c>
      <c r="M2878" s="28">
        <v>0.219</v>
      </c>
      <c r="N2878" s="28">
        <v>4.7699999999999999E-2</v>
      </c>
    </row>
    <row r="2879" spans="1:14">
      <c r="A2879" s="87" t="s">
        <v>160</v>
      </c>
      <c r="B2879" s="14" t="s">
        <v>75</v>
      </c>
      <c r="C2879" s="14" t="s">
        <v>189</v>
      </c>
      <c r="D2879" s="14">
        <v>2015</v>
      </c>
      <c r="E2879" s="14">
        <v>2016</v>
      </c>
      <c r="F2879" s="14" t="s">
        <v>101</v>
      </c>
      <c r="G2879" s="26">
        <v>3334</v>
      </c>
      <c r="H2879" s="26">
        <v>7132</v>
      </c>
      <c r="I2879" s="48">
        <v>17803</v>
      </c>
      <c r="J2879" s="28">
        <v>0.99280000000000002</v>
      </c>
      <c r="K2879" s="28"/>
      <c r="L2879" s="111">
        <v>32</v>
      </c>
      <c r="M2879" s="28">
        <v>0.219</v>
      </c>
      <c r="N2879" s="28">
        <v>4.7699999999999999E-2</v>
      </c>
    </row>
    <row r="2880" spans="1:14">
      <c r="A2880" s="87" t="s">
        <v>161</v>
      </c>
      <c r="B2880" s="14" t="s">
        <v>74</v>
      </c>
      <c r="C2880" s="14" t="s">
        <v>189</v>
      </c>
      <c r="D2880" s="14">
        <v>2015</v>
      </c>
      <c r="E2880" s="14">
        <v>2016</v>
      </c>
      <c r="F2880" s="14" t="s">
        <v>101</v>
      </c>
      <c r="G2880" s="26">
        <v>23082</v>
      </c>
      <c r="H2880" s="26">
        <v>43923</v>
      </c>
      <c r="I2880" s="48">
        <v>123689</v>
      </c>
      <c r="J2880" s="28">
        <v>0.95740000000000003</v>
      </c>
      <c r="K2880" s="28"/>
      <c r="L2880" s="111">
        <v>3</v>
      </c>
      <c r="M2880" s="28">
        <v>0.33300000000000002</v>
      </c>
      <c r="N2880" s="28">
        <v>2.3400000000000001E-2</v>
      </c>
    </row>
    <row r="2881" spans="1:31">
      <c r="A2881" s="87" t="s">
        <v>162</v>
      </c>
      <c r="B2881" s="14" t="s">
        <v>74</v>
      </c>
      <c r="C2881" s="14" t="s">
        <v>189</v>
      </c>
      <c r="D2881" s="14">
        <v>2015</v>
      </c>
      <c r="E2881" s="14">
        <v>2016</v>
      </c>
      <c r="F2881" s="14" t="s">
        <v>101</v>
      </c>
      <c r="G2881" s="26">
        <v>19861</v>
      </c>
      <c r="H2881" s="26">
        <v>35526</v>
      </c>
      <c r="I2881" s="48">
        <v>127718</v>
      </c>
      <c r="J2881" s="28">
        <v>0.89570000000000005</v>
      </c>
      <c r="K2881" s="28"/>
      <c r="L2881" s="111">
        <v>32</v>
      </c>
      <c r="M2881" s="28">
        <v>0.219</v>
      </c>
      <c r="N2881" s="28">
        <v>4.7699999999999999E-2</v>
      </c>
    </row>
    <row r="2882" spans="1:31">
      <c r="A2882" s="87" t="s">
        <v>163</v>
      </c>
      <c r="B2882" s="14" t="s">
        <v>75</v>
      </c>
      <c r="C2882" s="14" t="s">
        <v>189</v>
      </c>
      <c r="D2882" s="14">
        <v>2015</v>
      </c>
      <c r="E2882" s="14">
        <v>2016</v>
      </c>
      <c r="F2882" s="14" t="s">
        <v>101</v>
      </c>
      <c r="G2882" s="26">
        <v>42956</v>
      </c>
      <c r="H2882" s="26">
        <v>90856</v>
      </c>
      <c r="I2882" s="48">
        <v>237115</v>
      </c>
      <c r="J2882" s="28">
        <v>0.99450000000000005</v>
      </c>
      <c r="K2882" s="28"/>
      <c r="L2882" s="111">
        <v>2</v>
      </c>
      <c r="M2882" s="28">
        <v>0</v>
      </c>
      <c r="N2882" s="28">
        <v>1.06E-2</v>
      </c>
    </row>
    <row r="2883" spans="1:31">
      <c r="A2883" s="87" t="s">
        <v>164</v>
      </c>
      <c r="B2883" s="14" t="s">
        <v>75</v>
      </c>
      <c r="C2883" s="14" t="s">
        <v>189</v>
      </c>
      <c r="D2883" s="14">
        <v>2015</v>
      </c>
      <c r="E2883" s="14">
        <v>2016</v>
      </c>
      <c r="F2883" s="14" t="s">
        <v>101</v>
      </c>
      <c r="G2883" s="26">
        <v>5772</v>
      </c>
      <c r="H2883" s="26">
        <v>13288</v>
      </c>
      <c r="I2883" s="48">
        <v>41170</v>
      </c>
      <c r="J2883" s="28">
        <v>0.98670000000000002</v>
      </c>
      <c r="K2883" s="28"/>
      <c r="L2883" s="111">
        <v>32</v>
      </c>
      <c r="M2883" s="28">
        <v>0.219</v>
      </c>
      <c r="N2883" s="28">
        <v>4.7699999999999999E-2</v>
      </c>
    </row>
    <row r="2884" spans="1:31">
      <c r="A2884" s="87" t="s">
        <v>165</v>
      </c>
      <c r="B2884" s="14" t="s">
        <v>75</v>
      </c>
      <c r="C2884" s="14" t="s">
        <v>189</v>
      </c>
      <c r="D2884" s="14">
        <v>2015</v>
      </c>
      <c r="E2884" s="14">
        <v>2016</v>
      </c>
      <c r="F2884" s="14" t="s">
        <v>101</v>
      </c>
      <c r="G2884" s="26">
        <v>4706</v>
      </c>
      <c r="H2884" s="26">
        <v>10236</v>
      </c>
      <c r="I2884" s="48">
        <v>27240</v>
      </c>
      <c r="J2884" s="28">
        <v>1</v>
      </c>
      <c r="K2884" s="28"/>
      <c r="L2884" s="111">
        <v>32</v>
      </c>
      <c r="M2884" s="28">
        <v>0.219</v>
      </c>
      <c r="N2884" s="28">
        <v>4.7699999999999999E-2</v>
      </c>
    </row>
    <row r="2885" spans="1:31">
      <c r="A2885" s="87" t="s">
        <v>166</v>
      </c>
      <c r="B2885" s="14" t="s">
        <v>75</v>
      </c>
      <c r="C2885" s="14" t="s">
        <v>189</v>
      </c>
      <c r="D2885" s="14">
        <v>2015</v>
      </c>
      <c r="E2885" s="14">
        <v>2016</v>
      </c>
      <c r="F2885" s="14" t="s">
        <v>101</v>
      </c>
      <c r="G2885" s="26">
        <v>1047</v>
      </c>
      <c r="H2885" s="26">
        <v>1839</v>
      </c>
      <c r="I2885" s="48">
        <v>4932</v>
      </c>
      <c r="J2885" s="28">
        <v>1</v>
      </c>
      <c r="K2885" s="28"/>
      <c r="L2885" s="111">
        <v>32</v>
      </c>
      <c r="M2885" s="28">
        <v>0.219</v>
      </c>
      <c r="N2885" s="28">
        <v>4.7699999999999999E-2</v>
      </c>
    </row>
    <row r="2886" spans="1:31">
      <c r="A2886" s="87" t="s">
        <v>167</v>
      </c>
      <c r="B2886" s="14" t="s">
        <v>74</v>
      </c>
      <c r="C2886" s="14" t="s">
        <v>189</v>
      </c>
      <c r="D2886" s="14">
        <v>2015</v>
      </c>
      <c r="E2886" s="14">
        <v>2016</v>
      </c>
      <c r="F2886" s="14" t="s">
        <v>101</v>
      </c>
      <c r="G2886" s="26">
        <v>53333</v>
      </c>
      <c r="H2886" s="26">
        <v>125125</v>
      </c>
      <c r="I2886" s="48">
        <v>253930</v>
      </c>
      <c r="J2886" s="28">
        <v>0.97589999999999999</v>
      </c>
      <c r="K2886" s="28"/>
      <c r="L2886" s="111">
        <v>5</v>
      </c>
      <c r="M2886" s="28">
        <v>0</v>
      </c>
      <c r="N2886" s="28">
        <v>1.4500000000000001E-2</v>
      </c>
    </row>
    <row r="2887" spans="1:31">
      <c r="A2887" s="87" t="s">
        <v>168</v>
      </c>
      <c r="B2887" s="14" t="s">
        <v>75</v>
      </c>
      <c r="C2887" s="14" t="s">
        <v>189</v>
      </c>
      <c r="D2887" s="14">
        <v>2015</v>
      </c>
      <c r="E2887" s="14">
        <v>2016</v>
      </c>
      <c r="F2887" s="14" t="s">
        <v>101</v>
      </c>
      <c r="G2887" s="26">
        <v>3210</v>
      </c>
      <c r="H2887" s="26">
        <v>5678</v>
      </c>
      <c r="I2887" s="48">
        <v>14554</v>
      </c>
      <c r="J2887" s="28">
        <v>0.97960000000000003</v>
      </c>
      <c r="K2887" s="28"/>
      <c r="L2887" s="111">
        <v>32</v>
      </c>
      <c r="M2887" s="28">
        <v>0.219</v>
      </c>
      <c r="N2887" s="28">
        <v>4.7699999999999999E-2</v>
      </c>
    </row>
    <row r="2888" spans="1:31">
      <c r="A2888" s="87" t="s">
        <v>169</v>
      </c>
      <c r="B2888" s="14" t="s">
        <v>74</v>
      </c>
      <c r="C2888" s="14" t="s">
        <v>189</v>
      </c>
      <c r="D2888" s="14">
        <v>2015</v>
      </c>
      <c r="E2888" s="14">
        <v>2016</v>
      </c>
      <c r="F2888" s="14" t="s">
        <v>101</v>
      </c>
      <c r="G2888" s="26">
        <v>38110</v>
      </c>
      <c r="H2888" s="26">
        <v>77053</v>
      </c>
      <c r="I2888" s="48">
        <v>237655</v>
      </c>
      <c r="J2888" s="28">
        <v>0.98089999999999999</v>
      </c>
      <c r="K2888" s="28"/>
      <c r="L2888" s="111">
        <v>3</v>
      </c>
      <c r="M2888" s="28">
        <v>0.33300000000000002</v>
      </c>
      <c r="N2888" s="28">
        <v>5.4699999999999999E-2</v>
      </c>
    </row>
    <row r="2889" spans="1:31">
      <c r="A2889" s="87" t="s">
        <v>170</v>
      </c>
      <c r="B2889" s="14" t="s">
        <v>74</v>
      </c>
      <c r="C2889" s="14" t="s">
        <v>189</v>
      </c>
      <c r="D2889" s="14">
        <v>2015</v>
      </c>
      <c r="E2889" s="14">
        <v>2016</v>
      </c>
      <c r="F2889" s="14" t="s">
        <v>101</v>
      </c>
      <c r="G2889" s="26">
        <v>10796</v>
      </c>
      <c r="H2889" s="26">
        <v>21378</v>
      </c>
      <c r="I2889" s="48">
        <v>59112</v>
      </c>
      <c r="J2889" s="28">
        <v>0.94599999999999995</v>
      </c>
      <c r="K2889" s="28"/>
      <c r="L2889" s="111">
        <v>32</v>
      </c>
      <c r="M2889" s="28">
        <v>0.219</v>
      </c>
      <c r="N2889" s="28">
        <v>4.7699999999999999E-2</v>
      </c>
    </row>
    <row r="2890" spans="1:31">
      <c r="A2890" s="87" t="s">
        <v>171</v>
      </c>
      <c r="B2890" s="14" t="s">
        <v>75</v>
      </c>
      <c r="C2890" s="14" t="s">
        <v>189</v>
      </c>
      <c r="D2890" s="14">
        <v>2015</v>
      </c>
      <c r="E2890" s="14">
        <v>2016</v>
      </c>
      <c r="F2890" s="14" t="s">
        <v>101</v>
      </c>
      <c r="G2890" s="26">
        <v>6344</v>
      </c>
      <c r="H2890" s="26">
        <v>13657</v>
      </c>
      <c r="I2890" s="48">
        <v>31804</v>
      </c>
      <c r="J2890" s="28">
        <v>1</v>
      </c>
      <c r="K2890" s="28"/>
      <c r="L2890" s="111">
        <v>32</v>
      </c>
      <c r="M2890" s="28">
        <v>0.219</v>
      </c>
      <c r="N2890" s="28">
        <v>4.7699999999999999E-2</v>
      </c>
    </row>
    <row r="2891" spans="1:31">
      <c r="A2891" s="51" t="s">
        <v>281</v>
      </c>
      <c r="B2891" s="14" t="s">
        <v>66</v>
      </c>
      <c r="C2891" s="14" t="s">
        <v>3</v>
      </c>
      <c r="D2891" s="14">
        <v>2016</v>
      </c>
      <c r="E2891" s="14">
        <v>2016</v>
      </c>
      <c r="F2891" s="14" t="s">
        <v>101</v>
      </c>
      <c r="G2891" s="128"/>
      <c r="H2891" s="128"/>
      <c r="I2891" s="128"/>
      <c r="J2891" s="129"/>
      <c r="K2891" s="129"/>
      <c r="L2891" s="111"/>
      <c r="M2891" s="28">
        <v>0.254</v>
      </c>
      <c r="N2891" s="28">
        <v>5.3999999999999999E-2</v>
      </c>
    </row>
    <row r="2892" spans="1:31">
      <c r="A2892" s="51" t="s">
        <v>172</v>
      </c>
      <c r="B2892" s="14" t="s">
        <v>66</v>
      </c>
      <c r="C2892" s="14" t="s">
        <v>3</v>
      </c>
      <c r="D2892" s="14">
        <v>2016</v>
      </c>
      <c r="E2892" s="14">
        <v>2016</v>
      </c>
      <c r="F2892" s="14" t="s">
        <v>101</v>
      </c>
      <c r="G2892" s="26">
        <v>2128592</v>
      </c>
      <c r="H2892" s="26">
        <v>4431693</v>
      </c>
      <c r="I2892" s="48">
        <v>13572223</v>
      </c>
      <c r="J2892" s="28">
        <v>0.97470000000000001</v>
      </c>
      <c r="K2892" s="28"/>
      <c r="L2892" s="111">
        <v>256</v>
      </c>
      <c r="M2892" s="28">
        <v>0.35499999999999998</v>
      </c>
      <c r="N2892" s="28">
        <v>5.0999999999999997E-2</v>
      </c>
      <c r="O2892" s="14"/>
      <c r="P2892" s="14"/>
      <c r="Q2892" s="14"/>
      <c r="R2892" s="14"/>
      <c r="S2892" s="14"/>
      <c r="T2892" s="14"/>
      <c r="U2892" s="14"/>
      <c r="V2892" s="14"/>
      <c r="W2892" s="14"/>
      <c r="X2892" s="14"/>
      <c r="Y2892" s="14"/>
      <c r="Z2892" s="14"/>
      <c r="AA2892" s="14"/>
      <c r="AB2892" s="14"/>
      <c r="AC2892" s="14"/>
      <c r="AD2892" s="14"/>
      <c r="AE2892" s="14"/>
    </row>
    <row r="2893" spans="1:31">
      <c r="A2893" s="51" t="s">
        <v>173</v>
      </c>
      <c r="B2893" s="14" t="s">
        <v>74</v>
      </c>
      <c r="C2893" s="14" t="s">
        <v>3</v>
      </c>
      <c r="D2893" s="14">
        <v>2016</v>
      </c>
      <c r="E2893" s="14">
        <v>2016</v>
      </c>
      <c r="F2893" s="14" t="s">
        <v>101</v>
      </c>
      <c r="G2893" s="26">
        <v>61221</v>
      </c>
      <c r="H2893" s="26">
        <v>118228</v>
      </c>
      <c r="I2893" s="48">
        <v>445079</v>
      </c>
      <c r="J2893" s="28">
        <v>0.92110000000000003</v>
      </c>
      <c r="K2893" s="28"/>
      <c r="L2893" s="111">
        <v>9</v>
      </c>
      <c r="M2893" s="28">
        <v>0.44400000000000001</v>
      </c>
      <c r="N2893" s="28">
        <v>5.0999999999999997E-2</v>
      </c>
    </row>
    <row r="2894" spans="1:31">
      <c r="A2894" s="51" t="s">
        <v>174</v>
      </c>
      <c r="B2894" s="14" t="s">
        <v>75</v>
      </c>
      <c r="C2894" s="14" t="s">
        <v>3</v>
      </c>
      <c r="D2894" s="14">
        <v>2016</v>
      </c>
      <c r="E2894" s="14">
        <v>2016</v>
      </c>
      <c r="F2894" s="14" t="s">
        <v>101</v>
      </c>
      <c r="G2894" s="26">
        <v>99</v>
      </c>
      <c r="H2894" s="26">
        <v>158</v>
      </c>
      <c r="I2894" s="48">
        <v>358</v>
      </c>
      <c r="J2894" s="28">
        <v>1</v>
      </c>
      <c r="K2894" s="28"/>
      <c r="L2894" s="111">
        <v>43</v>
      </c>
      <c r="M2894" s="28">
        <v>0.20899999999999999</v>
      </c>
      <c r="N2894" s="28">
        <v>4.3299999999999998E-2</v>
      </c>
    </row>
    <row r="2895" spans="1:31">
      <c r="A2895" s="51" t="s">
        <v>175</v>
      </c>
      <c r="B2895" s="14" t="s">
        <v>75</v>
      </c>
      <c r="C2895" s="14" t="s">
        <v>3</v>
      </c>
      <c r="D2895" s="14">
        <v>2016</v>
      </c>
      <c r="E2895" s="14">
        <v>2016</v>
      </c>
      <c r="F2895" s="14" t="s">
        <v>101</v>
      </c>
      <c r="G2895" s="26">
        <v>1782</v>
      </c>
      <c r="H2895" s="26">
        <v>3384</v>
      </c>
      <c r="I2895" s="48">
        <v>8320</v>
      </c>
      <c r="J2895" s="28">
        <v>0.95830000000000004</v>
      </c>
      <c r="K2895" s="28"/>
      <c r="L2895" s="111">
        <v>43</v>
      </c>
      <c r="M2895" s="28">
        <v>0.20899999999999999</v>
      </c>
      <c r="N2895" s="28">
        <v>4.3299999999999998E-2</v>
      </c>
    </row>
    <row r="2896" spans="1:31">
      <c r="A2896" s="51" t="s">
        <v>176</v>
      </c>
      <c r="B2896" s="14" t="s">
        <v>75</v>
      </c>
      <c r="C2896" s="14" t="s">
        <v>3</v>
      </c>
      <c r="D2896" s="14">
        <v>2016</v>
      </c>
      <c r="E2896" s="14">
        <v>2016</v>
      </c>
      <c r="F2896" s="14" t="s">
        <v>101</v>
      </c>
      <c r="G2896" s="26">
        <v>16890</v>
      </c>
      <c r="H2896" s="26">
        <v>32167</v>
      </c>
      <c r="I2896" s="48">
        <v>84393</v>
      </c>
      <c r="J2896" s="28">
        <v>0.91279999999999994</v>
      </c>
      <c r="K2896" s="28"/>
      <c r="L2896" s="111">
        <v>43</v>
      </c>
      <c r="M2896" s="28">
        <v>0.20899999999999999</v>
      </c>
      <c r="N2896" s="28">
        <v>4.3299999999999998E-2</v>
      </c>
    </row>
    <row r="2897" spans="1:14">
      <c r="A2897" s="51" t="s">
        <v>177</v>
      </c>
      <c r="B2897" s="14" t="s">
        <v>75</v>
      </c>
      <c r="C2897" s="14" t="s">
        <v>3</v>
      </c>
      <c r="D2897" s="14">
        <v>2016</v>
      </c>
      <c r="E2897" s="14">
        <v>2016</v>
      </c>
      <c r="F2897" s="14" t="s">
        <v>101</v>
      </c>
      <c r="G2897" s="26">
        <v>2822</v>
      </c>
      <c r="H2897" s="26">
        <v>5246</v>
      </c>
      <c r="I2897" s="48">
        <v>12218</v>
      </c>
      <c r="J2897" s="28">
        <v>0.99119999999999997</v>
      </c>
      <c r="K2897" s="28"/>
      <c r="L2897" s="111">
        <v>43</v>
      </c>
      <c r="M2897" s="28">
        <v>0.20899999999999999</v>
      </c>
      <c r="N2897" s="28">
        <v>4.3299999999999998E-2</v>
      </c>
    </row>
    <row r="2898" spans="1:14">
      <c r="A2898" s="51" t="s">
        <v>178</v>
      </c>
      <c r="B2898" s="14" t="s">
        <v>75</v>
      </c>
      <c r="C2898" s="14" t="s">
        <v>3</v>
      </c>
      <c r="D2898" s="14">
        <v>2016</v>
      </c>
      <c r="E2898" s="14">
        <v>2016</v>
      </c>
      <c r="F2898" s="14" t="s">
        <v>101</v>
      </c>
      <c r="G2898" s="26">
        <v>590</v>
      </c>
      <c r="H2898" s="26">
        <v>1325</v>
      </c>
      <c r="I2898" s="48">
        <v>8969</v>
      </c>
      <c r="J2898" s="28">
        <v>0.9143</v>
      </c>
      <c r="K2898" s="28"/>
      <c r="L2898" s="111">
        <v>43</v>
      </c>
      <c r="M2898" s="28">
        <v>0.20899999999999999</v>
      </c>
      <c r="N2898" s="28">
        <v>4.3299999999999998E-2</v>
      </c>
    </row>
    <row r="2899" spans="1:14">
      <c r="A2899" s="51" t="s">
        <v>179</v>
      </c>
      <c r="B2899" s="14" t="s">
        <v>74</v>
      </c>
      <c r="C2899" s="14" t="s">
        <v>3</v>
      </c>
      <c r="D2899" s="14">
        <v>2016</v>
      </c>
      <c r="E2899" s="14">
        <v>2016</v>
      </c>
      <c r="F2899" s="14" t="s">
        <v>101</v>
      </c>
      <c r="G2899" s="26">
        <v>35187</v>
      </c>
      <c r="H2899" s="26">
        <v>70493</v>
      </c>
      <c r="I2899" s="48">
        <v>277249</v>
      </c>
      <c r="J2899" s="28">
        <v>0.95799999999999996</v>
      </c>
      <c r="K2899" s="28"/>
      <c r="L2899" s="111">
        <v>5</v>
      </c>
      <c r="M2899" s="28">
        <v>0.4</v>
      </c>
      <c r="N2899" s="28">
        <v>3.8399999999999997E-2</v>
      </c>
    </row>
    <row r="2900" spans="1:14">
      <c r="A2900" s="51" t="s">
        <v>180</v>
      </c>
      <c r="B2900" s="14" t="s">
        <v>75</v>
      </c>
      <c r="C2900" s="14" t="s">
        <v>3</v>
      </c>
      <c r="D2900" s="14">
        <v>2016</v>
      </c>
      <c r="E2900" s="14">
        <v>2016</v>
      </c>
      <c r="F2900" s="14" t="s">
        <v>101</v>
      </c>
      <c r="G2900" s="26">
        <v>2623</v>
      </c>
      <c r="H2900" s="26">
        <v>5361</v>
      </c>
      <c r="I2900" s="48">
        <v>11977</v>
      </c>
      <c r="J2900" s="28">
        <v>0.9909</v>
      </c>
      <c r="K2900" s="28"/>
      <c r="L2900" s="111">
        <v>43</v>
      </c>
      <c r="M2900" s="28">
        <v>0.20899999999999999</v>
      </c>
      <c r="N2900" s="28">
        <v>4.3299999999999998E-2</v>
      </c>
    </row>
    <row r="2901" spans="1:14">
      <c r="A2901" s="51" t="s">
        <v>181</v>
      </c>
      <c r="B2901" s="14" t="s">
        <v>75</v>
      </c>
      <c r="C2901" s="14" t="s">
        <v>3</v>
      </c>
      <c r="D2901" s="14">
        <v>2016</v>
      </c>
      <c r="E2901" s="14">
        <v>2016</v>
      </c>
      <c r="F2901" s="14" t="s">
        <v>101</v>
      </c>
      <c r="G2901" s="26">
        <v>7223</v>
      </c>
      <c r="H2901" s="26">
        <v>12975</v>
      </c>
      <c r="I2901" s="48">
        <v>39132</v>
      </c>
      <c r="J2901" s="28">
        <v>1</v>
      </c>
      <c r="K2901" s="28"/>
      <c r="L2901" s="111">
        <v>43</v>
      </c>
      <c r="M2901" s="28">
        <v>0.20899999999999999</v>
      </c>
      <c r="N2901" s="28">
        <v>4.3299999999999998E-2</v>
      </c>
    </row>
    <row r="2902" spans="1:14">
      <c r="A2902" s="87" t="s">
        <v>123</v>
      </c>
      <c r="B2902" s="14" t="s">
        <v>74</v>
      </c>
      <c r="C2902" s="14" t="s">
        <v>3</v>
      </c>
      <c r="D2902" s="14">
        <v>2016</v>
      </c>
      <c r="E2902" s="14">
        <v>2016</v>
      </c>
      <c r="F2902" s="14" t="s">
        <v>101</v>
      </c>
      <c r="G2902" s="26">
        <v>97797</v>
      </c>
      <c r="H2902" s="26">
        <v>226870</v>
      </c>
      <c r="I2902" s="48">
        <v>491192</v>
      </c>
      <c r="J2902" s="28">
        <v>0.95909999999999995</v>
      </c>
      <c r="K2902" s="28"/>
      <c r="L2902" s="111">
        <v>14</v>
      </c>
      <c r="M2902" s="28">
        <v>0.28599999999999998</v>
      </c>
      <c r="N2902" s="28">
        <v>2.8500000000000001E-2</v>
      </c>
    </row>
    <row r="2903" spans="1:14">
      <c r="A2903" s="87" t="s">
        <v>124</v>
      </c>
      <c r="B2903" s="14" t="s">
        <v>75</v>
      </c>
      <c r="C2903" s="14" t="s">
        <v>3</v>
      </c>
      <c r="D2903" s="14">
        <v>2016</v>
      </c>
      <c r="E2903" s="14">
        <v>2016</v>
      </c>
      <c r="F2903" s="14" t="s">
        <v>101</v>
      </c>
      <c r="G2903" s="26">
        <v>1528</v>
      </c>
      <c r="H2903" s="26">
        <v>3581</v>
      </c>
      <c r="I2903" s="48">
        <v>12213</v>
      </c>
      <c r="J2903" s="28">
        <v>0.98850000000000005</v>
      </c>
      <c r="K2903" s="28"/>
      <c r="L2903" s="111">
        <v>43</v>
      </c>
      <c r="M2903" s="28">
        <v>0.20899999999999999</v>
      </c>
      <c r="N2903" s="28">
        <v>4.3299999999999998E-2</v>
      </c>
    </row>
    <row r="2904" spans="1:14">
      <c r="A2904" s="87" t="s">
        <v>125</v>
      </c>
      <c r="B2904" s="14" t="s">
        <v>75</v>
      </c>
      <c r="C2904" s="14" t="s">
        <v>3</v>
      </c>
      <c r="D2904" s="14">
        <v>2016</v>
      </c>
      <c r="E2904" s="14">
        <v>2016</v>
      </c>
      <c r="F2904" s="14" t="s">
        <v>101</v>
      </c>
      <c r="G2904" s="26">
        <v>12438</v>
      </c>
      <c r="H2904" s="26">
        <v>21226</v>
      </c>
      <c r="I2904" s="48">
        <v>53649</v>
      </c>
      <c r="J2904" s="28">
        <v>0.99639999999999995</v>
      </c>
      <c r="K2904" s="28"/>
      <c r="L2904" s="111">
        <v>43</v>
      </c>
      <c r="M2904" s="28">
        <v>0.20899999999999999</v>
      </c>
      <c r="N2904" s="28">
        <v>4.3299999999999998E-2</v>
      </c>
    </row>
    <row r="2905" spans="1:14">
      <c r="A2905" s="87" t="s">
        <v>126</v>
      </c>
      <c r="B2905" s="14" t="s">
        <v>75</v>
      </c>
      <c r="C2905" s="14" t="s">
        <v>3</v>
      </c>
      <c r="D2905" s="14">
        <v>2016</v>
      </c>
      <c r="E2905" s="14">
        <v>2016</v>
      </c>
      <c r="F2905" s="14" t="s">
        <v>101</v>
      </c>
      <c r="G2905" s="26">
        <v>17551</v>
      </c>
      <c r="H2905" s="26">
        <v>43457</v>
      </c>
      <c r="I2905" s="48">
        <v>94006</v>
      </c>
      <c r="J2905" s="28">
        <v>0.97909999999999997</v>
      </c>
      <c r="K2905" s="28"/>
      <c r="L2905" s="111">
        <v>43</v>
      </c>
      <c r="M2905" s="28">
        <v>0.20899999999999999</v>
      </c>
      <c r="N2905" s="28">
        <v>4.3299999999999998E-2</v>
      </c>
    </row>
    <row r="2906" spans="1:14">
      <c r="A2906" s="87" t="s">
        <v>127</v>
      </c>
      <c r="B2906" s="14" t="s">
        <v>75</v>
      </c>
      <c r="C2906" s="14" t="s">
        <v>3</v>
      </c>
      <c r="D2906" s="14">
        <v>2016</v>
      </c>
      <c r="E2906" s="14">
        <v>2016</v>
      </c>
      <c r="F2906" s="14" t="s">
        <v>101</v>
      </c>
      <c r="G2906" s="26">
        <v>1083</v>
      </c>
      <c r="H2906" s="26">
        <v>2104</v>
      </c>
      <c r="I2906" s="48">
        <v>5613</v>
      </c>
      <c r="J2906" s="28">
        <v>1</v>
      </c>
      <c r="K2906" s="28"/>
      <c r="L2906" s="111">
        <v>43</v>
      </c>
      <c r="M2906" s="28">
        <v>0.20899999999999999</v>
      </c>
      <c r="N2906" s="28">
        <v>4.3299999999999998E-2</v>
      </c>
    </row>
    <row r="2907" spans="1:14">
      <c r="A2907" s="87" t="s">
        <v>128</v>
      </c>
      <c r="B2907" s="14" t="s">
        <v>75</v>
      </c>
      <c r="C2907" s="14" t="s">
        <v>3</v>
      </c>
      <c r="D2907" s="14">
        <v>2016</v>
      </c>
      <c r="E2907" s="14">
        <v>2016</v>
      </c>
      <c r="F2907" s="14" t="s">
        <v>101</v>
      </c>
      <c r="G2907" s="26">
        <v>70072</v>
      </c>
      <c r="H2907" s="26">
        <v>163371</v>
      </c>
      <c r="I2907" s="48">
        <v>399772</v>
      </c>
      <c r="J2907" s="28">
        <v>0.99460000000000004</v>
      </c>
      <c r="K2907" s="28"/>
      <c r="L2907" s="111">
        <v>9</v>
      </c>
      <c r="M2907" s="28">
        <v>0.33300000000000002</v>
      </c>
      <c r="N2907" s="28">
        <v>0</v>
      </c>
    </row>
    <row r="2908" spans="1:14">
      <c r="A2908" s="87" t="s">
        <v>129</v>
      </c>
      <c r="B2908" s="14" t="s">
        <v>75</v>
      </c>
      <c r="C2908" s="14" t="s">
        <v>3</v>
      </c>
      <c r="D2908" s="14">
        <v>2016</v>
      </c>
      <c r="E2908" s="14">
        <v>2016</v>
      </c>
      <c r="F2908" s="14" t="s">
        <v>101</v>
      </c>
      <c r="G2908" s="26">
        <v>10950</v>
      </c>
      <c r="H2908" s="26">
        <v>25133</v>
      </c>
      <c r="I2908" s="48">
        <v>57027</v>
      </c>
      <c r="J2908" s="28">
        <v>0.99690000000000001</v>
      </c>
      <c r="K2908" s="28"/>
      <c r="L2908" s="111">
        <v>43</v>
      </c>
      <c r="M2908" s="28">
        <v>0.20899999999999999</v>
      </c>
      <c r="N2908" s="28">
        <v>4.3299999999999998E-2</v>
      </c>
    </row>
    <row r="2909" spans="1:14">
      <c r="A2909" s="87" t="s">
        <v>130</v>
      </c>
      <c r="B2909" s="14" t="s">
        <v>75</v>
      </c>
      <c r="C2909" s="14" t="s">
        <v>3</v>
      </c>
      <c r="D2909" s="14">
        <v>2016</v>
      </c>
      <c r="E2909" s="14">
        <v>2016</v>
      </c>
      <c r="F2909" s="14" t="s">
        <v>101</v>
      </c>
      <c r="G2909" s="26">
        <v>6604</v>
      </c>
      <c r="H2909" s="26">
        <v>12618</v>
      </c>
      <c r="I2909" s="48">
        <v>31363</v>
      </c>
      <c r="J2909" s="28">
        <v>0.97099999999999997</v>
      </c>
      <c r="K2909" s="28"/>
      <c r="L2909" s="111">
        <v>43</v>
      </c>
      <c r="M2909" s="28">
        <v>0.20899999999999999</v>
      </c>
      <c r="N2909" s="28">
        <v>4.3299999999999998E-2</v>
      </c>
    </row>
    <row r="2910" spans="1:14">
      <c r="A2910" s="87" t="s">
        <v>131</v>
      </c>
      <c r="B2910" s="14" t="s">
        <v>75</v>
      </c>
      <c r="C2910" s="14" t="s">
        <v>3</v>
      </c>
      <c r="D2910" s="14">
        <v>2016</v>
      </c>
      <c r="E2910" s="14">
        <v>2016</v>
      </c>
      <c r="F2910" s="14" t="s">
        <v>101</v>
      </c>
      <c r="G2910" s="26">
        <v>1538</v>
      </c>
      <c r="H2910" s="26">
        <v>3164</v>
      </c>
      <c r="I2910" s="48">
        <v>7834</v>
      </c>
      <c r="J2910" s="28">
        <v>0.83099999999999996</v>
      </c>
      <c r="K2910" s="28"/>
      <c r="L2910" s="111">
        <v>43</v>
      </c>
      <c r="M2910" s="28">
        <v>0.20899999999999999</v>
      </c>
      <c r="N2910" s="28">
        <v>4.3299999999999998E-2</v>
      </c>
    </row>
    <row r="2911" spans="1:14">
      <c r="A2911" s="87" t="s">
        <v>132</v>
      </c>
      <c r="B2911" s="14" t="s">
        <v>76</v>
      </c>
      <c r="C2911" s="14" t="s">
        <v>3</v>
      </c>
      <c r="D2911" s="14">
        <v>2016</v>
      </c>
      <c r="E2911" s="14">
        <v>2016</v>
      </c>
      <c r="F2911" s="14" t="s">
        <v>101</v>
      </c>
      <c r="G2911" s="26">
        <v>574799</v>
      </c>
      <c r="H2911" s="26">
        <v>1148302</v>
      </c>
      <c r="I2911" s="48">
        <v>4125534</v>
      </c>
      <c r="J2911" s="28">
        <v>0.96819999999999995</v>
      </c>
      <c r="K2911" s="28"/>
      <c r="L2911" s="111">
        <v>42</v>
      </c>
      <c r="M2911" s="28">
        <v>0.64300000000000002</v>
      </c>
      <c r="N2911" s="28">
        <v>4.1099999999999998E-2</v>
      </c>
    </row>
    <row r="2912" spans="1:14">
      <c r="A2912" s="87" t="s">
        <v>133</v>
      </c>
      <c r="B2912" s="14" t="s">
        <v>75</v>
      </c>
      <c r="C2912" s="14" t="s">
        <v>3</v>
      </c>
      <c r="D2912" s="14">
        <v>2016</v>
      </c>
      <c r="E2912" s="14">
        <v>2016</v>
      </c>
      <c r="F2912" s="14" t="s">
        <v>101</v>
      </c>
      <c r="G2912" s="26">
        <v>12348</v>
      </c>
      <c r="H2912" s="26">
        <v>30164</v>
      </c>
      <c r="I2912" s="48">
        <v>70455</v>
      </c>
      <c r="J2912" s="28">
        <v>0.99790000000000001</v>
      </c>
      <c r="K2912" s="28"/>
      <c r="L2912" s="111">
        <v>43</v>
      </c>
      <c r="M2912" s="28">
        <v>0.20899999999999999</v>
      </c>
      <c r="N2912" s="28">
        <v>4.3299999999999998E-2</v>
      </c>
    </row>
    <row r="2913" spans="1:14">
      <c r="A2913" s="87" t="s">
        <v>134</v>
      </c>
      <c r="B2913" s="14" t="s">
        <v>75</v>
      </c>
      <c r="C2913" s="14" t="s">
        <v>3</v>
      </c>
      <c r="D2913" s="14">
        <v>2016</v>
      </c>
      <c r="E2913" s="14">
        <v>2016</v>
      </c>
      <c r="F2913" s="14" t="s">
        <v>101</v>
      </c>
      <c r="G2913" s="26">
        <v>6309</v>
      </c>
      <c r="H2913" s="26">
        <v>10420</v>
      </c>
      <c r="I2913" s="48">
        <v>44996</v>
      </c>
      <c r="J2913" s="28">
        <v>0.99260000000000004</v>
      </c>
      <c r="K2913" s="28"/>
      <c r="L2913" s="111">
        <v>43</v>
      </c>
      <c r="M2913" s="28">
        <v>0.20899999999999999</v>
      </c>
      <c r="N2913" s="28">
        <v>4.3299999999999998E-2</v>
      </c>
    </row>
    <row r="2914" spans="1:14">
      <c r="A2914" s="87" t="s">
        <v>135</v>
      </c>
      <c r="B2914" s="14" t="s">
        <v>75</v>
      </c>
      <c r="C2914" s="14" t="s">
        <v>3</v>
      </c>
      <c r="D2914" s="14">
        <v>2016</v>
      </c>
      <c r="E2914" s="14">
        <v>2016</v>
      </c>
      <c r="F2914" s="14" t="s">
        <v>101</v>
      </c>
      <c r="G2914" s="26">
        <v>1127</v>
      </c>
      <c r="H2914" s="26">
        <v>2098</v>
      </c>
      <c r="I2914" s="48">
        <v>4879</v>
      </c>
      <c r="J2914" s="28">
        <v>0.97919999999999996</v>
      </c>
      <c r="K2914" s="28"/>
      <c r="L2914" s="111">
        <v>43</v>
      </c>
      <c r="M2914" s="28">
        <v>0.20899999999999999</v>
      </c>
      <c r="N2914" s="28">
        <v>4.3299999999999998E-2</v>
      </c>
    </row>
    <row r="2915" spans="1:14">
      <c r="A2915" s="87" t="s">
        <v>136</v>
      </c>
      <c r="B2915" s="14" t="s">
        <v>75</v>
      </c>
      <c r="C2915" s="14" t="s">
        <v>3</v>
      </c>
      <c r="D2915" s="14">
        <v>2016</v>
      </c>
      <c r="E2915" s="14">
        <v>2016</v>
      </c>
      <c r="F2915" s="14" t="s">
        <v>101</v>
      </c>
      <c r="G2915" s="26">
        <v>6949</v>
      </c>
      <c r="H2915" s="26">
        <v>13099</v>
      </c>
      <c r="I2915" s="48">
        <v>41540</v>
      </c>
      <c r="J2915" s="28">
        <v>0.99729999999999996</v>
      </c>
      <c r="K2915" s="28"/>
      <c r="L2915" s="111">
        <v>43</v>
      </c>
      <c r="M2915" s="28">
        <v>0.20899999999999999</v>
      </c>
      <c r="N2915" s="28">
        <v>4.3299999999999998E-2</v>
      </c>
    </row>
    <row r="2916" spans="1:14">
      <c r="A2916" s="87" t="s">
        <v>137</v>
      </c>
      <c r="B2916" s="14" t="s">
        <v>75</v>
      </c>
      <c r="C2916" s="14" t="s">
        <v>3</v>
      </c>
      <c r="D2916" s="14">
        <v>2016</v>
      </c>
      <c r="E2916" s="14">
        <v>2016</v>
      </c>
      <c r="F2916" s="14" t="s">
        <v>101</v>
      </c>
      <c r="G2916" s="26">
        <v>25089</v>
      </c>
      <c r="H2916" s="26">
        <v>58122</v>
      </c>
      <c r="I2916" s="48">
        <v>139988</v>
      </c>
      <c r="J2916" s="28">
        <v>0.99550000000000005</v>
      </c>
      <c r="K2916" s="28"/>
      <c r="L2916" s="111">
        <v>2</v>
      </c>
      <c r="M2916" s="28">
        <v>0</v>
      </c>
      <c r="N2916" s="28">
        <v>1.9900000000000001E-2</v>
      </c>
    </row>
    <row r="2917" spans="1:14">
      <c r="A2917" s="87" t="s">
        <v>138</v>
      </c>
      <c r="B2917" s="14" t="s">
        <v>75</v>
      </c>
      <c r="C2917" s="14" t="s">
        <v>3</v>
      </c>
      <c r="D2917" s="14">
        <v>2016</v>
      </c>
      <c r="E2917" s="14">
        <v>2016</v>
      </c>
      <c r="F2917" s="14" t="s">
        <v>101</v>
      </c>
      <c r="G2917" s="26">
        <v>492</v>
      </c>
      <c r="H2917" s="26">
        <v>1061</v>
      </c>
      <c r="I2917" s="48">
        <v>3127</v>
      </c>
      <c r="J2917" s="28">
        <v>0.94589999999999996</v>
      </c>
      <c r="K2917" s="28"/>
      <c r="L2917" s="111">
        <v>43</v>
      </c>
      <c r="M2917" s="28">
        <v>0.20899999999999999</v>
      </c>
      <c r="N2917" s="28">
        <v>4.3299999999999998E-2</v>
      </c>
    </row>
    <row r="2918" spans="1:14">
      <c r="A2918" s="87" t="s">
        <v>139</v>
      </c>
      <c r="B2918" s="14" t="s">
        <v>75</v>
      </c>
      <c r="C2918" s="14" t="s">
        <v>3</v>
      </c>
      <c r="D2918" s="14">
        <v>2016</v>
      </c>
      <c r="E2918" s="14">
        <v>2016</v>
      </c>
      <c r="F2918" s="14" t="s">
        <v>101</v>
      </c>
      <c r="G2918" s="26">
        <v>448</v>
      </c>
      <c r="H2918" s="26">
        <v>797</v>
      </c>
      <c r="I2918" s="48">
        <v>3750</v>
      </c>
      <c r="J2918" s="28">
        <v>1</v>
      </c>
      <c r="K2918" s="28"/>
      <c r="L2918" s="111">
        <v>43</v>
      </c>
      <c r="M2918" s="28">
        <v>0.20899999999999999</v>
      </c>
      <c r="N2918" s="28">
        <v>4.3299999999999998E-2</v>
      </c>
    </row>
    <row r="2919" spans="1:14">
      <c r="A2919" s="87" t="s">
        <v>140</v>
      </c>
      <c r="B2919" s="14" t="s">
        <v>75</v>
      </c>
      <c r="C2919" s="14" t="s">
        <v>3</v>
      </c>
      <c r="D2919" s="14">
        <v>2016</v>
      </c>
      <c r="E2919" s="14">
        <v>2016</v>
      </c>
      <c r="F2919" s="14" t="s">
        <v>101</v>
      </c>
      <c r="G2919" s="26">
        <v>24305</v>
      </c>
      <c r="H2919" s="26">
        <v>54487</v>
      </c>
      <c r="I2919" s="48">
        <v>179438</v>
      </c>
      <c r="J2919" s="28">
        <v>0.99829999999999997</v>
      </c>
      <c r="K2919" s="28"/>
      <c r="L2919" s="111">
        <v>3</v>
      </c>
      <c r="M2919" s="28">
        <v>0</v>
      </c>
      <c r="N2919" s="28">
        <v>5.2699999999999997E-2</v>
      </c>
    </row>
    <row r="2920" spans="1:14">
      <c r="A2920" s="87" t="s">
        <v>141</v>
      </c>
      <c r="B2920" s="14" t="s">
        <v>75</v>
      </c>
      <c r="C2920" s="14" t="s">
        <v>3</v>
      </c>
      <c r="D2920" s="14">
        <v>2016</v>
      </c>
      <c r="E2920" s="14">
        <v>2016</v>
      </c>
      <c r="F2920" s="14" t="s">
        <v>101</v>
      </c>
      <c r="G2920" s="26">
        <v>3633</v>
      </c>
      <c r="H2920" s="26">
        <v>7533</v>
      </c>
      <c r="I2920" s="48">
        <v>32744</v>
      </c>
      <c r="J2920" s="28">
        <v>0.97040000000000004</v>
      </c>
      <c r="K2920" s="28"/>
      <c r="L2920" s="111">
        <v>43</v>
      </c>
      <c r="M2920" s="28">
        <v>0.20899999999999999</v>
      </c>
      <c r="N2920" s="28">
        <v>4.3299999999999998E-2</v>
      </c>
    </row>
    <row r="2921" spans="1:14">
      <c r="A2921" s="87" t="s">
        <v>142</v>
      </c>
      <c r="B2921" s="14" t="s">
        <v>75</v>
      </c>
      <c r="C2921" s="14" t="s">
        <v>3</v>
      </c>
      <c r="D2921" s="14">
        <v>2016</v>
      </c>
      <c r="E2921" s="14">
        <v>2016</v>
      </c>
      <c r="F2921" s="14" t="s">
        <v>101</v>
      </c>
      <c r="G2921" s="26">
        <v>4308</v>
      </c>
      <c r="H2921" s="26">
        <v>7694</v>
      </c>
      <c r="I2921" s="48">
        <v>25667</v>
      </c>
      <c r="J2921" s="28">
        <v>1</v>
      </c>
      <c r="K2921" s="28"/>
      <c r="L2921" s="111">
        <v>43</v>
      </c>
      <c r="M2921" s="28">
        <v>0.20899999999999999</v>
      </c>
      <c r="N2921" s="28">
        <v>4.3299999999999998E-2</v>
      </c>
    </row>
    <row r="2922" spans="1:14">
      <c r="A2922" s="87" t="s">
        <v>143</v>
      </c>
      <c r="B2922" s="14" t="s">
        <v>74</v>
      </c>
      <c r="C2922" s="14" t="s">
        <v>3</v>
      </c>
      <c r="D2922" s="14">
        <v>2016</v>
      </c>
      <c r="E2922" s="14">
        <v>2016</v>
      </c>
      <c r="F2922" s="14" t="s">
        <v>101</v>
      </c>
      <c r="G2922" s="26">
        <v>124047</v>
      </c>
      <c r="H2922" s="26">
        <v>257551</v>
      </c>
      <c r="I2922" s="48">
        <v>911108</v>
      </c>
      <c r="J2922" s="28">
        <v>0.97929999999999995</v>
      </c>
      <c r="K2922" s="28"/>
      <c r="L2922" s="111">
        <v>18</v>
      </c>
      <c r="M2922" s="28">
        <v>0.44400000000000001</v>
      </c>
      <c r="N2922" s="28">
        <v>2.3599999999999999E-2</v>
      </c>
    </row>
    <row r="2923" spans="1:14">
      <c r="A2923" s="87" t="s">
        <v>144</v>
      </c>
      <c r="B2923" s="14" t="s">
        <v>74</v>
      </c>
      <c r="C2923" s="14" t="s">
        <v>3</v>
      </c>
      <c r="D2923" s="14">
        <v>2016</v>
      </c>
      <c r="E2923" s="14">
        <v>2016</v>
      </c>
      <c r="F2923" s="14" t="s">
        <v>101</v>
      </c>
      <c r="G2923" s="26">
        <v>9365</v>
      </c>
      <c r="H2923" s="26">
        <v>17969</v>
      </c>
      <c r="I2923" s="48">
        <v>65551</v>
      </c>
      <c r="J2923" s="28">
        <v>0.98099999999999998</v>
      </c>
      <c r="K2923" s="28"/>
      <c r="L2923" s="111">
        <v>43</v>
      </c>
      <c r="M2923" s="28">
        <v>0.20899999999999999</v>
      </c>
      <c r="N2923" s="28">
        <v>4.3299999999999998E-2</v>
      </c>
    </row>
    <row r="2924" spans="1:14">
      <c r="A2924" s="87" t="s">
        <v>145</v>
      </c>
      <c r="B2924" s="14" t="s">
        <v>75</v>
      </c>
      <c r="C2924" s="14" t="s">
        <v>3</v>
      </c>
      <c r="D2924" s="14">
        <v>2016</v>
      </c>
      <c r="E2924" s="14">
        <v>2016</v>
      </c>
      <c r="F2924" s="14" t="s">
        <v>101</v>
      </c>
      <c r="G2924" s="26">
        <v>1186</v>
      </c>
      <c r="H2924" s="26">
        <v>2208</v>
      </c>
      <c r="I2924" s="48">
        <v>6146</v>
      </c>
      <c r="J2924" s="28">
        <v>1</v>
      </c>
      <c r="K2924" s="28"/>
      <c r="L2924" s="111">
        <v>43</v>
      </c>
      <c r="M2924" s="28">
        <v>0.20899999999999999</v>
      </c>
      <c r="N2924" s="28">
        <v>4.3299999999999998E-2</v>
      </c>
    </row>
    <row r="2925" spans="1:14">
      <c r="A2925" s="87" t="s">
        <v>146</v>
      </c>
      <c r="B2925" s="14" t="s">
        <v>75</v>
      </c>
      <c r="C2925" s="14" t="s">
        <v>3</v>
      </c>
      <c r="D2925" s="14">
        <v>2016</v>
      </c>
      <c r="E2925" s="14">
        <v>2016</v>
      </c>
      <c r="F2925" s="14" t="s">
        <v>101</v>
      </c>
      <c r="G2925" s="26">
        <v>130276</v>
      </c>
      <c r="H2925" s="26">
        <v>293265</v>
      </c>
      <c r="I2925" s="48">
        <v>829501</v>
      </c>
      <c r="J2925" s="28">
        <v>0.99670000000000003</v>
      </c>
      <c r="K2925" s="28"/>
      <c r="L2925" s="111">
        <v>19</v>
      </c>
      <c r="M2925" s="28">
        <v>0.26300000000000001</v>
      </c>
      <c r="N2925" s="28">
        <v>3.9800000000000002E-2</v>
      </c>
    </row>
    <row r="2926" spans="1:14">
      <c r="A2926" s="87" t="s">
        <v>147</v>
      </c>
      <c r="B2926" s="14" t="s">
        <v>74</v>
      </c>
      <c r="C2926" s="14" t="s">
        <v>3</v>
      </c>
      <c r="D2926" s="14">
        <v>2016</v>
      </c>
      <c r="E2926" s="14">
        <v>2016</v>
      </c>
      <c r="F2926" s="14" t="s">
        <v>101</v>
      </c>
      <c r="G2926" s="26">
        <v>104430</v>
      </c>
      <c r="H2926" s="26">
        <v>218604</v>
      </c>
      <c r="I2926" s="48">
        <v>558490</v>
      </c>
      <c r="J2926" s="28">
        <v>0.99170000000000003</v>
      </c>
      <c r="K2926" s="28"/>
      <c r="L2926" s="111">
        <v>16</v>
      </c>
      <c r="M2926" s="28">
        <v>0.438</v>
      </c>
      <c r="N2926" s="28">
        <v>3.8399999999999997E-2</v>
      </c>
    </row>
    <row r="2927" spans="1:14">
      <c r="A2927" s="87" t="s">
        <v>148</v>
      </c>
      <c r="B2927" s="14" t="s">
        <v>75</v>
      </c>
      <c r="C2927" s="14" t="s">
        <v>3</v>
      </c>
      <c r="D2927" s="14">
        <v>2016</v>
      </c>
      <c r="E2927" s="14">
        <v>2016</v>
      </c>
      <c r="F2927" s="14" t="s">
        <v>101</v>
      </c>
      <c r="G2927" s="26">
        <v>2679</v>
      </c>
      <c r="H2927" s="26">
        <v>5967</v>
      </c>
      <c r="I2927" s="48">
        <v>18556</v>
      </c>
      <c r="J2927" s="28">
        <v>1</v>
      </c>
      <c r="K2927" s="28"/>
      <c r="L2927" s="111">
        <v>43</v>
      </c>
      <c r="M2927" s="28">
        <v>0.20899999999999999</v>
      </c>
      <c r="N2927" s="28">
        <v>4.3299999999999998E-2</v>
      </c>
    </row>
    <row r="2928" spans="1:14">
      <c r="A2928" s="87" t="s">
        <v>149</v>
      </c>
      <c r="B2928" s="14" t="s">
        <v>75</v>
      </c>
      <c r="C2928" s="14" t="s">
        <v>3</v>
      </c>
      <c r="D2928" s="14">
        <v>2016</v>
      </c>
      <c r="E2928" s="14">
        <v>2016</v>
      </c>
      <c r="F2928" s="14" t="s">
        <v>101</v>
      </c>
      <c r="G2928" s="26">
        <v>180293</v>
      </c>
      <c r="H2928" s="26">
        <v>396730</v>
      </c>
      <c r="I2928" s="48">
        <v>874448</v>
      </c>
      <c r="J2928" s="28">
        <v>0.99929999999999997</v>
      </c>
      <c r="K2928" s="28"/>
      <c r="L2928" s="111">
        <v>16</v>
      </c>
      <c r="M2928" s="28">
        <v>0.188</v>
      </c>
      <c r="N2928" s="28">
        <v>1.2999999999999999E-2</v>
      </c>
    </row>
    <row r="2929" spans="1:14">
      <c r="A2929" s="87" t="s">
        <v>150</v>
      </c>
      <c r="B2929" s="14" t="s">
        <v>74</v>
      </c>
      <c r="C2929" s="14" t="s">
        <v>3</v>
      </c>
      <c r="D2929" s="14">
        <v>2016</v>
      </c>
      <c r="E2929" s="14">
        <v>2016</v>
      </c>
      <c r="F2929" s="14" t="s">
        <v>101</v>
      </c>
      <c r="G2929" s="26">
        <v>143026</v>
      </c>
      <c r="H2929" s="26">
        <v>291088</v>
      </c>
      <c r="I2929" s="48">
        <v>909054</v>
      </c>
      <c r="J2929" s="28">
        <v>0.96109999999999995</v>
      </c>
      <c r="K2929" s="28"/>
      <c r="L2929" s="111">
        <v>23</v>
      </c>
      <c r="M2929" s="28">
        <v>0.435</v>
      </c>
      <c r="N2929" s="28">
        <v>2.23E-2</v>
      </c>
    </row>
    <row r="2930" spans="1:14">
      <c r="A2930" s="87" t="s">
        <v>151</v>
      </c>
      <c r="B2930" s="14" t="s">
        <v>74</v>
      </c>
      <c r="C2930" s="14" t="s">
        <v>3</v>
      </c>
      <c r="D2930" s="14">
        <v>2016</v>
      </c>
      <c r="E2930" s="14">
        <v>2016</v>
      </c>
      <c r="F2930" s="14" t="s">
        <v>101</v>
      </c>
      <c r="G2930" s="26">
        <v>34521</v>
      </c>
      <c r="H2930" s="26">
        <v>52672</v>
      </c>
      <c r="I2930" s="48">
        <v>230217</v>
      </c>
      <c r="J2930" s="28">
        <v>0.97299999999999998</v>
      </c>
      <c r="K2930" s="28"/>
      <c r="L2930" s="111">
        <v>4</v>
      </c>
      <c r="M2930" s="28">
        <v>0.75</v>
      </c>
      <c r="N2930" s="28">
        <v>5.04E-2</v>
      </c>
    </row>
    <row r="2931" spans="1:14">
      <c r="A2931" s="87" t="s">
        <v>152</v>
      </c>
      <c r="B2931" s="14" t="s">
        <v>75</v>
      </c>
      <c r="C2931" s="14" t="s">
        <v>3</v>
      </c>
      <c r="D2931" s="14">
        <v>2016</v>
      </c>
      <c r="E2931" s="14">
        <v>2016</v>
      </c>
      <c r="F2931" s="14" t="s">
        <v>101</v>
      </c>
      <c r="G2931" s="26">
        <v>52666</v>
      </c>
      <c r="H2931" s="26">
        <v>119261</v>
      </c>
      <c r="I2931" s="48">
        <v>299994</v>
      </c>
      <c r="J2931" s="28">
        <v>0.99660000000000004</v>
      </c>
      <c r="K2931" s="28"/>
      <c r="L2931" s="111">
        <v>7</v>
      </c>
      <c r="M2931" s="28">
        <v>0.14299999999999999</v>
      </c>
      <c r="N2931" s="28">
        <v>1.9900000000000001E-2</v>
      </c>
    </row>
    <row r="2932" spans="1:14">
      <c r="A2932" s="87" t="s">
        <v>153</v>
      </c>
      <c r="B2932" s="14" t="s">
        <v>74</v>
      </c>
      <c r="C2932" s="14" t="s">
        <v>3</v>
      </c>
      <c r="D2932" s="14">
        <v>2016</v>
      </c>
      <c r="E2932" s="14">
        <v>2016</v>
      </c>
      <c r="F2932" s="14" t="s">
        <v>101</v>
      </c>
      <c r="G2932" s="26">
        <v>10120</v>
      </c>
      <c r="H2932" s="26">
        <v>18697</v>
      </c>
      <c r="I2932" s="48">
        <v>62685</v>
      </c>
      <c r="J2932" s="28">
        <v>0.95530000000000004</v>
      </c>
      <c r="K2932" s="28"/>
      <c r="L2932" s="111">
        <v>43</v>
      </c>
      <c r="M2932" s="28">
        <v>0.20899999999999999</v>
      </c>
      <c r="N2932" s="28">
        <v>4.3299999999999998E-2</v>
      </c>
    </row>
    <row r="2933" spans="1:14">
      <c r="A2933" s="87" t="s">
        <v>154</v>
      </c>
      <c r="B2933" s="14" t="s">
        <v>74</v>
      </c>
      <c r="C2933" s="14" t="s">
        <v>3</v>
      </c>
      <c r="D2933" s="14">
        <v>2016</v>
      </c>
      <c r="E2933" s="14">
        <v>2016</v>
      </c>
      <c r="F2933" s="14" t="s">
        <v>101</v>
      </c>
      <c r="G2933" s="26">
        <v>15825</v>
      </c>
      <c r="H2933" s="26">
        <v>30873</v>
      </c>
      <c r="I2933" s="48">
        <v>158830</v>
      </c>
      <c r="J2933" s="28">
        <v>0.97150000000000003</v>
      </c>
      <c r="K2933" s="28"/>
      <c r="L2933" s="111">
        <v>43</v>
      </c>
      <c r="M2933" s="28">
        <v>0.20899999999999999</v>
      </c>
      <c r="N2933" s="28">
        <v>4.3299999999999998E-2</v>
      </c>
    </row>
    <row r="2934" spans="1:14">
      <c r="A2934" s="87" t="s">
        <v>155</v>
      </c>
      <c r="B2934" s="14" t="s">
        <v>74</v>
      </c>
      <c r="C2934" s="14" t="s">
        <v>3</v>
      </c>
      <c r="D2934" s="14">
        <v>2016</v>
      </c>
      <c r="E2934" s="14">
        <v>2016</v>
      </c>
      <c r="F2934" s="14" t="s">
        <v>101</v>
      </c>
      <c r="G2934" s="26">
        <v>18844</v>
      </c>
      <c r="H2934" s="26">
        <v>39696</v>
      </c>
      <c r="I2934" s="48">
        <v>143652</v>
      </c>
      <c r="J2934" s="28">
        <v>0.89500000000000002</v>
      </c>
      <c r="K2934" s="28"/>
      <c r="L2934" s="111">
        <v>43</v>
      </c>
      <c r="M2934" s="28">
        <v>0.20899999999999999</v>
      </c>
      <c r="N2934" s="28">
        <v>4.3299999999999998E-2</v>
      </c>
    </row>
    <row r="2935" spans="1:14">
      <c r="A2935" s="87" t="s">
        <v>156</v>
      </c>
      <c r="B2935" s="14" t="s">
        <v>74</v>
      </c>
      <c r="C2935" s="14" t="s">
        <v>3</v>
      </c>
      <c r="D2935" s="14">
        <v>2016</v>
      </c>
      <c r="E2935" s="14">
        <v>2016</v>
      </c>
      <c r="F2935" s="14" t="s">
        <v>101</v>
      </c>
      <c r="G2935" s="26">
        <v>54101</v>
      </c>
      <c r="H2935" s="26">
        <v>106496</v>
      </c>
      <c r="I2935" s="48">
        <v>452518</v>
      </c>
      <c r="J2935" s="28">
        <v>0.98340000000000005</v>
      </c>
      <c r="K2935" s="28"/>
      <c r="L2935" s="111">
        <v>8</v>
      </c>
      <c r="M2935" s="28">
        <v>0.125</v>
      </c>
      <c r="N2935" s="28">
        <v>4.65E-2</v>
      </c>
    </row>
    <row r="2936" spans="1:14">
      <c r="A2936" s="87" t="s">
        <v>157</v>
      </c>
      <c r="B2936" s="14" t="s">
        <v>74</v>
      </c>
      <c r="C2936" s="14" t="s">
        <v>3</v>
      </c>
      <c r="D2936" s="14">
        <v>2016</v>
      </c>
      <c r="E2936" s="14">
        <v>2016</v>
      </c>
      <c r="F2936" s="14" t="s">
        <v>101</v>
      </c>
      <c r="G2936" s="26">
        <v>14823</v>
      </c>
      <c r="H2936" s="26">
        <v>27374</v>
      </c>
      <c r="I2936" s="48">
        <v>81254</v>
      </c>
      <c r="J2936" s="28">
        <v>0.9617</v>
      </c>
      <c r="K2936" s="28"/>
      <c r="L2936" s="111">
        <v>43</v>
      </c>
      <c r="M2936" s="28">
        <v>0.20899999999999999</v>
      </c>
      <c r="N2936" s="28">
        <v>4.3299999999999998E-2</v>
      </c>
    </row>
    <row r="2937" spans="1:14">
      <c r="A2937" s="87" t="s">
        <v>158</v>
      </c>
      <c r="B2937" s="14" t="s">
        <v>75</v>
      </c>
      <c r="C2937" s="14" t="s">
        <v>3</v>
      </c>
      <c r="D2937" s="14">
        <v>2016</v>
      </c>
      <c r="E2937" s="14">
        <v>2016</v>
      </c>
      <c r="F2937" s="14" t="s">
        <v>101</v>
      </c>
      <c r="G2937" s="26">
        <v>12916</v>
      </c>
      <c r="H2937" s="26">
        <v>24753</v>
      </c>
      <c r="I2937" s="48">
        <v>66112</v>
      </c>
      <c r="J2937" s="28">
        <v>0.98129999999999995</v>
      </c>
      <c r="K2937" s="28"/>
      <c r="L2937" s="111">
        <v>43</v>
      </c>
      <c r="M2937" s="28">
        <v>0.20899999999999999</v>
      </c>
      <c r="N2937" s="28">
        <v>4.3299999999999998E-2</v>
      </c>
    </row>
    <row r="2938" spans="1:14">
      <c r="A2938" s="87" t="s">
        <v>159</v>
      </c>
      <c r="B2938" s="14" t="s">
        <v>75</v>
      </c>
      <c r="C2938" s="14" t="s">
        <v>3</v>
      </c>
      <c r="D2938" s="14">
        <v>2016</v>
      </c>
      <c r="E2938" s="14">
        <v>2016</v>
      </c>
      <c r="F2938" s="14" t="s">
        <v>101</v>
      </c>
      <c r="G2938" s="26">
        <v>164</v>
      </c>
      <c r="H2938" s="26">
        <v>297</v>
      </c>
      <c r="I2938" s="48">
        <v>821</v>
      </c>
      <c r="J2938" s="28">
        <v>1</v>
      </c>
      <c r="K2938" s="28"/>
      <c r="L2938" s="111">
        <v>43</v>
      </c>
      <c r="M2938" s="28">
        <v>0.20899999999999999</v>
      </c>
      <c r="N2938" s="28">
        <v>4.3299999999999998E-2</v>
      </c>
    </row>
    <row r="2939" spans="1:14">
      <c r="A2939" s="87" t="s">
        <v>160</v>
      </c>
      <c r="B2939" s="14" t="s">
        <v>75</v>
      </c>
      <c r="C2939" s="14" t="s">
        <v>3</v>
      </c>
      <c r="D2939" s="14">
        <v>2016</v>
      </c>
      <c r="E2939" s="14">
        <v>2016</v>
      </c>
      <c r="F2939" s="14" t="s">
        <v>101</v>
      </c>
      <c r="G2939" s="26">
        <v>3332</v>
      </c>
      <c r="H2939" s="26">
        <v>7116</v>
      </c>
      <c r="I2939" s="48">
        <v>17964</v>
      </c>
      <c r="J2939" s="28">
        <v>0.99209999999999998</v>
      </c>
      <c r="K2939" s="28"/>
      <c r="L2939" s="111">
        <v>43</v>
      </c>
      <c r="M2939" s="28">
        <v>0.20899999999999999</v>
      </c>
      <c r="N2939" s="28">
        <v>4.3299999999999998E-2</v>
      </c>
    </row>
    <row r="2940" spans="1:14">
      <c r="A2940" s="87" t="s">
        <v>161</v>
      </c>
      <c r="B2940" s="14" t="s">
        <v>74</v>
      </c>
      <c r="C2940" s="14" t="s">
        <v>3</v>
      </c>
      <c r="D2940" s="14">
        <v>2016</v>
      </c>
      <c r="E2940" s="14">
        <v>2016</v>
      </c>
      <c r="F2940" s="14" t="s">
        <v>101</v>
      </c>
      <c r="G2940" s="26">
        <v>22861</v>
      </c>
      <c r="H2940" s="26">
        <v>43644</v>
      </c>
      <c r="I2940" s="48">
        <v>125040</v>
      </c>
      <c r="J2940" s="28">
        <v>0.94840000000000002</v>
      </c>
      <c r="K2940" s="28"/>
      <c r="L2940" s="111">
        <v>4</v>
      </c>
      <c r="M2940" s="28">
        <v>0.25</v>
      </c>
      <c r="N2940" s="28">
        <v>2.2599999999999999E-2</v>
      </c>
    </row>
    <row r="2941" spans="1:14">
      <c r="A2941" s="87" t="s">
        <v>162</v>
      </c>
      <c r="B2941" s="14" t="s">
        <v>74</v>
      </c>
      <c r="C2941" s="14" t="s">
        <v>3</v>
      </c>
      <c r="D2941" s="14">
        <v>2016</v>
      </c>
      <c r="E2941" s="14">
        <v>2016</v>
      </c>
      <c r="F2941" s="14" t="s">
        <v>101</v>
      </c>
      <c r="G2941" s="26">
        <v>19602</v>
      </c>
      <c r="H2941" s="26">
        <v>35037</v>
      </c>
      <c r="I2941" s="48">
        <v>129148</v>
      </c>
      <c r="J2941" s="28">
        <v>0.89249999999999996</v>
      </c>
      <c r="K2941" s="28"/>
      <c r="L2941" s="111">
        <v>43</v>
      </c>
      <c r="M2941" s="28">
        <v>0.20899999999999999</v>
      </c>
      <c r="N2941" s="28">
        <v>4.3299999999999998E-2</v>
      </c>
    </row>
    <row r="2942" spans="1:14">
      <c r="A2942" s="87" t="s">
        <v>163</v>
      </c>
      <c r="B2942" s="14" t="s">
        <v>75</v>
      </c>
      <c r="C2942" s="14" t="s">
        <v>3</v>
      </c>
      <c r="D2942" s="14">
        <v>2016</v>
      </c>
      <c r="E2942" s="14">
        <v>2016</v>
      </c>
      <c r="F2942" s="14" t="s">
        <v>101</v>
      </c>
      <c r="G2942" s="26">
        <v>42639</v>
      </c>
      <c r="H2942" s="26">
        <v>90153</v>
      </c>
      <c r="I2942" s="48">
        <v>240322</v>
      </c>
      <c r="J2942" s="28">
        <v>0.99780000000000002</v>
      </c>
      <c r="K2942" s="28"/>
      <c r="L2942" s="111">
        <v>3</v>
      </c>
      <c r="M2942" s="28">
        <v>0.33300000000000002</v>
      </c>
      <c r="N2942" s="28">
        <v>1.47E-2</v>
      </c>
    </row>
    <row r="2943" spans="1:14">
      <c r="A2943" s="87" t="s">
        <v>164</v>
      </c>
      <c r="B2943" s="14" t="s">
        <v>75</v>
      </c>
      <c r="C2943" s="14" t="s">
        <v>3</v>
      </c>
      <c r="D2943" s="14">
        <v>2016</v>
      </c>
      <c r="E2943" s="14">
        <v>2016</v>
      </c>
      <c r="F2943" s="14" t="s">
        <v>101</v>
      </c>
      <c r="G2943" s="26">
        <v>5742</v>
      </c>
      <c r="H2943" s="26">
        <v>13253</v>
      </c>
      <c r="I2943" s="48">
        <v>41808</v>
      </c>
      <c r="J2943" s="28">
        <v>0.97560000000000002</v>
      </c>
      <c r="K2943" s="28"/>
      <c r="L2943" s="111">
        <v>43</v>
      </c>
      <c r="M2943" s="28">
        <v>0.20899999999999999</v>
      </c>
      <c r="N2943" s="28">
        <v>4.3299999999999998E-2</v>
      </c>
    </row>
    <row r="2944" spans="1:14">
      <c r="A2944" s="87" t="s">
        <v>165</v>
      </c>
      <c r="B2944" s="14" t="s">
        <v>75</v>
      </c>
      <c r="C2944" s="14" t="s">
        <v>3</v>
      </c>
      <c r="D2944" s="14">
        <v>2016</v>
      </c>
      <c r="E2944" s="14">
        <v>2016</v>
      </c>
      <c r="F2944" s="14" t="s">
        <v>101</v>
      </c>
      <c r="G2944" s="26">
        <v>4664</v>
      </c>
      <c r="H2944" s="26">
        <v>10136</v>
      </c>
      <c r="I2944" s="48">
        <v>27551</v>
      </c>
      <c r="J2944" s="28">
        <v>0.95240000000000002</v>
      </c>
      <c r="K2944" s="28"/>
      <c r="L2944" s="111">
        <v>43</v>
      </c>
      <c r="M2944" s="28">
        <v>0.20899999999999999</v>
      </c>
      <c r="N2944" s="28">
        <v>4.3299999999999998E-2</v>
      </c>
    </row>
    <row r="2945" spans="1:31">
      <c r="A2945" s="87" t="s">
        <v>166</v>
      </c>
      <c r="B2945" s="14" t="s">
        <v>75</v>
      </c>
      <c r="C2945" s="14" t="s">
        <v>3</v>
      </c>
      <c r="D2945" s="14">
        <v>2016</v>
      </c>
      <c r="E2945" s="14">
        <v>2016</v>
      </c>
      <c r="F2945" s="14" t="s">
        <v>101</v>
      </c>
      <c r="G2945" s="26">
        <v>1025</v>
      </c>
      <c r="H2945" s="26">
        <v>1796</v>
      </c>
      <c r="I2945" s="48">
        <v>4959</v>
      </c>
      <c r="J2945" s="28">
        <v>0.93620000000000003</v>
      </c>
      <c r="K2945" s="28"/>
      <c r="L2945" s="111">
        <v>43</v>
      </c>
      <c r="M2945" s="28">
        <v>0.20899999999999999</v>
      </c>
      <c r="N2945" s="28">
        <v>4.3299999999999998E-2</v>
      </c>
    </row>
    <row r="2946" spans="1:31">
      <c r="A2946" s="87" t="s">
        <v>167</v>
      </c>
      <c r="B2946" s="14" t="s">
        <v>74</v>
      </c>
      <c r="C2946" s="14" t="s">
        <v>3</v>
      </c>
      <c r="D2946" s="14">
        <v>2016</v>
      </c>
      <c r="E2946" s="14">
        <v>2016</v>
      </c>
      <c r="F2946" s="14" t="s">
        <v>101</v>
      </c>
      <c r="G2946" s="26">
        <v>53587</v>
      </c>
      <c r="H2946" s="26">
        <v>125618</v>
      </c>
      <c r="I2946" s="48">
        <v>256604</v>
      </c>
      <c r="J2946" s="28">
        <v>0.96630000000000005</v>
      </c>
      <c r="K2946" s="28"/>
      <c r="L2946" s="111">
        <v>6</v>
      </c>
      <c r="M2946" s="28">
        <v>0</v>
      </c>
      <c r="N2946" s="28">
        <v>2.7099999999999999E-2</v>
      </c>
    </row>
    <row r="2947" spans="1:31">
      <c r="A2947" s="87" t="s">
        <v>168</v>
      </c>
      <c r="B2947" s="14" t="s">
        <v>75</v>
      </c>
      <c r="C2947" s="14" t="s">
        <v>3</v>
      </c>
      <c r="D2947" s="14">
        <v>2016</v>
      </c>
      <c r="E2947" s="14">
        <v>2016</v>
      </c>
      <c r="F2947" s="14" t="s">
        <v>101</v>
      </c>
      <c r="G2947" s="26">
        <v>3196</v>
      </c>
      <c r="H2947" s="26">
        <v>5609</v>
      </c>
      <c r="I2947" s="48">
        <v>14825</v>
      </c>
      <c r="J2947" s="28">
        <v>0.99350000000000005</v>
      </c>
      <c r="K2947" s="28"/>
      <c r="L2947" s="111">
        <v>43</v>
      </c>
      <c r="M2947" s="28">
        <v>0.20899999999999999</v>
      </c>
      <c r="N2947" s="28">
        <v>4.3299999999999998E-2</v>
      </c>
    </row>
    <row r="2948" spans="1:31">
      <c r="A2948" s="87" t="s">
        <v>169</v>
      </c>
      <c r="B2948" s="14" t="s">
        <v>74</v>
      </c>
      <c r="C2948" s="14" t="s">
        <v>3</v>
      </c>
      <c r="D2948" s="14">
        <v>2016</v>
      </c>
      <c r="E2948" s="14">
        <v>2016</v>
      </c>
      <c r="F2948" s="14" t="s">
        <v>101</v>
      </c>
      <c r="G2948" s="26">
        <v>37735</v>
      </c>
      <c r="H2948" s="26">
        <v>76144</v>
      </c>
      <c r="I2948" s="48">
        <v>240572</v>
      </c>
      <c r="J2948" s="28">
        <v>0.97570000000000001</v>
      </c>
      <c r="K2948" s="28"/>
      <c r="L2948" s="111">
        <v>5</v>
      </c>
      <c r="M2948" s="28">
        <v>0.4</v>
      </c>
      <c r="N2948" s="28">
        <v>6.25E-2</v>
      </c>
    </row>
    <row r="2949" spans="1:31">
      <c r="A2949" s="87" t="s">
        <v>170</v>
      </c>
      <c r="B2949" s="14" t="s">
        <v>74</v>
      </c>
      <c r="C2949" s="14" t="s">
        <v>3</v>
      </c>
      <c r="D2949" s="14">
        <v>2016</v>
      </c>
      <c r="E2949" s="14">
        <v>2016</v>
      </c>
      <c r="F2949" s="14" t="s">
        <v>101</v>
      </c>
      <c r="G2949" s="26">
        <v>10795</v>
      </c>
      <c r="H2949" s="26">
        <v>21479</v>
      </c>
      <c r="I2949" s="48">
        <v>59784</v>
      </c>
      <c r="J2949" s="28">
        <v>0.9365</v>
      </c>
      <c r="K2949" s="28"/>
      <c r="L2949" s="111">
        <v>43</v>
      </c>
      <c r="M2949" s="28">
        <v>0.20899999999999999</v>
      </c>
      <c r="N2949" s="28">
        <v>4.3299999999999998E-2</v>
      </c>
    </row>
    <row r="2950" spans="1:31">
      <c r="A2950" s="87" t="s">
        <v>171</v>
      </c>
      <c r="B2950" s="14" t="s">
        <v>75</v>
      </c>
      <c r="C2950" s="14" t="s">
        <v>3</v>
      </c>
      <c r="D2950" s="14">
        <v>2016</v>
      </c>
      <c r="E2950" s="14">
        <v>2016</v>
      </c>
      <c r="F2950" s="14" t="s">
        <v>101</v>
      </c>
      <c r="G2950" s="26">
        <v>6327</v>
      </c>
      <c r="H2950" s="26">
        <v>13569</v>
      </c>
      <c r="I2950" s="48">
        <v>32227</v>
      </c>
      <c r="J2950" s="28">
        <v>1</v>
      </c>
      <c r="K2950" s="28"/>
      <c r="L2950" s="111">
        <v>43</v>
      </c>
      <c r="M2950" s="28">
        <v>0.20899999999999999</v>
      </c>
      <c r="N2950" s="28">
        <v>4.3299999999999998E-2</v>
      </c>
    </row>
    <row r="2951" spans="1:31">
      <c r="A2951" s="51" t="s">
        <v>281</v>
      </c>
      <c r="B2951" s="14" t="s">
        <v>66</v>
      </c>
      <c r="C2951" s="14" t="s">
        <v>183</v>
      </c>
      <c r="D2951" s="14">
        <v>2016</v>
      </c>
      <c r="E2951" s="14">
        <v>2016</v>
      </c>
      <c r="F2951" s="14" t="s">
        <v>101</v>
      </c>
      <c r="G2951" s="128"/>
      <c r="H2951" s="128"/>
      <c r="I2951" s="128"/>
      <c r="J2951" s="129"/>
      <c r="K2951" s="129"/>
      <c r="L2951" s="111"/>
      <c r="M2951" s="28">
        <v>0.254</v>
      </c>
      <c r="N2951" s="28">
        <v>5.3999999999999999E-2</v>
      </c>
    </row>
    <row r="2952" spans="1:31">
      <c r="A2952" s="51" t="s">
        <v>172</v>
      </c>
      <c r="B2952" s="14" t="s">
        <v>66</v>
      </c>
      <c r="C2952" s="14" t="s">
        <v>183</v>
      </c>
      <c r="D2952" s="14">
        <v>2016</v>
      </c>
      <c r="E2952" s="14">
        <v>2016</v>
      </c>
      <c r="F2952" s="14" t="s">
        <v>101</v>
      </c>
      <c r="G2952" s="26">
        <v>2119664</v>
      </c>
      <c r="H2952" s="26">
        <v>4412595</v>
      </c>
      <c r="I2952" s="48">
        <v>13603262</v>
      </c>
      <c r="J2952" s="28">
        <v>0.97370000000000001</v>
      </c>
      <c r="K2952" s="28"/>
      <c r="L2952" s="111">
        <v>317</v>
      </c>
      <c r="M2952" s="28">
        <v>0.36899999999999999</v>
      </c>
      <c r="N2952" s="28">
        <v>5.0200000000000002E-2</v>
      </c>
      <c r="O2952" s="14"/>
      <c r="P2952" s="14"/>
      <c r="Q2952" s="14"/>
      <c r="R2952" s="14"/>
      <c r="S2952" s="14"/>
      <c r="T2952" s="14"/>
      <c r="U2952" s="14"/>
      <c r="V2952" s="14"/>
      <c r="W2952" s="14"/>
      <c r="X2952" s="14"/>
      <c r="Y2952" s="14"/>
      <c r="Z2952" s="14"/>
      <c r="AA2952" s="14"/>
      <c r="AB2952" s="14"/>
      <c r="AC2952" s="14"/>
      <c r="AD2952" s="14"/>
      <c r="AE2952" s="14"/>
    </row>
    <row r="2953" spans="1:31">
      <c r="A2953" s="51" t="s">
        <v>173</v>
      </c>
      <c r="B2953" s="14" t="s">
        <v>74</v>
      </c>
      <c r="C2953" s="14" t="s">
        <v>183</v>
      </c>
      <c r="D2953" s="14">
        <v>2016</v>
      </c>
      <c r="E2953" s="14">
        <v>2016</v>
      </c>
      <c r="F2953" s="14" t="s">
        <v>101</v>
      </c>
      <c r="G2953" s="26">
        <v>61056</v>
      </c>
      <c r="H2953" s="26">
        <v>117663</v>
      </c>
      <c r="I2953" s="48">
        <v>443017</v>
      </c>
      <c r="J2953" s="28">
        <v>0.94769999999999999</v>
      </c>
      <c r="K2953" s="28"/>
      <c r="L2953" s="111">
        <v>11</v>
      </c>
      <c r="M2953" s="28">
        <v>0.45500000000000002</v>
      </c>
      <c r="N2953" s="28">
        <v>5.5800000000000002E-2</v>
      </c>
    </row>
    <row r="2954" spans="1:31">
      <c r="A2954" s="51" t="s">
        <v>174</v>
      </c>
      <c r="B2954" s="14" t="s">
        <v>75</v>
      </c>
      <c r="C2954" s="14" t="s">
        <v>183</v>
      </c>
      <c r="D2954" s="14">
        <v>2016</v>
      </c>
      <c r="E2954" s="14">
        <v>2016</v>
      </c>
      <c r="F2954" s="14" t="s">
        <v>101</v>
      </c>
      <c r="G2954" s="26">
        <v>97</v>
      </c>
      <c r="H2954" s="26">
        <v>162</v>
      </c>
      <c r="I2954" s="48">
        <v>357</v>
      </c>
      <c r="J2954" s="28">
        <v>1</v>
      </c>
      <c r="K2954" s="28"/>
      <c r="L2954" s="111">
        <v>48</v>
      </c>
      <c r="M2954" s="28">
        <v>0.20799999999999999</v>
      </c>
      <c r="N2954" s="28">
        <v>5.3999999999999999E-2</v>
      </c>
    </row>
    <row r="2955" spans="1:31">
      <c r="A2955" s="51" t="s">
        <v>175</v>
      </c>
      <c r="B2955" s="14" t="s">
        <v>75</v>
      </c>
      <c r="C2955" s="14" t="s">
        <v>183</v>
      </c>
      <c r="D2955" s="14">
        <v>2016</v>
      </c>
      <c r="E2955" s="14">
        <v>2016</v>
      </c>
      <c r="F2955" s="14" t="s">
        <v>101</v>
      </c>
      <c r="G2955" s="26">
        <v>1697</v>
      </c>
      <c r="H2955" s="26">
        <v>3393</v>
      </c>
      <c r="I2955" s="48">
        <v>8330</v>
      </c>
      <c r="J2955" s="28">
        <v>0.95399999999999996</v>
      </c>
      <c r="K2955" s="28"/>
      <c r="L2955" s="111">
        <v>48</v>
      </c>
      <c r="M2955" s="28">
        <v>0.20799999999999999</v>
      </c>
      <c r="N2955" s="28">
        <v>5.3999999999999999E-2</v>
      </c>
    </row>
    <row r="2956" spans="1:31">
      <c r="A2956" s="51" t="s">
        <v>176</v>
      </c>
      <c r="B2956" s="14" t="s">
        <v>75</v>
      </c>
      <c r="C2956" s="14" t="s">
        <v>183</v>
      </c>
      <c r="D2956" s="14">
        <v>2016</v>
      </c>
      <c r="E2956" s="14">
        <v>2016</v>
      </c>
      <c r="F2956" s="14" t="s">
        <v>101</v>
      </c>
      <c r="G2956" s="26">
        <v>16925</v>
      </c>
      <c r="H2956" s="26">
        <v>32106</v>
      </c>
      <c r="I2956" s="48">
        <v>84165</v>
      </c>
      <c r="J2956" s="28">
        <v>0.93710000000000004</v>
      </c>
      <c r="K2956" s="28"/>
      <c r="L2956" s="111">
        <v>48</v>
      </c>
      <c r="M2956" s="28">
        <v>0.20799999999999999</v>
      </c>
      <c r="N2956" s="28">
        <v>5.3999999999999999E-2</v>
      </c>
    </row>
    <row r="2957" spans="1:31">
      <c r="A2957" s="51" t="s">
        <v>177</v>
      </c>
      <c r="B2957" s="14" t="s">
        <v>75</v>
      </c>
      <c r="C2957" s="14" t="s">
        <v>183</v>
      </c>
      <c r="D2957" s="14">
        <v>2016</v>
      </c>
      <c r="E2957" s="14">
        <v>2016</v>
      </c>
      <c r="F2957" s="14" t="s">
        <v>101</v>
      </c>
      <c r="G2957" s="26">
        <v>2801</v>
      </c>
      <c r="H2957" s="26">
        <v>5207</v>
      </c>
      <c r="I2957" s="48">
        <v>12218</v>
      </c>
      <c r="J2957" s="28">
        <v>0.96689999999999998</v>
      </c>
      <c r="K2957" s="28"/>
      <c r="L2957" s="111">
        <v>48</v>
      </c>
      <c r="M2957" s="28">
        <v>0.20799999999999999</v>
      </c>
      <c r="N2957" s="28">
        <v>5.3999999999999999E-2</v>
      </c>
    </row>
    <row r="2958" spans="1:31">
      <c r="A2958" s="51" t="s">
        <v>178</v>
      </c>
      <c r="B2958" s="14" t="s">
        <v>75</v>
      </c>
      <c r="C2958" s="14" t="s">
        <v>183</v>
      </c>
      <c r="D2958" s="14">
        <v>2016</v>
      </c>
      <c r="E2958" s="14">
        <v>2016</v>
      </c>
      <c r="F2958" s="14" t="s">
        <v>101</v>
      </c>
      <c r="G2958" s="26">
        <v>602</v>
      </c>
      <c r="H2958" s="26">
        <v>1375</v>
      </c>
      <c r="I2958" s="48">
        <v>9006</v>
      </c>
      <c r="J2958" s="28">
        <v>0.81820000000000004</v>
      </c>
      <c r="K2958" s="28"/>
      <c r="L2958" s="111">
        <v>48</v>
      </c>
      <c r="M2958" s="28">
        <v>0.20799999999999999</v>
      </c>
      <c r="N2958" s="28">
        <v>5.3999999999999999E-2</v>
      </c>
    </row>
    <row r="2959" spans="1:31">
      <c r="A2959" s="51" t="s">
        <v>179</v>
      </c>
      <c r="B2959" s="14" t="s">
        <v>74</v>
      </c>
      <c r="C2959" s="14" t="s">
        <v>183</v>
      </c>
      <c r="D2959" s="14">
        <v>2016</v>
      </c>
      <c r="E2959" s="14">
        <v>2016</v>
      </c>
      <c r="F2959" s="14" t="s">
        <v>101</v>
      </c>
      <c r="G2959" s="26">
        <v>35073</v>
      </c>
      <c r="H2959" s="26">
        <v>69942</v>
      </c>
      <c r="I2959" s="48">
        <v>277083</v>
      </c>
      <c r="J2959" s="28">
        <v>0.96379999999999999</v>
      </c>
      <c r="K2959" s="28"/>
      <c r="L2959" s="111">
        <v>7</v>
      </c>
      <c r="M2959" s="28">
        <v>0.42899999999999999</v>
      </c>
      <c r="N2959" s="28">
        <v>4.48E-2</v>
      </c>
    </row>
    <row r="2960" spans="1:31">
      <c r="A2960" s="51" t="s">
        <v>180</v>
      </c>
      <c r="B2960" s="14" t="s">
        <v>75</v>
      </c>
      <c r="C2960" s="14" t="s">
        <v>183</v>
      </c>
      <c r="D2960" s="14">
        <v>2016</v>
      </c>
      <c r="E2960" s="14">
        <v>2016</v>
      </c>
      <c r="F2960" s="14" t="s">
        <v>101</v>
      </c>
      <c r="G2960" s="26">
        <v>2633</v>
      </c>
      <c r="H2960" s="26">
        <v>5389</v>
      </c>
      <c r="I2960" s="48">
        <v>12018</v>
      </c>
      <c r="J2960" s="28">
        <v>0.99039999999999995</v>
      </c>
      <c r="K2960" s="28"/>
      <c r="L2960" s="111">
        <v>48</v>
      </c>
      <c r="M2960" s="28">
        <v>0.20799999999999999</v>
      </c>
      <c r="N2960" s="28">
        <v>5.3999999999999999E-2</v>
      </c>
    </row>
    <row r="2961" spans="1:14">
      <c r="A2961" s="51" t="s">
        <v>181</v>
      </c>
      <c r="B2961" s="14" t="s">
        <v>75</v>
      </c>
      <c r="C2961" s="14" t="s">
        <v>183</v>
      </c>
      <c r="D2961" s="14">
        <v>2016</v>
      </c>
      <c r="E2961" s="14">
        <v>2016</v>
      </c>
      <c r="F2961" s="14" t="s">
        <v>101</v>
      </c>
      <c r="G2961" s="26">
        <v>7226</v>
      </c>
      <c r="H2961" s="26">
        <v>12916</v>
      </c>
      <c r="I2961" s="48">
        <v>39178</v>
      </c>
      <c r="J2961" s="28">
        <v>0.99470000000000003</v>
      </c>
      <c r="K2961" s="28"/>
      <c r="L2961" s="111">
        <v>48</v>
      </c>
      <c r="M2961" s="28">
        <v>0.20799999999999999</v>
      </c>
      <c r="N2961" s="28">
        <v>5.3999999999999999E-2</v>
      </c>
    </row>
    <row r="2962" spans="1:14">
      <c r="A2962" s="87" t="s">
        <v>123</v>
      </c>
      <c r="B2962" s="14" t="s">
        <v>74</v>
      </c>
      <c r="C2962" s="14" t="s">
        <v>183</v>
      </c>
      <c r="D2962" s="14">
        <v>2016</v>
      </c>
      <c r="E2962" s="14">
        <v>2016</v>
      </c>
      <c r="F2962" s="14" t="s">
        <v>101</v>
      </c>
      <c r="G2962" s="26">
        <v>97764</v>
      </c>
      <c r="H2962" s="26">
        <v>226482</v>
      </c>
      <c r="I2962" s="48">
        <v>491244</v>
      </c>
      <c r="J2962" s="28">
        <v>0.93369999999999997</v>
      </c>
      <c r="K2962" s="28"/>
      <c r="L2962" s="111">
        <v>18</v>
      </c>
      <c r="M2962" s="28">
        <v>0.222</v>
      </c>
      <c r="N2962" s="28">
        <v>2.5100000000000001E-2</v>
      </c>
    </row>
    <row r="2963" spans="1:14">
      <c r="A2963" s="87" t="s">
        <v>124</v>
      </c>
      <c r="B2963" s="14" t="s">
        <v>75</v>
      </c>
      <c r="C2963" s="14" t="s">
        <v>183</v>
      </c>
      <c r="D2963" s="14">
        <v>2016</v>
      </c>
      <c r="E2963" s="14">
        <v>2016</v>
      </c>
      <c r="F2963" s="14" t="s">
        <v>101</v>
      </c>
      <c r="G2963" s="26">
        <v>1543</v>
      </c>
      <c r="H2963" s="26">
        <v>3624</v>
      </c>
      <c r="I2963" s="48">
        <v>12178</v>
      </c>
      <c r="J2963" s="28">
        <v>1</v>
      </c>
      <c r="K2963" s="28"/>
      <c r="L2963" s="111">
        <v>48</v>
      </c>
      <c r="M2963" s="28">
        <v>0.20799999999999999</v>
      </c>
      <c r="N2963" s="28">
        <v>5.3999999999999999E-2</v>
      </c>
    </row>
    <row r="2964" spans="1:14">
      <c r="A2964" s="87" t="s">
        <v>125</v>
      </c>
      <c r="B2964" s="14" t="s">
        <v>75</v>
      </c>
      <c r="C2964" s="14" t="s">
        <v>183</v>
      </c>
      <c r="D2964" s="14">
        <v>2016</v>
      </c>
      <c r="E2964" s="14">
        <v>2016</v>
      </c>
      <c r="F2964" s="14" t="s">
        <v>101</v>
      </c>
      <c r="G2964" s="26">
        <v>12544</v>
      </c>
      <c r="H2964" s="26">
        <v>21360</v>
      </c>
      <c r="I2964" s="48">
        <v>53760</v>
      </c>
      <c r="J2964" s="28">
        <v>0.99819999999999998</v>
      </c>
      <c r="K2964" s="28"/>
      <c r="L2964" s="111">
        <v>48</v>
      </c>
      <c r="M2964" s="28">
        <v>0.20799999999999999</v>
      </c>
      <c r="N2964" s="28">
        <v>5.3999999999999999E-2</v>
      </c>
    </row>
    <row r="2965" spans="1:14">
      <c r="A2965" s="87" t="s">
        <v>126</v>
      </c>
      <c r="B2965" s="14" t="s">
        <v>75</v>
      </c>
      <c r="C2965" s="14" t="s">
        <v>183</v>
      </c>
      <c r="D2965" s="14">
        <v>2016</v>
      </c>
      <c r="E2965" s="14">
        <v>2016</v>
      </c>
      <c r="F2965" s="14" t="s">
        <v>101</v>
      </c>
      <c r="G2965" s="26">
        <v>17409</v>
      </c>
      <c r="H2965" s="26">
        <v>42936</v>
      </c>
      <c r="I2965" s="48">
        <v>94108</v>
      </c>
      <c r="J2965" s="28">
        <v>0.98929999999999996</v>
      </c>
      <c r="K2965" s="28"/>
      <c r="L2965" s="111">
        <v>48</v>
      </c>
      <c r="M2965" s="28">
        <v>0.20799999999999999</v>
      </c>
      <c r="N2965" s="28">
        <v>5.3999999999999999E-2</v>
      </c>
    </row>
    <row r="2966" spans="1:14">
      <c r="A2966" s="87" t="s">
        <v>127</v>
      </c>
      <c r="B2966" s="14" t="s">
        <v>75</v>
      </c>
      <c r="C2966" s="14" t="s">
        <v>183</v>
      </c>
      <c r="D2966" s="14">
        <v>2016</v>
      </c>
      <c r="E2966" s="14">
        <v>2016</v>
      </c>
      <c r="F2966" s="14" t="s">
        <v>101</v>
      </c>
      <c r="G2966" s="26">
        <v>1084</v>
      </c>
      <c r="H2966" s="26">
        <v>2120</v>
      </c>
      <c r="I2966" s="48">
        <v>5612</v>
      </c>
      <c r="J2966" s="28">
        <v>1</v>
      </c>
      <c r="K2966" s="28"/>
      <c r="L2966" s="111">
        <v>48</v>
      </c>
      <c r="M2966" s="28">
        <v>0.20799999999999999</v>
      </c>
      <c r="N2966" s="28">
        <v>5.3999999999999999E-2</v>
      </c>
    </row>
    <row r="2967" spans="1:14">
      <c r="A2967" s="87" t="s">
        <v>128</v>
      </c>
      <c r="B2967" s="14" t="s">
        <v>75</v>
      </c>
      <c r="C2967" s="14" t="s">
        <v>183</v>
      </c>
      <c r="D2967" s="14">
        <v>2016</v>
      </c>
      <c r="E2967" s="14">
        <v>2016</v>
      </c>
      <c r="F2967" s="14" t="s">
        <v>101</v>
      </c>
      <c r="G2967" s="26">
        <v>70717</v>
      </c>
      <c r="H2967" s="26">
        <v>164854</v>
      </c>
      <c r="I2967" s="48">
        <v>403074</v>
      </c>
      <c r="J2967" s="28">
        <v>0.99739999999999995</v>
      </c>
      <c r="K2967" s="28"/>
      <c r="L2967" s="111">
        <v>12</v>
      </c>
      <c r="M2967" s="28">
        <v>0.25</v>
      </c>
      <c r="N2967" s="28">
        <v>2.8999999999999998E-3</v>
      </c>
    </row>
    <row r="2968" spans="1:14">
      <c r="A2968" s="87" t="s">
        <v>129</v>
      </c>
      <c r="B2968" s="14" t="s">
        <v>75</v>
      </c>
      <c r="C2968" s="14" t="s">
        <v>183</v>
      </c>
      <c r="D2968" s="14">
        <v>2016</v>
      </c>
      <c r="E2968" s="14">
        <v>2016</v>
      </c>
      <c r="F2968" s="14" t="s">
        <v>101</v>
      </c>
      <c r="G2968" s="26">
        <v>10999</v>
      </c>
      <c r="H2968" s="26">
        <v>25236</v>
      </c>
      <c r="I2968" s="48">
        <v>57243</v>
      </c>
      <c r="J2968" s="28">
        <v>1</v>
      </c>
      <c r="K2968" s="28"/>
      <c r="L2968" s="111">
        <v>48</v>
      </c>
      <c r="M2968" s="28">
        <v>0.20799999999999999</v>
      </c>
      <c r="N2968" s="28">
        <v>5.3999999999999999E-2</v>
      </c>
    </row>
    <row r="2969" spans="1:14">
      <c r="A2969" s="87" t="s">
        <v>130</v>
      </c>
      <c r="B2969" s="14" t="s">
        <v>75</v>
      </c>
      <c r="C2969" s="14" t="s">
        <v>183</v>
      </c>
      <c r="D2969" s="14">
        <v>2016</v>
      </c>
      <c r="E2969" s="14">
        <v>2016</v>
      </c>
      <c r="F2969" s="14" t="s">
        <v>101</v>
      </c>
      <c r="G2969" s="26">
        <v>6671</v>
      </c>
      <c r="H2969" s="26">
        <v>12684</v>
      </c>
      <c r="I2969" s="48">
        <v>31499</v>
      </c>
      <c r="J2969" s="28">
        <v>0.97729999999999995</v>
      </c>
      <c r="K2969" s="28"/>
      <c r="L2969" s="111">
        <v>48</v>
      </c>
      <c r="M2969" s="28">
        <v>0.20799999999999999</v>
      </c>
      <c r="N2969" s="28">
        <v>5.3999999999999999E-2</v>
      </c>
    </row>
    <row r="2970" spans="1:14">
      <c r="A2970" s="87" t="s">
        <v>131</v>
      </c>
      <c r="B2970" s="14" t="s">
        <v>75</v>
      </c>
      <c r="C2970" s="14" t="s">
        <v>183</v>
      </c>
      <c r="D2970" s="14">
        <v>2016</v>
      </c>
      <c r="E2970" s="14">
        <v>2016</v>
      </c>
      <c r="F2970" s="14" t="s">
        <v>101</v>
      </c>
      <c r="G2970" s="26">
        <v>1562</v>
      </c>
      <c r="H2970" s="26">
        <v>3182</v>
      </c>
      <c r="I2970" s="48">
        <v>7834</v>
      </c>
      <c r="J2970" s="28">
        <v>0.88170000000000004</v>
      </c>
      <c r="K2970" s="28"/>
      <c r="L2970" s="111">
        <v>48</v>
      </c>
      <c r="M2970" s="28">
        <v>0.20799999999999999</v>
      </c>
      <c r="N2970" s="28">
        <v>5.3999999999999999E-2</v>
      </c>
    </row>
    <row r="2971" spans="1:14">
      <c r="A2971" s="87" t="s">
        <v>132</v>
      </c>
      <c r="B2971" s="14" t="s">
        <v>76</v>
      </c>
      <c r="C2971" s="14" t="s">
        <v>183</v>
      </c>
      <c r="D2971" s="14">
        <v>2016</v>
      </c>
      <c r="E2971" s="14">
        <v>2016</v>
      </c>
      <c r="F2971" s="14" t="s">
        <v>101</v>
      </c>
      <c r="G2971" s="26">
        <v>567378</v>
      </c>
      <c r="H2971" s="26">
        <v>1138126</v>
      </c>
      <c r="I2971" s="48">
        <v>4148161</v>
      </c>
      <c r="J2971" s="28">
        <v>0.96619999999999995</v>
      </c>
      <c r="K2971" s="28"/>
      <c r="L2971" s="111">
        <v>52</v>
      </c>
      <c r="M2971" s="28">
        <v>0.71199999999999997</v>
      </c>
      <c r="N2971" s="28">
        <v>4.6899999999999997E-2</v>
      </c>
    </row>
    <row r="2972" spans="1:14">
      <c r="A2972" s="87" t="s">
        <v>133</v>
      </c>
      <c r="B2972" s="14" t="s">
        <v>75</v>
      </c>
      <c r="C2972" s="14" t="s">
        <v>183</v>
      </c>
      <c r="D2972" s="14">
        <v>2016</v>
      </c>
      <c r="E2972" s="14">
        <v>2016</v>
      </c>
      <c r="F2972" s="14" t="s">
        <v>101</v>
      </c>
      <c r="G2972" s="26">
        <v>12337</v>
      </c>
      <c r="H2972" s="26">
        <v>30085</v>
      </c>
      <c r="I2972" s="48">
        <v>70334</v>
      </c>
      <c r="J2972" s="28">
        <v>1</v>
      </c>
      <c r="K2972" s="28"/>
      <c r="L2972" s="111">
        <v>48</v>
      </c>
      <c r="M2972" s="28">
        <v>0.20799999999999999</v>
      </c>
      <c r="N2972" s="28">
        <v>5.3999999999999999E-2</v>
      </c>
    </row>
    <row r="2973" spans="1:14">
      <c r="A2973" s="87" t="s">
        <v>134</v>
      </c>
      <c r="B2973" s="14" t="s">
        <v>75</v>
      </c>
      <c r="C2973" s="14" t="s">
        <v>183</v>
      </c>
      <c r="D2973" s="14">
        <v>2016</v>
      </c>
      <c r="E2973" s="14">
        <v>2016</v>
      </c>
      <c r="F2973" s="14" t="s">
        <v>101</v>
      </c>
      <c r="G2973" s="26">
        <v>6293</v>
      </c>
      <c r="H2973" s="26">
        <v>10397</v>
      </c>
      <c r="I2973" s="48">
        <v>45116</v>
      </c>
      <c r="J2973" s="28">
        <v>0.99039999999999995</v>
      </c>
      <c r="K2973" s="28"/>
      <c r="L2973" s="111">
        <v>48</v>
      </c>
      <c r="M2973" s="28">
        <v>0.20799999999999999</v>
      </c>
      <c r="N2973" s="28">
        <v>5.3999999999999999E-2</v>
      </c>
    </row>
    <row r="2974" spans="1:14">
      <c r="A2974" s="87" t="s">
        <v>135</v>
      </c>
      <c r="B2974" s="14" t="s">
        <v>75</v>
      </c>
      <c r="C2974" s="14" t="s">
        <v>183</v>
      </c>
      <c r="D2974" s="14">
        <v>2016</v>
      </c>
      <c r="E2974" s="14">
        <v>2016</v>
      </c>
      <c r="F2974" s="14" t="s">
        <v>101</v>
      </c>
      <c r="G2974" s="26">
        <v>1123</v>
      </c>
      <c r="H2974" s="26">
        <v>2099</v>
      </c>
      <c r="I2974" s="48">
        <v>4860</v>
      </c>
      <c r="J2974" s="28">
        <v>0.93479999999999996</v>
      </c>
      <c r="K2974" s="28"/>
      <c r="L2974" s="111">
        <v>48</v>
      </c>
      <c r="M2974" s="28">
        <v>0.20799999999999999</v>
      </c>
      <c r="N2974" s="28">
        <v>5.3999999999999999E-2</v>
      </c>
    </row>
    <row r="2975" spans="1:14">
      <c r="A2975" s="87" t="s">
        <v>136</v>
      </c>
      <c r="B2975" s="14" t="s">
        <v>75</v>
      </c>
      <c r="C2975" s="14" t="s">
        <v>183</v>
      </c>
      <c r="D2975" s="14">
        <v>2016</v>
      </c>
      <c r="E2975" s="14">
        <v>2016</v>
      </c>
      <c r="F2975" s="14" t="s">
        <v>101</v>
      </c>
      <c r="G2975" s="26">
        <v>6874</v>
      </c>
      <c r="H2975" s="26">
        <v>12975</v>
      </c>
      <c r="I2975" s="48">
        <v>41690</v>
      </c>
      <c r="J2975" s="28">
        <v>1</v>
      </c>
      <c r="K2975" s="28"/>
      <c r="L2975" s="111">
        <v>48</v>
      </c>
      <c r="M2975" s="28">
        <v>0.20799999999999999</v>
      </c>
      <c r="N2975" s="28">
        <v>5.3999999999999999E-2</v>
      </c>
    </row>
    <row r="2976" spans="1:14">
      <c r="A2976" s="87" t="s">
        <v>137</v>
      </c>
      <c r="B2976" s="14" t="s">
        <v>75</v>
      </c>
      <c r="C2976" s="14" t="s">
        <v>183</v>
      </c>
      <c r="D2976" s="14">
        <v>2016</v>
      </c>
      <c r="E2976" s="14">
        <v>2016</v>
      </c>
      <c r="F2976" s="14" t="s">
        <v>101</v>
      </c>
      <c r="G2976" s="26">
        <v>25063</v>
      </c>
      <c r="H2976" s="26">
        <v>58061</v>
      </c>
      <c r="I2976" s="48">
        <v>140361</v>
      </c>
      <c r="J2976" s="28">
        <v>0.99609999999999999</v>
      </c>
      <c r="K2976" s="28"/>
      <c r="L2976" s="111">
        <v>3</v>
      </c>
      <c r="M2976" s="28">
        <v>0</v>
      </c>
      <c r="N2976" s="28">
        <v>3.5499999999999997E-2</v>
      </c>
    </row>
    <row r="2977" spans="1:14">
      <c r="A2977" s="87" t="s">
        <v>138</v>
      </c>
      <c r="B2977" s="14" t="s">
        <v>75</v>
      </c>
      <c r="C2977" s="14" t="s">
        <v>183</v>
      </c>
      <c r="D2977" s="14">
        <v>2016</v>
      </c>
      <c r="E2977" s="14">
        <v>2016</v>
      </c>
      <c r="F2977" s="14" t="s">
        <v>101</v>
      </c>
      <c r="G2977" s="26">
        <v>494</v>
      </c>
      <c r="H2977" s="26">
        <v>1073</v>
      </c>
      <c r="I2977" s="48">
        <v>3097</v>
      </c>
      <c r="J2977" s="28">
        <v>0.97060000000000002</v>
      </c>
      <c r="K2977" s="28"/>
      <c r="L2977" s="111">
        <v>48</v>
      </c>
      <c r="M2977" s="28">
        <v>0.20799999999999999</v>
      </c>
      <c r="N2977" s="28">
        <v>5.3999999999999999E-2</v>
      </c>
    </row>
    <row r="2978" spans="1:14">
      <c r="A2978" s="87" t="s">
        <v>139</v>
      </c>
      <c r="B2978" s="14" t="s">
        <v>75</v>
      </c>
      <c r="C2978" s="14" t="s">
        <v>183</v>
      </c>
      <c r="D2978" s="14">
        <v>2016</v>
      </c>
      <c r="E2978" s="14">
        <v>2016</v>
      </c>
      <c r="F2978" s="14" t="s">
        <v>101</v>
      </c>
      <c r="G2978" s="26">
        <v>450</v>
      </c>
      <c r="H2978" s="26">
        <v>802</v>
      </c>
      <c r="I2978" s="48">
        <v>3755</v>
      </c>
      <c r="J2978" s="28">
        <v>1</v>
      </c>
      <c r="K2978" s="28"/>
      <c r="L2978" s="111">
        <v>48</v>
      </c>
      <c r="M2978" s="28">
        <v>0.20799999999999999</v>
      </c>
      <c r="N2978" s="28">
        <v>5.3999999999999999E-2</v>
      </c>
    </row>
    <row r="2979" spans="1:14">
      <c r="A2979" s="87" t="s">
        <v>140</v>
      </c>
      <c r="B2979" s="14" t="s">
        <v>75</v>
      </c>
      <c r="C2979" s="14" t="s">
        <v>183</v>
      </c>
      <c r="D2979" s="14">
        <v>2016</v>
      </c>
      <c r="E2979" s="14">
        <v>2016</v>
      </c>
      <c r="F2979" s="14" t="s">
        <v>101</v>
      </c>
      <c r="G2979" s="26">
        <v>24755</v>
      </c>
      <c r="H2979" s="26">
        <v>55614</v>
      </c>
      <c r="I2979" s="48">
        <v>180888</v>
      </c>
      <c r="J2979" s="28">
        <v>0.99919999999999998</v>
      </c>
      <c r="K2979" s="28"/>
      <c r="L2979" s="111">
        <v>4</v>
      </c>
      <c r="M2979" s="28">
        <v>0</v>
      </c>
      <c r="N2979" s="28">
        <v>5.2200000000000003E-2</v>
      </c>
    </row>
    <row r="2980" spans="1:14">
      <c r="A2980" s="87" t="s">
        <v>141</v>
      </c>
      <c r="B2980" s="14" t="s">
        <v>75</v>
      </c>
      <c r="C2980" s="14" t="s">
        <v>183</v>
      </c>
      <c r="D2980" s="14">
        <v>2016</v>
      </c>
      <c r="E2980" s="14">
        <v>2016</v>
      </c>
      <c r="F2980" s="14" t="s">
        <v>101</v>
      </c>
      <c r="G2980" s="26">
        <v>3637</v>
      </c>
      <c r="H2980" s="26">
        <v>7478</v>
      </c>
      <c r="I2980" s="48">
        <v>32763</v>
      </c>
      <c r="J2980" s="28">
        <v>0.98709999999999998</v>
      </c>
      <c r="K2980" s="28"/>
      <c r="L2980" s="111">
        <v>48</v>
      </c>
      <c r="M2980" s="28">
        <v>0.20799999999999999</v>
      </c>
      <c r="N2980" s="28">
        <v>5.3999999999999999E-2</v>
      </c>
    </row>
    <row r="2981" spans="1:14">
      <c r="A2981" s="87" t="s">
        <v>142</v>
      </c>
      <c r="B2981" s="14" t="s">
        <v>75</v>
      </c>
      <c r="C2981" s="14" t="s">
        <v>183</v>
      </c>
      <c r="D2981" s="14">
        <v>2016</v>
      </c>
      <c r="E2981" s="14">
        <v>2016</v>
      </c>
      <c r="F2981" s="14" t="s">
        <v>101</v>
      </c>
      <c r="G2981" s="26">
        <v>4325</v>
      </c>
      <c r="H2981" s="26">
        <v>7744</v>
      </c>
      <c r="I2981" s="48">
        <v>25642</v>
      </c>
      <c r="J2981" s="28">
        <v>1</v>
      </c>
      <c r="K2981" s="28"/>
      <c r="L2981" s="111">
        <v>48</v>
      </c>
      <c r="M2981" s="28">
        <v>0.20799999999999999</v>
      </c>
      <c r="N2981" s="28">
        <v>5.3999999999999999E-2</v>
      </c>
    </row>
    <row r="2982" spans="1:14">
      <c r="A2982" s="87" t="s">
        <v>143</v>
      </c>
      <c r="B2982" s="14" t="s">
        <v>74</v>
      </c>
      <c r="C2982" s="14" t="s">
        <v>183</v>
      </c>
      <c r="D2982" s="14">
        <v>2016</v>
      </c>
      <c r="E2982" s="14">
        <v>2016</v>
      </c>
      <c r="F2982" s="14" t="s">
        <v>101</v>
      </c>
      <c r="G2982" s="26">
        <v>123663</v>
      </c>
      <c r="H2982" s="26">
        <v>256008</v>
      </c>
      <c r="I2982" s="48">
        <v>910010</v>
      </c>
      <c r="J2982" s="28">
        <v>0.98219999999999996</v>
      </c>
      <c r="K2982" s="28"/>
      <c r="L2982" s="111">
        <v>23</v>
      </c>
      <c r="M2982" s="28">
        <v>0.435</v>
      </c>
      <c r="N2982" s="28">
        <v>3.0099999999999998E-2</v>
      </c>
    </row>
    <row r="2983" spans="1:14">
      <c r="A2983" s="87" t="s">
        <v>144</v>
      </c>
      <c r="B2983" s="14" t="s">
        <v>74</v>
      </c>
      <c r="C2983" s="14" t="s">
        <v>183</v>
      </c>
      <c r="D2983" s="14">
        <v>2016</v>
      </c>
      <c r="E2983" s="14">
        <v>2016</v>
      </c>
      <c r="F2983" s="14" t="s">
        <v>101</v>
      </c>
      <c r="G2983" s="26">
        <v>9265</v>
      </c>
      <c r="H2983" s="26">
        <v>17900</v>
      </c>
      <c r="I2983" s="48">
        <v>65033</v>
      </c>
      <c r="J2983" s="28">
        <v>0.97240000000000004</v>
      </c>
      <c r="K2983" s="28"/>
      <c r="L2983" s="111">
        <v>48</v>
      </c>
      <c r="M2983" s="28">
        <v>0.20799999999999999</v>
      </c>
      <c r="N2983" s="28">
        <v>5.3999999999999999E-2</v>
      </c>
    </row>
    <row r="2984" spans="1:14">
      <c r="A2984" s="87" t="s">
        <v>145</v>
      </c>
      <c r="B2984" s="14" t="s">
        <v>75</v>
      </c>
      <c r="C2984" s="14" t="s">
        <v>183</v>
      </c>
      <c r="D2984" s="14">
        <v>2016</v>
      </c>
      <c r="E2984" s="14">
        <v>2016</v>
      </c>
      <c r="F2984" s="14" t="s">
        <v>101</v>
      </c>
      <c r="G2984" s="26">
        <v>1206</v>
      </c>
      <c r="H2984" s="26">
        <v>2264</v>
      </c>
      <c r="I2984" s="48">
        <v>6205</v>
      </c>
      <c r="J2984" s="28">
        <v>1</v>
      </c>
      <c r="K2984" s="28"/>
      <c r="L2984" s="111">
        <v>48</v>
      </c>
      <c r="M2984" s="28">
        <v>0.20799999999999999</v>
      </c>
      <c r="N2984" s="28">
        <v>5.3999999999999999E-2</v>
      </c>
    </row>
    <row r="2985" spans="1:14">
      <c r="A2985" s="87" t="s">
        <v>146</v>
      </c>
      <c r="B2985" s="14" t="s">
        <v>75</v>
      </c>
      <c r="C2985" s="14" t="s">
        <v>183</v>
      </c>
      <c r="D2985" s="14">
        <v>2016</v>
      </c>
      <c r="E2985" s="14">
        <v>2016</v>
      </c>
      <c r="F2985" s="14" t="s">
        <v>101</v>
      </c>
      <c r="G2985" s="26">
        <v>129440</v>
      </c>
      <c r="H2985" s="26">
        <v>290613</v>
      </c>
      <c r="I2985" s="48">
        <v>832411</v>
      </c>
      <c r="J2985" s="28">
        <v>0.996</v>
      </c>
      <c r="K2985" s="28"/>
      <c r="L2985" s="111">
        <v>24</v>
      </c>
      <c r="M2985" s="28">
        <v>0.29199999999999998</v>
      </c>
      <c r="N2985" s="28">
        <v>3.6999999999999998E-2</v>
      </c>
    </row>
    <row r="2986" spans="1:14">
      <c r="A2986" s="87" t="s">
        <v>147</v>
      </c>
      <c r="B2986" s="14" t="s">
        <v>74</v>
      </c>
      <c r="C2986" s="14" t="s">
        <v>183</v>
      </c>
      <c r="D2986" s="14">
        <v>2016</v>
      </c>
      <c r="E2986" s="14">
        <v>2016</v>
      </c>
      <c r="F2986" s="14" t="s">
        <v>101</v>
      </c>
      <c r="G2986" s="26">
        <v>104048</v>
      </c>
      <c r="H2986" s="26">
        <v>217132</v>
      </c>
      <c r="I2986" s="48">
        <v>559244</v>
      </c>
      <c r="J2986" s="28">
        <v>0.99029999999999996</v>
      </c>
      <c r="K2986" s="28"/>
      <c r="L2986" s="111">
        <v>20</v>
      </c>
      <c r="M2986" s="28">
        <v>0.4</v>
      </c>
      <c r="N2986" s="28">
        <v>3.3399999999999999E-2</v>
      </c>
    </row>
    <row r="2987" spans="1:14">
      <c r="A2987" s="87" t="s">
        <v>148</v>
      </c>
      <c r="B2987" s="14" t="s">
        <v>75</v>
      </c>
      <c r="C2987" s="14" t="s">
        <v>183</v>
      </c>
      <c r="D2987" s="14">
        <v>2016</v>
      </c>
      <c r="E2987" s="14">
        <v>2016</v>
      </c>
      <c r="F2987" s="14" t="s">
        <v>101</v>
      </c>
      <c r="G2987" s="26">
        <v>2697</v>
      </c>
      <c r="H2987" s="26">
        <v>5996</v>
      </c>
      <c r="I2987" s="48">
        <v>18687</v>
      </c>
      <c r="J2987" s="28">
        <v>1</v>
      </c>
      <c r="K2987" s="28"/>
      <c r="L2987" s="111">
        <v>48</v>
      </c>
      <c r="M2987" s="28">
        <v>0.20799999999999999</v>
      </c>
      <c r="N2987" s="28">
        <v>5.3999999999999999E-2</v>
      </c>
    </row>
    <row r="2988" spans="1:14">
      <c r="A2988" s="87" t="s">
        <v>149</v>
      </c>
      <c r="B2988" s="14" t="s">
        <v>75</v>
      </c>
      <c r="C2988" s="14" t="s">
        <v>183</v>
      </c>
      <c r="D2988" s="14">
        <v>2016</v>
      </c>
      <c r="E2988" s="14">
        <v>2016</v>
      </c>
      <c r="F2988" s="14" t="s">
        <v>101</v>
      </c>
      <c r="G2988" s="26">
        <v>179978</v>
      </c>
      <c r="H2988" s="26">
        <v>395523</v>
      </c>
      <c r="I2988" s="48">
        <v>878241</v>
      </c>
      <c r="J2988" s="28">
        <v>0.99950000000000006</v>
      </c>
      <c r="K2988" s="28"/>
      <c r="L2988" s="111">
        <v>19</v>
      </c>
      <c r="M2988" s="28">
        <v>0.21099999999999999</v>
      </c>
      <c r="N2988" s="28">
        <v>2.12E-2</v>
      </c>
    </row>
    <row r="2989" spans="1:14">
      <c r="A2989" s="87" t="s">
        <v>150</v>
      </c>
      <c r="B2989" s="14" t="s">
        <v>74</v>
      </c>
      <c r="C2989" s="14" t="s">
        <v>183</v>
      </c>
      <c r="D2989" s="14">
        <v>2016</v>
      </c>
      <c r="E2989" s="14">
        <v>2016</v>
      </c>
      <c r="F2989" s="14" t="s">
        <v>101</v>
      </c>
      <c r="G2989" s="26">
        <v>142797</v>
      </c>
      <c r="H2989" s="26">
        <v>289206</v>
      </c>
      <c r="I2989" s="48">
        <v>908130</v>
      </c>
      <c r="J2989" s="28">
        <v>0.94710000000000005</v>
      </c>
      <c r="K2989" s="28"/>
      <c r="L2989" s="111">
        <v>28</v>
      </c>
      <c r="M2989" s="28">
        <v>0.42899999999999999</v>
      </c>
      <c r="N2989" s="28">
        <v>1.8800000000000001E-2</v>
      </c>
    </row>
    <row r="2990" spans="1:14">
      <c r="A2990" s="87" t="s">
        <v>151</v>
      </c>
      <c r="B2990" s="14" t="s">
        <v>74</v>
      </c>
      <c r="C2990" s="14" t="s">
        <v>183</v>
      </c>
      <c r="D2990" s="14">
        <v>2016</v>
      </c>
      <c r="E2990" s="14">
        <v>2016</v>
      </c>
      <c r="F2990" s="14" t="s">
        <v>101</v>
      </c>
      <c r="G2990" s="26">
        <v>34717</v>
      </c>
      <c r="H2990" s="26">
        <v>52762</v>
      </c>
      <c r="I2990" s="48">
        <v>228277</v>
      </c>
      <c r="J2990" s="28">
        <v>0.97260000000000002</v>
      </c>
      <c r="K2990" s="28"/>
      <c r="L2990" s="111">
        <v>6</v>
      </c>
      <c r="M2990" s="28">
        <v>0.66700000000000004</v>
      </c>
      <c r="N2990" s="28">
        <v>4.5499999999999999E-2</v>
      </c>
    </row>
    <row r="2991" spans="1:14">
      <c r="A2991" s="87" t="s">
        <v>152</v>
      </c>
      <c r="B2991" s="14" t="s">
        <v>75</v>
      </c>
      <c r="C2991" s="14" t="s">
        <v>183</v>
      </c>
      <c r="D2991" s="14">
        <v>2016</v>
      </c>
      <c r="E2991" s="14">
        <v>2016</v>
      </c>
      <c r="F2991" s="14" t="s">
        <v>101</v>
      </c>
      <c r="G2991" s="26">
        <v>52536</v>
      </c>
      <c r="H2991" s="26">
        <v>118821</v>
      </c>
      <c r="I2991" s="48">
        <v>299647</v>
      </c>
      <c r="J2991" s="28">
        <v>0.99339999999999995</v>
      </c>
      <c r="K2991" s="28"/>
      <c r="L2991" s="111">
        <v>8</v>
      </c>
      <c r="M2991" s="28">
        <v>0.125</v>
      </c>
      <c r="N2991" s="28">
        <v>2.0400000000000001E-2</v>
      </c>
    </row>
    <row r="2992" spans="1:14">
      <c r="A2992" s="87" t="s">
        <v>153</v>
      </c>
      <c r="B2992" s="14" t="s">
        <v>74</v>
      </c>
      <c r="C2992" s="14" t="s">
        <v>183</v>
      </c>
      <c r="D2992" s="14">
        <v>2016</v>
      </c>
      <c r="E2992" s="14">
        <v>2016</v>
      </c>
      <c r="F2992" s="14" t="s">
        <v>101</v>
      </c>
      <c r="G2992" s="26">
        <v>10115</v>
      </c>
      <c r="H2992" s="26">
        <v>18605</v>
      </c>
      <c r="I2992" s="48">
        <v>62522</v>
      </c>
      <c r="J2992" s="28">
        <v>0.96650000000000003</v>
      </c>
      <c r="K2992" s="28"/>
      <c r="L2992" s="111">
        <v>48</v>
      </c>
      <c r="M2992" s="28">
        <v>0.20799999999999999</v>
      </c>
      <c r="N2992" s="28">
        <v>5.3999999999999999E-2</v>
      </c>
    </row>
    <row r="2993" spans="1:14">
      <c r="A2993" s="87" t="s">
        <v>154</v>
      </c>
      <c r="B2993" s="14" t="s">
        <v>74</v>
      </c>
      <c r="C2993" s="14" t="s">
        <v>183</v>
      </c>
      <c r="D2993" s="14">
        <v>2016</v>
      </c>
      <c r="E2993" s="14">
        <v>2016</v>
      </c>
      <c r="F2993" s="14" t="s">
        <v>101</v>
      </c>
      <c r="G2993" s="26">
        <v>15598</v>
      </c>
      <c r="H2993" s="26">
        <v>30378</v>
      </c>
      <c r="I2993" s="48">
        <v>158843</v>
      </c>
      <c r="J2993" s="28">
        <v>0.96860000000000002</v>
      </c>
      <c r="K2993" s="28"/>
      <c r="L2993" s="111">
        <v>48</v>
      </c>
      <c r="M2993" s="28">
        <v>0.20799999999999999</v>
      </c>
      <c r="N2993" s="28">
        <v>5.3999999999999999E-2</v>
      </c>
    </row>
    <row r="2994" spans="1:14">
      <c r="A2994" s="87" t="s">
        <v>155</v>
      </c>
      <c r="B2994" s="14" t="s">
        <v>74</v>
      </c>
      <c r="C2994" s="14" t="s">
        <v>183</v>
      </c>
      <c r="D2994" s="14">
        <v>2016</v>
      </c>
      <c r="E2994" s="14">
        <v>2016</v>
      </c>
      <c r="F2994" s="14" t="s">
        <v>101</v>
      </c>
      <c r="G2994" s="26">
        <v>19143</v>
      </c>
      <c r="H2994" s="26">
        <v>40326</v>
      </c>
      <c r="I2994" s="48">
        <v>144208</v>
      </c>
      <c r="J2994" s="28">
        <v>0.95250000000000001</v>
      </c>
      <c r="K2994" s="28"/>
      <c r="L2994" s="111">
        <v>48</v>
      </c>
      <c r="M2994" s="28">
        <v>0.20799999999999999</v>
      </c>
      <c r="N2994" s="28">
        <v>5.3999999999999999E-2</v>
      </c>
    </row>
    <row r="2995" spans="1:14">
      <c r="A2995" s="87" t="s">
        <v>156</v>
      </c>
      <c r="B2995" s="14" t="s">
        <v>74</v>
      </c>
      <c r="C2995" s="14" t="s">
        <v>183</v>
      </c>
      <c r="D2995" s="14">
        <v>2016</v>
      </c>
      <c r="E2995" s="14">
        <v>2016</v>
      </c>
      <c r="F2995" s="14" t="s">
        <v>101</v>
      </c>
      <c r="G2995" s="26">
        <v>53922</v>
      </c>
      <c r="H2995" s="26">
        <v>106603</v>
      </c>
      <c r="I2995" s="48">
        <v>452010</v>
      </c>
      <c r="J2995" s="28">
        <v>0.97829999999999995</v>
      </c>
      <c r="K2995" s="28"/>
      <c r="L2995" s="111">
        <v>10</v>
      </c>
      <c r="M2995" s="28">
        <v>0.3</v>
      </c>
      <c r="N2995" s="28">
        <v>4.2799999999999998E-2</v>
      </c>
    </row>
    <row r="2996" spans="1:14">
      <c r="A2996" s="87" t="s">
        <v>157</v>
      </c>
      <c r="B2996" s="14" t="s">
        <v>74</v>
      </c>
      <c r="C2996" s="14" t="s">
        <v>183</v>
      </c>
      <c r="D2996" s="14">
        <v>2016</v>
      </c>
      <c r="E2996" s="14">
        <v>2016</v>
      </c>
      <c r="F2996" s="14" t="s">
        <v>101</v>
      </c>
      <c r="G2996" s="26">
        <v>14946</v>
      </c>
      <c r="H2996" s="26">
        <v>27563</v>
      </c>
      <c r="I2996" s="48">
        <v>81186</v>
      </c>
      <c r="J2996" s="28">
        <v>0.97089999999999999</v>
      </c>
      <c r="K2996" s="28"/>
      <c r="L2996" s="111">
        <v>48</v>
      </c>
      <c r="M2996" s="28">
        <v>0.20799999999999999</v>
      </c>
      <c r="N2996" s="28">
        <v>5.3999999999999999E-2</v>
      </c>
    </row>
    <row r="2997" spans="1:14">
      <c r="A2997" s="87" t="s">
        <v>158</v>
      </c>
      <c r="B2997" s="14" t="s">
        <v>75</v>
      </c>
      <c r="C2997" s="14" t="s">
        <v>183</v>
      </c>
      <c r="D2997" s="14">
        <v>2016</v>
      </c>
      <c r="E2997" s="14">
        <v>2016</v>
      </c>
      <c r="F2997" s="14" t="s">
        <v>101</v>
      </c>
      <c r="G2997" s="26">
        <v>12929</v>
      </c>
      <c r="H2997" s="26">
        <v>24679</v>
      </c>
      <c r="I2997" s="48">
        <v>66010</v>
      </c>
      <c r="J2997" s="28">
        <v>0.98650000000000004</v>
      </c>
      <c r="K2997" s="28"/>
      <c r="L2997" s="111">
        <v>48</v>
      </c>
      <c r="M2997" s="28">
        <v>0.20799999999999999</v>
      </c>
      <c r="N2997" s="28">
        <v>5.3999999999999999E-2</v>
      </c>
    </row>
    <row r="2998" spans="1:14">
      <c r="A2998" s="87" t="s">
        <v>159</v>
      </c>
      <c r="B2998" s="14" t="s">
        <v>75</v>
      </c>
      <c r="C2998" s="14" t="s">
        <v>183</v>
      </c>
      <c r="D2998" s="14">
        <v>2016</v>
      </c>
      <c r="E2998" s="14">
        <v>2016</v>
      </c>
      <c r="F2998" s="14" t="s">
        <v>101</v>
      </c>
      <c r="G2998" s="26">
        <v>166</v>
      </c>
      <c r="H2998" s="26">
        <v>295</v>
      </c>
      <c r="I2998" s="48">
        <v>808</v>
      </c>
      <c r="J2998" s="28">
        <v>1</v>
      </c>
      <c r="K2998" s="28"/>
      <c r="L2998" s="111">
        <v>48</v>
      </c>
      <c r="M2998" s="28">
        <v>0.20799999999999999</v>
      </c>
      <c r="N2998" s="28">
        <v>5.3999999999999999E-2</v>
      </c>
    </row>
    <row r="2999" spans="1:14">
      <c r="A2999" s="87" t="s">
        <v>160</v>
      </c>
      <c r="B2999" s="14" t="s">
        <v>75</v>
      </c>
      <c r="C2999" s="14" t="s">
        <v>183</v>
      </c>
      <c r="D2999" s="14">
        <v>2016</v>
      </c>
      <c r="E2999" s="14">
        <v>2016</v>
      </c>
      <c r="F2999" s="14" t="s">
        <v>101</v>
      </c>
      <c r="G2999" s="26">
        <v>3347</v>
      </c>
      <c r="H2999" s="26">
        <v>7104</v>
      </c>
      <c r="I2999" s="48">
        <v>18086</v>
      </c>
      <c r="J2999" s="28">
        <v>1</v>
      </c>
      <c r="K2999" s="28"/>
      <c r="L2999" s="111">
        <v>48</v>
      </c>
      <c r="M2999" s="28">
        <v>0.20799999999999999</v>
      </c>
      <c r="N2999" s="28">
        <v>5.3999999999999999E-2</v>
      </c>
    </row>
    <row r="3000" spans="1:14">
      <c r="A3000" s="87" t="s">
        <v>161</v>
      </c>
      <c r="B3000" s="14" t="s">
        <v>74</v>
      </c>
      <c r="C3000" s="14" t="s">
        <v>183</v>
      </c>
      <c r="D3000" s="14">
        <v>2016</v>
      </c>
      <c r="E3000" s="14">
        <v>2016</v>
      </c>
      <c r="F3000" s="14" t="s">
        <v>101</v>
      </c>
      <c r="G3000" s="26">
        <v>22783</v>
      </c>
      <c r="H3000" s="26">
        <v>43283</v>
      </c>
      <c r="I3000" s="48">
        <v>124814</v>
      </c>
      <c r="J3000" s="28">
        <v>0.95650000000000002</v>
      </c>
      <c r="K3000" s="28"/>
      <c r="L3000" s="111">
        <v>5</v>
      </c>
      <c r="M3000" s="28">
        <v>0.2</v>
      </c>
      <c r="N3000" s="28">
        <v>1.8100000000000002E-2</v>
      </c>
    </row>
    <row r="3001" spans="1:14">
      <c r="A3001" s="87" t="s">
        <v>162</v>
      </c>
      <c r="B3001" s="14" t="s">
        <v>74</v>
      </c>
      <c r="C3001" s="14" t="s">
        <v>183</v>
      </c>
      <c r="D3001" s="14">
        <v>2016</v>
      </c>
      <c r="E3001" s="14">
        <v>2016</v>
      </c>
      <c r="F3001" s="14" t="s">
        <v>101</v>
      </c>
      <c r="G3001" s="26">
        <v>19477</v>
      </c>
      <c r="H3001" s="26">
        <v>34744</v>
      </c>
      <c r="I3001" s="48">
        <v>128944</v>
      </c>
      <c r="J3001" s="28">
        <v>0.87</v>
      </c>
      <c r="K3001" s="28"/>
      <c r="L3001" s="111">
        <v>48</v>
      </c>
      <c r="M3001" s="28">
        <v>0.20799999999999999</v>
      </c>
      <c r="N3001" s="28">
        <v>5.3999999999999999E-2</v>
      </c>
    </row>
    <row r="3002" spans="1:14">
      <c r="A3002" s="87" t="s">
        <v>163</v>
      </c>
      <c r="B3002" s="14" t="s">
        <v>75</v>
      </c>
      <c r="C3002" s="14" t="s">
        <v>183</v>
      </c>
      <c r="D3002" s="14">
        <v>2016</v>
      </c>
      <c r="E3002" s="14">
        <v>2016</v>
      </c>
      <c r="F3002" s="14" t="s">
        <v>101</v>
      </c>
      <c r="G3002" s="26">
        <v>42632</v>
      </c>
      <c r="H3002" s="26">
        <v>89906</v>
      </c>
      <c r="I3002" s="48">
        <v>241702</v>
      </c>
      <c r="J3002" s="28">
        <v>0.99409999999999998</v>
      </c>
      <c r="K3002" s="28"/>
      <c r="L3002" s="111">
        <v>4</v>
      </c>
      <c r="M3002" s="28">
        <v>0.25</v>
      </c>
      <c r="N3002" s="28">
        <v>1.9900000000000001E-2</v>
      </c>
    </row>
    <row r="3003" spans="1:14">
      <c r="A3003" s="87" t="s">
        <v>164</v>
      </c>
      <c r="B3003" s="14" t="s">
        <v>75</v>
      </c>
      <c r="C3003" s="14" t="s">
        <v>183</v>
      </c>
      <c r="D3003" s="14">
        <v>2016</v>
      </c>
      <c r="E3003" s="14">
        <v>2016</v>
      </c>
      <c r="F3003" s="14" t="s">
        <v>101</v>
      </c>
      <c r="G3003" s="26">
        <v>5835</v>
      </c>
      <c r="H3003" s="26">
        <v>13426</v>
      </c>
      <c r="I3003" s="48">
        <v>41956</v>
      </c>
      <c r="J3003" s="28">
        <v>0.95620000000000005</v>
      </c>
      <c r="K3003" s="28"/>
      <c r="L3003" s="111">
        <v>48</v>
      </c>
      <c r="M3003" s="28">
        <v>0.20799999999999999</v>
      </c>
      <c r="N3003" s="28">
        <v>5.3999999999999999E-2</v>
      </c>
    </row>
    <row r="3004" spans="1:14">
      <c r="A3004" s="87" t="s">
        <v>165</v>
      </c>
      <c r="B3004" s="14" t="s">
        <v>75</v>
      </c>
      <c r="C3004" s="14" t="s">
        <v>183</v>
      </c>
      <c r="D3004" s="14">
        <v>2016</v>
      </c>
      <c r="E3004" s="14">
        <v>2016</v>
      </c>
      <c r="F3004" s="14" t="s">
        <v>101</v>
      </c>
      <c r="G3004" s="26">
        <v>4667</v>
      </c>
      <c r="H3004" s="26">
        <v>10185</v>
      </c>
      <c r="I3004" s="48">
        <v>27658</v>
      </c>
      <c r="J3004" s="28">
        <v>0.89180000000000004</v>
      </c>
      <c r="K3004" s="28"/>
      <c r="L3004" s="111">
        <v>48</v>
      </c>
      <c r="M3004" s="28">
        <v>0.20799999999999999</v>
      </c>
      <c r="N3004" s="28">
        <v>5.3999999999999999E-2</v>
      </c>
    </row>
    <row r="3005" spans="1:14">
      <c r="A3005" s="87" t="s">
        <v>166</v>
      </c>
      <c r="B3005" s="14" t="s">
        <v>75</v>
      </c>
      <c r="C3005" s="14" t="s">
        <v>183</v>
      </c>
      <c r="D3005" s="14">
        <v>2016</v>
      </c>
      <c r="E3005" s="14">
        <v>2016</v>
      </c>
      <c r="F3005" s="14" t="s">
        <v>101</v>
      </c>
      <c r="G3005" s="26">
        <v>1039</v>
      </c>
      <c r="H3005" s="26">
        <v>1818</v>
      </c>
      <c r="I3005" s="48">
        <v>4962</v>
      </c>
      <c r="J3005" s="28">
        <v>0.90410000000000001</v>
      </c>
      <c r="K3005" s="28"/>
      <c r="L3005" s="111">
        <v>48</v>
      </c>
      <c r="M3005" s="28">
        <v>0.20799999999999999</v>
      </c>
      <c r="N3005" s="28">
        <v>5.3999999999999999E-2</v>
      </c>
    </row>
    <row r="3006" spans="1:14">
      <c r="A3006" s="87" t="s">
        <v>167</v>
      </c>
      <c r="B3006" s="14" t="s">
        <v>74</v>
      </c>
      <c r="C3006" s="14" t="s">
        <v>183</v>
      </c>
      <c r="D3006" s="14">
        <v>2016</v>
      </c>
      <c r="E3006" s="14">
        <v>2016</v>
      </c>
      <c r="F3006" s="14" t="s">
        <v>101</v>
      </c>
      <c r="G3006" s="26">
        <v>53404</v>
      </c>
      <c r="H3006" s="26">
        <v>125621</v>
      </c>
      <c r="I3006" s="48">
        <v>257082</v>
      </c>
      <c r="J3006" s="28">
        <v>0.97960000000000003</v>
      </c>
      <c r="K3006" s="28"/>
      <c r="L3006" s="111">
        <v>8</v>
      </c>
      <c r="M3006" s="28">
        <v>0.125</v>
      </c>
      <c r="N3006" s="28">
        <v>2.5899999999999999E-2</v>
      </c>
    </row>
    <row r="3007" spans="1:14">
      <c r="A3007" s="87" t="s">
        <v>168</v>
      </c>
      <c r="B3007" s="14" t="s">
        <v>75</v>
      </c>
      <c r="C3007" s="14" t="s">
        <v>183</v>
      </c>
      <c r="D3007" s="14">
        <v>2016</v>
      </c>
      <c r="E3007" s="14">
        <v>2016</v>
      </c>
      <c r="F3007" s="14" t="s">
        <v>101</v>
      </c>
      <c r="G3007" s="26">
        <v>3175</v>
      </c>
      <c r="H3007" s="26">
        <v>5533</v>
      </c>
      <c r="I3007" s="48">
        <v>14840</v>
      </c>
      <c r="J3007" s="28">
        <v>0.98529999999999995</v>
      </c>
      <c r="K3007" s="28"/>
      <c r="L3007" s="111">
        <v>48</v>
      </c>
      <c r="M3007" s="28">
        <v>0.20799999999999999</v>
      </c>
      <c r="N3007" s="28">
        <v>5.3999999999999999E-2</v>
      </c>
    </row>
    <row r="3008" spans="1:14">
      <c r="A3008" s="87" t="s">
        <v>169</v>
      </c>
      <c r="B3008" s="14" t="s">
        <v>74</v>
      </c>
      <c r="C3008" s="14" t="s">
        <v>183</v>
      </c>
      <c r="D3008" s="14">
        <v>2016</v>
      </c>
      <c r="E3008" s="14">
        <v>2016</v>
      </c>
      <c r="F3008" s="14" t="s">
        <v>101</v>
      </c>
      <c r="G3008" s="26">
        <v>37799</v>
      </c>
      <c r="H3008" s="26">
        <v>76119</v>
      </c>
      <c r="I3008" s="48">
        <v>240868</v>
      </c>
      <c r="J3008" s="28">
        <v>0.97740000000000005</v>
      </c>
      <c r="K3008" s="28"/>
      <c r="L3008" s="111">
        <v>7</v>
      </c>
      <c r="M3008" s="28">
        <v>0.42899999999999999</v>
      </c>
      <c r="N3008" s="28">
        <v>5.4100000000000002E-2</v>
      </c>
    </row>
    <row r="3009" spans="1:31">
      <c r="A3009" s="87" t="s">
        <v>170</v>
      </c>
      <c r="B3009" s="14" t="s">
        <v>74</v>
      </c>
      <c r="C3009" s="14" t="s">
        <v>183</v>
      </c>
      <c r="D3009" s="14">
        <v>2016</v>
      </c>
      <c r="E3009" s="14">
        <v>2016</v>
      </c>
      <c r="F3009" s="14" t="s">
        <v>101</v>
      </c>
      <c r="G3009" s="26">
        <v>10864</v>
      </c>
      <c r="H3009" s="26">
        <v>21445</v>
      </c>
      <c r="I3009" s="48">
        <v>59896</v>
      </c>
      <c r="J3009" s="28">
        <v>0.96440000000000003</v>
      </c>
      <c r="K3009" s="28"/>
      <c r="L3009" s="111">
        <v>48</v>
      </c>
      <c r="M3009" s="28">
        <v>0.20799999999999999</v>
      </c>
      <c r="N3009" s="28">
        <v>5.3999999999999999E-2</v>
      </c>
    </row>
    <row r="3010" spans="1:31">
      <c r="A3010" s="87" t="s">
        <v>171</v>
      </c>
      <c r="B3010" s="14" t="s">
        <v>75</v>
      </c>
      <c r="C3010" s="14" t="s">
        <v>183</v>
      </c>
      <c r="D3010" s="14">
        <v>2016</v>
      </c>
      <c r="E3010" s="14">
        <v>2016</v>
      </c>
      <c r="F3010" s="14" t="s">
        <v>101</v>
      </c>
      <c r="G3010" s="26">
        <v>6344</v>
      </c>
      <c r="H3010" s="26">
        <v>13652</v>
      </c>
      <c r="I3010" s="48">
        <v>32391</v>
      </c>
      <c r="J3010" s="28">
        <v>1</v>
      </c>
      <c r="K3010" s="28"/>
      <c r="L3010" s="111">
        <v>48</v>
      </c>
      <c r="M3010" s="28">
        <v>0.20799999999999999</v>
      </c>
      <c r="N3010" s="28">
        <v>5.3999999999999999E-2</v>
      </c>
    </row>
    <row r="3011" spans="1:31">
      <c r="A3011" s="51" t="s">
        <v>281</v>
      </c>
      <c r="B3011" s="14" t="s">
        <v>66</v>
      </c>
      <c r="C3011" s="14" t="s">
        <v>184</v>
      </c>
      <c r="D3011" s="14">
        <v>2016</v>
      </c>
      <c r="E3011" s="14">
        <v>2016</v>
      </c>
      <c r="F3011" s="14" t="s">
        <v>101</v>
      </c>
      <c r="G3011" s="128"/>
      <c r="H3011" s="128"/>
      <c r="I3011" s="128"/>
      <c r="J3011" s="129"/>
      <c r="K3011" s="129"/>
      <c r="L3011" s="111"/>
      <c r="M3011" s="28">
        <v>0.254</v>
      </c>
      <c r="N3011" s="28">
        <v>5.3999999999999999E-2</v>
      </c>
    </row>
    <row r="3012" spans="1:31">
      <c r="A3012" s="51" t="s">
        <v>172</v>
      </c>
      <c r="B3012" s="14" t="s">
        <v>66</v>
      </c>
      <c r="C3012" s="14" t="s">
        <v>184</v>
      </c>
      <c r="D3012" s="14">
        <v>2016</v>
      </c>
      <c r="E3012" s="14">
        <v>2016</v>
      </c>
      <c r="F3012" s="14" t="s">
        <v>101</v>
      </c>
      <c r="G3012" s="26">
        <v>2133037</v>
      </c>
      <c r="H3012" s="26">
        <v>4415861</v>
      </c>
      <c r="I3012" s="48">
        <v>13651668</v>
      </c>
      <c r="J3012" s="28">
        <v>0.97299999999999998</v>
      </c>
      <c r="K3012" s="28"/>
      <c r="L3012" s="111">
        <v>383</v>
      </c>
      <c r="M3012" s="28">
        <v>0.36299999999999999</v>
      </c>
      <c r="N3012" s="28">
        <v>5.2499999999999998E-2</v>
      </c>
      <c r="O3012" s="14"/>
      <c r="P3012" s="14"/>
      <c r="Q3012" s="14"/>
      <c r="R3012" s="14"/>
      <c r="S3012" s="14"/>
      <c r="T3012" s="14"/>
      <c r="U3012" s="14"/>
      <c r="V3012" s="14"/>
      <c r="W3012" s="14"/>
      <c r="X3012" s="14"/>
      <c r="Y3012" s="14"/>
      <c r="Z3012" s="14"/>
      <c r="AA3012" s="14"/>
      <c r="AB3012" s="14"/>
      <c r="AC3012" s="14"/>
      <c r="AD3012" s="14"/>
      <c r="AE3012" s="14"/>
    </row>
    <row r="3013" spans="1:31">
      <c r="A3013" s="51" t="s">
        <v>173</v>
      </c>
      <c r="B3013" s="14" t="s">
        <v>74</v>
      </c>
      <c r="C3013" s="14" t="s">
        <v>184</v>
      </c>
      <c r="D3013" s="14">
        <v>2016</v>
      </c>
      <c r="E3013" s="14">
        <v>2016</v>
      </c>
      <c r="F3013" s="14" t="s">
        <v>101</v>
      </c>
      <c r="G3013" s="26">
        <v>61189</v>
      </c>
      <c r="H3013" s="26">
        <v>117557</v>
      </c>
      <c r="I3013" s="48">
        <v>445655</v>
      </c>
      <c r="J3013" s="28">
        <v>0.96779999999999999</v>
      </c>
      <c r="K3013" s="28"/>
      <c r="L3013" s="111">
        <v>13</v>
      </c>
      <c r="M3013" s="28">
        <v>0.46200000000000002</v>
      </c>
      <c r="N3013" s="28">
        <v>5.8799999999999998E-2</v>
      </c>
    </row>
    <row r="3014" spans="1:31">
      <c r="A3014" s="51" t="s">
        <v>174</v>
      </c>
      <c r="B3014" s="14" t="s">
        <v>75</v>
      </c>
      <c r="C3014" s="14" t="s">
        <v>184</v>
      </c>
      <c r="D3014" s="14">
        <v>2016</v>
      </c>
      <c r="E3014" s="14">
        <v>2016</v>
      </c>
      <c r="F3014" s="14" t="s">
        <v>101</v>
      </c>
      <c r="G3014" s="26">
        <v>97</v>
      </c>
      <c r="H3014" s="26">
        <v>161</v>
      </c>
      <c r="I3014" s="48">
        <v>358</v>
      </c>
      <c r="J3014" s="28">
        <v>1</v>
      </c>
      <c r="K3014" s="28"/>
      <c r="L3014" s="111">
        <v>56</v>
      </c>
      <c r="M3014" s="28">
        <v>0.19600000000000001</v>
      </c>
      <c r="N3014" s="28">
        <v>5.74E-2</v>
      </c>
    </row>
    <row r="3015" spans="1:31">
      <c r="A3015" s="51" t="s">
        <v>175</v>
      </c>
      <c r="B3015" s="14" t="s">
        <v>75</v>
      </c>
      <c r="C3015" s="14" t="s">
        <v>184</v>
      </c>
      <c r="D3015" s="14">
        <v>2016</v>
      </c>
      <c r="E3015" s="14">
        <v>2016</v>
      </c>
      <c r="F3015" s="14" t="s">
        <v>101</v>
      </c>
      <c r="G3015" s="26">
        <v>1830</v>
      </c>
      <c r="H3015" s="26">
        <v>3458</v>
      </c>
      <c r="I3015" s="48">
        <v>8305</v>
      </c>
      <c r="J3015" s="28">
        <v>0.95</v>
      </c>
      <c r="K3015" s="28"/>
      <c r="L3015" s="111">
        <v>56</v>
      </c>
      <c r="M3015" s="28">
        <v>0.19600000000000001</v>
      </c>
      <c r="N3015" s="28">
        <v>5.74E-2</v>
      </c>
    </row>
    <row r="3016" spans="1:31">
      <c r="A3016" s="51" t="s">
        <v>176</v>
      </c>
      <c r="B3016" s="14" t="s">
        <v>75</v>
      </c>
      <c r="C3016" s="14" t="s">
        <v>184</v>
      </c>
      <c r="D3016" s="14">
        <v>2016</v>
      </c>
      <c r="E3016" s="14">
        <v>2016</v>
      </c>
      <c r="F3016" s="14" t="s">
        <v>101</v>
      </c>
      <c r="G3016" s="26">
        <v>17109</v>
      </c>
      <c r="H3016" s="26">
        <v>32341</v>
      </c>
      <c r="I3016" s="48">
        <v>83572</v>
      </c>
      <c r="J3016" s="28">
        <v>0.88900000000000001</v>
      </c>
      <c r="K3016" s="28"/>
      <c r="L3016" s="111">
        <v>56</v>
      </c>
      <c r="M3016" s="28">
        <v>0.19600000000000001</v>
      </c>
      <c r="N3016" s="28">
        <v>5.74E-2</v>
      </c>
    </row>
    <row r="3017" spans="1:31">
      <c r="A3017" s="51" t="s">
        <v>177</v>
      </c>
      <c r="B3017" s="14" t="s">
        <v>75</v>
      </c>
      <c r="C3017" s="14" t="s">
        <v>184</v>
      </c>
      <c r="D3017" s="14">
        <v>2016</v>
      </c>
      <c r="E3017" s="14">
        <v>2016</v>
      </c>
      <c r="F3017" s="14" t="s">
        <v>101</v>
      </c>
      <c r="G3017" s="26">
        <v>2791</v>
      </c>
      <c r="H3017" s="26">
        <v>5145</v>
      </c>
      <c r="I3017" s="48">
        <v>12249</v>
      </c>
      <c r="J3017" s="28">
        <v>0.98019999999999996</v>
      </c>
      <c r="K3017" s="28"/>
      <c r="L3017" s="111">
        <v>56</v>
      </c>
      <c r="M3017" s="28">
        <v>0.19600000000000001</v>
      </c>
      <c r="N3017" s="28">
        <v>5.74E-2</v>
      </c>
    </row>
    <row r="3018" spans="1:31">
      <c r="A3018" s="51" t="s">
        <v>178</v>
      </c>
      <c r="B3018" s="14" t="s">
        <v>75</v>
      </c>
      <c r="C3018" s="14" t="s">
        <v>184</v>
      </c>
      <c r="D3018" s="14">
        <v>2016</v>
      </c>
      <c r="E3018" s="14">
        <v>2016</v>
      </c>
      <c r="F3018" s="14" t="s">
        <v>101</v>
      </c>
      <c r="G3018" s="26">
        <v>602</v>
      </c>
      <c r="H3018" s="26">
        <v>1375</v>
      </c>
      <c r="I3018" s="48">
        <v>8998</v>
      </c>
      <c r="J3018" s="28">
        <v>0.7742</v>
      </c>
      <c r="K3018" s="28"/>
      <c r="L3018" s="111">
        <v>56</v>
      </c>
      <c r="M3018" s="28">
        <v>0.19600000000000001</v>
      </c>
      <c r="N3018" s="28">
        <v>5.74E-2</v>
      </c>
    </row>
    <row r="3019" spans="1:31">
      <c r="A3019" s="51" t="s">
        <v>179</v>
      </c>
      <c r="B3019" s="14" t="s">
        <v>74</v>
      </c>
      <c r="C3019" s="14" t="s">
        <v>184</v>
      </c>
      <c r="D3019" s="14">
        <v>2016</v>
      </c>
      <c r="E3019" s="14">
        <v>2016</v>
      </c>
      <c r="F3019" s="14" t="s">
        <v>101</v>
      </c>
      <c r="G3019" s="26">
        <v>35021</v>
      </c>
      <c r="H3019" s="26">
        <v>69951</v>
      </c>
      <c r="I3019" s="48">
        <v>276808</v>
      </c>
      <c r="J3019" s="28">
        <v>0.95140000000000002</v>
      </c>
      <c r="K3019" s="28"/>
      <c r="L3019" s="111">
        <v>9</v>
      </c>
      <c r="M3019" s="28">
        <v>0.44400000000000001</v>
      </c>
      <c r="N3019" s="28">
        <v>3.6999999999999998E-2</v>
      </c>
    </row>
    <row r="3020" spans="1:31">
      <c r="A3020" s="51" t="s">
        <v>180</v>
      </c>
      <c r="B3020" s="14" t="s">
        <v>75</v>
      </c>
      <c r="C3020" s="14" t="s">
        <v>184</v>
      </c>
      <c r="D3020" s="14">
        <v>2016</v>
      </c>
      <c r="E3020" s="14">
        <v>2016</v>
      </c>
      <c r="F3020" s="14" t="s">
        <v>101</v>
      </c>
      <c r="G3020" s="26">
        <v>2655</v>
      </c>
      <c r="H3020" s="26">
        <v>5399</v>
      </c>
      <c r="I3020" s="48">
        <v>12100</v>
      </c>
      <c r="J3020" s="28">
        <v>0.98850000000000005</v>
      </c>
      <c r="K3020" s="28"/>
      <c r="L3020" s="111">
        <v>56</v>
      </c>
      <c r="M3020" s="28">
        <v>0.19600000000000001</v>
      </c>
      <c r="N3020" s="28">
        <v>5.74E-2</v>
      </c>
    </row>
    <row r="3021" spans="1:31">
      <c r="A3021" s="51" t="s">
        <v>181</v>
      </c>
      <c r="B3021" s="14" t="s">
        <v>75</v>
      </c>
      <c r="C3021" s="14" t="s">
        <v>184</v>
      </c>
      <c r="D3021" s="14">
        <v>2016</v>
      </c>
      <c r="E3021" s="14">
        <v>2016</v>
      </c>
      <c r="F3021" s="14" t="s">
        <v>101</v>
      </c>
      <c r="G3021" s="26">
        <v>7250</v>
      </c>
      <c r="H3021" s="26">
        <v>12948</v>
      </c>
      <c r="I3021" s="48">
        <v>39148</v>
      </c>
      <c r="J3021" s="28">
        <v>0.99180000000000001</v>
      </c>
      <c r="K3021" s="28"/>
      <c r="L3021" s="111">
        <v>56</v>
      </c>
      <c r="M3021" s="28">
        <v>0.19600000000000001</v>
      </c>
      <c r="N3021" s="28">
        <v>5.74E-2</v>
      </c>
    </row>
    <row r="3022" spans="1:31">
      <c r="A3022" s="87" t="s">
        <v>123</v>
      </c>
      <c r="B3022" s="14" t="s">
        <v>74</v>
      </c>
      <c r="C3022" s="14" t="s">
        <v>184</v>
      </c>
      <c r="D3022" s="14">
        <v>2016</v>
      </c>
      <c r="E3022" s="14">
        <v>2016</v>
      </c>
      <c r="F3022" s="14" t="s">
        <v>101</v>
      </c>
      <c r="G3022" s="26">
        <v>97745</v>
      </c>
      <c r="H3022" s="26">
        <v>226097</v>
      </c>
      <c r="I3022" s="48">
        <v>492096</v>
      </c>
      <c r="J3022" s="28">
        <v>0.93940000000000001</v>
      </c>
      <c r="K3022" s="28"/>
      <c r="L3022" s="111">
        <v>22</v>
      </c>
      <c r="M3022" s="28">
        <v>0.27300000000000002</v>
      </c>
      <c r="N3022" s="28">
        <v>2.6800000000000001E-2</v>
      </c>
    </row>
    <row r="3023" spans="1:31">
      <c r="A3023" s="87" t="s">
        <v>124</v>
      </c>
      <c r="B3023" s="14" t="s">
        <v>75</v>
      </c>
      <c r="C3023" s="14" t="s">
        <v>184</v>
      </c>
      <c r="D3023" s="14">
        <v>2016</v>
      </c>
      <c r="E3023" s="14">
        <v>2016</v>
      </c>
      <c r="F3023" s="14" t="s">
        <v>101</v>
      </c>
      <c r="G3023" s="26">
        <v>1555</v>
      </c>
      <c r="H3023" s="26">
        <v>3640</v>
      </c>
      <c r="I3023" s="48">
        <v>12278</v>
      </c>
      <c r="J3023" s="28">
        <v>1</v>
      </c>
      <c r="K3023" s="28"/>
      <c r="L3023" s="111">
        <v>56</v>
      </c>
      <c r="M3023" s="28">
        <v>0.19600000000000001</v>
      </c>
      <c r="N3023" s="28">
        <v>5.74E-2</v>
      </c>
    </row>
    <row r="3024" spans="1:31">
      <c r="A3024" s="87" t="s">
        <v>125</v>
      </c>
      <c r="B3024" s="14" t="s">
        <v>75</v>
      </c>
      <c r="C3024" s="14" t="s">
        <v>184</v>
      </c>
      <c r="D3024" s="14">
        <v>2016</v>
      </c>
      <c r="E3024" s="14">
        <v>2016</v>
      </c>
      <c r="F3024" s="14" t="s">
        <v>101</v>
      </c>
      <c r="G3024" s="26">
        <v>12600</v>
      </c>
      <c r="H3024" s="26">
        <v>21420</v>
      </c>
      <c r="I3024" s="48">
        <v>54143</v>
      </c>
      <c r="J3024" s="28">
        <v>0.99660000000000004</v>
      </c>
      <c r="K3024" s="28"/>
      <c r="L3024" s="111">
        <v>56</v>
      </c>
      <c r="M3024" s="28">
        <v>0.19600000000000001</v>
      </c>
      <c r="N3024" s="28">
        <v>5.74E-2</v>
      </c>
    </row>
    <row r="3025" spans="1:14">
      <c r="A3025" s="87" t="s">
        <v>126</v>
      </c>
      <c r="B3025" s="14" t="s">
        <v>75</v>
      </c>
      <c r="C3025" s="14" t="s">
        <v>184</v>
      </c>
      <c r="D3025" s="14">
        <v>2016</v>
      </c>
      <c r="E3025" s="14">
        <v>2016</v>
      </c>
      <c r="F3025" s="14" t="s">
        <v>101</v>
      </c>
      <c r="G3025" s="26">
        <v>17328</v>
      </c>
      <c r="H3025" s="26">
        <v>42539</v>
      </c>
      <c r="I3025" s="48">
        <v>93702</v>
      </c>
      <c r="J3025" s="28">
        <v>0.97740000000000005</v>
      </c>
      <c r="K3025" s="28"/>
      <c r="L3025" s="111">
        <v>56</v>
      </c>
      <c r="M3025" s="28">
        <v>0.19600000000000001</v>
      </c>
      <c r="N3025" s="28">
        <v>5.74E-2</v>
      </c>
    </row>
    <row r="3026" spans="1:14">
      <c r="A3026" s="87" t="s">
        <v>127</v>
      </c>
      <c r="B3026" s="14" t="s">
        <v>75</v>
      </c>
      <c r="C3026" s="14" t="s">
        <v>184</v>
      </c>
      <c r="D3026" s="14">
        <v>2016</v>
      </c>
      <c r="E3026" s="14">
        <v>2016</v>
      </c>
      <c r="F3026" s="14" t="s">
        <v>101</v>
      </c>
      <c r="G3026" s="26">
        <v>1070</v>
      </c>
      <c r="H3026" s="26">
        <v>2088</v>
      </c>
      <c r="I3026" s="48">
        <v>5630</v>
      </c>
      <c r="J3026" s="28">
        <v>1</v>
      </c>
      <c r="K3026" s="28"/>
      <c r="L3026" s="111">
        <v>56</v>
      </c>
      <c r="M3026" s="28">
        <v>0.19600000000000001</v>
      </c>
      <c r="N3026" s="28">
        <v>5.74E-2</v>
      </c>
    </row>
    <row r="3027" spans="1:14">
      <c r="A3027" s="87" t="s">
        <v>128</v>
      </c>
      <c r="B3027" s="14" t="s">
        <v>75</v>
      </c>
      <c r="C3027" s="14" t="s">
        <v>184</v>
      </c>
      <c r="D3027" s="14">
        <v>2016</v>
      </c>
      <c r="E3027" s="14">
        <v>2016</v>
      </c>
      <c r="F3027" s="14" t="s">
        <v>101</v>
      </c>
      <c r="G3027" s="26">
        <v>71257</v>
      </c>
      <c r="H3027" s="26">
        <v>165897</v>
      </c>
      <c r="I3027" s="48">
        <v>405408</v>
      </c>
      <c r="J3027" s="28">
        <v>0.99570000000000003</v>
      </c>
      <c r="K3027" s="28"/>
      <c r="L3027" s="111">
        <v>15</v>
      </c>
      <c r="M3027" s="28">
        <v>0.2</v>
      </c>
      <c r="N3027" s="28">
        <v>8.6999999999999994E-3</v>
      </c>
    </row>
    <row r="3028" spans="1:14">
      <c r="A3028" s="87" t="s">
        <v>129</v>
      </c>
      <c r="B3028" s="14" t="s">
        <v>75</v>
      </c>
      <c r="C3028" s="14" t="s">
        <v>184</v>
      </c>
      <c r="D3028" s="14">
        <v>2016</v>
      </c>
      <c r="E3028" s="14">
        <v>2016</v>
      </c>
      <c r="F3028" s="14" t="s">
        <v>101</v>
      </c>
      <c r="G3028" s="26">
        <v>11035</v>
      </c>
      <c r="H3028" s="26">
        <v>25270</v>
      </c>
      <c r="I3028" s="48">
        <v>57472</v>
      </c>
      <c r="J3028" s="28">
        <v>0.99539999999999995</v>
      </c>
      <c r="K3028" s="28"/>
      <c r="L3028" s="111">
        <v>56</v>
      </c>
      <c r="M3028" s="28">
        <v>0.19600000000000001</v>
      </c>
      <c r="N3028" s="28">
        <v>5.74E-2</v>
      </c>
    </row>
    <row r="3029" spans="1:14">
      <c r="A3029" s="87" t="s">
        <v>130</v>
      </c>
      <c r="B3029" s="14" t="s">
        <v>75</v>
      </c>
      <c r="C3029" s="14" t="s">
        <v>184</v>
      </c>
      <c r="D3029" s="14">
        <v>2016</v>
      </c>
      <c r="E3029" s="14">
        <v>2016</v>
      </c>
      <c r="F3029" s="14" t="s">
        <v>101</v>
      </c>
      <c r="G3029" s="26">
        <v>6654</v>
      </c>
      <c r="H3029" s="26">
        <v>12595</v>
      </c>
      <c r="I3029" s="48">
        <v>31685</v>
      </c>
      <c r="J3029" s="28">
        <v>0.9496</v>
      </c>
      <c r="K3029" s="28"/>
      <c r="L3029" s="111">
        <v>56</v>
      </c>
      <c r="M3029" s="28">
        <v>0.19600000000000001</v>
      </c>
      <c r="N3029" s="28">
        <v>5.74E-2</v>
      </c>
    </row>
    <row r="3030" spans="1:14">
      <c r="A3030" s="87" t="s">
        <v>131</v>
      </c>
      <c r="B3030" s="14" t="s">
        <v>75</v>
      </c>
      <c r="C3030" s="14" t="s">
        <v>184</v>
      </c>
      <c r="D3030" s="14">
        <v>2016</v>
      </c>
      <c r="E3030" s="14">
        <v>2016</v>
      </c>
      <c r="F3030" s="14" t="s">
        <v>101</v>
      </c>
      <c r="G3030" s="26">
        <v>1553</v>
      </c>
      <c r="H3030" s="26">
        <v>3155</v>
      </c>
      <c r="I3030" s="48">
        <v>7843</v>
      </c>
      <c r="J3030" s="28">
        <v>0.90480000000000005</v>
      </c>
      <c r="K3030" s="28"/>
      <c r="L3030" s="111">
        <v>56</v>
      </c>
      <c r="M3030" s="28">
        <v>0.19600000000000001</v>
      </c>
      <c r="N3030" s="28">
        <v>5.74E-2</v>
      </c>
    </row>
    <row r="3031" spans="1:14">
      <c r="A3031" s="87" t="s">
        <v>132</v>
      </c>
      <c r="B3031" s="14" t="s">
        <v>76</v>
      </c>
      <c r="C3031" s="14" t="s">
        <v>184</v>
      </c>
      <c r="D3031" s="14">
        <v>2016</v>
      </c>
      <c r="E3031" s="14">
        <v>2016</v>
      </c>
      <c r="F3031" s="14" t="s">
        <v>101</v>
      </c>
      <c r="G3031" s="26">
        <v>578274</v>
      </c>
      <c r="H3031" s="26">
        <v>1145274</v>
      </c>
      <c r="I3031" s="48">
        <v>4175112</v>
      </c>
      <c r="J3031" s="28">
        <v>0.96309999999999996</v>
      </c>
      <c r="K3031" s="28"/>
      <c r="L3031" s="111">
        <v>65</v>
      </c>
      <c r="M3031" s="28">
        <v>0.67700000000000005</v>
      </c>
      <c r="N3031" s="28">
        <v>4.7100000000000003E-2</v>
      </c>
    </row>
    <row r="3032" spans="1:14">
      <c r="A3032" s="87" t="s">
        <v>133</v>
      </c>
      <c r="B3032" s="14" t="s">
        <v>75</v>
      </c>
      <c r="C3032" s="14" t="s">
        <v>184</v>
      </c>
      <c r="D3032" s="14">
        <v>2016</v>
      </c>
      <c r="E3032" s="14">
        <v>2016</v>
      </c>
      <c r="F3032" s="14" t="s">
        <v>101</v>
      </c>
      <c r="G3032" s="26">
        <v>12366</v>
      </c>
      <c r="H3032" s="26">
        <v>30086</v>
      </c>
      <c r="I3032" s="48">
        <v>70371</v>
      </c>
      <c r="J3032" s="28">
        <v>0.99239999999999995</v>
      </c>
      <c r="K3032" s="28"/>
      <c r="L3032" s="111">
        <v>56</v>
      </c>
      <c r="M3032" s="28">
        <v>0.19600000000000001</v>
      </c>
      <c r="N3032" s="28">
        <v>5.74E-2</v>
      </c>
    </row>
    <row r="3033" spans="1:14">
      <c r="A3033" s="87" t="s">
        <v>134</v>
      </c>
      <c r="B3033" s="14" t="s">
        <v>75</v>
      </c>
      <c r="C3033" s="14" t="s">
        <v>184</v>
      </c>
      <c r="D3033" s="14">
        <v>2016</v>
      </c>
      <c r="E3033" s="14">
        <v>2016</v>
      </c>
      <c r="F3033" s="14" t="s">
        <v>101</v>
      </c>
      <c r="G3033" s="26">
        <v>6290</v>
      </c>
      <c r="H3033" s="26">
        <v>10396</v>
      </c>
      <c r="I3033" s="48">
        <v>45299</v>
      </c>
      <c r="J3033" s="28">
        <v>0.99170000000000003</v>
      </c>
      <c r="K3033" s="28"/>
      <c r="L3033" s="111">
        <v>56</v>
      </c>
      <c r="M3033" s="28">
        <v>0.19600000000000001</v>
      </c>
      <c r="N3033" s="28">
        <v>5.74E-2</v>
      </c>
    </row>
    <row r="3034" spans="1:14">
      <c r="A3034" s="87" t="s">
        <v>135</v>
      </c>
      <c r="B3034" s="14" t="s">
        <v>75</v>
      </c>
      <c r="C3034" s="14" t="s">
        <v>184</v>
      </c>
      <c r="D3034" s="14">
        <v>2016</v>
      </c>
      <c r="E3034" s="14">
        <v>2016</v>
      </c>
      <c r="F3034" s="14" t="s">
        <v>101</v>
      </c>
      <c r="G3034" s="26">
        <v>1135</v>
      </c>
      <c r="H3034" s="26">
        <v>2107</v>
      </c>
      <c r="I3034" s="48">
        <v>4842</v>
      </c>
      <c r="J3034" s="28">
        <v>1</v>
      </c>
      <c r="K3034" s="28"/>
      <c r="L3034" s="111">
        <v>56</v>
      </c>
      <c r="M3034" s="28">
        <v>0.19600000000000001</v>
      </c>
      <c r="N3034" s="28">
        <v>5.74E-2</v>
      </c>
    </row>
    <row r="3035" spans="1:14">
      <c r="A3035" s="87" t="s">
        <v>136</v>
      </c>
      <c r="B3035" s="14" t="s">
        <v>75</v>
      </c>
      <c r="C3035" s="14" t="s">
        <v>184</v>
      </c>
      <c r="D3035" s="14">
        <v>2016</v>
      </c>
      <c r="E3035" s="14">
        <v>2016</v>
      </c>
      <c r="F3035" s="14" t="s">
        <v>101</v>
      </c>
      <c r="G3035" s="26">
        <v>6833</v>
      </c>
      <c r="H3035" s="26">
        <v>12795</v>
      </c>
      <c r="I3035" s="48">
        <v>41834</v>
      </c>
      <c r="J3035" s="28">
        <v>0.98450000000000004</v>
      </c>
      <c r="K3035" s="28"/>
      <c r="L3035" s="111">
        <v>56</v>
      </c>
      <c r="M3035" s="28">
        <v>0.19600000000000001</v>
      </c>
      <c r="N3035" s="28">
        <v>5.74E-2</v>
      </c>
    </row>
    <row r="3036" spans="1:14">
      <c r="A3036" s="87" t="s">
        <v>137</v>
      </c>
      <c r="B3036" s="14" t="s">
        <v>75</v>
      </c>
      <c r="C3036" s="14" t="s">
        <v>184</v>
      </c>
      <c r="D3036" s="14">
        <v>2016</v>
      </c>
      <c r="E3036" s="14">
        <v>2016</v>
      </c>
      <c r="F3036" s="14" t="s">
        <v>101</v>
      </c>
      <c r="G3036" s="26">
        <v>25108</v>
      </c>
      <c r="H3036" s="26">
        <v>58084</v>
      </c>
      <c r="I3036" s="48">
        <v>140291</v>
      </c>
      <c r="J3036" s="28">
        <v>0.99639999999999995</v>
      </c>
      <c r="K3036" s="28"/>
      <c r="L3036" s="111">
        <v>4</v>
      </c>
      <c r="M3036" s="28">
        <v>0</v>
      </c>
      <c r="N3036" s="28">
        <v>3.5200000000000002E-2</v>
      </c>
    </row>
    <row r="3037" spans="1:14">
      <c r="A3037" s="87" t="s">
        <v>138</v>
      </c>
      <c r="B3037" s="14" t="s">
        <v>75</v>
      </c>
      <c r="C3037" s="14" t="s">
        <v>184</v>
      </c>
      <c r="D3037" s="14">
        <v>2016</v>
      </c>
      <c r="E3037" s="14">
        <v>2016</v>
      </c>
      <c r="F3037" s="14" t="s">
        <v>101</v>
      </c>
      <c r="G3037" s="26">
        <v>499</v>
      </c>
      <c r="H3037" s="26">
        <v>1063</v>
      </c>
      <c r="I3037" s="48">
        <v>3092</v>
      </c>
      <c r="J3037" s="28">
        <v>1</v>
      </c>
      <c r="K3037" s="28"/>
      <c r="L3037" s="111">
        <v>56</v>
      </c>
      <c r="M3037" s="28">
        <v>0.19600000000000001</v>
      </c>
      <c r="N3037" s="28">
        <v>5.74E-2</v>
      </c>
    </row>
    <row r="3038" spans="1:14">
      <c r="A3038" s="87" t="s">
        <v>139</v>
      </c>
      <c r="B3038" s="14" t="s">
        <v>75</v>
      </c>
      <c r="C3038" s="14" t="s">
        <v>184</v>
      </c>
      <c r="D3038" s="14">
        <v>2016</v>
      </c>
      <c r="E3038" s="14">
        <v>2016</v>
      </c>
      <c r="F3038" s="14" t="s">
        <v>101</v>
      </c>
      <c r="G3038" s="26">
        <v>445</v>
      </c>
      <c r="H3038" s="26">
        <v>787</v>
      </c>
      <c r="I3038" s="48">
        <v>3785</v>
      </c>
      <c r="J3038" s="28">
        <v>1</v>
      </c>
      <c r="K3038" s="28"/>
      <c r="L3038" s="111">
        <v>56</v>
      </c>
      <c r="M3038" s="28">
        <v>0.19600000000000001</v>
      </c>
      <c r="N3038" s="28">
        <v>5.74E-2</v>
      </c>
    </row>
    <row r="3039" spans="1:14">
      <c r="A3039" s="87" t="s">
        <v>140</v>
      </c>
      <c r="B3039" s="14" t="s">
        <v>75</v>
      </c>
      <c r="C3039" s="14" t="s">
        <v>184</v>
      </c>
      <c r="D3039" s="14">
        <v>2016</v>
      </c>
      <c r="E3039" s="14">
        <v>2016</v>
      </c>
      <c r="F3039" s="14" t="s">
        <v>101</v>
      </c>
      <c r="G3039" s="26">
        <v>25024</v>
      </c>
      <c r="H3039" s="26">
        <v>56085</v>
      </c>
      <c r="I3039" s="48">
        <v>181969</v>
      </c>
      <c r="J3039" s="28">
        <v>1</v>
      </c>
      <c r="K3039" s="28"/>
      <c r="L3039" s="111">
        <v>5</v>
      </c>
      <c r="M3039" s="28">
        <v>0</v>
      </c>
      <c r="N3039" s="28">
        <v>4.4299999999999999E-2</v>
      </c>
    </row>
    <row r="3040" spans="1:14">
      <c r="A3040" s="87" t="s">
        <v>141</v>
      </c>
      <c r="B3040" s="14" t="s">
        <v>75</v>
      </c>
      <c r="C3040" s="14" t="s">
        <v>184</v>
      </c>
      <c r="D3040" s="14">
        <v>2016</v>
      </c>
      <c r="E3040" s="14">
        <v>2016</v>
      </c>
      <c r="F3040" s="14" t="s">
        <v>101</v>
      </c>
      <c r="G3040" s="26">
        <v>3653</v>
      </c>
      <c r="H3040" s="26">
        <v>7541</v>
      </c>
      <c r="I3040" s="48">
        <v>32896</v>
      </c>
      <c r="J3040" s="28">
        <v>0.97850000000000004</v>
      </c>
      <c r="K3040" s="28"/>
      <c r="L3040" s="111">
        <v>56</v>
      </c>
      <c r="M3040" s="28">
        <v>0.19600000000000001</v>
      </c>
      <c r="N3040" s="28">
        <v>5.74E-2</v>
      </c>
    </row>
    <row r="3041" spans="1:14">
      <c r="A3041" s="87" t="s">
        <v>142</v>
      </c>
      <c r="B3041" s="14" t="s">
        <v>75</v>
      </c>
      <c r="C3041" s="14" t="s">
        <v>184</v>
      </c>
      <c r="D3041" s="14">
        <v>2016</v>
      </c>
      <c r="E3041" s="14">
        <v>2016</v>
      </c>
      <c r="F3041" s="14" t="s">
        <v>101</v>
      </c>
      <c r="G3041" s="26">
        <v>4345</v>
      </c>
      <c r="H3041" s="26">
        <v>7788</v>
      </c>
      <c r="I3041" s="48">
        <v>25754</v>
      </c>
      <c r="J3041" s="28">
        <v>0.99060000000000004</v>
      </c>
      <c r="K3041" s="28"/>
      <c r="L3041" s="111">
        <v>56</v>
      </c>
      <c r="M3041" s="28">
        <v>0.19600000000000001</v>
      </c>
      <c r="N3041" s="28">
        <v>5.74E-2</v>
      </c>
    </row>
    <row r="3042" spans="1:14">
      <c r="A3042" s="87" t="s">
        <v>143</v>
      </c>
      <c r="B3042" s="14" t="s">
        <v>74</v>
      </c>
      <c r="C3042" s="14" t="s">
        <v>184</v>
      </c>
      <c r="D3042" s="14">
        <v>2016</v>
      </c>
      <c r="E3042" s="14">
        <v>2016</v>
      </c>
      <c r="F3042" s="14" t="s">
        <v>101</v>
      </c>
      <c r="G3042" s="26">
        <v>123990</v>
      </c>
      <c r="H3042" s="26">
        <v>255642</v>
      </c>
      <c r="I3042" s="48">
        <v>917220</v>
      </c>
      <c r="J3042" s="28">
        <v>0.98580000000000001</v>
      </c>
      <c r="K3042" s="28"/>
      <c r="L3042" s="111">
        <v>28</v>
      </c>
      <c r="M3042" s="28">
        <v>0.39300000000000002</v>
      </c>
      <c r="N3042" s="28">
        <v>4.87E-2</v>
      </c>
    </row>
    <row r="3043" spans="1:14">
      <c r="A3043" s="87" t="s">
        <v>144</v>
      </c>
      <c r="B3043" s="14" t="s">
        <v>74</v>
      </c>
      <c r="C3043" s="14" t="s">
        <v>184</v>
      </c>
      <c r="D3043" s="14">
        <v>2016</v>
      </c>
      <c r="E3043" s="14">
        <v>2016</v>
      </c>
      <c r="F3043" s="14" t="s">
        <v>101</v>
      </c>
      <c r="G3043" s="26">
        <v>9357</v>
      </c>
      <c r="H3043" s="26">
        <v>18012</v>
      </c>
      <c r="I3043" s="48">
        <v>65018</v>
      </c>
      <c r="J3043" s="28">
        <v>0.98099999999999998</v>
      </c>
      <c r="K3043" s="28"/>
      <c r="L3043" s="111">
        <v>56</v>
      </c>
      <c r="M3043" s="28">
        <v>0.19600000000000001</v>
      </c>
      <c r="N3043" s="28">
        <v>5.74E-2</v>
      </c>
    </row>
    <row r="3044" spans="1:14">
      <c r="A3044" s="87" t="s">
        <v>145</v>
      </c>
      <c r="B3044" s="14" t="s">
        <v>75</v>
      </c>
      <c r="C3044" s="14" t="s">
        <v>184</v>
      </c>
      <c r="D3044" s="14">
        <v>2016</v>
      </c>
      <c r="E3044" s="14">
        <v>2016</v>
      </c>
      <c r="F3044" s="14" t="s">
        <v>101</v>
      </c>
      <c r="G3044" s="26">
        <v>1223</v>
      </c>
      <c r="H3044" s="26">
        <v>2269</v>
      </c>
      <c r="I3044" s="48">
        <v>6196</v>
      </c>
      <c r="J3044" s="28">
        <v>1</v>
      </c>
      <c r="K3044" s="28"/>
      <c r="L3044" s="111">
        <v>56</v>
      </c>
      <c r="M3044" s="28">
        <v>0.19600000000000001</v>
      </c>
      <c r="N3044" s="28">
        <v>5.74E-2</v>
      </c>
    </row>
    <row r="3045" spans="1:14">
      <c r="A3045" s="87" t="s">
        <v>146</v>
      </c>
      <c r="B3045" s="14" t="s">
        <v>75</v>
      </c>
      <c r="C3045" s="14" t="s">
        <v>184</v>
      </c>
      <c r="D3045" s="14">
        <v>2016</v>
      </c>
      <c r="E3045" s="14">
        <v>2016</v>
      </c>
      <c r="F3045" s="14" t="s">
        <v>101</v>
      </c>
      <c r="G3045" s="26">
        <v>129645</v>
      </c>
      <c r="H3045" s="26">
        <v>290024</v>
      </c>
      <c r="I3045" s="48">
        <v>835262</v>
      </c>
      <c r="J3045" s="28">
        <v>0.99660000000000004</v>
      </c>
      <c r="K3045" s="28"/>
      <c r="L3045" s="111">
        <v>28</v>
      </c>
      <c r="M3045" s="28">
        <v>0.25</v>
      </c>
      <c r="N3045" s="28">
        <v>3.9100000000000003E-2</v>
      </c>
    </row>
    <row r="3046" spans="1:14">
      <c r="A3046" s="87" t="s">
        <v>147</v>
      </c>
      <c r="B3046" s="14" t="s">
        <v>74</v>
      </c>
      <c r="C3046" s="14" t="s">
        <v>184</v>
      </c>
      <c r="D3046" s="14">
        <v>2016</v>
      </c>
      <c r="E3046" s="14">
        <v>2016</v>
      </c>
      <c r="F3046" s="14" t="s">
        <v>101</v>
      </c>
      <c r="G3046" s="26">
        <v>103841</v>
      </c>
      <c r="H3046" s="26">
        <v>216589</v>
      </c>
      <c r="I3046" s="48">
        <v>561737</v>
      </c>
      <c r="J3046" s="28">
        <v>0.98599999999999999</v>
      </c>
      <c r="K3046" s="28"/>
      <c r="L3046" s="111">
        <v>24</v>
      </c>
      <c r="M3046" s="28">
        <v>0.41699999999999998</v>
      </c>
      <c r="N3046" s="28">
        <v>2.64E-2</v>
      </c>
    </row>
    <row r="3047" spans="1:14">
      <c r="A3047" s="87" t="s">
        <v>148</v>
      </c>
      <c r="B3047" s="14" t="s">
        <v>75</v>
      </c>
      <c r="C3047" s="14" t="s">
        <v>184</v>
      </c>
      <c r="D3047" s="14">
        <v>2016</v>
      </c>
      <c r="E3047" s="14">
        <v>2016</v>
      </c>
      <c r="F3047" s="14" t="s">
        <v>101</v>
      </c>
      <c r="G3047" s="26">
        <v>2702</v>
      </c>
      <c r="H3047" s="26">
        <v>6003</v>
      </c>
      <c r="I3047" s="48">
        <v>18703</v>
      </c>
      <c r="J3047" s="28">
        <v>1</v>
      </c>
      <c r="K3047" s="28"/>
      <c r="L3047" s="111">
        <v>56</v>
      </c>
      <c r="M3047" s="28">
        <v>0.19600000000000001</v>
      </c>
      <c r="N3047" s="28">
        <v>5.74E-2</v>
      </c>
    </row>
    <row r="3048" spans="1:14">
      <c r="A3048" s="87" t="s">
        <v>149</v>
      </c>
      <c r="B3048" s="14" t="s">
        <v>75</v>
      </c>
      <c r="C3048" s="14" t="s">
        <v>184</v>
      </c>
      <c r="D3048" s="14">
        <v>2016</v>
      </c>
      <c r="E3048" s="14">
        <v>2016</v>
      </c>
      <c r="F3048" s="14" t="s">
        <v>101</v>
      </c>
      <c r="G3048" s="26">
        <v>179815</v>
      </c>
      <c r="H3048" s="26">
        <v>393948</v>
      </c>
      <c r="I3048" s="48">
        <v>874944</v>
      </c>
      <c r="J3048" s="28">
        <v>0.99860000000000004</v>
      </c>
      <c r="K3048" s="28"/>
      <c r="L3048" s="111">
        <v>25</v>
      </c>
      <c r="M3048" s="28">
        <v>0.28000000000000003</v>
      </c>
      <c r="N3048" s="28">
        <v>1.8800000000000001E-2</v>
      </c>
    </row>
    <row r="3049" spans="1:14">
      <c r="A3049" s="87" t="s">
        <v>150</v>
      </c>
      <c r="B3049" s="14" t="s">
        <v>74</v>
      </c>
      <c r="C3049" s="14" t="s">
        <v>184</v>
      </c>
      <c r="D3049" s="14">
        <v>2016</v>
      </c>
      <c r="E3049" s="14">
        <v>2016</v>
      </c>
      <c r="F3049" s="14" t="s">
        <v>101</v>
      </c>
      <c r="G3049" s="26">
        <v>143153</v>
      </c>
      <c r="H3049" s="26">
        <v>288774</v>
      </c>
      <c r="I3049" s="48">
        <v>910767</v>
      </c>
      <c r="J3049" s="28">
        <v>0.95030000000000003</v>
      </c>
      <c r="K3049" s="28"/>
      <c r="L3049" s="111">
        <v>33</v>
      </c>
      <c r="M3049" s="28">
        <v>0.39400000000000002</v>
      </c>
      <c r="N3049" s="28">
        <v>1.7999999999999999E-2</v>
      </c>
    </row>
    <row r="3050" spans="1:14">
      <c r="A3050" s="87" t="s">
        <v>151</v>
      </c>
      <c r="B3050" s="14" t="s">
        <v>74</v>
      </c>
      <c r="C3050" s="14" t="s">
        <v>184</v>
      </c>
      <c r="D3050" s="14">
        <v>2016</v>
      </c>
      <c r="E3050" s="14">
        <v>2016</v>
      </c>
      <c r="F3050" s="14" t="s">
        <v>101</v>
      </c>
      <c r="G3050" s="26">
        <v>34926</v>
      </c>
      <c r="H3050" s="26">
        <v>52808</v>
      </c>
      <c r="I3050" s="48">
        <v>228436</v>
      </c>
      <c r="J3050" s="28">
        <v>0.97070000000000001</v>
      </c>
      <c r="K3050" s="28"/>
      <c r="L3050" s="111">
        <v>7</v>
      </c>
      <c r="M3050" s="28">
        <v>0.71399999999999997</v>
      </c>
      <c r="N3050" s="28">
        <v>5.6300000000000003E-2</v>
      </c>
    </row>
    <row r="3051" spans="1:14">
      <c r="A3051" s="87" t="s">
        <v>152</v>
      </c>
      <c r="B3051" s="14" t="s">
        <v>75</v>
      </c>
      <c r="C3051" s="14" t="s">
        <v>184</v>
      </c>
      <c r="D3051" s="14">
        <v>2016</v>
      </c>
      <c r="E3051" s="14">
        <v>2016</v>
      </c>
      <c r="F3051" s="14" t="s">
        <v>101</v>
      </c>
      <c r="G3051" s="26">
        <v>52536</v>
      </c>
      <c r="H3051" s="26">
        <v>118596</v>
      </c>
      <c r="I3051" s="48">
        <v>299048</v>
      </c>
      <c r="J3051" s="28">
        <v>0.99350000000000005</v>
      </c>
      <c r="K3051" s="28"/>
      <c r="L3051" s="111">
        <v>9</v>
      </c>
      <c r="M3051" s="28">
        <v>0.222</v>
      </c>
      <c r="N3051" s="28">
        <v>2.76E-2</v>
      </c>
    </row>
    <row r="3052" spans="1:14">
      <c r="A3052" s="87" t="s">
        <v>153</v>
      </c>
      <c r="B3052" s="14" t="s">
        <v>74</v>
      </c>
      <c r="C3052" s="14" t="s">
        <v>184</v>
      </c>
      <c r="D3052" s="14">
        <v>2016</v>
      </c>
      <c r="E3052" s="14">
        <v>2016</v>
      </c>
      <c r="F3052" s="14" t="s">
        <v>101</v>
      </c>
      <c r="G3052" s="26">
        <v>10155</v>
      </c>
      <c r="H3052" s="26">
        <v>18634</v>
      </c>
      <c r="I3052" s="48">
        <v>62430</v>
      </c>
      <c r="J3052" s="28">
        <v>0.95069999999999999</v>
      </c>
      <c r="K3052" s="28"/>
      <c r="L3052" s="111">
        <v>56</v>
      </c>
      <c r="M3052" s="28">
        <v>0.19600000000000001</v>
      </c>
      <c r="N3052" s="28">
        <v>5.74E-2</v>
      </c>
    </row>
    <row r="3053" spans="1:14">
      <c r="A3053" s="87" t="s">
        <v>154</v>
      </c>
      <c r="B3053" s="14" t="s">
        <v>74</v>
      </c>
      <c r="C3053" s="14" t="s">
        <v>184</v>
      </c>
      <c r="D3053" s="14">
        <v>2016</v>
      </c>
      <c r="E3053" s="14">
        <v>2016</v>
      </c>
      <c r="F3053" s="14" t="s">
        <v>101</v>
      </c>
      <c r="G3053" s="26">
        <v>15529</v>
      </c>
      <c r="H3053" s="26">
        <v>30087</v>
      </c>
      <c r="I3053" s="48">
        <v>158570</v>
      </c>
      <c r="J3053" s="28">
        <v>0.96020000000000005</v>
      </c>
      <c r="K3053" s="28"/>
      <c r="L3053" s="111">
        <v>56</v>
      </c>
      <c r="M3053" s="28">
        <v>0.19600000000000001</v>
      </c>
      <c r="N3053" s="28">
        <v>5.74E-2</v>
      </c>
    </row>
    <row r="3054" spans="1:14">
      <c r="A3054" s="87" t="s">
        <v>155</v>
      </c>
      <c r="B3054" s="14" t="s">
        <v>74</v>
      </c>
      <c r="C3054" s="14" t="s">
        <v>184</v>
      </c>
      <c r="D3054" s="14">
        <v>2016</v>
      </c>
      <c r="E3054" s="14">
        <v>2016</v>
      </c>
      <c r="F3054" s="14" t="s">
        <v>101</v>
      </c>
      <c r="G3054" s="26">
        <v>19222</v>
      </c>
      <c r="H3054" s="26">
        <v>40347</v>
      </c>
      <c r="I3054" s="48">
        <v>145167</v>
      </c>
      <c r="J3054" s="28">
        <v>0.96840000000000004</v>
      </c>
      <c r="K3054" s="28"/>
      <c r="L3054" s="111">
        <v>56</v>
      </c>
      <c r="M3054" s="28">
        <v>0.19600000000000001</v>
      </c>
      <c r="N3054" s="28">
        <v>5.74E-2</v>
      </c>
    </row>
    <row r="3055" spans="1:14">
      <c r="A3055" s="87" t="s">
        <v>156</v>
      </c>
      <c r="B3055" s="14" t="s">
        <v>74</v>
      </c>
      <c r="C3055" s="14" t="s">
        <v>184</v>
      </c>
      <c r="D3055" s="14">
        <v>2016</v>
      </c>
      <c r="E3055" s="14">
        <v>2016</v>
      </c>
      <c r="F3055" s="14" t="s">
        <v>101</v>
      </c>
      <c r="G3055" s="26">
        <v>53841</v>
      </c>
      <c r="H3055" s="26">
        <v>106111</v>
      </c>
      <c r="I3055" s="48">
        <v>454026</v>
      </c>
      <c r="J3055" s="28">
        <v>0.9859</v>
      </c>
      <c r="K3055" s="28"/>
      <c r="L3055" s="111">
        <v>12</v>
      </c>
      <c r="M3055" s="28">
        <v>0.33300000000000002</v>
      </c>
      <c r="N3055" s="28">
        <v>4.1500000000000002E-2</v>
      </c>
    </row>
    <row r="3056" spans="1:14">
      <c r="A3056" s="87" t="s">
        <v>157</v>
      </c>
      <c r="B3056" s="14" t="s">
        <v>74</v>
      </c>
      <c r="C3056" s="14" t="s">
        <v>184</v>
      </c>
      <c r="D3056" s="14">
        <v>2016</v>
      </c>
      <c r="E3056" s="14">
        <v>2016</v>
      </c>
      <c r="F3056" s="14" t="s">
        <v>101</v>
      </c>
      <c r="G3056" s="26">
        <v>15086</v>
      </c>
      <c r="H3056" s="26">
        <v>27739</v>
      </c>
      <c r="I3056" s="48">
        <v>80599</v>
      </c>
      <c r="J3056" s="28">
        <v>0.96909999999999996</v>
      </c>
      <c r="K3056" s="28"/>
      <c r="L3056" s="111">
        <v>56</v>
      </c>
      <c r="M3056" s="28">
        <v>0.19600000000000001</v>
      </c>
      <c r="N3056" s="28">
        <v>5.74E-2</v>
      </c>
    </row>
    <row r="3057" spans="1:31">
      <c r="A3057" s="87" t="s">
        <v>158</v>
      </c>
      <c r="B3057" s="14" t="s">
        <v>75</v>
      </c>
      <c r="C3057" s="14" t="s">
        <v>184</v>
      </c>
      <c r="D3057" s="14">
        <v>2016</v>
      </c>
      <c r="E3057" s="14">
        <v>2016</v>
      </c>
      <c r="F3057" s="14" t="s">
        <v>101</v>
      </c>
      <c r="G3057" s="26">
        <v>12990</v>
      </c>
      <c r="H3057" s="26">
        <v>24651</v>
      </c>
      <c r="I3057" s="48">
        <v>66087</v>
      </c>
      <c r="J3057" s="28">
        <v>0.98580000000000001</v>
      </c>
      <c r="K3057" s="28"/>
      <c r="L3057" s="111">
        <v>56</v>
      </c>
      <c r="M3057" s="28">
        <v>0.19600000000000001</v>
      </c>
      <c r="N3057" s="28">
        <v>5.74E-2</v>
      </c>
    </row>
    <row r="3058" spans="1:31">
      <c r="A3058" s="87" t="s">
        <v>159</v>
      </c>
      <c r="B3058" s="14" t="s">
        <v>75</v>
      </c>
      <c r="C3058" s="14" t="s">
        <v>184</v>
      </c>
      <c r="D3058" s="14">
        <v>2016</v>
      </c>
      <c r="E3058" s="14">
        <v>2016</v>
      </c>
      <c r="F3058" s="14" t="s">
        <v>101</v>
      </c>
      <c r="G3058" s="26">
        <v>156</v>
      </c>
      <c r="H3058" s="26">
        <v>279</v>
      </c>
      <c r="I3058" s="48">
        <v>816</v>
      </c>
      <c r="J3058" s="28">
        <v>1</v>
      </c>
      <c r="K3058" s="28"/>
      <c r="L3058" s="111">
        <v>56</v>
      </c>
      <c r="M3058" s="28">
        <v>0.19600000000000001</v>
      </c>
      <c r="N3058" s="28">
        <v>5.74E-2</v>
      </c>
    </row>
    <row r="3059" spans="1:31">
      <c r="A3059" s="87" t="s">
        <v>160</v>
      </c>
      <c r="B3059" s="14" t="s">
        <v>75</v>
      </c>
      <c r="C3059" s="14" t="s">
        <v>184</v>
      </c>
      <c r="D3059" s="14">
        <v>2016</v>
      </c>
      <c r="E3059" s="14">
        <v>2016</v>
      </c>
      <c r="F3059" s="14" t="s">
        <v>101</v>
      </c>
      <c r="G3059" s="26">
        <v>3326</v>
      </c>
      <c r="H3059" s="26">
        <v>7055</v>
      </c>
      <c r="I3059" s="48">
        <v>18154</v>
      </c>
      <c r="J3059" s="28">
        <v>0.98909999999999998</v>
      </c>
      <c r="K3059" s="28"/>
      <c r="L3059" s="111">
        <v>56</v>
      </c>
      <c r="M3059" s="28">
        <v>0.19600000000000001</v>
      </c>
      <c r="N3059" s="28">
        <v>5.74E-2</v>
      </c>
    </row>
    <row r="3060" spans="1:31">
      <c r="A3060" s="87" t="s">
        <v>161</v>
      </c>
      <c r="B3060" s="14" t="s">
        <v>74</v>
      </c>
      <c r="C3060" s="14" t="s">
        <v>184</v>
      </c>
      <c r="D3060" s="14">
        <v>2016</v>
      </c>
      <c r="E3060" s="14">
        <v>2016</v>
      </c>
      <c r="F3060" s="14" t="s">
        <v>101</v>
      </c>
      <c r="G3060" s="26">
        <v>22818</v>
      </c>
      <c r="H3060" s="26">
        <v>43229</v>
      </c>
      <c r="I3060" s="48">
        <v>124530</v>
      </c>
      <c r="J3060" s="28">
        <v>0.96870000000000001</v>
      </c>
      <c r="K3060" s="28"/>
      <c r="L3060" s="111">
        <v>6</v>
      </c>
      <c r="M3060" s="28">
        <v>0.16700000000000001</v>
      </c>
      <c r="N3060" s="28">
        <v>2.1399999999999999E-2</v>
      </c>
    </row>
    <row r="3061" spans="1:31">
      <c r="A3061" s="87" t="s">
        <v>162</v>
      </c>
      <c r="B3061" s="14" t="s">
        <v>74</v>
      </c>
      <c r="C3061" s="14" t="s">
        <v>184</v>
      </c>
      <c r="D3061" s="14">
        <v>2016</v>
      </c>
      <c r="E3061" s="14">
        <v>2016</v>
      </c>
      <c r="F3061" s="14" t="s">
        <v>101</v>
      </c>
      <c r="G3061" s="26">
        <v>19468</v>
      </c>
      <c r="H3061" s="26">
        <v>34541</v>
      </c>
      <c r="I3061" s="48">
        <v>128774</v>
      </c>
      <c r="J3061" s="28">
        <v>0.81479999999999997</v>
      </c>
      <c r="K3061" s="28"/>
      <c r="L3061" s="111">
        <v>56</v>
      </c>
      <c r="M3061" s="28">
        <v>0.19600000000000001</v>
      </c>
      <c r="N3061" s="28">
        <v>5.74E-2</v>
      </c>
    </row>
    <row r="3062" spans="1:31">
      <c r="A3062" s="87" t="s">
        <v>163</v>
      </c>
      <c r="B3062" s="14" t="s">
        <v>75</v>
      </c>
      <c r="C3062" s="14" t="s">
        <v>184</v>
      </c>
      <c r="D3062" s="14">
        <v>2016</v>
      </c>
      <c r="E3062" s="14">
        <v>2016</v>
      </c>
      <c r="F3062" s="14" t="s">
        <v>101</v>
      </c>
      <c r="G3062" s="26">
        <v>42586</v>
      </c>
      <c r="H3062" s="26">
        <v>89738</v>
      </c>
      <c r="I3062" s="48">
        <v>241313</v>
      </c>
      <c r="J3062" s="28">
        <v>0.99160000000000004</v>
      </c>
      <c r="K3062" s="28"/>
      <c r="L3062" s="111">
        <v>4</v>
      </c>
      <c r="M3062" s="28">
        <v>0.25</v>
      </c>
      <c r="N3062" s="28">
        <v>2.75E-2</v>
      </c>
    </row>
    <row r="3063" spans="1:31">
      <c r="A3063" s="87" t="s">
        <v>164</v>
      </c>
      <c r="B3063" s="14" t="s">
        <v>75</v>
      </c>
      <c r="C3063" s="14" t="s">
        <v>184</v>
      </c>
      <c r="D3063" s="14">
        <v>2016</v>
      </c>
      <c r="E3063" s="14">
        <v>2016</v>
      </c>
      <c r="F3063" s="14" t="s">
        <v>101</v>
      </c>
      <c r="G3063" s="26">
        <v>5861</v>
      </c>
      <c r="H3063" s="26">
        <v>13457</v>
      </c>
      <c r="I3063" s="48">
        <v>42277</v>
      </c>
      <c r="J3063" s="28">
        <v>0.96079999999999999</v>
      </c>
      <c r="K3063" s="28"/>
      <c r="L3063" s="111">
        <v>56</v>
      </c>
      <c r="M3063" s="28">
        <v>0.19600000000000001</v>
      </c>
      <c r="N3063" s="28">
        <v>5.74E-2</v>
      </c>
    </row>
    <row r="3064" spans="1:31">
      <c r="A3064" s="87" t="s">
        <v>165</v>
      </c>
      <c r="B3064" s="14" t="s">
        <v>75</v>
      </c>
      <c r="C3064" s="14" t="s">
        <v>184</v>
      </c>
      <c r="D3064" s="14">
        <v>2016</v>
      </c>
      <c r="E3064" s="14">
        <v>2016</v>
      </c>
      <c r="F3064" s="14" t="s">
        <v>101</v>
      </c>
      <c r="G3064" s="26">
        <v>4706</v>
      </c>
      <c r="H3064" s="26">
        <v>10221</v>
      </c>
      <c r="I3064" s="48">
        <v>27765</v>
      </c>
      <c r="J3064" s="28">
        <v>0.91180000000000005</v>
      </c>
      <c r="K3064" s="28"/>
      <c r="L3064" s="111">
        <v>56</v>
      </c>
      <c r="M3064" s="28">
        <v>0.19600000000000001</v>
      </c>
      <c r="N3064" s="28">
        <v>5.74E-2</v>
      </c>
    </row>
    <row r="3065" spans="1:31">
      <c r="A3065" s="87" t="s">
        <v>166</v>
      </c>
      <c r="B3065" s="14" t="s">
        <v>75</v>
      </c>
      <c r="C3065" s="14" t="s">
        <v>184</v>
      </c>
      <c r="D3065" s="14">
        <v>2016</v>
      </c>
      <c r="E3065" s="14">
        <v>2016</v>
      </c>
      <c r="F3065" s="14" t="s">
        <v>101</v>
      </c>
      <c r="G3065" s="26">
        <v>1003</v>
      </c>
      <c r="H3065" s="26">
        <v>1753</v>
      </c>
      <c r="I3065" s="48">
        <v>4969</v>
      </c>
      <c r="J3065" s="28">
        <v>0.93020000000000003</v>
      </c>
      <c r="K3065" s="28"/>
      <c r="L3065" s="111">
        <v>56</v>
      </c>
      <c r="M3065" s="28">
        <v>0.19600000000000001</v>
      </c>
      <c r="N3065" s="28">
        <v>5.74E-2</v>
      </c>
    </row>
    <row r="3066" spans="1:31">
      <c r="A3066" s="87" t="s">
        <v>167</v>
      </c>
      <c r="B3066" s="14" t="s">
        <v>74</v>
      </c>
      <c r="C3066" s="14" t="s">
        <v>184</v>
      </c>
      <c r="D3066" s="14">
        <v>2016</v>
      </c>
      <c r="E3066" s="14">
        <v>2016</v>
      </c>
      <c r="F3066" s="14" t="s">
        <v>101</v>
      </c>
      <c r="G3066" s="26">
        <v>53554</v>
      </c>
      <c r="H3066" s="26">
        <v>125686</v>
      </c>
      <c r="I3066" s="48">
        <v>258164</v>
      </c>
      <c r="J3066" s="28">
        <v>0.97770000000000001</v>
      </c>
      <c r="K3066" s="28"/>
      <c r="L3066" s="111">
        <v>9</v>
      </c>
      <c r="M3066" s="28">
        <v>0.111</v>
      </c>
      <c r="N3066" s="28">
        <v>2.29E-2</v>
      </c>
    </row>
    <row r="3067" spans="1:31">
      <c r="A3067" s="87" t="s">
        <v>168</v>
      </c>
      <c r="B3067" s="14" t="s">
        <v>75</v>
      </c>
      <c r="C3067" s="14" t="s">
        <v>184</v>
      </c>
      <c r="D3067" s="14">
        <v>2016</v>
      </c>
      <c r="E3067" s="14">
        <v>2016</v>
      </c>
      <c r="F3067" s="14" t="s">
        <v>101</v>
      </c>
      <c r="G3067" s="26">
        <v>3215</v>
      </c>
      <c r="H3067" s="26">
        <v>5596</v>
      </c>
      <c r="I3067" s="48">
        <v>14788</v>
      </c>
      <c r="J3067" s="28">
        <v>0.98770000000000002</v>
      </c>
      <c r="K3067" s="28"/>
      <c r="L3067" s="111">
        <v>56</v>
      </c>
      <c r="M3067" s="28">
        <v>0.19600000000000001</v>
      </c>
      <c r="N3067" s="28">
        <v>5.74E-2</v>
      </c>
    </row>
    <row r="3068" spans="1:31">
      <c r="A3068" s="87" t="s">
        <v>169</v>
      </c>
      <c r="B3068" s="14" t="s">
        <v>74</v>
      </c>
      <c r="C3068" s="14" t="s">
        <v>184</v>
      </c>
      <c r="D3068" s="14">
        <v>2016</v>
      </c>
      <c r="E3068" s="14">
        <v>2016</v>
      </c>
      <c r="F3068" s="14" t="s">
        <v>101</v>
      </c>
      <c r="G3068" s="26">
        <v>37805</v>
      </c>
      <c r="H3068" s="26">
        <v>75936</v>
      </c>
      <c r="I3068" s="48">
        <v>240954</v>
      </c>
      <c r="J3068" s="28">
        <v>0.98929999999999996</v>
      </c>
      <c r="K3068" s="28"/>
      <c r="L3068" s="111">
        <v>9</v>
      </c>
      <c r="M3068" s="28">
        <v>0.33300000000000002</v>
      </c>
      <c r="N3068" s="28">
        <v>4.8000000000000001E-2</v>
      </c>
    </row>
    <row r="3069" spans="1:31">
      <c r="A3069" s="87" t="s">
        <v>170</v>
      </c>
      <c r="B3069" s="14" t="s">
        <v>74</v>
      </c>
      <c r="C3069" s="14" t="s">
        <v>184</v>
      </c>
      <c r="D3069" s="14">
        <v>2016</v>
      </c>
      <c r="E3069" s="14">
        <v>2016</v>
      </c>
      <c r="F3069" s="14" t="s">
        <v>101</v>
      </c>
      <c r="G3069" s="26">
        <v>10889</v>
      </c>
      <c r="H3069" s="26">
        <v>21491</v>
      </c>
      <c r="I3069" s="48">
        <v>59821</v>
      </c>
      <c r="J3069" s="28">
        <v>0.98499999999999999</v>
      </c>
      <c r="K3069" s="28"/>
      <c r="L3069" s="111">
        <v>56</v>
      </c>
      <c r="M3069" s="28">
        <v>0.19600000000000001</v>
      </c>
      <c r="N3069" s="28">
        <v>5.74E-2</v>
      </c>
    </row>
    <row r="3070" spans="1:31">
      <c r="A3070" s="87" t="s">
        <v>171</v>
      </c>
      <c r="B3070" s="14" t="s">
        <v>75</v>
      </c>
      <c r="C3070" s="14" t="s">
        <v>184</v>
      </c>
      <c r="D3070" s="14">
        <v>2016</v>
      </c>
      <c r="E3070" s="14">
        <v>2016</v>
      </c>
      <c r="F3070" s="14" t="s">
        <v>101</v>
      </c>
      <c r="G3070" s="26">
        <v>6326</v>
      </c>
      <c r="H3070" s="26">
        <v>13603</v>
      </c>
      <c r="I3070" s="48">
        <v>32438</v>
      </c>
      <c r="J3070" s="28">
        <v>1</v>
      </c>
      <c r="K3070" s="28"/>
      <c r="L3070" s="111">
        <v>56</v>
      </c>
      <c r="M3070" s="28">
        <v>0.19600000000000001</v>
      </c>
      <c r="N3070" s="28">
        <v>5.74E-2</v>
      </c>
    </row>
    <row r="3071" spans="1:31">
      <c r="A3071" s="51" t="s">
        <v>281</v>
      </c>
      <c r="B3071" s="14" t="s">
        <v>66</v>
      </c>
      <c r="C3071" s="14" t="s">
        <v>62</v>
      </c>
      <c r="D3071" s="14">
        <v>2016</v>
      </c>
      <c r="E3071" s="14">
        <v>2016</v>
      </c>
      <c r="F3071" s="14" t="s">
        <v>101</v>
      </c>
      <c r="G3071" s="128"/>
      <c r="H3071" s="128"/>
      <c r="I3071" s="128"/>
      <c r="J3071" s="129"/>
      <c r="K3071" s="129"/>
      <c r="L3071" s="111"/>
      <c r="M3071" s="28">
        <v>0.254</v>
      </c>
      <c r="N3071" s="28">
        <v>5.3999999999999999E-2</v>
      </c>
    </row>
    <row r="3072" spans="1:31">
      <c r="A3072" s="51" t="s">
        <v>172</v>
      </c>
      <c r="B3072" s="14" t="s">
        <v>66</v>
      </c>
      <c r="C3072" s="14" t="s">
        <v>62</v>
      </c>
      <c r="D3072" s="14">
        <v>2016</v>
      </c>
      <c r="E3072" s="14">
        <v>2016</v>
      </c>
      <c r="F3072" s="14" t="s">
        <v>101</v>
      </c>
      <c r="G3072" s="26">
        <v>2109228</v>
      </c>
      <c r="H3072" s="26">
        <v>4368561</v>
      </c>
      <c r="I3072" s="48">
        <v>13612581</v>
      </c>
      <c r="J3072" s="28">
        <v>0.97440000000000004</v>
      </c>
      <c r="K3072" s="28"/>
      <c r="L3072" s="111">
        <v>447</v>
      </c>
      <c r="M3072" s="28">
        <v>0.376</v>
      </c>
      <c r="N3072" s="28">
        <v>5.2299999999999999E-2</v>
      </c>
      <c r="O3072" s="14"/>
      <c r="P3072" s="14"/>
      <c r="Q3072" s="14"/>
      <c r="R3072" s="14"/>
      <c r="S3072" s="14"/>
      <c r="T3072" s="14"/>
      <c r="U3072" s="14"/>
      <c r="V3072" s="14"/>
      <c r="W3072" s="14"/>
      <c r="X3072" s="14"/>
      <c r="Y3072" s="14"/>
      <c r="Z3072" s="14"/>
      <c r="AA3072" s="14"/>
      <c r="AB3072" s="14"/>
      <c r="AC3072" s="14"/>
      <c r="AD3072" s="14"/>
      <c r="AE3072" s="14"/>
    </row>
    <row r="3073" spans="1:14">
      <c r="A3073" s="51" t="s">
        <v>173</v>
      </c>
      <c r="B3073" s="14" t="s">
        <v>74</v>
      </c>
      <c r="C3073" s="14" t="s">
        <v>62</v>
      </c>
      <c r="D3073" s="14">
        <v>2016</v>
      </c>
      <c r="E3073" s="14">
        <v>2016</v>
      </c>
      <c r="F3073" s="14" t="s">
        <v>101</v>
      </c>
      <c r="G3073" s="26">
        <v>61011</v>
      </c>
      <c r="H3073" s="26">
        <v>117298</v>
      </c>
      <c r="I3073" s="48">
        <v>440616</v>
      </c>
      <c r="J3073" s="28">
        <v>0.95960000000000001</v>
      </c>
      <c r="K3073" s="28"/>
      <c r="L3073" s="111">
        <v>15</v>
      </c>
      <c r="M3073" s="28">
        <v>0.4</v>
      </c>
      <c r="N3073" s="28">
        <v>5.0999999999999997E-2</v>
      </c>
    </row>
    <row r="3074" spans="1:14">
      <c r="A3074" s="51" t="s">
        <v>174</v>
      </c>
      <c r="B3074" s="14" t="s">
        <v>75</v>
      </c>
      <c r="C3074" s="14" t="s">
        <v>62</v>
      </c>
      <c r="D3074" s="14">
        <v>2016</v>
      </c>
      <c r="E3074" s="14">
        <v>2016</v>
      </c>
      <c r="F3074" s="14" t="s">
        <v>101</v>
      </c>
      <c r="G3074" s="26">
        <v>92</v>
      </c>
      <c r="H3074" s="26">
        <v>155</v>
      </c>
      <c r="I3074" s="48">
        <v>362</v>
      </c>
      <c r="J3074" s="28">
        <v>1</v>
      </c>
      <c r="K3074" s="28"/>
      <c r="L3074" s="111">
        <v>67</v>
      </c>
      <c r="M3074" s="28">
        <v>0.23899999999999999</v>
      </c>
      <c r="N3074" s="28">
        <v>5.3800000000000001E-2</v>
      </c>
    </row>
    <row r="3075" spans="1:14">
      <c r="A3075" s="51" t="s">
        <v>175</v>
      </c>
      <c r="B3075" s="14" t="s">
        <v>75</v>
      </c>
      <c r="C3075" s="14" t="s">
        <v>62</v>
      </c>
      <c r="D3075" s="14">
        <v>2016</v>
      </c>
      <c r="E3075" s="14">
        <v>2016</v>
      </c>
      <c r="F3075" s="14" t="s">
        <v>101</v>
      </c>
      <c r="G3075" s="26">
        <v>1808</v>
      </c>
      <c r="H3075" s="26">
        <v>3415</v>
      </c>
      <c r="I3075" s="48">
        <v>8287</v>
      </c>
      <c r="J3075" s="28">
        <v>0.98860000000000003</v>
      </c>
      <c r="K3075" s="28"/>
      <c r="L3075" s="111">
        <v>67</v>
      </c>
      <c r="M3075" s="28">
        <v>0.23899999999999999</v>
      </c>
      <c r="N3075" s="28">
        <v>5.3800000000000001E-2</v>
      </c>
    </row>
    <row r="3076" spans="1:14">
      <c r="A3076" s="51" t="s">
        <v>176</v>
      </c>
      <c r="B3076" s="14" t="s">
        <v>75</v>
      </c>
      <c r="C3076" s="14" t="s">
        <v>62</v>
      </c>
      <c r="D3076" s="14">
        <v>2016</v>
      </c>
      <c r="E3076" s="14">
        <v>2016</v>
      </c>
      <c r="F3076" s="14" t="s">
        <v>101</v>
      </c>
      <c r="G3076" s="26">
        <v>17087</v>
      </c>
      <c r="H3076" s="26">
        <v>32218</v>
      </c>
      <c r="I3076" s="48">
        <v>83549</v>
      </c>
      <c r="J3076" s="28">
        <v>0.91169999999999995</v>
      </c>
      <c r="K3076" s="28"/>
      <c r="L3076" s="111">
        <v>67</v>
      </c>
      <c r="M3076" s="28">
        <v>0.23899999999999999</v>
      </c>
      <c r="N3076" s="28">
        <v>5.3800000000000001E-2</v>
      </c>
    </row>
    <row r="3077" spans="1:14">
      <c r="A3077" s="51" t="s">
        <v>177</v>
      </c>
      <c r="B3077" s="14" t="s">
        <v>75</v>
      </c>
      <c r="C3077" s="14" t="s">
        <v>62</v>
      </c>
      <c r="D3077" s="14">
        <v>2016</v>
      </c>
      <c r="E3077" s="14">
        <v>2016</v>
      </c>
      <c r="F3077" s="14" t="s">
        <v>101</v>
      </c>
      <c r="G3077" s="26">
        <v>2780</v>
      </c>
      <c r="H3077" s="26">
        <v>5156</v>
      </c>
      <c r="I3077" s="48">
        <v>12243</v>
      </c>
      <c r="J3077" s="28">
        <v>0.99150000000000005</v>
      </c>
      <c r="K3077" s="28"/>
      <c r="L3077" s="111">
        <v>67</v>
      </c>
      <c r="M3077" s="28">
        <v>0.23899999999999999</v>
      </c>
      <c r="N3077" s="28">
        <v>5.3800000000000001E-2</v>
      </c>
    </row>
    <row r="3078" spans="1:14">
      <c r="A3078" s="51" t="s">
        <v>178</v>
      </c>
      <c r="B3078" s="14" t="s">
        <v>75</v>
      </c>
      <c r="C3078" s="14" t="s">
        <v>62</v>
      </c>
      <c r="D3078" s="14">
        <v>2016</v>
      </c>
      <c r="E3078" s="14">
        <v>2016</v>
      </c>
      <c r="F3078" s="14" t="s">
        <v>101</v>
      </c>
      <c r="G3078" s="26">
        <v>633</v>
      </c>
      <c r="H3078" s="26">
        <v>1434</v>
      </c>
      <c r="I3078" s="48">
        <v>9074</v>
      </c>
      <c r="J3078" s="28">
        <v>0.83330000000000004</v>
      </c>
      <c r="K3078" s="28"/>
      <c r="L3078" s="111">
        <v>67</v>
      </c>
      <c r="M3078" s="28">
        <v>0.23899999999999999</v>
      </c>
      <c r="N3078" s="28">
        <v>5.3800000000000001E-2</v>
      </c>
    </row>
    <row r="3079" spans="1:14">
      <c r="A3079" s="51" t="s">
        <v>179</v>
      </c>
      <c r="B3079" s="14" t="s">
        <v>74</v>
      </c>
      <c r="C3079" s="14" t="s">
        <v>62</v>
      </c>
      <c r="D3079" s="14">
        <v>2016</v>
      </c>
      <c r="E3079" s="14">
        <v>2016</v>
      </c>
      <c r="F3079" s="14" t="s">
        <v>101</v>
      </c>
      <c r="G3079" s="26">
        <v>34941</v>
      </c>
      <c r="H3079" s="26">
        <v>69736</v>
      </c>
      <c r="I3079" s="48">
        <v>277492</v>
      </c>
      <c r="J3079" s="28">
        <v>0.96479999999999999</v>
      </c>
      <c r="K3079" s="28"/>
      <c r="L3079" s="111">
        <v>10</v>
      </c>
      <c r="M3079" s="28">
        <v>0.4</v>
      </c>
      <c r="N3079" s="28">
        <v>3.6299999999999999E-2</v>
      </c>
    </row>
    <row r="3080" spans="1:14">
      <c r="A3080" s="51" t="s">
        <v>180</v>
      </c>
      <c r="B3080" s="14" t="s">
        <v>75</v>
      </c>
      <c r="C3080" s="14" t="s">
        <v>62</v>
      </c>
      <c r="D3080" s="14">
        <v>2016</v>
      </c>
      <c r="E3080" s="14">
        <v>2016</v>
      </c>
      <c r="F3080" s="14" t="s">
        <v>101</v>
      </c>
      <c r="G3080" s="26">
        <v>2640</v>
      </c>
      <c r="H3080" s="26">
        <v>5369</v>
      </c>
      <c r="I3080" s="48">
        <v>12052</v>
      </c>
      <c r="J3080" s="28">
        <v>0.98860000000000003</v>
      </c>
      <c r="K3080" s="28"/>
      <c r="L3080" s="111">
        <v>67</v>
      </c>
      <c r="M3080" s="28">
        <v>0.23899999999999999</v>
      </c>
      <c r="N3080" s="28">
        <v>5.3800000000000001E-2</v>
      </c>
    </row>
    <row r="3081" spans="1:14">
      <c r="A3081" s="51" t="s">
        <v>181</v>
      </c>
      <c r="B3081" s="14" t="s">
        <v>75</v>
      </c>
      <c r="C3081" s="14" t="s">
        <v>62</v>
      </c>
      <c r="D3081" s="14">
        <v>2016</v>
      </c>
      <c r="E3081" s="14">
        <v>2016</v>
      </c>
      <c r="F3081" s="14" t="s">
        <v>101</v>
      </c>
      <c r="G3081" s="26">
        <v>7232</v>
      </c>
      <c r="H3081" s="26">
        <v>12850</v>
      </c>
      <c r="I3081" s="48">
        <v>38811</v>
      </c>
      <c r="J3081" s="28">
        <v>0.98519999999999996</v>
      </c>
      <c r="K3081" s="28"/>
      <c r="L3081" s="111">
        <v>67</v>
      </c>
      <c r="M3081" s="28">
        <v>0.23899999999999999</v>
      </c>
      <c r="N3081" s="28">
        <v>5.3800000000000001E-2</v>
      </c>
    </row>
    <row r="3082" spans="1:14">
      <c r="A3082" s="87" t="s">
        <v>123</v>
      </c>
      <c r="B3082" s="14" t="s">
        <v>74</v>
      </c>
      <c r="C3082" s="14" t="s">
        <v>62</v>
      </c>
      <c r="D3082" s="14">
        <v>2016</v>
      </c>
      <c r="E3082" s="14">
        <v>2016</v>
      </c>
      <c r="F3082" s="14" t="s">
        <v>101</v>
      </c>
      <c r="G3082" s="26">
        <v>97266</v>
      </c>
      <c r="H3082" s="26">
        <v>224870</v>
      </c>
      <c r="I3082" s="48">
        <v>491673</v>
      </c>
      <c r="J3082" s="28">
        <v>0.94940000000000002</v>
      </c>
      <c r="K3082" s="28"/>
      <c r="L3082" s="111">
        <v>25</v>
      </c>
      <c r="M3082" s="28">
        <v>0.28000000000000003</v>
      </c>
      <c r="N3082" s="28">
        <v>2.4500000000000001E-2</v>
      </c>
    </row>
    <row r="3083" spans="1:14">
      <c r="A3083" s="87" t="s">
        <v>124</v>
      </c>
      <c r="B3083" s="14" t="s">
        <v>75</v>
      </c>
      <c r="C3083" s="14" t="s">
        <v>62</v>
      </c>
      <c r="D3083" s="14">
        <v>2016</v>
      </c>
      <c r="E3083" s="14">
        <v>2016</v>
      </c>
      <c r="F3083" s="14" t="s">
        <v>101</v>
      </c>
      <c r="G3083" s="26">
        <v>1568</v>
      </c>
      <c r="H3083" s="26">
        <v>3655</v>
      </c>
      <c r="I3083" s="48">
        <v>12218</v>
      </c>
      <c r="J3083" s="28">
        <v>1</v>
      </c>
      <c r="K3083" s="28"/>
      <c r="L3083" s="111">
        <v>67</v>
      </c>
      <c r="M3083" s="28">
        <v>0.23899999999999999</v>
      </c>
      <c r="N3083" s="28">
        <v>5.3800000000000001E-2</v>
      </c>
    </row>
    <row r="3084" spans="1:14">
      <c r="A3084" s="87" t="s">
        <v>125</v>
      </c>
      <c r="B3084" s="14" t="s">
        <v>75</v>
      </c>
      <c r="C3084" s="14" t="s">
        <v>62</v>
      </c>
      <c r="D3084" s="14">
        <v>2016</v>
      </c>
      <c r="E3084" s="14">
        <v>2016</v>
      </c>
      <c r="F3084" s="14" t="s">
        <v>101</v>
      </c>
      <c r="G3084" s="26">
        <v>12582</v>
      </c>
      <c r="H3084" s="26">
        <v>21361</v>
      </c>
      <c r="I3084" s="48">
        <v>54385</v>
      </c>
      <c r="J3084" s="28">
        <v>0.98760000000000003</v>
      </c>
      <c r="K3084" s="28"/>
      <c r="L3084" s="111">
        <v>67</v>
      </c>
      <c r="M3084" s="28">
        <v>0.23899999999999999</v>
      </c>
      <c r="N3084" s="28">
        <v>5.3800000000000001E-2</v>
      </c>
    </row>
    <row r="3085" spans="1:14">
      <c r="A3085" s="87" t="s">
        <v>126</v>
      </c>
      <c r="B3085" s="14" t="s">
        <v>75</v>
      </c>
      <c r="C3085" s="14" t="s">
        <v>62</v>
      </c>
      <c r="D3085" s="14">
        <v>2016</v>
      </c>
      <c r="E3085" s="14">
        <v>2016</v>
      </c>
      <c r="F3085" s="14" t="s">
        <v>101</v>
      </c>
      <c r="G3085" s="26">
        <v>17297</v>
      </c>
      <c r="H3085" s="26">
        <v>42432</v>
      </c>
      <c r="I3085" s="48">
        <v>93554</v>
      </c>
      <c r="J3085" s="28">
        <v>0.97019999999999995</v>
      </c>
      <c r="K3085" s="28"/>
      <c r="L3085" s="111">
        <v>67</v>
      </c>
      <c r="M3085" s="28">
        <v>0.23899999999999999</v>
      </c>
      <c r="N3085" s="28">
        <v>5.3800000000000001E-2</v>
      </c>
    </row>
    <row r="3086" spans="1:14">
      <c r="A3086" s="87" t="s">
        <v>127</v>
      </c>
      <c r="B3086" s="14" t="s">
        <v>75</v>
      </c>
      <c r="C3086" s="14" t="s">
        <v>62</v>
      </c>
      <c r="D3086" s="14">
        <v>2016</v>
      </c>
      <c r="E3086" s="14">
        <v>2016</v>
      </c>
      <c r="F3086" s="14" t="s">
        <v>101</v>
      </c>
      <c r="G3086" s="26">
        <v>1063</v>
      </c>
      <c r="H3086" s="26">
        <v>2089</v>
      </c>
      <c r="I3086" s="48">
        <v>5598</v>
      </c>
      <c r="J3086" s="28">
        <v>0.98080000000000001</v>
      </c>
      <c r="K3086" s="28"/>
      <c r="L3086" s="111">
        <v>67</v>
      </c>
      <c r="M3086" s="28">
        <v>0.23899999999999999</v>
      </c>
      <c r="N3086" s="28">
        <v>5.3800000000000001E-2</v>
      </c>
    </row>
    <row r="3087" spans="1:14">
      <c r="A3087" s="87" t="s">
        <v>128</v>
      </c>
      <c r="B3087" s="14" t="s">
        <v>75</v>
      </c>
      <c r="C3087" s="14" t="s">
        <v>62</v>
      </c>
      <c r="D3087" s="14">
        <v>2016</v>
      </c>
      <c r="E3087" s="14">
        <v>2016</v>
      </c>
      <c r="F3087" s="14" t="s">
        <v>101</v>
      </c>
      <c r="G3087" s="26">
        <v>71050</v>
      </c>
      <c r="H3087" s="26">
        <v>165582</v>
      </c>
      <c r="I3087" s="48">
        <v>406855</v>
      </c>
      <c r="J3087" s="28">
        <v>0.98560000000000003</v>
      </c>
      <c r="K3087" s="28"/>
      <c r="L3087" s="111">
        <v>17</v>
      </c>
      <c r="M3087" s="28">
        <v>0.17599999999999999</v>
      </c>
      <c r="N3087" s="28">
        <v>1.54E-2</v>
      </c>
    </row>
    <row r="3088" spans="1:14">
      <c r="A3088" s="87" t="s">
        <v>129</v>
      </c>
      <c r="B3088" s="14" t="s">
        <v>75</v>
      </c>
      <c r="C3088" s="14" t="s">
        <v>62</v>
      </c>
      <c r="D3088" s="14">
        <v>2016</v>
      </c>
      <c r="E3088" s="14">
        <v>2016</v>
      </c>
      <c r="F3088" s="14" t="s">
        <v>101</v>
      </c>
      <c r="G3088" s="26">
        <v>10868</v>
      </c>
      <c r="H3088" s="26">
        <v>24891</v>
      </c>
      <c r="I3088" s="48">
        <v>57169</v>
      </c>
      <c r="J3088" s="28">
        <v>0.98919999999999997</v>
      </c>
      <c r="K3088" s="28"/>
      <c r="L3088" s="111">
        <v>67</v>
      </c>
      <c r="M3088" s="28">
        <v>0.23899999999999999</v>
      </c>
      <c r="N3088" s="28">
        <v>5.3800000000000001E-2</v>
      </c>
    </row>
    <row r="3089" spans="1:14">
      <c r="A3089" s="87" t="s">
        <v>130</v>
      </c>
      <c r="B3089" s="14" t="s">
        <v>75</v>
      </c>
      <c r="C3089" s="14" t="s">
        <v>62</v>
      </c>
      <c r="D3089" s="14">
        <v>2016</v>
      </c>
      <c r="E3089" s="14">
        <v>2016</v>
      </c>
      <c r="F3089" s="14" t="s">
        <v>101</v>
      </c>
      <c r="G3089" s="26">
        <v>6694</v>
      </c>
      <c r="H3089" s="26">
        <v>12649</v>
      </c>
      <c r="I3089" s="48">
        <v>31714</v>
      </c>
      <c r="J3089" s="28">
        <v>0.95289999999999997</v>
      </c>
      <c r="K3089" s="28"/>
      <c r="L3089" s="111">
        <v>67</v>
      </c>
      <c r="M3089" s="28">
        <v>0.23899999999999999</v>
      </c>
      <c r="N3089" s="28">
        <v>5.3800000000000001E-2</v>
      </c>
    </row>
    <row r="3090" spans="1:14">
      <c r="A3090" s="87" t="s">
        <v>131</v>
      </c>
      <c r="B3090" s="14" t="s">
        <v>75</v>
      </c>
      <c r="C3090" s="14" t="s">
        <v>62</v>
      </c>
      <c r="D3090" s="14">
        <v>2016</v>
      </c>
      <c r="E3090" s="14">
        <v>2016</v>
      </c>
      <c r="F3090" s="14" t="s">
        <v>101</v>
      </c>
      <c r="G3090" s="26">
        <v>1553</v>
      </c>
      <c r="H3090" s="26">
        <v>3154</v>
      </c>
      <c r="I3090" s="48">
        <v>7868</v>
      </c>
      <c r="J3090" s="28">
        <v>0.9385</v>
      </c>
      <c r="K3090" s="28"/>
      <c r="L3090" s="111">
        <v>67</v>
      </c>
      <c r="M3090" s="28">
        <v>0.23899999999999999</v>
      </c>
      <c r="N3090" s="28">
        <v>5.3800000000000001E-2</v>
      </c>
    </row>
    <row r="3091" spans="1:14">
      <c r="A3091" s="87" t="s">
        <v>132</v>
      </c>
      <c r="B3091" s="14" t="s">
        <v>76</v>
      </c>
      <c r="C3091" s="14" t="s">
        <v>62</v>
      </c>
      <c r="D3091" s="14">
        <v>2016</v>
      </c>
      <c r="E3091" s="14">
        <v>2016</v>
      </c>
      <c r="F3091" s="14" t="s">
        <v>101</v>
      </c>
      <c r="G3091" s="26">
        <v>561319</v>
      </c>
      <c r="H3091" s="26">
        <v>1114522</v>
      </c>
      <c r="I3091" s="48">
        <v>4171511</v>
      </c>
      <c r="J3091" s="28">
        <v>0.96440000000000003</v>
      </c>
      <c r="K3091" s="28"/>
      <c r="L3091" s="111">
        <v>81</v>
      </c>
      <c r="M3091" s="28">
        <v>0.67900000000000005</v>
      </c>
      <c r="N3091" s="28">
        <v>5.4199999999999998E-2</v>
      </c>
    </row>
    <row r="3092" spans="1:14">
      <c r="A3092" s="87" t="s">
        <v>133</v>
      </c>
      <c r="B3092" s="14" t="s">
        <v>75</v>
      </c>
      <c r="C3092" s="14" t="s">
        <v>62</v>
      </c>
      <c r="D3092" s="14">
        <v>2016</v>
      </c>
      <c r="E3092" s="14">
        <v>2016</v>
      </c>
      <c r="F3092" s="14" t="s">
        <v>101</v>
      </c>
      <c r="G3092" s="26">
        <v>12187</v>
      </c>
      <c r="H3092" s="26">
        <v>29647</v>
      </c>
      <c r="I3092" s="48">
        <v>69986</v>
      </c>
      <c r="J3092" s="28">
        <v>0.98580000000000001</v>
      </c>
      <c r="K3092" s="28"/>
      <c r="L3092" s="111">
        <v>67</v>
      </c>
      <c r="M3092" s="28">
        <v>0.23899999999999999</v>
      </c>
      <c r="N3092" s="28">
        <v>5.3800000000000001E-2</v>
      </c>
    </row>
    <row r="3093" spans="1:14">
      <c r="A3093" s="87" t="s">
        <v>134</v>
      </c>
      <c r="B3093" s="14" t="s">
        <v>75</v>
      </c>
      <c r="C3093" s="14" t="s">
        <v>62</v>
      </c>
      <c r="D3093" s="14">
        <v>2016</v>
      </c>
      <c r="E3093" s="14">
        <v>2016</v>
      </c>
      <c r="F3093" s="14" t="s">
        <v>101</v>
      </c>
      <c r="G3093" s="26">
        <v>6252</v>
      </c>
      <c r="H3093" s="26">
        <v>10351</v>
      </c>
      <c r="I3093" s="48">
        <v>45262</v>
      </c>
      <c r="J3093" s="28">
        <v>0.98560000000000003</v>
      </c>
      <c r="K3093" s="28"/>
      <c r="L3093" s="111">
        <v>67</v>
      </c>
      <c r="M3093" s="28">
        <v>0.23899999999999999</v>
      </c>
      <c r="N3093" s="28">
        <v>5.3800000000000001E-2</v>
      </c>
    </row>
    <row r="3094" spans="1:14">
      <c r="A3094" s="87" t="s">
        <v>135</v>
      </c>
      <c r="B3094" s="14" t="s">
        <v>75</v>
      </c>
      <c r="C3094" s="14" t="s">
        <v>62</v>
      </c>
      <c r="D3094" s="14">
        <v>2016</v>
      </c>
      <c r="E3094" s="14">
        <v>2016</v>
      </c>
      <c r="F3094" s="14" t="s">
        <v>101</v>
      </c>
      <c r="G3094" s="26">
        <v>1141</v>
      </c>
      <c r="H3094" s="26">
        <v>2101</v>
      </c>
      <c r="I3094" s="48">
        <v>4835</v>
      </c>
      <c r="J3094" s="28">
        <v>0.97499999999999998</v>
      </c>
      <c r="K3094" s="28"/>
      <c r="L3094" s="111">
        <v>67</v>
      </c>
      <c r="M3094" s="28">
        <v>0.23899999999999999</v>
      </c>
      <c r="N3094" s="28">
        <v>5.3800000000000001E-2</v>
      </c>
    </row>
    <row r="3095" spans="1:14">
      <c r="A3095" s="87" t="s">
        <v>136</v>
      </c>
      <c r="B3095" s="14" t="s">
        <v>75</v>
      </c>
      <c r="C3095" s="14" t="s">
        <v>62</v>
      </c>
      <c r="D3095" s="14">
        <v>2016</v>
      </c>
      <c r="E3095" s="14">
        <v>2016</v>
      </c>
      <c r="F3095" s="14" t="s">
        <v>101</v>
      </c>
      <c r="G3095" s="26">
        <v>6816</v>
      </c>
      <c r="H3095" s="26">
        <v>12720</v>
      </c>
      <c r="I3095" s="48">
        <v>41816</v>
      </c>
      <c r="J3095" s="28">
        <v>0.92989999999999995</v>
      </c>
      <c r="K3095" s="28"/>
      <c r="L3095" s="111">
        <v>67</v>
      </c>
      <c r="M3095" s="28">
        <v>0.23899999999999999</v>
      </c>
      <c r="N3095" s="28">
        <v>5.3800000000000001E-2</v>
      </c>
    </row>
    <row r="3096" spans="1:14">
      <c r="A3096" s="87" t="s">
        <v>137</v>
      </c>
      <c r="B3096" s="14" t="s">
        <v>75</v>
      </c>
      <c r="C3096" s="14" t="s">
        <v>62</v>
      </c>
      <c r="D3096" s="14">
        <v>2016</v>
      </c>
      <c r="E3096" s="14">
        <v>2016</v>
      </c>
      <c r="F3096" s="14" t="s">
        <v>101</v>
      </c>
      <c r="G3096" s="26">
        <v>24988</v>
      </c>
      <c r="H3096" s="26">
        <v>57715</v>
      </c>
      <c r="I3096" s="48">
        <v>140231</v>
      </c>
      <c r="J3096" s="28">
        <v>0.98560000000000003</v>
      </c>
      <c r="K3096" s="28"/>
      <c r="L3096" s="111">
        <v>5</v>
      </c>
      <c r="M3096" s="28">
        <v>0.2</v>
      </c>
      <c r="N3096" s="28">
        <v>3.0099999999999998E-2</v>
      </c>
    </row>
    <row r="3097" spans="1:14">
      <c r="A3097" s="87" t="s">
        <v>138</v>
      </c>
      <c r="B3097" s="14" t="s">
        <v>75</v>
      </c>
      <c r="C3097" s="14" t="s">
        <v>62</v>
      </c>
      <c r="D3097" s="14">
        <v>2016</v>
      </c>
      <c r="E3097" s="14">
        <v>2016</v>
      </c>
      <c r="F3097" s="14" t="s">
        <v>101</v>
      </c>
      <c r="G3097" s="26">
        <v>494</v>
      </c>
      <c r="H3097" s="26">
        <v>1050</v>
      </c>
      <c r="I3097" s="48">
        <v>3122</v>
      </c>
      <c r="J3097" s="28">
        <v>1</v>
      </c>
      <c r="K3097" s="28"/>
      <c r="L3097" s="111">
        <v>67</v>
      </c>
      <c r="M3097" s="28">
        <v>0.23899999999999999</v>
      </c>
      <c r="N3097" s="28">
        <v>5.3800000000000001E-2</v>
      </c>
    </row>
    <row r="3098" spans="1:14">
      <c r="A3098" s="87" t="s">
        <v>139</v>
      </c>
      <c r="B3098" s="14" t="s">
        <v>75</v>
      </c>
      <c r="C3098" s="14" t="s">
        <v>62</v>
      </c>
      <c r="D3098" s="14">
        <v>2016</v>
      </c>
      <c r="E3098" s="14">
        <v>2016</v>
      </c>
      <c r="F3098" s="14" t="s">
        <v>101</v>
      </c>
      <c r="G3098" s="26">
        <v>439</v>
      </c>
      <c r="H3098" s="26">
        <v>790</v>
      </c>
      <c r="I3098" s="48">
        <v>3750</v>
      </c>
      <c r="J3098" s="28">
        <v>0.9667</v>
      </c>
      <c r="K3098" s="28"/>
      <c r="L3098" s="111">
        <v>67</v>
      </c>
      <c r="M3098" s="28">
        <v>0.23899999999999999</v>
      </c>
      <c r="N3098" s="28">
        <v>5.3800000000000001E-2</v>
      </c>
    </row>
    <row r="3099" spans="1:14">
      <c r="A3099" s="87" t="s">
        <v>140</v>
      </c>
      <c r="B3099" s="14" t="s">
        <v>75</v>
      </c>
      <c r="C3099" s="14" t="s">
        <v>62</v>
      </c>
      <c r="D3099" s="14">
        <v>2016</v>
      </c>
      <c r="E3099" s="14">
        <v>2016</v>
      </c>
      <c r="F3099" s="14" t="s">
        <v>101</v>
      </c>
      <c r="G3099" s="26">
        <v>24809</v>
      </c>
      <c r="H3099" s="26">
        <v>55488</v>
      </c>
      <c r="I3099" s="48">
        <v>182294</v>
      </c>
      <c r="J3099" s="28">
        <v>0.99790000000000001</v>
      </c>
      <c r="K3099" s="28"/>
      <c r="L3099" s="111">
        <v>6</v>
      </c>
      <c r="M3099" s="28">
        <v>0</v>
      </c>
      <c r="N3099" s="28">
        <v>4.9799999999999997E-2</v>
      </c>
    </row>
    <row r="3100" spans="1:14">
      <c r="A3100" s="87" t="s">
        <v>141</v>
      </c>
      <c r="B3100" s="14" t="s">
        <v>75</v>
      </c>
      <c r="C3100" s="14" t="s">
        <v>62</v>
      </c>
      <c r="D3100" s="14">
        <v>2016</v>
      </c>
      <c r="E3100" s="14">
        <v>2016</v>
      </c>
      <c r="F3100" s="14" t="s">
        <v>101</v>
      </c>
      <c r="G3100" s="26">
        <v>3665</v>
      </c>
      <c r="H3100" s="26">
        <v>7533</v>
      </c>
      <c r="I3100" s="48">
        <v>32863</v>
      </c>
      <c r="J3100" s="28">
        <v>0.9869</v>
      </c>
      <c r="K3100" s="28"/>
      <c r="L3100" s="111">
        <v>67</v>
      </c>
      <c r="M3100" s="28">
        <v>0.23899999999999999</v>
      </c>
      <c r="N3100" s="28">
        <v>5.3800000000000001E-2</v>
      </c>
    </row>
    <row r="3101" spans="1:14">
      <c r="A3101" s="87" t="s">
        <v>142</v>
      </c>
      <c r="B3101" s="14" t="s">
        <v>75</v>
      </c>
      <c r="C3101" s="14" t="s">
        <v>62</v>
      </c>
      <c r="D3101" s="14">
        <v>2016</v>
      </c>
      <c r="E3101" s="14">
        <v>2016</v>
      </c>
      <c r="F3101" s="14" t="s">
        <v>101</v>
      </c>
      <c r="G3101" s="26">
        <v>4354</v>
      </c>
      <c r="H3101" s="26">
        <v>7768</v>
      </c>
      <c r="I3101" s="48">
        <v>25852</v>
      </c>
      <c r="J3101" s="28">
        <v>0.93810000000000004</v>
      </c>
      <c r="K3101" s="28"/>
      <c r="L3101" s="111">
        <v>67</v>
      </c>
      <c r="M3101" s="28">
        <v>0.23899999999999999</v>
      </c>
      <c r="N3101" s="28">
        <v>5.3800000000000001E-2</v>
      </c>
    </row>
    <row r="3102" spans="1:14">
      <c r="A3102" s="87" t="s">
        <v>143</v>
      </c>
      <c r="B3102" s="14" t="s">
        <v>74</v>
      </c>
      <c r="C3102" s="14" t="s">
        <v>62</v>
      </c>
      <c r="D3102" s="14">
        <v>2016</v>
      </c>
      <c r="E3102" s="14">
        <v>2016</v>
      </c>
      <c r="F3102" s="14" t="s">
        <v>101</v>
      </c>
      <c r="G3102" s="26">
        <v>123438</v>
      </c>
      <c r="H3102" s="26">
        <v>254598</v>
      </c>
      <c r="I3102" s="48">
        <v>910182</v>
      </c>
      <c r="J3102" s="28">
        <v>0.98670000000000002</v>
      </c>
      <c r="K3102" s="28"/>
      <c r="L3102" s="111">
        <v>32</v>
      </c>
      <c r="M3102" s="28">
        <v>0.40600000000000003</v>
      </c>
      <c r="N3102" s="28">
        <v>5.5599999999999997E-2</v>
      </c>
    </row>
    <row r="3103" spans="1:14">
      <c r="A3103" s="87" t="s">
        <v>144</v>
      </c>
      <c r="B3103" s="14" t="s">
        <v>74</v>
      </c>
      <c r="C3103" s="14" t="s">
        <v>62</v>
      </c>
      <c r="D3103" s="14">
        <v>2016</v>
      </c>
      <c r="E3103" s="14">
        <v>2016</v>
      </c>
      <c r="F3103" s="14" t="s">
        <v>101</v>
      </c>
      <c r="G3103" s="26">
        <v>9281</v>
      </c>
      <c r="H3103" s="26">
        <v>17795</v>
      </c>
      <c r="I3103" s="48">
        <v>64247</v>
      </c>
      <c r="J3103" s="28">
        <v>0.97640000000000005</v>
      </c>
      <c r="K3103" s="28"/>
      <c r="L3103" s="111">
        <v>67</v>
      </c>
      <c r="M3103" s="28">
        <v>0.23899999999999999</v>
      </c>
      <c r="N3103" s="28">
        <v>5.3800000000000001E-2</v>
      </c>
    </row>
    <row r="3104" spans="1:14">
      <c r="A3104" s="87" t="s">
        <v>145</v>
      </c>
      <c r="B3104" s="14" t="s">
        <v>75</v>
      </c>
      <c r="C3104" s="14" t="s">
        <v>62</v>
      </c>
      <c r="D3104" s="14">
        <v>2016</v>
      </c>
      <c r="E3104" s="14">
        <v>2016</v>
      </c>
      <c r="F3104" s="14" t="s">
        <v>101</v>
      </c>
      <c r="G3104" s="26">
        <v>1205</v>
      </c>
      <c r="H3104" s="26">
        <v>2239</v>
      </c>
      <c r="I3104" s="48">
        <v>6204</v>
      </c>
      <c r="J3104" s="28">
        <v>1</v>
      </c>
      <c r="K3104" s="28"/>
      <c r="L3104" s="111">
        <v>67</v>
      </c>
      <c r="M3104" s="28">
        <v>0.23899999999999999</v>
      </c>
      <c r="N3104" s="28">
        <v>5.3800000000000001E-2</v>
      </c>
    </row>
    <row r="3105" spans="1:14">
      <c r="A3105" s="87" t="s">
        <v>146</v>
      </c>
      <c r="B3105" s="14" t="s">
        <v>75</v>
      </c>
      <c r="C3105" s="14" t="s">
        <v>62</v>
      </c>
      <c r="D3105" s="14">
        <v>2016</v>
      </c>
      <c r="E3105" s="14">
        <v>2016</v>
      </c>
      <c r="F3105" s="14" t="s">
        <v>101</v>
      </c>
      <c r="G3105" s="26">
        <v>128893</v>
      </c>
      <c r="H3105" s="26">
        <v>287669</v>
      </c>
      <c r="I3105" s="48">
        <v>835251</v>
      </c>
      <c r="J3105" s="28">
        <v>0.99419999999999997</v>
      </c>
      <c r="K3105" s="28"/>
      <c r="L3105" s="111">
        <v>30</v>
      </c>
      <c r="M3105" s="28">
        <v>0.23300000000000001</v>
      </c>
      <c r="N3105" s="28">
        <v>3.9199999999999999E-2</v>
      </c>
    </row>
    <row r="3106" spans="1:14">
      <c r="A3106" s="87" t="s">
        <v>147</v>
      </c>
      <c r="B3106" s="14" t="s">
        <v>74</v>
      </c>
      <c r="C3106" s="14" t="s">
        <v>62</v>
      </c>
      <c r="D3106" s="14">
        <v>2016</v>
      </c>
      <c r="E3106" s="14">
        <v>2016</v>
      </c>
      <c r="F3106" s="14" t="s">
        <v>101</v>
      </c>
      <c r="G3106" s="26">
        <v>103428</v>
      </c>
      <c r="H3106" s="26">
        <v>215894</v>
      </c>
      <c r="I3106" s="48">
        <v>557933</v>
      </c>
      <c r="J3106" s="28">
        <v>0.99260000000000004</v>
      </c>
      <c r="K3106" s="28"/>
      <c r="L3106" s="111">
        <v>28</v>
      </c>
      <c r="M3106" s="28">
        <v>0.42899999999999999</v>
      </c>
      <c r="N3106" s="28">
        <v>3.1899999999999998E-2</v>
      </c>
    </row>
    <row r="3107" spans="1:14">
      <c r="A3107" s="87" t="s">
        <v>148</v>
      </c>
      <c r="B3107" s="14" t="s">
        <v>75</v>
      </c>
      <c r="C3107" s="14" t="s">
        <v>62</v>
      </c>
      <c r="D3107" s="14">
        <v>2016</v>
      </c>
      <c r="E3107" s="14">
        <v>2016</v>
      </c>
      <c r="F3107" s="14" t="s">
        <v>101</v>
      </c>
      <c r="G3107" s="26">
        <v>2650</v>
      </c>
      <c r="H3107" s="26">
        <v>5850</v>
      </c>
      <c r="I3107" s="48">
        <v>18753</v>
      </c>
      <c r="J3107" s="28">
        <v>0.9667</v>
      </c>
      <c r="K3107" s="28"/>
      <c r="L3107" s="111">
        <v>67</v>
      </c>
      <c r="M3107" s="28">
        <v>0.23899999999999999</v>
      </c>
      <c r="N3107" s="28">
        <v>5.3800000000000001E-2</v>
      </c>
    </row>
    <row r="3108" spans="1:14">
      <c r="A3108" s="87" t="s">
        <v>149</v>
      </c>
      <c r="B3108" s="14" t="s">
        <v>75</v>
      </c>
      <c r="C3108" s="14" t="s">
        <v>62</v>
      </c>
      <c r="D3108" s="14">
        <v>2016</v>
      </c>
      <c r="E3108" s="14">
        <v>2016</v>
      </c>
      <c r="F3108" s="14" t="s">
        <v>101</v>
      </c>
      <c r="G3108" s="26">
        <v>179119</v>
      </c>
      <c r="H3108" s="26">
        <v>392070</v>
      </c>
      <c r="I3108" s="48">
        <v>870355</v>
      </c>
      <c r="J3108" s="28">
        <v>0.99470000000000003</v>
      </c>
      <c r="K3108" s="28"/>
      <c r="L3108" s="111">
        <v>29</v>
      </c>
      <c r="M3108" s="28">
        <v>0.31</v>
      </c>
      <c r="N3108" s="28">
        <v>1.66E-2</v>
      </c>
    </row>
    <row r="3109" spans="1:14">
      <c r="A3109" s="87" t="s">
        <v>150</v>
      </c>
      <c r="B3109" s="14" t="s">
        <v>74</v>
      </c>
      <c r="C3109" s="14" t="s">
        <v>62</v>
      </c>
      <c r="D3109" s="14">
        <v>2016</v>
      </c>
      <c r="E3109" s="14">
        <v>2016</v>
      </c>
      <c r="F3109" s="14" t="s">
        <v>101</v>
      </c>
      <c r="G3109" s="26">
        <v>142577</v>
      </c>
      <c r="H3109" s="26">
        <v>287392</v>
      </c>
      <c r="I3109" s="48">
        <v>901829</v>
      </c>
      <c r="J3109" s="28">
        <v>0.95579999999999998</v>
      </c>
      <c r="K3109" s="28"/>
      <c r="L3109" s="111">
        <v>38</v>
      </c>
      <c r="M3109" s="28">
        <v>0.42099999999999999</v>
      </c>
      <c r="N3109" s="28">
        <v>2.3900000000000001E-2</v>
      </c>
    </row>
    <row r="3110" spans="1:14">
      <c r="A3110" s="87" t="s">
        <v>151</v>
      </c>
      <c r="B3110" s="14" t="s">
        <v>74</v>
      </c>
      <c r="C3110" s="14" t="s">
        <v>62</v>
      </c>
      <c r="D3110" s="14">
        <v>2016</v>
      </c>
      <c r="E3110" s="14">
        <v>2016</v>
      </c>
      <c r="F3110" s="14" t="s">
        <v>101</v>
      </c>
      <c r="G3110" s="26">
        <v>34825</v>
      </c>
      <c r="H3110" s="26">
        <v>52749</v>
      </c>
      <c r="I3110" s="48">
        <v>225648</v>
      </c>
      <c r="J3110" s="28">
        <v>0.98219999999999996</v>
      </c>
      <c r="K3110" s="28"/>
      <c r="L3110" s="111">
        <v>8</v>
      </c>
      <c r="M3110" s="28">
        <v>0.75</v>
      </c>
      <c r="N3110" s="28">
        <v>5.3999999999999999E-2</v>
      </c>
    </row>
    <row r="3111" spans="1:14">
      <c r="A3111" s="87" t="s">
        <v>152</v>
      </c>
      <c r="B3111" s="14" t="s">
        <v>75</v>
      </c>
      <c r="C3111" s="14" t="s">
        <v>62</v>
      </c>
      <c r="D3111" s="14">
        <v>2016</v>
      </c>
      <c r="E3111" s="14">
        <v>2016</v>
      </c>
      <c r="F3111" s="14" t="s">
        <v>101</v>
      </c>
      <c r="G3111" s="26">
        <v>52332</v>
      </c>
      <c r="H3111" s="26">
        <v>118036</v>
      </c>
      <c r="I3111" s="48">
        <v>298657</v>
      </c>
      <c r="J3111" s="28">
        <v>0.98409999999999997</v>
      </c>
      <c r="K3111" s="28"/>
      <c r="L3111" s="111">
        <v>10</v>
      </c>
      <c r="M3111" s="28">
        <v>0.2</v>
      </c>
      <c r="N3111" s="28">
        <v>3.04E-2</v>
      </c>
    </row>
    <row r="3112" spans="1:14">
      <c r="A3112" s="87" t="s">
        <v>153</v>
      </c>
      <c r="B3112" s="14" t="s">
        <v>74</v>
      </c>
      <c r="C3112" s="14" t="s">
        <v>62</v>
      </c>
      <c r="D3112" s="14">
        <v>2016</v>
      </c>
      <c r="E3112" s="14">
        <v>2016</v>
      </c>
      <c r="F3112" s="14" t="s">
        <v>101</v>
      </c>
      <c r="G3112" s="26">
        <v>10120</v>
      </c>
      <c r="H3112" s="26">
        <v>18513</v>
      </c>
      <c r="I3112" s="48">
        <v>62445</v>
      </c>
      <c r="J3112" s="28">
        <v>0.97489999999999999</v>
      </c>
      <c r="K3112" s="28"/>
      <c r="L3112" s="111">
        <v>67</v>
      </c>
      <c r="M3112" s="28">
        <v>0.23899999999999999</v>
      </c>
      <c r="N3112" s="28">
        <v>5.3800000000000001E-2</v>
      </c>
    </row>
    <row r="3113" spans="1:14">
      <c r="A3113" s="87" t="s">
        <v>154</v>
      </c>
      <c r="B3113" s="14" t="s">
        <v>74</v>
      </c>
      <c r="C3113" s="14" t="s">
        <v>62</v>
      </c>
      <c r="D3113" s="14">
        <v>2016</v>
      </c>
      <c r="E3113" s="14">
        <v>2016</v>
      </c>
      <c r="F3113" s="14" t="s">
        <v>101</v>
      </c>
      <c r="G3113" s="26">
        <v>15493</v>
      </c>
      <c r="H3113" s="26">
        <v>30014</v>
      </c>
      <c r="I3113" s="48">
        <v>158550</v>
      </c>
      <c r="J3113" s="28">
        <v>0.98129999999999995</v>
      </c>
      <c r="K3113" s="28"/>
      <c r="L3113" s="111">
        <v>67</v>
      </c>
      <c r="M3113" s="28">
        <v>0.23899999999999999</v>
      </c>
      <c r="N3113" s="28">
        <v>5.3800000000000001E-2</v>
      </c>
    </row>
    <row r="3114" spans="1:14">
      <c r="A3114" s="87" t="s">
        <v>155</v>
      </c>
      <c r="B3114" s="14" t="s">
        <v>74</v>
      </c>
      <c r="C3114" s="14" t="s">
        <v>62</v>
      </c>
      <c r="D3114" s="14">
        <v>2016</v>
      </c>
      <c r="E3114" s="14">
        <v>2016</v>
      </c>
      <c r="F3114" s="14" t="s">
        <v>101</v>
      </c>
      <c r="G3114" s="26">
        <v>19139</v>
      </c>
      <c r="H3114" s="26">
        <v>40218</v>
      </c>
      <c r="I3114" s="48">
        <v>145102</v>
      </c>
      <c r="J3114" s="28">
        <v>0.98780000000000001</v>
      </c>
      <c r="K3114" s="28"/>
      <c r="L3114" s="111">
        <v>67</v>
      </c>
      <c r="M3114" s="28">
        <v>0.23899999999999999</v>
      </c>
      <c r="N3114" s="28">
        <v>5.3800000000000001E-2</v>
      </c>
    </row>
    <row r="3115" spans="1:14">
      <c r="A3115" s="87" t="s">
        <v>156</v>
      </c>
      <c r="B3115" s="14" t="s">
        <v>74</v>
      </c>
      <c r="C3115" s="14" t="s">
        <v>62</v>
      </c>
      <c r="D3115" s="14">
        <v>2016</v>
      </c>
      <c r="E3115" s="14">
        <v>2016</v>
      </c>
      <c r="F3115" s="14" t="s">
        <v>101</v>
      </c>
      <c r="G3115" s="26">
        <v>53574</v>
      </c>
      <c r="H3115" s="26">
        <v>105301</v>
      </c>
      <c r="I3115" s="48">
        <v>449232</v>
      </c>
      <c r="J3115" s="28">
        <v>0.98640000000000005</v>
      </c>
      <c r="K3115" s="28"/>
      <c r="L3115" s="111">
        <v>14</v>
      </c>
      <c r="M3115" s="28">
        <v>0.28599999999999998</v>
      </c>
      <c r="N3115" s="28">
        <v>4.9000000000000002E-2</v>
      </c>
    </row>
    <row r="3116" spans="1:14">
      <c r="A3116" s="87" t="s">
        <v>157</v>
      </c>
      <c r="B3116" s="14" t="s">
        <v>74</v>
      </c>
      <c r="C3116" s="14" t="s">
        <v>62</v>
      </c>
      <c r="D3116" s="14">
        <v>2016</v>
      </c>
      <c r="E3116" s="14">
        <v>2016</v>
      </c>
      <c r="F3116" s="14" t="s">
        <v>101</v>
      </c>
      <c r="G3116" s="26">
        <v>15058</v>
      </c>
      <c r="H3116" s="26">
        <v>27613</v>
      </c>
      <c r="I3116" s="48">
        <v>80679</v>
      </c>
      <c r="J3116" s="28">
        <v>0.95679999999999998</v>
      </c>
      <c r="K3116" s="28"/>
      <c r="L3116" s="111">
        <v>67</v>
      </c>
      <c r="M3116" s="28">
        <v>0.23899999999999999</v>
      </c>
      <c r="N3116" s="28">
        <v>5.3800000000000001E-2</v>
      </c>
    </row>
    <row r="3117" spans="1:14">
      <c r="A3117" s="87" t="s">
        <v>158</v>
      </c>
      <c r="B3117" s="14" t="s">
        <v>75</v>
      </c>
      <c r="C3117" s="14" t="s">
        <v>62</v>
      </c>
      <c r="D3117" s="14">
        <v>2016</v>
      </c>
      <c r="E3117" s="14">
        <v>2016</v>
      </c>
      <c r="F3117" s="14" t="s">
        <v>101</v>
      </c>
      <c r="G3117" s="26">
        <v>12982</v>
      </c>
      <c r="H3117" s="26">
        <v>24569</v>
      </c>
      <c r="I3117" s="48">
        <v>66061</v>
      </c>
      <c r="J3117" s="28">
        <v>0.96960000000000002</v>
      </c>
      <c r="K3117" s="28"/>
      <c r="L3117" s="111">
        <v>67</v>
      </c>
      <c r="M3117" s="28">
        <v>0.23899999999999999</v>
      </c>
      <c r="N3117" s="28">
        <v>5.3800000000000001E-2</v>
      </c>
    </row>
    <row r="3118" spans="1:14">
      <c r="A3118" s="87" t="s">
        <v>159</v>
      </c>
      <c r="B3118" s="14" t="s">
        <v>75</v>
      </c>
      <c r="C3118" s="14" t="s">
        <v>62</v>
      </c>
      <c r="D3118" s="14">
        <v>2016</v>
      </c>
      <c r="E3118" s="14">
        <v>2016</v>
      </c>
      <c r="F3118" s="14" t="s">
        <v>101</v>
      </c>
      <c r="G3118" s="26">
        <v>158</v>
      </c>
      <c r="H3118" s="26">
        <v>271</v>
      </c>
      <c r="I3118" s="48">
        <v>811</v>
      </c>
      <c r="J3118" s="28">
        <v>1</v>
      </c>
      <c r="K3118" s="28"/>
      <c r="L3118" s="111">
        <v>67</v>
      </c>
      <c r="M3118" s="28">
        <v>0.23899999999999999</v>
      </c>
      <c r="N3118" s="28">
        <v>5.3800000000000001E-2</v>
      </c>
    </row>
    <row r="3119" spans="1:14">
      <c r="A3119" s="87" t="s">
        <v>160</v>
      </c>
      <c r="B3119" s="14" t="s">
        <v>75</v>
      </c>
      <c r="C3119" s="14" t="s">
        <v>62</v>
      </c>
      <c r="D3119" s="14">
        <v>2016</v>
      </c>
      <c r="E3119" s="14">
        <v>2016</v>
      </c>
      <c r="F3119" s="14" t="s">
        <v>101</v>
      </c>
      <c r="G3119" s="26">
        <v>3290</v>
      </c>
      <c r="H3119" s="26">
        <v>6942</v>
      </c>
      <c r="I3119" s="48">
        <v>18296</v>
      </c>
      <c r="J3119" s="28">
        <v>0.92659999999999998</v>
      </c>
      <c r="K3119" s="28"/>
      <c r="L3119" s="111">
        <v>67</v>
      </c>
      <c r="M3119" s="28">
        <v>0.23899999999999999</v>
      </c>
      <c r="N3119" s="28">
        <v>5.3800000000000001E-2</v>
      </c>
    </row>
    <row r="3120" spans="1:14">
      <c r="A3120" s="87" t="s">
        <v>161</v>
      </c>
      <c r="B3120" s="14" t="s">
        <v>74</v>
      </c>
      <c r="C3120" s="14" t="s">
        <v>62</v>
      </c>
      <c r="D3120" s="14">
        <v>2016</v>
      </c>
      <c r="E3120" s="14">
        <v>2016</v>
      </c>
      <c r="F3120" s="14" t="s">
        <v>101</v>
      </c>
      <c r="G3120" s="26">
        <v>22656</v>
      </c>
      <c r="H3120" s="26">
        <v>42828</v>
      </c>
      <c r="I3120" s="48">
        <v>125170</v>
      </c>
      <c r="J3120" s="28">
        <v>0.98770000000000002</v>
      </c>
      <c r="K3120" s="28"/>
      <c r="L3120" s="111">
        <v>7</v>
      </c>
      <c r="M3120" s="28">
        <v>0.14299999999999999</v>
      </c>
      <c r="N3120" s="28">
        <v>2.07E-2</v>
      </c>
    </row>
    <row r="3121" spans="1:31">
      <c r="A3121" s="87" t="s">
        <v>162</v>
      </c>
      <c r="B3121" s="14" t="s">
        <v>74</v>
      </c>
      <c r="C3121" s="14" t="s">
        <v>62</v>
      </c>
      <c r="D3121" s="14">
        <v>2016</v>
      </c>
      <c r="E3121" s="14">
        <v>2016</v>
      </c>
      <c r="F3121" s="14" t="s">
        <v>101</v>
      </c>
      <c r="G3121" s="26">
        <v>19386</v>
      </c>
      <c r="H3121" s="26">
        <v>34425</v>
      </c>
      <c r="I3121" s="48">
        <v>128714</v>
      </c>
      <c r="J3121" s="28">
        <v>0.86219999999999997</v>
      </c>
      <c r="K3121" s="28"/>
      <c r="L3121" s="111">
        <v>67</v>
      </c>
      <c r="M3121" s="28">
        <v>0.23899999999999999</v>
      </c>
      <c r="N3121" s="28">
        <v>5.3800000000000001E-2</v>
      </c>
    </row>
    <row r="3122" spans="1:31">
      <c r="A3122" s="87" t="s">
        <v>163</v>
      </c>
      <c r="B3122" s="14" t="s">
        <v>75</v>
      </c>
      <c r="C3122" s="14" t="s">
        <v>62</v>
      </c>
      <c r="D3122" s="14">
        <v>2016</v>
      </c>
      <c r="E3122" s="14">
        <v>2016</v>
      </c>
      <c r="F3122" s="14" t="s">
        <v>101</v>
      </c>
      <c r="G3122" s="26">
        <v>42367</v>
      </c>
      <c r="H3122" s="26">
        <v>89096</v>
      </c>
      <c r="I3122" s="48">
        <v>241922</v>
      </c>
      <c r="J3122" s="28">
        <v>0.98980000000000001</v>
      </c>
      <c r="K3122" s="28"/>
      <c r="L3122" s="111">
        <v>5</v>
      </c>
      <c r="M3122" s="28">
        <v>0.2</v>
      </c>
      <c r="N3122" s="28">
        <v>2.53E-2</v>
      </c>
    </row>
    <row r="3123" spans="1:31">
      <c r="A3123" s="87" t="s">
        <v>164</v>
      </c>
      <c r="B3123" s="14" t="s">
        <v>75</v>
      </c>
      <c r="C3123" s="14" t="s">
        <v>62</v>
      </c>
      <c r="D3123" s="14">
        <v>2016</v>
      </c>
      <c r="E3123" s="14">
        <v>2016</v>
      </c>
      <c r="F3123" s="14" t="s">
        <v>101</v>
      </c>
      <c r="G3123" s="26">
        <v>5876</v>
      </c>
      <c r="H3123" s="26">
        <v>13467</v>
      </c>
      <c r="I3123" s="48">
        <v>42605</v>
      </c>
      <c r="J3123" s="28">
        <v>0.95809999999999995</v>
      </c>
      <c r="K3123" s="28"/>
      <c r="L3123" s="111">
        <v>67</v>
      </c>
      <c r="M3123" s="28">
        <v>0.23899999999999999</v>
      </c>
      <c r="N3123" s="28">
        <v>5.3800000000000001E-2</v>
      </c>
    </row>
    <row r="3124" spans="1:31">
      <c r="A3124" s="87" t="s">
        <v>165</v>
      </c>
      <c r="B3124" s="14" t="s">
        <v>75</v>
      </c>
      <c r="C3124" s="14" t="s">
        <v>62</v>
      </c>
      <c r="D3124" s="14">
        <v>2016</v>
      </c>
      <c r="E3124" s="14">
        <v>2016</v>
      </c>
      <c r="F3124" s="14" t="s">
        <v>101</v>
      </c>
      <c r="G3124" s="26">
        <v>4683</v>
      </c>
      <c r="H3124" s="26">
        <v>10196</v>
      </c>
      <c r="I3124" s="48">
        <v>27645</v>
      </c>
      <c r="J3124" s="28">
        <v>0.97729999999999995</v>
      </c>
      <c r="K3124" s="28"/>
      <c r="L3124" s="111">
        <v>67</v>
      </c>
      <c r="M3124" s="28">
        <v>0.23899999999999999</v>
      </c>
      <c r="N3124" s="28">
        <v>5.3800000000000001E-2</v>
      </c>
    </row>
    <row r="3125" spans="1:31">
      <c r="A3125" s="87" t="s">
        <v>166</v>
      </c>
      <c r="B3125" s="14" t="s">
        <v>75</v>
      </c>
      <c r="C3125" s="14" t="s">
        <v>62</v>
      </c>
      <c r="D3125" s="14">
        <v>2016</v>
      </c>
      <c r="E3125" s="14">
        <v>2016</v>
      </c>
      <c r="F3125" s="14" t="s">
        <v>101</v>
      </c>
      <c r="G3125" s="26">
        <v>1007</v>
      </c>
      <c r="H3125" s="26">
        <v>1757</v>
      </c>
      <c r="I3125" s="48">
        <v>4985</v>
      </c>
      <c r="J3125" s="28">
        <v>0.98309999999999997</v>
      </c>
      <c r="K3125" s="28"/>
      <c r="L3125" s="111">
        <v>67</v>
      </c>
      <c r="M3125" s="28">
        <v>0.23899999999999999</v>
      </c>
      <c r="N3125" s="28">
        <v>5.3800000000000001E-2</v>
      </c>
    </row>
    <row r="3126" spans="1:31">
      <c r="A3126" s="87" t="s">
        <v>167</v>
      </c>
      <c r="B3126" s="14" t="s">
        <v>74</v>
      </c>
      <c r="C3126" s="14" t="s">
        <v>62</v>
      </c>
      <c r="D3126" s="14">
        <v>2016</v>
      </c>
      <c r="E3126" s="14">
        <v>2016</v>
      </c>
      <c r="F3126" s="14" t="s">
        <v>101</v>
      </c>
      <c r="G3126" s="26">
        <v>53192</v>
      </c>
      <c r="H3126" s="26">
        <v>125132</v>
      </c>
      <c r="I3126" s="48">
        <v>258154</v>
      </c>
      <c r="J3126" s="28">
        <v>0.99070000000000003</v>
      </c>
      <c r="K3126" s="28"/>
      <c r="L3126" s="111">
        <v>10</v>
      </c>
      <c r="M3126" s="28">
        <v>0.1</v>
      </c>
      <c r="N3126" s="28">
        <v>2.6800000000000001E-2</v>
      </c>
    </row>
    <row r="3127" spans="1:31">
      <c r="A3127" s="87" t="s">
        <v>168</v>
      </c>
      <c r="B3127" s="14" t="s">
        <v>75</v>
      </c>
      <c r="C3127" s="14" t="s">
        <v>62</v>
      </c>
      <c r="D3127" s="14">
        <v>2016</v>
      </c>
      <c r="E3127" s="14">
        <v>2016</v>
      </c>
      <c r="F3127" s="14" t="s">
        <v>101</v>
      </c>
      <c r="G3127" s="26">
        <v>3159</v>
      </c>
      <c r="H3127" s="26">
        <v>5493</v>
      </c>
      <c r="I3127" s="48">
        <v>14695</v>
      </c>
      <c r="J3127" s="28">
        <v>0.98399999999999999</v>
      </c>
      <c r="K3127" s="28"/>
      <c r="L3127" s="111">
        <v>67</v>
      </c>
      <c r="M3127" s="28">
        <v>0.23899999999999999</v>
      </c>
      <c r="N3127" s="28">
        <v>5.3800000000000001E-2</v>
      </c>
    </row>
    <row r="3128" spans="1:31">
      <c r="A3128" s="87" t="s">
        <v>169</v>
      </c>
      <c r="B3128" s="14" t="s">
        <v>74</v>
      </c>
      <c r="C3128" s="14" t="s">
        <v>62</v>
      </c>
      <c r="D3128" s="14">
        <v>2016</v>
      </c>
      <c r="E3128" s="14">
        <v>2016</v>
      </c>
      <c r="F3128" s="14" t="s">
        <v>101</v>
      </c>
      <c r="G3128" s="26">
        <v>37607</v>
      </c>
      <c r="H3128" s="26">
        <v>75635</v>
      </c>
      <c r="I3128" s="48">
        <v>241170</v>
      </c>
      <c r="J3128" s="28">
        <v>0.9869</v>
      </c>
      <c r="K3128" s="28"/>
      <c r="L3128" s="111">
        <v>10</v>
      </c>
      <c r="M3128" s="28">
        <v>0.4</v>
      </c>
      <c r="N3128" s="28">
        <v>5.7500000000000002E-2</v>
      </c>
    </row>
    <row r="3129" spans="1:31">
      <c r="A3129" s="87" t="s">
        <v>170</v>
      </c>
      <c r="B3129" s="14" t="s">
        <v>74</v>
      </c>
      <c r="C3129" s="14" t="s">
        <v>62</v>
      </c>
      <c r="D3129" s="14">
        <v>2016</v>
      </c>
      <c r="E3129" s="14">
        <v>2016</v>
      </c>
      <c r="F3129" s="14" t="s">
        <v>101</v>
      </c>
      <c r="G3129" s="26">
        <v>10832</v>
      </c>
      <c r="H3129" s="26">
        <v>21293</v>
      </c>
      <c r="I3129" s="48">
        <v>59772</v>
      </c>
      <c r="J3129" s="28">
        <v>0.97</v>
      </c>
      <c r="K3129" s="28"/>
      <c r="L3129" s="111">
        <v>67</v>
      </c>
      <c r="M3129" s="28">
        <v>0.23899999999999999</v>
      </c>
      <c r="N3129" s="28">
        <v>5.3800000000000001E-2</v>
      </c>
    </row>
    <row r="3130" spans="1:31">
      <c r="A3130" s="87" t="s">
        <v>171</v>
      </c>
      <c r="B3130" s="14" t="s">
        <v>75</v>
      </c>
      <c r="C3130" s="14" t="s">
        <v>62</v>
      </c>
      <c r="D3130" s="14">
        <v>2016</v>
      </c>
      <c r="E3130" s="14">
        <v>2016</v>
      </c>
      <c r="F3130" s="14" t="s">
        <v>101</v>
      </c>
      <c r="G3130" s="26">
        <v>6272</v>
      </c>
      <c r="H3130" s="26">
        <v>13507</v>
      </c>
      <c r="I3130" s="48">
        <v>32472</v>
      </c>
      <c r="J3130" s="28">
        <v>0.99560000000000004</v>
      </c>
      <c r="K3130" s="28"/>
      <c r="L3130" s="111">
        <v>67</v>
      </c>
      <c r="M3130" s="28">
        <v>0.23899999999999999</v>
      </c>
      <c r="N3130" s="28">
        <v>5.3800000000000001E-2</v>
      </c>
    </row>
    <row r="3131" spans="1:31">
      <c r="A3131" s="51" t="s">
        <v>281</v>
      </c>
      <c r="B3131" s="14" t="s">
        <v>66</v>
      </c>
      <c r="C3131" s="14" t="s">
        <v>63</v>
      </c>
      <c r="D3131" s="14">
        <v>2016</v>
      </c>
      <c r="E3131" s="14">
        <v>2016</v>
      </c>
      <c r="F3131" s="14" t="s">
        <v>101</v>
      </c>
      <c r="G3131" s="128"/>
      <c r="H3131" s="128"/>
      <c r="I3131" s="128"/>
      <c r="J3131" s="129"/>
      <c r="K3131" s="129"/>
      <c r="L3131" s="111"/>
      <c r="M3131" s="28">
        <v>0.254</v>
      </c>
      <c r="N3131" s="28">
        <v>5.3999999999999999E-2</v>
      </c>
    </row>
    <row r="3132" spans="1:31">
      <c r="A3132" s="51" t="s">
        <v>172</v>
      </c>
      <c r="B3132" s="14" t="s">
        <v>66</v>
      </c>
      <c r="C3132" s="14" t="s">
        <v>63</v>
      </c>
      <c r="D3132" s="14">
        <v>2016</v>
      </c>
      <c r="E3132" s="14">
        <v>2016</v>
      </c>
      <c r="F3132" s="14" t="s">
        <v>101</v>
      </c>
      <c r="G3132" s="26">
        <v>2106078</v>
      </c>
      <c r="H3132" s="26">
        <v>4350990</v>
      </c>
      <c r="I3132" s="48">
        <v>13634739</v>
      </c>
      <c r="J3132" s="28">
        <v>0.97470000000000001</v>
      </c>
      <c r="K3132" s="28"/>
      <c r="L3132" s="111">
        <v>512</v>
      </c>
      <c r="M3132" s="28">
        <v>0.36499999999999999</v>
      </c>
      <c r="N3132" s="28">
        <v>5.8200000000000002E-2</v>
      </c>
      <c r="O3132" s="14"/>
      <c r="P3132" s="14"/>
      <c r="Q3132" s="14"/>
      <c r="R3132" s="14"/>
      <c r="S3132" s="14"/>
      <c r="T3132" s="14"/>
      <c r="U3132" s="14"/>
      <c r="V3132" s="14"/>
      <c r="W3132" s="14"/>
      <c r="X3132" s="14"/>
      <c r="Y3132" s="14"/>
      <c r="Z3132" s="14"/>
      <c r="AA3132" s="14"/>
      <c r="AB3132" s="14"/>
      <c r="AC3132" s="14"/>
      <c r="AD3132" s="14"/>
      <c r="AE3132" s="14"/>
    </row>
    <row r="3133" spans="1:31">
      <c r="A3133" s="51" t="s">
        <v>173</v>
      </c>
      <c r="B3133" s="14" t="s">
        <v>74</v>
      </c>
      <c r="C3133" s="14" t="s">
        <v>63</v>
      </c>
      <c r="D3133" s="14">
        <v>2016</v>
      </c>
      <c r="E3133" s="14">
        <v>2016</v>
      </c>
      <c r="F3133" s="14" t="s">
        <v>101</v>
      </c>
      <c r="G3133" s="26">
        <v>61172</v>
      </c>
      <c r="H3133" s="26">
        <v>117227</v>
      </c>
      <c r="I3133" s="48">
        <v>438385</v>
      </c>
      <c r="J3133" s="28">
        <v>0.96789999999999998</v>
      </c>
      <c r="K3133" s="28"/>
      <c r="L3133" s="111">
        <v>17</v>
      </c>
      <c r="M3133" s="28">
        <v>0.41199999999999998</v>
      </c>
      <c r="N3133" s="28">
        <v>6.3299999999999995E-2</v>
      </c>
    </row>
    <row r="3134" spans="1:31">
      <c r="A3134" s="51" t="s">
        <v>174</v>
      </c>
      <c r="B3134" s="14" t="s">
        <v>75</v>
      </c>
      <c r="C3134" s="14" t="s">
        <v>63</v>
      </c>
      <c r="D3134" s="14">
        <v>2016</v>
      </c>
      <c r="E3134" s="14">
        <v>2016</v>
      </c>
      <c r="F3134" s="14" t="s">
        <v>101</v>
      </c>
      <c r="G3134" s="26">
        <v>87</v>
      </c>
      <c r="H3134" s="26">
        <v>142</v>
      </c>
      <c r="I3134" s="48">
        <v>350</v>
      </c>
      <c r="J3134" s="28">
        <v>1</v>
      </c>
      <c r="K3134" s="28"/>
      <c r="L3134" s="111">
        <v>79</v>
      </c>
      <c r="M3134" s="28">
        <v>0.253</v>
      </c>
      <c r="N3134" s="28">
        <v>5.1999999999999998E-2</v>
      </c>
    </row>
    <row r="3135" spans="1:31">
      <c r="A3135" s="51" t="s">
        <v>175</v>
      </c>
      <c r="B3135" s="14" t="s">
        <v>75</v>
      </c>
      <c r="C3135" s="14" t="s">
        <v>63</v>
      </c>
      <c r="D3135" s="14">
        <v>2016</v>
      </c>
      <c r="E3135" s="14">
        <v>2016</v>
      </c>
      <c r="F3135" s="14" t="s">
        <v>101</v>
      </c>
      <c r="G3135" s="26">
        <v>1780</v>
      </c>
      <c r="H3135" s="26">
        <v>3380</v>
      </c>
      <c r="I3135" s="48">
        <v>8287</v>
      </c>
      <c r="J3135" s="28">
        <v>0.98839999999999995</v>
      </c>
      <c r="K3135" s="28"/>
      <c r="L3135" s="111">
        <v>79</v>
      </c>
      <c r="M3135" s="28">
        <v>0.253</v>
      </c>
      <c r="N3135" s="28">
        <v>5.1999999999999998E-2</v>
      </c>
    </row>
    <row r="3136" spans="1:31">
      <c r="A3136" s="51" t="s">
        <v>176</v>
      </c>
      <c r="B3136" s="14" t="s">
        <v>75</v>
      </c>
      <c r="C3136" s="14" t="s">
        <v>63</v>
      </c>
      <c r="D3136" s="14">
        <v>2016</v>
      </c>
      <c r="E3136" s="14">
        <v>2016</v>
      </c>
      <c r="F3136" s="14" t="s">
        <v>101</v>
      </c>
      <c r="G3136" s="26">
        <v>17206</v>
      </c>
      <c r="H3136" s="26">
        <v>32422</v>
      </c>
      <c r="I3136" s="48">
        <v>83464</v>
      </c>
      <c r="J3136" s="28">
        <v>0.95220000000000005</v>
      </c>
      <c r="K3136" s="28"/>
      <c r="L3136" s="111">
        <v>79</v>
      </c>
      <c r="M3136" s="28">
        <v>0.253</v>
      </c>
      <c r="N3136" s="28">
        <v>5.1999999999999998E-2</v>
      </c>
    </row>
    <row r="3137" spans="1:14">
      <c r="A3137" s="51" t="s">
        <v>177</v>
      </c>
      <c r="B3137" s="14" t="s">
        <v>75</v>
      </c>
      <c r="C3137" s="14" t="s">
        <v>63</v>
      </c>
      <c r="D3137" s="14">
        <v>2016</v>
      </c>
      <c r="E3137" s="14">
        <v>2016</v>
      </c>
      <c r="F3137" s="14" t="s">
        <v>101</v>
      </c>
      <c r="G3137" s="26">
        <v>2776</v>
      </c>
      <c r="H3137" s="26">
        <v>5146</v>
      </c>
      <c r="I3137" s="48">
        <v>12231</v>
      </c>
      <c r="J3137" s="28">
        <v>0.97389999999999999</v>
      </c>
      <c r="K3137" s="28"/>
      <c r="L3137" s="111">
        <v>79</v>
      </c>
      <c r="M3137" s="28">
        <v>0.253</v>
      </c>
      <c r="N3137" s="28">
        <v>5.1999999999999998E-2</v>
      </c>
    </row>
    <row r="3138" spans="1:14">
      <c r="A3138" s="51" t="s">
        <v>178</v>
      </c>
      <c r="B3138" s="14" t="s">
        <v>75</v>
      </c>
      <c r="C3138" s="14" t="s">
        <v>63</v>
      </c>
      <c r="D3138" s="14">
        <v>2016</v>
      </c>
      <c r="E3138" s="14">
        <v>2016</v>
      </c>
      <c r="F3138" s="14" t="s">
        <v>101</v>
      </c>
      <c r="G3138" s="26">
        <v>635</v>
      </c>
      <c r="H3138" s="26">
        <v>1444</v>
      </c>
      <c r="I3138" s="48">
        <v>9118</v>
      </c>
      <c r="J3138" s="28">
        <v>0.94120000000000004</v>
      </c>
      <c r="K3138" s="28"/>
      <c r="L3138" s="111">
        <v>79</v>
      </c>
      <c r="M3138" s="28">
        <v>0.253</v>
      </c>
      <c r="N3138" s="28">
        <v>5.1999999999999998E-2</v>
      </c>
    </row>
    <row r="3139" spans="1:14">
      <c r="A3139" s="51" t="s">
        <v>179</v>
      </c>
      <c r="B3139" s="14" t="s">
        <v>74</v>
      </c>
      <c r="C3139" s="14" t="s">
        <v>63</v>
      </c>
      <c r="D3139" s="14">
        <v>2016</v>
      </c>
      <c r="E3139" s="14">
        <v>2016</v>
      </c>
      <c r="F3139" s="14" t="s">
        <v>101</v>
      </c>
      <c r="G3139" s="26">
        <v>34751</v>
      </c>
      <c r="H3139" s="26">
        <v>69045</v>
      </c>
      <c r="I3139" s="48">
        <v>276566</v>
      </c>
      <c r="J3139" s="28">
        <v>0.9627</v>
      </c>
      <c r="K3139" s="28"/>
      <c r="L3139" s="111">
        <v>11</v>
      </c>
      <c r="M3139" s="28">
        <v>0.45500000000000002</v>
      </c>
      <c r="N3139" s="28">
        <v>3.3099999999999997E-2</v>
      </c>
    </row>
    <row r="3140" spans="1:14">
      <c r="A3140" s="51" t="s">
        <v>180</v>
      </c>
      <c r="B3140" s="14" t="s">
        <v>75</v>
      </c>
      <c r="C3140" s="14" t="s">
        <v>63</v>
      </c>
      <c r="D3140" s="14">
        <v>2016</v>
      </c>
      <c r="E3140" s="14">
        <v>2016</v>
      </c>
      <c r="F3140" s="14" t="s">
        <v>101</v>
      </c>
      <c r="G3140" s="26">
        <v>2649</v>
      </c>
      <c r="H3140" s="26">
        <v>5380</v>
      </c>
      <c r="I3140" s="48">
        <v>12014</v>
      </c>
      <c r="J3140" s="28">
        <v>0.98719999999999997</v>
      </c>
      <c r="K3140" s="28"/>
      <c r="L3140" s="111">
        <v>79</v>
      </c>
      <c r="M3140" s="28">
        <v>0.253</v>
      </c>
      <c r="N3140" s="28">
        <v>5.1999999999999998E-2</v>
      </c>
    </row>
    <row r="3141" spans="1:14">
      <c r="A3141" s="51" t="s">
        <v>181</v>
      </c>
      <c r="B3141" s="14" t="s">
        <v>75</v>
      </c>
      <c r="C3141" s="14" t="s">
        <v>63</v>
      </c>
      <c r="D3141" s="14">
        <v>2016</v>
      </c>
      <c r="E3141" s="14">
        <v>2016</v>
      </c>
      <c r="F3141" s="14" t="s">
        <v>101</v>
      </c>
      <c r="G3141" s="26">
        <v>7256</v>
      </c>
      <c r="H3141" s="26">
        <v>12861</v>
      </c>
      <c r="I3141" s="48">
        <v>38616</v>
      </c>
      <c r="J3141" s="28">
        <v>0.97470000000000001</v>
      </c>
      <c r="K3141" s="28"/>
      <c r="L3141" s="111">
        <v>79</v>
      </c>
      <c r="M3141" s="28">
        <v>0.253</v>
      </c>
      <c r="N3141" s="28">
        <v>5.1999999999999998E-2</v>
      </c>
    </row>
    <row r="3142" spans="1:14">
      <c r="A3142" s="87" t="s">
        <v>123</v>
      </c>
      <c r="B3142" s="14" t="s">
        <v>74</v>
      </c>
      <c r="C3142" s="14" t="s">
        <v>63</v>
      </c>
      <c r="D3142" s="14">
        <v>2016</v>
      </c>
      <c r="E3142" s="14">
        <v>2016</v>
      </c>
      <c r="F3142" s="14" t="s">
        <v>101</v>
      </c>
      <c r="G3142" s="26">
        <v>96606</v>
      </c>
      <c r="H3142" s="26">
        <v>223724</v>
      </c>
      <c r="I3142" s="48">
        <v>491419</v>
      </c>
      <c r="J3142" s="28">
        <v>0.96489999999999998</v>
      </c>
      <c r="K3142" s="28"/>
      <c r="L3142" s="111">
        <v>29</v>
      </c>
      <c r="M3142" s="28">
        <v>0.24099999999999999</v>
      </c>
      <c r="N3142" s="28">
        <v>2.3E-2</v>
      </c>
    </row>
    <row r="3143" spans="1:14">
      <c r="A3143" s="87" t="s">
        <v>124</v>
      </c>
      <c r="B3143" s="14" t="s">
        <v>75</v>
      </c>
      <c r="C3143" s="14" t="s">
        <v>63</v>
      </c>
      <c r="D3143" s="14">
        <v>2016</v>
      </c>
      <c r="E3143" s="14">
        <v>2016</v>
      </c>
      <c r="F3143" s="14" t="s">
        <v>101</v>
      </c>
      <c r="G3143" s="26">
        <v>1579</v>
      </c>
      <c r="H3143" s="26">
        <v>3658</v>
      </c>
      <c r="I3143" s="48">
        <v>12188</v>
      </c>
      <c r="J3143" s="28">
        <v>1</v>
      </c>
      <c r="K3143" s="28"/>
      <c r="L3143" s="111">
        <v>79</v>
      </c>
      <c r="M3143" s="28">
        <v>0.253</v>
      </c>
      <c r="N3143" s="28">
        <v>5.1999999999999998E-2</v>
      </c>
    </row>
    <row r="3144" spans="1:14">
      <c r="A3144" s="87" t="s">
        <v>125</v>
      </c>
      <c r="B3144" s="14" t="s">
        <v>75</v>
      </c>
      <c r="C3144" s="14" t="s">
        <v>63</v>
      </c>
      <c r="D3144" s="14">
        <v>2016</v>
      </c>
      <c r="E3144" s="14">
        <v>2016</v>
      </c>
      <c r="F3144" s="14" t="s">
        <v>101</v>
      </c>
      <c r="G3144" s="26">
        <v>12683</v>
      </c>
      <c r="H3144" s="26">
        <v>21509</v>
      </c>
      <c r="I3144" s="48">
        <v>54468</v>
      </c>
      <c r="J3144" s="28">
        <v>0.9819</v>
      </c>
      <c r="K3144" s="28"/>
      <c r="L3144" s="111">
        <v>79</v>
      </c>
      <c r="M3144" s="28">
        <v>0.253</v>
      </c>
      <c r="N3144" s="28">
        <v>5.1999999999999998E-2</v>
      </c>
    </row>
    <row r="3145" spans="1:14">
      <c r="A3145" s="87" t="s">
        <v>126</v>
      </c>
      <c r="B3145" s="14" t="s">
        <v>75</v>
      </c>
      <c r="C3145" s="14" t="s">
        <v>63</v>
      </c>
      <c r="D3145" s="14">
        <v>2016</v>
      </c>
      <c r="E3145" s="14">
        <v>2016</v>
      </c>
      <c r="F3145" s="14" t="s">
        <v>101</v>
      </c>
      <c r="G3145" s="26">
        <v>17343</v>
      </c>
      <c r="H3145" s="26">
        <v>42478</v>
      </c>
      <c r="I3145" s="48">
        <v>93743</v>
      </c>
      <c r="J3145" s="28">
        <v>0.98629999999999995</v>
      </c>
      <c r="K3145" s="28"/>
      <c r="L3145" s="111">
        <v>79</v>
      </c>
      <c r="M3145" s="28">
        <v>0.253</v>
      </c>
      <c r="N3145" s="28">
        <v>5.1999999999999998E-2</v>
      </c>
    </row>
    <row r="3146" spans="1:14">
      <c r="A3146" s="87" t="s">
        <v>127</v>
      </c>
      <c r="B3146" s="14" t="s">
        <v>75</v>
      </c>
      <c r="C3146" s="14" t="s">
        <v>63</v>
      </c>
      <c r="D3146" s="14">
        <v>2016</v>
      </c>
      <c r="E3146" s="14">
        <v>2016</v>
      </c>
      <c r="F3146" s="14" t="s">
        <v>101</v>
      </c>
      <c r="G3146" s="26">
        <v>1064</v>
      </c>
      <c r="H3146" s="26">
        <v>2097</v>
      </c>
      <c r="I3146" s="48">
        <v>5630</v>
      </c>
      <c r="J3146" s="28">
        <v>1</v>
      </c>
      <c r="K3146" s="28"/>
      <c r="L3146" s="111">
        <v>79</v>
      </c>
      <c r="M3146" s="28">
        <v>0.253</v>
      </c>
      <c r="N3146" s="28">
        <v>5.1999999999999998E-2</v>
      </c>
    </row>
    <row r="3147" spans="1:14">
      <c r="A3147" s="87" t="s">
        <v>128</v>
      </c>
      <c r="B3147" s="14" t="s">
        <v>75</v>
      </c>
      <c r="C3147" s="14" t="s">
        <v>63</v>
      </c>
      <c r="D3147" s="14">
        <v>2016</v>
      </c>
      <c r="E3147" s="14">
        <v>2016</v>
      </c>
      <c r="F3147" s="14" t="s">
        <v>101</v>
      </c>
      <c r="G3147" s="26">
        <v>71190</v>
      </c>
      <c r="H3147" s="26">
        <v>165487</v>
      </c>
      <c r="I3147" s="48">
        <v>408101</v>
      </c>
      <c r="J3147" s="28">
        <v>0.98560000000000003</v>
      </c>
      <c r="K3147" s="28"/>
      <c r="L3147" s="111">
        <v>19</v>
      </c>
      <c r="M3147" s="28">
        <v>0.158</v>
      </c>
      <c r="N3147" s="28">
        <v>1.4500000000000001E-2</v>
      </c>
    </row>
    <row r="3148" spans="1:14">
      <c r="A3148" s="87" t="s">
        <v>129</v>
      </c>
      <c r="B3148" s="14" t="s">
        <v>75</v>
      </c>
      <c r="C3148" s="14" t="s">
        <v>63</v>
      </c>
      <c r="D3148" s="14">
        <v>2016</v>
      </c>
      <c r="E3148" s="14">
        <v>2016</v>
      </c>
      <c r="F3148" s="14" t="s">
        <v>101</v>
      </c>
      <c r="G3148" s="26">
        <v>10833</v>
      </c>
      <c r="H3148" s="26">
        <v>24632</v>
      </c>
      <c r="I3148" s="48">
        <v>57042</v>
      </c>
      <c r="J3148" s="28">
        <v>0.98760000000000003</v>
      </c>
      <c r="K3148" s="28"/>
      <c r="L3148" s="111">
        <v>79</v>
      </c>
      <c r="M3148" s="28">
        <v>0.253</v>
      </c>
      <c r="N3148" s="28">
        <v>5.1999999999999998E-2</v>
      </c>
    </row>
    <row r="3149" spans="1:14">
      <c r="A3149" s="87" t="s">
        <v>130</v>
      </c>
      <c r="B3149" s="14" t="s">
        <v>75</v>
      </c>
      <c r="C3149" s="14" t="s">
        <v>63</v>
      </c>
      <c r="D3149" s="14">
        <v>2016</v>
      </c>
      <c r="E3149" s="14">
        <v>2016</v>
      </c>
      <c r="F3149" s="14" t="s">
        <v>101</v>
      </c>
      <c r="G3149" s="26">
        <v>6679</v>
      </c>
      <c r="H3149" s="26">
        <v>12577</v>
      </c>
      <c r="I3149" s="48">
        <v>31555</v>
      </c>
      <c r="J3149" s="28">
        <v>0.96889999999999998</v>
      </c>
      <c r="K3149" s="28"/>
      <c r="L3149" s="111">
        <v>79</v>
      </c>
      <c r="M3149" s="28">
        <v>0.253</v>
      </c>
      <c r="N3149" s="28">
        <v>5.1999999999999998E-2</v>
      </c>
    </row>
    <row r="3150" spans="1:14">
      <c r="A3150" s="87" t="s">
        <v>131</v>
      </c>
      <c r="B3150" s="14" t="s">
        <v>75</v>
      </c>
      <c r="C3150" s="14" t="s">
        <v>63</v>
      </c>
      <c r="D3150" s="14">
        <v>2016</v>
      </c>
      <c r="E3150" s="14">
        <v>2016</v>
      </c>
      <c r="F3150" s="14" t="s">
        <v>101</v>
      </c>
      <c r="G3150" s="26">
        <v>1554</v>
      </c>
      <c r="H3150" s="26">
        <v>3160</v>
      </c>
      <c r="I3150" s="48">
        <v>7783</v>
      </c>
      <c r="J3150" s="28">
        <v>0.92410000000000003</v>
      </c>
      <c r="K3150" s="28"/>
      <c r="L3150" s="111">
        <v>79</v>
      </c>
      <c r="M3150" s="28">
        <v>0.253</v>
      </c>
      <c r="N3150" s="28">
        <v>5.1999999999999998E-2</v>
      </c>
    </row>
    <row r="3151" spans="1:14">
      <c r="A3151" s="87" t="s">
        <v>132</v>
      </c>
      <c r="B3151" s="14" t="s">
        <v>76</v>
      </c>
      <c r="C3151" s="14" t="s">
        <v>63</v>
      </c>
      <c r="D3151" s="14">
        <v>2016</v>
      </c>
      <c r="E3151" s="14">
        <v>2016</v>
      </c>
      <c r="F3151" s="14" t="s">
        <v>101</v>
      </c>
      <c r="G3151" s="26">
        <v>558995</v>
      </c>
      <c r="H3151" s="26">
        <v>1108319</v>
      </c>
      <c r="I3151" s="48">
        <v>4193802</v>
      </c>
      <c r="J3151" s="28">
        <v>0.96209999999999996</v>
      </c>
      <c r="K3151" s="28"/>
      <c r="L3151" s="111">
        <v>95</v>
      </c>
      <c r="M3151" s="28">
        <v>0.65300000000000002</v>
      </c>
      <c r="N3151" s="28">
        <v>6.13E-2</v>
      </c>
    </row>
    <row r="3152" spans="1:14">
      <c r="A3152" s="87" t="s">
        <v>133</v>
      </c>
      <c r="B3152" s="14" t="s">
        <v>75</v>
      </c>
      <c r="C3152" s="14" t="s">
        <v>63</v>
      </c>
      <c r="D3152" s="14">
        <v>2016</v>
      </c>
      <c r="E3152" s="14">
        <v>2016</v>
      </c>
      <c r="F3152" s="14" t="s">
        <v>101</v>
      </c>
      <c r="G3152" s="26">
        <v>12095</v>
      </c>
      <c r="H3152" s="26">
        <v>29458</v>
      </c>
      <c r="I3152" s="48">
        <v>69911</v>
      </c>
      <c r="J3152" s="28">
        <v>0.9899</v>
      </c>
      <c r="K3152" s="28"/>
      <c r="L3152" s="111">
        <v>79</v>
      </c>
      <c r="M3152" s="28">
        <v>0.253</v>
      </c>
      <c r="N3152" s="28">
        <v>5.1999999999999998E-2</v>
      </c>
    </row>
    <row r="3153" spans="1:14">
      <c r="A3153" s="87" t="s">
        <v>134</v>
      </c>
      <c r="B3153" s="14" t="s">
        <v>75</v>
      </c>
      <c r="C3153" s="14" t="s">
        <v>63</v>
      </c>
      <c r="D3153" s="14">
        <v>2016</v>
      </c>
      <c r="E3153" s="14">
        <v>2016</v>
      </c>
      <c r="F3153" s="14" t="s">
        <v>101</v>
      </c>
      <c r="G3153" s="26">
        <v>6300</v>
      </c>
      <c r="H3153" s="26">
        <v>10403</v>
      </c>
      <c r="I3153" s="48">
        <v>45246</v>
      </c>
      <c r="J3153" s="28">
        <v>0.97199999999999998</v>
      </c>
      <c r="K3153" s="28"/>
      <c r="L3153" s="111">
        <v>79</v>
      </c>
      <c r="M3153" s="28">
        <v>0.253</v>
      </c>
      <c r="N3153" s="28">
        <v>5.1999999999999998E-2</v>
      </c>
    </row>
    <row r="3154" spans="1:14">
      <c r="A3154" s="87" t="s">
        <v>135</v>
      </c>
      <c r="B3154" s="14" t="s">
        <v>75</v>
      </c>
      <c r="C3154" s="14" t="s">
        <v>63</v>
      </c>
      <c r="D3154" s="14">
        <v>2016</v>
      </c>
      <c r="E3154" s="14">
        <v>2016</v>
      </c>
      <c r="F3154" s="14" t="s">
        <v>101</v>
      </c>
      <c r="G3154" s="26">
        <v>1126</v>
      </c>
      <c r="H3154" s="26">
        <v>2075</v>
      </c>
      <c r="I3154" s="48">
        <v>4852</v>
      </c>
      <c r="J3154" s="28">
        <v>1</v>
      </c>
      <c r="K3154" s="28"/>
      <c r="L3154" s="111">
        <v>79</v>
      </c>
      <c r="M3154" s="28">
        <v>0.253</v>
      </c>
      <c r="N3154" s="28">
        <v>5.1999999999999998E-2</v>
      </c>
    </row>
    <row r="3155" spans="1:14">
      <c r="A3155" s="87" t="s">
        <v>136</v>
      </c>
      <c r="B3155" s="14" t="s">
        <v>75</v>
      </c>
      <c r="C3155" s="14" t="s">
        <v>63</v>
      </c>
      <c r="D3155" s="14">
        <v>2016</v>
      </c>
      <c r="E3155" s="14">
        <v>2016</v>
      </c>
      <c r="F3155" s="14" t="s">
        <v>101</v>
      </c>
      <c r="G3155" s="26">
        <v>6771</v>
      </c>
      <c r="H3155" s="26">
        <v>12626</v>
      </c>
      <c r="I3155" s="48">
        <v>41922</v>
      </c>
      <c r="J3155" s="28">
        <v>0.97230000000000005</v>
      </c>
      <c r="K3155" s="28"/>
      <c r="L3155" s="111">
        <v>79</v>
      </c>
      <c r="M3155" s="28">
        <v>0.253</v>
      </c>
      <c r="N3155" s="28">
        <v>5.1999999999999998E-2</v>
      </c>
    </row>
    <row r="3156" spans="1:14">
      <c r="A3156" s="87" t="s">
        <v>137</v>
      </c>
      <c r="B3156" s="14" t="s">
        <v>75</v>
      </c>
      <c r="C3156" s="14" t="s">
        <v>63</v>
      </c>
      <c r="D3156" s="14">
        <v>2016</v>
      </c>
      <c r="E3156" s="14">
        <v>2016</v>
      </c>
      <c r="F3156" s="14" t="s">
        <v>101</v>
      </c>
      <c r="G3156" s="26">
        <v>24791</v>
      </c>
      <c r="H3156" s="26">
        <v>57318</v>
      </c>
      <c r="I3156" s="48">
        <v>140138</v>
      </c>
      <c r="J3156" s="28">
        <v>0.96340000000000003</v>
      </c>
      <c r="K3156" s="28"/>
      <c r="L3156" s="111">
        <v>6</v>
      </c>
      <c r="M3156" s="28">
        <v>0.33300000000000002</v>
      </c>
      <c r="N3156" s="28">
        <v>2.6499999999999999E-2</v>
      </c>
    </row>
    <row r="3157" spans="1:14">
      <c r="A3157" s="87" t="s">
        <v>138</v>
      </c>
      <c r="B3157" s="14" t="s">
        <v>75</v>
      </c>
      <c r="C3157" s="14" t="s">
        <v>63</v>
      </c>
      <c r="D3157" s="14">
        <v>2016</v>
      </c>
      <c r="E3157" s="14">
        <v>2016</v>
      </c>
      <c r="F3157" s="14" t="s">
        <v>101</v>
      </c>
      <c r="G3157" s="26">
        <v>512</v>
      </c>
      <c r="H3157" s="26">
        <v>1088</v>
      </c>
      <c r="I3157" s="48">
        <v>3143</v>
      </c>
      <c r="J3157" s="28">
        <v>0.9677</v>
      </c>
      <c r="K3157" s="28"/>
      <c r="L3157" s="111">
        <v>79</v>
      </c>
      <c r="M3157" s="28">
        <v>0.253</v>
      </c>
      <c r="N3157" s="28">
        <v>5.1999999999999998E-2</v>
      </c>
    </row>
    <row r="3158" spans="1:14">
      <c r="A3158" s="87" t="s">
        <v>139</v>
      </c>
      <c r="B3158" s="14" t="s">
        <v>75</v>
      </c>
      <c r="C3158" s="14" t="s">
        <v>63</v>
      </c>
      <c r="D3158" s="14">
        <v>2016</v>
      </c>
      <c r="E3158" s="14">
        <v>2016</v>
      </c>
      <c r="F3158" s="14" t="s">
        <v>101</v>
      </c>
      <c r="G3158" s="26">
        <v>448</v>
      </c>
      <c r="H3158" s="26">
        <v>795</v>
      </c>
      <c r="I3158" s="48">
        <v>3745</v>
      </c>
      <c r="J3158" s="28">
        <v>1</v>
      </c>
      <c r="K3158" s="28"/>
      <c r="L3158" s="111">
        <v>79</v>
      </c>
      <c r="M3158" s="28">
        <v>0.253</v>
      </c>
      <c r="N3158" s="28">
        <v>5.1999999999999998E-2</v>
      </c>
    </row>
    <row r="3159" spans="1:14">
      <c r="A3159" s="87" t="s">
        <v>140</v>
      </c>
      <c r="B3159" s="14" t="s">
        <v>75</v>
      </c>
      <c r="C3159" s="14" t="s">
        <v>63</v>
      </c>
      <c r="D3159" s="14">
        <v>2016</v>
      </c>
      <c r="E3159" s="14">
        <v>2016</v>
      </c>
      <c r="F3159" s="14" t="s">
        <v>101</v>
      </c>
      <c r="G3159" s="26">
        <v>23928</v>
      </c>
      <c r="H3159" s="26">
        <v>53258</v>
      </c>
      <c r="I3159" s="48">
        <v>182338</v>
      </c>
      <c r="J3159" s="28">
        <v>0.99419999999999997</v>
      </c>
      <c r="K3159" s="28"/>
      <c r="L3159" s="111">
        <v>7</v>
      </c>
      <c r="M3159" s="28">
        <v>0</v>
      </c>
      <c r="N3159" s="28">
        <v>4.7800000000000002E-2</v>
      </c>
    </row>
    <row r="3160" spans="1:14">
      <c r="A3160" s="87" t="s">
        <v>141</v>
      </c>
      <c r="B3160" s="14" t="s">
        <v>75</v>
      </c>
      <c r="C3160" s="14" t="s">
        <v>63</v>
      </c>
      <c r="D3160" s="14">
        <v>2016</v>
      </c>
      <c r="E3160" s="14">
        <v>2016</v>
      </c>
      <c r="F3160" s="14" t="s">
        <v>101</v>
      </c>
      <c r="G3160" s="26">
        <v>3648</v>
      </c>
      <c r="H3160" s="26">
        <v>7479</v>
      </c>
      <c r="I3160" s="48">
        <v>32790</v>
      </c>
      <c r="J3160" s="28">
        <v>0.99170000000000003</v>
      </c>
      <c r="K3160" s="28"/>
      <c r="L3160" s="111">
        <v>79</v>
      </c>
      <c r="M3160" s="28">
        <v>0.253</v>
      </c>
      <c r="N3160" s="28">
        <v>5.1999999999999998E-2</v>
      </c>
    </row>
    <row r="3161" spans="1:14">
      <c r="A3161" s="87" t="s">
        <v>142</v>
      </c>
      <c r="B3161" s="14" t="s">
        <v>75</v>
      </c>
      <c r="C3161" s="14" t="s">
        <v>63</v>
      </c>
      <c r="D3161" s="14">
        <v>2016</v>
      </c>
      <c r="E3161" s="14">
        <v>2016</v>
      </c>
      <c r="F3161" s="14" t="s">
        <v>101</v>
      </c>
      <c r="G3161" s="26">
        <v>4393</v>
      </c>
      <c r="H3161" s="26">
        <v>7801</v>
      </c>
      <c r="I3161" s="48">
        <v>25853</v>
      </c>
      <c r="J3161" s="28">
        <v>0.93330000000000002</v>
      </c>
      <c r="K3161" s="28"/>
      <c r="L3161" s="111">
        <v>79</v>
      </c>
      <c r="M3161" s="28">
        <v>0.253</v>
      </c>
      <c r="N3161" s="28">
        <v>5.1999999999999998E-2</v>
      </c>
    </row>
    <row r="3162" spans="1:14">
      <c r="A3162" s="87" t="s">
        <v>143</v>
      </c>
      <c r="B3162" s="14" t="s">
        <v>74</v>
      </c>
      <c r="C3162" s="14" t="s">
        <v>63</v>
      </c>
      <c r="D3162" s="14">
        <v>2016</v>
      </c>
      <c r="E3162" s="14">
        <v>2016</v>
      </c>
      <c r="F3162" s="14" t="s">
        <v>101</v>
      </c>
      <c r="G3162" s="26">
        <v>123829</v>
      </c>
      <c r="H3162" s="26">
        <v>254320</v>
      </c>
      <c r="I3162" s="48">
        <v>908737</v>
      </c>
      <c r="J3162" s="28">
        <v>0.98329999999999995</v>
      </c>
      <c r="K3162" s="28"/>
      <c r="L3162" s="111">
        <v>36</v>
      </c>
      <c r="M3162" s="28">
        <v>0.38900000000000001</v>
      </c>
      <c r="N3162" s="28">
        <v>5.7200000000000001E-2</v>
      </c>
    </row>
    <row r="3163" spans="1:14">
      <c r="A3163" s="87" t="s">
        <v>144</v>
      </c>
      <c r="B3163" s="14" t="s">
        <v>74</v>
      </c>
      <c r="C3163" s="14" t="s">
        <v>63</v>
      </c>
      <c r="D3163" s="14">
        <v>2016</v>
      </c>
      <c r="E3163" s="14">
        <v>2016</v>
      </c>
      <c r="F3163" s="14" t="s">
        <v>101</v>
      </c>
      <c r="G3163" s="26">
        <v>9370</v>
      </c>
      <c r="H3163" s="26">
        <v>17689</v>
      </c>
      <c r="I3163" s="48">
        <v>64146</v>
      </c>
      <c r="J3163" s="28">
        <v>0.97789999999999999</v>
      </c>
      <c r="K3163" s="28"/>
      <c r="L3163" s="111">
        <v>79</v>
      </c>
      <c r="M3163" s="28">
        <v>0.253</v>
      </c>
      <c r="N3163" s="28">
        <v>5.1999999999999998E-2</v>
      </c>
    </row>
    <row r="3164" spans="1:14">
      <c r="A3164" s="87" t="s">
        <v>145</v>
      </c>
      <c r="B3164" s="14" t="s">
        <v>75</v>
      </c>
      <c r="C3164" s="14" t="s">
        <v>63</v>
      </c>
      <c r="D3164" s="14">
        <v>2016</v>
      </c>
      <c r="E3164" s="14">
        <v>2016</v>
      </c>
      <c r="F3164" s="14" t="s">
        <v>101</v>
      </c>
      <c r="G3164" s="26">
        <v>1170</v>
      </c>
      <c r="H3164" s="26">
        <v>2165</v>
      </c>
      <c r="I3164" s="48">
        <v>6217</v>
      </c>
      <c r="J3164" s="28">
        <v>1</v>
      </c>
      <c r="K3164" s="28"/>
      <c r="L3164" s="111">
        <v>79</v>
      </c>
      <c r="M3164" s="28">
        <v>0.253</v>
      </c>
      <c r="N3164" s="28">
        <v>5.1999999999999998E-2</v>
      </c>
    </row>
    <row r="3165" spans="1:14">
      <c r="A3165" s="87" t="s">
        <v>146</v>
      </c>
      <c r="B3165" s="14" t="s">
        <v>75</v>
      </c>
      <c r="C3165" s="14" t="s">
        <v>63</v>
      </c>
      <c r="D3165" s="14">
        <v>2016</v>
      </c>
      <c r="E3165" s="14">
        <v>2016</v>
      </c>
      <c r="F3165" s="14" t="s">
        <v>101</v>
      </c>
      <c r="G3165" s="26">
        <v>128980</v>
      </c>
      <c r="H3165" s="26">
        <v>286994</v>
      </c>
      <c r="I3165" s="48">
        <v>838343</v>
      </c>
      <c r="J3165" s="28">
        <v>0.996</v>
      </c>
      <c r="K3165" s="28"/>
      <c r="L3165" s="111">
        <v>33</v>
      </c>
      <c r="M3165" s="28">
        <v>0.21199999999999999</v>
      </c>
      <c r="N3165" s="28">
        <v>0.04</v>
      </c>
    </row>
    <row r="3166" spans="1:14">
      <c r="A3166" s="87" t="s">
        <v>147</v>
      </c>
      <c r="B3166" s="14" t="s">
        <v>74</v>
      </c>
      <c r="C3166" s="14" t="s">
        <v>63</v>
      </c>
      <c r="D3166" s="14">
        <v>2016</v>
      </c>
      <c r="E3166" s="14">
        <v>2016</v>
      </c>
      <c r="F3166" s="14" t="s">
        <v>101</v>
      </c>
      <c r="G3166" s="26">
        <v>103205</v>
      </c>
      <c r="H3166" s="26">
        <v>215024</v>
      </c>
      <c r="I3166" s="48">
        <v>558803</v>
      </c>
      <c r="J3166" s="28">
        <v>0.9909</v>
      </c>
      <c r="K3166" s="28"/>
      <c r="L3166" s="111">
        <v>32</v>
      </c>
      <c r="M3166" s="28">
        <v>0.438</v>
      </c>
      <c r="N3166" s="28">
        <v>3.6799999999999999E-2</v>
      </c>
    </row>
    <row r="3167" spans="1:14">
      <c r="A3167" s="87" t="s">
        <v>148</v>
      </c>
      <c r="B3167" s="14" t="s">
        <v>75</v>
      </c>
      <c r="C3167" s="14" t="s">
        <v>63</v>
      </c>
      <c r="D3167" s="14">
        <v>2016</v>
      </c>
      <c r="E3167" s="14">
        <v>2016</v>
      </c>
      <c r="F3167" s="14" t="s">
        <v>101</v>
      </c>
      <c r="G3167" s="26">
        <v>2631</v>
      </c>
      <c r="H3167" s="26">
        <v>5771</v>
      </c>
      <c r="I3167" s="48">
        <v>18868</v>
      </c>
      <c r="J3167" s="28">
        <v>0.91920000000000002</v>
      </c>
      <c r="K3167" s="28"/>
      <c r="L3167" s="111">
        <v>79</v>
      </c>
      <c r="M3167" s="28">
        <v>0.253</v>
      </c>
      <c r="N3167" s="28">
        <v>5.1999999999999998E-2</v>
      </c>
    </row>
    <row r="3168" spans="1:14">
      <c r="A3168" s="87" t="s">
        <v>149</v>
      </c>
      <c r="B3168" s="14" t="s">
        <v>75</v>
      </c>
      <c r="C3168" s="14" t="s">
        <v>63</v>
      </c>
      <c r="D3168" s="14">
        <v>2016</v>
      </c>
      <c r="E3168" s="14">
        <v>2016</v>
      </c>
      <c r="F3168" s="14" t="s">
        <v>101</v>
      </c>
      <c r="G3168" s="26">
        <v>179412</v>
      </c>
      <c r="H3168" s="26">
        <v>392057</v>
      </c>
      <c r="I3168" s="48">
        <v>871071</v>
      </c>
      <c r="J3168" s="28">
        <v>0.99590000000000001</v>
      </c>
      <c r="K3168" s="28"/>
      <c r="L3168" s="111">
        <v>33</v>
      </c>
      <c r="M3168" s="28">
        <v>0.27300000000000002</v>
      </c>
      <c r="N3168" s="28">
        <v>1.78E-2</v>
      </c>
    </row>
    <row r="3169" spans="1:14">
      <c r="A3169" s="87" t="s">
        <v>150</v>
      </c>
      <c r="B3169" s="14" t="s">
        <v>74</v>
      </c>
      <c r="C3169" s="14" t="s">
        <v>63</v>
      </c>
      <c r="D3169" s="14">
        <v>2016</v>
      </c>
      <c r="E3169" s="14">
        <v>2016</v>
      </c>
      <c r="F3169" s="14" t="s">
        <v>101</v>
      </c>
      <c r="G3169" s="26">
        <v>143206</v>
      </c>
      <c r="H3169" s="26">
        <v>287527</v>
      </c>
      <c r="I3169" s="48">
        <v>903813</v>
      </c>
      <c r="J3169" s="28">
        <v>0.9627</v>
      </c>
      <c r="K3169" s="28"/>
      <c r="L3169" s="111">
        <v>45</v>
      </c>
      <c r="M3169" s="28">
        <v>0.4</v>
      </c>
      <c r="N3169" s="28">
        <v>2.75E-2</v>
      </c>
    </row>
    <row r="3170" spans="1:14">
      <c r="A3170" s="87" t="s">
        <v>151</v>
      </c>
      <c r="B3170" s="14" t="s">
        <v>74</v>
      </c>
      <c r="C3170" s="14" t="s">
        <v>63</v>
      </c>
      <c r="D3170" s="14">
        <v>2016</v>
      </c>
      <c r="E3170" s="14">
        <v>2016</v>
      </c>
      <c r="F3170" s="14" t="s">
        <v>101</v>
      </c>
      <c r="G3170" s="26">
        <v>35098</v>
      </c>
      <c r="H3170" s="26">
        <v>52974</v>
      </c>
      <c r="I3170" s="48">
        <v>225053</v>
      </c>
      <c r="J3170" s="28">
        <v>0.97160000000000002</v>
      </c>
      <c r="K3170" s="28"/>
      <c r="L3170" s="111">
        <v>9</v>
      </c>
      <c r="M3170" s="28">
        <v>0.66700000000000004</v>
      </c>
      <c r="N3170" s="28">
        <v>5.7299999999999997E-2</v>
      </c>
    </row>
    <row r="3171" spans="1:14">
      <c r="A3171" s="87" t="s">
        <v>152</v>
      </c>
      <c r="B3171" s="14" t="s">
        <v>75</v>
      </c>
      <c r="C3171" s="14" t="s">
        <v>63</v>
      </c>
      <c r="D3171" s="14">
        <v>2016</v>
      </c>
      <c r="E3171" s="14">
        <v>2016</v>
      </c>
      <c r="F3171" s="14" t="s">
        <v>101</v>
      </c>
      <c r="G3171" s="26">
        <v>52280</v>
      </c>
      <c r="H3171" s="26">
        <v>117622</v>
      </c>
      <c r="I3171" s="48">
        <v>298350</v>
      </c>
      <c r="J3171" s="28">
        <v>0.98229999999999995</v>
      </c>
      <c r="K3171" s="28"/>
      <c r="L3171" s="111">
        <v>10</v>
      </c>
      <c r="M3171" s="28">
        <v>0.2</v>
      </c>
      <c r="N3171" s="28">
        <v>3.0200000000000001E-2</v>
      </c>
    </row>
    <row r="3172" spans="1:14">
      <c r="A3172" s="87" t="s">
        <v>153</v>
      </c>
      <c r="B3172" s="14" t="s">
        <v>74</v>
      </c>
      <c r="C3172" s="14" t="s">
        <v>63</v>
      </c>
      <c r="D3172" s="14">
        <v>2016</v>
      </c>
      <c r="E3172" s="14">
        <v>2016</v>
      </c>
      <c r="F3172" s="14" t="s">
        <v>101</v>
      </c>
      <c r="G3172" s="26">
        <v>10126</v>
      </c>
      <c r="H3172" s="26">
        <v>18383</v>
      </c>
      <c r="I3172" s="48">
        <v>62215</v>
      </c>
      <c r="J3172" s="28">
        <v>0.96879999999999999</v>
      </c>
      <c r="K3172" s="28"/>
      <c r="L3172" s="111">
        <v>79</v>
      </c>
      <c r="M3172" s="28">
        <v>0.253</v>
      </c>
      <c r="N3172" s="28">
        <v>5.1999999999999998E-2</v>
      </c>
    </row>
    <row r="3173" spans="1:14">
      <c r="A3173" s="87" t="s">
        <v>154</v>
      </c>
      <c r="B3173" s="14" t="s">
        <v>74</v>
      </c>
      <c r="C3173" s="14" t="s">
        <v>63</v>
      </c>
      <c r="D3173" s="14">
        <v>2016</v>
      </c>
      <c r="E3173" s="14">
        <v>2016</v>
      </c>
      <c r="F3173" s="14" t="s">
        <v>101</v>
      </c>
      <c r="G3173" s="26">
        <v>15418</v>
      </c>
      <c r="H3173" s="26">
        <v>29838</v>
      </c>
      <c r="I3173" s="48">
        <v>157737</v>
      </c>
      <c r="J3173" s="28">
        <v>0.96050000000000002</v>
      </c>
      <c r="K3173" s="28"/>
      <c r="L3173" s="111">
        <v>79</v>
      </c>
      <c r="M3173" s="28">
        <v>0.253</v>
      </c>
      <c r="N3173" s="28">
        <v>5.1999999999999998E-2</v>
      </c>
    </row>
    <row r="3174" spans="1:14">
      <c r="A3174" s="87" t="s">
        <v>155</v>
      </c>
      <c r="B3174" s="14" t="s">
        <v>74</v>
      </c>
      <c r="C3174" s="14" t="s">
        <v>63</v>
      </c>
      <c r="D3174" s="14">
        <v>2016</v>
      </c>
      <c r="E3174" s="14">
        <v>2016</v>
      </c>
      <c r="F3174" s="14" t="s">
        <v>101</v>
      </c>
      <c r="G3174" s="26">
        <v>18910</v>
      </c>
      <c r="H3174" s="26">
        <v>39387</v>
      </c>
      <c r="I3174" s="48">
        <v>145324</v>
      </c>
      <c r="J3174" s="28">
        <v>0.97089999999999999</v>
      </c>
      <c r="K3174" s="28"/>
      <c r="L3174" s="111">
        <v>79</v>
      </c>
      <c r="M3174" s="28">
        <v>0.253</v>
      </c>
      <c r="N3174" s="28">
        <v>5.1999999999999998E-2</v>
      </c>
    </row>
    <row r="3175" spans="1:14">
      <c r="A3175" s="87" t="s">
        <v>156</v>
      </c>
      <c r="B3175" s="14" t="s">
        <v>74</v>
      </c>
      <c r="C3175" s="14" t="s">
        <v>63</v>
      </c>
      <c r="D3175" s="14">
        <v>2016</v>
      </c>
      <c r="E3175" s="14">
        <v>2016</v>
      </c>
      <c r="F3175" s="14" t="s">
        <v>101</v>
      </c>
      <c r="G3175" s="26">
        <v>53549</v>
      </c>
      <c r="H3175" s="26">
        <v>105027</v>
      </c>
      <c r="I3175" s="48">
        <v>449642</v>
      </c>
      <c r="J3175" s="28">
        <v>0.99399999999999999</v>
      </c>
      <c r="K3175" s="28"/>
      <c r="L3175" s="111">
        <v>16</v>
      </c>
      <c r="M3175" s="28">
        <v>0.25</v>
      </c>
      <c r="N3175" s="28">
        <v>4.4299999999999999E-2</v>
      </c>
    </row>
    <row r="3176" spans="1:14">
      <c r="A3176" s="87" t="s">
        <v>157</v>
      </c>
      <c r="B3176" s="14" t="s">
        <v>74</v>
      </c>
      <c r="C3176" s="14" t="s">
        <v>63</v>
      </c>
      <c r="D3176" s="14">
        <v>2016</v>
      </c>
      <c r="E3176" s="14">
        <v>2016</v>
      </c>
      <c r="F3176" s="14" t="s">
        <v>101</v>
      </c>
      <c r="G3176" s="26">
        <v>14929</v>
      </c>
      <c r="H3176" s="26">
        <v>27325</v>
      </c>
      <c r="I3176" s="48">
        <v>80537</v>
      </c>
      <c r="J3176" s="28">
        <v>0.95279999999999998</v>
      </c>
      <c r="K3176" s="28"/>
      <c r="L3176" s="111">
        <v>79</v>
      </c>
      <c r="M3176" s="28">
        <v>0.253</v>
      </c>
      <c r="N3176" s="28">
        <v>5.1999999999999998E-2</v>
      </c>
    </row>
    <row r="3177" spans="1:14">
      <c r="A3177" s="87" t="s">
        <v>158</v>
      </c>
      <c r="B3177" s="14" t="s">
        <v>75</v>
      </c>
      <c r="C3177" s="14" t="s">
        <v>63</v>
      </c>
      <c r="D3177" s="14">
        <v>2016</v>
      </c>
      <c r="E3177" s="14">
        <v>2016</v>
      </c>
      <c r="F3177" s="14" t="s">
        <v>101</v>
      </c>
      <c r="G3177" s="26">
        <v>13015</v>
      </c>
      <c r="H3177" s="26">
        <v>24486</v>
      </c>
      <c r="I3177" s="48">
        <v>66000</v>
      </c>
      <c r="J3177" s="28">
        <v>0.96250000000000002</v>
      </c>
      <c r="K3177" s="28"/>
      <c r="L3177" s="111">
        <v>79</v>
      </c>
      <c r="M3177" s="28">
        <v>0.253</v>
      </c>
      <c r="N3177" s="28">
        <v>5.1999999999999998E-2</v>
      </c>
    </row>
    <row r="3178" spans="1:14">
      <c r="A3178" s="87" t="s">
        <v>159</v>
      </c>
      <c r="B3178" s="14" t="s">
        <v>75</v>
      </c>
      <c r="C3178" s="14" t="s">
        <v>63</v>
      </c>
      <c r="D3178" s="14">
        <v>2016</v>
      </c>
      <c r="E3178" s="14">
        <v>2016</v>
      </c>
      <c r="F3178" s="14" t="s">
        <v>101</v>
      </c>
      <c r="G3178" s="26">
        <v>159</v>
      </c>
      <c r="H3178" s="26">
        <v>270</v>
      </c>
      <c r="I3178" s="48">
        <v>805</v>
      </c>
      <c r="J3178" s="28">
        <v>1</v>
      </c>
      <c r="K3178" s="28"/>
      <c r="L3178" s="111">
        <v>79</v>
      </c>
      <c r="M3178" s="28">
        <v>0.253</v>
      </c>
      <c r="N3178" s="28">
        <v>5.1999999999999998E-2</v>
      </c>
    </row>
    <row r="3179" spans="1:14">
      <c r="A3179" s="87" t="s">
        <v>160</v>
      </c>
      <c r="B3179" s="14" t="s">
        <v>75</v>
      </c>
      <c r="C3179" s="14" t="s">
        <v>63</v>
      </c>
      <c r="D3179" s="14">
        <v>2016</v>
      </c>
      <c r="E3179" s="14">
        <v>2016</v>
      </c>
      <c r="F3179" s="14" t="s">
        <v>101</v>
      </c>
      <c r="G3179" s="26">
        <v>3227</v>
      </c>
      <c r="H3179" s="26">
        <v>6775</v>
      </c>
      <c r="I3179" s="48">
        <v>18339</v>
      </c>
      <c r="J3179" s="28">
        <v>0.91110000000000002</v>
      </c>
      <c r="K3179" s="28"/>
      <c r="L3179" s="111">
        <v>79</v>
      </c>
      <c r="M3179" s="28">
        <v>0.253</v>
      </c>
      <c r="N3179" s="28">
        <v>5.1999999999999998E-2</v>
      </c>
    </row>
    <row r="3180" spans="1:14">
      <c r="A3180" s="87" t="s">
        <v>161</v>
      </c>
      <c r="B3180" s="14" t="s">
        <v>74</v>
      </c>
      <c r="C3180" s="14" t="s">
        <v>63</v>
      </c>
      <c r="D3180" s="14">
        <v>2016</v>
      </c>
      <c r="E3180" s="14">
        <v>2016</v>
      </c>
      <c r="F3180" s="14" t="s">
        <v>101</v>
      </c>
      <c r="G3180" s="26">
        <v>22742</v>
      </c>
      <c r="H3180" s="26">
        <v>42755</v>
      </c>
      <c r="I3180" s="48">
        <v>124820</v>
      </c>
      <c r="J3180" s="28">
        <v>0.96879999999999999</v>
      </c>
      <c r="K3180" s="28"/>
      <c r="L3180" s="111">
        <v>7</v>
      </c>
      <c r="M3180" s="28">
        <v>0.14299999999999999</v>
      </c>
      <c r="N3180" s="28">
        <v>1.95E-2</v>
      </c>
    </row>
    <row r="3181" spans="1:14">
      <c r="A3181" s="87" t="s">
        <v>162</v>
      </c>
      <c r="B3181" s="14" t="s">
        <v>74</v>
      </c>
      <c r="C3181" s="14" t="s">
        <v>63</v>
      </c>
      <c r="D3181" s="14">
        <v>2016</v>
      </c>
      <c r="E3181" s="14">
        <v>2016</v>
      </c>
      <c r="F3181" s="14" t="s">
        <v>101</v>
      </c>
      <c r="G3181" s="26">
        <v>19340</v>
      </c>
      <c r="H3181" s="26">
        <v>34281</v>
      </c>
      <c r="I3181" s="48">
        <v>128390</v>
      </c>
      <c r="J3181" s="28">
        <v>0.90300000000000002</v>
      </c>
      <c r="K3181" s="28"/>
      <c r="L3181" s="111">
        <v>79</v>
      </c>
      <c r="M3181" s="28">
        <v>0.253</v>
      </c>
      <c r="N3181" s="28">
        <v>5.1999999999999998E-2</v>
      </c>
    </row>
    <row r="3182" spans="1:14">
      <c r="A3182" s="87" t="s">
        <v>163</v>
      </c>
      <c r="B3182" s="14" t="s">
        <v>75</v>
      </c>
      <c r="C3182" s="14" t="s">
        <v>63</v>
      </c>
      <c r="D3182" s="14">
        <v>2016</v>
      </c>
      <c r="E3182" s="14">
        <v>2016</v>
      </c>
      <c r="F3182" s="14" t="s">
        <v>101</v>
      </c>
      <c r="G3182" s="26">
        <v>42356</v>
      </c>
      <c r="H3182" s="26">
        <v>88836</v>
      </c>
      <c r="I3182" s="48">
        <v>242569</v>
      </c>
      <c r="J3182" s="28">
        <v>0.98240000000000005</v>
      </c>
      <c r="K3182" s="28"/>
      <c r="L3182" s="111">
        <v>5</v>
      </c>
      <c r="M3182" s="28">
        <v>0.2</v>
      </c>
      <c r="N3182" s="28">
        <v>2.58E-2</v>
      </c>
    </row>
    <row r="3183" spans="1:14">
      <c r="A3183" s="87" t="s">
        <v>164</v>
      </c>
      <c r="B3183" s="14" t="s">
        <v>75</v>
      </c>
      <c r="C3183" s="14" t="s">
        <v>63</v>
      </c>
      <c r="D3183" s="14">
        <v>2016</v>
      </c>
      <c r="E3183" s="14">
        <v>2016</v>
      </c>
      <c r="F3183" s="14" t="s">
        <v>101</v>
      </c>
      <c r="G3183" s="26">
        <v>5878</v>
      </c>
      <c r="H3183" s="26">
        <v>13455</v>
      </c>
      <c r="I3183" s="48">
        <v>42313</v>
      </c>
      <c r="J3183" s="28">
        <v>0.98</v>
      </c>
      <c r="K3183" s="28"/>
      <c r="L3183" s="111">
        <v>79</v>
      </c>
      <c r="M3183" s="28">
        <v>0.253</v>
      </c>
      <c r="N3183" s="28">
        <v>5.1999999999999998E-2</v>
      </c>
    </row>
    <row r="3184" spans="1:14">
      <c r="A3184" s="87" t="s">
        <v>165</v>
      </c>
      <c r="B3184" s="14" t="s">
        <v>75</v>
      </c>
      <c r="C3184" s="14" t="s">
        <v>63</v>
      </c>
      <c r="D3184" s="14">
        <v>2016</v>
      </c>
      <c r="E3184" s="14">
        <v>2016</v>
      </c>
      <c r="F3184" s="14" t="s">
        <v>101</v>
      </c>
      <c r="G3184" s="26">
        <v>4666</v>
      </c>
      <c r="H3184" s="26">
        <v>10176</v>
      </c>
      <c r="I3184" s="48">
        <v>27615</v>
      </c>
      <c r="J3184" s="28">
        <v>0.94689999999999996</v>
      </c>
      <c r="K3184" s="28"/>
      <c r="L3184" s="111">
        <v>79</v>
      </c>
      <c r="M3184" s="28">
        <v>0.253</v>
      </c>
      <c r="N3184" s="28">
        <v>5.1999999999999998E-2</v>
      </c>
    </row>
    <row r="3185" spans="1:31">
      <c r="A3185" s="87" t="s">
        <v>166</v>
      </c>
      <c r="B3185" s="14" t="s">
        <v>75</v>
      </c>
      <c r="C3185" s="14" t="s">
        <v>63</v>
      </c>
      <c r="D3185" s="14">
        <v>2016</v>
      </c>
      <c r="E3185" s="14">
        <v>2016</v>
      </c>
      <c r="F3185" s="14" t="s">
        <v>101</v>
      </c>
      <c r="G3185" s="26">
        <v>1004</v>
      </c>
      <c r="H3185" s="26">
        <v>1756</v>
      </c>
      <c r="I3185" s="48">
        <v>4890</v>
      </c>
      <c r="J3185" s="28">
        <v>0.9778</v>
      </c>
      <c r="K3185" s="28"/>
      <c r="L3185" s="111">
        <v>79</v>
      </c>
      <c r="M3185" s="28">
        <v>0.253</v>
      </c>
      <c r="N3185" s="28">
        <v>5.1999999999999998E-2</v>
      </c>
    </row>
    <row r="3186" spans="1:31">
      <c r="A3186" s="87" t="s">
        <v>167</v>
      </c>
      <c r="B3186" s="14" t="s">
        <v>74</v>
      </c>
      <c r="C3186" s="14" t="s">
        <v>63</v>
      </c>
      <c r="D3186" s="14">
        <v>2016</v>
      </c>
      <c r="E3186" s="14">
        <v>2016</v>
      </c>
      <c r="F3186" s="14" t="s">
        <v>101</v>
      </c>
      <c r="G3186" s="26">
        <v>52800</v>
      </c>
      <c r="H3186" s="26">
        <v>123625</v>
      </c>
      <c r="I3186" s="48">
        <v>258044</v>
      </c>
      <c r="J3186" s="28">
        <v>0.997</v>
      </c>
      <c r="K3186" s="28"/>
      <c r="L3186" s="111">
        <v>12</v>
      </c>
      <c r="M3186" s="28">
        <v>8.3000000000000004E-2</v>
      </c>
      <c r="N3186" s="28">
        <v>4.1200000000000001E-2</v>
      </c>
    </row>
    <row r="3187" spans="1:31">
      <c r="A3187" s="87" t="s">
        <v>168</v>
      </c>
      <c r="B3187" s="14" t="s">
        <v>75</v>
      </c>
      <c r="C3187" s="14" t="s">
        <v>63</v>
      </c>
      <c r="D3187" s="14">
        <v>2016</v>
      </c>
      <c r="E3187" s="14">
        <v>2016</v>
      </c>
      <c r="F3187" s="14" t="s">
        <v>101</v>
      </c>
      <c r="G3187" s="26">
        <v>3178</v>
      </c>
      <c r="H3187" s="26">
        <v>5458</v>
      </c>
      <c r="I3187" s="48">
        <v>14475</v>
      </c>
      <c r="J3187" s="28">
        <v>0.98609999999999998</v>
      </c>
      <c r="K3187" s="28"/>
      <c r="L3187" s="111">
        <v>79</v>
      </c>
      <c r="M3187" s="28">
        <v>0.253</v>
      </c>
      <c r="N3187" s="28">
        <v>5.1999999999999998E-2</v>
      </c>
    </row>
    <row r="3188" spans="1:31">
      <c r="A3188" s="87" t="s">
        <v>169</v>
      </c>
      <c r="B3188" s="14" t="s">
        <v>74</v>
      </c>
      <c r="C3188" s="14" t="s">
        <v>63</v>
      </c>
      <c r="D3188" s="14">
        <v>2016</v>
      </c>
      <c r="E3188" s="14">
        <v>2016</v>
      </c>
      <c r="F3188" s="14" t="s">
        <v>101</v>
      </c>
      <c r="G3188" s="26">
        <v>37622</v>
      </c>
      <c r="H3188" s="26">
        <v>75291</v>
      </c>
      <c r="I3188" s="48">
        <v>240973</v>
      </c>
      <c r="J3188" s="28">
        <v>0.98829999999999996</v>
      </c>
      <c r="K3188" s="28"/>
      <c r="L3188" s="111">
        <v>11</v>
      </c>
      <c r="M3188" s="28">
        <v>0.36399999999999999</v>
      </c>
      <c r="N3188" s="28">
        <v>6.0999999999999999E-2</v>
      </c>
    </row>
    <row r="3189" spans="1:31">
      <c r="A3189" s="87" t="s">
        <v>170</v>
      </c>
      <c r="B3189" s="14" t="s">
        <v>74</v>
      </c>
      <c r="C3189" s="14" t="s">
        <v>63</v>
      </c>
      <c r="D3189" s="14">
        <v>2016</v>
      </c>
      <c r="E3189" s="14">
        <v>2016</v>
      </c>
      <c r="F3189" s="14" t="s">
        <v>101</v>
      </c>
      <c r="G3189" s="26">
        <v>10856</v>
      </c>
      <c r="H3189" s="26">
        <v>21205</v>
      </c>
      <c r="I3189" s="48">
        <v>59444</v>
      </c>
      <c r="J3189" s="28">
        <v>0.97130000000000005</v>
      </c>
      <c r="K3189" s="28"/>
      <c r="L3189" s="111">
        <v>79</v>
      </c>
      <c r="M3189" s="28">
        <v>0.253</v>
      </c>
      <c r="N3189" s="28">
        <v>5.1999999999999998E-2</v>
      </c>
    </row>
    <row r="3190" spans="1:31">
      <c r="A3190" s="87" t="s">
        <v>171</v>
      </c>
      <c r="B3190" s="14" t="s">
        <v>75</v>
      </c>
      <c r="C3190" s="14" t="s">
        <v>63</v>
      </c>
      <c r="D3190" s="14">
        <v>2016</v>
      </c>
      <c r="E3190" s="14">
        <v>2016</v>
      </c>
      <c r="F3190" s="14" t="s">
        <v>101</v>
      </c>
      <c r="G3190" s="26">
        <v>6272</v>
      </c>
      <c r="H3190" s="26">
        <v>13529</v>
      </c>
      <c r="I3190" s="48">
        <v>32506</v>
      </c>
      <c r="J3190" s="28">
        <v>0.99590000000000001</v>
      </c>
      <c r="K3190" s="28"/>
      <c r="L3190" s="111">
        <v>79</v>
      </c>
      <c r="M3190" s="28">
        <v>0.253</v>
      </c>
      <c r="N3190" s="28">
        <v>5.1999999999999998E-2</v>
      </c>
    </row>
    <row r="3191" spans="1:31">
      <c r="A3191" s="51" t="s">
        <v>281</v>
      </c>
      <c r="B3191" s="14" t="s">
        <v>66</v>
      </c>
      <c r="C3191" s="14" t="s">
        <v>185</v>
      </c>
      <c r="D3191" s="14">
        <v>2016</v>
      </c>
      <c r="E3191" s="14">
        <v>2016</v>
      </c>
      <c r="F3191" s="14" t="s">
        <v>101</v>
      </c>
      <c r="G3191" s="128"/>
      <c r="H3191" s="128"/>
      <c r="I3191" s="128"/>
      <c r="J3191" s="129"/>
      <c r="K3191" s="129"/>
      <c r="L3191" s="111"/>
      <c r="M3191" s="28">
        <v>0.254</v>
      </c>
      <c r="N3191" s="28">
        <v>5.3999999999999999E-2</v>
      </c>
    </row>
    <row r="3192" spans="1:31">
      <c r="A3192" s="51" t="s">
        <v>172</v>
      </c>
      <c r="B3192" s="14" t="s">
        <v>66</v>
      </c>
      <c r="C3192" s="14" t="s">
        <v>185</v>
      </c>
      <c r="D3192" s="14">
        <v>2016</v>
      </c>
      <c r="E3192" s="14">
        <v>2016</v>
      </c>
      <c r="F3192" s="14" t="s">
        <v>101</v>
      </c>
      <c r="G3192" s="26">
        <v>2098623</v>
      </c>
      <c r="H3192" s="26">
        <v>4335244</v>
      </c>
      <c r="I3192" s="48">
        <v>13626462</v>
      </c>
      <c r="J3192" s="28">
        <v>0.97319999999999995</v>
      </c>
      <c r="K3192" s="28"/>
      <c r="L3192" s="111">
        <v>589</v>
      </c>
      <c r="M3192" s="28">
        <v>0.372</v>
      </c>
      <c r="N3192" s="28">
        <v>6.1800000000000001E-2</v>
      </c>
      <c r="O3192" s="14"/>
      <c r="P3192" s="14"/>
      <c r="Q3192" s="14"/>
      <c r="R3192" s="14"/>
      <c r="S3192" s="14"/>
      <c r="T3192" s="14"/>
      <c r="U3192" s="14"/>
      <c r="V3192" s="14"/>
      <c r="W3192" s="14"/>
      <c r="X3192" s="14"/>
      <c r="Y3192" s="14"/>
      <c r="Z3192" s="14"/>
      <c r="AA3192" s="14"/>
      <c r="AB3192" s="14"/>
      <c r="AC3192" s="14"/>
      <c r="AD3192" s="14"/>
      <c r="AE3192" s="14"/>
    </row>
    <row r="3193" spans="1:31">
      <c r="A3193" s="51" t="s">
        <v>173</v>
      </c>
      <c r="B3193" s="14" t="s">
        <v>74</v>
      </c>
      <c r="C3193" s="14" t="s">
        <v>185</v>
      </c>
      <c r="D3193" s="14">
        <v>2016</v>
      </c>
      <c r="E3193" s="14">
        <v>2016</v>
      </c>
      <c r="F3193" s="14" t="s">
        <v>101</v>
      </c>
      <c r="G3193" s="26">
        <v>61033</v>
      </c>
      <c r="H3193" s="26">
        <v>116621</v>
      </c>
      <c r="I3193" s="48">
        <v>437273</v>
      </c>
      <c r="J3193" s="28">
        <v>0.97829999999999995</v>
      </c>
      <c r="K3193" s="28"/>
      <c r="L3193" s="111">
        <v>19</v>
      </c>
      <c r="M3193" s="28">
        <v>0.42099999999999999</v>
      </c>
      <c r="N3193" s="28">
        <v>6.08E-2</v>
      </c>
    </row>
    <row r="3194" spans="1:31">
      <c r="A3194" s="51" t="s">
        <v>174</v>
      </c>
      <c r="B3194" s="14" t="s">
        <v>75</v>
      </c>
      <c r="C3194" s="14" t="s">
        <v>185</v>
      </c>
      <c r="D3194" s="14">
        <v>2016</v>
      </c>
      <c r="E3194" s="14">
        <v>2016</v>
      </c>
      <c r="F3194" s="14" t="s">
        <v>101</v>
      </c>
      <c r="G3194" s="26">
        <v>91</v>
      </c>
      <c r="H3194" s="26">
        <v>147</v>
      </c>
      <c r="I3194" s="48">
        <v>347</v>
      </c>
      <c r="J3194" s="28">
        <v>1</v>
      </c>
      <c r="K3194" s="28"/>
      <c r="L3194" s="111">
        <v>89</v>
      </c>
      <c r="M3194" s="28">
        <v>0.25800000000000001</v>
      </c>
      <c r="N3194" s="28">
        <v>5.7299999999999997E-2</v>
      </c>
    </row>
    <row r="3195" spans="1:31">
      <c r="A3195" s="51" t="s">
        <v>175</v>
      </c>
      <c r="B3195" s="14" t="s">
        <v>75</v>
      </c>
      <c r="C3195" s="14" t="s">
        <v>185</v>
      </c>
      <c r="D3195" s="14">
        <v>2016</v>
      </c>
      <c r="E3195" s="14">
        <v>2016</v>
      </c>
      <c r="F3195" s="14" t="s">
        <v>101</v>
      </c>
      <c r="G3195" s="26">
        <v>1784</v>
      </c>
      <c r="H3195" s="26">
        <v>3372</v>
      </c>
      <c r="I3195" s="48">
        <v>8310</v>
      </c>
      <c r="J3195" s="28">
        <v>0.98839999999999995</v>
      </c>
      <c r="K3195" s="28"/>
      <c r="L3195" s="111">
        <v>89</v>
      </c>
      <c r="M3195" s="28">
        <v>0.25800000000000001</v>
      </c>
      <c r="N3195" s="28">
        <v>5.7299999999999997E-2</v>
      </c>
    </row>
    <row r="3196" spans="1:31">
      <c r="A3196" s="51" t="s">
        <v>176</v>
      </c>
      <c r="B3196" s="14" t="s">
        <v>75</v>
      </c>
      <c r="C3196" s="14" t="s">
        <v>185</v>
      </c>
      <c r="D3196" s="14">
        <v>2016</v>
      </c>
      <c r="E3196" s="14">
        <v>2016</v>
      </c>
      <c r="F3196" s="14" t="s">
        <v>101</v>
      </c>
      <c r="G3196" s="26">
        <v>17112</v>
      </c>
      <c r="H3196" s="26">
        <v>32351</v>
      </c>
      <c r="I3196" s="48">
        <v>83190</v>
      </c>
      <c r="J3196" s="28">
        <v>0.95399999999999996</v>
      </c>
      <c r="K3196" s="28"/>
      <c r="L3196" s="111">
        <v>89</v>
      </c>
      <c r="M3196" s="28">
        <v>0.25800000000000001</v>
      </c>
      <c r="N3196" s="28">
        <v>5.7299999999999997E-2</v>
      </c>
    </row>
    <row r="3197" spans="1:31">
      <c r="A3197" s="51" t="s">
        <v>177</v>
      </c>
      <c r="B3197" s="14" t="s">
        <v>75</v>
      </c>
      <c r="C3197" s="14" t="s">
        <v>185</v>
      </c>
      <c r="D3197" s="14">
        <v>2016</v>
      </c>
      <c r="E3197" s="14">
        <v>2016</v>
      </c>
      <c r="F3197" s="14" t="s">
        <v>101</v>
      </c>
      <c r="G3197" s="26">
        <v>2809</v>
      </c>
      <c r="H3197" s="26">
        <v>5194</v>
      </c>
      <c r="I3197" s="48">
        <v>12233</v>
      </c>
      <c r="J3197" s="28">
        <v>0.97760000000000002</v>
      </c>
      <c r="K3197" s="28"/>
      <c r="L3197" s="111">
        <v>89</v>
      </c>
      <c r="M3197" s="28">
        <v>0.25800000000000001</v>
      </c>
      <c r="N3197" s="28">
        <v>5.7299999999999997E-2</v>
      </c>
    </row>
    <row r="3198" spans="1:31">
      <c r="A3198" s="51" t="s">
        <v>178</v>
      </c>
      <c r="B3198" s="14" t="s">
        <v>75</v>
      </c>
      <c r="C3198" s="14" t="s">
        <v>185</v>
      </c>
      <c r="D3198" s="14">
        <v>2016</v>
      </c>
      <c r="E3198" s="14">
        <v>2016</v>
      </c>
      <c r="F3198" s="14" t="s">
        <v>101</v>
      </c>
      <c r="G3198" s="26">
        <v>638</v>
      </c>
      <c r="H3198" s="26">
        <v>1441</v>
      </c>
      <c r="I3198" s="48">
        <v>9145</v>
      </c>
      <c r="J3198" s="28">
        <v>0.86670000000000003</v>
      </c>
      <c r="K3198" s="28"/>
      <c r="L3198" s="111">
        <v>89</v>
      </c>
      <c r="M3198" s="28">
        <v>0.25800000000000001</v>
      </c>
      <c r="N3198" s="28">
        <v>5.7299999999999997E-2</v>
      </c>
    </row>
    <row r="3199" spans="1:31">
      <c r="A3199" s="51" t="s">
        <v>179</v>
      </c>
      <c r="B3199" s="14" t="s">
        <v>74</v>
      </c>
      <c r="C3199" s="14" t="s">
        <v>185</v>
      </c>
      <c r="D3199" s="14">
        <v>2016</v>
      </c>
      <c r="E3199" s="14">
        <v>2016</v>
      </c>
      <c r="F3199" s="14" t="s">
        <v>101</v>
      </c>
      <c r="G3199" s="26">
        <v>34403</v>
      </c>
      <c r="H3199" s="26">
        <v>68288</v>
      </c>
      <c r="I3199" s="48">
        <v>276619</v>
      </c>
      <c r="J3199" s="28">
        <v>0.96209999999999996</v>
      </c>
      <c r="K3199" s="28"/>
      <c r="L3199" s="111">
        <v>13</v>
      </c>
      <c r="M3199" s="28">
        <v>0.46200000000000002</v>
      </c>
      <c r="N3199" s="28">
        <v>3.73E-2</v>
      </c>
    </row>
    <row r="3200" spans="1:31">
      <c r="A3200" s="51" t="s">
        <v>180</v>
      </c>
      <c r="B3200" s="14" t="s">
        <v>75</v>
      </c>
      <c r="C3200" s="14" t="s">
        <v>185</v>
      </c>
      <c r="D3200" s="14">
        <v>2016</v>
      </c>
      <c r="E3200" s="14">
        <v>2016</v>
      </c>
      <c r="F3200" s="14" t="s">
        <v>101</v>
      </c>
      <c r="G3200" s="26">
        <v>2639</v>
      </c>
      <c r="H3200" s="26">
        <v>5380</v>
      </c>
      <c r="I3200" s="48">
        <v>11959</v>
      </c>
      <c r="J3200" s="28">
        <v>0.99050000000000005</v>
      </c>
      <c r="K3200" s="28"/>
      <c r="L3200" s="111">
        <v>89</v>
      </c>
      <c r="M3200" s="28">
        <v>0.25800000000000001</v>
      </c>
      <c r="N3200" s="28">
        <v>5.7299999999999997E-2</v>
      </c>
    </row>
    <row r="3201" spans="1:14">
      <c r="A3201" s="51" t="s">
        <v>181</v>
      </c>
      <c r="B3201" s="14" t="s">
        <v>75</v>
      </c>
      <c r="C3201" s="14" t="s">
        <v>185</v>
      </c>
      <c r="D3201" s="14">
        <v>2016</v>
      </c>
      <c r="E3201" s="14">
        <v>2016</v>
      </c>
      <c r="F3201" s="14" t="s">
        <v>101</v>
      </c>
      <c r="G3201" s="26">
        <v>7262</v>
      </c>
      <c r="H3201" s="26">
        <v>12919</v>
      </c>
      <c r="I3201" s="48">
        <v>38494</v>
      </c>
      <c r="J3201" s="28">
        <v>0.9839</v>
      </c>
      <c r="K3201" s="28"/>
      <c r="L3201" s="111">
        <v>89</v>
      </c>
      <c r="M3201" s="28">
        <v>0.25800000000000001</v>
      </c>
      <c r="N3201" s="28">
        <v>5.7299999999999997E-2</v>
      </c>
    </row>
    <row r="3202" spans="1:14">
      <c r="A3202" s="87" t="s">
        <v>123</v>
      </c>
      <c r="B3202" s="14" t="s">
        <v>74</v>
      </c>
      <c r="C3202" s="14" t="s">
        <v>185</v>
      </c>
      <c r="D3202" s="14">
        <v>2016</v>
      </c>
      <c r="E3202" s="14">
        <v>2016</v>
      </c>
      <c r="F3202" s="14" t="s">
        <v>101</v>
      </c>
      <c r="G3202" s="26">
        <v>95699</v>
      </c>
      <c r="H3202" s="26">
        <v>221330</v>
      </c>
      <c r="I3202" s="48">
        <v>491658</v>
      </c>
      <c r="J3202" s="28">
        <v>0.96299999999999997</v>
      </c>
      <c r="K3202" s="28"/>
      <c r="L3202" s="111">
        <v>33</v>
      </c>
      <c r="M3202" s="28">
        <v>0.27300000000000002</v>
      </c>
      <c r="N3202" s="28">
        <v>2.2100000000000002E-2</v>
      </c>
    </row>
    <row r="3203" spans="1:14">
      <c r="A3203" s="87" t="s">
        <v>124</v>
      </c>
      <c r="B3203" s="14" t="s">
        <v>75</v>
      </c>
      <c r="C3203" s="14" t="s">
        <v>185</v>
      </c>
      <c r="D3203" s="14">
        <v>2016</v>
      </c>
      <c r="E3203" s="14">
        <v>2016</v>
      </c>
      <c r="F3203" s="14" t="s">
        <v>101</v>
      </c>
      <c r="G3203" s="26">
        <v>1588</v>
      </c>
      <c r="H3203" s="26">
        <v>3695</v>
      </c>
      <c r="I3203" s="48">
        <v>12238</v>
      </c>
      <c r="J3203" s="28">
        <v>1</v>
      </c>
      <c r="K3203" s="28"/>
      <c r="L3203" s="111">
        <v>89</v>
      </c>
      <c r="M3203" s="28">
        <v>0.25800000000000001</v>
      </c>
      <c r="N3203" s="28">
        <v>5.7299999999999997E-2</v>
      </c>
    </row>
    <row r="3204" spans="1:14">
      <c r="A3204" s="87" t="s">
        <v>125</v>
      </c>
      <c r="B3204" s="14" t="s">
        <v>75</v>
      </c>
      <c r="C3204" s="14" t="s">
        <v>185</v>
      </c>
      <c r="D3204" s="14">
        <v>2016</v>
      </c>
      <c r="E3204" s="14">
        <v>2016</v>
      </c>
      <c r="F3204" s="14" t="s">
        <v>101</v>
      </c>
      <c r="G3204" s="26">
        <v>12588</v>
      </c>
      <c r="H3204" s="26">
        <v>21372</v>
      </c>
      <c r="I3204" s="48">
        <v>54617</v>
      </c>
      <c r="J3204" s="28">
        <v>0.99099999999999999</v>
      </c>
      <c r="K3204" s="28"/>
      <c r="L3204" s="111">
        <v>89</v>
      </c>
      <c r="M3204" s="28">
        <v>0.25800000000000001</v>
      </c>
      <c r="N3204" s="28">
        <v>5.7299999999999997E-2</v>
      </c>
    </row>
    <row r="3205" spans="1:14">
      <c r="A3205" s="87" t="s">
        <v>126</v>
      </c>
      <c r="B3205" s="14" t="s">
        <v>75</v>
      </c>
      <c r="C3205" s="14" t="s">
        <v>185</v>
      </c>
      <c r="D3205" s="14">
        <v>2016</v>
      </c>
      <c r="E3205" s="14">
        <v>2016</v>
      </c>
      <c r="F3205" s="14" t="s">
        <v>101</v>
      </c>
      <c r="G3205" s="26">
        <v>17435</v>
      </c>
      <c r="H3205" s="26">
        <v>42598</v>
      </c>
      <c r="I3205" s="48">
        <v>93586</v>
      </c>
      <c r="J3205" s="28">
        <v>0.97970000000000002</v>
      </c>
      <c r="K3205" s="28"/>
      <c r="L3205" s="111">
        <v>89</v>
      </c>
      <c r="M3205" s="28">
        <v>0.25800000000000001</v>
      </c>
      <c r="N3205" s="28">
        <v>5.7299999999999997E-2</v>
      </c>
    </row>
    <row r="3206" spans="1:14">
      <c r="A3206" s="87" t="s">
        <v>127</v>
      </c>
      <c r="B3206" s="14" t="s">
        <v>75</v>
      </c>
      <c r="C3206" s="14" t="s">
        <v>185</v>
      </c>
      <c r="D3206" s="14">
        <v>2016</v>
      </c>
      <c r="E3206" s="14">
        <v>2016</v>
      </c>
      <c r="F3206" s="14" t="s">
        <v>101</v>
      </c>
      <c r="G3206" s="26">
        <v>1070</v>
      </c>
      <c r="H3206" s="26">
        <v>2070</v>
      </c>
      <c r="I3206" s="48">
        <v>5665</v>
      </c>
      <c r="J3206" s="28">
        <v>0.98509999999999998</v>
      </c>
      <c r="K3206" s="28"/>
      <c r="L3206" s="111">
        <v>89</v>
      </c>
      <c r="M3206" s="28">
        <v>0.25800000000000001</v>
      </c>
      <c r="N3206" s="28">
        <v>5.7299999999999997E-2</v>
      </c>
    </row>
    <row r="3207" spans="1:14">
      <c r="A3207" s="87" t="s">
        <v>128</v>
      </c>
      <c r="B3207" s="14" t="s">
        <v>75</v>
      </c>
      <c r="C3207" s="14" t="s">
        <v>185</v>
      </c>
      <c r="D3207" s="14">
        <v>2016</v>
      </c>
      <c r="E3207" s="14">
        <v>2016</v>
      </c>
      <c r="F3207" s="14" t="s">
        <v>101</v>
      </c>
      <c r="G3207" s="26">
        <v>71019</v>
      </c>
      <c r="H3207" s="26">
        <v>165185</v>
      </c>
      <c r="I3207" s="48">
        <v>408095</v>
      </c>
      <c r="J3207" s="28">
        <v>0.98870000000000002</v>
      </c>
      <c r="K3207" s="28"/>
      <c r="L3207" s="111">
        <v>21</v>
      </c>
      <c r="M3207" s="28">
        <v>0.14299999999999999</v>
      </c>
      <c r="N3207" s="28">
        <v>1.2999999999999999E-2</v>
      </c>
    </row>
    <row r="3208" spans="1:14">
      <c r="A3208" s="87" t="s">
        <v>129</v>
      </c>
      <c r="B3208" s="14" t="s">
        <v>75</v>
      </c>
      <c r="C3208" s="14" t="s">
        <v>185</v>
      </c>
      <c r="D3208" s="14">
        <v>2016</v>
      </c>
      <c r="E3208" s="14">
        <v>2016</v>
      </c>
      <c r="F3208" s="14" t="s">
        <v>101</v>
      </c>
      <c r="G3208" s="26">
        <v>10837</v>
      </c>
      <c r="H3208" s="26">
        <v>24646</v>
      </c>
      <c r="I3208" s="48">
        <v>57103</v>
      </c>
      <c r="J3208" s="28">
        <v>0.99070000000000003</v>
      </c>
      <c r="K3208" s="28"/>
      <c r="L3208" s="111">
        <v>89</v>
      </c>
      <c r="M3208" s="28">
        <v>0.25800000000000001</v>
      </c>
      <c r="N3208" s="28">
        <v>5.7299999999999997E-2</v>
      </c>
    </row>
    <row r="3209" spans="1:14">
      <c r="A3209" s="87" t="s">
        <v>130</v>
      </c>
      <c r="B3209" s="14" t="s">
        <v>75</v>
      </c>
      <c r="C3209" s="14" t="s">
        <v>185</v>
      </c>
      <c r="D3209" s="14">
        <v>2016</v>
      </c>
      <c r="E3209" s="14">
        <v>2016</v>
      </c>
      <c r="F3209" s="14" t="s">
        <v>101</v>
      </c>
      <c r="G3209" s="26">
        <v>6643</v>
      </c>
      <c r="H3209" s="26">
        <v>12472</v>
      </c>
      <c r="I3209" s="48">
        <v>31605</v>
      </c>
      <c r="J3209" s="28">
        <v>0.95960000000000001</v>
      </c>
      <c r="K3209" s="28"/>
      <c r="L3209" s="111">
        <v>89</v>
      </c>
      <c r="M3209" s="28">
        <v>0.25800000000000001</v>
      </c>
      <c r="N3209" s="28">
        <v>5.7299999999999997E-2</v>
      </c>
    </row>
    <row r="3210" spans="1:14">
      <c r="A3210" s="87" t="s">
        <v>131</v>
      </c>
      <c r="B3210" s="14" t="s">
        <v>75</v>
      </c>
      <c r="C3210" s="14" t="s">
        <v>185</v>
      </c>
      <c r="D3210" s="14">
        <v>2016</v>
      </c>
      <c r="E3210" s="14">
        <v>2016</v>
      </c>
      <c r="F3210" s="14" t="s">
        <v>101</v>
      </c>
      <c r="G3210" s="26">
        <v>1572</v>
      </c>
      <c r="H3210" s="26">
        <v>3143</v>
      </c>
      <c r="I3210" s="48">
        <v>7786</v>
      </c>
      <c r="J3210" s="28">
        <v>0.88749999999999996</v>
      </c>
      <c r="K3210" s="28"/>
      <c r="L3210" s="111">
        <v>89</v>
      </c>
      <c r="M3210" s="28">
        <v>0.25800000000000001</v>
      </c>
      <c r="N3210" s="28">
        <v>5.7299999999999997E-2</v>
      </c>
    </row>
    <row r="3211" spans="1:14">
      <c r="A3211" s="87" t="s">
        <v>132</v>
      </c>
      <c r="B3211" s="14" t="s">
        <v>76</v>
      </c>
      <c r="C3211" s="14" t="s">
        <v>185</v>
      </c>
      <c r="D3211" s="14">
        <v>2016</v>
      </c>
      <c r="E3211" s="14">
        <v>2016</v>
      </c>
      <c r="F3211" s="14" t="s">
        <v>101</v>
      </c>
      <c r="G3211" s="26">
        <v>556786</v>
      </c>
      <c r="H3211" s="26">
        <v>1107299</v>
      </c>
      <c r="I3211" s="48">
        <v>4185486</v>
      </c>
      <c r="J3211" s="28">
        <v>0.9556</v>
      </c>
      <c r="K3211" s="28"/>
      <c r="L3211" s="111">
        <v>116</v>
      </c>
      <c r="M3211" s="28">
        <v>0.63800000000000001</v>
      </c>
      <c r="N3211" s="28">
        <v>7.2900000000000006E-2</v>
      </c>
    </row>
    <row r="3212" spans="1:14">
      <c r="A3212" s="87" t="s">
        <v>133</v>
      </c>
      <c r="B3212" s="14" t="s">
        <v>75</v>
      </c>
      <c r="C3212" s="14" t="s">
        <v>185</v>
      </c>
      <c r="D3212" s="14">
        <v>2016</v>
      </c>
      <c r="E3212" s="14">
        <v>2016</v>
      </c>
      <c r="F3212" s="14" t="s">
        <v>101</v>
      </c>
      <c r="G3212" s="26">
        <v>11967</v>
      </c>
      <c r="H3212" s="26">
        <v>29182</v>
      </c>
      <c r="I3212" s="48">
        <v>70075</v>
      </c>
      <c r="J3212" s="28">
        <v>0.99770000000000003</v>
      </c>
      <c r="K3212" s="28"/>
      <c r="L3212" s="111">
        <v>89</v>
      </c>
      <c r="M3212" s="28">
        <v>0.25800000000000001</v>
      </c>
      <c r="N3212" s="28">
        <v>5.7299999999999997E-2</v>
      </c>
    </row>
    <row r="3213" spans="1:14">
      <c r="A3213" s="87" t="s">
        <v>134</v>
      </c>
      <c r="B3213" s="14" t="s">
        <v>75</v>
      </c>
      <c r="C3213" s="14" t="s">
        <v>185</v>
      </c>
      <c r="D3213" s="14">
        <v>2016</v>
      </c>
      <c r="E3213" s="14">
        <v>2016</v>
      </c>
      <c r="F3213" s="14" t="s">
        <v>101</v>
      </c>
      <c r="G3213" s="26">
        <v>6297</v>
      </c>
      <c r="H3213" s="26">
        <v>10380</v>
      </c>
      <c r="I3213" s="48">
        <v>45145</v>
      </c>
      <c r="J3213" s="28">
        <v>0.98819999999999997</v>
      </c>
      <c r="K3213" s="28"/>
      <c r="L3213" s="111">
        <v>89</v>
      </c>
      <c r="M3213" s="28">
        <v>0.25800000000000001</v>
      </c>
      <c r="N3213" s="28">
        <v>5.7299999999999997E-2</v>
      </c>
    </row>
    <row r="3214" spans="1:14">
      <c r="A3214" s="87" t="s">
        <v>135</v>
      </c>
      <c r="B3214" s="14" t="s">
        <v>75</v>
      </c>
      <c r="C3214" s="14" t="s">
        <v>185</v>
      </c>
      <c r="D3214" s="14">
        <v>2016</v>
      </c>
      <c r="E3214" s="14">
        <v>2016</v>
      </c>
      <c r="F3214" s="14" t="s">
        <v>101</v>
      </c>
      <c r="G3214" s="26">
        <v>1111</v>
      </c>
      <c r="H3214" s="26">
        <v>2035</v>
      </c>
      <c r="I3214" s="48">
        <v>4866</v>
      </c>
      <c r="J3214" s="28">
        <v>0.97370000000000001</v>
      </c>
      <c r="K3214" s="28"/>
      <c r="L3214" s="111">
        <v>89</v>
      </c>
      <c r="M3214" s="28">
        <v>0.25800000000000001</v>
      </c>
      <c r="N3214" s="28">
        <v>5.7299999999999997E-2</v>
      </c>
    </row>
    <row r="3215" spans="1:14">
      <c r="A3215" s="87" t="s">
        <v>136</v>
      </c>
      <c r="B3215" s="14" t="s">
        <v>75</v>
      </c>
      <c r="C3215" s="14" t="s">
        <v>185</v>
      </c>
      <c r="D3215" s="14">
        <v>2016</v>
      </c>
      <c r="E3215" s="14">
        <v>2016</v>
      </c>
      <c r="F3215" s="14" t="s">
        <v>101</v>
      </c>
      <c r="G3215" s="26">
        <v>6795</v>
      </c>
      <c r="H3215" s="26">
        <v>12678</v>
      </c>
      <c r="I3215" s="48">
        <v>41903</v>
      </c>
      <c r="J3215" s="28">
        <v>0.94679999999999997</v>
      </c>
      <c r="K3215" s="28"/>
      <c r="L3215" s="111">
        <v>89</v>
      </c>
      <c r="M3215" s="28">
        <v>0.25800000000000001</v>
      </c>
      <c r="N3215" s="28">
        <v>5.7299999999999997E-2</v>
      </c>
    </row>
    <row r="3216" spans="1:14">
      <c r="A3216" s="87" t="s">
        <v>137</v>
      </c>
      <c r="B3216" s="14" t="s">
        <v>75</v>
      </c>
      <c r="C3216" s="14" t="s">
        <v>185</v>
      </c>
      <c r="D3216" s="14">
        <v>2016</v>
      </c>
      <c r="E3216" s="14">
        <v>2016</v>
      </c>
      <c r="F3216" s="14" t="s">
        <v>101</v>
      </c>
      <c r="G3216" s="26">
        <v>24802</v>
      </c>
      <c r="H3216" s="26">
        <v>57187</v>
      </c>
      <c r="I3216" s="48">
        <v>140130</v>
      </c>
      <c r="J3216" s="28">
        <v>0.95420000000000005</v>
      </c>
      <c r="K3216" s="28"/>
      <c r="L3216" s="111">
        <v>7</v>
      </c>
      <c r="M3216" s="28">
        <v>0.28599999999999998</v>
      </c>
      <c r="N3216" s="28">
        <v>2.58E-2</v>
      </c>
    </row>
    <row r="3217" spans="1:14">
      <c r="A3217" s="87" t="s">
        <v>138</v>
      </c>
      <c r="B3217" s="14" t="s">
        <v>75</v>
      </c>
      <c r="C3217" s="14" t="s">
        <v>185</v>
      </c>
      <c r="D3217" s="14">
        <v>2016</v>
      </c>
      <c r="E3217" s="14">
        <v>2016</v>
      </c>
      <c r="F3217" s="14" t="s">
        <v>101</v>
      </c>
      <c r="G3217" s="26">
        <v>521</v>
      </c>
      <c r="H3217" s="26">
        <v>1095</v>
      </c>
      <c r="I3217" s="48">
        <v>3138</v>
      </c>
      <c r="J3217" s="28">
        <v>0.96550000000000002</v>
      </c>
      <c r="K3217" s="28"/>
      <c r="L3217" s="111">
        <v>89</v>
      </c>
      <c r="M3217" s="28">
        <v>0.25800000000000001</v>
      </c>
      <c r="N3217" s="28">
        <v>5.7299999999999997E-2</v>
      </c>
    </row>
    <row r="3218" spans="1:14">
      <c r="A3218" s="87" t="s">
        <v>139</v>
      </c>
      <c r="B3218" s="14" t="s">
        <v>75</v>
      </c>
      <c r="C3218" s="14" t="s">
        <v>185</v>
      </c>
      <c r="D3218" s="14">
        <v>2016</v>
      </c>
      <c r="E3218" s="14">
        <v>2016</v>
      </c>
      <c r="F3218" s="14" t="s">
        <v>101</v>
      </c>
      <c r="G3218" s="26">
        <v>445</v>
      </c>
      <c r="H3218" s="26">
        <v>790</v>
      </c>
      <c r="I3218" s="48">
        <v>3739</v>
      </c>
      <c r="J3218" s="28">
        <v>1</v>
      </c>
      <c r="K3218" s="28"/>
      <c r="L3218" s="111">
        <v>89</v>
      </c>
      <c r="M3218" s="28">
        <v>0.25800000000000001</v>
      </c>
      <c r="N3218" s="28">
        <v>5.7299999999999997E-2</v>
      </c>
    </row>
    <row r="3219" spans="1:14">
      <c r="A3219" s="87" t="s">
        <v>140</v>
      </c>
      <c r="B3219" s="14" t="s">
        <v>75</v>
      </c>
      <c r="C3219" s="14" t="s">
        <v>185</v>
      </c>
      <c r="D3219" s="14">
        <v>2016</v>
      </c>
      <c r="E3219" s="14">
        <v>2016</v>
      </c>
      <c r="F3219" s="14" t="s">
        <v>101</v>
      </c>
      <c r="G3219" s="26">
        <v>22628</v>
      </c>
      <c r="H3219" s="26">
        <v>49954</v>
      </c>
      <c r="I3219" s="48">
        <v>182448</v>
      </c>
      <c r="J3219" s="28">
        <v>0.99490000000000001</v>
      </c>
      <c r="K3219" s="28"/>
      <c r="L3219" s="111">
        <v>9</v>
      </c>
      <c r="M3219" s="28">
        <v>0.111</v>
      </c>
      <c r="N3219" s="28">
        <v>4.6699999999999998E-2</v>
      </c>
    </row>
    <row r="3220" spans="1:14">
      <c r="A3220" s="87" t="s">
        <v>141</v>
      </c>
      <c r="B3220" s="14" t="s">
        <v>75</v>
      </c>
      <c r="C3220" s="14" t="s">
        <v>185</v>
      </c>
      <c r="D3220" s="14">
        <v>2016</v>
      </c>
      <c r="E3220" s="14">
        <v>2016</v>
      </c>
      <c r="F3220" s="14" t="s">
        <v>101</v>
      </c>
      <c r="G3220" s="26">
        <v>3603</v>
      </c>
      <c r="H3220" s="26">
        <v>7360</v>
      </c>
      <c r="I3220" s="48">
        <v>32750</v>
      </c>
      <c r="J3220" s="28">
        <v>0.98729999999999996</v>
      </c>
      <c r="K3220" s="28"/>
      <c r="L3220" s="111">
        <v>89</v>
      </c>
      <c r="M3220" s="28">
        <v>0.25800000000000001</v>
      </c>
      <c r="N3220" s="28">
        <v>5.7299999999999997E-2</v>
      </c>
    </row>
    <row r="3221" spans="1:14">
      <c r="A3221" s="87" t="s">
        <v>142</v>
      </c>
      <c r="B3221" s="14" t="s">
        <v>75</v>
      </c>
      <c r="C3221" s="14" t="s">
        <v>185</v>
      </c>
      <c r="D3221" s="14">
        <v>2016</v>
      </c>
      <c r="E3221" s="14">
        <v>2016</v>
      </c>
      <c r="F3221" s="14" t="s">
        <v>101</v>
      </c>
      <c r="G3221" s="26">
        <v>4396</v>
      </c>
      <c r="H3221" s="26">
        <v>7760</v>
      </c>
      <c r="I3221" s="48">
        <v>25749</v>
      </c>
      <c r="J3221" s="28">
        <v>0.95020000000000004</v>
      </c>
      <c r="K3221" s="28"/>
      <c r="L3221" s="111">
        <v>89</v>
      </c>
      <c r="M3221" s="28">
        <v>0.25800000000000001</v>
      </c>
      <c r="N3221" s="28">
        <v>5.7299999999999997E-2</v>
      </c>
    </row>
    <row r="3222" spans="1:14">
      <c r="A3222" s="87" t="s">
        <v>143</v>
      </c>
      <c r="B3222" s="14" t="s">
        <v>74</v>
      </c>
      <c r="C3222" s="14" t="s">
        <v>185</v>
      </c>
      <c r="D3222" s="14">
        <v>2016</v>
      </c>
      <c r="E3222" s="14">
        <v>2016</v>
      </c>
      <c r="F3222" s="14" t="s">
        <v>101</v>
      </c>
      <c r="G3222" s="26">
        <v>123971</v>
      </c>
      <c r="H3222" s="26">
        <v>253688</v>
      </c>
      <c r="I3222" s="48">
        <v>910682</v>
      </c>
      <c r="J3222" s="28">
        <v>0.98619999999999997</v>
      </c>
      <c r="K3222" s="28"/>
      <c r="L3222" s="111">
        <v>41</v>
      </c>
      <c r="M3222" s="28">
        <v>0.39</v>
      </c>
      <c r="N3222" s="28">
        <v>4.6399999999999997E-2</v>
      </c>
    </row>
    <row r="3223" spans="1:14">
      <c r="A3223" s="87" t="s">
        <v>144</v>
      </c>
      <c r="B3223" s="14" t="s">
        <v>74</v>
      </c>
      <c r="C3223" s="14" t="s">
        <v>185</v>
      </c>
      <c r="D3223" s="14">
        <v>2016</v>
      </c>
      <c r="E3223" s="14">
        <v>2016</v>
      </c>
      <c r="F3223" s="14" t="s">
        <v>101</v>
      </c>
      <c r="G3223" s="26">
        <v>9442</v>
      </c>
      <c r="H3223" s="26">
        <v>17854</v>
      </c>
      <c r="I3223" s="48">
        <v>63992</v>
      </c>
      <c r="J3223" s="28">
        <v>0.9728</v>
      </c>
      <c r="K3223" s="28"/>
      <c r="L3223" s="111">
        <v>89</v>
      </c>
      <c r="M3223" s="28">
        <v>0.25800000000000001</v>
      </c>
      <c r="N3223" s="28">
        <v>5.7299999999999997E-2</v>
      </c>
    </row>
    <row r="3224" spans="1:14">
      <c r="A3224" s="87" t="s">
        <v>145</v>
      </c>
      <c r="B3224" s="14" t="s">
        <v>75</v>
      </c>
      <c r="C3224" s="14" t="s">
        <v>185</v>
      </c>
      <c r="D3224" s="14">
        <v>2016</v>
      </c>
      <c r="E3224" s="14">
        <v>2016</v>
      </c>
      <c r="F3224" s="14" t="s">
        <v>101</v>
      </c>
      <c r="G3224" s="26">
        <v>1141</v>
      </c>
      <c r="H3224" s="26">
        <v>2101</v>
      </c>
      <c r="I3224" s="48">
        <v>6206</v>
      </c>
      <c r="J3224" s="28">
        <v>0.93440000000000001</v>
      </c>
      <c r="K3224" s="28"/>
      <c r="L3224" s="111">
        <v>89</v>
      </c>
      <c r="M3224" s="28">
        <v>0.25800000000000001</v>
      </c>
      <c r="N3224" s="28">
        <v>5.7299999999999997E-2</v>
      </c>
    </row>
    <row r="3225" spans="1:14">
      <c r="A3225" s="87" t="s">
        <v>146</v>
      </c>
      <c r="B3225" s="14" t="s">
        <v>75</v>
      </c>
      <c r="C3225" s="14" t="s">
        <v>185</v>
      </c>
      <c r="D3225" s="14">
        <v>2016</v>
      </c>
      <c r="E3225" s="14">
        <v>2016</v>
      </c>
      <c r="F3225" s="14" t="s">
        <v>101</v>
      </c>
      <c r="G3225" s="26">
        <v>129100</v>
      </c>
      <c r="H3225" s="26">
        <v>287238</v>
      </c>
      <c r="I3225" s="48">
        <v>840186</v>
      </c>
      <c r="J3225" s="28">
        <v>0.99590000000000001</v>
      </c>
      <c r="K3225" s="28"/>
      <c r="L3225" s="111">
        <v>37</v>
      </c>
      <c r="M3225" s="28">
        <v>0.189</v>
      </c>
      <c r="N3225" s="28">
        <v>3.6700000000000003E-2</v>
      </c>
    </row>
    <row r="3226" spans="1:14">
      <c r="A3226" s="87" t="s">
        <v>147</v>
      </c>
      <c r="B3226" s="14" t="s">
        <v>74</v>
      </c>
      <c r="C3226" s="14" t="s">
        <v>185</v>
      </c>
      <c r="D3226" s="14">
        <v>2016</v>
      </c>
      <c r="E3226" s="14">
        <v>2016</v>
      </c>
      <c r="F3226" s="14" t="s">
        <v>101</v>
      </c>
      <c r="G3226" s="26">
        <v>102866</v>
      </c>
      <c r="H3226" s="26">
        <v>214284</v>
      </c>
      <c r="I3226" s="48">
        <v>558284</v>
      </c>
      <c r="J3226" s="28">
        <v>0.99180000000000001</v>
      </c>
      <c r="K3226" s="28"/>
      <c r="L3226" s="111">
        <v>36</v>
      </c>
      <c r="M3226" s="28">
        <v>0.47199999999999998</v>
      </c>
      <c r="N3226" s="28">
        <v>3.7699999999999997E-2</v>
      </c>
    </row>
    <row r="3227" spans="1:14">
      <c r="A3227" s="87" t="s">
        <v>148</v>
      </c>
      <c r="B3227" s="14" t="s">
        <v>75</v>
      </c>
      <c r="C3227" s="14" t="s">
        <v>185</v>
      </c>
      <c r="D3227" s="14">
        <v>2016</v>
      </c>
      <c r="E3227" s="14">
        <v>2016</v>
      </c>
      <c r="F3227" s="14" t="s">
        <v>101</v>
      </c>
      <c r="G3227" s="26">
        <v>2584</v>
      </c>
      <c r="H3227" s="26">
        <v>5676</v>
      </c>
      <c r="I3227" s="48">
        <v>18865</v>
      </c>
      <c r="J3227" s="28">
        <v>0.89800000000000002</v>
      </c>
      <c r="K3227" s="28"/>
      <c r="L3227" s="111">
        <v>89</v>
      </c>
      <c r="M3227" s="28">
        <v>0.25800000000000001</v>
      </c>
      <c r="N3227" s="28">
        <v>5.7299999999999997E-2</v>
      </c>
    </row>
    <row r="3228" spans="1:14">
      <c r="A3228" s="87" t="s">
        <v>149</v>
      </c>
      <c r="B3228" s="14" t="s">
        <v>75</v>
      </c>
      <c r="C3228" s="14" t="s">
        <v>185</v>
      </c>
      <c r="D3228" s="14">
        <v>2016</v>
      </c>
      <c r="E3228" s="14">
        <v>2016</v>
      </c>
      <c r="F3228" s="14" t="s">
        <v>101</v>
      </c>
      <c r="G3228" s="26">
        <v>179768</v>
      </c>
      <c r="H3228" s="26">
        <v>392572</v>
      </c>
      <c r="I3228" s="48">
        <v>871997</v>
      </c>
      <c r="J3228" s="28">
        <v>0.99180000000000001</v>
      </c>
      <c r="K3228" s="28"/>
      <c r="L3228" s="111">
        <v>38</v>
      </c>
      <c r="M3228" s="28">
        <v>0.28899999999999998</v>
      </c>
      <c r="N3228" s="28">
        <v>2.24E-2</v>
      </c>
    </row>
    <row r="3229" spans="1:14">
      <c r="A3229" s="87" t="s">
        <v>150</v>
      </c>
      <c r="B3229" s="14" t="s">
        <v>74</v>
      </c>
      <c r="C3229" s="14" t="s">
        <v>185</v>
      </c>
      <c r="D3229" s="14">
        <v>2016</v>
      </c>
      <c r="E3229" s="14">
        <v>2016</v>
      </c>
      <c r="F3229" s="14" t="s">
        <v>101</v>
      </c>
      <c r="G3229" s="26">
        <v>143140</v>
      </c>
      <c r="H3229" s="26">
        <v>287279</v>
      </c>
      <c r="I3229" s="48">
        <v>904032</v>
      </c>
      <c r="J3229" s="28">
        <v>0.96709999999999996</v>
      </c>
      <c r="K3229" s="28"/>
      <c r="L3229" s="111">
        <v>51</v>
      </c>
      <c r="M3229" s="28">
        <v>0.373</v>
      </c>
      <c r="N3229" s="28">
        <v>3.27E-2</v>
      </c>
    </row>
    <row r="3230" spans="1:14">
      <c r="A3230" s="87" t="s">
        <v>151</v>
      </c>
      <c r="B3230" s="14" t="s">
        <v>74</v>
      </c>
      <c r="C3230" s="14" t="s">
        <v>185</v>
      </c>
      <c r="D3230" s="14">
        <v>2016</v>
      </c>
      <c r="E3230" s="14">
        <v>2016</v>
      </c>
      <c r="F3230" s="14" t="s">
        <v>101</v>
      </c>
      <c r="G3230" s="26">
        <v>34946</v>
      </c>
      <c r="H3230" s="26">
        <v>52840</v>
      </c>
      <c r="I3230" s="48">
        <v>224901</v>
      </c>
      <c r="J3230" s="28">
        <v>0.98450000000000004</v>
      </c>
      <c r="K3230" s="28"/>
      <c r="L3230" s="111">
        <v>11</v>
      </c>
      <c r="M3230" s="28">
        <v>0.54500000000000004</v>
      </c>
      <c r="N3230" s="28">
        <v>6.0299999999999999E-2</v>
      </c>
    </row>
    <row r="3231" spans="1:14">
      <c r="A3231" s="87" t="s">
        <v>152</v>
      </c>
      <c r="B3231" s="14" t="s">
        <v>75</v>
      </c>
      <c r="C3231" s="14" t="s">
        <v>185</v>
      </c>
      <c r="D3231" s="14">
        <v>2016</v>
      </c>
      <c r="E3231" s="14">
        <v>2016</v>
      </c>
      <c r="F3231" s="14" t="s">
        <v>101</v>
      </c>
      <c r="G3231" s="26">
        <v>52275</v>
      </c>
      <c r="H3231" s="26">
        <v>117315</v>
      </c>
      <c r="I3231" s="48">
        <v>299139</v>
      </c>
      <c r="J3231" s="28">
        <v>0.9798</v>
      </c>
      <c r="K3231" s="28"/>
      <c r="L3231" s="111">
        <v>11</v>
      </c>
      <c r="M3231" s="28">
        <v>0.27300000000000002</v>
      </c>
      <c r="N3231" s="28">
        <v>2.7900000000000001E-2</v>
      </c>
    </row>
    <row r="3232" spans="1:14">
      <c r="A3232" s="87" t="s">
        <v>153</v>
      </c>
      <c r="B3232" s="14" t="s">
        <v>74</v>
      </c>
      <c r="C3232" s="14" t="s">
        <v>185</v>
      </c>
      <c r="D3232" s="14">
        <v>2016</v>
      </c>
      <c r="E3232" s="14">
        <v>2016</v>
      </c>
      <c r="F3232" s="14" t="s">
        <v>101</v>
      </c>
      <c r="G3232" s="26">
        <v>10039</v>
      </c>
      <c r="H3232" s="26">
        <v>18266</v>
      </c>
      <c r="I3232" s="48">
        <v>62090</v>
      </c>
      <c r="J3232" s="28">
        <v>0.97870000000000001</v>
      </c>
      <c r="K3232" s="28"/>
      <c r="L3232" s="111">
        <v>89</v>
      </c>
      <c r="M3232" s="28">
        <v>0.25800000000000001</v>
      </c>
      <c r="N3232" s="28">
        <v>5.7299999999999997E-2</v>
      </c>
    </row>
    <row r="3233" spans="1:14">
      <c r="A3233" s="87" t="s">
        <v>154</v>
      </c>
      <c r="B3233" s="14" t="s">
        <v>74</v>
      </c>
      <c r="C3233" s="14" t="s">
        <v>185</v>
      </c>
      <c r="D3233" s="14">
        <v>2016</v>
      </c>
      <c r="E3233" s="14">
        <v>2016</v>
      </c>
      <c r="F3233" s="14" t="s">
        <v>101</v>
      </c>
      <c r="G3233" s="26">
        <v>15309</v>
      </c>
      <c r="H3233" s="26">
        <v>29694</v>
      </c>
      <c r="I3233" s="48">
        <v>156786</v>
      </c>
      <c r="J3233" s="28">
        <v>0.9617</v>
      </c>
      <c r="K3233" s="28"/>
      <c r="L3233" s="111">
        <v>89</v>
      </c>
      <c r="M3233" s="28">
        <v>0.25800000000000001</v>
      </c>
      <c r="N3233" s="28">
        <v>5.7299999999999997E-2</v>
      </c>
    </row>
    <row r="3234" spans="1:14">
      <c r="A3234" s="87" t="s">
        <v>155</v>
      </c>
      <c r="B3234" s="14" t="s">
        <v>74</v>
      </c>
      <c r="C3234" s="14" t="s">
        <v>185</v>
      </c>
      <c r="D3234" s="14">
        <v>2016</v>
      </c>
      <c r="E3234" s="14">
        <v>2016</v>
      </c>
      <c r="F3234" s="14" t="s">
        <v>101</v>
      </c>
      <c r="G3234" s="26">
        <v>18559</v>
      </c>
      <c r="H3234" s="26">
        <v>38544</v>
      </c>
      <c r="I3234" s="48">
        <v>145574</v>
      </c>
      <c r="J3234" s="28">
        <v>0.9768</v>
      </c>
      <c r="K3234" s="28"/>
      <c r="L3234" s="111">
        <v>89</v>
      </c>
      <c r="M3234" s="28">
        <v>0.25800000000000001</v>
      </c>
      <c r="N3234" s="28">
        <v>5.7299999999999997E-2</v>
      </c>
    </row>
    <row r="3235" spans="1:14">
      <c r="A3235" s="87" t="s">
        <v>156</v>
      </c>
      <c r="B3235" s="14" t="s">
        <v>74</v>
      </c>
      <c r="C3235" s="14" t="s">
        <v>185</v>
      </c>
      <c r="D3235" s="14">
        <v>2016</v>
      </c>
      <c r="E3235" s="14">
        <v>2016</v>
      </c>
      <c r="F3235" s="14" t="s">
        <v>101</v>
      </c>
      <c r="G3235" s="26">
        <v>53268</v>
      </c>
      <c r="H3235" s="26">
        <v>104414</v>
      </c>
      <c r="I3235" s="48">
        <v>448668</v>
      </c>
      <c r="J3235" s="28">
        <v>0.98780000000000001</v>
      </c>
      <c r="K3235" s="28"/>
      <c r="L3235" s="111">
        <v>18</v>
      </c>
      <c r="M3235" s="28">
        <v>0.27800000000000002</v>
      </c>
      <c r="N3235" s="28">
        <v>4.6699999999999998E-2</v>
      </c>
    </row>
    <row r="3236" spans="1:14">
      <c r="A3236" s="87" t="s">
        <v>157</v>
      </c>
      <c r="B3236" s="14" t="s">
        <v>74</v>
      </c>
      <c r="C3236" s="14" t="s">
        <v>185</v>
      </c>
      <c r="D3236" s="14">
        <v>2016</v>
      </c>
      <c r="E3236" s="14">
        <v>2016</v>
      </c>
      <c r="F3236" s="14" t="s">
        <v>101</v>
      </c>
      <c r="G3236" s="26">
        <v>14825</v>
      </c>
      <c r="H3236" s="26">
        <v>27046</v>
      </c>
      <c r="I3236" s="48">
        <v>80193</v>
      </c>
      <c r="J3236" s="28">
        <v>0.96879999999999999</v>
      </c>
      <c r="K3236" s="28"/>
      <c r="L3236" s="111">
        <v>89</v>
      </c>
      <c r="M3236" s="28">
        <v>0.25800000000000001</v>
      </c>
      <c r="N3236" s="28">
        <v>5.7299999999999997E-2</v>
      </c>
    </row>
    <row r="3237" spans="1:14">
      <c r="A3237" s="87" t="s">
        <v>158</v>
      </c>
      <c r="B3237" s="14" t="s">
        <v>75</v>
      </c>
      <c r="C3237" s="14" t="s">
        <v>185</v>
      </c>
      <c r="D3237" s="14">
        <v>2016</v>
      </c>
      <c r="E3237" s="14">
        <v>2016</v>
      </c>
      <c r="F3237" s="14" t="s">
        <v>101</v>
      </c>
      <c r="G3237" s="26">
        <v>13015</v>
      </c>
      <c r="H3237" s="26">
        <v>24440</v>
      </c>
      <c r="I3237" s="48">
        <v>65677</v>
      </c>
      <c r="J3237" s="28">
        <v>0.94140000000000001</v>
      </c>
      <c r="K3237" s="28"/>
      <c r="L3237" s="111">
        <v>89</v>
      </c>
      <c r="M3237" s="28">
        <v>0.25800000000000001</v>
      </c>
      <c r="N3237" s="28">
        <v>5.7299999999999997E-2</v>
      </c>
    </row>
    <row r="3238" spans="1:14">
      <c r="A3238" s="87" t="s">
        <v>159</v>
      </c>
      <c r="B3238" s="14" t="s">
        <v>75</v>
      </c>
      <c r="C3238" s="14" t="s">
        <v>185</v>
      </c>
      <c r="D3238" s="14">
        <v>2016</v>
      </c>
      <c r="E3238" s="14">
        <v>2016</v>
      </c>
      <c r="F3238" s="14" t="s">
        <v>101</v>
      </c>
      <c r="G3238" s="26">
        <v>160</v>
      </c>
      <c r="H3238" s="26">
        <v>270</v>
      </c>
      <c r="I3238" s="48">
        <v>803</v>
      </c>
      <c r="J3238" s="28">
        <v>1</v>
      </c>
      <c r="K3238" s="28"/>
      <c r="L3238" s="111">
        <v>89</v>
      </c>
      <c r="M3238" s="28">
        <v>0.25800000000000001</v>
      </c>
      <c r="N3238" s="28">
        <v>5.7299999999999997E-2</v>
      </c>
    </row>
    <row r="3239" spans="1:14">
      <c r="A3239" s="87" t="s">
        <v>160</v>
      </c>
      <c r="B3239" s="14" t="s">
        <v>75</v>
      </c>
      <c r="C3239" s="14" t="s">
        <v>185</v>
      </c>
      <c r="D3239" s="14">
        <v>2016</v>
      </c>
      <c r="E3239" s="14">
        <v>2016</v>
      </c>
      <c r="F3239" s="14" t="s">
        <v>101</v>
      </c>
      <c r="G3239" s="26">
        <v>3209</v>
      </c>
      <c r="H3239" s="26">
        <v>6757</v>
      </c>
      <c r="I3239" s="48">
        <v>18359</v>
      </c>
      <c r="J3239" s="28">
        <v>0.9274</v>
      </c>
      <c r="K3239" s="28"/>
      <c r="L3239" s="111">
        <v>89</v>
      </c>
      <c r="M3239" s="28">
        <v>0.25800000000000001</v>
      </c>
      <c r="N3239" s="28">
        <v>5.7299999999999997E-2</v>
      </c>
    </row>
    <row r="3240" spans="1:14">
      <c r="A3240" s="87" t="s">
        <v>161</v>
      </c>
      <c r="B3240" s="14" t="s">
        <v>74</v>
      </c>
      <c r="C3240" s="14" t="s">
        <v>185</v>
      </c>
      <c r="D3240" s="14">
        <v>2016</v>
      </c>
      <c r="E3240" s="14">
        <v>2016</v>
      </c>
      <c r="F3240" s="14" t="s">
        <v>101</v>
      </c>
      <c r="G3240" s="26">
        <v>22598</v>
      </c>
      <c r="H3240" s="26">
        <v>42564</v>
      </c>
      <c r="I3240" s="48">
        <v>124595</v>
      </c>
      <c r="J3240" s="28">
        <v>0.95740000000000003</v>
      </c>
      <c r="K3240" s="28"/>
      <c r="L3240" s="111">
        <v>8</v>
      </c>
      <c r="M3240" s="28">
        <v>0.25</v>
      </c>
      <c r="N3240" s="28">
        <v>1.7100000000000001E-2</v>
      </c>
    </row>
    <row r="3241" spans="1:14">
      <c r="A3241" s="87" t="s">
        <v>162</v>
      </c>
      <c r="B3241" s="14" t="s">
        <v>74</v>
      </c>
      <c r="C3241" s="14" t="s">
        <v>185</v>
      </c>
      <c r="D3241" s="14">
        <v>2016</v>
      </c>
      <c r="E3241" s="14">
        <v>2016</v>
      </c>
      <c r="F3241" s="14" t="s">
        <v>101</v>
      </c>
      <c r="G3241" s="26">
        <v>19321</v>
      </c>
      <c r="H3241" s="26">
        <v>34206</v>
      </c>
      <c r="I3241" s="48">
        <v>128228</v>
      </c>
      <c r="J3241" s="28">
        <v>0.92559999999999998</v>
      </c>
      <c r="K3241" s="28"/>
      <c r="L3241" s="111">
        <v>89</v>
      </c>
      <c r="M3241" s="28">
        <v>0.25800000000000001</v>
      </c>
      <c r="N3241" s="28">
        <v>5.7299999999999997E-2</v>
      </c>
    </row>
    <row r="3242" spans="1:14">
      <c r="A3242" s="87" t="s">
        <v>163</v>
      </c>
      <c r="B3242" s="14" t="s">
        <v>75</v>
      </c>
      <c r="C3242" s="14" t="s">
        <v>185</v>
      </c>
      <c r="D3242" s="14">
        <v>2016</v>
      </c>
      <c r="E3242" s="14">
        <v>2016</v>
      </c>
      <c r="F3242" s="14" t="s">
        <v>101</v>
      </c>
      <c r="G3242" s="26">
        <v>42167</v>
      </c>
      <c r="H3242" s="26">
        <v>88324</v>
      </c>
      <c r="I3242" s="48">
        <v>242472</v>
      </c>
      <c r="J3242" s="28">
        <v>0.96109999999999995</v>
      </c>
      <c r="K3242" s="28"/>
      <c r="L3242" s="111">
        <v>5</v>
      </c>
      <c r="M3242" s="28">
        <v>0.2</v>
      </c>
      <c r="N3242" s="28">
        <v>2.6800000000000001E-2</v>
      </c>
    </row>
    <row r="3243" spans="1:14">
      <c r="A3243" s="87" t="s">
        <v>164</v>
      </c>
      <c r="B3243" s="14" t="s">
        <v>75</v>
      </c>
      <c r="C3243" s="14" t="s">
        <v>185</v>
      </c>
      <c r="D3243" s="14">
        <v>2016</v>
      </c>
      <c r="E3243" s="14">
        <v>2016</v>
      </c>
      <c r="F3243" s="14" t="s">
        <v>101</v>
      </c>
      <c r="G3243" s="26">
        <v>5805</v>
      </c>
      <c r="H3243" s="26">
        <v>13286</v>
      </c>
      <c r="I3243" s="48">
        <v>42376</v>
      </c>
      <c r="J3243" s="28">
        <v>0.97209999999999996</v>
      </c>
      <c r="K3243" s="28"/>
      <c r="L3243" s="111">
        <v>89</v>
      </c>
      <c r="M3243" s="28">
        <v>0.25800000000000001</v>
      </c>
      <c r="N3243" s="28">
        <v>5.7299999999999997E-2</v>
      </c>
    </row>
    <row r="3244" spans="1:14">
      <c r="A3244" s="87" t="s">
        <v>165</v>
      </c>
      <c r="B3244" s="14" t="s">
        <v>75</v>
      </c>
      <c r="C3244" s="14" t="s">
        <v>185</v>
      </c>
      <c r="D3244" s="14">
        <v>2016</v>
      </c>
      <c r="E3244" s="14">
        <v>2016</v>
      </c>
      <c r="F3244" s="14" t="s">
        <v>101</v>
      </c>
      <c r="G3244" s="26">
        <v>4610</v>
      </c>
      <c r="H3244" s="26">
        <v>10050</v>
      </c>
      <c r="I3244" s="48">
        <v>27535</v>
      </c>
      <c r="J3244" s="28">
        <v>0.95689999999999997</v>
      </c>
      <c r="K3244" s="28"/>
      <c r="L3244" s="111">
        <v>89</v>
      </c>
      <c r="M3244" s="28">
        <v>0.25800000000000001</v>
      </c>
      <c r="N3244" s="28">
        <v>5.7299999999999997E-2</v>
      </c>
    </row>
    <row r="3245" spans="1:14">
      <c r="A3245" s="87" t="s">
        <v>166</v>
      </c>
      <c r="B3245" s="14" t="s">
        <v>75</v>
      </c>
      <c r="C3245" s="14" t="s">
        <v>185</v>
      </c>
      <c r="D3245" s="14">
        <v>2016</v>
      </c>
      <c r="E3245" s="14">
        <v>2016</v>
      </c>
      <c r="F3245" s="14" t="s">
        <v>101</v>
      </c>
      <c r="G3245" s="26">
        <v>994</v>
      </c>
      <c r="H3245" s="26">
        <v>1753</v>
      </c>
      <c r="I3245" s="48">
        <v>4920</v>
      </c>
      <c r="J3245" s="28">
        <v>0.95240000000000002</v>
      </c>
      <c r="K3245" s="28"/>
      <c r="L3245" s="111">
        <v>89</v>
      </c>
      <c r="M3245" s="28">
        <v>0.25800000000000001</v>
      </c>
      <c r="N3245" s="28">
        <v>5.7299999999999997E-2</v>
      </c>
    </row>
    <row r="3246" spans="1:14">
      <c r="A3246" s="87" t="s">
        <v>167</v>
      </c>
      <c r="B3246" s="14" t="s">
        <v>74</v>
      </c>
      <c r="C3246" s="14" t="s">
        <v>185</v>
      </c>
      <c r="D3246" s="14">
        <v>2016</v>
      </c>
      <c r="E3246" s="14">
        <v>2016</v>
      </c>
      <c r="F3246" s="14" t="s">
        <v>101</v>
      </c>
      <c r="G3246" s="26">
        <v>52273</v>
      </c>
      <c r="H3246" s="26">
        <v>121931</v>
      </c>
      <c r="I3246" s="48">
        <v>257797</v>
      </c>
      <c r="J3246" s="28">
        <v>0.99529999999999996</v>
      </c>
      <c r="K3246" s="28"/>
      <c r="L3246" s="111">
        <v>14</v>
      </c>
      <c r="M3246" s="28">
        <v>7.0999999999999994E-2</v>
      </c>
      <c r="N3246" s="28">
        <v>4.9399999999999999E-2</v>
      </c>
    </row>
    <row r="3247" spans="1:14">
      <c r="A3247" s="87" t="s">
        <v>168</v>
      </c>
      <c r="B3247" s="14" t="s">
        <v>75</v>
      </c>
      <c r="C3247" s="14" t="s">
        <v>185</v>
      </c>
      <c r="D3247" s="14">
        <v>2016</v>
      </c>
      <c r="E3247" s="14">
        <v>2016</v>
      </c>
      <c r="F3247" s="14" t="s">
        <v>101</v>
      </c>
      <c r="G3247" s="26">
        <v>3147</v>
      </c>
      <c r="H3247" s="26">
        <v>5439</v>
      </c>
      <c r="I3247" s="48">
        <v>14468</v>
      </c>
      <c r="J3247" s="28">
        <v>0.94489999999999996</v>
      </c>
      <c r="K3247" s="28"/>
      <c r="L3247" s="111">
        <v>89</v>
      </c>
      <c r="M3247" s="28">
        <v>0.25800000000000001</v>
      </c>
      <c r="N3247" s="28">
        <v>5.7299999999999997E-2</v>
      </c>
    </row>
    <row r="3248" spans="1:14">
      <c r="A3248" s="87" t="s">
        <v>169</v>
      </c>
      <c r="B3248" s="14" t="s">
        <v>74</v>
      </c>
      <c r="C3248" s="14" t="s">
        <v>185</v>
      </c>
      <c r="D3248" s="14">
        <v>2016</v>
      </c>
      <c r="E3248" s="14">
        <v>2016</v>
      </c>
      <c r="F3248" s="14" t="s">
        <v>101</v>
      </c>
      <c r="G3248" s="26">
        <v>37554</v>
      </c>
      <c r="H3248" s="26">
        <v>75143</v>
      </c>
      <c r="I3248" s="48">
        <v>240766</v>
      </c>
      <c r="J3248" s="28">
        <v>0.98880000000000001</v>
      </c>
      <c r="K3248" s="28"/>
      <c r="L3248" s="111">
        <v>12</v>
      </c>
      <c r="M3248" s="28">
        <v>0.41699999999999998</v>
      </c>
      <c r="N3248" s="28">
        <v>7.3300000000000004E-2</v>
      </c>
    </row>
    <row r="3249" spans="1:31">
      <c r="A3249" s="87" t="s">
        <v>170</v>
      </c>
      <c r="B3249" s="14" t="s">
        <v>74</v>
      </c>
      <c r="C3249" s="14" t="s">
        <v>185</v>
      </c>
      <c r="D3249" s="14">
        <v>2016</v>
      </c>
      <c r="E3249" s="14">
        <v>2016</v>
      </c>
      <c r="F3249" s="14" t="s">
        <v>101</v>
      </c>
      <c r="G3249" s="26">
        <v>10809</v>
      </c>
      <c r="H3249" s="26">
        <v>21071</v>
      </c>
      <c r="I3249" s="48">
        <v>59308</v>
      </c>
      <c r="J3249" s="28">
        <v>0.97240000000000004</v>
      </c>
      <c r="K3249" s="28"/>
      <c r="L3249" s="111">
        <v>89</v>
      </c>
      <c r="M3249" s="28">
        <v>0.25800000000000001</v>
      </c>
      <c r="N3249" s="28">
        <v>5.7299999999999997E-2</v>
      </c>
    </row>
    <row r="3250" spans="1:31">
      <c r="A3250" s="87" t="s">
        <v>171</v>
      </c>
      <c r="B3250" s="14" t="s">
        <v>75</v>
      </c>
      <c r="C3250" s="14" t="s">
        <v>185</v>
      </c>
      <c r="D3250" s="14">
        <v>2016</v>
      </c>
      <c r="E3250" s="14">
        <v>2016</v>
      </c>
      <c r="F3250" s="14" t="s">
        <v>101</v>
      </c>
      <c r="G3250" s="26">
        <v>6155</v>
      </c>
      <c r="H3250" s="26">
        <v>13255</v>
      </c>
      <c r="I3250" s="48">
        <v>32211</v>
      </c>
      <c r="J3250" s="28">
        <v>0.99139999999999995</v>
      </c>
      <c r="K3250" s="28"/>
      <c r="L3250" s="111">
        <v>89</v>
      </c>
      <c r="M3250" s="28">
        <v>0.25800000000000001</v>
      </c>
      <c r="N3250" s="28">
        <v>5.7299999999999997E-2</v>
      </c>
    </row>
    <row r="3251" spans="1:31">
      <c r="A3251" s="51" t="s">
        <v>281</v>
      </c>
      <c r="B3251" s="14" t="s">
        <v>66</v>
      </c>
      <c r="C3251" s="14" t="s">
        <v>64</v>
      </c>
      <c r="D3251" s="14">
        <v>2016</v>
      </c>
      <c r="E3251" s="14">
        <v>2016</v>
      </c>
      <c r="F3251" s="14" t="s">
        <v>102</v>
      </c>
      <c r="G3251" s="128"/>
      <c r="H3251" s="128"/>
      <c r="I3251" s="128"/>
      <c r="J3251" s="129"/>
      <c r="K3251" s="129"/>
      <c r="L3251" s="111"/>
      <c r="M3251" s="28">
        <v>0.254</v>
      </c>
      <c r="N3251" s="28">
        <v>5.3999999999999999E-2</v>
      </c>
    </row>
    <row r="3252" spans="1:31">
      <c r="A3252" s="51" t="s">
        <v>172</v>
      </c>
      <c r="B3252" s="14" t="s">
        <v>66</v>
      </c>
      <c r="C3252" s="14" t="s">
        <v>64</v>
      </c>
      <c r="D3252" s="14">
        <v>2016</v>
      </c>
      <c r="E3252" s="14">
        <v>2016</v>
      </c>
      <c r="F3252" s="14" t="s">
        <v>102</v>
      </c>
      <c r="G3252" s="26">
        <v>2082083</v>
      </c>
      <c r="H3252" s="26">
        <v>4304439</v>
      </c>
      <c r="I3252" s="48">
        <v>13518472</v>
      </c>
      <c r="J3252" s="28">
        <v>0.97399999999999998</v>
      </c>
      <c r="K3252" s="28">
        <v>0.90710000000000002</v>
      </c>
      <c r="L3252" s="111">
        <v>670</v>
      </c>
      <c r="M3252" s="28">
        <v>0.36399999999999999</v>
      </c>
      <c r="N3252" s="28">
        <v>7.0800000000000002E-2</v>
      </c>
      <c r="O3252" s="14"/>
      <c r="P3252" s="14"/>
      <c r="Q3252" s="14"/>
      <c r="R3252" s="14"/>
      <c r="S3252" s="14"/>
      <c r="T3252" s="14"/>
      <c r="U3252" s="14"/>
      <c r="V3252" s="14"/>
      <c r="W3252" s="14"/>
      <c r="X3252" s="14"/>
      <c r="Y3252" s="14"/>
      <c r="Z3252" s="14"/>
      <c r="AA3252" s="14"/>
      <c r="AB3252" s="14"/>
      <c r="AC3252" s="14"/>
      <c r="AD3252" s="14"/>
      <c r="AE3252" s="14"/>
    </row>
    <row r="3253" spans="1:31">
      <c r="A3253" s="51" t="s">
        <v>173</v>
      </c>
      <c r="B3253" s="14" t="s">
        <v>74</v>
      </c>
      <c r="C3253" s="14" t="s">
        <v>64</v>
      </c>
      <c r="D3253" s="14">
        <v>2016</v>
      </c>
      <c r="E3253" s="14">
        <v>2016</v>
      </c>
      <c r="F3253" s="14" t="s">
        <v>102</v>
      </c>
      <c r="G3253" s="26">
        <v>60323</v>
      </c>
      <c r="H3253" s="26">
        <v>115631</v>
      </c>
      <c r="I3253" s="48">
        <v>435927</v>
      </c>
      <c r="J3253" s="28">
        <v>0.98850000000000005</v>
      </c>
      <c r="K3253" s="28">
        <v>0.95860000000000001</v>
      </c>
      <c r="L3253" s="111">
        <v>22</v>
      </c>
      <c r="M3253" s="28">
        <v>0.40899999999999997</v>
      </c>
      <c r="N3253" s="28">
        <v>7.0499999999999993E-2</v>
      </c>
    </row>
    <row r="3254" spans="1:31">
      <c r="A3254" s="51" t="s">
        <v>174</v>
      </c>
      <c r="B3254" s="14" t="s">
        <v>75</v>
      </c>
      <c r="C3254" s="14" t="s">
        <v>64</v>
      </c>
      <c r="D3254" s="14">
        <v>2016</v>
      </c>
      <c r="E3254" s="14">
        <v>2016</v>
      </c>
      <c r="F3254" s="14" t="s">
        <v>102</v>
      </c>
      <c r="G3254" s="26">
        <v>93</v>
      </c>
      <c r="H3254" s="26">
        <v>154</v>
      </c>
      <c r="I3254" s="48">
        <v>353</v>
      </c>
      <c r="J3254" s="28">
        <v>1</v>
      </c>
      <c r="K3254" s="28">
        <v>1</v>
      </c>
      <c r="L3254" s="111">
        <v>99</v>
      </c>
      <c r="M3254" s="28">
        <v>0.313</v>
      </c>
      <c r="N3254" s="28">
        <v>5.8400000000000001E-2</v>
      </c>
    </row>
    <row r="3255" spans="1:31">
      <c r="A3255" s="51" t="s">
        <v>175</v>
      </c>
      <c r="B3255" s="14" t="s">
        <v>75</v>
      </c>
      <c r="C3255" s="14" t="s">
        <v>64</v>
      </c>
      <c r="D3255" s="14">
        <v>2016</v>
      </c>
      <c r="E3255" s="14">
        <v>2016</v>
      </c>
      <c r="F3255" s="14" t="s">
        <v>102</v>
      </c>
      <c r="G3255" s="26">
        <v>1765</v>
      </c>
      <c r="H3255" s="26">
        <v>3324</v>
      </c>
      <c r="I3255" s="48">
        <v>8340</v>
      </c>
      <c r="J3255" s="28">
        <v>1</v>
      </c>
      <c r="K3255" s="28">
        <v>0</v>
      </c>
      <c r="L3255" s="111">
        <v>99</v>
      </c>
      <c r="M3255" s="28">
        <v>0.313</v>
      </c>
      <c r="N3255" s="28">
        <v>5.8400000000000001E-2</v>
      </c>
    </row>
    <row r="3256" spans="1:31">
      <c r="A3256" s="51" t="s">
        <v>176</v>
      </c>
      <c r="B3256" s="14" t="s">
        <v>75</v>
      </c>
      <c r="C3256" s="14" t="s">
        <v>64</v>
      </c>
      <c r="D3256" s="14">
        <v>2016</v>
      </c>
      <c r="E3256" s="14">
        <v>2016</v>
      </c>
      <c r="F3256" s="14" t="s">
        <v>102</v>
      </c>
      <c r="G3256" s="26">
        <v>16974</v>
      </c>
      <c r="H3256" s="26">
        <v>32165</v>
      </c>
      <c r="I3256" s="48">
        <v>83109</v>
      </c>
      <c r="J3256" s="28">
        <v>0.93440000000000001</v>
      </c>
      <c r="K3256" s="28">
        <v>0.93899999999999995</v>
      </c>
      <c r="L3256" s="111">
        <v>99</v>
      </c>
      <c r="M3256" s="28">
        <v>0.313</v>
      </c>
      <c r="N3256" s="28">
        <v>5.8400000000000001E-2</v>
      </c>
    </row>
    <row r="3257" spans="1:31">
      <c r="A3257" s="51" t="s">
        <v>177</v>
      </c>
      <c r="B3257" s="14" t="s">
        <v>75</v>
      </c>
      <c r="C3257" s="14" t="s">
        <v>64</v>
      </c>
      <c r="D3257" s="14">
        <v>2016</v>
      </c>
      <c r="E3257" s="14">
        <v>2016</v>
      </c>
      <c r="F3257" s="14" t="s">
        <v>102</v>
      </c>
      <c r="G3257" s="26">
        <v>2784</v>
      </c>
      <c r="H3257" s="26">
        <v>5147</v>
      </c>
      <c r="I3257" s="48">
        <v>12193</v>
      </c>
      <c r="J3257" s="28">
        <v>0.98570000000000002</v>
      </c>
      <c r="K3257" s="28">
        <v>0.88660000000000005</v>
      </c>
      <c r="L3257" s="111">
        <v>99</v>
      </c>
      <c r="M3257" s="28">
        <v>0.313</v>
      </c>
      <c r="N3257" s="28">
        <v>5.8400000000000001E-2</v>
      </c>
    </row>
    <row r="3258" spans="1:31">
      <c r="A3258" s="51" t="s">
        <v>178</v>
      </c>
      <c r="B3258" s="14" t="s">
        <v>75</v>
      </c>
      <c r="C3258" s="14" t="s">
        <v>64</v>
      </c>
      <c r="D3258" s="14">
        <v>2016</v>
      </c>
      <c r="E3258" s="14">
        <v>2016</v>
      </c>
      <c r="F3258" s="14" t="s">
        <v>102</v>
      </c>
      <c r="G3258" s="26">
        <v>629</v>
      </c>
      <c r="H3258" s="26">
        <v>1410</v>
      </c>
      <c r="I3258" s="48">
        <v>9164</v>
      </c>
      <c r="J3258" s="28">
        <v>0.88460000000000005</v>
      </c>
      <c r="K3258" s="28">
        <v>0.89470000000000005</v>
      </c>
      <c r="L3258" s="111">
        <v>99</v>
      </c>
      <c r="M3258" s="28">
        <v>0.313</v>
      </c>
      <c r="N3258" s="28">
        <v>5.8400000000000001E-2</v>
      </c>
    </row>
    <row r="3259" spans="1:31">
      <c r="A3259" s="51" t="s">
        <v>179</v>
      </c>
      <c r="B3259" s="14" t="s">
        <v>74</v>
      </c>
      <c r="C3259" s="14" t="s">
        <v>64</v>
      </c>
      <c r="D3259" s="14">
        <v>2016</v>
      </c>
      <c r="E3259" s="14">
        <v>2016</v>
      </c>
      <c r="F3259" s="14" t="s">
        <v>102</v>
      </c>
      <c r="G3259" s="26">
        <v>33984</v>
      </c>
      <c r="H3259" s="26">
        <v>67647</v>
      </c>
      <c r="I3259" s="48">
        <v>276288</v>
      </c>
      <c r="J3259" s="28">
        <v>0.96919999999999995</v>
      </c>
      <c r="K3259" s="28">
        <v>0.97850000000000004</v>
      </c>
      <c r="L3259" s="111">
        <v>15</v>
      </c>
      <c r="M3259" s="28">
        <v>0.46700000000000003</v>
      </c>
      <c r="N3259" s="28">
        <v>4.4600000000000001E-2</v>
      </c>
    </row>
    <row r="3260" spans="1:31">
      <c r="A3260" s="51" t="s">
        <v>180</v>
      </c>
      <c r="B3260" s="14" t="s">
        <v>75</v>
      </c>
      <c r="C3260" s="14" t="s">
        <v>64</v>
      </c>
      <c r="D3260" s="14">
        <v>2016</v>
      </c>
      <c r="E3260" s="14">
        <v>2016</v>
      </c>
      <c r="F3260" s="14" t="s">
        <v>102</v>
      </c>
      <c r="G3260" s="26">
        <v>2608</v>
      </c>
      <c r="H3260" s="26">
        <v>5300</v>
      </c>
      <c r="I3260" s="48">
        <v>11961</v>
      </c>
      <c r="J3260" s="28" t="s">
        <v>66</v>
      </c>
      <c r="K3260" s="28" t="s">
        <v>66</v>
      </c>
      <c r="L3260" s="111">
        <v>99</v>
      </c>
      <c r="M3260" s="28">
        <v>0.313</v>
      </c>
      <c r="N3260" s="28">
        <v>5.8400000000000001E-2</v>
      </c>
    </row>
    <row r="3261" spans="1:31">
      <c r="A3261" s="51" t="s">
        <v>181</v>
      </c>
      <c r="B3261" s="14" t="s">
        <v>75</v>
      </c>
      <c r="C3261" s="14" t="s">
        <v>64</v>
      </c>
      <c r="D3261" s="14">
        <v>2016</v>
      </c>
      <c r="E3261" s="14">
        <v>2016</v>
      </c>
      <c r="F3261" s="14" t="s">
        <v>102</v>
      </c>
      <c r="G3261" s="26">
        <v>7255</v>
      </c>
      <c r="H3261" s="26">
        <v>12890</v>
      </c>
      <c r="I3261" s="48">
        <v>38263</v>
      </c>
      <c r="J3261" s="28">
        <v>0.97099999999999997</v>
      </c>
      <c r="K3261" s="28">
        <v>0.98819999999999997</v>
      </c>
      <c r="L3261" s="111">
        <v>99</v>
      </c>
      <c r="M3261" s="28">
        <v>0.313</v>
      </c>
      <c r="N3261" s="28">
        <v>5.8400000000000001E-2</v>
      </c>
    </row>
    <row r="3262" spans="1:31">
      <c r="A3262" s="87" t="s">
        <v>123</v>
      </c>
      <c r="B3262" s="14" t="s">
        <v>74</v>
      </c>
      <c r="C3262" s="14" t="s">
        <v>64</v>
      </c>
      <c r="D3262" s="14">
        <v>2016</v>
      </c>
      <c r="E3262" s="14">
        <v>2016</v>
      </c>
      <c r="F3262" s="14" t="s">
        <v>102</v>
      </c>
      <c r="G3262" s="26">
        <v>94500</v>
      </c>
      <c r="H3262" s="26">
        <v>218671</v>
      </c>
      <c r="I3262" s="48">
        <v>491844</v>
      </c>
      <c r="J3262" s="28">
        <v>0.9546</v>
      </c>
      <c r="K3262" s="28">
        <v>0.9577</v>
      </c>
      <c r="L3262" s="111">
        <v>38</v>
      </c>
      <c r="M3262" s="28">
        <v>0.34200000000000003</v>
      </c>
      <c r="N3262" s="28">
        <v>2.7199999999999998E-2</v>
      </c>
    </row>
    <row r="3263" spans="1:31">
      <c r="A3263" s="87" t="s">
        <v>124</v>
      </c>
      <c r="B3263" s="14" t="s">
        <v>75</v>
      </c>
      <c r="C3263" s="14" t="s">
        <v>64</v>
      </c>
      <c r="D3263" s="14">
        <v>2016</v>
      </c>
      <c r="E3263" s="14">
        <v>2016</v>
      </c>
      <c r="F3263" s="14" t="s">
        <v>102</v>
      </c>
      <c r="G3263" s="26">
        <v>1585</v>
      </c>
      <c r="H3263" s="26">
        <v>3699</v>
      </c>
      <c r="I3263" s="48">
        <v>12219</v>
      </c>
      <c r="J3263" s="28">
        <v>1</v>
      </c>
      <c r="K3263" s="28">
        <v>1</v>
      </c>
      <c r="L3263" s="111">
        <v>99</v>
      </c>
      <c r="M3263" s="28">
        <v>0.313</v>
      </c>
      <c r="N3263" s="28">
        <v>5.8400000000000001E-2</v>
      </c>
    </row>
    <row r="3264" spans="1:31">
      <c r="A3264" s="87" t="s">
        <v>125</v>
      </c>
      <c r="B3264" s="14" t="s">
        <v>75</v>
      </c>
      <c r="C3264" s="14" t="s">
        <v>64</v>
      </c>
      <c r="D3264" s="14">
        <v>2016</v>
      </c>
      <c r="E3264" s="14">
        <v>2016</v>
      </c>
      <c r="F3264" s="14" t="s">
        <v>102</v>
      </c>
      <c r="G3264" s="26">
        <v>12456</v>
      </c>
      <c r="H3264" s="26">
        <v>21148</v>
      </c>
      <c r="I3264" s="48">
        <v>54719</v>
      </c>
      <c r="J3264" s="28">
        <v>0.99609999999999999</v>
      </c>
      <c r="K3264" s="28">
        <v>0.96230000000000004</v>
      </c>
      <c r="L3264" s="111">
        <v>99</v>
      </c>
      <c r="M3264" s="28">
        <v>0.313</v>
      </c>
      <c r="N3264" s="28">
        <v>5.8400000000000001E-2</v>
      </c>
    </row>
    <row r="3265" spans="1:14">
      <c r="A3265" s="87" t="s">
        <v>126</v>
      </c>
      <c r="B3265" s="14" t="s">
        <v>75</v>
      </c>
      <c r="C3265" s="14" t="s">
        <v>64</v>
      </c>
      <c r="D3265" s="14">
        <v>2016</v>
      </c>
      <c r="E3265" s="14">
        <v>2016</v>
      </c>
      <c r="F3265" s="14" t="s">
        <v>102</v>
      </c>
      <c r="G3265" s="26">
        <v>17431</v>
      </c>
      <c r="H3265" s="26">
        <v>42490</v>
      </c>
      <c r="I3265" s="48">
        <v>93839</v>
      </c>
      <c r="J3265" s="28">
        <v>0.98</v>
      </c>
      <c r="K3265" s="28">
        <v>0.9113</v>
      </c>
      <c r="L3265" s="111">
        <v>99</v>
      </c>
      <c r="M3265" s="28">
        <v>0.313</v>
      </c>
      <c r="N3265" s="28">
        <v>5.8400000000000001E-2</v>
      </c>
    </row>
    <row r="3266" spans="1:14">
      <c r="A3266" s="87" t="s">
        <v>127</v>
      </c>
      <c r="B3266" s="14" t="s">
        <v>75</v>
      </c>
      <c r="C3266" s="14" t="s">
        <v>64</v>
      </c>
      <c r="D3266" s="14">
        <v>2016</v>
      </c>
      <c r="E3266" s="14">
        <v>2016</v>
      </c>
      <c r="F3266" s="14" t="s">
        <v>102</v>
      </c>
      <c r="G3266" s="26">
        <v>1069</v>
      </c>
      <c r="H3266" s="26">
        <v>2072</v>
      </c>
      <c r="I3266" s="48">
        <v>5671</v>
      </c>
      <c r="J3266" s="28">
        <v>1</v>
      </c>
      <c r="K3266" s="28">
        <v>0.90910000000000002</v>
      </c>
      <c r="L3266" s="111">
        <v>99</v>
      </c>
      <c r="M3266" s="28">
        <v>0.313</v>
      </c>
      <c r="N3266" s="28">
        <v>5.8400000000000001E-2</v>
      </c>
    </row>
    <row r="3267" spans="1:14">
      <c r="A3267" s="87" t="s">
        <v>128</v>
      </c>
      <c r="B3267" s="14" t="s">
        <v>75</v>
      </c>
      <c r="C3267" s="14" t="s">
        <v>64</v>
      </c>
      <c r="D3267" s="14">
        <v>2016</v>
      </c>
      <c r="E3267" s="14">
        <v>2016</v>
      </c>
      <c r="F3267" s="14" t="s">
        <v>102</v>
      </c>
      <c r="G3267" s="26">
        <v>70466</v>
      </c>
      <c r="H3267" s="26">
        <v>163720</v>
      </c>
      <c r="I3267" s="48">
        <v>408256</v>
      </c>
      <c r="J3267" s="28">
        <v>0.98</v>
      </c>
      <c r="K3267" s="28">
        <v>0.92620000000000002</v>
      </c>
      <c r="L3267" s="111">
        <v>23</v>
      </c>
      <c r="M3267" s="28">
        <v>0.13</v>
      </c>
      <c r="N3267" s="28">
        <v>1.37E-2</v>
      </c>
    </row>
    <row r="3268" spans="1:14">
      <c r="A3268" s="87" t="s">
        <v>129</v>
      </c>
      <c r="B3268" s="14" t="s">
        <v>75</v>
      </c>
      <c r="C3268" s="14" t="s">
        <v>64</v>
      </c>
      <c r="D3268" s="14">
        <v>2016</v>
      </c>
      <c r="E3268" s="14">
        <v>2016</v>
      </c>
      <c r="F3268" s="14" t="s">
        <v>102</v>
      </c>
      <c r="G3268" s="26">
        <v>10726</v>
      </c>
      <c r="H3268" s="26">
        <v>24414</v>
      </c>
      <c r="I3268" s="48">
        <v>57142</v>
      </c>
      <c r="J3268" s="28">
        <v>0.98640000000000005</v>
      </c>
      <c r="K3268" s="28">
        <v>0.9456</v>
      </c>
      <c r="L3268" s="111">
        <v>99</v>
      </c>
      <c r="M3268" s="28">
        <v>0.313</v>
      </c>
      <c r="N3268" s="28">
        <v>5.8400000000000001E-2</v>
      </c>
    </row>
    <row r="3269" spans="1:14">
      <c r="A3269" s="87" t="s">
        <v>130</v>
      </c>
      <c r="B3269" s="14" t="s">
        <v>75</v>
      </c>
      <c r="C3269" s="14" t="s">
        <v>64</v>
      </c>
      <c r="D3269" s="14">
        <v>2016</v>
      </c>
      <c r="E3269" s="14">
        <v>2016</v>
      </c>
      <c r="F3269" s="14" t="s">
        <v>102</v>
      </c>
      <c r="G3269" s="26">
        <v>6618</v>
      </c>
      <c r="H3269" s="26">
        <v>12378</v>
      </c>
      <c r="I3269" s="48">
        <v>31662</v>
      </c>
      <c r="J3269" s="28">
        <v>0.95899999999999996</v>
      </c>
      <c r="K3269" s="28">
        <v>0.94259999999999999</v>
      </c>
      <c r="L3269" s="111">
        <v>99</v>
      </c>
      <c r="M3269" s="28">
        <v>0.313</v>
      </c>
      <c r="N3269" s="28">
        <v>5.8400000000000001E-2</v>
      </c>
    </row>
    <row r="3270" spans="1:14">
      <c r="A3270" s="87" t="s">
        <v>131</v>
      </c>
      <c r="B3270" s="14" t="s">
        <v>75</v>
      </c>
      <c r="C3270" s="14" t="s">
        <v>64</v>
      </c>
      <c r="D3270" s="14">
        <v>2016</v>
      </c>
      <c r="E3270" s="14">
        <v>2016</v>
      </c>
      <c r="F3270" s="14" t="s">
        <v>102</v>
      </c>
      <c r="G3270" s="26">
        <v>1569</v>
      </c>
      <c r="H3270" s="26">
        <v>3147</v>
      </c>
      <c r="I3270" s="48">
        <v>7776</v>
      </c>
      <c r="J3270" s="28">
        <v>0.90139999999999998</v>
      </c>
      <c r="K3270" s="28">
        <v>0.74509999999999998</v>
      </c>
      <c r="L3270" s="111">
        <v>99</v>
      </c>
      <c r="M3270" s="28">
        <v>0.313</v>
      </c>
      <c r="N3270" s="28">
        <v>5.8400000000000001E-2</v>
      </c>
    </row>
    <row r="3271" spans="1:14">
      <c r="A3271" s="87" t="s">
        <v>132</v>
      </c>
      <c r="B3271" s="14" t="s">
        <v>76</v>
      </c>
      <c r="C3271" s="14" t="s">
        <v>64</v>
      </c>
      <c r="D3271" s="14">
        <v>2016</v>
      </c>
      <c r="E3271" s="14">
        <v>2016</v>
      </c>
      <c r="F3271" s="14" t="s">
        <v>102</v>
      </c>
      <c r="G3271" s="26">
        <v>551477</v>
      </c>
      <c r="H3271" s="26">
        <v>1099674</v>
      </c>
      <c r="I3271" s="48">
        <v>4083377</v>
      </c>
      <c r="J3271" s="28">
        <v>0.95320000000000005</v>
      </c>
      <c r="K3271" s="28">
        <v>0.82469999999999999</v>
      </c>
      <c r="L3271" s="111">
        <v>139</v>
      </c>
      <c r="M3271" s="28">
        <v>0.59</v>
      </c>
      <c r="N3271" s="28">
        <v>7.4899999999999994E-2</v>
      </c>
    </row>
    <row r="3272" spans="1:14">
      <c r="A3272" s="87" t="s">
        <v>133</v>
      </c>
      <c r="B3272" s="14" t="s">
        <v>75</v>
      </c>
      <c r="C3272" s="14" t="s">
        <v>64</v>
      </c>
      <c r="D3272" s="14">
        <v>2016</v>
      </c>
      <c r="E3272" s="14">
        <v>2016</v>
      </c>
      <c r="F3272" s="14" t="s">
        <v>102</v>
      </c>
      <c r="G3272" s="26">
        <v>11896</v>
      </c>
      <c r="H3272" s="26">
        <v>28999</v>
      </c>
      <c r="I3272" s="48">
        <v>69982</v>
      </c>
      <c r="J3272" s="28">
        <v>0.99139999999999995</v>
      </c>
      <c r="K3272" s="28">
        <v>0.97089999999999999</v>
      </c>
      <c r="L3272" s="111">
        <v>99</v>
      </c>
      <c r="M3272" s="28">
        <v>0.313</v>
      </c>
      <c r="N3272" s="28">
        <v>5.8400000000000001E-2</v>
      </c>
    </row>
    <row r="3273" spans="1:14">
      <c r="A3273" s="87" t="s">
        <v>134</v>
      </c>
      <c r="B3273" s="14" t="s">
        <v>75</v>
      </c>
      <c r="C3273" s="14" t="s">
        <v>64</v>
      </c>
      <c r="D3273" s="14">
        <v>2016</v>
      </c>
      <c r="E3273" s="14">
        <v>2016</v>
      </c>
      <c r="F3273" s="14" t="s">
        <v>102</v>
      </c>
      <c r="G3273" s="26">
        <v>6227</v>
      </c>
      <c r="H3273" s="26">
        <v>10235</v>
      </c>
      <c r="I3273" s="48">
        <v>45147</v>
      </c>
      <c r="J3273" s="28">
        <v>0.95220000000000005</v>
      </c>
      <c r="K3273" s="28">
        <v>0.89129999999999998</v>
      </c>
      <c r="L3273" s="111">
        <v>99</v>
      </c>
      <c r="M3273" s="28">
        <v>0.313</v>
      </c>
      <c r="N3273" s="28">
        <v>5.8400000000000001E-2</v>
      </c>
    </row>
    <row r="3274" spans="1:14">
      <c r="A3274" s="87" t="s">
        <v>135</v>
      </c>
      <c r="B3274" s="14" t="s">
        <v>75</v>
      </c>
      <c r="C3274" s="14" t="s">
        <v>64</v>
      </c>
      <c r="D3274" s="14">
        <v>2016</v>
      </c>
      <c r="E3274" s="14">
        <v>2016</v>
      </c>
      <c r="F3274" s="14" t="s">
        <v>102</v>
      </c>
      <c r="G3274" s="26">
        <v>1084</v>
      </c>
      <c r="H3274" s="26">
        <v>1997</v>
      </c>
      <c r="I3274" s="48">
        <v>4844</v>
      </c>
      <c r="J3274" s="28">
        <v>1</v>
      </c>
      <c r="K3274" s="28">
        <v>0.94120000000000004</v>
      </c>
      <c r="L3274" s="111">
        <v>99</v>
      </c>
      <c r="M3274" s="28">
        <v>0.313</v>
      </c>
      <c r="N3274" s="28">
        <v>5.8400000000000001E-2</v>
      </c>
    </row>
    <row r="3275" spans="1:14">
      <c r="A3275" s="87" t="s">
        <v>136</v>
      </c>
      <c r="B3275" s="14" t="s">
        <v>75</v>
      </c>
      <c r="C3275" s="14" t="s">
        <v>64</v>
      </c>
      <c r="D3275" s="14">
        <v>2016</v>
      </c>
      <c r="E3275" s="14">
        <v>2016</v>
      </c>
      <c r="F3275" s="14" t="s">
        <v>102</v>
      </c>
      <c r="G3275" s="26">
        <v>6663</v>
      </c>
      <c r="H3275" s="26">
        <v>12443</v>
      </c>
      <c r="I3275" s="48">
        <v>41770</v>
      </c>
      <c r="J3275" s="28">
        <v>0.94059999999999999</v>
      </c>
      <c r="K3275" s="28">
        <v>0.9909</v>
      </c>
      <c r="L3275" s="111">
        <v>99</v>
      </c>
      <c r="M3275" s="28">
        <v>0.313</v>
      </c>
      <c r="N3275" s="28">
        <v>5.8400000000000001E-2</v>
      </c>
    </row>
    <row r="3276" spans="1:14">
      <c r="A3276" s="87" t="s">
        <v>137</v>
      </c>
      <c r="B3276" s="14" t="s">
        <v>75</v>
      </c>
      <c r="C3276" s="14" t="s">
        <v>64</v>
      </c>
      <c r="D3276" s="14">
        <v>2016</v>
      </c>
      <c r="E3276" s="14">
        <v>2016</v>
      </c>
      <c r="F3276" s="14" t="s">
        <v>102</v>
      </c>
      <c r="G3276" s="26">
        <v>24440</v>
      </c>
      <c r="H3276" s="26">
        <v>56347</v>
      </c>
      <c r="I3276" s="48">
        <v>139859</v>
      </c>
      <c r="J3276" s="28">
        <v>0.97150000000000003</v>
      </c>
      <c r="K3276" s="28">
        <v>0.96679999999999999</v>
      </c>
      <c r="L3276" s="111">
        <v>7</v>
      </c>
      <c r="M3276" s="28">
        <v>0.28599999999999998</v>
      </c>
      <c r="N3276" s="28">
        <v>2.3199999999999998E-2</v>
      </c>
    </row>
    <row r="3277" spans="1:14">
      <c r="A3277" s="87" t="s">
        <v>138</v>
      </c>
      <c r="B3277" s="14" t="s">
        <v>75</v>
      </c>
      <c r="C3277" s="14" t="s">
        <v>64</v>
      </c>
      <c r="D3277" s="14">
        <v>2016</v>
      </c>
      <c r="E3277" s="14">
        <v>2016</v>
      </c>
      <c r="F3277" s="14" t="s">
        <v>102</v>
      </c>
      <c r="G3277" s="26">
        <v>520</v>
      </c>
      <c r="H3277" s="26">
        <v>1088</v>
      </c>
      <c r="I3277" s="48">
        <v>3166</v>
      </c>
      <c r="J3277" s="28">
        <v>1</v>
      </c>
      <c r="K3277" s="28">
        <v>0.94440000000000002</v>
      </c>
      <c r="L3277" s="111">
        <v>99</v>
      </c>
      <c r="M3277" s="28">
        <v>0.313</v>
      </c>
      <c r="N3277" s="28">
        <v>5.8400000000000001E-2</v>
      </c>
    </row>
    <row r="3278" spans="1:14">
      <c r="A3278" s="87" t="s">
        <v>139</v>
      </c>
      <c r="B3278" s="14" t="s">
        <v>75</v>
      </c>
      <c r="C3278" s="14" t="s">
        <v>64</v>
      </c>
      <c r="D3278" s="14">
        <v>2016</v>
      </c>
      <c r="E3278" s="14">
        <v>2016</v>
      </c>
      <c r="F3278" s="14" t="s">
        <v>102</v>
      </c>
      <c r="G3278" s="26">
        <v>448</v>
      </c>
      <c r="H3278" s="26">
        <v>784</v>
      </c>
      <c r="I3278" s="48">
        <v>3749</v>
      </c>
      <c r="J3278" s="28">
        <v>0.95</v>
      </c>
      <c r="K3278" s="28">
        <v>0.92310000000000003</v>
      </c>
      <c r="L3278" s="111">
        <v>99</v>
      </c>
      <c r="M3278" s="28">
        <v>0.313</v>
      </c>
      <c r="N3278" s="28">
        <v>5.8400000000000001E-2</v>
      </c>
    </row>
    <row r="3279" spans="1:14">
      <c r="A3279" s="87" t="s">
        <v>140</v>
      </c>
      <c r="B3279" s="14" t="s">
        <v>75</v>
      </c>
      <c r="C3279" s="14" t="s">
        <v>64</v>
      </c>
      <c r="D3279" s="14">
        <v>2016</v>
      </c>
      <c r="E3279" s="14">
        <v>2016</v>
      </c>
      <c r="F3279" s="14" t="s">
        <v>102</v>
      </c>
      <c r="G3279" s="26">
        <v>21783</v>
      </c>
      <c r="H3279" s="26">
        <v>47811</v>
      </c>
      <c r="I3279" s="48">
        <v>182600</v>
      </c>
      <c r="J3279" s="28">
        <v>0.99119999999999997</v>
      </c>
      <c r="K3279" s="28">
        <v>0.94750000000000001</v>
      </c>
      <c r="L3279" s="111">
        <v>10</v>
      </c>
      <c r="M3279" s="28">
        <v>0.1</v>
      </c>
      <c r="N3279" s="28">
        <v>4.1399999999999999E-2</v>
      </c>
    </row>
    <row r="3280" spans="1:14">
      <c r="A3280" s="87" t="s">
        <v>141</v>
      </c>
      <c r="B3280" s="14" t="s">
        <v>75</v>
      </c>
      <c r="C3280" s="14" t="s">
        <v>64</v>
      </c>
      <c r="D3280" s="14">
        <v>2016</v>
      </c>
      <c r="E3280" s="14">
        <v>2016</v>
      </c>
      <c r="F3280" s="14" t="s">
        <v>102</v>
      </c>
      <c r="G3280" s="26">
        <v>3532</v>
      </c>
      <c r="H3280" s="26">
        <v>7246</v>
      </c>
      <c r="I3280" s="48">
        <v>32656</v>
      </c>
      <c r="J3280" s="28">
        <v>0.96689999999999998</v>
      </c>
      <c r="K3280" s="28">
        <v>0.90410000000000001</v>
      </c>
      <c r="L3280" s="111">
        <v>99</v>
      </c>
      <c r="M3280" s="28">
        <v>0.313</v>
      </c>
      <c r="N3280" s="28">
        <v>5.8400000000000001E-2</v>
      </c>
    </row>
    <row r="3281" spans="1:14">
      <c r="A3281" s="87" t="s">
        <v>142</v>
      </c>
      <c r="B3281" s="14" t="s">
        <v>75</v>
      </c>
      <c r="C3281" s="14" t="s">
        <v>64</v>
      </c>
      <c r="D3281" s="14">
        <v>2016</v>
      </c>
      <c r="E3281" s="14">
        <v>2016</v>
      </c>
      <c r="F3281" s="14" t="s">
        <v>102</v>
      </c>
      <c r="G3281" s="26">
        <v>4373</v>
      </c>
      <c r="H3281" s="26">
        <v>7684</v>
      </c>
      <c r="I3281" s="48">
        <v>25773</v>
      </c>
      <c r="J3281" s="28" t="s">
        <v>66</v>
      </c>
      <c r="K3281" s="28" t="s">
        <v>66</v>
      </c>
      <c r="L3281" s="111">
        <v>99</v>
      </c>
      <c r="M3281" s="28">
        <v>0.313</v>
      </c>
      <c r="N3281" s="28">
        <v>5.8400000000000001E-2</v>
      </c>
    </row>
    <row r="3282" spans="1:14">
      <c r="A3282" s="87" t="s">
        <v>143</v>
      </c>
      <c r="B3282" s="14" t="s">
        <v>74</v>
      </c>
      <c r="C3282" s="14" t="s">
        <v>64</v>
      </c>
      <c r="D3282" s="14">
        <v>2016</v>
      </c>
      <c r="E3282" s="14">
        <v>2016</v>
      </c>
      <c r="F3282" s="14" t="s">
        <v>102</v>
      </c>
      <c r="G3282" s="26">
        <v>123573</v>
      </c>
      <c r="H3282" s="26">
        <v>252962</v>
      </c>
      <c r="I3282" s="48">
        <v>908780</v>
      </c>
      <c r="J3282" s="28">
        <v>0.9879</v>
      </c>
      <c r="K3282" s="28">
        <v>1</v>
      </c>
      <c r="L3282" s="111">
        <v>46</v>
      </c>
      <c r="M3282" s="28">
        <v>0.41299999999999998</v>
      </c>
      <c r="N3282" s="28">
        <v>4.7500000000000001E-2</v>
      </c>
    </row>
    <row r="3283" spans="1:14">
      <c r="A3283" s="87" t="s">
        <v>144</v>
      </c>
      <c r="B3283" s="14" t="s">
        <v>74</v>
      </c>
      <c r="C3283" s="14" t="s">
        <v>64</v>
      </c>
      <c r="D3283" s="14">
        <v>2016</v>
      </c>
      <c r="E3283" s="14">
        <v>2016</v>
      </c>
      <c r="F3283" s="14" t="s">
        <v>102</v>
      </c>
      <c r="G3283" s="26">
        <v>9397</v>
      </c>
      <c r="H3283" s="26">
        <v>17692</v>
      </c>
      <c r="I3283" s="48">
        <v>63813</v>
      </c>
      <c r="J3283" s="28" t="s">
        <v>66</v>
      </c>
      <c r="K3283" s="28" t="s">
        <v>66</v>
      </c>
      <c r="L3283" s="111">
        <v>99</v>
      </c>
      <c r="M3283" s="28">
        <v>0.313</v>
      </c>
      <c r="N3283" s="28">
        <v>5.8400000000000001E-2</v>
      </c>
    </row>
    <row r="3284" spans="1:14">
      <c r="A3284" s="87" t="s">
        <v>145</v>
      </c>
      <c r="B3284" s="14" t="s">
        <v>75</v>
      </c>
      <c r="C3284" s="14" t="s">
        <v>64</v>
      </c>
      <c r="D3284" s="14">
        <v>2016</v>
      </c>
      <c r="E3284" s="14">
        <v>2016</v>
      </c>
      <c r="F3284" s="14" t="s">
        <v>102</v>
      </c>
      <c r="G3284" s="26">
        <v>1101</v>
      </c>
      <c r="H3284" s="26">
        <v>2025</v>
      </c>
      <c r="I3284" s="48">
        <v>6243</v>
      </c>
      <c r="J3284" s="28">
        <v>1</v>
      </c>
      <c r="K3284" s="28">
        <v>0.94440000000000002</v>
      </c>
      <c r="L3284" s="111">
        <v>99</v>
      </c>
      <c r="M3284" s="28">
        <v>0.313</v>
      </c>
      <c r="N3284" s="28">
        <v>5.8400000000000001E-2</v>
      </c>
    </row>
    <row r="3285" spans="1:14">
      <c r="A3285" s="87" t="s">
        <v>146</v>
      </c>
      <c r="B3285" s="14" t="s">
        <v>75</v>
      </c>
      <c r="C3285" s="14" t="s">
        <v>64</v>
      </c>
      <c r="D3285" s="14">
        <v>2016</v>
      </c>
      <c r="E3285" s="14">
        <v>2016</v>
      </c>
      <c r="F3285" s="14" t="s">
        <v>102</v>
      </c>
      <c r="G3285" s="26">
        <v>128747</v>
      </c>
      <c r="H3285" s="26">
        <v>286427</v>
      </c>
      <c r="I3285" s="48">
        <v>841372</v>
      </c>
      <c r="J3285" s="28">
        <v>0.99409999999999998</v>
      </c>
      <c r="K3285" s="28">
        <v>0.93369999999999997</v>
      </c>
      <c r="L3285" s="111">
        <v>40</v>
      </c>
      <c r="M3285" s="28">
        <v>0.17499999999999999</v>
      </c>
      <c r="N3285" s="28">
        <v>3.5200000000000002E-2</v>
      </c>
    </row>
    <row r="3286" spans="1:14">
      <c r="A3286" s="87" t="s">
        <v>147</v>
      </c>
      <c r="B3286" s="14" t="s">
        <v>74</v>
      </c>
      <c r="C3286" s="14" t="s">
        <v>64</v>
      </c>
      <c r="D3286" s="14">
        <v>2016</v>
      </c>
      <c r="E3286" s="14">
        <v>2016</v>
      </c>
      <c r="F3286" s="14" t="s">
        <v>102</v>
      </c>
      <c r="G3286" s="26">
        <v>102234</v>
      </c>
      <c r="H3286" s="26">
        <v>213173</v>
      </c>
      <c r="I3286" s="48">
        <v>556837</v>
      </c>
      <c r="J3286" s="28">
        <v>0.98970000000000002</v>
      </c>
      <c r="K3286" s="28">
        <v>0.99150000000000005</v>
      </c>
      <c r="L3286" s="111">
        <v>41</v>
      </c>
      <c r="M3286" s="28">
        <v>0.41499999999999998</v>
      </c>
      <c r="N3286" s="28">
        <v>3.9899999999999998E-2</v>
      </c>
    </row>
    <row r="3287" spans="1:14">
      <c r="A3287" s="87" t="s">
        <v>148</v>
      </c>
      <c r="B3287" s="14" t="s">
        <v>75</v>
      </c>
      <c r="C3287" s="14" t="s">
        <v>64</v>
      </c>
      <c r="D3287" s="14">
        <v>2016</v>
      </c>
      <c r="E3287" s="14">
        <v>2016</v>
      </c>
      <c r="F3287" s="14" t="s">
        <v>102</v>
      </c>
      <c r="G3287" s="26">
        <v>2514</v>
      </c>
      <c r="H3287" s="26">
        <v>5527</v>
      </c>
      <c r="I3287" s="48">
        <v>18961</v>
      </c>
      <c r="J3287" s="28">
        <v>0.98909999999999998</v>
      </c>
      <c r="K3287" s="28">
        <v>0.93940000000000001</v>
      </c>
      <c r="L3287" s="111">
        <v>99</v>
      </c>
      <c r="M3287" s="28">
        <v>0.313</v>
      </c>
      <c r="N3287" s="28">
        <v>5.8400000000000001E-2</v>
      </c>
    </row>
    <row r="3288" spans="1:14">
      <c r="A3288" s="87" t="s">
        <v>149</v>
      </c>
      <c r="B3288" s="14" t="s">
        <v>75</v>
      </c>
      <c r="C3288" s="14" t="s">
        <v>64</v>
      </c>
      <c r="D3288" s="14">
        <v>2016</v>
      </c>
      <c r="E3288" s="14">
        <v>2016</v>
      </c>
      <c r="F3288" s="14" t="s">
        <v>102</v>
      </c>
      <c r="G3288" s="26">
        <v>179421</v>
      </c>
      <c r="H3288" s="26">
        <v>391714</v>
      </c>
      <c r="I3288" s="48">
        <v>874093</v>
      </c>
      <c r="J3288" s="28">
        <v>0.99450000000000005</v>
      </c>
      <c r="K3288" s="28">
        <v>0.95569999999999999</v>
      </c>
      <c r="L3288" s="111">
        <v>42</v>
      </c>
      <c r="M3288" s="28">
        <v>0.26200000000000001</v>
      </c>
      <c r="N3288" s="28">
        <v>2.53E-2</v>
      </c>
    </row>
    <row r="3289" spans="1:14">
      <c r="A3289" s="87" t="s">
        <v>150</v>
      </c>
      <c r="B3289" s="14" t="s">
        <v>74</v>
      </c>
      <c r="C3289" s="14" t="s">
        <v>64</v>
      </c>
      <c r="D3289" s="14">
        <v>2016</v>
      </c>
      <c r="E3289" s="14">
        <v>2016</v>
      </c>
      <c r="F3289" s="14" t="s">
        <v>102</v>
      </c>
      <c r="G3289" s="26">
        <v>142524</v>
      </c>
      <c r="H3289" s="26">
        <v>286685</v>
      </c>
      <c r="I3289" s="48">
        <v>902854</v>
      </c>
      <c r="J3289" s="28">
        <v>0.98499999999999999</v>
      </c>
      <c r="K3289" s="28">
        <v>0.99050000000000005</v>
      </c>
      <c r="L3289" s="111">
        <v>58</v>
      </c>
      <c r="M3289" s="28">
        <v>0.32800000000000001</v>
      </c>
      <c r="N3289" s="28">
        <v>2.9499999999999998E-2</v>
      </c>
    </row>
    <row r="3290" spans="1:14">
      <c r="A3290" s="87" t="s">
        <v>151</v>
      </c>
      <c r="B3290" s="14" t="s">
        <v>74</v>
      </c>
      <c r="C3290" s="14" t="s">
        <v>64</v>
      </c>
      <c r="D3290" s="14">
        <v>2016</v>
      </c>
      <c r="E3290" s="14">
        <v>2016</v>
      </c>
      <c r="F3290" s="14" t="s">
        <v>102</v>
      </c>
      <c r="G3290" s="26">
        <v>35193</v>
      </c>
      <c r="H3290" s="26">
        <v>53215</v>
      </c>
      <c r="I3290" s="48">
        <v>224172</v>
      </c>
      <c r="J3290" s="28" t="s">
        <v>66</v>
      </c>
      <c r="K3290" s="28" t="s">
        <v>66</v>
      </c>
      <c r="L3290" s="111">
        <v>12</v>
      </c>
      <c r="M3290" s="28">
        <v>0.5</v>
      </c>
      <c r="N3290" s="28">
        <v>6.5799999999999997E-2</v>
      </c>
    </row>
    <row r="3291" spans="1:14">
      <c r="A3291" s="87" t="s">
        <v>152</v>
      </c>
      <c r="B3291" s="14" t="s">
        <v>75</v>
      </c>
      <c r="C3291" s="14" t="s">
        <v>64</v>
      </c>
      <c r="D3291" s="14">
        <v>2016</v>
      </c>
      <c r="E3291" s="14">
        <v>2016</v>
      </c>
      <c r="F3291" s="14" t="s">
        <v>102</v>
      </c>
      <c r="G3291" s="26">
        <v>51610</v>
      </c>
      <c r="H3291" s="26">
        <v>115760</v>
      </c>
      <c r="I3291" s="48">
        <v>299474</v>
      </c>
      <c r="J3291" s="28">
        <v>0.96750000000000003</v>
      </c>
      <c r="K3291" s="28">
        <v>0.84819999999999995</v>
      </c>
      <c r="L3291" s="111">
        <v>13</v>
      </c>
      <c r="M3291" s="28">
        <v>0.23100000000000001</v>
      </c>
      <c r="N3291" s="28">
        <v>3.4599999999999999E-2</v>
      </c>
    </row>
    <row r="3292" spans="1:14">
      <c r="A3292" s="87" t="s">
        <v>153</v>
      </c>
      <c r="B3292" s="14" t="s">
        <v>74</v>
      </c>
      <c r="C3292" s="14" t="s">
        <v>64</v>
      </c>
      <c r="D3292" s="14">
        <v>2016</v>
      </c>
      <c r="E3292" s="14">
        <v>2016</v>
      </c>
      <c r="F3292" s="14" t="s">
        <v>102</v>
      </c>
      <c r="G3292" s="26">
        <v>9962</v>
      </c>
      <c r="H3292" s="26">
        <v>18104</v>
      </c>
      <c r="I3292" s="48">
        <v>62125</v>
      </c>
      <c r="J3292" s="28" t="s">
        <v>66</v>
      </c>
      <c r="K3292" s="28" t="s">
        <v>66</v>
      </c>
      <c r="L3292" s="111">
        <v>99</v>
      </c>
      <c r="M3292" s="28">
        <v>0.313</v>
      </c>
      <c r="N3292" s="28">
        <v>5.8400000000000001E-2</v>
      </c>
    </row>
    <row r="3293" spans="1:14">
      <c r="A3293" s="87" t="s">
        <v>154</v>
      </c>
      <c r="B3293" s="14" t="s">
        <v>74</v>
      </c>
      <c r="C3293" s="14" t="s">
        <v>64</v>
      </c>
      <c r="D3293" s="14">
        <v>2016</v>
      </c>
      <c r="E3293" s="14">
        <v>2016</v>
      </c>
      <c r="F3293" s="14" t="s">
        <v>102</v>
      </c>
      <c r="G3293" s="26">
        <v>15096</v>
      </c>
      <c r="H3293" s="26">
        <v>29256</v>
      </c>
      <c r="I3293" s="48">
        <v>155972</v>
      </c>
      <c r="J3293" s="28">
        <v>0.95189999999999997</v>
      </c>
      <c r="K3293" s="28">
        <v>0.90269999999999995</v>
      </c>
      <c r="L3293" s="111">
        <v>99</v>
      </c>
      <c r="M3293" s="28">
        <v>0.313</v>
      </c>
      <c r="N3293" s="28">
        <v>5.8400000000000001E-2</v>
      </c>
    </row>
    <row r="3294" spans="1:14">
      <c r="A3294" s="87" t="s">
        <v>155</v>
      </c>
      <c r="B3294" s="14" t="s">
        <v>74</v>
      </c>
      <c r="C3294" s="14" t="s">
        <v>64</v>
      </c>
      <c r="D3294" s="14">
        <v>2016</v>
      </c>
      <c r="E3294" s="14">
        <v>2016</v>
      </c>
      <c r="F3294" s="14" t="s">
        <v>102</v>
      </c>
      <c r="G3294" s="26">
        <v>18325</v>
      </c>
      <c r="H3294" s="26">
        <v>37874</v>
      </c>
      <c r="I3294" s="48">
        <v>145865</v>
      </c>
      <c r="J3294" s="28">
        <v>0.96660000000000001</v>
      </c>
      <c r="K3294" s="28">
        <v>0.88400000000000001</v>
      </c>
      <c r="L3294" s="111">
        <v>99</v>
      </c>
      <c r="M3294" s="28">
        <v>0.313</v>
      </c>
      <c r="N3294" s="28">
        <v>5.8400000000000001E-2</v>
      </c>
    </row>
    <row r="3295" spans="1:14">
      <c r="A3295" s="87" t="s">
        <v>156</v>
      </c>
      <c r="B3295" s="14" t="s">
        <v>74</v>
      </c>
      <c r="C3295" s="14" t="s">
        <v>64</v>
      </c>
      <c r="D3295" s="14">
        <v>2016</v>
      </c>
      <c r="E3295" s="14">
        <v>2016</v>
      </c>
      <c r="F3295" s="14" t="s">
        <v>102</v>
      </c>
      <c r="G3295" s="26">
        <v>52747</v>
      </c>
      <c r="H3295" s="26">
        <v>103430</v>
      </c>
      <c r="I3295" s="48">
        <v>447628</v>
      </c>
      <c r="J3295" s="28">
        <v>0.98270000000000002</v>
      </c>
      <c r="K3295" s="28">
        <v>0.98760000000000003</v>
      </c>
      <c r="L3295" s="111">
        <v>21</v>
      </c>
      <c r="M3295" s="28">
        <v>0.23799999999999999</v>
      </c>
      <c r="N3295" s="28">
        <v>4.9200000000000001E-2</v>
      </c>
    </row>
    <row r="3296" spans="1:14">
      <c r="A3296" s="87" t="s">
        <v>157</v>
      </c>
      <c r="B3296" s="14" t="s">
        <v>74</v>
      </c>
      <c r="C3296" s="14" t="s">
        <v>64</v>
      </c>
      <c r="D3296" s="14">
        <v>2016</v>
      </c>
      <c r="E3296" s="14">
        <v>2016</v>
      </c>
      <c r="F3296" s="14" t="s">
        <v>102</v>
      </c>
      <c r="G3296" s="26">
        <v>14500</v>
      </c>
      <c r="H3296" s="26">
        <v>26340</v>
      </c>
      <c r="I3296" s="48">
        <v>79964</v>
      </c>
      <c r="J3296" s="28">
        <v>0.96589999999999998</v>
      </c>
      <c r="K3296" s="28">
        <v>0.98319999999999996</v>
      </c>
      <c r="L3296" s="111">
        <v>99</v>
      </c>
      <c r="M3296" s="28">
        <v>0.313</v>
      </c>
      <c r="N3296" s="28">
        <v>5.8400000000000001E-2</v>
      </c>
    </row>
    <row r="3297" spans="1:31">
      <c r="A3297" s="87" t="s">
        <v>158</v>
      </c>
      <c r="B3297" s="14" t="s">
        <v>75</v>
      </c>
      <c r="C3297" s="14" t="s">
        <v>64</v>
      </c>
      <c r="D3297" s="14">
        <v>2016</v>
      </c>
      <c r="E3297" s="14">
        <v>2016</v>
      </c>
      <c r="F3297" s="14" t="s">
        <v>102</v>
      </c>
      <c r="G3297" s="26">
        <v>12960</v>
      </c>
      <c r="H3297" s="26">
        <v>24222</v>
      </c>
      <c r="I3297" s="48">
        <v>65077</v>
      </c>
      <c r="J3297" s="28">
        <v>0.90690000000000004</v>
      </c>
      <c r="K3297" s="28">
        <v>0.95899999999999996</v>
      </c>
      <c r="L3297" s="111">
        <v>99</v>
      </c>
      <c r="M3297" s="28">
        <v>0.313</v>
      </c>
      <c r="N3297" s="28">
        <v>5.8400000000000001E-2</v>
      </c>
    </row>
    <row r="3298" spans="1:31">
      <c r="A3298" s="87" t="s">
        <v>159</v>
      </c>
      <c r="B3298" s="14" t="s">
        <v>75</v>
      </c>
      <c r="C3298" s="14" t="s">
        <v>64</v>
      </c>
      <c r="D3298" s="14">
        <v>2016</v>
      </c>
      <c r="E3298" s="14">
        <v>2016</v>
      </c>
      <c r="F3298" s="14" t="s">
        <v>102</v>
      </c>
      <c r="G3298" s="26">
        <v>157</v>
      </c>
      <c r="H3298" s="26">
        <v>265</v>
      </c>
      <c r="I3298" s="48">
        <v>815</v>
      </c>
      <c r="J3298" s="28">
        <v>1</v>
      </c>
      <c r="K3298" s="28">
        <v>1</v>
      </c>
      <c r="L3298" s="111">
        <v>99</v>
      </c>
      <c r="M3298" s="28">
        <v>0.313</v>
      </c>
      <c r="N3298" s="28">
        <v>5.8400000000000001E-2</v>
      </c>
    </row>
    <row r="3299" spans="1:31">
      <c r="A3299" s="87" t="s">
        <v>160</v>
      </c>
      <c r="B3299" s="14" t="s">
        <v>75</v>
      </c>
      <c r="C3299" s="14" t="s">
        <v>64</v>
      </c>
      <c r="D3299" s="14">
        <v>2016</v>
      </c>
      <c r="E3299" s="14">
        <v>2016</v>
      </c>
      <c r="F3299" s="14" t="s">
        <v>102</v>
      </c>
      <c r="G3299" s="26">
        <v>3172</v>
      </c>
      <c r="H3299" s="26">
        <v>6702</v>
      </c>
      <c r="I3299" s="48">
        <v>18442</v>
      </c>
      <c r="J3299" s="28">
        <v>0.92169999999999996</v>
      </c>
      <c r="K3299" s="28">
        <v>0.8831</v>
      </c>
      <c r="L3299" s="111">
        <v>99</v>
      </c>
      <c r="M3299" s="28">
        <v>0.313</v>
      </c>
      <c r="N3299" s="28">
        <v>5.8400000000000001E-2</v>
      </c>
    </row>
    <row r="3300" spans="1:31">
      <c r="A3300" s="87" t="s">
        <v>161</v>
      </c>
      <c r="B3300" s="14" t="s">
        <v>74</v>
      </c>
      <c r="C3300" s="14" t="s">
        <v>64</v>
      </c>
      <c r="D3300" s="14">
        <v>2016</v>
      </c>
      <c r="E3300" s="14">
        <v>2016</v>
      </c>
      <c r="F3300" s="14" t="s">
        <v>102</v>
      </c>
      <c r="G3300" s="26">
        <v>22415</v>
      </c>
      <c r="H3300" s="26">
        <v>42303</v>
      </c>
      <c r="I3300" s="48">
        <v>124167</v>
      </c>
      <c r="J3300" s="28">
        <v>0.97140000000000004</v>
      </c>
      <c r="K3300" s="28">
        <v>0.96379999999999999</v>
      </c>
      <c r="L3300" s="111">
        <v>9</v>
      </c>
      <c r="M3300" s="28">
        <v>0.222</v>
      </c>
      <c r="N3300" s="28">
        <v>1.5299999999999999E-2</v>
      </c>
    </row>
    <row r="3301" spans="1:31">
      <c r="A3301" s="87" t="s">
        <v>162</v>
      </c>
      <c r="B3301" s="14" t="s">
        <v>74</v>
      </c>
      <c r="C3301" s="14" t="s">
        <v>64</v>
      </c>
      <c r="D3301" s="14">
        <v>2016</v>
      </c>
      <c r="E3301" s="14">
        <v>2016</v>
      </c>
      <c r="F3301" s="14" t="s">
        <v>102</v>
      </c>
      <c r="G3301" s="26">
        <v>19088</v>
      </c>
      <c r="H3301" s="26">
        <v>33804</v>
      </c>
      <c r="I3301" s="48">
        <v>128097</v>
      </c>
      <c r="J3301" s="28">
        <v>0.94769999999999999</v>
      </c>
      <c r="K3301" s="28">
        <v>0.49630000000000002</v>
      </c>
      <c r="L3301" s="111">
        <v>99</v>
      </c>
      <c r="M3301" s="28">
        <v>0.313</v>
      </c>
      <c r="N3301" s="28">
        <v>5.8400000000000001E-2</v>
      </c>
    </row>
    <row r="3302" spans="1:31">
      <c r="A3302" s="87" t="s">
        <v>163</v>
      </c>
      <c r="B3302" s="14" t="s">
        <v>75</v>
      </c>
      <c r="C3302" s="14" t="s">
        <v>64</v>
      </c>
      <c r="D3302" s="14">
        <v>2016</v>
      </c>
      <c r="E3302" s="14">
        <v>2016</v>
      </c>
      <c r="F3302" s="14" t="s">
        <v>102</v>
      </c>
      <c r="G3302" s="26">
        <v>41897</v>
      </c>
      <c r="H3302" s="26">
        <v>87686</v>
      </c>
      <c r="I3302" s="48">
        <v>242880</v>
      </c>
      <c r="J3302" s="28">
        <v>0.97599999999999998</v>
      </c>
      <c r="K3302" s="28">
        <v>0.90059999999999996</v>
      </c>
      <c r="L3302" s="111">
        <v>6</v>
      </c>
      <c r="M3302" s="28">
        <v>0.16700000000000001</v>
      </c>
      <c r="N3302" s="28">
        <v>2.92E-2</v>
      </c>
    </row>
    <row r="3303" spans="1:31">
      <c r="A3303" s="87" t="s">
        <v>164</v>
      </c>
      <c r="B3303" s="14" t="s">
        <v>75</v>
      </c>
      <c r="C3303" s="14" t="s">
        <v>64</v>
      </c>
      <c r="D3303" s="14">
        <v>2016</v>
      </c>
      <c r="E3303" s="14">
        <v>2016</v>
      </c>
      <c r="F3303" s="14" t="s">
        <v>102</v>
      </c>
      <c r="G3303" s="26">
        <v>5725</v>
      </c>
      <c r="H3303" s="26">
        <v>13127</v>
      </c>
      <c r="I3303" s="48">
        <v>42201</v>
      </c>
      <c r="J3303" s="28">
        <v>0.99039999999999995</v>
      </c>
      <c r="K3303" s="28">
        <v>0.86229999999999996</v>
      </c>
      <c r="L3303" s="111">
        <v>99</v>
      </c>
      <c r="M3303" s="28">
        <v>0.313</v>
      </c>
      <c r="N3303" s="28">
        <v>5.8400000000000001E-2</v>
      </c>
    </row>
    <row r="3304" spans="1:31">
      <c r="A3304" s="87" t="s">
        <v>165</v>
      </c>
      <c r="B3304" s="14" t="s">
        <v>75</v>
      </c>
      <c r="C3304" s="14" t="s">
        <v>64</v>
      </c>
      <c r="D3304" s="14">
        <v>2016</v>
      </c>
      <c r="E3304" s="14">
        <v>2016</v>
      </c>
      <c r="F3304" s="14" t="s">
        <v>102</v>
      </c>
      <c r="G3304" s="26">
        <v>4572</v>
      </c>
      <c r="H3304" s="26">
        <v>9981</v>
      </c>
      <c r="I3304" s="48">
        <v>27543</v>
      </c>
      <c r="J3304" s="28">
        <v>0.97560000000000002</v>
      </c>
      <c r="K3304" s="28">
        <v>0.95709999999999995</v>
      </c>
      <c r="L3304" s="111">
        <v>99</v>
      </c>
      <c r="M3304" s="28">
        <v>0.313</v>
      </c>
      <c r="N3304" s="28">
        <v>5.8400000000000001E-2</v>
      </c>
    </row>
    <row r="3305" spans="1:31">
      <c r="A3305" s="87" t="s">
        <v>166</v>
      </c>
      <c r="B3305" s="14" t="s">
        <v>75</v>
      </c>
      <c r="C3305" s="14" t="s">
        <v>64</v>
      </c>
      <c r="D3305" s="14">
        <v>2016</v>
      </c>
      <c r="E3305" s="14">
        <v>2016</v>
      </c>
      <c r="F3305" s="14" t="s">
        <v>102</v>
      </c>
      <c r="G3305" s="26">
        <v>974</v>
      </c>
      <c r="H3305" s="26">
        <v>1708</v>
      </c>
      <c r="I3305" s="48">
        <v>4948</v>
      </c>
      <c r="J3305" s="28">
        <v>0.97140000000000004</v>
      </c>
      <c r="K3305" s="28">
        <v>0.5161</v>
      </c>
      <c r="L3305" s="111">
        <v>99</v>
      </c>
      <c r="M3305" s="28">
        <v>0.313</v>
      </c>
      <c r="N3305" s="28">
        <v>5.8400000000000001E-2</v>
      </c>
    </row>
    <row r="3306" spans="1:31">
      <c r="A3306" s="87" t="s">
        <v>167</v>
      </c>
      <c r="B3306" s="14" t="s">
        <v>74</v>
      </c>
      <c r="C3306" s="14" t="s">
        <v>64</v>
      </c>
      <c r="D3306" s="14">
        <v>2016</v>
      </c>
      <c r="E3306" s="14">
        <v>2016</v>
      </c>
      <c r="F3306" s="14" t="s">
        <v>102</v>
      </c>
      <c r="G3306" s="26">
        <v>51880</v>
      </c>
      <c r="H3306" s="26">
        <v>120959</v>
      </c>
      <c r="I3306" s="48">
        <v>258072</v>
      </c>
      <c r="J3306" s="28">
        <v>0.99029999999999996</v>
      </c>
      <c r="K3306" s="28">
        <v>0.92859999999999998</v>
      </c>
      <c r="L3306" s="111">
        <v>16</v>
      </c>
      <c r="M3306" s="28">
        <v>6.3E-2</v>
      </c>
      <c r="N3306" s="28">
        <v>5.0900000000000001E-2</v>
      </c>
    </row>
    <row r="3307" spans="1:31">
      <c r="A3307" s="87" t="s">
        <v>168</v>
      </c>
      <c r="B3307" s="14" t="s">
        <v>75</v>
      </c>
      <c r="C3307" s="14" t="s">
        <v>64</v>
      </c>
      <c r="D3307" s="14">
        <v>2016</v>
      </c>
      <c r="E3307" s="14">
        <v>2016</v>
      </c>
      <c r="F3307" s="14" t="s">
        <v>102</v>
      </c>
      <c r="G3307" s="26">
        <v>3128</v>
      </c>
      <c r="H3307" s="26">
        <v>5414</v>
      </c>
      <c r="I3307" s="48">
        <v>14437</v>
      </c>
      <c r="J3307" s="28">
        <v>0.99239999999999995</v>
      </c>
      <c r="K3307" s="28">
        <v>0.9859</v>
      </c>
      <c r="L3307" s="111">
        <v>99</v>
      </c>
      <c r="M3307" s="28">
        <v>0.313</v>
      </c>
      <c r="N3307" s="28">
        <v>5.8400000000000001E-2</v>
      </c>
    </row>
    <row r="3308" spans="1:31">
      <c r="A3308" s="87" t="s">
        <v>169</v>
      </c>
      <c r="B3308" s="14" t="s">
        <v>74</v>
      </c>
      <c r="C3308" s="14" t="s">
        <v>64</v>
      </c>
      <c r="D3308" s="14">
        <v>2016</v>
      </c>
      <c r="E3308" s="14">
        <v>2016</v>
      </c>
      <c r="F3308" s="14" t="s">
        <v>102</v>
      </c>
      <c r="G3308" s="26">
        <v>37090</v>
      </c>
      <c r="H3308" s="26">
        <v>74297</v>
      </c>
      <c r="I3308" s="48">
        <v>240363</v>
      </c>
      <c r="J3308" s="28" t="s">
        <v>66</v>
      </c>
      <c r="K3308" s="28" t="s">
        <v>66</v>
      </c>
      <c r="L3308" s="111">
        <v>13</v>
      </c>
      <c r="M3308" s="28">
        <v>0.38500000000000001</v>
      </c>
      <c r="N3308" s="28">
        <v>8.2799999999999999E-2</v>
      </c>
    </row>
    <row r="3309" spans="1:31">
      <c r="A3309" s="87" t="s">
        <v>170</v>
      </c>
      <c r="B3309" s="14" t="s">
        <v>74</v>
      </c>
      <c r="C3309" s="14" t="s">
        <v>64</v>
      </c>
      <c r="D3309" s="14">
        <v>2016</v>
      </c>
      <c r="E3309" s="14">
        <v>2016</v>
      </c>
      <c r="F3309" s="14" t="s">
        <v>102</v>
      </c>
      <c r="G3309" s="26">
        <v>10662</v>
      </c>
      <c r="H3309" s="26">
        <v>20820</v>
      </c>
      <c r="I3309" s="48">
        <v>59243</v>
      </c>
      <c r="J3309" s="28">
        <v>0.96120000000000005</v>
      </c>
      <c r="K3309" s="28">
        <v>0.94069999999999998</v>
      </c>
      <c r="L3309" s="111">
        <v>99</v>
      </c>
      <c r="M3309" s="28">
        <v>0.313</v>
      </c>
      <c r="N3309" s="28">
        <v>5.8400000000000001E-2</v>
      </c>
    </row>
    <row r="3310" spans="1:31">
      <c r="A3310" s="87" t="s">
        <v>171</v>
      </c>
      <c r="B3310" s="14" t="s">
        <v>75</v>
      </c>
      <c r="C3310" s="14" t="s">
        <v>64</v>
      </c>
      <c r="D3310" s="14">
        <v>2016</v>
      </c>
      <c r="E3310" s="14">
        <v>2016</v>
      </c>
      <c r="F3310" s="14" t="s">
        <v>102</v>
      </c>
      <c r="G3310" s="26">
        <v>6141</v>
      </c>
      <c r="H3310" s="26">
        <v>13252</v>
      </c>
      <c r="I3310" s="48">
        <v>32385</v>
      </c>
      <c r="J3310" s="28">
        <v>0.99180000000000001</v>
      </c>
      <c r="K3310" s="28">
        <v>0.96519999999999995</v>
      </c>
      <c r="L3310" s="111">
        <v>99</v>
      </c>
      <c r="M3310" s="28">
        <v>0.313</v>
      </c>
      <c r="N3310" s="28">
        <v>5.8400000000000001E-2</v>
      </c>
    </row>
    <row r="3311" spans="1:31">
      <c r="A3311" s="51" t="s">
        <v>281</v>
      </c>
      <c r="B3311" s="14" t="s">
        <v>66</v>
      </c>
      <c r="C3311" s="14" t="s">
        <v>186</v>
      </c>
      <c r="D3311" s="14">
        <v>2016</v>
      </c>
      <c r="E3311" s="14">
        <v>2016</v>
      </c>
      <c r="F3311" s="14" t="s">
        <v>102</v>
      </c>
      <c r="G3311" s="128"/>
      <c r="H3311" s="128"/>
      <c r="I3311" s="128"/>
      <c r="J3311" s="129"/>
      <c r="K3311" s="129"/>
      <c r="L3311" s="111"/>
      <c r="M3311" s="28">
        <v>0.254</v>
      </c>
      <c r="N3311" s="28">
        <v>5.3999999999999999E-2</v>
      </c>
    </row>
    <row r="3312" spans="1:31">
      <c r="A3312" s="51" t="s">
        <v>172</v>
      </c>
      <c r="B3312" s="14" t="s">
        <v>66</v>
      </c>
      <c r="C3312" s="14" t="s">
        <v>186</v>
      </c>
      <c r="D3312" s="14">
        <v>2016</v>
      </c>
      <c r="E3312" s="14">
        <v>2016</v>
      </c>
      <c r="F3312" s="14" t="s">
        <v>102</v>
      </c>
      <c r="G3312" s="26">
        <v>2089008</v>
      </c>
      <c r="H3312" s="26">
        <v>4314186</v>
      </c>
      <c r="I3312" s="48">
        <v>13502407</v>
      </c>
      <c r="J3312" s="28">
        <v>0.97360000000000002</v>
      </c>
      <c r="K3312" s="28">
        <v>0.90859999999999996</v>
      </c>
      <c r="L3312" s="111">
        <v>760</v>
      </c>
      <c r="M3312" s="28">
        <v>0.36399999999999999</v>
      </c>
      <c r="N3312" s="28">
        <v>7.4899999999999994E-2</v>
      </c>
      <c r="O3312" s="14"/>
      <c r="P3312" s="14"/>
      <c r="Q3312" s="14"/>
      <c r="R3312" s="14"/>
      <c r="S3312" s="14"/>
      <c r="T3312" s="14"/>
      <c r="U3312" s="14"/>
      <c r="V3312" s="14"/>
      <c r="W3312" s="14"/>
      <c r="X3312" s="14"/>
      <c r="Y3312" s="14"/>
      <c r="Z3312" s="14"/>
      <c r="AA3312" s="14"/>
      <c r="AB3312" s="14"/>
      <c r="AC3312" s="14"/>
      <c r="AD3312" s="14"/>
      <c r="AE3312" s="14"/>
    </row>
    <row r="3313" spans="1:14">
      <c r="A3313" s="51" t="s">
        <v>173</v>
      </c>
      <c r="B3313" s="14" t="s">
        <v>74</v>
      </c>
      <c r="C3313" s="14" t="s">
        <v>186</v>
      </c>
      <c r="D3313" s="14">
        <v>2016</v>
      </c>
      <c r="E3313" s="14">
        <v>2016</v>
      </c>
      <c r="F3313" s="14" t="s">
        <v>102</v>
      </c>
      <c r="G3313" s="26">
        <v>60357</v>
      </c>
      <c r="H3313" s="26">
        <v>115341</v>
      </c>
      <c r="I3313" s="48">
        <v>435616</v>
      </c>
      <c r="J3313" s="28">
        <v>0.99150000000000005</v>
      </c>
      <c r="K3313" s="28">
        <v>0.95820000000000005</v>
      </c>
      <c r="L3313" s="111">
        <v>24</v>
      </c>
      <c r="M3313" s="28">
        <v>0.41699999999999998</v>
      </c>
      <c r="N3313" s="28">
        <v>7.6499999999999999E-2</v>
      </c>
    </row>
    <row r="3314" spans="1:14">
      <c r="A3314" s="51" t="s">
        <v>174</v>
      </c>
      <c r="B3314" s="14" t="s">
        <v>75</v>
      </c>
      <c r="C3314" s="14" t="s">
        <v>186</v>
      </c>
      <c r="D3314" s="14">
        <v>2016</v>
      </c>
      <c r="E3314" s="14">
        <v>2016</v>
      </c>
      <c r="F3314" s="14" t="s">
        <v>102</v>
      </c>
      <c r="G3314" s="26">
        <v>89</v>
      </c>
      <c r="H3314" s="26">
        <v>143</v>
      </c>
      <c r="I3314" s="48">
        <v>346</v>
      </c>
      <c r="J3314" s="28">
        <v>1</v>
      </c>
      <c r="K3314" s="28">
        <v>0</v>
      </c>
      <c r="L3314" s="111">
        <v>107</v>
      </c>
      <c r="M3314" s="28">
        <v>0.308</v>
      </c>
      <c r="N3314" s="28">
        <v>8.43E-2</v>
      </c>
    </row>
    <row r="3315" spans="1:14">
      <c r="A3315" s="51" t="s">
        <v>175</v>
      </c>
      <c r="B3315" s="14" t="s">
        <v>75</v>
      </c>
      <c r="C3315" s="14" t="s">
        <v>186</v>
      </c>
      <c r="D3315" s="14">
        <v>2016</v>
      </c>
      <c r="E3315" s="14">
        <v>2016</v>
      </c>
      <c r="F3315" s="14" t="s">
        <v>102</v>
      </c>
      <c r="G3315" s="26">
        <v>1750</v>
      </c>
      <c r="H3315" s="26">
        <v>3296</v>
      </c>
      <c r="I3315" s="48">
        <v>8325</v>
      </c>
      <c r="J3315" s="28">
        <v>0.98629999999999995</v>
      </c>
      <c r="K3315" s="28">
        <v>0</v>
      </c>
      <c r="L3315" s="111">
        <v>107</v>
      </c>
      <c r="M3315" s="28">
        <v>0.308</v>
      </c>
      <c r="N3315" s="28">
        <v>8.43E-2</v>
      </c>
    </row>
    <row r="3316" spans="1:14">
      <c r="A3316" s="51" t="s">
        <v>176</v>
      </c>
      <c r="B3316" s="14" t="s">
        <v>75</v>
      </c>
      <c r="C3316" s="14" t="s">
        <v>186</v>
      </c>
      <c r="D3316" s="14">
        <v>2016</v>
      </c>
      <c r="E3316" s="14">
        <v>2016</v>
      </c>
      <c r="F3316" s="14" t="s">
        <v>102</v>
      </c>
      <c r="G3316" s="26">
        <v>16981</v>
      </c>
      <c r="H3316" s="26">
        <v>32126</v>
      </c>
      <c r="I3316" s="48">
        <v>82925</v>
      </c>
      <c r="J3316" s="28">
        <v>0.90259999999999996</v>
      </c>
      <c r="K3316" s="28">
        <v>0.9375</v>
      </c>
      <c r="L3316" s="111">
        <v>107</v>
      </c>
      <c r="M3316" s="28">
        <v>0.308</v>
      </c>
      <c r="N3316" s="28">
        <v>8.43E-2</v>
      </c>
    </row>
    <row r="3317" spans="1:14">
      <c r="A3317" s="51" t="s">
        <v>177</v>
      </c>
      <c r="B3317" s="14" t="s">
        <v>75</v>
      </c>
      <c r="C3317" s="14" t="s">
        <v>186</v>
      </c>
      <c r="D3317" s="14">
        <v>2016</v>
      </c>
      <c r="E3317" s="14">
        <v>2016</v>
      </c>
      <c r="F3317" s="14" t="s">
        <v>102</v>
      </c>
      <c r="G3317" s="26">
        <v>2821</v>
      </c>
      <c r="H3317" s="26">
        <v>5219</v>
      </c>
      <c r="I3317" s="48">
        <v>12226</v>
      </c>
      <c r="J3317" s="28">
        <v>0.98060000000000003</v>
      </c>
      <c r="K3317" s="28">
        <v>0.89910000000000001</v>
      </c>
      <c r="L3317" s="111">
        <v>107</v>
      </c>
      <c r="M3317" s="28">
        <v>0.308</v>
      </c>
      <c r="N3317" s="28">
        <v>8.43E-2</v>
      </c>
    </row>
    <row r="3318" spans="1:14">
      <c r="A3318" s="51" t="s">
        <v>178</v>
      </c>
      <c r="B3318" s="14" t="s">
        <v>75</v>
      </c>
      <c r="C3318" s="14" t="s">
        <v>186</v>
      </c>
      <c r="D3318" s="14">
        <v>2016</v>
      </c>
      <c r="E3318" s="14">
        <v>2016</v>
      </c>
      <c r="F3318" s="14" t="s">
        <v>102</v>
      </c>
      <c r="G3318" s="26">
        <v>647</v>
      </c>
      <c r="H3318" s="26">
        <v>1456</v>
      </c>
      <c r="I3318" s="48">
        <v>9223</v>
      </c>
      <c r="J3318" s="28">
        <v>0.8286</v>
      </c>
      <c r="K3318" s="28">
        <v>0.95450000000000002</v>
      </c>
      <c r="L3318" s="111">
        <v>107</v>
      </c>
      <c r="M3318" s="28">
        <v>0.308</v>
      </c>
      <c r="N3318" s="28">
        <v>8.43E-2</v>
      </c>
    </row>
    <row r="3319" spans="1:14">
      <c r="A3319" s="51" t="s">
        <v>179</v>
      </c>
      <c r="B3319" s="14" t="s">
        <v>74</v>
      </c>
      <c r="C3319" s="14" t="s">
        <v>186</v>
      </c>
      <c r="D3319" s="14">
        <v>2016</v>
      </c>
      <c r="E3319" s="14">
        <v>2016</v>
      </c>
      <c r="F3319" s="14" t="s">
        <v>102</v>
      </c>
      <c r="G3319" s="26">
        <v>33911</v>
      </c>
      <c r="H3319" s="26">
        <v>67128</v>
      </c>
      <c r="I3319" s="48">
        <v>275661</v>
      </c>
      <c r="J3319" s="28">
        <v>0.96970000000000001</v>
      </c>
      <c r="K3319" s="28">
        <v>0.98219999999999996</v>
      </c>
      <c r="L3319" s="111">
        <v>17</v>
      </c>
      <c r="M3319" s="28">
        <v>0.47099999999999997</v>
      </c>
      <c r="N3319" s="28">
        <v>3.8800000000000001E-2</v>
      </c>
    </row>
    <row r="3320" spans="1:14">
      <c r="A3320" s="51" t="s">
        <v>180</v>
      </c>
      <c r="B3320" s="14" t="s">
        <v>75</v>
      </c>
      <c r="C3320" s="14" t="s">
        <v>186</v>
      </c>
      <c r="D3320" s="14">
        <v>2016</v>
      </c>
      <c r="E3320" s="14">
        <v>2016</v>
      </c>
      <c r="F3320" s="14" t="s">
        <v>102</v>
      </c>
      <c r="G3320" s="26">
        <v>2592</v>
      </c>
      <c r="H3320" s="26">
        <v>5284</v>
      </c>
      <c r="I3320" s="48">
        <v>11990</v>
      </c>
      <c r="J3320" s="28">
        <v>0.98939999999999995</v>
      </c>
      <c r="K3320" s="28">
        <v>0.95520000000000005</v>
      </c>
      <c r="L3320" s="111">
        <v>107</v>
      </c>
      <c r="M3320" s="28">
        <v>0.308</v>
      </c>
      <c r="N3320" s="28">
        <v>8.43E-2</v>
      </c>
    </row>
    <row r="3321" spans="1:14">
      <c r="A3321" s="51" t="s">
        <v>181</v>
      </c>
      <c r="B3321" s="14" t="s">
        <v>75</v>
      </c>
      <c r="C3321" s="14" t="s">
        <v>186</v>
      </c>
      <c r="D3321" s="14">
        <v>2016</v>
      </c>
      <c r="E3321" s="14">
        <v>2016</v>
      </c>
      <c r="F3321" s="14" t="s">
        <v>102</v>
      </c>
      <c r="G3321" s="26">
        <v>7201</v>
      </c>
      <c r="H3321" s="26">
        <v>12835</v>
      </c>
      <c r="I3321" s="48">
        <v>38440</v>
      </c>
      <c r="J3321" s="28">
        <v>0.97419999999999995</v>
      </c>
      <c r="K3321" s="28">
        <v>0.98089999999999999</v>
      </c>
      <c r="L3321" s="111">
        <v>107</v>
      </c>
      <c r="M3321" s="28">
        <v>0.308</v>
      </c>
      <c r="N3321" s="28">
        <v>8.43E-2</v>
      </c>
    </row>
    <row r="3322" spans="1:14">
      <c r="A3322" s="87" t="s">
        <v>123</v>
      </c>
      <c r="B3322" s="14" t="s">
        <v>74</v>
      </c>
      <c r="C3322" s="14" t="s">
        <v>186</v>
      </c>
      <c r="D3322" s="14">
        <v>2016</v>
      </c>
      <c r="E3322" s="14">
        <v>2016</v>
      </c>
      <c r="F3322" s="14" t="s">
        <v>102</v>
      </c>
      <c r="G3322" s="26">
        <v>94011</v>
      </c>
      <c r="H3322" s="26">
        <v>217944</v>
      </c>
      <c r="I3322" s="48">
        <v>492844</v>
      </c>
      <c r="J3322" s="28">
        <v>0.95709999999999995</v>
      </c>
      <c r="K3322" s="28">
        <v>0.96360000000000001</v>
      </c>
      <c r="L3322" s="111">
        <v>43</v>
      </c>
      <c r="M3322" s="28">
        <v>0.34899999999999998</v>
      </c>
      <c r="N3322" s="28">
        <v>2.6800000000000001E-2</v>
      </c>
    </row>
    <row r="3323" spans="1:14">
      <c r="A3323" s="87" t="s">
        <v>124</v>
      </c>
      <c r="B3323" s="14" t="s">
        <v>75</v>
      </c>
      <c r="C3323" s="14" t="s">
        <v>186</v>
      </c>
      <c r="D3323" s="14">
        <v>2016</v>
      </c>
      <c r="E3323" s="14">
        <v>2016</v>
      </c>
      <c r="F3323" s="14" t="s">
        <v>102</v>
      </c>
      <c r="G3323" s="26">
        <v>1563</v>
      </c>
      <c r="H3323" s="26">
        <v>3632</v>
      </c>
      <c r="I3323" s="48">
        <v>12278</v>
      </c>
      <c r="J3323" s="28">
        <v>0.98480000000000001</v>
      </c>
      <c r="K3323" s="28">
        <v>0.85370000000000001</v>
      </c>
      <c r="L3323" s="111">
        <v>107</v>
      </c>
      <c r="M3323" s="28">
        <v>0.308</v>
      </c>
      <c r="N3323" s="28">
        <v>8.43E-2</v>
      </c>
    </row>
    <row r="3324" spans="1:14">
      <c r="A3324" s="87" t="s">
        <v>125</v>
      </c>
      <c r="B3324" s="14" t="s">
        <v>75</v>
      </c>
      <c r="C3324" s="14" t="s">
        <v>186</v>
      </c>
      <c r="D3324" s="14">
        <v>2016</v>
      </c>
      <c r="E3324" s="14">
        <v>2016</v>
      </c>
      <c r="F3324" s="14" t="s">
        <v>102</v>
      </c>
      <c r="G3324" s="26">
        <v>12507</v>
      </c>
      <c r="H3324" s="26">
        <v>21226</v>
      </c>
      <c r="I3324" s="48">
        <v>54759</v>
      </c>
      <c r="J3324" s="28">
        <v>0.99529999999999996</v>
      </c>
      <c r="K3324" s="28">
        <v>0.95940000000000003</v>
      </c>
      <c r="L3324" s="111">
        <v>107</v>
      </c>
      <c r="M3324" s="28">
        <v>0.308</v>
      </c>
      <c r="N3324" s="28">
        <v>8.43E-2</v>
      </c>
    </row>
    <row r="3325" spans="1:14">
      <c r="A3325" s="87" t="s">
        <v>126</v>
      </c>
      <c r="B3325" s="14" t="s">
        <v>75</v>
      </c>
      <c r="C3325" s="14" t="s">
        <v>186</v>
      </c>
      <c r="D3325" s="14">
        <v>2016</v>
      </c>
      <c r="E3325" s="14">
        <v>2016</v>
      </c>
      <c r="F3325" s="14" t="s">
        <v>102</v>
      </c>
      <c r="G3325" s="26">
        <v>17632</v>
      </c>
      <c r="H3325" s="26">
        <v>42922</v>
      </c>
      <c r="I3325" s="48">
        <v>94143</v>
      </c>
      <c r="J3325" s="28">
        <v>0.97019999999999995</v>
      </c>
      <c r="K3325" s="28">
        <v>0.91610000000000003</v>
      </c>
      <c r="L3325" s="111">
        <v>107</v>
      </c>
      <c r="M3325" s="28">
        <v>0.308</v>
      </c>
      <c r="N3325" s="28">
        <v>8.43E-2</v>
      </c>
    </row>
    <row r="3326" spans="1:14">
      <c r="A3326" s="87" t="s">
        <v>127</v>
      </c>
      <c r="B3326" s="14" t="s">
        <v>75</v>
      </c>
      <c r="C3326" s="14" t="s">
        <v>186</v>
      </c>
      <c r="D3326" s="14">
        <v>2016</v>
      </c>
      <c r="E3326" s="14">
        <v>2016</v>
      </c>
      <c r="F3326" s="14" t="s">
        <v>102</v>
      </c>
      <c r="G3326" s="26">
        <v>1064</v>
      </c>
      <c r="H3326" s="26">
        <v>2054</v>
      </c>
      <c r="I3326" s="48">
        <v>5693</v>
      </c>
      <c r="J3326" s="28">
        <v>1</v>
      </c>
      <c r="K3326" s="28">
        <v>1</v>
      </c>
      <c r="L3326" s="111">
        <v>107</v>
      </c>
      <c r="M3326" s="28">
        <v>0.308</v>
      </c>
      <c r="N3326" s="28">
        <v>8.43E-2</v>
      </c>
    </row>
    <row r="3327" spans="1:14">
      <c r="A3327" s="87" t="s">
        <v>128</v>
      </c>
      <c r="B3327" s="14" t="s">
        <v>75</v>
      </c>
      <c r="C3327" s="14" t="s">
        <v>186</v>
      </c>
      <c r="D3327" s="14">
        <v>2016</v>
      </c>
      <c r="E3327" s="14">
        <v>2016</v>
      </c>
      <c r="F3327" s="14" t="s">
        <v>102</v>
      </c>
      <c r="G3327" s="26">
        <v>70997</v>
      </c>
      <c r="H3327" s="26">
        <v>164367</v>
      </c>
      <c r="I3327" s="48">
        <v>409637</v>
      </c>
      <c r="J3327" s="28">
        <v>0.98580000000000001</v>
      </c>
      <c r="K3327" s="28">
        <v>0.93110000000000004</v>
      </c>
      <c r="L3327" s="111">
        <v>25</v>
      </c>
      <c r="M3327" s="28">
        <v>0.2</v>
      </c>
      <c r="N3327" s="28">
        <v>1.3599999999999999E-2</v>
      </c>
    </row>
    <row r="3328" spans="1:14">
      <c r="A3328" s="87" t="s">
        <v>129</v>
      </c>
      <c r="B3328" s="14" t="s">
        <v>75</v>
      </c>
      <c r="C3328" s="14" t="s">
        <v>186</v>
      </c>
      <c r="D3328" s="14">
        <v>2016</v>
      </c>
      <c r="E3328" s="14">
        <v>2016</v>
      </c>
      <c r="F3328" s="14" t="s">
        <v>102</v>
      </c>
      <c r="G3328" s="26">
        <v>10804</v>
      </c>
      <c r="H3328" s="26">
        <v>24494</v>
      </c>
      <c r="I3328" s="48">
        <v>57218</v>
      </c>
      <c r="J3328" s="28">
        <v>0.99539999999999995</v>
      </c>
      <c r="K3328" s="28">
        <v>0.93979999999999997</v>
      </c>
      <c r="L3328" s="111">
        <v>107</v>
      </c>
      <c r="M3328" s="28">
        <v>0.308</v>
      </c>
      <c r="N3328" s="28">
        <v>8.43E-2</v>
      </c>
    </row>
    <row r="3329" spans="1:14">
      <c r="A3329" s="87" t="s">
        <v>130</v>
      </c>
      <c r="B3329" s="14" t="s">
        <v>75</v>
      </c>
      <c r="C3329" s="14" t="s">
        <v>186</v>
      </c>
      <c r="D3329" s="14">
        <v>2016</v>
      </c>
      <c r="E3329" s="14">
        <v>2016</v>
      </c>
      <c r="F3329" s="14" t="s">
        <v>102</v>
      </c>
      <c r="G3329" s="26">
        <v>6595</v>
      </c>
      <c r="H3329" s="26">
        <v>12382</v>
      </c>
      <c r="I3329" s="48">
        <v>31801</v>
      </c>
      <c r="J3329" s="28">
        <v>0.96030000000000004</v>
      </c>
      <c r="K3329" s="28">
        <v>0.85370000000000001</v>
      </c>
      <c r="L3329" s="111">
        <v>107</v>
      </c>
      <c r="M3329" s="28">
        <v>0.308</v>
      </c>
      <c r="N3329" s="28">
        <v>8.43E-2</v>
      </c>
    </row>
    <row r="3330" spans="1:14">
      <c r="A3330" s="87" t="s">
        <v>131</v>
      </c>
      <c r="B3330" s="14" t="s">
        <v>75</v>
      </c>
      <c r="C3330" s="14" t="s">
        <v>186</v>
      </c>
      <c r="D3330" s="14">
        <v>2016</v>
      </c>
      <c r="E3330" s="14">
        <v>2016</v>
      </c>
      <c r="F3330" s="14" t="s">
        <v>102</v>
      </c>
      <c r="G3330" s="26">
        <v>1568</v>
      </c>
      <c r="H3330" s="26">
        <v>3120</v>
      </c>
      <c r="I3330" s="48">
        <v>7794</v>
      </c>
      <c r="J3330" s="28">
        <v>0.87339999999999995</v>
      </c>
      <c r="K3330" s="28">
        <v>0.71189999999999998</v>
      </c>
      <c r="L3330" s="111">
        <v>107</v>
      </c>
      <c r="M3330" s="28">
        <v>0.308</v>
      </c>
      <c r="N3330" s="28">
        <v>8.43E-2</v>
      </c>
    </row>
    <row r="3331" spans="1:14">
      <c r="A3331" s="87" t="s">
        <v>132</v>
      </c>
      <c r="B3331" s="14" t="s">
        <v>76</v>
      </c>
      <c r="C3331" s="14" t="s">
        <v>186</v>
      </c>
      <c r="D3331" s="14">
        <v>2016</v>
      </c>
      <c r="E3331" s="14">
        <v>2016</v>
      </c>
      <c r="F3331" s="14" t="s">
        <v>102</v>
      </c>
      <c r="G3331" s="26">
        <v>555559</v>
      </c>
      <c r="H3331" s="26">
        <v>1111039</v>
      </c>
      <c r="I3331" s="48">
        <v>4050347</v>
      </c>
      <c r="J3331" s="28">
        <v>0.95269999999999999</v>
      </c>
      <c r="K3331" s="28">
        <v>0.83030000000000004</v>
      </c>
      <c r="L3331" s="111">
        <v>168</v>
      </c>
      <c r="M3331" s="28">
        <v>0.55400000000000005</v>
      </c>
      <c r="N3331" s="28">
        <v>8.6999999999999994E-2</v>
      </c>
    </row>
    <row r="3332" spans="1:14">
      <c r="A3332" s="87" t="s">
        <v>133</v>
      </c>
      <c r="B3332" s="14" t="s">
        <v>75</v>
      </c>
      <c r="C3332" s="14" t="s">
        <v>186</v>
      </c>
      <c r="D3332" s="14">
        <v>2016</v>
      </c>
      <c r="E3332" s="14">
        <v>2016</v>
      </c>
      <c r="F3332" s="14" t="s">
        <v>102</v>
      </c>
      <c r="G3332" s="26">
        <v>11899</v>
      </c>
      <c r="H3332" s="26">
        <v>28821</v>
      </c>
      <c r="I3332" s="48">
        <v>70038</v>
      </c>
      <c r="J3332" s="28">
        <v>0.98950000000000005</v>
      </c>
      <c r="K3332" s="28">
        <v>0.95809999999999995</v>
      </c>
      <c r="L3332" s="111">
        <v>107</v>
      </c>
      <c r="M3332" s="28">
        <v>0.308</v>
      </c>
      <c r="N3332" s="28">
        <v>8.43E-2</v>
      </c>
    </row>
    <row r="3333" spans="1:14">
      <c r="A3333" s="87" t="s">
        <v>134</v>
      </c>
      <c r="B3333" s="14" t="s">
        <v>75</v>
      </c>
      <c r="C3333" s="14" t="s">
        <v>186</v>
      </c>
      <c r="D3333" s="14">
        <v>2016</v>
      </c>
      <c r="E3333" s="14">
        <v>2016</v>
      </c>
      <c r="F3333" s="14" t="s">
        <v>102</v>
      </c>
      <c r="G3333" s="26">
        <v>6287</v>
      </c>
      <c r="H3333" s="26">
        <v>10315</v>
      </c>
      <c r="I3333" s="48">
        <v>45405</v>
      </c>
      <c r="J3333" s="28">
        <v>0.98309999999999997</v>
      </c>
      <c r="K3333" s="28">
        <v>0.90749999999999997</v>
      </c>
      <c r="L3333" s="111">
        <v>107</v>
      </c>
      <c r="M3333" s="28">
        <v>0.308</v>
      </c>
      <c r="N3333" s="28">
        <v>8.43E-2</v>
      </c>
    </row>
    <row r="3334" spans="1:14">
      <c r="A3334" s="87" t="s">
        <v>135</v>
      </c>
      <c r="B3334" s="14" t="s">
        <v>75</v>
      </c>
      <c r="C3334" s="14" t="s">
        <v>186</v>
      </c>
      <c r="D3334" s="14">
        <v>2016</v>
      </c>
      <c r="E3334" s="14">
        <v>2016</v>
      </c>
      <c r="F3334" s="14" t="s">
        <v>102</v>
      </c>
      <c r="G3334" s="26">
        <v>1088</v>
      </c>
      <c r="H3334" s="26">
        <v>2003</v>
      </c>
      <c r="I3334" s="48">
        <v>4812</v>
      </c>
      <c r="J3334" s="28">
        <v>0.93179999999999996</v>
      </c>
      <c r="K3334" s="28">
        <v>0.9143</v>
      </c>
      <c r="L3334" s="111">
        <v>107</v>
      </c>
      <c r="M3334" s="28">
        <v>0.308</v>
      </c>
      <c r="N3334" s="28">
        <v>8.43E-2</v>
      </c>
    </row>
    <row r="3335" spans="1:14">
      <c r="A3335" s="87" t="s">
        <v>136</v>
      </c>
      <c r="B3335" s="14" t="s">
        <v>75</v>
      </c>
      <c r="C3335" s="14" t="s">
        <v>186</v>
      </c>
      <c r="D3335" s="14">
        <v>2016</v>
      </c>
      <c r="E3335" s="14">
        <v>2016</v>
      </c>
      <c r="F3335" s="14" t="s">
        <v>102</v>
      </c>
      <c r="G3335" s="26">
        <v>6740</v>
      </c>
      <c r="H3335" s="26">
        <v>12579</v>
      </c>
      <c r="I3335" s="48">
        <v>40768</v>
      </c>
      <c r="J3335" s="28">
        <v>0.93259999999999998</v>
      </c>
      <c r="K3335" s="28">
        <v>0.96840000000000004</v>
      </c>
      <c r="L3335" s="111">
        <v>107</v>
      </c>
      <c r="M3335" s="28">
        <v>0.308</v>
      </c>
      <c r="N3335" s="28">
        <v>8.43E-2</v>
      </c>
    </row>
    <row r="3336" spans="1:14">
      <c r="A3336" s="87" t="s">
        <v>137</v>
      </c>
      <c r="B3336" s="14" t="s">
        <v>75</v>
      </c>
      <c r="C3336" s="14" t="s">
        <v>186</v>
      </c>
      <c r="D3336" s="14">
        <v>2016</v>
      </c>
      <c r="E3336" s="14">
        <v>2016</v>
      </c>
      <c r="F3336" s="14" t="s">
        <v>102</v>
      </c>
      <c r="G3336" s="26">
        <v>24515</v>
      </c>
      <c r="H3336" s="26">
        <v>56382</v>
      </c>
      <c r="I3336" s="48">
        <v>140109</v>
      </c>
      <c r="J3336" s="28">
        <v>0.91459999999999997</v>
      </c>
      <c r="K3336" s="28">
        <v>0.95920000000000005</v>
      </c>
      <c r="L3336" s="111">
        <v>8</v>
      </c>
      <c r="M3336" s="28">
        <v>0.375</v>
      </c>
      <c r="N3336" s="28">
        <v>2.3400000000000001E-2</v>
      </c>
    </row>
    <row r="3337" spans="1:14">
      <c r="A3337" s="87" t="s">
        <v>138</v>
      </c>
      <c r="B3337" s="14" t="s">
        <v>75</v>
      </c>
      <c r="C3337" s="14" t="s">
        <v>186</v>
      </c>
      <c r="D3337" s="14">
        <v>2016</v>
      </c>
      <c r="E3337" s="14">
        <v>2016</v>
      </c>
      <c r="F3337" s="14" t="s">
        <v>102</v>
      </c>
      <c r="G3337" s="26">
        <v>521</v>
      </c>
      <c r="H3337" s="26">
        <v>1067</v>
      </c>
      <c r="I3337" s="48">
        <v>3152</v>
      </c>
      <c r="J3337" s="28">
        <v>0.96150000000000002</v>
      </c>
      <c r="K3337" s="28">
        <v>0.90910000000000002</v>
      </c>
      <c r="L3337" s="111">
        <v>107</v>
      </c>
      <c r="M3337" s="28">
        <v>0.308</v>
      </c>
      <c r="N3337" s="28">
        <v>8.43E-2</v>
      </c>
    </row>
    <row r="3338" spans="1:14">
      <c r="A3338" s="87" t="s">
        <v>139</v>
      </c>
      <c r="B3338" s="14" t="s">
        <v>75</v>
      </c>
      <c r="C3338" s="14" t="s">
        <v>186</v>
      </c>
      <c r="D3338" s="14">
        <v>2016</v>
      </c>
      <c r="E3338" s="14">
        <v>2016</v>
      </c>
      <c r="F3338" s="14" t="s">
        <v>102</v>
      </c>
      <c r="G3338" s="26">
        <v>453</v>
      </c>
      <c r="H3338" s="26">
        <v>800</v>
      </c>
      <c r="I3338" s="48">
        <v>3754</v>
      </c>
      <c r="J3338" s="28">
        <v>1</v>
      </c>
      <c r="K3338" s="28">
        <v>1</v>
      </c>
      <c r="L3338" s="111">
        <v>107</v>
      </c>
      <c r="M3338" s="28">
        <v>0.308</v>
      </c>
      <c r="N3338" s="28">
        <v>8.43E-2</v>
      </c>
    </row>
    <row r="3339" spans="1:14">
      <c r="A3339" s="87" t="s">
        <v>140</v>
      </c>
      <c r="B3339" s="14" t="s">
        <v>75</v>
      </c>
      <c r="C3339" s="14" t="s">
        <v>186</v>
      </c>
      <c r="D3339" s="14">
        <v>2016</v>
      </c>
      <c r="E3339" s="14">
        <v>2016</v>
      </c>
      <c r="F3339" s="14" t="s">
        <v>102</v>
      </c>
      <c r="G3339" s="26">
        <v>21492</v>
      </c>
      <c r="H3339" s="26">
        <v>46916</v>
      </c>
      <c r="I3339" s="48">
        <v>182922</v>
      </c>
      <c r="J3339" s="28">
        <v>0.99199999999999999</v>
      </c>
      <c r="K3339" s="28">
        <v>0.97060000000000002</v>
      </c>
      <c r="L3339" s="111">
        <v>11</v>
      </c>
      <c r="M3339" s="28">
        <v>9.0999999999999998E-2</v>
      </c>
      <c r="N3339" s="28">
        <v>4.0099999999999997E-2</v>
      </c>
    </row>
    <row r="3340" spans="1:14">
      <c r="A3340" s="87" t="s">
        <v>141</v>
      </c>
      <c r="B3340" s="14" t="s">
        <v>75</v>
      </c>
      <c r="C3340" s="14" t="s">
        <v>186</v>
      </c>
      <c r="D3340" s="14">
        <v>2016</v>
      </c>
      <c r="E3340" s="14">
        <v>2016</v>
      </c>
      <c r="F3340" s="14" t="s">
        <v>102</v>
      </c>
      <c r="G3340" s="26">
        <v>3507</v>
      </c>
      <c r="H3340" s="26">
        <v>7150</v>
      </c>
      <c r="I3340" s="48">
        <v>32703</v>
      </c>
      <c r="J3340" s="28">
        <v>0.98799999999999999</v>
      </c>
      <c r="K3340" s="28">
        <v>0.92220000000000002</v>
      </c>
      <c r="L3340" s="111">
        <v>107</v>
      </c>
      <c r="M3340" s="28">
        <v>0.308</v>
      </c>
      <c r="N3340" s="28">
        <v>8.43E-2</v>
      </c>
    </row>
    <row r="3341" spans="1:14">
      <c r="A3341" s="87" t="s">
        <v>142</v>
      </c>
      <c r="B3341" s="14" t="s">
        <v>75</v>
      </c>
      <c r="C3341" s="14" t="s">
        <v>186</v>
      </c>
      <c r="D3341" s="14">
        <v>2016</v>
      </c>
      <c r="E3341" s="14">
        <v>2016</v>
      </c>
      <c r="F3341" s="14" t="s">
        <v>102</v>
      </c>
      <c r="G3341" s="26">
        <v>4372</v>
      </c>
      <c r="H3341" s="26">
        <v>7632</v>
      </c>
      <c r="I3341" s="48">
        <v>25625</v>
      </c>
      <c r="J3341" s="28">
        <v>0.94940000000000002</v>
      </c>
      <c r="K3341" s="28">
        <v>0.83930000000000005</v>
      </c>
      <c r="L3341" s="111">
        <v>107</v>
      </c>
      <c r="M3341" s="28">
        <v>0.308</v>
      </c>
      <c r="N3341" s="28">
        <v>8.43E-2</v>
      </c>
    </row>
    <row r="3342" spans="1:14">
      <c r="A3342" s="87" t="s">
        <v>143</v>
      </c>
      <c r="B3342" s="14" t="s">
        <v>74</v>
      </c>
      <c r="C3342" s="14" t="s">
        <v>186</v>
      </c>
      <c r="D3342" s="14">
        <v>2016</v>
      </c>
      <c r="E3342" s="14">
        <v>2016</v>
      </c>
      <c r="F3342" s="14" t="s">
        <v>102</v>
      </c>
      <c r="G3342" s="26">
        <v>123793</v>
      </c>
      <c r="H3342" s="26">
        <v>252589</v>
      </c>
      <c r="I3342" s="48">
        <v>911945</v>
      </c>
      <c r="J3342" s="28">
        <v>0.99019999999999997</v>
      </c>
      <c r="K3342" s="28">
        <v>1</v>
      </c>
      <c r="L3342" s="111">
        <v>51</v>
      </c>
      <c r="M3342" s="28">
        <v>0.43099999999999999</v>
      </c>
      <c r="N3342" s="28">
        <v>4.7100000000000003E-2</v>
      </c>
    </row>
    <row r="3343" spans="1:14">
      <c r="A3343" s="87" t="s">
        <v>144</v>
      </c>
      <c r="B3343" s="14" t="s">
        <v>74</v>
      </c>
      <c r="C3343" s="14" t="s">
        <v>186</v>
      </c>
      <c r="D3343" s="14">
        <v>2016</v>
      </c>
      <c r="E3343" s="14">
        <v>2016</v>
      </c>
      <c r="F3343" s="14" t="s">
        <v>102</v>
      </c>
      <c r="G3343" s="26">
        <v>9339</v>
      </c>
      <c r="H3343" s="26">
        <v>17562</v>
      </c>
      <c r="I3343" s="48">
        <v>63575</v>
      </c>
      <c r="J3343" s="28" t="s">
        <v>66</v>
      </c>
      <c r="K3343" s="28" t="s">
        <v>66</v>
      </c>
      <c r="L3343" s="111">
        <v>107</v>
      </c>
      <c r="M3343" s="28">
        <v>0.308</v>
      </c>
      <c r="N3343" s="28">
        <v>8.43E-2</v>
      </c>
    </row>
    <row r="3344" spans="1:14">
      <c r="A3344" s="87" t="s">
        <v>145</v>
      </c>
      <c r="B3344" s="14" t="s">
        <v>75</v>
      </c>
      <c r="C3344" s="14" t="s">
        <v>186</v>
      </c>
      <c r="D3344" s="14">
        <v>2016</v>
      </c>
      <c r="E3344" s="14">
        <v>2016</v>
      </c>
      <c r="F3344" s="14" t="s">
        <v>102</v>
      </c>
      <c r="G3344" s="26">
        <v>1139</v>
      </c>
      <c r="H3344" s="26">
        <v>2078</v>
      </c>
      <c r="I3344" s="48">
        <v>6244</v>
      </c>
      <c r="J3344" s="28">
        <v>1</v>
      </c>
      <c r="K3344" s="28">
        <v>0.96299999999999997</v>
      </c>
      <c r="L3344" s="111">
        <v>107</v>
      </c>
      <c r="M3344" s="28">
        <v>0.308</v>
      </c>
      <c r="N3344" s="28">
        <v>8.43E-2</v>
      </c>
    </row>
    <row r="3345" spans="1:14">
      <c r="A3345" s="87" t="s">
        <v>146</v>
      </c>
      <c r="B3345" s="14" t="s">
        <v>75</v>
      </c>
      <c r="C3345" s="14" t="s">
        <v>186</v>
      </c>
      <c r="D3345" s="14">
        <v>2016</v>
      </c>
      <c r="E3345" s="14">
        <v>2016</v>
      </c>
      <c r="F3345" s="14" t="s">
        <v>102</v>
      </c>
      <c r="G3345" s="26">
        <v>130293</v>
      </c>
      <c r="H3345" s="26">
        <v>289177</v>
      </c>
      <c r="I3345" s="48">
        <v>844457</v>
      </c>
      <c r="J3345" s="28">
        <v>0.99539999999999995</v>
      </c>
      <c r="K3345" s="28">
        <v>0.94310000000000005</v>
      </c>
      <c r="L3345" s="111">
        <v>45</v>
      </c>
      <c r="M3345" s="28">
        <v>0.2</v>
      </c>
      <c r="N3345" s="28">
        <v>3.5900000000000001E-2</v>
      </c>
    </row>
    <row r="3346" spans="1:14">
      <c r="A3346" s="87" t="s">
        <v>147</v>
      </c>
      <c r="B3346" s="14" t="s">
        <v>74</v>
      </c>
      <c r="C3346" s="14" t="s">
        <v>186</v>
      </c>
      <c r="D3346" s="14">
        <v>2016</v>
      </c>
      <c r="E3346" s="14">
        <v>2016</v>
      </c>
      <c r="F3346" s="14" t="s">
        <v>102</v>
      </c>
      <c r="G3346" s="26">
        <v>102492</v>
      </c>
      <c r="H3346" s="26">
        <v>212948</v>
      </c>
      <c r="I3346" s="48">
        <v>557646</v>
      </c>
      <c r="J3346" s="28">
        <v>0.99339999999999995</v>
      </c>
      <c r="K3346" s="28">
        <v>0.99119999999999997</v>
      </c>
      <c r="L3346" s="111">
        <v>46</v>
      </c>
      <c r="M3346" s="28">
        <v>0.435</v>
      </c>
      <c r="N3346" s="28">
        <v>3.8600000000000002E-2</v>
      </c>
    </row>
    <row r="3347" spans="1:14">
      <c r="A3347" s="87" t="s">
        <v>148</v>
      </c>
      <c r="B3347" s="14" t="s">
        <v>75</v>
      </c>
      <c r="C3347" s="14" t="s">
        <v>186</v>
      </c>
      <c r="D3347" s="14">
        <v>2016</v>
      </c>
      <c r="E3347" s="14">
        <v>2016</v>
      </c>
      <c r="F3347" s="14" t="s">
        <v>102</v>
      </c>
      <c r="G3347" s="26">
        <v>2483</v>
      </c>
      <c r="H3347" s="26">
        <v>5466</v>
      </c>
      <c r="I3347" s="48">
        <v>18937</v>
      </c>
      <c r="J3347" s="28">
        <v>0.94950000000000001</v>
      </c>
      <c r="K3347" s="28">
        <v>0.95079999999999998</v>
      </c>
      <c r="L3347" s="111">
        <v>107</v>
      </c>
      <c r="M3347" s="28">
        <v>0.308</v>
      </c>
      <c r="N3347" s="28">
        <v>8.43E-2</v>
      </c>
    </row>
    <row r="3348" spans="1:14">
      <c r="A3348" s="87" t="s">
        <v>149</v>
      </c>
      <c r="B3348" s="14" t="s">
        <v>75</v>
      </c>
      <c r="C3348" s="14" t="s">
        <v>186</v>
      </c>
      <c r="D3348" s="14">
        <v>2016</v>
      </c>
      <c r="E3348" s="14">
        <v>2016</v>
      </c>
      <c r="F3348" s="14" t="s">
        <v>102</v>
      </c>
      <c r="G3348" s="26">
        <v>180460</v>
      </c>
      <c r="H3348" s="26">
        <v>393474</v>
      </c>
      <c r="I3348" s="48">
        <v>878270</v>
      </c>
      <c r="J3348" s="28">
        <v>0.99529999999999996</v>
      </c>
      <c r="K3348" s="28">
        <v>0.95369999999999999</v>
      </c>
      <c r="L3348" s="111">
        <v>47</v>
      </c>
      <c r="M3348" s="28">
        <v>0.23400000000000001</v>
      </c>
      <c r="N3348" s="28">
        <v>2.3199999999999998E-2</v>
      </c>
    </row>
    <row r="3349" spans="1:14">
      <c r="A3349" s="87" t="s">
        <v>150</v>
      </c>
      <c r="B3349" s="14" t="s">
        <v>74</v>
      </c>
      <c r="C3349" s="14" t="s">
        <v>186</v>
      </c>
      <c r="D3349" s="14">
        <v>2016</v>
      </c>
      <c r="E3349" s="14">
        <v>2016</v>
      </c>
      <c r="F3349" s="14" t="s">
        <v>102</v>
      </c>
      <c r="G3349" s="26">
        <v>142529</v>
      </c>
      <c r="H3349" s="26">
        <v>285700</v>
      </c>
      <c r="I3349" s="48">
        <v>902840</v>
      </c>
      <c r="J3349" s="28">
        <v>0.98550000000000004</v>
      </c>
      <c r="K3349" s="28">
        <v>0.98770000000000002</v>
      </c>
      <c r="L3349" s="111">
        <v>66</v>
      </c>
      <c r="M3349" s="28">
        <v>0.28799999999999998</v>
      </c>
      <c r="N3349" s="28">
        <v>2.92E-2</v>
      </c>
    </row>
    <row r="3350" spans="1:14">
      <c r="A3350" s="87" t="s">
        <v>151</v>
      </c>
      <c r="B3350" s="14" t="s">
        <v>74</v>
      </c>
      <c r="C3350" s="14" t="s">
        <v>186</v>
      </c>
      <c r="D3350" s="14">
        <v>2016</v>
      </c>
      <c r="E3350" s="14">
        <v>2016</v>
      </c>
      <c r="F3350" s="14" t="s">
        <v>102</v>
      </c>
      <c r="G3350" s="26">
        <v>35326</v>
      </c>
      <c r="H3350" s="26">
        <v>53007</v>
      </c>
      <c r="I3350" s="48">
        <v>224587</v>
      </c>
      <c r="J3350" s="28" t="s">
        <v>66</v>
      </c>
      <c r="K3350" s="28" t="s">
        <v>66</v>
      </c>
      <c r="L3350" s="111">
        <v>13</v>
      </c>
      <c r="M3350" s="28">
        <v>0.46200000000000002</v>
      </c>
      <c r="N3350" s="28">
        <v>6.6600000000000006E-2</v>
      </c>
    </row>
    <row r="3351" spans="1:14">
      <c r="A3351" s="87" t="s">
        <v>152</v>
      </c>
      <c r="B3351" s="14" t="s">
        <v>75</v>
      </c>
      <c r="C3351" s="14" t="s">
        <v>186</v>
      </c>
      <c r="D3351" s="14">
        <v>2016</v>
      </c>
      <c r="E3351" s="14">
        <v>2016</v>
      </c>
      <c r="F3351" s="14" t="s">
        <v>102</v>
      </c>
      <c r="G3351" s="26">
        <v>51802</v>
      </c>
      <c r="H3351" s="26">
        <v>116010</v>
      </c>
      <c r="I3351" s="48">
        <v>300812</v>
      </c>
      <c r="J3351" s="28">
        <v>0.96960000000000002</v>
      </c>
      <c r="K3351" s="28">
        <v>0.85960000000000003</v>
      </c>
      <c r="L3351" s="111">
        <v>16</v>
      </c>
      <c r="M3351" s="28">
        <v>0.25</v>
      </c>
      <c r="N3351" s="28">
        <v>3.09E-2</v>
      </c>
    </row>
    <row r="3352" spans="1:14">
      <c r="A3352" s="87" t="s">
        <v>153</v>
      </c>
      <c r="B3352" s="14" t="s">
        <v>74</v>
      </c>
      <c r="C3352" s="14" t="s">
        <v>186</v>
      </c>
      <c r="D3352" s="14">
        <v>2016</v>
      </c>
      <c r="E3352" s="14">
        <v>2016</v>
      </c>
      <c r="F3352" s="14" t="s">
        <v>102</v>
      </c>
      <c r="G3352" s="26">
        <v>9898</v>
      </c>
      <c r="H3352" s="26">
        <v>17929</v>
      </c>
      <c r="I3352" s="48">
        <v>62169</v>
      </c>
      <c r="J3352" s="28" t="s">
        <v>66</v>
      </c>
      <c r="K3352" s="28" t="s">
        <v>66</v>
      </c>
      <c r="L3352" s="111">
        <v>107</v>
      </c>
      <c r="M3352" s="28">
        <v>0.308</v>
      </c>
      <c r="N3352" s="28">
        <v>8.43E-2</v>
      </c>
    </row>
    <row r="3353" spans="1:14">
      <c r="A3353" s="87" t="s">
        <v>154</v>
      </c>
      <c r="B3353" s="14" t="s">
        <v>74</v>
      </c>
      <c r="C3353" s="14" t="s">
        <v>186</v>
      </c>
      <c r="D3353" s="14">
        <v>2016</v>
      </c>
      <c r="E3353" s="14">
        <v>2016</v>
      </c>
      <c r="F3353" s="14" t="s">
        <v>102</v>
      </c>
      <c r="G3353" s="26">
        <v>14988</v>
      </c>
      <c r="H3353" s="26">
        <v>29060</v>
      </c>
      <c r="I3353" s="48">
        <v>155949</v>
      </c>
      <c r="J3353" s="28">
        <v>0.96189999999999998</v>
      </c>
      <c r="K3353" s="28">
        <v>0.90269999999999995</v>
      </c>
      <c r="L3353" s="111">
        <v>107</v>
      </c>
      <c r="M3353" s="28">
        <v>0.308</v>
      </c>
      <c r="N3353" s="28">
        <v>8.43E-2</v>
      </c>
    </row>
    <row r="3354" spans="1:14">
      <c r="A3354" s="87" t="s">
        <v>155</v>
      </c>
      <c r="B3354" s="14" t="s">
        <v>74</v>
      </c>
      <c r="C3354" s="14" t="s">
        <v>186</v>
      </c>
      <c r="D3354" s="14">
        <v>2016</v>
      </c>
      <c r="E3354" s="14">
        <v>2016</v>
      </c>
      <c r="F3354" s="14" t="s">
        <v>102</v>
      </c>
      <c r="G3354" s="26">
        <v>18158</v>
      </c>
      <c r="H3354" s="26">
        <v>37441</v>
      </c>
      <c r="I3354" s="48">
        <v>146170</v>
      </c>
      <c r="J3354" s="28">
        <v>0.95850000000000002</v>
      </c>
      <c r="K3354" s="28">
        <v>0.91190000000000004</v>
      </c>
      <c r="L3354" s="111">
        <v>107</v>
      </c>
      <c r="M3354" s="28">
        <v>0.308</v>
      </c>
      <c r="N3354" s="28">
        <v>8.43E-2</v>
      </c>
    </row>
    <row r="3355" spans="1:14">
      <c r="A3355" s="87" t="s">
        <v>156</v>
      </c>
      <c r="B3355" s="14" t="s">
        <v>74</v>
      </c>
      <c r="C3355" s="14" t="s">
        <v>186</v>
      </c>
      <c r="D3355" s="14">
        <v>2016</v>
      </c>
      <c r="E3355" s="14">
        <v>2016</v>
      </c>
      <c r="F3355" s="14" t="s">
        <v>102</v>
      </c>
      <c r="G3355" s="26">
        <v>52504</v>
      </c>
      <c r="H3355" s="26">
        <v>102959</v>
      </c>
      <c r="I3355" s="48">
        <v>448059</v>
      </c>
      <c r="J3355" s="28">
        <v>0.98619999999999997</v>
      </c>
      <c r="K3355" s="28">
        <v>0.98480000000000001</v>
      </c>
      <c r="L3355" s="111">
        <v>23</v>
      </c>
      <c r="M3355" s="28">
        <v>0.26100000000000001</v>
      </c>
      <c r="N3355" s="28">
        <v>5.2600000000000001E-2</v>
      </c>
    </row>
    <row r="3356" spans="1:14">
      <c r="A3356" s="87" t="s">
        <v>157</v>
      </c>
      <c r="B3356" s="14" t="s">
        <v>74</v>
      </c>
      <c r="C3356" s="14" t="s">
        <v>186</v>
      </c>
      <c r="D3356" s="14">
        <v>2016</v>
      </c>
      <c r="E3356" s="14">
        <v>2016</v>
      </c>
      <c r="F3356" s="14" t="s">
        <v>102</v>
      </c>
      <c r="G3356" s="26">
        <v>14361</v>
      </c>
      <c r="H3356" s="26">
        <v>25991</v>
      </c>
      <c r="I3356" s="48">
        <v>79788</v>
      </c>
      <c r="J3356" s="28">
        <v>0.96960000000000002</v>
      </c>
      <c r="K3356" s="28">
        <v>0.99099999999999999</v>
      </c>
      <c r="L3356" s="111">
        <v>107</v>
      </c>
      <c r="M3356" s="28">
        <v>0.308</v>
      </c>
      <c r="N3356" s="28">
        <v>8.43E-2</v>
      </c>
    </row>
    <row r="3357" spans="1:14">
      <c r="A3357" s="87" t="s">
        <v>158</v>
      </c>
      <c r="B3357" s="14" t="s">
        <v>75</v>
      </c>
      <c r="C3357" s="14" t="s">
        <v>186</v>
      </c>
      <c r="D3357" s="14">
        <v>2016</v>
      </c>
      <c r="E3357" s="14">
        <v>2016</v>
      </c>
      <c r="F3357" s="14" t="s">
        <v>102</v>
      </c>
      <c r="G3357" s="26">
        <v>13087</v>
      </c>
      <c r="H3357" s="26">
        <v>24425</v>
      </c>
      <c r="I3357" s="48">
        <v>64614</v>
      </c>
      <c r="J3357" s="28">
        <v>0.93840000000000001</v>
      </c>
      <c r="K3357" s="28">
        <v>0.95740000000000003</v>
      </c>
      <c r="L3357" s="111">
        <v>107</v>
      </c>
      <c r="M3357" s="28">
        <v>0.308</v>
      </c>
      <c r="N3357" s="28">
        <v>8.43E-2</v>
      </c>
    </row>
    <row r="3358" spans="1:14">
      <c r="A3358" s="87" t="s">
        <v>159</v>
      </c>
      <c r="B3358" s="14" t="s">
        <v>75</v>
      </c>
      <c r="C3358" s="14" t="s">
        <v>186</v>
      </c>
      <c r="D3358" s="14">
        <v>2016</v>
      </c>
      <c r="E3358" s="14">
        <v>2016</v>
      </c>
      <c r="F3358" s="14" t="s">
        <v>102</v>
      </c>
      <c r="G3358" s="26">
        <v>162</v>
      </c>
      <c r="H3358" s="26">
        <v>275</v>
      </c>
      <c r="I3358" s="48">
        <v>806</v>
      </c>
      <c r="J3358" s="28">
        <v>1</v>
      </c>
      <c r="K3358" s="28">
        <v>1</v>
      </c>
      <c r="L3358" s="111">
        <v>107</v>
      </c>
      <c r="M3358" s="28">
        <v>0.308</v>
      </c>
      <c r="N3358" s="28">
        <v>8.43E-2</v>
      </c>
    </row>
    <row r="3359" spans="1:14">
      <c r="A3359" s="87" t="s">
        <v>160</v>
      </c>
      <c r="B3359" s="14" t="s">
        <v>75</v>
      </c>
      <c r="C3359" s="14" t="s">
        <v>186</v>
      </c>
      <c r="D3359" s="14">
        <v>2016</v>
      </c>
      <c r="E3359" s="14">
        <v>2016</v>
      </c>
      <c r="F3359" s="14" t="s">
        <v>102</v>
      </c>
      <c r="G3359" s="26">
        <v>3172</v>
      </c>
      <c r="H3359" s="26">
        <v>6659</v>
      </c>
      <c r="I3359" s="48">
        <v>18545</v>
      </c>
      <c r="J3359" s="28">
        <v>0.91369999999999996</v>
      </c>
      <c r="K3359" s="28">
        <v>0.87629999999999997</v>
      </c>
      <c r="L3359" s="111">
        <v>107</v>
      </c>
      <c r="M3359" s="28">
        <v>0.308</v>
      </c>
      <c r="N3359" s="28">
        <v>8.43E-2</v>
      </c>
    </row>
    <row r="3360" spans="1:14">
      <c r="A3360" s="87" t="s">
        <v>161</v>
      </c>
      <c r="B3360" s="14" t="s">
        <v>74</v>
      </c>
      <c r="C3360" s="14" t="s">
        <v>186</v>
      </c>
      <c r="D3360" s="14">
        <v>2016</v>
      </c>
      <c r="E3360" s="14">
        <v>2016</v>
      </c>
      <c r="F3360" s="14" t="s">
        <v>102</v>
      </c>
      <c r="G3360" s="26">
        <v>22402</v>
      </c>
      <c r="H3360" s="26">
        <v>42066</v>
      </c>
      <c r="I3360" s="48">
        <v>124190</v>
      </c>
      <c r="J3360" s="28" t="s">
        <v>66</v>
      </c>
      <c r="K3360" s="28" t="s">
        <v>66</v>
      </c>
      <c r="L3360" s="111">
        <v>10</v>
      </c>
      <c r="M3360" s="28">
        <v>0.2</v>
      </c>
      <c r="N3360" s="28">
        <v>1.78E-2</v>
      </c>
    </row>
    <row r="3361" spans="1:14">
      <c r="A3361" s="87" t="s">
        <v>162</v>
      </c>
      <c r="B3361" s="14" t="s">
        <v>74</v>
      </c>
      <c r="C3361" s="14" t="s">
        <v>186</v>
      </c>
      <c r="D3361" s="14">
        <v>2016</v>
      </c>
      <c r="E3361" s="14">
        <v>2016</v>
      </c>
      <c r="F3361" s="14" t="s">
        <v>102</v>
      </c>
      <c r="G3361" s="26">
        <v>18830</v>
      </c>
      <c r="H3361" s="26">
        <v>33256</v>
      </c>
      <c r="I3361" s="48">
        <v>127804</v>
      </c>
      <c r="J3361" s="28">
        <v>0.94289999999999996</v>
      </c>
      <c r="K3361" s="28">
        <v>0.51219999999999999</v>
      </c>
      <c r="L3361" s="111">
        <v>107</v>
      </c>
      <c r="M3361" s="28">
        <v>0.308</v>
      </c>
      <c r="N3361" s="28">
        <v>8.43E-2</v>
      </c>
    </row>
    <row r="3362" spans="1:14">
      <c r="A3362" s="87" t="s">
        <v>163</v>
      </c>
      <c r="B3362" s="14" t="s">
        <v>75</v>
      </c>
      <c r="C3362" s="14" t="s">
        <v>186</v>
      </c>
      <c r="D3362" s="14">
        <v>2016</v>
      </c>
      <c r="E3362" s="14">
        <v>2016</v>
      </c>
      <c r="F3362" s="14" t="s">
        <v>102</v>
      </c>
      <c r="G3362" s="26">
        <v>41974</v>
      </c>
      <c r="H3362" s="26">
        <v>87836</v>
      </c>
      <c r="I3362" s="48">
        <v>243911</v>
      </c>
      <c r="J3362" s="28">
        <v>0.97829999999999995</v>
      </c>
      <c r="K3362" s="28">
        <v>0.91490000000000005</v>
      </c>
      <c r="L3362" s="111">
        <v>7</v>
      </c>
      <c r="M3362" s="28">
        <v>0.28599999999999998</v>
      </c>
      <c r="N3362" s="28">
        <v>2.7300000000000001E-2</v>
      </c>
    </row>
    <row r="3363" spans="1:14">
      <c r="A3363" s="87" t="s">
        <v>164</v>
      </c>
      <c r="B3363" s="14" t="s">
        <v>75</v>
      </c>
      <c r="C3363" s="14" t="s">
        <v>186</v>
      </c>
      <c r="D3363" s="14">
        <v>2016</v>
      </c>
      <c r="E3363" s="14">
        <v>2016</v>
      </c>
      <c r="F3363" s="14" t="s">
        <v>102</v>
      </c>
      <c r="G3363" s="26">
        <v>5680</v>
      </c>
      <c r="H3363" s="26">
        <v>13033</v>
      </c>
      <c r="I3363" s="48">
        <v>42429</v>
      </c>
      <c r="J3363" s="28">
        <v>0.97899999999999998</v>
      </c>
      <c r="K3363" s="28">
        <v>0.88270000000000004</v>
      </c>
      <c r="L3363" s="111">
        <v>107</v>
      </c>
      <c r="M3363" s="28">
        <v>0.308</v>
      </c>
      <c r="N3363" s="28">
        <v>8.43E-2</v>
      </c>
    </row>
    <row r="3364" spans="1:14">
      <c r="A3364" s="87" t="s">
        <v>165</v>
      </c>
      <c r="B3364" s="14" t="s">
        <v>75</v>
      </c>
      <c r="C3364" s="14" t="s">
        <v>186</v>
      </c>
      <c r="D3364" s="14">
        <v>2016</v>
      </c>
      <c r="E3364" s="14">
        <v>2016</v>
      </c>
      <c r="F3364" s="14" t="s">
        <v>102</v>
      </c>
      <c r="G3364" s="26">
        <v>4559</v>
      </c>
      <c r="H3364" s="26">
        <v>9962</v>
      </c>
      <c r="I3364" s="48">
        <v>27445</v>
      </c>
      <c r="J3364" s="28">
        <v>0.96440000000000003</v>
      </c>
      <c r="K3364" s="28">
        <v>0.93589999999999995</v>
      </c>
      <c r="L3364" s="111">
        <v>107</v>
      </c>
      <c r="M3364" s="28">
        <v>0.308</v>
      </c>
      <c r="N3364" s="28">
        <v>8.43E-2</v>
      </c>
    </row>
    <row r="3365" spans="1:14">
      <c r="A3365" s="87" t="s">
        <v>166</v>
      </c>
      <c r="B3365" s="14" t="s">
        <v>75</v>
      </c>
      <c r="C3365" s="14" t="s">
        <v>186</v>
      </c>
      <c r="D3365" s="14">
        <v>2016</v>
      </c>
      <c r="E3365" s="14">
        <v>2016</v>
      </c>
      <c r="F3365" s="14" t="s">
        <v>102</v>
      </c>
      <c r="G3365" s="26">
        <v>996</v>
      </c>
      <c r="H3365" s="26">
        <v>1739</v>
      </c>
      <c r="I3365" s="48">
        <v>5011</v>
      </c>
      <c r="J3365" s="28">
        <v>0.92310000000000003</v>
      </c>
      <c r="K3365" s="28">
        <v>0.33329999999999999</v>
      </c>
      <c r="L3365" s="111">
        <v>107</v>
      </c>
      <c r="M3365" s="28">
        <v>0.308</v>
      </c>
      <c r="N3365" s="28">
        <v>8.43E-2</v>
      </c>
    </row>
    <row r="3366" spans="1:14">
      <c r="A3366" s="87" t="s">
        <v>167</v>
      </c>
      <c r="B3366" s="14" t="s">
        <v>74</v>
      </c>
      <c r="C3366" s="14" t="s">
        <v>186</v>
      </c>
      <c r="D3366" s="14">
        <v>2016</v>
      </c>
      <c r="E3366" s="14">
        <v>2016</v>
      </c>
      <c r="F3366" s="14" t="s">
        <v>102</v>
      </c>
      <c r="G3366" s="26">
        <v>51849</v>
      </c>
      <c r="H3366" s="26">
        <v>120370</v>
      </c>
      <c r="I3366" s="48">
        <v>258585</v>
      </c>
      <c r="J3366" s="28">
        <v>0.99229999999999996</v>
      </c>
      <c r="K3366" s="28">
        <v>0.93240000000000001</v>
      </c>
      <c r="L3366" s="111">
        <v>18</v>
      </c>
      <c r="M3366" s="28">
        <v>0.16700000000000001</v>
      </c>
      <c r="N3366" s="28">
        <v>4.9000000000000002E-2</v>
      </c>
    </row>
    <row r="3367" spans="1:14">
      <c r="A3367" s="87" t="s">
        <v>168</v>
      </c>
      <c r="B3367" s="14" t="s">
        <v>75</v>
      </c>
      <c r="C3367" s="14" t="s">
        <v>186</v>
      </c>
      <c r="D3367" s="14">
        <v>2016</v>
      </c>
      <c r="E3367" s="14">
        <v>2016</v>
      </c>
      <c r="F3367" s="14" t="s">
        <v>102</v>
      </c>
      <c r="G3367" s="26">
        <v>3110</v>
      </c>
      <c r="H3367" s="26">
        <v>5387</v>
      </c>
      <c r="I3367" s="48">
        <v>14421</v>
      </c>
      <c r="J3367" s="28">
        <v>0.95630000000000004</v>
      </c>
      <c r="K3367" s="28">
        <v>0.9667</v>
      </c>
      <c r="L3367" s="111">
        <v>107</v>
      </c>
      <c r="M3367" s="28">
        <v>0.308</v>
      </c>
      <c r="N3367" s="28">
        <v>8.43E-2</v>
      </c>
    </row>
    <row r="3368" spans="1:14">
      <c r="A3368" s="87" t="s">
        <v>169</v>
      </c>
      <c r="B3368" s="14" t="s">
        <v>74</v>
      </c>
      <c r="C3368" s="14" t="s">
        <v>186</v>
      </c>
      <c r="D3368" s="14">
        <v>2016</v>
      </c>
      <c r="E3368" s="14">
        <v>2016</v>
      </c>
      <c r="F3368" s="14" t="s">
        <v>102</v>
      </c>
      <c r="G3368" s="26">
        <v>37278</v>
      </c>
      <c r="H3368" s="26">
        <v>74243</v>
      </c>
      <c r="I3368" s="48">
        <v>240818</v>
      </c>
      <c r="J3368" s="28" t="s">
        <v>66</v>
      </c>
      <c r="K3368" s="28" t="s">
        <v>66</v>
      </c>
      <c r="L3368" s="111">
        <v>15</v>
      </c>
      <c r="M3368" s="28">
        <v>0.33300000000000002</v>
      </c>
      <c r="N3368" s="28">
        <v>8.2400000000000001E-2</v>
      </c>
    </row>
    <row r="3369" spans="1:14">
      <c r="A3369" s="87" t="s">
        <v>170</v>
      </c>
      <c r="B3369" s="14" t="s">
        <v>74</v>
      </c>
      <c r="C3369" s="14" t="s">
        <v>186</v>
      </c>
      <c r="D3369" s="14">
        <v>2016</v>
      </c>
      <c r="E3369" s="14">
        <v>2016</v>
      </c>
      <c r="F3369" s="14" t="s">
        <v>102</v>
      </c>
      <c r="G3369" s="26">
        <v>10606</v>
      </c>
      <c r="H3369" s="26">
        <v>20521</v>
      </c>
      <c r="I3369" s="48">
        <v>59358</v>
      </c>
      <c r="J3369" s="28">
        <v>0.95630000000000004</v>
      </c>
      <c r="K3369" s="28">
        <v>0.93210000000000004</v>
      </c>
      <c r="L3369" s="111">
        <v>107</v>
      </c>
      <c r="M3369" s="28">
        <v>0.308</v>
      </c>
      <c r="N3369" s="28">
        <v>8.43E-2</v>
      </c>
    </row>
    <row r="3370" spans="1:14">
      <c r="A3370" s="87" t="s">
        <v>171</v>
      </c>
      <c r="B3370" s="14" t="s">
        <v>75</v>
      </c>
      <c r="C3370" s="14" t="s">
        <v>186</v>
      </c>
      <c r="D3370" s="14">
        <v>2016</v>
      </c>
      <c r="E3370" s="14">
        <v>2016</v>
      </c>
      <c r="F3370" s="14" t="s">
        <v>102</v>
      </c>
      <c r="G3370" s="26">
        <v>6215</v>
      </c>
      <c r="H3370" s="26">
        <v>13350</v>
      </c>
      <c r="I3370" s="48">
        <v>32468</v>
      </c>
      <c r="J3370" s="28">
        <v>0.99080000000000001</v>
      </c>
      <c r="K3370" s="28">
        <v>0.94620000000000004</v>
      </c>
      <c r="L3370" s="111">
        <v>107</v>
      </c>
      <c r="M3370" s="28">
        <v>0.308</v>
      </c>
      <c r="N3370" s="28">
        <v>8.43E-2</v>
      </c>
    </row>
    <row r="3371" spans="1:14">
      <c r="A3371" s="51" t="s">
        <v>281</v>
      </c>
      <c r="B3371" s="14" t="s">
        <v>66</v>
      </c>
      <c r="C3371" s="14" t="s">
        <v>187</v>
      </c>
      <c r="D3371" s="14">
        <v>2016</v>
      </c>
      <c r="E3371" s="14">
        <v>2016</v>
      </c>
      <c r="F3371" s="14" t="s">
        <v>102</v>
      </c>
      <c r="G3371" s="128"/>
      <c r="H3371" s="128"/>
      <c r="I3371" s="128"/>
      <c r="J3371" s="129"/>
      <c r="K3371" s="129"/>
      <c r="L3371" s="111"/>
      <c r="M3371" s="28">
        <v>0.254</v>
      </c>
      <c r="N3371" s="28">
        <v>5.3999999999999999E-2</v>
      </c>
    </row>
    <row r="3372" spans="1:14">
      <c r="A3372" s="51" t="s">
        <v>172</v>
      </c>
      <c r="B3372" s="14" t="s">
        <v>66</v>
      </c>
      <c r="C3372" s="14" t="s">
        <v>187</v>
      </c>
      <c r="D3372" s="14">
        <v>2016</v>
      </c>
      <c r="E3372" s="14">
        <v>2016</v>
      </c>
      <c r="F3372" s="14" t="s">
        <v>102</v>
      </c>
      <c r="G3372" s="26">
        <v>2039184</v>
      </c>
      <c r="H3372" s="26">
        <v>4246017</v>
      </c>
      <c r="I3372" s="48">
        <v>13412543</v>
      </c>
      <c r="J3372" s="28">
        <v>0.97289999999999999</v>
      </c>
      <c r="K3372" s="28">
        <v>0.91800000000000004</v>
      </c>
      <c r="L3372" s="111">
        <v>866</v>
      </c>
      <c r="M3372" s="28">
        <v>0.35299999999999998</v>
      </c>
      <c r="N3372" s="28">
        <v>7.7100000000000002E-2</v>
      </c>
    </row>
    <row r="3373" spans="1:14">
      <c r="A3373" s="51" t="s">
        <v>173</v>
      </c>
      <c r="B3373" s="14" t="s">
        <v>74</v>
      </c>
      <c r="C3373" s="14" t="s">
        <v>187</v>
      </c>
      <c r="D3373" s="14">
        <v>2016</v>
      </c>
      <c r="E3373" s="14">
        <v>2016</v>
      </c>
      <c r="F3373" s="14" t="s">
        <v>102</v>
      </c>
      <c r="G3373" s="26">
        <v>60124</v>
      </c>
      <c r="H3373" s="26">
        <v>115295</v>
      </c>
      <c r="I3373" s="48">
        <v>436014</v>
      </c>
      <c r="J3373" s="28">
        <v>0.99009999999999998</v>
      </c>
      <c r="K3373" s="28">
        <v>0.97</v>
      </c>
      <c r="L3373" s="111">
        <v>27</v>
      </c>
      <c r="M3373" s="28">
        <v>0.37</v>
      </c>
      <c r="N3373" s="28">
        <v>7.5200000000000003E-2</v>
      </c>
    </row>
    <row r="3374" spans="1:14">
      <c r="A3374" s="51" t="s">
        <v>174</v>
      </c>
      <c r="B3374" s="14" t="s">
        <v>75</v>
      </c>
      <c r="C3374" s="14" t="s">
        <v>187</v>
      </c>
      <c r="D3374" s="14">
        <v>2016</v>
      </c>
      <c r="E3374" s="14">
        <v>2016</v>
      </c>
      <c r="F3374" s="14" t="s">
        <v>102</v>
      </c>
      <c r="G3374" s="26">
        <v>90</v>
      </c>
      <c r="H3374" s="26">
        <v>147</v>
      </c>
      <c r="I3374" s="48">
        <v>337</v>
      </c>
      <c r="J3374" s="28">
        <v>1</v>
      </c>
      <c r="K3374" s="28">
        <v>1</v>
      </c>
      <c r="L3374" s="111">
        <v>119</v>
      </c>
      <c r="M3374" s="28">
        <v>0.29399999999999998</v>
      </c>
      <c r="N3374" s="28">
        <v>8.3500000000000005E-2</v>
      </c>
    </row>
    <row r="3375" spans="1:14">
      <c r="A3375" s="51" t="s">
        <v>175</v>
      </c>
      <c r="B3375" s="14" t="s">
        <v>75</v>
      </c>
      <c r="C3375" s="14" t="s">
        <v>187</v>
      </c>
      <c r="D3375" s="14">
        <v>2016</v>
      </c>
      <c r="E3375" s="14">
        <v>2016</v>
      </c>
      <c r="F3375" s="14" t="s">
        <v>102</v>
      </c>
      <c r="G3375" s="26">
        <v>1736</v>
      </c>
      <c r="H3375" s="26">
        <v>3285</v>
      </c>
      <c r="I3375" s="48">
        <v>8263</v>
      </c>
      <c r="J3375" s="28">
        <v>0.97529999999999994</v>
      </c>
      <c r="K3375" s="28">
        <v>0.87270000000000003</v>
      </c>
      <c r="L3375" s="111">
        <v>119</v>
      </c>
      <c r="M3375" s="28">
        <v>0.29399999999999998</v>
      </c>
      <c r="N3375" s="28">
        <v>8.3500000000000005E-2</v>
      </c>
    </row>
    <row r="3376" spans="1:14">
      <c r="A3376" s="51" t="s">
        <v>176</v>
      </c>
      <c r="B3376" s="14" t="s">
        <v>75</v>
      </c>
      <c r="C3376" s="14" t="s">
        <v>187</v>
      </c>
      <c r="D3376" s="14">
        <v>2016</v>
      </c>
      <c r="E3376" s="14">
        <v>2016</v>
      </c>
      <c r="F3376" s="14" t="s">
        <v>102</v>
      </c>
      <c r="G3376" s="26">
        <v>16877</v>
      </c>
      <c r="H3376" s="26">
        <v>31886</v>
      </c>
      <c r="I3376" s="48">
        <v>82632</v>
      </c>
      <c r="J3376" s="28">
        <v>0.81479999999999997</v>
      </c>
      <c r="K3376" s="28">
        <v>0.94320000000000004</v>
      </c>
      <c r="L3376" s="111">
        <v>119</v>
      </c>
      <c r="M3376" s="28">
        <v>0.29399999999999998</v>
      </c>
      <c r="N3376" s="28">
        <v>8.3500000000000005E-2</v>
      </c>
    </row>
    <row r="3377" spans="1:14">
      <c r="A3377" s="51" t="s">
        <v>177</v>
      </c>
      <c r="B3377" s="14" t="s">
        <v>75</v>
      </c>
      <c r="C3377" s="14" t="s">
        <v>187</v>
      </c>
      <c r="D3377" s="14">
        <v>2016</v>
      </c>
      <c r="E3377" s="14">
        <v>2016</v>
      </c>
      <c r="F3377" s="14" t="s">
        <v>102</v>
      </c>
      <c r="G3377" s="26">
        <v>2819</v>
      </c>
      <c r="H3377" s="26">
        <v>5209</v>
      </c>
      <c r="I3377" s="48">
        <v>12240</v>
      </c>
      <c r="J3377" s="28">
        <v>0.9748</v>
      </c>
      <c r="K3377" s="28">
        <v>0.86960000000000004</v>
      </c>
      <c r="L3377" s="111">
        <v>119</v>
      </c>
      <c r="M3377" s="28">
        <v>0.29399999999999998</v>
      </c>
      <c r="N3377" s="28">
        <v>8.3500000000000005E-2</v>
      </c>
    </row>
    <row r="3378" spans="1:14">
      <c r="A3378" s="51" t="s">
        <v>178</v>
      </c>
      <c r="B3378" s="14" t="s">
        <v>75</v>
      </c>
      <c r="C3378" s="14" t="s">
        <v>187</v>
      </c>
      <c r="D3378" s="14">
        <v>2016</v>
      </c>
      <c r="E3378" s="14">
        <v>2016</v>
      </c>
      <c r="F3378" s="14" t="s">
        <v>102</v>
      </c>
      <c r="G3378" s="26">
        <v>646</v>
      </c>
      <c r="H3378" s="26">
        <v>1477</v>
      </c>
      <c r="I3378" s="48">
        <v>9127</v>
      </c>
      <c r="J3378" s="28">
        <v>0.81479999999999997</v>
      </c>
      <c r="K3378" s="28">
        <v>1</v>
      </c>
      <c r="L3378" s="111">
        <v>119</v>
      </c>
      <c r="M3378" s="28">
        <v>0.29399999999999998</v>
      </c>
      <c r="N3378" s="28">
        <v>8.3500000000000005E-2</v>
      </c>
    </row>
    <row r="3379" spans="1:14">
      <c r="A3379" s="51" t="s">
        <v>179</v>
      </c>
      <c r="B3379" s="14" t="s">
        <v>74</v>
      </c>
      <c r="C3379" s="14" t="s">
        <v>187</v>
      </c>
      <c r="D3379" s="14">
        <v>2016</v>
      </c>
      <c r="E3379" s="14">
        <v>2016</v>
      </c>
      <c r="F3379" s="14" t="s">
        <v>102</v>
      </c>
      <c r="G3379" s="26">
        <v>33326</v>
      </c>
      <c r="H3379" s="26">
        <v>66496</v>
      </c>
      <c r="I3379" s="48">
        <v>275496</v>
      </c>
      <c r="J3379" s="28">
        <v>0.9657</v>
      </c>
      <c r="K3379" s="28">
        <v>0.98609999999999998</v>
      </c>
      <c r="L3379" s="111">
        <v>18</v>
      </c>
      <c r="M3379" s="28">
        <v>0.5</v>
      </c>
      <c r="N3379" s="28">
        <v>3.8800000000000001E-2</v>
      </c>
    </row>
    <row r="3380" spans="1:14">
      <c r="A3380" s="51" t="s">
        <v>180</v>
      </c>
      <c r="B3380" s="14" t="s">
        <v>75</v>
      </c>
      <c r="C3380" s="14" t="s">
        <v>187</v>
      </c>
      <c r="D3380" s="14">
        <v>2016</v>
      </c>
      <c r="E3380" s="14">
        <v>2016</v>
      </c>
      <c r="F3380" s="14" t="s">
        <v>102</v>
      </c>
      <c r="G3380" s="26">
        <v>2574</v>
      </c>
      <c r="H3380" s="26">
        <v>5240</v>
      </c>
      <c r="I3380" s="48">
        <v>11942</v>
      </c>
      <c r="J3380" s="28">
        <v>1</v>
      </c>
      <c r="K3380" s="28">
        <v>0.90910000000000002</v>
      </c>
      <c r="L3380" s="111">
        <v>119</v>
      </c>
      <c r="M3380" s="28">
        <v>0.29399999999999998</v>
      </c>
      <c r="N3380" s="28">
        <v>8.3500000000000005E-2</v>
      </c>
    </row>
    <row r="3381" spans="1:14">
      <c r="A3381" s="51" t="s">
        <v>181</v>
      </c>
      <c r="B3381" s="14" t="s">
        <v>75</v>
      </c>
      <c r="C3381" s="14" t="s">
        <v>187</v>
      </c>
      <c r="D3381" s="14">
        <v>2016</v>
      </c>
      <c r="E3381" s="14">
        <v>2016</v>
      </c>
      <c r="F3381" s="14" t="s">
        <v>102</v>
      </c>
      <c r="G3381" s="26">
        <v>7136</v>
      </c>
      <c r="H3381" s="26">
        <v>12674</v>
      </c>
      <c r="I3381" s="48">
        <v>38524</v>
      </c>
      <c r="J3381" s="28">
        <v>0.97419999999999995</v>
      </c>
      <c r="K3381" s="28">
        <v>0.98089999999999999</v>
      </c>
      <c r="L3381" s="111">
        <v>119</v>
      </c>
      <c r="M3381" s="28">
        <v>0.29399999999999998</v>
      </c>
      <c r="N3381" s="28">
        <v>8.3500000000000005E-2</v>
      </c>
    </row>
    <row r="3382" spans="1:14">
      <c r="A3382" s="87" t="s">
        <v>123</v>
      </c>
      <c r="B3382" s="14" t="s">
        <v>74</v>
      </c>
      <c r="C3382" s="14" t="s">
        <v>187</v>
      </c>
      <c r="D3382" s="14">
        <v>2016</v>
      </c>
      <c r="E3382" s="14">
        <v>2016</v>
      </c>
      <c r="F3382" s="14" t="s">
        <v>102</v>
      </c>
      <c r="G3382" s="26">
        <v>93121</v>
      </c>
      <c r="H3382" s="26">
        <v>216152</v>
      </c>
      <c r="I3382" s="48">
        <v>494056</v>
      </c>
      <c r="J3382" s="28">
        <v>0.93910000000000005</v>
      </c>
      <c r="K3382" s="28">
        <v>0.95299999999999996</v>
      </c>
      <c r="L3382" s="111">
        <v>47</v>
      </c>
      <c r="M3382" s="28">
        <v>0.34</v>
      </c>
      <c r="N3382" s="28">
        <v>2.6599999999999999E-2</v>
      </c>
    </row>
    <row r="3383" spans="1:14">
      <c r="A3383" s="87" t="s">
        <v>124</v>
      </c>
      <c r="B3383" s="14" t="s">
        <v>75</v>
      </c>
      <c r="C3383" s="14" t="s">
        <v>187</v>
      </c>
      <c r="D3383" s="14">
        <v>2016</v>
      </c>
      <c r="E3383" s="14">
        <v>2016</v>
      </c>
      <c r="F3383" s="14" t="s">
        <v>102</v>
      </c>
      <c r="G3383" s="26">
        <v>1559</v>
      </c>
      <c r="H3383" s="26">
        <v>3611</v>
      </c>
      <c r="I3383" s="48">
        <v>12287</v>
      </c>
      <c r="J3383" s="28">
        <v>0.96970000000000001</v>
      </c>
      <c r="K3383" s="28">
        <v>0.94440000000000002</v>
      </c>
      <c r="L3383" s="111">
        <v>119</v>
      </c>
      <c r="M3383" s="28">
        <v>0.29399999999999998</v>
      </c>
      <c r="N3383" s="28">
        <v>8.3500000000000005E-2</v>
      </c>
    </row>
    <row r="3384" spans="1:14">
      <c r="A3384" s="87" t="s">
        <v>125</v>
      </c>
      <c r="B3384" s="14" t="s">
        <v>75</v>
      </c>
      <c r="C3384" s="14" t="s">
        <v>187</v>
      </c>
      <c r="D3384" s="14">
        <v>2016</v>
      </c>
      <c r="E3384" s="14">
        <v>2016</v>
      </c>
      <c r="F3384" s="14" t="s">
        <v>102</v>
      </c>
      <c r="G3384" s="26">
        <v>12431</v>
      </c>
      <c r="H3384" s="26">
        <v>21106</v>
      </c>
      <c r="I3384" s="48">
        <v>54744</v>
      </c>
      <c r="J3384" s="28">
        <v>0.99139999999999995</v>
      </c>
      <c r="K3384" s="28">
        <v>0.95530000000000004</v>
      </c>
      <c r="L3384" s="111">
        <v>119</v>
      </c>
      <c r="M3384" s="28">
        <v>0.29399999999999998</v>
      </c>
      <c r="N3384" s="28">
        <v>8.3500000000000005E-2</v>
      </c>
    </row>
    <row r="3385" spans="1:14">
      <c r="A3385" s="87" t="s">
        <v>126</v>
      </c>
      <c r="B3385" s="14" t="s">
        <v>75</v>
      </c>
      <c r="C3385" s="14" t="s">
        <v>187</v>
      </c>
      <c r="D3385" s="14">
        <v>2016</v>
      </c>
      <c r="E3385" s="14">
        <v>2016</v>
      </c>
      <c r="F3385" s="14" t="s">
        <v>102</v>
      </c>
      <c r="G3385" s="26">
        <v>17680</v>
      </c>
      <c r="H3385" s="26">
        <v>43114</v>
      </c>
      <c r="I3385" s="48">
        <v>94219</v>
      </c>
      <c r="J3385" s="28">
        <v>0.96560000000000001</v>
      </c>
      <c r="K3385" s="28">
        <v>0.9284</v>
      </c>
      <c r="L3385" s="111">
        <v>119</v>
      </c>
      <c r="M3385" s="28">
        <v>0.29399999999999998</v>
      </c>
      <c r="N3385" s="28">
        <v>8.3500000000000005E-2</v>
      </c>
    </row>
    <row r="3386" spans="1:14">
      <c r="A3386" s="87" t="s">
        <v>127</v>
      </c>
      <c r="B3386" s="14" t="s">
        <v>75</v>
      </c>
      <c r="C3386" s="14" t="s">
        <v>187</v>
      </c>
      <c r="D3386" s="14">
        <v>2016</v>
      </c>
      <c r="E3386" s="14">
        <v>2016</v>
      </c>
      <c r="F3386" s="14" t="s">
        <v>102</v>
      </c>
      <c r="G3386" s="26">
        <v>1041</v>
      </c>
      <c r="H3386" s="26">
        <v>2013</v>
      </c>
      <c r="I3386" s="48">
        <v>5678</v>
      </c>
      <c r="J3386" s="28">
        <v>1</v>
      </c>
      <c r="K3386" s="28">
        <v>0.94440000000000002</v>
      </c>
      <c r="L3386" s="111">
        <v>119</v>
      </c>
      <c r="M3386" s="28">
        <v>0.29399999999999998</v>
      </c>
      <c r="N3386" s="28">
        <v>8.3500000000000005E-2</v>
      </c>
    </row>
    <row r="3387" spans="1:14">
      <c r="A3387" s="87" t="s">
        <v>128</v>
      </c>
      <c r="B3387" s="14" t="s">
        <v>75</v>
      </c>
      <c r="C3387" s="14" t="s">
        <v>187</v>
      </c>
      <c r="D3387" s="14">
        <v>2016</v>
      </c>
      <c r="E3387" s="14">
        <v>2016</v>
      </c>
      <c r="F3387" s="14" t="s">
        <v>102</v>
      </c>
      <c r="G3387" s="26">
        <v>70534</v>
      </c>
      <c r="H3387" s="26">
        <v>163823</v>
      </c>
      <c r="I3387" s="48">
        <v>411042</v>
      </c>
      <c r="J3387" s="28">
        <v>0.98670000000000002</v>
      </c>
      <c r="K3387" s="28">
        <v>0.93979999999999997</v>
      </c>
      <c r="L3387" s="111">
        <v>28</v>
      </c>
      <c r="M3387" s="28">
        <v>0.25</v>
      </c>
      <c r="N3387" s="28">
        <v>1.35E-2</v>
      </c>
    </row>
    <row r="3388" spans="1:14">
      <c r="A3388" s="87" t="s">
        <v>129</v>
      </c>
      <c r="B3388" s="14" t="s">
        <v>75</v>
      </c>
      <c r="C3388" s="14" t="s">
        <v>187</v>
      </c>
      <c r="D3388" s="14">
        <v>2016</v>
      </c>
      <c r="E3388" s="14">
        <v>2016</v>
      </c>
      <c r="F3388" s="14" t="s">
        <v>102</v>
      </c>
      <c r="G3388" s="26">
        <v>10720</v>
      </c>
      <c r="H3388" s="26">
        <v>24345</v>
      </c>
      <c r="I3388" s="48">
        <v>56789</v>
      </c>
      <c r="J3388" s="28">
        <v>0.99009999999999998</v>
      </c>
      <c r="K3388" s="28">
        <v>0.94030000000000002</v>
      </c>
      <c r="L3388" s="111">
        <v>119</v>
      </c>
      <c r="M3388" s="28">
        <v>0.29399999999999998</v>
      </c>
      <c r="N3388" s="28">
        <v>8.3500000000000005E-2</v>
      </c>
    </row>
    <row r="3389" spans="1:14">
      <c r="A3389" s="87" t="s">
        <v>130</v>
      </c>
      <c r="B3389" s="14" t="s">
        <v>75</v>
      </c>
      <c r="C3389" s="14" t="s">
        <v>187</v>
      </c>
      <c r="D3389" s="14">
        <v>2016</v>
      </c>
      <c r="E3389" s="14">
        <v>2016</v>
      </c>
      <c r="F3389" s="14" t="s">
        <v>102</v>
      </c>
      <c r="G3389" s="26">
        <v>6592</v>
      </c>
      <c r="H3389" s="26">
        <v>12406</v>
      </c>
      <c r="I3389" s="48">
        <v>31770</v>
      </c>
      <c r="J3389" s="28">
        <v>0.92559999999999998</v>
      </c>
      <c r="K3389" s="28">
        <v>0.95379999999999998</v>
      </c>
      <c r="L3389" s="111">
        <v>119</v>
      </c>
      <c r="M3389" s="28">
        <v>0.29399999999999998</v>
      </c>
      <c r="N3389" s="28">
        <v>8.3500000000000005E-2</v>
      </c>
    </row>
    <row r="3390" spans="1:14">
      <c r="A3390" s="87" t="s">
        <v>131</v>
      </c>
      <c r="B3390" s="14" t="s">
        <v>75</v>
      </c>
      <c r="C3390" s="14" t="s">
        <v>187</v>
      </c>
      <c r="D3390" s="14">
        <v>2016</v>
      </c>
      <c r="E3390" s="14">
        <v>2016</v>
      </c>
      <c r="F3390" s="14" t="s">
        <v>102</v>
      </c>
      <c r="G3390" s="26">
        <v>1575</v>
      </c>
      <c r="H3390" s="26">
        <v>3133</v>
      </c>
      <c r="I3390" s="48">
        <v>7785</v>
      </c>
      <c r="J3390" s="28">
        <v>0.87619999999999998</v>
      </c>
      <c r="K3390" s="28">
        <v>0.71619999999999995</v>
      </c>
      <c r="L3390" s="111">
        <v>119</v>
      </c>
      <c r="M3390" s="28">
        <v>0.29399999999999998</v>
      </c>
      <c r="N3390" s="28">
        <v>8.3500000000000005E-2</v>
      </c>
    </row>
    <row r="3391" spans="1:14">
      <c r="A3391" s="87" t="s">
        <v>132</v>
      </c>
      <c r="B3391" s="14" t="s">
        <v>76</v>
      </c>
      <c r="C3391" s="14" t="s">
        <v>187</v>
      </c>
      <c r="D3391" s="14">
        <v>2016</v>
      </c>
      <c r="E3391" s="14">
        <v>2016</v>
      </c>
      <c r="F3391" s="14" t="s">
        <v>102</v>
      </c>
      <c r="G3391" s="26">
        <v>553594</v>
      </c>
      <c r="H3391" s="26">
        <v>1112257</v>
      </c>
      <c r="I3391" s="48">
        <v>3957155</v>
      </c>
      <c r="J3391" s="28">
        <v>0.96460000000000001</v>
      </c>
      <c r="K3391" s="28">
        <v>0.85740000000000005</v>
      </c>
      <c r="L3391" s="111">
        <v>206</v>
      </c>
      <c r="M3391" s="28">
        <v>0.5</v>
      </c>
      <c r="N3391" s="28">
        <v>9.0399999999999994E-2</v>
      </c>
    </row>
    <row r="3392" spans="1:14">
      <c r="A3392" s="87" t="s">
        <v>133</v>
      </c>
      <c r="B3392" s="14" t="s">
        <v>75</v>
      </c>
      <c r="C3392" s="14" t="s">
        <v>187</v>
      </c>
      <c r="D3392" s="14">
        <v>2016</v>
      </c>
      <c r="E3392" s="14">
        <v>2016</v>
      </c>
      <c r="F3392" s="14" t="s">
        <v>102</v>
      </c>
      <c r="G3392" s="26">
        <v>11825</v>
      </c>
      <c r="H3392" s="26">
        <v>28762</v>
      </c>
      <c r="I3392" s="48">
        <v>70092</v>
      </c>
      <c r="J3392" s="28">
        <v>0.99329999999999996</v>
      </c>
      <c r="K3392" s="28">
        <v>0.95369999999999999</v>
      </c>
      <c r="L3392" s="111">
        <v>119</v>
      </c>
      <c r="M3392" s="28">
        <v>0.29399999999999998</v>
      </c>
      <c r="N3392" s="28">
        <v>8.3500000000000005E-2</v>
      </c>
    </row>
    <row r="3393" spans="1:14">
      <c r="A3393" s="87" t="s">
        <v>134</v>
      </c>
      <c r="B3393" s="14" t="s">
        <v>75</v>
      </c>
      <c r="C3393" s="14" t="s">
        <v>187</v>
      </c>
      <c r="D3393" s="14">
        <v>2016</v>
      </c>
      <c r="E3393" s="14">
        <v>2016</v>
      </c>
      <c r="F3393" s="14" t="s">
        <v>102</v>
      </c>
      <c r="G3393" s="26">
        <v>6194</v>
      </c>
      <c r="H3393" s="26">
        <v>10182</v>
      </c>
      <c r="I3393" s="48">
        <v>45603</v>
      </c>
      <c r="J3393" s="28">
        <v>0.97719999999999996</v>
      </c>
      <c r="K3393" s="28">
        <v>0.96279999999999999</v>
      </c>
      <c r="L3393" s="111">
        <v>119</v>
      </c>
      <c r="M3393" s="28">
        <v>0.29399999999999998</v>
      </c>
      <c r="N3393" s="28">
        <v>8.3500000000000005E-2</v>
      </c>
    </row>
    <row r="3394" spans="1:14">
      <c r="A3394" s="87" t="s">
        <v>135</v>
      </c>
      <c r="B3394" s="14" t="s">
        <v>75</v>
      </c>
      <c r="C3394" s="14" t="s">
        <v>187</v>
      </c>
      <c r="D3394" s="14">
        <v>2016</v>
      </c>
      <c r="E3394" s="14">
        <v>2016</v>
      </c>
      <c r="F3394" s="14" t="s">
        <v>102</v>
      </c>
      <c r="G3394" s="26">
        <v>1064</v>
      </c>
      <c r="H3394" s="26">
        <v>1964</v>
      </c>
      <c r="I3394" s="48">
        <v>4786</v>
      </c>
      <c r="J3394" s="28">
        <v>0.97060000000000002</v>
      </c>
      <c r="K3394" s="28">
        <v>0.96</v>
      </c>
      <c r="L3394" s="111">
        <v>119</v>
      </c>
      <c r="M3394" s="28">
        <v>0.29399999999999998</v>
      </c>
      <c r="N3394" s="28">
        <v>8.3500000000000005E-2</v>
      </c>
    </row>
    <row r="3395" spans="1:14">
      <c r="A3395" s="87" t="s">
        <v>136</v>
      </c>
      <c r="B3395" s="14" t="s">
        <v>75</v>
      </c>
      <c r="C3395" s="14" t="s">
        <v>187</v>
      </c>
      <c r="D3395" s="14">
        <v>2016</v>
      </c>
      <c r="E3395" s="14">
        <v>2016</v>
      </c>
      <c r="F3395" s="14" t="s">
        <v>102</v>
      </c>
      <c r="G3395" s="26">
        <v>6610</v>
      </c>
      <c r="H3395" s="26">
        <v>12391</v>
      </c>
      <c r="I3395" s="48">
        <v>40444</v>
      </c>
      <c r="J3395" s="28">
        <v>0.9304</v>
      </c>
      <c r="K3395" s="28">
        <v>0.96020000000000005</v>
      </c>
      <c r="L3395" s="111">
        <v>119</v>
      </c>
      <c r="M3395" s="28">
        <v>0.29399999999999998</v>
      </c>
      <c r="N3395" s="28">
        <v>8.3500000000000005E-2</v>
      </c>
    </row>
    <row r="3396" spans="1:14">
      <c r="A3396" s="87" t="s">
        <v>137</v>
      </c>
      <c r="B3396" s="14" t="s">
        <v>75</v>
      </c>
      <c r="C3396" s="14" t="s">
        <v>187</v>
      </c>
      <c r="D3396" s="14">
        <v>2016</v>
      </c>
      <c r="E3396" s="14">
        <v>2016</v>
      </c>
      <c r="F3396" s="14" t="s">
        <v>102</v>
      </c>
      <c r="G3396" s="26">
        <v>24135</v>
      </c>
      <c r="H3396" s="26">
        <v>55743</v>
      </c>
      <c r="I3396" s="48">
        <v>140029</v>
      </c>
      <c r="J3396" s="28">
        <v>0.91849999999999998</v>
      </c>
      <c r="K3396" s="28">
        <v>0.97450000000000003</v>
      </c>
      <c r="L3396" s="111">
        <v>9</v>
      </c>
      <c r="M3396" s="28">
        <v>0.33300000000000002</v>
      </c>
      <c r="N3396" s="28">
        <v>2.1899999999999999E-2</v>
      </c>
    </row>
    <row r="3397" spans="1:14">
      <c r="A3397" s="87" t="s">
        <v>138</v>
      </c>
      <c r="B3397" s="14" t="s">
        <v>75</v>
      </c>
      <c r="C3397" s="14" t="s">
        <v>187</v>
      </c>
      <c r="D3397" s="14">
        <v>2016</v>
      </c>
      <c r="E3397" s="14">
        <v>2016</v>
      </c>
      <c r="F3397" s="14" t="s">
        <v>102</v>
      </c>
      <c r="G3397" s="26">
        <v>532</v>
      </c>
      <c r="H3397" s="26">
        <v>1090</v>
      </c>
      <c r="I3397" s="48">
        <v>3155</v>
      </c>
      <c r="J3397" s="28">
        <v>0.89290000000000003</v>
      </c>
      <c r="K3397" s="28">
        <v>0.86670000000000003</v>
      </c>
      <c r="L3397" s="111">
        <v>119</v>
      </c>
      <c r="M3397" s="28">
        <v>0.29399999999999998</v>
      </c>
      <c r="N3397" s="28">
        <v>8.3500000000000005E-2</v>
      </c>
    </row>
    <row r="3398" spans="1:14">
      <c r="A3398" s="87" t="s">
        <v>139</v>
      </c>
      <c r="B3398" s="14" t="s">
        <v>75</v>
      </c>
      <c r="C3398" s="14" t="s">
        <v>187</v>
      </c>
      <c r="D3398" s="14">
        <v>2016</v>
      </c>
      <c r="E3398" s="14">
        <v>2016</v>
      </c>
      <c r="F3398" s="14" t="s">
        <v>102</v>
      </c>
      <c r="G3398" s="26">
        <v>458</v>
      </c>
      <c r="H3398" s="26">
        <v>787</v>
      </c>
      <c r="I3398" s="48">
        <v>3778</v>
      </c>
      <c r="J3398" s="28">
        <v>0.96299999999999997</v>
      </c>
      <c r="K3398" s="28">
        <v>1</v>
      </c>
      <c r="L3398" s="111">
        <v>119</v>
      </c>
      <c r="M3398" s="28">
        <v>0.29399999999999998</v>
      </c>
      <c r="N3398" s="28">
        <v>8.3500000000000005E-2</v>
      </c>
    </row>
    <row r="3399" spans="1:14">
      <c r="A3399" s="87" t="s">
        <v>140</v>
      </c>
      <c r="B3399" s="14" t="s">
        <v>75</v>
      </c>
      <c r="C3399" s="14" t="s">
        <v>187</v>
      </c>
      <c r="D3399" s="14">
        <v>2016</v>
      </c>
      <c r="E3399" s="14">
        <v>2016</v>
      </c>
      <c r="F3399" s="14" t="s">
        <v>102</v>
      </c>
      <c r="G3399" s="26">
        <v>20947</v>
      </c>
      <c r="H3399" s="26">
        <v>45892</v>
      </c>
      <c r="I3399" s="48">
        <v>183218</v>
      </c>
      <c r="J3399" s="28">
        <v>0.99429999999999996</v>
      </c>
      <c r="K3399" s="28">
        <v>0.96389999999999998</v>
      </c>
      <c r="L3399" s="111">
        <v>12</v>
      </c>
      <c r="M3399" s="28">
        <v>8.3000000000000004E-2</v>
      </c>
      <c r="N3399" s="28">
        <v>4.0899999999999999E-2</v>
      </c>
    </row>
    <row r="3400" spans="1:14">
      <c r="A3400" s="87" t="s">
        <v>141</v>
      </c>
      <c r="B3400" s="14" t="s">
        <v>75</v>
      </c>
      <c r="C3400" s="14" t="s">
        <v>187</v>
      </c>
      <c r="D3400" s="14">
        <v>2016</v>
      </c>
      <c r="E3400" s="14">
        <v>2016</v>
      </c>
      <c r="F3400" s="14" t="s">
        <v>102</v>
      </c>
      <c r="G3400" s="26">
        <v>3469</v>
      </c>
      <c r="H3400" s="26">
        <v>7082</v>
      </c>
      <c r="I3400" s="48">
        <v>32641</v>
      </c>
      <c r="J3400" s="28">
        <v>0.97889999999999999</v>
      </c>
      <c r="K3400" s="28">
        <v>0.87139999999999995</v>
      </c>
      <c r="L3400" s="111">
        <v>119</v>
      </c>
      <c r="M3400" s="28">
        <v>0.29399999999999998</v>
      </c>
      <c r="N3400" s="28">
        <v>8.3500000000000005E-2</v>
      </c>
    </row>
    <row r="3401" spans="1:14">
      <c r="A3401" s="87" t="s">
        <v>142</v>
      </c>
      <c r="B3401" s="14" t="s">
        <v>75</v>
      </c>
      <c r="C3401" s="14" t="s">
        <v>187</v>
      </c>
      <c r="D3401" s="14">
        <v>2016</v>
      </c>
      <c r="E3401" s="14">
        <v>2016</v>
      </c>
      <c r="F3401" s="14" t="s">
        <v>102</v>
      </c>
      <c r="G3401" s="26">
        <v>4362</v>
      </c>
      <c r="H3401" s="26">
        <v>7611</v>
      </c>
      <c r="I3401" s="48">
        <v>25501</v>
      </c>
      <c r="J3401" s="28" t="s">
        <v>66</v>
      </c>
      <c r="K3401" s="28" t="s">
        <v>66</v>
      </c>
      <c r="L3401" s="111">
        <v>119</v>
      </c>
      <c r="M3401" s="28">
        <v>0.29399999999999998</v>
      </c>
      <c r="N3401" s="28">
        <v>8.3500000000000005E-2</v>
      </c>
    </row>
    <row r="3402" spans="1:14">
      <c r="A3402" s="87" t="s">
        <v>143</v>
      </c>
      <c r="B3402" s="14" t="s">
        <v>74</v>
      </c>
      <c r="C3402" s="14" t="s">
        <v>187</v>
      </c>
      <c r="D3402" s="14">
        <v>2016</v>
      </c>
      <c r="E3402" s="14">
        <v>2016</v>
      </c>
      <c r="F3402" s="14" t="s">
        <v>102</v>
      </c>
      <c r="G3402" s="26">
        <v>123021</v>
      </c>
      <c r="H3402" s="26">
        <v>251610</v>
      </c>
      <c r="I3402" s="48">
        <v>908932</v>
      </c>
      <c r="J3402" s="28">
        <v>0.98960000000000004</v>
      </c>
      <c r="K3402" s="28">
        <v>1</v>
      </c>
      <c r="L3402" s="111">
        <v>57</v>
      </c>
      <c r="M3402" s="28">
        <v>0.40400000000000003</v>
      </c>
      <c r="N3402" s="28">
        <v>4.6899999999999997E-2</v>
      </c>
    </row>
    <row r="3403" spans="1:14">
      <c r="A3403" s="87" t="s">
        <v>144</v>
      </c>
      <c r="B3403" s="14" t="s">
        <v>74</v>
      </c>
      <c r="C3403" s="14" t="s">
        <v>187</v>
      </c>
      <c r="D3403" s="14">
        <v>2016</v>
      </c>
      <c r="E3403" s="14">
        <v>2016</v>
      </c>
      <c r="F3403" s="14" t="s">
        <v>102</v>
      </c>
      <c r="G3403" s="26">
        <v>9269</v>
      </c>
      <c r="H3403" s="26">
        <v>17399</v>
      </c>
      <c r="I3403" s="48">
        <v>63492</v>
      </c>
      <c r="J3403" s="28" t="s">
        <v>66</v>
      </c>
      <c r="K3403" s="28" t="s">
        <v>66</v>
      </c>
      <c r="L3403" s="111">
        <v>119</v>
      </c>
      <c r="M3403" s="28">
        <v>0.29399999999999998</v>
      </c>
      <c r="N3403" s="28">
        <v>8.3500000000000005E-2</v>
      </c>
    </row>
    <row r="3404" spans="1:14">
      <c r="A3404" s="87" t="s">
        <v>145</v>
      </c>
      <c r="B3404" s="14" t="s">
        <v>75</v>
      </c>
      <c r="C3404" s="14" t="s">
        <v>187</v>
      </c>
      <c r="D3404" s="14">
        <v>2016</v>
      </c>
      <c r="E3404" s="14">
        <v>2016</v>
      </c>
      <c r="F3404" s="14" t="s">
        <v>102</v>
      </c>
      <c r="G3404" s="26">
        <v>1115</v>
      </c>
      <c r="H3404" s="26">
        <v>2023</v>
      </c>
      <c r="I3404" s="48">
        <v>6213</v>
      </c>
      <c r="J3404" s="28">
        <v>1</v>
      </c>
      <c r="K3404" s="28">
        <v>0.88100000000000001</v>
      </c>
      <c r="L3404" s="111">
        <v>119</v>
      </c>
      <c r="M3404" s="28">
        <v>0.29399999999999998</v>
      </c>
      <c r="N3404" s="28">
        <v>8.3500000000000005E-2</v>
      </c>
    </row>
    <row r="3405" spans="1:14">
      <c r="A3405" s="87" t="s">
        <v>146</v>
      </c>
      <c r="B3405" s="14" t="s">
        <v>75</v>
      </c>
      <c r="C3405" s="14" t="s">
        <v>187</v>
      </c>
      <c r="D3405" s="14">
        <v>2016</v>
      </c>
      <c r="E3405" s="14">
        <v>2016</v>
      </c>
      <c r="F3405" s="14" t="s">
        <v>102</v>
      </c>
      <c r="G3405" s="26">
        <v>129515</v>
      </c>
      <c r="H3405" s="26">
        <v>288251</v>
      </c>
      <c r="I3405" s="48">
        <v>845925</v>
      </c>
      <c r="J3405" s="28">
        <v>0.997</v>
      </c>
      <c r="K3405" s="28">
        <v>0.93769999999999998</v>
      </c>
      <c r="L3405" s="111">
        <v>51</v>
      </c>
      <c r="M3405" s="28">
        <v>0.19600000000000001</v>
      </c>
      <c r="N3405" s="28">
        <v>3.7499999999999999E-2</v>
      </c>
    </row>
    <row r="3406" spans="1:14">
      <c r="A3406" s="87" t="s">
        <v>147</v>
      </c>
      <c r="B3406" s="14" t="s">
        <v>74</v>
      </c>
      <c r="C3406" s="14" t="s">
        <v>187</v>
      </c>
      <c r="D3406" s="14">
        <v>2016</v>
      </c>
      <c r="E3406" s="14">
        <v>2016</v>
      </c>
      <c r="F3406" s="14" t="s">
        <v>102</v>
      </c>
      <c r="G3406" s="26">
        <v>101529</v>
      </c>
      <c r="H3406" s="26">
        <v>212543</v>
      </c>
      <c r="I3406" s="48">
        <v>558421</v>
      </c>
      <c r="J3406" s="28">
        <v>0.98980000000000001</v>
      </c>
      <c r="K3406" s="28">
        <v>0.98660000000000003</v>
      </c>
      <c r="L3406" s="111">
        <v>51</v>
      </c>
      <c r="M3406" s="28">
        <v>0.43099999999999999</v>
      </c>
      <c r="N3406" s="28">
        <v>3.85E-2</v>
      </c>
    </row>
    <row r="3407" spans="1:14">
      <c r="A3407" s="87" t="s">
        <v>148</v>
      </c>
      <c r="B3407" s="14" t="s">
        <v>75</v>
      </c>
      <c r="C3407" s="14" t="s">
        <v>187</v>
      </c>
      <c r="D3407" s="14">
        <v>2016</v>
      </c>
      <c r="E3407" s="14">
        <v>2016</v>
      </c>
      <c r="F3407" s="14" t="s">
        <v>102</v>
      </c>
      <c r="G3407" s="26">
        <v>2447</v>
      </c>
      <c r="H3407" s="26">
        <v>5364</v>
      </c>
      <c r="I3407" s="48">
        <v>19023</v>
      </c>
      <c r="J3407" s="28">
        <v>0.90759999999999996</v>
      </c>
      <c r="K3407" s="28">
        <v>0.94440000000000002</v>
      </c>
      <c r="L3407" s="111">
        <v>119</v>
      </c>
      <c r="M3407" s="28">
        <v>0.29399999999999998</v>
      </c>
      <c r="N3407" s="28">
        <v>8.3500000000000005E-2</v>
      </c>
    </row>
    <row r="3408" spans="1:14">
      <c r="A3408" s="87" t="s">
        <v>149</v>
      </c>
      <c r="B3408" s="14" t="s">
        <v>75</v>
      </c>
      <c r="C3408" s="14" t="s">
        <v>187</v>
      </c>
      <c r="D3408" s="14">
        <v>2016</v>
      </c>
      <c r="E3408" s="14">
        <v>2016</v>
      </c>
      <c r="F3408" s="14" t="s">
        <v>102</v>
      </c>
      <c r="G3408" s="26">
        <v>178723</v>
      </c>
      <c r="H3408" s="26">
        <v>390765</v>
      </c>
      <c r="I3408" s="48">
        <v>882272</v>
      </c>
      <c r="J3408" s="28">
        <v>0.99399999999999999</v>
      </c>
      <c r="K3408" s="28">
        <v>0.95660000000000001</v>
      </c>
      <c r="L3408" s="111">
        <v>53</v>
      </c>
      <c r="M3408" s="28">
        <v>0.22600000000000001</v>
      </c>
      <c r="N3408" s="28">
        <v>2.29E-2</v>
      </c>
    </row>
    <row r="3409" spans="1:14">
      <c r="A3409" s="87" t="s">
        <v>150</v>
      </c>
      <c r="B3409" s="14" t="s">
        <v>74</v>
      </c>
      <c r="C3409" s="14" t="s">
        <v>187</v>
      </c>
      <c r="D3409" s="14">
        <v>2016</v>
      </c>
      <c r="E3409" s="14">
        <v>2016</v>
      </c>
      <c r="F3409" s="14" t="s">
        <v>102</v>
      </c>
      <c r="G3409" s="26">
        <v>141621</v>
      </c>
      <c r="H3409" s="26">
        <v>285226</v>
      </c>
      <c r="I3409" s="48">
        <v>905289</v>
      </c>
      <c r="J3409" s="28">
        <v>0.97870000000000001</v>
      </c>
      <c r="K3409" s="28">
        <v>0.98350000000000004</v>
      </c>
      <c r="L3409" s="111">
        <v>74</v>
      </c>
      <c r="M3409" s="28">
        <v>0.29699999999999999</v>
      </c>
      <c r="N3409" s="28">
        <v>2.76E-2</v>
      </c>
    </row>
    <row r="3410" spans="1:14">
      <c r="A3410" s="87" t="s">
        <v>151</v>
      </c>
      <c r="B3410" s="14" t="s">
        <v>74</v>
      </c>
      <c r="C3410" s="14" t="s">
        <v>187</v>
      </c>
      <c r="D3410" s="14">
        <v>2016</v>
      </c>
      <c r="E3410" s="14">
        <v>2016</v>
      </c>
      <c r="F3410" s="14" t="s">
        <v>102</v>
      </c>
      <c r="G3410" s="28" t="s">
        <v>66</v>
      </c>
      <c r="H3410" s="28" t="s">
        <v>66</v>
      </c>
      <c r="I3410" s="48">
        <v>224447</v>
      </c>
      <c r="J3410" s="28" t="s">
        <v>66</v>
      </c>
      <c r="K3410" s="28" t="s">
        <v>66</v>
      </c>
      <c r="L3410" s="111">
        <v>14</v>
      </c>
      <c r="M3410" s="28">
        <v>0.42899999999999999</v>
      </c>
      <c r="N3410" s="28">
        <v>6.6600000000000006E-2</v>
      </c>
    </row>
    <row r="3411" spans="1:14">
      <c r="A3411" s="87" t="s">
        <v>152</v>
      </c>
      <c r="B3411" s="14" t="s">
        <v>75</v>
      </c>
      <c r="C3411" s="14" t="s">
        <v>187</v>
      </c>
      <c r="D3411" s="14">
        <v>2016</v>
      </c>
      <c r="E3411" s="14">
        <v>2016</v>
      </c>
      <c r="F3411" s="14" t="s">
        <v>102</v>
      </c>
      <c r="G3411" s="26">
        <v>51225</v>
      </c>
      <c r="H3411" s="26">
        <v>114858</v>
      </c>
      <c r="I3411" s="48">
        <v>300636</v>
      </c>
      <c r="J3411" s="28">
        <v>0.97599999999999998</v>
      </c>
      <c r="K3411" s="28">
        <v>0.87180000000000002</v>
      </c>
      <c r="L3411" s="111">
        <v>18</v>
      </c>
      <c r="M3411" s="28">
        <v>0.27800000000000002</v>
      </c>
      <c r="N3411" s="28">
        <v>3.5799999999999998E-2</v>
      </c>
    </row>
    <row r="3412" spans="1:14">
      <c r="A3412" s="87" t="s">
        <v>153</v>
      </c>
      <c r="B3412" s="14" t="s">
        <v>74</v>
      </c>
      <c r="C3412" s="14" t="s">
        <v>187</v>
      </c>
      <c r="D3412" s="14">
        <v>2016</v>
      </c>
      <c r="E3412" s="14">
        <v>2016</v>
      </c>
      <c r="F3412" s="14" t="s">
        <v>102</v>
      </c>
      <c r="G3412" s="26">
        <v>9843</v>
      </c>
      <c r="H3412" s="26">
        <v>17834</v>
      </c>
      <c r="I3412" s="48">
        <v>61911</v>
      </c>
      <c r="J3412" s="28" t="s">
        <v>66</v>
      </c>
      <c r="K3412" s="28" t="s">
        <v>66</v>
      </c>
      <c r="L3412" s="111">
        <v>119</v>
      </c>
      <c r="M3412" s="28">
        <v>0.29399999999999998</v>
      </c>
      <c r="N3412" s="28">
        <v>8.3500000000000005E-2</v>
      </c>
    </row>
    <row r="3413" spans="1:14">
      <c r="A3413" s="87" t="s">
        <v>154</v>
      </c>
      <c r="B3413" s="14" t="s">
        <v>74</v>
      </c>
      <c r="C3413" s="14" t="s">
        <v>187</v>
      </c>
      <c r="D3413" s="14">
        <v>2016</v>
      </c>
      <c r="E3413" s="14">
        <v>2016</v>
      </c>
      <c r="F3413" s="14" t="s">
        <v>102</v>
      </c>
      <c r="G3413" s="26">
        <v>14840</v>
      </c>
      <c r="H3413" s="26">
        <v>28778</v>
      </c>
      <c r="I3413" s="48">
        <v>155377</v>
      </c>
      <c r="J3413" s="28">
        <v>0.97360000000000002</v>
      </c>
      <c r="K3413" s="28">
        <v>0.90269999999999995</v>
      </c>
      <c r="L3413" s="111">
        <v>119</v>
      </c>
      <c r="M3413" s="28">
        <v>0.29399999999999998</v>
      </c>
      <c r="N3413" s="28">
        <v>8.3500000000000005E-2</v>
      </c>
    </row>
    <row r="3414" spans="1:14">
      <c r="A3414" s="87" t="s">
        <v>155</v>
      </c>
      <c r="B3414" s="14" t="s">
        <v>74</v>
      </c>
      <c r="C3414" s="14" t="s">
        <v>187</v>
      </c>
      <c r="D3414" s="14">
        <v>2016</v>
      </c>
      <c r="E3414" s="14">
        <v>2016</v>
      </c>
      <c r="F3414" s="14" t="s">
        <v>102</v>
      </c>
      <c r="G3414" s="26">
        <v>17986</v>
      </c>
      <c r="H3414" s="26">
        <v>37239</v>
      </c>
      <c r="I3414" s="48">
        <v>146158</v>
      </c>
      <c r="J3414" s="28">
        <v>0.95309999999999995</v>
      </c>
      <c r="K3414" s="28">
        <v>0.90529999999999999</v>
      </c>
      <c r="L3414" s="111">
        <v>119</v>
      </c>
      <c r="M3414" s="28">
        <v>0.29399999999999998</v>
      </c>
      <c r="N3414" s="28">
        <v>8.3500000000000005E-2</v>
      </c>
    </row>
    <row r="3415" spans="1:14">
      <c r="A3415" s="87" t="s">
        <v>156</v>
      </c>
      <c r="B3415" s="14" t="s">
        <v>74</v>
      </c>
      <c r="C3415" s="14" t="s">
        <v>187</v>
      </c>
      <c r="D3415" s="14">
        <v>2016</v>
      </c>
      <c r="E3415" s="14">
        <v>2016</v>
      </c>
      <c r="F3415" s="14" t="s">
        <v>102</v>
      </c>
      <c r="G3415" s="26">
        <v>52133</v>
      </c>
      <c r="H3415" s="26">
        <v>102328</v>
      </c>
      <c r="I3415" s="48">
        <v>446949</v>
      </c>
      <c r="J3415" s="28">
        <v>0.97929999999999995</v>
      </c>
      <c r="K3415" s="28">
        <v>0.97809999999999997</v>
      </c>
      <c r="L3415" s="111">
        <v>26</v>
      </c>
      <c r="M3415" s="28">
        <v>0.23100000000000001</v>
      </c>
      <c r="N3415" s="28">
        <v>5.5399999999999998E-2</v>
      </c>
    </row>
    <row r="3416" spans="1:14">
      <c r="A3416" s="87" t="s">
        <v>157</v>
      </c>
      <c r="B3416" s="14" t="s">
        <v>74</v>
      </c>
      <c r="C3416" s="14" t="s">
        <v>187</v>
      </c>
      <c r="D3416" s="14">
        <v>2016</v>
      </c>
      <c r="E3416" s="14">
        <v>2016</v>
      </c>
      <c r="F3416" s="14" t="s">
        <v>102</v>
      </c>
      <c r="G3416" s="26">
        <v>14213</v>
      </c>
      <c r="H3416" s="26">
        <v>25732</v>
      </c>
      <c r="I3416" s="48">
        <v>79302</v>
      </c>
      <c r="J3416" s="28">
        <v>0.97199999999999998</v>
      </c>
      <c r="K3416" s="28">
        <v>0.97350000000000003</v>
      </c>
      <c r="L3416" s="111">
        <v>119</v>
      </c>
      <c r="M3416" s="28">
        <v>0.29399999999999998</v>
      </c>
      <c r="N3416" s="28">
        <v>8.3500000000000005E-2</v>
      </c>
    </row>
    <row r="3417" spans="1:14">
      <c r="A3417" s="87" t="s">
        <v>158</v>
      </c>
      <c r="B3417" s="14" t="s">
        <v>75</v>
      </c>
      <c r="C3417" s="14" t="s">
        <v>187</v>
      </c>
      <c r="D3417" s="14">
        <v>2016</v>
      </c>
      <c r="E3417" s="14">
        <v>2016</v>
      </c>
      <c r="F3417" s="14" t="s">
        <v>102</v>
      </c>
      <c r="G3417" s="26">
        <v>12966</v>
      </c>
      <c r="H3417" s="26">
        <v>24221</v>
      </c>
      <c r="I3417" s="48">
        <v>64397</v>
      </c>
      <c r="J3417" s="28">
        <v>0.91930000000000001</v>
      </c>
      <c r="K3417" s="28">
        <v>0.96499999999999997</v>
      </c>
      <c r="L3417" s="111">
        <v>119</v>
      </c>
      <c r="M3417" s="28">
        <v>0.29399999999999998</v>
      </c>
      <c r="N3417" s="28">
        <v>8.3500000000000005E-2</v>
      </c>
    </row>
    <row r="3418" spans="1:14">
      <c r="A3418" s="87" t="s">
        <v>159</v>
      </c>
      <c r="B3418" s="14" t="s">
        <v>75</v>
      </c>
      <c r="C3418" s="14" t="s">
        <v>187</v>
      </c>
      <c r="D3418" s="14">
        <v>2016</v>
      </c>
      <c r="E3418" s="14">
        <v>2016</v>
      </c>
      <c r="F3418" s="14" t="s">
        <v>102</v>
      </c>
      <c r="G3418" s="26">
        <v>158</v>
      </c>
      <c r="H3418" s="26">
        <v>271</v>
      </c>
      <c r="I3418" s="48">
        <v>805</v>
      </c>
      <c r="J3418" s="28">
        <v>1</v>
      </c>
      <c r="K3418" s="28" t="s">
        <v>66</v>
      </c>
      <c r="L3418" s="111">
        <v>119</v>
      </c>
      <c r="M3418" s="28">
        <v>0.29399999999999998</v>
      </c>
      <c r="N3418" s="28">
        <v>8.3500000000000005E-2</v>
      </c>
    </row>
    <row r="3419" spans="1:14">
      <c r="A3419" s="87" t="s">
        <v>160</v>
      </c>
      <c r="B3419" s="14" t="s">
        <v>75</v>
      </c>
      <c r="C3419" s="14" t="s">
        <v>187</v>
      </c>
      <c r="D3419" s="14">
        <v>2016</v>
      </c>
      <c r="E3419" s="14">
        <v>2016</v>
      </c>
      <c r="F3419" s="14" t="s">
        <v>102</v>
      </c>
      <c r="G3419" s="26">
        <v>3129</v>
      </c>
      <c r="H3419" s="26">
        <v>6581</v>
      </c>
      <c r="I3419" s="48">
        <v>18577</v>
      </c>
      <c r="J3419" s="28">
        <v>0.88100000000000001</v>
      </c>
      <c r="K3419" s="28">
        <v>0.79010000000000002</v>
      </c>
      <c r="L3419" s="111">
        <v>119</v>
      </c>
      <c r="M3419" s="28">
        <v>0.29399999999999998</v>
      </c>
      <c r="N3419" s="28">
        <v>8.3500000000000005E-2</v>
      </c>
    </row>
    <row r="3420" spans="1:14">
      <c r="A3420" s="87" t="s">
        <v>161</v>
      </c>
      <c r="B3420" s="14" t="s">
        <v>74</v>
      </c>
      <c r="C3420" s="14" t="s">
        <v>187</v>
      </c>
      <c r="D3420" s="14">
        <v>2016</v>
      </c>
      <c r="E3420" s="14">
        <v>2016</v>
      </c>
      <c r="F3420" s="14" t="s">
        <v>102</v>
      </c>
      <c r="G3420" s="26">
        <v>22149</v>
      </c>
      <c r="H3420" s="26">
        <v>41939</v>
      </c>
      <c r="I3420" s="48">
        <v>124257</v>
      </c>
      <c r="J3420" s="28" t="s">
        <v>66</v>
      </c>
      <c r="K3420" s="28" t="s">
        <v>66</v>
      </c>
      <c r="L3420" s="111">
        <v>11</v>
      </c>
      <c r="M3420" s="28">
        <v>0.27300000000000002</v>
      </c>
      <c r="N3420" s="28">
        <v>1.77E-2</v>
      </c>
    </row>
    <row r="3421" spans="1:14">
      <c r="A3421" s="87" t="s">
        <v>162</v>
      </c>
      <c r="B3421" s="14" t="s">
        <v>74</v>
      </c>
      <c r="C3421" s="14" t="s">
        <v>187</v>
      </c>
      <c r="D3421" s="14">
        <v>2016</v>
      </c>
      <c r="E3421" s="14">
        <v>2016</v>
      </c>
      <c r="F3421" s="14" t="s">
        <v>102</v>
      </c>
      <c r="G3421" s="26">
        <v>18529</v>
      </c>
      <c r="H3421" s="26">
        <v>32851</v>
      </c>
      <c r="I3421" s="48">
        <v>126883</v>
      </c>
      <c r="J3421" s="28">
        <v>0.94599999999999995</v>
      </c>
      <c r="K3421" s="28">
        <v>0.77400000000000002</v>
      </c>
      <c r="L3421" s="111">
        <v>119</v>
      </c>
      <c r="M3421" s="28">
        <v>0.29399999999999998</v>
      </c>
      <c r="N3421" s="28">
        <v>8.3500000000000005E-2</v>
      </c>
    </row>
    <row r="3422" spans="1:14">
      <c r="A3422" s="87" t="s">
        <v>163</v>
      </c>
      <c r="B3422" s="14" t="s">
        <v>75</v>
      </c>
      <c r="C3422" s="14" t="s">
        <v>187</v>
      </c>
      <c r="D3422" s="14">
        <v>2016</v>
      </c>
      <c r="E3422" s="14">
        <v>2016</v>
      </c>
      <c r="F3422" s="14" t="s">
        <v>102</v>
      </c>
      <c r="G3422" s="26">
        <v>41499</v>
      </c>
      <c r="H3422" s="26">
        <v>87093</v>
      </c>
      <c r="I3422" s="48">
        <v>244478</v>
      </c>
      <c r="J3422" s="28">
        <v>0.97030000000000005</v>
      </c>
      <c r="K3422" s="28">
        <v>0.91600000000000004</v>
      </c>
      <c r="L3422" s="111">
        <v>9</v>
      </c>
      <c r="M3422" s="28">
        <v>0.222</v>
      </c>
      <c r="N3422" s="28">
        <v>2.81E-2</v>
      </c>
    </row>
    <row r="3423" spans="1:14">
      <c r="A3423" s="87" t="s">
        <v>164</v>
      </c>
      <c r="B3423" s="14" t="s">
        <v>75</v>
      </c>
      <c r="C3423" s="14" t="s">
        <v>187</v>
      </c>
      <c r="D3423" s="14">
        <v>2016</v>
      </c>
      <c r="E3423" s="14">
        <v>2016</v>
      </c>
      <c r="F3423" s="14" t="s">
        <v>102</v>
      </c>
      <c r="G3423" s="26">
        <v>5615</v>
      </c>
      <c r="H3423" s="26">
        <v>12856</v>
      </c>
      <c r="I3423" s="48">
        <v>42291</v>
      </c>
      <c r="J3423" s="28">
        <v>0.96579999999999999</v>
      </c>
      <c r="K3423" s="28">
        <v>0.90590000000000004</v>
      </c>
      <c r="L3423" s="111">
        <v>119</v>
      </c>
      <c r="M3423" s="28">
        <v>0.29399999999999998</v>
      </c>
      <c r="N3423" s="28">
        <v>8.3500000000000005E-2</v>
      </c>
    </row>
    <row r="3424" spans="1:14">
      <c r="A3424" s="87" t="s">
        <v>165</v>
      </c>
      <c r="B3424" s="14" t="s">
        <v>75</v>
      </c>
      <c r="C3424" s="14" t="s">
        <v>187</v>
      </c>
      <c r="D3424" s="14">
        <v>2016</v>
      </c>
      <c r="E3424" s="14">
        <v>2016</v>
      </c>
      <c r="F3424" s="14" t="s">
        <v>102</v>
      </c>
      <c r="G3424" s="26">
        <v>4497</v>
      </c>
      <c r="H3424" s="26">
        <v>9780</v>
      </c>
      <c r="I3424" s="48">
        <v>27376</v>
      </c>
      <c r="J3424" s="28">
        <v>0.95850000000000002</v>
      </c>
      <c r="K3424" s="28">
        <v>0.94120000000000004</v>
      </c>
      <c r="L3424" s="111">
        <v>119</v>
      </c>
      <c r="M3424" s="28">
        <v>0.29399999999999998</v>
      </c>
      <c r="N3424" s="28">
        <v>8.3500000000000005E-2</v>
      </c>
    </row>
    <row r="3425" spans="1:14">
      <c r="A3425" s="87" t="s">
        <v>166</v>
      </c>
      <c r="B3425" s="14" t="s">
        <v>75</v>
      </c>
      <c r="C3425" s="14" t="s">
        <v>187</v>
      </c>
      <c r="D3425" s="14">
        <v>2016</v>
      </c>
      <c r="E3425" s="14">
        <v>2016</v>
      </c>
      <c r="F3425" s="14" t="s">
        <v>102</v>
      </c>
      <c r="G3425" s="26">
        <v>1023</v>
      </c>
      <c r="H3425" s="26">
        <v>1782</v>
      </c>
      <c r="I3425" s="48">
        <v>5047</v>
      </c>
      <c r="J3425" s="28">
        <v>0.90669999999999995</v>
      </c>
      <c r="K3425" s="28">
        <v>0.4677</v>
      </c>
      <c r="L3425" s="111">
        <v>119</v>
      </c>
      <c r="M3425" s="28">
        <v>0.29399999999999998</v>
      </c>
      <c r="N3425" s="28">
        <v>8.3500000000000005E-2</v>
      </c>
    </row>
    <row r="3426" spans="1:14">
      <c r="A3426" s="87" t="s">
        <v>167</v>
      </c>
      <c r="B3426" s="14" t="s">
        <v>74</v>
      </c>
      <c r="C3426" s="14" t="s">
        <v>187</v>
      </c>
      <c r="D3426" s="14">
        <v>2016</v>
      </c>
      <c r="E3426" s="14">
        <v>2016</v>
      </c>
      <c r="F3426" s="14" t="s">
        <v>102</v>
      </c>
      <c r="G3426" s="26">
        <v>51546</v>
      </c>
      <c r="H3426" s="26">
        <v>120088</v>
      </c>
      <c r="I3426" s="48">
        <v>258139</v>
      </c>
      <c r="J3426" s="28">
        <v>0.96130000000000004</v>
      </c>
      <c r="K3426" s="28">
        <v>0.91269999999999996</v>
      </c>
      <c r="L3426" s="111">
        <v>19</v>
      </c>
      <c r="M3426" s="28">
        <v>0.21099999999999999</v>
      </c>
      <c r="N3426" s="28">
        <v>5.4300000000000001E-2</v>
      </c>
    </row>
    <row r="3427" spans="1:14">
      <c r="A3427" s="87" t="s">
        <v>168</v>
      </c>
      <c r="B3427" s="14" t="s">
        <v>75</v>
      </c>
      <c r="C3427" s="14" t="s">
        <v>187</v>
      </c>
      <c r="D3427" s="14">
        <v>2016</v>
      </c>
      <c r="E3427" s="14">
        <v>2016</v>
      </c>
      <c r="F3427" s="14" t="s">
        <v>102</v>
      </c>
      <c r="G3427" s="26">
        <v>3133</v>
      </c>
      <c r="H3427" s="26">
        <v>5417</v>
      </c>
      <c r="I3427" s="48">
        <v>14353</v>
      </c>
      <c r="J3427" s="28">
        <v>0.98729999999999996</v>
      </c>
      <c r="K3427" s="28">
        <v>0.9355</v>
      </c>
      <c r="L3427" s="111">
        <v>119</v>
      </c>
      <c r="M3427" s="28">
        <v>0.29399999999999998</v>
      </c>
      <c r="N3427" s="28">
        <v>8.3500000000000005E-2</v>
      </c>
    </row>
    <row r="3428" spans="1:14">
      <c r="A3428" s="87" t="s">
        <v>169</v>
      </c>
      <c r="B3428" s="14" t="s">
        <v>74</v>
      </c>
      <c r="C3428" s="14" t="s">
        <v>187</v>
      </c>
      <c r="D3428" s="14">
        <v>2016</v>
      </c>
      <c r="E3428" s="14">
        <v>2016</v>
      </c>
      <c r="F3428" s="14" t="s">
        <v>102</v>
      </c>
      <c r="G3428" s="26">
        <v>37063</v>
      </c>
      <c r="H3428" s="26">
        <v>74322</v>
      </c>
      <c r="I3428" s="48">
        <v>240442</v>
      </c>
      <c r="J3428" s="28" t="s">
        <v>66</v>
      </c>
      <c r="K3428" s="28" t="s">
        <v>66</v>
      </c>
      <c r="L3428" s="111">
        <v>17</v>
      </c>
      <c r="M3428" s="28">
        <v>0.41199999999999998</v>
      </c>
      <c r="N3428" s="28">
        <v>8.2199999999999995E-2</v>
      </c>
    </row>
    <row r="3429" spans="1:14">
      <c r="A3429" s="87" t="s">
        <v>170</v>
      </c>
      <c r="B3429" s="14" t="s">
        <v>74</v>
      </c>
      <c r="C3429" s="14" t="s">
        <v>187</v>
      </c>
      <c r="D3429" s="14">
        <v>2016</v>
      </c>
      <c r="E3429" s="14">
        <v>2016</v>
      </c>
      <c r="F3429" s="14" t="s">
        <v>102</v>
      </c>
      <c r="G3429" s="26">
        <v>10499</v>
      </c>
      <c r="H3429" s="26">
        <v>20418</v>
      </c>
      <c r="I3429" s="48">
        <v>59387</v>
      </c>
      <c r="J3429" s="28">
        <v>0.93679999999999997</v>
      </c>
      <c r="K3429" s="28">
        <v>0.90639999999999998</v>
      </c>
      <c r="L3429" s="111">
        <v>119</v>
      </c>
      <c r="M3429" s="28">
        <v>0.29399999999999998</v>
      </c>
      <c r="N3429" s="28">
        <v>8.3500000000000005E-2</v>
      </c>
    </row>
    <row r="3430" spans="1:14">
      <c r="A3430" s="87" t="s">
        <v>171</v>
      </c>
      <c r="B3430" s="14" t="s">
        <v>75</v>
      </c>
      <c r="C3430" s="14" t="s">
        <v>187</v>
      </c>
      <c r="D3430" s="14">
        <v>2016</v>
      </c>
      <c r="E3430" s="14">
        <v>2016</v>
      </c>
      <c r="F3430" s="14" t="s">
        <v>102</v>
      </c>
      <c r="G3430" s="26">
        <v>6127</v>
      </c>
      <c r="H3430" s="26">
        <v>13275</v>
      </c>
      <c r="I3430" s="48">
        <v>32417</v>
      </c>
      <c r="J3430" s="28">
        <v>1</v>
      </c>
      <c r="K3430" s="28">
        <v>0.96540000000000004</v>
      </c>
      <c r="L3430" s="111">
        <v>119</v>
      </c>
      <c r="M3430" s="28">
        <v>0.29399999999999998</v>
      </c>
      <c r="N3430" s="28">
        <v>8.3500000000000005E-2</v>
      </c>
    </row>
    <row r="3431" spans="1:14">
      <c r="A3431" s="51" t="s">
        <v>281</v>
      </c>
      <c r="B3431" s="14" t="s">
        <v>66</v>
      </c>
      <c r="C3431" s="14" t="s">
        <v>65</v>
      </c>
      <c r="D3431" s="14">
        <v>2016</v>
      </c>
      <c r="E3431" s="14">
        <v>2017</v>
      </c>
      <c r="F3431" s="14" t="s">
        <v>102</v>
      </c>
      <c r="G3431" s="128"/>
      <c r="H3431" s="128"/>
      <c r="I3431" s="128"/>
      <c r="J3431" s="129"/>
      <c r="K3431" s="129"/>
      <c r="L3431" s="111"/>
      <c r="M3431" s="28">
        <v>0.254</v>
      </c>
      <c r="N3431" s="28">
        <v>5.3999999999999999E-2</v>
      </c>
    </row>
    <row r="3432" spans="1:14">
      <c r="A3432" s="51" t="s">
        <v>172</v>
      </c>
      <c r="B3432" s="14" t="s">
        <v>66</v>
      </c>
      <c r="C3432" s="14" t="s">
        <v>65</v>
      </c>
      <c r="D3432" s="14">
        <v>2016</v>
      </c>
      <c r="E3432" s="14">
        <v>2017</v>
      </c>
      <c r="F3432" s="14" t="s">
        <v>102</v>
      </c>
      <c r="G3432" s="91">
        <v>2061578</v>
      </c>
      <c r="H3432" s="91">
        <v>4276281</v>
      </c>
      <c r="I3432" s="48">
        <v>13488498</v>
      </c>
      <c r="J3432" s="28">
        <v>0.97720863120613888</v>
      </c>
      <c r="K3432" s="28">
        <v>0.92514049619142724</v>
      </c>
      <c r="L3432" s="111">
        <v>82</v>
      </c>
      <c r="M3432" s="28">
        <v>0.378</v>
      </c>
      <c r="N3432" s="28">
        <v>5.6800000000000003E-2</v>
      </c>
    </row>
    <row r="3433" spans="1:14">
      <c r="A3433" s="51" t="s">
        <v>173</v>
      </c>
      <c r="B3433" s="14" t="s">
        <v>74</v>
      </c>
      <c r="C3433" s="14" t="s">
        <v>65</v>
      </c>
      <c r="D3433" s="14">
        <v>2016</v>
      </c>
      <c r="E3433" s="14">
        <v>2017</v>
      </c>
      <c r="F3433" s="14" t="s">
        <v>102</v>
      </c>
      <c r="G3433" s="91">
        <v>59986</v>
      </c>
      <c r="H3433" s="91">
        <v>114855</v>
      </c>
      <c r="I3433" s="48">
        <v>439127</v>
      </c>
      <c r="J3433" s="28">
        <v>0.99316239316239319</v>
      </c>
      <c r="K3433" s="28">
        <v>0.98809523809523814</v>
      </c>
      <c r="L3433" s="111">
        <v>2</v>
      </c>
      <c r="M3433" s="28">
        <v>0</v>
      </c>
      <c r="N3433" s="28">
        <v>6.3799999999999996E-2</v>
      </c>
    </row>
    <row r="3434" spans="1:14">
      <c r="A3434" s="51" t="s">
        <v>174</v>
      </c>
      <c r="B3434" s="14" t="s">
        <v>75</v>
      </c>
      <c r="C3434" s="14" t="s">
        <v>65</v>
      </c>
      <c r="D3434" s="14">
        <v>2016</v>
      </c>
      <c r="E3434" s="14">
        <v>2017</v>
      </c>
      <c r="F3434" s="14" t="s">
        <v>102</v>
      </c>
      <c r="G3434" s="91">
        <v>88</v>
      </c>
      <c r="H3434" s="91">
        <v>143</v>
      </c>
      <c r="I3434" s="48">
        <v>327</v>
      </c>
      <c r="J3434" s="28">
        <v>1</v>
      </c>
      <c r="K3434" s="28" t="s">
        <v>66</v>
      </c>
      <c r="L3434" s="111">
        <v>7</v>
      </c>
      <c r="M3434" s="28">
        <v>0.28599999999999998</v>
      </c>
      <c r="N3434" s="28">
        <v>0.1439</v>
      </c>
    </row>
    <row r="3435" spans="1:14">
      <c r="A3435" s="51" t="s">
        <v>175</v>
      </c>
      <c r="B3435" s="14" t="s">
        <v>75</v>
      </c>
      <c r="C3435" s="14" t="s">
        <v>65</v>
      </c>
      <c r="D3435" s="14">
        <v>2016</v>
      </c>
      <c r="E3435" s="14">
        <v>2017</v>
      </c>
      <c r="F3435" s="14" t="s">
        <v>102</v>
      </c>
      <c r="G3435" s="91">
        <v>1730</v>
      </c>
      <c r="H3435" s="91">
        <v>3268</v>
      </c>
      <c r="I3435" s="48">
        <v>8277</v>
      </c>
      <c r="J3435" s="28">
        <v>0.98780487804878048</v>
      </c>
      <c r="K3435" s="28">
        <v>1</v>
      </c>
      <c r="L3435" s="111">
        <v>7</v>
      </c>
      <c r="M3435" s="28">
        <v>0.28599999999999998</v>
      </c>
      <c r="N3435" s="28">
        <v>0.1439</v>
      </c>
    </row>
    <row r="3436" spans="1:14">
      <c r="A3436" s="51" t="s">
        <v>176</v>
      </c>
      <c r="B3436" s="14" t="s">
        <v>75</v>
      </c>
      <c r="C3436" s="14" t="s">
        <v>65</v>
      </c>
      <c r="D3436" s="14">
        <v>2016</v>
      </c>
      <c r="E3436" s="14">
        <v>2017</v>
      </c>
      <c r="F3436" s="14" t="s">
        <v>102</v>
      </c>
      <c r="G3436" s="91">
        <v>16869</v>
      </c>
      <c r="H3436" s="91">
        <v>31819</v>
      </c>
      <c r="I3436" s="48">
        <v>82801</v>
      </c>
      <c r="J3436" s="28">
        <v>0.83825265643447455</v>
      </c>
      <c r="K3436" s="28">
        <v>0.94265232974910396</v>
      </c>
      <c r="L3436" s="111">
        <v>7</v>
      </c>
      <c r="M3436" s="28">
        <v>0.28599999999999998</v>
      </c>
      <c r="N3436" s="28">
        <v>0.1439</v>
      </c>
    </row>
    <row r="3437" spans="1:14">
      <c r="A3437" s="51" t="s">
        <v>177</v>
      </c>
      <c r="B3437" s="14" t="s">
        <v>75</v>
      </c>
      <c r="C3437" s="14" t="s">
        <v>65</v>
      </c>
      <c r="D3437" s="14">
        <v>2016</v>
      </c>
      <c r="E3437" s="14">
        <v>2017</v>
      </c>
      <c r="F3437" s="14" t="s">
        <v>102</v>
      </c>
      <c r="G3437" s="91">
        <v>2852</v>
      </c>
      <c r="H3437" s="91">
        <v>5216</v>
      </c>
      <c r="I3437" s="48">
        <v>12297</v>
      </c>
      <c r="J3437" s="28">
        <v>0.99236641221374045</v>
      </c>
      <c r="K3437" s="28">
        <v>0.91666666666666663</v>
      </c>
      <c r="L3437" s="111">
        <v>7</v>
      </c>
      <c r="M3437" s="28">
        <v>0.28599999999999998</v>
      </c>
      <c r="N3437" s="28">
        <v>0.1439</v>
      </c>
    </row>
    <row r="3438" spans="1:14">
      <c r="A3438" s="51" t="s">
        <v>178</v>
      </c>
      <c r="B3438" s="14" t="s">
        <v>75</v>
      </c>
      <c r="C3438" s="14" t="s">
        <v>65</v>
      </c>
      <c r="D3438" s="14">
        <v>2016</v>
      </c>
      <c r="E3438" s="14">
        <v>2017</v>
      </c>
      <c r="F3438" s="14" t="s">
        <v>102</v>
      </c>
      <c r="G3438" s="91">
        <v>632</v>
      </c>
      <c r="H3438" s="91">
        <v>1438</v>
      </c>
      <c r="I3438" s="48">
        <v>9133</v>
      </c>
      <c r="J3438" s="28">
        <v>0.76190476190476186</v>
      </c>
      <c r="K3438" s="28">
        <v>0.92307692307692313</v>
      </c>
      <c r="L3438" s="111">
        <v>7</v>
      </c>
      <c r="M3438" s="28">
        <v>0.28599999999999998</v>
      </c>
      <c r="N3438" s="28">
        <v>0.1439</v>
      </c>
    </row>
    <row r="3439" spans="1:14">
      <c r="A3439" s="51" t="s">
        <v>179</v>
      </c>
      <c r="B3439" s="14" t="s">
        <v>74</v>
      </c>
      <c r="C3439" s="14" t="s">
        <v>65</v>
      </c>
      <c r="D3439" s="14">
        <v>2016</v>
      </c>
      <c r="E3439" s="14">
        <v>2017</v>
      </c>
      <c r="F3439" s="14" t="s">
        <v>102</v>
      </c>
      <c r="G3439" s="91">
        <v>32926</v>
      </c>
      <c r="H3439" s="91">
        <v>65866</v>
      </c>
      <c r="I3439" s="48">
        <v>278048</v>
      </c>
      <c r="J3439" s="28">
        <v>0.96454326923076927</v>
      </c>
      <c r="K3439" s="28">
        <v>0.91534391534391535</v>
      </c>
      <c r="L3439" s="111">
        <v>1</v>
      </c>
      <c r="M3439" s="28">
        <v>1</v>
      </c>
      <c r="N3439" s="28">
        <v>9.2399999999999996E-2</v>
      </c>
    </row>
    <row r="3440" spans="1:14">
      <c r="A3440" s="51" t="s">
        <v>180</v>
      </c>
      <c r="B3440" s="14" t="s">
        <v>75</v>
      </c>
      <c r="C3440" s="14" t="s">
        <v>65</v>
      </c>
      <c r="D3440" s="14">
        <v>2016</v>
      </c>
      <c r="E3440" s="14">
        <v>2017</v>
      </c>
      <c r="F3440" s="14" t="s">
        <v>102</v>
      </c>
      <c r="G3440" s="91">
        <v>2558</v>
      </c>
      <c r="H3440" s="91">
        <v>5226</v>
      </c>
      <c r="I3440" s="48">
        <v>11978</v>
      </c>
      <c r="J3440" s="28">
        <v>1</v>
      </c>
      <c r="K3440" s="28">
        <v>0.9242424242424242</v>
      </c>
      <c r="L3440" s="111">
        <v>7</v>
      </c>
      <c r="M3440" s="28">
        <v>0.28599999999999998</v>
      </c>
      <c r="N3440" s="28">
        <v>0.1439</v>
      </c>
    </row>
    <row r="3441" spans="1:14">
      <c r="A3441" s="51" t="s">
        <v>181</v>
      </c>
      <c r="B3441" s="14" t="s">
        <v>75</v>
      </c>
      <c r="C3441" s="14" t="s">
        <v>65</v>
      </c>
      <c r="D3441" s="14">
        <v>2016</v>
      </c>
      <c r="E3441" s="14">
        <v>2017</v>
      </c>
      <c r="F3441" s="14" t="s">
        <v>102</v>
      </c>
      <c r="G3441" s="91">
        <v>7026</v>
      </c>
      <c r="H3441" s="91">
        <v>12467</v>
      </c>
      <c r="I3441" s="48">
        <v>38644</v>
      </c>
      <c r="J3441" s="28">
        <v>0.98542274052478129</v>
      </c>
      <c r="K3441" s="28">
        <v>0.98867924528301887</v>
      </c>
      <c r="L3441" s="111">
        <v>7</v>
      </c>
      <c r="M3441" s="28">
        <v>0.28599999999999998</v>
      </c>
      <c r="N3441" s="28">
        <v>0.1439</v>
      </c>
    </row>
    <row r="3442" spans="1:14">
      <c r="A3442" s="87" t="s">
        <v>123</v>
      </c>
      <c r="B3442" s="14" t="s">
        <v>74</v>
      </c>
      <c r="C3442" s="14" t="s">
        <v>65</v>
      </c>
      <c r="D3442" s="14">
        <v>2016</v>
      </c>
      <c r="E3442" s="14">
        <v>2017</v>
      </c>
      <c r="F3442" s="14" t="s">
        <v>102</v>
      </c>
      <c r="G3442" s="91">
        <v>92384</v>
      </c>
      <c r="H3442" s="91">
        <v>214920</v>
      </c>
      <c r="I3442" s="48">
        <v>495457</v>
      </c>
      <c r="J3442" s="28">
        <v>0.95946866485013627</v>
      </c>
      <c r="K3442" s="28">
        <v>0.96523517382413093</v>
      </c>
      <c r="L3442" s="111">
        <v>4</v>
      </c>
      <c r="M3442" s="28">
        <v>0.5</v>
      </c>
      <c r="N3442" s="28">
        <v>1.0500000000000001E-2</v>
      </c>
    </row>
    <row r="3443" spans="1:14">
      <c r="A3443" s="87" t="s">
        <v>124</v>
      </c>
      <c r="B3443" s="14" t="s">
        <v>75</v>
      </c>
      <c r="C3443" s="14" t="s">
        <v>65</v>
      </c>
      <c r="D3443" s="14">
        <v>2016</v>
      </c>
      <c r="E3443" s="14">
        <v>2017</v>
      </c>
      <c r="F3443" s="14" t="s">
        <v>102</v>
      </c>
      <c r="G3443" s="91">
        <v>1528</v>
      </c>
      <c r="H3443" s="91">
        <v>3522</v>
      </c>
      <c r="I3443" s="48">
        <v>12320</v>
      </c>
      <c r="J3443" s="28">
        <v>0.98113207547169812</v>
      </c>
      <c r="K3443" s="28">
        <v>0.92105263157894735</v>
      </c>
      <c r="L3443" s="111">
        <v>7</v>
      </c>
      <c r="M3443" s="28">
        <v>0.28599999999999998</v>
      </c>
      <c r="N3443" s="28">
        <v>0.1439</v>
      </c>
    </row>
    <row r="3444" spans="1:14">
      <c r="A3444" s="87" t="s">
        <v>125</v>
      </c>
      <c r="B3444" s="14" t="s">
        <v>75</v>
      </c>
      <c r="C3444" s="14" t="s">
        <v>65</v>
      </c>
      <c r="D3444" s="14">
        <v>2016</v>
      </c>
      <c r="E3444" s="14">
        <v>2017</v>
      </c>
      <c r="F3444" s="14" t="s">
        <v>102</v>
      </c>
      <c r="G3444" s="91">
        <v>12465</v>
      </c>
      <c r="H3444" s="91">
        <v>21049</v>
      </c>
      <c r="I3444" s="48">
        <v>54963</v>
      </c>
      <c r="J3444" s="28">
        <v>0.9614325068870524</v>
      </c>
      <c r="K3444" s="28">
        <v>0.9635974304068522</v>
      </c>
      <c r="L3444" s="111">
        <v>7</v>
      </c>
      <c r="M3444" s="28">
        <v>0.28599999999999998</v>
      </c>
      <c r="N3444" s="28">
        <v>0.1439</v>
      </c>
    </row>
    <row r="3445" spans="1:14">
      <c r="A3445" s="87" t="s">
        <v>126</v>
      </c>
      <c r="B3445" s="14" t="s">
        <v>75</v>
      </c>
      <c r="C3445" s="14" t="s">
        <v>65</v>
      </c>
      <c r="D3445" s="14">
        <v>2016</v>
      </c>
      <c r="E3445" s="14">
        <v>2017</v>
      </c>
      <c r="F3445" s="14" t="s">
        <v>102</v>
      </c>
      <c r="G3445" s="91">
        <v>17694</v>
      </c>
      <c r="H3445" s="91">
        <v>43062</v>
      </c>
      <c r="I3445" s="48">
        <v>94275</v>
      </c>
      <c r="J3445" s="28">
        <v>0.98044692737430172</v>
      </c>
      <c r="K3445" s="28">
        <v>0.92671394799054374</v>
      </c>
      <c r="L3445" s="111">
        <v>7</v>
      </c>
      <c r="M3445" s="28">
        <v>0.28599999999999998</v>
      </c>
      <c r="N3445" s="28">
        <v>0.1439</v>
      </c>
    </row>
    <row r="3446" spans="1:14">
      <c r="A3446" s="87" t="s">
        <v>127</v>
      </c>
      <c r="B3446" s="14" t="s">
        <v>75</v>
      </c>
      <c r="C3446" s="14" t="s">
        <v>65</v>
      </c>
      <c r="D3446" s="14">
        <v>2016</v>
      </c>
      <c r="E3446" s="14">
        <v>2017</v>
      </c>
      <c r="F3446" s="14" t="s">
        <v>102</v>
      </c>
      <c r="G3446" s="91">
        <v>1029</v>
      </c>
      <c r="H3446" s="91">
        <v>1956</v>
      </c>
      <c r="I3446" s="48">
        <v>5677</v>
      </c>
      <c r="J3446" s="28">
        <v>1</v>
      </c>
      <c r="K3446" s="28">
        <v>0.8928571428571429</v>
      </c>
      <c r="L3446" s="111">
        <v>7</v>
      </c>
      <c r="M3446" s="28">
        <v>0.28599999999999998</v>
      </c>
      <c r="N3446" s="28">
        <v>0.1439</v>
      </c>
    </row>
    <row r="3447" spans="1:14">
      <c r="A3447" s="87" t="s">
        <v>128</v>
      </c>
      <c r="B3447" s="14" t="s">
        <v>75</v>
      </c>
      <c r="C3447" s="14" t="s">
        <v>65</v>
      </c>
      <c r="D3447" s="14">
        <v>2016</v>
      </c>
      <c r="E3447" s="14">
        <v>2017</v>
      </c>
      <c r="F3447" s="14" t="s">
        <v>102</v>
      </c>
      <c r="G3447" s="91">
        <v>70187</v>
      </c>
      <c r="H3447" s="91">
        <v>162909</v>
      </c>
      <c r="I3447" s="48">
        <v>411560</v>
      </c>
      <c r="J3447" s="28">
        <v>0.98746518105849579</v>
      </c>
      <c r="K3447" s="28">
        <v>0.9218071242397915</v>
      </c>
      <c r="L3447" s="111">
        <v>3</v>
      </c>
      <c r="M3447" s="28">
        <v>0.33300000000000002</v>
      </c>
      <c r="N3447" s="28">
        <v>1.95E-2</v>
      </c>
    </row>
    <row r="3448" spans="1:14">
      <c r="A3448" s="87" t="s">
        <v>129</v>
      </c>
      <c r="B3448" s="14" t="s">
        <v>75</v>
      </c>
      <c r="C3448" s="14" t="s">
        <v>65</v>
      </c>
      <c r="D3448" s="14">
        <v>2016</v>
      </c>
      <c r="E3448" s="14">
        <v>2017</v>
      </c>
      <c r="F3448" s="14" t="s">
        <v>102</v>
      </c>
      <c r="G3448" s="91">
        <v>10696</v>
      </c>
      <c r="H3448" s="91">
        <v>24267</v>
      </c>
      <c r="I3448" s="48">
        <v>56614</v>
      </c>
      <c r="J3448" s="28">
        <v>0.99677419354838714</v>
      </c>
      <c r="K3448" s="28">
        <v>0.97303921568627449</v>
      </c>
      <c r="L3448" s="111">
        <v>7</v>
      </c>
      <c r="M3448" s="28">
        <v>0.28599999999999998</v>
      </c>
      <c r="N3448" s="28">
        <v>0.1439</v>
      </c>
    </row>
    <row r="3449" spans="1:14">
      <c r="A3449" s="87" t="s">
        <v>130</v>
      </c>
      <c r="B3449" s="14" t="s">
        <v>75</v>
      </c>
      <c r="C3449" s="14" t="s">
        <v>65</v>
      </c>
      <c r="D3449" s="14">
        <v>2016</v>
      </c>
      <c r="E3449" s="14">
        <v>2017</v>
      </c>
      <c r="F3449" s="14" t="s">
        <v>102</v>
      </c>
      <c r="G3449" s="91">
        <v>6519</v>
      </c>
      <c r="H3449" s="91">
        <v>12267</v>
      </c>
      <c r="I3449" s="48">
        <v>31932</v>
      </c>
      <c r="J3449" s="28">
        <v>0.91575091575091572</v>
      </c>
      <c r="K3449" s="28">
        <v>0.94610778443113774</v>
      </c>
      <c r="L3449" s="111">
        <v>7</v>
      </c>
      <c r="M3449" s="28">
        <v>0.28599999999999998</v>
      </c>
      <c r="N3449" s="28">
        <v>0.1439</v>
      </c>
    </row>
    <row r="3450" spans="1:14">
      <c r="A3450" s="87" t="s">
        <v>131</v>
      </c>
      <c r="B3450" s="14" t="s">
        <v>75</v>
      </c>
      <c r="C3450" s="14" t="s">
        <v>65</v>
      </c>
      <c r="D3450" s="14">
        <v>2016</v>
      </c>
      <c r="E3450" s="14">
        <v>2017</v>
      </c>
      <c r="F3450" s="14" t="s">
        <v>102</v>
      </c>
      <c r="G3450" s="91">
        <v>1578</v>
      </c>
      <c r="H3450" s="91">
        <v>3120</v>
      </c>
      <c r="I3450" s="48">
        <v>7862</v>
      </c>
      <c r="J3450" s="28">
        <v>0.87654320987654322</v>
      </c>
      <c r="K3450" s="28">
        <v>0.8571428571428571</v>
      </c>
      <c r="L3450" s="111">
        <v>7</v>
      </c>
      <c r="M3450" s="28">
        <v>0.28599999999999998</v>
      </c>
      <c r="N3450" s="28">
        <v>0.1439</v>
      </c>
    </row>
    <row r="3451" spans="1:14">
      <c r="A3451" s="87" t="s">
        <v>132</v>
      </c>
      <c r="B3451" s="14" t="s">
        <v>76</v>
      </c>
      <c r="C3451" s="14" t="s">
        <v>65</v>
      </c>
      <c r="D3451" s="14">
        <v>2016</v>
      </c>
      <c r="E3451" s="14">
        <v>2017</v>
      </c>
      <c r="F3451" s="14" t="s">
        <v>102</v>
      </c>
      <c r="G3451" s="91">
        <v>550768</v>
      </c>
      <c r="H3451" s="91">
        <v>1108041</v>
      </c>
      <c r="I3451" s="48">
        <v>4003244</v>
      </c>
      <c r="J3451" s="28">
        <v>0.97427785937558842</v>
      </c>
      <c r="K3451" s="28">
        <v>0.86520889785115629</v>
      </c>
      <c r="L3451" s="111">
        <v>31</v>
      </c>
      <c r="M3451" s="28">
        <v>0.45200000000000001</v>
      </c>
      <c r="N3451" s="28">
        <v>5.4100000000000002E-2</v>
      </c>
    </row>
    <row r="3452" spans="1:14">
      <c r="A3452" s="87" t="s">
        <v>133</v>
      </c>
      <c r="B3452" s="14" t="s">
        <v>75</v>
      </c>
      <c r="C3452" s="14" t="s">
        <v>65</v>
      </c>
      <c r="D3452" s="14">
        <v>2016</v>
      </c>
      <c r="E3452" s="14">
        <v>2017</v>
      </c>
      <c r="F3452" s="14" t="s">
        <v>102</v>
      </c>
      <c r="G3452" s="91">
        <v>11770</v>
      </c>
      <c r="H3452" s="91">
        <v>28637</v>
      </c>
      <c r="I3452" s="48">
        <v>70101</v>
      </c>
      <c r="J3452" s="28">
        <v>0.98</v>
      </c>
      <c r="K3452" s="28">
        <v>0.95583596214511046</v>
      </c>
      <c r="L3452" s="111">
        <v>7</v>
      </c>
      <c r="M3452" s="28">
        <v>0.28599999999999998</v>
      </c>
      <c r="N3452" s="28">
        <v>0.1439</v>
      </c>
    </row>
    <row r="3453" spans="1:14">
      <c r="A3453" s="87" t="s">
        <v>134</v>
      </c>
      <c r="B3453" s="14" t="s">
        <v>75</v>
      </c>
      <c r="C3453" s="14" t="s">
        <v>65</v>
      </c>
      <c r="D3453" s="14">
        <v>2016</v>
      </c>
      <c r="E3453" s="14">
        <v>2017</v>
      </c>
      <c r="F3453" s="14" t="s">
        <v>102</v>
      </c>
      <c r="G3453" s="91">
        <v>6169</v>
      </c>
      <c r="H3453" s="91">
        <v>10185</v>
      </c>
      <c r="I3453" s="48">
        <v>45875</v>
      </c>
      <c r="J3453" s="28">
        <v>0.98192771084337349</v>
      </c>
      <c r="K3453" s="28">
        <v>0.9508928571428571</v>
      </c>
      <c r="L3453" s="111">
        <v>7</v>
      </c>
      <c r="M3453" s="28">
        <v>0.28599999999999998</v>
      </c>
      <c r="N3453" s="28">
        <v>0.1439</v>
      </c>
    </row>
    <row r="3454" spans="1:14">
      <c r="A3454" s="87" t="s">
        <v>135</v>
      </c>
      <c r="B3454" s="14" t="s">
        <v>75</v>
      </c>
      <c r="C3454" s="14" t="s">
        <v>65</v>
      </c>
      <c r="D3454" s="14">
        <v>2016</v>
      </c>
      <c r="E3454" s="14">
        <v>2017</v>
      </c>
      <c r="F3454" s="14" t="s">
        <v>102</v>
      </c>
      <c r="G3454" s="91">
        <v>1041</v>
      </c>
      <c r="H3454" s="91">
        <v>1935</v>
      </c>
      <c r="I3454" s="48">
        <v>4816</v>
      </c>
      <c r="J3454" s="28">
        <v>0.97142857142857142</v>
      </c>
      <c r="K3454" s="28">
        <v>0.82608695652173914</v>
      </c>
      <c r="L3454" s="111">
        <v>7</v>
      </c>
      <c r="M3454" s="28">
        <v>0.28599999999999998</v>
      </c>
      <c r="N3454" s="28">
        <v>0.1439</v>
      </c>
    </row>
    <row r="3455" spans="1:14">
      <c r="A3455" s="87" t="s">
        <v>136</v>
      </c>
      <c r="B3455" s="14" t="s">
        <v>75</v>
      </c>
      <c r="C3455" s="14" t="s">
        <v>65</v>
      </c>
      <c r="D3455" s="14">
        <v>2016</v>
      </c>
      <c r="E3455" s="14">
        <v>2017</v>
      </c>
      <c r="F3455" s="14" t="s">
        <v>102</v>
      </c>
      <c r="G3455" s="91">
        <v>6559</v>
      </c>
      <c r="H3455" s="91">
        <v>13249</v>
      </c>
      <c r="I3455" s="48">
        <v>40821</v>
      </c>
      <c r="J3455" s="28">
        <v>0.92897727272727271</v>
      </c>
      <c r="K3455" s="28">
        <v>0.95141700404858298</v>
      </c>
      <c r="L3455" s="111">
        <v>7</v>
      </c>
      <c r="M3455" s="28">
        <v>0.28599999999999998</v>
      </c>
      <c r="N3455" s="28">
        <v>0.1439</v>
      </c>
    </row>
    <row r="3456" spans="1:14">
      <c r="A3456" s="87" t="s">
        <v>137</v>
      </c>
      <c r="B3456" s="14" t="s">
        <v>75</v>
      </c>
      <c r="C3456" s="14" t="s">
        <v>65</v>
      </c>
      <c r="D3456" s="14">
        <v>2016</v>
      </c>
      <c r="E3456" s="14">
        <v>2017</v>
      </c>
      <c r="F3456" s="14" t="s">
        <v>102</v>
      </c>
      <c r="G3456" s="91">
        <v>23866</v>
      </c>
      <c r="H3456" s="91">
        <v>55112</v>
      </c>
      <c r="I3456" s="48">
        <v>139878</v>
      </c>
      <c r="J3456" s="28">
        <v>0.95220125786163523</v>
      </c>
      <c r="K3456" s="28">
        <v>0.95855855855855854</v>
      </c>
      <c r="L3456" s="111">
        <v>1</v>
      </c>
      <c r="M3456" s="28">
        <v>0</v>
      </c>
      <c r="N3456" s="28">
        <v>1.3899999999999999E-2</v>
      </c>
    </row>
    <row r="3457" spans="1:14">
      <c r="A3457" s="87" t="s">
        <v>138</v>
      </c>
      <c r="B3457" s="14" t="s">
        <v>75</v>
      </c>
      <c r="C3457" s="14" t="s">
        <v>65</v>
      </c>
      <c r="D3457" s="14">
        <v>2016</v>
      </c>
      <c r="E3457" s="14">
        <v>2017</v>
      </c>
      <c r="F3457" s="14" t="s">
        <v>102</v>
      </c>
      <c r="G3457" s="91">
        <v>539</v>
      </c>
      <c r="H3457" s="91">
        <v>1109</v>
      </c>
      <c r="I3457" s="48">
        <v>3209</v>
      </c>
      <c r="J3457" s="28">
        <v>0.97058823529411764</v>
      </c>
      <c r="K3457" s="28">
        <v>0.8928571428571429</v>
      </c>
      <c r="L3457" s="111">
        <v>7</v>
      </c>
      <c r="M3457" s="28">
        <v>0.28599999999999998</v>
      </c>
      <c r="N3457" s="28">
        <v>0.1439</v>
      </c>
    </row>
    <row r="3458" spans="1:14">
      <c r="A3458" s="87" t="s">
        <v>139</v>
      </c>
      <c r="B3458" s="14" t="s">
        <v>75</v>
      </c>
      <c r="C3458" s="14" t="s">
        <v>65</v>
      </c>
      <c r="D3458" s="14">
        <v>2016</v>
      </c>
      <c r="E3458" s="14">
        <v>2017</v>
      </c>
      <c r="F3458" s="14" t="s">
        <v>102</v>
      </c>
      <c r="G3458" s="91">
        <v>473</v>
      </c>
      <c r="H3458" s="91">
        <v>818</v>
      </c>
      <c r="I3458" s="48">
        <v>3812</v>
      </c>
      <c r="J3458" s="28">
        <v>0.98113207547169812</v>
      </c>
      <c r="K3458" s="28">
        <v>1</v>
      </c>
      <c r="L3458" s="111">
        <v>7</v>
      </c>
      <c r="M3458" s="28">
        <v>0.28599999999999998</v>
      </c>
      <c r="N3458" s="28">
        <v>0.1439</v>
      </c>
    </row>
    <row r="3459" spans="1:14">
      <c r="A3459" s="87" t="s">
        <v>140</v>
      </c>
      <c r="B3459" s="14" t="s">
        <v>75</v>
      </c>
      <c r="C3459" s="14" t="s">
        <v>65</v>
      </c>
      <c r="D3459" s="14">
        <v>2016</v>
      </c>
      <c r="E3459" s="14">
        <v>2017</v>
      </c>
      <c r="F3459" s="14" t="s">
        <v>102</v>
      </c>
      <c r="G3459" s="91">
        <v>20476</v>
      </c>
      <c r="H3459" s="91">
        <v>44720</v>
      </c>
      <c r="I3459" s="48">
        <v>183458</v>
      </c>
      <c r="J3459" s="28">
        <v>0.96489859594383776</v>
      </c>
      <c r="K3459" s="28">
        <v>0.96899224806201545</v>
      </c>
      <c r="L3459" s="111">
        <v>0</v>
      </c>
      <c r="M3459" s="28">
        <v>0</v>
      </c>
      <c r="N3459" s="28">
        <v>4.9599999999999998E-2</v>
      </c>
    </row>
    <row r="3460" spans="1:14">
      <c r="A3460" s="87" t="s">
        <v>141</v>
      </c>
      <c r="B3460" s="14" t="s">
        <v>75</v>
      </c>
      <c r="C3460" s="14" t="s">
        <v>65</v>
      </c>
      <c r="D3460" s="14">
        <v>2016</v>
      </c>
      <c r="E3460" s="14">
        <v>2017</v>
      </c>
      <c r="F3460" s="14" t="s">
        <v>102</v>
      </c>
      <c r="G3460" s="91">
        <v>3429</v>
      </c>
      <c r="H3460" s="91">
        <v>7049</v>
      </c>
      <c r="I3460" s="48">
        <v>32835</v>
      </c>
      <c r="J3460" s="28">
        <v>0.965034965034965</v>
      </c>
      <c r="K3460" s="28">
        <v>0.9263157894736842</v>
      </c>
      <c r="L3460" s="111">
        <v>7</v>
      </c>
      <c r="M3460" s="28">
        <v>0.28599999999999998</v>
      </c>
      <c r="N3460" s="28">
        <v>0.1439</v>
      </c>
    </row>
    <row r="3461" spans="1:14">
      <c r="A3461" s="87" t="s">
        <v>142</v>
      </c>
      <c r="B3461" s="14" t="s">
        <v>75</v>
      </c>
      <c r="C3461" s="14" t="s">
        <v>65</v>
      </c>
      <c r="D3461" s="14">
        <v>2016</v>
      </c>
      <c r="E3461" s="14">
        <v>2017</v>
      </c>
      <c r="F3461" s="14" t="s">
        <v>102</v>
      </c>
      <c r="G3461" s="91">
        <v>4326</v>
      </c>
      <c r="H3461" s="91">
        <v>7543</v>
      </c>
      <c r="I3461" s="48">
        <v>25539</v>
      </c>
      <c r="J3461" s="28">
        <v>0.83185840707964598</v>
      </c>
      <c r="K3461" s="28">
        <v>0.86</v>
      </c>
      <c r="L3461" s="111">
        <v>7</v>
      </c>
      <c r="M3461" s="28">
        <v>0.28599999999999998</v>
      </c>
      <c r="N3461" s="28">
        <v>0.1439</v>
      </c>
    </row>
    <row r="3462" spans="1:14">
      <c r="A3462" s="87" t="s">
        <v>143</v>
      </c>
      <c r="B3462" s="14" t="s">
        <v>74</v>
      </c>
      <c r="C3462" s="14" t="s">
        <v>65</v>
      </c>
      <c r="D3462" s="14">
        <v>2016</v>
      </c>
      <c r="E3462" s="14">
        <v>2017</v>
      </c>
      <c r="F3462" s="14" t="s">
        <v>102</v>
      </c>
      <c r="G3462" s="91">
        <v>122281</v>
      </c>
      <c r="H3462" s="91">
        <v>250730</v>
      </c>
      <c r="I3462" s="48">
        <v>910943</v>
      </c>
      <c r="J3462" s="28">
        <v>0.98992080633549318</v>
      </c>
      <c r="K3462" s="28">
        <v>1</v>
      </c>
      <c r="L3462" s="111">
        <v>4</v>
      </c>
      <c r="M3462" s="28">
        <v>0.5</v>
      </c>
      <c r="N3462" s="28">
        <v>1.66E-2</v>
      </c>
    </row>
    <row r="3463" spans="1:14">
      <c r="A3463" s="87" t="s">
        <v>144</v>
      </c>
      <c r="B3463" s="14" t="s">
        <v>74</v>
      </c>
      <c r="C3463" s="14" t="s">
        <v>65</v>
      </c>
      <c r="D3463" s="14">
        <v>2016</v>
      </c>
      <c r="E3463" s="14">
        <v>2017</v>
      </c>
      <c r="F3463" s="14" t="s">
        <v>102</v>
      </c>
      <c r="G3463" s="91">
        <v>9213</v>
      </c>
      <c r="H3463" s="91">
        <v>17322</v>
      </c>
      <c r="I3463" s="48">
        <v>64015</v>
      </c>
      <c r="J3463" s="28">
        <v>1</v>
      </c>
      <c r="K3463" s="28">
        <v>0.95833333333333337</v>
      </c>
      <c r="L3463" s="111">
        <v>7</v>
      </c>
      <c r="M3463" s="28">
        <v>0.28599999999999998</v>
      </c>
      <c r="N3463" s="28">
        <v>0.1439</v>
      </c>
    </row>
    <row r="3464" spans="1:14">
      <c r="A3464" s="87" t="s">
        <v>145</v>
      </c>
      <c r="B3464" s="14" t="s">
        <v>75</v>
      </c>
      <c r="C3464" s="14" t="s">
        <v>65</v>
      </c>
      <c r="D3464" s="14">
        <v>2016</v>
      </c>
      <c r="E3464" s="14">
        <v>2017</v>
      </c>
      <c r="F3464" s="14" t="s">
        <v>102</v>
      </c>
      <c r="G3464" s="91">
        <v>1132</v>
      </c>
      <c r="H3464" s="91">
        <v>2030</v>
      </c>
      <c r="I3464" s="48">
        <v>6241</v>
      </c>
      <c r="J3464" s="28">
        <v>1</v>
      </c>
      <c r="K3464" s="28">
        <v>0.77500000000000002</v>
      </c>
      <c r="L3464" s="111">
        <v>7</v>
      </c>
      <c r="M3464" s="28">
        <v>0.28599999999999998</v>
      </c>
      <c r="N3464" s="28">
        <v>0.1439</v>
      </c>
    </row>
    <row r="3465" spans="1:14">
      <c r="A3465" s="87" t="s">
        <v>146</v>
      </c>
      <c r="B3465" s="14" t="s">
        <v>75</v>
      </c>
      <c r="C3465" s="14" t="s">
        <v>65</v>
      </c>
      <c r="D3465" s="14">
        <v>2016</v>
      </c>
      <c r="E3465" s="14">
        <v>2017</v>
      </c>
      <c r="F3465" s="14" t="s">
        <v>102</v>
      </c>
      <c r="G3465" s="91">
        <v>128773</v>
      </c>
      <c r="H3465" s="91">
        <v>286308</v>
      </c>
      <c r="I3465" s="48">
        <v>847429</v>
      </c>
      <c r="J3465" s="28">
        <v>0.99387923904052933</v>
      </c>
      <c r="K3465" s="28">
        <v>0.94361084220716362</v>
      </c>
      <c r="L3465" s="111">
        <v>4</v>
      </c>
      <c r="M3465" s="28">
        <v>0.25</v>
      </c>
      <c r="N3465" s="28">
        <v>4.3299999999999998E-2</v>
      </c>
    </row>
    <row r="3466" spans="1:14">
      <c r="A3466" s="87" t="s">
        <v>147</v>
      </c>
      <c r="B3466" s="14" t="s">
        <v>74</v>
      </c>
      <c r="C3466" s="14" t="s">
        <v>65</v>
      </c>
      <c r="D3466" s="14">
        <v>2016</v>
      </c>
      <c r="E3466" s="14">
        <v>2017</v>
      </c>
      <c r="F3466" s="14" t="s">
        <v>102</v>
      </c>
      <c r="G3466" s="91">
        <v>101002</v>
      </c>
      <c r="H3466" s="91">
        <v>211464</v>
      </c>
      <c r="I3466" s="48">
        <v>558634</v>
      </c>
      <c r="J3466" s="28">
        <v>0.99121639606068668</v>
      </c>
      <c r="K3466" s="28">
        <v>0.98664343786295006</v>
      </c>
      <c r="L3466" s="111">
        <v>4</v>
      </c>
      <c r="M3466" s="28">
        <v>0.25</v>
      </c>
      <c r="N3466" s="28">
        <v>4.8300000000000003E-2</v>
      </c>
    </row>
    <row r="3467" spans="1:14">
      <c r="A3467" s="87" t="s">
        <v>148</v>
      </c>
      <c r="B3467" s="14" t="s">
        <v>75</v>
      </c>
      <c r="C3467" s="14" t="s">
        <v>65</v>
      </c>
      <c r="D3467" s="14">
        <v>2016</v>
      </c>
      <c r="E3467" s="14">
        <v>2017</v>
      </c>
      <c r="F3467" s="14" t="s">
        <v>102</v>
      </c>
      <c r="G3467" s="91">
        <v>2395</v>
      </c>
      <c r="H3467" s="91">
        <v>5281</v>
      </c>
      <c r="I3467" s="48">
        <v>19064</v>
      </c>
      <c r="J3467" s="28">
        <v>0.94845360824742264</v>
      </c>
      <c r="K3467" s="28">
        <v>0.9464285714285714</v>
      </c>
      <c r="L3467" s="111">
        <v>7</v>
      </c>
      <c r="M3467" s="28">
        <v>0.28599999999999998</v>
      </c>
      <c r="N3467" s="28">
        <v>0.1439</v>
      </c>
    </row>
    <row r="3468" spans="1:14">
      <c r="A3468" s="87" t="s">
        <v>149</v>
      </c>
      <c r="B3468" s="14" t="s">
        <v>75</v>
      </c>
      <c r="C3468" s="14" t="s">
        <v>65</v>
      </c>
      <c r="D3468" s="14">
        <v>2016</v>
      </c>
      <c r="E3468" s="14">
        <v>2017</v>
      </c>
      <c r="F3468" s="14" t="s">
        <v>102</v>
      </c>
      <c r="G3468" s="91">
        <v>177172</v>
      </c>
      <c r="H3468" s="91">
        <v>387537</v>
      </c>
      <c r="I3468" s="48">
        <v>883236</v>
      </c>
      <c r="J3468" s="28">
        <v>0.99195777833626542</v>
      </c>
      <c r="K3468" s="28">
        <v>0.95956160241874533</v>
      </c>
      <c r="L3468" s="111">
        <v>5</v>
      </c>
      <c r="M3468" s="28">
        <v>0</v>
      </c>
      <c r="N3468" s="28">
        <v>2.3300000000000001E-2</v>
      </c>
    </row>
    <row r="3469" spans="1:14">
      <c r="A3469" s="87" t="s">
        <v>150</v>
      </c>
      <c r="B3469" s="14" t="s">
        <v>74</v>
      </c>
      <c r="C3469" s="14" t="s">
        <v>65</v>
      </c>
      <c r="D3469" s="14">
        <v>2016</v>
      </c>
      <c r="E3469" s="14">
        <v>2017</v>
      </c>
      <c r="F3469" s="14" t="s">
        <v>102</v>
      </c>
      <c r="G3469" s="91">
        <v>141023</v>
      </c>
      <c r="H3469" s="91">
        <v>284723</v>
      </c>
      <c r="I3469" s="48">
        <v>909543</v>
      </c>
      <c r="J3469" s="28">
        <v>0.98499361430395915</v>
      </c>
      <c r="K3469" s="28">
        <v>0.9826656394453005</v>
      </c>
      <c r="L3469" s="111">
        <v>7</v>
      </c>
      <c r="M3469" s="28">
        <v>0.71399999999999997</v>
      </c>
      <c r="N3469" s="28">
        <v>4.0399999999999998E-2</v>
      </c>
    </row>
    <row r="3470" spans="1:14">
      <c r="A3470" s="87" t="s">
        <v>151</v>
      </c>
      <c r="B3470" s="14" t="s">
        <v>74</v>
      </c>
      <c r="C3470" s="14" t="s">
        <v>65</v>
      </c>
      <c r="D3470" s="14">
        <v>2016</v>
      </c>
      <c r="E3470" s="14">
        <v>2017</v>
      </c>
      <c r="F3470" s="14" t="s">
        <v>102</v>
      </c>
      <c r="G3470" s="91">
        <v>34765</v>
      </c>
      <c r="H3470" s="91">
        <v>52717</v>
      </c>
      <c r="I3470" s="48">
        <v>225152</v>
      </c>
      <c r="J3470" s="28">
        <v>0.98204787234042556</v>
      </c>
      <c r="K3470" s="28">
        <v>0.94476744186046513</v>
      </c>
      <c r="L3470" s="111">
        <v>1</v>
      </c>
      <c r="M3470" s="28">
        <v>1</v>
      </c>
      <c r="N3470" s="28">
        <v>3.0499999999999999E-2</v>
      </c>
    </row>
    <row r="3471" spans="1:14">
      <c r="A3471" s="87" t="s">
        <v>152</v>
      </c>
      <c r="B3471" s="14" t="s">
        <v>75</v>
      </c>
      <c r="C3471" s="14" t="s">
        <v>65</v>
      </c>
      <c r="D3471" s="14">
        <v>2016</v>
      </c>
      <c r="E3471" s="14">
        <v>2017</v>
      </c>
      <c r="F3471" s="14" t="s">
        <v>102</v>
      </c>
      <c r="G3471" s="91">
        <v>50577</v>
      </c>
      <c r="H3471" s="91">
        <v>113445</v>
      </c>
      <c r="I3471" s="48">
        <v>301095</v>
      </c>
      <c r="J3471" s="28">
        <v>0.97521551724137934</v>
      </c>
      <c r="K3471" s="28">
        <v>0.92040643522438614</v>
      </c>
      <c r="L3471" s="111">
        <v>2</v>
      </c>
      <c r="M3471" s="28">
        <v>0</v>
      </c>
      <c r="N3471" s="28">
        <v>2.5700000000000001E-2</v>
      </c>
    </row>
    <row r="3472" spans="1:14">
      <c r="A3472" s="87" t="s">
        <v>153</v>
      </c>
      <c r="B3472" s="14" t="s">
        <v>74</v>
      </c>
      <c r="C3472" s="14" t="s">
        <v>65</v>
      </c>
      <c r="D3472" s="14">
        <v>2016</v>
      </c>
      <c r="E3472" s="14">
        <v>2017</v>
      </c>
      <c r="F3472" s="14" t="s">
        <v>102</v>
      </c>
      <c r="G3472" s="91">
        <v>9741</v>
      </c>
      <c r="H3472" s="91">
        <v>17687</v>
      </c>
      <c r="I3472" s="48">
        <v>62296</v>
      </c>
      <c r="J3472" s="28">
        <v>0.95945945945945943</v>
      </c>
      <c r="K3472" s="28">
        <v>0.96954314720812185</v>
      </c>
      <c r="L3472" s="111">
        <v>7</v>
      </c>
      <c r="M3472" s="28">
        <v>0.28599999999999998</v>
      </c>
      <c r="N3472" s="28">
        <v>0.1439</v>
      </c>
    </row>
    <row r="3473" spans="1:14">
      <c r="A3473" s="87" t="s">
        <v>154</v>
      </c>
      <c r="B3473" s="14" t="s">
        <v>74</v>
      </c>
      <c r="C3473" s="14" t="s">
        <v>65</v>
      </c>
      <c r="D3473" s="14">
        <v>2016</v>
      </c>
      <c r="E3473" s="14">
        <v>2017</v>
      </c>
      <c r="F3473" s="14" t="s">
        <v>102</v>
      </c>
      <c r="G3473" s="91">
        <v>14695</v>
      </c>
      <c r="H3473" s="91">
        <v>28610</v>
      </c>
      <c r="I3473" s="48">
        <v>156313</v>
      </c>
      <c r="J3473" s="28">
        <v>0.97047970479704793</v>
      </c>
      <c r="K3473" s="28">
        <v>0.90273556231003038</v>
      </c>
      <c r="L3473" s="111">
        <v>7</v>
      </c>
      <c r="M3473" s="28">
        <v>0.28599999999999998</v>
      </c>
      <c r="N3473" s="28">
        <v>0.1439</v>
      </c>
    </row>
    <row r="3474" spans="1:14">
      <c r="A3474" s="87" t="s">
        <v>155</v>
      </c>
      <c r="B3474" s="14" t="s">
        <v>74</v>
      </c>
      <c r="C3474" s="14" t="s">
        <v>65</v>
      </c>
      <c r="D3474" s="14">
        <v>2016</v>
      </c>
      <c r="E3474" s="14">
        <v>2017</v>
      </c>
      <c r="F3474" s="14" t="s">
        <v>102</v>
      </c>
      <c r="G3474" s="91">
        <v>17925</v>
      </c>
      <c r="H3474" s="91">
        <v>37019</v>
      </c>
      <c r="I3474" s="48">
        <v>147169</v>
      </c>
      <c r="J3474" s="28">
        <v>0.96511627906976749</v>
      </c>
      <c r="K3474" s="28">
        <v>0.89308176100628933</v>
      </c>
      <c r="L3474" s="111">
        <v>7</v>
      </c>
      <c r="M3474" s="28">
        <v>0.28599999999999998</v>
      </c>
      <c r="N3474" s="28">
        <v>0.1439</v>
      </c>
    </row>
    <row r="3475" spans="1:14">
      <c r="A3475" s="87" t="s">
        <v>156</v>
      </c>
      <c r="B3475" s="14" t="s">
        <v>74</v>
      </c>
      <c r="C3475" s="14" t="s">
        <v>65</v>
      </c>
      <c r="D3475" s="14">
        <v>2016</v>
      </c>
      <c r="E3475" s="14">
        <v>2017</v>
      </c>
      <c r="F3475" s="14" t="s">
        <v>102</v>
      </c>
      <c r="G3475" s="91">
        <v>51556</v>
      </c>
      <c r="H3475" s="91">
        <v>101253</v>
      </c>
      <c r="I3475" s="48">
        <v>447437</v>
      </c>
      <c r="J3475" s="28">
        <v>0.9887640449438202</v>
      </c>
      <c r="K3475" s="28">
        <v>0.97033898305084743</v>
      </c>
      <c r="L3475" s="111">
        <v>1</v>
      </c>
      <c r="M3475" s="28">
        <v>1</v>
      </c>
      <c r="N3475" s="28">
        <v>4.9000000000000002E-2</v>
      </c>
    </row>
    <row r="3476" spans="1:14">
      <c r="A3476" s="87" t="s">
        <v>157</v>
      </c>
      <c r="B3476" s="14" t="s">
        <v>74</v>
      </c>
      <c r="C3476" s="14" t="s">
        <v>65</v>
      </c>
      <c r="D3476" s="14">
        <v>2016</v>
      </c>
      <c r="E3476" s="14">
        <v>2017</v>
      </c>
      <c r="F3476" s="14" t="s">
        <v>102</v>
      </c>
      <c r="G3476" s="91">
        <v>14144</v>
      </c>
      <c r="H3476" s="91">
        <v>25530</v>
      </c>
      <c r="I3476" s="48">
        <v>79903</v>
      </c>
      <c r="J3476" s="28">
        <v>0.94746716697936206</v>
      </c>
      <c r="K3476" s="28">
        <v>0.99047619047619051</v>
      </c>
      <c r="L3476" s="111">
        <v>7</v>
      </c>
      <c r="M3476" s="28">
        <v>0.28599999999999998</v>
      </c>
      <c r="N3476" s="28">
        <v>0.1439</v>
      </c>
    </row>
    <row r="3477" spans="1:14">
      <c r="A3477" s="87" t="s">
        <v>158</v>
      </c>
      <c r="B3477" s="14" t="s">
        <v>75</v>
      </c>
      <c r="C3477" s="14" t="s">
        <v>65</v>
      </c>
      <c r="D3477" s="14">
        <v>2016</v>
      </c>
      <c r="E3477" s="14">
        <v>2017</v>
      </c>
      <c r="F3477" s="14" t="s">
        <v>102</v>
      </c>
      <c r="G3477" s="91">
        <v>12908</v>
      </c>
      <c r="H3477" s="91">
        <v>24243</v>
      </c>
      <c r="I3477" s="48">
        <v>64788</v>
      </c>
      <c r="J3477" s="28">
        <v>0.94107452339688047</v>
      </c>
      <c r="K3477" s="28">
        <v>0.97709923664122134</v>
      </c>
      <c r="L3477" s="111">
        <v>7</v>
      </c>
      <c r="M3477" s="28">
        <v>0.28599999999999998</v>
      </c>
      <c r="N3477" s="28">
        <v>0.1439</v>
      </c>
    </row>
    <row r="3478" spans="1:14">
      <c r="A3478" s="87" t="s">
        <v>159</v>
      </c>
      <c r="B3478" s="14" t="s">
        <v>75</v>
      </c>
      <c r="C3478" s="14" t="s">
        <v>65</v>
      </c>
      <c r="D3478" s="14">
        <v>2016</v>
      </c>
      <c r="E3478" s="14">
        <v>2017</v>
      </c>
      <c r="F3478" s="14" t="s">
        <v>102</v>
      </c>
      <c r="G3478" s="91">
        <v>164</v>
      </c>
      <c r="H3478" s="91">
        <v>279</v>
      </c>
      <c r="I3478" s="48">
        <v>820</v>
      </c>
      <c r="J3478" s="28">
        <v>1</v>
      </c>
      <c r="K3478" s="28">
        <v>0.7142857142857143</v>
      </c>
      <c r="L3478" s="111">
        <v>7</v>
      </c>
      <c r="M3478" s="28">
        <v>0.28599999999999998</v>
      </c>
      <c r="N3478" s="28">
        <v>0.1439</v>
      </c>
    </row>
    <row r="3479" spans="1:14">
      <c r="A3479" s="87" t="s">
        <v>160</v>
      </c>
      <c r="B3479" s="14" t="s">
        <v>75</v>
      </c>
      <c r="C3479" s="14" t="s">
        <v>65</v>
      </c>
      <c r="D3479" s="14">
        <v>2016</v>
      </c>
      <c r="E3479" s="14">
        <v>2017</v>
      </c>
      <c r="F3479" s="14" t="s">
        <v>102</v>
      </c>
      <c r="G3479" s="91">
        <v>3131</v>
      </c>
      <c r="H3479" s="91">
        <v>6544</v>
      </c>
      <c r="I3479" s="48">
        <v>18792</v>
      </c>
      <c r="J3479" s="28">
        <v>0.92763157894736836</v>
      </c>
      <c r="K3479" s="28">
        <v>0.83636363636363631</v>
      </c>
      <c r="L3479" s="111">
        <v>7</v>
      </c>
      <c r="M3479" s="28">
        <v>0.28599999999999998</v>
      </c>
      <c r="N3479" s="28">
        <v>0.1439</v>
      </c>
    </row>
    <row r="3480" spans="1:14">
      <c r="A3480" s="87" t="s">
        <v>161</v>
      </c>
      <c r="B3480" s="14" t="s">
        <v>74</v>
      </c>
      <c r="C3480" s="14" t="s">
        <v>65</v>
      </c>
      <c r="D3480" s="14">
        <v>2016</v>
      </c>
      <c r="E3480" s="14">
        <v>2017</v>
      </c>
      <c r="F3480" s="14" t="s">
        <v>102</v>
      </c>
      <c r="G3480" s="91">
        <v>21992</v>
      </c>
      <c r="H3480" s="91">
        <v>41617</v>
      </c>
      <c r="I3480" s="48">
        <v>125103</v>
      </c>
      <c r="J3480" s="28">
        <v>0.95448275862068965</v>
      </c>
      <c r="K3480" s="28">
        <v>0.97826086956521741</v>
      </c>
      <c r="L3480" s="111">
        <v>1</v>
      </c>
      <c r="M3480" s="28">
        <v>0</v>
      </c>
      <c r="N3480" s="28">
        <v>0</v>
      </c>
    </row>
    <row r="3481" spans="1:14">
      <c r="A3481" s="87" t="s">
        <v>162</v>
      </c>
      <c r="B3481" s="14" t="s">
        <v>74</v>
      </c>
      <c r="C3481" s="14" t="s">
        <v>65</v>
      </c>
      <c r="D3481" s="14">
        <v>2016</v>
      </c>
      <c r="E3481" s="14">
        <v>2017</v>
      </c>
      <c r="F3481" s="14" t="s">
        <v>102</v>
      </c>
      <c r="G3481" s="91">
        <v>18256</v>
      </c>
      <c r="H3481" s="91">
        <v>32490</v>
      </c>
      <c r="I3481" s="48">
        <v>128724</v>
      </c>
      <c r="J3481" s="28">
        <v>0.95629820051413883</v>
      </c>
      <c r="K3481" s="28">
        <v>0.69496855345911945</v>
      </c>
      <c r="L3481" s="111">
        <v>7</v>
      </c>
      <c r="M3481" s="28">
        <v>0.28599999999999998</v>
      </c>
      <c r="N3481" s="28">
        <v>0.1439</v>
      </c>
    </row>
    <row r="3482" spans="1:14">
      <c r="A3482" s="87" t="s">
        <v>163</v>
      </c>
      <c r="B3482" s="14" t="s">
        <v>75</v>
      </c>
      <c r="C3482" s="14" t="s">
        <v>65</v>
      </c>
      <c r="D3482" s="14">
        <v>2016</v>
      </c>
      <c r="E3482" s="14">
        <v>2017</v>
      </c>
      <c r="F3482" s="14" t="s">
        <v>102</v>
      </c>
      <c r="G3482" s="91">
        <v>41187</v>
      </c>
      <c r="H3482" s="91">
        <v>86397</v>
      </c>
      <c r="I3482" s="48">
        <v>245646</v>
      </c>
      <c r="J3482" s="28">
        <v>0.97634961439588686</v>
      </c>
      <c r="K3482" s="28">
        <v>0.92063492063492058</v>
      </c>
      <c r="L3482" s="111">
        <v>1</v>
      </c>
      <c r="M3482" s="28">
        <v>0</v>
      </c>
      <c r="N3482" s="28">
        <v>4.1700000000000001E-2</v>
      </c>
    </row>
    <row r="3483" spans="1:14">
      <c r="A3483" s="87" t="s">
        <v>164</v>
      </c>
      <c r="B3483" s="14" t="s">
        <v>75</v>
      </c>
      <c r="C3483" s="14" t="s">
        <v>65</v>
      </c>
      <c r="D3483" s="14">
        <v>2016</v>
      </c>
      <c r="E3483" s="14">
        <v>2017</v>
      </c>
      <c r="F3483" s="14" t="s">
        <v>102</v>
      </c>
      <c r="G3483" s="91">
        <v>5549</v>
      </c>
      <c r="H3483" s="91">
        <v>12653</v>
      </c>
      <c r="I3483" s="48">
        <v>42500</v>
      </c>
      <c r="J3483" s="28">
        <v>0.9726027397260274</v>
      </c>
      <c r="K3483" s="28">
        <v>0.90540540540540537</v>
      </c>
      <c r="L3483" s="111">
        <v>7</v>
      </c>
      <c r="M3483" s="28">
        <v>0.28599999999999998</v>
      </c>
      <c r="N3483" s="28">
        <v>0.1439</v>
      </c>
    </row>
    <row r="3484" spans="1:14">
      <c r="A3484" s="87" t="s">
        <v>165</v>
      </c>
      <c r="B3484" s="14" t="s">
        <v>75</v>
      </c>
      <c r="C3484" s="14" t="s">
        <v>65</v>
      </c>
      <c r="D3484" s="14">
        <v>2016</v>
      </c>
      <c r="E3484" s="14">
        <v>2017</v>
      </c>
      <c r="F3484" s="14" t="s">
        <v>102</v>
      </c>
      <c r="G3484" s="91">
        <v>4430</v>
      </c>
      <c r="H3484" s="91">
        <v>9600</v>
      </c>
      <c r="I3484" s="48">
        <v>27283</v>
      </c>
      <c r="J3484" s="28">
        <v>0.9</v>
      </c>
      <c r="K3484" s="28">
        <v>0.97345132743362828</v>
      </c>
      <c r="L3484" s="111">
        <v>7</v>
      </c>
      <c r="M3484" s="28">
        <v>0.28599999999999998</v>
      </c>
      <c r="N3484" s="28">
        <v>0.1439</v>
      </c>
    </row>
    <row r="3485" spans="1:14">
      <c r="A3485" s="87" t="s">
        <v>166</v>
      </c>
      <c r="B3485" s="14" t="s">
        <v>75</v>
      </c>
      <c r="C3485" s="14" t="s">
        <v>65</v>
      </c>
      <c r="D3485" s="14">
        <v>2016</v>
      </c>
      <c r="E3485" s="14">
        <v>2017</v>
      </c>
      <c r="F3485" s="14" t="s">
        <v>102</v>
      </c>
      <c r="G3485" s="91">
        <v>999</v>
      </c>
      <c r="H3485" s="91">
        <v>1721</v>
      </c>
      <c r="I3485" s="48">
        <v>5041</v>
      </c>
      <c r="J3485" s="28">
        <v>0.95522388059701491</v>
      </c>
      <c r="K3485" s="28">
        <v>0.43859649122807015</v>
      </c>
      <c r="L3485" s="111">
        <v>7</v>
      </c>
      <c r="M3485" s="28">
        <v>0.28599999999999998</v>
      </c>
      <c r="N3485" s="28">
        <v>0.1439</v>
      </c>
    </row>
    <row r="3486" spans="1:14">
      <c r="A3486" s="87" t="s">
        <v>167</v>
      </c>
      <c r="B3486" s="14" t="s">
        <v>74</v>
      </c>
      <c r="C3486" s="14" t="s">
        <v>65</v>
      </c>
      <c r="D3486" s="14">
        <v>2016</v>
      </c>
      <c r="E3486" s="14">
        <v>2017</v>
      </c>
      <c r="F3486" s="14" t="s">
        <v>102</v>
      </c>
      <c r="G3486" s="91">
        <v>51623</v>
      </c>
      <c r="H3486" s="91">
        <v>119982</v>
      </c>
      <c r="I3486" s="48">
        <v>258767</v>
      </c>
      <c r="J3486" s="28">
        <v>0.96122778675282716</v>
      </c>
      <c r="K3486" s="28">
        <v>0.94670542635658916</v>
      </c>
      <c r="L3486" s="111">
        <v>2</v>
      </c>
      <c r="M3486" s="28">
        <v>0</v>
      </c>
      <c r="N3486" s="28">
        <v>2.4E-2</v>
      </c>
    </row>
    <row r="3487" spans="1:14">
      <c r="A3487" s="87" t="s">
        <v>168</v>
      </c>
      <c r="B3487" s="14" t="s">
        <v>75</v>
      </c>
      <c r="C3487" s="14" t="s">
        <v>65</v>
      </c>
      <c r="D3487" s="14">
        <v>2016</v>
      </c>
      <c r="E3487" s="14">
        <v>2017</v>
      </c>
      <c r="F3487" s="14" t="s">
        <v>102</v>
      </c>
      <c r="G3487" s="91">
        <v>3093</v>
      </c>
      <c r="H3487" s="91">
        <v>5358</v>
      </c>
      <c r="I3487" s="48">
        <v>14328</v>
      </c>
      <c r="J3487" s="28">
        <v>0.97872340425531912</v>
      </c>
      <c r="K3487" s="28">
        <v>0.98863636363636365</v>
      </c>
      <c r="L3487" s="111">
        <v>7</v>
      </c>
      <c r="M3487" s="28">
        <v>0.28599999999999998</v>
      </c>
      <c r="N3487" s="28">
        <v>0.1439</v>
      </c>
    </row>
    <row r="3488" spans="1:14">
      <c r="A3488" s="87" t="s">
        <v>169</v>
      </c>
      <c r="B3488" s="14" t="s">
        <v>74</v>
      </c>
      <c r="C3488" s="14" t="s">
        <v>65</v>
      </c>
      <c r="D3488" s="14">
        <v>2016</v>
      </c>
      <c r="E3488" s="14">
        <v>2017</v>
      </c>
      <c r="F3488" s="14" t="s">
        <v>102</v>
      </c>
      <c r="G3488" s="91">
        <v>37188</v>
      </c>
      <c r="H3488" s="91">
        <v>74515</v>
      </c>
      <c r="I3488" s="48">
        <v>241267</v>
      </c>
      <c r="J3488" s="28">
        <v>0.99383753501400562</v>
      </c>
      <c r="K3488" s="28">
        <v>0.97660098522167482</v>
      </c>
      <c r="L3488" s="111">
        <v>1</v>
      </c>
      <c r="M3488" s="28">
        <v>0</v>
      </c>
      <c r="N3488" s="28">
        <v>0.15479999999999999</v>
      </c>
    </row>
    <row r="3489" spans="1:14">
      <c r="A3489" s="87" t="s">
        <v>170</v>
      </c>
      <c r="B3489" s="14" t="s">
        <v>74</v>
      </c>
      <c r="C3489" s="14" t="s">
        <v>65</v>
      </c>
      <c r="D3489" s="14">
        <v>2016</v>
      </c>
      <c r="E3489" s="14">
        <v>2017</v>
      </c>
      <c r="F3489" s="14" t="s">
        <v>102</v>
      </c>
      <c r="G3489" s="91">
        <v>10440</v>
      </c>
      <c r="H3489" s="91">
        <v>20333</v>
      </c>
      <c r="I3489" s="48">
        <v>59565</v>
      </c>
      <c r="J3489" s="28">
        <v>0.95238095238095233</v>
      </c>
      <c r="K3489" s="28">
        <v>0.96120689655172409</v>
      </c>
      <c r="L3489" s="111">
        <v>7</v>
      </c>
      <c r="M3489" s="28">
        <v>0.28599999999999998</v>
      </c>
      <c r="N3489" s="28">
        <v>0.1439</v>
      </c>
    </row>
    <row r="3490" spans="1:14">
      <c r="A3490" s="87" t="s">
        <v>171</v>
      </c>
      <c r="B3490" s="14" t="s">
        <v>75</v>
      </c>
      <c r="C3490" s="14" t="s">
        <v>65</v>
      </c>
      <c r="D3490" s="14">
        <v>2016</v>
      </c>
      <c r="E3490" s="14">
        <v>2017</v>
      </c>
      <c r="F3490" s="14" t="s">
        <v>102</v>
      </c>
      <c r="G3490" s="91">
        <v>6061</v>
      </c>
      <c r="H3490" s="91">
        <v>13125</v>
      </c>
      <c r="I3490" s="48">
        <v>32524</v>
      </c>
      <c r="J3490" s="28">
        <v>0.99567099567099571</v>
      </c>
      <c r="K3490" s="28">
        <v>0.96756756756756757</v>
      </c>
      <c r="L3490" s="111">
        <v>7</v>
      </c>
      <c r="M3490" s="28">
        <v>0.28599999999999998</v>
      </c>
      <c r="N3490" s="28">
        <v>0.1439</v>
      </c>
    </row>
    <row r="3491" spans="1:14">
      <c r="A3491" s="51" t="s">
        <v>281</v>
      </c>
      <c r="B3491" s="14" t="s">
        <v>66</v>
      </c>
      <c r="C3491" s="14" t="s">
        <v>188</v>
      </c>
      <c r="D3491" s="14">
        <v>2016</v>
      </c>
      <c r="E3491" s="14">
        <v>2017</v>
      </c>
      <c r="F3491" s="14" t="s">
        <v>102</v>
      </c>
      <c r="G3491" s="128"/>
      <c r="H3491" s="128"/>
      <c r="I3491" s="128"/>
      <c r="J3491" s="129"/>
      <c r="K3491" s="129"/>
      <c r="L3491" s="111"/>
      <c r="M3491" s="28">
        <v>0.254</v>
      </c>
      <c r="N3491" s="28">
        <v>5.3999999999999999E-2</v>
      </c>
    </row>
    <row r="3492" spans="1:14">
      <c r="A3492" s="51" t="s">
        <v>172</v>
      </c>
      <c r="B3492" s="14" t="s">
        <v>66</v>
      </c>
      <c r="C3492" s="14" t="s">
        <v>188</v>
      </c>
      <c r="D3492" s="14">
        <v>2016</v>
      </c>
      <c r="E3492" s="14">
        <v>2017</v>
      </c>
      <c r="F3492" s="14" t="s">
        <v>102</v>
      </c>
      <c r="G3492" s="91">
        <v>2050674</v>
      </c>
      <c r="H3492" s="91">
        <v>4274362</v>
      </c>
      <c r="I3492" s="48">
        <v>13510168</v>
      </c>
      <c r="J3492" s="28">
        <v>0.97710337802677172</v>
      </c>
      <c r="K3492" s="28">
        <v>0.92620202737348634</v>
      </c>
      <c r="L3492" s="111">
        <v>165</v>
      </c>
      <c r="M3492" s="28">
        <v>0.41799999999999998</v>
      </c>
      <c r="N3492" s="28">
        <v>8.4199999999999997E-2</v>
      </c>
    </row>
    <row r="3493" spans="1:14">
      <c r="A3493" s="51" t="s">
        <v>173</v>
      </c>
      <c r="B3493" s="14" t="s">
        <v>74</v>
      </c>
      <c r="C3493" s="14" t="s">
        <v>188</v>
      </c>
      <c r="D3493" s="14">
        <v>2016</v>
      </c>
      <c r="E3493" s="14">
        <v>2017</v>
      </c>
      <c r="F3493" s="14" t="s">
        <v>102</v>
      </c>
      <c r="G3493" s="91">
        <v>59482</v>
      </c>
      <c r="H3493" s="91">
        <v>114093</v>
      </c>
      <c r="I3493" s="48">
        <v>438828</v>
      </c>
      <c r="J3493" s="28">
        <v>0.99551166965888693</v>
      </c>
      <c r="K3493" s="28">
        <v>0.97435897435897434</v>
      </c>
      <c r="L3493" s="111">
        <v>4</v>
      </c>
      <c r="M3493" s="28">
        <v>0.5</v>
      </c>
      <c r="N3493" s="28">
        <v>7.9799999999999996E-2</v>
      </c>
    </row>
    <row r="3494" spans="1:14">
      <c r="A3494" s="51" t="s">
        <v>174</v>
      </c>
      <c r="B3494" s="14" t="s">
        <v>75</v>
      </c>
      <c r="C3494" s="14" t="s">
        <v>188</v>
      </c>
      <c r="D3494" s="14">
        <v>2016</v>
      </c>
      <c r="E3494" s="14">
        <v>2017</v>
      </c>
      <c r="F3494" s="14" t="s">
        <v>102</v>
      </c>
      <c r="G3494" s="91">
        <v>90</v>
      </c>
      <c r="H3494" s="91">
        <v>146</v>
      </c>
      <c r="I3494" s="48">
        <v>338</v>
      </c>
      <c r="J3494" s="28">
        <v>1</v>
      </c>
      <c r="K3494" s="28">
        <v>0.33333333333333331</v>
      </c>
      <c r="L3494" s="111">
        <v>13</v>
      </c>
      <c r="M3494" s="28">
        <v>0.308</v>
      </c>
      <c r="N3494" s="28">
        <v>9.6699999999999994E-2</v>
      </c>
    </row>
    <row r="3495" spans="1:14">
      <c r="A3495" s="51" t="s">
        <v>175</v>
      </c>
      <c r="B3495" s="14" t="s">
        <v>75</v>
      </c>
      <c r="C3495" s="14" t="s">
        <v>188</v>
      </c>
      <c r="D3495" s="14">
        <v>2016</v>
      </c>
      <c r="E3495" s="14">
        <v>2017</v>
      </c>
      <c r="F3495" s="14" t="s">
        <v>102</v>
      </c>
      <c r="G3495" s="91">
        <v>1736</v>
      </c>
      <c r="H3495" s="91">
        <v>3239</v>
      </c>
      <c r="I3495" s="48">
        <v>8276</v>
      </c>
      <c r="J3495" s="28">
        <v>0.9550561797752809</v>
      </c>
      <c r="K3495" s="28">
        <v>0.98333333333333328</v>
      </c>
      <c r="L3495" s="111">
        <v>13</v>
      </c>
      <c r="M3495" s="28">
        <v>0.308</v>
      </c>
      <c r="N3495" s="28">
        <v>9.6699999999999994E-2</v>
      </c>
    </row>
    <row r="3496" spans="1:14">
      <c r="A3496" s="51" t="s">
        <v>176</v>
      </c>
      <c r="B3496" s="14" t="s">
        <v>75</v>
      </c>
      <c r="C3496" s="14" t="s">
        <v>188</v>
      </c>
      <c r="D3496" s="14">
        <v>2016</v>
      </c>
      <c r="E3496" s="14">
        <v>2017</v>
      </c>
      <c r="F3496" s="14" t="s">
        <v>102</v>
      </c>
      <c r="G3496" s="91">
        <v>16854</v>
      </c>
      <c r="H3496" s="91">
        <v>31626</v>
      </c>
      <c r="I3496" s="48">
        <v>82546</v>
      </c>
      <c r="J3496" s="28">
        <v>0.86189889025893962</v>
      </c>
      <c r="K3496" s="28">
        <v>0.95090909090909093</v>
      </c>
      <c r="L3496" s="111">
        <v>13</v>
      </c>
      <c r="M3496" s="28">
        <v>0.308</v>
      </c>
      <c r="N3496" s="28">
        <v>9.6699999999999994E-2</v>
      </c>
    </row>
    <row r="3497" spans="1:14">
      <c r="A3497" s="51" t="s">
        <v>177</v>
      </c>
      <c r="B3497" s="14" t="s">
        <v>75</v>
      </c>
      <c r="C3497" s="14" t="s">
        <v>188</v>
      </c>
      <c r="D3497" s="14">
        <v>2016</v>
      </c>
      <c r="E3497" s="14">
        <v>2017</v>
      </c>
      <c r="F3497" s="14" t="s">
        <v>102</v>
      </c>
      <c r="G3497" s="91">
        <v>2851</v>
      </c>
      <c r="H3497" s="91">
        <v>5182</v>
      </c>
      <c r="I3497" s="48">
        <v>12328</v>
      </c>
      <c r="J3497" s="28">
        <v>0.96551724137931039</v>
      </c>
      <c r="K3497" s="28">
        <v>0.93939393939393945</v>
      </c>
      <c r="L3497" s="111">
        <v>13</v>
      </c>
      <c r="M3497" s="28">
        <v>0.308</v>
      </c>
      <c r="N3497" s="28">
        <v>9.6699999999999994E-2</v>
      </c>
    </row>
    <row r="3498" spans="1:14">
      <c r="A3498" s="51" t="s">
        <v>178</v>
      </c>
      <c r="B3498" s="14" t="s">
        <v>75</v>
      </c>
      <c r="C3498" s="14" t="s">
        <v>188</v>
      </c>
      <c r="D3498" s="14">
        <v>2016</v>
      </c>
      <c r="E3498" s="14">
        <v>2017</v>
      </c>
      <c r="F3498" s="14" t="s">
        <v>102</v>
      </c>
      <c r="G3498" s="91">
        <v>632</v>
      </c>
      <c r="H3498" s="91">
        <v>1458</v>
      </c>
      <c r="I3498" s="48">
        <v>9121</v>
      </c>
      <c r="J3498" s="28">
        <v>0.85714285714285721</v>
      </c>
      <c r="K3498" s="28">
        <v>0.90476190476190477</v>
      </c>
      <c r="L3498" s="111">
        <v>13</v>
      </c>
      <c r="M3498" s="28">
        <v>0.308</v>
      </c>
      <c r="N3498" s="28">
        <v>9.6699999999999994E-2</v>
      </c>
    </row>
    <row r="3499" spans="1:14">
      <c r="A3499" s="51" t="s">
        <v>179</v>
      </c>
      <c r="B3499" s="14" t="s">
        <v>74</v>
      </c>
      <c r="C3499" s="14" t="s">
        <v>188</v>
      </c>
      <c r="D3499" s="14">
        <v>2016</v>
      </c>
      <c r="E3499" s="14">
        <v>2017</v>
      </c>
      <c r="F3499" s="14" t="s">
        <v>102</v>
      </c>
      <c r="G3499" s="91">
        <v>32647</v>
      </c>
      <c r="H3499" s="91">
        <v>65640</v>
      </c>
      <c r="I3499" s="48">
        <v>277163</v>
      </c>
      <c r="J3499" s="28">
        <v>0.96088435374149661</v>
      </c>
      <c r="K3499" s="28">
        <v>0.96709323583180984</v>
      </c>
      <c r="L3499" s="111">
        <v>2</v>
      </c>
      <c r="M3499" s="28">
        <v>0.5</v>
      </c>
      <c r="N3499" s="28">
        <v>6.25E-2</v>
      </c>
    </row>
    <row r="3500" spans="1:14">
      <c r="A3500" s="51" t="s">
        <v>180</v>
      </c>
      <c r="B3500" s="14" t="s">
        <v>75</v>
      </c>
      <c r="C3500" s="14" t="s">
        <v>188</v>
      </c>
      <c r="D3500" s="14">
        <v>2016</v>
      </c>
      <c r="E3500" s="14">
        <v>2017</v>
      </c>
      <c r="F3500" s="14" t="s">
        <v>102</v>
      </c>
      <c r="G3500" s="91">
        <v>2548</v>
      </c>
      <c r="H3500" s="91">
        <v>5228</v>
      </c>
      <c r="I3500" s="48">
        <v>12012</v>
      </c>
      <c r="J3500" s="28">
        <v>0.98958333333333337</v>
      </c>
      <c r="K3500" s="28">
        <v>0.8970588235294118</v>
      </c>
      <c r="L3500" s="111">
        <v>13</v>
      </c>
      <c r="M3500" s="28">
        <v>0.308</v>
      </c>
      <c r="N3500" s="28">
        <v>9.6699999999999994E-2</v>
      </c>
    </row>
    <row r="3501" spans="1:14">
      <c r="A3501" s="51" t="s">
        <v>181</v>
      </c>
      <c r="B3501" s="14" t="s">
        <v>75</v>
      </c>
      <c r="C3501" s="14" t="s">
        <v>188</v>
      </c>
      <c r="D3501" s="14">
        <v>2016</v>
      </c>
      <c r="E3501" s="14">
        <v>2017</v>
      </c>
      <c r="F3501" s="14" t="s">
        <v>102</v>
      </c>
      <c r="G3501" s="91">
        <v>7016</v>
      </c>
      <c r="H3501" s="91">
        <v>12464</v>
      </c>
      <c r="I3501" s="48">
        <v>38840</v>
      </c>
      <c r="J3501" s="28">
        <v>0.94871794871794868</v>
      </c>
      <c r="K3501" s="28">
        <v>0.96466431095406358</v>
      </c>
      <c r="L3501" s="111">
        <v>13</v>
      </c>
      <c r="M3501" s="28">
        <v>0.308</v>
      </c>
      <c r="N3501" s="28">
        <v>9.6699999999999994E-2</v>
      </c>
    </row>
    <row r="3502" spans="1:14">
      <c r="A3502" s="87" t="s">
        <v>123</v>
      </c>
      <c r="B3502" s="14" t="s">
        <v>74</v>
      </c>
      <c r="C3502" s="14" t="s">
        <v>188</v>
      </c>
      <c r="D3502" s="14">
        <v>2016</v>
      </c>
      <c r="E3502" s="14">
        <v>2017</v>
      </c>
      <c r="F3502" s="14" t="s">
        <v>102</v>
      </c>
      <c r="G3502" s="91">
        <v>92041</v>
      </c>
      <c r="H3502" s="91">
        <v>214047</v>
      </c>
      <c r="I3502" s="48">
        <v>495663</v>
      </c>
      <c r="J3502" s="28">
        <v>0.95270479134466768</v>
      </c>
      <c r="K3502" s="28">
        <v>0.92620387742338961</v>
      </c>
      <c r="L3502" s="111">
        <v>8</v>
      </c>
      <c r="M3502" s="28">
        <v>0.375</v>
      </c>
      <c r="N3502" s="28">
        <v>5.7099999999999998E-2</v>
      </c>
    </row>
    <row r="3503" spans="1:14">
      <c r="A3503" s="87" t="s">
        <v>124</v>
      </c>
      <c r="B3503" s="14" t="s">
        <v>75</v>
      </c>
      <c r="C3503" s="14" t="s">
        <v>188</v>
      </c>
      <c r="D3503" s="14">
        <v>2016</v>
      </c>
      <c r="E3503" s="14">
        <v>2017</v>
      </c>
      <c r="F3503" s="14" t="s">
        <v>102</v>
      </c>
      <c r="G3503" s="91">
        <v>1527</v>
      </c>
      <c r="H3503" s="91">
        <v>3540</v>
      </c>
      <c r="I3503" s="48">
        <v>12381</v>
      </c>
      <c r="J3503" s="28">
        <v>1</v>
      </c>
      <c r="K3503" s="28">
        <v>1</v>
      </c>
      <c r="L3503" s="111">
        <v>13</v>
      </c>
      <c r="M3503" s="28">
        <v>0.308</v>
      </c>
      <c r="N3503" s="28">
        <v>9.6699999999999994E-2</v>
      </c>
    </row>
    <row r="3504" spans="1:14">
      <c r="A3504" s="87" t="s">
        <v>125</v>
      </c>
      <c r="B3504" s="14" t="s">
        <v>75</v>
      </c>
      <c r="C3504" s="14" t="s">
        <v>188</v>
      </c>
      <c r="D3504" s="14">
        <v>2016</v>
      </c>
      <c r="E3504" s="14">
        <v>2017</v>
      </c>
      <c r="F3504" s="14" t="s">
        <v>102</v>
      </c>
      <c r="G3504" s="91">
        <v>12438</v>
      </c>
      <c r="H3504" s="91">
        <v>20906</v>
      </c>
      <c r="I3504" s="48">
        <v>55298</v>
      </c>
      <c r="J3504" s="28">
        <v>0.9850746268656716</v>
      </c>
      <c r="K3504" s="28">
        <v>0.96713615023474175</v>
      </c>
      <c r="L3504" s="111">
        <v>13</v>
      </c>
      <c r="M3504" s="28">
        <v>0.308</v>
      </c>
      <c r="N3504" s="28">
        <v>9.6699999999999994E-2</v>
      </c>
    </row>
    <row r="3505" spans="1:14">
      <c r="A3505" s="87" t="s">
        <v>126</v>
      </c>
      <c r="B3505" s="14" t="s">
        <v>75</v>
      </c>
      <c r="C3505" s="14" t="s">
        <v>188</v>
      </c>
      <c r="D3505" s="14">
        <v>2016</v>
      </c>
      <c r="E3505" s="14">
        <v>2017</v>
      </c>
      <c r="F3505" s="14" t="s">
        <v>102</v>
      </c>
      <c r="G3505" s="91">
        <v>17710</v>
      </c>
      <c r="H3505" s="91">
        <v>43011</v>
      </c>
      <c r="I3505" s="48">
        <v>94528</v>
      </c>
      <c r="J3505" s="28">
        <v>0.97777777777777775</v>
      </c>
      <c r="K3505" s="28">
        <v>0.92575406032482599</v>
      </c>
      <c r="L3505" s="111">
        <v>13</v>
      </c>
      <c r="M3505" s="28">
        <v>0.308</v>
      </c>
      <c r="N3505" s="28">
        <v>9.6699999999999994E-2</v>
      </c>
    </row>
    <row r="3506" spans="1:14">
      <c r="A3506" s="87" t="s">
        <v>127</v>
      </c>
      <c r="B3506" s="14" t="s">
        <v>75</v>
      </c>
      <c r="C3506" s="14" t="s">
        <v>188</v>
      </c>
      <c r="D3506" s="14">
        <v>2016</v>
      </c>
      <c r="E3506" s="14">
        <v>2017</v>
      </c>
      <c r="F3506" s="14" t="s">
        <v>102</v>
      </c>
      <c r="G3506" s="91">
        <v>1015</v>
      </c>
      <c r="H3506" s="91">
        <v>1944</v>
      </c>
      <c r="I3506" s="48">
        <v>5673</v>
      </c>
      <c r="J3506" s="28">
        <v>1</v>
      </c>
      <c r="K3506" s="28">
        <v>0.84615384615384615</v>
      </c>
      <c r="L3506" s="111">
        <v>13</v>
      </c>
      <c r="M3506" s="28">
        <v>0.308</v>
      </c>
      <c r="N3506" s="28">
        <v>9.6699999999999994E-2</v>
      </c>
    </row>
    <row r="3507" spans="1:14">
      <c r="A3507" s="87" t="s">
        <v>128</v>
      </c>
      <c r="B3507" s="14" t="s">
        <v>75</v>
      </c>
      <c r="C3507" s="14" t="s">
        <v>188</v>
      </c>
      <c r="D3507" s="14">
        <v>2016</v>
      </c>
      <c r="E3507" s="14">
        <v>2017</v>
      </c>
      <c r="F3507" s="14" t="s">
        <v>102</v>
      </c>
      <c r="G3507" s="91">
        <v>70164</v>
      </c>
      <c r="H3507" s="91">
        <v>162848</v>
      </c>
      <c r="I3507" s="48">
        <v>412083</v>
      </c>
      <c r="J3507" s="28">
        <v>0.98350515463917521</v>
      </c>
      <c r="K3507" s="28">
        <v>0.92874396135265702</v>
      </c>
      <c r="L3507" s="111">
        <v>6</v>
      </c>
      <c r="M3507" s="28">
        <v>0.33300000000000002</v>
      </c>
      <c r="N3507" s="28">
        <v>3.1399999999999997E-2</v>
      </c>
    </row>
    <row r="3508" spans="1:14">
      <c r="A3508" s="87" t="s">
        <v>129</v>
      </c>
      <c r="B3508" s="14" t="s">
        <v>75</v>
      </c>
      <c r="C3508" s="14" t="s">
        <v>188</v>
      </c>
      <c r="D3508" s="14">
        <v>2016</v>
      </c>
      <c r="E3508" s="14">
        <v>2017</v>
      </c>
      <c r="F3508" s="14" t="s">
        <v>102</v>
      </c>
      <c r="G3508" s="91">
        <v>10669</v>
      </c>
      <c r="H3508" s="91">
        <v>24215</v>
      </c>
      <c r="I3508" s="48">
        <v>56826</v>
      </c>
      <c r="J3508" s="28">
        <v>0.99656946826758153</v>
      </c>
      <c r="K3508" s="28">
        <v>0.97631578947368425</v>
      </c>
      <c r="L3508" s="111">
        <v>13</v>
      </c>
      <c r="M3508" s="28">
        <v>0.308</v>
      </c>
      <c r="N3508" s="28">
        <v>9.6699999999999994E-2</v>
      </c>
    </row>
    <row r="3509" spans="1:14">
      <c r="A3509" s="87" t="s">
        <v>130</v>
      </c>
      <c r="B3509" s="14" t="s">
        <v>75</v>
      </c>
      <c r="C3509" s="14" t="s">
        <v>188</v>
      </c>
      <c r="D3509" s="14">
        <v>2016</v>
      </c>
      <c r="E3509" s="14">
        <v>2017</v>
      </c>
      <c r="F3509" s="14" t="s">
        <v>102</v>
      </c>
      <c r="G3509" s="91">
        <v>6561</v>
      </c>
      <c r="H3509" s="91">
        <v>12433</v>
      </c>
      <c r="I3509" s="48">
        <v>32023</v>
      </c>
      <c r="J3509" s="28">
        <v>0.94212218649517687</v>
      </c>
      <c r="K3509" s="28">
        <v>0.94711538461538458</v>
      </c>
      <c r="L3509" s="111">
        <v>13</v>
      </c>
      <c r="M3509" s="28">
        <v>0.308</v>
      </c>
      <c r="N3509" s="28">
        <v>9.6699999999999994E-2</v>
      </c>
    </row>
    <row r="3510" spans="1:14">
      <c r="A3510" s="87" t="s">
        <v>131</v>
      </c>
      <c r="B3510" s="14" t="s">
        <v>75</v>
      </c>
      <c r="C3510" s="14" t="s">
        <v>188</v>
      </c>
      <c r="D3510" s="14">
        <v>2016</v>
      </c>
      <c r="E3510" s="14">
        <v>2017</v>
      </c>
      <c r="F3510" s="14" t="s">
        <v>102</v>
      </c>
      <c r="G3510" s="91">
        <v>1594</v>
      </c>
      <c r="H3510" s="91">
        <v>3156</v>
      </c>
      <c r="I3510" s="48">
        <v>7901</v>
      </c>
      <c r="J3510" s="28">
        <v>0.82352941176470584</v>
      </c>
      <c r="K3510" s="28">
        <v>0.8928571428571429</v>
      </c>
      <c r="L3510" s="111">
        <v>13</v>
      </c>
      <c r="M3510" s="28">
        <v>0.308</v>
      </c>
      <c r="N3510" s="28">
        <v>9.6699999999999994E-2</v>
      </c>
    </row>
    <row r="3511" spans="1:14">
      <c r="A3511" s="87" t="s">
        <v>132</v>
      </c>
      <c r="B3511" s="14" t="s">
        <v>76</v>
      </c>
      <c r="C3511" s="14" t="s">
        <v>188</v>
      </c>
      <c r="D3511" s="14">
        <v>2016</v>
      </c>
      <c r="E3511" s="14">
        <v>2017</v>
      </c>
      <c r="F3511" s="14" t="s">
        <v>102</v>
      </c>
      <c r="G3511" s="91">
        <v>549658</v>
      </c>
      <c r="H3511" s="91">
        <v>1124458</v>
      </c>
      <c r="I3511" s="48">
        <v>4024449</v>
      </c>
      <c r="J3511" s="28">
        <v>0.978766118446452</v>
      </c>
      <c r="K3511" s="28">
        <v>0.88238352069660142</v>
      </c>
      <c r="L3511" s="111">
        <v>63</v>
      </c>
      <c r="M3511" s="28">
        <v>0.49199999999999999</v>
      </c>
      <c r="N3511" s="28">
        <v>0.15490000000000001</v>
      </c>
    </row>
    <row r="3512" spans="1:14">
      <c r="A3512" s="87" t="s">
        <v>133</v>
      </c>
      <c r="B3512" s="14" t="s">
        <v>75</v>
      </c>
      <c r="C3512" s="14" t="s">
        <v>188</v>
      </c>
      <c r="D3512" s="14">
        <v>2016</v>
      </c>
      <c r="E3512" s="14">
        <v>2017</v>
      </c>
      <c r="F3512" s="14" t="s">
        <v>102</v>
      </c>
      <c r="G3512" s="91">
        <v>11713</v>
      </c>
      <c r="H3512" s="91">
        <v>28483</v>
      </c>
      <c r="I3512" s="48">
        <v>70282</v>
      </c>
      <c r="J3512" s="28">
        <v>0.97879858657243812</v>
      </c>
      <c r="K3512" s="28">
        <v>0.95156695156695159</v>
      </c>
      <c r="L3512" s="111">
        <v>13</v>
      </c>
      <c r="M3512" s="28">
        <v>0.308</v>
      </c>
      <c r="N3512" s="28">
        <v>9.6699999999999994E-2</v>
      </c>
    </row>
    <row r="3513" spans="1:14">
      <c r="A3513" s="87" t="s">
        <v>134</v>
      </c>
      <c r="B3513" s="14" t="s">
        <v>75</v>
      </c>
      <c r="C3513" s="14" t="s">
        <v>188</v>
      </c>
      <c r="D3513" s="14">
        <v>2016</v>
      </c>
      <c r="E3513" s="14">
        <v>2017</v>
      </c>
      <c r="F3513" s="14" t="s">
        <v>102</v>
      </c>
      <c r="G3513" s="91">
        <v>6152</v>
      </c>
      <c r="H3513" s="91">
        <v>10167</v>
      </c>
      <c r="I3513" s="48">
        <v>46158</v>
      </c>
      <c r="J3513" s="28">
        <v>0.98257839721254359</v>
      </c>
      <c r="K3513" s="28">
        <v>0.9027027027027027</v>
      </c>
      <c r="L3513" s="111">
        <v>13</v>
      </c>
      <c r="M3513" s="28">
        <v>0.308</v>
      </c>
      <c r="N3513" s="28">
        <v>9.6699999999999994E-2</v>
      </c>
    </row>
    <row r="3514" spans="1:14">
      <c r="A3514" s="87" t="s">
        <v>135</v>
      </c>
      <c r="B3514" s="14" t="s">
        <v>75</v>
      </c>
      <c r="C3514" s="14" t="s">
        <v>188</v>
      </c>
      <c r="D3514" s="14">
        <v>2016</v>
      </c>
      <c r="E3514" s="14">
        <v>2017</v>
      </c>
      <c r="F3514" s="14" t="s">
        <v>102</v>
      </c>
      <c r="G3514" s="91">
        <v>1026</v>
      </c>
      <c r="H3514" s="91">
        <v>1898</v>
      </c>
      <c r="I3514" s="48">
        <v>4802</v>
      </c>
      <c r="J3514" s="28">
        <v>0.97727272727272729</v>
      </c>
      <c r="K3514" s="28">
        <v>0.57499999999999996</v>
      </c>
      <c r="L3514" s="111">
        <v>13</v>
      </c>
      <c r="M3514" s="28">
        <v>0.308</v>
      </c>
      <c r="N3514" s="28">
        <v>9.6699999999999994E-2</v>
      </c>
    </row>
    <row r="3515" spans="1:14">
      <c r="A3515" s="87" t="s">
        <v>136</v>
      </c>
      <c r="B3515" s="14" t="s">
        <v>75</v>
      </c>
      <c r="C3515" s="14" t="s">
        <v>188</v>
      </c>
      <c r="D3515" s="14">
        <v>2016</v>
      </c>
      <c r="E3515" s="14">
        <v>2017</v>
      </c>
      <c r="F3515" s="14" t="s">
        <v>102</v>
      </c>
      <c r="G3515" s="91">
        <v>6494</v>
      </c>
      <c r="H3515" s="91">
        <v>12124</v>
      </c>
      <c r="I3515" s="48">
        <v>40899</v>
      </c>
      <c r="J3515" s="28">
        <v>0.93123209169054444</v>
      </c>
      <c r="K3515" s="28">
        <v>0.97489539748953979</v>
      </c>
      <c r="L3515" s="111">
        <v>13</v>
      </c>
      <c r="M3515" s="28">
        <v>0.308</v>
      </c>
      <c r="N3515" s="28">
        <v>9.6699999999999994E-2</v>
      </c>
    </row>
    <row r="3516" spans="1:14">
      <c r="A3516" s="87" t="s">
        <v>137</v>
      </c>
      <c r="B3516" s="14" t="s">
        <v>75</v>
      </c>
      <c r="C3516" s="14" t="s">
        <v>188</v>
      </c>
      <c r="D3516" s="14">
        <v>2016</v>
      </c>
      <c r="E3516" s="14">
        <v>2017</v>
      </c>
      <c r="F3516" s="14" t="s">
        <v>102</v>
      </c>
      <c r="G3516" s="91">
        <v>23731</v>
      </c>
      <c r="H3516" s="91">
        <v>54914</v>
      </c>
      <c r="I3516" s="48">
        <v>139746</v>
      </c>
      <c r="J3516" s="28">
        <v>0.93320039880358929</v>
      </c>
      <c r="K3516" s="28">
        <v>0.96226415094339623</v>
      </c>
      <c r="L3516" s="111">
        <v>1</v>
      </c>
      <c r="M3516" s="28">
        <v>0</v>
      </c>
      <c r="N3516" s="28">
        <v>2.8899999999999999E-2</v>
      </c>
    </row>
    <row r="3517" spans="1:14">
      <c r="A3517" s="87" t="s">
        <v>138</v>
      </c>
      <c r="B3517" s="14" t="s">
        <v>75</v>
      </c>
      <c r="C3517" s="14" t="s">
        <v>188</v>
      </c>
      <c r="D3517" s="14">
        <v>2016</v>
      </c>
      <c r="E3517" s="14">
        <v>2017</v>
      </c>
      <c r="F3517" s="14" t="s">
        <v>102</v>
      </c>
      <c r="G3517" s="91">
        <v>532</v>
      </c>
      <c r="H3517" s="91">
        <v>1102</v>
      </c>
      <c r="I3517" s="48">
        <v>3224</v>
      </c>
      <c r="J3517" s="28">
        <v>0.96296296296296302</v>
      </c>
      <c r="K3517" s="28">
        <v>1</v>
      </c>
      <c r="L3517" s="111">
        <v>13</v>
      </c>
      <c r="M3517" s="28">
        <v>0.308</v>
      </c>
      <c r="N3517" s="28">
        <v>9.6699999999999994E-2</v>
      </c>
    </row>
    <row r="3518" spans="1:14">
      <c r="A3518" s="87" t="s">
        <v>139</v>
      </c>
      <c r="B3518" s="14" t="s">
        <v>75</v>
      </c>
      <c r="C3518" s="14" t="s">
        <v>188</v>
      </c>
      <c r="D3518" s="14">
        <v>2016</v>
      </c>
      <c r="E3518" s="14">
        <v>2017</v>
      </c>
      <c r="F3518" s="14" t="s">
        <v>102</v>
      </c>
      <c r="G3518" s="91">
        <v>452</v>
      </c>
      <c r="H3518" s="91">
        <v>779</v>
      </c>
      <c r="I3518" s="48">
        <v>3820</v>
      </c>
      <c r="J3518" s="28">
        <v>1</v>
      </c>
      <c r="K3518" s="28">
        <v>0.91304347826086951</v>
      </c>
      <c r="L3518" s="111">
        <v>13</v>
      </c>
      <c r="M3518" s="28">
        <v>0.308</v>
      </c>
      <c r="N3518" s="28">
        <v>9.6699999999999994E-2</v>
      </c>
    </row>
    <row r="3519" spans="1:14">
      <c r="A3519" s="87" t="s">
        <v>140</v>
      </c>
      <c r="B3519" s="14" t="s">
        <v>75</v>
      </c>
      <c r="C3519" s="14" t="s">
        <v>188</v>
      </c>
      <c r="D3519" s="14">
        <v>2016</v>
      </c>
      <c r="E3519" s="14">
        <v>2017</v>
      </c>
      <c r="F3519" s="14" t="s">
        <v>102</v>
      </c>
      <c r="G3519" s="91">
        <v>20485</v>
      </c>
      <c r="H3519" s="91">
        <v>44912</v>
      </c>
      <c r="I3519" s="48">
        <v>183971</v>
      </c>
      <c r="J3519" s="28">
        <v>0.99828962371721774</v>
      </c>
      <c r="K3519" s="28">
        <v>0.93064312736443888</v>
      </c>
      <c r="L3519" s="111">
        <v>1</v>
      </c>
      <c r="M3519" s="28">
        <v>0</v>
      </c>
      <c r="N3519" s="28">
        <v>2.6800000000000001E-2</v>
      </c>
    </row>
    <row r="3520" spans="1:14">
      <c r="A3520" s="87" t="s">
        <v>141</v>
      </c>
      <c r="B3520" s="14" t="s">
        <v>75</v>
      </c>
      <c r="C3520" s="14" t="s">
        <v>188</v>
      </c>
      <c r="D3520" s="14">
        <v>2016</v>
      </c>
      <c r="E3520" s="14">
        <v>2017</v>
      </c>
      <c r="F3520" s="14" t="s">
        <v>102</v>
      </c>
      <c r="G3520" s="91">
        <v>3409</v>
      </c>
      <c r="H3520" s="91">
        <v>6936</v>
      </c>
      <c r="I3520" s="48">
        <v>32992</v>
      </c>
      <c r="J3520" s="28">
        <v>0.97222222222222221</v>
      </c>
      <c r="K3520" s="28">
        <v>0.94047619047619047</v>
      </c>
      <c r="L3520" s="111">
        <v>13</v>
      </c>
      <c r="M3520" s="28">
        <v>0.308</v>
      </c>
      <c r="N3520" s="28">
        <v>9.6699999999999994E-2</v>
      </c>
    </row>
    <row r="3521" spans="1:14">
      <c r="A3521" s="87" t="s">
        <v>142</v>
      </c>
      <c r="B3521" s="14" t="s">
        <v>75</v>
      </c>
      <c r="C3521" s="14" t="s">
        <v>188</v>
      </c>
      <c r="D3521" s="14">
        <v>2016</v>
      </c>
      <c r="E3521" s="14">
        <v>2017</v>
      </c>
      <c r="F3521" s="14" t="s">
        <v>102</v>
      </c>
      <c r="G3521" s="91">
        <v>4338</v>
      </c>
      <c r="H3521" s="91">
        <v>7509</v>
      </c>
      <c r="I3521" s="48">
        <v>25314</v>
      </c>
      <c r="J3521" s="28">
        <v>0.89565217391304353</v>
      </c>
      <c r="K3521" s="28">
        <v>0.81132075471698117</v>
      </c>
      <c r="L3521" s="111">
        <v>13</v>
      </c>
      <c r="M3521" s="28">
        <v>0.308</v>
      </c>
      <c r="N3521" s="28">
        <v>9.6699999999999994E-2</v>
      </c>
    </row>
    <row r="3522" spans="1:14">
      <c r="A3522" s="87" t="s">
        <v>143</v>
      </c>
      <c r="B3522" s="14" t="s">
        <v>74</v>
      </c>
      <c r="C3522" s="14" t="s">
        <v>188</v>
      </c>
      <c r="D3522" s="14">
        <v>2016</v>
      </c>
      <c r="E3522" s="14">
        <v>2017</v>
      </c>
      <c r="F3522" s="14" t="s">
        <v>102</v>
      </c>
      <c r="G3522" s="91">
        <v>121757</v>
      </c>
      <c r="H3522" s="91">
        <v>249747</v>
      </c>
      <c r="I3522" s="48">
        <v>911836</v>
      </c>
      <c r="J3522" s="28">
        <v>0.98923786514386114</v>
      </c>
      <c r="K3522" s="28">
        <v>0.99356568364611264</v>
      </c>
      <c r="L3522" s="111">
        <v>9</v>
      </c>
      <c r="M3522" s="28">
        <v>0.44400000000000001</v>
      </c>
      <c r="N3522" s="28">
        <v>7.3099999999999998E-2</v>
      </c>
    </row>
    <row r="3523" spans="1:14">
      <c r="A3523" s="87" t="s">
        <v>144</v>
      </c>
      <c r="B3523" s="14" t="s">
        <v>74</v>
      </c>
      <c r="C3523" s="14" t="s">
        <v>188</v>
      </c>
      <c r="D3523" s="14">
        <v>2016</v>
      </c>
      <c r="E3523" s="14">
        <v>2017</v>
      </c>
      <c r="F3523" s="14" t="s">
        <v>102</v>
      </c>
      <c r="G3523" s="91">
        <v>9120</v>
      </c>
      <c r="H3523" s="91">
        <v>17269</v>
      </c>
      <c r="I3523" s="48">
        <v>63786</v>
      </c>
      <c r="J3523" s="28">
        <v>1</v>
      </c>
      <c r="K3523" s="28">
        <v>0.91082802547770703</v>
      </c>
      <c r="L3523" s="111">
        <v>13</v>
      </c>
      <c r="M3523" s="28">
        <v>0.308</v>
      </c>
      <c r="N3523" s="28">
        <v>9.6699999999999994E-2</v>
      </c>
    </row>
    <row r="3524" spans="1:14">
      <c r="A3524" s="87" t="s">
        <v>145</v>
      </c>
      <c r="B3524" s="14" t="s">
        <v>75</v>
      </c>
      <c r="C3524" s="14" t="s">
        <v>188</v>
      </c>
      <c r="D3524" s="14">
        <v>2016</v>
      </c>
      <c r="E3524" s="14">
        <v>2017</v>
      </c>
      <c r="F3524" s="14" t="s">
        <v>102</v>
      </c>
      <c r="G3524" s="91">
        <v>1137</v>
      </c>
      <c r="H3524" s="91">
        <v>2084</v>
      </c>
      <c r="I3524" s="48">
        <v>6248</v>
      </c>
      <c r="J3524" s="28">
        <v>0.98333333333333328</v>
      </c>
      <c r="K3524" s="28">
        <v>0.85</v>
      </c>
      <c r="L3524" s="111">
        <v>13</v>
      </c>
      <c r="M3524" s="28">
        <v>0.308</v>
      </c>
      <c r="N3524" s="28">
        <v>9.6699999999999994E-2</v>
      </c>
    </row>
    <row r="3525" spans="1:14">
      <c r="A3525" s="87" t="s">
        <v>146</v>
      </c>
      <c r="B3525" s="14" t="s">
        <v>75</v>
      </c>
      <c r="C3525" s="14" t="s">
        <v>188</v>
      </c>
      <c r="D3525" s="14">
        <v>2016</v>
      </c>
      <c r="E3525" s="14">
        <v>2017</v>
      </c>
      <c r="F3525" s="14" t="s">
        <v>102</v>
      </c>
      <c r="G3525" s="91">
        <v>127953</v>
      </c>
      <c r="H3525" s="91">
        <v>284468</v>
      </c>
      <c r="I3525" s="48">
        <v>847305</v>
      </c>
      <c r="J3525" s="28">
        <v>0.99672300793377022</v>
      </c>
      <c r="K3525" s="28">
        <v>0.95070070070070067</v>
      </c>
      <c r="L3525" s="111">
        <v>8</v>
      </c>
      <c r="M3525" s="28">
        <v>0.375</v>
      </c>
      <c r="N3525" s="28">
        <v>4.4200000000000003E-2</v>
      </c>
    </row>
    <row r="3526" spans="1:14">
      <c r="A3526" s="87" t="s">
        <v>147</v>
      </c>
      <c r="B3526" s="14" t="s">
        <v>74</v>
      </c>
      <c r="C3526" s="14" t="s">
        <v>188</v>
      </c>
      <c r="D3526" s="14">
        <v>2016</v>
      </c>
      <c r="E3526" s="14">
        <v>2017</v>
      </c>
      <c r="F3526" s="14" t="s">
        <v>102</v>
      </c>
      <c r="G3526" s="91">
        <v>100229</v>
      </c>
      <c r="H3526" s="91">
        <v>210740</v>
      </c>
      <c r="I3526" s="48">
        <v>560039</v>
      </c>
      <c r="J3526" s="28">
        <v>0.99071207430340558</v>
      </c>
      <c r="K3526" s="28">
        <v>0.98664343786295006</v>
      </c>
      <c r="L3526" s="111">
        <v>9</v>
      </c>
      <c r="M3526" s="28">
        <v>0.111</v>
      </c>
      <c r="N3526" s="28">
        <v>4.0099999999999997E-2</v>
      </c>
    </row>
    <row r="3527" spans="1:14">
      <c r="A3527" s="87" t="s">
        <v>148</v>
      </c>
      <c r="B3527" s="14" t="s">
        <v>75</v>
      </c>
      <c r="C3527" s="14" t="s">
        <v>188</v>
      </c>
      <c r="D3527" s="14">
        <v>2016</v>
      </c>
      <c r="E3527" s="14">
        <v>2017</v>
      </c>
      <c r="F3527" s="14" t="s">
        <v>102</v>
      </c>
      <c r="G3527" s="91">
        <v>2363</v>
      </c>
      <c r="H3527" s="91">
        <v>5247</v>
      </c>
      <c r="I3527" s="48">
        <v>18918</v>
      </c>
      <c r="J3527" s="28">
        <v>0.92592592592592593</v>
      </c>
      <c r="K3527" s="28">
        <v>0.92063492063492058</v>
      </c>
      <c r="L3527" s="111">
        <v>13</v>
      </c>
      <c r="M3527" s="28">
        <v>0.308</v>
      </c>
      <c r="N3527" s="28">
        <v>9.6699999999999994E-2</v>
      </c>
    </row>
    <row r="3528" spans="1:14">
      <c r="A3528" s="87" t="s">
        <v>149</v>
      </c>
      <c r="B3528" s="14" t="s">
        <v>75</v>
      </c>
      <c r="C3528" s="14" t="s">
        <v>188</v>
      </c>
      <c r="D3528" s="14">
        <v>2016</v>
      </c>
      <c r="E3528" s="14">
        <v>2017</v>
      </c>
      <c r="F3528" s="14" t="s">
        <v>102</v>
      </c>
      <c r="G3528" s="91">
        <v>174900</v>
      </c>
      <c r="H3528" s="91">
        <v>382666</v>
      </c>
      <c r="I3528" s="48">
        <v>885146</v>
      </c>
      <c r="J3528" s="28">
        <v>0.99445733436452699</v>
      </c>
      <c r="K3528" s="28">
        <v>0.94752567693744161</v>
      </c>
      <c r="L3528" s="111">
        <v>10</v>
      </c>
      <c r="M3528" s="28">
        <v>0.3</v>
      </c>
      <c r="N3528" s="28">
        <v>1.23E-2</v>
      </c>
    </row>
    <row r="3529" spans="1:14">
      <c r="A3529" s="87" t="s">
        <v>150</v>
      </c>
      <c r="B3529" s="14" t="s">
        <v>74</v>
      </c>
      <c r="C3529" s="14" t="s">
        <v>188</v>
      </c>
      <c r="D3529" s="14">
        <v>2016</v>
      </c>
      <c r="E3529" s="14">
        <v>2017</v>
      </c>
      <c r="F3529" s="14" t="s">
        <v>102</v>
      </c>
      <c r="G3529" s="91">
        <v>139632</v>
      </c>
      <c r="H3529" s="91">
        <v>282845</v>
      </c>
      <c r="I3529" s="48">
        <v>909719</v>
      </c>
      <c r="J3529" s="28">
        <v>0.9782682512733446</v>
      </c>
      <c r="K3529" s="28">
        <v>0.98278622898318657</v>
      </c>
      <c r="L3529" s="111">
        <v>13</v>
      </c>
      <c r="M3529" s="28">
        <v>0.61499999999999999</v>
      </c>
      <c r="N3529" s="28">
        <v>2.1899999999999999E-2</v>
      </c>
    </row>
    <row r="3530" spans="1:14">
      <c r="A3530" s="87" t="s">
        <v>151</v>
      </c>
      <c r="B3530" s="14" t="s">
        <v>74</v>
      </c>
      <c r="C3530" s="14" t="s">
        <v>188</v>
      </c>
      <c r="D3530" s="14">
        <v>2016</v>
      </c>
      <c r="E3530" s="14">
        <v>2017</v>
      </c>
      <c r="F3530" s="14" t="s">
        <v>102</v>
      </c>
      <c r="G3530" s="91">
        <v>34616</v>
      </c>
      <c r="H3530" s="91">
        <v>52708</v>
      </c>
      <c r="I3530" s="48">
        <v>224677</v>
      </c>
      <c r="J3530" s="28">
        <v>0.98486932599724897</v>
      </c>
      <c r="K3530" s="28">
        <v>0.94893617021276599</v>
      </c>
      <c r="L3530" s="111">
        <v>2</v>
      </c>
      <c r="M3530" s="28">
        <v>0.5</v>
      </c>
      <c r="N3530" s="28">
        <v>7.9200000000000007E-2</v>
      </c>
    </row>
    <row r="3531" spans="1:14">
      <c r="A3531" s="87" t="s">
        <v>152</v>
      </c>
      <c r="B3531" s="14" t="s">
        <v>75</v>
      </c>
      <c r="C3531" s="14" t="s">
        <v>188</v>
      </c>
      <c r="D3531" s="14">
        <v>2016</v>
      </c>
      <c r="E3531" s="14">
        <v>2017</v>
      </c>
      <c r="F3531" s="14" t="s">
        <v>102</v>
      </c>
      <c r="G3531" s="91">
        <v>50193</v>
      </c>
      <c r="H3531" s="91">
        <v>112537</v>
      </c>
      <c r="I3531" s="48">
        <v>301098</v>
      </c>
      <c r="J3531" s="28">
        <v>0.96568109820485748</v>
      </c>
      <c r="K3531" s="28">
        <v>0.91428571428571426</v>
      </c>
      <c r="L3531" s="111">
        <v>2</v>
      </c>
      <c r="M3531" s="28">
        <v>0</v>
      </c>
      <c r="N3531" s="28">
        <v>2.87E-2</v>
      </c>
    </row>
    <row r="3532" spans="1:14">
      <c r="A3532" s="87" t="s">
        <v>153</v>
      </c>
      <c r="B3532" s="14" t="s">
        <v>74</v>
      </c>
      <c r="C3532" s="14" t="s">
        <v>188</v>
      </c>
      <c r="D3532" s="14">
        <v>2016</v>
      </c>
      <c r="E3532" s="14">
        <v>2017</v>
      </c>
      <c r="F3532" s="14" t="s">
        <v>102</v>
      </c>
      <c r="G3532" s="91">
        <v>9681</v>
      </c>
      <c r="H3532" s="91">
        <v>17549</v>
      </c>
      <c r="I3532" s="48">
        <v>62133</v>
      </c>
      <c r="J3532" s="28">
        <v>0.98097826086956519</v>
      </c>
      <c r="K3532" s="28">
        <v>0.98395721925133695</v>
      </c>
      <c r="L3532" s="111">
        <v>13</v>
      </c>
      <c r="M3532" s="28">
        <v>0.308</v>
      </c>
      <c r="N3532" s="28">
        <v>9.6699999999999994E-2</v>
      </c>
    </row>
    <row r="3533" spans="1:14">
      <c r="A3533" s="87" t="s">
        <v>154</v>
      </c>
      <c r="B3533" s="14" t="s">
        <v>74</v>
      </c>
      <c r="C3533" s="14" t="s">
        <v>188</v>
      </c>
      <c r="D3533" s="14">
        <v>2016</v>
      </c>
      <c r="E3533" s="14">
        <v>2017</v>
      </c>
      <c r="F3533" s="14" t="s">
        <v>102</v>
      </c>
      <c r="G3533" s="91">
        <v>14534</v>
      </c>
      <c r="H3533" s="91">
        <v>28260</v>
      </c>
      <c r="I3533" s="48">
        <v>155437</v>
      </c>
      <c r="J3533" s="28">
        <v>0.96816479400749067</v>
      </c>
      <c r="K3533" s="28">
        <v>0.90273556231003038</v>
      </c>
      <c r="L3533" s="111">
        <v>13</v>
      </c>
      <c r="M3533" s="28">
        <v>0.308</v>
      </c>
      <c r="N3533" s="28">
        <v>9.6699999999999994E-2</v>
      </c>
    </row>
    <row r="3534" spans="1:14">
      <c r="A3534" s="87" t="s">
        <v>155</v>
      </c>
      <c r="B3534" s="14" t="s">
        <v>74</v>
      </c>
      <c r="C3534" s="14" t="s">
        <v>188</v>
      </c>
      <c r="D3534" s="14">
        <v>2016</v>
      </c>
      <c r="E3534" s="14">
        <v>2017</v>
      </c>
      <c r="F3534" s="14" t="s">
        <v>102</v>
      </c>
      <c r="G3534" s="91">
        <v>18073</v>
      </c>
      <c r="H3534" s="91">
        <v>37268</v>
      </c>
      <c r="I3534" s="48">
        <v>147092</v>
      </c>
      <c r="J3534" s="28">
        <v>0.91360294117647056</v>
      </c>
      <c r="K3534" s="28">
        <v>0.87272727272727268</v>
      </c>
      <c r="L3534" s="111">
        <v>13</v>
      </c>
      <c r="M3534" s="28">
        <v>0.308</v>
      </c>
      <c r="N3534" s="28">
        <v>9.6699999999999994E-2</v>
      </c>
    </row>
    <row r="3535" spans="1:14">
      <c r="A3535" s="87" t="s">
        <v>156</v>
      </c>
      <c r="B3535" s="14" t="s">
        <v>74</v>
      </c>
      <c r="C3535" s="14" t="s">
        <v>188</v>
      </c>
      <c r="D3535" s="14">
        <v>2016</v>
      </c>
      <c r="E3535" s="14">
        <v>2017</v>
      </c>
      <c r="F3535" s="14" t="s">
        <v>102</v>
      </c>
      <c r="G3535" s="91">
        <v>50962</v>
      </c>
      <c r="H3535" s="91">
        <v>100149</v>
      </c>
      <c r="I3535" s="48">
        <v>446346</v>
      </c>
      <c r="J3535" s="28">
        <v>0.99191542288557211</v>
      </c>
      <c r="K3535" s="28">
        <v>0.9386363636363636</v>
      </c>
      <c r="L3535" s="111">
        <v>3</v>
      </c>
      <c r="M3535" s="28">
        <v>0.66700000000000004</v>
      </c>
      <c r="N3535" s="28">
        <v>4.53E-2</v>
      </c>
    </row>
    <row r="3536" spans="1:14">
      <c r="A3536" s="87" t="s">
        <v>157</v>
      </c>
      <c r="B3536" s="14" t="s">
        <v>74</v>
      </c>
      <c r="C3536" s="14" t="s">
        <v>188</v>
      </c>
      <c r="D3536" s="14">
        <v>2016</v>
      </c>
      <c r="E3536" s="14">
        <v>2017</v>
      </c>
      <c r="F3536" s="14" t="s">
        <v>102</v>
      </c>
      <c r="G3536" s="91">
        <v>14267</v>
      </c>
      <c r="H3536" s="91">
        <v>25866</v>
      </c>
      <c r="I3536" s="48">
        <v>79601</v>
      </c>
      <c r="J3536" s="28">
        <v>0.9668587896253602</v>
      </c>
      <c r="K3536" s="28">
        <v>0.96875</v>
      </c>
      <c r="L3536" s="111">
        <v>13</v>
      </c>
      <c r="M3536" s="28">
        <v>0.308</v>
      </c>
      <c r="N3536" s="28">
        <v>9.6699999999999994E-2</v>
      </c>
    </row>
    <row r="3537" spans="1:14">
      <c r="A3537" s="87" t="s">
        <v>158</v>
      </c>
      <c r="B3537" s="14" t="s">
        <v>75</v>
      </c>
      <c r="C3537" s="14" t="s">
        <v>188</v>
      </c>
      <c r="D3537" s="14">
        <v>2016</v>
      </c>
      <c r="E3537" s="14">
        <v>2017</v>
      </c>
      <c r="F3537" s="14" t="s">
        <v>102</v>
      </c>
      <c r="G3537" s="91">
        <v>12823</v>
      </c>
      <c r="H3537" s="91">
        <v>24143</v>
      </c>
      <c r="I3537" s="48">
        <v>64464</v>
      </c>
      <c r="J3537" s="28">
        <v>0.95673076923076927</v>
      </c>
      <c r="K3537" s="28">
        <v>0.96897374701670647</v>
      </c>
      <c r="L3537" s="111">
        <v>13</v>
      </c>
      <c r="M3537" s="28">
        <v>0.308</v>
      </c>
      <c r="N3537" s="28">
        <v>9.6699999999999994E-2</v>
      </c>
    </row>
    <row r="3538" spans="1:14">
      <c r="A3538" s="87" t="s">
        <v>159</v>
      </c>
      <c r="B3538" s="14" t="s">
        <v>75</v>
      </c>
      <c r="C3538" s="14" t="s">
        <v>188</v>
      </c>
      <c r="D3538" s="14">
        <v>2016</v>
      </c>
      <c r="E3538" s="14">
        <v>2017</v>
      </c>
      <c r="F3538" s="14" t="s">
        <v>102</v>
      </c>
      <c r="G3538" s="91">
        <v>158</v>
      </c>
      <c r="H3538" s="91">
        <v>270</v>
      </c>
      <c r="I3538" s="48">
        <v>823</v>
      </c>
      <c r="J3538" s="28">
        <v>1</v>
      </c>
      <c r="K3538" s="28">
        <v>1</v>
      </c>
      <c r="L3538" s="111">
        <v>13</v>
      </c>
      <c r="M3538" s="28">
        <v>0.308</v>
      </c>
      <c r="N3538" s="28">
        <v>9.6699999999999994E-2</v>
      </c>
    </row>
    <row r="3539" spans="1:14">
      <c r="A3539" s="87" t="s">
        <v>160</v>
      </c>
      <c r="B3539" s="14" t="s">
        <v>75</v>
      </c>
      <c r="C3539" s="14" t="s">
        <v>188</v>
      </c>
      <c r="D3539" s="14">
        <v>2016</v>
      </c>
      <c r="E3539" s="14">
        <v>2017</v>
      </c>
      <c r="F3539" s="14" t="s">
        <v>102</v>
      </c>
      <c r="G3539" s="91">
        <v>3093</v>
      </c>
      <c r="H3539" s="91">
        <v>6465</v>
      </c>
      <c r="I3539" s="48">
        <v>18831</v>
      </c>
      <c r="J3539" s="28">
        <v>0.87407407407407411</v>
      </c>
      <c r="K3539" s="28">
        <v>0.810126582278481</v>
      </c>
      <c r="L3539" s="111">
        <v>13</v>
      </c>
      <c r="M3539" s="28">
        <v>0.308</v>
      </c>
      <c r="N3539" s="28">
        <v>9.6699999999999994E-2</v>
      </c>
    </row>
    <row r="3540" spans="1:14">
      <c r="A3540" s="87" t="s">
        <v>161</v>
      </c>
      <c r="B3540" s="14" t="s">
        <v>74</v>
      </c>
      <c r="C3540" s="14" t="s">
        <v>188</v>
      </c>
      <c r="D3540" s="14">
        <v>2016</v>
      </c>
      <c r="E3540" s="14">
        <v>2017</v>
      </c>
      <c r="F3540" s="14" t="s">
        <v>102</v>
      </c>
      <c r="G3540" s="91">
        <v>21756</v>
      </c>
      <c r="H3540" s="91">
        <v>41179</v>
      </c>
      <c r="I3540" s="48">
        <v>124562</v>
      </c>
      <c r="J3540" s="28">
        <v>0.96383866481223923</v>
      </c>
      <c r="K3540" s="28">
        <v>0.97790055248618779</v>
      </c>
      <c r="L3540" s="111">
        <v>2</v>
      </c>
      <c r="M3540" s="28">
        <v>0.5</v>
      </c>
      <c r="N3540" s="28">
        <v>5.3E-3</v>
      </c>
    </row>
    <row r="3541" spans="1:14">
      <c r="A3541" s="87" t="s">
        <v>162</v>
      </c>
      <c r="B3541" s="14" t="s">
        <v>74</v>
      </c>
      <c r="C3541" s="14" t="s">
        <v>188</v>
      </c>
      <c r="D3541" s="14">
        <v>2016</v>
      </c>
      <c r="E3541" s="14">
        <v>2017</v>
      </c>
      <c r="F3541" s="14" t="s">
        <v>102</v>
      </c>
      <c r="G3541" s="91">
        <v>17998</v>
      </c>
      <c r="H3541" s="91">
        <v>31995</v>
      </c>
      <c r="I3541" s="48">
        <v>128547</v>
      </c>
      <c r="J3541" s="28">
        <v>0.95696202531645569</v>
      </c>
      <c r="K3541" s="28">
        <v>0.56643356643356646</v>
      </c>
      <c r="L3541" s="111">
        <v>13</v>
      </c>
      <c r="M3541" s="28">
        <v>0.308</v>
      </c>
      <c r="N3541" s="28">
        <v>9.6699999999999994E-2</v>
      </c>
    </row>
    <row r="3542" spans="1:14">
      <c r="A3542" s="87" t="s">
        <v>163</v>
      </c>
      <c r="B3542" s="14" t="s">
        <v>75</v>
      </c>
      <c r="C3542" s="14" t="s">
        <v>188</v>
      </c>
      <c r="D3542" s="14">
        <v>2016</v>
      </c>
      <c r="E3542" s="14">
        <v>2017</v>
      </c>
      <c r="F3542" s="14" t="s">
        <v>102</v>
      </c>
      <c r="G3542" s="91">
        <v>40920</v>
      </c>
      <c r="H3542" s="91">
        <v>85844</v>
      </c>
      <c r="I3542" s="48">
        <v>246409</v>
      </c>
      <c r="J3542" s="28">
        <v>0.97810218978102192</v>
      </c>
      <c r="K3542" s="28">
        <v>0.92654028436018954</v>
      </c>
      <c r="L3542" s="111">
        <v>3</v>
      </c>
      <c r="M3542" s="28">
        <v>0.66700000000000004</v>
      </c>
      <c r="N3542" s="28">
        <v>3.39E-2</v>
      </c>
    </row>
    <row r="3543" spans="1:14">
      <c r="A3543" s="87" t="s">
        <v>164</v>
      </c>
      <c r="B3543" s="14" t="s">
        <v>75</v>
      </c>
      <c r="C3543" s="14" t="s">
        <v>188</v>
      </c>
      <c r="D3543" s="14">
        <v>2016</v>
      </c>
      <c r="E3543" s="14">
        <v>2017</v>
      </c>
      <c r="F3543" s="14" t="s">
        <v>102</v>
      </c>
      <c r="G3543" s="91">
        <v>5570</v>
      </c>
      <c r="H3543" s="91">
        <v>12709</v>
      </c>
      <c r="I3543" s="48">
        <v>42105</v>
      </c>
      <c r="J3543" s="28">
        <v>0.98523985239852396</v>
      </c>
      <c r="K3543" s="28">
        <v>0.94711538461538458</v>
      </c>
      <c r="L3543" s="111">
        <v>13</v>
      </c>
      <c r="M3543" s="28">
        <v>0.308</v>
      </c>
      <c r="N3543" s="28">
        <v>9.6699999999999994E-2</v>
      </c>
    </row>
    <row r="3544" spans="1:14">
      <c r="A3544" s="87" t="s">
        <v>165</v>
      </c>
      <c r="B3544" s="14" t="s">
        <v>75</v>
      </c>
      <c r="C3544" s="14" t="s">
        <v>188</v>
      </c>
      <c r="D3544" s="14">
        <v>2016</v>
      </c>
      <c r="E3544" s="14">
        <v>2017</v>
      </c>
      <c r="F3544" s="14" t="s">
        <v>102</v>
      </c>
      <c r="G3544" s="91">
        <v>4399</v>
      </c>
      <c r="H3544" s="91">
        <v>9465</v>
      </c>
      <c r="I3544" s="48">
        <v>27180</v>
      </c>
      <c r="J3544" s="28">
        <v>0.96059113300492616</v>
      </c>
      <c r="K3544" s="28">
        <v>0.94557823129251706</v>
      </c>
      <c r="L3544" s="111">
        <v>13</v>
      </c>
      <c r="M3544" s="28">
        <v>0.308</v>
      </c>
      <c r="N3544" s="28">
        <v>9.6699999999999994E-2</v>
      </c>
    </row>
    <row r="3545" spans="1:14">
      <c r="A3545" s="87" t="s">
        <v>166</v>
      </c>
      <c r="B3545" s="14" t="s">
        <v>75</v>
      </c>
      <c r="C3545" s="14" t="s">
        <v>188</v>
      </c>
      <c r="D3545" s="14">
        <v>2016</v>
      </c>
      <c r="E3545" s="14">
        <v>2017</v>
      </c>
      <c r="F3545" s="14" t="s">
        <v>102</v>
      </c>
      <c r="G3545" s="91">
        <v>1016</v>
      </c>
      <c r="H3545" s="91">
        <v>1753</v>
      </c>
      <c r="I3545" s="48">
        <v>5008</v>
      </c>
      <c r="J3545" s="28">
        <v>0.88157894736842102</v>
      </c>
      <c r="K3545" s="28">
        <v>0.5535714285714286</v>
      </c>
      <c r="L3545" s="111">
        <v>13</v>
      </c>
      <c r="M3545" s="28">
        <v>0.308</v>
      </c>
      <c r="N3545" s="28">
        <v>9.6699999999999994E-2</v>
      </c>
    </row>
    <row r="3546" spans="1:14">
      <c r="A3546" s="87" t="s">
        <v>167</v>
      </c>
      <c r="B3546" s="14" t="s">
        <v>74</v>
      </c>
      <c r="C3546" s="14" t="s">
        <v>188</v>
      </c>
      <c r="D3546" s="14">
        <v>2016</v>
      </c>
      <c r="E3546" s="14">
        <v>2017</v>
      </c>
      <c r="F3546" s="14" t="s">
        <v>102</v>
      </c>
      <c r="G3546" s="91">
        <v>51619</v>
      </c>
      <c r="H3546" s="91">
        <v>119895</v>
      </c>
      <c r="I3546" s="48">
        <v>258417</v>
      </c>
      <c r="J3546" s="28">
        <v>0.93939393939393945</v>
      </c>
      <c r="K3546" s="28">
        <v>0.88694758478931146</v>
      </c>
      <c r="L3546" s="111">
        <v>4</v>
      </c>
      <c r="M3546" s="28">
        <v>0.25</v>
      </c>
      <c r="N3546" s="28">
        <v>1.49E-2</v>
      </c>
    </row>
    <row r="3547" spans="1:14">
      <c r="A3547" s="87" t="s">
        <v>168</v>
      </c>
      <c r="B3547" s="14" t="s">
        <v>75</v>
      </c>
      <c r="C3547" s="14" t="s">
        <v>188</v>
      </c>
      <c r="D3547" s="14">
        <v>2016</v>
      </c>
      <c r="E3547" s="14">
        <v>2017</v>
      </c>
      <c r="F3547" s="14" t="s">
        <v>102</v>
      </c>
      <c r="G3547" s="91">
        <v>3076</v>
      </c>
      <c r="H3547" s="91">
        <v>5382</v>
      </c>
      <c r="I3547" s="48">
        <v>14285</v>
      </c>
      <c r="J3547" s="28">
        <v>0.94488188976377951</v>
      </c>
      <c r="K3547" s="28">
        <v>0.94047619047619047</v>
      </c>
      <c r="L3547" s="111">
        <v>13</v>
      </c>
      <c r="M3547" s="28">
        <v>0.308</v>
      </c>
      <c r="N3547" s="28">
        <v>9.6699999999999994E-2</v>
      </c>
    </row>
    <row r="3548" spans="1:14">
      <c r="A3548" s="87" t="s">
        <v>169</v>
      </c>
      <c r="B3548" s="14" t="s">
        <v>74</v>
      </c>
      <c r="C3548" s="14" t="s">
        <v>188</v>
      </c>
      <c r="D3548" s="14">
        <v>2016</v>
      </c>
      <c r="E3548" s="14">
        <v>2017</v>
      </c>
      <c r="F3548" s="14" t="s">
        <v>102</v>
      </c>
      <c r="G3548" s="91">
        <v>36926</v>
      </c>
      <c r="H3548" s="91">
        <v>74230</v>
      </c>
      <c r="I3548" s="48">
        <v>240815</v>
      </c>
      <c r="J3548" s="28">
        <v>0.98341074983410748</v>
      </c>
      <c r="K3548" s="28">
        <v>0.97308781869688388</v>
      </c>
      <c r="L3548" s="111">
        <v>2</v>
      </c>
      <c r="M3548" s="28">
        <v>0</v>
      </c>
      <c r="N3548" s="28">
        <v>7.6899999999999996E-2</v>
      </c>
    </row>
    <row r="3549" spans="1:14">
      <c r="A3549" s="87" t="s">
        <v>170</v>
      </c>
      <c r="B3549" s="14" t="s">
        <v>74</v>
      </c>
      <c r="C3549" s="14" t="s">
        <v>188</v>
      </c>
      <c r="D3549" s="14">
        <v>2016</v>
      </c>
      <c r="E3549" s="14">
        <v>2017</v>
      </c>
      <c r="F3549" s="14" t="s">
        <v>102</v>
      </c>
      <c r="G3549" s="91">
        <v>10312</v>
      </c>
      <c r="H3549" s="91">
        <v>20165</v>
      </c>
      <c r="I3549" s="48">
        <v>59409</v>
      </c>
      <c r="J3549" s="28">
        <v>0.92342342342342343</v>
      </c>
      <c r="K3549" s="28">
        <v>0.95111111111111113</v>
      </c>
      <c r="L3549" s="111">
        <v>13</v>
      </c>
      <c r="M3549" s="28">
        <v>0.308</v>
      </c>
      <c r="N3549" s="28">
        <v>9.6699999999999994E-2</v>
      </c>
    </row>
    <row r="3550" spans="1:14">
      <c r="A3550" s="87" t="s">
        <v>171</v>
      </c>
      <c r="B3550" s="14" t="s">
        <v>75</v>
      </c>
      <c r="C3550" s="14" t="s">
        <v>188</v>
      </c>
      <c r="D3550" s="14">
        <v>2016</v>
      </c>
      <c r="E3550" s="14">
        <v>2017</v>
      </c>
      <c r="F3550" s="14" t="s">
        <v>102</v>
      </c>
      <c r="G3550" s="91">
        <v>6026</v>
      </c>
      <c r="H3550" s="91">
        <v>13006</v>
      </c>
      <c r="I3550" s="48">
        <v>32447</v>
      </c>
      <c r="J3550" s="28">
        <v>0.99625468164794007</v>
      </c>
      <c r="K3550" s="28">
        <v>0.9776785714285714</v>
      </c>
      <c r="L3550" s="111">
        <v>13</v>
      </c>
      <c r="M3550" s="28">
        <v>0.308</v>
      </c>
      <c r="N3550" s="28">
        <v>9.6699999999999994E-2</v>
      </c>
    </row>
    <row r="3551" spans="1:14">
      <c r="A3551" s="51" t="s">
        <v>281</v>
      </c>
      <c r="B3551" s="14" t="s">
        <v>66</v>
      </c>
      <c r="C3551" s="14" t="s">
        <v>189</v>
      </c>
      <c r="D3551" s="14">
        <v>2016</v>
      </c>
      <c r="E3551" s="14">
        <v>2017</v>
      </c>
      <c r="F3551" s="14" t="s">
        <v>102</v>
      </c>
      <c r="G3551" s="128"/>
      <c r="H3551" s="128"/>
      <c r="I3551" s="128"/>
      <c r="J3551" s="129"/>
      <c r="K3551" s="129"/>
      <c r="L3551" s="111"/>
      <c r="M3551" s="28">
        <v>0.254</v>
      </c>
      <c r="N3551" s="28">
        <v>5.3999999999999999E-2</v>
      </c>
    </row>
    <row r="3552" spans="1:14">
      <c r="A3552" s="51" t="s">
        <v>172</v>
      </c>
      <c r="B3552" s="14" t="s">
        <v>66</v>
      </c>
      <c r="C3552" s="14" t="s">
        <v>189</v>
      </c>
      <c r="D3552" s="14">
        <v>2016</v>
      </c>
      <c r="E3552" s="14">
        <v>2017</v>
      </c>
      <c r="F3552" s="14" t="s">
        <v>102</v>
      </c>
      <c r="G3552" s="91">
        <v>2040347</v>
      </c>
      <c r="H3552" s="91">
        <v>4241732</v>
      </c>
      <c r="I3552" s="48">
        <v>13531670</v>
      </c>
      <c r="J3552" s="28">
        <v>0.97813755216666476</v>
      </c>
      <c r="K3552" s="28">
        <v>0.93561119293078054</v>
      </c>
      <c r="L3552" s="111">
        <v>246</v>
      </c>
      <c r="M3552" s="28">
        <v>0.42699999999999999</v>
      </c>
      <c r="N3552" s="28">
        <v>7.0999999999999994E-2</v>
      </c>
    </row>
    <row r="3553" spans="1:14">
      <c r="A3553" s="51" t="s">
        <v>173</v>
      </c>
      <c r="B3553" s="14" t="s">
        <v>74</v>
      </c>
      <c r="C3553" s="14" t="s">
        <v>189</v>
      </c>
      <c r="D3553" s="14">
        <v>2016</v>
      </c>
      <c r="E3553" s="14">
        <v>2017</v>
      </c>
      <c r="F3553" s="14" t="s">
        <v>102</v>
      </c>
      <c r="G3553" s="91">
        <v>59072</v>
      </c>
      <c r="H3553" s="91">
        <v>113430</v>
      </c>
      <c r="I3553" s="48">
        <v>440726</v>
      </c>
      <c r="J3553" s="28">
        <v>0.99644760213143868</v>
      </c>
      <c r="K3553" s="28">
        <v>0.99695121951219512</v>
      </c>
      <c r="L3553" s="111">
        <v>6</v>
      </c>
      <c r="M3553" s="28">
        <v>0.66700000000000004</v>
      </c>
      <c r="N3553" s="28">
        <v>8.0600000000000005E-2</v>
      </c>
    </row>
    <row r="3554" spans="1:14">
      <c r="A3554" s="51" t="s">
        <v>174</v>
      </c>
      <c r="B3554" s="14" t="s">
        <v>75</v>
      </c>
      <c r="C3554" s="14" t="s">
        <v>189</v>
      </c>
      <c r="D3554" s="14">
        <v>2016</v>
      </c>
      <c r="E3554" s="14">
        <v>2017</v>
      </c>
      <c r="F3554" s="14" t="s">
        <v>102</v>
      </c>
      <c r="G3554" s="91">
        <v>90</v>
      </c>
      <c r="H3554" s="91">
        <v>148</v>
      </c>
      <c r="I3554" s="48">
        <v>348</v>
      </c>
      <c r="J3554" s="28">
        <v>1</v>
      </c>
      <c r="K3554" s="28">
        <v>0.5</v>
      </c>
      <c r="L3554" s="111">
        <v>20</v>
      </c>
      <c r="M3554" s="28">
        <v>0.35</v>
      </c>
      <c r="N3554" s="28">
        <v>6.5000000000000002E-2</v>
      </c>
    </row>
    <row r="3555" spans="1:14">
      <c r="A3555" s="51" t="s">
        <v>175</v>
      </c>
      <c r="B3555" s="14" t="s">
        <v>75</v>
      </c>
      <c r="C3555" s="14" t="s">
        <v>189</v>
      </c>
      <c r="D3555" s="14">
        <v>2016</v>
      </c>
      <c r="E3555" s="14">
        <v>2017</v>
      </c>
      <c r="F3555" s="14" t="s">
        <v>102</v>
      </c>
      <c r="G3555" s="91">
        <v>1720</v>
      </c>
      <c r="H3555" s="91">
        <v>3212</v>
      </c>
      <c r="I3555" s="48">
        <v>8290</v>
      </c>
      <c r="J3555" s="28">
        <v>0.98750000000000004</v>
      </c>
      <c r="K3555" s="28">
        <v>0.96491228070175439</v>
      </c>
      <c r="L3555" s="111">
        <v>20</v>
      </c>
      <c r="M3555" s="28">
        <v>0.35</v>
      </c>
      <c r="N3555" s="28">
        <v>6.5000000000000002E-2</v>
      </c>
    </row>
    <row r="3556" spans="1:14">
      <c r="A3556" s="51" t="s">
        <v>176</v>
      </c>
      <c r="B3556" s="14" t="s">
        <v>75</v>
      </c>
      <c r="C3556" s="14" t="s">
        <v>189</v>
      </c>
      <c r="D3556" s="14">
        <v>2016</v>
      </c>
      <c r="E3556" s="14">
        <v>2017</v>
      </c>
      <c r="F3556" s="14" t="s">
        <v>102</v>
      </c>
      <c r="G3556" s="91">
        <v>16810</v>
      </c>
      <c r="H3556" s="91">
        <v>31550</v>
      </c>
      <c r="I3556" s="48">
        <v>82732</v>
      </c>
      <c r="J3556" s="28">
        <v>0.88792029887920298</v>
      </c>
      <c r="K3556" s="28">
        <v>0.97508896797153022</v>
      </c>
      <c r="L3556" s="111">
        <v>20</v>
      </c>
      <c r="M3556" s="28">
        <v>0.35</v>
      </c>
      <c r="N3556" s="28">
        <v>6.5000000000000002E-2</v>
      </c>
    </row>
    <row r="3557" spans="1:14">
      <c r="A3557" s="51" t="s">
        <v>177</v>
      </c>
      <c r="B3557" s="14" t="s">
        <v>75</v>
      </c>
      <c r="C3557" s="14" t="s">
        <v>189</v>
      </c>
      <c r="D3557" s="14">
        <v>2016</v>
      </c>
      <c r="E3557" s="14">
        <v>2017</v>
      </c>
      <c r="F3557" s="14" t="s">
        <v>102</v>
      </c>
      <c r="G3557" s="91">
        <v>2839</v>
      </c>
      <c r="H3557" s="91">
        <v>5175</v>
      </c>
      <c r="I3557" s="48">
        <v>12411</v>
      </c>
      <c r="J3557" s="28">
        <v>0.95918367346938771</v>
      </c>
      <c r="K3557" s="28">
        <v>0.96296296296296291</v>
      </c>
      <c r="L3557" s="111">
        <v>20</v>
      </c>
      <c r="M3557" s="28">
        <v>0.35</v>
      </c>
      <c r="N3557" s="28">
        <v>6.5000000000000002E-2</v>
      </c>
    </row>
    <row r="3558" spans="1:14">
      <c r="A3558" s="51" t="s">
        <v>178</v>
      </c>
      <c r="B3558" s="14" t="s">
        <v>75</v>
      </c>
      <c r="C3558" s="14" t="s">
        <v>189</v>
      </c>
      <c r="D3558" s="14">
        <v>2016</v>
      </c>
      <c r="E3558" s="14">
        <v>2017</v>
      </c>
      <c r="F3558" s="14" t="s">
        <v>102</v>
      </c>
      <c r="G3558" s="91">
        <v>642</v>
      </c>
      <c r="H3558" s="91">
        <v>1499</v>
      </c>
      <c r="I3558" s="48">
        <v>9148</v>
      </c>
      <c r="J3558" s="28">
        <v>0.83673469387755106</v>
      </c>
      <c r="K3558" s="28">
        <v>0.95652173913043481</v>
      </c>
      <c r="L3558" s="111">
        <v>20</v>
      </c>
      <c r="M3558" s="28">
        <v>0.35</v>
      </c>
      <c r="N3558" s="28">
        <v>6.5000000000000002E-2</v>
      </c>
    </row>
    <row r="3559" spans="1:14">
      <c r="A3559" s="51" t="s">
        <v>179</v>
      </c>
      <c r="B3559" s="14" t="s">
        <v>74</v>
      </c>
      <c r="C3559" s="14" t="s">
        <v>189</v>
      </c>
      <c r="D3559" s="14">
        <v>2016</v>
      </c>
      <c r="E3559" s="14">
        <v>2017</v>
      </c>
      <c r="F3559" s="14" t="s">
        <v>102</v>
      </c>
      <c r="G3559" s="91">
        <v>32307</v>
      </c>
      <c r="H3559" s="91">
        <v>65007</v>
      </c>
      <c r="I3559" s="48">
        <v>277350</v>
      </c>
      <c r="J3559" s="28">
        <v>0.95499999999999996</v>
      </c>
      <c r="K3559" s="28">
        <v>0.97081712062256809</v>
      </c>
      <c r="L3559" s="111">
        <v>4</v>
      </c>
      <c r="M3559" s="28">
        <v>0.5</v>
      </c>
      <c r="N3559" s="28">
        <v>4.7699999999999999E-2</v>
      </c>
    </row>
    <row r="3560" spans="1:14">
      <c r="A3560" s="51" t="s">
        <v>180</v>
      </c>
      <c r="B3560" s="14" t="s">
        <v>75</v>
      </c>
      <c r="C3560" s="14" t="s">
        <v>189</v>
      </c>
      <c r="D3560" s="14">
        <v>2016</v>
      </c>
      <c r="E3560" s="14">
        <v>2017</v>
      </c>
      <c r="F3560" s="14" t="s">
        <v>102</v>
      </c>
      <c r="G3560" s="91">
        <v>2553</v>
      </c>
      <c r="H3560" s="91">
        <v>5255</v>
      </c>
      <c r="I3560" s="48">
        <v>12027</v>
      </c>
      <c r="J3560" s="28">
        <v>1</v>
      </c>
      <c r="K3560" s="28">
        <v>0.94594594594594594</v>
      </c>
      <c r="L3560" s="111">
        <v>20</v>
      </c>
      <c r="M3560" s="28">
        <v>0.35</v>
      </c>
      <c r="N3560" s="28">
        <v>6.5000000000000002E-2</v>
      </c>
    </row>
    <row r="3561" spans="1:14">
      <c r="A3561" s="51" t="s">
        <v>181</v>
      </c>
      <c r="B3561" s="14" t="s">
        <v>75</v>
      </c>
      <c r="C3561" s="14" t="s">
        <v>189</v>
      </c>
      <c r="D3561" s="14">
        <v>2016</v>
      </c>
      <c r="E3561" s="14">
        <v>2017</v>
      </c>
      <c r="F3561" s="14" t="s">
        <v>102</v>
      </c>
      <c r="G3561" s="91">
        <v>7015</v>
      </c>
      <c r="H3561" s="91">
        <v>12474</v>
      </c>
      <c r="I3561" s="48">
        <v>39059</v>
      </c>
      <c r="J3561" s="28">
        <v>0.96199524940617576</v>
      </c>
      <c r="K3561" s="28">
        <v>0.97635135135135132</v>
      </c>
      <c r="L3561" s="111">
        <v>20</v>
      </c>
      <c r="M3561" s="28">
        <v>0.35</v>
      </c>
      <c r="N3561" s="28">
        <v>6.5000000000000002E-2</v>
      </c>
    </row>
    <row r="3562" spans="1:14">
      <c r="A3562" s="87" t="s">
        <v>123</v>
      </c>
      <c r="B3562" s="14" t="s">
        <v>74</v>
      </c>
      <c r="C3562" s="14" t="s">
        <v>189</v>
      </c>
      <c r="D3562" s="14">
        <v>2016</v>
      </c>
      <c r="E3562" s="14">
        <v>2017</v>
      </c>
      <c r="F3562" s="14" t="s">
        <v>102</v>
      </c>
      <c r="G3562" s="91">
        <v>91363</v>
      </c>
      <c r="H3562" s="91">
        <v>212781</v>
      </c>
      <c r="I3562" s="48">
        <v>497500</v>
      </c>
      <c r="J3562" s="28">
        <v>0.95098993833171053</v>
      </c>
      <c r="K3562" s="28">
        <v>0.95508586525759576</v>
      </c>
      <c r="L3562" s="111">
        <v>12</v>
      </c>
      <c r="M3562" s="28">
        <v>0.5</v>
      </c>
      <c r="N3562" s="28">
        <v>4.82E-2</v>
      </c>
    </row>
    <row r="3563" spans="1:14">
      <c r="A3563" s="87" t="s">
        <v>124</v>
      </c>
      <c r="B3563" s="14" t="s">
        <v>75</v>
      </c>
      <c r="C3563" s="14" t="s">
        <v>189</v>
      </c>
      <c r="D3563" s="14">
        <v>2016</v>
      </c>
      <c r="E3563" s="14">
        <v>2017</v>
      </c>
      <c r="F3563" s="14" t="s">
        <v>102</v>
      </c>
      <c r="G3563" s="91">
        <v>1531</v>
      </c>
      <c r="H3563" s="91">
        <v>3527</v>
      </c>
      <c r="I3563" s="48">
        <v>12415</v>
      </c>
      <c r="J3563" s="28">
        <v>1</v>
      </c>
      <c r="K3563" s="28">
        <v>0.9285714285714286</v>
      </c>
      <c r="L3563" s="111">
        <v>20</v>
      </c>
      <c r="M3563" s="28">
        <v>0.35</v>
      </c>
      <c r="N3563" s="28">
        <v>6.5000000000000002E-2</v>
      </c>
    </row>
    <row r="3564" spans="1:14">
      <c r="A3564" s="87" t="s">
        <v>125</v>
      </c>
      <c r="B3564" s="14" t="s">
        <v>75</v>
      </c>
      <c r="C3564" s="14" t="s">
        <v>189</v>
      </c>
      <c r="D3564" s="14">
        <v>2016</v>
      </c>
      <c r="E3564" s="14">
        <v>2017</v>
      </c>
      <c r="F3564" s="14" t="s">
        <v>102</v>
      </c>
      <c r="G3564" s="91">
        <v>12468</v>
      </c>
      <c r="H3564" s="91">
        <v>20911</v>
      </c>
      <c r="I3564" s="48">
        <v>55624</v>
      </c>
      <c r="J3564" s="28">
        <v>0.9856459330143541</v>
      </c>
      <c r="K3564" s="28">
        <v>0.97123893805309736</v>
      </c>
      <c r="L3564" s="111">
        <v>20</v>
      </c>
      <c r="M3564" s="28">
        <v>0.35</v>
      </c>
      <c r="N3564" s="28">
        <v>6.5000000000000002E-2</v>
      </c>
    </row>
    <row r="3565" spans="1:14">
      <c r="A3565" s="87" t="s">
        <v>126</v>
      </c>
      <c r="B3565" s="14" t="s">
        <v>75</v>
      </c>
      <c r="C3565" s="14" t="s">
        <v>189</v>
      </c>
      <c r="D3565" s="14">
        <v>2016</v>
      </c>
      <c r="E3565" s="14">
        <v>2017</v>
      </c>
      <c r="F3565" s="14" t="s">
        <v>102</v>
      </c>
      <c r="G3565" s="91">
        <v>17585</v>
      </c>
      <c r="H3565" s="91">
        <v>42705</v>
      </c>
      <c r="I3565" s="48">
        <v>94657</v>
      </c>
      <c r="J3565" s="28">
        <v>0.97472353870458139</v>
      </c>
      <c r="K3565" s="28">
        <v>0.94694960212201595</v>
      </c>
      <c r="L3565" s="111">
        <v>20</v>
      </c>
      <c r="M3565" s="28">
        <v>0.35</v>
      </c>
      <c r="N3565" s="28">
        <v>6.5000000000000002E-2</v>
      </c>
    </row>
    <row r="3566" spans="1:14">
      <c r="A3566" s="87" t="s">
        <v>127</v>
      </c>
      <c r="B3566" s="14" t="s">
        <v>75</v>
      </c>
      <c r="C3566" s="14" t="s">
        <v>189</v>
      </c>
      <c r="D3566" s="14">
        <v>2016</v>
      </c>
      <c r="E3566" s="14">
        <v>2017</v>
      </c>
      <c r="F3566" s="14" t="s">
        <v>102</v>
      </c>
      <c r="G3566" s="91">
        <v>1024</v>
      </c>
      <c r="H3566" s="91">
        <v>1952</v>
      </c>
      <c r="I3566" s="48">
        <v>5665</v>
      </c>
      <c r="J3566" s="28">
        <v>1</v>
      </c>
      <c r="K3566" s="28">
        <v>0.73076923076923073</v>
      </c>
      <c r="L3566" s="111">
        <v>20</v>
      </c>
      <c r="M3566" s="28">
        <v>0.35</v>
      </c>
      <c r="N3566" s="28">
        <v>6.5000000000000002E-2</v>
      </c>
    </row>
    <row r="3567" spans="1:14">
      <c r="A3567" s="87" t="s">
        <v>128</v>
      </c>
      <c r="B3567" s="14" t="s">
        <v>75</v>
      </c>
      <c r="C3567" s="14" t="s">
        <v>189</v>
      </c>
      <c r="D3567" s="14">
        <v>2016</v>
      </c>
      <c r="E3567" s="14">
        <v>2017</v>
      </c>
      <c r="F3567" s="14" t="s">
        <v>102</v>
      </c>
      <c r="G3567" s="91">
        <v>69940</v>
      </c>
      <c r="H3567" s="91">
        <v>162833</v>
      </c>
      <c r="I3567" s="48">
        <v>411126</v>
      </c>
      <c r="J3567" s="28">
        <v>0.98696978098142496</v>
      </c>
      <c r="K3567" s="28">
        <v>0.93277680140597541</v>
      </c>
      <c r="L3567" s="111">
        <v>8</v>
      </c>
      <c r="M3567" s="28">
        <v>0.5</v>
      </c>
      <c r="N3567" s="28">
        <v>3.04E-2</v>
      </c>
    </row>
    <row r="3568" spans="1:14">
      <c r="A3568" s="87" t="s">
        <v>129</v>
      </c>
      <c r="B3568" s="14" t="s">
        <v>75</v>
      </c>
      <c r="C3568" s="14" t="s">
        <v>189</v>
      </c>
      <c r="D3568" s="14">
        <v>2016</v>
      </c>
      <c r="E3568" s="14">
        <v>2017</v>
      </c>
      <c r="F3568" s="14" t="s">
        <v>102</v>
      </c>
      <c r="G3568" s="91">
        <v>10697</v>
      </c>
      <c r="H3568" s="91">
        <v>24327</v>
      </c>
      <c r="I3568" s="48">
        <v>56970</v>
      </c>
      <c r="J3568" s="28">
        <v>0.99476439790575921</v>
      </c>
      <c r="K3568" s="28">
        <v>0.97150997150997154</v>
      </c>
      <c r="L3568" s="111">
        <v>20</v>
      </c>
      <c r="M3568" s="28">
        <v>0.35</v>
      </c>
      <c r="N3568" s="28">
        <v>6.5000000000000002E-2</v>
      </c>
    </row>
    <row r="3569" spans="1:14">
      <c r="A3569" s="87" t="s">
        <v>130</v>
      </c>
      <c r="B3569" s="14" t="s">
        <v>75</v>
      </c>
      <c r="C3569" s="14" t="s">
        <v>189</v>
      </c>
      <c r="D3569" s="14">
        <v>2016</v>
      </c>
      <c r="E3569" s="14">
        <v>2017</v>
      </c>
      <c r="F3569" s="14" t="s">
        <v>102</v>
      </c>
      <c r="G3569" s="91">
        <v>6505</v>
      </c>
      <c r="H3569" s="91">
        <v>12329</v>
      </c>
      <c r="I3569" s="48">
        <v>32195</v>
      </c>
      <c r="J3569" s="28">
        <v>0.93870967741935485</v>
      </c>
      <c r="K3569" s="28">
        <v>0.92682926829268297</v>
      </c>
      <c r="L3569" s="111">
        <v>20</v>
      </c>
      <c r="M3569" s="28">
        <v>0.35</v>
      </c>
      <c r="N3569" s="28">
        <v>6.5000000000000002E-2</v>
      </c>
    </row>
    <row r="3570" spans="1:14">
      <c r="A3570" s="87" t="s">
        <v>131</v>
      </c>
      <c r="B3570" s="14" t="s">
        <v>75</v>
      </c>
      <c r="C3570" s="14" t="s">
        <v>189</v>
      </c>
      <c r="D3570" s="14">
        <v>2016</v>
      </c>
      <c r="E3570" s="14">
        <v>2017</v>
      </c>
      <c r="F3570" s="14" t="s">
        <v>102</v>
      </c>
      <c r="G3570" s="91">
        <v>1610</v>
      </c>
      <c r="H3570" s="91">
        <v>3158</v>
      </c>
      <c r="I3570" s="48">
        <v>7896</v>
      </c>
      <c r="J3570" s="28">
        <v>0.83720930232558133</v>
      </c>
      <c r="K3570" s="28">
        <v>0.83606557377049184</v>
      </c>
      <c r="L3570" s="111">
        <v>20</v>
      </c>
      <c r="M3570" s="28">
        <v>0.35</v>
      </c>
      <c r="N3570" s="28">
        <v>6.5000000000000002E-2</v>
      </c>
    </row>
    <row r="3571" spans="1:14">
      <c r="A3571" s="87" t="s">
        <v>132</v>
      </c>
      <c r="B3571" s="14" t="s">
        <v>76</v>
      </c>
      <c r="C3571" s="14" t="s">
        <v>189</v>
      </c>
      <c r="D3571" s="14">
        <v>2016</v>
      </c>
      <c r="E3571" s="14">
        <v>2017</v>
      </c>
      <c r="F3571" s="14" t="s">
        <v>102</v>
      </c>
      <c r="G3571" s="91">
        <v>546067</v>
      </c>
      <c r="H3571" s="91">
        <v>1102398</v>
      </c>
      <c r="I3571" s="48">
        <v>4029806</v>
      </c>
      <c r="J3571" s="28">
        <v>0.98028946105869186</v>
      </c>
      <c r="K3571" s="28">
        <v>0.89862192165369403</v>
      </c>
      <c r="L3571" s="111">
        <v>92</v>
      </c>
      <c r="M3571" s="28">
        <v>0.47799999999999998</v>
      </c>
      <c r="N3571" s="28">
        <v>0.12959999999999999</v>
      </c>
    </row>
    <row r="3572" spans="1:14">
      <c r="A3572" s="87" t="s">
        <v>133</v>
      </c>
      <c r="B3572" s="14" t="s">
        <v>75</v>
      </c>
      <c r="C3572" s="14" t="s">
        <v>189</v>
      </c>
      <c r="D3572" s="14">
        <v>2016</v>
      </c>
      <c r="E3572" s="14">
        <v>2017</v>
      </c>
      <c r="F3572" s="14" t="s">
        <v>102</v>
      </c>
      <c r="G3572" s="91">
        <v>11810</v>
      </c>
      <c r="H3572" s="91">
        <v>28740</v>
      </c>
      <c r="I3572" s="48">
        <v>70550</v>
      </c>
      <c r="J3572" s="28">
        <v>0.97103918228279384</v>
      </c>
      <c r="K3572" s="28">
        <v>0.9671232876712329</v>
      </c>
      <c r="L3572" s="111">
        <v>20</v>
      </c>
      <c r="M3572" s="28">
        <v>0.35</v>
      </c>
      <c r="N3572" s="28">
        <v>6.5000000000000002E-2</v>
      </c>
    </row>
    <row r="3573" spans="1:14">
      <c r="A3573" s="87" t="s">
        <v>134</v>
      </c>
      <c r="B3573" s="14" t="s">
        <v>75</v>
      </c>
      <c r="C3573" s="14" t="s">
        <v>189</v>
      </c>
      <c r="D3573" s="14">
        <v>2016</v>
      </c>
      <c r="E3573" s="14">
        <v>2017</v>
      </c>
      <c r="F3573" s="14" t="s">
        <v>102</v>
      </c>
      <c r="G3573" s="91">
        <v>6181</v>
      </c>
      <c r="H3573" s="91">
        <v>10219</v>
      </c>
      <c r="I3573" s="48">
        <v>46753</v>
      </c>
      <c r="J3573" s="28">
        <v>0.98076923076923073</v>
      </c>
      <c r="K3573" s="28">
        <v>0.93203883495145634</v>
      </c>
      <c r="L3573" s="111">
        <v>20</v>
      </c>
      <c r="M3573" s="28">
        <v>0.35</v>
      </c>
      <c r="N3573" s="28">
        <v>6.5000000000000002E-2</v>
      </c>
    </row>
    <row r="3574" spans="1:14">
      <c r="A3574" s="87" t="s">
        <v>135</v>
      </c>
      <c r="B3574" s="14" t="s">
        <v>75</v>
      </c>
      <c r="C3574" s="14" t="s">
        <v>189</v>
      </c>
      <c r="D3574" s="14">
        <v>2016</v>
      </c>
      <c r="E3574" s="14">
        <v>2017</v>
      </c>
      <c r="F3574" s="14" t="s">
        <v>102</v>
      </c>
      <c r="G3574" s="91">
        <v>1008</v>
      </c>
      <c r="H3574" s="91">
        <v>1846</v>
      </c>
      <c r="I3574" s="48">
        <v>4798</v>
      </c>
      <c r="J3574" s="28">
        <v>0.90476190476190477</v>
      </c>
      <c r="K3574" s="28">
        <v>0.65625</v>
      </c>
      <c r="L3574" s="111">
        <v>20</v>
      </c>
      <c r="M3574" s="28">
        <v>0.35</v>
      </c>
      <c r="N3574" s="28">
        <v>6.5000000000000002E-2</v>
      </c>
    </row>
    <row r="3575" spans="1:14">
      <c r="A3575" s="87" t="s">
        <v>136</v>
      </c>
      <c r="B3575" s="14" t="s">
        <v>75</v>
      </c>
      <c r="C3575" s="14" t="s">
        <v>189</v>
      </c>
      <c r="D3575" s="14">
        <v>2016</v>
      </c>
      <c r="E3575" s="14">
        <v>2017</v>
      </c>
      <c r="F3575" s="14" t="s">
        <v>102</v>
      </c>
      <c r="G3575" s="91">
        <v>6398</v>
      </c>
      <c r="H3575" s="91">
        <v>12051</v>
      </c>
      <c r="I3575" s="48">
        <v>40968</v>
      </c>
      <c r="J3575" s="28">
        <v>0.95176848874598075</v>
      </c>
      <c r="K3575" s="28">
        <v>0.94786729857819907</v>
      </c>
      <c r="L3575" s="111">
        <v>20</v>
      </c>
      <c r="M3575" s="28">
        <v>0.35</v>
      </c>
      <c r="N3575" s="28">
        <v>6.5000000000000002E-2</v>
      </c>
    </row>
    <row r="3576" spans="1:14">
      <c r="A3576" s="87" t="s">
        <v>137</v>
      </c>
      <c r="B3576" s="14" t="s">
        <v>75</v>
      </c>
      <c r="C3576" s="14" t="s">
        <v>189</v>
      </c>
      <c r="D3576" s="14">
        <v>2016</v>
      </c>
      <c r="E3576" s="14">
        <v>2017</v>
      </c>
      <c r="F3576" s="14" t="s">
        <v>102</v>
      </c>
      <c r="G3576" s="91">
        <v>23674</v>
      </c>
      <c r="H3576" s="91">
        <v>54932</v>
      </c>
      <c r="I3576" s="48">
        <v>139914</v>
      </c>
      <c r="J3576" s="28">
        <v>0.95087001023541451</v>
      </c>
      <c r="K3576" s="28">
        <v>0.97222222222222221</v>
      </c>
      <c r="L3576" s="111">
        <v>1</v>
      </c>
      <c r="M3576" s="28">
        <v>0</v>
      </c>
      <c r="N3576" s="28">
        <v>2.24E-2</v>
      </c>
    </row>
    <row r="3577" spans="1:14">
      <c r="A3577" s="87" t="s">
        <v>138</v>
      </c>
      <c r="B3577" s="14" t="s">
        <v>75</v>
      </c>
      <c r="C3577" s="14" t="s">
        <v>189</v>
      </c>
      <c r="D3577" s="14">
        <v>2016</v>
      </c>
      <c r="E3577" s="14">
        <v>2017</v>
      </c>
      <c r="F3577" s="14" t="s">
        <v>102</v>
      </c>
      <c r="G3577" s="91">
        <v>535</v>
      </c>
      <c r="H3577" s="91">
        <v>1132</v>
      </c>
      <c r="I3577" s="48">
        <v>3222</v>
      </c>
      <c r="J3577" s="28">
        <v>1</v>
      </c>
      <c r="K3577" s="28">
        <v>1</v>
      </c>
      <c r="L3577" s="111">
        <v>20</v>
      </c>
      <c r="M3577" s="28">
        <v>0.35</v>
      </c>
      <c r="N3577" s="28">
        <v>6.5000000000000002E-2</v>
      </c>
    </row>
    <row r="3578" spans="1:14">
      <c r="A3578" s="87" t="s">
        <v>139</v>
      </c>
      <c r="B3578" s="14" t="s">
        <v>75</v>
      </c>
      <c r="C3578" s="14" t="s">
        <v>189</v>
      </c>
      <c r="D3578" s="14">
        <v>2016</v>
      </c>
      <c r="E3578" s="14">
        <v>2017</v>
      </c>
      <c r="F3578" s="14" t="s">
        <v>102</v>
      </c>
      <c r="G3578" s="91">
        <v>473</v>
      </c>
      <c r="H3578" s="91">
        <v>800</v>
      </c>
      <c r="I3578" s="48">
        <v>3825</v>
      </c>
      <c r="J3578" s="28">
        <v>0.97872340425531912</v>
      </c>
      <c r="K3578" s="28">
        <v>0.87096774193548387</v>
      </c>
      <c r="L3578" s="111">
        <v>20</v>
      </c>
      <c r="M3578" s="28">
        <v>0.35</v>
      </c>
      <c r="N3578" s="28">
        <v>6.5000000000000002E-2</v>
      </c>
    </row>
    <row r="3579" spans="1:14">
      <c r="A3579" s="87" t="s">
        <v>140</v>
      </c>
      <c r="B3579" s="14" t="s">
        <v>75</v>
      </c>
      <c r="C3579" s="14" t="s">
        <v>189</v>
      </c>
      <c r="D3579" s="14">
        <v>2016</v>
      </c>
      <c r="E3579" s="14">
        <v>2017</v>
      </c>
      <c r="F3579" s="14" t="s">
        <v>102</v>
      </c>
      <c r="G3579" s="91">
        <v>21923</v>
      </c>
      <c r="H3579" s="91">
        <v>48778</v>
      </c>
      <c r="I3579" s="48">
        <v>184619</v>
      </c>
      <c r="J3579" s="28">
        <v>0.98011363636363635</v>
      </c>
      <c r="K3579" s="28">
        <v>0.94232649071358754</v>
      </c>
      <c r="L3579" s="111">
        <v>2</v>
      </c>
      <c r="M3579" s="28">
        <v>0</v>
      </c>
      <c r="N3579" s="28">
        <v>2.3800000000000002E-2</v>
      </c>
    </row>
    <row r="3580" spans="1:14">
      <c r="A3580" s="87" t="s">
        <v>141</v>
      </c>
      <c r="B3580" s="14" t="s">
        <v>75</v>
      </c>
      <c r="C3580" s="14" t="s">
        <v>189</v>
      </c>
      <c r="D3580" s="14">
        <v>2016</v>
      </c>
      <c r="E3580" s="14">
        <v>2017</v>
      </c>
      <c r="F3580" s="14" t="s">
        <v>102</v>
      </c>
      <c r="G3580" s="91">
        <v>3376</v>
      </c>
      <c r="H3580" s="91">
        <v>6904</v>
      </c>
      <c r="I3580" s="48">
        <v>33083</v>
      </c>
      <c r="J3580" s="28">
        <v>0.96969696969696972</v>
      </c>
      <c r="K3580" s="28">
        <v>0.82524271844660191</v>
      </c>
      <c r="L3580" s="111">
        <v>20</v>
      </c>
      <c r="M3580" s="28">
        <v>0.35</v>
      </c>
      <c r="N3580" s="28">
        <v>6.5000000000000002E-2</v>
      </c>
    </row>
    <row r="3581" spans="1:14">
      <c r="A3581" s="87" t="s">
        <v>142</v>
      </c>
      <c r="B3581" s="14" t="s">
        <v>75</v>
      </c>
      <c r="C3581" s="14" t="s">
        <v>189</v>
      </c>
      <c r="D3581" s="14">
        <v>2016</v>
      </c>
      <c r="E3581" s="14">
        <v>2017</v>
      </c>
      <c r="F3581" s="14" t="s">
        <v>102</v>
      </c>
      <c r="G3581" s="91">
        <v>4266</v>
      </c>
      <c r="H3581" s="91">
        <v>7392</v>
      </c>
      <c r="I3581" s="48">
        <v>24962</v>
      </c>
      <c r="J3581" s="28">
        <v>0.87894736842105259</v>
      </c>
      <c r="K3581" s="28">
        <v>0.74264705882352944</v>
      </c>
      <c r="L3581" s="111">
        <v>20</v>
      </c>
      <c r="M3581" s="28">
        <v>0.35</v>
      </c>
      <c r="N3581" s="28">
        <v>6.5000000000000002E-2</v>
      </c>
    </row>
    <row r="3582" spans="1:14">
      <c r="A3582" s="87" t="s">
        <v>143</v>
      </c>
      <c r="B3582" s="14" t="s">
        <v>74</v>
      </c>
      <c r="C3582" s="14" t="s">
        <v>189</v>
      </c>
      <c r="D3582" s="14">
        <v>2016</v>
      </c>
      <c r="E3582" s="14">
        <v>2017</v>
      </c>
      <c r="F3582" s="14" t="s">
        <v>102</v>
      </c>
      <c r="G3582" s="91">
        <v>120825</v>
      </c>
      <c r="H3582" s="91">
        <v>248297</v>
      </c>
      <c r="I3582" s="48">
        <v>916840</v>
      </c>
      <c r="J3582" s="28">
        <v>0.98593097384040451</v>
      </c>
      <c r="K3582" s="28">
        <v>0.99313621964097154</v>
      </c>
      <c r="L3582" s="111">
        <v>14</v>
      </c>
      <c r="M3582" s="28">
        <v>0.42899999999999999</v>
      </c>
      <c r="N3582" s="28">
        <v>6.4799999999999996E-2</v>
      </c>
    </row>
    <row r="3583" spans="1:14">
      <c r="A3583" s="87" t="s">
        <v>144</v>
      </c>
      <c r="B3583" s="14" t="s">
        <v>74</v>
      </c>
      <c r="C3583" s="14" t="s">
        <v>189</v>
      </c>
      <c r="D3583" s="14">
        <v>2016</v>
      </c>
      <c r="E3583" s="14">
        <v>2017</v>
      </c>
      <c r="F3583" s="14" t="s">
        <v>102</v>
      </c>
      <c r="G3583" s="91">
        <v>9017</v>
      </c>
      <c r="H3583" s="91">
        <v>17044</v>
      </c>
      <c r="I3583" s="48">
        <v>63858</v>
      </c>
      <c r="J3583" s="28">
        <v>1</v>
      </c>
      <c r="K3583" s="28">
        <v>0.98089171974522293</v>
      </c>
      <c r="L3583" s="111">
        <v>20</v>
      </c>
      <c r="M3583" s="28">
        <v>0.35</v>
      </c>
      <c r="N3583" s="28">
        <v>6.5000000000000002E-2</v>
      </c>
    </row>
    <row r="3584" spans="1:14">
      <c r="A3584" s="87" t="s">
        <v>145</v>
      </c>
      <c r="B3584" s="14" t="s">
        <v>75</v>
      </c>
      <c r="C3584" s="14" t="s">
        <v>189</v>
      </c>
      <c r="D3584" s="14">
        <v>2016</v>
      </c>
      <c r="E3584" s="14">
        <v>2017</v>
      </c>
      <c r="F3584" s="14" t="s">
        <v>102</v>
      </c>
      <c r="G3584" s="91">
        <v>1163</v>
      </c>
      <c r="H3584" s="91">
        <v>2100</v>
      </c>
      <c r="I3584" s="48">
        <v>6312</v>
      </c>
      <c r="J3584" s="28">
        <v>0.95945945945945943</v>
      </c>
      <c r="K3584" s="28">
        <v>0.9375</v>
      </c>
      <c r="L3584" s="111">
        <v>20</v>
      </c>
      <c r="M3584" s="28">
        <v>0.35</v>
      </c>
      <c r="N3584" s="28">
        <v>6.5000000000000002E-2</v>
      </c>
    </row>
    <row r="3585" spans="1:14">
      <c r="A3585" s="87" t="s">
        <v>146</v>
      </c>
      <c r="B3585" s="14" t="s">
        <v>75</v>
      </c>
      <c r="C3585" s="14" t="s">
        <v>189</v>
      </c>
      <c r="D3585" s="14">
        <v>2016</v>
      </c>
      <c r="E3585" s="14">
        <v>2017</v>
      </c>
      <c r="F3585" s="14" t="s">
        <v>102</v>
      </c>
      <c r="G3585" s="91">
        <v>126507</v>
      </c>
      <c r="H3585" s="91">
        <v>281279</v>
      </c>
      <c r="I3585" s="48">
        <v>846127</v>
      </c>
      <c r="J3585" s="28">
        <v>0.99398688046647232</v>
      </c>
      <c r="K3585" s="28">
        <v>0.93362490352456906</v>
      </c>
      <c r="L3585" s="111">
        <v>12</v>
      </c>
      <c r="M3585" s="28">
        <v>0.41699999999999998</v>
      </c>
      <c r="N3585" s="28">
        <v>5.21E-2</v>
      </c>
    </row>
    <row r="3586" spans="1:14">
      <c r="A3586" s="87" t="s">
        <v>147</v>
      </c>
      <c r="B3586" s="14" t="s">
        <v>74</v>
      </c>
      <c r="C3586" s="14" t="s">
        <v>189</v>
      </c>
      <c r="D3586" s="14">
        <v>2016</v>
      </c>
      <c r="E3586" s="14">
        <v>2017</v>
      </c>
      <c r="F3586" s="14" t="s">
        <v>102</v>
      </c>
      <c r="G3586" s="91">
        <v>99968</v>
      </c>
      <c r="H3586" s="91">
        <v>210293</v>
      </c>
      <c r="I3586" s="48">
        <v>562382</v>
      </c>
      <c r="J3586" s="28">
        <v>0.99366780321480763</v>
      </c>
      <c r="K3586" s="28">
        <v>0.98664343786295006</v>
      </c>
      <c r="L3586" s="111">
        <v>13</v>
      </c>
      <c r="M3586" s="28">
        <v>0.308</v>
      </c>
      <c r="N3586" s="28">
        <v>5.6300000000000003E-2</v>
      </c>
    </row>
    <row r="3587" spans="1:14">
      <c r="A3587" s="87" t="s">
        <v>148</v>
      </c>
      <c r="B3587" s="14" t="s">
        <v>75</v>
      </c>
      <c r="C3587" s="14" t="s">
        <v>189</v>
      </c>
      <c r="D3587" s="14">
        <v>2016</v>
      </c>
      <c r="E3587" s="14">
        <v>2017</v>
      </c>
      <c r="F3587" s="14" t="s">
        <v>102</v>
      </c>
      <c r="G3587" s="91">
        <v>2381</v>
      </c>
      <c r="H3587" s="91">
        <v>5290</v>
      </c>
      <c r="I3587" s="48">
        <v>18983</v>
      </c>
      <c r="J3587" s="28">
        <v>0.98484848484848486</v>
      </c>
      <c r="K3587" s="28">
        <v>1</v>
      </c>
      <c r="L3587" s="111">
        <v>20</v>
      </c>
      <c r="M3587" s="28">
        <v>0.35</v>
      </c>
      <c r="N3587" s="28">
        <v>6.5000000000000002E-2</v>
      </c>
    </row>
    <row r="3588" spans="1:14">
      <c r="A3588" s="87" t="s">
        <v>149</v>
      </c>
      <c r="B3588" s="14" t="s">
        <v>75</v>
      </c>
      <c r="C3588" s="14" t="s">
        <v>189</v>
      </c>
      <c r="D3588" s="14">
        <v>2016</v>
      </c>
      <c r="E3588" s="14">
        <v>2017</v>
      </c>
      <c r="F3588" s="14" t="s">
        <v>102</v>
      </c>
      <c r="G3588" s="91">
        <v>172876</v>
      </c>
      <c r="H3588" s="91">
        <v>378023</v>
      </c>
      <c r="I3588" s="48">
        <v>883641</v>
      </c>
      <c r="J3588" s="28">
        <v>0.99565389174239427</v>
      </c>
      <c r="K3588" s="28">
        <v>0.96005351681957185</v>
      </c>
      <c r="L3588" s="111">
        <v>15</v>
      </c>
      <c r="M3588" s="28">
        <v>0.33300000000000002</v>
      </c>
      <c r="N3588" s="28">
        <v>2.8000000000000001E-2</v>
      </c>
    </row>
    <row r="3589" spans="1:14">
      <c r="A3589" s="87" t="s">
        <v>150</v>
      </c>
      <c r="B3589" s="14" t="s">
        <v>74</v>
      </c>
      <c r="C3589" s="14" t="s">
        <v>189</v>
      </c>
      <c r="D3589" s="14">
        <v>2016</v>
      </c>
      <c r="E3589" s="14">
        <v>2017</v>
      </c>
      <c r="F3589" s="14" t="s">
        <v>102</v>
      </c>
      <c r="G3589" s="91">
        <v>138842</v>
      </c>
      <c r="H3589" s="91">
        <v>281401</v>
      </c>
      <c r="I3589" s="48">
        <v>911053</v>
      </c>
      <c r="J3589" s="28">
        <v>0.9833963504849581</v>
      </c>
      <c r="K3589" s="28">
        <v>0.98697711128650356</v>
      </c>
      <c r="L3589" s="111">
        <v>19</v>
      </c>
      <c r="M3589" s="28">
        <v>0.52600000000000002</v>
      </c>
      <c r="N3589" s="28">
        <v>2.93E-2</v>
      </c>
    </row>
    <row r="3590" spans="1:14">
      <c r="A3590" s="87" t="s">
        <v>151</v>
      </c>
      <c r="B3590" s="14" t="s">
        <v>74</v>
      </c>
      <c r="C3590" s="14" t="s">
        <v>189</v>
      </c>
      <c r="D3590" s="14">
        <v>2016</v>
      </c>
      <c r="E3590" s="14">
        <v>2017</v>
      </c>
      <c r="F3590" s="14" t="s">
        <v>102</v>
      </c>
      <c r="G3590" s="91">
        <v>34368</v>
      </c>
      <c r="H3590" s="91">
        <v>52485</v>
      </c>
      <c r="I3590" s="48">
        <v>225760</v>
      </c>
      <c r="J3590" s="28">
        <v>0.98202247191011238</v>
      </c>
      <c r="K3590" s="28">
        <v>0.94293865905848784</v>
      </c>
      <c r="L3590" s="111">
        <v>3</v>
      </c>
      <c r="M3590" s="28">
        <v>0.33300000000000002</v>
      </c>
      <c r="N3590" s="28">
        <v>5.3699999999999998E-2</v>
      </c>
    </row>
    <row r="3591" spans="1:14">
      <c r="A3591" s="87" t="s">
        <v>152</v>
      </c>
      <c r="B3591" s="14" t="s">
        <v>75</v>
      </c>
      <c r="C3591" s="14" t="s">
        <v>189</v>
      </c>
      <c r="D3591" s="14">
        <v>2016</v>
      </c>
      <c r="E3591" s="14">
        <v>2017</v>
      </c>
      <c r="F3591" s="14" t="s">
        <v>102</v>
      </c>
      <c r="G3591" s="91">
        <v>49970</v>
      </c>
      <c r="H3591" s="91">
        <v>112183</v>
      </c>
      <c r="I3591" s="48">
        <v>301878</v>
      </c>
      <c r="J3591" s="28">
        <v>0.97694524495677237</v>
      </c>
      <c r="K3591" s="28">
        <v>0.91947852760736193</v>
      </c>
      <c r="L3591" s="111">
        <v>4</v>
      </c>
      <c r="M3591" s="28">
        <v>0</v>
      </c>
      <c r="N3591" s="28">
        <v>2.3E-2</v>
      </c>
    </row>
    <row r="3592" spans="1:14">
      <c r="A3592" s="87" t="s">
        <v>153</v>
      </c>
      <c r="B3592" s="14" t="s">
        <v>74</v>
      </c>
      <c r="C3592" s="14" t="s">
        <v>189</v>
      </c>
      <c r="D3592" s="14">
        <v>2016</v>
      </c>
      <c r="E3592" s="14">
        <v>2017</v>
      </c>
      <c r="F3592" s="14" t="s">
        <v>102</v>
      </c>
      <c r="G3592" s="91">
        <v>9697</v>
      </c>
      <c r="H3592" s="91">
        <v>17488</v>
      </c>
      <c r="I3592" s="48">
        <v>62319</v>
      </c>
      <c r="J3592" s="28">
        <v>0.98206278026905824</v>
      </c>
      <c r="K3592" s="28">
        <v>0.97599999999999998</v>
      </c>
      <c r="L3592" s="111">
        <v>20</v>
      </c>
      <c r="M3592" s="28">
        <v>0.35</v>
      </c>
      <c r="N3592" s="28">
        <v>6.5000000000000002E-2</v>
      </c>
    </row>
    <row r="3593" spans="1:14">
      <c r="A3593" s="87" t="s">
        <v>154</v>
      </c>
      <c r="B3593" s="14" t="s">
        <v>74</v>
      </c>
      <c r="C3593" s="14" t="s">
        <v>189</v>
      </c>
      <c r="D3593" s="14">
        <v>2016</v>
      </c>
      <c r="E3593" s="14">
        <v>2017</v>
      </c>
      <c r="F3593" s="14" t="s">
        <v>102</v>
      </c>
      <c r="G3593" s="91">
        <v>14449</v>
      </c>
      <c r="H3593" s="91">
        <v>28057</v>
      </c>
      <c r="I3593" s="48">
        <v>155408</v>
      </c>
      <c r="J3593" s="28">
        <v>0.96590909090909094</v>
      </c>
      <c r="K3593" s="28">
        <v>0.90273556231003038</v>
      </c>
      <c r="L3593" s="111">
        <v>20</v>
      </c>
      <c r="M3593" s="28">
        <v>0.35</v>
      </c>
      <c r="N3593" s="28">
        <v>6.5000000000000002E-2</v>
      </c>
    </row>
    <row r="3594" spans="1:14">
      <c r="A3594" s="87" t="s">
        <v>155</v>
      </c>
      <c r="B3594" s="14" t="s">
        <v>74</v>
      </c>
      <c r="C3594" s="14" t="s">
        <v>189</v>
      </c>
      <c r="D3594" s="14">
        <v>2016</v>
      </c>
      <c r="E3594" s="14">
        <v>2017</v>
      </c>
      <c r="F3594" s="14" t="s">
        <v>102</v>
      </c>
      <c r="G3594" s="91">
        <v>18591</v>
      </c>
      <c r="H3594" s="91">
        <v>38443</v>
      </c>
      <c r="I3594" s="48">
        <v>147829</v>
      </c>
      <c r="J3594" s="28">
        <v>0.87590711175616831</v>
      </c>
      <c r="K3594" s="28">
        <v>0.88563049853372433</v>
      </c>
      <c r="L3594" s="111">
        <v>20</v>
      </c>
      <c r="M3594" s="28">
        <v>0.35</v>
      </c>
      <c r="N3594" s="28">
        <v>6.5000000000000002E-2</v>
      </c>
    </row>
    <row r="3595" spans="1:14">
      <c r="A3595" s="87" t="s">
        <v>156</v>
      </c>
      <c r="B3595" s="14" t="s">
        <v>74</v>
      </c>
      <c r="C3595" s="14" t="s">
        <v>189</v>
      </c>
      <c r="D3595" s="14">
        <v>2016</v>
      </c>
      <c r="E3595" s="14">
        <v>2017</v>
      </c>
      <c r="F3595" s="14" t="s">
        <v>102</v>
      </c>
      <c r="G3595" s="91">
        <v>50599</v>
      </c>
      <c r="H3595" s="91">
        <v>99337</v>
      </c>
      <c r="I3595" s="48">
        <v>445428</v>
      </c>
      <c r="J3595" s="28">
        <v>0.99021526418786698</v>
      </c>
      <c r="K3595" s="28">
        <v>0.98190045248868774</v>
      </c>
      <c r="L3595" s="111">
        <v>5</v>
      </c>
      <c r="M3595" s="28">
        <v>0.4</v>
      </c>
      <c r="N3595" s="28">
        <v>5.6099999999999997E-2</v>
      </c>
    </row>
    <row r="3596" spans="1:14">
      <c r="A3596" s="87" t="s">
        <v>157</v>
      </c>
      <c r="B3596" s="14" t="s">
        <v>74</v>
      </c>
      <c r="C3596" s="14" t="s">
        <v>189</v>
      </c>
      <c r="D3596" s="14">
        <v>2016</v>
      </c>
      <c r="E3596" s="14">
        <v>2017</v>
      </c>
      <c r="F3596" s="14" t="s">
        <v>102</v>
      </c>
      <c r="G3596" s="91">
        <v>14564</v>
      </c>
      <c r="H3596" s="91">
        <v>26638</v>
      </c>
      <c r="I3596" s="48">
        <v>79819</v>
      </c>
      <c r="J3596" s="28">
        <v>0.96575342465753422</v>
      </c>
      <c r="K3596" s="28">
        <v>0.99563318777292575</v>
      </c>
      <c r="L3596" s="111">
        <v>20</v>
      </c>
      <c r="M3596" s="28">
        <v>0.35</v>
      </c>
      <c r="N3596" s="28">
        <v>6.5000000000000002E-2</v>
      </c>
    </row>
    <row r="3597" spans="1:14">
      <c r="A3597" s="87" t="s">
        <v>158</v>
      </c>
      <c r="B3597" s="14" t="s">
        <v>75</v>
      </c>
      <c r="C3597" s="14" t="s">
        <v>189</v>
      </c>
      <c r="D3597" s="14">
        <v>2016</v>
      </c>
      <c r="E3597" s="14">
        <v>2017</v>
      </c>
      <c r="F3597" s="14" t="s">
        <v>102</v>
      </c>
      <c r="G3597" s="91">
        <v>12730</v>
      </c>
      <c r="H3597" s="91">
        <v>24056</v>
      </c>
      <c r="I3597" s="48">
        <v>64521</v>
      </c>
      <c r="J3597" s="28">
        <v>0.93728813559322033</v>
      </c>
      <c r="K3597" s="28">
        <v>0.94907407407407407</v>
      </c>
      <c r="L3597" s="111">
        <v>20</v>
      </c>
      <c r="M3597" s="28">
        <v>0.35</v>
      </c>
      <c r="N3597" s="28">
        <v>6.5000000000000002E-2</v>
      </c>
    </row>
    <row r="3598" spans="1:14">
      <c r="A3598" s="87" t="s">
        <v>159</v>
      </c>
      <c r="B3598" s="14" t="s">
        <v>75</v>
      </c>
      <c r="C3598" s="14" t="s">
        <v>189</v>
      </c>
      <c r="D3598" s="14">
        <v>2016</v>
      </c>
      <c r="E3598" s="14">
        <v>2017</v>
      </c>
      <c r="F3598" s="14" t="s">
        <v>102</v>
      </c>
      <c r="G3598" s="91">
        <v>164</v>
      </c>
      <c r="H3598" s="91">
        <v>286</v>
      </c>
      <c r="I3598" s="48">
        <v>832</v>
      </c>
      <c r="J3598" s="28">
        <v>1</v>
      </c>
      <c r="K3598" s="28">
        <v>1</v>
      </c>
      <c r="L3598" s="111">
        <v>20</v>
      </c>
      <c r="M3598" s="28">
        <v>0.35</v>
      </c>
      <c r="N3598" s="28">
        <v>6.5000000000000002E-2</v>
      </c>
    </row>
    <row r="3599" spans="1:14">
      <c r="A3599" s="87" t="s">
        <v>160</v>
      </c>
      <c r="B3599" s="14" t="s">
        <v>75</v>
      </c>
      <c r="C3599" s="14" t="s">
        <v>189</v>
      </c>
      <c r="D3599" s="14">
        <v>2016</v>
      </c>
      <c r="E3599" s="14">
        <v>2017</v>
      </c>
      <c r="F3599" s="14" t="s">
        <v>102</v>
      </c>
      <c r="G3599" s="91">
        <v>3130</v>
      </c>
      <c r="H3599" s="91">
        <v>6580</v>
      </c>
      <c r="I3599" s="48">
        <v>18873</v>
      </c>
      <c r="J3599" s="28">
        <v>0.93006993006993011</v>
      </c>
      <c r="K3599" s="28">
        <v>0.85106382978723405</v>
      </c>
      <c r="L3599" s="111">
        <v>20</v>
      </c>
      <c r="M3599" s="28">
        <v>0.35</v>
      </c>
      <c r="N3599" s="28">
        <v>6.5000000000000002E-2</v>
      </c>
    </row>
    <row r="3600" spans="1:14">
      <c r="A3600" s="87" t="s">
        <v>161</v>
      </c>
      <c r="B3600" s="14" t="s">
        <v>74</v>
      </c>
      <c r="C3600" s="14" t="s">
        <v>189</v>
      </c>
      <c r="D3600" s="14">
        <v>2016</v>
      </c>
      <c r="E3600" s="14">
        <v>2017</v>
      </c>
      <c r="F3600" s="14" t="s">
        <v>102</v>
      </c>
      <c r="G3600" s="91">
        <v>21606</v>
      </c>
      <c r="H3600" s="91">
        <v>40825</v>
      </c>
      <c r="I3600" s="48">
        <v>124613</v>
      </c>
      <c r="J3600" s="28">
        <v>0.95609756097560972</v>
      </c>
      <c r="K3600" s="28">
        <v>0.970873786407767</v>
      </c>
      <c r="L3600" s="111">
        <v>3</v>
      </c>
      <c r="M3600" s="28">
        <v>0.33300000000000002</v>
      </c>
      <c r="N3600" s="28">
        <v>3.5999999999999999E-3</v>
      </c>
    </row>
    <row r="3601" spans="1:14">
      <c r="A3601" s="87" t="s">
        <v>162</v>
      </c>
      <c r="B3601" s="14" t="s">
        <v>74</v>
      </c>
      <c r="C3601" s="14" t="s">
        <v>189</v>
      </c>
      <c r="D3601" s="14">
        <v>2016</v>
      </c>
      <c r="E3601" s="14">
        <v>2017</v>
      </c>
      <c r="F3601" s="14" t="s">
        <v>102</v>
      </c>
      <c r="G3601" s="91">
        <v>17891</v>
      </c>
      <c r="H3601" s="91">
        <v>31889</v>
      </c>
      <c r="I3601" s="48">
        <v>128606</v>
      </c>
      <c r="J3601" s="28">
        <v>0.95957446808510638</v>
      </c>
      <c r="K3601" s="28">
        <v>0.65306122448979587</v>
      </c>
      <c r="L3601" s="111">
        <v>20</v>
      </c>
      <c r="M3601" s="28">
        <v>0.35</v>
      </c>
      <c r="N3601" s="28">
        <v>6.5000000000000002E-2</v>
      </c>
    </row>
    <row r="3602" spans="1:14">
      <c r="A3602" s="87" t="s">
        <v>163</v>
      </c>
      <c r="B3602" s="14" t="s">
        <v>75</v>
      </c>
      <c r="C3602" s="14" t="s">
        <v>189</v>
      </c>
      <c r="D3602" s="14">
        <v>2016</v>
      </c>
      <c r="E3602" s="14">
        <v>2017</v>
      </c>
      <c r="F3602" s="14" t="s">
        <v>102</v>
      </c>
      <c r="G3602" s="91">
        <v>40599</v>
      </c>
      <c r="H3602" s="91">
        <v>85272</v>
      </c>
      <c r="I3602" s="48">
        <v>247150</v>
      </c>
      <c r="J3602" s="28">
        <v>0.98522727272727273</v>
      </c>
      <c r="K3602" s="28">
        <v>0.93540268456375841</v>
      </c>
      <c r="L3602" s="111">
        <v>3</v>
      </c>
      <c r="M3602" s="28">
        <v>0.66700000000000004</v>
      </c>
      <c r="N3602" s="28">
        <v>2.8400000000000002E-2</v>
      </c>
    </row>
    <row r="3603" spans="1:14">
      <c r="A3603" s="87" t="s">
        <v>164</v>
      </c>
      <c r="B3603" s="14" t="s">
        <v>75</v>
      </c>
      <c r="C3603" s="14" t="s">
        <v>189</v>
      </c>
      <c r="D3603" s="14">
        <v>2016</v>
      </c>
      <c r="E3603" s="14">
        <v>2017</v>
      </c>
      <c r="F3603" s="14" t="s">
        <v>102</v>
      </c>
      <c r="G3603" s="91">
        <v>5591</v>
      </c>
      <c r="H3603" s="91">
        <v>12823</v>
      </c>
      <c r="I3603" s="48">
        <v>42294</v>
      </c>
      <c r="J3603" s="28">
        <v>0.99629629629629635</v>
      </c>
      <c r="K3603" s="28">
        <v>0.97584541062801933</v>
      </c>
      <c r="L3603" s="111">
        <v>20</v>
      </c>
      <c r="M3603" s="28">
        <v>0.35</v>
      </c>
      <c r="N3603" s="28">
        <v>6.5000000000000002E-2</v>
      </c>
    </row>
    <row r="3604" spans="1:14">
      <c r="A3604" s="87" t="s">
        <v>165</v>
      </c>
      <c r="B3604" s="14" t="s">
        <v>75</v>
      </c>
      <c r="C3604" s="14" t="s">
        <v>189</v>
      </c>
      <c r="D3604" s="14">
        <v>2016</v>
      </c>
      <c r="E3604" s="14">
        <v>2017</v>
      </c>
      <c r="F3604" s="14" t="s">
        <v>102</v>
      </c>
      <c r="G3604" s="91">
        <v>4359</v>
      </c>
      <c r="H3604" s="91">
        <v>9415</v>
      </c>
      <c r="I3604" s="48">
        <v>27209</v>
      </c>
      <c r="J3604" s="28">
        <v>0.96</v>
      </c>
      <c r="K3604" s="28">
        <v>0.96273291925465843</v>
      </c>
      <c r="L3604" s="111">
        <v>20</v>
      </c>
      <c r="M3604" s="28">
        <v>0.35</v>
      </c>
      <c r="N3604" s="28">
        <v>6.5000000000000002E-2</v>
      </c>
    </row>
    <row r="3605" spans="1:14">
      <c r="A3605" s="87" t="s">
        <v>166</v>
      </c>
      <c r="B3605" s="14" t="s">
        <v>75</v>
      </c>
      <c r="C3605" s="14" t="s">
        <v>189</v>
      </c>
      <c r="D3605" s="14">
        <v>2016</v>
      </c>
      <c r="E3605" s="14">
        <v>2017</v>
      </c>
      <c r="F3605" s="14" t="s">
        <v>102</v>
      </c>
      <c r="G3605" s="91">
        <v>1014</v>
      </c>
      <c r="H3605" s="91">
        <v>1753</v>
      </c>
      <c r="I3605" s="48">
        <v>4996</v>
      </c>
      <c r="J3605" s="28">
        <v>0.96296296296296302</v>
      </c>
      <c r="K3605" s="28">
        <v>0.83673469387755106</v>
      </c>
      <c r="L3605" s="111">
        <v>20</v>
      </c>
      <c r="M3605" s="28">
        <v>0.35</v>
      </c>
      <c r="N3605" s="28">
        <v>6.5000000000000002E-2</v>
      </c>
    </row>
    <row r="3606" spans="1:14">
      <c r="A3606" s="87" t="s">
        <v>167</v>
      </c>
      <c r="B3606" s="14" t="s">
        <v>74</v>
      </c>
      <c r="C3606" s="14" t="s">
        <v>189</v>
      </c>
      <c r="D3606" s="14">
        <v>2016</v>
      </c>
      <c r="E3606" s="14">
        <v>2017</v>
      </c>
      <c r="F3606" s="14" t="s">
        <v>102</v>
      </c>
      <c r="G3606" s="91">
        <v>51899</v>
      </c>
      <c r="H3606" s="91">
        <v>120694</v>
      </c>
      <c r="I3606" s="48">
        <v>258570</v>
      </c>
      <c r="J3606" s="28">
        <v>0.9523184601924759</v>
      </c>
      <c r="K3606" s="28">
        <v>0.91789473684210521</v>
      </c>
      <c r="L3606" s="111">
        <v>6</v>
      </c>
      <c r="M3606" s="28">
        <v>0.33300000000000002</v>
      </c>
      <c r="N3606" s="28">
        <v>2.1299999999999999E-2</v>
      </c>
    </row>
    <row r="3607" spans="1:14">
      <c r="A3607" s="87" t="s">
        <v>168</v>
      </c>
      <c r="B3607" s="14" t="s">
        <v>75</v>
      </c>
      <c r="C3607" s="14" t="s">
        <v>189</v>
      </c>
      <c r="D3607" s="14">
        <v>2016</v>
      </c>
      <c r="E3607" s="14">
        <v>2017</v>
      </c>
      <c r="F3607" s="14" t="s">
        <v>102</v>
      </c>
      <c r="G3607" s="91">
        <v>3054</v>
      </c>
      <c r="H3607" s="91">
        <v>5336</v>
      </c>
      <c r="I3607" s="48">
        <v>14229</v>
      </c>
      <c r="J3607" s="28">
        <v>0.95454545454545459</v>
      </c>
      <c r="K3607" s="28">
        <v>0.93478260869565222</v>
      </c>
      <c r="L3607" s="111">
        <v>20</v>
      </c>
      <c r="M3607" s="28">
        <v>0.35</v>
      </c>
      <c r="N3607" s="28">
        <v>6.5000000000000002E-2</v>
      </c>
    </row>
    <row r="3608" spans="1:14">
      <c r="A3608" s="87" t="s">
        <v>169</v>
      </c>
      <c r="B3608" s="14" t="s">
        <v>74</v>
      </c>
      <c r="C3608" s="14" t="s">
        <v>189</v>
      </c>
      <c r="D3608" s="14">
        <v>2016</v>
      </c>
      <c r="E3608" s="14">
        <v>2017</v>
      </c>
      <c r="F3608" s="14" t="s">
        <v>102</v>
      </c>
      <c r="G3608" s="91">
        <v>36850</v>
      </c>
      <c r="H3608" s="91">
        <v>74251</v>
      </c>
      <c r="I3608" s="48">
        <v>241499</v>
      </c>
      <c r="J3608" s="28">
        <v>0.9909443725743855</v>
      </c>
      <c r="K3608" s="28">
        <v>0.97857142857142854</v>
      </c>
      <c r="L3608" s="111">
        <v>4</v>
      </c>
      <c r="M3608" s="28">
        <v>0</v>
      </c>
      <c r="N3608" s="28">
        <v>5.1799999999999999E-2</v>
      </c>
    </row>
    <row r="3609" spans="1:14">
      <c r="A3609" s="87" t="s">
        <v>170</v>
      </c>
      <c r="B3609" s="14" t="s">
        <v>74</v>
      </c>
      <c r="C3609" s="14" t="s">
        <v>189</v>
      </c>
      <c r="D3609" s="14">
        <v>2016</v>
      </c>
      <c r="E3609" s="14">
        <v>2017</v>
      </c>
      <c r="F3609" s="14" t="s">
        <v>102</v>
      </c>
      <c r="G3609" s="91">
        <v>10178</v>
      </c>
      <c r="H3609" s="91">
        <v>19872</v>
      </c>
      <c r="I3609" s="48">
        <v>59546</v>
      </c>
      <c r="J3609" s="28">
        <v>0.95354523227383858</v>
      </c>
      <c r="K3609" s="28">
        <v>0.89903846153846156</v>
      </c>
      <c r="L3609" s="111">
        <v>20</v>
      </c>
      <c r="M3609" s="28">
        <v>0.35</v>
      </c>
      <c r="N3609" s="28">
        <v>6.5000000000000002E-2</v>
      </c>
    </row>
    <row r="3610" spans="1:14">
      <c r="A3610" s="87" t="s">
        <v>171</v>
      </c>
      <c r="B3610" s="14" t="s">
        <v>75</v>
      </c>
      <c r="C3610" s="14" t="s">
        <v>189</v>
      </c>
      <c r="D3610" s="14">
        <v>2016</v>
      </c>
      <c r="E3610" s="14">
        <v>2017</v>
      </c>
      <c r="F3610" s="14" t="s">
        <v>102</v>
      </c>
      <c r="G3610" s="91">
        <v>5983</v>
      </c>
      <c r="H3610" s="91">
        <v>12857</v>
      </c>
      <c r="I3610" s="48">
        <v>32456</v>
      </c>
      <c r="J3610" s="28">
        <v>0.99657534246575341</v>
      </c>
      <c r="K3610" s="28">
        <v>0.95815899581589958</v>
      </c>
      <c r="L3610" s="111">
        <v>20</v>
      </c>
      <c r="M3610" s="28">
        <v>0.35</v>
      </c>
      <c r="N3610" s="28">
        <v>6.5000000000000002E-2</v>
      </c>
    </row>
    <row r="3611" spans="1:14">
      <c r="A3611" s="51" t="s">
        <v>281</v>
      </c>
      <c r="B3611" s="14" t="s">
        <v>66</v>
      </c>
      <c r="C3611" s="14" t="s">
        <v>3</v>
      </c>
      <c r="D3611" s="14">
        <v>2017</v>
      </c>
      <c r="E3611" s="14">
        <v>2017</v>
      </c>
      <c r="F3611" s="14" t="s">
        <v>102</v>
      </c>
      <c r="G3611" s="128"/>
      <c r="H3611" s="128"/>
      <c r="I3611" s="128"/>
      <c r="J3611" s="129"/>
      <c r="K3611" s="129"/>
      <c r="L3611" s="111"/>
      <c r="M3611" s="28">
        <v>0.254</v>
      </c>
      <c r="N3611" s="28">
        <v>5.3999999999999999E-2</v>
      </c>
    </row>
    <row r="3612" spans="1:14">
      <c r="A3612" s="51" t="s">
        <v>172</v>
      </c>
      <c r="B3612" s="14" t="s">
        <v>66</v>
      </c>
      <c r="C3612" s="14" t="s">
        <v>3</v>
      </c>
      <c r="D3612" s="14">
        <v>2017</v>
      </c>
      <c r="E3612" s="14">
        <v>2017</v>
      </c>
      <c r="F3612" s="14" t="s">
        <v>102</v>
      </c>
      <c r="G3612" s="91">
        <v>2026533</v>
      </c>
      <c r="H3612" s="91">
        <v>4212342</v>
      </c>
      <c r="I3612" s="48">
        <v>13490409</v>
      </c>
      <c r="J3612" s="28">
        <v>0.97978730219745014</v>
      </c>
      <c r="K3612" s="28">
        <v>0.93212700815301519</v>
      </c>
      <c r="L3612" s="111">
        <v>334</v>
      </c>
      <c r="M3612" s="28">
        <v>0.39800000000000002</v>
      </c>
      <c r="N3612" s="28">
        <v>8.09E-2</v>
      </c>
    </row>
    <row r="3613" spans="1:14">
      <c r="A3613" s="51" t="s">
        <v>173</v>
      </c>
      <c r="B3613" s="14" t="s">
        <v>74</v>
      </c>
      <c r="C3613" s="14" t="s">
        <v>3</v>
      </c>
      <c r="D3613" s="14">
        <v>2017</v>
      </c>
      <c r="E3613" s="14">
        <v>2017</v>
      </c>
      <c r="F3613" s="14" t="s">
        <v>102</v>
      </c>
      <c r="G3613" s="91">
        <v>58727</v>
      </c>
      <c r="H3613" s="91">
        <v>111820</v>
      </c>
      <c r="I3613" s="48">
        <v>437369</v>
      </c>
      <c r="J3613" s="28">
        <v>0.99450549450549453</v>
      </c>
      <c r="K3613" s="28">
        <v>0.98818407960199006</v>
      </c>
      <c r="L3613" s="111">
        <v>8</v>
      </c>
      <c r="M3613" s="28">
        <v>0.5</v>
      </c>
      <c r="N3613" s="28">
        <v>7.0800000000000002E-2</v>
      </c>
    </row>
    <row r="3614" spans="1:14">
      <c r="A3614" s="51" t="s">
        <v>174</v>
      </c>
      <c r="B3614" s="14" t="s">
        <v>75</v>
      </c>
      <c r="C3614" s="14" t="s">
        <v>3</v>
      </c>
      <c r="D3614" s="14">
        <v>2017</v>
      </c>
      <c r="E3614" s="14">
        <v>2017</v>
      </c>
      <c r="F3614" s="14" t="s">
        <v>102</v>
      </c>
      <c r="G3614" s="91">
        <v>86</v>
      </c>
      <c r="H3614" s="91">
        <v>141</v>
      </c>
      <c r="I3614" s="48">
        <v>347</v>
      </c>
      <c r="J3614" s="28">
        <v>1</v>
      </c>
      <c r="K3614" s="28">
        <v>1</v>
      </c>
      <c r="L3614" s="111">
        <v>27</v>
      </c>
      <c r="M3614" s="28">
        <v>0.25900000000000001</v>
      </c>
      <c r="N3614" s="28">
        <v>9.3799999999999994E-2</v>
      </c>
    </row>
    <row r="3615" spans="1:14">
      <c r="A3615" s="51" t="s">
        <v>175</v>
      </c>
      <c r="B3615" s="14" t="s">
        <v>75</v>
      </c>
      <c r="C3615" s="14" t="s">
        <v>3</v>
      </c>
      <c r="D3615" s="14">
        <v>2017</v>
      </c>
      <c r="E3615" s="14">
        <v>2017</v>
      </c>
      <c r="F3615" s="14" t="s">
        <v>102</v>
      </c>
      <c r="G3615" s="91">
        <v>1703</v>
      </c>
      <c r="H3615" s="91">
        <v>3162</v>
      </c>
      <c r="I3615" s="48">
        <v>8360</v>
      </c>
      <c r="J3615" s="28">
        <v>0.96202531645569622</v>
      </c>
      <c r="K3615" s="28">
        <v>1</v>
      </c>
      <c r="L3615" s="111">
        <v>27</v>
      </c>
      <c r="M3615" s="28">
        <v>0.25900000000000001</v>
      </c>
      <c r="N3615" s="28">
        <v>9.3799999999999994E-2</v>
      </c>
    </row>
    <row r="3616" spans="1:14">
      <c r="A3616" s="51" t="s">
        <v>176</v>
      </c>
      <c r="B3616" s="14" t="s">
        <v>75</v>
      </c>
      <c r="C3616" s="14" t="s">
        <v>3</v>
      </c>
      <c r="D3616" s="14">
        <v>2017</v>
      </c>
      <c r="E3616" s="14">
        <v>2017</v>
      </c>
      <c r="F3616" s="14" t="s">
        <v>102</v>
      </c>
      <c r="G3616" s="91">
        <v>16579</v>
      </c>
      <c r="H3616" s="91">
        <v>31092</v>
      </c>
      <c r="I3616" s="48">
        <v>83436</v>
      </c>
      <c r="J3616" s="28">
        <v>0.90243902439024393</v>
      </c>
      <c r="K3616" s="28">
        <v>0.9375</v>
      </c>
      <c r="L3616" s="111">
        <v>27</v>
      </c>
      <c r="M3616" s="28">
        <v>0.25900000000000001</v>
      </c>
      <c r="N3616" s="28">
        <v>9.3799999999999994E-2</v>
      </c>
    </row>
    <row r="3617" spans="1:14">
      <c r="A3617" s="51" t="s">
        <v>177</v>
      </c>
      <c r="B3617" s="14" t="s">
        <v>75</v>
      </c>
      <c r="C3617" s="14" t="s">
        <v>3</v>
      </c>
      <c r="D3617" s="14">
        <v>2017</v>
      </c>
      <c r="E3617" s="14">
        <v>2017</v>
      </c>
      <c r="F3617" s="14" t="s">
        <v>102</v>
      </c>
      <c r="G3617" s="91">
        <v>2830</v>
      </c>
      <c r="H3617" s="91">
        <v>5094</v>
      </c>
      <c r="I3617" s="48">
        <v>12421</v>
      </c>
      <c r="J3617" s="28">
        <v>0.96323529411764708</v>
      </c>
      <c r="K3617" s="28">
        <v>0.93939393939393945</v>
      </c>
      <c r="L3617" s="111">
        <v>27</v>
      </c>
      <c r="M3617" s="28">
        <v>0.25900000000000001</v>
      </c>
      <c r="N3617" s="28">
        <v>9.3799999999999994E-2</v>
      </c>
    </row>
    <row r="3618" spans="1:14">
      <c r="A3618" s="51" t="s">
        <v>178</v>
      </c>
      <c r="B3618" s="14" t="s">
        <v>75</v>
      </c>
      <c r="C3618" s="14" t="s">
        <v>3</v>
      </c>
      <c r="D3618" s="14">
        <v>2017</v>
      </c>
      <c r="E3618" s="14">
        <v>2017</v>
      </c>
      <c r="F3618" s="14" t="s">
        <v>102</v>
      </c>
      <c r="G3618" s="91">
        <v>678</v>
      </c>
      <c r="H3618" s="91">
        <v>1588</v>
      </c>
      <c r="I3618" s="48">
        <v>9191</v>
      </c>
      <c r="J3618" s="28">
        <v>0.88709677419354838</v>
      </c>
      <c r="K3618" s="28">
        <v>0.97222222222222221</v>
      </c>
      <c r="L3618" s="111">
        <v>27</v>
      </c>
      <c r="M3618" s="28">
        <v>0.25900000000000001</v>
      </c>
      <c r="N3618" s="28">
        <v>9.3799999999999994E-2</v>
      </c>
    </row>
    <row r="3619" spans="1:14">
      <c r="A3619" s="51" t="s">
        <v>179</v>
      </c>
      <c r="B3619" s="14" t="s">
        <v>74</v>
      </c>
      <c r="C3619" s="14" t="s">
        <v>3</v>
      </c>
      <c r="D3619" s="14">
        <v>2017</v>
      </c>
      <c r="E3619" s="14">
        <v>2017</v>
      </c>
      <c r="F3619" s="14" t="s">
        <v>102</v>
      </c>
      <c r="G3619" s="91">
        <v>31854</v>
      </c>
      <c r="H3619" s="91">
        <v>63918</v>
      </c>
      <c r="I3619" s="48">
        <v>275861</v>
      </c>
      <c r="J3619" s="28">
        <v>0.95804195804195802</v>
      </c>
      <c r="K3619" s="28">
        <v>0.96573208722741433</v>
      </c>
      <c r="L3619" s="111">
        <v>6</v>
      </c>
      <c r="M3619" s="28">
        <v>0.5</v>
      </c>
      <c r="N3619" s="28">
        <v>6.7299999999999999E-2</v>
      </c>
    </row>
    <row r="3620" spans="1:14">
      <c r="A3620" s="51" t="s">
        <v>180</v>
      </c>
      <c r="B3620" s="14" t="s">
        <v>75</v>
      </c>
      <c r="C3620" s="14" t="s">
        <v>3</v>
      </c>
      <c r="D3620" s="14">
        <v>2017</v>
      </c>
      <c r="E3620" s="14">
        <v>2017</v>
      </c>
      <c r="F3620" s="14" t="s">
        <v>102</v>
      </c>
      <c r="G3620" s="91">
        <v>2518</v>
      </c>
      <c r="H3620" s="91">
        <v>5198</v>
      </c>
      <c r="I3620" s="48">
        <v>12059</v>
      </c>
      <c r="J3620" s="28">
        <v>1</v>
      </c>
      <c r="K3620" s="28">
        <v>0.86764705882352944</v>
      </c>
      <c r="L3620" s="111">
        <v>27</v>
      </c>
      <c r="M3620" s="28">
        <v>0.25900000000000001</v>
      </c>
      <c r="N3620" s="28">
        <v>9.3799999999999994E-2</v>
      </c>
    </row>
    <row r="3621" spans="1:14">
      <c r="A3621" s="51" t="s">
        <v>181</v>
      </c>
      <c r="B3621" s="14" t="s">
        <v>75</v>
      </c>
      <c r="C3621" s="14" t="s">
        <v>3</v>
      </c>
      <c r="D3621" s="14">
        <v>2017</v>
      </c>
      <c r="E3621" s="14">
        <v>2017</v>
      </c>
      <c r="F3621" s="14" t="s">
        <v>102</v>
      </c>
      <c r="G3621" s="91">
        <v>6983</v>
      </c>
      <c r="H3621" s="91">
        <v>12387</v>
      </c>
      <c r="I3621" s="48">
        <v>39195</v>
      </c>
      <c r="J3621" s="28">
        <v>0.97619047619047616</v>
      </c>
      <c r="K3621" s="28">
        <v>0.98319327731092432</v>
      </c>
      <c r="L3621" s="111">
        <v>27</v>
      </c>
      <c r="M3621" s="28">
        <v>0.25900000000000001</v>
      </c>
      <c r="N3621" s="28">
        <v>9.3799999999999994E-2</v>
      </c>
    </row>
    <row r="3622" spans="1:14">
      <c r="A3622" s="87" t="s">
        <v>123</v>
      </c>
      <c r="B3622" s="14" t="s">
        <v>74</v>
      </c>
      <c r="C3622" s="14" t="s">
        <v>3</v>
      </c>
      <c r="D3622" s="14">
        <v>2017</v>
      </c>
      <c r="E3622" s="14">
        <v>2017</v>
      </c>
      <c r="F3622" s="14" t="s">
        <v>102</v>
      </c>
      <c r="G3622" s="91">
        <v>90738</v>
      </c>
      <c r="H3622" s="91">
        <v>211698</v>
      </c>
      <c r="I3622" s="48">
        <v>496919</v>
      </c>
      <c r="J3622" s="28">
        <v>0.96691871455576561</v>
      </c>
      <c r="K3622" s="28">
        <v>0.95532266960838386</v>
      </c>
      <c r="L3622" s="111">
        <v>16</v>
      </c>
      <c r="M3622" s="28">
        <v>0.56299999999999994</v>
      </c>
      <c r="N3622" s="28">
        <v>3.3799999999999997E-2</v>
      </c>
    </row>
    <row r="3623" spans="1:14">
      <c r="A3623" s="87" t="s">
        <v>124</v>
      </c>
      <c r="B3623" s="14" t="s">
        <v>75</v>
      </c>
      <c r="C3623" s="14" t="s">
        <v>3</v>
      </c>
      <c r="D3623" s="14">
        <v>2017</v>
      </c>
      <c r="E3623" s="14">
        <v>2017</v>
      </c>
      <c r="F3623" s="14" t="s">
        <v>102</v>
      </c>
      <c r="G3623" s="91">
        <v>1532</v>
      </c>
      <c r="H3623" s="91">
        <v>3524</v>
      </c>
      <c r="I3623" s="48">
        <v>12521</v>
      </c>
      <c r="J3623" s="28">
        <v>0.96202531645569622</v>
      </c>
      <c r="K3623" s="28">
        <v>0.87272727272727268</v>
      </c>
      <c r="L3623" s="111">
        <v>27</v>
      </c>
      <c r="M3623" s="28">
        <v>0.25900000000000001</v>
      </c>
      <c r="N3623" s="28">
        <v>9.3799999999999994E-2</v>
      </c>
    </row>
    <row r="3624" spans="1:14">
      <c r="A3624" s="87" t="s">
        <v>125</v>
      </c>
      <c r="B3624" s="14" t="s">
        <v>75</v>
      </c>
      <c r="C3624" s="14" t="s">
        <v>3</v>
      </c>
      <c r="D3624" s="14">
        <v>2017</v>
      </c>
      <c r="E3624" s="14">
        <v>2017</v>
      </c>
      <c r="F3624" s="14" t="s">
        <v>102</v>
      </c>
      <c r="G3624" s="91">
        <v>12436</v>
      </c>
      <c r="H3624" s="91">
        <v>20875</v>
      </c>
      <c r="I3624" s="48">
        <v>55973</v>
      </c>
      <c r="J3624" s="28">
        <v>0.99071207430340558</v>
      </c>
      <c r="K3624" s="28">
        <v>0.96923076923076923</v>
      </c>
      <c r="L3624" s="111">
        <v>27</v>
      </c>
      <c r="M3624" s="28">
        <v>0.25900000000000001</v>
      </c>
      <c r="N3624" s="28">
        <v>9.3799999999999994E-2</v>
      </c>
    </row>
    <row r="3625" spans="1:14">
      <c r="A3625" s="87" t="s">
        <v>126</v>
      </c>
      <c r="B3625" s="14" t="s">
        <v>75</v>
      </c>
      <c r="C3625" s="14" t="s">
        <v>3</v>
      </c>
      <c r="D3625" s="14">
        <v>2017</v>
      </c>
      <c r="E3625" s="14">
        <v>2017</v>
      </c>
      <c r="F3625" s="14" t="s">
        <v>102</v>
      </c>
      <c r="G3625" s="91">
        <v>17486</v>
      </c>
      <c r="H3625" s="91">
        <v>42423</v>
      </c>
      <c r="I3625" s="48">
        <v>95204</v>
      </c>
      <c r="J3625" s="28">
        <v>0.97956403269754766</v>
      </c>
      <c r="K3625" s="28">
        <v>0.92275574112734859</v>
      </c>
      <c r="L3625" s="111">
        <v>27</v>
      </c>
      <c r="M3625" s="28">
        <v>0.25900000000000001</v>
      </c>
      <c r="N3625" s="28">
        <v>9.3799999999999994E-2</v>
      </c>
    </row>
    <row r="3626" spans="1:14">
      <c r="A3626" s="87" t="s">
        <v>127</v>
      </c>
      <c r="B3626" s="14" t="s">
        <v>75</v>
      </c>
      <c r="C3626" s="14" t="s">
        <v>3</v>
      </c>
      <c r="D3626" s="14">
        <v>2017</v>
      </c>
      <c r="E3626" s="14">
        <v>2017</v>
      </c>
      <c r="F3626" s="14" t="s">
        <v>102</v>
      </c>
      <c r="G3626" s="91">
        <v>1011</v>
      </c>
      <c r="H3626" s="91">
        <v>1923</v>
      </c>
      <c r="I3626" s="48">
        <v>5660</v>
      </c>
      <c r="J3626" s="28">
        <v>0.92727272727272725</v>
      </c>
      <c r="K3626" s="28">
        <v>0.88888888888888884</v>
      </c>
      <c r="L3626" s="111">
        <v>27</v>
      </c>
      <c r="M3626" s="28">
        <v>0.25900000000000001</v>
      </c>
      <c r="N3626" s="28">
        <v>9.3799999999999994E-2</v>
      </c>
    </row>
    <row r="3627" spans="1:14">
      <c r="A3627" s="87" t="s">
        <v>128</v>
      </c>
      <c r="B3627" s="14" t="s">
        <v>75</v>
      </c>
      <c r="C3627" s="14" t="s">
        <v>3</v>
      </c>
      <c r="D3627" s="14">
        <v>2017</v>
      </c>
      <c r="E3627" s="14">
        <v>2017</v>
      </c>
      <c r="F3627" s="14" t="s">
        <v>102</v>
      </c>
      <c r="G3627" s="91">
        <v>69890</v>
      </c>
      <c r="H3627" s="91">
        <v>162758</v>
      </c>
      <c r="I3627" s="48">
        <v>413565</v>
      </c>
      <c r="J3627" s="28">
        <v>0.97985207855139</v>
      </c>
      <c r="K3627" s="28">
        <v>0.89550518632347287</v>
      </c>
      <c r="L3627" s="111">
        <v>10</v>
      </c>
      <c r="M3627" s="28">
        <v>0.4</v>
      </c>
      <c r="N3627" s="28">
        <v>3.8300000000000001E-2</v>
      </c>
    </row>
    <row r="3628" spans="1:14">
      <c r="A3628" s="87" t="s">
        <v>129</v>
      </c>
      <c r="B3628" s="14" t="s">
        <v>75</v>
      </c>
      <c r="C3628" s="14" t="s">
        <v>3</v>
      </c>
      <c r="D3628" s="14">
        <v>2017</v>
      </c>
      <c r="E3628" s="14">
        <v>2017</v>
      </c>
      <c r="F3628" s="14" t="s">
        <v>102</v>
      </c>
      <c r="G3628" s="91">
        <v>10812</v>
      </c>
      <c r="H3628" s="91">
        <v>24565</v>
      </c>
      <c r="I3628" s="48">
        <v>57687</v>
      </c>
      <c r="J3628" s="28">
        <v>0.990450204638472</v>
      </c>
      <c r="K3628" s="28">
        <v>0.93581780538302273</v>
      </c>
      <c r="L3628" s="111">
        <v>27</v>
      </c>
      <c r="M3628" s="28">
        <v>0.25900000000000001</v>
      </c>
      <c r="N3628" s="28">
        <v>9.3799999999999994E-2</v>
      </c>
    </row>
    <row r="3629" spans="1:14">
      <c r="A3629" s="87" t="s">
        <v>130</v>
      </c>
      <c r="B3629" s="14" t="s">
        <v>75</v>
      </c>
      <c r="C3629" s="14" t="s">
        <v>3</v>
      </c>
      <c r="D3629" s="14">
        <v>2017</v>
      </c>
      <c r="E3629" s="14">
        <v>2017</v>
      </c>
      <c r="F3629" s="14" t="s">
        <v>102</v>
      </c>
      <c r="G3629" s="91">
        <v>6480</v>
      </c>
      <c r="H3629" s="91">
        <v>12239</v>
      </c>
      <c r="I3629" s="48">
        <v>32427</v>
      </c>
      <c r="J3629" s="28">
        <v>0.93294460641399413</v>
      </c>
      <c r="K3629" s="28">
        <v>0.92660550458715596</v>
      </c>
      <c r="L3629" s="111">
        <v>27</v>
      </c>
      <c r="M3629" s="28">
        <v>0.25900000000000001</v>
      </c>
      <c r="N3629" s="28">
        <v>9.3799999999999994E-2</v>
      </c>
    </row>
    <row r="3630" spans="1:14">
      <c r="A3630" s="87" t="s">
        <v>131</v>
      </c>
      <c r="B3630" s="14" t="s">
        <v>75</v>
      </c>
      <c r="C3630" s="14" t="s">
        <v>3</v>
      </c>
      <c r="D3630" s="14">
        <v>2017</v>
      </c>
      <c r="E3630" s="14">
        <v>2017</v>
      </c>
      <c r="F3630" s="14" t="s">
        <v>102</v>
      </c>
      <c r="G3630" s="91">
        <v>1606</v>
      </c>
      <c r="H3630" s="91">
        <v>3148</v>
      </c>
      <c r="I3630" s="48">
        <v>7978</v>
      </c>
      <c r="J3630" s="28">
        <v>0.95</v>
      </c>
      <c r="K3630" s="28">
        <v>0.88461538461538458</v>
      </c>
      <c r="L3630" s="111">
        <v>27</v>
      </c>
      <c r="M3630" s="28">
        <v>0.25900000000000001</v>
      </c>
      <c r="N3630" s="28">
        <v>9.3799999999999994E-2</v>
      </c>
    </row>
    <row r="3631" spans="1:14">
      <c r="A3631" s="87" t="s">
        <v>132</v>
      </c>
      <c r="B3631" s="14" t="s">
        <v>76</v>
      </c>
      <c r="C3631" s="14" t="s">
        <v>3</v>
      </c>
      <c r="D3631" s="14">
        <v>2017</v>
      </c>
      <c r="E3631" s="14">
        <v>2017</v>
      </c>
      <c r="F3631" s="14" t="s">
        <v>102</v>
      </c>
      <c r="G3631" s="91">
        <v>540144</v>
      </c>
      <c r="H3631" s="91">
        <v>1091333</v>
      </c>
      <c r="I3631" s="48">
        <v>3985428</v>
      </c>
      <c r="J3631" s="28">
        <v>0.98536731409752631</v>
      </c>
      <c r="K3631" s="28">
        <v>0.9062871371173109</v>
      </c>
      <c r="L3631" s="111">
        <v>124</v>
      </c>
      <c r="M3631" s="28">
        <v>0.46</v>
      </c>
      <c r="N3631" s="28">
        <v>0.1351</v>
      </c>
    </row>
    <row r="3632" spans="1:14">
      <c r="A3632" s="87" t="s">
        <v>133</v>
      </c>
      <c r="B3632" s="14" t="s">
        <v>75</v>
      </c>
      <c r="C3632" s="14" t="s">
        <v>3</v>
      </c>
      <c r="D3632" s="14">
        <v>2017</v>
      </c>
      <c r="E3632" s="14">
        <v>2017</v>
      </c>
      <c r="F3632" s="14" t="s">
        <v>102</v>
      </c>
      <c r="G3632" s="91">
        <v>11830</v>
      </c>
      <c r="H3632" s="91">
        <v>31792</v>
      </c>
      <c r="I3632" s="48">
        <v>70740</v>
      </c>
      <c r="J3632" s="28">
        <v>0.98698884758364314</v>
      </c>
      <c r="K3632" s="28">
        <v>0.9662921348314607</v>
      </c>
      <c r="L3632" s="111">
        <v>27</v>
      </c>
      <c r="M3632" s="28">
        <v>0.25900000000000001</v>
      </c>
      <c r="N3632" s="28">
        <v>9.3799999999999994E-2</v>
      </c>
    </row>
    <row r="3633" spans="1:14">
      <c r="A3633" s="87" t="s">
        <v>134</v>
      </c>
      <c r="B3633" s="14" t="s">
        <v>75</v>
      </c>
      <c r="C3633" s="14" t="s">
        <v>3</v>
      </c>
      <c r="D3633" s="14">
        <v>2017</v>
      </c>
      <c r="E3633" s="14">
        <v>2017</v>
      </c>
      <c r="F3633" s="14" t="s">
        <v>102</v>
      </c>
      <c r="G3633" s="91">
        <v>6130</v>
      </c>
      <c r="H3633" s="91">
        <v>10165</v>
      </c>
      <c r="I3633" s="48">
        <v>47266</v>
      </c>
      <c r="J3633" s="28">
        <v>1</v>
      </c>
      <c r="K3633" s="28">
        <v>0.92822966507177029</v>
      </c>
      <c r="L3633" s="111">
        <v>27</v>
      </c>
      <c r="M3633" s="28">
        <v>0.25900000000000001</v>
      </c>
      <c r="N3633" s="28">
        <v>9.3799999999999994E-2</v>
      </c>
    </row>
    <row r="3634" spans="1:14">
      <c r="A3634" s="87" t="s">
        <v>135</v>
      </c>
      <c r="B3634" s="14" t="s">
        <v>75</v>
      </c>
      <c r="C3634" s="14" t="s">
        <v>3</v>
      </c>
      <c r="D3634" s="14">
        <v>2017</v>
      </c>
      <c r="E3634" s="14">
        <v>2017</v>
      </c>
      <c r="F3634" s="14" t="s">
        <v>102</v>
      </c>
      <c r="G3634" s="91">
        <v>1003</v>
      </c>
      <c r="H3634" s="91">
        <v>1859</v>
      </c>
      <c r="I3634" s="48">
        <v>4812</v>
      </c>
      <c r="J3634" s="28">
        <v>0.85106382978723405</v>
      </c>
      <c r="K3634" s="28">
        <v>0.4</v>
      </c>
      <c r="L3634" s="111">
        <v>27</v>
      </c>
      <c r="M3634" s="28">
        <v>0.25900000000000001</v>
      </c>
      <c r="N3634" s="28">
        <v>9.3799999999999994E-2</v>
      </c>
    </row>
    <row r="3635" spans="1:14">
      <c r="A3635" s="87" t="s">
        <v>136</v>
      </c>
      <c r="B3635" s="14" t="s">
        <v>75</v>
      </c>
      <c r="C3635" s="14" t="s">
        <v>3</v>
      </c>
      <c r="D3635" s="14">
        <v>2017</v>
      </c>
      <c r="E3635" s="14">
        <v>2017</v>
      </c>
      <c r="F3635" s="14" t="s">
        <v>102</v>
      </c>
      <c r="G3635" s="91">
        <v>6341</v>
      </c>
      <c r="H3635" s="91">
        <v>11916</v>
      </c>
      <c r="I3635" s="48">
        <v>41075</v>
      </c>
      <c r="J3635" s="28">
        <v>0.97179487179487178</v>
      </c>
      <c r="K3635" s="28">
        <v>0.94035087719298249</v>
      </c>
      <c r="L3635" s="111">
        <v>27</v>
      </c>
      <c r="M3635" s="28">
        <v>0.25900000000000001</v>
      </c>
      <c r="N3635" s="28">
        <v>9.3799999999999994E-2</v>
      </c>
    </row>
    <row r="3636" spans="1:14">
      <c r="A3636" s="87" t="s">
        <v>137</v>
      </c>
      <c r="B3636" s="14" t="s">
        <v>75</v>
      </c>
      <c r="C3636" s="14" t="s">
        <v>3</v>
      </c>
      <c r="D3636" s="14">
        <v>2017</v>
      </c>
      <c r="E3636" s="14">
        <v>2017</v>
      </c>
      <c r="F3636" s="14" t="s">
        <v>102</v>
      </c>
      <c r="G3636" s="91">
        <v>23789</v>
      </c>
      <c r="H3636" s="91">
        <v>55292</v>
      </c>
      <c r="I3636" s="48">
        <v>140601</v>
      </c>
      <c r="J3636" s="28">
        <v>0.92204301075268813</v>
      </c>
      <c r="K3636" s="28">
        <v>0.96408839779005528</v>
      </c>
      <c r="L3636" s="111">
        <v>2</v>
      </c>
      <c r="M3636" s="28">
        <v>0</v>
      </c>
      <c r="N3636" s="28">
        <v>2.1899999999999999E-2</v>
      </c>
    </row>
    <row r="3637" spans="1:14">
      <c r="A3637" s="87" t="s">
        <v>138</v>
      </c>
      <c r="B3637" s="14" t="s">
        <v>75</v>
      </c>
      <c r="C3637" s="14" t="s">
        <v>3</v>
      </c>
      <c r="D3637" s="14">
        <v>2017</v>
      </c>
      <c r="E3637" s="14">
        <v>2017</v>
      </c>
      <c r="F3637" s="14" t="s">
        <v>102</v>
      </c>
      <c r="G3637" s="91">
        <v>551</v>
      </c>
      <c r="H3637" s="91">
        <v>1172</v>
      </c>
      <c r="I3637" s="48">
        <v>3238</v>
      </c>
      <c r="J3637" s="28">
        <v>0.97727272727272729</v>
      </c>
      <c r="K3637" s="28">
        <v>0.91891891891891897</v>
      </c>
      <c r="L3637" s="111">
        <v>27</v>
      </c>
      <c r="M3637" s="28">
        <v>0.25900000000000001</v>
      </c>
      <c r="N3637" s="28">
        <v>9.3799999999999994E-2</v>
      </c>
    </row>
    <row r="3638" spans="1:14">
      <c r="A3638" s="87" t="s">
        <v>139</v>
      </c>
      <c r="B3638" s="14" t="s">
        <v>75</v>
      </c>
      <c r="C3638" s="14" t="s">
        <v>3</v>
      </c>
      <c r="D3638" s="14">
        <v>2017</v>
      </c>
      <c r="E3638" s="14">
        <v>2017</v>
      </c>
      <c r="F3638" s="14" t="s">
        <v>102</v>
      </c>
      <c r="G3638" s="91">
        <v>464</v>
      </c>
      <c r="H3638" s="91">
        <v>774</v>
      </c>
      <c r="I3638" s="48">
        <v>3828</v>
      </c>
      <c r="J3638" s="28">
        <v>1</v>
      </c>
      <c r="K3638" s="28">
        <v>0.90909090909090906</v>
      </c>
      <c r="L3638" s="111">
        <v>27</v>
      </c>
      <c r="M3638" s="28">
        <v>0.25900000000000001</v>
      </c>
      <c r="N3638" s="28">
        <v>9.3799999999999994E-2</v>
      </c>
    </row>
    <row r="3639" spans="1:14">
      <c r="A3639" s="87" t="s">
        <v>140</v>
      </c>
      <c r="B3639" s="14" t="s">
        <v>75</v>
      </c>
      <c r="C3639" s="14" t="s">
        <v>3</v>
      </c>
      <c r="D3639" s="14">
        <v>2017</v>
      </c>
      <c r="E3639" s="14">
        <v>2017</v>
      </c>
      <c r="F3639" s="14" t="s">
        <v>102</v>
      </c>
      <c r="G3639" s="91">
        <v>22869</v>
      </c>
      <c r="H3639" s="91">
        <v>51274</v>
      </c>
      <c r="I3639" s="48">
        <v>185912</v>
      </c>
      <c r="J3639" s="28">
        <v>0.97734457323498414</v>
      </c>
      <c r="K3639" s="28">
        <v>0.95810363836824697</v>
      </c>
      <c r="L3639" s="111">
        <v>3</v>
      </c>
      <c r="M3639" s="28">
        <v>0.33300000000000002</v>
      </c>
      <c r="N3639" s="28">
        <v>1.6E-2</v>
      </c>
    </row>
    <row r="3640" spans="1:14">
      <c r="A3640" s="87" t="s">
        <v>141</v>
      </c>
      <c r="B3640" s="14" t="s">
        <v>75</v>
      </c>
      <c r="C3640" s="14" t="s">
        <v>3</v>
      </c>
      <c r="D3640" s="14">
        <v>2017</v>
      </c>
      <c r="E3640" s="14">
        <v>2017</v>
      </c>
      <c r="F3640" s="14" t="s">
        <v>102</v>
      </c>
      <c r="G3640" s="91">
        <v>3380</v>
      </c>
      <c r="H3640" s="91">
        <v>6879</v>
      </c>
      <c r="I3640" s="48">
        <v>32912</v>
      </c>
      <c r="J3640" s="28">
        <v>0.9760479041916168</v>
      </c>
      <c r="K3640" s="28">
        <v>0.88461538461538458</v>
      </c>
      <c r="L3640" s="111">
        <v>27</v>
      </c>
      <c r="M3640" s="28">
        <v>0.25900000000000001</v>
      </c>
      <c r="N3640" s="28">
        <v>9.3799999999999994E-2</v>
      </c>
    </row>
    <row r="3641" spans="1:14">
      <c r="A3641" s="87" t="s">
        <v>142</v>
      </c>
      <c r="B3641" s="14" t="s">
        <v>75</v>
      </c>
      <c r="C3641" s="14" t="s">
        <v>3</v>
      </c>
      <c r="D3641" s="14">
        <v>2017</v>
      </c>
      <c r="E3641" s="14">
        <v>2017</v>
      </c>
      <c r="F3641" s="14" t="s">
        <v>102</v>
      </c>
      <c r="G3641" s="91">
        <v>4215</v>
      </c>
      <c r="H3641" s="91">
        <v>7336</v>
      </c>
      <c r="I3641" s="48">
        <v>25146</v>
      </c>
      <c r="J3641" s="28">
        <v>0.8835978835978836</v>
      </c>
      <c r="K3641" s="28">
        <v>0.70149253731343286</v>
      </c>
      <c r="L3641" s="111">
        <v>27</v>
      </c>
      <c r="M3641" s="28">
        <v>0.25900000000000001</v>
      </c>
      <c r="N3641" s="28">
        <v>9.3799999999999994E-2</v>
      </c>
    </row>
    <row r="3642" spans="1:14">
      <c r="A3642" s="87" t="s">
        <v>143</v>
      </c>
      <c r="B3642" s="14" t="s">
        <v>74</v>
      </c>
      <c r="C3642" s="14" t="s">
        <v>3</v>
      </c>
      <c r="D3642" s="14">
        <v>2017</v>
      </c>
      <c r="E3642" s="14">
        <v>2017</v>
      </c>
      <c r="F3642" s="14" t="s">
        <v>102</v>
      </c>
      <c r="G3642" s="91">
        <v>120368</v>
      </c>
      <c r="H3642" s="91">
        <v>245723</v>
      </c>
      <c r="I3642" s="48">
        <v>913941</v>
      </c>
      <c r="J3642" s="28">
        <v>0.98636271117443519</v>
      </c>
      <c r="K3642" s="28">
        <v>0.98963963963963963</v>
      </c>
      <c r="L3642" s="111">
        <v>19</v>
      </c>
      <c r="M3642" s="28">
        <v>0.42099999999999999</v>
      </c>
      <c r="N3642" s="28">
        <v>6.7699999999999996E-2</v>
      </c>
    </row>
    <row r="3643" spans="1:14">
      <c r="A3643" s="87" t="s">
        <v>144</v>
      </c>
      <c r="B3643" s="14" t="s">
        <v>74</v>
      </c>
      <c r="C3643" s="14" t="s">
        <v>3</v>
      </c>
      <c r="D3643" s="14">
        <v>2017</v>
      </c>
      <c r="E3643" s="14">
        <v>2017</v>
      </c>
      <c r="F3643" s="14" t="s">
        <v>102</v>
      </c>
      <c r="G3643" s="91">
        <v>8877</v>
      </c>
      <c r="H3643" s="91">
        <v>16652</v>
      </c>
      <c r="I3643" s="48">
        <v>63588</v>
      </c>
      <c r="J3643" s="28">
        <v>1</v>
      </c>
      <c r="K3643" s="28">
        <v>0.93953488372093019</v>
      </c>
      <c r="L3643" s="111">
        <v>27</v>
      </c>
      <c r="M3643" s="28">
        <v>0.25900000000000001</v>
      </c>
      <c r="N3643" s="28">
        <v>9.3799999999999994E-2</v>
      </c>
    </row>
    <row r="3644" spans="1:14">
      <c r="A3644" s="87" t="s">
        <v>145</v>
      </c>
      <c r="B3644" s="14" t="s">
        <v>75</v>
      </c>
      <c r="C3644" s="14" t="s">
        <v>3</v>
      </c>
      <c r="D3644" s="14">
        <v>2017</v>
      </c>
      <c r="E3644" s="14">
        <v>2017</v>
      </c>
      <c r="F3644" s="14" t="s">
        <v>102</v>
      </c>
      <c r="G3644" s="91">
        <v>1170</v>
      </c>
      <c r="H3644" s="91">
        <v>2143</v>
      </c>
      <c r="I3644" s="48">
        <v>6372</v>
      </c>
      <c r="J3644" s="28">
        <v>1</v>
      </c>
      <c r="K3644" s="28">
        <v>0.84444444444444444</v>
      </c>
      <c r="L3644" s="111">
        <v>27</v>
      </c>
      <c r="M3644" s="28">
        <v>0.25900000000000001</v>
      </c>
      <c r="N3644" s="28">
        <v>9.3799999999999994E-2</v>
      </c>
    </row>
    <row r="3645" spans="1:14">
      <c r="A3645" s="87" t="s">
        <v>146</v>
      </c>
      <c r="B3645" s="14" t="s">
        <v>75</v>
      </c>
      <c r="C3645" s="14" t="s">
        <v>3</v>
      </c>
      <c r="D3645" s="14">
        <v>2017</v>
      </c>
      <c r="E3645" s="14">
        <v>2017</v>
      </c>
      <c r="F3645" s="14" t="s">
        <v>102</v>
      </c>
      <c r="G3645" s="91">
        <v>125483</v>
      </c>
      <c r="H3645" s="91">
        <v>278710</v>
      </c>
      <c r="I3645" s="48">
        <v>848535</v>
      </c>
      <c r="J3645" s="28">
        <v>0.99350443599493032</v>
      </c>
      <c r="K3645" s="28">
        <v>0.93915517618734956</v>
      </c>
      <c r="L3645" s="111">
        <v>17</v>
      </c>
      <c r="M3645" s="28">
        <v>0.35299999999999998</v>
      </c>
      <c r="N3645" s="28">
        <v>4.0500000000000001E-2</v>
      </c>
    </row>
    <row r="3646" spans="1:14">
      <c r="A3646" s="87" t="s">
        <v>147</v>
      </c>
      <c r="B3646" s="14" t="s">
        <v>74</v>
      </c>
      <c r="C3646" s="14" t="s">
        <v>3</v>
      </c>
      <c r="D3646" s="14">
        <v>2017</v>
      </c>
      <c r="E3646" s="14">
        <v>2017</v>
      </c>
      <c r="F3646" s="14" t="s">
        <v>102</v>
      </c>
      <c r="G3646" s="91">
        <v>99593</v>
      </c>
      <c r="H3646" s="91">
        <v>208408</v>
      </c>
      <c r="I3646" s="48">
        <v>562286</v>
      </c>
      <c r="J3646" s="28">
        <v>0.98606697628941575</v>
      </c>
      <c r="K3646" s="28">
        <v>0.99333650642551163</v>
      </c>
      <c r="L3646" s="111">
        <v>17</v>
      </c>
      <c r="M3646" s="28">
        <v>0.23499999999999999</v>
      </c>
      <c r="N3646" s="28">
        <v>4.6300000000000001E-2</v>
      </c>
    </row>
    <row r="3647" spans="1:14">
      <c r="A3647" s="87" t="s">
        <v>148</v>
      </c>
      <c r="B3647" s="14" t="s">
        <v>75</v>
      </c>
      <c r="C3647" s="14" t="s">
        <v>3</v>
      </c>
      <c r="D3647" s="14">
        <v>2017</v>
      </c>
      <c r="E3647" s="14">
        <v>2017</v>
      </c>
      <c r="F3647" s="14" t="s">
        <v>102</v>
      </c>
      <c r="G3647" s="91">
        <v>2330</v>
      </c>
      <c r="H3647" s="91">
        <v>5225</v>
      </c>
      <c r="I3647" s="48">
        <v>19094</v>
      </c>
      <c r="J3647" s="28">
        <v>0.89247311827956988</v>
      </c>
      <c r="K3647" s="28">
        <v>0.93548387096774188</v>
      </c>
      <c r="L3647" s="111">
        <v>27</v>
      </c>
      <c r="M3647" s="28">
        <v>0.25900000000000001</v>
      </c>
      <c r="N3647" s="28">
        <v>9.3799999999999994E-2</v>
      </c>
    </row>
    <row r="3648" spans="1:14">
      <c r="A3648" s="87" t="s">
        <v>149</v>
      </c>
      <c r="B3648" s="14" t="s">
        <v>75</v>
      </c>
      <c r="C3648" s="14" t="s">
        <v>3</v>
      </c>
      <c r="D3648" s="14">
        <v>2017</v>
      </c>
      <c r="E3648" s="14">
        <v>2017</v>
      </c>
      <c r="F3648" s="14" t="s">
        <v>102</v>
      </c>
      <c r="G3648" s="91">
        <v>171214</v>
      </c>
      <c r="H3648" s="91">
        <v>374387</v>
      </c>
      <c r="I3648" s="48">
        <v>887482</v>
      </c>
      <c r="J3648" s="28">
        <v>0.9934397550841898</v>
      </c>
      <c r="K3648" s="28">
        <v>0.93876301285976727</v>
      </c>
      <c r="L3648" s="111">
        <v>20</v>
      </c>
      <c r="M3648" s="28">
        <v>0.3</v>
      </c>
      <c r="N3648" s="28">
        <v>2.0799999999999999E-2</v>
      </c>
    </row>
    <row r="3649" spans="1:14">
      <c r="A3649" s="87" t="s">
        <v>150</v>
      </c>
      <c r="B3649" s="14" t="s">
        <v>74</v>
      </c>
      <c r="C3649" s="14" t="s">
        <v>3</v>
      </c>
      <c r="D3649" s="14">
        <v>2017</v>
      </c>
      <c r="E3649" s="14">
        <v>2017</v>
      </c>
      <c r="F3649" s="14" t="s">
        <v>102</v>
      </c>
      <c r="G3649" s="91">
        <v>136947</v>
      </c>
      <c r="H3649" s="91">
        <v>277364</v>
      </c>
      <c r="I3649" s="48">
        <v>908518</v>
      </c>
      <c r="J3649" s="28">
        <v>0.97712599151448076</v>
      </c>
      <c r="K3649" s="28">
        <v>0.97354497354497349</v>
      </c>
      <c r="L3649" s="111">
        <v>26</v>
      </c>
      <c r="M3649" s="28">
        <v>0.5</v>
      </c>
      <c r="N3649" s="28">
        <v>3.1800000000000002E-2</v>
      </c>
    </row>
    <row r="3650" spans="1:14">
      <c r="A3650" s="87" t="s">
        <v>151</v>
      </c>
      <c r="B3650" s="14" t="s">
        <v>74</v>
      </c>
      <c r="C3650" s="14" t="s">
        <v>3</v>
      </c>
      <c r="D3650" s="14">
        <v>2017</v>
      </c>
      <c r="E3650" s="14">
        <v>2017</v>
      </c>
      <c r="F3650" s="14" t="s">
        <v>102</v>
      </c>
      <c r="G3650" s="91">
        <v>34278</v>
      </c>
      <c r="H3650" s="91">
        <v>52106</v>
      </c>
      <c r="I3650" s="48">
        <v>225748</v>
      </c>
      <c r="J3650" s="28">
        <v>0.98155737704918034</v>
      </c>
      <c r="K3650" s="28">
        <v>0.93266832917705733</v>
      </c>
      <c r="L3650" s="111">
        <v>4</v>
      </c>
      <c r="M3650" s="28">
        <v>0.25</v>
      </c>
      <c r="N3650" s="28">
        <v>5.4899999999999997E-2</v>
      </c>
    </row>
    <row r="3651" spans="1:14">
      <c r="A3651" s="87" t="s">
        <v>152</v>
      </c>
      <c r="B3651" s="14" t="s">
        <v>75</v>
      </c>
      <c r="C3651" s="14" t="s">
        <v>3</v>
      </c>
      <c r="D3651" s="14">
        <v>2017</v>
      </c>
      <c r="E3651" s="14">
        <v>2017</v>
      </c>
      <c r="F3651" s="14" t="s">
        <v>102</v>
      </c>
      <c r="G3651" s="91">
        <v>49688</v>
      </c>
      <c r="H3651" s="91">
        <v>111431</v>
      </c>
      <c r="I3651" s="48">
        <v>301612</v>
      </c>
      <c r="J3651" s="28">
        <v>0.96913864578535236</v>
      </c>
      <c r="K3651" s="28">
        <v>0.92175703500343176</v>
      </c>
      <c r="L3651" s="111">
        <v>6</v>
      </c>
      <c r="M3651" s="28">
        <v>0.16700000000000001</v>
      </c>
      <c r="N3651" s="28">
        <v>2.7E-2</v>
      </c>
    </row>
    <row r="3652" spans="1:14">
      <c r="A3652" s="87" t="s">
        <v>153</v>
      </c>
      <c r="B3652" s="14" t="s">
        <v>74</v>
      </c>
      <c r="C3652" s="14" t="s">
        <v>3</v>
      </c>
      <c r="D3652" s="14">
        <v>2017</v>
      </c>
      <c r="E3652" s="14">
        <v>2017</v>
      </c>
      <c r="F3652" s="14" t="s">
        <v>102</v>
      </c>
      <c r="G3652" s="91">
        <v>9697</v>
      </c>
      <c r="H3652" s="91">
        <v>17379</v>
      </c>
      <c r="I3652" s="48">
        <v>62024</v>
      </c>
      <c r="J3652" s="28">
        <v>0.96134020618556704</v>
      </c>
      <c r="K3652" s="28">
        <v>0.98031496062992129</v>
      </c>
      <c r="L3652" s="111">
        <v>27</v>
      </c>
      <c r="M3652" s="28">
        <v>0.25900000000000001</v>
      </c>
      <c r="N3652" s="28">
        <v>9.3799999999999994E-2</v>
      </c>
    </row>
    <row r="3653" spans="1:14">
      <c r="A3653" s="87" t="s">
        <v>154</v>
      </c>
      <c r="B3653" s="14" t="s">
        <v>74</v>
      </c>
      <c r="C3653" s="14" t="s">
        <v>3</v>
      </c>
      <c r="D3653" s="14">
        <v>2017</v>
      </c>
      <c r="E3653" s="14">
        <v>2017</v>
      </c>
      <c r="F3653" s="14" t="s">
        <v>102</v>
      </c>
      <c r="G3653" s="91">
        <v>14262</v>
      </c>
      <c r="H3653" s="91">
        <v>27623</v>
      </c>
      <c r="I3653" s="48">
        <v>154365</v>
      </c>
      <c r="J3653" s="28">
        <v>0.98345588235294112</v>
      </c>
      <c r="K3653" s="28">
        <v>0.90273556231003038</v>
      </c>
      <c r="L3653" s="111">
        <v>27</v>
      </c>
      <c r="M3653" s="28">
        <v>0.25900000000000001</v>
      </c>
      <c r="N3653" s="28">
        <v>9.3799999999999994E-2</v>
      </c>
    </row>
    <row r="3654" spans="1:14">
      <c r="A3654" s="87" t="s">
        <v>155</v>
      </c>
      <c r="B3654" s="14" t="s">
        <v>74</v>
      </c>
      <c r="C3654" s="14" t="s">
        <v>3</v>
      </c>
      <c r="D3654" s="14">
        <v>2017</v>
      </c>
      <c r="E3654" s="14">
        <v>2017</v>
      </c>
      <c r="F3654" s="14" t="s">
        <v>102</v>
      </c>
      <c r="G3654" s="91">
        <v>19056</v>
      </c>
      <c r="H3654" s="91">
        <v>39357</v>
      </c>
      <c r="I3654" s="48">
        <v>148011</v>
      </c>
      <c r="J3654" s="28">
        <v>0.90697674418604657</v>
      </c>
      <c r="K3654" s="28">
        <v>0.8960674157303371</v>
      </c>
      <c r="L3654" s="111">
        <v>27</v>
      </c>
      <c r="M3654" s="28">
        <v>0.25900000000000001</v>
      </c>
      <c r="N3654" s="28">
        <v>9.3799999999999994E-2</v>
      </c>
    </row>
    <row r="3655" spans="1:14">
      <c r="A3655" s="87" t="s">
        <v>156</v>
      </c>
      <c r="B3655" s="14" t="s">
        <v>74</v>
      </c>
      <c r="C3655" s="14" t="s">
        <v>3</v>
      </c>
      <c r="D3655" s="14">
        <v>2017</v>
      </c>
      <c r="E3655" s="14">
        <v>2017</v>
      </c>
      <c r="F3655" s="14" t="s">
        <v>102</v>
      </c>
      <c r="G3655" s="91">
        <v>50071</v>
      </c>
      <c r="H3655" s="91">
        <v>98291</v>
      </c>
      <c r="I3655" s="48">
        <v>444005</v>
      </c>
      <c r="J3655" s="28">
        <v>0.99412532637075723</v>
      </c>
      <c r="K3655" s="28">
        <v>0.97687861271676302</v>
      </c>
      <c r="L3655" s="111">
        <v>7</v>
      </c>
      <c r="M3655" s="28">
        <v>0.28599999999999998</v>
      </c>
      <c r="N3655" s="28">
        <v>5.6099999999999997E-2</v>
      </c>
    </row>
    <row r="3656" spans="1:14">
      <c r="A3656" s="87" t="s">
        <v>157</v>
      </c>
      <c r="B3656" s="14" t="s">
        <v>74</v>
      </c>
      <c r="C3656" s="14" t="s">
        <v>3</v>
      </c>
      <c r="D3656" s="14">
        <v>2017</v>
      </c>
      <c r="E3656" s="14">
        <v>2017</v>
      </c>
      <c r="F3656" s="14" t="s">
        <v>102</v>
      </c>
      <c r="G3656" s="91">
        <v>14653</v>
      </c>
      <c r="H3656" s="91">
        <v>26869</v>
      </c>
      <c r="I3656" s="48">
        <v>79458</v>
      </c>
      <c r="J3656" s="28">
        <v>0.9745627980922098</v>
      </c>
      <c r="K3656" s="28">
        <v>0.96739130434782605</v>
      </c>
      <c r="L3656" s="111">
        <v>27</v>
      </c>
      <c r="M3656" s="28">
        <v>0.25900000000000001</v>
      </c>
      <c r="N3656" s="28">
        <v>9.3799999999999994E-2</v>
      </c>
    </row>
    <row r="3657" spans="1:14">
      <c r="A3657" s="87" t="s">
        <v>158</v>
      </c>
      <c r="B3657" s="14" t="s">
        <v>75</v>
      </c>
      <c r="C3657" s="14" t="s">
        <v>3</v>
      </c>
      <c r="D3657" s="14">
        <v>2017</v>
      </c>
      <c r="E3657" s="14">
        <v>2017</v>
      </c>
      <c r="F3657" s="14" t="s">
        <v>102</v>
      </c>
      <c r="G3657" s="91">
        <v>12555</v>
      </c>
      <c r="H3657" s="91">
        <v>23707</v>
      </c>
      <c r="I3657" s="48">
        <v>64263</v>
      </c>
      <c r="J3657" s="28">
        <v>0.95292207792207795</v>
      </c>
      <c r="K3657" s="28">
        <v>0.95329087048832273</v>
      </c>
      <c r="L3657" s="111">
        <v>27</v>
      </c>
      <c r="M3657" s="28">
        <v>0.25900000000000001</v>
      </c>
      <c r="N3657" s="28">
        <v>9.3799999999999994E-2</v>
      </c>
    </row>
    <row r="3658" spans="1:14">
      <c r="A3658" s="87" t="s">
        <v>159</v>
      </c>
      <c r="B3658" s="14" t="s">
        <v>75</v>
      </c>
      <c r="C3658" s="14" t="s">
        <v>3</v>
      </c>
      <c r="D3658" s="14">
        <v>2017</v>
      </c>
      <c r="E3658" s="14">
        <v>2017</v>
      </c>
      <c r="F3658" s="14" t="s">
        <v>102</v>
      </c>
      <c r="G3658" s="91">
        <v>167</v>
      </c>
      <c r="H3658" s="91">
        <v>295</v>
      </c>
      <c r="I3658" s="48">
        <v>861</v>
      </c>
      <c r="J3658" s="28">
        <v>1</v>
      </c>
      <c r="K3658" s="28">
        <v>0.8</v>
      </c>
      <c r="L3658" s="111">
        <v>27</v>
      </c>
      <c r="M3658" s="28">
        <v>0.25900000000000001</v>
      </c>
      <c r="N3658" s="28">
        <v>9.3799999999999994E-2</v>
      </c>
    </row>
    <row r="3659" spans="1:14">
      <c r="A3659" s="87" t="s">
        <v>160</v>
      </c>
      <c r="B3659" s="14" t="s">
        <v>75</v>
      </c>
      <c r="C3659" s="14" t="s">
        <v>3</v>
      </c>
      <c r="D3659" s="14">
        <v>2017</v>
      </c>
      <c r="E3659" s="14">
        <v>2017</v>
      </c>
      <c r="F3659" s="14" t="s">
        <v>102</v>
      </c>
      <c r="G3659" s="91">
        <v>3122</v>
      </c>
      <c r="H3659" s="91">
        <v>6605</v>
      </c>
      <c r="I3659" s="48">
        <v>19092</v>
      </c>
      <c r="J3659" s="28">
        <v>0.90625</v>
      </c>
      <c r="K3659" s="28">
        <v>0.78749999999999998</v>
      </c>
      <c r="L3659" s="111">
        <v>27</v>
      </c>
      <c r="M3659" s="28">
        <v>0.25900000000000001</v>
      </c>
      <c r="N3659" s="28">
        <v>9.3799999999999994E-2</v>
      </c>
    </row>
    <row r="3660" spans="1:14">
      <c r="A3660" s="87" t="s">
        <v>161</v>
      </c>
      <c r="B3660" s="14" t="s">
        <v>74</v>
      </c>
      <c r="C3660" s="14" t="s">
        <v>3</v>
      </c>
      <c r="D3660" s="14">
        <v>2017</v>
      </c>
      <c r="E3660" s="14">
        <v>2017</v>
      </c>
      <c r="F3660" s="14" t="s">
        <v>102</v>
      </c>
      <c r="G3660" s="91">
        <v>21415</v>
      </c>
      <c r="H3660" s="91">
        <v>40381</v>
      </c>
      <c r="I3660" s="48">
        <v>124632</v>
      </c>
      <c r="J3660" s="28">
        <v>0.97721179624664878</v>
      </c>
      <c r="K3660" s="28">
        <v>0.97520661157024791</v>
      </c>
      <c r="L3660" s="111">
        <v>4</v>
      </c>
      <c r="M3660" s="28">
        <v>0.5</v>
      </c>
      <c r="N3660" s="28">
        <v>6.4999999999999997E-3</v>
      </c>
    </row>
    <row r="3661" spans="1:14">
      <c r="A3661" s="87" t="s">
        <v>162</v>
      </c>
      <c r="B3661" s="14" t="s">
        <v>74</v>
      </c>
      <c r="C3661" s="14" t="s">
        <v>3</v>
      </c>
      <c r="D3661" s="14">
        <v>2017</v>
      </c>
      <c r="E3661" s="14">
        <v>2017</v>
      </c>
      <c r="F3661" s="14" t="s">
        <v>102</v>
      </c>
      <c r="G3661" s="91">
        <v>17594</v>
      </c>
      <c r="H3661" s="91">
        <v>31271</v>
      </c>
      <c r="I3661" s="48">
        <v>128550</v>
      </c>
      <c r="J3661" s="28">
        <v>0.96805896805896807</v>
      </c>
      <c r="K3661" s="28">
        <v>0.55873015873015874</v>
      </c>
      <c r="L3661" s="111">
        <v>27</v>
      </c>
      <c r="M3661" s="28">
        <v>0.25900000000000001</v>
      </c>
      <c r="N3661" s="28">
        <v>9.3799999999999994E-2</v>
      </c>
    </row>
    <row r="3662" spans="1:14">
      <c r="A3662" s="87" t="s">
        <v>163</v>
      </c>
      <c r="B3662" s="14" t="s">
        <v>75</v>
      </c>
      <c r="C3662" s="14" t="s">
        <v>3</v>
      </c>
      <c r="D3662" s="14">
        <v>2017</v>
      </c>
      <c r="E3662" s="14">
        <v>2017</v>
      </c>
      <c r="F3662" s="14" t="s">
        <v>102</v>
      </c>
      <c r="G3662" s="91">
        <v>40463</v>
      </c>
      <c r="H3662" s="91">
        <v>84966</v>
      </c>
      <c r="I3662" s="48">
        <v>248721</v>
      </c>
      <c r="J3662" s="28">
        <v>0.97493857493857494</v>
      </c>
      <c r="K3662" s="28">
        <v>0.9355072463768116</v>
      </c>
      <c r="L3662" s="111">
        <v>4</v>
      </c>
      <c r="M3662" s="28">
        <v>0.75</v>
      </c>
      <c r="N3662" s="28">
        <v>2.5100000000000001E-2</v>
      </c>
    </row>
    <row r="3663" spans="1:14">
      <c r="A3663" s="87" t="s">
        <v>164</v>
      </c>
      <c r="B3663" s="14" t="s">
        <v>75</v>
      </c>
      <c r="C3663" s="14" t="s">
        <v>3</v>
      </c>
      <c r="D3663" s="14">
        <v>2017</v>
      </c>
      <c r="E3663" s="14">
        <v>2017</v>
      </c>
      <c r="F3663" s="14" t="s">
        <v>102</v>
      </c>
      <c r="G3663" s="91">
        <v>5637</v>
      </c>
      <c r="H3663" s="91">
        <v>12912</v>
      </c>
      <c r="I3663" s="48">
        <v>42566</v>
      </c>
      <c r="J3663" s="28">
        <v>0.99315068493150682</v>
      </c>
      <c r="K3663" s="28">
        <v>0.94805194805194803</v>
      </c>
      <c r="L3663" s="111">
        <v>27</v>
      </c>
      <c r="M3663" s="28">
        <v>0.25900000000000001</v>
      </c>
      <c r="N3663" s="28">
        <v>9.3799999999999994E-2</v>
      </c>
    </row>
    <row r="3664" spans="1:14">
      <c r="A3664" s="87" t="s">
        <v>165</v>
      </c>
      <c r="B3664" s="14" t="s">
        <v>75</v>
      </c>
      <c r="C3664" s="14" t="s">
        <v>3</v>
      </c>
      <c r="D3664" s="14">
        <v>2017</v>
      </c>
      <c r="E3664" s="14">
        <v>2017</v>
      </c>
      <c r="F3664" s="14" t="s">
        <v>102</v>
      </c>
      <c r="G3664" s="91">
        <v>4333</v>
      </c>
      <c r="H3664" s="91">
        <v>9381</v>
      </c>
      <c r="I3664" s="48">
        <v>27366</v>
      </c>
      <c r="J3664" s="28">
        <v>0.94690265486725667</v>
      </c>
      <c r="K3664" s="28">
        <v>0.91329479768786126</v>
      </c>
      <c r="L3664" s="111">
        <v>27</v>
      </c>
      <c r="M3664" s="28">
        <v>0.25900000000000001</v>
      </c>
      <c r="N3664" s="28">
        <v>9.3799999999999994E-2</v>
      </c>
    </row>
    <row r="3665" spans="1:14">
      <c r="A3665" s="87" t="s">
        <v>166</v>
      </c>
      <c r="B3665" s="14" t="s">
        <v>75</v>
      </c>
      <c r="C3665" s="14" t="s">
        <v>3</v>
      </c>
      <c r="D3665" s="14">
        <v>2017</v>
      </c>
      <c r="E3665" s="14">
        <v>2017</v>
      </c>
      <c r="F3665" s="14" t="s">
        <v>102</v>
      </c>
      <c r="G3665" s="91">
        <v>986</v>
      </c>
      <c r="H3665" s="91">
        <v>1711</v>
      </c>
      <c r="I3665" s="48">
        <v>5037</v>
      </c>
      <c r="J3665" s="28">
        <v>0.93181818181818188</v>
      </c>
      <c r="K3665" s="28">
        <v>0.82352941176470584</v>
      </c>
      <c r="L3665" s="111">
        <v>27</v>
      </c>
      <c r="M3665" s="28">
        <v>0.25900000000000001</v>
      </c>
      <c r="N3665" s="28">
        <v>9.3799999999999994E-2</v>
      </c>
    </row>
    <row r="3666" spans="1:14">
      <c r="A3666" s="87" t="s">
        <v>167</v>
      </c>
      <c r="B3666" s="14" t="s">
        <v>74</v>
      </c>
      <c r="C3666" s="14" t="s">
        <v>3</v>
      </c>
      <c r="D3666" s="14">
        <v>2017</v>
      </c>
      <c r="E3666" s="14">
        <v>2017</v>
      </c>
      <c r="F3666" s="14" t="s">
        <v>102</v>
      </c>
      <c r="G3666" s="91">
        <v>52128</v>
      </c>
      <c r="H3666" s="91">
        <v>120968</v>
      </c>
      <c r="I3666" s="48">
        <v>259001</v>
      </c>
      <c r="J3666" s="28">
        <v>0.96411709159584513</v>
      </c>
      <c r="K3666" s="28">
        <v>0.90969581749049433</v>
      </c>
      <c r="L3666" s="111">
        <v>8</v>
      </c>
      <c r="M3666" s="28">
        <v>0.25</v>
      </c>
      <c r="N3666" s="28">
        <v>2.93E-2</v>
      </c>
    </row>
    <row r="3667" spans="1:14">
      <c r="A3667" s="87" t="s">
        <v>168</v>
      </c>
      <c r="B3667" s="14" t="s">
        <v>75</v>
      </c>
      <c r="C3667" s="14" t="s">
        <v>3</v>
      </c>
      <c r="D3667" s="14">
        <v>2017</v>
      </c>
      <c r="E3667" s="14">
        <v>2017</v>
      </c>
      <c r="F3667" s="14" t="s">
        <v>102</v>
      </c>
      <c r="G3667" s="91">
        <v>3021</v>
      </c>
      <c r="H3667" s="91">
        <v>5276</v>
      </c>
      <c r="I3667" s="48">
        <v>14244</v>
      </c>
      <c r="J3667" s="28">
        <v>0.93478260869565222</v>
      </c>
      <c r="K3667" s="28">
        <v>0.95604395604395609</v>
      </c>
      <c r="L3667" s="111">
        <v>27</v>
      </c>
      <c r="M3667" s="28">
        <v>0.25900000000000001</v>
      </c>
      <c r="N3667" s="28">
        <v>9.3799999999999994E-2</v>
      </c>
    </row>
    <row r="3668" spans="1:14">
      <c r="A3668" s="87" t="s">
        <v>169</v>
      </c>
      <c r="B3668" s="14" t="s">
        <v>74</v>
      </c>
      <c r="C3668" s="14" t="s">
        <v>3</v>
      </c>
      <c r="D3668" s="14">
        <v>2017</v>
      </c>
      <c r="E3668" s="14">
        <v>2017</v>
      </c>
      <c r="F3668" s="14" t="s">
        <v>102</v>
      </c>
      <c r="G3668" s="91">
        <v>36668</v>
      </c>
      <c r="H3668" s="91">
        <v>73321</v>
      </c>
      <c r="I3668" s="48">
        <v>241182</v>
      </c>
      <c r="J3668" s="28">
        <v>0.99018232819074337</v>
      </c>
      <c r="K3668" s="28">
        <v>0.96563573883161513</v>
      </c>
      <c r="L3668" s="111">
        <v>6</v>
      </c>
      <c r="M3668" s="28">
        <v>0</v>
      </c>
      <c r="N3668" s="28">
        <v>6.3399999999999998E-2</v>
      </c>
    </row>
    <row r="3669" spans="1:14">
      <c r="A3669" s="87" t="s">
        <v>170</v>
      </c>
      <c r="B3669" s="14" t="s">
        <v>74</v>
      </c>
      <c r="C3669" s="14" t="s">
        <v>3</v>
      </c>
      <c r="D3669" s="14">
        <v>2017</v>
      </c>
      <c r="E3669" s="14">
        <v>2017</v>
      </c>
      <c r="F3669" s="14" t="s">
        <v>102</v>
      </c>
      <c r="G3669" s="91">
        <v>10083</v>
      </c>
      <c r="H3669" s="91">
        <v>19633</v>
      </c>
      <c r="I3669" s="48">
        <v>59907</v>
      </c>
      <c r="J3669" s="28">
        <v>0.88833746898263022</v>
      </c>
      <c r="K3669" s="28">
        <v>0.95180722891566261</v>
      </c>
      <c r="L3669" s="111">
        <v>27</v>
      </c>
      <c r="M3669" s="28">
        <v>0.25900000000000001</v>
      </c>
      <c r="N3669" s="28">
        <v>9.3799999999999994E-2</v>
      </c>
    </row>
    <row r="3670" spans="1:14">
      <c r="A3670" s="87" t="s">
        <v>171</v>
      </c>
      <c r="B3670" s="14" t="s">
        <v>75</v>
      </c>
      <c r="C3670" s="14" t="s">
        <v>3</v>
      </c>
      <c r="D3670" s="14">
        <v>2017</v>
      </c>
      <c r="E3670" s="14">
        <v>2017</v>
      </c>
      <c r="F3670" s="14" t="s">
        <v>102</v>
      </c>
      <c r="G3670" s="91">
        <v>6009</v>
      </c>
      <c r="H3670" s="91">
        <v>12902</v>
      </c>
      <c r="I3670" s="48">
        <v>32817</v>
      </c>
      <c r="J3670" s="28">
        <v>0.9966216216216216</v>
      </c>
      <c r="K3670" s="28">
        <v>0.95473251028806583</v>
      </c>
      <c r="L3670" s="111">
        <v>27</v>
      </c>
      <c r="M3670" s="28">
        <v>0.25900000000000001</v>
      </c>
      <c r="N3670" s="28">
        <v>9.3799999999999994E-2</v>
      </c>
    </row>
    <row r="3671" spans="1:14">
      <c r="A3671" s="51" t="s">
        <v>281</v>
      </c>
      <c r="B3671" s="14" t="s">
        <v>66</v>
      </c>
      <c r="C3671" s="14" t="s">
        <v>183</v>
      </c>
      <c r="D3671" s="14">
        <v>2017</v>
      </c>
      <c r="E3671" s="14">
        <v>2017</v>
      </c>
      <c r="F3671" s="14" t="s">
        <v>102</v>
      </c>
      <c r="G3671" s="128"/>
      <c r="H3671" s="128"/>
      <c r="I3671" s="128"/>
      <c r="J3671" s="129"/>
      <c r="K3671" s="129"/>
      <c r="L3671" s="111"/>
      <c r="M3671" s="28">
        <v>0.254</v>
      </c>
      <c r="N3671" s="28">
        <v>5.3999999999999999E-2</v>
      </c>
    </row>
    <row r="3672" spans="1:14">
      <c r="A3672" s="51" t="s">
        <v>172</v>
      </c>
      <c r="B3672" s="14" t="s">
        <v>66</v>
      </c>
      <c r="C3672" s="14" t="s">
        <v>183</v>
      </c>
      <c r="D3672" s="14">
        <v>2017</v>
      </c>
      <c r="E3672" s="14">
        <v>2017</v>
      </c>
      <c r="F3672" s="14" t="s">
        <v>102</v>
      </c>
      <c r="G3672" s="91">
        <v>2002341</v>
      </c>
      <c r="H3672" s="91">
        <v>4172617</v>
      </c>
      <c r="I3672" s="110">
        <f>SUM(I3673:I3730)</f>
        <v>13509580</v>
      </c>
      <c r="J3672" s="28">
        <v>0.97940873827939834</v>
      </c>
      <c r="K3672" s="28">
        <v>0.9301784173239408</v>
      </c>
      <c r="L3672" s="111">
        <v>421</v>
      </c>
      <c r="M3672" s="28">
        <v>0.40600000000000003</v>
      </c>
      <c r="N3672" s="28">
        <v>8.0299999999999996E-2</v>
      </c>
    </row>
    <row r="3673" spans="1:14">
      <c r="A3673" s="51" t="s">
        <v>173</v>
      </c>
      <c r="B3673" s="14" t="s">
        <v>74</v>
      </c>
      <c r="C3673" s="14" t="s">
        <v>183</v>
      </c>
      <c r="D3673" s="14">
        <v>2017</v>
      </c>
      <c r="E3673" s="14">
        <v>2017</v>
      </c>
      <c r="F3673" s="14" t="s">
        <v>102</v>
      </c>
      <c r="G3673" s="91">
        <v>57353</v>
      </c>
      <c r="H3673" s="91">
        <v>110176</v>
      </c>
      <c r="I3673" s="48">
        <v>437454</v>
      </c>
      <c r="J3673" s="28">
        <v>0.99511762094984468</v>
      </c>
      <c r="K3673" s="28">
        <v>0.99120703437250202</v>
      </c>
      <c r="L3673" s="111">
        <v>11</v>
      </c>
      <c r="M3673" s="28">
        <v>0.54500000000000004</v>
      </c>
      <c r="N3673" s="28">
        <v>5.6899999999999999E-2</v>
      </c>
    </row>
    <row r="3674" spans="1:14">
      <c r="A3674" s="51" t="s">
        <v>174</v>
      </c>
      <c r="B3674" s="14" t="s">
        <v>75</v>
      </c>
      <c r="C3674" s="14" t="s">
        <v>183</v>
      </c>
      <c r="D3674" s="14">
        <v>2017</v>
      </c>
      <c r="E3674" s="14">
        <v>2017</v>
      </c>
      <c r="F3674" s="14" t="s">
        <v>102</v>
      </c>
      <c r="G3674" s="91">
        <v>85</v>
      </c>
      <c r="H3674" s="91">
        <v>143</v>
      </c>
      <c r="I3674" s="48">
        <v>342</v>
      </c>
      <c r="J3674" s="28">
        <v>1</v>
      </c>
      <c r="K3674" s="28">
        <v>0.5</v>
      </c>
      <c r="L3674" s="111">
        <v>38</v>
      </c>
      <c r="M3674" s="28">
        <v>0.26300000000000001</v>
      </c>
      <c r="N3674" s="28">
        <v>0.10780000000000001</v>
      </c>
    </row>
    <row r="3675" spans="1:14">
      <c r="A3675" s="51" t="s">
        <v>175</v>
      </c>
      <c r="B3675" s="14" t="s">
        <v>75</v>
      </c>
      <c r="C3675" s="14" t="s">
        <v>183</v>
      </c>
      <c r="D3675" s="14">
        <v>2017</v>
      </c>
      <c r="E3675" s="14">
        <v>2017</v>
      </c>
      <c r="F3675" s="14" t="s">
        <v>102</v>
      </c>
      <c r="G3675" s="91">
        <v>1698</v>
      </c>
      <c r="H3675" s="91">
        <v>3153</v>
      </c>
      <c r="I3675" s="48">
        <v>8352</v>
      </c>
      <c r="J3675" s="28">
        <v>1</v>
      </c>
      <c r="K3675" s="28">
        <v>0.98461538461538467</v>
      </c>
      <c r="L3675" s="111">
        <v>38</v>
      </c>
      <c r="M3675" s="28">
        <v>0.26300000000000001</v>
      </c>
      <c r="N3675" s="28">
        <v>0.10780000000000001</v>
      </c>
    </row>
    <row r="3676" spans="1:14">
      <c r="A3676" s="51" t="s">
        <v>176</v>
      </c>
      <c r="B3676" s="14" t="s">
        <v>75</v>
      </c>
      <c r="C3676" s="14" t="s">
        <v>183</v>
      </c>
      <c r="D3676" s="14">
        <v>2017</v>
      </c>
      <c r="E3676" s="14">
        <v>2017</v>
      </c>
      <c r="F3676" s="14" t="s">
        <v>102</v>
      </c>
      <c r="G3676" s="91">
        <v>16426</v>
      </c>
      <c r="H3676" s="91">
        <v>30825</v>
      </c>
      <c r="I3676" s="48">
        <v>83305</v>
      </c>
      <c r="J3676" s="28">
        <v>0.84808454425363278</v>
      </c>
      <c r="K3676" s="28">
        <v>0.91803278688524592</v>
      </c>
      <c r="L3676" s="111">
        <v>38</v>
      </c>
      <c r="M3676" s="28">
        <v>0.26300000000000001</v>
      </c>
      <c r="N3676" s="28">
        <v>0.10780000000000001</v>
      </c>
    </row>
    <row r="3677" spans="1:14">
      <c r="A3677" s="51" t="s">
        <v>177</v>
      </c>
      <c r="B3677" s="14" t="s">
        <v>75</v>
      </c>
      <c r="C3677" s="14" t="s">
        <v>183</v>
      </c>
      <c r="D3677" s="14">
        <v>2017</v>
      </c>
      <c r="E3677" s="14">
        <v>2017</v>
      </c>
      <c r="F3677" s="14" t="s">
        <v>102</v>
      </c>
      <c r="G3677" s="91">
        <v>2828</v>
      </c>
      <c r="H3677" s="91">
        <v>5103</v>
      </c>
      <c r="I3677" s="48">
        <v>12428</v>
      </c>
      <c r="J3677" s="28">
        <v>0.94545454545454544</v>
      </c>
      <c r="K3677" s="28">
        <v>0.84761904761904761</v>
      </c>
      <c r="L3677" s="111">
        <v>38</v>
      </c>
      <c r="M3677" s="28">
        <v>0.26300000000000001</v>
      </c>
      <c r="N3677" s="28">
        <v>0.10780000000000001</v>
      </c>
    </row>
    <row r="3678" spans="1:14">
      <c r="A3678" s="51" t="s">
        <v>178</v>
      </c>
      <c r="B3678" s="14" t="s">
        <v>75</v>
      </c>
      <c r="C3678" s="14" t="s">
        <v>183</v>
      </c>
      <c r="D3678" s="14">
        <v>2017</v>
      </c>
      <c r="E3678" s="14">
        <v>2017</v>
      </c>
      <c r="F3678" s="14" t="s">
        <v>102</v>
      </c>
      <c r="G3678" s="91">
        <v>680</v>
      </c>
      <c r="H3678" s="91">
        <v>1609</v>
      </c>
      <c r="I3678" s="48">
        <v>9194</v>
      </c>
      <c r="J3678" s="28">
        <v>0.9555555555555556</v>
      </c>
      <c r="K3678" s="28">
        <v>0.92592592592592593</v>
      </c>
      <c r="L3678" s="111">
        <v>38</v>
      </c>
      <c r="M3678" s="28">
        <v>0.26300000000000001</v>
      </c>
      <c r="N3678" s="28">
        <v>0.10780000000000001</v>
      </c>
    </row>
    <row r="3679" spans="1:14">
      <c r="A3679" s="51" t="s">
        <v>179</v>
      </c>
      <c r="B3679" s="14" t="s">
        <v>74</v>
      </c>
      <c r="C3679" s="14" t="s">
        <v>183</v>
      </c>
      <c r="D3679" s="14">
        <v>2017</v>
      </c>
      <c r="E3679" s="14">
        <v>2017</v>
      </c>
      <c r="F3679" s="14" t="s">
        <v>102</v>
      </c>
      <c r="G3679" s="91">
        <v>31455</v>
      </c>
      <c r="H3679" s="91">
        <v>63385</v>
      </c>
      <c r="I3679" s="48">
        <v>276421</v>
      </c>
      <c r="J3679" s="28">
        <v>0.97105508870214752</v>
      </c>
      <c r="K3679" s="28">
        <v>0.875</v>
      </c>
      <c r="L3679" s="111">
        <v>8</v>
      </c>
      <c r="M3679" s="28">
        <v>0.375</v>
      </c>
      <c r="N3679" s="28">
        <v>6.3600000000000004E-2</v>
      </c>
    </row>
    <row r="3680" spans="1:14">
      <c r="A3680" s="51" t="s">
        <v>180</v>
      </c>
      <c r="B3680" s="14" t="s">
        <v>75</v>
      </c>
      <c r="C3680" s="14" t="s">
        <v>183</v>
      </c>
      <c r="D3680" s="14">
        <v>2017</v>
      </c>
      <c r="E3680" s="14">
        <v>2017</v>
      </c>
      <c r="F3680" s="14" t="s">
        <v>102</v>
      </c>
      <c r="G3680" s="91">
        <v>2548</v>
      </c>
      <c r="H3680" s="91">
        <v>5231</v>
      </c>
      <c r="I3680" s="48">
        <v>12036</v>
      </c>
      <c r="J3680" s="28">
        <v>0.99056603773584906</v>
      </c>
      <c r="K3680" s="28">
        <v>0.90123456790123457</v>
      </c>
      <c r="L3680" s="111">
        <v>38</v>
      </c>
      <c r="M3680" s="28">
        <v>0.26300000000000001</v>
      </c>
      <c r="N3680" s="28">
        <v>0.10780000000000001</v>
      </c>
    </row>
    <row r="3681" spans="1:14">
      <c r="A3681" s="51" t="s">
        <v>181</v>
      </c>
      <c r="B3681" s="14" t="s">
        <v>75</v>
      </c>
      <c r="C3681" s="14" t="s">
        <v>183</v>
      </c>
      <c r="D3681" s="14">
        <v>2017</v>
      </c>
      <c r="E3681" s="14">
        <v>2017</v>
      </c>
      <c r="F3681" s="14" t="s">
        <v>102</v>
      </c>
      <c r="G3681" s="91">
        <v>6898</v>
      </c>
      <c r="H3681" s="91">
        <v>12324</v>
      </c>
      <c r="I3681" s="48">
        <v>39169</v>
      </c>
      <c r="J3681" s="28">
        <v>0.99088145896656532</v>
      </c>
      <c r="K3681" s="28">
        <v>0.9874476987447699</v>
      </c>
      <c r="L3681" s="111">
        <v>38</v>
      </c>
      <c r="M3681" s="28">
        <v>0.26300000000000001</v>
      </c>
      <c r="N3681" s="28">
        <v>0.10780000000000001</v>
      </c>
    </row>
    <row r="3682" spans="1:14">
      <c r="A3682" s="87" t="s">
        <v>123</v>
      </c>
      <c r="B3682" s="14" t="s">
        <v>74</v>
      </c>
      <c r="C3682" s="14" t="s">
        <v>183</v>
      </c>
      <c r="D3682" s="14">
        <v>2017</v>
      </c>
      <c r="E3682" s="14">
        <v>2017</v>
      </c>
      <c r="F3682" s="14" t="s">
        <v>102</v>
      </c>
      <c r="G3682" s="91">
        <v>90749</v>
      </c>
      <c r="H3682" s="91">
        <v>211042</v>
      </c>
      <c r="I3682" s="48">
        <v>496545</v>
      </c>
      <c r="J3682" s="28">
        <v>0.95607763023493364</v>
      </c>
      <c r="K3682" s="28">
        <v>0.96197991391678628</v>
      </c>
      <c r="L3682" s="111">
        <v>20</v>
      </c>
      <c r="M3682" s="28">
        <v>0.55000000000000004</v>
      </c>
      <c r="N3682" s="28">
        <v>4.36E-2</v>
      </c>
    </row>
    <row r="3683" spans="1:14">
      <c r="A3683" s="87" t="s">
        <v>124</v>
      </c>
      <c r="B3683" s="14" t="s">
        <v>75</v>
      </c>
      <c r="C3683" s="14" t="s">
        <v>183</v>
      </c>
      <c r="D3683" s="14">
        <v>2017</v>
      </c>
      <c r="E3683" s="14">
        <v>2017</v>
      </c>
      <c r="F3683" s="14" t="s">
        <v>102</v>
      </c>
      <c r="G3683" s="91">
        <v>1533</v>
      </c>
      <c r="H3683" s="91">
        <v>3559</v>
      </c>
      <c r="I3683" s="48">
        <v>12605</v>
      </c>
      <c r="J3683" s="28">
        <v>0.97101449275362317</v>
      </c>
      <c r="K3683" s="28">
        <v>0.98148148148148151</v>
      </c>
      <c r="L3683" s="111">
        <v>38</v>
      </c>
      <c r="M3683" s="28">
        <v>0.26300000000000001</v>
      </c>
      <c r="N3683" s="28">
        <v>0.10780000000000001</v>
      </c>
    </row>
    <row r="3684" spans="1:14">
      <c r="A3684" s="87" t="s">
        <v>125</v>
      </c>
      <c r="B3684" s="14" t="s">
        <v>75</v>
      </c>
      <c r="C3684" s="14" t="s">
        <v>183</v>
      </c>
      <c r="D3684" s="14">
        <v>2017</v>
      </c>
      <c r="E3684" s="14">
        <v>2017</v>
      </c>
      <c r="F3684" s="14" t="s">
        <v>102</v>
      </c>
      <c r="G3684" s="91">
        <v>12251</v>
      </c>
      <c r="H3684" s="91">
        <v>20676</v>
      </c>
      <c r="I3684" s="48">
        <v>56109</v>
      </c>
      <c r="J3684" s="28">
        <v>0.98492462311557794</v>
      </c>
      <c r="K3684" s="28">
        <v>0.98048780487804876</v>
      </c>
      <c r="L3684" s="111">
        <v>38</v>
      </c>
      <c r="M3684" s="28">
        <v>0.26300000000000001</v>
      </c>
      <c r="N3684" s="28">
        <v>0.10780000000000001</v>
      </c>
    </row>
    <row r="3685" spans="1:14">
      <c r="A3685" s="87" t="s">
        <v>126</v>
      </c>
      <c r="B3685" s="14" t="s">
        <v>75</v>
      </c>
      <c r="C3685" s="14" t="s">
        <v>183</v>
      </c>
      <c r="D3685" s="14">
        <v>2017</v>
      </c>
      <c r="E3685" s="14">
        <v>2017</v>
      </c>
      <c r="F3685" s="14" t="s">
        <v>102</v>
      </c>
      <c r="G3685" s="91">
        <v>17256</v>
      </c>
      <c r="H3685" s="91">
        <v>41932</v>
      </c>
      <c r="I3685" s="48">
        <v>95375</v>
      </c>
      <c r="J3685" s="28">
        <v>0.98070739549839225</v>
      </c>
      <c r="K3685" s="28">
        <v>0.93150684931506844</v>
      </c>
      <c r="L3685" s="111">
        <v>38</v>
      </c>
      <c r="M3685" s="28">
        <v>0.26300000000000001</v>
      </c>
      <c r="N3685" s="28">
        <v>0.10780000000000001</v>
      </c>
    </row>
    <row r="3686" spans="1:14">
      <c r="A3686" s="87" t="s">
        <v>127</v>
      </c>
      <c r="B3686" s="14" t="s">
        <v>75</v>
      </c>
      <c r="C3686" s="14" t="s">
        <v>183</v>
      </c>
      <c r="D3686" s="14">
        <v>2017</v>
      </c>
      <c r="E3686" s="14">
        <v>2017</v>
      </c>
      <c r="F3686" s="14" t="s">
        <v>102</v>
      </c>
      <c r="G3686" s="91">
        <v>1015</v>
      </c>
      <c r="H3686" s="91">
        <v>1911</v>
      </c>
      <c r="I3686" s="48">
        <v>5693</v>
      </c>
      <c r="J3686" s="28">
        <v>1</v>
      </c>
      <c r="K3686" s="28">
        <v>0.9285714285714286</v>
      </c>
      <c r="L3686" s="111">
        <v>38</v>
      </c>
      <c r="M3686" s="28">
        <v>0.26300000000000001</v>
      </c>
      <c r="N3686" s="28">
        <v>0.10780000000000001</v>
      </c>
    </row>
    <row r="3687" spans="1:14">
      <c r="A3687" s="87" t="s">
        <v>128</v>
      </c>
      <c r="B3687" s="14" t="s">
        <v>75</v>
      </c>
      <c r="C3687" s="14" t="s">
        <v>183</v>
      </c>
      <c r="D3687" s="14">
        <v>2017</v>
      </c>
      <c r="E3687" s="14">
        <v>2017</v>
      </c>
      <c r="F3687" s="14" t="s">
        <v>102</v>
      </c>
      <c r="G3687" s="91">
        <v>69499</v>
      </c>
      <c r="H3687" s="91">
        <v>162214</v>
      </c>
      <c r="I3687" s="48">
        <v>416092</v>
      </c>
      <c r="J3687" s="28">
        <v>0.97956959956415146</v>
      </c>
      <c r="K3687" s="28">
        <v>0.91021530004580853</v>
      </c>
      <c r="L3687" s="111">
        <v>12</v>
      </c>
      <c r="M3687" s="28">
        <v>0.33300000000000002</v>
      </c>
      <c r="N3687" s="28">
        <v>3.09E-2</v>
      </c>
    </row>
    <row r="3688" spans="1:14">
      <c r="A3688" s="87" t="s">
        <v>129</v>
      </c>
      <c r="B3688" s="14" t="s">
        <v>75</v>
      </c>
      <c r="C3688" s="14" t="s">
        <v>183</v>
      </c>
      <c r="D3688" s="14">
        <v>2017</v>
      </c>
      <c r="E3688" s="14">
        <v>2017</v>
      </c>
      <c r="F3688" s="14" t="s">
        <v>102</v>
      </c>
      <c r="G3688" s="91">
        <v>10755</v>
      </c>
      <c r="H3688" s="91">
        <v>24610</v>
      </c>
      <c r="I3688" s="48">
        <v>58170</v>
      </c>
      <c r="J3688" s="28">
        <v>0.99240986717267554</v>
      </c>
      <c r="K3688" s="28">
        <v>0.93290734824281152</v>
      </c>
      <c r="L3688" s="111">
        <v>38</v>
      </c>
      <c r="M3688" s="28">
        <v>0.26300000000000001</v>
      </c>
      <c r="N3688" s="28">
        <v>0.10780000000000001</v>
      </c>
    </row>
    <row r="3689" spans="1:14">
      <c r="A3689" s="87" t="s">
        <v>130</v>
      </c>
      <c r="B3689" s="14" t="s">
        <v>75</v>
      </c>
      <c r="C3689" s="14" t="s">
        <v>183</v>
      </c>
      <c r="D3689" s="14">
        <v>2017</v>
      </c>
      <c r="E3689" s="14">
        <v>2017</v>
      </c>
      <c r="F3689" s="14" t="s">
        <v>102</v>
      </c>
      <c r="G3689" s="91">
        <v>6450</v>
      </c>
      <c r="H3689" s="91">
        <v>12153</v>
      </c>
      <c r="I3689" s="48">
        <v>32621</v>
      </c>
      <c r="J3689" s="28">
        <v>0.96842105263157896</v>
      </c>
      <c r="K3689" s="28">
        <v>0.92893401015228427</v>
      </c>
      <c r="L3689" s="111">
        <v>38</v>
      </c>
      <c r="M3689" s="28">
        <v>0.26300000000000001</v>
      </c>
      <c r="N3689" s="28">
        <v>0.10780000000000001</v>
      </c>
    </row>
    <row r="3690" spans="1:14">
      <c r="A3690" s="87" t="s">
        <v>131</v>
      </c>
      <c r="B3690" s="14" t="s">
        <v>75</v>
      </c>
      <c r="C3690" s="14" t="s">
        <v>183</v>
      </c>
      <c r="D3690" s="14">
        <v>2017</v>
      </c>
      <c r="E3690" s="14">
        <v>2017</v>
      </c>
      <c r="F3690" s="14" t="s">
        <v>102</v>
      </c>
      <c r="G3690" s="91">
        <v>1578</v>
      </c>
      <c r="H3690" s="91">
        <v>3100</v>
      </c>
      <c r="I3690" s="48">
        <v>8002</v>
      </c>
      <c r="J3690" s="28">
        <v>0.93548387096774199</v>
      </c>
      <c r="K3690" s="28">
        <v>0.84090909090909094</v>
      </c>
      <c r="L3690" s="111">
        <v>38</v>
      </c>
      <c r="M3690" s="28">
        <v>0.26300000000000001</v>
      </c>
      <c r="N3690" s="28">
        <v>0.10780000000000001</v>
      </c>
    </row>
    <row r="3691" spans="1:14">
      <c r="A3691" s="87" t="s">
        <v>132</v>
      </c>
      <c r="B3691" s="14" t="s">
        <v>76</v>
      </c>
      <c r="C3691" s="14" t="s">
        <v>183</v>
      </c>
      <c r="D3691" s="14">
        <v>2017</v>
      </c>
      <c r="E3691" s="14">
        <v>2017</v>
      </c>
      <c r="F3691" s="14" t="s">
        <v>102</v>
      </c>
      <c r="G3691" s="91">
        <v>533693</v>
      </c>
      <c r="H3691" s="91">
        <v>1080363</v>
      </c>
      <c r="I3691" s="48">
        <v>4000638</v>
      </c>
      <c r="J3691" s="28">
        <v>0.98329935706445037</v>
      </c>
      <c r="K3691" s="28">
        <v>0.89260246791095676</v>
      </c>
      <c r="L3691" s="111">
        <v>156</v>
      </c>
      <c r="M3691" s="28">
        <v>0.47399999999999998</v>
      </c>
      <c r="N3691" s="28">
        <v>0.1222</v>
      </c>
    </row>
    <row r="3692" spans="1:14">
      <c r="A3692" s="87" t="s">
        <v>133</v>
      </c>
      <c r="B3692" s="14" t="s">
        <v>75</v>
      </c>
      <c r="C3692" s="14" t="s">
        <v>183</v>
      </c>
      <c r="D3692" s="14">
        <v>2017</v>
      </c>
      <c r="E3692" s="14">
        <v>2017</v>
      </c>
      <c r="F3692" s="14" t="s">
        <v>102</v>
      </c>
      <c r="G3692" s="91">
        <v>11756</v>
      </c>
      <c r="H3692" s="91">
        <v>28700</v>
      </c>
      <c r="I3692" s="48">
        <v>70770</v>
      </c>
      <c r="J3692" s="28">
        <v>0.97663551401869164</v>
      </c>
      <c r="K3692" s="28">
        <v>0.94716981132075473</v>
      </c>
      <c r="L3692" s="111">
        <v>38</v>
      </c>
      <c r="M3692" s="28">
        <v>0.26300000000000001</v>
      </c>
      <c r="N3692" s="28">
        <v>0.10780000000000001</v>
      </c>
    </row>
    <row r="3693" spans="1:14">
      <c r="A3693" s="87" t="s">
        <v>134</v>
      </c>
      <c r="B3693" s="14" t="s">
        <v>75</v>
      </c>
      <c r="C3693" s="14" t="s">
        <v>183</v>
      </c>
      <c r="D3693" s="14">
        <v>2017</v>
      </c>
      <c r="E3693" s="14">
        <v>2017</v>
      </c>
      <c r="F3693" s="14" t="s">
        <v>102</v>
      </c>
      <c r="G3693" s="91">
        <v>6014</v>
      </c>
      <c r="H3693" s="91">
        <v>10003</v>
      </c>
      <c r="I3693" s="48">
        <v>47434</v>
      </c>
      <c r="J3693" s="28">
        <v>0.97785977859778594</v>
      </c>
      <c r="K3693" s="28">
        <v>0.946524064171123</v>
      </c>
      <c r="L3693" s="111">
        <v>38</v>
      </c>
      <c r="M3693" s="28">
        <v>0.26300000000000001</v>
      </c>
      <c r="N3693" s="28">
        <v>0.10780000000000001</v>
      </c>
    </row>
    <row r="3694" spans="1:14">
      <c r="A3694" s="87" t="s">
        <v>135</v>
      </c>
      <c r="B3694" s="14" t="s">
        <v>75</v>
      </c>
      <c r="C3694" s="14" t="s">
        <v>183</v>
      </c>
      <c r="D3694" s="14">
        <v>2017</v>
      </c>
      <c r="E3694" s="14">
        <v>2017</v>
      </c>
      <c r="F3694" s="14" t="s">
        <v>102</v>
      </c>
      <c r="G3694" s="91">
        <v>1001</v>
      </c>
      <c r="H3694" s="91">
        <v>1817</v>
      </c>
      <c r="I3694" s="48">
        <v>4834</v>
      </c>
      <c r="J3694" s="28">
        <v>0.93877551020408168</v>
      </c>
      <c r="K3694" s="28">
        <v>0.33333333333333331</v>
      </c>
      <c r="L3694" s="111">
        <v>38</v>
      </c>
      <c r="M3694" s="28">
        <v>0.26300000000000001</v>
      </c>
      <c r="N3694" s="28">
        <v>0.10780000000000001</v>
      </c>
    </row>
    <row r="3695" spans="1:14">
      <c r="A3695" s="87" t="s">
        <v>136</v>
      </c>
      <c r="B3695" s="14" t="s">
        <v>75</v>
      </c>
      <c r="C3695" s="14" t="s">
        <v>183</v>
      </c>
      <c r="D3695" s="14">
        <v>2017</v>
      </c>
      <c r="E3695" s="14">
        <v>2017</v>
      </c>
      <c r="F3695" s="14" t="s">
        <v>102</v>
      </c>
      <c r="G3695" s="91">
        <v>6203</v>
      </c>
      <c r="H3695" s="91">
        <v>11721</v>
      </c>
      <c r="I3695" s="48">
        <v>41442</v>
      </c>
      <c r="J3695" s="28">
        <v>0.91017964071856283</v>
      </c>
      <c r="K3695" s="28">
        <v>0.95102040816326527</v>
      </c>
      <c r="L3695" s="111">
        <v>38</v>
      </c>
      <c r="M3695" s="28">
        <v>0.26300000000000001</v>
      </c>
      <c r="N3695" s="28">
        <v>0.10780000000000001</v>
      </c>
    </row>
    <row r="3696" spans="1:14">
      <c r="A3696" s="87" t="s">
        <v>137</v>
      </c>
      <c r="B3696" s="14" t="s">
        <v>75</v>
      </c>
      <c r="C3696" s="14" t="s">
        <v>183</v>
      </c>
      <c r="D3696" s="14">
        <v>2017</v>
      </c>
      <c r="E3696" s="14">
        <v>2017</v>
      </c>
      <c r="F3696" s="14" t="s">
        <v>102</v>
      </c>
      <c r="G3696" s="91">
        <v>23691</v>
      </c>
      <c r="H3696" s="91">
        <v>55195</v>
      </c>
      <c r="I3696" s="48">
        <v>140918</v>
      </c>
      <c r="J3696" s="28">
        <v>0.93369565217391304</v>
      </c>
      <c r="K3696" s="28">
        <v>0.96101694915254232</v>
      </c>
      <c r="L3696" s="111">
        <v>2</v>
      </c>
      <c r="M3696" s="28">
        <v>0</v>
      </c>
      <c r="N3696" s="28">
        <v>2.35E-2</v>
      </c>
    </row>
    <row r="3697" spans="1:14">
      <c r="A3697" s="87" t="s">
        <v>138</v>
      </c>
      <c r="B3697" s="14" t="s">
        <v>75</v>
      </c>
      <c r="C3697" s="14" t="s">
        <v>183</v>
      </c>
      <c r="D3697" s="14">
        <v>2017</v>
      </c>
      <c r="E3697" s="14">
        <v>2017</v>
      </c>
      <c r="F3697" s="14" t="s">
        <v>102</v>
      </c>
      <c r="G3697" s="91">
        <v>538</v>
      </c>
      <c r="H3697" s="91">
        <v>1162</v>
      </c>
      <c r="I3697" s="48">
        <v>3217</v>
      </c>
      <c r="J3697" s="28">
        <v>0.96</v>
      </c>
      <c r="K3697" s="28">
        <v>1</v>
      </c>
      <c r="L3697" s="111">
        <v>38</v>
      </c>
      <c r="M3697" s="28">
        <v>0.26300000000000001</v>
      </c>
      <c r="N3697" s="28">
        <v>0.10780000000000001</v>
      </c>
    </row>
    <row r="3698" spans="1:14">
      <c r="A3698" s="87" t="s">
        <v>139</v>
      </c>
      <c r="B3698" s="14" t="s">
        <v>75</v>
      </c>
      <c r="C3698" s="14" t="s">
        <v>183</v>
      </c>
      <c r="D3698" s="14">
        <v>2017</v>
      </c>
      <c r="E3698" s="14">
        <v>2017</v>
      </c>
      <c r="F3698" s="14" t="s">
        <v>102</v>
      </c>
      <c r="G3698" s="91">
        <v>451</v>
      </c>
      <c r="H3698" s="91">
        <v>744</v>
      </c>
      <c r="I3698" s="48">
        <v>3802</v>
      </c>
      <c r="J3698" s="28">
        <v>0.93333333333333335</v>
      </c>
      <c r="K3698" s="28">
        <v>0.90909090909090906</v>
      </c>
      <c r="L3698" s="111">
        <v>38</v>
      </c>
      <c r="M3698" s="28">
        <v>0.26300000000000001</v>
      </c>
      <c r="N3698" s="28">
        <v>0.10780000000000001</v>
      </c>
    </row>
    <row r="3699" spans="1:14">
      <c r="A3699" s="87" t="s">
        <v>140</v>
      </c>
      <c r="B3699" s="14" t="s">
        <v>75</v>
      </c>
      <c r="C3699" s="14" t="s">
        <v>183</v>
      </c>
      <c r="D3699" s="14">
        <v>2017</v>
      </c>
      <c r="E3699" s="14">
        <v>2017</v>
      </c>
      <c r="F3699" s="14" t="s">
        <v>102</v>
      </c>
      <c r="G3699" s="91">
        <v>23195</v>
      </c>
      <c r="H3699" s="91">
        <v>52008</v>
      </c>
      <c r="I3699" s="48">
        <v>186808</v>
      </c>
      <c r="J3699" s="28">
        <v>0.98743126472898668</v>
      </c>
      <c r="K3699" s="28">
        <v>0.96202531645569622</v>
      </c>
      <c r="L3699" s="111">
        <v>3</v>
      </c>
      <c r="M3699" s="28">
        <v>0.33300000000000002</v>
      </c>
      <c r="N3699" s="28">
        <v>1.6299999999999999E-2</v>
      </c>
    </row>
    <row r="3700" spans="1:14">
      <c r="A3700" s="87" t="s">
        <v>141</v>
      </c>
      <c r="B3700" s="14" t="s">
        <v>75</v>
      </c>
      <c r="C3700" s="14" t="s">
        <v>183</v>
      </c>
      <c r="D3700" s="14">
        <v>2017</v>
      </c>
      <c r="E3700" s="14">
        <v>2017</v>
      </c>
      <c r="F3700" s="14" t="s">
        <v>102</v>
      </c>
      <c r="G3700" s="91">
        <v>3315</v>
      </c>
      <c r="H3700" s="91">
        <v>6735</v>
      </c>
      <c r="I3700" s="48">
        <v>33052</v>
      </c>
      <c r="J3700" s="28">
        <v>0.93984962406015038</v>
      </c>
      <c r="K3700" s="28">
        <v>0.94318181818181823</v>
      </c>
      <c r="L3700" s="111">
        <v>38</v>
      </c>
      <c r="M3700" s="28">
        <v>0.26300000000000001</v>
      </c>
      <c r="N3700" s="28">
        <v>0.10780000000000001</v>
      </c>
    </row>
    <row r="3701" spans="1:14">
      <c r="A3701" s="87" t="s">
        <v>142</v>
      </c>
      <c r="B3701" s="14" t="s">
        <v>75</v>
      </c>
      <c r="C3701" s="14" t="s">
        <v>183</v>
      </c>
      <c r="D3701" s="14">
        <v>2017</v>
      </c>
      <c r="E3701" s="14">
        <v>2017</v>
      </c>
      <c r="F3701" s="14" t="s">
        <v>102</v>
      </c>
      <c r="G3701" s="91">
        <v>4130</v>
      </c>
      <c r="H3701" s="91">
        <v>7227</v>
      </c>
      <c r="I3701" s="48">
        <v>25080</v>
      </c>
      <c r="J3701" s="28">
        <v>0.84651162790697676</v>
      </c>
      <c r="K3701" s="28">
        <v>0.8176100628930818</v>
      </c>
      <c r="L3701" s="111">
        <v>38</v>
      </c>
      <c r="M3701" s="28">
        <v>0.26300000000000001</v>
      </c>
      <c r="N3701" s="28">
        <v>0.10780000000000001</v>
      </c>
    </row>
    <row r="3702" spans="1:14">
      <c r="A3702" s="87" t="s">
        <v>143</v>
      </c>
      <c r="B3702" s="14" t="s">
        <v>74</v>
      </c>
      <c r="C3702" s="14" t="s">
        <v>183</v>
      </c>
      <c r="D3702" s="14">
        <v>2017</v>
      </c>
      <c r="E3702" s="14">
        <v>2017</v>
      </c>
      <c r="F3702" s="14" t="s">
        <v>102</v>
      </c>
      <c r="G3702" s="91">
        <v>118186</v>
      </c>
      <c r="H3702" s="91">
        <v>242852</v>
      </c>
      <c r="I3702" s="48">
        <v>908982</v>
      </c>
      <c r="J3702" s="28">
        <v>0.99011532125205926</v>
      </c>
      <c r="K3702" s="28">
        <v>0.99542857142857144</v>
      </c>
      <c r="L3702" s="111">
        <v>23</v>
      </c>
      <c r="M3702" s="28">
        <v>0.435</v>
      </c>
      <c r="N3702" s="28">
        <v>7.0300000000000001E-2</v>
      </c>
    </row>
    <row r="3703" spans="1:14">
      <c r="A3703" s="87" t="s">
        <v>144</v>
      </c>
      <c r="B3703" s="14" t="s">
        <v>74</v>
      </c>
      <c r="C3703" s="14" t="s">
        <v>183</v>
      </c>
      <c r="D3703" s="14">
        <v>2017</v>
      </c>
      <c r="E3703" s="14">
        <v>2017</v>
      </c>
      <c r="F3703" s="14" t="s">
        <v>102</v>
      </c>
      <c r="G3703" s="91">
        <v>8696</v>
      </c>
      <c r="H3703" s="91">
        <v>16480</v>
      </c>
      <c r="I3703" s="48">
        <v>63780</v>
      </c>
      <c r="J3703" s="28">
        <v>1</v>
      </c>
      <c r="K3703" s="28">
        <v>0.96551724137931039</v>
      </c>
      <c r="L3703" s="111">
        <v>38</v>
      </c>
      <c r="M3703" s="28">
        <v>0.26300000000000001</v>
      </c>
      <c r="N3703" s="28">
        <v>0.10780000000000001</v>
      </c>
    </row>
    <row r="3704" spans="1:14">
      <c r="A3704" s="87" t="s">
        <v>145</v>
      </c>
      <c r="B3704" s="14" t="s">
        <v>75</v>
      </c>
      <c r="C3704" s="14" t="s">
        <v>183</v>
      </c>
      <c r="D3704" s="14">
        <v>2017</v>
      </c>
      <c r="E3704" s="14">
        <v>2017</v>
      </c>
      <c r="F3704" s="14" t="s">
        <v>102</v>
      </c>
      <c r="G3704" s="91">
        <v>1142</v>
      </c>
      <c r="H3704" s="91">
        <v>2113</v>
      </c>
      <c r="I3704" s="48">
        <v>6416</v>
      </c>
      <c r="J3704" s="28">
        <v>0.9285714285714286</v>
      </c>
      <c r="K3704" s="28">
        <v>0.90322580645161288</v>
      </c>
      <c r="L3704" s="111">
        <v>38</v>
      </c>
      <c r="M3704" s="28">
        <v>0.26300000000000001</v>
      </c>
      <c r="N3704" s="28">
        <v>0.10780000000000001</v>
      </c>
    </row>
    <row r="3705" spans="1:14">
      <c r="A3705" s="87" t="s">
        <v>146</v>
      </c>
      <c r="B3705" s="14" t="s">
        <v>75</v>
      </c>
      <c r="C3705" s="14" t="s">
        <v>183</v>
      </c>
      <c r="D3705" s="14">
        <v>2017</v>
      </c>
      <c r="E3705" s="14">
        <v>2017</v>
      </c>
      <c r="F3705" s="14" t="s">
        <v>102</v>
      </c>
      <c r="G3705" s="91">
        <v>123373</v>
      </c>
      <c r="H3705" s="91">
        <v>274276</v>
      </c>
      <c r="I3705" s="48">
        <v>848997</v>
      </c>
      <c r="J3705" s="28">
        <v>0.99448398576512453</v>
      </c>
      <c r="K3705" s="28">
        <v>0.94634506522274187</v>
      </c>
      <c r="L3705" s="111">
        <v>20</v>
      </c>
      <c r="M3705" s="28">
        <v>0.3</v>
      </c>
      <c r="N3705" s="28">
        <v>3.5499999999999997E-2</v>
      </c>
    </row>
    <row r="3706" spans="1:14">
      <c r="A3706" s="87" t="s">
        <v>147</v>
      </c>
      <c r="B3706" s="14" t="s">
        <v>74</v>
      </c>
      <c r="C3706" s="14" t="s">
        <v>183</v>
      </c>
      <c r="D3706" s="14">
        <v>2017</v>
      </c>
      <c r="E3706" s="14">
        <v>2017</v>
      </c>
      <c r="F3706" s="14" t="s">
        <v>102</v>
      </c>
      <c r="G3706" s="91">
        <v>98368</v>
      </c>
      <c r="H3706" s="91">
        <v>207853</v>
      </c>
      <c r="I3706" s="48">
        <v>561959</v>
      </c>
      <c r="J3706" s="28">
        <v>0.99062918340026773</v>
      </c>
      <c r="K3706" s="28">
        <v>0.99338942307692313</v>
      </c>
      <c r="L3706" s="111">
        <v>21</v>
      </c>
      <c r="M3706" s="28">
        <v>0.28599999999999998</v>
      </c>
      <c r="N3706" s="28">
        <v>6.1499999999999999E-2</v>
      </c>
    </row>
    <row r="3707" spans="1:14">
      <c r="A3707" s="87" t="s">
        <v>148</v>
      </c>
      <c r="B3707" s="14" t="s">
        <v>75</v>
      </c>
      <c r="C3707" s="14" t="s">
        <v>183</v>
      </c>
      <c r="D3707" s="14">
        <v>2017</v>
      </c>
      <c r="E3707" s="14">
        <v>2017</v>
      </c>
      <c r="F3707" s="14" t="s">
        <v>102</v>
      </c>
      <c r="G3707" s="91">
        <v>2347</v>
      </c>
      <c r="H3707" s="91">
        <v>5300</v>
      </c>
      <c r="I3707" s="48">
        <v>19155</v>
      </c>
      <c r="J3707" s="28">
        <v>0.92561983471074383</v>
      </c>
      <c r="K3707" s="28">
        <v>0.91803278688524592</v>
      </c>
      <c r="L3707" s="111">
        <v>38</v>
      </c>
      <c r="M3707" s="28">
        <v>0.26300000000000001</v>
      </c>
      <c r="N3707" s="28">
        <v>0.10780000000000001</v>
      </c>
    </row>
    <row r="3708" spans="1:14">
      <c r="A3708" s="87" t="s">
        <v>149</v>
      </c>
      <c r="B3708" s="14" t="s">
        <v>75</v>
      </c>
      <c r="C3708" s="14" t="s">
        <v>183</v>
      </c>
      <c r="D3708" s="14">
        <v>2017</v>
      </c>
      <c r="E3708" s="14">
        <v>2017</v>
      </c>
      <c r="F3708" s="14" t="s">
        <v>102</v>
      </c>
      <c r="G3708" s="91">
        <v>168344</v>
      </c>
      <c r="H3708" s="91">
        <v>369588</v>
      </c>
      <c r="I3708" s="48">
        <v>891011</v>
      </c>
      <c r="J3708" s="28">
        <v>0.99307653575025179</v>
      </c>
      <c r="K3708" s="28">
        <v>0.94840386043058644</v>
      </c>
      <c r="L3708" s="111">
        <v>26</v>
      </c>
      <c r="M3708" s="28">
        <v>0.26900000000000002</v>
      </c>
      <c r="N3708" s="28">
        <v>3.8199999999999998E-2</v>
      </c>
    </row>
    <row r="3709" spans="1:14">
      <c r="A3709" s="87" t="s">
        <v>150</v>
      </c>
      <c r="B3709" s="14" t="s">
        <v>74</v>
      </c>
      <c r="C3709" s="14" t="s">
        <v>183</v>
      </c>
      <c r="D3709" s="14">
        <v>2017</v>
      </c>
      <c r="E3709" s="14">
        <v>2017</v>
      </c>
      <c r="F3709" s="14" t="s">
        <v>102</v>
      </c>
      <c r="G3709" s="91">
        <v>135077</v>
      </c>
      <c r="H3709" s="91">
        <v>274517</v>
      </c>
      <c r="I3709" s="48">
        <v>906980</v>
      </c>
      <c r="J3709" s="28">
        <v>0.97606244579358192</v>
      </c>
      <c r="K3709" s="28">
        <v>0.97107800175284842</v>
      </c>
      <c r="L3709" s="111">
        <v>32</v>
      </c>
      <c r="M3709" s="28">
        <v>0.46899999999999997</v>
      </c>
      <c r="N3709" s="28">
        <v>2.9899999999999999E-2</v>
      </c>
    </row>
    <row r="3710" spans="1:14">
      <c r="A3710" s="87" t="s">
        <v>151</v>
      </c>
      <c r="B3710" s="14" t="s">
        <v>74</v>
      </c>
      <c r="C3710" s="14" t="s">
        <v>183</v>
      </c>
      <c r="D3710" s="14">
        <v>2017</v>
      </c>
      <c r="E3710" s="14">
        <v>2017</v>
      </c>
      <c r="F3710" s="14" t="s">
        <v>102</v>
      </c>
      <c r="G3710" s="91">
        <v>33824</v>
      </c>
      <c r="H3710" s="91">
        <v>51451</v>
      </c>
      <c r="I3710" s="48">
        <v>224866</v>
      </c>
      <c r="J3710" s="28">
        <v>0.97591973244147157</v>
      </c>
      <c r="K3710" s="28">
        <v>0.94468704512372637</v>
      </c>
      <c r="L3710" s="111">
        <v>6</v>
      </c>
      <c r="M3710" s="28">
        <v>0.33300000000000002</v>
      </c>
      <c r="N3710" s="28">
        <v>7.4499999999999997E-2</v>
      </c>
    </row>
    <row r="3711" spans="1:14">
      <c r="A3711" s="87" t="s">
        <v>152</v>
      </c>
      <c r="B3711" s="14" t="s">
        <v>75</v>
      </c>
      <c r="C3711" s="14" t="s">
        <v>183</v>
      </c>
      <c r="D3711" s="14">
        <v>2017</v>
      </c>
      <c r="E3711" s="14">
        <v>2017</v>
      </c>
      <c r="F3711" s="14" t="s">
        <v>102</v>
      </c>
      <c r="G3711" s="91">
        <v>49341</v>
      </c>
      <c r="H3711" s="91">
        <v>110677</v>
      </c>
      <c r="I3711" s="48">
        <v>301096</v>
      </c>
      <c r="J3711" s="28">
        <v>0.98061076102762967</v>
      </c>
      <c r="K3711" s="28">
        <v>0.92245199409158052</v>
      </c>
      <c r="L3711" s="111">
        <v>7</v>
      </c>
      <c r="M3711" s="28">
        <v>0.14299999999999999</v>
      </c>
      <c r="N3711" s="28">
        <v>2.2599999999999999E-2</v>
      </c>
    </row>
    <row r="3712" spans="1:14">
      <c r="A3712" s="87" t="s">
        <v>153</v>
      </c>
      <c r="B3712" s="14" t="s">
        <v>74</v>
      </c>
      <c r="C3712" s="14" t="s">
        <v>183</v>
      </c>
      <c r="D3712" s="14">
        <v>2017</v>
      </c>
      <c r="E3712" s="14">
        <v>2017</v>
      </c>
      <c r="F3712" s="14" t="s">
        <v>102</v>
      </c>
      <c r="G3712" s="91">
        <v>9617</v>
      </c>
      <c r="H3712" s="91">
        <v>17303</v>
      </c>
      <c r="I3712" s="48">
        <v>62022</v>
      </c>
      <c r="J3712" s="28">
        <v>0.98694516971279378</v>
      </c>
      <c r="K3712" s="28">
        <v>0.98723404255319147</v>
      </c>
      <c r="L3712" s="111">
        <v>38</v>
      </c>
      <c r="M3712" s="28">
        <v>0.26300000000000001</v>
      </c>
      <c r="N3712" s="28">
        <v>0.10780000000000001</v>
      </c>
    </row>
    <row r="3713" spans="1:14">
      <c r="A3713" s="87" t="s">
        <v>154</v>
      </c>
      <c r="B3713" s="14" t="s">
        <v>74</v>
      </c>
      <c r="C3713" s="14" t="s">
        <v>183</v>
      </c>
      <c r="D3713" s="14">
        <v>2017</v>
      </c>
      <c r="E3713" s="14">
        <v>2017</v>
      </c>
      <c r="F3713" s="14" t="s">
        <v>102</v>
      </c>
      <c r="G3713" s="91">
        <v>14079</v>
      </c>
      <c r="H3713" s="91">
        <v>27211</v>
      </c>
      <c r="I3713" s="48">
        <v>154254</v>
      </c>
      <c r="J3713" s="28">
        <v>0.98357664233576647</v>
      </c>
      <c r="K3713" s="28">
        <v>0.90273556231003038</v>
      </c>
      <c r="L3713" s="111">
        <v>38</v>
      </c>
      <c r="M3713" s="28">
        <v>0.26300000000000001</v>
      </c>
      <c r="N3713" s="28">
        <v>0.10780000000000001</v>
      </c>
    </row>
    <row r="3714" spans="1:14">
      <c r="A3714" s="87" t="s">
        <v>155</v>
      </c>
      <c r="B3714" s="14" t="s">
        <v>74</v>
      </c>
      <c r="C3714" s="14" t="s">
        <v>183</v>
      </c>
      <c r="D3714" s="14">
        <v>2017</v>
      </c>
      <c r="E3714" s="14">
        <v>2017</v>
      </c>
      <c r="F3714" s="14" t="s">
        <v>102</v>
      </c>
      <c r="G3714" s="91">
        <v>19181</v>
      </c>
      <c r="H3714" s="91">
        <v>39916</v>
      </c>
      <c r="I3714" s="48">
        <v>148430</v>
      </c>
      <c r="J3714" s="28">
        <v>0.94910179640718562</v>
      </c>
      <c r="K3714" s="28">
        <v>0.91258741258741261</v>
      </c>
      <c r="L3714" s="111">
        <v>38</v>
      </c>
      <c r="M3714" s="28">
        <v>0.26300000000000001</v>
      </c>
      <c r="N3714" s="28">
        <v>0.10780000000000001</v>
      </c>
    </row>
    <row r="3715" spans="1:14">
      <c r="A3715" s="87" t="s">
        <v>156</v>
      </c>
      <c r="B3715" s="14" t="s">
        <v>74</v>
      </c>
      <c r="C3715" s="14" t="s">
        <v>183</v>
      </c>
      <c r="D3715" s="14">
        <v>2017</v>
      </c>
      <c r="E3715" s="14">
        <v>2017</v>
      </c>
      <c r="F3715" s="14" t="s">
        <v>102</v>
      </c>
      <c r="G3715" s="91">
        <v>48890</v>
      </c>
      <c r="H3715" s="91">
        <v>95926</v>
      </c>
      <c r="I3715" s="48">
        <v>442877</v>
      </c>
      <c r="J3715" s="28">
        <v>0.98662913441238564</v>
      </c>
      <c r="K3715" s="28">
        <v>0.98222222222222222</v>
      </c>
      <c r="L3715" s="111">
        <v>9</v>
      </c>
      <c r="M3715" s="28">
        <v>0.33300000000000002</v>
      </c>
      <c r="N3715" s="28">
        <v>4.8099999999999997E-2</v>
      </c>
    </row>
    <row r="3716" spans="1:14">
      <c r="A3716" s="87" t="s">
        <v>157</v>
      </c>
      <c r="B3716" s="14" t="s">
        <v>74</v>
      </c>
      <c r="C3716" s="14" t="s">
        <v>183</v>
      </c>
      <c r="D3716" s="14">
        <v>2017</v>
      </c>
      <c r="E3716" s="14">
        <v>2017</v>
      </c>
      <c r="F3716" s="14" t="s">
        <v>102</v>
      </c>
      <c r="G3716" s="91">
        <v>14830</v>
      </c>
      <c r="H3716" s="91">
        <v>27079</v>
      </c>
      <c r="I3716" s="48">
        <v>79974</v>
      </c>
      <c r="J3716" s="28">
        <v>0.96901893287435459</v>
      </c>
      <c r="K3716" s="28">
        <v>0.96916299559471364</v>
      </c>
      <c r="L3716" s="111">
        <v>38</v>
      </c>
      <c r="M3716" s="28">
        <v>0.26300000000000001</v>
      </c>
      <c r="N3716" s="28">
        <v>0.10780000000000001</v>
      </c>
    </row>
    <row r="3717" spans="1:14">
      <c r="A3717" s="87" t="s">
        <v>158</v>
      </c>
      <c r="B3717" s="14" t="s">
        <v>75</v>
      </c>
      <c r="C3717" s="14" t="s">
        <v>183</v>
      </c>
      <c r="D3717" s="14">
        <v>2017</v>
      </c>
      <c r="E3717" s="14">
        <v>2017</v>
      </c>
      <c r="F3717" s="14" t="s">
        <v>102</v>
      </c>
      <c r="G3717" s="91">
        <v>12450</v>
      </c>
      <c r="H3717" s="91">
        <v>23480</v>
      </c>
      <c r="I3717" s="48">
        <v>64334</v>
      </c>
      <c r="J3717" s="28">
        <v>0.94285714285714284</v>
      </c>
      <c r="K3717" s="28">
        <v>0.97902097902097907</v>
      </c>
      <c r="L3717" s="111">
        <v>38</v>
      </c>
      <c r="M3717" s="28">
        <v>0.26300000000000001</v>
      </c>
      <c r="N3717" s="28">
        <v>0.10780000000000001</v>
      </c>
    </row>
    <row r="3718" spans="1:14">
      <c r="A3718" s="87" t="s">
        <v>159</v>
      </c>
      <c r="B3718" s="14" t="s">
        <v>75</v>
      </c>
      <c r="C3718" s="14" t="s">
        <v>183</v>
      </c>
      <c r="D3718" s="14">
        <v>2017</v>
      </c>
      <c r="E3718" s="14">
        <v>2017</v>
      </c>
      <c r="F3718" s="14" t="s">
        <v>102</v>
      </c>
      <c r="G3718" s="91">
        <v>165</v>
      </c>
      <c r="H3718" s="91">
        <v>282</v>
      </c>
      <c r="I3718" s="48">
        <v>857</v>
      </c>
      <c r="J3718" s="28">
        <v>1</v>
      </c>
      <c r="K3718" s="28">
        <v>1</v>
      </c>
      <c r="L3718" s="111">
        <v>38</v>
      </c>
      <c r="M3718" s="28">
        <v>0.26300000000000001</v>
      </c>
      <c r="N3718" s="28">
        <v>0.10780000000000001</v>
      </c>
    </row>
    <row r="3719" spans="1:14">
      <c r="A3719" s="87" t="s">
        <v>160</v>
      </c>
      <c r="B3719" s="14" t="s">
        <v>75</v>
      </c>
      <c r="C3719" s="14" t="s">
        <v>183</v>
      </c>
      <c r="D3719" s="14">
        <v>2017</v>
      </c>
      <c r="E3719" s="14">
        <v>2017</v>
      </c>
      <c r="F3719" s="14" t="s">
        <v>102</v>
      </c>
      <c r="G3719" s="91">
        <v>3148</v>
      </c>
      <c r="H3719" s="91">
        <v>6664</v>
      </c>
      <c r="I3719" s="48">
        <v>19093</v>
      </c>
      <c r="J3719" s="28">
        <v>0.95</v>
      </c>
      <c r="K3719" s="28">
        <v>0.82178217821782173</v>
      </c>
      <c r="L3719" s="111">
        <v>38</v>
      </c>
      <c r="M3719" s="28">
        <v>0.26300000000000001</v>
      </c>
      <c r="N3719" s="28">
        <v>0.10780000000000001</v>
      </c>
    </row>
    <row r="3720" spans="1:14">
      <c r="A3720" s="87" t="s">
        <v>161</v>
      </c>
      <c r="B3720" s="14" t="s">
        <v>74</v>
      </c>
      <c r="C3720" s="14" t="s">
        <v>183</v>
      </c>
      <c r="D3720" s="14">
        <v>2017</v>
      </c>
      <c r="E3720" s="14">
        <v>2017</v>
      </c>
      <c r="F3720" s="14" t="s">
        <v>102</v>
      </c>
      <c r="G3720" s="91">
        <v>21149</v>
      </c>
      <c r="H3720" s="91">
        <v>40026</v>
      </c>
      <c r="I3720" s="48">
        <v>124562</v>
      </c>
      <c r="J3720" s="28">
        <v>0.97276264591439687</v>
      </c>
      <c r="K3720" s="28">
        <v>0.97597597597597596</v>
      </c>
      <c r="L3720" s="111">
        <v>5</v>
      </c>
      <c r="M3720" s="28">
        <v>0.6</v>
      </c>
      <c r="N3720" s="28">
        <v>7.4000000000000003E-3</v>
      </c>
    </row>
    <row r="3721" spans="1:14">
      <c r="A3721" s="87" t="s">
        <v>162</v>
      </c>
      <c r="B3721" s="14" t="s">
        <v>74</v>
      </c>
      <c r="C3721" s="14" t="s">
        <v>183</v>
      </c>
      <c r="D3721" s="14">
        <v>2017</v>
      </c>
      <c r="E3721" s="14">
        <v>2017</v>
      </c>
      <c r="F3721" s="14" t="s">
        <v>102</v>
      </c>
      <c r="G3721" s="91">
        <v>17390</v>
      </c>
      <c r="H3721" s="91">
        <v>31056</v>
      </c>
      <c r="I3721" s="48">
        <v>129843</v>
      </c>
      <c r="J3721" s="28">
        <v>0.94843049327354256</v>
      </c>
      <c r="K3721" s="28">
        <v>0.71604938271604934</v>
      </c>
      <c r="L3721" s="111">
        <v>38</v>
      </c>
      <c r="M3721" s="28">
        <v>0.26300000000000001</v>
      </c>
      <c r="N3721" s="28">
        <v>0.10780000000000001</v>
      </c>
    </row>
    <row r="3722" spans="1:14">
      <c r="A3722" s="87" t="s">
        <v>163</v>
      </c>
      <c r="B3722" s="14" t="s">
        <v>75</v>
      </c>
      <c r="C3722" s="14" t="s">
        <v>183</v>
      </c>
      <c r="D3722" s="14">
        <v>2017</v>
      </c>
      <c r="E3722" s="14">
        <v>2017</v>
      </c>
      <c r="F3722" s="14" t="s">
        <v>102</v>
      </c>
      <c r="G3722" s="91">
        <v>40049</v>
      </c>
      <c r="H3722" s="91">
        <v>84462</v>
      </c>
      <c r="I3722" s="48">
        <v>250061</v>
      </c>
      <c r="J3722" s="28">
        <v>0.96534921494315107</v>
      </c>
      <c r="K3722" s="28">
        <v>0.93035993740219092</v>
      </c>
      <c r="L3722" s="111">
        <v>5</v>
      </c>
      <c r="M3722" s="28">
        <v>0.8</v>
      </c>
      <c r="N3722" s="28">
        <v>3.2099999999999997E-2</v>
      </c>
    </row>
    <row r="3723" spans="1:14">
      <c r="A3723" s="87" t="s">
        <v>164</v>
      </c>
      <c r="B3723" s="14" t="s">
        <v>75</v>
      </c>
      <c r="C3723" s="14" t="s">
        <v>183</v>
      </c>
      <c r="D3723" s="14">
        <v>2017</v>
      </c>
      <c r="E3723" s="14">
        <v>2017</v>
      </c>
      <c r="F3723" s="14" t="s">
        <v>102</v>
      </c>
      <c r="G3723" s="91">
        <v>5599</v>
      </c>
      <c r="H3723" s="91">
        <v>12877</v>
      </c>
      <c r="I3723" s="48">
        <v>42846</v>
      </c>
      <c r="J3723" s="28">
        <v>0.99514563106796117</v>
      </c>
      <c r="K3723" s="28">
        <v>0.91139240506329111</v>
      </c>
      <c r="L3723" s="111">
        <v>38</v>
      </c>
      <c r="M3723" s="28">
        <v>0.26300000000000001</v>
      </c>
      <c r="N3723" s="28">
        <v>0.10780000000000001</v>
      </c>
    </row>
    <row r="3724" spans="1:14">
      <c r="A3724" s="87" t="s">
        <v>165</v>
      </c>
      <c r="B3724" s="14" t="s">
        <v>75</v>
      </c>
      <c r="C3724" s="14" t="s">
        <v>183</v>
      </c>
      <c r="D3724" s="14">
        <v>2017</v>
      </c>
      <c r="E3724" s="14">
        <v>2017</v>
      </c>
      <c r="F3724" s="14" t="s">
        <v>102</v>
      </c>
      <c r="G3724" s="91">
        <v>4300</v>
      </c>
      <c r="H3724" s="91">
        <v>9316</v>
      </c>
      <c r="I3724" s="48">
        <v>27383</v>
      </c>
      <c r="J3724" s="28">
        <v>0.88262910798122063</v>
      </c>
      <c r="K3724" s="28">
        <v>0.9452054794520548</v>
      </c>
      <c r="L3724" s="111">
        <v>38</v>
      </c>
      <c r="M3724" s="28">
        <v>0.26300000000000001</v>
      </c>
      <c r="N3724" s="28">
        <v>0.10780000000000001</v>
      </c>
    </row>
    <row r="3725" spans="1:14">
      <c r="A3725" s="87" t="s">
        <v>166</v>
      </c>
      <c r="B3725" s="14" t="s">
        <v>75</v>
      </c>
      <c r="C3725" s="14" t="s">
        <v>183</v>
      </c>
      <c r="D3725" s="14">
        <v>2017</v>
      </c>
      <c r="E3725" s="14">
        <v>2017</v>
      </c>
      <c r="F3725" s="14" t="s">
        <v>102</v>
      </c>
      <c r="G3725" s="91">
        <v>971</v>
      </c>
      <c r="H3725" s="91">
        <v>1701</v>
      </c>
      <c r="I3725" s="48">
        <v>5002</v>
      </c>
      <c r="J3725" s="28">
        <v>0.98076923076923073</v>
      </c>
      <c r="K3725" s="28">
        <v>0.66666666666666663</v>
      </c>
      <c r="L3725" s="111">
        <v>38</v>
      </c>
      <c r="M3725" s="28">
        <v>0.26300000000000001</v>
      </c>
      <c r="N3725" s="28">
        <v>0.10780000000000001</v>
      </c>
    </row>
    <row r="3726" spans="1:14">
      <c r="A3726" s="87" t="s">
        <v>167</v>
      </c>
      <c r="B3726" s="14" t="s">
        <v>74</v>
      </c>
      <c r="C3726" s="14" t="s">
        <v>183</v>
      </c>
      <c r="D3726" s="14">
        <v>2017</v>
      </c>
      <c r="E3726" s="14">
        <v>2017</v>
      </c>
      <c r="F3726" s="14" t="s">
        <v>102</v>
      </c>
      <c r="G3726" s="91">
        <v>51786</v>
      </c>
      <c r="H3726" s="91">
        <v>121167</v>
      </c>
      <c r="I3726" s="48">
        <v>259012</v>
      </c>
      <c r="J3726" s="28">
        <v>0.97801608579088473</v>
      </c>
      <c r="K3726" s="28">
        <v>0.93841642228739008</v>
      </c>
      <c r="L3726" s="111">
        <v>9</v>
      </c>
      <c r="M3726" s="28">
        <v>0.33300000000000002</v>
      </c>
      <c r="N3726" s="28">
        <v>3.7600000000000001E-2</v>
      </c>
    </row>
    <row r="3727" spans="1:14">
      <c r="A3727" s="87" t="s">
        <v>168</v>
      </c>
      <c r="B3727" s="14" t="s">
        <v>75</v>
      </c>
      <c r="C3727" s="14" t="s">
        <v>183</v>
      </c>
      <c r="D3727" s="14">
        <v>2017</v>
      </c>
      <c r="E3727" s="14">
        <v>2017</v>
      </c>
      <c r="F3727" s="14" t="s">
        <v>102</v>
      </c>
      <c r="G3727" s="91">
        <v>2969</v>
      </c>
      <c r="H3727" s="91">
        <v>5218</v>
      </c>
      <c r="I3727" s="48">
        <v>14260</v>
      </c>
      <c r="J3727" s="28">
        <v>0.97727272727272729</v>
      </c>
      <c r="K3727" s="28">
        <v>0.98888888888888893</v>
      </c>
      <c r="L3727" s="111">
        <v>38</v>
      </c>
      <c r="M3727" s="28">
        <v>0.26300000000000001</v>
      </c>
      <c r="N3727" s="28">
        <v>0.10780000000000001</v>
      </c>
    </row>
    <row r="3728" spans="1:14">
      <c r="A3728" s="87" t="s">
        <v>169</v>
      </c>
      <c r="B3728" s="14" t="s">
        <v>74</v>
      </c>
      <c r="C3728" s="14" t="s">
        <v>183</v>
      </c>
      <c r="D3728" s="14">
        <v>2017</v>
      </c>
      <c r="E3728" s="14">
        <v>2017</v>
      </c>
      <c r="F3728" s="14" t="s">
        <v>102</v>
      </c>
      <c r="G3728" s="91">
        <v>36121</v>
      </c>
      <c r="H3728" s="91">
        <v>72777</v>
      </c>
      <c r="I3728" s="48">
        <v>240805</v>
      </c>
      <c r="J3728" s="28">
        <v>0.98994252873563215</v>
      </c>
      <c r="K3728" s="28">
        <v>0.97167138810198306</v>
      </c>
      <c r="L3728" s="111">
        <v>8</v>
      </c>
      <c r="M3728" s="28">
        <v>0.25</v>
      </c>
      <c r="N3728" s="28">
        <v>6.08E-2</v>
      </c>
    </row>
    <row r="3729" spans="1:14">
      <c r="A3729" s="87" t="s">
        <v>170</v>
      </c>
      <c r="B3729" s="14" t="s">
        <v>74</v>
      </c>
      <c r="C3729" s="14" t="s">
        <v>183</v>
      </c>
      <c r="D3729" s="14">
        <v>2017</v>
      </c>
      <c r="E3729" s="14">
        <v>2017</v>
      </c>
      <c r="F3729" s="14" t="s">
        <v>102</v>
      </c>
      <c r="G3729" s="91">
        <v>10008</v>
      </c>
      <c r="H3729" s="91">
        <v>19496</v>
      </c>
      <c r="I3729" s="48">
        <v>59967</v>
      </c>
      <c r="J3729" s="28">
        <v>0.905829596412556</v>
      </c>
      <c r="K3729" s="28">
        <v>0.96244131455399062</v>
      </c>
      <c r="L3729" s="111">
        <v>38</v>
      </c>
      <c r="M3729" s="28">
        <v>0.26300000000000001</v>
      </c>
      <c r="N3729" s="28">
        <v>0.10780000000000001</v>
      </c>
    </row>
    <row r="3730" spans="1:14">
      <c r="A3730" s="87" t="s">
        <v>171</v>
      </c>
      <c r="B3730" s="14" t="s">
        <v>75</v>
      </c>
      <c r="C3730" s="14" t="s">
        <v>183</v>
      </c>
      <c r="D3730" s="14">
        <v>2017</v>
      </c>
      <c r="E3730" s="14">
        <v>2017</v>
      </c>
      <c r="F3730" s="14" t="s">
        <v>102</v>
      </c>
      <c r="G3730" s="91">
        <v>5897</v>
      </c>
      <c r="H3730" s="91">
        <v>12732</v>
      </c>
      <c r="I3730" s="48">
        <v>32848</v>
      </c>
      <c r="J3730" s="28">
        <v>0.99649122807017543</v>
      </c>
      <c r="K3730" s="28">
        <v>0.89451476793248941</v>
      </c>
      <c r="L3730" s="111">
        <v>38</v>
      </c>
      <c r="M3730" s="28">
        <v>0.26300000000000001</v>
      </c>
      <c r="N3730" s="28">
        <v>0.10780000000000001</v>
      </c>
    </row>
    <row r="3731" spans="1:14">
      <c r="A3731" s="51" t="s">
        <v>281</v>
      </c>
      <c r="B3731" s="14" t="s">
        <v>66</v>
      </c>
      <c r="C3731" s="14" t="s">
        <v>184</v>
      </c>
      <c r="D3731" s="14">
        <v>2017</v>
      </c>
      <c r="E3731" s="14">
        <v>2017</v>
      </c>
      <c r="F3731" s="14" t="s">
        <v>102</v>
      </c>
      <c r="G3731" s="128"/>
      <c r="H3731" s="128"/>
      <c r="I3731" s="128"/>
      <c r="J3731" s="129"/>
      <c r="K3731" s="129"/>
      <c r="L3731" s="111"/>
      <c r="M3731" s="28">
        <v>0.254</v>
      </c>
      <c r="N3731" s="28">
        <v>5.3999999999999999E-2</v>
      </c>
    </row>
    <row r="3732" spans="1:14">
      <c r="A3732" s="51" t="s">
        <v>172</v>
      </c>
      <c r="B3732" s="14" t="s">
        <v>66</v>
      </c>
      <c r="C3732" s="14" t="s">
        <v>184</v>
      </c>
      <c r="D3732" s="14">
        <v>2017</v>
      </c>
      <c r="E3732" s="14">
        <v>2017</v>
      </c>
      <c r="F3732" s="14" t="s">
        <v>102</v>
      </c>
      <c r="G3732" s="91">
        <v>2009378</v>
      </c>
      <c r="H3732" s="91">
        <v>4163868</v>
      </c>
      <c r="I3732" s="48">
        <f>SUM(I3733:I3790)</f>
        <v>13490894</v>
      </c>
      <c r="J3732" s="28">
        <v>0.98048198680221155</v>
      </c>
      <c r="K3732" s="28">
        <v>0.94238892660481255</v>
      </c>
      <c r="L3732" s="111">
        <v>504</v>
      </c>
      <c r="M3732" s="28">
        <v>0.39500000000000002</v>
      </c>
      <c r="N3732" s="28">
        <v>7.2999999999999995E-2</v>
      </c>
    </row>
    <row r="3733" spans="1:14">
      <c r="A3733" s="51" t="s">
        <v>173</v>
      </c>
      <c r="B3733" s="14" t="s">
        <v>74</v>
      </c>
      <c r="C3733" s="14" t="s">
        <v>184</v>
      </c>
      <c r="D3733" s="14">
        <v>2017</v>
      </c>
      <c r="E3733" s="14">
        <v>2017</v>
      </c>
      <c r="F3733" s="14" t="s">
        <v>102</v>
      </c>
      <c r="G3733" s="91">
        <v>57764</v>
      </c>
      <c r="H3733" s="91">
        <v>109769</v>
      </c>
      <c r="I3733" s="48">
        <v>439615</v>
      </c>
      <c r="J3733" s="28">
        <v>0.9945440374123149</v>
      </c>
      <c r="K3733" s="28">
        <v>0.9889033942558747</v>
      </c>
      <c r="L3733" s="111">
        <v>13</v>
      </c>
      <c r="M3733" s="28">
        <v>0.53800000000000003</v>
      </c>
      <c r="N3733" s="28">
        <v>4.7300000000000002E-2</v>
      </c>
    </row>
    <row r="3734" spans="1:14">
      <c r="A3734" s="51" t="s">
        <v>174</v>
      </c>
      <c r="B3734" s="14" t="s">
        <v>75</v>
      </c>
      <c r="C3734" s="14" t="s">
        <v>184</v>
      </c>
      <c r="D3734" s="14">
        <v>2017</v>
      </c>
      <c r="E3734" s="14">
        <v>2017</v>
      </c>
      <c r="F3734" s="14" t="s">
        <v>102</v>
      </c>
      <c r="G3734" s="91">
        <v>87</v>
      </c>
      <c r="H3734" s="91">
        <v>146</v>
      </c>
      <c r="I3734" s="48">
        <v>340</v>
      </c>
      <c r="J3734" s="28">
        <v>1</v>
      </c>
      <c r="K3734" s="28">
        <v>0.66666666666666663</v>
      </c>
      <c r="L3734" s="111">
        <v>44</v>
      </c>
      <c r="M3734" s="28">
        <v>0.27300000000000002</v>
      </c>
      <c r="N3734" s="28">
        <v>0.1</v>
      </c>
    </row>
    <row r="3735" spans="1:14">
      <c r="A3735" s="51" t="s">
        <v>175</v>
      </c>
      <c r="B3735" s="14" t="s">
        <v>75</v>
      </c>
      <c r="C3735" s="14" t="s">
        <v>184</v>
      </c>
      <c r="D3735" s="14">
        <v>2017</v>
      </c>
      <c r="E3735" s="14">
        <v>2017</v>
      </c>
      <c r="F3735" s="14" t="s">
        <v>102</v>
      </c>
      <c r="G3735" s="91">
        <v>1705</v>
      </c>
      <c r="H3735" s="91">
        <v>3129</v>
      </c>
      <c r="I3735" s="48">
        <v>8383</v>
      </c>
      <c r="J3735" s="28">
        <v>0.96250000000000002</v>
      </c>
      <c r="K3735" s="28">
        <v>0.9642857142857143</v>
      </c>
      <c r="L3735" s="111">
        <v>44</v>
      </c>
      <c r="M3735" s="28">
        <v>0.27300000000000002</v>
      </c>
      <c r="N3735" s="28">
        <v>0.1</v>
      </c>
    </row>
    <row r="3736" spans="1:14">
      <c r="A3736" s="51" t="s">
        <v>176</v>
      </c>
      <c r="B3736" s="14" t="s">
        <v>75</v>
      </c>
      <c r="C3736" s="14" t="s">
        <v>184</v>
      </c>
      <c r="D3736" s="14">
        <v>2017</v>
      </c>
      <c r="E3736" s="14">
        <v>2017</v>
      </c>
      <c r="F3736" s="14" t="s">
        <v>102</v>
      </c>
      <c r="G3736" s="91">
        <v>16664</v>
      </c>
      <c r="H3736" s="91">
        <v>31098</v>
      </c>
      <c r="I3736" s="48">
        <v>83163</v>
      </c>
      <c r="J3736" s="28">
        <v>0.83844339622641506</v>
      </c>
      <c r="K3736" s="28">
        <v>0.94304857621440541</v>
      </c>
      <c r="L3736" s="111">
        <v>44</v>
      </c>
      <c r="M3736" s="28">
        <v>0.27300000000000002</v>
      </c>
      <c r="N3736" s="28">
        <v>0.1</v>
      </c>
    </row>
    <row r="3737" spans="1:14">
      <c r="A3737" s="51" t="s">
        <v>177</v>
      </c>
      <c r="B3737" s="14" t="s">
        <v>75</v>
      </c>
      <c r="C3737" s="14" t="s">
        <v>184</v>
      </c>
      <c r="D3737" s="14">
        <v>2017</v>
      </c>
      <c r="E3737" s="14">
        <v>2017</v>
      </c>
      <c r="F3737" s="14" t="s">
        <v>102</v>
      </c>
      <c r="G3737" s="91">
        <v>2825</v>
      </c>
      <c r="H3737" s="91">
        <v>5097</v>
      </c>
      <c r="I3737" s="48">
        <v>12360</v>
      </c>
      <c r="J3737" s="28">
        <v>0.97777777777777775</v>
      </c>
      <c r="K3737" s="28">
        <v>0.93333333333333335</v>
      </c>
      <c r="L3737" s="111">
        <v>44</v>
      </c>
      <c r="M3737" s="28">
        <v>0.27300000000000002</v>
      </c>
      <c r="N3737" s="28">
        <v>0.1</v>
      </c>
    </row>
    <row r="3738" spans="1:14">
      <c r="A3738" s="51" t="s">
        <v>178</v>
      </c>
      <c r="B3738" s="14" t="s">
        <v>75</v>
      </c>
      <c r="C3738" s="14" t="s">
        <v>184</v>
      </c>
      <c r="D3738" s="14">
        <v>2017</v>
      </c>
      <c r="E3738" s="14">
        <v>2017</v>
      </c>
      <c r="F3738" s="14" t="s">
        <v>102</v>
      </c>
      <c r="G3738" s="91">
        <v>693</v>
      </c>
      <c r="H3738" s="91">
        <v>1638</v>
      </c>
      <c r="I3738" s="48">
        <v>9225</v>
      </c>
      <c r="J3738" s="28">
        <v>1</v>
      </c>
      <c r="K3738" s="28">
        <v>1</v>
      </c>
      <c r="L3738" s="111">
        <v>44</v>
      </c>
      <c r="M3738" s="28">
        <v>0.27300000000000002</v>
      </c>
      <c r="N3738" s="28">
        <v>0.1</v>
      </c>
    </row>
    <row r="3739" spans="1:14">
      <c r="A3739" s="51" t="s">
        <v>179</v>
      </c>
      <c r="B3739" s="14" t="s">
        <v>74</v>
      </c>
      <c r="C3739" s="14" t="s">
        <v>184</v>
      </c>
      <c r="D3739" s="14">
        <v>2017</v>
      </c>
      <c r="E3739" s="14">
        <v>2017</v>
      </c>
      <c r="F3739" s="14" t="s">
        <v>102</v>
      </c>
      <c r="G3739" s="91">
        <v>31637</v>
      </c>
      <c r="H3739" s="91">
        <v>63174</v>
      </c>
      <c r="I3739" s="48">
        <v>275511</v>
      </c>
      <c r="J3739" s="28">
        <v>0.97217235188509876</v>
      </c>
      <c r="K3739" s="28">
        <v>0.97880539499036612</v>
      </c>
      <c r="L3739" s="111">
        <v>10</v>
      </c>
      <c r="M3739" s="28">
        <v>0.3</v>
      </c>
      <c r="N3739" s="28">
        <v>6.9000000000000006E-2</v>
      </c>
    </row>
    <row r="3740" spans="1:14">
      <c r="A3740" s="51" t="s">
        <v>180</v>
      </c>
      <c r="B3740" s="14" t="s">
        <v>75</v>
      </c>
      <c r="C3740" s="14" t="s">
        <v>184</v>
      </c>
      <c r="D3740" s="14">
        <v>2017</v>
      </c>
      <c r="E3740" s="14">
        <v>2017</v>
      </c>
      <c r="F3740" s="14" t="s">
        <v>102</v>
      </c>
      <c r="G3740" s="91">
        <v>2544</v>
      </c>
      <c r="H3740" s="91">
        <v>5224</v>
      </c>
      <c r="I3740" s="48">
        <v>11968</v>
      </c>
      <c r="J3740" s="28">
        <v>0.98837209302325579</v>
      </c>
      <c r="K3740" s="28">
        <v>0.93442622950819676</v>
      </c>
      <c r="L3740" s="111">
        <v>44</v>
      </c>
      <c r="M3740" s="28">
        <v>0.27300000000000002</v>
      </c>
      <c r="N3740" s="28">
        <v>0.1</v>
      </c>
    </row>
    <row r="3741" spans="1:14">
      <c r="A3741" s="51" t="s">
        <v>181</v>
      </c>
      <c r="B3741" s="14" t="s">
        <v>75</v>
      </c>
      <c r="C3741" s="14" t="s">
        <v>184</v>
      </c>
      <c r="D3741" s="14">
        <v>2017</v>
      </c>
      <c r="E3741" s="14">
        <v>2017</v>
      </c>
      <c r="F3741" s="14" t="s">
        <v>102</v>
      </c>
      <c r="G3741" s="91">
        <v>6936</v>
      </c>
      <c r="H3741" s="91">
        <v>12339</v>
      </c>
      <c r="I3741" s="48">
        <v>39148</v>
      </c>
      <c r="J3741" s="28">
        <v>0.99150141643059486</v>
      </c>
      <c r="K3741" s="28">
        <v>0.9923371647509579</v>
      </c>
      <c r="L3741" s="111">
        <v>44</v>
      </c>
      <c r="M3741" s="28">
        <v>0.27300000000000002</v>
      </c>
      <c r="N3741" s="28">
        <v>0.1</v>
      </c>
    </row>
    <row r="3742" spans="1:14">
      <c r="A3742" s="87" t="s">
        <v>123</v>
      </c>
      <c r="B3742" s="14" t="s">
        <v>74</v>
      </c>
      <c r="C3742" s="14" t="s">
        <v>184</v>
      </c>
      <c r="D3742" s="14">
        <v>2017</v>
      </c>
      <c r="E3742" s="14">
        <v>2017</v>
      </c>
      <c r="F3742" s="14" t="s">
        <v>102</v>
      </c>
      <c r="G3742" s="91">
        <v>90287</v>
      </c>
      <c r="H3742" s="91">
        <v>209659</v>
      </c>
      <c r="I3742" s="48">
        <v>496676</v>
      </c>
      <c r="J3742" s="28">
        <v>0.95021037868162694</v>
      </c>
      <c r="K3742" s="28">
        <v>0.9712918660287081</v>
      </c>
      <c r="L3742" s="111">
        <v>24</v>
      </c>
      <c r="M3742" s="28">
        <v>0.5</v>
      </c>
      <c r="N3742" s="28">
        <v>4.0800000000000003E-2</v>
      </c>
    </row>
    <row r="3743" spans="1:14">
      <c r="A3743" s="87" t="s">
        <v>124</v>
      </c>
      <c r="B3743" s="14" t="s">
        <v>75</v>
      </c>
      <c r="C3743" s="14" t="s">
        <v>184</v>
      </c>
      <c r="D3743" s="14">
        <v>2017</v>
      </c>
      <c r="E3743" s="14">
        <v>2017</v>
      </c>
      <c r="F3743" s="14" t="s">
        <v>102</v>
      </c>
      <c r="G3743" s="91">
        <v>1541</v>
      </c>
      <c r="H3743" s="91">
        <v>3549</v>
      </c>
      <c r="I3743" s="48">
        <v>12583</v>
      </c>
      <c r="J3743" s="28">
        <v>0.97222222222222221</v>
      </c>
      <c r="K3743" s="28">
        <v>0.96153846153846156</v>
      </c>
      <c r="L3743" s="111">
        <v>44</v>
      </c>
      <c r="M3743" s="28">
        <v>0.27300000000000002</v>
      </c>
      <c r="N3743" s="28">
        <v>0.1</v>
      </c>
    </row>
    <row r="3744" spans="1:14">
      <c r="A3744" s="87" t="s">
        <v>125</v>
      </c>
      <c r="B3744" s="14" t="s">
        <v>75</v>
      </c>
      <c r="C3744" s="14" t="s">
        <v>184</v>
      </c>
      <c r="D3744" s="14">
        <v>2017</v>
      </c>
      <c r="E3744" s="14">
        <v>2017</v>
      </c>
      <c r="F3744" s="14" t="s">
        <v>102</v>
      </c>
      <c r="G3744" s="91">
        <v>12286</v>
      </c>
      <c r="H3744" s="91">
        <v>20701</v>
      </c>
      <c r="I3744" s="48">
        <v>56249</v>
      </c>
      <c r="J3744" s="28">
        <v>0.99335548172757471</v>
      </c>
      <c r="K3744" s="28">
        <v>0.98839907192575405</v>
      </c>
      <c r="L3744" s="111">
        <v>44</v>
      </c>
      <c r="M3744" s="28">
        <v>0.27300000000000002</v>
      </c>
      <c r="N3744" s="28">
        <v>0.1</v>
      </c>
    </row>
    <row r="3745" spans="1:14">
      <c r="A3745" s="87" t="s">
        <v>126</v>
      </c>
      <c r="B3745" s="14" t="s">
        <v>75</v>
      </c>
      <c r="C3745" s="14" t="s">
        <v>184</v>
      </c>
      <c r="D3745" s="14">
        <v>2017</v>
      </c>
      <c r="E3745" s="14">
        <v>2017</v>
      </c>
      <c r="F3745" s="14" t="s">
        <v>102</v>
      </c>
      <c r="G3745" s="91">
        <v>17252</v>
      </c>
      <c r="H3745" s="91">
        <v>41719</v>
      </c>
      <c r="I3745" s="48">
        <v>95197</v>
      </c>
      <c r="J3745" s="28">
        <v>0.98099415204678364</v>
      </c>
      <c r="K3745" s="28">
        <v>0.93779904306220097</v>
      </c>
      <c r="L3745" s="111">
        <v>44</v>
      </c>
      <c r="M3745" s="28">
        <v>0.27300000000000002</v>
      </c>
      <c r="N3745" s="28">
        <v>0.1</v>
      </c>
    </row>
    <row r="3746" spans="1:14">
      <c r="A3746" s="87" t="s">
        <v>127</v>
      </c>
      <c r="B3746" s="14" t="s">
        <v>75</v>
      </c>
      <c r="C3746" s="14" t="s">
        <v>184</v>
      </c>
      <c r="D3746" s="14">
        <v>2017</v>
      </c>
      <c r="E3746" s="14">
        <v>2017</v>
      </c>
      <c r="F3746" s="14" t="s">
        <v>102</v>
      </c>
      <c r="G3746" s="91">
        <v>1020</v>
      </c>
      <c r="H3746" s="91">
        <v>1922</v>
      </c>
      <c r="I3746" s="48">
        <v>5700</v>
      </c>
      <c r="J3746" s="28">
        <v>1</v>
      </c>
      <c r="K3746" s="28">
        <v>0.88235294117647056</v>
      </c>
      <c r="L3746" s="111">
        <v>44</v>
      </c>
      <c r="M3746" s="28">
        <v>0.27300000000000002</v>
      </c>
      <c r="N3746" s="28">
        <v>0.1</v>
      </c>
    </row>
    <row r="3747" spans="1:14">
      <c r="A3747" s="87" t="s">
        <v>128</v>
      </c>
      <c r="B3747" s="14" t="s">
        <v>75</v>
      </c>
      <c r="C3747" s="14" t="s">
        <v>184</v>
      </c>
      <c r="D3747" s="14">
        <v>2017</v>
      </c>
      <c r="E3747" s="14">
        <v>2017</v>
      </c>
      <c r="F3747" s="14" t="s">
        <v>102</v>
      </c>
      <c r="G3747" s="91">
        <v>69686</v>
      </c>
      <c r="H3747" s="91">
        <v>162134</v>
      </c>
      <c r="I3747" s="48">
        <v>416182</v>
      </c>
      <c r="J3747" s="28">
        <v>0.98822209758833424</v>
      </c>
      <c r="K3747" s="28">
        <v>0.94363716424482602</v>
      </c>
      <c r="L3747" s="111">
        <v>13</v>
      </c>
      <c r="M3747" s="28">
        <v>0.308</v>
      </c>
      <c r="N3747" s="28">
        <v>2.4500000000000001E-2</v>
      </c>
    </row>
    <row r="3748" spans="1:14">
      <c r="A3748" s="87" t="s">
        <v>129</v>
      </c>
      <c r="B3748" s="14" t="s">
        <v>75</v>
      </c>
      <c r="C3748" s="14" t="s">
        <v>184</v>
      </c>
      <c r="D3748" s="14">
        <v>2017</v>
      </c>
      <c r="E3748" s="14">
        <v>2017</v>
      </c>
      <c r="F3748" s="14" t="s">
        <v>102</v>
      </c>
      <c r="G3748" s="91">
        <v>10818</v>
      </c>
      <c r="H3748" s="91">
        <v>24644</v>
      </c>
      <c r="I3748" s="48">
        <v>58122</v>
      </c>
      <c r="J3748" s="28">
        <v>1</v>
      </c>
      <c r="K3748" s="28">
        <v>0.96368715083798884</v>
      </c>
      <c r="L3748" s="111">
        <v>44</v>
      </c>
      <c r="M3748" s="28">
        <v>0.27300000000000002</v>
      </c>
      <c r="N3748" s="28">
        <v>0.1</v>
      </c>
    </row>
    <row r="3749" spans="1:14">
      <c r="A3749" s="87" t="s">
        <v>130</v>
      </c>
      <c r="B3749" s="14" t="s">
        <v>75</v>
      </c>
      <c r="C3749" s="14" t="s">
        <v>184</v>
      </c>
      <c r="D3749" s="14">
        <v>2017</v>
      </c>
      <c r="E3749" s="14">
        <v>2017</v>
      </c>
      <c r="F3749" s="14" t="s">
        <v>102</v>
      </c>
      <c r="G3749" s="91">
        <v>6452</v>
      </c>
      <c r="H3749" s="91">
        <v>12118</v>
      </c>
      <c r="I3749" s="48">
        <v>32691</v>
      </c>
      <c r="J3749" s="28">
        <v>0.94357366771159878</v>
      </c>
      <c r="K3749" s="28">
        <v>0.91928251121076232</v>
      </c>
      <c r="L3749" s="111">
        <v>44</v>
      </c>
      <c r="M3749" s="28">
        <v>0.27300000000000002</v>
      </c>
      <c r="N3749" s="28">
        <v>0.1</v>
      </c>
    </row>
    <row r="3750" spans="1:14">
      <c r="A3750" s="87" t="s">
        <v>131</v>
      </c>
      <c r="B3750" s="14" t="s">
        <v>75</v>
      </c>
      <c r="C3750" s="14" t="s">
        <v>184</v>
      </c>
      <c r="D3750" s="14">
        <v>2017</v>
      </c>
      <c r="E3750" s="14">
        <v>2017</v>
      </c>
      <c r="F3750" s="14" t="s">
        <v>102</v>
      </c>
      <c r="G3750" s="91">
        <v>1573</v>
      </c>
      <c r="H3750" s="91">
        <v>3083</v>
      </c>
      <c r="I3750" s="48">
        <v>8022</v>
      </c>
      <c r="J3750" s="28">
        <v>0.91549295774647887</v>
      </c>
      <c r="K3750" s="28">
        <v>0.89130434782608692</v>
      </c>
      <c r="L3750" s="111">
        <v>44</v>
      </c>
      <c r="M3750" s="28">
        <v>0.27300000000000002</v>
      </c>
      <c r="N3750" s="28">
        <v>0.1</v>
      </c>
    </row>
    <row r="3751" spans="1:14">
      <c r="A3751" s="87" t="s">
        <v>132</v>
      </c>
      <c r="B3751" s="14" t="s">
        <v>76</v>
      </c>
      <c r="C3751" s="14" t="s">
        <v>184</v>
      </c>
      <c r="D3751" s="14">
        <v>2017</v>
      </c>
      <c r="E3751" s="14">
        <v>2017</v>
      </c>
      <c r="F3751" s="14" t="s">
        <v>102</v>
      </c>
      <c r="G3751" s="91">
        <v>535925</v>
      </c>
      <c r="H3751" s="91">
        <v>1079610</v>
      </c>
      <c r="I3751" s="48">
        <v>3999699</v>
      </c>
      <c r="J3751" s="28">
        <v>0.98555195439103438</v>
      </c>
      <c r="K3751" s="28">
        <v>0.90651959576041408</v>
      </c>
      <c r="L3751" s="111">
        <v>189</v>
      </c>
      <c r="M3751" s="28">
        <v>0.44400000000000001</v>
      </c>
      <c r="N3751" s="28">
        <v>0.11550000000000001</v>
      </c>
    </row>
    <row r="3752" spans="1:14">
      <c r="A3752" s="87" t="s">
        <v>133</v>
      </c>
      <c r="B3752" s="14" t="s">
        <v>75</v>
      </c>
      <c r="C3752" s="14" t="s">
        <v>184</v>
      </c>
      <c r="D3752" s="14">
        <v>2017</v>
      </c>
      <c r="E3752" s="14">
        <v>2017</v>
      </c>
      <c r="F3752" s="14" t="s">
        <v>102</v>
      </c>
      <c r="G3752" s="91">
        <v>11796</v>
      </c>
      <c r="H3752" s="91">
        <v>28673</v>
      </c>
      <c r="I3752" s="48">
        <v>70968</v>
      </c>
      <c r="J3752" s="28">
        <v>0.99750623441396513</v>
      </c>
      <c r="K3752" s="28">
        <v>0.95488721804511278</v>
      </c>
      <c r="L3752" s="111">
        <v>44</v>
      </c>
      <c r="M3752" s="28">
        <v>0.27300000000000002</v>
      </c>
      <c r="N3752" s="28">
        <v>0.1</v>
      </c>
    </row>
    <row r="3753" spans="1:14">
      <c r="A3753" s="87" t="s">
        <v>134</v>
      </c>
      <c r="B3753" s="14" t="s">
        <v>75</v>
      </c>
      <c r="C3753" s="14" t="s">
        <v>184</v>
      </c>
      <c r="D3753" s="14">
        <v>2017</v>
      </c>
      <c r="E3753" s="14">
        <v>2017</v>
      </c>
      <c r="F3753" s="14" t="s">
        <v>102</v>
      </c>
      <c r="G3753" s="91">
        <v>5991</v>
      </c>
      <c r="H3753" s="91">
        <v>9913</v>
      </c>
      <c r="I3753" s="48">
        <v>47571</v>
      </c>
      <c r="J3753" s="28">
        <v>0.98083067092651754</v>
      </c>
      <c r="K3753" s="28">
        <v>0.93867924528301883</v>
      </c>
      <c r="L3753" s="111">
        <v>44</v>
      </c>
      <c r="M3753" s="28">
        <v>0.27300000000000002</v>
      </c>
      <c r="N3753" s="28">
        <v>0.1</v>
      </c>
    </row>
    <row r="3754" spans="1:14">
      <c r="A3754" s="87" t="s">
        <v>135</v>
      </c>
      <c r="B3754" s="14" t="s">
        <v>75</v>
      </c>
      <c r="C3754" s="14" t="s">
        <v>184</v>
      </c>
      <c r="D3754" s="14">
        <v>2017</v>
      </c>
      <c r="E3754" s="14">
        <v>2017</v>
      </c>
      <c r="F3754" s="14" t="s">
        <v>102</v>
      </c>
      <c r="G3754" s="91">
        <v>1007</v>
      </c>
      <c r="H3754" s="91">
        <v>1833</v>
      </c>
      <c r="I3754" s="48">
        <v>4809</v>
      </c>
      <c r="J3754" s="28">
        <v>0.86046511627906974</v>
      </c>
      <c r="K3754" s="28">
        <v>0.6</v>
      </c>
      <c r="L3754" s="111">
        <v>44</v>
      </c>
      <c r="M3754" s="28">
        <v>0.27300000000000002</v>
      </c>
      <c r="N3754" s="28">
        <v>0.1</v>
      </c>
    </row>
    <row r="3755" spans="1:14">
      <c r="A3755" s="87" t="s">
        <v>136</v>
      </c>
      <c r="B3755" s="14" t="s">
        <v>75</v>
      </c>
      <c r="C3755" s="14" t="s">
        <v>184</v>
      </c>
      <c r="D3755" s="14">
        <v>2017</v>
      </c>
      <c r="E3755" s="14">
        <v>2017</v>
      </c>
      <c r="F3755" s="14" t="s">
        <v>102</v>
      </c>
      <c r="G3755" s="91">
        <v>6272</v>
      </c>
      <c r="H3755" s="91">
        <v>11853</v>
      </c>
      <c r="I3755" s="48">
        <v>41642</v>
      </c>
      <c r="J3755" s="28">
        <v>0.9240837696335078</v>
      </c>
      <c r="K3755" s="28">
        <v>0.93927125506072873</v>
      </c>
      <c r="L3755" s="111">
        <v>44</v>
      </c>
      <c r="M3755" s="28">
        <v>0.27300000000000002</v>
      </c>
      <c r="N3755" s="28">
        <v>0.1</v>
      </c>
    </row>
    <row r="3756" spans="1:14">
      <c r="A3756" s="87" t="s">
        <v>137</v>
      </c>
      <c r="B3756" s="14" t="s">
        <v>75</v>
      </c>
      <c r="C3756" s="14" t="s">
        <v>184</v>
      </c>
      <c r="D3756" s="14">
        <v>2017</v>
      </c>
      <c r="E3756" s="14">
        <v>2017</v>
      </c>
      <c r="F3756" s="14" t="s">
        <v>102</v>
      </c>
      <c r="G3756" s="91">
        <v>23896</v>
      </c>
      <c r="H3756" s="91">
        <v>55480</v>
      </c>
      <c r="I3756" s="48">
        <v>140547</v>
      </c>
      <c r="J3756" s="28">
        <v>0.96699029126213587</v>
      </c>
      <c r="K3756" s="28">
        <v>0.97667638483965014</v>
      </c>
      <c r="L3756" s="111">
        <v>3</v>
      </c>
      <c r="M3756" s="28">
        <v>0</v>
      </c>
      <c r="N3756" s="28">
        <v>2.07E-2</v>
      </c>
    </row>
    <row r="3757" spans="1:14">
      <c r="A3757" s="87" t="s">
        <v>138</v>
      </c>
      <c r="B3757" s="14" t="s">
        <v>75</v>
      </c>
      <c r="C3757" s="14" t="s">
        <v>184</v>
      </c>
      <c r="D3757" s="14">
        <v>2017</v>
      </c>
      <c r="E3757" s="14">
        <v>2017</v>
      </c>
      <c r="F3757" s="14" t="s">
        <v>102</v>
      </c>
      <c r="G3757" s="91">
        <v>554</v>
      </c>
      <c r="H3757" s="91">
        <v>1186</v>
      </c>
      <c r="I3757" s="48">
        <v>3198</v>
      </c>
      <c r="J3757" s="28">
        <v>0.93333333333333335</v>
      </c>
      <c r="K3757" s="28">
        <v>1</v>
      </c>
      <c r="L3757" s="111">
        <v>44</v>
      </c>
      <c r="M3757" s="28">
        <v>0.27300000000000002</v>
      </c>
      <c r="N3757" s="28">
        <v>0.1</v>
      </c>
    </row>
    <row r="3758" spans="1:14">
      <c r="A3758" s="87" t="s">
        <v>139</v>
      </c>
      <c r="B3758" s="14" t="s">
        <v>75</v>
      </c>
      <c r="C3758" s="14" t="s">
        <v>184</v>
      </c>
      <c r="D3758" s="14">
        <v>2017</v>
      </c>
      <c r="E3758" s="14">
        <v>2017</v>
      </c>
      <c r="F3758" s="14" t="s">
        <v>102</v>
      </c>
      <c r="G3758" s="91">
        <v>440</v>
      </c>
      <c r="H3758" s="91">
        <v>714</v>
      </c>
      <c r="I3758" s="48">
        <v>3822</v>
      </c>
      <c r="J3758" s="28">
        <v>1</v>
      </c>
      <c r="K3758" s="28">
        <v>0.9375</v>
      </c>
      <c r="L3758" s="111">
        <v>44</v>
      </c>
      <c r="M3758" s="28">
        <v>0.27300000000000002</v>
      </c>
      <c r="N3758" s="28">
        <v>0.1</v>
      </c>
    </row>
    <row r="3759" spans="1:14">
      <c r="A3759" s="87" t="s">
        <v>140</v>
      </c>
      <c r="B3759" s="14" t="s">
        <v>75</v>
      </c>
      <c r="C3759" s="14" t="s">
        <v>184</v>
      </c>
      <c r="D3759" s="14">
        <v>2017</v>
      </c>
      <c r="E3759" s="14">
        <v>2017</v>
      </c>
      <c r="F3759" s="14" t="s">
        <v>102</v>
      </c>
      <c r="G3759" s="91">
        <v>23451</v>
      </c>
      <c r="H3759" s="91">
        <v>52475</v>
      </c>
      <c r="I3759" s="48">
        <v>187032</v>
      </c>
      <c r="J3759" s="28">
        <v>0.99794026776519051</v>
      </c>
      <c r="K3759" s="28">
        <v>0.97845601436265706</v>
      </c>
      <c r="L3759" s="111">
        <v>3</v>
      </c>
      <c r="M3759" s="28">
        <v>0.33300000000000002</v>
      </c>
      <c r="N3759" s="28">
        <v>1.7100000000000001E-2</v>
      </c>
    </row>
    <row r="3760" spans="1:14">
      <c r="A3760" s="87" t="s">
        <v>141</v>
      </c>
      <c r="B3760" s="14" t="s">
        <v>75</v>
      </c>
      <c r="C3760" s="14" t="s">
        <v>184</v>
      </c>
      <c r="D3760" s="14">
        <v>2017</v>
      </c>
      <c r="E3760" s="14">
        <v>2017</v>
      </c>
      <c r="F3760" s="14" t="s">
        <v>102</v>
      </c>
      <c r="G3760" s="91">
        <v>3337</v>
      </c>
      <c r="H3760" s="91">
        <v>6744</v>
      </c>
      <c r="I3760" s="48">
        <v>32979</v>
      </c>
      <c r="J3760" s="28">
        <v>0.98051948051948057</v>
      </c>
      <c r="K3760" s="28">
        <v>0.93069306930693074</v>
      </c>
      <c r="L3760" s="111">
        <v>44</v>
      </c>
      <c r="M3760" s="28">
        <v>0.27300000000000002</v>
      </c>
      <c r="N3760" s="28">
        <v>0.1</v>
      </c>
    </row>
    <row r="3761" spans="1:14">
      <c r="A3761" s="87" t="s">
        <v>142</v>
      </c>
      <c r="B3761" s="14" t="s">
        <v>75</v>
      </c>
      <c r="C3761" s="14" t="s">
        <v>184</v>
      </c>
      <c r="D3761" s="14">
        <v>2017</v>
      </c>
      <c r="E3761" s="14">
        <v>2017</v>
      </c>
      <c r="F3761" s="14" t="s">
        <v>102</v>
      </c>
      <c r="G3761" s="91">
        <v>4169</v>
      </c>
      <c r="H3761" s="91">
        <v>7247</v>
      </c>
      <c r="I3761" s="48">
        <v>25001</v>
      </c>
      <c r="J3761" s="28">
        <v>0.80408163265306121</v>
      </c>
      <c r="K3761" s="28">
        <v>0.82417582417582413</v>
      </c>
      <c r="L3761" s="111">
        <v>44</v>
      </c>
      <c r="M3761" s="28">
        <v>0.27300000000000002</v>
      </c>
      <c r="N3761" s="28">
        <v>0.1</v>
      </c>
    </row>
    <row r="3762" spans="1:14">
      <c r="A3762" s="87" t="s">
        <v>143</v>
      </c>
      <c r="B3762" s="14" t="s">
        <v>74</v>
      </c>
      <c r="C3762" s="14" t="s">
        <v>184</v>
      </c>
      <c r="D3762" s="14">
        <v>2017</v>
      </c>
      <c r="E3762" s="14">
        <v>2017</v>
      </c>
      <c r="F3762" s="14" t="s">
        <v>102</v>
      </c>
      <c r="G3762" s="91">
        <v>118158</v>
      </c>
      <c r="H3762" s="91">
        <v>240771</v>
      </c>
      <c r="I3762" s="48">
        <v>906789</v>
      </c>
      <c r="J3762" s="28">
        <v>0.98998475941650332</v>
      </c>
      <c r="K3762" s="28">
        <v>0.99579439252336444</v>
      </c>
      <c r="L3762" s="111">
        <v>28</v>
      </c>
      <c r="M3762" s="28">
        <v>0.42899999999999999</v>
      </c>
      <c r="N3762" s="28">
        <v>6.4899999999999999E-2</v>
      </c>
    </row>
    <row r="3763" spans="1:14">
      <c r="A3763" s="87" t="s">
        <v>144</v>
      </c>
      <c r="B3763" s="14" t="s">
        <v>74</v>
      </c>
      <c r="C3763" s="14" t="s">
        <v>184</v>
      </c>
      <c r="D3763" s="14">
        <v>2017</v>
      </c>
      <c r="E3763" s="14">
        <v>2017</v>
      </c>
      <c r="F3763" s="14" t="s">
        <v>102</v>
      </c>
      <c r="G3763" s="91">
        <v>8850</v>
      </c>
      <c r="H3763" s="91">
        <v>16472</v>
      </c>
      <c r="I3763" s="48">
        <v>63583</v>
      </c>
      <c r="J3763" s="28">
        <v>1</v>
      </c>
      <c r="K3763" s="28">
        <v>0.92820512820512824</v>
      </c>
      <c r="L3763" s="111">
        <v>44</v>
      </c>
      <c r="M3763" s="28">
        <v>0.27300000000000002</v>
      </c>
      <c r="N3763" s="28">
        <v>0.1</v>
      </c>
    </row>
    <row r="3764" spans="1:14">
      <c r="A3764" s="87" t="s">
        <v>145</v>
      </c>
      <c r="B3764" s="14" t="s">
        <v>75</v>
      </c>
      <c r="C3764" s="14" t="s">
        <v>184</v>
      </c>
      <c r="D3764" s="14">
        <v>2017</v>
      </c>
      <c r="E3764" s="14">
        <v>2017</v>
      </c>
      <c r="F3764" s="14" t="s">
        <v>102</v>
      </c>
      <c r="G3764" s="91">
        <v>1170</v>
      </c>
      <c r="H3764" s="91">
        <v>2050</v>
      </c>
      <c r="I3764" s="48">
        <v>6463</v>
      </c>
      <c r="J3764" s="28">
        <v>0.9838709677419355</v>
      </c>
      <c r="K3764" s="28">
        <v>0.92307692307692313</v>
      </c>
      <c r="L3764" s="111">
        <v>44</v>
      </c>
      <c r="M3764" s="28">
        <v>0.27300000000000002</v>
      </c>
      <c r="N3764" s="28">
        <v>0.1</v>
      </c>
    </row>
    <row r="3765" spans="1:14">
      <c r="A3765" s="87" t="s">
        <v>146</v>
      </c>
      <c r="B3765" s="14" t="s">
        <v>75</v>
      </c>
      <c r="C3765" s="14" t="s">
        <v>184</v>
      </c>
      <c r="D3765" s="14">
        <v>2017</v>
      </c>
      <c r="E3765" s="14">
        <v>2017</v>
      </c>
      <c r="F3765" s="14" t="s">
        <v>102</v>
      </c>
      <c r="G3765" s="91">
        <v>123262</v>
      </c>
      <c r="H3765" s="91">
        <v>273018</v>
      </c>
      <c r="I3765" s="48">
        <v>846035</v>
      </c>
      <c r="J3765" s="28">
        <v>0.99262055946456151</v>
      </c>
      <c r="K3765" s="28">
        <v>0.95206325673338277</v>
      </c>
      <c r="L3765" s="111">
        <v>24</v>
      </c>
      <c r="M3765" s="28">
        <v>0.29199999999999998</v>
      </c>
      <c r="N3765" s="28">
        <v>4.6399999999999997E-2</v>
      </c>
    </row>
    <row r="3766" spans="1:14">
      <c r="A3766" s="87" t="s">
        <v>147</v>
      </c>
      <c r="B3766" s="14" t="s">
        <v>74</v>
      </c>
      <c r="C3766" s="14" t="s">
        <v>184</v>
      </c>
      <c r="D3766" s="14">
        <v>2017</v>
      </c>
      <c r="E3766" s="14">
        <v>2017</v>
      </c>
      <c r="F3766" s="14" t="s">
        <v>102</v>
      </c>
      <c r="G3766" s="91">
        <v>99506</v>
      </c>
      <c r="H3766" s="91">
        <v>208592</v>
      </c>
      <c r="I3766" s="48">
        <v>562070</v>
      </c>
      <c r="J3766" s="28">
        <v>0.98772064466615506</v>
      </c>
      <c r="K3766" s="28">
        <v>0.99445284921835597</v>
      </c>
      <c r="L3766" s="111">
        <v>25</v>
      </c>
      <c r="M3766" s="28">
        <v>0.4</v>
      </c>
      <c r="N3766" s="28">
        <v>5.0599999999999999E-2</v>
      </c>
    </row>
    <row r="3767" spans="1:14">
      <c r="A3767" s="87" t="s">
        <v>148</v>
      </c>
      <c r="B3767" s="14" t="s">
        <v>75</v>
      </c>
      <c r="C3767" s="14" t="s">
        <v>184</v>
      </c>
      <c r="D3767" s="14">
        <v>2017</v>
      </c>
      <c r="E3767" s="14">
        <v>2017</v>
      </c>
      <c r="F3767" s="14" t="s">
        <v>102</v>
      </c>
      <c r="G3767" s="91">
        <v>2356</v>
      </c>
      <c r="H3767" s="91">
        <v>5280</v>
      </c>
      <c r="I3767" s="48">
        <v>19144</v>
      </c>
      <c r="J3767" s="28">
        <v>1</v>
      </c>
      <c r="K3767" s="28">
        <v>0.93939393939393945</v>
      </c>
      <c r="L3767" s="111">
        <v>44</v>
      </c>
      <c r="M3767" s="28">
        <v>0.27300000000000002</v>
      </c>
      <c r="N3767" s="28">
        <v>0.1</v>
      </c>
    </row>
    <row r="3768" spans="1:14">
      <c r="A3768" s="87" t="s">
        <v>149</v>
      </c>
      <c r="B3768" s="14" t="s">
        <v>75</v>
      </c>
      <c r="C3768" s="14" t="s">
        <v>184</v>
      </c>
      <c r="D3768" s="14">
        <v>2017</v>
      </c>
      <c r="E3768" s="14">
        <v>2017</v>
      </c>
      <c r="F3768" s="14" t="s">
        <v>102</v>
      </c>
      <c r="G3768" s="91">
        <v>168437</v>
      </c>
      <c r="H3768" s="91">
        <v>367853</v>
      </c>
      <c r="I3768" s="48">
        <v>888493</v>
      </c>
      <c r="J3768" s="28">
        <v>0.99263045287055751</v>
      </c>
      <c r="K3768" s="28">
        <v>0.95864920744314264</v>
      </c>
      <c r="L3768" s="111">
        <v>31</v>
      </c>
      <c r="M3768" s="28">
        <v>0.28999999999999998</v>
      </c>
      <c r="N3768" s="28">
        <v>3.2199999999999999E-2</v>
      </c>
    </row>
    <row r="3769" spans="1:14">
      <c r="A3769" s="87" t="s">
        <v>150</v>
      </c>
      <c r="B3769" s="14" t="s">
        <v>74</v>
      </c>
      <c r="C3769" s="14" t="s">
        <v>184</v>
      </c>
      <c r="D3769" s="14">
        <v>2017</v>
      </c>
      <c r="E3769" s="14">
        <v>2017</v>
      </c>
      <c r="F3769" s="14" t="s">
        <v>102</v>
      </c>
      <c r="G3769" s="91">
        <v>135446</v>
      </c>
      <c r="H3769" s="91">
        <v>273084</v>
      </c>
      <c r="I3769" s="48">
        <v>902639</v>
      </c>
      <c r="J3769" s="28">
        <v>0.97988020273383503</v>
      </c>
      <c r="K3769" s="28">
        <v>0.96928460342146194</v>
      </c>
      <c r="L3769" s="111">
        <v>39</v>
      </c>
      <c r="M3769" s="28">
        <v>0.436</v>
      </c>
      <c r="N3769" s="28">
        <v>2.4799999999999999E-2</v>
      </c>
    </row>
    <row r="3770" spans="1:14">
      <c r="A3770" s="87" t="s">
        <v>151</v>
      </c>
      <c r="B3770" s="14" t="s">
        <v>74</v>
      </c>
      <c r="C3770" s="14" t="s">
        <v>184</v>
      </c>
      <c r="D3770" s="14">
        <v>2017</v>
      </c>
      <c r="E3770" s="14">
        <v>2017</v>
      </c>
      <c r="F3770" s="14" t="s">
        <v>102</v>
      </c>
      <c r="G3770" s="91">
        <v>34044</v>
      </c>
      <c r="H3770" s="91">
        <v>51149</v>
      </c>
      <c r="I3770" s="48">
        <v>224016</v>
      </c>
      <c r="J3770" s="28">
        <v>0.98076923076923073</v>
      </c>
      <c r="K3770" s="28">
        <v>0.93266832917705733</v>
      </c>
      <c r="L3770" s="111">
        <v>7</v>
      </c>
      <c r="M3770" s="28">
        <v>0.28599999999999998</v>
      </c>
      <c r="N3770" s="28">
        <v>8.5099999999999995E-2</v>
      </c>
    </row>
    <row r="3771" spans="1:14">
      <c r="A3771" s="87" t="s">
        <v>152</v>
      </c>
      <c r="B3771" s="14" t="s">
        <v>75</v>
      </c>
      <c r="C3771" s="14" t="s">
        <v>184</v>
      </c>
      <c r="D3771" s="14">
        <v>2017</v>
      </c>
      <c r="E3771" s="14">
        <v>2017</v>
      </c>
      <c r="F3771" s="14" t="s">
        <v>102</v>
      </c>
      <c r="G3771" s="91">
        <v>49259</v>
      </c>
      <c r="H3771" s="91">
        <v>109785</v>
      </c>
      <c r="I3771" s="48">
        <v>300430</v>
      </c>
      <c r="J3771" s="28">
        <v>0.97897310513447433</v>
      </c>
      <c r="K3771" s="28">
        <v>0.93288084464555054</v>
      </c>
      <c r="L3771" s="111">
        <v>9</v>
      </c>
      <c r="M3771" s="28">
        <v>0.111</v>
      </c>
      <c r="N3771" s="28">
        <v>2.0299999999999999E-2</v>
      </c>
    </row>
    <row r="3772" spans="1:14">
      <c r="A3772" s="87" t="s">
        <v>153</v>
      </c>
      <c r="B3772" s="14" t="s">
        <v>74</v>
      </c>
      <c r="C3772" s="14" t="s">
        <v>184</v>
      </c>
      <c r="D3772" s="14">
        <v>2017</v>
      </c>
      <c r="E3772" s="14">
        <v>2017</v>
      </c>
      <c r="F3772" s="14" t="s">
        <v>102</v>
      </c>
      <c r="G3772" s="91">
        <v>9694</v>
      </c>
      <c r="H3772" s="91">
        <v>17352</v>
      </c>
      <c r="I3772" s="48">
        <v>61676</v>
      </c>
      <c r="J3772" s="28">
        <v>0.98081534772182255</v>
      </c>
      <c r="K3772" s="28">
        <v>0.98347107438016534</v>
      </c>
      <c r="L3772" s="111">
        <v>44</v>
      </c>
      <c r="M3772" s="28">
        <v>0.27300000000000002</v>
      </c>
      <c r="N3772" s="28">
        <v>0.1</v>
      </c>
    </row>
    <row r="3773" spans="1:14">
      <c r="A3773" s="87" t="s">
        <v>154</v>
      </c>
      <c r="B3773" s="14" t="s">
        <v>74</v>
      </c>
      <c r="C3773" s="14" t="s">
        <v>184</v>
      </c>
      <c r="D3773" s="14">
        <v>2017</v>
      </c>
      <c r="E3773" s="14">
        <v>2017</v>
      </c>
      <c r="F3773" s="14" t="s">
        <v>102</v>
      </c>
      <c r="G3773" s="91">
        <v>14027</v>
      </c>
      <c r="H3773" s="91">
        <v>27063</v>
      </c>
      <c r="I3773" s="48">
        <v>153697</v>
      </c>
      <c r="J3773" s="28">
        <v>0.97927461139896377</v>
      </c>
      <c r="K3773" s="28">
        <v>0.90273556231003038</v>
      </c>
      <c r="L3773" s="111">
        <v>44</v>
      </c>
      <c r="M3773" s="28">
        <v>0.27300000000000002</v>
      </c>
      <c r="N3773" s="28">
        <v>0.1</v>
      </c>
    </row>
    <row r="3774" spans="1:14">
      <c r="A3774" s="87" t="s">
        <v>155</v>
      </c>
      <c r="B3774" s="14" t="s">
        <v>74</v>
      </c>
      <c r="C3774" s="14" t="s">
        <v>184</v>
      </c>
      <c r="D3774" s="14">
        <v>2017</v>
      </c>
      <c r="E3774" s="14">
        <v>2017</v>
      </c>
      <c r="F3774" s="14" t="s">
        <v>102</v>
      </c>
      <c r="G3774" s="91">
        <v>19502</v>
      </c>
      <c r="H3774" s="91">
        <v>40275</v>
      </c>
      <c r="I3774" s="48">
        <v>148466</v>
      </c>
      <c r="J3774" s="28">
        <v>0.96236012207527977</v>
      </c>
      <c r="K3774" s="28">
        <v>0.93413173652694614</v>
      </c>
      <c r="L3774" s="111">
        <v>44</v>
      </c>
      <c r="M3774" s="28">
        <v>0.27300000000000002</v>
      </c>
      <c r="N3774" s="28">
        <v>0.1</v>
      </c>
    </row>
    <row r="3775" spans="1:14">
      <c r="A3775" s="87" t="s">
        <v>156</v>
      </c>
      <c r="B3775" s="14" t="s">
        <v>74</v>
      </c>
      <c r="C3775" s="14" t="s">
        <v>184</v>
      </c>
      <c r="D3775" s="14">
        <v>2017</v>
      </c>
      <c r="E3775" s="14">
        <v>2017</v>
      </c>
      <c r="F3775" s="14" t="s">
        <v>102</v>
      </c>
      <c r="G3775" s="91">
        <v>48704</v>
      </c>
      <c r="H3775" s="91">
        <v>95162</v>
      </c>
      <c r="I3775" s="48">
        <v>440667</v>
      </c>
      <c r="J3775" s="28">
        <v>0.97985781990521326</v>
      </c>
      <c r="K3775" s="28">
        <v>0.99463327370304111</v>
      </c>
      <c r="L3775" s="111">
        <v>11</v>
      </c>
      <c r="M3775" s="28">
        <v>0.45500000000000002</v>
      </c>
      <c r="N3775" s="28">
        <v>4.2700000000000002E-2</v>
      </c>
    </row>
    <row r="3776" spans="1:14">
      <c r="A3776" s="87" t="s">
        <v>157</v>
      </c>
      <c r="B3776" s="14" t="s">
        <v>74</v>
      </c>
      <c r="C3776" s="14" t="s">
        <v>184</v>
      </c>
      <c r="D3776" s="14">
        <v>2017</v>
      </c>
      <c r="E3776" s="14">
        <v>2017</v>
      </c>
      <c r="F3776" s="14" t="s">
        <v>102</v>
      </c>
      <c r="G3776" s="91">
        <v>14939</v>
      </c>
      <c r="H3776" s="91">
        <v>27177</v>
      </c>
      <c r="I3776" s="48">
        <v>79509</v>
      </c>
      <c r="J3776" s="28">
        <v>0.97283531409168078</v>
      </c>
      <c r="K3776" s="28">
        <v>0.99541284403669728</v>
      </c>
      <c r="L3776" s="111">
        <v>44</v>
      </c>
      <c r="M3776" s="28">
        <v>0.27300000000000002</v>
      </c>
      <c r="N3776" s="28">
        <v>0.1</v>
      </c>
    </row>
    <row r="3777" spans="1:14">
      <c r="A3777" s="87" t="s">
        <v>158</v>
      </c>
      <c r="B3777" s="14" t="s">
        <v>75</v>
      </c>
      <c r="C3777" s="14" t="s">
        <v>184</v>
      </c>
      <c r="D3777" s="14">
        <v>2017</v>
      </c>
      <c r="E3777" s="14">
        <v>2017</v>
      </c>
      <c r="F3777" s="14" t="s">
        <v>102</v>
      </c>
      <c r="G3777" s="91">
        <v>12572</v>
      </c>
      <c r="H3777" s="91">
        <v>23564</v>
      </c>
      <c r="I3777" s="48">
        <v>64334</v>
      </c>
      <c r="J3777" s="28">
        <v>0.94222222222222218</v>
      </c>
      <c r="K3777" s="28">
        <v>0.96900826446280997</v>
      </c>
      <c r="L3777" s="111">
        <v>44</v>
      </c>
      <c r="M3777" s="28">
        <v>0.27300000000000002</v>
      </c>
      <c r="N3777" s="28">
        <v>0.1</v>
      </c>
    </row>
    <row r="3778" spans="1:14">
      <c r="A3778" s="87" t="s">
        <v>159</v>
      </c>
      <c r="B3778" s="14" t="s">
        <v>75</v>
      </c>
      <c r="C3778" s="14" t="s">
        <v>184</v>
      </c>
      <c r="D3778" s="14">
        <v>2017</v>
      </c>
      <c r="E3778" s="14">
        <v>2017</v>
      </c>
      <c r="F3778" s="14" t="s">
        <v>102</v>
      </c>
      <c r="G3778" s="91">
        <v>165</v>
      </c>
      <c r="H3778" s="91">
        <v>284</v>
      </c>
      <c r="I3778" s="48">
        <v>857</v>
      </c>
      <c r="J3778" s="28">
        <v>1</v>
      </c>
      <c r="K3778" s="28">
        <v>1</v>
      </c>
      <c r="L3778" s="111">
        <v>44</v>
      </c>
      <c r="M3778" s="28">
        <v>0.27300000000000002</v>
      </c>
      <c r="N3778" s="28">
        <v>0.1</v>
      </c>
    </row>
    <row r="3779" spans="1:14">
      <c r="A3779" s="87" t="s">
        <v>160</v>
      </c>
      <c r="B3779" s="14" t="s">
        <v>75</v>
      </c>
      <c r="C3779" s="14" t="s">
        <v>184</v>
      </c>
      <c r="D3779" s="14">
        <v>2017</v>
      </c>
      <c r="E3779" s="14">
        <v>2017</v>
      </c>
      <c r="F3779" s="14" t="s">
        <v>102</v>
      </c>
      <c r="G3779" s="91">
        <v>3166</v>
      </c>
      <c r="H3779" s="91">
        <v>6659</v>
      </c>
      <c r="I3779" s="48">
        <v>19095</v>
      </c>
      <c r="J3779" s="28">
        <v>0.95199999999999996</v>
      </c>
      <c r="K3779" s="28">
        <v>0.87368421052631584</v>
      </c>
      <c r="L3779" s="111">
        <v>44</v>
      </c>
      <c r="M3779" s="28">
        <v>0.27300000000000002</v>
      </c>
      <c r="N3779" s="28">
        <v>0.1</v>
      </c>
    </row>
    <row r="3780" spans="1:14">
      <c r="A3780" s="87" t="s">
        <v>161</v>
      </c>
      <c r="B3780" s="14" t="s">
        <v>74</v>
      </c>
      <c r="C3780" s="14" t="s">
        <v>184</v>
      </c>
      <c r="D3780" s="14">
        <v>2017</v>
      </c>
      <c r="E3780" s="14">
        <v>2017</v>
      </c>
      <c r="F3780" s="14" t="s">
        <v>102</v>
      </c>
      <c r="G3780" s="91">
        <v>21384</v>
      </c>
      <c r="H3780" s="91">
        <v>40235</v>
      </c>
      <c r="I3780" s="48">
        <v>124220</v>
      </c>
      <c r="J3780" s="28">
        <v>0.96940024479804165</v>
      </c>
      <c r="K3780" s="28">
        <v>0.97014925373134331</v>
      </c>
      <c r="L3780" s="111">
        <v>6</v>
      </c>
      <c r="M3780" s="28">
        <v>0.5</v>
      </c>
      <c r="N3780" s="28">
        <v>6.1000000000000004E-3</v>
      </c>
    </row>
    <row r="3781" spans="1:14">
      <c r="A3781" s="87" t="s">
        <v>162</v>
      </c>
      <c r="B3781" s="14" t="s">
        <v>74</v>
      </c>
      <c r="C3781" s="14" t="s">
        <v>184</v>
      </c>
      <c r="D3781" s="14">
        <v>2017</v>
      </c>
      <c r="E3781" s="14">
        <v>2017</v>
      </c>
      <c r="F3781" s="14" t="s">
        <v>102</v>
      </c>
      <c r="G3781" s="91">
        <v>17574</v>
      </c>
      <c r="H3781" s="91">
        <v>31052</v>
      </c>
      <c r="I3781" s="48">
        <v>129587</v>
      </c>
      <c r="J3781" s="28">
        <v>0.95069033530571989</v>
      </c>
      <c r="K3781" s="28">
        <v>0.84596577017114916</v>
      </c>
      <c r="L3781" s="111">
        <v>44</v>
      </c>
      <c r="M3781" s="28">
        <v>0.27300000000000002</v>
      </c>
      <c r="N3781" s="28">
        <v>0.1</v>
      </c>
    </row>
    <row r="3782" spans="1:14">
      <c r="A3782" s="87" t="s">
        <v>163</v>
      </c>
      <c r="B3782" s="14" t="s">
        <v>75</v>
      </c>
      <c r="C3782" s="14" t="s">
        <v>184</v>
      </c>
      <c r="D3782" s="14">
        <v>2017</v>
      </c>
      <c r="E3782" s="14">
        <v>2017</v>
      </c>
      <c r="F3782" s="14" t="s">
        <v>102</v>
      </c>
      <c r="G3782" s="91">
        <v>40126</v>
      </c>
      <c r="H3782" s="91">
        <v>84285</v>
      </c>
      <c r="I3782" s="48">
        <v>250148</v>
      </c>
      <c r="J3782" s="28">
        <v>0.95390070921985815</v>
      </c>
      <c r="K3782" s="28">
        <v>0.93278566094100079</v>
      </c>
      <c r="L3782" s="111">
        <v>6</v>
      </c>
      <c r="M3782" s="28">
        <v>0.66700000000000004</v>
      </c>
      <c r="N3782" s="28">
        <v>6.0699999999999997E-2</v>
      </c>
    </row>
    <row r="3783" spans="1:14">
      <c r="A3783" s="87" t="s">
        <v>164</v>
      </c>
      <c r="B3783" s="14" t="s">
        <v>75</v>
      </c>
      <c r="C3783" s="14" t="s">
        <v>184</v>
      </c>
      <c r="D3783" s="14">
        <v>2017</v>
      </c>
      <c r="E3783" s="14">
        <v>2017</v>
      </c>
      <c r="F3783" s="14" t="s">
        <v>102</v>
      </c>
      <c r="G3783" s="91">
        <v>5693</v>
      </c>
      <c r="H3783" s="91">
        <v>13063</v>
      </c>
      <c r="I3783" s="48">
        <v>42996</v>
      </c>
      <c r="J3783" s="28">
        <v>0.9543568464730291</v>
      </c>
      <c r="K3783" s="28">
        <v>0.89130434782608692</v>
      </c>
      <c r="L3783" s="111">
        <v>44</v>
      </c>
      <c r="M3783" s="28">
        <v>0.27300000000000002</v>
      </c>
      <c r="N3783" s="28">
        <v>0.1</v>
      </c>
    </row>
    <row r="3784" spans="1:14">
      <c r="A3784" s="87" t="s">
        <v>165</v>
      </c>
      <c r="B3784" s="14" t="s">
        <v>75</v>
      </c>
      <c r="C3784" s="14" t="s">
        <v>184</v>
      </c>
      <c r="D3784" s="14">
        <v>2017</v>
      </c>
      <c r="E3784" s="14">
        <v>2017</v>
      </c>
      <c r="F3784" s="14" t="s">
        <v>102</v>
      </c>
      <c r="G3784" s="91">
        <v>4344</v>
      </c>
      <c r="H3784" s="91">
        <v>9368</v>
      </c>
      <c r="I3784" s="48">
        <v>27392</v>
      </c>
      <c r="J3784" s="28">
        <v>0.94117647058823528</v>
      </c>
      <c r="K3784" s="28">
        <v>0.92771084337349397</v>
      </c>
      <c r="L3784" s="111">
        <v>44</v>
      </c>
      <c r="M3784" s="28">
        <v>0.27300000000000002</v>
      </c>
      <c r="N3784" s="28">
        <v>0.1</v>
      </c>
    </row>
    <row r="3785" spans="1:14">
      <c r="A3785" s="87" t="s">
        <v>166</v>
      </c>
      <c r="B3785" s="14" t="s">
        <v>75</v>
      </c>
      <c r="C3785" s="14" t="s">
        <v>184</v>
      </c>
      <c r="D3785" s="14">
        <v>2017</v>
      </c>
      <c r="E3785" s="14">
        <v>2017</v>
      </c>
      <c r="F3785" s="14" t="s">
        <v>102</v>
      </c>
      <c r="G3785" s="91">
        <v>964</v>
      </c>
      <c r="H3785" s="91">
        <v>1703</v>
      </c>
      <c r="I3785" s="48">
        <v>4974</v>
      </c>
      <c r="J3785" s="28">
        <v>0.92063492063492069</v>
      </c>
      <c r="K3785" s="28">
        <v>0.52083333333333337</v>
      </c>
      <c r="L3785" s="111">
        <v>44</v>
      </c>
      <c r="M3785" s="28">
        <v>0.27300000000000002</v>
      </c>
      <c r="N3785" s="28">
        <v>0.1</v>
      </c>
    </row>
    <row r="3786" spans="1:14">
      <c r="A3786" s="87" t="s">
        <v>167</v>
      </c>
      <c r="B3786" s="14" t="s">
        <v>74</v>
      </c>
      <c r="C3786" s="14" t="s">
        <v>184</v>
      </c>
      <c r="D3786" s="14">
        <v>2017</v>
      </c>
      <c r="E3786" s="14">
        <v>2017</v>
      </c>
      <c r="F3786" s="14" t="s">
        <v>102</v>
      </c>
      <c r="G3786" s="91">
        <v>52114</v>
      </c>
      <c r="H3786" s="91">
        <v>121374</v>
      </c>
      <c r="I3786" s="48">
        <v>258497</v>
      </c>
      <c r="J3786" s="28">
        <v>0.9839424141749723</v>
      </c>
      <c r="K3786" s="28">
        <v>0.95020188425302832</v>
      </c>
      <c r="L3786" s="111">
        <v>10</v>
      </c>
      <c r="M3786" s="28">
        <v>0.4</v>
      </c>
      <c r="N3786" s="28">
        <v>3.6799999999999999E-2</v>
      </c>
    </row>
    <row r="3787" spans="1:14">
      <c r="A3787" s="87" t="s">
        <v>168</v>
      </c>
      <c r="B3787" s="14" t="s">
        <v>75</v>
      </c>
      <c r="C3787" s="14" t="s">
        <v>184</v>
      </c>
      <c r="D3787" s="14">
        <v>2017</v>
      </c>
      <c r="E3787" s="14">
        <v>2017</v>
      </c>
      <c r="F3787" s="14" t="s">
        <v>102</v>
      </c>
      <c r="G3787" s="91">
        <v>2959</v>
      </c>
      <c r="H3787" s="91">
        <v>5187</v>
      </c>
      <c r="I3787" s="48">
        <v>14309</v>
      </c>
      <c r="J3787" s="28">
        <v>0.96026490066225167</v>
      </c>
      <c r="K3787" s="28">
        <v>0.99019607843137258</v>
      </c>
      <c r="L3787" s="111">
        <v>44</v>
      </c>
      <c r="M3787" s="28">
        <v>0.27300000000000002</v>
      </c>
      <c r="N3787" s="86">
        <v>0.1</v>
      </c>
    </row>
    <row r="3788" spans="1:14">
      <c r="A3788" s="87" t="s">
        <v>169</v>
      </c>
      <c r="B3788" s="14" t="s">
        <v>74</v>
      </c>
      <c r="C3788" s="14" t="s">
        <v>184</v>
      </c>
      <c r="D3788" s="14">
        <v>2017</v>
      </c>
      <c r="E3788" s="14">
        <v>2017</v>
      </c>
      <c r="F3788" s="14" t="s">
        <v>102</v>
      </c>
      <c r="G3788" s="91">
        <v>36304</v>
      </c>
      <c r="H3788" s="91">
        <v>72699</v>
      </c>
      <c r="I3788" s="48">
        <v>239478</v>
      </c>
      <c r="J3788" s="28">
        <v>0.98737727910238426</v>
      </c>
      <c r="K3788" s="28">
        <v>0.95953757225433522</v>
      </c>
      <c r="L3788" s="111">
        <v>9</v>
      </c>
      <c r="M3788" s="28">
        <v>0.222</v>
      </c>
      <c r="N3788" s="28">
        <v>6.2700000000000006E-2</v>
      </c>
    </row>
    <row r="3789" spans="1:14">
      <c r="A3789" s="87" t="s">
        <v>170</v>
      </c>
      <c r="B3789" s="14" t="s">
        <v>74</v>
      </c>
      <c r="C3789" s="14" t="s">
        <v>184</v>
      </c>
      <c r="D3789" s="14">
        <v>2017</v>
      </c>
      <c r="E3789" s="14">
        <v>2017</v>
      </c>
      <c r="F3789" s="14" t="s">
        <v>102</v>
      </c>
      <c r="G3789" s="91">
        <v>10119</v>
      </c>
      <c r="H3789" s="91">
        <v>19606</v>
      </c>
      <c r="I3789" s="48">
        <v>59956</v>
      </c>
      <c r="J3789" s="28">
        <v>0.90606653620352251</v>
      </c>
      <c r="K3789" s="28">
        <v>0.94468085106382982</v>
      </c>
      <c r="L3789" s="111">
        <v>44</v>
      </c>
      <c r="M3789" s="28">
        <v>0.27300000000000002</v>
      </c>
      <c r="N3789" s="28">
        <v>0.1</v>
      </c>
    </row>
    <row r="3790" spans="1:14">
      <c r="A3790" s="87" t="s">
        <v>171</v>
      </c>
      <c r="B3790" s="14" t="s">
        <v>75</v>
      </c>
      <c r="C3790" s="14" t="s">
        <v>184</v>
      </c>
      <c r="D3790" s="14">
        <v>2017</v>
      </c>
      <c r="E3790" s="14">
        <v>2017</v>
      </c>
      <c r="F3790" s="14" t="s">
        <v>102</v>
      </c>
      <c r="G3790" s="91">
        <v>5932</v>
      </c>
      <c r="H3790" s="91">
        <v>12835</v>
      </c>
      <c r="I3790" s="48">
        <v>32971</v>
      </c>
      <c r="J3790" s="28">
        <v>0.99344262295081964</v>
      </c>
      <c r="K3790" s="28">
        <v>0.98393574297188757</v>
      </c>
      <c r="L3790" s="111">
        <v>44</v>
      </c>
      <c r="M3790" s="28">
        <v>0.27300000000000002</v>
      </c>
      <c r="N3790" s="28">
        <v>0.1</v>
      </c>
    </row>
    <row r="3791" spans="1:14">
      <c r="A3791" s="51" t="s">
        <v>281</v>
      </c>
      <c r="B3791" s="14" t="s">
        <v>66</v>
      </c>
      <c r="C3791" s="14" t="s">
        <v>62</v>
      </c>
      <c r="D3791" s="14">
        <v>2017</v>
      </c>
      <c r="E3791" s="14">
        <v>2017</v>
      </c>
      <c r="F3791" s="14" t="s">
        <v>102</v>
      </c>
      <c r="G3791" s="128"/>
      <c r="H3791" s="128"/>
      <c r="I3791" s="128"/>
      <c r="J3791" s="129"/>
      <c r="K3791" s="129"/>
      <c r="L3791" s="111"/>
      <c r="M3791" s="28">
        <v>0.254</v>
      </c>
      <c r="N3791" s="28">
        <v>5.3999999999999999E-2</v>
      </c>
    </row>
    <row r="3792" spans="1:14">
      <c r="A3792" s="51" t="s">
        <v>172</v>
      </c>
      <c r="B3792" s="14" t="s">
        <v>66</v>
      </c>
      <c r="C3792" s="14" t="s">
        <v>62</v>
      </c>
      <c r="D3792" s="14">
        <v>2017</v>
      </c>
      <c r="E3792" s="14">
        <v>2017</v>
      </c>
      <c r="F3792" s="14" t="s">
        <v>102</v>
      </c>
      <c r="G3792" s="26">
        <v>1987453</v>
      </c>
      <c r="H3792" s="26">
        <v>4117494</v>
      </c>
      <c r="I3792" s="48">
        <f>SUM(I3793:I3850)</f>
        <v>13457559</v>
      </c>
      <c r="J3792" s="28">
        <v>0.98531592043007976</v>
      </c>
      <c r="K3792" s="28">
        <v>0.94036340720512546</v>
      </c>
      <c r="L3792" s="111">
        <v>581</v>
      </c>
      <c r="M3792" s="28">
        <v>0.39200000000000002</v>
      </c>
      <c r="N3792" s="28">
        <v>6.93E-2</v>
      </c>
    </row>
    <row r="3793" spans="1:14">
      <c r="A3793" s="51" t="s">
        <v>173</v>
      </c>
      <c r="B3793" s="14" t="s">
        <v>74</v>
      </c>
      <c r="C3793" s="14" t="s">
        <v>62</v>
      </c>
      <c r="D3793" s="14">
        <v>2017</v>
      </c>
      <c r="E3793" s="14">
        <v>2017</v>
      </c>
      <c r="F3793" s="14" t="s">
        <v>102</v>
      </c>
      <c r="G3793" s="26">
        <v>56804</v>
      </c>
      <c r="H3793" s="26">
        <v>108049</v>
      </c>
      <c r="I3793" s="48">
        <v>436540</v>
      </c>
      <c r="J3793" s="28" t="s">
        <v>66</v>
      </c>
      <c r="K3793" s="28" t="s">
        <v>66</v>
      </c>
      <c r="L3793" s="111">
        <v>15</v>
      </c>
      <c r="M3793" s="28">
        <v>0.53300000000000003</v>
      </c>
      <c r="N3793" s="28">
        <v>4.3200000000000002E-2</v>
      </c>
    </row>
    <row r="3794" spans="1:14">
      <c r="A3794" s="51" t="s">
        <v>174</v>
      </c>
      <c r="B3794" s="14" t="s">
        <v>75</v>
      </c>
      <c r="C3794" s="14" t="s">
        <v>62</v>
      </c>
      <c r="D3794" s="14">
        <v>2017</v>
      </c>
      <c r="E3794" s="14">
        <v>2017</v>
      </c>
      <c r="F3794" s="14" t="s">
        <v>102</v>
      </c>
      <c r="G3794" s="26">
        <v>84</v>
      </c>
      <c r="H3794" s="26">
        <v>143</v>
      </c>
      <c r="I3794" s="48">
        <v>342</v>
      </c>
      <c r="J3794" s="28">
        <v>1</v>
      </c>
      <c r="K3794" s="28">
        <v>1</v>
      </c>
      <c r="L3794" s="111">
        <v>50</v>
      </c>
      <c r="M3794" s="28">
        <v>0.3</v>
      </c>
      <c r="N3794" s="28">
        <v>9.3899999999999997E-2</v>
      </c>
    </row>
    <row r="3795" spans="1:14">
      <c r="A3795" s="51" t="s">
        <v>175</v>
      </c>
      <c r="B3795" s="14" t="s">
        <v>75</v>
      </c>
      <c r="C3795" s="14" t="s">
        <v>62</v>
      </c>
      <c r="D3795" s="14">
        <v>2017</v>
      </c>
      <c r="E3795" s="14">
        <v>2017</v>
      </c>
      <c r="F3795" s="14" t="s">
        <v>102</v>
      </c>
      <c r="G3795" s="26">
        <v>1673</v>
      </c>
      <c r="H3795" s="26">
        <v>3078</v>
      </c>
      <c r="I3795" s="48">
        <v>8368</v>
      </c>
      <c r="J3795" s="28">
        <v>1</v>
      </c>
      <c r="K3795" s="28">
        <v>0.97222222222222221</v>
      </c>
      <c r="L3795" s="111">
        <v>50</v>
      </c>
      <c r="M3795" s="28">
        <v>0.3</v>
      </c>
      <c r="N3795" s="28">
        <v>9.3899999999999997E-2</v>
      </c>
    </row>
    <row r="3796" spans="1:14">
      <c r="A3796" s="51" t="s">
        <v>176</v>
      </c>
      <c r="B3796" s="14" t="s">
        <v>75</v>
      </c>
      <c r="C3796" s="14" t="s">
        <v>62</v>
      </c>
      <c r="D3796" s="14">
        <v>2017</v>
      </c>
      <c r="E3796" s="14">
        <v>2017</v>
      </c>
      <c r="F3796" s="14" t="s">
        <v>102</v>
      </c>
      <c r="G3796" s="26">
        <v>16636</v>
      </c>
      <c r="H3796" s="26">
        <v>30944</v>
      </c>
      <c r="I3796" s="48">
        <v>83336</v>
      </c>
      <c r="J3796" s="28">
        <v>0.8743386243386243</v>
      </c>
      <c r="K3796" s="28">
        <v>0.95194085027726427</v>
      </c>
      <c r="L3796" s="111">
        <v>50</v>
      </c>
      <c r="M3796" s="28">
        <v>0.3</v>
      </c>
      <c r="N3796" s="28">
        <v>9.3899999999999997E-2</v>
      </c>
    </row>
    <row r="3797" spans="1:14">
      <c r="A3797" s="51" t="s">
        <v>177</v>
      </c>
      <c r="B3797" s="14" t="s">
        <v>75</v>
      </c>
      <c r="C3797" s="14" t="s">
        <v>62</v>
      </c>
      <c r="D3797" s="14">
        <v>2017</v>
      </c>
      <c r="E3797" s="14">
        <v>2017</v>
      </c>
      <c r="F3797" s="14" t="s">
        <v>102</v>
      </c>
      <c r="G3797" s="26">
        <v>2808</v>
      </c>
      <c r="H3797" s="26">
        <v>5089</v>
      </c>
      <c r="I3797" s="48">
        <v>12263</v>
      </c>
      <c r="J3797" s="28">
        <v>1</v>
      </c>
      <c r="K3797" s="28">
        <v>0.94047619047619047</v>
      </c>
      <c r="L3797" s="111">
        <v>50</v>
      </c>
      <c r="M3797" s="28">
        <v>0.3</v>
      </c>
      <c r="N3797" s="28">
        <v>9.3899999999999997E-2</v>
      </c>
    </row>
    <row r="3798" spans="1:14">
      <c r="A3798" s="51" t="s">
        <v>178</v>
      </c>
      <c r="B3798" s="14" t="s">
        <v>75</v>
      </c>
      <c r="C3798" s="14" t="s">
        <v>62</v>
      </c>
      <c r="D3798" s="14">
        <v>2017</v>
      </c>
      <c r="E3798" s="14">
        <v>2017</v>
      </c>
      <c r="F3798" s="14" t="s">
        <v>102</v>
      </c>
      <c r="G3798" s="26">
        <v>703</v>
      </c>
      <c r="H3798" s="26">
        <v>1649</v>
      </c>
      <c r="I3798" s="48">
        <v>9149</v>
      </c>
      <c r="J3798" s="28">
        <v>1</v>
      </c>
      <c r="K3798" s="28">
        <v>0.94444444444444442</v>
      </c>
      <c r="L3798" s="111">
        <v>50</v>
      </c>
      <c r="M3798" s="28">
        <v>0.3</v>
      </c>
      <c r="N3798" s="28">
        <v>9.3899999999999997E-2</v>
      </c>
    </row>
    <row r="3799" spans="1:14">
      <c r="A3799" s="51" t="s">
        <v>179</v>
      </c>
      <c r="B3799" s="14" t="s">
        <v>74</v>
      </c>
      <c r="C3799" s="14" t="s">
        <v>62</v>
      </c>
      <c r="D3799" s="14">
        <v>2017</v>
      </c>
      <c r="E3799" s="14">
        <v>2017</v>
      </c>
      <c r="F3799" s="14" t="s">
        <v>102</v>
      </c>
      <c r="G3799" s="26">
        <v>31281</v>
      </c>
      <c r="H3799" s="26">
        <v>62475</v>
      </c>
      <c r="I3799" s="48">
        <v>274098</v>
      </c>
      <c r="J3799" s="28">
        <v>0.96963123644251625</v>
      </c>
      <c r="K3799" s="28">
        <v>0.99128540305010893</v>
      </c>
      <c r="L3799" s="111">
        <v>11</v>
      </c>
      <c r="M3799" s="28">
        <v>0.27300000000000002</v>
      </c>
      <c r="N3799" s="28">
        <v>6.1800000000000001E-2</v>
      </c>
    </row>
    <row r="3800" spans="1:14">
      <c r="A3800" s="51" t="s">
        <v>180</v>
      </c>
      <c r="B3800" s="14" t="s">
        <v>75</v>
      </c>
      <c r="C3800" s="14" t="s">
        <v>62</v>
      </c>
      <c r="D3800" s="14">
        <v>2017</v>
      </c>
      <c r="E3800" s="14">
        <v>2017</v>
      </c>
      <c r="F3800" s="14" t="s">
        <v>102</v>
      </c>
      <c r="G3800" s="26">
        <v>2563</v>
      </c>
      <c r="H3800" s="26">
        <v>5269</v>
      </c>
      <c r="I3800" s="48">
        <v>11972</v>
      </c>
      <c r="J3800" s="28">
        <v>0.97979797979797978</v>
      </c>
      <c r="K3800" s="28">
        <v>0.88235294117647056</v>
      </c>
      <c r="L3800" s="111">
        <v>50</v>
      </c>
      <c r="M3800" s="28">
        <v>0.3</v>
      </c>
      <c r="N3800" s="28">
        <v>9.3899999999999997E-2</v>
      </c>
    </row>
    <row r="3801" spans="1:14">
      <c r="A3801" s="51" t="s">
        <v>181</v>
      </c>
      <c r="B3801" s="14" t="s">
        <v>75</v>
      </c>
      <c r="C3801" s="14" t="s">
        <v>62</v>
      </c>
      <c r="D3801" s="14">
        <v>2017</v>
      </c>
      <c r="E3801" s="14">
        <v>2017</v>
      </c>
      <c r="F3801" s="14" t="s">
        <v>102</v>
      </c>
      <c r="G3801" s="26">
        <v>6841</v>
      </c>
      <c r="H3801" s="26">
        <v>12170</v>
      </c>
      <c r="I3801" s="48">
        <v>38974</v>
      </c>
      <c r="J3801" s="28">
        <v>1</v>
      </c>
      <c r="K3801" s="28">
        <v>0.98734177215189878</v>
      </c>
      <c r="L3801" s="111">
        <v>50</v>
      </c>
      <c r="M3801" s="28">
        <v>0.3</v>
      </c>
      <c r="N3801" s="28">
        <v>9.3899999999999997E-2</v>
      </c>
    </row>
    <row r="3802" spans="1:14">
      <c r="A3802" s="87" t="s">
        <v>123</v>
      </c>
      <c r="B3802" s="14" t="s">
        <v>74</v>
      </c>
      <c r="C3802" s="14" t="s">
        <v>62</v>
      </c>
      <c r="D3802" s="14">
        <v>2017</v>
      </c>
      <c r="E3802" s="14">
        <v>2017</v>
      </c>
      <c r="F3802" s="14" t="s">
        <v>102</v>
      </c>
      <c r="G3802" s="26">
        <v>89544</v>
      </c>
      <c r="H3802" s="26">
        <v>207862</v>
      </c>
      <c r="I3802" s="48">
        <v>495079</v>
      </c>
      <c r="J3802" s="28">
        <v>0.97843665768194066</v>
      </c>
      <c r="K3802" s="28">
        <v>0.96780965710286915</v>
      </c>
      <c r="L3802" s="111">
        <v>28</v>
      </c>
      <c r="M3802" s="28">
        <v>0.46400000000000002</v>
      </c>
      <c r="N3802" s="28">
        <v>3.8699999999999998E-2</v>
      </c>
    </row>
    <row r="3803" spans="1:14">
      <c r="A3803" s="87" t="s">
        <v>124</v>
      </c>
      <c r="B3803" s="14" t="s">
        <v>75</v>
      </c>
      <c r="C3803" s="14" t="s">
        <v>62</v>
      </c>
      <c r="D3803" s="14">
        <v>2017</v>
      </c>
      <c r="E3803" s="14">
        <v>2017</v>
      </c>
      <c r="F3803" s="14" t="s">
        <v>102</v>
      </c>
      <c r="G3803" s="26">
        <v>1507</v>
      </c>
      <c r="H3803" s="26">
        <v>3459</v>
      </c>
      <c r="I3803" s="48">
        <v>12498</v>
      </c>
      <c r="J3803" s="28">
        <v>0.94736842105263164</v>
      </c>
      <c r="K3803" s="28">
        <v>0.93333333333333335</v>
      </c>
      <c r="L3803" s="111">
        <v>50</v>
      </c>
      <c r="M3803" s="28">
        <v>0.3</v>
      </c>
      <c r="N3803" s="28">
        <v>9.3899999999999997E-2</v>
      </c>
    </row>
    <row r="3804" spans="1:14">
      <c r="A3804" s="87" t="s">
        <v>125</v>
      </c>
      <c r="B3804" s="14" t="s">
        <v>75</v>
      </c>
      <c r="C3804" s="14" t="s">
        <v>62</v>
      </c>
      <c r="D3804" s="14">
        <v>2017</v>
      </c>
      <c r="E3804" s="14">
        <v>2017</v>
      </c>
      <c r="F3804" s="14" t="s">
        <v>102</v>
      </c>
      <c r="G3804" s="26">
        <v>12167</v>
      </c>
      <c r="H3804" s="26">
        <v>20525</v>
      </c>
      <c r="I3804" s="48">
        <v>56138</v>
      </c>
      <c r="J3804" s="28">
        <v>0.99821109123434704</v>
      </c>
      <c r="K3804" s="28">
        <v>0.97080291970802923</v>
      </c>
      <c r="L3804" s="111">
        <v>50</v>
      </c>
      <c r="M3804" s="28">
        <v>0.3</v>
      </c>
      <c r="N3804" s="28">
        <v>9.3899999999999997E-2</v>
      </c>
    </row>
    <row r="3805" spans="1:14">
      <c r="A3805" s="87" t="s">
        <v>126</v>
      </c>
      <c r="B3805" s="14" t="s">
        <v>75</v>
      </c>
      <c r="C3805" s="14" t="s">
        <v>62</v>
      </c>
      <c r="D3805" s="14">
        <v>2017</v>
      </c>
      <c r="E3805" s="14">
        <v>2017</v>
      </c>
      <c r="F3805" s="14" t="s">
        <v>102</v>
      </c>
      <c r="G3805" s="26">
        <v>17081</v>
      </c>
      <c r="H3805" s="26">
        <v>41323</v>
      </c>
      <c r="I3805" s="48">
        <v>95205</v>
      </c>
      <c r="J3805" s="28">
        <v>0.98561151079136688</v>
      </c>
      <c r="K3805" s="28">
        <v>0.94209354120267264</v>
      </c>
      <c r="L3805" s="111">
        <v>50</v>
      </c>
      <c r="M3805" s="28">
        <v>0.3</v>
      </c>
      <c r="N3805" s="28">
        <v>9.3899999999999997E-2</v>
      </c>
    </row>
    <row r="3806" spans="1:14">
      <c r="A3806" s="87" t="s">
        <v>127</v>
      </c>
      <c r="B3806" s="14" t="s">
        <v>75</v>
      </c>
      <c r="C3806" s="14" t="s">
        <v>62</v>
      </c>
      <c r="D3806" s="14">
        <v>2017</v>
      </c>
      <c r="E3806" s="14">
        <v>2017</v>
      </c>
      <c r="F3806" s="14" t="s">
        <v>102</v>
      </c>
      <c r="G3806" s="26">
        <v>1040</v>
      </c>
      <c r="H3806" s="26">
        <v>1988</v>
      </c>
      <c r="I3806" s="48">
        <v>5666</v>
      </c>
      <c r="J3806" s="28">
        <v>0.98360655737704916</v>
      </c>
      <c r="K3806" s="28">
        <v>0.92682926829268297</v>
      </c>
      <c r="L3806" s="111">
        <v>50</v>
      </c>
      <c r="M3806" s="28">
        <v>0.3</v>
      </c>
      <c r="N3806" s="28">
        <v>9.3899999999999997E-2</v>
      </c>
    </row>
    <row r="3807" spans="1:14">
      <c r="A3807" s="87" t="s">
        <v>128</v>
      </c>
      <c r="B3807" s="14" t="s">
        <v>75</v>
      </c>
      <c r="C3807" s="14" t="s">
        <v>62</v>
      </c>
      <c r="D3807" s="14">
        <v>2017</v>
      </c>
      <c r="E3807" s="14">
        <v>2017</v>
      </c>
      <c r="F3807" s="14" t="s">
        <v>102</v>
      </c>
      <c r="G3807" s="26">
        <v>69111</v>
      </c>
      <c r="H3807" s="26">
        <v>160813</v>
      </c>
      <c r="I3807" s="48">
        <v>416276</v>
      </c>
      <c r="J3807" s="28">
        <v>0.98847167325428198</v>
      </c>
      <c r="K3807" s="28">
        <v>0.93027791321306674</v>
      </c>
      <c r="L3807" s="111">
        <v>15</v>
      </c>
      <c r="M3807" s="28">
        <v>0.26700000000000002</v>
      </c>
      <c r="N3807" s="28">
        <v>2.1899999999999999E-2</v>
      </c>
    </row>
    <row r="3808" spans="1:14">
      <c r="A3808" s="87" t="s">
        <v>129</v>
      </c>
      <c r="B3808" s="14" t="s">
        <v>75</v>
      </c>
      <c r="C3808" s="14" t="s">
        <v>62</v>
      </c>
      <c r="D3808" s="14">
        <v>2017</v>
      </c>
      <c r="E3808" s="14">
        <v>2017</v>
      </c>
      <c r="F3808" s="14" t="s">
        <v>102</v>
      </c>
      <c r="G3808" s="26">
        <v>10690</v>
      </c>
      <c r="H3808" s="26">
        <v>24293</v>
      </c>
      <c r="I3808" s="48">
        <v>57726</v>
      </c>
      <c r="J3808" s="28">
        <v>0.99389002036659879</v>
      </c>
      <c r="K3808" s="28">
        <v>0.95870206489675514</v>
      </c>
      <c r="L3808" s="111">
        <v>50</v>
      </c>
      <c r="M3808" s="28">
        <v>0.3</v>
      </c>
      <c r="N3808" s="28">
        <v>9.3899999999999997E-2</v>
      </c>
    </row>
    <row r="3809" spans="1:14">
      <c r="A3809" s="87" t="s">
        <v>130</v>
      </c>
      <c r="B3809" s="14" t="s">
        <v>75</v>
      </c>
      <c r="C3809" s="14" t="s">
        <v>62</v>
      </c>
      <c r="D3809" s="14">
        <v>2017</v>
      </c>
      <c r="E3809" s="14">
        <v>2017</v>
      </c>
      <c r="F3809" s="14" t="s">
        <v>102</v>
      </c>
      <c r="G3809" s="26">
        <v>6428</v>
      </c>
      <c r="H3809" s="26">
        <v>12001</v>
      </c>
      <c r="I3809" s="48">
        <v>32671</v>
      </c>
      <c r="J3809" s="28">
        <v>0.95364238410596025</v>
      </c>
      <c r="K3809" s="28">
        <v>0.93367346938775508</v>
      </c>
      <c r="L3809" s="111">
        <v>50</v>
      </c>
      <c r="M3809" s="28">
        <v>0.3</v>
      </c>
      <c r="N3809" s="28">
        <v>9.3899999999999997E-2</v>
      </c>
    </row>
    <row r="3810" spans="1:14">
      <c r="A3810" s="87" t="s">
        <v>131</v>
      </c>
      <c r="B3810" s="14" t="s">
        <v>75</v>
      </c>
      <c r="C3810" s="14" t="s">
        <v>62</v>
      </c>
      <c r="D3810" s="14">
        <v>2017</v>
      </c>
      <c r="E3810" s="14">
        <v>2017</v>
      </c>
      <c r="F3810" s="14" t="s">
        <v>102</v>
      </c>
      <c r="G3810" s="26">
        <v>1576</v>
      </c>
      <c r="H3810" s="26">
        <v>3123</v>
      </c>
      <c r="I3810" s="48">
        <v>8079</v>
      </c>
      <c r="J3810" s="28">
        <v>0.91139240506329111</v>
      </c>
      <c r="K3810" s="28">
        <v>0.89473684210526316</v>
      </c>
      <c r="L3810" s="111">
        <v>50</v>
      </c>
      <c r="M3810" s="28">
        <v>0.3</v>
      </c>
      <c r="N3810" s="28">
        <v>9.3899999999999997E-2</v>
      </c>
    </row>
    <row r="3811" spans="1:14">
      <c r="A3811" s="87" t="s">
        <v>132</v>
      </c>
      <c r="B3811" s="14" t="s">
        <v>76</v>
      </c>
      <c r="C3811" s="14" t="s">
        <v>62</v>
      </c>
      <c r="D3811" s="14">
        <v>2017</v>
      </c>
      <c r="E3811" s="14">
        <v>2017</v>
      </c>
      <c r="F3811" s="14" t="s">
        <v>102</v>
      </c>
      <c r="G3811" s="26">
        <v>530579</v>
      </c>
      <c r="H3811" s="26">
        <v>1067896</v>
      </c>
      <c r="I3811" s="48">
        <v>4005677</v>
      </c>
      <c r="J3811" s="28">
        <v>0.98908360868292278</v>
      </c>
      <c r="K3811" s="28">
        <v>0.906644454411482</v>
      </c>
      <c r="L3811" s="111">
        <v>218</v>
      </c>
      <c r="M3811" s="28">
        <v>0.44500000000000001</v>
      </c>
      <c r="N3811" s="28">
        <v>0.1192</v>
      </c>
    </row>
    <row r="3812" spans="1:14">
      <c r="A3812" s="87" t="s">
        <v>133</v>
      </c>
      <c r="B3812" s="14" t="s">
        <v>75</v>
      </c>
      <c r="C3812" s="14" t="s">
        <v>62</v>
      </c>
      <c r="D3812" s="14">
        <v>2017</v>
      </c>
      <c r="E3812" s="14">
        <v>2017</v>
      </c>
      <c r="F3812" s="14" t="s">
        <v>102</v>
      </c>
      <c r="G3812" s="26">
        <v>11665</v>
      </c>
      <c r="H3812" s="26">
        <v>28309</v>
      </c>
      <c r="I3812" s="48">
        <v>70773</v>
      </c>
      <c r="J3812" s="28">
        <v>0.99679487179487181</v>
      </c>
      <c r="K3812" s="28">
        <v>0.99534883720930234</v>
      </c>
      <c r="L3812" s="111">
        <v>50</v>
      </c>
      <c r="M3812" s="28">
        <v>0.3</v>
      </c>
      <c r="N3812" s="28">
        <v>9.3899999999999997E-2</v>
      </c>
    </row>
    <row r="3813" spans="1:14">
      <c r="A3813" s="87" t="s">
        <v>134</v>
      </c>
      <c r="B3813" s="14" t="s">
        <v>75</v>
      </c>
      <c r="C3813" s="14" t="s">
        <v>62</v>
      </c>
      <c r="D3813" s="14">
        <v>2017</v>
      </c>
      <c r="E3813" s="14">
        <v>2017</v>
      </c>
      <c r="F3813" s="14" t="s">
        <v>102</v>
      </c>
      <c r="G3813" s="26">
        <v>5945</v>
      </c>
      <c r="H3813" s="26">
        <v>9827</v>
      </c>
      <c r="I3813" s="48">
        <v>47533</v>
      </c>
      <c r="J3813" s="28">
        <v>0.98920863309352514</v>
      </c>
      <c r="K3813" s="28">
        <v>0.95428571428571429</v>
      </c>
      <c r="L3813" s="111">
        <v>50</v>
      </c>
      <c r="M3813" s="28">
        <v>0.3</v>
      </c>
      <c r="N3813" s="28">
        <v>9.3899999999999997E-2</v>
      </c>
    </row>
    <row r="3814" spans="1:14">
      <c r="A3814" s="87" t="s">
        <v>135</v>
      </c>
      <c r="B3814" s="14" t="s">
        <v>75</v>
      </c>
      <c r="C3814" s="14" t="s">
        <v>62</v>
      </c>
      <c r="D3814" s="14">
        <v>2017</v>
      </c>
      <c r="E3814" s="14">
        <v>2017</v>
      </c>
      <c r="F3814" s="14" t="s">
        <v>102</v>
      </c>
      <c r="G3814" s="26">
        <v>1014</v>
      </c>
      <c r="H3814" s="26">
        <v>1834</v>
      </c>
      <c r="I3814" s="48">
        <v>4786</v>
      </c>
      <c r="J3814" s="28">
        <v>0.79545454545454541</v>
      </c>
      <c r="K3814" s="28">
        <v>0.6071428571428571</v>
      </c>
      <c r="L3814" s="111">
        <v>50</v>
      </c>
      <c r="M3814" s="28">
        <v>0.3</v>
      </c>
      <c r="N3814" s="28">
        <v>9.3899999999999997E-2</v>
      </c>
    </row>
    <row r="3815" spans="1:14">
      <c r="A3815" s="87" t="s">
        <v>136</v>
      </c>
      <c r="B3815" s="14" t="s">
        <v>75</v>
      </c>
      <c r="C3815" s="14" t="s">
        <v>62</v>
      </c>
      <c r="D3815" s="14">
        <v>2017</v>
      </c>
      <c r="E3815" s="14">
        <v>2017</v>
      </c>
      <c r="F3815" s="14" t="s">
        <v>102</v>
      </c>
      <c r="G3815" s="26">
        <v>6184</v>
      </c>
      <c r="H3815" s="26">
        <v>11667</v>
      </c>
      <c r="I3815" s="48">
        <v>41619</v>
      </c>
      <c r="J3815" s="28">
        <v>0.92307692307692313</v>
      </c>
      <c r="K3815" s="28">
        <v>0.93913043478260871</v>
      </c>
      <c r="L3815" s="111">
        <v>50</v>
      </c>
      <c r="M3815" s="28">
        <v>0.3</v>
      </c>
      <c r="N3815" s="28">
        <v>9.3899999999999997E-2</v>
      </c>
    </row>
    <row r="3816" spans="1:14">
      <c r="A3816" s="87" t="s">
        <v>137</v>
      </c>
      <c r="B3816" s="14" t="s">
        <v>75</v>
      </c>
      <c r="C3816" s="14" t="s">
        <v>62</v>
      </c>
      <c r="D3816" s="14">
        <v>2017</v>
      </c>
      <c r="E3816" s="14">
        <v>2017</v>
      </c>
      <c r="F3816" s="14" t="s">
        <v>102</v>
      </c>
      <c r="G3816" s="26">
        <v>23754</v>
      </c>
      <c r="H3816" s="26">
        <v>54979</v>
      </c>
      <c r="I3816" s="48">
        <v>140332</v>
      </c>
      <c r="J3816" s="28">
        <v>0.98429319371727753</v>
      </c>
      <c r="K3816" s="28">
        <v>0.95880149812734083</v>
      </c>
      <c r="L3816" s="111">
        <v>4</v>
      </c>
      <c r="M3816" s="28">
        <v>0</v>
      </c>
      <c r="N3816" s="28">
        <v>1.7999999999999999E-2</v>
      </c>
    </row>
    <row r="3817" spans="1:14">
      <c r="A3817" s="87" t="s">
        <v>138</v>
      </c>
      <c r="B3817" s="14" t="s">
        <v>75</v>
      </c>
      <c r="C3817" s="14" t="s">
        <v>62</v>
      </c>
      <c r="D3817" s="14">
        <v>2017</v>
      </c>
      <c r="E3817" s="14">
        <v>2017</v>
      </c>
      <c r="F3817" s="14" t="s">
        <v>102</v>
      </c>
      <c r="G3817" s="26">
        <v>550</v>
      </c>
      <c r="H3817" s="26">
        <v>1180</v>
      </c>
      <c r="I3817" s="48">
        <v>3219</v>
      </c>
      <c r="J3817" s="28">
        <v>0.96</v>
      </c>
      <c r="K3817" s="28">
        <v>1</v>
      </c>
      <c r="L3817" s="111">
        <v>50</v>
      </c>
      <c r="M3817" s="28">
        <v>0.3</v>
      </c>
      <c r="N3817" s="28">
        <v>9.3899999999999997E-2</v>
      </c>
    </row>
    <row r="3818" spans="1:14">
      <c r="A3818" s="87" t="s">
        <v>139</v>
      </c>
      <c r="B3818" s="14" t="s">
        <v>75</v>
      </c>
      <c r="C3818" s="14" t="s">
        <v>62</v>
      </c>
      <c r="D3818" s="14">
        <v>2017</v>
      </c>
      <c r="E3818" s="14">
        <v>2017</v>
      </c>
      <c r="F3818" s="14" t="s">
        <v>102</v>
      </c>
      <c r="G3818" s="26">
        <v>406</v>
      </c>
      <c r="H3818" s="26">
        <v>668</v>
      </c>
      <c r="I3818" s="48">
        <v>3798</v>
      </c>
      <c r="J3818" s="28">
        <v>1</v>
      </c>
      <c r="K3818" s="28">
        <v>1</v>
      </c>
      <c r="L3818" s="111">
        <v>50</v>
      </c>
      <c r="M3818" s="28">
        <v>0.3</v>
      </c>
      <c r="N3818" s="28">
        <v>9.3899999999999997E-2</v>
      </c>
    </row>
    <row r="3819" spans="1:14">
      <c r="A3819" s="87" t="s">
        <v>140</v>
      </c>
      <c r="B3819" s="14" t="s">
        <v>75</v>
      </c>
      <c r="C3819" s="14" t="s">
        <v>62</v>
      </c>
      <c r="D3819" s="14">
        <v>2017</v>
      </c>
      <c r="E3819" s="14">
        <v>2017</v>
      </c>
      <c r="F3819" s="14" t="s">
        <v>102</v>
      </c>
      <c r="G3819" s="26">
        <v>22959</v>
      </c>
      <c r="H3819" s="26">
        <v>51364</v>
      </c>
      <c r="I3819" s="48">
        <v>187233</v>
      </c>
      <c r="J3819" s="28">
        <v>0.99861495844875348</v>
      </c>
      <c r="K3819" s="28">
        <v>0.96853932584269664</v>
      </c>
      <c r="L3819" s="111">
        <v>4</v>
      </c>
      <c r="M3819" s="28">
        <v>0.25</v>
      </c>
      <c r="N3819" s="28">
        <v>1.3899999999999999E-2</v>
      </c>
    </row>
    <row r="3820" spans="1:14">
      <c r="A3820" s="87" t="s">
        <v>141</v>
      </c>
      <c r="B3820" s="14" t="s">
        <v>75</v>
      </c>
      <c r="C3820" s="14" t="s">
        <v>62</v>
      </c>
      <c r="D3820" s="14">
        <v>2017</v>
      </c>
      <c r="E3820" s="14">
        <v>2017</v>
      </c>
      <c r="F3820" s="14" t="s">
        <v>102</v>
      </c>
      <c r="G3820" s="26">
        <v>3303</v>
      </c>
      <c r="H3820" s="26">
        <v>6648</v>
      </c>
      <c r="I3820" s="48">
        <v>32862</v>
      </c>
      <c r="J3820" s="28">
        <v>0.94776119402985071</v>
      </c>
      <c r="K3820" s="28">
        <v>0.98765432098765427</v>
      </c>
      <c r="L3820" s="111">
        <v>50</v>
      </c>
      <c r="M3820" s="28">
        <v>0.3</v>
      </c>
      <c r="N3820" s="28">
        <v>9.3899999999999997E-2</v>
      </c>
    </row>
    <row r="3821" spans="1:14">
      <c r="A3821" s="87" t="s">
        <v>142</v>
      </c>
      <c r="B3821" s="14" t="s">
        <v>75</v>
      </c>
      <c r="C3821" s="14" t="s">
        <v>62</v>
      </c>
      <c r="D3821" s="14">
        <v>2017</v>
      </c>
      <c r="E3821" s="14">
        <v>2017</v>
      </c>
      <c r="F3821" s="14" t="s">
        <v>102</v>
      </c>
      <c r="G3821" s="26">
        <v>4129</v>
      </c>
      <c r="H3821" s="26">
        <v>7204</v>
      </c>
      <c r="I3821" s="48">
        <v>25067</v>
      </c>
      <c r="J3821" s="28">
        <v>0.75609756097560976</v>
      </c>
      <c r="K3821" s="28">
        <v>0.83823529411764708</v>
      </c>
      <c r="L3821" s="111">
        <v>50</v>
      </c>
      <c r="M3821" s="28">
        <v>0.3</v>
      </c>
      <c r="N3821" s="28">
        <v>9.3899999999999997E-2</v>
      </c>
    </row>
    <row r="3822" spans="1:14">
      <c r="A3822" s="87" t="s">
        <v>143</v>
      </c>
      <c r="B3822" s="14" t="s">
        <v>74</v>
      </c>
      <c r="C3822" s="14" t="s">
        <v>62</v>
      </c>
      <c r="D3822" s="14">
        <v>2017</v>
      </c>
      <c r="E3822" s="14">
        <v>2017</v>
      </c>
      <c r="F3822" s="14" t="s">
        <v>102</v>
      </c>
      <c r="G3822" s="26">
        <v>116202</v>
      </c>
      <c r="H3822" s="26">
        <v>237017</v>
      </c>
      <c r="I3822" s="48">
        <v>901157</v>
      </c>
      <c r="J3822" s="28">
        <v>0.99169921875</v>
      </c>
      <c r="K3822" s="28">
        <v>0.9925571504518873</v>
      </c>
      <c r="L3822" s="111">
        <v>32</v>
      </c>
      <c r="M3822" s="28">
        <v>0.375</v>
      </c>
      <c r="N3822" s="28">
        <v>7.4499999999999997E-2</v>
      </c>
    </row>
    <row r="3823" spans="1:14">
      <c r="A3823" s="87" t="s">
        <v>144</v>
      </c>
      <c r="B3823" s="14" t="s">
        <v>74</v>
      </c>
      <c r="C3823" s="14" t="s">
        <v>62</v>
      </c>
      <c r="D3823" s="14">
        <v>2017</v>
      </c>
      <c r="E3823" s="14">
        <v>2017</v>
      </c>
      <c r="F3823" s="14" t="s">
        <v>102</v>
      </c>
      <c r="G3823" s="26">
        <v>9127</v>
      </c>
      <c r="H3823" s="26">
        <v>16262</v>
      </c>
      <c r="I3823" s="48">
        <v>63263</v>
      </c>
      <c r="J3823" s="28">
        <v>1</v>
      </c>
      <c r="K3823" s="28">
        <v>0.91256830601092898</v>
      </c>
      <c r="L3823" s="111">
        <v>50</v>
      </c>
      <c r="M3823" s="28">
        <v>0.3</v>
      </c>
      <c r="N3823" s="28">
        <v>9.3899999999999997E-2</v>
      </c>
    </row>
    <row r="3824" spans="1:14">
      <c r="A3824" s="87" t="s">
        <v>145</v>
      </c>
      <c r="B3824" s="14" t="s">
        <v>75</v>
      </c>
      <c r="C3824" s="14" t="s">
        <v>62</v>
      </c>
      <c r="D3824" s="14">
        <v>2017</v>
      </c>
      <c r="E3824" s="14">
        <v>2017</v>
      </c>
      <c r="F3824" s="14" t="s">
        <v>102</v>
      </c>
      <c r="G3824" s="26">
        <v>1161</v>
      </c>
      <c r="H3824" s="26">
        <v>2111</v>
      </c>
      <c r="I3824" s="48">
        <v>6456</v>
      </c>
      <c r="J3824" s="28">
        <v>0.95918367346938771</v>
      </c>
      <c r="K3824" s="28">
        <v>0.7857142857142857</v>
      </c>
      <c r="L3824" s="111">
        <v>50</v>
      </c>
      <c r="M3824" s="28">
        <v>0.3</v>
      </c>
      <c r="N3824" s="28">
        <v>9.3899999999999997E-2</v>
      </c>
    </row>
    <row r="3825" spans="1:14">
      <c r="A3825" s="87" t="s">
        <v>146</v>
      </c>
      <c r="B3825" s="14" t="s">
        <v>75</v>
      </c>
      <c r="C3825" s="14" t="s">
        <v>62</v>
      </c>
      <c r="D3825" s="14">
        <v>2017</v>
      </c>
      <c r="E3825" s="14">
        <v>2017</v>
      </c>
      <c r="F3825" s="14" t="s">
        <v>102</v>
      </c>
      <c r="G3825" s="26">
        <v>121906</v>
      </c>
      <c r="H3825" s="26">
        <v>269828</v>
      </c>
      <c r="I3825" s="48">
        <v>841605</v>
      </c>
      <c r="J3825" s="28">
        <v>0.99618029029793731</v>
      </c>
      <c r="K3825" s="28">
        <v>0.95569116476518967</v>
      </c>
      <c r="L3825" s="111">
        <v>28</v>
      </c>
      <c r="M3825" s="28">
        <v>0.28599999999999998</v>
      </c>
      <c r="N3825" s="28">
        <v>4.6600000000000003E-2</v>
      </c>
    </row>
    <row r="3826" spans="1:14">
      <c r="A3826" s="87" t="s">
        <v>147</v>
      </c>
      <c r="B3826" s="14" t="s">
        <v>74</v>
      </c>
      <c r="C3826" s="14" t="s">
        <v>62</v>
      </c>
      <c r="D3826" s="14">
        <v>2017</v>
      </c>
      <c r="E3826" s="14">
        <v>2017</v>
      </c>
      <c r="F3826" s="14" t="s">
        <v>102</v>
      </c>
      <c r="G3826" s="26">
        <v>98716</v>
      </c>
      <c r="H3826" s="26">
        <v>207187</v>
      </c>
      <c r="I3826" s="48">
        <v>559088</v>
      </c>
      <c r="J3826" s="28">
        <v>0.99289811526905214</v>
      </c>
      <c r="K3826" s="28">
        <v>0.99617695248498084</v>
      </c>
      <c r="L3826" s="111">
        <v>29</v>
      </c>
      <c r="M3826" s="28">
        <v>0.44800000000000001</v>
      </c>
      <c r="N3826" s="28">
        <v>5.8200000000000002E-2</v>
      </c>
    </row>
    <row r="3827" spans="1:14">
      <c r="A3827" s="87" t="s">
        <v>148</v>
      </c>
      <c r="B3827" s="14" t="s">
        <v>75</v>
      </c>
      <c r="C3827" s="14" t="s">
        <v>62</v>
      </c>
      <c r="D3827" s="14">
        <v>2017</v>
      </c>
      <c r="E3827" s="14">
        <v>2017</v>
      </c>
      <c r="F3827" s="14" t="s">
        <v>102</v>
      </c>
      <c r="G3827" s="26">
        <v>2328</v>
      </c>
      <c r="H3827" s="26">
        <v>5186</v>
      </c>
      <c r="I3827" s="48">
        <v>19047</v>
      </c>
      <c r="J3827" s="28">
        <v>0.98958333333333337</v>
      </c>
      <c r="K3827" s="28">
        <v>0.94444444444444442</v>
      </c>
      <c r="L3827" s="111">
        <v>50</v>
      </c>
      <c r="M3827" s="28">
        <v>0.3</v>
      </c>
      <c r="N3827" s="28">
        <v>9.3899999999999997E-2</v>
      </c>
    </row>
    <row r="3828" spans="1:14">
      <c r="A3828" s="87" t="s">
        <v>149</v>
      </c>
      <c r="B3828" s="14" t="s">
        <v>75</v>
      </c>
      <c r="C3828" s="14" t="s">
        <v>62</v>
      </c>
      <c r="D3828" s="14">
        <v>2017</v>
      </c>
      <c r="E3828" s="14">
        <v>2017</v>
      </c>
      <c r="F3828" s="14" t="s">
        <v>102</v>
      </c>
      <c r="G3828" s="26">
        <v>166689</v>
      </c>
      <c r="H3828" s="26">
        <v>363995</v>
      </c>
      <c r="I3828" s="48">
        <v>886737</v>
      </c>
      <c r="J3828" s="28">
        <v>0.99461538461538457</v>
      </c>
      <c r="K3828" s="28">
        <v>0.95651372765800624</v>
      </c>
      <c r="L3828" s="111">
        <v>36</v>
      </c>
      <c r="M3828" s="28">
        <v>0.30599999999999999</v>
      </c>
      <c r="N3828" s="28">
        <v>3.2899999999999999E-2</v>
      </c>
    </row>
    <row r="3829" spans="1:14">
      <c r="A3829" s="87" t="s">
        <v>150</v>
      </c>
      <c r="B3829" s="14" t="s">
        <v>74</v>
      </c>
      <c r="C3829" s="14" t="s">
        <v>62</v>
      </c>
      <c r="D3829" s="14">
        <v>2017</v>
      </c>
      <c r="E3829" s="14">
        <v>2017</v>
      </c>
      <c r="F3829" s="14" t="s">
        <v>102</v>
      </c>
      <c r="G3829" s="26">
        <v>133422</v>
      </c>
      <c r="H3829" s="26">
        <v>269370</v>
      </c>
      <c r="I3829" s="48">
        <v>897009</v>
      </c>
      <c r="J3829" s="28">
        <v>0.98116374487131663</v>
      </c>
      <c r="K3829" s="28">
        <v>0.96994773519163768</v>
      </c>
      <c r="L3829" s="111">
        <v>45</v>
      </c>
      <c r="M3829" s="28">
        <v>0.44400000000000001</v>
      </c>
      <c r="N3829" s="28">
        <v>2.1100000000000001E-2</v>
      </c>
    </row>
    <row r="3830" spans="1:14">
      <c r="A3830" s="87" t="s">
        <v>151</v>
      </c>
      <c r="B3830" s="14" t="s">
        <v>74</v>
      </c>
      <c r="C3830" s="14" t="s">
        <v>62</v>
      </c>
      <c r="D3830" s="14">
        <v>2017</v>
      </c>
      <c r="E3830" s="14">
        <v>2017</v>
      </c>
      <c r="F3830" s="14" t="s">
        <v>102</v>
      </c>
      <c r="G3830" s="26">
        <v>33742</v>
      </c>
      <c r="H3830" s="26">
        <v>50721</v>
      </c>
      <c r="I3830" s="48">
        <v>223347</v>
      </c>
      <c r="J3830" s="28">
        <v>0.98404993065187241</v>
      </c>
      <c r="K3830" s="28">
        <v>0.95197740112994356</v>
      </c>
      <c r="L3830" s="111">
        <v>8</v>
      </c>
      <c r="M3830" s="28">
        <v>0.25</v>
      </c>
      <c r="N3830" s="28">
        <v>7.6799999999999993E-2</v>
      </c>
    </row>
    <row r="3831" spans="1:14">
      <c r="A3831" s="87" t="s">
        <v>152</v>
      </c>
      <c r="B3831" s="14" t="s">
        <v>75</v>
      </c>
      <c r="C3831" s="14" t="s">
        <v>62</v>
      </c>
      <c r="D3831" s="14">
        <v>2017</v>
      </c>
      <c r="E3831" s="14">
        <v>2017</v>
      </c>
      <c r="F3831" s="14" t="s">
        <v>102</v>
      </c>
      <c r="G3831" s="26">
        <v>48854</v>
      </c>
      <c r="H3831" s="26">
        <v>108793</v>
      </c>
      <c r="I3831" s="48">
        <v>299410</v>
      </c>
      <c r="J3831" s="28">
        <v>0.97859154929577463</v>
      </c>
      <c r="K3831" s="28">
        <v>0.92980935875216641</v>
      </c>
      <c r="L3831" s="111">
        <v>9</v>
      </c>
      <c r="M3831" s="28">
        <v>0.111</v>
      </c>
      <c r="N3831" s="28">
        <v>4.6399999999999997E-2</v>
      </c>
    </row>
    <row r="3832" spans="1:14">
      <c r="A3832" s="87" t="s">
        <v>153</v>
      </c>
      <c r="B3832" s="14" t="s">
        <v>74</v>
      </c>
      <c r="C3832" s="14" t="s">
        <v>62</v>
      </c>
      <c r="D3832" s="14">
        <v>2017</v>
      </c>
      <c r="E3832" s="14">
        <v>2017</v>
      </c>
      <c r="F3832" s="14" t="s">
        <v>102</v>
      </c>
      <c r="G3832" s="26">
        <v>9640</v>
      </c>
      <c r="H3832" s="26">
        <v>17301</v>
      </c>
      <c r="I3832" s="48">
        <v>61303</v>
      </c>
      <c r="J3832" s="28">
        <v>0.97513812154696133</v>
      </c>
      <c r="K3832" s="28">
        <v>0.98636363636363633</v>
      </c>
      <c r="L3832" s="111">
        <v>50</v>
      </c>
      <c r="M3832" s="28">
        <v>0.3</v>
      </c>
      <c r="N3832" s="28">
        <v>9.3899999999999997E-2</v>
      </c>
    </row>
    <row r="3833" spans="1:14">
      <c r="A3833" s="87" t="s">
        <v>154</v>
      </c>
      <c r="B3833" s="14" t="s">
        <v>74</v>
      </c>
      <c r="C3833" s="14" t="s">
        <v>62</v>
      </c>
      <c r="D3833" s="14">
        <v>2017</v>
      </c>
      <c r="E3833" s="14">
        <v>2017</v>
      </c>
      <c r="F3833" s="14" t="s">
        <v>102</v>
      </c>
      <c r="G3833" s="26">
        <v>13730</v>
      </c>
      <c r="H3833" s="26">
        <v>26516</v>
      </c>
      <c r="I3833" s="48">
        <v>152784</v>
      </c>
      <c r="J3833" s="28">
        <v>0.98562628336755642</v>
      </c>
      <c r="K3833" s="28">
        <v>0.87687687687687688</v>
      </c>
      <c r="L3833" s="111">
        <v>50</v>
      </c>
      <c r="M3833" s="28">
        <v>0.3</v>
      </c>
      <c r="N3833" s="28">
        <v>9.3899999999999997E-2</v>
      </c>
    </row>
    <row r="3834" spans="1:14">
      <c r="A3834" s="87" t="s">
        <v>155</v>
      </c>
      <c r="B3834" s="14" t="s">
        <v>74</v>
      </c>
      <c r="C3834" s="14" t="s">
        <v>62</v>
      </c>
      <c r="D3834" s="14">
        <v>2017</v>
      </c>
      <c r="E3834" s="14">
        <v>2017</v>
      </c>
      <c r="F3834" s="14" t="s">
        <v>102</v>
      </c>
      <c r="G3834" s="26">
        <v>19162</v>
      </c>
      <c r="H3834" s="26">
        <v>39691</v>
      </c>
      <c r="I3834" s="48">
        <v>148277</v>
      </c>
      <c r="J3834" s="28">
        <v>0.98901098901098905</v>
      </c>
      <c r="K3834" s="28">
        <v>0.93559322033898307</v>
      </c>
      <c r="L3834" s="111">
        <v>50</v>
      </c>
      <c r="M3834" s="28">
        <v>0.3</v>
      </c>
      <c r="N3834" s="28">
        <v>9.3899999999999997E-2</v>
      </c>
    </row>
    <row r="3835" spans="1:14">
      <c r="A3835" s="87" t="s">
        <v>156</v>
      </c>
      <c r="B3835" s="14" t="s">
        <v>74</v>
      </c>
      <c r="C3835" s="14" t="s">
        <v>62</v>
      </c>
      <c r="D3835" s="14">
        <v>2017</v>
      </c>
      <c r="E3835" s="14">
        <v>2017</v>
      </c>
      <c r="F3835" s="14" t="s">
        <v>102</v>
      </c>
      <c r="G3835" s="26">
        <v>47911</v>
      </c>
      <c r="H3835" s="26">
        <v>93542</v>
      </c>
      <c r="I3835" s="48">
        <v>438029</v>
      </c>
      <c r="J3835" s="28">
        <v>0.98987854251012142</v>
      </c>
      <c r="K3835" s="28">
        <v>0.963963963963964</v>
      </c>
      <c r="L3835" s="111">
        <v>13</v>
      </c>
      <c r="M3835" s="28">
        <v>0.38500000000000001</v>
      </c>
      <c r="N3835" s="28">
        <v>4.19E-2</v>
      </c>
    </row>
    <row r="3836" spans="1:14">
      <c r="A3836" s="87" t="s">
        <v>157</v>
      </c>
      <c r="B3836" s="14" t="s">
        <v>74</v>
      </c>
      <c r="C3836" s="14" t="s">
        <v>62</v>
      </c>
      <c r="D3836" s="14">
        <v>2017</v>
      </c>
      <c r="E3836" s="14">
        <v>2017</v>
      </c>
      <c r="F3836" s="14" t="s">
        <v>102</v>
      </c>
      <c r="G3836" s="26">
        <v>14861</v>
      </c>
      <c r="H3836" s="26">
        <v>26905</v>
      </c>
      <c r="I3836" s="48">
        <v>79060</v>
      </c>
      <c r="J3836" s="28">
        <v>0.96981891348088534</v>
      </c>
      <c r="K3836" s="28">
        <v>0.99078341013824889</v>
      </c>
      <c r="L3836" s="111">
        <v>50</v>
      </c>
      <c r="M3836" s="28">
        <v>0.3</v>
      </c>
      <c r="N3836" s="28">
        <v>9.3899999999999997E-2</v>
      </c>
    </row>
    <row r="3837" spans="1:14">
      <c r="A3837" s="87" t="s">
        <v>158</v>
      </c>
      <c r="B3837" s="14" t="s">
        <v>75</v>
      </c>
      <c r="C3837" s="14" t="s">
        <v>62</v>
      </c>
      <c r="D3837" s="14">
        <v>2017</v>
      </c>
      <c r="E3837" s="14">
        <v>2017</v>
      </c>
      <c r="F3837" s="14" t="s">
        <v>102</v>
      </c>
      <c r="G3837" s="26">
        <v>12427</v>
      </c>
      <c r="H3837" s="26">
        <v>23176</v>
      </c>
      <c r="I3837" s="48">
        <v>63914</v>
      </c>
      <c r="J3837" s="28">
        <v>0.95652173913043481</v>
      </c>
      <c r="K3837" s="28">
        <v>0.97709923664122134</v>
      </c>
      <c r="L3837" s="111">
        <v>50</v>
      </c>
      <c r="M3837" s="28">
        <v>0.3</v>
      </c>
      <c r="N3837" s="28">
        <v>9.3899999999999997E-2</v>
      </c>
    </row>
    <row r="3838" spans="1:14">
      <c r="A3838" s="87" t="s">
        <v>159</v>
      </c>
      <c r="B3838" s="14" t="s">
        <v>75</v>
      </c>
      <c r="C3838" s="14" t="s">
        <v>62</v>
      </c>
      <c r="D3838" s="14">
        <v>2017</v>
      </c>
      <c r="E3838" s="14">
        <v>2017</v>
      </c>
      <c r="F3838" s="14" t="s">
        <v>102</v>
      </c>
      <c r="G3838" s="26">
        <v>164</v>
      </c>
      <c r="H3838" s="26">
        <v>275</v>
      </c>
      <c r="I3838" s="48">
        <v>844</v>
      </c>
      <c r="J3838" s="28">
        <v>1</v>
      </c>
      <c r="K3838" s="28">
        <v>1</v>
      </c>
      <c r="L3838" s="111">
        <v>50</v>
      </c>
      <c r="M3838" s="28">
        <v>0.3</v>
      </c>
      <c r="N3838" s="28">
        <v>9.3899999999999997E-2</v>
      </c>
    </row>
    <row r="3839" spans="1:14">
      <c r="A3839" s="87" t="s">
        <v>160</v>
      </c>
      <c r="B3839" s="14" t="s">
        <v>75</v>
      </c>
      <c r="C3839" s="14" t="s">
        <v>62</v>
      </c>
      <c r="D3839" s="14">
        <v>2017</v>
      </c>
      <c r="E3839" s="14">
        <v>2017</v>
      </c>
      <c r="F3839" s="14" t="s">
        <v>102</v>
      </c>
      <c r="G3839" s="26">
        <v>3138</v>
      </c>
      <c r="H3839" s="26">
        <v>6553</v>
      </c>
      <c r="I3839" s="48">
        <v>19120</v>
      </c>
      <c r="J3839" s="28">
        <v>0.99038461538461542</v>
      </c>
      <c r="K3839" s="28">
        <v>0.8214285714285714</v>
      </c>
      <c r="L3839" s="111">
        <v>50</v>
      </c>
      <c r="M3839" s="28">
        <v>0.3</v>
      </c>
      <c r="N3839" s="28">
        <v>9.3899999999999997E-2</v>
      </c>
    </row>
    <row r="3840" spans="1:14">
      <c r="A3840" s="87" t="s">
        <v>161</v>
      </c>
      <c r="B3840" s="14" t="s">
        <v>74</v>
      </c>
      <c r="C3840" s="14" t="s">
        <v>62</v>
      </c>
      <c r="D3840" s="14">
        <v>2017</v>
      </c>
      <c r="E3840" s="14">
        <v>2017</v>
      </c>
      <c r="F3840" s="14" t="s">
        <v>102</v>
      </c>
      <c r="G3840" s="26">
        <v>21060</v>
      </c>
      <c r="H3840" s="26">
        <v>39724</v>
      </c>
      <c r="I3840" s="48">
        <v>123363</v>
      </c>
      <c r="J3840" s="28">
        <v>0.97901049475262369</v>
      </c>
      <c r="K3840" s="28">
        <v>0.98351648351648346</v>
      </c>
      <c r="L3840" s="111">
        <v>7</v>
      </c>
      <c r="M3840" s="28">
        <v>0.57099999999999995</v>
      </c>
      <c r="N3840" s="28">
        <v>6.4999999999999997E-3</v>
      </c>
    </row>
    <row r="3841" spans="1:14">
      <c r="A3841" s="87" t="s">
        <v>162</v>
      </c>
      <c r="B3841" s="14" t="s">
        <v>74</v>
      </c>
      <c r="C3841" s="14" t="s">
        <v>62</v>
      </c>
      <c r="D3841" s="14">
        <v>2017</v>
      </c>
      <c r="E3841" s="14">
        <v>2017</v>
      </c>
      <c r="F3841" s="14" t="s">
        <v>102</v>
      </c>
      <c r="G3841" s="26">
        <v>17375</v>
      </c>
      <c r="H3841" s="26">
        <v>30719</v>
      </c>
      <c r="I3841" s="48">
        <v>129336</v>
      </c>
      <c r="J3841" s="28">
        <v>0.98473282442748089</v>
      </c>
      <c r="K3841" s="28">
        <v>0.89444444444444449</v>
      </c>
      <c r="L3841" s="111">
        <v>50</v>
      </c>
      <c r="M3841" s="28">
        <v>0.3</v>
      </c>
      <c r="N3841" s="28">
        <v>9.3899999999999997E-2</v>
      </c>
    </row>
    <row r="3842" spans="1:14">
      <c r="A3842" s="87" t="s">
        <v>163</v>
      </c>
      <c r="B3842" s="14" t="s">
        <v>75</v>
      </c>
      <c r="C3842" s="14" t="s">
        <v>62</v>
      </c>
      <c r="D3842" s="14">
        <v>2017</v>
      </c>
      <c r="E3842" s="14">
        <v>2017</v>
      </c>
      <c r="F3842" s="14" t="s">
        <v>102</v>
      </c>
      <c r="G3842" s="26">
        <v>39798</v>
      </c>
      <c r="H3842" s="26">
        <v>83375</v>
      </c>
      <c r="I3842" s="48">
        <v>249561</v>
      </c>
      <c r="J3842" s="28">
        <v>0.96557759626604434</v>
      </c>
      <c r="K3842" s="28">
        <v>0.94781144781144777</v>
      </c>
      <c r="L3842" s="111">
        <v>7</v>
      </c>
      <c r="M3842" s="28">
        <v>0.71399999999999997</v>
      </c>
      <c r="N3842" s="28">
        <v>5.0500000000000003E-2</v>
      </c>
    </row>
    <row r="3843" spans="1:14">
      <c r="A3843" s="87" t="s">
        <v>164</v>
      </c>
      <c r="B3843" s="14" t="s">
        <v>75</v>
      </c>
      <c r="C3843" s="14" t="s">
        <v>62</v>
      </c>
      <c r="D3843" s="14">
        <v>2017</v>
      </c>
      <c r="E3843" s="14">
        <v>2017</v>
      </c>
      <c r="F3843" s="14" t="s">
        <v>102</v>
      </c>
      <c r="G3843" s="26">
        <v>5660</v>
      </c>
      <c r="H3843" s="26">
        <v>12998</v>
      </c>
      <c r="I3843" s="48">
        <v>43128</v>
      </c>
      <c r="J3843" s="28">
        <v>0.99555555555555553</v>
      </c>
      <c r="K3843" s="28">
        <v>0.95652173913043481</v>
      </c>
      <c r="L3843" s="111">
        <v>50</v>
      </c>
      <c r="M3843" s="28">
        <v>0.3</v>
      </c>
      <c r="N3843" s="28">
        <v>9.3899999999999997E-2</v>
      </c>
    </row>
    <row r="3844" spans="1:14">
      <c r="A3844" s="87" t="s">
        <v>165</v>
      </c>
      <c r="B3844" s="14" t="s">
        <v>75</v>
      </c>
      <c r="C3844" s="14" t="s">
        <v>62</v>
      </c>
      <c r="D3844" s="14">
        <v>2017</v>
      </c>
      <c r="E3844" s="14">
        <v>2017</v>
      </c>
      <c r="F3844" s="14" t="s">
        <v>102</v>
      </c>
      <c r="G3844" s="26">
        <v>4307</v>
      </c>
      <c r="H3844" s="26">
        <v>9341</v>
      </c>
      <c r="I3844" s="48">
        <v>27406</v>
      </c>
      <c r="J3844" s="28">
        <v>0.96</v>
      </c>
      <c r="K3844" s="28">
        <v>0.96153846153846156</v>
      </c>
      <c r="L3844" s="111">
        <v>50</v>
      </c>
      <c r="M3844" s="28">
        <v>0.3</v>
      </c>
      <c r="N3844" s="28">
        <v>9.3899999999999997E-2</v>
      </c>
    </row>
    <row r="3845" spans="1:14">
      <c r="A3845" s="87" t="s">
        <v>166</v>
      </c>
      <c r="B3845" s="14" t="s">
        <v>75</v>
      </c>
      <c r="C3845" s="14" t="s">
        <v>62</v>
      </c>
      <c r="D3845" s="14">
        <v>2017</v>
      </c>
      <c r="E3845" s="14">
        <v>2017</v>
      </c>
      <c r="F3845" s="14" t="s">
        <v>102</v>
      </c>
      <c r="G3845" s="26">
        <v>979</v>
      </c>
      <c r="H3845" s="26">
        <v>1742</v>
      </c>
      <c r="I3845" s="48">
        <v>4973</v>
      </c>
      <c r="J3845" s="28">
        <v>0.92727272727272725</v>
      </c>
      <c r="K3845" s="28">
        <v>0.65116279069767447</v>
      </c>
      <c r="L3845" s="111">
        <v>50</v>
      </c>
      <c r="M3845" s="28">
        <v>0.3</v>
      </c>
      <c r="N3845" s="28">
        <v>9.3899999999999997E-2</v>
      </c>
    </row>
    <row r="3846" spans="1:14">
      <c r="A3846" s="87" t="s">
        <v>167</v>
      </c>
      <c r="B3846" s="14" t="s">
        <v>74</v>
      </c>
      <c r="C3846" s="14" t="s">
        <v>62</v>
      </c>
      <c r="D3846" s="14">
        <v>2017</v>
      </c>
      <c r="E3846" s="14">
        <v>2017</v>
      </c>
      <c r="F3846" s="14" t="s">
        <v>102</v>
      </c>
      <c r="G3846" s="26">
        <v>51520</v>
      </c>
      <c r="H3846" s="26">
        <v>120321</v>
      </c>
      <c r="I3846" s="48">
        <v>257933</v>
      </c>
      <c r="J3846" s="28">
        <v>0.98872445384073293</v>
      </c>
      <c r="K3846" s="28">
        <v>0.92735703245749612</v>
      </c>
      <c r="L3846" s="111">
        <v>11</v>
      </c>
      <c r="M3846" s="28">
        <v>0.36399999999999999</v>
      </c>
      <c r="N3846" s="28">
        <v>4.2900000000000001E-2</v>
      </c>
    </row>
    <row r="3847" spans="1:14">
      <c r="A3847" s="87" t="s">
        <v>168</v>
      </c>
      <c r="B3847" s="14" t="s">
        <v>75</v>
      </c>
      <c r="C3847" s="14" t="s">
        <v>62</v>
      </c>
      <c r="D3847" s="14">
        <v>2017</v>
      </c>
      <c r="E3847" s="14">
        <v>2017</v>
      </c>
      <c r="F3847" s="14" t="s">
        <v>102</v>
      </c>
      <c r="G3847" s="26">
        <v>2909</v>
      </c>
      <c r="H3847" s="26">
        <v>5112</v>
      </c>
      <c r="I3847" s="48">
        <v>14315</v>
      </c>
      <c r="J3847" s="28">
        <v>0.96875</v>
      </c>
      <c r="K3847" s="28">
        <v>0.94505494505494503</v>
      </c>
      <c r="L3847" s="111">
        <v>50</v>
      </c>
      <c r="M3847" s="28">
        <v>0.3</v>
      </c>
      <c r="N3847" s="28">
        <v>9.3899999999999997E-2</v>
      </c>
    </row>
    <row r="3848" spans="1:14">
      <c r="A3848" s="87" t="s">
        <v>169</v>
      </c>
      <c r="B3848" s="14" t="s">
        <v>74</v>
      </c>
      <c r="C3848" s="14" t="s">
        <v>62</v>
      </c>
      <c r="D3848" s="14">
        <v>2017</v>
      </c>
      <c r="E3848" s="14">
        <v>2017</v>
      </c>
      <c r="F3848" s="14" t="s">
        <v>102</v>
      </c>
      <c r="G3848" s="26">
        <v>35650</v>
      </c>
      <c r="H3848" s="26">
        <v>71562</v>
      </c>
      <c r="I3848" s="48">
        <v>237256</v>
      </c>
      <c r="J3848" s="28">
        <v>0.98910310142497904</v>
      </c>
      <c r="K3848" s="28">
        <v>0.96825396825396826</v>
      </c>
      <c r="L3848" s="111">
        <v>11</v>
      </c>
      <c r="M3848" s="28">
        <v>0.182</v>
      </c>
      <c r="N3848" s="28">
        <v>6.0499999999999998E-2</v>
      </c>
    </row>
    <row r="3849" spans="1:14">
      <c r="A3849" s="87" t="s">
        <v>170</v>
      </c>
      <c r="B3849" s="14" t="s">
        <v>74</v>
      </c>
      <c r="C3849" s="14" t="s">
        <v>62</v>
      </c>
      <c r="D3849" s="14">
        <v>2017</v>
      </c>
      <c r="E3849" s="14">
        <v>2017</v>
      </c>
      <c r="F3849" s="14" t="s">
        <v>102</v>
      </c>
      <c r="G3849" s="26">
        <v>10043</v>
      </c>
      <c r="H3849" s="26">
        <v>19513</v>
      </c>
      <c r="I3849" s="48">
        <v>59643</v>
      </c>
      <c r="J3849" s="28">
        <v>0.94324324324324327</v>
      </c>
      <c r="K3849" s="28">
        <v>0.9285714285714286</v>
      </c>
      <c r="L3849" s="111">
        <v>50</v>
      </c>
      <c r="M3849" s="28">
        <v>0.3</v>
      </c>
      <c r="N3849" s="28">
        <v>9.3899999999999997E-2</v>
      </c>
    </row>
    <row r="3850" spans="1:14">
      <c r="A3850" s="87" t="s">
        <v>171</v>
      </c>
      <c r="B3850" s="14" t="s">
        <v>75</v>
      </c>
      <c r="C3850" s="14" t="s">
        <v>62</v>
      </c>
      <c r="D3850" s="14">
        <v>2017</v>
      </c>
      <c r="E3850" s="14">
        <v>2017</v>
      </c>
      <c r="F3850" s="14" t="s">
        <v>102</v>
      </c>
      <c r="G3850" s="26">
        <v>5947</v>
      </c>
      <c r="H3850" s="26">
        <v>12829</v>
      </c>
      <c r="I3850" s="48">
        <v>32916</v>
      </c>
      <c r="J3850" s="28">
        <v>0.98913043478260865</v>
      </c>
      <c r="K3850" s="28">
        <v>0.97297297297297303</v>
      </c>
      <c r="L3850" s="111">
        <v>50</v>
      </c>
      <c r="M3850" s="28">
        <v>0.3</v>
      </c>
      <c r="N3850" s="28">
        <v>9.3899999999999997E-2</v>
      </c>
    </row>
    <row r="3851" spans="1:14">
      <c r="A3851" s="51" t="s">
        <v>281</v>
      </c>
      <c r="B3851" s="14" t="s">
        <v>66</v>
      </c>
      <c r="C3851" s="14" t="s">
        <v>63</v>
      </c>
      <c r="D3851" s="14">
        <v>2017</v>
      </c>
      <c r="E3851" s="14">
        <v>2017</v>
      </c>
      <c r="F3851" s="14" t="s">
        <v>102</v>
      </c>
      <c r="G3851" s="128"/>
      <c r="H3851" s="128"/>
      <c r="I3851" s="128"/>
      <c r="J3851" s="129"/>
      <c r="K3851" s="129"/>
      <c r="L3851" s="111"/>
      <c r="M3851" s="28">
        <v>0.254</v>
      </c>
      <c r="N3851" s="28">
        <v>5.3999999999999999E-2</v>
      </c>
    </row>
    <row r="3852" spans="1:14">
      <c r="A3852" s="51" t="s">
        <v>172</v>
      </c>
      <c r="B3852" s="14" t="s">
        <v>66</v>
      </c>
      <c r="C3852" s="14" t="s">
        <v>63</v>
      </c>
      <c r="D3852" s="14">
        <v>2017</v>
      </c>
      <c r="E3852" s="14">
        <v>2017</v>
      </c>
      <c r="F3852" s="14" t="s">
        <v>102</v>
      </c>
      <c r="G3852" s="26">
        <v>1987219</v>
      </c>
      <c r="H3852" s="26">
        <v>4104105</v>
      </c>
      <c r="I3852" s="48">
        <f>SUM(I3853:I3910)</f>
        <v>13415404</v>
      </c>
      <c r="J3852" s="28">
        <v>0.98703568328231372</v>
      </c>
      <c r="K3852" s="28">
        <v>0.94105784743028342</v>
      </c>
      <c r="L3852" s="111">
        <v>659</v>
      </c>
      <c r="M3852" s="28">
        <v>0.39</v>
      </c>
      <c r="N3852" s="28">
        <v>6.8599999999999994E-2</v>
      </c>
    </row>
    <row r="3853" spans="1:14">
      <c r="A3853" s="51" t="s">
        <v>173</v>
      </c>
      <c r="B3853" s="14" t="s">
        <v>74</v>
      </c>
      <c r="C3853" s="14" t="s">
        <v>63</v>
      </c>
      <c r="D3853" s="14">
        <v>2017</v>
      </c>
      <c r="E3853" s="14">
        <v>2017</v>
      </c>
      <c r="F3853" s="14" t="s">
        <v>102</v>
      </c>
      <c r="G3853" s="26">
        <v>57144</v>
      </c>
      <c r="H3853" s="26">
        <v>107958</v>
      </c>
      <c r="I3853" s="48">
        <v>434314</v>
      </c>
      <c r="J3853" s="28" t="s">
        <v>66</v>
      </c>
      <c r="K3853" s="28" t="s">
        <v>66</v>
      </c>
      <c r="L3853" s="111">
        <v>17</v>
      </c>
      <c r="M3853" s="28">
        <v>0.47099999999999997</v>
      </c>
      <c r="N3853" s="28">
        <v>3.8199999999999998E-2</v>
      </c>
    </row>
    <row r="3854" spans="1:14">
      <c r="A3854" s="51" t="s">
        <v>174</v>
      </c>
      <c r="B3854" s="14" t="s">
        <v>75</v>
      </c>
      <c r="C3854" s="14" t="s">
        <v>63</v>
      </c>
      <c r="D3854" s="14">
        <v>2017</v>
      </c>
      <c r="E3854" s="14">
        <v>2017</v>
      </c>
      <c r="F3854" s="14" t="s">
        <v>102</v>
      </c>
      <c r="G3854" s="26">
        <v>79</v>
      </c>
      <c r="H3854" s="26">
        <v>143</v>
      </c>
      <c r="I3854" s="48">
        <v>329</v>
      </c>
      <c r="J3854" s="28">
        <v>1</v>
      </c>
      <c r="K3854" s="28">
        <v>1</v>
      </c>
      <c r="L3854" s="111">
        <v>62</v>
      </c>
      <c r="M3854" s="28">
        <v>0.32300000000000001</v>
      </c>
      <c r="N3854" s="28">
        <v>8.0199999999999994E-2</v>
      </c>
    </row>
    <row r="3855" spans="1:14">
      <c r="A3855" s="51" t="s">
        <v>175</v>
      </c>
      <c r="B3855" s="14" t="s">
        <v>75</v>
      </c>
      <c r="C3855" s="14" t="s">
        <v>63</v>
      </c>
      <c r="D3855" s="14">
        <v>2017</v>
      </c>
      <c r="E3855" s="14">
        <v>2017</v>
      </c>
      <c r="F3855" s="14" t="s">
        <v>102</v>
      </c>
      <c r="G3855" s="26">
        <v>1667</v>
      </c>
      <c r="H3855" s="26">
        <v>3047</v>
      </c>
      <c r="I3855" s="48">
        <v>8228</v>
      </c>
      <c r="J3855" s="28">
        <v>0.97530864197530864</v>
      </c>
      <c r="K3855" s="28">
        <v>0.96226415094339623</v>
      </c>
      <c r="L3855" s="111">
        <v>62</v>
      </c>
      <c r="M3855" s="28">
        <v>0.32300000000000001</v>
      </c>
      <c r="N3855" s="28">
        <v>8.0199999999999994E-2</v>
      </c>
    </row>
    <row r="3856" spans="1:14">
      <c r="A3856" s="51" t="s">
        <v>176</v>
      </c>
      <c r="B3856" s="14" t="s">
        <v>75</v>
      </c>
      <c r="C3856" s="14" t="s">
        <v>63</v>
      </c>
      <c r="D3856" s="14">
        <v>2017</v>
      </c>
      <c r="E3856" s="14">
        <v>2017</v>
      </c>
      <c r="F3856" s="14" t="s">
        <v>102</v>
      </c>
      <c r="G3856" s="26">
        <v>16759</v>
      </c>
      <c r="H3856" s="26">
        <v>31054</v>
      </c>
      <c r="I3856" s="48">
        <v>83040</v>
      </c>
      <c r="J3856" s="28">
        <v>0.92258883248730961</v>
      </c>
      <c r="K3856" s="28">
        <v>0.95429616087751368</v>
      </c>
      <c r="L3856" s="111">
        <v>62</v>
      </c>
      <c r="M3856" s="28">
        <v>0.32300000000000001</v>
      </c>
      <c r="N3856" s="28">
        <v>8.0199999999999994E-2</v>
      </c>
    </row>
    <row r="3857" spans="1:14">
      <c r="A3857" s="51" t="s">
        <v>177</v>
      </c>
      <c r="B3857" s="14" t="s">
        <v>75</v>
      </c>
      <c r="C3857" s="14" t="s">
        <v>63</v>
      </c>
      <c r="D3857" s="14">
        <v>2017</v>
      </c>
      <c r="E3857" s="14">
        <v>2017</v>
      </c>
      <c r="F3857" s="14" t="s">
        <v>102</v>
      </c>
      <c r="G3857" s="26">
        <v>2791</v>
      </c>
      <c r="H3857" s="26">
        <v>5034</v>
      </c>
      <c r="I3857" s="48">
        <v>12135</v>
      </c>
      <c r="J3857" s="28">
        <v>0.99248120300751874</v>
      </c>
      <c r="K3857" s="28">
        <v>0.93103448275862066</v>
      </c>
      <c r="L3857" s="111">
        <v>62</v>
      </c>
      <c r="M3857" s="28">
        <v>0.32300000000000001</v>
      </c>
      <c r="N3857" s="28">
        <v>8.0199999999999994E-2</v>
      </c>
    </row>
    <row r="3858" spans="1:14">
      <c r="A3858" s="51" t="s">
        <v>178</v>
      </c>
      <c r="B3858" s="14" t="s">
        <v>75</v>
      </c>
      <c r="C3858" s="14" t="s">
        <v>63</v>
      </c>
      <c r="D3858" s="14">
        <v>2017</v>
      </c>
      <c r="E3858" s="14">
        <v>2017</v>
      </c>
      <c r="F3858" s="14" t="s">
        <v>102</v>
      </c>
      <c r="G3858" s="26">
        <v>707</v>
      </c>
      <c r="H3858" s="26">
        <v>1627</v>
      </c>
      <c r="I3858" s="48">
        <v>9131</v>
      </c>
      <c r="J3858" s="28">
        <v>0.93939393939393945</v>
      </c>
      <c r="K3858" s="28">
        <v>0.96</v>
      </c>
      <c r="L3858" s="111">
        <v>62</v>
      </c>
      <c r="M3858" s="28">
        <v>0.32300000000000001</v>
      </c>
      <c r="N3858" s="28">
        <v>8.0199999999999994E-2</v>
      </c>
    </row>
    <row r="3859" spans="1:14">
      <c r="A3859" s="51" t="s">
        <v>179</v>
      </c>
      <c r="B3859" s="14" t="s">
        <v>74</v>
      </c>
      <c r="C3859" s="14" t="s">
        <v>63</v>
      </c>
      <c r="D3859" s="14">
        <v>2017</v>
      </c>
      <c r="E3859" s="14">
        <v>2017</v>
      </c>
      <c r="F3859" s="14" t="s">
        <v>102</v>
      </c>
      <c r="G3859" s="26">
        <v>31358</v>
      </c>
      <c r="H3859" s="26">
        <v>62579</v>
      </c>
      <c r="I3859" s="48">
        <v>273705</v>
      </c>
      <c r="J3859" s="28">
        <v>0.96484736355226641</v>
      </c>
      <c r="K3859" s="28">
        <v>0.99005964214711728</v>
      </c>
      <c r="L3859" s="111">
        <v>12</v>
      </c>
      <c r="M3859" s="28">
        <v>0.33300000000000002</v>
      </c>
      <c r="N3859" s="28">
        <v>5.2699999999999997E-2</v>
      </c>
    </row>
    <row r="3860" spans="1:14">
      <c r="A3860" s="51" t="s">
        <v>180</v>
      </c>
      <c r="B3860" s="14" t="s">
        <v>75</v>
      </c>
      <c r="C3860" s="14" t="s">
        <v>63</v>
      </c>
      <c r="D3860" s="14">
        <v>2017</v>
      </c>
      <c r="E3860" s="14">
        <v>2017</v>
      </c>
      <c r="F3860" s="14" t="s">
        <v>102</v>
      </c>
      <c r="G3860" s="26">
        <v>2566</v>
      </c>
      <c r="H3860" s="26">
        <v>5291</v>
      </c>
      <c r="I3860" s="48">
        <v>11981</v>
      </c>
      <c r="J3860" s="28">
        <v>0.9887640449438202</v>
      </c>
      <c r="K3860" s="28">
        <v>0.94915254237288138</v>
      </c>
      <c r="L3860" s="111">
        <v>62</v>
      </c>
      <c r="M3860" s="28">
        <v>0.32300000000000001</v>
      </c>
      <c r="N3860" s="28">
        <v>8.0199999999999994E-2</v>
      </c>
    </row>
    <row r="3861" spans="1:14">
      <c r="A3861" s="51" t="s">
        <v>181</v>
      </c>
      <c r="B3861" s="14" t="s">
        <v>75</v>
      </c>
      <c r="C3861" s="14" t="s">
        <v>63</v>
      </c>
      <c r="D3861" s="14">
        <v>2017</v>
      </c>
      <c r="E3861" s="14">
        <v>2017</v>
      </c>
      <c r="F3861" s="14" t="s">
        <v>102</v>
      </c>
      <c r="G3861" s="26">
        <v>6874</v>
      </c>
      <c r="H3861" s="26">
        <v>12212</v>
      </c>
      <c r="I3861" s="48">
        <v>38964</v>
      </c>
      <c r="J3861" s="28">
        <v>1</v>
      </c>
      <c r="K3861" s="28">
        <v>0.99307958477508651</v>
      </c>
      <c r="L3861" s="111">
        <v>62</v>
      </c>
      <c r="M3861" s="28">
        <v>0.32300000000000001</v>
      </c>
      <c r="N3861" s="28">
        <v>8.0199999999999994E-2</v>
      </c>
    </row>
    <row r="3862" spans="1:14">
      <c r="A3862" s="87" t="s">
        <v>123</v>
      </c>
      <c r="B3862" s="14" t="s">
        <v>74</v>
      </c>
      <c r="C3862" s="14" t="s">
        <v>63</v>
      </c>
      <c r="D3862" s="14">
        <v>2017</v>
      </c>
      <c r="E3862" s="14">
        <v>2017</v>
      </c>
      <c r="F3862" s="14" t="s">
        <v>102</v>
      </c>
      <c r="G3862" s="26">
        <v>88937</v>
      </c>
      <c r="H3862" s="26">
        <v>206365</v>
      </c>
      <c r="I3862" s="48">
        <v>494200</v>
      </c>
      <c r="J3862" s="28">
        <v>0.96432356057930058</v>
      </c>
      <c r="K3862" s="28">
        <v>0.96967654986522911</v>
      </c>
      <c r="L3862" s="111">
        <v>31</v>
      </c>
      <c r="M3862" s="28">
        <v>0.41899999999999998</v>
      </c>
      <c r="N3862" s="28">
        <v>3.61E-2</v>
      </c>
    </row>
    <row r="3863" spans="1:14">
      <c r="A3863" s="87" t="s">
        <v>124</v>
      </c>
      <c r="B3863" s="14" t="s">
        <v>75</v>
      </c>
      <c r="C3863" s="14" t="s">
        <v>63</v>
      </c>
      <c r="D3863" s="14">
        <v>2017</v>
      </c>
      <c r="E3863" s="14">
        <v>2017</v>
      </c>
      <c r="F3863" s="14" t="s">
        <v>102</v>
      </c>
      <c r="G3863" s="26">
        <v>1494</v>
      </c>
      <c r="H3863" s="26">
        <v>3421</v>
      </c>
      <c r="I3863" s="48">
        <v>12388</v>
      </c>
      <c r="J3863" s="28">
        <v>0.9821428571428571</v>
      </c>
      <c r="K3863" s="28">
        <v>1</v>
      </c>
      <c r="L3863" s="111">
        <v>62</v>
      </c>
      <c r="M3863" s="28">
        <v>0.32300000000000001</v>
      </c>
      <c r="N3863" s="28">
        <v>8.0199999999999994E-2</v>
      </c>
    </row>
    <row r="3864" spans="1:14">
      <c r="A3864" s="87" t="s">
        <v>125</v>
      </c>
      <c r="B3864" s="14" t="s">
        <v>75</v>
      </c>
      <c r="C3864" s="14" t="s">
        <v>63</v>
      </c>
      <c r="D3864" s="14">
        <v>2017</v>
      </c>
      <c r="E3864" s="14">
        <v>2017</v>
      </c>
      <c r="F3864" s="14" t="s">
        <v>102</v>
      </c>
      <c r="G3864" s="26">
        <v>12181</v>
      </c>
      <c r="H3864" s="26">
        <v>20534</v>
      </c>
      <c r="I3864" s="48">
        <v>55772</v>
      </c>
      <c r="J3864" s="28">
        <v>0.99313893653516294</v>
      </c>
      <c r="K3864" s="28">
        <v>0.96976744186046515</v>
      </c>
      <c r="L3864" s="111">
        <v>62</v>
      </c>
      <c r="M3864" s="28">
        <v>0.32300000000000001</v>
      </c>
      <c r="N3864" s="28">
        <v>8.0199999999999994E-2</v>
      </c>
    </row>
    <row r="3865" spans="1:14">
      <c r="A3865" s="87" t="s">
        <v>126</v>
      </c>
      <c r="B3865" s="14" t="s">
        <v>75</v>
      </c>
      <c r="C3865" s="14" t="s">
        <v>63</v>
      </c>
      <c r="D3865" s="14">
        <v>2017</v>
      </c>
      <c r="E3865" s="14">
        <v>2017</v>
      </c>
      <c r="F3865" s="14" t="s">
        <v>102</v>
      </c>
      <c r="G3865" s="26">
        <v>17079</v>
      </c>
      <c r="H3865" s="26">
        <v>41403</v>
      </c>
      <c r="I3865" s="48">
        <v>95028</v>
      </c>
      <c r="J3865" s="28">
        <v>0.97071129707112969</v>
      </c>
      <c r="K3865" s="28">
        <v>0.94750000000000001</v>
      </c>
      <c r="L3865" s="111">
        <v>62</v>
      </c>
      <c r="M3865" s="28">
        <v>0.32300000000000001</v>
      </c>
      <c r="N3865" s="28">
        <v>8.0199999999999994E-2</v>
      </c>
    </row>
    <row r="3866" spans="1:14">
      <c r="A3866" s="87" t="s">
        <v>127</v>
      </c>
      <c r="B3866" s="14" t="s">
        <v>75</v>
      </c>
      <c r="C3866" s="14" t="s">
        <v>63</v>
      </c>
      <c r="D3866" s="14">
        <v>2017</v>
      </c>
      <c r="E3866" s="14">
        <v>2017</v>
      </c>
      <c r="F3866" s="14" t="s">
        <v>102</v>
      </c>
      <c r="G3866" s="26">
        <v>1042</v>
      </c>
      <c r="H3866" s="26">
        <v>1984</v>
      </c>
      <c r="I3866" s="48">
        <v>5593</v>
      </c>
      <c r="J3866" s="28">
        <v>1</v>
      </c>
      <c r="K3866" s="28">
        <v>0.87804878048780488</v>
      </c>
      <c r="L3866" s="111">
        <v>62</v>
      </c>
      <c r="M3866" s="28">
        <v>0.32300000000000001</v>
      </c>
      <c r="N3866" s="28">
        <v>8.0199999999999994E-2</v>
      </c>
    </row>
    <row r="3867" spans="1:14">
      <c r="A3867" s="87" t="s">
        <v>128</v>
      </c>
      <c r="B3867" s="14" t="s">
        <v>75</v>
      </c>
      <c r="C3867" s="14" t="s">
        <v>63</v>
      </c>
      <c r="D3867" s="14">
        <v>2017</v>
      </c>
      <c r="E3867" s="14">
        <v>2017</v>
      </c>
      <c r="F3867" s="14" t="s">
        <v>102</v>
      </c>
      <c r="G3867" s="26">
        <v>68976</v>
      </c>
      <c r="H3867" s="26">
        <v>160000</v>
      </c>
      <c r="I3867" s="48">
        <v>416774</v>
      </c>
      <c r="J3867" s="28">
        <v>0.99230769230769234</v>
      </c>
      <c r="K3867" s="28">
        <v>0.92515230635335077</v>
      </c>
      <c r="L3867" s="111">
        <v>17</v>
      </c>
      <c r="M3867" s="28">
        <v>0.23499999999999999</v>
      </c>
      <c r="N3867" s="28">
        <v>1.9599999999999999E-2</v>
      </c>
    </row>
    <row r="3868" spans="1:14">
      <c r="A3868" s="87" t="s">
        <v>129</v>
      </c>
      <c r="B3868" s="14" t="s">
        <v>75</v>
      </c>
      <c r="C3868" s="14" t="s">
        <v>63</v>
      </c>
      <c r="D3868" s="14">
        <v>2017</v>
      </c>
      <c r="E3868" s="14">
        <v>2017</v>
      </c>
      <c r="F3868" s="14" t="s">
        <v>102</v>
      </c>
      <c r="G3868" s="26">
        <v>10578</v>
      </c>
      <c r="H3868" s="26">
        <v>24005</v>
      </c>
      <c r="I3868" s="48">
        <v>57664</v>
      </c>
      <c r="J3868" s="28">
        <v>0.99609375</v>
      </c>
      <c r="K3868" s="28">
        <v>0.9576271186440678</v>
      </c>
      <c r="L3868" s="111">
        <v>62</v>
      </c>
      <c r="M3868" s="28">
        <v>0.32300000000000001</v>
      </c>
      <c r="N3868" s="28">
        <v>8.0199999999999994E-2</v>
      </c>
    </row>
    <row r="3869" spans="1:14">
      <c r="A3869" s="87" t="s">
        <v>130</v>
      </c>
      <c r="B3869" s="14" t="s">
        <v>75</v>
      </c>
      <c r="C3869" s="14" t="s">
        <v>63</v>
      </c>
      <c r="D3869" s="14">
        <v>2017</v>
      </c>
      <c r="E3869" s="14">
        <v>2017</v>
      </c>
      <c r="F3869" s="14" t="s">
        <v>102</v>
      </c>
      <c r="G3869" s="26">
        <v>6430</v>
      </c>
      <c r="H3869" s="26">
        <v>11944</v>
      </c>
      <c r="I3869" s="48">
        <v>32616</v>
      </c>
      <c r="J3869" s="28">
        <v>0.94612794612794615</v>
      </c>
      <c r="K3869" s="28">
        <v>0.96875</v>
      </c>
      <c r="L3869" s="111">
        <v>62</v>
      </c>
      <c r="M3869" s="28">
        <v>0.32300000000000001</v>
      </c>
      <c r="N3869" s="28">
        <v>8.0199999999999994E-2</v>
      </c>
    </row>
    <row r="3870" spans="1:14">
      <c r="A3870" s="87" t="s">
        <v>131</v>
      </c>
      <c r="B3870" s="14" t="s">
        <v>75</v>
      </c>
      <c r="C3870" s="14" t="s">
        <v>63</v>
      </c>
      <c r="D3870" s="14">
        <v>2017</v>
      </c>
      <c r="E3870" s="14">
        <v>2017</v>
      </c>
      <c r="F3870" s="14" t="s">
        <v>102</v>
      </c>
      <c r="G3870" s="26">
        <v>1579</v>
      </c>
      <c r="H3870" s="26">
        <v>3127</v>
      </c>
      <c r="I3870" s="48">
        <v>8064</v>
      </c>
      <c r="J3870" s="28">
        <v>0.93506493506493504</v>
      </c>
      <c r="K3870" s="28">
        <v>0.80434782608695654</v>
      </c>
      <c r="L3870" s="111">
        <v>62</v>
      </c>
      <c r="M3870" s="28">
        <v>0.32300000000000001</v>
      </c>
      <c r="N3870" s="28">
        <v>8.0199999999999994E-2</v>
      </c>
    </row>
    <row r="3871" spans="1:14">
      <c r="A3871" s="87" t="s">
        <v>132</v>
      </c>
      <c r="B3871" s="14" t="s">
        <v>76</v>
      </c>
      <c r="C3871" s="14" t="s">
        <v>63</v>
      </c>
      <c r="D3871" s="14">
        <v>2017</v>
      </c>
      <c r="E3871" s="14">
        <v>2017</v>
      </c>
      <c r="F3871" s="14" t="s">
        <v>102</v>
      </c>
      <c r="G3871" s="26">
        <v>531634</v>
      </c>
      <c r="H3871" s="26">
        <v>1067719</v>
      </c>
      <c r="I3871" s="48">
        <v>3986966</v>
      </c>
      <c r="J3871" s="28">
        <v>0.99041297935103245</v>
      </c>
      <c r="K3871" s="28">
        <v>0.91714614499424629</v>
      </c>
      <c r="L3871" s="111">
        <v>244</v>
      </c>
      <c r="M3871" s="28">
        <v>0.45500000000000002</v>
      </c>
      <c r="N3871" s="28">
        <v>0.1206</v>
      </c>
    </row>
    <row r="3872" spans="1:14">
      <c r="A3872" s="87" t="s">
        <v>133</v>
      </c>
      <c r="B3872" s="14" t="s">
        <v>75</v>
      </c>
      <c r="C3872" s="14" t="s">
        <v>63</v>
      </c>
      <c r="D3872" s="14">
        <v>2017</v>
      </c>
      <c r="E3872" s="14">
        <v>2017</v>
      </c>
      <c r="F3872" s="14" t="s">
        <v>102</v>
      </c>
      <c r="G3872" s="26">
        <v>11645</v>
      </c>
      <c r="H3872" s="26">
        <v>28249</v>
      </c>
      <c r="I3872" s="48">
        <v>70507</v>
      </c>
      <c r="J3872" s="28">
        <v>0.9926108374384236</v>
      </c>
      <c r="K3872" s="28">
        <v>0.94841269841269837</v>
      </c>
      <c r="L3872" s="111">
        <v>62</v>
      </c>
      <c r="M3872" s="28">
        <v>0.32300000000000001</v>
      </c>
      <c r="N3872" s="28">
        <v>8.0199999999999994E-2</v>
      </c>
    </row>
    <row r="3873" spans="1:14">
      <c r="A3873" s="87" t="s">
        <v>134</v>
      </c>
      <c r="B3873" s="14" t="s">
        <v>75</v>
      </c>
      <c r="C3873" s="14" t="s">
        <v>63</v>
      </c>
      <c r="D3873" s="14">
        <v>2017</v>
      </c>
      <c r="E3873" s="14">
        <v>2017</v>
      </c>
      <c r="F3873" s="14" t="s">
        <v>102</v>
      </c>
      <c r="G3873" s="26">
        <v>5980</v>
      </c>
      <c r="H3873" s="26">
        <v>9845</v>
      </c>
      <c r="I3873" s="48">
        <v>47492</v>
      </c>
      <c r="J3873" s="28">
        <v>0.98153846153846158</v>
      </c>
      <c r="K3873" s="28">
        <v>0.91928251121076232</v>
      </c>
      <c r="L3873" s="111">
        <v>62</v>
      </c>
      <c r="M3873" s="28">
        <v>0.32300000000000001</v>
      </c>
      <c r="N3873" s="28">
        <v>8.0199999999999994E-2</v>
      </c>
    </row>
    <row r="3874" spans="1:14">
      <c r="A3874" s="87" t="s">
        <v>135</v>
      </c>
      <c r="B3874" s="14" t="s">
        <v>75</v>
      </c>
      <c r="C3874" s="14" t="s">
        <v>63</v>
      </c>
      <c r="D3874" s="14">
        <v>2017</v>
      </c>
      <c r="E3874" s="14">
        <v>2017</v>
      </c>
      <c r="F3874" s="14" t="s">
        <v>102</v>
      </c>
      <c r="G3874" s="26">
        <v>1006</v>
      </c>
      <c r="H3874" s="26">
        <v>1795</v>
      </c>
      <c r="I3874" s="48">
        <v>4791</v>
      </c>
      <c r="J3874" s="28">
        <v>0.87804878048780488</v>
      </c>
      <c r="K3874" s="28">
        <v>0.53846153846153844</v>
      </c>
      <c r="L3874" s="111">
        <v>62</v>
      </c>
      <c r="M3874" s="28">
        <v>0.32300000000000001</v>
      </c>
      <c r="N3874" s="28">
        <v>8.0199999999999994E-2</v>
      </c>
    </row>
    <row r="3875" spans="1:14">
      <c r="A3875" s="87" t="s">
        <v>136</v>
      </c>
      <c r="B3875" s="14" t="s">
        <v>75</v>
      </c>
      <c r="C3875" s="14" t="s">
        <v>63</v>
      </c>
      <c r="D3875" s="14">
        <v>2017</v>
      </c>
      <c r="E3875" s="14">
        <v>2017</v>
      </c>
      <c r="F3875" s="14" t="s">
        <v>102</v>
      </c>
      <c r="G3875" s="26">
        <v>6264</v>
      </c>
      <c r="H3875" s="26">
        <v>11807</v>
      </c>
      <c r="I3875" s="48">
        <v>41381</v>
      </c>
      <c r="J3875" s="28">
        <v>0.93872549019607843</v>
      </c>
      <c r="K3875" s="28">
        <v>0.93014705882352944</v>
      </c>
      <c r="L3875" s="111">
        <v>62</v>
      </c>
      <c r="M3875" s="28">
        <v>0.32300000000000001</v>
      </c>
      <c r="N3875" s="28">
        <v>8.0199999999999994E-2</v>
      </c>
    </row>
    <row r="3876" spans="1:14">
      <c r="A3876" s="87" t="s">
        <v>137</v>
      </c>
      <c r="B3876" s="14" t="s">
        <v>75</v>
      </c>
      <c r="C3876" s="14" t="s">
        <v>63</v>
      </c>
      <c r="D3876" s="14">
        <v>2017</v>
      </c>
      <c r="E3876" s="14">
        <v>2017</v>
      </c>
      <c r="F3876" s="14" t="s">
        <v>102</v>
      </c>
      <c r="G3876" s="26">
        <v>23752</v>
      </c>
      <c r="H3876" s="26">
        <v>55013</v>
      </c>
      <c r="I3876" s="48">
        <v>140375</v>
      </c>
      <c r="J3876" s="28">
        <v>0.99322033898305084</v>
      </c>
      <c r="K3876" s="28">
        <v>0.96528925619834716</v>
      </c>
      <c r="L3876" s="111">
        <v>5</v>
      </c>
      <c r="M3876" s="28">
        <v>0</v>
      </c>
      <c r="N3876" s="28">
        <v>1.9400000000000001E-2</v>
      </c>
    </row>
    <row r="3877" spans="1:14">
      <c r="A3877" s="87" t="s">
        <v>138</v>
      </c>
      <c r="B3877" s="14" t="s">
        <v>75</v>
      </c>
      <c r="C3877" s="14" t="s">
        <v>63</v>
      </c>
      <c r="D3877" s="14">
        <v>2017</v>
      </c>
      <c r="E3877" s="14">
        <v>2017</v>
      </c>
      <c r="F3877" s="14" t="s">
        <v>102</v>
      </c>
      <c r="G3877" s="26">
        <v>547</v>
      </c>
      <c r="H3877" s="26">
        <v>1156</v>
      </c>
      <c r="I3877" s="48">
        <v>3200</v>
      </c>
      <c r="J3877" s="28">
        <v>0.96153846153846156</v>
      </c>
      <c r="K3877" s="28">
        <v>0.89473684210526316</v>
      </c>
      <c r="L3877" s="111">
        <v>62</v>
      </c>
      <c r="M3877" s="28">
        <v>0.32300000000000001</v>
      </c>
      <c r="N3877" s="28">
        <v>8.0199999999999994E-2</v>
      </c>
    </row>
    <row r="3878" spans="1:14">
      <c r="A3878" s="87" t="s">
        <v>139</v>
      </c>
      <c r="B3878" s="14" t="s">
        <v>75</v>
      </c>
      <c r="C3878" s="14" t="s">
        <v>63</v>
      </c>
      <c r="D3878" s="14">
        <v>2017</v>
      </c>
      <c r="E3878" s="14">
        <v>2017</v>
      </c>
      <c r="F3878" s="14" t="s">
        <v>102</v>
      </c>
      <c r="G3878" s="26">
        <v>400</v>
      </c>
      <c r="H3878" s="26">
        <v>676</v>
      </c>
      <c r="I3878" s="48">
        <v>3762</v>
      </c>
      <c r="J3878" s="28">
        <v>1</v>
      </c>
      <c r="K3878" s="28">
        <v>0.92592592592592593</v>
      </c>
      <c r="L3878" s="111">
        <v>62</v>
      </c>
      <c r="M3878" s="28">
        <v>0.32300000000000001</v>
      </c>
      <c r="N3878" s="28">
        <v>8.0199999999999994E-2</v>
      </c>
    </row>
    <row r="3879" spans="1:14">
      <c r="A3879" s="87" t="s">
        <v>140</v>
      </c>
      <c r="B3879" s="14" t="s">
        <v>75</v>
      </c>
      <c r="C3879" s="14" t="s">
        <v>63</v>
      </c>
      <c r="D3879" s="14">
        <v>2017</v>
      </c>
      <c r="E3879" s="14">
        <v>2017</v>
      </c>
      <c r="F3879" s="14" t="s">
        <v>102</v>
      </c>
      <c r="G3879" s="26">
        <v>22224</v>
      </c>
      <c r="H3879" s="26">
        <v>49320</v>
      </c>
      <c r="I3879" s="48">
        <v>187277</v>
      </c>
      <c r="J3879" s="28">
        <v>0.9965397923875432</v>
      </c>
      <c r="K3879" s="28">
        <v>0.97222222222222221</v>
      </c>
      <c r="L3879" s="111">
        <v>5</v>
      </c>
      <c r="M3879" s="28">
        <v>0.2</v>
      </c>
      <c r="N3879" s="28">
        <v>2.3699999999999999E-2</v>
      </c>
    </row>
    <row r="3880" spans="1:14">
      <c r="A3880" s="87" t="s">
        <v>141</v>
      </c>
      <c r="B3880" s="14" t="s">
        <v>75</v>
      </c>
      <c r="C3880" s="14" t="s">
        <v>63</v>
      </c>
      <c r="D3880" s="14">
        <v>2017</v>
      </c>
      <c r="E3880" s="14">
        <v>2017</v>
      </c>
      <c r="F3880" s="14" t="s">
        <v>102</v>
      </c>
      <c r="G3880" s="26">
        <v>3274</v>
      </c>
      <c r="H3880" s="26">
        <v>6535</v>
      </c>
      <c r="I3880" s="48">
        <v>32647</v>
      </c>
      <c r="J3880" s="28">
        <v>0.94174757281553401</v>
      </c>
      <c r="K3880" s="28">
        <v>0.93939393939393945</v>
      </c>
      <c r="L3880" s="111">
        <v>62</v>
      </c>
      <c r="M3880" s="28">
        <v>0.32300000000000001</v>
      </c>
      <c r="N3880" s="28">
        <v>8.0199999999999994E-2</v>
      </c>
    </row>
    <row r="3881" spans="1:14">
      <c r="A3881" s="87" t="s">
        <v>142</v>
      </c>
      <c r="B3881" s="14" t="s">
        <v>75</v>
      </c>
      <c r="C3881" s="14" t="s">
        <v>63</v>
      </c>
      <c r="D3881" s="14">
        <v>2017</v>
      </c>
      <c r="E3881" s="14">
        <v>2017</v>
      </c>
      <c r="F3881" s="14" t="s">
        <v>102</v>
      </c>
      <c r="G3881" s="26">
        <v>4157</v>
      </c>
      <c r="H3881" s="26">
        <v>7198</v>
      </c>
      <c r="I3881" s="48">
        <v>25055</v>
      </c>
      <c r="J3881" s="28">
        <v>0.892018779342723</v>
      </c>
      <c r="K3881" s="28">
        <v>0.82692307692307687</v>
      </c>
      <c r="L3881" s="111">
        <v>62</v>
      </c>
      <c r="M3881" s="28">
        <v>0.32300000000000001</v>
      </c>
      <c r="N3881" s="28">
        <v>8.0199999999999994E-2</v>
      </c>
    </row>
    <row r="3882" spans="1:14">
      <c r="A3882" s="87" t="s">
        <v>143</v>
      </c>
      <c r="B3882" s="14" t="s">
        <v>74</v>
      </c>
      <c r="C3882" s="14" t="s">
        <v>63</v>
      </c>
      <c r="D3882" s="14">
        <v>2017</v>
      </c>
      <c r="E3882" s="14">
        <v>2017</v>
      </c>
      <c r="F3882" s="14" t="s">
        <v>102</v>
      </c>
      <c r="G3882" s="26">
        <v>116316</v>
      </c>
      <c r="H3882" s="26">
        <v>235714</v>
      </c>
      <c r="I3882" s="48">
        <v>897865</v>
      </c>
      <c r="J3882" s="28">
        <v>0.99555367351259794</v>
      </c>
      <c r="K3882" s="28">
        <v>0.99041095890410957</v>
      </c>
      <c r="L3882" s="111">
        <v>36</v>
      </c>
      <c r="M3882" s="28">
        <v>0.36099999999999999</v>
      </c>
      <c r="N3882" s="28">
        <v>6.8000000000000005E-2</v>
      </c>
    </row>
    <row r="3883" spans="1:14">
      <c r="A3883" s="87" t="s">
        <v>144</v>
      </c>
      <c r="B3883" s="14" t="s">
        <v>74</v>
      </c>
      <c r="C3883" s="14" t="s">
        <v>63</v>
      </c>
      <c r="D3883" s="14">
        <v>2017</v>
      </c>
      <c r="E3883" s="14">
        <v>2017</v>
      </c>
      <c r="F3883" s="14" t="s">
        <v>102</v>
      </c>
      <c r="G3883" s="26">
        <v>8719</v>
      </c>
      <c r="H3883" s="26">
        <v>16171</v>
      </c>
      <c r="I3883" s="48">
        <v>62968</v>
      </c>
      <c r="J3883" s="28">
        <v>1</v>
      </c>
      <c r="K3883" s="28">
        <v>0.9128205128205128</v>
      </c>
      <c r="L3883" s="111">
        <v>62</v>
      </c>
      <c r="M3883" s="28">
        <v>0.32300000000000001</v>
      </c>
      <c r="N3883" s="28">
        <v>8.0199999999999994E-2</v>
      </c>
    </row>
    <row r="3884" spans="1:14">
      <c r="A3884" s="87" t="s">
        <v>145</v>
      </c>
      <c r="B3884" s="14" t="s">
        <v>75</v>
      </c>
      <c r="C3884" s="14" t="s">
        <v>63</v>
      </c>
      <c r="D3884" s="14">
        <v>2017</v>
      </c>
      <c r="E3884" s="14">
        <v>2017</v>
      </c>
      <c r="F3884" s="14" t="s">
        <v>102</v>
      </c>
      <c r="G3884" s="26">
        <v>1168</v>
      </c>
      <c r="H3884" s="26">
        <v>2184</v>
      </c>
      <c r="I3884" s="48">
        <v>6445</v>
      </c>
      <c r="J3884" s="28">
        <v>0.95918367346938771</v>
      </c>
      <c r="K3884" s="28">
        <v>0.87096774193548387</v>
      </c>
      <c r="L3884" s="111">
        <v>62</v>
      </c>
      <c r="M3884" s="28">
        <v>0.32300000000000001</v>
      </c>
      <c r="N3884" s="28">
        <v>8.0199999999999994E-2</v>
      </c>
    </row>
    <row r="3885" spans="1:14">
      <c r="A3885" s="87" t="s">
        <v>146</v>
      </c>
      <c r="B3885" s="14" t="s">
        <v>75</v>
      </c>
      <c r="C3885" s="14" t="s">
        <v>63</v>
      </c>
      <c r="D3885" s="14">
        <v>2017</v>
      </c>
      <c r="E3885" s="14">
        <v>2017</v>
      </c>
      <c r="F3885" s="14" t="s">
        <v>102</v>
      </c>
      <c r="G3885" s="26">
        <v>122242</v>
      </c>
      <c r="H3885" s="26">
        <v>269902</v>
      </c>
      <c r="I3885" s="48">
        <v>839840</v>
      </c>
      <c r="J3885" s="28">
        <v>0.99690755208333337</v>
      </c>
      <c r="K3885" s="28">
        <v>0.94512750455373407</v>
      </c>
      <c r="L3885" s="111">
        <v>31</v>
      </c>
      <c r="M3885" s="28">
        <v>0.32300000000000001</v>
      </c>
      <c r="N3885" s="28">
        <v>5.5399999999999998E-2</v>
      </c>
    </row>
    <row r="3886" spans="1:14">
      <c r="A3886" s="87" t="s">
        <v>147</v>
      </c>
      <c r="B3886" s="14" t="s">
        <v>74</v>
      </c>
      <c r="C3886" s="14" t="s">
        <v>63</v>
      </c>
      <c r="D3886" s="14">
        <v>2017</v>
      </c>
      <c r="E3886" s="14">
        <v>2017</v>
      </c>
      <c r="F3886" s="14" t="s">
        <v>102</v>
      </c>
      <c r="G3886" s="26">
        <v>98777</v>
      </c>
      <c r="H3886" s="26">
        <v>206532</v>
      </c>
      <c r="I3886" s="48">
        <v>557931</v>
      </c>
      <c r="J3886" s="28">
        <v>0.99350649350649356</v>
      </c>
      <c r="K3886" s="28">
        <v>0.99231163505894415</v>
      </c>
      <c r="L3886" s="111">
        <v>32</v>
      </c>
      <c r="M3886" s="28">
        <v>0.46899999999999997</v>
      </c>
      <c r="N3886" s="28">
        <v>5.2499999999999998E-2</v>
      </c>
    </row>
    <row r="3887" spans="1:14">
      <c r="A3887" s="87" t="s">
        <v>148</v>
      </c>
      <c r="B3887" s="14" t="s">
        <v>75</v>
      </c>
      <c r="C3887" s="14" t="s">
        <v>63</v>
      </c>
      <c r="D3887" s="14">
        <v>2017</v>
      </c>
      <c r="E3887" s="14">
        <v>2017</v>
      </c>
      <c r="F3887" s="14" t="s">
        <v>102</v>
      </c>
      <c r="G3887" s="26">
        <v>2289</v>
      </c>
      <c r="H3887" s="26">
        <v>5113</v>
      </c>
      <c r="I3887" s="48">
        <v>18959</v>
      </c>
      <c r="J3887" s="28">
        <v>0.98863636363636365</v>
      </c>
      <c r="K3887" s="28">
        <v>0.95</v>
      </c>
      <c r="L3887" s="111">
        <v>62</v>
      </c>
      <c r="M3887" s="28">
        <v>0.32300000000000001</v>
      </c>
      <c r="N3887" s="28">
        <v>8.0199999999999994E-2</v>
      </c>
    </row>
    <row r="3888" spans="1:14">
      <c r="A3888" s="87" t="s">
        <v>149</v>
      </c>
      <c r="B3888" s="14" t="s">
        <v>75</v>
      </c>
      <c r="C3888" s="14" t="s">
        <v>63</v>
      </c>
      <c r="D3888" s="14">
        <v>2017</v>
      </c>
      <c r="E3888" s="14">
        <v>2017</v>
      </c>
      <c r="F3888" s="14" t="s">
        <v>102</v>
      </c>
      <c r="G3888" s="26">
        <v>166644</v>
      </c>
      <c r="H3888" s="26">
        <v>363035</v>
      </c>
      <c r="I3888" s="48">
        <v>887197</v>
      </c>
      <c r="J3888" s="28">
        <v>0.99560896695169865</v>
      </c>
      <c r="K3888" s="28">
        <v>0.95157752657330863</v>
      </c>
      <c r="L3888" s="111">
        <v>40</v>
      </c>
      <c r="M3888" s="28">
        <v>0.27500000000000002</v>
      </c>
      <c r="N3888" s="28">
        <v>3.3300000000000003E-2</v>
      </c>
    </row>
    <row r="3889" spans="1:14">
      <c r="A3889" s="87" t="s">
        <v>150</v>
      </c>
      <c r="B3889" s="14" t="s">
        <v>74</v>
      </c>
      <c r="C3889" s="14" t="s">
        <v>63</v>
      </c>
      <c r="D3889" s="14">
        <v>2017</v>
      </c>
      <c r="E3889" s="14">
        <v>2017</v>
      </c>
      <c r="F3889" s="14" t="s">
        <v>102</v>
      </c>
      <c r="G3889" s="26">
        <v>133562</v>
      </c>
      <c r="H3889" s="26">
        <v>268428</v>
      </c>
      <c r="I3889" s="48">
        <v>896503</v>
      </c>
      <c r="J3889" s="28">
        <v>0.98067954696868753</v>
      </c>
      <c r="K3889" s="28">
        <v>0.97086031452358923</v>
      </c>
      <c r="L3889" s="111">
        <v>51</v>
      </c>
      <c r="M3889" s="28">
        <v>0.43099999999999999</v>
      </c>
      <c r="N3889" s="28">
        <v>2.18E-2</v>
      </c>
    </row>
    <row r="3890" spans="1:14">
      <c r="A3890" s="87" t="s">
        <v>151</v>
      </c>
      <c r="B3890" s="14" t="s">
        <v>74</v>
      </c>
      <c r="C3890" s="14" t="s">
        <v>63</v>
      </c>
      <c r="D3890" s="14">
        <v>2017</v>
      </c>
      <c r="E3890" s="14">
        <v>2017</v>
      </c>
      <c r="F3890" s="14" t="s">
        <v>102</v>
      </c>
      <c r="G3890" s="26">
        <v>34069</v>
      </c>
      <c r="H3890" s="26">
        <v>50907</v>
      </c>
      <c r="I3890" s="48">
        <v>222739</v>
      </c>
      <c r="J3890" s="28">
        <v>0.990112063282795</v>
      </c>
      <c r="K3890" s="28">
        <v>0.93315858453473133</v>
      </c>
      <c r="L3890" s="111">
        <v>9</v>
      </c>
      <c r="M3890" s="28">
        <v>0.33300000000000002</v>
      </c>
      <c r="N3890" s="28">
        <v>7.5700000000000003E-2</v>
      </c>
    </row>
    <row r="3891" spans="1:14">
      <c r="A3891" s="87" t="s">
        <v>152</v>
      </c>
      <c r="B3891" s="14" t="s">
        <v>75</v>
      </c>
      <c r="C3891" s="14" t="s">
        <v>63</v>
      </c>
      <c r="D3891" s="14">
        <v>2017</v>
      </c>
      <c r="E3891" s="14">
        <v>2017</v>
      </c>
      <c r="F3891" s="14" t="s">
        <v>102</v>
      </c>
      <c r="G3891" s="26">
        <v>48782</v>
      </c>
      <c r="H3891" s="26">
        <v>108347</v>
      </c>
      <c r="I3891" s="48">
        <v>298633</v>
      </c>
      <c r="J3891" s="28">
        <v>0.98408751864743904</v>
      </c>
      <c r="K3891" s="28">
        <v>0.92636579572446553</v>
      </c>
      <c r="L3891" s="111">
        <v>11</v>
      </c>
      <c r="M3891" s="28">
        <v>9.0999999999999998E-2</v>
      </c>
      <c r="N3891" s="28">
        <v>4.1300000000000003E-2</v>
      </c>
    </row>
    <row r="3892" spans="1:14">
      <c r="A3892" s="87" t="s">
        <v>153</v>
      </c>
      <c r="B3892" s="14" t="s">
        <v>74</v>
      </c>
      <c r="C3892" s="14" t="s">
        <v>63</v>
      </c>
      <c r="D3892" s="14">
        <v>2017</v>
      </c>
      <c r="E3892" s="14">
        <v>2017</v>
      </c>
      <c r="F3892" s="14" t="s">
        <v>102</v>
      </c>
      <c r="G3892" s="26">
        <v>9671</v>
      </c>
      <c r="H3892" s="26">
        <v>17216</v>
      </c>
      <c r="I3892" s="48">
        <v>60972</v>
      </c>
      <c r="J3892" s="28">
        <v>0.97674418604651159</v>
      </c>
      <c r="K3892" s="28">
        <v>0.97265625</v>
      </c>
      <c r="L3892" s="111">
        <v>62</v>
      </c>
      <c r="M3892" s="28">
        <v>0.32300000000000001</v>
      </c>
      <c r="N3892" s="28">
        <v>8.0199999999999994E-2</v>
      </c>
    </row>
    <row r="3893" spans="1:14">
      <c r="A3893" s="87" t="s">
        <v>154</v>
      </c>
      <c r="B3893" s="14" t="s">
        <v>74</v>
      </c>
      <c r="C3893" s="14" t="s">
        <v>63</v>
      </c>
      <c r="D3893" s="14">
        <v>2017</v>
      </c>
      <c r="E3893" s="14">
        <v>2017</v>
      </c>
      <c r="F3893" s="14" t="s">
        <v>102</v>
      </c>
      <c r="G3893" s="26">
        <v>13714</v>
      </c>
      <c r="H3893" s="26">
        <v>26382</v>
      </c>
      <c r="I3893" s="48">
        <v>152055</v>
      </c>
      <c r="J3893" s="28">
        <v>0.97523809523809524</v>
      </c>
      <c r="K3893" s="28">
        <v>0.87687687687687688</v>
      </c>
      <c r="L3893" s="111">
        <v>62</v>
      </c>
      <c r="M3893" s="28">
        <v>0.32300000000000001</v>
      </c>
      <c r="N3893" s="28">
        <v>8.0199999999999994E-2</v>
      </c>
    </row>
    <row r="3894" spans="1:14">
      <c r="A3894" s="87" t="s">
        <v>155</v>
      </c>
      <c r="B3894" s="14" t="s">
        <v>74</v>
      </c>
      <c r="C3894" s="14" t="s">
        <v>63</v>
      </c>
      <c r="D3894" s="14">
        <v>2017</v>
      </c>
      <c r="E3894" s="14">
        <v>2017</v>
      </c>
      <c r="F3894" s="14" t="s">
        <v>102</v>
      </c>
      <c r="G3894" s="26">
        <v>18905</v>
      </c>
      <c r="H3894" s="26">
        <v>38800</v>
      </c>
      <c r="I3894" s="48">
        <v>148091</v>
      </c>
      <c r="J3894" s="28">
        <v>0.97524752475247523</v>
      </c>
      <c r="K3894" s="28">
        <v>0.94533762057877813</v>
      </c>
      <c r="L3894" s="111">
        <v>62</v>
      </c>
      <c r="M3894" s="28">
        <v>0.32300000000000001</v>
      </c>
      <c r="N3894" s="28">
        <v>8.0199999999999994E-2</v>
      </c>
    </row>
    <row r="3895" spans="1:14">
      <c r="A3895" s="87" t="s">
        <v>156</v>
      </c>
      <c r="B3895" s="14" t="s">
        <v>74</v>
      </c>
      <c r="C3895" s="14" t="s">
        <v>63</v>
      </c>
      <c r="D3895" s="14">
        <v>2017</v>
      </c>
      <c r="E3895" s="14">
        <v>2017</v>
      </c>
      <c r="F3895" s="14" t="s">
        <v>102</v>
      </c>
      <c r="G3895" s="26">
        <v>47569</v>
      </c>
      <c r="H3895" s="26">
        <v>92733</v>
      </c>
      <c r="I3895" s="48">
        <v>433411</v>
      </c>
      <c r="J3895" s="28">
        <v>0.99266951740989617</v>
      </c>
      <c r="K3895" s="28">
        <v>0.98381294964028776</v>
      </c>
      <c r="L3895" s="111">
        <v>14</v>
      </c>
      <c r="M3895" s="28">
        <v>0.35699999999999998</v>
      </c>
      <c r="N3895" s="28">
        <v>3.9399999999999998E-2</v>
      </c>
    </row>
    <row r="3896" spans="1:14">
      <c r="A3896" s="87" t="s">
        <v>157</v>
      </c>
      <c r="B3896" s="14" t="s">
        <v>74</v>
      </c>
      <c r="C3896" s="14" t="s">
        <v>63</v>
      </c>
      <c r="D3896" s="14">
        <v>2017</v>
      </c>
      <c r="E3896" s="14">
        <v>2017</v>
      </c>
      <c r="F3896" s="14" t="s">
        <v>102</v>
      </c>
      <c r="G3896" s="26">
        <v>14839</v>
      </c>
      <c r="H3896" s="26">
        <v>26721</v>
      </c>
      <c r="I3896" s="48">
        <v>78922</v>
      </c>
      <c r="J3896" s="28">
        <v>0.97709923664122134</v>
      </c>
      <c r="K3896" s="28">
        <v>0.98268398268398272</v>
      </c>
      <c r="L3896" s="111">
        <v>62</v>
      </c>
      <c r="M3896" s="28">
        <v>0.32300000000000001</v>
      </c>
      <c r="N3896" s="28">
        <v>8.0199999999999994E-2</v>
      </c>
    </row>
    <row r="3897" spans="1:14">
      <c r="A3897" s="87" t="s">
        <v>158</v>
      </c>
      <c r="B3897" s="14" t="s">
        <v>75</v>
      </c>
      <c r="C3897" s="14" t="s">
        <v>63</v>
      </c>
      <c r="D3897" s="14">
        <v>2017</v>
      </c>
      <c r="E3897" s="14">
        <v>2017</v>
      </c>
      <c r="F3897" s="14" t="s">
        <v>102</v>
      </c>
      <c r="G3897" s="26">
        <v>12419</v>
      </c>
      <c r="H3897" s="26">
        <v>23195</v>
      </c>
      <c r="I3897" s="48">
        <v>63674</v>
      </c>
      <c r="J3897" s="28">
        <v>0.94415357766143104</v>
      </c>
      <c r="K3897" s="28">
        <v>0.98039215686274506</v>
      </c>
      <c r="L3897" s="111">
        <v>62</v>
      </c>
      <c r="M3897" s="28">
        <v>0.32300000000000001</v>
      </c>
      <c r="N3897" s="28">
        <v>8.0199999999999994E-2</v>
      </c>
    </row>
    <row r="3898" spans="1:14">
      <c r="A3898" s="87" t="s">
        <v>159</v>
      </c>
      <c r="B3898" s="14" t="s">
        <v>75</v>
      </c>
      <c r="C3898" s="14" t="s">
        <v>63</v>
      </c>
      <c r="D3898" s="14">
        <v>2017</v>
      </c>
      <c r="E3898" s="14">
        <v>2017</v>
      </c>
      <c r="F3898" s="14" t="s">
        <v>102</v>
      </c>
      <c r="G3898" s="26">
        <v>162</v>
      </c>
      <c r="H3898" s="26">
        <v>266</v>
      </c>
      <c r="I3898" s="48">
        <v>827</v>
      </c>
      <c r="J3898" s="28">
        <v>1</v>
      </c>
      <c r="K3898" s="28">
        <v>1</v>
      </c>
      <c r="L3898" s="111">
        <v>62</v>
      </c>
      <c r="M3898" s="28">
        <v>0.32300000000000001</v>
      </c>
      <c r="N3898" s="28">
        <v>8.0199999999999994E-2</v>
      </c>
    </row>
    <row r="3899" spans="1:14">
      <c r="A3899" s="87" t="s">
        <v>160</v>
      </c>
      <c r="B3899" s="14" t="s">
        <v>75</v>
      </c>
      <c r="C3899" s="14" t="s">
        <v>63</v>
      </c>
      <c r="D3899" s="14">
        <v>2017</v>
      </c>
      <c r="E3899" s="14">
        <v>2017</v>
      </c>
      <c r="F3899" s="14" t="s">
        <v>102</v>
      </c>
      <c r="G3899" s="26">
        <v>3116</v>
      </c>
      <c r="H3899" s="26">
        <v>6490</v>
      </c>
      <c r="I3899" s="48">
        <v>19070</v>
      </c>
      <c r="J3899" s="28">
        <v>0.99270072992700731</v>
      </c>
      <c r="K3899" s="28">
        <v>0.88775510204081631</v>
      </c>
      <c r="L3899" s="111">
        <v>62</v>
      </c>
      <c r="M3899" s="28">
        <v>0.32300000000000001</v>
      </c>
      <c r="N3899" s="28">
        <v>8.0199999999999994E-2</v>
      </c>
    </row>
    <row r="3900" spans="1:14">
      <c r="A3900" s="87" t="s">
        <v>161</v>
      </c>
      <c r="B3900" s="14" t="s">
        <v>74</v>
      </c>
      <c r="C3900" s="14" t="s">
        <v>63</v>
      </c>
      <c r="D3900" s="14">
        <v>2017</v>
      </c>
      <c r="E3900" s="14">
        <v>2017</v>
      </c>
      <c r="F3900" s="14" t="s">
        <v>102</v>
      </c>
      <c r="G3900" s="26">
        <v>21136</v>
      </c>
      <c r="H3900" s="26">
        <v>39676</v>
      </c>
      <c r="I3900" s="48">
        <v>122467</v>
      </c>
      <c r="J3900" s="28">
        <v>0.96511627906976749</v>
      </c>
      <c r="K3900" s="28">
        <v>0.95890410958904104</v>
      </c>
      <c r="L3900" s="111">
        <v>8</v>
      </c>
      <c r="M3900" s="28">
        <v>0.5</v>
      </c>
      <c r="N3900" s="28">
        <v>5.7000000000000002E-3</v>
      </c>
    </row>
    <row r="3901" spans="1:14">
      <c r="A3901" s="87" t="s">
        <v>162</v>
      </c>
      <c r="B3901" s="14" t="s">
        <v>74</v>
      </c>
      <c r="C3901" s="14" t="s">
        <v>63</v>
      </c>
      <c r="D3901" s="14">
        <v>2017</v>
      </c>
      <c r="E3901" s="14">
        <v>2017</v>
      </c>
      <c r="F3901" s="14" t="s">
        <v>102</v>
      </c>
      <c r="G3901" s="26">
        <v>17348</v>
      </c>
      <c r="H3901" s="26">
        <v>30594</v>
      </c>
      <c r="I3901" s="48">
        <v>129065</v>
      </c>
      <c r="J3901" s="28">
        <v>0.9795454545454545</v>
      </c>
      <c r="K3901" s="28">
        <v>0.88508557457212711</v>
      </c>
      <c r="L3901" s="111">
        <v>62</v>
      </c>
      <c r="M3901" s="28">
        <v>0.32300000000000001</v>
      </c>
      <c r="N3901" s="28">
        <v>8.0199999999999994E-2</v>
      </c>
    </row>
    <row r="3902" spans="1:14">
      <c r="A3902" s="87" t="s">
        <v>163</v>
      </c>
      <c r="B3902" s="14" t="s">
        <v>75</v>
      </c>
      <c r="C3902" s="14" t="s">
        <v>63</v>
      </c>
      <c r="D3902" s="14">
        <v>2017</v>
      </c>
      <c r="E3902" s="14">
        <v>2017</v>
      </c>
      <c r="F3902" s="14" t="s">
        <v>102</v>
      </c>
      <c r="G3902" s="26">
        <v>39732</v>
      </c>
      <c r="H3902" s="26">
        <v>83137</v>
      </c>
      <c r="I3902" s="48">
        <v>249878</v>
      </c>
      <c r="J3902" s="28">
        <v>0.98712446351931327</v>
      </c>
      <c r="K3902" s="28">
        <v>0.94251901944209637</v>
      </c>
      <c r="L3902" s="111">
        <v>9</v>
      </c>
      <c r="M3902" s="28">
        <v>0.55600000000000005</v>
      </c>
      <c r="N3902" s="28">
        <v>4.87E-2</v>
      </c>
    </row>
    <row r="3903" spans="1:14">
      <c r="A3903" s="87" t="s">
        <v>164</v>
      </c>
      <c r="B3903" s="14" t="s">
        <v>75</v>
      </c>
      <c r="C3903" s="14" t="s">
        <v>63</v>
      </c>
      <c r="D3903" s="14">
        <v>2017</v>
      </c>
      <c r="E3903" s="14">
        <v>2017</v>
      </c>
      <c r="F3903" s="14" t="s">
        <v>102</v>
      </c>
      <c r="G3903" s="26">
        <v>5609</v>
      </c>
      <c r="H3903" s="26">
        <v>12819</v>
      </c>
      <c r="I3903" s="48">
        <v>43023</v>
      </c>
      <c r="J3903" s="28">
        <v>0.98469387755102045</v>
      </c>
      <c r="K3903" s="28">
        <v>0.96575342465753422</v>
      </c>
      <c r="L3903" s="111">
        <v>62</v>
      </c>
      <c r="M3903" s="28">
        <v>0.32300000000000001</v>
      </c>
      <c r="N3903" s="28">
        <v>8.0199999999999994E-2</v>
      </c>
    </row>
    <row r="3904" spans="1:14">
      <c r="A3904" s="87" t="s">
        <v>165</v>
      </c>
      <c r="B3904" s="14" t="s">
        <v>75</v>
      </c>
      <c r="C3904" s="14" t="s">
        <v>63</v>
      </c>
      <c r="D3904" s="14">
        <v>2017</v>
      </c>
      <c r="E3904" s="14">
        <v>2017</v>
      </c>
      <c r="F3904" s="14" t="s">
        <v>102</v>
      </c>
      <c r="G3904" s="26">
        <v>4341</v>
      </c>
      <c r="H3904" s="26">
        <v>9396</v>
      </c>
      <c r="I3904" s="48">
        <v>27326</v>
      </c>
      <c r="J3904" s="28">
        <v>0.94623655913978499</v>
      </c>
      <c r="K3904" s="28">
        <v>0.93706293706293708</v>
      </c>
      <c r="L3904" s="111">
        <v>62</v>
      </c>
      <c r="M3904" s="28">
        <v>0.32300000000000001</v>
      </c>
      <c r="N3904" s="28">
        <v>8.0199999999999994E-2</v>
      </c>
    </row>
    <row r="3905" spans="1:14">
      <c r="A3905" s="87" t="s">
        <v>166</v>
      </c>
      <c r="B3905" s="14" t="s">
        <v>75</v>
      </c>
      <c r="C3905" s="14" t="s">
        <v>63</v>
      </c>
      <c r="D3905" s="14">
        <v>2017</v>
      </c>
      <c r="E3905" s="14">
        <v>2017</v>
      </c>
      <c r="F3905" s="14" t="s">
        <v>102</v>
      </c>
      <c r="G3905" s="26">
        <v>968</v>
      </c>
      <c r="H3905" s="26">
        <v>1716</v>
      </c>
      <c r="I3905" s="48">
        <v>4935</v>
      </c>
      <c r="J3905" s="28">
        <v>0.98113207547169812</v>
      </c>
      <c r="K3905" s="28">
        <v>0.75</v>
      </c>
      <c r="L3905" s="111">
        <v>62</v>
      </c>
      <c r="M3905" s="28">
        <v>0.32300000000000001</v>
      </c>
      <c r="N3905" s="28">
        <v>8.0199999999999994E-2</v>
      </c>
    </row>
    <row r="3906" spans="1:14">
      <c r="A3906" s="87" t="s">
        <v>167</v>
      </c>
      <c r="B3906" s="14" t="s">
        <v>74</v>
      </c>
      <c r="C3906" s="14" t="s">
        <v>63</v>
      </c>
      <c r="D3906" s="14">
        <v>2017</v>
      </c>
      <c r="E3906" s="14">
        <v>2017</v>
      </c>
      <c r="F3906" s="14" t="s">
        <v>102</v>
      </c>
      <c r="G3906" s="26">
        <v>51369</v>
      </c>
      <c r="H3906" s="26">
        <v>119304</v>
      </c>
      <c r="I3906" s="48">
        <v>257385</v>
      </c>
      <c r="J3906" s="28">
        <v>0.99053129931614936</v>
      </c>
      <c r="K3906" s="28">
        <v>0.92339261285909713</v>
      </c>
      <c r="L3906" s="111">
        <v>13</v>
      </c>
      <c r="M3906" s="28">
        <v>0.38500000000000001</v>
      </c>
      <c r="N3906" s="28">
        <v>4.5699999999999998E-2</v>
      </c>
    </row>
    <row r="3907" spans="1:14">
      <c r="A3907" s="87" t="s">
        <v>168</v>
      </c>
      <c r="B3907" s="14" t="s">
        <v>75</v>
      </c>
      <c r="C3907" s="14" t="s">
        <v>63</v>
      </c>
      <c r="D3907" s="14">
        <v>2017</v>
      </c>
      <c r="E3907" s="14">
        <v>2017</v>
      </c>
      <c r="F3907" s="14" t="s">
        <v>102</v>
      </c>
      <c r="G3907" s="26">
        <v>2921</v>
      </c>
      <c r="H3907" s="26">
        <v>5122</v>
      </c>
      <c r="I3907" s="48">
        <v>14217</v>
      </c>
      <c r="J3907" s="28">
        <v>0.99342105263157898</v>
      </c>
      <c r="K3907" s="28">
        <v>0.91346153846153844</v>
      </c>
      <c r="L3907" s="111">
        <v>62</v>
      </c>
      <c r="M3907" s="28">
        <v>0.32300000000000001</v>
      </c>
      <c r="N3907" s="28">
        <v>8.0199999999999994E-2</v>
      </c>
    </row>
    <row r="3908" spans="1:14">
      <c r="A3908" s="87" t="s">
        <v>169</v>
      </c>
      <c r="B3908" s="14" t="s">
        <v>74</v>
      </c>
      <c r="C3908" s="14" t="s">
        <v>63</v>
      </c>
      <c r="D3908" s="14">
        <v>2017</v>
      </c>
      <c r="E3908" s="14">
        <v>2017</v>
      </c>
      <c r="F3908" s="14" t="s">
        <v>102</v>
      </c>
      <c r="G3908" s="26">
        <v>35666</v>
      </c>
      <c r="H3908" s="26">
        <v>70912</v>
      </c>
      <c r="I3908" s="48">
        <v>235529</v>
      </c>
      <c r="J3908" s="28">
        <v>0.99330855018587361</v>
      </c>
      <c r="K3908" s="28">
        <v>0.95959595959595956</v>
      </c>
      <c r="L3908" s="111">
        <v>12</v>
      </c>
      <c r="M3908" s="28">
        <v>0.16700000000000001</v>
      </c>
      <c r="N3908" s="28">
        <v>6.5799999999999997E-2</v>
      </c>
    </row>
    <row r="3909" spans="1:14">
      <c r="A3909" s="87" t="s">
        <v>170</v>
      </c>
      <c r="B3909" s="14" t="s">
        <v>74</v>
      </c>
      <c r="C3909" s="14" t="s">
        <v>63</v>
      </c>
      <c r="D3909" s="14">
        <v>2017</v>
      </c>
      <c r="E3909" s="14">
        <v>2017</v>
      </c>
      <c r="F3909" s="14" t="s">
        <v>102</v>
      </c>
      <c r="G3909" s="26">
        <v>10091</v>
      </c>
      <c r="H3909" s="26">
        <v>19311</v>
      </c>
      <c r="I3909" s="48">
        <v>59378</v>
      </c>
      <c r="J3909" s="28">
        <v>0.90238095238095239</v>
      </c>
      <c r="K3909" s="28">
        <v>0.97244094488188981</v>
      </c>
      <c r="L3909" s="111">
        <v>62</v>
      </c>
      <c r="M3909" s="28">
        <v>0.32300000000000001</v>
      </c>
      <c r="N3909" s="28">
        <v>8.0199999999999994E-2</v>
      </c>
    </row>
    <row r="3910" spans="1:14">
      <c r="A3910" s="87" t="s">
        <v>171</v>
      </c>
      <c r="B3910" s="14" t="s">
        <v>75</v>
      </c>
      <c r="C3910" s="14" t="s">
        <v>63</v>
      </c>
      <c r="D3910" s="14">
        <v>2017</v>
      </c>
      <c r="E3910" s="14">
        <v>2017</v>
      </c>
      <c r="F3910" s="14" t="s">
        <v>102</v>
      </c>
      <c r="G3910" s="26">
        <v>5951</v>
      </c>
      <c r="H3910" s="26">
        <v>12941</v>
      </c>
      <c r="I3910" s="48">
        <v>32720</v>
      </c>
      <c r="J3910" s="28">
        <v>0.9965397923875432</v>
      </c>
      <c r="K3910" s="28">
        <v>0.95391705069124422</v>
      </c>
      <c r="L3910" s="111">
        <v>62</v>
      </c>
      <c r="M3910" s="28">
        <v>0.32300000000000001</v>
      </c>
      <c r="N3910" s="28">
        <v>8.0199999999999994E-2</v>
      </c>
    </row>
    <row r="3911" spans="1:14">
      <c r="A3911" s="51" t="s">
        <v>281</v>
      </c>
      <c r="B3911" s="14" t="s">
        <v>66</v>
      </c>
      <c r="C3911" s="14" t="s">
        <v>185</v>
      </c>
      <c r="D3911" s="14">
        <v>2017</v>
      </c>
      <c r="E3911" s="14">
        <v>2017</v>
      </c>
      <c r="F3911" s="14" t="s">
        <v>102</v>
      </c>
      <c r="G3911" s="128"/>
      <c r="H3911" s="128"/>
      <c r="I3911" s="128"/>
      <c r="J3911" s="129"/>
      <c r="K3911" s="129"/>
      <c r="L3911" s="111"/>
      <c r="M3911" s="28">
        <v>0.254</v>
      </c>
      <c r="N3911" s="28">
        <v>5.3999999999999999E-2</v>
      </c>
    </row>
    <row r="3912" spans="1:14">
      <c r="A3912" s="51" t="s">
        <v>172</v>
      </c>
      <c r="B3912" s="14" t="s">
        <v>66</v>
      </c>
      <c r="C3912" s="14" t="s">
        <v>185</v>
      </c>
      <c r="D3912" s="14">
        <v>2017</v>
      </c>
      <c r="E3912" s="14">
        <v>2017</v>
      </c>
      <c r="F3912" s="14" t="s">
        <v>102</v>
      </c>
      <c r="G3912" s="26">
        <v>1983127</v>
      </c>
      <c r="H3912" s="26">
        <v>4093488</v>
      </c>
      <c r="I3912" s="48">
        <f>SUM(I3913:I3970)</f>
        <v>13374019</v>
      </c>
      <c r="J3912" s="28">
        <v>0.98706954158684901</v>
      </c>
      <c r="K3912" s="28">
        <v>0.94277797407620922</v>
      </c>
      <c r="L3912" s="111">
        <v>696</v>
      </c>
      <c r="M3912" s="28">
        <v>0.39500000000000002</v>
      </c>
      <c r="N3912" s="28">
        <v>6.4600000000000005E-2</v>
      </c>
    </row>
    <row r="3913" spans="1:14">
      <c r="A3913" s="51" t="s">
        <v>173</v>
      </c>
      <c r="B3913" s="14" t="s">
        <v>74</v>
      </c>
      <c r="C3913" s="14" t="s">
        <v>185</v>
      </c>
      <c r="D3913" s="14">
        <v>2017</v>
      </c>
      <c r="E3913" s="14">
        <v>2017</v>
      </c>
      <c r="F3913" s="14" t="s">
        <v>102</v>
      </c>
      <c r="G3913" s="26">
        <v>57141</v>
      </c>
      <c r="H3913" s="26">
        <v>108000</v>
      </c>
      <c r="I3913" s="48">
        <v>433661</v>
      </c>
      <c r="J3913" s="28" t="s">
        <v>66</v>
      </c>
      <c r="K3913" s="28" t="s">
        <v>66</v>
      </c>
      <c r="L3913" s="111">
        <v>18</v>
      </c>
      <c r="M3913" s="28">
        <v>0.44400000000000001</v>
      </c>
      <c r="N3913" s="28">
        <v>3.3500000000000002E-2</v>
      </c>
    </row>
    <row r="3914" spans="1:14">
      <c r="A3914" s="51" t="s">
        <v>174</v>
      </c>
      <c r="B3914" s="14" t="s">
        <v>75</v>
      </c>
      <c r="C3914" s="14" t="s">
        <v>185</v>
      </c>
      <c r="D3914" s="14">
        <v>2017</v>
      </c>
      <c r="E3914" s="14">
        <v>2017</v>
      </c>
      <c r="F3914" s="14" t="s">
        <v>102</v>
      </c>
      <c r="G3914" s="26">
        <v>79</v>
      </c>
      <c r="H3914" s="26">
        <v>139</v>
      </c>
      <c r="I3914" s="48">
        <v>324</v>
      </c>
      <c r="J3914" s="28">
        <v>1</v>
      </c>
      <c r="K3914" s="28">
        <v>1</v>
      </c>
      <c r="L3914" s="111">
        <v>66</v>
      </c>
      <c r="M3914" s="28">
        <v>0.318</v>
      </c>
      <c r="N3914" s="28">
        <v>6.4600000000000005E-2</v>
      </c>
    </row>
    <row r="3915" spans="1:14">
      <c r="A3915" s="51" t="s">
        <v>175</v>
      </c>
      <c r="B3915" s="14" t="s">
        <v>75</v>
      </c>
      <c r="C3915" s="14" t="s">
        <v>185</v>
      </c>
      <c r="D3915" s="14">
        <v>2017</v>
      </c>
      <c r="E3915" s="14">
        <v>2017</v>
      </c>
      <c r="F3915" s="14" t="s">
        <v>102</v>
      </c>
      <c r="G3915" s="26">
        <v>1653</v>
      </c>
      <c r="H3915" s="26">
        <v>3006</v>
      </c>
      <c r="I3915" s="48">
        <v>8205</v>
      </c>
      <c r="J3915" s="28">
        <v>0.93506493506493504</v>
      </c>
      <c r="K3915" s="28">
        <v>0.9642857142857143</v>
      </c>
      <c r="L3915" s="111">
        <v>66</v>
      </c>
      <c r="M3915" s="28">
        <v>0.318</v>
      </c>
      <c r="N3915" s="28">
        <v>6.4600000000000005E-2</v>
      </c>
    </row>
    <row r="3916" spans="1:14">
      <c r="A3916" s="51" t="s">
        <v>176</v>
      </c>
      <c r="B3916" s="14" t="s">
        <v>75</v>
      </c>
      <c r="C3916" s="14" t="s">
        <v>185</v>
      </c>
      <c r="D3916" s="14">
        <v>2017</v>
      </c>
      <c r="E3916" s="14">
        <v>2017</v>
      </c>
      <c r="F3916" s="14" t="s">
        <v>102</v>
      </c>
      <c r="G3916" s="26">
        <v>16843</v>
      </c>
      <c r="H3916" s="26">
        <v>31147</v>
      </c>
      <c r="I3916" s="48">
        <v>82928</v>
      </c>
      <c r="J3916" s="28">
        <v>0.94086021505376349</v>
      </c>
      <c r="K3916" s="28">
        <v>0.96851851851851856</v>
      </c>
      <c r="L3916" s="111">
        <v>66</v>
      </c>
      <c r="M3916" s="28">
        <v>0.318</v>
      </c>
      <c r="N3916" s="28">
        <v>6.4600000000000005E-2</v>
      </c>
    </row>
    <row r="3917" spans="1:14">
      <c r="A3917" s="51" t="s">
        <v>177</v>
      </c>
      <c r="B3917" s="14" t="s">
        <v>75</v>
      </c>
      <c r="C3917" s="14" t="s">
        <v>185</v>
      </c>
      <c r="D3917" s="14">
        <v>2017</v>
      </c>
      <c r="E3917" s="14">
        <v>2017</v>
      </c>
      <c r="F3917" s="14" t="s">
        <v>102</v>
      </c>
      <c r="G3917" s="26">
        <v>2807</v>
      </c>
      <c r="H3917" s="26">
        <v>5046</v>
      </c>
      <c r="I3917" s="48">
        <v>12128</v>
      </c>
      <c r="J3917" s="28">
        <v>1</v>
      </c>
      <c r="K3917" s="28">
        <v>0.93269230769230771</v>
      </c>
      <c r="L3917" s="111">
        <v>66</v>
      </c>
      <c r="M3917" s="28">
        <v>0.318</v>
      </c>
      <c r="N3917" s="28">
        <v>6.4600000000000005E-2</v>
      </c>
    </row>
    <row r="3918" spans="1:14">
      <c r="A3918" s="51" t="s">
        <v>178</v>
      </c>
      <c r="B3918" s="14" t="s">
        <v>75</v>
      </c>
      <c r="C3918" s="14" t="s">
        <v>185</v>
      </c>
      <c r="D3918" s="14">
        <v>2017</v>
      </c>
      <c r="E3918" s="14">
        <v>2017</v>
      </c>
      <c r="F3918" s="14" t="s">
        <v>102</v>
      </c>
      <c r="G3918" s="26">
        <v>701</v>
      </c>
      <c r="H3918" s="26">
        <v>1586</v>
      </c>
      <c r="I3918" s="48">
        <v>9084</v>
      </c>
      <c r="J3918" s="28">
        <v>0.95833333333333337</v>
      </c>
      <c r="K3918" s="28">
        <v>0.93333333333333335</v>
      </c>
      <c r="L3918" s="111">
        <v>66</v>
      </c>
      <c r="M3918" s="28">
        <v>0.318</v>
      </c>
      <c r="N3918" s="28">
        <v>6.4600000000000005E-2</v>
      </c>
    </row>
    <row r="3919" spans="1:14">
      <c r="A3919" s="51" t="s">
        <v>179</v>
      </c>
      <c r="B3919" s="14" t="s">
        <v>74</v>
      </c>
      <c r="C3919" s="14" t="s">
        <v>185</v>
      </c>
      <c r="D3919" s="14">
        <v>2017</v>
      </c>
      <c r="E3919" s="14">
        <v>2017</v>
      </c>
      <c r="F3919" s="14" t="s">
        <v>102</v>
      </c>
      <c r="G3919" s="26">
        <v>31398</v>
      </c>
      <c r="H3919" s="26">
        <v>62682</v>
      </c>
      <c r="I3919" s="48">
        <v>272161</v>
      </c>
      <c r="J3919" s="28">
        <v>0.98048327137546465</v>
      </c>
      <c r="K3919" s="28">
        <v>0.99198396793587174</v>
      </c>
      <c r="L3919" s="111">
        <v>12</v>
      </c>
      <c r="M3919" s="28">
        <v>0.33300000000000002</v>
      </c>
      <c r="N3919" s="28">
        <v>5.8400000000000001E-2</v>
      </c>
    </row>
    <row r="3920" spans="1:14">
      <c r="A3920" s="51" t="s">
        <v>180</v>
      </c>
      <c r="B3920" s="14" t="s">
        <v>75</v>
      </c>
      <c r="C3920" s="14" t="s">
        <v>185</v>
      </c>
      <c r="D3920" s="14">
        <v>2017</v>
      </c>
      <c r="E3920" s="14">
        <v>2017</v>
      </c>
      <c r="F3920" s="14" t="s">
        <v>102</v>
      </c>
      <c r="G3920" s="26">
        <v>2586</v>
      </c>
      <c r="H3920" s="26">
        <v>5313</v>
      </c>
      <c r="I3920" s="48">
        <v>11959</v>
      </c>
      <c r="J3920" s="28">
        <v>1</v>
      </c>
      <c r="K3920" s="28">
        <v>0.95588235294117652</v>
      </c>
      <c r="L3920" s="111">
        <v>66</v>
      </c>
      <c r="M3920" s="28">
        <v>0.318</v>
      </c>
      <c r="N3920" s="28">
        <v>6.4600000000000005E-2</v>
      </c>
    </row>
    <row r="3921" spans="1:14">
      <c r="A3921" s="51" t="s">
        <v>181</v>
      </c>
      <c r="B3921" s="14" t="s">
        <v>75</v>
      </c>
      <c r="C3921" s="14" t="s">
        <v>185</v>
      </c>
      <c r="D3921" s="14">
        <v>2017</v>
      </c>
      <c r="E3921" s="14">
        <v>2017</v>
      </c>
      <c r="F3921" s="14" t="s">
        <v>102</v>
      </c>
      <c r="G3921" s="26">
        <v>6914</v>
      </c>
      <c r="H3921" s="26">
        <v>12254</v>
      </c>
      <c r="I3921" s="48">
        <v>39088</v>
      </c>
      <c r="J3921" s="28">
        <v>0.9948320413436692</v>
      </c>
      <c r="K3921" s="28">
        <v>0.98913043478260865</v>
      </c>
      <c r="L3921" s="111">
        <v>66</v>
      </c>
      <c r="M3921" s="28">
        <v>0.318</v>
      </c>
      <c r="N3921" s="28">
        <v>6.4600000000000005E-2</v>
      </c>
    </row>
    <row r="3922" spans="1:14">
      <c r="A3922" s="87" t="s">
        <v>123</v>
      </c>
      <c r="B3922" s="14" t="s">
        <v>74</v>
      </c>
      <c r="C3922" s="14" t="s">
        <v>185</v>
      </c>
      <c r="D3922" s="14">
        <v>2017</v>
      </c>
      <c r="E3922" s="14">
        <v>2017</v>
      </c>
      <c r="F3922" s="14" t="s">
        <v>102</v>
      </c>
      <c r="G3922" s="26">
        <v>88492</v>
      </c>
      <c r="H3922" s="26">
        <v>205269</v>
      </c>
      <c r="I3922" s="48">
        <v>493344</v>
      </c>
      <c r="J3922" s="28">
        <v>0.95543731293648149</v>
      </c>
      <c r="K3922" s="28">
        <v>0.967741935483871</v>
      </c>
      <c r="L3922" s="111">
        <v>33</v>
      </c>
      <c r="M3922" s="28">
        <v>0.42399999999999999</v>
      </c>
      <c r="N3922" s="28">
        <v>3.5799999999999998E-2</v>
      </c>
    </row>
    <row r="3923" spans="1:14">
      <c r="A3923" s="87" t="s">
        <v>124</v>
      </c>
      <c r="B3923" s="14" t="s">
        <v>75</v>
      </c>
      <c r="C3923" s="14" t="s">
        <v>185</v>
      </c>
      <c r="D3923" s="14">
        <v>2017</v>
      </c>
      <c r="E3923" s="14">
        <v>2017</v>
      </c>
      <c r="F3923" s="14" t="s">
        <v>102</v>
      </c>
      <c r="G3923" s="26">
        <v>1502</v>
      </c>
      <c r="H3923" s="26">
        <v>3424</v>
      </c>
      <c r="I3923" s="48">
        <v>12395</v>
      </c>
      <c r="J3923" s="28">
        <v>0.97872340425531912</v>
      </c>
      <c r="K3923" s="28">
        <v>0.95890410958904104</v>
      </c>
      <c r="L3923" s="111">
        <v>66</v>
      </c>
      <c r="M3923" s="28">
        <v>0.318</v>
      </c>
      <c r="N3923" s="28">
        <v>6.4600000000000005E-2</v>
      </c>
    </row>
    <row r="3924" spans="1:14">
      <c r="A3924" s="87" t="s">
        <v>125</v>
      </c>
      <c r="B3924" s="14" t="s">
        <v>75</v>
      </c>
      <c r="C3924" s="14" t="s">
        <v>185</v>
      </c>
      <c r="D3924" s="14">
        <v>2017</v>
      </c>
      <c r="E3924" s="14">
        <v>2017</v>
      </c>
      <c r="F3924" s="14" t="s">
        <v>102</v>
      </c>
      <c r="G3924" s="26">
        <v>12156</v>
      </c>
      <c r="H3924" s="26">
        <v>20524</v>
      </c>
      <c r="I3924" s="48">
        <v>55564</v>
      </c>
      <c r="J3924" s="28">
        <v>0.99642857142857144</v>
      </c>
      <c r="K3924" s="28">
        <v>0.96889952153110048</v>
      </c>
      <c r="L3924" s="111">
        <v>66</v>
      </c>
      <c r="M3924" s="28">
        <v>0.318</v>
      </c>
      <c r="N3924" s="28">
        <v>6.4600000000000005E-2</v>
      </c>
    </row>
    <row r="3925" spans="1:14">
      <c r="A3925" s="87" t="s">
        <v>126</v>
      </c>
      <c r="B3925" s="14" t="s">
        <v>75</v>
      </c>
      <c r="C3925" s="14" t="s">
        <v>185</v>
      </c>
      <c r="D3925" s="14">
        <v>2017</v>
      </c>
      <c r="E3925" s="14">
        <v>2017</v>
      </c>
      <c r="F3925" s="14" t="s">
        <v>102</v>
      </c>
      <c r="G3925" s="26">
        <v>17175</v>
      </c>
      <c r="H3925" s="26">
        <v>41625</v>
      </c>
      <c r="I3925" s="48">
        <v>94911</v>
      </c>
      <c r="J3925" s="28">
        <v>0.97573435504469985</v>
      </c>
      <c r="K3925" s="28">
        <v>0.95319148936170217</v>
      </c>
      <c r="L3925" s="111">
        <v>66</v>
      </c>
      <c r="M3925" s="28">
        <v>0.318</v>
      </c>
      <c r="N3925" s="28">
        <v>6.4600000000000005E-2</v>
      </c>
    </row>
    <row r="3926" spans="1:14">
      <c r="A3926" s="87" t="s">
        <v>127</v>
      </c>
      <c r="B3926" s="14" t="s">
        <v>75</v>
      </c>
      <c r="C3926" s="14" t="s">
        <v>185</v>
      </c>
      <c r="D3926" s="14">
        <v>2017</v>
      </c>
      <c r="E3926" s="14">
        <v>2017</v>
      </c>
      <c r="F3926" s="14" t="s">
        <v>102</v>
      </c>
      <c r="G3926" s="26">
        <v>1018</v>
      </c>
      <c r="H3926" s="26">
        <v>1942</v>
      </c>
      <c r="I3926" s="48">
        <v>5515</v>
      </c>
      <c r="J3926" s="28">
        <v>1</v>
      </c>
      <c r="K3926" s="28">
        <v>0.78787878787878785</v>
      </c>
      <c r="L3926" s="111">
        <v>66</v>
      </c>
      <c r="M3926" s="28">
        <v>0.318</v>
      </c>
      <c r="N3926" s="28">
        <v>6.4600000000000005E-2</v>
      </c>
    </row>
    <row r="3927" spans="1:14">
      <c r="A3927" s="87" t="s">
        <v>128</v>
      </c>
      <c r="B3927" s="14" t="s">
        <v>75</v>
      </c>
      <c r="C3927" s="14" t="s">
        <v>185</v>
      </c>
      <c r="D3927" s="14">
        <v>2017</v>
      </c>
      <c r="E3927" s="14">
        <v>2017</v>
      </c>
      <c r="F3927" s="14" t="s">
        <v>102</v>
      </c>
      <c r="G3927" s="26">
        <v>69012</v>
      </c>
      <c r="H3927" s="26">
        <v>160089</v>
      </c>
      <c r="I3927" s="48">
        <v>415266</v>
      </c>
      <c r="J3927" s="28">
        <v>0.99053452115812912</v>
      </c>
      <c r="K3927" s="28">
        <v>0.93905093600348277</v>
      </c>
      <c r="L3927" s="111">
        <v>17</v>
      </c>
      <c r="M3927" s="28">
        <v>0.23499999999999999</v>
      </c>
      <c r="N3927" s="28">
        <v>1.7399999999999999E-2</v>
      </c>
    </row>
    <row r="3928" spans="1:14">
      <c r="A3928" s="87" t="s">
        <v>129</v>
      </c>
      <c r="B3928" s="14" t="s">
        <v>75</v>
      </c>
      <c r="C3928" s="14" t="s">
        <v>185</v>
      </c>
      <c r="D3928" s="14">
        <v>2017</v>
      </c>
      <c r="E3928" s="14">
        <v>2017</v>
      </c>
      <c r="F3928" s="14" t="s">
        <v>102</v>
      </c>
      <c r="G3928" s="26">
        <v>10610</v>
      </c>
      <c r="H3928" s="26">
        <v>23969</v>
      </c>
      <c r="I3928" s="48">
        <v>57594</v>
      </c>
      <c r="J3928" s="28">
        <v>0.99473684210526314</v>
      </c>
      <c r="K3928" s="28">
        <v>0.95419847328244278</v>
      </c>
      <c r="L3928" s="111">
        <v>66</v>
      </c>
      <c r="M3928" s="28">
        <v>0.318</v>
      </c>
      <c r="N3928" s="28">
        <v>6.4600000000000005E-2</v>
      </c>
    </row>
    <row r="3929" spans="1:14">
      <c r="A3929" s="87" t="s">
        <v>130</v>
      </c>
      <c r="B3929" s="14" t="s">
        <v>75</v>
      </c>
      <c r="C3929" s="14" t="s">
        <v>185</v>
      </c>
      <c r="D3929" s="14">
        <v>2017</v>
      </c>
      <c r="E3929" s="14">
        <v>2017</v>
      </c>
      <c r="F3929" s="14" t="s">
        <v>102</v>
      </c>
      <c r="G3929" s="26">
        <v>6388</v>
      </c>
      <c r="H3929" s="26">
        <v>11854</v>
      </c>
      <c r="I3929" s="48">
        <v>32703</v>
      </c>
      <c r="J3929" s="28">
        <v>0.92883895131086147</v>
      </c>
      <c r="K3929" s="28">
        <v>0.89204545454545459</v>
      </c>
      <c r="L3929" s="111">
        <v>66</v>
      </c>
      <c r="M3929" s="28">
        <v>0.318</v>
      </c>
      <c r="N3929" s="28">
        <v>6.4600000000000005E-2</v>
      </c>
    </row>
    <row r="3930" spans="1:14">
      <c r="A3930" s="87" t="s">
        <v>131</v>
      </c>
      <c r="B3930" s="14" t="s">
        <v>75</v>
      </c>
      <c r="C3930" s="14" t="s">
        <v>185</v>
      </c>
      <c r="D3930" s="14">
        <v>2017</v>
      </c>
      <c r="E3930" s="14">
        <v>2017</v>
      </c>
      <c r="F3930" s="14" t="s">
        <v>102</v>
      </c>
      <c r="G3930" s="26">
        <v>1598</v>
      </c>
      <c r="H3930" s="26">
        <v>3162</v>
      </c>
      <c r="I3930" s="48">
        <v>8061</v>
      </c>
      <c r="J3930" s="28">
        <v>0.85714285714285721</v>
      </c>
      <c r="K3930" s="28">
        <v>0.78873239436619713</v>
      </c>
      <c r="L3930" s="111">
        <v>66</v>
      </c>
      <c r="M3930" s="28">
        <v>0.318</v>
      </c>
      <c r="N3930" s="28">
        <v>6.4600000000000005E-2</v>
      </c>
    </row>
    <row r="3931" spans="1:14">
      <c r="A3931" s="87" t="s">
        <v>132</v>
      </c>
      <c r="B3931" s="14" t="s">
        <v>76</v>
      </c>
      <c r="C3931" s="14" t="s">
        <v>185</v>
      </c>
      <c r="D3931" s="14">
        <v>2017</v>
      </c>
      <c r="E3931" s="14">
        <v>2017</v>
      </c>
      <c r="F3931" s="14" t="s">
        <v>102</v>
      </c>
      <c r="G3931" s="26">
        <v>531794</v>
      </c>
      <c r="H3931" s="26">
        <v>1068841</v>
      </c>
      <c r="I3931" s="48">
        <v>3975793</v>
      </c>
      <c r="J3931" s="28">
        <v>0.99107911686701344</v>
      </c>
      <c r="K3931" s="28">
        <v>0.91699902985879056</v>
      </c>
      <c r="L3931" s="111">
        <v>259</v>
      </c>
      <c r="M3931" s="28">
        <v>0.46300000000000002</v>
      </c>
      <c r="N3931" s="28">
        <v>0.115</v>
      </c>
    </row>
    <row r="3932" spans="1:14">
      <c r="A3932" s="87" t="s">
        <v>133</v>
      </c>
      <c r="B3932" s="14" t="s">
        <v>75</v>
      </c>
      <c r="C3932" s="14" t="s">
        <v>185</v>
      </c>
      <c r="D3932" s="14">
        <v>2017</v>
      </c>
      <c r="E3932" s="14">
        <v>2017</v>
      </c>
      <c r="F3932" s="14" t="s">
        <v>102</v>
      </c>
      <c r="G3932" s="26">
        <v>11544</v>
      </c>
      <c r="H3932" s="26">
        <v>27982</v>
      </c>
      <c r="I3932" s="48">
        <v>70476</v>
      </c>
      <c r="J3932" s="28">
        <v>0.99485861182519275</v>
      </c>
      <c r="K3932" s="28">
        <v>0.97925311203319498</v>
      </c>
      <c r="L3932" s="111">
        <v>66</v>
      </c>
      <c r="M3932" s="28">
        <v>0.318</v>
      </c>
      <c r="N3932" s="28">
        <v>6.4600000000000005E-2</v>
      </c>
    </row>
    <row r="3933" spans="1:14">
      <c r="A3933" s="87" t="s">
        <v>134</v>
      </c>
      <c r="B3933" s="14" t="s">
        <v>75</v>
      </c>
      <c r="C3933" s="14" t="s">
        <v>185</v>
      </c>
      <c r="D3933" s="14">
        <v>2017</v>
      </c>
      <c r="E3933" s="14">
        <v>2017</v>
      </c>
      <c r="F3933" s="14" t="s">
        <v>102</v>
      </c>
      <c r="G3933" s="26">
        <v>5942</v>
      </c>
      <c r="H3933" s="26">
        <v>9819</v>
      </c>
      <c r="I3933" s="48">
        <v>47647</v>
      </c>
      <c r="J3933" s="28">
        <v>0.97445255474452552</v>
      </c>
      <c r="K3933" s="28">
        <v>0.96648044692737434</v>
      </c>
      <c r="L3933" s="111">
        <v>66</v>
      </c>
      <c r="M3933" s="28">
        <v>0.318</v>
      </c>
      <c r="N3933" s="28">
        <v>6.4600000000000005E-2</v>
      </c>
    </row>
    <row r="3934" spans="1:14">
      <c r="A3934" s="87" t="s">
        <v>135</v>
      </c>
      <c r="B3934" s="14" t="s">
        <v>75</v>
      </c>
      <c r="C3934" s="14" t="s">
        <v>185</v>
      </c>
      <c r="D3934" s="14">
        <v>2017</v>
      </c>
      <c r="E3934" s="14">
        <v>2017</v>
      </c>
      <c r="F3934" s="14" t="s">
        <v>102</v>
      </c>
      <c r="G3934" s="26">
        <v>1026</v>
      </c>
      <c r="H3934" s="26">
        <v>1835</v>
      </c>
      <c r="I3934" s="48">
        <v>4796</v>
      </c>
      <c r="J3934" s="28">
        <v>0.8</v>
      </c>
      <c r="K3934" s="28">
        <v>0.75862068965517238</v>
      </c>
      <c r="L3934" s="111">
        <v>66</v>
      </c>
      <c r="M3934" s="28">
        <v>0.318</v>
      </c>
      <c r="N3934" s="28">
        <v>6.4600000000000005E-2</v>
      </c>
    </row>
    <row r="3935" spans="1:14">
      <c r="A3935" s="87" t="s">
        <v>136</v>
      </c>
      <c r="B3935" s="14" t="s">
        <v>75</v>
      </c>
      <c r="C3935" s="14" t="s">
        <v>185</v>
      </c>
      <c r="D3935" s="14">
        <v>2017</v>
      </c>
      <c r="E3935" s="14">
        <v>2017</v>
      </c>
      <c r="F3935" s="14" t="s">
        <v>102</v>
      </c>
      <c r="G3935" s="26">
        <v>6329</v>
      </c>
      <c r="H3935" s="26">
        <v>11777</v>
      </c>
      <c r="I3935" s="48">
        <v>41512</v>
      </c>
      <c r="J3935" s="28">
        <v>0.94505494505494503</v>
      </c>
      <c r="K3935" s="28">
        <v>0.93725490196078431</v>
      </c>
      <c r="L3935" s="111">
        <v>66</v>
      </c>
      <c r="M3935" s="28">
        <v>0.318</v>
      </c>
      <c r="N3935" s="28">
        <v>6.4600000000000005E-2</v>
      </c>
    </row>
    <row r="3936" spans="1:14">
      <c r="A3936" s="87" t="s">
        <v>137</v>
      </c>
      <c r="B3936" s="14" t="s">
        <v>75</v>
      </c>
      <c r="C3936" s="14" t="s">
        <v>185</v>
      </c>
      <c r="D3936" s="14">
        <v>2017</v>
      </c>
      <c r="E3936" s="14">
        <v>2017</v>
      </c>
      <c r="F3936" s="14" t="s">
        <v>102</v>
      </c>
      <c r="G3936" s="26">
        <v>23660</v>
      </c>
      <c r="H3936" s="26">
        <v>54748</v>
      </c>
      <c r="I3936" s="48">
        <v>140318</v>
      </c>
      <c r="J3936" s="28">
        <v>0.99209039548022604</v>
      </c>
      <c r="K3936" s="28">
        <v>0.9839486356340289</v>
      </c>
      <c r="L3936" s="111">
        <v>5</v>
      </c>
      <c r="M3936" s="28">
        <v>0</v>
      </c>
      <c r="N3936" s="28">
        <v>3.2199999999999999E-2</v>
      </c>
    </row>
    <row r="3937" spans="1:14">
      <c r="A3937" s="87" t="s">
        <v>138</v>
      </c>
      <c r="B3937" s="14" t="s">
        <v>75</v>
      </c>
      <c r="C3937" s="14" t="s">
        <v>185</v>
      </c>
      <c r="D3937" s="14">
        <v>2017</v>
      </c>
      <c r="E3937" s="14">
        <v>2017</v>
      </c>
      <c r="F3937" s="14" t="s">
        <v>102</v>
      </c>
      <c r="G3937" s="26">
        <v>537</v>
      </c>
      <c r="H3937" s="26">
        <v>1137</v>
      </c>
      <c r="I3937" s="48">
        <v>3176</v>
      </c>
      <c r="J3937" s="28">
        <v>1</v>
      </c>
      <c r="K3937" s="28">
        <v>1</v>
      </c>
      <c r="L3937" s="111">
        <v>66</v>
      </c>
      <c r="M3937" s="28">
        <v>0.318</v>
      </c>
      <c r="N3937" s="28">
        <v>6.4600000000000005E-2</v>
      </c>
    </row>
    <row r="3938" spans="1:14">
      <c r="A3938" s="87" t="s">
        <v>139</v>
      </c>
      <c r="B3938" s="14" t="s">
        <v>75</v>
      </c>
      <c r="C3938" s="14" t="s">
        <v>185</v>
      </c>
      <c r="D3938" s="14">
        <v>2017</v>
      </c>
      <c r="E3938" s="14">
        <v>2017</v>
      </c>
      <c r="F3938" s="14" t="s">
        <v>102</v>
      </c>
      <c r="G3938" s="26">
        <v>399</v>
      </c>
      <c r="H3938" s="26">
        <v>679</v>
      </c>
      <c r="I3938" s="48">
        <v>3734</v>
      </c>
      <c r="J3938" s="28">
        <v>0.97872340425531912</v>
      </c>
      <c r="K3938" s="28">
        <v>0.967741935483871</v>
      </c>
      <c r="L3938" s="111">
        <v>66</v>
      </c>
      <c r="M3938" s="28">
        <v>0.318</v>
      </c>
      <c r="N3938" s="28">
        <v>6.4600000000000005E-2</v>
      </c>
    </row>
    <row r="3939" spans="1:14">
      <c r="A3939" s="87" t="s">
        <v>140</v>
      </c>
      <c r="B3939" s="14" t="s">
        <v>75</v>
      </c>
      <c r="C3939" s="14" t="s">
        <v>185</v>
      </c>
      <c r="D3939" s="14">
        <v>2017</v>
      </c>
      <c r="E3939" s="14">
        <v>2017</v>
      </c>
      <c r="F3939" s="14" t="s">
        <v>102</v>
      </c>
      <c r="G3939" s="26">
        <v>21073</v>
      </c>
      <c r="H3939" s="26">
        <v>46439</v>
      </c>
      <c r="I3939" s="48">
        <v>186385</v>
      </c>
      <c r="J3939" s="28">
        <v>0.99651162790697678</v>
      </c>
      <c r="K3939" s="28">
        <v>0.95372233400402417</v>
      </c>
      <c r="L3939" s="111">
        <v>6</v>
      </c>
      <c r="M3939" s="28">
        <v>0.33300000000000002</v>
      </c>
      <c r="N3939" s="28">
        <v>0.03</v>
      </c>
    </row>
    <row r="3940" spans="1:14">
      <c r="A3940" s="87" t="s">
        <v>141</v>
      </c>
      <c r="B3940" s="14" t="s">
        <v>75</v>
      </c>
      <c r="C3940" s="14" t="s">
        <v>185</v>
      </c>
      <c r="D3940" s="14">
        <v>2017</v>
      </c>
      <c r="E3940" s="14">
        <v>2017</v>
      </c>
      <c r="F3940" s="14" t="s">
        <v>102</v>
      </c>
      <c r="G3940" s="26">
        <v>3222</v>
      </c>
      <c r="H3940" s="26">
        <v>6398</v>
      </c>
      <c r="I3940" s="48">
        <v>32479</v>
      </c>
      <c r="J3940" s="28">
        <v>0.9765625</v>
      </c>
      <c r="K3940" s="28">
        <v>0.95604395604395609</v>
      </c>
      <c r="L3940" s="111">
        <v>66</v>
      </c>
      <c r="M3940" s="28">
        <v>0.318</v>
      </c>
      <c r="N3940" s="28">
        <v>6.4600000000000005E-2</v>
      </c>
    </row>
    <row r="3941" spans="1:14">
      <c r="A3941" s="87" t="s">
        <v>142</v>
      </c>
      <c r="B3941" s="14" t="s">
        <v>75</v>
      </c>
      <c r="C3941" s="14" t="s">
        <v>185</v>
      </c>
      <c r="D3941" s="14">
        <v>2017</v>
      </c>
      <c r="E3941" s="14">
        <v>2017</v>
      </c>
      <c r="F3941" s="14" t="s">
        <v>102</v>
      </c>
      <c r="G3941" s="26">
        <v>4148</v>
      </c>
      <c r="H3941" s="26">
        <v>7119</v>
      </c>
      <c r="I3941" s="48">
        <v>25057</v>
      </c>
      <c r="J3941" s="28">
        <v>0.86224489795918369</v>
      </c>
      <c r="K3941" s="28">
        <v>0.85401459854014594</v>
      </c>
      <c r="L3941" s="111">
        <v>66</v>
      </c>
      <c r="M3941" s="28">
        <v>0.318</v>
      </c>
      <c r="N3941" s="28">
        <v>6.4600000000000005E-2</v>
      </c>
    </row>
    <row r="3942" spans="1:14">
      <c r="A3942" s="87" t="s">
        <v>143</v>
      </c>
      <c r="B3942" s="14" t="s">
        <v>74</v>
      </c>
      <c r="C3942" s="14" t="s">
        <v>185</v>
      </c>
      <c r="D3942" s="14">
        <v>2017</v>
      </c>
      <c r="E3942" s="14">
        <v>2017</v>
      </c>
      <c r="F3942" s="14" t="s">
        <v>102</v>
      </c>
      <c r="G3942" s="26">
        <v>116037</v>
      </c>
      <c r="H3942" s="26">
        <v>234962</v>
      </c>
      <c r="I3942" s="48">
        <v>895828</v>
      </c>
      <c r="J3942" s="28">
        <v>0.99780482937537418</v>
      </c>
      <c r="K3942" s="28">
        <v>0.99809451219512191</v>
      </c>
      <c r="L3942" s="111">
        <v>38</v>
      </c>
      <c r="M3942" s="28">
        <v>0.36799999999999999</v>
      </c>
      <c r="N3942" s="28">
        <v>6.2899999999999998E-2</v>
      </c>
    </row>
    <row r="3943" spans="1:14">
      <c r="A3943" s="87" t="s">
        <v>144</v>
      </c>
      <c r="B3943" s="14" t="s">
        <v>74</v>
      </c>
      <c r="C3943" s="14" t="s">
        <v>185</v>
      </c>
      <c r="D3943" s="14">
        <v>2017</v>
      </c>
      <c r="E3943" s="14">
        <v>2017</v>
      </c>
      <c r="F3943" s="14" t="s">
        <v>102</v>
      </c>
      <c r="G3943" s="26">
        <v>8726</v>
      </c>
      <c r="H3943" s="26">
        <v>16164</v>
      </c>
      <c r="I3943" s="48">
        <v>62504</v>
      </c>
      <c r="J3943" s="28">
        <v>1</v>
      </c>
      <c r="K3943" s="28">
        <v>0.90954773869346739</v>
      </c>
      <c r="L3943" s="111">
        <v>66</v>
      </c>
      <c r="M3943" s="28">
        <v>0.318</v>
      </c>
      <c r="N3943" s="28">
        <v>6.4600000000000005E-2</v>
      </c>
    </row>
    <row r="3944" spans="1:14">
      <c r="A3944" s="87" t="s">
        <v>145</v>
      </c>
      <c r="B3944" s="14" t="s">
        <v>75</v>
      </c>
      <c r="C3944" s="14" t="s">
        <v>185</v>
      </c>
      <c r="D3944" s="14">
        <v>2017</v>
      </c>
      <c r="E3944" s="14">
        <v>2017</v>
      </c>
      <c r="F3944" s="14" t="s">
        <v>102</v>
      </c>
      <c r="G3944" s="26">
        <v>1135</v>
      </c>
      <c r="H3944" s="26">
        <v>2071</v>
      </c>
      <c r="I3944" s="48">
        <v>6475</v>
      </c>
      <c r="J3944" s="28">
        <v>0.9285714285714286</v>
      </c>
      <c r="K3944" s="28">
        <v>0.88461538461538458</v>
      </c>
      <c r="L3944" s="111">
        <v>66</v>
      </c>
      <c r="M3944" s="28">
        <v>0.318</v>
      </c>
      <c r="N3944" s="28">
        <v>6.4600000000000005E-2</v>
      </c>
    </row>
    <row r="3945" spans="1:14">
      <c r="A3945" s="87" t="s">
        <v>146</v>
      </c>
      <c r="B3945" s="14" t="s">
        <v>75</v>
      </c>
      <c r="C3945" s="14" t="s">
        <v>185</v>
      </c>
      <c r="D3945" s="14">
        <v>2017</v>
      </c>
      <c r="E3945" s="14">
        <v>2017</v>
      </c>
      <c r="F3945" s="14" t="s">
        <v>102</v>
      </c>
      <c r="G3945" s="26">
        <v>122275</v>
      </c>
      <c r="H3945" s="26">
        <v>269873</v>
      </c>
      <c r="I3945" s="48">
        <v>836681</v>
      </c>
      <c r="J3945" s="28">
        <v>0.99610960757780787</v>
      </c>
      <c r="K3945" s="28">
        <v>0.93061128156714656</v>
      </c>
      <c r="L3945" s="111">
        <v>32</v>
      </c>
      <c r="M3945" s="28">
        <v>0.34399999999999997</v>
      </c>
      <c r="N3945" s="28">
        <v>4.9500000000000002E-2</v>
      </c>
    </row>
    <row r="3946" spans="1:14">
      <c r="A3946" s="87" t="s">
        <v>147</v>
      </c>
      <c r="B3946" s="14" t="s">
        <v>74</v>
      </c>
      <c r="C3946" s="14" t="s">
        <v>185</v>
      </c>
      <c r="D3946" s="14">
        <v>2017</v>
      </c>
      <c r="E3946" s="14">
        <v>2017</v>
      </c>
      <c r="F3946" s="14" t="s">
        <v>102</v>
      </c>
      <c r="G3946" s="26">
        <v>98582</v>
      </c>
      <c r="H3946" s="26">
        <v>206394</v>
      </c>
      <c r="I3946" s="48">
        <v>554468</v>
      </c>
      <c r="J3946" s="28">
        <v>0.99323671497584543</v>
      </c>
      <c r="K3946" s="28">
        <v>0.99349349349349347</v>
      </c>
      <c r="L3946" s="111">
        <v>34</v>
      </c>
      <c r="M3946" s="28">
        <v>0.47099999999999997</v>
      </c>
      <c r="N3946" s="28">
        <v>4.65E-2</v>
      </c>
    </row>
    <row r="3947" spans="1:14">
      <c r="A3947" s="87" t="s">
        <v>148</v>
      </c>
      <c r="B3947" s="14" t="s">
        <v>75</v>
      </c>
      <c r="C3947" s="14" t="s">
        <v>185</v>
      </c>
      <c r="D3947" s="14">
        <v>2017</v>
      </c>
      <c r="E3947" s="14">
        <v>2017</v>
      </c>
      <c r="F3947" s="14" t="s">
        <v>102</v>
      </c>
      <c r="G3947" s="26">
        <v>2244</v>
      </c>
      <c r="H3947" s="26">
        <v>5021</v>
      </c>
      <c r="I3947" s="48">
        <v>18830</v>
      </c>
      <c r="J3947" s="28">
        <v>0.97435897435897434</v>
      </c>
      <c r="K3947" s="28">
        <v>0.98148148148148151</v>
      </c>
      <c r="L3947" s="111">
        <v>66</v>
      </c>
      <c r="M3947" s="28">
        <v>0.318</v>
      </c>
      <c r="N3947" s="28">
        <v>6.4600000000000005E-2</v>
      </c>
    </row>
    <row r="3948" spans="1:14">
      <c r="A3948" s="87" t="s">
        <v>149</v>
      </c>
      <c r="B3948" s="14" t="s">
        <v>75</v>
      </c>
      <c r="C3948" s="14" t="s">
        <v>185</v>
      </c>
      <c r="D3948" s="14">
        <v>2017</v>
      </c>
      <c r="E3948" s="14">
        <v>2017</v>
      </c>
      <c r="F3948" s="14" t="s">
        <v>102</v>
      </c>
      <c r="G3948" s="26">
        <v>166694</v>
      </c>
      <c r="H3948" s="26">
        <v>363138</v>
      </c>
      <c r="I3948" s="48">
        <v>884331</v>
      </c>
      <c r="J3948" s="28">
        <v>0.99291439191543729</v>
      </c>
      <c r="K3948" s="28">
        <v>0.95762282627047102</v>
      </c>
      <c r="L3948" s="111">
        <v>42</v>
      </c>
      <c r="M3948" s="28">
        <v>0.28599999999999998</v>
      </c>
      <c r="N3948" s="28">
        <v>3.6400000000000002E-2</v>
      </c>
    </row>
    <row r="3949" spans="1:14">
      <c r="A3949" s="87" t="s">
        <v>150</v>
      </c>
      <c r="B3949" s="14" t="s">
        <v>74</v>
      </c>
      <c r="C3949" s="14" t="s">
        <v>185</v>
      </c>
      <c r="D3949" s="14">
        <v>2017</v>
      </c>
      <c r="E3949" s="14">
        <v>2017</v>
      </c>
      <c r="F3949" s="14" t="s">
        <v>102</v>
      </c>
      <c r="G3949" s="26">
        <v>133304</v>
      </c>
      <c r="H3949" s="26">
        <v>267684</v>
      </c>
      <c r="I3949" s="48">
        <v>894693</v>
      </c>
      <c r="J3949" s="28">
        <v>0.98021760633036603</v>
      </c>
      <c r="K3949" s="28">
        <v>0.97419052088221492</v>
      </c>
      <c r="L3949" s="111">
        <v>53</v>
      </c>
      <c r="M3949" s="28">
        <v>0.41499999999999998</v>
      </c>
      <c r="N3949" s="28">
        <v>2.7199999999999998E-2</v>
      </c>
    </row>
    <row r="3950" spans="1:14">
      <c r="A3950" s="87" t="s">
        <v>151</v>
      </c>
      <c r="B3950" s="14" t="s">
        <v>74</v>
      </c>
      <c r="C3950" s="14" t="s">
        <v>185</v>
      </c>
      <c r="D3950" s="14">
        <v>2017</v>
      </c>
      <c r="E3950" s="14">
        <v>2017</v>
      </c>
      <c r="F3950" s="14" t="s">
        <v>102</v>
      </c>
      <c r="G3950" s="26">
        <v>34088</v>
      </c>
      <c r="H3950" s="26">
        <v>50807</v>
      </c>
      <c r="I3950" s="48">
        <v>221870</v>
      </c>
      <c r="J3950" s="28">
        <v>0.98164513936097897</v>
      </c>
      <c r="K3950" s="28">
        <v>0.91547464239271781</v>
      </c>
      <c r="L3950" s="111">
        <v>10</v>
      </c>
      <c r="M3950" s="28">
        <v>0.3</v>
      </c>
      <c r="N3950" s="28">
        <v>7.4700000000000003E-2</v>
      </c>
    </row>
    <row r="3951" spans="1:14">
      <c r="A3951" s="87" t="s">
        <v>152</v>
      </c>
      <c r="B3951" s="14" t="s">
        <v>75</v>
      </c>
      <c r="C3951" s="14" t="s">
        <v>185</v>
      </c>
      <c r="D3951" s="14">
        <v>2017</v>
      </c>
      <c r="E3951" s="14">
        <v>2017</v>
      </c>
      <c r="F3951" s="14" t="s">
        <v>102</v>
      </c>
      <c r="G3951" s="26">
        <v>48610</v>
      </c>
      <c r="H3951" s="26">
        <v>107840</v>
      </c>
      <c r="I3951" s="48">
        <v>298445</v>
      </c>
      <c r="J3951" s="28">
        <v>0.98104738154613469</v>
      </c>
      <c r="K3951" s="28">
        <v>0.93707354056103109</v>
      </c>
      <c r="L3951" s="111">
        <v>12</v>
      </c>
      <c r="M3951" s="28">
        <v>8.3000000000000004E-2</v>
      </c>
      <c r="N3951" s="28">
        <v>3.8100000000000002E-2</v>
      </c>
    </row>
    <row r="3952" spans="1:14">
      <c r="A3952" s="87" t="s">
        <v>153</v>
      </c>
      <c r="B3952" s="14" t="s">
        <v>74</v>
      </c>
      <c r="C3952" s="14" t="s">
        <v>185</v>
      </c>
      <c r="D3952" s="14">
        <v>2017</v>
      </c>
      <c r="E3952" s="14">
        <v>2017</v>
      </c>
      <c r="F3952" s="14" t="s">
        <v>102</v>
      </c>
      <c r="G3952" s="26">
        <v>9608</v>
      </c>
      <c r="H3952" s="26">
        <v>17037</v>
      </c>
      <c r="I3952" s="48">
        <v>60671</v>
      </c>
      <c r="J3952" s="28">
        <v>0.97542997542997545</v>
      </c>
      <c r="K3952" s="28">
        <v>0.99604743083003955</v>
      </c>
      <c r="L3952" s="111">
        <v>66</v>
      </c>
      <c r="M3952" s="28">
        <v>0.318</v>
      </c>
      <c r="N3952" s="28">
        <v>6.4600000000000005E-2</v>
      </c>
    </row>
    <row r="3953" spans="1:14">
      <c r="A3953" s="87" t="s">
        <v>154</v>
      </c>
      <c r="B3953" s="14" t="s">
        <v>74</v>
      </c>
      <c r="C3953" s="14" t="s">
        <v>185</v>
      </c>
      <c r="D3953" s="14">
        <v>2017</v>
      </c>
      <c r="E3953" s="14">
        <v>2017</v>
      </c>
      <c r="F3953" s="14" t="s">
        <v>102</v>
      </c>
      <c r="G3953" s="26">
        <v>13636</v>
      </c>
      <c r="H3953" s="26">
        <v>26186</v>
      </c>
      <c r="I3953" s="48">
        <v>151510</v>
      </c>
      <c r="J3953" s="28">
        <v>0.98333333333333328</v>
      </c>
      <c r="K3953" s="28">
        <v>0.87687687687687688</v>
      </c>
      <c r="L3953" s="111">
        <v>66</v>
      </c>
      <c r="M3953" s="28">
        <v>0.318</v>
      </c>
      <c r="N3953" s="28">
        <v>6.4600000000000005E-2</v>
      </c>
    </row>
    <row r="3954" spans="1:14">
      <c r="A3954" s="87" t="s">
        <v>155</v>
      </c>
      <c r="B3954" s="14" t="s">
        <v>74</v>
      </c>
      <c r="C3954" s="14" t="s">
        <v>185</v>
      </c>
      <c r="D3954" s="14">
        <v>2017</v>
      </c>
      <c r="E3954" s="14">
        <v>2017</v>
      </c>
      <c r="F3954" s="14" t="s">
        <v>102</v>
      </c>
      <c r="G3954" s="26">
        <v>18503</v>
      </c>
      <c r="H3954" s="26">
        <v>37821</v>
      </c>
      <c r="I3954" s="48">
        <v>147481</v>
      </c>
      <c r="J3954" s="28">
        <v>0.98471337579617835</v>
      </c>
      <c r="K3954" s="28">
        <v>0.93771626297577859</v>
      </c>
      <c r="L3954" s="111">
        <v>66</v>
      </c>
      <c r="M3954" s="28">
        <v>0.318</v>
      </c>
      <c r="N3954" s="28">
        <v>6.4600000000000005E-2</v>
      </c>
    </row>
    <row r="3955" spans="1:14">
      <c r="A3955" s="87" t="s">
        <v>156</v>
      </c>
      <c r="B3955" s="14" t="s">
        <v>74</v>
      </c>
      <c r="C3955" s="14" t="s">
        <v>185</v>
      </c>
      <c r="D3955" s="14">
        <v>2017</v>
      </c>
      <c r="E3955" s="14">
        <v>2017</v>
      </c>
      <c r="F3955" s="14" t="s">
        <v>102</v>
      </c>
      <c r="G3955" s="26">
        <v>47284</v>
      </c>
      <c r="H3955" s="26">
        <v>92106</v>
      </c>
      <c r="I3955" s="48">
        <v>430757</v>
      </c>
      <c r="J3955" s="28">
        <v>0.9916666666666667</v>
      </c>
      <c r="K3955" s="28">
        <v>0.98357664233576647</v>
      </c>
      <c r="L3955" s="111">
        <v>15</v>
      </c>
      <c r="M3955" s="28">
        <v>0.4</v>
      </c>
      <c r="N3955" s="28">
        <v>4.1700000000000001E-2</v>
      </c>
    </row>
    <row r="3956" spans="1:14">
      <c r="A3956" s="87" t="s">
        <v>157</v>
      </c>
      <c r="B3956" s="14" t="s">
        <v>74</v>
      </c>
      <c r="C3956" s="14" t="s">
        <v>185</v>
      </c>
      <c r="D3956" s="14">
        <v>2017</v>
      </c>
      <c r="E3956" s="14">
        <v>2017</v>
      </c>
      <c r="F3956" s="14" t="s">
        <v>102</v>
      </c>
      <c r="G3956" s="26">
        <v>14653</v>
      </c>
      <c r="H3956" s="26">
        <v>26228</v>
      </c>
      <c r="I3956" s="48">
        <v>78488</v>
      </c>
      <c r="J3956" s="28">
        <v>0.9761336515513126</v>
      </c>
      <c r="K3956" s="28">
        <v>0.98378378378378384</v>
      </c>
      <c r="L3956" s="111">
        <v>66</v>
      </c>
      <c r="M3956" s="28">
        <v>0.318</v>
      </c>
      <c r="N3956" s="28">
        <v>6.4600000000000005E-2</v>
      </c>
    </row>
    <row r="3957" spans="1:14">
      <c r="A3957" s="87" t="s">
        <v>158</v>
      </c>
      <c r="B3957" s="14" t="s">
        <v>75</v>
      </c>
      <c r="C3957" s="14" t="s">
        <v>185</v>
      </c>
      <c r="D3957" s="14">
        <v>2017</v>
      </c>
      <c r="E3957" s="14">
        <v>2017</v>
      </c>
      <c r="F3957" s="14" t="s">
        <v>102</v>
      </c>
      <c r="G3957" s="26">
        <v>12457</v>
      </c>
      <c r="H3957" s="26">
        <v>23286</v>
      </c>
      <c r="I3957" s="48">
        <v>63347</v>
      </c>
      <c r="J3957" s="28">
        <v>0.95292207792207795</v>
      </c>
      <c r="K3957" s="28">
        <v>0.97350993377483441</v>
      </c>
      <c r="L3957" s="111">
        <v>66</v>
      </c>
      <c r="M3957" s="28">
        <v>0.318</v>
      </c>
      <c r="N3957" s="28">
        <v>6.4600000000000005E-2</v>
      </c>
    </row>
    <row r="3958" spans="1:14">
      <c r="A3958" s="87" t="s">
        <v>159</v>
      </c>
      <c r="B3958" s="14" t="s">
        <v>75</v>
      </c>
      <c r="C3958" s="14" t="s">
        <v>185</v>
      </c>
      <c r="D3958" s="14">
        <v>2017</v>
      </c>
      <c r="E3958" s="14">
        <v>2017</v>
      </c>
      <c r="F3958" s="14" t="s">
        <v>102</v>
      </c>
      <c r="G3958" s="26">
        <v>167</v>
      </c>
      <c r="H3958" s="26">
        <v>275</v>
      </c>
      <c r="I3958" s="48">
        <v>834</v>
      </c>
      <c r="J3958" s="28">
        <v>1</v>
      </c>
      <c r="K3958" s="28">
        <v>1</v>
      </c>
      <c r="L3958" s="111">
        <v>66</v>
      </c>
      <c r="M3958" s="28">
        <v>0.318</v>
      </c>
      <c r="N3958" s="28">
        <v>6.4600000000000005E-2</v>
      </c>
    </row>
    <row r="3959" spans="1:14">
      <c r="A3959" s="87" t="s">
        <v>160</v>
      </c>
      <c r="B3959" s="14" t="s">
        <v>75</v>
      </c>
      <c r="C3959" s="14" t="s">
        <v>185</v>
      </c>
      <c r="D3959" s="14">
        <v>2017</v>
      </c>
      <c r="E3959" s="14">
        <v>2017</v>
      </c>
      <c r="F3959" s="14" t="s">
        <v>102</v>
      </c>
      <c r="G3959" s="26">
        <v>3096</v>
      </c>
      <c r="H3959" s="26">
        <v>6406</v>
      </c>
      <c r="I3959" s="48">
        <v>18956</v>
      </c>
      <c r="J3959" s="28">
        <v>0.99173553719008267</v>
      </c>
      <c r="K3959" s="28">
        <v>0.86419753086419748</v>
      </c>
      <c r="L3959" s="111">
        <v>66</v>
      </c>
      <c r="M3959" s="28">
        <v>0.318</v>
      </c>
      <c r="N3959" s="28">
        <v>6.4600000000000005E-2</v>
      </c>
    </row>
    <row r="3960" spans="1:14">
      <c r="A3960" s="87" t="s">
        <v>161</v>
      </c>
      <c r="B3960" s="14" t="s">
        <v>74</v>
      </c>
      <c r="C3960" s="14" t="s">
        <v>185</v>
      </c>
      <c r="D3960" s="14">
        <v>2017</v>
      </c>
      <c r="E3960" s="14">
        <v>2017</v>
      </c>
      <c r="F3960" s="14" t="s">
        <v>102</v>
      </c>
      <c r="G3960" s="26">
        <v>21025</v>
      </c>
      <c r="H3960" s="26">
        <v>39458</v>
      </c>
      <c r="I3960" s="48">
        <v>121535</v>
      </c>
      <c r="J3960" s="28">
        <v>0.98358585858585856</v>
      </c>
      <c r="K3960" s="28">
        <v>0.97641509433962259</v>
      </c>
      <c r="L3960" s="111">
        <v>8</v>
      </c>
      <c r="M3960" s="28">
        <v>0.5</v>
      </c>
      <c r="N3960" s="28">
        <v>5.0000000000000001E-3</v>
      </c>
    </row>
    <row r="3961" spans="1:14">
      <c r="A3961" s="87" t="s">
        <v>162</v>
      </c>
      <c r="B3961" s="14" t="s">
        <v>74</v>
      </c>
      <c r="C3961" s="14" t="s">
        <v>185</v>
      </c>
      <c r="D3961" s="14">
        <v>2017</v>
      </c>
      <c r="E3961" s="14">
        <v>2017</v>
      </c>
      <c r="F3961" s="14" t="s">
        <v>102</v>
      </c>
      <c r="G3961" s="26">
        <v>17326</v>
      </c>
      <c r="H3961" s="26">
        <v>30450</v>
      </c>
      <c r="I3961" s="48">
        <v>128323</v>
      </c>
      <c r="J3961" s="28">
        <v>0.99141630901287559</v>
      </c>
      <c r="K3961" s="28">
        <v>0.90769230769230769</v>
      </c>
      <c r="L3961" s="111">
        <v>66</v>
      </c>
      <c r="M3961" s="28">
        <v>0.318</v>
      </c>
      <c r="N3961" s="28">
        <v>6.4600000000000005E-2</v>
      </c>
    </row>
    <row r="3962" spans="1:14">
      <c r="A3962" s="87" t="s">
        <v>163</v>
      </c>
      <c r="B3962" s="14" t="s">
        <v>75</v>
      </c>
      <c r="C3962" s="14" t="s">
        <v>185</v>
      </c>
      <c r="D3962" s="14">
        <v>2017</v>
      </c>
      <c r="E3962" s="14">
        <v>2017</v>
      </c>
      <c r="F3962" s="14" t="s">
        <v>102</v>
      </c>
      <c r="G3962" s="26">
        <v>39844</v>
      </c>
      <c r="H3962" s="26">
        <v>83142</v>
      </c>
      <c r="I3962" s="48">
        <v>249728</v>
      </c>
      <c r="J3962" s="28">
        <v>0.97940267765190525</v>
      </c>
      <c r="K3962" s="28">
        <v>0.95482388973966315</v>
      </c>
      <c r="L3962" s="111">
        <v>9</v>
      </c>
      <c r="M3962" s="28">
        <v>0.55600000000000005</v>
      </c>
      <c r="N3962" s="28">
        <v>4.3200000000000002E-2</v>
      </c>
    </row>
    <row r="3963" spans="1:14">
      <c r="A3963" s="87" t="s">
        <v>164</v>
      </c>
      <c r="B3963" s="14" t="s">
        <v>75</v>
      </c>
      <c r="C3963" s="14" t="s">
        <v>185</v>
      </c>
      <c r="D3963" s="14">
        <v>2017</v>
      </c>
      <c r="E3963" s="14">
        <v>2017</v>
      </c>
      <c r="F3963" s="14" t="s">
        <v>102</v>
      </c>
      <c r="G3963" s="26">
        <v>5558</v>
      </c>
      <c r="H3963" s="26">
        <v>12737</v>
      </c>
      <c r="I3963" s="48">
        <v>42815</v>
      </c>
      <c r="J3963" s="28">
        <v>0.98165137614678899</v>
      </c>
      <c r="K3963" s="28">
        <v>0.90184049079754602</v>
      </c>
      <c r="L3963" s="111">
        <v>66</v>
      </c>
      <c r="M3963" s="28">
        <v>0.318</v>
      </c>
      <c r="N3963" s="28">
        <v>6.4600000000000005E-2</v>
      </c>
    </row>
    <row r="3964" spans="1:14">
      <c r="A3964" s="87" t="s">
        <v>165</v>
      </c>
      <c r="B3964" s="14" t="s">
        <v>75</v>
      </c>
      <c r="C3964" s="14" t="s">
        <v>185</v>
      </c>
      <c r="D3964" s="14">
        <v>2017</v>
      </c>
      <c r="E3964" s="14">
        <v>2017</v>
      </c>
      <c r="F3964" s="14" t="s">
        <v>102</v>
      </c>
      <c r="G3964" s="26">
        <v>4319</v>
      </c>
      <c r="H3964" s="26">
        <v>9386</v>
      </c>
      <c r="I3964" s="48">
        <v>27310</v>
      </c>
      <c r="J3964" s="28">
        <v>0.94475138121546964</v>
      </c>
      <c r="K3964" s="28">
        <v>0.94736842105263153</v>
      </c>
      <c r="L3964" s="111">
        <v>66</v>
      </c>
      <c r="M3964" s="28">
        <v>0.318</v>
      </c>
      <c r="N3964" s="28">
        <v>6.4600000000000005E-2</v>
      </c>
    </row>
    <row r="3965" spans="1:14">
      <c r="A3965" s="87" t="s">
        <v>166</v>
      </c>
      <c r="B3965" s="14" t="s">
        <v>75</v>
      </c>
      <c r="C3965" s="14" t="s">
        <v>185</v>
      </c>
      <c r="D3965" s="14">
        <v>2017</v>
      </c>
      <c r="E3965" s="14">
        <v>2017</v>
      </c>
      <c r="F3965" s="14" t="s">
        <v>102</v>
      </c>
      <c r="G3965" s="26">
        <v>974</v>
      </c>
      <c r="H3965" s="26">
        <v>1706</v>
      </c>
      <c r="I3965" s="48">
        <v>4830</v>
      </c>
      <c r="J3965" s="28">
        <v>0.92982456140350878</v>
      </c>
      <c r="K3965" s="28">
        <v>0.75609756097560976</v>
      </c>
      <c r="L3965" s="111">
        <v>66</v>
      </c>
      <c r="M3965" s="28">
        <v>0.318</v>
      </c>
      <c r="N3965" s="28">
        <v>6.4600000000000005E-2</v>
      </c>
    </row>
    <row r="3966" spans="1:14">
      <c r="A3966" s="87" t="s">
        <v>167</v>
      </c>
      <c r="B3966" s="14" t="s">
        <v>74</v>
      </c>
      <c r="C3966" s="14" t="s">
        <v>185</v>
      </c>
      <c r="D3966" s="14">
        <v>2017</v>
      </c>
      <c r="E3966" s="14">
        <v>2017</v>
      </c>
      <c r="F3966" s="14" t="s">
        <v>102</v>
      </c>
      <c r="G3966" s="26">
        <v>50995</v>
      </c>
      <c r="H3966" s="26">
        <v>118132</v>
      </c>
      <c r="I3966" s="48">
        <v>256802</v>
      </c>
      <c r="J3966" s="28">
        <v>0.99111807732497392</v>
      </c>
      <c r="K3966" s="28">
        <v>0.93571428571428572</v>
      </c>
      <c r="L3966" s="111">
        <v>14</v>
      </c>
      <c r="M3966" s="28">
        <v>0.42899999999999999</v>
      </c>
      <c r="N3966" s="28">
        <v>4.2999999999999997E-2</v>
      </c>
    </row>
    <row r="3967" spans="1:14">
      <c r="A3967" s="87" t="s">
        <v>168</v>
      </c>
      <c r="B3967" s="14" t="s">
        <v>75</v>
      </c>
      <c r="C3967" s="14" t="s">
        <v>185</v>
      </c>
      <c r="D3967" s="14">
        <v>2017</v>
      </c>
      <c r="E3967" s="14">
        <v>2017</v>
      </c>
      <c r="F3967" s="14" t="s">
        <v>102</v>
      </c>
      <c r="G3967" s="26">
        <v>2863</v>
      </c>
      <c r="H3967" s="26">
        <v>5039</v>
      </c>
      <c r="I3967" s="48">
        <v>14076</v>
      </c>
      <c r="J3967" s="28">
        <v>0.98347107438016534</v>
      </c>
      <c r="K3967" s="28">
        <v>0.9135802469135802</v>
      </c>
      <c r="L3967" s="111">
        <v>66</v>
      </c>
      <c r="M3967" s="28">
        <v>0.318</v>
      </c>
      <c r="N3967" s="28">
        <v>6.4600000000000005E-2</v>
      </c>
    </row>
    <row r="3968" spans="1:14">
      <c r="A3968" s="87" t="s">
        <v>169</v>
      </c>
      <c r="B3968" s="14" t="s">
        <v>74</v>
      </c>
      <c r="C3968" s="14" t="s">
        <v>185</v>
      </c>
      <c r="D3968" s="14">
        <v>2017</v>
      </c>
      <c r="E3968" s="14">
        <v>2017</v>
      </c>
      <c r="F3968" s="14" t="s">
        <v>102</v>
      </c>
      <c r="G3968" s="26">
        <v>35340</v>
      </c>
      <c r="H3968" s="26">
        <v>70075</v>
      </c>
      <c r="I3968" s="48">
        <v>234314</v>
      </c>
      <c r="J3968" s="28">
        <v>0.99146625290923196</v>
      </c>
      <c r="K3968" s="28">
        <v>0.96296296296296291</v>
      </c>
      <c r="L3968" s="111">
        <v>13</v>
      </c>
      <c r="M3968" s="28">
        <v>0.154</v>
      </c>
      <c r="N3968" s="28">
        <v>8.9499999999999996E-2</v>
      </c>
    </row>
    <row r="3969" spans="1:14">
      <c r="A3969" s="87" t="s">
        <v>170</v>
      </c>
      <c r="B3969" s="14" t="s">
        <v>74</v>
      </c>
      <c r="C3969" s="14" t="s">
        <v>185</v>
      </c>
      <c r="D3969" s="14">
        <v>2017</v>
      </c>
      <c r="E3969" s="14">
        <v>2017</v>
      </c>
      <c r="F3969" s="14" t="s">
        <v>102</v>
      </c>
      <c r="G3969" s="26">
        <v>10054</v>
      </c>
      <c r="H3969" s="26">
        <v>19272</v>
      </c>
      <c r="I3969" s="48">
        <v>59130</v>
      </c>
      <c r="J3969" s="28">
        <v>0.95414847161572047</v>
      </c>
      <c r="K3969" s="28">
        <v>0.96916299559471364</v>
      </c>
      <c r="L3969" s="111">
        <v>66</v>
      </c>
      <c r="M3969" s="28">
        <v>0.318</v>
      </c>
      <c r="N3969" s="28">
        <v>6.4600000000000005E-2</v>
      </c>
    </row>
    <row r="3970" spans="1:14">
      <c r="A3970" s="87" t="s">
        <v>171</v>
      </c>
      <c r="B3970" s="14" t="s">
        <v>75</v>
      </c>
      <c r="C3970" s="14" t="s">
        <v>185</v>
      </c>
      <c r="D3970" s="14">
        <v>2017</v>
      </c>
      <c r="E3970" s="14">
        <v>2017</v>
      </c>
      <c r="F3970" s="14" t="s">
        <v>102</v>
      </c>
      <c r="G3970" s="26">
        <v>5983</v>
      </c>
      <c r="H3970" s="26">
        <v>12987</v>
      </c>
      <c r="I3970" s="48">
        <v>32723</v>
      </c>
      <c r="J3970" s="28">
        <v>1</v>
      </c>
      <c r="K3970" s="28">
        <v>0.97211155378486058</v>
      </c>
      <c r="L3970" s="111">
        <v>66</v>
      </c>
      <c r="M3970" s="28">
        <v>0.318</v>
      </c>
      <c r="N3970" s="28">
        <v>6.4600000000000005E-2</v>
      </c>
    </row>
    <row r="3971" spans="1:14">
      <c r="A3971" s="51" t="s">
        <v>281</v>
      </c>
      <c r="B3971" s="14" t="s">
        <v>66</v>
      </c>
      <c r="C3971" s="14" t="s">
        <v>64</v>
      </c>
      <c r="D3971" s="14">
        <v>2017</v>
      </c>
      <c r="E3971" s="14">
        <v>2017</v>
      </c>
      <c r="F3971" s="14" t="s">
        <v>245</v>
      </c>
      <c r="G3971" s="128"/>
      <c r="H3971" s="128"/>
      <c r="I3971" s="128"/>
      <c r="J3971" s="129"/>
      <c r="K3971" s="129"/>
      <c r="L3971" s="111"/>
      <c r="M3971" s="28">
        <v>0.254</v>
      </c>
      <c r="N3971" s="28">
        <v>5.3999999999999999E-2</v>
      </c>
    </row>
    <row r="3972" spans="1:14">
      <c r="A3972" s="51" t="s">
        <v>172</v>
      </c>
      <c r="B3972" s="14" t="s">
        <v>66</v>
      </c>
      <c r="C3972" s="14" t="s">
        <v>64</v>
      </c>
      <c r="D3972" s="14">
        <v>2017</v>
      </c>
      <c r="E3972" s="14">
        <v>2017</v>
      </c>
      <c r="F3972" s="14" t="s">
        <v>245</v>
      </c>
      <c r="G3972" s="26">
        <v>1970777</v>
      </c>
      <c r="H3972" s="26">
        <v>4065857</v>
      </c>
      <c r="I3972" s="48">
        <f>SUM(I3973:I4030)</f>
        <v>13332791</v>
      </c>
      <c r="J3972" s="28">
        <v>0.98644102942192935</v>
      </c>
      <c r="K3972" s="28">
        <v>0.93133280786698192</v>
      </c>
      <c r="L3972" s="111">
        <v>730</v>
      </c>
      <c r="M3972" s="28">
        <v>0.38500000000000001</v>
      </c>
      <c r="N3972" s="28">
        <v>6.2700000000000006E-2</v>
      </c>
    </row>
    <row r="3973" spans="1:14">
      <c r="A3973" s="51" t="s">
        <v>173</v>
      </c>
      <c r="B3973" s="14" t="s">
        <v>74</v>
      </c>
      <c r="C3973" s="14" t="s">
        <v>64</v>
      </c>
      <c r="D3973" s="14">
        <v>2017</v>
      </c>
      <c r="E3973" s="14">
        <v>2017</v>
      </c>
      <c r="F3973" s="14" t="s">
        <v>245</v>
      </c>
      <c r="G3973" s="26">
        <v>56864</v>
      </c>
      <c r="H3973" s="26">
        <v>107183</v>
      </c>
      <c r="I3973" s="48">
        <v>433021</v>
      </c>
      <c r="J3973" s="28" t="s">
        <v>66</v>
      </c>
      <c r="K3973" s="28" t="s">
        <v>66</v>
      </c>
      <c r="L3973" s="111">
        <v>19</v>
      </c>
      <c r="M3973" s="28">
        <v>0.42099999999999999</v>
      </c>
      <c r="N3973" s="28">
        <v>3.3799999999999997E-2</v>
      </c>
    </row>
    <row r="3974" spans="1:14">
      <c r="A3974" s="51" t="s">
        <v>174</v>
      </c>
      <c r="B3974" s="14" t="s">
        <v>75</v>
      </c>
      <c r="C3974" s="14" t="s">
        <v>64</v>
      </c>
      <c r="D3974" s="14">
        <v>2017</v>
      </c>
      <c r="E3974" s="14">
        <v>2017</v>
      </c>
      <c r="F3974" s="14" t="s">
        <v>245</v>
      </c>
      <c r="G3974" s="26">
        <v>76</v>
      </c>
      <c r="H3974" s="26">
        <v>138</v>
      </c>
      <c r="I3974" s="48">
        <v>317</v>
      </c>
      <c r="J3974" s="28">
        <v>1</v>
      </c>
      <c r="K3974" s="28">
        <v>1</v>
      </c>
      <c r="L3974" s="111">
        <v>71</v>
      </c>
      <c r="M3974" s="28">
        <v>0.29599999999999999</v>
      </c>
      <c r="N3974" s="28">
        <v>6.3500000000000001E-2</v>
      </c>
    </row>
    <row r="3975" spans="1:14">
      <c r="A3975" s="51" t="s">
        <v>175</v>
      </c>
      <c r="B3975" s="14" t="s">
        <v>75</v>
      </c>
      <c r="C3975" s="14" t="s">
        <v>64</v>
      </c>
      <c r="D3975" s="14">
        <v>2017</v>
      </c>
      <c r="E3975" s="14">
        <v>2017</v>
      </c>
      <c r="F3975" s="14" t="s">
        <v>245</v>
      </c>
      <c r="G3975" s="26">
        <v>1649</v>
      </c>
      <c r="H3975" s="26">
        <v>2999</v>
      </c>
      <c r="I3975" s="48">
        <v>8197</v>
      </c>
      <c r="J3975" s="28">
        <v>0.9438202247191011</v>
      </c>
      <c r="K3975" s="28">
        <v>0.98181818181818181</v>
      </c>
      <c r="L3975" s="111">
        <v>71</v>
      </c>
      <c r="M3975" s="28">
        <v>0.29599999999999999</v>
      </c>
      <c r="N3975" s="28">
        <v>6.3500000000000001E-2</v>
      </c>
    </row>
    <row r="3976" spans="1:14">
      <c r="A3976" s="51" t="s">
        <v>176</v>
      </c>
      <c r="B3976" s="14" t="s">
        <v>75</v>
      </c>
      <c r="C3976" s="14" t="s">
        <v>64</v>
      </c>
      <c r="D3976" s="14">
        <v>2017</v>
      </c>
      <c r="E3976" s="14">
        <v>2017</v>
      </c>
      <c r="F3976" s="14" t="s">
        <v>245</v>
      </c>
      <c r="G3976" s="26">
        <v>16651</v>
      </c>
      <c r="H3976" s="26">
        <v>30937</v>
      </c>
      <c r="I3976" s="48">
        <v>82969</v>
      </c>
      <c r="J3976" s="28">
        <v>0.92170329670329676</v>
      </c>
      <c r="K3976" s="28">
        <v>0.95777351247600773</v>
      </c>
      <c r="L3976" s="111">
        <v>71</v>
      </c>
      <c r="M3976" s="28">
        <v>0.29599999999999999</v>
      </c>
      <c r="N3976" s="28">
        <v>6.3500000000000001E-2</v>
      </c>
    </row>
    <row r="3977" spans="1:14">
      <c r="A3977" s="51" t="s">
        <v>177</v>
      </c>
      <c r="B3977" s="14" t="s">
        <v>75</v>
      </c>
      <c r="C3977" s="14" t="s">
        <v>64</v>
      </c>
      <c r="D3977" s="14">
        <v>2017</v>
      </c>
      <c r="E3977" s="14">
        <v>2017</v>
      </c>
      <c r="F3977" s="14" t="s">
        <v>245</v>
      </c>
      <c r="G3977" s="26">
        <v>2785</v>
      </c>
      <c r="H3977" s="26">
        <v>4980</v>
      </c>
      <c r="I3977" s="48">
        <v>12062</v>
      </c>
      <c r="J3977" s="28">
        <v>0.96946564885496178</v>
      </c>
      <c r="K3977" s="28">
        <v>0.94047619047619047</v>
      </c>
      <c r="L3977" s="111">
        <v>71</v>
      </c>
      <c r="M3977" s="28">
        <v>0.29599999999999999</v>
      </c>
      <c r="N3977" s="28">
        <v>6.3500000000000001E-2</v>
      </c>
    </row>
    <row r="3978" spans="1:14">
      <c r="A3978" s="51" t="s">
        <v>178</v>
      </c>
      <c r="B3978" s="14" t="s">
        <v>75</v>
      </c>
      <c r="C3978" s="14" t="s">
        <v>64</v>
      </c>
      <c r="D3978" s="14">
        <v>2017</v>
      </c>
      <c r="E3978" s="14">
        <v>2017</v>
      </c>
      <c r="F3978" s="14" t="s">
        <v>245</v>
      </c>
      <c r="G3978" s="26">
        <v>687</v>
      </c>
      <c r="H3978" s="26">
        <v>1527</v>
      </c>
      <c r="I3978" s="48">
        <v>9093</v>
      </c>
      <c r="J3978" s="28">
        <v>1</v>
      </c>
      <c r="K3978" s="28">
        <v>1</v>
      </c>
      <c r="L3978" s="111">
        <v>71</v>
      </c>
      <c r="M3978" s="28">
        <v>0.29599999999999999</v>
      </c>
      <c r="N3978" s="28">
        <v>6.3500000000000001E-2</v>
      </c>
    </row>
    <row r="3979" spans="1:14">
      <c r="A3979" s="51" t="s">
        <v>179</v>
      </c>
      <c r="B3979" s="14" t="s">
        <v>74</v>
      </c>
      <c r="C3979" s="14" t="s">
        <v>64</v>
      </c>
      <c r="D3979" s="14">
        <v>2017</v>
      </c>
      <c r="E3979" s="14">
        <v>2017</v>
      </c>
      <c r="F3979" s="14" t="s">
        <v>245</v>
      </c>
      <c r="G3979" s="26">
        <v>31242</v>
      </c>
      <c r="H3979" s="26">
        <v>62388</v>
      </c>
      <c r="I3979" s="48">
        <v>271180</v>
      </c>
      <c r="J3979" s="28">
        <v>0.97601668404588116</v>
      </c>
      <c r="K3979" s="28">
        <v>0.97815533980582525</v>
      </c>
      <c r="L3979" s="111">
        <v>12</v>
      </c>
      <c r="M3979" s="28">
        <v>0.33300000000000002</v>
      </c>
      <c r="N3979" s="28">
        <v>5.9499999999999997E-2</v>
      </c>
    </row>
    <row r="3980" spans="1:14">
      <c r="A3980" s="51" t="s">
        <v>180</v>
      </c>
      <c r="B3980" s="14" t="s">
        <v>75</v>
      </c>
      <c r="C3980" s="14" t="s">
        <v>64</v>
      </c>
      <c r="D3980" s="14">
        <v>2017</v>
      </c>
      <c r="E3980" s="14">
        <v>2017</v>
      </c>
      <c r="F3980" s="14" t="s">
        <v>245</v>
      </c>
      <c r="G3980" s="26">
        <v>2564</v>
      </c>
      <c r="H3980" s="26">
        <v>5249</v>
      </c>
      <c r="I3980" s="48">
        <v>12019</v>
      </c>
      <c r="J3980" s="28">
        <v>0.98863636363636365</v>
      </c>
      <c r="K3980" s="28">
        <v>0.92537313432835822</v>
      </c>
      <c r="L3980" s="111">
        <v>71</v>
      </c>
      <c r="M3980" s="28">
        <v>0.29599999999999999</v>
      </c>
      <c r="N3980" s="28">
        <v>6.3500000000000001E-2</v>
      </c>
    </row>
    <row r="3981" spans="1:14">
      <c r="A3981" s="51" t="s">
        <v>181</v>
      </c>
      <c r="B3981" s="14" t="s">
        <v>75</v>
      </c>
      <c r="C3981" s="14" t="s">
        <v>64</v>
      </c>
      <c r="D3981" s="14">
        <v>2017</v>
      </c>
      <c r="E3981" s="14">
        <v>2017</v>
      </c>
      <c r="F3981" s="14" t="s">
        <v>245</v>
      </c>
      <c r="G3981" s="26">
        <v>6817</v>
      </c>
      <c r="H3981" s="26">
        <v>12046</v>
      </c>
      <c r="I3981" s="48">
        <v>38830</v>
      </c>
      <c r="J3981" s="28">
        <v>0.99680511182108622</v>
      </c>
      <c r="K3981" s="28">
        <v>0.98706896551724133</v>
      </c>
      <c r="L3981" s="111">
        <v>71</v>
      </c>
      <c r="M3981" s="28">
        <v>0.29599999999999999</v>
      </c>
      <c r="N3981" s="28">
        <v>6.3500000000000001E-2</v>
      </c>
    </row>
    <row r="3982" spans="1:14">
      <c r="A3982" s="87" t="s">
        <v>123</v>
      </c>
      <c r="B3982" s="14" t="s">
        <v>74</v>
      </c>
      <c r="C3982" s="14" t="s">
        <v>64</v>
      </c>
      <c r="D3982" s="14">
        <v>2017</v>
      </c>
      <c r="E3982" s="14">
        <v>2017</v>
      </c>
      <c r="F3982" s="14" t="s">
        <v>245</v>
      </c>
      <c r="G3982" s="26">
        <v>87986</v>
      </c>
      <c r="H3982" s="26">
        <v>203978</v>
      </c>
      <c r="I3982" s="48">
        <v>491981</v>
      </c>
      <c r="J3982" s="28">
        <v>0.97408829174664102</v>
      </c>
      <c r="K3982" s="28">
        <v>0.94849023090586149</v>
      </c>
      <c r="L3982" s="111">
        <v>35</v>
      </c>
      <c r="M3982" s="28">
        <v>0.4</v>
      </c>
      <c r="N3982" s="28">
        <v>3.6700000000000003E-2</v>
      </c>
    </row>
    <row r="3983" spans="1:14">
      <c r="A3983" s="87" t="s">
        <v>124</v>
      </c>
      <c r="B3983" s="14" t="s">
        <v>75</v>
      </c>
      <c r="C3983" s="14" t="s">
        <v>64</v>
      </c>
      <c r="D3983" s="14">
        <v>2017</v>
      </c>
      <c r="E3983" s="14">
        <v>2017</v>
      </c>
      <c r="F3983" s="14" t="s">
        <v>245</v>
      </c>
      <c r="G3983" s="26">
        <v>1469</v>
      </c>
      <c r="H3983" s="26">
        <v>3359</v>
      </c>
      <c r="I3983" s="48">
        <v>12461</v>
      </c>
      <c r="J3983" s="28">
        <v>1</v>
      </c>
      <c r="K3983" s="28">
        <v>0.92105263157894735</v>
      </c>
      <c r="L3983" s="111">
        <v>71</v>
      </c>
      <c r="M3983" s="28">
        <v>0.29599999999999999</v>
      </c>
      <c r="N3983" s="28">
        <v>6.3500000000000001E-2</v>
      </c>
    </row>
    <row r="3984" spans="1:14">
      <c r="A3984" s="87" t="s">
        <v>125</v>
      </c>
      <c r="B3984" s="14" t="s">
        <v>75</v>
      </c>
      <c r="C3984" s="14" t="s">
        <v>64</v>
      </c>
      <c r="D3984" s="14">
        <v>2017</v>
      </c>
      <c r="E3984" s="14">
        <v>2017</v>
      </c>
      <c r="F3984" s="14" t="s">
        <v>245</v>
      </c>
      <c r="G3984" s="26">
        <v>12014</v>
      </c>
      <c r="H3984" s="26">
        <v>20316</v>
      </c>
      <c r="I3984" s="48">
        <v>55401</v>
      </c>
      <c r="J3984" s="28">
        <v>0.99293286219081267</v>
      </c>
      <c r="K3984" s="28">
        <v>0.98280098280098283</v>
      </c>
      <c r="L3984" s="111">
        <v>71</v>
      </c>
      <c r="M3984" s="28">
        <v>0.29599999999999999</v>
      </c>
      <c r="N3984" s="28">
        <v>6.3500000000000001E-2</v>
      </c>
    </row>
    <row r="3985" spans="1:14">
      <c r="A3985" s="87" t="s">
        <v>126</v>
      </c>
      <c r="B3985" s="14" t="s">
        <v>75</v>
      </c>
      <c r="C3985" s="14" t="s">
        <v>64</v>
      </c>
      <c r="D3985" s="14">
        <v>2017</v>
      </c>
      <c r="E3985" s="14">
        <v>2017</v>
      </c>
      <c r="F3985" s="14" t="s">
        <v>245</v>
      </c>
      <c r="G3985" s="26">
        <v>17191</v>
      </c>
      <c r="H3985" s="26">
        <v>41667</v>
      </c>
      <c r="I3985" s="48">
        <v>94915</v>
      </c>
      <c r="J3985" s="28">
        <v>0.97153465346534651</v>
      </c>
      <c r="K3985" s="28">
        <v>0.94479830148619959</v>
      </c>
      <c r="L3985" s="111">
        <v>71</v>
      </c>
      <c r="M3985" s="28">
        <v>0.29599999999999999</v>
      </c>
      <c r="N3985" s="28">
        <v>6.3500000000000001E-2</v>
      </c>
    </row>
    <row r="3986" spans="1:14">
      <c r="A3986" s="87" t="s">
        <v>127</v>
      </c>
      <c r="B3986" s="14" t="s">
        <v>75</v>
      </c>
      <c r="C3986" s="14" t="s">
        <v>64</v>
      </c>
      <c r="D3986" s="14">
        <v>2017</v>
      </c>
      <c r="E3986" s="14">
        <v>2017</v>
      </c>
      <c r="F3986" s="14" t="s">
        <v>245</v>
      </c>
      <c r="G3986" s="26">
        <v>1012</v>
      </c>
      <c r="H3986" s="26">
        <v>1936</v>
      </c>
      <c r="I3986" s="48">
        <v>5505</v>
      </c>
      <c r="J3986" s="28">
        <v>0.98360655737704916</v>
      </c>
      <c r="K3986" s="28">
        <v>0.95652173913043481</v>
      </c>
      <c r="L3986" s="111">
        <v>71</v>
      </c>
      <c r="M3986" s="28">
        <v>0.29599999999999999</v>
      </c>
      <c r="N3986" s="28">
        <v>6.3500000000000001E-2</v>
      </c>
    </row>
    <row r="3987" spans="1:14">
      <c r="A3987" s="87" t="s">
        <v>128</v>
      </c>
      <c r="B3987" s="14" t="s">
        <v>75</v>
      </c>
      <c r="C3987" s="14" t="s">
        <v>64</v>
      </c>
      <c r="D3987" s="14">
        <v>2017</v>
      </c>
      <c r="E3987" s="14">
        <v>2017</v>
      </c>
      <c r="F3987" s="14" t="s">
        <v>245</v>
      </c>
      <c r="G3987" s="26">
        <v>68701</v>
      </c>
      <c r="H3987" s="26">
        <v>159585</v>
      </c>
      <c r="I3987" s="48">
        <v>412928</v>
      </c>
      <c r="J3987" s="28">
        <v>0.98810214741729541</v>
      </c>
      <c r="K3987" s="28">
        <v>0.92284085927224901</v>
      </c>
      <c r="L3987" s="111">
        <v>18</v>
      </c>
      <c r="M3987" s="28">
        <v>0.222</v>
      </c>
      <c r="N3987" s="28">
        <v>1.6299999999999999E-2</v>
      </c>
    </row>
    <row r="3988" spans="1:14">
      <c r="A3988" s="87" t="s">
        <v>129</v>
      </c>
      <c r="B3988" s="14" t="s">
        <v>75</v>
      </c>
      <c r="C3988" s="14" t="s">
        <v>64</v>
      </c>
      <c r="D3988" s="14">
        <v>2017</v>
      </c>
      <c r="E3988" s="14">
        <v>2017</v>
      </c>
      <c r="F3988" s="14" t="s">
        <v>245</v>
      </c>
      <c r="G3988" s="26">
        <v>10493</v>
      </c>
      <c r="H3988" s="26">
        <v>23734</v>
      </c>
      <c r="I3988" s="48">
        <v>57512</v>
      </c>
      <c r="J3988" s="28">
        <v>1</v>
      </c>
      <c r="K3988" s="28">
        <v>0.93582887700534756</v>
      </c>
      <c r="L3988" s="111">
        <v>71</v>
      </c>
      <c r="M3988" s="28">
        <v>0.29599999999999999</v>
      </c>
      <c r="N3988" s="28">
        <v>6.3500000000000001E-2</v>
      </c>
    </row>
    <row r="3989" spans="1:14">
      <c r="A3989" s="87" t="s">
        <v>130</v>
      </c>
      <c r="B3989" s="14" t="s">
        <v>75</v>
      </c>
      <c r="C3989" s="14" t="s">
        <v>64</v>
      </c>
      <c r="D3989" s="14">
        <v>2017</v>
      </c>
      <c r="E3989" s="14">
        <v>2017</v>
      </c>
      <c r="F3989" s="14" t="s">
        <v>245</v>
      </c>
      <c r="G3989" s="26">
        <v>6351</v>
      </c>
      <c r="H3989" s="26">
        <v>11765</v>
      </c>
      <c r="I3989" s="48">
        <v>32733</v>
      </c>
      <c r="J3989" s="28">
        <v>0.93846153846153846</v>
      </c>
      <c r="K3989" s="28">
        <v>0.91764705882352937</v>
      </c>
      <c r="L3989" s="111">
        <v>71</v>
      </c>
      <c r="M3989" s="28">
        <v>0.29599999999999999</v>
      </c>
      <c r="N3989" s="28">
        <v>6.3500000000000001E-2</v>
      </c>
    </row>
    <row r="3990" spans="1:14">
      <c r="A3990" s="87" t="s">
        <v>131</v>
      </c>
      <c r="B3990" s="14" t="s">
        <v>75</v>
      </c>
      <c r="C3990" s="14" t="s">
        <v>64</v>
      </c>
      <c r="D3990" s="14">
        <v>2017</v>
      </c>
      <c r="E3990" s="14">
        <v>2017</v>
      </c>
      <c r="F3990" s="14" t="s">
        <v>245</v>
      </c>
      <c r="G3990" s="26">
        <v>1584</v>
      </c>
      <c r="H3990" s="26">
        <v>3164</v>
      </c>
      <c r="I3990" s="48">
        <v>8075</v>
      </c>
      <c r="J3990" s="28">
        <v>0.91891891891891886</v>
      </c>
      <c r="K3990" s="28">
        <v>0.88888888888888884</v>
      </c>
      <c r="L3990" s="111">
        <v>71</v>
      </c>
      <c r="M3990" s="28">
        <v>0.29599999999999999</v>
      </c>
      <c r="N3990" s="28">
        <v>6.3500000000000001E-2</v>
      </c>
    </row>
    <row r="3991" spans="1:14">
      <c r="A3991" s="87" t="s">
        <v>132</v>
      </c>
      <c r="B3991" s="14" t="s">
        <v>76</v>
      </c>
      <c r="C3991" s="14" t="s">
        <v>64</v>
      </c>
      <c r="D3991" s="14">
        <v>2017</v>
      </c>
      <c r="E3991" s="14">
        <v>2017</v>
      </c>
      <c r="F3991" s="14" t="s">
        <v>245</v>
      </c>
      <c r="G3991" s="26">
        <v>531015</v>
      </c>
      <c r="H3991" s="26">
        <v>1066219</v>
      </c>
      <c r="I3991" s="48">
        <v>3964005</v>
      </c>
      <c r="J3991" s="28">
        <v>0.99006645438183583</v>
      </c>
      <c r="K3991" s="28">
        <v>0.90822669104204756</v>
      </c>
      <c r="L3991" s="111">
        <v>269</v>
      </c>
      <c r="M3991" s="28">
        <v>0.46100000000000002</v>
      </c>
      <c r="N3991" s="28">
        <v>0.113</v>
      </c>
    </row>
    <row r="3992" spans="1:14">
      <c r="A3992" s="87" t="s">
        <v>133</v>
      </c>
      <c r="B3992" s="14" t="s">
        <v>75</v>
      </c>
      <c r="C3992" s="14" t="s">
        <v>64</v>
      </c>
      <c r="D3992" s="14">
        <v>2017</v>
      </c>
      <c r="E3992" s="14">
        <v>2017</v>
      </c>
      <c r="F3992" s="14" t="s">
        <v>245</v>
      </c>
      <c r="G3992" s="26">
        <v>11408</v>
      </c>
      <c r="H3992" s="26">
        <v>27701</v>
      </c>
      <c r="I3992" s="48">
        <v>70277</v>
      </c>
      <c r="J3992" s="28">
        <v>0.99173553719008267</v>
      </c>
      <c r="K3992" s="28">
        <v>0.94117647058823528</v>
      </c>
      <c r="L3992" s="111">
        <v>71</v>
      </c>
      <c r="M3992" s="28">
        <v>0.29599999999999999</v>
      </c>
      <c r="N3992" s="28">
        <v>6.3500000000000001E-2</v>
      </c>
    </row>
    <row r="3993" spans="1:14">
      <c r="A3993" s="87" t="s">
        <v>134</v>
      </c>
      <c r="B3993" s="14" t="s">
        <v>75</v>
      </c>
      <c r="C3993" s="14" t="s">
        <v>64</v>
      </c>
      <c r="D3993" s="14">
        <v>2017</v>
      </c>
      <c r="E3993" s="14">
        <v>2017</v>
      </c>
      <c r="F3993" s="14" t="s">
        <v>245</v>
      </c>
      <c r="G3993" s="26">
        <v>5939</v>
      </c>
      <c r="H3993" s="26">
        <v>9844</v>
      </c>
      <c r="I3993" s="48">
        <v>47528</v>
      </c>
      <c r="J3993" s="28">
        <v>0.97945205479452058</v>
      </c>
      <c r="K3993" s="28">
        <v>0.94054054054054059</v>
      </c>
      <c r="L3993" s="111">
        <v>71</v>
      </c>
      <c r="M3993" s="28">
        <v>0.29599999999999999</v>
      </c>
      <c r="N3993" s="28">
        <v>6.3500000000000001E-2</v>
      </c>
    </row>
    <row r="3994" spans="1:14">
      <c r="A3994" s="87" t="s">
        <v>135</v>
      </c>
      <c r="B3994" s="14" t="s">
        <v>75</v>
      </c>
      <c r="C3994" s="14" t="s">
        <v>64</v>
      </c>
      <c r="D3994" s="14">
        <v>2017</v>
      </c>
      <c r="E3994" s="14">
        <v>2017</v>
      </c>
      <c r="F3994" s="14" t="s">
        <v>245</v>
      </c>
      <c r="G3994" s="26">
        <v>1014</v>
      </c>
      <c r="H3994" s="26">
        <v>1826</v>
      </c>
      <c r="I3994" s="48">
        <v>4842</v>
      </c>
      <c r="J3994" s="28">
        <v>0.8666666666666667</v>
      </c>
      <c r="K3994" s="28">
        <v>0.81081081081081086</v>
      </c>
      <c r="L3994" s="111">
        <v>71</v>
      </c>
      <c r="M3994" s="28">
        <v>0.29599999999999999</v>
      </c>
      <c r="N3994" s="28">
        <v>6.3500000000000001E-2</v>
      </c>
    </row>
    <row r="3995" spans="1:14">
      <c r="A3995" s="87" t="s">
        <v>136</v>
      </c>
      <c r="B3995" s="14" t="s">
        <v>75</v>
      </c>
      <c r="C3995" s="14" t="s">
        <v>64</v>
      </c>
      <c r="D3995" s="14">
        <v>2017</v>
      </c>
      <c r="E3995" s="14">
        <v>2017</v>
      </c>
      <c r="F3995" s="14" t="s">
        <v>245</v>
      </c>
      <c r="G3995" s="26">
        <v>6260</v>
      </c>
      <c r="H3995" s="26">
        <v>11716</v>
      </c>
      <c r="I3995" s="48">
        <v>41538</v>
      </c>
      <c r="J3995" s="28">
        <v>0.96276595744680848</v>
      </c>
      <c r="K3995" s="28">
        <v>0.92996108949416345</v>
      </c>
      <c r="L3995" s="111">
        <v>71</v>
      </c>
      <c r="M3995" s="28">
        <v>0.29599999999999999</v>
      </c>
      <c r="N3995" s="28">
        <v>6.3500000000000001E-2</v>
      </c>
    </row>
    <row r="3996" spans="1:14">
      <c r="A3996" s="87" t="s">
        <v>137</v>
      </c>
      <c r="B3996" s="14" t="s">
        <v>75</v>
      </c>
      <c r="C3996" s="14" t="s">
        <v>64</v>
      </c>
      <c r="D3996" s="14">
        <v>2017</v>
      </c>
      <c r="E3996" s="14">
        <v>2017</v>
      </c>
      <c r="F3996" s="14" t="s">
        <v>245</v>
      </c>
      <c r="G3996" s="26">
        <v>23507</v>
      </c>
      <c r="H3996" s="26">
        <v>54447</v>
      </c>
      <c r="I3996" s="48">
        <v>139939</v>
      </c>
      <c r="J3996" s="28">
        <v>0.98083427282976321</v>
      </c>
      <c r="K3996" s="28">
        <v>0.97936507936507933</v>
      </c>
      <c r="L3996" s="111">
        <v>6</v>
      </c>
      <c r="M3996" s="28">
        <v>0</v>
      </c>
      <c r="N3996" s="28">
        <v>3.3700000000000001E-2</v>
      </c>
    </row>
    <row r="3997" spans="1:14">
      <c r="A3997" s="87" t="s">
        <v>138</v>
      </c>
      <c r="B3997" s="14" t="s">
        <v>75</v>
      </c>
      <c r="C3997" s="14" t="s">
        <v>64</v>
      </c>
      <c r="D3997" s="14">
        <v>2017</v>
      </c>
      <c r="E3997" s="14">
        <v>2017</v>
      </c>
      <c r="F3997" s="14" t="s">
        <v>245</v>
      </c>
      <c r="G3997" s="26">
        <v>540</v>
      </c>
      <c r="H3997" s="26">
        <v>1152</v>
      </c>
      <c r="I3997" s="48">
        <v>3192</v>
      </c>
      <c r="J3997" s="28">
        <v>0.96551724137931039</v>
      </c>
      <c r="K3997" s="28">
        <v>0.95652173913043481</v>
      </c>
      <c r="L3997" s="111">
        <v>71</v>
      </c>
      <c r="M3997" s="28">
        <v>0.29599999999999999</v>
      </c>
      <c r="N3997" s="28">
        <v>6.3500000000000001E-2</v>
      </c>
    </row>
    <row r="3998" spans="1:14">
      <c r="A3998" s="87" t="s">
        <v>139</v>
      </c>
      <c r="B3998" s="14" t="s">
        <v>75</v>
      </c>
      <c r="C3998" s="14" t="s">
        <v>64</v>
      </c>
      <c r="D3998" s="14">
        <v>2017</v>
      </c>
      <c r="E3998" s="14">
        <v>2017</v>
      </c>
      <c r="F3998" s="14" t="s">
        <v>245</v>
      </c>
      <c r="G3998" s="26">
        <v>393</v>
      </c>
      <c r="H3998" s="26">
        <v>676</v>
      </c>
      <c r="I3998" s="48">
        <v>3743</v>
      </c>
      <c r="J3998" s="28">
        <v>1</v>
      </c>
      <c r="K3998" s="28">
        <v>1</v>
      </c>
      <c r="L3998" s="111">
        <v>71</v>
      </c>
      <c r="M3998" s="28">
        <v>0.29599999999999999</v>
      </c>
      <c r="N3998" s="28">
        <v>6.3500000000000001E-2</v>
      </c>
    </row>
    <row r="3999" spans="1:14">
      <c r="A3999" s="87" t="s">
        <v>140</v>
      </c>
      <c r="B3999" s="14" t="s">
        <v>75</v>
      </c>
      <c r="C3999" s="14" t="s">
        <v>64</v>
      </c>
      <c r="D3999" s="14">
        <v>2017</v>
      </c>
      <c r="E3999" s="14">
        <v>2017</v>
      </c>
      <c r="F3999" s="14" t="s">
        <v>245</v>
      </c>
      <c r="G3999" s="26">
        <v>20137</v>
      </c>
      <c r="H3999" s="26">
        <v>43982</v>
      </c>
      <c r="I3999" s="48">
        <v>186228</v>
      </c>
      <c r="J3999" s="28">
        <v>0.99519230769230771</v>
      </c>
      <c r="K3999" s="28">
        <v>0.96146044624746452</v>
      </c>
      <c r="L3999" s="111">
        <v>6</v>
      </c>
      <c r="M3999" s="28">
        <v>0.33300000000000002</v>
      </c>
      <c r="N3999" s="28">
        <v>2.98E-2</v>
      </c>
    </row>
    <row r="4000" spans="1:14">
      <c r="A4000" s="87" t="s">
        <v>141</v>
      </c>
      <c r="B4000" s="14" t="s">
        <v>75</v>
      </c>
      <c r="C4000" s="14" t="s">
        <v>64</v>
      </c>
      <c r="D4000" s="14">
        <v>2017</v>
      </c>
      <c r="E4000" s="14">
        <v>2017</v>
      </c>
      <c r="F4000" s="14" t="s">
        <v>245</v>
      </c>
      <c r="G4000" s="26">
        <v>3123</v>
      </c>
      <c r="H4000" s="26">
        <v>6168</v>
      </c>
      <c r="I4000" s="48">
        <v>32310</v>
      </c>
      <c r="J4000" s="28">
        <v>0.96116504854368934</v>
      </c>
      <c r="K4000" s="28">
        <v>0.93421052631578949</v>
      </c>
      <c r="L4000" s="111">
        <v>71</v>
      </c>
      <c r="M4000" s="28">
        <v>0.29599999999999999</v>
      </c>
      <c r="N4000" s="28">
        <v>6.3500000000000001E-2</v>
      </c>
    </row>
    <row r="4001" spans="1:14">
      <c r="A4001" s="87" t="s">
        <v>142</v>
      </c>
      <c r="B4001" s="14" t="s">
        <v>75</v>
      </c>
      <c r="C4001" s="14" t="s">
        <v>64</v>
      </c>
      <c r="D4001" s="14">
        <v>2017</v>
      </c>
      <c r="E4001" s="14">
        <v>2017</v>
      </c>
      <c r="F4001" s="14" t="s">
        <v>245</v>
      </c>
      <c r="G4001" s="26">
        <v>4111</v>
      </c>
      <c r="H4001" s="26">
        <v>7099</v>
      </c>
      <c r="I4001" s="48">
        <v>25123</v>
      </c>
      <c r="J4001" s="28">
        <v>0.86602870813397126</v>
      </c>
      <c r="K4001" s="28">
        <v>0.86792452830188682</v>
      </c>
      <c r="L4001" s="111">
        <v>71</v>
      </c>
      <c r="M4001" s="28">
        <v>0.29599999999999999</v>
      </c>
      <c r="N4001" s="28">
        <v>6.3500000000000001E-2</v>
      </c>
    </row>
    <row r="4002" spans="1:14">
      <c r="A4002" s="87" t="s">
        <v>143</v>
      </c>
      <c r="B4002" s="14" t="s">
        <v>74</v>
      </c>
      <c r="C4002" s="14" t="s">
        <v>64</v>
      </c>
      <c r="D4002" s="14">
        <v>2017</v>
      </c>
      <c r="E4002" s="14">
        <v>2017</v>
      </c>
      <c r="F4002" s="14" t="s">
        <v>245</v>
      </c>
      <c r="G4002" s="26">
        <v>115149</v>
      </c>
      <c r="H4002" s="26">
        <v>233056</v>
      </c>
      <c r="I4002" s="48">
        <v>893729</v>
      </c>
      <c r="J4002" s="28">
        <v>0.99607329842931935</v>
      </c>
      <c r="K4002" s="28">
        <v>0.99780509218612823</v>
      </c>
      <c r="L4002" s="111">
        <v>40</v>
      </c>
      <c r="M4002" s="28">
        <v>0.35</v>
      </c>
      <c r="N4002" s="28">
        <v>6.3799999999999996E-2</v>
      </c>
    </row>
    <row r="4003" spans="1:14">
      <c r="A4003" s="87" t="s">
        <v>144</v>
      </c>
      <c r="B4003" s="14" t="s">
        <v>74</v>
      </c>
      <c r="C4003" s="14" t="s">
        <v>64</v>
      </c>
      <c r="D4003" s="14">
        <v>2017</v>
      </c>
      <c r="E4003" s="14">
        <v>2017</v>
      </c>
      <c r="F4003" s="14" t="s">
        <v>245</v>
      </c>
      <c r="G4003" s="26">
        <v>8684</v>
      </c>
      <c r="H4003" s="26">
        <v>16142</v>
      </c>
      <c r="I4003" s="48">
        <v>62032</v>
      </c>
      <c r="J4003" s="28">
        <v>1</v>
      </c>
      <c r="K4003" s="28">
        <v>0.9285714285714286</v>
      </c>
      <c r="L4003" s="111">
        <v>71</v>
      </c>
      <c r="M4003" s="28">
        <v>0.29599999999999999</v>
      </c>
      <c r="N4003" s="28">
        <v>6.3500000000000001E-2</v>
      </c>
    </row>
    <row r="4004" spans="1:14">
      <c r="A4004" s="87" t="s">
        <v>145</v>
      </c>
      <c r="B4004" s="14" t="s">
        <v>75</v>
      </c>
      <c r="C4004" s="14" t="s">
        <v>64</v>
      </c>
      <c r="D4004" s="14">
        <v>2017</v>
      </c>
      <c r="E4004" s="14">
        <v>2017</v>
      </c>
      <c r="F4004" s="14" t="s">
        <v>245</v>
      </c>
      <c r="G4004" s="26">
        <v>1108</v>
      </c>
      <c r="H4004" s="26">
        <v>1950</v>
      </c>
      <c r="I4004" s="48">
        <v>6492</v>
      </c>
      <c r="J4004" s="28">
        <v>1</v>
      </c>
      <c r="K4004" s="28">
        <v>0.83333333333333337</v>
      </c>
      <c r="L4004" s="111">
        <v>71</v>
      </c>
      <c r="M4004" s="28">
        <v>0.29599999999999999</v>
      </c>
      <c r="N4004" s="28">
        <v>6.3500000000000001E-2</v>
      </c>
    </row>
    <row r="4005" spans="1:14">
      <c r="A4005" s="87" t="s">
        <v>146</v>
      </c>
      <c r="B4005" s="14" t="s">
        <v>75</v>
      </c>
      <c r="C4005" s="14" t="s">
        <v>64</v>
      </c>
      <c r="D4005" s="14">
        <v>2017</v>
      </c>
      <c r="E4005" s="14">
        <v>2017</v>
      </c>
      <c r="F4005" s="14" t="s">
        <v>245</v>
      </c>
      <c r="G4005" s="26">
        <v>121753</v>
      </c>
      <c r="H4005" s="26">
        <v>268703</v>
      </c>
      <c r="I4005" s="48">
        <v>835392</v>
      </c>
      <c r="J4005" s="28">
        <v>0.9942117807286347</v>
      </c>
      <c r="K4005" s="28">
        <v>0.91702228544333808</v>
      </c>
      <c r="L4005" s="111">
        <v>34</v>
      </c>
      <c r="M4005" s="28">
        <v>0.32400000000000001</v>
      </c>
      <c r="N4005" s="28">
        <v>5.04E-2</v>
      </c>
    </row>
    <row r="4006" spans="1:14">
      <c r="A4006" s="87" t="s">
        <v>147</v>
      </c>
      <c r="B4006" s="14" t="s">
        <v>74</v>
      </c>
      <c r="C4006" s="14" t="s">
        <v>64</v>
      </c>
      <c r="D4006" s="14">
        <v>2017</v>
      </c>
      <c r="E4006" s="14">
        <v>2017</v>
      </c>
      <c r="F4006" s="14" t="s">
        <v>245</v>
      </c>
      <c r="G4006" s="26">
        <v>97997</v>
      </c>
      <c r="H4006" s="26">
        <v>204946</v>
      </c>
      <c r="I4006" s="48">
        <v>550283</v>
      </c>
      <c r="J4006" s="28">
        <v>0.99522292993630568</v>
      </c>
      <c r="K4006" s="28">
        <v>0.99180327868852458</v>
      </c>
      <c r="L4006" s="111">
        <v>36</v>
      </c>
      <c r="M4006" s="28">
        <v>0.47199999999999998</v>
      </c>
      <c r="N4006" s="28">
        <v>4.2599999999999999E-2</v>
      </c>
    </row>
    <row r="4007" spans="1:14">
      <c r="A4007" s="87" t="s">
        <v>148</v>
      </c>
      <c r="B4007" s="14" t="s">
        <v>75</v>
      </c>
      <c r="C4007" s="14" t="s">
        <v>64</v>
      </c>
      <c r="D4007" s="14">
        <v>2017</v>
      </c>
      <c r="E4007" s="14">
        <v>2017</v>
      </c>
      <c r="F4007" s="14" t="s">
        <v>245</v>
      </c>
      <c r="G4007" s="26">
        <v>2180</v>
      </c>
      <c r="H4007" s="26">
        <v>4853</v>
      </c>
      <c r="I4007" s="48">
        <v>18696</v>
      </c>
      <c r="J4007" s="28">
        <v>1</v>
      </c>
      <c r="K4007" s="28">
        <v>0.97499999999999998</v>
      </c>
      <c r="L4007" s="111">
        <v>71</v>
      </c>
      <c r="M4007" s="28">
        <v>0.29599999999999999</v>
      </c>
      <c r="N4007" s="28">
        <v>6.3500000000000001E-2</v>
      </c>
    </row>
    <row r="4008" spans="1:14">
      <c r="A4008" s="87" t="s">
        <v>149</v>
      </c>
      <c r="B4008" s="14" t="s">
        <v>75</v>
      </c>
      <c r="C4008" s="14" t="s">
        <v>64</v>
      </c>
      <c r="D4008" s="14">
        <v>2017</v>
      </c>
      <c r="E4008" s="14">
        <v>2017</v>
      </c>
      <c r="F4008" s="14" t="s">
        <v>245</v>
      </c>
      <c r="G4008" s="26">
        <v>165609</v>
      </c>
      <c r="H4008" s="26">
        <v>361132</v>
      </c>
      <c r="I4008" s="48">
        <v>882182</v>
      </c>
      <c r="J4008" s="28">
        <v>0.99234507897934388</v>
      </c>
      <c r="K4008" s="28">
        <v>0.93748899454129253</v>
      </c>
      <c r="L4008" s="111">
        <v>44</v>
      </c>
      <c r="M4008" s="28">
        <v>0.27300000000000002</v>
      </c>
      <c r="N4008" s="28">
        <v>3.7100000000000001E-2</v>
      </c>
    </row>
    <row r="4009" spans="1:14">
      <c r="A4009" s="87" t="s">
        <v>150</v>
      </c>
      <c r="B4009" s="14" t="s">
        <v>74</v>
      </c>
      <c r="C4009" s="14" t="s">
        <v>64</v>
      </c>
      <c r="D4009" s="14">
        <v>2017</v>
      </c>
      <c r="E4009" s="14">
        <v>2017</v>
      </c>
      <c r="F4009" s="14" t="s">
        <v>245</v>
      </c>
      <c r="G4009" s="26">
        <v>132680</v>
      </c>
      <c r="H4009" s="26">
        <v>266491</v>
      </c>
      <c r="I4009" s="48">
        <v>893229</v>
      </c>
      <c r="J4009" s="28">
        <v>0.97605200136845705</v>
      </c>
      <c r="K4009" s="28">
        <v>0.95559425337396608</v>
      </c>
      <c r="L4009" s="111">
        <v>56</v>
      </c>
      <c r="M4009" s="28">
        <v>0.41099999999999998</v>
      </c>
      <c r="N4009" s="28">
        <v>2.81E-2</v>
      </c>
    </row>
    <row r="4010" spans="1:14">
      <c r="A4010" s="87" t="s">
        <v>151</v>
      </c>
      <c r="B4010" s="14" t="s">
        <v>74</v>
      </c>
      <c r="C4010" s="14" t="s">
        <v>64</v>
      </c>
      <c r="D4010" s="14">
        <v>2017</v>
      </c>
      <c r="E4010" s="14">
        <v>2017</v>
      </c>
      <c r="F4010" s="14" t="s">
        <v>245</v>
      </c>
      <c r="G4010" s="26">
        <v>34008</v>
      </c>
      <c r="H4010" s="26">
        <v>50759</v>
      </c>
      <c r="I4010" s="48">
        <v>221431</v>
      </c>
      <c r="J4010" s="28">
        <v>0.99129852744310576</v>
      </c>
      <c r="K4010" s="28">
        <v>0.89503546099290776</v>
      </c>
      <c r="L4010" s="111">
        <v>10</v>
      </c>
      <c r="M4010" s="28">
        <v>0.3</v>
      </c>
      <c r="N4010" s="28">
        <v>8.0199999999999994E-2</v>
      </c>
    </row>
    <row r="4011" spans="1:14">
      <c r="A4011" s="87" t="s">
        <v>152</v>
      </c>
      <c r="B4011" s="14" t="s">
        <v>75</v>
      </c>
      <c r="C4011" s="14" t="s">
        <v>64</v>
      </c>
      <c r="D4011" s="14">
        <v>2017</v>
      </c>
      <c r="E4011" s="14">
        <v>2017</v>
      </c>
      <c r="F4011" s="14" t="s">
        <v>245</v>
      </c>
      <c r="G4011" s="26">
        <v>48123</v>
      </c>
      <c r="H4011" s="26">
        <v>106642</v>
      </c>
      <c r="I4011" s="48">
        <v>298546</v>
      </c>
      <c r="J4011" s="28">
        <v>0.98465608465608467</v>
      </c>
      <c r="K4011" s="28">
        <v>0.90307328605200943</v>
      </c>
      <c r="L4011" s="111">
        <v>13</v>
      </c>
      <c r="M4011" s="28">
        <v>7.6999999999999999E-2</v>
      </c>
      <c r="N4011" s="28">
        <v>3.8600000000000002E-2</v>
      </c>
    </row>
    <row r="4012" spans="1:14">
      <c r="A4012" s="87" t="s">
        <v>153</v>
      </c>
      <c r="B4012" s="14" t="s">
        <v>74</v>
      </c>
      <c r="C4012" s="14" t="s">
        <v>64</v>
      </c>
      <c r="D4012" s="14">
        <v>2017</v>
      </c>
      <c r="E4012" s="14">
        <v>2017</v>
      </c>
      <c r="F4012" s="14" t="s">
        <v>245</v>
      </c>
      <c r="G4012" s="26">
        <v>9485</v>
      </c>
      <c r="H4012" s="26">
        <v>16840</v>
      </c>
      <c r="I4012" s="48">
        <v>60209</v>
      </c>
      <c r="J4012" s="28">
        <v>0.99162011173184361</v>
      </c>
      <c r="K4012" s="28">
        <v>0.97499999999999998</v>
      </c>
      <c r="L4012" s="111">
        <v>71</v>
      </c>
      <c r="M4012" s="28">
        <v>0.29599999999999999</v>
      </c>
      <c r="N4012" s="28">
        <v>6.3500000000000001E-2</v>
      </c>
    </row>
    <row r="4013" spans="1:14">
      <c r="A4013" s="87" t="s">
        <v>154</v>
      </c>
      <c r="B4013" s="14" t="s">
        <v>74</v>
      </c>
      <c r="C4013" s="14" t="s">
        <v>64</v>
      </c>
      <c r="D4013" s="14">
        <v>2017</v>
      </c>
      <c r="E4013" s="14">
        <v>2017</v>
      </c>
      <c r="F4013" s="14" t="s">
        <v>245</v>
      </c>
      <c r="G4013" s="26">
        <v>13512</v>
      </c>
      <c r="H4013" s="26">
        <v>25954</v>
      </c>
      <c r="I4013" s="48">
        <v>150607</v>
      </c>
      <c r="J4013" s="28">
        <v>0.97556008146639517</v>
      </c>
      <c r="K4013" s="28">
        <v>0.87687687687687688</v>
      </c>
      <c r="L4013" s="111">
        <v>71</v>
      </c>
      <c r="M4013" s="28">
        <v>0.29599999999999999</v>
      </c>
      <c r="N4013" s="28">
        <v>6.3500000000000001E-2</v>
      </c>
    </row>
    <row r="4014" spans="1:14">
      <c r="A4014" s="87" t="s">
        <v>155</v>
      </c>
      <c r="B4014" s="14" t="s">
        <v>74</v>
      </c>
      <c r="C4014" s="14" t="s">
        <v>64</v>
      </c>
      <c r="D4014" s="14">
        <v>2017</v>
      </c>
      <c r="E4014" s="14">
        <v>2017</v>
      </c>
      <c r="F4014" s="14" t="s">
        <v>245</v>
      </c>
      <c r="G4014" s="26">
        <v>18150</v>
      </c>
      <c r="H4014" s="26">
        <v>36933</v>
      </c>
      <c r="I4014" s="48">
        <v>147410</v>
      </c>
      <c r="J4014" s="28">
        <v>0.98153034300791553</v>
      </c>
      <c r="K4014" s="28">
        <v>0.91275167785234901</v>
      </c>
      <c r="L4014" s="111">
        <v>71</v>
      </c>
      <c r="M4014" s="28">
        <v>0.29599999999999999</v>
      </c>
      <c r="N4014" s="28">
        <v>6.3500000000000001E-2</v>
      </c>
    </row>
    <row r="4015" spans="1:14">
      <c r="A4015" s="87" t="s">
        <v>156</v>
      </c>
      <c r="B4015" s="14" t="s">
        <v>74</v>
      </c>
      <c r="C4015" s="14" t="s">
        <v>64</v>
      </c>
      <c r="D4015" s="14">
        <v>2017</v>
      </c>
      <c r="E4015" s="14">
        <v>2017</v>
      </c>
      <c r="F4015" s="14" t="s">
        <v>245</v>
      </c>
      <c r="G4015" s="26">
        <v>46568</v>
      </c>
      <c r="H4015" s="26">
        <v>90705</v>
      </c>
      <c r="I4015" s="48">
        <v>424250</v>
      </c>
      <c r="J4015" s="28">
        <v>0.9905977165883143</v>
      </c>
      <c r="K4015" s="28">
        <v>0.984375</v>
      </c>
      <c r="L4015" s="111">
        <v>15</v>
      </c>
      <c r="M4015" s="28">
        <v>0.4</v>
      </c>
      <c r="N4015" s="28">
        <v>4.2700000000000002E-2</v>
      </c>
    </row>
    <row r="4016" spans="1:14">
      <c r="A4016" s="87" t="s">
        <v>157</v>
      </c>
      <c r="B4016" s="14" t="s">
        <v>74</v>
      </c>
      <c r="C4016" s="14" t="s">
        <v>64</v>
      </c>
      <c r="D4016" s="14">
        <v>2017</v>
      </c>
      <c r="E4016" s="14">
        <v>2017</v>
      </c>
      <c r="F4016" s="14" t="s">
        <v>245</v>
      </c>
      <c r="G4016" s="26">
        <v>14252</v>
      </c>
      <c r="H4016" s="26">
        <v>25362</v>
      </c>
      <c r="I4016" s="48">
        <v>78054</v>
      </c>
      <c r="J4016" s="28">
        <v>0.97783251231527091</v>
      </c>
      <c r="K4016" s="28">
        <v>0.98378378378378384</v>
      </c>
      <c r="L4016" s="111">
        <v>71</v>
      </c>
      <c r="M4016" s="28">
        <v>0.29599999999999999</v>
      </c>
      <c r="N4016" s="28">
        <v>6.3500000000000001E-2</v>
      </c>
    </row>
    <row r="4017" spans="1:14">
      <c r="A4017" s="87" t="s">
        <v>158</v>
      </c>
      <c r="B4017" s="14" t="s">
        <v>75</v>
      </c>
      <c r="C4017" s="14" t="s">
        <v>64</v>
      </c>
      <c r="D4017" s="14">
        <v>2017</v>
      </c>
      <c r="E4017" s="14">
        <v>2017</v>
      </c>
      <c r="F4017" s="14" t="s">
        <v>245</v>
      </c>
      <c r="G4017" s="26">
        <v>12332</v>
      </c>
      <c r="H4017" s="26">
        <v>23135</v>
      </c>
      <c r="I4017" s="48">
        <v>63132</v>
      </c>
      <c r="J4017" s="28">
        <v>0.94138543516873885</v>
      </c>
      <c r="K4017" s="28">
        <v>0.95750000000000002</v>
      </c>
      <c r="L4017" s="111">
        <v>71</v>
      </c>
      <c r="M4017" s="28">
        <v>0.29599999999999999</v>
      </c>
      <c r="N4017" s="28">
        <v>6.3500000000000001E-2</v>
      </c>
    </row>
    <row r="4018" spans="1:14">
      <c r="A4018" s="87" t="s">
        <v>159</v>
      </c>
      <c r="B4018" s="14" t="s">
        <v>75</v>
      </c>
      <c r="C4018" s="14" t="s">
        <v>64</v>
      </c>
      <c r="D4018" s="14">
        <v>2017</v>
      </c>
      <c r="E4018" s="14">
        <v>2017</v>
      </c>
      <c r="F4018" s="14" t="s">
        <v>245</v>
      </c>
      <c r="G4018" s="26">
        <v>155</v>
      </c>
      <c r="H4018" s="26">
        <v>259</v>
      </c>
      <c r="I4018" s="48">
        <v>850</v>
      </c>
      <c r="J4018" s="28">
        <v>0.875</v>
      </c>
      <c r="K4018" s="28">
        <v>1</v>
      </c>
      <c r="L4018" s="111">
        <v>71</v>
      </c>
      <c r="M4018" s="28">
        <v>0.29599999999999999</v>
      </c>
      <c r="N4018" s="28">
        <v>6.3500000000000001E-2</v>
      </c>
    </row>
    <row r="4019" spans="1:14">
      <c r="A4019" s="87" t="s">
        <v>160</v>
      </c>
      <c r="B4019" s="14" t="s">
        <v>75</v>
      </c>
      <c r="C4019" s="14" t="s">
        <v>64</v>
      </c>
      <c r="D4019" s="14">
        <v>2017</v>
      </c>
      <c r="E4019" s="14">
        <v>2017</v>
      </c>
      <c r="F4019" s="14" t="s">
        <v>245</v>
      </c>
      <c r="G4019" s="26">
        <v>3071</v>
      </c>
      <c r="H4019" s="26">
        <v>6325</v>
      </c>
      <c r="I4019" s="48">
        <v>18931</v>
      </c>
      <c r="J4019" s="28">
        <v>0.99065420560747663</v>
      </c>
      <c r="K4019" s="28">
        <v>0.81927710843373491</v>
      </c>
      <c r="L4019" s="111">
        <v>71</v>
      </c>
      <c r="M4019" s="28">
        <v>0.29599999999999999</v>
      </c>
      <c r="N4019" s="28">
        <v>6.3500000000000001E-2</v>
      </c>
    </row>
    <row r="4020" spans="1:14">
      <c r="A4020" s="87" t="s">
        <v>161</v>
      </c>
      <c r="B4020" s="14" t="s">
        <v>74</v>
      </c>
      <c r="C4020" s="14" t="s">
        <v>64</v>
      </c>
      <c r="D4020" s="14">
        <v>2017</v>
      </c>
      <c r="E4020" s="14">
        <v>2017</v>
      </c>
      <c r="F4020" s="14" t="s">
        <v>245</v>
      </c>
      <c r="G4020" s="26">
        <v>20918</v>
      </c>
      <c r="H4020" s="26">
        <v>39289</v>
      </c>
      <c r="I4020" s="48">
        <v>120833</v>
      </c>
      <c r="J4020" s="28">
        <v>0.97564276048714482</v>
      </c>
      <c r="K4020" s="28">
        <v>0.97862232779097391</v>
      </c>
      <c r="L4020" s="111">
        <v>8</v>
      </c>
      <c r="M4020" s="28">
        <v>0.5</v>
      </c>
      <c r="N4020" s="28">
        <v>5.1999999999999998E-3</v>
      </c>
    </row>
    <row r="4021" spans="1:14">
      <c r="A4021" s="87" t="s">
        <v>162</v>
      </c>
      <c r="B4021" s="14" t="s">
        <v>74</v>
      </c>
      <c r="C4021" s="14" t="s">
        <v>64</v>
      </c>
      <c r="D4021" s="14">
        <v>2017</v>
      </c>
      <c r="E4021" s="14">
        <v>2017</v>
      </c>
      <c r="F4021" s="14" t="s">
        <v>245</v>
      </c>
      <c r="G4021" s="26">
        <v>17114</v>
      </c>
      <c r="H4021" s="26">
        <v>30018</v>
      </c>
      <c r="I4021" s="48">
        <v>127731</v>
      </c>
      <c r="J4021" s="28">
        <v>0.98815165876777256</v>
      </c>
      <c r="K4021" s="28">
        <v>0.92583732057416268</v>
      </c>
      <c r="L4021" s="111">
        <v>71</v>
      </c>
      <c r="M4021" s="28">
        <v>0.29599999999999999</v>
      </c>
      <c r="N4021" s="28">
        <v>6.3500000000000001E-2</v>
      </c>
    </row>
    <row r="4022" spans="1:14">
      <c r="A4022" s="87" t="s">
        <v>163</v>
      </c>
      <c r="B4022" s="14" t="s">
        <v>75</v>
      </c>
      <c r="C4022" s="14" t="s">
        <v>64</v>
      </c>
      <c r="D4022" s="14">
        <v>2017</v>
      </c>
      <c r="E4022" s="14">
        <v>2017</v>
      </c>
      <c r="F4022" s="14" t="s">
        <v>245</v>
      </c>
      <c r="G4022" s="26">
        <v>39640</v>
      </c>
      <c r="H4022" s="26">
        <v>82629</v>
      </c>
      <c r="I4022" s="48">
        <v>250094</v>
      </c>
      <c r="J4022" s="28">
        <v>0.98466780238500851</v>
      </c>
      <c r="K4022" s="28">
        <v>0.95292207792207795</v>
      </c>
      <c r="L4022" s="111">
        <v>9</v>
      </c>
      <c r="M4022" s="28">
        <v>0.55600000000000005</v>
      </c>
      <c r="N4022" s="28">
        <v>4.1700000000000001E-2</v>
      </c>
    </row>
    <row r="4023" spans="1:14">
      <c r="A4023" s="87" t="s">
        <v>164</v>
      </c>
      <c r="B4023" s="14" t="s">
        <v>75</v>
      </c>
      <c r="C4023" s="14" t="s">
        <v>64</v>
      </c>
      <c r="D4023" s="14">
        <v>2017</v>
      </c>
      <c r="E4023" s="14">
        <v>2017</v>
      </c>
      <c r="F4023" s="14" t="s">
        <v>245</v>
      </c>
      <c r="G4023" s="26">
        <v>5452</v>
      </c>
      <c r="H4023" s="26">
        <v>12529</v>
      </c>
      <c r="I4023" s="48">
        <v>42493</v>
      </c>
      <c r="J4023" s="28">
        <v>0.989247311827957</v>
      </c>
      <c r="K4023" s="28">
        <v>0.92253521126760563</v>
      </c>
      <c r="L4023" s="111">
        <v>71</v>
      </c>
      <c r="M4023" s="28">
        <v>0.29599999999999999</v>
      </c>
      <c r="N4023" s="28">
        <v>6.3500000000000001E-2</v>
      </c>
    </row>
    <row r="4024" spans="1:14">
      <c r="A4024" s="87" t="s">
        <v>165</v>
      </c>
      <c r="B4024" s="14" t="s">
        <v>75</v>
      </c>
      <c r="C4024" s="14" t="s">
        <v>64</v>
      </c>
      <c r="D4024" s="14">
        <v>2017</v>
      </c>
      <c r="E4024" s="14">
        <v>2017</v>
      </c>
      <c r="F4024" s="14" t="s">
        <v>245</v>
      </c>
      <c r="G4024" s="26">
        <v>4269</v>
      </c>
      <c r="H4024" s="26">
        <v>9227</v>
      </c>
      <c r="I4024" s="48">
        <v>27150</v>
      </c>
      <c r="J4024" s="28">
        <v>0.91836734693877553</v>
      </c>
      <c r="K4024" s="28">
        <v>0.95774647887323938</v>
      </c>
      <c r="L4024" s="111">
        <v>71</v>
      </c>
      <c r="M4024" s="28">
        <v>0.29599999999999999</v>
      </c>
      <c r="N4024" s="28">
        <v>6.3500000000000001E-2</v>
      </c>
    </row>
    <row r="4025" spans="1:14">
      <c r="A4025" s="87" t="s">
        <v>166</v>
      </c>
      <c r="B4025" s="14" t="s">
        <v>75</v>
      </c>
      <c r="C4025" s="14" t="s">
        <v>64</v>
      </c>
      <c r="D4025" s="14">
        <v>2017</v>
      </c>
      <c r="E4025" s="14">
        <v>2017</v>
      </c>
      <c r="F4025" s="14" t="s">
        <v>245</v>
      </c>
      <c r="G4025" s="26">
        <v>937</v>
      </c>
      <c r="H4025" s="26">
        <v>1645</v>
      </c>
      <c r="I4025" s="48">
        <v>4825</v>
      </c>
      <c r="J4025" s="28">
        <v>0.95</v>
      </c>
      <c r="K4025" s="28">
        <v>0.6071428571428571</v>
      </c>
      <c r="L4025" s="111">
        <v>71</v>
      </c>
      <c r="M4025" s="28">
        <v>0.29599999999999999</v>
      </c>
      <c r="N4025" s="28">
        <v>6.3500000000000001E-2</v>
      </c>
    </row>
    <row r="4026" spans="1:14">
      <c r="A4026" s="87" t="s">
        <v>167</v>
      </c>
      <c r="B4026" s="14" t="s">
        <v>74</v>
      </c>
      <c r="C4026" s="14" t="s">
        <v>64</v>
      </c>
      <c r="D4026" s="14">
        <v>2017</v>
      </c>
      <c r="E4026" s="14">
        <v>2017</v>
      </c>
      <c r="F4026" s="14" t="s">
        <v>245</v>
      </c>
      <c r="G4026" s="26">
        <v>50612</v>
      </c>
      <c r="H4026" s="26">
        <v>117038</v>
      </c>
      <c r="I4026" s="48">
        <v>257136</v>
      </c>
      <c r="J4026" s="28">
        <v>0.98274932614555255</v>
      </c>
      <c r="K4026" s="28">
        <v>0.92019950124688277</v>
      </c>
      <c r="L4026" s="111">
        <v>15</v>
      </c>
      <c r="M4026" s="28">
        <v>0.4</v>
      </c>
      <c r="N4026" s="28">
        <v>3.9600000000000003E-2</v>
      </c>
    </row>
    <row r="4027" spans="1:14">
      <c r="A4027" s="87" t="s">
        <v>168</v>
      </c>
      <c r="B4027" s="14" t="s">
        <v>75</v>
      </c>
      <c r="C4027" s="14" t="s">
        <v>64</v>
      </c>
      <c r="D4027" s="14">
        <v>2017</v>
      </c>
      <c r="E4027" s="14">
        <v>2017</v>
      </c>
      <c r="F4027" s="14" t="s">
        <v>245</v>
      </c>
      <c r="G4027" s="26">
        <v>2807</v>
      </c>
      <c r="H4027" s="26">
        <v>4955</v>
      </c>
      <c r="I4027" s="48">
        <v>14032</v>
      </c>
      <c r="J4027" s="28">
        <v>0.97478991596638653</v>
      </c>
      <c r="K4027" s="28">
        <v>0.96</v>
      </c>
      <c r="L4027" s="111">
        <v>71</v>
      </c>
      <c r="M4027" s="28">
        <v>0.29599999999999999</v>
      </c>
      <c r="N4027" s="28">
        <v>6.3500000000000001E-2</v>
      </c>
    </row>
    <row r="4028" spans="1:14">
      <c r="A4028" s="87" t="s">
        <v>169</v>
      </c>
      <c r="B4028" s="14" t="s">
        <v>74</v>
      </c>
      <c r="C4028" s="14" t="s">
        <v>64</v>
      </c>
      <c r="D4028" s="14">
        <v>2017</v>
      </c>
      <c r="E4028" s="14">
        <v>2017</v>
      </c>
      <c r="F4028" s="14" t="s">
        <v>245</v>
      </c>
      <c r="G4028" s="26">
        <v>34711</v>
      </c>
      <c r="H4028" s="26">
        <v>68560</v>
      </c>
      <c r="I4028" s="48">
        <v>233360</v>
      </c>
      <c r="J4028" s="28">
        <v>0.98535394629780304</v>
      </c>
      <c r="K4028" s="28">
        <v>0.96626506024096381</v>
      </c>
      <c r="L4028" s="111">
        <v>14</v>
      </c>
      <c r="M4028" s="28">
        <v>0.14299999999999999</v>
      </c>
      <c r="N4028" s="28">
        <v>7.3099999999999998E-2</v>
      </c>
    </row>
    <row r="4029" spans="1:14">
      <c r="A4029" s="87" t="s">
        <v>170</v>
      </c>
      <c r="B4029" s="14" t="s">
        <v>74</v>
      </c>
      <c r="C4029" s="14" t="s">
        <v>64</v>
      </c>
      <c r="D4029" s="14">
        <v>2017</v>
      </c>
      <c r="E4029" s="14">
        <v>2017</v>
      </c>
      <c r="F4029" s="14" t="s">
        <v>245</v>
      </c>
      <c r="G4029" s="26">
        <v>9887</v>
      </c>
      <c r="H4029" s="26">
        <v>18924</v>
      </c>
      <c r="I4029" s="48">
        <v>58987</v>
      </c>
      <c r="J4029" s="28">
        <v>0.94871794871794868</v>
      </c>
      <c r="K4029" s="28">
        <v>0.9375</v>
      </c>
      <c r="L4029" s="111">
        <v>71</v>
      </c>
      <c r="M4029" s="28">
        <v>0.29599999999999999</v>
      </c>
      <c r="N4029" s="28">
        <v>6.3500000000000001E-2</v>
      </c>
    </row>
    <row r="4030" spans="1:14">
      <c r="A4030" s="87" t="s">
        <v>171</v>
      </c>
      <c r="B4030" s="14" t="s">
        <v>75</v>
      </c>
      <c r="C4030" s="14" t="s">
        <v>64</v>
      </c>
      <c r="D4030" s="14">
        <v>2017</v>
      </c>
      <c r="E4030" s="14">
        <v>2017</v>
      </c>
      <c r="F4030" s="14" t="s">
        <v>245</v>
      </c>
      <c r="G4030" s="26">
        <v>6031</v>
      </c>
      <c r="H4030" s="26">
        <v>13075</v>
      </c>
      <c r="I4030" s="48">
        <v>32771</v>
      </c>
      <c r="J4030" s="28">
        <v>0.99691358024691357</v>
      </c>
      <c r="K4030" s="28">
        <v>0.9543568464730291</v>
      </c>
      <c r="L4030" s="111">
        <v>71</v>
      </c>
      <c r="M4030" s="28">
        <v>0.29599999999999999</v>
      </c>
      <c r="N4030" s="28">
        <v>6.3500000000000001E-2</v>
      </c>
    </row>
    <row r="4031" spans="1:14">
      <c r="A4031" s="51" t="s">
        <v>281</v>
      </c>
      <c r="B4031" s="14" t="s">
        <v>66</v>
      </c>
      <c r="C4031" s="14" t="s">
        <v>186</v>
      </c>
      <c r="D4031" s="14">
        <v>2017</v>
      </c>
      <c r="E4031" s="14">
        <v>2017</v>
      </c>
      <c r="F4031" s="14" t="s">
        <v>245</v>
      </c>
      <c r="G4031" s="128"/>
      <c r="H4031" s="128"/>
      <c r="I4031" s="128"/>
      <c r="J4031" s="129"/>
      <c r="K4031" s="129"/>
      <c r="L4031" s="111"/>
      <c r="M4031" s="28">
        <v>0.254</v>
      </c>
      <c r="N4031" s="28">
        <v>5.3999999999999999E-2</v>
      </c>
    </row>
    <row r="4032" spans="1:14">
      <c r="A4032" s="51" t="s">
        <v>172</v>
      </c>
      <c r="B4032" s="14" t="s">
        <v>66</v>
      </c>
      <c r="C4032" s="14" t="s">
        <v>186</v>
      </c>
      <c r="D4032" s="14">
        <v>2017</v>
      </c>
      <c r="E4032" s="14">
        <v>2017</v>
      </c>
      <c r="F4032" s="14" t="s">
        <v>245</v>
      </c>
      <c r="G4032" s="26">
        <v>1985432</v>
      </c>
      <c r="H4032" s="26">
        <v>4085865</v>
      </c>
      <c r="I4032" s="110">
        <v>13358391</v>
      </c>
      <c r="J4032" s="28">
        <v>0.9841604048755046</v>
      </c>
      <c r="K4032" s="28">
        <v>0.93026985001133822</v>
      </c>
      <c r="L4032" s="111">
        <v>763</v>
      </c>
      <c r="M4032" s="28">
        <v>0.39100000000000001</v>
      </c>
      <c r="N4032" s="28">
        <v>6.1899999999999997E-2</v>
      </c>
    </row>
    <row r="4033" spans="1:14">
      <c r="A4033" s="51" t="s">
        <v>173</v>
      </c>
      <c r="B4033" s="14" t="s">
        <v>74</v>
      </c>
      <c r="C4033" s="14" t="s">
        <v>186</v>
      </c>
      <c r="D4033" s="14">
        <v>2017</v>
      </c>
      <c r="E4033" s="14">
        <v>2017</v>
      </c>
      <c r="F4033" s="14" t="s">
        <v>245</v>
      </c>
      <c r="G4033" s="26">
        <v>57382</v>
      </c>
      <c r="H4033" s="26">
        <v>107694</v>
      </c>
      <c r="I4033" s="110">
        <v>436371</v>
      </c>
      <c r="J4033" s="28" t="s">
        <v>66</v>
      </c>
      <c r="K4033" s="28" t="s">
        <v>66</v>
      </c>
      <c r="L4033" s="111">
        <v>20</v>
      </c>
      <c r="M4033" s="28">
        <v>0.45</v>
      </c>
      <c r="N4033" s="28">
        <v>3.1E-2</v>
      </c>
    </row>
    <row r="4034" spans="1:14">
      <c r="A4034" s="51" t="s">
        <v>174</v>
      </c>
      <c r="B4034" s="14" t="s">
        <v>75</v>
      </c>
      <c r="C4034" s="14" t="s">
        <v>186</v>
      </c>
      <c r="D4034" s="14">
        <v>2017</v>
      </c>
      <c r="E4034" s="14">
        <v>2017</v>
      </c>
      <c r="F4034" s="14" t="s">
        <v>245</v>
      </c>
      <c r="G4034" s="26">
        <v>78</v>
      </c>
      <c r="H4034" s="26">
        <v>137</v>
      </c>
      <c r="I4034" s="110">
        <v>323</v>
      </c>
      <c r="J4034" s="28">
        <v>1</v>
      </c>
      <c r="K4034" s="28">
        <v>0.66666666666666663</v>
      </c>
      <c r="L4034" s="111">
        <v>78</v>
      </c>
      <c r="M4034" s="28">
        <v>0.29499999999999998</v>
      </c>
      <c r="N4034" s="28">
        <v>8.4599999999999995E-2</v>
      </c>
    </row>
    <row r="4035" spans="1:14">
      <c r="A4035" s="51" t="s">
        <v>175</v>
      </c>
      <c r="B4035" s="14" t="s">
        <v>75</v>
      </c>
      <c r="C4035" s="14" t="s">
        <v>186</v>
      </c>
      <c r="D4035" s="14">
        <v>2017</v>
      </c>
      <c r="E4035" s="14">
        <v>2017</v>
      </c>
      <c r="F4035" s="14" t="s">
        <v>245</v>
      </c>
      <c r="G4035" s="26">
        <v>1666</v>
      </c>
      <c r="H4035" s="26">
        <v>3013</v>
      </c>
      <c r="I4035" s="110">
        <v>8206</v>
      </c>
      <c r="J4035" s="28">
        <v>1</v>
      </c>
      <c r="K4035" s="28">
        <v>0.98181818181818181</v>
      </c>
      <c r="L4035" s="111">
        <v>78</v>
      </c>
      <c r="M4035" s="28">
        <v>0.29499999999999998</v>
      </c>
      <c r="N4035" s="28">
        <v>8.4599999999999995E-2</v>
      </c>
    </row>
    <row r="4036" spans="1:14">
      <c r="A4036" s="51" t="s">
        <v>176</v>
      </c>
      <c r="B4036" s="14" t="s">
        <v>75</v>
      </c>
      <c r="C4036" s="14" t="s">
        <v>186</v>
      </c>
      <c r="D4036" s="14">
        <v>2017</v>
      </c>
      <c r="E4036" s="14">
        <v>2017</v>
      </c>
      <c r="F4036" s="14" t="s">
        <v>245</v>
      </c>
      <c r="G4036" s="26">
        <v>16544</v>
      </c>
      <c r="H4036" s="26">
        <v>30858</v>
      </c>
      <c r="I4036" s="110">
        <v>83016</v>
      </c>
      <c r="J4036" s="28">
        <v>0.9255079006772009</v>
      </c>
      <c r="K4036" s="28">
        <v>0.91233283803863297</v>
      </c>
      <c r="L4036" s="111">
        <v>78</v>
      </c>
      <c r="M4036" s="28">
        <v>0.29499999999999998</v>
      </c>
      <c r="N4036" s="28">
        <v>8.4599999999999995E-2</v>
      </c>
    </row>
    <row r="4037" spans="1:14">
      <c r="A4037" s="51" t="s">
        <v>177</v>
      </c>
      <c r="B4037" s="14" t="s">
        <v>75</v>
      </c>
      <c r="C4037" s="14" t="s">
        <v>186</v>
      </c>
      <c r="D4037" s="14">
        <v>2017</v>
      </c>
      <c r="E4037" s="14">
        <v>2017</v>
      </c>
      <c r="F4037" s="14" t="s">
        <v>245</v>
      </c>
      <c r="G4037" s="26">
        <v>2804</v>
      </c>
      <c r="H4037" s="26">
        <v>5025</v>
      </c>
      <c r="I4037" s="110">
        <v>12006</v>
      </c>
      <c r="J4037" s="28">
        <v>0.99411764705882355</v>
      </c>
      <c r="K4037" s="28">
        <v>0.89380530973451322</v>
      </c>
      <c r="L4037" s="111">
        <v>78</v>
      </c>
      <c r="M4037" s="28">
        <v>0.29499999999999998</v>
      </c>
      <c r="N4037" s="28">
        <v>8.4599999999999995E-2</v>
      </c>
    </row>
    <row r="4038" spans="1:14">
      <c r="A4038" s="51" t="s">
        <v>178</v>
      </c>
      <c r="B4038" s="14" t="s">
        <v>75</v>
      </c>
      <c r="C4038" s="14" t="s">
        <v>186</v>
      </c>
      <c r="D4038" s="14">
        <v>2017</v>
      </c>
      <c r="E4038" s="14">
        <v>2017</v>
      </c>
      <c r="F4038" s="14" t="s">
        <v>245</v>
      </c>
      <c r="G4038" s="26">
        <v>692</v>
      </c>
      <c r="H4038" s="26">
        <v>1535</v>
      </c>
      <c r="I4038" s="110">
        <v>9091</v>
      </c>
      <c r="J4038" s="28">
        <v>1</v>
      </c>
      <c r="K4038" s="28">
        <v>1</v>
      </c>
      <c r="L4038" s="111">
        <v>78</v>
      </c>
      <c r="M4038" s="28">
        <v>0.29499999999999998</v>
      </c>
      <c r="N4038" s="28">
        <v>8.4599999999999995E-2</v>
      </c>
    </row>
    <row r="4039" spans="1:14">
      <c r="A4039" s="51" t="s">
        <v>179</v>
      </c>
      <c r="B4039" s="14" t="s">
        <v>74</v>
      </c>
      <c r="C4039" s="14" t="s">
        <v>186</v>
      </c>
      <c r="D4039" s="14">
        <v>2017</v>
      </c>
      <c r="E4039" s="14">
        <v>2017</v>
      </c>
      <c r="F4039" s="14" t="s">
        <v>245</v>
      </c>
      <c r="G4039" s="26">
        <v>31606</v>
      </c>
      <c r="H4039" s="26">
        <v>62627</v>
      </c>
      <c r="I4039" s="110">
        <v>272689</v>
      </c>
      <c r="J4039" s="28">
        <v>0.97023809523809523</v>
      </c>
      <c r="K4039" s="28">
        <v>0.9836601307189542</v>
      </c>
      <c r="L4039" s="111">
        <v>12</v>
      </c>
      <c r="M4039" s="28">
        <v>0.33300000000000002</v>
      </c>
      <c r="N4039" s="28">
        <v>5.8500000000000003E-2</v>
      </c>
    </row>
    <row r="4040" spans="1:14">
      <c r="A4040" s="51" t="s">
        <v>180</v>
      </c>
      <c r="B4040" s="14" t="s">
        <v>75</v>
      </c>
      <c r="C4040" s="14" t="s">
        <v>186</v>
      </c>
      <c r="D4040" s="14">
        <v>2017</v>
      </c>
      <c r="E4040" s="14">
        <v>2017</v>
      </c>
      <c r="F4040" s="14" t="s">
        <v>245</v>
      </c>
      <c r="G4040" s="26">
        <v>2577</v>
      </c>
      <c r="H4040" s="26">
        <v>5280</v>
      </c>
      <c r="I4040" s="110">
        <v>12065</v>
      </c>
      <c r="J4040" s="28">
        <v>1</v>
      </c>
      <c r="K4040" s="28">
        <v>0.97701149425287359</v>
      </c>
      <c r="L4040" s="111">
        <v>78</v>
      </c>
      <c r="M4040" s="28">
        <v>0.29499999999999998</v>
      </c>
      <c r="N4040" s="28">
        <v>8.4599999999999995E-2</v>
      </c>
    </row>
    <row r="4041" spans="1:14">
      <c r="A4041" s="51" t="s">
        <v>181</v>
      </c>
      <c r="B4041" s="14" t="s">
        <v>75</v>
      </c>
      <c r="C4041" s="14" t="s">
        <v>186</v>
      </c>
      <c r="D4041" s="14">
        <v>2017</v>
      </c>
      <c r="E4041" s="14">
        <v>2017</v>
      </c>
      <c r="F4041" s="14" t="s">
        <v>245</v>
      </c>
      <c r="G4041" s="26">
        <v>6789</v>
      </c>
      <c r="H4041" s="26">
        <v>11966</v>
      </c>
      <c r="I4041" s="110">
        <v>38644</v>
      </c>
      <c r="J4041" s="28">
        <v>0.99704142011834318</v>
      </c>
      <c r="K4041" s="28">
        <v>0.98367346938775513</v>
      </c>
      <c r="L4041" s="111">
        <v>78</v>
      </c>
      <c r="M4041" s="28">
        <v>0.29499999999999998</v>
      </c>
      <c r="N4041" s="28">
        <v>8.4599999999999995E-2</v>
      </c>
    </row>
    <row r="4042" spans="1:14">
      <c r="A4042" s="87" t="s">
        <v>123</v>
      </c>
      <c r="B4042" s="14" t="s">
        <v>74</v>
      </c>
      <c r="C4042" s="14" t="s">
        <v>186</v>
      </c>
      <c r="D4042" s="14">
        <v>2017</v>
      </c>
      <c r="E4042" s="14">
        <v>2017</v>
      </c>
      <c r="F4042" s="14" t="s">
        <v>245</v>
      </c>
      <c r="G4042" s="26">
        <v>88665</v>
      </c>
      <c r="H4042" s="26">
        <v>204992</v>
      </c>
      <c r="I4042" s="110">
        <v>491423</v>
      </c>
      <c r="J4042" s="28">
        <v>0.95606750602732382</v>
      </c>
      <c r="K4042" s="28">
        <v>0.94394971189104238</v>
      </c>
      <c r="L4042" s="111">
        <v>36</v>
      </c>
      <c r="M4042" s="28">
        <v>0.41699999999999998</v>
      </c>
      <c r="N4042" s="28">
        <v>3.9E-2</v>
      </c>
    </row>
    <row r="4043" spans="1:14">
      <c r="A4043" s="87" t="s">
        <v>124</v>
      </c>
      <c r="B4043" s="14" t="s">
        <v>75</v>
      </c>
      <c r="C4043" s="14" t="s">
        <v>186</v>
      </c>
      <c r="D4043" s="14">
        <v>2017</v>
      </c>
      <c r="E4043" s="14">
        <v>2017</v>
      </c>
      <c r="F4043" s="14" t="s">
        <v>245</v>
      </c>
      <c r="G4043" s="26">
        <v>1508</v>
      </c>
      <c r="H4043" s="26">
        <v>3456</v>
      </c>
      <c r="I4043" s="110">
        <v>12485</v>
      </c>
      <c r="J4043" s="28">
        <v>0.97727272727272729</v>
      </c>
      <c r="K4043" s="28">
        <v>1</v>
      </c>
      <c r="L4043" s="111">
        <v>78</v>
      </c>
      <c r="M4043" s="28">
        <v>0.29499999999999998</v>
      </c>
      <c r="N4043" s="28">
        <v>8.4599999999999995E-2</v>
      </c>
    </row>
    <row r="4044" spans="1:14">
      <c r="A4044" s="87" t="s">
        <v>125</v>
      </c>
      <c r="B4044" s="14" t="s">
        <v>75</v>
      </c>
      <c r="C4044" s="14" t="s">
        <v>186</v>
      </c>
      <c r="D4044" s="14">
        <v>2017</v>
      </c>
      <c r="E4044" s="14">
        <v>2017</v>
      </c>
      <c r="F4044" s="14" t="s">
        <v>245</v>
      </c>
      <c r="G4044" s="26">
        <v>11991</v>
      </c>
      <c r="H4044" s="26">
        <v>20350</v>
      </c>
      <c r="I4044" s="110">
        <v>55331</v>
      </c>
      <c r="J4044" s="28">
        <v>0.99380804953560375</v>
      </c>
      <c r="K4044" s="28">
        <v>0.97876857749469215</v>
      </c>
      <c r="L4044" s="111">
        <v>78</v>
      </c>
      <c r="M4044" s="28">
        <v>0.29499999999999998</v>
      </c>
      <c r="N4044" s="28">
        <v>8.4599999999999995E-2</v>
      </c>
    </row>
    <row r="4045" spans="1:14">
      <c r="A4045" s="87" t="s">
        <v>126</v>
      </c>
      <c r="B4045" s="14" t="s">
        <v>75</v>
      </c>
      <c r="C4045" s="14" t="s">
        <v>186</v>
      </c>
      <c r="D4045" s="14">
        <v>2017</v>
      </c>
      <c r="E4045" s="14">
        <v>2017</v>
      </c>
      <c r="F4045" s="14" t="s">
        <v>245</v>
      </c>
      <c r="G4045" s="26">
        <v>17388</v>
      </c>
      <c r="H4045" s="26">
        <v>42136</v>
      </c>
      <c r="I4045" s="110">
        <v>95204</v>
      </c>
      <c r="J4045" s="28">
        <v>0.97406639004149376</v>
      </c>
      <c r="K4045" s="28">
        <v>0.92482517482517479</v>
      </c>
      <c r="L4045" s="111">
        <v>78</v>
      </c>
      <c r="M4045" s="28">
        <v>0.29499999999999998</v>
      </c>
      <c r="N4045" s="28">
        <v>8.4599999999999995E-2</v>
      </c>
    </row>
    <row r="4046" spans="1:14">
      <c r="A4046" s="87" t="s">
        <v>127</v>
      </c>
      <c r="B4046" s="14" t="s">
        <v>75</v>
      </c>
      <c r="C4046" s="14" t="s">
        <v>186</v>
      </c>
      <c r="D4046" s="14">
        <v>2017</v>
      </c>
      <c r="E4046" s="14">
        <v>2017</v>
      </c>
      <c r="F4046" s="14" t="s">
        <v>245</v>
      </c>
      <c r="G4046" s="26">
        <v>1017</v>
      </c>
      <c r="H4046" s="26">
        <v>1965</v>
      </c>
      <c r="I4046" s="110">
        <v>5525</v>
      </c>
      <c r="J4046" s="28">
        <v>1</v>
      </c>
      <c r="K4046" s="28">
        <v>0.83870967741935487</v>
      </c>
      <c r="L4046" s="111">
        <v>78</v>
      </c>
      <c r="M4046" s="28">
        <v>0.29499999999999998</v>
      </c>
      <c r="N4046" s="28">
        <v>8.4599999999999995E-2</v>
      </c>
    </row>
    <row r="4047" spans="1:14">
      <c r="A4047" s="87" t="s">
        <v>128</v>
      </c>
      <c r="B4047" s="14" t="s">
        <v>75</v>
      </c>
      <c r="C4047" s="14" t="s">
        <v>186</v>
      </c>
      <c r="D4047" s="14">
        <v>2017</v>
      </c>
      <c r="E4047" s="14">
        <v>2017</v>
      </c>
      <c r="F4047" s="14" t="s">
        <v>245</v>
      </c>
      <c r="G4047" s="26">
        <v>68941</v>
      </c>
      <c r="H4047" s="26">
        <v>159703</v>
      </c>
      <c r="I4047" s="110">
        <v>412800</v>
      </c>
      <c r="J4047" s="28">
        <v>0.99063962558502339</v>
      </c>
      <c r="K4047" s="28">
        <v>0.92347548824232761</v>
      </c>
      <c r="L4047" s="111">
        <v>18</v>
      </c>
      <c r="M4047" s="28">
        <v>0.222</v>
      </c>
      <c r="N4047" s="28">
        <v>1.6199999999999999E-2</v>
      </c>
    </row>
    <row r="4048" spans="1:14">
      <c r="A4048" s="87" t="s">
        <v>129</v>
      </c>
      <c r="B4048" s="14" t="s">
        <v>75</v>
      </c>
      <c r="C4048" s="14" t="s">
        <v>186</v>
      </c>
      <c r="D4048" s="14">
        <v>2017</v>
      </c>
      <c r="E4048" s="14">
        <v>2017</v>
      </c>
      <c r="F4048" s="14" t="s">
        <v>245</v>
      </c>
      <c r="G4048" s="26">
        <v>10585</v>
      </c>
      <c r="H4048" s="26">
        <v>23866</v>
      </c>
      <c r="I4048" s="110">
        <v>57834</v>
      </c>
      <c r="J4048" s="28">
        <v>0.99672131147540988</v>
      </c>
      <c r="K4048" s="28">
        <v>0.91911764705882348</v>
      </c>
      <c r="L4048" s="111">
        <v>78</v>
      </c>
      <c r="M4048" s="28">
        <v>0.29499999999999998</v>
      </c>
      <c r="N4048" s="28">
        <v>8.4599999999999995E-2</v>
      </c>
    </row>
    <row r="4049" spans="1:14">
      <c r="A4049" s="87" t="s">
        <v>130</v>
      </c>
      <c r="B4049" s="14" t="s">
        <v>75</v>
      </c>
      <c r="C4049" s="14" t="s">
        <v>186</v>
      </c>
      <c r="D4049" s="14">
        <v>2017</v>
      </c>
      <c r="E4049" s="14">
        <v>2017</v>
      </c>
      <c r="F4049" s="14" t="s">
        <v>245</v>
      </c>
      <c r="G4049" s="26">
        <v>6406</v>
      </c>
      <c r="H4049" s="26">
        <v>11846</v>
      </c>
      <c r="I4049" s="110">
        <v>32831</v>
      </c>
      <c r="J4049" s="28">
        <v>0.930379746835443</v>
      </c>
      <c r="K4049" s="28">
        <v>0.87735849056603776</v>
      </c>
      <c r="L4049" s="111">
        <v>78</v>
      </c>
      <c r="M4049" s="28">
        <v>0.29499999999999998</v>
      </c>
      <c r="N4049" s="28">
        <v>8.4599999999999995E-2</v>
      </c>
    </row>
    <row r="4050" spans="1:14">
      <c r="A4050" s="87" t="s">
        <v>131</v>
      </c>
      <c r="B4050" s="14" t="s">
        <v>75</v>
      </c>
      <c r="C4050" s="14" t="s">
        <v>186</v>
      </c>
      <c r="D4050" s="14">
        <v>2017</v>
      </c>
      <c r="E4050" s="14">
        <v>2017</v>
      </c>
      <c r="F4050" s="14" t="s">
        <v>245</v>
      </c>
      <c r="G4050" s="26">
        <v>1582</v>
      </c>
      <c r="H4050" s="26">
        <v>3172</v>
      </c>
      <c r="I4050" s="110">
        <v>8079</v>
      </c>
      <c r="J4050" s="28">
        <v>0.96052631578947367</v>
      </c>
      <c r="K4050" s="28">
        <v>0.8936170212765957</v>
      </c>
      <c r="L4050" s="111">
        <v>78</v>
      </c>
      <c r="M4050" s="28">
        <v>0.29499999999999998</v>
      </c>
      <c r="N4050" s="28">
        <v>8.4599999999999995E-2</v>
      </c>
    </row>
    <row r="4051" spans="1:14">
      <c r="A4051" s="87" t="s">
        <v>132</v>
      </c>
      <c r="B4051" s="14" t="s">
        <v>76</v>
      </c>
      <c r="C4051" s="14" t="s">
        <v>186</v>
      </c>
      <c r="D4051" s="14">
        <v>2017</v>
      </c>
      <c r="E4051" s="14">
        <v>2017</v>
      </c>
      <c r="F4051" s="14" t="s">
        <v>245</v>
      </c>
      <c r="G4051" s="26">
        <v>539658</v>
      </c>
      <c r="H4051" s="26">
        <v>1080306</v>
      </c>
      <c r="I4051" s="110">
        <v>3965474</v>
      </c>
      <c r="J4051" s="28">
        <v>0.9858131880603791</v>
      </c>
      <c r="K4051" s="28">
        <v>0.90716078798451261</v>
      </c>
      <c r="L4051" s="111">
        <v>280</v>
      </c>
      <c r="M4051" s="28">
        <v>0.47099999999999997</v>
      </c>
      <c r="N4051" s="28">
        <v>0.10100000000000001</v>
      </c>
    </row>
    <row r="4052" spans="1:14">
      <c r="A4052" s="87" t="s">
        <v>133</v>
      </c>
      <c r="B4052" s="14" t="s">
        <v>75</v>
      </c>
      <c r="C4052" s="14" t="s">
        <v>186</v>
      </c>
      <c r="D4052" s="14">
        <v>2017</v>
      </c>
      <c r="E4052" s="14">
        <v>2017</v>
      </c>
      <c r="F4052" s="14" t="s">
        <v>245</v>
      </c>
      <c r="G4052" s="26">
        <v>11312</v>
      </c>
      <c r="H4052" s="26">
        <v>27445</v>
      </c>
      <c r="I4052" s="110">
        <v>70413</v>
      </c>
      <c r="J4052" s="28">
        <v>0.99285714285714288</v>
      </c>
      <c r="K4052" s="28">
        <v>0.99186991869918695</v>
      </c>
      <c r="L4052" s="111">
        <v>78</v>
      </c>
      <c r="M4052" s="28">
        <v>0.29499999999999998</v>
      </c>
      <c r="N4052" s="28">
        <v>8.4599999999999995E-2</v>
      </c>
    </row>
    <row r="4053" spans="1:14">
      <c r="A4053" s="87" t="s">
        <v>134</v>
      </c>
      <c r="B4053" s="14" t="s">
        <v>75</v>
      </c>
      <c r="C4053" s="14" t="s">
        <v>186</v>
      </c>
      <c r="D4053" s="14">
        <v>2017</v>
      </c>
      <c r="E4053" s="14">
        <v>2017</v>
      </c>
      <c r="F4053" s="14" t="s">
        <v>245</v>
      </c>
      <c r="G4053" s="26">
        <v>5972</v>
      </c>
      <c r="H4053" s="26">
        <v>9897</v>
      </c>
      <c r="I4053" s="110">
        <v>47502</v>
      </c>
      <c r="J4053" s="28">
        <v>0.98422712933753942</v>
      </c>
      <c r="K4053" s="28">
        <v>0.93896713615023475</v>
      </c>
      <c r="L4053" s="111">
        <v>78</v>
      </c>
      <c r="M4053" s="28">
        <v>0.29499999999999998</v>
      </c>
      <c r="N4053" s="28">
        <v>8.4599999999999995E-2</v>
      </c>
    </row>
    <row r="4054" spans="1:14">
      <c r="A4054" s="87" t="s">
        <v>135</v>
      </c>
      <c r="B4054" s="14" t="s">
        <v>75</v>
      </c>
      <c r="C4054" s="14" t="s">
        <v>186</v>
      </c>
      <c r="D4054" s="14">
        <v>2017</v>
      </c>
      <c r="E4054" s="14">
        <v>2017</v>
      </c>
      <c r="F4054" s="14" t="s">
        <v>245</v>
      </c>
      <c r="G4054" s="26">
        <v>1023</v>
      </c>
      <c r="H4054" s="26">
        <v>1856</v>
      </c>
      <c r="I4054" s="110">
        <v>4846</v>
      </c>
      <c r="J4054" s="28">
        <v>0.89583333333333337</v>
      </c>
      <c r="K4054" s="28">
        <v>0.66666666666666663</v>
      </c>
      <c r="L4054" s="111">
        <v>78</v>
      </c>
      <c r="M4054" s="28">
        <v>0.29499999999999998</v>
      </c>
      <c r="N4054" s="28">
        <v>8.4599999999999995E-2</v>
      </c>
    </row>
    <row r="4055" spans="1:14">
      <c r="A4055" s="87" t="s">
        <v>136</v>
      </c>
      <c r="B4055" s="14" t="s">
        <v>75</v>
      </c>
      <c r="C4055" s="14" t="s">
        <v>186</v>
      </c>
      <c r="D4055" s="14">
        <v>2017</v>
      </c>
      <c r="E4055" s="14">
        <v>2017</v>
      </c>
      <c r="F4055" s="14" t="s">
        <v>245</v>
      </c>
      <c r="G4055" s="26">
        <v>6320</v>
      </c>
      <c r="H4055" s="26">
        <v>11736</v>
      </c>
      <c r="I4055" s="110">
        <v>41688</v>
      </c>
      <c r="J4055" s="28">
        <v>0.93603411513859269</v>
      </c>
      <c r="K4055" s="28">
        <v>0.94551282051282048</v>
      </c>
      <c r="L4055" s="111">
        <v>78</v>
      </c>
      <c r="M4055" s="28">
        <v>0.29499999999999998</v>
      </c>
      <c r="N4055" s="28">
        <v>8.4599999999999995E-2</v>
      </c>
    </row>
    <row r="4056" spans="1:14">
      <c r="A4056" s="87" t="s">
        <v>137</v>
      </c>
      <c r="B4056" s="14" t="s">
        <v>75</v>
      </c>
      <c r="C4056" s="14" t="s">
        <v>186</v>
      </c>
      <c r="D4056" s="14">
        <v>2017</v>
      </c>
      <c r="E4056" s="14">
        <v>2017</v>
      </c>
      <c r="F4056" s="14" t="s">
        <v>245</v>
      </c>
      <c r="G4056" s="26">
        <v>23439</v>
      </c>
      <c r="H4056" s="26">
        <v>54193</v>
      </c>
      <c r="I4056" s="110">
        <v>139557</v>
      </c>
      <c r="J4056" s="28">
        <v>0.97633744855967075</v>
      </c>
      <c r="K4056" s="28">
        <v>0.95594713656387664</v>
      </c>
      <c r="L4056" s="111">
        <v>6</v>
      </c>
      <c r="M4056" s="28">
        <v>0</v>
      </c>
      <c r="N4056" s="28">
        <v>3.2300000000000002E-2</v>
      </c>
    </row>
    <row r="4057" spans="1:14">
      <c r="A4057" s="87" t="s">
        <v>138</v>
      </c>
      <c r="B4057" s="14" t="s">
        <v>75</v>
      </c>
      <c r="C4057" s="14" t="s">
        <v>186</v>
      </c>
      <c r="D4057" s="14">
        <v>2017</v>
      </c>
      <c r="E4057" s="14">
        <v>2017</v>
      </c>
      <c r="F4057" s="14" t="s">
        <v>245</v>
      </c>
      <c r="G4057" s="26">
        <v>544</v>
      </c>
      <c r="H4057" s="26">
        <v>1172</v>
      </c>
      <c r="I4057" s="110">
        <v>3195</v>
      </c>
      <c r="J4057" s="28">
        <v>0.91891891891891886</v>
      </c>
      <c r="K4057" s="28">
        <v>0.96</v>
      </c>
      <c r="L4057" s="111">
        <v>78</v>
      </c>
      <c r="M4057" s="28">
        <v>0.29499999999999998</v>
      </c>
      <c r="N4057" s="28">
        <v>8.4599999999999995E-2</v>
      </c>
    </row>
    <row r="4058" spans="1:14">
      <c r="A4058" s="87" t="s">
        <v>139</v>
      </c>
      <c r="B4058" s="14" t="s">
        <v>75</v>
      </c>
      <c r="C4058" s="14" t="s">
        <v>186</v>
      </c>
      <c r="D4058" s="14">
        <v>2017</v>
      </c>
      <c r="E4058" s="14">
        <v>2017</v>
      </c>
      <c r="F4058" s="14" t="s">
        <v>245</v>
      </c>
      <c r="G4058" s="26">
        <v>392</v>
      </c>
      <c r="H4058" s="26">
        <v>675</v>
      </c>
      <c r="I4058" s="110">
        <v>3700</v>
      </c>
      <c r="J4058" s="28">
        <v>1</v>
      </c>
      <c r="K4058" s="28">
        <v>1</v>
      </c>
      <c r="L4058" s="111">
        <v>78</v>
      </c>
      <c r="M4058" s="28">
        <v>0.29499999999999998</v>
      </c>
      <c r="N4058" s="28">
        <v>8.4599999999999995E-2</v>
      </c>
    </row>
    <row r="4059" spans="1:14">
      <c r="A4059" s="87" t="s">
        <v>140</v>
      </c>
      <c r="B4059" s="14" t="s">
        <v>75</v>
      </c>
      <c r="C4059" s="14" t="s">
        <v>186</v>
      </c>
      <c r="D4059" s="14">
        <v>2017</v>
      </c>
      <c r="E4059" s="14">
        <v>2017</v>
      </c>
      <c r="F4059" s="14" t="s">
        <v>245</v>
      </c>
      <c r="G4059" s="26">
        <v>19822</v>
      </c>
      <c r="H4059" s="26">
        <v>43219</v>
      </c>
      <c r="I4059" s="110">
        <v>186418</v>
      </c>
      <c r="J4059" s="28">
        <v>0.99701789264413521</v>
      </c>
      <c r="K4059" s="28">
        <v>0.94763513513513509</v>
      </c>
      <c r="L4059" s="111">
        <v>7</v>
      </c>
      <c r="M4059" s="28">
        <v>0.28599999999999998</v>
      </c>
      <c r="N4059" s="28">
        <v>2.98E-2</v>
      </c>
    </row>
    <row r="4060" spans="1:14">
      <c r="A4060" s="87" t="s">
        <v>141</v>
      </c>
      <c r="B4060" s="14" t="s">
        <v>75</v>
      </c>
      <c r="C4060" s="14" t="s">
        <v>186</v>
      </c>
      <c r="D4060" s="14">
        <v>2017</v>
      </c>
      <c r="E4060" s="14">
        <v>2017</v>
      </c>
      <c r="F4060" s="14" t="s">
        <v>245</v>
      </c>
      <c r="G4060" s="26">
        <v>3127</v>
      </c>
      <c r="H4060" s="26">
        <v>6224</v>
      </c>
      <c r="I4060" s="110">
        <v>32166</v>
      </c>
      <c r="J4060" s="28">
        <v>0.93233082706766912</v>
      </c>
      <c r="K4060" s="28">
        <v>0.9101123595505618</v>
      </c>
      <c r="L4060" s="111">
        <v>78</v>
      </c>
      <c r="M4060" s="28">
        <v>0.29499999999999998</v>
      </c>
      <c r="N4060" s="28">
        <v>8.4599999999999995E-2</v>
      </c>
    </row>
    <row r="4061" spans="1:14">
      <c r="A4061" s="87" t="s">
        <v>142</v>
      </c>
      <c r="B4061" s="14" t="s">
        <v>75</v>
      </c>
      <c r="C4061" s="14" t="s">
        <v>186</v>
      </c>
      <c r="D4061" s="14">
        <v>2017</v>
      </c>
      <c r="E4061" s="14">
        <v>2017</v>
      </c>
      <c r="F4061" s="14" t="s">
        <v>245</v>
      </c>
      <c r="G4061" s="26">
        <v>4101</v>
      </c>
      <c r="H4061" s="26">
        <v>7086</v>
      </c>
      <c r="I4061" s="110">
        <v>25210</v>
      </c>
      <c r="J4061" s="28">
        <v>0.89639639639639634</v>
      </c>
      <c r="K4061" s="28">
        <v>0.85620915032679734</v>
      </c>
      <c r="L4061" s="111">
        <v>78</v>
      </c>
      <c r="M4061" s="28">
        <v>0.29499999999999998</v>
      </c>
      <c r="N4061" s="28">
        <v>8.4599999999999995E-2</v>
      </c>
    </row>
    <row r="4062" spans="1:14">
      <c r="A4062" s="87" t="s">
        <v>143</v>
      </c>
      <c r="B4062" s="14" t="s">
        <v>74</v>
      </c>
      <c r="C4062" s="14" t="s">
        <v>186</v>
      </c>
      <c r="D4062" s="14">
        <v>2017</v>
      </c>
      <c r="E4062" s="14">
        <v>2017</v>
      </c>
      <c r="F4062" s="14" t="s">
        <v>245</v>
      </c>
      <c r="G4062" s="26">
        <v>115627</v>
      </c>
      <c r="H4062" s="26">
        <v>233036</v>
      </c>
      <c r="I4062" s="110">
        <v>896981</v>
      </c>
      <c r="J4062" s="28">
        <v>0.99591305963217536</v>
      </c>
      <c r="K4062" s="28">
        <v>0.99412751677852351</v>
      </c>
      <c r="L4062" s="111">
        <v>42</v>
      </c>
      <c r="M4062" s="28">
        <v>0.35699999999999998</v>
      </c>
      <c r="N4062" s="28">
        <v>6.3700000000000007E-2</v>
      </c>
    </row>
    <row r="4063" spans="1:14">
      <c r="A4063" s="87" t="s">
        <v>144</v>
      </c>
      <c r="B4063" s="14" t="s">
        <v>74</v>
      </c>
      <c r="C4063" s="14" t="s">
        <v>186</v>
      </c>
      <c r="D4063" s="14">
        <v>2017</v>
      </c>
      <c r="E4063" s="14">
        <v>2017</v>
      </c>
      <c r="F4063" s="14" t="s">
        <v>245</v>
      </c>
      <c r="G4063" s="26">
        <v>8686</v>
      </c>
      <c r="H4063" s="26">
        <v>16186</v>
      </c>
      <c r="I4063" s="110">
        <v>61812</v>
      </c>
      <c r="J4063" s="28">
        <v>1</v>
      </c>
      <c r="K4063" s="28">
        <v>0.8839285714285714</v>
      </c>
      <c r="L4063" s="111">
        <v>78</v>
      </c>
      <c r="M4063" s="28">
        <v>0.29499999999999998</v>
      </c>
      <c r="N4063" s="28">
        <v>8.4599999999999995E-2</v>
      </c>
    </row>
    <row r="4064" spans="1:14">
      <c r="A4064" s="87" t="s">
        <v>145</v>
      </c>
      <c r="B4064" s="14" t="s">
        <v>75</v>
      </c>
      <c r="C4064" s="14" t="s">
        <v>186</v>
      </c>
      <c r="D4064" s="14">
        <v>2017</v>
      </c>
      <c r="E4064" s="14">
        <v>2017</v>
      </c>
      <c r="F4064" s="14" t="s">
        <v>245</v>
      </c>
      <c r="G4064" s="26">
        <v>1082</v>
      </c>
      <c r="H4064" s="26">
        <v>1960</v>
      </c>
      <c r="I4064" s="110">
        <v>6478</v>
      </c>
      <c r="J4064" s="28">
        <v>0.98809523809523814</v>
      </c>
      <c r="K4064" s="28">
        <v>0.93939393939393945</v>
      </c>
      <c r="L4064" s="111">
        <v>78</v>
      </c>
      <c r="M4064" s="28">
        <v>0.29499999999999998</v>
      </c>
      <c r="N4064" s="28">
        <v>8.4599999999999995E-2</v>
      </c>
    </row>
    <row r="4065" spans="1:14">
      <c r="A4065" s="87" t="s">
        <v>146</v>
      </c>
      <c r="B4065" s="14" t="s">
        <v>75</v>
      </c>
      <c r="C4065" s="14" t="s">
        <v>186</v>
      </c>
      <c r="D4065" s="14">
        <v>2017</v>
      </c>
      <c r="E4065" s="14">
        <v>2017</v>
      </c>
      <c r="F4065" s="14" t="s">
        <v>245</v>
      </c>
      <c r="G4065" s="26">
        <v>123150</v>
      </c>
      <c r="H4065" s="26">
        <v>271909</v>
      </c>
      <c r="I4065" s="110">
        <v>837547</v>
      </c>
      <c r="J4065" s="28">
        <v>0.99561961283029532</v>
      </c>
      <c r="K4065" s="28">
        <v>0.93817878028404345</v>
      </c>
      <c r="L4065" s="111">
        <v>35</v>
      </c>
      <c r="M4065" s="28">
        <v>0.314</v>
      </c>
      <c r="N4065" s="28">
        <v>4.7800000000000002E-2</v>
      </c>
    </row>
    <row r="4066" spans="1:14">
      <c r="A4066" s="87" t="s">
        <v>147</v>
      </c>
      <c r="B4066" s="14" t="s">
        <v>74</v>
      </c>
      <c r="C4066" s="14" t="s">
        <v>186</v>
      </c>
      <c r="D4066" s="14">
        <v>2017</v>
      </c>
      <c r="E4066" s="14">
        <v>2017</v>
      </c>
      <c r="F4066" s="14" t="s">
        <v>245</v>
      </c>
      <c r="G4066" s="26">
        <v>98666</v>
      </c>
      <c r="H4066" s="26">
        <v>205778</v>
      </c>
      <c r="I4066" s="110">
        <v>551880</v>
      </c>
      <c r="J4066" s="28">
        <v>0.99525638129658911</v>
      </c>
      <c r="K4066" s="28">
        <v>0.98845598845598848</v>
      </c>
      <c r="L4066" s="111">
        <v>38</v>
      </c>
      <c r="M4066" s="28">
        <v>0.5</v>
      </c>
      <c r="N4066" s="28">
        <v>4.2099999999999999E-2</v>
      </c>
    </row>
    <row r="4067" spans="1:14">
      <c r="A4067" s="87" t="s">
        <v>148</v>
      </c>
      <c r="B4067" s="14" t="s">
        <v>75</v>
      </c>
      <c r="C4067" s="14" t="s">
        <v>186</v>
      </c>
      <c r="D4067" s="14">
        <v>2017</v>
      </c>
      <c r="E4067" s="14">
        <v>2017</v>
      </c>
      <c r="F4067" s="14" t="s">
        <v>245</v>
      </c>
      <c r="G4067" s="26">
        <v>2145</v>
      </c>
      <c r="H4067" s="26">
        <v>4763</v>
      </c>
      <c r="I4067" s="110">
        <v>18630</v>
      </c>
      <c r="J4067" s="28">
        <v>0.98958333333333337</v>
      </c>
      <c r="K4067" s="28">
        <v>0.95454545454545459</v>
      </c>
      <c r="L4067" s="111">
        <v>78</v>
      </c>
      <c r="M4067" s="28">
        <v>0.29499999999999998</v>
      </c>
      <c r="N4067" s="28">
        <v>8.4599999999999995E-2</v>
      </c>
    </row>
    <row r="4068" spans="1:14">
      <c r="A4068" s="87" t="s">
        <v>149</v>
      </c>
      <c r="B4068" s="14" t="s">
        <v>75</v>
      </c>
      <c r="C4068" s="14" t="s">
        <v>186</v>
      </c>
      <c r="D4068" s="14">
        <v>2017</v>
      </c>
      <c r="E4068" s="14">
        <v>2017</v>
      </c>
      <c r="F4068" s="14" t="s">
        <v>245</v>
      </c>
      <c r="G4068" s="26">
        <v>166053</v>
      </c>
      <c r="H4068" s="26">
        <v>361938</v>
      </c>
      <c r="I4068" s="110">
        <v>883706</v>
      </c>
      <c r="J4068" s="28">
        <v>0.99482084346263611</v>
      </c>
      <c r="K4068" s="28">
        <v>0.94178565824572413</v>
      </c>
      <c r="L4068" s="111">
        <v>46</v>
      </c>
      <c r="M4068" s="28">
        <v>0.26100000000000001</v>
      </c>
      <c r="N4068" s="28">
        <v>3.6999999999999998E-2</v>
      </c>
    </row>
    <row r="4069" spans="1:14">
      <c r="A4069" s="87" t="s">
        <v>150</v>
      </c>
      <c r="B4069" s="14" t="s">
        <v>74</v>
      </c>
      <c r="C4069" s="14" t="s">
        <v>186</v>
      </c>
      <c r="D4069" s="14">
        <v>2017</v>
      </c>
      <c r="E4069" s="14">
        <v>2017</v>
      </c>
      <c r="F4069" s="14" t="s">
        <v>245</v>
      </c>
      <c r="G4069" s="26">
        <v>133572</v>
      </c>
      <c r="H4069" s="26">
        <v>267512</v>
      </c>
      <c r="I4069" s="110">
        <v>899120</v>
      </c>
      <c r="J4069" s="28">
        <v>0.98243846264574641</v>
      </c>
      <c r="K4069" s="28">
        <v>0.95470249520153549</v>
      </c>
      <c r="L4069" s="111">
        <v>59</v>
      </c>
      <c r="M4069" s="28">
        <v>0.42399999999999999</v>
      </c>
      <c r="N4069" s="28">
        <v>2.76E-2</v>
      </c>
    </row>
    <row r="4070" spans="1:14">
      <c r="A4070" s="87" t="s">
        <v>151</v>
      </c>
      <c r="B4070" s="14" t="s">
        <v>74</v>
      </c>
      <c r="C4070" s="14" t="s">
        <v>186</v>
      </c>
      <c r="D4070" s="14">
        <v>2017</v>
      </c>
      <c r="E4070" s="14">
        <v>2017</v>
      </c>
      <c r="F4070" s="14" t="s">
        <v>245</v>
      </c>
      <c r="G4070" s="26">
        <v>34152</v>
      </c>
      <c r="H4070" s="26">
        <v>50937</v>
      </c>
      <c r="I4070" s="110">
        <v>221915</v>
      </c>
      <c r="J4070" s="28">
        <v>0.98618618618618614</v>
      </c>
      <c r="K4070" s="28">
        <v>0.90364277320799058</v>
      </c>
      <c r="L4070" s="111">
        <v>10</v>
      </c>
      <c r="M4070" s="28">
        <v>0.3</v>
      </c>
      <c r="N4070" s="28">
        <v>8.3000000000000004E-2</v>
      </c>
    </row>
    <row r="4071" spans="1:14">
      <c r="A4071" s="87" t="s">
        <v>152</v>
      </c>
      <c r="B4071" s="14" t="s">
        <v>75</v>
      </c>
      <c r="C4071" s="14" t="s">
        <v>186</v>
      </c>
      <c r="D4071" s="14">
        <v>2017</v>
      </c>
      <c r="E4071" s="14">
        <v>2017</v>
      </c>
      <c r="F4071" s="14" t="s">
        <v>245</v>
      </c>
      <c r="G4071" s="26">
        <v>48114</v>
      </c>
      <c r="H4071" s="26">
        <v>106429</v>
      </c>
      <c r="I4071" s="110">
        <v>297905</v>
      </c>
      <c r="J4071" s="28">
        <v>0.98521505376344087</v>
      </c>
      <c r="K4071" s="28">
        <v>0.92159559834938098</v>
      </c>
      <c r="L4071" s="111">
        <v>14</v>
      </c>
      <c r="M4071" s="28">
        <v>7.0999999999999994E-2</v>
      </c>
      <c r="N4071" s="28">
        <v>3.6499999999999998E-2</v>
      </c>
    </row>
    <row r="4072" spans="1:14">
      <c r="A4072" s="87" t="s">
        <v>153</v>
      </c>
      <c r="B4072" s="14" t="s">
        <v>74</v>
      </c>
      <c r="C4072" s="14" t="s">
        <v>186</v>
      </c>
      <c r="D4072" s="14">
        <v>2017</v>
      </c>
      <c r="E4072" s="14">
        <v>2017</v>
      </c>
      <c r="F4072" s="14" t="s">
        <v>245</v>
      </c>
      <c r="G4072" s="26">
        <v>9456</v>
      </c>
      <c r="H4072" s="26">
        <v>16645</v>
      </c>
      <c r="I4072" s="110">
        <v>60194</v>
      </c>
      <c r="J4072" s="28">
        <v>0.9860788863109049</v>
      </c>
      <c r="K4072" s="28">
        <v>0.98340248962655596</v>
      </c>
      <c r="L4072" s="111">
        <v>78</v>
      </c>
      <c r="M4072" s="28">
        <v>0.29499999999999998</v>
      </c>
      <c r="N4072" s="28">
        <v>8.4599999999999995E-2</v>
      </c>
    </row>
    <row r="4073" spans="1:14">
      <c r="A4073" s="87" t="s">
        <v>154</v>
      </c>
      <c r="B4073" s="14" t="s">
        <v>74</v>
      </c>
      <c r="C4073" s="14" t="s">
        <v>186</v>
      </c>
      <c r="D4073" s="14">
        <v>2017</v>
      </c>
      <c r="E4073" s="14">
        <v>2017</v>
      </c>
      <c r="F4073" s="14" t="s">
        <v>245</v>
      </c>
      <c r="G4073" s="26">
        <v>13401</v>
      </c>
      <c r="H4073" s="26">
        <v>25662</v>
      </c>
      <c r="I4073" s="110">
        <v>150726</v>
      </c>
      <c r="J4073" s="28">
        <v>0.98185117967332125</v>
      </c>
      <c r="K4073" s="28">
        <v>0.87687687687687688</v>
      </c>
      <c r="L4073" s="111">
        <v>78</v>
      </c>
      <c r="M4073" s="28">
        <v>0.29499999999999998</v>
      </c>
      <c r="N4073" s="28">
        <v>8.4599999999999995E-2</v>
      </c>
    </row>
    <row r="4074" spans="1:14">
      <c r="A4074" s="87" t="s">
        <v>155</v>
      </c>
      <c r="B4074" s="14" t="s">
        <v>74</v>
      </c>
      <c r="C4074" s="14" t="s">
        <v>186</v>
      </c>
      <c r="D4074" s="14">
        <v>2017</v>
      </c>
      <c r="E4074" s="14">
        <v>2017</v>
      </c>
      <c r="F4074" s="14" t="s">
        <v>245</v>
      </c>
      <c r="G4074" s="26">
        <v>18120</v>
      </c>
      <c r="H4074" s="26">
        <v>36519</v>
      </c>
      <c r="I4074" s="110">
        <v>148270</v>
      </c>
      <c r="J4074" s="28">
        <v>0.97329376854599403</v>
      </c>
      <c r="K4074" s="28">
        <v>0.91884057971014488</v>
      </c>
      <c r="L4074" s="111">
        <v>78</v>
      </c>
      <c r="M4074" s="28">
        <v>0.29499999999999998</v>
      </c>
      <c r="N4074" s="28">
        <v>8.4599999999999995E-2</v>
      </c>
    </row>
    <row r="4075" spans="1:14">
      <c r="A4075" s="87" t="s">
        <v>156</v>
      </c>
      <c r="B4075" s="14" t="s">
        <v>74</v>
      </c>
      <c r="C4075" s="14" t="s">
        <v>186</v>
      </c>
      <c r="D4075" s="14">
        <v>2017</v>
      </c>
      <c r="E4075" s="14">
        <v>2017</v>
      </c>
      <c r="F4075" s="14" t="s">
        <v>245</v>
      </c>
      <c r="G4075" s="26">
        <v>46807</v>
      </c>
      <c r="H4075" s="26">
        <v>90804</v>
      </c>
      <c r="I4075" s="110">
        <v>425819</v>
      </c>
      <c r="J4075" s="28">
        <v>0.9795501022494888</v>
      </c>
      <c r="K4075" s="28">
        <v>0.97360248447204967</v>
      </c>
      <c r="L4075" s="111">
        <v>15</v>
      </c>
      <c r="M4075" s="28">
        <v>0.4</v>
      </c>
      <c r="N4075" s="28">
        <v>5.4199999999999998E-2</v>
      </c>
    </row>
    <row r="4076" spans="1:14">
      <c r="A4076" s="87" t="s">
        <v>157</v>
      </c>
      <c r="B4076" s="14" t="s">
        <v>74</v>
      </c>
      <c r="C4076" s="14" t="s">
        <v>186</v>
      </c>
      <c r="D4076" s="14">
        <v>2017</v>
      </c>
      <c r="E4076" s="14">
        <v>2017</v>
      </c>
      <c r="F4076" s="14" t="s">
        <v>245</v>
      </c>
      <c r="G4076" s="26">
        <v>14156</v>
      </c>
      <c r="H4076" s="26">
        <v>25125</v>
      </c>
      <c r="I4076" s="110">
        <v>78156</v>
      </c>
      <c r="J4076" s="28">
        <v>0.98619329388560162</v>
      </c>
      <c r="K4076" s="28">
        <v>0.99537037037037035</v>
      </c>
      <c r="L4076" s="111">
        <v>78</v>
      </c>
      <c r="M4076" s="28">
        <v>0.29499999999999998</v>
      </c>
      <c r="N4076" s="28">
        <v>8.4599999999999995E-2</v>
      </c>
    </row>
    <row r="4077" spans="1:14">
      <c r="A4077" s="87" t="s">
        <v>158</v>
      </c>
      <c r="B4077" s="14" t="s">
        <v>75</v>
      </c>
      <c r="C4077" s="14" t="s">
        <v>186</v>
      </c>
      <c r="D4077" s="14">
        <v>2017</v>
      </c>
      <c r="E4077" s="14">
        <v>2017</v>
      </c>
      <c r="F4077" s="14" t="s">
        <v>245</v>
      </c>
      <c r="G4077" s="26">
        <v>12375</v>
      </c>
      <c r="H4077" s="26">
        <v>23244</v>
      </c>
      <c r="I4077" s="110">
        <v>63095</v>
      </c>
      <c r="J4077" s="28">
        <v>0.96423248882265278</v>
      </c>
      <c r="K4077" s="28">
        <v>0.96047430830039526</v>
      </c>
      <c r="L4077" s="111">
        <v>78</v>
      </c>
      <c r="M4077" s="28">
        <v>0.29499999999999998</v>
      </c>
      <c r="N4077" s="28">
        <v>8.4599999999999995E-2</v>
      </c>
    </row>
    <row r="4078" spans="1:14">
      <c r="A4078" s="87" t="s">
        <v>159</v>
      </c>
      <c r="B4078" s="14" t="s">
        <v>75</v>
      </c>
      <c r="C4078" s="14" t="s">
        <v>186</v>
      </c>
      <c r="D4078" s="14">
        <v>2017</v>
      </c>
      <c r="E4078" s="14">
        <v>2017</v>
      </c>
      <c r="F4078" s="14" t="s">
        <v>245</v>
      </c>
      <c r="G4078" s="26">
        <v>160</v>
      </c>
      <c r="H4078" s="26">
        <v>268</v>
      </c>
      <c r="I4078" s="110">
        <v>855</v>
      </c>
      <c r="J4078" s="28">
        <v>1</v>
      </c>
      <c r="K4078" s="28">
        <v>0.83333333333333337</v>
      </c>
      <c r="L4078" s="111">
        <v>78</v>
      </c>
      <c r="M4078" s="28">
        <v>0.29499999999999998</v>
      </c>
      <c r="N4078" s="28">
        <v>8.4599999999999995E-2</v>
      </c>
    </row>
    <row r="4079" spans="1:14">
      <c r="A4079" s="87" t="s">
        <v>160</v>
      </c>
      <c r="B4079" s="14" t="s">
        <v>75</v>
      </c>
      <c r="C4079" s="14" t="s">
        <v>186</v>
      </c>
      <c r="D4079" s="14">
        <v>2017</v>
      </c>
      <c r="E4079" s="14">
        <v>2017</v>
      </c>
      <c r="F4079" s="14" t="s">
        <v>245</v>
      </c>
      <c r="G4079" s="26">
        <v>3050</v>
      </c>
      <c r="H4079" s="26">
        <v>6241</v>
      </c>
      <c r="I4079" s="110">
        <v>18718</v>
      </c>
      <c r="J4079" s="28">
        <v>0.98684210526315785</v>
      </c>
      <c r="K4079" s="28">
        <v>0.85950413223140498</v>
      </c>
      <c r="L4079" s="111">
        <v>78</v>
      </c>
      <c r="M4079" s="28">
        <v>0.29499999999999998</v>
      </c>
      <c r="N4079" s="28">
        <v>8.4599999999999995E-2</v>
      </c>
    </row>
    <row r="4080" spans="1:14">
      <c r="A4080" s="87" t="s">
        <v>161</v>
      </c>
      <c r="B4080" s="14" t="s">
        <v>74</v>
      </c>
      <c r="C4080" s="14" t="s">
        <v>186</v>
      </c>
      <c r="D4080" s="14">
        <v>2017</v>
      </c>
      <c r="E4080" s="14">
        <v>2017</v>
      </c>
      <c r="F4080" s="14" t="s">
        <v>245</v>
      </c>
      <c r="G4080" s="26">
        <v>21031</v>
      </c>
      <c r="H4080" s="26">
        <v>39333</v>
      </c>
      <c r="I4080" s="110">
        <v>121143</v>
      </c>
      <c r="J4080" s="28">
        <v>0.97444444444444445</v>
      </c>
      <c r="K4080" s="28">
        <v>0.97023809523809523</v>
      </c>
      <c r="L4080" s="111">
        <v>8</v>
      </c>
      <c r="M4080" s="28">
        <v>0.5</v>
      </c>
      <c r="N4080" s="28">
        <v>5.7000000000000002E-3</v>
      </c>
    </row>
    <row r="4081" spans="1:14">
      <c r="A4081" s="87" t="s">
        <v>162</v>
      </c>
      <c r="B4081" s="14" t="s">
        <v>74</v>
      </c>
      <c r="C4081" s="14" t="s">
        <v>186</v>
      </c>
      <c r="D4081" s="14">
        <v>2017</v>
      </c>
      <c r="E4081" s="14">
        <v>2017</v>
      </c>
      <c r="F4081" s="14" t="s">
        <v>245</v>
      </c>
      <c r="G4081" s="26">
        <v>17242</v>
      </c>
      <c r="H4081" s="26">
        <v>30059</v>
      </c>
      <c r="I4081" s="110">
        <v>128106</v>
      </c>
      <c r="J4081" s="28">
        <v>0.97302904564315351</v>
      </c>
      <c r="K4081" s="28">
        <v>0.90829694323144106</v>
      </c>
      <c r="L4081" s="111">
        <v>78</v>
      </c>
      <c r="M4081" s="28">
        <v>0.29499999999999998</v>
      </c>
      <c r="N4081" s="28">
        <v>8.4599999999999995E-2</v>
      </c>
    </row>
    <row r="4082" spans="1:14">
      <c r="A4082" s="87" t="s">
        <v>163</v>
      </c>
      <c r="B4082" s="14" t="s">
        <v>75</v>
      </c>
      <c r="C4082" s="14" t="s">
        <v>186</v>
      </c>
      <c r="D4082" s="14">
        <v>2017</v>
      </c>
      <c r="E4082" s="14">
        <v>2017</v>
      </c>
      <c r="F4082" s="14" t="s">
        <v>245</v>
      </c>
      <c r="G4082" s="26">
        <v>39568</v>
      </c>
      <c r="H4082" s="26">
        <v>82528</v>
      </c>
      <c r="I4082" s="110">
        <v>251138</v>
      </c>
      <c r="J4082" s="28">
        <v>0.98519980266403551</v>
      </c>
      <c r="K4082" s="28">
        <v>0.95195195195195192</v>
      </c>
      <c r="L4082" s="111">
        <v>9</v>
      </c>
      <c r="M4082" s="28">
        <v>0.55600000000000005</v>
      </c>
      <c r="N4082" s="28">
        <v>4.2900000000000001E-2</v>
      </c>
    </row>
    <row r="4083" spans="1:14">
      <c r="A4083" s="87" t="s">
        <v>164</v>
      </c>
      <c r="B4083" s="14" t="s">
        <v>75</v>
      </c>
      <c r="C4083" s="14" t="s">
        <v>186</v>
      </c>
      <c r="D4083" s="14">
        <v>2017</v>
      </c>
      <c r="E4083" s="14">
        <v>2017</v>
      </c>
      <c r="F4083" s="14" t="s">
        <v>245</v>
      </c>
      <c r="G4083" s="26">
        <v>5413</v>
      </c>
      <c r="H4083" s="26">
        <v>12391</v>
      </c>
      <c r="I4083" s="110">
        <v>42063</v>
      </c>
      <c r="J4083" s="28">
        <v>0.99567099567099571</v>
      </c>
      <c r="K4083" s="28">
        <v>0.90816326530612246</v>
      </c>
      <c r="L4083" s="111">
        <v>78</v>
      </c>
      <c r="M4083" s="28">
        <v>0.29499999999999998</v>
      </c>
      <c r="N4083" s="28">
        <v>8.4599999999999995E-2</v>
      </c>
    </row>
    <row r="4084" spans="1:14">
      <c r="A4084" s="87" t="s">
        <v>165</v>
      </c>
      <c r="B4084" s="14" t="s">
        <v>75</v>
      </c>
      <c r="C4084" s="14" t="s">
        <v>186</v>
      </c>
      <c r="D4084" s="14">
        <v>2017</v>
      </c>
      <c r="E4084" s="14">
        <v>2017</v>
      </c>
      <c r="F4084" s="14" t="s">
        <v>245</v>
      </c>
      <c r="G4084" s="26">
        <v>4296</v>
      </c>
      <c r="H4084" s="26">
        <v>9342</v>
      </c>
      <c r="I4084" s="110">
        <v>27156</v>
      </c>
      <c r="J4084" s="28">
        <v>0.93518518518518523</v>
      </c>
      <c r="K4084" s="28">
        <v>0.91549295774647887</v>
      </c>
      <c r="L4084" s="111">
        <v>78</v>
      </c>
      <c r="M4084" s="28">
        <v>0.29499999999999998</v>
      </c>
      <c r="N4084" s="28">
        <v>8.4599999999999995E-2</v>
      </c>
    </row>
    <row r="4085" spans="1:14">
      <c r="A4085" s="87" t="s">
        <v>166</v>
      </c>
      <c r="B4085" s="14" t="s">
        <v>75</v>
      </c>
      <c r="C4085" s="14" t="s">
        <v>186</v>
      </c>
      <c r="D4085" s="14">
        <v>2017</v>
      </c>
      <c r="E4085" s="14">
        <v>2017</v>
      </c>
      <c r="F4085" s="14" t="s">
        <v>245</v>
      </c>
      <c r="G4085" s="26">
        <v>972</v>
      </c>
      <c r="H4085" s="26">
        <v>1707</v>
      </c>
      <c r="I4085" s="110">
        <v>4787</v>
      </c>
      <c r="J4085" s="28">
        <v>1</v>
      </c>
      <c r="K4085" s="28">
        <v>0.63636363636363635</v>
      </c>
      <c r="L4085" s="111">
        <v>78</v>
      </c>
      <c r="M4085" s="28">
        <v>0.29499999999999998</v>
      </c>
      <c r="N4085" s="28">
        <v>8.4599999999999995E-2</v>
      </c>
    </row>
    <row r="4086" spans="1:14">
      <c r="A4086" s="87" t="s">
        <v>167</v>
      </c>
      <c r="B4086" s="14" t="s">
        <v>74</v>
      </c>
      <c r="C4086" s="14" t="s">
        <v>186</v>
      </c>
      <c r="D4086" s="14">
        <v>2017</v>
      </c>
      <c r="E4086" s="14">
        <v>2017</v>
      </c>
      <c r="F4086" s="14" t="s">
        <v>245</v>
      </c>
      <c r="G4086" s="26">
        <v>50769</v>
      </c>
      <c r="H4086" s="26">
        <v>117031</v>
      </c>
      <c r="I4086" s="110">
        <v>258425</v>
      </c>
      <c r="J4086" s="28">
        <v>0.94336202990484819</v>
      </c>
      <c r="K4086" s="28">
        <v>0.75496688741721851</v>
      </c>
      <c r="L4086" s="111">
        <v>15</v>
      </c>
      <c r="M4086" s="28">
        <v>0.4</v>
      </c>
      <c r="N4086" s="28">
        <v>4.2799999999999998E-2</v>
      </c>
    </row>
    <row r="4087" spans="1:14">
      <c r="A4087" s="87" t="s">
        <v>168</v>
      </c>
      <c r="B4087" s="14" t="s">
        <v>75</v>
      </c>
      <c r="C4087" s="14" t="s">
        <v>186</v>
      </c>
      <c r="D4087" s="14">
        <v>2017</v>
      </c>
      <c r="E4087" s="14">
        <v>2017</v>
      </c>
      <c r="F4087" s="14" t="s">
        <v>245</v>
      </c>
      <c r="G4087" s="26">
        <v>2762</v>
      </c>
      <c r="H4087" s="26">
        <v>4839</v>
      </c>
      <c r="I4087" s="110">
        <v>13939</v>
      </c>
      <c r="J4087" s="28">
        <v>0.97810218978102192</v>
      </c>
      <c r="K4087" s="28">
        <v>0.93396226415094341</v>
      </c>
      <c r="L4087" s="111">
        <v>78</v>
      </c>
      <c r="M4087" s="28">
        <v>0.29499999999999998</v>
      </c>
      <c r="N4087" s="28">
        <v>8.4599999999999995E-2</v>
      </c>
    </row>
    <row r="4088" spans="1:14">
      <c r="A4088" s="87" t="s">
        <v>169</v>
      </c>
      <c r="B4088" s="14" t="s">
        <v>74</v>
      </c>
      <c r="C4088" s="14" t="s">
        <v>186</v>
      </c>
      <c r="D4088" s="14">
        <v>2017</v>
      </c>
      <c r="E4088" s="14">
        <v>2017</v>
      </c>
      <c r="F4088" s="14" t="s">
        <v>245</v>
      </c>
      <c r="G4088" s="26">
        <v>34825</v>
      </c>
      <c r="H4088" s="26">
        <v>68412</v>
      </c>
      <c r="I4088" s="110">
        <v>233778</v>
      </c>
      <c r="J4088" s="28">
        <v>0.98614150255288113</v>
      </c>
      <c r="K4088" s="28">
        <v>0.97043832823649334</v>
      </c>
      <c r="L4088" s="111">
        <v>15</v>
      </c>
      <c r="M4088" s="28">
        <v>0.13300000000000001</v>
      </c>
      <c r="N4088" s="28">
        <v>6.13E-2</v>
      </c>
    </row>
    <row r="4089" spans="1:14">
      <c r="A4089" s="87" t="s">
        <v>170</v>
      </c>
      <c r="B4089" s="14" t="s">
        <v>74</v>
      </c>
      <c r="C4089" s="14" t="s">
        <v>186</v>
      </c>
      <c r="D4089" s="14">
        <v>2017</v>
      </c>
      <c r="E4089" s="14">
        <v>2017</v>
      </c>
      <c r="F4089" s="14" t="s">
        <v>245</v>
      </c>
      <c r="G4089" s="26">
        <v>9815</v>
      </c>
      <c r="H4089" s="26">
        <v>18777</v>
      </c>
      <c r="I4089" s="110">
        <v>59159</v>
      </c>
      <c r="J4089" s="28">
        <v>0.9460093896713615</v>
      </c>
      <c r="K4089" s="28">
        <v>0.96812749003984067</v>
      </c>
      <c r="L4089" s="111">
        <v>78</v>
      </c>
      <c r="M4089" s="28">
        <v>0.29499999999999998</v>
      </c>
      <c r="N4089" s="28">
        <v>8.4599999999999995E-2</v>
      </c>
    </row>
    <row r="4090" spans="1:14">
      <c r="A4090" s="87" t="s">
        <v>171</v>
      </c>
      <c r="B4090" s="14" t="s">
        <v>75</v>
      </c>
      <c r="C4090" s="14" t="s">
        <v>186</v>
      </c>
      <c r="D4090" s="14">
        <v>2017</v>
      </c>
      <c r="E4090" s="14">
        <v>2017</v>
      </c>
      <c r="F4090" s="14" t="s">
        <v>245</v>
      </c>
      <c r="G4090" s="26">
        <v>6036</v>
      </c>
      <c r="H4090" s="26">
        <v>13060</v>
      </c>
      <c r="I4090" s="110">
        <v>32798</v>
      </c>
      <c r="J4090" s="28">
        <v>1</v>
      </c>
      <c r="K4090" s="28">
        <v>0.95726495726495731</v>
      </c>
      <c r="L4090" s="111">
        <v>78</v>
      </c>
      <c r="M4090" s="28">
        <v>0.29499999999999998</v>
      </c>
      <c r="N4090" s="28">
        <v>8.4599999999999995E-2</v>
      </c>
    </row>
    <row r="4091" spans="1:14">
      <c r="A4091" s="51" t="s">
        <v>281</v>
      </c>
      <c r="B4091" s="14" t="s">
        <v>66</v>
      </c>
      <c r="C4091" s="14" t="s">
        <v>187</v>
      </c>
      <c r="D4091" s="14">
        <v>2017</v>
      </c>
      <c r="E4091" s="14">
        <v>2017</v>
      </c>
      <c r="F4091" s="14" t="s">
        <v>245</v>
      </c>
      <c r="G4091" s="128"/>
      <c r="H4091" s="128"/>
      <c r="I4091" s="128"/>
      <c r="J4091" s="129"/>
      <c r="K4091" s="129"/>
      <c r="L4091" s="111"/>
      <c r="M4091" s="28">
        <v>0.254</v>
      </c>
      <c r="N4091" s="28">
        <v>5.3999999999999999E-2</v>
      </c>
    </row>
    <row r="4092" spans="1:14">
      <c r="A4092" s="51" t="s">
        <v>172</v>
      </c>
      <c r="B4092" s="14" t="s">
        <v>66</v>
      </c>
      <c r="C4092" s="14" t="s">
        <v>187</v>
      </c>
      <c r="D4092" s="14">
        <v>2017</v>
      </c>
      <c r="E4092" s="14">
        <v>2017</v>
      </c>
      <c r="F4092" s="14" t="s">
        <v>245</v>
      </c>
      <c r="G4092" s="91">
        <v>1984021</v>
      </c>
      <c r="H4092" s="91">
        <v>4085151</v>
      </c>
      <c r="I4092" s="89"/>
      <c r="J4092" s="90">
        <v>0.98035119355228872</v>
      </c>
      <c r="K4092" s="90">
        <v>0.92840581349318552</v>
      </c>
      <c r="L4092" s="112">
        <v>795</v>
      </c>
      <c r="M4092" s="90">
        <v>0.39</v>
      </c>
      <c r="N4092" s="90">
        <v>6.6400000000000001E-2</v>
      </c>
    </row>
    <row r="4093" spans="1:14">
      <c r="A4093" s="51" t="s">
        <v>173</v>
      </c>
      <c r="B4093" s="14" t="s">
        <v>74</v>
      </c>
      <c r="C4093" s="14" t="s">
        <v>187</v>
      </c>
      <c r="D4093" s="14">
        <v>2017</v>
      </c>
      <c r="E4093" s="14">
        <v>2017</v>
      </c>
      <c r="F4093" s="14" t="s">
        <v>245</v>
      </c>
      <c r="G4093" s="91">
        <v>57189</v>
      </c>
      <c r="H4093" s="91">
        <v>107586</v>
      </c>
      <c r="I4093" s="89"/>
      <c r="J4093" s="28" t="s">
        <v>66</v>
      </c>
      <c r="K4093" s="28" t="s">
        <v>66</v>
      </c>
      <c r="L4093" s="112">
        <v>21</v>
      </c>
      <c r="M4093" s="90">
        <v>0.42899999999999999</v>
      </c>
      <c r="N4093" s="90">
        <v>2.8799999999999999E-2</v>
      </c>
    </row>
    <row r="4094" spans="1:14">
      <c r="A4094" s="51" t="s">
        <v>174</v>
      </c>
      <c r="B4094" s="14" t="s">
        <v>75</v>
      </c>
      <c r="C4094" s="14" t="s">
        <v>187</v>
      </c>
      <c r="D4094" s="14">
        <v>2017</v>
      </c>
      <c r="E4094" s="14">
        <v>2017</v>
      </c>
      <c r="F4094" s="14" t="s">
        <v>245</v>
      </c>
      <c r="G4094" s="91">
        <v>76</v>
      </c>
      <c r="H4094" s="91">
        <v>136</v>
      </c>
      <c r="I4094" s="89"/>
      <c r="J4094" s="90">
        <v>1</v>
      </c>
      <c r="K4094" s="90">
        <v>0.25</v>
      </c>
      <c r="L4094" s="112">
        <v>81</v>
      </c>
      <c r="M4094" s="90">
        <v>0.29599999999999999</v>
      </c>
      <c r="N4094" s="90">
        <v>9.0300000000000005E-2</v>
      </c>
    </row>
    <row r="4095" spans="1:14">
      <c r="A4095" s="51" t="s">
        <v>175</v>
      </c>
      <c r="B4095" s="14" t="s">
        <v>75</v>
      </c>
      <c r="C4095" s="14" t="s">
        <v>187</v>
      </c>
      <c r="D4095" s="14">
        <v>2017</v>
      </c>
      <c r="E4095" s="14">
        <v>2017</v>
      </c>
      <c r="F4095" s="14" t="s">
        <v>245</v>
      </c>
      <c r="G4095" s="91">
        <v>1651</v>
      </c>
      <c r="H4095" s="91">
        <v>2996</v>
      </c>
      <c r="I4095" s="89"/>
      <c r="J4095" s="90">
        <v>0.97802197802197799</v>
      </c>
      <c r="K4095" s="90">
        <v>0.98113207547169812</v>
      </c>
      <c r="L4095" s="112">
        <v>81</v>
      </c>
      <c r="M4095" s="90">
        <v>0.29599999999999999</v>
      </c>
      <c r="N4095" s="90">
        <v>9.0300000000000005E-2</v>
      </c>
    </row>
    <row r="4096" spans="1:14">
      <c r="A4096" s="51" t="s">
        <v>176</v>
      </c>
      <c r="B4096" s="14" t="s">
        <v>75</v>
      </c>
      <c r="C4096" s="14" t="s">
        <v>187</v>
      </c>
      <c r="D4096" s="14">
        <v>2017</v>
      </c>
      <c r="E4096" s="14">
        <v>2017</v>
      </c>
      <c r="F4096" s="14" t="s">
        <v>245</v>
      </c>
      <c r="G4096" s="91">
        <v>16547</v>
      </c>
      <c r="H4096" s="91">
        <v>30767</v>
      </c>
      <c r="I4096" s="89"/>
      <c r="J4096" s="90">
        <v>0.87278761061946897</v>
      </c>
      <c r="K4096" s="90">
        <v>0.93620178041543023</v>
      </c>
      <c r="L4096" s="112">
        <v>81</v>
      </c>
      <c r="M4096" s="90">
        <v>0.29599999999999999</v>
      </c>
      <c r="N4096" s="90">
        <v>9.0300000000000005E-2</v>
      </c>
    </row>
    <row r="4097" spans="1:14">
      <c r="A4097" s="51" t="s">
        <v>177</v>
      </c>
      <c r="B4097" s="14" t="s">
        <v>75</v>
      </c>
      <c r="C4097" s="14" t="s">
        <v>187</v>
      </c>
      <c r="D4097" s="14">
        <v>2017</v>
      </c>
      <c r="E4097" s="14">
        <v>2017</v>
      </c>
      <c r="F4097" s="14" t="s">
        <v>245</v>
      </c>
      <c r="G4097" s="91">
        <v>2796</v>
      </c>
      <c r="H4097" s="91">
        <v>5024</v>
      </c>
      <c r="I4097" s="89"/>
      <c r="J4097" s="90">
        <v>0.97457627118644063</v>
      </c>
      <c r="K4097" s="90">
        <v>0.91025641025641024</v>
      </c>
      <c r="L4097" s="112">
        <v>81</v>
      </c>
      <c r="M4097" s="90">
        <v>0.29599999999999999</v>
      </c>
      <c r="N4097" s="90">
        <v>9.0300000000000005E-2</v>
      </c>
    </row>
    <row r="4098" spans="1:14">
      <c r="A4098" s="51" t="s">
        <v>178</v>
      </c>
      <c r="B4098" s="14" t="s">
        <v>75</v>
      </c>
      <c r="C4098" s="14" t="s">
        <v>187</v>
      </c>
      <c r="D4098" s="14">
        <v>2017</v>
      </c>
      <c r="E4098" s="14">
        <v>2017</v>
      </c>
      <c r="F4098" s="14" t="s">
        <v>245</v>
      </c>
      <c r="G4098" s="91">
        <v>690</v>
      </c>
      <c r="H4098" s="91">
        <v>1509</v>
      </c>
      <c r="I4098" s="89"/>
      <c r="J4098" s="90">
        <v>1</v>
      </c>
      <c r="K4098" s="90">
        <v>0.90476190476190477</v>
      </c>
      <c r="L4098" s="112">
        <v>81</v>
      </c>
      <c r="M4098" s="90">
        <v>0.29599999999999999</v>
      </c>
      <c r="N4098" s="90">
        <v>9.0300000000000005E-2</v>
      </c>
    </row>
    <row r="4099" spans="1:14">
      <c r="A4099" s="51" t="s">
        <v>179</v>
      </c>
      <c r="B4099" s="14" t="s">
        <v>74</v>
      </c>
      <c r="C4099" s="14" t="s">
        <v>187</v>
      </c>
      <c r="D4099" s="14">
        <v>2017</v>
      </c>
      <c r="E4099" s="14">
        <v>2017</v>
      </c>
      <c r="F4099" s="14" t="s">
        <v>245</v>
      </c>
      <c r="G4099" s="91">
        <v>31466</v>
      </c>
      <c r="H4099" s="91">
        <v>62968</v>
      </c>
      <c r="I4099" s="89"/>
      <c r="J4099" s="90">
        <v>0.97740112994350281</v>
      </c>
      <c r="K4099" s="90">
        <v>0.97413793103448276</v>
      </c>
      <c r="L4099" s="112">
        <v>13</v>
      </c>
      <c r="M4099" s="90">
        <v>0.308</v>
      </c>
      <c r="N4099" s="90">
        <v>6.0699999999999997E-2</v>
      </c>
    </row>
    <row r="4100" spans="1:14">
      <c r="A4100" s="51" t="s">
        <v>180</v>
      </c>
      <c r="B4100" s="14" t="s">
        <v>75</v>
      </c>
      <c r="C4100" s="14" t="s">
        <v>187</v>
      </c>
      <c r="D4100" s="14">
        <v>2017</v>
      </c>
      <c r="E4100" s="14">
        <v>2017</v>
      </c>
      <c r="F4100" s="14" t="s">
        <v>245</v>
      </c>
      <c r="G4100" s="91">
        <v>2584</v>
      </c>
      <c r="H4100" s="91">
        <v>5259</v>
      </c>
      <c r="I4100" s="89"/>
      <c r="J4100" s="90">
        <v>0.98113207547169812</v>
      </c>
      <c r="K4100" s="90">
        <v>0.93506493506493504</v>
      </c>
      <c r="L4100" s="112">
        <v>81</v>
      </c>
      <c r="M4100" s="90">
        <v>0.29599999999999999</v>
      </c>
      <c r="N4100" s="90">
        <v>9.0300000000000005E-2</v>
      </c>
    </row>
    <row r="4101" spans="1:14">
      <c r="A4101" s="51" t="s">
        <v>181</v>
      </c>
      <c r="B4101" s="14" t="s">
        <v>75</v>
      </c>
      <c r="C4101" s="14" t="s">
        <v>187</v>
      </c>
      <c r="D4101" s="14">
        <v>2017</v>
      </c>
      <c r="E4101" s="14">
        <v>2017</v>
      </c>
      <c r="F4101" s="14" t="s">
        <v>245</v>
      </c>
      <c r="G4101" s="91">
        <v>6736</v>
      </c>
      <c r="H4101" s="91">
        <v>11873</v>
      </c>
      <c r="I4101" s="89"/>
      <c r="J4101" s="90">
        <v>0.99003322259136217</v>
      </c>
      <c r="K4101" s="90">
        <v>0.98734177215189878</v>
      </c>
      <c r="L4101" s="112">
        <v>81</v>
      </c>
      <c r="M4101" s="90">
        <v>0.29599999999999999</v>
      </c>
      <c r="N4101" s="90">
        <v>9.0300000000000005E-2</v>
      </c>
    </row>
    <row r="4102" spans="1:14">
      <c r="A4102" s="87" t="s">
        <v>123</v>
      </c>
      <c r="B4102" s="14" t="s">
        <v>74</v>
      </c>
      <c r="C4102" s="14" t="s">
        <v>187</v>
      </c>
      <c r="D4102" s="14">
        <v>2017</v>
      </c>
      <c r="E4102" s="14">
        <v>2017</v>
      </c>
      <c r="F4102" s="14" t="s">
        <v>245</v>
      </c>
      <c r="G4102" s="91">
        <v>88568</v>
      </c>
      <c r="H4102" s="91">
        <v>204520</v>
      </c>
      <c r="I4102" s="89"/>
      <c r="J4102" s="90">
        <v>0.95230574857864814</v>
      </c>
      <c r="K4102" s="90">
        <v>0.93431553100061382</v>
      </c>
      <c r="L4102" s="112">
        <v>37</v>
      </c>
      <c r="M4102" s="90">
        <v>0.432</v>
      </c>
      <c r="N4102" s="90">
        <v>4.1300000000000003E-2</v>
      </c>
    </row>
    <row r="4103" spans="1:14">
      <c r="A4103" s="87" t="s">
        <v>124</v>
      </c>
      <c r="B4103" s="14" t="s">
        <v>75</v>
      </c>
      <c r="C4103" s="14" t="s">
        <v>187</v>
      </c>
      <c r="D4103" s="14">
        <v>2017</v>
      </c>
      <c r="E4103" s="14">
        <v>2017</v>
      </c>
      <c r="F4103" s="14" t="s">
        <v>245</v>
      </c>
      <c r="G4103" s="91">
        <v>1488</v>
      </c>
      <c r="H4103" s="91">
        <v>3427</v>
      </c>
      <c r="I4103" s="89"/>
      <c r="J4103" s="90">
        <v>0.96491228070175439</v>
      </c>
      <c r="K4103" s="90">
        <v>0.96969696969696972</v>
      </c>
      <c r="L4103" s="112">
        <v>81</v>
      </c>
      <c r="M4103" s="90">
        <v>0.29599999999999999</v>
      </c>
      <c r="N4103" s="90">
        <v>9.0300000000000005E-2</v>
      </c>
    </row>
    <row r="4104" spans="1:14">
      <c r="A4104" s="87" t="s">
        <v>125</v>
      </c>
      <c r="B4104" s="14" t="s">
        <v>75</v>
      </c>
      <c r="C4104" s="14" t="s">
        <v>187</v>
      </c>
      <c r="D4104" s="14">
        <v>2017</v>
      </c>
      <c r="E4104" s="14">
        <v>2017</v>
      </c>
      <c r="F4104" s="14" t="s">
        <v>245</v>
      </c>
      <c r="G4104" s="91">
        <v>11960</v>
      </c>
      <c r="H4104" s="91">
        <v>20262</v>
      </c>
      <c r="I4104" s="89"/>
      <c r="J4104" s="90">
        <v>0.99530516431924887</v>
      </c>
      <c r="K4104" s="90">
        <v>0.98181818181818181</v>
      </c>
      <c r="L4104" s="112">
        <v>81</v>
      </c>
      <c r="M4104" s="90">
        <v>0.29599999999999999</v>
      </c>
      <c r="N4104" s="90">
        <v>9.0300000000000005E-2</v>
      </c>
    </row>
    <row r="4105" spans="1:14">
      <c r="A4105" s="87" t="s">
        <v>126</v>
      </c>
      <c r="B4105" s="14" t="s">
        <v>75</v>
      </c>
      <c r="C4105" s="14" t="s">
        <v>187</v>
      </c>
      <c r="D4105" s="14">
        <v>2017</v>
      </c>
      <c r="E4105" s="14">
        <v>2017</v>
      </c>
      <c r="F4105" s="14" t="s">
        <v>245</v>
      </c>
      <c r="G4105" s="91">
        <v>17361</v>
      </c>
      <c r="H4105" s="91">
        <v>42162</v>
      </c>
      <c r="I4105" s="89"/>
      <c r="J4105" s="90">
        <v>0.9604221635883905</v>
      </c>
      <c r="K4105" s="90">
        <v>0.92129629629629628</v>
      </c>
      <c r="L4105" s="112">
        <v>81</v>
      </c>
      <c r="M4105" s="90">
        <v>0.29599999999999999</v>
      </c>
      <c r="N4105" s="90">
        <v>9.0300000000000005E-2</v>
      </c>
    </row>
    <row r="4106" spans="1:14">
      <c r="A4106" s="87" t="s">
        <v>127</v>
      </c>
      <c r="B4106" s="14" t="s">
        <v>75</v>
      </c>
      <c r="C4106" s="14" t="s">
        <v>187</v>
      </c>
      <c r="D4106" s="14">
        <v>2017</v>
      </c>
      <c r="E4106" s="14">
        <v>2017</v>
      </c>
      <c r="F4106" s="14" t="s">
        <v>245</v>
      </c>
      <c r="G4106" s="91">
        <v>1013</v>
      </c>
      <c r="H4106" s="91">
        <v>1952</v>
      </c>
      <c r="I4106" s="89"/>
      <c r="J4106" s="90">
        <v>1</v>
      </c>
      <c r="K4106" s="90">
        <v>0.97499999999999998</v>
      </c>
      <c r="L4106" s="112">
        <v>81</v>
      </c>
      <c r="M4106" s="90">
        <v>0.29599999999999999</v>
      </c>
      <c r="N4106" s="90">
        <v>9.0300000000000005E-2</v>
      </c>
    </row>
    <row r="4107" spans="1:14">
      <c r="A4107" s="87" t="s">
        <v>128</v>
      </c>
      <c r="B4107" s="14" t="s">
        <v>75</v>
      </c>
      <c r="C4107" s="14" t="s">
        <v>187</v>
      </c>
      <c r="D4107" s="14">
        <v>2017</v>
      </c>
      <c r="E4107" s="14">
        <v>2017</v>
      </c>
      <c r="F4107" s="14" t="s">
        <v>245</v>
      </c>
      <c r="G4107" s="91">
        <v>68715</v>
      </c>
      <c r="H4107" s="91">
        <v>158997</v>
      </c>
      <c r="I4107" s="89"/>
      <c r="J4107" s="90">
        <v>0.98411243507485491</v>
      </c>
      <c r="K4107" s="90">
        <v>0.93222818137493901</v>
      </c>
      <c r="L4107" s="112">
        <v>19</v>
      </c>
      <c r="M4107" s="90">
        <v>0.21099999999999999</v>
      </c>
      <c r="N4107" s="90">
        <v>1.9400000000000001E-2</v>
      </c>
    </row>
    <row r="4108" spans="1:14">
      <c r="A4108" s="87" t="s">
        <v>129</v>
      </c>
      <c r="B4108" s="14" t="s">
        <v>75</v>
      </c>
      <c r="C4108" s="14" t="s">
        <v>187</v>
      </c>
      <c r="D4108" s="14">
        <v>2017</v>
      </c>
      <c r="E4108" s="14">
        <v>2017</v>
      </c>
      <c r="F4108" s="14" t="s">
        <v>245</v>
      </c>
      <c r="G4108" s="91">
        <v>10540</v>
      </c>
      <c r="H4108" s="91">
        <v>23600</v>
      </c>
      <c r="I4108" s="89"/>
      <c r="J4108" s="90">
        <v>0.99625468164794007</v>
      </c>
      <c r="K4108" s="90">
        <v>0.94100294985250732</v>
      </c>
      <c r="L4108" s="112">
        <v>81</v>
      </c>
      <c r="M4108" s="90">
        <v>0.29599999999999999</v>
      </c>
      <c r="N4108" s="90">
        <v>9.0300000000000005E-2</v>
      </c>
    </row>
    <row r="4109" spans="1:14">
      <c r="A4109" s="87" t="s">
        <v>130</v>
      </c>
      <c r="B4109" s="14" t="s">
        <v>75</v>
      </c>
      <c r="C4109" s="14" t="s">
        <v>187</v>
      </c>
      <c r="D4109" s="14">
        <v>2017</v>
      </c>
      <c r="E4109" s="14">
        <v>2017</v>
      </c>
      <c r="F4109" s="14" t="s">
        <v>245</v>
      </c>
      <c r="G4109" s="91">
        <v>6385</v>
      </c>
      <c r="H4109" s="91">
        <v>11824</v>
      </c>
      <c r="I4109" s="89"/>
      <c r="J4109" s="90">
        <v>0.93174061433447097</v>
      </c>
      <c r="K4109" s="90">
        <v>0.90173410404624277</v>
      </c>
      <c r="L4109" s="112">
        <v>81</v>
      </c>
      <c r="M4109" s="90">
        <v>0.29599999999999999</v>
      </c>
      <c r="N4109" s="90">
        <v>9.0300000000000005E-2</v>
      </c>
    </row>
    <row r="4110" spans="1:14">
      <c r="A4110" s="87" t="s">
        <v>131</v>
      </c>
      <c r="B4110" s="14" t="s">
        <v>75</v>
      </c>
      <c r="C4110" s="14" t="s">
        <v>187</v>
      </c>
      <c r="D4110" s="14">
        <v>2017</v>
      </c>
      <c r="E4110" s="14">
        <v>2017</v>
      </c>
      <c r="F4110" s="14" t="s">
        <v>245</v>
      </c>
      <c r="G4110" s="91">
        <v>1566</v>
      </c>
      <c r="H4110" s="91">
        <v>3139</v>
      </c>
      <c r="I4110" s="89"/>
      <c r="J4110" s="90">
        <v>0.96296296296296302</v>
      </c>
      <c r="K4110" s="90">
        <v>0.8928571428571429</v>
      </c>
      <c r="L4110" s="112">
        <v>81</v>
      </c>
      <c r="M4110" s="90">
        <v>0.29599999999999999</v>
      </c>
      <c r="N4110" s="90">
        <v>9.0300000000000005E-2</v>
      </c>
    </row>
    <row r="4111" spans="1:14">
      <c r="A4111" s="87" t="s">
        <v>132</v>
      </c>
      <c r="B4111" s="14" t="s">
        <v>76</v>
      </c>
      <c r="C4111" s="14" t="s">
        <v>187</v>
      </c>
      <c r="D4111" s="14">
        <v>2017</v>
      </c>
      <c r="E4111" s="14">
        <v>2017</v>
      </c>
      <c r="F4111" s="14" t="s">
        <v>245</v>
      </c>
      <c r="G4111" s="91">
        <v>543966</v>
      </c>
      <c r="H4111" s="91">
        <v>1087433</v>
      </c>
      <c r="I4111" s="89"/>
      <c r="J4111" s="90">
        <v>0.98449855654575125</v>
      </c>
      <c r="K4111" s="90">
        <v>0.90756426671919632</v>
      </c>
      <c r="L4111" s="112">
        <v>290</v>
      </c>
      <c r="M4111" s="90">
        <v>0.46899999999999997</v>
      </c>
      <c r="N4111" s="90">
        <v>0.1045</v>
      </c>
    </row>
    <row r="4112" spans="1:14">
      <c r="A4112" s="87" t="s">
        <v>133</v>
      </c>
      <c r="B4112" s="14" t="s">
        <v>75</v>
      </c>
      <c r="C4112" s="14" t="s">
        <v>187</v>
      </c>
      <c r="D4112" s="14">
        <v>2017</v>
      </c>
      <c r="E4112" s="14">
        <v>2017</v>
      </c>
      <c r="F4112" s="14" t="s">
        <v>245</v>
      </c>
      <c r="G4112" s="91">
        <v>11270</v>
      </c>
      <c r="H4112" s="91">
        <v>27348</v>
      </c>
      <c r="I4112" s="89"/>
      <c r="J4112" s="90">
        <v>0.99744897959183676</v>
      </c>
      <c r="K4112" s="90">
        <v>0.99583333333333335</v>
      </c>
      <c r="L4112" s="112">
        <v>81</v>
      </c>
      <c r="M4112" s="90">
        <v>0.29599999999999999</v>
      </c>
      <c r="N4112" s="90">
        <v>9.0300000000000005E-2</v>
      </c>
    </row>
    <row r="4113" spans="1:14">
      <c r="A4113" s="87" t="s">
        <v>134</v>
      </c>
      <c r="B4113" s="14" t="s">
        <v>75</v>
      </c>
      <c r="C4113" s="14" t="s">
        <v>187</v>
      </c>
      <c r="D4113" s="14">
        <v>2017</v>
      </c>
      <c r="E4113" s="14">
        <v>2017</v>
      </c>
      <c r="F4113" s="14" t="s">
        <v>245</v>
      </c>
      <c r="G4113" s="91">
        <v>5916</v>
      </c>
      <c r="H4113" s="91">
        <v>9809</v>
      </c>
      <c r="I4113" s="89"/>
      <c r="J4113" s="90">
        <v>0.9859154929577465</v>
      </c>
      <c r="K4113" s="90">
        <v>0.91847826086956519</v>
      </c>
      <c r="L4113" s="112">
        <v>81</v>
      </c>
      <c r="M4113" s="90">
        <v>0.29599999999999999</v>
      </c>
      <c r="N4113" s="90">
        <v>9.0300000000000005E-2</v>
      </c>
    </row>
    <row r="4114" spans="1:14">
      <c r="A4114" s="87" t="s">
        <v>135</v>
      </c>
      <c r="B4114" s="14" t="s">
        <v>75</v>
      </c>
      <c r="C4114" s="14" t="s">
        <v>187</v>
      </c>
      <c r="D4114" s="14">
        <v>2017</v>
      </c>
      <c r="E4114" s="14">
        <v>2017</v>
      </c>
      <c r="F4114" s="14" t="s">
        <v>245</v>
      </c>
      <c r="G4114" s="91">
        <v>1031</v>
      </c>
      <c r="H4114" s="91">
        <v>1909</v>
      </c>
      <c r="I4114" s="89"/>
      <c r="J4114" s="90">
        <v>0.97777777777777775</v>
      </c>
      <c r="K4114" s="90">
        <v>0.88461538461538458</v>
      </c>
      <c r="L4114" s="112">
        <v>81</v>
      </c>
      <c r="M4114" s="90">
        <v>0.29599999999999999</v>
      </c>
      <c r="N4114" s="90">
        <v>9.0300000000000005E-2</v>
      </c>
    </row>
    <row r="4115" spans="1:14">
      <c r="A4115" s="87" t="s">
        <v>136</v>
      </c>
      <c r="B4115" s="14" t="s">
        <v>75</v>
      </c>
      <c r="C4115" s="14" t="s">
        <v>187</v>
      </c>
      <c r="D4115" s="14">
        <v>2017</v>
      </c>
      <c r="E4115" s="14">
        <v>2017</v>
      </c>
      <c r="F4115" s="14" t="s">
        <v>245</v>
      </c>
      <c r="G4115" s="91">
        <v>6307</v>
      </c>
      <c r="H4115" s="91">
        <v>11672</v>
      </c>
      <c r="I4115" s="89"/>
      <c r="J4115" s="90">
        <v>0.9578651685393258</v>
      </c>
      <c r="K4115" s="90">
        <v>0.94422310756972117</v>
      </c>
      <c r="L4115" s="112">
        <v>81</v>
      </c>
      <c r="M4115" s="90">
        <v>0.29599999999999999</v>
      </c>
      <c r="N4115" s="90">
        <v>9.0300000000000005E-2</v>
      </c>
    </row>
    <row r="4116" spans="1:14">
      <c r="A4116" s="87" t="s">
        <v>137</v>
      </c>
      <c r="B4116" s="14" t="s">
        <v>75</v>
      </c>
      <c r="C4116" s="14" t="s">
        <v>187</v>
      </c>
      <c r="D4116" s="14">
        <v>2017</v>
      </c>
      <c r="E4116" s="14">
        <v>2017</v>
      </c>
      <c r="F4116" s="14" t="s">
        <v>245</v>
      </c>
      <c r="G4116" s="91">
        <v>23272</v>
      </c>
      <c r="H4116" s="91">
        <v>53792</v>
      </c>
      <c r="I4116" s="89"/>
      <c r="J4116" s="90">
        <v>0.95561357702349869</v>
      </c>
      <c r="K4116" s="90">
        <v>0.97175141242937857</v>
      </c>
      <c r="L4116" s="112">
        <v>7</v>
      </c>
      <c r="M4116" s="28">
        <v>0</v>
      </c>
      <c r="N4116" s="90">
        <v>4.1500000000000002E-2</v>
      </c>
    </row>
    <row r="4117" spans="1:14">
      <c r="A4117" s="87" t="s">
        <v>138</v>
      </c>
      <c r="B4117" s="14" t="s">
        <v>75</v>
      </c>
      <c r="C4117" s="14" t="s">
        <v>187</v>
      </c>
      <c r="D4117" s="14">
        <v>2017</v>
      </c>
      <c r="E4117" s="14">
        <v>2017</v>
      </c>
      <c r="F4117" s="14" t="s">
        <v>245</v>
      </c>
      <c r="G4117" s="91">
        <v>541</v>
      </c>
      <c r="H4117" s="91">
        <v>1160</v>
      </c>
      <c r="I4117" s="89"/>
      <c r="J4117" s="90">
        <v>1</v>
      </c>
      <c r="K4117" s="90">
        <v>0.9375</v>
      </c>
      <c r="L4117" s="112">
        <v>81</v>
      </c>
      <c r="M4117" s="90">
        <v>0.29599999999999999</v>
      </c>
      <c r="N4117" s="90">
        <v>9.0300000000000005E-2</v>
      </c>
    </row>
    <row r="4118" spans="1:14">
      <c r="A4118" s="87" t="s">
        <v>139</v>
      </c>
      <c r="B4118" s="14" t="s">
        <v>75</v>
      </c>
      <c r="C4118" s="14" t="s">
        <v>187</v>
      </c>
      <c r="D4118" s="14">
        <v>2017</v>
      </c>
      <c r="E4118" s="14">
        <v>2017</v>
      </c>
      <c r="F4118" s="14" t="s">
        <v>245</v>
      </c>
      <c r="G4118" s="91">
        <v>398</v>
      </c>
      <c r="H4118" s="91">
        <v>693</v>
      </c>
      <c r="I4118" s="89"/>
      <c r="J4118" s="90">
        <v>1</v>
      </c>
      <c r="K4118" s="90">
        <v>0.95</v>
      </c>
      <c r="L4118" s="112">
        <v>81</v>
      </c>
      <c r="M4118" s="90">
        <v>0.29599999999999999</v>
      </c>
      <c r="N4118" s="90">
        <v>9.0300000000000005E-2</v>
      </c>
    </row>
    <row r="4119" spans="1:14">
      <c r="A4119" s="87" t="s">
        <v>140</v>
      </c>
      <c r="B4119" s="14" t="s">
        <v>75</v>
      </c>
      <c r="C4119" s="14" t="s">
        <v>187</v>
      </c>
      <c r="D4119" s="14">
        <v>2017</v>
      </c>
      <c r="E4119" s="14">
        <v>2017</v>
      </c>
      <c r="F4119" s="14" t="s">
        <v>245</v>
      </c>
      <c r="G4119" s="91">
        <v>19447</v>
      </c>
      <c r="H4119" s="91">
        <v>42443</v>
      </c>
      <c r="I4119" s="89"/>
      <c r="J4119" s="90">
        <v>0.99267015706806283</v>
      </c>
      <c r="K4119" s="90">
        <v>0.94117647058823528</v>
      </c>
      <c r="L4119" s="112">
        <v>7</v>
      </c>
      <c r="M4119" s="90">
        <v>0.28599999999999998</v>
      </c>
      <c r="N4119" s="90">
        <v>3.5700000000000003E-2</v>
      </c>
    </row>
    <row r="4120" spans="1:14">
      <c r="A4120" s="87" t="s">
        <v>141</v>
      </c>
      <c r="B4120" s="14" t="s">
        <v>75</v>
      </c>
      <c r="C4120" s="14" t="s">
        <v>187</v>
      </c>
      <c r="D4120" s="14">
        <v>2017</v>
      </c>
      <c r="E4120" s="14">
        <v>2017</v>
      </c>
      <c r="F4120" s="14" t="s">
        <v>245</v>
      </c>
      <c r="G4120" s="91">
        <v>3067</v>
      </c>
      <c r="H4120" s="91">
        <v>6080</v>
      </c>
      <c r="I4120" s="89"/>
      <c r="J4120" s="90">
        <v>0.90833333333333333</v>
      </c>
      <c r="K4120" s="90">
        <v>0.92500000000000004</v>
      </c>
      <c r="L4120" s="112">
        <v>81</v>
      </c>
      <c r="M4120" s="90">
        <v>0.29599999999999999</v>
      </c>
      <c r="N4120" s="90">
        <v>9.0300000000000005E-2</v>
      </c>
    </row>
    <row r="4121" spans="1:14">
      <c r="A4121" s="87" t="s">
        <v>142</v>
      </c>
      <c r="B4121" s="14" t="s">
        <v>75</v>
      </c>
      <c r="C4121" s="14" t="s">
        <v>187</v>
      </c>
      <c r="D4121" s="14">
        <v>2017</v>
      </c>
      <c r="E4121" s="14">
        <v>2017</v>
      </c>
      <c r="F4121" s="14" t="s">
        <v>245</v>
      </c>
      <c r="G4121" s="91">
        <v>4105</v>
      </c>
      <c r="H4121" s="91">
        <v>7090</v>
      </c>
      <c r="I4121" s="89"/>
      <c r="J4121" s="90">
        <v>0.93243243243243246</v>
      </c>
      <c r="K4121" s="90">
        <v>0.82634730538922152</v>
      </c>
      <c r="L4121" s="112">
        <v>81</v>
      </c>
      <c r="M4121" s="90">
        <v>0.29599999999999999</v>
      </c>
      <c r="N4121" s="90">
        <v>9.0300000000000005E-2</v>
      </c>
    </row>
    <row r="4122" spans="1:14">
      <c r="A4122" s="87" t="s">
        <v>143</v>
      </c>
      <c r="B4122" s="14" t="s">
        <v>74</v>
      </c>
      <c r="C4122" s="14" t="s">
        <v>187</v>
      </c>
      <c r="D4122" s="14">
        <v>2017</v>
      </c>
      <c r="E4122" s="14">
        <v>2017</v>
      </c>
      <c r="F4122" s="14" t="s">
        <v>245</v>
      </c>
      <c r="G4122" s="91">
        <v>115089</v>
      </c>
      <c r="H4122" s="91">
        <v>232951</v>
      </c>
      <c r="I4122" s="89"/>
      <c r="J4122" s="90">
        <v>0.99363192528125666</v>
      </c>
      <c r="K4122" s="90">
        <v>0.99772001823985412</v>
      </c>
      <c r="L4122" s="112">
        <v>44</v>
      </c>
      <c r="M4122" s="90">
        <v>0.36399999999999999</v>
      </c>
      <c r="N4122" s="90">
        <v>6.5699999999999995E-2</v>
      </c>
    </row>
    <row r="4123" spans="1:14">
      <c r="A4123" s="87" t="s">
        <v>144</v>
      </c>
      <c r="B4123" s="14" t="s">
        <v>74</v>
      </c>
      <c r="C4123" s="14" t="s">
        <v>187</v>
      </c>
      <c r="D4123" s="14">
        <v>2017</v>
      </c>
      <c r="E4123" s="14">
        <v>2017</v>
      </c>
      <c r="F4123" s="14" t="s">
        <v>245</v>
      </c>
      <c r="G4123" s="91">
        <v>8670</v>
      </c>
      <c r="H4123" s="91">
        <v>16179</v>
      </c>
      <c r="I4123" s="89"/>
      <c r="J4123" s="90">
        <v>1</v>
      </c>
      <c r="K4123" s="90">
        <v>0.88584474885844744</v>
      </c>
      <c r="L4123" s="112">
        <v>81</v>
      </c>
      <c r="M4123" s="90">
        <v>0.29599999999999999</v>
      </c>
      <c r="N4123" s="90">
        <v>9.0300000000000005E-2</v>
      </c>
    </row>
    <row r="4124" spans="1:14">
      <c r="A4124" s="87" t="s">
        <v>145</v>
      </c>
      <c r="B4124" s="14" t="s">
        <v>75</v>
      </c>
      <c r="C4124" s="14" t="s">
        <v>187</v>
      </c>
      <c r="D4124" s="14">
        <v>2017</v>
      </c>
      <c r="E4124" s="14">
        <v>2017</v>
      </c>
      <c r="F4124" s="14" t="s">
        <v>245</v>
      </c>
      <c r="G4124" s="91">
        <v>1097</v>
      </c>
      <c r="H4124" s="91">
        <v>2007</v>
      </c>
      <c r="I4124" s="89"/>
      <c r="J4124" s="90">
        <v>0.96842105263157896</v>
      </c>
      <c r="K4124" s="90">
        <v>0.9242424242424242</v>
      </c>
      <c r="L4124" s="112">
        <v>81</v>
      </c>
      <c r="M4124" s="90">
        <v>0.29599999999999999</v>
      </c>
      <c r="N4124" s="90">
        <v>9.0300000000000005E-2</v>
      </c>
    </row>
    <row r="4125" spans="1:14">
      <c r="A4125" s="87" t="s">
        <v>146</v>
      </c>
      <c r="B4125" s="14" t="s">
        <v>75</v>
      </c>
      <c r="C4125" s="14" t="s">
        <v>187</v>
      </c>
      <c r="D4125" s="14">
        <v>2017</v>
      </c>
      <c r="E4125" s="14">
        <v>2017</v>
      </c>
      <c r="F4125" s="14" t="s">
        <v>245</v>
      </c>
      <c r="G4125" s="91">
        <v>122740</v>
      </c>
      <c r="H4125" s="91">
        <v>271114</v>
      </c>
      <c r="I4125" s="89"/>
      <c r="J4125" s="90">
        <v>0.99532289980212263</v>
      </c>
      <c r="K4125" s="90">
        <v>0.91362467866323904</v>
      </c>
      <c r="L4125" s="112">
        <v>36</v>
      </c>
      <c r="M4125" s="90">
        <v>0.30599999999999999</v>
      </c>
      <c r="N4125" s="90">
        <v>4.3499999999999997E-2</v>
      </c>
    </row>
    <row r="4126" spans="1:14">
      <c r="A4126" s="87" t="s">
        <v>147</v>
      </c>
      <c r="B4126" s="14" t="s">
        <v>74</v>
      </c>
      <c r="C4126" s="14" t="s">
        <v>187</v>
      </c>
      <c r="D4126" s="14">
        <v>2017</v>
      </c>
      <c r="E4126" s="14">
        <v>2017</v>
      </c>
      <c r="F4126" s="14" t="s">
        <v>245</v>
      </c>
      <c r="G4126" s="91">
        <v>98208</v>
      </c>
      <c r="H4126" s="91">
        <v>205556</v>
      </c>
      <c r="I4126" s="89"/>
      <c r="J4126" s="90">
        <v>0.99407979407979408</v>
      </c>
      <c r="K4126" s="90">
        <v>0.99211770888071471</v>
      </c>
      <c r="L4126" s="112">
        <v>40</v>
      </c>
      <c r="M4126" s="90">
        <v>0.47499999999999998</v>
      </c>
      <c r="N4126" s="90">
        <v>3.8600000000000002E-2</v>
      </c>
    </row>
    <row r="4127" spans="1:14">
      <c r="A4127" s="87" t="s">
        <v>148</v>
      </c>
      <c r="B4127" s="14" t="s">
        <v>75</v>
      </c>
      <c r="C4127" s="14" t="s">
        <v>187</v>
      </c>
      <c r="D4127" s="14">
        <v>2017</v>
      </c>
      <c r="E4127" s="14">
        <v>2017</v>
      </c>
      <c r="F4127" s="14" t="s">
        <v>245</v>
      </c>
      <c r="G4127" s="91">
        <v>2121</v>
      </c>
      <c r="H4127" s="91">
        <v>4700</v>
      </c>
      <c r="I4127" s="89"/>
      <c r="J4127" s="90">
        <v>0.978494623655914</v>
      </c>
      <c r="K4127" s="90">
        <v>0.95522388059701491</v>
      </c>
      <c r="L4127" s="112">
        <v>81</v>
      </c>
      <c r="M4127" s="90">
        <v>0.29599999999999999</v>
      </c>
      <c r="N4127" s="90">
        <v>9.0300000000000005E-2</v>
      </c>
    </row>
    <row r="4128" spans="1:14">
      <c r="A4128" s="87" t="s">
        <v>149</v>
      </c>
      <c r="B4128" s="14" t="s">
        <v>75</v>
      </c>
      <c r="C4128" s="14" t="s">
        <v>187</v>
      </c>
      <c r="D4128" s="14">
        <v>2017</v>
      </c>
      <c r="E4128" s="14">
        <v>2017</v>
      </c>
      <c r="F4128" s="14" t="s">
        <v>245</v>
      </c>
      <c r="G4128" s="91">
        <v>165648</v>
      </c>
      <c r="H4128" s="91">
        <v>361295</v>
      </c>
      <c r="I4128" s="89"/>
      <c r="J4128" s="90">
        <v>0.9892054725743693</v>
      </c>
      <c r="K4128" s="90">
        <v>0.93710691823899372</v>
      </c>
      <c r="L4128" s="112">
        <v>48</v>
      </c>
      <c r="M4128" s="90">
        <v>0.25</v>
      </c>
      <c r="N4128" s="90">
        <v>3.78E-2</v>
      </c>
    </row>
    <row r="4129" spans="1:14">
      <c r="A4129" s="87" t="s">
        <v>150</v>
      </c>
      <c r="B4129" s="14" t="s">
        <v>74</v>
      </c>
      <c r="C4129" s="14" t="s">
        <v>187</v>
      </c>
      <c r="D4129" s="14">
        <v>2017</v>
      </c>
      <c r="E4129" s="14">
        <v>2017</v>
      </c>
      <c r="F4129" s="14" t="s">
        <v>245</v>
      </c>
      <c r="G4129" s="91">
        <v>133646</v>
      </c>
      <c r="H4129" s="91">
        <v>268127</v>
      </c>
      <c r="I4129" s="89"/>
      <c r="J4129" s="90">
        <v>0.97422844416162901</v>
      </c>
      <c r="K4129" s="90">
        <v>0.95580808080808077</v>
      </c>
      <c r="L4129" s="112">
        <v>62</v>
      </c>
      <c r="M4129" s="90">
        <v>0.435</v>
      </c>
      <c r="N4129" s="90">
        <v>2.8899999999999999E-2</v>
      </c>
    </row>
    <row r="4130" spans="1:14">
      <c r="A4130" s="87" t="s">
        <v>151</v>
      </c>
      <c r="B4130" s="14" t="s">
        <v>74</v>
      </c>
      <c r="C4130" s="14" t="s">
        <v>187</v>
      </c>
      <c r="D4130" s="14">
        <v>2017</v>
      </c>
      <c r="E4130" s="14">
        <v>2017</v>
      </c>
      <c r="F4130" s="14" t="s">
        <v>245</v>
      </c>
      <c r="G4130" s="91">
        <v>33923</v>
      </c>
      <c r="H4130" s="91">
        <v>50864</v>
      </c>
      <c r="I4130" s="89"/>
      <c r="J4130" s="90">
        <v>0.98502139800285304</v>
      </c>
      <c r="K4130" s="90">
        <v>0.86911764705882355</v>
      </c>
      <c r="L4130" s="112">
        <v>11</v>
      </c>
      <c r="M4130" s="90">
        <v>0.36399999999999999</v>
      </c>
      <c r="N4130" s="90">
        <v>7.9299999999999995E-2</v>
      </c>
    </row>
    <row r="4131" spans="1:14">
      <c r="A4131" s="87" t="s">
        <v>152</v>
      </c>
      <c r="B4131" s="14" t="s">
        <v>75</v>
      </c>
      <c r="C4131" s="14" t="s">
        <v>187</v>
      </c>
      <c r="D4131" s="14">
        <v>2017</v>
      </c>
      <c r="E4131" s="14">
        <v>2017</v>
      </c>
      <c r="F4131" s="14" t="s">
        <v>245</v>
      </c>
      <c r="G4131" s="91">
        <v>47781</v>
      </c>
      <c r="H4131" s="91">
        <v>105787</v>
      </c>
      <c r="I4131" s="89"/>
      <c r="J4131" s="90">
        <v>0.97793326157158234</v>
      </c>
      <c r="K4131" s="90">
        <v>0.91082251082251087</v>
      </c>
      <c r="L4131" s="112">
        <v>14</v>
      </c>
      <c r="M4131" s="90">
        <v>7.0999999999999994E-2</v>
      </c>
      <c r="N4131" s="90">
        <v>3.7400000000000003E-2</v>
      </c>
    </row>
    <row r="4132" spans="1:14">
      <c r="A4132" s="87" t="s">
        <v>153</v>
      </c>
      <c r="B4132" s="14" t="s">
        <v>74</v>
      </c>
      <c r="C4132" s="14" t="s">
        <v>187</v>
      </c>
      <c r="D4132" s="14">
        <v>2017</v>
      </c>
      <c r="E4132" s="14">
        <v>2017</v>
      </c>
      <c r="F4132" s="14" t="s">
        <v>245</v>
      </c>
      <c r="G4132" s="91">
        <v>9396</v>
      </c>
      <c r="H4132" s="91">
        <v>16600</v>
      </c>
      <c r="I4132" s="89"/>
      <c r="J4132" s="90">
        <v>0.98399999999999999</v>
      </c>
      <c r="K4132" s="90">
        <v>0.96595744680851059</v>
      </c>
      <c r="L4132" s="112">
        <v>81</v>
      </c>
      <c r="M4132" s="90">
        <v>0.29599999999999999</v>
      </c>
      <c r="N4132" s="90">
        <v>9.0300000000000005E-2</v>
      </c>
    </row>
    <row r="4133" spans="1:14">
      <c r="A4133" s="87" t="s">
        <v>154</v>
      </c>
      <c r="B4133" s="14" t="s">
        <v>74</v>
      </c>
      <c r="C4133" s="14" t="s">
        <v>187</v>
      </c>
      <c r="D4133" s="14">
        <v>2017</v>
      </c>
      <c r="E4133" s="14">
        <v>2017</v>
      </c>
      <c r="F4133" s="14" t="s">
        <v>245</v>
      </c>
      <c r="G4133" s="91">
        <v>13291</v>
      </c>
      <c r="H4133" s="91">
        <v>25375</v>
      </c>
      <c r="I4133" s="89"/>
      <c r="J4133" s="90">
        <v>0.97687861271676302</v>
      </c>
      <c r="K4133" s="90">
        <v>0.87687687687687688</v>
      </c>
      <c r="L4133" s="112">
        <v>81</v>
      </c>
      <c r="M4133" s="90">
        <v>0.29599999999999999</v>
      </c>
      <c r="N4133" s="90">
        <v>9.0300000000000005E-2</v>
      </c>
    </row>
    <row r="4134" spans="1:14">
      <c r="A4134" s="87" t="s">
        <v>155</v>
      </c>
      <c r="B4134" s="14" t="s">
        <v>74</v>
      </c>
      <c r="C4134" s="14" t="s">
        <v>187</v>
      </c>
      <c r="D4134" s="14">
        <v>2017</v>
      </c>
      <c r="E4134" s="14">
        <v>2017</v>
      </c>
      <c r="F4134" s="14" t="s">
        <v>245</v>
      </c>
      <c r="G4134" s="91">
        <v>18061</v>
      </c>
      <c r="H4134" s="91">
        <v>36432</v>
      </c>
      <c r="I4134" s="89"/>
      <c r="J4134" s="90">
        <v>0.95864262990455995</v>
      </c>
      <c r="K4134" s="90">
        <v>0.91772151898734178</v>
      </c>
      <c r="L4134" s="112">
        <v>81</v>
      </c>
      <c r="M4134" s="90">
        <v>0.29599999999999999</v>
      </c>
      <c r="N4134" s="90">
        <v>9.0300000000000005E-2</v>
      </c>
    </row>
    <row r="4135" spans="1:14">
      <c r="A4135" s="87" t="s">
        <v>156</v>
      </c>
      <c r="B4135" s="14" t="s">
        <v>74</v>
      </c>
      <c r="C4135" s="14" t="s">
        <v>187</v>
      </c>
      <c r="D4135" s="14">
        <v>2017</v>
      </c>
      <c r="E4135" s="14">
        <v>2017</v>
      </c>
      <c r="F4135" s="14" t="s">
        <v>245</v>
      </c>
      <c r="G4135" s="91">
        <v>46440</v>
      </c>
      <c r="H4135" s="91">
        <v>90030</v>
      </c>
      <c r="I4135" s="89"/>
      <c r="J4135" s="90">
        <v>0.98598654708520184</v>
      </c>
      <c r="K4135" s="90">
        <v>0.97938144329896903</v>
      </c>
      <c r="L4135" s="112">
        <v>16</v>
      </c>
      <c r="M4135" s="90">
        <v>0.375</v>
      </c>
      <c r="N4135" s="90">
        <v>5.11E-2</v>
      </c>
    </row>
    <row r="4136" spans="1:14">
      <c r="A4136" s="87" t="s">
        <v>157</v>
      </c>
      <c r="B4136" s="14" t="s">
        <v>74</v>
      </c>
      <c r="C4136" s="14" t="s">
        <v>187</v>
      </c>
      <c r="D4136" s="14">
        <v>2017</v>
      </c>
      <c r="E4136" s="14">
        <v>2017</v>
      </c>
      <c r="F4136" s="14" t="s">
        <v>245</v>
      </c>
      <c r="G4136" s="91">
        <v>14023</v>
      </c>
      <c r="H4136" s="91">
        <v>24863</v>
      </c>
      <c r="I4136" s="89"/>
      <c r="J4136" s="90">
        <v>0.982421875</v>
      </c>
      <c r="K4136" s="90">
        <v>0.97674418604651159</v>
      </c>
      <c r="L4136" s="112">
        <v>81</v>
      </c>
      <c r="M4136" s="90">
        <v>0.29599999999999999</v>
      </c>
      <c r="N4136" s="90">
        <v>9.0300000000000005E-2</v>
      </c>
    </row>
    <row r="4137" spans="1:14">
      <c r="A4137" s="87" t="s">
        <v>158</v>
      </c>
      <c r="B4137" s="14" t="s">
        <v>75</v>
      </c>
      <c r="C4137" s="14" t="s">
        <v>187</v>
      </c>
      <c r="D4137" s="14">
        <v>2017</v>
      </c>
      <c r="E4137" s="14">
        <v>2017</v>
      </c>
      <c r="F4137" s="14" t="s">
        <v>245</v>
      </c>
      <c r="G4137" s="91">
        <v>12332</v>
      </c>
      <c r="H4137" s="91">
        <v>23186</v>
      </c>
      <c r="I4137" s="89"/>
      <c r="J4137" s="90">
        <v>0.94921190893169882</v>
      </c>
      <c r="K4137" s="90">
        <v>0.95781637717121593</v>
      </c>
      <c r="L4137" s="112">
        <v>81</v>
      </c>
      <c r="M4137" s="90">
        <v>0.29599999999999999</v>
      </c>
      <c r="N4137" s="90">
        <v>9.0300000000000005E-2</v>
      </c>
    </row>
    <row r="4138" spans="1:14">
      <c r="A4138" s="87" t="s">
        <v>159</v>
      </c>
      <c r="B4138" s="14" t="s">
        <v>75</v>
      </c>
      <c r="C4138" s="14" t="s">
        <v>187</v>
      </c>
      <c r="D4138" s="14">
        <v>2017</v>
      </c>
      <c r="E4138" s="14">
        <v>2017</v>
      </c>
      <c r="F4138" s="14" t="s">
        <v>245</v>
      </c>
      <c r="G4138" s="91">
        <v>154</v>
      </c>
      <c r="H4138" s="91">
        <v>259</v>
      </c>
      <c r="I4138" s="89"/>
      <c r="J4138" s="90">
        <v>1</v>
      </c>
      <c r="K4138" s="90">
        <v>1</v>
      </c>
      <c r="L4138" s="112">
        <v>81</v>
      </c>
      <c r="M4138" s="90">
        <v>0.29599999999999999</v>
      </c>
      <c r="N4138" s="90">
        <v>9.0300000000000005E-2</v>
      </c>
    </row>
    <row r="4139" spans="1:14">
      <c r="A4139" s="87" t="s">
        <v>160</v>
      </c>
      <c r="B4139" s="14" t="s">
        <v>75</v>
      </c>
      <c r="C4139" s="14" t="s">
        <v>187</v>
      </c>
      <c r="D4139" s="14">
        <v>2017</v>
      </c>
      <c r="E4139" s="14">
        <v>2017</v>
      </c>
      <c r="F4139" s="14" t="s">
        <v>245</v>
      </c>
      <c r="G4139" s="91">
        <v>3050</v>
      </c>
      <c r="H4139" s="91">
        <v>6256</v>
      </c>
      <c r="I4139" s="89"/>
      <c r="J4139" s="90">
        <v>0.97619047619047616</v>
      </c>
      <c r="K4139" s="90">
        <v>0.86315789473684212</v>
      </c>
      <c r="L4139" s="112">
        <v>81</v>
      </c>
      <c r="M4139" s="90">
        <v>0.29599999999999999</v>
      </c>
      <c r="N4139" s="90">
        <v>9.0300000000000005E-2</v>
      </c>
    </row>
    <row r="4140" spans="1:14">
      <c r="A4140" s="87" t="s">
        <v>161</v>
      </c>
      <c r="B4140" s="14" t="s">
        <v>74</v>
      </c>
      <c r="C4140" s="14" t="s">
        <v>187</v>
      </c>
      <c r="D4140" s="14">
        <v>2017</v>
      </c>
      <c r="E4140" s="14">
        <v>2017</v>
      </c>
      <c r="F4140" s="14" t="s">
        <v>245</v>
      </c>
      <c r="G4140" s="91">
        <v>20949</v>
      </c>
      <c r="H4140" s="91">
        <v>39407</v>
      </c>
      <c r="I4140" s="89"/>
      <c r="J4140" s="90">
        <v>0.97636815920398012</v>
      </c>
      <c r="K4140" s="90">
        <v>0.9688249400479616</v>
      </c>
      <c r="L4140" s="112">
        <v>8</v>
      </c>
      <c r="M4140" s="90">
        <v>0.5</v>
      </c>
      <c r="N4140" s="90">
        <v>5.7999999999999996E-3</v>
      </c>
    </row>
    <row r="4141" spans="1:14">
      <c r="A4141" s="87" t="s">
        <v>162</v>
      </c>
      <c r="B4141" s="14" t="s">
        <v>74</v>
      </c>
      <c r="C4141" s="14" t="s">
        <v>187</v>
      </c>
      <c r="D4141" s="14">
        <v>2017</v>
      </c>
      <c r="E4141" s="14">
        <v>2017</v>
      </c>
      <c r="F4141" s="14" t="s">
        <v>245</v>
      </c>
      <c r="G4141" s="91">
        <v>17167</v>
      </c>
      <c r="H4141" s="91">
        <v>30001</v>
      </c>
      <c r="I4141" s="89"/>
      <c r="J4141" s="90">
        <v>0.98064516129032253</v>
      </c>
      <c r="K4141" s="90">
        <v>0.87267904509283822</v>
      </c>
      <c r="L4141" s="112">
        <v>81</v>
      </c>
      <c r="M4141" s="90">
        <v>0.29599999999999999</v>
      </c>
      <c r="N4141" s="90">
        <v>9.0300000000000005E-2</v>
      </c>
    </row>
    <row r="4142" spans="1:14">
      <c r="A4142" s="87" t="s">
        <v>163</v>
      </c>
      <c r="B4142" s="14" t="s">
        <v>75</v>
      </c>
      <c r="C4142" s="14" t="s">
        <v>187</v>
      </c>
      <c r="D4142" s="14">
        <v>2017</v>
      </c>
      <c r="E4142" s="14">
        <v>2017</v>
      </c>
      <c r="F4142" s="14" t="s">
        <v>245</v>
      </c>
      <c r="G4142" s="91">
        <v>39239</v>
      </c>
      <c r="H4142" s="91">
        <v>81885</v>
      </c>
      <c r="I4142" s="89"/>
      <c r="J4142" s="90">
        <v>0.97997711670480547</v>
      </c>
      <c r="K4142" s="90">
        <v>0.93644067796610164</v>
      </c>
      <c r="L4142" s="112">
        <v>10</v>
      </c>
      <c r="M4142" s="90">
        <v>0.6</v>
      </c>
      <c r="N4142" s="90">
        <v>4.2700000000000002E-2</v>
      </c>
    </row>
    <row r="4143" spans="1:14">
      <c r="A4143" s="87" t="s">
        <v>164</v>
      </c>
      <c r="B4143" s="14" t="s">
        <v>75</v>
      </c>
      <c r="C4143" s="14" t="s">
        <v>187</v>
      </c>
      <c r="D4143" s="14">
        <v>2017</v>
      </c>
      <c r="E4143" s="14">
        <v>2017</v>
      </c>
      <c r="F4143" s="14" t="s">
        <v>245</v>
      </c>
      <c r="G4143" s="91">
        <v>5361</v>
      </c>
      <c r="H4143" s="91">
        <v>12250</v>
      </c>
      <c r="I4143" s="89"/>
      <c r="J4143" s="90">
        <v>0.97101449275362317</v>
      </c>
      <c r="K4143" s="90">
        <v>0.92814371257485029</v>
      </c>
      <c r="L4143" s="112">
        <v>81</v>
      </c>
      <c r="M4143" s="90">
        <v>0.29599999999999999</v>
      </c>
      <c r="N4143" s="90">
        <v>9.0300000000000005E-2</v>
      </c>
    </row>
    <row r="4144" spans="1:14">
      <c r="A4144" s="87" t="s">
        <v>165</v>
      </c>
      <c r="B4144" s="14" t="s">
        <v>75</v>
      </c>
      <c r="C4144" s="14" t="s">
        <v>187</v>
      </c>
      <c r="D4144" s="14">
        <v>2017</v>
      </c>
      <c r="E4144" s="14">
        <v>2017</v>
      </c>
      <c r="F4144" s="14" t="s">
        <v>245</v>
      </c>
      <c r="G4144" s="91">
        <v>4246</v>
      </c>
      <c r="H4144" s="91">
        <v>8963</v>
      </c>
      <c r="I4144" s="89"/>
      <c r="J4144" s="90">
        <v>0.96153846153846156</v>
      </c>
      <c r="K4144" s="90">
        <v>0.94696969696969702</v>
      </c>
      <c r="L4144" s="112">
        <v>81</v>
      </c>
      <c r="M4144" s="90">
        <v>0.29599999999999999</v>
      </c>
      <c r="N4144" s="90">
        <v>9.0300000000000005E-2</v>
      </c>
    </row>
    <row r="4145" spans="1:14">
      <c r="A4145" s="87" t="s">
        <v>166</v>
      </c>
      <c r="B4145" s="14" t="s">
        <v>75</v>
      </c>
      <c r="C4145" s="14" t="s">
        <v>187</v>
      </c>
      <c r="D4145" s="14">
        <v>2017</v>
      </c>
      <c r="E4145" s="14">
        <v>2017</v>
      </c>
      <c r="F4145" s="14" t="s">
        <v>245</v>
      </c>
      <c r="G4145" s="91">
        <v>971</v>
      </c>
      <c r="H4145" s="91">
        <v>1691</v>
      </c>
      <c r="I4145" s="89"/>
      <c r="J4145" s="90">
        <v>0.98181818181818181</v>
      </c>
      <c r="K4145" s="90">
        <v>0.71739130434782605</v>
      </c>
      <c r="L4145" s="112">
        <v>81</v>
      </c>
      <c r="M4145" s="90">
        <v>0.29599999999999999</v>
      </c>
      <c r="N4145" s="90">
        <v>9.0300000000000005E-2</v>
      </c>
    </row>
    <row r="4146" spans="1:14">
      <c r="A4146" s="87" t="s">
        <v>167</v>
      </c>
      <c r="B4146" s="14" t="s">
        <v>74</v>
      </c>
      <c r="C4146" s="14" t="s">
        <v>187</v>
      </c>
      <c r="D4146" s="14">
        <v>2017</v>
      </c>
      <c r="E4146" s="14">
        <v>2017</v>
      </c>
      <c r="F4146" s="14" t="s">
        <v>245</v>
      </c>
      <c r="G4146" s="91">
        <v>50655</v>
      </c>
      <c r="H4146" s="91">
        <v>117113</v>
      </c>
      <c r="I4146" s="89"/>
      <c r="J4146" s="90">
        <v>0.92569832402234642</v>
      </c>
      <c r="K4146" s="90">
        <v>0.84</v>
      </c>
      <c r="L4146" s="112">
        <v>16</v>
      </c>
      <c r="M4146" s="90">
        <v>0.438</v>
      </c>
      <c r="N4146" s="90">
        <v>4.2500000000000003E-2</v>
      </c>
    </row>
    <row r="4147" spans="1:14">
      <c r="A4147" s="87" t="s">
        <v>168</v>
      </c>
      <c r="B4147" s="14" t="s">
        <v>75</v>
      </c>
      <c r="C4147" s="14" t="s">
        <v>187</v>
      </c>
      <c r="D4147" s="14">
        <v>2017</v>
      </c>
      <c r="E4147" s="14">
        <v>2017</v>
      </c>
      <c r="F4147" s="14" t="s">
        <v>245</v>
      </c>
      <c r="G4147" s="91">
        <v>2734</v>
      </c>
      <c r="H4147" s="91">
        <v>4770</v>
      </c>
      <c r="I4147" s="89"/>
      <c r="J4147" s="90">
        <v>0.95774647887323949</v>
      </c>
      <c r="K4147" s="90">
        <v>0.97727272727272729</v>
      </c>
      <c r="L4147" s="112">
        <v>81</v>
      </c>
      <c r="M4147" s="90">
        <v>0.29599999999999999</v>
      </c>
      <c r="N4147" s="90">
        <v>9.0300000000000005E-2</v>
      </c>
    </row>
    <row r="4148" spans="1:14">
      <c r="A4148" s="87" t="s">
        <v>169</v>
      </c>
      <c r="B4148" s="14" t="s">
        <v>74</v>
      </c>
      <c r="C4148" s="14" t="s">
        <v>187</v>
      </c>
      <c r="D4148" s="14">
        <v>2017</v>
      </c>
      <c r="E4148" s="14">
        <v>2017</v>
      </c>
      <c r="F4148" s="14" t="s">
        <v>245</v>
      </c>
      <c r="G4148" s="91">
        <v>34650</v>
      </c>
      <c r="H4148" s="91">
        <v>68571</v>
      </c>
      <c r="I4148" s="89"/>
      <c r="J4148" s="90">
        <v>0.9838709677419355</v>
      </c>
      <c r="K4148" s="90">
        <v>0.9632183908045977</v>
      </c>
      <c r="L4148" s="112">
        <v>15</v>
      </c>
      <c r="M4148" s="90">
        <v>0.13300000000000001</v>
      </c>
      <c r="N4148" s="90">
        <v>5.7599999999999998E-2</v>
      </c>
    </row>
    <row r="4149" spans="1:14">
      <c r="A4149" s="87" t="s">
        <v>170</v>
      </c>
      <c r="B4149" s="14" t="s">
        <v>74</v>
      </c>
      <c r="C4149" s="14" t="s">
        <v>187</v>
      </c>
      <c r="D4149" s="14">
        <v>2017</v>
      </c>
      <c r="E4149" s="14">
        <v>2017</v>
      </c>
      <c r="F4149" s="14" t="s">
        <v>245</v>
      </c>
      <c r="G4149" s="91">
        <v>9726</v>
      </c>
      <c r="H4149" s="91">
        <v>18467</v>
      </c>
      <c r="I4149" s="89"/>
      <c r="J4149" s="90">
        <v>0.92307692307692313</v>
      </c>
      <c r="K4149" s="90">
        <v>0.94716981132075473</v>
      </c>
      <c r="L4149" s="112">
        <v>81</v>
      </c>
      <c r="M4149" s="90">
        <v>0.29599999999999999</v>
      </c>
      <c r="N4149" s="90">
        <v>9.0300000000000005E-2</v>
      </c>
    </row>
    <row r="4150" spans="1:14">
      <c r="A4150" s="87" t="s">
        <v>171</v>
      </c>
      <c r="B4150" s="14" t="s">
        <v>75</v>
      </c>
      <c r="C4150" s="14" t="s">
        <v>187</v>
      </c>
      <c r="D4150" s="14">
        <v>2017</v>
      </c>
      <c r="E4150" s="14">
        <v>2017</v>
      </c>
      <c r="F4150" s="14" t="s">
        <v>245</v>
      </c>
      <c r="G4150" s="91">
        <v>6002</v>
      </c>
      <c r="H4150" s="91">
        <v>13022</v>
      </c>
      <c r="I4150" s="89"/>
      <c r="J4150" s="90">
        <v>0.98648648648648651</v>
      </c>
      <c r="K4150" s="90">
        <v>0.98222222222222222</v>
      </c>
      <c r="L4150" s="112">
        <v>81</v>
      </c>
      <c r="M4150" s="90">
        <v>0.29599999999999999</v>
      </c>
      <c r="N4150" s="90">
        <v>9.0300000000000005E-2</v>
      </c>
    </row>
    <row r="4151" spans="1:14">
      <c r="A4151" s="51" t="s">
        <v>281</v>
      </c>
      <c r="B4151" s="14" t="s">
        <v>66</v>
      </c>
      <c r="C4151" s="14" t="s">
        <v>65</v>
      </c>
      <c r="D4151" s="14">
        <v>2017</v>
      </c>
      <c r="E4151" s="14">
        <v>2018</v>
      </c>
      <c r="F4151" s="14" t="s">
        <v>245</v>
      </c>
      <c r="G4151" s="128"/>
      <c r="H4151" s="128"/>
      <c r="I4151" s="128"/>
      <c r="J4151" s="129"/>
      <c r="K4151" s="129"/>
      <c r="L4151" s="111"/>
      <c r="M4151" s="28">
        <v>0.254</v>
      </c>
      <c r="N4151" s="28">
        <v>5.3999999999999999E-2</v>
      </c>
    </row>
    <row r="4152" spans="1:14">
      <c r="A4152" s="51" t="s">
        <v>172</v>
      </c>
      <c r="B4152" s="14" t="s">
        <v>66</v>
      </c>
      <c r="C4152" s="14" t="s">
        <v>65</v>
      </c>
      <c r="D4152" s="14">
        <v>2017</v>
      </c>
      <c r="E4152" s="14">
        <v>2018</v>
      </c>
      <c r="F4152" s="14" t="s">
        <v>245</v>
      </c>
      <c r="G4152" s="91">
        <v>1992771</v>
      </c>
      <c r="H4152" s="91">
        <v>4089272</v>
      </c>
      <c r="I4152" s="89"/>
      <c r="J4152" s="90">
        <v>0.97983968399046084</v>
      </c>
      <c r="K4152" s="90">
        <v>0.92775324069086862</v>
      </c>
      <c r="L4152" s="112">
        <v>56</v>
      </c>
      <c r="M4152" s="90">
        <v>0.375</v>
      </c>
      <c r="N4152" s="90">
        <v>0.1077</v>
      </c>
    </row>
    <row r="4153" spans="1:14">
      <c r="A4153" s="51" t="s">
        <v>173</v>
      </c>
      <c r="B4153" s="14" t="s">
        <v>74</v>
      </c>
      <c r="C4153" s="14" t="s">
        <v>65</v>
      </c>
      <c r="D4153" s="14">
        <v>2017</v>
      </c>
      <c r="E4153" s="14">
        <v>2018</v>
      </c>
      <c r="F4153" s="14" t="s">
        <v>245</v>
      </c>
      <c r="G4153" s="91">
        <v>57502</v>
      </c>
      <c r="H4153" s="91">
        <v>107669</v>
      </c>
      <c r="I4153" s="89"/>
      <c r="J4153" s="28" t="s">
        <v>66</v>
      </c>
      <c r="K4153" s="28" t="s">
        <v>66</v>
      </c>
      <c r="L4153" s="112">
        <v>1</v>
      </c>
      <c r="M4153" s="90">
        <v>1</v>
      </c>
      <c r="N4153" s="90">
        <v>7.7999999999999996E-3</v>
      </c>
    </row>
    <row r="4154" spans="1:14">
      <c r="A4154" s="51" t="s">
        <v>174</v>
      </c>
      <c r="B4154" s="14" t="s">
        <v>75</v>
      </c>
      <c r="C4154" s="14" t="s">
        <v>65</v>
      </c>
      <c r="D4154" s="14">
        <v>2017</v>
      </c>
      <c r="E4154" s="14">
        <v>2018</v>
      </c>
      <c r="F4154" s="14" t="s">
        <v>245</v>
      </c>
      <c r="G4154" s="91">
        <v>79</v>
      </c>
      <c r="H4154" s="91">
        <v>144</v>
      </c>
      <c r="I4154" s="89"/>
      <c r="J4154" s="90">
        <v>1</v>
      </c>
      <c r="K4154" s="28" t="s">
        <v>66</v>
      </c>
      <c r="L4154" s="112">
        <v>3</v>
      </c>
      <c r="M4154" s="90">
        <v>0.66700000000000004</v>
      </c>
      <c r="N4154" s="90">
        <v>0.40620000000000001</v>
      </c>
    </row>
    <row r="4155" spans="1:14">
      <c r="A4155" s="51" t="s">
        <v>175</v>
      </c>
      <c r="B4155" s="14" t="s">
        <v>75</v>
      </c>
      <c r="C4155" s="14" t="s">
        <v>65</v>
      </c>
      <c r="D4155" s="14">
        <v>2017</v>
      </c>
      <c r="E4155" s="14">
        <v>2018</v>
      </c>
      <c r="F4155" s="14" t="s">
        <v>245</v>
      </c>
      <c r="G4155" s="91">
        <v>1648</v>
      </c>
      <c r="H4155" s="91">
        <v>3003</v>
      </c>
      <c r="I4155" s="89"/>
      <c r="J4155" s="90">
        <v>0.97333333333333338</v>
      </c>
      <c r="K4155" s="90">
        <v>1</v>
      </c>
      <c r="L4155" s="112">
        <v>3</v>
      </c>
      <c r="M4155" s="90">
        <v>0.66700000000000004</v>
      </c>
      <c r="N4155" s="90">
        <v>0.40620000000000001</v>
      </c>
    </row>
    <row r="4156" spans="1:14">
      <c r="A4156" s="51" t="s">
        <v>176</v>
      </c>
      <c r="B4156" s="14" t="s">
        <v>75</v>
      </c>
      <c r="C4156" s="14" t="s">
        <v>65</v>
      </c>
      <c r="D4156" s="14">
        <v>2017</v>
      </c>
      <c r="E4156" s="14">
        <v>2018</v>
      </c>
      <c r="F4156" s="14" t="s">
        <v>245</v>
      </c>
      <c r="G4156" s="91">
        <v>16660</v>
      </c>
      <c r="H4156" s="91">
        <v>30804</v>
      </c>
      <c r="I4156" s="89"/>
      <c r="J4156" s="90">
        <v>0.8738839285714286</v>
      </c>
      <c r="K4156" s="90">
        <v>0.92172523961661346</v>
      </c>
      <c r="L4156" s="112">
        <v>3</v>
      </c>
      <c r="M4156" s="90">
        <v>0.66700000000000004</v>
      </c>
      <c r="N4156" s="90">
        <v>0.40620000000000001</v>
      </c>
    </row>
    <row r="4157" spans="1:14">
      <c r="A4157" s="51" t="s">
        <v>177</v>
      </c>
      <c r="B4157" s="14" t="s">
        <v>75</v>
      </c>
      <c r="C4157" s="14" t="s">
        <v>65</v>
      </c>
      <c r="D4157" s="14">
        <v>2017</v>
      </c>
      <c r="E4157" s="14">
        <v>2018</v>
      </c>
      <c r="F4157" s="14" t="s">
        <v>245</v>
      </c>
      <c r="G4157" s="91">
        <v>2783</v>
      </c>
      <c r="H4157" s="91">
        <v>4982</v>
      </c>
      <c r="I4157" s="89"/>
      <c r="J4157" s="90">
        <v>0.98230088495575218</v>
      </c>
      <c r="K4157" s="90">
        <v>0.92307692307692313</v>
      </c>
      <c r="L4157" s="112">
        <v>3</v>
      </c>
      <c r="M4157" s="90">
        <v>0.66700000000000004</v>
      </c>
      <c r="N4157" s="90">
        <v>0.40620000000000001</v>
      </c>
    </row>
    <row r="4158" spans="1:14">
      <c r="A4158" s="51" t="s">
        <v>178</v>
      </c>
      <c r="B4158" s="14" t="s">
        <v>75</v>
      </c>
      <c r="C4158" s="14" t="s">
        <v>65</v>
      </c>
      <c r="D4158" s="14">
        <v>2017</v>
      </c>
      <c r="E4158" s="14">
        <v>2018</v>
      </c>
      <c r="F4158" s="14" t="s">
        <v>245</v>
      </c>
      <c r="G4158" s="91">
        <v>685</v>
      </c>
      <c r="H4158" s="91">
        <v>1492</v>
      </c>
      <c r="I4158" s="89"/>
      <c r="J4158" s="90">
        <v>0.94285714285714284</v>
      </c>
      <c r="K4158" s="90">
        <v>0.875</v>
      </c>
      <c r="L4158" s="112">
        <v>3</v>
      </c>
      <c r="M4158" s="90">
        <v>0.66700000000000004</v>
      </c>
      <c r="N4158" s="90">
        <v>0.40620000000000001</v>
      </c>
    </row>
    <row r="4159" spans="1:14">
      <c r="A4159" s="51" t="s">
        <v>179</v>
      </c>
      <c r="B4159" s="14" t="s">
        <v>74</v>
      </c>
      <c r="C4159" s="14" t="s">
        <v>65</v>
      </c>
      <c r="D4159" s="14">
        <v>2017</v>
      </c>
      <c r="E4159" s="14">
        <v>2018</v>
      </c>
      <c r="F4159" s="14" t="s">
        <v>245</v>
      </c>
      <c r="G4159" s="91">
        <v>31852</v>
      </c>
      <c r="H4159" s="91">
        <v>63270</v>
      </c>
      <c r="I4159" s="89"/>
      <c r="J4159" s="90">
        <v>0.97813288477712368</v>
      </c>
      <c r="K4159" s="90">
        <v>0.97755102040816322</v>
      </c>
      <c r="L4159" s="112">
        <v>1</v>
      </c>
      <c r="M4159" s="90">
        <v>0</v>
      </c>
      <c r="N4159" s="90">
        <v>3.1800000000000002E-2</v>
      </c>
    </row>
    <row r="4160" spans="1:14">
      <c r="A4160" s="51" t="s">
        <v>180</v>
      </c>
      <c r="B4160" s="14" t="s">
        <v>75</v>
      </c>
      <c r="C4160" s="14" t="s">
        <v>65</v>
      </c>
      <c r="D4160" s="14">
        <v>2017</v>
      </c>
      <c r="E4160" s="14">
        <v>2018</v>
      </c>
      <c r="F4160" s="14" t="s">
        <v>245</v>
      </c>
      <c r="G4160" s="91">
        <v>2602</v>
      </c>
      <c r="H4160" s="91">
        <v>5268</v>
      </c>
      <c r="I4160" s="89"/>
      <c r="J4160" s="90">
        <v>1</v>
      </c>
      <c r="K4160" s="90">
        <v>0.95348837209302328</v>
      </c>
      <c r="L4160" s="112">
        <v>3</v>
      </c>
      <c r="M4160" s="90">
        <v>0.66700000000000004</v>
      </c>
      <c r="N4160" s="90">
        <v>0.40620000000000001</v>
      </c>
    </row>
    <row r="4161" spans="1:14">
      <c r="A4161" s="51" t="s">
        <v>181</v>
      </c>
      <c r="B4161" s="14" t="s">
        <v>75</v>
      </c>
      <c r="C4161" s="14" t="s">
        <v>65</v>
      </c>
      <c r="D4161" s="14">
        <v>2017</v>
      </c>
      <c r="E4161" s="14">
        <v>2018</v>
      </c>
      <c r="F4161" s="14" t="s">
        <v>245</v>
      </c>
      <c r="G4161" s="91">
        <v>6685</v>
      </c>
      <c r="H4161" s="91">
        <v>11742</v>
      </c>
      <c r="I4161" s="89"/>
      <c r="J4161" s="90">
        <v>0.97740112994350281</v>
      </c>
      <c r="K4161" s="90">
        <v>0.98523985239852396</v>
      </c>
      <c r="L4161" s="112">
        <v>3</v>
      </c>
      <c r="M4161" s="90">
        <v>0.66700000000000004</v>
      </c>
      <c r="N4161" s="90">
        <v>0.40620000000000001</v>
      </c>
    </row>
    <row r="4162" spans="1:14">
      <c r="A4162" s="87" t="s">
        <v>123</v>
      </c>
      <c r="B4162" s="14" t="s">
        <v>74</v>
      </c>
      <c r="C4162" s="14" t="s">
        <v>65</v>
      </c>
      <c r="D4162" s="14">
        <v>2017</v>
      </c>
      <c r="E4162" s="14">
        <v>2018</v>
      </c>
      <c r="F4162" s="14" t="s">
        <v>245</v>
      </c>
      <c r="G4162" s="91">
        <v>88731</v>
      </c>
      <c r="H4162" s="91">
        <v>204699</v>
      </c>
      <c r="I4162" s="89"/>
      <c r="J4162" s="90">
        <v>0.96466721446179127</v>
      </c>
      <c r="K4162" s="90">
        <v>0.95012987012987016</v>
      </c>
      <c r="L4162" s="112">
        <v>3</v>
      </c>
      <c r="M4162" s="90">
        <v>0</v>
      </c>
      <c r="N4162" s="90">
        <v>5.7299999999999997E-2</v>
      </c>
    </row>
    <row r="4163" spans="1:14">
      <c r="A4163" s="87" t="s">
        <v>124</v>
      </c>
      <c r="B4163" s="14" t="s">
        <v>75</v>
      </c>
      <c r="C4163" s="14" t="s">
        <v>65</v>
      </c>
      <c r="D4163" s="14">
        <v>2017</v>
      </c>
      <c r="E4163" s="14">
        <v>2018</v>
      </c>
      <c r="F4163" s="14" t="s">
        <v>245</v>
      </c>
      <c r="G4163" s="91">
        <v>1487</v>
      </c>
      <c r="H4163" s="91">
        <v>3404</v>
      </c>
      <c r="I4163" s="89"/>
      <c r="J4163" s="90">
        <v>0.98571428571428577</v>
      </c>
      <c r="K4163" s="90">
        <v>1</v>
      </c>
      <c r="L4163" s="112">
        <v>3</v>
      </c>
      <c r="M4163" s="90">
        <v>0.66700000000000004</v>
      </c>
      <c r="N4163" s="90">
        <v>0.40620000000000001</v>
      </c>
    </row>
    <row r="4164" spans="1:14">
      <c r="A4164" s="87" t="s">
        <v>125</v>
      </c>
      <c r="B4164" s="14" t="s">
        <v>75</v>
      </c>
      <c r="C4164" s="14" t="s">
        <v>65</v>
      </c>
      <c r="D4164" s="14">
        <v>2017</v>
      </c>
      <c r="E4164" s="14">
        <v>2018</v>
      </c>
      <c r="F4164" s="14" t="s">
        <v>245</v>
      </c>
      <c r="G4164" s="91">
        <v>11949</v>
      </c>
      <c r="H4164" s="91">
        <v>20116</v>
      </c>
      <c r="I4164" s="89"/>
      <c r="J4164" s="90">
        <v>0.95652173913043481</v>
      </c>
      <c r="K4164" s="90">
        <v>0.96860986547085204</v>
      </c>
      <c r="L4164" s="112">
        <v>3</v>
      </c>
      <c r="M4164" s="90">
        <v>0.66700000000000004</v>
      </c>
      <c r="N4164" s="90">
        <v>0.40620000000000001</v>
      </c>
    </row>
    <row r="4165" spans="1:14">
      <c r="A4165" s="87" t="s">
        <v>126</v>
      </c>
      <c r="B4165" s="14" t="s">
        <v>75</v>
      </c>
      <c r="C4165" s="14" t="s">
        <v>65</v>
      </c>
      <c r="D4165" s="14">
        <v>2017</v>
      </c>
      <c r="E4165" s="14">
        <v>2018</v>
      </c>
      <c r="F4165" s="14" t="s">
        <v>245</v>
      </c>
      <c r="G4165" s="91">
        <v>17402</v>
      </c>
      <c r="H4165" s="91">
        <v>42152</v>
      </c>
      <c r="I4165" s="89"/>
      <c r="J4165" s="90">
        <v>0.9813829787234043</v>
      </c>
      <c r="K4165" s="90">
        <v>0.95424836601307195</v>
      </c>
      <c r="L4165" s="112">
        <v>3</v>
      </c>
      <c r="M4165" s="90">
        <v>0.66700000000000004</v>
      </c>
      <c r="N4165" s="90">
        <v>0.40620000000000001</v>
      </c>
    </row>
    <row r="4166" spans="1:14">
      <c r="A4166" s="87" t="s">
        <v>127</v>
      </c>
      <c r="B4166" s="14" t="s">
        <v>75</v>
      </c>
      <c r="C4166" s="14" t="s">
        <v>65</v>
      </c>
      <c r="D4166" s="14">
        <v>2017</v>
      </c>
      <c r="E4166" s="14">
        <v>2018</v>
      </c>
      <c r="F4166" s="14" t="s">
        <v>245</v>
      </c>
      <c r="G4166" s="91">
        <v>998</v>
      </c>
      <c r="H4166" s="91">
        <v>1915</v>
      </c>
      <c r="I4166" s="89"/>
      <c r="J4166" s="90">
        <v>0.97560975609756095</v>
      </c>
      <c r="K4166" s="90">
        <v>0.94444444444444442</v>
      </c>
      <c r="L4166" s="112">
        <v>3</v>
      </c>
      <c r="M4166" s="90">
        <v>0.66700000000000004</v>
      </c>
      <c r="N4166" s="90">
        <v>0.40620000000000001</v>
      </c>
    </row>
    <row r="4167" spans="1:14">
      <c r="A4167" s="87" t="s">
        <v>128</v>
      </c>
      <c r="B4167" s="14" t="s">
        <v>75</v>
      </c>
      <c r="C4167" s="14" t="s">
        <v>65</v>
      </c>
      <c r="D4167" s="14">
        <v>2017</v>
      </c>
      <c r="E4167" s="14">
        <v>2018</v>
      </c>
      <c r="F4167" s="14" t="s">
        <v>245</v>
      </c>
      <c r="G4167" s="91">
        <v>68617</v>
      </c>
      <c r="H4167" s="91">
        <v>157975</v>
      </c>
      <c r="I4167" s="89"/>
      <c r="J4167" s="90">
        <v>0.9884710403513588</v>
      </c>
      <c r="K4167" s="90">
        <v>0.93956953642384111</v>
      </c>
      <c r="L4167" s="112">
        <v>2</v>
      </c>
      <c r="M4167" s="90">
        <v>0.5</v>
      </c>
      <c r="N4167" s="90">
        <v>5.0200000000000002E-2</v>
      </c>
    </row>
    <row r="4168" spans="1:14">
      <c r="A4168" s="87" t="s">
        <v>129</v>
      </c>
      <c r="B4168" s="14" t="s">
        <v>75</v>
      </c>
      <c r="C4168" s="14" t="s">
        <v>65</v>
      </c>
      <c r="D4168" s="14">
        <v>2017</v>
      </c>
      <c r="E4168" s="14">
        <v>2018</v>
      </c>
      <c r="F4168" s="14" t="s">
        <v>245</v>
      </c>
      <c r="G4168" s="91">
        <v>10523</v>
      </c>
      <c r="H4168" s="91">
        <v>23482</v>
      </c>
      <c r="I4168" s="89"/>
      <c r="J4168" s="90">
        <v>0.99464285714285716</v>
      </c>
      <c r="K4168" s="90">
        <v>0.9338422391857506</v>
      </c>
      <c r="L4168" s="112">
        <v>3</v>
      </c>
      <c r="M4168" s="90">
        <v>0.66700000000000004</v>
      </c>
      <c r="N4168" s="90">
        <v>0.40620000000000001</v>
      </c>
    </row>
    <row r="4169" spans="1:14">
      <c r="A4169" s="87" t="s">
        <v>130</v>
      </c>
      <c r="B4169" s="14" t="s">
        <v>75</v>
      </c>
      <c r="C4169" s="14" t="s">
        <v>65</v>
      </c>
      <c r="D4169" s="14">
        <v>2017</v>
      </c>
      <c r="E4169" s="14">
        <v>2018</v>
      </c>
      <c r="F4169" s="14" t="s">
        <v>245</v>
      </c>
      <c r="G4169" s="91">
        <v>6578</v>
      </c>
      <c r="H4169" s="91">
        <v>12174</v>
      </c>
      <c r="I4169" s="89"/>
      <c r="J4169" s="90">
        <v>0.91481481481481486</v>
      </c>
      <c r="K4169" s="90">
        <v>0.85093167701863359</v>
      </c>
      <c r="L4169" s="112">
        <v>3</v>
      </c>
      <c r="M4169" s="90">
        <v>0.66700000000000004</v>
      </c>
      <c r="N4169" s="90">
        <v>0.40620000000000001</v>
      </c>
    </row>
    <row r="4170" spans="1:14">
      <c r="A4170" s="87" t="s">
        <v>131</v>
      </c>
      <c r="B4170" s="14" t="s">
        <v>75</v>
      </c>
      <c r="C4170" s="14" t="s">
        <v>65</v>
      </c>
      <c r="D4170" s="14">
        <v>2017</v>
      </c>
      <c r="E4170" s="14">
        <v>2018</v>
      </c>
      <c r="F4170" s="14" t="s">
        <v>245</v>
      </c>
      <c r="G4170" s="91">
        <v>1511</v>
      </c>
      <c r="H4170" s="91">
        <v>3043</v>
      </c>
      <c r="I4170" s="89"/>
      <c r="J4170" s="90">
        <v>0.93243243243243246</v>
      </c>
      <c r="K4170" s="90">
        <v>0.81132075471698117</v>
      </c>
      <c r="L4170" s="112">
        <v>3</v>
      </c>
      <c r="M4170" s="90">
        <v>0.66700000000000004</v>
      </c>
      <c r="N4170" s="90">
        <v>0.40620000000000001</v>
      </c>
    </row>
    <row r="4171" spans="1:14">
      <c r="A4171" s="87" t="s">
        <v>132</v>
      </c>
      <c r="B4171" s="14" t="s">
        <v>76</v>
      </c>
      <c r="C4171" s="14" t="s">
        <v>65</v>
      </c>
      <c r="D4171" s="14">
        <v>2017</v>
      </c>
      <c r="E4171" s="14">
        <v>2018</v>
      </c>
      <c r="F4171" s="14" t="s">
        <v>245</v>
      </c>
      <c r="G4171" s="91">
        <v>550197</v>
      </c>
      <c r="H4171" s="91">
        <v>1095403</v>
      </c>
      <c r="I4171" s="89"/>
      <c r="J4171" s="90">
        <v>0.98732853540013532</v>
      </c>
      <c r="K4171" s="90">
        <v>0.90461919033347604</v>
      </c>
      <c r="L4171" s="112">
        <v>18</v>
      </c>
      <c r="M4171" s="90">
        <v>0.44400000000000001</v>
      </c>
      <c r="N4171" s="90">
        <v>6.3E-2</v>
      </c>
    </row>
    <row r="4172" spans="1:14">
      <c r="A4172" s="87" t="s">
        <v>133</v>
      </c>
      <c r="B4172" s="14" t="s">
        <v>75</v>
      </c>
      <c r="C4172" s="14" t="s">
        <v>65</v>
      </c>
      <c r="D4172" s="14">
        <v>2017</v>
      </c>
      <c r="E4172" s="14">
        <v>2018</v>
      </c>
      <c r="F4172" s="14" t="s">
        <v>245</v>
      </c>
      <c r="G4172" s="91">
        <v>11211</v>
      </c>
      <c r="H4172" s="91">
        <v>27187</v>
      </c>
      <c r="I4172" s="89"/>
      <c r="J4172" s="90">
        <v>0.99530516431924887</v>
      </c>
      <c r="K4172" s="90">
        <v>0.98007968127490042</v>
      </c>
      <c r="L4172" s="112">
        <v>3</v>
      </c>
      <c r="M4172" s="90">
        <v>0.66700000000000004</v>
      </c>
      <c r="N4172" s="90">
        <v>0.40620000000000001</v>
      </c>
    </row>
    <row r="4173" spans="1:14">
      <c r="A4173" s="87" t="s">
        <v>134</v>
      </c>
      <c r="B4173" s="14" t="s">
        <v>75</v>
      </c>
      <c r="C4173" s="14" t="s">
        <v>65</v>
      </c>
      <c r="D4173" s="14">
        <v>2017</v>
      </c>
      <c r="E4173" s="14">
        <v>2018</v>
      </c>
      <c r="F4173" s="14" t="s">
        <v>245</v>
      </c>
      <c r="G4173" s="91">
        <v>5943</v>
      </c>
      <c r="H4173" s="91">
        <v>9818</v>
      </c>
      <c r="I4173" s="89"/>
      <c r="J4173" s="90">
        <v>0.96644295302013428</v>
      </c>
      <c r="K4173" s="90">
        <v>0.93048128342245995</v>
      </c>
      <c r="L4173" s="112">
        <v>3</v>
      </c>
      <c r="M4173" s="90">
        <v>0.66700000000000004</v>
      </c>
      <c r="N4173" s="90">
        <v>0.40620000000000001</v>
      </c>
    </row>
    <row r="4174" spans="1:14">
      <c r="A4174" s="87" t="s">
        <v>135</v>
      </c>
      <c r="B4174" s="14" t="s">
        <v>75</v>
      </c>
      <c r="C4174" s="14" t="s">
        <v>65</v>
      </c>
      <c r="D4174" s="14">
        <v>2017</v>
      </c>
      <c r="E4174" s="14">
        <v>2018</v>
      </c>
      <c r="F4174" s="14" t="s">
        <v>245</v>
      </c>
      <c r="G4174" s="91">
        <v>1023</v>
      </c>
      <c r="H4174" s="91">
        <v>1887</v>
      </c>
      <c r="I4174" s="89"/>
      <c r="J4174" s="90">
        <v>0.97142857142857142</v>
      </c>
      <c r="K4174" s="90">
        <v>0.95</v>
      </c>
      <c r="L4174" s="112">
        <v>3</v>
      </c>
      <c r="M4174" s="90">
        <v>0.66700000000000004</v>
      </c>
      <c r="N4174" s="90">
        <v>0.40620000000000001</v>
      </c>
    </row>
    <row r="4175" spans="1:14">
      <c r="A4175" s="87" t="s">
        <v>136</v>
      </c>
      <c r="B4175" s="14" t="s">
        <v>75</v>
      </c>
      <c r="C4175" s="14" t="s">
        <v>65</v>
      </c>
      <c r="D4175" s="14">
        <v>2017</v>
      </c>
      <c r="E4175" s="14">
        <v>2018</v>
      </c>
      <c r="F4175" s="14" t="s">
        <v>245</v>
      </c>
      <c r="G4175" s="91">
        <v>6400</v>
      </c>
      <c r="H4175" s="91">
        <v>11831</v>
      </c>
      <c r="I4175" s="89"/>
      <c r="J4175" s="90">
        <v>0.95216400911161736</v>
      </c>
      <c r="K4175" s="90">
        <v>0.91228070175438591</v>
      </c>
      <c r="L4175" s="112">
        <v>3</v>
      </c>
      <c r="M4175" s="90">
        <v>0.66700000000000004</v>
      </c>
      <c r="N4175" s="90">
        <v>0.40620000000000001</v>
      </c>
    </row>
    <row r="4176" spans="1:14">
      <c r="A4176" s="87" t="s">
        <v>137</v>
      </c>
      <c r="B4176" s="14" t="s">
        <v>75</v>
      </c>
      <c r="C4176" s="14" t="s">
        <v>65</v>
      </c>
      <c r="D4176" s="14">
        <v>2017</v>
      </c>
      <c r="E4176" s="14">
        <v>2018</v>
      </c>
      <c r="F4176" s="14" t="s">
        <v>245</v>
      </c>
      <c r="G4176" s="91">
        <v>23196</v>
      </c>
      <c r="H4176" s="91">
        <v>53463</v>
      </c>
      <c r="I4176" s="89"/>
      <c r="J4176" s="90">
        <v>0.97008547008547008</v>
      </c>
      <c r="K4176" s="90">
        <v>0.96417445482866049</v>
      </c>
      <c r="L4176" s="112">
        <v>1</v>
      </c>
      <c r="M4176" s="28">
        <v>1</v>
      </c>
      <c r="N4176" s="90">
        <v>2.9100000000000001E-2</v>
      </c>
    </row>
    <row r="4177" spans="1:14">
      <c r="A4177" s="87" t="s">
        <v>138</v>
      </c>
      <c r="B4177" s="14" t="s">
        <v>75</v>
      </c>
      <c r="C4177" s="14" t="s">
        <v>65</v>
      </c>
      <c r="D4177" s="14">
        <v>2017</v>
      </c>
      <c r="E4177" s="14">
        <v>2018</v>
      </c>
      <c r="F4177" s="14" t="s">
        <v>245</v>
      </c>
      <c r="G4177" s="91">
        <v>556</v>
      </c>
      <c r="H4177" s="91">
        <v>1169</v>
      </c>
      <c r="I4177" s="89"/>
      <c r="J4177" s="90">
        <v>0.97297297297297303</v>
      </c>
      <c r="K4177" s="90">
        <v>0.93103448275862066</v>
      </c>
      <c r="L4177" s="112">
        <v>3</v>
      </c>
      <c r="M4177" s="90">
        <v>0.66700000000000004</v>
      </c>
      <c r="N4177" s="90">
        <v>0.40620000000000001</v>
      </c>
    </row>
    <row r="4178" spans="1:14">
      <c r="A4178" s="87" t="s">
        <v>139</v>
      </c>
      <c r="B4178" s="14" t="s">
        <v>75</v>
      </c>
      <c r="C4178" s="14" t="s">
        <v>65</v>
      </c>
      <c r="D4178" s="14">
        <v>2017</v>
      </c>
      <c r="E4178" s="14">
        <v>2018</v>
      </c>
      <c r="F4178" s="14" t="s">
        <v>245</v>
      </c>
      <c r="G4178" s="91">
        <v>413</v>
      </c>
      <c r="H4178" s="91">
        <v>703</v>
      </c>
      <c r="I4178" s="89"/>
      <c r="J4178" s="90">
        <v>1</v>
      </c>
      <c r="K4178" s="90">
        <v>0.93548387096774188</v>
      </c>
      <c r="L4178" s="112">
        <v>3</v>
      </c>
      <c r="M4178" s="90">
        <v>0.66700000000000004</v>
      </c>
      <c r="N4178" s="90">
        <v>0.40620000000000001</v>
      </c>
    </row>
    <row r="4179" spans="1:14">
      <c r="A4179" s="87" t="s">
        <v>140</v>
      </c>
      <c r="B4179" s="14" t="s">
        <v>75</v>
      </c>
      <c r="C4179" s="14" t="s">
        <v>65</v>
      </c>
      <c r="D4179" s="14">
        <v>2017</v>
      </c>
      <c r="E4179" s="14">
        <v>2018</v>
      </c>
      <c r="F4179" s="14" t="s">
        <v>245</v>
      </c>
      <c r="G4179" s="91">
        <v>19155</v>
      </c>
      <c r="H4179" s="91">
        <v>41620</v>
      </c>
      <c r="I4179" s="89"/>
      <c r="J4179" s="90">
        <v>0.98764342453662846</v>
      </c>
      <c r="K4179" s="90">
        <v>0.95245901639344266</v>
      </c>
      <c r="L4179" s="112">
        <v>1</v>
      </c>
      <c r="M4179" s="90">
        <v>0</v>
      </c>
      <c r="N4179" s="90">
        <v>3.6600000000000001E-2</v>
      </c>
    </row>
    <row r="4180" spans="1:14">
      <c r="A4180" s="87" t="s">
        <v>141</v>
      </c>
      <c r="B4180" s="14" t="s">
        <v>75</v>
      </c>
      <c r="C4180" s="14" t="s">
        <v>65</v>
      </c>
      <c r="D4180" s="14">
        <v>2017</v>
      </c>
      <c r="E4180" s="14">
        <v>2018</v>
      </c>
      <c r="F4180" s="14" t="s">
        <v>245</v>
      </c>
      <c r="G4180" s="91">
        <v>3090</v>
      </c>
      <c r="H4180" s="91">
        <v>6222</v>
      </c>
      <c r="I4180" s="89"/>
      <c r="J4180" s="90">
        <v>0.90677966101694918</v>
      </c>
      <c r="K4180" s="90">
        <v>0.89552238805970152</v>
      </c>
      <c r="L4180" s="112">
        <v>3</v>
      </c>
      <c r="M4180" s="90">
        <v>0.66700000000000004</v>
      </c>
      <c r="N4180" s="90">
        <v>0.40620000000000001</v>
      </c>
    </row>
    <row r="4181" spans="1:14">
      <c r="A4181" s="87" t="s">
        <v>142</v>
      </c>
      <c r="B4181" s="14" t="s">
        <v>75</v>
      </c>
      <c r="C4181" s="14" t="s">
        <v>65</v>
      </c>
      <c r="D4181" s="14">
        <v>2017</v>
      </c>
      <c r="E4181" s="14">
        <v>2018</v>
      </c>
      <c r="F4181" s="14" t="s">
        <v>245</v>
      </c>
      <c r="G4181" s="91">
        <v>4107</v>
      </c>
      <c r="H4181" s="91">
        <v>7079</v>
      </c>
      <c r="I4181" s="89"/>
      <c r="J4181" s="90">
        <v>0.89047619047619042</v>
      </c>
      <c r="K4181" s="90">
        <v>0.81690140845070425</v>
      </c>
      <c r="L4181" s="112">
        <v>3</v>
      </c>
      <c r="M4181" s="90">
        <v>0.66700000000000004</v>
      </c>
      <c r="N4181" s="90">
        <v>0.40620000000000001</v>
      </c>
    </row>
    <row r="4182" spans="1:14">
      <c r="A4182" s="87" t="s">
        <v>143</v>
      </c>
      <c r="B4182" s="14" t="s">
        <v>74</v>
      </c>
      <c r="C4182" s="14" t="s">
        <v>65</v>
      </c>
      <c r="D4182" s="14">
        <v>2017</v>
      </c>
      <c r="E4182" s="14">
        <v>2018</v>
      </c>
      <c r="F4182" s="14" t="s">
        <v>245</v>
      </c>
      <c r="G4182" s="91">
        <v>115302</v>
      </c>
      <c r="H4182" s="91">
        <v>231950</v>
      </c>
      <c r="I4182" s="89"/>
      <c r="J4182" s="90">
        <v>0.99254526091586792</v>
      </c>
      <c r="K4182" s="90">
        <v>0.99911738746690204</v>
      </c>
      <c r="L4182" s="112">
        <v>3</v>
      </c>
      <c r="M4182" s="90">
        <v>0.33300000000000002</v>
      </c>
      <c r="N4182" s="90">
        <v>3.8600000000000002E-2</v>
      </c>
    </row>
    <row r="4183" spans="1:14">
      <c r="A4183" s="87" t="s">
        <v>144</v>
      </c>
      <c r="B4183" s="14" t="s">
        <v>74</v>
      </c>
      <c r="C4183" s="14" t="s">
        <v>65</v>
      </c>
      <c r="D4183" s="14">
        <v>2017</v>
      </c>
      <c r="E4183" s="14">
        <v>2018</v>
      </c>
      <c r="F4183" s="14" t="s">
        <v>245</v>
      </c>
      <c r="G4183" s="91">
        <v>8593</v>
      </c>
      <c r="H4183" s="91">
        <v>17608</v>
      </c>
      <c r="I4183" s="89"/>
      <c r="J4183" s="90">
        <v>1</v>
      </c>
      <c r="K4183" s="90">
        <v>0.90256410256410258</v>
      </c>
      <c r="L4183" s="112">
        <v>3</v>
      </c>
      <c r="M4183" s="90">
        <v>0.66700000000000004</v>
      </c>
      <c r="N4183" s="90">
        <v>0.40620000000000001</v>
      </c>
    </row>
    <row r="4184" spans="1:14">
      <c r="A4184" s="87" t="s">
        <v>145</v>
      </c>
      <c r="B4184" s="14" t="s">
        <v>75</v>
      </c>
      <c r="C4184" s="14" t="s">
        <v>65</v>
      </c>
      <c r="D4184" s="14">
        <v>2017</v>
      </c>
      <c r="E4184" s="14">
        <v>2018</v>
      </c>
      <c r="F4184" s="14" t="s">
        <v>245</v>
      </c>
      <c r="G4184" s="91">
        <v>1139</v>
      </c>
      <c r="H4184" s="91">
        <v>2030</v>
      </c>
      <c r="I4184" s="89"/>
      <c r="J4184" s="90">
        <v>0.97297297297297303</v>
      </c>
      <c r="K4184" s="90">
        <v>1</v>
      </c>
      <c r="L4184" s="112">
        <v>3</v>
      </c>
      <c r="M4184" s="90">
        <v>0.66700000000000004</v>
      </c>
      <c r="N4184" s="90">
        <v>0.40620000000000001</v>
      </c>
    </row>
    <row r="4185" spans="1:14">
      <c r="A4185" s="87" t="s">
        <v>146</v>
      </c>
      <c r="B4185" s="14" t="s">
        <v>75</v>
      </c>
      <c r="C4185" s="14" t="s">
        <v>65</v>
      </c>
      <c r="D4185" s="14">
        <v>2017</v>
      </c>
      <c r="E4185" s="14">
        <v>2018</v>
      </c>
      <c r="F4185" s="14" t="s">
        <v>245</v>
      </c>
      <c r="G4185" s="91">
        <v>122806</v>
      </c>
      <c r="H4185" s="91">
        <v>270567</v>
      </c>
      <c r="I4185" s="89"/>
      <c r="J4185" s="90">
        <v>0.98828394210889037</v>
      </c>
      <c r="K4185" s="90">
        <v>0.89963280293757653</v>
      </c>
      <c r="L4185" s="112">
        <v>3</v>
      </c>
      <c r="M4185" s="90">
        <v>0.33300000000000002</v>
      </c>
      <c r="N4185" s="90">
        <v>5.33E-2</v>
      </c>
    </row>
    <row r="4186" spans="1:14">
      <c r="A4186" s="87" t="s">
        <v>147</v>
      </c>
      <c r="B4186" s="14" t="s">
        <v>74</v>
      </c>
      <c r="C4186" s="14" t="s">
        <v>65</v>
      </c>
      <c r="D4186" s="14">
        <v>2017</v>
      </c>
      <c r="E4186" s="14">
        <v>2018</v>
      </c>
      <c r="F4186" s="14" t="s">
        <v>245</v>
      </c>
      <c r="G4186" s="91">
        <v>97936</v>
      </c>
      <c r="H4186" s="91">
        <v>204329</v>
      </c>
      <c r="I4186" s="89"/>
      <c r="J4186" s="90">
        <v>0.99543869063590018</v>
      </c>
      <c r="K4186" s="90">
        <v>0.99299191374663076</v>
      </c>
      <c r="L4186" s="112">
        <v>3</v>
      </c>
      <c r="M4186" s="90">
        <v>0.33300000000000002</v>
      </c>
      <c r="N4186" s="90">
        <v>3.73E-2</v>
      </c>
    </row>
    <row r="4187" spans="1:14">
      <c r="A4187" s="87" t="s">
        <v>148</v>
      </c>
      <c r="B4187" s="14" t="s">
        <v>75</v>
      </c>
      <c r="C4187" s="14" t="s">
        <v>65</v>
      </c>
      <c r="D4187" s="14">
        <v>2017</v>
      </c>
      <c r="E4187" s="14">
        <v>2018</v>
      </c>
      <c r="F4187" s="14" t="s">
        <v>245</v>
      </c>
      <c r="G4187" s="91">
        <v>2129</v>
      </c>
      <c r="H4187" s="91">
        <v>4710</v>
      </c>
      <c r="I4187" s="89"/>
      <c r="J4187" s="90">
        <v>0.91269841269841268</v>
      </c>
      <c r="K4187" s="90">
        <v>0.9285714285714286</v>
      </c>
      <c r="L4187" s="112">
        <v>3</v>
      </c>
      <c r="M4187" s="90">
        <v>0.66700000000000004</v>
      </c>
      <c r="N4187" s="90">
        <v>0.40620000000000001</v>
      </c>
    </row>
    <row r="4188" spans="1:14">
      <c r="A4188" s="87" t="s">
        <v>149</v>
      </c>
      <c r="B4188" s="14" t="s">
        <v>75</v>
      </c>
      <c r="C4188" s="14" t="s">
        <v>65</v>
      </c>
      <c r="D4188" s="14">
        <v>2017</v>
      </c>
      <c r="E4188" s="14">
        <v>2018</v>
      </c>
      <c r="F4188" s="14" t="s">
        <v>245</v>
      </c>
      <c r="G4188" s="91">
        <v>165353</v>
      </c>
      <c r="H4188" s="91">
        <v>359372</v>
      </c>
      <c r="I4188" s="89"/>
      <c r="J4188" s="90">
        <v>0.99355839198377671</v>
      </c>
      <c r="K4188" s="90">
        <v>0.9447819871336669</v>
      </c>
      <c r="L4188" s="112">
        <v>4</v>
      </c>
      <c r="M4188" s="90">
        <v>0.25</v>
      </c>
      <c r="N4188" s="90">
        <v>2.69E-2</v>
      </c>
    </row>
    <row r="4189" spans="1:14">
      <c r="A4189" s="87" t="s">
        <v>150</v>
      </c>
      <c r="B4189" s="14" t="s">
        <v>74</v>
      </c>
      <c r="C4189" s="14" t="s">
        <v>65</v>
      </c>
      <c r="D4189" s="14">
        <v>2017</v>
      </c>
      <c r="E4189" s="14">
        <v>2018</v>
      </c>
      <c r="F4189" s="14" t="s">
        <v>245</v>
      </c>
      <c r="G4189" s="91">
        <v>134449</v>
      </c>
      <c r="H4189" s="91">
        <v>268458</v>
      </c>
      <c r="I4189" s="89"/>
      <c r="J4189" s="90">
        <v>0.97419741974197416</v>
      </c>
      <c r="K4189" s="90">
        <v>0.95592823712948516</v>
      </c>
      <c r="L4189" s="112">
        <v>5</v>
      </c>
      <c r="M4189" s="90">
        <v>0.2</v>
      </c>
      <c r="N4189" s="90">
        <v>1.47E-2</v>
      </c>
    </row>
    <row r="4190" spans="1:14">
      <c r="A4190" s="87" t="s">
        <v>151</v>
      </c>
      <c r="B4190" s="14" t="s">
        <v>74</v>
      </c>
      <c r="C4190" s="14" t="s">
        <v>65</v>
      </c>
      <c r="D4190" s="14">
        <v>2017</v>
      </c>
      <c r="E4190" s="14">
        <v>2018</v>
      </c>
      <c r="F4190" s="14" t="s">
        <v>245</v>
      </c>
      <c r="G4190" s="91">
        <v>34061</v>
      </c>
      <c r="H4190" s="91">
        <v>50846</v>
      </c>
      <c r="I4190" s="89"/>
      <c r="J4190" s="90">
        <v>0.97461589846359387</v>
      </c>
      <c r="K4190" s="90">
        <v>0.86899563318777295</v>
      </c>
      <c r="L4190" s="112">
        <v>0</v>
      </c>
      <c r="M4190" s="90">
        <v>0</v>
      </c>
      <c r="N4190" s="90">
        <v>8.0399999999999999E-2</v>
      </c>
    </row>
    <row r="4191" spans="1:14">
      <c r="A4191" s="87" t="s">
        <v>152</v>
      </c>
      <c r="B4191" s="14" t="s">
        <v>75</v>
      </c>
      <c r="C4191" s="14" t="s">
        <v>65</v>
      </c>
      <c r="D4191" s="14">
        <v>2017</v>
      </c>
      <c r="E4191" s="14">
        <v>2018</v>
      </c>
      <c r="F4191" s="14" t="s">
        <v>245</v>
      </c>
      <c r="G4191" s="91">
        <v>47501</v>
      </c>
      <c r="H4191" s="91">
        <v>104759</v>
      </c>
      <c r="I4191" s="89"/>
      <c r="J4191" s="90">
        <v>0.98239254272397725</v>
      </c>
      <c r="K4191" s="90">
        <v>0.92067307692307687</v>
      </c>
      <c r="L4191" s="112">
        <v>2</v>
      </c>
      <c r="M4191" s="90">
        <v>0.5</v>
      </c>
      <c r="N4191" s="90">
        <v>0</v>
      </c>
    </row>
    <row r="4192" spans="1:14">
      <c r="A4192" s="87" t="s">
        <v>153</v>
      </c>
      <c r="B4192" s="14" t="s">
        <v>74</v>
      </c>
      <c r="C4192" s="14" t="s">
        <v>65</v>
      </c>
      <c r="D4192" s="14">
        <v>2017</v>
      </c>
      <c r="E4192" s="14">
        <v>2018</v>
      </c>
      <c r="F4192" s="14" t="s">
        <v>245</v>
      </c>
      <c r="G4192" s="91">
        <v>9423</v>
      </c>
      <c r="H4192" s="91">
        <v>16564</v>
      </c>
      <c r="I4192" s="89"/>
      <c r="J4192" s="90">
        <v>0.97692307692307689</v>
      </c>
      <c r="K4192" s="90">
        <v>0.94871794871794868</v>
      </c>
      <c r="L4192" s="112">
        <v>3</v>
      </c>
      <c r="M4192" s="90">
        <v>0.66700000000000004</v>
      </c>
      <c r="N4192" s="90">
        <v>0.40620000000000001</v>
      </c>
    </row>
    <row r="4193" spans="1:14">
      <c r="A4193" s="87" t="s">
        <v>154</v>
      </c>
      <c r="B4193" s="14" t="s">
        <v>74</v>
      </c>
      <c r="C4193" s="14" t="s">
        <v>65</v>
      </c>
      <c r="D4193" s="14">
        <v>2017</v>
      </c>
      <c r="E4193" s="14">
        <v>2018</v>
      </c>
      <c r="F4193" s="14" t="s">
        <v>245</v>
      </c>
      <c r="G4193" s="91">
        <v>13306</v>
      </c>
      <c r="H4193" s="91">
        <v>25396</v>
      </c>
      <c r="I4193" s="89"/>
      <c r="J4193" s="90">
        <v>0.99439252336448603</v>
      </c>
      <c r="K4193" s="90">
        <v>0.87687687687687688</v>
      </c>
      <c r="L4193" s="112">
        <v>3</v>
      </c>
      <c r="M4193" s="90">
        <v>0.66700000000000004</v>
      </c>
      <c r="N4193" s="90">
        <v>0.40620000000000001</v>
      </c>
    </row>
    <row r="4194" spans="1:14">
      <c r="A4194" s="87" t="s">
        <v>155</v>
      </c>
      <c r="B4194" s="14" t="s">
        <v>74</v>
      </c>
      <c r="C4194" s="14" t="s">
        <v>65</v>
      </c>
      <c r="D4194" s="14">
        <v>2017</v>
      </c>
      <c r="E4194" s="14">
        <v>2018</v>
      </c>
      <c r="F4194" s="14" t="s">
        <v>245</v>
      </c>
      <c r="G4194" s="91">
        <v>18410</v>
      </c>
      <c r="H4194" s="91">
        <v>36620</v>
      </c>
      <c r="I4194" s="89"/>
      <c r="J4194" s="90">
        <v>0.94405043341213557</v>
      </c>
      <c r="K4194" s="90">
        <v>0.88854489164086692</v>
      </c>
      <c r="L4194" s="112">
        <v>3</v>
      </c>
      <c r="M4194" s="90">
        <v>0.66700000000000004</v>
      </c>
      <c r="N4194" s="90">
        <v>0.40620000000000001</v>
      </c>
    </row>
    <row r="4195" spans="1:14">
      <c r="A4195" s="87" t="s">
        <v>156</v>
      </c>
      <c r="B4195" s="14" t="s">
        <v>74</v>
      </c>
      <c r="C4195" s="14" t="s">
        <v>65</v>
      </c>
      <c r="D4195" s="14">
        <v>2017</v>
      </c>
      <c r="E4195" s="14">
        <v>2018</v>
      </c>
      <c r="F4195" s="14" t="s">
        <v>245</v>
      </c>
      <c r="G4195" s="91">
        <v>46314</v>
      </c>
      <c r="H4195" s="91">
        <v>89521</v>
      </c>
      <c r="I4195" s="89"/>
      <c r="J4195" s="90">
        <v>0.99179366940211022</v>
      </c>
      <c r="K4195" s="90">
        <v>0.97431192660550459</v>
      </c>
      <c r="L4195" s="112">
        <v>1</v>
      </c>
      <c r="M4195" s="90">
        <v>1</v>
      </c>
      <c r="N4195" s="90">
        <v>0.1055</v>
      </c>
    </row>
    <row r="4196" spans="1:14">
      <c r="A4196" s="87" t="s">
        <v>157</v>
      </c>
      <c r="B4196" s="14" t="s">
        <v>74</v>
      </c>
      <c r="C4196" s="14" t="s">
        <v>65</v>
      </c>
      <c r="D4196" s="14">
        <v>2017</v>
      </c>
      <c r="E4196" s="14">
        <v>2018</v>
      </c>
      <c r="F4196" s="14" t="s">
        <v>245</v>
      </c>
      <c r="G4196" s="91">
        <v>13982</v>
      </c>
      <c r="H4196" s="91">
        <v>24693</v>
      </c>
      <c r="I4196" s="89"/>
      <c r="J4196" s="90">
        <v>0.98141891891891897</v>
      </c>
      <c r="K4196" s="90">
        <v>0.93939393939393945</v>
      </c>
      <c r="L4196" s="112">
        <v>3</v>
      </c>
      <c r="M4196" s="90">
        <v>0.66700000000000004</v>
      </c>
      <c r="N4196" s="90">
        <v>0.40620000000000001</v>
      </c>
    </row>
    <row r="4197" spans="1:14">
      <c r="A4197" s="87" t="s">
        <v>158</v>
      </c>
      <c r="B4197" s="14" t="s">
        <v>75</v>
      </c>
      <c r="C4197" s="14" t="s">
        <v>65</v>
      </c>
      <c r="D4197" s="14">
        <v>2017</v>
      </c>
      <c r="E4197" s="14">
        <v>2018</v>
      </c>
      <c r="F4197" s="14" t="s">
        <v>245</v>
      </c>
      <c r="G4197" s="91">
        <v>12297</v>
      </c>
      <c r="H4197" s="91">
        <v>23035</v>
      </c>
      <c r="I4197" s="89"/>
      <c r="J4197" s="90">
        <v>0.94233937397034595</v>
      </c>
      <c r="K4197" s="90">
        <v>0.96803652968036524</v>
      </c>
      <c r="L4197" s="112">
        <v>3</v>
      </c>
      <c r="M4197" s="90">
        <v>0.66700000000000004</v>
      </c>
      <c r="N4197" s="90">
        <v>0.40620000000000001</v>
      </c>
    </row>
    <row r="4198" spans="1:14">
      <c r="A4198" s="87" t="s">
        <v>159</v>
      </c>
      <c r="B4198" s="14" t="s">
        <v>75</v>
      </c>
      <c r="C4198" s="14" t="s">
        <v>65</v>
      </c>
      <c r="D4198" s="14">
        <v>2017</v>
      </c>
      <c r="E4198" s="14">
        <v>2018</v>
      </c>
      <c r="F4198" s="14" t="s">
        <v>245</v>
      </c>
      <c r="G4198" s="91">
        <v>159</v>
      </c>
      <c r="H4198" s="91">
        <v>273</v>
      </c>
      <c r="I4198" s="89"/>
      <c r="J4198" s="90">
        <v>1</v>
      </c>
      <c r="K4198" s="90">
        <v>0.4</v>
      </c>
      <c r="L4198" s="112">
        <v>3</v>
      </c>
      <c r="M4198" s="90">
        <v>0.66700000000000004</v>
      </c>
      <c r="N4198" s="90">
        <v>0.40620000000000001</v>
      </c>
    </row>
    <row r="4199" spans="1:14">
      <c r="A4199" s="87" t="s">
        <v>160</v>
      </c>
      <c r="B4199" s="14" t="s">
        <v>75</v>
      </c>
      <c r="C4199" s="14" t="s">
        <v>65</v>
      </c>
      <c r="D4199" s="14">
        <v>2017</v>
      </c>
      <c r="E4199" s="14">
        <v>2018</v>
      </c>
      <c r="F4199" s="14" t="s">
        <v>245</v>
      </c>
      <c r="G4199" s="91">
        <v>3070</v>
      </c>
      <c r="H4199" s="91">
        <v>6252</v>
      </c>
      <c r="I4199" s="89"/>
      <c r="J4199" s="90">
        <v>0.97590361445783136</v>
      </c>
      <c r="K4199" s="90">
        <v>0.88495575221238942</v>
      </c>
      <c r="L4199" s="112">
        <v>3</v>
      </c>
      <c r="M4199" s="90">
        <v>0.66700000000000004</v>
      </c>
      <c r="N4199" s="90">
        <v>0.40620000000000001</v>
      </c>
    </row>
    <row r="4200" spans="1:14">
      <c r="A4200" s="87" t="s">
        <v>161</v>
      </c>
      <c r="B4200" s="14" t="s">
        <v>74</v>
      </c>
      <c r="C4200" s="14" t="s">
        <v>65</v>
      </c>
      <c r="D4200" s="14">
        <v>2017</v>
      </c>
      <c r="E4200" s="14">
        <v>2018</v>
      </c>
      <c r="F4200" s="14" t="s">
        <v>245</v>
      </c>
      <c r="G4200" s="91">
        <v>20972</v>
      </c>
      <c r="H4200" s="91">
        <v>39184</v>
      </c>
      <c r="I4200" s="89"/>
      <c r="J4200" s="90">
        <v>0.97503285151116947</v>
      </c>
      <c r="K4200" s="90">
        <v>0.96186440677966101</v>
      </c>
      <c r="L4200" s="112">
        <v>1</v>
      </c>
      <c r="M4200" s="90">
        <v>0</v>
      </c>
      <c r="N4200" s="90">
        <v>0</v>
      </c>
    </row>
    <row r="4201" spans="1:14">
      <c r="A4201" s="87" t="s">
        <v>162</v>
      </c>
      <c r="B4201" s="14" t="s">
        <v>74</v>
      </c>
      <c r="C4201" s="14" t="s">
        <v>65</v>
      </c>
      <c r="D4201" s="14">
        <v>2017</v>
      </c>
      <c r="E4201" s="14">
        <v>2018</v>
      </c>
      <c r="F4201" s="14" t="s">
        <v>245</v>
      </c>
      <c r="G4201" s="91">
        <v>17685</v>
      </c>
      <c r="H4201" s="91">
        <v>33138</v>
      </c>
      <c r="I4201" s="89"/>
      <c r="J4201" s="90">
        <v>0.96666666666666667</v>
      </c>
      <c r="K4201" s="90">
        <v>0.734006734006734</v>
      </c>
      <c r="L4201" s="112">
        <v>3</v>
      </c>
      <c r="M4201" s="90">
        <v>0.66700000000000004</v>
      </c>
      <c r="N4201" s="90">
        <v>0.40620000000000001</v>
      </c>
    </row>
    <row r="4202" spans="1:14">
      <c r="A4202" s="87" t="s">
        <v>163</v>
      </c>
      <c r="B4202" s="14" t="s">
        <v>75</v>
      </c>
      <c r="C4202" s="14" t="s">
        <v>65</v>
      </c>
      <c r="D4202" s="14">
        <v>2017</v>
      </c>
      <c r="E4202" s="14">
        <v>2018</v>
      </c>
      <c r="F4202" s="14" t="s">
        <v>245</v>
      </c>
      <c r="G4202" s="91">
        <v>39064</v>
      </c>
      <c r="H4202" s="91">
        <v>81180</v>
      </c>
      <c r="I4202" s="89"/>
      <c r="J4202" s="90">
        <v>0.97713663581927057</v>
      </c>
      <c r="K4202" s="90">
        <v>0.9513776337115073</v>
      </c>
      <c r="L4202" s="112">
        <v>1</v>
      </c>
      <c r="M4202" s="90">
        <v>1</v>
      </c>
      <c r="N4202" s="90">
        <v>1.6E-2</v>
      </c>
    </row>
    <row r="4203" spans="1:14">
      <c r="A4203" s="87" t="s">
        <v>164</v>
      </c>
      <c r="B4203" s="14" t="s">
        <v>75</v>
      </c>
      <c r="C4203" s="14" t="s">
        <v>65</v>
      </c>
      <c r="D4203" s="14">
        <v>2017</v>
      </c>
      <c r="E4203" s="14">
        <v>2018</v>
      </c>
      <c r="F4203" s="14" t="s">
        <v>245</v>
      </c>
      <c r="G4203" s="91">
        <v>5303</v>
      </c>
      <c r="H4203" s="91">
        <v>12101</v>
      </c>
      <c r="I4203" s="89"/>
      <c r="J4203" s="90">
        <v>0.98445595854922274</v>
      </c>
      <c r="K4203" s="90">
        <v>0.91719745222929938</v>
      </c>
      <c r="L4203" s="112">
        <v>3</v>
      </c>
      <c r="M4203" s="90">
        <v>0.66700000000000004</v>
      </c>
      <c r="N4203" s="90">
        <v>0.40620000000000001</v>
      </c>
    </row>
    <row r="4204" spans="1:14">
      <c r="A4204" s="87" t="s">
        <v>165</v>
      </c>
      <c r="B4204" s="14" t="s">
        <v>75</v>
      </c>
      <c r="C4204" s="14" t="s">
        <v>65</v>
      </c>
      <c r="D4204" s="14">
        <v>2017</v>
      </c>
      <c r="E4204" s="14">
        <v>2018</v>
      </c>
      <c r="F4204" s="14" t="s">
        <v>245</v>
      </c>
      <c r="G4204" s="91">
        <v>4208</v>
      </c>
      <c r="H4204" s="91">
        <v>9010</v>
      </c>
      <c r="I4204" s="89"/>
      <c r="J4204" s="90">
        <v>0.97701149425287359</v>
      </c>
      <c r="K4204" s="90">
        <v>0.97457627118644063</v>
      </c>
      <c r="L4204" s="112">
        <v>3</v>
      </c>
      <c r="M4204" s="90">
        <v>0.66700000000000004</v>
      </c>
      <c r="N4204" s="90">
        <v>0.40620000000000001</v>
      </c>
    </row>
    <row r="4205" spans="1:14">
      <c r="A4205" s="87" t="s">
        <v>166</v>
      </c>
      <c r="B4205" s="14" t="s">
        <v>75</v>
      </c>
      <c r="C4205" s="14" t="s">
        <v>65</v>
      </c>
      <c r="D4205" s="14">
        <v>2017</v>
      </c>
      <c r="E4205" s="14">
        <v>2018</v>
      </c>
      <c r="F4205" s="14" t="s">
        <v>245</v>
      </c>
      <c r="G4205" s="91">
        <v>974</v>
      </c>
      <c r="H4205" s="91">
        <v>1705</v>
      </c>
      <c r="I4205" s="89"/>
      <c r="J4205" s="90">
        <v>1</v>
      </c>
      <c r="K4205" s="90">
        <v>0.72093023255813948</v>
      </c>
      <c r="L4205" s="112">
        <v>3</v>
      </c>
      <c r="M4205" s="90">
        <v>0.66700000000000004</v>
      </c>
      <c r="N4205" s="90">
        <v>0.40620000000000001</v>
      </c>
    </row>
    <row r="4206" spans="1:14">
      <c r="A4206" s="87" t="s">
        <v>167</v>
      </c>
      <c r="B4206" s="14" t="s">
        <v>74</v>
      </c>
      <c r="C4206" s="14" t="s">
        <v>65</v>
      </c>
      <c r="D4206" s="14">
        <v>2017</v>
      </c>
      <c r="E4206" s="14">
        <v>2018</v>
      </c>
      <c r="F4206" s="14" t="s">
        <v>245</v>
      </c>
      <c r="G4206" s="91">
        <v>51237</v>
      </c>
      <c r="H4206" s="91">
        <v>117227</v>
      </c>
      <c r="I4206" s="89"/>
      <c r="J4206" s="90">
        <v>0.9051610057344508</v>
      </c>
      <c r="K4206" s="90">
        <v>0.875</v>
      </c>
      <c r="L4206" s="112">
        <v>2</v>
      </c>
      <c r="M4206" s="90">
        <v>0</v>
      </c>
      <c r="N4206" s="90">
        <v>3.56E-2</v>
      </c>
    </row>
    <row r="4207" spans="1:14">
      <c r="A4207" s="87" t="s">
        <v>168</v>
      </c>
      <c r="B4207" s="14" t="s">
        <v>75</v>
      </c>
      <c r="C4207" s="14" t="s">
        <v>65</v>
      </c>
      <c r="D4207" s="14">
        <v>2017</v>
      </c>
      <c r="E4207" s="14">
        <v>2018</v>
      </c>
      <c r="F4207" s="14" t="s">
        <v>245</v>
      </c>
      <c r="G4207" s="91">
        <v>2737</v>
      </c>
      <c r="H4207" s="91">
        <v>4800</v>
      </c>
      <c r="I4207" s="89"/>
      <c r="J4207" s="90">
        <v>0.971830985915493</v>
      </c>
      <c r="K4207" s="90">
        <v>0.94680851063829785</v>
      </c>
      <c r="L4207" s="112">
        <v>3</v>
      </c>
      <c r="M4207" s="90">
        <v>0.66700000000000004</v>
      </c>
      <c r="N4207" s="90">
        <v>0.40620000000000001</v>
      </c>
    </row>
    <row r="4208" spans="1:14">
      <c r="A4208" s="87" t="s">
        <v>169</v>
      </c>
      <c r="B4208" s="14" t="s">
        <v>74</v>
      </c>
      <c r="C4208" s="14" t="s">
        <v>65</v>
      </c>
      <c r="D4208" s="14">
        <v>2017</v>
      </c>
      <c r="E4208" s="14">
        <v>2018</v>
      </c>
      <c r="F4208" s="14" t="s">
        <v>245</v>
      </c>
      <c r="G4208" s="91">
        <v>34846</v>
      </c>
      <c r="H4208" s="91">
        <v>68759</v>
      </c>
      <c r="I4208" s="89"/>
      <c r="J4208" s="90">
        <v>0.98827208756841278</v>
      </c>
      <c r="K4208" s="90">
        <v>0.96953210010881397</v>
      </c>
      <c r="L4208" s="112">
        <v>1</v>
      </c>
      <c r="M4208" s="90">
        <v>0</v>
      </c>
      <c r="N4208" s="90">
        <v>5.0500000000000003E-2</v>
      </c>
    </row>
    <row r="4209" spans="1:14">
      <c r="A4209" s="87" t="s">
        <v>170</v>
      </c>
      <c r="B4209" s="14" t="s">
        <v>74</v>
      </c>
      <c r="C4209" s="14" t="s">
        <v>65</v>
      </c>
      <c r="D4209" s="14">
        <v>2017</v>
      </c>
      <c r="E4209" s="14">
        <v>2018</v>
      </c>
      <c r="F4209" s="14" t="s">
        <v>245</v>
      </c>
      <c r="G4209" s="91">
        <v>9918</v>
      </c>
      <c r="H4209" s="91">
        <v>18541</v>
      </c>
      <c r="I4209" s="89"/>
      <c r="J4209" s="90">
        <v>0.84379785604900459</v>
      </c>
      <c r="K4209" s="90">
        <v>0.95041322314049592</v>
      </c>
      <c r="L4209" s="112">
        <v>3</v>
      </c>
      <c r="M4209" s="90">
        <v>0.66700000000000004</v>
      </c>
      <c r="N4209" s="90">
        <v>0.40620000000000001</v>
      </c>
    </row>
    <row r="4210" spans="1:14">
      <c r="A4210" s="87" t="s">
        <v>171</v>
      </c>
      <c r="B4210" s="14" t="s">
        <v>75</v>
      </c>
      <c r="C4210" s="14" t="s">
        <v>65</v>
      </c>
      <c r="D4210" s="14">
        <v>2017</v>
      </c>
      <c r="E4210" s="14">
        <v>2018</v>
      </c>
      <c r="F4210" s="14" t="s">
        <v>245</v>
      </c>
      <c r="G4210" s="91">
        <v>6014</v>
      </c>
      <c r="H4210" s="91">
        <v>12928</v>
      </c>
      <c r="I4210" s="89"/>
      <c r="J4210" s="90">
        <v>0.99344262295081964</v>
      </c>
      <c r="K4210" s="90">
        <v>0.98689956331877726</v>
      </c>
      <c r="L4210" s="112">
        <v>3</v>
      </c>
      <c r="M4210" s="90">
        <v>0.66700000000000004</v>
      </c>
      <c r="N4210" s="90">
        <v>0.40620000000000001</v>
      </c>
    </row>
    <row r="4211" spans="1:14">
      <c r="A4211" s="51" t="s">
        <v>281</v>
      </c>
      <c r="B4211" s="14" t="s">
        <v>66</v>
      </c>
      <c r="C4211" s="14" t="s">
        <v>188</v>
      </c>
      <c r="D4211" s="14">
        <v>2017</v>
      </c>
      <c r="E4211" s="14">
        <v>2018</v>
      </c>
      <c r="F4211" s="14" t="s">
        <v>245</v>
      </c>
      <c r="G4211" s="128"/>
      <c r="H4211" s="128"/>
      <c r="I4211" s="128"/>
      <c r="J4211" s="129"/>
      <c r="K4211" s="129"/>
      <c r="L4211" s="111"/>
      <c r="M4211" s="28">
        <v>0.254</v>
      </c>
      <c r="N4211" s="28">
        <v>5.3999999999999999E-2</v>
      </c>
    </row>
    <row r="4212" spans="1:14">
      <c r="A4212" s="51" t="s">
        <v>172</v>
      </c>
      <c r="B4212" s="14" t="s">
        <v>66</v>
      </c>
      <c r="C4212" s="14" t="s">
        <v>188</v>
      </c>
      <c r="D4212" s="14">
        <v>2017</v>
      </c>
      <c r="E4212" s="14">
        <v>2018</v>
      </c>
      <c r="F4212" s="14" t="s">
        <v>245</v>
      </c>
      <c r="G4212" s="91">
        <v>1984163</v>
      </c>
      <c r="H4212" s="91">
        <v>4072212</v>
      </c>
      <c r="I4212" s="89"/>
      <c r="J4212" s="90">
        <v>0.97550913496169211</v>
      </c>
      <c r="K4212" s="90">
        <v>0.92604160751131048</v>
      </c>
      <c r="L4212" s="112">
        <v>110</v>
      </c>
      <c r="M4212" s="90">
        <v>0.38200000000000001</v>
      </c>
      <c r="N4212" s="90">
        <v>6.4699999999999994E-2</v>
      </c>
    </row>
    <row r="4213" spans="1:14">
      <c r="A4213" s="51" t="s">
        <v>173</v>
      </c>
      <c r="B4213" s="14" t="s">
        <v>74</v>
      </c>
      <c r="C4213" s="14" t="s">
        <v>188</v>
      </c>
      <c r="D4213" s="14">
        <v>2017</v>
      </c>
      <c r="E4213" s="14">
        <v>2018</v>
      </c>
      <c r="F4213" s="14" t="s">
        <v>245</v>
      </c>
      <c r="G4213" s="91">
        <v>56882</v>
      </c>
      <c r="H4213" s="91">
        <v>106861</v>
      </c>
      <c r="I4213" s="89"/>
      <c r="J4213" s="28" t="s">
        <v>66</v>
      </c>
      <c r="K4213" s="28" t="s">
        <v>66</v>
      </c>
      <c r="L4213" s="112">
        <v>3</v>
      </c>
      <c r="M4213" s="90">
        <v>0.66700000000000004</v>
      </c>
      <c r="N4213" s="90">
        <v>0.05</v>
      </c>
    </row>
    <row r="4214" spans="1:14">
      <c r="A4214" s="51" t="s">
        <v>174</v>
      </c>
      <c r="B4214" s="14" t="s">
        <v>75</v>
      </c>
      <c r="C4214" s="14" t="s">
        <v>188</v>
      </c>
      <c r="D4214" s="14">
        <v>2017</v>
      </c>
      <c r="E4214" s="14">
        <v>2018</v>
      </c>
      <c r="F4214" s="14" t="s">
        <v>245</v>
      </c>
      <c r="G4214" s="91">
        <v>81</v>
      </c>
      <c r="H4214" s="91">
        <v>144</v>
      </c>
      <c r="I4214" s="89"/>
      <c r="J4214" s="90">
        <v>1</v>
      </c>
      <c r="K4214" s="90">
        <v>1</v>
      </c>
      <c r="L4214" s="112">
        <v>8</v>
      </c>
      <c r="M4214" s="90">
        <v>0.375</v>
      </c>
      <c r="N4214" s="90">
        <v>0.1105</v>
      </c>
    </row>
    <row r="4215" spans="1:14">
      <c r="A4215" s="51" t="s">
        <v>175</v>
      </c>
      <c r="B4215" s="14" t="s">
        <v>75</v>
      </c>
      <c r="C4215" s="14" t="s">
        <v>188</v>
      </c>
      <c r="D4215" s="14">
        <v>2017</v>
      </c>
      <c r="E4215" s="14">
        <v>2018</v>
      </c>
      <c r="F4215" s="14" t="s">
        <v>245</v>
      </c>
      <c r="G4215" s="91">
        <v>1608</v>
      </c>
      <c r="H4215" s="91">
        <v>2931</v>
      </c>
      <c r="I4215" s="89"/>
      <c r="J4215" s="90">
        <v>0.98461538461538467</v>
      </c>
      <c r="K4215" s="90">
        <v>0.95652173913043481</v>
      </c>
      <c r="L4215" s="112">
        <v>8</v>
      </c>
      <c r="M4215" s="90">
        <v>0.375</v>
      </c>
      <c r="N4215" s="90">
        <v>0.1105</v>
      </c>
    </row>
    <row r="4216" spans="1:14">
      <c r="A4216" s="51" t="s">
        <v>176</v>
      </c>
      <c r="B4216" s="14" t="s">
        <v>75</v>
      </c>
      <c r="C4216" s="14" t="s">
        <v>188</v>
      </c>
      <c r="D4216" s="14">
        <v>2017</v>
      </c>
      <c r="E4216" s="14">
        <v>2018</v>
      </c>
      <c r="F4216" s="14" t="s">
        <v>245</v>
      </c>
      <c r="G4216" s="91">
        <v>16760</v>
      </c>
      <c r="H4216" s="91">
        <v>30879</v>
      </c>
      <c r="I4216" s="89"/>
      <c r="J4216" s="90">
        <v>0.85465116279069764</v>
      </c>
      <c r="K4216" s="90">
        <v>0.95049504950495045</v>
      </c>
      <c r="L4216" s="112">
        <v>8</v>
      </c>
      <c r="M4216" s="90">
        <v>0.375</v>
      </c>
      <c r="N4216" s="90">
        <v>0.1105</v>
      </c>
    </row>
    <row r="4217" spans="1:14">
      <c r="A4217" s="51" t="s">
        <v>177</v>
      </c>
      <c r="B4217" s="14" t="s">
        <v>75</v>
      </c>
      <c r="C4217" s="14" t="s">
        <v>188</v>
      </c>
      <c r="D4217" s="14">
        <v>2017</v>
      </c>
      <c r="E4217" s="14">
        <v>2018</v>
      </c>
      <c r="F4217" s="14" t="s">
        <v>245</v>
      </c>
      <c r="G4217" s="91">
        <v>2742</v>
      </c>
      <c r="H4217" s="91">
        <v>4961</v>
      </c>
      <c r="I4217" s="89"/>
      <c r="J4217" s="90">
        <v>0.97619047619047616</v>
      </c>
      <c r="K4217" s="90">
        <v>0.95402298850574707</v>
      </c>
      <c r="L4217" s="112">
        <v>8</v>
      </c>
      <c r="M4217" s="90">
        <v>0.375</v>
      </c>
      <c r="N4217" s="90">
        <v>0.1105</v>
      </c>
    </row>
    <row r="4218" spans="1:14">
      <c r="A4218" s="51" t="s">
        <v>178</v>
      </c>
      <c r="B4218" s="14" t="s">
        <v>75</v>
      </c>
      <c r="C4218" s="14" t="s">
        <v>188</v>
      </c>
      <c r="D4218" s="14">
        <v>2017</v>
      </c>
      <c r="E4218" s="14">
        <v>2018</v>
      </c>
      <c r="F4218" s="14" t="s">
        <v>245</v>
      </c>
      <c r="G4218" s="91">
        <v>661</v>
      </c>
      <c r="H4218" s="91">
        <v>1437</v>
      </c>
      <c r="I4218" s="89"/>
      <c r="J4218" s="90">
        <v>0.8928571428571429</v>
      </c>
      <c r="K4218" s="90">
        <v>0.84</v>
      </c>
      <c r="L4218" s="112">
        <v>8</v>
      </c>
      <c r="M4218" s="90">
        <v>0.375</v>
      </c>
      <c r="N4218" s="90">
        <v>0.1105</v>
      </c>
    </row>
    <row r="4219" spans="1:14">
      <c r="A4219" s="51" t="s">
        <v>179</v>
      </c>
      <c r="B4219" s="14" t="s">
        <v>74</v>
      </c>
      <c r="C4219" s="14" t="s">
        <v>188</v>
      </c>
      <c r="D4219" s="14">
        <v>2017</v>
      </c>
      <c r="E4219" s="14">
        <v>2018</v>
      </c>
      <c r="F4219" s="14" t="s">
        <v>245</v>
      </c>
      <c r="G4219" s="91">
        <v>31599</v>
      </c>
      <c r="H4219" s="91">
        <v>63001</v>
      </c>
      <c r="I4219" s="89"/>
      <c r="J4219" s="90">
        <v>0.97779922779922779</v>
      </c>
      <c r="K4219" s="90">
        <v>0.95546558704453444</v>
      </c>
      <c r="L4219" s="112">
        <v>2</v>
      </c>
      <c r="M4219" s="90">
        <v>0.5</v>
      </c>
      <c r="N4219" s="90">
        <v>3.7499999999999999E-2</v>
      </c>
    </row>
    <row r="4220" spans="1:14">
      <c r="A4220" s="51" t="s">
        <v>180</v>
      </c>
      <c r="B4220" s="14" t="s">
        <v>75</v>
      </c>
      <c r="C4220" s="14" t="s">
        <v>188</v>
      </c>
      <c r="D4220" s="14">
        <v>2017</v>
      </c>
      <c r="E4220" s="14">
        <v>2018</v>
      </c>
      <c r="F4220" s="14" t="s">
        <v>245</v>
      </c>
      <c r="G4220" s="91">
        <v>2595</v>
      </c>
      <c r="H4220" s="91">
        <v>5241</v>
      </c>
      <c r="I4220" s="89"/>
      <c r="J4220" s="90">
        <v>1</v>
      </c>
      <c r="K4220" s="90">
        <v>0.96</v>
      </c>
      <c r="L4220" s="112">
        <v>8</v>
      </c>
      <c r="M4220" s="90">
        <v>0.375</v>
      </c>
      <c r="N4220" s="90">
        <v>0.1105</v>
      </c>
    </row>
    <row r="4221" spans="1:14">
      <c r="A4221" s="51" t="s">
        <v>181</v>
      </c>
      <c r="B4221" s="14" t="s">
        <v>75</v>
      </c>
      <c r="C4221" s="14" t="s">
        <v>188</v>
      </c>
      <c r="D4221" s="14">
        <v>2017</v>
      </c>
      <c r="E4221" s="14">
        <v>2018</v>
      </c>
      <c r="F4221" s="14" t="s">
        <v>245</v>
      </c>
      <c r="G4221" s="91">
        <v>6537</v>
      </c>
      <c r="H4221" s="91">
        <v>14754</v>
      </c>
      <c r="I4221" s="89"/>
      <c r="J4221" s="90">
        <v>0.97587131367292224</v>
      </c>
      <c r="K4221" s="90">
        <v>0.97454545454545449</v>
      </c>
      <c r="L4221" s="112">
        <v>8</v>
      </c>
      <c r="M4221" s="90">
        <v>0.375</v>
      </c>
      <c r="N4221" s="90">
        <v>0.1105</v>
      </c>
    </row>
    <row r="4222" spans="1:14">
      <c r="A4222" s="87" t="s">
        <v>123</v>
      </c>
      <c r="B4222" s="14" t="s">
        <v>74</v>
      </c>
      <c r="C4222" s="14" t="s">
        <v>188</v>
      </c>
      <c r="D4222" s="14">
        <v>2017</v>
      </c>
      <c r="E4222" s="14">
        <v>2018</v>
      </c>
      <c r="F4222" s="14" t="s">
        <v>245</v>
      </c>
      <c r="G4222" s="91">
        <v>89108</v>
      </c>
      <c r="H4222" s="91">
        <v>205161</v>
      </c>
      <c r="I4222" s="89"/>
      <c r="J4222" s="90">
        <v>0.93252688172043008</v>
      </c>
      <c r="K4222" s="90">
        <v>0.93739612188365651</v>
      </c>
      <c r="L4222" s="112">
        <v>6</v>
      </c>
      <c r="M4222" s="90">
        <v>0.33300000000000002</v>
      </c>
      <c r="N4222" s="90">
        <v>5.0799999999999998E-2</v>
      </c>
    </row>
    <row r="4223" spans="1:14">
      <c r="A4223" s="87" t="s">
        <v>124</v>
      </c>
      <c r="B4223" s="14" t="s">
        <v>75</v>
      </c>
      <c r="C4223" s="14" t="s">
        <v>188</v>
      </c>
      <c r="D4223" s="14">
        <v>2017</v>
      </c>
      <c r="E4223" s="14">
        <v>2018</v>
      </c>
      <c r="F4223" s="14" t="s">
        <v>245</v>
      </c>
      <c r="G4223" s="91">
        <v>1474</v>
      </c>
      <c r="H4223" s="91">
        <v>3392</v>
      </c>
      <c r="I4223" s="89"/>
      <c r="J4223" s="90">
        <v>1</v>
      </c>
      <c r="K4223" s="90">
        <v>0.96969696969696972</v>
      </c>
      <c r="L4223" s="112">
        <v>8</v>
      </c>
      <c r="M4223" s="90">
        <v>0.375</v>
      </c>
      <c r="N4223" s="90">
        <v>0.1105</v>
      </c>
    </row>
    <row r="4224" spans="1:14">
      <c r="A4224" s="87" t="s">
        <v>125</v>
      </c>
      <c r="B4224" s="14" t="s">
        <v>75</v>
      </c>
      <c r="C4224" s="14" t="s">
        <v>188</v>
      </c>
      <c r="D4224" s="14">
        <v>2017</v>
      </c>
      <c r="E4224" s="14">
        <v>2018</v>
      </c>
      <c r="F4224" s="14" t="s">
        <v>245</v>
      </c>
      <c r="G4224" s="91">
        <v>11974</v>
      </c>
      <c r="H4224" s="91">
        <v>20052</v>
      </c>
      <c r="I4224" s="89"/>
      <c r="J4224" s="90">
        <v>0.95604395604395609</v>
      </c>
      <c r="K4224" s="90">
        <v>0.9712918660287081</v>
      </c>
      <c r="L4224" s="112">
        <v>8</v>
      </c>
      <c r="M4224" s="90">
        <v>0.375</v>
      </c>
      <c r="N4224" s="90">
        <v>0.1105</v>
      </c>
    </row>
    <row r="4225" spans="1:14">
      <c r="A4225" s="87" t="s">
        <v>126</v>
      </c>
      <c r="B4225" s="14" t="s">
        <v>75</v>
      </c>
      <c r="C4225" s="14" t="s">
        <v>188</v>
      </c>
      <c r="D4225" s="14">
        <v>2017</v>
      </c>
      <c r="E4225" s="14">
        <v>2018</v>
      </c>
      <c r="F4225" s="14" t="s">
        <v>245</v>
      </c>
      <c r="G4225" s="91">
        <v>17347</v>
      </c>
      <c r="H4225" s="91">
        <v>41831</v>
      </c>
      <c r="I4225" s="89"/>
      <c r="J4225" s="90">
        <v>0.98640483383685795</v>
      </c>
      <c r="K4225" s="90">
        <v>0.93394077448747148</v>
      </c>
      <c r="L4225" s="112">
        <v>8</v>
      </c>
      <c r="M4225" s="90">
        <v>0.375</v>
      </c>
      <c r="N4225" s="90">
        <v>0.1105</v>
      </c>
    </row>
    <row r="4226" spans="1:14">
      <c r="A4226" s="87" t="s">
        <v>127</v>
      </c>
      <c r="B4226" s="14" t="s">
        <v>75</v>
      </c>
      <c r="C4226" s="14" t="s">
        <v>188</v>
      </c>
      <c r="D4226" s="14">
        <v>2017</v>
      </c>
      <c r="E4226" s="14">
        <v>2018</v>
      </c>
      <c r="F4226" s="14" t="s">
        <v>245</v>
      </c>
      <c r="G4226" s="91">
        <v>996</v>
      </c>
      <c r="H4226" s="91">
        <v>1928</v>
      </c>
      <c r="I4226" s="89"/>
      <c r="J4226" s="90">
        <v>1</v>
      </c>
      <c r="K4226" s="90">
        <v>0.73333333333333328</v>
      </c>
      <c r="L4226" s="112">
        <v>8</v>
      </c>
      <c r="M4226" s="90">
        <v>0.375</v>
      </c>
      <c r="N4226" s="90">
        <v>0.1105</v>
      </c>
    </row>
    <row r="4227" spans="1:14">
      <c r="A4227" s="87" t="s">
        <v>128</v>
      </c>
      <c r="B4227" s="14" t="s">
        <v>75</v>
      </c>
      <c r="C4227" s="14" t="s">
        <v>188</v>
      </c>
      <c r="D4227" s="14">
        <v>2017</v>
      </c>
      <c r="E4227" s="14">
        <v>2018</v>
      </c>
      <c r="F4227" s="14" t="s">
        <v>245</v>
      </c>
      <c r="G4227" s="91">
        <v>68295</v>
      </c>
      <c r="H4227" s="91">
        <v>157260</v>
      </c>
      <c r="I4227" s="89"/>
      <c r="J4227" s="90">
        <v>0.9883300916921367</v>
      </c>
      <c r="K4227" s="90">
        <v>0.93522093522093519</v>
      </c>
      <c r="L4227" s="112">
        <v>4</v>
      </c>
      <c r="M4227" s="90">
        <v>0.25</v>
      </c>
      <c r="N4227" s="90">
        <v>4.1399999999999999E-2</v>
      </c>
    </row>
    <row r="4228" spans="1:14">
      <c r="A4228" s="87" t="s">
        <v>129</v>
      </c>
      <c r="B4228" s="14" t="s">
        <v>75</v>
      </c>
      <c r="C4228" s="14" t="s">
        <v>188</v>
      </c>
      <c r="D4228" s="14">
        <v>2017</v>
      </c>
      <c r="E4228" s="14">
        <v>2018</v>
      </c>
      <c r="F4228" s="14" t="s">
        <v>245</v>
      </c>
      <c r="G4228" s="91">
        <v>10567</v>
      </c>
      <c r="H4228" s="91">
        <v>23576</v>
      </c>
      <c r="I4228" s="89"/>
      <c r="J4228" s="90">
        <v>0.9932659932659933</v>
      </c>
      <c r="K4228" s="90">
        <v>0.92079207920792083</v>
      </c>
      <c r="L4228" s="112">
        <v>8</v>
      </c>
      <c r="M4228" s="90">
        <v>0.375</v>
      </c>
      <c r="N4228" s="90">
        <v>0.1105</v>
      </c>
    </row>
    <row r="4229" spans="1:14">
      <c r="A4229" s="87" t="s">
        <v>130</v>
      </c>
      <c r="B4229" s="14" t="s">
        <v>75</v>
      </c>
      <c r="C4229" s="14" t="s">
        <v>188</v>
      </c>
      <c r="D4229" s="14">
        <v>2017</v>
      </c>
      <c r="E4229" s="14">
        <v>2018</v>
      </c>
      <c r="F4229" s="14" t="s">
        <v>245</v>
      </c>
      <c r="G4229" s="91">
        <v>6355</v>
      </c>
      <c r="H4229" s="91">
        <v>11708</v>
      </c>
      <c r="I4229" s="89"/>
      <c r="J4229" s="90">
        <v>0.93569131832797425</v>
      </c>
      <c r="K4229" s="90">
        <v>0.82954545454545459</v>
      </c>
      <c r="L4229" s="112">
        <v>8</v>
      </c>
      <c r="M4229" s="90">
        <v>0.375</v>
      </c>
      <c r="N4229" s="90">
        <v>0.1105</v>
      </c>
    </row>
    <row r="4230" spans="1:14">
      <c r="A4230" s="87" t="s">
        <v>131</v>
      </c>
      <c r="B4230" s="14" t="s">
        <v>75</v>
      </c>
      <c r="C4230" s="14" t="s">
        <v>188</v>
      </c>
      <c r="D4230" s="14">
        <v>2017</v>
      </c>
      <c r="E4230" s="14">
        <v>2018</v>
      </c>
      <c r="F4230" s="14" t="s">
        <v>245</v>
      </c>
      <c r="G4230" s="91">
        <v>1517</v>
      </c>
      <c r="H4230" s="91">
        <v>3078</v>
      </c>
      <c r="I4230" s="89"/>
      <c r="J4230" s="90">
        <v>0.93827160493827155</v>
      </c>
      <c r="K4230" s="90">
        <v>0.92307692307692313</v>
      </c>
      <c r="L4230" s="112">
        <v>8</v>
      </c>
      <c r="M4230" s="90">
        <v>0.375</v>
      </c>
      <c r="N4230" s="90">
        <v>0.1105</v>
      </c>
    </row>
    <row r="4231" spans="1:14">
      <c r="A4231" s="87" t="s">
        <v>132</v>
      </c>
      <c r="B4231" s="14" t="s">
        <v>76</v>
      </c>
      <c r="C4231" s="14" t="s">
        <v>188</v>
      </c>
      <c r="D4231" s="14">
        <v>2017</v>
      </c>
      <c r="E4231" s="14">
        <v>2018</v>
      </c>
      <c r="F4231" s="14" t="s">
        <v>245</v>
      </c>
      <c r="G4231" s="91">
        <v>550866</v>
      </c>
      <c r="H4231" s="91">
        <v>1095209</v>
      </c>
      <c r="I4231" s="89"/>
      <c r="J4231" s="90">
        <v>0.98733224222585925</v>
      </c>
      <c r="K4231" s="90">
        <v>0.91171253357660531</v>
      </c>
      <c r="L4231" s="112">
        <v>35</v>
      </c>
      <c r="M4231" s="90">
        <v>0.42899999999999999</v>
      </c>
      <c r="N4231" s="90">
        <v>6.7400000000000002E-2</v>
      </c>
    </row>
    <row r="4232" spans="1:14">
      <c r="A4232" s="87" t="s">
        <v>133</v>
      </c>
      <c r="B4232" s="14" t="s">
        <v>75</v>
      </c>
      <c r="C4232" s="14" t="s">
        <v>188</v>
      </c>
      <c r="D4232" s="14">
        <v>2017</v>
      </c>
      <c r="E4232" s="14">
        <v>2018</v>
      </c>
      <c r="F4232" s="14" t="s">
        <v>245</v>
      </c>
      <c r="G4232" s="91">
        <v>11235</v>
      </c>
      <c r="H4232" s="91">
        <v>27232</v>
      </c>
      <c r="I4232" s="89"/>
      <c r="J4232" s="90">
        <v>0.99027237354085607</v>
      </c>
      <c r="K4232" s="90">
        <v>0.98442367601246106</v>
      </c>
      <c r="L4232" s="112">
        <v>8</v>
      </c>
      <c r="M4232" s="90">
        <v>0.375</v>
      </c>
      <c r="N4232" s="90">
        <v>0.1105</v>
      </c>
    </row>
    <row r="4233" spans="1:14">
      <c r="A4233" s="87" t="s">
        <v>134</v>
      </c>
      <c r="B4233" s="14" t="s">
        <v>75</v>
      </c>
      <c r="C4233" s="14" t="s">
        <v>188</v>
      </c>
      <c r="D4233" s="14">
        <v>2017</v>
      </c>
      <c r="E4233" s="14">
        <v>2018</v>
      </c>
      <c r="F4233" s="14" t="s">
        <v>245</v>
      </c>
      <c r="G4233" s="91">
        <v>5936</v>
      </c>
      <c r="H4233" s="91">
        <v>9785</v>
      </c>
      <c r="I4233" s="89"/>
      <c r="J4233" s="90">
        <v>0.9563636363636363</v>
      </c>
      <c r="K4233" s="90">
        <v>0.91443850267379678</v>
      </c>
      <c r="L4233" s="112">
        <v>8</v>
      </c>
      <c r="M4233" s="90">
        <v>0.375</v>
      </c>
      <c r="N4233" s="90">
        <v>0.1105</v>
      </c>
    </row>
    <row r="4234" spans="1:14">
      <c r="A4234" s="87" t="s">
        <v>135</v>
      </c>
      <c r="B4234" s="14" t="s">
        <v>75</v>
      </c>
      <c r="C4234" s="14" t="s">
        <v>188</v>
      </c>
      <c r="D4234" s="14">
        <v>2017</v>
      </c>
      <c r="E4234" s="14">
        <v>2018</v>
      </c>
      <c r="F4234" s="14" t="s">
        <v>245</v>
      </c>
      <c r="G4234" s="91">
        <v>1017</v>
      </c>
      <c r="H4234" s="91">
        <v>1878</v>
      </c>
      <c r="I4234" s="89"/>
      <c r="J4234" s="90">
        <v>0.97727272727272729</v>
      </c>
      <c r="K4234" s="90">
        <v>0.96875</v>
      </c>
      <c r="L4234" s="112">
        <v>8</v>
      </c>
      <c r="M4234" s="90">
        <v>0.375</v>
      </c>
      <c r="N4234" s="90">
        <v>0.1105</v>
      </c>
    </row>
    <row r="4235" spans="1:14">
      <c r="A4235" s="87" t="s">
        <v>136</v>
      </c>
      <c r="B4235" s="14" t="s">
        <v>75</v>
      </c>
      <c r="C4235" s="14" t="s">
        <v>188</v>
      </c>
      <c r="D4235" s="14">
        <v>2017</v>
      </c>
      <c r="E4235" s="14">
        <v>2018</v>
      </c>
      <c r="F4235" s="14" t="s">
        <v>245</v>
      </c>
      <c r="G4235" s="91">
        <v>6284</v>
      </c>
      <c r="H4235" s="91">
        <v>11584</v>
      </c>
      <c r="I4235" s="89"/>
      <c r="J4235" s="90">
        <v>0.93279569892473124</v>
      </c>
      <c r="K4235" s="90">
        <v>0.89451476793248941</v>
      </c>
      <c r="L4235" s="112">
        <v>8</v>
      </c>
      <c r="M4235" s="90">
        <v>0.375</v>
      </c>
      <c r="N4235" s="90">
        <v>0.1105</v>
      </c>
    </row>
    <row r="4236" spans="1:14">
      <c r="A4236" s="87" t="s">
        <v>137</v>
      </c>
      <c r="B4236" s="14" t="s">
        <v>75</v>
      </c>
      <c r="C4236" s="14" t="s">
        <v>188</v>
      </c>
      <c r="D4236" s="14">
        <v>2017</v>
      </c>
      <c r="E4236" s="14">
        <v>2018</v>
      </c>
      <c r="F4236" s="14" t="s">
        <v>245</v>
      </c>
      <c r="G4236" s="91">
        <v>23042</v>
      </c>
      <c r="H4236" s="91">
        <v>53010</v>
      </c>
      <c r="I4236" s="89"/>
      <c r="J4236" s="90">
        <v>0.98543184183142563</v>
      </c>
      <c r="K4236" s="90">
        <v>0.97372262773722629</v>
      </c>
      <c r="L4236" s="112">
        <v>1</v>
      </c>
      <c r="M4236" s="28">
        <v>1</v>
      </c>
      <c r="N4236" s="90">
        <v>1.47E-2</v>
      </c>
    </row>
    <row r="4237" spans="1:14">
      <c r="A4237" s="87" t="s">
        <v>138</v>
      </c>
      <c r="B4237" s="14" t="s">
        <v>75</v>
      </c>
      <c r="C4237" s="14" t="s">
        <v>188</v>
      </c>
      <c r="D4237" s="14">
        <v>2017</v>
      </c>
      <c r="E4237" s="14">
        <v>2018</v>
      </c>
      <c r="F4237" s="14" t="s">
        <v>245</v>
      </c>
      <c r="G4237" s="91">
        <v>569</v>
      </c>
      <c r="H4237" s="91">
        <v>1208</v>
      </c>
      <c r="I4237" s="89"/>
      <c r="J4237" s="90">
        <v>0.95454545454545459</v>
      </c>
      <c r="K4237" s="90">
        <v>0.9285714285714286</v>
      </c>
      <c r="L4237" s="112">
        <v>8</v>
      </c>
      <c r="M4237" s="90">
        <v>0.375</v>
      </c>
      <c r="N4237" s="90">
        <v>0.1105</v>
      </c>
    </row>
    <row r="4238" spans="1:14">
      <c r="A4238" s="87" t="s">
        <v>139</v>
      </c>
      <c r="B4238" s="14" t="s">
        <v>75</v>
      </c>
      <c r="C4238" s="14" t="s">
        <v>188</v>
      </c>
      <c r="D4238" s="14">
        <v>2017</v>
      </c>
      <c r="E4238" s="14">
        <v>2018</v>
      </c>
      <c r="F4238" s="14" t="s">
        <v>245</v>
      </c>
      <c r="G4238" s="91">
        <v>398</v>
      </c>
      <c r="H4238" s="91">
        <v>681</v>
      </c>
      <c r="I4238" s="89"/>
      <c r="J4238" s="90">
        <v>1</v>
      </c>
      <c r="K4238" s="90">
        <v>0.91304347826086951</v>
      </c>
      <c r="L4238" s="112">
        <v>8</v>
      </c>
      <c r="M4238" s="90">
        <v>0.375</v>
      </c>
      <c r="N4238" s="90">
        <v>0.1105</v>
      </c>
    </row>
    <row r="4239" spans="1:14">
      <c r="A4239" s="87" t="s">
        <v>140</v>
      </c>
      <c r="B4239" s="14" t="s">
        <v>75</v>
      </c>
      <c r="C4239" s="14" t="s">
        <v>188</v>
      </c>
      <c r="D4239" s="14">
        <v>2017</v>
      </c>
      <c r="E4239" s="14">
        <v>2018</v>
      </c>
      <c r="F4239" s="14" t="s">
        <v>245</v>
      </c>
      <c r="G4239" s="91">
        <v>18967</v>
      </c>
      <c r="H4239" s="91">
        <v>41385</v>
      </c>
      <c r="I4239" s="89"/>
      <c r="J4239" s="90">
        <v>0.97607655502392343</v>
      </c>
      <c r="K4239" s="90">
        <v>0.93886462882096067</v>
      </c>
      <c r="L4239" s="112">
        <v>2</v>
      </c>
      <c r="M4239" s="90">
        <v>0.5</v>
      </c>
      <c r="N4239" s="90">
        <v>3.5999999999999997E-2</v>
      </c>
    </row>
    <row r="4240" spans="1:14">
      <c r="A4240" s="87" t="s">
        <v>141</v>
      </c>
      <c r="B4240" s="14" t="s">
        <v>75</v>
      </c>
      <c r="C4240" s="14" t="s">
        <v>188</v>
      </c>
      <c r="D4240" s="14">
        <v>2017</v>
      </c>
      <c r="E4240" s="14">
        <v>2018</v>
      </c>
      <c r="F4240" s="14" t="s">
        <v>245</v>
      </c>
      <c r="G4240" s="91">
        <v>3032</v>
      </c>
      <c r="H4240" s="91">
        <v>6083</v>
      </c>
      <c r="I4240" s="89"/>
      <c r="J4240" s="90">
        <v>0.94067796610169496</v>
      </c>
      <c r="K4240" s="90">
        <v>0.92045454545454541</v>
      </c>
      <c r="L4240" s="112">
        <v>8</v>
      </c>
      <c r="M4240" s="90">
        <v>0.375</v>
      </c>
      <c r="N4240" s="90">
        <v>0.1105</v>
      </c>
    </row>
    <row r="4241" spans="1:14">
      <c r="A4241" s="87" t="s">
        <v>142</v>
      </c>
      <c r="B4241" s="14" t="s">
        <v>75</v>
      </c>
      <c r="C4241" s="14" t="s">
        <v>188</v>
      </c>
      <c r="D4241" s="14">
        <v>2017</v>
      </c>
      <c r="E4241" s="14">
        <v>2018</v>
      </c>
      <c r="F4241" s="14" t="s">
        <v>245</v>
      </c>
      <c r="G4241" s="91">
        <v>4028</v>
      </c>
      <c r="H4241" s="91">
        <v>6959</v>
      </c>
      <c r="I4241" s="89"/>
      <c r="J4241" s="90">
        <v>0.82802547770700641</v>
      </c>
      <c r="K4241" s="90">
        <v>0.79166666666666663</v>
      </c>
      <c r="L4241" s="112">
        <v>8</v>
      </c>
      <c r="M4241" s="90">
        <v>0.375</v>
      </c>
      <c r="N4241" s="90">
        <v>0.1105</v>
      </c>
    </row>
    <row r="4242" spans="1:14">
      <c r="A4242" s="87" t="s">
        <v>143</v>
      </c>
      <c r="B4242" s="14" t="s">
        <v>74</v>
      </c>
      <c r="C4242" s="14" t="s">
        <v>188</v>
      </c>
      <c r="D4242" s="14">
        <v>2017</v>
      </c>
      <c r="E4242" s="14">
        <v>2018</v>
      </c>
      <c r="F4242" s="14" t="s">
        <v>245</v>
      </c>
      <c r="G4242" s="91">
        <v>114309</v>
      </c>
      <c r="H4242" s="91">
        <v>230662</v>
      </c>
      <c r="I4242" s="89"/>
      <c r="J4242" s="90">
        <v>0.99272571673085153</v>
      </c>
      <c r="K4242" s="90">
        <v>0.99763593380614657</v>
      </c>
      <c r="L4242" s="112">
        <v>6</v>
      </c>
      <c r="M4242" s="90">
        <v>0.33300000000000002</v>
      </c>
      <c r="N4242" s="90">
        <v>8.9399999999999993E-2</v>
      </c>
    </row>
    <row r="4243" spans="1:14">
      <c r="A4243" s="87" t="s">
        <v>144</v>
      </c>
      <c r="B4243" s="14" t="s">
        <v>74</v>
      </c>
      <c r="C4243" s="14" t="s">
        <v>188</v>
      </c>
      <c r="D4243" s="14">
        <v>2017</v>
      </c>
      <c r="E4243" s="14">
        <v>2018</v>
      </c>
      <c r="F4243" s="14" t="s">
        <v>245</v>
      </c>
      <c r="G4243" s="91">
        <v>8556</v>
      </c>
      <c r="H4243" s="91">
        <v>15948</v>
      </c>
      <c r="I4243" s="89"/>
      <c r="J4243" s="90">
        <v>0.98939929328621912</v>
      </c>
      <c r="K4243" s="90">
        <v>0.87614678899082565</v>
      </c>
      <c r="L4243" s="112">
        <v>8</v>
      </c>
      <c r="M4243" s="90">
        <v>0.375</v>
      </c>
      <c r="N4243" s="90">
        <v>0.1105</v>
      </c>
    </row>
    <row r="4244" spans="1:14">
      <c r="A4244" s="87" t="s">
        <v>145</v>
      </c>
      <c r="B4244" s="14" t="s">
        <v>75</v>
      </c>
      <c r="C4244" s="14" t="s">
        <v>188</v>
      </c>
      <c r="D4244" s="14">
        <v>2017</v>
      </c>
      <c r="E4244" s="14">
        <v>2018</v>
      </c>
      <c r="F4244" s="14" t="s">
        <v>245</v>
      </c>
      <c r="G4244" s="91">
        <v>1143</v>
      </c>
      <c r="H4244" s="91">
        <v>2044</v>
      </c>
      <c r="I4244" s="89"/>
      <c r="J4244" s="90">
        <v>0.97499999999999998</v>
      </c>
      <c r="K4244" s="90">
        <v>0.90196078431372551</v>
      </c>
      <c r="L4244" s="112">
        <v>8</v>
      </c>
      <c r="M4244" s="90">
        <v>0.375</v>
      </c>
      <c r="N4244" s="90">
        <v>0.1105</v>
      </c>
    </row>
    <row r="4245" spans="1:14">
      <c r="A4245" s="87" t="s">
        <v>146</v>
      </c>
      <c r="B4245" s="14" t="s">
        <v>75</v>
      </c>
      <c r="C4245" s="14" t="s">
        <v>188</v>
      </c>
      <c r="D4245" s="14">
        <v>2017</v>
      </c>
      <c r="E4245" s="14">
        <v>2018</v>
      </c>
      <c r="F4245" s="14" t="s">
        <v>245</v>
      </c>
      <c r="G4245" s="91">
        <v>122029</v>
      </c>
      <c r="H4245" s="91">
        <v>269026</v>
      </c>
      <c r="I4245" s="89"/>
      <c r="J4245" s="90">
        <v>0.98976691301876063</v>
      </c>
      <c r="K4245" s="90">
        <v>0.91644771413557535</v>
      </c>
      <c r="L4245" s="112">
        <v>6</v>
      </c>
      <c r="M4245" s="90">
        <v>0.33300000000000002</v>
      </c>
      <c r="N4245" s="90">
        <v>3.8600000000000002E-2</v>
      </c>
    </row>
    <row r="4246" spans="1:14">
      <c r="A4246" s="87" t="s">
        <v>147</v>
      </c>
      <c r="B4246" s="14" t="s">
        <v>74</v>
      </c>
      <c r="C4246" s="14" t="s">
        <v>188</v>
      </c>
      <c r="D4246" s="14">
        <v>2017</v>
      </c>
      <c r="E4246" s="14">
        <v>2018</v>
      </c>
      <c r="F4246" s="14" t="s">
        <v>245</v>
      </c>
      <c r="G4246" s="91">
        <v>96860</v>
      </c>
      <c r="H4246" s="91">
        <v>203309</v>
      </c>
      <c r="I4246" s="89"/>
      <c r="J4246" s="90">
        <v>0.99256410256410255</v>
      </c>
      <c r="K4246" s="90">
        <v>0.9830409356725146</v>
      </c>
      <c r="L4246" s="112">
        <v>5</v>
      </c>
      <c r="M4246" s="90">
        <v>0.4</v>
      </c>
      <c r="N4246" s="90">
        <v>7.3300000000000004E-2</v>
      </c>
    </row>
    <row r="4247" spans="1:14">
      <c r="A4247" s="87" t="s">
        <v>148</v>
      </c>
      <c r="B4247" s="14" t="s">
        <v>75</v>
      </c>
      <c r="C4247" s="14" t="s">
        <v>188</v>
      </c>
      <c r="D4247" s="14">
        <v>2017</v>
      </c>
      <c r="E4247" s="14">
        <v>2018</v>
      </c>
      <c r="F4247" s="14" t="s">
        <v>245</v>
      </c>
      <c r="G4247" s="91">
        <v>2122</v>
      </c>
      <c r="H4247" s="91">
        <v>4653</v>
      </c>
      <c r="I4247" s="89"/>
      <c r="J4247" s="90">
        <v>0.98076923076923073</v>
      </c>
      <c r="K4247" s="90">
        <v>0.96</v>
      </c>
      <c r="L4247" s="112">
        <v>8</v>
      </c>
      <c r="M4247" s="90">
        <v>0.375</v>
      </c>
      <c r="N4247" s="90">
        <v>0.1105</v>
      </c>
    </row>
    <row r="4248" spans="1:14">
      <c r="A4248" s="87" t="s">
        <v>149</v>
      </c>
      <c r="B4248" s="14" t="s">
        <v>75</v>
      </c>
      <c r="C4248" s="14" t="s">
        <v>188</v>
      </c>
      <c r="D4248" s="14">
        <v>2017</v>
      </c>
      <c r="E4248" s="14">
        <v>2018</v>
      </c>
      <c r="F4248" s="14" t="s">
        <v>245</v>
      </c>
      <c r="G4248" s="91">
        <v>163660</v>
      </c>
      <c r="H4248" s="91">
        <v>355714</v>
      </c>
      <c r="I4248" s="89"/>
      <c r="J4248" s="90">
        <v>0.99196428571428574</v>
      </c>
      <c r="K4248" s="90">
        <v>0.94368079419625817</v>
      </c>
      <c r="L4248" s="112">
        <v>7</v>
      </c>
      <c r="M4248" s="90">
        <v>0.14299999999999999</v>
      </c>
      <c r="N4248" s="90">
        <v>1.0800000000000001E-2</v>
      </c>
    </row>
    <row r="4249" spans="1:14">
      <c r="A4249" s="87" t="s">
        <v>150</v>
      </c>
      <c r="B4249" s="14" t="s">
        <v>74</v>
      </c>
      <c r="C4249" s="14" t="s">
        <v>188</v>
      </c>
      <c r="D4249" s="14">
        <v>2017</v>
      </c>
      <c r="E4249" s="14">
        <v>2018</v>
      </c>
      <c r="F4249" s="14" t="s">
        <v>245</v>
      </c>
      <c r="G4249" s="91">
        <v>133643</v>
      </c>
      <c r="H4249" s="91">
        <v>267634</v>
      </c>
      <c r="I4249" s="89"/>
      <c r="J4249" s="90">
        <v>0.97622171203673336</v>
      </c>
      <c r="K4249" s="90">
        <v>0.95381715362865227</v>
      </c>
      <c r="L4249" s="112">
        <v>10</v>
      </c>
      <c r="M4249" s="90">
        <v>0.3</v>
      </c>
      <c r="N4249" s="90">
        <v>1.47E-2</v>
      </c>
    </row>
    <row r="4250" spans="1:14">
      <c r="A4250" s="87" t="s">
        <v>151</v>
      </c>
      <c r="B4250" s="14" t="s">
        <v>74</v>
      </c>
      <c r="C4250" s="14" t="s">
        <v>188</v>
      </c>
      <c r="D4250" s="14">
        <v>2017</v>
      </c>
      <c r="E4250" s="14">
        <v>2018</v>
      </c>
      <c r="F4250" s="14" t="s">
        <v>245</v>
      </c>
      <c r="G4250" s="91">
        <v>33716</v>
      </c>
      <c r="H4250" s="91">
        <v>50406</v>
      </c>
      <c r="I4250" s="89"/>
      <c r="J4250" s="90">
        <v>0.97395079594790157</v>
      </c>
      <c r="K4250" s="90">
        <v>0.77488514548238896</v>
      </c>
      <c r="L4250" s="112">
        <v>1</v>
      </c>
      <c r="M4250" s="90">
        <v>0</v>
      </c>
      <c r="N4250" s="90">
        <v>9.2499999999999999E-2</v>
      </c>
    </row>
    <row r="4251" spans="1:14">
      <c r="A4251" s="87" t="s">
        <v>152</v>
      </c>
      <c r="B4251" s="14" t="s">
        <v>75</v>
      </c>
      <c r="C4251" s="14" t="s">
        <v>188</v>
      </c>
      <c r="D4251" s="14">
        <v>2017</v>
      </c>
      <c r="E4251" s="14">
        <v>2018</v>
      </c>
      <c r="F4251" s="14" t="s">
        <v>245</v>
      </c>
      <c r="G4251" s="91">
        <v>47203</v>
      </c>
      <c r="H4251" s="91">
        <v>104133</v>
      </c>
      <c r="I4251" s="89"/>
      <c r="J4251" s="90">
        <v>0.98077922077922075</v>
      </c>
      <c r="K4251" s="90">
        <v>0.92282696994313562</v>
      </c>
      <c r="L4251" s="112">
        <v>3</v>
      </c>
      <c r="M4251" s="90">
        <v>0.66700000000000004</v>
      </c>
      <c r="N4251" s="90">
        <v>0</v>
      </c>
    </row>
    <row r="4252" spans="1:14">
      <c r="A4252" s="87" t="s">
        <v>153</v>
      </c>
      <c r="B4252" s="14" t="s">
        <v>74</v>
      </c>
      <c r="C4252" s="14" t="s">
        <v>188</v>
      </c>
      <c r="D4252" s="14">
        <v>2017</v>
      </c>
      <c r="E4252" s="14">
        <v>2018</v>
      </c>
      <c r="F4252" s="14" t="s">
        <v>245</v>
      </c>
      <c r="G4252" s="91">
        <v>9383</v>
      </c>
      <c r="H4252" s="91">
        <v>16589</v>
      </c>
      <c r="I4252" s="89"/>
      <c r="J4252" s="90">
        <v>0.95354523227383858</v>
      </c>
      <c r="K4252" s="90">
        <v>0.95670995670995673</v>
      </c>
      <c r="L4252" s="112">
        <v>8</v>
      </c>
      <c r="M4252" s="90">
        <v>0.375</v>
      </c>
      <c r="N4252" s="90">
        <v>0.1105</v>
      </c>
    </row>
    <row r="4253" spans="1:14">
      <c r="A4253" s="87" t="s">
        <v>154</v>
      </c>
      <c r="B4253" s="14" t="s">
        <v>74</v>
      </c>
      <c r="C4253" s="14" t="s">
        <v>188</v>
      </c>
      <c r="D4253" s="14">
        <v>2017</v>
      </c>
      <c r="E4253" s="14">
        <v>2018</v>
      </c>
      <c r="F4253" s="14" t="s">
        <v>245</v>
      </c>
      <c r="G4253" s="91">
        <v>13159</v>
      </c>
      <c r="H4253" s="91">
        <v>25032</v>
      </c>
      <c r="I4253" s="89"/>
      <c r="J4253" s="90">
        <v>0.96129032258064517</v>
      </c>
      <c r="K4253" s="90">
        <v>0.87687687687687688</v>
      </c>
      <c r="L4253" s="112">
        <v>8</v>
      </c>
      <c r="M4253" s="90">
        <v>0.375</v>
      </c>
      <c r="N4253" s="90">
        <v>0.1105</v>
      </c>
    </row>
    <row r="4254" spans="1:14">
      <c r="A4254" s="87" t="s">
        <v>155</v>
      </c>
      <c r="B4254" s="14" t="s">
        <v>74</v>
      </c>
      <c r="C4254" s="14" t="s">
        <v>188</v>
      </c>
      <c r="D4254" s="14">
        <v>2017</v>
      </c>
      <c r="E4254" s="14">
        <v>2018</v>
      </c>
      <c r="F4254" s="14" t="s">
        <v>245</v>
      </c>
      <c r="G4254" s="91">
        <v>18746</v>
      </c>
      <c r="H4254" s="91">
        <v>36938</v>
      </c>
      <c r="I4254" s="89"/>
      <c r="J4254" s="90">
        <v>0.92307692307692313</v>
      </c>
      <c r="K4254" s="90">
        <v>0.86402266288951846</v>
      </c>
      <c r="L4254" s="112">
        <v>8</v>
      </c>
      <c r="M4254" s="90">
        <v>0.375</v>
      </c>
      <c r="N4254" s="90">
        <v>0.1105</v>
      </c>
    </row>
    <row r="4255" spans="1:14">
      <c r="A4255" s="87" t="s">
        <v>156</v>
      </c>
      <c r="B4255" s="14" t="s">
        <v>74</v>
      </c>
      <c r="C4255" s="14" t="s">
        <v>188</v>
      </c>
      <c r="D4255" s="14">
        <v>2017</v>
      </c>
      <c r="E4255" s="14">
        <v>2018</v>
      </c>
      <c r="F4255" s="14" t="s">
        <v>245</v>
      </c>
      <c r="G4255" s="91">
        <v>45866</v>
      </c>
      <c r="H4255" s="91">
        <v>88372</v>
      </c>
      <c r="I4255" s="89"/>
      <c r="J4255" s="90">
        <v>0.98588957055214721</v>
      </c>
      <c r="K4255" s="90">
        <v>0.9536842105263158</v>
      </c>
      <c r="L4255" s="112">
        <v>2</v>
      </c>
      <c r="M4255" s="90">
        <v>1</v>
      </c>
      <c r="N4255" s="90">
        <v>6.3E-2</v>
      </c>
    </row>
    <row r="4256" spans="1:14">
      <c r="A4256" s="87" t="s">
        <v>157</v>
      </c>
      <c r="B4256" s="14" t="s">
        <v>74</v>
      </c>
      <c r="C4256" s="14" t="s">
        <v>188</v>
      </c>
      <c r="D4256" s="14">
        <v>2017</v>
      </c>
      <c r="E4256" s="14">
        <v>2018</v>
      </c>
      <c r="F4256" s="14" t="s">
        <v>245</v>
      </c>
      <c r="G4256" s="91">
        <v>14109</v>
      </c>
      <c r="H4256" s="91">
        <v>24996</v>
      </c>
      <c r="I4256" s="89"/>
      <c r="J4256" s="90">
        <v>0.94713656387665202</v>
      </c>
      <c r="K4256" s="90">
        <v>0.92543859649122806</v>
      </c>
      <c r="L4256" s="112">
        <v>8</v>
      </c>
      <c r="M4256" s="90">
        <v>0.375</v>
      </c>
      <c r="N4256" s="90">
        <v>0.1105</v>
      </c>
    </row>
    <row r="4257" spans="1:14">
      <c r="A4257" s="87" t="s">
        <v>158</v>
      </c>
      <c r="B4257" s="14" t="s">
        <v>75</v>
      </c>
      <c r="C4257" s="14" t="s">
        <v>188</v>
      </c>
      <c r="D4257" s="14">
        <v>2017</v>
      </c>
      <c r="E4257" s="14">
        <v>2018</v>
      </c>
      <c r="F4257" s="14" t="s">
        <v>245</v>
      </c>
      <c r="G4257" s="91">
        <v>12256</v>
      </c>
      <c r="H4257" s="91">
        <v>22878</v>
      </c>
      <c r="I4257" s="89"/>
      <c r="J4257" s="90">
        <v>0.94385964912280707</v>
      </c>
      <c r="K4257" s="90">
        <v>0.95283018867924529</v>
      </c>
      <c r="L4257" s="112">
        <v>8</v>
      </c>
      <c r="M4257" s="90">
        <v>0.375</v>
      </c>
      <c r="N4257" s="90">
        <v>0.1105</v>
      </c>
    </row>
    <row r="4258" spans="1:14">
      <c r="A4258" s="87" t="s">
        <v>159</v>
      </c>
      <c r="B4258" s="14" t="s">
        <v>75</v>
      </c>
      <c r="C4258" s="14" t="s">
        <v>188</v>
      </c>
      <c r="D4258" s="14">
        <v>2017</v>
      </c>
      <c r="E4258" s="14">
        <v>2018</v>
      </c>
      <c r="F4258" s="14" t="s">
        <v>245</v>
      </c>
      <c r="G4258" s="91">
        <v>158</v>
      </c>
      <c r="H4258" s="91">
        <v>271</v>
      </c>
      <c r="I4258" s="89"/>
      <c r="J4258" s="90">
        <v>1</v>
      </c>
      <c r="K4258" s="90">
        <v>0.75</v>
      </c>
      <c r="L4258" s="112">
        <v>8</v>
      </c>
      <c r="M4258" s="90">
        <v>0.375</v>
      </c>
      <c r="N4258" s="90">
        <v>0.1105</v>
      </c>
    </row>
    <row r="4259" spans="1:14">
      <c r="A4259" s="87" t="s">
        <v>160</v>
      </c>
      <c r="B4259" s="14" t="s">
        <v>75</v>
      </c>
      <c r="C4259" s="14" t="s">
        <v>188</v>
      </c>
      <c r="D4259" s="14">
        <v>2017</v>
      </c>
      <c r="E4259" s="14">
        <v>2018</v>
      </c>
      <c r="F4259" s="14" t="s">
        <v>245</v>
      </c>
      <c r="G4259" s="91">
        <v>3048</v>
      </c>
      <c r="H4259" s="91">
        <v>6221</v>
      </c>
      <c r="I4259" s="89"/>
      <c r="J4259" s="90">
        <v>0.96899224806201545</v>
      </c>
      <c r="K4259" s="90">
        <v>0.86458333333333337</v>
      </c>
      <c r="L4259" s="112">
        <v>8</v>
      </c>
      <c r="M4259" s="90">
        <v>0.375</v>
      </c>
      <c r="N4259" s="90">
        <v>0.1105</v>
      </c>
    </row>
    <row r="4260" spans="1:14">
      <c r="A4260" s="87" t="s">
        <v>161</v>
      </c>
      <c r="B4260" s="14" t="s">
        <v>74</v>
      </c>
      <c r="C4260" s="14" t="s">
        <v>188</v>
      </c>
      <c r="D4260" s="14">
        <v>2017</v>
      </c>
      <c r="E4260" s="14">
        <v>2018</v>
      </c>
      <c r="F4260" s="14" t="s">
        <v>245</v>
      </c>
      <c r="G4260" s="91">
        <v>20868</v>
      </c>
      <c r="H4260" s="91">
        <v>38995</v>
      </c>
      <c r="I4260" s="89"/>
      <c r="J4260" s="90">
        <v>0.98294762484774667</v>
      </c>
      <c r="K4260" s="90">
        <v>0.96420581655480986</v>
      </c>
      <c r="L4260" s="112">
        <v>2</v>
      </c>
      <c r="M4260" s="90">
        <v>0</v>
      </c>
      <c r="N4260" s="90">
        <v>1.2699999999999999E-2</v>
      </c>
    </row>
    <row r="4261" spans="1:14">
      <c r="A4261" s="87" t="s">
        <v>162</v>
      </c>
      <c r="B4261" s="14" t="s">
        <v>74</v>
      </c>
      <c r="C4261" s="14" t="s">
        <v>188</v>
      </c>
      <c r="D4261" s="14">
        <v>2017</v>
      </c>
      <c r="E4261" s="14">
        <v>2018</v>
      </c>
      <c r="F4261" s="14" t="s">
        <v>245</v>
      </c>
      <c r="G4261" s="91">
        <v>17414</v>
      </c>
      <c r="H4261" s="91">
        <v>30149</v>
      </c>
      <c r="I4261" s="89"/>
      <c r="J4261" s="90">
        <v>0.93075356415478616</v>
      </c>
      <c r="K4261" s="90">
        <v>0.52291105121293802</v>
      </c>
      <c r="L4261" s="112">
        <v>8</v>
      </c>
      <c r="M4261" s="90">
        <v>0.375</v>
      </c>
      <c r="N4261" s="90">
        <v>0.1105</v>
      </c>
    </row>
    <row r="4262" spans="1:14">
      <c r="A4262" s="87" t="s">
        <v>163</v>
      </c>
      <c r="B4262" s="14" t="s">
        <v>75</v>
      </c>
      <c r="C4262" s="14" t="s">
        <v>188</v>
      </c>
      <c r="D4262" s="14">
        <v>2017</v>
      </c>
      <c r="E4262" s="14">
        <v>2018</v>
      </c>
      <c r="F4262" s="14" t="s">
        <v>245</v>
      </c>
      <c r="G4262" s="91">
        <v>38782</v>
      </c>
      <c r="H4262" s="91">
        <v>80667</v>
      </c>
      <c r="I4262" s="89"/>
      <c r="J4262" s="90">
        <v>0.96389496717724288</v>
      </c>
      <c r="K4262" s="90">
        <v>0.94417862838915467</v>
      </c>
      <c r="L4262" s="112">
        <v>1</v>
      </c>
      <c r="M4262" s="90">
        <v>1</v>
      </c>
      <c r="N4262" s="90">
        <v>2.5700000000000001E-2</v>
      </c>
    </row>
    <row r="4263" spans="1:14">
      <c r="A4263" s="87" t="s">
        <v>164</v>
      </c>
      <c r="B4263" s="14" t="s">
        <v>75</v>
      </c>
      <c r="C4263" s="14" t="s">
        <v>188</v>
      </c>
      <c r="D4263" s="14">
        <v>2017</v>
      </c>
      <c r="E4263" s="14">
        <v>2018</v>
      </c>
      <c r="F4263" s="14" t="s">
        <v>245</v>
      </c>
      <c r="G4263" s="91">
        <v>5301</v>
      </c>
      <c r="H4263" s="91">
        <v>12071</v>
      </c>
      <c r="I4263" s="89"/>
      <c r="J4263" s="90">
        <v>0.95726495726495731</v>
      </c>
      <c r="K4263" s="90">
        <v>0.92737430167597767</v>
      </c>
      <c r="L4263" s="112">
        <v>8</v>
      </c>
      <c r="M4263" s="90">
        <v>0.375</v>
      </c>
      <c r="N4263" s="90">
        <v>0.1105</v>
      </c>
    </row>
    <row r="4264" spans="1:14">
      <c r="A4264" s="87" t="s">
        <v>165</v>
      </c>
      <c r="B4264" s="14" t="s">
        <v>75</v>
      </c>
      <c r="C4264" s="14" t="s">
        <v>188</v>
      </c>
      <c r="D4264" s="14">
        <v>2017</v>
      </c>
      <c r="E4264" s="14">
        <v>2018</v>
      </c>
      <c r="F4264" s="14" t="s">
        <v>245</v>
      </c>
      <c r="G4264" s="91">
        <v>4138</v>
      </c>
      <c r="H4264" s="91">
        <v>8887</v>
      </c>
      <c r="I4264" s="89"/>
      <c r="J4264" s="90">
        <v>0.91752577319587625</v>
      </c>
      <c r="K4264" s="90">
        <v>0.97014925373134331</v>
      </c>
      <c r="L4264" s="112">
        <v>8</v>
      </c>
      <c r="M4264" s="90">
        <v>0.375</v>
      </c>
      <c r="N4264" s="90">
        <v>0.1105</v>
      </c>
    </row>
    <row r="4265" spans="1:14">
      <c r="A4265" s="87" t="s">
        <v>166</v>
      </c>
      <c r="B4265" s="14" t="s">
        <v>75</v>
      </c>
      <c r="C4265" s="14" t="s">
        <v>188</v>
      </c>
      <c r="D4265" s="14">
        <v>2017</v>
      </c>
      <c r="E4265" s="14">
        <v>2018</v>
      </c>
      <c r="F4265" s="14" t="s">
        <v>245</v>
      </c>
      <c r="G4265" s="91">
        <v>973</v>
      </c>
      <c r="H4265" s="91">
        <v>1680</v>
      </c>
      <c r="I4265" s="89"/>
      <c r="J4265" s="90">
        <v>1</v>
      </c>
      <c r="K4265" s="90">
        <v>0.78048780487804881</v>
      </c>
      <c r="L4265" s="112">
        <v>8</v>
      </c>
      <c r="M4265" s="90">
        <v>0.375</v>
      </c>
      <c r="N4265" s="90">
        <v>0.1105</v>
      </c>
    </row>
    <row r="4266" spans="1:14">
      <c r="A4266" s="87" t="s">
        <v>167</v>
      </c>
      <c r="B4266" s="14" t="s">
        <v>74</v>
      </c>
      <c r="C4266" s="14" t="s">
        <v>188</v>
      </c>
      <c r="D4266" s="14">
        <v>2017</v>
      </c>
      <c r="E4266" s="14">
        <v>2018</v>
      </c>
      <c r="F4266" s="14" t="s">
        <v>245</v>
      </c>
      <c r="G4266" s="91">
        <v>50906</v>
      </c>
      <c r="H4266" s="91">
        <v>117022</v>
      </c>
      <c r="I4266" s="89"/>
      <c r="J4266" s="90">
        <v>0.88252862120457942</v>
      </c>
      <c r="K4266" s="90">
        <v>0.84262295081967209</v>
      </c>
      <c r="L4266" s="112">
        <v>4</v>
      </c>
      <c r="M4266" s="90">
        <v>0.25</v>
      </c>
      <c r="N4266" s="90">
        <v>2.93E-2</v>
      </c>
    </row>
    <row r="4267" spans="1:14">
      <c r="A4267" s="87" t="s">
        <v>168</v>
      </c>
      <c r="B4267" s="14" t="s">
        <v>75</v>
      </c>
      <c r="C4267" s="14" t="s">
        <v>188</v>
      </c>
      <c r="D4267" s="14">
        <v>2017</v>
      </c>
      <c r="E4267" s="14">
        <v>2018</v>
      </c>
      <c r="F4267" s="14" t="s">
        <v>245</v>
      </c>
      <c r="G4267" s="91">
        <v>2710</v>
      </c>
      <c r="H4267" s="91">
        <v>4773</v>
      </c>
      <c r="I4267" s="89"/>
      <c r="J4267" s="90">
        <v>0.98360655737704916</v>
      </c>
      <c r="K4267" s="90">
        <v>0.97752808988764039</v>
      </c>
      <c r="L4267" s="112">
        <v>8</v>
      </c>
      <c r="M4267" s="90">
        <v>0.375</v>
      </c>
      <c r="N4267" s="90">
        <v>0.1105</v>
      </c>
    </row>
    <row r="4268" spans="1:14">
      <c r="A4268" s="87" t="s">
        <v>169</v>
      </c>
      <c r="B4268" s="14" t="s">
        <v>74</v>
      </c>
      <c r="C4268" s="14" t="s">
        <v>188</v>
      </c>
      <c r="D4268" s="14">
        <v>2017</v>
      </c>
      <c r="E4268" s="14">
        <v>2018</v>
      </c>
      <c r="F4268" s="14" t="s">
        <v>245</v>
      </c>
      <c r="G4268" s="91">
        <v>34631</v>
      </c>
      <c r="H4268" s="91">
        <v>68495</v>
      </c>
      <c r="I4268" s="89"/>
      <c r="J4268" s="90">
        <v>0.97707979626485564</v>
      </c>
      <c r="K4268" s="90">
        <v>0.97</v>
      </c>
      <c r="L4268" s="112">
        <v>2</v>
      </c>
      <c r="M4268" s="90">
        <v>0</v>
      </c>
      <c r="N4268" s="90">
        <v>7.3899999999999993E-2</v>
      </c>
    </row>
    <row r="4269" spans="1:14">
      <c r="A4269" s="87" t="s">
        <v>170</v>
      </c>
      <c r="B4269" s="14" t="s">
        <v>74</v>
      </c>
      <c r="C4269" s="14" t="s">
        <v>188</v>
      </c>
      <c r="D4269" s="14">
        <v>2017</v>
      </c>
      <c r="E4269" s="14">
        <v>2018</v>
      </c>
      <c r="F4269" s="14" t="s">
        <v>245</v>
      </c>
      <c r="G4269" s="91">
        <v>10044</v>
      </c>
      <c r="H4269" s="91">
        <v>18604</v>
      </c>
      <c r="I4269" s="89"/>
      <c r="J4269" s="90">
        <v>0.77086494688922613</v>
      </c>
      <c r="K4269" s="90">
        <v>0.96648044692737434</v>
      </c>
      <c r="L4269" s="112">
        <v>8</v>
      </c>
      <c r="M4269" s="90">
        <v>0.375</v>
      </c>
      <c r="N4269" s="90">
        <v>0.1105</v>
      </c>
    </row>
    <row r="4270" spans="1:14">
      <c r="A4270" s="87" t="s">
        <v>171</v>
      </c>
      <c r="B4270" s="14" t="s">
        <v>75</v>
      </c>
      <c r="C4270" s="14" t="s">
        <v>188</v>
      </c>
      <c r="D4270" s="14">
        <v>2017</v>
      </c>
      <c r="E4270" s="14">
        <v>2018</v>
      </c>
      <c r="F4270" s="14" t="s">
        <v>245</v>
      </c>
      <c r="G4270" s="91">
        <v>5958</v>
      </c>
      <c r="H4270" s="91">
        <v>12834</v>
      </c>
      <c r="I4270" s="89"/>
      <c r="J4270" s="90">
        <v>0.984375</v>
      </c>
      <c r="K4270" s="90">
        <v>0.96694214876033058</v>
      </c>
      <c r="L4270" s="112">
        <v>8</v>
      </c>
      <c r="M4270" s="90">
        <v>0.375</v>
      </c>
      <c r="N4270" s="90">
        <v>0.1105</v>
      </c>
    </row>
    <row r="4271" spans="1:14">
      <c r="A4271" s="51" t="s">
        <v>281</v>
      </c>
      <c r="B4271" s="14" t="s">
        <v>66</v>
      </c>
      <c r="C4271" s="14" t="s">
        <v>189</v>
      </c>
      <c r="D4271" s="14">
        <v>2017</v>
      </c>
      <c r="E4271" s="14">
        <v>2018</v>
      </c>
      <c r="F4271" s="14" t="s">
        <v>245</v>
      </c>
      <c r="G4271" s="128"/>
      <c r="H4271" s="128"/>
      <c r="I4271" s="128"/>
      <c r="J4271" s="129"/>
      <c r="K4271" s="129"/>
      <c r="L4271" s="111"/>
      <c r="M4271" s="28">
        <v>0.254</v>
      </c>
      <c r="N4271" s="28">
        <v>5.3999999999999999E-2</v>
      </c>
    </row>
    <row r="4272" spans="1:14">
      <c r="A4272" s="51" t="s">
        <v>172</v>
      </c>
      <c r="B4272" s="14" t="s">
        <v>66</v>
      </c>
      <c r="C4272" s="14" t="s">
        <v>189</v>
      </c>
      <c r="D4272" s="14">
        <v>2017</v>
      </c>
      <c r="E4272" s="14">
        <v>2018</v>
      </c>
      <c r="F4272" s="14" t="s">
        <v>245</v>
      </c>
      <c r="G4272" s="91">
        <v>1985950</v>
      </c>
      <c r="H4272" s="91">
        <v>4069769</v>
      </c>
      <c r="I4272" s="89"/>
      <c r="J4272" s="90">
        <v>0.97875539877439344</v>
      </c>
      <c r="K4272" s="90">
        <v>0.92992337546024484</v>
      </c>
      <c r="L4272" s="112">
        <v>165</v>
      </c>
      <c r="M4272" s="90">
        <v>0.52100000000000002</v>
      </c>
      <c r="N4272" s="90">
        <v>6.4500000000000002E-2</v>
      </c>
    </row>
    <row r="4273" spans="1:14">
      <c r="A4273" s="51" t="s">
        <v>173</v>
      </c>
      <c r="B4273" s="14" t="s">
        <v>74</v>
      </c>
      <c r="C4273" s="14" t="s">
        <v>189</v>
      </c>
      <c r="D4273" s="14">
        <v>2017</v>
      </c>
      <c r="E4273" s="14">
        <v>2018</v>
      </c>
      <c r="F4273" s="14" t="s">
        <v>245</v>
      </c>
      <c r="G4273" s="91">
        <v>56587</v>
      </c>
      <c r="H4273" s="91">
        <v>106310</v>
      </c>
      <c r="I4273" s="89"/>
      <c r="J4273" s="28" t="s">
        <v>66</v>
      </c>
      <c r="K4273" s="28" t="s">
        <v>66</v>
      </c>
      <c r="L4273" s="112">
        <v>5</v>
      </c>
      <c r="M4273" s="90">
        <v>0.8</v>
      </c>
      <c r="N4273" s="90">
        <v>5.3900000000000003E-2</v>
      </c>
    </row>
    <row r="4274" spans="1:14">
      <c r="A4274" s="51" t="s">
        <v>174</v>
      </c>
      <c r="B4274" s="14" t="s">
        <v>75</v>
      </c>
      <c r="C4274" s="14" t="s">
        <v>189</v>
      </c>
      <c r="D4274" s="14">
        <v>2017</v>
      </c>
      <c r="E4274" s="14">
        <v>2018</v>
      </c>
      <c r="F4274" s="14" t="s">
        <v>245</v>
      </c>
      <c r="G4274" s="91">
        <v>77</v>
      </c>
      <c r="H4274" s="91">
        <v>136</v>
      </c>
      <c r="I4274" s="89"/>
      <c r="J4274" s="90">
        <v>1</v>
      </c>
      <c r="K4274" s="28" t="s">
        <v>66</v>
      </c>
      <c r="L4274" s="112">
        <v>13</v>
      </c>
      <c r="M4274" s="90">
        <v>0.53800000000000003</v>
      </c>
      <c r="N4274" s="90">
        <v>5.9200000000000003E-2</v>
      </c>
    </row>
    <row r="4275" spans="1:14">
      <c r="A4275" s="51" t="s">
        <v>175</v>
      </c>
      <c r="B4275" s="14" t="s">
        <v>75</v>
      </c>
      <c r="C4275" s="14" t="s">
        <v>189</v>
      </c>
      <c r="D4275" s="14">
        <v>2017</v>
      </c>
      <c r="E4275" s="14">
        <v>2018</v>
      </c>
      <c r="F4275" s="14" t="s">
        <v>245</v>
      </c>
      <c r="G4275" s="91">
        <v>1609</v>
      </c>
      <c r="H4275" s="91">
        <v>2939</v>
      </c>
      <c r="I4275" s="89"/>
      <c r="J4275" s="90">
        <v>1</v>
      </c>
      <c r="K4275" s="90">
        <v>0.96491228070175439</v>
      </c>
      <c r="L4275" s="112">
        <v>13</v>
      </c>
      <c r="M4275" s="90">
        <v>0.53800000000000003</v>
      </c>
      <c r="N4275" s="90">
        <v>5.9200000000000003E-2</v>
      </c>
    </row>
    <row r="4276" spans="1:14">
      <c r="A4276" s="51" t="s">
        <v>176</v>
      </c>
      <c r="B4276" s="14" t="s">
        <v>75</v>
      </c>
      <c r="C4276" s="14" t="s">
        <v>189</v>
      </c>
      <c r="D4276" s="14">
        <v>2017</v>
      </c>
      <c r="E4276" s="14">
        <v>2018</v>
      </c>
      <c r="F4276" s="14" t="s">
        <v>245</v>
      </c>
      <c r="G4276" s="91">
        <v>16845</v>
      </c>
      <c r="H4276" s="91">
        <v>30881</v>
      </c>
      <c r="I4276" s="89"/>
      <c r="J4276" s="90">
        <v>0.89987484355444303</v>
      </c>
      <c r="K4276" s="90">
        <v>0.93835616438356162</v>
      </c>
      <c r="L4276" s="112">
        <v>13</v>
      </c>
      <c r="M4276" s="90">
        <v>0.53800000000000003</v>
      </c>
      <c r="N4276" s="90">
        <v>5.9200000000000003E-2</v>
      </c>
    </row>
    <row r="4277" spans="1:14">
      <c r="A4277" s="51" t="s">
        <v>177</v>
      </c>
      <c r="B4277" s="14" t="s">
        <v>75</v>
      </c>
      <c r="C4277" s="14" t="s">
        <v>189</v>
      </c>
      <c r="D4277" s="14">
        <v>2017</v>
      </c>
      <c r="E4277" s="14">
        <v>2018</v>
      </c>
      <c r="F4277" s="14" t="s">
        <v>245</v>
      </c>
      <c r="G4277" s="91">
        <v>2768</v>
      </c>
      <c r="H4277" s="91">
        <v>4999</v>
      </c>
      <c r="I4277" s="89"/>
      <c r="J4277" s="90">
        <v>0.98347107438016534</v>
      </c>
      <c r="K4277" s="90">
        <v>0.95774647887323938</v>
      </c>
      <c r="L4277" s="112">
        <v>13</v>
      </c>
      <c r="M4277" s="90">
        <v>0.53800000000000003</v>
      </c>
      <c r="N4277" s="90">
        <v>5.9200000000000003E-2</v>
      </c>
    </row>
    <row r="4278" spans="1:14">
      <c r="A4278" s="51" t="s">
        <v>178</v>
      </c>
      <c r="B4278" s="14" t="s">
        <v>75</v>
      </c>
      <c r="C4278" s="14" t="s">
        <v>189</v>
      </c>
      <c r="D4278" s="14">
        <v>2017</v>
      </c>
      <c r="E4278" s="14">
        <v>2018</v>
      </c>
      <c r="F4278" s="14" t="s">
        <v>245</v>
      </c>
      <c r="G4278" s="91">
        <v>670</v>
      </c>
      <c r="H4278" s="91">
        <v>1442</v>
      </c>
      <c r="I4278" s="89"/>
      <c r="J4278" s="90">
        <v>0.95652173913043481</v>
      </c>
      <c r="K4278" s="90">
        <v>0.93939393939393945</v>
      </c>
      <c r="L4278" s="112">
        <v>13</v>
      </c>
      <c r="M4278" s="90">
        <v>0.53800000000000003</v>
      </c>
      <c r="N4278" s="90">
        <v>5.9200000000000003E-2</v>
      </c>
    </row>
    <row r="4279" spans="1:14">
      <c r="A4279" s="51" t="s">
        <v>179</v>
      </c>
      <c r="B4279" s="14" t="s">
        <v>74</v>
      </c>
      <c r="C4279" s="14" t="s">
        <v>189</v>
      </c>
      <c r="D4279" s="14">
        <v>2017</v>
      </c>
      <c r="E4279" s="14">
        <v>2018</v>
      </c>
      <c r="F4279" s="14" t="s">
        <v>245</v>
      </c>
      <c r="G4279" s="91">
        <v>31506</v>
      </c>
      <c r="H4279" s="91">
        <v>62958</v>
      </c>
      <c r="I4279" s="89"/>
      <c r="J4279" s="90">
        <v>0.97942386831275718</v>
      </c>
      <c r="K4279" s="90">
        <v>0.97852028639618138</v>
      </c>
      <c r="L4279" s="112">
        <v>3</v>
      </c>
      <c r="M4279" s="90">
        <v>0.66700000000000004</v>
      </c>
      <c r="N4279" s="90">
        <v>5.3900000000000003E-2</v>
      </c>
    </row>
    <row r="4280" spans="1:14">
      <c r="A4280" s="51" t="s">
        <v>180</v>
      </c>
      <c r="B4280" s="14" t="s">
        <v>75</v>
      </c>
      <c r="C4280" s="14" t="s">
        <v>189</v>
      </c>
      <c r="D4280" s="14">
        <v>2017</v>
      </c>
      <c r="E4280" s="14">
        <v>2018</v>
      </c>
      <c r="F4280" s="14" t="s">
        <v>245</v>
      </c>
      <c r="G4280" s="91">
        <v>2588</v>
      </c>
      <c r="H4280" s="91">
        <v>5215</v>
      </c>
      <c r="I4280" s="89"/>
      <c r="J4280" s="90">
        <v>0.99019607843137258</v>
      </c>
      <c r="K4280" s="90">
        <v>0.92957746478873238</v>
      </c>
      <c r="L4280" s="112">
        <v>13</v>
      </c>
      <c r="M4280" s="90">
        <v>0.53800000000000003</v>
      </c>
      <c r="N4280" s="90">
        <v>5.9200000000000003E-2</v>
      </c>
    </row>
    <row r="4281" spans="1:14">
      <c r="A4281" s="51" t="s">
        <v>181</v>
      </c>
      <c r="B4281" s="14" t="s">
        <v>75</v>
      </c>
      <c r="C4281" s="14" t="s">
        <v>189</v>
      </c>
      <c r="D4281" s="14">
        <v>2017</v>
      </c>
      <c r="E4281" s="14">
        <v>2018</v>
      </c>
      <c r="F4281" s="14" t="s">
        <v>245</v>
      </c>
      <c r="G4281" s="91">
        <v>6544</v>
      </c>
      <c r="H4281" s="91">
        <v>11440</v>
      </c>
      <c r="I4281" s="89"/>
      <c r="J4281" s="90">
        <v>0.98203592814371254</v>
      </c>
      <c r="K4281" s="90">
        <v>0.98795180722891562</v>
      </c>
      <c r="L4281" s="112">
        <v>13</v>
      </c>
      <c r="M4281" s="90">
        <v>0.53800000000000003</v>
      </c>
      <c r="N4281" s="90">
        <v>5.9200000000000003E-2</v>
      </c>
    </row>
    <row r="4282" spans="1:14">
      <c r="A4282" s="87" t="s">
        <v>123</v>
      </c>
      <c r="B4282" s="14" t="s">
        <v>74</v>
      </c>
      <c r="C4282" s="14" t="s">
        <v>189</v>
      </c>
      <c r="D4282" s="14">
        <v>2017</v>
      </c>
      <c r="E4282" s="14">
        <v>2018</v>
      </c>
      <c r="F4282" s="14" t="s">
        <v>245</v>
      </c>
      <c r="G4282" s="91">
        <v>89719</v>
      </c>
      <c r="H4282" s="91">
        <v>206345</v>
      </c>
      <c r="I4282" s="89"/>
      <c r="J4282" s="90">
        <v>0.93533913961467408</v>
      </c>
      <c r="K4282" s="90">
        <v>0.94406779661016949</v>
      </c>
      <c r="L4282" s="112">
        <v>9</v>
      </c>
      <c r="M4282" s="90">
        <v>0.44400000000000001</v>
      </c>
      <c r="N4282" s="90">
        <v>6.4899999999999999E-2</v>
      </c>
    </row>
    <row r="4283" spans="1:14">
      <c r="A4283" s="87" t="s">
        <v>124</v>
      </c>
      <c r="B4283" s="14" t="s">
        <v>75</v>
      </c>
      <c r="C4283" s="14" t="s">
        <v>189</v>
      </c>
      <c r="D4283" s="14">
        <v>2017</v>
      </c>
      <c r="E4283" s="14">
        <v>2018</v>
      </c>
      <c r="F4283" s="14" t="s">
        <v>245</v>
      </c>
      <c r="G4283" s="91">
        <v>1474</v>
      </c>
      <c r="H4283" s="91">
        <v>2385</v>
      </c>
      <c r="I4283" s="89"/>
      <c r="J4283" s="90">
        <v>0.95588235294117652</v>
      </c>
      <c r="K4283" s="90">
        <v>0.97826086956521741</v>
      </c>
      <c r="L4283" s="112">
        <v>13</v>
      </c>
      <c r="M4283" s="90">
        <v>0.53800000000000003</v>
      </c>
      <c r="N4283" s="90">
        <v>5.9200000000000003E-2</v>
      </c>
    </row>
    <row r="4284" spans="1:14">
      <c r="A4284" s="87" t="s">
        <v>125</v>
      </c>
      <c r="B4284" s="14" t="s">
        <v>75</v>
      </c>
      <c r="C4284" s="14" t="s">
        <v>189</v>
      </c>
      <c r="D4284" s="14">
        <v>2017</v>
      </c>
      <c r="E4284" s="14">
        <v>2018</v>
      </c>
      <c r="F4284" s="14" t="s">
        <v>245</v>
      </c>
      <c r="G4284" s="91">
        <v>12008</v>
      </c>
      <c r="H4284" s="91">
        <v>20034</v>
      </c>
      <c r="I4284" s="89"/>
      <c r="J4284" s="90">
        <v>0.95741056218057918</v>
      </c>
      <c r="K4284" s="90">
        <v>0.96601941747572817</v>
      </c>
      <c r="L4284" s="112">
        <v>13</v>
      </c>
      <c r="M4284" s="90">
        <v>0.53800000000000003</v>
      </c>
      <c r="N4284" s="90">
        <v>5.9200000000000003E-2</v>
      </c>
    </row>
    <row r="4285" spans="1:14">
      <c r="A4285" s="87" t="s">
        <v>126</v>
      </c>
      <c r="B4285" s="14" t="s">
        <v>75</v>
      </c>
      <c r="C4285" s="14" t="s">
        <v>189</v>
      </c>
      <c r="D4285" s="14">
        <v>2017</v>
      </c>
      <c r="E4285" s="14">
        <v>2018</v>
      </c>
      <c r="F4285" s="14" t="s">
        <v>245</v>
      </c>
      <c r="G4285" s="91">
        <v>17180</v>
      </c>
      <c r="H4285" s="91">
        <v>41423</v>
      </c>
      <c r="I4285" s="89"/>
      <c r="J4285" s="90">
        <v>0.98809523809523814</v>
      </c>
      <c r="K4285" s="90">
        <v>0.92351274787535409</v>
      </c>
      <c r="L4285" s="112">
        <v>13</v>
      </c>
      <c r="M4285" s="90">
        <v>0.53800000000000003</v>
      </c>
      <c r="N4285" s="90">
        <v>5.9200000000000003E-2</v>
      </c>
    </row>
    <row r="4286" spans="1:14">
      <c r="A4286" s="87" t="s">
        <v>127</v>
      </c>
      <c r="B4286" s="14" t="s">
        <v>75</v>
      </c>
      <c r="C4286" s="14" t="s">
        <v>189</v>
      </c>
      <c r="D4286" s="14">
        <v>2017</v>
      </c>
      <c r="E4286" s="14">
        <v>2018</v>
      </c>
      <c r="F4286" s="14" t="s">
        <v>245</v>
      </c>
      <c r="G4286" s="91">
        <v>999</v>
      </c>
      <c r="H4286" s="91">
        <v>1925</v>
      </c>
      <c r="I4286" s="89"/>
      <c r="J4286" s="90">
        <v>1</v>
      </c>
      <c r="K4286" s="90">
        <v>0.8529411764705882</v>
      </c>
      <c r="L4286" s="112">
        <v>13</v>
      </c>
      <c r="M4286" s="90">
        <v>0.53800000000000003</v>
      </c>
      <c r="N4286" s="90">
        <v>5.9200000000000003E-2</v>
      </c>
    </row>
    <row r="4287" spans="1:14">
      <c r="A4287" s="87" t="s">
        <v>128</v>
      </c>
      <c r="B4287" s="14" t="s">
        <v>75</v>
      </c>
      <c r="C4287" s="14" t="s">
        <v>189</v>
      </c>
      <c r="D4287" s="14">
        <v>2017</v>
      </c>
      <c r="E4287" s="14">
        <v>2018</v>
      </c>
      <c r="F4287" s="14" t="s">
        <v>245</v>
      </c>
      <c r="G4287" s="91">
        <v>68268</v>
      </c>
      <c r="H4287" s="91">
        <v>157266</v>
      </c>
      <c r="I4287" s="89"/>
      <c r="J4287" s="90">
        <v>0.98506588579795018</v>
      </c>
      <c r="K4287" s="90">
        <v>0.93650068524440389</v>
      </c>
      <c r="L4287" s="112">
        <v>5</v>
      </c>
      <c r="M4287" s="90">
        <v>0.4</v>
      </c>
      <c r="N4287" s="90">
        <v>2.6700000000000002E-2</v>
      </c>
    </row>
    <row r="4288" spans="1:14">
      <c r="A4288" s="87" t="s">
        <v>129</v>
      </c>
      <c r="B4288" s="14" t="s">
        <v>75</v>
      </c>
      <c r="C4288" s="14" t="s">
        <v>189</v>
      </c>
      <c r="D4288" s="14">
        <v>2017</v>
      </c>
      <c r="E4288" s="14">
        <v>2018</v>
      </c>
      <c r="F4288" s="14" t="s">
        <v>245</v>
      </c>
      <c r="G4288" s="91">
        <v>10606</v>
      </c>
      <c r="H4288" s="91">
        <v>23692</v>
      </c>
      <c r="I4288" s="89"/>
      <c r="J4288" s="90">
        <v>1</v>
      </c>
      <c r="K4288" s="90">
        <v>0.95975232198142413</v>
      </c>
      <c r="L4288" s="112">
        <v>13</v>
      </c>
      <c r="M4288" s="90">
        <v>0.53800000000000003</v>
      </c>
      <c r="N4288" s="90">
        <v>5.9200000000000003E-2</v>
      </c>
    </row>
    <row r="4289" spans="1:14">
      <c r="A4289" s="87" t="s">
        <v>130</v>
      </c>
      <c r="B4289" s="14" t="s">
        <v>75</v>
      </c>
      <c r="C4289" s="14" t="s">
        <v>189</v>
      </c>
      <c r="D4289" s="14">
        <v>2017</v>
      </c>
      <c r="E4289" s="14">
        <v>2018</v>
      </c>
      <c r="F4289" s="14" t="s">
        <v>245</v>
      </c>
      <c r="G4289" s="91">
        <v>6320</v>
      </c>
      <c r="H4289" s="91">
        <v>11620</v>
      </c>
      <c r="I4289" s="89"/>
      <c r="J4289" s="90">
        <v>0.87132352941176472</v>
      </c>
      <c r="K4289" s="90">
        <v>0.91228070175438591</v>
      </c>
      <c r="L4289" s="112">
        <v>13</v>
      </c>
      <c r="M4289" s="90">
        <v>0.53800000000000003</v>
      </c>
      <c r="N4289" s="90">
        <v>5.9200000000000003E-2</v>
      </c>
    </row>
    <row r="4290" spans="1:14">
      <c r="A4290" s="87" t="s">
        <v>131</v>
      </c>
      <c r="B4290" s="14" t="s">
        <v>75</v>
      </c>
      <c r="C4290" s="14" t="s">
        <v>189</v>
      </c>
      <c r="D4290" s="14">
        <v>2017</v>
      </c>
      <c r="E4290" s="14">
        <v>2018</v>
      </c>
      <c r="F4290" s="14" t="s">
        <v>245</v>
      </c>
      <c r="G4290" s="91">
        <v>1497</v>
      </c>
      <c r="H4290" s="91">
        <v>3025</v>
      </c>
      <c r="I4290" s="89"/>
      <c r="J4290" s="90">
        <v>0.93333333333333335</v>
      </c>
      <c r="K4290" s="90">
        <v>0.94871794871794868</v>
      </c>
      <c r="L4290" s="112">
        <v>13</v>
      </c>
      <c r="M4290" s="90">
        <v>0.53800000000000003</v>
      </c>
      <c r="N4290" s="90">
        <v>5.9200000000000003E-2</v>
      </c>
    </row>
    <row r="4291" spans="1:14">
      <c r="A4291" s="87" t="s">
        <v>132</v>
      </c>
      <c r="B4291" s="14" t="s">
        <v>76</v>
      </c>
      <c r="C4291" s="14" t="s">
        <v>189</v>
      </c>
      <c r="D4291" s="14">
        <v>2017</v>
      </c>
      <c r="E4291" s="14">
        <v>2018</v>
      </c>
      <c r="F4291" s="14" t="s">
        <v>245</v>
      </c>
      <c r="G4291" s="91">
        <v>554348</v>
      </c>
      <c r="H4291" s="91">
        <v>1099100</v>
      </c>
      <c r="I4291" s="89"/>
      <c r="J4291" s="90">
        <v>0.98864628820960698</v>
      </c>
      <c r="K4291" s="90">
        <v>0.91670242437245231</v>
      </c>
      <c r="L4291" s="112">
        <v>53</v>
      </c>
      <c r="M4291" s="90">
        <v>0.623</v>
      </c>
      <c r="N4291" s="90">
        <v>0.10390000000000001</v>
      </c>
    </row>
    <row r="4292" spans="1:14">
      <c r="A4292" s="87" t="s">
        <v>133</v>
      </c>
      <c r="B4292" s="14" t="s">
        <v>75</v>
      </c>
      <c r="C4292" s="14" t="s">
        <v>189</v>
      </c>
      <c r="D4292" s="14">
        <v>2017</v>
      </c>
      <c r="E4292" s="14">
        <v>2018</v>
      </c>
      <c r="F4292" s="14" t="s">
        <v>245</v>
      </c>
      <c r="G4292" s="91">
        <v>11301</v>
      </c>
      <c r="H4292" s="91">
        <v>27315</v>
      </c>
      <c r="I4292" s="89"/>
      <c r="J4292" s="90">
        <v>0.98326359832635979</v>
      </c>
      <c r="K4292" s="90">
        <v>0.98</v>
      </c>
      <c r="L4292" s="112">
        <v>13</v>
      </c>
      <c r="M4292" s="90">
        <v>0.53800000000000003</v>
      </c>
      <c r="N4292" s="90">
        <v>5.9200000000000003E-2</v>
      </c>
    </row>
    <row r="4293" spans="1:14">
      <c r="A4293" s="87" t="s">
        <v>134</v>
      </c>
      <c r="B4293" s="14" t="s">
        <v>75</v>
      </c>
      <c r="C4293" s="14" t="s">
        <v>189</v>
      </c>
      <c r="D4293" s="14">
        <v>2017</v>
      </c>
      <c r="E4293" s="14">
        <v>2018</v>
      </c>
      <c r="F4293" s="14" t="s">
        <v>245</v>
      </c>
      <c r="G4293" s="91">
        <v>5923</v>
      </c>
      <c r="H4293" s="91">
        <v>9775</v>
      </c>
      <c r="I4293" s="89"/>
      <c r="J4293" s="90">
        <v>0.97378277153558057</v>
      </c>
      <c r="K4293" s="90">
        <v>0.9526627218934911</v>
      </c>
      <c r="L4293" s="112">
        <v>13</v>
      </c>
      <c r="M4293" s="90">
        <v>0.53800000000000003</v>
      </c>
      <c r="N4293" s="90">
        <v>5.9200000000000003E-2</v>
      </c>
    </row>
    <row r="4294" spans="1:14">
      <c r="A4294" s="87" t="s">
        <v>135</v>
      </c>
      <c r="B4294" s="14" t="s">
        <v>75</v>
      </c>
      <c r="C4294" s="14" t="s">
        <v>189</v>
      </c>
      <c r="D4294" s="14">
        <v>2017</v>
      </c>
      <c r="E4294" s="14">
        <v>2018</v>
      </c>
      <c r="F4294" s="14" t="s">
        <v>245</v>
      </c>
      <c r="G4294" s="91">
        <v>1031</v>
      </c>
      <c r="H4294" s="91">
        <v>1910</v>
      </c>
      <c r="I4294" s="89"/>
      <c r="J4294" s="90">
        <v>1</v>
      </c>
      <c r="K4294" s="90">
        <v>1</v>
      </c>
      <c r="L4294" s="112">
        <v>13</v>
      </c>
      <c r="M4294" s="90">
        <v>0.53800000000000003</v>
      </c>
      <c r="N4294" s="90">
        <v>5.9200000000000003E-2</v>
      </c>
    </row>
    <row r="4295" spans="1:14">
      <c r="A4295" s="87" t="s">
        <v>136</v>
      </c>
      <c r="B4295" s="14" t="s">
        <v>75</v>
      </c>
      <c r="C4295" s="14" t="s">
        <v>189</v>
      </c>
      <c r="D4295" s="14">
        <v>2017</v>
      </c>
      <c r="E4295" s="14">
        <v>2018</v>
      </c>
      <c r="F4295" s="14" t="s">
        <v>245</v>
      </c>
      <c r="G4295" s="91">
        <v>6272</v>
      </c>
      <c r="H4295" s="91">
        <v>11569</v>
      </c>
      <c r="I4295" s="89"/>
      <c r="J4295" s="90">
        <v>0.92211838006230529</v>
      </c>
      <c r="K4295" s="90">
        <v>0.87606837606837606</v>
      </c>
      <c r="L4295" s="112">
        <v>13</v>
      </c>
      <c r="M4295" s="90">
        <v>0.53800000000000003</v>
      </c>
      <c r="N4295" s="90">
        <v>5.9200000000000003E-2</v>
      </c>
    </row>
    <row r="4296" spans="1:14">
      <c r="A4296" s="87" t="s">
        <v>137</v>
      </c>
      <c r="B4296" s="14" t="s">
        <v>75</v>
      </c>
      <c r="C4296" s="14" t="s">
        <v>189</v>
      </c>
      <c r="D4296" s="14">
        <v>2017</v>
      </c>
      <c r="E4296" s="14">
        <v>2018</v>
      </c>
      <c r="F4296" s="14" t="s">
        <v>245</v>
      </c>
      <c r="G4296" s="91">
        <v>23084</v>
      </c>
      <c r="H4296" s="91">
        <v>53088</v>
      </c>
      <c r="I4296" s="89"/>
      <c r="J4296" s="90">
        <v>0.98527865404837012</v>
      </c>
      <c r="K4296" s="90">
        <v>0.97380585516178741</v>
      </c>
      <c r="L4296" s="112">
        <v>2</v>
      </c>
      <c r="M4296" s="90">
        <v>1</v>
      </c>
      <c r="N4296" s="90">
        <v>1.18E-2</v>
      </c>
    </row>
    <row r="4297" spans="1:14">
      <c r="A4297" s="87" t="s">
        <v>138</v>
      </c>
      <c r="B4297" s="14" t="s">
        <v>75</v>
      </c>
      <c r="C4297" s="14" t="s">
        <v>189</v>
      </c>
      <c r="D4297" s="14">
        <v>2017</v>
      </c>
      <c r="E4297" s="14">
        <v>2018</v>
      </c>
      <c r="F4297" s="14" t="s">
        <v>245</v>
      </c>
      <c r="G4297" s="91">
        <v>581</v>
      </c>
      <c r="H4297" s="91">
        <v>1216</v>
      </c>
      <c r="I4297" s="89"/>
      <c r="J4297" s="90">
        <v>0.88571428571428568</v>
      </c>
      <c r="K4297" s="90">
        <v>0.92</v>
      </c>
      <c r="L4297" s="112">
        <v>13</v>
      </c>
      <c r="M4297" s="90">
        <v>0.53800000000000003</v>
      </c>
      <c r="N4297" s="90">
        <v>5.9200000000000003E-2</v>
      </c>
    </row>
    <row r="4298" spans="1:14">
      <c r="A4298" s="87" t="s">
        <v>139</v>
      </c>
      <c r="B4298" s="14" t="s">
        <v>75</v>
      </c>
      <c r="C4298" s="14" t="s">
        <v>189</v>
      </c>
      <c r="D4298" s="14">
        <v>2017</v>
      </c>
      <c r="E4298" s="14">
        <v>2018</v>
      </c>
      <c r="F4298" s="14" t="s">
        <v>245</v>
      </c>
      <c r="G4298" s="91">
        <v>413</v>
      </c>
      <c r="H4298" s="91">
        <v>709</v>
      </c>
      <c r="I4298" s="89"/>
      <c r="J4298" s="90">
        <v>0.92500000000000004</v>
      </c>
      <c r="K4298" s="90">
        <v>0.92</v>
      </c>
      <c r="L4298" s="112">
        <v>13</v>
      </c>
      <c r="M4298" s="90">
        <v>0.53800000000000003</v>
      </c>
      <c r="N4298" s="90">
        <v>5.9200000000000003E-2</v>
      </c>
    </row>
    <row r="4299" spans="1:14">
      <c r="A4299" s="87" t="s">
        <v>140</v>
      </c>
      <c r="B4299" s="14" t="s">
        <v>75</v>
      </c>
      <c r="C4299" s="14" t="s">
        <v>189</v>
      </c>
      <c r="D4299" s="14">
        <v>2017</v>
      </c>
      <c r="E4299" s="14">
        <v>2018</v>
      </c>
      <c r="F4299" s="14" t="s">
        <v>245</v>
      </c>
      <c r="G4299" s="91">
        <v>20394</v>
      </c>
      <c r="H4299" s="91">
        <v>45078</v>
      </c>
      <c r="I4299" s="89"/>
      <c r="J4299" s="90">
        <v>0.9781115879828326</v>
      </c>
      <c r="K4299" s="90">
        <v>0.92895015906680811</v>
      </c>
      <c r="L4299" s="112">
        <v>2</v>
      </c>
      <c r="M4299" s="90">
        <v>0.5</v>
      </c>
      <c r="N4299" s="90">
        <v>4.7199999999999999E-2</v>
      </c>
    </row>
    <row r="4300" spans="1:14">
      <c r="A4300" s="87" t="s">
        <v>141</v>
      </c>
      <c r="B4300" s="14" t="s">
        <v>75</v>
      </c>
      <c r="C4300" s="14" t="s">
        <v>189</v>
      </c>
      <c r="D4300" s="14">
        <v>2017</v>
      </c>
      <c r="E4300" s="14">
        <v>2018</v>
      </c>
      <c r="F4300" s="14" t="s">
        <v>245</v>
      </c>
      <c r="G4300" s="91">
        <v>3030</v>
      </c>
      <c r="H4300" s="91">
        <v>6038</v>
      </c>
      <c r="I4300" s="89"/>
      <c r="J4300" s="90">
        <v>0.89444444444444449</v>
      </c>
      <c r="K4300" s="90">
        <v>0.89622641509433965</v>
      </c>
      <c r="L4300" s="112">
        <v>13</v>
      </c>
      <c r="M4300" s="90">
        <v>0.53800000000000003</v>
      </c>
      <c r="N4300" s="90">
        <v>5.9200000000000003E-2</v>
      </c>
    </row>
    <row r="4301" spans="1:14">
      <c r="A4301" s="87" t="s">
        <v>142</v>
      </c>
      <c r="B4301" s="14" t="s">
        <v>75</v>
      </c>
      <c r="C4301" s="14" t="s">
        <v>189</v>
      </c>
      <c r="D4301" s="14">
        <v>2017</v>
      </c>
      <c r="E4301" s="14">
        <v>2018</v>
      </c>
      <c r="F4301" s="14" t="s">
        <v>245</v>
      </c>
      <c r="G4301" s="91">
        <v>4031</v>
      </c>
      <c r="H4301" s="91">
        <v>6939</v>
      </c>
      <c r="I4301" s="89"/>
      <c r="J4301" s="90">
        <v>0.78888888888888886</v>
      </c>
      <c r="K4301" s="90">
        <v>0.76119402985074625</v>
      </c>
      <c r="L4301" s="112">
        <v>13</v>
      </c>
      <c r="M4301" s="90">
        <v>0.53800000000000003</v>
      </c>
      <c r="N4301" s="90">
        <v>5.9200000000000003E-2</v>
      </c>
    </row>
    <row r="4302" spans="1:14">
      <c r="A4302" s="87" t="s">
        <v>143</v>
      </c>
      <c r="B4302" s="14" t="s">
        <v>74</v>
      </c>
      <c r="C4302" s="14" t="s">
        <v>189</v>
      </c>
      <c r="D4302" s="14">
        <v>2017</v>
      </c>
      <c r="E4302" s="14">
        <v>2018</v>
      </c>
      <c r="F4302" s="14" t="s">
        <v>245</v>
      </c>
      <c r="G4302" s="91">
        <v>113785</v>
      </c>
      <c r="H4302" s="91">
        <v>230130</v>
      </c>
      <c r="I4302" s="89"/>
      <c r="J4302" s="90">
        <v>0.99566704675028506</v>
      </c>
      <c r="K4302" s="90">
        <v>0.99705159705159707</v>
      </c>
      <c r="L4302" s="112">
        <v>9</v>
      </c>
      <c r="M4302" s="90">
        <v>0.33300000000000002</v>
      </c>
      <c r="N4302" s="90">
        <v>7.5499999999999998E-2</v>
      </c>
    </row>
    <row r="4303" spans="1:14">
      <c r="A4303" s="87" t="s">
        <v>144</v>
      </c>
      <c r="B4303" s="14" t="s">
        <v>74</v>
      </c>
      <c r="C4303" s="14" t="s">
        <v>189</v>
      </c>
      <c r="D4303" s="14">
        <v>2017</v>
      </c>
      <c r="E4303" s="14">
        <v>2018</v>
      </c>
      <c r="F4303" s="14" t="s">
        <v>245</v>
      </c>
      <c r="G4303" s="91">
        <v>8522</v>
      </c>
      <c r="H4303" s="91">
        <v>15863</v>
      </c>
      <c r="I4303" s="89"/>
      <c r="J4303" s="90">
        <v>0.9884615384615385</v>
      </c>
      <c r="K4303" s="90">
        <v>0.90686274509803921</v>
      </c>
      <c r="L4303" s="112">
        <v>13</v>
      </c>
      <c r="M4303" s="90">
        <v>0.53800000000000003</v>
      </c>
      <c r="N4303" s="90">
        <v>5.9200000000000003E-2</v>
      </c>
    </row>
    <row r="4304" spans="1:14">
      <c r="A4304" s="87" t="s">
        <v>145</v>
      </c>
      <c r="B4304" s="14" t="s">
        <v>75</v>
      </c>
      <c r="C4304" s="14" t="s">
        <v>189</v>
      </c>
      <c r="D4304" s="14">
        <v>2017</v>
      </c>
      <c r="E4304" s="14">
        <v>2018</v>
      </c>
      <c r="F4304" s="14" t="s">
        <v>245</v>
      </c>
      <c r="G4304" s="91">
        <v>1174</v>
      </c>
      <c r="H4304" s="91">
        <v>2108</v>
      </c>
      <c r="I4304" s="89"/>
      <c r="J4304" s="90">
        <v>0.95081967213114749</v>
      </c>
      <c r="K4304" s="90">
        <v>0.97142857142857142</v>
      </c>
      <c r="L4304" s="112">
        <v>13</v>
      </c>
      <c r="M4304" s="90">
        <v>0.53800000000000003</v>
      </c>
      <c r="N4304" s="90">
        <v>5.9200000000000003E-2</v>
      </c>
    </row>
    <row r="4305" spans="1:14">
      <c r="A4305" s="87" t="s">
        <v>146</v>
      </c>
      <c r="B4305" s="14" t="s">
        <v>75</v>
      </c>
      <c r="C4305" s="14" t="s">
        <v>189</v>
      </c>
      <c r="D4305" s="14">
        <v>2017</v>
      </c>
      <c r="E4305" s="14">
        <v>2018</v>
      </c>
      <c r="F4305" s="14" t="s">
        <v>245</v>
      </c>
      <c r="G4305" s="91">
        <v>120891</v>
      </c>
      <c r="H4305" s="91">
        <v>265986</v>
      </c>
      <c r="I4305" s="89"/>
      <c r="J4305" s="90">
        <v>0.99308705984013823</v>
      </c>
      <c r="K4305" s="90">
        <v>0.92058735391069824</v>
      </c>
      <c r="L4305" s="112">
        <v>9</v>
      </c>
      <c r="M4305" s="90">
        <v>0.55600000000000005</v>
      </c>
      <c r="N4305" s="90">
        <v>3.1600000000000003E-2</v>
      </c>
    </row>
    <row r="4306" spans="1:14">
      <c r="A4306" s="87" t="s">
        <v>147</v>
      </c>
      <c r="B4306" s="14" t="s">
        <v>74</v>
      </c>
      <c r="C4306" s="14" t="s">
        <v>189</v>
      </c>
      <c r="D4306" s="14">
        <v>2017</v>
      </c>
      <c r="E4306" s="14">
        <v>2018</v>
      </c>
      <c r="F4306" s="14" t="s">
        <v>245</v>
      </c>
      <c r="G4306" s="91">
        <v>96516</v>
      </c>
      <c r="H4306" s="91">
        <v>202910</v>
      </c>
      <c r="I4306" s="89"/>
      <c r="J4306" s="90">
        <v>0.99281644785731982</v>
      </c>
      <c r="K4306" s="90">
        <v>0.98481308411214952</v>
      </c>
      <c r="L4306" s="112">
        <v>8</v>
      </c>
      <c r="M4306" s="90">
        <v>0.625</v>
      </c>
      <c r="N4306" s="90">
        <v>6.8900000000000003E-2</v>
      </c>
    </row>
    <row r="4307" spans="1:14">
      <c r="A4307" s="87" t="s">
        <v>148</v>
      </c>
      <c r="B4307" s="14" t="s">
        <v>75</v>
      </c>
      <c r="C4307" s="14" t="s">
        <v>189</v>
      </c>
      <c r="D4307" s="14">
        <v>2017</v>
      </c>
      <c r="E4307" s="14">
        <v>2018</v>
      </c>
      <c r="F4307" s="14" t="s">
        <v>245</v>
      </c>
      <c r="G4307" s="91">
        <v>2118</v>
      </c>
      <c r="H4307" s="91">
        <v>4652</v>
      </c>
      <c r="I4307" s="89"/>
      <c r="J4307" s="90">
        <v>0.9652173913043478</v>
      </c>
      <c r="K4307" s="90">
        <v>0.97368421052631582</v>
      </c>
      <c r="L4307" s="112">
        <v>13</v>
      </c>
      <c r="M4307" s="90">
        <v>0.53800000000000003</v>
      </c>
      <c r="N4307" s="90">
        <v>5.9200000000000003E-2</v>
      </c>
    </row>
    <row r="4308" spans="1:14">
      <c r="A4308" s="87" t="s">
        <v>149</v>
      </c>
      <c r="B4308" s="14" t="s">
        <v>75</v>
      </c>
      <c r="C4308" s="14" t="s">
        <v>189</v>
      </c>
      <c r="D4308" s="14">
        <v>2017</v>
      </c>
      <c r="E4308" s="14">
        <v>2018</v>
      </c>
      <c r="F4308" s="14" t="s">
        <v>245</v>
      </c>
      <c r="G4308" s="91">
        <v>162482</v>
      </c>
      <c r="H4308" s="91">
        <v>352795</v>
      </c>
      <c r="I4308" s="89"/>
      <c r="J4308" s="90">
        <v>0.99403275048570638</v>
      </c>
      <c r="K4308" s="90">
        <v>0.94490131578947367</v>
      </c>
      <c r="L4308" s="112">
        <v>10</v>
      </c>
      <c r="M4308" s="90">
        <v>0.3</v>
      </c>
      <c r="N4308" s="90">
        <v>4.4200000000000003E-2</v>
      </c>
    </row>
    <row r="4309" spans="1:14">
      <c r="A4309" s="87" t="s">
        <v>150</v>
      </c>
      <c r="B4309" s="14" t="s">
        <v>74</v>
      </c>
      <c r="C4309" s="14" t="s">
        <v>189</v>
      </c>
      <c r="D4309" s="14">
        <v>2017</v>
      </c>
      <c r="E4309" s="14">
        <v>2018</v>
      </c>
      <c r="F4309" s="14" t="s">
        <v>245</v>
      </c>
      <c r="G4309" s="91">
        <v>133714</v>
      </c>
      <c r="H4309" s="91">
        <v>268565</v>
      </c>
      <c r="I4309" s="89"/>
      <c r="J4309" s="90">
        <v>0.97560160427807485</v>
      </c>
      <c r="K4309" s="90">
        <v>0.95692025664527958</v>
      </c>
      <c r="L4309" s="112">
        <v>15</v>
      </c>
      <c r="M4309" s="90">
        <v>0.53300000000000003</v>
      </c>
      <c r="N4309" s="90">
        <v>1.38E-2</v>
      </c>
    </row>
    <row r="4310" spans="1:14">
      <c r="A4310" s="87" t="s">
        <v>151</v>
      </c>
      <c r="B4310" s="14" t="s">
        <v>74</v>
      </c>
      <c r="C4310" s="14" t="s">
        <v>189</v>
      </c>
      <c r="D4310" s="14">
        <v>2017</v>
      </c>
      <c r="E4310" s="14">
        <v>2018</v>
      </c>
      <c r="F4310" s="14" t="s">
        <v>245</v>
      </c>
      <c r="G4310" s="91">
        <v>33601</v>
      </c>
      <c r="H4310" s="91">
        <v>50348</v>
      </c>
      <c r="I4310" s="89"/>
      <c r="J4310" s="90">
        <v>0.96715049656226126</v>
      </c>
      <c r="K4310" s="90">
        <v>0.78333333333333333</v>
      </c>
      <c r="L4310" s="112">
        <v>2</v>
      </c>
      <c r="M4310" s="90">
        <v>0</v>
      </c>
      <c r="N4310" s="90">
        <v>6.7000000000000004E-2</v>
      </c>
    </row>
    <row r="4311" spans="1:14">
      <c r="A4311" s="87" t="s">
        <v>152</v>
      </c>
      <c r="B4311" s="14" t="s">
        <v>75</v>
      </c>
      <c r="C4311" s="14" t="s">
        <v>189</v>
      </c>
      <c r="D4311" s="14">
        <v>2017</v>
      </c>
      <c r="E4311" s="14">
        <v>2018</v>
      </c>
      <c r="F4311" s="14" t="s">
        <v>245</v>
      </c>
      <c r="G4311" s="91">
        <v>46912</v>
      </c>
      <c r="H4311" s="91">
        <v>103344</v>
      </c>
      <c r="I4311" s="89"/>
      <c r="J4311" s="90">
        <v>0.98250128667009784</v>
      </c>
      <c r="K4311" s="90">
        <v>0.92518101367658889</v>
      </c>
      <c r="L4311" s="112">
        <v>4</v>
      </c>
      <c r="M4311" s="90">
        <v>0.5</v>
      </c>
      <c r="N4311" s="90">
        <v>1.29E-2</v>
      </c>
    </row>
    <row r="4312" spans="1:14">
      <c r="A4312" s="87" t="s">
        <v>153</v>
      </c>
      <c r="B4312" s="14" t="s">
        <v>74</v>
      </c>
      <c r="C4312" s="14" t="s">
        <v>189</v>
      </c>
      <c r="D4312" s="14">
        <v>2017</v>
      </c>
      <c r="E4312" s="14">
        <v>2018</v>
      </c>
      <c r="F4312" s="14" t="s">
        <v>245</v>
      </c>
      <c r="G4312" s="91">
        <v>9388</v>
      </c>
      <c r="H4312" s="91">
        <v>16451</v>
      </c>
      <c r="I4312" s="89"/>
      <c r="J4312" s="90">
        <v>0.97841726618705038</v>
      </c>
      <c r="K4312" s="90">
        <v>0.97247706422018354</v>
      </c>
      <c r="L4312" s="112">
        <v>13</v>
      </c>
      <c r="M4312" s="90">
        <v>0.53800000000000003</v>
      </c>
      <c r="N4312" s="90">
        <v>5.9200000000000003E-2</v>
      </c>
    </row>
    <row r="4313" spans="1:14">
      <c r="A4313" s="87" t="s">
        <v>154</v>
      </c>
      <c r="B4313" s="14" t="s">
        <v>74</v>
      </c>
      <c r="C4313" s="14" t="s">
        <v>189</v>
      </c>
      <c r="D4313" s="14">
        <v>2017</v>
      </c>
      <c r="E4313" s="14">
        <v>2018</v>
      </c>
      <c r="F4313" s="14" t="s">
        <v>245</v>
      </c>
      <c r="G4313" s="91">
        <v>13040</v>
      </c>
      <c r="H4313" s="91">
        <v>24925</v>
      </c>
      <c r="I4313" s="89"/>
      <c r="J4313" s="90">
        <v>0.97239915074309979</v>
      </c>
      <c r="K4313" s="90">
        <v>0.93103448275862066</v>
      </c>
      <c r="L4313" s="112">
        <v>13</v>
      </c>
      <c r="M4313" s="90">
        <v>0.53800000000000003</v>
      </c>
      <c r="N4313" s="90">
        <v>5.9200000000000003E-2</v>
      </c>
    </row>
    <row r="4314" spans="1:14">
      <c r="A4314" s="87" t="s">
        <v>155</v>
      </c>
      <c r="B4314" s="14" t="s">
        <v>74</v>
      </c>
      <c r="C4314" s="14" t="s">
        <v>189</v>
      </c>
      <c r="D4314" s="14">
        <v>2017</v>
      </c>
      <c r="E4314" s="14">
        <v>2018</v>
      </c>
      <c r="F4314" s="14" t="s">
        <v>245</v>
      </c>
      <c r="G4314" s="91">
        <v>19232</v>
      </c>
      <c r="H4314" s="91">
        <v>37984</v>
      </c>
      <c r="I4314" s="89"/>
      <c r="J4314" s="90">
        <v>0.87682832948421863</v>
      </c>
      <c r="K4314" s="90">
        <v>0.91003460207612452</v>
      </c>
      <c r="L4314" s="112">
        <v>13</v>
      </c>
      <c r="M4314" s="90">
        <v>0.53800000000000003</v>
      </c>
      <c r="N4314" s="90">
        <v>5.9200000000000003E-2</v>
      </c>
    </row>
    <row r="4315" spans="1:14">
      <c r="A4315" s="87" t="s">
        <v>156</v>
      </c>
      <c r="B4315" s="14" t="s">
        <v>74</v>
      </c>
      <c r="C4315" s="14" t="s">
        <v>189</v>
      </c>
      <c r="D4315" s="14">
        <v>2017</v>
      </c>
      <c r="E4315" s="14">
        <v>2018</v>
      </c>
      <c r="F4315" s="14" t="s">
        <v>245</v>
      </c>
      <c r="G4315" s="91">
        <v>45652</v>
      </c>
      <c r="H4315" s="91">
        <v>87809</v>
      </c>
      <c r="I4315" s="89"/>
      <c r="J4315" s="90">
        <v>0.98702983138780809</v>
      </c>
      <c r="K4315" s="90">
        <v>0.96226415094339623</v>
      </c>
      <c r="L4315" s="112">
        <v>4</v>
      </c>
      <c r="M4315" s="90">
        <v>0.75</v>
      </c>
      <c r="N4315" s="90">
        <v>4.5999999999999999E-2</v>
      </c>
    </row>
    <row r="4316" spans="1:14">
      <c r="A4316" s="87" t="s">
        <v>157</v>
      </c>
      <c r="B4316" s="14" t="s">
        <v>74</v>
      </c>
      <c r="C4316" s="14" t="s">
        <v>189</v>
      </c>
      <c r="D4316" s="14">
        <v>2017</v>
      </c>
      <c r="E4316" s="14">
        <v>2018</v>
      </c>
      <c r="F4316" s="14" t="s">
        <v>245</v>
      </c>
      <c r="G4316" s="91">
        <v>14362</v>
      </c>
      <c r="H4316" s="91">
        <v>25568</v>
      </c>
      <c r="I4316" s="89"/>
      <c r="J4316" s="90">
        <v>0.96788321167883207</v>
      </c>
      <c r="K4316" s="90">
        <v>0.970873786407767</v>
      </c>
      <c r="L4316" s="112">
        <v>13</v>
      </c>
      <c r="M4316" s="90">
        <v>0.53800000000000003</v>
      </c>
      <c r="N4316" s="90">
        <v>5.9200000000000003E-2</v>
      </c>
    </row>
    <row r="4317" spans="1:14">
      <c r="A4317" s="87" t="s">
        <v>158</v>
      </c>
      <c r="B4317" s="14" t="s">
        <v>75</v>
      </c>
      <c r="C4317" s="14" t="s">
        <v>189</v>
      </c>
      <c r="D4317" s="14">
        <v>2017</v>
      </c>
      <c r="E4317" s="14">
        <v>2018</v>
      </c>
      <c r="F4317" s="14" t="s">
        <v>245</v>
      </c>
      <c r="G4317" s="91">
        <v>12331</v>
      </c>
      <c r="H4317" s="91">
        <v>23085</v>
      </c>
      <c r="I4317" s="89"/>
      <c r="J4317" s="90">
        <v>0.93717277486910999</v>
      </c>
      <c r="K4317" s="90">
        <v>0.95717884130982367</v>
      </c>
      <c r="L4317" s="112">
        <v>13</v>
      </c>
      <c r="M4317" s="90">
        <v>0.53800000000000003</v>
      </c>
      <c r="N4317" s="90">
        <v>5.9200000000000003E-2</v>
      </c>
    </row>
    <row r="4318" spans="1:14">
      <c r="A4318" s="87" t="s">
        <v>159</v>
      </c>
      <c r="B4318" s="14" t="s">
        <v>75</v>
      </c>
      <c r="C4318" s="14" t="s">
        <v>189</v>
      </c>
      <c r="D4318" s="14">
        <v>2017</v>
      </c>
      <c r="E4318" s="14">
        <v>2018</v>
      </c>
      <c r="F4318" s="14" t="s">
        <v>245</v>
      </c>
      <c r="G4318" s="91">
        <v>156</v>
      </c>
      <c r="H4318" s="91">
        <v>262</v>
      </c>
      <c r="I4318" s="89"/>
      <c r="J4318" s="90">
        <v>1</v>
      </c>
      <c r="K4318" s="90">
        <v>1</v>
      </c>
      <c r="L4318" s="112">
        <v>13</v>
      </c>
      <c r="M4318" s="90">
        <v>0.53800000000000003</v>
      </c>
      <c r="N4318" s="90">
        <v>5.9200000000000003E-2</v>
      </c>
    </row>
    <row r="4319" spans="1:14">
      <c r="A4319" s="87" t="s">
        <v>160</v>
      </c>
      <c r="B4319" s="14" t="s">
        <v>75</v>
      </c>
      <c r="C4319" s="14" t="s">
        <v>189</v>
      </c>
      <c r="D4319" s="14">
        <v>2017</v>
      </c>
      <c r="E4319" s="14">
        <v>2018</v>
      </c>
      <c r="F4319" s="14" t="s">
        <v>245</v>
      </c>
      <c r="G4319" s="91">
        <v>3078</v>
      </c>
      <c r="H4319" s="91">
        <v>6353</v>
      </c>
      <c r="I4319" s="89"/>
      <c r="J4319" s="90">
        <v>0.95348837209302328</v>
      </c>
      <c r="K4319" s="90">
        <v>0.88135593220338981</v>
      </c>
      <c r="L4319" s="112">
        <v>13</v>
      </c>
      <c r="M4319" s="90">
        <v>0.53800000000000003</v>
      </c>
      <c r="N4319" s="90">
        <v>5.9200000000000003E-2</v>
      </c>
    </row>
    <row r="4320" spans="1:14">
      <c r="A4320" s="87" t="s">
        <v>161</v>
      </c>
      <c r="B4320" s="14" t="s">
        <v>74</v>
      </c>
      <c r="C4320" s="14" t="s">
        <v>189</v>
      </c>
      <c r="D4320" s="14">
        <v>2017</v>
      </c>
      <c r="E4320" s="14">
        <v>2018</v>
      </c>
      <c r="F4320" s="14" t="s">
        <v>245</v>
      </c>
      <c r="G4320" s="91">
        <v>20974</v>
      </c>
      <c r="H4320" s="91">
        <v>39153</v>
      </c>
      <c r="I4320" s="89"/>
      <c r="J4320" s="90">
        <v>0.96977329974811088</v>
      </c>
      <c r="K4320" s="90">
        <v>0.96082474226804127</v>
      </c>
      <c r="L4320" s="112">
        <v>3</v>
      </c>
      <c r="M4320" s="90">
        <v>0</v>
      </c>
      <c r="N4320" s="90">
        <v>2.4899999999999999E-2</v>
      </c>
    </row>
    <row r="4321" spans="1:14">
      <c r="A4321" s="87" t="s">
        <v>162</v>
      </c>
      <c r="B4321" s="14" t="s">
        <v>74</v>
      </c>
      <c r="C4321" s="14" t="s">
        <v>189</v>
      </c>
      <c r="D4321" s="14">
        <v>2017</v>
      </c>
      <c r="E4321" s="14">
        <v>2018</v>
      </c>
      <c r="F4321" s="14" t="s">
        <v>245</v>
      </c>
      <c r="G4321" s="91">
        <v>16881</v>
      </c>
      <c r="H4321" s="91">
        <v>29682</v>
      </c>
      <c r="I4321" s="89"/>
      <c r="J4321" s="90">
        <v>0.86422413793103448</v>
      </c>
      <c r="K4321" s="90">
        <v>0.51038575667655783</v>
      </c>
      <c r="L4321" s="112">
        <v>13</v>
      </c>
      <c r="M4321" s="90">
        <v>0.53800000000000003</v>
      </c>
      <c r="N4321" s="90">
        <v>5.9200000000000003E-2</v>
      </c>
    </row>
    <row r="4322" spans="1:14">
      <c r="A4322" s="87" t="s">
        <v>163</v>
      </c>
      <c r="B4322" s="14" t="s">
        <v>75</v>
      </c>
      <c r="C4322" s="14" t="s">
        <v>189</v>
      </c>
      <c r="D4322" s="14">
        <v>2017</v>
      </c>
      <c r="E4322" s="14">
        <v>2018</v>
      </c>
      <c r="F4322" s="14" t="s">
        <v>245</v>
      </c>
      <c r="G4322" s="91">
        <v>38671</v>
      </c>
      <c r="H4322" s="91">
        <v>80673</v>
      </c>
      <c r="I4322" s="89"/>
      <c r="J4322" s="90">
        <v>0.98370197904540158</v>
      </c>
      <c r="K4322" s="90">
        <v>0.94096916299559474</v>
      </c>
      <c r="L4322" s="112">
        <v>1</v>
      </c>
      <c r="M4322" s="90">
        <v>1</v>
      </c>
      <c r="N4322" s="90">
        <v>2.0299999999999999E-2</v>
      </c>
    </row>
    <row r="4323" spans="1:14">
      <c r="A4323" s="87" t="s">
        <v>164</v>
      </c>
      <c r="B4323" s="14" t="s">
        <v>75</v>
      </c>
      <c r="C4323" s="14" t="s">
        <v>189</v>
      </c>
      <c r="D4323" s="14">
        <v>2017</v>
      </c>
      <c r="E4323" s="14">
        <v>2018</v>
      </c>
      <c r="F4323" s="14" t="s">
        <v>245</v>
      </c>
      <c r="G4323" s="91">
        <v>5359</v>
      </c>
      <c r="H4323" s="91">
        <v>12232</v>
      </c>
      <c r="I4323" s="89"/>
      <c r="J4323" s="90">
        <v>0.97397769516728627</v>
      </c>
      <c r="K4323" s="90">
        <v>0.95169082125603865</v>
      </c>
      <c r="L4323" s="112">
        <v>13</v>
      </c>
      <c r="M4323" s="90">
        <v>0.53800000000000003</v>
      </c>
      <c r="N4323" s="90">
        <v>5.9200000000000003E-2</v>
      </c>
    </row>
    <row r="4324" spans="1:14">
      <c r="A4324" s="87" t="s">
        <v>165</v>
      </c>
      <c r="B4324" s="14" t="s">
        <v>75</v>
      </c>
      <c r="C4324" s="14" t="s">
        <v>189</v>
      </c>
      <c r="D4324" s="14">
        <v>2017</v>
      </c>
      <c r="E4324" s="14">
        <v>2018</v>
      </c>
      <c r="F4324" s="14" t="s">
        <v>245</v>
      </c>
      <c r="G4324" s="91">
        <v>4159</v>
      </c>
      <c r="H4324" s="91">
        <v>9011</v>
      </c>
      <c r="I4324" s="89"/>
      <c r="J4324" s="90">
        <v>0.89671361502347413</v>
      </c>
      <c r="K4324" s="90">
        <v>0.94557823129251706</v>
      </c>
      <c r="L4324" s="112">
        <v>13</v>
      </c>
      <c r="M4324" s="90">
        <v>0.53800000000000003</v>
      </c>
      <c r="N4324" s="90">
        <v>5.9200000000000003E-2</v>
      </c>
    </row>
    <row r="4325" spans="1:14">
      <c r="A4325" s="87" t="s">
        <v>166</v>
      </c>
      <c r="B4325" s="14" t="s">
        <v>75</v>
      </c>
      <c r="C4325" s="14" t="s">
        <v>189</v>
      </c>
      <c r="D4325" s="14">
        <v>2017</v>
      </c>
      <c r="E4325" s="14">
        <v>2018</v>
      </c>
      <c r="F4325" s="14" t="s">
        <v>245</v>
      </c>
      <c r="G4325" s="91">
        <v>986</v>
      </c>
      <c r="H4325" s="91">
        <v>1685</v>
      </c>
      <c r="I4325" s="89"/>
      <c r="J4325" s="90">
        <v>0.984375</v>
      </c>
      <c r="K4325" s="90">
        <v>0.63636363636363635</v>
      </c>
      <c r="L4325" s="112">
        <v>13</v>
      </c>
      <c r="M4325" s="90">
        <v>0.53800000000000003</v>
      </c>
      <c r="N4325" s="90">
        <v>5.9200000000000003E-2</v>
      </c>
    </row>
    <row r="4326" spans="1:14">
      <c r="A4326" s="87" t="s">
        <v>167</v>
      </c>
      <c r="B4326" s="14" t="s">
        <v>74</v>
      </c>
      <c r="C4326" s="14" t="s">
        <v>189</v>
      </c>
      <c r="D4326" s="14">
        <v>2017</v>
      </c>
      <c r="E4326" s="14">
        <v>2018</v>
      </c>
      <c r="F4326" s="14" t="s">
        <v>245</v>
      </c>
      <c r="G4326" s="91">
        <v>51026</v>
      </c>
      <c r="H4326" s="91">
        <v>117544</v>
      </c>
      <c r="I4326" s="89"/>
      <c r="J4326" s="90">
        <v>0.99417475728155336</v>
      </c>
      <c r="K4326" s="90">
        <v>0.82352941176470584</v>
      </c>
      <c r="L4326" s="112">
        <v>5</v>
      </c>
      <c r="M4326" s="90">
        <v>0.2</v>
      </c>
      <c r="N4326" s="90">
        <v>2.3400000000000001E-2</v>
      </c>
    </row>
    <row r="4327" spans="1:14">
      <c r="A4327" s="87" t="s">
        <v>168</v>
      </c>
      <c r="B4327" s="14" t="s">
        <v>75</v>
      </c>
      <c r="C4327" s="14" t="s">
        <v>189</v>
      </c>
      <c r="D4327" s="14">
        <v>2017</v>
      </c>
      <c r="E4327" s="14">
        <v>2018</v>
      </c>
      <c r="F4327" s="14" t="s">
        <v>245</v>
      </c>
      <c r="G4327" s="91">
        <v>2684</v>
      </c>
      <c r="H4327" s="91">
        <v>4725</v>
      </c>
      <c r="I4327" s="89"/>
      <c r="J4327" s="90">
        <v>0.97457627118644063</v>
      </c>
      <c r="K4327" s="90">
        <v>0.97222222222222221</v>
      </c>
      <c r="L4327" s="112">
        <v>13</v>
      </c>
      <c r="M4327" s="90">
        <v>0.53800000000000003</v>
      </c>
      <c r="N4327" s="90">
        <v>5.9200000000000003E-2</v>
      </c>
    </row>
    <row r="4328" spans="1:14">
      <c r="A4328" s="87" t="s">
        <v>169</v>
      </c>
      <c r="B4328" s="14" t="s">
        <v>74</v>
      </c>
      <c r="C4328" s="14" t="s">
        <v>189</v>
      </c>
      <c r="D4328" s="14">
        <v>2017</v>
      </c>
      <c r="E4328" s="14">
        <v>2018</v>
      </c>
      <c r="F4328" s="14" t="s">
        <v>245</v>
      </c>
      <c r="G4328" s="91">
        <v>34448</v>
      </c>
      <c r="H4328" s="91">
        <v>67604</v>
      </c>
      <c r="I4328" s="89"/>
      <c r="J4328" s="90">
        <v>0.98945286750164796</v>
      </c>
      <c r="K4328" s="90">
        <v>0.95342465753424654</v>
      </c>
      <c r="L4328" s="112">
        <v>3</v>
      </c>
      <c r="M4328" s="90">
        <v>0</v>
      </c>
      <c r="N4328" s="90">
        <v>6.9099999999999995E-2</v>
      </c>
    </row>
    <row r="4329" spans="1:14">
      <c r="A4329" s="87" t="s">
        <v>170</v>
      </c>
      <c r="B4329" s="14" t="s">
        <v>74</v>
      </c>
      <c r="C4329" s="14" t="s">
        <v>189</v>
      </c>
      <c r="D4329" s="14">
        <v>2017</v>
      </c>
      <c r="E4329" s="14">
        <v>2018</v>
      </c>
      <c r="F4329" s="14" t="s">
        <v>245</v>
      </c>
      <c r="G4329" s="91">
        <v>10146</v>
      </c>
      <c r="H4329" s="91">
        <v>18712</v>
      </c>
      <c r="I4329" s="89"/>
      <c r="J4329" s="90">
        <v>0.81632653061224492</v>
      </c>
      <c r="K4329" s="90">
        <v>0.86448598130841126</v>
      </c>
      <c r="L4329" s="112">
        <v>13</v>
      </c>
      <c r="M4329" s="90">
        <v>0.53800000000000003</v>
      </c>
      <c r="N4329" s="90">
        <v>5.9200000000000003E-2</v>
      </c>
    </row>
    <row r="4330" spans="1:14">
      <c r="A4330" s="87" t="s">
        <v>171</v>
      </c>
      <c r="B4330" s="14" t="s">
        <v>75</v>
      </c>
      <c r="C4330" s="14" t="s">
        <v>189</v>
      </c>
      <c r="D4330" s="14">
        <v>2017</v>
      </c>
      <c r="E4330" s="14">
        <v>2018</v>
      </c>
      <c r="F4330" s="14" t="s">
        <v>245</v>
      </c>
      <c r="G4330" s="91">
        <v>5989</v>
      </c>
      <c r="H4330" s="91">
        <v>12838</v>
      </c>
      <c r="I4330" s="89"/>
      <c r="J4330" s="90">
        <v>0.98559077809798268</v>
      </c>
      <c r="K4330" s="90">
        <v>0.97265625</v>
      </c>
      <c r="L4330" s="112">
        <v>13</v>
      </c>
      <c r="M4330" s="90">
        <v>0.53800000000000003</v>
      </c>
      <c r="N4330" s="90">
        <v>5.9200000000000003E-2</v>
      </c>
    </row>
    <row r="4331" spans="1:14">
      <c r="A4331" s="51" t="s">
        <v>281</v>
      </c>
      <c r="B4331" s="14" t="s">
        <v>66</v>
      </c>
      <c r="C4331" s="14" t="s">
        <v>3</v>
      </c>
      <c r="D4331" s="14">
        <v>2018</v>
      </c>
      <c r="E4331" s="14">
        <v>2018</v>
      </c>
      <c r="F4331" s="14" t="s">
        <v>245</v>
      </c>
      <c r="G4331" s="128"/>
      <c r="H4331" s="128"/>
      <c r="I4331" s="128"/>
      <c r="J4331" s="129"/>
      <c r="K4331" s="129"/>
      <c r="L4331" s="111"/>
      <c r="M4331" s="28">
        <v>0.254</v>
      </c>
      <c r="N4331" s="28">
        <v>5.3999999999999999E-2</v>
      </c>
    </row>
    <row r="4332" spans="1:14">
      <c r="A4332" s="51" t="s">
        <v>172</v>
      </c>
      <c r="B4332" s="14" t="s">
        <v>66</v>
      </c>
      <c r="C4332" s="14" t="s">
        <v>3</v>
      </c>
      <c r="D4332" s="14">
        <v>2018</v>
      </c>
      <c r="E4332" s="14">
        <v>2018</v>
      </c>
      <c r="F4332" s="14" t="s">
        <v>245</v>
      </c>
      <c r="G4332" s="91">
        <v>1978933</v>
      </c>
      <c r="H4332" s="91">
        <v>4036001</v>
      </c>
      <c r="I4332" s="89"/>
      <c r="J4332" s="90">
        <v>0.97950903442073423</v>
      </c>
      <c r="K4332" s="90">
        <v>0.90960405489912122</v>
      </c>
      <c r="L4332" s="112">
        <v>220</v>
      </c>
      <c r="M4332" s="90">
        <v>0.59499999999999997</v>
      </c>
      <c r="N4332" s="90">
        <v>6.2700000000000006E-2</v>
      </c>
    </row>
    <row r="4333" spans="1:14">
      <c r="A4333" s="51" t="s">
        <v>173</v>
      </c>
      <c r="B4333" s="14" t="s">
        <v>74</v>
      </c>
      <c r="C4333" s="14" t="s">
        <v>3</v>
      </c>
      <c r="D4333" s="14">
        <v>2018</v>
      </c>
      <c r="E4333" s="14">
        <v>2018</v>
      </c>
      <c r="F4333" s="14" t="s">
        <v>245</v>
      </c>
      <c r="G4333" s="91">
        <v>56497</v>
      </c>
      <c r="H4333" s="91">
        <v>104937</v>
      </c>
      <c r="I4333" s="89"/>
      <c r="J4333" s="28">
        <v>0.98519999999999996</v>
      </c>
      <c r="K4333" s="28">
        <v>0.9829</v>
      </c>
      <c r="L4333" s="112">
        <v>7</v>
      </c>
      <c r="M4333" s="90">
        <v>0.85699999999999998</v>
      </c>
      <c r="N4333" s="90">
        <v>4.5199999999999997E-2</v>
      </c>
    </row>
    <row r="4334" spans="1:14">
      <c r="A4334" s="51" t="s">
        <v>174</v>
      </c>
      <c r="B4334" s="14" t="s">
        <v>75</v>
      </c>
      <c r="C4334" s="14" t="s">
        <v>3</v>
      </c>
      <c r="D4334" s="14">
        <v>2018</v>
      </c>
      <c r="E4334" s="14">
        <v>2018</v>
      </c>
      <c r="F4334" s="14" t="s">
        <v>245</v>
      </c>
      <c r="G4334" s="91">
        <v>79</v>
      </c>
      <c r="H4334" s="91">
        <v>139</v>
      </c>
      <c r="I4334" s="89"/>
      <c r="J4334" s="90">
        <v>1</v>
      </c>
      <c r="K4334" s="90">
        <v>1</v>
      </c>
      <c r="L4334" s="112">
        <v>22</v>
      </c>
      <c r="M4334" s="90">
        <v>0.54500000000000004</v>
      </c>
      <c r="N4334" s="90">
        <v>7.22E-2</v>
      </c>
    </row>
    <row r="4335" spans="1:14">
      <c r="A4335" s="51" t="s">
        <v>175</v>
      </c>
      <c r="B4335" s="14" t="s">
        <v>75</v>
      </c>
      <c r="C4335" s="14" t="s">
        <v>3</v>
      </c>
      <c r="D4335" s="14">
        <v>2018</v>
      </c>
      <c r="E4335" s="14">
        <v>2018</v>
      </c>
      <c r="F4335" s="14" t="s">
        <v>245</v>
      </c>
      <c r="G4335" s="91">
        <v>1609</v>
      </c>
      <c r="H4335" s="91">
        <v>2915</v>
      </c>
      <c r="I4335" s="89"/>
      <c r="J4335" s="90">
        <v>1</v>
      </c>
      <c r="K4335" s="90">
        <v>0.98461538461538467</v>
      </c>
      <c r="L4335" s="112">
        <v>22</v>
      </c>
      <c r="M4335" s="90">
        <v>0.54500000000000004</v>
      </c>
      <c r="N4335" s="90">
        <v>7.22E-2</v>
      </c>
    </row>
    <row r="4336" spans="1:14">
      <c r="A4336" s="51" t="s">
        <v>176</v>
      </c>
      <c r="B4336" s="14" t="s">
        <v>75</v>
      </c>
      <c r="C4336" s="14" t="s">
        <v>3</v>
      </c>
      <c r="D4336" s="14">
        <v>2018</v>
      </c>
      <c r="E4336" s="14">
        <v>2018</v>
      </c>
      <c r="F4336" s="14" t="s">
        <v>245</v>
      </c>
      <c r="G4336" s="91">
        <v>17012</v>
      </c>
      <c r="H4336" s="91">
        <v>31060</v>
      </c>
      <c r="I4336" s="89"/>
      <c r="J4336" s="90">
        <v>0.93989071038251371</v>
      </c>
      <c r="K4336" s="90">
        <v>0.94459459459459461</v>
      </c>
      <c r="L4336" s="112">
        <v>22</v>
      </c>
      <c r="M4336" s="90">
        <v>0.54500000000000004</v>
      </c>
      <c r="N4336" s="90">
        <v>7.22E-2</v>
      </c>
    </row>
    <row r="4337" spans="1:14">
      <c r="A4337" s="51" t="s">
        <v>177</v>
      </c>
      <c r="B4337" s="14" t="s">
        <v>75</v>
      </c>
      <c r="C4337" s="14" t="s">
        <v>3</v>
      </c>
      <c r="D4337" s="14">
        <v>2018</v>
      </c>
      <c r="E4337" s="14">
        <v>2018</v>
      </c>
      <c r="F4337" s="14" t="s">
        <v>245</v>
      </c>
      <c r="G4337" s="91">
        <v>2770</v>
      </c>
      <c r="H4337" s="91">
        <v>4993</v>
      </c>
      <c r="I4337" s="89"/>
      <c r="J4337" s="90">
        <v>0.9726027397260274</v>
      </c>
      <c r="K4337" s="90">
        <v>0.95652173913043481</v>
      </c>
      <c r="L4337" s="112">
        <v>22</v>
      </c>
      <c r="M4337" s="90">
        <v>0.54500000000000004</v>
      </c>
      <c r="N4337" s="90">
        <v>7.22E-2</v>
      </c>
    </row>
    <row r="4338" spans="1:14">
      <c r="A4338" s="51" t="s">
        <v>178</v>
      </c>
      <c r="B4338" s="14" t="s">
        <v>75</v>
      </c>
      <c r="C4338" s="14" t="s">
        <v>3</v>
      </c>
      <c r="D4338" s="14">
        <v>2018</v>
      </c>
      <c r="E4338" s="14">
        <v>2018</v>
      </c>
      <c r="F4338" s="14" t="s">
        <v>245</v>
      </c>
      <c r="G4338" s="91">
        <v>682</v>
      </c>
      <c r="H4338" s="91">
        <v>1486</v>
      </c>
      <c r="I4338" s="89"/>
      <c r="J4338" s="90">
        <v>0.90476190476190477</v>
      </c>
      <c r="K4338" s="90">
        <v>0.96875</v>
      </c>
      <c r="L4338" s="112">
        <v>22</v>
      </c>
      <c r="M4338" s="90">
        <v>0.54500000000000004</v>
      </c>
      <c r="N4338" s="90">
        <v>7.22E-2</v>
      </c>
    </row>
    <row r="4339" spans="1:14">
      <c r="A4339" s="51" t="s">
        <v>179</v>
      </c>
      <c r="B4339" s="14" t="s">
        <v>74</v>
      </c>
      <c r="C4339" s="14" t="s">
        <v>3</v>
      </c>
      <c r="D4339" s="14">
        <v>2018</v>
      </c>
      <c r="E4339" s="14">
        <v>2018</v>
      </c>
      <c r="F4339" s="14" t="s">
        <v>245</v>
      </c>
      <c r="G4339" s="91">
        <v>31436</v>
      </c>
      <c r="H4339" s="91">
        <v>62160</v>
      </c>
      <c r="I4339" s="89"/>
      <c r="J4339" s="90">
        <v>0.97906755470980023</v>
      </c>
      <c r="K4339" s="90">
        <v>0.97919999999999996</v>
      </c>
      <c r="L4339" s="112">
        <v>4</v>
      </c>
      <c r="M4339" s="90">
        <v>0.75</v>
      </c>
      <c r="N4339" s="90">
        <v>4.0800000000000003E-2</v>
      </c>
    </row>
    <row r="4340" spans="1:14">
      <c r="A4340" s="51" t="s">
        <v>180</v>
      </c>
      <c r="B4340" s="14" t="s">
        <v>75</v>
      </c>
      <c r="C4340" s="14" t="s">
        <v>3</v>
      </c>
      <c r="D4340" s="14">
        <v>2018</v>
      </c>
      <c r="E4340" s="14">
        <v>2018</v>
      </c>
      <c r="F4340" s="14" t="s">
        <v>245</v>
      </c>
      <c r="G4340" s="91">
        <v>2602</v>
      </c>
      <c r="H4340" s="91">
        <v>5196</v>
      </c>
      <c r="I4340" s="89"/>
      <c r="J4340" s="90">
        <v>1</v>
      </c>
      <c r="K4340" s="90">
        <v>0.85333333333333339</v>
      </c>
      <c r="L4340" s="112">
        <v>22</v>
      </c>
      <c r="M4340" s="90">
        <v>0.54500000000000004</v>
      </c>
      <c r="N4340" s="90">
        <v>7.22E-2</v>
      </c>
    </row>
    <row r="4341" spans="1:14">
      <c r="A4341" s="51" t="s">
        <v>181</v>
      </c>
      <c r="B4341" s="14" t="s">
        <v>75</v>
      </c>
      <c r="C4341" s="14" t="s">
        <v>3</v>
      </c>
      <c r="D4341" s="14">
        <v>2018</v>
      </c>
      <c r="E4341" s="14">
        <v>2018</v>
      </c>
      <c r="F4341" s="14" t="s">
        <v>245</v>
      </c>
      <c r="G4341" s="91">
        <v>6529</v>
      </c>
      <c r="H4341" s="91">
        <v>11339</v>
      </c>
      <c r="I4341" s="89"/>
      <c r="J4341" s="90">
        <v>0.99085365853658536</v>
      </c>
      <c r="K4341" s="90">
        <v>1</v>
      </c>
      <c r="L4341" s="112">
        <v>22</v>
      </c>
      <c r="M4341" s="90">
        <v>0.54500000000000004</v>
      </c>
      <c r="N4341" s="90">
        <v>7.22E-2</v>
      </c>
    </row>
    <row r="4342" spans="1:14">
      <c r="A4342" s="87" t="s">
        <v>123</v>
      </c>
      <c r="B4342" s="14" t="s">
        <v>74</v>
      </c>
      <c r="C4342" s="14" t="s">
        <v>3</v>
      </c>
      <c r="D4342" s="14">
        <v>2018</v>
      </c>
      <c r="E4342" s="14">
        <v>2018</v>
      </c>
      <c r="F4342" s="14" t="s">
        <v>245</v>
      </c>
      <c r="G4342" s="91">
        <v>89469</v>
      </c>
      <c r="H4342" s="91">
        <v>205875</v>
      </c>
      <c r="I4342" s="89"/>
      <c r="J4342" s="90">
        <v>0.94232331437855399</v>
      </c>
      <c r="K4342" s="90">
        <v>0.69015544041450783</v>
      </c>
      <c r="L4342" s="112">
        <v>12</v>
      </c>
      <c r="M4342" s="90">
        <v>0.58299999999999996</v>
      </c>
      <c r="N4342" s="90">
        <v>7.17E-2</v>
      </c>
    </row>
    <row r="4343" spans="1:14">
      <c r="A4343" s="87" t="s">
        <v>124</v>
      </c>
      <c r="B4343" s="14" t="s">
        <v>75</v>
      </c>
      <c r="C4343" s="14" t="s">
        <v>3</v>
      </c>
      <c r="D4343" s="14">
        <v>2018</v>
      </c>
      <c r="E4343" s="14">
        <v>2018</v>
      </c>
      <c r="F4343" s="14" t="s">
        <v>245</v>
      </c>
      <c r="G4343" s="91">
        <v>1493</v>
      </c>
      <c r="H4343" s="91">
        <v>3425</v>
      </c>
      <c r="I4343" s="89"/>
      <c r="J4343" s="90">
        <v>0.92405063291139244</v>
      </c>
      <c r="K4343" s="90">
        <v>0.98039215686274506</v>
      </c>
      <c r="L4343" s="112">
        <v>22</v>
      </c>
      <c r="M4343" s="90">
        <v>0.54500000000000004</v>
      </c>
      <c r="N4343" s="90">
        <v>7.22E-2</v>
      </c>
    </row>
    <row r="4344" spans="1:14">
      <c r="A4344" s="87" t="s">
        <v>125</v>
      </c>
      <c r="B4344" s="14" t="s">
        <v>75</v>
      </c>
      <c r="C4344" s="14" t="s">
        <v>3</v>
      </c>
      <c r="D4344" s="14">
        <v>2018</v>
      </c>
      <c r="E4344" s="14">
        <v>2018</v>
      </c>
      <c r="F4344" s="14" t="s">
        <v>245</v>
      </c>
      <c r="G4344" s="91">
        <v>12025</v>
      </c>
      <c r="H4344" s="91">
        <v>20071</v>
      </c>
      <c r="I4344" s="89"/>
      <c r="J4344" s="90">
        <v>0.98493975903614461</v>
      </c>
      <c r="K4344" s="90">
        <v>0.9854469854469855</v>
      </c>
      <c r="L4344" s="112">
        <v>22</v>
      </c>
      <c r="M4344" s="90">
        <v>0.54500000000000004</v>
      </c>
      <c r="N4344" s="90">
        <v>7.22E-2</v>
      </c>
    </row>
    <row r="4345" spans="1:14">
      <c r="A4345" s="87" t="s">
        <v>126</v>
      </c>
      <c r="B4345" s="14" t="s">
        <v>75</v>
      </c>
      <c r="C4345" s="14" t="s">
        <v>3</v>
      </c>
      <c r="D4345" s="14">
        <v>2018</v>
      </c>
      <c r="E4345" s="14">
        <v>2018</v>
      </c>
      <c r="F4345" s="14" t="s">
        <v>245</v>
      </c>
      <c r="G4345" s="91">
        <v>17149</v>
      </c>
      <c r="H4345" s="91">
        <v>41050</v>
      </c>
      <c r="I4345" s="89"/>
      <c r="J4345" s="90">
        <v>0.97236842105263155</v>
      </c>
      <c r="K4345" s="90">
        <v>0.92750533049040507</v>
      </c>
      <c r="L4345" s="112">
        <v>22</v>
      </c>
      <c r="M4345" s="90">
        <v>0.54500000000000004</v>
      </c>
      <c r="N4345" s="90">
        <v>7.22E-2</v>
      </c>
    </row>
    <row r="4346" spans="1:14">
      <c r="A4346" s="87" t="s">
        <v>127</v>
      </c>
      <c r="B4346" s="14" t="s">
        <v>75</v>
      </c>
      <c r="C4346" s="14" t="s">
        <v>3</v>
      </c>
      <c r="D4346" s="14">
        <v>2018</v>
      </c>
      <c r="E4346" s="14">
        <v>2018</v>
      </c>
      <c r="F4346" s="14" t="s">
        <v>245</v>
      </c>
      <c r="G4346" s="91">
        <v>1033</v>
      </c>
      <c r="H4346" s="91">
        <v>2002</v>
      </c>
      <c r="I4346" s="89"/>
      <c r="J4346" s="90">
        <v>1</v>
      </c>
      <c r="K4346" s="90">
        <v>0.87234042553191493</v>
      </c>
      <c r="L4346" s="112">
        <v>22</v>
      </c>
      <c r="M4346" s="90">
        <v>0.54500000000000004</v>
      </c>
      <c r="N4346" s="90">
        <v>7.22E-2</v>
      </c>
    </row>
    <row r="4347" spans="1:14">
      <c r="A4347" s="87" t="s">
        <v>128</v>
      </c>
      <c r="B4347" s="14" t="s">
        <v>75</v>
      </c>
      <c r="C4347" s="14" t="s">
        <v>3</v>
      </c>
      <c r="D4347" s="14">
        <v>2018</v>
      </c>
      <c r="E4347" s="14">
        <v>2018</v>
      </c>
      <c r="F4347" s="14" t="s">
        <v>245</v>
      </c>
      <c r="G4347" s="91">
        <v>68299</v>
      </c>
      <c r="H4347" s="91">
        <v>157208</v>
      </c>
      <c r="I4347" s="89"/>
      <c r="J4347" s="90">
        <v>0.98085053469286243</v>
      </c>
      <c r="K4347" s="90">
        <v>0.90787019768743005</v>
      </c>
      <c r="L4347" s="112">
        <v>6</v>
      </c>
      <c r="M4347" s="90">
        <v>0.5</v>
      </c>
      <c r="N4347" s="90">
        <v>2.1600000000000001E-2</v>
      </c>
    </row>
    <row r="4348" spans="1:14">
      <c r="A4348" s="87" t="s">
        <v>129</v>
      </c>
      <c r="B4348" s="14" t="s">
        <v>75</v>
      </c>
      <c r="C4348" s="14" t="s">
        <v>3</v>
      </c>
      <c r="D4348" s="14">
        <v>2018</v>
      </c>
      <c r="E4348" s="14">
        <v>2018</v>
      </c>
      <c r="F4348" s="14" t="s">
        <v>245</v>
      </c>
      <c r="G4348" s="91">
        <v>10770</v>
      </c>
      <c r="H4348" s="91">
        <v>23971</v>
      </c>
      <c r="I4348" s="89"/>
      <c r="J4348" s="90">
        <v>0.99294781382228492</v>
      </c>
      <c r="K4348" s="90">
        <v>0.94541910331384016</v>
      </c>
      <c r="L4348" s="112">
        <v>22</v>
      </c>
      <c r="M4348" s="90">
        <v>0.54500000000000004</v>
      </c>
      <c r="N4348" s="90">
        <v>7.22E-2</v>
      </c>
    </row>
    <row r="4349" spans="1:14">
      <c r="A4349" s="87" t="s">
        <v>130</v>
      </c>
      <c r="B4349" s="14" t="s">
        <v>75</v>
      </c>
      <c r="C4349" s="14" t="s">
        <v>3</v>
      </c>
      <c r="D4349" s="14">
        <v>2018</v>
      </c>
      <c r="E4349" s="14">
        <v>2018</v>
      </c>
      <c r="F4349" s="14" t="s">
        <v>245</v>
      </c>
      <c r="G4349" s="91">
        <v>6396</v>
      </c>
      <c r="H4349" s="91">
        <v>11684</v>
      </c>
      <c r="I4349" s="89"/>
      <c r="J4349" s="90">
        <v>0.90490797546012269</v>
      </c>
      <c r="K4349" s="90">
        <v>0.92050209205020916</v>
      </c>
      <c r="L4349" s="112">
        <v>22</v>
      </c>
      <c r="M4349" s="90">
        <v>0.54500000000000004</v>
      </c>
      <c r="N4349" s="90">
        <v>7.22E-2</v>
      </c>
    </row>
    <row r="4350" spans="1:14">
      <c r="A4350" s="87" t="s">
        <v>131</v>
      </c>
      <c r="B4350" s="14" t="s">
        <v>75</v>
      </c>
      <c r="C4350" s="14" t="s">
        <v>3</v>
      </c>
      <c r="D4350" s="14">
        <v>2018</v>
      </c>
      <c r="E4350" s="14">
        <v>2018</v>
      </c>
      <c r="F4350" s="14" t="s">
        <v>245</v>
      </c>
      <c r="G4350" s="91">
        <v>1515</v>
      </c>
      <c r="H4350" s="91">
        <v>3044</v>
      </c>
      <c r="I4350" s="89"/>
      <c r="J4350" s="90">
        <v>0.93975903614457834</v>
      </c>
      <c r="K4350" s="90">
        <v>0.73913043478260865</v>
      </c>
      <c r="L4350" s="112">
        <v>22</v>
      </c>
      <c r="M4350" s="90">
        <v>0.54500000000000004</v>
      </c>
      <c r="N4350" s="90">
        <v>7.22E-2</v>
      </c>
    </row>
    <row r="4351" spans="1:14">
      <c r="A4351" s="87" t="s">
        <v>132</v>
      </c>
      <c r="B4351" s="14" t="s">
        <v>76</v>
      </c>
      <c r="C4351" s="14" t="s">
        <v>3</v>
      </c>
      <c r="D4351" s="14">
        <v>2018</v>
      </c>
      <c r="E4351" s="14">
        <v>2018</v>
      </c>
      <c r="F4351" s="14" t="s">
        <v>245</v>
      </c>
      <c r="G4351" s="91">
        <v>555624</v>
      </c>
      <c r="H4351" s="91">
        <v>1097151</v>
      </c>
      <c r="I4351" s="89"/>
      <c r="J4351" s="90">
        <v>0.99184549356223173</v>
      </c>
      <c r="K4351" s="90">
        <v>0.91588909034626098</v>
      </c>
      <c r="L4351" s="112">
        <v>70</v>
      </c>
      <c r="M4351" s="90">
        <v>0.71399999999999997</v>
      </c>
      <c r="N4351" s="90">
        <v>0.1033</v>
      </c>
    </row>
    <row r="4352" spans="1:14">
      <c r="A4352" s="87" t="s">
        <v>133</v>
      </c>
      <c r="B4352" s="14" t="s">
        <v>75</v>
      </c>
      <c r="C4352" s="14" t="s">
        <v>3</v>
      </c>
      <c r="D4352" s="14">
        <v>2018</v>
      </c>
      <c r="E4352" s="14">
        <v>2018</v>
      </c>
      <c r="F4352" s="14" t="s">
        <v>245</v>
      </c>
      <c r="G4352" s="91">
        <v>11370</v>
      </c>
      <c r="H4352" s="91">
        <v>27424</v>
      </c>
      <c r="I4352" s="89"/>
      <c r="J4352" s="90">
        <v>0.99411764705882355</v>
      </c>
      <c r="K4352" s="90">
        <v>0.97826086956521741</v>
      </c>
      <c r="L4352" s="112">
        <v>22</v>
      </c>
      <c r="M4352" s="90">
        <v>0.54500000000000004</v>
      </c>
      <c r="N4352" s="90">
        <v>7.22E-2</v>
      </c>
    </row>
    <row r="4353" spans="1:14">
      <c r="A4353" s="87" t="s">
        <v>134</v>
      </c>
      <c r="B4353" s="14" t="s">
        <v>75</v>
      </c>
      <c r="C4353" s="14" t="s">
        <v>3</v>
      </c>
      <c r="D4353" s="14">
        <v>2018</v>
      </c>
      <c r="E4353" s="14">
        <v>2018</v>
      </c>
      <c r="F4353" s="14" t="s">
        <v>245</v>
      </c>
      <c r="G4353" s="91">
        <v>6007</v>
      </c>
      <c r="H4353" s="91">
        <v>9872</v>
      </c>
      <c r="I4353" s="89"/>
      <c r="J4353" s="90">
        <v>0.991044776119403</v>
      </c>
      <c r="K4353" s="90">
        <v>0.90783410138248843</v>
      </c>
      <c r="L4353" s="112">
        <v>22</v>
      </c>
      <c r="M4353" s="90">
        <v>0.54500000000000004</v>
      </c>
      <c r="N4353" s="90">
        <v>7.22E-2</v>
      </c>
    </row>
    <row r="4354" spans="1:14">
      <c r="A4354" s="87" t="s">
        <v>135</v>
      </c>
      <c r="B4354" s="14" t="s">
        <v>75</v>
      </c>
      <c r="C4354" s="14" t="s">
        <v>3</v>
      </c>
      <c r="D4354" s="14">
        <v>2018</v>
      </c>
      <c r="E4354" s="14">
        <v>2018</v>
      </c>
      <c r="F4354" s="14" t="s">
        <v>245</v>
      </c>
      <c r="G4354" s="91">
        <v>1039</v>
      </c>
      <c r="H4354" s="91">
        <v>1926</v>
      </c>
      <c r="I4354" s="89"/>
      <c r="J4354" s="90">
        <v>0.98039215686274506</v>
      </c>
      <c r="K4354" s="90">
        <v>0.97368421052631582</v>
      </c>
      <c r="L4354" s="112">
        <v>22</v>
      </c>
      <c r="M4354" s="90">
        <v>0.54500000000000004</v>
      </c>
      <c r="N4354" s="90">
        <v>7.22E-2</v>
      </c>
    </row>
    <row r="4355" spans="1:14">
      <c r="A4355" s="87" t="s">
        <v>136</v>
      </c>
      <c r="B4355" s="14" t="s">
        <v>75</v>
      </c>
      <c r="C4355" s="14" t="s">
        <v>3</v>
      </c>
      <c r="D4355" s="14">
        <v>2018</v>
      </c>
      <c r="E4355" s="14">
        <v>2018</v>
      </c>
      <c r="F4355" s="14" t="s">
        <v>245</v>
      </c>
      <c r="G4355" s="91">
        <v>6287</v>
      </c>
      <c r="H4355" s="91">
        <v>11559</v>
      </c>
      <c r="I4355" s="89"/>
      <c r="J4355" s="90">
        <v>0.93939393939393945</v>
      </c>
      <c r="K4355" s="90">
        <v>0.88102893890675238</v>
      </c>
      <c r="L4355" s="112">
        <v>22</v>
      </c>
      <c r="M4355" s="90">
        <v>0.54500000000000004</v>
      </c>
      <c r="N4355" s="90">
        <v>7.22E-2</v>
      </c>
    </row>
    <row r="4356" spans="1:14">
      <c r="A4356" s="87" t="s">
        <v>137</v>
      </c>
      <c r="B4356" s="14" t="s">
        <v>75</v>
      </c>
      <c r="C4356" s="14" t="s">
        <v>3</v>
      </c>
      <c r="D4356" s="14">
        <v>2018</v>
      </c>
      <c r="E4356" s="14">
        <v>2018</v>
      </c>
      <c r="F4356" s="14" t="s">
        <v>245</v>
      </c>
      <c r="G4356" s="91">
        <v>23163</v>
      </c>
      <c r="H4356" s="91">
        <v>53153</v>
      </c>
      <c r="I4356" s="89"/>
      <c r="J4356" s="90">
        <v>0.97720797720797725</v>
      </c>
      <c r="K4356" s="90">
        <v>0.97278911564625847</v>
      </c>
      <c r="L4356" s="112">
        <v>2</v>
      </c>
      <c r="M4356" s="90">
        <v>1</v>
      </c>
      <c r="N4356" s="90">
        <v>4.2999999999999997E-2</v>
      </c>
    </row>
    <row r="4357" spans="1:14">
      <c r="A4357" s="87" t="s">
        <v>138</v>
      </c>
      <c r="B4357" s="14" t="s">
        <v>75</v>
      </c>
      <c r="C4357" s="14" t="s">
        <v>3</v>
      </c>
      <c r="D4357" s="14">
        <v>2018</v>
      </c>
      <c r="E4357" s="14">
        <v>2018</v>
      </c>
      <c r="F4357" s="14" t="s">
        <v>245</v>
      </c>
      <c r="G4357" s="91">
        <v>594</v>
      </c>
      <c r="H4357" s="91">
        <v>1244</v>
      </c>
      <c r="I4357" s="89"/>
      <c r="J4357" s="90">
        <v>0.97222222222222221</v>
      </c>
      <c r="K4357" s="90">
        <v>0.96296296296296291</v>
      </c>
      <c r="L4357" s="112">
        <v>22</v>
      </c>
      <c r="M4357" s="90">
        <v>0.54500000000000004</v>
      </c>
      <c r="N4357" s="90">
        <v>7.22E-2</v>
      </c>
    </row>
    <row r="4358" spans="1:14">
      <c r="A4358" s="87" t="s">
        <v>139</v>
      </c>
      <c r="B4358" s="14" t="s">
        <v>75</v>
      </c>
      <c r="C4358" s="14" t="s">
        <v>3</v>
      </c>
      <c r="D4358" s="14">
        <v>2018</v>
      </c>
      <c r="E4358" s="14">
        <v>2018</v>
      </c>
      <c r="F4358" s="14" t="s">
        <v>245</v>
      </c>
      <c r="G4358" s="91">
        <v>401</v>
      </c>
      <c r="H4358" s="91">
        <v>697</v>
      </c>
      <c r="I4358" s="89"/>
      <c r="J4358" s="90">
        <v>0.95238095238095233</v>
      </c>
      <c r="K4358" s="90">
        <v>0.9375</v>
      </c>
      <c r="L4358" s="112">
        <v>22</v>
      </c>
      <c r="M4358" s="90">
        <v>0.54500000000000004</v>
      </c>
      <c r="N4358" s="90">
        <v>7.22E-2</v>
      </c>
    </row>
    <row r="4359" spans="1:14">
      <c r="A4359" s="87" t="s">
        <v>140</v>
      </c>
      <c r="B4359" s="14" t="s">
        <v>75</v>
      </c>
      <c r="C4359" s="14" t="s">
        <v>3</v>
      </c>
      <c r="D4359" s="14">
        <v>2018</v>
      </c>
      <c r="E4359" s="14">
        <v>2018</v>
      </c>
      <c r="F4359" s="14" t="s">
        <v>245</v>
      </c>
      <c r="G4359" s="91">
        <v>21204</v>
      </c>
      <c r="H4359" s="91">
        <v>47217</v>
      </c>
      <c r="I4359" s="89"/>
      <c r="J4359" s="90">
        <v>0.969896004378763</v>
      </c>
      <c r="K4359" s="90">
        <v>0.9247787610619469</v>
      </c>
      <c r="L4359" s="112">
        <v>2</v>
      </c>
      <c r="M4359" s="90">
        <v>0.5</v>
      </c>
      <c r="N4359" s="90">
        <v>4.8099999999999997E-2</v>
      </c>
    </row>
    <row r="4360" spans="1:14">
      <c r="A4360" s="87" t="s">
        <v>141</v>
      </c>
      <c r="B4360" s="14" t="s">
        <v>75</v>
      </c>
      <c r="C4360" s="14" t="s">
        <v>3</v>
      </c>
      <c r="D4360" s="14">
        <v>2018</v>
      </c>
      <c r="E4360" s="14">
        <v>2018</v>
      </c>
      <c r="F4360" s="14" t="s">
        <v>245</v>
      </c>
      <c r="G4360" s="91">
        <v>3062</v>
      </c>
      <c r="H4360" s="91">
        <v>6110</v>
      </c>
      <c r="I4360" s="89"/>
      <c r="J4360" s="90">
        <v>0.89655172413793105</v>
      </c>
      <c r="K4360" s="90">
        <v>0.86238532110091748</v>
      </c>
      <c r="L4360" s="112">
        <v>22</v>
      </c>
      <c r="M4360" s="90">
        <v>0.54500000000000004</v>
      </c>
      <c r="N4360" s="90">
        <v>7.22E-2</v>
      </c>
    </row>
    <row r="4361" spans="1:14">
      <c r="A4361" s="87" t="s">
        <v>142</v>
      </c>
      <c r="B4361" s="14" t="s">
        <v>75</v>
      </c>
      <c r="C4361" s="14" t="s">
        <v>3</v>
      </c>
      <c r="D4361" s="14">
        <v>2018</v>
      </c>
      <c r="E4361" s="14">
        <v>2018</v>
      </c>
      <c r="F4361" s="14" t="s">
        <v>245</v>
      </c>
      <c r="G4361" s="91">
        <v>4019</v>
      </c>
      <c r="H4361" s="91">
        <v>6901</v>
      </c>
      <c r="I4361" s="89"/>
      <c r="J4361" s="90">
        <v>0.73684210526315796</v>
      </c>
      <c r="K4361" s="90">
        <v>0.76162790697674421</v>
      </c>
      <c r="L4361" s="112">
        <v>22</v>
      </c>
      <c r="M4361" s="90">
        <v>0.54500000000000004</v>
      </c>
      <c r="N4361" s="90">
        <v>7.22E-2</v>
      </c>
    </row>
    <row r="4362" spans="1:14">
      <c r="A4362" s="87" t="s">
        <v>143</v>
      </c>
      <c r="B4362" s="14" t="s">
        <v>74</v>
      </c>
      <c r="C4362" s="14" t="s">
        <v>3</v>
      </c>
      <c r="D4362" s="14">
        <v>2018</v>
      </c>
      <c r="E4362" s="14">
        <v>2018</v>
      </c>
      <c r="F4362" s="14" t="s">
        <v>245</v>
      </c>
      <c r="G4362" s="91">
        <v>113584</v>
      </c>
      <c r="H4362" s="91">
        <v>226935</v>
      </c>
      <c r="I4362" s="89"/>
      <c r="J4362" s="90">
        <v>0.98945019273686341</v>
      </c>
      <c r="K4362" s="90">
        <v>0.99809741248097417</v>
      </c>
      <c r="L4362" s="112">
        <v>12</v>
      </c>
      <c r="M4362" s="90">
        <v>0.5</v>
      </c>
      <c r="N4362" s="90">
        <v>9.1300000000000006E-2</v>
      </c>
    </row>
    <row r="4363" spans="1:14">
      <c r="A4363" s="87" t="s">
        <v>144</v>
      </c>
      <c r="B4363" s="14" t="s">
        <v>74</v>
      </c>
      <c r="C4363" s="14" t="s">
        <v>3</v>
      </c>
      <c r="D4363" s="14">
        <v>2018</v>
      </c>
      <c r="E4363" s="14">
        <v>2018</v>
      </c>
      <c r="F4363" s="14" t="s">
        <v>245</v>
      </c>
      <c r="G4363" s="91">
        <v>8576</v>
      </c>
      <c r="H4363" s="91">
        <v>15802</v>
      </c>
      <c r="I4363" s="89"/>
      <c r="J4363" s="90">
        <v>1</v>
      </c>
      <c r="K4363" s="90">
        <v>0.91221374045801529</v>
      </c>
      <c r="L4363" s="112">
        <v>22</v>
      </c>
      <c r="M4363" s="90">
        <v>0.54500000000000004</v>
      </c>
      <c r="N4363" s="90">
        <v>7.22E-2</v>
      </c>
    </row>
    <row r="4364" spans="1:14">
      <c r="A4364" s="87" t="s">
        <v>145</v>
      </c>
      <c r="B4364" s="14" t="s">
        <v>75</v>
      </c>
      <c r="C4364" s="14" t="s">
        <v>3</v>
      </c>
      <c r="D4364" s="14">
        <v>2018</v>
      </c>
      <c r="E4364" s="14">
        <v>2018</v>
      </c>
      <c r="F4364" s="14" t="s">
        <v>245</v>
      </c>
      <c r="G4364" s="91">
        <v>1220</v>
      </c>
      <c r="H4364" s="91">
        <v>2202</v>
      </c>
      <c r="I4364" s="89"/>
      <c r="J4364" s="90">
        <v>0.97701149425287359</v>
      </c>
      <c r="K4364" s="90">
        <v>0.921875</v>
      </c>
      <c r="L4364" s="112">
        <v>22</v>
      </c>
      <c r="M4364" s="90">
        <v>0.54500000000000004</v>
      </c>
      <c r="N4364" s="90">
        <v>7.22E-2</v>
      </c>
    </row>
    <row r="4365" spans="1:14">
      <c r="A4365" s="87" t="s">
        <v>146</v>
      </c>
      <c r="B4365" s="14" t="s">
        <v>75</v>
      </c>
      <c r="C4365" s="14" t="s">
        <v>3</v>
      </c>
      <c r="D4365" s="14">
        <v>2018</v>
      </c>
      <c r="E4365" s="14">
        <v>2018</v>
      </c>
      <c r="F4365" s="14" t="s">
        <v>245</v>
      </c>
      <c r="G4365" s="91">
        <v>120061</v>
      </c>
      <c r="H4365" s="91">
        <v>263086</v>
      </c>
      <c r="I4365" s="89"/>
      <c r="J4365" s="90">
        <v>0.99038461538461542</v>
      </c>
      <c r="K4365" s="90">
        <v>0.90085312427945585</v>
      </c>
      <c r="L4365" s="112">
        <v>11</v>
      </c>
      <c r="M4365" s="90">
        <v>0.63600000000000001</v>
      </c>
      <c r="N4365" s="90">
        <v>4.5999999999999999E-2</v>
      </c>
    </row>
    <row r="4366" spans="1:14">
      <c r="A4366" s="87" t="s">
        <v>147</v>
      </c>
      <c r="B4366" s="14" t="s">
        <v>74</v>
      </c>
      <c r="C4366" s="14" t="s">
        <v>3</v>
      </c>
      <c r="D4366" s="14">
        <v>2018</v>
      </c>
      <c r="E4366" s="14">
        <v>2018</v>
      </c>
      <c r="F4366" s="14" t="s">
        <v>245</v>
      </c>
      <c r="G4366" s="91">
        <v>96362</v>
      </c>
      <c r="H4366" s="91">
        <v>200821</v>
      </c>
      <c r="I4366" s="89"/>
      <c r="J4366" s="90">
        <v>0.99390243902439024</v>
      </c>
      <c r="K4366" s="90">
        <v>0.90947148090005236</v>
      </c>
      <c r="L4366" s="112">
        <v>12</v>
      </c>
      <c r="M4366" s="90">
        <v>0.66700000000000004</v>
      </c>
      <c r="N4366" s="90">
        <v>6.9000000000000006E-2</v>
      </c>
    </row>
    <row r="4367" spans="1:14">
      <c r="A4367" s="87" t="s">
        <v>148</v>
      </c>
      <c r="B4367" s="14" t="s">
        <v>75</v>
      </c>
      <c r="C4367" s="14" t="s">
        <v>3</v>
      </c>
      <c r="D4367" s="14">
        <v>2018</v>
      </c>
      <c r="E4367" s="14">
        <v>2018</v>
      </c>
      <c r="F4367" s="14" t="s">
        <v>245</v>
      </c>
      <c r="G4367" s="91">
        <v>2127</v>
      </c>
      <c r="H4367" s="91">
        <v>4659</v>
      </c>
      <c r="I4367" s="89"/>
      <c r="J4367" s="90">
        <v>0.94308943089430897</v>
      </c>
      <c r="K4367" s="90">
        <v>0.9</v>
      </c>
      <c r="L4367" s="112">
        <v>22</v>
      </c>
      <c r="M4367" s="90">
        <v>0.54500000000000004</v>
      </c>
      <c r="N4367" s="90">
        <v>7.22E-2</v>
      </c>
    </row>
    <row r="4368" spans="1:14">
      <c r="A4368" s="87" t="s">
        <v>149</v>
      </c>
      <c r="B4368" s="14" t="s">
        <v>75</v>
      </c>
      <c r="C4368" s="14" t="s">
        <v>3</v>
      </c>
      <c r="D4368" s="14">
        <v>2018</v>
      </c>
      <c r="E4368" s="14">
        <v>2018</v>
      </c>
      <c r="F4368" s="14" t="s">
        <v>245</v>
      </c>
      <c r="G4368" s="91">
        <v>161011</v>
      </c>
      <c r="H4368" s="91">
        <v>348552</v>
      </c>
      <c r="I4368" s="89"/>
      <c r="J4368" s="90">
        <v>0.98870588235294121</v>
      </c>
      <c r="K4368" s="90">
        <v>0.88744372186093046</v>
      </c>
      <c r="L4368" s="112">
        <v>13</v>
      </c>
      <c r="M4368" s="90">
        <v>0.46200000000000002</v>
      </c>
      <c r="N4368" s="90">
        <v>4.19E-2</v>
      </c>
    </row>
    <row r="4369" spans="1:14">
      <c r="A4369" s="87" t="s">
        <v>150</v>
      </c>
      <c r="B4369" s="14" t="s">
        <v>74</v>
      </c>
      <c r="C4369" s="14" t="s">
        <v>3</v>
      </c>
      <c r="D4369" s="14">
        <v>2018</v>
      </c>
      <c r="E4369" s="14">
        <v>2018</v>
      </c>
      <c r="F4369" s="14" t="s">
        <v>245</v>
      </c>
      <c r="G4369" s="91">
        <v>132859</v>
      </c>
      <c r="H4369" s="91">
        <v>262987</v>
      </c>
      <c r="I4369" s="89"/>
      <c r="J4369" s="90">
        <v>0.97724550898203588</v>
      </c>
      <c r="K4369" s="90">
        <v>0.96171874999999996</v>
      </c>
      <c r="L4369" s="112">
        <v>20</v>
      </c>
      <c r="M4369" s="90">
        <v>0.55000000000000004</v>
      </c>
      <c r="N4369" s="90">
        <v>1.21E-2</v>
      </c>
    </row>
    <row r="4370" spans="1:14">
      <c r="A4370" s="87" t="s">
        <v>151</v>
      </c>
      <c r="B4370" s="14" t="s">
        <v>74</v>
      </c>
      <c r="C4370" s="14" t="s">
        <v>3</v>
      </c>
      <c r="D4370" s="14">
        <v>2018</v>
      </c>
      <c r="E4370" s="14">
        <v>2018</v>
      </c>
      <c r="F4370" s="14" t="s">
        <v>245</v>
      </c>
      <c r="G4370" s="91">
        <v>33498</v>
      </c>
      <c r="H4370" s="91">
        <v>49803</v>
      </c>
      <c r="I4370" s="89"/>
      <c r="J4370" s="90">
        <v>0.97081306462821404</v>
      </c>
      <c r="K4370" s="90">
        <v>0.66864784546805345</v>
      </c>
      <c r="L4370" s="112">
        <v>3</v>
      </c>
      <c r="M4370" s="90">
        <v>0.33300000000000002</v>
      </c>
      <c r="N4370" s="90">
        <v>8.43E-2</v>
      </c>
    </row>
    <row r="4371" spans="1:14">
      <c r="A4371" s="87" t="s">
        <v>152</v>
      </c>
      <c r="B4371" s="14" t="s">
        <v>75</v>
      </c>
      <c r="C4371" s="14" t="s">
        <v>3</v>
      </c>
      <c r="D4371" s="14">
        <v>2018</v>
      </c>
      <c r="E4371" s="14">
        <v>2018</v>
      </c>
      <c r="F4371" s="14" t="s">
        <v>245</v>
      </c>
      <c r="G4371" s="91">
        <v>46664</v>
      </c>
      <c r="H4371" s="91">
        <v>102602</v>
      </c>
      <c r="I4371" s="89"/>
      <c r="J4371" s="90">
        <v>0.98107714701601167</v>
      </c>
      <c r="K4371" s="90">
        <v>0.90444930707512761</v>
      </c>
      <c r="L4371" s="112">
        <v>5</v>
      </c>
      <c r="M4371" s="90">
        <v>0.6</v>
      </c>
      <c r="N4371" s="90">
        <v>1.8499999999999999E-2</v>
      </c>
    </row>
    <row r="4372" spans="1:14">
      <c r="A4372" s="87" t="s">
        <v>153</v>
      </c>
      <c r="B4372" s="14" t="s">
        <v>74</v>
      </c>
      <c r="C4372" s="14" t="s">
        <v>3</v>
      </c>
      <c r="D4372" s="14">
        <v>2018</v>
      </c>
      <c r="E4372" s="14">
        <v>2018</v>
      </c>
      <c r="F4372" s="14" t="s">
        <v>245</v>
      </c>
      <c r="G4372" s="91">
        <v>9469</v>
      </c>
      <c r="H4372" s="91">
        <v>16415</v>
      </c>
      <c r="I4372" s="89"/>
      <c r="J4372" s="90">
        <v>0.96008869179600886</v>
      </c>
      <c r="K4372" s="90">
        <v>0.95406360424028269</v>
      </c>
      <c r="L4372" s="112">
        <v>22</v>
      </c>
      <c r="M4372" s="90">
        <v>0.54500000000000004</v>
      </c>
      <c r="N4372" s="90">
        <v>7.22E-2</v>
      </c>
    </row>
    <row r="4373" spans="1:14">
      <c r="A4373" s="87" t="s">
        <v>154</v>
      </c>
      <c r="B4373" s="14" t="s">
        <v>74</v>
      </c>
      <c r="C4373" s="14" t="s">
        <v>3</v>
      </c>
      <c r="D4373" s="14">
        <v>2018</v>
      </c>
      <c r="E4373" s="14">
        <v>2018</v>
      </c>
      <c r="F4373" s="14" t="s">
        <v>245</v>
      </c>
      <c r="G4373" s="91">
        <v>13072</v>
      </c>
      <c r="H4373" s="91">
        <v>24923</v>
      </c>
      <c r="I4373" s="89"/>
      <c r="J4373" s="90">
        <v>0.97588126159554733</v>
      </c>
      <c r="K4373" s="90">
        <v>0.9353932584269663</v>
      </c>
      <c r="L4373" s="112">
        <v>22</v>
      </c>
      <c r="M4373" s="90">
        <v>0.54500000000000004</v>
      </c>
      <c r="N4373" s="90">
        <v>7.22E-2</v>
      </c>
    </row>
    <row r="4374" spans="1:14">
      <c r="A4374" s="87" t="s">
        <v>155</v>
      </c>
      <c r="B4374" s="14" t="s">
        <v>74</v>
      </c>
      <c r="C4374" s="14" t="s">
        <v>3</v>
      </c>
      <c r="D4374" s="14">
        <v>2018</v>
      </c>
      <c r="E4374" s="14">
        <v>2018</v>
      </c>
      <c r="F4374" s="14" t="s">
        <v>245</v>
      </c>
      <c r="G4374" s="91">
        <v>19890</v>
      </c>
      <c r="H4374" s="91">
        <v>39123</v>
      </c>
      <c r="I4374" s="89"/>
      <c r="J4374" s="90">
        <v>0.81601731601731609</v>
      </c>
      <c r="K4374" s="90">
        <v>0.89189189189189189</v>
      </c>
      <c r="L4374" s="112">
        <v>22</v>
      </c>
      <c r="M4374" s="90">
        <v>0.54500000000000004</v>
      </c>
      <c r="N4374" s="90">
        <v>7.22E-2</v>
      </c>
    </row>
    <row r="4375" spans="1:14">
      <c r="A4375" s="87" t="s">
        <v>156</v>
      </c>
      <c r="B4375" s="14" t="s">
        <v>74</v>
      </c>
      <c r="C4375" s="14" t="s">
        <v>3</v>
      </c>
      <c r="D4375" s="14">
        <v>2018</v>
      </c>
      <c r="E4375" s="14">
        <v>2018</v>
      </c>
      <c r="F4375" s="14" t="s">
        <v>245</v>
      </c>
      <c r="G4375" s="91">
        <v>45365</v>
      </c>
      <c r="H4375" s="91">
        <v>87007</v>
      </c>
      <c r="I4375" s="89"/>
      <c r="J4375" s="90">
        <v>0.99261538461538457</v>
      </c>
      <c r="K4375" s="90">
        <v>0.97373358348968109</v>
      </c>
      <c r="L4375" s="112">
        <v>5</v>
      </c>
      <c r="M4375" s="90">
        <v>0.6</v>
      </c>
      <c r="N4375" s="90">
        <v>5.1499999999999997E-2</v>
      </c>
    </row>
    <row r="4376" spans="1:14">
      <c r="A4376" s="87" t="s">
        <v>157</v>
      </c>
      <c r="B4376" s="14" t="s">
        <v>74</v>
      </c>
      <c r="C4376" s="14" t="s">
        <v>3</v>
      </c>
      <c r="D4376" s="14">
        <v>2018</v>
      </c>
      <c r="E4376" s="14">
        <v>2018</v>
      </c>
      <c r="F4376" s="14" t="s">
        <v>245</v>
      </c>
      <c r="G4376" s="91">
        <v>14583</v>
      </c>
      <c r="H4376" s="91">
        <v>26016</v>
      </c>
      <c r="I4376" s="89"/>
      <c r="J4376" s="90">
        <v>0.96562032884902838</v>
      </c>
      <c r="K4376" s="90">
        <v>0.96539792387543255</v>
      </c>
      <c r="L4376" s="112">
        <v>22</v>
      </c>
      <c r="M4376" s="90">
        <v>0.54500000000000004</v>
      </c>
      <c r="N4376" s="90">
        <v>7.22E-2</v>
      </c>
    </row>
    <row r="4377" spans="1:14">
      <c r="A4377" s="87" t="s">
        <v>158</v>
      </c>
      <c r="B4377" s="14" t="s">
        <v>75</v>
      </c>
      <c r="C4377" s="14" t="s">
        <v>3</v>
      </c>
      <c r="D4377" s="14">
        <v>2018</v>
      </c>
      <c r="E4377" s="14">
        <v>2018</v>
      </c>
      <c r="F4377" s="14" t="s">
        <v>245</v>
      </c>
      <c r="G4377" s="91">
        <v>12367</v>
      </c>
      <c r="H4377" s="91">
        <v>23062</v>
      </c>
      <c r="I4377" s="89"/>
      <c r="J4377" s="90">
        <v>0.93834586466165415</v>
      </c>
      <c r="K4377" s="90">
        <v>0.95029821073558651</v>
      </c>
      <c r="L4377" s="112">
        <v>22</v>
      </c>
      <c r="M4377" s="90">
        <v>0.54500000000000004</v>
      </c>
      <c r="N4377" s="90">
        <v>7.22E-2</v>
      </c>
    </row>
    <row r="4378" spans="1:14">
      <c r="A4378" s="87" t="s">
        <v>159</v>
      </c>
      <c r="B4378" s="14" t="s">
        <v>75</v>
      </c>
      <c r="C4378" s="14" t="s">
        <v>3</v>
      </c>
      <c r="D4378" s="14">
        <v>2018</v>
      </c>
      <c r="E4378" s="14">
        <v>2018</v>
      </c>
      <c r="F4378" s="14" t="s">
        <v>245</v>
      </c>
      <c r="G4378" s="91">
        <v>153</v>
      </c>
      <c r="H4378" s="91">
        <v>259</v>
      </c>
      <c r="I4378" s="89"/>
      <c r="J4378" s="90">
        <v>1</v>
      </c>
      <c r="K4378" s="90">
        <v>1</v>
      </c>
      <c r="L4378" s="112">
        <v>22</v>
      </c>
      <c r="M4378" s="90">
        <v>0.54500000000000004</v>
      </c>
      <c r="N4378" s="90">
        <v>7.22E-2</v>
      </c>
    </row>
    <row r="4379" spans="1:14">
      <c r="A4379" s="87" t="s">
        <v>160</v>
      </c>
      <c r="B4379" s="14" t="s">
        <v>75</v>
      </c>
      <c r="C4379" s="14" t="s">
        <v>3</v>
      </c>
      <c r="D4379" s="14">
        <v>2018</v>
      </c>
      <c r="E4379" s="14">
        <v>2018</v>
      </c>
      <c r="F4379" s="14" t="s">
        <v>245</v>
      </c>
      <c r="G4379" s="91">
        <v>3127</v>
      </c>
      <c r="H4379" s="91">
        <v>6419</v>
      </c>
      <c r="I4379" s="89"/>
      <c r="J4379" s="90">
        <v>0.93121693121693117</v>
      </c>
      <c r="K4379" s="90">
        <v>0.88524590163934425</v>
      </c>
      <c r="L4379" s="112">
        <v>22</v>
      </c>
      <c r="M4379" s="90">
        <v>0.54500000000000004</v>
      </c>
      <c r="N4379" s="90">
        <v>7.22E-2</v>
      </c>
    </row>
    <row r="4380" spans="1:14">
      <c r="A4380" s="87" t="s">
        <v>161</v>
      </c>
      <c r="B4380" s="14" t="s">
        <v>74</v>
      </c>
      <c r="C4380" s="14" t="s">
        <v>3</v>
      </c>
      <c r="D4380" s="14">
        <v>2018</v>
      </c>
      <c r="E4380" s="14">
        <v>2018</v>
      </c>
      <c r="F4380" s="14" t="s">
        <v>245</v>
      </c>
      <c r="G4380" s="91">
        <v>20761</v>
      </c>
      <c r="H4380" s="91">
        <v>38145</v>
      </c>
      <c r="I4380" s="89"/>
      <c r="J4380" s="90">
        <v>0.9719626168224299</v>
      </c>
      <c r="K4380" s="90">
        <v>0.95833333333333337</v>
      </c>
      <c r="L4380" s="112">
        <v>3</v>
      </c>
      <c r="M4380" s="90">
        <v>0</v>
      </c>
      <c r="N4380" s="90">
        <v>4.58E-2</v>
      </c>
    </row>
    <row r="4381" spans="1:14">
      <c r="A4381" s="87" t="s">
        <v>162</v>
      </c>
      <c r="B4381" s="14" t="s">
        <v>74</v>
      </c>
      <c r="C4381" s="14" t="s">
        <v>3</v>
      </c>
      <c r="D4381" s="14">
        <v>2018</v>
      </c>
      <c r="E4381" s="14">
        <v>2018</v>
      </c>
      <c r="F4381" s="14" t="s">
        <v>245</v>
      </c>
      <c r="G4381" s="91">
        <v>16778</v>
      </c>
      <c r="H4381" s="91">
        <v>29264</v>
      </c>
      <c r="I4381" s="89"/>
      <c r="J4381" s="90">
        <v>0.9401408450704225</v>
      </c>
      <c r="K4381" s="90">
        <v>0.5461538461538461</v>
      </c>
      <c r="L4381" s="112">
        <v>22</v>
      </c>
      <c r="M4381" s="90">
        <v>0.54500000000000004</v>
      </c>
      <c r="N4381" s="90">
        <v>7.22E-2</v>
      </c>
    </row>
    <row r="4382" spans="1:14">
      <c r="A4382" s="87" t="s">
        <v>163</v>
      </c>
      <c r="B4382" s="14" t="s">
        <v>75</v>
      </c>
      <c r="C4382" s="14" t="s">
        <v>3</v>
      </c>
      <c r="D4382" s="14">
        <v>2018</v>
      </c>
      <c r="E4382" s="14">
        <v>2018</v>
      </c>
      <c r="F4382" s="14" t="s">
        <v>245</v>
      </c>
      <c r="G4382" s="91">
        <v>38318</v>
      </c>
      <c r="H4382" s="91">
        <v>80036</v>
      </c>
      <c r="I4382" s="89"/>
      <c r="J4382" s="90">
        <v>0.97318007662835249</v>
      </c>
      <c r="K4382" s="90">
        <v>0.9395562356541699</v>
      </c>
      <c r="L4382" s="112">
        <v>2</v>
      </c>
      <c r="M4382" s="90">
        <v>0.5</v>
      </c>
      <c r="N4382" s="90">
        <v>5.8400000000000001E-2</v>
      </c>
    </row>
    <row r="4383" spans="1:14">
      <c r="A4383" s="87" t="s">
        <v>164</v>
      </c>
      <c r="B4383" s="14" t="s">
        <v>75</v>
      </c>
      <c r="C4383" s="14" t="s">
        <v>3</v>
      </c>
      <c r="D4383" s="14">
        <v>2018</v>
      </c>
      <c r="E4383" s="14">
        <v>2018</v>
      </c>
      <c r="F4383" s="14" t="s">
        <v>245</v>
      </c>
      <c r="G4383" s="91">
        <v>5374</v>
      </c>
      <c r="H4383" s="91">
        <v>12262</v>
      </c>
      <c r="I4383" s="89"/>
      <c r="J4383" s="90">
        <v>0.98207885304659504</v>
      </c>
      <c r="K4383" s="90">
        <v>0.94690265486725667</v>
      </c>
      <c r="L4383" s="112">
        <v>22</v>
      </c>
      <c r="M4383" s="90">
        <v>0.54500000000000004</v>
      </c>
      <c r="N4383" s="90">
        <v>7.22E-2</v>
      </c>
    </row>
    <row r="4384" spans="1:14">
      <c r="A4384" s="87" t="s">
        <v>165</v>
      </c>
      <c r="B4384" s="14" t="s">
        <v>75</v>
      </c>
      <c r="C4384" s="14" t="s">
        <v>3</v>
      </c>
      <c r="D4384" s="14">
        <v>2018</v>
      </c>
      <c r="E4384" s="14">
        <v>2018</v>
      </c>
      <c r="F4384" s="14" t="s">
        <v>245</v>
      </c>
      <c r="G4384" s="91">
        <v>4184</v>
      </c>
      <c r="H4384" s="91">
        <v>8982</v>
      </c>
      <c r="I4384" s="89"/>
      <c r="J4384" s="90">
        <v>0.92405063291139244</v>
      </c>
      <c r="K4384" s="90">
        <v>0.94565217391304346</v>
      </c>
      <c r="L4384" s="112">
        <v>22</v>
      </c>
      <c r="M4384" s="90">
        <v>0.54500000000000004</v>
      </c>
      <c r="N4384" s="90">
        <v>7.22E-2</v>
      </c>
    </row>
    <row r="4385" spans="1:14">
      <c r="A4385" s="87" t="s">
        <v>166</v>
      </c>
      <c r="B4385" s="14" t="s">
        <v>75</v>
      </c>
      <c r="C4385" s="14" t="s">
        <v>3</v>
      </c>
      <c r="D4385" s="14">
        <v>2018</v>
      </c>
      <c r="E4385" s="14">
        <v>2018</v>
      </c>
      <c r="F4385" s="14" t="s">
        <v>245</v>
      </c>
      <c r="G4385" s="91">
        <v>990</v>
      </c>
      <c r="H4385" s="91">
        <v>1673</v>
      </c>
      <c r="I4385" s="89"/>
      <c r="J4385" s="90">
        <v>0.9137931034482758</v>
      </c>
      <c r="K4385" s="90">
        <v>0.86</v>
      </c>
      <c r="L4385" s="112">
        <v>22</v>
      </c>
      <c r="M4385" s="90">
        <v>0.54500000000000004</v>
      </c>
      <c r="N4385" s="90">
        <v>7.22E-2</v>
      </c>
    </row>
    <row r="4386" spans="1:14">
      <c r="A4386" s="87" t="s">
        <v>167</v>
      </c>
      <c r="B4386" s="14" t="s">
        <v>74</v>
      </c>
      <c r="C4386" s="14" t="s">
        <v>3</v>
      </c>
      <c r="D4386" s="14">
        <v>2018</v>
      </c>
      <c r="E4386" s="14">
        <v>2018</v>
      </c>
      <c r="F4386" s="14" t="s">
        <v>245</v>
      </c>
      <c r="G4386" s="91">
        <v>51376</v>
      </c>
      <c r="H4386" s="91">
        <v>117240</v>
      </c>
      <c r="I4386" s="89"/>
      <c r="J4386" s="90">
        <v>0.98858146684233639</v>
      </c>
      <c r="K4386" s="90">
        <v>0.78510028653295127</v>
      </c>
      <c r="L4386" s="112">
        <v>5</v>
      </c>
      <c r="M4386" s="90">
        <v>0.2</v>
      </c>
      <c r="N4386" s="90">
        <v>3.3599999999999998E-2</v>
      </c>
    </row>
    <row r="4387" spans="1:14">
      <c r="A4387" s="87" t="s">
        <v>168</v>
      </c>
      <c r="B4387" s="14" t="s">
        <v>75</v>
      </c>
      <c r="C4387" s="14" t="s">
        <v>3</v>
      </c>
      <c r="D4387" s="14">
        <v>2018</v>
      </c>
      <c r="E4387" s="14">
        <v>2018</v>
      </c>
      <c r="F4387" s="14" t="s">
        <v>245</v>
      </c>
      <c r="G4387" s="91">
        <v>2679</v>
      </c>
      <c r="H4387" s="91">
        <v>4702</v>
      </c>
      <c r="I4387" s="89"/>
      <c r="J4387" s="90">
        <v>0.97315436241610742</v>
      </c>
      <c r="K4387" s="90">
        <v>0.9553571428571429</v>
      </c>
      <c r="L4387" s="112">
        <v>22</v>
      </c>
      <c r="M4387" s="90">
        <v>0.54500000000000004</v>
      </c>
      <c r="N4387" s="90">
        <v>7.22E-2</v>
      </c>
    </row>
    <row r="4388" spans="1:14">
      <c r="A4388" s="87" t="s">
        <v>169</v>
      </c>
      <c r="B4388" s="14" t="s">
        <v>74</v>
      </c>
      <c r="C4388" s="14" t="s">
        <v>3</v>
      </c>
      <c r="D4388" s="14">
        <v>2018</v>
      </c>
      <c r="E4388" s="14">
        <v>2018</v>
      </c>
      <c r="F4388" s="14" t="s">
        <v>245</v>
      </c>
      <c r="G4388" s="91">
        <v>34548</v>
      </c>
      <c r="H4388" s="91">
        <v>67471</v>
      </c>
      <c r="I4388" s="89"/>
      <c r="J4388" s="90">
        <v>0.98361650485436891</v>
      </c>
      <c r="K4388" s="90">
        <v>0.97121535181236673</v>
      </c>
      <c r="L4388" s="112">
        <v>4</v>
      </c>
      <c r="M4388" s="90">
        <v>0</v>
      </c>
      <c r="N4388" s="90">
        <v>6.6500000000000004E-2</v>
      </c>
    </row>
    <row r="4389" spans="1:14">
      <c r="A4389" s="87" t="s">
        <v>170</v>
      </c>
      <c r="B4389" s="14" t="s">
        <v>74</v>
      </c>
      <c r="C4389" s="14" t="s">
        <v>3</v>
      </c>
      <c r="D4389" s="14">
        <v>2018</v>
      </c>
      <c r="E4389" s="14">
        <v>2018</v>
      </c>
      <c r="F4389" s="14" t="s">
        <v>245</v>
      </c>
      <c r="G4389" s="91">
        <v>10145</v>
      </c>
      <c r="H4389" s="91">
        <v>18544</v>
      </c>
      <c r="I4389" s="89"/>
      <c r="J4389" s="90">
        <v>0.85263157894736841</v>
      </c>
      <c r="K4389" s="90">
        <v>0.90821256038647347</v>
      </c>
      <c r="L4389" s="112">
        <v>22</v>
      </c>
      <c r="M4389" s="90">
        <v>0.54500000000000004</v>
      </c>
      <c r="N4389" s="90">
        <v>7.22E-2</v>
      </c>
    </row>
    <row r="4390" spans="1:14">
      <c r="A4390" s="87" t="s">
        <v>171</v>
      </c>
      <c r="B4390" s="14" t="s">
        <v>75</v>
      </c>
      <c r="C4390" s="14" t="s">
        <v>3</v>
      </c>
      <c r="D4390" s="14">
        <v>2018</v>
      </c>
      <c r="E4390" s="14">
        <v>2018</v>
      </c>
      <c r="F4390" s="14" t="s">
        <v>245</v>
      </c>
      <c r="G4390" s="91">
        <v>6053</v>
      </c>
      <c r="H4390" s="91">
        <v>12884</v>
      </c>
      <c r="I4390" s="89"/>
      <c r="J4390" s="90">
        <v>0.98774509803921573</v>
      </c>
      <c r="K4390" s="90">
        <v>0.97222222222222221</v>
      </c>
      <c r="L4390" s="112">
        <v>22</v>
      </c>
      <c r="M4390" s="90">
        <v>0.54500000000000004</v>
      </c>
      <c r="N4390" s="90">
        <v>7.22E-2</v>
      </c>
    </row>
    <row r="4391" spans="1:14">
      <c r="A4391" s="51" t="s">
        <v>281</v>
      </c>
      <c r="B4391" s="14" t="s">
        <v>66</v>
      </c>
      <c r="C4391" s="14" t="s">
        <v>183</v>
      </c>
      <c r="D4391" s="14">
        <v>2018</v>
      </c>
      <c r="E4391" s="14">
        <v>2018</v>
      </c>
      <c r="F4391" s="14" t="s">
        <v>245</v>
      </c>
      <c r="G4391" s="128"/>
      <c r="H4391" s="128"/>
      <c r="I4391" s="128"/>
      <c r="J4391" s="129"/>
      <c r="K4391" s="129"/>
      <c r="L4391" s="111"/>
      <c r="M4391" s="28"/>
      <c r="N4391" s="28"/>
    </row>
    <row r="4392" spans="1:14">
      <c r="A4392" s="51" t="s">
        <v>172</v>
      </c>
      <c r="B4392" s="14" t="s">
        <v>66</v>
      </c>
      <c r="C4392" s="14" t="s">
        <v>183</v>
      </c>
      <c r="D4392" s="14">
        <v>2018</v>
      </c>
      <c r="E4392" s="14">
        <v>2018</v>
      </c>
      <c r="F4392" s="14" t="s">
        <v>245</v>
      </c>
      <c r="G4392" s="128">
        <v>1959612</v>
      </c>
      <c r="H4392" s="128">
        <v>4008084</v>
      </c>
      <c r="I4392" s="128"/>
      <c r="J4392" s="129">
        <v>0.98094222022572852</v>
      </c>
      <c r="K4392" s="129">
        <v>0.90998728960443709</v>
      </c>
      <c r="L4392" s="111">
        <v>272</v>
      </c>
      <c r="M4392" s="28">
        <v>0.64</v>
      </c>
      <c r="N4392" s="129">
        <v>6.3299999999999995E-2</v>
      </c>
    </row>
    <row r="4393" spans="1:14">
      <c r="A4393" s="51" t="s">
        <v>173</v>
      </c>
      <c r="B4393" s="14" t="s">
        <v>74</v>
      </c>
      <c r="C4393" s="14" t="s">
        <v>183</v>
      </c>
      <c r="D4393" s="14">
        <v>2018</v>
      </c>
      <c r="E4393" s="14">
        <v>2018</v>
      </c>
      <c r="F4393" s="14" t="s">
        <v>245</v>
      </c>
      <c r="G4393" s="128">
        <v>55019</v>
      </c>
      <c r="H4393" s="128">
        <v>103106</v>
      </c>
      <c r="I4393" s="128"/>
      <c r="J4393" s="129">
        <v>0.98415374241402565</v>
      </c>
      <c r="K4393" s="129">
        <v>0.970873786407767</v>
      </c>
      <c r="L4393" s="111">
        <v>9</v>
      </c>
      <c r="M4393" s="28">
        <v>0.88900000000000001</v>
      </c>
      <c r="N4393" s="129">
        <v>0.04</v>
      </c>
    </row>
    <row r="4394" spans="1:14">
      <c r="A4394" s="51" t="s">
        <v>174</v>
      </c>
      <c r="B4394" s="14" t="s">
        <v>75</v>
      </c>
      <c r="C4394" s="14" t="s">
        <v>183</v>
      </c>
      <c r="D4394" s="14">
        <v>2018</v>
      </c>
      <c r="E4394" s="14">
        <v>2018</v>
      </c>
      <c r="F4394" s="14" t="s">
        <v>245</v>
      </c>
      <c r="G4394" s="128">
        <v>79</v>
      </c>
      <c r="H4394" s="128">
        <v>141</v>
      </c>
      <c r="I4394" s="128"/>
      <c r="J4394" s="129">
        <v>1</v>
      </c>
      <c r="K4394" s="129">
        <v>0.66666666666666663</v>
      </c>
      <c r="L4394" s="111">
        <v>25</v>
      </c>
      <c r="M4394" s="28">
        <v>0.6</v>
      </c>
      <c r="N4394" s="129">
        <v>0.13</v>
      </c>
    </row>
    <row r="4395" spans="1:14">
      <c r="A4395" s="51" t="s">
        <v>175</v>
      </c>
      <c r="B4395" s="14" t="s">
        <v>75</v>
      </c>
      <c r="C4395" s="14" t="s">
        <v>183</v>
      </c>
      <c r="D4395" s="14">
        <v>2018</v>
      </c>
      <c r="E4395" s="14">
        <v>2018</v>
      </c>
      <c r="F4395" s="14" t="s">
        <v>245</v>
      </c>
      <c r="G4395" s="128">
        <v>1571</v>
      </c>
      <c r="H4395" s="128">
        <v>2838</v>
      </c>
      <c r="I4395" s="128"/>
      <c r="J4395" s="129">
        <v>0.98648648648648651</v>
      </c>
      <c r="K4395" s="129">
        <v>0.97959183673469385</v>
      </c>
      <c r="L4395" s="111">
        <v>25</v>
      </c>
      <c r="M4395" s="28">
        <v>0.6</v>
      </c>
      <c r="N4395" s="129">
        <v>0.13</v>
      </c>
    </row>
    <row r="4396" spans="1:14">
      <c r="A4396" s="51" t="s">
        <v>176</v>
      </c>
      <c r="B4396" s="14" t="s">
        <v>75</v>
      </c>
      <c r="C4396" s="14" t="s">
        <v>183</v>
      </c>
      <c r="D4396" s="14">
        <v>2018</v>
      </c>
      <c r="E4396" s="14">
        <v>2018</v>
      </c>
      <c r="F4396" s="14" t="s">
        <v>245</v>
      </c>
      <c r="G4396" s="128">
        <v>16903</v>
      </c>
      <c r="H4396" s="128">
        <v>30858</v>
      </c>
      <c r="I4396" s="128"/>
      <c r="J4396" s="129">
        <v>0.89900249376558605</v>
      </c>
      <c r="K4396" s="129">
        <v>0.97044334975369462</v>
      </c>
      <c r="L4396" s="111">
        <v>25</v>
      </c>
      <c r="M4396" s="28">
        <v>0.6</v>
      </c>
      <c r="N4396" s="129">
        <v>0.13</v>
      </c>
    </row>
    <row r="4397" spans="1:14">
      <c r="A4397" s="51" t="s">
        <v>177</v>
      </c>
      <c r="B4397" s="14" t="s">
        <v>75</v>
      </c>
      <c r="C4397" s="14" t="s">
        <v>183</v>
      </c>
      <c r="D4397" s="14">
        <v>2018</v>
      </c>
      <c r="E4397" s="14">
        <v>2018</v>
      </c>
      <c r="F4397" s="14" t="s">
        <v>245</v>
      </c>
      <c r="G4397" s="128">
        <v>2732</v>
      </c>
      <c r="H4397" s="128">
        <v>4961</v>
      </c>
      <c r="I4397" s="128"/>
      <c r="J4397" s="129">
        <v>0.97560975609756095</v>
      </c>
      <c r="K4397" s="129">
        <v>0.97333333333333338</v>
      </c>
      <c r="L4397" s="111">
        <v>25</v>
      </c>
      <c r="M4397" s="28">
        <v>0.6</v>
      </c>
      <c r="N4397" s="129">
        <v>0.13</v>
      </c>
    </row>
    <row r="4398" spans="1:14">
      <c r="A4398" s="51" t="s">
        <v>178</v>
      </c>
      <c r="B4398" s="14" t="s">
        <v>75</v>
      </c>
      <c r="C4398" s="14" t="s">
        <v>183</v>
      </c>
      <c r="D4398" s="14">
        <v>2018</v>
      </c>
      <c r="E4398" s="14">
        <v>2018</v>
      </c>
      <c r="F4398" s="14" t="s">
        <v>245</v>
      </c>
      <c r="G4398" s="128">
        <v>672</v>
      </c>
      <c r="H4398" s="128">
        <v>1475</v>
      </c>
      <c r="I4398" s="128"/>
      <c r="J4398" s="129">
        <v>0.94117647058823528</v>
      </c>
      <c r="K4398" s="129">
        <v>0.80952380952380953</v>
      </c>
      <c r="L4398" s="111">
        <v>25</v>
      </c>
      <c r="M4398" s="28">
        <v>0.6</v>
      </c>
      <c r="N4398" s="129">
        <v>0.13</v>
      </c>
    </row>
    <row r="4399" spans="1:14">
      <c r="A4399" s="51" t="s">
        <v>179</v>
      </c>
      <c r="B4399" s="14" t="s">
        <v>74</v>
      </c>
      <c r="C4399" s="14" t="s">
        <v>183</v>
      </c>
      <c r="D4399" s="14">
        <v>2018</v>
      </c>
      <c r="E4399" s="14">
        <v>2018</v>
      </c>
      <c r="F4399" s="14" t="s">
        <v>245</v>
      </c>
      <c r="G4399" s="128">
        <v>30879</v>
      </c>
      <c r="H4399" s="128">
        <v>61557</v>
      </c>
      <c r="I4399" s="128"/>
      <c r="J4399" s="129">
        <v>0.97599164926931103</v>
      </c>
      <c r="K4399" s="129">
        <v>0.97228144989339016</v>
      </c>
      <c r="L4399" s="111">
        <v>5</v>
      </c>
      <c r="M4399" s="28">
        <v>0.8</v>
      </c>
      <c r="N4399" s="129">
        <v>3.3000000000000002E-2</v>
      </c>
    </row>
    <row r="4400" spans="1:14">
      <c r="A4400" s="51" t="s">
        <v>180</v>
      </c>
      <c r="B4400" s="14" t="s">
        <v>75</v>
      </c>
      <c r="C4400" s="14" t="s">
        <v>183</v>
      </c>
      <c r="D4400" s="14">
        <v>2018</v>
      </c>
      <c r="E4400" s="14">
        <v>2018</v>
      </c>
      <c r="F4400" s="14" t="s">
        <v>245</v>
      </c>
      <c r="G4400" s="128">
        <v>2571</v>
      </c>
      <c r="H4400" s="128">
        <v>5134</v>
      </c>
      <c r="I4400" s="128"/>
      <c r="J4400" s="129">
        <v>1</v>
      </c>
      <c r="K4400" s="129">
        <v>0.91578947368421049</v>
      </c>
      <c r="L4400" s="111">
        <v>25</v>
      </c>
      <c r="M4400" s="28">
        <v>0.6</v>
      </c>
      <c r="N4400" s="129">
        <v>0.13</v>
      </c>
    </row>
    <row r="4401" spans="1:14">
      <c r="A4401" s="51" t="s">
        <v>181</v>
      </c>
      <c r="B4401" s="14" t="s">
        <v>75</v>
      </c>
      <c r="C4401" s="14" t="s">
        <v>183</v>
      </c>
      <c r="D4401" s="14">
        <v>2018</v>
      </c>
      <c r="E4401" s="14">
        <v>2018</v>
      </c>
      <c r="F4401" s="14" t="s">
        <v>245</v>
      </c>
      <c r="G4401" s="128">
        <v>6459</v>
      </c>
      <c r="H4401" s="128">
        <v>11192</v>
      </c>
      <c r="I4401" s="128"/>
      <c r="J4401" s="129">
        <v>0.97435897435897434</v>
      </c>
      <c r="K4401" s="129">
        <v>1</v>
      </c>
      <c r="L4401" s="111">
        <v>25</v>
      </c>
      <c r="M4401" s="28">
        <v>0.6</v>
      </c>
      <c r="N4401" s="129">
        <v>0.13</v>
      </c>
    </row>
    <row r="4402" spans="1:14">
      <c r="A4402" s="87" t="s">
        <v>123</v>
      </c>
      <c r="B4402" s="14" t="s">
        <v>74</v>
      </c>
      <c r="C4402" s="14" t="s">
        <v>183</v>
      </c>
      <c r="D4402" s="14">
        <v>2018</v>
      </c>
      <c r="E4402" s="14">
        <v>2018</v>
      </c>
      <c r="F4402" s="14" t="s">
        <v>245</v>
      </c>
      <c r="G4402" s="128">
        <v>89727</v>
      </c>
      <c r="H4402" s="128">
        <v>205940</v>
      </c>
      <c r="I4402" s="128"/>
      <c r="J4402" s="129">
        <v>0.93538913362701903</v>
      </c>
      <c r="K4402" s="129">
        <v>0.64233576642335766</v>
      </c>
      <c r="L4402" s="111">
        <v>15</v>
      </c>
      <c r="M4402" s="28">
        <v>0.53300000000000003</v>
      </c>
      <c r="N4402" s="129">
        <v>5.9200000000000003E-2</v>
      </c>
    </row>
    <row r="4403" spans="1:14">
      <c r="A4403" s="87" t="s">
        <v>124</v>
      </c>
      <c r="B4403" s="14" t="s">
        <v>75</v>
      </c>
      <c r="C4403" s="14" t="s">
        <v>183</v>
      </c>
      <c r="D4403" s="14">
        <v>2018</v>
      </c>
      <c r="E4403" s="14">
        <v>2018</v>
      </c>
      <c r="F4403" s="14" t="s">
        <v>245</v>
      </c>
      <c r="G4403" s="128">
        <v>1487</v>
      </c>
      <c r="H4403" s="128">
        <v>3411</v>
      </c>
      <c r="I4403" s="128"/>
      <c r="J4403" s="129">
        <v>0.98550724637681164</v>
      </c>
      <c r="K4403" s="129">
        <v>0.95121951219512191</v>
      </c>
      <c r="L4403" s="111">
        <v>25</v>
      </c>
      <c r="M4403" s="28">
        <v>0.6</v>
      </c>
      <c r="N4403" s="129">
        <v>0.13</v>
      </c>
    </row>
    <row r="4404" spans="1:14">
      <c r="A4404" s="87" t="s">
        <v>125</v>
      </c>
      <c r="B4404" s="14" t="s">
        <v>75</v>
      </c>
      <c r="C4404" s="14" t="s">
        <v>183</v>
      </c>
      <c r="D4404" s="14">
        <v>2018</v>
      </c>
      <c r="E4404" s="14">
        <v>2018</v>
      </c>
      <c r="F4404" s="14" t="s">
        <v>245</v>
      </c>
      <c r="G4404" s="128">
        <v>11801</v>
      </c>
      <c r="H4404" s="128">
        <v>19743</v>
      </c>
      <c r="I4404" s="128"/>
      <c r="J4404" s="129">
        <v>0.9765625</v>
      </c>
      <c r="K4404" s="129">
        <v>0.9703504043126685</v>
      </c>
      <c r="L4404" s="111">
        <v>25</v>
      </c>
      <c r="M4404" s="28">
        <v>0.6</v>
      </c>
      <c r="N4404" s="129">
        <v>0.13</v>
      </c>
    </row>
    <row r="4405" spans="1:14">
      <c r="A4405" s="87" t="s">
        <v>126</v>
      </c>
      <c r="B4405" s="14" t="s">
        <v>75</v>
      </c>
      <c r="C4405" s="14" t="s">
        <v>183</v>
      </c>
      <c r="D4405" s="14">
        <v>2018</v>
      </c>
      <c r="E4405" s="14">
        <v>2018</v>
      </c>
      <c r="F4405" s="14" t="s">
        <v>245</v>
      </c>
      <c r="G4405" s="128">
        <v>16932</v>
      </c>
      <c r="H4405" s="128">
        <v>40404</v>
      </c>
      <c r="I4405" s="128"/>
      <c r="J4405" s="129">
        <v>0.99039999999999995</v>
      </c>
      <c r="K4405" s="129">
        <v>0.92225201072386054</v>
      </c>
      <c r="L4405" s="111">
        <v>25</v>
      </c>
      <c r="M4405" s="28">
        <v>0.6</v>
      </c>
      <c r="N4405" s="129">
        <v>0.13</v>
      </c>
    </row>
    <row r="4406" spans="1:14">
      <c r="A4406" s="87" t="s">
        <v>127</v>
      </c>
      <c r="B4406" s="14" t="s">
        <v>75</v>
      </c>
      <c r="C4406" s="14" t="s">
        <v>183</v>
      </c>
      <c r="D4406" s="14">
        <v>2018</v>
      </c>
      <c r="E4406" s="14">
        <v>2018</v>
      </c>
      <c r="F4406" s="14" t="s">
        <v>245</v>
      </c>
      <c r="G4406" s="128">
        <v>1042</v>
      </c>
      <c r="H4406" s="128">
        <v>1996</v>
      </c>
      <c r="I4406" s="128"/>
      <c r="J4406" s="129">
        <v>1</v>
      </c>
      <c r="K4406" s="129">
        <v>0.94444444444444442</v>
      </c>
      <c r="L4406" s="111">
        <v>25</v>
      </c>
      <c r="M4406" s="28">
        <v>0.6</v>
      </c>
      <c r="N4406" s="129">
        <v>0.13</v>
      </c>
    </row>
    <row r="4407" spans="1:14">
      <c r="A4407" s="87" t="s">
        <v>128</v>
      </c>
      <c r="B4407" s="14" t="s">
        <v>75</v>
      </c>
      <c r="C4407" s="14" t="s">
        <v>183</v>
      </c>
      <c r="D4407" s="14">
        <v>2018</v>
      </c>
      <c r="E4407" s="14">
        <v>2018</v>
      </c>
      <c r="F4407" s="14" t="s">
        <v>245</v>
      </c>
      <c r="G4407" s="128">
        <v>67900</v>
      </c>
      <c r="H4407" s="128">
        <v>156899</v>
      </c>
      <c r="I4407" s="128"/>
      <c r="J4407" s="129">
        <v>0.98148148148148151</v>
      </c>
      <c r="K4407" s="129">
        <v>0.92317939609236233</v>
      </c>
      <c r="L4407" s="111">
        <v>8</v>
      </c>
      <c r="M4407" s="28">
        <v>0.5</v>
      </c>
      <c r="N4407" s="129">
        <v>2.07E-2</v>
      </c>
    </row>
    <row r="4408" spans="1:14">
      <c r="A4408" s="87" t="s">
        <v>129</v>
      </c>
      <c r="B4408" s="14" t="s">
        <v>75</v>
      </c>
      <c r="C4408" s="14" t="s">
        <v>183</v>
      </c>
      <c r="D4408" s="14">
        <v>2018</v>
      </c>
      <c r="E4408" s="14">
        <v>2018</v>
      </c>
      <c r="F4408" s="14" t="s">
        <v>245</v>
      </c>
      <c r="G4408" s="128">
        <v>10635</v>
      </c>
      <c r="H4408" s="128">
        <v>23910</v>
      </c>
      <c r="I4408" s="128"/>
      <c r="J4408" s="129">
        <v>1</v>
      </c>
      <c r="K4408" s="129">
        <v>0.96242774566473988</v>
      </c>
      <c r="L4408" s="111">
        <v>25</v>
      </c>
      <c r="M4408" s="28">
        <v>0.6</v>
      </c>
      <c r="N4408" s="129">
        <v>0.13</v>
      </c>
    </row>
    <row r="4409" spans="1:14">
      <c r="A4409" s="87" t="s">
        <v>130</v>
      </c>
      <c r="B4409" s="14" t="s">
        <v>75</v>
      </c>
      <c r="C4409" s="14" t="s">
        <v>183</v>
      </c>
      <c r="D4409" s="14">
        <v>2018</v>
      </c>
      <c r="E4409" s="14">
        <v>2018</v>
      </c>
      <c r="F4409" s="14" t="s">
        <v>245</v>
      </c>
      <c r="G4409" s="128">
        <v>6303</v>
      </c>
      <c r="H4409" s="128">
        <v>11576</v>
      </c>
      <c r="I4409" s="128"/>
      <c r="J4409" s="129">
        <v>0.94776119402985071</v>
      </c>
      <c r="K4409" s="129">
        <v>0.91443850267379678</v>
      </c>
      <c r="L4409" s="111">
        <v>25</v>
      </c>
      <c r="M4409" s="28">
        <v>0.6</v>
      </c>
      <c r="N4409" s="129">
        <v>0.13</v>
      </c>
    </row>
    <row r="4410" spans="1:14">
      <c r="A4410" s="87" t="s">
        <v>131</v>
      </c>
      <c r="B4410" s="14" t="s">
        <v>75</v>
      </c>
      <c r="C4410" s="14" t="s">
        <v>183</v>
      </c>
      <c r="D4410" s="14">
        <v>2018</v>
      </c>
      <c r="E4410" s="14">
        <v>2018</v>
      </c>
      <c r="F4410" s="14" t="s">
        <v>245</v>
      </c>
      <c r="G4410" s="128">
        <v>1521</v>
      </c>
      <c r="H4410" s="128">
        <v>3025</v>
      </c>
      <c r="I4410" s="128"/>
      <c r="J4410" s="129">
        <v>0.94871794871794868</v>
      </c>
      <c r="K4410" s="129">
        <v>0.76271186440677963</v>
      </c>
      <c r="L4410" s="111">
        <v>25</v>
      </c>
      <c r="M4410" s="28">
        <v>0.6</v>
      </c>
      <c r="N4410" s="129">
        <v>0.13</v>
      </c>
    </row>
    <row r="4411" spans="1:14">
      <c r="A4411" s="87" t="s">
        <v>132</v>
      </c>
      <c r="B4411" s="14" t="s">
        <v>76</v>
      </c>
      <c r="C4411" s="14" t="s">
        <v>183</v>
      </c>
      <c r="D4411" s="14">
        <v>2018</v>
      </c>
      <c r="E4411" s="14">
        <v>2018</v>
      </c>
      <c r="F4411" s="14" t="s">
        <v>245</v>
      </c>
      <c r="G4411" s="128">
        <v>547867</v>
      </c>
      <c r="H4411" s="128">
        <v>1083101</v>
      </c>
      <c r="I4411" s="128"/>
      <c r="J4411" s="129">
        <v>0.99228791773778924</v>
      </c>
      <c r="K4411" s="129">
        <v>0.91552887424958829</v>
      </c>
      <c r="L4411" s="111">
        <v>84</v>
      </c>
      <c r="M4411" s="28">
        <v>0.76200000000000001</v>
      </c>
      <c r="N4411" s="129">
        <v>8.2500000000000004E-2</v>
      </c>
    </row>
    <row r="4412" spans="1:14">
      <c r="A4412" s="87" t="s">
        <v>133</v>
      </c>
      <c r="B4412" s="14" t="s">
        <v>75</v>
      </c>
      <c r="C4412" s="14" t="s">
        <v>183</v>
      </c>
      <c r="D4412" s="14">
        <v>2018</v>
      </c>
      <c r="E4412" s="14">
        <v>2018</v>
      </c>
      <c r="F4412" s="14" t="s">
        <v>245</v>
      </c>
      <c r="G4412" s="128">
        <v>11348</v>
      </c>
      <c r="H4412" s="128">
        <v>27455</v>
      </c>
      <c r="I4412" s="128"/>
      <c r="J4412" s="129">
        <v>0.99214659685863871</v>
      </c>
      <c r="K4412" s="129">
        <v>0.98734177215189878</v>
      </c>
      <c r="L4412" s="111">
        <v>25</v>
      </c>
      <c r="M4412" s="28">
        <v>0.6</v>
      </c>
      <c r="N4412" s="129">
        <v>0.13</v>
      </c>
    </row>
    <row r="4413" spans="1:14">
      <c r="A4413" s="87" t="s">
        <v>134</v>
      </c>
      <c r="B4413" s="14" t="s">
        <v>75</v>
      </c>
      <c r="C4413" s="14" t="s">
        <v>183</v>
      </c>
      <c r="D4413" s="14">
        <v>2018</v>
      </c>
      <c r="E4413" s="14">
        <v>2018</v>
      </c>
      <c r="F4413" s="14" t="s">
        <v>245</v>
      </c>
      <c r="G4413" s="128">
        <v>5987</v>
      </c>
      <c r="H4413" s="128">
        <v>9836</v>
      </c>
      <c r="I4413" s="128"/>
      <c r="J4413" s="129">
        <v>0.98566308243727596</v>
      </c>
      <c r="K4413" s="129">
        <v>0.92655367231638419</v>
      </c>
      <c r="L4413" s="111">
        <v>25</v>
      </c>
      <c r="M4413" s="28">
        <v>0.6</v>
      </c>
      <c r="N4413" s="129">
        <v>0.13</v>
      </c>
    </row>
    <row r="4414" spans="1:14">
      <c r="A4414" s="87" t="s">
        <v>135</v>
      </c>
      <c r="B4414" s="14" t="s">
        <v>75</v>
      </c>
      <c r="C4414" s="14" t="s">
        <v>183</v>
      </c>
      <c r="D4414" s="14">
        <v>2018</v>
      </c>
      <c r="E4414" s="14">
        <v>2018</v>
      </c>
      <c r="F4414" s="14" t="s">
        <v>245</v>
      </c>
      <c r="G4414" s="128">
        <v>1041</v>
      </c>
      <c r="H4414" s="128">
        <v>1930</v>
      </c>
      <c r="I4414" s="128"/>
      <c r="J4414" s="129">
        <v>0.94444444444444442</v>
      </c>
      <c r="K4414" s="129">
        <v>0.96</v>
      </c>
      <c r="L4414" s="111">
        <v>25</v>
      </c>
      <c r="M4414" s="28">
        <v>0.6</v>
      </c>
      <c r="N4414" s="129">
        <v>0.13</v>
      </c>
    </row>
    <row r="4415" spans="1:14">
      <c r="A4415" s="87" t="s">
        <v>136</v>
      </c>
      <c r="B4415" s="14" t="s">
        <v>75</v>
      </c>
      <c r="C4415" s="14" t="s">
        <v>183</v>
      </c>
      <c r="D4415" s="14">
        <v>2018</v>
      </c>
      <c r="E4415" s="14">
        <v>2018</v>
      </c>
      <c r="F4415" s="14" t="s">
        <v>245</v>
      </c>
      <c r="G4415" s="128">
        <v>6170</v>
      </c>
      <c r="H4415" s="128">
        <v>11424</v>
      </c>
      <c r="I4415" s="128"/>
      <c r="J4415" s="129">
        <v>0.92328767123287669</v>
      </c>
      <c r="K4415" s="129">
        <v>0.90036900369003692</v>
      </c>
      <c r="L4415" s="111">
        <v>25</v>
      </c>
      <c r="M4415" s="28">
        <v>0.6</v>
      </c>
      <c r="N4415" s="129">
        <v>0.13</v>
      </c>
    </row>
    <row r="4416" spans="1:14">
      <c r="A4416" s="87" t="s">
        <v>137</v>
      </c>
      <c r="B4416" s="14" t="s">
        <v>75</v>
      </c>
      <c r="C4416" s="14" t="s">
        <v>183</v>
      </c>
      <c r="D4416" s="14">
        <v>2018</v>
      </c>
      <c r="E4416" s="14">
        <v>2018</v>
      </c>
      <c r="F4416" s="14" t="s">
        <v>245</v>
      </c>
      <c r="G4416" s="128">
        <v>22977</v>
      </c>
      <c r="H4416" s="128">
        <v>52829</v>
      </c>
      <c r="I4416" s="128"/>
      <c r="J4416" s="129">
        <v>0.98982188295165396</v>
      </c>
      <c r="K4416" s="129">
        <v>0.96969696969696972</v>
      </c>
      <c r="L4416" s="111">
        <v>3</v>
      </c>
      <c r="M4416" s="28">
        <v>1</v>
      </c>
      <c r="N4416" s="129">
        <v>3.3799999999999997E-2</v>
      </c>
    </row>
    <row r="4417" spans="1:14">
      <c r="A4417" s="87" t="s">
        <v>138</v>
      </c>
      <c r="B4417" s="14" t="s">
        <v>75</v>
      </c>
      <c r="C4417" s="14" t="s">
        <v>183</v>
      </c>
      <c r="D4417" s="14">
        <v>2018</v>
      </c>
      <c r="E4417" s="14">
        <v>2018</v>
      </c>
      <c r="F4417" s="14" t="s">
        <v>245</v>
      </c>
      <c r="G4417" s="128">
        <v>595</v>
      </c>
      <c r="H4417" s="128">
        <v>1224</v>
      </c>
      <c r="I4417" s="128"/>
      <c r="J4417" s="129">
        <v>1</v>
      </c>
      <c r="K4417" s="129">
        <v>0.94736842105263153</v>
      </c>
      <c r="L4417" s="111">
        <v>25</v>
      </c>
      <c r="M4417" s="28">
        <v>0.6</v>
      </c>
      <c r="N4417" s="129">
        <v>0.13</v>
      </c>
    </row>
    <row r="4418" spans="1:14">
      <c r="A4418" s="87" t="s">
        <v>139</v>
      </c>
      <c r="B4418" s="14" t="s">
        <v>75</v>
      </c>
      <c r="C4418" s="14" t="s">
        <v>183</v>
      </c>
      <c r="D4418" s="14">
        <v>2018</v>
      </c>
      <c r="E4418" s="14">
        <v>2018</v>
      </c>
      <c r="F4418" s="14" t="s">
        <v>245</v>
      </c>
      <c r="G4418" s="128">
        <v>403</v>
      </c>
      <c r="H4418" s="128">
        <v>698</v>
      </c>
      <c r="I4418" s="128"/>
      <c r="J4418" s="129">
        <v>1</v>
      </c>
      <c r="K4418" s="129">
        <v>0.94117647058823528</v>
      </c>
      <c r="L4418" s="111">
        <v>25</v>
      </c>
      <c r="M4418" s="28">
        <v>0.6</v>
      </c>
      <c r="N4418" s="129">
        <v>0.13</v>
      </c>
    </row>
    <row r="4419" spans="1:14">
      <c r="A4419" s="87" t="s">
        <v>140</v>
      </c>
      <c r="B4419" s="14" t="s">
        <v>75</v>
      </c>
      <c r="C4419" s="14" t="s">
        <v>183</v>
      </c>
      <c r="D4419" s="14">
        <v>2018</v>
      </c>
      <c r="E4419" s="14">
        <v>2018</v>
      </c>
      <c r="F4419" s="14" t="s">
        <v>245</v>
      </c>
      <c r="G4419" s="128">
        <v>21349</v>
      </c>
      <c r="H4419" s="128">
        <v>47635</v>
      </c>
      <c r="I4419" s="128"/>
      <c r="J4419" s="129">
        <v>0.99575911789652249</v>
      </c>
      <c r="K4419" s="129">
        <v>0.93610223642172519</v>
      </c>
      <c r="L4419" s="111">
        <v>2</v>
      </c>
      <c r="M4419" s="28">
        <v>0.5</v>
      </c>
      <c r="N4419" s="129">
        <v>5.28E-2</v>
      </c>
    </row>
    <row r="4420" spans="1:14">
      <c r="A4420" s="87" t="s">
        <v>141</v>
      </c>
      <c r="B4420" s="14" t="s">
        <v>75</v>
      </c>
      <c r="C4420" s="14" t="s">
        <v>183</v>
      </c>
      <c r="D4420" s="14">
        <v>2018</v>
      </c>
      <c r="E4420" s="14">
        <v>2018</v>
      </c>
      <c r="F4420" s="14" t="s">
        <v>245</v>
      </c>
      <c r="G4420" s="128">
        <v>3052</v>
      </c>
      <c r="H4420" s="128">
        <v>6077</v>
      </c>
      <c r="I4420" s="128"/>
      <c r="J4420" s="129">
        <v>0.93865030674846628</v>
      </c>
      <c r="K4420" s="129">
        <v>0.89622641509433965</v>
      </c>
      <c r="L4420" s="111">
        <v>25</v>
      </c>
      <c r="M4420" s="28">
        <v>0.6</v>
      </c>
      <c r="N4420" s="129">
        <v>0.13</v>
      </c>
    </row>
    <row r="4421" spans="1:14">
      <c r="A4421" s="87" t="s">
        <v>142</v>
      </c>
      <c r="B4421" s="14" t="s">
        <v>75</v>
      </c>
      <c r="C4421" s="14" t="s">
        <v>183</v>
      </c>
      <c r="D4421" s="14">
        <v>2018</v>
      </c>
      <c r="E4421" s="14">
        <v>2018</v>
      </c>
      <c r="F4421" s="14" t="s">
        <v>245</v>
      </c>
      <c r="G4421" s="128">
        <v>3964</v>
      </c>
      <c r="H4421" s="128">
        <v>6748</v>
      </c>
      <c r="I4421" s="128"/>
      <c r="J4421" s="129">
        <v>0.77653631284916202</v>
      </c>
      <c r="K4421" s="129">
        <v>0.72916666666666663</v>
      </c>
      <c r="L4421" s="111">
        <v>25</v>
      </c>
      <c r="M4421" s="28">
        <v>0.6</v>
      </c>
      <c r="N4421" s="129">
        <v>0.13</v>
      </c>
    </row>
    <row r="4422" spans="1:14">
      <c r="A4422" s="87" t="s">
        <v>143</v>
      </c>
      <c r="B4422" s="14" t="s">
        <v>74</v>
      </c>
      <c r="C4422" s="14" t="s">
        <v>183</v>
      </c>
      <c r="D4422" s="14">
        <v>2018</v>
      </c>
      <c r="E4422" s="14">
        <v>2018</v>
      </c>
      <c r="F4422" s="14" t="s">
        <v>245</v>
      </c>
      <c r="G4422" s="128">
        <v>111321</v>
      </c>
      <c r="H4422" s="128">
        <v>224263</v>
      </c>
      <c r="I4422" s="128"/>
      <c r="J4422" s="129">
        <v>0.99197145405887599</v>
      </c>
      <c r="K4422" s="129">
        <v>0.99799196787148592</v>
      </c>
      <c r="L4422" s="111">
        <v>16</v>
      </c>
      <c r="M4422" s="28">
        <v>0.56299999999999994</v>
      </c>
      <c r="N4422" s="129">
        <v>8.7999999999999995E-2</v>
      </c>
    </row>
    <row r="4423" spans="1:14">
      <c r="A4423" s="87" t="s">
        <v>144</v>
      </c>
      <c r="B4423" s="14" t="s">
        <v>74</v>
      </c>
      <c r="C4423" s="14" t="s">
        <v>183</v>
      </c>
      <c r="D4423" s="14">
        <v>2018</v>
      </c>
      <c r="E4423" s="14">
        <v>2018</v>
      </c>
      <c r="F4423" s="14" t="s">
        <v>245</v>
      </c>
      <c r="G4423" s="128">
        <v>8387</v>
      </c>
      <c r="H4423" s="128">
        <v>15593</v>
      </c>
      <c r="I4423" s="128"/>
      <c r="J4423" s="129">
        <v>1</v>
      </c>
      <c r="K4423" s="129">
        <v>0.8867924528301887</v>
      </c>
      <c r="L4423" s="111">
        <v>25</v>
      </c>
      <c r="M4423" s="28">
        <v>0.6</v>
      </c>
      <c r="N4423" s="129">
        <v>0.13</v>
      </c>
    </row>
    <row r="4424" spans="1:14">
      <c r="A4424" s="87" t="s">
        <v>145</v>
      </c>
      <c r="B4424" s="14" t="s">
        <v>75</v>
      </c>
      <c r="C4424" s="14" t="s">
        <v>183</v>
      </c>
      <c r="D4424" s="14">
        <v>2018</v>
      </c>
      <c r="E4424" s="14">
        <v>2018</v>
      </c>
      <c r="F4424" s="14" t="s">
        <v>245</v>
      </c>
      <c r="G4424" s="128">
        <v>1191</v>
      </c>
      <c r="H4424" s="128">
        <v>2189</v>
      </c>
      <c r="I4424" s="128"/>
      <c r="J4424" s="129">
        <v>0.984375</v>
      </c>
      <c r="K4424" s="129">
        <v>0.83783783783783783</v>
      </c>
      <c r="L4424" s="111">
        <v>25</v>
      </c>
      <c r="M4424" s="28">
        <v>0.6</v>
      </c>
      <c r="N4424" s="129">
        <v>0.13</v>
      </c>
    </row>
    <row r="4425" spans="1:14">
      <c r="A4425" s="87" t="s">
        <v>146</v>
      </c>
      <c r="B4425" s="14" t="s">
        <v>75</v>
      </c>
      <c r="C4425" s="14" t="s">
        <v>183</v>
      </c>
      <c r="D4425" s="14">
        <v>2018</v>
      </c>
      <c r="E4425" s="14">
        <v>2018</v>
      </c>
      <c r="F4425" s="14" t="s">
        <v>245</v>
      </c>
      <c r="G4425" s="128">
        <v>117728</v>
      </c>
      <c r="H4425" s="128">
        <v>258144</v>
      </c>
      <c r="I4425" s="128"/>
      <c r="J4425" s="129">
        <v>0.98698299391140043</v>
      </c>
      <c r="K4425" s="129">
        <v>0.89484240687679084</v>
      </c>
      <c r="L4425" s="111">
        <v>14</v>
      </c>
      <c r="M4425" s="28">
        <v>0.64300000000000002</v>
      </c>
      <c r="N4425" s="129">
        <v>3.9300000000000002E-2</v>
      </c>
    </row>
    <row r="4426" spans="1:14">
      <c r="A4426" s="87" t="s">
        <v>147</v>
      </c>
      <c r="B4426" s="14" t="s">
        <v>74</v>
      </c>
      <c r="C4426" s="14" t="s">
        <v>183</v>
      </c>
      <c r="D4426" s="14">
        <v>2018</v>
      </c>
      <c r="E4426" s="14">
        <v>2018</v>
      </c>
      <c r="F4426" s="14" t="s">
        <v>245</v>
      </c>
      <c r="G4426" s="128">
        <v>94749</v>
      </c>
      <c r="H4426" s="128">
        <v>199442</v>
      </c>
      <c r="I4426" s="128"/>
      <c r="J4426" s="129">
        <v>0.99282678002125402</v>
      </c>
      <c r="K4426" s="129">
        <v>0.79260543038705955</v>
      </c>
      <c r="L4426" s="111">
        <v>15</v>
      </c>
      <c r="M4426" s="28">
        <v>0.66700000000000004</v>
      </c>
      <c r="N4426" s="129">
        <v>6.4100000000000004E-2</v>
      </c>
    </row>
    <row r="4427" spans="1:14">
      <c r="A4427" s="87" t="s">
        <v>148</v>
      </c>
      <c r="B4427" s="14" t="s">
        <v>75</v>
      </c>
      <c r="C4427" s="14" t="s">
        <v>183</v>
      </c>
      <c r="D4427" s="14">
        <v>2018</v>
      </c>
      <c r="E4427" s="14">
        <v>2018</v>
      </c>
      <c r="F4427" s="14" t="s">
        <v>245</v>
      </c>
      <c r="G4427" s="128">
        <v>2126</v>
      </c>
      <c r="H4427" s="128">
        <v>4655</v>
      </c>
      <c r="I4427" s="128"/>
      <c r="J4427" s="129">
        <v>1</v>
      </c>
      <c r="K4427" s="129">
        <v>0.97014925373134331</v>
      </c>
      <c r="L4427" s="111">
        <v>25</v>
      </c>
      <c r="M4427" s="28">
        <v>0.6</v>
      </c>
      <c r="N4427" s="129">
        <v>0.13</v>
      </c>
    </row>
    <row r="4428" spans="1:14">
      <c r="A4428" s="87" t="s">
        <v>149</v>
      </c>
      <c r="B4428" s="14" t="s">
        <v>75</v>
      </c>
      <c r="C4428" s="14" t="s">
        <v>183</v>
      </c>
      <c r="D4428" s="14">
        <v>2018</v>
      </c>
      <c r="E4428" s="14">
        <v>2018</v>
      </c>
      <c r="F4428" s="14" t="s">
        <v>245</v>
      </c>
      <c r="G4428" s="128">
        <v>158956</v>
      </c>
      <c r="H4428" s="128">
        <v>344997</v>
      </c>
      <c r="I4428" s="128"/>
      <c r="J4428" s="129">
        <v>0.99007148530579825</v>
      </c>
      <c r="K4428" s="129">
        <v>0.92475014697236924</v>
      </c>
      <c r="L4428" s="111">
        <v>17</v>
      </c>
      <c r="M4428" s="28">
        <v>0.52900000000000003</v>
      </c>
      <c r="N4428" s="129">
        <v>3.5799999999999998E-2</v>
      </c>
    </row>
    <row r="4429" spans="1:14">
      <c r="A4429" s="87" t="s">
        <v>150</v>
      </c>
      <c r="B4429" s="14" t="s">
        <v>74</v>
      </c>
      <c r="C4429" s="14" t="s">
        <v>183</v>
      </c>
      <c r="D4429" s="14">
        <v>2018</v>
      </c>
      <c r="E4429" s="14">
        <v>2018</v>
      </c>
      <c r="F4429" s="14" t="s">
        <v>245</v>
      </c>
      <c r="G4429" s="128">
        <v>131584</v>
      </c>
      <c r="H4429" s="128">
        <v>260795</v>
      </c>
      <c r="I4429" s="128"/>
      <c r="J4429" s="129">
        <v>0.97836266752785406</v>
      </c>
      <c r="K4429" s="129">
        <v>0.96685971685971683</v>
      </c>
      <c r="L4429" s="111">
        <v>25</v>
      </c>
      <c r="M4429" s="28">
        <v>0.64</v>
      </c>
      <c r="N4429" s="129">
        <v>3.4700000000000002E-2</v>
      </c>
    </row>
    <row r="4430" spans="1:14">
      <c r="A4430" s="87" t="s">
        <v>151</v>
      </c>
      <c r="B4430" s="14" t="s">
        <v>74</v>
      </c>
      <c r="C4430" s="14" t="s">
        <v>183</v>
      </c>
      <c r="D4430" s="14">
        <v>2018</v>
      </c>
      <c r="E4430" s="14">
        <v>2018</v>
      </c>
      <c r="F4430" s="14" t="s">
        <v>245</v>
      </c>
      <c r="G4430" s="128">
        <v>32822</v>
      </c>
      <c r="H4430" s="128">
        <v>49160</v>
      </c>
      <c r="I4430" s="128"/>
      <c r="J4430" s="129">
        <v>0.96145124716553287</v>
      </c>
      <c r="K4430" s="129">
        <v>0.62618595825426948</v>
      </c>
      <c r="L4430" s="111">
        <v>4</v>
      </c>
      <c r="M4430" s="28">
        <v>0.25</v>
      </c>
      <c r="N4430" s="129">
        <v>7.7299999999999994E-2</v>
      </c>
    </row>
    <row r="4431" spans="1:14">
      <c r="A4431" s="87" t="s">
        <v>152</v>
      </c>
      <c r="B4431" s="14" t="s">
        <v>75</v>
      </c>
      <c r="C4431" s="14" t="s">
        <v>183</v>
      </c>
      <c r="D4431" s="14">
        <v>2018</v>
      </c>
      <c r="E4431" s="14">
        <v>2018</v>
      </c>
      <c r="F4431" s="14" t="s">
        <v>245</v>
      </c>
      <c r="G4431" s="128">
        <v>46250</v>
      </c>
      <c r="H4431" s="128">
        <v>101739</v>
      </c>
      <c r="I4431" s="128"/>
      <c r="J4431" s="129">
        <v>0.97490452809601746</v>
      </c>
      <c r="K4431" s="129">
        <v>0.89606035205364631</v>
      </c>
      <c r="L4431" s="111">
        <v>6</v>
      </c>
      <c r="M4431" s="28">
        <v>0.66700000000000004</v>
      </c>
      <c r="N4431" s="129">
        <v>1.8100000000000002E-2</v>
      </c>
    </row>
    <row r="4432" spans="1:14">
      <c r="A4432" s="87" t="s">
        <v>153</v>
      </c>
      <c r="B4432" s="14" t="s">
        <v>74</v>
      </c>
      <c r="C4432" s="14" t="s">
        <v>183</v>
      </c>
      <c r="D4432" s="14">
        <v>2018</v>
      </c>
      <c r="E4432" s="14">
        <v>2018</v>
      </c>
      <c r="F4432" s="14" t="s">
        <v>245</v>
      </c>
      <c r="G4432" s="128">
        <v>9358</v>
      </c>
      <c r="H4432" s="128">
        <v>16330</v>
      </c>
      <c r="I4432" s="128"/>
      <c r="J4432" s="129">
        <v>0.97698209718670082</v>
      </c>
      <c r="K4432" s="129">
        <v>0.9641255605381166</v>
      </c>
      <c r="L4432" s="111">
        <v>25</v>
      </c>
      <c r="M4432" s="28">
        <v>0.6</v>
      </c>
      <c r="N4432" s="129">
        <v>0.13</v>
      </c>
    </row>
    <row r="4433" spans="1:14">
      <c r="A4433" s="87" t="s">
        <v>154</v>
      </c>
      <c r="B4433" s="14" t="s">
        <v>74</v>
      </c>
      <c r="C4433" s="14" t="s">
        <v>183</v>
      </c>
      <c r="D4433" s="14">
        <v>2018</v>
      </c>
      <c r="E4433" s="14">
        <v>2018</v>
      </c>
      <c r="F4433" s="14" t="s">
        <v>245</v>
      </c>
      <c r="G4433" s="128">
        <v>12771</v>
      </c>
      <c r="H4433" s="128">
        <v>24271</v>
      </c>
      <c r="I4433" s="128"/>
      <c r="J4433" s="129">
        <v>0.99356223175965663</v>
      </c>
      <c r="K4433" s="129">
        <v>0.90169491525423728</v>
      </c>
      <c r="L4433" s="111">
        <v>25</v>
      </c>
      <c r="M4433" s="28">
        <v>0.6</v>
      </c>
      <c r="N4433" s="129">
        <v>0.13</v>
      </c>
    </row>
    <row r="4434" spans="1:14">
      <c r="A4434" s="87" t="s">
        <v>155</v>
      </c>
      <c r="B4434" s="14" t="s">
        <v>74</v>
      </c>
      <c r="C4434" s="14" t="s">
        <v>183</v>
      </c>
      <c r="D4434" s="14">
        <v>2018</v>
      </c>
      <c r="E4434" s="14">
        <v>2018</v>
      </c>
      <c r="F4434" s="14" t="s">
        <v>245</v>
      </c>
      <c r="G4434" s="128">
        <v>20269</v>
      </c>
      <c r="H4434" s="128">
        <v>39690</v>
      </c>
      <c r="I4434" s="128"/>
      <c r="J4434" s="129">
        <v>0.88064516129032255</v>
      </c>
      <c r="K4434" s="129">
        <v>0.88732394366197187</v>
      </c>
      <c r="L4434" s="111">
        <v>25</v>
      </c>
      <c r="M4434" s="28">
        <v>0.6</v>
      </c>
      <c r="N4434" s="129">
        <v>0.13</v>
      </c>
    </row>
    <row r="4435" spans="1:14">
      <c r="A4435" s="87" t="s">
        <v>156</v>
      </c>
      <c r="B4435" s="14" t="s">
        <v>74</v>
      </c>
      <c r="C4435" s="14" t="s">
        <v>183</v>
      </c>
      <c r="D4435" s="14">
        <v>2018</v>
      </c>
      <c r="E4435" s="14">
        <v>2018</v>
      </c>
      <c r="F4435" s="14" t="s">
        <v>245</v>
      </c>
      <c r="G4435" s="128">
        <v>44319</v>
      </c>
      <c r="H4435" s="128">
        <v>84952</v>
      </c>
      <c r="I4435" s="128"/>
      <c r="J4435" s="129">
        <v>0.99398395721925137</v>
      </c>
      <c r="K4435" s="129">
        <v>0.97040169133192389</v>
      </c>
      <c r="L4435" s="111">
        <v>6</v>
      </c>
      <c r="M4435" s="28">
        <v>0.66700000000000004</v>
      </c>
      <c r="N4435" s="129">
        <v>0.05</v>
      </c>
    </row>
    <row r="4436" spans="1:14">
      <c r="A4436" s="87" t="s">
        <v>157</v>
      </c>
      <c r="B4436" s="14" t="s">
        <v>74</v>
      </c>
      <c r="C4436" s="14" t="s">
        <v>183</v>
      </c>
      <c r="D4436" s="14">
        <v>2018</v>
      </c>
      <c r="E4436" s="14">
        <v>2018</v>
      </c>
      <c r="F4436" s="14" t="s">
        <v>245</v>
      </c>
      <c r="G4436" s="128">
        <v>14771</v>
      </c>
      <c r="H4436" s="128">
        <v>26244</v>
      </c>
      <c r="I4436" s="128"/>
      <c r="J4436" s="129">
        <v>0.96768707482993199</v>
      </c>
      <c r="K4436" s="129">
        <v>0.99065420560747663</v>
      </c>
      <c r="L4436" s="111">
        <v>25</v>
      </c>
      <c r="M4436" s="28">
        <v>0.6</v>
      </c>
      <c r="N4436" s="129">
        <v>0.13</v>
      </c>
    </row>
    <row r="4437" spans="1:14">
      <c r="A4437" s="87" t="s">
        <v>158</v>
      </c>
      <c r="B4437" s="14" t="s">
        <v>75</v>
      </c>
      <c r="C4437" s="14" t="s">
        <v>183</v>
      </c>
      <c r="D4437" s="14">
        <v>2018</v>
      </c>
      <c r="E4437" s="14">
        <v>2018</v>
      </c>
      <c r="F4437" s="14" t="s">
        <v>245</v>
      </c>
      <c r="G4437" s="128">
        <v>12235</v>
      </c>
      <c r="H4437" s="128">
        <v>22870</v>
      </c>
      <c r="I4437" s="128"/>
      <c r="J4437" s="129">
        <v>0.9373848987108655</v>
      </c>
      <c r="K4437" s="129">
        <v>0.93398533007334961</v>
      </c>
      <c r="L4437" s="111">
        <v>25</v>
      </c>
      <c r="M4437" s="28">
        <v>0.6</v>
      </c>
      <c r="N4437" s="129">
        <v>0.13</v>
      </c>
    </row>
    <row r="4438" spans="1:14">
      <c r="A4438" s="87" t="s">
        <v>159</v>
      </c>
      <c r="B4438" s="14" t="s">
        <v>75</v>
      </c>
      <c r="C4438" s="14" t="s">
        <v>183</v>
      </c>
      <c r="D4438" s="14">
        <v>2018</v>
      </c>
      <c r="E4438" s="14">
        <v>2018</v>
      </c>
      <c r="F4438" s="14" t="s">
        <v>245</v>
      </c>
      <c r="G4438" s="128">
        <v>146</v>
      </c>
      <c r="H4438" s="128">
        <v>236</v>
      </c>
      <c r="I4438" s="128"/>
      <c r="J4438" s="129">
        <v>1</v>
      </c>
      <c r="K4438" s="129">
        <v>0.75</v>
      </c>
      <c r="L4438" s="111">
        <v>25</v>
      </c>
      <c r="M4438" s="28">
        <v>0.6</v>
      </c>
      <c r="N4438" s="129">
        <v>0.13</v>
      </c>
    </row>
    <row r="4439" spans="1:14">
      <c r="A4439" s="87" t="s">
        <v>160</v>
      </c>
      <c r="B4439" s="14" t="s">
        <v>75</v>
      </c>
      <c r="C4439" s="14" t="s">
        <v>183</v>
      </c>
      <c r="D4439" s="14">
        <v>2018</v>
      </c>
      <c r="E4439" s="14">
        <v>2018</v>
      </c>
      <c r="F4439" s="14" t="s">
        <v>245</v>
      </c>
      <c r="G4439" s="128">
        <v>3165</v>
      </c>
      <c r="H4439" s="128">
        <v>6506</v>
      </c>
      <c r="I4439" s="128"/>
      <c r="J4439" s="129">
        <v>0.9375</v>
      </c>
      <c r="K4439" s="129">
        <v>0.92920353982300885</v>
      </c>
      <c r="L4439" s="111">
        <v>25</v>
      </c>
      <c r="M4439" s="28">
        <v>0.6</v>
      </c>
      <c r="N4439" s="129">
        <v>0.13</v>
      </c>
    </row>
    <row r="4440" spans="1:14">
      <c r="A4440" s="87" t="s">
        <v>161</v>
      </c>
      <c r="B4440" s="14" t="s">
        <v>74</v>
      </c>
      <c r="C4440" s="14" t="s">
        <v>183</v>
      </c>
      <c r="D4440" s="14">
        <v>2018</v>
      </c>
      <c r="E4440" s="14">
        <v>2018</v>
      </c>
      <c r="F4440" s="14" t="s">
        <v>245</v>
      </c>
      <c r="G4440" s="128">
        <v>20387</v>
      </c>
      <c r="H4440" s="128">
        <v>37788</v>
      </c>
      <c r="I4440" s="128"/>
      <c r="J4440" s="129">
        <v>0.97880299251870329</v>
      </c>
      <c r="K4440" s="129">
        <v>0.96</v>
      </c>
      <c r="L4440" s="111">
        <v>4</v>
      </c>
      <c r="M4440" s="28">
        <v>0.25</v>
      </c>
      <c r="N4440" s="129">
        <v>3.4700000000000002E-2</v>
      </c>
    </row>
    <row r="4441" spans="1:14">
      <c r="A4441" s="87" t="s">
        <v>162</v>
      </c>
      <c r="B4441" s="14" t="s">
        <v>74</v>
      </c>
      <c r="C4441" s="14" t="s">
        <v>183</v>
      </c>
      <c r="D4441" s="14">
        <v>2018</v>
      </c>
      <c r="E4441" s="14">
        <v>2018</v>
      </c>
      <c r="F4441" s="14" t="s">
        <v>245</v>
      </c>
      <c r="G4441" s="128">
        <v>16488</v>
      </c>
      <c r="H4441" s="128">
        <v>28908</v>
      </c>
      <c r="I4441" s="128"/>
      <c r="J4441" s="129">
        <v>0.96502057613168724</v>
      </c>
      <c r="K4441" s="129">
        <v>0.48958333333333331</v>
      </c>
      <c r="L4441" s="111">
        <v>25</v>
      </c>
      <c r="M4441" s="28">
        <v>0.6</v>
      </c>
      <c r="N4441" s="129">
        <v>0.13</v>
      </c>
    </row>
    <row r="4442" spans="1:14">
      <c r="A4442" s="87" t="s">
        <v>163</v>
      </c>
      <c r="B4442" s="14" t="s">
        <v>75</v>
      </c>
      <c r="C4442" s="14" t="s">
        <v>183</v>
      </c>
      <c r="D4442" s="14">
        <v>2018</v>
      </c>
      <c r="E4442" s="14">
        <v>2018</v>
      </c>
      <c r="F4442" s="14" t="s">
        <v>245</v>
      </c>
      <c r="G4442" s="128">
        <v>37759</v>
      </c>
      <c r="H4442" s="128">
        <v>79077</v>
      </c>
      <c r="I4442" s="128"/>
      <c r="J4442" s="129">
        <v>0.97846332945285219</v>
      </c>
      <c r="K4442" s="129">
        <v>0.9303525365434222</v>
      </c>
      <c r="L4442" s="111">
        <v>3</v>
      </c>
      <c r="M4442" s="28">
        <v>0.66700000000000004</v>
      </c>
      <c r="N4442" s="129">
        <v>6.25E-2</v>
      </c>
    </row>
    <row r="4443" spans="1:14">
      <c r="A4443" s="87" t="s">
        <v>164</v>
      </c>
      <c r="B4443" s="14" t="s">
        <v>75</v>
      </c>
      <c r="C4443" s="14" t="s">
        <v>183</v>
      </c>
      <c r="D4443" s="14">
        <v>2018</v>
      </c>
      <c r="E4443" s="14">
        <v>2018</v>
      </c>
      <c r="F4443" s="14" t="s">
        <v>245</v>
      </c>
      <c r="G4443" s="128">
        <v>5348</v>
      </c>
      <c r="H4443" s="128">
        <v>12267</v>
      </c>
      <c r="I4443" s="128"/>
      <c r="J4443" s="129">
        <v>0.9946236559139785</v>
      </c>
      <c r="K4443" s="129">
        <v>0.96350364963503654</v>
      </c>
      <c r="L4443" s="111">
        <v>25</v>
      </c>
      <c r="M4443" s="28">
        <v>0.6</v>
      </c>
      <c r="N4443" s="129">
        <v>0.13</v>
      </c>
    </row>
    <row r="4444" spans="1:14">
      <c r="A4444" s="87" t="s">
        <v>165</v>
      </c>
      <c r="B4444" s="14" t="s">
        <v>75</v>
      </c>
      <c r="C4444" s="14" t="s">
        <v>183</v>
      </c>
      <c r="D4444" s="14">
        <v>2018</v>
      </c>
      <c r="E4444" s="14">
        <v>2018</v>
      </c>
      <c r="F4444" s="14" t="s">
        <v>245</v>
      </c>
      <c r="G4444" s="128">
        <v>4126</v>
      </c>
      <c r="H4444" s="128">
        <v>8944</v>
      </c>
      <c r="I4444" s="128"/>
      <c r="J4444" s="129">
        <v>0.87719298245614041</v>
      </c>
      <c r="K4444" s="129">
        <v>0.97247706422018354</v>
      </c>
      <c r="L4444" s="111">
        <v>25</v>
      </c>
      <c r="M4444" s="28">
        <v>0.6</v>
      </c>
      <c r="N4444" s="129">
        <v>0.13</v>
      </c>
    </row>
    <row r="4445" spans="1:14">
      <c r="A4445" s="87" t="s">
        <v>166</v>
      </c>
      <c r="B4445" s="14" t="s">
        <v>75</v>
      </c>
      <c r="C4445" s="14" t="s">
        <v>183</v>
      </c>
      <c r="D4445" s="14">
        <v>2018</v>
      </c>
      <c r="E4445" s="14">
        <v>2018</v>
      </c>
      <c r="F4445" s="14" t="s">
        <v>245</v>
      </c>
      <c r="G4445" s="128">
        <v>969</v>
      </c>
      <c r="H4445" s="128">
        <v>1655</v>
      </c>
      <c r="I4445" s="128"/>
      <c r="J4445" s="129">
        <v>1</v>
      </c>
      <c r="K4445" s="129">
        <v>0.87096774193548387</v>
      </c>
      <c r="L4445" s="111">
        <v>25</v>
      </c>
      <c r="M4445" s="28">
        <v>0.6</v>
      </c>
      <c r="N4445" s="129">
        <v>0.13</v>
      </c>
    </row>
    <row r="4446" spans="1:14">
      <c r="A4446" s="87" t="s">
        <v>167</v>
      </c>
      <c r="B4446" s="14" t="s">
        <v>74</v>
      </c>
      <c r="C4446" s="14" t="s">
        <v>183</v>
      </c>
      <c r="D4446" s="14">
        <v>2018</v>
      </c>
      <c r="E4446" s="14">
        <v>2018</v>
      </c>
      <c r="F4446" s="14" t="s">
        <v>245</v>
      </c>
      <c r="G4446" s="128">
        <v>50651</v>
      </c>
      <c r="H4446" s="128">
        <v>117219</v>
      </c>
      <c r="I4446" s="128"/>
      <c r="J4446" s="129">
        <v>0.99171597633136099</v>
      </c>
      <c r="K4446" s="129">
        <v>0.80288461538461542</v>
      </c>
      <c r="L4446" s="111">
        <v>6</v>
      </c>
      <c r="M4446" s="28">
        <v>0.16700000000000001</v>
      </c>
      <c r="N4446" s="129">
        <v>3.7999999999999999E-2</v>
      </c>
    </row>
    <row r="4447" spans="1:14">
      <c r="A4447" s="87" t="s">
        <v>168</v>
      </c>
      <c r="B4447" s="14" t="s">
        <v>75</v>
      </c>
      <c r="C4447" s="14" t="s">
        <v>183</v>
      </c>
      <c r="D4447" s="14">
        <v>2018</v>
      </c>
      <c r="E4447" s="14">
        <v>2018</v>
      </c>
      <c r="F4447" s="14" t="s">
        <v>245</v>
      </c>
      <c r="G4447" s="128">
        <v>2661</v>
      </c>
      <c r="H4447" s="128">
        <v>4669</v>
      </c>
      <c r="I4447" s="128"/>
      <c r="J4447" s="129">
        <v>1</v>
      </c>
      <c r="K4447" s="129">
        <v>0.95238095238095233</v>
      </c>
      <c r="L4447" s="111">
        <v>25</v>
      </c>
      <c r="M4447" s="28">
        <v>0.6</v>
      </c>
      <c r="N4447" s="129">
        <v>0.13</v>
      </c>
    </row>
    <row r="4448" spans="1:14">
      <c r="A4448" s="87" t="s">
        <v>169</v>
      </c>
      <c r="B4448" s="14" t="s">
        <v>74</v>
      </c>
      <c r="C4448" s="14" t="s">
        <v>183</v>
      </c>
      <c r="D4448" s="14">
        <v>2018</v>
      </c>
      <c r="E4448" s="14">
        <v>2018</v>
      </c>
      <c r="F4448" s="14" t="s">
        <v>245</v>
      </c>
      <c r="G4448" s="128">
        <v>34044</v>
      </c>
      <c r="H4448" s="128">
        <v>67156</v>
      </c>
      <c r="I4448" s="128"/>
      <c r="J4448" s="129">
        <v>0.97786720321931586</v>
      </c>
      <c r="K4448" s="129">
        <v>0.95780590717299574</v>
      </c>
      <c r="L4448" s="111">
        <v>5</v>
      </c>
      <c r="M4448" s="28">
        <v>0.2</v>
      </c>
      <c r="N4448" s="129">
        <v>6.0400000000000002E-2</v>
      </c>
    </row>
    <row r="4449" spans="1:14">
      <c r="A4449" s="87" t="s">
        <v>170</v>
      </c>
      <c r="B4449" s="14" t="s">
        <v>74</v>
      </c>
      <c r="C4449" s="14" t="s">
        <v>183</v>
      </c>
      <c r="D4449" s="14">
        <v>2018</v>
      </c>
      <c r="E4449" s="14">
        <v>2018</v>
      </c>
      <c r="F4449" s="14" t="s">
        <v>245</v>
      </c>
      <c r="G4449" s="128">
        <v>10064</v>
      </c>
      <c r="H4449" s="128">
        <v>18382</v>
      </c>
      <c r="I4449" s="128"/>
      <c r="J4449" s="129">
        <v>0.83300198807157055</v>
      </c>
      <c r="K4449" s="129">
        <v>0.85606060606060608</v>
      </c>
      <c r="L4449" s="111">
        <v>25</v>
      </c>
      <c r="M4449" s="28">
        <v>0.6</v>
      </c>
      <c r="N4449" s="129">
        <v>0.13</v>
      </c>
    </row>
    <row r="4450" spans="1:14">
      <c r="A4450" s="87" t="s">
        <v>171</v>
      </c>
      <c r="B4450" s="14" t="s">
        <v>75</v>
      </c>
      <c r="C4450" s="14" t="s">
        <v>183</v>
      </c>
      <c r="D4450" s="14">
        <v>2018</v>
      </c>
      <c r="E4450" s="14">
        <v>2018</v>
      </c>
      <c r="F4450" s="14" t="s">
        <v>245</v>
      </c>
      <c r="G4450" s="128">
        <v>5981</v>
      </c>
      <c r="H4450" s="128">
        <v>12820</v>
      </c>
      <c r="I4450" s="128"/>
      <c r="J4450" s="129">
        <v>0.99270072992700731</v>
      </c>
      <c r="K4450" s="129">
        <v>0.95833333333333337</v>
      </c>
      <c r="L4450" s="111">
        <v>25</v>
      </c>
      <c r="M4450" s="28">
        <v>0.6</v>
      </c>
      <c r="N4450" s="129">
        <v>0.13</v>
      </c>
    </row>
    <row r="4451" spans="1:14">
      <c r="A4451" s="51" t="s">
        <v>281</v>
      </c>
      <c r="B4451" s="14" t="s">
        <v>66</v>
      </c>
      <c r="C4451" s="14" t="s">
        <v>184</v>
      </c>
      <c r="D4451" s="14">
        <v>2018</v>
      </c>
      <c r="E4451" s="14">
        <v>2018</v>
      </c>
      <c r="F4451" s="14" t="s">
        <v>245</v>
      </c>
      <c r="G4451" s="128"/>
      <c r="H4451" s="128"/>
      <c r="I4451" s="128"/>
      <c r="J4451" s="129"/>
      <c r="K4451" s="129"/>
      <c r="L4451" s="111"/>
      <c r="M4451" s="28"/>
      <c r="N4451" s="28"/>
    </row>
    <row r="4452" spans="1:14">
      <c r="A4452" s="51" t="s">
        <v>172</v>
      </c>
      <c r="B4452" s="14" t="s">
        <v>66</v>
      </c>
      <c r="C4452" s="14" t="s">
        <v>184</v>
      </c>
      <c r="D4452" s="14">
        <v>2018</v>
      </c>
      <c r="E4452" s="14">
        <v>2018</v>
      </c>
      <c r="F4452" s="14" t="s">
        <v>245</v>
      </c>
      <c r="G4452" s="128">
        <v>1978064</v>
      </c>
      <c r="H4452" s="128">
        <v>4024010</v>
      </c>
      <c r="I4452" s="128"/>
      <c r="J4452" s="129">
        <v>0.98295726793570593</v>
      </c>
      <c r="K4452" s="129">
        <v>0.92426494102597867</v>
      </c>
      <c r="L4452" s="111">
        <v>326</v>
      </c>
      <c r="M4452" s="28">
        <v>0.66900000000000004</v>
      </c>
      <c r="N4452" s="129">
        <v>7.0499999999999993E-2</v>
      </c>
    </row>
    <row r="4453" spans="1:14">
      <c r="A4453" s="51" t="s">
        <v>173</v>
      </c>
      <c r="B4453" s="14" t="s">
        <v>74</v>
      </c>
      <c r="C4453" s="14" t="s">
        <v>184</v>
      </c>
      <c r="D4453" s="14">
        <v>2018</v>
      </c>
      <c r="E4453" s="14">
        <v>2018</v>
      </c>
      <c r="F4453" s="14" t="s">
        <v>245</v>
      </c>
      <c r="G4453" s="128">
        <v>55632</v>
      </c>
      <c r="H4453" s="128">
        <v>103157</v>
      </c>
      <c r="I4453" s="128"/>
      <c r="J4453" s="129">
        <v>0.98415374241402565</v>
      </c>
      <c r="K4453" s="129">
        <v>0.970873786407767</v>
      </c>
      <c r="L4453" s="111">
        <v>11</v>
      </c>
      <c r="M4453" s="28">
        <v>0.90900000000000003</v>
      </c>
      <c r="N4453" s="129">
        <v>4.2900000000000001E-2</v>
      </c>
    </row>
    <row r="4454" spans="1:14">
      <c r="A4454" s="51" t="s">
        <v>174</v>
      </c>
      <c r="B4454" s="14" t="s">
        <v>75</v>
      </c>
      <c r="C4454" s="14" t="s">
        <v>184</v>
      </c>
      <c r="D4454" s="14">
        <v>2018</v>
      </c>
      <c r="E4454" s="14">
        <v>2018</v>
      </c>
      <c r="F4454" s="14" t="s">
        <v>245</v>
      </c>
      <c r="G4454" s="128">
        <v>80</v>
      </c>
      <c r="H4454" s="128">
        <v>147</v>
      </c>
      <c r="I4454" s="128"/>
      <c r="J4454" s="129">
        <v>1</v>
      </c>
      <c r="K4454" s="129">
        <v>1</v>
      </c>
      <c r="L4454" s="111">
        <v>32</v>
      </c>
      <c r="M4454" s="28">
        <v>0.65600000000000003</v>
      </c>
      <c r="N4454" s="129">
        <v>0.17280000000000001</v>
      </c>
    </row>
    <row r="4455" spans="1:14">
      <c r="A4455" s="51" t="s">
        <v>175</v>
      </c>
      <c r="B4455" s="14" t="s">
        <v>75</v>
      </c>
      <c r="C4455" s="14" t="s">
        <v>184</v>
      </c>
      <c r="D4455" s="14">
        <v>2018</v>
      </c>
      <c r="E4455" s="14">
        <v>2018</v>
      </c>
      <c r="F4455" s="14" t="s">
        <v>245</v>
      </c>
      <c r="G4455" s="128">
        <v>1558</v>
      </c>
      <c r="H4455" s="128">
        <v>2817</v>
      </c>
      <c r="I4455" s="128"/>
      <c r="J4455" s="129">
        <v>0.98630136986301364</v>
      </c>
      <c r="K4455" s="129">
        <v>0.9821428571428571</v>
      </c>
      <c r="L4455" s="111">
        <v>32</v>
      </c>
      <c r="M4455" s="28">
        <v>0.65600000000000003</v>
      </c>
      <c r="N4455" s="129">
        <v>0.17280000000000001</v>
      </c>
    </row>
    <row r="4456" spans="1:14">
      <c r="A4456" s="51" t="s">
        <v>176</v>
      </c>
      <c r="B4456" s="14" t="s">
        <v>75</v>
      </c>
      <c r="C4456" s="14" t="s">
        <v>184</v>
      </c>
      <c r="D4456" s="14">
        <v>2018</v>
      </c>
      <c r="E4456" s="14">
        <v>2018</v>
      </c>
      <c r="F4456" s="14" t="s">
        <v>245</v>
      </c>
      <c r="G4456" s="128">
        <v>17067</v>
      </c>
      <c r="H4456" s="128">
        <v>30964</v>
      </c>
      <c r="I4456" s="128"/>
      <c r="J4456" s="129">
        <v>0.9094594594594595</v>
      </c>
      <c r="K4456" s="129">
        <v>0.95210727969348663</v>
      </c>
      <c r="L4456" s="111">
        <v>32</v>
      </c>
      <c r="M4456" s="28">
        <v>0.65600000000000003</v>
      </c>
      <c r="N4456" s="129">
        <v>0.17280000000000001</v>
      </c>
    </row>
    <row r="4457" spans="1:14">
      <c r="A4457" s="51" t="s">
        <v>177</v>
      </c>
      <c r="B4457" s="14" t="s">
        <v>75</v>
      </c>
      <c r="C4457" s="14" t="s">
        <v>184</v>
      </c>
      <c r="D4457" s="14">
        <v>2018</v>
      </c>
      <c r="E4457" s="14">
        <v>2018</v>
      </c>
      <c r="F4457" s="14" t="s">
        <v>245</v>
      </c>
      <c r="G4457" s="128">
        <v>2749</v>
      </c>
      <c r="H4457" s="128">
        <v>4978</v>
      </c>
      <c r="I4457" s="128"/>
      <c r="J4457" s="129">
        <v>0.97727272727272729</v>
      </c>
      <c r="K4457" s="129">
        <v>0.95652173913043481</v>
      </c>
      <c r="L4457" s="111">
        <v>32</v>
      </c>
      <c r="M4457" s="28">
        <v>0.65600000000000003</v>
      </c>
      <c r="N4457" s="129">
        <v>0.17280000000000001</v>
      </c>
    </row>
    <row r="4458" spans="1:14">
      <c r="A4458" s="51" t="s">
        <v>178</v>
      </c>
      <c r="B4458" s="14" t="s">
        <v>75</v>
      </c>
      <c r="C4458" s="14" t="s">
        <v>184</v>
      </c>
      <c r="D4458" s="14">
        <v>2018</v>
      </c>
      <c r="E4458" s="14">
        <v>2018</v>
      </c>
      <c r="F4458" s="14" t="s">
        <v>245</v>
      </c>
      <c r="G4458" s="128">
        <v>697</v>
      </c>
      <c r="H4458" s="128">
        <v>1498</v>
      </c>
      <c r="I4458" s="128"/>
      <c r="J4458" s="129">
        <v>0.97058823529411764</v>
      </c>
      <c r="K4458" s="129">
        <v>0.96153846153846156</v>
      </c>
      <c r="L4458" s="111">
        <v>32</v>
      </c>
      <c r="M4458" s="28">
        <v>0.65600000000000003</v>
      </c>
      <c r="N4458" s="129">
        <v>0.17280000000000001</v>
      </c>
    </row>
    <row r="4459" spans="1:14">
      <c r="A4459" s="51" t="s">
        <v>179</v>
      </c>
      <c r="B4459" s="14" t="s">
        <v>74</v>
      </c>
      <c r="C4459" s="14" t="s">
        <v>184</v>
      </c>
      <c r="D4459" s="14">
        <v>2018</v>
      </c>
      <c r="E4459" s="14">
        <v>2018</v>
      </c>
      <c r="F4459" s="14" t="s">
        <v>245</v>
      </c>
      <c r="G4459" s="128">
        <v>30919</v>
      </c>
      <c r="H4459" s="128">
        <v>61341</v>
      </c>
      <c r="I4459" s="128"/>
      <c r="J4459" s="129">
        <v>0.98305084745762716</v>
      </c>
      <c r="K4459" s="129">
        <v>0.97908745247148288</v>
      </c>
      <c r="L4459" s="111">
        <v>6</v>
      </c>
      <c r="M4459" s="28">
        <v>0.83299999999999996</v>
      </c>
      <c r="N4459" s="129">
        <v>3.2599999999999997E-2</v>
      </c>
    </row>
    <row r="4460" spans="1:14">
      <c r="A4460" s="51" t="s">
        <v>180</v>
      </c>
      <c r="B4460" s="14" t="s">
        <v>75</v>
      </c>
      <c r="C4460" s="14" t="s">
        <v>184</v>
      </c>
      <c r="D4460" s="14">
        <v>2018</v>
      </c>
      <c r="E4460" s="14">
        <v>2018</v>
      </c>
      <c r="F4460" s="14" t="s">
        <v>245</v>
      </c>
      <c r="G4460" s="128">
        <v>2576</v>
      </c>
      <c r="H4460" s="128">
        <v>5137</v>
      </c>
      <c r="I4460" s="128"/>
      <c r="J4460" s="129">
        <v>0.99</v>
      </c>
      <c r="K4460" s="129">
        <v>0.92105263157894735</v>
      </c>
      <c r="L4460" s="111">
        <v>32</v>
      </c>
      <c r="M4460" s="28">
        <v>0.65600000000000003</v>
      </c>
      <c r="N4460" s="129">
        <v>0.17280000000000001</v>
      </c>
    </row>
    <row r="4461" spans="1:14">
      <c r="A4461" s="51" t="s">
        <v>181</v>
      </c>
      <c r="B4461" s="14" t="s">
        <v>75</v>
      </c>
      <c r="C4461" s="14" t="s">
        <v>184</v>
      </c>
      <c r="D4461" s="14">
        <v>2018</v>
      </c>
      <c r="E4461" s="14">
        <v>2018</v>
      </c>
      <c r="F4461" s="14" t="s">
        <v>245</v>
      </c>
      <c r="G4461" s="128">
        <v>6530</v>
      </c>
      <c r="H4461" s="128">
        <v>11288</v>
      </c>
      <c r="I4461" s="128"/>
      <c r="J4461" s="129">
        <v>0.97560975609756095</v>
      </c>
      <c r="K4461" s="129">
        <v>0.98523985239852396</v>
      </c>
      <c r="L4461" s="111">
        <v>32</v>
      </c>
      <c r="M4461" s="28">
        <v>0.65600000000000003</v>
      </c>
      <c r="N4461" s="129">
        <v>0.17280000000000001</v>
      </c>
    </row>
    <row r="4462" spans="1:14">
      <c r="A4462" s="87" t="s">
        <v>123</v>
      </c>
      <c r="B4462" s="14" t="s">
        <v>74</v>
      </c>
      <c r="C4462" s="14" t="s">
        <v>184</v>
      </c>
      <c r="D4462" s="14">
        <v>2018</v>
      </c>
      <c r="E4462" s="14">
        <v>2018</v>
      </c>
      <c r="F4462" s="14" t="s">
        <v>245</v>
      </c>
      <c r="G4462" s="128">
        <v>94887</v>
      </c>
      <c r="H4462" s="128">
        <v>217902</v>
      </c>
      <c r="I4462" s="128"/>
      <c r="J4462" s="129">
        <v>0.93170589944783488</v>
      </c>
      <c r="K4462" s="129">
        <v>0.64255319148936174</v>
      </c>
      <c r="L4462" s="111">
        <v>17</v>
      </c>
      <c r="M4462" s="28">
        <v>0.58799999999999997</v>
      </c>
      <c r="N4462" s="129">
        <v>5.1999999999999998E-2</v>
      </c>
    </row>
    <row r="4463" spans="1:14">
      <c r="A4463" s="87" t="s">
        <v>124</v>
      </c>
      <c r="B4463" s="14" t="s">
        <v>75</v>
      </c>
      <c r="C4463" s="14" t="s">
        <v>184</v>
      </c>
      <c r="D4463" s="14">
        <v>2018</v>
      </c>
      <c r="E4463" s="14">
        <v>2018</v>
      </c>
      <c r="F4463" s="14" t="s">
        <v>245</v>
      </c>
      <c r="G4463" s="128">
        <v>1487</v>
      </c>
      <c r="H4463" s="128">
        <v>3379</v>
      </c>
      <c r="I4463" s="128"/>
      <c r="J4463" s="129">
        <v>1</v>
      </c>
      <c r="K4463" s="129">
        <v>0.98039215686274506</v>
      </c>
      <c r="L4463" s="111">
        <v>32</v>
      </c>
      <c r="M4463" s="28">
        <v>0.65600000000000003</v>
      </c>
      <c r="N4463" s="129">
        <v>0.17280000000000001</v>
      </c>
    </row>
    <row r="4464" spans="1:14">
      <c r="A4464" s="87" t="s">
        <v>125</v>
      </c>
      <c r="B4464" s="14" t="s">
        <v>75</v>
      </c>
      <c r="C4464" s="14" t="s">
        <v>184</v>
      </c>
      <c r="D4464" s="14">
        <v>2018</v>
      </c>
      <c r="E4464" s="14">
        <v>2018</v>
      </c>
      <c r="F4464" s="14" t="s">
        <v>245</v>
      </c>
      <c r="G4464" s="128">
        <v>11956</v>
      </c>
      <c r="H4464" s="128">
        <v>19931</v>
      </c>
      <c r="I4464" s="128"/>
      <c r="J4464" s="129">
        <v>0.97754491017964074</v>
      </c>
      <c r="K4464" s="129">
        <v>0.97453703703703709</v>
      </c>
      <c r="L4464" s="111">
        <v>32</v>
      </c>
      <c r="M4464" s="28">
        <v>0.65600000000000003</v>
      </c>
      <c r="N4464" s="129">
        <v>0.17280000000000001</v>
      </c>
    </row>
    <row r="4465" spans="1:14">
      <c r="A4465" s="87" t="s">
        <v>126</v>
      </c>
      <c r="B4465" s="14" t="s">
        <v>75</v>
      </c>
      <c r="C4465" s="14" t="s">
        <v>184</v>
      </c>
      <c r="D4465" s="14">
        <v>2018</v>
      </c>
      <c r="E4465" s="14">
        <v>2018</v>
      </c>
      <c r="F4465" s="14" t="s">
        <v>245</v>
      </c>
      <c r="G4465" s="128">
        <v>16881</v>
      </c>
      <c r="H4465" s="128">
        <v>40017</v>
      </c>
      <c r="I4465" s="128"/>
      <c r="J4465" s="129">
        <v>0.97451274362818596</v>
      </c>
      <c r="K4465" s="129">
        <v>0.92986425339366519</v>
      </c>
      <c r="L4465" s="111">
        <v>32</v>
      </c>
      <c r="M4465" s="28">
        <v>0.65600000000000003</v>
      </c>
      <c r="N4465" s="129">
        <v>0.17280000000000001</v>
      </c>
    </row>
    <row r="4466" spans="1:14">
      <c r="A4466" s="87" t="s">
        <v>127</v>
      </c>
      <c r="B4466" s="14" t="s">
        <v>75</v>
      </c>
      <c r="C4466" s="14" t="s">
        <v>184</v>
      </c>
      <c r="D4466" s="14">
        <v>2018</v>
      </c>
      <c r="E4466" s="14">
        <v>2018</v>
      </c>
      <c r="F4466" s="14" t="s">
        <v>245</v>
      </c>
      <c r="G4466" s="128">
        <v>1036</v>
      </c>
      <c r="H4466" s="128">
        <v>1981</v>
      </c>
      <c r="I4466" s="128"/>
      <c r="J4466" s="129">
        <v>1</v>
      </c>
      <c r="K4466" s="129">
        <v>0.90322580645161288</v>
      </c>
      <c r="L4466" s="111">
        <v>32</v>
      </c>
      <c r="M4466" s="28">
        <v>0.65600000000000003</v>
      </c>
      <c r="N4466" s="129">
        <v>0.17280000000000001</v>
      </c>
    </row>
    <row r="4467" spans="1:14">
      <c r="A4467" s="87" t="s">
        <v>128</v>
      </c>
      <c r="B4467" s="14" t="s">
        <v>75</v>
      </c>
      <c r="C4467" s="14" t="s">
        <v>184</v>
      </c>
      <c r="D4467" s="14">
        <v>2018</v>
      </c>
      <c r="E4467" s="14">
        <v>2018</v>
      </c>
      <c r="F4467" s="14" t="s">
        <v>245</v>
      </c>
      <c r="G4467" s="128">
        <v>68132</v>
      </c>
      <c r="H4467" s="128">
        <v>156958</v>
      </c>
      <c r="I4467" s="128"/>
      <c r="J4467" s="129">
        <v>0.98507017020005971</v>
      </c>
      <c r="K4467" s="129">
        <v>0.9417344173441734</v>
      </c>
      <c r="L4467" s="111">
        <v>10</v>
      </c>
      <c r="M4467" s="28">
        <v>0.4</v>
      </c>
      <c r="N4467" s="129">
        <v>2.3699999999999999E-2</v>
      </c>
    </row>
    <row r="4468" spans="1:14">
      <c r="A4468" s="87" t="s">
        <v>129</v>
      </c>
      <c r="B4468" s="14" t="s">
        <v>75</v>
      </c>
      <c r="C4468" s="14" t="s">
        <v>184</v>
      </c>
      <c r="D4468" s="14">
        <v>2018</v>
      </c>
      <c r="E4468" s="14">
        <v>2018</v>
      </c>
      <c r="F4468" s="14" t="s">
        <v>245</v>
      </c>
      <c r="G4468" s="128">
        <v>10700</v>
      </c>
      <c r="H4468" s="128">
        <v>23929</v>
      </c>
      <c r="I4468" s="128"/>
      <c r="J4468" s="129">
        <v>0.99795081967213117</v>
      </c>
      <c r="K4468" s="129">
        <v>0.94721407624633436</v>
      </c>
      <c r="L4468" s="111">
        <v>32</v>
      </c>
      <c r="M4468" s="28">
        <v>0.65600000000000003</v>
      </c>
      <c r="N4468" s="129">
        <v>0.17280000000000001</v>
      </c>
    </row>
    <row r="4469" spans="1:14">
      <c r="A4469" s="87" t="s">
        <v>130</v>
      </c>
      <c r="B4469" s="14" t="s">
        <v>75</v>
      </c>
      <c r="C4469" s="14" t="s">
        <v>184</v>
      </c>
      <c r="D4469" s="14">
        <v>2018</v>
      </c>
      <c r="E4469" s="14">
        <v>2018</v>
      </c>
      <c r="F4469" s="14" t="s">
        <v>245</v>
      </c>
      <c r="G4469" s="128">
        <v>6313</v>
      </c>
      <c r="H4469" s="128">
        <v>11533</v>
      </c>
      <c r="I4469" s="128"/>
      <c r="J4469" s="129">
        <v>0.91335740072202165</v>
      </c>
      <c r="K4469" s="129">
        <v>0.84864864864864864</v>
      </c>
      <c r="L4469" s="111">
        <v>32</v>
      </c>
      <c r="M4469" s="28">
        <v>0.65600000000000003</v>
      </c>
      <c r="N4469" s="129">
        <v>0.17280000000000001</v>
      </c>
    </row>
    <row r="4470" spans="1:14">
      <c r="A4470" s="87" t="s">
        <v>131</v>
      </c>
      <c r="B4470" s="14" t="s">
        <v>75</v>
      </c>
      <c r="C4470" s="14" t="s">
        <v>184</v>
      </c>
      <c r="D4470" s="14">
        <v>2018</v>
      </c>
      <c r="E4470" s="14">
        <v>2018</v>
      </c>
      <c r="F4470" s="14" t="s">
        <v>245</v>
      </c>
      <c r="G4470" s="128">
        <v>1544</v>
      </c>
      <c r="H4470" s="128">
        <v>3053</v>
      </c>
      <c r="I4470" s="128"/>
      <c r="J4470" s="129">
        <v>0.90588235294117647</v>
      </c>
      <c r="K4470" s="129">
        <v>0.86274509803921573</v>
      </c>
      <c r="L4470" s="111">
        <v>32</v>
      </c>
      <c r="M4470" s="28">
        <v>0.65600000000000003</v>
      </c>
      <c r="N4470" s="129">
        <v>0.17280000000000001</v>
      </c>
    </row>
    <row r="4471" spans="1:14">
      <c r="A4471" s="87" t="s">
        <v>132</v>
      </c>
      <c r="B4471" s="14" t="s">
        <v>76</v>
      </c>
      <c r="C4471" s="14" t="s">
        <v>184</v>
      </c>
      <c r="D4471" s="14">
        <v>2018</v>
      </c>
      <c r="E4471" s="14">
        <v>2018</v>
      </c>
      <c r="F4471" s="14" t="s">
        <v>245</v>
      </c>
      <c r="G4471" s="128">
        <v>553466</v>
      </c>
      <c r="H4471" s="128">
        <v>1086313</v>
      </c>
      <c r="I4471" s="128"/>
      <c r="J4471" s="129">
        <v>0.99220217630170493</v>
      </c>
      <c r="K4471" s="129">
        <v>0.92718908629441621</v>
      </c>
      <c r="L4471" s="111">
        <v>100</v>
      </c>
      <c r="M4471" s="28">
        <v>0.78</v>
      </c>
      <c r="N4471" s="129">
        <v>9.5000000000000001E-2</v>
      </c>
    </row>
    <row r="4472" spans="1:14">
      <c r="A4472" s="87" t="s">
        <v>133</v>
      </c>
      <c r="B4472" s="14" t="s">
        <v>75</v>
      </c>
      <c r="C4472" s="14" t="s">
        <v>184</v>
      </c>
      <c r="D4472" s="14">
        <v>2018</v>
      </c>
      <c r="E4472" s="14">
        <v>2018</v>
      </c>
      <c r="F4472" s="14" t="s">
        <v>245</v>
      </c>
      <c r="G4472" s="128">
        <v>11404</v>
      </c>
      <c r="H4472" s="128">
        <v>27446</v>
      </c>
      <c r="I4472" s="128"/>
      <c r="J4472" s="129">
        <v>0.99507389162561577</v>
      </c>
      <c r="K4472" s="129">
        <v>0.98880597014925375</v>
      </c>
      <c r="L4472" s="111">
        <v>32</v>
      </c>
      <c r="M4472" s="28">
        <v>0.65600000000000003</v>
      </c>
      <c r="N4472" s="129">
        <v>0.17280000000000001</v>
      </c>
    </row>
    <row r="4473" spans="1:14">
      <c r="A4473" s="87" t="s">
        <v>134</v>
      </c>
      <c r="B4473" s="14" t="s">
        <v>75</v>
      </c>
      <c r="C4473" s="14" t="s">
        <v>184</v>
      </c>
      <c r="D4473" s="14">
        <v>2018</v>
      </c>
      <c r="E4473" s="14">
        <v>2018</v>
      </c>
      <c r="F4473" s="14" t="s">
        <v>245</v>
      </c>
      <c r="G4473" s="128">
        <v>6030</v>
      </c>
      <c r="H4473" s="128">
        <v>9849</v>
      </c>
      <c r="I4473" s="128"/>
      <c r="J4473" s="129">
        <v>0.97463768115942029</v>
      </c>
      <c r="K4473" s="129">
        <v>0.88826815642458101</v>
      </c>
      <c r="L4473" s="111">
        <v>32</v>
      </c>
      <c r="M4473" s="28">
        <v>0.65600000000000003</v>
      </c>
      <c r="N4473" s="129">
        <v>0.17280000000000001</v>
      </c>
    </row>
    <row r="4474" spans="1:14">
      <c r="A4474" s="87" t="s">
        <v>135</v>
      </c>
      <c r="B4474" s="14" t="s">
        <v>75</v>
      </c>
      <c r="C4474" s="14" t="s">
        <v>184</v>
      </c>
      <c r="D4474" s="14">
        <v>2018</v>
      </c>
      <c r="E4474" s="14">
        <v>2018</v>
      </c>
      <c r="F4474" s="14" t="s">
        <v>245</v>
      </c>
      <c r="G4474" s="128">
        <v>1040</v>
      </c>
      <c r="H4474" s="128">
        <v>1903</v>
      </c>
      <c r="I4474" s="128"/>
      <c r="J4474" s="129">
        <v>0.94117647058823528</v>
      </c>
      <c r="K4474" s="129">
        <v>1</v>
      </c>
      <c r="L4474" s="111">
        <v>32</v>
      </c>
      <c r="M4474" s="28">
        <v>0.65600000000000003</v>
      </c>
      <c r="N4474" s="129">
        <v>0.17280000000000001</v>
      </c>
    </row>
    <row r="4475" spans="1:14">
      <c r="A4475" s="87" t="s">
        <v>136</v>
      </c>
      <c r="B4475" s="14" t="s">
        <v>75</v>
      </c>
      <c r="C4475" s="14" t="s">
        <v>184</v>
      </c>
      <c r="D4475" s="14">
        <v>2018</v>
      </c>
      <c r="E4475" s="14">
        <v>2018</v>
      </c>
      <c r="F4475" s="14" t="s">
        <v>245</v>
      </c>
      <c r="G4475" s="128">
        <v>6240</v>
      </c>
      <c r="H4475" s="128">
        <v>11568</v>
      </c>
      <c r="I4475" s="128"/>
      <c r="J4475" s="129">
        <v>0.91466666666666663</v>
      </c>
      <c r="K4475" s="129">
        <v>0.90671641791044777</v>
      </c>
      <c r="L4475" s="111">
        <v>32</v>
      </c>
      <c r="M4475" s="28">
        <v>0.65600000000000003</v>
      </c>
      <c r="N4475" s="129">
        <v>0.17280000000000001</v>
      </c>
    </row>
    <row r="4476" spans="1:14">
      <c r="A4476" s="87" t="s">
        <v>137</v>
      </c>
      <c r="B4476" s="14" t="s">
        <v>75</v>
      </c>
      <c r="C4476" s="14" t="s">
        <v>184</v>
      </c>
      <c r="D4476" s="14">
        <v>2018</v>
      </c>
      <c r="E4476" s="14">
        <v>2018</v>
      </c>
      <c r="F4476" s="14" t="s">
        <v>245</v>
      </c>
      <c r="G4476" s="128">
        <v>23268</v>
      </c>
      <c r="H4476" s="128">
        <v>53212</v>
      </c>
      <c r="I4476" s="128"/>
      <c r="J4476" s="129">
        <v>0.99433106575963714</v>
      </c>
      <c r="K4476" s="129">
        <v>0.98291925465838514</v>
      </c>
      <c r="L4476" s="111">
        <v>3</v>
      </c>
      <c r="M4476" s="28">
        <v>1</v>
      </c>
      <c r="N4476" s="129">
        <v>2.9700000000000001E-2</v>
      </c>
    </row>
    <row r="4477" spans="1:14">
      <c r="A4477" s="87" t="s">
        <v>138</v>
      </c>
      <c r="B4477" s="14" t="s">
        <v>75</v>
      </c>
      <c r="C4477" s="14" t="s">
        <v>184</v>
      </c>
      <c r="D4477" s="14">
        <v>2018</v>
      </c>
      <c r="E4477" s="14">
        <v>2018</v>
      </c>
      <c r="F4477" s="14" t="s">
        <v>245</v>
      </c>
      <c r="G4477" s="128">
        <v>597</v>
      </c>
      <c r="H4477" s="128">
        <v>1214</v>
      </c>
      <c r="I4477" s="128"/>
      <c r="J4477" s="129">
        <v>0.96875</v>
      </c>
      <c r="K4477" s="129">
        <v>0.95</v>
      </c>
      <c r="L4477" s="111">
        <v>32</v>
      </c>
      <c r="M4477" s="28">
        <v>0.65600000000000003</v>
      </c>
      <c r="N4477" s="129">
        <v>0.17280000000000001</v>
      </c>
    </row>
    <row r="4478" spans="1:14">
      <c r="A4478" s="87" t="s">
        <v>139</v>
      </c>
      <c r="B4478" s="14" t="s">
        <v>75</v>
      </c>
      <c r="C4478" s="14" t="s">
        <v>184</v>
      </c>
      <c r="D4478" s="14">
        <v>2018</v>
      </c>
      <c r="E4478" s="14">
        <v>2018</v>
      </c>
      <c r="F4478" s="14" t="s">
        <v>245</v>
      </c>
      <c r="G4478" s="128">
        <v>395</v>
      </c>
      <c r="H4478" s="128">
        <v>686</v>
      </c>
      <c r="I4478" s="128"/>
      <c r="J4478" s="129">
        <v>1</v>
      </c>
      <c r="K4478" s="129">
        <v>1</v>
      </c>
      <c r="L4478" s="111">
        <v>32</v>
      </c>
      <c r="M4478" s="28">
        <v>0.65600000000000003</v>
      </c>
      <c r="N4478" s="129">
        <v>0.17280000000000001</v>
      </c>
    </row>
    <row r="4479" spans="1:14">
      <c r="A4479" s="87" t="s">
        <v>140</v>
      </c>
      <c r="B4479" s="14" t="s">
        <v>75</v>
      </c>
      <c r="C4479" s="14" t="s">
        <v>184</v>
      </c>
      <c r="D4479" s="14">
        <v>2018</v>
      </c>
      <c r="E4479" s="14">
        <v>2018</v>
      </c>
      <c r="F4479" s="14" t="s">
        <v>245</v>
      </c>
      <c r="G4479" s="128">
        <v>21615</v>
      </c>
      <c r="H4479" s="128">
        <v>48150</v>
      </c>
      <c r="I4479" s="128"/>
      <c r="J4479" s="129">
        <v>0.99140401146131807</v>
      </c>
      <c r="K4479" s="129">
        <v>0.95344827586206893</v>
      </c>
      <c r="L4479" s="111">
        <v>3</v>
      </c>
      <c r="M4479" s="28">
        <v>0.33300000000000002</v>
      </c>
      <c r="N4479" s="129">
        <v>4.8599999999999997E-2</v>
      </c>
    </row>
    <row r="4480" spans="1:14">
      <c r="A4480" s="87" t="s">
        <v>141</v>
      </c>
      <c r="B4480" s="14" t="s">
        <v>75</v>
      </c>
      <c r="C4480" s="14" t="s">
        <v>184</v>
      </c>
      <c r="D4480" s="14">
        <v>2018</v>
      </c>
      <c r="E4480" s="14">
        <v>2018</v>
      </c>
      <c r="F4480" s="14" t="s">
        <v>245</v>
      </c>
      <c r="G4480" s="128">
        <v>3052</v>
      </c>
      <c r="H4480" s="128">
        <v>6089</v>
      </c>
      <c r="I4480" s="128"/>
      <c r="J4480" s="129">
        <v>0.97457627118644063</v>
      </c>
      <c r="K4480" s="129">
        <v>0.8970588235294118</v>
      </c>
      <c r="L4480" s="111">
        <v>32</v>
      </c>
      <c r="M4480" s="28">
        <v>0.65600000000000003</v>
      </c>
      <c r="N4480" s="129">
        <v>0.17280000000000001</v>
      </c>
    </row>
    <row r="4481" spans="1:14">
      <c r="A4481" s="87" t="s">
        <v>142</v>
      </c>
      <c r="B4481" s="14" t="s">
        <v>75</v>
      </c>
      <c r="C4481" s="14" t="s">
        <v>184</v>
      </c>
      <c r="D4481" s="14">
        <v>2018</v>
      </c>
      <c r="E4481" s="14">
        <v>2018</v>
      </c>
      <c r="F4481" s="14" t="s">
        <v>245</v>
      </c>
      <c r="G4481" s="128">
        <v>4087</v>
      </c>
      <c r="H4481" s="128">
        <v>6988</v>
      </c>
      <c r="I4481" s="128"/>
      <c r="J4481" s="129">
        <v>0.8876811594202898</v>
      </c>
      <c r="K4481" s="129">
        <v>0.74594594594594599</v>
      </c>
      <c r="L4481" s="111">
        <v>32</v>
      </c>
      <c r="M4481" s="28">
        <v>0.65600000000000003</v>
      </c>
      <c r="N4481" s="129">
        <v>0.17280000000000001</v>
      </c>
    </row>
    <row r="4482" spans="1:14">
      <c r="A4482" s="87" t="s">
        <v>143</v>
      </c>
      <c r="B4482" s="14" t="s">
        <v>74</v>
      </c>
      <c r="C4482" s="14" t="s">
        <v>184</v>
      </c>
      <c r="D4482" s="14">
        <v>2018</v>
      </c>
      <c r="E4482" s="14">
        <v>2018</v>
      </c>
      <c r="F4482" s="14" t="s">
        <v>245</v>
      </c>
      <c r="G4482" s="128">
        <v>112044</v>
      </c>
      <c r="H4482" s="128">
        <v>224545</v>
      </c>
      <c r="I4482" s="128"/>
      <c r="J4482" s="129">
        <v>0.99206017551190973</v>
      </c>
      <c r="K4482" s="129">
        <v>0.99375557537912573</v>
      </c>
      <c r="L4482" s="111">
        <v>19</v>
      </c>
      <c r="M4482" s="28">
        <v>0.63200000000000001</v>
      </c>
      <c r="N4482" s="129">
        <v>7.9500000000000001E-2</v>
      </c>
    </row>
    <row r="4483" spans="1:14">
      <c r="A4483" s="87" t="s">
        <v>144</v>
      </c>
      <c r="B4483" s="14" t="s">
        <v>74</v>
      </c>
      <c r="C4483" s="14" t="s">
        <v>184</v>
      </c>
      <c r="D4483" s="14">
        <v>2018</v>
      </c>
      <c r="E4483" s="14">
        <v>2018</v>
      </c>
      <c r="F4483" s="14" t="s">
        <v>245</v>
      </c>
      <c r="G4483" s="128">
        <v>8486</v>
      </c>
      <c r="H4483" s="128">
        <v>15477</v>
      </c>
      <c r="I4483" s="128"/>
      <c r="J4483" s="129">
        <v>1</v>
      </c>
      <c r="K4483" s="129">
        <v>0.90598290598290598</v>
      </c>
      <c r="L4483" s="111">
        <v>32</v>
      </c>
      <c r="M4483" s="28">
        <v>0.65600000000000003</v>
      </c>
      <c r="N4483" s="129">
        <v>0.17280000000000001</v>
      </c>
    </row>
    <row r="4484" spans="1:14">
      <c r="A4484" s="87" t="s">
        <v>145</v>
      </c>
      <c r="B4484" s="14" t="s">
        <v>75</v>
      </c>
      <c r="C4484" s="14" t="s">
        <v>184</v>
      </c>
      <c r="D4484" s="14">
        <v>2018</v>
      </c>
      <c r="E4484" s="14">
        <v>2018</v>
      </c>
      <c r="F4484" s="14" t="s">
        <v>245</v>
      </c>
      <c r="G4484" s="128">
        <v>1209</v>
      </c>
      <c r="H4484" s="128">
        <v>2206</v>
      </c>
      <c r="I4484" s="128"/>
      <c r="J4484" s="129">
        <v>1</v>
      </c>
      <c r="K4484" s="129">
        <v>0.86111111111111116</v>
      </c>
      <c r="L4484" s="111">
        <v>32</v>
      </c>
      <c r="M4484" s="28">
        <v>0.65600000000000003</v>
      </c>
      <c r="N4484" s="129">
        <v>0.17280000000000001</v>
      </c>
    </row>
    <row r="4485" spans="1:14">
      <c r="A4485" s="87" t="s">
        <v>146</v>
      </c>
      <c r="B4485" s="14" t="s">
        <v>75</v>
      </c>
      <c r="C4485" s="14" t="s">
        <v>184</v>
      </c>
      <c r="D4485" s="14">
        <v>2018</v>
      </c>
      <c r="E4485" s="14">
        <v>2018</v>
      </c>
      <c r="F4485" s="14" t="s">
        <v>245</v>
      </c>
      <c r="G4485" s="128">
        <v>117832</v>
      </c>
      <c r="H4485" s="128">
        <v>256978</v>
      </c>
      <c r="I4485" s="128"/>
      <c r="J4485" s="129">
        <v>0.99191577364166195</v>
      </c>
      <c r="K4485" s="129">
        <v>0.92242703533026116</v>
      </c>
      <c r="L4485" s="111">
        <v>16</v>
      </c>
      <c r="M4485" s="28">
        <v>0.68799999999999994</v>
      </c>
      <c r="N4485" s="129">
        <v>3.4000000000000002E-2</v>
      </c>
    </row>
    <row r="4486" spans="1:14">
      <c r="A4486" s="87" t="s">
        <v>147</v>
      </c>
      <c r="B4486" s="14" t="s">
        <v>74</v>
      </c>
      <c r="C4486" s="14" t="s">
        <v>184</v>
      </c>
      <c r="D4486" s="14">
        <v>2018</v>
      </c>
      <c r="E4486" s="14">
        <v>2018</v>
      </c>
      <c r="F4486" s="14" t="s">
        <v>245</v>
      </c>
      <c r="G4486" s="128">
        <v>95602</v>
      </c>
      <c r="H4486" s="128">
        <v>199742</v>
      </c>
      <c r="I4486" s="128"/>
      <c r="J4486" s="129">
        <v>0.99361963190184044</v>
      </c>
      <c r="K4486" s="129">
        <v>0.88736118455843471</v>
      </c>
      <c r="L4486" s="111">
        <v>18</v>
      </c>
      <c r="M4486" s="28">
        <v>0.66700000000000004</v>
      </c>
      <c r="N4486" s="129">
        <v>6.6400000000000001E-2</v>
      </c>
    </row>
    <row r="4487" spans="1:14">
      <c r="A4487" s="87" t="s">
        <v>148</v>
      </c>
      <c r="B4487" s="14" t="s">
        <v>75</v>
      </c>
      <c r="C4487" s="14" t="s">
        <v>184</v>
      </c>
      <c r="D4487" s="14">
        <v>2018</v>
      </c>
      <c r="E4487" s="14">
        <v>2018</v>
      </c>
      <c r="F4487" s="14" t="s">
        <v>245</v>
      </c>
      <c r="G4487" s="128">
        <v>2154</v>
      </c>
      <c r="H4487" s="128">
        <v>4716</v>
      </c>
      <c r="I4487" s="128"/>
      <c r="J4487" s="129">
        <v>0.98969072164948457</v>
      </c>
      <c r="K4487" s="129">
        <v>0.94029850746268662</v>
      </c>
      <c r="L4487" s="111">
        <v>32</v>
      </c>
      <c r="M4487" s="28">
        <v>0.65600000000000003</v>
      </c>
      <c r="N4487" s="129">
        <v>0.17280000000000001</v>
      </c>
    </row>
    <row r="4488" spans="1:14">
      <c r="A4488" s="87" t="s">
        <v>149</v>
      </c>
      <c r="B4488" s="14" t="s">
        <v>75</v>
      </c>
      <c r="C4488" s="14" t="s">
        <v>184</v>
      </c>
      <c r="D4488" s="14">
        <v>2018</v>
      </c>
      <c r="E4488" s="14">
        <v>2018</v>
      </c>
      <c r="F4488" s="14" t="s">
        <v>245</v>
      </c>
      <c r="G4488" s="128">
        <v>158837</v>
      </c>
      <c r="H4488" s="128">
        <v>343226</v>
      </c>
      <c r="I4488" s="128"/>
      <c r="J4488" s="129">
        <v>0.99215993727949825</v>
      </c>
      <c r="K4488" s="129">
        <v>0.94793291731669271</v>
      </c>
      <c r="L4488" s="111">
        <v>21</v>
      </c>
      <c r="M4488" s="28">
        <v>0.57099999999999995</v>
      </c>
      <c r="N4488" s="129">
        <v>3.9300000000000002E-2</v>
      </c>
    </row>
    <row r="4489" spans="1:14">
      <c r="A4489" s="87" t="s">
        <v>150</v>
      </c>
      <c r="B4489" s="14" t="s">
        <v>74</v>
      </c>
      <c r="C4489" s="14" t="s">
        <v>184</v>
      </c>
      <c r="D4489" s="14">
        <v>2018</v>
      </c>
      <c r="E4489" s="14">
        <v>2018</v>
      </c>
      <c r="F4489" s="14" t="s">
        <v>245</v>
      </c>
      <c r="G4489" s="128">
        <v>132723</v>
      </c>
      <c r="H4489" s="128">
        <v>261612</v>
      </c>
      <c r="I4489" s="128"/>
      <c r="J4489" s="129">
        <v>0.98479654195856314</v>
      </c>
      <c r="K4489" s="129">
        <v>0.96321353065539117</v>
      </c>
      <c r="L4489" s="111">
        <v>29</v>
      </c>
      <c r="M4489" s="28">
        <v>0.69</v>
      </c>
      <c r="N4489" s="129">
        <v>4.6600000000000003E-2</v>
      </c>
    </row>
    <row r="4490" spans="1:14">
      <c r="A4490" s="87" t="s">
        <v>151</v>
      </c>
      <c r="B4490" s="14" t="s">
        <v>74</v>
      </c>
      <c r="C4490" s="14" t="s">
        <v>184</v>
      </c>
      <c r="D4490" s="14">
        <v>2018</v>
      </c>
      <c r="E4490" s="14">
        <v>2018</v>
      </c>
      <c r="F4490" s="14" t="s">
        <v>245</v>
      </c>
      <c r="G4490" s="128">
        <v>33145</v>
      </c>
      <c r="H4490" s="128">
        <v>49118</v>
      </c>
      <c r="I4490" s="128"/>
      <c r="J4490" s="129">
        <v>0.98008991650610144</v>
      </c>
      <c r="K4490" s="129">
        <v>0.70562130177514792</v>
      </c>
      <c r="L4490" s="111">
        <v>5</v>
      </c>
      <c r="M4490" s="28">
        <v>0.4</v>
      </c>
      <c r="N4490" s="129">
        <v>6.7299999999999999E-2</v>
      </c>
    </row>
    <row r="4491" spans="1:14">
      <c r="A4491" s="87" t="s">
        <v>152</v>
      </c>
      <c r="B4491" s="14" t="s">
        <v>75</v>
      </c>
      <c r="C4491" s="14" t="s">
        <v>184</v>
      </c>
      <c r="D4491" s="14">
        <v>2018</v>
      </c>
      <c r="E4491" s="14">
        <v>2018</v>
      </c>
      <c r="F4491" s="14" t="s">
        <v>245</v>
      </c>
      <c r="G4491" s="128">
        <v>46348</v>
      </c>
      <c r="H4491" s="128">
        <v>101545</v>
      </c>
      <c r="I4491" s="128"/>
      <c r="J4491" s="129">
        <v>0.98255515649050795</v>
      </c>
      <c r="K4491" s="129">
        <v>0.91857707509881426</v>
      </c>
      <c r="L4491" s="111">
        <v>7</v>
      </c>
      <c r="M4491" s="28">
        <v>0.57099999999999995</v>
      </c>
      <c r="N4491" s="129">
        <v>1.5699999999999999E-2</v>
      </c>
    </row>
    <row r="4492" spans="1:14">
      <c r="A4492" s="87" t="s">
        <v>153</v>
      </c>
      <c r="B4492" s="14" t="s">
        <v>74</v>
      </c>
      <c r="C4492" s="14" t="s">
        <v>184</v>
      </c>
      <c r="D4492" s="14">
        <v>2018</v>
      </c>
      <c r="E4492" s="14">
        <v>2018</v>
      </c>
      <c r="F4492" s="14" t="s">
        <v>245</v>
      </c>
      <c r="G4492" s="128">
        <v>9476</v>
      </c>
      <c r="H4492" s="128">
        <v>16328</v>
      </c>
      <c r="I4492" s="128"/>
      <c r="J4492" s="129">
        <v>0.97701149425287359</v>
      </c>
      <c r="K4492" s="129">
        <v>0.95061728395061729</v>
      </c>
      <c r="L4492" s="111">
        <v>32</v>
      </c>
      <c r="M4492" s="28">
        <v>0.65600000000000003</v>
      </c>
      <c r="N4492" s="129">
        <v>0.17280000000000001</v>
      </c>
    </row>
    <row r="4493" spans="1:14">
      <c r="A4493" s="87" t="s">
        <v>154</v>
      </c>
      <c r="B4493" s="14" t="s">
        <v>74</v>
      </c>
      <c r="C4493" s="14" t="s">
        <v>184</v>
      </c>
      <c r="D4493" s="14">
        <v>2018</v>
      </c>
      <c r="E4493" s="14">
        <v>2018</v>
      </c>
      <c r="F4493" s="14" t="s">
        <v>245</v>
      </c>
      <c r="G4493" s="128">
        <v>12879</v>
      </c>
      <c r="H4493" s="128">
        <v>24322</v>
      </c>
      <c r="I4493" s="128"/>
      <c r="J4493" s="129">
        <v>0.98235294117647054</v>
      </c>
      <c r="K4493" s="129">
        <v>0.92032967032967028</v>
      </c>
      <c r="L4493" s="111">
        <v>32</v>
      </c>
      <c r="M4493" s="28">
        <v>0.65600000000000003</v>
      </c>
      <c r="N4493" s="129">
        <v>0.17280000000000001</v>
      </c>
    </row>
    <row r="4494" spans="1:14">
      <c r="A4494" s="87" t="s">
        <v>155</v>
      </c>
      <c r="B4494" s="14" t="s">
        <v>74</v>
      </c>
      <c r="C4494" s="14" t="s">
        <v>184</v>
      </c>
      <c r="D4494" s="14">
        <v>2018</v>
      </c>
      <c r="E4494" s="14">
        <v>2018</v>
      </c>
      <c r="F4494" s="14" t="s">
        <v>245</v>
      </c>
      <c r="G4494" s="128">
        <v>20595</v>
      </c>
      <c r="H4494" s="128">
        <v>40497</v>
      </c>
      <c r="I4494" s="128"/>
      <c r="J4494" s="129">
        <v>0.91411564625850339</v>
      </c>
      <c r="K4494" s="129">
        <v>0.92971246006389774</v>
      </c>
      <c r="L4494" s="111">
        <v>32</v>
      </c>
      <c r="M4494" s="28">
        <v>0.65600000000000003</v>
      </c>
      <c r="N4494" s="129">
        <v>0.17280000000000001</v>
      </c>
    </row>
    <row r="4495" spans="1:14">
      <c r="A4495" s="87" t="s">
        <v>156</v>
      </c>
      <c r="B4495" s="14" t="s">
        <v>74</v>
      </c>
      <c r="C4495" s="14" t="s">
        <v>184</v>
      </c>
      <c r="D4495" s="14">
        <v>2018</v>
      </c>
      <c r="E4495" s="14">
        <v>2018</v>
      </c>
      <c r="F4495" s="14" t="s">
        <v>245</v>
      </c>
      <c r="G4495" s="128">
        <v>44303</v>
      </c>
      <c r="H4495" s="128">
        <v>84476</v>
      </c>
      <c r="I4495" s="128"/>
      <c r="J4495" s="129">
        <v>0.99303356554781508</v>
      </c>
      <c r="K4495" s="129">
        <v>0.96885813148788924</v>
      </c>
      <c r="L4495" s="111">
        <v>7</v>
      </c>
      <c r="M4495" s="28">
        <v>0.71399999999999997</v>
      </c>
      <c r="N4495" s="129">
        <v>7.6999999999999999E-2</v>
      </c>
    </row>
    <row r="4496" spans="1:14">
      <c r="A4496" s="87" t="s">
        <v>157</v>
      </c>
      <c r="B4496" s="14" t="s">
        <v>74</v>
      </c>
      <c r="C4496" s="14" t="s">
        <v>184</v>
      </c>
      <c r="D4496" s="14">
        <v>2018</v>
      </c>
      <c r="E4496" s="14">
        <v>2018</v>
      </c>
      <c r="F4496" s="14" t="s">
        <v>245</v>
      </c>
      <c r="G4496" s="128">
        <v>14858</v>
      </c>
      <c r="H4496" s="128">
        <v>26186</v>
      </c>
      <c r="I4496" s="128"/>
      <c r="J4496" s="129">
        <v>0.9714714714714715</v>
      </c>
      <c r="K4496" s="129">
        <v>0.98775510204081629</v>
      </c>
      <c r="L4496" s="111">
        <v>32</v>
      </c>
      <c r="M4496" s="28">
        <v>0.65600000000000003</v>
      </c>
      <c r="N4496" s="129">
        <v>0.17280000000000001</v>
      </c>
    </row>
    <row r="4497" spans="1:14">
      <c r="A4497" s="87" t="s">
        <v>158</v>
      </c>
      <c r="B4497" s="14" t="s">
        <v>75</v>
      </c>
      <c r="C4497" s="14" t="s">
        <v>184</v>
      </c>
      <c r="D4497" s="14">
        <v>2018</v>
      </c>
      <c r="E4497" s="14">
        <v>2018</v>
      </c>
      <c r="F4497" s="14" t="s">
        <v>245</v>
      </c>
      <c r="G4497" s="128">
        <v>12322</v>
      </c>
      <c r="H4497" s="128">
        <v>22929</v>
      </c>
      <c r="I4497" s="128"/>
      <c r="J4497" s="129">
        <v>0.93155258764607685</v>
      </c>
      <c r="K4497" s="129">
        <v>0.96120689655172409</v>
      </c>
      <c r="L4497" s="111">
        <v>32</v>
      </c>
      <c r="M4497" s="28">
        <v>0.65600000000000003</v>
      </c>
      <c r="N4497" s="129">
        <v>0.17280000000000001</v>
      </c>
    </row>
    <row r="4498" spans="1:14">
      <c r="A4498" s="87" t="s">
        <v>159</v>
      </c>
      <c r="B4498" s="14" t="s">
        <v>75</v>
      </c>
      <c r="C4498" s="14" t="s">
        <v>184</v>
      </c>
      <c r="D4498" s="14">
        <v>2018</v>
      </c>
      <c r="E4498" s="14">
        <v>2018</v>
      </c>
      <c r="F4498" s="14" t="s">
        <v>245</v>
      </c>
      <c r="G4498" s="128">
        <v>147</v>
      </c>
      <c r="H4498" s="128">
        <v>241</v>
      </c>
      <c r="I4498" s="128"/>
      <c r="J4498" s="129">
        <v>1</v>
      </c>
      <c r="K4498" s="129">
        <v>1</v>
      </c>
      <c r="L4498" s="111">
        <v>32</v>
      </c>
      <c r="M4498" s="28">
        <v>0.65600000000000003</v>
      </c>
      <c r="N4498" s="129">
        <v>0.17280000000000001</v>
      </c>
    </row>
    <row r="4499" spans="1:14">
      <c r="A4499" s="87" t="s">
        <v>160</v>
      </c>
      <c r="B4499" s="14" t="s">
        <v>75</v>
      </c>
      <c r="C4499" s="14" t="s">
        <v>184</v>
      </c>
      <c r="D4499" s="14">
        <v>2018</v>
      </c>
      <c r="E4499" s="14">
        <v>2018</v>
      </c>
      <c r="F4499" s="14" t="s">
        <v>245</v>
      </c>
      <c r="G4499" s="128">
        <v>3192</v>
      </c>
      <c r="H4499" s="128">
        <v>6514</v>
      </c>
      <c r="I4499" s="128"/>
      <c r="J4499" s="129">
        <v>0.96478873239436624</v>
      </c>
      <c r="K4499" s="129">
        <v>0.92660550458715596</v>
      </c>
      <c r="L4499" s="111">
        <v>32</v>
      </c>
      <c r="M4499" s="28">
        <v>0.65600000000000003</v>
      </c>
      <c r="N4499" s="129">
        <v>0.17280000000000001</v>
      </c>
    </row>
    <row r="4500" spans="1:14">
      <c r="A4500" s="87" t="s">
        <v>161</v>
      </c>
      <c r="B4500" s="14" t="s">
        <v>74</v>
      </c>
      <c r="C4500" s="14" t="s">
        <v>184</v>
      </c>
      <c r="D4500" s="14">
        <v>2018</v>
      </c>
      <c r="E4500" s="14">
        <v>2018</v>
      </c>
      <c r="F4500" s="14" t="s">
        <v>245</v>
      </c>
      <c r="G4500" s="128">
        <v>20539</v>
      </c>
      <c r="H4500" s="128">
        <v>37878</v>
      </c>
      <c r="I4500" s="128"/>
      <c r="J4500" s="129">
        <v>0.97506561679790027</v>
      </c>
      <c r="K4500" s="129">
        <v>0.94942528735632181</v>
      </c>
      <c r="L4500" s="111">
        <v>5</v>
      </c>
      <c r="M4500" s="28">
        <v>0.4</v>
      </c>
      <c r="N4500" s="129">
        <v>3.0099999999999998E-2</v>
      </c>
    </row>
    <row r="4501" spans="1:14">
      <c r="A4501" s="87" t="s">
        <v>162</v>
      </c>
      <c r="B4501" s="14" t="s">
        <v>74</v>
      </c>
      <c r="C4501" s="14" t="s">
        <v>184</v>
      </c>
      <c r="D4501" s="14">
        <v>2018</v>
      </c>
      <c r="E4501" s="14">
        <v>2018</v>
      </c>
      <c r="F4501" s="14" t="s">
        <v>245</v>
      </c>
      <c r="G4501" s="128">
        <v>16662</v>
      </c>
      <c r="H4501" s="128">
        <v>28991</v>
      </c>
      <c r="I4501" s="128"/>
      <c r="J4501" s="129">
        <v>0.95169082125603865</v>
      </c>
      <c r="K4501" s="129">
        <v>0.53205128205128205</v>
      </c>
      <c r="L4501" s="111">
        <v>32</v>
      </c>
      <c r="M4501" s="28">
        <v>0.65600000000000003</v>
      </c>
      <c r="N4501" s="129">
        <v>0.17280000000000001</v>
      </c>
    </row>
    <row r="4502" spans="1:14">
      <c r="A4502" s="87" t="s">
        <v>163</v>
      </c>
      <c r="B4502" s="14" t="s">
        <v>75</v>
      </c>
      <c r="C4502" s="14" t="s">
        <v>184</v>
      </c>
      <c r="D4502" s="14">
        <v>2018</v>
      </c>
      <c r="E4502" s="14">
        <v>2018</v>
      </c>
      <c r="F4502" s="14" t="s">
        <v>245</v>
      </c>
      <c r="G4502" s="128">
        <v>37905</v>
      </c>
      <c r="H4502" s="128">
        <v>79038</v>
      </c>
      <c r="I4502" s="128"/>
      <c r="J4502" s="129">
        <v>0.97159699892818863</v>
      </c>
      <c r="K4502" s="129">
        <v>0.95542949756888174</v>
      </c>
      <c r="L4502" s="111">
        <v>3</v>
      </c>
      <c r="M4502" s="28">
        <v>0.66700000000000004</v>
      </c>
      <c r="N4502" s="129">
        <v>5.45E-2</v>
      </c>
    </row>
    <row r="4503" spans="1:14">
      <c r="A4503" s="87" t="s">
        <v>164</v>
      </c>
      <c r="B4503" s="14" t="s">
        <v>75</v>
      </c>
      <c r="C4503" s="14" t="s">
        <v>184</v>
      </c>
      <c r="D4503" s="14">
        <v>2018</v>
      </c>
      <c r="E4503" s="14">
        <v>2018</v>
      </c>
      <c r="F4503" s="14" t="s">
        <v>245</v>
      </c>
      <c r="G4503" s="128">
        <v>5315</v>
      </c>
      <c r="H4503" s="128">
        <v>12152</v>
      </c>
      <c r="I4503" s="128"/>
      <c r="J4503" s="129">
        <v>0.99487179487179489</v>
      </c>
      <c r="K4503" s="129">
        <v>0.98192771084337349</v>
      </c>
      <c r="L4503" s="111">
        <v>32</v>
      </c>
      <c r="M4503" s="28">
        <v>0.65600000000000003</v>
      </c>
      <c r="N4503" s="129">
        <v>0.17280000000000001</v>
      </c>
    </row>
    <row r="4504" spans="1:14">
      <c r="A4504" s="87" t="s">
        <v>165</v>
      </c>
      <c r="B4504" s="14" t="s">
        <v>75</v>
      </c>
      <c r="C4504" s="14" t="s">
        <v>184</v>
      </c>
      <c r="D4504" s="14">
        <v>2018</v>
      </c>
      <c r="E4504" s="14">
        <v>2018</v>
      </c>
      <c r="F4504" s="14" t="s">
        <v>245</v>
      </c>
      <c r="G4504" s="128">
        <v>4187</v>
      </c>
      <c r="H4504" s="128">
        <v>9032</v>
      </c>
      <c r="I4504" s="128"/>
      <c r="J4504" s="129">
        <v>0.9425837320574163</v>
      </c>
      <c r="K4504" s="129">
        <v>0.96052631578947367</v>
      </c>
      <c r="L4504" s="111">
        <v>32</v>
      </c>
      <c r="M4504" s="28">
        <v>0.65600000000000003</v>
      </c>
      <c r="N4504" s="129">
        <v>0.17280000000000001</v>
      </c>
    </row>
    <row r="4505" spans="1:14">
      <c r="A4505" s="87" t="s">
        <v>166</v>
      </c>
      <c r="B4505" s="14" t="s">
        <v>75</v>
      </c>
      <c r="C4505" s="14" t="s">
        <v>184</v>
      </c>
      <c r="D4505" s="14">
        <v>2018</v>
      </c>
      <c r="E4505" s="14">
        <v>2018</v>
      </c>
      <c r="F4505" s="14" t="s">
        <v>245</v>
      </c>
      <c r="G4505" s="128">
        <v>995</v>
      </c>
      <c r="H4505" s="128">
        <v>1687</v>
      </c>
      <c r="I4505" s="128"/>
      <c r="J4505" s="129">
        <v>1</v>
      </c>
      <c r="K4505" s="129">
        <v>0.84782608695652173</v>
      </c>
      <c r="L4505" s="111">
        <v>32</v>
      </c>
      <c r="M4505" s="28">
        <v>0.65600000000000003</v>
      </c>
      <c r="N4505" s="129">
        <v>0.17280000000000001</v>
      </c>
    </row>
    <row r="4506" spans="1:14">
      <c r="A4506" s="87" t="s">
        <v>167</v>
      </c>
      <c r="B4506" s="14" t="s">
        <v>74</v>
      </c>
      <c r="C4506" s="14" t="s">
        <v>184</v>
      </c>
      <c r="D4506" s="14">
        <v>2018</v>
      </c>
      <c r="E4506" s="14">
        <v>2018</v>
      </c>
      <c r="F4506" s="14" t="s">
        <v>245</v>
      </c>
      <c r="G4506" s="128">
        <v>50926</v>
      </c>
      <c r="H4506" s="128">
        <v>117454</v>
      </c>
      <c r="I4506" s="128"/>
      <c r="J4506" s="129">
        <v>0.9919724770642202</v>
      </c>
      <c r="K4506" s="129">
        <v>0.74568965517241381</v>
      </c>
      <c r="L4506" s="111">
        <v>7</v>
      </c>
      <c r="M4506" s="28">
        <v>0.28599999999999998</v>
      </c>
      <c r="N4506" s="129">
        <v>4.2200000000000001E-2</v>
      </c>
    </row>
    <row r="4507" spans="1:14">
      <c r="A4507" s="87" t="s">
        <v>168</v>
      </c>
      <c r="B4507" s="14" t="s">
        <v>75</v>
      </c>
      <c r="C4507" s="14" t="s">
        <v>184</v>
      </c>
      <c r="D4507" s="14">
        <v>2018</v>
      </c>
      <c r="E4507" s="14">
        <v>2018</v>
      </c>
      <c r="F4507" s="14" t="s">
        <v>245</v>
      </c>
      <c r="G4507" s="128">
        <v>2670</v>
      </c>
      <c r="H4507" s="128">
        <v>4676</v>
      </c>
      <c r="I4507" s="128"/>
      <c r="J4507" s="129">
        <v>1</v>
      </c>
      <c r="K4507" s="129">
        <v>0.96341463414634143</v>
      </c>
      <c r="L4507" s="111">
        <v>32</v>
      </c>
      <c r="M4507" s="28">
        <v>0.65600000000000003</v>
      </c>
      <c r="N4507" s="129">
        <v>0.17280000000000001</v>
      </c>
    </row>
    <row r="4508" spans="1:14">
      <c r="A4508" s="87" t="s">
        <v>169</v>
      </c>
      <c r="B4508" s="14" t="s">
        <v>74</v>
      </c>
      <c r="C4508" s="14" t="s">
        <v>184</v>
      </c>
      <c r="D4508" s="14">
        <v>2018</v>
      </c>
      <c r="E4508" s="14">
        <v>2018</v>
      </c>
      <c r="F4508" s="14" t="s">
        <v>245</v>
      </c>
      <c r="G4508" s="128">
        <v>34532</v>
      </c>
      <c r="H4508" s="128">
        <v>67699</v>
      </c>
      <c r="I4508" s="128"/>
      <c r="J4508" s="129">
        <v>0.98540145985401462</v>
      </c>
      <c r="K4508" s="129">
        <v>0.96843434343434343</v>
      </c>
      <c r="L4508" s="111">
        <v>7</v>
      </c>
      <c r="M4508" s="28">
        <v>0.28599999999999998</v>
      </c>
      <c r="N4508" s="129">
        <v>6.2799999999999995E-2</v>
      </c>
    </row>
    <row r="4509" spans="1:14">
      <c r="A4509" s="87" t="s">
        <v>170</v>
      </c>
      <c r="B4509" s="14" t="s">
        <v>74</v>
      </c>
      <c r="C4509" s="14" t="s">
        <v>184</v>
      </c>
      <c r="D4509" s="14">
        <v>2018</v>
      </c>
      <c r="E4509" s="14">
        <v>2018</v>
      </c>
      <c r="F4509" s="14" t="s">
        <v>245</v>
      </c>
      <c r="G4509" s="128">
        <v>10136</v>
      </c>
      <c r="H4509" s="128">
        <v>18290</v>
      </c>
      <c r="I4509" s="128"/>
      <c r="J4509" s="129">
        <v>0.87188612099644125</v>
      </c>
      <c r="K4509" s="129">
        <v>0.8896551724137931</v>
      </c>
      <c r="L4509" s="111">
        <v>32</v>
      </c>
      <c r="M4509" s="28">
        <v>0.65600000000000003</v>
      </c>
      <c r="N4509" s="129">
        <v>0.17280000000000001</v>
      </c>
    </row>
    <row r="4510" spans="1:14">
      <c r="A4510" s="87" t="s">
        <v>171</v>
      </c>
      <c r="B4510" s="14" t="s">
        <v>75</v>
      </c>
      <c r="C4510" s="14" t="s">
        <v>184</v>
      </c>
      <c r="D4510" s="14">
        <v>2018</v>
      </c>
      <c r="E4510" s="14">
        <v>2018</v>
      </c>
      <c r="F4510" s="14" t="s">
        <v>245</v>
      </c>
      <c r="G4510" s="128">
        <v>6107</v>
      </c>
      <c r="H4510" s="128">
        <v>13027</v>
      </c>
      <c r="I4510" s="128"/>
      <c r="J4510" s="129">
        <v>0.99669966996699666</v>
      </c>
      <c r="K4510" s="129">
        <v>0.96551724137931039</v>
      </c>
      <c r="L4510" s="111">
        <v>32</v>
      </c>
      <c r="M4510" s="28">
        <v>0.65600000000000003</v>
      </c>
      <c r="N4510" s="129">
        <v>0.17280000000000001</v>
      </c>
    </row>
    <row r="4511" spans="1:14">
      <c r="A4511" s="51" t="s">
        <v>281</v>
      </c>
      <c r="B4511" s="14" t="s">
        <v>66</v>
      </c>
      <c r="C4511" s="14" t="s">
        <v>62</v>
      </c>
      <c r="D4511" s="14">
        <v>2018</v>
      </c>
      <c r="E4511" s="14">
        <v>2018</v>
      </c>
      <c r="F4511" s="14" t="s">
        <v>245</v>
      </c>
      <c r="G4511" s="26"/>
      <c r="H4511" s="26"/>
      <c r="I4511" s="26"/>
      <c r="J4511" s="28"/>
      <c r="K4511" s="28"/>
      <c r="L4511" s="111"/>
      <c r="M4511" s="28"/>
      <c r="N4511" s="28"/>
    </row>
    <row r="4512" spans="1:14">
      <c r="A4512" s="51" t="s">
        <v>172</v>
      </c>
      <c r="B4512" s="14" t="s">
        <v>66</v>
      </c>
      <c r="C4512" s="14" t="s">
        <v>62</v>
      </c>
      <c r="D4512" s="14">
        <v>2018</v>
      </c>
      <c r="E4512" s="14">
        <v>2018</v>
      </c>
      <c r="F4512" s="14" t="s">
        <v>245</v>
      </c>
      <c r="G4512" s="26"/>
      <c r="H4512" s="26"/>
      <c r="I4512" s="26"/>
      <c r="J4512" s="28"/>
      <c r="K4512" s="28"/>
      <c r="L4512" s="111">
        <v>375</v>
      </c>
      <c r="M4512" s="28">
        <v>0.68500000000000005</v>
      </c>
      <c r="N4512" s="28">
        <v>7.0999999999999994E-2</v>
      </c>
    </row>
    <row r="4513" spans="1:14">
      <c r="A4513" s="51" t="s">
        <v>173</v>
      </c>
      <c r="B4513" s="14" t="s">
        <v>74</v>
      </c>
      <c r="C4513" s="14" t="s">
        <v>62</v>
      </c>
      <c r="D4513" s="14">
        <v>2018</v>
      </c>
      <c r="E4513" s="14">
        <v>2018</v>
      </c>
      <c r="F4513" s="14" t="s">
        <v>245</v>
      </c>
      <c r="G4513" s="26"/>
      <c r="H4513" s="26"/>
      <c r="I4513" s="26"/>
      <c r="J4513" s="28"/>
      <c r="K4513" s="28"/>
      <c r="L4513" s="111">
        <v>12</v>
      </c>
      <c r="M4513" s="28">
        <v>0.91700000000000004</v>
      </c>
      <c r="N4513" s="28">
        <v>4.9799999999999997E-2</v>
      </c>
    </row>
    <row r="4514" spans="1:14">
      <c r="A4514" s="51" t="s">
        <v>174</v>
      </c>
      <c r="B4514" s="14" t="s">
        <v>75</v>
      </c>
      <c r="C4514" s="14" t="s">
        <v>62</v>
      </c>
      <c r="D4514" s="14">
        <v>2018</v>
      </c>
      <c r="E4514" s="14">
        <v>2018</v>
      </c>
      <c r="F4514" s="14" t="s">
        <v>245</v>
      </c>
      <c r="G4514" s="26"/>
      <c r="H4514" s="26"/>
      <c r="I4514" s="26"/>
      <c r="J4514" s="28"/>
      <c r="K4514" s="28"/>
      <c r="L4514" s="111">
        <v>36</v>
      </c>
      <c r="M4514" s="28">
        <v>0.66700000000000004</v>
      </c>
      <c r="N4514" s="28">
        <v>0.191</v>
      </c>
    </row>
    <row r="4515" spans="1:14">
      <c r="A4515" s="51" t="s">
        <v>175</v>
      </c>
      <c r="B4515" s="14" t="s">
        <v>75</v>
      </c>
      <c r="C4515" s="14" t="s">
        <v>62</v>
      </c>
      <c r="D4515" s="14">
        <v>2018</v>
      </c>
      <c r="E4515" s="14">
        <v>2018</v>
      </c>
      <c r="F4515" s="14" t="s">
        <v>245</v>
      </c>
      <c r="G4515" s="26"/>
      <c r="H4515" s="26"/>
      <c r="I4515" s="26"/>
      <c r="J4515" s="28"/>
      <c r="K4515" s="28"/>
      <c r="L4515" s="111">
        <v>36</v>
      </c>
      <c r="M4515" s="28">
        <v>0.66700000000000004</v>
      </c>
      <c r="N4515" s="28">
        <v>0.191</v>
      </c>
    </row>
    <row r="4516" spans="1:14">
      <c r="A4516" s="51" t="s">
        <v>176</v>
      </c>
      <c r="B4516" s="14" t="s">
        <v>75</v>
      </c>
      <c r="C4516" s="14" t="s">
        <v>62</v>
      </c>
      <c r="D4516" s="14">
        <v>2018</v>
      </c>
      <c r="E4516" s="14">
        <v>2018</v>
      </c>
      <c r="F4516" s="14" t="s">
        <v>245</v>
      </c>
      <c r="G4516" s="26"/>
      <c r="H4516" s="26"/>
      <c r="I4516" s="26"/>
      <c r="J4516" s="28"/>
      <c r="K4516" s="28"/>
      <c r="L4516" s="111">
        <v>36</v>
      </c>
      <c r="M4516" s="28">
        <v>0.66700000000000004</v>
      </c>
      <c r="N4516" s="28">
        <v>0.191</v>
      </c>
    </row>
    <row r="4517" spans="1:14">
      <c r="A4517" s="51" t="s">
        <v>177</v>
      </c>
      <c r="B4517" s="14" t="s">
        <v>75</v>
      </c>
      <c r="C4517" s="14" t="s">
        <v>62</v>
      </c>
      <c r="D4517" s="14">
        <v>2018</v>
      </c>
      <c r="E4517" s="14">
        <v>2018</v>
      </c>
      <c r="F4517" s="14" t="s">
        <v>245</v>
      </c>
      <c r="G4517" s="26"/>
      <c r="H4517" s="26"/>
      <c r="I4517" s="26"/>
      <c r="J4517" s="28"/>
      <c r="K4517" s="28"/>
      <c r="L4517" s="111">
        <v>36</v>
      </c>
      <c r="M4517" s="28">
        <v>0.66700000000000004</v>
      </c>
      <c r="N4517" s="28">
        <v>0.191</v>
      </c>
    </row>
    <row r="4518" spans="1:14">
      <c r="A4518" s="51" t="s">
        <v>178</v>
      </c>
      <c r="B4518" s="14" t="s">
        <v>75</v>
      </c>
      <c r="C4518" s="14" t="s">
        <v>62</v>
      </c>
      <c r="D4518" s="14">
        <v>2018</v>
      </c>
      <c r="E4518" s="14">
        <v>2018</v>
      </c>
      <c r="F4518" s="14" t="s">
        <v>245</v>
      </c>
      <c r="G4518" s="26"/>
      <c r="H4518" s="26"/>
      <c r="I4518" s="26"/>
      <c r="J4518" s="28"/>
      <c r="K4518" s="28"/>
      <c r="L4518" s="111">
        <v>36</v>
      </c>
      <c r="M4518" s="28">
        <v>0.66700000000000004</v>
      </c>
      <c r="N4518" s="28">
        <v>0.191</v>
      </c>
    </row>
    <row r="4519" spans="1:14">
      <c r="A4519" s="51" t="s">
        <v>179</v>
      </c>
      <c r="B4519" s="14" t="s">
        <v>74</v>
      </c>
      <c r="C4519" s="14" t="s">
        <v>62</v>
      </c>
      <c r="D4519" s="14">
        <v>2018</v>
      </c>
      <c r="E4519" s="14">
        <v>2018</v>
      </c>
      <c r="F4519" s="14" t="s">
        <v>245</v>
      </c>
      <c r="G4519" s="26"/>
      <c r="H4519" s="26"/>
      <c r="I4519" s="26"/>
      <c r="J4519" s="28"/>
      <c r="K4519" s="28"/>
      <c r="L4519" s="111">
        <v>7</v>
      </c>
      <c r="M4519" s="28">
        <v>0.85699999999999998</v>
      </c>
      <c r="N4519" s="28">
        <v>3.39E-2</v>
      </c>
    </row>
    <row r="4520" spans="1:14">
      <c r="A4520" s="51" t="s">
        <v>180</v>
      </c>
      <c r="B4520" s="14" t="s">
        <v>75</v>
      </c>
      <c r="C4520" s="14" t="s">
        <v>62</v>
      </c>
      <c r="D4520" s="14">
        <v>2018</v>
      </c>
      <c r="E4520" s="14">
        <v>2018</v>
      </c>
      <c r="F4520" s="14" t="s">
        <v>245</v>
      </c>
      <c r="G4520" s="26"/>
      <c r="H4520" s="26"/>
      <c r="I4520" s="26"/>
      <c r="J4520" s="28"/>
      <c r="K4520" s="28"/>
      <c r="L4520" s="111">
        <v>36</v>
      </c>
      <c r="M4520" s="28">
        <v>0.66700000000000004</v>
      </c>
      <c r="N4520" s="28">
        <v>0.191</v>
      </c>
    </row>
    <row r="4521" spans="1:14">
      <c r="A4521" s="51" t="s">
        <v>181</v>
      </c>
      <c r="B4521" s="14" t="s">
        <v>75</v>
      </c>
      <c r="C4521" s="14" t="s">
        <v>62</v>
      </c>
      <c r="D4521" s="14">
        <v>2018</v>
      </c>
      <c r="E4521" s="14">
        <v>2018</v>
      </c>
      <c r="F4521" s="14" t="s">
        <v>245</v>
      </c>
      <c r="G4521" s="26"/>
      <c r="H4521" s="26"/>
      <c r="I4521" s="26"/>
      <c r="J4521" s="28"/>
      <c r="K4521" s="28"/>
      <c r="L4521" s="111">
        <v>36</v>
      </c>
      <c r="M4521" s="28">
        <v>0.66700000000000004</v>
      </c>
      <c r="N4521" s="28">
        <v>0.191</v>
      </c>
    </row>
    <row r="4522" spans="1:14">
      <c r="A4522" s="87" t="s">
        <v>123</v>
      </c>
      <c r="B4522" s="14" t="s">
        <v>74</v>
      </c>
      <c r="C4522" s="14" t="s">
        <v>62</v>
      </c>
      <c r="D4522" s="14">
        <v>2018</v>
      </c>
      <c r="E4522" s="14">
        <v>2018</v>
      </c>
      <c r="F4522" s="14" t="s">
        <v>245</v>
      </c>
      <c r="G4522" s="26"/>
      <c r="H4522" s="26"/>
      <c r="I4522" s="26"/>
      <c r="J4522" s="28"/>
      <c r="K4522" s="28"/>
      <c r="L4522" s="111">
        <v>20</v>
      </c>
      <c r="M4522" s="28">
        <v>0.65</v>
      </c>
      <c r="N4522" s="28">
        <v>5.0500000000000003E-2</v>
      </c>
    </row>
    <row r="4523" spans="1:14">
      <c r="A4523" s="87" t="s">
        <v>124</v>
      </c>
      <c r="B4523" s="14" t="s">
        <v>75</v>
      </c>
      <c r="C4523" s="14" t="s">
        <v>62</v>
      </c>
      <c r="D4523" s="14">
        <v>2018</v>
      </c>
      <c r="E4523" s="14">
        <v>2018</v>
      </c>
      <c r="F4523" s="14" t="s">
        <v>245</v>
      </c>
      <c r="G4523" s="26"/>
      <c r="H4523" s="26"/>
      <c r="I4523" s="26"/>
      <c r="J4523" s="28"/>
      <c r="K4523" s="28"/>
      <c r="L4523" s="111">
        <v>36</v>
      </c>
      <c r="M4523" s="28">
        <v>0.66700000000000004</v>
      </c>
      <c r="N4523" s="28">
        <v>0.191</v>
      </c>
    </row>
    <row r="4524" spans="1:14">
      <c r="A4524" s="87" t="s">
        <v>125</v>
      </c>
      <c r="B4524" s="14" t="s">
        <v>75</v>
      </c>
      <c r="C4524" s="14" t="s">
        <v>62</v>
      </c>
      <c r="D4524" s="14">
        <v>2018</v>
      </c>
      <c r="E4524" s="14">
        <v>2018</v>
      </c>
      <c r="F4524" s="14" t="s">
        <v>245</v>
      </c>
      <c r="G4524" s="26"/>
      <c r="H4524" s="26"/>
      <c r="I4524" s="26"/>
      <c r="J4524" s="28"/>
      <c r="K4524" s="28"/>
      <c r="L4524" s="111">
        <v>36</v>
      </c>
      <c r="M4524" s="28">
        <v>0.66700000000000004</v>
      </c>
      <c r="N4524" s="28">
        <v>0.191</v>
      </c>
    </row>
    <row r="4525" spans="1:14">
      <c r="A4525" s="87" t="s">
        <v>126</v>
      </c>
      <c r="B4525" s="14" t="s">
        <v>75</v>
      </c>
      <c r="C4525" s="14" t="s">
        <v>62</v>
      </c>
      <c r="D4525" s="14">
        <v>2018</v>
      </c>
      <c r="E4525" s="14">
        <v>2018</v>
      </c>
      <c r="F4525" s="14" t="s">
        <v>245</v>
      </c>
      <c r="G4525" s="26"/>
      <c r="H4525" s="26"/>
      <c r="I4525" s="26"/>
      <c r="J4525" s="28"/>
      <c r="K4525" s="28"/>
      <c r="L4525" s="111">
        <v>36</v>
      </c>
      <c r="M4525" s="28">
        <v>0.66700000000000004</v>
      </c>
      <c r="N4525" s="28">
        <v>0.191</v>
      </c>
    </row>
    <row r="4526" spans="1:14">
      <c r="A4526" s="87" t="s">
        <v>127</v>
      </c>
      <c r="B4526" s="14" t="s">
        <v>75</v>
      </c>
      <c r="C4526" s="14" t="s">
        <v>62</v>
      </c>
      <c r="D4526" s="14">
        <v>2018</v>
      </c>
      <c r="E4526" s="14">
        <v>2018</v>
      </c>
      <c r="F4526" s="14" t="s">
        <v>245</v>
      </c>
      <c r="G4526" s="26"/>
      <c r="H4526" s="26"/>
      <c r="I4526" s="26"/>
      <c r="J4526" s="28"/>
      <c r="K4526" s="28"/>
      <c r="L4526" s="111">
        <v>36</v>
      </c>
      <c r="M4526" s="28">
        <v>0.66700000000000004</v>
      </c>
      <c r="N4526" s="28">
        <v>0.191</v>
      </c>
    </row>
    <row r="4527" spans="1:14">
      <c r="A4527" s="87" t="s">
        <v>128</v>
      </c>
      <c r="B4527" s="14" t="s">
        <v>75</v>
      </c>
      <c r="C4527" s="14" t="s">
        <v>62</v>
      </c>
      <c r="D4527" s="14">
        <v>2018</v>
      </c>
      <c r="E4527" s="14">
        <v>2018</v>
      </c>
      <c r="F4527" s="14" t="s">
        <v>245</v>
      </c>
      <c r="G4527" s="26"/>
      <c r="H4527" s="26"/>
      <c r="I4527" s="26"/>
      <c r="J4527" s="28"/>
      <c r="K4527" s="28"/>
      <c r="L4527" s="111">
        <v>12</v>
      </c>
      <c r="M4527" s="28">
        <v>0.41699999999999998</v>
      </c>
      <c r="N4527" s="28">
        <v>2.4E-2</v>
      </c>
    </row>
    <row r="4528" spans="1:14">
      <c r="A4528" s="87" t="s">
        <v>129</v>
      </c>
      <c r="B4528" s="14" t="s">
        <v>75</v>
      </c>
      <c r="C4528" s="14" t="s">
        <v>62</v>
      </c>
      <c r="D4528" s="14">
        <v>2018</v>
      </c>
      <c r="E4528" s="14">
        <v>2018</v>
      </c>
      <c r="F4528" s="14" t="s">
        <v>245</v>
      </c>
      <c r="G4528" s="26"/>
      <c r="H4528" s="26"/>
      <c r="I4528" s="26"/>
      <c r="J4528" s="28"/>
      <c r="K4528" s="28"/>
      <c r="L4528" s="111">
        <v>36</v>
      </c>
      <c r="M4528" s="28">
        <v>0.66700000000000004</v>
      </c>
      <c r="N4528" s="28">
        <v>0.191</v>
      </c>
    </row>
    <row r="4529" spans="1:14">
      <c r="A4529" s="87" t="s">
        <v>130</v>
      </c>
      <c r="B4529" s="14" t="s">
        <v>75</v>
      </c>
      <c r="C4529" s="14" t="s">
        <v>62</v>
      </c>
      <c r="D4529" s="14">
        <v>2018</v>
      </c>
      <c r="E4529" s="14">
        <v>2018</v>
      </c>
      <c r="F4529" s="14" t="s">
        <v>245</v>
      </c>
      <c r="G4529" s="26"/>
      <c r="H4529" s="26"/>
      <c r="I4529" s="26"/>
      <c r="J4529" s="28"/>
      <c r="K4529" s="28"/>
      <c r="L4529" s="111">
        <v>36</v>
      </c>
      <c r="M4529" s="28">
        <v>0.66700000000000004</v>
      </c>
      <c r="N4529" s="28">
        <v>0.191</v>
      </c>
    </row>
    <row r="4530" spans="1:14">
      <c r="A4530" s="87" t="s">
        <v>131</v>
      </c>
      <c r="B4530" s="14" t="s">
        <v>75</v>
      </c>
      <c r="C4530" s="14" t="s">
        <v>62</v>
      </c>
      <c r="D4530" s="14">
        <v>2018</v>
      </c>
      <c r="E4530" s="14">
        <v>2018</v>
      </c>
      <c r="F4530" s="14" t="s">
        <v>245</v>
      </c>
      <c r="G4530" s="26"/>
      <c r="H4530" s="26"/>
      <c r="I4530" s="26"/>
      <c r="J4530" s="28"/>
      <c r="K4530" s="28"/>
      <c r="L4530" s="111">
        <v>36</v>
      </c>
      <c r="M4530" s="28">
        <v>0.66700000000000004</v>
      </c>
      <c r="N4530" s="28">
        <v>0.191</v>
      </c>
    </row>
    <row r="4531" spans="1:14">
      <c r="A4531" s="87" t="s">
        <v>132</v>
      </c>
      <c r="B4531" s="14" t="s">
        <v>76</v>
      </c>
      <c r="C4531" s="14" t="s">
        <v>62</v>
      </c>
      <c r="D4531" s="14">
        <v>2018</v>
      </c>
      <c r="E4531" s="14">
        <v>2018</v>
      </c>
      <c r="F4531" s="14" t="s">
        <v>245</v>
      </c>
      <c r="G4531" s="26"/>
      <c r="H4531" s="26"/>
      <c r="I4531" s="26"/>
      <c r="J4531" s="28"/>
      <c r="K4531" s="28"/>
      <c r="L4531" s="111">
        <v>114</v>
      </c>
      <c r="M4531" s="28">
        <v>0.78900000000000003</v>
      </c>
      <c r="N4531" s="28">
        <v>8.3599999999999994E-2</v>
      </c>
    </row>
    <row r="4532" spans="1:14">
      <c r="A4532" s="87" t="s">
        <v>133</v>
      </c>
      <c r="B4532" s="14" t="s">
        <v>75</v>
      </c>
      <c r="C4532" s="14" t="s">
        <v>62</v>
      </c>
      <c r="D4532" s="14">
        <v>2018</v>
      </c>
      <c r="E4532" s="14">
        <v>2018</v>
      </c>
      <c r="F4532" s="14" t="s">
        <v>245</v>
      </c>
      <c r="G4532" s="26"/>
      <c r="H4532" s="26"/>
      <c r="I4532" s="26"/>
      <c r="J4532" s="28"/>
      <c r="K4532" s="28"/>
      <c r="L4532" s="111">
        <v>36</v>
      </c>
      <c r="M4532" s="28">
        <v>0.66700000000000004</v>
      </c>
      <c r="N4532" s="28">
        <v>0.191</v>
      </c>
    </row>
    <row r="4533" spans="1:14">
      <c r="A4533" s="87" t="s">
        <v>134</v>
      </c>
      <c r="B4533" s="14" t="s">
        <v>75</v>
      </c>
      <c r="C4533" s="14" t="s">
        <v>62</v>
      </c>
      <c r="D4533" s="14">
        <v>2018</v>
      </c>
      <c r="E4533" s="14">
        <v>2018</v>
      </c>
      <c r="F4533" s="14" t="s">
        <v>245</v>
      </c>
      <c r="G4533" s="26"/>
      <c r="H4533" s="26"/>
      <c r="I4533" s="26"/>
      <c r="J4533" s="28"/>
      <c r="K4533" s="28"/>
      <c r="L4533" s="111">
        <v>36</v>
      </c>
      <c r="M4533" s="28">
        <v>0.66700000000000004</v>
      </c>
      <c r="N4533" s="28">
        <v>0.191</v>
      </c>
    </row>
    <row r="4534" spans="1:14">
      <c r="A4534" s="87" t="s">
        <v>135</v>
      </c>
      <c r="B4534" s="14" t="s">
        <v>75</v>
      </c>
      <c r="C4534" s="14" t="s">
        <v>62</v>
      </c>
      <c r="D4534" s="14">
        <v>2018</v>
      </c>
      <c r="E4534" s="14">
        <v>2018</v>
      </c>
      <c r="F4534" s="14" t="s">
        <v>245</v>
      </c>
      <c r="G4534" s="26"/>
      <c r="H4534" s="26"/>
      <c r="I4534" s="26"/>
      <c r="J4534" s="28"/>
      <c r="K4534" s="28"/>
      <c r="L4534" s="111">
        <v>36</v>
      </c>
      <c r="M4534" s="28">
        <v>0.66700000000000004</v>
      </c>
      <c r="N4534" s="28">
        <v>0.191</v>
      </c>
    </row>
    <row r="4535" spans="1:14">
      <c r="A4535" s="87" t="s">
        <v>136</v>
      </c>
      <c r="B4535" s="14" t="s">
        <v>75</v>
      </c>
      <c r="C4535" s="14" t="s">
        <v>62</v>
      </c>
      <c r="D4535" s="14">
        <v>2018</v>
      </c>
      <c r="E4535" s="14">
        <v>2018</v>
      </c>
      <c r="F4535" s="14" t="s">
        <v>245</v>
      </c>
      <c r="G4535" s="26"/>
      <c r="H4535" s="26"/>
      <c r="I4535" s="26"/>
      <c r="J4535" s="28"/>
      <c r="K4535" s="28"/>
      <c r="L4535" s="111">
        <v>36</v>
      </c>
      <c r="M4535" s="28">
        <v>0.66700000000000004</v>
      </c>
      <c r="N4535" s="28">
        <v>0.191</v>
      </c>
    </row>
    <row r="4536" spans="1:14">
      <c r="A4536" s="87" t="s">
        <v>137</v>
      </c>
      <c r="B4536" s="14" t="s">
        <v>75</v>
      </c>
      <c r="C4536" s="14" t="s">
        <v>62</v>
      </c>
      <c r="D4536" s="14">
        <v>2018</v>
      </c>
      <c r="E4536" s="14">
        <v>2018</v>
      </c>
      <c r="F4536" s="14" t="s">
        <v>245</v>
      </c>
      <c r="G4536" s="26"/>
      <c r="H4536" s="26"/>
      <c r="I4536" s="26"/>
      <c r="J4536" s="28"/>
      <c r="K4536" s="28"/>
      <c r="L4536" s="111">
        <v>3</v>
      </c>
      <c r="M4536" s="28">
        <v>1</v>
      </c>
      <c r="N4536" s="28">
        <v>3.1899999999999998E-2</v>
      </c>
    </row>
    <row r="4537" spans="1:14">
      <c r="A4537" s="87" t="s">
        <v>138</v>
      </c>
      <c r="B4537" s="14" t="s">
        <v>75</v>
      </c>
      <c r="C4537" s="14" t="s">
        <v>62</v>
      </c>
      <c r="D4537" s="14">
        <v>2018</v>
      </c>
      <c r="E4537" s="14">
        <v>2018</v>
      </c>
      <c r="F4537" s="14" t="s">
        <v>245</v>
      </c>
      <c r="G4537" s="26"/>
      <c r="H4537" s="26"/>
      <c r="I4537" s="26"/>
      <c r="J4537" s="28"/>
      <c r="K4537" s="28"/>
      <c r="L4537" s="111">
        <v>36</v>
      </c>
      <c r="M4537" s="28">
        <v>0.66700000000000004</v>
      </c>
      <c r="N4537" s="28">
        <v>0.191</v>
      </c>
    </row>
    <row r="4538" spans="1:14">
      <c r="A4538" s="87" t="s">
        <v>139</v>
      </c>
      <c r="B4538" s="14" t="s">
        <v>75</v>
      </c>
      <c r="C4538" s="14" t="s">
        <v>62</v>
      </c>
      <c r="D4538" s="14">
        <v>2018</v>
      </c>
      <c r="E4538" s="14">
        <v>2018</v>
      </c>
      <c r="F4538" s="14" t="s">
        <v>245</v>
      </c>
      <c r="G4538" s="26"/>
      <c r="H4538" s="26"/>
      <c r="I4538" s="26"/>
      <c r="J4538" s="28"/>
      <c r="K4538" s="28"/>
      <c r="L4538" s="111">
        <v>36</v>
      </c>
      <c r="M4538" s="28">
        <v>0.66700000000000004</v>
      </c>
      <c r="N4538" s="28">
        <v>0.191</v>
      </c>
    </row>
    <row r="4539" spans="1:14">
      <c r="A4539" s="87" t="s">
        <v>140</v>
      </c>
      <c r="B4539" s="14" t="s">
        <v>75</v>
      </c>
      <c r="C4539" s="14" t="s">
        <v>62</v>
      </c>
      <c r="D4539" s="14">
        <v>2018</v>
      </c>
      <c r="E4539" s="14">
        <v>2018</v>
      </c>
      <c r="F4539" s="14" t="s">
        <v>245</v>
      </c>
      <c r="G4539" s="26"/>
      <c r="H4539" s="26"/>
      <c r="I4539" s="26"/>
      <c r="J4539" s="28"/>
      <c r="K4539" s="28"/>
      <c r="L4539" s="111">
        <v>4</v>
      </c>
      <c r="M4539" s="28">
        <v>0.25</v>
      </c>
      <c r="N4539" s="28">
        <v>4.4299999999999999E-2</v>
      </c>
    </row>
    <row r="4540" spans="1:14">
      <c r="A4540" s="87" t="s">
        <v>141</v>
      </c>
      <c r="B4540" s="14" t="s">
        <v>75</v>
      </c>
      <c r="C4540" s="14" t="s">
        <v>62</v>
      </c>
      <c r="D4540" s="14">
        <v>2018</v>
      </c>
      <c r="E4540" s="14">
        <v>2018</v>
      </c>
      <c r="F4540" s="14" t="s">
        <v>245</v>
      </c>
      <c r="G4540" s="26"/>
      <c r="H4540" s="26"/>
      <c r="I4540" s="26"/>
      <c r="J4540" s="28"/>
      <c r="K4540" s="28"/>
      <c r="L4540" s="111">
        <v>36</v>
      </c>
      <c r="M4540" s="28">
        <v>0.66700000000000004</v>
      </c>
      <c r="N4540" s="28">
        <v>0.191</v>
      </c>
    </row>
    <row r="4541" spans="1:14">
      <c r="A4541" s="87" t="s">
        <v>142</v>
      </c>
      <c r="B4541" s="14" t="s">
        <v>75</v>
      </c>
      <c r="C4541" s="14" t="s">
        <v>62</v>
      </c>
      <c r="D4541" s="14">
        <v>2018</v>
      </c>
      <c r="E4541" s="14">
        <v>2018</v>
      </c>
      <c r="F4541" s="14" t="s">
        <v>245</v>
      </c>
      <c r="G4541" s="26"/>
      <c r="H4541" s="26"/>
      <c r="I4541" s="26"/>
      <c r="J4541" s="28"/>
      <c r="K4541" s="28"/>
      <c r="L4541" s="111">
        <v>36</v>
      </c>
      <c r="M4541" s="28">
        <v>0.66700000000000004</v>
      </c>
      <c r="N4541" s="28">
        <v>0.191</v>
      </c>
    </row>
    <row r="4542" spans="1:14">
      <c r="A4542" s="87" t="s">
        <v>143</v>
      </c>
      <c r="B4542" s="14" t="s">
        <v>74</v>
      </c>
      <c r="C4542" s="14" t="s">
        <v>62</v>
      </c>
      <c r="D4542" s="14">
        <v>2018</v>
      </c>
      <c r="E4542" s="14">
        <v>2018</v>
      </c>
      <c r="F4542" s="14" t="s">
        <v>245</v>
      </c>
      <c r="G4542" s="26"/>
      <c r="H4542" s="26"/>
      <c r="I4542" s="26"/>
      <c r="J4542" s="28"/>
      <c r="K4542" s="28"/>
      <c r="L4542" s="111">
        <v>22</v>
      </c>
      <c r="M4542" s="28">
        <v>0.63600000000000001</v>
      </c>
      <c r="N4542" s="28">
        <v>8.3699999999999997E-2</v>
      </c>
    </row>
    <row r="4543" spans="1:14">
      <c r="A4543" s="87" t="s">
        <v>144</v>
      </c>
      <c r="B4543" s="14" t="s">
        <v>74</v>
      </c>
      <c r="C4543" s="14" t="s">
        <v>62</v>
      </c>
      <c r="D4543" s="14">
        <v>2018</v>
      </c>
      <c r="E4543" s="14">
        <v>2018</v>
      </c>
      <c r="F4543" s="14" t="s">
        <v>245</v>
      </c>
      <c r="G4543" s="26"/>
      <c r="H4543" s="26"/>
      <c r="I4543" s="26"/>
      <c r="J4543" s="28"/>
      <c r="K4543" s="28"/>
      <c r="L4543" s="111">
        <v>36</v>
      </c>
      <c r="M4543" s="28">
        <v>0.66700000000000004</v>
      </c>
      <c r="N4543" s="28">
        <v>0.191</v>
      </c>
    </row>
    <row r="4544" spans="1:14">
      <c r="A4544" s="87" t="s">
        <v>145</v>
      </c>
      <c r="B4544" s="14" t="s">
        <v>75</v>
      </c>
      <c r="C4544" s="14" t="s">
        <v>62</v>
      </c>
      <c r="D4544" s="14">
        <v>2018</v>
      </c>
      <c r="E4544" s="14">
        <v>2018</v>
      </c>
      <c r="F4544" s="14" t="s">
        <v>245</v>
      </c>
      <c r="G4544" s="26"/>
      <c r="H4544" s="26"/>
      <c r="I4544" s="26"/>
      <c r="J4544" s="28"/>
      <c r="K4544" s="28"/>
      <c r="L4544" s="111">
        <v>36</v>
      </c>
      <c r="M4544" s="28">
        <v>0.66700000000000004</v>
      </c>
      <c r="N4544" s="28">
        <v>0.191</v>
      </c>
    </row>
    <row r="4545" spans="1:14">
      <c r="A4545" s="87" t="s">
        <v>146</v>
      </c>
      <c r="B4545" s="14" t="s">
        <v>75</v>
      </c>
      <c r="C4545" s="14" t="s">
        <v>62</v>
      </c>
      <c r="D4545" s="14">
        <v>2018</v>
      </c>
      <c r="E4545" s="14">
        <v>2018</v>
      </c>
      <c r="F4545" s="14" t="s">
        <v>245</v>
      </c>
      <c r="G4545" s="26"/>
      <c r="H4545" s="26"/>
      <c r="I4545" s="26"/>
      <c r="J4545" s="28"/>
      <c r="K4545" s="28"/>
      <c r="L4545" s="111">
        <v>18</v>
      </c>
      <c r="M4545" s="28">
        <v>0.66700000000000004</v>
      </c>
      <c r="N4545" s="28">
        <v>4.2500000000000003E-2</v>
      </c>
    </row>
    <row r="4546" spans="1:14">
      <c r="A4546" s="87" t="s">
        <v>147</v>
      </c>
      <c r="B4546" s="14" t="s">
        <v>74</v>
      </c>
      <c r="C4546" s="14" t="s">
        <v>62</v>
      </c>
      <c r="D4546" s="14">
        <v>2018</v>
      </c>
      <c r="E4546" s="14">
        <v>2018</v>
      </c>
      <c r="F4546" s="14" t="s">
        <v>245</v>
      </c>
      <c r="G4546" s="26"/>
      <c r="H4546" s="26"/>
      <c r="I4546" s="26"/>
      <c r="J4546" s="28"/>
      <c r="K4546" s="28"/>
      <c r="L4546" s="111">
        <v>20</v>
      </c>
      <c r="M4546" s="28">
        <v>0.7</v>
      </c>
      <c r="N4546" s="28">
        <v>6.7000000000000004E-2</v>
      </c>
    </row>
    <row r="4547" spans="1:14">
      <c r="A4547" s="87" t="s">
        <v>148</v>
      </c>
      <c r="B4547" s="14" t="s">
        <v>75</v>
      </c>
      <c r="C4547" s="14" t="s">
        <v>62</v>
      </c>
      <c r="D4547" s="14">
        <v>2018</v>
      </c>
      <c r="E4547" s="14">
        <v>2018</v>
      </c>
      <c r="F4547" s="14" t="s">
        <v>245</v>
      </c>
      <c r="G4547" s="26"/>
      <c r="H4547" s="26"/>
      <c r="I4547" s="26"/>
      <c r="J4547" s="28"/>
      <c r="K4547" s="28"/>
      <c r="L4547" s="111">
        <v>36</v>
      </c>
      <c r="M4547" s="28">
        <v>0.66700000000000004</v>
      </c>
      <c r="N4547" s="28">
        <v>0.191</v>
      </c>
    </row>
    <row r="4548" spans="1:14">
      <c r="A4548" s="87" t="s">
        <v>149</v>
      </c>
      <c r="B4548" s="14" t="s">
        <v>75</v>
      </c>
      <c r="C4548" s="14" t="s">
        <v>62</v>
      </c>
      <c r="D4548" s="14">
        <v>2018</v>
      </c>
      <c r="E4548" s="14">
        <v>2018</v>
      </c>
      <c r="F4548" s="14" t="s">
        <v>245</v>
      </c>
      <c r="G4548" s="26"/>
      <c r="H4548" s="26"/>
      <c r="I4548" s="26"/>
      <c r="J4548" s="28"/>
      <c r="K4548" s="28"/>
      <c r="L4548" s="111">
        <v>25</v>
      </c>
      <c r="M4548" s="28">
        <v>0.6</v>
      </c>
      <c r="N4548" s="28">
        <v>4.99E-2</v>
      </c>
    </row>
    <row r="4549" spans="1:14">
      <c r="A4549" s="87" t="s">
        <v>150</v>
      </c>
      <c r="B4549" s="14" t="s">
        <v>74</v>
      </c>
      <c r="C4549" s="14" t="s">
        <v>62</v>
      </c>
      <c r="D4549" s="14">
        <v>2018</v>
      </c>
      <c r="E4549" s="14">
        <v>2018</v>
      </c>
      <c r="F4549" s="14" t="s">
        <v>245</v>
      </c>
      <c r="G4549" s="26"/>
      <c r="H4549" s="26"/>
      <c r="I4549" s="26"/>
      <c r="J4549" s="28"/>
      <c r="K4549" s="28"/>
      <c r="L4549" s="111">
        <v>33</v>
      </c>
      <c r="M4549" s="28">
        <v>0.72699999999999998</v>
      </c>
      <c r="N4549" s="28">
        <v>4.41E-2</v>
      </c>
    </row>
    <row r="4550" spans="1:14">
      <c r="A4550" s="87" t="s">
        <v>151</v>
      </c>
      <c r="B4550" s="14" t="s">
        <v>74</v>
      </c>
      <c r="C4550" s="14" t="s">
        <v>62</v>
      </c>
      <c r="D4550" s="14">
        <v>2018</v>
      </c>
      <c r="E4550" s="14">
        <v>2018</v>
      </c>
      <c r="F4550" s="14" t="s">
        <v>245</v>
      </c>
      <c r="G4550" s="26"/>
      <c r="H4550" s="26"/>
      <c r="I4550" s="26"/>
      <c r="J4550" s="28"/>
      <c r="K4550" s="28"/>
      <c r="L4550" s="111">
        <v>6</v>
      </c>
      <c r="M4550" s="28">
        <v>0.5</v>
      </c>
      <c r="N4550" s="28">
        <v>6.6199999999999995E-2</v>
      </c>
    </row>
    <row r="4551" spans="1:14">
      <c r="A4551" s="87" t="s">
        <v>152</v>
      </c>
      <c r="B4551" s="14" t="s">
        <v>75</v>
      </c>
      <c r="C4551" s="14" t="s">
        <v>62</v>
      </c>
      <c r="D4551" s="14">
        <v>2018</v>
      </c>
      <c r="E4551" s="14">
        <v>2018</v>
      </c>
      <c r="F4551" s="14" t="s">
        <v>245</v>
      </c>
      <c r="G4551" s="26"/>
      <c r="H4551" s="26"/>
      <c r="I4551" s="26"/>
      <c r="J4551" s="28"/>
      <c r="K4551" s="28"/>
      <c r="L4551" s="111">
        <v>8</v>
      </c>
      <c r="M4551" s="28">
        <v>0.625</v>
      </c>
      <c r="N4551" s="28">
        <v>2.9000000000000001E-2</v>
      </c>
    </row>
    <row r="4552" spans="1:14">
      <c r="A4552" s="87" t="s">
        <v>153</v>
      </c>
      <c r="B4552" s="14" t="s">
        <v>74</v>
      </c>
      <c r="C4552" s="14" t="s">
        <v>62</v>
      </c>
      <c r="D4552" s="14">
        <v>2018</v>
      </c>
      <c r="E4552" s="14">
        <v>2018</v>
      </c>
      <c r="F4552" s="14" t="s">
        <v>245</v>
      </c>
      <c r="G4552" s="26"/>
      <c r="H4552" s="26"/>
      <c r="I4552" s="26"/>
      <c r="J4552" s="28"/>
      <c r="K4552" s="28"/>
      <c r="L4552" s="111">
        <v>36</v>
      </c>
      <c r="M4552" s="28">
        <v>0.66700000000000004</v>
      </c>
      <c r="N4552" s="28">
        <v>0.191</v>
      </c>
    </row>
    <row r="4553" spans="1:14">
      <c r="A4553" s="87" t="s">
        <v>154</v>
      </c>
      <c r="B4553" s="14" t="s">
        <v>74</v>
      </c>
      <c r="C4553" s="14" t="s">
        <v>62</v>
      </c>
      <c r="D4553" s="14">
        <v>2018</v>
      </c>
      <c r="E4553" s="14">
        <v>2018</v>
      </c>
      <c r="F4553" s="14" t="s">
        <v>245</v>
      </c>
      <c r="G4553" s="26"/>
      <c r="H4553" s="26"/>
      <c r="I4553" s="26"/>
      <c r="J4553" s="28"/>
      <c r="K4553" s="28"/>
      <c r="L4553" s="111">
        <v>36</v>
      </c>
      <c r="M4553" s="28">
        <v>0.66700000000000004</v>
      </c>
      <c r="N4553" s="28">
        <v>0.191</v>
      </c>
    </row>
    <row r="4554" spans="1:14">
      <c r="A4554" s="87" t="s">
        <v>155</v>
      </c>
      <c r="B4554" s="14" t="s">
        <v>74</v>
      </c>
      <c r="C4554" s="14" t="s">
        <v>62</v>
      </c>
      <c r="D4554" s="14">
        <v>2018</v>
      </c>
      <c r="E4554" s="14">
        <v>2018</v>
      </c>
      <c r="F4554" s="14" t="s">
        <v>245</v>
      </c>
      <c r="G4554" s="26"/>
      <c r="H4554" s="26"/>
      <c r="I4554" s="26"/>
      <c r="J4554" s="28"/>
      <c r="K4554" s="28"/>
      <c r="L4554" s="111">
        <v>36</v>
      </c>
      <c r="M4554" s="28">
        <v>0.66700000000000004</v>
      </c>
      <c r="N4554" s="28">
        <v>0.191</v>
      </c>
    </row>
    <row r="4555" spans="1:14">
      <c r="A4555" s="87" t="s">
        <v>156</v>
      </c>
      <c r="B4555" s="14" t="s">
        <v>74</v>
      </c>
      <c r="C4555" s="14" t="s">
        <v>62</v>
      </c>
      <c r="D4555" s="14">
        <v>2018</v>
      </c>
      <c r="E4555" s="14">
        <v>2018</v>
      </c>
      <c r="F4555" s="14" t="s">
        <v>245</v>
      </c>
      <c r="G4555" s="26"/>
      <c r="H4555" s="26"/>
      <c r="I4555" s="26"/>
      <c r="J4555" s="28"/>
      <c r="K4555" s="28"/>
      <c r="L4555" s="111">
        <v>8</v>
      </c>
      <c r="M4555" s="28">
        <v>0.75</v>
      </c>
      <c r="N4555" s="28">
        <v>6.6699999999999995E-2</v>
      </c>
    </row>
    <row r="4556" spans="1:14">
      <c r="A4556" s="87" t="s">
        <v>157</v>
      </c>
      <c r="B4556" s="14" t="s">
        <v>74</v>
      </c>
      <c r="C4556" s="14" t="s">
        <v>62</v>
      </c>
      <c r="D4556" s="14">
        <v>2018</v>
      </c>
      <c r="E4556" s="14">
        <v>2018</v>
      </c>
      <c r="F4556" s="14" t="s">
        <v>245</v>
      </c>
      <c r="G4556" s="26"/>
      <c r="H4556" s="26"/>
      <c r="I4556" s="26"/>
      <c r="J4556" s="28"/>
      <c r="K4556" s="28"/>
      <c r="L4556" s="111">
        <v>36</v>
      </c>
      <c r="M4556" s="28">
        <v>0.66700000000000004</v>
      </c>
      <c r="N4556" s="28">
        <v>0.191</v>
      </c>
    </row>
    <row r="4557" spans="1:14">
      <c r="A4557" s="87" t="s">
        <v>158</v>
      </c>
      <c r="B4557" s="14" t="s">
        <v>75</v>
      </c>
      <c r="C4557" s="14" t="s">
        <v>62</v>
      </c>
      <c r="D4557" s="14">
        <v>2018</v>
      </c>
      <c r="E4557" s="14">
        <v>2018</v>
      </c>
      <c r="F4557" s="14" t="s">
        <v>245</v>
      </c>
      <c r="G4557" s="26"/>
      <c r="H4557" s="26"/>
      <c r="I4557" s="26"/>
      <c r="J4557" s="28"/>
      <c r="K4557" s="28"/>
      <c r="L4557" s="111">
        <v>36</v>
      </c>
      <c r="M4557" s="28">
        <v>0.66700000000000004</v>
      </c>
      <c r="N4557" s="28">
        <v>0.191</v>
      </c>
    </row>
    <row r="4558" spans="1:14">
      <c r="A4558" s="87" t="s">
        <v>159</v>
      </c>
      <c r="B4558" s="14" t="s">
        <v>75</v>
      </c>
      <c r="C4558" s="14" t="s">
        <v>62</v>
      </c>
      <c r="D4558" s="14">
        <v>2018</v>
      </c>
      <c r="E4558" s="14">
        <v>2018</v>
      </c>
      <c r="F4558" s="14" t="s">
        <v>245</v>
      </c>
      <c r="G4558" s="26"/>
      <c r="H4558" s="26"/>
      <c r="I4558" s="26"/>
      <c r="J4558" s="28"/>
      <c r="K4558" s="28"/>
      <c r="L4558" s="111">
        <v>36</v>
      </c>
      <c r="M4558" s="28">
        <v>0.66700000000000004</v>
      </c>
      <c r="N4558" s="28">
        <v>0.191</v>
      </c>
    </row>
    <row r="4559" spans="1:14">
      <c r="A4559" s="87" t="s">
        <v>160</v>
      </c>
      <c r="B4559" s="14" t="s">
        <v>75</v>
      </c>
      <c r="C4559" s="14" t="s">
        <v>62</v>
      </c>
      <c r="D4559" s="14">
        <v>2018</v>
      </c>
      <c r="E4559" s="14">
        <v>2018</v>
      </c>
      <c r="F4559" s="14" t="s">
        <v>245</v>
      </c>
      <c r="G4559" s="26"/>
      <c r="H4559" s="26"/>
      <c r="I4559" s="26"/>
      <c r="J4559" s="28"/>
      <c r="K4559" s="28"/>
      <c r="L4559" s="111">
        <v>36</v>
      </c>
      <c r="M4559" s="28">
        <v>0.66700000000000004</v>
      </c>
      <c r="N4559" s="28">
        <v>0.191</v>
      </c>
    </row>
    <row r="4560" spans="1:14">
      <c r="A4560" s="87" t="s">
        <v>161</v>
      </c>
      <c r="B4560" s="14" t="s">
        <v>74</v>
      </c>
      <c r="C4560" s="14" t="s">
        <v>62</v>
      </c>
      <c r="D4560" s="14">
        <v>2018</v>
      </c>
      <c r="E4560" s="14">
        <v>2018</v>
      </c>
      <c r="F4560" s="14" t="s">
        <v>245</v>
      </c>
      <c r="G4560" s="26"/>
      <c r="H4560" s="26"/>
      <c r="I4560" s="26"/>
      <c r="J4560" s="28"/>
      <c r="K4560" s="28"/>
      <c r="L4560" s="111">
        <v>6</v>
      </c>
      <c r="M4560" s="28">
        <v>0.33300000000000002</v>
      </c>
      <c r="N4560" s="28">
        <v>2.8299999999999999E-2</v>
      </c>
    </row>
    <row r="4561" spans="1:14">
      <c r="A4561" s="87" t="s">
        <v>162</v>
      </c>
      <c r="B4561" s="14" t="s">
        <v>74</v>
      </c>
      <c r="C4561" s="14" t="s">
        <v>62</v>
      </c>
      <c r="D4561" s="14">
        <v>2018</v>
      </c>
      <c r="E4561" s="14">
        <v>2018</v>
      </c>
      <c r="F4561" s="14" t="s">
        <v>245</v>
      </c>
      <c r="G4561" s="26"/>
      <c r="H4561" s="26"/>
      <c r="I4561" s="26"/>
      <c r="J4561" s="28"/>
      <c r="K4561" s="28"/>
      <c r="L4561" s="111">
        <v>36</v>
      </c>
      <c r="M4561" s="28">
        <v>0.66700000000000004</v>
      </c>
      <c r="N4561" s="28">
        <v>0.191</v>
      </c>
    </row>
    <row r="4562" spans="1:14">
      <c r="A4562" s="87" t="s">
        <v>163</v>
      </c>
      <c r="B4562" s="14" t="s">
        <v>75</v>
      </c>
      <c r="C4562" s="14" t="s">
        <v>62</v>
      </c>
      <c r="D4562" s="14">
        <v>2018</v>
      </c>
      <c r="E4562" s="14">
        <v>2018</v>
      </c>
      <c r="F4562" s="14" t="s">
        <v>245</v>
      </c>
      <c r="G4562" s="26"/>
      <c r="H4562" s="26"/>
      <c r="I4562" s="26"/>
      <c r="J4562" s="28"/>
      <c r="K4562" s="28"/>
      <c r="L4562" s="111">
        <v>4</v>
      </c>
      <c r="M4562" s="28">
        <v>0.75</v>
      </c>
      <c r="N4562" s="28">
        <v>5.2400000000000002E-2</v>
      </c>
    </row>
    <row r="4563" spans="1:14">
      <c r="A4563" s="87" t="s">
        <v>164</v>
      </c>
      <c r="B4563" s="14" t="s">
        <v>75</v>
      </c>
      <c r="C4563" s="14" t="s">
        <v>62</v>
      </c>
      <c r="D4563" s="14">
        <v>2018</v>
      </c>
      <c r="E4563" s="14">
        <v>2018</v>
      </c>
      <c r="F4563" s="14" t="s">
        <v>245</v>
      </c>
      <c r="G4563" s="26"/>
      <c r="H4563" s="26"/>
      <c r="I4563" s="26"/>
      <c r="J4563" s="28"/>
      <c r="K4563" s="28"/>
      <c r="L4563" s="111">
        <v>36</v>
      </c>
      <c r="M4563" s="28">
        <v>0.66700000000000004</v>
      </c>
      <c r="N4563" s="28">
        <v>0.191</v>
      </c>
    </row>
    <row r="4564" spans="1:14">
      <c r="A4564" s="87" t="s">
        <v>165</v>
      </c>
      <c r="B4564" s="14" t="s">
        <v>75</v>
      </c>
      <c r="C4564" s="14" t="s">
        <v>62</v>
      </c>
      <c r="D4564" s="14">
        <v>2018</v>
      </c>
      <c r="E4564" s="14">
        <v>2018</v>
      </c>
      <c r="F4564" s="14" t="s">
        <v>245</v>
      </c>
      <c r="G4564" s="26"/>
      <c r="H4564" s="26"/>
      <c r="I4564" s="26"/>
      <c r="J4564" s="28"/>
      <c r="K4564" s="28"/>
      <c r="L4564" s="111">
        <v>36</v>
      </c>
      <c r="M4564" s="28">
        <v>0.66700000000000004</v>
      </c>
      <c r="N4564" s="28">
        <v>0.191</v>
      </c>
    </row>
    <row r="4565" spans="1:14">
      <c r="A4565" s="87" t="s">
        <v>166</v>
      </c>
      <c r="B4565" s="14" t="s">
        <v>75</v>
      </c>
      <c r="C4565" s="14" t="s">
        <v>62</v>
      </c>
      <c r="D4565" s="14">
        <v>2018</v>
      </c>
      <c r="E4565" s="14">
        <v>2018</v>
      </c>
      <c r="F4565" s="14" t="s">
        <v>245</v>
      </c>
      <c r="G4565" s="26"/>
      <c r="H4565" s="26"/>
      <c r="I4565" s="26"/>
      <c r="J4565" s="28"/>
      <c r="K4565" s="28"/>
      <c r="L4565" s="111">
        <v>36</v>
      </c>
      <c r="M4565" s="28">
        <v>0.66700000000000004</v>
      </c>
      <c r="N4565" s="28">
        <v>0.191</v>
      </c>
    </row>
    <row r="4566" spans="1:14">
      <c r="A4566" s="87" t="s">
        <v>167</v>
      </c>
      <c r="B4566" s="14" t="s">
        <v>74</v>
      </c>
      <c r="C4566" s="14" t="s">
        <v>62</v>
      </c>
      <c r="D4566" s="14">
        <v>2018</v>
      </c>
      <c r="E4566" s="14">
        <v>2018</v>
      </c>
      <c r="F4566" s="14" t="s">
        <v>245</v>
      </c>
      <c r="G4566" s="26"/>
      <c r="H4566" s="26"/>
      <c r="I4566" s="26"/>
      <c r="J4566" s="28"/>
      <c r="K4566" s="28"/>
      <c r="L4566" s="111">
        <v>9</v>
      </c>
      <c r="M4566" s="28">
        <v>0.33300000000000002</v>
      </c>
      <c r="N4566" s="28">
        <v>4.2000000000000003E-2</v>
      </c>
    </row>
    <row r="4567" spans="1:14">
      <c r="A4567" s="87" t="s">
        <v>168</v>
      </c>
      <c r="B4567" s="14" t="s">
        <v>75</v>
      </c>
      <c r="C4567" s="14" t="s">
        <v>62</v>
      </c>
      <c r="D4567" s="14">
        <v>2018</v>
      </c>
      <c r="E4567" s="14">
        <v>2018</v>
      </c>
      <c r="F4567" s="14" t="s">
        <v>245</v>
      </c>
      <c r="G4567" s="26"/>
      <c r="H4567" s="26"/>
      <c r="I4567" s="26"/>
      <c r="J4567" s="28"/>
      <c r="K4567" s="28"/>
      <c r="L4567" s="111">
        <v>36</v>
      </c>
      <c r="M4567" s="28">
        <v>0.66700000000000004</v>
      </c>
      <c r="N4567" s="28">
        <v>0.191</v>
      </c>
    </row>
    <row r="4568" spans="1:14">
      <c r="A4568" s="87" t="s">
        <v>169</v>
      </c>
      <c r="B4568" s="14" t="s">
        <v>74</v>
      </c>
      <c r="C4568" s="14" t="s">
        <v>62</v>
      </c>
      <c r="D4568" s="14">
        <v>2018</v>
      </c>
      <c r="E4568" s="14">
        <v>2018</v>
      </c>
      <c r="F4568" s="14" t="s">
        <v>245</v>
      </c>
      <c r="G4568" s="26"/>
      <c r="H4568" s="26"/>
      <c r="I4568" s="26"/>
      <c r="J4568" s="28"/>
      <c r="K4568" s="28"/>
      <c r="L4568" s="111">
        <v>8</v>
      </c>
      <c r="M4568" s="28">
        <v>0.375</v>
      </c>
      <c r="N4568" s="28">
        <v>5.5300000000000002E-2</v>
      </c>
    </row>
    <row r="4569" spans="1:14">
      <c r="A4569" s="87" t="s">
        <v>170</v>
      </c>
      <c r="B4569" s="14" t="s">
        <v>74</v>
      </c>
      <c r="C4569" s="14" t="s">
        <v>62</v>
      </c>
      <c r="D4569" s="14">
        <v>2018</v>
      </c>
      <c r="E4569" s="14">
        <v>2018</v>
      </c>
      <c r="F4569" s="14" t="s">
        <v>245</v>
      </c>
      <c r="G4569" s="26"/>
      <c r="H4569" s="26"/>
      <c r="I4569" s="26"/>
      <c r="J4569" s="28"/>
      <c r="K4569" s="28"/>
      <c r="L4569" s="111">
        <v>36</v>
      </c>
      <c r="M4569" s="28">
        <v>0.66700000000000004</v>
      </c>
      <c r="N4569" s="28">
        <v>0.191</v>
      </c>
    </row>
    <row r="4570" spans="1:14">
      <c r="A4570" s="87" t="s">
        <v>171</v>
      </c>
      <c r="B4570" s="14" t="s">
        <v>75</v>
      </c>
      <c r="C4570" s="14" t="s">
        <v>62</v>
      </c>
      <c r="D4570" s="14">
        <v>2018</v>
      </c>
      <c r="E4570" s="14">
        <v>2018</v>
      </c>
      <c r="F4570" s="14" t="s">
        <v>245</v>
      </c>
      <c r="G4570" s="26"/>
      <c r="H4570" s="26"/>
      <c r="I4570" s="26"/>
      <c r="J4570" s="28"/>
      <c r="K4570" s="28"/>
      <c r="L4570" s="111">
        <v>36</v>
      </c>
      <c r="M4570" s="28">
        <v>0.66700000000000004</v>
      </c>
      <c r="N4570" s="28">
        <v>0.191</v>
      </c>
    </row>
    <row r="4571" spans="1:14">
      <c r="A4571" s="51" t="s">
        <v>281</v>
      </c>
      <c r="B4571" s="14" t="s">
        <v>66</v>
      </c>
      <c r="C4571" s="14" t="s">
        <v>63</v>
      </c>
      <c r="D4571" s="14">
        <v>2018</v>
      </c>
      <c r="E4571" s="14">
        <v>2018</v>
      </c>
      <c r="F4571" s="14" t="s">
        <v>245</v>
      </c>
      <c r="G4571" s="26"/>
      <c r="H4571" s="26"/>
      <c r="I4571" s="26"/>
      <c r="J4571" s="28"/>
      <c r="K4571" s="28"/>
      <c r="L4571" s="111"/>
      <c r="M4571" s="28"/>
      <c r="N4571" s="28"/>
    </row>
    <row r="4572" spans="1:14">
      <c r="A4572" s="51" t="s">
        <v>172</v>
      </c>
      <c r="B4572" s="14" t="s">
        <v>66</v>
      </c>
      <c r="C4572" s="14" t="s">
        <v>63</v>
      </c>
      <c r="D4572" s="14">
        <v>2018</v>
      </c>
      <c r="E4572" s="14">
        <v>2018</v>
      </c>
      <c r="F4572" s="14" t="s">
        <v>245</v>
      </c>
      <c r="G4572" s="26"/>
      <c r="H4572" s="26"/>
      <c r="I4572" s="26"/>
      <c r="J4572" s="28"/>
      <c r="K4572" s="28"/>
      <c r="L4572" s="111">
        <v>427</v>
      </c>
      <c r="M4572" s="28">
        <v>0.64900000000000002</v>
      </c>
      <c r="N4572" s="28">
        <v>6.6799999999999998E-2</v>
      </c>
    </row>
    <row r="4573" spans="1:14">
      <c r="A4573" s="51" t="s">
        <v>173</v>
      </c>
      <c r="B4573" s="14" t="s">
        <v>74</v>
      </c>
      <c r="C4573" s="14" t="s">
        <v>63</v>
      </c>
      <c r="D4573" s="14">
        <v>2018</v>
      </c>
      <c r="E4573" s="14">
        <v>2018</v>
      </c>
      <c r="F4573" s="14" t="s">
        <v>245</v>
      </c>
      <c r="G4573" s="26"/>
      <c r="H4573" s="26"/>
      <c r="I4573" s="26"/>
      <c r="J4573" s="28"/>
      <c r="K4573" s="28"/>
      <c r="L4573" s="111">
        <v>14</v>
      </c>
      <c r="M4573" s="28">
        <v>0.85699999999999998</v>
      </c>
      <c r="N4573" s="28">
        <v>4.3200000000000002E-2</v>
      </c>
    </row>
    <row r="4574" spans="1:14">
      <c r="A4574" s="51" t="s">
        <v>174</v>
      </c>
      <c r="B4574" s="14" t="s">
        <v>75</v>
      </c>
      <c r="C4574" s="14" t="s">
        <v>63</v>
      </c>
      <c r="D4574" s="14">
        <v>2018</v>
      </c>
      <c r="E4574" s="14">
        <v>2018</v>
      </c>
      <c r="F4574" s="14" t="s">
        <v>245</v>
      </c>
      <c r="G4574" s="26"/>
      <c r="H4574" s="26"/>
      <c r="I4574" s="26"/>
      <c r="J4574" s="28"/>
      <c r="K4574" s="28"/>
      <c r="L4574" s="111">
        <v>40</v>
      </c>
      <c r="M4574" s="28">
        <v>0.625</v>
      </c>
      <c r="N4574" s="28">
        <v>0.16930000000000001</v>
      </c>
    </row>
    <row r="4575" spans="1:14">
      <c r="A4575" s="51" t="s">
        <v>175</v>
      </c>
      <c r="B4575" s="14" t="s">
        <v>75</v>
      </c>
      <c r="C4575" s="14" t="s">
        <v>63</v>
      </c>
      <c r="D4575" s="14">
        <v>2018</v>
      </c>
      <c r="E4575" s="14">
        <v>2018</v>
      </c>
      <c r="F4575" s="14" t="s">
        <v>245</v>
      </c>
      <c r="G4575" s="26"/>
      <c r="H4575" s="26"/>
      <c r="I4575" s="26"/>
      <c r="J4575" s="28"/>
      <c r="K4575" s="28"/>
      <c r="L4575" s="111">
        <v>40</v>
      </c>
      <c r="M4575" s="28">
        <v>0.625</v>
      </c>
      <c r="N4575" s="28">
        <v>0.16930000000000001</v>
      </c>
    </row>
    <row r="4576" spans="1:14">
      <c r="A4576" s="51" t="s">
        <v>176</v>
      </c>
      <c r="B4576" s="14" t="s">
        <v>75</v>
      </c>
      <c r="C4576" s="14" t="s">
        <v>63</v>
      </c>
      <c r="D4576" s="14">
        <v>2018</v>
      </c>
      <c r="E4576" s="14">
        <v>2018</v>
      </c>
      <c r="F4576" s="14" t="s">
        <v>245</v>
      </c>
      <c r="G4576" s="26"/>
      <c r="H4576" s="26"/>
      <c r="I4576" s="26"/>
      <c r="J4576" s="28"/>
      <c r="K4576" s="28"/>
      <c r="L4576" s="111">
        <v>40</v>
      </c>
      <c r="M4576" s="28">
        <v>0.625</v>
      </c>
      <c r="N4576" s="28">
        <v>0.16930000000000001</v>
      </c>
    </row>
    <row r="4577" spans="1:14">
      <c r="A4577" s="51" t="s">
        <v>177</v>
      </c>
      <c r="B4577" s="14" t="s">
        <v>75</v>
      </c>
      <c r="C4577" s="14" t="s">
        <v>63</v>
      </c>
      <c r="D4577" s="14">
        <v>2018</v>
      </c>
      <c r="E4577" s="14">
        <v>2018</v>
      </c>
      <c r="F4577" s="14" t="s">
        <v>245</v>
      </c>
      <c r="G4577" s="26"/>
      <c r="H4577" s="26"/>
      <c r="I4577" s="26"/>
      <c r="J4577" s="28"/>
      <c r="K4577" s="28"/>
      <c r="L4577" s="111">
        <v>40</v>
      </c>
      <c r="M4577" s="28">
        <v>0.625</v>
      </c>
      <c r="N4577" s="28">
        <v>0.16930000000000001</v>
      </c>
    </row>
    <row r="4578" spans="1:14">
      <c r="A4578" s="51" t="s">
        <v>178</v>
      </c>
      <c r="B4578" s="14" t="s">
        <v>75</v>
      </c>
      <c r="C4578" s="14" t="s">
        <v>63</v>
      </c>
      <c r="D4578" s="14">
        <v>2018</v>
      </c>
      <c r="E4578" s="14">
        <v>2018</v>
      </c>
      <c r="F4578" s="14" t="s">
        <v>245</v>
      </c>
      <c r="G4578" s="26"/>
      <c r="H4578" s="26"/>
      <c r="I4578" s="26"/>
      <c r="J4578" s="28"/>
      <c r="K4578" s="28"/>
      <c r="L4578" s="111">
        <v>40</v>
      </c>
      <c r="M4578" s="28">
        <v>0.625</v>
      </c>
      <c r="N4578" s="28">
        <v>0.16930000000000001</v>
      </c>
    </row>
    <row r="4579" spans="1:14">
      <c r="A4579" s="51" t="s">
        <v>179</v>
      </c>
      <c r="B4579" s="14" t="s">
        <v>74</v>
      </c>
      <c r="C4579" s="14" t="s">
        <v>63</v>
      </c>
      <c r="D4579" s="14">
        <v>2018</v>
      </c>
      <c r="E4579" s="14">
        <v>2018</v>
      </c>
      <c r="F4579" s="14" t="s">
        <v>245</v>
      </c>
      <c r="G4579" s="26"/>
      <c r="H4579" s="26"/>
      <c r="I4579" s="26"/>
      <c r="J4579" s="28"/>
      <c r="K4579" s="28"/>
      <c r="L4579" s="111">
        <v>8</v>
      </c>
      <c r="M4579" s="28">
        <v>0.75</v>
      </c>
      <c r="N4579" s="28">
        <v>2.9100000000000001E-2</v>
      </c>
    </row>
    <row r="4580" spans="1:14">
      <c r="A4580" s="51" t="s">
        <v>180</v>
      </c>
      <c r="B4580" s="14" t="s">
        <v>75</v>
      </c>
      <c r="C4580" s="14" t="s">
        <v>63</v>
      </c>
      <c r="D4580" s="14">
        <v>2018</v>
      </c>
      <c r="E4580" s="14">
        <v>2018</v>
      </c>
      <c r="F4580" s="14" t="s">
        <v>245</v>
      </c>
      <c r="G4580" s="26"/>
      <c r="H4580" s="26"/>
      <c r="I4580" s="26"/>
      <c r="J4580" s="28"/>
      <c r="K4580" s="28"/>
      <c r="L4580" s="111">
        <v>40</v>
      </c>
      <c r="M4580" s="28">
        <v>0.625</v>
      </c>
      <c r="N4580" s="28">
        <v>0.16930000000000001</v>
      </c>
    </row>
    <row r="4581" spans="1:14">
      <c r="A4581" s="51" t="s">
        <v>181</v>
      </c>
      <c r="B4581" s="14" t="s">
        <v>75</v>
      </c>
      <c r="C4581" s="14" t="s">
        <v>63</v>
      </c>
      <c r="D4581" s="14">
        <v>2018</v>
      </c>
      <c r="E4581" s="14">
        <v>2018</v>
      </c>
      <c r="F4581" s="14" t="s">
        <v>245</v>
      </c>
      <c r="G4581" s="26"/>
      <c r="H4581" s="26"/>
      <c r="I4581" s="26"/>
      <c r="J4581" s="28"/>
      <c r="K4581" s="28"/>
      <c r="L4581" s="111">
        <v>40</v>
      </c>
      <c r="M4581" s="28">
        <v>0.625</v>
      </c>
      <c r="N4581" s="28">
        <v>0.16930000000000001</v>
      </c>
    </row>
    <row r="4582" spans="1:14">
      <c r="A4582" s="87" t="s">
        <v>123</v>
      </c>
      <c r="B4582" s="14" t="s">
        <v>74</v>
      </c>
      <c r="C4582" s="14" t="s">
        <v>63</v>
      </c>
      <c r="D4582" s="14">
        <v>2018</v>
      </c>
      <c r="E4582" s="14">
        <v>2018</v>
      </c>
      <c r="F4582" s="14" t="s">
        <v>245</v>
      </c>
      <c r="G4582" s="26"/>
      <c r="H4582" s="26"/>
      <c r="I4582" s="26"/>
      <c r="J4582" s="28"/>
      <c r="K4582" s="28"/>
      <c r="L4582" s="111">
        <v>23</v>
      </c>
      <c r="M4582" s="28">
        <v>0.60899999999999999</v>
      </c>
      <c r="N4582" s="28">
        <v>4.53E-2</v>
      </c>
    </row>
    <row r="4583" spans="1:14">
      <c r="A4583" s="87" t="s">
        <v>124</v>
      </c>
      <c r="B4583" s="14" t="s">
        <v>75</v>
      </c>
      <c r="C4583" s="14" t="s">
        <v>63</v>
      </c>
      <c r="D4583" s="14">
        <v>2018</v>
      </c>
      <c r="E4583" s="14">
        <v>2018</v>
      </c>
      <c r="F4583" s="14" t="s">
        <v>245</v>
      </c>
      <c r="G4583" s="26"/>
      <c r="H4583" s="26"/>
      <c r="I4583" s="26"/>
      <c r="J4583" s="28"/>
      <c r="K4583" s="28"/>
      <c r="L4583" s="111">
        <v>40</v>
      </c>
      <c r="M4583" s="28">
        <v>0.625</v>
      </c>
      <c r="N4583" s="28">
        <v>0.16930000000000001</v>
      </c>
    </row>
    <row r="4584" spans="1:14">
      <c r="A4584" s="87" t="s">
        <v>125</v>
      </c>
      <c r="B4584" s="14" t="s">
        <v>75</v>
      </c>
      <c r="C4584" s="14" t="s">
        <v>63</v>
      </c>
      <c r="D4584" s="14">
        <v>2018</v>
      </c>
      <c r="E4584" s="14">
        <v>2018</v>
      </c>
      <c r="F4584" s="14" t="s">
        <v>245</v>
      </c>
      <c r="G4584" s="26"/>
      <c r="H4584" s="26"/>
      <c r="I4584" s="26"/>
      <c r="J4584" s="28"/>
      <c r="K4584" s="28"/>
      <c r="L4584" s="111">
        <v>40</v>
      </c>
      <c r="M4584" s="28">
        <v>0.625</v>
      </c>
      <c r="N4584" s="28">
        <v>0.16930000000000001</v>
      </c>
    </row>
    <row r="4585" spans="1:14">
      <c r="A4585" s="87" t="s">
        <v>126</v>
      </c>
      <c r="B4585" s="14" t="s">
        <v>75</v>
      </c>
      <c r="C4585" s="14" t="s">
        <v>63</v>
      </c>
      <c r="D4585" s="14">
        <v>2018</v>
      </c>
      <c r="E4585" s="14">
        <v>2018</v>
      </c>
      <c r="F4585" s="14" t="s">
        <v>245</v>
      </c>
      <c r="G4585" s="26"/>
      <c r="H4585" s="26"/>
      <c r="I4585" s="26"/>
      <c r="J4585" s="28"/>
      <c r="K4585" s="28"/>
      <c r="L4585" s="111">
        <v>40</v>
      </c>
      <c r="M4585" s="28">
        <v>0.625</v>
      </c>
      <c r="N4585" s="28">
        <v>0.16930000000000001</v>
      </c>
    </row>
    <row r="4586" spans="1:14">
      <c r="A4586" s="87" t="s">
        <v>127</v>
      </c>
      <c r="B4586" s="14" t="s">
        <v>75</v>
      </c>
      <c r="C4586" s="14" t="s">
        <v>63</v>
      </c>
      <c r="D4586" s="14">
        <v>2018</v>
      </c>
      <c r="E4586" s="14">
        <v>2018</v>
      </c>
      <c r="F4586" s="14" t="s">
        <v>245</v>
      </c>
      <c r="G4586" s="26"/>
      <c r="H4586" s="26"/>
      <c r="I4586" s="26"/>
      <c r="J4586" s="28"/>
      <c r="K4586" s="28"/>
      <c r="L4586" s="111">
        <v>40</v>
      </c>
      <c r="M4586" s="28">
        <v>0.625</v>
      </c>
      <c r="N4586" s="28">
        <v>0.16930000000000001</v>
      </c>
    </row>
    <row r="4587" spans="1:14">
      <c r="A4587" s="87" t="s">
        <v>128</v>
      </c>
      <c r="B4587" s="14" t="s">
        <v>75</v>
      </c>
      <c r="C4587" s="14" t="s">
        <v>63</v>
      </c>
      <c r="D4587" s="14">
        <v>2018</v>
      </c>
      <c r="E4587" s="14">
        <v>2018</v>
      </c>
      <c r="F4587" s="14" t="s">
        <v>245</v>
      </c>
      <c r="G4587" s="26"/>
      <c r="H4587" s="26"/>
      <c r="I4587" s="26"/>
      <c r="J4587" s="28"/>
      <c r="K4587" s="28"/>
      <c r="L4587" s="111">
        <v>14</v>
      </c>
      <c r="M4587" s="28">
        <v>0.42899999999999999</v>
      </c>
      <c r="N4587" s="28">
        <v>2.5899999999999999E-2</v>
      </c>
    </row>
    <row r="4588" spans="1:14">
      <c r="A4588" s="87" t="s">
        <v>129</v>
      </c>
      <c r="B4588" s="14" t="s">
        <v>75</v>
      </c>
      <c r="C4588" s="14" t="s">
        <v>63</v>
      </c>
      <c r="D4588" s="14">
        <v>2018</v>
      </c>
      <c r="E4588" s="14">
        <v>2018</v>
      </c>
      <c r="F4588" s="14" t="s">
        <v>245</v>
      </c>
      <c r="G4588" s="26"/>
      <c r="H4588" s="26"/>
      <c r="I4588" s="26"/>
      <c r="J4588" s="28"/>
      <c r="K4588" s="28"/>
      <c r="L4588" s="111">
        <v>40</v>
      </c>
      <c r="M4588" s="28">
        <v>0.625</v>
      </c>
      <c r="N4588" s="28">
        <v>0.16930000000000001</v>
      </c>
    </row>
    <row r="4589" spans="1:14">
      <c r="A4589" s="87" t="s">
        <v>130</v>
      </c>
      <c r="B4589" s="14" t="s">
        <v>75</v>
      </c>
      <c r="C4589" s="14" t="s">
        <v>63</v>
      </c>
      <c r="D4589" s="14">
        <v>2018</v>
      </c>
      <c r="E4589" s="14">
        <v>2018</v>
      </c>
      <c r="F4589" s="14" t="s">
        <v>245</v>
      </c>
      <c r="G4589" s="26"/>
      <c r="H4589" s="26"/>
      <c r="I4589" s="26"/>
      <c r="J4589" s="28"/>
      <c r="K4589" s="28"/>
      <c r="L4589" s="111">
        <v>40</v>
      </c>
      <c r="M4589" s="28">
        <v>0.625</v>
      </c>
      <c r="N4589" s="28">
        <v>0.16930000000000001</v>
      </c>
    </row>
    <row r="4590" spans="1:14">
      <c r="A4590" s="87" t="s">
        <v>131</v>
      </c>
      <c r="B4590" s="14" t="s">
        <v>75</v>
      </c>
      <c r="C4590" s="14" t="s">
        <v>63</v>
      </c>
      <c r="D4590" s="14">
        <v>2018</v>
      </c>
      <c r="E4590" s="14">
        <v>2018</v>
      </c>
      <c r="F4590" s="14" t="s">
        <v>245</v>
      </c>
      <c r="G4590" s="26"/>
      <c r="H4590" s="26"/>
      <c r="I4590" s="26"/>
      <c r="J4590" s="28"/>
      <c r="K4590" s="28"/>
      <c r="L4590" s="111">
        <v>40</v>
      </c>
      <c r="M4590" s="28">
        <v>0.625</v>
      </c>
      <c r="N4590" s="28">
        <v>0.16930000000000001</v>
      </c>
    </row>
    <row r="4591" spans="1:14">
      <c r="A4591" s="87" t="s">
        <v>132</v>
      </c>
      <c r="B4591" s="14" t="s">
        <v>76</v>
      </c>
      <c r="C4591" s="14" t="s">
        <v>63</v>
      </c>
      <c r="D4591" s="14">
        <v>2018</v>
      </c>
      <c r="E4591" s="14">
        <v>2018</v>
      </c>
      <c r="F4591" s="14" t="s">
        <v>245</v>
      </c>
      <c r="G4591" s="26"/>
      <c r="H4591" s="26"/>
      <c r="I4591" s="26"/>
      <c r="J4591" s="28"/>
      <c r="K4591" s="28"/>
      <c r="L4591" s="111">
        <v>128</v>
      </c>
      <c r="M4591" s="28">
        <v>0.73399999999999999</v>
      </c>
      <c r="N4591" s="28">
        <v>8.0299999999999996E-2</v>
      </c>
    </row>
    <row r="4592" spans="1:14">
      <c r="A4592" s="87" t="s">
        <v>133</v>
      </c>
      <c r="B4592" s="14" t="s">
        <v>75</v>
      </c>
      <c r="C4592" s="14" t="s">
        <v>63</v>
      </c>
      <c r="D4592" s="14">
        <v>2018</v>
      </c>
      <c r="E4592" s="14">
        <v>2018</v>
      </c>
      <c r="F4592" s="14" t="s">
        <v>245</v>
      </c>
      <c r="G4592" s="26"/>
      <c r="H4592" s="26"/>
      <c r="I4592" s="26"/>
      <c r="J4592" s="28"/>
      <c r="K4592" s="28"/>
      <c r="L4592" s="111">
        <v>40</v>
      </c>
      <c r="M4592" s="28">
        <v>0.625</v>
      </c>
      <c r="N4592" s="28">
        <v>0.16930000000000001</v>
      </c>
    </row>
    <row r="4593" spans="1:14">
      <c r="A4593" s="87" t="s">
        <v>134</v>
      </c>
      <c r="B4593" s="14" t="s">
        <v>75</v>
      </c>
      <c r="C4593" s="14" t="s">
        <v>63</v>
      </c>
      <c r="D4593" s="14">
        <v>2018</v>
      </c>
      <c r="E4593" s="14">
        <v>2018</v>
      </c>
      <c r="F4593" s="14" t="s">
        <v>245</v>
      </c>
      <c r="G4593" s="26"/>
      <c r="H4593" s="26"/>
      <c r="I4593" s="26"/>
      <c r="J4593" s="28"/>
      <c r="K4593" s="28"/>
      <c r="L4593" s="111">
        <v>40</v>
      </c>
      <c r="M4593" s="28">
        <v>0.625</v>
      </c>
      <c r="N4593" s="28">
        <v>0.16930000000000001</v>
      </c>
    </row>
    <row r="4594" spans="1:14">
      <c r="A4594" s="87" t="s">
        <v>135</v>
      </c>
      <c r="B4594" s="14" t="s">
        <v>75</v>
      </c>
      <c r="C4594" s="14" t="s">
        <v>63</v>
      </c>
      <c r="D4594" s="14">
        <v>2018</v>
      </c>
      <c r="E4594" s="14">
        <v>2018</v>
      </c>
      <c r="F4594" s="14" t="s">
        <v>245</v>
      </c>
      <c r="G4594" s="26"/>
      <c r="H4594" s="26"/>
      <c r="I4594" s="26"/>
      <c r="J4594" s="28"/>
      <c r="K4594" s="28"/>
      <c r="L4594" s="111">
        <v>40</v>
      </c>
      <c r="M4594" s="28">
        <v>0.625</v>
      </c>
      <c r="N4594" s="28">
        <v>0.16930000000000001</v>
      </c>
    </row>
    <row r="4595" spans="1:14">
      <c r="A4595" s="87" t="s">
        <v>136</v>
      </c>
      <c r="B4595" s="14" t="s">
        <v>75</v>
      </c>
      <c r="C4595" s="14" t="s">
        <v>63</v>
      </c>
      <c r="D4595" s="14">
        <v>2018</v>
      </c>
      <c r="E4595" s="14">
        <v>2018</v>
      </c>
      <c r="F4595" s="14" t="s">
        <v>245</v>
      </c>
      <c r="G4595" s="26"/>
      <c r="H4595" s="26"/>
      <c r="I4595" s="26"/>
      <c r="J4595" s="28"/>
      <c r="K4595" s="28"/>
      <c r="L4595" s="111">
        <v>40</v>
      </c>
      <c r="M4595" s="28">
        <v>0.625</v>
      </c>
      <c r="N4595" s="28">
        <v>0.16930000000000001</v>
      </c>
    </row>
    <row r="4596" spans="1:14">
      <c r="A4596" s="87" t="s">
        <v>137</v>
      </c>
      <c r="B4596" s="14" t="s">
        <v>75</v>
      </c>
      <c r="C4596" s="14" t="s">
        <v>63</v>
      </c>
      <c r="D4596" s="14">
        <v>2018</v>
      </c>
      <c r="E4596" s="14">
        <v>2018</v>
      </c>
      <c r="F4596" s="14" t="s">
        <v>245</v>
      </c>
      <c r="G4596" s="26"/>
      <c r="H4596" s="26"/>
      <c r="I4596" s="26"/>
      <c r="J4596" s="28"/>
      <c r="K4596" s="28"/>
      <c r="L4596" s="111">
        <v>4</v>
      </c>
      <c r="M4596" s="28">
        <v>0.75</v>
      </c>
      <c r="N4596" s="28">
        <v>3.1099999999999999E-2</v>
      </c>
    </row>
    <row r="4597" spans="1:14">
      <c r="A4597" s="87" t="s">
        <v>138</v>
      </c>
      <c r="B4597" s="14" t="s">
        <v>75</v>
      </c>
      <c r="C4597" s="14" t="s">
        <v>63</v>
      </c>
      <c r="D4597" s="14">
        <v>2018</v>
      </c>
      <c r="E4597" s="14">
        <v>2018</v>
      </c>
      <c r="F4597" s="14" t="s">
        <v>245</v>
      </c>
      <c r="G4597" s="26"/>
      <c r="H4597" s="26"/>
      <c r="I4597" s="26"/>
      <c r="J4597" s="28"/>
      <c r="K4597" s="28"/>
      <c r="L4597" s="111">
        <v>40</v>
      </c>
      <c r="M4597" s="28">
        <v>0.625</v>
      </c>
      <c r="N4597" s="28">
        <v>0.16930000000000001</v>
      </c>
    </row>
    <row r="4598" spans="1:14">
      <c r="A4598" s="87" t="s">
        <v>139</v>
      </c>
      <c r="B4598" s="14" t="s">
        <v>75</v>
      </c>
      <c r="C4598" s="14" t="s">
        <v>63</v>
      </c>
      <c r="D4598" s="14">
        <v>2018</v>
      </c>
      <c r="E4598" s="14">
        <v>2018</v>
      </c>
      <c r="F4598" s="14" t="s">
        <v>245</v>
      </c>
      <c r="G4598" s="26"/>
      <c r="H4598" s="26"/>
      <c r="I4598" s="26"/>
      <c r="J4598" s="28"/>
      <c r="K4598" s="28"/>
      <c r="L4598" s="111">
        <v>40</v>
      </c>
      <c r="M4598" s="28">
        <v>0.625</v>
      </c>
      <c r="N4598" s="28">
        <v>0.16930000000000001</v>
      </c>
    </row>
    <row r="4599" spans="1:14">
      <c r="A4599" s="87" t="s">
        <v>140</v>
      </c>
      <c r="B4599" s="14" t="s">
        <v>75</v>
      </c>
      <c r="C4599" s="14" t="s">
        <v>63</v>
      </c>
      <c r="D4599" s="14">
        <v>2018</v>
      </c>
      <c r="E4599" s="14">
        <v>2018</v>
      </c>
      <c r="F4599" s="14" t="s">
        <v>245</v>
      </c>
      <c r="G4599" s="26"/>
      <c r="H4599" s="26"/>
      <c r="I4599" s="26"/>
      <c r="J4599" s="28"/>
      <c r="K4599" s="28"/>
      <c r="L4599" s="111">
        <v>5</v>
      </c>
      <c r="M4599" s="28">
        <v>0.2</v>
      </c>
      <c r="N4599" s="28">
        <v>6.2600000000000003E-2</v>
      </c>
    </row>
    <row r="4600" spans="1:14">
      <c r="A4600" s="87" t="s">
        <v>141</v>
      </c>
      <c r="B4600" s="14" t="s">
        <v>75</v>
      </c>
      <c r="C4600" s="14" t="s">
        <v>63</v>
      </c>
      <c r="D4600" s="14">
        <v>2018</v>
      </c>
      <c r="E4600" s="14">
        <v>2018</v>
      </c>
      <c r="F4600" s="14" t="s">
        <v>245</v>
      </c>
      <c r="G4600" s="26"/>
      <c r="H4600" s="26"/>
      <c r="I4600" s="26"/>
      <c r="J4600" s="28"/>
      <c r="K4600" s="28"/>
      <c r="L4600" s="111">
        <v>40</v>
      </c>
      <c r="M4600" s="28">
        <v>0.625</v>
      </c>
      <c r="N4600" s="28">
        <v>0.16930000000000001</v>
      </c>
    </row>
    <row r="4601" spans="1:14">
      <c r="A4601" s="87" t="s">
        <v>142</v>
      </c>
      <c r="B4601" s="14" t="s">
        <v>75</v>
      </c>
      <c r="C4601" s="14" t="s">
        <v>63</v>
      </c>
      <c r="D4601" s="14">
        <v>2018</v>
      </c>
      <c r="E4601" s="14">
        <v>2018</v>
      </c>
      <c r="F4601" s="14" t="s">
        <v>245</v>
      </c>
      <c r="G4601" s="26"/>
      <c r="H4601" s="26"/>
      <c r="I4601" s="26"/>
      <c r="J4601" s="28"/>
      <c r="K4601" s="28"/>
      <c r="L4601" s="111">
        <v>40</v>
      </c>
      <c r="M4601" s="28">
        <v>0.625</v>
      </c>
      <c r="N4601" s="28">
        <v>0.16930000000000001</v>
      </c>
    </row>
    <row r="4602" spans="1:14">
      <c r="A4602" s="87" t="s">
        <v>143</v>
      </c>
      <c r="B4602" s="14" t="s">
        <v>74</v>
      </c>
      <c r="C4602" s="14" t="s">
        <v>63</v>
      </c>
      <c r="D4602" s="14">
        <v>2018</v>
      </c>
      <c r="E4602" s="14">
        <v>2018</v>
      </c>
      <c r="F4602" s="14" t="s">
        <v>245</v>
      </c>
      <c r="G4602" s="26"/>
      <c r="H4602" s="26"/>
      <c r="I4602" s="26"/>
      <c r="J4602" s="28"/>
      <c r="K4602" s="28"/>
      <c r="L4602" s="111">
        <v>25</v>
      </c>
      <c r="M4602" s="28">
        <v>0.6</v>
      </c>
      <c r="N4602" s="28">
        <v>8.8300000000000003E-2</v>
      </c>
    </row>
    <row r="4603" spans="1:14">
      <c r="A4603" s="87" t="s">
        <v>144</v>
      </c>
      <c r="B4603" s="14" t="s">
        <v>74</v>
      </c>
      <c r="C4603" s="14" t="s">
        <v>63</v>
      </c>
      <c r="D4603" s="14">
        <v>2018</v>
      </c>
      <c r="E4603" s="14">
        <v>2018</v>
      </c>
      <c r="F4603" s="14" t="s">
        <v>245</v>
      </c>
      <c r="G4603" s="26"/>
      <c r="H4603" s="26"/>
      <c r="I4603" s="26"/>
      <c r="J4603" s="28"/>
      <c r="K4603" s="28"/>
      <c r="L4603" s="111">
        <v>40</v>
      </c>
      <c r="M4603" s="28">
        <v>0.625</v>
      </c>
      <c r="N4603" s="28">
        <v>0.16930000000000001</v>
      </c>
    </row>
    <row r="4604" spans="1:14">
      <c r="A4604" s="87" t="s">
        <v>145</v>
      </c>
      <c r="B4604" s="14" t="s">
        <v>75</v>
      </c>
      <c r="C4604" s="14" t="s">
        <v>63</v>
      </c>
      <c r="D4604" s="14">
        <v>2018</v>
      </c>
      <c r="E4604" s="14">
        <v>2018</v>
      </c>
      <c r="F4604" s="14" t="s">
        <v>245</v>
      </c>
      <c r="G4604" s="26"/>
      <c r="H4604" s="26"/>
      <c r="I4604" s="26"/>
      <c r="J4604" s="28"/>
      <c r="K4604" s="28"/>
      <c r="L4604" s="111">
        <v>40</v>
      </c>
      <c r="M4604" s="28">
        <v>0.625</v>
      </c>
      <c r="N4604" s="28">
        <v>0.16930000000000001</v>
      </c>
    </row>
    <row r="4605" spans="1:14">
      <c r="A4605" s="87" t="s">
        <v>146</v>
      </c>
      <c r="B4605" s="14" t="s">
        <v>75</v>
      </c>
      <c r="C4605" s="14" t="s">
        <v>63</v>
      </c>
      <c r="D4605" s="14">
        <v>2018</v>
      </c>
      <c r="E4605" s="14">
        <v>2018</v>
      </c>
      <c r="F4605" s="14" t="s">
        <v>245</v>
      </c>
      <c r="G4605" s="26"/>
      <c r="H4605" s="26"/>
      <c r="I4605" s="26"/>
      <c r="J4605" s="28"/>
      <c r="K4605" s="28"/>
      <c r="L4605" s="111">
        <v>21</v>
      </c>
      <c r="M4605" s="28">
        <v>0.66700000000000004</v>
      </c>
      <c r="N4605" s="28">
        <v>4.3400000000000001E-2</v>
      </c>
    </row>
    <row r="4606" spans="1:14">
      <c r="A4606" s="87" t="s">
        <v>147</v>
      </c>
      <c r="B4606" s="14" t="s">
        <v>74</v>
      </c>
      <c r="C4606" s="14" t="s">
        <v>63</v>
      </c>
      <c r="D4606" s="14">
        <v>2018</v>
      </c>
      <c r="E4606" s="14">
        <v>2018</v>
      </c>
      <c r="F4606" s="14" t="s">
        <v>245</v>
      </c>
      <c r="G4606" s="26"/>
      <c r="H4606" s="26"/>
      <c r="I4606" s="26"/>
      <c r="J4606" s="28"/>
      <c r="K4606" s="28"/>
      <c r="L4606" s="111">
        <v>23</v>
      </c>
      <c r="M4606" s="28">
        <v>0.65200000000000002</v>
      </c>
      <c r="N4606" s="28">
        <v>6.4699999999999994E-2</v>
      </c>
    </row>
    <row r="4607" spans="1:14">
      <c r="A4607" s="87" t="s">
        <v>148</v>
      </c>
      <c r="B4607" s="14" t="s">
        <v>75</v>
      </c>
      <c r="C4607" s="14" t="s">
        <v>63</v>
      </c>
      <c r="D4607" s="14">
        <v>2018</v>
      </c>
      <c r="E4607" s="14">
        <v>2018</v>
      </c>
      <c r="F4607" s="14" t="s">
        <v>245</v>
      </c>
      <c r="G4607" s="26"/>
      <c r="H4607" s="26"/>
      <c r="I4607" s="26"/>
      <c r="J4607" s="28"/>
      <c r="K4607" s="28"/>
      <c r="L4607" s="111">
        <v>40</v>
      </c>
      <c r="M4607" s="28">
        <v>0.625</v>
      </c>
      <c r="N4607" s="28">
        <v>0.16930000000000001</v>
      </c>
    </row>
    <row r="4608" spans="1:14">
      <c r="A4608" s="87" t="s">
        <v>149</v>
      </c>
      <c r="B4608" s="14" t="s">
        <v>75</v>
      </c>
      <c r="C4608" s="14" t="s">
        <v>63</v>
      </c>
      <c r="D4608" s="14">
        <v>2018</v>
      </c>
      <c r="E4608" s="14">
        <v>2018</v>
      </c>
      <c r="F4608" s="14" t="s">
        <v>245</v>
      </c>
      <c r="G4608" s="26"/>
      <c r="H4608" s="26"/>
      <c r="I4608" s="26"/>
      <c r="J4608" s="28"/>
      <c r="K4608" s="28"/>
      <c r="L4608" s="111">
        <v>28</v>
      </c>
      <c r="M4608" s="28">
        <v>0.57099999999999995</v>
      </c>
      <c r="N4608" s="28">
        <v>4.8099999999999997E-2</v>
      </c>
    </row>
    <row r="4609" spans="1:14">
      <c r="A4609" s="87" t="s">
        <v>150</v>
      </c>
      <c r="B4609" s="14" t="s">
        <v>74</v>
      </c>
      <c r="C4609" s="14" t="s">
        <v>63</v>
      </c>
      <c r="D4609" s="14">
        <v>2018</v>
      </c>
      <c r="E4609" s="14">
        <v>2018</v>
      </c>
      <c r="F4609" s="14" t="s">
        <v>245</v>
      </c>
      <c r="G4609" s="26"/>
      <c r="H4609" s="26"/>
      <c r="I4609" s="26"/>
      <c r="J4609" s="28"/>
      <c r="K4609" s="28"/>
      <c r="L4609" s="111">
        <v>38</v>
      </c>
      <c r="M4609" s="28">
        <v>0.71099999999999997</v>
      </c>
      <c r="N4609" s="28">
        <v>4.4499999999999998E-2</v>
      </c>
    </row>
    <row r="4610" spans="1:14">
      <c r="A4610" s="87" t="s">
        <v>151</v>
      </c>
      <c r="B4610" s="14" t="s">
        <v>74</v>
      </c>
      <c r="C4610" s="14" t="s">
        <v>63</v>
      </c>
      <c r="D4610" s="14">
        <v>2018</v>
      </c>
      <c r="E4610" s="14">
        <v>2018</v>
      </c>
      <c r="F4610" s="14" t="s">
        <v>245</v>
      </c>
      <c r="G4610" s="26"/>
      <c r="H4610" s="26"/>
      <c r="I4610" s="26"/>
      <c r="J4610" s="28"/>
      <c r="K4610" s="28"/>
      <c r="L4610" s="111">
        <v>7</v>
      </c>
      <c r="M4610" s="28">
        <v>0.57099999999999995</v>
      </c>
      <c r="N4610" s="28">
        <v>0.08</v>
      </c>
    </row>
    <row r="4611" spans="1:14">
      <c r="A4611" s="87" t="s">
        <v>152</v>
      </c>
      <c r="B4611" s="14" t="s">
        <v>75</v>
      </c>
      <c r="C4611" s="14" t="s">
        <v>63</v>
      </c>
      <c r="D4611" s="14">
        <v>2018</v>
      </c>
      <c r="E4611" s="14">
        <v>2018</v>
      </c>
      <c r="F4611" s="14" t="s">
        <v>245</v>
      </c>
      <c r="G4611" s="26"/>
      <c r="H4611" s="26"/>
      <c r="I4611" s="26"/>
      <c r="J4611" s="28"/>
      <c r="K4611" s="28"/>
      <c r="L4611" s="111">
        <v>9</v>
      </c>
      <c r="M4611" s="28">
        <v>0.55600000000000005</v>
      </c>
      <c r="N4611" s="28">
        <v>3.3300000000000003E-2</v>
      </c>
    </row>
    <row r="4612" spans="1:14">
      <c r="A4612" s="87" t="s">
        <v>153</v>
      </c>
      <c r="B4612" s="14" t="s">
        <v>74</v>
      </c>
      <c r="C4612" s="14" t="s">
        <v>63</v>
      </c>
      <c r="D4612" s="14">
        <v>2018</v>
      </c>
      <c r="E4612" s="14">
        <v>2018</v>
      </c>
      <c r="F4612" s="14" t="s">
        <v>245</v>
      </c>
      <c r="G4612" s="26"/>
      <c r="H4612" s="26"/>
      <c r="I4612" s="26"/>
      <c r="J4612" s="28"/>
      <c r="K4612" s="28"/>
      <c r="L4612" s="111">
        <v>40</v>
      </c>
      <c r="M4612" s="28">
        <v>0.625</v>
      </c>
      <c r="N4612" s="28">
        <v>0.16930000000000001</v>
      </c>
    </row>
    <row r="4613" spans="1:14">
      <c r="A4613" s="87" t="s">
        <v>154</v>
      </c>
      <c r="B4613" s="14" t="s">
        <v>74</v>
      </c>
      <c r="C4613" s="14" t="s">
        <v>63</v>
      </c>
      <c r="D4613" s="14">
        <v>2018</v>
      </c>
      <c r="E4613" s="14">
        <v>2018</v>
      </c>
      <c r="F4613" s="14" t="s">
        <v>245</v>
      </c>
      <c r="G4613" s="26"/>
      <c r="H4613" s="26"/>
      <c r="I4613" s="26"/>
      <c r="J4613" s="28"/>
      <c r="K4613" s="28"/>
      <c r="L4613" s="111">
        <v>40</v>
      </c>
      <c r="M4613" s="28">
        <v>0.625</v>
      </c>
      <c r="N4613" s="28">
        <v>0.16930000000000001</v>
      </c>
    </row>
    <row r="4614" spans="1:14">
      <c r="A4614" s="87" t="s">
        <v>155</v>
      </c>
      <c r="B4614" s="14" t="s">
        <v>74</v>
      </c>
      <c r="C4614" s="14" t="s">
        <v>63</v>
      </c>
      <c r="D4614" s="14">
        <v>2018</v>
      </c>
      <c r="E4614" s="14">
        <v>2018</v>
      </c>
      <c r="F4614" s="14" t="s">
        <v>245</v>
      </c>
      <c r="G4614" s="26"/>
      <c r="H4614" s="26"/>
      <c r="I4614" s="26"/>
      <c r="J4614" s="28"/>
      <c r="K4614" s="28"/>
      <c r="L4614" s="111">
        <v>40</v>
      </c>
      <c r="M4614" s="28">
        <v>0.625</v>
      </c>
      <c r="N4614" s="28">
        <v>0.16930000000000001</v>
      </c>
    </row>
    <row r="4615" spans="1:14">
      <c r="A4615" s="87" t="s">
        <v>156</v>
      </c>
      <c r="B4615" s="14" t="s">
        <v>74</v>
      </c>
      <c r="C4615" s="14" t="s">
        <v>63</v>
      </c>
      <c r="D4615" s="14">
        <v>2018</v>
      </c>
      <c r="E4615" s="14">
        <v>2018</v>
      </c>
      <c r="F4615" s="14" t="s">
        <v>245</v>
      </c>
      <c r="G4615" s="26"/>
      <c r="H4615" s="26"/>
      <c r="I4615" s="26"/>
      <c r="J4615" s="28"/>
      <c r="K4615" s="28"/>
      <c r="L4615" s="111">
        <v>9</v>
      </c>
      <c r="M4615" s="28">
        <v>0.77800000000000002</v>
      </c>
      <c r="N4615" s="28">
        <v>6.7500000000000004E-2</v>
      </c>
    </row>
    <row r="4616" spans="1:14">
      <c r="A4616" s="87" t="s">
        <v>157</v>
      </c>
      <c r="B4616" s="14" t="s">
        <v>74</v>
      </c>
      <c r="C4616" s="14" t="s">
        <v>63</v>
      </c>
      <c r="D4616" s="14">
        <v>2018</v>
      </c>
      <c r="E4616" s="14">
        <v>2018</v>
      </c>
      <c r="F4616" s="14" t="s">
        <v>245</v>
      </c>
      <c r="G4616" s="26"/>
      <c r="H4616" s="26"/>
      <c r="I4616" s="26"/>
      <c r="J4616" s="28"/>
      <c r="K4616" s="28"/>
      <c r="L4616" s="111">
        <v>40</v>
      </c>
      <c r="M4616" s="28">
        <v>0.625</v>
      </c>
      <c r="N4616" s="28">
        <v>0.16930000000000001</v>
      </c>
    </row>
    <row r="4617" spans="1:14">
      <c r="A4617" s="87" t="s">
        <v>158</v>
      </c>
      <c r="B4617" s="14" t="s">
        <v>75</v>
      </c>
      <c r="C4617" s="14" t="s">
        <v>63</v>
      </c>
      <c r="D4617" s="14">
        <v>2018</v>
      </c>
      <c r="E4617" s="14">
        <v>2018</v>
      </c>
      <c r="F4617" s="14" t="s">
        <v>245</v>
      </c>
      <c r="G4617" s="26"/>
      <c r="H4617" s="26"/>
      <c r="I4617" s="26"/>
      <c r="J4617" s="28"/>
      <c r="K4617" s="28"/>
      <c r="L4617" s="111">
        <v>40</v>
      </c>
      <c r="M4617" s="28">
        <v>0.625</v>
      </c>
      <c r="N4617" s="28">
        <v>0.16930000000000001</v>
      </c>
    </row>
    <row r="4618" spans="1:14">
      <c r="A4618" s="87" t="s">
        <v>159</v>
      </c>
      <c r="B4618" s="14" t="s">
        <v>75</v>
      </c>
      <c r="C4618" s="14" t="s">
        <v>63</v>
      </c>
      <c r="D4618" s="14">
        <v>2018</v>
      </c>
      <c r="E4618" s="14">
        <v>2018</v>
      </c>
      <c r="F4618" s="14" t="s">
        <v>245</v>
      </c>
      <c r="G4618" s="26"/>
      <c r="H4618" s="26"/>
      <c r="I4618" s="26"/>
      <c r="J4618" s="28"/>
      <c r="K4618" s="28"/>
      <c r="L4618" s="111">
        <v>40</v>
      </c>
      <c r="M4618" s="28">
        <v>0.625</v>
      </c>
      <c r="N4618" s="28">
        <v>0.16930000000000001</v>
      </c>
    </row>
    <row r="4619" spans="1:14">
      <c r="A4619" s="87" t="s">
        <v>160</v>
      </c>
      <c r="B4619" s="14" t="s">
        <v>75</v>
      </c>
      <c r="C4619" s="14" t="s">
        <v>63</v>
      </c>
      <c r="D4619" s="14">
        <v>2018</v>
      </c>
      <c r="E4619" s="14">
        <v>2018</v>
      </c>
      <c r="F4619" s="14" t="s">
        <v>245</v>
      </c>
      <c r="G4619" s="26"/>
      <c r="H4619" s="26"/>
      <c r="I4619" s="26"/>
      <c r="J4619" s="28"/>
      <c r="K4619" s="28"/>
      <c r="L4619" s="111">
        <v>40</v>
      </c>
      <c r="M4619" s="28">
        <v>0.625</v>
      </c>
      <c r="N4619" s="28">
        <v>0.16930000000000001</v>
      </c>
    </row>
    <row r="4620" spans="1:14">
      <c r="A4620" s="87" t="s">
        <v>161</v>
      </c>
      <c r="B4620" s="14" t="s">
        <v>74</v>
      </c>
      <c r="C4620" s="14" t="s">
        <v>63</v>
      </c>
      <c r="D4620" s="14">
        <v>2018</v>
      </c>
      <c r="E4620" s="14">
        <v>2018</v>
      </c>
      <c r="F4620" s="14" t="s">
        <v>245</v>
      </c>
      <c r="G4620" s="26"/>
      <c r="H4620" s="26"/>
      <c r="I4620" s="26"/>
      <c r="J4620" s="28"/>
      <c r="K4620" s="28"/>
      <c r="L4620" s="111">
        <v>7</v>
      </c>
      <c r="M4620" s="28">
        <v>0.28599999999999998</v>
      </c>
      <c r="N4620" s="28">
        <v>3.3700000000000001E-2</v>
      </c>
    </row>
    <row r="4621" spans="1:14">
      <c r="A4621" s="87" t="s">
        <v>162</v>
      </c>
      <c r="B4621" s="14" t="s">
        <v>74</v>
      </c>
      <c r="C4621" s="14" t="s">
        <v>63</v>
      </c>
      <c r="D4621" s="14">
        <v>2018</v>
      </c>
      <c r="E4621" s="14">
        <v>2018</v>
      </c>
      <c r="F4621" s="14" t="s">
        <v>245</v>
      </c>
      <c r="G4621" s="26"/>
      <c r="H4621" s="26"/>
      <c r="I4621" s="26"/>
      <c r="J4621" s="28"/>
      <c r="K4621" s="28"/>
      <c r="L4621" s="111">
        <v>40</v>
      </c>
      <c r="M4621" s="28">
        <v>0.625</v>
      </c>
      <c r="N4621" s="28">
        <v>0.16930000000000001</v>
      </c>
    </row>
    <row r="4622" spans="1:14">
      <c r="A4622" s="87" t="s">
        <v>163</v>
      </c>
      <c r="B4622" s="14" t="s">
        <v>75</v>
      </c>
      <c r="C4622" s="14" t="s">
        <v>63</v>
      </c>
      <c r="D4622" s="14">
        <v>2018</v>
      </c>
      <c r="E4622" s="14">
        <v>2018</v>
      </c>
      <c r="F4622" s="14" t="s">
        <v>245</v>
      </c>
      <c r="G4622" s="26"/>
      <c r="H4622" s="26"/>
      <c r="I4622" s="26"/>
      <c r="J4622" s="28"/>
      <c r="K4622" s="28"/>
      <c r="L4622" s="111">
        <v>5</v>
      </c>
      <c r="M4622" s="28">
        <v>0.6</v>
      </c>
      <c r="N4622" s="28">
        <v>5.3199999999999997E-2</v>
      </c>
    </row>
    <row r="4623" spans="1:14">
      <c r="A4623" s="87" t="s">
        <v>164</v>
      </c>
      <c r="B4623" s="14" t="s">
        <v>75</v>
      </c>
      <c r="C4623" s="14" t="s">
        <v>63</v>
      </c>
      <c r="D4623" s="14">
        <v>2018</v>
      </c>
      <c r="E4623" s="14">
        <v>2018</v>
      </c>
      <c r="F4623" s="14" t="s">
        <v>245</v>
      </c>
      <c r="G4623" s="26"/>
      <c r="H4623" s="26"/>
      <c r="I4623" s="26"/>
      <c r="J4623" s="28"/>
      <c r="K4623" s="28"/>
      <c r="L4623" s="111">
        <v>40</v>
      </c>
      <c r="M4623" s="28">
        <v>0.625</v>
      </c>
      <c r="N4623" s="28">
        <v>0.16930000000000001</v>
      </c>
    </row>
    <row r="4624" spans="1:14">
      <c r="A4624" s="87" t="s">
        <v>165</v>
      </c>
      <c r="B4624" s="14" t="s">
        <v>75</v>
      </c>
      <c r="C4624" s="14" t="s">
        <v>63</v>
      </c>
      <c r="D4624" s="14">
        <v>2018</v>
      </c>
      <c r="E4624" s="14">
        <v>2018</v>
      </c>
      <c r="F4624" s="14" t="s">
        <v>245</v>
      </c>
      <c r="G4624" s="26"/>
      <c r="H4624" s="26"/>
      <c r="I4624" s="26"/>
      <c r="J4624" s="28"/>
      <c r="K4624" s="28"/>
      <c r="L4624" s="111">
        <v>40</v>
      </c>
      <c r="M4624" s="28">
        <v>0.625</v>
      </c>
      <c r="N4624" s="28">
        <v>0.16930000000000001</v>
      </c>
    </row>
    <row r="4625" spans="1:14">
      <c r="A4625" s="87" t="s">
        <v>166</v>
      </c>
      <c r="B4625" s="14" t="s">
        <v>75</v>
      </c>
      <c r="C4625" s="14" t="s">
        <v>63</v>
      </c>
      <c r="D4625" s="14">
        <v>2018</v>
      </c>
      <c r="E4625" s="14">
        <v>2018</v>
      </c>
      <c r="F4625" s="14" t="s">
        <v>245</v>
      </c>
      <c r="G4625" s="26"/>
      <c r="H4625" s="26"/>
      <c r="I4625" s="26"/>
      <c r="J4625" s="28"/>
      <c r="K4625" s="28"/>
      <c r="L4625" s="111">
        <v>40</v>
      </c>
      <c r="M4625" s="28">
        <v>0.625</v>
      </c>
      <c r="N4625" s="28">
        <v>0.16930000000000001</v>
      </c>
    </row>
    <row r="4626" spans="1:14">
      <c r="A4626" s="87" t="s">
        <v>167</v>
      </c>
      <c r="B4626" s="14" t="s">
        <v>74</v>
      </c>
      <c r="C4626" s="14" t="s">
        <v>63</v>
      </c>
      <c r="D4626" s="14">
        <v>2018</v>
      </c>
      <c r="E4626" s="14">
        <v>2018</v>
      </c>
      <c r="F4626" s="14" t="s">
        <v>245</v>
      </c>
      <c r="G4626" s="26"/>
      <c r="H4626" s="26"/>
      <c r="I4626" s="26"/>
      <c r="J4626" s="28"/>
      <c r="K4626" s="28"/>
      <c r="L4626" s="111">
        <v>10</v>
      </c>
      <c r="M4626" s="28">
        <v>0.4</v>
      </c>
      <c r="N4626" s="28">
        <v>4.7600000000000003E-2</v>
      </c>
    </row>
    <row r="4627" spans="1:14">
      <c r="A4627" s="87" t="s">
        <v>168</v>
      </c>
      <c r="B4627" s="14" t="s">
        <v>75</v>
      </c>
      <c r="C4627" s="14" t="s">
        <v>63</v>
      </c>
      <c r="D4627" s="14">
        <v>2018</v>
      </c>
      <c r="E4627" s="14">
        <v>2018</v>
      </c>
      <c r="F4627" s="14" t="s">
        <v>245</v>
      </c>
      <c r="G4627" s="26"/>
      <c r="H4627" s="26"/>
      <c r="I4627" s="26"/>
      <c r="J4627" s="28"/>
      <c r="K4627" s="28"/>
      <c r="L4627" s="111">
        <v>40</v>
      </c>
      <c r="M4627" s="28">
        <v>0.625</v>
      </c>
      <c r="N4627" s="28">
        <v>0.16930000000000001</v>
      </c>
    </row>
    <row r="4628" spans="1:14">
      <c r="A4628" s="87" t="s">
        <v>169</v>
      </c>
      <c r="B4628" s="14" t="s">
        <v>74</v>
      </c>
      <c r="C4628" s="14" t="s">
        <v>63</v>
      </c>
      <c r="D4628" s="14">
        <v>2018</v>
      </c>
      <c r="E4628" s="14">
        <v>2018</v>
      </c>
      <c r="F4628" s="14" t="s">
        <v>245</v>
      </c>
      <c r="G4628" s="26"/>
      <c r="H4628" s="26"/>
      <c r="I4628" s="26"/>
      <c r="J4628" s="28"/>
      <c r="K4628" s="28"/>
      <c r="L4628" s="111">
        <v>9</v>
      </c>
      <c r="M4628" s="28">
        <v>0.44400000000000001</v>
      </c>
      <c r="N4628" s="28">
        <v>5.3800000000000001E-2</v>
      </c>
    </row>
    <row r="4629" spans="1:14">
      <c r="A4629" s="87" t="s">
        <v>170</v>
      </c>
      <c r="B4629" s="14" t="s">
        <v>74</v>
      </c>
      <c r="C4629" s="14" t="s">
        <v>63</v>
      </c>
      <c r="D4629" s="14">
        <v>2018</v>
      </c>
      <c r="E4629" s="14">
        <v>2018</v>
      </c>
      <c r="F4629" s="14" t="s">
        <v>245</v>
      </c>
      <c r="G4629" s="26"/>
      <c r="H4629" s="26"/>
      <c r="I4629" s="26"/>
      <c r="J4629" s="28"/>
      <c r="K4629" s="28"/>
      <c r="L4629" s="111">
        <v>40</v>
      </c>
      <c r="M4629" s="28">
        <v>0.625</v>
      </c>
      <c r="N4629" s="28">
        <v>0.16930000000000001</v>
      </c>
    </row>
    <row r="4630" spans="1:14">
      <c r="A4630" s="87" t="s">
        <v>171</v>
      </c>
      <c r="B4630" s="14" t="s">
        <v>75</v>
      </c>
      <c r="C4630" s="14" t="s">
        <v>63</v>
      </c>
      <c r="D4630" s="14">
        <v>2018</v>
      </c>
      <c r="E4630" s="14">
        <v>2018</v>
      </c>
      <c r="F4630" s="14" t="s">
        <v>245</v>
      </c>
      <c r="G4630" s="26"/>
      <c r="H4630" s="26"/>
      <c r="I4630" s="26"/>
      <c r="J4630" s="28"/>
      <c r="K4630" s="28"/>
      <c r="L4630" s="111">
        <v>40</v>
      </c>
      <c r="M4630" s="28">
        <v>0.625</v>
      </c>
      <c r="N4630" s="28">
        <v>0.16930000000000001</v>
      </c>
    </row>
    <row r="4631" spans="1:14">
      <c r="A4631" s="51" t="s">
        <v>281</v>
      </c>
      <c r="B4631" s="14" t="s">
        <v>66</v>
      </c>
      <c r="C4631" s="14" t="s">
        <v>185</v>
      </c>
      <c r="D4631" s="14">
        <v>2018</v>
      </c>
      <c r="E4631" s="14">
        <v>2018</v>
      </c>
      <c r="F4631" s="14" t="s">
        <v>245</v>
      </c>
      <c r="G4631" s="26"/>
      <c r="H4631" s="26"/>
      <c r="I4631" s="26"/>
      <c r="J4631" s="28"/>
      <c r="K4631" s="28"/>
      <c r="L4631" s="111"/>
      <c r="M4631" s="28"/>
      <c r="N4631" s="28"/>
    </row>
    <row r="4632" spans="1:14">
      <c r="A4632" s="51" t="s">
        <v>172</v>
      </c>
      <c r="B4632" s="14" t="s">
        <v>66</v>
      </c>
      <c r="C4632" s="14" t="s">
        <v>185</v>
      </c>
      <c r="D4632" s="14">
        <v>2018</v>
      </c>
      <c r="E4632" s="14">
        <v>2018</v>
      </c>
      <c r="F4632" s="14" t="s">
        <v>245</v>
      </c>
      <c r="G4632" s="26"/>
      <c r="H4632" s="26"/>
      <c r="I4632" s="26"/>
      <c r="J4632" s="28"/>
      <c r="K4632" s="28"/>
      <c r="L4632" s="111"/>
      <c r="M4632" s="28">
        <v>0.60599999999999998</v>
      </c>
      <c r="N4632" s="28">
        <v>7.17E-2</v>
      </c>
    </row>
    <row r="4633" spans="1:14">
      <c r="A4633" s="51" t="s">
        <v>173</v>
      </c>
      <c r="B4633" s="14" t="s">
        <v>74</v>
      </c>
      <c r="C4633" s="14" t="s">
        <v>185</v>
      </c>
      <c r="D4633" s="14">
        <v>2018</v>
      </c>
      <c r="E4633" s="14">
        <v>2018</v>
      </c>
      <c r="F4633" s="14" t="s">
        <v>245</v>
      </c>
      <c r="G4633" s="26"/>
      <c r="H4633" s="26"/>
      <c r="I4633" s="26"/>
      <c r="J4633" s="28"/>
      <c r="K4633" s="28"/>
      <c r="L4633" s="111"/>
      <c r="M4633" s="28">
        <v>0.82399999999999995</v>
      </c>
      <c r="N4633" s="28">
        <v>4.5400000000000003E-2</v>
      </c>
    </row>
    <row r="4634" spans="1:14">
      <c r="A4634" s="51" t="s">
        <v>174</v>
      </c>
      <c r="B4634" s="14" t="s">
        <v>75</v>
      </c>
      <c r="C4634" s="14" t="s">
        <v>185</v>
      </c>
      <c r="D4634" s="14">
        <v>2018</v>
      </c>
      <c r="E4634" s="14">
        <v>2018</v>
      </c>
      <c r="F4634" s="14" t="s">
        <v>245</v>
      </c>
      <c r="G4634" s="26"/>
      <c r="H4634" s="26"/>
      <c r="I4634" s="26"/>
      <c r="J4634" s="28"/>
      <c r="K4634" s="28"/>
      <c r="L4634" s="111"/>
      <c r="M4634" s="28">
        <v>0.54</v>
      </c>
      <c r="N4634" s="28">
        <v>0.16489999999999999</v>
      </c>
    </row>
    <row r="4635" spans="1:14">
      <c r="A4635" s="51" t="s">
        <v>175</v>
      </c>
      <c r="B4635" s="14" t="s">
        <v>75</v>
      </c>
      <c r="C4635" s="14" t="s">
        <v>185</v>
      </c>
      <c r="D4635" s="14">
        <v>2018</v>
      </c>
      <c r="E4635" s="14">
        <v>2018</v>
      </c>
      <c r="F4635" s="14" t="s">
        <v>245</v>
      </c>
      <c r="G4635" s="26"/>
      <c r="H4635" s="26"/>
      <c r="I4635" s="26"/>
      <c r="J4635" s="28"/>
      <c r="K4635" s="28"/>
      <c r="L4635" s="111"/>
      <c r="M4635" s="28">
        <v>0.54</v>
      </c>
      <c r="N4635" s="28">
        <v>0.16489999999999999</v>
      </c>
    </row>
    <row r="4636" spans="1:14">
      <c r="A4636" s="51" t="s">
        <v>176</v>
      </c>
      <c r="B4636" s="14" t="s">
        <v>75</v>
      </c>
      <c r="C4636" s="14" t="s">
        <v>185</v>
      </c>
      <c r="D4636" s="14">
        <v>2018</v>
      </c>
      <c r="E4636" s="14">
        <v>2018</v>
      </c>
      <c r="F4636" s="14" t="s">
        <v>245</v>
      </c>
      <c r="G4636" s="26"/>
      <c r="H4636" s="26"/>
      <c r="I4636" s="26"/>
      <c r="J4636" s="28"/>
      <c r="K4636" s="28"/>
      <c r="L4636" s="111"/>
      <c r="M4636" s="28">
        <v>0.54</v>
      </c>
      <c r="N4636" s="28">
        <v>0.16489999999999999</v>
      </c>
    </row>
    <row r="4637" spans="1:14">
      <c r="A4637" s="51" t="s">
        <v>177</v>
      </c>
      <c r="B4637" s="14" t="s">
        <v>75</v>
      </c>
      <c r="C4637" s="14" t="s">
        <v>185</v>
      </c>
      <c r="D4637" s="14">
        <v>2018</v>
      </c>
      <c r="E4637" s="14">
        <v>2018</v>
      </c>
      <c r="F4637" s="14" t="s">
        <v>245</v>
      </c>
      <c r="G4637" s="26"/>
      <c r="H4637" s="26"/>
      <c r="I4637" s="26"/>
      <c r="J4637" s="28"/>
      <c r="K4637" s="28"/>
      <c r="L4637" s="111"/>
      <c r="M4637" s="28">
        <v>0.54</v>
      </c>
      <c r="N4637" s="28">
        <v>0.16489999999999999</v>
      </c>
    </row>
    <row r="4638" spans="1:14">
      <c r="A4638" s="51" t="s">
        <v>178</v>
      </c>
      <c r="B4638" s="14" t="s">
        <v>75</v>
      </c>
      <c r="C4638" s="14" t="s">
        <v>185</v>
      </c>
      <c r="D4638" s="14">
        <v>2018</v>
      </c>
      <c r="E4638" s="14">
        <v>2018</v>
      </c>
      <c r="F4638" s="14" t="s">
        <v>245</v>
      </c>
      <c r="G4638" s="26"/>
      <c r="H4638" s="26"/>
      <c r="I4638" s="26"/>
      <c r="J4638" s="28"/>
      <c r="K4638" s="28"/>
      <c r="L4638" s="111"/>
      <c r="M4638" s="28">
        <v>0.54</v>
      </c>
      <c r="N4638" s="28">
        <v>0.16489999999999999</v>
      </c>
    </row>
    <row r="4639" spans="1:14">
      <c r="A4639" s="51" t="s">
        <v>179</v>
      </c>
      <c r="B4639" s="14" t="s">
        <v>74</v>
      </c>
      <c r="C4639" s="14" t="s">
        <v>185</v>
      </c>
      <c r="D4639" s="14">
        <v>2018</v>
      </c>
      <c r="E4639" s="14">
        <v>2018</v>
      </c>
      <c r="F4639" s="14" t="s">
        <v>245</v>
      </c>
      <c r="G4639" s="26"/>
      <c r="H4639" s="26"/>
      <c r="I4639" s="26"/>
      <c r="J4639" s="28"/>
      <c r="K4639" s="28"/>
      <c r="L4639" s="111"/>
      <c r="M4639" s="28">
        <v>0.8</v>
      </c>
      <c r="N4639" s="28">
        <v>2.4299999999999999E-2</v>
      </c>
    </row>
    <row r="4640" spans="1:14">
      <c r="A4640" s="51" t="s">
        <v>180</v>
      </c>
      <c r="B4640" s="14" t="s">
        <v>75</v>
      </c>
      <c r="C4640" s="14" t="s">
        <v>185</v>
      </c>
      <c r="D4640" s="14">
        <v>2018</v>
      </c>
      <c r="E4640" s="14">
        <v>2018</v>
      </c>
      <c r="F4640" s="14" t="s">
        <v>245</v>
      </c>
      <c r="G4640" s="26"/>
      <c r="H4640" s="26"/>
      <c r="I4640" s="26"/>
      <c r="J4640" s="28"/>
      <c r="K4640" s="28"/>
      <c r="L4640" s="111"/>
      <c r="M4640" s="28">
        <v>0.54</v>
      </c>
      <c r="N4640" s="28">
        <v>0.16489999999999999</v>
      </c>
    </row>
    <row r="4641" spans="1:14">
      <c r="A4641" s="51" t="s">
        <v>181</v>
      </c>
      <c r="B4641" s="14" t="s">
        <v>75</v>
      </c>
      <c r="C4641" s="14" t="s">
        <v>185</v>
      </c>
      <c r="D4641" s="14">
        <v>2018</v>
      </c>
      <c r="E4641" s="14">
        <v>2018</v>
      </c>
      <c r="F4641" s="14" t="s">
        <v>245</v>
      </c>
      <c r="G4641" s="26"/>
      <c r="H4641" s="26"/>
      <c r="I4641" s="26"/>
      <c r="J4641" s="28"/>
      <c r="K4641" s="28"/>
      <c r="L4641" s="111"/>
      <c r="M4641" s="28">
        <v>0.54</v>
      </c>
      <c r="N4641" s="28">
        <v>0.16489999999999999</v>
      </c>
    </row>
    <row r="4642" spans="1:14">
      <c r="A4642" s="87" t="s">
        <v>123</v>
      </c>
      <c r="B4642" s="14" t="s">
        <v>74</v>
      </c>
      <c r="C4642" s="14" t="s">
        <v>185</v>
      </c>
      <c r="D4642" s="14">
        <v>2018</v>
      </c>
      <c r="E4642" s="14">
        <v>2018</v>
      </c>
      <c r="F4642" s="14" t="s">
        <v>245</v>
      </c>
      <c r="G4642" s="26"/>
      <c r="H4642" s="26"/>
      <c r="I4642" s="26"/>
      <c r="J4642" s="28"/>
      <c r="K4642" s="28"/>
      <c r="L4642" s="111"/>
      <c r="M4642" s="28">
        <v>0.55600000000000005</v>
      </c>
      <c r="N4642" s="28">
        <v>0.05</v>
      </c>
    </row>
    <row r="4643" spans="1:14">
      <c r="A4643" s="87" t="s">
        <v>124</v>
      </c>
      <c r="B4643" s="14" t="s">
        <v>75</v>
      </c>
      <c r="C4643" s="14" t="s">
        <v>185</v>
      </c>
      <c r="D4643" s="14">
        <v>2018</v>
      </c>
      <c r="E4643" s="14">
        <v>2018</v>
      </c>
      <c r="F4643" s="14" t="s">
        <v>245</v>
      </c>
      <c r="G4643" s="26"/>
      <c r="H4643" s="26"/>
      <c r="I4643" s="26"/>
      <c r="J4643" s="28"/>
      <c r="K4643" s="28"/>
      <c r="L4643" s="111"/>
      <c r="M4643" s="28">
        <v>0.54</v>
      </c>
      <c r="N4643" s="28">
        <v>0.16489999999999999</v>
      </c>
    </row>
    <row r="4644" spans="1:14">
      <c r="A4644" s="87" t="s">
        <v>125</v>
      </c>
      <c r="B4644" s="14" t="s">
        <v>75</v>
      </c>
      <c r="C4644" s="14" t="s">
        <v>185</v>
      </c>
      <c r="D4644" s="14">
        <v>2018</v>
      </c>
      <c r="E4644" s="14">
        <v>2018</v>
      </c>
      <c r="F4644" s="14" t="s">
        <v>245</v>
      </c>
      <c r="G4644" s="26"/>
      <c r="H4644" s="26"/>
      <c r="I4644" s="26"/>
      <c r="J4644" s="28"/>
      <c r="K4644" s="28"/>
      <c r="L4644" s="111"/>
      <c r="M4644" s="28">
        <v>0.54</v>
      </c>
      <c r="N4644" s="28">
        <v>0.16489999999999999</v>
      </c>
    </row>
    <row r="4645" spans="1:14">
      <c r="A4645" s="87" t="s">
        <v>126</v>
      </c>
      <c r="B4645" s="14" t="s">
        <v>75</v>
      </c>
      <c r="C4645" s="14" t="s">
        <v>185</v>
      </c>
      <c r="D4645" s="14">
        <v>2018</v>
      </c>
      <c r="E4645" s="14">
        <v>2018</v>
      </c>
      <c r="F4645" s="14" t="s">
        <v>245</v>
      </c>
      <c r="G4645" s="26"/>
      <c r="H4645" s="26"/>
      <c r="I4645" s="26"/>
      <c r="J4645" s="28"/>
      <c r="K4645" s="28"/>
      <c r="L4645" s="111"/>
      <c r="M4645" s="28">
        <v>0.54</v>
      </c>
      <c r="N4645" s="28">
        <v>0.16489999999999999</v>
      </c>
    </row>
    <row r="4646" spans="1:14">
      <c r="A4646" s="87" t="s">
        <v>127</v>
      </c>
      <c r="B4646" s="14" t="s">
        <v>75</v>
      </c>
      <c r="C4646" s="14" t="s">
        <v>185</v>
      </c>
      <c r="D4646" s="14">
        <v>2018</v>
      </c>
      <c r="E4646" s="14">
        <v>2018</v>
      </c>
      <c r="F4646" s="14" t="s">
        <v>245</v>
      </c>
      <c r="G4646" s="26"/>
      <c r="H4646" s="26"/>
      <c r="I4646" s="26"/>
      <c r="J4646" s="28"/>
      <c r="K4646" s="28"/>
      <c r="L4646" s="111"/>
      <c r="M4646" s="28">
        <v>0.54</v>
      </c>
      <c r="N4646" s="28">
        <v>0.16489999999999999</v>
      </c>
    </row>
    <row r="4647" spans="1:14">
      <c r="A4647" s="87" t="s">
        <v>128</v>
      </c>
      <c r="B4647" s="14" t="s">
        <v>75</v>
      </c>
      <c r="C4647" s="14" t="s">
        <v>185</v>
      </c>
      <c r="D4647" s="14">
        <v>2018</v>
      </c>
      <c r="E4647" s="14">
        <v>2018</v>
      </c>
      <c r="F4647" s="14" t="s">
        <v>245</v>
      </c>
      <c r="G4647" s="26"/>
      <c r="H4647" s="26"/>
      <c r="I4647" s="26"/>
      <c r="J4647" s="28"/>
      <c r="K4647" s="28"/>
      <c r="L4647" s="111"/>
      <c r="M4647" s="28">
        <v>0.375</v>
      </c>
      <c r="N4647" s="28">
        <v>2.35E-2</v>
      </c>
    </row>
    <row r="4648" spans="1:14">
      <c r="A4648" s="87" t="s">
        <v>129</v>
      </c>
      <c r="B4648" s="14" t="s">
        <v>75</v>
      </c>
      <c r="C4648" s="14" t="s">
        <v>185</v>
      </c>
      <c r="D4648" s="14">
        <v>2018</v>
      </c>
      <c r="E4648" s="14">
        <v>2018</v>
      </c>
      <c r="F4648" s="14" t="s">
        <v>245</v>
      </c>
      <c r="G4648" s="26"/>
      <c r="H4648" s="26"/>
      <c r="I4648" s="26"/>
      <c r="J4648" s="28"/>
      <c r="K4648" s="28"/>
      <c r="L4648" s="111"/>
      <c r="M4648" s="28">
        <v>0.54</v>
      </c>
      <c r="N4648" s="28">
        <v>0.16489999999999999</v>
      </c>
    </row>
    <row r="4649" spans="1:14">
      <c r="A4649" s="87" t="s">
        <v>130</v>
      </c>
      <c r="B4649" s="14" t="s">
        <v>75</v>
      </c>
      <c r="C4649" s="14" t="s">
        <v>185</v>
      </c>
      <c r="D4649" s="14">
        <v>2018</v>
      </c>
      <c r="E4649" s="14">
        <v>2018</v>
      </c>
      <c r="F4649" s="14" t="s">
        <v>245</v>
      </c>
      <c r="G4649" s="26"/>
      <c r="H4649" s="26"/>
      <c r="I4649" s="26"/>
      <c r="J4649" s="28"/>
      <c r="K4649" s="28"/>
      <c r="L4649" s="111"/>
      <c r="M4649" s="28">
        <v>0.54</v>
      </c>
      <c r="N4649" s="28">
        <v>0.16489999999999999</v>
      </c>
    </row>
    <row r="4650" spans="1:14">
      <c r="A4650" s="87" t="s">
        <v>131</v>
      </c>
      <c r="B4650" s="14" t="s">
        <v>75</v>
      </c>
      <c r="C4650" s="14" t="s">
        <v>185</v>
      </c>
      <c r="D4650" s="14">
        <v>2018</v>
      </c>
      <c r="E4650" s="14">
        <v>2018</v>
      </c>
      <c r="F4650" s="14" t="s">
        <v>245</v>
      </c>
      <c r="G4650" s="26"/>
      <c r="H4650" s="26"/>
      <c r="I4650" s="26"/>
      <c r="J4650" s="28"/>
      <c r="K4650" s="28"/>
      <c r="L4650" s="111"/>
      <c r="M4650" s="28">
        <v>0.54</v>
      </c>
      <c r="N4650" s="28">
        <v>0.16489999999999999</v>
      </c>
    </row>
    <row r="4651" spans="1:14">
      <c r="A4651" s="87" t="s">
        <v>132</v>
      </c>
      <c r="B4651" s="14" t="s">
        <v>76</v>
      </c>
      <c r="C4651" s="14" t="s">
        <v>185</v>
      </c>
      <c r="D4651" s="14">
        <v>2018</v>
      </c>
      <c r="E4651" s="14">
        <v>2018</v>
      </c>
      <c r="F4651" s="14" t="s">
        <v>245</v>
      </c>
      <c r="G4651" s="26"/>
      <c r="H4651" s="26"/>
      <c r="I4651" s="26"/>
      <c r="J4651" s="28"/>
      <c r="K4651" s="28"/>
      <c r="L4651" s="111"/>
      <c r="M4651" s="28">
        <v>0.67800000000000005</v>
      </c>
      <c r="N4651" s="28">
        <v>8.8200000000000001E-2</v>
      </c>
    </row>
    <row r="4652" spans="1:14">
      <c r="A4652" s="87" t="s">
        <v>133</v>
      </c>
      <c r="B4652" s="14" t="s">
        <v>75</v>
      </c>
      <c r="C4652" s="14" t="s">
        <v>185</v>
      </c>
      <c r="D4652" s="14">
        <v>2018</v>
      </c>
      <c r="E4652" s="14">
        <v>2018</v>
      </c>
      <c r="F4652" s="14" t="s">
        <v>245</v>
      </c>
      <c r="G4652" s="26"/>
      <c r="H4652" s="26"/>
      <c r="I4652" s="26"/>
      <c r="J4652" s="28"/>
      <c r="K4652" s="28"/>
      <c r="L4652" s="111"/>
      <c r="M4652" s="28">
        <v>0.54</v>
      </c>
      <c r="N4652" s="28">
        <v>0.16489999999999999</v>
      </c>
    </row>
    <row r="4653" spans="1:14">
      <c r="A4653" s="87" t="s">
        <v>134</v>
      </c>
      <c r="B4653" s="14" t="s">
        <v>75</v>
      </c>
      <c r="C4653" s="14" t="s">
        <v>185</v>
      </c>
      <c r="D4653" s="14">
        <v>2018</v>
      </c>
      <c r="E4653" s="14">
        <v>2018</v>
      </c>
      <c r="F4653" s="14" t="s">
        <v>245</v>
      </c>
      <c r="G4653" s="26"/>
      <c r="H4653" s="26"/>
      <c r="I4653" s="26"/>
      <c r="J4653" s="28"/>
      <c r="K4653" s="28"/>
      <c r="L4653" s="111"/>
      <c r="M4653" s="28">
        <v>0.54</v>
      </c>
      <c r="N4653" s="28">
        <v>0.16489999999999999</v>
      </c>
    </row>
    <row r="4654" spans="1:14">
      <c r="A4654" s="87" t="s">
        <v>135</v>
      </c>
      <c r="B4654" s="14" t="s">
        <v>75</v>
      </c>
      <c r="C4654" s="14" t="s">
        <v>185</v>
      </c>
      <c r="D4654" s="14">
        <v>2018</v>
      </c>
      <c r="E4654" s="14">
        <v>2018</v>
      </c>
      <c r="F4654" s="14" t="s">
        <v>245</v>
      </c>
      <c r="G4654" s="26"/>
      <c r="H4654" s="26"/>
      <c r="I4654" s="26"/>
      <c r="J4654" s="28"/>
      <c r="K4654" s="28"/>
      <c r="L4654" s="111"/>
      <c r="M4654" s="28">
        <v>0.54</v>
      </c>
      <c r="N4654" s="28">
        <v>0.16489999999999999</v>
      </c>
    </row>
    <row r="4655" spans="1:14">
      <c r="A4655" s="87" t="s">
        <v>136</v>
      </c>
      <c r="B4655" s="14" t="s">
        <v>75</v>
      </c>
      <c r="C4655" s="14" t="s">
        <v>185</v>
      </c>
      <c r="D4655" s="14">
        <v>2018</v>
      </c>
      <c r="E4655" s="14">
        <v>2018</v>
      </c>
      <c r="F4655" s="14" t="s">
        <v>245</v>
      </c>
      <c r="G4655" s="26"/>
      <c r="H4655" s="26"/>
      <c r="I4655" s="26"/>
      <c r="J4655" s="28"/>
      <c r="K4655" s="28"/>
      <c r="L4655" s="111"/>
      <c r="M4655" s="28">
        <v>0.54</v>
      </c>
      <c r="N4655" s="28">
        <v>0.16489999999999999</v>
      </c>
    </row>
    <row r="4656" spans="1:14">
      <c r="A4656" s="87" t="s">
        <v>137</v>
      </c>
      <c r="B4656" s="14" t="s">
        <v>75</v>
      </c>
      <c r="C4656" s="14" t="s">
        <v>185</v>
      </c>
      <c r="D4656" s="14">
        <v>2018</v>
      </c>
      <c r="E4656" s="14">
        <v>2018</v>
      </c>
      <c r="F4656" s="14" t="s">
        <v>245</v>
      </c>
      <c r="G4656" s="26"/>
      <c r="H4656" s="26"/>
      <c r="I4656" s="26"/>
      <c r="J4656" s="28"/>
      <c r="K4656" s="28"/>
      <c r="L4656" s="111"/>
      <c r="M4656" s="28">
        <v>0.6</v>
      </c>
      <c r="N4656" s="28">
        <v>2.86E-2</v>
      </c>
    </row>
    <row r="4657" spans="1:14">
      <c r="A4657" s="87" t="s">
        <v>138</v>
      </c>
      <c r="B4657" s="14" t="s">
        <v>75</v>
      </c>
      <c r="C4657" s="14" t="s">
        <v>185</v>
      </c>
      <c r="D4657" s="14">
        <v>2018</v>
      </c>
      <c r="E4657" s="14">
        <v>2018</v>
      </c>
      <c r="F4657" s="14" t="s">
        <v>245</v>
      </c>
      <c r="G4657" s="26"/>
      <c r="H4657" s="26"/>
      <c r="I4657" s="26"/>
      <c r="J4657" s="28"/>
      <c r="K4657" s="28"/>
      <c r="L4657" s="111"/>
      <c r="M4657" s="28">
        <v>0.54</v>
      </c>
      <c r="N4657" s="28">
        <v>0.16489999999999999</v>
      </c>
    </row>
    <row r="4658" spans="1:14">
      <c r="A4658" s="87" t="s">
        <v>139</v>
      </c>
      <c r="B4658" s="14" t="s">
        <v>75</v>
      </c>
      <c r="C4658" s="14" t="s">
        <v>185</v>
      </c>
      <c r="D4658" s="14">
        <v>2018</v>
      </c>
      <c r="E4658" s="14">
        <v>2018</v>
      </c>
      <c r="F4658" s="14" t="s">
        <v>245</v>
      </c>
      <c r="G4658" s="26"/>
      <c r="H4658" s="26"/>
      <c r="I4658" s="26"/>
      <c r="J4658" s="28"/>
      <c r="K4658" s="28"/>
      <c r="L4658" s="111"/>
      <c r="M4658" s="28">
        <v>0.54</v>
      </c>
      <c r="N4658" s="28">
        <v>0.16489999999999999</v>
      </c>
    </row>
    <row r="4659" spans="1:14">
      <c r="A4659" s="87" t="s">
        <v>140</v>
      </c>
      <c r="B4659" s="14" t="s">
        <v>75</v>
      </c>
      <c r="C4659" s="14" t="s">
        <v>185</v>
      </c>
      <c r="D4659" s="14">
        <v>2018</v>
      </c>
      <c r="E4659" s="14">
        <v>2018</v>
      </c>
      <c r="F4659" s="14" t="s">
        <v>245</v>
      </c>
      <c r="G4659" s="26"/>
      <c r="H4659" s="26"/>
      <c r="I4659" s="26"/>
      <c r="J4659" s="28"/>
      <c r="K4659" s="28"/>
      <c r="L4659" s="111"/>
      <c r="M4659" s="28">
        <v>0.16700000000000001</v>
      </c>
      <c r="N4659" s="28">
        <v>6.8199999999999997E-2</v>
      </c>
    </row>
    <row r="4660" spans="1:14">
      <c r="A4660" s="87" t="s">
        <v>141</v>
      </c>
      <c r="B4660" s="14" t="s">
        <v>75</v>
      </c>
      <c r="C4660" s="14" t="s">
        <v>185</v>
      </c>
      <c r="D4660" s="14">
        <v>2018</v>
      </c>
      <c r="E4660" s="14">
        <v>2018</v>
      </c>
      <c r="F4660" s="14" t="s">
        <v>245</v>
      </c>
      <c r="G4660" s="26"/>
      <c r="H4660" s="26"/>
      <c r="I4660" s="26"/>
      <c r="J4660" s="28"/>
      <c r="K4660" s="28"/>
      <c r="L4660" s="111"/>
      <c r="M4660" s="28">
        <v>0.54</v>
      </c>
      <c r="N4660" s="28">
        <v>0.16489999999999999</v>
      </c>
    </row>
    <row r="4661" spans="1:14">
      <c r="A4661" s="87" t="s">
        <v>142</v>
      </c>
      <c r="B4661" s="14" t="s">
        <v>75</v>
      </c>
      <c r="C4661" s="14" t="s">
        <v>185</v>
      </c>
      <c r="D4661" s="14">
        <v>2018</v>
      </c>
      <c r="E4661" s="14">
        <v>2018</v>
      </c>
      <c r="F4661" s="14" t="s">
        <v>245</v>
      </c>
      <c r="G4661" s="26"/>
      <c r="H4661" s="26"/>
      <c r="I4661" s="26"/>
      <c r="J4661" s="28"/>
      <c r="K4661" s="28"/>
      <c r="L4661" s="111"/>
      <c r="M4661" s="28">
        <v>0.54</v>
      </c>
      <c r="N4661" s="28">
        <v>0.16489999999999999</v>
      </c>
    </row>
    <row r="4662" spans="1:14">
      <c r="A4662" s="87" t="s">
        <v>143</v>
      </c>
      <c r="B4662" s="14" t="s">
        <v>74</v>
      </c>
      <c r="C4662" s="14" t="s">
        <v>185</v>
      </c>
      <c r="D4662" s="14">
        <v>2018</v>
      </c>
      <c r="E4662" s="14">
        <v>2018</v>
      </c>
      <c r="F4662" s="14" t="s">
        <v>245</v>
      </c>
      <c r="G4662" s="26"/>
      <c r="H4662" s="26"/>
      <c r="I4662" s="26"/>
      <c r="J4662" s="28"/>
      <c r="K4662" s="28"/>
      <c r="L4662" s="111"/>
      <c r="M4662" s="28">
        <v>0.65500000000000003</v>
      </c>
      <c r="N4662" s="28">
        <v>8.1699999999999995E-2</v>
      </c>
    </row>
    <row r="4663" spans="1:14">
      <c r="A4663" s="87" t="s">
        <v>144</v>
      </c>
      <c r="B4663" s="14" t="s">
        <v>74</v>
      </c>
      <c r="C4663" s="14" t="s">
        <v>185</v>
      </c>
      <c r="D4663" s="14">
        <v>2018</v>
      </c>
      <c r="E4663" s="14">
        <v>2018</v>
      </c>
      <c r="F4663" s="14" t="s">
        <v>245</v>
      </c>
      <c r="G4663" s="26"/>
      <c r="H4663" s="26"/>
      <c r="I4663" s="26"/>
      <c r="J4663" s="28"/>
      <c r="K4663" s="28"/>
      <c r="L4663" s="111"/>
      <c r="M4663" s="28">
        <v>0.54</v>
      </c>
      <c r="N4663" s="28">
        <v>0.16489999999999999</v>
      </c>
    </row>
    <row r="4664" spans="1:14">
      <c r="A4664" s="87" t="s">
        <v>145</v>
      </c>
      <c r="B4664" s="14" t="s">
        <v>75</v>
      </c>
      <c r="C4664" s="14" t="s">
        <v>185</v>
      </c>
      <c r="D4664" s="14">
        <v>2018</v>
      </c>
      <c r="E4664" s="14">
        <v>2018</v>
      </c>
      <c r="F4664" s="14" t="s">
        <v>245</v>
      </c>
      <c r="G4664" s="26"/>
      <c r="H4664" s="26"/>
      <c r="I4664" s="26"/>
      <c r="J4664" s="28"/>
      <c r="K4664" s="28"/>
      <c r="L4664" s="111"/>
      <c r="M4664" s="28">
        <v>0.54</v>
      </c>
      <c r="N4664" s="28">
        <v>0.16489999999999999</v>
      </c>
    </row>
    <row r="4665" spans="1:14">
      <c r="A4665" s="87" t="s">
        <v>146</v>
      </c>
      <c r="B4665" s="14" t="s">
        <v>75</v>
      </c>
      <c r="C4665" s="14" t="s">
        <v>185</v>
      </c>
      <c r="D4665" s="14">
        <v>2018</v>
      </c>
      <c r="E4665" s="14">
        <v>2018</v>
      </c>
      <c r="F4665" s="14" t="s">
        <v>245</v>
      </c>
      <c r="G4665" s="26"/>
      <c r="H4665" s="26"/>
      <c r="I4665" s="26"/>
      <c r="J4665" s="28"/>
      <c r="K4665" s="28"/>
      <c r="L4665" s="111"/>
      <c r="M4665" s="28">
        <v>0.64</v>
      </c>
      <c r="N4665" s="28">
        <v>4.5600000000000002E-2</v>
      </c>
    </row>
    <row r="4666" spans="1:14">
      <c r="A4666" s="87" t="s">
        <v>147</v>
      </c>
      <c r="B4666" s="14" t="s">
        <v>74</v>
      </c>
      <c r="C4666" s="14" t="s">
        <v>185</v>
      </c>
      <c r="D4666" s="14">
        <v>2018</v>
      </c>
      <c r="E4666" s="14">
        <v>2018</v>
      </c>
      <c r="F4666" s="14" t="s">
        <v>245</v>
      </c>
      <c r="G4666" s="26"/>
      <c r="H4666" s="26"/>
      <c r="I4666" s="26"/>
      <c r="J4666" s="28"/>
      <c r="K4666" s="28"/>
      <c r="L4666" s="111"/>
      <c r="M4666" s="28">
        <v>0.63</v>
      </c>
      <c r="N4666" s="28">
        <v>6.9400000000000003E-2</v>
      </c>
    </row>
    <row r="4667" spans="1:14">
      <c r="A4667" s="87" t="s">
        <v>148</v>
      </c>
      <c r="B4667" s="14" t="s">
        <v>75</v>
      </c>
      <c r="C4667" s="14" t="s">
        <v>185</v>
      </c>
      <c r="D4667" s="14">
        <v>2018</v>
      </c>
      <c r="E4667" s="14">
        <v>2018</v>
      </c>
      <c r="F4667" s="14" t="s">
        <v>245</v>
      </c>
      <c r="G4667" s="26"/>
      <c r="H4667" s="26"/>
      <c r="I4667" s="26"/>
      <c r="J4667" s="28"/>
      <c r="K4667" s="28"/>
      <c r="L4667" s="111"/>
      <c r="M4667" s="28">
        <v>0.54</v>
      </c>
      <c r="N4667" s="28">
        <v>0.16489999999999999</v>
      </c>
    </row>
    <row r="4668" spans="1:14">
      <c r="A4668" s="87" t="s">
        <v>149</v>
      </c>
      <c r="B4668" s="14" t="s">
        <v>75</v>
      </c>
      <c r="C4668" s="14" t="s">
        <v>185</v>
      </c>
      <c r="D4668" s="14">
        <v>2018</v>
      </c>
      <c r="E4668" s="14">
        <v>2018</v>
      </c>
      <c r="F4668" s="14" t="s">
        <v>245</v>
      </c>
      <c r="G4668" s="26"/>
      <c r="H4668" s="26"/>
      <c r="I4668" s="26"/>
      <c r="J4668" s="28"/>
      <c r="K4668" s="28"/>
      <c r="L4668" s="111"/>
      <c r="M4668" s="28">
        <v>0.5</v>
      </c>
      <c r="N4668" s="28">
        <v>4.9799999999999997E-2</v>
      </c>
    </row>
    <row r="4669" spans="1:14">
      <c r="A4669" s="87" t="s">
        <v>150</v>
      </c>
      <c r="B4669" s="14" t="s">
        <v>74</v>
      </c>
      <c r="C4669" s="14" t="s">
        <v>185</v>
      </c>
      <c r="D4669" s="14">
        <v>2018</v>
      </c>
      <c r="E4669" s="14">
        <v>2018</v>
      </c>
      <c r="F4669" s="14" t="s">
        <v>245</v>
      </c>
      <c r="G4669" s="26"/>
      <c r="H4669" s="26"/>
      <c r="I4669" s="26"/>
      <c r="J4669" s="28"/>
      <c r="K4669" s="28"/>
      <c r="L4669" s="111"/>
      <c r="M4669" s="28">
        <v>0.63600000000000001</v>
      </c>
      <c r="N4669" s="28">
        <v>3.8699999999999998E-2</v>
      </c>
    </row>
    <row r="4670" spans="1:14">
      <c r="A4670" s="87" t="s">
        <v>151</v>
      </c>
      <c r="B4670" s="14" t="s">
        <v>74</v>
      </c>
      <c r="C4670" s="14" t="s">
        <v>185</v>
      </c>
      <c r="D4670" s="14">
        <v>2018</v>
      </c>
      <c r="E4670" s="14">
        <v>2018</v>
      </c>
      <c r="F4670" s="14" t="s">
        <v>245</v>
      </c>
      <c r="G4670" s="26"/>
      <c r="H4670" s="26"/>
      <c r="I4670" s="26"/>
      <c r="J4670" s="28"/>
      <c r="K4670" s="28"/>
      <c r="L4670" s="111"/>
      <c r="M4670" s="28">
        <v>0.55600000000000005</v>
      </c>
      <c r="N4670" s="28">
        <v>7.5300000000000006E-2</v>
      </c>
    </row>
    <row r="4671" spans="1:14">
      <c r="A4671" s="87" t="s">
        <v>152</v>
      </c>
      <c r="B4671" s="14" t="s">
        <v>75</v>
      </c>
      <c r="C4671" s="14" t="s">
        <v>185</v>
      </c>
      <c r="D4671" s="14">
        <v>2018</v>
      </c>
      <c r="E4671" s="14">
        <v>2018</v>
      </c>
      <c r="F4671" s="14" t="s">
        <v>245</v>
      </c>
      <c r="G4671" s="26"/>
      <c r="H4671" s="26"/>
      <c r="I4671" s="26"/>
      <c r="J4671" s="28"/>
      <c r="K4671" s="28"/>
      <c r="L4671" s="111"/>
      <c r="M4671" s="28">
        <v>0.5</v>
      </c>
      <c r="N4671" s="28">
        <v>3.7900000000000003E-2</v>
      </c>
    </row>
    <row r="4672" spans="1:14">
      <c r="A4672" s="87" t="s">
        <v>153</v>
      </c>
      <c r="B4672" s="14" t="s">
        <v>74</v>
      </c>
      <c r="C4672" s="14" t="s">
        <v>185</v>
      </c>
      <c r="D4672" s="14">
        <v>2018</v>
      </c>
      <c r="E4672" s="14">
        <v>2018</v>
      </c>
      <c r="F4672" s="14" t="s">
        <v>245</v>
      </c>
      <c r="G4672" s="26"/>
      <c r="H4672" s="26"/>
      <c r="I4672" s="26"/>
      <c r="J4672" s="28"/>
      <c r="K4672" s="28"/>
      <c r="L4672" s="111"/>
      <c r="M4672" s="28">
        <v>0.54</v>
      </c>
      <c r="N4672" s="28">
        <v>0.16489999999999999</v>
      </c>
    </row>
    <row r="4673" spans="1:14">
      <c r="A4673" s="87" t="s">
        <v>154</v>
      </c>
      <c r="B4673" s="14" t="s">
        <v>74</v>
      </c>
      <c r="C4673" s="14" t="s">
        <v>185</v>
      </c>
      <c r="D4673" s="14">
        <v>2018</v>
      </c>
      <c r="E4673" s="14">
        <v>2018</v>
      </c>
      <c r="F4673" s="14" t="s">
        <v>245</v>
      </c>
      <c r="G4673" s="26"/>
      <c r="H4673" s="26"/>
      <c r="I4673" s="26"/>
      <c r="J4673" s="28"/>
      <c r="K4673" s="28"/>
      <c r="L4673" s="111"/>
      <c r="M4673" s="28">
        <v>0.54</v>
      </c>
      <c r="N4673" s="28">
        <v>0.16489999999999999</v>
      </c>
    </row>
    <row r="4674" spans="1:14">
      <c r="A4674" s="87" t="s">
        <v>155</v>
      </c>
      <c r="B4674" s="14" t="s">
        <v>74</v>
      </c>
      <c r="C4674" s="14" t="s">
        <v>185</v>
      </c>
      <c r="D4674" s="14">
        <v>2018</v>
      </c>
      <c r="E4674" s="14">
        <v>2018</v>
      </c>
      <c r="F4674" s="14" t="s">
        <v>245</v>
      </c>
      <c r="G4674" s="26"/>
      <c r="H4674" s="26"/>
      <c r="I4674" s="26"/>
      <c r="J4674" s="28"/>
      <c r="K4674" s="28"/>
      <c r="L4674" s="111"/>
      <c r="M4674" s="28">
        <v>0.54</v>
      </c>
      <c r="N4674" s="28">
        <v>0.16489999999999999</v>
      </c>
    </row>
    <row r="4675" spans="1:14">
      <c r="A4675" s="87" t="s">
        <v>156</v>
      </c>
      <c r="B4675" s="14" t="s">
        <v>74</v>
      </c>
      <c r="C4675" s="14" t="s">
        <v>185</v>
      </c>
      <c r="D4675" s="14">
        <v>2018</v>
      </c>
      <c r="E4675" s="14">
        <v>2018</v>
      </c>
      <c r="F4675" s="14" t="s">
        <v>245</v>
      </c>
      <c r="G4675" s="26"/>
      <c r="H4675" s="26"/>
      <c r="I4675" s="26"/>
      <c r="J4675" s="28"/>
      <c r="K4675" s="28"/>
      <c r="L4675" s="111"/>
      <c r="M4675" s="28">
        <v>0.81799999999999995</v>
      </c>
      <c r="N4675" s="28">
        <v>5.6099999999999997E-2</v>
      </c>
    </row>
    <row r="4676" spans="1:14">
      <c r="A4676" s="87" t="s">
        <v>157</v>
      </c>
      <c r="B4676" s="14" t="s">
        <v>74</v>
      </c>
      <c r="C4676" s="14" t="s">
        <v>185</v>
      </c>
      <c r="D4676" s="14">
        <v>2018</v>
      </c>
      <c r="E4676" s="14">
        <v>2018</v>
      </c>
      <c r="F4676" s="14" t="s">
        <v>245</v>
      </c>
      <c r="G4676" s="26"/>
      <c r="H4676" s="26"/>
      <c r="I4676" s="26"/>
      <c r="J4676" s="28"/>
      <c r="K4676" s="28"/>
      <c r="L4676" s="111"/>
      <c r="M4676" s="28">
        <v>0.54</v>
      </c>
      <c r="N4676" s="28">
        <v>0.16489999999999999</v>
      </c>
    </row>
    <row r="4677" spans="1:14">
      <c r="A4677" s="87" t="s">
        <v>158</v>
      </c>
      <c r="B4677" s="14" t="s">
        <v>75</v>
      </c>
      <c r="C4677" s="14" t="s">
        <v>185</v>
      </c>
      <c r="D4677" s="14">
        <v>2018</v>
      </c>
      <c r="E4677" s="14">
        <v>2018</v>
      </c>
      <c r="F4677" s="14" t="s">
        <v>245</v>
      </c>
      <c r="G4677" s="26"/>
      <c r="H4677" s="26"/>
      <c r="I4677" s="26"/>
      <c r="J4677" s="28"/>
      <c r="K4677" s="28"/>
      <c r="L4677" s="111"/>
      <c r="M4677" s="28">
        <v>0.54</v>
      </c>
      <c r="N4677" s="28">
        <v>0.16489999999999999</v>
      </c>
    </row>
    <row r="4678" spans="1:14">
      <c r="A4678" s="87" t="s">
        <v>159</v>
      </c>
      <c r="B4678" s="14" t="s">
        <v>75</v>
      </c>
      <c r="C4678" s="14" t="s">
        <v>185</v>
      </c>
      <c r="D4678" s="14">
        <v>2018</v>
      </c>
      <c r="E4678" s="14">
        <v>2018</v>
      </c>
      <c r="F4678" s="14" t="s">
        <v>245</v>
      </c>
      <c r="G4678" s="26"/>
      <c r="H4678" s="26"/>
      <c r="I4678" s="26"/>
      <c r="J4678" s="28"/>
      <c r="K4678" s="28"/>
      <c r="L4678" s="111"/>
      <c r="M4678" s="28">
        <v>0.54</v>
      </c>
      <c r="N4678" s="28">
        <v>0.16489999999999999</v>
      </c>
    </row>
    <row r="4679" spans="1:14">
      <c r="A4679" s="87" t="s">
        <v>160</v>
      </c>
      <c r="B4679" s="14" t="s">
        <v>75</v>
      </c>
      <c r="C4679" s="14" t="s">
        <v>185</v>
      </c>
      <c r="D4679" s="14">
        <v>2018</v>
      </c>
      <c r="E4679" s="14">
        <v>2018</v>
      </c>
      <c r="F4679" s="14" t="s">
        <v>245</v>
      </c>
      <c r="G4679" s="26"/>
      <c r="H4679" s="26"/>
      <c r="I4679" s="26"/>
      <c r="J4679" s="28"/>
      <c r="K4679" s="28"/>
      <c r="L4679" s="111"/>
      <c r="M4679" s="28">
        <v>0.54</v>
      </c>
      <c r="N4679" s="28">
        <v>0.16489999999999999</v>
      </c>
    </row>
    <row r="4680" spans="1:14">
      <c r="A4680" s="87" t="s">
        <v>161</v>
      </c>
      <c r="B4680" s="14" t="s">
        <v>74</v>
      </c>
      <c r="C4680" s="14" t="s">
        <v>185</v>
      </c>
      <c r="D4680" s="14">
        <v>2018</v>
      </c>
      <c r="E4680" s="14">
        <v>2018</v>
      </c>
      <c r="F4680" s="14" t="s">
        <v>245</v>
      </c>
      <c r="G4680" s="26"/>
      <c r="H4680" s="26"/>
      <c r="I4680" s="26"/>
      <c r="J4680" s="28"/>
      <c r="K4680" s="28"/>
      <c r="L4680" s="111"/>
      <c r="M4680" s="28">
        <v>0.375</v>
      </c>
      <c r="N4680" s="28">
        <v>3.6400000000000002E-2</v>
      </c>
    </row>
    <row r="4681" spans="1:14">
      <c r="A4681" s="87" t="s">
        <v>162</v>
      </c>
      <c r="B4681" s="14" t="s">
        <v>74</v>
      </c>
      <c r="C4681" s="14" t="s">
        <v>185</v>
      </c>
      <c r="D4681" s="14">
        <v>2018</v>
      </c>
      <c r="E4681" s="14">
        <v>2018</v>
      </c>
      <c r="F4681" s="14" t="s">
        <v>245</v>
      </c>
      <c r="G4681" s="26"/>
      <c r="H4681" s="26"/>
      <c r="I4681" s="26"/>
      <c r="J4681" s="28"/>
      <c r="K4681" s="28"/>
      <c r="L4681" s="111"/>
      <c r="M4681" s="28">
        <v>0.54</v>
      </c>
      <c r="N4681" s="28">
        <v>0.16489999999999999</v>
      </c>
    </row>
    <row r="4682" spans="1:14">
      <c r="A4682" s="87" t="s">
        <v>163</v>
      </c>
      <c r="B4682" s="14" t="s">
        <v>75</v>
      </c>
      <c r="C4682" s="14" t="s">
        <v>185</v>
      </c>
      <c r="D4682" s="14">
        <v>2018</v>
      </c>
      <c r="E4682" s="14">
        <v>2018</v>
      </c>
      <c r="F4682" s="14" t="s">
        <v>245</v>
      </c>
      <c r="G4682" s="26"/>
      <c r="H4682" s="26"/>
      <c r="I4682" s="26"/>
      <c r="J4682" s="28"/>
      <c r="K4682" s="28"/>
      <c r="L4682" s="111"/>
      <c r="M4682" s="28">
        <v>0.5</v>
      </c>
      <c r="N4682" s="28">
        <v>5.7299999999999997E-2</v>
      </c>
    </row>
    <row r="4683" spans="1:14">
      <c r="A4683" s="87" t="s">
        <v>164</v>
      </c>
      <c r="B4683" s="14" t="s">
        <v>75</v>
      </c>
      <c r="C4683" s="14" t="s">
        <v>185</v>
      </c>
      <c r="D4683" s="14">
        <v>2018</v>
      </c>
      <c r="E4683" s="14">
        <v>2018</v>
      </c>
      <c r="F4683" s="14" t="s">
        <v>245</v>
      </c>
      <c r="G4683" s="26"/>
      <c r="H4683" s="26"/>
      <c r="I4683" s="26"/>
      <c r="J4683" s="28"/>
      <c r="K4683" s="28"/>
      <c r="L4683" s="111"/>
      <c r="M4683" s="28">
        <v>0.54</v>
      </c>
      <c r="N4683" s="28">
        <v>0.16489999999999999</v>
      </c>
    </row>
    <row r="4684" spans="1:14">
      <c r="A4684" s="87" t="s">
        <v>165</v>
      </c>
      <c r="B4684" s="14" t="s">
        <v>75</v>
      </c>
      <c r="C4684" s="14" t="s">
        <v>185</v>
      </c>
      <c r="D4684" s="14">
        <v>2018</v>
      </c>
      <c r="E4684" s="14">
        <v>2018</v>
      </c>
      <c r="F4684" s="14" t="s">
        <v>245</v>
      </c>
      <c r="G4684" s="26"/>
      <c r="H4684" s="26"/>
      <c r="I4684" s="26"/>
      <c r="J4684" s="28"/>
      <c r="K4684" s="28"/>
      <c r="L4684" s="111"/>
      <c r="M4684" s="28">
        <v>0.54</v>
      </c>
      <c r="N4684" s="28">
        <v>0.16489999999999999</v>
      </c>
    </row>
    <row r="4685" spans="1:14">
      <c r="A4685" s="87" t="s">
        <v>166</v>
      </c>
      <c r="B4685" s="14" t="s">
        <v>75</v>
      </c>
      <c r="C4685" s="14" t="s">
        <v>185</v>
      </c>
      <c r="D4685" s="14">
        <v>2018</v>
      </c>
      <c r="E4685" s="14">
        <v>2018</v>
      </c>
      <c r="F4685" s="14" t="s">
        <v>245</v>
      </c>
      <c r="G4685" s="26"/>
      <c r="H4685" s="26"/>
      <c r="I4685" s="26"/>
      <c r="J4685" s="28"/>
      <c r="K4685" s="28"/>
      <c r="L4685" s="111"/>
      <c r="M4685" s="28">
        <v>0.54</v>
      </c>
      <c r="N4685" s="28">
        <v>0.16489999999999999</v>
      </c>
    </row>
    <row r="4686" spans="1:14">
      <c r="A4686" s="87" t="s">
        <v>167</v>
      </c>
      <c r="B4686" s="14" t="s">
        <v>74</v>
      </c>
      <c r="C4686" s="14" t="s">
        <v>185</v>
      </c>
      <c r="D4686" s="14">
        <v>2018</v>
      </c>
      <c r="E4686" s="14">
        <v>2018</v>
      </c>
      <c r="F4686" s="14" t="s">
        <v>245</v>
      </c>
      <c r="G4686" s="26"/>
      <c r="H4686" s="26"/>
      <c r="I4686" s="26"/>
      <c r="J4686" s="28"/>
      <c r="K4686" s="28"/>
      <c r="L4686" s="111"/>
      <c r="M4686" s="28">
        <v>0.36399999999999999</v>
      </c>
      <c r="N4686" s="28">
        <v>5.8900000000000001E-2</v>
      </c>
    </row>
    <row r="4687" spans="1:14">
      <c r="A4687" s="87" t="s">
        <v>168</v>
      </c>
      <c r="B4687" s="14" t="s">
        <v>75</v>
      </c>
      <c r="C4687" s="14" t="s">
        <v>185</v>
      </c>
      <c r="D4687" s="14">
        <v>2018</v>
      </c>
      <c r="E4687" s="14">
        <v>2018</v>
      </c>
      <c r="F4687" s="14" t="s">
        <v>245</v>
      </c>
      <c r="G4687" s="26"/>
      <c r="H4687" s="26"/>
      <c r="I4687" s="26"/>
      <c r="J4687" s="28"/>
      <c r="K4687" s="28"/>
      <c r="L4687" s="111"/>
      <c r="M4687" s="28">
        <v>0.54</v>
      </c>
      <c r="N4687" s="28">
        <v>0.16489999999999999</v>
      </c>
    </row>
    <row r="4688" spans="1:14">
      <c r="A4688" s="87" t="s">
        <v>169</v>
      </c>
      <c r="B4688" s="14" t="s">
        <v>74</v>
      </c>
      <c r="C4688" s="14" t="s">
        <v>185</v>
      </c>
      <c r="D4688" s="14">
        <v>2018</v>
      </c>
      <c r="E4688" s="14">
        <v>2018</v>
      </c>
      <c r="F4688" s="14" t="s">
        <v>245</v>
      </c>
      <c r="G4688" s="26"/>
      <c r="H4688" s="26"/>
      <c r="I4688" s="26"/>
      <c r="J4688" s="28"/>
      <c r="K4688" s="28"/>
      <c r="L4688" s="111"/>
      <c r="M4688" s="28">
        <v>0.45500000000000002</v>
      </c>
      <c r="N4688" s="28">
        <v>5.6000000000000001E-2</v>
      </c>
    </row>
    <row r="4689" spans="1:14">
      <c r="A4689" s="87" t="s">
        <v>170</v>
      </c>
      <c r="B4689" s="14" t="s">
        <v>74</v>
      </c>
      <c r="C4689" s="14" t="s">
        <v>185</v>
      </c>
      <c r="D4689" s="14">
        <v>2018</v>
      </c>
      <c r="E4689" s="14">
        <v>2018</v>
      </c>
      <c r="F4689" s="14" t="s">
        <v>245</v>
      </c>
      <c r="G4689" s="26"/>
      <c r="H4689" s="26"/>
      <c r="I4689" s="26"/>
      <c r="J4689" s="28"/>
      <c r="K4689" s="28"/>
      <c r="L4689" s="111"/>
      <c r="M4689" s="28">
        <v>0.54</v>
      </c>
      <c r="N4689" s="28">
        <v>0.16489999999999999</v>
      </c>
    </row>
    <row r="4690" spans="1:14">
      <c r="A4690" s="87" t="s">
        <v>171</v>
      </c>
      <c r="B4690" s="14" t="s">
        <v>75</v>
      </c>
      <c r="C4690" s="14" t="s">
        <v>185</v>
      </c>
      <c r="D4690" s="14">
        <v>2018</v>
      </c>
      <c r="E4690" s="14">
        <v>2018</v>
      </c>
      <c r="F4690" s="14" t="s">
        <v>245</v>
      </c>
      <c r="G4690" s="26"/>
      <c r="H4690" s="26"/>
      <c r="I4690" s="26"/>
      <c r="J4690" s="28"/>
      <c r="K4690" s="28"/>
      <c r="L4690" s="111"/>
      <c r="M4690" s="28">
        <v>0.54</v>
      </c>
      <c r="N4690" s="28">
        <v>0.16489999999999999</v>
      </c>
    </row>
  </sheetData>
  <sheetProtection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pageSetUpPr fitToPage="1"/>
  </sheetPr>
  <dimension ref="A1:N1544"/>
  <sheetViews>
    <sheetView showGridLines="0" zoomScale="90" zoomScaleNormal="90" workbookViewId="0">
      <pane ySplit="10" topLeftCell="A1512" activePane="bottomLeft" state="frozen"/>
      <selection pane="bottomLeft" activeCell="L1529" sqref="L1529"/>
    </sheetView>
  </sheetViews>
  <sheetFormatPr defaultRowHeight="15"/>
  <cols>
    <col min="1" max="1" width="15.7109375" customWidth="1"/>
    <col min="2" max="2" width="14.85546875" customWidth="1"/>
    <col min="3" max="3" width="16.85546875" customWidth="1"/>
    <col min="4" max="4" width="12.85546875" customWidth="1"/>
    <col min="5" max="6" width="12.85546875" style="13" customWidth="1"/>
    <col min="7" max="7" width="26.85546875" customWidth="1"/>
    <col min="8" max="9" width="30.5703125" customWidth="1"/>
    <col min="10" max="11" width="30.7109375" customWidth="1"/>
    <col min="12" max="12" width="27.28515625" customWidth="1"/>
    <col min="13" max="13" width="25.28515625" bestFit="1" customWidth="1"/>
  </cols>
  <sheetData>
    <row r="1" spans="1:11" s="13" customFormat="1"/>
    <row r="2" spans="1:11" s="13" customFormat="1"/>
    <row r="3" spans="1:11" s="13" customFormat="1"/>
    <row r="4" spans="1:11" s="13" customFormat="1"/>
    <row r="5" spans="1:11" s="13" customFormat="1"/>
    <row r="6" spans="1:11" s="13" customFormat="1" ht="12" customHeight="1">
      <c r="A6" s="23"/>
    </row>
    <row r="7" spans="1:11" s="13" customFormat="1">
      <c r="A7" s="13" t="s">
        <v>83</v>
      </c>
    </row>
    <row r="8" spans="1:11" s="13" customFormat="1" ht="45">
      <c r="A8" s="208" t="s">
        <v>233</v>
      </c>
      <c r="B8" s="208"/>
      <c r="C8" s="208"/>
      <c r="D8" s="208"/>
      <c r="E8" s="208"/>
      <c r="F8" s="208"/>
      <c r="G8" s="62" t="s">
        <v>227</v>
      </c>
      <c r="H8" s="62" t="s">
        <v>213</v>
      </c>
      <c r="I8" s="62" t="s">
        <v>213</v>
      </c>
      <c r="J8" s="62" t="s">
        <v>213</v>
      </c>
      <c r="K8" s="62" t="s">
        <v>213</v>
      </c>
    </row>
    <row r="9" spans="1:11" s="13" customFormat="1" ht="6" customHeight="1">
      <c r="G9" s="77"/>
    </row>
    <row r="10" spans="1:11">
      <c r="A10" s="9" t="s">
        <v>0</v>
      </c>
      <c r="B10" s="10" t="s">
        <v>68</v>
      </c>
      <c r="C10" s="10" t="s">
        <v>67</v>
      </c>
      <c r="D10" s="10" t="s">
        <v>88</v>
      </c>
      <c r="E10" s="10" t="s">
        <v>86</v>
      </c>
      <c r="F10" s="10" t="s">
        <v>87</v>
      </c>
      <c r="G10" s="66" t="s">
        <v>77</v>
      </c>
      <c r="H10" s="10" t="s">
        <v>78</v>
      </c>
      <c r="I10" s="10" t="s">
        <v>79</v>
      </c>
      <c r="J10" s="10" t="s">
        <v>80</v>
      </c>
      <c r="K10" s="10" t="s">
        <v>81</v>
      </c>
    </row>
    <row r="11" spans="1:11">
      <c r="A11" s="51" t="s">
        <v>172</v>
      </c>
      <c r="B11" s="8" t="s">
        <v>66</v>
      </c>
      <c r="C11" s="8" t="s">
        <v>3</v>
      </c>
      <c r="D11" s="8">
        <v>2012</v>
      </c>
      <c r="E11" s="14">
        <v>2012</v>
      </c>
      <c r="F11" s="14" t="s">
        <v>97</v>
      </c>
      <c r="G11" s="11">
        <v>0.92679999999999996</v>
      </c>
      <c r="H11" s="11">
        <v>0.1</v>
      </c>
      <c r="I11" s="11">
        <v>0.19500000000000001</v>
      </c>
      <c r="J11" s="11">
        <v>7.3999999999999996E-2</v>
      </c>
      <c r="K11" s="11">
        <v>9.5000000000000001E-2</v>
      </c>
    </row>
    <row r="12" spans="1:11">
      <c r="A12" s="51" t="s">
        <v>173</v>
      </c>
      <c r="B12" s="8" t="s">
        <v>74</v>
      </c>
      <c r="C12" s="14" t="s">
        <v>3</v>
      </c>
      <c r="D12" s="8">
        <v>2012</v>
      </c>
      <c r="E12" s="14">
        <v>2012</v>
      </c>
      <c r="F12" s="14" t="s">
        <v>97</v>
      </c>
      <c r="G12" s="11">
        <v>0.86960000000000004</v>
      </c>
      <c r="H12" s="11">
        <v>0.115</v>
      </c>
      <c r="I12" s="11">
        <v>0.20499999999999999</v>
      </c>
      <c r="J12" s="11">
        <v>3.1E-2</v>
      </c>
      <c r="K12" s="11">
        <v>6.8000000000000005E-2</v>
      </c>
    </row>
    <row r="13" spans="1:11">
      <c r="A13" s="51" t="s">
        <v>174</v>
      </c>
      <c r="B13" s="8" t="s">
        <v>75</v>
      </c>
      <c r="C13" s="14" t="s">
        <v>3</v>
      </c>
      <c r="D13" s="8">
        <v>2012</v>
      </c>
      <c r="E13" s="14">
        <v>2012</v>
      </c>
      <c r="F13" s="14" t="s">
        <v>97</v>
      </c>
      <c r="G13" s="11">
        <v>1</v>
      </c>
      <c r="H13" s="11">
        <v>0</v>
      </c>
      <c r="I13" s="11">
        <v>0</v>
      </c>
      <c r="J13" s="11">
        <v>4.2999999999999997E-2</v>
      </c>
      <c r="K13" s="11">
        <v>4.2999999999999997E-2</v>
      </c>
    </row>
    <row r="14" spans="1:11">
      <c r="A14" s="51" t="s">
        <v>175</v>
      </c>
      <c r="B14" s="8" t="s">
        <v>75</v>
      </c>
      <c r="C14" s="14" t="s">
        <v>3</v>
      </c>
      <c r="D14" s="8">
        <v>2012</v>
      </c>
      <c r="E14" s="14">
        <v>2012</v>
      </c>
      <c r="F14" s="14" t="s">
        <v>97</v>
      </c>
      <c r="G14" s="11">
        <v>0.9476</v>
      </c>
      <c r="H14" s="11">
        <v>3.5999999999999997E-2</v>
      </c>
      <c r="I14" s="11">
        <v>0.1</v>
      </c>
      <c r="J14" s="11">
        <v>0.16600000000000001</v>
      </c>
      <c r="K14" s="11">
        <v>0.19600000000000001</v>
      </c>
    </row>
    <row r="15" spans="1:11">
      <c r="A15" s="51" t="s">
        <v>176</v>
      </c>
      <c r="B15" s="8" t="s">
        <v>75</v>
      </c>
      <c r="C15" s="14" t="s">
        <v>3</v>
      </c>
      <c r="D15" s="8">
        <v>2012</v>
      </c>
      <c r="E15" s="14">
        <v>2012</v>
      </c>
      <c r="F15" s="14" t="s">
        <v>97</v>
      </c>
      <c r="G15" s="11">
        <v>0.93589999999999995</v>
      </c>
      <c r="H15" s="11">
        <v>2.8000000000000001E-2</v>
      </c>
      <c r="I15" s="11">
        <v>0.11</v>
      </c>
      <c r="J15" s="11">
        <v>0.26</v>
      </c>
      <c r="K15" s="11">
        <v>0.28199999999999997</v>
      </c>
    </row>
    <row r="16" spans="1:11">
      <c r="A16" s="51" t="s">
        <v>177</v>
      </c>
      <c r="B16" s="8" t="s">
        <v>75</v>
      </c>
      <c r="C16" s="14" t="s">
        <v>3</v>
      </c>
      <c r="D16" s="8">
        <v>2012</v>
      </c>
      <c r="E16" s="14">
        <v>2012</v>
      </c>
      <c r="F16" s="14" t="s">
        <v>97</v>
      </c>
      <c r="G16" s="11">
        <v>0.98929999999999996</v>
      </c>
      <c r="H16" s="11">
        <v>8.0000000000000002E-3</v>
      </c>
      <c r="I16" s="11">
        <v>7.3999999999999996E-2</v>
      </c>
      <c r="J16" s="11">
        <v>0.16300000000000001</v>
      </c>
      <c r="K16" s="11">
        <v>0.191</v>
      </c>
    </row>
    <row r="17" spans="1:11">
      <c r="A17" s="51" t="s">
        <v>178</v>
      </c>
      <c r="B17" s="8" t="s">
        <v>75</v>
      </c>
      <c r="C17" s="14" t="s">
        <v>3</v>
      </c>
      <c r="D17" s="8">
        <v>2012</v>
      </c>
      <c r="E17" s="14">
        <v>2012</v>
      </c>
      <c r="F17" s="14" t="s">
        <v>97</v>
      </c>
      <c r="G17" s="11">
        <v>1</v>
      </c>
      <c r="H17" s="11">
        <v>3.5999999999999997E-2</v>
      </c>
      <c r="I17" s="11">
        <v>0.13100000000000001</v>
      </c>
      <c r="J17" s="11">
        <v>7.9000000000000001E-2</v>
      </c>
      <c r="K17" s="11">
        <v>8.2000000000000003E-2</v>
      </c>
    </row>
    <row r="18" spans="1:11">
      <c r="A18" s="51" t="s">
        <v>179</v>
      </c>
      <c r="B18" s="8" t="s">
        <v>74</v>
      </c>
      <c r="C18" s="14" t="s">
        <v>3</v>
      </c>
      <c r="D18" s="8">
        <v>2012</v>
      </c>
      <c r="E18" s="14">
        <v>2012</v>
      </c>
      <c r="F18" s="14" t="s">
        <v>97</v>
      </c>
      <c r="G18" s="11">
        <v>0.82089999999999996</v>
      </c>
      <c r="H18" s="11">
        <v>0.108</v>
      </c>
      <c r="I18" s="11">
        <v>0.186</v>
      </c>
      <c r="J18" s="11">
        <v>7.2999999999999995E-2</v>
      </c>
      <c r="K18" s="11">
        <v>0.106</v>
      </c>
    </row>
    <row r="19" spans="1:11">
      <c r="A19" s="51" t="s">
        <v>180</v>
      </c>
      <c r="B19" s="8" t="s">
        <v>75</v>
      </c>
      <c r="C19" s="14" t="s">
        <v>3</v>
      </c>
      <c r="D19" s="8">
        <v>2012</v>
      </c>
      <c r="E19" s="14">
        <v>2012</v>
      </c>
      <c r="F19" s="14" t="s">
        <v>97</v>
      </c>
      <c r="G19" s="11">
        <v>0.97970000000000002</v>
      </c>
      <c r="H19" s="11">
        <v>3.9E-2</v>
      </c>
      <c r="I19" s="11">
        <v>0.13800000000000001</v>
      </c>
      <c r="J19" s="11">
        <v>0.21</v>
      </c>
      <c r="K19" s="11">
        <v>0.23200000000000001</v>
      </c>
    </row>
    <row r="20" spans="1:11">
      <c r="A20" s="51" t="s">
        <v>181</v>
      </c>
      <c r="B20" s="8" t="s">
        <v>75</v>
      </c>
      <c r="C20" s="14" t="s">
        <v>3</v>
      </c>
      <c r="D20" s="8">
        <v>2012</v>
      </c>
      <c r="E20" s="14">
        <v>2012</v>
      </c>
      <c r="F20" s="14" t="s">
        <v>97</v>
      </c>
      <c r="G20" s="11">
        <v>0.93120000000000003</v>
      </c>
      <c r="H20" s="11">
        <v>2.4E-2</v>
      </c>
      <c r="I20" s="11">
        <v>0.12</v>
      </c>
      <c r="J20" s="11">
        <v>0.156</v>
      </c>
      <c r="K20" s="11">
        <v>0.17199999999999999</v>
      </c>
    </row>
    <row r="21" spans="1:11">
      <c r="A21" s="13" t="s">
        <v>123</v>
      </c>
      <c r="B21" s="8" t="s">
        <v>74</v>
      </c>
      <c r="C21" s="14" t="s">
        <v>3</v>
      </c>
      <c r="D21" s="8">
        <v>2012</v>
      </c>
      <c r="E21" s="14">
        <v>2012</v>
      </c>
      <c r="F21" s="14" t="s">
        <v>97</v>
      </c>
      <c r="G21" s="11">
        <v>0.95</v>
      </c>
      <c r="H21" s="11">
        <v>0.20599999999999999</v>
      </c>
      <c r="I21" s="11">
        <v>0.32200000000000001</v>
      </c>
      <c r="J21" s="11">
        <v>7.3999999999999996E-2</v>
      </c>
      <c r="K21" s="11">
        <v>0.12</v>
      </c>
    </row>
    <row r="22" spans="1:11">
      <c r="A22" s="13" t="s">
        <v>124</v>
      </c>
      <c r="B22" s="8" t="s">
        <v>75</v>
      </c>
      <c r="C22" s="14" t="s">
        <v>3</v>
      </c>
      <c r="D22" s="8">
        <v>2012</v>
      </c>
      <c r="E22" s="14">
        <v>2012</v>
      </c>
      <c r="F22" s="14" t="s">
        <v>97</v>
      </c>
      <c r="G22" s="11">
        <v>1</v>
      </c>
      <c r="H22" s="11">
        <v>4.9000000000000002E-2</v>
      </c>
      <c r="I22" s="11">
        <v>0.125</v>
      </c>
      <c r="J22" s="11">
        <v>0.105</v>
      </c>
      <c r="K22" s="11">
        <v>0.113</v>
      </c>
    </row>
    <row r="23" spans="1:11">
      <c r="A23" s="13" t="s">
        <v>125</v>
      </c>
      <c r="B23" s="8" t="s">
        <v>75</v>
      </c>
      <c r="C23" s="14" t="s">
        <v>3</v>
      </c>
      <c r="D23" s="8">
        <v>2012</v>
      </c>
      <c r="E23" s="14">
        <v>2012</v>
      </c>
      <c r="F23" s="14" t="s">
        <v>97</v>
      </c>
      <c r="G23" s="11">
        <v>0.8911</v>
      </c>
      <c r="H23" s="11">
        <v>2.5999999999999999E-2</v>
      </c>
      <c r="I23" s="11">
        <v>0.115</v>
      </c>
      <c r="J23" s="11">
        <v>0.184</v>
      </c>
      <c r="K23" s="11">
        <v>0.21199999999999999</v>
      </c>
    </row>
    <row r="24" spans="1:11">
      <c r="A24" s="13" t="s">
        <v>126</v>
      </c>
      <c r="B24" s="8" t="s">
        <v>75</v>
      </c>
      <c r="C24" s="14" t="s">
        <v>3</v>
      </c>
      <c r="D24" s="8">
        <v>2012</v>
      </c>
      <c r="E24" s="14">
        <v>2012</v>
      </c>
      <c r="F24" s="14" t="s">
        <v>97</v>
      </c>
      <c r="G24" s="11">
        <v>0.97699999999999998</v>
      </c>
      <c r="H24" s="11">
        <v>3.7999999999999999E-2</v>
      </c>
      <c r="I24" s="11">
        <v>0.122</v>
      </c>
      <c r="J24" s="11">
        <v>0.16900000000000001</v>
      </c>
      <c r="K24" s="11">
        <v>0.19400000000000001</v>
      </c>
    </row>
    <row r="25" spans="1:11">
      <c r="A25" s="13" t="s">
        <v>127</v>
      </c>
      <c r="B25" s="8" t="s">
        <v>75</v>
      </c>
      <c r="C25" s="14" t="s">
        <v>3</v>
      </c>
      <c r="D25" s="8">
        <v>2012</v>
      </c>
      <c r="E25" s="14">
        <v>2012</v>
      </c>
      <c r="F25" s="14" t="s">
        <v>97</v>
      </c>
      <c r="G25" s="11">
        <v>1</v>
      </c>
      <c r="H25" s="11">
        <v>1.2E-2</v>
      </c>
      <c r="I25" s="11">
        <v>0.128</v>
      </c>
      <c r="J25" s="11">
        <v>0.113</v>
      </c>
      <c r="K25" s="11">
        <v>0.11899999999999999</v>
      </c>
    </row>
    <row r="26" spans="1:11">
      <c r="A26" s="13" t="s">
        <v>128</v>
      </c>
      <c r="B26" s="8" t="s">
        <v>75</v>
      </c>
      <c r="C26" s="14" t="s">
        <v>3</v>
      </c>
      <c r="D26" s="8">
        <v>2012</v>
      </c>
      <c r="E26" s="14">
        <v>2012</v>
      </c>
      <c r="F26" s="14" t="s">
        <v>97</v>
      </c>
      <c r="G26" s="11">
        <v>0.97660000000000002</v>
      </c>
      <c r="H26" s="11">
        <v>5.8000000000000003E-2</v>
      </c>
      <c r="I26" s="11">
        <v>0.17499999999999999</v>
      </c>
      <c r="J26" s="11">
        <v>0.13900000000000001</v>
      </c>
      <c r="K26" s="11">
        <v>0.159</v>
      </c>
    </row>
    <row r="27" spans="1:11">
      <c r="A27" s="13" t="s">
        <v>129</v>
      </c>
      <c r="B27" s="8" t="s">
        <v>75</v>
      </c>
      <c r="C27" s="14" t="s">
        <v>3</v>
      </c>
      <c r="D27" s="8">
        <v>2012</v>
      </c>
      <c r="E27" s="14">
        <v>2012</v>
      </c>
      <c r="F27" s="14" t="s">
        <v>97</v>
      </c>
      <c r="G27" s="11">
        <v>0.89729999999999999</v>
      </c>
      <c r="H27" s="11">
        <v>4.2000000000000003E-2</v>
      </c>
      <c r="I27" s="11">
        <v>0.13600000000000001</v>
      </c>
      <c r="J27" s="11">
        <v>0.13500000000000001</v>
      </c>
      <c r="K27" s="11">
        <v>0.155</v>
      </c>
    </row>
    <row r="28" spans="1:11">
      <c r="A28" s="13" t="s">
        <v>130</v>
      </c>
      <c r="B28" s="8" t="s">
        <v>75</v>
      </c>
      <c r="C28" s="14" t="s">
        <v>3</v>
      </c>
      <c r="D28" s="8">
        <v>2012</v>
      </c>
      <c r="E28" s="14">
        <v>2012</v>
      </c>
      <c r="F28" s="14" t="s">
        <v>97</v>
      </c>
      <c r="G28" s="11">
        <v>0.96860000000000002</v>
      </c>
      <c r="H28" s="11">
        <v>1.9E-2</v>
      </c>
      <c r="I28" s="11">
        <v>9.5000000000000001E-2</v>
      </c>
      <c r="J28" s="11">
        <v>0.28000000000000003</v>
      </c>
      <c r="K28" s="11">
        <v>0.30399999999999999</v>
      </c>
    </row>
    <row r="29" spans="1:11">
      <c r="A29" s="13" t="s">
        <v>131</v>
      </c>
      <c r="B29" s="8" t="s">
        <v>75</v>
      </c>
      <c r="C29" s="14" t="s">
        <v>3</v>
      </c>
      <c r="D29" s="8">
        <v>2012</v>
      </c>
      <c r="E29" s="14">
        <v>2012</v>
      </c>
      <c r="F29" s="14" t="s">
        <v>97</v>
      </c>
      <c r="G29" s="11">
        <v>0.97040000000000004</v>
      </c>
      <c r="H29" s="11">
        <v>0.11</v>
      </c>
      <c r="I29" s="11">
        <v>0.26800000000000002</v>
      </c>
      <c r="J29" s="11">
        <v>0.14899999999999999</v>
      </c>
      <c r="K29" s="11">
        <v>0.16600000000000001</v>
      </c>
    </row>
    <row r="30" spans="1:11">
      <c r="A30" s="13" t="s">
        <v>132</v>
      </c>
      <c r="B30" s="8" t="s">
        <v>76</v>
      </c>
      <c r="C30" s="14" t="s">
        <v>3</v>
      </c>
      <c r="D30" s="8">
        <v>2012</v>
      </c>
      <c r="E30" s="14">
        <v>2012</v>
      </c>
      <c r="F30" s="14" t="s">
        <v>97</v>
      </c>
      <c r="G30" s="11">
        <v>0.92979999999999996</v>
      </c>
      <c r="H30" s="11">
        <v>0.122</v>
      </c>
      <c r="I30" s="11">
        <v>0.221</v>
      </c>
      <c r="J30" s="11">
        <v>0</v>
      </c>
      <c r="K30" s="11">
        <v>3.0000000000000001E-3</v>
      </c>
    </row>
    <row r="31" spans="1:11">
      <c r="A31" s="13" t="s">
        <v>133</v>
      </c>
      <c r="B31" s="8" t="s">
        <v>75</v>
      </c>
      <c r="C31" s="14" t="s">
        <v>3</v>
      </c>
      <c r="D31" s="8">
        <v>2012</v>
      </c>
      <c r="E31" s="14">
        <v>2012</v>
      </c>
      <c r="F31" s="14" t="s">
        <v>97</v>
      </c>
      <c r="G31" s="11">
        <v>0.98009999999999997</v>
      </c>
      <c r="H31" s="11">
        <v>4.2000000000000003E-2</v>
      </c>
      <c r="I31" s="11">
        <v>0.158</v>
      </c>
      <c r="J31" s="11">
        <v>0.159</v>
      </c>
      <c r="K31" s="11">
        <v>0.186</v>
      </c>
    </row>
    <row r="32" spans="1:11">
      <c r="A32" s="13" t="s">
        <v>134</v>
      </c>
      <c r="B32" s="8" t="s">
        <v>75</v>
      </c>
      <c r="C32" s="14" t="s">
        <v>3</v>
      </c>
      <c r="D32" s="8">
        <v>2012</v>
      </c>
      <c r="E32" s="14">
        <v>2012</v>
      </c>
      <c r="F32" s="14" t="s">
        <v>97</v>
      </c>
      <c r="G32" s="11">
        <v>0.91649999999999998</v>
      </c>
      <c r="H32" s="11">
        <v>4.9000000000000002E-2</v>
      </c>
      <c r="I32" s="11">
        <v>0.13500000000000001</v>
      </c>
      <c r="J32" s="11">
        <v>0.11899999999999999</v>
      </c>
      <c r="K32" s="11">
        <v>0.13700000000000001</v>
      </c>
    </row>
    <row r="33" spans="1:11">
      <c r="A33" s="13" t="s">
        <v>135</v>
      </c>
      <c r="B33" s="8" t="s">
        <v>75</v>
      </c>
      <c r="C33" s="14" t="s">
        <v>3</v>
      </c>
      <c r="D33" s="8">
        <v>2012</v>
      </c>
      <c r="E33" s="14">
        <v>2012</v>
      </c>
      <c r="F33" s="14" t="s">
        <v>97</v>
      </c>
      <c r="G33" s="11">
        <v>0.98109999999999997</v>
      </c>
      <c r="H33" s="11">
        <v>1.4999999999999999E-2</v>
      </c>
      <c r="I33" s="11">
        <v>8.7999999999999995E-2</v>
      </c>
      <c r="J33" s="11">
        <v>0.15</v>
      </c>
      <c r="K33" s="11">
        <v>0.15</v>
      </c>
    </row>
    <row r="34" spans="1:11">
      <c r="A34" s="13" t="s">
        <v>136</v>
      </c>
      <c r="B34" s="8" t="s">
        <v>75</v>
      </c>
      <c r="C34" s="14" t="s">
        <v>3</v>
      </c>
      <c r="D34" s="8">
        <v>2012</v>
      </c>
      <c r="E34" s="14">
        <v>2012</v>
      </c>
      <c r="F34" s="14" t="s">
        <v>97</v>
      </c>
      <c r="G34" s="11">
        <v>0.99460000000000004</v>
      </c>
      <c r="H34" s="11">
        <v>4.1000000000000002E-2</v>
      </c>
      <c r="I34" s="11">
        <v>0.156</v>
      </c>
      <c r="J34" s="11">
        <v>0.17599999999999999</v>
      </c>
      <c r="K34" s="11">
        <v>0.19800000000000001</v>
      </c>
    </row>
    <row r="35" spans="1:11">
      <c r="A35" s="13" t="s">
        <v>137</v>
      </c>
      <c r="B35" s="8" t="s">
        <v>75</v>
      </c>
      <c r="C35" s="14" t="s">
        <v>3</v>
      </c>
      <c r="D35" s="8">
        <v>2012</v>
      </c>
      <c r="E35" s="14">
        <v>2012</v>
      </c>
      <c r="F35" s="14" t="s">
        <v>97</v>
      </c>
      <c r="G35" s="11">
        <v>0.97440000000000004</v>
      </c>
      <c r="H35" s="11">
        <v>0.05</v>
      </c>
      <c r="I35" s="11">
        <v>0.16200000000000001</v>
      </c>
      <c r="J35" s="11">
        <v>0.217</v>
      </c>
      <c r="K35" s="11">
        <v>0.23599999999999999</v>
      </c>
    </row>
    <row r="36" spans="1:11">
      <c r="A36" s="13" t="s">
        <v>138</v>
      </c>
      <c r="B36" s="8" t="s">
        <v>75</v>
      </c>
      <c r="C36" s="14" t="s">
        <v>3</v>
      </c>
      <c r="D36" s="8">
        <v>2012</v>
      </c>
      <c r="E36" s="14">
        <v>2012</v>
      </c>
      <c r="F36" s="14" t="s">
        <v>97</v>
      </c>
      <c r="G36" s="11">
        <v>0.9556</v>
      </c>
      <c r="H36" s="11">
        <v>3.3000000000000002E-2</v>
      </c>
      <c r="I36" s="11">
        <v>0.13600000000000001</v>
      </c>
      <c r="J36" s="11">
        <v>0.13600000000000001</v>
      </c>
      <c r="K36" s="11">
        <v>0.152</v>
      </c>
    </row>
    <row r="37" spans="1:11">
      <c r="A37" s="13" t="s">
        <v>139</v>
      </c>
      <c r="B37" s="8" t="s">
        <v>75</v>
      </c>
      <c r="C37" s="14" t="s">
        <v>3</v>
      </c>
      <c r="D37" s="8">
        <v>2012</v>
      </c>
      <c r="E37" s="14">
        <v>2012</v>
      </c>
      <c r="F37" s="14" t="s">
        <v>97</v>
      </c>
      <c r="G37" s="11">
        <v>0.92589999999999995</v>
      </c>
      <c r="H37" s="11">
        <v>2.9000000000000001E-2</v>
      </c>
      <c r="I37" s="11">
        <v>0.123</v>
      </c>
      <c r="J37" s="11">
        <v>0.01</v>
      </c>
      <c r="K37" s="11">
        <v>1.6E-2</v>
      </c>
    </row>
    <row r="38" spans="1:11">
      <c r="A38" s="13" t="s">
        <v>140</v>
      </c>
      <c r="B38" s="8" t="s">
        <v>75</v>
      </c>
      <c r="C38" s="14" t="s">
        <v>3</v>
      </c>
      <c r="D38" s="8">
        <v>2012</v>
      </c>
      <c r="E38" s="14">
        <v>2012</v>
      </c>
      <c r="F38" s="14" t="s">
        <v>97</v>
      </c>
      <c r="G38" s="11">
        <v>0.99380000000000002</v>
      </c>
      <c r="H38" s="11">
        <v>2.3E-2</v>
      </c>
      <c r="I38" s="11">
        <v>0.104</v>
      </c>
      <c r="J38" s="11">
        <v>0.10199999999999999</v>
      </c>
      <c r="K38" s="11">
        <v>0.111</v>
      </c>
    </row>
    <row r="39" spans="1:11">
      <c r="A39" s="13" t="s">
        <v>141</v>
      </c>
      <c r="B39" s="8" t="s">
        <v>75</v>
      </c>
      <c r="C39" s="14" t="s">
        <v>3</v>
      </c>
      <c r="D39" s="8">
        <v>2012</v>
      </c>
      <c r="E39" s="14">
        <v>2012</v>
      </c>
      <c r="F39" s="14" t="s">
        <v>97</v>
      </c>
      <c r="G39" s="11">
        <v>0.96409999999999996</v>
      </c>
      <c r="H39" s="11">
        <v>2.5000000000000001E-2</v>
      </c>
      <c r="I39" s="11">
        <v>9.4E-2</v>
      </c>
      <c r="J39" s="11">
        <v>0.17</v>
      </c>
      <c r="K39" s="11">
        <v>0.19500000000000001</v>
      </c>
    </row>
    <row r="40" spans="1:11">
      <c r="A40" s="13" t="s">
        <v>142</v>
      </c>
      <c r="B40" s="8" t="s">
        <v>75</v>
      </c>
      <c r="C40" s="14" t="s">
        <v>3</v>
      </c>
      <c r="D40" s="8">
        <v>2012</v>
      </c>
      <c r="E40" s="14">
        <v>2012</v>
      </c>
      <c r="F40" s="14" t="s">
        <v>97</v>
      </c>
      <c r="G40" s="11">
        <v>0.98429999999999995</v>
      </c>
      <c r="H40" s="11">
        <v>2.4E-2</v>
      </c>
      <c r="I40" s="11">
        <v>0.10100000000000001</v>
      </c>
      <c r="J40" s="11">
        <v>0.12</v>
      </c>
      <c r="K40" s="11">
        <v>0.13800000000000001</v>
      </c>
    </row>
    <row r="41" spans="1:11">
      <c r="A41" s="13" t="s">
        <v>143</v>
      </c>
      <c r="B41" s="8" t="s">
        <v>74</v>
      </c>
      <c r="C41" s="14" t="s">
        <v>3</v>
      </c>
      <c r="D41" s="8">
        <v>2012</v>
      </c>
      <c r="E41" s="14">
        <v>2012</v>
      </c>
      <c r="F41" s="14" t="s">
        <v>97</v>
      </c>
      <c r="G41" s="11">
        <v>0.99450000000000005</v>
      </c>
      <c r="H41" s="11">
        <v>0.11600000000000001</v>
      </c>
      <c r="I41" s="11">
        <v>0.191</v>
      </c>
      <c r="J41" s="11">
        <v>3.1E-2</v>
      </c>
      <c r="K41" s="11">
        <v>5.3999999999999999E-2</v>
      </c>
    </row>
    <row r="42" spans="1:11">
      <c r="A42" s="13" t="s">
        <v>144</v>
      </c>
      <c r="B42" s="8" t="s">
        <v>74</v>
      </c>
      <c r="C42" s="14" t="s">
        <v>3</v>
      </c>
      <c r="D42" s="8">
        <v>2012</v>
      </c>
      <c r="E42" s="14">
        <v>2012</v>
      </c>
      <c r="F42" s="14" t="s">
        <v>97</v>
      </c>
      <c r="G42" s="11">
        <v>0.83330000000000004</v>
      </c>
      <c r="H42" s="11">
        <v>0.105</v>
      </c>
      <c r="I42" s="11">
        <v>0.193</v>
      </c>
      <c r="J42" s="11">
        <v>3.6999999999999998E-2</v>
      </c>
      <c r="K42" s="11">
        <v>7.0999999999999994E-2</v>
      </c>
    </row>
    <row r="43" spans="1:11">
      <c r="A43" s="13" t="s">
        <v>145</v>
      </c>
      <c r="B43" s="8" t="s">
        <v>75</v>
      </c>
      <c r="C43" s="14" t="s">
        <v>3</v>
      </c>
      <c r="D43" s="8">
        <v>2012</v>
      </c>
      <c r="E43" s="14">
        <v>2012</v>
      </c>
      <c r="F43" s="14" t="s">
        <v>97</v>
      </c>
      <c r="G43" s="11">
        <v>0.96079999999999999</v>
      </c>
      <c r="H43" s="11">
        <v>5.1999999999999998E-2</v>
      </c>
      <c r="I43" s="11">
        <v>0.108</v>
      </c>
      <c r="J43" s="11">
        <v>0.10199999999999999</v>
      </c>
      <c r="K43" s="11">
        <v>0.105</v>
      </c>
    </row>
    <row r="44" spans="1:11">
      <c r="A44" s="13" t="s">
        <v>146</v>
      </c>
      <c r="B44" s="8" t="s">
        <v>75</v>
      </c>
      <c r="C44" s="14" t="s">
        <v>3</v>
      </c>
      <c r="D44" s="8">
        <v>2012</v>
      </c>
      <c r="E44" s="14">
        <v>2012</v>
      </c>
      <c r="F44" s="14" t="s">
        <v>97</v>
      </c>
      <c r="G44" s="11">
        <v>0.93879999999999997</v>
      </c>
      <c r="H44" s="11">
        <v>2.9000000000000001E-2</v>
      </c>
      <c r="I44" s="11">
        <v>0.11799999999999999</v>
      </c>
      <c r="J44" s="11">
        <v>0.14699999999999999</v>
      </c>
      <c r="K44" s="11">
        <v>0.16600000000000001</v>
      </c>
    </row>
    <row r="45" spans="1:11">
      <c r="A45" s="13" t="s">
        <v>147</v>
      </c>
      <c r="B45" s="8" t="s">
        <v>74</v>
      </c>
      <c r="C45" s="14" t="s">
        <v>3</v>
      </c>
      <c r="D45" s="8">
        <v>2012</v>
      </c>
      <c r="E45" s="14">
        <v>2012</v>
      </c>
      <c r="F45" s="14" t="s">
        <v>97</v>
      </c>
      <c r="G45" s="11">
        <v>0.92310000000000003</v>
      </c>
      <c r="H45" s="11">
        <v>0.124</v>
      </c>
      <c r="I45" s="11">
        <v>0.20399999999999999</v>
      </c>
      <c r="J45" s="11">
        <v>3.1E-2</v>
      </c>
      <c r="K45" s="11">
        <v>6.0999999999999999E-2</v>
      </c>
    </row>
    <row r="46" spans="1:11">
      <c r="A46" s="13" t="s">
        <v>148</v>
      </c>
      <c r="B46" s="8" t="s">
        <v>75</v>
      </c>
      <c r="C46" s="14" t="s">
        <v>3</v>
      </c>
      <c r="D46" s="8">
        <v>2012</v>
      </c>
      <c r="E46" s="14">
        <v>2012</v>
      </c>
      <c r="F46" s="14" t="s">
        <v>97</v>
      </c>
      <c r="G46" s="11">
        <v>0.98650000000000004</v>
      </c>
      <c r="H46" s="11">
        <v>3.2000000000000001E-2</v>
      </c>
      <c r="I46" s="11">
        <v>0.14399999999999999</v>
      </c>
      <c r="J46" s="11">
        <v>0.126</v>
      </c>
      <c r="K46" s="11">
        <v>0.14299999999999999</v>
      </c>
    </row>
    <row r="47" spans="1:11">
      <c r="A47" s="13" t="s">
        <v>149</v>
      </c>
      <c r="B47" s="8" t="s">
        <v>75</v>
      </c>
      <c r="C47" s="14" t="s">
        <v>3</v>
      </c>
      <c r="D47" s="8">
        <v>2012</v>
      </c>
      <c r="E47" s="14">
        <v>2012</v>
      </c>
      <c r="F47" s="14" t="s">
        <v>97</v>
      </c>
      <c r="G47" s="11">
        <v>0.93430000000000002</v>
      </c>
      <c r="H47" s="11">
        <v>3.5999999999999997E-2</v>
      </c>
      <c r="I47" s="11">
        <v>0.124</v>
      </c>
      <c r="J47" s="11">
        <v>0.18099999999999999</v>
      </c>
      <c r="K47" s="11">
        <v>0.19600000000000001</v>
      </c>
    </row>
    <row r="48" spans="1:11">
      <c r="A48" s="13" t="s">
        <v>150</v>
      </c>
      <c r="B48" s="8" t="s">
        <v>74</v>
      </c>
      <c r="C48" s="14" t="s">
        <v>3</v>
      </c>
      <c r="D48" s="8">
        <v>2012</v>
      </c>
      <c r="E48" s="14">
        <v>2012</v>
      </c>
      <c r="F48" s="14" t="s">
        <v>97</v>
      </c>
      <c r="G48" s="11">
        <v>0.94820000000000004</v>
      </c>
      <c r="H48" s="11">
        <v>0.17299999999999999</v>
      </c>
      <c r="I48" s="11">
        <v>0.27100000000000002</v>
      </c>
      <c r="J48" s="11">
        <v>7.9000000000000001E-2</v>
      </c>
      <c r="K48" s="11">
        <v>0.13</v>
      </c>
    </row>
    <row r="49" spans="1:11">
      <c r="A49" s="13" t="s">
        <v>151</v>
      </c>
      <c r="B49" s="8" t="s">
        <v>74</v>
      </c>
      <c r="C49" s="14" t="s">
        <v>3</v>
      </c>
      <c r="D49" s="8">
        <v>2012</v>
      </c>
      <c r="E49" s="14">
        <v>2012</v>
      </c>
      <c r="F49" s="14" t="s">
        <v>97</v>
      </c>
      <c r="G49" s="11">
        <v>0.92100000000000004</v>
      </c>
      <c r="H49" s="11">
        <v>0.108</v>
      </c>
      <c r="I49" s="11">
        <v>0.20599999999999999</v>
      </c>
      <c r="J49" s="11">
        <v>6.2E-2</v>
      </c>
      <c r="K49" s="11">
        <v>9.4E-2</v>
      </c>
    </row>
    <row r="50" spans="1:11">
      <c r="A50" s="13" t="s">
        <v>152</v>
      </c>
      <c r="B50" s="8" t="s">
        <v>75</v>
      </c>
      <c r="C50" s="14" t="s">
        <v>3</v>
      </c>
      <c r="D50" s="8">
        <v>2012</v>
      </c>
      <c r="E50" s="14">
        <v>2012</v>
      </c>
      <c r="F50" s="14" t="s">
        <v>97</v>
      </c>
      <c r="G50" s="11">
        <v>0.95379999999999998</v>
      </c>
      <c r="H50" s="11">
        <v>4.8000000000000001E-2</v>
      </c>
      <c r="I50" s="11">
        <v>0.13</v>
      </c>
      <c r="J50" s="11">
        <v>0.16200000000000001</v>
      </c>
      <c r="K50" s="11">
        <v>0.17799999999999999</v>
      </c>
    </row>
    <row r="51" spans="1:11">
      <c r="A51" s="13" t="s">
        <v>153</v>
      </c>
      <c r="B51" s="8" t="s">
        <v>74</v>
      </c>
      <c r="C51" s="14" t="s">
        <v>3</v>
      </c>
      <c r="D51" s="8">
        <v>2012</v>
      </c>
      <c r="E51" s="14">
        <v>2012</v>
      </c>
      <c r="F51" s="14" t="s">
        <v>97</v>
      </c>
      <c r="G51" s="11">
        <v>0.8649</v>
      </c>
      <c r="H51" s="11">
        <v>0.108</v>
      </c>
      <c r="I51" s="11">
        <v>0.19400000000000001</v>
      </c>
      <c r="J51" s="11">
        <v>2.1999999999999999E-2</v>
      </c>
      <c r="K51" s="11">
        <v>4.5999999999999999E-2</v>
      </c>
    </row>
    <row r="52" spans="1:11">
      <c r="A52" s="13" t="s">
        <v>154</v>
      </c>
      <c r="B52" s="8" t="s">
        <v>74</v>
      </c>
      <c r="C52" s="14" t="s">
        <v>3</v>
      </c>
      <c r="D52" s="8">
        <v>2012</v>
      </c>
      <c r="E52" s="14">
        <v>2012</v>
      </c>
      <c r="F52" s="14" t="s">
        <v>97</v>
      </c>
      <c r="G52" s="11">
        <v>0.84199999999999997</v>
      </c>
      <c r="H52" s="11">
        <v>8.7999999999999995E-2</v>
      </c>
      <c r="I52" s="11">
        <v>0.16500000000000001</v>
      </c>
      <c r="J52" s="11">
        <v>2.1000000000000001E-2</v>
      </c>
      <c r="K52" s="11">
        <v>4.3999999999999997E-2</v>
      </c>
    </row>
    <row r="53" spans="1:11">
      <c r="A53" s="13" t="s">
        <v>155</v>
      </c>
      <c r="B53" s="8" t="s">
        <v>74</v>
      </c>
      <c r="C53" s="14" t="s">
        <v>3</v>
      </c>
      <c r="D53" s="8">
        <v>2012</v>
      </c>
      <c r="E53" s="14">
        <v>2012</v>
      </c>
      <c r="F53" s="14" t="s">
        <v>97</v>
      </c>
      <c r="G53" s="11">
        <v>0.83840000000000003</v>
      </c>
      <c r="H53" s="11">
        <v>0.151</v>
      </c>
      <c r="I53" s="11">
        <v>0.23100000000000001</v>
      </c>
      <c r="J53" s="11">
        <v>3.5999999999999997E-2</v>
      </c>
      <c r="K53" s="11">
        <v>0.06</v>
      </c>
    </row>
    <row r="54" spans="1:11">
      <c r="A54" s="13" t="s">
        <v>156</v>
      </c>
      <c r="B54" s="8" t="s">
        <v>74</v>
      </c>
      <c r="C54" s="14" t="s">
        <v>3</v>
      </c>
      <c r="D54" s="8">
        <v>2012</v>
      </c>
      <c r="E54" s="14">
        <v>2012</v>
      </c>
      <c r="F54" s="14" t="s">
        <v>97</v>
      </c>
      <c r="G54" s="11">
        <v>0.255</v>
      </c>
      <c r="H54" s="11">
        <v>9.6000000000000002E-2</v>
      </c>
      <c r="I54" s="11">
        <v>0.17</v>
      </c>
      <c r="J54" s="11">
        <v>7.0000000000000001E-3</v>
      </c>
      <c r="K54" s="11">
        <v>3.4000000000000002E-2</v>
      </c>
    </row>
    <row r="55" spans="1:11">
      <c r="A55" s="13" t="s">
        <v>157</v>
      </c>
      <c r="B55" s="8" t="s">
        <v>74</v>
      </c>
      <c r="C55" s="14" t="s">
        <v>3</v>
      </c>
      <c r="D55" s="8">
        <v>2012</v>
      </c>
      <c r="E55" s="14">
        <v>2012</v>
      </c>
      <c r="F55" s="14" t="s">
        <v>97</v>
      </c>
      <c r="G55" s="11">
        <v>0.86509999999999998</v>
      </c>
      <c r="H55" s="11">
        <v>0.109</v>
      </c>
      <c r="I55" s="11">
        <v>0.19400000000000001</v>
      </c>
      <c r="J55" s="11">
        <v>1.9E-2</v>
      </c>
      <c r="K55" s="11">
        <v>4.5999999999999999E-2</v>
      </c>
    </row>
    <row r="56" spans="1:11">
      <c r="A56" s="13" t="s">
        <v>158</v>
      </c>
      <c r="B56" s="8" t="s">
        <v>75</v>
      </c>
      <c r="C56" s="14" t="s">
        <v>3</v>
      </c>
      <c r="D56" s="8">
        <v>2012</v>
      </c>
      <c r="E56" s="14">
        <v>2012</v>
      </c>
      <c r="F56" s="14" t="s">
        <v>97</v>
      </c>
      <c r="G56" s="11">
        <v>0.9335</v>
      </c>
      <c r="H56" s="11">
        <v>2.5000000000000001E-2</v>
      </c>
      <c r="I56" s="11">
        <v>0.124</v>
      </c>
      <c r="J56" s="11">
        <v>0.161</v>
      </c>
      <c r="K56" s="11">
        <v>0.18</v>
      </c>
    </row>
    <row r="57" spans="1:11">
      <c r="A57" s="13" t="s">
        <v>159</v>
      </c>
      <c r="B57" s="8" t="s">
        <v>75</v>
      </c>
      <c r="C57" s="14" t="s">
        <v>3</v>
      </c>
      <c r="D57" s="8">
        <v>2012</v>
      </c>
      <c r="E57" s="14">
        <v>2012</v>
      </c>
      <c r="F57" s="14" t="s">
        <v>97</v>
      </c>
      <c r="G57" s="11">
        <v>0.92310000000000003</v>
      </c>
      <c r="H57" s="11">
        <v>2.4E-2</v>
      </c>
      <c r="I57" s="11">
        <v>4.9000000000000002E-2</v>
      </c>
      <c r="J57" s="11">
        <v>9.8000000000000004E-2</v>
      </c>
      <c r="K57" s="11">
        <v>9.8000000000000004E-2</v>
      </c>
    </row>
    <row r="58" spans="1:11">
      <c r="A58" s="13" t="s">
        <v>160</v>
      </c>
      <c r="B58" s="8" t="s">
        <v>75</v>
      </c>
      <c r="C58" s="14" t="s">
        <v>3</v>
      </c>
      <c r="D58" s="8">
        <v>2012</v>
      </c>
      <c r="E58" s="14">
        <v>2012</v>
      </c>
      <c r="F58" s="14" t="s">
        <v>97</v>
      </c>
      <c r="G58" s="11">
        <v>0.95040000000000002</v>
      </c>
      <c r="H58" s="11">
        <v>2.4E-2</v>
      </c>
      <c r="I58" s="11">
        <v>0.11899999999999999</v>
      </c>
      <c r="J58" s="11">
        <v>0.16900000000000001</v>
      </c>
      <c r="K58" s="11">
        <v>0.185</v>
      </c>
    </row>
    <row r="59" spans="1:11">
      <c r="A59" s="13" t="s">
        <v>161</v>
      </c>
      <c r="B59" s="8" t="s">
        <v>74</v>
      </c>
      <c r="C59" s="14" t="s">
        <v>3</v>
      </c>
      <c r="D59" s="8">
        <v>2012</v>
      </c>
      <c r="E59" s="14">
        <v>2012</v>
      </c>
      <c r="F59" s="14" t="s">
        <v>97</v>
      </c>
      <c r="G59" s="11">
        <v>0.94689999999999996</v>
      </c>
      <c r="H59" s="11">
        <v>7.9000000000000001E-2</v>
      </c>
      <c r="I59" s="11">
        <v>0.18099999999999999</v>
      </c>
      <c r="J59" s="11">
        <v>1.2999999999999999E-2</v>
      </c>
      <c r="K59" s="11">
        <v>5.5E-2</v>
      </c>
    </row>
    <row r="60" spans="1:11">
      <c r="A60" s="13" t="s">
        <v>162</v>
      </c>
      <c r="B60" s="8" t="s">
        <v>74</v>
      </c>
      <c r="C60" s="14" t="s">
        <v>3</v>
      </c>
      <c r="D60" s="8">
        <v>2012</v>
      </c>
      <c r="E60" s="14">
        <v>2012</v>
      </c>
      <c r="F60" s="14" t="s">
        <v>97</v>
      </c>
      <c r="G60" s="11">
        <v>0.4607</v>
      </c>
      <c r="H60" s="11">
        <v>0.106</v>
      </c>
      <c r="I60" s="11">
        <v>0.186</v>
      </c>
      <c r="J60" s="11">
        <v>2.9000000000000001E-2</v>
      </c>
      <c r="K60" s="11">
        <v>5.7000000000000002E-2</v>
      </c>
    </row>
    <row r="61" spans="1:11">
      <c r="A61" s="13" t="s">
        <v>163</v>
      </c>
      <c r="B61" s="8" t="s">
        <v>75</v>
      </c>
      <c r="C61" s="14" t="s">
        <v>3</v>
      </c>
      <c r="D61" s="8">
        <v>2012</v>
      </c>
      <c r="E61" s="14">
        <v>2012</v>
      </c>
      <c r="F61" s="14" t="s">
        <v>97</v>
      </c>
      <c r="G61" s="11">
        <v>0.97109999999999996</v>
      </c>
      <c r="H61" s="11">
        <v>1.7999999999999999E-2</v>
      </c>
      <c r="I61" s="11">
        <v>0.129</v>
      </c>
      <c r="J61" s="11">
        <v>0.156</v>
      </c>
      <c r="K61" s="11">
        <v>0.17799999999999999</v>
      </c>
    </row>
    <row r="62" spans="1:11">
      <c r="A62" s="13" t="s">
        <v>164</v>
      </c>
      <c r="B62" s="8" t="s">
        <v>75</v>
      </c>
      <c r="C62" s="14" t="s">
        <v>3</v>
      </c>
      <c r="D62" s="8">
        <v>2012</v>
      </c>
      <c r="E62" s="14">
        <v>2012</v>
      </c>
      <c r="F62" s="14" t="s">
        <v>97</v>
      </c>
      <c r="G62" s="11">
        <v>0.9607</v>
      </c>
      <c r="H62" s="11">
        <v>3.5000000000000003E-2</v>
      </c>
      <c r="I62" s="11">
        <v>0.123</v>
      </c>
      <c r="J62" s="11">
        <v>0.11</v>
      </c>
      <c r="K62" s="11">
        <v>0.121</v>
      </c>
    </row>
    <row r="63" spans="1:11">
      <c r="A63" s="13" t="s">
        <v>165</v>
      </c>
      <c r="B63" s="8" t="s">
        <v>75</v>
      </c>
      <c r="C63" s="14" t="s">
        <v>3</v>
      </c>
      <c r="D63" s="8">
        <v>2012</v>
      </c>
      <c r="E63" s="14">
        <v>2012</v>
      </c>
      <c r="F63" s="14" t="s">
        <v>97</v>
      </c>
      <c r="G63" s="11">
        <v>0.99519999999999997</v>
      </c>
      <c r="H63" s="11">
        <v>4.2000000000000003E-2</v>
      </c>
      <c r="I63" s="11">
        <v>0.11600000000000001</v>
      </c>
      <c r="J63" s="11">
        <v>0.13800000000000001</v>
      </c>
      <c r="K63" s="11">
        <v>0.14899999999999999</v>
      </c>
    </row>
    <row r="64" spans="1:11">
      <c r="A64" s="13" t="s">
        <v>166</v>
      </c>
      <c r="B64" s="8" t="s">
        <v>75</v>
      </c>
      <c r="C64" s="14" t="s">
        <v>3</v>
      </c>
      <c r="D64" s="8">
        <v>2012</v>
      </c>
      <c r="E64" s="14">
        <v>2012</v>
      </c>
      <c r="F64" s="14" t="s">
        <v>97</v>
      </c>
      <c r="G64" s="11">
        <v>0.9889</v>
      </c>
      <c r="H64" s="11">
        <v>4.8000000000000001E-2</v>
      </c>
      <c r="I64" s="11">
        <v>0.128</v>
      </c>
      <c r="J64" s="11">
        <v>0.159</v>
      </c>
      <c r="K64" s="11">
        <v>0.17899999999999999</v>
      </c>
    </row>
    <row r="65" spans="1:11">
      <c r="A65" s="13" t="s">
        <v>167</v>
      </c>
      <c r="B65" s="8" t="s">
        <v>74</v>
      </c>
      <c r="C65" s="14" t="s">
        <v>3</v>
      </c>
      <c r="D65" s="8">
        <v>2012</v>
      </c>
      <c r="E65" s="14">
        <v>2012</v>
      </c>
      <c r="F65" s="14" t="s">
        <v>97</v>
      </c>
      <c r="G65" s="11">
        <v>0.93930000000000002</v>
      </c>
      <c r="H65" s="11">
        <v>0.23400000000000001</v>
      </c>
      <c r="I65" s="11">
        <v>0.35199999999999998</v>
      </c>
      <c r="J65" s="11">
        <v>0.08</v>
      </c>
      <c r="K65" s="11">
        <v>0.122</v>
      </c>
    </row>
    <row r="66" spans="1:11">
      <c r="A66" s="13" t="s">
        <v>168</v>
      </c>
      <c r="B66" s="8" t="s">
        <v>75</v>
      </c>
      <c r="C66" s="14" t="s">
        <v>3</v>
      </c>
      <c r="D66" s="8">
        <v>2012</v>
      </c>
      <c r="E66" s="14">
        <v>2012</v>
      </c>
      <c r="F66" s="14" t="s">
        <v>97</v>
      </c>
      <c r="G66" s="11">
        <v>0.93710000000000004</v>
      </c>
      <c r="H66" s="11">
        <v>3.7999999999999999E-2</v>
      </c>
      <c r="I66" s="11">
        <v>0.151</v>
      </c>
      <c r="J66" s="11">
        <v>0.109</v>
      </c>
      <c r="K66" s="11">
        <v>0.123</v>
      </c>
    </row>
    <row r="67" spans="1:11">
      <c r="A67" s="13" t="s">
        <v>169</v>
      </c>
      <c r="B67" s="8" t="s">
        <v>74</v>
      </c>
      <c r="C67" s="14" t="s">
        <v>3</v>
      </c>
      <c r="D67" s="8">
        <v>2012</v>
      </c>
      <c r="E67" s="14">
        <v>2012</v>
      </c>
      <c r="F67" s="14" t="s">
        <v>97</v>
      </c>
      <c r="G67" s="11">
        <v>0.95630000000000004</v>
      </c>
      <c r="H67" s="11">
        <v>0.125</v>
      </c>
      <c r="I67" s="11">
        <v>0.23699999999999999</v>
      </c>
      <c r="J67" s="11">
        <v>5.2999999999999999E-2</v>
      </c>
      <c r="K67" s="11">
        <v>8.4000000000000005E-2</v>
      </c>
    </row>
    <row r="68" spans="1:11">
      <c r="A68" s="13" t="s">
        <v>170</v>
      </c>
      <c r="B68" s="8" t="s">
        <v>74</v>
      </c>
      <c r="C68" s="14" t="s">
        <v>3</v>
      </c>
      <c r="D68" s="8">
        <v>2012</v>
      </c>
      <c r="E68" s="14">
        <v>2012</v>
      </c>
      <c r="F68" s="14" t="s">
        <v>97</v>
      </c>
      <c r="G68" s="11">
        <v>0.91190000000000004</v>
      </c>
      <c r="H68" s="11">
        <v>0.13800000000000001</v>
      </c>
      <c r="I68" s="11">
        <v>0.22500000000000001</v>
      </c>
      <c r="J68" s="11">
        <v>3.5999999999999997E-2</v>
      </c>
      <c r="K68" s="11">
        <v>6.5000000000000002E-2</v>
      </c>
    </row>
    <row r="69" spans="1:11">
      <c r="A69" s="13" t="s">
        <v>171</v>
      </c>
      <c r="B69" s="8" t="s">
        <v>75</v>
      </c>
      <c r="C69" s="14" t="s">
        <v>3</v>
      </c>
      <c r="D69" s="8">
        <v>2012</v>
      </c>
      <c r="E69" s="14">
        <v>2012</v>
      </c>
      <c r="F69" s="14" t="s">
        <v>97</v>
      </c>
      <c r="G69" s="11">
        <v>0.94469999999999998</v>
      </c>
      <c r="H69" s="11">
        <v>3.4000000000000002E-2</v>
      </c>
      <c r="I69" s="11">
        <v>0.13</v>
      </c>
      <c r="J69" s="11">
        <v>0.16900000000000001</v>
      </c>
      <c r="K69" s="11">
        <v>0.19400000000000001</v>
      </c>
    </row>
    <row r="70" spans="1:11">
      <c r="A70" s="51" t="s">
        <v>172</v>
      </c>
      <c r="B70" s="8" t="s">
        <v>66</v>
      </c>
      <c r="C70" s="8" t="s">
        <v>62</v>
      </c>
      <c r="D70" s="8">
        <v>2012</v>
      </c>
      <c r="E70" s="14">
        <v>2012</v>
      </c>
      <c r="F70" s="14" t="s">
        <v>97</v>
      </c>
      <c r="G70" s="11">
        <v>0.94020000000000004</v>
      </c>
      <c r="H70" s="11">
        <v>9.2999999999999999E-2</v>
      </c>
      <c r="I70" s="11">
        <v>0.183</v>
      </c>
      <c r="J70" s="11">
        <v>7.8E-2</v>
      </c>
      <c r="K70" s="11">
        <v>0.10100000000000001</v>
      </c>
    </row>
    <row r="71" spans="1:11">
      <c r="A71" s="51" t="s">
        <v>173</v>
      </c>
      <c r="B71" s="8" t="s">
        <v>74</v>
      </c>
      <c r="C71" s="14" t="s">
        <v>62</v>
      </c>
      <c r="D71" s="8">
        <v>2012</v>
      </c>
      <c r="E71" s="14">
        <v>2012</v>
      </c>
      <c r="F71" s="14" t="s">
        <v>97</v>
      </c>
      <c r="G71" s="11">
        <v>0.87290000000000001</v>
      </c>
      <c r="H71" s="11">
        <v>8.7999999999999995E-2</v>
      </c>
      <c r="I71" s="11">
        <v>0.17899999999999999</v>
      </c>
      <c r="J71" s="11">
        <v>3.4000000000000002E-2</v>
      </c>
      <c r="K71" s="11">
        <v>7.1999999999999995E-2</v>
      </c>
    </row>
    <row r="72" spans="1:11">
      <c r="A72" s="51" t="s">
        <v>174</v>
      </c>
      <c r="B72" s="8" t="s">
        <v>75</v>
      </c>
      <c r="C72" s="14" t="s">
        <v>62</v>
      </c>
      <c r="D72" s="8">
        <v>2012</v>
      </c>
      <c r="E72" s="14">
        <v>2012</v>
      </c>
      <c r="F72" s="14" t="s">
        <v>97</v>
      </c>
      <c r="G72" s="11">
        <v>1</v>
      </c>
      <c r="H72" s="11">
        <v>4.2000000000000003E-2</v>
      </c>
      <c r="I72" s="11">
        <v>8.3000000000000004E-2</v>
      </c>
      <c r="J72" s="11">
        <v>4.2000000000000003E-2</v>
      </c>
      <c r="K72" s="11">
        <v>4.2000000000000003E-2</v>
      </c>
    </row>
    <row r="73" spans="1:11">
      <c r="A73" s="51" t="s">
        <v>175</v>
      </c>
      <c r="B73" s="8" t="s">
        <v>75</v>
      </c>
      <c r="C73" s="14" t="s">
        <v>62</v>
      </c>
      <c r="D73" s="8">
        <v>2012</v>
      </c>
      <c r="E73" s="14">
        <v>2012</v>
      </c>
      <c r="F73" s="14" t="s">
        <v>97</v>
      </c>
      <c r="G73" s="11">
        <v>0.86070000000000002</v>
      </c>
      <c r="H73" s="11">
        <v>2.9000000000000001E-2</v>
      </c>
      <c r="I73" s="11">
        <v>0.14199999999999999</v>
      </c>
      <c r="J73" s="11">
        <v>0.187</v>
      </c>
      <c r="K73" s="11">
        <v>0.2</v>
      </c>
    </row>
    <row r="74" spans="1:11">
      <c r="A74" s="51" t="s">
        <v>176</v>
      </c>
      <c r="B74" s="8" t="s">
        <v>75</v>
      </c>
      <c r="C74" s="14" t="s">
        <v>62</v>
      </c>
      <c r="D74" s="8">
        <v>2012</v>
      </c>
      <c r="E74" s="14">
        <v>2012</v>
      </c>
      <c r="F74" s="14" t="s">
        <v>97</v>
      </c>
      <c r="G74" s="11">
        <v>0.92249999999999999</v>
      </c>
      <c r="H74" s="11">
        <v>2.8000000000000001E-2</v>
      </c>
      <c r="I74" s="11">
        <v>0.123</v>
      </c>
      <c r="J74" s="11">
        <v>0.29199999999999998</v>
      </c>
      <c r="K74" s="11">
        <v>0.316</v>
      </c>
    </row>
    <row r="75" spans="1:11">
      <c r="A75" s="51" t="s">
        <v>177</v>
      </c>
      <c r="B75" s="8" t="s">
        <v>75</v>
      </c>
      <c r="C75" s="14" t="s">
        <v>62</v>
      </c>
      <c r="D75" s="8">
        <v>2012</v>
      </c>
      <c r="E75" s="14">
        <v>2012</v>
      </c>
      <c r="F75" s="14" t="s">
        <v>97</v>
      </c>
      <c r="G75" s="11">
        <v>0.99239999999999995</v>
      </c>
      <c r="H75" s="11">
        <v>2.1999999999999999E-2</v>
      </c>
      <c r="I75" s="11">
        <v>0.10299999999999999</v>
      </c>
      <c r="J75" s="11">
        <v>0.16500000000000001</v>
      </c>
      <c r="K75" s="11">
        <v>0.192</v>
      </c>
    </row>
    <row r="76" spans="1:11">
      <c r="A76" s="51" t="s">
        <v>178</v>
      </c>
      <c r="B76" s="8" t="s">
        <v>75</v>
      </c>
      <c r="C76" s="14" t="s">
        <v>62</v>
      </c>
      <c r="D76" s="8">
        <v>2012</v>
      </c>
      <c r="E76" s="14">
        <v>2012</v>
      </c>
      <c r="F76" s="14" t="s">
        <v>97</v>
      </c>
      <c r="G76" s="11">
        <v>0.97219999999999995</v>
      </c>
      <c r="H76" s="11">
        <v>4.1000000000000002E-2</v>
      </c>
      <c r="I76" s="11">
        <v>0.13900000000000001</v>
      </c>
      <c r="J76" s="11">
        <v>0.16900000000000001</v>
      </c>
      <c r="K76" s="11">
        <v>0.191</v>
      </c>
    </row>
    <row r="77" spans="1:11">
      <c r="A77" s="51" t="s">
        <v>179</v>
      </c>
      <c r="B77" s="8" t="s">
        <v>74</v>
      </c>
      <c r="C77" s="14" t="s">
        <v>62</v>
      </c>
      <c r="D77" s="8">
        <v>2012</v>
      </c>
      <c r="E77" s="14">
        <v>2012</v>
      </c>
      <c r="F77" s="14" t="s">
        <v>97</v>
      </c>
      <c r="G77" s="11">
        <v>0.8911</v>
      </c>
      <c r="H77" s="11">
        <v>0.11</v>
      </c>
      <c r="I77" s="11">
        <v>0.184</v>
      </c>
      <c r="J77" s="11">
        <v>3.9E-2</v>
      </c>
      <c r="K77" s="11">
        <v>6.6000000000000003E-2</v>
      </c>
    </row>
    <row r="78" spans="1:11">
      <c r="A78" s="51" t="s">
        <v>180</v>
      </c>
      <c r="B78" s="8" t="s">
        <v>75</v>
      </c>
      <c r="C78" s="14" t="s">
        <v>62</v>
      </c>
      <c r="D78" s="8">
        <v>2012</v>
      </c>
      <c r="E78" s="14">
        <v>2012</v>
      </c>
      <c r="F78" s="14" t="s">
        <v>97</v>
      </c>
      <c r="G78" s="11">
        <v>0.99180000000000001</v>
      </c>
      <c r="H78" s="11">
        <v>4.4999999999999998E-2</v>
      </c>
      <c r="I78" s="11">
        <v>0.17599999999999999</v>
      </c>
      <c r="J78" s="11">
        <v>0.19700000000000001</v>
      </c>
      <c r="K78" s="11">
        <v>0.21299999999999999</v>
      </c>
    </row>
    <row r="79" spans="1:11">
      <c r="A79" s="51" t="s">
        <v>181</v>
      </c>
      <c r="B79" s="8" t="s">
        <v>75</v>
      </c>
      <c r="C79" s="14" t="s">
        <v>62</v>
      </c>
      <c r="D79" s="8">
        <v>2012</v>
      </c>
      <c r="E79" s="14">
        <v>2012</v>
      </c>
      <c r="F79" s="14" t="s">
        <v>97</v>
      </c>
      <c r="G79" s="11">
        <v>0.96299999999999997</v>
      </c>
      <c r="H79" s="11">
        <v>2.8000000000000001E-2</v>
      </c>
      <c r="I79" s="11">
        <v>0.115</v>
      </c>
      <c r="J79" s="11">
        <v>0.14199999999999999</v>
      </c>
      <c r="K79" s="11">
        <v>0.158</v>
      </c>
    </row>
    <row r="80" spans="1:11">
      <c r="A80" s="13" t="s">
        <v>123</v>
      </c>
      <c r="B80" s="8" t="s">
        <v>74</v>
      </c>
      <c r="C80" s="14" t="s">
        <v>62</v>
      </c>
      <c r="D80" s="8">
        <v>2012</v>
      </c>
      <c r="E80" s="14">
        <v>2012</v>
      </c>
      <c r="F80" s="14" t="s">
        <v>97</v>
      </c>
      <c r="G80" s="11">
        <v>0.97089999999999999</v>
      </c>
      <c r="H80" s="11">
        <v>0.17199999999999999</v>
      </c>
      <c r="I80" s="11">
        <v>0.28299999999999997</v>
      </c>
      <c r="J80" s="11">
        <v>8.4000000000000005E-2</v>
      </c>
      <c r="K80" s="11">
        <v>0.129</v>
      </c>
    </row>
    <row r="81" spans="1:11">
      <c r="A81" s="13" t="s">
        <v>124</v>
      </c>
      <c r="B81" s="8" t="s">
        <v>75</v>
      </c>
      <c r="C81" s="14" t="s">
        <v>62</v>
      </c>
      <c r="D81" s="8">
        <v>2012</v>
      </c>
      <c r="E81" s="14">
        <v>2012</v>
      </c>
      <c r="F81" s="14" t="s">
        <v>97</v>
      </c>
      <c r="G81" s="11">
        <v>1</v>
      </c>
      <c r="H81" s="11">
        <v>3.6999999999999998E-2</v>
      </c>
      <c r="I81" s="11">
        <v>0.13600000000000001</v>
      </c>
      <c r="J81" s="11">
        <v>0.13100000000000001</v>
      </c>
      <c r="K81" s="11">
        <v>0.14000000000000001</v>
      </c>
    </row>
    <row r="82" spans="1:11">
      <c r="A82" s="13" t="s">
        <v>125</v>
      </c>
      <c r="B82" s="8" t="s">
        <v>75</v>
      </c>
      <c r="C82" s="14" t="s">
        <v>62</v>
      </c>
      <c r="D82" s="8">
        <v>2012</v>
      </c>
      <c r="E82" s="14">
        <v>2012</v>
      </c>
      <c r="F82" s="14" t="s">
        <v>97</v>
      </c>
      <c r="G82" s="11">
        <v>0.9284</v>
      </c>
      <c r="H82" s="11">
        <v>0.03</v>
      </c>
      <c r="I82" s="11">
        <v>0.124</v>
      </c>
      <c r="J82" s="11">
        <v>0.20100000000000001</v>
      </c>
      <c r="K82" s="11">
        <v>0.22800000000000001</v>
      </c>
    </row>
    <row r="83" spans="1:11">
      <c r="A83" s="13" t="s">
        <v>126</v>
      </c>
      <c r="B83" s="8" t="s">
        <v>75</v>
      </c>
      <c r="C83" s="14" t="s">
        <v>62</v>
      </c>
      <c r="D83" s="8">
        <v>2012</v>
      </c>
      <c r="E83" s="14">
        <v>2012</v>
      </c>
      <c r="F83" s="14" t="s">
        <v>97</v>
      </c>
      <c r="G83" s="11">
        <v>0.98670000000000002</v>
      </c>
      <c r="H83" s="11">
        <v>3.6999999999999998E-2</v>
      </c>
      <c r="I83" s="11">
        <v>0.13600000000000001</v>
      </c>
      <c r="J83" s="11">
        <v>0.16400000000000001</v>
      </c>
      <c r="K83" s="11">
        <v>0.185</v>
      </c>
    </row>
    <row r="84" spans="1:11">
      <c r="A84" s="13" t="s">
        <v>127</v>
      </c>
      <c r="B84" s="8" t="s">
        <v>75</v>
      </c>
      <c r="C84" s="14" t="s">
        <v>62</v>
      </c>
      <c r="D84" s="8">
        <v>2012</v>
      </c>
      <c r="E84" s="14">
        <v>2012</v>
      </c>
      <c r="F84" s="14" t="s">
        <v>97</v>
      </c>
      <c r="G84" s="11">
        <v>0.99119999999999997</v>
      </c>
      <c r="H84" s="11">
        <v>4.3999999999999997E-2</v>
      </c>
      <c r="I84" s="11">
        <v>0.17</v>
      </c>
      <c r="J84" s="11">
        <v>0.14499999999999999</v>
      </c>
      <c r="K84" s="11">
        <v>0.155</v>
      </c>
    </row>
    <row r="85" spans="1:11">
      <c r="A85" s="13" t="s">
        <v>128</v>
      </c>
      <c r="B85" s="8" t="s">
        <v>75</v>
      </c>
      <c r="C85" s="14" t="s">
        <v>62</v>
      </c>
      <c r="D85" s="8">
        <v>2012</v>
      </c>
      <c r="E85" s="14">
        <v>2012</v>
      </c>
      <c r="F85" s="14" t="s">
        <v>97</v>
      </c>
      <c r="G85" s="11">
        <v>0.96950000000000003</v>
      </c>
      <c r="H85" s="11">
        <v>5.0999999999999997E-2</v>
      </c>
      <c r="I85" s="11">
        <v>0.152</v>
      </c>
      <c r="J85" s="11">
        <v>0.14299999999999999</v>
      </c>
      <c r="K85" s="11">
        <v>0.16400000000000001</v>
      </c>
    </row>
    <row r="86" spans="1:11">
      <c r="A86" s="13" t="s">
        <v>129</v>
      </c>
      <c r="B86" s="8" t="s">
        <v>75</v>
      </c>
      <c r="C86" s="14" t="s">
        <v>62</v>
      </c>
      <c r="D86" s="8">
        <v>2012</v>
      </c>
      <c r="E86" s="14">
        <v>2012</v>
      </c>
      <c r="F86" s="14" t="s">
        <v>97</v>
      </c>
      <c r="G86" s="11">
        <v>0.86509999999999998</v>
      </c>
      <c r="H86" s="11">
        <v>5.1999999999999998E-2</v>
      </c>
      <c r="I86" s="11">
        <v>0.154</v>
      </c>
      <c r="J86" s="11">
        <v>0.13400000000000001</v>
      </c>
      <c r="K86" s="11">
        <v>0.152</v>
      </c>
    </row>
    <row r="87" spans="1:11">
      <c r="A87" s="13" t="s">
        <v>130</v>
      </c>
      <c r="B87" s="8" t="s">
        <v>75</v>
      </c>
      <c r="C87" s="14" t="s">
        <v>62</v>
      </c>
      <c r="D87" s="8">
        <v>2012</v>
      </c>
      <c r="E87" s="14">
        <v>2012</v>
      </c>
      <c r="F87" s="14" t="s">
        <v>97</v>
      </c>
      <c r="G87" s="11">
        <v>0.93469999999999998</v>
      </c>
      <c r="H87" s="11">
        <v>1.7999999999999999E-2</v>
      </c>
      <c r="I87" s="11">
        <v>7.5999999999999998E-2</v>
      </c>
      <c r="J87" s="11">
        <v>0.25700000000000001</v>
      </c>
      <c r="K87" s="11">
        <v>0.27800000000000002</v>
      </c>
    </row>
    <row r="88" spans="1:11">
      <c r="A88" s="13" t="s">
        <v>131</v>
      </c>
      <c r="B88" s="8" t="s">
        <v>75</v>
      </c>
      <c r="C88" s="14" t="s">
        <v>62</v>
      </c>
      <c r="D88" s="8">
        <v>2012</v>
      </c>
      <c r="E88" s="14">
        <v>2012</v>
      </c>
      <c r="F88" s="14" t="s">
        <v>97</v>
      </c>
      <c r="G88" s="11">
        <v>0.93640000000000001</v>
      </c>
      <c r="H88" s="11">
        <v>0.104</v>
      </c>
      <c r="I88" s="11">
        <v>0.27800000000000002</v>
      </c>
      <c r="J88" s="11">
        <v>0.125</v>
      </c>
      <c r="K88" s="11">
        <v>0.14399999999999999</v>
      </c>
    </row>
    <row r="89" spans="1:11">
      <c r="A89" s="13" t="s">
        <v>132</v>
      </c>
      <c r="B89" s="8" t="s">
        <v>76</v>
      </c>
      <c r="C89" s="14" t="s">
        <v>62</v>
      </c>
      <c r="D89" s="8">
        <v>2012</v>
      </c>
      <c r="E89" s="14">
        <v>2012</v>
      </c>
      <c r="F89" s="14" t="s">
        <v>97</v>
      </c>
      <c r="G89" s="11">
        <v>0.94830000000000003</v>
      </c>
      <c r="H89" s="11">
        <v>0.11799999999999999</v>
      </c>
      <c r="I89" s="11">
        <v>0.20899999999999999</v>
      </c>
      <c r="J89" s="11">
        <v>0</v>
      </c>
      <c r="K89" s="11">
        <v>3.0000000000000001E-3</v>
      </c>
    </row>
    <row r="90" spans="1:11">
      <c r="A90" s="13" t="s">
        <v>133</v>
      </c>
      <c r="B90" s="8" t="s">
        <v>75</v>
      </c>
      <c r="C90" s="14" t="s">
        <v>62</v>
      </c>
      <c r="D90" s="8">
        <v>2012</v>
      </c>
      <c r="E90" s="14">
        <v>2012</v>
      </c>
      <c r="F90" s="14" t="s">
        <v>97</v>
      </c>
      <c r="G90" s="11">
        <v>0.99050000000000005</v>
      </c>
      <c r="H90" s="11">
        <v>4.4999999999999998E-2</v>
      </c>
      <c r="I90" s="11">
        <v>0.13900000000000001</v>
      </c>
      <c r="J90" s="11">
        <v>0.184</v>
      </c>
      <c r="K90" s="11">
        <v>0.20699999999999999</v>
      </c>
    </row>
    <row r="91" spans="1:11">
      <c r="A91" s="13" t="s">
        <v>134</v>
      </c>
      <c r="B91" s="8" t="s">
        <v>75</v>
      </c>
      <c r="C91" s="14" t="s">
        <v>62</v>
      </c>
      <c r="D91" s="8">
        <v>2012</v>
      </c>
      <c r="E91" s="14">
        <v>2012</v>
      </c>
      <c r="F91" s="14" t="s">
        <v>97</v>
      </c>
      <c r="G91" s="11">
        <v>0.94010000000000005</v>
      </c>
      <c r="H91" s="11">
        <v>4.7E-2</v>
      </c>
      <c r="I91" s="11">
        <v>0.125</v>
      </c>
      <c r="J91" s="11">
        <v>0.113</v>
      </c>
      <c r="K91" s="11">
        <v>0.13500000000000001</v>
      </c>
    </row>
    <row r="92" spans="1:11">
      <c r="A92" s="13" t="s">
        <v>135</v>
      </c>
      <c r="B92" s="8" t="s">
        <v>75</v>
      </c>
      <c r="C92" s="14" t="s">
        <v>62</v>
      </c>
      <c r="D92" s="8">
        <v>2012</v>
      </c>
      <c r="E92" s="14">
        <v>2012</v>
      </c>
      <c r="F92" s="14" t="s">
        <v>97</v>
      </c>
      <c r="G92" s="11">
        <v>0.96699999999999997</v>
      </c>
      <c r="H92" s="11">
        <v>0.02</v>
      </c>
      <c r="I92" s="11">
        <v>9.6000000000000002E-2</v>
      </c>
      <c r="J92" s="11">
        <v>0.161</v>
      </c>
      <c r="K92" s="11">
        <v>0.17299999999999999</v>
      </c>
    </row>
    <row r="93" spans="1:11">
      <c r="A93" s="13" t="s">
        <v>136</v>
      </c>
      <c r="B93" s="8" t="s">
        <v>75</v>
      </c>
      <c r="C93" s="14" t="s">
        <v>62</v>
      </c>
      <c r="D93" s="8">
        <v>2012</v>
      </c>
      <c r="E93" s="14">
        <v>2012</v>
      </c>
      <c r="F93" s="14" t="s">
        <v>97</v>
      </c>
      <c r="G93" s="11">
        <v>0.99780000000000002</v>
      </c>
      <c r="H93" s="11">
        <v>4.2999999999999997E-2</v>
      </c>
      <c r="I93" s="11">
        <v>0.153</v>
      </c>
      <c r="J93" s="11">
        <v>0.14899999999999999</v>
      </c>
      <c r="K93" s="11">
        <v>0.17599999999999999</v>
      </c>
    </row>
    <row r="94" spans="1:11">
      <c r="A94" s="13" t="s">
        <v>137</v>
      </c>
      <c r="B94" s="8" t="s">
        <v>75</v>
      </c>
      <c r="C94" s="14" t="s">
        <v>62</v>
      </c>
      <c r="D94" s="8">
        <v>2012</v>
      </c>
      <c r="E94" s="14">
        <v>2012</v>
      </c>
      <c r="F94" s="14" t="s">
        <v>97</v>
      </c>
      <c r="G94" s="11">
        <v>0.98360000000000003</v>
      </c>
      <c r="H94" s="11">
        <v>5.0999999999999997E-2</v>
      </c>
      <c r="I94" s="11">
        <v>0.14299999999999999</v>
      </c>
      <c r="J94" s="11">
        <v>0.255</v>
      </c>
      <c r="K94" s="11">
        <v>0.28000000000000003</v>
      </c>
    </row>
    <row r="95" spans="1:11">
      <c r="A95" s="13" t="s">
        <v>138</v>
      </c>
      <c r="B95" s="8" t="s">
        <v>75</v>
      </c>
      <c r="C95" s="14" t="s">
        <v>62</v>
      </c>
      <c r="D95" s="8">
        <v>2012</v>
      </c>
      <c r="E95" s="14">
        <v>2012</v>
      </c>
      <c r="F95" s="14" t="s">
        <v>97</v>
      </c>
      <c r="G95" s="11">
        <v>0.94120000000000004</v>
      </c>
      <c r="H95" s="11">
        <v>2.5000000000000001E-2</v>
      </c>
      <c r="I95" s="11">
        <v>0.14000000000000001</v>
      </c>
      <c r="J95" s="11">
        <v>0.153</v>
      </c>
      <c r="K95" s="11">
        <v>0.17199999999999999</v>
      </c>
    </row>
    <row r="96" spans="1:11">
      <c r="A96" s="13" t="s">
        <v>139</v>
      </c>
      <c r="B96" s="8" t="s">
        <v>75</v>
      </c>
      <c r="C96" s="14" t="s">
        <v>62</v>
      </c>
      <c r="D96" s="8">
        <v>2012</v>
      </c>
      <c r="E96" s="14">
        <v>2012</v>
      </c>
      <c r="F96" s="14" t="s">
        <v>97</v>
      </c>
      <c r="G96" s="11">
        <v>0.8881</v>
      </c>
      <c r="H96" s="11">
        <v>2.1000000000000001E-2</v>
      </c>
      <c r="I96" s="11">
        <v>0.17</v>
      </c>
      <c r="J96" s="11">
        <v>3.2000000000000001E-2</v>
      </c>
      <c r="K96" s="11">
        <v>4.2999999999999997E-2</v>
      </c>
    </row>
    <row r="97" spans="1:11">
      <c r="A97" s="13" t="s">
        <v>140</v>
      </c>
      <c r="B97" s="8" t="s">
        <v>75</v>
      </c>
      <c r="C97" s="14" t="s">
        <v>62</v>
      </c>
      <c r="D97" s="8">
        <v>2012</v>
      </c>
      <c r="E97" s="14">
        <v>2012</v>
      </c>
      <c r="F97" s="14" t="s">
        <v>97</v>
      </c>
      <c r="G97" s="11">
        <v>0.99129999999999996</v>
      </c>
      <c r="H97" s="11">
        <v>2.5999999999999999E-2</v>
      </c>
      <c r="I97" s="11">
        <v>0.11799999999999999</v>
      </c>
      <c r="J97" s="11">
        <v>0.13500000000000001</v>
      </c>
      <c r="K97" s="11">
        <v>0.14899999999999999</v>
      </c>
    </row>
    <row r="98" spans="1:11">
      <c r="A98" s="13" t="s">
        <v>141</v>
      </c>
      <c r="B98" s="8" t="s">
        <v>75</v>
      </c>
      <c r="C98" s="14" t="s">
        <v>62</v>
      </c>
      <c r="D98" s="8">
        <v>2012</v>
      </c>
      <c r="E98" s="14">
        <v>2012</v>
      </c>
      <c r="F98" s="14" t="s">
        <v>97</v>
      </c>
      <c r="G98" s="11">
        <v>0.98160000000000003</v>
      </c>
      <c r="H98" s="11">
        <v>2.7E-2</v>
      </c>
      <c r="I98" s="11">
        <v>8.2000000000000003E-2</v>
      </c>
      <c r="J98" s="11">
        <v>0.23</v>
      </c>
      <c r="K98" s="11">
        <v>0.245</v>
      </c>
    </row>
    <row r="99" spans="1:11">
      <c r="A99" s="13" t="s">
        <v>142</v>
      </c>
      <c r="B99" s="8" t="s">
        <v>75</v>
      </c>
      <c r="C99" s="14" t="s">
        <v>62</v>
      </c>
      <c r="D99" s="8">
        <v>2012</v>
      </c>
      <c r="E99" s="14">
        <v>2012</v>
      </c>
      <c r="F99" s="14" t="s">
        <v>97</v>
      </c>
      <c r="G99" s="11">
        <v>0.9919</v>
      </c>
      <c r="H99" s="11">
        <v>3.5000000000000003E-2</v>
      </c>
      <c r="I99" s="11">
        <v>0.114</v>
      </c>
      <c r="J99" s="11">
        <v>0.112</v>
      </c>
      <c r="K99" s="11">
        <v>0.13100000000000001</v>
      </c>
    </row>
    <row r="100" spans="1:11">
      <c r="A100" s="13" t="s">
        <v>143</v>
      </c>
      <c r="B100" s="8" t="s">
        <v>74</v>
      </c>
      <c r="C100" s="14" t="s">
        <v>62</v>
      </c>
      <c r="D100" s="8">
        <v>2012</v>
      </c>
      <c r="E100" s="14">
        <v>2012</v>
      </c>
      <c r="F100" s="14" t="s">
        <v>97</v>
      </c>
      <c r="G100" s="11">
        <v>0.99460000000000004</v>
      </c>
      <c r="H100" s="11">
        <v>0.106</v>
      </c>
      <c r="I100" s="11">
        <v>0.183</v>
      </c>
      <c r="J100" s="11">
        <v>4.3999999999999997E-2</v>
      </c>
      <c r="K100" s="11">
        <v>7.0999999999999994E-2</v>
      </c>
    </row>
    <row r="101" spans="1:11">
      <c r="A101" s="13" t="s">
        <v>144</v>
      </c>
      <c r="B101" s="8" t="s">
        <v>74</v>
      </c>
      <c r="C101" s="14" t="s">
        <v>62</v>
      </c>
      <c r="D101" s="8">
        <v>2012</v>
      </c>
      <c r="E101" s="14">
        <v>2012</v>
      </c>
      <c r="F101" s="14" t="s">
        <v>97</v>
      </c>
      <c r="G101" s="11">
        <v>0.95809999999999995</v>
      </c>
      <c r="H101" s="11">
        <v>0.10100000000000001</v>
      </c>
      <c r="I101" s="11">
        <v>0.18099999999999999</v>
      </c>
      <c r="J101" s="11">
        <v>3.6999999999999998E-2</v>
      </c>
      <c r="K101" s="11">
        <v>6.3E-2</v>
      </c>
    </row>
    <row r="102" spans="1:11">
      <c r="A102" s="13" t="s">
        <v>145</v>
      </c>
      <c r="B102" s="8" t="s">
        <v>75</v>
      </c>
      <c r="C102" s="14" t="s">
        <v>62</v>
      </c>
      <c r="D102" s="8">
        <v>2012</v>
      </c>
      <c r="E102" s="14">
        <v>2012</v>
      </c>
      <c r="F102" s="14" t="s">
        <v>97</v>
      </c>
      <c r="G102" s="11">
        <v>0.96940000000000004</v>
      </c>
      <c r="H102" s="11">
        <v>2.7E-2</v>
      </c>
      <c r="I102" s="11">
        <v>0.111</v>
      </c>
      <c r="J102" s="11">
        <v>8.1000000000000003E-2</v>
      </c>
      <c r="K102" s="11">
        <v>8.7999999999999995E-2</v>
      </c>
    </row>
    <row r="103" spans="1:11">
      <c r="A103" s="13" t="s">
        <v>146</v>
      </c>
      <c r="B103" s="8" t="s">
        <v>75</v>
      </c>
      <c r="C103" s="14" t="s">
        <v>62</v>
      </c>
      <c r="D103" s="8">
        <v>2012</v>
      </c>
      <c r="E103" s="14">
        <v>2012</v>
      </c>
      <c r="F103" s="14" t="s">
        <v>97</v>
      </c>
      <c r="G103" s="11">
        <v>0.94840000000000002</v>
      </c>
      <c r="H103" s="11">
        <v>2.7E-2</v>
      </c>
      <c r="I103" s="11">
        <v>0.11600000000000001</v>
      </c>
      <c r="J103" s="11">
        <v>0.16500000000000001</v>
      </c>
      <c r="K103" s="11">
        <v>0.184</v>
      </c>
    </row>
    <row r="104" spans="1:11">
      <c r="A104" s="13" t="s">
        <v>147</v>
      </c>
      <c r="B104" s="8" t="s">
        <v>74</v>
      </c>
      <c r="C104" s="14" t="s">
        <v>62</v>
      </c>
      <c r="D104" s="8">
        <v>2012</v>
      </c>
      <c r="E104" s="14">
        <v>2012</v>
      </c>
      <c r="F104" s="14" t="s">
        <v>97</v>
      </c>
      <c r="G104" s="11">
        <v>0.9647</v>
      </c>
      <c r="H104" s="11">
        <v>0.10100000000000001</v>
      </c>
      <c r="I104" s="11">
        <v>0.17599999999999999</v>
      </c>
      <c r="J104" s="11">
        <v>0.04</v>
      </c>
      <c r="K104" s="11">
        <v>7.0999999999999994E-2</v>
      </c>
    </row>
    <row r="105" spans="1:11">
      <c r="A105" s="13" t="s">
        <v>148</v>
      </c>
      <c r="B105" s="8" t="s">
        <v>75</v>
      </c>
      <c r="C105" s="14" t="s">
        <v>62</v>
      </c>
      <c r="D105" s="8">
        <v>2012</v>
      </c>
      <c r="E105" s="14">
        <v>2012</v>
      </c>
      <c r="F105" s="14" t="s">
        <v>97</v>
      </c>
      <c r="G105" s="11">
        <v>0.99519999999999997</v>
      </c>
      <c r="H105" s="11">
        <v>2.8000000000000001E-2</v>
      </c>
      <c r="I105" s="11">
        <v>0.12</v>
      </c>
      <c r="J105" s="11">
        <v>0.17699999999999999</v>
      </c>
      <c r="K105" s="11">
        <v>0.20100000000000001</v>
      </c>
    </row>
    <row r="106" spans="1:11">
      <c r="A106" s="13" t="s">
        <v>149</v>
      </c>
      <c r="B106" s="8" t="s">
        <v>75</v>
      </c>
      <c r="C106" s="14" t="s">
        <v>62</v>
      </c>
      <c r="D106" s="8">
        <v>2012</v>
      </c>
      <c r="E106" s="14">
        <v>2012</v>
      </c>
      <c r="F106" s="14" t="s">
        <v>97</v>
      </c>
      <c r="G106" s="11">
        <v>0.95340000000000003</v>
      </c>
      <c r="H106" s="11">
        <v>3.3000000000000002E-2</v>
      </c>
      <c r="I106" s="11">
        <v>0.11799999999999999</v>
      </c>
      <c r="J106" s="11">
        <v>0.186</v>
      </c>
      <c r="K106" s="11">
        <v>0.20200000000000001</v>
      </c>
    </row>
    <row r="107" spans="1:11">
      <c r="A107" s="13" t="s">
        <v>150</v>
      </c>
      <c r="B107" s="8" t="s">
        <v>74</v>
      </c>
      <c r="C107" s="14" t="s">
        <v>62</v>
      </c>
      <c r="D107" s="8">
        <v>2012</v>
      </c>
      <c r="E107" s="14">
        <v>2012</v>
      </c>
      <c r="F107" s="14" t="s">
        <v>97</v>
      </c>
      <c r="G107" s="11">
        <v>0.93869999999999998</v>
      </c>
      <c r="H107" s="11">
        <v>0.17</v>
      </c>
      <c r="I107" s="11">
        <v>0.27</v>
      </c>
      <c r="J107" s="11">
        <v>8.4000000000000005E-2</v>
      </c>
      <c r="K107" s="11">
        <v>0.13800000000000001</v>
      </c>
    </row>
    <row r="108" spans="1:11">
      <c r="A108" s="13" t="s">
        <v>151</v>
      </c>
      <c r="B108" s="8" t="s">
        <v>74</v>
      </c>
      <c r="C108" s="14" t="s">
        <v>62</v>
      </c>
      <c r="D108" s="8">
        <v>2012</v>
      </c>
      <c r="E108" s="14">
        <v>2012</v>
      </c>
      <c r="F108" s="14" t="s">
        <v>97</v>
      </c>
      <c r="G108" s="11">
        <v>0.96660000000000001</v>
      </c>
      <c r="H108" s="11">
        <v>0.113</v>
      </c>
      <c r="I108" s="11">
        <v>0.20399999999999999</v>
      </c>
      <c r="J108" s="11">
        <v>6.6000000000000003E-2</v>
      </c>
      <c r="K108" s="11">
        <v>0.10100000000000001</v>
      </c>
    </row>
    <row r="109" spans="1:11">
      <c r="A109" s="13" t="s">
        <v>152</v>
      </c>
      <c r="B109" s="8" t="s">
        <v>75</v>
      </c>
      <c r="C109" s="14" t="s">
        <v>62</v>
      </c>
      <c r="D109" s="8">
        <v>2012</v>
      </c>
      <c r="E109" s="14">
        <v>2012</v>
      </c>
      <c r="F109" s="14" t="s">
        <v>97</v>
      </c>
      <c r="G109" s="11">
        <v>0.94210000000000005</v>
      </c>
      <c r="H109" s="11">
        <v>0.05</v>
      </c>
      <c r="I109" s="11">
        <v>0.124</v>
      </c>
      <c r="J109" s="11">
        <v>0.154</v>
      </c>
      <c r="K109" s="11">
        <v>0.17299999999999999</v>
      </c>
    </row>
    <row r="110" spans="1:11">
      <c r="A110" s="13" t="s">
        <v>153</v>
      </c>
      <c r="B110" s="8" t="s">
        <v>74</v>
      </c>
      <c r="C110" s="14" t="s">
        <v>62</v>
      </c>
      <c r="D110" s="8">
        <v>2012</v>
      </c>
      <c r="E110" s="14">
        <v>2012</v>
      </c>
      <c r="F110" s="14" t="s">
        <v>97</v>
      </c>
      <c r="G110" s="11">
        <v>0.84250000000000003</v>
      </c>
      <c r="H110" s="11">
        <v>8.6999999999999994E-2</v>
      </c>
      <c r="I110" s="11">
        <v>0.17399999999999999</v>
      </c>
      <c r="J110" s="11">
        <v>3.7999999999999999E-2</v>
      </c>
      <c r="K110" s="11">
        <v>7.0999999999999994E-2</v>
      </c>
    </row>
    <row r="111" spans="1:11">
      <c r="A111" s="13" t="s">
        <v>154</v>
      </c>
      <c r="B111" s="8" t="s">
        <v>74</v>
      </c>
      <c r="C111" s="14" t="s">
        <v>62</v>
      </c>
      <c r="D111" s="8">
        <v>2012</v>
      </c>
      <c r="E111" s="14">
        <v>2012</v>
      </c>
      <c r="F111" s="14" t="s">
        <v>97</v>
      </c>
      <c r="G111" s="11">
        <v>0.85950000000000004</v>
      </c>
      <c r="H111" s="11">
        <v>0.1</v>
      </c>
      <c r="I111" s="11">
        <v>0.16800000000000001</v>
      </c>
      <c r="J111" s="11">
        <v>3.3000000000000002E-2</v>
      </c>
      <c r="K111" s="11">
        <v>5.8999999999999997E-2</v>
      </c>
    </row>
    <row r="112" spans="1:11">
      <c r="A112" s="13" t="s">
        <v>155</v>
      </c>
      <c r="B112" s="8" t="s">
        <v>74</v>
      </c>
      <c r="C112" s="14" t="s">
        <v>62</v>
      </c>
      <c r="D112" s="8">
        <v>2012</v>
      </c>
      <c r="E112" s="14">
        <v>2012</v>
      </c>
      <c r="F112" s="14" t="s">
        <v>97</v>
      </c>
      <c r="G112" s="11">
        <v>0.88929999999999998</v>
      </c>
      <c r="H112" s="11">
        <v>0.10100000000000001</v>
      </c>
      <c r="I112" s="11">
        <v>0.17</v>
      </c>
      <c r="J112" s="11">
        <v>4.7E-2</v>
      </c>
      <c r="K112" s="11">
        <v>8.2000000000000003E-2</v>
      </c>
    </row>
    <row r="113" spans="1:14">
      <c r="A113" s="13" t="s">
        <v>156</v>
      </c>
      <c r="B113" s="8" t="s">
        <v>74</v>
      </c>
      <c r="C113" s="14" t="s">
        <v>62</v>
      </c>
      <c r="D113" s="8">
        <v>2012</v>
      </c>
      <c r="E113" s="14">
        <v>2012</v>
      </c>
      <c r="F113" s="14" t="s">
        <v>97</v>
      </c>
      <c r="G113" s="11">
        <v>0.47739999999999999</v>
      </c>
      <c r="H113" s="11">
        <v>9.4E-2</v>
      </c>
      <c r="I113" s="11">
        <v>0.159</v>
      </c>
      <c r="J113" s="11">
        <v>8.9999999999999993E-3</v>
      </c>
      <c r="K113" s="11">
        <v>3.4000000000000002E-2</v>
      </c>
    </row>
    <row r="114" spans="1:14">
      <c r="A114" s="13" t="s">
        <v>157</v>
      </c>
      <c r="B114" s="8" t="s">
        <v>74</v>
      </c>
      <c r="C114" s="14" t="s">
        <v>62</v>
      </c>
      <c r="D114" s="8">
        <v>2012</v>
      </c>
      <c r="E114" s="14">
        <v>2012</v>
      </c>
      <c r="F114" s="14" t="s">
        <v>97</v>
      </c>
      <c r="G114" s="11">
        <v>0.90329999999999999</v>
      </c>
      <c r="H114" s="11">
        <v>5.8000000000000003E-2</v>
      </c>
      <c r="I114" s="11">
        <v>0.13</v>
      </c>
      <c r="J114" s="11">
        <v>1.6E-2</v>
      </c>
      <c r="K114" s="11">
        <v>3.9E-2</v>
      </c>
    </row>
    <row r="115" spans="1:14">
      <c r="A115" s="13" t="s">
        <v>158</v>
      </c>
      <c r="B115" s="8" t="s">
        <v>75</v>
      </c>
      <c r="C115" s="14" t="s">
        <v>62</v>
      </c>
      <c r="D115" s="8">
        <v>2012</v>
      </c>
      <c r="E115" s="14">
        <v>2012</v>
      </c>
      <c r="F115" s="14" t="s">
        <v>97</v>
      </c>
      <c r="G115" s="11">
        <v>0.90069999999999995</v>
      </c>
      <c r="H115" s="11">
        <v>2.5999999999999999E-2</v>
      </c>
      <c r="I115" s="11">
        <v>0.11600000000000001</v>
      </c>
      <c r="J115" s="11">
        <v>0.16900000000000001</v>
      </c>
      <c r="K115" s="11">
        <v>0.189</v>
      </c>
    </row>
    <row r="116" spans="1:14">
      <c r="A116" s="13" t="s">
        <v>159</v>
      </c>
      <c r="B116" s="8" t="s">
        <v>75</v>
      </c>
      <c r="C116" s="14" t="s">
        <v>62</v>
      </c>
      <c r="D116" s="8">
        <v>2012</v>
      </c>
      <c r="E116" s="14">
        <v>2012</v>
      </c>
      <c r="F116" s="14" t="s">
        <v>97</v>
      </c>
      <c r="G116" s="11">
        <v>1</v>
      </c>
      <c r="H116" s="11">
        <v>7.9000000000000001E-2</v>
      </c>
      <c r="I116" s="11">
        <v>0.127</v>
      </c>
      <c r="J116" s="11">
        <v>9.5000000000000001E-2</v>
      </c>
      <c r="K116" s="11">
        <v>9.5000000000000001E-2</v>
      </c>
    </row>
    <row r="117" spans="1:14">
      <c r="A117" s="13" t="s">
        <v>160</v>
      </c>
      <c r="B117" s="8" t="s">
        <v>75</v>
      </c>
      <c r="C117" s="14" t="s">
        <v>62</v>
      </c>
      <c r="D117" s="8">
        <v>2012</v>
      </c>
      <c r="E117" s="14">
        <v>2012</v>
      </c>
      <c r="F117" s="14" t="s">
        <v>97</v>
      </c>
      <c r="G117" s="11">
        <v>0.90939999999999999</v>
      </c>
      <c r="H117" s="11">
        <v>3.9E-2</v>
      </c>
      <c r="I117" s="11">
        <v>0.13400000000000001</v>
      </c>
      <c r="J117" s="11">
        <v>0.155</v>
      </c>
      <c r="K117" s="11">
        <v>0.17599999999999999</v>
      </c>
    </row>
    <row r="118" spans="1:14">
      <c r="A118" s="13" t="s">
        <v>161</v>
      </c>
      <c r="B118" s="8" t="s">
        <v>74</v>
      </c>
      <c r="C118" s="14" t="s">
        <v>62</v>
      </c>
      <c r="D118" s="8">
        <v>2012</v>
      </c>
      <c r="E118" s="14">
        <v>2012</v>
      </c>
      <c r="F118" s="14" t="s">
        <v>97</v>
      </c>
      <c r="G118" s="11">
        <v>0.95960000000000001</v>
      </c>
      <c r="H118" s="11">
        <v>5.1999999999999998E-2</v>
      </c>
      <c r="I118" s="11">
        <v>0.153</v>
      </c>
      <c r="J118" s="11">
        <v>1.2999999999999999E-2</v>
      </c>
      <c r="K118" s="11">
        <v>5.8999999999999997E-2</v>
      </c>
    </row>
    <row r="119" spans="1:14">
      <c r="A119" s="13" t="s">
        <v>162</v>
      </c>
      <c r="B119" s="8" t="s">
        <v>74</v>
      </c>
      <c r="C119" s="14" t="s">
        <v>62</v>
      </c>
      <c r="D119" s="8">
        <v>2012</v>
      </c>
      <c r="E119" s="14">
        <v>2012</v>
      </c>
      <c r="F119" s="14" t="s">
        <v>97</v>
      </c>
      <c r="G119" s="11">
        <v>0.61670000000000003</v>
      </c>
      <c r="H119" s="11">
        <v>9.1999999999999998E-2</v>
      </c>
      <c r="I119" s="11">
        <v>0.17</v>
      </c>
      <c r="J119" s="11">
        <v>3.2000000000000001E-2</v>
      </c>
      <c r="K119" s="11">
        <v>6.0999999999999999E-2</v>
      </c>
    </row>
    <row r="120" spans="1:14">
      <c r="A120" s="13" t="s">
        <v>163</v>
      </c>
      <c r="B120" s="8" t="s">
        <v>75</v>
      </c>
      <c r="C120" s="14" t="s">
        <v>62</v>
      </c>
      <c r="D120" s="8">
        <v>2012</v>
      </c>
      <c r="E120" s="14">
        <v>2012</v>
      </c>
      <c r="F120" s="14" t="s">
        <v>97</v>
      </c>
      <c r="G120" s="11">
        <v>0.96660000000000001</v>
      </c>
      <c r="H120" s="11">
        <v>2.5999999999999999E-2</v>
      </c>
      <c r="I120" s="11">
        <v>0.13</v>
      </c>
      <c r="J120" s="11">
        <v>0.183</v>
      </c>
      <c r="K120" s="11">
        <v>0.21</v>
      </c>
    </row>
    <row r="121" spans="1:14">
      <c r="A121" s="13" t="s">
        <v>164</v>
      </c>
      <c r="B121" s="8" t="s">
        <v>75</v>
      </c>
      <c r="C121" s="14" t="s">
        <v>62</v>
      </c>
      <c r="D121" s="8">
        <v>2012</v>
      </c>
      <c r="E121" s="14">
        <v>2012</v>
      </c>
      <c r="F121" s="14" t="s">
        <v>97</v>
      </c>
      <c r="G121" s="11">
        <v>0.9446</v>
      </c>
      <c r="H121" s="11">
        <v>4.8000000000000001E-2</v>
      </c>
      <c r="I121" s="11">
        <v>0.13300000000000001</v>
      </c>
      <c r="J121" s="11">
        <v>0.152</v>
      </c>
      <c r="K121" s="11">
        <v>0.16300000000000001</v>
      </c>
    </row>
    <row r="122" spans="1:14">
      <c r="A122" s="13" t="s">
        <v>165</v>
      </c>
      <c r="B122" s="8" t="s">
        <v>75</v>
      </c>
      <c r="C122" s="14" t="s">
        <v>62</v>
      </c>
      <c r="D122" s="8">
        <v>2012</v>
      </c>
      <c r="E122" s="14">
        <v>2012</v>
      </c>
      <c r="F122" s="14" t="s">
        <v>97</v>
      </c>
      <c r="G122" s="11">
        <v>0.99139999999999995</v>
      </c>
      <c r="H122" s="11">
        <v>4.9000000000000002E-2</v>
      </c>
      <c r="I122" s="11">
        <v>0.124</v>
      </c>
      <c r="J122" s="11">
        <v>0.15</v>
      </c>
      <c r="K122" s="11">
        <v>0.16200000000000001</v>
      </c>
      <c r="L122" s="7"/>
      <c r="M122" s="7"/>
      <c r="N122" s="7"/>
    </row>
    <row r="123" spans="1:14">
      <c r="A123" s="13" t="s">
        <v>166</v>
      </c>
      <c r="B123" s="8" t="s">
        <v>75</v>
      </c>
      <c r="C123" s="14" t="s">
        <v>62</v>
      </c>
      <c r="D123" s="8">
        <v>2012</v>
      </c>
      <c r="E123" s="14">
        <v>2012</v>
      </c>
      <c r="F123" s="14" t="s">
        <v>97</v>
      </c>
      <c r="G123" s="11">
        <v>0.98280000000000001</v>
      </c>
      <c r="H123" s="11">
        <v>2.1000000000000001E-2</v>
      </c>
      <c r="I123" s="11">
        <v>0.108</v>
      </c>
      <c r="J123" s="11">
        <v>0.191</v>
      </c>
      <c r="K123" s="11">
        <v>0.20100000000000001</v>
      </c>
      <c r="L123" s="7"/>
      <c r="M123" s="7"/>
      <c r="N123" s="7"/>
    </row>
    <row r="124" spans="1:14">
      <c r="A124" s="13" t="s">
        <v>167</v>
      </c>
      <c r="B124" s="8" t="s">
        <v>74</v>
      </c>
      <c r="C124" s="14" t="s">
        <v>62</v>
      </c>
      <c r="D124" s="8">
        <v>2012</v>
      </c>
      <c r="E124" s="14">
        <v>2012</v>
      </c>
      <c r="F124" s="14" t="s">
        <v>97</v>
      </c>
      <c r="G124" s="11">
        <v>0.97189999999999999</v>
      </c>
      <c r="H124" s="11">
        <v>0.20899999999999999</v>
      </c>
      <c r="I124" s="11">
        <v>0.32500000000000001</v>
      </c>
      <c r="J124" s="11">
        <v>0.108</v>
      </c>
      <c r="K124" s="11">
        <v>0.156</v>
      </c>
      <c r="L124" s="7"/>
      <c r="M124" s="7"/>
      <c r="N124" s="7"/>
    </row>
    <row r="125" spans="1:14">
      <c r="A125" s="13" t="s">
        <v>168</v>
      </c>
      <c r="B125" s="8" t="s">
        <v>75</v>
      </c>
      <c r="C125" s="14" t="s">
        <v>62</v>
      </c>
      <c r="D125" s="8">
        <v>2012</v>
      </c>
      <c r="E125" s="14">
        <v>2012</v>
      </c>
      <c r="F125" s="14" t="s">
        <v>97</v>
      </c>
      <c r="G125" s="11">
        <v>0.92710000000000004</v>
      </c>
      <c r="H125" s="11">
        <v>3.9E-2</v>
      </c>
      <c r="I125" s="11">
        <v>0.14499999999999999</v>
      </c>
      <c r="J125" s="11">
        <v>0.126</v>
      </c>
      <c r="K125" s="11">
        <v>0.14799999999999999</v>
      </c>
      <c r="L125" s="7"/>
      <c r="M125" s="7"/>
      <c r="N125" s="7"/>
    </row>
    <row r="126" spans="1:14">
      <c r="A126" s="13" t="s">
        <v>169</v>
      </c>
      <c r="B126" s="8" t="s">
        <v>74</v>
      </c>
      <c r="C126" s="14" t="s">
        <v>62</v>
      </c>
      <c r="D126" s="8">
        <v>2012</v>
      </c>
      <c r="E126" s="14">
        <v>2012</v>
      </c>
      <c r="F126" s="14" t="s">
        <v>97</v>
      </c>
      <c r="G126" s="11">
        <v>0.96960000000000002</v>
      </c>
      <c r="H126" s="11">
        <v>0.111</v>
      </c>
      <c r="I126" s="11">
        <v>0.223</v>
      </c>
      <c r="J126" s="11">
        <v>6.5000000000000002E-2</v>
      </c>
      <c r="K126" s="11">
        <v>0.111</v>
      </c>
      <c r="L126" s="7"/>
      <c r="M126" s="7"/>
      <c r="N126" s="7"/>
    </row>
    <row r="127" spans="1:14">
      <c r="A127" s="13" t="s">
        <v>170</v>
      </c>
      <c r="B127" s="8" t="s">
        <v>74</v>
      </c>
      <c r="C127" s="14" t="s">
        <v>62</v>
      </c>
      <c r="D127" s="8">
        <v>2012</v>
      </c>
      <c r="E127" s="14">
        <v>2012</v>
      </c>
      <c r="F127" s="14" t="s">
        <v>97</v>
      </c>
      <c r="G127" s="11">
        <v>0.91400000000000003</v>
      </c>
      <c r="H127" s="11">
        <v>0.10199999999999999</v>
      </c>
      <c r="I127" s="11">
        <v>0.16800000000000001</v>
      </c>
      <c r="J127" s="11">
        <v>4.5999999999999999E-2</v>
      </c>
      <c r="K127" s="11">
        <v>7.9000000000000001E-2</v>
      </c>
      <c r="L127" s="7"/>
      <c r="M127" s="7"/>
      <c r="N127" s="7"/>
    </row>
    <row r="128" spans="1:14">
      <c r="A128" s="13" t="s">
        <v>171</v>
      </c>
      <c r="B128" s="8" t="s">
        <v>75</v>
      </c>
      <c r="C128" s="14" t="s">
        <v>62</v>
      </c>
      <c r="D128" s="8">
        <v>2012</v>
      </c>
      <c r="E128" s="14">
        <v>2012</v>
      </c>
      <c r="F128" s="14" t="s">
        <v>97</v>
      </c>
      <c r="G128" s="11">
        <v>0.94689999999999996</v>
      </c>
      <c r="H128" s="11">
        <v>2.8000000000000001E-2</v>
      </c>
      <c r="I128" s="11">
        <v>0.11700000000000001</v>
      </c>
      <c r="J128" s="11">
        <v>0.17299999999999999</v>
      </c>
      <c r="K128" s="11">
        <v>0.193</v>
      </c>
      <c r="L128" s="7"/>
      <c r="M128" s="7"/>
      <c r="N128" s="7"/>
    </row>
    <row r="129" spans="1:14">
      <c r="A129" s="51" t="s">
        <v>172</v>
      </c>
      <c r="B129" s="8" t="s">
        <v>66</v>
      </c>
      <c r="C129" s="8" t="s">
        <v>64</v>
      </c>
      <c r="D129" s="8">
        <v>2012</v>
      </c>
      <c r="E129" s="14">
        <v>2012</v>
      </c>
      <c r="F129" s="14" t="s">
        <v>98</v>
      </c>
      <c r="G129" s="11">
        <v>0.94169999999999998</v>
      </c>
      <c r="H129" s="11">
        <v>8.1699999999999995E-2</v>
      </c>
      <c r="I129" s="11">
        <v>0.16719999999999999</v>
      </c>
      <c r="J129" s="11">
        <v>8.6400000000000005E-2</v>
      </c>
      <c r="K129" s="11">
        <v>0.10920000000000001</v>
      </c>
      <c r="L129" s="7"/>
      <c r="M129" s="7"/>
      <c r="N129" s="7"/>
    </row>
    <row r="130" spans="1:14">
      <c r="A130" s="51" t="s">
        <v>173</v>
      </c>
      <c r="B130" s="8" t="s">
        <v>74</v>
      </c>
      <c r="C130" s="14" t="s">
        <v>64</v>
      </c>
      <c r="D130" s="8">
        <v>2012</v>
      </c>
      <c r="E130" s="14">
        <v>2012</v>
      </c>
      <c r="F130" s="14" t="s">
        <v>98</v>
      </c>
      <c r="G130" s="11">
        <v>0.87709999999999999</v>
      </c>
      <c r="H130" s="11">
        <v>7.7899999999999997E-2</v>
      </c>
      <c r="I130" s="11">
        <v>0.1615</v>
      </c>
      <c r="J130" s="11">
        <v>4.2799999999999998E-2</v>
      </c>
      <c r="K130" s="11">
        <v>8.1500000000000003E-2</v>
      </c>
      <c r="L130" s="7"/>
      <c r="M130" s="7"/>
      <c r="N130" s="7"/>
    </row>
    <row r="131" spans="1:14">
      <c r="A131" s="51" t="s">
        <v>174</v>
      </c>
      <c r="B131" s="8" t="s">
        <v>75</v>
      </c>
      <c r="C131" s="14" t="s">
        <v>64</v>
      </c>
      <c r="D131" s="8">
        <v>2012</v>
      </c>
      <c r="E131" s="14">
        <v>2012</v>
      </c>
      <c r="F131" s="14" t="s">
        <v>98</v>
      </c>
      <c r="G131" s="11">
        <v>1</v>
      </c>
      <c r="H131" s="11">
        <v>5.2600000000000001E-2</v>
      </c>
      <c r="I131" s="11">
        <v>0.1053</v>
      </c>
      <c r="J131" s="11">
        <v>0.1053</v>
      </c>
      <c r="K131" s="11">
        <v>0.1053</v>
      </c>
      <c r="L131" s="7"/>
      <c r="M131" s="7"/>
      <c r="N131" s="7"/>
    </row>
    <row r="132" spans="1:14">
      <c r="A132" s="51" t="s">
        <v>175</v>
      </c>
      <c r="B132" s="8" t="s">
        <v>75</v>
      </c>
      <c r="C132" s="14" t="s">
        <v>64</v>
      </c>
      <c r="D132" s="8">
        <v>2012</v>
      </c>
      <c r="E132" s="14">
        <v>2012</v>
      </c>
      <c r="F132" s="14" t="s">
        <v>98</v>
      </c>
      <c r="G132" s="11">
        <v>0.92759999999999998</v>
      </c>
      <c r="H132" s="11">
        <v>3.2800000000000003E-2</v>
      </c>
      <c r="I132" s="11">
        <v>0.14660000000000001</v>
      </c>
      <c r="J132" s="11">
        <v>0.1517</v>
      </c>
      <c r="K132" s="11">
        <v>0.17069999999999999</v>
      </c>
      <c r="L132" s="7"/>
      <c r="M132" s="7"/>
      <c r="N132" s="7"/>
    </row>
    <row r="133" spans="1:14">
      <c r="A133" s="51" t="s">
        <v>176</v>
      </c>
      <c r="B133" s="8" t="s">
        <v>75</v>
      </c>
      <c r="C133" s="14" t="s">
        <v>64</v>
      </c>
      <c r="D133" s="8">
        <v>2012</v>
      </c>
      <c r="E133" s="14">
        <v>2012</v>
      </c>
      <c r="F133" s="14" t="s">
        <v>98</v>
      </c>
      <c r="G133" s="11">
        <v>0.94869999999999999</v>
      </c>
      <c r="H133" s="11">
        <v>3.56E-2</v>
      </c>
      <c r="I133" s="11">
        <v>0.11600000000000001</v>
      </c>
      <c r="J133" s="11">
        <v>0.24690000000000001</v>
      </c>
      <c r="K133" s="11">
        <v>0.26369999999999999</v>
      </c>
      <c r="L133" s="7"/>
      <c r="M133" s="7"/>
      <c r="N133" s="7"/>
    </row>
    <row r="134" spans="1:14">
      <c r="A134" s="51" t="s">
        <v>177</v>
      </c>
      <c r="B134" s="8" t="s">
        <v>75</v>
      </c>
      <c r="C134" s="14" t="s">
        <v>64</v>
      </c>
      <c r="D134" s="8">
        <v>2012</v>
      </c>
      <c r="E134" s="14">
        <v>2012</v>
      </c>
      <c r="F134" s="14" t="s">
        <v>98</v>
      </c>
      <c r="G134" s="11">
        <v>0.99229999999999996</v>
      </c>
      <c r="H134" s="11">
        <v>2.7799999999999998E-2</v>
      </c>
      <c r="I134" s="11">
        <v>0.1071</v>
      </c>
      <c r="J134" s="11">
        <v>0.20899999999999999</v>
      </c>
      <c r="K134" s="11">
        <v>0.2341</v>
      </c>
      <c r="L134" s="7"/>
      <c r="M134" s="7"/>
      <c r="N134" s="7"/>
    </row>
    <row r="135" spans="1:14">
      <c r="A135" s="51" t="s">
        <v>178</v>
      </c>
      <c r="B135" s="8" t="s">
        <v>75</v>
      </c>
      <c r="C135" s="14" t="s">
        <v>64</v>
      </c>
      <c r="D135" s="8">
        <v>2012</v>
      </c>
      <c r="E135" s="14">
        <v>2012</v>
      </c>
      <c r="F135" s="14" t="s">
        <v>98</v>
      </c>
      <c r="G135" s="11">
        <v>1</v>
      </c>
      <c r="H135" s="11">
        <v>4.3299999999999998E-2</v>
      </c>
      <c r="I135" s="11">
        <v>0.1535</v>
      </c>
      <c r="J135" s="11">
        <v>0.16930000000000001</v>
      </c>
      <c r="K135" s="11">
        <v>0.189</v>
      </c>
      <c r="L135" s="7"/>
      <c r="M135" s="7"/>
      <c r="N135" s="7"/>
    </row>
    <row r="136" spans="1:14">
      <c r="A136" s="51" t="s">
        <v>179</v>
      </c>
      <c r="B136" s="8" t="s">
        <v>74</v>
      </c>
      <c r="C136" s="14" t="s">
        <v>64</v>
      </c>
      <c r="D136" s="8">
        <v>2012</v>
      </c>
      <c r="E136" s="14">
        <v>2012</v>
      </c>
      <c r="F136" s="14" t="s">
        <v>98</v>
      </c>
      <c r="G136" s="11">
        <v>0.84650000000000003</v>
      </c>
      <c r="H136" s="11">
        <v>8.7800000000000003E-2</v>
      </c>
      <c r="I136" s="11">
        <v>0.1598</v>
      </c>
      <c r="J136" s="11">
        <v>3.3500000000000002E-2</v>
      </c>
      <c r="K136" s="11">
        <v>5.7000000000000002E-2</v>
      </c>
      <c r="L136" s="7"/>
      <c r="M136" s="7"/>
      <c r="N136" s="7"/>
    </row>
    <row r="137" spans="1:14">
      <c r="A137" s="51" t="s">
        <v>180</v>
      </c>
      <c r="B137" s="8" t="s">
        <v>75</v>
      </c>
      <c r="C137" s="14" t="s">
        <v>64</v>
      </c>
      <c r="D137" s="8">
        <v>2012</v>
      </c>
      <c r="E137" s="14">
        <v>2012</v>
      </c>
      <c r="F137" s="14" t="s">
        <v>98</v>
      </c>
      <c r="G137" s="11">
        <v>0.98799999999999999</v>
      </c>
      <c r="H137" s="11">
        <v>6.5600000000000006E-2</v>
      </c>
      <c r="I137" s="11">
        <v>0.18260000000000001</v>
      </c>
      <c r="J137" s="11">
        <v>0.22969999999999999</v>
      </c>
      <c r="K137" s="11">
        <v>0.26250000000000001</v>
      </c>
      <c r="L137" s="7"/>
      <c r="M137" s="7"/>
      <c r="N137" s="7"/>
    </row>
    <row r="138" spans="1:14">
      <c r="A138" s="51" t="s">
        <v>181</v>
      </c>
      <c r="B138" s="8" t="s">
        <v>75</v>
      </c>
      <c r="C138" s="14" t="s">
        <v>64</v>
      </c>
      <c r="D138" s="8">
        <v>2012</v>
      </c>
      <c r="E138" s="14">
        <v>2012</v>
      </c>
      <c r="F138" s="14" t="s">
        <v>98</v>
      </c>
      <c r="G138" s="11">
        <v>0.95889999999999997</v>
      </c>
      <c r="H138" s="11">
        <v>3.2099999999999997E-2</v>
      </c>
      <c r="I138" s="11">
        <v>0.13100000000000001</v>
      </c>
      <c r="J138" s="11">
        <v>0.1573</v>
      </c>
      <c r="K138" s="11">
        <v>0.1731</v>
      </c>
      <c r="L138" s="7"/>
      <c r="M138" s="7"/>
      <c r="N138" s="7"/>
    </row>
    <row r="139" spans="1:14">
      <c r="A139" s="13" t="s">
        <v>123</v>
      </c>
      <c r="B139" s="8" t="s">
        <v>74</v>
      </c>
      <c r="C139" s="14" t="s">
        <v>64</v>
      </c>
      <c r="D139" s="8">
        <v>2012</v>
      </c>
      <c r="E139" s="14">
        <v>2012</v>
      </c>
      <c r="F139" s="14" t="s">
        <v>98</v>
      </c>
      <c r="G139" s="11">
        <v>0.9728</v>
      </c>
      <c r="H139" s="11">
        <v>0.157</v>
      </c>
      <c r="I139" s="11">
        <v>0.27189999999999998</v>
      </c>
      <c r="J139" s="11">
        <v>9.2499999999999999E-2</v>
      </c>
      <c r="K139" s="11">
        <v>0.1489</v>
      </c>
      <c r="L139" s="7"/>
      <c r="M139" s="7"/>
      <c r="N139" s="7"/>
    </row>
    <row r="140" spans="1:14">
      <c r="A140" s="13" t="s">
        <v>124</v>
      </c>
      <c r="B140" s="8" t="s">
        <v>75</v>
      </c>
      <c r="C140" s="14" t="s">
        <v>64</v>
      </c>
      <c r="D140" s="8">
        <v>2012</v>
      </c>
      <c r="E140" s="14">
        <v>2012</v>
      </c>
      <c r="F140" s="14" t="s">
        <v>98</v>
      </c>
      <c r="G140" s="11">
        <v>0.98170000000000002</v>
      </c>
      <c r="H140" s="11">
        <v>2.4E-2</v>
      </c>
      <c r="I140" s="11">
        <v>0.1158</v>
      </c>
      <c r="J140" s="11">
        <v>0.1118</v>
      </c>
      <c r="K140" s="11">
        <v>0.12379999999999999</v>
      </c>
      <c r="L140" s="7"/>
      <c r="M140" s="7"/>
      <c r="N140" s="7"/>
    </row>
    <row r="141" spans="1:14">
      <c r="A141" s="13" t="s">
        <v>125</v>
      </c>
      <c r="B141" s="8" t="s">
        <v>75</v>
      </c>
      <c r="C141" s="14" t="s">
        <v>64</v>
      </c>
      <c r="D141" s="8">
        <v>2012</v>
      </c>
      <c r="E141" s="14">
        <v>2012</v>
      </c>
      <c r="F141" s="14" t="s">
        <v>98</v>
      </c>
      <c r="G141" s="11">
        <v>0.94410000000000005</v>
      </c>
      <c r="H141" s="11">
        <v>3.4599999999999999E-2</v>
      </c>
      <c r="I141" s="11">
        <v>0.1245</v>
      </c>
      <c r="J141" s="11">
        <v>0.18379999999999999</v>
      </c>
      <c r="K141" s="11">
        <v>0.20699999999999999</v>
      </c>
      <c r="L141" s="7"/>
      <c r="M141" s="7"/>
      <c r="N141" s="7"/>
    </row>
    <row r="142" spans="1:14">
      <c r="A142" s="13" t="s">
        <v>126</v>
      </c>
      <c r="B142" s="8" t="s">
        <v>75</v>
      </c>
      <c r="C142" s="14" t="s">
        <v>64</v>
      </c>
      <c r="D142" s="8">
        <v>2012</v>
      </c>
      <c r="E142" s="14">
        <v>2012</v>
      </c>
      <c r="F142" s="14" t="s">
        <v>98</v>
      </c>
      <c r="G142" s="11">
        <v>0.98380000000000001</v>
      </c>
      <c r="H142" s="11">
        <v>3.44E-2</v>
      </c>
      <c r="I142" s="11">
        <v>0.1212</v>
      </c>
      <c r="J142" s="11">
        <v>0.1681</v>
      </c>
      <c r="K142" s="11">
        <v>0.18629999999999999</v>
      </c>
      <c r="L142" s="7"/>
      <c r="M142" s="7"/>
      <c r="N142" s="7"/>
    </row>
    <row r="143" spans="1:14">
      <c r="A143" s="13" t="s">
        <v>127</v>
      </c>
      <c r="B143" s="8" t="s">
        <v>75</v>
      </c>
      <c r="C143" s="14" t="s">
        <v>64</v>
      </c>
      <c r="D143" s="8">
        <v>2012</v>
      </c>
      <c r="E143" s="14">
        <v>2012</v>
      </c>
      <c r="F143" s="14" t="s">
        <v>98</v>
      </c>
      <c r="G143" s="11">
        <v>0.99280000000000002</v>
      </c>
      <c r="H143" s="11">
        <v>5.3600000000000002E-2</v>
      </c>
      <c r="I143" s="11">
        <v>0.16070000000000001</v>
      </c>
      <c r="J143" s="11">
        <v>0.125</v>
      </c>
      <c r="K143" s="11">
        <v>0.128</v>
      </c>
      <c r="L143" s="7"/>
      <c r="M143" s="7"/>
      <c r="N143" s="7"/>
    </row>
    <row r="144" spans="1:14">
      <c r="A144" s="13" t="s">
        <v>128</v>
      </c>
      <c r="B144" s="8" t="s">
        <v>75</v>
      </c>
      <c r="C144" s="14" t="s">
        <v>64</v>
      </c>
      <c r="D144" s="8">
        <v>2012</v>
      </c>
      <c r="E144" s="14">
        <v>2012</v>
      </c>
      <c r="F144" s="14" t="s">
        <v>98</v>
      </c>
      <c r="G144" s="11">
        <v>0.95140000000000002</v>
      </c>
      <c r="H144" s="11">
        <v>5.3999999999999999E-2</v>
      </c>
      <c r="I144" s="11">
        <v>0.15870000000000001</v>
      </c>
      <c r="J144" s="11">
        <v>0.15679999999999999</v>
      </c>
      <c r="K144" s="11">
        <v>0.18149999999999999</v>
      </c>
      <c r="L144" s="7"/>
      <c r="M144" s="7"/>
      <c r="N144" s="7"/>
    </row>
    <row r="145" spans="1:14">
      <c r="A145" s="13" t="s">
        <v>129</v>
      </c>
      <c r="B145" s="8" t="s">
        <v>75</v>
      </c>
      <c r="C145" s="14" t="s">
        <v>64</v>
      </c>
      <c r="D145" s="8">
        <v>2012</v>
      </c>
      <c r="E145" s="14">
        <v>2012</v>
      </c>
      <c r="F145" s="14" t="s">
        <v>98</v>
      </c>
      <c r="G145" s="11">
        <v>0.8821</v>
      </c>
      <c r="H145" s="11">
        <v>4.2799999999999998E-2</v>
      </c>
      <c r="I145" s="11">
        <v>0.1444</v>
      </c>
      <c r="J145" s="11">
        <v>0.1447</v>
      </c>
      <c r="K145" s="11">
        <v>0.16389999999999999</v>
      </c>
      <c r="L145" s="7"/>
      <c r="M145" s="7"/>
      <c r="N145" s="7"/>
    </row>
    <row r="146" spans="1:14">
      <c r="A146" s="13" t="s">
        <v>130</v>
      </c>
      <c r="B146" s="8" t="s">
        <v>75</v>
      </c>
      <c r="C146" s="14" t="s">
        <v>64</v>
      </c>
      <c r="D146" s="8">
        <v>2012</v>
      </c>
      <c r="E146" s="14">
        <v>2012</v>
      </c>
      <c r="F146" s="14" t="s">
        <v>98</v>
      </c>
      <c r="G146" s="11">
        <v>0.94</v>
      </c>
      <c r="H146" s="11">
        <v>1.5299999999999999E-2</v>
      </c>
      <c r="I146" s="11">
        <v>8.2600000000000007E-2</v>
      </c>
      <c r="J146" s="11">
        <v>0.25619999999999998</v>
      </c>
      <c r="K146" s="11">
        <v>0.27839999999999998</v>
      </c>
      <c r="L146" s="7"/>
      <c r="M146" s="7"/>
      <c r="N146" s="7"/>
    </row>
    <row r="147" spans="1:14">
      <c r="A147" s="13" t="s">
        <v>131</v>
      </c>
      <c r="B147" s="8" t="s">
        <v>75</v>
      </c>
      <c r="C147" s="14" t="s">
        <v>64</v>
      </c>
      <c r="D147" s="8">
        <v>2012</v>
      </c>
      <c r="E147" s="14">
        <v>2012</v>
      </c>
      <c r="F147" s="14" t="s">
        <v>98</v>
      </c>
      <c r="G147" s="11">
        <v>0.92979999999999996</v>
      </c>
      <c r="H147" s="11">
        <v>5.5100000000000003E-2</v>
      </c>
      <c r="I147" s="11">
        <v>0.17699999999999999</v>
      </c>
      <c r="J147" s="11">
        <v>0.15859999999999999</v>
      </c>
      <c r="K147" s="11">
        <v>0.1736</v>
      </c>
      <c r="L147" s="7"/>
      <c r="M147" s="7"/>
      <c r="N147" s="7"/>
    </row>
    <row r="148" spans="1:14">
      <c r="A148" s="13" t="s">
        <v>132</v>
      </c>
      <c r="B148" s="8" t="s">
        <v>76</v>
      </c>
      <c r="C148" s="14" t="s">
        <v>64</v>
      </c>
      <c r="D148" s="8">
        <v>2012</v>
      </c>
      <c r="E148" s="14">
        <v>2012</v>
      </c>
      <c r="F148" s="14" t="s">
        <v>98</v>
      </c>
      <c r="G148" s="11">
        <v>0.95860000000000001</v>
      </c>
      <c r="H148" s="11">
        <v>0.1045</v>
      </c>
      <c r="I148" s="11">
        <v>0.1774</v>
      </c>
      <c r="J148" s="11">
        <v>1E-4</v>
      </c>
      <c r="K148" s="11">
        <v>2.8999999999999998E-3</v>
      </c>
      <c r="L148" s="7"/>
      <c r="M148" s="7"/>
      <c r="N148" s="7"/>
    </row>
    <row r="149" spans="1:14">
      <c r="A149" s="13" t="s">
        <v>133</v>
      </c>
      <c r="B149" s="8" t="s">
        <v>75</v>
      </c>
      <c r="C149" s="14" t="s">
        <v>64</v>
      </c>
      <c r="D149" s="8">
        <v>2012</v>
      </c>
      <c r="E149" s="14">
        <v>2012</v>
      </c>
      <c r="F149" s="14" t="s">
        <v>98</v>
      </c>
      <c r="G149" s="11">
        <v>0.99160000000000004</v>
      </c>
      <c r="H149" s="11">
        <v>5.4300000000000001E-2</v>
      </c>
      <c r="I149" s="11">
        <v>0.1605</v>
      </c>
      <c r="J149" s="11">
        <v>0.1802</v>
      </c>
      <c r="K149" s="11">
        <v>0.2152</v>
      </c>
      <c r="L149" s="7"/>
      <c r="M149" s="7"/>
      <c r="N149" s="7"/>
    </row>
    <row r="150" spans="1:14">
      <c r="A150" s="13" t="s">
        <v>134</v>
      </c>
      <c r="B150" s="8" t="s">
        <v>75</v>
      </c>
      <c r="C150" s="14" t="s">
        <v>64</v>
      </c>
      <c r="D150" s="8">
        <v>2012</v>
      </c>
      <c r="E150" s="14">
        <v>2012</v>
      </c>
      <c r="F150" s="14" t="s">
        <v>98</v>
      </c>
      <c r="G150" s="11">
        <v>0.94350000000000001</v>
      </c>
      <c r="H150" s="11">
        <v>3.7100000000000001E-2</v>
      </c>
      <c r="I150" s="11">
        <v>0.1178</v>
      </c>
      <c r="J150" s="11">
        <v>0.13750000000000001</v>
      </c>
      <c r="K150" s="11">
        <v>0.1598</v>
      </c>
      <c r="L150" s="7"/>
      <c r="M150" s="7"/>
      <c r="N150" s="7"/>
    </row>
    <row r="151" spans="1:14">
      <c r="A151" s="13" t="s">
        <v>135</v>
      </c>
      <c r="B151" s="8" t="s">
        <v>75</v>
      </c>
      <c r="C151" s="14" t="s">
        <v>64</v>
      </c>
      <c r="D151" s="8">
        <v>2012</v>
      </c>
      <c r="E151" s="14">
        <v>2012</v>
      </c>
      <c r="F151" s="14" t="s">
        <v>98</v>
      </c>
      <c r="G151" s="11">
        <v>0.98860000000000003</v>
      </c>
      <c r="H151" s="11">
        <v>2.8000000000000001E-2</v>
      </c>
      <c r="I151" s="11">
        <v>0.1014</v>
      </c>
      <c r="J151" s="11">
        <v>0.15379999999999999</v>
      </c>
      <c r="K151" s="11">
        <v>0.17829999999999999</v>
      </c>
      <c r="L151" s="7"/>
      <c r="M151" s="7"/>
      <c r="N151" s="7"/>
    </row>
    <row r="152" spans="1:14">
      <c r="A152" s="13" t="s">
        <v>136</v>
      </c>
      <c r="B152" s="8" t="s">
        <v>75</v>
      </c>
      <c r="C152" s="14" t="s">
        <v>64</v>
      </c>
      <c r="D152" s="8">
        <v>2012</v>
      </c>
      <c r="E152" s="14">
        <v>2012</v>
      </c>
      <c r="F152" s="14" t="s">
        <v>98</v>
      </c>
      <c r="G152" s="11">
        <v>0.98650000000000004</v>
      </c>
      <c r="H152" s="11">
        <v>3.3799999999999997E-2</v>
      </c>
      <c r="I152" s="11">
        <v>0.13239999999999999</v>
      </c>
      <c r="J152" s="11">
        <v>0.15340000000000001</v>
      </c>
      <c r="K152" s="11">
        <v>0.18290000000000001</v>
      </c>
      <c r="L152" s="7"/>
      <c r="M152" s="7"/>
      <c r="N152" s="7"/>
    </row>
    <row r="153" spans="1:14">
      <c r="A153" s="13" t="s">
        <v>137</v>
      </c>
      <c r="B153" s="8" t="s">
        <v>75</v>
      </c>
      <c r="C153" s="14" t="s">
        <v>64</v>
      </c>
      <c r="D153" s="8">
        <v>2012</v>
      </c>
      <c r="E153" s="14">
        <v>2012</v>
      </c>
      <c r="F153" s="14" t="s">
        <v>98</v>
      </c>
      <c r="G153" s="11">
        <v>0.97729999999999995</v>
      </c>
      <c r="H153" s="11">
        <v>4.9299999999999997E-2</v>
      </c>
      <c r="I153" s="11">
        <v>0.15559999999999999</v>
      </c>
      <c r="J153" s="11">
        <v>0.2465</v>
      </c>
      <c r="K153" s="11">
        <v>0.26979999999999998</v>
      </c>
      <c r="L153" s="7"/>
      <c r="M153" s="7"/>
      <c r="N153" s="7"/>
    </row>
    <row r="154" spans="1:14">
      <c r="A154" s="13" t="s">
        <v>138</v>
      </c>
      <c r="B154" s="8" t="s">
        <v>75</v>
      </c>
      <c r="C154" s="14" t="s">
        <v>64</v>
      </c>
      <c r="D154" s="8">
        <v>2012</v>
      </c>
      <c r="E154" s="14">
        <v>2012</v>
      </c>
      <c r="F154" s="14" t="s">
        <v>98</v>
      </c>
      <c r="G154" s="11">
        <v>1</v>
      </c>
      <c r="H154" s="11">
        <v>4.9099999999999998E-2</v>
      </c>
      <c r="I154" s="11">
        <v>0.1104</v>
      </c>
      <c r="J154" s="11">
        <v>0.1227</v>
      </c>
      <c r="K154" s="11">
        <v>0.1288</v>
      </c>
      <c r="L154" s="7"/>
      <c r="M154" s="7"/>
      <c r="N154" s="7"/>
    </row>
    <row r="155" spans="1:14">
      <c r="A155" s="13" t="s">
        <v>139</v>
      </c>
      <c r="B155" s="8" t="s">
        <v>75</v>
      </c>
      <c r="C155" s="14" t="s">
        <v>64</v>
      </c>
      <c r="D155" s="8">
        <v>2012</v>
      </c>
      <c r="E155" s="14">
        <v>2012</v>
      </c>
      <c r="F155" s="14" t="s">
        <v>98</v>
      </c>
      <c r="G155" s="11">
        <v>0.95</v>
      </c>
      <c r="H155" s="11">
        <v>1.55E-2</v>
      </c>
      <c r="I155" s="11">
        <v>0.14430000000000001</v>
      </c>
      <c r="J155" s="11">
        <v>8.2500000000000004E-2</v>
      </c>
      <c r="K155" s="11">
        <v>9.7900000000000001E-2</v>
      </c>
      <c r="L155" s="7"/>
      <c r="M155" s="7"/>
      <c r="N155" s="7"/>
    </row>
    <row r="156" spans="1:14">
      <c r="A156" s="13" t="s">
        <v>140</v>
      </c>
      <c r="B156" s="8" t="s">
        <v>75</v>
      </c>
      <c r="C156" s="14" t="s">
        <v>64</v>
      </c>
      <c r="D156" s="8">
        <v>2012</v>
      </c>
      <c r="E156" s="14">
        <v>2012</v>
      </c>
      <c r="F156" s="14" t="s">
        <v>98</v>
      </c>
      <c r="G156" s="11">
        <v>0.99390000000000001</v>
      </c>
      <c r="H156" s="11">
        <v>2.5000000000000001E-2</v>
      </c>
      <c r="I156" s="11">
        <v>0.12139999999999999</v>
      </c>
      <c r="J156" s="11">
        <v>0.14660000000000001</v>
      </c>
      <c r="K156" s="11">
        <v>0.1643</v>
      </c>
      <c r="L156" s="7"/>
      <c r="M156" s="7"/>
      <c r="N156" s="7"/>
    </row>
    <row r="157" spans="1:14">
      <c r="A157" s="13" t="s">
        <v>141</v>
      </c>
      <c r="B157" s="8" t="s">
        <v>75</v>
      </c>
      <c r="C157" s="14" t="s">
        <v>64</v>
      </c>
      <c r="D157" s="8">
        <v>2012</v>
      </c>
      <c r="E157" s="14">
        <v>2012</v>
      </c>
      <c r="F157" s="14" t="s">
        <v>98</v>
      </c>
      <c r="G157" s="11">
        <v>0.9849</v>
      </c>
      <c r="H157" s="11">
        <v>2.53E-2</v>
      </c>
      <c r="I157" s="11">
        <v>9.1800000000000007E-2</v>
      </c>
      <c r="J157" s="11">
        <v>0.2286</v>
      </c>
      <c r="K157" s="11">
        <v>0.25319999999999998</v>
      </c>
      <c r="L157" s="7"/>
      <c r="M157" s="7"/>
      <c r="N157" s="7"/>
    </row>
    <row r="158" spans="1:14">
      <c r="A158" s="13" t="s">
        <v>142</v>
      </c>
      <c r="B158" s="8" t="s">
        <v>75</v>
      </c>
      <c r="C158" s="14" t="s">
        <v>64</v>
      </c>
      <c r="D158" s="8">
        <v>2012</v>
      </c>
      <c r="E158" s="14">
        <v>2012</v>
      </c>
      <c r="F158" s="14" t="s">
        <v>98</v>
      </c>
      <c r="G158" s="11">
        <v>0.98799999999999999</v>
      </c>
      <c r="H158" s="11">
        <v>2.24E-2</v>
      </c>
      <c r="I158" s="11">
        <v>9.4200000000000006E-2</v>
      </c>
      <c r="J158" s="11">
        <v>0.13589999999999999</v>
      </c>
      <c r="K158" s="11">
        <v>0.16139999999999999</v>
      </c>
      <c r="L158" s="7"/>
      <c r="M158" s="7"/>
      <c r="N158" s="7"/>
    </row>
    <row r="159" spans="1:14">
      <c r="A159" s="13" t="s">
        <v>143</v>
      </c>
      <c r="B159" s="8" t="s">
        <v>74</v>
      </c>
      <c r="C159" s="14" t="s">
        <v>64</v>
      </c>
      <c r="D159" s="8">
        <v>2012</v>
      </c>
      <c r="E159" s="14">
        <v>2012</v>
      </c>
      <c r="F159" s="14" t="s">
        <v>98</v>
      </c>
      <c r="G159" s="11">
        <v>0.99550000000000005</v>
      </c>
      <c r="H159" s="11">
        <v>8.3400000000000002E-2</v>
      </c>
      <c r="I159" s="11">
        <v>0.16259999999999999</v>
      </c>
      <c r="J159" s="11">
        <v>4.65E-2</v>
      </c>
      <c r="K159" s="11">
        <v>7.4300000000000005E-2</v>
      </c>
      <c r="L159" s="7"/>
      <c r="M159" s="7"/>
      <c r="N159" s="7"/>
    </row>
    <row r="160" spans="1:14">
      <c r="A160" s="13" t="s">
        <v>144</v>
      </c>
      <c r="B160" s="8" t="s">
        <v>74</v>
      </c>
      <c r="C160" s="14" t="s">
        <v>64</v>
      </c>
      <c r="D160" s="8">
        <v>2012</v>
      </c>
      <c r="E160" s="14">
        <v>2012</v>
      </c>
      <c r="F160" s="14" t="s">
        <v>98</v>
      </c>
      <c r="G160" s="11">
        <v>0.96299999999999997</v>
      </c>
      <c r="H160" s="11">
        <v>9.9500000000000005E-2</v>
      </c>
      <c r="I160" s="11">
        <v>0.18010000000000001</v>
      </c>
      <c r="J160" s="11">
        <v>4.0099999999999997E-2</v>
      </c>
      <c r="K160" s="11">
        <v>7.0000000000000007E-2</v>
      </c>
      <c r="L160" s="7"/>
      <c r="M160" s="7"/>
      <c r="N160" s="7"/>
    </row>
    <row r="161" spans="1:14">
      <c r="A161" s="13" t="s">
        <v>145</v>
      </c>
      <c r="B161" s="8" t="s">
        <v>75</v>
      </c>
      <c r="C161" s="14" t="s">
        <v>64</v>
      </c>
      <c r="D161" s="8">
        <v>2012</v>
      </c>
      <c r="E161" s="14">
        <v>2012</v>
      </c>
      <c r="F161" s="14" t="s">
        <v>98</v>
      </c>
      <c r="G161" s="11">
        <v>0.9375</v>
      </c>
      <c r="H161" s="11">
        <v>2.1299999999999999E-2</v>
      </c>
      <c r="I161" s="11">
        <v>9.1200000000000003E-2</v>
      </c>
      <c r="J161" s="11">
        <v>0.1489</v>
      </c>
      <c r="K161" s="11">
        <v>0.15809999999999999</v>
      </c>
      <c r="L161" s="7"/>
      <c r="M161" s="7"/>
      <c r="N161" s="7"/>
    </row>
    <row r="162" spans="1:14">
      <c r="A162" s="13" t="s">
        <v>146</v>
      </c>
      <c r="B162" s="8" t="s">
        <v>75</v>
      </c>
      <c r="C162" s="14" t="s">
        <v>64</v>
      </c>
      <c r="D162" s="8">
        <v>2012</v>
      </c>
      <c r="E162" s="14">
        <v>2012</v>
      </c>
      <c r="F162" s="14" t="s">
        <v>98</v>
      </c>
      <c r="G162" s="11">
        <v>0.94679999999999997</v>
      </c>
      <c r="H162" s="11">
        <v>2.5700000000000001E-2</v>
      </c>
      <c r="I162" s="11">
        <v>0.1096</v>
      </c>
      <c r="J162" s="11">
        <v>0.18</v>
      </c>
      <c r="K162" s="11">
        <v>0.19650000000000001</v>
      </c>
      <c r="L162" s="7"/>
      <c r="M162" s="7"/>
      <c r="N162" s="7"/>
    </row>
    <row r="163" spans="1:14">
      <c r="A163" s="13" t="s">
        <v>147</v>
      </c>
      <c r="B163" s="8" t="s">
        <v>74</v>
      </c>
      <c r="C163" s="14" t="s">
        <v>64</v>
      </c>
      <c r="D163" s="8">
        <v>2012</v>
      </c>
      <c r="E163" s="14">
        <v>2012</v>
      </c>
      <c r="F163" s="14" t="s">
        <v>98</v>
      </c>
      <c r="G163" s="11">
        <v>0.98499999999999999</v>
      </c>
      <c r="H163" s="11">
        <v>7.9899999999999999E-2</v>
      </c>
      <c r="I163" s="11">
        <v>0.15479999999999999</v>
      </c>
      <c r="J163" s="11">
        <v>4.19E-2</v>
      </c>
      <c r="K163" s="11">
        <v>7.2300000000000003E-2</v>
      </c>
      <c r="L163" s="7"/>
      <c r="M163" s="7"/>
      <c r="N163" s="7"/>
    </row>
    <row r="164" spans="1:14">
      <c r="A164" s="13" t="s">
        <v>148</v>
      </c>
      <c r="B164" s="8" t="s">
        <v>75</v>
      </c>
      <c r="C164" s="14" t="s">
        <v>64</v>
      </c>
      <c r="D164" s="8">
        <v>2012</v>
      </c>
      <c r="E164" s="14">
        <v>2012</v>
      </c>
      <c r="F164" s="14" t="s">
        <v>98</v>
      </c>
      <c r="G164" s="11">
        <v>0.97509999999999997</v>
      </c>
      <c r="H164" s="11">
        <v>3.8800000000000001E-2</v>
      </c>
      <c r="I164" s="11">
        <v>0.1333</v>
      </c>
      <c r="J164" s="11">
        <v>0.21820000000000001</v>
      </c>
      <c r="K164" s="11">
        <v>0.24610000000000001</v>
      </c>
      <c r="L164" s="7"/>
      <c r="M164" s="7"/>
      <c r="N164" s="7"/>
    </row>
    <row r="165" spans="1:14">
      <c r="A165" s="13" t="s">
        <v>149</v>
      </c>
      <c r="B165" s="8" t="s">
        <v>75</v>
      </c>
      <c r="C165" s="14" t="s">
        <v>64</v>
      </c>
      <c r="D165" s="8">
        <v>2012</v>
      </c>
      <c r="E165" s="14">
        <v>2012</v>
      </c>
      <c r="F165" s="14" t="s">
        <v>98</v>
      </c>
      <c r="G165" s="11">
        <v>0.93200000000000005</v>
      </c>
      <c r="H165" s="11">
        <v>3.3399999999999999E-2</v>
      </c>
      <c r="I165" s="11">
        <v>0.1139</v>
      </c>
      <c r="J165" s="11">
        <v>0.219</v>
      </c>
      <c r="K165" s="11">
        <v>0.2336</v>
      </c>
      <c r="L165" s="7"/>
      <c r="M165" s="7"/>
      <c r="N165" s="7"/>
    </row>
    <row r="166" spans="1:14">
      <c r="A166" s="13" t="s">
        <v>150</v>
      </c>
      <c r="B166" s="8" t="s">
        <v>74</v>
      </c>
      <c r="C166" s="14" t="s">
        <v>64</v>
      </c>
      <c r="D166" s="8">
        <v>2012</v>
      </c>
      <c r="E166" s="14">
        <v>2012</v>
      </c>
      <c r="F166" s="14" t="s">
        <v>98</v>
      </c>
      <c r="G166" s="11">
        <v>0.88480000000000003</v>
      </c>
      <c r="H166" s="11">
        <v>0.15740000000000001</v>
      </c>
      <c r="I166" s="11">
        <v>0.25519999999999998</v>
      </c>
      <c r="J166" s="11">
        <v>8.9499999999999996E-2</v>
      </c>
      <c r="K166" s="11">
        <v>0.1447</v>
      </c>
      <c r="L166" s="7"/>
      <c r="M166" s="7"/>
      <c r="N166" s="7"/>
    </row>
    <row r="167" spans="1:14">
      <c r="A167" s="13" t="s">
        <v>151</v>
      </c>
      <c r="B167" s="8" t="s">
        <v>74</v>
      </c>
      <c r="C167" s="14" t="s">
        <v>64</v>
      </c>
      <c r="D167" s="8">
        <v>2012</v>
      </c>
      <c r="E167" s="14">
        <v>2012</v>
      </c>
      <c r="F167" s="14" t="s">
        <v>98</v>
      </c>
      <c r="G167" s="11">
        <v>0.93169999999999997</v>
      </c>
      <c r="H167" s="11">
        <v>8.6400000000000005E-2</v>
      </c>
      <c r="I167" s="11">
        <v>0.18310000000000001</v>
      </c>
      <c r="J167" s="11">
        <v>6.3700000000000007E-2</v>
      </c>
      <c r="K167" s="11">
        <v>0.1004</v>
      </c>
      <c r="L167" s="7"/>
      <c r="M167" s="7"/>
      <c r="N167" s="7"/>
    </row>
    <row r="168" spans="1:14">
      <c r="A168" s="13" t="s">
        <v>152</v>
      </c>
      <c r="B168" s="8" t="s">
        <v>75</v>
      </c>
      <c r="C168" s="14" t="s">
        <v>64</v>
      </c>
      <c r="D168" s="8">
        <v>2012</v>
      </c>
      <c r="E168" s="14">
        <v>2012</v>
      </c>
      <c r="F168" s="14" t="s">
        <v>98</v>
      </c>
      <c r="G168" s="11">
        <v>0.92730000000000001</v>
      </c>
      <c r="H168" s="11">
        <v>4.7800000000000002E-2</v>
      </c>
      <c r="I168" s="11">
        <v>0.13039999999999999</v>
      </c>
      <c r="J168" s="11">
        <v>0.1641</v>
      </c>
      <c r="K168" s="11">
        <v>0.1842</v>
      </c>
      <c r="L168" s="7"/>
      <c r="M168" s="7"/>
      <c r="N168" s="7"/>
    </row>
    <row r="169" spans="1:14">
      <c r="A169" s="13" t="s">
        <v>153</v>
      </c>
      <c r="B169" s="8" t="s">
        <v>74</v>
      </c>
      <c r="C169" s="14" t="s">
        <v>64</v>
      </c>
      <c r="D169" s="8">
        <v>2012</v>
      </c>
      <c r="E169" s="14">
        <v>2012</v>
      </c>
      <c r="F169" s="14" t="s">
        <v>98</v>
      </c>
      <c r="G169" s="11">
        <v>0.83550000000000002</v>
      </c>
      <c r="H169" s="11">
        <v>6.4899999999999999E-2</v>
      </c>
      <c r="I169" s="11">
        <v>0.15570000000000001</v>
      </c>
      <c r="J169" s="11">
        <v>3.0300000000000001E-2</v>
      </c>
      <c r="K169" s="11">
        <v>5.7500000000000002E-2</v>
      </c>
      <c r="L169" s="7"/>
      <c r="M169" s="7"/>
      <c r="N169" s="7"/>
    </row>
    <row r="170" spans="1:14">
      <c r="A170" s="13" t="s">
        <v>154</v>
      </c>
      <c r="B170" s="8" t="s">
        <v>74</v>
      </c>
      <c r="C170" s="14" t="s">
        <v>64</v>
      </c>
      <c r="D170" s="8">
        <v>2012</v>
      </c>
      <c r="E170" s="14">
        <v>2012</v>
      </c>
      <c r="F170" s="14" t="s">
        <v>98</v>
      </c>
      <c r="G170" s="11">
        <v>0.86560000000000004</v>
      </c>
      <c r="H170" s="11">
        <v>0.08</v>
      </c>
      <c r="I170" s="11">
        <v>0.1575</v>
      </c>
      <c r="J170" s="11">
        <v>3.32E-2</v>
      </c>
      <c r="K170" s="11">
        <v>6.0600000000000001E-2</v>
      </c>
      <c r="L170" s="7"/>
      <c r="M170" s="7"/>
      <c r="N170" s="7"/>
    </row>
    <row r="171" spans="1:14">
      <c r="A171" s="13" t="s">
        <v>155</v>
      </c>
      <c r="B171" s="8" t="s">
        <v>74</v>
      </c>
      <c r="C171" s="14" t="s">
        <v>64</v>
      </c>
      <c r="D171" s="8">
        <v>2012</v>
      </c>
      <c r="E171" s="14">
        <v>2012</v>
      </c>
      <c r="F171" s="14" t="s">
        <v>98</v>
      </c>
      <c r="G171" s="11">
        <v>0.94520000000000004</v>
      </c>
      <c r="H171" s="11">
        <v>8.1900000000000001E-2</v>
      </c>
      <c r="I171" s="11">
        <v>0.18590000000000001</v>
      </c>
      <c r="J171" s="11">
        <v>4.9700000000000001E-2</v>
      </c>
      <c r="K171" s="11">
        <v>9.2499999999999999E-2</v>
      </c>
      <c r="L171" s="7"/>
      <c r="M171" s="7"/>
      <c r="N171" s="7"/>
    </row>
    <row r="172" spans="1:14">
      <c r="A172" s="13" t="s">
        <v>156</v>
      </c>
      <c r="B172" s="8" t="s">
        <v>74</v>
      </c>
      <c r="C172" s="14" t="s">
        <v>64</v>
      </c>
      <c r="D172" s="8">
        <v>2012</v>
      </c>
      <c r="E172" s="14">
        <v>2012</v>
      </c>
      <c r="F172" s="14" t="s">
        <v>98</v>
      </c>
      <c r="G172" s="11">
        <v>0.86380000000000001</v>
      </c>
      <c r="H172" s="11">
        <v>8.0600000000000005E-2</v>
      </c>
      <c r="I172" s="11">
        <v>0.14710000000000001</v>
      </c>
      <c r="J172" s="11">
        <v>1.15E-2</v>
      </c>
      <c r="K172" s="11">
        <v>3.9600000000000003E-2</v>
      </c>
      <c r="L172" s="7"/>
      <c r="M172" s="7"/>
      <c r="N172" s="7"/>
    </row>
    <row r="173" spans="1:14">
      <c r="A173" s="13" t="s">
        <v>157</v>
      </c>
      <c r="B173" s="8" t="s">
        <v>74</v>
      </c>
      <c r="C173" s="14" t="s">
        <v>64</v>
      </c>
      <c r="D173" s="8">
        <v>2012</v>
      </c>
      <c r="E173" s="14">
        <v>2012</v>
      </c>
      <c r="F173" s="14" t="s">
        <v>98</v>
      </c>
      <c r="G173" s="11">
        <v>0.94579999999999997</v>
      </c>
      <c r="H173" s="11">
        <v>4.8500000000000001E-2</v>
      </c>
      <c r="I173" s="11">
        <v>0.12280000000000001</v>
      </c>
      <c r="J173" s="11">
        <v>3.5400000000000001E-2</v>
      </c>
      <c r="K173" s="11">
        <v>8.3599999999999994E-2</v>
      </c>
      <c r="L173" s="7"/>
      <c r="M173" s="7"/>
      <c r="N173" s="7"/>
    </row>
    <row r="174" spans="1:14">
      <c r="A174" s="13" t="s">
        <v>158</v>
      </c>
      <c r="B174" s="8" t="s">
        <v>75</v>
      </c>
      <c r="C174" s="14" t="s">
        <v>64</v>
      </c>
      <c r="D174" s="8">
        <v>2012</v>
      </c>
      <c r="E174" s="14">
        <v>2012</v>
      </c>
      <c r="F174" s="14" t="s">
        <v>98</v>
      </c>
      <c r="G174" s="11">
        <v>0.88139999999999996</v>
      </c>
      <c r="H174" s="11">
        <v>2.53E-2</v>
      </c>
      <c r="I174" s="11">
        <v>0.13089999999999999</v>
      </c>
      <c r="J174" s="11">
        <v>0.1862</v>
      </c>
      <c r="K174" s="11">
        <v>0.20649999999999999</v>
      </c>
      <c r="L174" s="7"/>
      <c r="M174" s="7"/>
      <c r="N174" s="7"/>
    </row>
    <row r="175" spans="1:14">
      <c r="A175" s="13" t="s">
        <v>159</v>
      </c>
      <c r="B175" s="8" t="s">
        <v>75</v>
      </c>
      <c r="C175" s="14" t="s">
        <v>64</v>
      </c>
      <c r="D175" s="8">
        <v>2012</v>
      </c>
      <c r="E175" s="14">
        <v>2012</v>
      </c>
      <c r="F175" s="14" t="s">
        <v>98</v>
      </c>
      <c r="G175" s="11">
        <v>1</v>
      </c>
      <c r="H175" s="11">
        <v>5.5599999999999997E-2</v>
      </c>
      <c r="I175" s="11">
        <v>0.14810000000000001</v>
      </c>
      <c r="J175" s="11">
        <v>3.6999999999999998E-2</v>
      </c>
      <c r="K175" s="11">
        <v>3.6999999999999998E-2</v>
      </c>
      <c r="L175" s="7"/>
      <c r="M175" s="7"/>
      <c r="N175" s="7"/>
    </row>
    <row r="176" spans="1:14">
      <c r="A176" s="13" t="s">
        <v>160</v>
      </c>
      <c r="B176" s="8" t="s">
        <v>75</v>
      </c>
      <c r="C176" s="14" t="s">
        <v>64</v>
      </c>
      <c r="D176" s="8">
        <v>2012</v>
      </c>
      <c r="E176" s="14">
        <v>2012</v>
      </c>
      <c r="F176" s="14" t="s">
        <v>98</v>
      </c>
      <c r="G176" s="11">
        <v>0.97040000000000004</v>
      </c>
      <c r="H176" s="11">
        <v>2.2700000000000001E-2</v>
      </c>
      <c r="I176" s="11">
        <v>9.6299999999999997E-2</v>
      </c>
      <c r="J176" s="11">
        <v>0.17100000000000001</v>
      </c>
      <c r="K176" s="11">
        <v>0.184</v>
      </c>
      <c r="L176" s="7"/>
      <c r="M176" s="7"/>
      <c r="N176" s="7"/>
    </row>
    <row r="177" spans="1:14">
      <c r="A177" s="13" t="s">
        <v>161</v>
      </c>
      <c r="B177" s="8" t="s">
        <v>74</v>
      </c>
      <c r="C177" s="14" t="s">
        <v>64</v>
      </c>
      <c r="D177" s="8">
        <v>2012</v>
      </c>
      <c r="E177" s="14">
        <v>2012</v>
      </c>
      <c r="F177" s="14" t="s">
        <v>98</v>
      </c>
      <c r="G177" s="11">
        <v>0.95630000000000004</v>
      </c>
      <c r="H177" s="11">
        <v>2.98E-2</v>
      </c>
      <c r="I177" s="11">
        <v>0.13059999999999999</v>
      </c>
      <c r="J177" s="11">
        <v>1.2E-2</v>
      </c>
      <c r="K177" s="11">
        <v>5.0700000000000002E-2</v>
      </c>
      <c r="L177" s="7"/>
      <c r="M177" s="7"/>
      <c r="N177" s="7"/>
    </row>
    <row r="178" spans="1:14">
      <c r="A178" s="13" t="s">
        <v>162</v>
      </c>
      <c r="B178" s="8" t="s">
        <v>74</v>
      </c>
      <c r="C178" s="14" t="s">
        <v>64</v>
      </c>
      <c r="D178" s="8">
        <v>2012</v>
      </c>
      <c r="E178" s="14">
        <v>2012</v>
      </c>
      <c r="F178" s="14" t="s">
        <v>98</v>
      </c>
      <c r="G178" s="11">
        <v>0.69950000000000001</v>
      </c>
      <c r="H178" s="11">
        <v>7.9799999999999996E-2</v>
      </c>
      <c r="I178" s="11">
        <v>0.16450000000000001</v>
      </c>
      <c r="J178" s="11">
        <v>3.6200000000000003E-2</v>
      </c>
      <c r="K178" s="11">
        <v>7.1900000000000006E-2</v>
      </c>
      <c r="L178" s="7"/>
      <c r="M178" s="7"/>
      <c r="N178" s="7"/>
    </row>
    <row r="179" spans="1:14">
      <c r="A179" s="13" t="s">
        <v>163</v>
      </c>
      <c r="B179" s="8" t="s">
        <v>75</v>
      </c>
      <c r="C179" s="14" t="s">
        <v>64</v>
      </c>
      <c r="D179" s="8">
        <v>2012</v>
      </c>
      <c r="E179" s="14">
        <v>2012</v>
      </c>
      <c r="F179" s="14" t="s">
        <v>98</v>
      </c>
      <c r="G179" s="11">
        <v>0.96009999999999995</v>
      </c>
      <c r="H179" s="11">
        <v>2.1499999999999998E-2</v>
      </c>
      <c r="I179" s="11">
        <v>0.12759999999999999</v>
      </c>
      <c r="J179" s="11">
        <v>0.2303</v>
      </c>
      <c r="K179" s="11">
        <v>0.25369999999999998</v>
      </c>
      <c r="L179" s="7"/>
      <c r="M179" s="7"/>
      <c r="N179" s="7"/>
    </row>
    <row r="180" spans="1:14">
      <c r="A180" s="13" t="s">
        <v>164</v>
      </c>
      <c r="B180" s="8" t="s">
        <v>75</v>
      </c>
      <c r="C180" s="14" t="s">
        <v>64</v>
      </c>
      <c r="D180" s="8">
        <v>2012</v>
      </c>
      <c r="E180" s="14">
        <v>2012</v>
      </c>
      <c r="F180" s="14" t="s">
        <v>98</v>
      </c>
      <c r="G180" s="11">
        <v>0.94310000000000005</v>
      </c>
      <c r="H180" s="11">
        <v>3.4700000000000002E-2</v>
      </c>
      <c r="I180" s="11">
        <v>0.13120000000000001</v>
      </c>
      <c r="J180" s="11">
        <v>0.14860000000000001</v>
      </c>
      <c r="K180" s="11">
        <v>0.16239999999999999</v>
      </c>
      <c r="L180" s="7"/>
      <c r="M180" s="7"/>
      <c r="N180" s="7"/>
    </row>
    <row r="181" spans="1:14">
      <c r="A181" s="13" t="s">
        <v>165</v>
      </c>
      <c r="B181" s="8" t="s">
        <v>75</v>
      </c>
      <c r="C181" s="14" t="s">
        <v>64</v>
      </c>
      <c r="D181" s="8">
        <v>2012</v>
      </c>
      <c r="E181" s="14">
        <v>2012</v>
      </c>
      <c r="F181" s="14" t="s">
        <v>98</v>
      </c>
      <c r="G181" s="11">
        <v>0.99770000000000003</v>
      </c>
      <c r="H181" s="11">
        <v>5.8500000000000003E-2</v>
      </c>
      <c r="I181" s="11">
        <v>0.12609999999999999</v>
      </c>
      <c r="J181" s="11">
        <v>0.1749</v>
      </c>
      <c r="K181" s="11">
        <v>0.1875</v>
      </c>
      <c r="L181" s="7"/>
      <c r="M181" s="7"/>
      <c r="N181" s="7"/>
    </row>
    <row r="182" spans="1:14">
      <c r="A182" s="13" t="s">
        <v>166</v>
      </c>
      <c r="B182" s="8" t="s">
        <v>75</v>
      </c>
      <c r="C182" s="14" t="s">
        <v>64</v>
      </c>
      <c r="D182" s="8">
        <v>2012</v>
      </c>
      <c r="E182" s="14">
        <v>2012</v>
      </c>
      <c r="F182" s="14" t="s">
        <v>98</v>
      </c>
      <c r="G182" s="11">
        <v>0.92169999999999996</v>
      </c>
      <c r="H182" s="11">
        <v>3.56E-2</v>
      </c>
      <c r="I182" s="11">
        <v>0.12759999999999999</v>
      </c>
      <c r="J182" s="11">
        <v>0.27300000000000002</v>
      </c>
      <c r="K182" s="11">
        <v>0.30859999999999999</v>
      </c>
      <c r="L182" s="7"/>
      <c r="M182" s="7"/>
      <c r="N182" s="7"/>
    </row>
    <row r="183" spans="1:14">
      <c r="A183" s="13" t="s">
        <v>167</v>
      </c>
      <c r="B183" s="8" t="s">
        <v>74</v>
      </c>
      <c r="C183" s="14" t="s">
        <v>64</v>
      </c>
      <c r="D183" s="8">
        <v>2012</v>
      </c>
      <c r="E183" s="14">
        <v>2012</v>
      </c>
      <c r="F183" s="14" t="s">
        <v>98</v>
      </c>
      <c r="G183" s="11">
        <v>0.96989999999999998</v>
      </c>
      <c r="H183" s="11">
        <v>0.1646</v>
      </c>
      <c r="I183" s="11">
        <v>0.2873</v>
      </c>
      <c r="J183" s="11">
        <v>0.1041</v>
      </c>
      <c r="K183" s="11">
        <v>0.15260000000000001</v>
      </c>
      <c r="L183" s="7"/>
      <c r="M183" s="7"/>
      <c r="N183" s="7"/>
    </row>
    <row r="184" spans="1:14">
      <c r="A184" s="13" t="s">
        <v>168</v>
      </c>
      <c r="B184" s="8" t="s">
        <v>75</v>
      </c>
      <c r="C184" s="14" t="s">
        <v>64</v>
      </c>
      <c r="D184" s="8">
        <v>2012</v>
      </c>
      <c r="E184" s="14">
        <v>2012</v>
      </c>
      <c r="F184" s="14" t="s">
        <v>98</v>
      </c>
      <c r="G184" s="11">
        <v>0.94650000000000001</v>
      </c>
      <c r="H184" s="11">
        <v>0.04</v>
      </c>
      <c r="I184" s="11">
        <v>0.1578</v>
      </c>
      <c r="J184" s="11">
        <v>0.1686</v>
      </c>
      <c r="K184" s="11">
        <v>0.1903</v>
      </c>
      <c r="L184" s="7"/>
      <c r="M184" s="7"/>
      <c r="N184" s="7"/>
    </row>
    <row r="185" spans="1:14">
      <c r="A185" s="13" t="s">
        <v>169</v>
      </c>
      <c r="B185" s="8" t="s">
        <v>74</v>
      </c>
      <c r="C185" s="14" t="s">
        <v>64</v>
      </c>
      <c r="D185" s="8">
        <v>2012</v>
      </c>
      <c r="E185" s="14">
        <v>2012</v>
      </c>
      <c r="F185" s="14" t="s">
        <v>98</v>
      </c>
      <c r="G185" s="11">
        <v>0.96440000000000003</v>
      </c>
      <c r="H185" s="11">
        <v>9.2499999999999999E-2</v>
      </c>
      <c r="I185" s="11">
        <v>0.21529999999999999</v>
      </c>
      <c r="J185" s="11">
        <v>5.6899999999999999E-2</v>
      </c>
      <c r="K185" s="11">
        <v>0.10059999999999999</v>
      </c>
      <c r="L185" s="7"/>
      <c r="M185" s="7"/>
      <c r="N185" s="7"/>
    </row>
    <row r="186" spans="1:14">
      <c r="A186" s="13" t="s">
        <v>170</v>
      </c>
      <c r="B186" s="8" t="s">
        <v>74</v>
      </c>
      <c r="C186" s="14" t="s">
        <v>64</v>
      </c>
      <c r="D186" s="8">
        <v>2012</v>
      </c>
      <c r="E186" s="14">
        <v>2012</v>
      </c>
      <c r="F186" s="14" t="s">
        <v>98</v>
      </c>
      <c r="G186" s="11">
        <v>0.91720000000000002</v>
      </c>
      <c r="H186" s="11">
        <v>9.9599999999999994E-2</v>
      </c>
      <c r="I186" s="11">
        <v>0.1835</v>
      </c>
      <c r="J186" s="11">
        <v>4.5199999999999997E-2</v>
      </c>
      <c r="K186" s="11">
        <v>8.0500000000000002E-2</v>
      </c>
      <c r="L186" s="7"/>
      <c r="M186" s="7"/>
      <c r="N186" s="7"/>
    </row>
    <row r="187" spans="1:14">
      <c r="A187" s="13" t="s">
        <v>171</v>
      </c>
      <c r="B187" s="8" t="s">
        <v>75</v>
      </c>
      <c r="C187" s="14" t="s">
        <v>64</v>
      </c>
      <c r="D187" s="8">
        <v>2012</v>
      </c>
      <c r="E187" s="14">
        <v>2012</v>
      </c>
      <c r="F187" s="14" t="s">
        <v>98</v>
      </c>
      <c r="G187" s="11">
        <v>0.98419999999999996</v>
      </c>
      <c r="H187" s="11">
        <v>2.8299999999999999E-2</v>
      </c>
      <c r="I187" s="11">
        <v>0.1187</v>
      </c>
      <c r="J187" s="11">
        <v>0.16669999999999999</v>
      </c>
      <c r="K187" s="11">
        <v>0.1852</v>
      </c>
      <c r="L187" s="7"/>
      <c r="M187" s="7"/>
      <c r="N187" s="7"/>
    </row>
    <row r="188" spans="1:14">
      <c r="A188" s="51" t="s">
        <v>172</v>
      </c>
      <c r="B188" s="8" t="s">
        <v>66</v>
      </c>
      <c r="C188" s="8" t="s">
        <v>65</v>
      </c>
      <c r="D188" s="8">
        <v>2012</v>
      </c>
      <c r="E188" s="14">
        <v>2013</v>
      </c>
      <c r="F188" s="14" t="s">
        <v>98</v>
      </c>
      <c r="G188" s="11">
        <v>0.93930000000000002</v>
      </c>
      <c r="H188" s="11">
        <v>8.8800000000000004E-2</v>
      </c>
      <c r="I188" s="11">
        <v>0.18310000000000001</v>
      </c>
      <c r="J188" s="11">
        <v>9.1200000000000003E-2</v>
      </c>
      <c r="K188" s="11">
        <v>0.11550000000000001</v>
      </c>
      <c r="L188" s="7"/>
      <c r="M188" s="7"/>
      <c r="N188" s="7"/>
    </row>
    <row r="189" spans="1:14">
      <c r="A189" s="51" t="s">
        <v>173</v>
      </c>
      <c r="B189" s="8" t="s">
        <v>74</v>
      </c>
      <c r="C189" s="14" t="s">
        <v>65</v>
      </c>
      <c r="D189" s="8">
        <v>2012</v>
      </c>
      <c r="E189" s="14">
        <v>2013</v>
      </c>
      <c r="F189" s="14" t="s">
        <v>98</v>
      </c>
      <c r="G189" s="11">
        <v>0.85460000000000003</v>
      </c>
      <c r="H189" s="11">
        <v>8.4599999999999995E-2</v>
      </c>
      <c r="I189" s="11">
        <v>0.18340000000000001</v>
      </c>
      <c r="J189" s="11">
        <v>4.5100000000000001E-2</v>
      </c>
      <c r="K189" s="11">
        <v>9.4200000000000006E-2</v>
      </c>
      <c r="L189" s="7"/>
      <c r="M189" s="7"/>
      <c r="N189" s="7"/>
    </row>
    <row r="190" spans="1:14">
      <c r="A190" s="51" t="s">
        <v>174</v>
      </c>
      <c r="B190" s="8" t="s">
        <v>75</v>
      </c>
      <c r="C190" s="14" t="s">
        <v>65</v>
      </c>
      <c r="D190" s="8">
        <v>2012</v>
      </c>
      <c r="E190" s="14">
        <v>2013</v>
      </c>
      <c r="F190" s="14" t="s">
        <v>98</v>
      </c>
      <c r="G190" s="11">
        <v>0.9375</v>
      </c>
      <c r="H190" s="11">
        <v>0</v>
      </c>
      <c r="I190" s="11">
        <v>8.6999999999999994E-2</v>
      </c>
      <c r="J190" s="11">
        <v>8.6999999999999994E-2</v>
      </c>
      <c r="K190" s="11">
        <v>8.6999999999999994E-2</v>
      </c>
      <c r="L190" s="7"/>
      <c r="M190" s="7"/>
      <c r="N190" s="7"/>
    </row>
    <row r="191" spans="1:14">
      <c r="A191" s="51" t="s">
        <v>175</v>
      </c>
      <c r="B191" s="8" t="s">
        <v>75</v>
      </c>
      <c r="C191" s="14" t="s">
        <v>65</v>
      </c>
      <c r="D191" s="8">
        <v>2012</v>
      </c>
      <c r="E191" s="14">
        <v>2013</v>
      </c>
      <c r="F191" s="14" t="s">
        <v>98</v>
      </c>
      <c r="G191" s="11">
        <v>0.93630000000000002</v>
      </c>
      <c r="H191" s="11">
        <v>2.8500000000000001E-2</v>
      </c>
      <c r="I191" s="11">
        <v>0.1404</v>
      </c>
      <c r="J191" s="11">
        <v>0.19919999999999999</v>
      </c>
      <c r="K191" s="11">
        <v>0.22770000000000001</v>
      </c>
      <c r="L191" s="7"/>
      <c r="M191" s="7"/>
      <c r="N191" s="7"/>
    </row>
    <row r="192" spans="1:14">
      <c r="A192" s="51" t="s">
        <v>176</v>
      </c>
      <c r="B192" s="8" t="s">
        <v>75</v>
      </c>
      <c r="C192" s="14" t="s">
        <v>65</v>
      </c>
      <c r="D192" s="8">
        <v>2012</v>
      </c>
      <c r="E192" s="14">
        <v>2013</v>
      </c>
      <c r="F192" s="14" t="s">
        <v>98</v>
      </c>
      <c r="G192" s="11">
        <v>0.95550000000000002</v>
      </c>
      <c r="H192" s="11">
        <v>3.78E-2</v>
      </c>
      <c r="I192" s="11">
        <v>0.1323</v>
      </c>
      <c r="J192" s="11">
        <v>0.2782</v>
      </c>
      <c r="K192" s="11">
        <v>0.29849999999999999</v>
      </c>
      <c r="L192" s="7"/>
      <c r="M192" s="7"/>
      <c r="N192" s="7"/>
    </row>
    <row r="193" spans="1:14">
      <c r="A193" s="51" t="s">
        <v>177</v>
      </c>
      <c r="B193" s="8" t="s">
        <v>75</v>
      </c>
      <c r="C193" s="14" t="s">
        <v>65</v>
      </c>
      <c r="D193" s="8">
        <v>2012</v>
      </c>
      <c r="E193" s="14">
        <v>2013</v>
      </c>
      <c r="F193" s="14" t="s">
        <v>98</v>
      </c>
      <c r="G193" s="11">
        <v>0.98839999999999995</v>
      </c>
      <c r="H193" s="11">
        <v>3.3300000000000003E-2</v>
      </c>
      <c r="I193" s="11">
        <v>0.1409</v>
      </c>
      <c r="J193" s="11">
        <v>0.20610000000000001</v>
      </c>
      <c r="K193" s="11">
        <v>0.23480000000000001</v>
      </c>
      <c r="L193" s="7"/>
      <c r="M193" s="7"/>
      <c r="N193" s="7"/>
    </row>
    <row r="194" spans="1:14">
      <c r="A194" s="51" t="s">
        <v>178</v>
      </c>
      <c r="B194" s="8" t="s">
        <v>75</v>
      </c>
      <c r="C194" s="14" t="s">
        <v>65</v>
      </c>
      <c r="D194" s="8">
        <v>2012</v>
      </c>
      <c r="E194" s="14">
        <v>2013</v>
      </c>
      <c r="F194" s="14" t="s">
        <v>98</v>
      </c>
      <c r="G194" s="11">
        <v>1</v>
      </c>
      <c r="H194" s="11">
        <v>4.0599999999999997E-2</v>
      </c>
      <c r="I194" s="11">
        <v>0.1313</v>
      </c>
      <c r="J194" s="11">
        <v>0.1031</v>
      </c>
      <c r="K194" s="11">
        <v>0.1125</v>
      </c>
      <c r="L194" s="7"/>
      <c r="M194" s="7"/>
      <c r="N194" s="7"/>
    </row>
    <row r="195" spans="1:14">
      <c r="A195" s="51" t="s">
        <v>179</v>
      </c>
      <c r="B195" s="8" t="s">
        <v>74</v>
      </c>
      <c r="C195" s="14" t="s">
        <v>65</v>
      </c>
      <c r="D195" s="8">
        <v>2012</v>
      </c>
      <c r="E195" s="14">
        <v>2013</v>
      </c>
      <c r="F195" s="14" t="s">
        <v>98</v>
      </c>
      <c r="G195" s="11">
        <v>0.87480000000000002</v>
      </c>
      <c r="H195" s="11">
        <v>0.10440000000000001</v>
      </c>
      <c r="I195" s="11">
        <v>0.18010000000000001</v>
      </c>
      <c r="J195" s="11">
        <v>4.7399999999999998E-2</v>
      </c>
      <c r="K195" s="11">
        <v>0.09</v>
      </c>
      <c r="L195" s="7"/>
      <c r="M195" s="7"/>
      <c r="N195" s="7"/>
    </row>
    <row r="196" spans="1:14">
      <c r="A196" s="51" t="s">
        <v>180</v>
      </c>
      <c r="B196" s="8" t="s">
        <v>75</v>
      </c>
      <c r="C196" s="14" t="s">
        <v>65</v>
      </c>
      <c r="D196" s="8">
        <v>2012</v>
      </c>
      <c r="E196" s="14">
        <v>2013</v>
      </c>
      <c r="F196" s="14" t="s">
        <v>98</v>
      </c>
      <c r="G196" s="11">
        <v>0.97799999999999998</v>
      </c>
      <c r="H196" s="11">
        <v>7.7499999999999999E-2</v>
      </c>
      <c r="I196" s="11">
        <v>0.23669999999999999</v>
      </c>
      <c r="J196" s="11">
        <v>0.24959999999999999</v>
      </c>
      <c r="K196" s="11">
        <v>0.28120000000000001</v>
      </c>
      <c r="L196" s="7"/>
      <c r="M196" s="7"/>
      <c r="N196" s="7"/>
    </row>
    <row r="197" spans="1:14">
      <c r="A197" s="51" t="s">
        <v>181</v>
      </c>
      <c r="B197" s="8" t="s">
        <v>75</v>
      </c>
      <c r="C197" s="14" t="s">
        <v>65</v>
      </c>
      <c r="D197" s="8">
        <v>2012</v>
      </c>
      <c r="E197" s="14">
        <v>2013</v>
      </c>
      <c r="F197" s="14" t="s">
        <v>98</v>
      </c>
      <c r="G197" s="11">
        <v>0.97250000000000003</v>
      </c>
      <c r="H197" s="11">
        <v>3.7499999999999999E-2</v>
      </c>
      <c r="I197" s="11">
        <v>0.12720000000000001</v>
      </c>
      <c r="J197" s="11">
        <v>0.17369999999999999</v>
      </c>
      <c r="K197" s="11">
        <v>0.1961</v>
      </c>
      <c r="L197" s="7"/>
      <c r="M197" s="7"/>
      <c r="N197" s="7"/>
    </row>
    <row r="198" spans="1:14">
      <c r="A198" s="13" t="s">
        <v>123</v>
      </c>
      <c r="B198" s="8" t="s">
        <v>74</v>
      </c>
      <c r="C198" s="14" t="s">
        <v>65</v>
      </c>
      <c r="D198" s="8">
        <v>2012</v>
      </c>
      <c r="E198" s="14">
        <v>2013</v>
      </c>
      <c r="F198" s="14" t="s">
        <v>98</v>
      </c>
      <c r="G198" s="11">
        <v>0.97040000000000004</v>
      </c>
      <c r="H198" s="11">
        <v>0.16</v>
      </c>
      <c r="I198" s="11">
        <v>0.29720000000000002</v>
      </c>
      <c r="J198" s="11">
        <v>7.1800000000000003E-2</v>
      </c>
      <c r="K198" s="11">
        <v>0.1139</v>
      </c>
      <c r="L198" s="7"/>
      <c r="M198" s="7"/>
      <c r="N198" s="7"/>
    </row>
    <row r="199" spans="1:14">
      <c r="A199" s="13" t="s">
        <v>124</v>
      </c>
      <c r="B199" s="8" t="s">
        <v>75</v>
      </c>
      <c r="C199" s="14" t="s">
        <v>65</v>
      </c>
      <c r="D199" s="8">
        <v>2012</v>
      </c>
      <c r="E199" s="14">
        <v>2013</v>
      </c>
      <c r="F199" s="14" t="s">
        <v>98</v>
      </c>
      <c r="G199" s="11">
        <v>0.9919</v>
      </c>
      <c r="H199" s="11">
        <v>5.2499999999999998E-2</v>
      </c>
      <c r="I199" s="11">
        <v>0.16769999999999999</v>
      </c>
      <c r="J199" s="11">
        <v>0.18990000000000001</v>
      </c>
      <c r="K199" s="11">
        <v>0.21010000000000001</v>
      </c>
      <c r="L199" s="7"/>
      <c r="M199" s="7"/>
      <c r="N199" s="7"/>
    </row>
    <row r="200" spans="1:14">
      <c r="A200" s="13" t="s">
        <v>125</v>
      </c>
      <c r="B200" s="8" t="s">
        <v>75</v>
      </c>
      <c r="C200" s="14" t="s">
        <v>65</v>
      </c>
      <c r="D200" s="8">
        <v>2012</v>
      </c>
      <c r="E200" s="14">
        <v>2013</v>
      </c>
      <c r="F200" s="14" t="s">
        <v>98</v>
      </c>
      <c r="G200" s="11">
        <v>0.89670000000000005</v>
      </c>
      <c r="H200" s="11">
        <v>4.7E-2</v>
      </c>
      <c r="I200" s="11">
        <v>0.1363</v>
      </c>
      <c r="J200" s="11">
        <v>0.2379</v>
      </c>
      <c r="K200" s="11">
        <v>0.2697</v>
      </c>
      <c r="L200" s="7"/>
      <c r="M200" s="7"/>
      <c r="N200" s="7"/>
    </row>
    <row r="201" spans="1:14">
      <c r="A201" s="13" t="s">
        <v>126</v>
      </c>
      <c r="B201" s="8" t="s">
        <v>75</v>
      </c>
      <c r="C201" s="14" t="s">
        <v>65</v>
      </c>
      <c r="D201" s="8">
        <v>2012</v>
      </c>
      <c r="E201" s="14">
        <v>2013</v>
      </c>
      <c r="F201" s="14" t="s">
        <v>98</v>
      </c>
      <c r="G201" s="11">
        <v>0.98850000000000005</v>
      </c>
      <c r="H201" s="11">
        <v>6.2E-2</v>
      </c>
      <c r="I201" s="11">
        <v>0.14860000000000001</v>
      </c>
      <c r="J201" s="11">
        <v>0.16470000000000001</v>
      </c>
      <c r="K201" s="11">
        <v>0.18179999999999999</v>
      </c>
      <c r="L201" s="7"/>
      <c r="M201" s="7"/>
      <c r="N201" s="7"/>
    </row>
    <row r="202" spans="1:14">
      <c r="A202" s="13" t="s">
        <v>127</v>
      </c>
      <c r="B202" s="8" t="s">
        <v>75</v>
      </c>
      <c r="C202" s="14" t="s">
        <v>65</v>
      </c>
      <c r="D202" s="8">
        <v>2012</v>
      </c>
      <c r="E202" s="14">
        <v>2013</v>
      </c>
      <c r="F202" s="14" t="s">
        <v>98</v>
      </c>
      <c r="G202" s="11">
        <v>0.99029999999999996</v>
      </c>
      <c r="H202" s="11">
        <v>5.6099999999999997E-2</v>
      </c>
      <c r="I202" s="11">
        <v>0.15840000000000001</v>
      </c>
      <c r="J202" s="11">
        <v>0.2079</v>
      </c>
      <c r="K202" s="11">
        <v>0.22109999999999999</v>
      </c>
      <c r="L202" s="7"/>
    </row>
    <row r="203" spans="1:14">
      <c r="A203" s="13" t="s">
        <v>128</v>
      </c>
      <c r="B203" s="8" t="s">
        <v>75</v>
      </c>
      <c r="C203" s="14" t="s">
        <v>65</v>
      </c>
      <c r="D203" s="8">
        <v>2012</v>
      </c>
      <c r="E203" s="14">
        <v>2013</v>
      </c>
      <c r="F203" s="14" t="s">
        <v>98</v>
      </c>
      <c r="G203" s="11">
        <v>0.96330000000000005</v>
      </c>
      <c r="H203" s="11">
        <v>6.25E-2</v>
      </c>
      <c r="I203" s="11">
        <v>0.1787</v>
      </c>
      <c r="J203" s="11">
        <v>0.17319999999999999</v>
      </c>
      <c r="K203" s="11">
        <v>0.20119999999999999</v>
      </c>
      <c r="L203" s="7"/>
    </row>
    <row r="204" spans="1:14">
      <c r="A204" s="13" t="s">
        <v>129</v>
      </c>
      <c r="B204" s="8" t="s">
        <v>75</v>
      </c>
      <c r="C204" s="14" t="s">
        <v>65</v>
      </c>
      <c r="D204" s="8">
        <v>2012</v>
      </c>
      <c r="E204" s="14">
        <v>2013</v>
      </c>
      <c r="F204" s="14" t="s">
        <v>98</v>
      </c>
      <c r="G204" s="11">
        <v>0.90759999999999996</v>
      </c>
      <c r="H204" s="11">
        <v>5.5399999999999998E-2</v>
      </c>
      <c r="I204" s="11">
        <v>0.19159999999999999</v>
      </c>
      <c r="J204" s="11">
        <v>0.1681</v>
      </c>
      <c r="K204" s="11">
        <v>0.18870000000000001</v>
      </c>
      <c r="L204" s="7"/>
    </row>
    <row r="205" spans="1:14">
      <c r="A205" s="13" t="s">
        <v>130</v>
      </c>
      <c r="B205" s="8" t="s">
        <v>75</v>
      </c>
      <c r="C205" s="14" t="s">
        <v>65</v>
      </c>
      <c r="D205" s="8">
        <v>2012</v>
      </c>
      <c r="E205" s="14">
        <v>2013</v>
      </c>
      <c r="F205" s="14" t="s">
        <v>98</v>
      </c>
      <c r="G205" s="11">
        <v>0.9546</v>
      </c>
      <c r="H205" s="11">
        <v>1.9E-2</v>
      </c>
      <c r="I205" s="11">
        <v>9.7100000000000006E-2</v>
      </c>
      <c r="J205" s="11">
        <v>0.27660000000000001</v>
      </c>
      <c r="K205" s="11">
        <v>0.29849999999999999</v>
      </c>
      <c r="L205" s="7"/>
    </row>
    <row r="206" spans="1:14">
      <c r="A206" s="13" t="s">
        <v>131</v>
      </c>
      <c r="B206" s="8" t="s">
        <v>75</v>
      </c>
      <c r="C206" s="14" t="s">
        <v>65</v>
      </c>
      <c r="D206" s="8">
        <v>2012</v>
      </c>
      <c r="E206" s="14">
        <v>2013</v>
      </c>
      <c r="F206" s="14" t="s">
        <v>98</v>
      </c>
      <c r="G206" s="11">
        <v>0.90139999999999998</v>
      </c>
      <c r="H206" s="11">
        <v>9.8699999999999996E-2</v>
      </c>
      <c r="I206" s="11">
        <v>0.2122</v>
      </c>
      <c r="J206" s="11">
        <v>0.17230000000000001</v>
      </c>
      <c r="K206" s="11">
        <v>0.187</v>
      </c>
      <c r="L206" s="7"/>
    </row>
    <row r="207" spans="1:14">
      <c r="A207" s="13" t="s">
        <v>132</v>
      </c>
      <c r="B207" s="8" t="s">
        <v>76</v>
      </c>
      <c r="C207" s="14" t="s">
        <v>65</v>
      </c>
      <c r="D207" s="8">
        <v>2012</v>
      </c>
      <c r="E207" s="14">
        <v>2013</v>
      </c>
      <c r="F207" s="14" t="s">
        <v>98</v>
      </c>
      <c r="G207" s="11">
        <v>0.94940000000000002</v>
      </c>
      <c r="H207" s="11">
        <v>0.1074</v>
      </c>
      <c r="I207" s="11">
        <v>0.18229999999999999</v>
      </c>
      <c r="J207" s="11">
        <v>1E-4</v>
      </c>
      <c r="K207" s="11">
        <v>3.5999999999999999E-3</v>
      </c>
      <c r="L207" s="7"/>
    </row>
    <row r="208" spans="1:14">
      <c r="A208" s="13" t="s">
        <v>133</v>
      </c>
      <c r="B208" s="8" t="s">
        <v>75</v>
      </c>
      <c r="C208" s="14" t="s">
        <v>65</v>
      </c>
      <c r="D208" s="8">
        <v>2012</v>
      </c>
      <c r="E208" s="14">
        <v>2013</v>
      </c>
      <c r="F208" s="14" t="s">
        <v>98</v>
      </c>
      <c r="G208" s="11">
        <v>0.9849</v>
      </c>
      <c r="H208" s="11">
        <v>5.4300000000000001E-2</v>
      </c>
      <c r="I208" s="11">
        <v>0.19189999999999999</v>
      </c>
      <c r="J208" s="11">
        <v>0.20630000000000001</v>
      </c>
      <c r="K208" s="11">
        <v>0.23719999999999999</v>
      </c>
      <c r="L208" s="7"/>
    </row>
    <row r="209" spans="1:12">
      <c r="A209" s="13" t="s">
        <v>134</v>
      </c>
      <c r="B209" s="8" t="s">
        <v>75</v>
      </c>
      <c r="C209" s="14" t="s">
        <v>65</v>
      </c>
      <c r="D209" s="8">
        <v>2012</v>
      </c>
      <c r="E209" s="14">
        <v>2013</v>
      </c>
      <c r="F209" s="14" t="s">
        <v>98</v>
      </c>
      <c r="G209" s="11">
        <v>0.94610000000000005</v>
      </c>
      <c r="H209" s="11">
        <v>4.1000000000000002E-2</v>
      </c>
      <c r="I209" s="11">
        <v>0.1153</v>
      </c>
      <c r="J209" s="11">
        <v>0.17460000000000001</v>
      </c>
      <c r="K209" s="11">
        <v>0.19020000000000001</v>
      </c>
      <c r="L209" s="7"/>
    </row>
    <row r="210" spans="1:12">
      <c r="A210" s="13" t="s">
        <v>135</v>
      </c>
      <c r="B210" s="8" t="s">
        <v>75</v>
      </c>
      <c r="C210" s="14" t="s">
        <v>65</v>
      </c>
      <c r="D210" s="8">
        <v>2012</v>
      </c>
      <c r="E210" s="14">
        <v>2013</v>
      </c>
      <c r="F210" s="14" t="s">
        <v>98</v>
      </c>
      <c r="G210" s="11">
        <v>0.96340000000000003</v>
      </c>
      <c r="H210" s="11">
        <v>4.7100000000000003E-2</v>
      </c>
      <c r="I210" s="11">
        <v>0.14510000000000001</v>
      </c>
      <c r="J210" s="11">
        <v>0.1804</v>
      </c>
      <c r="K210" s="11">
        <v>0.1961</v>
      </c>
      <c r="L210" s="7"/>
    </row>
    <row r="211" spans="1:12">
      <c r="A211" s="13" t="s">
        <v>136</v>
      </c>
      <c r="B211" s="8" t="s">
        <v>75</v>
      </c>
      <c r="C211" s="14" t="s">
        <v>65</v>
      </c>
      <c r="D211" s="8">
        <v>2012</v>
      </c>
      <c r="E211" s="14">
        <v>2013</v>
      </c>
      <c r="F211" s="14" t="s">
        <v>98</v>
      </c>
      <c r="G211" s="11">
        <v>0.99060000000000004</v>
      </c>
      <c r="H211" s="11">
        <v>6.6500000000000004E-2</v>
      </c>
      <c r="I211" s="11">
        <v>0.1898</v>
      </c>
      <c r="J211" s="11">
        <v>0.26069999999999999</v>
      </c>
      <c r="K211" s="11">
        <v>0.30669999999999997</v>
      </c>
      <c r="L211" s="7"/>
    </row>
    <row r="212" spans="1:12">
      <c r="A212" s="13" t="s">
        <v>137</v>
      </c>
      <c r="B212" s="8" t="s">
        <v>75</v>
      </c>
      <c r="C212" s="14" t="s">
        <v>65</v>
      </c>
      <c r="D212" s="8">
        <v>2012</v>
      </c>
      <c r="E212" s="14">
        <v>2013</v>
      </c>
      <c r="F212" s="14" t="s">
        <v>98</v>
      </c>
      <c r="G212" s="11">
        <v>0.98599999999999999</v>
      </c>
      <c r="H212" s="11">
        <v>6.1699999999999998E-2</v>
      </c>
      <c r="I212" s="11">
        <v>0.1958</v>
      </c>
      <c r="J212" s="11">
        <v>0.26750000000000002</v>
      </c>
      <c r="K212" s="11">
        <v>0.29160000000000003</v>
      </c>
      <c r="L212" s="7"/>
    </row>
    <row r="213" spans="1:12">
      <c r="A213" s="13" t="s">
        <v>138</v>
      </c>
      <c r="B213" s="8" t="s">
        <v>75</v>
      </c>
      <c r="C213" s="14" t="s">
        <v>65</v>
      </c>
      <c r="D213" s="8">
        <v>2012</v>
      </c>
      <c r="E213" s="14">
        <v>2013</v>
      </c>
      <c r="F213" s="14" t="s">
        <v>98</v>
      </c>
      <c r="G213" s="11">
        <v>1</v>
      </c>
      <c r="H213" s="11">
        <v>8.1799999999999998E-2</v>
      </c>
      <c r="I213" s="11">
        <v>0.19500000000000001</v>
      </c>
      <c r="J213" s="11">
        <v>0.23269999999999999</v>
      </c>
      <c r="K213" s="11">
        <v>0.26419999999999999</v>
      </c>
      <c r="L213" s="7"/>
    </row>
    <row r="214" spans="1:12">
      <c r="A214" s="13" t="s">
        <v>139</v>
      </c>
      <c r="B214" s="8" t="s">
        <v>75</v>
      </c>
      <c r="C214" s="14" t="s">
        <v>65</v>
      </c>
      <c r="D214" s="8">
        <v>2012</v>
      </c>
      <c r="E214" s="14">
        <v>2013</v>
      </c>
      <c r="F214" s="14" t="s">
        <v>98</v>
      </c>
      <c r="G214" s="11">
        <v>0.94499999999999995</v>
      </c>
      <c r="H214" s="11">
        <v>1.9199999999999998E-2</v>
      </c>
      <c r="I214" s="11">
        <v>0.18459999999999999</v>
      </c>
      <c r="J214" s="11">
        <v>9.2299999999999993E-2</v>
      </c>
      <c r="K214" s="11">
        <v>9.6199999999999994E-2</v>
      </c>
      <c r="L214" s="7"/>
    </row>
    <row r="215" spans="1:12">
      <c r="A215" s="13" t="s">
        <v>140</v>
      </c>
      <c r="B215" s="8" t="s">
        <v>75</v>
      </c>
      <c r="C215" s="14" t="s">
        <v>65</v>
      </c>
      <c r="D215" s="8">
        <v>2012</v>
      </c>
      <c r="E215" s="14">
        <v>2013</v>
      </c>
      <c r="F215" s="14" t="s">
        <v>98</v>
      </c>
      <c r="G215" s="11">
        <v>0.99260000000000004</v>
      </c>
      <c r="H215" s="11">
        <v>3.78E-2</v>
      </c>
      <c r="I215" s="11">
        <v>0.1368</v>
      </c>
      <c r="J215" s="11">
        <v>0.1095</v>
      </c>
      <c r="K215" s="11">
        <v>0.11990000000000001</v>
      </c>
      <c r="L215" s="7"/>
    </row>
    <row r="216" spans="1:12">
      <c r="A216" s="13" t="s">
        <v>141</v>
      </c>
      <c r="B216" s="8" t="s">
        <v>75</v>
      </c>
      <c r="C216" s="14" t="s">
        <v>65</v>
      </c>
      <c r="D216" s="8">
        <v>2012</v>
      </c>
      <c r="E216" s="14">
        <v>2013</v>
      </c>
      <c r="F216" s="14" t="s">
        <v>98</v>
      </c>
      <c r="G216" s="11">
        <v>0.96230000000000004</v>
      </c>
      <c r="H216" s="11">
        <v>3.6900000000000002E-2</v>
      </c>
      <c r="I216" s="11">
        <v>0.10299999999999999</v>
      </c>
      <c r="J216" s="11">
        <v>0.26669999999999999</v>
      </c>
      <c r="K216" s="11">
        <v>0.3221</v>
      </c>
      <c r="L216" s="7"/>
    </row>
    <row r="217" spans="1:12">
      <c r="A217" s="13" t="s">
        <v>142</v>
      </c>
      <c r="B217" s="8" t="s">
        <v>75</v>
      </c>
      <c r="C217" s="14" t="s">
        <v>65</v>
      </c>
      <c r="D217" s="8">
        <v>2012</v>
      </c>
      <c r="E217" s="14">
        <v>2013</v>
      </c>
      <c r="F217" s="14" t="s">
        <v>98</v>
      </c>
      <c r="G217" s="11">
        <v>0.96919999999999995</v>
      </c>
      <c r="H217" s="11">
        <v>3.2899999999999999E-2</v>
      </c>
      <c r="I217" s="11">
        <v>0.12920000000000001</v>
      </c>
      <c r="J217" s="11">
        <v>0.1613</v>
      </c>
      <c r="K217" s="11">
        <v>0.18579999999999999</v>
      </c>
      <c r="L217" s="7"/>
    </row>
    <row r="218" spans="1:12">
      <c r="A218" s="13" t="s">
        <v>143</v>
      </c>
      <c r="B218" s="8" t="s">
        <v>74</v>
      </c>
      <c r="C218" s="14" t="s">
        <v>65</v>
      </c>
      <c r="D218" s="8">
        <v>2012</v>
      </c>
      <c r="E218" s="14">
        <v>2013</v>
      </c>
      <c r="F218" s="14" t="s">
        <v>98</v>
      </c>
      <c r="G218" s="11">
        <v>0.99350000000000005</v>
      </c>
      <c r="H218" s="11">
        <v>8.5500000000000007E-2</v>
      </c>
      <c r="I218" s="11">
        <v>0.1714</v>
      </c>
      <c r="J218" s="11">
        <v>5.0700000000000002E-2</v>
      </c>
      <c r="K218" s="11">
        <v>8.09E-2</v>
      </c>
      <c r="L218" s="7"/>
    </row>
    <row r="219" spans="1:12">
      <c r="A219" s="13" t="s">
        <v>144</v>
      </c>
      <c r="B219" s="8" t="s">
        <v>74</v>
      </c>
      <c r="C219" s="14" t="s">
        <v>65</v>
      </c>
      <c r="D219" s="8">
        <v>2012</v>
      </c>
      <c r="E219" s="14">
        <v>2013</v>
      </c>
      <c r="F219" s="14" t="s">
        <v>98</v>
      </c>
      <c r="G219" s="11">
        <v>0.94820000000000004</v>
      </c>
      <c r="H219" s="11">
        <v>8.72E-2</v>
      </c>
      <c r="I219" s="11">
        <v>0.17469999999999999</v>
      </c>
      <c r="J219" s="11">
        <v>3.9100000000000003E-2</v>
      </c>
      <c r="K219" s="11">
        <v>6.5699999999999995E-2</v>
      </c>
      <c r="L219" s="7"/>
    </row>
    <row r="220" spans="1:12">
      <c r="A220" s="13" t="s">
        <v>145</v>
      </c>
      <c r="B220" s="8" t="s">
        <v>75</v>
      </c>
      <c r="C220" s="14" t="s">
        <v>65</v>
      </c>
      <c r="D220" s="8">
        <v>2012</v>
      </c>
      <c r="E220" s="14">
        <v>2013</v>
      </c>
      <c r="F220" s="14" t="s">
        <v>98</v>
      </c>
      <c r="G220" s="11">
        <v>0.95409999999999995</v>
      </c>
      <c r="H220" s="11">
        <v>3.0099999999999998E-2</v>
      </c>
      <c r="I220" s="11">
        <v>9.3399999999999997E-2</v>
      </c>
      <c r="J220" s="11">
        <v>0.16869999999999999</v>
      </c>
      <c r="K220" s="11">
        <v>0.17469999999999999</v>
      </c>
      <c r="L220" s="7"/>
    </row>
    <row r="221" spans="1:12">
      <c r="A221" s="13" t="s">
        <v>146</v>
      </c>
      <c r="B221" s="8" t="s">
        <v>75</v>
      </c>
      <c r="C221" s="14" t="s">
        <v>65</v>
      </c>
      <c r="D221" s="8">
        <v>2012</v>
      </c>
      <c r="E221" s="14">
        <v>2013</v>
      </c>
      <c r="F221" s="14" t="s">
        <v>98</v>
      </c>
      <c r="G221" s="11">
        <v>0.94159999999999999</v>
      </c>
      <c r="H221" s="11">
        <v>3.27E-2</v>
      </c>
      <c r="I221" s="11">
        <v>0.123</v>
      </c>
      <c r="J221" s="11">
        <v>0.18590000000000001</v>
      </c>
      <c r="K221" s="11">
        <v>0.2034</v>
      </c>
      <c r="L221" s="7"/>
    </row>
    <row r="222" spans="1:12">
      <c r="A222" s="13" t="s">
        <v>147</v>
      </c>
      <c r="B222" s="8" t="s">
        <v>74</v>
      </c>
      <c r="C222" s="14" t="s">
        <v>65</v>
      </c>
      <c r="D222" s="8">
        <v>2012</v>
      </c>
      <c r="E222" s="14">
        <v>2013</v>
      </c>
      <c r="F222" s="14" t="s">
        <v>98</v>
      </c>
      <c r="G222" s="11">
        <v>0.97350000000000003</v>
      </c>
      <c r="H222" s="11">
        <v>0.09</v>
      </c>
      <c r="I222" s="11">
        <v>0.17230000000000001</v>
      </c>
      <c r="J222" s="11">
        <v>5.1900000000000002E-2</v>
      </c>
      <c r="K222" s="11">
        <v>8.4400000000000003E-2</v>
      </c>
      <c r="L222" s="7"/>
    </row>
    <row r="223" spans="1:12">
      <c r="A223" s="13" t="s">
        <v>148</v>
      </c>
      <c r="B223" s="8" t="s">
        <v>75</v>
      </c>
      <c r="C223" s="14" t="s">
        <v>65</v>
      </c>
      <c r="D223" s="8">
        <v>2012</v>
      </c>
      <c r="E223" s="14">
        <v>2013</v>
      </c>
      <c r="F223" s="14" t="s">
        <v>98</v>
      </c>
      <c r="G223" s="11">
        <v>0.99619999999999997</v>
      </c>
      <c r="H223" s="11">
        <v>4.3400000000000001E-2</v>
      </c>
      <c r="I223" s="11">
        <v>0.15090000000000001</v>
      </c>
      <c r="J223" s="11">
        <v>0.1726</v>
      </c>
      <c r="K223" s="11">
        <v>0.20519999999999999</v>
      </c>
      <c r="L223" s="7"/>
    </row>
    <row r="224" spans="1:12">
      <c r="A224" s="13" t="s">
        <v>149</v>
      </c>
      <c r="B224" s="8" t="s">
        <v>75</v>
      </c>
      <c r="C224" s="14" t="s">
        <v>65</v>
      </c>
      <c r="D224" s="8">
        <v>2012</v>
      </c>
      <c r="E224" s="14">
        <v>2013</v>
      </c>
      <c r="F224" s="14" t="s">
        <v>98</v>
      </c>
      <c r="G224" s="11">
        <v>0.93579999999999997</v>
      </c>
      <c r="H224" s="11">
        <v>4.3799999999999999E-2</v>
      </c>
      <c r="I224" s="11">
        <v>0.13270000000000001</v>
      </c>
      <c r="J224" s="11">
        <v>0.22359999999999999</v>
      </c>
      <c r="K224" s="11">
        <v>0.24030000000000001</v>
      </c>
      <c r="L224" s="7"/>
    </row>
    <row r="225" spans="1:12">
      <c r="A225" s="13" t="s">
        <v>150</v>
      </c>
      <c r="B225" s="8" t="s">
        <v>74</v>
      </c>
      <c r="C225" s="14" t="s">
        <v>65</v>
      </c>
      <c r="D225" s="8">
        <v>2012</v>
      </c>
      <c r="E225" s="14">
        <v>2013</v>
      </c>
      <c r="F225" s="14" t="s">
        <v>98</v>
      </c>
      <c r="G225" s="11">
        <v>0.89159999999999995</v>
      </c>
      <c r="H225" s="11">
        <v>0.1691</v>
      </c>
      <c r="I225" s="11">
        <v>0.27579999999999999</v>
      </c>
      <c r="J225" s="11">
        <v>7.8100000000000003E-2</v>
      </c>
      <c r="K225" s="11">
        <v>0.125</v>
      </c>
      <c r="L225" s="7"/>
    </row>
    <row r="226" spans="1:12">
      <c r="A226" s="13" t="s">
        <v>151</v>
      </c>
      <c r="B226" s="8" t="s">
        <v>74</v>
      </c>
      <c r="C226" s="14" t="s">
        <v>65</v>
      </c>
      <c r="D226" s="8">
        <v>2012</v>
      </c>
      <c r="E226" s="14">
        <v>2013</v>
      </c>
      <c r="F226" s="14" t="s">
        <v>98</v>
      </c>
      <c r="G226" s="11">
        <v>0.91290000000000004</v>
      </c>
      <c r="H226" s="11">
        <v>8.72E-2</v>
      </c>
      <c r="I226" s="11">
        <v>0.19109999999999999</v>
      </c>
      <c r="J226" s="11">
        <v>7.0499999999999993E-2</v>
      </c>
      <c r="K226" s="11">
        <v>0.11650000000000001</v>
      </c>
      <c r="L226" s="7"/>
    </row>
    <row r="227" spans="1:12">
      <c r="A227" s="13" t="s">
        <v>152</v>
      </c>
      <c r="B227" s="8" t="s">
        <v>75</v>
      </c>
      <c r="C227" s="14" t="s">
        <v>65</v>
      </c>
      <c r="D227" s="8">
        <v>2012</v>
      </c>
      <c r="E227" s="14">
        <v>2013</v>
      </c>
      <c r="F227" s="14" t="s">
        <v>98</v>
      </c>
      <c r="G227" s="11">
        <v>0.96260000000000001</v>
      </c>
      <c r="H227" s="11">
        <v>5.6099999999999997E-2</v>
      </c>
      <c r="I227" s="11">
        <v>0.1464</v>
      </c>
      <c r="J227" s="11">
        <v>0.18029999999999999</v>
      </c>
      <c r="K227" s="11">
        <v>0.1988</v>
      </c>
      <c r="L227" s="7"/>
    </row>
    <row r="228" spans="1:12">
      <c r="A228" s="13" t="s">
        <v>153</v>
      </c>
      <c r="B228" s="8" t="s">
        <v>74</v>
      </c>
      <c r="C228" s="14" t="s">
        <v>65</v>
      </c>
      <c r="D228" s="8">
        <v>2012</v>
      </c>
      <c r="E228" s="14">
        <v>2013</v>
      </c>
      <c r="F228" s="14" t="s">
        <v>98</v>
      </c>
      <c r="G228" s="11">
        <v>0.89780000000000004</v>
      </c>
      <c r="H228" s="11">
        <v>7.5700000000000003E-2</v>
      </c>
      <c r="I228" s="11">
        <v>0.15809999999999999</v>
      </c>
      <c r="J228" s="11">
        <v>4.65E-2</v>
      </c>
      <c r="K228" s="11">
        <v>7.3099999999999998E-2</v>
      </c>
      <c r="L228" s="7"/>
    </row>
    <row r="229" spans="1:12">
      <c r="A229" s="13" t="s">
        <v>154</v>
      </c>
      <c r="B229" s="8" t="s">
        <v>74</v>
      </c>
      <c r="C229" s="14" t="s">
        <v>65</v>
      </c>
      <c r="D229" s="8">
        <v>2012</v>
      </c>
      <c r="E229" s="14">
        <v>2013</v>
      </c>
      <c r="F229" s="14" t="s">
        <v>98</v>
      </c>
      <c r="G229" s="11">
        <v>0.82650000000000001</v>
      </c>
      <c r="H229" s="11">
        <v>8.09E-2</v>
      </c>
      <c r="I229" s="11">
        <v>0.16900000000000001</v>
      </c>
      <c r="J229" s="11">
        <v>4.5100000000000001E-2</v>
      </c>
      <c r="K229" s="11">
        <v>7.9799999999999996E-2</v>
      </c>
      <c r="L229" s="7"/>
    </row>
    <row r="230" spans="1:12">
      <c r="A230" s="13" t="s">
        <v>155</v>
      </c>
      <c r="B230" s="8" t="s">
        <v>74</v>
      </c>
      <c r="C230" s="14" t="s">
        <v>65</v>
      </c>
      <c r="D230" s="8">
        <v>2012</v>
      </c>
      <c r="E230" s="14">
        <v>2013</v>
      </c>
      <c r="F230" s="14" t="s">
        <v>98</v>
      </c>
      <c r="G230" s="11">
        <v>0.93289999999999995</v>
      </c>
      <c r="H230" s="11">
        <v>0.1115</v>
      </c>
      <c r="I230" s="11">
        <v>0.2203</v>
      </c>
      <c r="J230" s="11">
        <v>4.9299999999999997E-2</v>
      </c>
      <c r="K230" s="11">
        <v>8.3500000000000005E-2</v>
      </c>
      <c r="L230" s="7"/>
    </row>
    <row r="231" spans="1:12">
      <c r="A231" s="13" t="s">
        <v>156</v>
      </c>
      <c r="B231" s="8" t="s">
        <v>74</v>
      </c>
      <c r="C231" s="14" t="s">
        <v>65</v>
      </c>
      <c r="D231" s="8">
        <v>2012</v>
      </c>
      <c r="E231" s="14">
        <v>2013</v>
      </c>
      <c r="F231" s="14" t="s">
        <v>98</v>
      </c>
      <c r="G231" s="11">
        <v>0.85109999999999997</v>
      </c>
      <c r="H231" s="11">
        <v>6.4699999999999994E-2</v>
      </c>
      <c r="I231" s="11">
        <v>0.1426</v>
      </c>
      <c r="J231" s="11">
        <v>1.14E-2</v>
      </c>
      <c r="K231" s="11">
        <v>4.19E-2</v>
      </c>
      <c r="L231" s="7"/>
    </row>
    <row r="232" spans="1:12">
      <c r="A232" s="13" t="s">
        <v>157</v>
      </c>
      <c r="B232" s="8" t="s">
        <v>74</v>
      </c>
      <c r="C232" s="14" t="s">
        <v>65</v>
      </c>
      <c r="D232" s="8">
        <v>2012</v>
      </c>
      <c r="E232" s="14">
        <v>2013</v>
      </c>
      <c r="F232" s="14" t="s">
        <v>98</v>
      </c>
      <c r="G232" s="11">
        <v>0.88949999999999996</v>
      </c>
      <c r="H232" s="11">
        <v>5.4600000000000003E-2</v>
      </c>
      <c r="I232" s="11">
        <v>0.17549999999999999</v>
      </c>
      <c r="J232" s="11">
        <v>2.5100000000000001E-2</v>
      </c>
      <c r="K232" s="11">
        <v>6.0900000000000003E-2</v>
      </c>
      <c r="L232" s="7"/>
    </row>
    <row r="233" spans="1:12">
      <c r="A233" s="13" t="s">
        <v>158</v>
      </c>
      <c r="B233" s="8" t="s">
        <v>75</v>
      </c>
      <c r="C233" s="14" t="s">
        <v>65</v>
      </c>
      <c r="D233" s="8">
        <v>2012</v>
      </c>
      <c r="E233" s="14">
        <v>2013</v>
      </c>
      <c r="F233" s="14" t="s">
        <v>98</v>
      </c>
      <c r="G233" s="11">
        <v>0.89600000000000002</v>
      </c>
      <c r="H233" s="11">
        <v>3.9300000000000002E-2</v>
      </c>
      <c r="I233" s="11">
        <v>0.14169999999999999</v>
      </c>
      <c r="J233" s="11">
        <v>0.26</v>
      </c>
      <c r="K233" s="11">
        <v>0.28639999999999999</v>
      </c>
      <c r="L233" s="7"/>
    </row>
    <row r="234" spans="1:12">
      <c r="A234" s="13" t="s">
        <v>159</v>
      </c>
      <c r="B234" s="8" t="s">
        <v>75</v>
      </c>
      <c r="C234" s="14" t="s">
        <v>65</v>
      </c>
      <c r="D234" s="8">
        <v>2012</v>
      </c>
      <c r="E234" s="14">
        <v>2013</v>
      </c>
      <c r="F234" s="14" t="s">
        <v>98</v>
      </c>
      <c r="G234" s="11">
        <v>0.95830000000000004</v>
      </c>
      <c r="H234" s="11">
        <v>0</v>
      </c>
      <c r="I234" s="11">
        <v>0.1633</v>
      </c>
      <c r="J234" s="11">
        <v>0.12239999999999999</v>
      </c>
      <c r="K234" s="11">
        <v>0.12239999999999999</v>
      </c>
      <c r="L234" s="7"/>
    </row>
    <row r="235" spans="1:12">
      <c r="A235" s="13" t="s">
        <v>160</v>
      </c>
      <c r="B235" s="8" t="s">
        <v>75</v>
      </c>
      <c r="C235" s="14" t="s">
        <v>65</v>
      </c>
      <c r="D235" s="8">
        <v>2012</v>
      </c>
      <c r="E235" s="14">
        <v>2013</v>
      </c>
      <c r="F235" s="14" t="s">
        <v>98</v>
      </c>
      <c r="G235" s="11">
        <v>0.95020000000000004</v>
      </c>
      <c r="H235" s="11">
        <v>3.39E-2</v>
      </c>
      <c r="I235" s="11">
        <v>0.12529999999999999</v>
      </c>
      <c r="J235" s="11">
        <v>0.15909999999999999</v>
      </c>
      <c r="K235" s="11">
        <v>0.17860000000000001</v>
      </c>
      <c r="L235" s="7"/>
    </row>
    <row r="236" spans="1:12">
      <c r="A236" s="13" t="s">
        <v>161</v>
      </c>
      <c r="B236" s="8" t="s">
        <v>74</v>
      </c>
      <c r="C236" s="14" t="s">
        <v>65</v>
      </c>
      <c r="D236" s="8">
        <v>2012</v>
      </c>
      <c r="E236" s="14">
        <v>2013</v>
      </c>
      <c r="F236" s="14" t="s">
        <v>98</v>
      </c>
      <c r="G236" s="11">
        <v>0.96350000000000002</v>
      </c>
      <c r="H236" s="11">
        <v>2.53E-2</v>
      </c>
      <c r="I236" s="11">
        <v>0.13639999999999999</v>
      </c>
      <c r="J236" s="11">
        <v>1.35E-2</v>
      </c>
      <c r="K236" s="11">
        <v>6.7400000000000002E-2</v>
      </c>
      <c r="L236" s="7"/>
    </row>
    <row r="237" spans="1:12">
      <c r="A237" s="13" t="s">
        <v>162</v>
      </c>
      <c r="B237" s="8" t="s">
        <v>74</v>
      </c>
      <c r="C237" s="14" t="s">
        <v>65</v>
      </c>
      <c r="D237" s="8">
        <v>2012</v>
      </c>
      <c r="E237" s="14">
        <v>2013</v>
      </c>
      <c r="F237" s="14" t="s">
        <v>98</v>
      </c>
      <c r="G237" s="11">
        <v>0.62250000000000005</v>
      </c>
      <c r="H237" s="11">
        <v>8.1100000000000005E-2</v>
      </c>
      <c r="I237" s="11">
        <v>0.1802</v>
      </c>
      <c r="J237" s="11">
        <v>3.9899999999999998E-2</v>
      </c>
      <c r="K237" s="11">
        <v>7.0699999999999999E-2</v>
      </c>
      <c r="L237" s="7"/>
    </row>
    <row r="238" spans="1:12">
      <c r="A238" s="13" t="s">
        <v>163</v>
      </c>
      <c r="B238" s="8" t="s">
        <v>75</v>
      </c>
      <c r="C238" s="14" t="s">
        <v>65</v>
      </c>
      <c r="D238" s="8">
        <v>2012</v>
      </c>
      <c r="E238" s="14">
        <v>2013</v>
      </c>
      <c r="F238" s="14" t="s">
        <v>98</v>
      </c>
      <c r="G238" s="11">
        <v>0.95730000000000004</v>
      </c>
      <c r="H238" s="11">
        <v>3.7499999999999999E-2</v>
      </c>
      <c r="I238" s="11">
        <v>0.15790000000000001</v>
      </c>
      <c r="J238" s="11">
        <v>0.21879999999999999</v>
      </c>
      <c r="K238" s="11">
        <v>0.24310000000000001</v>
      </c>
      <c r="L238" s="7"/>
    </row>
    <row r="239" spans="1:12">
      <c r="A239" s="13" t="s">
        <v>164</v>
      </c>
      <c r="B239" s="8" t="s">
        <v>75</v>
      </c>
      <c r="C239" s="14" t="s">
        <v>65</v>
      </c>
      <c r="D239" s="8">
        <v>2012</v>
      </c>
      <c r="E239" s="14">
        <v>2013</v>
      </c>
      <c r="F239" s="14" t="s">
        <v>98</v>
      </c>
      <c r="G239" s="11">
        <v>0.95920000000000005</v>
      </c>
      <c r="H239" s="11">
        <v>4.7199999999999999E-2</v>
      </c>
      <c r="I239" s="11">
        <v>0.15060000000000001</v>
      </c>
      <c r="J239" s="11">
        <v>0.18160000000000001</v>
      </c>
      <c r="K239" s="11">
        <v>0.1973</v>
      </c>
      <c r="L239" s="7"/>
    </row>
    <row r="240" spans="1:12">
      <c r="A240" s="13" t="s">
        <v>165</v>
      </c>
      <c r="B240" s="8" t="s">
        <v>75</v>
      </c>
      <c r="C240" s="14" t="s">
        <v>65</v>
      </c>
      <c r="D240" s="8">
        <v>2012</v>
      </c>
      <c r="E240" s="14">
        <v>2013</v>
      </c>
      <c r="F240" s="14" t="s">
        <v>98</v>
      </c>
      <c r="G240" s="11">
        <v>0.9879</v>
      </c>
      <c r="H240" s="11">
        <v>9.9599999999999994E-2</v>
      </c>
      <c r="I240" s="11">
        <v>0.20860000000000001</v>
      </c>
      <c r="J240" s="11">
        <v>0.22170000000000001</v>
      </c>
      <c r="K240" s="11">
        <v>0.24349999999999999</v>
      </c>
      <c r="L240" s="7"/>
    </row>
    <row r="241" spans="1:12">
      <c r="A241" s="13" t="s">
        <v>166</v>
      </c>
      <c r="B241" s="8" t="s">
        <v>75</v>
      </c>
      <c r="C241" s="14" t="s">
        <v>65</v>
      </c>
      <c r="D241" s="8">
        <v>2012</v>
      </c>
      <c r="E241" s="14">
        <v>2013</v>
      </c>
      <c r="F241" s="14" t="s">
        <v>98</v>
      </c>
      <c r="G241" s="11">
        <v>0.89129999999999998</v>
      </c>
      <c r="H241" s="11">
        <v>6.6100000000000006E-2</v>
      </c>
      <c r="I241" s="11">
        <v>0.17899999999999999</v>
      </c>
      <c r="J241" s="11">
        <v>0.28789999999999999</v>
      </c>
      <c r="K241" s="11">
        <v>0.31130000000000002</v>
      </c>
      <c r="L241" s="7"/>
    </row>
    <row r="242" spans="1:12">
      <c r="A242" s="13" t="s">
        <v>167</v>
      </c>
      <c r="B242" s="8" t="s">
        <v>74</v>
      </c>
      <c r="C242" s="14" t="s">
        <v>65</v>
      </c>
      <c r="D242" s="8">
        <v>2012</v>
      </c>
      <c r="E242" s="14">
        <v>2013</v>
      </c>
      <c r="F242" s="14" t="s">
        <v>98</v>
      </c>
      <c r="G242" s="11">
        <v>0.97840000000000005</v>
      </c>
      <c r="H242" s="11">
        <v>0.18149999999999999</v>
      </c>
      <c r="I242" s="11">
        <v>0.3261</v>
      </c>
      <c r="J242" s="11">
        <v>0.1263</v>
      </c>
      <c r="K242" s="11">
        <v>0.17630000000000001</v>
      </c>
      <c r="L242" s="7"/>
    </row>
    <row r="243" spans="1:12">
      <c r="A243" s="13" t="s">
        <v>168</v>
      </c>
      <c r="B243" s="8" t="s">
        <v>75</v>
      </c>
      <c r="C243" s="14" t="s">
        <v>65</v>
      </c>
      <c r="D243" s="8">
        <v>2012</v>
      </c>
      <c r="E243" s="14">
        <v>2013</v>
      </c>
      <c r="F243" s="14" t="s">
        <v>98</v>
      </c>
      <c r="G243" s="11">
        <v>0.96009999999999995</v>
      </c>
      <c r="H243" s="11">
        <v>3.5499999999999997E-2</v>
      </c>
      <c r="I243" s="11">
        <v>0.14219999999999999</v>
      </c>
      <c r="J243" s="11">
        <v>0.1588</v>
      </c>
      <c r="K243" s="11">
        <v>0.18010000000000001</v>
      </c>
      <c r="L243" s="7"/>
    </row>
    <row r="244" spans="1:12">
      <c r="A244" s="13" t="s">
        <v>169</v>
      </c>
      <c r="B244" s="8" t="s">
        <v>74</v>
      </c>
      <c r="C244" s="14" t="s">
        <v>65</v>
      </c>
      <c r="D244" s="8">
        <v>2012</v>
      </c>
      <c r="E244" s="14">
        <v>2013</v>
      </c>
      <c r="F244" s="14" t="s">
        <v>98</v>
      </c>
      <c r="G244" s="11">
        <v>0.95369999999999999</v>
      </c>
      <c r="H244" s="11">
        <v>8.8400000000000006E-2</v>
      </c>
      <c r="I244" s="11">
        <v>0.20930000000000001</v>
      </c>
      <c r="J244" s="11">
        <v>6.8400000000000002E-2</v>
      </c>
      <c r="K244" s="11">
        <v>0.1172</v>
      </c>
      <c r="L244" s="7"/>
    </row>
    <row r="245" spans="1:12">
      <c r="A245" s="13" t="s">
        <v>170</v>
      </c>
      <c r="B245" s="8" t="s">
        <v>74</v>
      </c>
      <c r="C245" s="14" t="s">
        <v>65</v>
      </c>
      <c r="D245" s="8">
        <v>2012</v>
      </c>
      <c r="E245" s="14">
        <v>2013</v>
      </c>
      <c r="F245" s="14" t="s">
        <v>98</v>
      </c>
      <c r="G245" s="11">
        <v>0.90549999999999997</v>
      </c>
      <c r="H245" s="11">
        <v>0.11260000000000001</v>
      </c>
      <c r="I245" s="11">
        <v>0.2137</v>
      </c>
      <c r="J245" s="11">
        <v>5.8599999999999999E-2</v>
      </c>
      <c r="K245" s="11">
        <v>0.1048</v>
      </c>
      <c r="L245" s="7"/>
    </row>
    <row r="246" spans="1:12">
      <c r="A246" s="13" t="s">
        <v>171</v>
      </c>
      <c r="B246" s="8" t="s">
        <v>75</v>
      </c>
      <c r="C246" s="14" t="s">
        <v>65</v>
      </c>
      <c r="D246" s="8">
        <v>2012</v>
      </c>
      <c r="E246" s="14">
        <v>2013</v>
      </c>
      <c r="F246" s="14" t="s">
        <v>98</v>
      </c>
      <c r="G246" s="11">
        <v>0.95679999999999998</v>
      </c>
      <c r="H246" s="11">
        <v>4.1700000000000001E-2</v>
      </c>
      <c r="I246" s="11">
        <v>0.1363</v>
      </c>
      <c r="J246" s="11">
        <v>0.2087</v>
      </c>
      <c r="K246" s="11">
        <v>0.2298</v>
      </c>
      <c r="L246" s="7"/>
    </row>
    <row r="247" spans="1:12">
      <c r="A247" s="51" t="s">
        <v>172</v>
      </c>
      <c r="B247" s="8" t="s">
        <v>66</v>
      </c>
      <c r="C247" s="14" t="s">
        <v>3</v>
      </c>
      <c r="D247" s="8">
        <v>2013</v>
      </c>
      <c r="E247" s="14">
        <v>2013</v>
      </c>
      <c r="F247" s="14" t="s">
        <v>98</v>
      </c>
      <c r="G247" s="11">
        <v>0.93689999999999996</v>
      </c>
      <c r="H247" s="11">
        <v>0.1353</v>
      </c>
      <c r="I247" s="11">
        <v>0.22209999999999999</v>
      </c>
      <c r="J247" s="11">
        <v>7.22E-2</v>
      </c>
      <c r="K247" s="11">
        <v>9.3899999999999997E-2</v>
      </c>
      <c r="L247" s="7"/>
    </row>
    <row r="248" spans="1:12">
      <c r="A248" s="51" t="s">
        <v>173</v>
      </c>
      <c r="B248" s="8" t="s">
        <v>74</v>
      </c>
      <c r="C248" s="14" t="s">
        <v>3</v>
      </c>
      <c r="D248" s="8">
        <v>2013</v>
      </c>
      <c r="E248" s="14">
        <v>2013</v>
      </c>
      <c r="F248" s="14" t="s">
        <v>98</v>
      </c>
      <c r="G248" s="11">
        <v>0.86619999999999997</v>
      </c>
      <c r="H248" s="11">
        <v>8.2299999999999998E-2</v>
      </c>
      <c r="I248" s="11">
        <v>0.18390000000000001</v>
      </c>
      <c r="J248" s="11">
        <v>4.99E-2</v>
      </c>
      <c r="K248" s="11">
        <v>9.5200000000000007E-2</v>
      </c>
      <c r="L248" s="7"/>
    </row>
    <row r="249" spans="1:12">
      <c r="A249" s="51" t="s">
        <v>174</v>
      </c>
      <c r="B249" s="8" t="s">
        <v>75</v>
      </c>
      <c r="C249" s="14" t="s">
        <v>3</v>
      </c>
      <c r="D249" s="8">
        <v>2013</v>
      </c>
      <c r="E249" s="14">
        <v>2013</v>
      </c>
      <c r="F249" s="14" t="s">
        <v>98</v>
      </c>
      <c r="G249" s="11">
        <v>0.92859999999999998</v>
      </c>
      <c r="H249" s="11">
        <v>0.1875</v>
      </c>
      <c r="I249" s="11">
        <v>0.1875</v>
      </c>
      <c r="J249" s="11">
        <v>0</v>
      </c>
      <c r="K249" s="11">
        <v>0.125</v>
      </c>
      <c r="L249" s="7"/>
    </row>
    <row r="250" spans="1:12">
      <c r="A250" s="51" t="s">
        <v>175</v>
      </c>
      <c r="B250" s="8" t="s">
        <v>75</v>
      </c>
      <c r="C250" s="14" t="s">
        <v>3</v>
      </c>
      <c r="D250" s="8">
        <v>2013</v>
      </c>
      <c r="E250" s="14">
        <v>2013</v>
      </c>
      <c r="F250" s="14" t="s">
        <v>98</v>
      </c>
      <c r="G250" s="11">
        <v>0.93120000000000003</v>
      </c>
      <c r="H250" s="11">
        <v>0.17080000000000001</v>
      </c>
      <c r="I250" s="11">
        <v>0.25619999999999998</v>
      </c>
      <c r="J250" s="11">
        <v>0.18859999999999999</v>
      </c>
      <c r="K250" s="11">
        <v>0.19570000000000001</v>
      </c>
      <c r="L250" s="7"/>
    </row>
    <row r="251" spans="1:12">
      <c r="A251" s="51" t="s">
        <v>176</v>
      </c>
      <c r="B251" s="8" t="s">
        <v>75</v>
      </c>
      <c r="C251" s="14" t="s">
        <v>3</v>
      </c>
      <c r="D251" s="8">
        <v>2013</v>
      </c>
      <c r="E251" s="14">
        <v>2013</v>
      </c>
      <c r="F251" s="14" t="s">
        <v>98</v>
      </c>
      <c r="G251" s="11">
        <v>0.95820000000000005</v>
      </c>
      <c r="H251" s="11">
        <v>0.14660000000000001</v>
      </c>
      <c r="I251" s="11">
        <v>0.21859999999999999</v>
      </c>
      <c r="J251" s="11">
        <v>0.217</v>
      </c>
      <c r="K251" s="11">
        <v>0.23430000000000001</v>
      </c>
      <c r="L251" s="7"/>
    </row>
    <row r="252" spans="1:12">
      <c r="A252" s="51" t="s">
        <v>177</v>
      </c>
      <c r="B252" s="8" t="s">
        <v>75</v>
      </c>
      <c r="C252" s="14" t="s">
        <v>3</v>
      </c>
      <c r="D252" s="8">
        <v>2013</v>
      </c>
      <c r="E252" s="14">
        <v>2013</v>
      </c>
      <c r="F252" s="14" t="s">
        <v>98</v>
      </c>
      <c r="G252" s="11">
        <v>0.96440000000000003</v>
      </c>
      <c r="H252" s="11">
        <v>0.12570000000000001</v>
      </c>
      <c r="I252" s="11">
        <v>0.19320000000000001</v>
      </c>
      <c r="J252" s="11">
        <v>0.13650000000000001</v>
      </c>
      <c r="K252" s="11">
        <v>0.15540000000000001</v>
      </c>
      <c r="L252" s="7"/>
    </row>
    <row r="253" spans="1:12">
      <c r="A253" s="51" t="s">
        <v>178</v>
      </c>
      <c r="B253" s="8" t="s">
        <v>75</v>
      </c>
      <c r="C253" s="14" t="s">
        <v>3</v>
      </c>
      <c r="D253" s="8">
        <v>2013</v>
      </c>
      <c r="E253" s="14">
        <v>2013</v>
      </c>
      <c r="F253" s="14" t="s">
        <v>98</v>
      </c>
      <c r="G253" s="11">
        <v>1</v>
      </c>
      <c r="H253" s="11">
        <v>0.20530000000000001</v>
      </c>
      <c r="I253" s="11">
        <v>0.2848</v>
      </c>
      <c r="J253" s="11">
        <v>0.1424</v>
      </c>
      <c r="K253" s="11">
        <v>0.15890000000000001</v>
      </c>
      <c r="L253" s="7"/>
    </row>
    <row r="254" spans="1:12">
      <c r="A254" s="51" t="s">
        <v>179</v>
      </c>
      <c r="B254" s="8" t="s">
        <v>74</v>
      </c>
      <c r="C254" s="14" t="s">
        <v>3</v>
      </c>
      <c r="D254" s="8">
        <v>2013</v>
      </c>
      <c r="E254" s="14">
        <v>2013</v>
      </c>
      <c r="F254" s="14" t="s">
        <v>98</v>
      </c>
      <c r="G254" s="11">
        <v>0.90680000000000005</v>
      </c>
      <c r="H254" s="11">
        <v>0.11459999999999999</v>
      </c>
      <c r="I254" s="11">
        <v>0.20930000000000001</v>
      </c>
      <c r="J254" s="11">
        <v>4.4299999999999999E-2</v>
      </c>
      <c r="K254" s="11">
        <v>8.14E-2</v>
      </c>
      <c r="L254" s="7"/>
    </row>
    <row r="255" spans="1:12">
      <c r="A255" s="51" t="s">
        <v>180</v>
      </c>
      <c r="B255" s="8" t="s">
        <v>75</v>
      </c>
      <c r="C255" s="14" t="s">
        <v>3</v>
      </c>
      <c r="D255" s="8">
        <v>2013</v>
      </c>
      <c r="E255" s="14">
        <v>2013</v>
      </c>
      <c r="F255" s="14" t="s">
        <v>98</v>
      </c>
      <c r="G255" s="11">
        <v>0.98809999999999998</v>
      </c>
      <c r="H255" s="11">
        <v>0.2485</v>
      </c>
      <c r="I255" s="11">
        <v>0.33579999999999999</v>
      </c>
      <c r="J255" s="11">
        <v>0.25</v>
      </c>
      <c r="K255" s="11">
        <v>0.26479999999999998</v>
      </c>
      <c r="L255" s="7"/>
    </row>
    <row r="256" spans="1:12">
      <c r="A256" s="51" t="s">
        <v>181</v>
      </c>
      <c r="B256" s="8" t="s">
        <v>75</v>
      </c>
      <c r="C256" s="14" t="s">
        <v>3</v>
      </c>
      <c r="D256" s="8">
        <v>2013</v>
      </c>
      <c r="E256" s="14">
        <v>2013</v>
      </c>
      <c r="F256" s="14" t="s">
        <v>98</v>
      </c>
      <c r="G256" s="11">
        <v>0.98819999999999997</v>
      </c>
      <c r="H256" s="11">
        <v>0.14749999999999999</v>
      </c>
      <c r="I256" s="11">
        <v>0.22439999999999999</v>
      </c>
      <c r="J256" s="11">
        <v>0.15629999999999999</v>
      </c>
      <c r="K256" s="11">
        <v>0.17560000000000001</v>
      </c>
      <c r="L256" s="7"/>
    </row>
    <row r="257" spans="1:12">
      <c r="A257" s="13" t="s">
        <v>123</v>
      </c>
      <c r="B257" s="8" t="s">
        <v>74</v>
      </c>
      <c r="C257" s="14" t="s">
        <v>3</v>
      </c>
      <c r="D257" s="8">
        <v>2013</v>
      </c>
      <c r="E257" s="14">
        <v>2013</v>
      </c>
      <c r="F257" s="14" t="s">
        <v>98</v>
      </c>
      <c r="G257" s="11">
        <v>0.97150000000000003</v>
      </c>
      <c r="H257" s="11">
        <v>0.12839999999999999</v>
      </c>
      <c r="I257" s="11">
        <v>0.24709999999999999</v>
      </c>
      <c r="J257" s="11">
        <v>5.0999999999999997E-2</v>
      </c>
      <c r="K257" s="11">
        <v>8.77E-2</v>
      </c>
      <c r="L257" s="7"/>
    </row>
    <row r="258" spans="1:12">
      <c r="A258" s="13" t="s">
        <v>124</v>
      </c>
      <c r="B258" s="8" t="s">
        <v>75</v>
      </c>
      <c r="C258" s="14" t="s">
        <v>3</v>
      </c>
      <c r="D258" s="8">
        <v>2013</v>
      </c>
      <c r="E258" s="14">
        <v>2013</v>
      </c>
      <c r="F258" s="14" t="s">
        <v>98</v>
      </c>
      <c r="G258" s="11">
        <v>1</v>
      </c>
      <c r="H258" s="11">
        <v>0.20250000000000001</v>
      </c>
      <c r="I258" s="11">
        <v>0.28310000000000002</v>
      </c>
      <c r="J258" s="11">
        <v>0.1467</v>
      </c>
      <c r="K258" s="11">
        <v>0.15909999999999999</v>
      </c>
      <c r="L258" s="7"/>
    </row>
    <row r="259" spans="1:12">
      <c r="A259" s="13" t="s">
        <v>125</v>
      </c>
      <c r="B259" s="8" t="s">
        <v>75</v>
      </c>
      <c r="C259" s="14" t="s">
        <v>3</v>
      </c>
      <c r="D259" s="8">
        <v>2013</v>
      </c>
      <c r="E259" s="14">
        <v>2013</v>
      </c>
      <c r="F259" s="14" t="s">
        <v>98</v>
      </c>
      <c r="G259" s="11">
        <v>0.89980000000000004</v>
      </c>
      <c r="H259" s="11">
        <v>0.13739999999999999</v>
      </c>
      <c r="I259" s="11">
        <v>0.21429999999999999</v>
      </c>
      <c r="J259" s="11">
        <v>0.1986</v>
      </c>
      <c r="K259" s="11">
        <v>0.22839999999999999</v>
      </c>
      <c r="L259" s="7"/>
    </row>
    <row r="260" spans="1:12">
      <c r="A260" s="13" t="s">
        <v>126</v>
      </c>
      <c r="B260" s="8" t="s">
        <v>75</v>
      </c>
      <c r="C260" s="14" t="s">
        <v>3</v>
      </c>
      <c r="D260" s="8">
        <v>2013</v>
      </c>
      <c r="E260" s="14">
        <v>2013</v>
      </c>
      <c r="F260" s="14" t="s">
        <v>98</v>
      </c>
      <c r="G260" s="11">
        <v>0.98660000000000003</v>
      </c>
      <c r="H260" s="11">
        <v>0.1933</v>
      </c>
      <c r="I260" s="11">
        <v>0.27460000000000001</v>
      </c>
      <c r="J260" s="11">
        <v>0.15609999999999999</v>
      </c>
      <c r="K260" s="11">
        <v>0.17649999999999999</v>
      </c>
      <c r="L260" s="7"/>
    </row>
    <row r="261" spans="1:12">
      <c r="A261" s="13" t="s">
        <v>127</v>
      </c>
      <c r="B261" s="8" t="s">
        <v>75</v>
      </c>
      <c r="C261" s="14" t="s">
        <v>3</v>
      </c>
      <c r="D261" s="8">
        <v>2013</v>
      </c>
      <c r="E261" s="14">
        <v>2013</v>
      </c>
      <c r="F261" s="14" t="s">
        <v>98</v>
      </c>
      <c r="G261" s="11">
        <v>0.98399999999999999</v>
      </c>
      <c r="H261" s="11">
        <v>0.15290000000000001</v>
      </c>
      <c r="I261" s="11">
        <v>0.20380000000000001</v>
      </c>
      <c r="J261" s="11">
        <v>0.14330000000000001</v>
      </c>
      <c r="K261" s="11">
        <v>0.15290000000000001</v>
      </c>
      <c r="L261" s="7"/>
    </row>
    <row r="262" spans="1:12">
      <c r="A262" s="13" t="s">
        <v>128</v>
      </c>
      <c r="B262" s="8" t="s">
        <v>75</v>
      </c>
      <c r="C262" s="14" t="s">
        <v>3</v>
      </c>
      <c r="D262" s="8">
        <v>2013</v>
      </c>
      <c r="E262" s="14">
        <v>2013</v>
      </c>
      <c r="F262" s="14" t="s">
        <v>98</v>
      </c>
      <c r="G262" s="11">
        <v>0.9556</v>
      </c>
      <c r="H262" s="11">
        <v>0.2293</v>
      </c>
      <c r="I262" s="11">
        <v>0.31</v>
      </c>
      <c r="J262" s="11">
        <v>0.1245</v>
      </c>
      <c r="K262" s="11">
        <v>0.14710000000000001</v>
      </c>
      <c r="L262" s="7"/>
    </row>
    <row r="263" spans="1:12">
      <c r="A263" s="13" t="s">
        <v>129</v>
      </c>
      <c r="B263" s="8" t="s">
        <v>75</v>
      </c>
      <c r="C263" s="14" t="s">
        <v>3</v>
      </c>
      <c r="D263" s="8">
        <v>2013</v>
      </c>
      <c r="E263" s="14">
        <v>2013</v>
      </c>
      <c r="F263" s="14" t="s">
        <v>98</v>
      </c>
      <c r="G263" s="11">
        <v>0.95350000000000001</v>
      </c>
      <c r="H263" s="11">
        <v>0.2024</v>
      </c>
      <c r="I263" s="11">
        <v>0.28420000000000001</v>
      </c>
      <c r="J263" s="11">
        <v>0.15989999999999999</v>
      </c>
      <c r="K263" s="11">
        <v>0.17979999999999999</v>
      </c>
      <c r="L263" s="7"/>
    </row>
    <row r="264" spans="1:12">
      <c r="A264" s="13" t="s">
        <v>130</v>
      </c>
      <c r="B264" s="8" t="s">
        <v>75</v>
      </c>
      <c r="C264" s="14" t="s">
        <v>3</v>
      </c>
      <c r="D264" s="8">
        <v>2013</v>
      </c>
      <c r="E264" s="14">
        <v>2013</v>
      </c>
      <c r="F264" s="14" t="s">
        <v>98</v>
      </c>
      <c r="G264" s="11">
        <v>0.95179999999999998</v>
      </c>
      <c r="H264" s="11">
        <v>0.1065</v>
      </c>
      <c r="I264" s="11">
        <v>0.1754</v>
      </c>
      <c r="J264" s="11">
        <v>0.21360000000000001</v>
      </c>
      <c r="K264" s="11">
        <v>0.24429999999999999</v>
      </c>
      <c r="L264" s="7"/>
    </row>
    <row r="265" spans="1:12">
      <c r="A265" s="13" t="s">
        <v>131</v>
      </c>
      <c r="B265" s="8" t="s">
        <v>75</v>
      </c>
      <c r="C265" s="14" t="s">
        <v>3</v>
      </c>
      <c r="D265" s="8">
        <v>2013</v>
      </c>
      <c r="E265" s="14">
        <v>2013</v>
      </c>
      <c r="F265" s="14" t="s">
        <v>98</v>
      </c>
      <c r="G265" s="11">
        <v>0.92120000000000002</v>
      </c>
      <c r="H265" s="11">
        <v>0.16109999999999999</v>
      </c>
      <c r="I265" s="11">
        <v>0.251</v>
      </c>
      <c r="J265" s="11">
        <v>0.16739999999999999</v>
      </c>
      <c r="K265" s="11">
        <v>0.1946</v>
      </c>
      <c r="L265" s="7"/>
    </row>
    <row r="266" spans="1:12">
      <c r="A266" s="13" t="s">
        <v>132</v>
      </c>
      <c r="B266" s="8" t="s">
        <v>76</v>
      </c>
      <c r="C266" s="14" t="s">
        <v>3</v>
      </c>
      <c r="D266" s="8">
        <v>2013</v>
      </c>
      <c r="E266" s="14">
        <v>2013</v>
      </c>
      <c r="F266" s="14" t="s">
        <v>98</v>
      </c>
      <c r="G266" s="11">
        <v>0.95140000000000002</v>
      </c>
      <c r="H266" s="11">
        <v>0.11310000000000001</v>
      </c>
      <c r="I266" s="11">
        <v>0.19370000000000001</v>
      </c>
      <c r="J266" s="11">
        <v>1.1299999999999999E-2</v>
      </c>
      <c r="K266" s="11">
        <v>1.61E-2</v>
      </c>
      <c r="L266" s="7"/>
    </row>
    <row r="267" spans="1:12">
      <c r="A267" s="13" t="s">
        <v>133</v>
      </c>
      <c r="B267" s="8" t="s">
        <v>75</v>
      </c>
      <c r="C267" s="14" t="s">
        <v>3</v>
      </c>
      <c r="D267" s="8">
        <v>2013</v>
      </c>
      <c r="E267" s="14">
        <v>2013</v>
      </c>
      <c r="F267" s="14" t="s">
        <v>98</v>
      </c>
      <c r="G267" s="11">
        <v>0.98319999999999996</v>
      </c>
      <c r="H267" s="11">
        <v>0.1867</v>
      </c>
      <c r="I267" s="11">
        <v>0.27750000000000002</v>
      </c>
      <c r="J267" s="11">
        <v>0.153</v>
      </c>
      <c r="K267" s="11">
        <v>0.1804</v>
      </c>
      <c r="L267" s="7"/>
    </row>
    <row r="268" spans="1:12">
      <c r="A268" s="13" t="s">
        <v>134</v>
      </c>
      <c r="B268" s="8" t="s">
        <v>75</v>
      </c>
      <c r="C268" s="14" t="s">
        <v>3</v>
      </c>
      <c r="D268" s="8">
        <v>2013</v>
      </c>
      <c r="E268" s="14">
        <v>2013</v>
      </c>
      <c r="F268" s="14" t="s">
        <v>98</v>
      </c>
      <c r="G268" s="11">
        <v>0.93279999999999996</v>
      </c>
      <c r="H268" s="11">
        <v>0.16220000000000001</v>
      </c>
      <c r="I268" s="11">
        <v>0.22159999999999999</v>
      </c>
      <c r="J268" s="11">
        <v>0.13469999999999999</v>
      </c>
      <c r="K268" s="11">
        <v>0.15690000000000001</v>
      </c>
      <c r="L268" s="7"/>
    </row>
    <row r="269" spans="1:12">
      <c r="A269" s="13" t="s">
        <v>135</v>
      </c>
      <c r="B269" s="8" t="s">
        <v>75</v>
      </c>
      <c r="C269" s="14" t="s">
        <v>3</v>
      </c>
      <c r="D269" s="8">
        <v>2013</v>
      </c>
      <c r="E269" s="14">
        <v>2013</v>
      </c>
      <c r="F269" s="14" t="s">
        <v>98</v>
      </c>
      <c r="G269" s="11">
        <v>0.93810000000000004</v>
      </c>
      <c r="H269" s="11">
        <v>0.14130000000000001</v>
      </c>
      <c r="I269" s="11">
        <v>0.18729999999999999</v>
      </c>
      <c r="J269" s="11">
        <v>0.1449</v>
      </c>
      <c r="K269" s="11">
        <v>0.1696</v>
      </c>
      <c r="L269" s="7"/>
    </row>
    <row r="270" spans="1:12">
      <c r="A270" s="13" t="s">
        <v>136</v>
      </c>
      <c r="B270" s="8" t="s">
        <v>75</v>
      </c>
      <c r="C270" s="14" t="s">
        <v>3</v>
      </c>
      <c r="D270" s="8">
        <v>2013</v>
      </c>
      <c r="E270" s="14">
        <v>2013</v>
      </c>
      <c r="F270" s="14" t="s">
        <v>98</v>
      </c>
      <c r="G270" s="11">
        <v>0.98860000000000003</v>
      </c>
      <c r="H270" s="11">
        <v>0.21590000000000001</v>
      </c>
      <c r="I270" s="11">
        <v>0.32200000000000001</v>
      </c>
      <c r="J270" s="11">
        <v>0.16200000000000001</v>
      </c>
      <c r="K270" s="11">
        <v>0.19939999999999999</v>
      </c>
      <c r="L270" s="7"/>
    </row>
    <row r="271" spans="1:12">
      <c r="A271" s="13" t="s">
        <v>137</v>
      </c>
      <c r="B271" s="8" t="s">
        <v>75</v>
      </c>
      <c r="C271" s="14" t="s">
        <v>3</v>
      </c>
      <c r="D271" s="8">
        <v>2013</v>
      </c>
      <c r="E271" s="14">
        <v>2013</v>
      </c>
      <c r="F271" s="14" t="s">
        <v>98</v>
      </c>
      <c r="G271" s="11">
        <v>0.99080000000000001</v>
      </c>
      <c r="H271" s="11">
        <v>0.20349999999999999</v>
      </c>
      <c r="I271" s="11">
        <v>0.29580000000000001</v>
      </c>
      <c r="J271" s="11">
        <v>0.18909999999999999</v>
      </c>
      <c r="K271" s="11">
        <v>0.2097</v>
      </c>
      <c r="L271" s="7"/>
    </row>
    <row r="272" spans="1:12">
      <c r="A272" s="13" t="s">
        <v>138</v>
      </c>
      <c r="B272" s="8" t="s">
        <v>75</v>
      </c>
      <c r="C272" s="14" t="s">
        <v>3</v>
      </c>
      <c r="D272" s="8">
        <v>2013</v>
      </c>
      <c r="E272" s="14">
        <v>2013</v>
      </c>
      <c r="F272" s="14" t="s">
        <v>98</v>
      </c>
      <c r="G272" s="11">
        <v>0.94550000000000001</v>
      </c>
      <c r="H272" s="11">
        <v>0.22500000000000001</v>
      </c>
      <c r="I272" s="11">
        <v>0.34379999999999999</v>
      </c>
      <c r="J272" s="11">
        <v>0.1125</v>
      </c>
      <c r="K272" s="11">
        <v>0.1313</v>
      </c>
      <c r="L272" s="7"/>
    </row>
    <row r="273" spans="1:12">
      <c r="A273" s="13" t="s">
        <v>139</v>
      </c>
      <c r="B273" s="8" t="s">
        <v>75</v>
      </c>
      <c r="C273" s="14" t="s">
        <v>3</v>
      </c>
      <c r="D273" s="8">
        <v>2013</v>
      </c>
      <c r="E273" s="14">
        <v>2013</v>
      </c>
      <c r="F273" s="14" t="s">
        <v>98</v>
      </c>
      <c r="G273" s="11">
        <v>0.89090000000000003</v>
      </c>
      <c r="H273" s="11">
        <v>0.10730000000000001</v>
      </c>
      <c r="I273" s="11">
        <v>0.1469</v>
      </c>
      <c r="J273" s="11">
        <v>3.39E-2</v>
      </c>
      <c r="K273" s="11">
        <v>8.4699999999999998E-2</v>
      </c>
      <c r="L273" s="7"/>
    </row>
    <row r="274" spans="1:12">
      <c r="A274" s="13" t="s">
        <v>140</v>
      </c>
      <c r="B274" s="8" t="s">
        <v>75</v>
      </c>
      <c r="C274" s="14" t="s">
        <v>3</v>
      </c>
      <c r="D274" s="8">
        <v>2013</v>
      </c>
      <c r="E274" s="14">
        <v>2013</v>
      </c>
      <c r="F274" s="14" t="s">
        <v>98</v>
      </c>
      <c r="G274" s="11">
        <v>0.99539999999999995</v>
      </c>
      <c r="H274" s="11">
        <v>0.16839999999999999</v>
      </c>
      <c r="I274" s="11">
        <v>0.22370000000000001</v>
      </c>
      <c r="J274" s="11">
        <v>0.10009999999999999</v>
      </c>
      <c r="K274" s="11">
        <v>0.1116</v>
      </c>
      <c r="L274" s="7"/>
    </row>
    <row r="275" spans="1:12">
      <c r="A275" s="13" t="s">
        <v>141</v>
      </c>
      <c r="B275" s="8" t="s">
        <v>75</v>
      </c>
      <c r="C275" s="14" t="s">
        <v>3</v>
      </c>
      <c r="D275" s="8">
        <v>2013</v>
      </c>
      <c r="E275" s="14">
        <v>2013</v>
      </c>
      <c r="F275" s="14" t="s">
        <v>98</v>
      </c>
      <c r="G275" s="11">
        <v>0.96950000000000003</v>
      </c>
      <c r="H275" s="11">
        <v>0.1108</v>
      </c>
      <c r="I275" s="11">
        <v>0.17949999999999999</v>
      </c>
      <c r="J275" s="11">
        <v>0.24809999999999999</v>
      </c>
      <c r="K275" s="11">
        <v>0.27460000000000001</v>
      </c>
      <c r="L275" s="7"/>
    </row>
    <row r="276" spans="1:12">
      <c r="A276" s="13" t="s">
        <v>142</v>
      </c>
      <c r="B276" s="8" t="s">
        <v>75</v>
      </c>
      <c r="C276" s="14" t="s">
        <v>3</v>
      </c>
      <c r="D276" s="8">
        <v>2013</v>
      </c>
      <c r="E276" s="14">
        <v>2013</v>
      </c>
      <c r="F276" s="14" t="s">
        <v>98</v>
      </c>
      <c r="G276" s="11">
        <v>0.9446</v>
      </c>
      <c r="H276" s="11">
        <v>0.12909999999999999</v>
      </c>
      <c r="I276" s="11">
        <v>0.20660000000000001</v>
      </c>
      <c r="J276" s="11">
        <v>0.1166</v>
      </c>
      <c r="K276" s="11">
        <v>0.1346</v>
      </c>
      <c r="L276" s="7"/>
    </row>
    <row r="277" spans="1:12">
      <c r="A277" s="13" t="s">
        <v>143</v>
      </c>
      <c r="B277" s="8" t="s">
        <v>74</v>
      </c>
      <c r="C277" s="14" t="s">
        <v>3</v>
      </c>
      <c r="D277" s="8">
        <v>2013</v>
      </c>
      <c r="E277" s="14">
        <v>2013</v>
      </c>
      <c r="F277" s="14" t="s">
        <v>98</v>
      </c>
      <c r="G277" s="11">
        <v>0.99280000000000002</v>
      </c>
      <c r="H277" s="11">
        <v>8.7099999999999997E-2</v>
      </c>
      <c r="I277" s="11">
        <v>0.17699999999999999</v>
      </c>
      <c r="J277" s="11">
        <v>4.2700000000000002E-2</v>
      </c>
      <c r="K277" s="11">
        <v>7.2300000000000003E-2</v>
      </c>
      <c r="L277" s="7"/>
    </row>
    <row r="278" spans="1:12">
      <c r="A278" s="13" t="s">
        <v>144</v>
      </c>
      <c r="B278" s="8" t="s">
        <v>74</v>
      </c>
      <c r="C278" s="14" t="s">
        <v>3</v>
      </c>
      <c r="D278" s="8">
        <v>2013</v>
      </c>
      <c r="E278" s="14">
        <v>2013</v>
      </c>
      <c r="F278" s="14" t="s">
        <v>98</v>
      </c>
      <c r="G278" s="11">
        <v>0.96679999999999999</v>
      </c>
      <c r="H278" s="11">
        <v>8.5999999999999993E-2</v>
      </c>
      <c r="I278" s="11">
        <v>0.16980000000000001</v>
      </c>
      <c r="J278" s="11">
        <v>3.3500000000000002E-2</v>
      </c>
      <c r="K278" s="11">
        <v>5.8700000000000002E-2</v>
      </c>
      <c r="L278" s="7"/>
    </row>
    <row r="279" spans="1:12">
      <c r="A279" s="13" t="s">
        <v>145</v>
      </c>
      <c r="B279" s="8" t="s">
        <v>75</v>
      </c>
      <c r="C279" s="14" t="s">
        <v>3</v>
      </c>
      <c r="D279" s="8">
        <v>2013</v>
      </c>
      <c r="E279" s="14">
        <v>2013</v>
      </c>
      <c r="F279" s="14" t="s">
        <v>98</v>
      </c>
      <c r="G279" s="11">
        <v>0.98109999999999997</v>
      </c>
      <c r="H279" s="11">
        <v>0.17069999999999999</v>
      </c>
      <c r="I279" s="11">
        <v>0.22750000000000001</v>
      </c>
      <c r="J279" s="11">
        <v>0.1168</v>
      </c>
      <c r="K279" s="11">
        <v>0.1198</v>
      </c>
      <c r="L279" s="7"/>
    </row>
    <row r="280" spans="1:12">
      <c r="A280" s="13" t="s">
        <v>146</v>
      </c>
      <c r="B280" s="8" t="s">
        <v>75</v>
      </c>
      <c r="C280" s="14" t="s">
        <v>3</v>
      </c>
      <c r="D280" s="8">
        <v>2013</v>
      </c>
      <c r="E280" s="14">
        <v>2013</v>
      </c>
      <c r="F280" s="14" t="s">
        <v>98</v>
      </c>
      <c r="G280" s="11">
        <v>0.95799999999999996</v>
      </c>
      <c r="H280" s="11">
        <v>0.18240000000000001</v>
      </c>
      <c r="I280" s="11">
        <v>0.25790000000000002</v>
      </c>
      <c r="J280" s="11">
        <v>0.14030000000000001</v>
      </c>
      <c r="K280" s="11">
        <v>0.1608</v>
      </c>
      <c r="L280" s="7"/>
    </row>
    <row r="281" spans="1:12">
      <c r="A281" s="13" t="s">
        <v>147</v>
      </c>
      <c r="B281" s="8" t="s">
        <v>74</v>
      </c>
      <c r="C281" s="14" t="s">
        <v>3</v>
      </c>
      <c r="D281" s="8">
        <v>2013</v>
      </c>
      <c r="E281" s="14">
        <v>2013</v>
      </c>
      <c r="F281" s="14" t="s">
        <v>98</v>
      </c>
      <c r="G281" s="11">
        <v>0.95569999999999999</v>
      </c>
      <c r="H281" s="11">
        <v>9.4399999999999998E-2</v>
      </c>
      <c r="I281" s="11">
        <v>0.18149999999999999</v>
      </c>
      <c r="J281" s="11">
        <v>4.8099999999999997E-2</v>
      </c>
      <c r="K281" s="11">
        <v>8.1900000000000001E-2</v>
      </c>
      <c r="L281" s="7"/>
    </row>
    <row r="282" spans="1:12">
      <c r="A282" s="13" t="s">
        <v>148</v>
      </c>
      <c r="B282" s="8" t="s">
        <v>75</v>
      </c>
      <c r="C282" s="14" t="s">
        <v>3</v>
      </c>
      <c r="D282" s="8">
        <v>2013</v>
      </c>
      <c r="E282" s="14">
        <v>2013</v>
      </c>
      <c r="F282" s="14" t="s">
        <v>98</v>
      </c>
      <c r="G282" s="11">
        <v>0.97750000000000004</v>
      </c>
      <c r="H282" s="11">
        <v>0.17069999999999999</v>
      </c>
      <c r="I282" s="11">
        <v>0.23680000000000001</v>
      </c>
      <c r="J282" s="11">
        <v>0.1202</v>
      </c>
      <c r="K282" s="11">
        <v>0.1394</v>
      </c>
      <c r="L282" s="7"/>
    </row>
    <row r="283" spans="1:12">
      <c r="A283" s="13" t="s">
        <v>149</v>
      </c>
      <c r="B283" s="8" t="s">
        <v>75</v>
      </c>
      <c r="C283" s="14" t="s">
        <v>3</v>
      </c>
      <c r="D283" s="8">
        <v>2013</v>
      </c>
      <c r="E283" s="14">
        <v>2013</v>
      </c>
      <c r="F283" s="14" t="s">
        <v>98</v>
      </c>
      <c r="G283" s="11">
        <v>0.92679999999999996</v>
      </c>
      <c r="H283" s="11">
        <v>0.21779999999999999</v>
      </c>
      <c r="I283" s="11">
        <v>0.28589999999999999</v>
      </c>
      <c r="J283" s="11">
        <v>0.1492</v>
      </c>
      <c r="K283" s="11">
        <v>0.1651</v>
      </c>
      <c r="L283" s="7"/>
    </row>
    <row r="284" spans="1:12">
      <c r="A284" s="13" t="s">
        <v>150</v>
      </c>
      <c r="B284" s="8" t="s">
        <v>74</v>
      </c>
      <c r="C284" s="14" t="s">
        <v>3</v>
      </c>
      <c r="D284" s="8">
        <v>2013</v>
      </c>
      <c r="E284" s="14">
        <v>2013</v>
      </c>
      <c r="F284" s="14" t="s">
        <v>98</v>
      </c>
      <c r="G284" s="11">
        <v>0.9143</v>
      </c>
      <c r="H284" s="11">
        <v>0.1158</v>
      </c>
      <c r="I284" s="11">
        <v>0.22689999999999999</v>
      </c>
      <c r="J284" s="11">
        <v>2.7799999999999998E-2</v>
      </c>
      <c r="K284" s="11">
        <v>5.5300000000000002E-2</v>
      </c>
      <c r="L284" s="7"/>
    </row>
    <row r="285" spans="1:12">
      <c r="A285" s="13" t="s">
        <v>151</v>
      </c>
      <c r="B285" s="8" t="s">
        <v>74</v>
      </c>
      <c r="C285" s="14" t="s">
        <v>3</v>
      </c>
      <c r="D285" s="8">
        <v>2013</v>
      </c>
      <c r="E285" s="14">
        <v>2013</v>
      </c>
      <c r="F285" s="14" t="s">
        <v>98</v>
      </c>
      <c r="G285" s="11">
        <v>0.75280000000000002</v>
      </c>
      <c r="H285" s="11">
        <v>0.1028</v>
      </c>
      <c r="I285" s="11">
        <v>0.20530000000000001</v>
      </c>
      <c r="J285" s="11">
        <v>0.08</v>
      </c>
      <c r="K285" s="11">
        <v>0.1164</v>
      </c>
      <c r="L285" s="7"/>
    </row>
    <row r="286" spans="1:12">
      <c r="A286" s="13" t="s">
        <v>152</v>
      </c>
      <c r="B286" s="8" t="s">
        <v>75</v>
      </c>
      <c r="C286" s="14" t="s">
        <v>3</v>
      </c>
      <c r="D286" s="8">
        <v>2013</v>
      </c>
      <c r="E286" s="14">
        <v>2013</v>
      </c>
      <c r="F286" s="14" t="s">
        <v>98</v>
      </c>
      <c r="G286" s="11">
        <v>0.97460000000000002</v>
      </c>
      <c r="H286" s="11">
        <v>0.1981</v>
      </c>
      <c r="I286" s="11">
        <v>0.2596</v>
      </c>
      <c r="J286" s="11">
        <v>0.13980000000000001</v>
      </c>
      <c r="K286" s="11">
        <v>0.15690000000000001</v>
      </c>
      <c r="L286" s="7"/>
    </row>
    <row r="287" spans="1:12">
      <c r="A287" s="13" t="s">
        <v>153</v>
      </c>
      <c r="B287" s="8" t="s">
        <v>74</v>
      </c>
      <c r="C287" s="14" t="s">
        <v>3</v>
      </c>
      <c r="D287" s="8">
        <v>2013</v>
      </c>
      <c r="E287" s="14">
        <v>2013</v>
      </c>
      <c r="F287" s="14" t="s">
        <v>98</v>
      </c>
      <c r="G287" s="11">
        <v>0.89810000000000001</v>
      </c>
      <c r="H287" s="11">
        <v>6.6000000000000003E-2</v>
      </c>
      <c r="I287" s="11">
        <v>0.15029999999999999</v>
      </c>
      <c r="J287" s="11">
        <v>0.03</v>
      </c>
      <c r="K287" s="11">
        <v>5.3999999999999999E-2</v>
      </c>
      <c r="L287" s="7"/>
    </row>
    <row r="288" spans="1:12">
      <c r="A288" s="13" t="s">
        <v>154</v>
      </c>
      <c r="B288" s="8" t="s">
        <v>74</v>
      </c>
      <c r="C288" s="14" t="s">
        <v>3</v>
      </c>
      <c r="D288" s="8">
        <v>2013</v>
      </c>
      <c r="E288" s="14">
        <v>2013</v>
      </c>
      <c r="F288" s="14" t="s">
        <v>98</v>
      </c>
      <c r="G288" s="11">
        <v>0.81130000000000002</v>
      </c>
      <c r="H288" s="11">
        <v>7.7100000000000002E-2</v>
      </c>
      <c r="I288" s="11">
        <v>0.1636</v>
      </c>
      <c r="J288" s="11">
        <v>3.7900000000000003E-2</v>
      </c>
      <c r="K288" s="11">
        <v>6.7000000000000004E-2</v>
      </c>
      <c r="L288" s="7"/>
    </row>
    <row r="289" spans="1:12">
      <c r="A289" s="13" t="s">
        <v>155</v>
      </c>
      <c r="B289" s="8" t="s">
        <v>74</v>
      </c>
      <c r="C289" s="14" t="s">
        <v>3</v>
      </c>
      <c r="D289" s="8">
        <v>2013</v>
      </c>
      <c r="E289" s="14">
        <v>2013</v>
      </c>
      <c r="F289" s="14" t="s">
        <v>98</v>
      </c>
      <c r="G289" s="11">
        <v>0.92159999999999997</v>
      </c>
      <c r="H289" s="11">
        <v>9.8400000000000001E-2</v>
      </c>
      <c r="I289" s="11">
        <v>0.18679999999999999</v>
      </c>
      <c r="J289" s="11">
        <v>4.8399999999999999E-2</v>
      </c>
      <c r="K289" s="11">
        <v>7.3899999999999993E-2</v>
      </c>
      <c r="L289" s="7"/>
    </row>
    <row r="290" spans="1:12">
      <c r="A290" s="13" t="s">
        <v>156</v>
      </c>
      <c r="B290" s="8" t="s">
        <v>74</v>
      </c>
      <c r="C290" s="14" t="s">
        <v>3</v>
      </c>
      <c r="D290" s="8">
        <v>2013</v>
      </c>
      <c r="E290" s="14">
        <v>2013</v>
      </c>
      <c r="F290" s="14" t="s">
        <v>98</v>
      </c>
      <c r="G290" s="11">
        <v>0.87039999999999995</v>
      </c>
      <c r="H290" s="11">
        <v>5.7099999999999998E-2</v>
      </c>
      <c r="I290" s="11">
        <v>0.13569999999999999</v>
      </c>
      <c r="J290" s="11">
        <v>1.06E-2</v>
      </c>
      <c r="K290" s="11">
        <v>3.9E-2</v>
      </c>
      <c r="L290" s="7"/>
    </row>
    <row r="291" spans="1:12">
      <c r="A291" s="13" t="s">
        <v>157</v>
      </c>
      <c r="B291" s="8" t="s">
        <v>74</v>
      </c>
      <c r="C291" s="14" t="s">
        <v>3</v>
      </c>
      <c r="D291" s="8">
        <v>2013</v>
      </c>
      <c r="E291" s="14">
        <v>2013</v>
      </c>
      <c r="F291" s="14" t="s">
        <v>98</v>
      </c>
      <c r="G291" s="11">
        <v>0.92279999999999995</v>
      </c>
      <c r="H291" s="11">
        <v>3.9100000000000003E-2</v>
      </c>
      <c r="I291" s="11">
        <v>0.1162</v>
      </c>
      <c r="J291" s="11">
        <v>3.0499999999999999E-2</v>
      </c>
      <c r="K291" s="11">
        <v>5.8999999999999997E-2</v>
      </c>
      <c r="L291" s="7"/>
    </row>
    <row r="292" spans="1:12">
      <c r="A292" s="13" t="s">
        <v>158</v>
      </c>
      <c r="B292" s="8" t="s">
        <v>75</v>
      </c>
      <c r="C292" s="14" t="s">
        <v>3</v>
      </c>
      <c r="D292" s="8">
        <v>2013</v>
      </c>
      <c r="E292" s="14">
        <v>2013</v>
      </c>
      <c r="F292" s="14" t="s">
        <v>98</v>
      </c>
      <c r="G292" s="11">
        <v>0.85</v>
      </c>
      <c r="H292" s="11">
        <v>0.1784</v>
      </c>
      <c r="I292" s="11">
        <v>0.26129999999999998</v>
      </c>
      <c r="J292" s="11">
        <v>0.1764</v>
      </c>
      <c r="K292" s="11">
        <v>0.20100000000000001</v>
      </c>
      <c r="L292" s="7"/>
    </row>
    <row r="293" spans="1:12">
      <c r="A293" s="13" t="s">
        <v>159</v>
      </c>
      <c r="B293" s="8" t="s">
        <v>75</v>
      </c>
      <c r="C293" s="14" t="s">
        <v>3</v>
      </c>
      <c r="D293" s="8">
        <v>2013</v>
      </c>
      <c r="E293" s="14">
        <v>2013</v>
      </c>
      <c r="F293" s="14" t="s">
        <v>98</v>
      </c>
      <c r="G293" s="11">
        <v>0.96150000000000002</v>
      </c>
      <c r="H293" s="11">
        <v>0.17860000000000001</v>
      </c>
      <c r="I293" s="11">
        <v>0.26790000000000003</v>
      </c>
      <c r="J293" s="11">
        <v>0.1071</v>
      </c>
      <c r="K293" s="11">
        <v>0.1071</v>
      </c>
      <c r="L293" s="7"/>
    </row>
    <row r="294" spans="1:12">
      <c r="A294" s="13" t="s">
        <v>160</v>
      </c>
      <c r="B294" s="8" t="s">
        <v>75</v>
      </c>
      <c r="C294" s="14" t="s">
        <v>3</v>
      </c>
      <c r="D294" s="8">
        <v>2013</v>
      </c>
      <c r="E294" s="14">
        <v>2013</v>
      </c>
      <c r="F294" s="14" t="s">
        <v>98</v>
      </c>
      <c r="G294" s="11">
        <v>0.95030000000000003</v>
      </c>
      <c r="H294" s="11">
        <v>0.1343</v>
      </c>
      <c r="I294" s="11">
        <v>0.2009</v>
      </c>
      <c r="J294" s="11">
        <v>0.12670000000000001</v>
      </c>
      <c r="K294" s="11">
        <v>0.14180000000000001</v>
      </c>
      <c r="L294" s="7"/>
    </row>
    <row r="295" spans="1:12">
      <c r="A295" s="13" t="s">
        <v>161</v>
      </c>
      <c r="B295" s="8" t="s">
        <v>74</v>
      </c>
      <c r="C295" s="14" t="s">
        <v>3</v>
      </c>
      <c r="D295" s="8">
        <v>2013</v>
      </c>
      <c r="E295" s="14">
        <v>2013</v>
      </c>
      <c r="F295" s="14" t="s">
        <v>98</v>
      </c>
      <c r="G295" s="11">
        <v>0.95079999999999998</v>
      </c>
      <c r="H295" s="11">
        <v>3.1399999999999997E-2</v>
      </c>
      <c r="I295" s="11">
        <v>0.1542</v>
      </c>
      <c r="J295" s="11">
        <v>1.2699999999999999E-2</v>
      </c>
      <c r="K295" s="11">
        <v>6.3200000000000006E-2</v>
      </c>
      <c r="L295" s="7"/>
    </row>
    <row r="296" spans="1:12">
      <c r="A296" s="13" t="s">
        <v>162</v>
      </c>
      <c r="B296" s="8" t="s">
        <v>74</v>
      </c>
      <c r="C296" s="14" t="s">
        <v>3</v>
      </c>
      <c r="D296" s="8">
        <v>2013</v>
      </c>
      <c r="E296" s="14">
        <v>2013</v>
      </c>
      <c r="F296" s="14" t="s">
        <v>98</v>
      </c>
      <c r="G296" s="11">
        <v>0.40260000000000001</v>
      </c>
      <c r="H296" s="11">
        <v>8.1600000000000006E-2</v>
      </c>
      <c r="I296" s="11">
        <v>0.17580000000000001</v>
      </c>
      <c r="J296" s="11">
        <v>3.8699999999999998E-2</v>
      </c>
      <c r="K296" s="11">
        <v>7.6200000000000004E-2</v>
      </c>
      <c r="L296" s="7"/>
    </row>
    <row r="297" spans="1:12">
      <c r="A297" s="13" t="s">
        <v>163</v>
      </c>
      <c r="B297" s="8" t="s">
        <v>75</v>
      </c>
      <c r="C297" s="14" t="s">
        <v>3</v>
      </c>
      <c r="D297" s="8">
        <v>2013</v>
      </c>
      <c r="E297" s="14">
        <v>2013</v>
      </c>
      <c r="F297" s="14" t="s">
        <v>98</v>
      </c>
      <c r="G297" s="11">
        <v>0.96689999999999998</v>
      </c>
      <c r="H297" s="11">
        <v>0.1953</v>
      </c>
      <c r="I297" s="11">
        <v>0.28710000000000002</v>
      </c>
      <c r="J297" s="11">
        <v>0.14680000000000001</v>
      </c>
      <c r="K297" s="11">
        <v>0.16839999999999999</v>
      </c>
      <c r="L297" s="7"/>
    </row>
    <row r="298" spans="1:12">
      <c r="A298" s="13" t="s">
        <v>164</v>
      </c>
      <c r="B298" s="8" t="s">
        <v>75</v>
      </c>
      <c r="C298" s="14" t="s">
        <v>3</v>
      </c>
      <c r="D298" s="8">
        <v>2013</v>
      </c>
      <c r="E298" s="14">
        <v>2013</v>
      </c>
      <c r="F298" s="14" t="s">
        <v>98</v>
      </c>
      <c r="G298" s="11">
        <v>0.96150000000000002</v>
      </c>
      <c r="H298" s="11">
        <v>0.18110000000000001</v>
      </c>
      <c r="I298" s="11">
        <v>0.2465</v>
      </c>
      <c r="J298" s="11">
        <v>0.10589999999999999</v>
      </c>
      <c r="K298" s="11">
        <v>0.1227</v>
      </c>
      <c r="L298" s="7"/>
    </row>
    <row r="299" spans="1:12">
      <c r="A299" s="13" t="s">
        <v>165</v>
      </c>
      <c r="B299" s="8" t="s">
        <v>75</v>
      </c>
      <c r="C299" s="14" t="s">
        <v>3</v>
      </c>
      <c r="D299" s="8">
        <v>2013</v>
      </c>
      <c r="E299" s="14">
        <v>2013</v>
      </c>
      <c r="F299" s="14" t="s">
        <v>98</v>
      </c>
      <c r="G299" s="11">
        <v>0.99</v>
      </c>
      <c r="H299" s="11">
        <v>0.18190000000000001</v>
      </c>
      <c r="I299" s="11">
        <v>0.25269999999999998</v>
      </c>
      <c r="J299" s="11">
        <v>0.1588</v>
      </c>
      <c r="K299" s="11">
        <v>0.16819999999999999</v>
      </c>
      <c r="L299" s="7"/>
    </row>
    <row r="300" spans="1:12">
      <c r="A300" s="13" t="s">
        <v>166</v>
      </c>
      <c r="B300" s="8" t="s">
        <v>75</v>
      </c>
      <c r="C300" s="14" t="s">
        <v>3</v>
      </c>
      <c r="D300" s="8">
        <v>2013</v>
      </c>
      <c r="E300" s="14">
        <v>2013</v>
      </c>
      <c r="F300" s="14" t="s">
        <v>98</v>
      </c>
      <c r="G300" s="11">
        <v>0.94189999999999996</v>
      </c>
      <c r="H300" s="11">
        <v>0.2087</v>
      </c>
      <c r="I300" s="11">
        <v>0.26379999999999998</v>
      </c>
      <c r="J300" s="11">
        <v>0.3543</v>
      </c>
      <c r="K300" s="11">
        <v>0.37009999999999998</v>
      </c>
      <c r="L300" s="7"/>
    </row>
    <row r="301" spans="1:12">
      <c r="A301" s="13" t="s">
        <v>167</v>
      </c>
      <c r="B301" s="8" t="s">
        <v>74</v>
      </c>
      <c r="C301" s="14" t="s">
        <v>3</v>
      </c>
      <c r="D301" s="8">
        <v>2013</v>
      </c>
      <c r="E301" s="14">
        <v>2013</v>
      </c>
      <c r="F301" s="14" t="s">
        <v>98</v>
      </c>
      <c r="G301" s="11">
        <v>0.98309999999999997</v>
      </c>
      <c r="H301" s="11">
        <v>0.17169999999999999</v>
      </c>
      <c r="I301" s="11">
        <v>0.29580000000000001</v>
      </c>
      <c r="J301" s="11">
        <v>0.1087</v>
      </c>
      <c r="K301" s="11">
        <v>0.15579999999999999</v>
      </c>
      <c r="L301" s="7"/>
    </row>
    <row r="302" spans="1:12">
      <c r="A302" s="13" t="s">
        <v>168</v>
      </c>
      <c r="B302" s="8" t="s">
        <v>75</v>
      </c>
      <c r="C302" s="14" t="s">
        <v>3</v>
      </c>
      <c r="D302" s="8">
        <v>2013</v>
      </c>
      <c r="E302" s="14">
        <v>2013</v>
      </c>
      <c r="F302" s="14" t="s">
        <v>98</v>
      </c>
      <c r="G302" s="11">
        <v>0.97130000000000005</v>
      </c>
      <c r="H302" s="11">
        <v>0.16109999999999999</v>
      </c>
      <c r="I302" s="11">
        <v>0.22739999999999999</v>
      </c>
      <c r="J302" s="11">
        <v>0.16420000000000001</v>
      </c>
      <c r="K302" s="11">
        <v>0.18210000000000001</v>
      </c>
      <c r="L302" s="7"/>
    </row>
    <row r="303" spans="1:12">
      <c r="A303" s="13" t="s">
        <v>169</v>
      </c>
      <c r="B303" s="8" t="s">
        <v>74</v>
      </c>
      <c r="C303" s="14" t="s">
        <v>3</v>
      </c>
      <c r="D303" s="8">
        <v>2013</v>
      </c>
      <c r="E303" s="14">
        <v>2013</v>
      </c>
      <c r="F303" s="14" t="s">
        <v>98</v>
      </c>
      <c r="G303" s="11">
        <v>0.94089999999999996</v>
      </c>
      <c r="H303" s="11">
        <v>0.1037</v>
      </c>
      <c r="I303" s="11">
        <v>0.2303</v>
      </c>
      <c r="J303" s="11">
        <v>6.4500000000000002E-2</v>
      </c>
      <c r="K303" s="11">
        <v>0.1057</v>
      </c>
      <c r="L303" s="7"/>
    </row>
    <row r="304" spans="1:12">
      <c r="A304" s="13" t="s">
        <v>170</v>
      </c>
      <c r="B304" s="8" t="s">
        <v>74</v>
      </c>
      <c r="C304" s="14" t="s">
        <v>3</v>
      </c>
      <c r="D304" s="8">
        <v>2013</v>
      </c>
      <c r="E304" s="14">
        <v>2013</v>
      </c>
      <c r="F304" s="14" t="s">
        <v>98</v>
      </c>
      <c r="G304" s="11">
        <v>0.87490000000000001</v>
      </c>
      <c r="H304" s="11">
        <v>0.11559999999999999</v>
      </c>
      <c r="I304" s="11">
        <v>0.2195</v>
      </c>
      <c r="J304" s="11">
        <v>5.5599999999999997E-2</v>
      </c>
      <c r="K304" s="11">
        <v>8.6400000000000005E-2</v>
      </c>
      <c r="L304" s="7"/>
    </row>
    <row r="305" spans="1:12">
      <c r="A305" s="13" t="s">
        <v>171</v>
      </c>
      <c r="B305" s="8" t="s">
        <v>75</v>
      </c>
      <c r="C305" s="14" t="s">
        <v>3</v>
      </c>
      <c r="D305" s="8">
        <v>2013</v>
      </c>
      <c r="E305" s="14">
        <v>2013</v>
      </c>
      <c r="F305" s="14" t="s">
        <v>98</v>
      </c>
      <c r="G305" s="11">
        <v>0.96250000000000002</v>
      </c>
      <c r="H305" s="11">
        <v>0.18690000000000001</v>
      </c>
      <c r="I305" s="11">
        <v>0.25519999999999998</v>
      </c>
      <c r="J305" s="11">
        <v>0.20250000000000001</v>
      </c>
      <c r="K305" s="11">
        <v>0.224</v>
      </c>
      <c r="L305" s="7"/>
    </row>
    <row r="306" spans="1:12">
      <c r="A306" s="51" t="s">
        <v>172</v>
      </c>
      <c r="B306" s="8" t="s">
        <v>66</v>
      </c>
      <c r="C306" s="14" t="s">
        <v>62</v>
      </c>
      <c r="D306" s="8">
        <v>2013</v>
      </c>
      <c r="E306" s="14">
        <v>2013</v>
      </c>
      <c r="F306" s="14" t="s">
        <v>98</v>
      </c>
      <c r="G306" s="11">
        <v>0.94299999999999995</v>
      </c>
      <c r="H306" s="11">
        <v>0.13009999999999999</v>
      </c>
      <c r="I306" s="11">
        <v>0.21759999999999999</v>
      </c>
      <c r="J306" s="11">
        <v>8.0199999999999994E-2</v>
      </c>
      <c r="K306" s="11">
        <v>0.10440000000000001</v>
      </c>
      <c r="L306" s="7"/>
    </row>
    <row r="307" spans="1:12">
      <c r="A307" s="51" t="s">
        <v>173</v>
      </c>
      <c r="B307" s="8" t="s">
        <v>74</v>
      </c>
      <c r="C307" s="14" t="s">
        <v>62</v>
      </c>
      <c r="D307" s="8">
        <v>2013</v>
      </c>
      <c r="E307" s="14">
        <v>2013</v>
      </c>
      <c r="F307" s="14" t="s">
        <v>98</v>
      </c>
      <c r="G307" s="11">
        <v>0.86229999999999996</v>
      </c>
      <c r="H307" s="11">
        <v>9.8900000000000002E-2</v>
      </c>
      <c r="I307" s="11">
        <v>0.2026</v>
      </c>
      <c r="J307" s="11">
        <v>0.05</v>
      </c>
      <c r="K307" s="11">
        <v>9.5000000000000001E-2</v>
      </c>
      <c r="L307" s="7"/>
    </row>
    <row r="308" spans="1:12">
      <c r="A308" s="51" t="s">
        <v>174</v>
      </c>
      <c r="B308" s="8" t="s">
        <v>75</v>
      </c>
      <c r="C308" s="14" t="s">
        <v>62</v>
      </c>
      <c r="D308" s="8">
        <v>2013</v>
      </c>
      <c r="E308" s="14">
        <v>2013</v>
      </c>
      <c r="F308" s="14" t="s">
        <v>98</v>
      </c>
      <c r="G308" s="11">
        <v>0.95</v>
      </c>
      <c r="H308" s="11">
        <v>7.1400000000000005E-2</v>
      </c>
      <c r="I308" s="11">
        <v>0.1429</v>
      </c>
      <c r="J308" s="11">
        <v>0.1071</v>
      </c>
      <c r="K308" s="11">
        <v>0.1071</v>
      </c>
      <c r="L308" s="7"/>
    </row>
    <row r="309" spans="1:12">
      <c r="A309" s="51" t="s">
        <v>175</v>
      </c>
      <c r="B309" s="8" t="s">
        <v>75</v>
      </c>
      <c r="C309" s="14" t="s">
        <v>62</v>
      </c>
      <c r="D309" s="8">
        <v>2013</v>
      </c>
      <c r="E309" s="14">
        <v>2013</v>
      </c>
      <c r="F309" s="14" t="s">
        <v>98</v>
      </c>
      <c r="G309" s="11">
        <v>0.9556</v>
      </c>
      <c r="H309" s="11">
        <v>0.1439</v>
      </c>
      <c r="I309" s="11">
        <v>0.2064</v>
      </c>
      <c r="J309" s="11">
        <v>0.19700000000000001</v>
      </c>
      <c r="K309" s="11">
        <v>0.2102</v>
      </c>
      <c r="L309" s="7"/>
    </row>
    <row r="310" spans="1:12">
      <c r="A310" s="51" t="s">
        <v>176</v>
      </c>
      <c r="B310" s="8" t="s">
        <v>75</v>
      </c>
      <c r="C310" s="14" t="s">
        <v>62</v>
      </c>
      <c r="D310" s="8">
        <v>2013</v>
      </c>
      <c r="E310" s="14">
        <v>2013</v>
      </c>
      <c r="F310" s="14" t="s">
        <v>98</v>
      </c>
      <c r="G310" s="11">
        <v>0.95289999999999997</v>
      </c>
      <c r="H310" s="11">
        <v>0.13569999999999999</v>
      </c>
      <c r="I310" s="11">
        <v>0.21060000000000001</v>
      </c>
      <c r="J310" s="11">
        <v>0.2273</v>
      </c>
      <c r="K310" s="11">
        <v>0.24310000000000001</v>
      </c>
      <c r="L310" s="7"/>
    </row>
    <row r="311" spans="1:12">
      <c r="A311" s="51" t="s">
        <v>177</v>
      </c>
      <c r="B311" s="8" t="s">
        <v>75</v>
      </c>
      <c r="C311" s="14" t="s">
        <v>62</v>
      </c>
      <c r="D311" s="8">
        <v>2013</v>
      </c>
      <c r="E311" s="14">
        <v>2013</v>
      </c>
      <c r="F311" s="14" t="s">
        <v>98</v>
      </c>
      <c r="G311" s="11">
        <v>0.97970000000000002</v>
      </c>
      <c r="H311" s="11">
        <v>0.13980000000000001</v>
      </c>
      <c r="I311" s="11">
        <v>0.2165</v>
      </c>
      <c r="J311" s="11">
        <v>0.1744</v>
      </c>
      <c r="K311" s="11">
        <v>0.19700000000000001</v>
      </c>
      <c r="L311" s="7"/>
    </row>
    <row r="312" spans="1:12">
      <c r="A312" s="51" t="s">
        <v>178</v>
      </c>
      <c r="B312" s="8" t="s">
        <v>75</v>
      </c>
      <c r="C312" s="14" t="s">
        <v>62</v>
      </c>
      <c r="D312" s="8">
        <v>2013</v>
      </c>
      <c r="E312" s="14">
        <v>2013</v>
      </c>
      <c r="F312" s="14" t="s">
        <v>98</v>
      </c>
      <c r="G312" s="11">
        <v>1</v>
      </c>
      <c r="H312" s="11">
        <v>0.112</v>
      </c>
      <c r="I312" s="11">
        <v>0.19309999999999999</v>
      </c>
      <c r="J312" s="11">
        <v>0.1583</v>
      </c>
      <c r="K312" s="11">
        <v>0.16600000000000001</v>
      </c>
      <c r="L312" s="7"/>
    </row>
    <row r="313" spans="1:12">
      <c r="A313" s="51" t="s">
        <v>179</v>
      </c>
      <c r="B313" s="8" t="s">
        <v>74</v>
      </c>
      <c r="C313" s="14" t="s">
        <v>62</v>
      </c>
      <c r="D313" s="8">
        <v>2013</v>
      </c>
      <c r="E313" s="14">
        <v>2013</v>
      </c>
      <c r="F313" s="14" t="s">
        <v>98</v>
      </c>
      <c r="G313" s="11">
        <v>0.93669999999999998</v>
      </c>
      <c r="H313" s="11">
        <v>0.1149</v>
      </c>
      <c r="I313" s="11">
        <v>0.20419999999999999</v>
      </c>
      <c r="J313" s="11">
        <v>4.48E-2</v>
      </c>
      <c r="K313" s="11">
        <v>8.1299999999999997E-2</v>
      </c>
      <c r="L313" s="7"/>
    </row>
    <row r="314" spans="1:12">
      <c r="A314" s="51" t="s">
        <v>180</v>
      </c>
      <c r="B314" s="8" t="s">
        <v>75</v>
      </c>
      <c r="C314" s="14" t="s">
        <v>62</v>
      </c>
      <c r="D314" s="8">
        <v>2013</v>
      </c>
      <c r="E314" s="14">
        <v>2013</v>
      </c>
      <c r="F314" s="14" t="s">
        <v>98</v>
      </c>
      <c r="G314" s="11">
        <v>0.97440000000000004</v>
      </c>
      <c r="H314" s="11">
        <v>0.21099999999999999</v>
      </c>
      <c r="I314" s="11">
        <v>0.26490000000000002</v>
      </c>
      <c r="J314" s="11">
        <v>0.1898</v>
      </c>
      <c r="K314" s="11">
        <v>0.19969999999999999</v>
      </c>
      <c r="L314" s="7"/>
    </row>
    <row r="315" spans="1:12">
      <c r="A315" s="51" t="s">
        <v>181</v>
      </c>
      <c r="B315" s="8" t="s">
        <v>75</v>
      </c>
      <c r="C315" s="14" t="s">
        <v>62</v>
      </c>
      <c r="D315" s="8">
        <v>2013</v>
      </c>
      <c r="E315" s="14">
        <v>2013</v>
      </c>
      <c r="F315" s="14" t="s">
        <v>98</v>
      </c>
      <c r="G315" s="11">
        <v>0.96360000000000001</v>
      </c>
      <c r="H315" s="11">
        <v>0.1348</v>
      </c>
      <c r="I315" s="11">
        <v>0.21149999999999999</v>
      </c>
      <c r="J315" s="11">
        <v>0.17799999999999999</v>
      </c>
      <c r="K315" s="11">
        <v>0.2001</v>
      </c>
      <c r="L315" s="7"/>
    </row>
    <row r="316" spans="1:12">
      <c r="A316" s="13" t="s">
        <v>123</v>
      </c>
      <c r="B316" s="8" t="s">
        <v>74</v>
      </c>
      <c r="C316" s="14" t="s">
        <v>62</v>
      </c>
      <c r="D316" s="8">
        <v>2013</v>
      </c>
      <c r="E316" s="14">
        <v>2013</v>
      </c>
      <c r="F316" s="14" t="s">
        <v>98</v>
      </c>
      <c r="G316" s="11">
        <v>0.93269999999999997</v>
      </c>
      <c r="H316" s="11">
        <v>0.15720000000000001</v>
      </c>
      <c r="I316" s="11">
        <v>0.27860000000000001</v>
      </c>
      <c r="J316" s="11">
        <v>9.7100000000000006E-2</v>
      </c>
      <c r="K316" s="11">
        <v>0.15229999999999999</v>
      </c>
      <c r="L316" s="7"/>
    </row>
    <row r="317" spans="1:12">
      <c r="A317" s="13" t="s">
        <v>124</v>
      </c>
      <c r="B317" s="8" t="s">
        <v>75</v>
      </c>
      <c r="C317" s="14" t="s">
        <v>62</v>
      </c>
      <c r="D317" s="8">
        <v>2013</v>
      </c>
      <c r="E317" s="14">
        <v>2013</v>
      </c>
      <c r="F317" s="14" t="s">
        <v>98</v>
      </c>
      <c r="G317" s="11">
        <v>0.99309999999999998</v>
      </c>
      <c r="H317" s="11">
        <v>0.13689999999999999</v>
      </c>
      <c r="I317" s="11">
        <v>0.21110000000000001</v>
      </c>
      <c r="J317" s="11">
        <v>0.1137</v>
      </c>
      <c r="K317" s="11">
        <v>0.123</v>
      </c>
      <c r="L317" s="7"/>
    </row>
    <row r="318" spans="1:12">
      <c r="A318" s="13" t="s">
        <v>125</v>
      </c>
      <c r="B318" s="8" t="s">
        <v>75</v>
      </c>
      <c r="C318" s="14" t="s">
        <v>62</v>
      </c>
      <c r="D318" s="8">
        <v>2013</v>
      </c>
      <c r="E318" s="14">
        <v>2013</v>
      </c>
      <c r="F318" s="14" t="s">
        <v>98</v>
      </c>
      <c r="G318" s="11">
        <v>0.93300000000000005</v>
      </c>
      <c r="H318" s="11">
        <v>0.1183</v>
      </c>
      <c r="I318" s="11">
        <v>0.18340000000000001</v>
      </c>
      <c r="J318" s="11">
        <v>0.18559999999999999</v>
      </c>
      <c r="K318" s="11">
        <v>0.20599999999999999</v>
      </c>
      <c r="L318" s="7"/>
    </row>
    <row r="319" spans="1:12">
      <c r="A319" s="13" t="s">
        <v>126</v>
      </c>
      <c r="B319" s="8" t="s">
        <v>75</v>
      </c>
      <c r="C319" s="14" t="s">
        <v>62</v>
      </c>
      <c r="D319" s="8">
        <v>2013</v>
      </c>
      <c r="E319" s="14">
        <v>2013</v>
      </c>
      <c r="F319" s="14" t="s">
        <v>98</v>
      </c>
      <c r="G319" s="11">
        <v>0.9889</v>
      </c>
      <c r="H319" s="11">
        <v>0.19189999999999999</v>
      </c>
      <c r="I319" s="11">
        <v>0.28029999999999999</v>
      </c>
      <c r="J319" s="11">
        <v>0.13550000000000001</v>
      </c>
      <c r="K319" s="11">
        <v>0.1552</v>
      </c>
      <c r="L319" s="7"/>
    </row>
    <row r="320" spans="1:12">
      <c r="A320" s="13" t="s">
        <v>127</v>
      </c>
      <c r="B320" s="8" t="s">
        <v>75</v>
      </c>
      <c r="C320" s="14" t="s">
        <v>62</v>
      </c>
      <c r="D320" s="8">
        <v>2013</v>
      </c>
      <c r="E320" s="14">
        <v>2013</v>
      </c>
      <c r="F320" s="14" t="s">
        <v>98</v>
      </c>
      <c r="G320" s="11">
        <v>0.97760000000000002</v>
      </c>
      <c r="H320" s="11">
        <v>0.16300000000000001</v>
      </c>
      <c r="I320" s="11">
        <v>0.24310000000000001</v>
      </c>
      <c r="J320" s="11">
        <v>0.1961</v>
      </c>
      <c r="K320" s="11">
        <v>0.22650000000000001</v>
      </c>
      <c r="L320" s="7"/>
    </row>
    <row r="321" spans="1:12">
      <c r="A321" s="13" t="s">
        <v>128</v>
      </c>
      <c r="B321" s="8" t="s">
        <v>75</v>
      </c>
      <c r="C321" s="14" t="s">
        <v>62</v>
      </c>
      <c r="D321" s="8">
        <v>2013</v>
      </c>
      <c r="E321" s="14">
        <v>2013</v>
      </c>
      <c r="F321" s="14" t="s">
        <v>98</v>
      </c>
      <c r="G321" s="11">
        <v>0.95169999999999999</v>
      </c>
      <c r="H321" s="11">
        <v>0.20930000000000001</v>
      </c>
      <c r="I321" s="11">
        <v>0.29480000000000001</v>
      </c>
      <c r="J321" s="11">
        <v>0.12509999999999999</v>
      </c>
      <c r="K321" s="11">
        <v>0.1479</v>
      </c>
      <c r="L321" s="7"/>
    </row>
    <row r="322" spans="1:12">
      <c r="A322" s="13" t="s">
        <v>129</v>
      </c>
      <c r="B322" s="8" t="s">
        <v>75</v>
      </c>
      <c r="C322" s="14" t="s">
        <v>62</v>
      </c>
      <c r="D322" s="8">
        <v>2013</v>
      </c>
      <c r="E322" s="14">
        <v>2013</v>
      </c>
      <c r="F322" s="14" t="s">
        <v>98</v>
      </c>
      <c r="G322" s="11">
        <v>0.96930000000000005</v>
      </c>
      <c r="H322" s="11">
        <v>0.2097</v>
      </c>
      <c r="I322" s="11">
        <v>0.29409999999999997</v>
      </c>
      <c r="J322" s="11">
        <v>0.17910000000000001</v>
      </c>
      <c r="K322" s="11">
        <v>0.20660000000000001</v>
      </c>
      <c r="L322" s="7"/>
    </row>
    <row r="323" spans="1:12">
      <c r="A323" s="13" t="s">
        <v>130</v>
      </c>
      <c r="B323" s="8" t="s">
        <v>75</v>
      </c>
      <c r="C323" s="14" t="s">
        <v>62</v>
      </c>
      <c r="D323" s="8">
        <v>2013</v>
      </c>
      <c r="E323" s="14">
        <v>2013</v>
      </c>
      <c r="F323" s="14" t="s">
        <v>98</v>
      </c>
      <c r="G323" s="11">
        <v>0.95189999999999997</v>
      </c>
      <c r="H323" s="11">
        <v>0.1113</v>
      </c>
      <c r="I323" s="11">
        <v>0.17150000000000001</v>
      </c>
      <c r="J323" s="11">
        <v>0.17419999999999999</v>
      </c>
      <c r="K323" s="11">
        <v>0.19539999999999999</v>
      </c>
      <c r="L323" s="7"/>
    </row>
    <row r="324" spans="1:12">
      <c r="A324" s="13" t="s">
        <v>131</v>
      </c>
      <c r="B324" s="8" t="s">
        <v>75</v>
      </c>
      <c r="C324" s="14" t="s">
        <v>62</v>
      </c>
      <c r="D324" s="8">
        <v>2013</v>
      </c>
      <c r="E324" s="14">
        <v>2013</v>
      </c>
      <c r="F324" s="14" t="s">
        <v>98</v>
      </c>
      <c r="G324" s="11">
        <v>0.95850000000000002</v>
      </c>
      <c r="H324" s="11">
        <v>0.1545</v>
      </c>
      <c r="I324" s="11">
        <v>0.2339</v>
      </c>
      <c r="J324" s="11">
        <v>0.1288</v>
      </c>
      <c r="K324" s="11">
        <v>0.1459</v>
      </c>
      <c r="L324" s="7"/>
    </row>
    <row r="325" spans="1:12">
      <c r="A325" s="13" t="s">
        <v>132</v>
      </c>
      <c r="B325" s="8" t="s">
        <v>76</v>
      </c>
      <c r="C325" s="14" t="s">
        <v>62</v>
      </c>
      <c r="D325" s="8">
        <v>2013</v>
      </c>
      <c r="E325" s="14">
        <v>2013</v>
      </c>
      <c r="F325" s="14" t="s">
        <v>98</v>
      </c>
      <c r="G325" s="11">
        <v>0.96130000000000004</v>
      </c>
      <c r="H325" s="11">
        <v>9.6199999999999994E-2</v>
      </c>
      <c r="I325" s="11">
        <v>0.1787</v>
      </c>
      <c r="J325" s="11">
        <v>9.7000000000000003E-3</v>
      </c>
      <c r="K325" s="11">
        <v>1.55E-2</v>
      </c>
      <c r="L325" s="7"/>
    </row>
    <row r="326" spans="1:12">
      <c r="A326" s="13" t="s">
        <v>133</v>
      </c>
      <c r="B326" s="8" t="s">
        <v>75</v>
      </c>
      <c r="C326" s="14" t="s">
        <v>62</v>
      </c>
      <c r="D326" s="8">
        <v>2013</v>
      </c>
      <c r="E326" s="14">
        <v>2013</v>
      </c>
      <c r="F326" s="14" t="s">
        <v>98</v>
      </c>
      <c r="G326" s="11">
        <v>0.98150000000000004</v>
      </c>
      <c r="H326" s="11">
        <v>0.1714</v>
      </c>
      <c r="I326" s="11">
        <v>0.25629999999999997</v>
      </c>
      <c r="J326" s="11">
        <v>0.1739</v>
      </c>
      <c r="K326" s="11">
        <v>0.19570000000000001</v>
      </c>
      <c r="L326" s="7"/>
    </row>
    <row r="327" spans="1:12">
      <c r="A327" s="13" t="s">
        <v>134</v>
      </c>
      <c r="B327" s="8" t="s">
        <v>75</v>
      </c>
      <c r="C327" s="14" t="s">
        <v>62</v>
      </c>
      <c r="D327" s="8">
        <v>2013</v>
      </c>
      <c r="E327" s="14">
        <v>2013</v>
      </c>
      <c r="F327" s="14" t="s">
        <v>98</v>
      </c>
      <c r="G327" s="11">
        <v>0.95069999999999999</v>
      </c>
      <c r="H327" s="11">
        <v>0.1323</v>
      </c>
      <c r="I327" s="11">
        <v>0.19850000000000001</v>
      </c>
      <c r="J327" s="11">
        <v>0.14879999999999999</v>
      </c>
      <c r="K327" s="11">
        <v>0.17419999999999999</v>
      </c>
      <c r="L327" s="7"/>
    </row>
    <row r="328" spans="1:12">
      <c r="A328" s="13" t="s">
        <v>135</v>
      </c>
      <c r="B328" s="8" t="s">
        <v>75</v>
      </c>
      <c r="C328" s="14" t="s">
        <v>62</v>
      </c>
      <c r="D328" s="8">
        <v>2013</v>
      </c>
      <c r="E328" s="14">
        <v>2013</v>
      </c>
      <c r="F328" s="14" t="s">
        <v>98</v>
      </c>
      <c r="G328" s="11">
        <v>0.94320000000000004</v>
      </c>
      <c r="H328" s="11">
        <v>0.16170000000000001</v>
      </c>
      <c r="I328" s="11">
        <v>0.24679999999999999</v>
      </c>
      <c r="J328" s="11">
        <v>0.25530000000000003</v>
      </c>
      <c r="K328" s="11">
        <v>0.2681</v>
      </c>
      <c r="L328" s="7"/>
    </row>
    <row r="329" spans="1:12">
      <c r="A329" s="13" t="s">
        <v>136</v>
      </c>
      <c r="B329" s="8" t="s">
        <v>75</v>
      </c>
      <c r="C329" s="14" t="s">
        <v>62</v>
      </c>
      <c r="D329" s="8">
        <v>2013</v>
      </c>
      <c r="E329" s="14">
        <v>2013</v>
      </c>
      <c r="F329" s="14" t="s">
        <v>98</v>
      </c>
      <c r="G329" s="11">
        <v>0.9889</v>
      </c>
      <c r="H329" s="11">
        <v>0.18240000000000001</v>
      </c>
      <c r="I329" s="11">
        <v>0.28620000000000001</v>
      </c>
      <c r="J329" s="11">
        <v>0.18559999999999999</v>
      </c>
      <c r="K329" s="11">
        <v>0.22550000000000001</v>
      </c>
      <c r="L329" s="7"/>
    </row>
    <row r="330" spans="1:12">
      <c r="A330" s="13" t="s">
        <v>137</v>
      </c>
      <c r="B330" s="8" t="s">
        <v>75</v>
      </c>
      <c r="C330" s="14" t="s">
        <v>62</v>
      </c>
      <c r="D330" s="8">
        <v>2013</v>
      </c>
      <c r="E330" s="14">
        <v>2013</v>
      </c>
      <c r="F330" s="14" t="s">
        <v>98</v>
      </c>
      <c r="G330" s="11">
        <v>0.99239999999999995</v>
      </c>
      <c r="H330" s="11">
        <v>0.17799999999999999</v>
      </c>
      <c r="I330" s="11">
        <v>0.26440000000000002</v>
      </c>
      <c r="J330" s="11">
        <v>0.2349</v>
      </c>
      <c r="K330" s="11">
        <v>0.25879999999999997</v>
      </c>
      <c r="L330" s="7"/>
    </row>
    <row r="331" spans="1:12">
      <c r="A331" s="13" t="s">
        <v>138</v>
      </c>
      <c r="B331" s="8" t="s">
        <v>75</v>
      </c>
      <c r="C331" s="14" t="s">
        <v>62</v>
      </c>
      <c r="D331" s="8">
        <v>2013</v>
      </c>
      <c r="E331" s="14">
        <v>2013</v>
      </c>
      <c r="F331" s="14" t="s">
        <v>98</v>
      </c>
      <c r="G331" s="11">
        <v>0.92310000000000003</v>
      </c>
      <c r="H331" s="11">
        <v>0.22</v>
      </c>
      <c r="I331" s="11">
        <v>0.28000000000000003</v>
      </c>
      <c r="J331" s="11">
        <v>0.1</v>
      </c>
      <c r="K331" s="11">
        <v>0.12670000000000001</v>
      </c>
      <c r="L331" s="7"/>
    </row>
    <row r="332" spans="1:12">
      <c r="A332" s="13" t="s">
        <v>139</v>
      </c>
      <c r="B332" s="8" t="s">
        <v>75</v>
      </c>
      <c r="C332" s="14" t="s">
        <v>62</v>
      </c>
      <c r="D332" s="8">
        <v>2013</v>
      </c>
      <c r="E332" s="14">
        <v>2013</v>
      </c>
      <c r="F332" s="14" t="s">
        <v>98</v>
      </c>
      <c r="G332" s="11">
        <v>0.95760000000000001</v>
      </c>
      <c r="H332" s="11">
        <v>1.8100000000000002E-2</v>
      </c>
      <c r="I332" s="11">
        <v>0.1444</v>
      </c>
      <c r="J332" s="11">
        <v>4.3299999999999998E-2</v>
      </c>
      <c r="K332" s="11">
        <v>4.6899999999999997E-2</v>
      </c>
      <c r="L332" s="7"/>
    </row>
    <row r="333" spans="1:12">
      <c r="A333" s="13" t="s">
        <v>140</v>
      </c>
      <c r="B333" s="8" t="s">
        <v>75</v>
      </c>
      <c r="C333" s="14" t="s">
        <v>62</v>
      </c>
      <c r="D333" s="8">
        <v>2013</v>
      </c>
      <c r="E333" s="14">
        <v>2013</v>
      </c>
      <c r="F333" s="14" t="s">
        <v>98</v>
      </c>
      <c r="G333" s="11">
        <v>0.99529999999999996</v>
      </c>
      <c r="H333" s="11">
        <v>0.17910000000000001</v>
      </c>
      <c r="I333" s="11">
        <v>0.25009999999999999</v>
      </c>
      <c r="J333" s="11">
        <v>0.12180000000000001</v>
      </c>
      <c r="K333" s="11">
        <v>0.13780000000000001</v>
      </c>
      <c r="L333" s="7"/>
    </row>
    <row r="334" spans="1:12">
      <c r="A334" s="13" t="s">
        <v>141</v>
      </c>
      <c r="B334" s="8" t="s">
        <v>75</v>
      </c>
      <c r="C334" s="14" t="s">
        <v>62</v>
      </c>
      <c r="D334" s="8">
        <v>2013</v>
      </c>
      <c r="E334" s="14">
        <v>2013</v>
      </c>
      <c r="F334" s="14" t="s">
        <v>98</v>
      </c>
      <c r="G334" s="11">
        <v>0.96560000000000001</v>
      </c>
      <c r="H334" s="11">
        <v>0.11509999999999999</v>
      </c>
      <c r="I334" s="11">
        <v>0.18459999999999999</v>
      </c>
      <c r="J334" s="11">
        <v>0.2331</v>
      </c>
      <c r="K334" s="11">
        <v>0.26169999999999999</v>
      </c>
      <c r="L334" s="7"/>
    </row>
    <row r="335" spans="1:12">
      <c r="A335" s="13" t="s">
        <v>142</v>
      </c>
      <c r="B335" s="8" t="s">
        <v>75</v>
      </c>
      <c r="C335" s="14" t="s">
        <v>62</v>
      </c>
      <c r="D335" s="8">
        <v>2013</v>
      </c>
      <c r="E335" s="14">
        <v>2013</v>
      </c>
      <c r="F335" s="14" t="s">
        <v>98</v>
      </c>
      <c r="G335" s="11">
        <v>0.97409999999999997</v>
      </c>
      <c r="H335" s="11">
        <v>0.12189999999999999</v>
      </c>
      <c r="I335" s="11">
        <v>0.2089</v>
      </c>
      <c r="J335" s="11">
        <v>0.15840000000000001</v>
      </c>
      <c r="K335" s="11">
        <v>0.1817</v>
      </c>
      <c r="L335" s="7"/>
    </row>
    <row r="336" spans="1:12">
      <c r="A336" s="13" t="s">
        <v>143</v>
      </c>
      <c r="B336" s="8" t="s">
        <v>74</v>
      </c>
      <c r="C336" s="14" t="s">
        <v>62</v>
      </c>
      <c r="D336" s="8">
        <v>2013</v>
      </c>
      <c r="E336" s="14">
        <v>2013</v>
      </c>
      <c r="F336" s="14" t="s">
        <v>98</v>
      </c>
      <c r="G336" s="11">
        <v>0.99570000000000003</v>
      </c>
      <c r="H336" s="11">
        <v>9.0200000000000002E-2</v>
      </c>
      <c r="I336" s="11">
        <v>0.18129999999999999</v>
      </c>
      <c r="J336" s="11">
        <v>5.2999999999999999E-2</v>
      </c>
      <c r="K336" s="11">
        <v>8.6800000000000002E-2</v>
      </c>
      <c r="L336" s="7"/>
    </row>
    <row r="337" spans="1:12">
      <c r="A337" s="13" t="s">
        <v>144</v>
      </c>
      <c r="B337" s="8" t="s">
        <v>74</v>
      </c>
      <c r="C337" s="14" t="s">
        <v>62</v>
      </c>
      <c r="D337" s="8">
        <v>2013</v>
      </c>
      <c r="E337" s="14">
        <v>2013</v>
      </c>
      <c r="F337" s="14" t="s">
        <v>98</v>
      </c>
      <c r="G337" s="11">
        <v>0.97409999999999997</v>
      </c>
      <c r="H337" s="11">
        <v>8.1299999999999997E-2</v>
      </c>
      <c r="I337" s="11">
        <v>0.1623</v>
      </c>
      <c r="J337" s="11">
        <v>3.3700000000000001E-2</v>
      </c>
      <c r="K337" s="11">
        <v>6.2199999999999998E-2</v>
      </c>
      <c r="L337" s="7"/>
    </row>
    <row r="338" spans="1:12">
      <c r="A338" s="13" t="s">
        <v>145</v>
      </c>
      <c r="B338" s="8" t="s">
        <v>75</v>
      </c>
      <c r="C338" s="14" t="s">
        <v>62</v>
      </c>
      <c r="D338" s="8">
        <v>2013</v>
      </c>
      <c r="E338" s="14">
        <v>2013</v>
      </c>
      <c r="F338" s="14" t="s">
        <v>98</v>
      </c>
      <c r="G338" s="11">
        <v>0.97799999999999998</v>
      </c>
      <c r="H338" s="11">
        <v>0.17180000000000001</v>
      </c>
      <c r="I338" s="11">
        <v>0.22140000000000001</v>
      </c>
      <c r="J338" s="11">
        <v>0.1145</v>
      </c>
      <c r="K338" s="11">
        <v>0.1183</v>
      </c>
      <c r="L338" s="7"/>
    </row>
    <row r="339" spans="1:12">
      <c r="A339" s="13" t="s">
        <v>146</v>
      </c>
      <c r="B339" s="8" t="s">
        <v>75</v>
      </c>
      <c r="C339" s="14" t="s">
        <v>62</v>
      </c>
      <c r="D339" s="8">
        <v>2013</v>
      </c>
      <c r="E339" s="14">
        <v>2013</v>
      </c>
      <c r="F339" s="14" t="s">
        <v>98</v>
      </c>
      <c r="G339" s="11">
        <v>0.95840000000000003</v>
      </c>
      <c r="H339" s="11">
        <v>0.17599999999999999</v>
      </c>
      <c r="I339" s="11">
        <v>0.25519999999999998</v>
      </c>
      <c r="J339" s="11">
        <v>0.15790000000000001</v>
      </c>
      <c r="K339" s="11">
        <v>0.1812</v>
      </c>
      <c r="L339" s="7"/>
    </row>
    <row r="340" spans="1:12">
      <c r="A340" s="13" t="s">
        <v>147</v>
      </c>
      <c r="B340" s="8" t="s">
        <v>74</v>
      </c>
      <c r="C340" s="14" t="s">
        <v>62</v>
      </c>
      <c r="D340" s="8">
        <v>2013</v>
      </c>
      <c r="E340" s="14">
        <v>2013</v>
      </c>
      <c r="F340" s="14" t="s">
        <v>98</v>
      </c>
      <c r="G340" s="11">
        <v>0.98399999999999999</v>
      </c>
      <c r="H340" s="11">
        <v>9.64E-2</v>
      </c>
      <c r="I340" s="11">
        <v>0.18049999999999999</v>
      </c>
      <c r="J340" s="11">
        <v>4.7500000000000001E-2</v>
      </c>
      <c r="K340" s="11">
        <v>8.2000000000000003E-2</v>
      </c>
      <c r="L340" s="7"/>
    </row>
    <row r="341" spans="1:12">
      <c r="A341" s="13" t="s">
        <v>148</v>
      </c>
      <c r="B341" s="8" t="s">
        <v>75</v>
      </c>
      <c r="C341" s="14" t="s">
        <v>62</v>
      </c>
      <c r="D341" s="8">
        <v>2013</v>
      </c>
      <c r="E341" s="14">
        <v>2013</v>
      </c>
      <c r="F341" s="14" t="s">
        <v>98</v>
      </c>
      <c r="G341" s="11">
        <v>0.97570000000000001</v>
      </c>
      <c r="H341" s="11">
        <v>0.1883</v>
      </c>
      <c r="I341" s="11">
        <v>0.2661</v>
      </c>
      <c r="J341" s="11">
        <v>0.12520000000000001</v>
      </c>
      <c r="K341" s="11">
        <v>0.1434</v>
      </c>
      <c r="L341" s="7"/>
    </row>
    <row r="342" spans="1:12">
      <c r="A342" s="13" t="s">
        <v>149</v>
      </c>
      <c r="B342" s="8" t="s">
        <v>75</v>
      </c>
      <c r="C342" s="14" t="s">
        <v>62</v>
      </c>
      <c r="D342" s="8">
        <v>2013</v>
      </c>
      <c r="E342" s="14">
        <v>2013</v>
      </c>
      <c r="F342" s="14" t="s">
        <v>98</v>
      </c>
      <c r="G342" s="11">
        <v>0.93159999999999998</v>
      </c>
      <c r="H342" s="11">
        <v>0.21049999999999999</v>
      </c>
      <c r="I342" s="11">
        <v>0.28449999999999998</v>
      </c>
      <c r="J342" s="11">
        <v>0.19139999999999999</v>
      </c>
      <c r="K342" s="11">
        <v>0.21079999999999999</v>
      </c>
      <c r="L342" s="7"/>
    </row>
    <row r="343" spans="1:12">
      <c r="A343" s="13" t="s">
        <v>150</v>
      </c>
      <c r="B343" s="8" t="s">
        <v>74</v>
      </c>
      <c r="C343" s="14" t="s">
        <v>62</v>
      </c>
      <c r="D343" s="8">
        <v>2013</v>
      </c>
      <c r="E343" s="14">
        <v>2013</v>
      </c>
      <c r="F343" s="14" t="s">
        <v>98</v>
      </c>
      <c r="G343" s="11">
        <v>0.89629999999999999</v>
      </c>
      <c r="H343" s="11">
        <v>0.12039999999999999</v>
      </c>
      <c r="I343" s="11">
        <v>0.21959999999999999</v>
      </c>
      <c r="J343" s="11">
        <v>3.3399999999999999E-2</v>
      </c>
      <c r="K343" s="11">
        <v>6.5299999999999997E-2</v>
      </c>
      <c r="L343" s="7"/>
    </row>
    <row r="344" spans="1:12">
      <c r="A344" s="13" t="s">
        <v>151</v>
      </c>
      <c r="B344" s="8" t="s">
        <v>74</v>
      </c>
      <c r="C344" s="14" t="s">
        <v>62</v>
      </c>
      <c r="D344" s="8">
        <v>2013</v>
      </c>
      <c r="E344" s="14">
        <v>2013</v>
      </c>
      <c r="F344" s="14" t="s">
        <v>98</v>
      </c>
      <c r="G344" s="11">
        <v>0.89790000000000003</v>
      </c>
      <c r="H344" s="11">
        <v>0.1138</v>
      </c>
      <c r="I344" s="11">
        <v>0.21909999999999999</v>
      </c>
      <c r="J344" s="11">
        <v>8.5900000000000004E-2</v>
      </c>
      <c r="K344" s="11">
        <v>0.1263</v>
      </c>
      <c r="L344" s="7"/>
    </row>
    <row r="345" spans="1:12">
      <c r="A345" s="13" t="s">
        <v>152</v>
      </c>
      <c r="B345" s="8" t="s">
        <v>75</v>
      </c>
      <c r="C345" s="14" t="s">
        <v>62</v>
      </c>
      <c r="D345" s="8">
        <v>2013</v>
      </c>
      <c r="E345" s="14">
        <v>2013</v>
      </c>
      <c r="F345" s="14" t="s">
        <v>98</v>
      </c>
      <c r="G345" s="11">
        <v>0.97440000000000004</v>
      </c>
      <c r="H345" s="11">
        <v>0.16850000000000001</v>
      </c>
      <c r="I345" s="11">
        <v>0.2364</v>
      </c>
      <c r="J345" s="11">
        <v>0.1414</v>
      </c>
      <c r="K345" s="11">
        <v>0.1608</v>
      </c>
      <c r="L345" s="7"/>
    </row>
    <row r="346" spans="1:12">
      <c r="A346" s="13" t="s">
        <v>153</v>
      </c>
      <c r="B346" s="8" t="s">
        <v>74</v>
      </c>
      <c r="C346" s="14" t="s">
        <v>62</v>
      </c>
      <c r="D346" s="8">
        <v>2013</v>
      </c>
      <c r="E346" s="14">
        <v>2013</v>
      </c>
      <c r="F346" s="14" t="s">
        <v>98</v>
      </c>
      <c r="G346" s="11">
        <v>0.88990000000000002</v>
      </c>
      <c r="H346" s="11">
        <v>7.2300000000000003E-2</v>
      </c>
      <c r="I346" s="11">
        <v>0.1638</v>
      </c>
      <c r="J346" s="11">
        <v>3.6900000000000002E-2</v>
      </c>
      <c r="K346" s="11">
        <v>7.4999999999999997E-2</v>
      </c>
      <c r="L346" s="7"/>
    </row>
    <row r="347" spans="1:12">
      <c r="A347" s="13" t="s">
        <v>154</v>
      </c>
      <c r="B347" s="8" t="s">
        <v>74</v>
      </c>
      <c r="C347" s="14" t="s">
        <v>62</v>
      </c>
      <c r="D347" s="8">
        <v>2013</v>
      </c>
      <c r="E347" s="14">
        <v>2013</v>
      </c>
      <c r="F347" s="14" t="s">
        <v>98</v>
      </c>
      <c r="G347" s="11">
        <v>0.75360000000000005</v>
      </c>
      <c r="H347" s="11">
        <v>8.5000000000000006E-2</v>
      </c>
      <c r="I347" s="11">
        <v>0.17230000000000001</v>
      </c>
      <c r="J347" s="11">
        <v>4.2599999999999999E-2</v>
      </c>
      <c r="K347" s="11">
        <v>7.6600000000000001E-2</v>
      </c>
      <c r="L347" s="7"/>
    </row>
    <row r="348" spans="1:12">
      <c r="A348" s="13" t="s">
        <v>155</v>
      </c>
      <c r="B348" s="8" t="s">
        <v>74</v>
      </c>
      <c r="C348" s="14" t="s">
        <v>62</v>
      </c>
      <c r="D348" s="8">
        <v>2013</v>
      </c>
      <c r="E348" s="14">
        <v>2013</v>
      </c>
      <c r="F348" s="14" t="s">
        <v>98</v>
      </c>
      <c r="G348" s="11">
        <v>0.9405</v>
      </c>
      <c r="H348" s="11">
        <v>9.1499999999999998E-2</v>
      </c>
      <c r="I348" s="11">
        <v>0.17419999999999999</v>
      </c>
      <c r="J348" s="11">
        <v>0.05</v>
      </c>
      <c r="K348" s="11">
        <v>9.3399999999999997E-2</v>
      </c>
      <c r="L348" s="7"/>
    </row>
    <row r="349" spans="1:12">
      <c r="A349" s="13" t="s">
        <v>156</v>
      </c>
      <c r="B349" s="8" t="s">
        <v>74</v>
      </c>
      <c r="C349" s="14" t="s">
        <v>62</v>
      </c>
      <c r="D349" s="8">
        <v>2013</v>
      </c>
      <c r="E349" s="14">
        <v>2013</v>
      </c>
      <c r="F349" s="14" t="s">
        <v>98</v>
      </c>
      <c r="G349" s="11">
        <v>0.88790000000000002</v>
      </c>
      <c r="H349" s="11">
        <v>5.2600000000000001E-2</v>
      </c>
      <c r="I349" s="11">
        <v>0.1353</v>
      </c>
      <c r="J349" s="11">
        <v>8.8000000000000005E-3</v>
      </c>
      <c r="K349" s="11">
        <v>3.6600000000000001E-2</v>
      </c>
      <c r="L349" s="7"/>
    </row>
    <row r="350" spans="1:12">
      <c r="A350" s="13" t="s">
        <v>157</v>
      </c>
      <c r="B350" s="8" t="s">
        <v>74</v>
      </c>
      <c r="C350" s="14" t="s">
        <v>62</v>
      </c>
      <c r="D350" s="8">
        <v>2013</v>
      </c>
      <c r="E350" s="14">
        <v>2013</v>
      </c>
      <c r="F350" s="14" t="s">
        <v>98</v>
      </c>
      <c r="G350" s="11">
        <v>0.96020000000000005</v>
      </c>
      <c r="H350" s="11">
        <v>6.5199999999999994E-2</v>
      </c>
      <c r="I350" s="11">
        <v>0.14149999999999999</v>
      </c>
      <c r="J350" s="11">
        <v>2.6100000000000002E-2</v>
      </c>
      <c r="K350" s="11">
        <v>6.0299999999999999E-2</v>
      </c>
      <c r="L350" s="7"/>
    </row>
    <row r="351" spans="1:12">
      <c r="A351" s="13" t="s">
        <v>158</v>
      </c>
      <c r="B351" s="8" t="s">
        <v>75</v>
      </c>
      <c r="C351" s="14" t="s">
        <v>62</v>
      </c>
      <c r="D351" s="8">
        <v>2013</v>
      </c>
      <c r="E351" s="14">
        <v>2013</v>
      </c>
      <c r="F351" s="14" t="s">
        <v>98</v>
      </c>
      <c r="G351" s="11">
        <v>0.86899999999999999</v>
      </c>
      <c r="H351" s="11">
        <v>0.16370000000000001</v>
      </c>
      <c r="I351" s="11">
        <v>0.2487</v>
      </c>
      <c r="J351" s="11">
        <v>0.17749999999999999</v>
      </c>
      <c r="K351" s="11">
        <v>0.20019999999999999</v>
      </c>
      <c r="L351" s="7"/>
    </row>
    <row r="352" spans="1:12">
      <c r="A352" s="13" t="s">
        <v>159</v>
      </c>
      <c r="B352" s="8" t="s">
        <v>75</v>
      </c>
      <c r="C352" s="14" t="s">
        <v>62</v>
      </c>
      <c r="D352" s="8">
        <v>2013</v>
      </c>
      <c r="E352" s="14">
        <v>2013</v>
      </c>
      <c r="F352" s="14" t="s">
        <v>98</v>
      </c>
      <c r="G352" s="11">
        <v>1</v>
      </c>
      <c r="H352" s="11">
        <v>9.7600000000000006E-2</v>
      </c>
      <c r="I352" s="11">
        <v>0.122</v>
      </c>
      <c r="J352" s="11">
        <v>0.17069999999999999</v>
      </c>
      <c r="K352" s="11">
        <v>0.1951</v>
      </c>
      <c r="L352" s="7"/>
    </row>
    <row r="353" spans="1:12">
      <c r="A353" s="13" t="s">
        <v>160</v>
      </c>
      <c r="B353" s="8" t="s">
        <v>75</v>
      </c>
      <c r="C353" s="14" t="s">
        <v>62</v>
      </c>
      <c r="D353" s="8">
        <v>2013</v>
      </c>
      <c r="E353" s="14">
        <v>2013</v>
      </c>
      <c r="F353" s="14" t="s">
        <v>98</v>
      </c>
      <c r="G353" s="11">
        <v>0.96319999999999995</v>
      </c>
      <c r="H353" s="11">
        <v>0.13109999999999999</v>
      </c>
      <c r="I353" s="11">
        <v>0.20649999999999999</v>
      </c>
      <c r="J353" s="11">
        <v>0.11600000000000001</v>
      </c>
      <c r="K353" s="11">
        <v>0.13109999999999999</v>
      </c>
      <c r="L353" s="7"/>
    </row>
    <row r="354" spans="1:12">
      <c r="A354" s="13" t="s">
        <v>161</v>
      </c>
      <c r="B354" s="8" t="s">
        <v>74</v>
      </c>
      <c r="C354" s="14" t="s">
        <v>62</v>
      </c>
      <c r="D354" s="8">
        <v>2013</v>
      </c>
      <c r="E354" s="14">
        <v>2013</v>
      </c>
      <c r="F354" s="14" t="s">
        <v>98</v>
      </c>
      <c r="G354" s="11">
        <v>0.96209999999999996</v>
      </c>
      <c r="H354" s="11">
        <v>4.1300000000000003E-2</v>
      </c>
      <c r="I354" s="11">
        <v>0.158</v>
      </c>
      <c r="J354" s="11">
        <v>1.35E-2</v>
      </c>
      <c r="K354" s="11">
        <v>5.8599999999999999E-2</v>
      </c>
      <c r="L354" s="7"/>
    </row>
    <row r="355" spans="1:12">
      <c r="A355" s="13" t="s">
        <v>162</v>
      </c>
      <c r="B355" s="8" t="s">
        <v>74</v>
      </c>
      <c r="C355" s="14" t="s">
        <v>62</v>
      </c>
      <c r="D355" s="8">
        <v>2013</v>
      </c>
      <c r="E355" s="14">
        <v>2013</v>
      </c>
      <c r="F355" s="14" t="s">
        <v>98</v>
      </c>
      <c r="G355" s="11">
        <v>0.46750000000000003</v>
      </c>
      <c r="H355" s="11">
        <v>8.8099999999999998E-2</v>
      </c>
      <c r="I355" s="11">
        <v>0.188</v>
      </c>
      <c r="J355" s="11">
        <v>4.24E-2</v>
      </c>
      <c r="K355" s="11">
        <v>8.43E-2</v>
      </c>
      <c r="L355" s="7"/>
    </row>
    <row r="356" spans="1:12">
      <c r="A356" s="13" t="s">
        <v>163</v>
      </c>
      <c r="B356" s="8" t="s">
        <v>75</v>
      </c>
      <c r="C356" s="14" t="s">
        <v>62</v>
      </c>
      <c r="D356" s="8">
        <v>2013</v>
      </c>
      <c r="E356" s="14">
        <v>2013</v>
      </c>
      <c r="F356" s="14" t="s">
        <v>98</v>
      </c>
      <c r="G356" s="11">
        <v>0.97009999999999996</v>
      </c>
      <c r="H356" s="11">
        <v>0.19900000000000001</v>
      </c>
      <c r="I356" s="11">
        <v>0.2903</v>
      </c>
      <c r="J356" s="11">
        <v>0.14230000000000001</v>
      </c>
      <c r="K356" s="11">
        <v>0.1651</v>
      </c>
      <c r="L356" s="7"/>
    </row>
    <row r="357" spans="1:12">
      <c r="A357" s="13" t="s">
        <v>164</v>
      </c>
      <c r="B357" s="8" t="s">
        <v>75</v>
      </c>
      <c r="C357" s="14" t="s">
        <v>62</v>
      </c>
      <c r="D357" s="8">
        <v>2013</v>
      </c>
      <c r="E357" s="14">
        <v>2013</v>
      </c>
      <c r="F357" s="14" t="s">
        <v>98</v>
      </c>
      <c r="G357" s="11">
        <v>0.95469999999999999</v>
      </c>
      <c r="H357" s="11">
        <v>0.1633</v>
      </c>
      <c r="I357" s="11">
        <v>0.24310000000000001</v>
      </c>
      <c r="J357" s="11">
        <v>0.15290000000000001</v>
      </c>
      <c r="K357" s="11">
        <v>0.16389999999999999</v>
      </c>
      <c r="L357" s="7"/>
    </row>
    <row r="358" spans="1:12">
      <c r="A358" s="13" t="s">
        <v>165</v>
      </c>
      <c r="B358" s="8" t="s">
        <v>75</v>
      </c>
      <c r="C358" s="14" t="s">
        <v>62</v>
      </c>
      <c r="D358" s="8">
        <v>2013</v>
      </c>
      <c r="E358" s="14">
        <v>2013</v>
      </c>
      <c r="F358" s="14" t="s">
        <v>98</v>
      </c>
      <c r="G358" s="11">
        <v>0.98780000000000001</v>
      </c>
      <c r="H358" s="11">
        <v>0.14710000000000001</v>
      </c>
      <c r="I358" s="11">
        <v>0.2072</v>
      </c>
      <c r="J358" s="11">
        <v>0.1648</v>
      </c>
      <c r="K358" s="11">
        <v>0.1825</v>
      </c>
      <c r="L358" s="7"/>
    </row>
    <row r="359" spans="1:12">
      <c r="A359" s="13" t="s">
        <v>166</v>
      </c>
      <c r="B359" s="8" t="s">
        <v>75</v>
      </c>
      <c r="C359" s="14" t="s">
        <v>62</v>
      </c>
      <c r="D359" s="8">
        <v>2013</v>
      </c>
      <c r="E359" s="14">
        <v>2013</v>
      </c>
      <c r="F359" s="14" t="s">
        <v>98</v>
      </c>
      <c r="G359" s="11">
        <v>0.67290000000000005</v>
      </c>
      <c r="H359" s="11">
        <v>0.16339999999999999</v>
      </c>
      <c r="I359" s="11">
        <v>0.23200000000000001</v>
      </c>
      <c r="J359" s="11">
        <v>0.2157</v>
      </c>
      <c r="K359" s="11">
        <v>0.23860000000000001</v>
      </c>
      <c r="L359" s="7"/>
    </row>
    <row r="360" spans="1:12">
      <c r="A360" s="13" t="s">
        <v>167</v>
      </c>
      <c r="B360" s="8" t="s">
        <v>74</v>
      </c>
      <c r="C360" s="14" t="s">
        <v>62</v>
      </c>
      <c r="D360" s="8">
        <v>2013</v>
      </c>
      <c r="E360" s="14">
        <v>2013</v>
      </c>
      <c r="F360" s="14" t="s">
        <v>98</v>
      </c>
      <c r="G360" s="11">
        <v>0.97689999999999999</v>
      </c>
      <c r="H360" s="11">
        <v>0.19120000000000001</v>
      </c>
      <c r="I360" s="11">
        <v>0.32729999999999998</v>
      </c>
      <c r="J360" s="11">
        <v>0.12590000000000001</v>
      </c>
      <c r="K360" s="11">
        <v>0.18029999999999999</v>
      </c>
      <c r="L360" s="7"/>
    </row>
    <row r="361" spans="1:12">
      <c r="A361" s="13" t="s">
        <v>168</v>
      </c>
      <c r="B361" s="8" t="s">
        <v>75</v>
      </c>
      <c r="C361" s="14" t="s">
        <v>62</v>
      </c>
      <c r="D361" s="8">
        <v>2013</v>
      </c>
      <c r="E361" s="14">
        <v>2013</v>
      </c>
      <c r="F361" s="14" t="s">
        <v>98</v>
      </c>
      <c r="G361" s="11">
        <v>0.97319999999999995</v>
      </c>
      <c r="H361" s="11">
        <v>0.14760000000000001</v>
      </c>
      <c r="I361" s="11">
        <v>0.2341</v>
      </c>
      <c r="J361" s="11">
        <v>0.17649999999999999</v>
      </c>
      <c r="K361" s="11">
        <v>0.19489999999999999</v>
      </c>
      <c r="L361" s="7"/>
    </row>
    <row r="362" spans="1:12">
      <c r="A362" s="13" t="s">
        <v>169</v>
      </c>
      <c r="B362" s="8" t="s">
        <v>74</v>
      </c>
      <c r="C362" s="14" t="s">
        <v>62</v>
      </c>
      <c r="D362" s="8">
        <v>2013</v>
      </c>
      <c r="E362" s="14">
        <v>2013</v>
      </c>
      <c r="F362" s="14" t="s">
        <v>98</v>
      </c>
      <c r="G362" s="11">
        <v>0.95309999999999995</v>
      </c>
      <c r="H362" s="11">
        <v>0.1114</v>
      </c>
      <c r="I362" s="11">
        <v>0.23250000000000001</v>
      </c>
      <c r="J362" s="11">
        <v>7.0599999999999996E-2</v>
      </c>
      <c r="K362" s="11">
        <v>0.1242</v>
      </c>
      <c r="L362" s="7"/>
    </row>
    <row r="363" spans="1:12">
      <c r="A363" s="13" t="s">
        <v>170</v>
      </c>
      <c r="B363" s="8" t="s">
        <v>74</v>
      </c>
      <c r="C363" s="14" t="s">
        <v>62</v>
      </c>
      <c r="D363" s="8">
        <v>2013</v>
      </c>
      <c r="E363" s="14">
        <v>2013</v>
      </c>
      <c r="F363" s="14" t="s">
        <v>98</v>
      </c>
      <c r="G363" s="11">
        <v>0.91510000000000002</v>
      </c>
      <c r="H363" s="11">
        <v>0.115</v>
      </c>
      <c r="I363" s="11">
        <v>0.19800000000000001</v>
      </c>
      <c r="J363" s="11">
        <v>6.3899999999999998E-2</v>
      </c>
      <c r="K363" s="11">
        <v>0.10340000000000001</v>
      </c>
      <c r="L363" s="7"/>
    </row>
    <row r="364" spans="1:12">
      <c r="A364" s="13" t="s">
        <v>171</v>
      </c>
      <c r="B364" s="8" t="s">
        <v>75</v>
      </c>
      <c r="C364" s="14" t="s">
        <v>62</v>
      </c>
      <c r="D364" s="8">
        <v>2013</v>
      </c>
      <c r="E364" s="14">
        <v>2013</v>
      </c>
      <c r="F364" s="14" t="s">
        <v>98</v>
      </c>
      <c r="G364" s="11">
        <v>0.96779999999999999</v>
      </c>
      <c r="H364" s="11">
        <v>0.1618</v>
      </c>
      <c r="I364" s="11">
        <v>0.2301</v>
      </c>
      <c r="J364" s="11">
        <v>0.2145</v>
      </c>
      <c r="K364" s="11">
        <v>0.23760000000000001</v>
      </c>
      <c r="L364" s="7"/>
    </row>
    <row r="365" spans="1:12">
      <c r="A365" s="51" t="s">
        <v>172</v>
      </c>
      <c r="B365" s="8" t="s">
        <v>66</v>
      </c>
      <c r="C365" s="14" t="s">
        <v>64</v>
      </c>
      <c r="D365" s="8">
        <v>2013</v>
      </c>
      <c r="E365" s="14">
        <v>2013</v>
      </c>
      <c r="F365" s="14" t="s">
        <v>99</v>
      </c>
      <c r="G365" s="11">
        <v>0.91879999999999995</v>
      </c>
      <c r="H365" s="11">
        <v>0.1203</v>
      </c>
      <c r="I365" s="11">
        <v>0.20549999999999999</v>
      </c>
      <c r="J365" s="11">
        <v>7.9399999999999998E-2</v>
      </c>
      <c r="K365" s="11">
        <v>0.10059999999999999</v>
      </c>
      <c r="L365" s="7"/>
    </row>
    <row r="366" spans="1:12">
      <c r="A366" s="51" t="s">
        <v>173</v>
      </c>
      <c r="B366" s="8" t="s">
        <v>74</v>
      </c>
      <c r="C366" s="14" t="s">
        <v>64</v>
      </c>
      <c r="D366" s="8">
        <v>2013</v>
      </c>
      <c r="E366" s="14">
        <v>2013</v>
      </c>
      <c r="F366" s="14" t="s">
        <v>99</v>
      </c>
      <c r="G366" s="11">
        <v>0.87139999999999995</v>
      </c>
      <c r="H366" s="11">
        <v>8.1100000000000005E-2</v>
      </c>
      <c r="I366" s="11">
        <v>0.1774</v>
      </c>
      <c r="J366" s="11">
        <v>4.9099999999999998E-2</v>
      </c>
      <c r="K366" s="11">
        <v>8.5300000000000001E-2</v>
      </c>
      <c r="L366" s="7"/>
    </row>
    <row r="367" spans="1:12">
      <c r="A367" s="51" t="s">
        <v>174</v>
      </c>
      <c r="B367" s="8" t="s">
        <v>75</v>
      </c>
      <c r="C367" s="14" t="s">
        <v>64</v>
      </c>
      <c r="D367" s="8">
        <v>2013</v>
      </c>
      <c r="E367" s="14">
        <v>2013</v>
      </c>
      <c r="F367" s="14" t="s">
        <v>99</v>
      </c>
      <c r="G367" s="11">
        <v>0.72729999999999995</v>
      </c>
      <c r="H367" s="11">
        <v>8.6999999999999994E-2</v>
      </c>
      <c r="I367" s="11">
        <v>0.21740000000000001</v>
      </c>
      <c r="J367" s="11">
        <v>0.21740000000000001</v>
      </c>
      <c r="K367" s="11">
        <v>0.21740000000000001</v>
      </c>
      <c r="L367" s="7"/>
    </row>
    <row r="368" spans="1:12">
      <c r="A368" s="51" t="s">
        <v>175</v>
      </c>
      <c r="B368" s="8" t="s">
        <v>75</v>
      </c>
      <c r="C368" s="14" t="s">
        <v>64</v>
      </c>
      <c r="D368" s="8">
        <v>2013</v>
      </c>
      <c r="E368" s="14">
        <v>2013</v>
      </c>
      <c r="F368" s="14" t="s">
        <v>99</v>
      </c>
      <c r="G368" s="11">
        <v>0.94420000000000004</v>
      </c>
      <c r="H368" s="11">
        <v>0.15529999999999999</v>
      </c>
      <c r="I368" s="11">
        <v>0.2235</v>
      </c>
      <c r="J368" s="11">
        <v>0.18940000000000001</v>
      </c>
      <c r="K368" s="11">
        <v>0.2082</v>
      </c>
      <c r="L368" s="7"/>
    </row>
    <row r="369" spans="1:12">
      <c r="A369" s="51" t="s">
        <v>176</v>
      </c>
      <c r="B369" s="8" t="s">
        <v>75</v>
      </c>
      <c r="C369" s="14" t="s">
        <v>64</v>
      </c>
      <c r="D369" s="8">
        <v>2013</v>
      </c>
      <c r="E369" s="14">
        <v>2013</v>
      </c>
      <c r="F369" s="14" t="s">
        <v>99</v>
      </c>
      <c r="G369" s="11">
        <v>0.93899999999999995</v>
      </c>
      <c r="H369" s="11">
        <v>0.1318</v>
      </c>
      <c r="I369" s="11">
        <v>0.2009</v>
      </c>
      <c r="J369" s="11">
        <v>0.1774</v>
      </c>
      <c r="K369" s="11">
        <v>0.1958</v>
      </c>
      <c r="L369" s="7"/>
    </row>
    <row r="370" spans="1:12">
      <c r="A370" s="51" t="s">
        <v>177</v>
      </c>
      <c r="B370" s="8" t="s">
        <v>75</v>
      </c>
      <c r="C370" s="14" t="s">
        <v>64</v>
      </c>
      <c r="D370" s="8">
        <v>2013</v>
      </c>
      <c r="E370" s="14">
        <v>2013</v>
      </c>
      <c r="F370" s="14" t="s">
        <v>99</v>
      </c>
      <c r="G370" s="11">
        <v>0.98640000000000005</v>
      </c>
      <c r="H370" s="11">
        <v>0.1062</v>
      </c>
      <c r="I370" s="11">
        <v>0.18840000000000001</v>
      </c>
      <c r="J370" s="11">
        <v>0.16689999999999999</v>
      </c>
      <c r="K370" s="11">
        <v>0.19089999999999999</v>
      </c>
      <c r="L370" s="7"/>
    </row>
    <row r="371" spans="1:12">
      <c r="A371" s="51" t="s">
        <v>178</v>
      </c>
      <c r="B371" s="8" t="s">
        <v>75</v>
      </c>
      <c r="C371" s="14" t="s">
        <v>64</v>
      </c>
      <c r="D371" s="8">
        <v>2013</v>
      </c>
      <c r="E371" s="14">
        <v>2013</v>
      </c>
      <c r="F371" s="14" t="s">
        <v>99</v>
      </c>
      <c r="G371" s="11">
        <v>0.9577</v>
      </c>
      <c r="H371" s="11">
        <v>0.1341</v>
      </c>
      <c r="I371" s="11">
        <v>0.1993</v>
      </c>
      <c r="J371" s="11">
        <v>0.17749999999999999</v>
      </c>
      <c r="K371" s="11">
        <v>0.221</v>
      </c>
      <c r="L371" s="7"/>
    </row>
    <row r="372" spans="1:12">
      <c r="A372" s="51" t="s">
        <v>179</v>
      </c>
      <c r="B372" s="8" t="s">
        <v>74</v>
      </c>
      <c r="C372" s="14" t="s">
        <v>64</v>
      </c>
      <c r="D372" s="8">
        <v>2013</v>
      </c>
      <c r="E372" s="14">
        <v>2013</v>
      </c>
      <c r="F372" s="14" t="s">
        <v>99</v>
      </c>
      <c r="G372" s="11">
        <v>0.79220000000000002</v>
      </c>
      <c r="H372" s="11">
        <v>9.2499999999999999E-2</v>
      </c>
      <c r="I372" s="11">
        <v>0.1782</v>
      </c>
      <c r="J372" s="11">
        <v>3.3099999999999997E-2</v>
      </c>
      <c r="K372" s="11">
        <v>6.08E-2</v>
      </c>
      <c r="L372" s="7"/>
    </row>
    <row r="373" spans="1:12">
      <c r="A373" s="51" t="s">
        <v>180</v>
      </c>
      <c r="B373" s="8" t="s">
        <v>75</v>
      </c>
      <c r="C373" s="14" t="s">
        <v>64</v>
      </c>
      <c r="D373" s="8">
        <v>2013</v>
      </c>
      <c r="E373" s="14">
        <v>2013</v>
      </c>
      <c r="F373" s="14" t="s">
        <v>99</v>
      </c>
      <c r="G373" s="11">
        <v>0.98370000000000002</v>
      </c>
      <c r="H373" s="11">
        <v>0.1862</v>
      </c>
      <c r="I373" s="11">
        <v>0.25240000000000001</v>
      </c>
      <c r="J373" s="11">
        <v>0.19700000000000001</v>
      </c>
      <c r="K373" s="11">
        <v>0.22270000000000001</v>
      </c>
      <c r="L373" s="7"/>
    </row>
    <row r="374" spans="1:12">
      <c r="A374" s="51" t="s">
        <v>181</v>
      </c>
      <c r="B374" s="8" t="s">
        <v>75</v>
      </c>
      <c r="C374" s="14" t="s">
        <v>64</v>
      </c>
      <c r="D374" s="8">
        <v>2013</v>
      </c>
      <c r="E374" s="14">
        <v>2013</v>
      </c>
      <c r="F374" s="14" t="s">
        <v>99</v>
      </c>
      <c r="G374" s="11">
        <v>0.97709999999999997</v>
      </c>
      <c r="H374" s="11">
        <v>0.1232</v>
      </c>
      <c r="I374" s="11">
        <v>0.2074</v>
      </c>
      <c r="J374" s="11">
        <v>0.16819999999999999</v>
      </c>
      <c r="K374" s="11">
        <v>0.1903</v>
      </c>
      <c r="L374" s="7"/>
    </row>
    <row r="375" spans="1:12">
      <c r="A375" s="13" t="s">
        <v>123</v>
      </c>
      <c r="B375" s="8" t="s">
        <v>74</v>
      </c>
      <c r="C375" s="14" t="s">
        <v>64</v>
      </c>
      <c r="D375" s="8">
        <v>2013</v>
      </c>
      <c r="E375" s="14">
        <v>2013</v>
      </c>
      <c r="F375" s="14" t="s">
        <v>99</v>
      </c>
      <c r="G375" s="11">
        <v>0.83479999999999999</v>
      </c>
      <c r="H375" s="11">
        <v>0.16489999999999999</v>
      </c>
      <c r="I375" s="11">
        <v>0.29430000000000001</v>
      </c>
      <c r="J375" s="11">
        <v>9.7299999999999998E-2</v>
      </c>
      <c r="K375" s="11">
        <v>0.14510000000000001</v>
      </c>
      <c r="L375" s="7"/>
    </row>
    <row r="376" spans="1:12">
      <c r="A376" s="13" t="s">
        <v>124</v>
      </c>
      <c r="B376" s="8" t="s">
        <v>75</v>
      </c>
      <c r="C376" s="14" t="s">
        <v>64</v>
      </c>
      <c r="D376" s="8">
        <v>2013</v>
      </c>
      <c r="E376" s="14">
        <v>2013</v>
      </c>
      <c r="F376" s="14" t="s">
        <v>99</v>
      </c>
      <c r="G376" s="11">
        <v>0.99209999999999998</v>
      </c>
      <c r="H376" s="11">
        <v>0.18540000000000001</v>
      </c>
      <c r="I376" s="11">
        <v>0.25209999999999999</v>
      </c>
      <c r="J376" s="11">
        <v>0.1</v>
      </c>
      <c r="K376" s="11">
        <v>0.11459999999999999</v>
      </c>
      <c r="L376" s="7"/>
    </row>
    <row r="377" spans="1:12">
      <c r="A377" s="13" t="s">
        <v>125</v>
      </c>
      <c r="B377" s="8" t="s">
        <v>75</v>
      </c>
      <c r="C377" s="14" t="s">
        <v>64</v>
      </c>
      <c r="D377" s="8">
        <v>2013</v>
      </c>
      <c r="E377" s="14">
        <v>2013</v>
      </c>
      <c r="F377" s="14" t="s">
        <v>99</v>
      </c>
      <c r="G377" s="11">
        <v>0.89749999999999996</v>
      </c>
      <c r="H377" s="11">
        <v>0.114</v>
      </c>
      <c r="I377" s="11">
        <v>0.18060000000000001</v>
      </c>
      <c r="J377" s="11">
        <v>0.17780000000000001</v>
      </c>
      <c r="K377" s="11">
        <v>0.20680000000000001</v>
      </c>
      <c r="L377" s="7"/>
    </row>
    <row r="378" spans="1:12">
      <c r="A378" s="13" t="s">
        <v>126</v>
      </c>
      <c r="B378" s="8" t="s">
        <v>75</v>
      </c>
      <c r="C378" s="14" t="s">
        <v>64</v>
      </c>
      <c r="D378" s="8">
        <v>2013</v>
      </c>
      <c r="E378" s="14">
        <v>2013</v>
      </c>
      <c r="F378" s="14" t="s">
        <v>99</v>
      </c>
      <c r="G378" s="11">
        <v>0.91439999999999999</v>
      </c>
      <c r="H378" s="11">
        <v>0.16339999999999999</v>
      </c>
      <c r="I378" s="11">
        <v>0.23860000000000001</v>
      </c>
      <c r="J378" s="11">
        <v>0.1371</v>
      </c>
      <c r="K378" s="11">
        <v>0.15459999999999999</v>
      </c>
      <c r="L378" s="7"/>
    </row>
    <row r="379" spans="1:12">
      <c r="A379" s="13" t="s">
        <v>127</v>
      </c>
      <c r="B379" s="8" t="s">
        <v>75</v>
      </c>
      <c r="C379" s="14" t="s">
        <v>64</v>
      </c>
      <c r="D379" s="8">
        <v>2013</v>
      </c>
      <c r="E379" s="14">
        <v>2013</v>
      </c>
      <c r="F379" s="14" t="s">
        <v>99</v>
      </c>
      <c r="G379" s="11">
        <v>0.99239999999999995</v>
      </c>
      <c r="H379" s="11">
        <v>0.1714</v>
      </c>
      <c r="I379" s="11">
        <v>0.28289999999999998</v>
      </c>
      <c r="J379" s="11">
        <v>0.15709999999999999</v>
      </c>
      <c r="K379" s="11">
        <v>0.1714</v>
      </c>
      <c r="L379" s="7"/>
    </row>
    <row r="380" spans="1:12">
      <c r="A380" s="13" t="s">
        <v>128</v>
      </c>
      <c r="B380" s="8" t="s">
        <v>75</v>
      </c>
      <c r="C380" s="14" t="s">
        <v>64</v>
      </c>
      <c r="D380" s="8">
        <v>2013</v>
      </c>
      <c r="E380" s="14">
        <v>2013</v>
      </c>
      <c r="F380" s="14" t="s">
        <v>99</v>
      </c>
      <c r="G380" s="11">
        <v>0.90159999999999996</v>
      </c>
      <c r="H380" s="11">
        <v>0.2059</v>
      </c>
      <c r="I380" s="11">
        <v>0.29289999999999999</v>
      </c>
      <c r="J380" s="11">
        <v>0.1244</v>
      </c>
      <c r="K380" s="11">
        <v>0.1469</v>
      </c>
      <c r="L380" s="7"/>
    </row>
    <row r="381" spans="1:12">
      <c r="A381" s="13" t="s">
        <v>129</v>
      </c>
      <c r="B381" s="8" t="s">
        <v>75</v>
      </c>
      <c r="C381" s="14" t="s">
        <v>64</v>
      </c>
      <c r="D381" s="8">
        <v>2013</v>
      </c>
      <c r="E381" s="14">
        <v>2013</v>
      </c>
      <c r="F381" s="14" t="s">
        <v>99</v>
      </c>
      <c r="G381" s="11">
        <v>0.96150000000000002</v>
      </c>
      <c r="H381" s="11">
        <v>0.1988</v>
      </c>
      <c r="I381" s="11">
        <v>0.28910000000000002</v>
      </c>
      <c r="J381" s="11">
        <v>0.1951</v>
      </c>
      <c r="K381" s="11">
        <v>0.21659999999999999</v>
      </c>
      <c r="L381" s="7"/>
    </row>
    <row r="382" spans="1:12">
      <c r="A382" s="13" t="s">
        <v>130</v>
      </c>
      <c r="B382" s="8" t="s">
        <v>75</v>
      </c>
      <c r="C382" s="14" t="s">
        <v>64</v>
      </c>
      <c r="D382" s="8">
        <v>2013</v>
      </c>
      <c r="E382" s="14">
        <v>2013</v>
      </c>
      <c r="F382" s="14" t="s">
        <v>99</v>
      </c>
      <c r="G382" s="11">
        <v>0.87160000000000004</v>
      </c>
      <c r="H382" s="11">
        <v>0.10589999999999999</v>
      </c>
      <c r="I382" s="11">
        <v>0.1729</v>
      </c>
      <c r="J382" s="11">
        <v>0.15659999999999999</v>
      </c>
      <c r="K382" s="11">
        <v>0.17860000000000001</v>
      </c>
      <c r="L382" s="7"/>
    </row>
    <row r="383" spans="1:12">
      <c r="A383" s="13" t="s">
        <v>131</v>
      </c>
      <c r="B383" s="8" t="s">
        <v>75</v>
      </c>
      <c r="C383" s="14" t="s">
        <v>64</v>
      </c>
      <c r="D383" s="8">
        <v>2013</v>
      </c>
      <c r="E383" s="14">
        <v>2013</v>
      </c>
      <c r="F383" s="14" t="s">
        <v>99</v>
      </c>
      <c r="G383" s="11">
        <v>0.91239999999999999</v>
      </c>
      <c r="H383" s="11">
        <v>0.15579999999999999</v>
      </c>
      <c r="I383" s="11">
        <v>0.2354</v>
      </c>
      <c r="J383" s="11">
        <v>0.17879999999999999</v>
      </c>
      <c r="K383" s="11">
        <v>0.18940000000000001</v>
      </c>
      <c r="L383" s="7"/>
    </row>
    <row r="384" spans="1:12">
      <c r="A384" s="13" t="s">
        <v>132</v>
      </c>
      <c r="B384" s="8" t="s">
        <v>76</v>
      </c>
      <c r="C384" s="14" t="s">
        <v>64</v>
      </c>
      <c r="D384" s="8">
        <v>2013</v>
      </c>
      <c r="E384" s="14">
        <v>2013</v>
      </c>
      <c r="F384" s="14" t="s">
        <v>99</v>
      </c>
      <c r="G384" s="11">
        <v>0.95709999999999995</v>
      </c>
      <c r="H384" s="11">
        <v>7.8E-2</v>
      </c>
      <c r="I384" s="11">
        <v>0.1535</v>
      </c>
      <c r="J384" s="11">
        <v>8.3999999999999995E-3</v>
      </c>
      <c r="K384" s="11">
        <v>1.2500000000000001E-2</v>
      </c>
      <c r="L384" s="7"/>
    </row>
    <row r="385" spans="1:12">
      <c r="A385" s="13" t="s">
        <v>133</v>
      </c>
      <c r="B385" s="8" t="s">
        <v>75</v>
      </c>
      <c r="C385" s="14" t="s">
        <v>64</v>
      </c>
      <c r="D385" s="8">
        <v>2013</v>
      </c>
      <c r="E385" s="14">
        <v>2013</v>
      </c>
      <c r="F385" s="14" t="s">
        <v>99</v>
      </c>
      <c r="G385" s="11">
        <v>0.97189999999999999</v>
      </c>
      <c r="H385" s="11">
        <v>0.1658</v>
      </c>
      <c r="I385" s="11">
        <v>0.26569999999999999</v>
      </c>
      <c r="J385" s="11">
        <v>0.18329999999999999</v>
      </c>
      <c r="K385" s="11">
        <v>0.21579999999999999</v>
      </c>
      <c r="L385" s="7"/>
    </row>
    <row r="386" spans="1:12">
      <c r="A386" s="13" t="s">
        <v>134</v>
      </c>
      <c r="B386" s="8" t="s">
        <v>75</v>
      </c>
      <c r="C386" s="14" t="s">
        <v>64</v>
      </c>
      <c r="D386" s="8">
        <v>2013</v>
      </c>
      <c r="E386" s="14">
        <v>2013</v>
      </c>
      <c r="F386" s="14" t="s">
        <v>99</v>
      </c>
      <c r="G386" s="11">
        <v>0.95450000000000002</v>
      </c>
      <c r="H386" s="11">
        <v>0.14249999999999999</v>
      </c>
      <c r="I386" s="11">
        <v>0.21290000000000001</v>
      </c>
      <c r="J386" s="11">
        <v>0.13800000000000001</v>
      </c>
      <c r="K386" s="11">
        <v>0.15690000000000001</v>
      </c>
      <c r="L386" s="7"/>
    </row>
    <row r="387" spans="1:12">
      <c r="A387" s="13" t="s">
        <v>135</v>
      </c>
      <c r="B387" s="8" t="s">
        <v>75</v>
      </c>
      <c r="C387" s="14" t="s">
        <v>64</v>
      </c>
      <c r="D387" s="8">
        <v>2013</v>
      </c>
      <c r="E387" s="14">
        <v>2013</v>
      </c>
      <c r="F387" s="14" t="s">
        <v>99</v>
      </c>
      <c r="G387" s="11">
        <v>0.98719999999999997</v>
      </c>
      <c r="H387" s="11">
        <v>0.14860000000000001</v>
      </c>
      <c r="I387" s="11">
        <v>0.1993</v>
      </c>
      <c r="J387" s="11">
        <v>7.7700000000000005E-2</v>
      </c>
      <c r="K387" s="11">
        <v>9.8000000000000004E-2</v>
      </c>
      <c r="L387" s="7"/>
    </row>
    <row r="388" spans="1:12">
      <c r="A388" s="13" t="s">
        <v>136</v>
      </c>
      <c r="B388" s="8" t="s">
        <v>75</v>
      </c>
      <c r="C388" s="14" t="s">
        <v>64</v>
      </c>
      <c r="D388" s="8">
        <v>2013</v>
      </c>
      <c r="E388" s="14">
        <v>2013</v>
      </c>
      <c r="F388" s="14" t="s">
        <v>99</v>
      </c>
      <c r="G388" s="11">
        <v>0.99460000000000004</v>
      </c>
      <c r="H388" s="11">
        <v>0.15959999999999999</v>
      </c>
      <c r="I388" s="11">
        <v>0.25740000000000002</v>
      </c>
      <c r="J388" s="11">
        <v>0.18049999999999999</v>
      </c>
      <c r="K388" s="11">
        <v>0.21049999999999999</v>
      </c>
      <c r="L388" s="7"/>
    </row>
    <row r="389" spans="1:12">
      <c r="A389" s="13" t="s">
        <v>137</v>
      </c>
      <c r="B389" s="8" t="s">
        <v>75</v>
      </c>
      <c r="C389" s="14" t="s">
        <v>64</v>
      </c>
      <c r="D389" s="8">
        <v>2013</v>
      </c>
      <c r="E389" s="14">
        <v>2013</v>
      </c>
      <c r="F389" s="14" t="s">
        <v>99</v>
      </c>
      <c r="G389" s="11">
        <v>0.94820000000000004</v>
      </c>
      <c r="H389" s="11">
        <v>0.17019999999999999</v>
      </c>
      <c r="I389" s="11">
        <v>0.25580000000000003</v>
      </c>
      <c r="J389" s="11">
        <v>0.221</v>
      </c>
      <c r="K389" s="11">
        <v>0.24390000000000001</v>
      </c>
      <c r="L389" s="7"/>
    </row>
    <row r="390" spans="1:12">
      <c r="A390" s="13" t="s">
        <v>138</v>
      </c>
      <c r="B390" s="8" t="s">
        <v>75</v>
      </c>
      <c r="C390" s="14" t="s">
        <v>64</v>
      </c>
      <c r="D390" s="8">
        <v>2013</v>
      </c>
      <c r="E390" s="14">
        <v>2013</v>
      </c>
      <c r="F390" s="14" t="s">
        <v>99</v>
      </c>
      <c r="G390" s="11">
        <v>1</v>
      </c>
      <c r="H390" s="11">
        <v>0.1075</v>
      </c>
      <c r="I390" s="11">
        <v>0.18820000000000001</v>
      </c>
      <c r="J390" s="11">
        <v>0.1183</v>
      </c>
      <c r="K390" s="11">
        <v>0.129</v>
      </c>
      <c r="L390" s="7"/>
    </row>
    <row r="391" spans="1:12">
      <c r="A391" s="13" t="s">
        <v>139</v>
      </c>
      <c r="B391" s="8" t="s">
        <v>75</v>
      </c>
      <c r="C391" s="14" t="s">
        <v>64</v>
      </c>
      <c r="D391" s="8">
        <v>2013</v>
      </c>
      <c r="E391" s="14">
        <v>2013</v>
      </c>
      <c r="F391" s="14" t="s">
        <v>99</v>
      </c>
      <c r="G391" s="11">
        <v>0.84850000000000003</v>
      </c>
      <c r="H391" s="11">
        <v>4.8399999999999999E-2</v>
      </c>
      <c r="I391" s="11">
        <v>0.15590000000000001</v>
      </c>
      <c r="J391" s="11">
        <v>9.6799999999999997E-2</v>
      </c>
      <c r="K391" s="11">
        <v>0.129</v>
      </c>
      <c r="L391" s="7"/>
    </row>
    <row r="392" spans="1:12">
      <c r="A392" s="13" t="s">
        <v>140</v>
      </c>
      <c r="B392" s="8" t="s">
        <v>75</v>
      </c>
      <c r="C392" s="14" t="s">
        <v>64</v>
      </c>
      <c r="D392" s="8">
        <v>2013</v>
      </c>
      <c r="E392" s="14">
        <v>2013</v>
      </c>
      <c r="F392" s="14" t="s">
        <v>99</v>
      </c>
      <c r="G392" s="11">
        <v>0.9919</v>
      </c>
      <c r="H392" s="11">
        <v>0.24030000000000001</v>
      </c>
      <c r="I392" s="11">
        <v>0.32779999999999998</v>
      </c>
      <c r="J392" s="11">
        <v>0.1206</v>
      </c>
      <c r="K392" s="11">
        <v>0.14419999999999999</v>
      </c>
      <c r="L392" s="7"/>
    </row>
    <row r="393" spans="1:12">
      <c r="A393" s="13" t="s">
        <v>141</v>
      </c>
      <c r="B393" s="8" t="s">
        <v>75</v>
      </c>
      <c r="C393" s="14" t="s">
        <v>64</v>
      </c>
      <c r="D393" s="8">
        <v>2013</v>
      </c>
      <c r="E393" s="14">
        <v>2013</v>
      </c>
      <c r="F393" s="14" t="s">
        <v>99</v>
      </c>
      <c r="G393" s="11">
        <v>0.89910000000000001</v>
      </c>
      <c r="H393" s="11">
        <v>0.1313</v>
      </c>
      <c r="I393" s="11">
        <v>0.20680000000000001</v>
      </c>
      <c r="J393" s="11">
        <v>0.22989999999999999</v>
      </c>
      <c r="K393" s="11">
        <v>0.25929999999999997</v>
      </c>
      <c r="L393" s="7"/>
    </row>
    <row r="394" spans="1:12">
      <c r="A394" s="13" t="s">
        <v>142</v>
      </c>
      <c r="B394" s="8" t="s">
        <v>75</v>
      </c>
      <c r="C394" s="14" t="s">
        <v>64</v>
      </c>
      <c r="D394" s="8">
        <v>2013</v>
      </c>
      <c r="E394" s="14">
        <v>2013</v>
      </c>
      <c r="F394" s="14" t="s">
        <v>99</v>
      </c>
      <c r="G394" s="11">
        <v>0.95169999999999999</v>
      </c>
      <c r="H394" s="11">
        <v>0.12640000000000001</v>
      </c>
      <c r="I394" s="11">
        <v>0.19639999999999999</v>
      </c>
      <c r="J394" s="11">
        <v>0.14499999999999999</v>
      </c>
      <c r="K394" s="11">
        <v>0.16070000000000001</v>
      </c>
      <c r="L394" s="7"/>
    </row>
    <row r="395" spans="1:12">
      <c r="A395" s="13" t="s">
        <v>143</v>
      </c>
      <c r="B395" s="8" t="s">
        <v>74</v>
      </c>
      <c r="C395" s="14" t="s">
        <v>64</v>
      </c>
      <c r="D395" s="8">
        <v>2013</v>
      </c>
      <c r="E395" s="14">
        <v>2013</v>
      </c>
      <c r="F395" s="14" t="s">
        <v>99</v>
      </c>
      <c r="G395" s="11">
        <v>0.996</v>
      </c>
      <c r="H395" s="11">
        <v>8.3199999999999996E-2</v>
      </c>
      <c r="I395" s="11">
        <v>0.17</v>
      </c>
      <c r="J395" s="11">
        <v>4.65E-2</v>
      </c>
      <c r="K395" s="11">
        <v>7.1300000000000002E-2</v>
      </c>
      <c r="L395" s="7"/>
    </row>
    <row r="396" spans="1:12">
      <c r="A396" s="13" t="s">
        <v>144</v>
      </c>
      <c r="B396" s="8" t="s">
        <v>74</v>
      </c>
      <c r="C396" s="14" t="s">
        <v>64</v>
      </c>
      <c r="D396" s="8">
        <v>2013</v>
      </c>
      <c r="E396" s="14">
        <v>2013</v>
      </c>
      <c r="F396" s="14" t="s">
        <v>99</v>
      </c>
      <c r="G396" s="11">
        <v>0.97419999999999995</v>
      </c>
      <c r="H396" s="11">
        <v>7.1499999999999994E-2</v>
      </c>
      <c r="I396" s="11">
        <v>0.14829999999999999</v>
      </c>
      <c r="J396" s="11">
        <v>4.07E-2</v>
      </c>
      <c r="K396" s="11">
        <v>6.8400000000000002E-2</v>
      </c>
      <c r="L396" s="7"/>
    </row>
    <row r="397" spans="1:12">
      <c r="A397" s="13" t="s">
        <v>145</v>
      </c>
      <c r="B397" s="8" t="s">
        <v>75</v>
      </c>
      <c r="C397" s="14" t="s">
        <v>64</v>
      </c>
      <c r="D397" s="8">
        <v>2013</v>
      </c>
      <c r="E397" s="14">
        <v>2013</v>
      </c>
      <c r="F397" s="14" t="s">
        <v>99</v>
      </c>
      <c r="G397" s="11">
        <v>0.96970000000000001</v>
      </c>
      <c r="H397" s="11">
        <v>0.13539999999999999</v>
      </c>
      <c r="I397" s="11">
        <v>0.19020000000000001</v>
      </c>
      <c r="J397" s="11">
        <v>0.1153</v>
      </c>
      <c r="K397" s="11">
        <v>0.13539999999999999</v>
      </c>
      <c r="L397" s="7"/>
    </row>
    <row r="398" spans="1:12">
      <c r="A398" s="13" t="s">
        <v>146</v>
      </c>
      <c r="B398" s="8" t="s">
        <v>75</v>
      </c>
      <c r="C398" s="14" t="s">
        <v>64</v>
      </c>
      <c r="D398" s="8">
        <v>2013</v>
      </c>
      <c r="E398" s="14">
        <v>2013</v>
      </c>
      <c r="F398" s="14" t="s">
        <v>99</v>
      </c>
      <c r="G398" s="11">
        <v>0.94340000000000002</v>
      </c>
      <c r="H398" s="11">
        <v>0.17169999999999999</v>
      </c>
      <c r="I398" s="11">
        <v>0.24679999999999999</v>
      </c>
      <c r="J398" s="11">
        <v>0.15679999999999999</v>
      </c>
      <c r="K398" s="11">
        <v>0.1736</v>
      </c>
      <c r="L398" s="7"/>
    </row>
    <row r="399" spans="1:12">
      <c r="A399" s="13" t="s">
        <v>147</v>
      </c>
      <c r="B399" s="8" t="s">
        <v>74</v>
      </c>
      <c r="C399" s="14" t="s">
        <v>64</v>
      </c>
      <c r="D399" s="8">
        <v>2013</v>
      </c>
      <c r="E399" s="14">
        <v>2013</v>
      </c>
      <c r="F399" s="14" t="s">
        <v>99</v>
      </c>
      <c r="G399" s="11">
        <v>0.98419999999999996</v>
      </c>
      <c r="H399" s="11">
        <v>8.5999999999999993E-2</v>
      </c>
      <c r="I399" s="11">
        <v>0.1699</v>
      </c>
      <c r="J399" s="11">
        <v>4.7199999999999999E-2</v>
      </c>
      <c r="K399" s="11">
        <v>7.6799999999999993E-2</v>
      </c>
      <c r="L399" s="7"/>
    </row>
    <row r="400" spans="1:12">
      <c r="A400" s="13" t="s">
        <v>148</v>
      </c>
      <c r="B400" s="8" t="s">
        <v>75</v>
      </c>
      <c r="C400" s="14" t="s">
        <v>64</v>
      </c>
      <c r="D400" s="8">
        <v>2013</v>
      </c>
      <c r="E400" s="14">
        <v>2013</v>
      </c>
      <c r="F400" s="14" t="s">
        <v>99</v>
      </c>
      <c r="G400" s="11">
        <v>0.97270000000000001</v>
      </c>
      <c r="H400" s="11">
        <v>0.18049999999999999</v>
      </c>
      <c r="I400" s="11">
        <v>0.26690000000000003</v>
      </c>
      <c r="J400" s="11">
        <v>0.19270000000000001</v>
      </c>
      <c r="K400" s="11">
        <v>0.21479999999999999</v>
      </c>
      <c r="L400" s="7"/>
    </row>
    <row r="401" spans="1:12">
      <c r="A401" s="13" t="s">
        <v>149</v>
      </c>
      <c r="B401" s="8" t="s">
        <v>75</v>
      </c>
      <c r="C401" s="14" t="s">
        <v>64</v>
      </c>
      <c r="D401" s="8">
        <v>2013</v>
      </c>
      <c r="E401" s="14">
        <v>2013</v>
      </c>
      <c r="F401" s="14" t="s">
        <v>99</v>
      </c>
      <c r="G401" s="11">
        <v>0.86160000000000003</v>
      </c>
      <c r="H401" s="11">
        <v>0.19159999999999999</v>
      </c>
      <c r="I401" s="11">
        <v>0.26129999999999998</v>
      </c>
      <c r="J401" s="11">
        <v>0.18640000000000001</v>
      </c>
      <c r="K401" s="11">
        <v>0.2019</v>
      </c>
      <c r="L401" s="7"/>
    </row>
    <row r="402" spans="1:12">
      <c r="A402" s="13" t="s">
        <v>150</v>
      </c>
      <c r="B402" s="8" t="s">
        <v>74</v>
      </c>
      <c r="C402" s="14" t="s">
        <v>64</v>
      </c>
      <c r="D402" s="8">
        <v>2013</v>
      </c>
      <c r="E402" s="14">
        <v>2013</v>
      </c>
      <c r="F402" s="14" t="s">
        <v>99</v>
      </c>
      <c r="G402" s="11">
        <v>0.91120000000000001</v>
      </c>
      <c r="H402" s="11">
        <v>0.1178</v>
      </c>
      <c r="I402" s="11">
        <v>0.2117</v>
      </c>
      <c r="J402" s="11">
        <v>6.1600000000000002E-2</v>
      </c>
      <c r="K402" s="11">
        <v>9.7000000000000003E-2</v>
      </c>
      <c r="L402" s="7"/>
    </row>
    <row r="403" spans="1:12">
      <c r="A403" s="13" t="s">
        <v>151</v>
      </c>
      <c r="B403" s="8" t="s">
        <v>74</v>
      </c>
      <c r="C403" s="14" t="s">
        <v>64</v>
      </c>
      <c r="D403" s="8">
        <v>2013</v>
      </c>
      <c r="E403" s="14">
        <v>2013</v>
      </c>
      <c r="F403" s="14" t="s">
        <v>99</v>
      </c>
      <c r="G403" s="11">
        <v>0.81740000000000002</v>
      </c>
      <c r="H403" s="11">
        <v>9.6500000000000002E-2</v>
      </c>
      <c r="I403" s="11">
        <v>0.19950000000000001</v>
      </c>
      <c r="J403" s="11">
        <v>7.1499999999999994E-2</v>
      </c>
      <c r="K403" s="11">
        <v>0.10390000000000001</v>
      </c>
      <c r="L403" s="7"/>
    </row>
    <row r="404" spans="1:12">
      <c r="A404" s="13" t="s">
        <v>152</v>
      </c>
      <c r="B404" s="8" t="s">
        <v>75</v>
      </c>
      <c r="C404" s="14" t="s">
        <v>64</v>
      </c>
      <c r="D404" s="8">
        <v>2013</v>
      </c>
      <c r="E404" s="14">
        <v>2013</v>
      </c>
      <c r="F404" s="14" t="s">
        <v>99</v>
      </c>
      <c r="G404" s="11">
        <v>0.91720000000000002</v>
      </c>
      <c r="H404" s="11">
        <v>0.18809999999999999</v>
      </c>
      <c r="I404" s="11">
        <v>0.25969999999999999</v>
      </c>
      <c r="J404" s="11">
        <v>0.13780000000000001</v>
      </c>
      <c r="K404" s="11">
        <v>0.15529999999999999</v>
      </c>
      <c r="L404" s="7"/>
    </row>
    <row r="405" spans="1:12">
      <c r="A405" s="13" t="s">
        <v>153</v>
      </c>
      <c r="B405" s="8" t="s">
        <v>74</v>
      </c>
      <c r="C405" s="14" t="s">
        <v>64</v>
      </c>
      <c r="D405" s="8">
        <v>2013</v>
      </c>
      <c r="E405" s="14">
        <v>2013</v>
      </c>
      <c r="F405" s="14" t="s">
        <v>99</v>
      </c>
      <c r="G405" s="11">
        <v>0.9103</v>
      </c>
      <c r="H405" s="11">
        <v>6.6100000000000006E-2</v>
      </c>
      <c r="I405" s="11">
        <v>0.16270000000000001</v>
      </c>
      <c r="J405" s="11">
        <v>3.9399999999999998E-2</v>
      </c>
      <c r="K405" s="11">
        <v>7.3300000000000004E-2</v>
      </c>
      <c r="L405" s="7"/>
    </row>
    <row r="406" spans="1:12">
      <c r="A406" s="13" t="s">
        <v>154</v>
      </c>
      <c r="B406" s="8" t="s">
        <v>74</v>
      </c>
      <c r="C406" s="14" t="s">
        <v>64</v>
      </c>
      <c r="D406" s="8">
        <v>2013</v>
      </c>
      <c r="E406" s="14">
        <v>2013</v>
      </c>
      <c r="F406" s="14" t="s">
        <v>99</v>
      </c>
      <c r="G406" s="11">
        <v>0.80349999999999999</v>
      </c>
      <c r="H406" s="11">
        <v>6.8500000000000005E-2</v>
      </c>
      <c r="I406" s="11">
        <v>0.1537</v>
      </c>
      <c r="J406" s="11">
        <v>4.36E-2</v>
      </c>
      <c r="K406" s="11">
        <v>7.1900000000000006E-2</v>
      </c>
      <c r="L406" s="7"/>
    </row>
    <row r="407" spans="1:12">
      <c r="A407" s="13" t="s">
        <v>155</v>
      </c>
      <c r="B407" s="8" t="s">
        <v>74</v>
      </c>
      <c r="C407" s="14" t="s">
        <v>64</v>
      </c>
      <c r="D407" s="8">
        <v>2013</v>
      </c>
      <c r="E407" s="14">
        <v>2013</v>
      </c>
      <c r="F407" s="14" t="s">
        <v>99</v>
      </c>
      <c r="G407" s="11">
        <v>0.86539999999999995</v>
      </c>
      <c r="H407" s="11">
        <v>8.9399999999999993E-2</v>
      </c>
      <c r="I407" s="11">
        <v>0.19320000000000001</v>
      </c>
      <c r="J407" s="11">
        <v>4.99E-2</v>
      </c>
      <c r="K407" s="11">
        <v>8.8800000000000004E-2</v>
      </c>
      <c r="L407" s="7"/>
    </row>
    <row r="408" spans="1:12">
      <c r="A408" s="13" t="s">
        <v>156</v>
      </c>
      <c r="B408" s="8" t="s">
        <v>74</v>
      </c>
      <c r="C408" s="14" t="s">
        <v>64</v>
      </c>
      <c r="D408" s="8">
        <v>2013</v>
      </c>
      <c r="E408" s="14">
        <v>2013</v>
      </c>
      <c r="F408" s="14" t="s">
        <v>99</v>
      </c>
      <c r="G408" s="11">
        <v>0.84199999999999997</v>
      </c>
      <c r="H408" s="11">
        <v>3.9300000000000002E-2</v>
      </c>
      <c r="I408" s="11">
        <v>0.1273</v>
      </c>
      <c r="J408" s="11">
        <v>8.3999999999999995E-3</v>
      </c>
      <c r="K408" s="11">
        <v>3.6400000000000002E-2</v>
      </c>
      <c r="L408" s="7"/>
    </row>
    <row r="409" spans="1:12">
      <c r="A409" s="13" t="s">
        <v>157</v>
      </c>
      <c r="B409" s="8" t="s">
        <v>74</v>
      </c>
      <c r="C409" s="14" t="s">
        <v>64</v>
      </c>
      <c r="D409" s="8">
        <v>2013</v>
      </c>
      <c r="E409" s="14">
        <v>2013</v>
      </c>
      <c r="F409" s="14" t="s">
        <v>99</v>
      </c>
      <c r="G409" s="11">
        <v>0.78910000000000002</v>
      </c>
      <c r="H409" s="11">
        <v>5.4699999999999999E-2</v>
      </c>
      <c r="I409" s="11">
        <v>0.15060000000000001</v>
      </c>
      <c r="J409" s="11">
        <v>3.1600000000000003E-2</v>
      </c>
      <c r="K409" s="11">
        <v>7.0599999999999996E-2</v>
      </c>
      <c r="L409" s="7"/>
    </row>
    <row r="410" spans="1:12">
      <c r="A410" s="13" t="s">
        <v>158</v>
      </c>
      <c r="B410" s="8" t="s">
        <v>75</v>
      </c>
      <c r="C410" s="14" t="s">
        <v>64</v>
      </c>
      <c r="D410" s="8">
        <v>2013</v>
      </c>
      <c r="E410" s="14">
        <v>2013</v>
      </c>
      <c r="F410" s="14" t="s">
        <v>99</v>
      </c>
      <c r="G410" s="11">
        <v>0.8488</v>
      </c>
      <c r="H410" s="11">
        <v>0.14910000000000001</v>
      </c>
      <c r="I410" s="11">
        <v>0.2258</v>
      </c>
      <c r="J410" s="11">
        <v>0.1431</v>
      </c>
      <c r="K410" s="11">
        <v>0.16420000000000001</v>
      </c>
      <c r="L410" s="7"/>
    </row>
    <row r="411" spans="1:12">
      <c r="A411" s="13" t="s">
        <v>159</v>
      </c>
      <c r="B411" s="8" t="s">
        <v>75</v>
      </c>
      <c r="C411" s="14" t="s">
        <v>64</v>
      </c>
      <c r="D411" s="8">
        <v>2013</v>
      </c>
      <c r="E411" s="14">
        <v>2013</v>
      </c>
      <c r="F411" s="14" t="s">
        <v>99</v>
      </c>
      <c r="G411" s="11">
        <v>1</v>
      </c>
      <c r="H411" s="11">
        <v>0.16669999999999999</v>
      </c>
      <c r="I411" s="11">
        <v>0.28570000000000001</v>
      </c>
      <c r="J411" s="11">
        <v>9.5200000000000007E-2</v>
      </c>
      <c r="K411" s="11">
        <v>0.11899999999999999</v>
      </c>
      <c r="L411" s="7"/>
    </row>
    <row r="412" spans="1:12">
      <c r="A412" s="13" t="s">
        <v>160</v>
      </c>
      <c r="B412" s="8" t="s">
        <v>75</v>
      </c>
      <c r="C412" s="14" t="s">
        <v>64</v>
      </c>
      <c r="D412" s="8">
        <v>2013</v>
      </c>
      <c r="E412" s="14">
        <v>2013</v>
      </c>
      <c r="F412" s="14" t="s">
        <v>99</v>
      </c>
      <c r="G412" s="11">
        <v>0.96099999999999997</v>
      </c>
      <c r="H412" s="11">
        <v>0.1142</v>
      </c>
      <c r="I412" s="11">
        <v>0.17219999999999999</v>
      </c>
      <c r="J412" s="11">
        <v>0.14729999999999999</v>
      </c>
      <c r="K412" s="11">
        <v>0.15840000000000001</v>
      </c>
      <c r="L412" s="7"/>
    </row>
    <row r="413" spans="1:12">
      <c r="A413" s="13" t="s">
        <v>161</v>
      </c>
      <c r="B413" s="8" t="s">
        <v>74</v>
      </c>
      <c r="C413" s="14" t="s">
        <v>64</v>
      </c>
      <c r="D413" s="8">
        <v>2013</v>
      </c>
      <c r="E413" s="14">
        <v>2013</v>
      </c>
      <c r="F413" s="14" t="s">
        <v>99</v>
      </c>
      <c r="G413" s="11">
        <v>0.94840000000000002</v>
      </c>
      <c r="H413" s="11">
        <v>2.98E-2</v>
      </c>
      <c r="I413" s="11">
        <v>0.14410000000000001</v>
      </c>
      <c r="J413" s="11">
        <v>1.0500000000000001E-2</v>
      </c>
      <c r="K413" s="11">
        <v>4.65E-2</v>
      </c>
      <c r="L413" s="7"/>
    </row>
    <row r="414" spans="1:12">
      <c r="A414" s="13" t="s">
        <v>162</v>
      </c>
      <c r="B414" s="8" t="s">
        <v>74</v>
      </c>
      <c r="C414" s="14" t="s">
        <v>64</v>
      </c>
      <c r="D414" s="8">
        <v>2013</v>
      </c>
      <c r="E414" s="14">
        <v>2013</v>
      </c>
      <c r="F414" s="14" t="s">
        <v>99</v>
      </c>
      <c r="G414" s="11">
        <v>0.47170000000000001</v>
      </c>
      <c r="H414" s="11">
        <v>7.2700000000000001E-2</v>
      </c>
      <c r="I414" s="11">
        <v>0.17979999999999999</v>
      </c>
      <c r="J414" s="11">
        <v>0.04</v>
      </c>
      <c r="K414" s="11">
        <v>7.8E-2</v>
      </c>
      <c r="L414" s="7"/>
    </row>
    <row r="415" spans="1:12">
      <c r="A415" s="13" t="s">
        <v>163</v>
      </c>
      <c r="B415" s="8" t="s">
        <v>75</v>
      </c>
      <c r="C415" s="14" t="s">
        <v>64</v>
      </c>
      <c r="D415" s="8">
        <v>2013</v>
      </c>
      <c r="E415" s="14">
        <v>2013</v>
      </c>
      <c r="F415" s="14" t="s">
        <v>99</v>
      </c>
      <c r="G415" s="11">
        <v>0.9355</v>
      </c>
      <c r="H415" s="11">
        <v>0.19159999999999999</v>
      </c>
      <c r="I415" s="11">
        <v>0.27379999999999999</v>
      </c>
      <c r="J415" s="11">
        <v>0.14979999999999999</v>
      </c>
      <c r="K415" s="11">
        <v>0.17249999999999999</v>
      </c>
      <c r="L415" s="7"/>
    </row>
    <row r="416" spans="1:12">
      <c r="A416" s="13" t="s">
        <v>164</v>
      </c>
      <c r="B416" s="8" t="s">
        <v>75</v>
      </c>
      <c r="C416" s="14" t="s">
        <v>64</v>
      </c>
      <c r="D416" s="8">
        <v>2013</v>
      </c>
      <c r="E416" s="14">
        <v>2013</v>
      </c>
      <c r="F416" s="14" t="s">
        <v>99</v>
      </c>
      <c r="G416" s="11">
        <v>0.87619999999999998</v>
      </c>
      <c r="H416" s="11">
        <v>0.1875</v>
      </c>
      <c r="I416" s="11">
        <v>0.2621</v>
      </c>
      <c r="J416" s="11">
        <v>0.1285</v>
      </c>
      <c r="K416" s="11">
        <v>0.14580000000000001</v>
      </c>
      <c r="L416" s="7"/>
    </row>
    <row r="417" spans="1:12">
      <c r="A417" s="13" t="s">
        <v>165</v>
      </c>
      <c r="B417" s="8" t="s">
        <v>75</v>
      </c>
      <c r="C417" s="14" t="s">
        <v>64</v>
      </c>
      <c r="D417" s="8">
        <v>2013</v>
      </c>
      <c r="E417" s="14">
        <v>2013</v>
      </c>
      <c r="F417" s="14" t="s">
        <v>99</v>
      </c>
      <c r="G417" s="11">
        <v>0.98209999999999997</v>
      </c>
      <c r="H417" s="11">
        <v>0.1401</v>
      </c>
      <c r="I417" s="11">
        <v>0.20649999999999999</v>
      </c>
      <c r="J417" s="11">
        <v>0.1186</v>
      </c>
      <c r="K417" s="11">
        <v>0.12540000000000001</v>
      </c>
      <c r="L417" s="7"/>
    </row>
    <row r="418" spans="1:12">
      <c r="A418" s="13" t="s">
        <v>166</v>
      </c>
      <c r="B418" s="8" t="s">
        <v>75</v>
      </c>
      <c r="C418" s="14" t="s">
        <v>64</v>
      </c>
      <c r="D418" s="8">
        <v>2013</v>
      </c>
      <c r="E418" s="14">
        <v>2013</v>
      </c>
      <c r="F418" s="14" t="s">
        <v>99</v>
      </c>
      <c r="G418" s="11">
        <v>0.6522</v>
      </c>
      <c r="H418" s="11">
        <v>8.9700000000000002E-2</v>
      </c>
      <c r="I418" s="11">
        <v>0.17949999999999999</v>
      </c>
      <c r="J418" s="11">
        <v>0.21790000000000001</v>
      </c>
      <c r="K418" s="11">
        <v>0.24360000000000001</v>
      </c>
      <c r="L418" s="7"/>
    </row>
    <row r="419" spans="1:12">
      <c r="A419" s="13" t="s">
        <v>167</v>
      </c>
      <c r="B419" s="8" t="s">
        <v>74</v>
      </c>
      <c r="C419" s="14" t="s">
        <v>64</v>
      </c>
      <c r="D419" s="8">
        <v>2013</v>
      </c>
      <c r="E419" s="14">
        <v>2013</v>
      </c>
      <c r="F419" s="14" t="s">
        <v>99</v>
      </c>
      <c r="G419" s="11">
        <v>0.95499999999999996</v>
      </c>
      <c r="H419" s="11">
        <v>0.17469999999999999</v>
      </c>
      <c r="I419" s="11">
        <v>0.30499999999999999</v>
      </c>
      <c r="J419" s="11">
        <v>0.111</v>
      </c>
      <c r="K419" s="11">
        <v>0.15409999999999999</v>
      </c>
      <c r="L419" s="7"/>
    </row>
    <row r="420" spans="1:12">
      <c r="A420" s="13" t="s">
        <v>168</v>
      </c>
      <c r="B420" s="8" t="s">
        <v>75</v>
      </c>
      <c r="C420" s="14" t="s">
        <v>64</v>
      </c>
      <c r="D420" s="8">
        <v>2013</v>
      </c>
      <c r="E420" s="14">
        <v>2013</v>
      </c>
      <c r="F420" s="14" t="s">
        <v>99</v>
      </c>
      <c r="G420" s="11">
        <v>0.95509999999999995</v>
      </c>
      <c r="H420" s="11">
        <v>0.16839999999999999</v>
      </c>
      <c r="I420" s="11">
        <v>0.25840000000000002</v>
      </c>
      <c r="J420" s="11">
        <v>0.1789</v>
      </c>
      <c r="K420" s="11">
        <v>0.20080000000000001</v>
      </c>
      <c r="L420" s="7"/>
    </row>
    <row r="421" spans="1:12">
      <c r="A421" s="13" t="s">
        <v>169</v>
      </c>
      <c r="B421" s="8" t="s">
        <v>74</v>
      </c>
      <c r="C421" s="14" t="s">
        <v>64</v>
      </c>
      <c r="D421" s="8">
        <v>2013</v>
      </c>
      <c r="E421" s="14">
        <v>2013</v>
      </c>
      <c r="F421" s="14" t="s">
        <v>99</v>
      </c>
      <c r="G421" s="11">
        <v>0.93820000000000003</v>
      </c>
      <c r="H421" s="11">
        <v>9.8799999999999999E-2</v>
      </c>
      <c r="I421" s="11">
        <v>0.22800000000000001</v>
      </c>
      <c r="J421" s="11">
        <v>7.1199999999999999E-2</v>
      </c>
      <c r="K421" s="11">
        <v>0.115</v>
      </c>
      <c r="L421" s="7"/>
    </row>
    <row r="422" spans="1:12">
      <c r="A422" s="13" t="s">
        <v>170</v>
      </c>
      <c r="B422" s="8" t="s">
        <v>74</v>
      </c>
      <c r="C422" s="14" t="s">
        <v>64</v>
      </c>
      <c r="D422" s="8">
        <v>2013</v>
      </c>
      <c r="E422" s="14">
        <v>2013</v>
      </c>
      <c r="F422" s="14" t="s">
        <v>99</v>
      </c>
      <c r="G422" s="11">
        <v>0.90690000000000004</v>
      </c>
      <c r="H422" s="11">
        <v>9.9099999999999994E-2</v>
      </c>
      <c r="I422" s="11">
        <v>0.18720000000000001</v>
      </c>
      <c r="J422" s="11">
        <v>4.7800000000000002E-2</v>
      </c>
      <c r="K422" s="11">
        <v>8.0199999999999994E-2</v>
      </c>
      <c r="L422" s="7"/>
    </row>
    <row r="423" spans="1:12">
      <c r="A423" s="13" t="s">
        <v>171</v>
      </c>
      <c r="B423" s="8" t="s">
        <v>75</v>
      </c>
      <c r="C423" s="14" t="s">
        <v>64</v>
      </c>
      <c r="D423" s="8">
        <v>2013</v>
      </c>
      <c r="E423" s="14">
        <v>2013</v>
      </c>
      <c r="F423" s="14" t="s">
        <v>99</v>
      </c>
      <c r="G423" s="11">
        <v>0.95240000000000002</v>
      </c>
      <c r="H423" s="11">
        <v>0.15029999999999999</v>
      </c>
      <c r="I423" s="11">
        <v>0.24060000000000001</v>
      </c>
      <c r="J423" s="11">
        <v>0.21929999999999999</v>
      </c>
      <c r="K423" s="11">
        <v>0.23960000000000001</v>
      </c>
      <c r="L423" s="7"/>
    </row>
    <row r="424" spans="1:12">
      <c r="A424" s="51" t="s">
        <v>172</v>
      </c>
      <c r="B424" s="8" t="s">
        <v>66</v>
      </c>
      <c r="C424" s="14" t="s">
        <v>65</v>
      </c>
      <c r="D424" s="8">
        <v>2013</v>
      </c>
      <c r="E424" s="14">
        <v>2014</v>
      </c>
      <c r="F424" s="14" t="s">
        <v>99</v>
      </c>
      <c r="G424" s="11">
        <v>0.92430000000000001</v>
      </c>
      <c r="H424" s="11">
        <v>0.1394</v>
      </c>
      <c r="I424" s="11">
        <v>0.22409999999999999</v>
      </c>
      <c r="J424" s="11">
        <v>0.1164</v>
      </c>
      <c r="K424" s="11">
        <v>0.14499999999999999</v>
      </c>
      <c r="L424" s="7"/>
    </row>
    <row r="425" spans="1:12">
      <c r="A425" s="51" t="s">
        <v>173</v>
      </c>
      <c r="B425" s="8" t="s">
        <v>74</v>
      </c>
      <c r="C425" s="14" t="s">
        <v>65</v>
      </c>
      <c r="D425" s="8">
        <v>2013</v>
      </c>
      <c r="E425" s="14">
        <v>2014</v>
      </c>
      <c r="F425" s="14" t="s">
        <v>99</v>
      </c>
      <c r="G425" s="11">
        <v>0.8649</v>
      </c>
      <c r="H425" s="11">
        <v>0.1011</v>
      </c>
      <c r="I425" s="11">
        <v>0.18540000000000001</v>
      </c>
      <c r="J425" s="11">
        <v>7.22E-2</v>
      </c>
      <c r="K425" s="11">
        <v>0.12429999999999999</v>
      </c>
      <c r="L425" s="7"/>
    </row>
    <row r="426" spans="1:12">
      <c r="A426" s="51" t="s">
        <v>174</v>
      </c>
      <c r="B426" s="8" t="s">
        <v>75</v>
      </c>
      <c r="C426" s="14" t="s">
        <v>65</v>
      </c>
      <c r="D426" s="8">
        <v>2013</v>
      </c>
      <c r="E426" s="14">
        <v>2014</v>
      </c>
      <c r="F426" s="14" t="s">
        <v>99</v>
      </c>
      <c r="G426" s="11">
        <v>0.64710000000000001</v>
      </c>
      <c r="H426" s="11">
        <v>0.14810000000000001</v>
      </c>
      <c r="I426" s="11">
        <v>0.14810000000000001</v>
      </c>
      <c r="J426" s="11">
        <v>7.4099999999999999E-2</v>
      </c>
      <c r="K426" s="11">
        <v>0.14810000000000001</v>
      </c>
      <c r="L426" s="7"/>
    </row>
    <row r="427" spans="1:12">
      <c r="A427" s="51" t="s">
        <v>175</v>
      </c>
      <c r="B427" s="8" t="s">
        <v>75</v>
      </c>
      <c r="C427" s="14" t="s">
        <v>65</v>
      </c>
      <c r="D427" s="8">
        <v>2013</v>
      </c>
      <c r="E427" s="14">
        <v>2014</v>
      </c>
      <c r="F427" s="14" t="s">
        <v>99</v>
      </c>
      <c r="G427" s="11">
        <v>0.98599999999999999</v>
      </c>
      <c r="H427" s="11">
        <v>0.18</v>
      </c>
      <c r="I427" s="11">
        <v>0.26379999999999998</v>
      </c>
      <c r="J427" s="11">
        <v>0.13550000000000001</v>
      </c>
      <c r="K427" s="11">
        <v>0.1515</v>
      </c>
      <c r="L427" s="7"/>
    </row>
    <row r="428" spans="1:12">
      <c r="A428" s="51" t="s">
        <v>176</v>
      </c>
      <c r="B428" s="8" t="s">
        <v>75</v>
      </c>
      <c r="C428" s="14" t="s">
        <v>65</v>
      </c>
      <c r="D428" s="8">
        <v>2013</v>
      </c>
      <c r="E428" s="14">
        <v>2014</v>
      </c>
      <c r="F428" s="14" t="s">
        <v>99</v>
      </c>
      <c r="G428" s="11">
        <v>0.93010000000000004</v>
      </c>
      <c r="H428" s="11">
        <v>0.15659999999999999</v>
      </c>
      <c r="I428" s="11">
        <v>0.2387</v>
      </c>
      <c r="J428" s="11">
        <v>0.29420000000000002</v>
      </c>
      <c r="K428" s="11">
        <v>0.31759999999999999</v>
      </c>
      <c r="L428" s="7"/>
    </row>
    <row r="429" spans="1:12">
      <c r="A429" s="51" t="s">
        <v>177</v>
      </c>
      <c r="B429" s="8" t="s">
        <v>75</v>
      </c>
      <c r="C429" s="14" t="s">
        <v>65</v>
      </c>
      <c r="D429" s="8">
        <v>2013</v>
      </c>
      <c r="E429" s="14">
        <v>2014</v>
      </c>
      <c r="F429" s="14" t="s">
        <v>99</v>
      </c>
      <c r="G429" s="11">
        <v>0.98219999999999996</v>
      </c>
      <c r="H429" s="11">
        <v>0.1087</v>
      </c>
      <c r="I429" s="11">
        <v>0.20669999999999999</v>
      </c>
      <c r="J429" s="11">
        <v>0.14899999999999999</v>
      </c>
      <c r="K429" s="11">
        <v>0.1678</v>
      </c>
      <c r="L429" s="7"/>
    </row>
    <row r="430" spans="1:12">
      <c r="A430" s="51" t="s">
        <v>178</v>
      </c>
      <c r="B430" s="8" t="s">
        <v>75</v>
      </c>
      <c r="C430" s="14" t="s">
        <v>65</v>
      </c>
      <c r="D430" s="8">
        <v>2013</v>
      </c>
      <c r="E430" s="14">
        <v>2014</v>
      </c>
      <c r="F430" s="14" t="s">
        <v>99</v>
      </c>
      <c r="G430" s="11">
        <v>0.94940000000000002</v>
      </c>
      <c r="H430" s="11">
        <v>0.1283</v>
      </c>
      <c r="I430" s="11">
        <v>0.23769999999999999</v>
      </c>
      <c r="J430" s="11">
        <v>0.1585</v>
      </c>
      <c r="K430" s="11">
        <v>0.18870000000000001</v>
      </c>
      <c r="L430" s="7"/>
    </row>
    <row r="431" spans="1:12">
      <c r="A431" s="51" t="s">
        <v>179</v>
      </c>
      <c r="B431" s="8" t="s">
        <v>74</v>
      </c>
      <c r="C431" s="14" t="s">
        <v>65</v>
      </c>
      <c r="D431" s="8">
        <v>2013</v>
      </c>
      <c r="E431" s="14">
        <v>2014</v>
      </c>
      <c r="F431" s="14" t="s">
        <v>99</v>
      </c>
      <c r="G431" s="11">
        <v>0.71589999999999998</v>
      </c>
      <c r="H431" s="11">
        <v>9.4E-2</v>
      </c>
      <c r="I431" s="11">
        <v>0.16309999999999999</v>
      </c>
      <c r="J431" s="11">
        <v>5.91E-2</v>
      </c>
      <c r="K431" s="11">
        <v>0.1002</v>
      </c>
      <c r="L431" s="7"/>
    </row>
    <row r="432" spans="1:12">
      <c r="A432" s="51" t="s">
        <v>180</v>
      </c>
      <c r="B432" s="8" t="s">
        <v>75</v>
      </c>
      <c r="C432" s="14" t="s">
        <v>65</v>
      </c>
      <c r="D432" s="8">
        <v>2013</v>
      </c>
      <c r="E432" s="14">
        <v>2014</v>
      </c>
      <c r="F432" s="14" t="s">
        <v>99</v>
      </c>
      <c r="G432" s="11">
        <v>0.98170000000000002</v>
      </c>
      <c r="H432" s="11">
        <v>0.22739999999999999</v>
      </c>
      <c r="I432" s="11">
        <v>0.32740000000000002</v>
      </c>
      <c r="J432" s="11">
        <v>0.2452</v>
      </c>
      <c r="K432" s="11">
        <v>0.25890000000000002</v>
      </c>
      <c r="L432" s="7"/>
    </row>
    <row r="433" spans="1:12">
      <c r="A433" s="51" t="s">
        <v>181</v>
      </c>
      <c r="B433" s="8" t="s">
        <v>75</v>
      </c>
      <c r="C433" s="14" t="s">
        <v>65</v>
      </c>
      <c r="D433" s="8">
        <v>2013</v>
      </c>
      <c r="E433" s="14">
        <v>2014</v>
      </c>
      <c r="F433" s="14" t="s">
        <v>99</v>
      </c>
      <c r="G433" s="11">
        <v>0.87760000000000005</v>
      </c>
      <c r="H433" s="11">
        <v>0.1263</v>
      </c>
      <c r="I433" s="11">
        <v>0.2172</v>
      </c>
      <c r="J433" s="11">
        <v>0.18179999999999999</v>
      </c>
      <c r="K433" s="11">
        <v>0.20810000000000001</v>
      </c>
      <c r="L433" s="7"/>
    </row>
    <row r="434" spans="1:12">
      <c r="A434" s="13" t="s">
        <v>123</v>
      </c>
      <c r="B434" s="8" t="s">
        <v>74</v>
      </c>
      <c r="C434" s="14" t="s">
        <v>65</v>
      </c>
      <c r="D434" s="8">
        <v>2013</v>
      </c>
      <c r="E434" s="14">
        <v>2014</v>
      </c>
      <c r="F434" s="14" t="s">
        <v>99</v>
      </c>
      <c r="G434" s="11">
        <v>0.91239999999999999</v>
      </c>
      <c r="H434" s="11">
        <v>0.1404</v>
      </c>
      <c r="I434" s="11">
        <v>0.25629999999999997</v>
      </c>
      <c r="J434" s="11">
        <v>9.64E-2</v>
      </c>
      <c r="K434" s="11">
        <v>0.1492</v>
      </c>
      <c r="L434" s="7"/>
    </row>
    <row r="435" spans="1:12">
      <c r="A435" s="13" t="s">
        <v>124</v>
      </c>
      <c r="B435" s="8" t="s">
        <v>75</v>
      </c>
      <c r="C435" s="14" t="s">
        <v>65</v>
      </c>
      <c r="D435" s="8">
        <v>2013</v>
      </c>
      <c r="E435" s="14">
        <v>2014</v>
      </c>
      <c r="F435" s="14" t="s">
        <v>99</v>
      </c>
      <c r="G435" s="11">
        <v>1</v>
      </c>
      <c r="H435" s="11">
        <v>0.16489999999999999</v>
      </c>
      <c r="I435" s="11">
        <v>0.27839999999999998</v>
      </c>
      <c r="J435" s="11">
        <v>0.15459999999999999</v>
      </c>
      <c r="K435" s="11">
        <v>0.17319999999999999</v>
      </c>
      <c r="L435" s="7"/>
    </row>
    <row r="436" spans="1:12">
      <c r="A436" s="13" t="s">
        <v>125</v>
      </c>
      <c r="B436" s="8" t="s">
        <v>75</v>
      </c>
      <c r="C436" s="14" t="s">
        <v>65</v>
      </c>
      <c r="D436" s="8">
        <v>2013</v>
      </c>
      <c r="E436" s="14">
        <v>2014</v>
      </c>
      <c r="F436" s="14" t="s">
        <v>99</v>
      </c>
      <c r="G436" s="11">
        <v>0.88</v>
      </c>
      <c r="H436" s="11">
        <v>0.1036</v>
      </c>
      <c r="I436" s="11">
        <v>0.18920000000000001</v>
      </c>
      <c r="J436" s="11">
        <v>0.1928</v>
      </c>
      <c r="K436" s="11">
        <v>0.21740000000000001</v>
      </c>
      <c r="L436" s="7"/>
    </row>
    <row r="437" spans="1:12">
      <c r="A437" s="13" t="s">
        <v>126</v>
      </c>
      <c r="B437" s="8" t="s">
        <v>75</v>
      </c>
      <c r="C437" s="14" t="s">
        <v>65</v>
      </c>
      <c r="D437" s="8">
        <v>2013</v>
      </c>
      <c r="E437" s="14">
        <v>2014</v>
      </c>
      <c r="F437" s="14" t="s">
        <v>99</v>
      </c>
      <c r="G437" s="11">
        <v>0.98219999999999996</v>
      </c>
      <c r="H437" s="11">
        <v>0.17730000000000001</v>
      </c>
      <c r="I437" s="11">
        <v>0.25900000000000001</v>
      </c>
      <c r="J437" s="11">
        <v>0.19620000000000001</v>
      </c>
      <c r="K437" s="11">
        <v>0.2172</v>
      </c>
      <c r="L437" s="7"/>
    </row>
    <row r="438" spans="1:12">
      <c r="A438" s="13" t="s">
        <v>127</v>
      </c>
      <c r="B438" s="8" t="s">
        <v>75</v>
      </c>
      <c r="C438" s="14" t="s">
        <v>65</v>
      </c>
      <c r="D438" s="8">
        <v>2013</v>
      </c>
      <c r="E438" s="14">
        <v>2014</v>
      </c>
      <c r="F438" s="14" t="s">
        <v>99</v>
      </c>
      <c r="G438" s="11">
        <v>0.95789999999999997</v>
      </c>
      <c r="H438" s="11">
        <v>0.12330000000000001</v>
      </c>
      <c r="I438" s="11">
        <v>0.22259999999999999</v>
      </c>
      <c r="J438" s="11">
        <v>0.25340000000000001</v>
      </c>
      <c r="K438" s="11">
        <v>0.29110000000000003</v>
      </c>
      <c r="L438" s="7"/>
    </row>
    <row r="439" spans="1:12">
      <c r="A439" s="13" t="s">
        <v>128</v>
      </c>
      <c r="B439" s="8" t="s">
        <v>75</v>
      </c>
      <c r="C439" s="14" t="s">
        <v>65</v>
      </c>
      <c r="D439" s="8">
        <v>2013</v>
      </c>
      <c r="E439" s="14">
        <v>2014</v>
      </c>
      <c r="F439" s="14" t="s">
        <v>99</v>
      </c>
      <c r="G439" s="11">
        <v>0.90349999999999997</v>
      </c>
      <c r="H439" s="11">
        <v>0.2273</v>
      </c>
      <c r="I439" s="11">
        <v>0.32919999999999999</v>
      </c>
      <c r="J439" s="11">
        <v>0.23499999999999999</v>
      </c>
      <c r="K439" s="11">
        <v>0.2661</v>
      </c>
      <c r="L439" s="7"/>
    </row>
    <row r="440" spans="1:12">
      <c r="A440" s="13" t="s">
        <v>129</v>
      </c>
      <c r="B440" s="8" t="s">
        <v>75</v>
      </c>
      <c r="C440" s="14" t="s">
        <v>65</v>
      </c>
      <c r="D440" s="8">
        <v>2013</v>
      </c>
      <c r="E440" s="14">
        <v>2014</v>
      </c>
      <c r="F440" s="14" t="s">
        <v>99</v>
      </c>
      <c r="G440" s="11">
        <v>0.94410000000000005</v>
      </c>
      <c r="H440" s="11">
        <v>0.23180000000000001</v>
      </c>
      <c r="I440" s="11">
        <v>0.33079999999999998</v>
      </c>
      <c r="J440" s="11">
        <v>0.40450000000000003</v>
      </c>
      <c r="K440" s="11">
        <v>0.43780000000000002</v>
      </c>
      <c r="L440" s="7"/>
    </row>
    <row r="441" spans="1:12">
      <c r="A441" s="13" t="s">
        <v>130</v>
      </c>
      <c r="B441" s="8" t="s">
        <v>75</v>
      </c>
      <c r="C441" s="14" t="s">
        <v>65</v>
      </c>
      <c r="D441" s="8">
        <v>2013</v>
      </c>
      <c r="E441" s="14">
        <v>2014</v>
      </c>
      <c r="F441" s="14" t="s">
        <v>99</v>
      </c>
      <c r="G441" s="11">
        <v>0.90300000000000002</v>
      </c>
      <c r="H441" s="11">
        <v>0.1045</v>
      </c>
      <c r="I441" s="11">
        <v>0.17610000000000001</v>
      </c>
      <c r="J441" s="11">
        <v>0.30819999999999997</v>
      </c>
      <c r="K441" s="11">
        <v>0.33879999999999999</v>
      </c>
      <c r="L441" s="7"/>
    </row>
    <row r="442" spans="1:12">
      <c r="A442" s="13" t="s">
        <v>131</v>
      </c>
      <c r="B442" s="8" t="s">
        <v>75</v>
      </c>
      <c r="C442" s="14" t="s">
        <v>65</v>
      </c>
      <c r="D442" s="8">
        <v>2013</v>
      </c>
      <c r="E442" s="14">
        <v>2014</v>
      </c>
      <c r="F442" s="14" t="s">
        <v>99</v>
      </c>
      <c r="G442" s="11">
        <v>0.91220000000000001</v>
      </c>
      <c r="H442" s="11">
        <v>0.13969999999999999</v>
      </c>
      <c r="I442" s="11">
        <v>0.22270000000000001</v>
      </c>
      <c r="J442" s="11">
        <v>0.22059999999999999</v>
      </c>
      <c r="K442" s="11">
        <v>0.2409</v>
      </c>
      <c r="L442" s="7"/>
    </row>
    <row r="443" spans="1:12">
      <c r="A443" s="13" t="s">
        <v>132</v>
      </c>
      <c r="B443" s="8" t="s">
        <v>76</v>
      </c>
      <c r="C443" s="14" t="s">
        <v>65</v>
      </c>
      <c r="D443" s="8">
        <v>2013</v>
      </c>
      <c r="E443" s="14">
        <v>2014</v>
      </c>
      <c r="F443" s="14" t="s">
        <v>99</v>
      </c>
      <c r="G443" s="11">
        <v>0.9486</v>
      </c>
      <c r="H443" s="11">
        <v>0.1042</v>
      </c>
      <c r="I443" s="11">
        <v>0.18340000000000001</v>
      </c>
      <c r="J443" s="11">
        <v>8.2000000000000007E-3</v>
      </c>
      <c r="K443" s="11">
        <v>1.0999999999999999E-2</v>
      </c>
      <c r="L443" s="7"/>
    </row>
    <row r="444" spans="1:12">
      <c r="A444" s="13" t="s">
        <v>133</v>
      </c>
      <c r="B444" s="8" t="s">
        <v>75</v>
      </c>
      <c r="C444" s="14" t="s">
        <v>65</v>
      </c>
      <c r="D444" s="8">
        <v>2013</v>
      </c>
      <c r="E444" s="14">
        <v>2014</v>
      </c>
      <c r="F444" s="14" t="s">
        <v>99</v>
      </c>
      <c r="G444" s="11">
        <v>0.97529999999999994</v>
      </c>
      <c r="H444" s="11">
        <v>0.17019999999999999</v>
      </c>
      <c r="I444" s="11">
        <v>0.26929999999999998</v>
      </c>
      <c r="J444" s="11">
        <v>0.2019</v>
      </c>
      <c r="K444" s="11">
        <v>0.23130000000000001</v>
      </c>
      <c r="L444" s="7"/>
    </row>
    <row r="445" spans="1:12">
      <c r="A445" s="13" t="s">
        <v>134</v>
      </c>
      <c r="B445" s="8" t="s">
        <v>75</v>
      </c>
      <c r="C445" s="14" t="s">
        <v>65</v>
      </c>
      <c r="D445" s="8">
        <v>2013</v>
      </c>
      <c r="E445" s="14">
        <v>2014</v>
      </c>
      <c r="F445" s="14" t="s">
        <v>99</v>
      </c>
      <c r="G445" s="11">
        <v>0.94940000000000002</v>
      </c>
      <c r="H445" s="11">
        <v>0.14050000000000001</v>
      </c>
      <c r="I445" s="11">
        <v>0.2021</v>
      </c>
      <c r="J445" s="11">
        <v>0.1772</v>
      </c>
      <c r="K445" s="11">
        <v>0.20039999999999999</v>
      </c>
      <c r="L445" s="7"/>
    </row>
    <row r="446" spans="1:12">
      <c r="A446" s="13" t="s">
        <v>135</v>
      </c>
      <c r="B446" s="8" t="s">
        <v>75</v>
      </c>
      <c r="C446" s="14" t="s">
        <v>65</v>
      </c>
      <c r="D446" s="8">
        <v>2013</v>
      </c>
      <c r="E446" s="14">
        <v>2014</v>
      </c>
      <c r="F446" s="14" t="s">
        <v>99</v>
      </c>
      <c r="G446" s="11">
        <v>0.86809999999999998</v>
      </c>
      <c r="H446" s="11">
        <v>9.4E-2</v>
      </c>
      <c r="I446" s="11">
        <v>0.1477</v>
      </c>
      <c r="J446" s="11">
        <v>0.15440000000000001</v>
      </c>
      <c r="K446" s="11">
        <v>0.16439999999999999</v>
      </c>
      <c r="L446" s="7"/>
    </row>
    <row r="447" spans="1:12">
      <c r="A447" s="13" t="s">
        <v>136</v>
      </c>
      <c r="B447" s="8" t="s">
        <v>75</v>
      </c>
      <c r="C447" s="14" t="s">
        <v>65</v>
      </c>
      <c r="D447" s="8">
        <v>2013</v>
      </c>
      <c r="E447" s="14">
        <v>2014</v>
      </c>
      <c r="F447" s="14" t="s">
        <v>99</v>
      </c>
      <c r="G447" s="11">
        <v>0.99380000000000002</v>
      </c>
      <c r="H447" s="11">
        <v>0.1799</v>
      </c>
      <c r="I447" s="11">
        <v>0.26989999999999997</v>
      </c>
      <c r="J447" s="11">
        <v>0.27660000000000001</v>
      </c>
      <c r="K447" s="11">
        <v>0.32190000000000002</v>
      </c>
      <c r="L447" s="7"/>
    </row>
    <row r="448" spans="1:12">
      <c r="A448" s="13" t="s">
        <v>137</v>
      </c>
      <c r="B448" s="8" t="s">
        <v>75</v>
      </c>
      <c r="C448" s="14" t="s">
        <v>65</v>
      </c>
      <c r="D448" s="8">
        <v>2013</v>
      </c>
      <c r="E448" s="14">
        <v>2014</v>
      </c>
      <c r="F448" s="14" t="s">
        <v>99</v>
      </c>
      <c r="G448" s="11">
        <v>0.94779999999999998</v>
      </c>
      <c r="H448" s="11">
        <v>0.2084</v>
      </c>
      <c r="I448" s="11">
        <v>0.30780000000000002</v>
      </c>
      <c r="J448" s="11">
        <v>0.31</v>
      </c>
      <c r="K448" s="11">
        <v>0.34310000000000002</v>
      </c>
      <c r="L448" s="7"/>
    </row>
    <row r="449" spans="1:12">
      <c r="A449" s="13" t="s">
        <v>138</v>
      </c>
      <c r="B449" s="8" t="s">
        <v>75</v>
      </c>
      <c r="C449" s="14" t="s">
        <v>65</v>
      </c>
      <c r="D449" s="8">
        <v>2013</v>
      </c>
      <c r="E449" s="14">
        <v>2014</v>
      </c>
      <c r="F449" s="14" t="s">
        <v>99</v>
      </c>
      <c r="G449" s="11">
        <v>0.96150000000000002</v>
      </c>
      <c r="H449" s="11">
        <v>0.2011</v>
      </c>
      <c r="I449" s="11">
        <v>0.2626</v>
      </c>
      <c r="J449" s="11">
        <v>0.17319999999999999</v>
      </c>
      <c r="K449" s="11">
        <v>0.18990000000000001</v>
      </c>
      <c r="L449" s="7"/>
    </row>
    <row r="450" spans="1:12">
      <c r="A450" s="13" t="s">
        <v>139</v>
      </c>
      <c r="B450" s="8" t="s">
        <v>75</v>
      </c>
      <c r="C450" s="14" t="s">
        <v>65</v>
      </c>
      <c r="D450" s="8">
        <v>2013</v>
      </c>
      <c r="E450" s="14">
        <v>2014</v>
      </c>
      <c r="F450" s="14" t="s">
        <v>99</v>
      </c>
      <c r="G450" s="11">
        <v>0.96619999999999995</v>
      </c>
      <c r="H450" s="11">
        <v>1.54E-2</v>
      </c>
      <c r="I450" s="11">
        <v>0.108</v>
      </c>
      <c r="J450" s="11">
        <v>6.1699999999999998E-2</v>
      </c>
      <c r="K450" s="11">
        <v>6.4799999999999996E-2</v>
      </c>
      <c r="L450" s="7"/>
    </row>
    <row r="451" spans="1:12">
      <c r="A451" s="13" t="s">
        <v>140</v>
      </c>
      <c r="B451" s="8" t="s">
        <v>75</v>
      </c>
      <c r="C451" s="14" t="s">
        <v>65</v>
      </c>
      <c r="D451" s="8">
        <v>2013</v>
      </c>
      <c r="E451" s="14">
        <v>2014</v>
      </c>
      <c r="F451" s="14" t="s">
        <v>99</v>
      </c>
      <c r="G451" s="11">
        <v>0.97819999999999996</v>
      </c>
      <c r="H451" s="11">
        <v>0.23419999999999999</v>
      </c>
      <c r="I451" s="11">
        <v>0.3488</v>
      </c>
      <c r="J451" s="11">
        <v>0.1061</v>
      </c>
      <c r="K451" s="11">
        <v>0.1216</v>
      </c>
      <c r="L451" s="7"/>
    </row>
    <row r="452" spans="1:12">
      <c r="A452" s="13" t="s">
        <v>141</v>
      </c>
      <c r="B452" s="8" t="s">
        <v>75</v>
      </c>
      <c r="C452" s="14" t="s">
        <v>65</v>
      </c>
      <c r="D452" s="8">
        <v>2013</v>
      </c>
      <c r="E452" s="14">
        <v>2014</v>
      </c>
      <c r="F452" s="14" t="s">
        <v>99</v>
      </c>
      <c r="G452" s="11">
        <v>0.90629999999999999</v>
      </c>
      <c r="H452" s="11">
        <v>0.11990000000000001</v>
      </c>
      <c r="I452" s="11">
        <v>0.19570000000000001</v>
      </c>
      <c r="J452" s="11">
        <v>0.15970000000000001</v>
      </c>
      <c r="K452" s="11">
        <v>0.1792</v>
      </c>
      <c r="L452" s="7"/>
    </row>
    <row r="453" spans="1:12">
      <c r="A453" s="13" t="s">
        <v>142</v>
      </c>
      <c r="B453" s="8" t="s">
        <v>75</v>
      </c>
      <c r="C453" s="14" t="s">
        <v>65</v>
      </c>
      <c r="D453" s="8">
        <v>2013</v>
      </c>
      <c r="E453" s="14">
        <v>2014</v>
      </c>
      <c r="F453" s="14" t="s">
        <v>99</v>
      </c>
      <c r="G453" s="11">
        <v>0.85840000000000005</v>
      </c>
      <c r="H453" s="11">
        <v>0.12479999999999999</v>
      </c>
      <c r="I453" s="11">
        <v>0.1865</v>
      </c>
      <c r="J453" s="11">
        <v>0.14380000000000001</v>
      </c>
      <c r="K453" s="11">
        <v>0.16889999999999999</v>
      </c>
      <c r="L453" s="7"/>
    </row>
    <row r="454" spans="1:12">
      <c r="A454" s="13" t="s">
        <v>143</v>
      </c>
      <c r="B454" s="8" t="s">
        <v>74</v>
      </c>
      <c r="C454" s="14" t="s">
        <v>65</v>
      </c>
      <c r="D454" s="8">
        <v>2013</v>
      </c>
      <c r="E454" s="14">
        <v>2014</v>
      </c>
      <c r="F454" s="14" t="s">
        <v>99</v>
      </c>
      <c r="G454" s="11">
        <v>0.99539999999999995</v>
      </c>
      <c r="H454" s="11">
        <v>8.09E-2</v>
      </c>
      <c r="I454" s="11">
        <v>0.14910000000000001</v>
      </c>
      <c r="J454" s="11">
        <v>6.3500000000000001E-2</v>
      </c>
      <c r="K454" s="11">
        <v>0.1013</v>
      </c>
      <c r="L454" s="7"/>
    </row>
    <row r="455" spans="1:12">
      <c r="A455" s="13" t="s">
        <v>144</v>
      </c>
      <c r="B455" s="8" t="s">
        <v>74</v>
      </c>
      <c r="C455" s="14" t="s">
        <v>65</v>
      </c>
      <c r="D455" s="8">
        <v>2013</v>
      </c>
      <c r="E455" s="14">
        <v>2014</v>
      </c>
      <c r="F455" s="14" t="s">
        <v>99</v>
      </c>
      <c r="G455" s="11">
        <v>0.94750000000000001</v>
      </c>
      <c r="H455" s="11">
        <v>9.2299999999999993E-2</v>
      </c>
      <c r="I455" s="11">
        <v>0.16109999999999999</v>
      </c>
      <c r="J455" s="11">
        <v>8.0399999999999999E-2</v>
      </c>
      <c r="K455" s="11">
        <v>0.11650000000000001</v>
      </c>
      <c r="L455" s="7"/>
    </row>
    <row r="456" spans="1:12">
      <c r="A456" s="13" t="s">
        <v>145</v>
      </c>
      <c r="B456" s="8" t="s">
        <v>75</v>
      </c>
      <c r="C456" s="14" t="s">
        <v>65</v>
      </c>
      <c r="D456" s="8">
        <v>2013</v>
      </c>
      <c r="E456" s="14">
        <v>2014</v>
      </c>
      <c r="F456" s="14" t="s">
        <v>99</v>
      </c>
      <c r="G456" s="11">
        <v>0.81540000000000001</v>
      </c>
      <c r="H456" s="11">
        <v>0.1028</v>
      </c>
      <c r="I456" s="11">
        <v>0.18329999999999999</v>
      </c>
      <c r="J456" s="11">
        <v>0.1167</v>
      </c>
      <c r="K456" s="11">
        <v>0.125</v>
      </c>
      <c r="L456" s="7"/>
    </row>
    <row r="457" spans="1:12">
      <c r="A457" s="13" t="s">
        <v>146</v>
      </c>
      <c r="B457" s="8" t="s">
        <v>75</v>
      </c>
      <c r="C457" s="14" t="s">
        <v>65</v>
      </c>
      <c r="D457" s="8">
        <v>2013</v>
      </c>
      <c r="E457" s="14">
        <v>2014</v>
      </c>
      <c r="F457" s="14" t="s">
        <v>99</v>
      </c>
      <c r="G457" s="11">
        <v>0.95150000000000001</v>
      </c>
      <c r="H457" s="11">
        <v>0.19439999999999999</v>
      </c>
      <c r="I457" s="11">
        <v>0.27310000000000001</v>
      </c>
      <c r="J457" s="11">
        <v>0.2072</v>
      </c>
      <c r="K457" s="11">
        <v>0.23019999999999999</v>
      </c>
      <c r="L457" s="7"/>
    </row>
    <row r="458" spans="1:12">
      <c r="A458" s="13" t="s">
        <v>147</v>
      </c>
      <c r="B458" s="8" t="s">
        <v>74</v>
      </c>
      <c r="C458" s="14" t="s">
        <v>65</v>
      </c>
      <c r="D458" s="8">
        <v>2013</v>
      </c>
      <c r="E458" s="14">
        <v>2014</v>
      </c>
      <c r="F458" s="14" t="s">
        <v>99</v>
      </c>
      <c r="G458" s="11">
        <v>0.98029999999999995</v>
      </c>
      <c r="H458" s="11">
        <v>0.1008</v>
      </c>
      <c r="I458" s="11">
        <v>0.17319999999999999</v>
      </c>
      <c r="J458" s="11">
        <v>7.1099999999999997E-2</v>
      </c>
      <c r="K458" s="11">
        <v>0.1128</v>
      </c>
      <c r="L458" s="7"/>
    </row>
    <row r="459" spans="1:12">
      <c r="A459" s="13" t="s">
        <v>148</v>
      </c>
      <c r="B459" s="8" t="s">
        <v>75</v>
      </c>
      <c r="C459" s="14" t="s">
        <v>65</v>
      </c>
      <c r="D459" s="8">
        <v>2013</v>
      </c>
      <c r="E459" s="14">
        <v>2014</v>
      </c>
      <c r="F459" s="14" t="s">
        <v>99</v>
      </c>
      <c r="G459" s="11">
        <v>0.96679999999999999</v>
      </c>
      <c r="H459" s="11">
        <v>0.20730000000000001</v>
      </c>
      <c r="I459" s="11">
        <v>0.3039</v>
      </c>
      <c r="J459" s="11">
        <v>0.20830000000000001</v>
      </c>
      <c r="K459" s="11">
        <v>0.22459999999999999</v>
      </c>
      <c r="L459" s="7"/>
    </row>
    <row r="460" spans="1:12">
      <c r="A460" s="13" t="s">
        <v>149</v>
      </c>
      <c r="B460" s="8" t="s">
        <v>75</v>
      </c>
      <c r="C460" s="14" t="s">
        <v>65</v>
      </c>
      <c r="D460" s="8">
        <v>2013</v>
      </c>
      <c r="E460" s="14">
        <v>2014</v>
      </c>
      <c r="F460" s="14" t="s">
        <v>99</v>
      </c>
      <c r="G460" s="11">
        <v>0.89539999999999997</v>
      </c>
      <c r="H460" s="11">
        <v>0.2109</v>
      </c>
      <c r="I460" s="11">
        <v>0.28699999999999998</v>
      </c>
      <c r="J460" s="11">
        <v>0.28749999999999998</v>
      </c>
      <c r="K460" s="11">
        <v>0.3075</v>
      </c>
      <c r="L460" s="7"/>
    </row>
    <row r="461" spans="1:12">
      <c r="A461" s="13" t="s">
        <v>150</v>
      </c>
      <c r="B461" s="8" t="s">
        <v>74</v>
      </c>
      <c r="C461" s="14" t="s">
        <v>65</v>
      </c>
      <c r="D461" s="8">
        <v>2013</v>
      </c>
      <c r="E461" s="14">
        <v>2014</v>
      </c>
      <c r="F461" s="14" t="s">
        <v>99</v>
      </c>
      <c r="G461" s="11">
        <v>0.95179999999999998</v>
      </c>
      <c r="H461" s="11">
        <v>0.15229999999999999</v>
      </c>
      <c r="I461" s="11">
        <v>0.23469999999999999</v>
      </c>
      <c r="J461" s="11">
        <v>9.4100000000000003E-2</v>
      </c>
      <c r="K461" s="11">
        <v>0.14480000000000001</v>
      </c>
      <c r="L461" s="7"/>
    </row>
    <row r="462" spans="1:12">
      <c r="A462" s="13" t="s">
        <v>151</v>
      </c>
      <c r="B462" s="8" t="s">
        <v>74</v>
      </c>
      <c r="C462" s="14" t="s">
        <v>65</v>
      </c>
      <c r="D462" s="8">
        <v>2013</v>
      </c>
      <c r="E462" s="14">
        <v>2014</v>
      </c>
      <c r="F462" s="14" t="s">
        <v>99</v>
      </c>
      <c r="G462" s="11">
        <v>0.69420000000000004</v>
      </c>
      <c r="H462" s="11">
        <v>0.1009</v>
      </c>
      <c r="I462" s="11">
        <v>0.188</v>
      </c>
      <c r="J462" s="11">
        <v>8.5699999999999998E-2</v>
      </c>
      <c r="K462" s="11">
        <v>0.13300000000000001</v>
      </c>
      <c r="L462" s="7"/>
    </row>
    <row r="463" spans="1:12">
      <c r="A463" s="13" t="s">
        <v>152</v>
      </c>
      <c r="B463" s="8" t="s">
        <v>75</v>
      </c>
      <c r="C463" s="14" t="s">
        <v>65</v>
      </c>
      <c r="D463" s="8">
        <v>2013</v>
      </c>
      <c r="E463" s="14">
        <v>2014</v>
      </c>
      <c r="F463" s="14" t="s">
        <v>99</v>
      </c>
      <c r="G463" s="11">
        <v>0.93679999999999997</v>
      </c>
      <c r="H463" s="11">
        <v>0.1908</v>
      </c>
      <c r="I463" s="11">
        <v>0.26819999999999999</v>
      </c>
      <c r="J463" s="11">
        <v>0.20330000000000001</v>
      </c>
      <c r="K463" s="11">
        <v>0.22620000000000001</v>
      </c>
      <c r="L463" s="7"/>
    </row>
    <row r="464" spans="1:12">
      <c r="A464" s="13" t="s">
        <v>153</v>
      </c>
      <c r="B464" s="8" t="s">
        <v>74</v>
      </c>
      <c r="C464" s="14" t="s">
        <v>65</v>
      </c>
      <c r="D464" s="8">
        <v>2013</v>
      </c>
      <c r="E464" s="14">
        <v>2014</v>
      </c>
      <c r="F464" s="14" t="s">
        <v>99</v>
      </c>
      <c r="G464" s="11">
        <v>0.90800000000000003</v>
      </c>
      <c r="H464" s="11">
        <v>6.6400000000000001E-2</v>
      </c>
      <c r="I464" s="11">
        <v>0.14879999999999999</v>
      </c>
      <c r="J464" s="11">
        <v>5.5E-2</v>
      </c>
      <c r="K464" s="11">
        <v>9.0899999999999995E-2</v>
      </c>
      <c r="L464" s="7"/>
    </row>
    <row r="465" spans="1:12">
      <c r="A465" s="13" t="s">
        <v>154</v>
      </c>
      <c r="B465" s="8" t="s">
        <v>74</v>
      </c>
      <c r="C465" s="14" t="s">
        <v>65</v>
      </c>
      <c r="D465" s="8">
        <v>2013</v>
      </c>
      <c r="E465" s="14">
        <v>2014</v>
      </c>
      <c r="F465" s="14" t="s">
        <v>99</v>
      </c>
      <c r="G465" s="11">
        <v>0.82979999999999998</v>
      </c>
      <c r="H465" s="11">
        <v>7.8200000000000006E-2</v>
      </c>
      <c r="I465" s="11">
        <v>0.1484</v>
      </c>
      <c r="J465" s="11">
        <v>6.4699999999999994E-2</v>
      </c>
      <c r="K465" s="11">
        <v>0.1023</v>
      </c>
      <c r="L465" s="7"/>
    </row>
    <row r="466" spans="1:12">
      <c r="A466" s="13" t="s">
        <v>155</v>
      </c>
      <c r="B466" s="8" t="s">
        <v>74</v>
      </c>
      <c r="C466" s="14" t="s">
        <v>65</v>
      </c>
      <c r="D466" s="8">
        <v>2013</v>
      </c>
      <c r="E466" s="14">
        <v>2014</v>
      </c>
      <c r="F466" s="14" t="s">
        <v>99</v>
      </c>
      <c r="G466" s="11">
        <v>0.84660000000000002</v>
      </c>
      <c r="H466" s="11">
        <v>9.7299999999999998E-2</v>
      </c>
      <c r="I466" s="11">
        <v>0.19289999999999999</v>
      </c>
      <c r="J466" s="11">
        <v>5.8999999999999997E-2</v>
      </c>
      <c r="K466" s="11">
        <v>0.1085</v>
      </c>
      <c r="L466" s="7"/>
    </row>
    <row r="467" spans="1:12">
      <c r="A467" s="13" t="s">
        <v>156</v>
      </c>
      <c r="B467" s="8" t="s">
        <v>74</v>
      </c>
      <c r="C467" s="14" t="s">
        <v>65</v>
      </c>
      <c r="D467" s="8">
        <v>2013</v>
      </c>
      <c r="E467" s="14">
        <v>2014</v>
      </c>
      <c r="F467" s="14" t="s">
        <v>99</v>
      </c>
      <c r="G467" s="11">
        <v>0.92159999999999997</v>
      </c>
      <c r="H467" s="11">
        <v>4.3900000000000002E-2</v>
      </c>
      <c r="I467" s="11">
        <v>0.12139999999999999</v>
      </c>
      <c r="J467" s="11">
        <v>1.0500000000000001E-2</v>
      </c>
      <c r="K467" s="11">
        <v>5.3800000000000001E-2</v>
      </c>
      <c r="L467" s="7"/>
    </row>
    <row r="468" spans="1:12">
      <c r="A468" s="13" t="s">
        <v>157</v>
      </c>
      <c r="B468" s="8" t="s">
        <v>74</v>
      </c>
      <c r="C468" s="14" t="s">
        <v>65</v>
      </c>
      <c r="D468" s="8">
        <v>2013</v>
      </c>
      <c r="E468" s="14">
        <v>2014</v>
      </c>
      <c r="F468" s="14" t="s">
        <v>99</v>
      </c>
      <c r="G468" s="11">
        <v>0.68559999999999999</v>
      </c>
      <c r="H468" s="11">
        <v>5.1299999999999998E-2</v>
      </c>
      <c r="I468" s="11">
        <v>0.15390000000000001</v>
      </c>
      <c r="J468" s="11">
        <v>2.1100000000000001E-2</v>
      </c>
      <c r="K468" s="11">
        <v>6.2899999999999998E-2</v>
      </c>
      <c r="L468" s="7"/>
    </row>
    <row r="469" spans="1:12">
      <c r="A469" s="13" t="s">
        <v>158</v>
      </c>
      <c r="B469" s="8" t="s">
        <v>75</v>
      </c>
      <c r="C469" s="14" t="s">
        <v>65</v>
      </c>
      <c r="D469" s="8">
        <v>2013</v>
      </c>
      <c r="E469" s="14">
        <v>2014</v>
      </c>
      <c r="F469" s="14" t="s">
        <v>99</v>
      </c>
      <c r="G469" s="11">
        <v>0.875</v>
      </c>
      <c r="H469" s="11">
        <v>0.15620000000000001</v>
      </c>
      <c r="I469" s="11">
        <v>0.24479999999999999</v>
      </c>
      <c r="J469" s="11">
        <v>0.19120000000000001</v>
      </c>
      <c r="K469" s="11">
        <v>0.21210000000000001</v>
      </c>
      <c r="L469" s="7"/>
    </row>
    <row r="470" spans="1:12">
      <c r="A470" s="13" t="s">
        <v>159</v>
      </c>
      <c r="B470" s="8" t="s">
        <v>75</v>
      </c>
      <c r="C470" s="14" t="s">
        <v>65</v>
      </c>
      <c r="D470" s="8">
        <v>2013</v>
      </c>
      <c r="E470" s="14">
        <v>2014</v>
      </c>
      <c r="F470" s="14" t="s">
        <v>99</v>
      </c>
      <c r="G470" s="11">
        <v>1</v>
      </c>
      <c r="H470" s="11">
        <v>5.4100000000000002E-2</v>
      </c>
      <c r="I470" s="11">
        <v>0.16220000000000001</v>
      </c>
      <c r="J470" s="11">
        <v>0.1351</v>
      </c>
      <c r="K470" s="11">
        <v>0.1351</v>
      </c>
      <c r="L470" s="7"/>
    </row>
    <row r="471" spans="1:12">
      <c r="A471" s="13" t="s">
        <v>160</v>
      </c>
      <c r="B471" s="8" t="s">
        <v>75</v>
      </c>
      <c r="C471" s="14" t="s">
        <v>65</v>
      </c>
      <c r="D471" s="8">
        <v>2013</v>
      </c>
      <c r="E471" s="14">
        <v>2014</v>
      </c>
      <c r="F471" s="14" t="s">
        <v>99</v>
      </c>
      <c r="G471" s="11">
        <v>0.88319999999999999</v>
      </c>
      <c r="H471" s="11">
        <v>0.15620000000000001</v>
      </c>
      <c r="I471" s="11">
        <v>0.23200000000000001</v>
      </c>
      <c r="J471" s="11">
        <v>0.18579999999999999</v>
      </c>
      <c r="K471" s="11">
        <v>0.2006</v>
      </c>
      <c r="L471" s="7"/>
    </row>
    <row r="472" spans="1:12">
      <c r="A472" s="13" t="s">
        <v>161</v>
      </c>
      <c r="B472" s="8" t="s">
        <v>74</v>
      </c>
      <c r="C472" s="14" t="s">
        <v>65</v>
      </c>
      <c r="D472" s="8">
        <v>2013</v>
      </c>
      <c r="E472" s="14">
        <v>2014</v>
      </c>
      <c r="F472" s="14" t="s">
        <v>99</v>
      </c>
      <c r="G472" s="11">
        <v>0.96079999999999999</v>
      </c>
      <c r="H472" s="11">
        <v>3.15E-2</v>
      </c>
      <c r="I472" s="11">
        <v>0.1323</v>
      </c>
      <c r="J472" s="11">
        <v>1.77E-2</v>
      </c>
      <c r="K472" s="11">
        <v>7.4700000000000003E-2</v>
      </c>
      <c r="L472" s="7"/>
    </row>
    <row r="473" spans="1:12">
      <c r="A473" s="13" t="s">
        <v>162</v>
      </c>
      <c r="B473" s="8" t="s">
        <v>74</v>
      </c>
      <c r="C473" s="14" t="s">
        <v>65</v>
      </c>
      <c r="D473" s="8">
        <v>2013</v>
      </c>
      <c r="E473" s="14">
        <v>2014</v>
      </c>
      <c r="F473" s="14" t="s">
        <v>99</v>
      </c>
      <c r="G473" s="11">
        <v>0.48480000000000001</v>
      </c>
      <c r="H473" s="11">
        <v>9.7100000000000006E-2</v>
      </c>
      <c r="I473" s="11">
        <v>0.18</v>
      </c>
      <c r="J473" s="11">
        <v>7.5499999999999998E-2</v>
      </c>
      <c r="K473" s="11">
        <v>0.1429</v>
      </c>
      <c r="L473" s="7"/>
    </row>
    <row r="474" spans="1:12">
      <c r="A474" s="13" t="s">
        <v>163</v>
      </c>
      <c r="B474" s="8" t="s">
        <v>75</v>
      </c>
      <c r="C474" s="14" t="s">
        <v>65</v>
      </c>
      <c r="D474" s="8">
        <v>2013</v>
      </c>
      <c r="E474" s="14">
        <v>2014</v>
      </c>
      <c r="F474" s="14" t="s">
        <v>99</v>
      </c>
      <c r="G474" s="11">
        <v>0.92779999999999996</v>
      </c>
      <c r="H474" s="11">
        <v>0.21079999999999999</v>
      </c>
      <c r="I474" s="11">
        <v>0.32079999999999997</v>
      </c>
      <c r="J474" s="11">
        <v>0.27929999999999999</v>
      </c>
      <c r="K474" s="11">
        <v>0.31040000000000001</v>
      </c>
      <c r="L474" s="7"/>
    </row>
    <row r="475" spans="1:12">
      <c r="A475" s="13" t="s">
        <v>164</v>
      </c>
      <c r="B475" s="8" t="s">
        <v>75</v>
      </c>
      <c r="C475" s="14" t="s">
        <v>65</v>
      </c>
      <c r="D475" s="8">
        <v>2013</v>
      </c>
      <c r="E475" s="14">
        <v>2014</v>
      </c>
      <c r="F475" s="14" t="s">
        <v>99</v>
      </c>
      <c r="G475" s="11">
        <v>0.91810000000000003</v>
      </c>
      <c r="H475" s="11">
        <v>0.19950000000000001</v>
      </c>
      <c r="I475" s="11">
        <v>0.28560000000000002</v>
      </c>
      <c r="J475" s="11">
        <v>0.22750000000000001</v>
      </c>
      <c r="K475" s="11">
        <v>0.23769999999999999</v>
      </c>
      <c r="L475" s="7"/>
    </row>
    <row r="476" spans="1:12">
      <c r="A476" s="13" t="s">
        <v>165</v>
      </c>
      <c r="B476" s="8" t="s">
        <v>75</v>
      </c>
      <c r="C476" s="14" t="s">
        <v>65</v>
      </c>
      <c r="D476" s="8">
        <v>2013</v>
      </c>
      <c r="E476" s="14">
        <v>2014</v>
      </c>
      <c r="F476" s="14" t="s">
        <v>99</v>
      </c>
      <c r="G476" s="11">
        <v>0.99180000000000001</v>
      </c>
      <c r="H476" s="11">
        <v>0.1229</v>
      </c>
      <c r="I476" s="11">
        <v>0.19389999999999999</v>
      </c>
      <c r="J476" s="11">
        <v>7.9600000000000004E-2</v>
      </c>
      <c r="K476" s="11">
        <v>8.43E-2</v>
      </c>
      <c r="L476" s="7"/>
    </row>
    <row r="477" spans="1:12">
      <c r="A477" s="13" t="s">
        <v>166</v>
      </c>
      <c r="B477" s="8" t="s">
        <v>75</v>
      </c>
      <c r="C477" s="14" t="s">
        <v>65</v>
      </c>
      <c r="D477" s="8">
        <v>2013</v>
      </c>
      <c r="E477" s="14">
        <v>2014</v>
      </c>
      <c r="F477" s="14" t="s">
        <v>99</v>
      </c>
      <c r="G477" s="11">
        <v>0.91890000000000005</v>
      </c>
      <c r="H477" s="11">
        <v>0.1116</v>
      </c>
      <c r="I477" s="11">
        <v>0.18179999999999999</v>
      </c>
      <c r="J477" s="11">
        <v>0.30580000000000002</v>
      </c>
      <c r="K477" s="11">
        <v>0.32640000000000002</v>
      </c>
      <c r="L477" s="7"/>
    </row>
    <row r="478" spans="1:12">
      <c r="A478" s="13" t="s">
        <v>167</v>
      </c>
      <c r="B478" s="8" t="s">
        <v>74</v>
      </c>
      <c r="C478" s="14" t="s">
        <v>65</v>
      </c>
      <c r="D478" s="8">
        <v>2013</v>
      </c>
      <c r="E478" s="14">
        <v>2014</v>
      </c>
      <c r="F478" s="14" t="s">
        <v>99</v>
      </c>
      <c r="G478" s="11">
        <v>0.97919999999999996</v>
      </c>
      <c r="H478" s="11">
        <v>0.2155</v>
      </c>
      <c r="I478" s="11">
        <v>0.33600000000000002</v>
      </c>
      <c r="J478" s="11">
        <v>0.18140000000000001</v>
      </c>
      <c r="K478" s="11">
        <v>0.2447</v>
      </c>
      <c r="L478" s="7"/>
    </row>
    <row r="479" spans="1:12">
      <c r="A479" s="13" t="s">
        <v>168</v>
      </c>
      <c r="B479" s="8" t="s">
        <v>75</v>
      </c>
      <c r="C479" s="14" t="s">
        <v>65</v>
      </c>
      <c r="D479" s="8">
        <v>2013</v>
      </c>
      <c r="E479" s="14">
        <v>2014</v>
      </c>
      <c r="F479" s="14" t="s">
        <v>99</v>
      </c>
      <c r="G479" s="11">
        <v>0.95899999999999996</v>
      </c>
      <c r="H479" s="11">
        <v>0.1661</v>
      </c>
      <c r="I479" s="11">
        <v>0.25609999999999999</v>
      </c>
      <c r="J479" s="11">
        <v>0.17760000000000001</v>
      </c>
      <c r="K479" s="11">
        <v>0.2099</v>
      </c>
      <c r="L479" s="7"/>
    </row>
    <row r="480" spans="1:12">
      <c r="A480" s="13" t="s">
        <v>169</v>
      </c>
      <c r="B480" s="8" t="s">
        <v>74</v>
      </c>
      <c r="C480" s="14" t="s">
        <v>65</v>
      </c>
      <c r="D480" s="8">
        <v>2013</v>
      </c>
      <c r="E480" s="14">
        <v>2014</v>
      </c>
      <c r="F480" s="14" t="s">
        <v>99</v>
      </c>
      <c r="G480" s="11">
        <v>0.9325</v>
      </c>
      <c r="H480" s="11">
        <v>0.1216</v>
      </c>
      <c r="I480" s="11">
        <v>0.22939999999999999</v>
      </c>
      <c r="J480" s="11">
        <v>0.10589999999999999</v>
      </c>
      <c r="K480" s="11">
        <v>0.1643</v>
      </c>
      <c r="L480" s="7"/>
    </row>
    <row r="481" spans="1:12">
      <c r="A481" s="13" t="s">
        <v>170</v>
      </c>
      <c r="B481" s="8" t="s">
        <v>74</v>
      </c>
      <c r="C481" s="14" t="s">
        <v>65</v>
      </c>
      <c r="D481" s="8">
        <v>2013</v>
      </c>
      <c r="E481" s="14">
        <v>2014</v>
      </c>
      <c r="F481" s="14" t="s">
        <v>99</v>
      </c>
      <c r="G481" s="11">
        <v>0.91479999999999995</v>
      </c>
      <c r="H481" s="11">
        <v>0.1065</v>
      </c>
      <c r="I481" s="11">
        <v>0.19170000000000001</v>
      </c>
      <c r="J481" s="11">
        <v>6.6699999999999995E-2</v>
      </c>
      <c r="K481" s="11">
        <v>0.1061</v>
      </c>
      <c r="L481" s="7"/>
    </row>
    <row r="482" spans="1:12">
      <c r="A482" s="13" t="s">
        <v>171</v>
      </c>
      <c r="B482" s="8" t="s">
        <v>75</v>
      </c>
      <c r="C482" s="14" t="s">
        <v>65</v>
      </c>
      <c r="D482" s="8">
        <v>2013</v>
      </c>
      <c r="E482" s="14">
        <v>2014</v>
      </c>
      <c r="F482" s="14" t="s">
        <v>99</v>
      </c>
      <c r="G482" s="11">
        <v>0.92779999999999996</v>
      </c>
      <c r="H482" s="11">
        <v>0.19270000000000001</v>
      </c>
      <c r="I482" s="11">
        <v>0.28060000000000002</v>
      </c>
      <c r="J482" s="11">
        <v>0.36559999999999998</v>
      </c>
      <c r="K482" s="11">
        <v>0.39119999999999999</v>
      </c>
      <c r="L482" s="7"/>
    </row>
    <row r="483" spans="1:12">
      <c r="A483" s="51" t="s">
        <v>172</v>
      </c>
      <c r="B483" s="8" t="s">
        <v>66</v>
      </c>
      <c r="C483" s="14" t="s">
        <v>3</v>
      </c>
      <c r="D483" s="8">
        <v>2014</v>
      </c>
      <c r="E483" s="14">
        <v>2014</v>
      </c>
      <c r="F483" s="14" t="s">
        <v>99</v>
      </c>
      <c r="G483" s="11">
        <v>0.90580000000000005</v>
      </c>
      <c r="H483" s="12">
        <v>0.12870095861217493</v>
      </c>
      <c r="I483" s="12">
        <v>0.20414350086109953</v>
      </c>
      <c r="J483" s="12">
        <v>0.10244921871928155</v>
      </c>
      <c r="K483" s="12">
        <v>0.12872455038022065</v>
      </c>
      <c r="L483" s="7"/>
    </row>
    <row r="484" spans="1:12">
      <c r="A484" s="51" t="s">
        <v>173</v>
      </c>
      <c r="B484" s="8" t="s">
        <v>74</v>
      </c>
      <c r="C484" s="14" t="s">
        <v>3</v>
      </c>
      <c r="D484" s="8">
        <v>2014</v>
      </c>
      <c r="E484" s="14">
        <v>2014</v>
      </c>
      <c r="F484" s="14" t="s">
        <v>99</v>
      </c>
      <c r="G484" s="11">
        <v>0.87729999999999997</v>
      </c>
      <c r="H484" s="12">
        <v>0.10676539459527878</v>
      </c>
      <c r="I484" s="12">
        <v>0.19441807480539205</v>
      </c>
      <c r="J484" s="12">
        <v>5.9553192835896461E-2</v>
      </c>
      <c r="K484" s="12">
        <v>0.1110689196886273</v>
      </c>
      <c r="L484" s="7"/>
    </row>
    <row r="485" spans="1:12">
      <c r="A485" s="51" t="s">
        <v>174</v>
      </c>
      <c r="B485" s="8" t="s">
        <v>75</v>
      </c>
      <c r="C485" s="14" t="s">
        <v>3</v>
      </c>
      <c r="D485" s="8">
        <v>2014</v>
      </c>
      <c r="E485" s="14">
        <v>2014</v>
      </c>
      <c r="F485" s="14" t="s">
        <v>99</v>
      </c>
      <c r="G485" s="11">
        <v>0.78949999999999998</v>
      </c>
      <c r="H485" s="12">
        <v>6.6666666666666666E-2</v>
      </c>
      <c r="I485" s="12">
        <v>0.2</v>
      </c>
      <c r="J485" s="12">
        <v>3.3333333333333333E-2</v>
      </c>
      <c r="K485" s="12">
        <v>3.3333333333333333E-2</v>
      </c>
      <c r="L485" s="7"/>
    </row>
    <row r="486" spans="1:12">
      <c r="A486" s="51" t="s">
        <v>175</v>
      </c>
      <c r="B486" s="8" t="s">
        <v>75</v>
      </c>
      <c r="C486" s="14" t="s">
        <v>3</v>
      </c>
      <c r="D486" s="8">
        <v>2014</v>
      </c>
      <c r="E486" s="14">
        <v>2014</v>
      </c>
      <c r="F486" s="14" t="s">
        <v>99</v>
      </c>
      <c r="G486" s="11">
        <v>0.97099999999999997</v>
      </c>
      <c r="H486" s="12">
        <v>0.14215686274509803</v>
      </c>
      <c r="I486" s="12">
        <v>0.20424836601307189</v>
      </c>
      <c r="J486" s="12">
        <v>0.16993464052287582</v>
      </c>
      <c r="K486" s="12">
        <v>0.19281045751633988</v>
      </c>
      <c r="L486" s="7"/>
    </row>
    <row r="487" spans="1:12">
      <c r="A487" s="51" t="s">
        <v>176</v>
      </c>
      <c r="B487" s="8" t="s">
        <v>75</v>
      </c>
      <c r="C487" s="14" t="s">
        <v>3</v>
      </c>
      <c r="D487" s="8">
        <v>2014</v>
      </c>
      <c r="E487" s="14">
        <v>2014</v>
      </c>
      <c r="F487" s="14" t="s">
        <v>99</v>
      </c>
      <c r="G487" s="11">
        <v>0.89529999999999998</v>
      </c>
      <c r="H487" s="12">
        <v>0.14457831325301204</v>
      </c>
      <c r="I487" s="12">
        <v>0.21772805507745266</v>
      </c>
      <c r="J487" s="12">
        <v>0.26075731497418242</v>
      </c>
      <c r="K487" s="12">
        <v>0.28915662650602408</v>
      </c>
      <c r="L487" s="7"/>
    </row>
    <row r="488" spans="1:12">
      <c r="A488" s="51" t="s">
        <v>177</v>
      </c>
      <c r="B488" s="8" t="s">
        <v>75</v>
      </c>
      <c r="C488" s="14" t="s">
        <v>3</v>
      </c>
      <c r="D488" s="8">
        <v>2014</v>
      </c>
      <c r="E488" s="14">
        <v>2014</v>
      </c>
      <c r="F488" s="14" t="s">
        <v>99</v>
      </c>
      <c r="G488" s="11">
        <v>0.95189999999999997</v>
      </c>
      <c r="H488" s="12">
        <v>0.1307277628032345</v>
      </c>
      <c r="I488" s="12">
        <v>0.18867924528301888</v>
      </c>
      <c r="J488" s="12">
        <v>0.1725067385444744</v>
      </c>
      <c r="K488" s="12">
        <v>0.19272237196765499</v>
      </c>
      <c r="L488" s="7"/>
    </row>
    <row r="489" spans="1:12">
      <c r="A489" s="51" t="s">
        <v>178</v>
      </c>
      <c r="B489" s="8" t="s">
        <v>75</v>
      </c>
      <c r="C489" s="14" t="s">
        <v>3</v>
      </c>
      <c r="D489" s="8">
        <v>2014</v>
      </c>
      <c r="E489" s="14">
        <v>2014</v>
      </c>
      <c r="F489" s="14" t="s">
        <v>99</v>
      </c>
      <c r="G489" s="11">
        <v>0.95</v>
      </c>
      <c r="H489" s="12">
        <v>9.8181818181818176E-2</v>
      </c>
      <c r="I489" s="12">
        <v>0.17454545454545456</v>
      </c>
      <c r="J489" s="12">
        <v>0.21454545454545454</v>
      </c>
      <c r="K489" s="12">
        <v>0.24</v>
      </c>
      <c r="L489" s="7"/>
    </row>
    <row r="490" spans="1:12">
      <c r="A490" s="51" t="s">
        <v>179</v>
      </c>
      <c r="B490" s="8" t="s">
        <v>74</v>
      </c>
      <c r="C490" s="14" t="s">
        <v>3</v>
      </c>
      <c r="D490" s="8">
        <v>2014</v>
      </c>
      <c r="E490" s="14">
        <v>2014</v>
      </c>
      <c r="F490" s="14" t="s">
        <v>99</v>
      </c>
      <c r="G490" s="11">
        <v>0.85499999999999998</v>
      </c>
      <c r="H490" s="12">
        <v>9.4279877425944847E-2</v>
      </c>
      <c r="I490" s="12">
        <v>0.16343207354443309</v>
      </c>
      <c r="J490" s="12">
        <v>5.3830439223697651E-2</v>
      </c>
      <c r="K490" s="12">
        <v>8.5699693564862109E-2</v>
      </c>
    </row>
    <row r="491" spans="1:12">
      <c r="A491" s="51" t="s">
        <v>180</v>
      </c>
      <c r="B491" s="8" t="s">
        <v>75</v>
      </c>
      <c r="C491" s="14" t="s">
        <v>3</v>
      </c>
      <c r="D491" s="8">
        <v>2014</v>
      </c>
      <c r="E491" s="14">
        <v>2014</v>
      </c>
      <c r="F491" s="14" t="s">
        <v>99</v>
      </c>
      <c r="G491" s="11">
        <v>0.97729999999999995</v>
      </c>
      <c r="H491" s="12">
        <v>0.18760469011725292</v>
      </c>
      <c r="I491" s="12">
        <v>0.24623115577889448</v>
      </c>
      <c r="J491" s="12">
        <v>0.34170854271356782</v>
      </c>
      <c r="K491" s="12">
        <v>0.36348408710217756</v>
      </c>
    </row>
    <row r="492" spans="1:12">
      <c r="A492" s="51" t="s">
        <v>181</v>
      </c>
      <c r="B492" s="8" t="s">
        <v>75</v>
      </c>
      <c r="C492" s="14" t="s">
        <v>3</v>
      </c>
      <c r="D492" s="8">
        <v>2014</v>
      </c>
      <c r="E492" s="14">
        <v>2014</v>
      </c>
      <c r="F492" s="14" t="s">
        <v>99</v>
      </c>
      <c r="G492" s="11">
        <v>0.7883</v>
      </c>
      <c r="H492" s="12">
        <v>0.1011426153195091</v>
      </c>
      <c r="I492" s="12">
        <v>0.16758358019466779</v>
      </c>
      <c r="J492" s="12">
        <v>0.15869657215404148</v>
      </c>
      <c r="K492" s="12">
        <v>0.17900973338975879</v>
      </c>
    </row>
    <row r="493" spans="1:12">
      <c r="A493" s="13" t="s">
        <v>123</v>
      </c>
      <c r="B493" s="8" t="s">
        <v>74</v>
      </c>
      <c r="C493" s="14" t="s">
        <v>3</v>
      </c>
      <c r="D493" s="8">
        <v>2014</v>
      </c>
      <c r="E493" s="14">
        <v>2014</v>
      </c>
      <c r="F493" s="14" t="s">
        <v>99</v>
      </c>
      <c r="G493" s="11">
        <v>0.92259999999999998</v>
      </c>
      <c r="H493" s="12">
        <v>0.12917144573706921</v>
      </c>
      <c r="I493" s="12">
        <v>0.22742913321317385</v>
      </c>
      <c r="J493" s="12">
        <v>7.0894095799879847E-2</v>
      </c>
      <c r="K493" s="12">
        <v>0.11660931782183626</v>
      </c>
    </row>
    <row r="494" spans="1:12">
      <c r="A494" s="13" t="s">
        <v>124</v>
      </c>
      <c r="B494" s="8" t="s">
        <v>75</v>
      </c>
      <c r="C494" s="14" t="s">
        <v>3</v>
      </c>
      <c r="D494" s="8">
        <v>2014</v>
      </c>
      <c r="E494" s="14">
        <v>2014</v>
      </c>
      <c r="F494" s="14" t="s">
        <v>99</v>
      </c>
      <c r="G494" s="11">
        <v>0.94410000000000005</v>
      </c>
      <c r="H494" s="12">
        <v>0.15176715176715178</v>
      </c>
      <c r="I494" s="12">
        <v>0.20790020790020791</v>
      </c>
      <c r="J494" s="12">
        <v>0.12474012474012475</v>
      </c>
      <c r="K494" s="12">
        <v>0.14345114345114346</v>
      </c>
    </row>
    <row r="495" spans="1:12">
      <c r="A495" s="13" t="s">
        <v>125</v>
      </c>
      <c r="B495" s="8" t="s">
        <v>75</v>
      </c>
      <c r="C495" s="14" t="s">
        <v>3</v>
      </c>
      <c r="D495" s="8">
        <v>2014</v>
      </c>
      <c r="E495" s="14">
        <v>2014</v>
      </c>
      <c r="F495" s="14" t="s">
        <v>99</v>
      </c>
      <c r="G495" s="11">
        <v>0.748</v>
      </c>
      <c r="H495" s="12">
        <v>7.8728886344116802E-2</v>
      </c>
      <c r="I495" s="12">
        <v>0.13197824219868309</v>
      </c>
      <c r="J495" s="12">
        <v>0.16232464929859719</v>
      </c>
      <c r="K495" s="12">
        <v>0.18036072144288579</v>
      </c>
    </row>
    <row r="496" spans="1:12">
      <c r="A496" s="13" t="s">
        <v>126</v>
      </c>
      <c r="B496" s="8" t="s">
        <v>75</v>
      </c>
      <c r="C496" s="14" t="s">
        <v>3</v>
      </c>
      <c r="D496" s="8">
        <v>2014</v>
      </c>
      <c r="E496" s="14">
        <v>2014</v>
      </c>
      <c r="F496" s="14" t="s">
        <v>99</v>
      </c>
      <c r="G496" s="11">
        <v>0.89390000000000003</v>
      </c>
      <c r="H496" s="12">
        <v>0.16193751791344224</v>
      </c>
      <c r="I496" s="12">
        <v>0.24304958440813987</v>
      </c>
      <c r="J496" s="12">
        <v>0.22040699340785325</v>
      </c>
      <c r="K496" s="12">
        <v>0.25566064775007163</v>
      </c>
    </row>
    <row r="497" spans="1:11">
      <c r="A497" s="13" t="s">
        <v>127</v>
      </c>
      <c r="B497" s="8" t="s">
        <v>75</v>
      </c>
      <c r="C497" s="14" t="s">
        <v>3</v>
      </c>
      <c r="D497" s="8">
        <v>2014</v>
      </c>
      <c r="E497" s="14">
        <v>2014</v>
      </c>
      <c r="F497" s="14" t="s">
        <v>99</v>
      </c>
      <c r="G497" s="11">
        <v>0.95479999999999998</v>
      </c>
      <c r="H497" s="12">
        <v>0.10344827586206896</v>
      </c>
      <c r="I497" s="12">
        <v>0.19540229885057472</v>
      </c>
      <c r="J497" s="12">
        <v>0.21839080459770116</v>
      </c>
      <c r="K497" s="12">
        <v>0.22413793103448276</v>
      </c>
    </row>
    <row r="498" spans="1:11">
      <c r="A498" s="13" t="s">
        <v>128</v>
      </c>
      <c r="B498" s="8" t="s">
        <v>75</v>
      </c>
      <c r="C498" s="14" t="s">
        <v>3</v>
      </c>
      <c r="D498" s="8">
        <v>2014</v>
      </c>
      <c r="E498" s="14">
        <v>2014</v>
      </c>
      <c r="F498" s="14" t="s">
        <v>99</v>
      </c>
      <c r="G498" s="11">
        <v>0.88380000000000003</v>
      </c>
      <c r="H498" s="12">
        <v>0.20564926978376544</v>
      </c>
      <c r="I498" s="12">
        <v>0.28393524283935245</v>
      </c>
      <c r="J498" s="12">
        <v>0.19059209781501188</v>
      </c>
      <c r="K498" s="12">
        <v>0.22212158949394317</v>
      </c>
    </row>
    <row r="499" spans="1:11">
      <c r="A499" s="13" t="s">
        <v>129</v>
      </c>
      <c r="B499" s="8" t="s">
        <v>75</v>
      </c>
      <c r="C499" s="14" t="s">
        <v>3</v>
      </c>
      <c r="D499" s="8">
        <v>2014</v>
      </c>
      <c r="E499" s="14">
        <v>2014</v>
      </c>
      <c r="F499" s="14" t="s">
        <v>99</v>
      </c>
      <c r="G499" s="11">
        <v>0.88729999999999998</v>
      </c>
      <c r="H499" s="12">
        <v>0.18094887826406766</v>
      </c>
      <c r="I499" s="12">
        <v>0.25524089738874584</v>
      </c>
      <c r="J499" s="12">
        <v>0.34902537697682973</v>
      </c>
      <c r="K499" s="12">
        <v>0.37918352335417432</v>
      </c>
    </row>
    <row r="500" spans="1:11">
      <c r="A500" s="13" t="s">
        <v>130</v>
      </c>
      <c r="B500" s="8" t="s">
        <v>75</v>
      </c>
      <c r="C500" s="14" t="s">
        <v>3</v>
      </c>
      <c r="D500" s="8">
        <v>2014</v>
      </c>
      <c r="E500" s="14">
        <v>2014</v>
      </c>
      <c r="F500" s="14" t="s">
        <v>99</v>
      </c>
      <c r="G500" s="11">
        <v>0.8548</v>
      </c>
      <c r="H500" s="12">
        <v>6.6127847171197643E-2</v>
      </c>
      <c r="I500" s="12">
        <v>0.112417340191036</v>
      </c>
      <c r="J500" s="12">
        <v>0.34900808229243202</v>
      </c>
      <c r="K500" s="12">
        <v>0.39309331373989714</v>
      </c>
    </row>
    <row r="501" spans="1:11">
      <c r="A501" s="13" t="s">
        <v>131</v>
      </c>
      <c r="B501" s="8" t="s">
        <v>75</v>
      </c>
      <c r="C501" s="14" t="s">
        <v>3</v>
      </c>
      <c r="D501" s="8">
        <v>2014</v>
      </c>
      <c r="E501" s="14">
        <v>2014</v>
      </c>
      <c r="F501" s="14" t="s">
        <v>99</v>
      </c>
      <c r="G501" s="11">
        <v>0.82679999999999998</v>
      </c>
      <c r="H501" s="12">
        <v>0.10337078651685393</v>
      </c>
      <c r="I501" s="12">
        <v>0.18876404494382024</v>
      </c>
      <c r="J501" s="12">
        <v>0.24719101123595505</v>
      </c>
      <c r="K501" s="12">
        <v>0.27640449438202247</v>
      </c>
    </row>
    <row r="502" spans="1:11">
      <c r="A502" s="13" t="s">
        <v>132</v>
      </c>
      <c r="B502" s="8" t="s">
        <v>76</v>
      </c>
      <c r="C502" s="14" t="s">
        <v>3</v>
      </c>
      <c r="D502" s="8">
        <v>2014</v>
      </c>
      <c r="E502" s="14">
        <v>2014</v>
      </c>
      <c r="F502" s="14" t="s">
        <v>99</v>
      </c>
      <c r="G502" s="11">
        <v>0.93920000000000003</v>
      </c>
      <c r="H502" s="12">
        <v>0.10400724364778564</v>
      </c>
      <c r="I502" s="12">
        <v>0.17506550533257478</v>
      </c>
      <c r="J502" s="12">
        <v>8.8221860752089355E-3</v>
      </c>
      <c r="K502" s="12">
        <v>1.3637929791104095E-2</v>
      </c>
    </row>
    <row r="503" spans="1:11">
      <c r="A503" s="13" t="s">
        <v>133</v>
      </c>
      <c r="B503" s="8" t="s">
        <v>75</v>
      </c>
      <c r="C503" s="14" t="s">
        <v>3</v>
      </c>
      <c r="D503" s="8">
        <v>2014</v>
      </c>
      <c r="E503" s="14">
        <v>2014</v>
      </c>
      <c r="F503" s="14" t="s">
        <v>99</v>
      </c>
      <c r="G503" s="11">
        <v>0.88660000000000005</v>
      </c>
      <c r="H503" s="12">
        <v>0.14079288625416822</v>
      </c>
      <c r="I503" s="12">
        <v>0.20674323823638385</v>
      </c>
      <c r="J503" s="12">
        <v>0.21415339014449797</v>
      </c>
      <c r="K503" s="12">
        <v>0.24564653575398296</v>
      </c>
    </row>
    <row r="504" spans="1:11">
      <c r="A504" s="13" t="s">
        <v>134</v>
      </c>
      <c r="B504" s="8" t="s">
        <v>75</v>
      </c>
      <c r="C504" s="14" t="s">
        <v>3</v>
      </c>
      <c r="D504" s="8">
        <v>2014</v>
      </c>
      <c r="E504" s="14">
        <v>2014</v>
      </c>
      <c r="F504" s="14" t="s">
        <v>99</v>
      </c>
      <c r="G504" s="11">
        <v>0.90059999999999996</v>
      </c>
      <c r="H504" s="12">
        <v>0.14726027397260275</v>
      </c>
      <c r="I504" s="12">
        <v>0.2117579908675799</v>
      </c>
      <c r="J504" s="12">
        <v>0.1980593607305936</v>
      </c>
      <c r="K504" s="12">
        <v>0.22888127853881279</v>
      </c>
    </row>
    <row r="505" spans="1:11">
      <c r="A505" s="13" t="s">
        <v>135</v>
      </c>
      <c r="B505" s="8" t="s">
        <v>75</v>
      </c>
      <c r="C505" s="14" t="s">
        <v>3</v>
      </c>
      <c r="D505" s="8">
        <v>2014</v>
      </c>
      <c r="E505" s="14">
        <v>2014</v>
      </c>
      <c r="F505" s="14" t="s">
        <v>99</v>
      </c>
      <c r="G505" s="11">
        <v>0.9153</v>
      </c>
      <c r="H505" s="12">
        <v>9.2783505154639179E-2</v>
      </c>
      <c r="I505" s="12">
        <v>0.12371134020618557</v>
      </c>
      <c r="J505" s="12">
        <v>0.19931271477663232</v>
      </c>
      <c r="K505" s="12">
        <v>0.22336769759450173</v>
      </c>
    </row>
    <row r="506" spans="1:11">
      <c r="A506" s="13" t="s">
        <v>136</v>
      </c>
      <c r="B506" s="8" t="s">
        <v>75</v>
      </c>
      <c r="C506" s="14" t="s">
        <v>3</v>
      </c>
      <c r="D506" s="8">
        <v>2014</v>
      </c>
      <c r="E506" s="14">
        <v>2014</v>
      </c>
      <c r="F506" s="14" t="s">
        <v>99</v>
      </c>
      <c r="G506" s="11">
        <v>0.95450000000000002</v>
      </c>
      <c r="H506" s="12">
        <v>0.10679611650485436</v>
      </c>
      <c r="I506" s="12">
        <v>0.19053398058252427</v>
      </c>
      <c r="J506" s="12">
        <v>3.5800970873786406E-2</v>
      </c>
      <c r="K506" s="12">
        <v>4.1868932038834954E-2</v>
      </c>
    </row>
    <row r="507" spans="1:11">
      <c r="A507" s="13" t="s">
        <v>137</v>
      </c>
      <c r="B507" s="8" t="s">
        <v>75</v>
      </c>
      <c r="C507" s="14" t="s">
        <v>3</v>
      </c>
      <c r="D507" s="8">
        <v>2014</v>
      </c>
      <c r="E507" s="14">
        <v>2014</v>
      </c>
      <c r="F507" s="14" t="s">
        <v>99</v>
      </c>
      <c r="G507" s="11">
        <v>0.92300000000000004</v>
      </c>
      <c r="H507" s="12">
        <v>0.16489648964896489</v>
      </c>
      <c r="I507" s="12">
        <v>0.24122412241224123</v>
      </c>
      <c r="J507" s="12">
        <v>0.25346534653465347</v>
      </c>
      <c r="K507" s="12">
        <v>0.28244824482448244</v>
      </c>
    </row>
    <row r="508" spans="1:11">
      <c r="A508" s="13" t="s">
        <v>138</v>
      </c>
      <c r="B508" s="8" t="s">
        <v>75</v>
      </c>
      <c r="C508" s="14" t="s">
        <v>3</v>
      </c>
      <c r="D508" s="8">
        <v>2014</v>
      </c>
      <c r="E508" s="14">
        <v>2014</v>
      </c>
      <c r="F508" s="14" t="s">
        <v>99</v>
      </c>
      <c r="G508" s="11">
        <v>0.94440000000000002</v>
      </c>
      <c r="H508" s="12">
        <v>0.1276595744680851</v>
      </c>
      <c r="I508" s="12">
        <v>0.1773049645390071</v>
      </c>
      <c r="J508" s="12">
        <v>0.18439716312056736</v>
      </c>
      <c r="K508" s="12">
        <v>0.18439716312056736</v>
      </c>
    </row>
    <row r="509" spans="1:11">
      <c r="A509" s="13" t="s">
        <v>139</v>
      </c>
      <c r="B509" s="8" t="s">
        <v>75</v>
      </c>
      <c r="C509" s="14" t="s">
        <v>3</v>
      </c>
      <c r="D509" s="8">
        <v>2014</v>
      </c>
      <c r="E509" s="14">
        <v>2014</v>
      </c>
      <c r="F509" s="14" t="s">
        <v>99</v>
      </c>
      <c r="G509" s="11">
        <v>0.9032</v>
      </c>
      <c r="H509" s="12">
        <v>2.2801302931596091E-2</v>
      </c>
      <c r="I509" s="12">
        <v>4.5602605863192182E-2</v>
      </c>
      <c r="J509" s="12">
        <v>4.8859934853420196E-2</v>
      </c>
      <c r="K509" s="12">
        <v>5.8631921824104233E-2</v>
      </c>
    </row>
    <row r="510" spans="1:11">
      <c r="A510" s="13" t="s">
        <v>140</v>
      </c>
      <c r="B510" s="8" t="s">
        <v>75</v>
      </c>
      <c r="C510" s="14" t="s">
        <v>3</v>
      </c>
      <c r="D510" s="8">
        <v>2014</v>
      </c>
      <c r="E510" s="14">
        <v>2014</v>
      </c>
      <c r="F510" s="14" t="s">
        <v>99</v>
      </c>
      <c r="G510" s="11">
        <v>0.95579999999999998</v>
      </c>
      <c r="H510" s="12">
        <v>0.13229338533073345</v>
      </c>
      <c r="I510" s="12">
        <v>0.19814009299535024</v>
      </c>
      <c r="J510" s="12">
        <v>0.1151942402879856</v>
      </c>
      <c r="K510" s="12">
        <v>0.12974351282435878</v>
      </c>
    </row>
    <row r="511" spans="1:11">
      <c r="A511" s="13" t="s">
        <v>141</v>
      </c>
      <c r="B511" s="8" t="s">
        <v>75</v>
      </c>
      <c r="C511" s="14" t="s">
        <v>3</v>
      </c>
      <c r="D511" s="8">
        <v>2014</v>
      </c>
      <c r="E511" s="14">
        <v>2014</v>
      </c>
      <c r="F511" s="14" t="s">
        <v>99</v>
      </c>
      <c r="G511" s="11">
        <v>0.96209999999999996</v>
      </c>
      <c r="H511" s="12">
        <v>8.8832487309644673E-2</v>
      </c>
      <c r="I511" s="12">
        <v>0.14720812182741116</v>
      </c>
      <c r="J511" s="12">
        <v>0.14043993231810489</v>
      </c>
      <c r="K511" s="12">
        <v>0.15989847715736041</v>
      </c>
    </row>
    <row r="512" spans="1:11">
      <c r="A512" s="13" t="s">
        <v>142</v>
      </c>
      <c r="B512" s="8" t="s">
        <v>75</v>
      </c>
      <c r="C512" s="14" t="s">
        <v>3</v>
      </c>
      <c r="D512" s="8">
        <v>2014</v>
      </c>
      <c r="E512" s="14">
        <v>2014</v>
      </c>
      <c r="F512" s="14" t="s">
        <v>99</v>
      </c>
      <c r="G512" s="11">
        <v>0.80989999999999995</v>
      </c>
      <c r="H512" s="12">
        <v>0.10138248847926268</v>
      </c>
      <c r="I512" s="12">
        <v>0.17050691244239632</v>
      </c>
      <c r="J512" s="12">
        <v>0.13100724160631994</v>
      </c>
      <c r="K512" s="12">
        <v>0.15339038841342989</v>
      </c>
    </row>
    <row r="513" spans="1:11">
      <c r="A513" s="13" t="s">
        <v>143</v>
      </c>
      <c r="B513" s="8" t="s">
        <v>74</v>
      </c>
      <c r="C513" s="14" t="s">
        <v>3</v>
      </c>
      <c r="D513" s="8">
        <v>2014</v>
      </c>
      <c r="E513" s="14">
        <v>2014</v>
      </c>
      <c r="F513" s="14" t="s">
        <v>99</v>
      </c>
      <c r="G513" s="11">
        <v>0.98839999999999995</v>
      </c>
      <c r="H513" s="12">
        <v>9.4332372718539864E-2</v>
      </c>
      <c r="I513" s="12">
        <v>0.16553314121037463</v>
      </c>
      <c r="J513" s="12">
        <v>5.3064361191162347E-2</v>
      </c>
      <c r="K513" s="12">
        <v>8.6685878962536017E-2</v>
      </c>
    </row>
    <row r="514" spans="1:11">
      <c r="A514" s="13" t="s">
        <v>144</v>
      </c>
      <c r="B514" s="8" t="s">
        <v>74</v>
      </c>
      <c r="C514" s="14" t="s">
        <v>3</v>
      </c>
      <c r="D514" s="8">
        <v>2014</v>
      </c>
      <c r="E514" s="14">
        <v>2014</v>
      </c>
      <c r="F514" s="14" t="s">
        <v>99</v>
      </c>
      <c r="G514" s="11">
        <v>0.97360000000000002</v>
      </c>
      <c r="H514" s="12">
        <v>0.10032554010062149</v>
      </c>
      <c r="I514" s="12">
        <v>0.17194436223734832</v>
      </c>
      <c r="J514" s="12">
        <v>5.9189109203906479E-2</v>
      </c>
      <c r="K514" s="12">
        <v>9.4998520272269904E-2</v>
      </c>
    </row>
    <row r="515" spans="1:11">
      <c r="A515" s="13" t="s">
        <v>145</v>
      </c>
      <c r="B515" s="8" t="s">
        <v>75</v>
      </c>
      <c r="C515" s="14" t="s">
        <v>3</v>
      </c>
      <c r="D515" s="8">
        <v>2014</v>
      </c>
      <c r="E515" s="14">
        <v>2014</v>
      </c>
      <c r="F515" s="14" t="s">
        <v>99</v>
      </c>
      <c r="G515" s="11">
        <v>0.55100000000000005</v>
      </c>
      <c r="H515" s="12">
        <v>5.6603773584905662E-2</v>
      </c>
      <c r="I515" s="12">
        <v>0.1069182389937107</v>
      </c>
      <c r="J515" s="12">
        <v>0.14465408805031446</v>
      </c>
      <c r="K515" s="12">
        <v>0.16352201257861634</v>
      </c>
    </row>
    <row r="516" spans="1:11">
      <c r="A516" s="13" t="s">
        <v>146</v>
      </c>
      <c r="B516" s="8" t="s">
        <v>75</v>
      </c>
      <c r="C516" s="14" t="s">
        <v>3</v>
      </c>
      <c r="D516" s="8">
        <v>2014</v>
      </c>
      <c r="E516" s="14">
        <v>2014</v>
      </c>
      <c r="F516" s="14" t="s">
        <v>99</v>
      </c>
      <c r="G516" s="11">
        <v>0.87909999999999999</v>
      </c>
      <c r="H516" s="12">
        <v>0.17361880870427629</v>
      </c>
      <c r="I516" s="12">
        <v>0.24765182894813606</v>
      </c>
      <c r="J516" s="12">
        <v>0.21393150924683507</v>
      </c>
      <c r="K516" s="12">
        <v>0.24260544892363339</v>
      </c>
    </row>
    <row r="517" spans="1:11">
      <c r="A517" s="13" t="s">
        <v>147</v>
      </c>
      <c r="B517" s="8" t="s">
        <v>74</v>
      </c>
      <c r="C517" s="14" t="s">
        <v>3</v>
      </c>
      <c r="D517" s="8">
        <v>2014</v>
      </c>
      <c r="E517" s="14">
        <v>2014</v>
      </c>
      <c r="F517" s="14" t="s">
        <v>99</v>
      </c>
      <c r="G517" s="11">
        <v>0.97150000000000003</v>
      </c>
      <c r="H517" s="12">
        <v>9.9955413238214913E-2</v>
      </c>
      <c r="I517" s="12">
        <v>0.17599610879169875</v>
      </c>
      <c r="J517" s="12">
        <v>5.6908921405698996E-2</v>
      </c>
      <c r="K517" s="12">
        <v>9.2497263994163192E-2</v>
      </c>
    </row>
    <row r="518" spans="1:11">
      <c r="A518" s="13" t="s">
        <v>148</v>
      </c>
      <c r="B518" s="8" t="s">
        <v>75</v>
      </c>
      <c r="C518" s="14" t="s">
        <v>3</v>
      </c>
      <c r="D518" s="8">
        <v>2014</v>
      </c>
      <c r="E518" s="14">
        <v>2014</v>
      </c>
      <c r="F518" s="14" t="s">
        <v>99</v>
      </c>
      <c r="G518" s="11">
        <v>0.95030000000000003</v>
      </c>
      <c r="H518" s="12">
        <v>0.1855421686746988</v>
      </c>
      <c r="I518" s="12">
        <v>0.23855421686746989</v>
      </c>
      <c r="J518" s="12">
        <v>0.20963855421686747</v>
      </c>
      <c r="K518" s="12">
        <v>0.236144578313253</v>
      </c>
    </row>
    <row r="519" spans="1:11">
      <c r="A519" s="13" t="s">
        <v>149</v>
      </c>
      <c r="B519" s="8" t="s">
        <v>75</v>
      </c>
      <c r="C519" s="14" t="s">
        <v>3</v>
      </c>
      <c r="D519" s="8">
        <v>2014</v>
      </c>
      <c r="E519" s="14">
        <v>2014</v>
      </c>
      <c r="F519" s="14" t="s">
        <v>99</v>
      </c>
      <c r="G519" s="11">
        <v>0.86439999999999995</v>
      </c>
      <c r="H519" s="12">
        <v>0.20042648919716924</v>
      </c>
      <c r="I519" s="12">
        <v>0.26526690725031637</v>
      </c>
      <c r="J519" s="12">
        <v>0.26840699254815581</v>
      </c>
      <c r="K519" s="12">
        <v>0.29078595866335472</v>
      </c>
    </row>
    <row r="520" spans="1:11">
      <c r="A520" s="13" t="s">
        <v>150</v>
      </c>
      <c r="B520" s="8" t="s">
        <v>74</v>
      </c>
      <c r="C520" s="14" t="s">
        <v>3</v>
      </c>
      <c r="D520" s="8">
        <v>2014</v>
      </c>
      <c r="E520" s="14">
        <v>2014</v>
      </c>
      <c r="F520" s="14" t="s">
        <v>99</v>
      </c>
      <c r="G520" s="11">
        <v>0.96360000000000001</v>
      </c>
      <c r="H520" s="12">
        <v>0.14599663028349572</v>
      </c>
      <c r="I520" s="12">
        <v>0.22926281346909871</v>
      </c>
      <c r="J520" s="12">
        <v>6.0142114130832904E-2</v>
      </c>
      <c r="K520" s="12">
        <v>9.9748492173955511E-2</v>
      </c>
    </row>
    <row r="521" spans="1:11">
      <c r="A521" s="13" t="s">
        <v>151</v>
      </c>
      <c r="B521" s="8" t="s">
        <v>74</v>
      </c>
      <c r="C521" s="14" t="s">
        <v>3</v>
      </c>
      <c r="D521" s="8">
        <v>2014</v>
      </c>
      <c r="E521" s="14">
        <v>2014</v>
      </c>
      <c r="F521" s="14" t="s">
        <v>99</v>
      </c>
      <c r="G521" s="11">
        <v>0.75600000000000001</v>
      </c>
      <c r="H521" s="12">
        <v>0.107943199467495</v>
      </c>
      <c r="I521" s="12">
        <v>0.19303305968493453</v>
      </c>
      <c r="J521" s="12">
        <v>8.9749278899489679E-2</v>
      </c>
      <c r="K521" s="12">
        <v>0.12857776791657421</v>
      </c>
    </row>
    <row r="522" spans="1:11">
      <c r="A522" s="13" t="s">
        <v>152</v>
      </c>
      <c r="B522" s="8" t="s">
        <v>75</v>
      </c>
      <c r="C522" s="14" t="s">
        <v>3</v>
      </c>
      <c r="D522" s="8">
        <v>2014</v>
      </c>
      <c r="E522" s="14">
        <v>2014</v>
      </c>
      <c r="F522" s="14" t="s">
        <v>99</v>
      </c>
      <c r="G522" s="11">
        <v>0.8831</v>
      </c>
      <c r="H522" s="12">
        <v>0.14145670306991143</v>
      </c>
      <c r="I522" s="12">
        <v>0.20457476997162266</v>
      </c>
      <c r="J522" s="12">
        <v>0.2166136383179981</v>
      </c>
      <c r="K522" s="12">
        <v>0.24241121334594548</v>
      </c>
    </row>
    <row r="523" spans="1:11">
      <c r="A523" s="13" t="s">
        <v>153</v>
      </c>
      <c r="B523" s="8" t="s">
        <v>74</v>
      </c>
      <c r="C523" s="14" t="s">
        <v>3</v>
      </c>
      <c r="D523" s="8">
        <v>2014</v>
      </c>
      <c r="E523" s="14">
        <v>2014</v>
      </c>
      <c r="F523" s="14" t="s">
        <v>99</v>
      </c>
      <c r="G523" s="11">
        <v>0.90049999999999997</v>
      </c>
      <c r="H523" s="12">
        <v>7.3834196891191708E-2</v>
      </c>
      <c r="I523" s="12">
        <v>0.13698186528497408</v>
      </c>
      <c r="J523" s="12">
        <v>3.4002590673575132E-2</v>
      </c>
      <c r="K523" s="12">
        <v>6.1528497409326421E-2</v>
      </c>
    </row>
    <row r="524" spans="1:11">
      <c r="A524" s="13" t="s">
        <v>154</v>
      </c>
      <c r="B524" s="8" t="s">
        <v>74</v>
      </c>
      <c r="C524" s="14" t="s">
        <v>3</v>
      </c>
      <c r="D524" s="8">
        <v>2014</v>
      </c>
      <c r="E524" s="14">
        <v>2014</v>
      </c>
      <c r="F524" s="14" t="s">
        <v>99</v>
      </c>
      <c r="G524" s="11">
        <v>0.87529999999999997</v>
      </c>
      <c r="H524" s="12">
        <v>9.9618320610687025E-2</v>
      </c>
      <c r="I524" s="12">
        <v>0.18377862595419847</v>
      </c>
      <c r="J524" s="12">
        <v>4.9809160305343513E-2</v>
      </c>
      <c r="K524" s="12">
        <v>8.3206106870229002E-2</v>
      </c>
    </row>
    <row r="525" spans="1:11">
      <c r="A525" s="13" t="s">
        <v>155</v>
      </c>
      <c r="B525" s="8" t="s">
        <v>74</v>
      </c>
      <c r="C525" s="14" t="s">
        <v>3</v>
      </c>
      <c r="D525" s="8">
        <v>2014</v>
      </c>
      <c r="E525" s="14">
        <v>2014</v>
      </c>
      <c r="F525" s="14" t="s">
        <v>99</v>
      </c>
      <c r="G525" s="11">
        <v>0.81699999999999995</v>
      </c>
      <c r="H525" s="12">
        <v>9.7615651110658244E-2</v>
      </c>
      <c r="I525" s="12">
        <v>0.17322192785816182</v>
      </c>
      <c r="J525" s="12">
        <v>4.0146729162421034E-2</v>
      </c>
      <c r="K525" s="12">
        <v>6.9084980639902177E-2</v>
      </c>
    </row>
    <row r="526" spans="1:11">
      <c r="A526" s="13" t="s">
        <v>156</v>
      </c>
      <c r="B526" s="8" t="s">
        <v>74</v>
      </c>
      <c r="C526" s="14" t="s">
        <v>3</v>
      </c>
      <c r="D526" s="8">
        <v>2014</v>
      </c>
      <c r="E526" s="14">
        <v>2014</v>
      </c>
      <c r="F526" s="14" t="s">
        <v>99</v>
      </c>
      <c r="G526" s="11">
        <v>0.88360000000000005</v>
      </c>
      <c r="H526" s="12">
        <v>4.360927429480204E-2</v>
      </c>
      <c r="I526" s="12">
        <v>0.12614045367037749</v>
      </c>
      <c r="J526" s="12">
        <v>8.2028961245500971E-3</v>
      </c>
      <c r="K526" s="12">
        <v>4.5199631706704615E-2</v>
      </c>
    </row>
    <row r="527" spans="1:11">
      <c r="A527" s="13" t="s">
        <v>157</v>
      </c>
      <c r="B527" s="8" t="s">
        <v>74</v>
      </c>
      <c r="C527" s="14" t="s">
        <v>3</v>
      </c>
      <c r="D527" s="8">
        <v>2014</v>
      </c>
      <c r="E527" s="14">
        <v>2014</v>
      </c>
      <c r="F527" s="14" t="s">
        <v>99</v>
      </c>
      <c r="G527" s="11">
        <v>0.69330000000000003</v>
      </c>
      <c r="H527" s="12">
        <v>3.0320044918585063E-2</v>
      </c>
      <c r="I527" s="12">
        <v>0.1120157215047726</v>
      </c>
      <c r="J527" s="12">
        <v>1.4317798989331837E-2</v>
      </c>
      <c r="K527" s="12">
        <v>4.3234138124649074E-2</v>
      </c>
    </row>
    <row r="528" spans="1:11">
      <c r="A528" s="13" t="s">
        <v>158</v>
      </c>
      <c r="B528" s="8" t="s">
        <v>75</v>
      </c>
      <c r="C528" s="14" t="s">
        <v>3</v>
      </c>
      <c r="D528" s="8">
        <v>2014</v>
      </c>
      <c r="E528" s="14">
        <v>2014</v>
      </c>
      <c r="F528" s="14" t="s">
        <v>99</v>
      </c>
      <c r="G528" s="11">
        <v>0.93269999999999997</v>
      </c>
      <c r="H528" s="12">
        <v>0.13020277481323372</v>
      </c>
      <c r="I528" s="12">
        <v>0.1905016008537887</v>
      </c>
      <c r="J528" s="12">
        <v>0.19957310565635006</v>
      </c>
      <c r="K528" s="12">
        <v>0.21958377801494131</v>
      </c>
    </row>
    <row r="529" spans="1:12">
      <c r="A529" s="13" t="s">
        <v>159</v>
      </c>
      <c r="B529" s="8" t="s">
        <v>75</v>
      </c>
      <c r="C529" s="14" t="s">
        <v>3</v>
      </c>
      <c r="D529" s="8">
        <v>2014</v>
      </c>
      <c r="E529" s="14">
        <v>2014</v>
      </c>
      <c r="F529" s="14" t="s">
        <v>99</v>
      </c>
      <c r="G529" s="11">
        <v>0.91300000000000003</v>
      </c>
      <c r="H529" s="12">
        <v>0.14893617021276595</v>
      </c>
      <c r="I529" s="12">
        <v>0.21276595744680851</v>
      </c>
      <c r="J529" s="12">
        <v>0.19148936170212766</v>
      </c>
      <c r="K529" s="12">
        <v>0.21276595744680851</v>
      </c>
    </row>
    <row r="530" spans="1:12">
      <c r="A530" s="13" t="s">
        <v>160</v>
      </c>
      <c r="B530" s="8" t="s">
        <v>75</v>
      </c>
      <c r="C530" s="14" t="s">
        <v>3</v>
      </c>
      <c r="D530" s="8">
        <v>2014</v>
      </c>
      <c r="E530" s="14">
        <v>2014</v>
      </c>
      <c r="F530" s="14" t="s">
        <v>99</v>
      </c>
      <c r="G530" s="11">
        <v>0.86919999999999997</v>
      </c>
      <c r="H530" s="12">
        <v>9.8752598752598758E-2</v>
      </c>
      <c r="I530" s="12">
        <v>0.16008316008316009</v>
      </c>
      <c r="J530" s="12">
        <v>0.21829521829521831</v>
      </c>
      <c r="K530" s="12">
        <v>0.2390852390852391</v>
      </c>
    </row>
    <row r="531" spans="1:12">
      <c r="A531" s="13" t="s">
        <v>161</v>
      </c>
      <c r="B531" s="8" t="s">
        <v>74</v>
      </c>
      <c r="C531" s="14" t="s">
        <v>3</v>
      </c>
      <c r="D531" s="8">
        <v>2014</v>
      </c>
      <c r="E531" s="14">
        <v>2014</v>
      </c>
      <c r="F531" s="14" t="s">
        <v>99</v>
      </c>
      <c r="G531" s="11">
        <v>0.95920000000000005</v>
      </c>
      <c r="H531" s="12">
        <v>2.5566231983527796E-2</v>
      </c>
      <c r="I531" s="12">
        <v>0.12199725463280714</v>
      </c>
      <c r="J531" s="12">
        <v>8.579272477693892E-3</v>
      </c>
      <c r="K531" s="12">
        <v>5.3877831159917636E-2</v>
      </c>
    </row>
    <row r="532" spans="1:12">
      <c r="A532" s="13" t="s">
        <v>162</v>
      </c>
      <c r="B532" s="8" t="s">
        <v>74</v>
      </c>
      <c r="C532" s="14" t="s">
        <v>3</v>
      </c>
      <c r="D532" s="8">
        <v>2014</v>
      </c>
      <c r="E532" s="14">
        <v>2014</v>
      </c>
      <c r="F532" s="14" t="s">
        <v>99</v>
      </c>
      <c r="G532" s="11">
        <v>0.45879999999999999</v>
      </c>
      <c r="H532" s="12">
        <v>0.10759737755495564</v>
      </c>
      <c r="I532" s="12">
        <v>0.19514076359429233</v>
      </c>
      <c r="J532" s="12">
        <v>4.9170844581565752E-2</v>
      </c>
      <c r="K532" s="12">
        <v>9.1785576552256068E-2</v>
      </c>
    </row>
    <row r="533" spans="1:12">
      <c r="A533" s="13" t="s">
        <v>163</v>
      </c>
      <c r="B533" s="8" t="s">
        <v>75</v>
      </c>
      <c r="C533" s="14" t="s">
        <v>3</v>
      </c>
      <c r="D533" s="8">
        <v>2014</v>
      </c>
      <c r="E533" s="14">
        <v>2014</v>
      </c>
      <c r="F533" s="14" t="s">
        <v>99</v>
      </c>
      <c r="G533" s="11">
        <v>0.87829999999999997</v>
      </c>
      <c r="H533" s="12">
        <v>0.17479970866715222</v>
      </c>
      <c r="I533" s="12">
        <v>0.25591769847050255</v>
      </c>
      <c r="J533" s="12">
        <v>0.26684268026219954</v>
      </c>
      <c r="K533" s="12">
        <v>0.30152949745083757</v>
      </c>
    </row>
    <row r="534" spans="1:12">
      <c r="A534" s="13" t="s">
        <v>164</v>
      </c>
      <c r="B534" s="8" t="s">
        <v>75</v>
      </c>
      <c r="C534" s="14" t="s">
        <v>3</v>
      </c>
      <c r="D534" s="8">
        <v>2014</v>
      </c>
      <c r="E534" s="14">
        <v>2014</v>
      </c>
      <c r="F534" s="14" t="s">
        <v>99</v>
      </c>
      <c r="G534" s="11">
        <v>0.90359999999999996</v>
      </c>
      <c r="H534" s="12">
        <v>0.16201117318435754</v>
      </c>
      <c r="I534" s="12">
        <v>0.20949720670391062</v>
      </c>
      <c r="J534" s="12">
        <v>0.19441340782122904</v>
      </c>
      <c r="K534" s="12">
        <v>0.21284916201117318</v>
      </c>
    </row>
    <row r="535" spans="1:12">
      <c r="A535" s="13" t="s">
        <v>165</v>
      </c>
      <c r="B535" s="8" t="s">
        <v>75</v>
      </c>
      <c r="C535" s="14" t="s">
        <v>3</v>
      </c>
      <c r="D535" s="8">
        <v>2014</v>
      </c>
      <c r="E535" s="14">
        <v>2014</v>
      </c>
      <c r="F535" s="14" t="s">
        <v>99</v>
      </c>
      <c r="G535" s="11">
        <v>0.90980000000000005</v>
      </c>
      <c r="H535" s="12">
        <v>0.11589895988112928</v>
      </c>
      <c r="I535" s="12">
        <v>0.16344725111441308</v>
      </c>
      <c r="J535" s="12">
        <v>9.5839524517087674E-2</v>
      </c>
      <c r="K535" s="12">
        <v>0.10029717682020803</v>
      </c>
    </row>
    <row r="536" spans="1:12">
      <c r="A536" s="13" t="s">
        <v>166</v>
      </c>
      <c r="B536" s="8" t="s">
        <v>75</v>
      </c>
      <c r="C536" s="14" t="s">
        <v>3</v>
      </c>
      <c r="D536" s="8">
        <v>2014</v>
      </c>
      <c r="E536" s="14">
        <v>2014</v>
      </c>
      <c r="F536" s="14" t="s">
        <v>99</v>
      </c>
      <c r="G536" s="11">
        <v>0.72</v>
      </c>
      <c r="H536" s="12">
        <v>8.4677419354838704E-2</v>
      </c>
      <c r="I536" s="12">
        <v>0.14919354838709678</v>
      </c>
      <c r="J536" s="12">
        <v>0.21370967741935484</v>
      </c>
      <c r="K536" s="12">
        <v>0.23790322580645162</v>
      </c>
    </row>
    <row r="537" spans="1:12">
      <c r="A537" s="13" t="s">
        <v>167</v>
      </c>
      <c r="B537" s="8" t="s">
        <v>74</v>
      </c>
      <c r="C537" s="14" t="s">
        <v>3</v>
      </c>
      <c r="D537" s="8">
        <v>2014</v>
      </c>
      <c r="E537" s="14">
        <v>2014</v>
      </c>
      <c r="F537" s="14" t="s">
        <v>99</v>
      </c>
      <c r="G537" s="11">
        <v>0.97389999999999999</v>
      </c>
      <c r="H537" s="12">
        <v>0.18239970757561913</v>
      </c>
      <c r="I537" s="12">
        <v>0.27560997898199763</v>
      </c>
      <c r="J537" s="12">
        <v>0.10837978616467148</v>
      </c>
      <c r="K537" s="12">
        <v>0.15352279996344695</v>
      </c>
    </row>
    <row r="538" spans="1:12">
      <c r="A538" s="13" t="s">
        <v>168</v>
      </c>
      <c r="B538" s="8" t="s">
        <v>75</v>
      </c>
      <c r="C538" s="14" t="s">
        <v>3</v>
      </c>
      <c r="D538" s="8">
        <v>2014</v>
      </c>
      <c r="E538" s="14">
        <v>2014</v>
      </c>
      <c r="F538" s="14" t="s">
        <v>99</v>
      </c>
      <c r="G538" s="11">
        <v>0.91420000000000001</v>
      </c>
      <c r="H538" s="12">
        <v>0.11221122112211221</v>
      </c>
      <c r="I538" s="12">
        <v>0.20792079207920791</v>
      </c>
      <c r="J538" s="12">
        <v>0.19251925192519251</v>
      </c>
      <c r="K538" s="12">
        <v>0.22662266226622663</v>
      </c>
      <c r="L538" s="7"/>
    </row>
    <row r="539" spans="1:12">
      <c r="A539" s="13" t="s">
        <v>169</v>
      </c>
      <c r="B539" s="8" t="s">
        <v>74</v>
      </c>
      <c r="C539" s="14" t="s">
        <v>3</v>
      </c>
      <c r="D539" s="8">
        <v>2014</v>
      </c>
      <c r="E539" s="14">
        <v>2014</v>
      </c>
      <c r="F539" s="14" t="s">
        <v>99</v>
      </c>
      <c r="G539" s="11">
        <v>0.92090000000000005</v>
      </c>
      <c r="H539" s="12">
        <v>0.13201899256812552</v>
      </c>
      <c r="I539" s="12">
        <v>0.23286540049545829</v>
      </c>
      <c r="J539" s="12">
        <v>7.4215524360033036E-2</v>
      </c>
      <c r="K539" s="12">
        <v>0.11829066886870356</v>
      </c>
      <c r="L539" s="7"/>
    </row>
    <row r="540" spans="1:12">
      <c r="A540" s="13" t="s">
        <v>170</v>
      </c>
      <c r="B540" s="8" t="s">
        <v>74</v>
      </c>
      <c r="C540" s="14" t="s">
        <v>3</v>
      </c>
      <c r="D540" s="8">
        <v>2014</v>
      </c>
      <c r="E540" s="14">
        <v>2014</v>
      </c>
      <c r="F540" s="14" t="s">
        <v>99</v>
      </c>
      <c r="G540" s="11">
        <v>0.91080000000000005</v>
      </c>
      <c r="H540" s="12">
        <v>0.11860869565217391</v>
      </c>
      <c r="I540" s="12">
        <v>0.18817391304347825</v>
      </c>
      <c r="J540" s="12">
        <v>5.4956521739130432E-2</v>
      </c>
      <c r="K540" s="12">
        <v>9.8434782608695648E-2</v>
      </c>
      <c r="L540" s="7"/>
    </row>
    <row r="541" spans="1:12">
      <c r="A541" s="13" t="s">
        <v>171</v>
      </c>
      <c r="B541" s="8" t="s">
        <v>75</v>
      </c>
      <c r="C541" s="14" t="s">
        <v>3</v>
      </c>
      <c r="D541" s="8">
        <v>2014</v>
      </c>
      <c r="E541" s="14">
        <v>2014</v>
      </c>
      <c r="F541" s="14" t="s">
        <v>99</v>
      </c>
      <c r="G541" s="11">
        <v>0.94010000000000005</v>
      </c>
      <c r="H541" s="12">
        <v>0.18702702702702703</v>
      </c>
      <c r="I541" s="12">
        <v>0.25675675675675674</v>
      </c>
      <c r="J541" s="12">
        <v>0.37675675675675674</v>
      </c>
      <c r="K541" s="12">
        <v>0.40162162162162163</v>
      </c>
      <c r="L541" s="7"/>
    </row>
    <row r="542" spans="1:12">
      <c r="A542" s="51" t="s">
        <v>172</v>
      </c>
      <c r="B542" s="8" t="s">
        <v>66</v>
      </c>
      <c r="C542" s="14" t="s">
        <v>62</v>
      </c>
      <c r="D542" s="8">
        <v>2014</v>
      </c>
      <c r="E542" s="14">
        <v>2014</v>
      </c>
      <c r="F542" s="14" t="s">
        <v>99</v>
      </c>
      <c r="G542" s="11">
        <v>0.9244</v>
      </c>
      <c r="H542" s="11">
        <v>0.1196</v>
      </c>
      <c r="I542" s="11">
        <v>0.20039999999999999</v>
      </c>
      <c r="J542" s="11">
        <v>0.1132</v>
      </c>
      <c r="K542" s="11">
        <v>0.14130000000000001</v>
      </c>
      <c r="L542" s="7"/>
    </row>
    <row r="543" spans="1:12">
      <c r="A543" s="51" t="s">
        <v>173</v>
      </c>
      <c r="B543" s="8" t="s">
        <v>74</v>
      </c>
      <c r="C543" s="14" t="s">
        <v>62</v>
      </c>
      <c r="D543" s="8">
        <v>2014</v>
      </c>
      <c r="E543" s="14">
        <v>2014</v>
      </c>
      <c r="F543" s="14" t="s">
        <v>99</v>
      </c>
      <c r="G543" s="11">
        <v>0.89859999999999995</v>
      </c>
      <c r="H543" s="11">
        <v>0.1004</v>
      </c>
      <c r="I543" s="11">
        <v>0.19620000000000001</v>
      </c>
      <c r="J543" s="11">
        <v>6.5299999999999997E-2</v>
      </c>
      <c r="K543" s="11">
        <v>0.1217</v>
      </c>
      <c r="L543" s="7"/>
    </row>
    <row r="544" spans="1:12">
      <c r="A544" s="51" t="s">
        <v>174</v>
      </c>
      <c r="B544" s="8" t="s">
        <v>75</v>
      </c>
      <c r="C544" s="14" t="s">
        <v>62</v>
      </c>
      <c r="D544" s="8">
        <v>2014</v>
      </c>
      <c r="E544" s="14">
        <v>2014</v>
      </c>
      <c r="F544" s="14" t="s">
        <v>99</v>
      </c>
      <c r="G544" s="11">
        <v>0.91669999999999996</v>
      </c>
      <c r="H544" s="11">
        <v>0</v>
      </c>
      <c r="I544" s="11">
        <v>0.1053</v>
      </c>
      <c r="J544" s="11">
        <v>0</v>
      </c>
      <c r="K544" s="11">
        <v>0</v>
      </c>
      <c r="L544" s="7"/>
    </row>
    <row r="545" spans="1:12">
      <c r="A545" s="51" t="s">
        <v>175</v>
      </c>
      <c r="B545" s="8" t="s">
        <v>75</v>
      </c>
      <c r="C545" s="14" t="s">
        <v>62</v>
      </c>
      <c r="D545" s="8">
        <v>2014</v>
      </c>
      <c r="E545" s="14">
        <v>2014</v>
      </c>
      <c r="F545" s="14" t="s">
        <v>99</v>
      </c>
      <c r="G545" s="11">
        <v>0.95689999999999997</v>
      </c>
      <c r="H545" s="11">
        <v>0.1356</v>
      </c>
      <c r="I545" s="11">
        <v>0.21560000000000001</v>
      </c>
      <c r="J545" s="11">
        <v>0.24890000000000001</v>
      </c>
      <c r="K545" s="11">
        <v>0.26669999999999999</v>
      </c>
      <c r="L545" s="7"/>
    </row>
    <row r="546" spans="1:12">
      <c r="A546" s="51" t="s">
        <v>176</v>
      </c>
      <c r="B546" s="8" t="s">
        <v>75</v>
      </c>
      <c r="C546" s="14" t="s">
        <v>62</v>
      </c>
      <c r="D546" s="8">
        <v>2014</v>
      </c>
      <c r="E546" s="14">
        <v>2014</v>
      </c>
      <c r="F546" s="14" t="s">
        <v>99</v>
      </c>
      <c r="G546" s="11">
        <v>0.89990000000000003</v>
      </c>
      <c r="H546" s="11">
        <v>0.1368</v>
      </c>
      <c r="I546" s="11">
        <v>0.21210000000000001</v>
      </c>
      <c r="J546" s="11">
        <v>0.28460000000000002</v>
      </c>
      <c r="K546" s="11">
        <v>0.31509999999999999</v>
      </c>
      <c r="L546" s="7"/>
    </row>
    <row r="547" spans="1:12">
      <c r="A547" s="51" t="s">
        <v>177</v>
      </c>
      <c r="B547" s="8" t="s">
        <v>75</v>
      </c>
      <c r="C547" s="14" t="s">
        <v>62</v>
      </c>
      <c r="D547" s="8">
        <v>2014</v>
      </c>
      <c r="E547" s="14">
        <v>2014</v>
      </c>
      <c r="F547" s="14" t="s">
        <v>99</v>
      </c>
      <c r="G547" s="11">
        <v>0.9637</v>
      </c>
      <c r="H547" s="11">
        <v>0.10829999999999999</v>
      </c>
      <c r="I547" s="11">
        <v>0.17199999999999999</v>
      </c>
      <c r="J547" s="11">
        <v>0.20380000000000001</v>
      </c>
      <c r="K547" s="11">
        <v>0.21970000000000001</v>
      </c>
      <c r="L547" s="7"/>
    </row>
    <row r="548" spans="1:12">
      <c r="A548" s="51" t="s">
        <v>178</v>
      </c>
      <c r="B548" s="8" t="s">
        <v>75</v>
      </c>
      <c r="C548" s="14" t="s">
        <v>62</v>
      </c>
      <c r="D548" s="8">
        <v>2014</v>
      </c>
      <c r="E548" s="14">
        <v>2014</v>
      </c>
      <c r="F548" s="14" t="s">
        <v>99</v>
      </c>
      <c r="G548" s="11">
        <v>0.95950000000000002</v>
      </c>
      <c r="H548" s="11">
        <v>5.62E-2</v>
      </c>
      <c r="I548" s="11">
        <v>0.1205</v>
      </c>
      <c r="J548" s="11">
        <v>0.29320000000000002</v>
      </c>
      <c r="K548" s="11">
        <v>0.32929999999999998</v>
      </c>
      <c r="L548" s="7"/>
    </row>
    <row r="549" spans="1:12">
      <c r="A549" s="51" t="s">
        <v>179</v>
      </c>
      <c r="B549" s="8" t="s">
        <v>74</v>
      </c>
      <c r="C549" s="14" t="s">
        <v>62</v>
      </c>
      <c r="D549" s="8">
        <v>2014</v>
      </c>
      <c r="E549" s="14">
        <v>2014</v>
      </c>
      <c r="F549" s="14" t="s">
        <v>99</v>
      </c>
      <c r="G549" s="11">
        <v>0.85799999999999998</v>
      </c>
      <c r="H549" s="11">
        <v>0.08</v>
      </c>
      <c r="I549" s="11">
        <v>0.14419999999999999</v>
      </c>
      <c r="J549" s="11">
        <v>5.8500000000000003E-2</v>
      </c>
      <c r="K549" s="11">
        <v>9.3200000000000005E-2</v>
      </c>
      <c r="L549" s="7"/>
    </row>
    <row r="550" spans="1:12">
      <c r="A550" s="51" t="s">
        <v>180</v>
      </c>
      <c r="B550" s="8" t="s">
        <v>75</v>
      </c>
      <c r="C550" s="14" t="s">
        <v>62</v>
      </c>
      <c r="D550" s="8">
        <v>2014</v>
      </c>
      <c r="E550" s="14">
        <v>2014</v>
      </c>
      <c r="F550" s="14" t="s">
        <v>99</v>
      </c>
      <c r="G550" s="11">
        <v>0.95240000000000002</v>
      </c>
      <c r="H550" s="11">
        <v>0.16220000000000001</v>
      </c>
      <c r="I550" s="11">
        <v>0.23419999999999999</v>
      </c>
      <c r="J550" s="11">
        <v>0.39460000000000001</v>
      </c>
      <c r="K550" s="11">
        <v>0.4108</v>
      </c>
      <c r="L550" s="7"/>
    </row>
    <row r="551" spans="1:12">
      <c r="A551" s="51" t="s">
        <v>181</v>
      </c>
      <c r="B551" s="8" t="s">
        <v>75</v>
      </c>
      <c r="C551" s="14" t="s">
        <v>62</v>
      </c>
      <c r="D551" s="8">
        <v>2014</v>
      </c>
      <c r="E551" s="14">
        <v>2014</v>
      </c>
      <c r="F551" s="14" t="s">
        <v>99</v>
      </c>
      <c r="G551" s="11">
        <v>0.82520000000000004</v>
      </c>
      <c r="H551" s="11">
        <v>0.1096</v>
      </c>
      <c r="I551" s="11">
        <v>0.1769</v>
      </c>
      <c r="J551" s="11">
        <v>0.21129999999999999</v>
      </c>
      <c r="K551" s="11">
        <v>0.23880000000000001</v>
      </c>
      <c r="L551" s="7"/>
    </row>
    <row r="552" spans="1:12">
      <c r="A552" s="13" t="s">
        <v>123</v>
      </c>
      <c r="B552" s="8" t="s">
        <v>74</v>
      </c>
      <c r="C552" s="14" t="s">
        <v>62</v>
      </c>
      <c r="D552" s="8">
        <v>2014</v>
      </c>
      <c r="E552" s="14">
        <v>2014</v>
      </c>
      <c r="F552" s="14" t="s">
        <v>99</v>
      </c>
      <c r="G552" s="11">
        <v>0.96950000000000003</v>
      </c>
      <c r="H552" s="11">
        <v>0.13150000000000001</v>
      </c>
      <c r="I552" s="11">
        <v>0.2268</v>
      </c>
      <c r="J552" s="11">
        <v>7.5200000000000003E-2</v>
      </c>
      <c r="K552" s="11">
        <v>0.1236</v>
      </c>
      <c r="L552" s="7"/>
    </row>
    <row r="553" spans="1:12">
      <c r="A553" s="13" t="s">
        <v>124</v>
      </c>
      <c r="B553" s="8" t="s">
        <v>75</v>
      </c>
      <c r="C553" s="14" t="s">
        <v>62</v>
      </c>
      <c r="D553" s="8">
        <v>2014</v>
      </c>
      <c r="E553" s="14">
        <v>2014</v>
      </c>
      <c r="F553" s="14" t="s">
        <v>99</v>
      </c>
      <c r="G553" s="11">
        <v>1</v>
      </c>
      <c r="H553" s="11">
        <v>0.1391</v>
      </c>
      <c r="I553" s="11">
        <v>0.2205</v>
      </c>
      <c r="J553" s="11">
        <v>0.1522</v>
      </c>
      <c r="K553" s="11">
        <v>0.1706</v>
      </c>
      <c r="L553" s="7"/>
    </row>
    <row r="554" spans="1:12">
      <c r="A554" s="13" t="s">
        <v>125</v>
      </c>
      <c r="B554" s="8" t="s">
        <v>75</v>
      </c>
      <c r="C554" s="14" t="s">
        <v>62</v>
      </c>
      <c r="D554" s="8">
        <v>2014</v>
      </c>
      <c r="E554" s="14">
        <v>2014</v>
      </c>
      <c r="F554" s="14" t="s">
        <v>99</v>
      </c>
      <c r="G554" s="11">
        <v>0.86299999999999999</v>
      </c>
      <c r="H554" s="11">
        <v>8.4900000000000003E-2</v>
      </c>
      <c r="I554" s="11">
        <v>0.13780000000000001</v>
      </c>
      <c r="J554" s="11">
        <v>0.20399999999999999</v>
      </c>
      <c r="K554" s="11">
        <v>0.2233</v>
      </c>
      <c r="L554" s="7"/>
    </row>
    <row r="555" spans="1:12">
      <c r="A555" s="13" t="s">
        <v>126</v>
      </c>
      <c r="B555" s="8" t="s">
        <v>75</v>
      </c>
      <c r="C555" s="14" t="s">
        <v>62</v>
      </c>
      <c r="D555" s="8">
        <v>2014</v>
      </c>
      <c r="E555" s="14">
        <v>2014</v>
      </c>
      <c r="F555" s="14" t="s">
        <v>99</v>
      </c>
      <c r="G555" s="11">
        <v>0.8831</v>
      </c>
      <c r="H555" s="11">
        <v>0.13270000000000001</v>
      </c>
      <c r="I555" s="11">
        <v>0.2215</v>
      </c>
      <c r="J555" s="11">
        <v>0.21959999999999999</v>
      </c>
      <c r="K555" s="11">
        <v>0.25319999999999998</v>
      </c>
      <c r="L555" s="7"/>
    </row>
    <row r="556" spans="1:12">
      <c r="A556" s="13" t="s">
        <v>127</v>
      </c>
      <c r="B556" s="8" t="s">
        <v>75</v>
      </c>
      <c r="C556" s="14" t="s">
        <v>62</v>
      </c>
      <c r="D556" s="8">
        <v>2014</v>
      </c>
      <c r="E556" s="14">
        <v>2014</v>
      </c>
      <c r="F556" s="14" t="s">
        <v>99</v>
      </c>
      <c r="G556" s="11">
        <v>0.96189999999999998</v>
      </c>
      <c r="H556" s="11">
        <v>0.1042</v>
      </c>
      <c r="I556" s="11">
        <v>0.16250000000000001</v>
      </c>
      <c r="J556" s="11">
        <v>0.26250000000000001</v>
      </c>
      <c r="K556" s="11">
        <v>0.3125</v>
      </c>
      <c r="L556" s="7"/>
    </row>
    <row r="557" spans="1:12">
      <c r="A557" s="13" t="s">
        <v>128</v>
      </c>
      <c r="B557" s="8" t="s">
        <v>75</v>
      </c>
      <c r="C557" s="14" t="s">
        <v>62</v>
      </c>
      <c r="D557" s="8">
        <v>2014</v>
      </c>
      <c r="E557" s="14">
        <v>2014</v>
      </c>
      <c r="F557" s="14" t="s">
        <v>99</v>
      </c>
      <c r="G557" s="11">
        <v>0.90749999999999997</v>
      </c>
      <c r="H557" s="11">
        <v>0.1993</v>
      </c>
      <c r="I557" s="11">
        <v>0.28939999999999999</v>
      </c>
      <c r="J557" s="11">
        <v>0.2089</v>
      </c>
      <c r="K557" s="11">
        <v>0.24249999999999999</v>
      </c>
      <c r="L557" s="7"/>
    </row>
    <row r="558" spans="1:12">
      <c r="A558" s="13" t="s">
        <v>129</v>
      </c>
      <c r="B558" s="8" t="s">
        <v>75</v>
      </c>
      <c r="C558" s="14" t="s">
        <v>62</v>
      </c>
      <c r="D558" s="8">
        <v>2014</v>
      </c>
      <c r="E558" s="14">
        <v>2014</v>
      </c>
      <c r="F558" s="14" t="s">
        <v>99</v>
      </c>
      <c r="G558" s="11">
        <v>0.84540000000000004</v>
      </c>
      <c r="H558" s="11">
        <v>0.18709999999999999</v>
      </c>
      <c r="I558" s="11">
        <v>0.27050000000000002</v>
      </c>
      <c r="J558" s="11">
        <v>0.38</v>
      </c>
      <c r="K558" s="11">
        <v>0.41349999999999998</v>
      </c>
      <c r="L558" s="7"/>
    </row>
    <row r="559" spans="1:12">
      <c r="A559" s="13" t="s">
        <v>130</v>
      </c>
      <c r="B559" s="8" t="s">
        <v>75</v>
      </c>
      <c r="C559" s="14" t="s">
        <v>62</v>
      </c>
      <c r="D559" s="8">
        <v>2014</v>
      </c>
      <c r="E559" s="14">
        <v>2014</v>
      </c>
      <c r="F559" s="14" t="s">
        <v>99</v>
      </c>
      <c r="G559" s="11">
        <v>0.81630000000000003</v>
      </c>
      <c r="H559" s="11">
        <v>5.5899999999999998E-2</v>
      </c>
      <c r="I559" s="11">
        <v>0.11650000000000001</v>
      </c>
      <c r="J559" s="11">
        <v>0.33939999999999998</v>
      </c>
      <c r="K559" s="11">
        <v>0.3795</v>
      </c>
      <c r="L559" s="7"/>
    </row>
    <row r="560" spans="1:12">
      <c r="A560" s="13" t="s">
        <v>131</v>
      </c>
      <c r="B560" s="8" t="s">
        <v>75</v>
      </c>
      <c r="C560" s="14" t="s">
        <v>62</v>
      </c>
      <c r="D560" s="8">
        <v>2014</v>
      </c>
      <c r="E560" s="14">
        <v>2014</v>
      </c>
      <c r="F560" s="14" t="s">
        <v>99</v>
      </c>
      <c r="G560" s="11">
        <v>0.875</v>
      </c>
      <c r="H560" s="11">
        <v>7.8600000000000003E-2</v>
      </c>
      <c r="I560" s="11">
        <v>0.17199999999999999</v>
      </c>
      <c r="J560" s="11">
        <v>0.22600000000000001</v>
      </c>
      <c r="K560" s="11">
        <v>0.25309999999999999</v>
      </c>
      <c r="L560" s="7"/>
    </row>
    <row r="561" spans="1:12">
      <c r="A561" s="13" t="s">
        <v>132</v>
      </c>
      <c r="B561" s="8" t="s">
        <v>76</v>
      </c>
      <c r="C561" s="14" t="s">
        <v>62</v>
      </c>
      <c r="D561" s="8">
        <v>2014</v>
      </c>
      <c r="E561" s="14">
        <v>2014</v>
      </c>
      <c r="F561" s="14" t="s">
        <v>99</v>
      </c>
      <c r="G561" s="11">
        <v>0.94489999999999996</v>
      </c>
      <c r="H561" s="11">
        <v>9.4600000000000004E-2</v>
      </c>
      <c r="I561" s="11">
        <v>0.17510000000000001</v>
      </c>
      <c r="J561" s="11">
        <v>6.1000000000000004E-3</v>
      </c>
      <c r="K561" s="11">
        <v>8.9999999999999993E-3</v>
      </c>
      <c r="L561" s="7"/>
    </row>
    <row r="562" spans="1:12">
      <c r="A562" s="13" t="s">
        <v>133</v>
      </c>
      <c r="B562" s="8" t="s">
        <v>75</v>
      </c>
      <c r="C562" s="14" t="s">
        <v>62</v>
      </c>
      <c r="D562" s="8">
        <v>2014</v>
      </c>
      <c r="E562" s="14">
        <v>2014</v>
      </c>
      <c r="F562" s="14" t="s">
        <v>99</v>
      </c>
      <c r="G562" s="11">
        <v>0.91310000000000002</v>
      </c>
      <c r="H562" s="11">
        <v>0.13869999999999999</v>
      </c>
      <c r="I562" s="11">
        <v>0.22040000000000001</v>
      </c>
      <c r="J562" s="11">
        <v>0.254</v>
      </c>
      <c r="K562" s="11">
        <v>0.27460000000000001</v>
      </c>
      <c r="L562" s="7"/>
    </row>
    <row r="563" spans="1:12">
      <c r="A563" s="13" t="s">
        <v>134</v>
      </c>
      <c r="B563" s="8" t="s">
        <v>75</v>
      </c>
      <c r="C563" s="14" t="s">
        <v>62</v>
      </c>
      <c r="D563" s="8">
        <v>2014</v>
      </c>
      <c r="E563" s="14">
        <v>2014</v>
      </c>
      <c r="F563" s="14" t="s">
        <v>99</v>
      </c>
      <c r="G563" s="11">
        <v>0.93030000000000002</v>
      </c>
      <c r="H563" s="11">
        <v>0.13350000000000001</v>
      </c>
      <c r="I563" s="11">
        <v>0.2026</v>
      </c>
      <c r="J563" s="11">
        <v>0.20749999999999999</v>
      </c>
      <c r="K563" s="11">
        <v>0.25169999999999998</v>
      </c>
      <c r="L563" s="7"/>
    </row>
    <row r="564" spans="1:12">
      <c r="A564" s="13" t="s">
        <v>135</v>
      </c>
      <c r="B564" s="8" t="s">
        <v>75</v>
      </c>
      <c r="C564" s="14" t="s">
        <v>62</v>
      </c>
      <c r="D564" s="8">
        <v>2014</v>
      </c>
      <c r="E564" s="14">
        <v>2014</v>
      </c>
      <c r="F564" s="14" t="s">
        <v>99</v>
      </c>
      <c r="G564" s="11">
        <v>0.92469999999999997</v>
      </c>
      <c r="H564" s="11">
        <v>8.1900000000000001E-2</v>
      </c>
      <c r="I564" s="11">
        <v>0.13789999999999999</v>
      </c>
      <c r="J564" s="11">
        <v>0.19400000000000001</v>
      </c>
      <c r="K564" s="11">
        <v>0.22409999999999999</v>
      </c>
      <c r="L564" s="7"/>
    </row>
    <row r="565" spans="1:12">
      <c r="A565" s="13" t="s">
        <v>136</v>
      </c>
      <c r="B565" s="8" t="s">
        <v>75</v>
      </c>
      <c r="C565" s="14" t="s">
        <v>62</v>
      </c>
      <c r="D565" s="8">
        <v>2014</v>
      </c>
      <c r="E565" s="14">
        <v>2014</v>
      </c>
      <c r="F565" s="14" t="s">
        <v>99</v>
      </c>
      <c r="G565" s="11">
        <v>0.98019999999999996</v>
      </c>
      <c r="H565" s="11">
        <v>0.1077</v>
      </c>
      <c r="I565" s="11">
        <v>0.15679999999999999</v>
      </c>
      <c r="J565" s="11">
        <v>0.19750000000000001</v>
      </c>
      <c r="K565" s="11">
        <v>0.24859999999999999</v>
      </c>
      <c r="L565" s="7"/>
    </row>
    <row r="566" spans="1:12">
      <c r="A566" s="13" t="s">
        <v>137</v>
      </c>
      <c r="B566" s="8" t="s">
        <v>75</v>
      </c>
      <c r="C566" s="14" t="s">
        <v>62</v>
      </c>
      <c r="D566" s="8">
        <v>2014</v>
      </c>
      <c r="E566" s="14">
        <v>2014</v>
      </c>
      <c r="F566" s="14" t="s">
        <v>99</v>
      </c>
      <c r="G566" s="11">
        <v>0.94359999999999999</v>
      </c>
      <c r="H566" s="11">
        <v>0.14480000000000001</v>
      </c>
      <c r="I566" s="11">
        <v>0.21779999999999999</v>
      </c>
      <c r="J566" s="11">
        <v>0.32800000000000001</v>
      </c>
      <c r="K566" s="11">
        <v>0.36280000000000001</v>
      </c>
      <c r="L566" s="7"/>
    </row>
    <row r="567" spans="1:12">
      <c r="A567" s="13" t="s">
        <v>138</v>
      </c>
      <c r="B567" s="8" t="s">
        <v>75</v>
      </c>
      <c r="C567" s="14" t="s">
        <v>62</v>
      </c>
      <c r="D567" s="8">
        <v>2014</v>
      </c>
      <c r="E567" s="14">
        <v>2014</v>
      </c>
      <c r="F567" s="14" t="s">
        <v>99</v>
      </c>
      <c r="G567" s="11">
        <v>0.873</v>
      </c>
      <c r="H567" s="11">
        <v>0.1633</v>
      </c>
      <c r="I567" s="11">
        <v>0.2109</v>
      </c>
      <c r="J567" s="11">
        <v>0.1769</v>
      </c>
      <c r="K567" s="11">
        <v>0.1905</v>
      </c>
      <c r="L567" s="7"/>
    </row>
    <row r="568" spans="1:12">
      <c r="A568" s="13" t="s">
        <v>139</v>
      </c>
      <c r="B568" s="8" t="s">
        <v>75</v>
      </c>
      <c r="C568" s="14" t="s">
        <v>62</v>
      </c>
      <c r="D568" s="8">
        <v>2014</v>
      </c>
      <c r="E568" s="14">
        <v>2014</v>
      </c>
      <c r="F568" s="14" t="s">
        <v>99</v>
      </c>
      <c r="G568" s="11">
        <v>0.85589999999999999</v>
      </c>
      <c r="H568" s="11">
        <v>9.1700000000000004E-2</v>
      </c>
      <c r="I568" s="11">
        <v>0.20419999999999999</v>
      </c>
      <c r="J568" s="11">
        <v>7.9200000000000007E-2</v>
      </c>
      <c r="K568" s="11">
        <v>0.1</v>
      </c>
      <c r="L568" s="7"/>
    </row>
    <row r="569" spans="1:12">
      <c r="A569" s="13" t="s">
        <v>140</v>
      </c>
      <c r="B569" s="8" t="s">
        <v>75</v>
      </c>
      <c r="C569" s="14" t="s">
        <v>62</v>
      </c>
      <c r="D569" s="8">
        <v>2014</v>
      </c>
      <c r="E569" s="14">
        <v>2014</v>
      </c>
      <c r="F569" s="14" t="s">
        <v>99</v>
      </c>
      <c r="G569" s="11">
        <v>0.97099999999999997</v>
      </c>
      <c r="H569" s="11">
        <v>0.126</v>
      </c>
      <c r="I569" s="11">
        <v>0.20119999999999999</v>
      </c>
      <c r="J569" s="11">
        <v>0.158</v>
      </c>
      <c r="K569" s="11">
        <v>0.1847</v>
      </c>
      <c r="L569" s="7"/>
    </row>
    <row r="570" spans="1:12">
      <c r="A570" s="13" t="s">
        <v>141</v>
      </c>
      <c r="B570" s="8" t="s">
        <v>75</v>
      </c>
      <c r="C570" s="14" t="s">
        <v>62</v>
      </c>
      <c r="D570" s="8">
        <v>2014</v>
      </c>
      <c r="E570" s="14">
        <v>2014</v>
      </c>
      <c r="F570" s="14" t="s">
        <v>99</v>
      </c>
      <c r="G570" s="11">
        <v>0.97860000000000003</v>
      </c>
      <c r="H570" s="11">
        <v>9.9699999999999997E-2</v>
      </c>
      <c r="I570" s="11">
        <v>0.16139999999999999</v>
      </c>
      <c r="J570" s="11">
        <v>0.1777</v>
      </c>
      <c r="K570" s="11">
        <v>0.1961</v>
      </c>
      <c r="L570" s="7"/>
    </row>
    <row r="571" spans="1:12">
      <c r="A571" s="13" t="s">
        <v>142</v>
      </c>
      <c r="B571" s="8" t="s">
        <v>75</v>
      </c>
      <c r="C571" s="14" t="s">
        <v>62</v>
      </c>
      <c r="D571" s="8">
        <v>2014</v>
      </c>
      <c r="E571" s="14">
        <v>2014</v>
      </c>
      <c r="F571" s="14" t="s">
        <v>99</v>
      </c>
      <c r="G571" s="11">
        <v>0.76580000000000004</v>
      </c>
      <c r="H571" s="11">
        <v>8.7999999999999995E-2</v>
      </c>
      <c r="I571" s="11">
        <v>0.1641</v>
      </c>
      <c r="J571" s="11">
        <v>0.20430000000000001</v>
      </c>
      <c r="K571" s="11">
        <v>0.2359</v>
      </c>
      <c r="L571" s="7"/>
    </row>
    <row r="572" spans="1:12">
      <c r="A572" s="13" t="s">
        <v>143</v>
      </c>
      <c r="B572" s="8" t="s">
        <v>74</v>
      </c>
      <c r="C572" s="14" t="s">
        <v>62</v>
      </c>
      <c r="D572" s="8">
        <v>2014</v>
      </c>
      <c r="E572" s="14">
        <v>2014</v>
      </c>
      <c r="F572" s="14" t="s">
        <v>99</v>
      </c>
      <c r="G572" s="11">
        <v>0.99450000000000005</v>
      </c>
      <c r="H572" s="11">
        <v>9.2700000000000005E-2</v>
      </c>
      <c r="I572" s="11">
        <v>0.17330000000000001</v>
      </c>
      <c r="J572" s="11">
        <v>5.8799999999999998E-2</v>
      </c>
      <c r="K572" s="11">
        <v>9.6000000000000002E-2</v>
      </c>
      <c r="L572" s="7"/>
    </row>
    <row r="573" spans="1:12">
      <c r="A573" s="13" t="s">
        <v>144</v>
      </c>
      <c r="B573" s="8" t="s">
        <v>74</v>
      </c>
      <c r="C573" s="14" t="s">
        <v>62</v>
      </c>
      <c r="D573" s="8">
        <v>2014</v>
      </c>
      <c r="E573" s="14">
        <v>2014</v>
      </c>
      <c r="F573" s="14" t="s">
        <v>99</v>
      </c>
      <c r="G573" s="11">
        <v>0.9748</v>
      </c>
      <c r="H573" s="11">
        <v>9.8799999999999999E-2</v>
      </c>
      <c r="I573" s="11">
        <v>0.18360000000000001</v>
      </c>
      <c r="J573" s="11">
        <v>6.2100000000000002E-2</v>
      </c>
      <c r="K573" s="11">
        <v>9.9699999999999997E-2</v>
      </c>
      <c r="L573" s="7"/>
    </row>
    <row r="574" spans="1:12">
      <c r="A574" s="13" t="s">
        <v>145</v>
      </c>
      <c r="B574" s="8" t="s">
        <v>75</v>
      </c>
      <c r="C574" s="14" t="s">
        <v>62</v>
      </c>
      <c r="D574" s="8">
        <v>2014</v>
      </c>
      <c r="E574" s="14">
        <v>2014</v>
      </c>
      <c r="F574" s="14" t="s">
        <v>99</v>
      </c>
      <c r="G574" s="11">
        <v>0.53269999999999995</v>
      </c>
      <c r="H574" s="11">
        <v>7.3499999999999996E-2</v>
      </c>
      <c r="I574" s="11">
        <v>0.13469999999999999</v>
      </c>
      <c r="J574" s="11">
        <v>0.2286</v>
      </c>
      <c r="K574" s="11">
        <v>0.249</v>
      </c>
      <c r="L574" s="7"/>
    </row>
    <row r="575" spans="1:12">
      <c r="A575" s="13" t="s">
        <v>146</v>
      </c>
      <c r="B575" s="8" t="s">
        <v>75</v>
      </c>
      <c r="C575" s="14" t="s">
        <v>62</v>
      </c>
      <c r="D575" s="8">
        <v>2014</v>
      </c>
      <c r="E575" s="14">
        <v>2014</v>
      </c>
      <c r="F575" s="14" t="s">
        <v>99</v>
      </c>
      <c r="G575" s="11">
        <v>0.88349999999999995</v>
      </c>
      <c r="H575" s="11">
        <v>0.1598</v>
      </c>
      <c r="I575" s="11">
        <v>0.2404</v>
      </c>
      <c r="J575" s="11">
        <v>0.23710000000000001</v>
      </c>
      <c r="K575" s="11">
        <v>0.26700000000000002</v>
      </c>
      <c r="L575" s="7"/>
    </row>
    <row r="576" spans="1:12">
      <c r="A576" s="13" t="s">
        <v>147</v>
      </c>
      <c r="B576" s="8" t="s">
        <v>74</v>
      </c>
      <c r="C576" s="14" t="s">
        <v>62</v>
      </c>
      <c r="D576" s="8">
        <v>2014</v>
      </c>
      <c r="E576" s="14">
        <v>2014</v>
      </c>
      <c r="F576" s="14" t="s">
        <v>99</v>
      </c>
      <c r="G576" s="11">
        <v>0.98150000000000004</v>
      </c>
      <c r="H576" s="11">
        <v>9.8000000000000004E-2</v>
      </c>
      <c r="I576" s="11">
        <v>0.17230000000000001</v>
      </c>
      <c r="J576" s="11">
        <v>5.7500000000000002E-2</v>
      </c>
      <c r="K576" s="11">
        <v>9.3399999999999997E-2</v>
      </c>
      <c r="L576" s="7"/>
    </row>
    <row r="577" spans="1:12">
      <c r="A577" s="13" t="s">
        <v>148</v>
      </c>
      <c r="B577" s="8" t="s">
        <v>75</v>
      </c>
      <c r="C577" s="14" t="s">
        <v>62</v>
      </c>
      <c r="D577" s="8">
        <v>2014</v>
      </c>
      <c r="E577" s="14">
        <v>2014</v>
      </c>
      <c r="F577" s="14" t="s">
        <v>99</v>
      </c>
      <c r="G577" s="11">
        <v>0.94640000000000002</v>
      </c>
      <c r="H577" s="11">
        <v>0.1341</v>
      </c>
      <c r="I577" s="11">
        <v>0.24540000000000001</v>
      </c>
      <c r="J577" s="11">
        <v>0.26219999999999999</v>
      </c>
      <c r="K577" s="11">
        <v>0.29420000000000002</v>
      </c>
      <c r="L577" s="7"/>
    </row>
    <row r="578" spans="1:12">
      <c r="A578" s="13" t="s">
        <v>149</v>
      </c>
      <c r="B578" s="8" t="s">
        <v>75</v>
      </c>
      <c r="C578" s="14" t="s">
        <v>62</v>
      </c>
      <c r="D578" s="8">
        <v>2014</v>
      </c>
      <c r="E578" s="14">
        <v>2014</v>
      </c>
      <c r="F578" s="14" t="s">
        <v>99</v>
      </c>
      <c r="G578" s="11">
        <v>0.90610000000000002</v>
      </c>
      <c r="H578" s="11">
        <v>0.1981</v>
      </c>
      <c r="I578" s="11">
        <v>0.27229999999999999</v>
      </c>
      <c r="J578" s="11">
        <v>0.30549999999999999</v>
      </c>
      <c r="K578" s="11">
        <v>0.33360000000000001</v>
      </c>
      <c r="L578" s="7"/>
    </row>
    <row r="579" spans="1:12">
      <c r="A579" s="13" t="s">
        <v>150</v>
      </c>
      <c r="B579" s="8" t="s">
        <v>74</v>
      </c>
      <c r="C579" s="14" t="s">
        <v>62</v>
      </c>
      <c r="D579" s="8">
        <v>2014</v>
      </c>
      <c r="E579" s="14">
        <v>2014</v>
      </c>
      <c r="F579" s="14" t="s">
        <v>99</v>
      </c>
      <c r="G579" s="11">
        <v>0.96799999999999997</v>
      </c>
      <c r="H579" s="11">
        <v>0.122</v>
      </c>
      <c r="I579" s="11">
        <v>0.20480000000000001</v>
      </c>
      <c r="J579" s="11">
        <v>6.2199999999999998E-2</v>
      </c>
      <c r="K579" s="11">
        <v>0.1031</v>
      </c>
      <c r="L579" s="7"/>
    </row>
    <row r="580" spans="1:12">
      <c r="A580" s="13" t="s">
        <v>151</v>
      </c>
      <c r="B580" s="8" t="s">
        <v>74</v>
      </c>
      <c r="C580" s="14" t="s">
        <v>62</v>
      </c>
      <c r="D580" s="8">
        <v>2014</v>
      </c>
      <c r="E580" s="14">
        <v>2014</v>
      </c>
      <c r="F580" s="14" t="s">
        <v>99</v>
      </c>
      <c r="G580" s="11">
        <v>0.89970000000000006</v>
      </c>
      <c r="H580" s="11">
        <v>0.11700000000000001</v>
      </c>
      <c r="I580" s="11">
        <v>0.19600000000000001</v>
      </c>
      <c r="J580" s="11">
        <v>0.10100000000000001</v>
      </c>
      <c r="K580" s="11">
        <v>0.1447</v>
      </c>
      <c r="L580" s="7"/>
    </row>
    <row r="581" spans="1:12">
      <c r="A581" s="13" t="s">
        <v>152</v>
      </c>
      <c r="B581" s="8" t="s">
        <v>75</v>
      </c>
      <c r="C581" s="14" t="s">
        <v>62</v>
      </c>
      <c r="D581" s="8">
        <v>2014</v>
      </c>
      <c r="E581" s="14">
        <v>2014</v>
      </c>
      <c r="F581" s="14" t="s">
        <v>99</v>
      </c>
      <c r="G581" s="11">
        <v>0.88619999999999999</v>
      </c>
      <c r="H581" s="11">
        <v>0.1328</v>
      </c>
      <c r="I581" s="11">
        <v>0.20569999999999999</v>
      </c>
      <c r="J581" s="11">
        <v>0.26740000000000003</v>
      </c>
      <c r="K581" s="11">
        <v>0.29909999999999998</v>
      </c>
      <c r="L581" s="7"/>
    </row>
    <row r="582" spans="1:12">
      <c r="A582" s="13" t="s">
        <v>153</v>
      </c>
      <c r="B582" s="8" t="s">
        <v>74</v>
      </c>
      <c r="C582" s="14" t="s">
        <v>62</v>
      </c>
      <c r="D582" s="8">
        <v>2014</v>
      </c>
      <c r="E582" s="14">
        <v>2014</v>
      </c>
      <c r="F582" s="14" t="s">
        <v>99</v>
      </c>
      <c r="G582" s="11">
        <v>0.90529999999999999</v>
      </c>
      <c r="H582" s="11">
        <v>6.7000000000000004E-2</v>
      </c>
      <c r="I582" s="11">
        <v>0.13089999999999999</v>
      </c>
      <c r="J582" s="11">
        <v>4.02E-2</v>
      </c>
      <c r="K582" s="11">
        <v>7.2700000000000001E-2</v>
      </c>
      <c r="L582" s="7"/>
    </row>
    <row r="583" spans="1:12">
      <c r="A583" s="13" t="s">
        <v>154</v>
      </c>
      <c r="B583" s="8" t="s">
        <v>74</v>
      </c>
      <c r="C583" s="14" t="s">
        <v>62</v>
      </c>
      <c r="D583" s="8">
        <v>2014</v>
      </c>
      <c r="E583" s="14">
        <v>2014</v>
      </c>
      <c r="F583" s="14" t="s">
        <v>99</v>
      </c>
      <c r="G583" s="11">
        <v>0.88859999999999995</v>
      </c>
      <c r="H583" s="11">
        <v>8.6499999999999994E-2</v>
      </c>
      <c r="I583" s="11">
        <v>0.17069999999999999</v>
      </c>
      <c r="J583" s="11">
        <v>5.6000000000000001E-2</v>
      </c>
      <c r="K583" s="11">
        <v>9.3600000000000003E-2</v>
      </c>
      <c r="L583" s="7"/>
    </row>
    <row r="584" spans="1:12">
      <c r="A584" s="13" t="s">
        <v>155</v>
      </c>
      <c r="B584" s="8" t="s">
        <v>74</v>
      </c>
      <c r="C584" s="14" t="s">
        <v>62</v>
      </c>
      <c r="D584" s="8">
        <v>2014</v>
      </c>
      <c r="E584" s="14">
        <v>2014</v>
      </c>
      <c r="F584" s="14" t="s">
        <v>99</v>
      </c>
      <c r="G584" s="11">
        <v>0.88629999999999998</v>
      </c>
      <c r="H584" s="11">
        <v>7.7299999999999994E-2</v>
      </c>
      <c r="I584" s="11">
        <v>0.14199999999999999</v>
      </c>
      <c r="J584" s="11">
        <v>4.9000000000000002E-2</v>
      </c>
      <c r="K584" s="11">
        <v>8.43E-2</v>
      </c>
      <c r="L584" s="7"/>
    </row>
    <row r="585" spans="1:12">
      <c r="A585" s="13" t="s">
        <v>156</v>
      </c>
      <c r="B585" s="8" t="s">
        <v>74</v>
      </c>
      <c r="C585" s="14" t="s">
        <v>62</v>
      </c>
      <c r="D585" s="8">
        <v>2014</v>
      </c>
      <c r="E585" s="14">
        <v>2014</v>
      </c>
      <c r="F585" s="14" t="s">
        <v>99</v>
      </c>
      <c r="G585" s="11">
        <v>0.93379999999999996</v>
      </c>
      <c r="H585" s="11">
        <v>3.4299999999999997E-2</v>
      </c>
      <c r="I585" s="11">
        <v>0.1166</v>
      </c>
      <c r="J585" s="11">
        <v>8.3999999999999995E-3</v>
      </c>
      <c r="K585" s="11">
        <v>4.65E-2</v>
      </c>
      <c r="L585" s="7"/>
    </row>
    <row r="586" spans="1:12">
      <c r="A586" s="13" t="s">
        <v>157</v>
      </c>
      <c r="B586" s="8" t="s">
        <v>74</v>
      </c>
      <c r="C586" s="14" t="s">
        <v>62</v>
      </c>
      <c r="D586" s="8">
        <v>2014</v>
      </c>
      <c r="E586" s="14">
        <v>2014</v>
      </c>
      <c r="F586" s="14" t="s">
        <v>99</v>
      </c>
      <c r="G586" s="11">
        <v>0.93830000000000002</v>
      </c>
      <c r="H586" s="11">
        <v>3.0200000000000001E-2</v>
      </c>
      <c r="I586" s="11">
        <v>9.1899999999999996E-2</v>
      </c>
      <c r="J586" s="11">
        <v>1.7500000000000002E-2</v>
      </c>
      <c r="K586" s="11">
        <v>5.28E-2</v>
      </c>
      <c r="L586" s="7"/>
    </row>
    <row r="587" spans="1:12">
      <c r="A587" s="13" t="s">
        <v>158</v>
      </c>
      <c r="B587" s="8" t="s">
        <v>75</v>
      </c>
      <c r="C587" s="14" t="s">
        <v>62</v>
      </c>
      <c r="D587" s="8">
        <v>2014</v>
      </c>
      <c r="E587" s="14">
        <v>2014</v>
      </c>
      <c r="F587" s="14" t="s">
        <v>99</v>
      </c>
      <c r="G587" s="11">
        <v>0.95530000000000004</v>
      </c>
      <c r="H587" s="11">
        <v>0.12609999999999999</v>
      </c>
      <c r="I587" s="11">
        <v>0.19670000000000001</v>
      </c>
      <c r="J587" s="11">
        <v>0.23530000000000001</v>
      </c>
      <c r="K587" s="11">
        <v>0.26469999999999999</v>
      </c>
      <c r="L587" s="7"/>
    </row>
    <row r="588" spans="1:12">
      <c r="A588" s="13" t="s">
        <v>159</v>
      </c>
      <c r="B588" s="8" t="s">
        <v>75</v>
      </c>
      <c r="C588" s="14" t="s">
        <v>62</v>
      </c>
      <c r="D588" s="8">
        <v>2014</v>
      </c>
      <c r="E588" s="14">
        <v>2014</v>
      </c>
      <c r="F588" s="14" t="s">
        <v>99</v>
      </c>
      <c r="G588" s="11">
        <v>1</v>
      </c>
      <c r="H588" s="11">
        <v>6.6699999999999995E-2</v>
      </c>
      <c r="I588" s="11">
        <v>0.1</v>
      </c>
      <c r="J588" s="11">
        <v>0.1333</v>
      </c>
      <c r="K588" s="11">
        <v>0.16669999999999999</v>
      </c>
      <c r="L588" s="7"/>
    </row>
    <row r="589" spans="1:12">
      <c r="A589" s="13" t="s">
        <v>160</v>
      </c>
      <c r="B589" s="8" t="s">
        <v>75</v>
      </c>
      <c r="C589" s="14" t="s">
        <v>62</v>
      </c>
      <c r="D589" s="8">
        <v>2014</v>
      </c>
      <c r="E589" s="14">
        <v>2014</v>
      </c>
      <c r="F589" s="14" t="s">
        <v>99</v>
      </c>
      <c r="G589" s="11">
        <v>0.85360000000000003</v>
      </c>
      <c r="H589" s="11">
        <v>0.11990000000000001</v>
      </c>
      <c r="I589" s="11">
        <v>0.18110000000000001</v>
      </c>
      <c r="J589" s="11">
        <v>0.2374</v>
      </c>
      <c r="K589" s="11">
        <v>0.253</v>
      </c>
      <c r="L589" s="7"/>
    </row>
    <row r="590" spans="1:12">
      <c r="A590" s="13" t="s">
        <v>161</v>
      </c>
      <c r="B590" s="8" t="s">
        <v>74</v>
      </c>
      <c r="C590" s="14" t="s">
        <v>62</v>
      </c>
      <c r="D590" s="8">
        <v>2014</v>
      </c>
      <c r="E590" s="14">
        <v>2014</v>
      </c>
      <c r="F590" s="14" t="s">
        <v>99</v>
      </c>
      <c r="G590" s="11">
        <v>0.97230000000000005</v>
      </c>
      <c r="H590" s="11">
        <v>1.77E-2</v>
      </c>
      <c r="I590" s="11">
        <v>0.1135</v>
      </c>
      <c r="J590" s="11">
        <v>9.4000000000000004E-3</v>
      </c>
      <c r="K590" s="11">
        <v>5.8999999999999997E-2</v>
      </c>
      <c r="L590" s="7"/>
    </row>
    <row r="591" spans="1:12">
      <c r="A591" s="13" t="s">
        <v>162</v>
      </c>
      <c r="B591" s="8" t="s">
        <v>74</v>
      </c>
      <c r="C591" s="14" t="s">
        <v>62</v>
      </c>
      <c r="D591" s="8">
        <v>2014</v>
      </c>
      <c r="E591" s="14">
        <v>2014</v>
      </c>
      <c r="F591" s="14" t="s">
        <v>99</v>
      </c>
      <c r="G591" s="11">
        <v>0.71740000000000004</v>
      </c>
      <c r="H591" s="11">
        <v>0.10539999999999999</v>
      </c>
      <c r="I591" s="11">
        <v>0.1893</v>
      </c>
      <c r="J591" s="11">
        <v>5.3900000000000003E-2</v>
      </c>
      <c r="K591" s="11">
        <v>0.10059999999999999</v>
      </c>
      <c r="L591" s="7"/>
    </row>
    <row r="592" spans="1:12">
      <c r="A592" s="13" t="s">
        <v>163</v>
      </c>
      <c r="B592" s="8" t="s">
        <v>75</v>
      </c>
      <c r="C592" s="14" t="s">
        <v>62</v>
      </c>
      <c r="D592" s="8">
        <v>2014</v>
      </c>
      <c r="E592" s="14">
        <v>2014</v>
      </c>
      <c r="F592" s="14" t="s">
        <v>99</v>
      </c>
      <c r="G592" s="11">
        <v>0.85270000000000001</v>
      </c>
      <c r="H592" s="11">
        <v>0.16009999999999999</v>
      </c>
      <c r="I592" s="11">
        <v>0.25109999999999999</v>
      </c>
      <c r="J592" s="11">
        <v>0.32140000000000002</v>
      </c>
      <c r="K592" s="11">
        <v>0.3599</v>
      </c>
      <c r="L592" s="7"/>
    </row>
    <row r="593" spans="1:12">
      <c r="A593" s="13" t="s">
        <v>164</v>
      </c>
      <c r="B593" s="8" t="s">
        <v>75</v>
      </c>
      <c r="C593" s="14" t="s">
        <v>62</v>
      </c>
      <c r="D593" s="8">
        <v>2014</v>
      </c>
      <c r="E593" s="14">
        <v>2014</v>
      </c>
      <c r="F593" s="14" t="s">
        <v>99</v>
      </c>
      <c r="G593" s="11">
        <v>0.90590000000000004</v>
      </c>
      <c r="H593" s="11">
        <v>0.14960000000000001</v>
      </c>
      <c r="I593" s="11">
        <v>0.21149999999999999</v>
      </c>
      <c r="J593" s="11">
        <v>0.2084</v>
      </c>
      <c r="K593" s="11">
        <v>0.22900000000000001</v>
      </c>
      <c r="L593" s="7"/>
    </row>
    <row r="594" spans="1:12">
      <c r="A594" s="13" t="s">
        <v>165</v>
      </c>
      <c r="B594" s="8" t="s">
        <v>75</v>
      </c>
      <c r="C594" s="14" t="s">
        <v>62</v>
      </c>
      <c r="D594" s="8">
        <v>2014</v>
      </c>
      <c r="E594" s="14">
        <v>2014</v>
      </c>
      <c r="F594" s="14" t="s">
        <v>99</v>
      </c>
      <c r="G594" s="11">
        <v>0.92200000000000004</v>
      </c>
      <c r="H594" s="11">
        <v>0.1133</v>
      </c>
      <c r="I594" s="11">
        <v>0.17119999999999999</v>
      </c>
      <c r="J594" s="11">
        <v>0.10299999999999999</v>
      </c>
      <c r="K594" s="11">
        <v>0.1101</v>
      </c>
      <c r="L594" s="7"/>
    </row>
    <row r="595" spans="1:12">
      <c r="A595" s="13" t="s">
        <v>166</v>
      </c>
      <c r="B595" s="8" t="s">
        <v>75</v>
      </c>
      <c r="C595" s="14" t="s">
        <v>62</v>
      </c>
      <c r="D595" s="8">
        <v>2014</v>
      </c>
      <c r="E595" s="14">
        <v>2014</v>
      </c>
      <c r="F595" s="14" t="s">
        <v>99</v>
      </c>
      <c r="G595" s="11">
        <v>0.89390000000000003</v>
      </c>
      <c r="H595" s="11">
        <v>4.4200000000000003E-2</v>
      </c>
      <c r="I595" s="11">
        <v>9.2399999999999996E-2</v>
      </c>
      <c r="J595" s="11">
        <v>4.82E-2</v>
      </c>
      <c r="K595" s="11">
        <v>5.2200000000000003E-2</v>
      </c>
      <c r="L595" s="7"/>
    </row>
    <row r="596" spans="1:12">
      <c r="A596" s="13" t="s">
        <v>167</v>
      </c>
      <c r="B596" s="8" t="s">
        <v>74</v>
      </c>
      <c r="C596" s="14" t="s">
        <v>62</v>
      </c>
      <c r="D596" s="8">
        <v>2014</v>
      </c>
      <c r="E596" s="14">
        <v>2014</v>
      </c>
      <c r="F596" s="14" t="s">
        <v>99</v>
      </c>
      <c r="G596" s="11">
        <v>0.98229999999999995</v>
      </c>
      <c r="H596" s="11">
        <v>0.1676</v>
      </c>
      <c r="I596" s="11">
        <v>0.27200000000000002</v>
      </c>
      <c r="J596" s="11">
        <v>0.1313</v>
      </c>
      <c r="K596" s="11">
        <v>0.186</v>
      </c>
      <c r="L596" s="7"/>
    </row>
    <row r="597" spans="1:12">
      <c r="A597" s="13" t="s">
        <v>168</v>
      </c>
      <c r="B597" s="8" t="s">
        <v>75</v>
      </c>
      <c r="C597" s="14" t="s">
        <v>62</v>
      </c>
      <c r="D597" s="8">
        <v>2014</v>
      </c>
      <c r="E597" s="14">
        <v>2014</v>
      </c>
      <c r="F597" s="14" t="s">
        <v>99</v>
      </c>
      <c r="G597" s="11">
        <v>0.8881</v>
      </c>
      <c r="H597" s="11">
        <v>0.1225</v>
      </c>
      <c r="I597" s="11">
        <v>0.20369999999999999</v>
      </c>
      <c r="J597" s="11">
        <v>0.24099999999999999</v>
      </c>
      <c r="K597" s="11">
        <v>0.25829999999999997</v>
      </c>
      <c r="L597" s="7"/>
    </row>
    <row r="598" spans="1:12">
      <c r="A598" s="13" t="s">
        <v>169</v>
      </c>
      <c r="B598" s="8" t="s">
        <v>74</v>
      </c>
      <c r="C598" s="14" t="s">
        <v>62</v>
      </c>
      <c r="D598" s="8">
        <v>2014</v>
      </c>
      <c r="E598" s="14">
        <v>2014</v>
      </c>
      <c r="F598" s="14" t="s">
        <v>99</v>
      </c>
      <c r="G598" s="11">
        <v>0.94650000000000001</v>
      </c>
      <c r="H598" s="11">
        <v>0.1179</v>
      </c>
      <c r="I598" s="11">
        <v>0.21759999999999999</v>
      </c>
      <c r="J598" s="11">
        <v>8.3000000000000004E-2</v>
      </c>
      <c r="K598" s="11">
        <v>0.1323</v>
      </c>
      <c r="L598" s="7"/>
    </row>
    <row r="599" spans="1:12">
      <c r="A599" s="13" t="s">
        <v>170</v>
      </c>
      <c r="B599" s="8" t="s">
        <v>74</v>
      </c>
      <c r="C599" s="14" t="s">
        <v>62</v>
      </c>
      <c r="D599" s="8">
        <v>2014</v>
      </c>
      <c r="E599" s="14">
        <v>2014</v>
      </c>
      <c r="F599" s="14" t="s">
        <v>99</v>
      </c>
      <c r="G599" s="11">
        <v>0.89490000000000003</v>
      </c>
      <c r="H599" s="11">
        <v>0.1201</v>
      </c>
      <c r="I599" s="11">
        <v>0.20180000000000001</v>
      </c>
      <c r="J599" s="11">
        <v>6.08E-2</v>
      </c>
      <c r="K599" s="11">
        <v>0.109</v>
      </c>
      <c r="L599" s="7"/>
    </row>
    <row r="600" spans="1:12">
      <c r="A600" s="13" t="s">
        <v>171</v>
      </c>
      <c r="B600" s="8" t="s">
        <v>75</v>
      </c>
      <c r="C600" s="14" t="s">
        <v>62</v>
      </c>
      <c r="D600" s="8">
        <v>2014</v>
      </c>
      <c r="E600" s="14">
        <v>2014</v>
      </c>
      <c r="F600" s="14" t="s">
        <v>99</v>
      </c>
      <c r="G600" s="11">
        <v>0.9617</v>
      </c>
      <c r="H600" s="11">
        <v>0.1671</v>
      </c>
      <c r="I600" s="11">
        <v>0.2361</v>
      </c>
      <c r="J600" s="11">
        <v>0.40560000000000002</v>
      </c>
      <c r="K600" s="11">
        <v>0.42859999999999998</v>
      </c>
      <c r="L600" s="7"/>
    </row>
    <row r="601" spans="1:12">
      <c r="A601" s="51" t="s">
        <v>172</v>
      </c>
      <c r="B601" s="8" t="s">
        <v>66</v>
      </c>
      <c r="C601" s="14" t="s">
        <v>64</v>
      </c>
      <c r="D601" s="8">
        <v>2014</v>
      </c>
      <c r="E601" s="14">
        <v>2014</v>
      </c>
      <c r="F601" s="14" t="s">
        <v>100</v>
      </c>
      <c r="G601" s="11">
        <v>0.92779999999999996</v>
      </c>
      <c r="H601" s="11">
        <v>0.1255</v>
      </c>
      <c r="I601" s="11">
        <v>0.2024</v>
      </c>
      <c r="J601" s="12">
        <v>0.11407982498576844</v>
      </c>
      <c r="K601" s="12">
        <v>0.14514057676204242</v>
      </c>
      <c r="L601" s="7"/>
    </row>
    <row r="602" spans="1:12">
      <c r="A602" s="51" t="s">
        <v>173</v>
      </c>
      <c r="B602" s="8" t="s">
        <v>74</v>
      </c>
      <c r="C602" s="14" t="s">
        <v>64</v>
      </c>
      <c r="D602" s="8">
        <v>2014</v>
      </c>
      <c r="E602" s="14">
        <v>2014</v>
      </c>
      <c r="F602" s="14" t="s">
        <v>100</v>
      </c>
      <c r="G602" s="11">
        <v>0.86950000000000005</v>
      </c>
      <c r="H602" s="11">
        <v>0.1232</v>
      </c>
      <c r="I602" s="11">
        <v>0.2117</v>
      </c>
      <c r="J602" s="12">
        <v>6.9137859225322784E-2</v>
      </c>
      <c r="K602" s="12">
        <v>0.12845838043672281</v>
      </c>
      <c r="L602" s="7"/>
    </row>
    <row r="603" spans="1:12">
      <c r="A603" s="51" t="s">
        <v>174</v>
      </c>
      <c r="B603" s="8" t="s">
        <v>75</v>
      </c>
      <c r="C603" s="14" t="s">
        <v>64</v>
      </c>
      <c r="D603" s="8">
        <v>2014</v>
      </c>
      <c r="E603" s="14">
        <v>2014</v>
      </c>
      <c r="F603" s="14" t="s">
        <v>100</v>
      </c>
      <c r="G603" s="11">
        <v>0.78949999999999998</v>
      </c>
      <c r="H603" s="11">
        <v>0.08</v>
      </c>
      <c r="I603" s="11">
        <v>0.16</v>
      </c>
      <c r="J603" s="12">
        <v>0.04</v>
      </c>
      <c r="K603" s="12">
        <v>0.04</v>
      </c>
      <c r="L603" s="7"/>
    </row>
    <row r="604" spans="1:12">
      <c r="A604" s="51" t="s">
        <v>175</v>
      </c>
      <c r="B604" s="8" t="s">
        <v>75</v>
      </c>
      <c r="C604" s="14" t="s">
        <v>64</v>
      </c>
      <c r="D604" s="8">
        <v>2014</v>
      </c>
      <c r="E604" s="14">
        <v>2014</v>
      </c>
      <c r="F604" s="14" t="s">
        <v>100</v>
      </c>
      <c r="G604" s="11">
        <v>0.95320000000000005</v>
      </c>
      <c r="H604" s="11">
        <v>0.16170000000000001</v>
      </c>
      <c r="I604" s="11">
        <v>0.2298</v>
      </c>
      <c r="J604" s="12">
        <v>0.2531914893617021</v>
      </c>
      <c r="K604" s="12">
        <v>0.28510638297872343</v>
      </c>
      <c r="L604" s="7"/>
    </row>
    <row r="605" spans="1:12">
      <c r="A605" s="51" t="s">
        <v>176</v>
      </c>
      <c r="B605" s="8" t="s">
        <v>75</v>
      </c>
      <c r="C605" s="14" t="s">
        <v>64</v>
      </c>
      <c r="D605" s="8">
        <v>2014</v>
      </c>
      <c r="E605" s="14">
        <v>2014</v>
      </c>
      <c r="F605" s="14" t="s">
        <v>100</v>
      </c>
      <c r="G605" s="11">
        <v>0.94169999999999998</v>
      </c>
      <c r="H605" s="11">
        <v>0.13589999999999999</v>
      </c>
      <c r="I605" s="11">
        <v>0.20849999999999999</v>
      </c>
      <c r="J605" s="12">
        <v>0.28062458764020232</v>
      </c>
      <c r="K605" s="12">
        <v>0.3043765119859248</v>
      </c>
      <c r="L605" s="7"/>
    </row>
    <row r="606" spans="1:12">
      <c r="A606" s="51" t="s">
        <v>177</v>
      </c>
      <c r="B606" s="8" t="s">
        <v>75</v>
      </c>
      <c r="C606" s="14" t="s">
        <v>64</v>
      </c>
      <c r="D606" s="8">
        <v>2014</v>
      </c>
      <c r="E606" s="14">
        <v>2014</v>
      </c>
      <c r="F606" s="14" t="s">
        <v>100</v>
      </c>
      <c r="G606" s="11">
        <v>0.96850000000000003</v>
      </c>
      <c r="H606" s="11">
        <v>9.7600000000000006E-2</v>
      </c>
      <c r="I606" s="11">
        <v>0.18160000000000001</v>
      </c>
      <c r="J606" s="12">
        <v>0.15989159891598917</v>
      </c>
      <c r="K606" s="12">
        <v>0.18834688346883469</v>
      </c>
      <c r="L606" s="7"/>
    </row>
    <row r="607" spans="1:12">
      <c r="A607" s="51" t="s">
        <v>178</v>
      </c>
      <c r="B607" s="8" t="s">
        <v>75</v>
      </c>
      <c r="C607" s="14" t="s">
        <v>64</v>
      </c>
      <c r="D607" s="8">
        <v>2014</v>
      </c>
      <c r="E607" s="14">
        <v>2014</v>
      </c>
      <c r="F607" s="14" t="s">
        <v>100</v>
      </c>
      <c r="G607" s="11">
        <v>0.9375</v>
      </c>
      <c r="H607" s="11">
        <v>7.8299999999999995E-2</v>
      </c>
      <c r="I607" s="11">
        <v>0.15210000000000001</v>
      </c>
      <c r="J607" s="12">
        <v>0.3686635944700461</v>
      </c>
      <c r="K607" s="12">
        <v>0.41013824884792627</v>
      </c>
      <c r="L607" s="7"/>
    </row>
    <row r="608" spans="1:12">
      <c r="A608" s="51" t="s">
        <v>179</v>
      </c>
      <c r="B608" s="8" t="s">
        <v>74</v>
      </c>
      <c r="C608" s="14" t="s">
        <v>64</v>
      </c>
      <c r="D608" s="8">
        <v>2014</v>
      </c>
      <c r="E608" s="14">
        <v>2014</v>
      </c>
      <c r="F608" s="14" t="s">
        <v>100</v>
      </c>
      <c r="G608" s="11">
        <v>0.82709999999999995</v>
      </c>
      <c r="H608" s="11">
        <v>8.6999999999999994E-2</v>
      </c>
      <c r="I608" s="11">
        <v>0.15709999999999999</v>
      </c>
      <c r="J608" s="12">
        <v>6.3217806687671504E-2</v>
      </c>
      <c r="K608" s="12">
        <v>0.10377070840532575</v>
      </c>
      <c r="L608" s="7"/>
    </row>
    <row r="609" spans="1:12">
      <c r="A609" s="51" t="s">
        <v>180</v>
      </c>
      <c r="B609" s="8" t="s">
        <v>75</v>
      </c>
      <c r="C609" s="14" t="s">
        <v>64</v>
      </c>
      <c r="D609" s="8">
        <v>2014</v>
      </c>
      <c r="E609" s="14">
        <v>2014</v>
      </c>
      <c r="F609" s="14" t="s">
        <v>100</v>
      </c>
      <c r="G609" s="11">
        <v>0.95669999999999999</v>
      </c>
      <c r="H609" s="11">
        <v>0.19309999999999999</v>
      </c>
      <c r="I609" s="11">
        <v>0.25409999999999999</v>
      </c>
      <c r="J609" s="12">
        <v>0.30693069306930693</v>
      </c>
      <c r="K609" s="12">
        <v>0.33333333333333331</v>
      </c>
      <c r="L609" s="7"/>
    </row>
    <row r="610" spans="1:12">
      <c r="A610" s="51" t="s">
        <v>181</v>
      </c>
      <c r="B610" s="8" t="s">
        <v>75</v>
      </c>
      <c r="C610" s="14" t="s">
        <v>64</v>
      </c>
      <c r="D610" s="8">
        <v>2014</v>
      </c>
      <c r="E610" s="14">
        <v>2014</v>
      </c>
      <c r="F610" s="14" t="s">
        <v>100</v>
      </c>
      <c r="G610" s="11">
        <v>0.95409999999999995</v>
      </c>
      <c r="H610" s="11">
        <v>0.1119</v>
      </c>
      <c r="I610" s="11">
        <v>0.19</v>
      </c>
      <c r="J610" s="12">
        <v>0.20809523809523808</v>
      </c>
      <c r="K610" s="12">
        <v>0.24380952380952381</v>
      </c>
      <c r="L610" s="7"/>
    </row>
    <row r="611" spans="1:12">
      <c r="A611" s="13" t="s">
        <v>123</v>
      </c>
      <c r="B611" s="8" t="s">
        <v>74</v>
      </c>
      <c r="C611" s="14" t="s">
        <v>64</v>
      </c>
      <c r="D611" s="8">
        <v>2014</v>
      </c>
      <c r="E611" s="14">
        <v>2014</v>
      </c>
      <c r="F611" s="14" t="s">
        <v>100</v>
      </c>
      <c r="G611" s="11">
        <v>0.97729999999999995</v>
      </c>
      <c r="H611" s="11">
        <v>0.14879999999999999</v>
      </c>
      <c r="I611" s="11">
        <v>0.2452</v>
      </c>
      <c r="J611" s="12">
        <v>9.7444175410277112E-2</v>
      </c>
      <c r="K611" s="12">
        <v>0.16287328490718322</v>
      </c>
      <c r="L611" s="7"/>
    </row>
    <row r="612" spans="1:12">
      <c r="A612" s="13" t="s">
        <v>124</v>
      </c>
      <c r="B612" s="8" t="s">
        <v>75</v>
      </c>
      <c r="C612" s="14" t="s">
        <v>64</v>
      </c>
      <c r="D612" s="8">
        <v>2014</v>
      </c>
      <c r="E612" s="14">
        <v>2014</v>
      </c>
      <c r="F612" s="14" t="s">
        <v>100</v>
      </c>
      <c r="G612" s="11">
        <v>0.97540000000000004</v>
      </c>
      <c r="H612" s="11">
        <v>0.1007</v>
      </c>
      <c r="I612" s="11">
        <v>0.17560000000000001</v>
      </c>
      <c r="J612" s="12">
        <v>0.16159250585480095</v>
      </c>
      <c r="K612" s="12">
        <v>0.17798594847775176</v>
      </c>
      <c r="L612" s="7"/>
    </row>
    <row r="613" spans="1:12">
      <c r="A613" s="13" t="s">
        <v>125</v>
      </c>
      <c r="B613" s="8" t="s">
        <v>75</v>
      </c>
      <c r="C613" s="14" t="s">
        <v>64</v>
      </c>
      <c r="D613" s="8">
        <v>2014</v>
      </c>
      <c r="E613" s="14">
        <v>2014</v>
      </c>
      <c r="F613" s="14" t="s">
        <v>100</v>
      </c>
      <c r="G613" s="11">
        <v>0.86619999999999997</v>
      </c>
      <c r="H613" s="11">
        <v>9.9299999999999999E-2</v>
      </c>
      <c r="I613" s="11">
        <v>0.1512</v>
      </c>
      <c r="J613" s="12">
        <v>0.20232690124858116</v>
      </c>
      <c r="K613" s="12">
        <v>0.22020431328036322</v>
      </c>
      <c r="L613" s="7"/>
    </row>
    <row r="614" spans="1:12">
      <c r="A614" s="13" t="s">
        <v>126</v>
      </c>
      <c r="B614" s="8" t="s">
        <v>75</v>
      </c>
      <c r="C614" s="14" t="s">
        <v>64</v>
      </c>
      <c r="D614" s="8">
        <v>2014</v>
      </c>
      <c r="E614" s="14">
        <v>2014</v>
      </c>
      <c r="F614" s="14" t="s">
        <v>100</v>
      </c>
      <c r="G614" s="11">
        <v>0.82599999999999996</v>
      </c>
      <c r="H614" s="11">
        <v>0.1308</v>
      </c>
      <c r="I614" s="11">
        <v>0.2034</v>
      </c>
      <c r="J614" s="12">
        <v>0.23565998617829992</v>
      </c>
      <c r="K614" s="12">
        <v>0.26307302464869847</v>
      </c>
      <c r="L614" s="7"/>
    </row>
    <row r="615" spans="1:12">
      <c r="A615" s="13" t="s">
        <v>127</v>
      </c>
      <c r="B615" s="8" t="s">
        <v>75</v>
      </c>
      <c r="C615" s="14" t="s">
        <v>64</v>
      </c>
      <c r="D615" s="8">
        <v>2014</v>
      </c>
      <c r="E615" s="14">
        <v>2014</v>
      </c>
      <c r="F615" s="14" t="s">
        <v>100</v>
      </c>
      <c r="G615" s="11">
        <v>0.95960000000000001</v>
      </c>
      <c r="H615" s="11">
        <v>0.10100000000000001</v>
      </c>
      <c r="I615" s="11">
        <v>0.18859999999999999</v>
      </c>
      <c r="J615" s="12">
        <v>0.23905723905723905</v>
      </c>
      <c r="K615" s="12">
        <v>0.24915824915824916</v>
      </c>
      <c r="L615" s="7"/>
    </row>
    <row r="616" spans="1:12">
      <c r="A616" s="13" t="s">
        <v>128</v>
      </c>
      <c r="B616" s="8" t="s">
        <v>75</v>
      </c>
      <c r="C616" s="14" t="s">
        <v>64</v>
      </c>
      <c r="D616" s="8">
        <v>2014</v>
      </c>
      <c r="E616" s="14">
        <v>2014</v>
      </c>
      <c r="F616" s="14" t="s">
        <v>100</v>
      </c>
      <c r="G616" s="11">
        <v>0.92049999999999998</v>
      </c>
      <c r="H616" s="11">
        <v>0.1772</v>
      </c>
      <c r="I616" s="11">
        <v>0.26479999999999998</v>
      </c>
      <c r="J616" s="12">
        <v>0.20176721867868219</v>
      </c>
      <c r="K616" s="12">
        <v>0.23518052548422963</v>
      </c>
      <c r="L616" s="7"/>
    </row>
    <row r="617" spans="1:12">
      <c r="A617" s="13" t="s">
        <v>129</v>
      </c>
      <c r="B617" s="8" t="s">
        <v>75</v>
      </c>
      <c r="C617" s="14" t="s">
        <v>64</v>
      </c>
      <c r="D617" s="8">
        <v>2014</v>
      </c>
      <c r="E617" s="14">
        <v>2014</v>
      </c>
      <c r="F617" s="14" t="s">
        <v>100</v>
      </c>
      <c r="G617" s="11">
        <v>0.80549999999999999</v>
      </c>
      <c r="H617" s="11">
        <v>0.18360000000000001</v>
      </c>
      <c r="I617" s="11">
        <v>0.26600000000000001</v>
      </c>
      <c r="J617" s="12">
        <v>0.32735961768219835</v>
      </c>
      <c r="K617" s="12">
        <v>0.36758263639984068</v>
      </c>
      <c r="L617" s="7"/>
    </row>
    <row r="618" spans="1:12">
      <c r="A618" s="13" t="s">
        <v>130</v>
      </c>
      <c r="B618" s="8" t="s">
        <v>75</v>
      </c>
      <c r="C618" s="14" t="s">
        <v>64</v>
      </c>
      <c r="D618" s="8">
        <v>2014</v>
      </c>
      <c r="E618" s="14">
        <v>2014</v>
      </c>
      <c r="F618" s="14" t="s">
        <v>100</v>
      </c>
      <c r="G618" s="11">
        <v>0.8901</v>
      </c>
      <c r="H618" s="11">
        <v>6.5699999999999995E-2</v>
      </c>
      <c r="I618" s="11">
        <v>0.1366</v>
      </c>
      <c r="J618" s="12">
        <v>0.30825420014609206</v>
      </c>
      <c r="K618" s="12">
        <v>0.34404674945215485</v>
      </c>
      <c r="L618" s="7"/>
    </row>
    <row r="619" spans="1:12">
      <c r="A619" s="13" t="s">
        <v>131</v>
      </c>
      <c r="B619" s="8" t="s">
        <v>75</v>
      </c>
      <c r="C619" s="14" t="s">
        <v>64</v>
      </c>
      <c r="D619" s="8">
        <v>2014</v>
      </c>
      <c r="E619" s="14">
        <v>2014</v>
      </c>
      <c r="F619" s="14" t="s">
        <v>100</v>
      </c>
      <c r="G619" s="11">
        <v>0.84919999999999995</v>
      </c>
      <c r="H619" s="11">
        <v>0.1202</v>
      </c>
      <c r="I619" s="11">
        <v>0.20169999999999999</v>
      </c>
      <c r="J619" s="12">
        <v>0.20171673819742489</v>
      </c>
      <c r="K619" s="12">
        <v>0.22317596566523606</v>
      </c>
      <c r="L619" s="7"/>
    </row>
    <row r="620" spans="1:12">
      <c r="A620" s="13" t="s">
        <v>132</v>
      </c>
      <c r="B620" s="8" t="s">
        <v>76</v>
      </c>
      <c r="C620" s="14" t="s">
        <v>64</v>
      </c>
      <c r="D620" s="8">
        <v>2014</v>
      </c>
      <c r="E620" s="14">
        <v>2014</v>
      </c>
      <c r="F620" s="14" t="s">
        <v>100</v>
      </c>
      <c r="G620" s="11">
        <v>0.9345</v>
      </c>
      <c r="H620" s="11">
        <v>9.0499999999999997E-2</v>
      </c>
      <c r="I620" s="11">
        <v>0.15679999999999999</v>
      </c>
      <c r="J620" s="12">
        <v>5.7937337825800708E-3</v>
      </c>
      <c r="K620" s="12">
        <v>7.5287556639944235E-3</v>
      </c>
      <c r="L620" s="7"/>
    </row>
    <row r="621" spans="1:12">
      <c r="A621" s="13" t="s">
        <v>133</v>
      </c>
      <c r="B621" s="8" t="s">
        <v>75</v>
      </c>
      <c r="C621" s="14" t="s">
        <v>64</v>
      </c>
      <c r="D621" s="8">
        <v>2014</v>
      </c>
      <c r="E621" s="14">
        <v>2014</v>
      </c>
      <c r="F621" s="14" t="s">
        <v>100</v>
      </c>
      <c r="G621" s="11">
        <v>0.92479999999999996</v>
      </c>
      <c r="H621" s="11">
        <v>0.12520000000000001</v>
      </c>
      <c r="I621" s="11">
        <v>0.21790000000000001</v>
      </c>
      <c r="J621" s="12">
        <v>0.23935946059839866</v>
      </c>
      <c r="K621" s="12">
        <v>0.28739991571849977</v>
      </c>
      <c r="L621" s="7"/>
    </row>
    <row r="622" spans="1:12">
      <c r="A622" s="13" t="s">
        <v>134</v>
      </c>
      <c r="B622" s="8" t="s">
        <v>75</v>
      </c>
      <c r="C622" s="14" t="s">
        <v>64</v>
      </c>
      <c r="D622" s="8">
        <v>2014</v>
      </c>
      <c r="E622" s="14">
        <v>2014</v>
      </c>
      <c r="F622" s="14" t="s">
        <v>100</v>
      </c>
      <c r="G622" s="11">
        <v>0.92589999999999995</v>
      </c>
      <c r="H622" s="11">
        <v>0.13919999999999999</v>
      </c>
      <c r="I622" s="11">
        <v>0.20749999999999999</v>
      </c>
      <c r="J622" s="12">
        <v>0.21069587628865979</v>
      </c>
      <c r="K622" s="12">
        <v>0.24355670103092783</v>
      </c>
      <c r="L622" s="7"/>
    </row>
    <row r="623" spans="1:12">
      <c r="A623" s="13" t="s">
        <v>135</v>
      </c>
      <c r="B623" s="8" t="s">
        <v>75</v>
      </c>
      <c r="C623" s="14" t="s">
        <v>64</v>
      </c>
      <c r="D623" s="8">
        <v>2014</v>
      </c>
      <c r="E623" s="14">
        <v>2014</v>
      </c>
      <c r="F623" s="14" t="s">
        <v>100</v>
      </c>
      <c r="G623" s="11">
        <v>0.97670000000000001</v>
      </c>
      <c r="H623" s="11">
        <v>0.1429</v>
      </c>
      <c r="I623" s="11">
        <v>0.2046</v>
      </c>
      <c r="J623" s="12">
        <v>0.1891891891891892</v>
      </c>
      <c r="K623" s="12">
        <v>0.23166023166023167</v>
      </c>
      <c r="L623" s="7"/>
    </row>
    <row r="624" spans="1:12">
      <c r="A624" s="13" t="s">
        <v>136</v>
      </c>
      <c r="B624" s="8" t="s">
        <v>75</v>
      </c>
      <c r="C624" s="14" t="s">
        <v>64</v>
      </c>
      <c r="D624" s="8">
        <v>2014</v>
      </c>
      <c r="E624" s="14">
        <v>2014</v>
      </c>
      <c r="F624" s="14" t="s">
        <v>100</v>
      </c>
      <c r="G624" s="11">
        <v>0.96460000000000001</v>
      </c>
      <c r="H624" s="11">
        <v>0.13669999999999999</v>
      </c>
      <c r="I624" s="11">
        <v>0.23230000000000001</v>
      </c>
      <c r="J624" s="12">
        <v>0.21806298276886513</v>
      </c>
      <c r="K624" s="12">
        <v>0.27629233511586454</v>
      </c>
      <c r="L624" s="7"/>
    </row>
    <row r="625" spans="1:12">
      <c r="A625" s="13" t="s">
        <v>137</v>
      </c>
      <c r="B625" s="8" t="s">
        <v>75</v>
      </c>
      <c r="C625" s="14" t="s">
        <v>64</v>
      </c>
      <c r="D625" s="8">
        <v>2014</v>
      </c>
      <c r="E625" s="14">
        <v>2014</v>
      </c>
      <c r="F625" s="14" t="s">
        <v>100</v>
      </c>
      <c r="G625" s="11">
        <v>0.95020000000000004</v>
      </c>
      <c r="H625" s="11">
        <v>0.14249999999999999</v>
      </c>
      <c r="I625" s="11">
        <v>0.219</v>
      </c>
      <c r="J625" s="12">
        <v>0.30082233696691529</v>
      </c>
      <c r="K625" s="12">
        <v>0.34213042646777586</v>
      </c>
      <c r="L625" s="7"/>
    </row>
    <row r="626" spans="1:12">
      <c r="A626" s="13" t="s">
        <v>138</v>
      </c>
      <c r="B626" s="8" t="s">
        <v>75</v>
      </c>
      <c r="C626" s="14" t="s">
        <v>64</v>
      </c>
      <c r="D626" s="8">
        <v>2014</v>
      </c>
      <c r="E626" s="14">
        <v>2014</v>
      </c>
      <c r="F626" s="14" t="s">
        <v>100</v>
      </c>
      <c r="G626" s="11">
        <v>0.84440000000000004</v>
      </c>
      <c r="H626" s="11">
        <v>0.1275</v>
      </c>
      <c r="I626" s="11">
        <v>0.1678</v>
      </c>
      <c r="J626" s="12">
        <v>0.22818791946308725</v>
      </c>
      <c r="K626" s="12">
        <v>0.24161073825503357</v>
      </c>
      <c r="L626" s="7"/>
    </row>
    <row r="627" spans="1:12">
      <c r="A627" s="13" t="s">
        <v>139</v>
      </c>
      <c r="B627" s="8" t="s">
        <v>75</v>
      </c>
      <c r="C627" s="14" t="s">
        <v>64</v>
      </c>
      <c r="D627" s="8">
        <v>2014</v>
      </c>
      <c r="E627" s="14">
        <v>2014</v>
      </c>
      <c r="F627" s="14" t="s">
        <v>100</v>
      </c>
      <c r="G627" s="11">
        <v>0.89290000000000003</v>
      </c>
      <c r="H627" s="11">
        <v>5.8799999999999998E-2</v>
      </c>
      <c r="I627" s="11">
        <v>0.15690000000000001</v>
      </c>
      <c r="J627" s="12">
        <v>0.15686274509803921</v>
      </c>
      <c r="K627" s="12">
        <v>0.17647058823529413</v>
      </c>
      <c r="L627" s="7"/>
    </row>
    <row r="628" spans="1:12">
      <c r="A628" s="13" t="s">
        <v>140</v>
      </c>
      <c r="B628" s="8" t="s">
        <v>75</v>
      </c>
      <c r="C628" s="14" t="s">
        <v>64</v>
      </c>
      <c r="D628" s="8">
        <v>2014</v>
      </c>
      <c r="E628" s="14">
        <v>2014</v>
      </c>
      <c r="F628" s="14" t="s">
        <v>100</v>
      </c>
      <c r="G628" s="11">
        <v>0.95840000000000003</v>
      </c>
      <c r="H628" s="11">
        <v>0.2079</v>
      </c>
      <c r="I628" s="11">
        <v>0.29920000000000002</v>
      </c>
      <c r="J628" s="12">
        <v>0.2129767211490837</v>
      </c>
      <c r="K628" s="12">
        <v>0.2532606901106158</v>
      </c>
      <c r="L628" s="7"/>
    </row>
    <row r="629" spans="1:12">
      <c r="A629" s="13" t="s">
        <v>141</v>
      </c>
      <c r="B629" s="8" t="s">
        <v>75</v>
      </c>
      <c r="C629" s="14" t="s">
        <v>64</v>
      </c>
      <c r="D629" s="8">
        <v>2014</v>
      </c>
      <c r="E629" s="14">
        <v>2014</v>
      </c>
      <c r="F629" s="14" t="s">
        <v>100</v>
      </c>
      <c r="G629" s="11">
        <v>0.9637</v>
      </c>
      <c r="H629" s="11">
        <v>9.3200000000000005E-2</v>
      </c>
      <c r="I629" s="11">
        <v>0.1658</v>
      </c>
      <c r="J629" s="12">
        <v>0.22473012757605496</v>
      </c>
      <c r="K629" s="12">
        <v>0.25809617271835134</v>
      </c>
      <c r="L629" s="7"/>
    </row>
    <row r="630" spans="1:12">
      <c r="A630" s="13" t="s">
        <v>142</v>
      </c>
      <c r="B630" s="8" t="s">
        <v>75</v>
      </c>
      <c r="C630" s="14" t="s">
        <v>64</v>
      </c>
      <c r="D630" s="8">
        <v>2014</v>
      </c>
      <c r="E630" s="14">
        <v>2014</v>
      </c>
      <c r="F630" s="14" t="s">
        <v>100</v>
      </c>
      <c r="G630" s="11">
        <v>0.79410000000000003</v>
      </c>
      <c r="H630" s="11">
        <v>0.1081</v>
      </c>
      <c r="I630" s="11">
        <v>0.18890000000000001</v>
      </c>
      <c r="J630" s="12">
        <v>0.22297872340425531</v>
      </c>
      <c r="K630" s="12">
        <v>0.25531914893617019</v>
      </c>
      <c r="L630" s="7"/>
    </row>
    <row r="631" spans="1:12">
      <c r="A631" s="13" t="s">
        <v>143</v>
      </c>
      <c r="B631" s="8" t="s">
        <v>74</v>
      </c>
      <c r="C631" s="14" t="s">
        <v>64</v>
      </c>
      <c r="D631" s="8">
        <v>2014</v>
      </c>
      <c r="E631" s="14">
        <v>2014</v>
      </c>
      <c r="F631" s="14" t="s">
        <v>100</v>
      </c>
      <c r="G631" s="11">
        <v>0.99529999999999996</v>
      </c>
      <c r="H631" s="11">
        <v>0.11070000000000001</v>
      </c>
      <c r="I631" s="11">
        <v>0.18959999999999999</v>
      </c>
      <c r="J631" s="12">
        <v>7.1850430726404096E-2</v>
      </c>
      <c r="K631" s="12">
        <v>0.11951247037580409</v>
      </c>
      <c r="L631" s="7"/>
    </row>
    <row r="632" spans="1:12">
      <c r="A632" s="13" t="s">
        <v>144</v>
      </c>
      <c r="B632" s="8" t="s">
        <v>74</v>
      </c>
      <c r="C632" s="14" t="s">
        <v>64</v>
      </c>
      <c r="D632" s="8">
        <v>2014</v>
      </c>
      <c r="E632" s="14">
        <v>2014</v>
      </c>
      <c r="F632" s="14" t="s">
        <v>100</v>
      </c>
      <c r="G632" s="11">
        <v>0.97119999999999995</v>
      </c>
      <c r="H632" s="11">
        <v>9.7500000000000003E-2</v>
      </c>
      <c r="I632" s="11">
        <v>0.1653</v>
      </c>
      <c r="J632" s="12">
        <v>6.9878085043116267E-2</v>
      </c>
      <c r="K632" s="12">
        <v>0.11091287540886113</v>
      </c>
      <c r="L632" s="7"/>
    </row>
    <row r="633" spans="1:12">
      <c r="A633" s="13" t="s">
        <v>145</v>
      </c>
      <c r="B633" s="8" t="s">
        <v>75</v>
      </c>
      <c r="C633" s="14" t="s">
        <v>64</v>
      </c>
      <c r="D633" s="8">
        <v>2014</v>
      </c>
      <c r="E633" s="14">
        <v>2014</v>
      </c>
      <c r="F633" s="14" t="s">
        <v>100</v>
      </c>
      <c r="G633" s="11">
        <v>0.87419999999999998</v>
      </c>
      <c r="H633" s="11">
        <v>9.1600000000000001E-2</v>
      </c>
      <c r="I633" s="11">
        <v>0.14660000000000001</v>
      </c>
      <c r="J633" s="12">
        <v>0.24083769633507854</v>
      </c>
      <c r="K633" s="12">
        <v>0.2513089005235602</v>
      </c>
      <c r="L633" s="7"/>
    </row>
    <row r="634" spans="1:12">
      <c r="A634" s="13" t="s">
        <v>146</v>
      </c>
      <c r="B634" s="8" t="s">
        <v>75</v>
      </c>
      <c r="C634" s="14" t="s">
        <v>64</v>
      </c>
      <c r="D634" s="8">
        <v>2014</v>
      </c>
      <c r="E634" s="14">
        <v>2014</v>
      </c>
      <c r="F634" s="14" t="s">
        <v>100</v>
      </c>
      <c r="G634" s="11">
        <v>0.87390000000000001</v>
      </c>
      <c r="H634" s="11">
        <v>0.1555</v>
      </c>
      <c r="I634" s="11">
        <v>0.2303</v>
      </c>
      <c r="J634" s="12">
        <v>0.22358223314982095</v>
      </c>
      <c r="K634" s="12">
        <v>0.25022716339729539</v>
      </c>
      <c r="L634" s="7"/>
    </row>
    <row r="635" spans="1:12">
      <c r="A635" s="13" t="s">
        <v>147</v>
      </c>
      <c r="B635" s="8" t="s">
        <v>74</v>
      </c>
      <c r="C635" s="14" t="s">
        <v>64</v>
      </c>
      <c r="D635" s="8">
        <v>2014</v>
      </c>
      <c r="E635" s="14">
        <v>2014</v>
      </c>
      <c r="F635" s="14" t="s">
        <v>100</v>
      </c>
      <c r="G635" s="11">
        <v>0.98160000000000003</v>
      </c>
      <c r="H635" s="11">
        <v>0.1045</v>
      </c>
      <c r="I635" s="11">
        <v>0.17530000000000001</v>
      </c>
      <c r="J635" s="12">
        <v>6.2818781878187818E-2</v>
      </c>
      <c r="K635" s="12">
        <v>0.10133513351335134</v>
      </c>
      <c r="L635" s="7"/>
    </row>
    <row r="636" spans="1:12">
      <c r="A636" s="13" t="s">
        <v>148</v>
      </c>
      <c r="B636" s="8" t="s">
        <v>75</v>
      </c>
      <c r="C636" s="14" t="s">
        <v>64</v>
      </c>
      <c r="D636" s="8">
        <v>2014</v>
      </c>
      <c r="E636" s="14">
        <v>2014</v>
      </c>
      <c r="F636" s="14" t="s">
        <v>100</v>
      </c>
      <c r="G636" s="11">
        <v>0.96440000000000003</v>
      </c>
      <c r="H636" s="11">
        <v>0.12470000000000001</v>
      </c>
      <c r="I636" s="11">
        <v>0.187</v>
      </c>
      <c r="J636" s="12">
        <v>0.3183023872679045</v>
      </c>
      <c r="K636" s="12">
        <v>0.35809018567639256</v>
      </c>
      <c r="L636" s="7"/>
    </row>
    <row r="637" spans="1:12">
      <c r="A637" s="13" t="s">
        <v>149</v>
      </c>
      <c r="B637" s="8" t="s">
        <v>75</v>
      </c>
      <c r="C637" s="14" t="s">
        <v>64</v>
      </c>
      <c r="D637" s="8">
        <v>2014</v>
      </c>
      <c r="E637" s="14">
        <v>2014</v>
      </c>
      <c r="F637" s="14" t="s">
        <v>100</v>
      </c>
      <c r="G637" s="11">
        <v>0.94789999999999996</v>
      </c>
      <c r="H637" s="11">
        <v>0.1938</v>
      </c>
      <c r="I637" s="11">
        <v>0.26590000000000003</v>
      </c>
      <c r="J637" s="12">
        <v>0.28423196740953749</v>
      </c>
      <c r="K637" s="12">
        <v>0.31032830098250658</v>
      </c>
      <c r="L637" s="7"/>
    </row>
    <row r="638" spans="1:12">
      <c r="A638" s="13" t="s">
        <v>150</v>
      </c>
      <c r="B638" s="8" t="s">
        <v>74</v>
      </c>
      <c r="C638" s="14" t="s">
        <v>64</v>
      </c>
      <c r="D638" s="8">
        <v>2014</v>
      </c>
      <c r="E638" s="14">
        <v>2014</v>
      </c>
      <c r="F638" s="14" t="s">
        <v>100</v>
      </c>
      <c r="G638" s="11">
        <v>0.97440000000000004</v>
      </c>
      <c r="H638" s="11">
        <v>0.14000000000000001</v>
      </c>
      <c r="I638" s="11">
        <v>0.22389999999999999</v>
      </c>
      <c r="J638" s="12">
        <v>7.166176950701926E-2</v>
      </c>
      <c r="K638" s="12">
        <v>0.11603936383564199</v>
      </c>
      <c r="L638" s="7"/>
    </row>
    <row r="639" spans="1:12">
      <c r="A639" s="13" t="s">
        <v>151</v>
      </c>
      <c r="B639" s="8" t="s">
        <v>74</v>
      </c>
      <c r="C639" s="14" t="s">
        <v>64</v>
      </c>
      <c r="D639" s="8">
        <v>2014</v>
      </c>
      <c r="E639" s="14">
        <v>2014</v>
      </c>
      <c r="F639" s="14" t="s">
        <v>100</v>
      </c>
      <c r="G639" s="11">
        <v>0.83409999999999995</v>
      </c>
      <c r="H639" s="11">
        <v>0.13780000000000001</v>
      </c>
      <c r="I639" s="11">
        <v>0.2208</v>
      </c>
      <c r="J639" s="12">
        <v>9.843081312410841E-2</v>
      </c>
      <c r="K639" s="12">
        <v>0.13754160722776984</v>
      </c>
      <c r="L639" s="7"/>
    </row>
    <row r="640" spans="1:12">
      <c r="A640" s="13" t="s">
        <v>152</v>
      </c>
      <c r="B640" s="8" t="s">
        <v>75</v>
      </c>
      <c r="C640" s="14" t="s">
        <v>64</v>
      </c>
      <c r="D640" s="8">
        <v>2014</v>
      </c>
      <c r="E640" s="14">
        <v>2014</v>
      </c>
      <c r="F640" s="14" t="s">
        <v>100</v>
      </c>
      <c r="G640" s="11">
        <v>0.88949999999999996</v>
      </c>
      <c r="H640" s="11">
        <v>0.1341</v>
      </c>
      <c r="I640" s="11">
        <v>0.2011</v>
      </c>
      <c r="J640" s="12">
        <v>0.25554060116644234</v>
      </c>
      <c r="K640" s="12">
        <v>0.2873037236428892</v>
      </c>
      <c r="L640" s="7"/>
    </row>
    <row r="641" spans="1:12">
      <c r="A641" s="13" t="s">
        <v>153</v>
      </c>
      <c r="B641" s="8" t="s">
        <v>74</v>
      </c>
      <c r="C641" s="14" t="s">
        <v>64</v>
      </c>
      <c r="D641" s="8">
        <v>2014</v>
      </c>
      <c r="E641" s="14">
        <v>2014</v>
      </c>
      <c r="F641" s="14" t="s">
        <v>100</v>
      </c>
      <c r="G641" s="11">
        <v>0.90410000000000001</v>
      </c>
      <c r="H641" s="11">
        <v>7.2700000000000001E-2</v>
      </c>
      <c r="I641" s="11">
        <v>0.1575</v>
      </c>
      <c r="J641" s="12">
        <v>4.8953529620432777E-2</v>
      </c>
      <c r="K641" s="12">
        <v>9.4004966300106421E-2</v>
      </c>
      <c r="L641" s="7"/>
    </row>
    <row r="642" spans="1:12">
      <c r="A642" s="13" t="s">
        <v>154</v>
      </c>
      <c r="B642" s="8" t="s">
        <v>74</v>
      </c>
      <c r="C642" s="14" t="s">
        <v>64</v>
      </c>
      <c r="D642" s="8">
        <v>2014</v>
      </c>
      <c r="E642" s="14">
        <v>2014</v>
      </c>
      <c r="F642" s="14" t="s">
        <v>100</v>
      </c>
      <c r="G642" s="11">
        <v>0.91069999999999995</v>
      </c>
      <c r="H642" s="11">
        <v>0.11269999999999999</v>
      </c>
      <c r="I642" s="11">
        <v>0.1988</v>
      </c>
      <c r="J642" s="12">
        <v>7.5379939209726438E-2</v>
      </c>
      <c r="K642" s="12">
        <v>0.11691995947315097</v>
      </c>
      <c r="L642" s="7"/>
    </row>
    <row r="643" spans="1:12">
      <c r="A643" s="13" t="s">
        <v>155</v>
      </c>
      <c r="B643" s="8" t="s">
        <v>74</v>
      </c>
      <c r="C643" s="14" t="s">
        <v>64</v>
      </c>
      <c r="D643" s="8">
        <v>2014</v>
      </c>
      <c r="E643" s="14">
        <v>2014</v>
      </c>
      <c r="F643" s="14" t="s">
        <v>100</v>
      </c>
      <c r="G643" s="11">
        <v>0.91339999999999999</v>
      </c>
      <c r="H643" s="11">
        <v>8.6499999999999994E-2</v>
      </c>
      <c r="I643" s="11">
        <v>0.1615</v>
      </c>
      <c r="J643" s="12">
        <v>5.821117484597408E-2</v>
      </c>
      <c r="K643" s="12">
        <v>0.11684724877841512</v>
      </c>
      <c r="L643" s="7"/>
    </row>
    <row r="644" spans="1:12">
      <c r="A644" s="13" t="s">
        <v>156</v>
      </c>
      <c r="B644" s="8" t="s">
        <v>74</v>
      </c>
      <c r="C644" s="14" t="s">
        <v>64</v>
      </c>
      <c r="D644" s="8">
        <v>2014</v>
      </c>
      <c r="E644" s="14">
        <v>2014</v>
      </c>
      <c r="F644" s="14" t="s">
        <v>100</v>
      </c>
      <c r="G644" s="11">
        <v>0.9647</v>
      </c>
      <c r="H644" s="11">
        <v>3.7400000000000003E-2</v>
      </c>
      <c r="I644" s="11">
        <v>0.11559999999999999</v>
      </c>
      <c r="J644" s="12">
        <v>1.6199685924456565E-2</v>
      </c>
      <c r="K644" s="12">
        <v>6.240185139267708E-2</v>
      </c>
      <c r="L644" s="7"/>
    </row>
    <row r="645" spans="1:12">
      <c r="A645" s="13" t="s">
        <v>157</v>
      </c>
      <c r="B645" s="8" t="s">
        <v>74</v>
      </c>
      <c r="C645" s="14" t="s">
        <v>64</v>
      </c>
      <c r="D645" s="8">
        <v>2014</v>
      </c>
      <c r="E645" s="14">
        <v>2014</v>
      </c>
      <c r="F645" s="14" t="s">
        <v>100</v>
      </c>
      <c r="G645" s="11">
        <v>0.97289999999999999</v>
      </c>
      <c r="H645" s="11">
        <v>4.4400000000000002E-2</v>
      </c>
      <c r="I645" s="11">
        <v>0.11700000000000001</v>
      </c>
      <c r="J645" s="12">
        <v>1.8317503392130258E-2</v>
      </c>
      <c r="K645" s="12">
        <v>7.4287652645861596E-2</v>
      </c>
      <c r="L645" s="7"/>
    </row>
    <row r="646" spans="1:12">
      <c r="A646" s="13" t="s">
        <v>158</v>
      </c>
      <c r="B646" s="8" t="s">
        <v>75</v>
      </c>
      <c r="C646" s="14" t="s">
        <v>64</v>
      </c>
      <c r="D646" s="8">
        <v>2014</v>
      </c>
      <c r="E646" s="14">
        <v>2014</v>
      </c>
      <c r="F646" s="14" t="s">
        <v>100</v>
      </c>
      <c r="G646" s="11">
        <v>0.95820000000000005</v>
      </c>
      <c r="H646" s="11">
        <v>0.1356</v>
      </c>
      <c r="I646" s="11">
        <v>0.21410000000000001</v>
      </c>
      <c r="J646" s="12">
        <v>0.22023968042609854</v>
      </c>
      <c r="K646" s="12">
        <v>0.24474034620505991</v>
      </c>
      <c r="L646" s="7"/>
    </row>
    <row r="647" spans="1:12">
      <c r="A647" s="13" t="s">
        <v>159</v>
      </c>
      <c r="B647" s="8" t="s">
        <v>75</v>
      </c>
      <c r="C647" s="14" t="s">
        <v>64</v>
      </c>
      <c r="D647" s="8">
        <v>2014</v>
      </c>
      <c r="E647" s="14">
        <v>2014</v>
      </c>
      <c r="F647" s="14" t="s">
        <v>100</v>
      </c>
      <c r="G647" s="11">
        <v>1</v>
      </c>
      <c r="H647" s="11">
        <v>5.2600000000000001E-2</v>
      </c>
      <c r="I647" s="11">
        <v>0.1842</v>
      </c>
      <c r="J647" s="12">
        <v>0.13157894736842105</v>
      </c>
      <c r="K647" s="12">
        <v>0.15789473684210525</v>
      </c>
      <c r="L647" s="7"/>
    </row>
    <row r="648" spans="1:12">
      <c r="A648" s="13" t="s">
        <v>160</v>
      </c>
      <c r="B648" s="8" t="s">
        <v>75</v>
      </c>
      <c r="C648" s="14" t="s">
        <v>64</v>
      </c>
      <c r="D648" s="8">
        <v>2014</v>
      </c>
      <c r="E648" s="14">
        <v>2014</v>
      </c>
      <c r="F648" s="14" t="s">
        <v>100</v>
      </c>
      <c r="G648" s="11">
        <v>0.89580000000000004</v>
      </c>
      <c r="H648" s="11">
        <v>0.14299999999999999</v>
      </c>
      <c r="I648" s="11">
        <v>0.21560000000000001</v>
      </c>
      <c r="J648" s="12">
        <v>0.26680896478121663</v>
      </c>
      <c r="K648" s="12">
        <v>0.29562433297758806</v>
      </c>
      <c r="L648" s="7"/>
    </row>
    <row r="649" spans="1:12">
      <c r="A649" s="13" t="s">
        <v>161</v>
      </c>
      <c r="B649" s="8" t="s">
        <v>74</v>
      </c>
      <c r="C649" s="14" t="s">
        <v>64</v>
      </c>
      <c r="D649" s="8">
        <v>2014</v>
      </c>
      <c r="E649" s="14">
        <v>2014</v>
      </c>
      <c r="F649" s="14" t="s">
        <v>100</v>
      </c>
      <c r="G649" s="11">
        <v>0.97399999999999998</v>
      </c>
      <c r="H649" s="11">
        <v>2.3599999999999999E-2</v>
      </c>
      <c r="I649" s="11">
        <v>0.10879999999999999</v>
      </c>
      <c r="J649" s="12">
        <v>7.215007215007215E-3</v>
      </c>
      <c r="K649" s="12">
        <v>6.3131313131313135E-2</v>
      </c>
      <c r="L649" s="7"/>
    </row>
    <row r="650" spans="1:12">
      <c r="A650" s="13" t="s">
        <v>162</v>
      </c>
      <c r="B650" s="8" t="s">
        <v>74</v>
      </c>
      <c r="C650" s="14" t="s">
        <v>64</v>
      </c>
      <c r="D650" s="8">
        <v>2014</v>
      </c>
      <c r="E650" s="14">
        <v>2014</v>
      </c>
      <c r="F650" s="14" t="s">
        <v>100</v>
      </c>
      <c r="G650" s="11">
        <v>0.73370000000000002</v>
      </c>
      <c r="H650" s="11">
        <v>9.9400000000000002E-2</v>
      </c>
      <c r="I650" s="11">
        <v>0.18110000000000001</v>
      </c>
      <c r="J650" s="12">
        <v>6.0699588477366256E-2</v>
      </c>
      <c r="K650" s="12">
        <v>0.10946502057613169</v>
      </c>
      <c r="L650" s="7"/>
    </row>
    <row r="651" spans="1:12">
      <c r="A651" s="13" t="s">
        <v>163</v>
      </c>
      <c r="B651" s="8" t="s">
        <v>75</v>
      </c>
      <c r="C651" s="14" t="s">
        <v>64</v>
      </c>
      <c r="D651" s="8">
        <v>2014</v>
      </c>
      <c r="E651" s="14">
        <v>2014</v>
      </c>
      <c r="F651" s="14" t="s">
        <v>100</v>
      </c>
      <c r="G651" s="11">
        <v>0.84560000000000002</v>
      </c>
      <c r="H651" s="11">
        <v>0.1764</v>
      </c>
      <c r="I651" s="11">
        <v>0.26329999999999998</v>
      </c>
      <c r="J651" s="12">
        <v>0.28166745618190431</v>
      </c>
      <c r="K651" s="12">
        <v>0.32780672666982474</v>
      </c>
      <c r="L651" s="7"/>
    </row>
    <row r="652" spans="1:12">
      <c r="A652" s="13" t="s">
        <v>164</v>
      </c>
      <c r="B652" s="8" t="s">
        <v>75</v>
      </c>
      <c r="C652" s="14" t="s">
        <v>64</v>
      </c>
      <c r="D652" s="8">
        <v>2014</v>
      </c>
      <c r="E652" s="14">
        <v>2014</v>
      </c>
      <c r="F652" s="14" t="s">
        <v>100</v>
      </c>
      <c r="G652" s="11">
        <v>0.90780000000000005</v>
      </c>
      <c r="H652" s="11">
        <v>0.18410000000000001</v>
      </c>
      <c r="I652" s="11">
        <v>0.2442</v>
      </c>
      <c r="J652" s="12">
        <v>0.25990675990675993</v>
      </c>
      <c r="K652" s="12">
        <v>0.28263403263403264</v>
      </c>
      <c r="L652" s="7"/>
    </row>
    <row r="653" spans="1:12">
      <c r="A653" s="13" t="s">
        <v>165</v>
      </c>
      <c r="B653" s="8" t="s">
        <v>75</v>
      </c>
      <c r="C653" s="14" t="s">
        <v>64</v>
      </c>
      <c r="D653" s="8">
        <v>2014</v>
      </c>
      <c r="E653" s="14">
        <v>2014</v>
      </c>
      <c r="F653" s="14" t="s">
        <v>100</v>
      </c>
      <c r="G653" s="11">
        <v>0.93200000000000005</v>
      </c>
      <c r="H653" s="11">
        <v>0.1125</v>
      </c>
      <c r="I653" s="11">
        <v>0.1699</v>
      </c>
      <c r="J653" s="12">
        <v>0.24359968968192397</v>
      </c>
      <c r="K653" s="12">
        <v>0.27230411171450736</v>
      </c>
      <c r="L653" s="7"/>
    </row>
    <row r="654" spans="1:12">
      <c r="A654" s="13" t="s">
        <v>166</v>
      </c>
      <c r="B654" s="8" t="s">
        <v>75</v>
      </c>
      <c r="C654" s="14" t="s">
        <v>64</v>
      </c>
      <c r="D654" s="8">
        <v>2014</v>
      </c>
      <c r="E654" s="14">
        <v>2014</v>
      </c>
      <c r="F654" s="14" t="s">
        <v>100</v>
      </c>
      <c r="G654" s="11">
        <v>0.87390000000000001</v>
      </c>
      <c r="H654" s="11">
        <v>0.12039999999999999</v>
      </c>
      <c r="I654" s="11">
        <v>0.17519999999999999</v>
      </c>
      <c r="J654" s="12">
        <v>0.14233576642335766</v>
      </c>
      <c r="K654" s="12">
        <v>0.17518248175182483</v>
      </c>
      <c r="L654" s="7"/>
    </row>
    <row r="655" spans="1:12">
      <c r="A655" s="13" t="s">
        <v>167</v>
      </c>
      <c r="B655" s="8" t="s">
        <v>74</v>
      </c>
      <c r="C655" s="14" t="s">
        <v>64</v>
      </c>
      <c r="D655" s="8">
        <v>2014</v>
      </c>
      <c r="E655" s="14">
        <v>2014</v>
      </c>
      <c r="F655" s="14" t="s">
        <v>100</v>
      </c>
      <c r="G655" s="11">
        <v>0.96730000000000005</v>
      </c>
      <c r="H655" s="11">
        <v>0.2114</v>
      </c>
      <c r="I655" s="11">
        <v>0.32619999999999999</v>
      </c>
      <c r="J655" s="12">
        <v>0.13852178169358786</v>
      </c>
      <c r="K655" s="12">
        <v>0.20107684777288301</v>
      </c>
      <c r="L655" s="7"/>
    </row>
    <row r="656" spans="1:12">
      <c r="A656" s="13" t="s">
        <v>168</v>
      </c>
      <c r="B656" s="8" t="s">
        <v>75</v>
      </c>
      <c r="C656" s="14" t="s">
        <v>64</v>
      </c>
      <c r="D656" s="8">
        <v>2014</v>
      </c>
      <c r="E656" s="14">
        <v>2014</v>
      </c>
      <c r="F656" s="14" t="s">
        <v>100</v>
      </c>
      <c r="G656" s="11">
        <v>0.91159999999999997</v>
      </c>
      <c r="H656" s="11">
        <v>0.13450000000000001</v>
      </c>
      <c r="I656" s="11">
        <v>0.21390000000000001</v>
      </c>
      <c r="J656" s="12">
        <v>0.24816625916870416</v>
      </c>
      <c r="K656" s="12">
        <v>0.27750611246943763</v>
      </c>
      <c r="L656" s="7"/>
    </row>
    <row r="657" spans="1:12">
      <c r="A657" s="13" t="s">
        <v>169</v>
      </c>
      <c r="B657" s="8" t="s">
        <v>74</v>
      </c>
      <c r="C657" s="14" t="s">
        <v>64</v>
      </c>
      <c r="D657" s="8">
        <v>2014</v>
      </c>
      <c r="E657" s="14">
        <v>2014</v>
      </c>
      <c r="F657" s="14" t="s">
        <v>100</v>
      </c>
      <c r="G657" s="11">
        <v>0.93540000000000001</v>
      </c>
      <c r="H657" s="11">
        <v>0.13780000000000001</v>
      </c>
      <c r="I657" s="11">
        <v>0.2472</v>
      </c>
      <c r="J657" s="12">
        <v>9.4953454189122974E-2</v>
      </c>
      <c r="K657" s="12">
        <v>0.1563939245467908</v>
      </c>
      <c r="L657" s="7"/>
    </row>
    <row r="658" spans="1:12">
      <c r="A658" s="13" t="s">
        <v>170</v>
      </c>
      <c r="B658" s="8" t="s">
        <v>74</v>
      </c>
      <c r="C658" s="14" t="s">
        <v>64</v>
      </c>
      <c r="D658" s="8">
        <v>2014</v>
      </c>
      <c r="E658" s="14">
        <v>2014</v>
      </c>
      <c r="F658" s="14" t="s">
        <v>100</v>
      </c>
      <c r="G658" s="11">
        <v>0.89410000000000001</v>
      </c>
      <c r="H658" s="11">
        <v>0.107</v>
      </c>
      <c r="I658" s="11">
        <v>0.17979999999999999</v>
      </c>
      <c r="J658" s="12">
        <v>6.1641648035771317E-2</v>
      </c>
      <c r="K658" s="12">
        <v>0.10220376876397318</v>
      </c>
      <c r="L658" s="7"/>
    </row>
    <row r="659" spans="1:12">
      <c r="A659" s="13" t="s">
        <v>171</v>
      </c>
      <c r="B659" s="8" t="s">
        <v>75</v>
      </c>
      <c r="C659" s="14" t="s">
        <v>64</v>
      </c>
      <c r="D659" s="8">
        <v>2014</v>
      </c>
      <c r="E659" s="14">
        <v>2014</v>
      </c>
      <c r="F659" s="14" t="s">
        <v>100</v>
      </c>
      <c r="G659" s="11">
        <v>0.95099999999999996</v>
      </c>
      <c r="H659" s="11">
        <v>0.17280000000000001</v>
      </c>
      <c r="I659" s="11">
        <v>0.23300000000000001</v>
      </c>
      <c r="J659" s="12">
        <v>0.35394809497515184</v>
      </c>
      <c r="K659" s="12">
        <v>0.37990060739922693</v>
      </c>
      <c r="L659" s="7"/>
    </row>
    <row r="660" spans="1:12">
      <c r="A660" s="51" t="s">
        <v>172</v>
      </c>
      <c r="B660" s="8" t="s">
        <v>66</v>
      </c>
      <c r="C660" s="14" t="s">
        <v>65</v>
      </c>
      <c r="D660" s="8">
        <v>2014</v>
      </c>
      <c r="E660" s="14">
        <v>2015</v>
      </c>
      <c r="F660" s="14" t="s">
        <v>100</v>
      </c>
      <c r="G660" s="11">
        <v>0.93330000000000002</v>
      </c>
      <c r="H660" s="11">
        <v>0.1424</v>
      </c>
      <c r="I660" s="11">
        <v>0.2341</v>
      </c>
      <c r="J660" s="11">
        <v>0.12859999999999999</v>
      </c>
      <c r="K660" s="11">
        <v>0.1618</v>
      </c>
      <c r="L660" s="7"/>
    </row>
    <row r="661" spans="1:12">
      <c r="A661" s="51" t="s">
        <v>173</v>
      </c>
      <c r="B661" s="8" t="s">
        <v>74</v>
      </c>
      <c r="C661" s="14" t="s">
        <v>65</v>
      </c>
      <c r="D661" s="8">
        <v>2014</v>
      </c>
      <c r="E661" s="14">
        <v>2015</v>
      </c>
      <c r="F661" s="14" t="s">
        <v>100</v>
      </c>
      <c r="G661" s="11">
        <v>0.86770000000000003</v>
      </c>
      <c r="H661" s="11">
        <v>0.1168</v>
      </c>
      <c r="I661" s="11">
        <v>0.2281</v>
      </c>
      <c r="J661" s="11">
        <v>8.8300000000000003E-2</v>
      </c>
      <c r="K661" s="11">
        <v>0.15740000000000001</v>
      </c>
      <c r="L661" s="7"/>
    </row>
    <row r="662" spans="1:12">
      <c r="A662" s="51" t="s">
        <v>174</v>
      </c>
      <c r="B662" s="8" t="s">
        <v>75</v>
      </c>
      <c r="C662" s="14" t="s">
        <v>65</v>
      </c>
      <c r="D662" s="8">
        <v>2014</v>
      </c>
      <c r="E662" s="14">
        <v>2015</v>
      </c>
      <c r="F662" s="14" t="s">
        <v>100</v>
      </c>
      <c r="G662" s="11">
        <v>0.77780000000000005</v>
      </c>
      <c r="H662" s="11">
        <v>0.04</v>
      </c>
      <c r="I662" s="11">
        <v>0.12</v>
      </c>
      <c r="J662" s="11">
        <v>0.08</v>
      </c>
      <c r="K662" s="11">
        <v>0.12</v>
      </c>
      <c r="L662" s="7"/>
    </row>
    <row r="663" spans="1:12">
      <c r="A663" s="51" t="s">
        <v>175</v>
      </c>
      <c r="B663" s="8" t="s">
        <v>75</v>
      </c>
      <c r="C663" s="14" t="s">
        <v>65</v>
      </c>
      <c r="D663" s="8">
        <v>2014</v>
      </c>
      <c r="E663" s="14">
        <v>2015</v>
      </c>
      <c r="F663" s="14" t="s">
        <v>100</v>
      </c>
      <c r="G663" s="11">
        <v>0.9405</v>
      </c>
      <c r="H663" s="11">
        <v>0.17119999999999999</v>
      </c>
      <c r="I663" s="11">
        <v>0.2626</v>
      </c>
      <c r="J663" s="11">
        <v>0.27629999999999999</v>
      </c>
      <c r="K663" s="11">
        <v>0.3196</v>
      </c>
      <c r="L663" s="7"/>
    </row>
    <row r="664" spans="1:12">
      <c r="A664" s="51" t="s">
        <v>176</v>
      </c>
      <c r="B664" s="8" t="s">
        <v>75</v>
      </c>
      <c r="C664" s="14" t="s">
        <v>65</v>
      </c>
      <c r="D664" s="8">
        <v>2014</v>
      </c>
      <c r="E664" s="14">
        <v>2015</v>
      </c>
      <c r="F664" s="14" t="s">
        <v>100</v>
      </c>
      <c r="G664" s="11">
        <v>0.93969999999999998</v>
      </c>
      <c r="H664" s="11">
        <v>0.13300000000000001</v>
      </c>
      <c r="I664" s="11">
        <v>0.2137</v>
      </c>
      <c r="J664" s="11">
        <v>0.31119999999999998</v>
      </c>
      <c r="K664" s="11">
        <v>0.3448</v>
      </c>
      <c r="L664" s="7"/>
    </row>
    <row r="665" spans="1:12">
      <c r="A665" s="51" t="s">
        <v>177</v>
      </c>
      <c r="B665" s="8" t="s">
        <v>75</v>
      </c>
      <c r="C665" s="14" t="s">
        <v>65</v>
      </c>
      <c r="D665" s="8">
        <v>2014</v>
      </c>
      <c r="E665" s="14">
        <v>2015</v>
      </c>
      <c r="F665" s="14" t="s">
        <v>100</v>
      </c>
      <c r="G665" s="11">
        <v>0.95669999999999999</v>
      </c>
      <c r="H665" s="11">
        <v>0.1298</v>
      </c>
      <c r="I665" s="11">
        <v>0.2046</v>
      </c>
      <c r="J665" s="11">
        <v>0.21529999999999999</v>
      </c>
      <c r="K665" s="11">
        <v>0.2626</v>
      </c>
      <c r="L665" s="7"/>
    </row>
    <row r="666" spans="1:12">
      <c r="A666" s="51" t="s">
        <v>178</v>
      </c>
      <c r="B666" s="8" t="s">
        <v>75</v>
      </c>
      <c r="C666" s="14" t="s">
        <v>65</v>
      </c>
      <c r="D666" s="8">
        <v>2014</v>
      </c>
      <c r="E666" s="14">
        <v>2015</v>
      </c>
      <c r="F666" s="14" t="s">
        <v>100</v>
      </c>
      <c r="G666" s="11">
        <v>0.89659999999999995</v>
      </c>
      <c r="H666" s="11">
        <v>0.10979999999999999</v>
      </c>
      <c r="I666" s="11">
        <v>0.2311</v>
      </c>
      <c r="J666" s="11">
        <v>0.28410000000000002</v>
      </c>
      <c r="K666" s="11">
        <v>0.32200000000000001</v>
      </c>
      <c r="L666" s="7"/>
    </row>
    <row r="667" spans="1:12">
      <c r="A667" s="51" t="s">
        <v>179</v>
      </c>
      <c r="B667" s="8" t="s">
        <v>74</v>
      </c>
      <c r="C667" s="14" t="s">
        <v>65</v>
      </c>
      <c r="D667" s="8">
        <v>2014</v>
      </c>
      <c r="E667" s="14">
        <v>2015</v>
      </c>
      <c r="F667" s="14" t="s">
        <v>100</v>
      </c>
      <c r="G667" s="11">
        <v>0.94069999999999998</v>
      </c>
      <c r="H667" s="11">
        <v>9.1999999999999998E-2</v>
      </c>
      <c r="I667" s="11">
        <v>0.16819999999999999</v>
      </c>
      <c r="J667" s="11">
        <v>7.1199999999999999E-2</v>
      </c>
      <c r="K667" s="11">
        <v>0.1139</v>
      </c>
      <c r="L667" s="7"/>
    </row>
    <row r="668" spans="1:12">
      <c r="A668" s="51" t="s">
        <v>180</v>
      </c>
      <c r="B668" s="8" t="s">
        <v>75</v>
      </c>
      <c r="C668" s="14" t="s">
        <v>65</v>
      </c>
      <c r="D668" s="8">
        <v>2014</v>
      </c>
      <c r="E668" s="14">
        <v>2015</v>
      </c>
      <c r="F668" s="14" t="s">
        <v>100</v>
      </c>
      <c r="G668" s="11">
        <v>0.98960000000000004</v>
      </c>
      <c r="H668" s="11">
        <v>0.19500000000000001</v>
      </c>
      <c r="I668" s="11">
        <v>0.27479999999999999</v>
      </c>
      <c r="J668" s="11">
        <v>0.35820000000000002</v>
      </c>
      <c r="K668" s="11">
        <v>0.39539999999999997</v>
      </c>
      <c r="L668" s="7"/>
    </row>
    <row r="669" spans="1:12">
      <c r="A669" s="51" t="s">
        <v>181</v>
      </c>
      <c r="B669" s="8" t="s">
        <v>75</v>
      </c>
      <c r="C669" s="14" t="s">
        <v>65</v>
      </c>
      <c r="D669" s="8">
        <v>2014</v>
      </c>
      <c r="E669" s="14">
        <v>2015</v>
      </c>
      <c r="F669" s="14" t="s">
        <v>100</v>
      </c>
      <c r="G669" s="11">
        <v>0.94289999999999996</v>
      </c>
      <c r="H669" s="11">
        <v>0.1124</v>
      </c>
      <c r="I669" s="11">
        <v>0.193</v>
      </c>
      <c r="J669" s="11">
        <v>0.20030000000000001</v>
      </c>
      <c r="K669" s="11">
        <v>0.2311</v>
      </c>
      <c r="L669" s="7"/>
    </row>
    <row r="670" spans="1:12">
      <c r="A670" s="13" t="s">
        <v>123</v>
      </c>
      <c r="B670" s="8" t="s">
        <v>74</v>
      </c>
      <c r="C670" s="14" t="s">
        <v>65</v>
      </c>
      <c r="D670" s="8">
        <v>2014</v>
      </c>
      <c r="E670" s="14">
        <v>2015</v>
      </c>
      <c r="F670" s="14" t="s">
        <v>100</v>
      </c>
      <c r="G670" s="11">
        <v>0.96389999999999998</v>
      </c>
      <c r="H670" s="11">
        <v>0.1517</v>
      </c>
      <c r="I670" s="11">
        <v>0.2757</v>
      </c>
      <c r="J670" s="11">
        <v>0.10929999999999999</v>
      </c>
      <c r="K670" s="11">
        <v>0.1653</v>
      </c>
      <c r="L670" s="7"/>
    </row>
    <row r="671" spans="1:12">
      <c r="A671" s="13" t="s">
        <v>124</v>
      </c>
      <c r="B671" s="8" t="s">
        <v>75</v>
      </c>
      <c r="C671" s="14" t="s">
        <v>65</v>
      </c>
      <c r="D671" s="8">
        <v>2014</v>
      </c>
      <c r="E671" s="14">
        <v>2015</v>
      </c>
      <c r="F671" s="14" t="s">
        <v>100</v>
      </c>
      <c r="G671" s="11">
        <v>0.98519999999999996</v>
      </c>
      <c r="H671" s="11">
        <v>0.1522</v>
      </c>
      <c r="I671" s="11">
        <v>0.24590000000000001</v>
      </c>
      <c r="J671" s="11">
        <v>0.19670000000000001</v>
      </c>
      <c r="K671" s="11">
        <v>0.2389</v>
      </c>
      <c r="L671" s="7"/>
    </row>
    <row r="672" spans="1:12">
      <c r="A672" s="13" t="s">
        <v>125</v>
      </c>
      <c r="B672" s="8" t="s">
        <v>75</v>
      </c>
      <c r="C672" s="14" t="s">
        <v>65</v>
      </c>
      <c r="D672" s="8">
        <v>2014</v>
      </c>
      <c r="E672" s="14">
        <v>2015</v>
      </c>
      <c r="F672" s="14" t="s">
        <v>100</v>
      </c>
      <c r="G672" s="11">
        <v>0.9052</v>
      </c>
      <c r="H672" s="11">
        <v>0.1099</v>
      </c>
      <c r="I672" s="11">
        <v>0.17299999999999999</v>
      </c>
      <c r="J672" s="11">
        <v>0.20849999999999999</v>
      </c>
      <c r="K672" s="11">
        <v>0.23280000000000001</v>
      </c>
      <c r="L672" s="7"/>
    </row>
    <row r="673" spans="1:12">
      <c r="A673" s="13" t="s">
        <v>126</v>
      </c>
      <c r="B673" s="8" t="s">
        <v>75</v>
      </c>
      <c r="C673" s="14" t="s">
        <v>65</v>
      </c>
      <c r="D673" s="8">
        <v>2014</v>
      </c>
      <c r="E673" s="14">
        <v>2015</v>
      </c>
      <c r="F673" s="14" t="s">
        <v>100</v>
      </c>
      <c r="G673" s="11">
        <v>0.89500000000000002</v>
      </c>
      <c r="H673" s="11">
        <v>0.14749999999999999</v>
      </c>
      <c r="I673" s="11">
        <v>0.21759999999999999</v>
      </c>
      <c r="J673" s="11">
        <v>0.20380000000000001</v>
      </c>
      <c r="K673" s="11">
        <v>0.22939999999999999</v>
      </c>
      <c r="L673" s="7"/>
    </row>
    <row r="674" spans="1:12">
      <c r="A674" s="13" t="s">
        <v>127</v>
      </c>
      <c r="B674" s="8" t="s">
        <v>75</v>
      </c>
      <c r="C674" s="14" t="s">
        <v>65</v>
      </c>
      <c r="D674" s="8">
        <v>2014</v>
      </c>
      <c r="E674" s="14">
        <v>2015</v>
      </c>
      <c r="F674" s="14" t="s">
        <v>100</v>
      </c>
      <c r="G674" s="11">
        <v>0.92930000000000001</v>
      </c>
      <c r="H674" s="11">
        <v>0.11849999999999999</v>
      </c>
      <c r="I674" s="11">
        <v>0.2195</v>
      </c>
      <c r="J674" s="11">
        <v>0.31009999999999999</v>
      </c>
      <c r="K674" s="11">
        <v>0.33800000000000002</v>
      </c>
      <c r="L674" s="7"/>
    </row>
    <row r="675" spans="1:12">
      <c r="A675" s="13" t="s">
        <v>128</v>
      </c>
      <c r="B675" s="8" t="s">
        <v>75</v>
      </c>
      <c r="C675" s="14" t="s">
        <v>65</v>
      </c>
      <c r="D675" s="8">
        <v>2014</v>
      </c>
      <c r="E675" s="14">
        <v>2015</v>
      </c>
      <c r="F675" s="14" t="s">
        <v>100</v>
      </c>
      <c r="G675" s="11">
        <v>0.92030000000000001</v>
      </c>
      <c r="H675" s="11">
        <v>0.2114</v>
      </c>
      <c r="I675" s="11">
        <v>0.30959999999999999</v>
      </c>
      <c r="J675" s="11">
        <v>0.20930000000000001</v>
      </c>
      <c r="K675" s="11">
        <v>0.24990000000000001</v>
      </c>
      <c r="L675" s="7"/>
    </row>
    <row r="676" spans="1:12">
      <c r="A676" s="13" t="s">
        <v>129</v>
      </c>
      <c r="B676" s="8" t="s">
        <v>75</v>
      </c>
      <c r="C676" s="14" t="s">
        <v>65</v>
      </c>
      <c r="D676" s="8">
        <v>2014</v>
      </c>
      <c r="E676" s="14">
        <v>2015</v>
      </c>
      <c r="F676" s="14" t="s">
        <v>100</v>
      </c>
      <c r="G676" s="11">
        <v>0.9345</v>
      </c>
      <c r="H676" s="11">
        <v>0.2172</v>
      </c>
      <c r="I676" s="11">
        <v>0.31830000000000003</v>
      </c>
      <c r="J676" s="11">
        <v>0.33660000000000001</v>
      </c>
      <c r="K676" s="11">
        <v>0.36680000000000001</v>
      </c>
      <c r="L676" s="7"/>
    </row>
    <row r="677" spans="1:12">
      <c r="A677" s="13" t="s">
        <v>130</v>
      </c>
      <c r="B677" s="8" t="s">
        <v>75</v>
      </c>
      <c r="C677" s="14" t="s">
        <v>65</v>
      </c>
      <c r="D677" s="8">
        <v>2014</v>
      </c>
      <c r="E677" s="14">
        <v>2015</v>
      </c>
      <c r="F677" s="14" t="s">
        <v>100</v>
      </c>
      <c r="G677" s="11">
        <v>0.9234</v>
      </c>
      <c r="H677" s="11">
        <v>6.9500000000000006E-2</v>
      </c>
      <c r="I677" s="11">
        <v>0.14810000000000001</v>
      </c>
      <c r="J677" s="11">
        <v>0.31219999999999998</v>
      </c>
      <c r="K677" s="11">
        <v>0.36280000000000001</v>
      </c>
      <c r="L677" s="7"/>
    </row>
    <row r="678" spans="1:12">
      <c r="A678" s="13" t="s">
        <v>131</v>
      </c>
      <c r="B678" s="8" t="s">
        <v>75</v>
      </c>
      <c r="C678" s="14" t="s">
        <v>65</v>
      </c>
      <c r="D678" s="8">
        <v>2014</v>
      </c>
      <c r="E678" s="14">
        <v>2015</v>
      </c>
      <c r="F678" s="14" t="s">
        <v>100</v>
      </c>
      <c r="G678" s="11">
        <v>0.77580000000000005</v>
      </c>
      <c r="H678" s="11">
        <v>8.7900000000000006E-2</v>
      </c>
      <c r="I678" s="11">
        <v>0.1401</v>
      </c>
      <c r="J678" s="11">
        <v>0.20669999999999999</v>
      </c>
      <c r="K678" s="11">
        <v>0.23749999999999999</v>
      </c>
      <c r="L678" s="7"/>
    </row>
    <row r="679" spans="1:12">
      <c r="A679" s="13" t="s">
        <v>132</v>
      </c>
      <c r="B679" s="8" t="s">
        <v>76</v>
      </c>
      <c r="C679" s="14" t="s">
        <v>65</v>
      </c>
      <c r="D679" s="8">
        <v>2014</v>
      </c>
      <c r="E679" s="14">
        <v>2015</v>
      </c>
      <c r="F679" s="14" t="s">
        <v>100</v>
      </c>
      <c r="G679" s="11">
        <v>0.9294</v>
      </c>
      <c r="H679" s="11">
        <v>0.12180000000000001</v>
      </c>
      <c r="I679" s="11">
        <v>0.21</v>
      </c>
      <c r="J679" s="11">
        <v>8.2000000000000007E-3</v>
      </c>
      <c r="K679" s="11">
        <v>1.12E-2</v>
      </c>
      <c r="L679" s="7"/>
    </row>
    <row r="680" spans="1:12">
      <c r="A680" s="13" t="s">
        <v>133</v>
      </c>
      <c r="B680" s="8" t="s">
        <v>75</v>
      </c>
      <c r="C680" s="14" t="s">
        <v>65</v>
      </c>
      <c r="D680" s="8">
        <v>2014</v>
      </c>
      <c r="E680" s="14">
        <v>2015</v>
      </c>
      <c r="F680" s="14" t="s">
        <v>100</v>
      </c>
      <c r="G680" s="11">
        <v>0.88439999999999996</v>
      </c>
      <c r="H680" s="11">
        <v>0.17430000000000001</v>
      </c>
      <c r="I680" s="11">
        <v>0.28100000000000003</v>
      </c>
      <c r="J680" s="11">
        <v>0.2326</v>
      </c>
      <c r="K680" s="11">
        <v>0.26650000000000001</v>
      </c>
      <c r="L680" s="7"/>
    </row>
    <row r="681" spans="1:12">
      <c r="A681" s="13" t="s">
        <v>134</v>
      </c>
      <c r="B681" s="8" t="s">
        <v>75</v>
      </c>
      <c r="C681" s="14" t="s">
        <v>65</v>
      </c>
      <c r="D681" s="8">
        <v>2014</v>
      </c>
      <c r="E681" s="14">
        <v>2015</v>
      </c>
      <c r="F681" s="14" t="s">
        <v>100</v>
      </c>
      <c r="G681" s="11">
        <v>0.93959999999999999</v>
      </c>
      <c r="H681" s="11">
        <v>0.1464</v>
      </c>
      <c r="I681" s="11">
        <v>0.22620000000000001</v>
      </c>
      <c r="J681" s="11">
        <v>0.2276</v>
      </c>
      <c r="K681" s="11">
        <v>0.26369999999999999</v>
      </c>
      <c r="L681" s="7"/>
    </row>
    <row r="682" spans="1:12">
      <c r="A682" s="13" t="s">
        <v>135</v>
      </c>
      <c r="B682" s="8" t="s">
        <v>75</v>
      </c>
      <c r="C682" s="14" t="s">
        <v>65</v>
      </c>
      <c r="D682" s="8">
        <v>2014</v>
      </c>
      <c r="E682" s="14">
        <v>2015</v>
      </c>
      <c r="F682" s="14" t="s">
        <v>100</v>
      </c>
      <c r="G682" s="11">
        <v>0.92589999999999995</v>
      </c>
      <c r="H682" s="11">
        <v>0.1822</v>
      </c>
      <c r="I682" s="11">
        <v>0.26390000000000002</v>
      </c>
      <c r="J682" s="11">
        <v>0.18959999999999999</v>
      </c>
      <c r="K682" s="11">
        <v>0.2082</v>
      </c>
      <c r="L682" s="7"/>
    </row>
    <row r="683" spans="1:12">
      <c r="A683" s="13" t="s">
        <v>136</v>
      </c>
      <c r="B683" s="8" t="s">
        <v>75</v>
      </c>
      <c r="C683" s="14" t="s">
        <v>65</v>
      </c>
      <c r="D683" s="8">
        <v>2014</v>
      </c>
      <c r="E683" s="14">
        <v>2015</v>
      </c>
      <c r="F683" s="14" t="s">
        <v>100</v>
      </c>
      <c r="G683" s="11">
        <v>0.96519999999999995</v>
      </c>
      <c r="H683" s="11">
        <v>0.1716</v>
      </c>
      <c r="I683" s="11">
        <v>0.29160000000000003</v>
      </c>
      <c r="J683" s="11">
        <v>0.35520000000000002</v>
      </c>
      <c r="K683" s="11">
        <v>0.42609999999999998</v>
      </c>
      <c r="L683" s="7"/>
    </row>
    <row r="684" spans="1:12">
      <c r="A684" s="13" t="s">
        <v>137</v>
      </c>
      <c r="B684" s="8" t="s">
        <v>75</v>
      </c>
      <c r="C684" s="14" t="s">
        <v>65</v>
      </c>
      <c r="D684" s="8">
        <v>2014</v>
      </c>
      <c r="E684" s="14">
        <v>2015</v>
      </c>
      <c r="F684" s="14" t="s">
        <v>100</v>
      </c>
      <c r="G684" s="11">
        <v>0.95030000000000003</v>
      </c>
      <c r="H684" s="11">
        <v>0.17349999999999999</v>
      </c>
      <c r="I684" s="11">
        <v>0.28899999999999998</v>
      </c>
      <c r="J684" s="11">
        <v>0.35320000000000001</v>
      </c>
      <c r="K684" s="11">
        <v>0.39600000000000002</v>
      </c>
      <c r="L684" s="7"/>
    </row>
    <row r="685" spans="1:12">
      <c r="A685" s="13" t="s">
        <v>138</v>
      </c>
      <c r="B685" s="8" t="s">
        <v>75</v>
      </c>
      <c r="C685" s="14" t="s">
        <v>65</v>
      </c>
      <c r="D685" s="8">
        <v>2014</v>
      </c>
      <c r="E685" s="14">
        <v>2015</v>
      </c>
      <c r="F685" s="14" t="s">
        <v>100</v>
      </c>
      <c r="G685" s="11">
        <v>0.89129999999999998</v>
      </c>
      <c r="H685" s="11">
        <v>0.17610000000000001</v>
      </c>
      <c r="I685" s="11">
        <v>0.30280000000000001</v>
      </c>
      <c r="J685" s="11">
        <v>0.27460000000000001</v>
      </c>
      <c r="K685" s="11">
        <v>0.30990000000000001</v>
      </c>
      <c r="L685" s="7"/>
    </row>
    <row r="686" spans="1:12">
      <c r="A686" s="13" t="s">
        <v>139</v>
      </c>
      <c r="B686" s="8" t="s">
        <v>75</v>
      </c>
      <c r="C686" s="14" t="s">
        <v>65</v>
      </c>
      <c r="D686" s="8">
        <v>2014</v>
      </c>
      <c r="E686" s="14">
        <v>2015</v>
      </c>
      <c r="F686" s="14" t="s">
        <v>100</v>
      </c>
      <c r="G686" s="11">
        <v>0.92369999999999997</v>
      </c>
      <c r="H686" s="11">
        <v>6.9099999999999995E-2</v>
      </c>
      <c r="I686" s="11">
        <v>0.1341</v>
      </c>
      <c r="J686" s="11">
        <v>6.9099999999999995E-2</v>
      </c>
      <c r="K686" s="11">
        <v>8.1299999999999997E-2</v>
      </c>
      <c r="L686" s="7"/>
    </row>
    <row r="687" spans="1:12">
      <c r="A687" s="13" t="s">
        <v>140</v>
      </c>
      <c r="B687" s="8" t="s">
        <v>75</v>
      </c>
      <c r="C687" s="14" t="s">
        <v>65</v>
      </c>
      <c r="D687" s="8">
        <v>2014</v>
      </c>
      <c r="E687" s="14">
        <v>2015</v>
      </c>
      <c r="F687" s="14" t="s">
        <v>100</v>
      </c>
      <c r="G687" s="11">
        <v>0.95409999999999995</v>
      </c>
      <c r="H687" s="11">
        <v>0.2283</v>
      </c>
      <c r="I687" s="11">
        <v>0.35249999999999998</v>
      </c>
      <c r="J687" s="11">
        <v>0.19309999999999999</v>
      </c>
      <c r="K687" s="11">
        <v>0.21859999999999999</v>
      </c>
      <c r="L687" s="7"/>
    </row>
    <row r="688" spans="1:12">
      <c r="A688" s="13" t="s">
        <v>141</v>
      </c>
      <c r="B688" s="8" t="s">
        <v>75</v>
      </c>
      <c r="C688" s="14" t="s">
        <v>65</v>
      </c>
      <c r="D688" s="8">
        <v>2014</v>
      </c>
      <c r="E688" s="14">
        <v>2015</v>
      </c>
      <c r="F688" s="14" t="s">
        <v>100</v>
      </c>
      <c r="G688" s="11">
        <v>0.95379999999999998</v>
      </c>
      <c r="H688" s="11">
        <v>0.113</v>
      </c>
      <c r="I688" s="11">
        <v>0.18329999999999999</v>
      </c>
      <c r="J688" s="11">
        <v>0.22889999999999999</v>
      </c>
      <c r="K688" s="11">
        <v>0.27450000000000002</v>
      </c>
      <c r="L688" s="7"/>
    </row>
    <row r="689" spans="1:12">
      <c r="A689" s="13" t="s">
        <v>142</v>
      </c>
      <c r="B689" s="8" t="s">
        <v>75</v>
      </c>
      <c r="C689" s="14" t="s">
        <v>65</v>
      </c>
      <c r="D689" s="8">
        <v>2014</v>
      </c>
      <c r="E689" s="14">
        <v>2015</v>
      </c>
      <c r="F689" s="14" t="s">
        <v>100</v>
      </c>
      <c r="G689" s="11">
        <v>0.8589</v>
      </c>
      <c r="H689" s="11">
        <v>0.1043</v>
      </c>
      <c r="I689" s="11">
        <v>0.192</v>
      </c>
      <c r="J689" s="11">
        <v>0.2215</v>
      </c>
      <c r="K689" s="11">
        <v>0.25459999999999999</v>
      </c>
      <c r="L689" s="7"/>
    </row>
    <row r="690" spans="1:12">
      <c r="A690" s="13" t="s">
        <v>143</v>
      </c>
      <c r="B690" s="8" t="s">
        <v>74</v>
      </c>
      <c r="C690" s="14" t="s">
        <v>65</v>
      </c>
      <c r="D690" s="8">
        <v>2014</v>
      </c>
      <c r="E690" s="14">
        <v>2015</v>
      </c>
      <c r="F690" s="14" t="s">
        <v>100</v>
      </c>
      <c r="G690" s="11">
        <v>0.99619999999999997</v>
      </c>
      <c r="H690" s="11">
        <v>0.1099</v>
      </c>
      <c r="I690" s="11">
        <v>0.1978</v>
      </c>
      <c r="J690" s="11">
        <v>8.5500000000000007E-2</v>
      </c>
      <c r="K690" s="11">
        <v>0.13089999999999999</v>
      </c>
      <c r="L690" s="7"/>
    </row>
    <row r="691" spans="1:12">
      <c r="A691" s="13" t="s">
        <v>144</v>
      </c>
      <c r="B691" s="8" t="s">
        <v>74</v>
      </c>
      <c r="C691" s="14" t="s">
        <v>65</v>
      </c>
      <c r="D691" s="8">
        <v>2014</v>
      </c>
      <c r="E691" s="14">
        <v>2015</v>
      </c>
      <c r="F691" s="14" t="s">
        <v>100</v>
      </c>
      <c r="G691" s="11">
        <v>0.97040000000000004</v>
      </c>
      <c r="H691" s="11">
        <v>0.1143</v>
      </c>
      <c r="I691" s="11">
        <v>0.19489999999999999</v>
      </c>
      <c r="J691" s="11">
        <v>0.1022</v>
      </c>
      <c r="K691" s="11">
        <v>0.14940000000000001</v>
      </c>
      <c r="L691" s="7"/>
    </row>
    <row r="692" spans="1:12">
      <c r="A692" s="13" t="s">
        <v>145</v>
      </c>
      <c r="B692" s="8" t="s">
        <v>75</v>
      </c>
      <c r="C692" s="14" t="s">
        <v>65</v>
      </c>
      <c r="D692" s="8">
        <v>2014</v>
      </c>
      <c r="E692" s="14">
        <v>2015</v>
      </c>
      <c r="F692" s="14" t="s">
        <v>100</v>
      </c>
      <c r="G692" s="11">
        <v>0.87390000000000001</v>
      </c>
      <c r="H692" s="11">
        <v>8.0199999999999994E-2</v>
      </c>
      <c r="I692" s="11">
        <v>0.14510000000000001</v>
      </c>
      <c r="J692" s="11">
        <v>0.23769999999999999</v>
      </c>
      <c r="K692" s="11">
        <v>0.25929999999999997</v>
      </c>
      <c r="L692" s="7"/>
    </row>
    <row r="693" spans="1:12">
      <c r="A693" s="13" t="s">
        <v>146</v>
      </c>
      <c r="B693" s="8" t="s">
        <v>75</v>
      </c>
      <c r="C693" s="14" t="s">
        <v>65</v>
      </c>
      <c r="D693" s="8">
        <v>2014</v>
      </c>
      <c r="E693" s="14">
        <v>2015</v>
      </c>
      <c r="F693" s="14" t="s">
        <v>100</v>
      </c>
      <c r="G693" s="11">
        <v>0.88639999999999997</v>
      </c>
      <c r="H693" s="11">
        <v>0.17560000000000001</v>
      </c>
      <c r="I693" s="11">
        <v>0.25600000000000001</v>
      </c>
      <c r="J693" s="11">
        <v>0.23760000000000001</v>
      </c>
      <c r="K693" s="11">
        <v>0.26910000000000001</v>
      </c>
      <c r="L693" s="7"/>
    </row>
    <row r="694" spans="1:12">
      <c r="A694" s="13" t="s">
        <v>147</v>
      </c>
      <c r="B694" s="8" t="s">
        <v>74</v>
      </c>
      <c r="C694" s="14" t="s">
        <v>65</v>
      </c>
      <c r="D694" s="8">
        <v>2014</v>
      </c>
      <c r="E694" s="14">
        <v>2015</v>
      </c>
      <c r="F694" s="14" t="s">
        <v>100</v>
      </c>
      <c r="G694" s="11">
        <v>0.98399999999999999</v>
      </c>
      <c r="H694" s="11">
        <v>0.11749999999999999</v>
      </c>
      <c r="I694" s="11">
        <v>0.19700000000000001</v>
      </c>
      <c r="J694" s="11">
        <v>9.0800000000000006E-2</v>
      </c>
      <c r="K694" s="11">
        <v>0.13789999999999999</v>
      </c>
      <c r="L694" s="7"/>
    </row>
    <row r="695" spans="1:12">
      <c r="A695" s="13" t="s">
        <v>148</v>
      </c>
      <c r="B695" s="8" t="s">
        <v>75</v>
      </c>
      <c r="C695" s="14" t="s">
        <v>65</v>
      </c>
      <c r="D695" s="8">
        <v>2014</v>
      </c>
      <c r="E695" s="14">
        <v>2015</v>
      </c>
      <c r="F695" s="14" t="s">
        <v>100</v>
      </c>
      <c r="G695" s="11">
        <v>0.95189999999999997</v>
      </c>
      <c r="H695" s="11">
        <v>0.15870000000000001</v>
      </c>
      <c r="I695" s="11">
        <v>0.28039999999999998</v>
      </c>
      <c r="J695" s="11">
        <v>0.35980000000000001</v>
      </c>
      <c r="K695" s="11">
        <v>0.39889999999999998</v>
      </c>
      <c r="L695" s="7"/>
    </row>
    <row r="696" spans="1:12">
      <c r="A696" s="13" t="s">
        <v>149</v>
      </c>
      <c r="B696" s="8" t="s">
        <v>75</v>
      </c>
      <c r="C696" s="14" t="s">
        <v>65</v>
      </c>
      <c r="D696" s="8">
        <v>2014</v>
      </c>
      <c r="E696" s="14">
        <v>2015</v>
      </c>
      <c r="F696" s="14" t="s">
        <v>100</v>
      </c>
      <c r="G696" s="11">
        <v>0.96309999999999996</v>
      </c>
      <c r="H696" s="11">
        <v>0.21929999999999999</v>
      </c>
      <c r="I696" s="11">
        <v>0.29630000000000001</v>
      </c>
      <c r="J696" s="11">
        <v>0.31979999999999997</v>
      </c>
      <c r="K696" s="11">
        <v>0.35220000000000001</v>
      </c>
      <c r="L696" s="7"/>
    </row>
    <row r="697" spans="1:12">
      <c r="A697" s="13" t="s">
        <v>150</v>
      </c>
      <c r="B697" s="8" t="s">
        <v>74</v>
      </c>
      <c r="C697" s="14" t="s">
        <v>65</v>
      </c>
      <c r="D697" s="8">
        <v>2014</v>
      </c>
      <c r="E697" s="14">
        <v>2015</v>
      </c>
      <c r="F697" s="14" t="s">
        <v>100</v>
      </c>
      <c r="G697" s="11">
        <v>0.97619999999999996</v>
      </c>
      <c r="H697" s="11">
        <v>0.15160000000000001</v>
      </c>
      <c r="I697" s="11">
        <v>0.2419</v>
      </c>
      <c r="J697" s="11">
        <v>8.7499999999999994E-2</v>
      </c>
      <c r="K697" s="11">
        <v>0.13239999999999999</v>
      </c>
      <c r="L697" s="7"/>
    </row>
    <row r="698" spans="1:12">
      <c r="A698" s="13" t="s">
        <v>151</v>
      </c>
      <c r="B698" s="8" t="s">
        <v>74</v>
      </c>
      <c r="C698" s="14" t="s">
        <v>65</v>
      </c>
      <c r="D698" s="8">
        <v>2014</v>
      </c>
      <c r="E698" s="14">
        <v>2015</v>
      </c>
      <c r="F698" s="14" t="s">
        <v>100</v>
      </c>
      <c r="G698" s="11">
        <v>0.86470000000000002</v>
      </c>
      <c r="H698" s="11">
        <v>0.1198</v>
      </c>
      <c r="I698" s="11">
        <v>0.20030000000000001</v>
      </c>
      <c r="J698" s="11">
        <v>0.1174</v>
      </c>
      <c r="K698" s="11">
        <v>0.1686</v>
      </c>
      <c r="L698" s="7"/>
    </row>
    <row r="699" spans="1:12">
      <c r="A699" s="13" t="s">
        <v>152</v>
      </c>
      <c r="B699" s="8" t="s">
        <v>75</v>
      </c>
      <c r="C699" s="14" t="s">
        <v>65</v>
      </c>
      <c r="D699" s="8">
        <v>2014</v>
      </c>
      <c r="E699" s="14">
        <v>2015</v>
      </c>
      <c r="F699" s="14" t="s">
        <v>100</v>
      </c>
      <c r="G699" s="11">
        <v>0.89170000000000005</v>
      </c>
      <c r="H699" s="11">
        <v>0.15459999999999999</v>
      </c>
      <c r="I699" s="11">
        <v>0.2329</v>
      </c>
      <c r="J699" s="11">
        <v>0.2727</v>
      </c>
      <c r="K699" s="11">
        <v>0.3054</v>
      </c>
      <c r="L699" s="7"/>
    </row>
    <row r="700" spans="1:12">
      <c r="A700" s="13" t="s">
        <v>153</v>
      </c>
      <c r="B700" s="8" t="s">
        <v>74</v>
      </c>
      <c r="C700" s="14" t="s">
        <v>65</v>
      </c>
      <c r="D700" s="8">
        <v>2014</v>
      </c>
      <c r="E700" s="14">
        <v>2015</v>
      </c>
      <c r="F700" s="14" t="s">
        <v>100</v>
      </c>
      <c r="G700" s="11">
        <v>0.92910000000000004</v>
      </c>
      <c r="H700" s="11">
        <v>7.17E-2</v>
      </c>
      <c r="I700" s="11">
        <v>0.16400000000000001</v>
      </c>
      <c r="J700" s="11">
        <v>6.3100000000000003E-2</v>
      </c>
      <c r="K700" s="11">
        <v>0.108</v>
      </c>
      <c r="L700" s="7"/>
    </row>
    <row r="701" spans="1:12">
      <c r="A701" s="13" t="s">
        <v>154</v>
      </c>
      <c r="B701" s="8" t="s">
        <v>74</v>
      </c>
      <c r="C701" s="14" t="s">
        <v>65</v>
      </c>
      <c r="D701" s="8">
        <v>2014</v>
      </c>
      <c r="E701" s="14">
        <v>2015</v>
      </c>
      <c r="F701" s="14" t="s">
        <v>100</v>
      </c>
      <c r="G701" s="11">
        <v>0.88919999999999999</v>
      </c>
      <c r="H701" s="11">
        <v>9.2299999999999993E-2</v>
      </c>
      <c r="I701" s="11">
        <v>0.1883</v>
      </c>
      <c r="J701" s="11">
        <v>7.4800000000000005E-2</v>
      </c>
      <c r="K701" s="11">
        <v>0.122</v>
      </c>
      <c r="L701" s="7"/>
    </row>
    <row r="702" spans="1:12">
      <c r="A702" s="13" t="s">
        <v>155</v>
      </c>
      <c r="B702" s="8" t="s">
        <v>74</v>
      </c>
      <c r="C702" s="14" t="s">
        <v>65</v>
      </c>
      <c r="D702" s="8">
        <v>2014</v>
      </c>
      <c r="E702" s="14">
        <v>2015</v>
      </c>
      <c r="F702" s="14" t="s">
        <v>100</v>
      </c>
      <c r="G702" s="11">
        <v>0.86409999999999998</v>
      </c>
      <c r="H702" s="11">
        <v>9.0399999999999994E-2</v>
      </c>
      <c r="I702" s="11">
        <v>0.19139999999999999</v>
      </c>
      <c r="J702" s="11">
        <v>6.5500000000000003E-2</v>
      </c>
      <c r="K702" s="11">
        <v>0.114</v>
      </c>
      <c r="L702" s="7"/>
    </row>
    <row r="703" spans="1:12">
      <c r="A703" s="13" t="s">
        <v>156</v>
      </c>
      <c r="B703" s="8" t="s">
        <v>74</v>
      </c>
      <c r="C703" s="14" t="s">
        <v>65</v>
      </c>
      <c r="D703" s="8">
        <v>2014</v>
      </c>
      <c r="E703" s="14">
        <v>2015</v>
      </c>
      <c r="F703" s="14" t="s">
        <v>100</v>
      </c>
      <c r="G703" s="11">
        <v>0.94389999999999996</v>
      </c>
      <c r="H703" s="11">
        <v>3.44E-2</v>
      </c>
      <c r="I703" s="11">
        <v>0.1416</v>
      </c>
      <c r="J703" s="11">
        <v>1.2999999999999999E-2</v>
      </c>
      <c r="K703" s="11">
        <v>5.7200000000000001E-2</v>
      </c>
      <c r="L703" s="7"/>
    </row>
    <row r="704" spans="1:12">
      <c r="A704" s="13" t="s">
        <v>157</v>
      </c>
      <c r="B704" s="8" t="s">
        <v>74</v>
      </c>
      <c r="C704" s="14" t="s">
        <v>65</v>
      </c>
      <c r="D704" s="8">
        <v>2014</v>
      </c>
      <c r="E704" s="14">
        <v>2015</v>
      </c>
      <c r="F704" s="14" t="s">
        <v>100</v>
      </c>
      <c r="G704" s="11">
        <v>0.97319999999999995</v>
      </c>
      <c r="H704" s="11">
        <v>2.63E-2</v>
      </c>
      <c r="I704" s="11">
        <v>0.1222</v>
      </c>
      <c r="J704" s="11">
        <v>9.5999999999999992E-3</v>
      </c>
      <c r="K704" s="11">
        <v>5.2299999999999999E-2</v>
      </c>
      <c r="L704" s="7"/>
    </row>
    <row r="705" spans="1:12">
      <c r="A705" s="13" t="s">
        <v>158</v>
      </c>
      <c r="B705" s="8" t="s">
        <v>75</v>
      </c>
      <c r="C705" s="14" t="s">
        <v>65</v>
      </c>
      <c r="D705" s="8">
        <v>2014</v>
      </c>
      <c r="E705" s="14">
        <v>2015</v>
      </c>
      <c r="F705" s="14" t="s">
        <v>100</v>
      </c>
      <c r="G705" s="11">
        <v>0.96199999999999997</v>
      </c>
      <c r="H705" s="11">
        <v>0.16220000000000001</v>
      </c>
      <c r="I705" s="11">
        <v>0.24890000000000001</v>
      </c>
      <c r="J705" s="11">
        <v>0.29220000000000002</v>
      </c>
      <c r="K705" s="11">
        <v>0.33110000000000001</v>
      </c>
      <c r="L705" s="7"/>
    </row>
    <row r="706" spans="1:12">
      <c r="A706" s="13" t="s">
        <v>159</v>
      </c>
      <c r="B706" s="8" t="s">
        <v>75</v>
      </c>
      <c r="C706" s="14" t="s">
        <v>65</v>
      </c>
      <c r="D706" s="8">
        <v>2014</v>
      </c>
      <c r="E706" s="14">
        <v>2015</v>
      </c>
      <c r="F706" s="14" t="s">
        <v>100</v>
      </c>
      <c r="G706" s="11">
        <v>0.86960000000000004</v>
      </c>
      <c r="H706" s="11">
        <v>6.1199999999999997E-2</v>
      </c>
      <c r="I706" s="11">
        <v>0.1633</v>
      </c>
      <c r="J706" s="11">
        <v>8.1600000000000006E-2</v>
      </c>
      <c r="K706" s="11">
        <v>0.12239999999999999</v>
      </c>
      <c r="L706" s="7"/>
    </row>
    <row r="707" spans="1:12">
      <c r="A707" s="13" t="s">
        <v>160</v>
      </c>
      <c r="B707" s="8" t="s">
        <v>75</v>
      </c>
      <c r="C707" s="14" t="s">
        <v>65</v>
      </c>
      <c r="D707" s="8">
        <v>2014</v>
      </c>
      <c r="E707" s="14">
        <v>2015</v>
      </c>
      <c r="F707" s="14" t="s">
        <v>100</v>
      </c>
      <c r="G707" s="11">
        <v>0.92020000000000002</v>
      </c>
      <c r="H707" s="11">
        <v>0.13950000000000001</v>
      </c>
      <c r="I707" s="11">
        <v>0.2266</v>
      </c>
      <c r="J707" s="11">
        <v>0.2422</v>
      </c>
      <c r="K707" s="11">
        <v>0.26669999999999999</v>
      </c>
      <c r="L707" s="7"/>
    </row>
    <row r="708" spans="1:12">
      <c r="A708" s="13" t="s">
        <v>161</v>
      </c>
      <c r="B708" s="8" t="s">
        <v>74</v>
      </c>
      <c r="C708" s="14" t="s">
        <v>65</v>
      </c>
      <c r="D708" s="8">
        <v>2014</v>
      </c>
      <c r="E708" s="14">
        <v>2015</v>
      </c>
      <c r="F708" s="14" t="s">
        <v>100</v>
      </c>
      <c r="G708" s="11">
        <v>0.97170000000000001</v>
      </c>
      <c r="H708" s="11">
        <v>1.84E-2</v>
      </c>
      <c r="I708" s="11">
        <v>0.1263</v>
      </c>
      <c r="J708" s="11">
        <v>8.0000000000000002E-3</v>
      </c>
      <c r="K708" s="11">
        <v>7.1800000000000003E-2</v>
      </c>
      <c r="L708" s="7"/>
    </row>
    <row r="709" spans="1:12">
      <c r="A709" s="13" t="s">
        <v>162</v>
      </c>
      <c r="B709" s="8" t="s">
        <v>74</v>
      </c>
      <c r="C709" s="14" t="s">
        <v>65</v>
      </c>
      <c r="D709" s="8">
        <v>2014</v>
      </c>
      <c r="E709" s="14">
        <v>2015</v>
      </c>
      <c r="F709" s="14" t="s">
        <v>100</v>
      </c>
      <c r="G709" s="11">
        <v>0.75870000000000004</v>
      </c>
      <c r="H709" s="11">
        <v>0.1173</v>
      </c>
      <c r="I709" s="11">
        <v>0.2056</v>
      </c>
      <c r="J709" s="11">
        <v>7.7200000000000005E-2</v>
      </c>
      <c r="K709" s="11">
        <v>0.13350000000000001</v>
      </c>
      <c r="L709" s="7"/>
    </row>
    <row r="710" spans="1:12">
      <c r="A710" s="13" t="s">
        <v>163</v>
      </c>
      <c r="B710" s="8" t="s">
        <v>75</v>
      </c>
      <c r="C710" s="14" t="s">
        <v>65</v>
      </c>
      <c r="D710" s="8">
        <v>2014</v>
      </c>
      <c r="E710" s="14">
        <v>2015</v>
      </c>
      <c r="F710" s="14" t="s">
        <v>100</v>
      </c>
      <c r="G710" s="11">
        <v>0.85629999999999995</v>
      </c>
      <c r="H710" s="11">
        <v>0.17849999999999999</v>
      </c>
      <c r="I710" s="11">
        <v>0.28050000000000003</v>
      </c>
      <c r="J710" s="11">
        <v>0.31540000000000001</v>
      </c>
      <c r="K710" s="11">
        <v>0.36399999999999999</v>
      </c>
      <c r="L710" s="7"/>
    </row>
    <row r="711" spans="1:12">
      <c r="A711" s="13" t="s">
        <v>164</v>
      </c>
      <c r="B711" s="8" t="s">
        <v>75</v>
      </c>
      <c r="C711" s="14" t="s">
        <v>65</v>
      </c>
      <c r="D711" s="8">
        <v>2014</v>
      </c>
      <c r="E711" s="14">
        <v>2015</v>
      </c>
      <c r="F711" s="14" t="s">
        <v>100</v>
      </c>
      <c r="G711" s="11">
        <v>0.9163</v>
      </c>
      <c r="H711" s="11">
        <v>0.18659999999999999</v>
      </c>
      <c r="I711" s="11">
        <v>0.28199999999999997</v>
      </c>
      <c r="J711" s="11">
        <v>0.2356</v>
      </c>
      <c r="K711" s="11">
        <v>0.2651</v>
      </c>
      <c r="L711" s="7"/>
    </row>
    <row r="712" spans="1:12">
      <c r="A712" s="13" t="s">
        <v>165</v>
      </c>
      <c r="B712" s="8" t="s">
        <v>75</v>
      </c>
      <c r="C712" s="14" t="s">
        <v>65</v>
      </c>
      <c r="D712" s="8">
        <v>2014</v>
      </c>
      <c r="E712" s="14">
        <v>2015</v>
      </c>
      <c r="F712" s="14" t="s">
        <v>100</v>
      </c>
      <c r="G712" s="11">
        <v>0.94820000000000004</v>
      </c>
      <c r="H712" s="11">
        <v>0.14630000000000001</v>
      </c>
      <c r="I712" s="11">
        <v>0.2366</v>
      </c>
      <c r="J712" s="11">
        <v>0.34360000000000002</v>
      </c>
      <c r="K712" s="11">
        <v>0.36870000000000003</v>
      </c>
      <c r="L712" s="7"/>
    </row>
    <row r="713" spans="1:12">
      <c r="A713" s="13" t="s">
        <v>166</v>
      </c>
      <c r="B713" s="8" t="s">
        <v>75</v>
      </c>
      <c r="C713" s="14" t="s">
        <v>65</v>
      </c>
      <c r="D713" s="8">
        <v>2014</v>
      </c>
      <c r="E713" s="14">
        <v>2015</v>
      </c>
      <c r="F713" s="14" t="s">
        <v>100</v>
      </c>
      <c r="G713" s="11">
        <v>0.69830000000000003</v>
      </c>
      <c r="H713" s="11">
        <v>0.1202</v>
      </c>
      <c r="I713" s="11">
        <v>0.1845</v>
      </c>
      <c r="J713" s="11">
        <v>0.25750000000000001</v>
      </c>
      <c r="K713" s="11">
        <v>0.30470000000000003</v>
      </c>
      <c r="L713" s="7"/>
    </row>
    <row r="714" spans="1:12">
      <c r="A714" s="13" t="s">
        <v>167</v>
      </c>
      <c r="B714" s="8" t="s">
        <v>74</v>
      </c>
      <c r="C714" s="14" t="s">
        <v>65</v>
      </c>
      <c r="D714" s="8">
        <v>2014</v>
      </c>
      <c r="E714" s="14">
        <v>2015</v>
      </c>
      <c r="F714" s="14" t="s">
        <v>100</v>
      </c>
      <c r="G714" s="11">
        <v>0.98309999999999997</v>
      </c>
      <c r="H714" s="11">
        <v>0.21510000000000001</v>
      </c>
      <c r="I714" s="11">
        <v>0.34129999999999999</v>
      </c>
      <c r="J714" s="11">
        <v>0.1847</v>
      </c>
      <c r="K714" s="11">
        <v>0.24890000000000001</v>
      </c>
      <c r="L714" s="7"/>
    </row>
    <row r="715" spans="1:12">
      <c r="A715" s="13" t="s">
        <v>168</v>
      </c>
      <c r="B715" s="8" t="s">
        <v>75</v>
      </c>
      <c r="C715" s="14" t="s">
        <v>65</v>
      </c>
      <c r="D715" s="8">
        <v>2014</v>
      </c>
      <c r="E715" s="14">
        <v>2015</v>
      </c>
      <c r="F715" s="14" t="s">
        <v>100</v>
      </c>
      <c r="G715" s="11">
        <v>0.85799999999999998</v>
      </c>
      <c r="H715" s="11">
        <v>0.1588</v>
      </c>
      <c r="I715" s="11">
        <v>0.23949999999999999</v>
      </c>
      <c r="J715" s="11">
        <v>0.22209999999999999</v>
      </c>
      <c r="K715" s="11">
        <v>0.25059999999999999</v>
      </c>
      <c r="L715" s="7"/>
    </row>
    <row r="716" spans="1:12">
      <c r="A716" s="13" t="s">
        <v>169</v>
      </c>
      <c r="B716" s="8" t="s">
        <v>74</v>
      </c>
      <c r="C716" s="14" t="s">
        <v>65</v>
      </c>
      <c r="D716" s="8">
        <v>2014</v>
      </c>
      <c r="E716" s="14">
        <v>2015</v>
      </c>
      <c r="F716" s="14" t="s">
        <v>100</v>
      </c>
      <c r="G716" s="11">
        <v>0.9405</v>
      </c>
      <c r="H716" s="11">
        <v>0.13519999999999999</v>
      </c>
      <c r="I716" s="11">
        <v>0.24790000000000001</v>
      </c>
      <c r="J716" s="11">
        <v>0.1133</v>
      </c>
      <c r="K716" s="11">
        <v>0.16869999999999999</v>
      </c>
      <c r="L716" s="7"/>
    </row>
    <row r="717" spans="1:12">
      <c r="A717" s="13" t="s">
        <v>170</v>
      </c>
      <c r="B717" s="8" t="s">
        <v>74</v>
      </c>
      <c r="C717" s="14" t="s">
        <v>65</v>
      </c>
      <c r="D717" s="8">
        <v>2014</v>
      </c>
      <c r="E717" s="14">
        <v>2015</v>
      </c>
      <c r="F717" s="14" t="s">
        <v>100</v>
      </c>
      <c r="G717" s="11">
        <v>0.87190000000000001</v>
      </c>
      <c r="H717" s="11">
        <v>0.1143</v>
      </c>
      <c r="I717" s="11">
        <v>0.1903</v>
      </c>
      <c r="J717" s="11">
        <v>7.9000000000000001E-2</v>
      </c>
      <c r="K717" s="11">
        <v>0.11559999999999999</v>
      </c>
      <c r="L717" s="7"/>
    </row>
    <row r="718" spans="1:12">
      <c r="A718" s="13" t="s">
        <v>171</v>
      </c>
      <c r="B718" s="8" t="s">
        <v>75</v>
      </c>
      <c r="C718" s="14" t="s">
        <v>65</v>
      </c>
      <c r="D718" s="8">
        <v>2014</v>
      </c>
      <c r="E718" s="14">
        <v>2015</v>
      </c>
      <c r="F718" s="14" t="s">
        <v>100</v>
      </c>
      <c r="G718" s="11">
        <v>0.96679999999999999</v>
      </c>
      <c r="H718" s="11">
        <v>0.2097</v>
      </c>
      <c r="I718" s="11">
        <v>0.29499999999999998</v>
      </c>
      <c r="J718" s="11">
        <v>0.434</v>
      </c>
      <c r="K718" s="11">
        <v>0.45929999999999999</v>
      </c>
      <c r="L718" s="7"/>
    </row>
    <row r="719" spans="1:12">
      <c r="A719" s="51" t="s">
        <v>172</v>
      </c>
      <c r="B719" s="8" t="s">
        <v>66</v>
      </c>
      <c r="C719" s="14" t="s">
        <v>3</v>
      </c>
      <c r="D719" s="8">
        <v>2015</v>
      </c>
      <c r="E719" s="14">
        <v>2015</v>
      </c>
      <c r="F719" s="14" t="s">
        <v>100</v>
      </c>
      <c r="G719" s="11">
        <v>0.93579999999999997</v>
      </c>
      <c r="H719" s="11">
        <v>0.13009999999999999</v>
      </c>
      <c r="I719" s="11">
        <v>0.2152</v>
      </c>
      <c r="J719" s="11">
        <v>0.1206</v>
      </c>
      <c r="K719" s="11">
        <v>0.1527</v>
      </c>
      <c r="L719" s="7"/>
    </row>
    <row r="720" spans="1:12">
      <c r="A720" s="51" t="s">
        <v>173</v>
      </c>
      <c r="B720" s="8" t="s">
        <v>74</v>
      </c>
      <c r="C720" s="14" t="s">
        <v>3</v>
      </c>
      <c r="D720" s="8">
        <v>2015</v>
      </c>
      <c r="E720" s="14">
        <v>2015</v>
      </c>
      <c r="F720" s="14" t="s">
        <v>100</v>
      </c>
      <c r="G720" s="11">
        <v>0.85389999999999999</v>
      </c>
      <c r="H720" s="11">
        <v>0.11459999999999999</v>
      </c>
      <c r="I720" s="11">
        <v>0.22359999999999999</v>
      </c>
      <c r="J720" s="11">
        <v>7.2800000000000004E-2</v>
      </c>
      <c r="K720" s="11">
        <v>0.13250000000000001</v>
      </c>
      <c r="L720" s="7"/>
    </row>
    <row r="721" spans="1:12">
      <c r="A721" s="51" t="s">
        <v>174</v>
      </c>
      <c r="B721" s="8" t="s">
        <v>75</v>
      </c>
      <c r="C721" s="14" t="s">
        <v>3</v>
      </c>
      <c r="D721" s="8">
        <v>2015</v>
      </c>
      <c r="E721" s="14">
        <v>2015</v>
      </c>
      <c r="F721" s="14" t="s">
        <v>100</v>
      </c>
      <c r="G721" s="11">
        <v>0.42859999999999998</v>
      </c>
      <c r="H721" s="11">
        <v>0.1053</v>
      </c>
      <c r="I721" s="11">
        <v>0.21049999999999999</v>
      </c>
      <c r="J721" s="11">
        <v>0</v>
      </c>
      <c r="K721" s="11">
        <v>0</v>
      </c>
      <c r="L721" s="7"/>
    </row>
    <row r="722" spans="1:12">
      <c r="A722" s="51" t="s">
        <v>175</v>
      </c>
      <c r="B722" s="8" t="s">
        <v>75</v>
      </c>
      <c r="C722" s="14" t="s">
        <v>3</v>
      </c>
      <c r="D722" s="8">
        <v>2015</v>
      </c>
      <c r="E722" s="14">
        <v>2015</v>
      </c>
      <c r="F722" s="14" t="s">
        <v>100</v>
      </c>
      <c r="G722" s="11">
        <v>0.94169999999999998</v>
      </c>
      <c r="H722" s="11">
        <v>0.1399</v>
      </c>
      <c r="I722" s="11">
        <v>0.22869999999999999</v>
      </c>
      <c r="J722" s="11">
        <v>0.25900000000000001</v>
      </c>
      <c r="K722" s="11">
        <v>0.2722</v>
      </c>
      <c r="L722" s="7"/>
    </row>
    <row r="723" spans="1:12">
      <c r="A723" s="51" t="s">
        <v>176</v>
      </c>
      <c r="B723" s="8" t="s">
        <v>75</v>
      </c>
      <c r="C723" s="14" t="s">
        <v>3</v>
      </c>
      <c r="D723" s="8">
        <v>2015</v>
      </c>
      <c r="E723" s="14">
        <v>2015</v>
      </c>
      <c r="F723" s="14" t="s">
        <v>100</v>
      </c>
      <c r="G723" s="11">
        <v>0.92669999999999997</v>
      </c>
      <c r="H723" s="11">
        <v>0.14560000000000001</v>
      </c>
      <c r="I723" s="11">
        <v>0.21529999999999999</v>
      </c>
      <c r="J723" s="11">
        <v>0.26719999999999999</v>
      </c>
      <c r="K723" s="11">
        <v>0.2903</v>
      </c>
      <c r="L723" s="7"/>
    </row>
    <row r="724" spans="1:12">
      <c r="A724" s="51" t="s">
        <v>177</v>
      </c>
      <c r="B724" s="8" t="s">
        <v>75</v>
      </c>
      <c r="C724" s="14" t="s">
        <v>3</v>
      </c>
      <c r="D724" s="8">
        <v>2015</v>
      </c>
      <c r="E724" s="14">
        <v>2015</v>
      </c>
      <c r="F724" s="14" t="s">
        <v>100</v>
      </c>
      <c r="G724" s="11">
        <v>0.95620000000000005</v>
      </c>
      <c r="H724" s="11">
        <v>0.12809999999999999</v>
      </c>
      <c r="I724" s="11">
        <v>0.20669999999999999</v>
      </c>
      <c r="J724" s="11">
        <v>0.24310000000000001</v>
      </c>
      <c r="K724" s="11">
        <v>0.26640000000000003</v>
      </c>
      <c r="L724" s="7"/>
    </row>
    <row r="725" spans="1:12">
      <c r="A725" s="51" t="s">
        <v>178</v>
      </c>
      <c r="B725" s="8" t="s">
        <v>75</v>
      </c>
      <c r="C725" s="14" t="s">
        <v>3</v>
      </c>
      <c r="D725" s="8">
        <v>2015</v>
      </c>
      <c r="E725" s="14">
        <v>2015</v>
      </c>
      <c r="F725" s="14" t="s">
        <v>100</v>
      </c>
      <c r="G725" s="11">
        <v>0.90280000000000005</v>
      </c>
      <c r="H725" s="11">
        <v>0.1333</v>
      </c>
      <c r="I725" s="11">
        <v>0.21779999999999999</v>
      </c>
      <c r="J725" s="11">
        <v>0.33329999999999999</v>
      </c>
      <c r="K725" s="11">
        <v>0.38669999999999999</v>
      </c>
      <c r="L725" s="7"/>
    </row>
    <row r="726" spans="1:12">
      <c r="A726" s="51" t="s">
        <v>179</v>
      </c>
      <c r="B726" s="8" t="s">
        <v>74</v>
      </c>
      <c r="C726" s="14" t="s">
        <v>3</v>
      </c>
      <c r="D726" s="8">
        <v>2015</v>
      </c>
      <c r="E726" s="14">
        <v>2015</v>
      </c>
      <c r="F726" s="14" t="s">
        <v>100</v>
      </c>
      <c r="G726" s="11">
        <v>0.92520000000000002</v>
      </c>
      <c r="H726" s="11">
        <v>9.0800000000000006E-2</v>
      </c>
      <c r="I726" s="11">
        <v>0.16500000000000001</v>
      </c>
      <c r="J726" s="11">
        <v>6.1800000000000001E-2</v>
      </c>
      <c r="K726" s="11">
        <v>0.1045</v>
      </c>
      <c r="L726" s="7"/>
    </row>
    <row r="727" spans="1:12">
      <c r="A727" s="51" t="s">
        <v>180</v>
      </c>
      <c r="B727" s="8" t="s">
        <v>75</v>
      </c>
      <c r="C727" s="14" t="s">
        <v>3</v>
      </c>
      <c r="D727" s="8">
        <v>2015</v>
      </c>
      <c r="E727" s="14">
        <v>2015</v>
      </c>
      <c r="F727" s="14" t="s">
        <v>100</v>
      </c>
      <c r="G727" s="11">
        <v>0.9607</v>
      </c>
      <c r="H727" s="11">
        <v>0.1731</v>
      </c>
      <c r="I727" s="11">
        <v>0.2238</v>
      </c>
      <c r="J727" s="11">
        <v>0.3322</v>
      </c>
      <c r="K727" s="11">
        <v>0.3619</v>
      </c>
      <c r="L727" s="7"/>
    </row>
    <row r="728" spans="1:12">
      <c r="A728" s="51" t="s">
        <v>181</v>
      </c>
      <c r="B728" s="8" t="s">
        <v>75</v>
      </c>
      <c r="C728" s="14" t="s">
        <v>3</v>
      </c>
      <c r="D728" s="8">
        <v>2015</v>
      </c>
      <c r="E728" s="14">
        <v>2015</v>
      </c>
      <c r="F728" s="14" t="s">
        <v>100</v>
      </c>
      <c r="G728" s="11">
        <v>0.96120000000000005</v>
      </c>
      <c r="H728" s="11">
        <v>0.1212</v>
      </c>
      <c r="I728" s="11">
        <v>0.19389999999999999</v>
      </c>
      <c r="J728" s="11">
        <v>0.2288</v>
      </c>
      <c r="K728" s="11">
        <v>0.25840000000000002</v>
      </c>
      <c r="L728" s="7"/>
    </row>
    <row r="729" spans="1:12">
      <c r="A729" s="13" t="s">
        <v>123</v>
      </c>
      <c r="B729" s="8" t="s">
        <v>74</v>
      </c>
      <c r="C729" s="14" t="s">
        <v>3</v>
      </c>
      <c r="D729" s="8">
        <v>2015</v>
      </c>
      <c r="E729" s="14">
        <v>2015</v>
      </c>
      <c r="F729" s="14" t="s">
        <v>100</v>
      </c>
      <c r="G729" s="11">
        <v>0.92559999999999998</v>
      </c>
      <c r="H729" s="11">
        <v>0.13059999999999999</v>
      </c>
      <c r="I729" s="11">
        <v>0.24360000000000001</v>
      </c>
      <c r="J729" s="11">
        <v>8.5999999999999993E-2</v>
      </c>
      <c r="K729" s="11">
        <v>0.13980000000000001</v>
      </c>
      <c r="L729" s="7"/>
    </row>
    <row r="730" spans="1:12">
      <c r="A730" s="13" t="s">
        <v>124</v>
      </c>
      <c r="B730" s="8" t="s">
        <v>75</v>
      </c>
      <c r="C730" s="14" t="s">
        <v>3</v>
      </c>
      <c r="D730" s="8">
        <v>2015</v>
      </c>
      <c r="E730" s="14">
        <v>2015</v>
      </c>
      <c r="F730" s="14" t="s">
        <v>100</v>
      </c>
      <c r="G730" s="11">
        <v>0.98540000000000005</v>
      </c>
      <c r="H730" s="11">
        <v>0.1366</v>
      </c>
      <c r="I730" s="11">
        <v>0.22420000000000001</v>
      </c>
      <c r="J730" s="11">
        <v>0.1701</v>
      </c>
      <c r="K730" s="11">
        <v>0.19589999999999999</v>
      </c>
      <c r="L730" s="7"/>
    </row>
    <row r="731" spans="1:12">
      <c r="A731" s="13" t="s">
        <v>125</v>
      </c>
      <c r="B731" s="8" t="s">
        <v>75</v>
      </c>
      <c r="C731" s="14" t="s">
        <v>3</v>
      </c>
      <c r="D731" s="8">
        <v>2015</v>
      </c>
      <c r="E731" s="14">
        <v>2015</v>
      </c>
      <c r="F731" s="14" t="s">
        <v>100</v>
      </c>
      <c r="G731" s="11">
        <v>0.9194</v>
      </c>
      <c r="H731" s="11">
        <v>0.1139</v>
      </c>
      <c r="I731" s="11">
        <v>0.17299999999999999</v>
      </c>
      <c r="J731" s="11">
        <v>0.21249999999999999</v>
      </c>
      <c r="K731" s="11">
        <v>0.22919999999999999</v>
      </c>
      <c r="L731" s="7"/>
    </row>
    <row r="732" spans="1:12">
      <c r="A732" s="13" t="s">
        <v>126</v>
      </c>
      <c r="B732" s="8" t="s">
        <v>75</v>
      </c>
      <c r="C732" s="14" t="s">
        <v>3</v>
      </c>
      <c r="D732" s="8">
        <v>2015</v>
      </c>
      <c r="E732" s="14">
        <v>2015</v>
      </c>
      <c r="F732" s="14" t="s">
        <v>100</v>
      </c>
      <c r="G732" s="11">
        <v>0.88070000000000004</v>
      </c>
      <c r="H732" s="11">
        <v>0.15920000000000001</v>
      </c>
      <c r="I732" s="11">
        <v>0.2382</v>
      </c>
      <c r="J732" s="11">
        <v>0.2414</v>
      </c>
      <c r="K732" s="11">
        <v>0.27479999999999999</v>
      </c>
      <c r="L732" s="7"/>
    </row>
    <row r="733" spans="1:12">
      <c r="A733" s="13" t="s">
        <v>127</v>
      </c>
      <c r="B733" s="8" t="s">
        <v>75</v>
      </c>
      <c r="C733" s="14" t="s">
        <v>3</v>
      </c>
      <c r="D733" s="8">
        <v>2015</v>
      </c>
      <c r="E733" s="14">
        <v>2015</v>
      </c>
      <c r="F733" s="14" t="s">
        <v>100</v>
      </c>
      <c r="G733" s="11">
        <v>0.94920000000000004</v>
      </c>
      <c r="H733" s="11">
        <v>0.15110000000000001</v>
      </c>
      <c r="I733" s="11">
        <v>0.23380000000000001</v>
      </c>
      <c r="J733" s="11">
        <v>0.27339999999999998</v>
      </c>
      <c r="K733" s="11">
        <v>0.30940000000000001</v>
      </c>
      <c r="L733" s="7"/>
    </row>
    <row r="734" spans="1:12">
      <c r="A734" s="13" t="s">
        <v>128</v>
      </c>
      <c r="B734" s="8" t="s">
        <v>75</v>
      </c>
      <c r="C734" s="14" t="s">
        <v>3</v>
      </c>
      <c r="D734" s="8">
        <v>2015</v>
      </c>
      <c r="E734" s="14">
        <v>2015</v>
      </c>
      <c r="F734" s="14" t="s">
        <v>100</v>
      </c>
      <c r="G734" s="11">
        <v>0.91539999999999999</v>
      </c>
      <c r="H734" s="11">
        <v>0.17849999999999999</v>
      </c>
      <c r="I734" s="11">
        <v>0.2621</v>
      </c>
      <c r="J734" s="11">
        <v>0.1585</v>
      </c>
      <c r="K734" s="11">
        <v>0.18509999999999999</v>
      </c>
      <c r="L734" s="7"/>
    </row>
    <row r="735" spans="1:12">
      <c r="A735" s="13" t="s">
        <v>129</v>
      </c>
      <c r="B735" s="8" t="s">
        <v>75</v>
      </c>
      <c r="C735" s="14" t="s">
        <v>3</v>
      </c>
      <c r="D735" s="8">
        <v>2015</v>
      </c>
      <c r="E735" s="14">
        <v>2015</v>
      </c>
      <c r="F735" s="14" t="s">
        <v>100</v>
      </c>
      <c r="G735" s="11">
        <v>0.96360000000000001</v>
      </c>
      <c r="H735" s="11">
        <v>0.2253</v>
      </c>
      <c r="I735" s="11">
        <v>0.30070000000000002</v>
      </c>
      <c r="J735" s="11">
        <v>0.29010000000000002</v>
      </c>
      <c r="K735" s="11">
        <v>0.32140000000000002</v>
      </c>
      <c r="L735" s="7"/>
    </row>
    <row r="736" spans="1:12">
      <c r="A736" s="13" t="s">
        <v>130</v>
      </c>
      <c r="B736" s="8" t="s">
        <v>75</v>
      </c>
      <c r="C736" s="14" t="s">
        <v>3</v>
      </c>
      <c r="D736" s="8">
        <v>2015</v>
      </c>
      <c r="E736" s="14">
        <v>2015</v>
      </c>
      <c r="F736" s="14" t="s">
        <v>100</v>
      </c>
      <c r="G736" s="11">
        <v>0.94579999999999997</v>
      </c>
      <c r="H736" s="11">
        <v>6.3500000000000001E-2</v>
      </c>
      <c r="I736" s="11">
        <v>0.13059999999999999</v>
      </c>
      <c r="J736" s="11">
        <v>0.27810000000000001</v>
      </c>
      <c r="K736" s="11">
        <v>0.3211</v>
      </c>
      <c r="L736" s="7"/>
    </row>
    <row r="737" spans="1:12">
      <c r="A737" s="13" t="s">
        <v>131</v>
      </c>
      <c r="B737" s="8" t="s">
        <v>75</v>
      </c>
      <c r="C737" s="14" t="s">
        <v>3</v>
      </c>
      <c r="D737" s="8">
        <v>2015</v>
      </c>
      <c r="E737" s="14">
        <v>2015</v>
      </c>
      <c r="F737" s="14" t="s">
        <v>100</v>
      </c>
      <c r="G737" s="11">
        <v>0.78380000000000005</v>
      </c>
      <c r="H737" s="11">
        <v>6.83E-2</v>
      </c>
      <c r="I737" s="11">
        <v>0.1537</v>
      </c>
      <c r="J737" s="11">
        <v>0.24879999999999999</v>
      </c>
      <c r="K737" s="11">
        <v>0.28539999999999999</v>
      </c>
      <c r="L737" s="7"/>
    </row>
    <row r="738" spans="1:12">
      <c r="A738" s="13" t="s">
        <v>132</v>
      </c>
      <c r="B738" s="8" t="s">
        <v>76</v>
      </c>
      <c r="C738" s="14" t="s">
        <v>3</v>
      </c>
      <c r="D738" s="8">
        <v>2015</v>
      </c>
      <c r="E738" s="14">
        <v>2015</v>
      </c>
      <c r="F738" s="14" t="s">
        <v>100</v>
      </c>
      <c r="G738" s="11">
        <v>0.94799999999999995</v>
      </c>
      <c r="H738" s="11">
        <v>8.2500000000000004E-2</v>
      </c>
      <c r="I738" s="11">
        <v>0.15609999999999999</v>
      </c>
      <c r="J738" s="11">
        <v>9.4999999999999998E-3</v>
      </c>
      <c r="K738" s="11">
        <v>1.21E-2</v>
      </c>
      <c r="L738" s="7"/>
    </row>
    <row r="739" spans="1:12">
      <c r="A739" s="13" t="s">
        <v>133</v>
      </c>
      <c r="B739" s="8" t="s">
        <v>75</v>
      </c>
      <c r="C739" s="14" t="s">
        <v>3</v>
      </c>
      <c r="D739" s="8">
        <v>2015</v>
      </c>
      <c r="E739" s="14">
        <v>2015</v>
      </c>
      <c r="F739" s="14" t="s">
        <v>100</v>
      </c>
      <c r="G739" s="11">
        <v>0.87649999999999995</v>
      </c>
      <c r="H739" s="11">
        <v>0.14549999999999999</v>
      </c>
      <c r="I739" s="11">
        <v>0.22389999999999999</v>
      </c>
      <c r="J739" s="11">
        <v>0.2177</v>
      </c>
      <c r="K739" s="11">
        <v>0.24590000000000001</v>
      </c>
      <c r="L739" s="7"/>
    </row>
    <row r="740" spans="1:12">
      <c r="A740" s="13" t="s">
        <v>134</v>
      </c>
      <c r="B740" s="8" t="s">
        <v>75</v>
      </c>
      <c r="C740" s="14" t="s">
        <v>3</v>
      </c>
      <c r="D740" s="8">
        <v>2015</v>
      </c>
      <c r="E740" s="14">
        <v>2015</v>
      </c>
      <c r="F740" s="14" t="s">
        <v>100</v>
      </c>
      <c r="G740" s="11">
        <v>0.93059999999999998</v>
      </c>
      <c r="H740" s="11">
        <v>0.1794</v>
      </c>
      <c r="I740" s="11">
        <v>0.24779999999999999</v>
      </c>
      <c r="J740" s="11">
        <v>0.26740000000000003</v>
      </c>
      <c r="K740" s="11">
        <v>0.30420000000000003</v>
      </c>
      <c r="L740" s="7"/>
    </row>
    <row r="741" spans="1:12">
      <c r="A741" s="13" t="s">
        <v>135</v>
      </c>
      <c r="B741" s="8" t="s">
        <v>75</v>
      </c>
      <c r="C741" s="14" t="s">
        <v>3</v>
      </c>
      <c r="D741" s="8">
        <v>2015</v>
      </c>
      <c r="E741" s="14">
        <v>2015</v>
      </c>
      <c r="F741" s="14" t="s">
        <v>100</v>
      </c>
      <c r="G741" s="11">
        <v>0.97589999999999999</v>
      </c>
      <c r="H741" s="11">
        <v>0.1434</v>
      </c>
      <c r="I741" s="11">
        <v>0.19769999999999999</v>
      </c>
      <c r="J741" s="11">
        <v>0.2636</v>
      </c>
      <c r="K741" s="11">
        <v>0.2868</v>
      </c>
      <c r="L741" s="7"/>
    </row>
    <row r="742" spans="1:12">
      <c r="A742" s="13" t="s">
        <v>136</v>
      </c>
      <c r="B742" s="8" t="s">
        <v>75</v>
      </c>
      <c r="C742" s="14" t="s">
        <v>3</v>
      </c>
      <c r="D742" s="8">
        <v>2015</v>
      </c>
      <c r="E742" s="14">
        <v>2015</v>
      </c>
      <c r="F742" s="14" t="s">
        <v>100</v>
      </c>
      <c r="G742" s="11">
        <v>0.97309999999999997</v>
      </c>
      <c r="H742" s="11">
        <v>0.1502</v>
      </c>
      <c r="I742" s="11">
        <v>0.2681</v>
      </c>
      <c r="J742" s="11">
        <v>0.34789999999999999</v>
      </c>
      <c r="K742" s="11">
        <v>0.43580000000000002</v>
      </c>
      <c r="L742" s="7"/>
    </row>
    <row r="743" spans="1:12">
      <c r="A743" s="13" t="s">
        <v>137</v>
      </c>
      <c r="B743" s="8" t="s">
        <v>75</v>
      </c>
      <c r="C743" s="14" t="s">
        <v>3</v>
      </c>
      <c r="D743" s="8">
        <v>2015</v>
      </c>
      <c r="E743" s="14">
        <v>2015</v>
      </c>
      <c r="F743" s="14" t="s">
        <v>100</v>
      </c>
      <c r="G743" s="11">
        <v>0.9476</v>
      </c>
      <c r="H743" s="11">
        <v>0.1699</v>
      </c>
      <c r="I743" s="11">
        <v>0.2417</v>
      </c>
      <c r="J743" s="11">
        <v>0.32419999999999999</v>
      </c>
      <c r="K743" s="11">
        <v>0.35399999999999998</v>
      </c>
      <c r="L743" s="7"/>
    </row>
    <row r="744" spans="1:12">
      <c r="A744" s="13" t="s">
        <v>138</v>
      </c>
      <c r="B744" s="8" t="s">
        <v>75</v>
      </c>
      <c r="C744" s="14" t="s">
        <v>3</v>
      </c>
      <c r="D744" s="8">
        <v>2015</v>
      </c>
      <c r="E744" s="14">
        <v>2015</v>
      </c>
      <c r="F744" s="14" t="s">
        <v>100</v>
      </c>
      <c r="G744" s="11">
        <v>0.8125</v>
      </c>
      <c r="H744" s="11">
        <v>0.21229999999999999</v>
      </c>
      <c r="I744" s="11">
        <v>0.2671</v>
      </c>
      <c r="J744" s="11">
        <v>0.33560000000000001</v>
      </c>
      <c r="K744" s="11">
        <v>0.3493</v>
      </c>
      <c r="L744" s="7"/>
    </row>
    <row r="745" spans="1:12">
      <c r="A745" s="13" t="s">
        <v>139</v>
      </c>
      <c r="B745" s="8" t="s">
        <v>75</v>
      </c>
      <c r="C745" s="14" t="s">
        <v>3</v>
      </c>
      <c r="D745" s="8">
        <v>2015</v>
      </c>
      <c r="E745" s="14">
        <v>2015</v>
      </c>
      <c r="F745" s="14" t="s">
        <v>100</v>
      </c>
      <c r="G745" s="11">
        <v>0.95709999999999995</v>
      </c>
      <c r="H745" s="11">
        <v>5.0799999999999998E-2</v>
      </c>
      <c r="I745" s="11">
        <v>0.1371</v>
      </c>
      <c r="J745" s="11">
        <v>9.1399999999999995E-2</v>
      </c>
      <c r="K745" s="11">
        <v>0.10150000000000001</v>
      </c>
      <c r="L745" s="7"/>
    </row>
    <row r="746" spans="1:12">
      <c r="A746" s="13" t="s">
        <v>140</v>
      </c>
      <c r="B746" s="8" t="s">
        <v>75</v>
      </c>
      <c r="C746" s="14" t="s">
        <v>3</v>
      </c>
      <c r="D746" s="8">
        <v>2015</v>
      </c>
      <c r="E746" s="14">
        <v>2015</v>
      </c>
      <c r="F746" s="14" t="s">
        <v>100</v>
      </c>
      <c r="G746" s="11">
        <v>0.9496</v>
      </c>
      <c r="H746" s="11">
        <v>0.151</v>
      </c>
      <c r="I746" s="11">
        <v>0.2349</v>
      </c>
      <c r="J746" s="11">
        <v>0.1273</v>
      </c>
      <c r="K746" s="11">
        <v>0.14460000000000001</v>
      </c>
      <c r="L746" s="7"/>
    </row>
    <row r="747" spans="1:12">
      <c r="A747" s="13" t="s">
        <v>141</v>
      </c>
      <c r="B747" s="8" t="s">
        <v>75</v>
      </c>
      <c r="C747" s="14" t="s">
        <v>3</v>
      </c>
      <c r="D747" s="8">
        <v>2015</v>
      </c>
      <c r="E747" s="14">
        <v>2015</v>
      </c>
      <c r="F747" s="14" t="s">
        <v>100</v>
      </c>
      <c r="G747" s="11">
        <v>0.95550000000000002</v>
      </c>
      <c r="H747" s="11">
        <v>0.1103</v>
      </c>
      <c r="I747" s="11">
        <v>0.18290000000000001</v>
      </c>
      <c r="J747" s="11">
        <v>0.1452</v>
      </c>
      <c r="K747" s="11">
        <v>0.1673</v>
      </c>
      <c r="L747" s="7"/>
    </row>
    <row r="748" spans="1:12">
      <c r="A748" s="13" t="s">
        <v>142</v>
      </c>
      <c r="B748" s="8" t="s">
        <v>75</v>
      </c>
      <c r="C748" s="14" t="s">
        <v>3</v>
      </c>
      <c r="D748" s="8">
        <v>2015</v>
      </c>
      <c r="E748" s="14">
        <v>2015</v>
      </c>
      <c r="F748" s="14" t="s">
        <v>100</v>
      </c>
      <c r="G748" s="11">
        <v>0.84619999999999995</v>
      </c>
      <c r="H748" s="11">
        <v>0.1053</v>
      </c>
      <c r="I748" s="11">
        <v>0.1772</v>
      </c>
      <c r="J748" s="11">
        <v>0.1875</v>
      </c>
      <c r="K748" s="11">
        <v>0.22170000000000001</v>
      </c>
      <c r="L748" s="7"/>
    </row>
    <row r="749" spans="1:12">
      <c r="A749" s="13" t="s">
        <v>143</v>
      </c>
      <c r="B749" s="8" t="s">
        <v>74</v>
      </c>
      <c r="C749" s="14" t="s">
        <v>3</v>
      </c>
      <c r="D749" s="8">
        <v>2015</v>
      </c>
      <c r="E749" s="14">
        <v>2015</v>
      </c>
      <c r="F749" s="14" t="s">
        <v>100</v>
      </c>
      <c r="G749" s="11">
        <v>0.99509999999999998</v>
      </c>
      <c r="H749" s="11">
        <v>0.1119</v>
      </c>
      <c r="I749" s="11">
        <v>0.1976</v>
      </c>
      <c r="J749" s="11">
        <v>7.5499999999999998E-2</v>
      </c>
      <c r="K749" s="11">
        <v>0.1197</v>
      </c>
      <c r="L749" s="7"/>
    </row>
    <row r="750" spans="1:12">
      <c r="A750" s="13" t="s">
        <v>144</v>
      </c>
      <c r="B750" s="8" t="s">
        <v>74</v>
      </c>
      <c r="C750" s="14" t="s">
        <v>3</v>
      </c>
      <c r="D750" s="8">
        <v>2015</v>
      </c>
      <c r="E750" s="14">
        <v>2015</v>
      </c>
      <c r="F750" s="14" t="s">
        <v>100</v>
      </c>
      <c r="G750" s="11">
        <v>0.95020000000000004</v>
      </c>
      <c r="H750" s="11">
        <v>0.11799999999999999</v>
      </c>
      <c r="I750" s="11">
        <v>0.1991</v>
      </c>
      <c r="J750" s="11">
        <v>7.9200000000000007E-2</v>
      </c>
      <c r="K750" s="11">
        <v>0.1268</v>
      </c>
      <c r="L750" s="7"/>
    </row>
    <row r="751" spans="1:12">
      <c r="A751" s="13" t="s">
        <v>145</v>
      </c>
      <c r="B751" s="8" t="s">
        <v>75</v>
      </c>
      <c r="C751" s="14" t="s">
        <v>3</v>
      </c>
      <c r="D751" s="8">
        <v>2015</v>
      </c>
      <c r="E751" s="14">
        <v>2015</v>
      </c>
      <c r="F751" s="14" t="s">
        <v>100</v>
      </c>
      <c r="G751" s="11">
        <v>0.8075</v>
      </c>
      <c r="H751" s="11">
        <v>7.5899999999999995E-2</v>
      </c>
      <c r="I751" s="11">
        <v>0.1099</v>
      </c>
      <c r="J751" s="11">
        <v>0.18060000000000001</v>
      </c>
      <c r="K751" s="11">
        <v>0.19109999999999999</v>
      </c>
      <c r="L751" s="7"/>
    </row>
    <row r="752" spans="1:12">
      <c r="A752" s="13" t="s">
        <v>146</v>
      </c>
      <c r="B752" s="8" t="s">
        <v>75</v>
      </c>
      <c r="C752" s="14" t="s">
        <v>3</v>
      </c>
      <c r="D752" s="8">
        <v>2015</v>
      </c>
      <c r="E752" s="14">
        <v>2015</v>
      </c>
      <c r="F752" s="14" t="s">
        <v>100</v>
      </c>
      <c r="G752" s="11">
        <v>0.90300000000000002</v>
      </c>
      <c r="H752" s="11">
        <v>0.17030000000000001</v>
      </c>
      <c r="I752" s="11">
        <v>0.25559999999999999</v>
      </c>
      <c r="J752" s="11">
        <v>0.22359999999999999</v>
      </c>
      <c r="K752" s="11">
        <v>0.2545</v>
      </c>
      <c r="L752" s="7"/>
    </row>
    <row r="753" spans="1:12">
      <c r="A753" s="13" t="s">
        <v>147</v>
      </c>
      <c r="B753" s="8" t="s">
        <v>74</v>
      </c>
      <c r="C753" s="14" t="s">
        <v>3</v>
      </c>
      <c r="D753" s="8">
        <v>2015</v>
      </c>
      <c r="E753" s="14">
        <v>2015</v>
      </c>
      <c r="F753" s="14" t="s">
        <v>100</v>
      </c>
      <c r="G753" s="11">
        <v>0.9748</v>
      </c>
      <c r="H753" s="11">
        <v>0.1234</v>
      </c>
      <c r="I753" s="11">
        <v>0.2104</v>
      </c>
      <c r="J753" s="11">
        <v>8.4699999999999998E-2</v>
      </c>
      <c r="K753" s="11">
        <v>0.13139999999999999</v>
      </c>
      <c r="L753" s="7"/>
    </row>
    <row r="754" spans="1:12">
      <c r="A754" s="13" t="s">
        <v>148</v>
      </c>
      <c r="B754" s="8" t="s">
        <v>75</v>
      </c>
      <c r="C754" s="14" t="s">
        <v>3</v>
      </c>
      <c r="D754" s="8">
        <v>2015</v>
      </c>
      <c r="E754" s="14">
        <v>2015</v>
      </c>
      <c r="F754" s="14" t="s">
        <v>100</v>
      </c>
      <c r="G754" s="11">
        <v>0.94620000000000004</v>
      </c>
      <c r="H754" s="11">
        <v>0.1396</v>
      </c>
      <c r="I754" s="11">
        <v>0.23269999999999999</v>
      </c>
      <c r="J754" s="11">
        <v>0.29920000000000002</v>
      </c>
      <c r="K754" s="11">
        <v>0.34039999999999998</v>
      </c>
      <c r="L754" s="7"/>
    </row>
    <row r="755" spans="1:12">
      <c r="A755" s="13" t="s">
        <v>149</v>
      </c>
      <c r="B755" s="8" t="s">
        <v>75</v>
      </c>
      <c r="C755" s="14" t="s">
        <v>3</v>
      </c>
      <c r="D755" s="8">
        <v>2015</v>
      </c>
      <c r="E755" s="14">
        <v>2015</v>
      </c>
      <c r="F755" s="14" t="s">
        <v>100</v>
      </c>
      <c r="G755" s="11">
        <v>0.95730000000000004</v>
      </c>
      <c r="H755" s="11">
        <v>0.21679999999999999</v>
      </c>
      <c r="I755" s="11">
        <v>0.30020000000000002</v>
      </c>
      <c r="J755" s="11">
        <v>0.2782</v>
      </c>
      <c r="K755" s="11">
        <v>0.30790000000000001</v>
      </c>
      <c r="L755" s="7"/>
    </row>
    <row r="756" spans="1:12">
      <c r="A756" s="13" t="s">
        <v>150</v>
      </c>
      <c r="B756" s="8" t="s">
        <v>74</v>
      </c>
      <c r="C756" s="14" t="s">
        <v>3</v>
      </c>
      <c r="D756" s="8">
        <v>2015</v>
      </c>
      <c r="E756" s="14">
        <v>2015</v>
      </c>
      <c r="F756" s="14" t="s">
        <v>100</v>
      </c>
      <c r="G756" s="11">
        <v>0.97829999999999995</v>
      </c>
      <c r="H756" s="11">
        <v>0.13370000000000001</v>
      </c>
      <c r="I756" s="11">
        <v>0.22489999999999999</v>
      </c>
      <c r="J756" s="11">
        <v>6.6400000000000001E-2</v>
      </c>
      <c r="K756" s="11">
        <v>0.1052</v>
      </c>
      <c r="L756" s="7"/>
    </row>
    <row r="757" spans="1:12">
      <c r="A757" s="13" t="s">
        <v>151</v>
      </c>
      <c r="B757" s="8" t="s">
        <v>74</v>
      </c>
      <c r="C757" s="14" t="s">
        <v>3</v>
      </c>
      <c r="D757" s="8">
        <v>2015</v>
      </c>
      <c r="E757" s="14">
        <v>2015</v>
      </c>
      <c r="F757" s="14" t="s">
        <v>100</v>
      </c>
      <c r="G757" s="11">
        <v>0.86160000000000003</v>
      </c>
      <c r="H757" s="11">
        <v>0.11990000000000001</v>
      </c>
      <c r="I757" s="11">
        <v>0.2006</v>
      </c>
      <c r="J757" s="11">
        <v>9.9500000000000005E-2</v>
      </c>
      <c r="K757" s="11">
        <v>0.1464</v>
      </c>
      <c r="L757" s="7"/>
    </row>
    <row r="758" spans="1:12">
      <c r="A758" s="13" t="s">
        <v>152</v>
      </c>
      <c r="B758" s="8" t="s">
        <v>75</v>
      </c>
      <c r="C758" s="14" t="s">
        <v>3</v>
      </c>
      <c r="D758" s="8">
        <v>2015</v>
      </c>
      <c r="E758" s="14">
        <v>2015</v>
      </c>
      <c r="F758" s="14" t="s">
        <v>100</v>
      </c>
      <c r="G758" s="11">
        <v>0.88890000000000002</v>
      </c>
      <c r="H758" s="11">
        <v>0.16170000000000001</v>
      </c>
      <c r="I758" s="11">
        <v>0.23780000000000001</v>
      </c>
      <c r="J758" s="11">
        <v>0.2311</v>
      </c>
      <c r="K758" s="11">
        <v>0.25829999999999997</v>
      </c>
      <c r="L758" s="7"/>
    </row>
    <row r="759" spans="1:12">
      <c r="A759" s="13" t="s">
        <v>153</v>
      </c>
      <c r="B759" s="8" t="s">
        <v>74</v>
      </c>
      <c r="C759" s="14" t="s">
        <v>3</v>
      </c>
      <c r="D759" s="8">
        <v>2015</v>
      </c>
      <c r="E759" s="14">
        <v>2015</v>
      </c>
      <c r="F759" s="14" t="s">
        <v>100</v>
      </c>
      <c r="G759" s="11">
        <v>0.93310000000000004</v>
      </c>
      <c r="H759" s="11">
        <v>8.3799999999999999E-2</v>
      </c>
      <c r="I759" s="11">
        <v>0.16009999999999999</v>
      </c>
      <c r="J759" s="11">
        <v>5.3100000000000001E-2</v>
      </c>
      <c r="K759" s="11">
        <v>9.7000000000000003E-2</v>
      </c>
      <c r="L759" s="7"/>
    </row>
    <row r="760" spans="1:12">
      <c r="A760" s="13" t="s">
        <v>154</v>
      </c>
      <c r="B760" s="8" t="s">
        <v>74</v>
      </c>
      <c r="C760" s="14" t="s">
        <v>3</v>
      </c>
      <c r="D760" s="8">
        <v>2015</v>
      </c>
      <c r="E760" s="14">
        <v>2015</v>
      </c>
      <c r="F760" s="14" t="s">
        <v>100</v>
      </c>
      <c r="G760" s="11">
        <v>0.93269999999999997</v>
      </c>
      <c r="H760" s="11">
        <v>9.5699999999999993E-2</v>
      </c>
      <c r="I760" s="11">
        <v>0.1938</v>
      </c>
      <c r="J760" s="11">
        <v>6.9400000000000003E-2</v>
      </c>
      <c r="K760" s="11">
        <v>0.1135</v>
      </c>
      <c r="L760" s="7"/>
    </row>
    <row r="761" spans="1:12">
      <c r="A761" s="13" t="s">
        <v>155</v>
      </c>
      <c r="B761" s="8" t="s">
        <v>74</v>
      </c>
      <c r="C761" s="14" t="s">
        <v>3</v>
      </c>
      <c r="D761" s="8">
        <v>2015</v>
      </c>
      <c r="E761" s="14">
        <v>2015</v>
      </c>
      <c r="F761" s="14" t="s">
        <v>100</v>
      </c>
      <c r="G761" s="11">
        <v>0.90439999999999998</v>
      </c>
      <c r="H761" s="11">
        <v>8.6099999999999996E-2</v>
      </c>
      <c r="I761" s="11">
        <v>0.17249999999999999</v>
      </c>
      <c r="J761" s="11">
        <v>5.67E-2</v>
      </c>
      <c r="K761" s="11">
        <v>9.8599999999999993E-2</v>
      </c>
      <c r="L761" s="7"/>
    </row>
    <row r="762" spans="1:12">
      <c r="A762" s="13" t="s">
        <v>156</v>
      </c>
      <c r="B762" s="8" t="s">
        <v>74</v>
      </c>
      <c r="C762" s="14" t="s">
        <v>3</v>
      </c>
      <c r="D762" s="8">
        <v>2015</v>
      </c>
      <c r="E762" s="14">
        <v>2015</v>
      </c>
      <c r="F762" s="14" t="s">
        <v>100</v>
      </c>
      <c r="G762" s="11">
        <v>0.97170000000000001</v>
      </c>
      <c r="H762" s="11">
        <v>2.5100000000000001E-2</v>
      </c>
      <c r="I762" s="11">
        <v>0.11990000000000001</v>
      </c>
      <c r="J762" s="11">
        <v>1.2E-2</v>
      </c>
      <c r="K762" s="11">
        <v>5.5500000000000001E-2</v>
      </c>
      <c r="L762" s="7"/>
    </row>
    <row r="763" spans="1:12">
      <c r="A763" s="13" t="s">
        <v>157</v>
      </c>
      <c r="B763" s="8" t="s">
        <v>74</v>
      </c>
      <c r="C763" s="14" t="s">
        <v>3</v>
      </c>
      <c r="D763" s="8">
        <v>2015</v>
      </c>
      <c r="E763" s="14">
        <v>2015</v>
      </c>
      <c r="F763" s="14" t="s">
        <v>100</v>
      </c>
      <c r="G763" s="11">
        <v>0.98460000000000003</v>
      </c>
      <c r="H763" s="11">
        <v>1.32E-2</v>
      </c>
      <c r="I763" s="11">
        <v>7.8899999999999998E-2</v>
      </c>
      <c r="J763" s="11">
        <v>6.0000000000000001E-3</v>
      </c>
      <c r="K763" s="11">
        <v>4.19E-2</v>
      </c>
      <c r="L763" s="7"/>
    </row>
    <row r="764" spans="1:12">
      <c r="A764" s="13" t="s">
        <v>158</v>
      </c>
      <c r="B764" s="8" t="s">
        <v>75</v>
      </c>
      <c r="C764" s="14" t="s">
        <v>3</v>
      </c>
      <c r="D764" s="8">
        <v>2015</v>
      </c>
      <c r="E764" s="14">
        <v>2015</v>
      </c>
      <c r="F764" s="14" t="s">
        <v>100</v>
      </c>
      <c r="G764" s="11">
        <v>0.96350000000000002</v>
      </c>
      <c r="H764" s="11">
        <v>0.1598</v>
      </c>
      <c r="I764" s="11">
        <v>0.25009999999999999</v>
      </c>
      <c r="J764" s="11">
        <v>0.28310000000000002</v>
      </c>
      <c r="K764" s="11">
        <v>0.31640000000000001</v>
      </c>
      <c r="L764" s="7"/>
    </row>
    <row r="765" spans="1:12">
      <c r="A765" s="13" t="s">
        <v>159</v>
      </c>
      <c r="B765" s="8" t="s">
        <v>75</v>
      </c>
      <c r="C765" s="14" t="s">
        <v>3</v>
      </c>
      <c r="D765" s="8">
        <v>2015</v>
      </c>
      <c r="E765" s="14">
        <v>2015</v>
      </c>
      <c r="F765" s="14" t="s">
        <v>100</v>
      </c>
      <c r="G765" s="11">
        <v>1</v>
      </c>
      <c r="H765" s="11">
        <v>0.1026</v>
      </c>
      <c r="I765" s="11">
        <v>0.12820000000000001</v>
      </c>
      <c r="J765" s="11">
        <v>0.12820000000000001</v>
      </c>
      <c r="K765" s="11">
        <v>0.17949999999999999</v>
      </c>
      <c r="L765" s="7"/>
    </row>
    <row r="766" spans="1:12">
      <c r="A766" s="13" t="s">
        <v>160</v>
      </c>
      <c r="B766" s="8" t="s">
        <v>75</v>
      </c>
      <c r="C766" s="14" t="s">
        <v>3</v>
      </c>
      <c r="D766" s="8">
        <v>2015</v>
      </c>
      <c r="E766" s="14">
        <v>2015</v>
      </c>
      <c r="F766" s="14" t="s">
        <v>100</v>
      </c>
      <c r="G766" s="11">
        <v>0.88090000000000002</v>
      </c>
      <c r="H766" s="11">
        <v>0.1588</v>
      </c>
      <c r="I766" s="11">
        <v>0.23699999999999999</v>
      </c>
      <c r="J766" s="11">
        <v>0.23219999999999999</v>
      </c>
      <c r="K766" s="11">
        <v>0.25469999999999998</v>
      </c>
      <c r="L766" s="7"/>
    </row>
    <row r="767" spans="1:12">
      <c r="A767" s="13" t="s">
        <v>161</v>
      </c>
      <c r="B767" s="8" t="s">
        <v>74</v>
      </c>
      <c r="C767" s="14" t="s">
        <v>3</v>
      </c>
      <c r="D767" s="8">
        <v>2015</v>
      </c>
      <c r="E767" s="14">
        <v>2015</v>
      </c>
      <c r="F767" s="14" t="s">
        <v>100</v>
      </c>
      <c r="G767" s="11">
        <v>0.9718</v>
      </c>
      <c r="H767" s="11">
        <v>1.34E-2</v>
      </c>
      <c r="I767" s="11">
        <v>0.1191</v>
      </c>
      <c r="J767" s="11">
        <v>5.8999999999999999E-3</v>
      </c>
      <c r="K767" s="11">
        <v>6.0100000000000001E-2</v>
      </c>
      <c r="L767" s="7"/>
    </row>
    <row r="768" spans="1:12">
      <c r="A768" s="13" t="s">
        <v>162</v>
      </c>
      <c r="B768" s="8" t="s">
        <v>74</v>
      </c>
      <c r="C768" s="14" t="s">
        <v>3</v>
      </c>
      <c r="D768" s="8">
        <v>2015</v>
      </c>
      <c r="E768" s="14">
        <v>2015</v>
      </c>
      <c r="F768" s="14" t="s">
        <v>100</v>
      </c>
      <c r="G768" s="11">
        <v>0.70509999999999995</v>
      </c>
      <c r="H768" s="11">
        <v>0.10299999999999999</v>
      </c>
      <c r="I768" s="11">
        <v>0.18840000000000001</v>
      </c>
      <c r="J768" s="11">
        <v>5.5E-2</v>
      </c>
      <c r="K768" s="11">
        <v>9.4E-2</v>
      </c>
      <c r="L768" s="7"/>
    </row>
    <row r="769" spans="1:12">
      <c r="A769" s="13" t="s">
        <v>163</v>
      </c>
      <c r="B769" s="8" t="s">
        <v>75</v>
      </c>
      <c r="C769" s="14" t="s">
        <v>3</v>
      </c>
      <c r="D769" s="8">
        <v>2015</v>
      </c>
      <c r="E769" s="14">
        <v>2015</v>
      </c>
      <c r="F769" s="14" t="s">
        <v>100</v>
      </c>
      <c r="G769" s="11">
        <v>0.89390000000000003</v>
      </c>
      <c r="H769" s="11">
        <v>0.17810000000000001</v>
      </c>
      <c r="I769" s="11">
        <v>0.27189999999999998</v>
      </c>
      <c r="J769" s="11">
        <v>0.27029999999999998</v>
      </c>
      <c r="K769" s="11">
        <v>0.31459999999999999</v>
      </c>
      <c r="L769" s="7"/>
    </row>
    <row r="770" spans="1:12">
      <c r="A770" s="13" t="s">
        <v>164</v>
      </c>
      <c r="B770" s="8" t="s">
        <v>75</v>
      </c>
      <c r="C770" s="14" t="s">
        <v>3</v>
      </c>
      <c r="D770" s="8">
        <v>2015</v>
      </c>
      <c r="E770" s="14">
        <v>2015</v>
      </c>
      <c r="F770" s="14" t="s">
        <v>100</v>
      </c>
      <c r="G770" s="11">
        <v>0.8891</v>
      </c>
      <c r="H770" s="11">
        <v>0.18959999999999999</v>
      </c>
      <c r="I770" s="11">
        <v>0.26290000000000002</v>
      </c>
      <c r="J770" s="11">
        <v>0.21940000000000001</v>
      </c>
      <c r="K770" s="11">
        <v>0.24049999999999999</v>
      </c>
      <c r="L770" s="7"/>
    </row>
    <row r="771" spans="1:12">
      <c r="A771" s="13" t="s">
        <v>165</v>
      </c>
      <c r="B771" s="8" t="s">
        <v>75</v>
      </c>
      <c r="C771" s="14" t="s">
        <v>3</v>
      </c>
      <c r="D771" s="8">
        <v>2015</v>
      </c>
      <c r="E771" s="14">
        <v>2015</v>
      </c>
      <c r="F771" s="14" t="s">
        <v>100</v>
      </c>
      <c r="G771" s="11">
        <v>0.95930000000000004</v>
      </c>
      <c r="H771" s="11">
        <v>0.14779999999999999</v>
      </c>
      <c r="I771" s="11">
        <v>0.24060000000000001</v>
      </c>
      <c r="J771" s="11">
        <v>0.26019999999999999</v>
      </c>
      <c r="K771" s="11">
        <v>0.2843</v>
      </c>
      <c r="L771" s="7"/>
    </row>
    <row r="772" spans="1:12">
      <c r="A772" s="13" t="s">
        <v>166</v>
      </c>
      <c r="B772" s="8" t="s">
        <v>75</v>
      </c>
      <c r="C772" s="14" t="s">
        <v>3</v>
      </c>
      <c r="D772" s="8">
        <v>2015</v>
      </c>
      <c r="E772" s="14">
        <v>2015</v>
      </c>
      <c r="F772" s="14" t="s">
        <v>100</v>
      </c>
      <c r="G772" s="11">
        <v>0.66930000000000001</v>
      </c>
      <c r="H772" s="11">
        <v>0.1434</v>
      </c>
      <c r="I772" s="11">
        <v>0.2326</v>
      </c>
      <c r="J772" s="11">
        <v>0.3372</v>
      </c>
      <c r="K772" s="11">
        <v>0.37980000000000003</v>
      </c>
      <c r="L772" s="7"/>
    </row>
    <row r="773" spans="1:12">
      <c r="A773" s="13" t="s">
        <v>167</v>
      </c>
      <c r="B773" s="8" t="s">
        <v>74</v>
      </c>
      <c r="C773" s="14" t="s">
        <v>3</v>
      </c>
      <c r="D773" s="8">
        <v>2015</v>
      </c>
      <c r="E773" s="14">
        <v>2015</v>
      </c>
      <c r="F773" s="14" t="s">
        <v>100</v>
      </c>
      <c r="G773" s="11">
        <v>0.97819999999999996</v>
      </c>
      <c r="H773" s="11">
        <v>0.20130000000000001</v>
      </c>
      <c r="I773" s="11">
        <v>0.30909999999999999</v>
      </c>
      <c r="J773" s="11">
        <v>0.14130000000000001</v>
      </c>
      <c r="K773" s="11">
        <v>0.19800000000000001</v>
      </c>
      <c r="L773" s="7"/>
    </row>
    <row r="774" spans="1:12">
      <c r="A774" s="13" t="s">
        <v>168</v>
      </c>
      <c r="B774" s="8" t="s">
        <v>75</v>
      </c>
      <c r="C774" s="14" t="s">
        <v>3</v>
      </c>
      <c r="D774" s="8">
        <v>2015</v>
      </c>
      <c r="E774" s="14">
        <v>2015</v>
      </c>
      <c r="F774" s="14" t="s">
        <v>100</v>
      </c>
      <c r="G774" s="11">
        <v>0.75309999999999999</v>
      </c>
      <c r="H774" s="11">
        <v>0.14940000000000001</v>
      </c>
      <c r="I774" s="11">
        <v>0.21460000000000001</v>
      </c>
      <c r="J774" s="11">
        <v>0.2112</v>
      </c>
      <c r="K774" s="11">
        <v>0.23930000000000001</v>
      </c>
      <c r="L774" s="7"/>
    </row>
    <row r="775" spans="1:12">
      <c r="A775" s="13" t="s">
        <v>169</v>
      </c>
      <c r="B775" s="8" t="s">
        <v>74</v>
      </c>
      <c r="C775" s="14" t="s">
        <v>3</v>
      </c>
      <c r="D775" s="8">
        <v>2015</v>
      </c>
      <c r="E775" s="14">
        <v>2015</v>
      </c>
      <c r="F775" s="14" t="s">
        <v>100</v>
      </c>
      <c r="G775" s="11">
        <v>0.95689999999999997</v>
      </c>
      <c r="H775" s="11">
        <v>0.13539999999999999</v>
      </c>
      <c r="I775" s="11">
        <v>0.23630000000000001</v>
      </c>
      <c r="J775" s="11">
        <v>0.1</v>
      </c>
      <c r="K775" s="11">
        <v>0.14960000000000001</v>
      </c>
      <c r="L775" s="7"/>
    </row>
    <row r="776" spans="1:12">
      <c r="A776" s="13" t="s">
        <v>170</v>
      </c>
      <c r="B776" s="8" t="s">
        <v>74</v>
      </c>
      <c r="C776" s="14" t="s">
        <v>3</v>
      </c>
      <c r="D776" s="8">
        <v>2015</v>
      </c>
      <c r="E776" s="14">
        <v>2015</v>
      </c>
      <c r="F776" s="14" t="s">
        <v>100</v>
      </c>
      <c r="G776" s="11">
        <v>0.85980000000000001</v>
      </c>
      <c r="H776" s="11">
        <v>0.1123</v>
      </c>
      <c r="I776" s="11">
        <v>0.1782</v>
      </c>
      <c r="J776" s="11">
        <v>7.0499999999999993E-2</v>
      </c>
      <c r="K776" s="11">
        <v>0.1057</v>
      </c>
      <c r="L776" s="7"/>
    </row>
    <row r="777" spans="1:12">
      <c r="A777" s="13" t="s">
        <v>171</v>
      </c>
      <c r="B777" s="8" t="s">
        <v>75</v>
      </c>
      <c r="C777" s="14" t="s">
        <v>3</v>
      </c>
      <c r="D777" s="8">
        <v>2015</v>
      </c>
      <c r="E777" s="14">
        <v>2015</v>
      </c>
      <c r="F777" s="14" t="s">
        <v>100</v>
      </c>
      <c r="G777" s="11">
        <v>0.96399999999999997</v>
      </c>
      <c r="H777" s="11">
        <v>0.19120000000000001</v>
      </c>
      <c r="I777" s="11">
        <v>0.25359999999999999</v>
      </c>
      <c r="J777" s="11">
        <v>0.3831</v>
      </c>
      <c r="K777" s="11">
        <v>0.4083</v>
      </c>
      <c r="L777" s="7"/>
    </row>
    <row r="778" spans="1:12">
      <c r="A778" s="51" t="s">
        <v>172</v>
      </c>
      <c r="B778" s="8" t="s">
        <v>66</v>
      </c>
      <c r="C778" s="14" t="s">
        <v>62</v>
      </c>
      <c r="D778" s="8">
        <v>2015</v>
      </c>
      <c r="E778" s="14">
        <v>2015</v>
      </c>
      <c r="F778" s="14" t="s">
        <v>100</v>
      </c>
      <c r="G778" s="11">
        <v>0.94689999999999996</v>
      </c>
      <c r="H778" s="11">
        <v>0.12770000000000001</v>
      </c>
      <c r="I778" s="11">
        <v>0.2122</v>
      </c>
      <c r="J778" s="11">
        <v>0.12859999999999999</v>
      </c>
      <c r="K778" s="11">
        <v>0.16309999999999999</v>
      </c>
      <c r="L778" s="7"/>
    </row>
    <row r="779" spans="1:12">
      <c r="A779" s="51" t="s">
        <v>173</v>
      </c>
      <c r="B779" s="8" t="s">
        <v>74</v>
      </c>
      <c r="C779" s="14" t="s">
        <v>62</v>
      </c>
      <c r="D779" s="8">
        <v>2015</v>
      </c>
      <c r="E779" s="14">
        <v>2015</v>
      </c>
      <c r="F779" s="14" t="s">
        <v>100</v>
      </c>
      <c r="G779" s="11">
        <v>0.89559999999999995</v>
      </c>
      <c r="H779" s="11">
        <v>0.1036</v>
      </c>
      <c r="I779" s="11">
        <v>0.19869999999999999</v>
      </c>
      <c r="J779" s="11">
        <v>7.5800000000000006E-2</v>
      </c>
      <c r="K779" s="11">
        <v>0.1326</v>
      </c>
      <c r="L779" s="7"/>
    </row>
    <row r="780" spans="1:12">
      <c r="A780" s="51" t="s">
        <v>174</v>
      </c>
      <c r="B780" s="8" t="s">
        <v>75</v>
      </c>
      <c r="C780" s="14" t="s">
        <v>62</v>
      </c>
      <c r="D780" s="8">
        <v>2015</v>
      </c>
      <c r="E780" s="14">
        <v>2015</v>
      </c>
      <c r="F780" s="14" t="s">
        <v>100</v>
      </c>
      <c r="G780" s="11">
        <v>0.625</v>
      </c>
      <c r="H780" s="11">
        <v>0</v>
      </c>
      <c r="I780" s="11">
        <v>6.25E-2</v>
      </c>
      <c r="J780" s="11">
        <v>0.125</v>
      </c>
      <c r="K780" s="11">
        <v>0.125</v>
      </c>
      <c r="L780" s="7"/>
    </row>
    <row r="781" spans="1:12">
      <c r="A781" s="51" t="s">
        <v>175</v>
      </c>
      <c r="B781" s="8" t="s">
        <v>75</v>
      </c>
      <c r="C781" s="14" t="s">
        <v>62</v>
      </c>
      <c r="D781" s="8">
        <v>2015</v>
      </c>
      <c r="E781" s="14">
        <v>2015</v>
      </c>
      <c r="F781" s="14" t="s">
        <v>100</v>
      </c>
      <c r="G781" s="11">
        <v>0.94010000000000005</v>
      </c>
      <c r="H781" s="11">
        <v>0.1444</v>
      </c>
      <c r="I781" s="11">
        <v>0.22320000000000001</v>
      </c>
      <c r="J781" s="11">
        <v>0.27789999999999998</v>
      </c>
      <c r="K781" s="11">
        <v>0.31730000000000003</v>
      </c>
      <c r="L781" s="7"/>
    </row>
    <row r="782" spans="1:12">
      <c r="A782" s="51" t="s">
        <v>176</v>
      </c>
      <c r="B782" s="8" t="s">
        <v>75</v>
      </c>
      <c r="C782" s="14" t="s">
        <v>62</v>
      </c>
      <c r="D782" s="8">
        <v>2015</v>
      </c>
      <c r="E782" s="14">
        <v>2015</v>
      </c>
      <c r="F782" s="14" t="s">
        <v>100</v>
      </c>
      <c r="G782" s="11">
        <v>0.93500000000000005</v>
      </c>
      <c r="H782" s="11">
        <v>0.14369999999999999</v>
      </c>
      <c r="I782" s="11">
        <v>0.2223</v>
      </c>
      <c r="J782" s="11">
        <v>0.28610000000000002</v>
      </c>
      <c r="K782" s="11">
        <v>0.32179999999999997</v>
      </c>
      <c r="L782" s="7"/>
    </row>
    <row r="783" spans="1:12">
      <c r="A783" s="51" t="s">
        <v>177</v>
      </c>
      <c r="B783" s="8" t="s">
        <v>75</v>
      </c>
      <c r="C783" s="14" t="s">
        <v>62</v>
      </c>
      <c r="D783" s="8">
        <v>2015</v>
      </c>
      <c r="E783" s="14">
        <v>2015</v>
      </c>
      <c r="F783" s="14" t="s">
        <v>100</v>
      </c>
      <c r="G783" s="11">
        <v>0.95150000000000001</v>
      </c>
      <c r="H783" s="11">
        <v>0.11609999999999999</v>
      </c>
      <c r="I783" s="11">
        <v>0.2021</v>
      </c>
      <c r="J783" s="11">
        <v>0.2097</v>
      </c>
      <c r="K783" s="11">
        <v>0.24590000000000001</v>
      </c>
      <c r="L783" s="7"/>
    </row>
    <row r="784" spans="1:12">
      <c r="A784" s="51" t="s">
        <v>178</v>
      </c>
      <c r="B784" s="8" t="s">
        <v>75</v>
      </c>
      <c r="C784" s="14" t="s">
        <v>62</v>
      </c>
      <c r="D784" s="8">
        <v>2015</v>
      </c>
      <c r="E784" s="14">
        <v>2015</v>
      </c>
      <c r="F784" s="14" t="s">
        <v>100</v>
      </c>
      <c r="G784" s="11">
        <v>0.91800000000000004</v>
      </c>
      <c r="H784" s="11">
        <v>0.1361</v>
      </c>
      <c r="I784" s="11">
        <v>0.2147</v>
      </c>
      <c r="J784" s="11">
        <v>0.40839999999999999</v>
      </c>
      <c r="K784" s="11">
        <v>0.49209999999999998</v>
      </c>
      <c r="L784" s="7"/>
    </row>
    <row r="785" spans="1:12">
      <c r="A785" s="51" t="s">
        <v>179</v>
      </c>
      <c r="B785" s="8" t="s">
        <v>74</v>
      </c>
      <c r="C785" s="14" t="s">
        <v>62</v>
      </c>
      <c r="D785" s="8">
        <v>2015</v>
      </c>
      <c r="E785" s="14">
        <v>2015</v>
      </c>
      <c r="F785" s="14" t="s">
        <v>100</v>
      </c>
      <c r="G785" s="11">
        <v>0.96970000000000001</v>
      </c>
      <c r="H785" s="11">
        <v>8.8300000000000003E-2</v>
      </c>
      <c r="I785" s="11">
        <v>0.17130000000000001</v>
      </c>
      <c r="J785" s="11">
        <v>6.6799999999999998E-2</v>
      </c>
      <c r="K785" s="11">
        <v>0.11260000000000001</v>
      </c>
      <c r="L785" s="7"/>
    </row>
    <row r="786" spans="1:12">
      <c r="A786" s="51" t="s">
        <v>180</v>
      </c>
      <c r="B786" s="8" t="s">
        <v>75</v>
      </c>
      <c r="C786" s="14" t="s">
        <v>62</v>
      </c>
      <c r="D786" s="8">
        <v>2015</v>
      </c>
      <c r="E786" s="14">
        <v>2015</v>
      </c>
      <c r="F786" s="14" t="s">
        <v>100</v>
      </c>
      <c r="G786" s="11">
        <v>0.92920000000000003</v>
      </c>
      <c r="H786" s="11">
        <v>0.2147</v>
      </c>
      <c r="I786" s="11">
        <v>0.2712</v>
      </c>
      <c r="J786" s="11">
        <v>0.38869999999999999</v>
      </c>
      <c r="K786" s="11">
        <v>0.41070000000000001</v>
      </c>
      <c r="L786" s="7"/>
    </row>
    <row r="787" spans="1:12">
      <c r="A787" s="51" t="s">
        <v>181</v>
      </c>
      <c r="B787" s="8" t="s">
        <v>75</v>
      </c>
      <c r="C787" s="14" t="s">
        <v>62</v>
      </c>
      <c r="D787" s="8">
        <v>2015</v>
      </c>
      <c r="E787" s="14">
        <v>2015</v>
      </c>
      <c r="F787" s="14" t="s">
        <v>100</v>
      </c>
      <c r="G787" s="11">
        <v>0.94930000000000003</v>
      </c>
      <c r="H787" s="11">
        <v>0.13159999999999999</v>
      </c>
      <c r="I787" s="11">
        <v>0.21829999999999999</v>
      </c>
      <c r="J787" s="11">
        <v>0.23069999999999999</v>
      </c>
      <c r="K787" s="11">
        <v>0.25900000000000001</v>
      </c>
      <c r="L787" s="7"/>
    </row>
    <row r="788" spans="1:12">
      <c r="A788" s="13" t="s">
        <v>123</v>
      </c>
      <c r="B788" s="8" t="s">
        <v>74</v>
      </c>
      <c r="C788" s="14" t="s">
        <v>62</v>
      </c>
      <c r="D788" s="8">
        <v>2015</v>
      </c>
      <c r="E788" s="14">
        <v>2015</v>
      </c>
      <c r="F788" s="14" t="s">
        <v>100</v>
      </c>
      <c r="G788" s="11">
        <v>0.97299999999999998</v>
      </c>
      <c r="H788" s="11">
        <v>0.14080000000000001</v>
      </c>
      <c r="I788" s="11">
        <v>0.25059999999999999</v>
      </c>
      <c r="J788" s="11">
        <v>0.10539999999999999</v>
      </c>
      <c r="K788" s="11">
        <v>0.16370000000000001</v>
      </c>
      <c r="L788" s="7"/>
    </row>
    <row r="789" spans="1:12">
      <c r="A789" s="13" t="s">
        <v>124</v>
      </c>
      <c r="B789" s="8" t="s">
        <v>75</v>
      </c>
      <c r="C789" s="14" t="s">
        <v>62</v>
      </c>
      <c r="D789" s="8">
        <v>2015</v>
      </c>
      <c r="E789" s="14">
        <v>2015</v>
      </c>
      <c r="F789" s="14" t="s">
        <v>100</v>
      </c>
      <c r="G789" s="11">
        <v>0.98609999999999998</v>
      </c>
      <c r="H789" s="11">
        <v>0.12180000000000001</v>
      </c>
      <c r="I789" s="11">
        <v>0.2056</v>
      </c>
      <c r="J789" s="11">
        <v>0.1472</v>
      </c>
      <c r="K789" s="11">
        <v>0.15989999999999999</v>
      </c>
      <c r="L789" s="7"/>
    </row>
    <row r="790" spans="1:12">
      <c r="A790" s="13" t="s">
        <v>125</v>
      </c>
      <c r="B790" s="8" t="s">
        <v>75</v>
      </c>
      <c r="C790" s="14" t="s">
        <v>62</v>
      </c>
      <c r="D790" s="8">
        <v>2015</v>
      </c>
      <c r="E790" s="14">
        <v>2015</v>
      </c>
      <c r="F790" s="14" t="s">
        <v>100</v>
      </c>
      <c r="G790" s="11">
        <v>0.93620000000000003</v>
      </c>
      <c r="H790" s="11">
        <v>0.11550000000000001</v>
      </c>
      <c r="I790" s="11">
        <v>0.17960000000000001</v>
      </c>
      <c r="J790" s="11">
        <v>0.2379</v>
      </c>
      <c r="K790" s="11">
        <v>0.26419999999999999</v>
      </c>
      <c r="L790" s="7"/>
    </row>
    <row r="791" spans="1:12">
      <c r="A791" s="13" t="s">
        <v>126</v>
      </c>
      <c r="B791" s="8" t="s">
        <v>75</v>
      </c>
      <c r="C791" s="14" t="s">
        <v>62</v>
      </c>
      <c r="D791" s="8">
        <v>2015</v>
      </c>
      <c r="E791" s="14">
        <v>2015</v>
      </c>
      <c r="F791" s="14" t="s">
        <v>100</v>
      </c>
      <c r="G791" s="11">
        <v>0.83589999999999998</v>
      </c>
      <c r="H791" s="11">
        <v>0.1517</v>
      </c>
      <c r="I791" s="11">
        <v>0.2346</v>
      </c>
      <c r="J791" s="11">
        <v>0.25090000000000001</v>
      </c>
      <c r="K791" s="11">
        <v>0.2802</v>
      </c>
      <c r="L791" s="7"/>
    </row>
    <row r="792" spans="1:12">
      <c r="A792" s="13" t="s">
        <v>127</v>
      </c>
      <c r="B792" s="8" t="s">
        <v>75</v>
      </c>
      <c r="C792" s="14" t="s">
        <v>62</v>
      </c>
      <c r="D792" s="8">
        <v>2015</v>
      </c>
      <c r="E792" s="14">
        <v>2015</v>
      </c>
      <c r="F792" s="14" t="s">
        <v>100</v>
      </c>
      <c r="G792" s="11">
        <v>0.9052</v>
      </c>
      <c r="H792" s="11">
        <v>0.1295</v>
      </c>
      <c r="I792" s="11">
        <v>0.2455</v>
      </c>
      <c r="J792" s="11">
        <v>0.30359999999999998</v>
      </c>
      <c r="K792" s="11">
        <v>0.34379999999999999</v>
      </c>
      <c r="L792" s="7"/>
    </row>
    <row r="793" spans="1:12">
      <c r="A793" s="13" t="s">
        <v>128</v>
      </c>
      <c r="B793" s="8" t="s">
        <v>75</v>
      </c>
      <c r="C793" s="14" t="s">
        <v>62</v>
      </c>
      <c r="D793" s="8">
        <v>2015</v>
      </c>
      <c r="E793" s="14">
        <v>2015</v>
      </c>
      <c r="F793" s="14" t="s">
        <v>100</v>
      </c>
      <c r="G793" s="11">
        <v>0.94740000000000002</v>
      </c>
      <c r="H793" s="11">
        <v>0.1779</v>
      </c>
      <c r="I793" s="11">
        <v>0.2606</v>
      </c>
      <c r="J793" s="11">
        <v>0.1754</v>
      </c>
      <c r="K793" s="11">
        <v>0.2039</v>
      </c>
      <c r="L793" s="7"/>
    </row>
    <row r="794" spans="1:12">
      <c r="A794" s="13" t="s">
        <v>129</v>
      </c>
      <c r="B794" s="8" t="s">
        <v>75</v>
      </c>
      <c r="C794" s="14" t="s">
        <v>62</v>
      </c>
      <c r="D794" s="8">
        <v>2015</v>
      </c>
      <c r="E794" s="14">
        <v>2015</v>
      </c>
      <c r="F794" s="14" t="s">
        <v>100</v>
      </c>
      <c r="G794" s="11">
        <v>0.96779999999999999</v>
      </c>
      <c r="H794" s="11">
        <v>0.1943</v>
      </c>
      <c r="I794" s="11">
        <v>0.2742</v>
      </c>
      <c r="J794" s="11">
        <v>0.28949999999999998</v>
      </c>
      <c r="K794" s="11">
        <v>0.32040000000000002</v>
      </c>
      <c r="L794" s="7"/>
    </row>
    <row r="795" spans="1:12">
      <c r="A795" s="13" t="s">
        <v>130</v>
      </c>
      <c r="B795" s="8" t="s">
        <v>75</v>
      </c>
      <c r="C795" s="14" t="s">
        <v>62</v>
      </c>
      <c r="D795" s="8">
        <v>2015</v>
      </c>
      <c r="E795" s="14">
        <v>2015</v>
      </c>
      <c r="F795" s="14" t="s">
        <v>100</v>
      </c>
      <c r="G795" s="11">
        <v>0.95660000000000001</v>
      </c>
      <c r="H795" s="11">
        <v>7.8899999999999998E-2</v>
      </c>
      <c r="I795" s="11">
        <v>0.15229999999999999</v>
      </c>
      <c r="J795" s="11">
        <v>0.307</v>
      </c>
      <c r="K795" s="11">
        <v>0.35160000000000002</v>
      </c>
      <c r="L795" s="7"/>
    </row>
    <row r="796" spans="1:12">
      <c r="A796" s="13" t="s">
        <v>131</v>
      </c>
      <c r="B796" s="8" t="s">
        <v>75</v>
      </c>
      <c r="C796" s="14" t="s">
        <v>62</v>
      </c>
      <c r="D796" s="8">
        <v>2015</v>
      </c>
      <c r="E796" s="14">
        <v>2015</v>
      </c>
      <c r="F796" s="14" t="s">
        <v>100</v>
      </c>
      <c r="G796" s="11">
        <v>0.73370000000000002</v>
      </c>
      <c r="H796" s="11">
        <v>7.4399999999999994E-2</v>
      </c>
      <c r="I796" s="11">
        <v>0.14099999999999999</v>
      </c>
      <c r="J796" s="11">
        <v>0.27179999999999999</v>
      </c>
      <c r="K796" s="11">
        <v>0.30509999999999998</v>
      </c>
      <c r="L796" s="7"/>
    </row>
    <row r="797" spans="1:12">
      <c r="A797" s="13" t="s">
        <v>132</v>
      </c>
      <c r="B797" s="8" t="s">
        <v>76</v>
      </c>
      <c r="C797" s="14" t="s">
        <v>62</v>
      </c>
      <c r="D797" s="8">
        <v>2015</v>
      </c>
      <c r="E797" s="14">
        <v>2015</v>
      </c>
      <c r="F797" s="14" t="s">
        <v>100</v>
      </c>
      <c r="G797" s="11">
        <v>0.94940000000000002</v>
      </c>
      <c r="H797" s="11">
        <v>8.1600000000000006E-2</v>
      </c>
      <c r="I797" s="11">
        <v>0.1522</v>
      </c>
      <c r="J797" s="11">
        <v>1.0200000000000001E-2</v>
      </c>
      <c r="K797" s="11">
        <v>1.3299999999999999E-2</v>
      </c>
      <c r="L797" s="7"/>
    </row>
    <row r="798" spans="1:12">
      <c r="A798" s="13" t="s">
        <v>133</v>
      </c>
      <c r="B798" s="8" t="s">
        <v>75</v>
      </c>
      <c r="C798" s="14" t="s">
        <v>62</v>
      </c>
      <c r="D798" s="8">
        <v>2015</v>
      </c>
      <c r="E798" s="14">
        <v>2015</v>
      </c>
      <c r="F798" s="14" t="s">
        <v>100</v>
      </c>
      <c r="G798" s="11">
        <v>0.84960000000000002</v>
      </c>
      <c r="H798" s="11">
        <v>0.1447</v>
      </c>
      <c r="I798" s="11">
        <v>0.2266</v>
      </c>
      <c r="J798" s="11">
        <v>0.25030000000000002</v>
      </c>
      <c r="K798" s="11">
        <v>0.28899999999999998</v>
      </c>
      <c r="L798" s="7"/>
    </row>
    <row r="799" spans="1:12">
      <c r="A799" s="13" t="s">
        <v>134</v>
      </c>
      <c r="B799" s="8" t="s">
        <v>75</v>
      </c>
      <c r="C799" s="14" t="s">
        <v>62</v>
      </c>
      <c r="D799" s="8">
        <v>2015</v>
      </c>
      <c r="E799" s="14">
        <v>2015</v>
      </c>
      <c r="F799" s="14" t="s">
        <v>100</v>
      </c>
      <c r="G799" s="11">
        <v>0.92090000000000005</v>
      </c>
      <c r="H799" s="11">
        <v>0.1807</v>
      </c>
      <c r="I799" s="11">
        <v>0.25950000000000001</v>
      </c>
      <c r="J799" s="11">
        <v>0.26450000000000001</v>
      </c>
      <c r="K799" s="11">
        <v>0.30459999999999998</v>
      </c>
      <c r="L799" s="7"/>
    </row>
    <row r="800" spans="1:12">
      <c r="A800" s="13" t="s">
        <v>135</v>
      </c>
      <c r="B800" s="8" t="s">
        <v>75</v>
      </c>
      <c r="C800" s="14" t="s">
        <v>62</v>
      </c>
      <c r="D800" s="8">
        <v>2015</v>
      </c>
      <c r="E800" s="14">
        <v>2015</v>
      </c>
      <c r="F800" s="14" t="s">
        <v>100</v>
      </c>
      <c r="G800" s="11">
        <v>0.96389999999999998</v>
      </c>
      <c r="H800" s="11">
        <v>0.125</v>
      </c>
      <c r="I800" s="11">
        <v>0.1991</v>
      </c>
      <c r="J800" s="11">
        <v>0.28699999999999998</v>
      </c>
      <c r="K800" s="11">
        <v>0.30559999999999998</v>
      </c>
      <c r="L800" s="7"/>
    </row>
    <row r="801" spans="1:12">
      <c r="A801" s="13" t="s">
        <v>136</v>
      </c>
      <c r="B801" s="8" t="s">
        <v>75</v>
      </c>
      <c r="C801" s="14" t="s">
        <v>62</v>
      </c>
      <c r="D801" s="8">
        <v>2015</v>
      </c>
      <c r="E801" s="14">
        <v>2015</v>
      </c>
      <c r="F801" s="14" t="s">
        <v>100</v>
      </c>
      <c r="G801" s="11">
        <v>0.97199999999999998</v>
      </c>
      <c r="H801" s="11">
        <v>0.15709999999999999</v>
      </c>
      <c r="I801" s="11">
        <v>0.27339999999999998</v>
      </c>
      <c r="J801" s="11">
        <v>0.25209999999999999</v>
      </c>
      <c r="K801" s="11">
        <v>0.31419999999999998</v>
      </c>
      <c r="L801" s="7"/>
    </row>
    <row r="802" spans="1:12">
      <c r="A802" s="13" t="s">
        <v>137</v>
      </c>
      <c r="B802" s="8" t="s">
        <v>75</v>
      </c>
      <c r="C802" s="14" t="s">
        <v>62</v>
      </c>
      <c r="D802" s="8">
        <v>2015</v>
      </c>
      <c r="E802" s="14">
        <v>2015</v>
      </c>
      <c r="F802" s="14" t="s">
        <v>100</v>
      </c>
      <c r="G802" s="11">
        <v>0.96550000000000002</v>
      </c>
      <c r="H802" s="11">
        <v>0.15859999999999999</v>
      </c>
      <c r="I802" s="11">
        <v>0.23749999999999999</v>
      </c>
      <c r="J802" s="11">
        <v>0.32129999999999997</v>
      </c>
      <c r="K802" s="11">
        <v>0.35580000000000001</v>
      </c>
      <c r="L802" s="7"/>
    </row>
    <row r="803" spans="1:12">
      <c r="A803" s="13" t="s">
        <v>138</v>
      </c>
      <c r="B803" s="8" t="s">
        <v>75</v>
      </c>
      <c r="C803" s="14" t="s">
        <v>62</v>
      </c>
      <c r="D803" s="8">
        <v>2015</v>
      </c>
      <c r="E803" s="14">
        <v>2015</v>
      </c>
      <c r="F803" s="14" t="s">
        <v>100</v>
      </c>
      <c r="G803" s="11">
        <v>0.94</v>
      </c>
      <c r="H803" s="11">
        <v>0.1203</v>
      </c>
      <c r="I803" s="11">
        <v>0.1729</v>
      </c>
      <c r="J803" s="11">
        <v>0.2707</v>
      </c>
      <c r="K803" s="11">
        <v>0.28570000000000001</v>
      </c>
      <c r="L803" s="7"/>
    </row>
    <row r="804" spans="1:12">
      <c r="A804" s="13" t="s">
        <v>139</v>
      </c>
      <c r="B804" s="8" t="s">
        <v>75</v>
      </c>
      <c r="C804" s="14" t="s">
        <v>62</v>
      </c>
      <c r="D804" s="8">
        <v>2015</v>
      </c>
      <c r="E804" s="14">
        <v>2015</v>
      </c>
      <c r="F804" s="14" t="s">
        <v>100</v>
      </c>
      <c r="G804" s="11">
        <v>0.98060000000000003</v>
      </c>
      <c r="H804" s="11">
        <v>2.3699999999999999E-2</v>
      </c>
      <c r="I804" s="11">
        <v>0.13739999999999999</v>
      </c>
      <c r="J804" s="11">
        <v>3.7900000000000003E-2</v>
      </c>
      <c r="K804" s="11">
        <v>5.6899999999999999E-2</v>
      </c>
      <c r="L804" s="7"/>
    </row>
    <row r="805" spans="1:12">
      <c r="A805" s="13" t="s">
        <v>140</v>
      </c>
      <c r="B805" s="8" t="s">
        <v>75</v>
      </c>
      <c r="C805" s="14" t="s">
        <v>62</v>
      </c>
      <c r="D805" s="8">
        <v>2015</v>
      </c>
      <c r="E805" s="14">
        <v>2015</v>
      </c>
      <c r="F805" s="14" t="s">
        <v>100</v>
      </c>
      <c r="G805" s="11">
        <v>0.96009999999999995</v>
      </c>
      <c r="H805" s="11">
        <v>0.1426</v>
      </c>
      <c r="I805" s="11">
        <v>0.2213</v>
      </c>
      <c r="J805" s="11">
        <v>0.1764</v>
      </c>
      <c r="K805" s="11">
        <v>0.20499999999999999</v>
      </c>
      <c r="L805" s="7"/>
    </row>
    <row r="806" spans="1:12">
      <c r="A806" s="13" t="s">
        <v>141</v>
      </c>
      <c r="B806" s="8" t="s">
        <v>75</v>
      </c>
      <c r="C806" s="14" t="s">
        <v>62</v>
      </c>
      <c r="D806" s="8">
        <v>2015</v>
      </c>
      <c r="E806" s="14">
        <v>2015</v>
      </c>
      <c r="F806" s="14" t="s">
        <v>100</v>
      </c>
      <c r="G806" s="11">
        <v>0.9738</v>
      </c>
      <c r="H806" s="11">
        <v>0.11</v>
      </c>
      <c r="I806" s="11">
        <v>0.16750000000000001</v>
      </c>
      <c r="J806" s="11">
        <v>0.16550000000000001</v>
      </c>
      <c r="K806" s="11">
        <v>0.19839999999999999</v>
      </c>
      <c r="L806" s="7"/>
    </row>
    <row r="807" spans="1:12">
      <c r="A807" s="13" t="s">
        <v>142</v>
      </c>
      <c r="B807" s="8" t="s">
        <v>75</v>
      </c>
      <c r="C807" s="14" t="s">
        <v>62</v>
      </c>
      <c r="D807" s="8">
        <v>2015</v>
      </c>
      <c r="E807" s="14">
        <v>2015</v>
      </c>
      <c r="F807" s="14" t="s">
        <v>100</v>
      </c>
      <c r="G807" s="11">
        <v>0.82520000000000004</v>
      </c>
      <c r="H807" s="11">
        <v>0.11119999999999999</v>
      </c>
      <c r="I807" s="11">
        <v>0.20449999999999999</v>
      </c>
      <c r="J807" s="11">
        <v>0.24979999999999999</v>
      </c>
      <c r="K807" s="11">
        <v>0.28749999999999998</v>
      </c>
      <c r="L807" s="7"/>
    </row>
    <row r="808" spans="1:12">
      <c r="A808" s="13" t="s">
        <v>143</v>
      </c>
      <c r="B808" s="8" t="s">
        <v>74</v>
      </c>
      <c r="C808" s="14" t="s">
        <v>62</v>
      </c>
      <c r="D808" s="8">
        <v>2015</v>
      </c>
      <c r="E808" s="14">
        <v>2015</v>
      </c>
      <c r="F808" s="14" t="s">
        <v>100</v>
      </c>
      <c r="G808" s="11">
        <v>0.99709999999999999</v>
      </c>
      <c r="H808" s="11">
        <v>0.1084</v>
      </c>
      <c r="I808" s="11">
        <v>0.1991</v>
      </c>
      <c r="J808" s="11">
        <v>8.5699999999999998E-2</v>
      </c>
      <c r="K808" s="11">
        <v>0.1336</v>
      </c>
      <c r="L808" s="7"/>
    </row>
    <row r="809" spans="1:12">
      <c r="A809" s="13" t="s">
        <v>144</v>
      </c>
      <c r="B809" s="8" t="s">
        <v>74</v>
      </c>
      <c r="C809" s="14" t="s">
        <v>62</v>
      </c>
      <c r="D809" s="8">
        <v>2015</v>
      </c>
      <c r="E809" s="14">
        <v>2015</v>
      </c>
      <c r="F809" s="14" t="s">
        <v>100</v>
      </c>
      <c r="G809" s="11">
        <v>0.93769999999999998</v>
      </c>
      <c r="H809" s="11">
        <v>0.111</v>
      </c>
      <c r="I809" s="11">
        <v>0.20130000000000001</v>
      </c>
      <c r="J809" s="11">
        <v>0.08</v>
      </c>
      <c r="K809" s="11">
        <v>0.129</v>
      </c>
      <c r="L809" s="7"/>
    </row>
    <row r="810" spans="1:12">
      <c r="A810" s="13" t="s">
        <v>145</v>
      </c>
      <c r="B810" s="8" t="s">
        <v>75</v>
      </c>
      <c r="C810" s="14" t="s">
        <v>62</v>
      </c>
      <c r="D810" s="8">
        <v>2015</v>
      </c>
      <c r="E810" s="14">
        <v>2015</v>
      </c>
      <c r="F810" s="14" t="s">
        <v>100</v>
      </c>
      <c r="G810" s="11">
        <v>0.90280000000000005</v>
      </c>
      <c r="H810" s="11">
        <v>0.11840000000000001</v>
      </c>
      <c r="I810" s="11">
        <v>0.1673</v>
      </c>
      <c r="J810" s="11">
        <v>0.1918</v>
      </c>
      <c r="K810" s="11">
        <v>0.2122</v>
      </c>
      <c r="L810" s="7"/>
    </row>
    <row r="811" spans="1:12">
      <c r="A811" s="13" t="s">
        <v>146</v>
      </c>
      <c r="B811" s="8" t="s">
        <v>75</v>
      </c>
      <c r="C811" s="14" t="s">
        <v>62</v>
      </c>
      <c r="D811" s="8">
        <v>2015</v>
      </c>
      <c r="E811" s="14">
        <v>2015</v>
      </c>
      <c r="F811" s="14" t="s">
        <v>100</v>
      </c>
      <c r="G811" s="11">
        <v>0.92069999999999996</v>
      </c>
      <c r="H811" s="11">
        <v>0.17</v>
      </c>
      <c r="I811" s="11">
        <v>0.25650000000000001</v>
      </c>
      <c r="J811" s="11">
        <v>0.22919999999999999</v>
      </c>
      <c r="K811" s="11">
        <v>0.26300000000000001</v>
      </c>
      <c r="L811" s="7"/>
    </row>
    <row r="812" spans="1:12">
      <c r="A812" s="13" t="s">
        <v>147</v>
      </c>
      <c r="B812" s="8" t="s">
        <v>74</v>
      </c>
      <c r="C812" s="14" t="s">
        <v>62</v>
      </c>
      <c r="D812" s="8">
        <v>2015</v>
      </c>
      <c r="E812" s="14">
        <v>2015</v>
      </c>
      <c r="F812" s="14" t="s">
        <v>100</v>
      </c>
      <c r="G812" s="11">
        <v>0.98680000000000001</v>
      </c>
      <c r="H812" s="11">
        <v>0.12189999999999999</v>
      </c>
      <c r="I812" s="11">
        <v>0.20730000000000001</v>
      </c>
      <c r="J812" s="11">
        <v>9.4799999999999995E-2</v>
      </c>
      <c r="K812" s="11">
        <v>0.14499999999999999</v>
      </c>
      <c r="L812" s="7"/>
    </row>
    <row r="813" spans="1:12">
      <c r="A813" s="13" t="s">
        <v>148</v>
      </c>
      <c r="B813" s="8" t="s">
        <v>75</v>
      </c>
      <c r="C813" s="14" t="s">
        <v>62</v>
      </c>
      <c r="D813" s="8">
        <v>2015</v>
      </c>
      <c r="E813" s="14">
        <v>2015</v>
      </c>
      <c r="F813" s="14" t="s">
        <v>100</v>
      </c>
      <c r="G813" s="11">
        <v>0.92979999999999996</v>
      </c>
      <c r="H813" s="11">
        <v>0.1203</v>
      </c>
      <c r="I813" s="11">
        <v>0.21410000000000001</v>
      </c>
      <c r="J813" s="11">
        <v>0.24840000000000001</v>
      </c>
      <c r="K813" s="11">
        <v>0.28910000000000002</v>
      </c>
      <c r="L813" s="7"/>
    </row>
    <row r="814" spans="1:12">
      <c r="A814" s="13" t="s">
        <v>149</v>
      </c>
      <c r="B814" s="8" t="s">
        <v>75</v>
      </c>
      <c r="C814" s="14" t="s">
        <v>62</v>
      </c>
      <c r="D814" s="8">
        <v>2015</v>
      </c>
      <c r="E814" s="14">
        <v>2015</v>
      </c>
      <c r="F814" s="14" t="s">
        <v>100</v>
      </c>
      <c r="G814" s="11">
        <v>0.9617</v>
      </c>
      <c r="H814" s="11">
        <v>0.21360000000000001</v>
      </c>
      <c r="I814" s="11">
        <v>0.29599999999999999</v>
      </c>
      <c r="J814" s="11">
        <v>0.29110000000000003</v>
      </c>
      <c r="K814" s="11">
        <v>0.32329999999999998</v>
      </c>
      <c r="L814" s="7"/>
    </row>
    <row r="815" spans="1:12">
      <c r="A815" s="13" t="s">
        <v>150</v>
      </c>
      <c r="B815" s="8" t="s">
        <v>74</v>
      </c>
      <c r="C815" s="14" t="s">
        <v>62</v>
      </c>
      <c r="D815" s="8">
        <v>2015</v>
      </c>
      <c r="E815" s="14">
        <v>2015</v>
      </c>
      <c r="F815" s="14" t="s">
        <v>100</v>
      </c>
      <c r="G815" s="11">
        <v>0.9829</v>
      </c>
      <c r="H815" s="11">
        <v>0.12790000000000001</v>
      </c>
      <c r="I815" s="11">
        <v>0.21679999999999999</v>
      </c>
      <c r="J815" s="11">
        <v>7.46E-2</v>
      </c>
      <c r="K815" s="11">
        <v>0.1182</v>
      </c>
      <c r="L815" s="7"/>
    </row>
    <row r="816" spans="1:12">
      <c r="A816" s="13" t="s">
        <v>151</v>
      </c>
      <c r="B816" s="8" t="s">
        <v>74</v>
      </c>
      <c r="C816" s="14" t="s">
        <v>62</v>
      </c>
      <c r="D816" s="8">
        <v>2015</v>
      </c>
      <c r="E816" s="14">
        <v>2015</v>
      </c>
      <c r="F816" s="14" t="s">
        <v>100</v>
      </c>
      <c r="G816" s="11">
        <v>0.89410000000000001</v>
      </c>
      <c r="H816" s="11">
        <v>0.1033</v>
      </c>
      <c r="I816" s="11">
        <v>0.19350000000000001</v>
      </c>
      <c r="J816" s="11">
        <v>9.0899999999999995E-2</v>
      </c>
      <c r="K816" s="11">
        <v>0.1348</v>
      </c>
      <c r="L816" s="7"/>
    </row>
    <row r="817" spans="1:12">
      <c r="A817" s="13" t="s">
        <v>152</v>
      </c>
      <c r="B817" s="8" t="s">
        <v>75</v>
      </c>
      <c r="C817" s="14" t="s">
        <v>62</v>
      </c>
      <c r="D817" s="8">
        <v>2015</v>
      </c>
      <c r="E817" s="14">
        <v>2015</v>
      </c>
      <c r="F817" s="14" t="s">
        <v>100</v>
      </c>
      <c r="G817" s="11">
        <v>0.90259999999999996</v>
      </c>
      <c r="H817" s="11">
        <v>0.1522</v>
      </c>
      <c r="I817" s="11">
        <v>0.22869999999999999</v>
      </c>
      <c r="J817" s="11">
        <v>0.24129999999999999</v>
      </c>
      <c r="K817" s="11">
        <v>0.27500000000000002</v>
      </c>
      <c r="L817" s="7"/>
    </row>
    <row r="818" spans="1:12">
      <c r="A818" s="13" t="s">
        <v>153</v>
      </c>
      <c r="B818" s="8" t="s">
        <v>74</v>
      </c>
      <c r="C818" s="14" t="s">
        <v>62</v>
      </c>
      <c r="D818" s="8">
        <v>2015</v>
      </c>
      <c r="E818" s="14">
        <v>2015</v>
      </c>
      <c r="F818" s="14" t="s">
        <v>100</v>
      </c>
      <c r="G818" s="11">
        <v>0.93240000000000001</v>
      </c>
      <c r="H818" s="11">
        <v>7.5700000000000003E-2</v>
      </c>
      <c r="I818" s="11">
        <v>0.15959999999999999</v>
      </c>
      <c r="J818" s="11">
        <v>5.67E-2</v>
      </c>
      <c r="K818" s="11">
        <v>9.9400000000000002E-2</v>
      </c>
      <c r="L818" s="7"/>
    </row>
    <row r="819" spans="1:12">
      <c r="A819" s="13" t="s">
        <v>154</v>
      </c>
      <c r="B819" s="8" t="s">
        <v>74</v>
      </c>
      <c r="C819" s="14" t="s">
        <v>62</v>
      </c>
      <c r="D819" s="8">
        <v>2015</v>
      </c>
      <c r="E819" s="14">
        <v>2015</v>
      </c>
      <c r="F819" s="14" t="s">
        <v>100</v>
      </c>
      <c r="G819" s="11">
        <v>0.9204</v>
      </c>
      <c r="H819" s="11">
        <v>9.2999999999999999E-2</v>
      </c>
      <c r="I819" s="11">
        <v>0.18709999999999999</v>
      </c>
      <c r="J819" s="11">
        <v>6.4100000000000004E-2</v>
      </c>
      <c r="K819" s="11">
        <v>0.1125</v>
      </c>
      <c r="L819" s="7"/>
    </row>
    <row r="820" spans="1:12">
      <c r="A820" s="13" t="s">
        <v>155</v>
      </c>
      <c r="B820" s="8" t="s">
        <v>74</v>
      </c>
      <c r="C820" s="14" t="s">
        <v>62</v>
      </c>
      <c r="D820" s="8">
        <v>2015</v>
      </c>
      <c r="E820" s="14">
        <v>2015</v>
      </c>
      <c r="F820" s="14" t="s">
        <v>100</v>
      </c>
      <c r="G820" s="11">
        <v>0.92059999999999997</v>
      </c>
      <c r="H820" s="11">
        <v>8.5599999999999996E-2</v>
      </c>
      <c r="I820" s="11">
        <v>0.16880000000000001</v>
      </c>
      <c r="J820" s="11">
        <v>5.6800000000000003E-2</v>
      </c>
      <c r="K820" s="11">
        <v>0.1041</v>
      </c>
      <c r="L820" s="7"/>
    </row>
    <row r="821" spans="1:12">
      <c r="A821" s="13" t="s">
        <v>156</v>
      </c>
      <c r="B821" s="8" t="s">
        <v>74</v>
      </c>
      <c r="C821" s="14" t="s">
        <v>62</v>
      </c>
      <c r="D821" s="8">
        <v>2015</v>
      </c>
      <c r="E821" s="14">
        <v>2015</v>
      </c>
      <c r="F821" s="14" t="s">
        <v>100</v>
      </c>
      <c r="G821" s="11">
        <v>0.9728</v>
      </c>
      <c r="H821" s="11">
        <v>2.4799999999999999E-2</v>
      </c>
      <c r="I821" s="11">
        <v>0.11509999999999999</v>
      </c>
      <c r="J821" s="11">
        <v>0.01</v>
      </c>
      <c r="K821" s="11">
        <v>5.6099999999999997E-2</v>
      </c>
      <c r="L821" s="7"/>
    </row>
    <row r="822" spans="1:12">
      <c r="A822" s="13" t="s">
        <v>157</v>
      </c>
      <c r="B822" s="8" t="s">
        <v>74</v>
      </c>
      <c r="C822" s="14" t="s">
        <v>62</v>
      </c>
      <c r="D822" s="8">
        <v>2015</v>
      </c>
      <c r="E822" s="14">
        <v>2015</v>
      </c>
      <c r="F822" s="14" t="s">
        <v>100</v>
      </c>
      <c r="G822" s="11">
        <v>0.9708</v>
      </c>
      <c r="H822" s="11">
        <v>1.38E-2</v>
      </c>
      <c r="I822" s="11">
        <v>7.7899999999999997E-2</v>
      </c>
      <c r="J822" s="11">
        <v>6.4000000000000003E-3</v>
      </c>
      <c r="K822" s="11">
        <v>3.8899999999999997E-2</v>
      </c>
      <c r="L822" s="7"/>
    </row>
    <row r="823" spans="1:12">
      <c r="A823" s="13" t="s">
        <v>158</v>
      </c>
      <c r="B823" s="8" t="s">
        <v>75</v>
      </c>
      <c r="C823" s="14" t="s">
        <v>62</v>
      </c>
      <c r="D823" s="8">
        <v>2015</v>
      </c>
      <c r="E823" s="14">
        <v>2015</v>
      </c>
      <c r="F823" s="14" t="s">
        <v>100</v>
      </c>
      <c r="G823" s="11">
        <v>0.97860000000000003</v>
      </c>
      <c r="H823" s="11">
        <v>0.14449999999999999</v>
      </c>
      <c r="I823" s="11">
        <v>0.22309999999999999</v>
      </c>
      <c r="J823" s="11">
        <v>0.30620000000000003</v>
      </c>
      <c r="K823" s="11">
        <v>0.33910000000000001</v>
      </c>
      <c r="L823" s="7"/>
    </row>
    <row r="824" spans="1:12">
      <c r="A824" s="13" t="s">
        <v>159</v>
      </c>
      <c r="B824" s="8" t="s">
        <v>75</v>
      </c>
      <c r="C824" s="14" t="s">
        <v>62</v>
      </c>
      <c r="D824" s="8">
        <v>2015</v>
      </c>
      <c r="E824" s="14">
        <v>2015</v>
      </c>
      <c r="F824" s="14" t="s">
        <v>100</v>
      </c>
      <c r="G824" s="11">
        <v>0.9</v>
      </c>
      <c r="H824" s="11">
        <v>7.6899999999999996E-2</v>
      </c>
      <c r="I824" s="11">
        <v>0.26919999999999999</v>
      </c>
      <c r="J824" s="11">
        <v>0.23080000000000001</v>
      </c>
      <c r="K824" s="11">
        <v>0.23080000000000001</v>
      </c>
      <c r="L824" s="7"/>
    </row>
    <row r="825" spans="1:12">
      <c r="A825" s="13" t="s">
        <v>160</v>
      </c>
      <c r="B825" s="8" t="s">
        <v>75</v>
      </c>
      <c r="C825" s="14" t="s">
        <v>62</v>
      </c>
      <c r="D825" s="8">
        <v>2015</v>
      </c>
      <c r="E825" s="14">
        <v>2015</v>
      </c>
      <c r="F825" s="14" t="s">
        <v>100</v>
      </c>
      <c r="G825" s="11">
        <v>0.86050000000000004</v>
      </c>
      <c r="H825" s="11">
        <v>0.122</v>
      </c>
      <c r="I825" s="11">
        <v>0.1842</v>
      </c>
      <c r="J825" s="11">
        <v>0.23799999999999999</v>
      </c>
      <c r="K825" s="11">
        <v>0.25600000000000001</v>
      </c>
      <c r="L825" s="7"/>
    </row>
    <row r="826" spans="1:12">
      <c r="A826" s="13" t="s">
        <v>161</v>
      </c>
      <c r="B826" s="8" t="s">
        <v>74</v>
      </c>
      <c r="C826" s="14" t="s">
        <v>62</v>
      </c>
      <c r="D826" s="8">
        <v>2015</v>
      </c>
      <c r="E826" s="14">
        <v>2015</v>
      </c>
      <c r="F826" s="14" t="s">
        <v>100</v>
      </c>
      <c r="G826" s="11">
        <v>0.98540000000000005</v>
      </c>
      <c r="H826" s="11">
        <v>1.2500000000000001E-2</v>
      </c>
      <c r="I826" s="11">
        <v>0.11559999999999999</v>
      </c>
      <c r="J826" s="11">
        <v>3.5000000000000001E-3</v>
      </c>
      <c r="K826" s="11">
        <v>3.95E-2</v>
      </c>
      <c r="L826" s="7"/>
    </row>
    <row r="827" spans="1:12">
      <c r="A827" s="13" t="s">
        <v>162</v>
      </c>
      <c r="B827" s="8" t="s">
        <v>74</v>
      </c>
      <c r="C827" s="14" t="s">
        <v>62</v>
      </c>
      <c r="D827" s="8">
        <v>2015</v>
      </c>
      <c r="E827" s="14">
        <v>2015</v>
      </c>
      <c r="F827" s="14" t="s">
        <v>100</v>
      </c>
      <c r="G827" s="11">
        <v>0.75609999999999999</v>
      </c>
      <c r="H827" s="11">
        <v>0.10150000000000001</v>
      </c>
      <c r="I827" s="11">
        <v>0.18890000000000001</v>
      </c>
      <c r="J827" s="11">
        <v>7.0199999999999999E-2</v>
      </c>
      <c r="K827" s="11">
        <v>0.1207</v>
      </c>
      <c r="L827" s="7"/>
    </row>
    <row r="828" spans="1:12">
      <c r="A828" s="13" t="s">
        <v>163</v>
      </c>
      <c r="B828" s="8" t="s">
        <v>75</v>
      </c>
      <c r="C828" s="14" t="s">
        <v>62</v>
      </c>
      <c r="D828" s="8">
        <v>2015</v>
      </c>
      <c r="E828" s="14">
        <v>2015</v>
      </c>
      <c r="F828" s="14" t="s">
        <v>100</v>
      </c>
      <c r="G828" s="11">
        <v>0.91820000000000002</v>
      </c>
      <c r="H828" s="11">
        <v>0.18540000000000001</v>
      </c>
      <c r="I828" s="11">
        <v>0.27960000000000002</v>
      </c>
      <c r="J828" s="11">
        <v>0.29720000000000002</v>
      </c>
      <c r="K828" s="11">
        <v>0.34350000000000003</v>
      </c>
      <c r="L828" s="7"/>
    </row>
    <row r="829" spans="1:12">
      <c r="A829" s="13" t="s">
        <v>164</v>
      </c>
      <c r="B829" s="8" t="s">
        <v>75</v>
      </c>
      <c r="C829" s="14" t="s">
        <v>62</v>
      </c>
      <c r="D829" s="8">
        <v>2015</v>
      </c>
      <c r="E829" s="14">
        <v>2015</v>
      </c>
      <c r="F829" s="14" t="s">
        <v>100</v>
      </c>
      <c r="G829" s="11">
        <v>0.91490000000000005</v>
      </c>
      <c r="H829" s="11">
        <v>0.18029999999999999</v>
      </c>
      <c r="I829" s="11">
        <v>0.24340000000000001</v>
      </c>
      <c r="J829" s="11">
        <v>0.2601</v>
      </c>
      <c r="K829" s="11">
        <v>0.2853</v>
      </c>
      <c r="L829" s="7"/>
    </row>
    <row r="830" spans="1:12">
      <c r="A830" s="13" t="s">
        <v>165</v>
      </c>
      <c r="B830" s="8" t="s">
        <v>75</v>
      </c>
      <c r="C830" s="14" t="s">
        <v>62</v>
      </c>
      <c r="D830" s="8">
        <v>2015</v>
      </c>
      <c r="E830" s="14">
        <v>2015</v>
      </c>
      <c r="F830" s="14" t="s">
        <v>100</v>
      </c>
      <c r="G830" s="11">
        <v>0.97370000000000001</v>
      </c>
      <c r="H830" s="11">
        <v>0.1384</v>
      </c>
      <c r="I830" s="11">
        <v>0.21099999999999999</v>
      </c>
      <c r="J830" s="11">
        <v>0.26929999999999998</v>
      </c>
      <c r="K830" s="11">
        <v>0.29349999999999998</v>
      </c>
      <c r="L830" s="7"/>
    </row>
    <row r="831" spans="1:12">
      <c r="A831" s="13" t="s">
        <v>166</v>
      </c>
      <c r="B831" s="8" t="s">
        <v>75</v>
      </c>
      <c r="C831" s="14" t="s">
        <v>62</v>
      </c>
      <c r="D831" s="8">
        <v>2015</v>
      </c>
      <c r="E831" s="14">
        <v>2015</v>
      </c>
      <c r="F831" s="14" t="s">
        <v>100</v>
      </c>
      <c r="G831" s="11">
        <v>0.83609999999999995</v>
      </c>
      <c r="H831" s="11">
        <v>0.10199999999999999</v>
      </c>
      <c r="I831" s="11">
        <v>0.1714</v>
      </c>
      <c r="J831" s="11">
        <v>0.30199999999999999</v>
      </c>
      <c r="K831" s="11">
        <v>0.34289999999999998</v>
      </c>
      <c r="L831" s="7"/>
    </row>
    <row r="832" spans="1:12">
      <c r="A832" s="13" t="s">
        <v>167</v>
      </c>
      <c r="B832" s="8" t="s">
        <v>74</v>
      </c>
      <c r="C832" s="14" t="s">
        <v>62</v>
      </c>
      <c r="D832" s="8">
        <v>2015</v>
      </c>
      <c r="E832" s="14">
        <v>2015</v>
      </c>
      <c r="F832" s="14" t="s">
        <v>100</v>
      </c>
      <c r="G832" s="11">
        <v>0.98619999999999997</v>
      </c>
      <c r="H832" s="11">
        <v>0.20630000000000001</v>
      </c>
      <c r="I832" s="11">
        <v>0.32079999999999997</v>
      </c>
      <c r="J832" s="11">
        <v>0.17530000000000001</v>
      </c>
      <c r="K832" s="11">
        <v>0.2404</v>
      </c>
      <c r="L832" s="7"/>
    </row>
    <row r="833" spans="1:12">
      <c r="A833" s="13" t="s">
        <v>168</v>
      </c>
      <c r="B833" s="8" t="s">
        <v>75</v>
      </c>
      <c r="C833" s="14" t="s">
        <v>62</v>
      </c>
      <c r="D833" s="8">
        <v>2015</v>
      </c>
      <c r="E833" s="14">
        <v>2015</v>
      </c>
      <c r="F833" s="14" t="s">
        <v>100</v>
      </c>
      <c r="G833" s="11">
        <v>0.78690000000000004</v>
      </c>
      <c r="H833" s="11">
        <v>0.14069999999999999</v>
      </c>
      <c r="I833" s="11">
        <v>0.23169999999999999</v>
      </c>
      <c r="J833" s="11">
        <v>0.21990000000000001</v>
      </c>
      <c r="K833" s="11">
        <v>0.253</v>
      </c>
      <c r="L833" s="7"/>
    </row>
    <row r="834" spans="1:12">
      <c r="A834" s="13" t="s">
        <v>169</v>
      </c>
      <c r="B834" s="8" t="s">
        <v>74</v>
      </c>
      <c r="C834" s="14" t="s">
        <v>62</v>
      </c>
      <c r="D834" s="8">
        <v>2015</v>
      </c>
      <c r="E834" s="14">
        <v>2015</v>
      </c>
      <c r="F834" s="14" t="s">
        <v>100</v>
      </c>
      <c r="G834" s="11">
        <v>0.95450000000000002</v>
      </c>
      <c r="H834" s="11">
        <v>0.1361</v>
      </c>
      <c r="I834" s="11">
        <v>0.2359</v>
      </c>
      <c r="J834" s="11">
        <v>0.12590000000000001</v>
      </c>
      <c r="K834" s="11">
        <v>0.19059999999999999</v>
      </c>
      <c r="L834" s="7"/>
    </row>
    <row r="835" spans="1:12">
      <c r="A835" s="13" t="s">
        <v>170</v>
      </c>
      <c r="B835" s="8" t="s">
        <v>74</v>
      </c>
      <c r="C835" s="14" t="s">
        <v>62</v>
      </c>
      <c r="D835" s="8">
        <v>2015</v>
      </c>
      <c r="E835" s="14">
        <v>2015</v>
      </c>
      <c r="F835" s="14" t="s">
        <v>100</v>
      </c>
      <c r="G835" s="11">
        <v>0.84970000000000001</v>
      </c>
      <c r="H835" s="11">
        <v>0.111</v>
      </c>
      <c r="I835" s="11">
        <v>0.19109999999999999</v>
      </c>
      <c r="J835" s="11">
        <v>7.7499999999999999E-2</v>
      </c>
      <c r="K835" s="11">
        <v>0.12790000000000001</v>
      </c>
      <c r="L835" s="7"/>
    </row>
    <row r="836" spans="1:12">
      <c r="A836" s="13" t="s">
        <v>171</v>
      </c>
      <c r="B836" s="8" t="s">
        <v>75</v>
      </c>
      <c r="C836" s="14" t="s">
        <v>62</v>
      </c>
      <c r="D836" s="8">
        <v>2015</v>
      </c>
      <c r="E836" s="14">
        <v>2015</v>
      </c>
      <c r="F836" s="14" t="s">
        <v>100</v>
      </c>
      <c r="G836" s="11">
        <v>0.9657</v>
      </c>
      <c r="H836" s="11">
        <v>0.17430000000000001</v>
      </c>
      <c r="I836" s="11">
        <v>0.24249999999999999</v>
      </c>
      <c r="J836" s="11">
        <v>0.33110000000000001</v>
      </c>
      <c r="K836" s="11">
        <v>0.36049999999999999</v>
      </c>
      <c r="L836" s="7"/>
    </row>
    <row r="837" spans="1:12">
      <c r="A837" s="51" t="s">
        <v>172</v>
      </c>
      <c r="B837" s="8" t="s">
        <v>66</v>
      </c>
      <c r="C837" s="14" t="s">
        <v>64</v>
      </c>
      <c r="D837" s="8">
        <v>2015</v>
      </c>
      <c r="E837" s="14">
        <v>2015</v>
      </c>
      <c r="F837" s="14" t="s">
        <v>101</v>
      </c>
      <c r="G837" s="11">
        <v>0.94169999999999998</v>
      </c>
      <c r="H837" s="11">
        <v>0.128</v>
      </c>
      <c r="I837" s="11">
        <v>0.21</v>
      </c>
      <c r="J837" s="11">
        <v>0.123</v>
      </c>
      <c r="K837" s="11">
        <v>0.155</v>
      </c>
      <c r="L837" s="7"/>
    </row>
    <row r="838" spans="1:12">
      <c r="A838" s="51" t="s">
        <v>173</v>
      </c>
      <c r="B838" s="8" t="s">
        <v>74</v>
      </c>
      <c r="C838" s="14" t="s">
        <v>64</v>
      </c>
      <c r="D838" s="8">
        <v>2015</v>
      </c>
      <c r="E838" s="14">
        <v>2015</v>
      </c>
      <c r="F838" s="14" t="s">
        <v>101</v>
      </c>
      <c r="G838" s="11">
        <v>0.88439999999999996</v>
      </c>
      <c r="H838" s="11">
        <v>0.104</v>
      </c>
      <c r="I838" s="11">
        <v>0.19700000000000001</v>
      </c>
      <c r="J838" s="11">
        <v>6.7000000000000004E-2</v>
      </c>
      <c r="K838" s="11">
        <v>0.114</v>
      </c>
      <c r="L838" s="7"/>
    </row>
    <row r="839" spans="1:12">
      <c r="A839" s="51" t="s">
        <v>174</v>
      </c>
      <c r="B839" s="8" t="s">
        <v>75</v>
      </c>
      <c r="C839" s="14" t="s">
        <v>64</v>
      </c>
      <c r="D839" s="8">
        <v>2015</v>
      </c>
      <c r="E839" s="14">
        <v>2015</v>
      </c>
      <c r="F839" s="14" t="s">
        <v>101</v>
      </c>
      <c r="G839" s="11">
        <v>0.75</v>
      </c>
      <c r="H839" s="11">
        <v>0</v>
      </c>
      <c r="I839" s="11">
        <v>5.8999999999999997E-2</v>
      </c>
      <c r="J839" s="11">
        <v>0</v>
      </c>
      <c r="K839" s="11">
        <v>0</v>
      </c>
      <c r="L839" s="7"/>
    </row>
    <row r="840" spans="1:12">
      <c r="A840" s="51" t="s">
        <v>175</v>
      </c>
      <c r="B840" s="8" t="s">
        <v>75</v>
      </c>
      <c r="C840" s="14" t="s">
        <v>64</v>
      </c>
      <c r="D840" s="8">
        <v>2015</v>
      </c>
      <c r="E840" s="14">
        <v>2015</v>
      </c>
      <c r="F840" s="14" t="s">
        <v>101</v>
      </c>
      <c r="G840" s="11">
        <v>0.9617</v>
      </c>
      <c r="H840" s="11">
        <v>0.158</v>
      </c>
      <c r="I840" s="11">
        <v>0.23599999999999999</v>
      </c>
      <c r="J840" s="11">
        <v>0.28899999999999998</v>
      </c>
      <c r="K840" s="11">
        <v>0.33</v>
      </c>
      <c r="L840" s="7"/>
    </row>
    <row r="841" spans="1:12">
      <c r="A841" s="51" t="s">
        <v>176</v>
      </c>
      <c r="B841" s="8" t="s">
        <v>75</v>
      </c>
      <c r="C841" s="14" t="s">
        <v>64</v>
      </c>
      <c r="D841" s="8">
        <v>2015</v>
      </c>
      <c r="E841" s="14">
        <v>2015</v>
      </c>
      <c r="F841" s="14" t="s">
        <v>101</v>
      </c>
      <c r="G841" s="11">
        <v>0.92610000000000003</v>
      </c>
      <c r="H841" s="11">
        <v>0.14799999999999999</v>
      </c>
      <c r="I841" s="11">
        <v>0.22600000000000001</v>
      </c>
      <c r="J841" s="11">
        <v>0.22600000000000001</v>
      </c>
      <c r="K841" s="11">
        <v>0.255</v>
      </c>
      <c r="L841" s="7"/>
    </row>
    <row r="842" spans="1:12">
      <c r="A842" s="51" t="s">
        <v>177</v>
      </c>
      <c r="B842" s="8" t="s">
        <v>75</v>
      </c>
      <c r="C842" s="14" t="s">
        <v>64</v>
      </c>
      <c r="D842" s="8">
        <v>2015</v>
      </c>
      <c r="E842" s="14">
        <v>2015</v>
      </c>
      <c r="F842" s="14" t="s">
        <v>101</v>
      </c>
      <c r="G842" s="11">
        <v>0.94140000000000001</v>
      </c>
      <c r="H842" s="11">
        <v>0.112</v>
      </c>
      <c r="I842" s="11">
        <v>0.19</v>
      </c>
      <c r="J842" s="11">
        <v>0.23499999999999999</v>
      </c>
      <c r="K842" s="11">
        <v>0.26900000000000002</v>
      </c>
    </row>
    <row r="843" spans="1:12">
      <c r="A843" s="51" t="s">
        <v>178</v>
      </c>
      <c r="B843" s="8" t="s">
        <v>75</v>
      </c>
      <c r="C843" s="14" t="s">
        <v>64</v>
      </c>
      <c r="D843" s="8">
        <v>2015</v>
      </c>
      <c r="E843" s="14">
        <v>2015</v>
      </c>
      <c r="F843" s="14" t="s">
        <v>101</v>
      </c>
      <c r="G843" s="11">
        <v>0.94740000000000002</v>
      </c>
      <c r="H843" s="11">
        <v>0.14799999999999999</v>
      </c>
      <c r="I843" s="11">
        <v>0.23</v>
      </c>
      <c r="J843" s="11">
        <v>0.33</v>
      </c>
      <c r="K843" s="11">
        <v>0.36799999999999999</v>
      </c>
    </row>
    <row r="844" spans="1:12">
      <c r="A844" s="51" t="s">
        <v>179</v>
      </c>
      <c r="B844" s="8" t="s">
        <v>74</v>
      </c>
      <c r="C844" s="14" t="s">
        <v>64</v>
      </c>
      <c r="D844" s="8">
        <v>2015</v>
      </c>
      <c r="E844" s="14">
        <v>2015</v>
      </c>
      <c r="F844" s="14" t="s">
        <v>101</v>
      </c>
      <c r="G844" s="11">
        <v>0.96850000000000003</v>
      </c>
      <c r="H844" s="11">
        <v>8.5000000000000006E-2</v>
      </c>
      <c r="I844" s="11">
        <v>0.157</v>
      </c>
      <c r="J844" s="11">
        <v>6.5000000000000002E-2</v>
      </c>
      <c r="K844" s="11">
        <v>0.105</v>
      </c>
    </row>
    <row r="845" spans="1:12">
      <c r="A845" s="51" t="s">
        <v>180</v>
      </c>
      <c r="B845" s="8" t="s">
        <v>75</v>
      </c>
      <c r="C845" s="14" t="s">
        <v>64</v>
      </c>
      <c r="D845" s="8">
        <v>2015</v>
      </c>
      <c r="E845" s="14">
        <v>2015</v>
      </c>
      <c r="F845" s="14" t="s">
        <v>101</v>
      </c>
      <c r="G845" s="11">
        <v>0.94520000000000004</v>
      </c>
      <c r="H845" s="11">
        <v>0.13</v>
      </c>
      <c r="I845" s="11">
        <v>0.19600000000000001</v>
      </c>
      <c r="J845" s="11">
        <v>0.317</v>
      </c>
      <c r="K845" s="11">
        <v>0.33900000000000002</v>
      </c>
    </row>
    <row r="846" spans="1:12">
      <c r="A846" s="51" t="s">
        <v>181</v>
      </c>
      <c r="B846" s="8" t="s">
        <v>75</v>
      </c>
      <c r="C846" s="14" t="s">
        <v>64</v>
      </c>
      <c r="D846" s="8">
        <v>2015</v>
      </c>
      <c r="E846" s="14">
        <v>2015</v>
      </c>
      <c r="F846" s="14" t="s">
        <v>101</v>
      </c>
      <c r="G846" s="11">
        <v>0.94620000000000004</v>
      </c>
      <c r="H846" s="11">
        <v>0.127</v>
      </c>
      <c r="I846" s="11">
        <v>0.20699999999999999</v>
      </c>
      <c r="J846" s="11">
        <v>0.23300000000000001</v>
      </c>
      <c r="K846" s="11">
        <v>0.26600000000000001</v>
      </c>
    </row>
    <row r="847" spans="1:12">
      <c r="A847" s="13" t="s">
        <v>123</v>
      </c>
      <c r="B847" s="8" t="s">
        <v>74</v>
      </c>
      <c r="C847" s="14" t="s">
        <v>64</v>
      </c>
      <c r="D847" s="8">
        <v>2015</v>
      </c>
      <c r="E847" s="14">
        <v>2015</v>
      </c>
      <c r="F847" s="14" t="s">
        <v>101</v>
      </c>
      <c r="G847" s="11">
        <v>0.92349999999999999</v>
      </c>
      <c r="H847" s="11">
        <v>0.13900000000000001</v>
      </c>
      <c r="I847" s="11">
        <v>0.251</v>
      </c>
      <c r="J847" s="11">
        <v>0.106</v>
      </c>
      <c r="K847" s="11">
        <v>0.16400000000000001</v>
      </c>
    </row>
    <row r="848" spans="1:12">
      <c r="A848" s="13" t="s">
        <v>124</v>
      </c>
      <c r="B848" s="8" t="s">
        <v>75</v>
      </c>
      <c r="C848" s="14" t="s">
        <v>64</v>
      </c>
      <c r="D848" s="8">
        <v>2015</v>
      </c>
      <c r="E848" s="14">
        <v>2015</v>
      </c>
      <c r="F848" s="14" t="s">
        <v>101</v>
      </c>
      <c r="G848" s="11">
        <v>0.99029999999999996</v>
      </c>
      <c r="H848" s="11">
        <v>9.5000000000000001E-2</v>
      </c>
      <c r="I848" s="11">
        <v>0.16400000000000001</v>
      </c>
      <c r="J848" s="11">
        <v>0.19500000000000001</v>
      </c>
      <c r="K848" s="11">
        <v>0.20799999999999999</v>
      </c>
    </row>
    <row r="849" spans="1:11">
      <c r="A849" s="13" t="s">
        <v>125</v>
      </c>
      <c r="B849" s="8" t="s">
        <v>75</v>
      </c>
      <c r="C849" s="14" t="s">
        <v>64</v>
      </c>
      <c r="D849" s="8">
        <v>2015</v>
      </c>
      <c r="E849" s="14">
        <v>2015</v>
      </c>
      <c r="F849" s="14" t="s">
        <v>101</v>
      </c>
      <c r="G849" s="11">
        <v>0.9173</v>
      </c>
      <c r="H849" s="11">
        <v>0.11700000000000001</v>
      </c>
      <c r="I849" s="11">
        <v>0.19</v>
      </c>
      <c r="J849" s="11">
        <v>0.25900000000000001</v>
      </c>
      <c r="K849" s="11">
        <v>0.28399999999999997</v>
      </c>
    </row>
    <row r="850" spans="1:11">
      <c r="A850" s="13" t="s">
        <v>126</v>
      </c>
      <c r="B850" s="8" t="s">
        <v>75</v>
      </c>
      <c r="C850" s="14" t="s">
        <v>64</v>
      </c>
      <c r="D850" s="8">
        <v>2015</v>
      </c>
      <c r="E850" s="14">
        <v>2015</v>
      </c>
      <c r="F850" s="14" t="s">
        <v>101</v>
      </c>
      <c r="G850" s="11">
        <v>0.9012</v>
      </c>
      <c r="H850" s="11">
        <v>0.13700000000000001</v>
      </c>
      <c r="I850" s="11">
        <v>0.214</v>
      </c>
      <c r="J850" s="11">
        <v>0.21299999999999999</v>
      </c>
      <c r="K850" s="11">
        <v>0.23899999999999999</v>
      </c>
    </row>
    <row r="851" spans="1:11">
      <c r="A851" s="13" t="s">
        <v>127</v>
      </c>
      <c r="B851" s="8" t="s">
        <v>75</v>
      </c>
      <c r="C851" s="14" t="s">
        <v>64</v>
      </c>
      <c r="D851" s="8">
        <v>2015</v>
      </c>
      <c r="E851" s="14">
        <v>2015</v>
      </c>
      <c r="F851" s="14" t="s">
        <v>101</v>
      </c>
      <c r="G851" s="11">
        <v>0.93179999999999996</v>
      </c>
      <c r="H851" s="11">
        <v>0.128</v>
      </c>
      <c r="I851" s="11">
        <v>0.23799999999999999</v>
      </c>
      <c r="J851" s="11">
        <v>0.32100000000000001</v>
      </c>
      <c r="K851" s="11">
        <v>0.35099999999999998</v>
      </c>
    </row>
    <row r="852" spans="1:11">
      <c r="A852" s="13" t="s">
        <v>128</v>
      </c>
      <c r="B852" s="8" t="s">
        <v>75</v>
      </c>
      <c r="C852" s="14" t="s">
        <v>64</v>
      </c>
      <c r="D852" s="8">
        <v>2015</v>
      </c>
      <c r="E852" s="14">
        <v>2015</v>
      </c>
      <c r="F852" s="14" t="s">
        <v>101</v>
      </c>
      <c r="G852" s="11">
        <v>0.93759999999999999</v>
      </c>
      <c r="H852" s="11">
        <v>0.19</v>
      </c>
      <c r="I852" s="11">
        <v>0.27</v>
      </c>
      <c r="J852" s="11">
        <v>0.17599999999999999</v>
      </c>
      <c r="K852" s="11">
        <v>0.20599999999999999</v>
      </c>
    </row>
    <row r="853" spans="1:11">
      <c r="A853" s="13" t="s">
        <v>129</v>
      </c>
      <c r="B853" s="8" t="s">
        <v>75</v>
      </c>
      <c r="C853" s="14" t="s">
        <v>64</v>
      </c>
      <c r="D853" s="8">
        <v>2015</v>
      </c>
      <c r="E853" s="14">
        <v>2015</v>
      </c>
      <c r="F853" s="14" t="s">
        <v>101</v>
      </c>
      <c r="G853" s="11">
        <v>0.97270000000000001</v>
      </c>
      <c r="H853" s="11">
        <v>0.215</v>
      </c>
      <c r="I853" s="11">
        <v>0.28999999999999998</v>
      </c>
      <c r="J853" s="11">
        <v>0.25800000000000001</v>
      </c>
      <c r="K853" s="11">
        <v>0.28599999999999998</v>
      </c>
    </row>
    <row r="854" spans="1:11">
      <c r="A854" s="13" t="s">
        <v>130</v>
      </c>
      <c r="B854" s="8" t="s">
        <v>75</v>
      </c>
      <c r="C854" s="14" t="s">
        <v>64</v>
      </c>
      <c r="D854" s="8">
        <v>2015</v>
      </c>
      <c r="E854" s="14">
        <v>2015</v>
      </c>
      <c r="F854" s="14" t="s">
        <v>101</v>
      </c>
      <c r="G854" s="11">
        <v>0.94499999999999995</v>
      </c>
      <c r="H854" s="11">
        <v>5.7000000000000002E-2</v>
      </c>
      <c r="I854" s="11">
        <v>0.11799999999999999</v>
      </c>
      <c r="J854" s="11">
        <v>0.254</v>
      </c>
      <c r="K854" s="11">
        <v>0.29499999999999998</v>
      </c>
    </row>
    <row r="855" spans="1:11">
      <c r="A855" s="13" t="s">
        <v>131</v>
      </c>
      <c r="B855" s="8" t="s">
        <v>75</v>
      </c>
      <c r="C855" s="14" t="s">
        <v>64</v>
      </c>
      <c r="D855" s="8">
        <v>2015</v>
      </c>
      <c r="E855" s="14">
        <v>2015</v>
      </c>
      <c r="F855" s="14" t="s">
        <v>101</v>
      </c>
      <c r="G855" s="11">
        <v>0.74680000000000002</v>
      </c>
      <c r="H855" s="11">
        <v>8.5000000000000006E-2</v>
      </c>
      <c r="I855" s="11">
        <v>0.16</v>
      </c>
      <c r="J855" s="11">
        <v>0.29099999999999998</v>
      </c>
      <c r="K855" s="11">
        <v>0.32500000000000001</v>
      </c>
    </row>
    <row r="856" spans="1:11">
      <c r="A856" s="13" t="s">
        <v>132</v>
      </c>
      <c r="B856" s="8" t="s">
        <v>76</v>
      </c>
      <c r="C856" s="14" t="s">
        <v>64</v>
      </c>
      <c r="D856" s="8">
        <v>2015</v>
      </c>
      <c r="E856" s="14">
        <v>2015</v>
      </c>
      <c r="F856" s="14" t="s">
        <v>101</v>
      </c>
      <c r="G856" s="11">
        <v>0.94169999999999998</v>
      </c>
      <c r="H856" s="11">
        <v>0.08</v>
      </c>
      <c r="I856" s="11">
        <v>0.14599999999999999</v>
      </c>
      <c r="J856" s="11">
        <v>8.9999999999999993E-3</v>
      </c>
      <c r="K856" s="11">
        <v>1.0999999999999999E-2</v>
      </c>
    </row>
    <row r="857" spans="1:11">
      <c r="A857" s="13" t="s">
        <v>133</v>
      </c>
      <c r="B857" s="8" t="s">
        <v>75</v>
      </c>
      <c r="C857" s="14" t="s">
        <v>64</v>
      </c>
      <c r="D857" s="8">
        <v>2015</v>
      </c>
      <c r="E857" s="14">
        <v>2015</v>
      </c>
      <c r="F857" s="14" t="s">
        <v>101</v>
      </c>
      <c r="G857" s="11">
        <v>0.93379999999999996</v>
      </c>
      <c r="H857" s="11">
        <v>0.155</v>
      </c>
      <c r="I857" s="11">
        <v>0.25900000000000001</v>
      </c>
      <c r="J857" s="11">
        <v>0.23799999999999999</v>
      </c>
      <c r="K857" s="11">
        <v>0.29299999999999998</v>
      </c>
    </row>
    <row r="858" spans="1:11">
      <c r="A858" s="13" t="s">
        <v>134</v>
      </c>
      <c r="B858" s="8" t="s">
        <v>75</v>
      </c>
      <c r="C858" s="14" t="s">
        <v>64</v>
      </c>
      <c r="D858" s="8">
        <v>2015</v>
      </c>
      <c r="E858" s="14">
        <v>2015</v>
      </c>
      <c r="F858" s="14" t="s">
        <v>101</v>
      </c>
      <c r="G858" s="11">
        <v>0.93189999999999995</v>
      </c>
      <c r="H858" s="11">
        <v>0.16600000000000001</v>
      </c>
      <c r="I858" s="11">
        <v>0.246</v>
      </c>
      <c r="J858" s="11">
        <v>0.26500000000000001</v>
      </c>
      <c r="K858" s="11">
        <v>0.29799999999999999</v>
      </c>
    </row>
    <row r="859" spans="1:11">
      <c r="A859" s="13" t="s">
        <v>135</v>
      </c>
      <c r="B859" s="8" t="s">
        <v>75</v>
      </c>
      <c r="C859" s="14" t="s">
        <v>64</v>
      </c>
      <c r="D859" s="8">
        <v>2015</v>
      </c>
      <c r="E859" s="14">
        <v>2015</v>
      </c>
      <c r="F859" s="14" t="s">
        <v>101</v>
      </c>
      <c r="G859" s="11">
        <v>0.96509999999999996</v>
      </c>
      <c r="H859" s="11">
        <v>0.13300000000000001</v>
      </c>
      <c r="I859" s="11">
        <v>0.188</v>
      </c>
      <c r="J859" s="11">
        <v>0.32500000000000001</v>
      </c>
      <c r="K859" s="11">
        <v>0.35</v>
      </c>
    </row>
    <row r="860" spans="1:11">
      <c r="A860" s="13" t="s">
        <v>136</v>
      </c>
      <c r="B860" s="8" t="s">
        <v>75</v>
      </c>
      <c r="C860" s="14" t="s">
        <v>64</v>
      </c>
      <c r="D860" s="8">
        <v>2015</v>
      </c>
      <c r="E860" s="14">
        <v>2015</v>
      </c>
      <c r="F860" s="14" t="s">
        <v>101</v>
      </c>
      <c r="G860" s="11">
        <v>0.97699999999999998</v>
      </c>
      <c r="H860" s="11">
        <v>0.17599999999999999</v>
      </c>
      <c r="I860" s="11">
        <v>0.28699999999999998</v>
      </c>
      <c r="J860" s="11">
        <v>0.22</v>
      </c>
      <c r="K860" s="11">
        <v>0.26700000000000002</v>
      </c>
    </row>
    <row r="861" spans="1:11">
      <c r="A861" s="13" t="s">
        <v>137</v>
      </c>
      <c r="B861" s="8" t="s">
        <v>75</v>
      </c>
      <c r="C861" s="14" t="s">
        <v>64</v>
      </c>
      <c r="D861" s="8">
        <v>2015</v>
      </c>
      <c r="E861" s="14">
        <v>2015</v>
      </c>
      <c r="F861" s="14" t="s">
        <v>101</v>
      </c>
      <c r="G861" s="11">
        <v>0.95330000000000004</v>
      </c>
      <c r="H861" s="11">
        <v>0.188</v>
      </c>
      <c r="I861" s="11">
        <v>0.27100000000000002</v>
      </c>
      <c r="J861" s="11">
        <v>0.309</v>
      </c>
      <c r="K861" s="11">
        <v>0.33900000000000002</v>
      </c>
    </row>
    <row r="862" spans="1:11">
      <c r="A862" s="13" t="s">
        <v>138</v>
      </c>
      <c r="B862" s="8" t="s">
        <v>75</v>
      </c>
      <c r="C862" s="14" t="s">
        <v>64</v>
      </c>
      <c r="D862" s="8">
        <v>2015</v>
      </c>
      <c r="E862" s="14">
        <v>2015</v>
      </c>
      <c r="F862" s="14" t="s">
        <v>101</v>
      </c>
      <c r="G862" s="11">
        <v>0.92</v>
      </c>
      <c r="H862" s="11">
        <v>0.22700000000000001</v>
      </c>
      <c r="I862" s="11">
        <v>0.28399999999999997</v>
      </c>
      <c r="J862" s="11">
        <v>0.30499999999999999</v>
      </c>
      <c r="K862" s="11">
        <v>0.31900000000000001</v>
      </c>
    </row>
    <row r="863" spans="1:11">
      <c r="A863" s="13" t="s">
        <v>139</v>
      </c>
      <c r="B863" s="8" t="s">
        <v>75</v>
      </c>
      <c r="C863" s="14" t="s">
        <v>64</v>
      </c>
      <c r="D863" s="8">
        <v>2015</v>
      </c>
      <c r="E863" s="14">
        <v>2015</v>
      </c>
      <c r="F863" s="14" t="s">
        <v>101</v>
      </c>
      <c r="G863" s="11">
        <v>1</v>
      </c>
      <c r="H863" s="11">
        <v>9.8000000000000004E-2</v>
      </c>
      <c r="I863" s="11">
        <v>0.187</v>
      </c>
      <c r="J863" s="11">
        <v>0.187</v>
      </c>
      <c r="K863" s="11">
        <v>0.21099999999999999</v>
      </c>
    </row>
    <row r="864" spans="1:11">
      <c r="A864" s="13" t="s">
        <v>140</v>
      </c>
      <c r="B864" s="8" t="s">
        <v>75</v>
      </c>
      <c r="C864" s="14" t="s">
        <v>64</v>
      </c>
      <c r="D864" s="8">
        <v>2015</v>
      </c>
      <c r="E864" s="14">
        <v>2015</v>
      </c>
      <c r="F864" s="14" t="s">
        <v>101</v>
      </c>
      <c r="G864" s="11">
        <v>0.97230000000000005</v>
      </c>
      <c r="H864" s="11">
        <v>0.248</v>
      </c>
      <c r="I864" s="11">
        <v>0.35</v>
      </c>
      <c r="J864" s="11">
        <v>0.222</v>
      </c>
      <c r="K864" s="11">
        <v>0.26400000000000001</v>
      </c>
    </row>
    <row r="865" spans="1:11">
      <c r="A865" s="13" t="s">
        <v>141</v>
      </c>
      <c r="B865" s="8" t="s">
        <v>75</v>
      </c>
      <c r="C865" s="14" t="s">
        <v>64</v>
      </c>
      <c r="D865" s="8">
        <v>2015</v>
      </c>
      <c r="E865" s="14">
        <v>2015</v>
      </c>
      <c r="F865" s="14" t="s">
        <v>101</v>
      </c>
      <c r="G865" s="11">
        <v>0.96830000000000005</v>
      </c>
      <c r="H865" s="11">
        <v>0.11</v>
      </c>
      <c r="I865" s="11">
        <v>0.19500000000000001</v>
      </c>
      <c r="J865" s="11">
        <v>0.17</v>
      </c>
      <c r="K865" s="11">
        <v>0.19500000000000001</v>
      </c>
    </row>
    <row r="866" spans="1:11">
      <c r="A866" s="13" t="s">
        <v>142</v>
      </c>
      <c r="B866" s="8" t="s">
        <v>75</v>
      </c>
      <c r="C866" s="14" t="s">
        <v>64</v>
      </c>
      <c r="D866" s="8">
        <v>2015</v>
      </c>
      <c r="E866" s="14">
        <v>2015</v>
      </c>
      <c r="F866" s="14" t="s">
        <v>101</v>
      </c>
      <c r="G866" s="11">
        <v>0.90259999999999996</v>
      </c>
      <c r="H866" s="11">
        <v>7.2999999999999995E-2</v>
      </c>
      <c r="I866" s="11">
        <v>0.155</v>
      </c>
      <c r="J866" s="11">
        <v>0.22800000000000001</v>
      </c>
      <c r="K866" s="11">
        <v>0.254</v>
      </c>
    </row>
    <row r="867" spans="1:11">
      <c r="A867" s="13" t="s">
        <v>143</v>
      </c>
      <c r="B867" s="8" t="s">
        <v>74</v>
      </c>
      <c r="C867" s="14" t="s">
        <v>64</v>
      </c>
      <c r="D867" s="8">
        <v>2015</v>
      </c>
      <c r="E867" s="14">
        <v>2015</v>
      </c>
      <c r="F867" s="14" t="s">
        <v>101</v>
      </c>
      <c r="G867" s="11">
        <v>0.99409999999999998</v>
      </c>
      <c r="H867" s="11">
        <v>0.107</v>
      </c>
      <c r="I867" s="11">
        <v>0.19</v>
      </c>
      <c r="J867" s="11">
        <v>7.9000000000000001E-2</v>
      </c>
      <c r="K867" s="11">
        <v>0.123</v>
      </c>
    </row>
    <row r="868" spans="1:11">
      <c r="A868" s="13" t="s">
        <v>144</v>
      </c>
      <c r="B868" s="8" t="s">
        <v>74</v>
      </c>
      <c r="C868" s="14" t="s">
        <v>64</v>
      </c>
      <c r="D868" s="8">
        <v>2015</v>
      </c>
      <c r="E868" s="14">
        <v>2015</v>
      </c>
      <c r="F868" s="14" t="s">
        <v>101</v>
      </c>
      <c r="G868" s="11" t="s">
        <v>66</v>
      </c>
      <c r="H868" s="11">
        <v>0.107</v>
      </c>
      <c r="I868" s="11">
        <v>0.192</v>
      </c>
      <c r="J868" s="11">
        <v>7.4999999999999997E-2</v>
      </c>
      <c r="K868" s="11">
        <v>0.11799999999999999</v>
      </c>
    </row>
    <row r="869" spans="1:11">
      <c r="A869" s="13" t="s">
        <v>145</v>
      </c>
      <c r="B869" s="8" t="s">
        <v>75</v>
      </c>
      <c r="C869" s="14" t="s">
        <v>64</v>
      </c>
      <c r="D869" s="8">
        <v>2015</v>
      </c>
      <c r="E869" s="14">
        <v>2015</v>
      </c>
      <c r="F869" s="14" t="s">
        <v>101</v>
      </c>
      <c r="G869" s="11">
        <v>0.90280000000000005</v>
      </c>
      <c r="H869" s="11">
        <v>0.11700000000000001</v>
      </c>
      <c r="I869" s="11">
        <v>0.19700000000000001</v>
      </c>
      <c r="J869" s="11">
        <v>0.19700000000000001</v>
      </c>
      <c r="K869" s="11">
        <v>0.22500000000000001</v>
      </c>
    </row>
    <row r="870" spans="1:11">
      <c r="A870" s="13" t="s">
        <v>146</v>
      </c>
      <c r="B870" s="8" t="s">
        <v>75</v>
      </c>
      <c r="C870" s="14" t="s">
        <v>64</v>
      </c>
      <c r="D870" s="8">
        <v>2015</v>
      </c>
      <c r="E870" s="14">
        <v>2015</v>
      </c>
      <c r="F870" s="14" t="s">
        <v>101</v>
      </c>
      <c r="G870" s="11">
        <v>0.92</v>
      </c>
      <c r="H870" s="11">
        <v>0.154</v>
      </c>
      <c r="I870" s="11">
        <v>0.23200000000000001</v>
      </c>
      <c r="J870" s="11">
        <v>0.215</v>
      </c>
      <c r="K870" s="11">
        <v>0.24199999999999999</v>
      </c>
    </row>
    <row r="871" spans="1:11">
      <c r="A871" s="13" t="s">
        <v>147</v>
      </c>
      <c r="B871" s="8" t="s">
        <v>74</v>
      </c>
      <c r="C871" s="14" t="s">
        <v>64</v>
      </c>
      <c r="D871" s="8">
        <v>2015</v>
      </c>
      <c r="E871" s="14">
        <v>2015</v>
      </c>
      <c r="F871" s="14" t="s">
        <v>101</v>
      </c>
      <c r="G871" s="11">
        <v>0.98699999999999999</v>
      </c>
      <c r="H871" s="11">
        <v>0.11799999999999999</v>
      </c>
      <c r="I871" s="11">
        <v>0.20399999999999999</v>
      </c>
      <c r="J871" s="11">
        <v>8.1000000000000003E-2</v>
      </c>
      <c r="K871" s="11">
        <v>0.124</v>
      </c>
    </row>
    <row r="872" spans="1:11">
      <c r="A872" s="13" t="s">
        <v>148</v>
      </c>
      <c r="B872" s="8" t="s">
        <v>75</v>
      </c>
      <c r="C872" s="14" t="s">
        <v>64</v>
      </c>
      <c r="D872" s="8">
        <v>2015</v>
      </c>
      <c r="E872" s="14">
        <v>2015</v>
      </c>
      <c r="F872" s="14" t="s">
        <v>101</v>
      </c>
      <c r="G872" s="11">
        <v>0.98509999999999998</v>
      </c>
      <c r="H872" s="11">
        <v>0.156</v>
      </c>
      <c r="I872" s="11">
        <v>0.252</v>
      </c>
      <c r="J872" s="11">
        <v>0.34399999999999997</v>
      </c>
      <c r="K872" s="11">
        <v>0.39900000000000002</v>
      </c>
    </row>
    <row r="873" spans="1:11">
      <c r="A873" s="13" t="s">
        <v>149</v>
      </c>
      <c r="B873" s="8" t="s">
        <v>75</v>
      </c>
      <c r="C873" s="14" t="s">
        <v>64</v>
      </c>
      <c r="D873" s="8">
        <v>2015</v>
      </c>
      <c r="E873" s="14">
        <v>2015</v>
      </c>
      <c r="F873" s="14" t="s">
        <v>101</v>
      </c>
      <c r="G873" s="11">
        <v>0.95730000000000004</v>
      </c>
      <c r="H873" s="11">
        <v>0.20799999999999999</v>
      </c>
      <c r="I873" s="11">
        <v>0.28799999999999998</v>
      </c>
      <c r="J873" s="11">
        <v>0.27800000000000002</v>
      </c>
      <c r="K873" s="11">
        <v>0.307</v>
      </c>
    </row>
    <row r="874" spans="1:11">
      <c r="A874" s="13" t="s">
        <v>150</v>
      </c>
      <c r="B874" s="8" t="s">
        <v>74</v>
      </c>
      <c r="C874" s="14" t="s">
        <v>64</v>
      </c>
      <c r="D874" s="8">
        <v>2015</v>
      </c>
      <c r="E874" s="14">
        <v>2015</v>
      </c>
      <c r="F874" s="14" t="s">
        <v>101</v>
      </c>
      <c r="G874" s="11">
        <v>0.97889999999999999</v>
      </c>
      <c r="H874" s="11">
        <v>0.13200000000000001</v>
      </c>
      <c r="I874" s="11">
        <v>0.22</v>
      </c>
      <c r="J874" s="11">
        <v>7.1999999999999995E-2</v>
      </c>
      <c r="K874" s="11">
        <v>0.114</v>
      </c>
    </row>
    <row r="875" spans="1:11">
      <c r="A875" s="13" t="s">
        <v>151</v>
      </c>
      <c r="B875" s="8" t="s">
        <v>74</v>
      </c>
      <c r="C875" s="14" t="s">
        <v>64</v>
      </c>
      <c r="D875" s="8">
        <v>2015</v>
      </c>
      <c r="E875" s="14">
        <v>2015</v>
      </c>
      <c r="F875" s="14" t="s">
        <v>101</v>
      </c>
      <c r="G875" s="11">
        <v>0.86399999999999999</v>
      </c>
      <c r="H875" s="11">
        <v>0.115</v>
      </c>
      <c r="I875" s="11">
        <v>0.19400000000000001</v>
      </c>
      <c r="J875" s="11">
        <v>8.4000000000000005E-2</v>
      </c>
      <c r="K875" s="11">
        <v>0.12</v>
      </c>
    </row>
    <row r="876" spans="1:11">
      <c r="A876" s="13" t="s">
        <v>152</v>
      </c>
      <c r="B876" s="8" t="s">
        <v>75</v>
      </c>
      <c r="C876" s="14" t="s">
        <v>64</v>
      </c>
      <c r="D876" s="8">
        <v>2015</v>
      </c>
      <c r="E876" s="14">
        <v>2015</v>
      </c>
      <c r="F876" s="14" t="s">
        <v>101</v>
      </c>
      <c r="G876" s="11">
        <v>0.91439999999999999</v>
      </c>
      <c r="H876" s="11">
        <v>0.161</v>
      </c>
      <c r="I876" s="11">
        <v>0.24099999999999999</v>
      </c>
      <c r="J876" s="11">
        <v>0.25800000000000001</v>
      </c>
      <c r="K876" s="11">
        <v>0.28999999999999998</v>
      </c>
    </row>
    <row r="877" spans="1:11">
      <c r="A877" s="13" t="s">
        <v>153</v>
      </c>
      <c r="B877" s="8" t="s">
        <v>74</v>
      </c>
      <c r="C877" s="14" t="s">
        <v>64</v>
      </c>
      <c r="D877" s="8">
        <v>2015</v>
      </c>
      <c r="E877" s="14">
        <v>2015</v>
      </c>
      <c r="F877" s="14" t="s">
        <v>101</v>
      </c>
      <c r="G877" s="11">
        <v>0.95909999999999995</v>
      </c>
      <c r="H877" s="11">
        <v>7.2999999999999995E-2</v>
      </c>
      <c r="I877" s="11">
        <v>0.14699999999999999</v>
      </c>
      <c r="J877" s="11">
        <v>5.5E-2</v>
      </c>
      <c r="K877" s="11">
        <v>9.2999999999999999E-2</v>
      </c>
    </row>
    <row r="878" spans="1:11">
      <c r="A878" s="13" t="s">
        <v>154</v>
      </c>
      <c r="B878" s="8" t="s">
        <v>74</v>
      </c>
      <c r="C878" s="14" t="s">
        <v>64</v>
      </c>
      <c r="D878" s="8">
        <v>2015</v>
      </c>
      <c r="E878" s="14">
        <v>2015</v>
      </c>
      <c r="F878" s="14" t="s">
        <v>101</v>
      </c>
      <c r="G878" s="11">
        <v>0.92410000000000003</v>
      </c>
      <c r="H878" s="11">
        <v>9.4E-2</v>
      </c>
      <c r="I878" s="11">
        <v>0.185</v>
      </c>
      <c r="J878" s="11">
        <v>6.6000000000000003E-2</v>
      </c>
      <c r="K878" s="11">
        <v>0.107</v>
      </c>
    </row>
    <row r="879" spans="1:11">
      <c r="A879" s="13" t="s">
        <v>155</v>
      </c>
      <c r="B879" s="8" t="s">
        <v>74</v>
      </c>
      <c r="C879" s="14" t="s">
        <v>64</v>
      </c>
      <c r="D879" s="8">
        <v>2015</v>
      </c>
      <c r="E879" s="14">
        <v>2015</v>
      </c>
      <c r="F879" s="14" t="s">
        <v>101</v>
      </c>
      <c r="G879" s="11">
        <v>0.91990000000000005</v>
      </c>
      <c r="H879" s="11">
        <v>7.0000000000000007E-2</v>
      </c>
      <c r="I879" s="11">
        <v>0.156</v>
      </c>
      <c r="J879" s="11">
        <v>5.3999999999999999E-2</v>
      </c>
      <c r="K879" s="11">
        <v>9.9000000000000005E-2</v>
      </c>
    </row>
    <row r="880" spans="1:11">
      <c r="A880" s="13" t="s">
        <v>156</v>
      </c>
      <c r="B880" s="8" t="s">
        <v>74</v>
      </c>
      <c r="C880" s="14" t="s">
        <v>64</v>
      </c>
      <c r="D880" s="8">
        <v>2015</v>
      </c>
      <c r="E880" s="14">
        <v>2015</v>
      </c>
      <c r="F880" s="14" t="s">
        <v>101</v>
      </c>
      <c r="G880" s="11">
        <v>0.98409999999999997</v>
      </c>
      <c r="H880" s="11">
        <v>2.3E-2</v>
      </c>
      <c r="I880" s="11">
        <v>0.12</v>
      </c>
      <c r="J880" s="11">
        <v>1.0999999999999999E-2</v>
      </c>
      <c r="K880" s="11">
        <v>4.9000000000000002E-2</v>
      </c>
    </row>
    <row r="881" spans="1:12">
      <c r="A881" s="13" t="s">
        <v>157</v>
      </c>
      <c r="B881" s="8" t="s">
        <v>74</v>
      </c>
      <c r="C881" s="14" t="s">
        <v>64</v>
      </c>
      <c r="D881" s="8">
        <v>2015</v>
      </c>
      <c r="E881" s="14">
        <v>2015</v>
      </c>
      <c r="F881" s="14" t="s">
        <v>101</v>
      </c>
      <c r="G881" s="11">
        <v>0.98599999999999999</v>
      </c>
      <c r="H881" s="11">
        <v>1.7999999999999999E-2</v>
      </c>
      <c r="I881" s="11">
        <v>0.09</v>
      </c>
      <c r="J881" s="11">
        <v>7.0000000000000001E-3</v>
      </c>
      <c r="K881" s="11">
        <v>5.2999999999999999E-2</v>
      </c>
    </row>
    <row r="882" spans="1:12">
      <c r="A882" s="13" t="s">
        <v>158</v>
      </c>
      <c r="B882" s="8" t="s">
        <v>75</v>
      </c>
      <c r="C882" s="14" t="s">
        <v>64</v>
      </c>
      <c r="D882" s="8">
        <v>2015</v>
      </c>
      <c r="E882" s="14">
        <v>2015</v>
      </c>
      <c r="F882" s="14" t="s">
        <v>101</v>
      </c>
      <c r="G882" s="11">
        <v>0.96499999999999997</v>
      </c>
      <c r="H882" s="11">
        <v>0.13900000000000001</v>
      </c>
      <c r="I882" s="11">
        <v>0.224</v>
      </c>
      <c r="J882" s="11">
        <v>0.27400000000000002</v>
      </c>
      <c r="K882" s="11">
        <v>0.30399999999999999</v>
      </c>
    </row>
    <row r="883" spans="1:12">
      <c r="A883" s="13" t="s">
        <v>159</v>
      </c>
      <c r="B883" s="8" t="s">
        <v>75</v>
      </c>
      <c r="C883" s="14" t="s">
        <v>64</v>
      </c>
      <c r="D883" s="8">
        <v>2015</v>
      </c>
      <c r="E883" s="14">
        <v>2015</v>
      </c>
      <c r="F883" s="14" t="s">
        <v>101</v>
      </c>
      <c r="G883" s="11">
        <v>1</v>
      </c>
      <c r="H883" s="11">
        <v>0</v>
      </c>
      <c r="I883" s="11">
        <v>0.11799999999999999</v>
      </c>
      <c r="J883" s="11">
        <v>0.11799999999999999</v>
      </c>
      <c r="K883" s="11">
        <v>0.14699999999999999</v>
      </c>
    </row>
    <row r="884" spans="1:12">
      <c r="A884" s="13" t="s">
        <v>160</v>
      </c>
      <c r="B884" s="8" t="s">
        <v>75</v>
      </c>
      <c r="C884" s="14" t="s">
        <v>64</v>
      </c>
      <c r="D884" s="8">
        <v>2015</v>
      </c>
      <c r="E884" s="14">
        <v>2015</v>
      </c>
      <c r="F884" s="14" t="s">
        <v>101</v>
      </c>
      <c r="G884" s="11">
        <v>0.90910000000000002</v>
      </c>
      <c r="H884" s="11">
        <v>0.11600000000000001</v>
      </c>
      <c r="I884" s="11">
        <v>0.159</v>
      </c>
      <c r="J884" s="11">
        <v>0.314</v>
      </c>
      <c r="K884" s="11">
        <v>0.33200000000000002</v>
      </c>
    </row>
    <row r="885" spans="1:12">
      <c r="A885" s="13" t="s">
        <v>161</v>
      </c>
      <c r="B885" s="8" t="s">
        <v>74</v>
      </c>
      <c r="C885" s="14" t="s">
        <v>64</v>
      </c>
      <c r="D885" s="8">
        <v>2015</v>
      </c>
      <c r="E885" s="14">
        <v>2015</v>
      </c>
      <c r="F885" s="14" t="s">
        <v>101</v>
      </c>
      <c r="G885" s="11">
        <v>0.97670000000000001</v>
      </c>
      <c r="H885" s="11">
        <v>1.4E-2</v>
      </c>
      <c r="I885" s="11">
        <v>0.10100000000000001</v>
      </c>
      <c r="J885" s="11">
        <v>4.0000000000000001E-3</v>
      </c>
      <c r="K885" s="11">
        <v>0.04</v>
      </c>
    </row>
    <row r="886" spans="1:12">
      <c r="A886" s="13" t="s">
        <v>162</v>
      </c>
      <c r="B886" s="8" t="s">
        <v>74</v>
      </c>
      <c r="C886" s="14" t="s">
        <v>64</v>
      </c>
      <c r="D886" s="8">
        <v>2015</v>
      </c>
      <c r="E886" s="14">
        <v>2015</v>
      </c>
      <c r="F886" s="14" t="s">
        <v>101</v>
      </c>
      <c r="G886" s="11">
        <v>0.61019999999999996</v>
      </c>
      <c r="H886" s="11">
        <v>9.5000000000000001E-2</v>
      </c>
      <c r="I886" s="11">
        <v>0.17399999999999999</v>
      </c>
      <c r="J886" s="11">
        <v>5.8000000000000003E-2</v>
      </c>
      <c r="K886" s="11">
        <v>0.10299999999999999</v>
      </c>
    </row>
    <row r="887" spans="1:12">
      <c r="A887" s="13" t="s">
        <v>163</v>
      </c>
      <c r="B887" s="8" t="s">
        <v>75</v>
      </c>
      <c r="C887" s="14" t="s">
        <v>64</v>
      </c>
      <c r="D887" s="8">
        <v>2015</v>
      </c>
      <c r="E887" s="14">
        <v>2015</v>
      </c>
      <c r="F887" s="14" t="s">
        <v>101</v>
      </c>
      <c r="G887" s="11">
        <v>0.90069999999999995</v>
      </c>
      <c r="H887" s="11">
        <v>0.18099999999999999</v>
      </c>
      <c r="I887" s="11">
        <v>0.27700000000000002</v>
      </c>
      <c r="J887" s="11">
        <v>0.27200000000000002</v>
      </c>
      <c r="K887" s="11">
        <v>0.32</v>
      </c>
    </row>
    <row r="888" spans="1:12">
      <c r="A888" s="13" t="s">
        <v>164</v>
      </c>
      <c r="B888" s="8" t="s">
        <v>75</v>
      </c>
      <c r="C888" s="14" t="s">
        <v>64</v>
      </c>
      <c r="D888" s="8">
        <v>2015</v>
      </c>
      <c r="E888" s="14">
        <v>2015</v>
      </c>
      <c r="F888" s="14" t="s">
        <v>101</v>
      </c>
      <c r="G888" s="11">
        <v>0.8901</v>
      </c>
      <c r="H888" s="11">
        <v>0.19800000000000001</v>
      </c>
      <c r="I888" s="11">
        <v>0.26600000000000001</v>
      </c>
      <c r="J888" s="11">
        <v>0.246</v>
      </c>
      <c r="K888" s="11">
        <v>0.26400000000000001</v>
      </c>
    </row>
    <row r="889" spans="1:12">
      <c r="A889" s="13" t="s">
        <v>165</v>
      </c>
      <c r="B889" s="8" t="s">
        <v>75</v>
      </c>
      <c r="C889" s="14" t="s">
        <v>64</v>
      </c>
      <c r="D889" s="8">
        <v>2015</v>
      </c>
      <c r="E889" s="14">
        <v>2015</v>
      </c>
      <c r="F889" s="14" t="s">
        <v>101</v>
      </c>
      <c r="G889" s="11">
        <v>0.97740000000000005</v>
      </c>
      <c r="H889" s="11">
        <v>0.151</v>
      </c>
      <c r="I889" s="11">
        <v>0.23599999999999999</v>
      </c>
      <c r="J889" s="11">
        <v>0.185</v>
      </c>
      <c r="K889" s="11">
        <v>0.20399999999999999</v>
      </c>
    </row>
    <row r="890" spans="1:12">
      <c r="A890" s="13" t="s">
        <v>166</v>
      </c>
      <c r="B890" s="8" t="s">
        <v>75</v>
      </c>
      <c r="C890" s="14" t="s">
        <v>64</v>
      </c>
      <c r="D890" s="8">
        <v>2015</v>
      </c>
      <c r="E890" s="14">
        <v>2015</v>
      </c>
      <c r="F890" s="14" t="s">
        <v>101</v>
      </c>
      <c r="G890" s="11">
        <v>0.90210000000000001</v>
      </c>
      <c r="H890" s="11">
        <v>0.11</v>
      </c>
      <c r="I890" s="11">
        <v>0.17499999999999999</v>
      </c>
      <c r="J890" s="11">
        <v>0.23699999999999999</v>
      </c>
      <c r="K890" s="11">
        <v>0.26100000000000001</v>
      </c>
      <c r="L890" s="7"/>
    </row>
    <row r="891" spans="1:12">
      <c r="A891" s="13" t="s">
        <v>167</v>
      </c>
      <c r="B891" s="8" t="s">
        <v>74</v>
      </c>
      <c r="C891" s="14" t="s">
        <v>64</v>
      </c>
      <c r="D891" s="8">
        <v>2015</v>
      </c>
      <c r="E891" s="14">
        <v>2015</v>
      </c>
      <c r="F891" s="14" t="s">
        <v>101</v>
      </c>
      <c r="G891" s="11">
        <v>0.98250000000000004</v>
      </c>
      <c r="H891" s="11">
        <v>0.19900000000000001</v>
      </c>
      <c r="I891" s="11">
        <v>0.313</v>
      </c>
      <c r="J891" s="11">
        <v>0.14699999999999999</v>
      </c>
      <c r="K891" s="11">
        <v>0.2</v>
      </c>
      <c r="L891" s="7"/>
    </row>
    <row r="892" spans="1:12">
      <c r="A892" s="13" t="s">
        <v>168</v>
      </c>
      <c r="B892" s="8" t="s">
        <v>75</v>
      </c>
      <c r="C892" s="14" t="s">
        <v>64</v>
      </c>
      <c r="D892" s="8">
        <v>2015</v>
      </c>
      <c r="E892" s="14">
        <v>2015</v>
      </c>
      <c r="F892" s="14" t="s">
        <v>101</v>
      </c>
      <c r="G892" s="11">
        <v>0.96240000000000003</v>
      </c>
      <c r="H892" s="11">
        <v>0.11600000000000001</v>
      </c>
      <c r="I892" s="11">
        <v>0.20499999999999999</v>
      </c>
      <c r="J892" s="11">
        <v>0.24399999999999999</v>
      </c>
      <c r="K892" s="11">
        <v>0.27100000000000002</v>
      </c>
      <c r="L892" s="7"/>
    </row>
    <row r="893" spans="1:12">
      <c r="A893" s="13" t="s">
        <v>169</v>
      </c>
      <c r="B893" s="8" t="s">
        <v>74</v>
      </c>
      <c r="C893" s="14" t="s">
        <v>64</v>
      </c>
      <c r="D893" s="8">
        <v>2015</v>
      </c>
      <c r="E893" s="14">
        <v>2015</v>
      </c>
      <c r="F893" s="14" t="s">
        <v>101</v>
      </c>
      <c r="G893" s="11">
        <v>0.96360000000000001</v>
      </c>
      <c r="H893" s="11">
        <v>0.14599999999999999</v>
      </c>
      <c r="I893" s="11">
        <v>0.25800000000000001</v>
      </c>
      <c r="J893" s="11">
        <v>0.113</v>
      </c>
      <c r="K893" s="11">
        <v>0.16300000000000001</v>
      </c>
      <c r="L893" s="7"/>
    </row>
    <row r="894" spans="1:12">
      <c r="A894" s="13" t="s">
        <v>170</v>
      </c>
      <c r="B894" s="8" t="s">
        <v>74</v>
      </c>
      <c r="C894" s="14" t="s">
        <v>64</v>
      </c>
      <c r="D894" s="8">
        <v>2015</v>
      </c>
      <c r="E894" s="14">
        <v>2015</v>
      </c>
      <c r="F894" s="14" t="s">
        <v>101</v>
      </c>
      <c r="G894" s="11">
        <v>0.84960000000000002</v>
      </c>
      <c r="H894" s="11">
        <v>9.1999999999999998E-2</v>
      </c>
      <c r="I894" s="11">
        <v>0.17</v>
      </c>
      <c r="J894" s="11">
        <v>5.5E-2</v>
      </c>
      <c r="K894" s="11">
        <v>9.6000000000000002E-2</v>
      </c>
      <c r="L894" s="7"/>
    </row>
    <row r="895" spans="1:12">
      <c r="A895" s="13" t="s">
        <v>171</v>
      </c>
      <c r="B895" s="8" t="s">
        <v>75</v>
      </c>
      <c r="C895" s="14" t="s">
        <v>64</v>
      </c>
      <c r="D895" s="8">
        <v>2015</v>
      </c>
      <c r="E895" s="14">
        <v>2015</v>
      </c>
      <c r="F895" s="14" t="s">
        <v>101</v>
      </c>
      <c r="G895" s="11">
        <v>0.96140000000000003</v>
      </c>
      <c r="H895" s="11">
        <v>0.17499999999999999</v>
      </c>
      <c r="I895" s="11">
        <v>0.23699999999999999</v>
      </c>
      <c r="J895" s="11">
        <v>0.32900000000000001</v>
      </c>
      <c r="K895" s="11">
        <v>0.36199999999999999</v>
      </c>
      <c r="L895" s="7"/>
    </row>
    <row r="896" spans="1:12">
      <c r="A896" s="51" t="s">
        <v>172</v>
      </c>
      <c r="B896" s="8" t="s">
        <v>66</v>
      </c>
      <c r="C896" s="14" t="s">
        <v>65</v>
      </c>
      <c r="D896" s="8">
        <v>2015</v>
      </c>
      <c r="E896" s="14">
        <v>2016</v>
      </c>
      <c r="F896" s="14" t="s">
        <v>101</v>
      </c>
      <c r="G896" s="11">
        <v>0.9365</v>
      </c>
      <c r="H896" s="11">
        <v>0.1517</v>
      </c>
      <c r="I896" s="11">
        <v>0.2492</v>
      </c>
      <c r="J896" s="11">
        <v>0.16950000000000001</v>
      </c>
      <c r="K896" s="11">
        <v>0.2165</v>
      </c>
      <c r="L896" s="7"/>
    </row>
    <row r="897" spans="1:12">
      <c r="A897" s="51" t="s">
        <v>173</v>
      </c>
      <c r="B897" s="8" t="s">
        <v>74</v>
      </c>
      <c r="C897" s="14" t="s">
        <v>65</v>
      </c>
      <c r="D897" s="8">
        <v>2015</v>
      </c>
      <c r="E897" s="14">
        <v>2016</v>
      </c>
      <c r="F897" s="14" t="s">
        <v>101</v>
      </c>
      <c r="G897" s="11">
        <v>0.82989999999999997</v>
      </c>
      <c r="H897" s="11">
        <v>0.11119999999999999</v>
      </c>
      <c r="I897" s="11">
        <v>0.2092</v>
      </c>
      <c r="J897" s="11">
        <v>8.6099999999999996E-2</v>
      </c>
      <c r="K897" s="11">
        <v>0.15429999999999999</v>
      </c>
      <c r="L897" s="7"/>
    </row>
    <row r="898" spans="1:12">
      <c r="A898" s="51" t="s">
        <v>174</v>
      </c>
      <c r="B898" s="8" t="s">
        <v>75</v>
      </c>
      <c r="C898" s="14" t="s">
        <v>65</v>
      </c>
      <c r="D898" s="8">
        <v>2015</v>
      </c>
      <c r="E898" s="14">
        <v>2016</v>
      </c>
      <c r="F898" s="14" t="s">
        <v>101</v>
      </c>
      <c r="G898" s="11">
        <v>0.66669999999999996</v>
      </c>
      <c r="H898" s="11">
        <v>0</v>
      </c>
      <c r="I898" s="11">
        <v>7.1400000000000005E-2</v>
      </c>
      <c r="J898" s="11">
        <v>7.1400000000000005E-2</v>
      </c>
      <c r="K898" s="11">
        <v>7.1400000000000005E-2</v>
      </c>
      <c r="L898" s="7"/>
    </row>
    <row r="899" spans="1:12">
      <c r="A899" s="51" t="s">
        <v>175</v>
      </c>
      <c r="B899" s="8" t="s">
        <v>75</v>
      </c>
      <c r="C899" s="14" t="s">
        <v>65</v>
      </c>
      <c r="D899" s="8">
        <v>2015</v>
      </c>
      <c r="E899" s="14">
        <v>2016</v>
      </c>
      <c r="F899" s="14" t="s">
        <v>101</v>
      </c>
      <c r="G899" s="11">
        <v>0.95920000000000005</v>
      </c>
      <c r="H899" s="11">
        <v>0.1048</v>
      </c>
      <c r="I899" s="11">
        <v>0.22270000000000001</v>
      </c>
      <c r="J899" s="11">
        <v>0.36459999999999998</v>
      </c>
      <c r="K899" s="11">
        <v>0.41270000000000001</v>
      </c>
      <c r="L899" s="7"/>
    </row>
    <row r="900" spans="1:12">
      <c r="A900" s="51" t="s">
        <v>176</v>
      </c>
      <c r="B900" s="8" t="s">
        <v>75</v>
      </c>
      <c r="C900" s="14" t="s">
        <v>65</v>
      </c>
      <c r="D900" s="8">
        <v>2015</v>
      </c>
      <c r="E900" s="14">
        <v>2016</v>
      </c>
      <c r="F900" s="14" t="s">
        <v>101</v>
      </c>
      <c r="G900" s="11">
        <v>0.91930000000000001</v>
      </c>
      <c r="H900" s="11">
        <v>0.152</v>
      </c>
      <c r="I900" s="11">
        <v>0.24149999999999999</v>
      </c>
      <c r="J900" s="11">
        <v>0.23619999999999999</v>
      </c>
      <c r="K900" s="11">
        <v>0.26540000000000002</v>
      </c>
      <c r="L900" s="7"/>
    </row>
    <row r="901" spans="1:12">
      <c r="A901" s="51" t="s">
        <v>177</v>
      </c>
      <c r="B901" s="8" t="s">
        <v>75</v>
      </c>
      <c r="C901" s="14" t="s">
        <v>65</v>
      </c>
      <c r="D901" s="8">
        <v>2015</v>
      </c>
      <c r="E901" s="14">
        <v>2016</v>
      </c>
      <c r="F901" s="14" t="s">
        <v>101</v>
      </c>
      <c r="G901" s="11">
        <v>0.93969999999999998</v>
      </c>
      <c r="H901" s="11">
        <v>0.1208</v>
      </c>
      <c r="I901" s="11">
        <v>0.2064</v>
      </c>
      <c r="J901" s="11">
        <v>0.26850000000000002</v>
      </c>
      <c r="K901" s="11">
        <v>0.31879999999999997</v>
      </c>
      <c r="L901" s="7"/>
    </row>
    <row r="902" spans="1:12">
      <c r="A902" s="51" t="s">
        <v>178</v>
      </c>
      <c r="B902" s="8" t="s">
        <v>75</v>
      </c>
      <c r="C902" s="14" t="s">
        <v>65</v>
      </c>
      <c r="D902" s="8">
        <v>2015</v>
      </c>
      <c r="E902" s="14">
        <v>2016</v>
      </c>
      <c r="F902" s="14" t="s">
        <v>101</v>
      </c>
      <c r="G902" s="11">
        <v>0.95379999999999998</v>
      </c>
      <c r="H902" s="11">
        <v>0.12659999999999999</v>
      </c>
      <c r="I902" s="11">
        <v>0.18340000000000001</v>
      </c>
      <c r="J902" s="11">
        <v>0.31440000000000001</v>
      </c>
      <c r="K902" s="11">
        <v>0.36680000000000001</v>
      </c>
      <c r="L902" s="7"/>
    </row>
    <row r="903" spans="1:12">
      <c r="A903" s="51" t="s">
        <v>179</v>
      </c>
      <c r="B903" s="8" t="s">
        <v>74</v>
      </c>
      <c r="C903" s="14" t="s">
        <v>65</v>
      </c>
      <c r="D903" s="8">
        <v>2015</v>
      </c>
      <c r="E903" s="14">
        <v>2016</v>
      </c>
      <c r="F903" s="14" t="s">
        <v>101</v>
      </c>
      <c r="G903" s="11">
        <v>0.96879999999999999</v>
      </c>
      <c r="H903" s="11">
        <v>0.1062</v>
      </c>
      <c r="I903" s="11">
        <v>0.1852</v>
      </c>
      <c r="J903" s="11">
        <v>7.9899999999999999E-2</v>
      </c>
      <c r="K903" s="11">
        <v>0.1308</v>
      </c>
      <c r="L903" s="7"/>
    </row>
    <row r="904" spans="1:12">
      <c r="A904" s="51" t="s">
        <v>180</v>
      </c>
      <c r="B904" s="8" t="s">
        <v>75</v>
      </c>
      <c r="C904" s="14" t="s">
        <v>65</v>
      </c>
      <c r="D904" s="8">
        <v>2015</v>
      </c>
      <c r="E904" s="14">
        <v>2016</v>
      </c>
      <c r="F904" s="14" t="s">
        <v>101</v>
      </c>
      <c r="G904" s="11">
        <v>0.93640000000000001</v>
      </c>
      <c r="H904" s="11">
        <v>0.15870000000000001</v>
      </c>
      <c r="I904" s="11">
        <v>0.2397</v>
      </c>
      <c r="J904" s="11">
        <v>0.3372</v>
      </c>
      <c r="K904" s="11">
        <v>0.36199999999999999</v>
      </c>
      <c r="L904" s="7"/>
    </row>
    <row r="905" spans="1:12">
      <c r="A905" s="51" t="s">
        <v>181</v>
      </c>
      <c r="B905" s="8" t="s">
        <v>75</v>
      </c>
      <c r="C905" s="14" t="s">
        <v>65</v>
      </c>
      <c r="D905" s="8">
        <v>2015</v>
      </c>
      <c r="E905" s="14">
        <v>2016</v>
      </c>
      <c r="F905" s="14" t="s">
        <v>101</v>
      </c>
      <c r="G905" s="11">
        <v>0.96230000000000004</v>
      </c>
      <c r="H905" s="11">
        <v>0.13389999999999999</v>
      </c>
      <c r="I905" s="11">
        <v>0.23039999999999999</v>
      </c>
      <c r="J905" s="11">
        <v>0.23630000000000001</v>
      </c>
      <c r="K905" s="11">
        <v>0.2661</v>
      </c>
      <c r="L905" s="7"/>
    </row>
    <row r="906" spans="1:12">
      <c r="A906" s="13" t="s">
        <v>123</v>
      </c>
      <c r="B906" s="8" t="s">
        <v>74</v>
      </c>
      <c r="C906" s="14" t="s">
        <v>65</v>
      </c>
      <c r="D906" s="8">
        <v>2015</v>
      </c>
      <c r="E906" s="14">
        <v>2016</v>
      </c>
      <c r="F906" s="14" t="s">
        <v>101</v>
      </c>
      <c r="G906" s="11">
        <v>0.95009999999999994</v>
      </c>
      <c r="H906" s="11">
        <v>0.1648</v>
      </c>
      <c r="I906" s="11">
        <v>0.28860000000000002</v>
      </c>
      <c r="J906" s="11">
        <v>0.13120000000000001</v>
      </c>
      <c r="K906" s="11">
        <v>0.19839999999999999</v>
      </c>
      <c r="L906" s="7"/>
    </row>
    <row r="907" spans="1:12">
      <c r="A907" s="13" t="s">
        <v>124</v>
      </c>
      <c r="B907" s="8" t="s">
        <v>75</v>
      </c>
      <c r="C907" s="14" t="s">
        <v>65</v>
      </c>
      <c r="D907" s="8">
        <v>2015</v>
      </c>
      <c r="E907" s="14">
        <v>2016</v>
      </c>
      <c r="F907" s="14" t="s">
        <v>101</v>
      </c>
      <c r="G907" s="11">
        <v>0.99070000000000003</v>
      </c>
      <c r="H907" s="11">
        <v>0.15140000000000001</v>
      </c>
      <c r="I907" s="11">
        <v>0.24</v>
      </c>
      <c r="J907" s="11">
        <v>0.17710000000000001</v>
      </c>
      <c r="K907" s="11">
        <v>0.21429999999999999</v>
      </c>
      <c r="L907" s="7"/>
    </row>
    <row r="908" spans="1:12">
      <c r="A908" s="13" t="s">
        <v>125</v>
      </c>
      <c r="B908" s="8" t="s">
        <v>75</v>
      </c>
      <c r="C908" s="14" t="s">
        <v>65</v>
      </c>
      <c r="D908" s="8">
        <v>2015</v>
      </c>
      <c r="E908" s="14">
        <v>2016</v>
      </c>
      <c r="F908" s="14" t="s">
        <v>101</v>
      </c>
      <c r="G908" s="11">
        <v>0.95840000000000003</v>
      </c>
      <c r="H908" s="11">
        <v>0.123</v>
      </c>
      <c r="I908" s="11">
        <v>0.1971</v>
      </c>
      <c r="J908" s="11">
        <v>0.26929999999999998</v>
      </c>
      <c r="K908" s="11">
        <v>0.30180000000000001</v>
      </c>
      <c r="L908" s="7"/>
    </row>
    <row r="909" spans="1:12">
      <c r="A909" s="13" t="s">
        <v>126</v>
      </c>
      <c r="B909" s="8" t="s">
        <v>75</v>
      </c>
      <c r="C909" s="14" t="s">
        <v>65</v>
      </c>
      <c r="D909" s="8">
        <v>2015</v>
      </c>
      <c r="E909" s="14">
        <v>2016</v>
      </c>
      <c r="F909" s="14" t="s">
        <v>101</v>
      </c>
      <c r="G909" s="11">
        <v>0.94320000000000004</v>
      </c>
      <c r="H909" s="11">
        <v>0.16470000000000001</v>
      </c>
      <c r="I909" s="11">
        <v>0.23830000000000001</v>
      </c>
      <c r="J909" s="11">
        <v>0.22839999999999999</v>
      </c>
      <c r="K909" s="11">
        <v>0.25380000000000003</v>
      </c>
      <c r="L909" s="7"/>
    </row>
    <row r="910" spans="1:12">
      <c r="A910" s="13" t="s">
        <v>127</v>
      </c>
      <c r="B910" s="8" t="s">
        <v>75</v>
      </c>
      <c r="C910" s="14" t="s">
        <v>65</v>
      </c>
      <c r="D910" s="8">
        <v>2015</v>
      </c>
      <c r="E910" s="14">
        <v>2016</v>
      </c>
      <c r="F910" s="14" t="s">
        <v>101</v>
      </c>
      <c r="G910" s="11">
        <v>0.94830000000000003</v>
      </c>
      <c r="H910" s="11">
        <v>0.1341</v>
      </c>
      <c r="I910" s="11">
        <v>0.23369999999999999</v>
      </c>
      <c r="J910" s="11">
        <v>0.32569999999999999</v>
      </c>
      <c r="K910" s="11">
        <v>0.3372</v>
      </c>
      <c r="L910" s="7"/>
    </row>
    <row r="911" spans="1:12">
      <c r="A911" s="13" t="s">
        <v>128</v>
      </c>
      <c r="B911" s="8" t="s">
        <v>75</v>
      </c>
      <c r="C911" s="14" t="s">
        <v>65</v>
      </c>
      <c r="D911" s="8">
        <v>2015</v>
      </c>
      <c r="E911" s="14">
        <v>2016</v>
      </c>
      <c r="F911" s="14" t="s">
        <v>101</v>
      </c>
      <c r="G911" s="11">
        <v>0.94679999999999997</v>
      </c>
      <c r="H911" s="11">
        <v>0.2046</v>
      </c>
      <c r="I911" s="11">
        <v>0.30659999999999998</v>
      </c>
      <c r="J911" s="11">
        <v>0.21290000000000001</v>
      </c>
      <c r="K911" s="11">
        <v>0.24679999999999999</v>
      </c>
      <c r="L911" s="7"/>
    </row>
    <row r="912" spans="1:12">
      <c r="A912" s="13" t="s">
        <v>129</v>
      </c>
      <c r="B912" s="8" t="s">
        <v>75</v>
      </c>
      <c r="C912" s="14" t="s">
        <v>65</v>
      </c>
      <c r="D912" s="8">
        <v>2015</v>
      </c>
      <c r="E912" s="14">
        <v>2016</v>
      </c>
      <c r="F912" s="14" t="s">
        <v>101</v>
      </c>
      <c r="G912" s="11">
        <v>0.96020000000000005</v>
      </c>
      <c r="H912" s="11">
        <v>0.2394</v>
      </c>
      <c r="I912" s="11">
        <v>0.3448</v>
      </c>
      <c r="J912" s="11">
        <v>0.27179999999999999</v>
      </c>
      <c r="K912" s="11">
        <v>0.30620000000000003</v>
      </c>
      <c r="L912" s="7"/>
    </row>
    <row r="913" spans="1:12">
      <c r="A913" s="13" t="s">
        <v>130</v>
      </c>
      <c r="B913" s="8" t="s">
        <v>75</v>
      </c>
      <c r="C913" s="14" t="s">
        <v>65</v>
      </c>
      <c r="D913" s="8">
        <v>2015</v>
      </c>
      <c r="E913" s="14">
        <v>2016</v>
      </c>
      <c r="F913" s="14" t="s">
        <v>101</v>
      </c>
      <c r="G913" s="11">
        <v>0.92079999999999995</v>
      </c>
      <c r="H913" s="11">
        <v>6.7599999999999993E-2</v>
      </c>
      <c r="I913" s="11">
        <v>0.13700000000000001</v>
      </c>
      <c r="J913" s="11">
        <v>0.216</v>
      </c>
      <c r="K913" s="11">
        <v>0.24660000000000001</v>
      </c>
      <c r="L913" s="7"/>
    </row>
    <row r="914" spans="1:12">
      <c r="A914" s="13" t="s">
        <v>131</v>
      </c>
      <c r="B914" s="8" t="s">
        <v>75</v>
      </c>
      <c r="C914" s="14" t="s">
        <v>65</v>
      </c>
      <c r="D914" s="8">
        <v>2015</v>
      </c>
      <c r="E914" s="14">
        <v>2016</v>
      </c>
      <c r="F914" s="14" t="s">
        <v>101</v>
      </c>
      <c r="G914" s="11">
        <v>0.8054</v>
      </c>
      <c r="H914" s="11">
        <v>6.3200000000000006E-2</v>
      </c>
      <c r="I914" s="11">
        <v>0.16089999999999999</v>
      </c>
      <c r="J914" s="11">
        <v>0.27010000000000001</v>
      </c>
      <c r="K914" s="11">
        <v>0.32179999999999997</v>
      </c>
      <c r="L914" s="7"/>
    </row>
    <row r="915" spans="1:12">
      <c r="A915" s="13" t="s">
        <v>132</v>
      </c>
      <c r="B915" s="8" t="s">
        <v>76</v>
      </c>
      <c r="C915" s="14" t="s">
        <v>65</v>
      </c>
      <c r="D915" s="8">
        <v>2015</v>
      </c>
      <c r="E915" s="14">
        <v>2016</v>
      </c>
      <c r="F915" s="14" t="s">
        <v>101</v>
      </c>
      <c r="G915" s="11">
        <v>0.92230000000000001</v>
      </c>
      <c r="H915" s="11" t="s">
        <v>66</v>
      </c>
      <c r="I915" s="11" t="s">
        <v>66</v>
      </c>
      <c r="J915" s="11" t="s">
        <v>66</v>
      </c>
      <c r="K915" s="11" t="s">
        <v>66</v>
      </c>
      <c r="L915" s="7"/>
    </row>
    <row r="916" spans="1:12">
      <c r="A916" s="13" t="s">
        <v>133</v>
      </c>
      <c r="B916" s="8" t="s">
        <v>75</v>
      </c>
      <c r="C916" s="14" t="s">
        <v>65</v>
      </c>
      <c r="D916" s="8">
        <v>2015</v>
      </c>
      <c r="E916" s="14">
        <v>2016</v>
      </c>
      <c r="F916" s="14" t="s">
        <v>101</v>
      </c>
      <c r="G916" s="11">
        <v>0.96709999999999996</v>
      </c>
      <c r="H916" s="11">
        <v>0.17230000000000001</v>
      </c>
      <c r="I916" s="11">
        <v>0.2888</v>
      </c>
      <c r="J916" s="11">
        <v>0.1827</v>
      </c>
      <c r="K916" s="11">
        <v>0.22409999999999999</v>
      </c>
      <c r="L916" s="7"/>
    </row>
    <row r="917" spans="1:12">
      <c r="A917" s="13" t="s">
        <v>134</v>
      </c>
      <c r="B917" s="8" t="s">
        <v>75</v>
      </c>
      <c r="C917" s="14" t="s">
        <v>65</v>
      </c>
      <c r="D917" s="8">
        <v>2015</v>
      </c>
      <c r="E917" s="14">
        <v>2016</v>
      </c>
      <c r="F917" s="14" t="s">
        <v>101</v>
      </c>
      <c r="G917" s="11">
        <v>0.95989999999999998</v>
      </c>
      <c r="H917" s="11">
        <v>0.1646</v>
      </c>
      <c r="I917" s="11">
        <v>0.25659999999999999</v>
      </c>
      <c r="J917" s="11">
        <v>0.29289999999999999</v>
      </c>
      <c r="K917" s="11">
        <v>0.33139999999999997</v>
      </c>
      <c r="L917" s="7"/>
    </row>
    <row r="918" spans="1:12">
      <c r="A918" s="13" t="s">
        <v>135</v>
      </c>
      <c r="B918" s="8" t="s">
        <v>75</v>
      </c>
      <c r="C918" s="14" t="s">
        <v>65</v>
      </c>
      <c r="D918" s="8">
        <v>2015</v>
      </c>
      <c r="E918" s="14">
        <v>2016</v>
      </c>
      <c r="F918" s="14" t="s">
        <v>101</v>
      </c>
      <c r="G918" s="11">
        <v>0.9778</v>
      </c>
      <c r="H918" s="11">
        <v>0.11260000000000001</v>
      </c>
      <c r="I918" s="11">
        <v>0.18609999999999999</v>
      </c>
      <c r="J918" s="11">
        <v>0.25969999999999999</v>
      </c>
      <c r="K918" s="11">
        <v>0.28999999999999998</v>
      </c>
      <c r="L918" s="7"/>
    </row>
    <row r="919" spans="1:12">
      <c r="A919" s="13" t="s">
        <v>136</v>
      </c>
      <c r="B919" s="8" t="s">
        <v>75</v>
      </c>
      <c r="C919" s="14" t="s">
        <v>65</v>
      </c>
      <c r="D919" s="8">
        <v>2015</v>
      </c>
      <c r="E919" s="14">
        <v>2016</v>
      </c>
      <c r="F919" s="14" t="s">
        <v>101</v>
      </c>
      <c r="G919" s="11">
        <v>0.96250000000000002</v>
      </c>
      <c r="H919" s="11">
        <v>0.1842</v>
      </c>
      <c r="I919" s="11">
        <v>0.29430000000000001</v>
      </c>
      <c r="J919" s="11">
        <v>0.33379999999999999</v>
      </c>
      <c r="K919" s="11">
        <v>0.40510000000000002</v>
      </c>
      <c r="L919" s="7"/>
    </row>
    <row r="920" spans="1:12">
      <c r="A920" s="13" t="s">
        <v>137</v>
      </c>
      <c r="B920" s="8" t="s">
        <v>75</v>
      </c>
      <c r="C920" s="14" t="s">
        <v>65</v>
      </c>
      <c r="D920" s="8">
        <v>2015</v>
      </c>
      <c r="E920" s="14">
        <v>2016</v>
      </c>
      <c r="F920" s="14" t="s">
        <v>101</v>
      </c>
      <c r="G920" s="11">
        <v>0.95350000000000001</v>
      </c>
      <c r="H920" s="11">
        <v>0.20030000000000001</v>
      </c>
      <c r="I920" s="11">
        <v>0.31519999999999998</v>
      </c>
      <c r="J920" s="11">
        <v>0.33179999999999998</v>
      </c>
      <c r="K920" s="11">
        <v>0.3705</v>
      </c>
      <c r="L920" s="7"/>
    </row>
    <row r="921" spans="1:12">
      <c r="A921" s="13" t="s">
        <v>138</v>
      </c>
      <c r="B921" s="8" t="s">
        <v>75</v>
      </c>
      <c r="C921" s="14" t="s">
        <v>65</v>
      </c>
      <c r="D921" s="8">
        <v>2015</v>
      </c>
      <c r="E921" s="14">
        <v>2016</v>
      </c>
      <c r="F921" s="14" t="s">
        <v>101</v>
      </c>
      <c r="G921" s="11">
        <v>1</v>
      </c>
      <c r="H921" s="11">
        <v>0.12239999999999999</v>
      </c>
      <c r="I921" s="11">
        <v>0.24490000000000001</v>
      </c>
      <c r="J921" s="11">
        <v>0.32650000000000001</v>
      </c>
      <c r="K921" s="11">
        <v>0.33329999999999999</v>
      </c>
      <c r="L921" s="7"/>
    </row>
    <row r="922" spans="1:12">
      <c r="A922" s="13" t="s">
        <v>139</v>
      </c>
      <c r="B922" s="8" t="s">
        <v>75</v>
      </c>
      <c r="C922" s="14" t="s">
        <v>65</v>
      </c>
      <c r="D922" s="8">
        <v>2015</v>
      </c>
      <c r="E922" s="14">
        <v>2016</v>
      </c>
      <c r="F922" s="14" t="s">
        <v>101</v>
      </c>
      <c r="G922" s="11">
        <v>0.98719999999999997</v>
      </c>
      <c r="H922" s="11">
        <v>5.0299999999999997E-2</v>
      </c>
      <c r="I922" s="11">
        <v>0.13969999999999999</v>
      </c>
      <c r="J922" s="11">
        <v>0.1229</v>
      </c>
      <c r="K922" s="11">
        <v>0.15640000000000001</v>
      </c>
      <c r="L922" s="7"/>
    </row>
    <row r="923" spans="1:12">
      <c r="A923" s="13" t="s">
        <v>140</v>
      </c>
      <c r="B923" s="8" t="s">
        <v>75</v>
      </c>
      <c r="C923" s="14" t="s">
        <v>65</v>
      </c>
      <c r="D923" s="8">
        <v>2015</v>
      </c>
      <c r="E923" s="14">
        <v>2016</v>
      </c>
      <c r="F923" s="14" t="s">
        <v>101</v>
      </c>
      <c r="G923" s="11">
        <v>0.96189999999999998</v>
      </c>
      <c r="H923" s="11">
        <v>0.20549999999999999</v>
      </c>
      <c r="I923" s="11">
        <v>0.33460000000000001</v>
      </c>
      <c r="J923" s="11">
        <v>0.25019999999999998</v>
      </c>
      <c r="K923" s="11">
        <v>0.28960000000000002</v>
      </c>
      <c r="L923" s="7"/>
    </row>
    <row r="924" spans="1:12">
      <c r="A924" s="13" t="s">
        <v>141</v>
      </c>
      <c r="B924" s="8" t="s">
        <v>75</v>
      </c>
      <c r="C924" s="14" t="s">
        <v>65</v>
      </c>
      <c r="D924" s="8">
        <v>2015</v>
      </c>
      <c r="E924" s="14">
        <v>2016</v>
      </c>
      <c r="F924" s="14" t="s">
        <v>101</v>
      </c>
      <c r="G924" s="11">
        <v>0.96940000000000004</v>
      </c>
      <c r="H924" s="11">
        <v>0.108</v>
      </c>
      <c r="I924" s="11">
        <v>0.1933</v>
      </c>
      <c r="J924" s="11">
        <v>0.24279999999999999</v>
      </c>
      <c r="K924" s="11">
        <v>0.28249999999999997</v>
      </c>
      <c r="L924" s="7"/>
    </row>
    <row r="925" spans="1:12">
      <c r="A925" s="13" t="s">
        <v>142</v>
      </c>
      <c r="B925" s="8" t="s">
        <v>75</v>
      </c>
      <c r="C925" s="14" t="s">
        <v>65</v>
      </c>
      <c r="D925" s="8">
        <v>2015</v>
      </c>
      <c r="E925" s="14">
        <v>2016</v>
      </c>
      <c r="F925" s="14" t="s">
        <v>101</v>
      </c>
      <c r="G925" s="11">
        <v>0.92</v>
      </c>
      <c r="H925" s="11">
        <v>9.2200000000000004E-2</v>
      </c>
      <c r="I925" s="11">
        <v>0.16889999999999999</v>
      </c>
      <c r="J925" s="11">
        <v>0.24249999999999999</v>
      </c>
      <c r="K925" s="11">
        <v>0.27560000000000001</v>
      </c>
      <c r="L925" s="7"/>
    </row>
    <row r="926" spans="1:12">
      <c r="A926" s="13" t="s">
        <v>143</v>
      </c>
      <c r="B926" s="8" t="s">
        <v>74</v>
      </c>
      <c r="C926" s="14" t="s">
        <v>65</v>
      </c>
      <c r="D926" s="8">
        <v>2015</v>
      </c>
      <c r="E926" s="14">
        <v>2016</v>
      </c>
      <c r="F926" s="14" t="s">
        <v>101</v>
      </c>
      <c r="G926" s="11">
        <v>0.98760000000000003</v>
      </c>
      <c r="H926" s="11">
        <v>0.1099</v>
      </c>
      <c r="I926" s="11">
        <v>0.20269999999999999</v>
      </c>
      <c r="J926" s="11">
        <v>8.9399999999999993E-2</v>
      </c>
      <c r="K926" s="11">
        <v>0.13800000000000001</v>
      </c>
      <c r="L926" s="7"/>
    </row>
    <row r="927" spans="1:12">
      <c r="A927" s="13" t="s">
        <v>144</v>
      </c>
      <c r="B927" s="8" t="s">
        <v>74</v>
      </c>
      <c r="C927" s="14" t="s">
        <v>65</v>
      </c>
      <c r="D927" s="8">
        <v>2015</v>
      </c>
      <c r="E927" s="14">
        <v>2016</v>
      </c>
      <c r="F927" s="14" t="s">
        <v>101</v>
      </c>
      <c r="G927" s="11" t="s">
        <v>66</v>
      </c>
      <c r="H927" s="11">
        <v>9.6000000000000002E-2</v>
      </c>
      <c r="I927" s="11">
        <v>0.1847</v>
      </c>
      <c r="J927" s="11">
        <v>8.0799999999999997E-2</v>
      </c>
      <c r="K927" s="11">
        <v>0.1336</v>
      </c>
      <c r="L927" s="7"/>
    </row>
    <row r="928" spans="1:12">
      <c r="A928" s="13" t="s">
        <v>145</v>
      </c>
      <c r="B928" s="8" t="s">
        <v>75</v>
      </c>
      <c r="C928" s="14" t="s">
        <v>65</v>
      </c>
      <c r="D928" s="8">
        <v>2015</v>
      </c>
      <c r="E928" s="14">
        <v>2016</v>
      </c>
      <c r="F928" s="14" t="s">
        <v>101</v>
      </c>
      <c r="G928" s="11">
        <v>0.82930000000000004</v>
      </c>
      <c r="H928" s="11">
        <v>7.6300000000000007E-2</v>
      </c>
      <c r="I928" s="11">
        <v>0.1638</v>
      </c>
      <c r="J928" s="11">
        <v>0.19769999999999999</v>
      </c>
      <c r="K928" s="11">
        <v>0.22600000000000001</v>
      </c>
      <c r="L928" s="7"/>
    </row>
    <row r="929" spans="1:12">
      <c r="A929" s="13" t="s">
        <v>146</v>
      </c>
      <c r="B929" s="8" t="s">
        <v>75</v>
      </c>
      <c r="C929" s="14" t="s">
        <v>65</v>
      </c>
      <c r="D929" s="8">
        <v>2015</v>
      </c>
      <c r="E929" s="14">
        <v>2016</v>
      </c>
      <c r="F929" s="14" t="s">
        <v>101</v>
      </c>
      <c r="G929" s="11">
        <v>0.93200000000000005</v>
      </c>
      <c r="H929" s="11">
        <v>0.1734</v>
      </c>
      <c r="I929" s="11">
        <v>0.25700000000000001</v>
      </c>
      <c r="J929" s="11">
        <v>0.23139999999999999</v>
      </c>
      <c r="K929" s="11">
        <v>0.2676</v>
      </c>
      <c r="L929" s="7"/>
    </row>
    <row r="930" spans="1:12">
      <c r="A930" s="13" t="s">
        <v>147</v>
      </c>
      <c r="B930" s="8" t="s">
        <v>74</v>
      </c>
      <c r="C930" s="14" t="s">
        <v>65</v>
      </c>
      <c r="D930" s="8">
        <v>2015</v>
      </c>
      <c r="E930" s="14">
        <v>2016</v>
      </c>
      <c r="F930" s="14" t="s">
        <v>101</v>
      </c>
      <c r="G930" s="11">
        <v>0.98829999999999996</v>
      </c>
      <c r="H930" s="11">
        <v>0.12620000000000001</v>
      </c>
      <c r="I930" s="11">
        <v>0.22140000000000001</v>
      </c>
      <c r="J930" s="11">
        <v>9.9699999999999997E-2</v>
      </c>
      <c r="K930" s="11">
        <v>0.1532</v>
      </c>
      <c r="L930" s="7"/>
    </row>
    <row r="931" spans="1:12">
      <c r="A931" s="13" t="s">
        <v>148</v>
      </c>
      <c r="B931" s="8" t="s">
        <v>75</v>
      </c>
      <c r="C931" s="14" t="s">
        <v>65</v>
      </c>
      <c r="D931" s="8">
        <v>2015</v>
      </c>
      <c r="E931" s="14">
        <v>2016</v>
      </c>
      <c r="F931" s="14" t="s">
        <v>101</v>
      </c>
      <c r="G931" s="11">
        <v>0.95350000000000001</v>
      </c>
      <c r="H931" s="11">
        <v>0.1827</v>
      </c>
      <c r="I931" s="11">
        <v>0.27760000000000001</v>
      </c>
      <c r="J931" s="11">
        <v>0.36399999999999999</v>
      </c>
      <c r="K931" s="11">
        <v>0.42349999999999999</v>
      </c>
      <c r="L931" s="7"/>
    </row>
    <row r="932" spans="1:12">
      <c r="A932" s="13" t="s">
        <v>149</v>
      </c>
      <c r="B932" s="8" t="s">
        <v>75</v>
      </c>
      <c r="C932" s="14" t="s">
        <v>65</v>
      </c>
      <c r="D932" s="8">
        <v>2015</v>
      </c>
      <c r="E932" s="14">
        <v>2016</v>
      </c>
      <c r="F932" s="14" t="s">
        <v>101</v>
      </c>
      <c r="G932" s="11">
        <v>0.95189999999999997</v>
      </c>
      <c r="H932" s="11">
        <v>0.23680000000000001</v>
      </c>
      <c r="I932" s="11">
        <v>0.32650000000000001</v>
      </c>
      <c r="J932" s="11">
        <v>0.30719999999999997</v>
      </c>
      <c r="K932" s="11">
        <v>0.34599999999999997</v>
      </c>
      <c r="L932" s="7"/>
    </row>
    <row r="933" spans="1:12">
      <c r="A933" s="13" t="s">
        <v>150</v>
      </c>
      <c r="B933" s="8" t="s">
        <v>74</v>
      </c>
      <c r="C933" s="14" t="s">
        <v>65</v>
      </c>
      <c r="D933" s="8">
        <v>2015</v>
      </c>
      <c r="E933" s="14">
        <v>2016</v>
      </c>
      <c r="F933" s="14" t="s">
        <v>101</v>
      </c>
      <c r="G933" s="11">
        <v>0.98219999999999996</v>
      </c>
      <c r="H933" s="11">
        <v>0.1409</v>
      </c>
      <c r="I933" s="11">
        <v>0.23949999999999999</v>
      </c>
      <c r="J933" s="11">
        <v>8.48E-2</v>
      </c>
      <c r="K933" s="11">
        <v>0.1341</v>
      </c>
      <c r="L933" s="7"/>
    </row>
    <row r="934" spans="1:12">
      <c r="A934" s="13" t="s">
        <v>151</v>
      </c>
      <c r="B934" s="8" t="s">
        <v>74</v>
      </c>
      <c r="C934" s="14" t="s">
        <v>65</v>
      </c>
      <c r="D934" s="8">
        <v>2015</v>
      </c>
      <c r="E934" s="14">
        <v>2016</v>
      </c>
      <c r="F934" s="14" t="s">
        <v>101</v>
      </c>
      <c r="G934" s="11">
        <v>0.83889999999999998</v>
      </c>
      <c r="H934" s="11">
        <v>0.10199999999999999</v>
      </c>
      <c r="I934" s="11">
        <v>0.19470000000000001</v>
      </c>
      <c r="J934" s="11">
        <v>9.1800000000000007E-2</v>
      </c>
      <c r="K934" s="11">
        <v>0.13059999999999999</v>
      </c>
      <c r="L934" s="7"/>
    </row>
    <row r="935" spans="1:12">
      <c r="A935" s="13" t="s">
        <v>152</v>
      </c>
      <c r="B935" s="8" t="s">
        <v>75</v>
      </c>
      <c r="C935" s="14" t="s">
        <v>65</v>
      </c>
      <c r="D935" s="8">
        <v>2015</v>
      </c>
      <c r="E935" s="14">
        <v>2016</v>
      </c>
      <c r="F935" s="14" t="s">
        <v>101</v>
      </c>
      <c r="G935" s="11">
        <v>0.91059999999999997</v>
      </c>
      <c r="H935" s="11">
        <v>0.17949999999999999</v>
      </c>
      <c r="I935" s="11">
        <v>0.27</v>
      </c>
      <c r="J935" s="11">
        <v>0.27010000000000001</v>
      </c>
      <c r="K935" s="11">
        <v>0.30969999999999998</v>
      </c>
      <c r="L935" s="7"/>
    </row>
    <row r="936" spans="1:12">
      <c r="A936" s="13" t="s">
        <v>153</v>
      </c>
      <c r="B936" s="8" t="s">
        <v>74</v>
      </c>
      <c r="C936" s="14" t="s">
        <v>65</v>
      </c>
      <c r="D936" s="8">
        <v>2015</v>
      </c>
      <c r="E936" s="14">
        <v>2016</v>
      </c>
      <c r="F936" s="14" t="s">
        <v>101</v>
      </c>
      <c r="G936" s="11">
        <v>0.94499999999999995</v>
      </c>
      <c r="H936" s="11">
        <v>8.6800000000000002E-2</v>
      </c>
      <c r="I936" s="11">
        <v>0.1764</v>
      </c>
      <c r="J936" s="11">
        <v>6.2799999999999995E-2</v>
      </c>
      <c r="K936" s="11">
        <v>0.1084</v>
      </c>
      <c r="L936" s="7"/>
    </row>
    <row r="937" spans="1:12">
      <c r="A937" s="13" t="s">
        <v>154</v>
      </c>
      <c r="B937" s="8" t="s">
        <v>74</v>
      </c>
      <c r="C937" s="14" t="s">
        <v>65</v>
      </c>
      <c r="D937" s="8">
        <v>2015</v>
      </c>
      <c r="E937" s="14">
        <v>2016</v>
      </c>
      <c r="F937" s="14" t="s">
        <v>101</v>
      </c>
      <c r="G937" s="11">
        <v>0.89970000000000006</v>
      </c>
      <c r="H937" s="11">
        <v>9.6299999999999997E-2</v>
      </c>
      <c r="I937" s="11">
        <v>0.20119999999999999</v>
      </c>
      <c r="J937" s="11">
        <v>6.9000000000000006E-2</v>
      </c>
      <c r="K937" s="11">
        <v>0.1148</v>
      </c>
      <c r="L937" s="7"/>
    </row>
    <row r="938" spans="1:12">
      <c r="A938" s="13" t="s">
        <v>155</v>
      </c>
      <c r="B938" s="8" t="s">
        <v>74</v>
      </c>
      <c r="C938" s="14" t="s">
        <v>65</v>
      </c>
      <c r="D938" s="8">
        <v>2015</v>
      </c>
      <c r="E938" s="14">
        <v>2016</v>
      </c>
      <c r="F938" s="14" t="s">
        <v>101</v>
      </c>
      <c r="G938" s="11">
        <v>0.92369999999999997</v>
      </c>
      <c r="H938" s="11">
        <v>7.3099999999999998E-2</v>
      </c>
      <c r="I938" s="11">
        <v>0.16339999999999999</v>
      </c>
      <c r="J938" s="11">
        <v>6.2700000000000006E-2</v>
      </c>
      <c r="K938" s="11">
        <v>0.10630000000000001</v>
      </c>
      <c r="L938" s="7"/>
    </row>
    <row r="939" spans="1:12">
      <c r="A939" s="13" t="s">
        <v>156</v>
      </c>
      <c r="B939" s="8" t="s">
        <v>74</v>
      </c>
      <c r="C939" s="14" t="s">
        <v>65</v>
      </c>
      <c r="D939" s="8">
        <v>2015</v>
      </c>
      <c r="E939" s="14">
        <v>2016</v>
      </c>
      <c r="F939" s="14" t="s">
        <v>101</v>
      </c>
      <c r="G939" s="11">
        <v>0.9839</v>
      </c>
      <c r="H939" s="11">
        <v>2.5100000000000001E-2</v>
      </c>
      <c r="I939" s="11">
        <v>0.1249</v>
      </c>
      <c r="J939" s="11">
        <v>1.21E-2</v>
      </c>
      <c r="K939" s="11">
        <v>6.9000000000000006E-2</v>
      </c>
      <c r="L939" s="7"/>
    </row>
    <row r="940" spans="1:12">
      <c r="A940" s="13" t="s">
        <v>157</v>
      </c>
      <c r="B940" s="8" t="s">
        <v>74</v>
      </c>
      <c r="C940" s="14" t="s">
        <v>65</v>
      </c>
      <c r="D940" s="8">
        <v>2015</v>
      </c>
      <c r="E940" s="14">
        <v>2016</v>
      </c>
      <c r="F940" s="14" t="s">
        <v>101</v>
      </c>
      <c r="G940" s="11">
        <v>0.96540000000000004</v>
      </c>
      <c r="H940" s="11">
        <v>2.12E-2</v>
      </c>
      <c r="I940" s="11">
        <v>0.1139</v>
      </c>
      <c r="J940" s="11">
        <v>1.04E-2</v>
      </c>
      <c r="K940" s="11">
        <v>5.0999999999999997E-2</v>
      </c>
      <c r="L940" s="7"/>
    </row>
    <row r="941" spans="1:12">
      <c r="A941" s="13" t="s">
        <v>158</v>
      </c>
      <c r="B941" s="8" t="s">
        <v>75</v>
      </c>
      <c r="C941" s="14" t="s">
        <v>65</v>
      </c>
      <c r="D941" s="8">
        <v>2015</v>
      </c>
      <c r="E941" s="14">
        <v>2016</v>
      </c>
      <c r="F941" s="14" t="s">
        <v>101</v>
      </c>
      <c r="G941" s="11">
        <v>0.97740000000000005</v>
      </c>
      <c r="H941" s="11">
        <v>0.153</v>
      </c>
      <c r="I941" s="11">
        <v>0.24679999999999999</v>
      </c>
      <c r="J941" s="11">
        <v>0.29749999999999999</v>
      </c>
      <c r="K941" s="11">
        <v>0.34289999999999998</v>
      </c>
      <c r="L941" s="7"/>
    </row>
    <row r="942" spans="1:12">
      <c r="A942" s="13" t="s">
        <v>159</v>
      </c>
      <c r="B942" s="8" t="s">
        <v>75</v>
      </c>
      <c r="C942" s="14" t="s">
        <v>65</v>
      </c>
      <c r="D942" s="8">
        <v>2015</v>
      </c>
      <c r="E942" s="14">
        <v>2016</v>
      </c>
      <c r="F942" s="14" t="s">
        <v>101</v>
      </c>
      <c r="G942" s="11">
        <v>0.92310000000000003</v>
      </c>
      <c r="H942" s="11">
        <v>9.6799999999999997E-2</v>
      </c>
      <c r="I942" s="11">
        <v>0.19350000000000001</v>
      </c>
      <c r="J942" s="11">
        <v>9.6799999999999997E-2</v>
      </c>
      <c r="K942" s="11">
        <v>9.6799999999999997E-2</v>
      </c>
      <c r="L942" s="7"/>
    </row>
    <row r="943" spans="1:12">
      <c r="A943" s="13" t="s">
        <v>160</v>
      </c>
      <c r="B943" s="8" t="s">
        <v>75</v>
      </c>
      <c r="C943" s="14" t="s">
        <v>65</v>
      </c>
      <c r="D943" s="8">
        <v>2015</v>
      </c>
      <c r="E943" s="14">
        <v>2016</v>
      </c>
      <c r="F943" s="14" t="s">
        <v>101</v>
      </c>
      <c r="G943" s="11">
        <v>0.90910000000000002</v>
      </c>
      <c r="H943" s="11">
        <v>0.13550000000000001</v>
      </c>
      <c r="I943" s="11">
        <v>0.20780000000000001</v>
      </c>
      <c r="J943" s="11">
        <v>0.27779999999999999</v>
      </c>
      <c r="K943" s="11">
        <v>0.31109999999999999</v>
      </c>
      <c r="L943" s="7"/>
    </row>
    <row r="944" spans="1:12">
      <c r="A944" s="13" t="s">
        <v>161</v>
      </c>
      <c r="B944" s="8" t="s">
        <v>74</v>
      </c>
      <c r="C944" s="14" t="s">
        <v>65</v>
      </c>
      <c r="D944" s="8">
        <v>2015</v>
      </c>
      <c r="E944" s="14">
        <v>2016</v>
      </c>
      <c r="F944" s="14" t="s">
        <v>101</v>
      </c>
      <c r="G944" s="11">
        <v>0.96689999999999998</v>
      </c>
      <c r="H944" s="11">
        <v>1.4200000000000001E-2</v>
      </c>
      <c r="I944" s="11">
        <v>0.12620000000000001</v>
      </c>
      <c r="J944" s="11">
        <v>6.4000000000000003E-3</v>
      </c>
      <c r="K944" s="11">
        <v>7.4700000000000003E-2</v>
      </c>
      <c r="L944" s="7"/>
    </row>
    <row r="945" spans="1:12">
      <c r="A945" s="13" t="s">
        <v>162</v>
      </c>
      <c r="B945" s="8" t="s">
        <v>74</v>
      </c>
      <c r="C945" s="14" t="s">
        <v>65</v>
      </c>
      <c r="D945" s="8">
        <v>2015</v>
      </c>
      <c r="E945" s="14">
        <v>2016</v>
      </c>
      <c r="F945" s="14" t="s">
        <v>101</v>
      </c>
      <c r="G945" s="11">
        <v>0.51459999999999995</v>
      </c>
      <c r="H945" s="11">
        <v>0.1255</v>
      </c>
      <c r="I945" s="11">
        <v>0.2165</v>
      </c>
      <c r="J945" s="11">
        <v>7.9799999999999996E-2</v>
      </c>
      <c r="K945" s="11">
        <v>0.1479</v>
      </c>
      <c r="L945" s="7"/>
    </row>
    <row r="946" spans="1:12">
      <c r="A946" s="13" t="s">
        <v>163</v>
      </c>
      <c r="B946" s="8" t="s">
        <v>75</v>
      </c>
      <c r="C946" s="14" t="s">
        <v>65</v>
      </c>
      <c r="D946" s="8">
        <v>2015</v>
      </c>
      <c r="E946" s="14">
        <v>2016</v>
      </c>
      <c r="F946" s="14" t="s">
        <v>101</v>
      </c>
      <c r="G946" s="11">
        <v>0.90510000000000002</v>
      </c>
      <c r="H946" s="11">
        <v>0.1719</v>
      </c>
      <c r="I946" s="11">
        <v>0.2873</v>
      </c>
      <c r="J946" s="11">
        <v>0.27689999999999998</v>
      </c>
      <c r="K946" s="11">
        <v>0.3322</v>
      </c>
      <c r="L946" s="7"/>
    </row>
    <row r="947" spans="1:12">
      <c r="A947" s="13" t="s">
        <v>164</v>
      </c>
      <c r="B947" s="8" t="s">
        <v>75</v>
      </c>
      <c r="C947" s="14" t="s">
        <v>65</v>
      </c>
      <c r="D947" s="8">
        <v>2015</v>
      </c>
      <c r="E947" s="14">
        <v>2016</v>
      </c>
      <c r="F947" s="14" t="s">
        <v>101</v>
      </c>
      <c r="G947" s="11">
        <v>0.87760000000000005</v>
      </c>
      <c r="H947" s="11">
        <v>0.19400000000000001</v>
      </c>
      <c r="I947" s="11">
        <v>0.27860000000000001</v>
      </c>
      <c r="J947" s="11">
        <v>0.26169999999999999</v>
      </c>
      <c r="K947" s="11">
        <v>0.28910000000000002</v>
      </c>
      <c r="L947" s="7"/>
    </row>
    <row r="948" spans="1:12">
      <c r="A948" s="13" t="s">
        <v>165</v>
      </c>
      <c r="B948" s="8" t="s">
        <v>75</v>
      </c>
      <c r="C948" s="14" t="s">
        <v>65</v>
      </c>
      <c r="D948" s="8">
        <v>2015</v>
      </c>
      <c r="E948" s="14">
        <v>2016</v>
      </c>
      <c r="F948" s="14" t="s">
        <v>101</v>
      </c>
      <c r="G948" s="11">
        <v>0.95920000000000005</v>
      </c>
      <c r="H948" s="11">
        <v>0.1671</v>
      </c>
      <c r="I948" s="11">
        <v>0.2601</v>
      </c>
      <c r="J948" s="11">
        <v>0.29039999999999999</v>
      </c>
      <c r="K948" s="11">
        <v>0.32890000000000003</v>
      </c>
      <c r="L948" s="7"/>
    </row>
    <row r="949" spans="1:12">
      <c r="A949" s="13" t="s">
        <v>166</v>
      </c>
      <c r="B949" s="8" t="s">
        <v>75</v>
      </c>
      <c r="C949" s="14" t="s">
        <v>65</v>
      </c>
      <c r="D949" s="8">
        <v>2015</v>
      </c>
      <c r="E949" s="14">
        <v>2016</v>
      </c>
      <c r="F949" s="14" t="s">
        <v>101</v>
      </c>
      <c r="G949" s="11">
        <v>0.91890000000000005</v>
      </c>
      <c r="H949" s="11">
        <v>7.8E-2</v>
      </c>
      <c r="I949" s="11">
        <v>0.14680000000000001</v>
      </c>
      <c r="J949" s="11">
        <v>0.23849999999999999</v>
      </c>
      <c r="K949" s="11">
        <v>0.2661</v>
      </c>
      <c r="L949" s="7"/>
    </row>
    <row r="950" spans="1:12">
      <c r="A950" s="13" t="s">
        <v>167</v>
      </c>
      <c r="B950" s="8" t="s">
        <v>74</v>
      </c>
      <c r="C950" s="14" t="s">
        <v>65</v>
      </c>
      <c r="D950" s="8">
        <v>2015</v>
      </c>
      <c r="E950" s="14">
        <v>2016</v>
      </c>
      <c r="F950" s="14" t="s">
        <v>101</v>
      </c>
      <c r="G950" s="11">
        <v>0.97919999999999996</v>
      </c>
      <c r="H950" s="11">
        <v>0.23150000000000001</v>
      </c>
      <c r="I950" s="11">
        <v>0.35189999999999999</v>
      </c>
      <c r="J950" s="11">
        <v>0.1928</v>
      </c>
      <c r="K950" s="11">
        <v>0.25790000000000002</v>
      </c>
      <c r="L950" s="7"/>
    </row>
    <row r="951" spans="1:12">
      <c r="A951" s="13" t="s">
        <v>168</v>
      </c>
      <c r="B951" s="8" t="s">
        <v>75</v>
      </c>
      <c r="C951" s="14" t="s">
        <v>65</v>
      </c>
      <c r="D951" s="8">
        <v>2015</v>
      </c>
      <c r="E951" s="14">
        <v>2016</v>
      </c>
      <c r="F951" s="14" t="s">
        <v>101</v>
      </c>
      <c r="G951" s="11">
        <v>0.98280000000000001</v>
      </c>
      <c r="H951" s="11">
        <v>0.16270000000000001</v>
      </c>
      <c r="I951" s="11">
        <v>0.25729999999999997</v>
      </c>
      <c r="J951" s="11">
        <v>0.29199999999999998</v>
      </c>
      <c r="K951" s="11">
        <v>0.32269999999999999</v>
      </c>
      <c r="L951" s="7"/>
    </row>
    <row r="952" spans="1:12">
      <c r="A952" s="13" t="s">
        <v>169</v>
      </c>
      <c r="B952" s="8" t="s">
        <v>74</v>
      </c>
      <c r="C952" s="14" t="s">
        <v>65</v>
      </c>
      <c r="D952" s="8">
        <v>2015</v>
      </c>
      <c r="E952" s="14">
        <v>2016</v>
      </c>
      <c r="F952" s="14" t="s">
        <v>101</v>
      </c>
      <c r="G952" s="11">
        <v>0.96120000000000005</v>
      </c>
      <c r="H952" s="11">
        <v>0.14710000000000001</v>
      </c>
      <c r="I952" s="11">
        <v>0.255</v>
      </c>
      <c r="J952" s="11">
        <v>0.12939999999999999</v>
      </c>
      <c r="K952" s="11">
        <v>0.191</v>
      </c>
      <c r="L952" s="7"/>
    </row>
    <row r="953" spans="1:12">
      <c r="A953" s="13" t="s">
        <v>170</v>
      </c>
      <c r="B953" s="8" t="s">
        <v>74</v>
      </c>
      <c r="C953" s="14" t="s">
        <v>65</v>
      </c>
      <c r="D953" s="8">
        <v>2015</v>
      </c>
      <c r="E953" s="14">
        <v>2016</v>
      </c>
      <c r="F953" s="14" t="s">
        <v>101</v>
      </c>
      <c r="G953" s="11">
        <v>0.90280000000000005</v>
      </c>
      <c r="H953" s="11">
        <v>8.3500000000000005E-2</v>
      </c>
      <c r="I953" s="11">
        <v>0.1767</v>
      </c>
      <c r="J953" s="11">
        <v>6.83E-2</v>
      </c>
      <c r="K953" s="11">
        <v>0.1091</v>
      </c>
      <c r="L953" s="7"/>
    </row>
    <row r="954" spans="1:12">
      <c r="A954" s="13" t="s">
        <v>171</v>
      </c>
      <c r="B954" s="8" t="s">
        <v>75</v>
      </c>
      <c r="C954" s="14" t="s">
        <v>65</v>
      </c>
      <c r="D954" s="8">
        <v>2015</v>
      </c>
      <c r="E954" s="14">
        <v>2016</v>
      </c>
      <c r="F954" s="14" t="s">
        <v>101</v>
      </c>
      <c r="G954" s="11">
        <v>0.96589999999999998</v>
      </c>
      <c r="H954" s="11">
        <v>0.22739999999999999</v>
      </c>
      <c r="I954" s="11">
        <v>0.30809999999999998</v>
      </c>
      <c r="J954" s="11">
        <v>0.41210000000000002</v>
      </c>
      <c r="K954" s="11">
        <v>0.44700000000000001</v>
      </c>
      <c r="L954" s="7"/>
    </row>
    <row r="955" spans="1:12">
      <c r="A955" s="51" t="s">
        <v>172</v>
      </c>
      <c r="B955" s="8" t="s">
        <v>66</v>
      </c>
      <c r="C955" s="14" t="s">
        <v>3</v>
      </c>
      <c r="D955" s="8">
        <v>2016</v>
      </c>
      <c r="E955" s="14">
        <v>2016</v>
      </c>
      <c r="F955" s="14" t="s">
        <v>101</v>
      </c>
      <c r="G955" s="11">
        <v>0.93379999999999996</v>
      </c>
      <c r="H955" s="11">
        <v>0.1166</v>
      </c>
      <c r="I955" s="11">
        <v>0.1978</v>
      </c>
      <c r="J955" s="11">
        <v>0.1132</v>
      </c>
      <c r="K955" s="11">
        <v>0.15049999999999999</v>
      </c>
      <c r="L955" s="7"/>
    </row>
    <row r="956" spans="1:12">
      <c r="A956" s="51" t="s">
        <v>173</v>
      </c>
      <c r="B956" s="8" t="s">
        <v>74</v>
      </c>
      <c r="C956" s="14" t="s">
        <v>3</v>
      </c>
      <c r="D956" s="8">
        <v>2016</v>
      </c>
      <c r="E956" s="14">
        <v>2016</v>
      </c>
      <c r="F956" s="14" t="s">
        <v>101</v>
      </c>
      <c r="G956" s="11">
        <v>0.89770000000000005</v>
      </c>
      <c r="H956" s="11">
        <v>0.11</v>
      </c>
      <c r="I956" s="11">
        <v>0.20860000000000001</v>
      </c>
      <c r="J956" s="11">
        <v>7.4200000000000002E-2</v>
      </c>
      <c r="K956" s="11">
        <v>0.13039999999999999</v>
      </c>
      <c r="L956" s="7"/>
    </row>
    <row r="957" spans="1:12">
      <c r="A957" s="51" t="s">
        <v>174</v>
      </c>
      <c r="B957" s="8" t="s">
        <v>75</v>
      </c>
      <c r="C957" s="14" t="s">
        <v>3</v>
      </c>
      <c r="D957" s="8">
        <v>2016</v>
      </c>
      <c r="E957" s="14">
        <v>2016</v>
      </c>
      <c r="F957" s="14" t="s">
        <v>101</v>
      </c>
      <c r="G957" s="11">
        <v>0.44440000000000002</v>
      </c>
      <c r="H957" s="11">
        <v>0</v>
      </c>
      <c r="I957" s="11">
        <v>0</v>
      </c>
      <c r="J957" s="11">
        <v>0</v>
      </c>
      <c r="K957" s="11">
        <v>6.6699999999999995E-2</v>
      </c>
      <c r="L957" s="7"/>
    </row>
    <row r="958" spans="1:12">
      <c r="A958" s="51" t="s">
        <v>175</v>
      </c>
      <c r="B958" s="8" t="s">
        <v>75</v>
      </c>
      <c r="C958" s="14" t="s">
        <v>3</v>
      </c>
      <c r="D958" s="8">
        <v>2016</v>
      </c>
      <c r="E958" s="14">
        <v>2016</v>
      </c>
      <c r="F958" s="14" t="s">
        <v>101</v>
      </c>
      <c r="G958" s="11">
        <v>0.97450000000000003</v>
      </c>
      <c r="H958" s="11">
        <v>0.13070000000000001</v>
      </c>
      <c r="I958" s="11">
        <v>0.24179999999999999</v>
      </c>
      <c r="J958" s="11">
        <v>0.29189999999999999</v>
      </c>
      <c r="K958" s="11">
        <v>0.33550000000000002</v>
      </c>
      <c r="L958" s="7"/>
    </row>
    <row r="959" spans="1:12">
      <c r="A959" s="51" t="s">
        <v>176</v>
      </c>
      <c r="B959" s="8" t="s">
        <v>75</v>
      </c>
      <c r="C959" s="14" t="s">
        <v>3</v>
      </c>
      <c r="D959" s="8">
        <v>2016</v>
      </c>
      <c r="E959" s="14">
        <v>2016</v>
      </c>
      <c r="F959" s="14" t="s">
        <v>101</v>
      </c>
      <c r="G959" s="11">
        <v>0.94830000000000003</v>
      </c>
      <c r="H959" s="11">
        <v>0.14510000000000001</v>
      </c>
      <c r="I959" s="11">
        <v>0.22320000000000001</v>
      </c>
      <c r="J959" s="11">
        <v>0.24060000000000001</v>
      </c>
      <c r="K959" s="11">
        <v>0.26719999999999999</v>
      </c>
      <c r="L959" s="7"/>
    </row>
    <row r="960" spans="1:12">
      <c r="A960" s="51" t="s">
        <v>177</v>
      </c>
      <c r="B960" s="8" t="s">
        <v>75</v>
      </c>
      <c r="C960" s="14" t="s">
        <v>3</v>
      </c>
      <c r="D960" s="8">
        <v>2016</v>
      </c>
      <c r="E960" s="14">
        <v>2016</v>
      </c>
      <c r="F960" s="14" t="s">
        <v>101</v>
      </c>
      <c r="G960" s="11">
        <v>0.9274</v>
      </c>
      <c r="H960" s="11">
        <v>9.7600000000000006E-2</v>
      </c>
      <c r="I960" s="11">
        <v>0.21890000000000001</v>
      </c>
      <c r="J960" s="11">
        <v>0.33</v>
      </c>
      <c r="K960" s="11">
        <v>0.38379999999999997</v>
      </c>
      <c r="L960" s="7"/>
    </row>
    <row r="961" spans="1:12">
      <c r="A961" s="51" t="s">
        <v>178</v>
      </c>
      <c r="B961" s="8" t="s">
        <v>75</v>
      </c>
      <c r="C961" s="14" t="s">
        <v>3</v>
      </c>
      <c r="D961" s="8">
        <v>2016</v>
      </c>
      <c r="E961" s="14">
        <v>2016</v>
      </c>
      <c r="F961" s="14" t="s">
        <v>101</v>
      </c>
      <c r="G961" s="11">
        <v>0.97060000000000002</v>
      </c>
      <c r="H961" s="11">
        <v>0.1045</v>
      </c>
      <c r="I961" s="11">
        <v>0.18640000000000001</v>
      </c>
      <c r="J961" s="11">
        <v>0.25</v>
      </c>
      <c r="K961" s="11">
        <v>0.28179999999999999</v>
      </c>
      <c r="L961" s="7"/>
    </row>
    <row r="962" spans="1:12">
      <c r="A962" s="51" t="s">
        <v>179</v>
      </c>
      <c r="B962" s="8" t="s">
        <v>74</v>
      </c>
      <c r="C962" s="14" t="s">
        <v>3</v>
      </c>
      <c r="D962" s="8">
        <v>2016</v>
      </c>
      <c r="E962" s="14">
        <v>2016</v>
      </c>
      <c r="F962" s="14" t="s">
        <v>101</v>
      </c>
      <c r="G962" s="11">
        <v>0.97860000000000003</v>
      </c>
      <c r="H962" s="11">
        <v>9.7199999999999995E-2</v>
      </c>
      <c r="I962" s="11">
        <v>0.17899999999999999</v>
      </c>
      <c r="J962" s="11">
        <v>6.2300000000000001E-2</v>
      </c>
      <c r="K962" s="11">
        <v>9.98E-2</v>
      </c>
      <c r="L962" s="7"/>
    </row>
    <row r="963" spans="1:12">
      <c r="A963" s="51" t="s">
        <v>180</v>
      </c>
      <c r="B963" s="8" t="s">
        <v>75</v>
      </c>
      <c r="C963" s="14" t="s">
        <v>3</v>
      </c>
      <c r="D963" s="8">
        <v>2016</v>
      </c>
      <c r="E963" s="14">
        <v>2016</v>
      </c>
      <c r="F963" s="14" t="s">
        <v>101</v>
      </c>
      <c r="G963" s="11">
        <v>0.94420000000000004</v>
      </c>
      <c r="H963" s="11">
        <v>0.16919999999999999</v>
      </c>
      <c r="I963" s="11">
        <v>0.2291</v>
      </c>
      <c r="J963" s="11">
        <v>0.3795</v>
      </c>
      <c r="K963" s="11">
        <v>0.40679999999999999</v>
      </c>
      <c r="L963" s="7"/>
    </row>
    <row r="964" spans="1:12">
      <c r="A964" s="51" t="s">
        <v>181</v>
      </c>
      <c r="B964" s="8" t="s">
        <v>75</v>
      </c>
      <c r="C964" s="14" t="s">
        <v>3</v>
      </c>
      <c r="D964" s="8">
        <v>2016</v>
      </c>
      <c r="E964" s="14">
        <v>2016</v>
      </c>
      <c r="F964" s="14" t="s">
        <v>101</v>
      </c>
      <c r="G964" s="11">
        <v>0.95579999999999998</v>
      </c>
      <c r="H964" s="11">
        <v>0.1181</v>
      </c>
      <c r="I964" s="11">
        <v>0.1991</v>
      </c>
      <c r="J964" s="11">
        <v>0.22409999999999999</v>
      </c>
      <c r="K964" s="11">
        <v>0.25440000000000002</v>
      </c>
      <c r="L964" s="7"/>
    </row>
    <row r="965" spans="1:12">
      <c r="A965" s="13" t="s">
        <v>123</v>
      </c>
      <c r="B965" s="8" t="s">
        <v>74</v>
      </c>
      <c r="C965" s="14" t="s">
        <v>3</v>
      </c>
      <c r="D965" s="8">
        <v>2016</v>
      </c>
      <c r="E965" s="14">
        <v>2016</v>
      </c>
      <c r="F965" s="14" t="s">
        <v>101</v>
      </c>
      <c r="G965" s="11">
        <v>0.91020000000000001</v>
      </c>
      <c r="H965" s="11">
        <v>0.15290000000000001</v>
      </c>
      <c r="I965" s="11">
        <v>0.27189999999999998</v>
      </c>
      <c r="J965" s="11">
        <v>9.8799999999999999E-2</v>
      </c>
      <c r="K965" s="11">
        <v>0.14860000000000001</v>
      </c>
      <c r="L965" s="7"/>
    </row>
    <row r="966" spans="1:12">
      <c r="A966" s="13" t="s">
        <v>124</v>
      </c>
      <c r="B966" s="8" t="s">
        <v>75</v>
      </c>
      <c r="C966" s="14" t="s">
        <v>3</v>
      </c>
      <c r="D966" s="8">
        <v>2016</v>
      </c>
      <c r="E966" s="14">
        <v>2016</v>
      </c>
      <c r="F966" s="14" t="s">
        <v>101</v>
      </c>
      <c r="G966" s="11">
        <v>0.97789999999999999</v>
      </c>
      <c r="H966" s="11">
        <v>0.1487</v>
      </c>
      <c r="I966" s="11">
        <v>0.2374</v>
      </c>
      <c r="J966" s="11">
        <v>0.21340000000000001</v>
      </c>
      <c r="K966" s="11">
        <v>0.21820000000000001</v>
      </c>
      <c r="L966" s="7"/>
    </row>
    <row r="967" spans="1:12">
      <c r="A967" s="13" t="s">
        <v>125</v>
      </c>
      <c r="B967" s="8" t="s">
        <v>75</v>
      </c>
      <c r="C967" s="14" t="s">
        <v>3</v>
      </c>
      <c r="D967" s="8">
        <v>2016</v>
      </c>
      <c r="E967" s="14">
        <v>2016</v>
      </c>
      <c r="F967" s="14" t="s">
        <v>101</v>
      </c>
      <c r="G967" s="11">
        <v>0.9657</v>
      </c>
      <c r="H967" s="11">
        <v>0.1396</v>
      </c>
      <c r="I967" s="11">
        <v>0.22509999999999999</v>
      </c>
      <c r="J967" s="11">
        <v>0.29099999999999998</v>
      </c>
      <c r="K967" s="11">
        <v>0.31940000000000002</v>
      </c>
      <c r="L967" s="7"/>
    </row>
    <row r="968" spans="1:12">
      <c r="A968" s="13" t="s">
        <v>126</v>
      </c>
      <c r="B968" s="8" t="s">
        <v>75</v>
      </c>
      <c r="C968" s="14" t="s">
        <v>3</v>
      </c>
      <c r="D968" s="8">
        <v>2016</v>
      </c>
      <c r="E968" s="14">
        <v>2016</v>
      </c>
      <c r="F968" s="14" t="s">
        <v>101</v>
      </c>
      <c r="G968" s="11">
        <v>0.93710000000000004</v>
      </c>
      <c r="H968" s="11">
        <v>0.17399999999999999</v>
      </c>
      <c r="I968" s="11">
        <v>0.26279999999999998</v>
      </c>
      <c r="J968" s="11">
        <v>0.25669999999999998</v>
      </c>
      <c r="K968" s="11">
        <v>0.2959</v>
      </c>
      <c r="L968" s="7"/>
    </row>
    <row r="969" spans="1:12">
      <c r="A969" s="13" t="s">
        <v>127</v>
      </c>
      <c r="B969" s="8" t="s">
        <v>75</v>
      </c>
      <c r="C969" s="14" t="s">
        <v>3</v>
      </c>
      <c r="D969" s="8">
        <v>2016</v>
      </c>
      <c r="E969" s="14">
        <v>2016</v>
      </c>
      <c r="F969" s="14" t="s">
        <v>101</v>
      </c>
      <c r="G969" s="11">
        <v>0.9</v>
      </c>
      <c r="H969" s="11">
        <v>0.13969999999999999</v>
      </c>
      <c r="I969" s="11">
        <v>0.21829999999999999</v>
      </c>
      <c r="J969" s="11">
        <v>0.3362</v>
      </c>
      <c r="K969" s="11">
        <v>0.3624</v>
      </c>
      <c r="L969" s="7"/>
    </row>
    <row r="970" spans="1:12">
      <c r="A970" s="13" t="s">
        <v>128</v>
      </c>
      <c r="B970" s="8" t="s">
        <v>75</v>
      </c>
      <c r="C970" s="14" t="s">
        <v>3</v>
      </c>
      <c r="D970" s="8">
        <v>2016</v>
      </c>
      <c r="E970" s="14">
        <v>2016</v>
      </c>
      <c r="F970" s="14" t="s">
        <v>101</v>
      </c>
      <c r="G970" s="11">
        <v>0.93979999999999997</v>
      </c>
      <c r="H970" s="11">
        <v>0.1958</v>
      </c>
      <c r="I970" s="11">
        <v>0.2923</v>
      </c>
      <c r="J970" s="11">
        <v>0.1862</v>
      </c>
      <c r="K970" s="11">
        <v>0.21729999999999999</v>
      </c>
      <c r="L970" s="7"/>
    </row>
    <row r="971" spans="1:12">
      <c r="A971" s="13" t="s">
        <v>129</v>
      </c>
      <c r="B971" s="8" t="s">
        <v>75</v>
      </c>
      <c r="C971" s="14" t="s">
        <v>3</v>
      </c>
      <c r="D971" s="8">
        <v>2016</v>
      </c>
      <c r="E971" s="14">
        <v>2016</v>
      </c>
      <c r="F971" s="14" t="s">
        <v>101</v>
      </c>
      <c r="G971" s="11">
        <v>0.97130000000000005</v>
      </c>
      <c r="H971" s="11">
        <v>0.21429999999999999</v>
      </c>
      <c r="I971" s="11">
        <v>0.3</v>
      </c>
      <c r="J971" s="11">
        <v>0.21579999999999999</v>
      </c>
      <c r="K971" s="11">
        <v>0.24740000000000001</v>
      </c>
      <c r="L971" s="7"/>
    </row>
    <row r="972" spans="1:12">
      <c r="A972" s="13" t="s">
        <v>130</v>
      </c>
      <c r="B972" s="8" t="s">
        <v>75</v>
      </c>
      <c r="C972" s="14" t="s">
        <v>3</v>
      </c>
      <c r="D972" s="8">
        <v>2016</v>
      </c>
      <c r="E972" s="14">
        <v>2016</v>
      </c>
      <c r="F972" s="14" t="s">
        <v>101</v>
      </c>
      <c r="G972" s="11">
        <v>0.93089999999999995</v>
      </c>
      <c r="H972" s="11">
        <v>8.0299999999999996E-2</v>
      </c>
      <c r="I972" s="11">
        <v>0.17430000000000001</v>
      </c>
      <c r="J972" s="11">
        <v>0.32419999999999999</v>
      </c>
      <c r="K972" s="11">
        <v>0.3654</v>
      </c>
      <c r="L972" s="7"/>
    </row>
    <row r="973" spans="1:12">
      <c r="A973" s="13" t="s">
        <v>131</v>
      </c>
      <c r="B973" s="8" t="s">
        <v>75</v>
      </c>
      <c r="C973" s="14" t="s">
        <v>3</v>
      </c>
      <c r="D973" s="8">
        <v>2016</v>
      </c>
      <c r="E973" s="14">
        <v>2016</v>
      </c>
      <c r="F973" s="14" t="s">
        <v>101</v>
      </c>
      <c r="G973" s="11">
        <v>0.90310000000000001</v>
      </c>
      <c r="H973" s="11">
        <v>5.2499999999999998E-2</v>
      </c>
      <c r="I973" s="11">
        <v>0.1575</v>
      </c>
      <c r="J973" s="11">
        <v>0.2238</v>
      </c>
      <c r="K973" s="11">
        <v>0.24030000000000001</v>
      </c>
      <c r="L973" s="7"/>
    </row>
    <row r="974" spans="1:12">
      <c r="A974" s="13" t="s">
        <v>132</v>
      </c>
      <c r="B974" s="8" t="s">
        <v>76</v>
      </c>
      <c r="C974" s="14" t="s">
        <v>3</v>
      </c>
      <c r="D974" s="8">
        <v>2016</v>
      </c>
      <c r="E974" s="14">
        <v>2016</v>
      </c>
      <c r="F974" s="14" t="s">
        <v>101</v>
      </c>
      <c r="G974" s="11">
        <v>0.89459999999999995</v>
      </c>
      <c r="H974" s="11">
        <v>7.7999999999999996E-3</v>
      </c>
      <c r="I974" s="11">
        <v>3.3500000000000002E-2</v>
      </c>
      <c r="J974" s="11">
        <v>2.0999999999999999E-3</v>
      </c>
      <c r="K974" s="11">
        <v>2.75E-2</v>
      </c>
      <c r="L974" s="7"/>
    </row>
    <row r="975" spans="1:12">
      <c r="A975" s="13" t="s">
        <v>133</v>
      </c>
      <c r="B975" s="8" t="s">
        <v>75</v>
      </c>
      <c r="C975" s="14" t="s">
        <v>3</v>
      </c>
      <c r="D975" s="8">
        <v>2016</v>
      </c>
      <c r="E975" s="14">
        <v>2016</v>
      </c>
      <c r="F975" s="14" t="s">
        <v>101</v>
      </c>
      <c r="G975" s="11">
        <v>0.96830000000000005</v>
      </c>
      <c r="H975" s="11">
        <v>0.1537</v>
      </c>
      <c r="I975" s="11">
        <v>0.2492</v>
      </c>
      <c r="J975" s="11">
        <v>0.16789999999999999</v>
      </c>
      <c r="K975" s="11">
        <v>0.19500000000000001</v>
      </c>
      <c r="L975" s="7"/>
    </row>
    <row r="976" spans="1:12">
      <c r="A976" s="13" t="s">
        <v>134</v>
      </c>
      <c r="B976" s="8" t="s">
        <v>75</v>
      </c>
      <c r="C976" s="14" t="s">
        <v>3</v>
      </c>
      <c r="D976" s="8">
        <v>2016</v>
      </c>
      <c r="E976" s="14">
        <v>2016</v>
      </c>
      <c r="F976" s="14" t="s">
        <v>101</v>
      </c>
      <c r="G976" s="11">
        <v>0.9244</v>
      </c>
      <c r="H976" s="11">
        <v>0.18640000000000001</v>
      </c>
      <c r="I976" s="11">
        <v>0.27810000000000001</v>
      </c>
      <c r="J976" s="11">
        <v>0.34150000000000003</v>
      </c>
      <c r="K976" s="11">
        <v>0.39229999999999998</v>
      </c>
      <c r="L976" s="7"/>
    </row>
    <row r="977" spans="1:12">
      <c r="A977" s="13" t="s">
        <v>135</v>
      </c>
      <c r="B977" s="8" t="s">
        <v>75</v>
      </c>
      <c r="C977" s="14" t="s">
        <v>3</v>
      </c>
      <c r="D977" s="8">
        <v>2016</v>
      </c>
      <c r="E977" s="14">
        <v>2016</v>
      </c>
      <c r="F977" s="14" t="s">
        <v>101</v>
      </c>
      <c r="G977" s="11">
        <v>0.93100000000000005</v>
      </c>
      <c r="H977" s="11">
        <v>8.7999999999999995E-2</v>
      </c>
      <c r="I977" s="11">
        <v>0.15140000000000001</v>
      </c>
      <c r="J977" s="11">
        <v>0.19719999999999999</v>
      </c>
      <c r="K977" s="11">
        <v>0.21129999999999999</v>
      </c>
      <c r="L977" s="7"/>
    </row>
    <row r="978" spans="1:12">
      <c r="A978" s="13" t="s">
        <v>136</v>
      </c>
      <c r="B978" s="8" t="s">
        <v>75</v>
      </c>
      <c r="C978" s="14" t="s">
        <v>3</v>
      </c>
      <c r="D978" s="8">
        <v>2016</v>
      </c>
      <c r="E978" s="14">
        <v>2016</v>
      </c>
      <c r="F978" s="14" t="s">
        <v>101</v>
      </c>
      <c r="G978" s="11">
        <v>0.95669999999999999</v>
      </c>
      <c r="H978" s="11">
        <v>0.21379999999999999</v>
      </c>
      <c r="I978" s="11">
        <v>0.32829999999999998</v>
      </c>
      <c r="J978" s="11">
        <v>0.28749999999999998</v>
      </c>
      <c r="K978" s="11">
        <v>0.34960000000000002</v>
      </c>
      <c r="L978" s="7"/>
    </row>
    <row r="979" spans="1:12">
      <c r="A979" s="13" t="s">
        <v>137</v>
      </c>
      <c r="B979" s="8" t="s">
        <v>75</v>
      </c>
      <c r="C979" s="14" t="s">
        <v>3</v>
      </c>
      <c r="D979" s="8">
        <v>2016</v>
      </c>
      <c r="E979" s="14">
        <v>2016</v>
      </c>
      <c r="F979" s="14" t="s">
        <v>101</v>
      </c>
      <c r="G979" s="11">
        <v>0.96350000000000002</v>
      </c>
      <c r="H979" s="11">
        <v>0.18740000000000001</v>
      </c>
      <c r="I979" s="11">
        <v>0.28970000000000001</v>
      </c>
      <c r="J979" s="11">
        <v>0.30669999999999997</v>
      </c>
      <c r="K979" s="11">
        <v>0.34179999999999999</v>
      </c>
      <c r="L979" s="7"/>
    </row>
    <row r="980" spans="1:12">
      <c r="A980" s="13" t="s">
        <v>138</v>
      </c>
      <c r="B980" s="8" t="s">
        <v>75</v>
      </c>
      <c r="C980" s="14" t="s">
        <v>3</v>
      </c>
      <c r="D980" s="8">
        <v>2016</v>
      </c>
      <c r="E980" s="14">
        <v>2016</v>
      </c>
      <c r="F980" s="14" t="s">
        <v>101</v>
      </c>
      <c r="G980" s="11">
        <v>0.92679999999999996</v>
      </c>
      <c r="H980" s="11">
        <v>0.14560000000000001</v>
      </c>
      <c r="I980" s="11">
        <v>0.2089</v>
      </c>
      <c r="J980" s="11">
        <v>0.18990000000000001</v>
      </c>
      <c r="K980" s="11">
        <v>0.20250000000000001</v>
      </c>
      <c r="L980" s="7"/>
    </row>
    <row r="981" spans="1:12">
      <c r="A981" s="13" t="s">
        <v>139</v>
      </c>
      <c r="B981" s="8" t="s">
        <v>75</v>
      </c>
      <c r="C981" s="14" t="s">
        <v>3</v>
      </c>
      <c r="D981" s="8">
        <v>2016</v>
      </c>
      <c r="E981" s="14">
        <v>2016</v>
      </c>
      <c r="F981" s="14" t="s">
        <v>101</v>
      </c>
      <c r="G981" s="11">
        <v>0.91890000000000005</v>
      </c>
      <c r="H981" s="11">
        <v>5.9299999999999999E-2</v>
      </c>
      <c r="I981" s="11">
        <v>0.1186</v>
      </c>
      <c r="J981" s="11">
        <v>9.3200000000000005E-2</v>
      </c>
      <c r="K981" s="11">
        <v>0.12709999999999999</v>
      </c>
      <c r="L981" s="7"/>
    </row>
    <row r="982" spans="1:12">
      <c r="A982" s="13" t="s">
        <v>140</v>
      </c>
      <c r="B982" s="8" t="s">
        <v>75</v>
      </c>
      <c r="C982" s="14" t="s">
        <v>3</v>
      </c>
      <c r="D982" s="8">
        <v>2016</v>
      </c>
      <c r="E982" s="14">
        <v>2016</v>
      </c>
      <c r="F982" s="14" t="s">
        <v>101</v>
      </c>
      <c r="G982" s="11">
        <v>0.95950000000000002</v>
      </c>
      <c r="H982" s="11">
        <v>0.15260000000000001</v>
      </c>
      <c r="I982" s="11">
        <v>0.24079999999999999</v>
      </c>
      <c r="J982" s="11">
        <v>0.161</v>
      </c>
      <c r="K982" s="11">
        <v>0.18659999999999999</v>
      </c>
      <c r="L982" s="7"/>
    </row>
    <row r="983" spans="1:12">
      <c r="A983" s="13" t="s">
        <v>141</v>
      </c>
      <c r="B983" s="8" t="s">
        <v>75</v>
      </c>
      <c r="C983" s="14" t="s">
        <v>3</v>
      </c>
      <c r="D983" s="8">
        <v>2016</v>
      </c>
      <c r="E983" s="14">
        <v>2016</v>
      </c>
      <c r="F983" s="14" t="s">
        <v>101</v>
      </c>
      <c r="G983" s="11">
        <v>0.93910000000000005</v>
      </c>
      <c r="H983" s="11">
        <v>0.1036</v>
      </c>
      <c r="I983" s="11">
        <v>0.1817</v>
      </c>
      <c r="J983" s="11">
        <v>0.17419999999999999</v>
      </c>
      <c r="K983" s="11">
        <v>0.2072</v>
      </c>
      <c r="L983" s="7"/>
    </row>
    <row r="984" spans="1:12">
      <c r="A984" s="13" t="s">
        <v>142</v>
      </c>
      <c r="B984" s="8" t="s">
        <v>75</v>
      </c>
      <c r="C984" s="14" t="s">
        <v>3</v>
      </c>
      <c r="D984" s="8">
        <v>2016</v>
      </c>
      <c r="E984" s="14">
        <v>2016</v>
      </c>
      <c r="F984" s="14" t="s">
        <v>101</v>
      </c>
      <c r="G984" s="11">
        <v>0.85919999999999996</v>
      </c>
      <c r="H984" s="11">
        <v>0.1096</v>
      </c>
      <c r="I984" s="11">
        <v>0.18140000000000001</v>
      </c>
      <c r="J984" s="11">
        <v>0.27160000000000001</v>
      </c>
      <c r="K984" s="11">
        <v>0.2974</v>
      </c>
      <c r="L984" s="7"/>
    </row>
    <row r="985" spans="1:12">
      <c r="A985" s="13" t="s">
        <v>143</v>
      </c>
      <c r="B985" s="8" t="s">
        <v>74</v>
      </c>
      <c r="C985" s="14" t="s">
        <v>3</v>
      </c>
      <c r="D985" s="8">
        <v>2016</v>
      </c>
      <c r="E985" s="14">
        <v>2016</v>
      </c>
      <c r="F985" s="14" t="s">
        <v>101</v>
      </c>
      <c r="G985" s="11">
        <v>0.99380000000000002</v>
      </c>
      <c r="H985" s="11">
        <v>0.1074</v>
      </c>
      <c r="I985" s="11">
        <v>0.2077</v>
      </c>
      <c r="J985" s="11">
        <v>7.1499999999999994E-2</v>
      </c>
      <c r="K985" s="11">
        <v>0.1169</v>
      </c>
      <c r="L985" s="7"/>
    </row>
    <row r="986" spans="1:12">
      <c r="A986" s="13" t="s">
        <v>144</v>
      </c>
      <c r="B986" s="8" t="s">
        <v>74</v>
      </c>
      <c r="C986" s="14" t="s">
        <v>3</v>
      </c>
      <c r="D986" s="8">
        <v>2016</v>
      </c>
      <c r="E986" s="14">
        <v>2016</v>
      </c>
      <c r="F986" s="14" t="s">
        <v>101</v>
      </c>
      <c r="G986" s="11" t="s">
        <v>66</v>
      </c>
      <c r="H986" s="11">
        <v>0.10249999999999999</v>
      </c>
      <c r="I986" s="11">
        <v>0.19009999999999999</v>
      </c>
      <c r="J986" s="11">
        <v>6.7400000000000002E-2</v>
      </c>
      <c r="K986" s="11">
        <v>0.10630000000000001</v>
      </c>
      <c r="L986" s="7"/>
    </row>
    <row r="987" spans="1:12">
      <c r="A987" s="13" t="s">
        <v>145</v>
      </c>
      <c r="B987" s="8" t="s">
        <v>75</v>
      </c>
      <c r="C987" s="14" t="s">
        <v>3</v>
      </c>
      <c r="D987" s="8">
        <v>2016</v>
      </c>
      <c r="E987" s="14">
        <v>2016</v>
      </c>
      <c r="F987" s="14" t="s">
        <v>101</v>
      </c>
      <c r="G987" s="11">
        <v>0.82169999999999999</v>
      </c>
      <c r="H987" s="11">
        <v>0.11409999999999999</v>
      </c>
      <c r="I987" s="11">
        <v>0.18920000000000001</v>
      </c>
      <c r="J987" s="11">
        <v>0.1832</v>
      </c>
      <c r="K987" s="11">
        <v>0.18920000000000001</v>
      </c>
      <c r="L987" s="7"/>
    </row>
    <row r="988" spans="1:12">
      <c r="A988" s="13" t="s">
        <v>146</v>
      </c>
      <c r="B988" s="8" t="s">
        <v>75</v>
      </c>
      <c r="C988" s="14" t="s">
        <v>3</v>
      </c>
      <c r="D988" s="8">
        <v>2016</v>
      </c>
      <c r="E988" s="14">
        <v>2016</v>
      </c>
      <c r="F988" s="14" t="s">
        <v>101</v>
      </c>
      <c r="G988" s="11">
        <v>0.94210000000000005</v>
      </c>
      <c r="H988" s="11">
        <v>0.1767</v>
      </c>
      <c r="I988" s="11">
        <v>0.27279999999999999</v>
      </c>
      <c r="J988" s="11">
        <v>0.20300000000000001</v>
      </c>
      <c r="K988" s="11">
        <v>0.23630000000000001</v>
      </c>
      <c r="L988" s="7"/>
    </row>
    <row r="989" spans="1:12">
      <c r="A989" s="13" t="s">
        <v>147</v>
      </c>
      <c r="B989" s="8" t="s">
        <v>74</v>
      </c>
      <c r="C989" s="14" t="s">
        <v>3</v>
      </c>
      <c r="D989" s="8">
        <v>2016</v>
      </c>
      <c r="E989" s="14">
        <v>2016</v>
      </c>
      <c r="F989" s="14" t="s">
        <v>101</v>
      </c>
      <c r="G989" s="11">
        <v>0.98980000000000001</v>
      </c>
      <c r="H989" s="11">
        <v>0.12790000000000001</v>
      </c>
      <c r="I989" s="11">
        <v>0.2223</v>
      </c>
      <c r="J989" s="11">
        <v>9.98E-2</v>
      </c>
      <c r="K989" s="11">
        <v>0.15060000000000001</v>
      </c>
      <c r="L989" s="7"/>
    </row>
    <row r="990" spans="1:12">
      <c r="A990" s="13" t="s">
        <v>148</v>
      </c>
      <c r="B990" s="8" t="s">
        <v>75</v>
      </c>
      <c r="C990" s="14" t="s">
        <v>3</v>
      </c>
      <c r="D990" s="8">
        <v>2016</v>
      </c>
      <c r="E990" s="14">
        <v>2016</v>
      </c>
      <c r="F990" s="14" t="s">
        <v>101</v>
      </c>
      <c r="G990" s="11">
        <v>0.95299999999999996</v>
      </c>
      <c r="H990" s="11">
        <v>0.1595</v>
      </c>
      <c r="I990" s="11">
        <v>0.25929999999999997</v>
      </c>
      <c r="J990" s="11">
        <v>0.2772</v>
      </c>
      <c r="K990" s="11">
        <v>0.32490000000000002</v>
      </c>
      <c r="L990" s="7"/>
    </row>
    <row r="991" spans="1:12">
      <c r="A991" s="13" t="s">
        <v>149</v>
      </c>
      <c r="B991" s="8" t="s">
        <v>75</v>
      </c>
      <c r="C991" s="14" t="s">
        <v>3</v>
      </c>
      <c r="D991" s="8">
        <v>2016</v>
      </c>
      <c r="E991" s="14">
        <v>2016</v>
      </c>
      <c r="F991" s="14" t="s">
        <v>101</v>
      </c>
      <c r="G991" s="11">
        <v>0.95</v>
      </c>
      <c r="H991" s="11">
        <v>0.23</v>
      </c>
      <c r="I991" s="11">
        <v>0.3271</v>
      </c>
      <c r="J991" s="11">
        <v>0.2475</v>
      </c>
      <c r="K991" s="11">
        <v>0.28139999999999998</v>
      </c>
      <c r="L991" s="7"/>
    </row>
    <row r="992" spans="1:12">
      <c r="A992" s="13" t="s">
        <v>150</v>
      </c>
      <c r="B992" s="8" t="s">
        <v>74</v>
      </c>
      <c r="C992" s="14" t="s">
        <v>3</v>
      </c>
      <c r="D992" s="8">
        <v>2016</v>
      </c>
      <c r="E992" s="14">
        <v>2016</v>
      </c>
      <c r="F992" s="14" t="s">
        <v>101</v>
      </c>
      <c r="G992" s="11">
        <v>0.98240000000000005</v>
      </c>
      <c r="H992" s="11">
        <v>0.13389999999999999</v>
      </c>
      <c r="I992" s="11">
        <v>0.23330000000000001</v>
      </c>
      <c r="J992" s="11">
        <v>6.8400000000000002E-2</v>
      </c>
      <c r="K992" s="11">
        <v>0.114</v>
      </c>
      <c r="L992" s="7"/>
    </row>
    <row r="993" spans="1:12">
      <c r="A993" s="13" t="s">
        <v>151</v>
      </c>
      <c r="B993" s="8" t="s">
        <v>74</v>
      </c>
      <c r="C993" s="14" t="s">
        <v>3</v>
      </c>
      <c r="D993" s="8">
        <v>2016</v>
      </c>
      <c r="E993" s="14">
        <v>2016</v>
      </c>
      <c r="F993" s="14" t="s">
        <v>101</v>
      </c>
      <c r="G993" s="11">
        <v>0.87570000000000003</v>
      </c>
      <c r="H993" s="11">
        <v>0.1004</v>
      </c>
      <c r="I993" s="11">
        <v>0.1847</v>
      </c>
      <c r="J993" s="11">
        <v>8.4599999999999995E-2</v>
      </c>
      <c r="K993" s="11">
        <v>0.12429999999999999</v>
      </c>
      <c r="L993" s="7"/>
    </row>
    <row r="994" spans="1:12">
      <c r="A994" s="13" t="s">
        <v>152</v>
      </c>
      <c r="B994" s="8" t="s">
        <v>75</v>
      </c>
      <c r="C994" s="14" t="s">
        <v>3</v>
      </c>
      <c r="D994" s="8">
        <v>2016</v>
      </c>
      <c r="E994" s="14">
        <v>2016</v>
      </c>
      <c r="F994" s="14" t="s">
        <v>101</v>
      </c>
      <c r="G994" s="11">
        <v>0.90600000000000003</v>
      </c>
      <c r="H994" s="11">
        <v>0.1822</v>
      </c>
      <c r="I994" s="11">
        <v>0.2707</v>
      </c>
      <c r="J994" s="11">
        <v>0.25729999999999997</v>
      </c>
      <c r="K994" s="11">
        <v>0.29110000000000003</v>
      </c>
      <c r="L994" s="7"/>
    </row>
    <row r="995" spans="1:12">
      <c r="A995" s="13" t="s">
        <v>153</v>
      </c>
      <c r="B995" s="8" t="s">
        <v>74</v>
      </c>
      <c r="C995" s="14" t="s">
        <v>3</v>
      </c>
      <c r="D995" s="8">
        <v>2016</v>
      </c>
      <c r="E995" s="14">
        <v>2016</v>
      </c>
      <c r="F995" s="14" t="s">
        <v>101</v>
      </c>
      <c r="G995" s="11">
        <v>0.96220000000000006</v>
      </c>
      <c r="H995" s="11">
        <v>7.7700000000000005E-2</v>
      </c>
      <c r="I995" s="11">
        <v>0.16830000000000001</v>
      </c>
      <c r="J995" s="11">
        <v>4.5100000000000001E-2</v>
      </c>
      <c r="K995" s="11">
        <v>8.2299999999999998E-2</v>
      </c>
      <c r="L995" s="7"/>
    </row>
    <row r="996" spans="1:12">
      <c r="A996" s="13" t="s">
        <v>154</v>
      </c>
      <c r="B996" s="8" t="s">
        <v>74</v>
      </c>
      <c r="C996" s="14" t="s">
        <v>3</v>
      </c>
      <c r="D996" s="8">
        <v>2016</v>
      </c>
      <c r="E996" s="14">
        <v>2016</v>
      </c>
      <c r="F996" s="14" t="s">
        <v>101</v>
      </c>
      <c r="G996" s="11">
        <v>0.9022</v>
      </c>
      <c r="H996" s="11">
        <v>0.11360000000000001</v>
      </c>
      <c r="I996" s="11">
        <v>0.216</v>
      </c>
      <c r="J996" s="11">
        <v>6.6500000000000004E-2</v>
      </c>
      <c r="K996" s="11">
        <v>0.1148</v>
      </c>
      <c r="L996" s="7"/>
    </row>
    <row r="997" spans="1:12">
      <c r="A997" s="13" t="s">
        <v>155</v>
      </c>
      <c r="B997" s="8" t="s">
        <v>74</v>
      </c>
      <c r="C997" s="14" t="s">
        <v>3</v>
      </c>
      <c r="D997" s="8">
        <v>2016</v>
      </c>
      <c r="E997" s="14">
        <v>2016</v>
      </c>
      <c r="F997" s="14" t="s">
        <v>101</v>
      </c>
      <c r="G997" s="11">
        <v>0.92789999999999995</v>
      </c>
      <c r="H997" s="11">
        <v>9.01E-2</v>
      </c>
      <c r="I997" s="11">
        <v>0.1699</v>
      </c>
      <c r="J997" s="11">
        <v>6.5100000000000005E-2</v>
      </c>
      <c r="K997" s="11">
        <v>9.9000000000000005E-2</v>
      </c>
      <c r="L997" s="7"/>
    </row>
    <row r="998" spans="1:12">
      <c r="A998" s="13" t="s">
        <v>156</v>
      </c>
      <c r="B998" s="8" t="s">
        <v>74</v>
      </c>
      <c r="C998" s="14" t="s">
        <v>3</v>
      </c>
      <c r="D998" s="8">
        <v>2016</v>
      </c>
      <c r="E998" s="14">
        <v>2016</v>
      </c>
      <c r="F998" s="14" t="s">
        <v>101</v>
      </c>
      <c r="G998" s="11">
        <v>0.97440000000000004</v>
      </c>
      <c r="H998" s="11">
        <v>2.3300000000000001E-2</v>
      </c>
      <c r="I998" s="11">
        <v>0.12790000000000001</v>
      </c>
      <c r="J998" s="11">
        <v>4.5999999999999999E-3</v>
      </c>
      <c r="K998" s="11">
        <v>4.5400000000000003E-2</v>
      </c>
      <c r="L998" s="7"/>
    </row>
    <row r="999" spans="1:12">
      <c r="A999" s="13" t="s">
        <v>157</v>
      </c>
      <c r="B999" s="8" t="s">
        <v>74</v>
      </c>
      <c r="C999" s="14" t="s">
        <v>3</v>
      </c>
      <c r="D999" s="8">
        <v>2016</v>
      </c>
      <c r="E999" s="14">
        <v>2016</v>
      </c>
      <c r="F999" s="14" t="s">
        <v>101</v>
      </c>
      <c r="G999" s="11">
        <v>0.94689999999999996</v>
      </c>
      <c r="H999" s="11">
        <v>1.3599999999999999E-2</v>
      </c>
      <c r="I999" s="11">
        <v>8.5199999999999998E-2</v>
      </c>
      <c r="J999" s="11">
        <v>6.6E-3</v>
      </c>
      <c r="K999" s="11">
        <v>3.7100000000000001E-2</v>
      </c>
      <c r="L999" s="7"/>
    </row>
    <row r="1000" spans="1:12">
      <c r="A1000" s="13" t="s">
        <v>158</v>
      </c>
      <c r="B1000" s="8" t="s">
        <v>75</v>
      </c>
      <c r="C1000" s="14" t="s">
        <v>3</v>
      </c>
      <c r="D1000" s="8">
        <v>2016</v>
      </c>
      <c r="E1000" s="14">
        <v>2016</v>
      </c>
      <c r="F1000" s="14" t="s">
        <v>101</v>
      </c>
      <c r="G1000" s="11">
        <v>0.98340000000000005</v>
      </c>
      <c r="H1000" s="11">
        <v>0.15809999999999999</v>
      </c>
      <c r="I1000" s="11">
        <v>0.25819999999999999</v>
      </c>
      <c r="J1000" s="11">
        <v>0.26829999999999998</v>
      </c>
      <c r="K1000" s="11">
        <v>0.3105</v>
      </c>
      <c r="L1000" s="7"/>
    </row>
    <row r="1001" spans="1:12">
      <c r="A1001" s="13" t="s">
        <v>159</v>
      </c>
      <c r="B1001" s="8" t="s">
        <v>75</v>
      </c>
      <c r="C1001" s="14" t="s">
        <v>3</v>
      </c>
      <c r="D1001" s="8">
        <v>2016</v>
      </c>
      <c r="E1001" s="14">
        <v>2016</v>
      </c>
      <c r="F1001" s="14" t="s">
        <v>101</v>
      </c>
      <c r="G1001" s="11">
        <v>0.88239999999999996</v>
      </c>
      <c r="H1001" s="11">
        <v>6.4500000000000002E-2</v>
      </c>
      <c r="I1001" s="11">
        <v>0.1613</v>
      </c>
      <c r="J1001" s="11">
        <v>3.2300000000000002E-2</v>
      </c>
      <c r="K1001" s="11">
        <v>9.6799999999999997E-2</v>
      </c>
      <c r="L1001" s="7"/>
    </row>
    <row r="1002" spans="1:12">
      <c r="A1002" s="13" t="s">
        <v>160</v>
      </c>
      <c r="B1002" s="8" t="s">
        <v>75</v>
      </c>
      <c r="C1002" s="14" t="s">
        <v>3</v>
      </c>
      <c r="D1002" s="8">
        <v>2016</v>
      </c>
      <c r="E1002" s="14">
        <v>2016</v>
      </c>
      <c r="F1002" s="14" t="s">
        <v>101</v>
      </c>
      <c r="G1002" s="11">
        <v>0.88890000000000002</v>
      </c>
      <c r="H1002" s="11">
        <v>0.1439</v>
      </c>
      <c r="I1002" s="11">
        <v>0.22539999999999999</v>
      </c>
      <c r="J1002" s="11">
        <v>0.25540000000000002</v>
      </c>
      <c r="K1002" s="11">
        <v>0.28539999999999999</v>
      </c>
      <c r="L1002" s="7"/>
    </row>
    <row r="1003" spans="1:12">
      <c r="A1003" s="13" t="s">
        <v>161</v>
      </c>
      <c r="B1003" s="8" t="s">
        <v>74</v>
      </c>
      <c r="C1003" s="14" t="s">
        <v>3</v>
      </c>
      <c r="D1003" s="8">
        <v>2016</v>
      </c>
      <c r="E1003" s="14">
        <v>2016</v>
      </c>
      <c r="F1003" s="14" t="s">
        <v>101</v>
      </c>
      <c r="G1003" s="11">
        <v>0.9718</v>
      </c>
      <c r="H1003" s="11">
        <v>1.29E-2</v>
      </c>
      <c r="I1003" s="11">
        <v>0.12139999999999999</v>
      </c>
      <c r="J1003" s="11">
        <v>4.4000000000000003E-3</v>
      </c>
      <c r="K1003" s="11">
        <v>5.5399999999999998E-2</v>
      </c>
      <c r="L1003" s="7"/>
    </row>
    <row r="1004" spans="1:12">
      <c r="A1004" s="13" t="s">
        <v>162</v>
      </c>
      <c r="B1004" s="8" t="s">
        <v>74</v>
      </c>
      <c r="C1004" s="14" t="s">
        <v>3</v>
      </c>
      <c r="D1004" s="8">
        <v>2016</v>
      </c>
      <c r="E1004" s="14">
        <v>2016</v>
      </c>
      <c r="F1004" s="14" t="s">
        <v>101</v>
      </c>
      <c r="G1004" s="11">
        <v>0.50919999999999999</v>
      </c>
      <c r="H1004" s="11">
        <v>0.1275</v>
      </c>
      <c r="I1004" s="11">
        <v>0.22770000000000001</v>
      </c>
      <c r="J1004" s="11">
        <v>7.2300000000000003E-2</v>
      </c>
      <c r="K1004" s="11">
        <v>0.1197</v>
      </c>
      <c r="L1004" s="7"/>
    </row>
    <row r="1005" spans="1:12">
      <c r="A1005" s="13" t="s">
        <v>163</v>
      </c>
      <c r="B1005" s="8" t="s">
        <v>75</v>
      </c>
      <c r="C1005" s="14" t="s">
        <v>3</v>
      </c>
      <c r="D1005" s="8">
        <v>2016</v>
      </c>
      <c r="E1005" s="14">
        <v>2016</v>
      </c>
      <c r="F1005" s="14" t="s">
        <v>101</v>
      </c>
      <c r="G1005" s="11">
        <v>0.91539999999999999</v>
      </c>
      <c r="H1005" s="11">
        <v>0.18590000000000001</v>
      </c>
      <c r="I1005" s="11">
        <v>0.29010000000000002</v>
      </c>
      <c r="J1005" s="11">
        <v>0.22420000000000001</v>
      </c>
      <c r="K1005" s="11">
        <v>0.26700000000000002</v>
      </c>
      <c r="L1005" s="7"/>
    </row>
    <row r="1006" spans="1:12">
      <c r="A1006" s="13" t="s">
        <v>164</v>
      </c>
      <c r="B1006" s="8" t="s">
        <v>75</v>
      </c>
      <c r="C1006" s="14" t="s">
        <v>3</v>
      </c>
      <c r="D1006" s="8">
        <v>2016</v>
      </c>
      <c r="E1006" s="14">
        <v>2016</v>
      </c>
      <c r="F1006" s="14" t="s">
        <v>101</v>
      </c>
      <c r="G1006" s="11">
        <v>0.88070000000000004</v>
      </c>
      <c r="H1006" s="11">
        <v>0.1709</v>
      </c>
      <c r="I1006" s="11">
        <v>0.24790000000000001</v>
      </c>
      <c r="J1006" s="11">
        <v>0.25769999999999998</v>
      </c>
      <c r="K1006" s="11">
        <v>0.28010000000000002</v>
      </c>
      <c r="L1006" s="7"/>
    </row>
    <row r="1007" spans="1:12">
      <c r="A1007" s="13" t="s">
        <v>165</v>
      </c>
      <c r="B1007" s="8" t="s">
        <v>75</v>
      </c>
      <c r="C1007" s="14" t="s">
        <v>3</v>
      </c>
      <c r="D1007" s="8">
        <v>2016</v>
      </c>
      <c r="E1007" s="14">
        <v>2016</v>
      </c>
      <c r="F1007" s="14" t="s">
        <v>101</v>
      </c>
      <c r="G1007" s="11">
        <v>0.96950000000000003</v>
      </c>
      <c r="H1007" s="11">
        <v>0.15</v>
      </c>
      <c r="I1007" s="11">
        <v>0.2492</v>
      </c>
      <c r="J1007" s="11">
        <v>0.29430000000000001</v>
      </c>
      <c r="K1007" s="11">
        <v>0.32379999999999998</v>
      </c>
      <c r="L1007" s="7"/>
    </row>
    <row r="1008" spans="1:12">
      <c r="A1008" s="13" t="s">
        <v>166</v>
      </c>
      <c r="B1008" s="8" t="s">
        <v>75</v>
      </c>
      <c r="C1008" s="14" t="s">
        <v>3</v>
      </c>
      <c r="D1008" s="8">
        <v>2016</v>
      </c>
      <c r="E1008" s="14">
        <v>2016</v>
      </c>
      <c r="F1008" s="14" t="s">
        <v>101</v>
      </c>
      <c r="G1008" s="11">
        <v>0.81200000000000006</v>
      </c>
      <c r="H1008" s="11">
        <v>0.12859999999999999</v>
      </c>
      <c r="I1008" s="11">
        <v>0.22819999999999999</v>
      </c>
      <c r="J1008" s="11">
        <v>0.30709999999999998</v>
      </c>
      <c r="K1008" s="11">
        <v>0.34849999999999998</v>
      </c>
      <c r="L1008" s="7"/>
    </row>
    <row r="1009" spans="1:12">
      <c r="A1009" s="13" t="s">
        <v>167</v>
      </c>
      <c r="B1009" s="8" t="s">
        <v>74</v>
      </c>
      <c r="C1009" s="14" t="s">
        <v>3</v>
      </c>
      <c r="D1009" s="8">
        <v>2016</v>
      </c>
      <c r="E1009" s="14">
        <v>2016</v>
      </c>
      <c r="F1009" s="14" t="s">
        <v>101</v>
      </c>
      <c r="G1009" s="11">
        <v>0.98019999999999996</v>
      </c>
      <c r="H1009" s="11">
        <v>0.2137</v>
      </c>
      <c r="I1009" s="11">
        <v>0.32990000000000003</v>
      </c>
      <c r="J1009" s="11">
        <v>0.13769999999999999</v>
      </c>
      <c r="K1009" s="11">
        <v>0.19220000000000001</v>
      </c>
      <c r="L1009" s="7"/>
    </row>
    <row r="1010" spans="1:12">
      <c r="A1010" s="13" t="s">
        <v>168</v>
      </c>
      <c r="B1010" s="8" t="s">
        <v>75</v>
      </c>
      <c r="C1010" s="14" t="s">
        <v>3</v>
      </c>
      <c r="D1010" s="8">
        <v>2016</v>
      </c>
      <c r="E1010" s="14">
        <v>2016</v>
      </c>
      <c r="F1010" s="14" t="s">
        <v>101</v>
      </c>
      <c r="G1010" s="11">
        <v>0.96879999999999999</v>
      </c>
      <c r="H1010" s="11">
        <v>0.1333</v>
      </c>
      <c r="I1010" s="11">
        <v>0.22289999999999999</v>
      </c>
      <c r="J1010" s="11">
        <v>0.17810000000000001</v>
      </c>
      <c r="K1010" s="11">
        <v>0.2087</v>
      </c>
      <c r="L1010" s="7"/>
    </row>
    <row r="1011" spans="1:12">
      <c r="A1011" s="13" t="s">
        <v>169</v>
      </c>
      <c r="B1011" s="8" t="s">
        <v>74</v>
      </c>
      <c r="C1011" s="14" t="s">
        <v>3</v>
      </c>
      <c r="D1011" s="8">
        <v>2016</v>
      </c>
      <c r="E1011" s="14">
        <v>2016</v>
      </c>
      <c r="F1011" s="14" t="s">
        <v>101</v>
      </c>
      <c r="G1011" s="11">
        <v>0.96740000000000004</v>
      </c>
      <c r="H1011" s="11">
        <v>0.16059999999999999</v>
      </c>
      <c r="I1011" s="11">
        <v>0.27460000000000001</v>
      </c>
      <c r="J1011" s="11">
        <v>0.1148</v>
      </c>
      <c r="K1011" s="11">
        <v>0.1663</v>
      </c>
      <c r="L1011" s="7"/>
    </row>
    <row r="1012" spans="1:12">
      <c r="A1012" s="13" t="s">
        <v>170</v>
      </c>
      <c r="B1012" s="8" t="s">
        <v>74</v>
      </c>
      <c r="C1012" s="14" t="s">
        <v>3</v>
      </c>
      <c r="D1012" s="8">
        <v>2016</v>
      </c>
      <c r="E1012" s="14">
        <v>2016</v>
      </c>
      <c r="F1012" s="14" t="s">
        <v>101</v>
      </c>
      <c r="G1012" s="11">
        <v>0.95630000000000004</v>
      </c>
      <c r="H1012" s="11">
        <v>9.4600000000000004E-2</v>
      </c>
      <c r="I1012" s="11">
        <v>0.1794</v>
      </c>
      <c r="J1012" s="11">
        <v>7.2300000000000003E-2</v>
      </c>
      <c r="K1012" s="11">
        <v>0.1231</v>
      </c>
      <c r="L1012" s="7"/>
    </row>
    <row r="1013" spans="1:12">
      <c r="A1013" s="13" t="s">
        <v>171</v>
      </c>
      <c r="B1013" s="8" t="s">
        <v>75</v>
      </c>
      <c r="C1013" s="14" t="s">
        <v>3</v>
      </c>
      <c r="D1013" s="8">
        <v>2016</v>
      </c>
      <c r="E1013" s="14">
        <v>2016</v>
      </c>
      <c r="F1013" s="14" t="s">
        <v>101</v>
      </c>
      <c r="G1013" s="11">
        <v>0.9677</v>
      </c>
      <c r="H1013" s="11">
        <v>0.2011</v>
      </c>
      <c r="I1013" s="11">
        <v>0.28810000000000002</v>
      </c>
      <c r="J1013" s="11">
        <v>0.34239999999999998</v>
      </c>
      <c r="K1013" s="11">
        <v>0.37140000000000001</v>
      </c>
      <c r="L1013" s="7"/>
    </row>
    <row r="1014" spans="1:12">
      <c r="A1014" s="51" t="s">
        <v>172</v>
      </c>
      <c r="B1014" s="8" t="s">
        <v>66</v>
      </c>
      <c r="C1014" s="14" t="s">
        <v>62</v>
      </c>
      <c r="D1014" s="8">
        <v>2016</v>
      </c>
      <c r="E1014" s="14">
        <v>2016</v>
      </c>
      <c r="F1014" s="14" t="s">
        <v>101</v>
      </c>
      <c r="G1014" s="11">
        <v>0.92510000000000003</v>
      </c>
      <c r="H1014" s="11">
        <v>0.15109999999999998</v>
      </c>
      <c r="I1014" s="11">
        <v>0.2427</v>
      </c>
      <c r="J1014" s="11">
        <v>0.11789999999999999</v>
      </c>
      <c r="K1014" s="11">
        <v>0.16190000000000002</v>
      </c>
      <c r="L1014" s="7"/>
    </row>
    <row r="1015" spans="1:12">
      <c r="A1015" s="51" t="s">
        <v>173</v>
      </c>
      <c r="B1015" s="8" t="s">
        <v>74</v>
      </c>
      <c r="C1015" s="14" t="s">
        <v>62</v>
      </c>
      <c r="D1015" s="8">
        <v>2016</v>
      </c>
      <c r="E1015" s="14">
        <v>2016</v>
      </c>
      <c r="F1015" s="14" t="s">
        <v>101</v>
      </c>
      <c r="G1015" s="11">
        <v>0.93230000000000002</v>
      </c>
      <c r="H1015" s="11">
        <v>0.1091</v>
      </c>
      <c r="I1015" s="11">
        <v>0.20899999999999999</v>
      </c>
      <c r="J1015" s="11">
        <v>7.8399999999999997E-2</v>
      </c>
      <c r="K1015" s="11">
        <v>0.1389</v>
      </c>
      <c r="L1015" s="7"/>
    </row>
    <row r="1016" spans="1:12">
      <c r="A1016" s="51" t="s">
        <v>174</v>
      </c>
      <c r="B1016" s="8" t="s">
        <v>75</v>
      </c>
      <c r="C1016" s="14" t="s">
        <v>62</v>
      </c>
      <c r="D1016" s="8">
        <v>2016</v>
      </c>
      <c r="E1016" s="14">
        <v>2016</v>
      </c>
      <c r="F1016" s="14" t="s">
        <v>101</v>
      </c>
      <c r="G1016" s="11">
        <v>0.63639999999999997</v>
      </c>
      <c r="H1016" s="11">
        <v>0.17649999999999999</v>
      </c>
      <c r="I1016" s="11">
        <v>0.23530000000000001</v>
      </c>
      <c r="J1016" s="11">
        <v>5.8799999999999998E-2</v>
      </c>
      <c r="K1016" s="11">
        <v>5.8799999999999998E-2</v>
      </c>
      <c r="L1016" s="7"/>
    </row>
    <row r="1017" spans="1:12">
      <c r="A1017" s="51" t="s">
        <v>175</v>
      </c>
      <c r="B1017" s="8" t="s">
        <v>75</v>
      </c>
      <c r="C1017" s="14" t="s">
        <v>62</v>
      </c>
      <c r="D1017" s="8">
        <v>2016</v>
      </c>
      <c r="E1017" s="14">
        <v>2016</v>
      </c>
      <c r="F1017" s="14" t="s">
        <v>101</v>
      </c>
      <c r="G1017" s="11">
        <v>0.95899999999999996</v>
      </c>
      <c r="H1017" s="11">
        <v>9.5000000000000001E-2</v>
      </c>
      <c r="I1017" s="11">
        <v>0.1923</v>
      </c>
      <c r="J1017" s="11">
        <v>0.25109999999999999</v>
      </c>
      <c r="K1017" s="11">
        <v>0.27379999999999999</v>
      </c>
      <c r="L1017" s="7"/>
    </row>
    <row r="1018" spans="1:12">
      <c r="A1018" s="51" t="s">
        <v>176</v>
      </c>
      <c r="B1018" s="8" t="s">
        <v>75</v>
      </c>
      <c r="C1018" s="14" t="s">
        <v>62</v>
      </c>
      <c r="D1018" s="8">
        <v>2016</v>
      </c>
      <c r="E1018" s="14">
        <v>2016</v>
      </c>
      <c r="F1018" s="14" t="s">
        <v>101</v>
      </c>
      <c r="G1018" s="11">
        <v>0.93859999999999999</v>
      </c>
      <c r="H1018" s="11">
        <v>0.1444</v>
      </c>
      <c r="I1018" s="11">
        <v>0.22839999999999999</v>
      </c>
      <c r="J1018" s="11">
        <v>0.24170000000000003</v>
      </c>
      <c r="K1018" s="11">
        <v>0.27639999999999998</v>
      </c>
    </row>
    <row r="1019" spans="1:12">
      <c r="A1019" s="51" t="s">
        <v>177</v>
      </c>
      <c r="B1019" s="8" t="s">
        <v>75</v>
      </c>
      <c r="C1019" s="14" t="s">
        <v>62</v>
      </c>
      <c r="D1019" s="8">
        <v>2016</v>
      </c>
      <c r="E1019" s="14">
        <v>2016</v>
      </c>
      <c r="F1019" s="14" t="s">
        <v>101</v>
      </c>
      <c r="G1019" s="11">
        <v>0.96399999999999997</v>
      </c>
      <c r="H1019" s="11">
        <v>8.6699999999999999E-2</v>
      </c>
      <c r="I1019" s="11">
        <v>0.1905</v>
      </c>
      <c r="J1019" s="11">
        <v>0.31120000000000003</v>
      </c>
      <c r="K1019" s="11">
        <v>0.35710000000000003</v>
      </c>
    </row>
    <row r="1020" spans="1:12">
      <c r="A1020" s="51" t="s">
        <v>178</v>
      </c>
      <c r="B1020" s="8" t="s">
        <v>75</v>
      </c>
      <c r="C1020" s="14" t="s">
        <v>62</v>
      </c>
      <c r="D1020" s="8">
        <v>2016</v>
      </c>
      <c r="E1020" s="14">
        <v>2016</v>
      </c>
      <c r="F1020" s="14" t="s">
        <v>101</v>
      </c>
      <c r="G1020" s="11">
        <v>0.98729999999999996</v>
      </c>
      <c r="H1020" s="11">
        <v>7.8399999999999997E-2</v>
      </c>
      <c r="I1020" s="11">
        <v>0.14219999999999999</v>
      </c>
      <c r="J1020" s="11">
        <v>0.24510000000000001</v>
      </c>
      <c r="K1020" s="11">
        <v>0.27449999999999997</v>
      </c>
    </row>
    <row r="1021" spans="1:12">
      <c r="A1021" s="51" t="s">
        <v>179</v>
      </c>
      <c r="B1021" s="8" t="s">
        <v>74</v>
      </c>
      <c r="C1021" s="14" t="s">
        <v>62</v>
      </c>
      <c r="D1021" s="8">
        <v>2016</v>
      </c>
      <c r="E1021" s="14">
        <v>2016</v>
      </c>
      <c r="F1021" s="14" t="s">
        <v>101</v>
      </c>
      <c r="G1021" s="11">
        <v>0.98380000000000001</v>
      </c>
      <c r="H1021" s="11">
        <v>9.8100000000000007E-2</v>
      </c>
      <c r="I1021" s="11">
        <v>0.17760000000000001</v>
      </c>
      <c r="J1021" s="11">
        <v>6.8400000000000002E-2</v>
      </c>
      <c r="K1021" s="11">
        <v>0.1114</v>
      </c>
    </row>
    <row r="1022" spans="1:12">
      <c r="A1022" s="51" t="s">
        <v>180</v>
      </c>
      <c r="B1022" s="8" t="s">
        <v>75</v>
      </c>
      <c r="C1022" s="14" t="s">
        <v>62</v>
      </c>
      <c r="D1022" s="8">
        <v>2016</v>
      </c>
      <c r="E1022" s="14">
        <v>2016</v>
      </c>
      <c r="F1022" s="14" t="s">
        <v>101</v>
      </c>
      <c r="G1022" s="11">
        <v>0.9355</v>
      </c>
      <c r="H1022" s="11">
        <v>0.1686</v>
      </c>
      <c r="I1022" s="11">
        <v>0.23860000000000001</v>
      </c>
      <c r="J1022" s="11">
        <v>0.45270000000000005</v>
      </c>
      <c r="K1022" s="11">
        <v>0.48299999999999998</v>
      </c>
    </row>
    <row r="1023" spans="1:12">
      <c r="A1023" s="51" t="s">
        <v>181</v>
      </c>
      <c r="B1023" s="8" t="s">
        <v>75</v>
      </c>
      <c r="C1023" s="14" t="s">
        <v>62</v>
      </c>
      <c r="D1023" s="8">
        <v>2016</v>
      </c>
      <c r="E1023" s="14">
        <v>2016</v>
      </c>
      <c r="F1023" s="14" t="s">
        <v>101</v>
      </c>
      <c r="G1023" s="11">
        <v>0.98550000000000004</v>
      </c>
      <c r="H1023" s="11">
        <v>0.1232</v>
      </c>
      <c r="I1023" s="11">
        <v>0.2311</v>
      </c>
      <c r="J1023" s="11">
        <v>0.2273</v>
      </c>
      <c r="K1023" s="11">
        <v>0.2626</v>
      </c>
    </row>
    <row r="1024" spans="1:12">
      <c r="A1024" s="13" t="s">
        <v>123</v>
      </c>
      <c r="B1024" s="8" t="s">
        <v>74</v>
      </c>
      <c r="C1024" s="14" t="s">
        <v>62</v>
      </c>
      <c r="D1024" s="8">
        <v>2016</v>
      </c>
      <c r="E1024" s="14">
        <v>2016</v>
      </c>
      <c r="F1024" s="14" t="s">
        <v>101</v>
      </c>
      <c r="G1024" s="11">
        <v>0.96870000000000001</v>
      </c>
      <c r="H1024" s="11">
        <v>0.15629999999999999</v>
      </c>
      <c r="I1024" s="11">
        <v>0.2697</v>
      </c>
      <c r="J1024" s="11">
        <v>0.12240000000000001</v>
      </c>
      <c r="K1024" s="11">
        <v>0.18609999999999999</v>
      </c>
    </row>
    <row r="1025" spans="1:11">
      <c r="A1025" s="13" t="s">
        <v>124</v>
      </c>
      <c r="B1025" s="8" t="s">
        <v>75</v>
      </c>
      <c r="C1025" s="14" t="s">
        <v>62</v>
      </c>
      <c r="D1025" s="8">
        <v>2016</v>
      </c>
      <c r="E1025" s="14">
        <v>2016</v>
      </c>
      <c r="F1025" s="14" t="s">
        <v>101</v>
      </c>
      <c r="G1025" s="11">
        <v>0.98650000000000004</v>
      </c>
      <c r="H1025" s="11">
        <v>0.12939999999999999</v>
      </c>
      <c r="I1025" s="11">
        <v>0.1802</v>
      </c>
      <c r="J1025" s="11">
        <v>0.1396</v>
      </c>
      <c r="K1025" s="11">
        <v>0.1497</v>
      </c>
    </row>
    <row r="1026" spans="1:11">
      <c r="A1026" s="13" t="s">
        <v>125</v>
      </c>
      <c r="B1026" s="8" t="s">
        <v>75</v>
      </c>
      <c r="C1026" s="14" t="s">
        <v>62</v>
      </c>
      <c r="D1026" s="8">
        <v>2016</v>
      </c>
      <c r="E1026" s="14">
        <v>2016</v>
      </c>
      <c r="F1026" s="14" t="s">
        <v>101</v>
      </c>
      <c r="G1026" s="11">
        <v>0.98529999999999995</v>
      </c>
      <c r="H1026" s="11">
        <v>0.16300000000000001</v>
      </c>
      <c r="I1026" s="11">
        <v>0.2382</v>
      </c>
      <c r="J1026" s="11">
        <v>0.26579999999999998</v>
      </c>
      <c r="K1026" s="11">
        <v>0.29530000000000001</v>
      </c>
    </row>
    <row r="1027" spans="1:11">
      <c r="A1027" s="13" t="s">
        <v>126</v>
      </c>
      <c r="B1027" s="8" t="s">
        <v>75</v>
      </c>
      <c r="C1027" s="14" t="s">
        <v>62</v>
      </c>
      <c r="D1027" s="8">
        <v>2016</v>
      </c>
      <c r="E1027" s="14">
        <v>2016</v>
      </c>
      <c r="F1027" s="14" t="s">
        <v>101</v>
      </c>
      <c r="G1027" s="11">
        <v>0.93569999999999998</v>
      </c>
      <c r="H1027" s="11">
        <v>0.17699999999999999</v>
      </c>
      <c r="I1027" s="11">
        <v>0.2707</v>
      </c>
      <c r="J1027" s="11">
        <v>0.25879999999999997</v>
      </c>
      <c r="K1027" s="11">
        <v>0.3019</v>
      </c>
    </row>
    <row r="1028" spans="1:11">
      <c r="A1028" s="13" t="s">
        <v>127</v>
      </c>
      <c r="B1028" s="8" t="s">
        <v>75</v>
      </c>
      <c r="C1028" s="14" t="s">
        <v>62</v>
      </c>
      <c r="D1028" s="8">
        <v>2016</v>
      </c>
      <c r="E1028" s="14">
        <v>2016</v>
      </c>
      <c r="F1028" s="14" t="s">
        <v>101</v>
      </c>
      <c r="G1028" s="11">
        <v>0.89170000000000005</v>
      </c>
      <c r="H1028" s="11">
        <v>0.13100000000000001</v>
      </c>
      <c r="I1028" s="11">
        <v>0.24210000000000001</v>
      </c>
      <c r="J1028" s="11">
        <v>0.30159999999999998</v>
      </c>
      <c r="K1028" s="11">
        <v>0.32539999999999997</v>
      </c>
    </row>
    <row r="1029" spans="1:11">
      <c r="A1029" s="13" t="s">
        <v>128</v>
      </c>
      <c r="B1029" s="8" t="s">
        <v>75</v>
      </c>
      <c r="C1029" s="14" t="s">
        <v>62</v>
      </c>
      <c r="D1029" s="8">
        <v>2016</v>
      </c>
      <c r="E1029" s="14">
        <v>2016</v>
      </c>
      <c r="F1029" s="14" t="s">
        <v>101</v>
      </c>
      <c r="G1029" s="11">
        <v>0.9446</v>
      </c>
      <c r="H1029" s="11">
        <v>0.20610000000000001</v>
      </c>
      <c r="I1029" s="11">
        <v>0.30210000000000004</v>
      </c>
      <c r="J1029" s="11">
        <v>0.19769999999999999</v>
      </c>
      <c r="K1029" s="11">
        <v>0.23399999999999999</v>
      </c>
    </row>
    <row r="1030" spans="1:11">
      <c r="A1030" s="13" t="s">
        <v>129</v>
      </c>
      <c r="B1030" s="8" t="s">
        <v>75</v>
      </c>
      <c r="C1030" s="14" t="s">
        <v>62</v>
      </c>
      <c r="D1030" s="8">
        <v>2016</v>
      </c>
      <c r="E1030" s="14">
        <v>2016</v>
      </c>
      <c r="F1030" s="14" t="s">
        <v>101</v>
      </c>
      <c r="G1030" s="11">
        <v>0.96650000000000003</v>
      </c>
      <c r="H1030" s="11">
        <v>0.2235</v>
      </c>
      <c r="I1030" s="11">
        <v>0.31679999999999997</v>
      </c>
      <c r="J1030" s="11">
        <v>0.2722</v>
      </c>
      <c r="K1030" s="11">
        <v>0.31190000000000001</v>
      </c>
    </row>
    <row r="1031" spans="1:11">
      <c r="A1031" s="13" t="s">
        <v>130</v>
      </c>
      <c r="B1031" s="8" t="s">
        <v>75</v>
      </c>
      <c r="C1031" s="14" t="s">
        <v>62</v>
      </c>
      <c r="D1031" s="8">
        <v>2016</v>
      </c>
      <c r="E1031" s="14">
        <v>2016</v>
      </c>
      <c r="F1031" s="14" t="s">
        <v>101</v>
      </c>
      <c r="G1031" s="11">
        <v>0.93379999999999996</v>
      </c>
      <c r="H1031" s="11">
        <v>0.1033</v>
      </c>
      <c r="I1031" s="11">
        <v>0.18049999999999999</v>
      </c>
      <c r="J1031" s="11">
        <v>0.43740000000000001</v>
      </c>
      <c r="K1031" s="11">
        <v>0.48869999999999997</v>
      </c>
    </row>
    <row r="1032" spans="1:11">
      <c r="A1032" s="13" t="s">
        <v>131</v>
      </c>
      <c r="B1032" s="8" t="s">
        <v>75</v>
      </c>
      <c r="C1032" s="14" t="s">
        <v>62</v>
      </c>
      <c r="D1032" s="8">
        <v>2016</v>
      </c>
      <c r="E1032" s="14">
        <v>2016</v>
      </c>
      <c r="F1032" s="14" t="s">
        <v>101</v>
      </c>
      <c r="G1032" s="11">
        <v>0.75319999999999998</v>
      </c>
      <c r="H1032" s="11">
        <v>9.4899999999999998E-2</v>
      </c>
      <c r="I1032" s="11">
        <v>0.15720000000000001</v>
      </c>
      <c r="J1032" s="11">
        <v>0.23850000000000002</v>
      </c>
      <c r="K1032" s="11">
        <v>0.26829999999999998</v>
      </c>
    </row>
    <row r="1033" spans="1:11">
      <c r="A1033" s="13" t="s">
        <v>132</v>
      </c>
      <c r="B1033" s="8" t="s">
        <v>76</v>
      </c>
      <c r="C1033" s="14" t="s">
        <v>62</v>
      </c>
      <c r="D1033" s="8">
        <v>2016</v>
      </c>
      <c r="E1033" s="14">
        <v>2016</v>
      </c>
      <c r="F1033" s="14" t="s">
        <v>101</v>
      </c>
      <c r="G1033" s="11">
        <v>0.8286</v>
      </c>
      <c r="H1033" s="11">
        <v>0.15810000000000002</v>
      </c>
      <c r="I1033" s="11">
        <v>0.23809999999999998</v>
      </c>
      <c r="J1033" s="11">
        <v>5.0000000000000001E-4</v>
      </c>
      <c r="K1033" s="11">
        <v>3.9199999999999999E-2</v>
      </c>
    </row>
    <row r="1034" spans="1:11">
      <c r="A1034" s="13" t="s">
        <v>133</v>
      </c>
      <c r="B1034" s="8" t="s">
        <v>75</v>
      </c>
      <c r="C1034" s="14" t="s">
        <v>62</v>
      </c>
      <c r="D1034" s="8">
        <v>2016</v>
      </c>
      <c r="E1034" s="14">
        <v>2016</v>
      </c>
      <c r="F1034" s="14" t="s">
        <v>101</v>
      </c>
      <c r="G1034" s="11">
        <v>0.96840000000000004</v>
      </c>
      <c r="H1034" s="11">
        <v>0.17370000000000002</v>
      </c>
      <c r="I1034" s="11">
        <v>0.26329999999999998</v>
      </c>
      <c r="J1034" s="11">
        <v>0.1898</v>
      </c>
      <c r="K1034" s="11">
        <v>0.2266</v>
      </c>
    </row>
    <row r="1035" spans="1:11">
      <c r="A1035" s="13" t="s">
        <v>134</v>
      </c>
      <c r="B1035" s="8" t="s">
        <v>75</v>
      </c>
      <c r="C1035" s="14" t="s">
        <v>62</v>
      </c>
      <c r="D1035" s="8">
        <v>2016</v>
      </c>
      <c r="E1035" s="14">
        <v>2016</v>
      </c>
      <c r="F1035" s="14" t="s">
        <v>101</v>
      </c>
      <c r="G1035" s="11">
        <v>0.93240000000000001</v>
      </c>
      <c r="H1035" s="11">
        <v>0.1507</v>
      </c>
      <c r="I1035" s="11">
        <v>0.24170000000000003</v>
      </c>
      <c r="J1035" s="11">
        <v>0.24239999999999998</v>
      </c>
      <c r="K1035" s="11">
        <v>0.2802</v>
      </c>
    </row>
    <row r="1036" spans="1:11">
      <c r="A1036" s="13" t="s">
        <v>135</v>
      </c>
      <c r="B1036" s="8" t="s">
        <v>75</v>
      </c>
      <c r="C1036" s="14" t="s">
        <v>62</v>
      </c>
      <c r="D1036" s="8">
        <v>2016</v>
      </c>
      <c r="E1036" s="14">
        <v>2016</v>
      </c>
      <c r="F1036" s="14" t="s">
        <v>101</v>
      </c>
      <c r="G1036" s="11">
        <v>0.96509999999999996</v>
      </c>
      <c r="H1036" s="11">
        <v>0.14000000000000001</v>
      </c>
      <c r="I1036" s="11">
        <v>0.22500000000000001</v>
      </c>
      <c r="J1036" s="11">
        <v>0.27</v>
      </c>
      <c r="K1036" s="11">
        <v>0.28499999999999998</v>
      </c>
    </row>
    <row r="1037" spans="1:11">
      <c r="A1037" s="13" t="s">
        <v>136</v>
      </c>
      <c r="B1037" s="8" t="s">
        <v>75</v>
      </c>
      <c r="C1037" s="14" t="s">
        <v>62</v>
      </c>
      <c r="D1037" s="8">
        <v>2016</v>
      </c>
      <c r="E1037" s="14">
        <v>2016</v>
      </c>
      <c r="F1037" s="14" t="s">
        <v>101</v>
      </c>
      <c r="G1037" s="11">
        <v>0.97409999999999997</v>
      </c>
      <c r="H1037" s="11">
        <v>0.1757</v>
      </c>
      <c r="I1037" s="11">
        <v>0.28939999999999999</v>
      </c>
      <c r="J1037" s="11">
        <v>0.2802</v>
      </c>
      <c r="K1037" s="11">
        <v>0.33179999999999998</v>
      </c>
    </row>
    <row r="1038" spans="1:11">
      <c r="A1038" s="13" t="s">
        <v>137</v>
      </c>
      <c r="B1038" s="8" t="s">
        <v>75</v>
      </c>
      <c r="C1038" s="14" t="s">
        <v>62</v>
      </c>
      <c r="D1038" s="8">
        <v>2016</v>
      </c>
      <c r="E1038" s="14">
        <v>2016</v>
      </c>
      <c r="F1038" s="14" t="s">
        <v>101</v>
      </c>
      <c r="G1038" s="11">
        <v>0.95820000000000005</v>
      </c>
      <c r="H1038" s="11">
        <v>0.18789999999999998</v>
      </c>
      <c r="I1038" s="11">
        <v>0.28059999999999996</v>
      </c>
      <c r="J1038" s="11">
        <v>0.31159999999999999</v>
      </c>
      <c r="K1038" s="11">
        <v>0.34369999999999995</v>
      </c>
    </row>
    <row r="1039" spans="1:11">
      <c r="A1039" s="13" t="s">
        <v>138</v>
      </c>
      <c r="B1039" s="8" t="s">
        <v>75</v>
      </c>
      <c r="C1039" s="14" t="s">
        <v>62</v>
      </c>
      <c r="D1039" s="8">
        <v>2016</v>
      </c>
      <c r="E1039" s="14">
        <v>2016</v>
      </c>
      <c r="F1039" s="14" t="s">
        <v>101</v>
      </c>
      <c r="G1039" s="11">
        <v>0.86670000000000003</v>
      </c>
      <c r="H1039" s="11">
        <v>0.20980000000000001</v>
      </c>
      <c r="I1039" s="11">
        <v>0.2727</v>
      </c>
      <c r="J1039" s="11">
        <v>0.23780000000000001</v>
      </c>
      <c r="K1039" s="11">
        <v>0.25869999999999999</v>
      </c>
    </row>
    <row r="1040" spans="1:11">
      <c r="A1040" s="13" t="s">
        <v>139</v>
      </c>
      <c r="B1040" s="8" t="s">
        <v>75</v>
      </c>
      <c r="C1040" s="14" t="s">
        <v>62</v>
      </c>
      <c r="D1040" s="8">
        <v>2016</v>
      </c>
      <c r="E1040" s="14">
        <v>2016</v>
      </c>
      <c r="F1040" s="14" t="s">
        <v>101</v>
      </c>
      <c r="G1040" s="11">
        <v>0.98680000000000001</v>
      </c>
      <c r="H1040" s="11">
        <v>6.59E-2</v>
      </c>
      <c r="I1040" s="11">
        <v>0.13769999999999999</v>
      </c>
      <c r="J1040" s="11">
        <v>0.1497</v>
      </c>
      <c r="K1040" s="11">
        <v>0.16170000000000001</v>
      </c>
    </row>
    <row r="1041" spans="1:11">
      <c r="A1041" s="13" t="s">
        <v>140</v>
      </c>
      <c r="B1041" s="8" t="s">
        <v>75</v>
      </c>
      <c r="C1041" s="14" t="s">
        <v>62</v>
      </c>
      <c r="D1041" s="8">
        <v>2016</v>
      </c>
      <c r="E1041" s="14">
        <v>2016</v>
      </c>
      <c r="F1041" s="14" t="s">
        <v>101</v>
      </c>
      <c r="G1041" s="11">
        <v>0.97099999999999997</v>
      </c>
      <c r="H1041" s="11">
        <v>0.18489999999999998</v>
      </c>
      <c r="I1041" s="11">
        <v>0.29320000000000002</v>
      </c>
      <c r="J1041" s="11">
        <v>0.22089999999999999</v>
      </c>
      <c r="K1041" s="11">
        <v>0.26100000000000001</v>
      </c>
    </row>
    <row r="1042" spans="1:11">
      <c r="A1042" s="13" t="s">
        <v>141</v>
      </c>
      <c r="B1042" s="8" t="s">
        <v>75</v>
      </c>
      <c r="C1042" s="14" t="s">
        <v>62</v>
      </c>
      <c r="D1042" s="8">
        <v>2016</v>
      </c>
      <c r="E1042" s="14">
        <v>2016</v>
      </c>
      <c r="F1042" s="14" t="s">
        <v>101</v>
      </c>
      <c r="G1042" s="11">
        <v>0.9607</v>
      </c>
      <c r="H1042" s="11">
        <v>0.1198</v>
      </c>
      <c r="I1042" s="11">
        <v>0.20449999999999999</v>
      </c>
      <c r="J1042" s="11">
        <v>0.22030000000000002</v>
      </c>
      <c r="K1042" s="11">
        <v>0.25650000000000001</v>
      </c>
    </row>
    <row r="1043" spans="1:11">
      <c r="A1043" s="13" t="s">
        <v>142</v>
      </c>
      <c r="B1043" s="8" t="s">
        <v>75</v>
      </c>
      <c r="C1043" s="14" t="s">
        <v>62</v>
      </c>
      <c r="D1043" s="8">
        <v>2016</v>
      </c>
      <c r="E1043" s="14">
        <v>2016</v>
      </c>
      <c r="F1043" s="14" t="s">
        <v>101</v>
      </c>
      <c r="G1043" s="11">
        <v>0.871</v>
      </c>
      <c r="H1043" s="11">
        <v>8.1699999999999995E-2</v>
      </c>
      <c r="I1043" s="11">
        <v>0.1464</v>
      </c>
      <c r="J1043" s="11">
        <v>0.23949999999999999</v>
      </c>
      <c r="K1043" s="11">
        <v>0.28520000000000001</v>
      </c>
    </row>
    <row r="1044" spans="1:11">
      <c r="A1044" s="13" t="s">
        <v>143</v>
      </c>
      <c r="B1044" s="8" t="s">
        <v>74</v>
      </c>
      <c r="C1044" s="14" t="s">
        <v>62</v>
      </c>
      <c r="D1044" s="8">
        <v>2016</v>
      </c>
      <c r="E1044" s="14">
        <v>2016</v>
      </c>
      <c r="F1044" s="14" t="s">
        <v>101</v>
      </c>
      <c r="G1044" s="11">
        <v>0.995</v>
      </c>
      <c r="H1044" s="11">
        <v>0.107</v>
      </c>
      <c r="I1044" s="11">
        <v>0.20010000000000003</v>
      </c>
      <c r="J1044" s="11">
        <v>8.09E-2</v>
      </c>
      <c r="K1044" s="11">
        <v>0.128</v>
      </c>
    </row>
    <row r="1045" spans="1:11">
      <c r="A1045" s="13" t="s">
        <v>144</v>
      </c>
      <c r="B1045" s="8" t="s">
        <v>74</v>
      </c>
      <c r="C1045" s="14" t="s">
        <v>62</v>
      </c>
      <c r="D1045" s="8">
        <v>2016</v>
      </c>
      <c r="E1045" s="14">
        <v>2016</v>
      </c>
      <c r="F1045" s="14" t="s">
        <v>101</v>
      </c>
      <c r="G1045" s="11">
        <v>0.9153</v>
      </c>
      <c r="H1045" s="11">
        <v>8.4700000000000011E-2</v>
      </c>
      <c r="I1045" s="11">
        <v>0.16760000000000003</v>
      </c>
      <c r="J1045" s="11">
        <v>4.7400000000000005E-2</v>
      </c>
      <c r="K1045" s="11">
        <v>7.8200000000000006E-2</v>
      </c>
    </row>
    <row r="1046" spans="1:11">
      <c r="A1046" s="13" t="s">
        <v>145</v>
      </c>
      <c r="B1046" s="8" t="s">
        <v>75</v>
      </c>
      <c r="C1046" s="14" t="s">
        <v>62</v>
      </c>
      <c r="D1046" s="8">
        <v>2016</v>
      </c>
      <c r="E1046" s="14">
        <v>2016</v>
      </c>
      <c r="F1046" s="14" t="s">
        <v>101</v>
      </c>
      <c r="G1046" s="11">
        <v>0.8851</v>
      </c>
      <c r="H1046" s="11">
        <v>8.9499999999999996E-2</v>
      </c>
      <c r="I1046" s="11">
        <v>0.16339999999999999</v>
      </c>
      <c r="J1046" s="11">
        <v>0.17899999999999999</v>
      </c>
      <c r="K1046" s="11">
        <v>0.23350000000000001</v>
      </c>
    </row>
    <row r="1047" spans="1:11">
      <c r="A1047" s="13" t="s">
        <v>146</v>
      </c>
      <c r="B1047" s="8" t="s">
        <v>75</v>
      </c>
      <c r="C1047" s="14" t="s">
        <v>62</v>
      </c>
      <c r="D1047" s="8">
        <v>2016</v>
      </c>
      <c r="E1047" s="14">
        <v>2016</v>
      </c>
      <c r="F1047" s="14" t="s">
        <v>101</v>
      </c>
      <c r="G1047" s="11">
        <v>0.9456</v>
      </c>
      <c r="H1047" s="11">
        <v>0.17430000000000001</v>
      </c>
      <c r="I1047" s="11">
        <v>0.26579999999999998</v>
      </c>
      <c r="J1047" s="11">
        <v>0.2225</v>
      </c>
      <c r="K1047" s="11">
        <v>0.26329999999999998</v>
      </c>
    </row>
    <row r="1048" spans="1:11">
      <c r="A1048" s="13" t="s">
        <v>147</v>
      </c>
      <c r="B1048" s="8" t="s">
        <v>74</v>
      </c>
      <c r="C1048" s="14" t="s">
        <v>62</v>
      </c>
      <c r="D1048" s="8">
        <v>2016</v>
      </c>
      <c r="E1048" s="14">
        <v>2016</v>
      </c>
      <c r="F1048" s="14" t="s">
        <v>101</v>
      </c>
      <c r="G1048" s="11">
        <v>0.99209999999999998</v>
      </c>
      <c r="H1048" s="11">
        <v>0.14180000000000001</v>
      </c>
      <c r="I1048" s="11">
        <v>0.23929999999999998</v>
      </c>
      <c r="J1048" s="11">
        <v>9.7200000000000009E-2</v>
      </c>
      <c r="K1048" s="11">
        <v>0.15029999999999999</v>
      </c>
    </row>
    <row r="1049" spans="1:11">
      <c r="A1049" s="13" t="s">
        <v>148</v>
      </c>
      <c r="B1049" s="8" t="s">
        <v>75</v>
      </c>
      <c r="C1049" s="14" t="s">
        <v>62</v>
      </c>
      <c r="D1049" s="8">
        <v>2016</v>
      </c>
      <c r="E1049" s="14">
        <v>2016</v>
      </c>
      <c r="F1049" s="14" t="s">
        <v>101</v>
      </c>
      <c r="G1049" s="11">
        <v>0.93259999999999998</v>
      </c>
      <c r="H1049" s="11">
        <v>0.1673</v>
      </c>
      <c r="I1049" s="11">
        <v>0.26769999999999999</v>
      </c>
      <c r="J1049" s="11">
        <v>0.37729999999999997</v>
      </c>
      <c r="K1049" s="11">
        <v>0.41820000000000002</v>
      </c>
    </row>
    <row r="1050" spans="1:11">
      <c r="A1050" s="13" t="s">
        <v>149</v>
      </c>
      <c r="B1050" s="8" t="s">
        <v>75</v>
      </c>
      <c r="C1050" s="14" t="s">
        <v>62</v>
      </c>
      <c r="D1050" s="8">
        <v>2016</v>
      </c>
      <c r="E1050" s="14">
        <v>2016</v>
      </c>
      <c r="F1050" s="14" t="s">
        <v>101</v>
      </c>
      <c r="G1050" s="11">
        <v>0.96109999999999995</v>
      </c>
      <c r="H1050" s="11">
        <v>0.2286</v>
      </c>
      <c r="I1050" s="11">
        <v>0.32179999999999997</v>
      </c>
      <c r="J1050" s="11">
        <v>0.25719999999999998</v>
      </c>
      <c r="K1050" s="11">
        <v>0.29580000000000001</v>
      </c>
    </row>
    <row r="1051" spans="1:11">
      <c r="A1051" s="13" t="s">
        <v>150</v>
      </c>
      <c r="B1051" s="8" t="s">
        <v>74</v>
      </c>
      <c r="C1051" s="14" t="s">
        <v>62</v>
      </c>
      <c r="D1051" s="8">
        <v>2016</v>
      </c>
      <c r="E1051" s="14">
        <v>2016</v>
      </c>
      <c r="F1051" s="14" t="s">
        <v>101</v>
      </c>
      <c r="G1051" s="11">
        <v>0.98040000000000005</v>
      </c>
      <c r="H1051" s="11">
        <v>0.12359999999999999</v>
      </c>
      <c r="I1051" s="11">
        <v>0.22</v>
      </c>
      <c r="J1051" s="11">
        <v>6.9099999999999995E-2</v>
      </c>
      <c r="K1051" s="11">
        <v>0.1168</v>
      </c>
    </row>
    <row r="1052" spans="1:11">
      <c r="A1052" s="13" t="s">
        <v>151</v>
      </c>
      <c r="B1052" s="8" t="s">
        <v>74</v>
      </c>
      <c r="C1052" s="14" t="s">
        <v>62</v>
      </c>
      <c r="D1052" s="8">
        <v>2016</v>
      </c>
      <c r="E1052" s="14">
        <v>2016</v>
      </c>
      <c r="F1052" s="14" t="s">
        <v>101</v>
      </c>
      <c r="G1052" s="11">
        <v>0.89959999999999996</v>
      </c>
      <c r="H1052" s="11">
        <v>0.11</v>
      </c>
      <c r="I1052" s="11">
        <v>0.19469999999999998</v>
      </c>
      <c r="J1052" s="11">
        <v>8.9499999999999996E-2</v>
      </c>
      <c r="K1052" s="11">
        <v>0.13339999999999999</v>
      </c>
    </row>
    <row r="1053" spans="1:11">
      <c r="A1053" s="13" t="s">
        <v>152</v>
      </c>
      <c r="B1053" s="8" t="s">
        <v>75</v>
      </c>
      <c r="C1053" s="14" t="s">
        <v>62</v>
      </c>
      <c r="D1053" s="8">
        <v>2016</v>
      </c>
      <c r="E1053" s="14">
        <v>2016</v>
      </c>
      <c r="F1053" s="14" t="s">
        <v>101</v>
      </c>
      <c r="G1053" s="11">
        <v>0.90659999999999996</v>
      </c>
      <c r="H1053" s="11">
        <v>0.17530000000000001</v>
      </c>
      <c r="I1053" s="11">
        <v>0.26469999999999999</v>
      </c>
      <c r="J1053" s="11">
        <v>0.26819999999999999</v>
      </c>
      <c r="K1053" s="11">
        <v>0.30469999999999997</v>
      </c>
    </row>
    <row r="1054" spans="1:11">
      <c r="A1054" s="13" t="s">
        <v>153</v>
      </c>
      <c r="B1054" s="8" t="s">
        <v>74</v>
      </c>
      <c r="C1054" s="14" t="s">
        <v>62</v>
      </c>
      <c r="D1054" s="8">
        <v>2016</v>
      </c>
      <c r="E1054" s="14">
        <v>2016</v>
      </c>
      <c r="F1054" s="14" t="s">
        <v>101</v>
      </c>
      <c r="G1054" s="11">
        <v>0.97760000000000002</v>
      </c>
      <c r="H1054" s="11">
        <v>8.0199999999999994E-2</v>
      </c>
      <c r="I1054" s="11">
        <v>0.15539999999999998</v>
      </c>
      <c r="J1054" s="11">
        <v>6.0400000000000002E-2</v>
      </c>
      <c r="K1054" s="11">
        <v>0.105</v>
      </c>
    </row>
    <row r="1055" spans="1:11">
      <c r="A1055" s="13" t="s">
        <v>154</v>
      </c>
      <c r="B1055" s="8" t="s">
        <v>74</v>
      </c>
      <c r="C1055" s="14" t="s">
        <v>62</v>
      </c>
      <c r="D1055" s="8">
        <v>2016</v>
      </c>
      <c r="E1055" s="14">
        <v>2016</v>
      </c>
      <c r="F1055" s="14" t="s">
        <v>101</v>
      </c>
      <c r="G1055" s="11">
        <v>0.88549999999999995</v>
      </c>
      <c r="H1055" s="11">
        <v>0.1057</v>
      </c>
      <c r="I1055" s="11">
        <v>0.21460000000000001</v>
      </c>
      <c r="J1055" s="11">
        <v>6.8600000000000008E-2</v>
      </c>
      <c r="K1055" s="11">
        <v>0.11509999999999999</v>
      </c>
    </row>
    <row r="1056" spans="1:11">
      <c r="A1056" s="13" t="s">
        <v>155</v>
      </c>
      <c r="B1056" s="8" t="s">
        <v>74</v>
      </c>
      <c r="C1056" s="14" t="s">
        <v>62</v>
      </c>
      <c r="D1056" s="8">
        <v>2016</v>
      </c>
      <c r="E1056" s="14">
        <v>2016</v>
      </c>
      <c r="F1056" s="14" t="s">
        <v>101</v>
      </c>
      <c r="G1056" s="11">
        <v>0.93149999999999999</v>
      </c>
      <c r="H1056" s="11">
        <v>9.2899999999999996E-2</v>
      </c>
      <c r="I1056" s="11">
        <v>0.17879999999999999</v>
      </c>
      <c r="J1056" s="11">
        <v>6.7599999999999993E-2</v>
      </c>
      <c r="K1056" s="11">
        <v>0.11310000000000001</v>
      </c>
    </row>
    <row r="1057" spans="1:11">
      <c r="A1057" s="13" t="s">
        <v>156</v>
      </c>
      <c r="B1057" s="8" t="s">
        <v>74</v>
      </c>
      <c r="C1057" s="14" t="s">
        <v>62</v>
      </c>
      <c r="D1057" s="8">
        <v>2016</v>
      </c>
      <c r="E1057" s="14">
        <v>2016</v>
      </c>
      <c r="F1057" s="14" t="s">
        <v>101</v>
      </c>
      <c r="G1057" s="11">
        <v>0.98829999999999996</v>
      </c>
      <c r="H1057" s="11">
        <v>1.8000000000000002E-2</v>
      </c>
      <c r="I1057" s="11">
        <v>0.1108</v>
      </c>
      <c r="J1057" s="11">
        <v>9.1999999999999998E-3</v>
      </c>
      <c r="K1057" s="11">
        <v>4.8499999999999995E-2</v>
      </c>
    </row>
    <row r="1058" spans="1:11">
      <c r="A1058" s="13" t="s">
        <v>157</v>
      </c>
      <c r="B1058" s="8" t="s">
        <v>74</v>
      </c>
      <c r="C1058" s="14" t="s">
        <v>62</v>
      </c>
      <c r="D1058" s="8">
        <v>2016</v>
      </c>
      <c r="E1058" s="14">
        <v>2016</v>
      </c>
      <c r="F1058" s="14" t="s">
        <v>101</v>
      </c>
      <c r="G1058" s="11">
        <v>0.9718</v>
      </c>
      <c r="H1058" s="11">
        <v>1.46E-2</v>
      </c>
      <c r="I1058" s="11">
        <v>9.6000000000000002E-2</v>
      </c>
      <c r="J1058" s="11">
        <v>6.4000000000000003E-3</v>
      </c>
      <c r="K1058" s="11">
        <v>4.1399999999999999E-2</v>
      </c>
    </row>
    <row r="1059" spans="1:11">
      <c r="A1059" s="13" t="s">
        <v>158</v>
      </c>
      <c r="B1059" s="8" t="s">
        <v>75</v>
      </c>
      <c r="C1059" s="14" t="s">
        <v>62</v>
      </c>
      <c r="D1059" s="8">
        <v>2016</v>
      </c>
      <c r="E1059" s="14">
        <v>2016</v>
      </c>
      <c r="F1059" s="14" t="s">
        <v>101</v>
      </c>
      <c r="G1059" s="11">
        <v>0.98029999999999995</v>
      </c>
      <c r="H1059" s="11">
        <v>0.16800000000000001</v>
      </c>
      <c r="I1059" s="11">
        <v>0.25969999999999999</v>
      </c>
      <c r="J1059" s="11">
        <v>0.28570000000000001</v>
      </c>
      <c r="K1059" s="11">
        <v>0.32719999999999999</v>
      </c>
    </row>
    <row r="1060" spans="1:11">
      <c r="A1060" s="13" t="s">
        <v>159</v>
      </c>
      <c r="B1060" s="8" t="s">
        <v>75</v>
      </c>
      <c r="C1060" s="14" t="s">
        <v>62</v>
      </c>
      <c r="D1060" s="8">
        <v>2016</v>
      </c>
      <c r="E1060" s="14">
        <v>2016</v>
      </c>
      <c r="F1060" s="14" t="s">
        <v>101</v>
      </c>
      <c r="G1060" s="11">
        <v>1</v>
      </c>
      <c r="H1060" s="11">
        <v>3.7000000000000005E-2</v>
      </c>
      <c r="I1060" s="11">
        <v>0.22219999999999998</v>
      </c>
      <c r="J1060" s="11">
        <v>0.14810000000000001</v>
      </c>
      <c r="K1060" s="11">
        <v>0.1852</v>
      </c>
    </row>
    <row r="1061" spans="1:11">
      <c r="A1061" s="13" t="s">
        <v>160</v>
      </c>
      <c r="B1061" s="8" t="s">
        <v>75</v>
      </c>
      <c r="C1061" s="14" t="s">
        <v>62</v>
      </c>
      <c r="D1061" s="8">
        <v>2016</v>
      </c>
      <c r="E1061" s="14">
        <v>2016</v>
      </c>
      <c r="F1061" s="14" t="s">
        <v>101</v>
      </c>
      <c r="G1061" s="11">
        <v>0.88090000000000002</v>
      </c>
      <c r="H1061" s="11">
        <v>0.11199999999999999</v>
      </c>
      <c r="I1061" s="11">
        <v>0.20449999999999999</v>
      </c>
      <c r="J1061" s="11">
        <v>0.34310000000000002</v>
      </c>
      <c r="K1061" s="11">
        <v>0.38380000000000003</v>
      </c>
    </row>
    <row r="1062" spans="1:11">
      <c r="A1062" s="13" t="s">
        <v>161</v>
      </c>
      <c r="B1062" s="8" t="s">
        <v>74</v>
      </c>
      <c r="C1062" s="14" t="s">
        <v>62</v>
      </c>
      <c r="D1062" s="8">
        <v>2016</v>
      </c>
      <c r="E1062" s="14">
        <v>2016</v>
      </c>
      <c r="F1062" s="14" t="s">
        <v>101</v>
      </c>
      <c r="G1062" s="11" t="s">
        <v>66</v>
      </c>
      <c r="H1062" s="11">
        <v>1.5600000000000001E-2</v>
      </c>
      <c r="I1062" s="11">
        <v>0.11630000000000001</v>
      </c>
      <c r="J1062" s="11">
        <v>6.6E-3</v>
      </c>
      <c r="K1062" s="11">
        <v>5.8799999999999998E-2</v>
      </c>
    </row>
    <row r="1063" spans="1:11">
      <c r="A1063" s="13" t="s">
        <v>162</v>
      </c>
      <c r="B1063" s="8" t="s">
        <v>74</v>
      </c>
      <c r="C1063" s="14" t="s">
        <v>62</v>
      </c>
      <c r="D1063" s="8">
        <v>2016</v>
      </c>
      <c r="E1063" s="14">
        <v>2016</v>
      </c>
      <c r="F1063" s="14" t="s">
        <v>101</v>
      </c>
      <c r="G1063" s="11">
        <v>0.5867</v>
      </c>
      <c r="H1063" s="11">
        <v>0.11509999999999999</v>
      </c>
      <c r="I1063" s="11">
        <v>0.21109999999999998</v>
      </c>
      <c r="J1063" s="11">
        <v>7.8299999999999995E-2</v>
      </c>
      <c r="K1063" s="11">
        <v>0.13019999999999998</v>
      </c>
    </row>
    <row r="1064" spans="1:11">
      <c r="A1064" s="13" t="s">
        <v>163</v>
      </c>
      <c r="B1064" s="8" t="s">
        <v>75</v>
      </c>
      <c r="C1064" s="14" t="s">
        <v>62</v>
      </c>
      <c r="D1064" s="8">
        <v>2016</v>
      </c>
      <c r="E1064" s="14">
        <v>2016</v>
      </c>
      <c r="F1064" s="14" t="s">
        <v>101</v>
      </c>
      <c r="G1064" s="11">
        <v>0.92520000000000002</v>
      </c>
      <c r="H1064" s="11">
        <v>0.18429999999999999</v>
      </c>
      <c r="I1064" s="11">
        <v>0.2843</v>
      </c>
      <c r="J1064" s="11">
        <v>0.2646</v>
      </c>
      <c r="K1064" s="11">
        <v>0.31509999999999999</v>
      </c>
    </row>
    <row r="1065" spans="1:11">
      <c r="A1065" s="13" t="s">
        <v>164</v>
      </c>
      <c r="B1065" s="8" t="s">
        <v>75</v>
      </c>
      <c r="C1065" s="14" t="s">
        <v>62</v>
      </c>
      <c r="D1065" s="8">
        <v>2016</v>
      </c>
      <c r="E1065" s="14">
        <v>2016</v>
      </c>
      <c r="F1065" s="14" t="s">
        <v>101</v>
      </c>
      <c r="G1065" s="11">
        <v>0.89959999999999996</v>
      </c>
      <c r="H1065" s="11">
        <v>0.15590000000000001</v>
      </c>
      <c r="I1065" s="11">
        <v>0.218</v>
      </c>
      <c r="J1065" s="11">
        <v>0.28160000000000002</v>
      </c>
      <c r="K1065" s="11">
        <v>0.30809999999999998</v>
      </c>
    </row>
    <row r="1066" spans="1:11">
      <c r="A1066" s="13" t="s">
        <v>165</v>
      </c>
      <c r="B1066" s="8" t="s">
        <v>75</v>
      </c>
      <c r="C1066" s="14" t="s">
        <v>62</v>
      </c>
      <c r="D1066" s="8">
        <v>2016</v>
      </c>
      <c r="E1066" s="14">
        <v>2016</v>
      </c>
      <c r="F1066" s="14" t="s">
        <v>101</v>
      </c>
      <c r="G1066" s="11">
        <v>0.95399999999999996</v>
      </c>
      <c r="H1066" s="11">
        <v>0.16420000000000001</v>
      </c>
      <c r="I1066" s="11">
        <v>0.25239999999999996</v>
      </c>
      <c r="J1066" s="11">
        <v>0.28949999999999998</v>
      </c>
      <c r="K1066" s="11">
        <v>0.32240000000000002</v>
      </c>
    </row>
    <row r="1067" spans="1:11">
      <c r="A1067" s="13" t="s">
        <v>166</v>
      </c>
      <c r="B1067" s="8" t="s">
        <v>75</v>
      </c>
      <c r="C1067" s="14" t="s">
        <v>62</v>
      </c>
      <c r="D1067" s="8">
        <v>2016</v>
      </c>
      <c r="E1067" s="14">
        <v>2016</v>
      </c>
      <c r="F1067" s="14" t="s">
        <v>101</v>
      </c>
      <c r="G1067" s="11">
        <v>0.72170000000000001</v>
      </c>
      <c r="H1067" s="11">
        <v>8.5500000000000007E-2</v>
      </c>
      <c r="I1067" s="11">
        <v>0.188</v>
      </c>
      <c r="J1067" s="11">
        <v>0.23929999999999998</v>
      </c>
      <c r="K1067" s="11">
        <v>0.26069999999999999</v>
      </c>
    </row>
    <row r="1068" spans="1:11">
      <c r="A1068" s="13" t="s">
        <v>167</v>
      </c>
      <c r="B1068" s="8" t="s">
        <v>74</v>
      </c>
      <c r="C1068" s="14" t="s">
        <v>62</v>
      </c>
      <c r="D1068" s="8">
        <v>2016</v>
      </c>
      <c r="E1068" s="14">
        <v>2016</v>
      </c>
      <c r="F1068" s="14" t="s">
        <v>101</v>
      </c>
      <c r="G1068" s="11">
        <v>0.9869</v>
      </c>
      <c r="H1068" s="11">
        <v>0.21379999999999999</v>
      </c>
      <c r="I1068" s="11">
        <v>0.3387</v>
      </c>
      <c r="J1068" s="11">
        <v>0.1772</v>
      </c>
      <c r="K1068" s="11">
        <v>0.25469999999999998</v>
      </c>
    </row>
    <row r="1069" spans="1:11">
      <c r="A1069" s="13" t="s">
        <v>168</v>
      </c>
      <c r="B1069" s="8" t="s">
        <v>75</v>
      </c>
      <c r="C1069" s="14" t="s">
        <v>62</v>
      </c>
      <c r="D1069" s="8">
        <v>2016</v>
      </c>
      <c r="E1069" s="14">
        <v>2016</v>
      </c>
      <c r="F1069" s="14" t="s">
        <v>101</v>
      </c>
      <c r="G1069" s="11">
        <v>0.98499999999999999</v>
      </c>
      <c r="H1069" s="11">
        <v>7.2999999999999995E-2</v>
      </c>
      <c r="I1069" s="11">
        <v>0.17280000000000001</v>
      </c>
      <c r="J1069" s="11">
        <v>0.13900000000000001</v>
      </c>
      <c r="K1069" s="11">
        <v>0.18260000000000001</v>
      </c>
    </row>
    <row r="1070" spans="1:11">
      <c r="A1070" s="13" t="s">
        <v>169</v>
      </c>
      <c r="B1070" s="8" t="s">
        <v>74</v>
      </c>
      <c r="C1070" s="14" t="s">
        <v>62</v>
      </c>
      <c r="D1070" s="8">
        <v>2016</v>
      </c>
      <c r="E1070" s="14">
        <v>2016</v>
      </c>
      <c r="F1070" s="14" t="s">
        <v>101</v>
      </c>
      <c r="G1070" s="11">
        <v>0.96789999999999998</v>
      </c>
      <c r="H1070" s="11">
        <v>0.14480000000000001</v>
      </c>
      <c r="I1070" s="11">
        <v>0.25750000000000001</v>
      </c>
      <c r="J1070" s="11">
        <v>0.1225</v>
      </c>
      <c r="K1070" s="11">
        <v>0.17980000000000002</v>
      </c>
    </row>
    <row r="1071" spans="1:11">
      <c r="A1071" s="13" t="s">
        <v>170</v>
      </c>
      <c r="B1071" s="8" t="s">
        <v>74</v>
      </c>
      <c r="C1071" s="14" t="s">
        <v>62</v>
      </c>
      <c r="D1071" s="8">
        <v>2016</v>
      </c>
      <c r="E1071" s="14">
        <v>2016</v>
      </c>
      <c r="F1071" s="14" t="s">
        <v>101</v>
      </c>
      <c r="G1071" s="11">
        <v>0.93300000000000005</v>
      </c>
      <c r="H1071" s="11">
        <v>0.1157</v>
      </c>
      <c r="I1071" s="11">
        <v>0.214</v>
      </c>
      <c r="J1071" s="11">
        <v>8.5699999999999998E-2</v>
      </c>
      <c r="K1071" s="11">
        <v>0.13519999999999999</v>
      </c>
    </row>
    <row r="1072" spans="1:11">
      <c r="A1072" s="13" t="s">
        <v>171</v>
      </c>
      <c r="B1072" s="8" t="s">
        <v>75</v>
      </c>
      <c r="C1072" s="14" t="s">
        <v>62</v>
      </c>
      <c r="D1072" s="8">
        <v>2016</v>
      </c>
      <c r="E1072" s="14">
        <v>2016</v>
      </c>
      <c r="F1072" s="14" t="s">
        <v>101</v>
      </c>
      <c r="G1072" s="11">
        <v>0.98019999999999996</v>
      </c>
      <c r="H1072" s="11">
        <v>0.21920000000000001</v>
      </c>
      <c r="I1072" s="11">
        <v>0.2928</v>
      </c>
      <c r="J1072" s="11">
        <v>0.3725</v>
      </c>
      <c r="K1072" s="11">
        <v>0.40340000000000004</v>
      </c>
    </row>
    <row r="1073" spans="1:11">
      <c r="A1073" s="51" t="s">
        <v>172</v>
      </c>
      <c r="B1073" s="8" t="s">
        <v>66</v>
      </c>
      <c r="C1073" s="14" t="s">
        <v>64</v>
      </c>
      <c r="D1073" s="8">
        <v>2016</v>
      </c>
      <c r="E1073" s="14">
        <v>2016</v>
      </c>
      <c r="F1073" s="14" t="s">
        <v>102</v>
      </c>
      <c r="G1073" s="14"/>
      <c r="H1073" s="11">
        <v>0.1416</v>
      </c>
      <c r="I1073" s="11">
        <v>0.23129999999999998</v>
      </c>
      <c r="J1073" s="11">
        <v>0.11650000000000001</v>
      </c>
      <c r="K1073" s="11">
        <v>0.15429999999999999</v>
      </c>
    </row>
    <row r="1074" spans="1:11">
      <c r="A1074" s="51" t="s">
        <v>173</v>
      </c>
      <c r="B1074" s="8" t="s">
        <v>74</v>
      </c>
      <c r="C1074" s="14" t="s">
        <v>64</v>
      </c>
      <c r="D1074" s="8">
        <v>2016</v>
      </c>
      <c r="E1074" s="14">
        <v>2016</v>
      </c>
      <c r="F1074" s="14" t="s">
        <v>102</v>
      </c>
      <c r="G1074" s="14"/>
      <c r="H1074" s="11">
        <v>0.10980000000000001</v>
      </c>
      <c r="I1074" s="11">
        <v>0.20760000000000001</v>
      </c>
      <c r="J1074" s="11">
        <v>7.7300000000000008E-2</v>
      </c>
      <c r="K1074" s="11">
        <v>0.13039999999999999</v>
      </c>
    </row>
    <row r="1075" spans="1:11">
      <c r="A1075" s="51" t="s">
        <v>174</v>
      </c>
      <c r="B1075" s="8" t="s">
        <v>75</v>
      </c>
      <c r="C1075" s="14" t="s">
        <v>64</v>
      </c>
      <c r="D1075" s="8">
        <v>2016</v>
      </c>
      <c r="E1075" s="14">
        <v>2016</v>
      </c>
      <c r="F1075" s="14" t="s">
        <v>102</v>
      </c>
      <c r="G1075" s="14"/>
      <c r="H1075" s="11">
        <v>7.1399999999999991E-2</v>
      </c>
      <c r="I1075" s="11">
        <v>0.28570000000000001</v>
      </c>
      <c r="J1075" s="11">
        <v>0</v>
      </c>
      <c r="K1075" s="11">
        <v>7.1399999999999991E-2</v>
      </c>
    </row>
    <row r="1076" spans="1:11">
      <c r="A1076" s="51" t="s">
        <v>175</v>
      </c>
      <c r="B1076" s="8" t="s">
        <v>75</v>
      </c>
      <c r="C1076" s="14" t="s">
        <v>64</v>
      </c>
      <c r="D1076" s="8">
        <v>2016</v>
      </c>
      <c r="E1076" s="14">
        <v>2016</v>
      </c>
      <c r="F1076" s="14" t="s">
        <v>102</v>
      </c>
      <c r="G1076" s="14"/>
      <c r="H1076" s="11">
        <v>0.1013</v>
      </c>
      <c r="I1076" s="11">
        <v>0.1696</v>
      </c>
      <c r="J1076" s="11">
        <v>0.2127</v>
      </c>
      <c r="K1076" s="11">
        <v>0.24809999999999999</v>
      </c>
    </row>
    <row r="1077" spans="1:11">
      <c r="A1077" s="51" t="s">
        <v>176</v>
      </c>
      <c r="B1077" s="8" t="s">
        <v>75</v>
      </c>
      <c r="C1077" s="14" t="s">
        <v>64</v>
      </c>
      <c r="D1077" s="8">
        <v>2016</v>
      </c>
      <c r="E1077" s="14">
        <v>2016</v>
      </c>
      <c r="F1077" s="14" t="s">
        <v>102</v>
      </c>
      <c r="G1077" s="14"/>
      <c r="H1077" s="11">
        <v>0.14400000000000002</v>
      </c>
      <c r="I1077" s="11">
        <v>0.23019999999999999</v>
      </c>
      <c r="J1077" s="11">
        <v>0.23309999999999997</v>
      </c>
      <c r="K1077" s="11">
        <v>0.26419999999999999</v>
      </c>
    </row>
    <row r="1078" spans="1:11">
      <c r="A1078" s="51" t="s">
        <v>177</v>
      </c>
      <c r="B1078" s="8" t="s">
        <v>75</v>
      </c>
      <c r="C1078" s="14" t="s">
        <v>64</v>
      </c>
      <c r="D1078" s="8">
        <v>2016</v>
      </c>
      <c r="E1078" s="14">
        <v>2016</v>
      </c>
      <c r="F1078" s="14" t="s">
        <v>102</v>
      </c>
      <c r="G1078" s="14"/>
      <c r="H1078" s="11">
        <v>8.6999999999999994E-2</v>
      </c>
      <c r="I1078" s="11">
        <v>0.182</v>
      </c>
      <c r="J1078" s="11">
        <v>0.30760000000000004</v>
      </c>
      <c r="K1078" s="11">
        <v>0.35590000000000005</v>
      </c>
    </row>
    <row r="1079" spans="1:11">
      <c r="A1079" s="51" t="s">
        <v>178</v>
      </c>
      <c r="B1079" s="8" t="s">
        <v>75</v>
      </c>
      <c r="C1079" s="14" t="s">
        <v>64</v>
      </c>
      <c r="D1079" s="8">
        <v>2016</v>
      </c>
      <c r="E1079" s="14">
        <v>2016</v>
      </c>
      <c r="F1079" s="14" t="s">
        <v>102</v>
      </c>
      <c r="G1079" s="14"/>
      <c r="H1079" s="11">
        <v>0.1295</v>
      </c>
      <c r="I1079" s="11">
        <v>0.19170000000000001</v>
      </c>
      <c r="J1079" s="11">
        <v>0.22800000000000001</v>
      </c>
      <c r="K1079" s="11">
        <v>0.25390000000000001</v>
      </c>
    </row>
    <row r="1080" spans="1:11">
      <c r="A1080" s="51" t="s">
        <v>179</v>
      </c>
      <c r="B1080" s="8" t="s">
        <v>74</v>
      </c>
      <c r="C1080" s="14" t="s">
        <v>64</v>
      </c>
      <c r="D1080" s="8">
        <v>2016</v>
      </c>
      <c r="E1080" s="14">
        <v>2016</v>
      </c>
      <c r="F1080" s="14" t="s">
        <v>102</v>
      </c>
      <c r="G1080" s="14"/>
      <c r="H1080" s="11">
        <v>8.2299999999999998E-2</v>
      </c>
      <c r="I1080" s="11">
        <v>0.1603</v>
      </c>
      <c r="J1080" s="11">
        <v>5.2400000000000002E-2</v>
      </c>
      <c r="K1080" s="11">
        <v>8.9700000000000002E-2</v>
      </c>
    </row>
    <row r="1081" spans="1:11">
      <c r="A1081" s="51" t="s">
        <v>180</v>
      </c>
      <c r="B1081" s="8" t="s">
        <v>75</v>
      </c>
      <c r="C1081" s="14" t="s">
        <v>64</v>
      </c>
      <c r="D1081" s="8">
        <v>2016</v>
      </c>
      <c r="E1081" s="14">
        <v>2016</v>
      </c>
      <c r="F1081" s="14" t="s">
        <v>102</v>
      </c>
      <c r="G1081" s="14"/>
      <c r="H1081" s="11">
        <v>0.20610000000000001</v>
      </c>
      <c r="I1081" s="11">
        <v>0.28110000000000002</v>
      </c>
      <c r="J1081" s="11">
        <v>0.3407</v>
      </c>
      <c r="K1081" s="11">
        <v>0.36630000000000001</v>
      </c>
    </row>
    <row r="1082" spans="1:11">
      <c r="A1082" s="51" t="s">
        <v>181</v>
      </c>
      <c r="B1082" s="8" t="s">
        <v>75</v>
      </c>
      <c r="C1082" s="14" t="s">
        <v>64</v>
      </c>
      <c r="D1082" s="8">
        <v>2016</v>
      </c>
      <c r="E1082" s="14">
        <v>2016</v>
      </c>
      <c r="F1082" s="14" t="s">
        <v>102</v>
      </c>
      <c r="G1082" s="14"/>
      <c r="H1082" s="11">
        <v>0.14550000000000002</v>
      </c>
      <c r="I1082" s="11">
        <v>0.22969999999999999</v>
      </c>
      <c r="J1082" s="11">
        <v>0.2525</v>
      </c>
      <c r="K1082" s="11">
        <v>0.28649999999999998</v>
      </c>
    </row>
    <row r="1083" spans="1:11">
      <c r="A1083" s="13" t="s">
        <v>123</v>
      </c>
      <c r="B1083" s="8" t="s">
        <v>74</v>
      </c>
      <c r="C1083" s="14" t="s">
        <v>64</v>
      </c>
      <c r="D1083" s="8">
        <v>2016</v>
      </c>
      <c r="E1083" s="14">
        <v>2016</v>
      </c>
      <c r="F1083" s="14" t="s">
        <v>102</v>
      </c>
      <c r="G1083" s="14"/>
      <c r="H1083" s="11">
        <v>0.1537</v>
      </c>
      <c r="I1083" s="11">
        <v>0.27629999999999999</v>
      </c>
      <c r="J1083" s="11">
        <v>0.11630000000000001</v>
      </c>
      <c r="K1083" s="11">
        <v>0.17510000000000001</v>
      </c>
    </row>
    <row r="1084" spans="1:11">
      <c r="A1084" s="13" t="s">
        <v>124</v>
      </c>
      <c r="B1084" s="8" t="s">
        <v>75</v>
      </c>
      <c r="C1084" s="14" t="s">
        <v>64</v>
      </c>
      <c r="D1084" s="8">
        <v>2016</v>
      </c>
      <c r="E1084" s="14">
        <v>2016</v>
      </c>
      <c r="F1084" s="14" t="s">
        <v>102</v>
      </c>
      <c r="G1084" s="14"/>
      <c r="H1084" s="11">
        <v>0.1246</v>
      </c>
      <c r="I1084" s="11">
        <v>0.17510000000000001</v>
      </c>
      <c r="J1084" s="11">
        <v>0.18100000000000002</v>
      </c>
      <c r="K1084" s="11">
        <v>0.20469999999999999</v>
      </c>
    </row>
    <row r="1085" spans="1:11">
      <c r="A1085" s="13" t="s">
        <v>125</v>
      </c>
      <c r="B1085" s="8" t="s">
        <v>75</v>
      </c>
      <c r="C1085" s="14" t="s">
        <v>64</v>
      </c>
      <c r="D1085" s="8">
        <v>2016</v>
      </c>
      <c r="E1085" s="14">
        <v>2016</v>
      </c>
      <c r="F1085" s="14" t="s">
        <v>102</v>
      </c>
      <c r="G1085" s="14"/>
      <c r="H1085" s="11">
        <v>0.1104</v>
      </c>
      <c r="I1085" s="11">
        <v>0.19059999999999999</v>
      </c>
      <c r="J1085" s="11">
        <v>0.26899999999999996</v>
      </c>
      <c r="K1085" s="11">
        <v>0.30109999999999998</v>
      </c>
    </row>
    <row r="1086" spans="1:11">
      <c r="A1086" s="13" t="s">
        <v>126</v>
      </c>
      <c r="B1086" s="8" t="s">
        <v>75</v>
      </c>
      <c r="C1086" s="14" t="s">
        <v>64</v>
      </c>
      <c r="D1086" s="8">
        <v>2016</v>
      </c>
      <c r="E1086" s="14">
        <v>2016</v>
      </c>
      <c r="F1086" s="14" t="s">
        <v>102</v>
      </c>
      <c r="G1086" s="14"/>
      <c r="H1086" s="11">
        <v>0.15869999999999998</v>
      </c>
      <c r="I1086" s="11">
        <v>0.24539999999999998</v>
      </c>
      <c r="J1086" s="11">
        <v>0.23319999999999999</v>
      </c>
      <c r="K1086" s="11">
        <v>0.26369999999999999</v>
      </c>
    </row>
    <row r="1087" spans="1:11">
      <c r="A1087" s="13" t="s">
        <v>127</v>
      </c>
      <c r="B1087" s="8" t="s">
        <v>75</v>
      </c>
      <c r="C1087" s="14" t="s">
        <v>64</v>
      </c>
      <c r="D1087" s="8">
        <v>2016</v>
      </c>
      <c r="E1087" s="14">
        <v>2016</v>
      </c>
      <c r="F1087" s="14" t="s">
        <v>102</v>
      </c>
      <c r="G1087" s="14"/>
      <c r="H1087" s="11">
        <v>0.1618</v>
      </c>
      <c r="I1087" s="11">
        <v>0.24480000000000002</v>
      </c>
      <c r="J1087" s="11">
        <v>0.35270000000000001</v>
      </c>
      <c r="K1087" s="11">
        <v>0.36099999999999999</v>
      </c>
    </row>
    <row r="1088" spans="1:11">
      <c r="A1088" s="13" t="s">
        <v>128</v>
      </c>
      <c r="B1088" s="8" t="s">
        <v>75</v>
      </c>
      <c r="C1088" s="14" t="s">
        <v>64</v>
      </c>
      <c r="D1088" s="8">
        <v>2016</v>
      </c>
      <c r="E1088" s="14">
        <v>2016</v>
      </c>
      <c r="F1088" s="14" t="s">
        <v>102</v>
      </c>
      <c r="G1088" s="14"/>
      <c r="H1088" s="11">
        <v>0.20760000000000001</v>
      </c>
      <c r="I1088" s="11">
        <v>0.30430000000000001</v>
      </c>
      <c r="J1088" s="11">
        <v>0.18059999999999998</v>
      </c>
      <c r="K1088" s="11">
        <v>0.2157</v>
      </c>
    </row>
    <row r="1089" spans="1:11">
      <c r="A1089" s="13" t="s">
        <v>129</v>
      </c>
      <c r="B1089" s="8" t="s">
        <v>75</v>
      </c>
      <c r="C1089" s="14" t="s">
        <v>64</v>
      </c>
      <c r="D1089" s="8">
        <v>2016</v>
      </c>
      <c r="E1089" s="14">
        <v>2016</v>
      </c>
      <c r="F1089" s="14" t="s">
        <v>102</v>
      </c>
      <c r="G1089" s="14"/>
      <c r="H1089" s="11">
        <v>0.2132</v>
      </c>
      <c r="I1089" s="11">
        <v>0.31569999999999998</v>
      </c>
      <c r="J1089" s="11">
        <v>0.22489999999999999</v>
      </c>
      <c r="K1089" s="11">
        <v>0.25640000000000002</v>
      </c>
    </row>
    <row r="1090" spans="1:11">
      <c r="A1090" s="13" t="s">
        <v>130</v>
      </c>
      <c r="B1090" s="8" t="s">
        <v>75</v>
      </c>
      <c r="C1090" s="14" t="s">
        <v>64</v>
      </c>
      <c r="D1090" s="8">
        <v>2016</v>
      </c>
      <c r="E1090" s="14">
        <v>2016</v>
      </c>
      <c r="F1090" s="14" t="s">
        <v>102</v>
      </c>
      <c r="G1090" s="14"/>
      <c r="H1090" s="11">
        <v>9.6600000000000005E-2</v>
      </c>
      <c r="I1090" s="11">
        <v>0.18010000000000001</v>
      </c>
      <c r="J1090" s="11">
        <v>0.4219</v>
      </c>
      <c r="K1090" s="11">
        <v>0.4829</v>
      </c>
    </row>
    <row r="1091" spans="1:11">
      <c r="A1091" s="13" t="s">
        <v>131</v>
      </c>
      <c r="B1091" s="8" t="s">
        <v>75</v>
      </c>
      <c r="C1091" s="14" t="s">
        <v>64</v>
      </c>
      <c r="D1091" s="8">
        <v>2016</v>
      </c>
      <c r="E1091" s="14">
        <v>2016</v>
      </c>
      <c r="F1091" s="14" t="s">
        <v>102</v>
      </c>
      <c r="G1091" s="14"/>
      <c r="H1091" s="11">
        <v>6.2199999999999998E-2</v>
      </c>
      <c r="I1091" s="11">
        <v>0.12689999999999999</v>
      </c>
      <c r="J1091" s="11">
        <v>0.27610000000000001</v>
      </c>
      <c r="K1091" s="11">
        <v>0.31340000000000001</v>
      </c>
    </row>
    <row r="1092" spans="1:11">
      <c r="A1092" s="13" t="s">
        <v>132</v>
      </c>
      <c r="B1092" s="8" t="s">
        <v>76</v>
      </c>
      <c r="C1092" s="14" t="s">
        <v>64</v>
      </c>
      <c r="D1092" s="8">
        <v>2016</v>
      </c>
      <c r="E1092" s="14">
        <v>2016</v>
      </c>
      <c r="F1092" s="14" t="s">
        <v>102</v>
      </c>
      <c r="G1092" s="14"/>
      <c r="H1092" s="11">
        <v>0.12590000000000001</v>
      </c>
      <c r="I1092" s="11">
        <v>0.20170000000000002</v>
      </c>
      <c r="J1092" s="11">
        <v>2.0000000000000001E-4</v>
      </c>
      <c r="K1092" s="11">
        <v>3.0499999999999999E-2</v>
      </c>
    </row>
    <row r="1093" spans="1:11">
      <c r="A1093" s="13" t="s">
        <v>133</v>
      </c>
      <c r="B1093" s="8" t="s">
        <v>75</v>
      </c>
      <c r="C1093" s="14" t="s">
        <v>64</v>
      </c>
      <c r="D1093" s="8">
        <v>2016</v>
      </c>
      <c r="E1093" s="14">
        <v>2016</v>
      </c>
      <c r="F1093" s="14" t="s">
        <v>102</v>
      </c>
      <c r="G1093" s="14"/>
      <c r="H1093" s="11">
        <v>0.2006</v>
      </c>
      <c r="I1093" s="11">
        <v>0.29449999999999998</v>
      </c>
      <c r="J1093" s="11">
        <v>0.16500000000000001</v>
      </c>
      <c r="K1093" s="11">
        <v>0.20469999999999999</v>
      </c>
    </row>
    <row r="1094" spans="1:11">
      <c r="A1094" s="13" t="s">
        <v>134</v>
      </c>
      <c r="B1094" s="8" t="s">
        <v>75</v>
      </c>
      <c r="C1094" s="14" t="s">
        <v>64</v>
      </c>
      <c r="D1094" s="8">
        <v>2016</v>
      </c>
      <c r="E1094" s="14">
        <v>2016</v>
      </c>
      <c r="F1094" s="14" t="s">
        <v>102</v>
      </c>
      <c r="G1094" s="14"/>
      <c r="H1094" s="11">
        <v>0.1401</v>
      </c>
      <c r="I1094" s="11">
        <v>0.2263</v>
      </c>
      <c r="J1094" s="11">
        <v>0.23280000000000001</v>
      </c>
      <c r="K1094" s="11">
        <v>0.27629999999999999</v>
      </c>
    </row>
    <row r="1095" spans="1:11">
      <c r="A1095" s="13" t="s">
        <v>135</v>
      </c>
      <c r="B1095" s="8" t="s">
        <v>75</v>
      </c>
      <c r="C1095" s="14" t="s">
        <v>64</v>
      </c>
      <c r="D1095" s="8">
        <v>2016</v>
      </c>
      <c r="E1095" s="14">
        <v>2016</v>
      </c>
      <c r="F1095" s="14" t="s">
        <v>102</v>
      </c>
      <c r="G1095" s="14"/>
      <c r="H1095" s="11">
        <v>0.10619999999999999</v>
      </c>
      <c r="I1095" s="11">
        <v>0.15490000000000001</v>
      </c>
      <c r="J1095" s="11">
        <v>0.23449999999999999</v>
      </c>
      <c r="K1095" s="11">
        <v>0.26550000000000001</v>
      </c>
    </row>
    <row r="1096" spans="1:11">
      <c r="A1096" s="13" t="s">
        <v>136</v>
      </c>
      <c r="B1096" s="8" t="s">
        <v>75</v>
      </c>
      <c r="C1096" s="14" t="s">
        <v>64</v>
      </c>
      <c r="D1096" s="8">
        <v>2016</v>
      </c>
      <c r="E1096" s="14">
        <v>2016</v>
      </c>
      <c r="F1096" s="14" t="s">
        <v>102</v>
      </c>
      <c r="G1096" s="14"/>
      <c r="H1096" s="11">
        <v>0.16449999999999998</v>
      </c>
      <c r="I1096" s="11">
        <v>0.26530000000000004</v>
      </c>
      <c r="J1096" s="11">
        <v>0.22559999999999999</v>
      </c>
      <c r="K1096" s="11">
        <v>0.2621</v>
      </c>
    </row>
    <row r="1097" spans="1:11">
      <c r="A1097" s="13" t="s">
        <v>137</v>
      </c>
      <c r="B1097" s="8" t="s">
        <v>75</v>
      </c>
      <c r="C1097" s="14" t="s">
        <v>64</v>
      </c>
      <c r="D1097" s="8">
        <v>2016</v>
      </c>
      <c r="E1097" s="14">
        <v>2016</v>
      </c>
      <c r="F1097" s="14" t="s">
        <v>102</v>
      </c>
      <c r="G1097" s="14"/>
      <c r="H1097" s="11">
        <v>0.1938</v>
      </c>
      <c r="I1097" s="11">
        <v>0.2823</v>
      </c>
      <c r="J1097" s="11">
        <v>0.29239999999999999</v>
      </c>
      <c r="K1097" s="11">
        <v>0.32929999999999998</v>
      </c>
    </row>
    <row r="1098" spans="1:11">
      <c r="A1098" s="13" t="s">
        <v>138</v>
      </c>
      <c r="B1098" s="8" t="s">
        <v>75</v>
      </c>
      <c r="C1098" s="14" t="s">
        <v>64</v>
      </c>
      <c r="D1098" s="8">
        <v>2016</v>
      </c>
      <c r="E1098" s="14">
        <v>2016</v>
      </c>
      <c r="F1098" s="14" t="s">
        <v>102</v>
      </c>
      <c r="G1098" s="14"/>
      <c r="H1098" s="11">
        <v>0.12859999999999999</v>
      </c>
      <c r="I1098" s="11">
        <v>0.1857</v>
      </c>
      <c r="J1098" s="11">
        <v>0.31430000000000002</v>
      </c>
      <c r="K1098" s="11">
        <v>0.34289999999999998</v>
      </c>
    </row>
    <row r="1099" spans="1:11">
      <c r="A1099" s="13" t="s">
        <v>139</v>
      </c>
      <c r="B1099" s="8" t="s">
        <v>75</v>
      </c>
      <c r="C1099" s="14" t="s">
        <v>64</v>
      </c>
      <c r="D1099" s="8">
        <v>2016</v>
      </c>
      <c r="E1099" s="14">
        <v>2016</v>
      </c>
      <c r="F1099" s="14" t="s">
        <v>102</v>
      </c>
      <c r="G1099" s="14"/>
      <c r="H1099" s="11">
        <v>1.4199999999999999E-2</v>
      </c>
      <c r="I1099" s="11">
        <v>8.5099999999999995E-2</v>
      </c>
      <c r="J1099" s="11">
        <v>0.17019999999999999</v>
      </c>
      <c r="K1099" s="11">
        <v>0.17019999999999999</v>
      </c>
    </row>
    <row r="1100" spans="1:11">
      <c r="A1100" s="13" t="s">
        <v>140</v>
      </c>
      <c r="B1100" s="8" t="s">
        <v>75</v>
      </c>
      <c r="C1100" s="14" t="s">
        <v>64</v>
      </c>
      <c r="D1100" s="8">
        <v>2016</v>
      </c>
      <c r="E1100" s="14">
        <v>2016</v>
      </c>
      <c r="F1100" s="14" t="s">
        <v>102</v>
      </c>
      <c r="G1100" s="14"/>
      <c r="H1100" s="11">
        <v>0.222</v>
      </c>
      <c r="I1100" s="11">
        <v>0.3306</v>
      </c>
      <c r="J1100" s="11">
        <v>0.24679999999999999</v>
      </c>
      <c r="K1100" s="11">
        <v>0.29710000000000003</v>
      </c>
    </row>
    <row r="1101" spans="1:11">
      <c r="A1101" s="13" t="s">
        <v>141</v>
      </c>
      <c r="B1101" s="8" t="s">
        <v>75</v>
      </c>
      <c r="C1101" s="14" t="s">
        <v>64</v>
      </c>
      <c r="D1101" s="8">
        <v>2016</v>
      </c>
      <c r="E1101" s="14">
        <v>2016</v>
      </c>
      <c r="F1101" s="14" t="s">
        <v>102</v>
      </c>
      <c r="G1101" s="14"/>
      <c r="H1101" s="11">
        <v>0.10310000000000001</v>
      </c>
      <c r="I1101" s="11">
        <v>0.1825</v>
      </c>
      <c r="J1101" s="11">
        <v>0.24329999999999999</v>
      </c>
      <c r="K1101" s="11">
        <v>0.28350000000000003</v>
      </c>
    </row>
    <row r="1102" spans="1:11">
      <c r="A1102" s="13" t="s">
        <v>142</v>
      </c>
      <c r="B1102" s="8" t="s">
        <v>75</v>
      </c>
      <c r="C1102" s="14" t="s">
        <v>64</v>
      </c>
      <c r="D1102" s="8">
        <v>2016</v>
      </c>
      <c r="E1102" s="14">
        <v>2016</v>
      </c>
      <c r="F1102" s="14" t="s">
        <v>102</v>
      </c>
      <c r="G1102" s="14"/>
      <c r="H1102" s="11">
        <v>9.5199999999999993E-2</v>
      </c>
      <c r="I1102" s="11">
        <v>0.17660000000000001</v>
      </c>
      <c r="J1102" s="11">
        <v>0.18440000000000001</v>
      </c>
      <c r="K1102" s="11">
        <v>0.2165</v>
      </c>
    </row>
    <row r="1103" spans="1:11">
      <c r="A1103" s="13" t="s">
        <v>143</v>
      </c>
      <c r="B1103" s="8" t="s">
        <v>74</v>
      </c>
      <c r="C1103" s="14" t="s">
        <v>64</v>
      </c>
      <c r="D1103" s="8">
        <v>2016</v>
      </c>
      <c r="E1103" s="14">
        <v>2016</v>
      </c>
      <c r="F1103" s="14" t="s">
        <v>102</v>
      </c>
      <c r="G1103" s="14"/>
      <c r="H1103" s="11">
        <v>0.1099</v>
      </c>
      <c r="I1103" s="11">
        <v>0.19980000000000001</v>
      </c>
      <c r="J1103" s="11">
        <v>7.9500000000000001E-2</v>
      </c>
      <c r="K1103" s="11">
        <v>0.12279999999999999</v>
      </c>
    </row>
    <row r="1104" spans="1:11">
      <c r="A1104" s="13" t="s">
        <v>144</v>
      </c>
      <c r="B1104" s="8" t="s">
        <v>74</v>
      </c>
      <c r="C1104" s="14" t="s">
        <v>64</v>
      </c>
      <c r="D1104" s="8">
        <v>2016</v>
      </c>
      <c r="E1104" s="14">
        <v>2016</v>
      </c>
      <c r="F1104" s="14" t="s">
        <v>102</v>
      </c>
      <c r="G1104" s="14"/>
      <c r="H1104" s="11">
        <v>7.8100000000000003E-2</v>
      </c>
      <c r="I1104" s="11">
        <v>0.15279999999999999</v>
      </c>
      <c r="J1104" s="11">
        <v>5.3499999999999999E-2</v>
      </c>
      <c r="K1104" s="11">
        <v>8.1199999999999994E-2</v>
      </c>
    </row>
    <row r="1105" spans="1:11">
      <c r="A1105" s="13" t="s">
        <v>145</v>
      </c>
      <c r="B1105" s="8" t="s">
        <v>75</v>
      </c>
      <c r="C1105" s="14" t="s">
        <v>64</v>
      </c>
      <c r="D1105" s="8">
        <v>2016</v>
      </c>
      <c r="E1105" s="14">
        <v>2016</v>
      </c>
      <c r="F1105" s="14" t="s">
        <v>102</v>
      </c>
      <c r="G1105" s="14"/>
      <c r="H1105" s="11">
        <v>0.1023</v>
      </c>
      <c r="I1105" s="11">
        <v>0.19889999999999999</v>
      </c>
      <c r="J1105" s="11">
        <v>0.17050000000000001</v>
      </c>
      <c r="K1105" s="11">
        <v>0.20170000000000002</v>
      </c>
    </row>
    <row r="1106" spans="1:11">
      <c r="A1106" s="13" t="s">
        <v>146</v>
      </c>
      <c r="B1106" s="8" t="s">
        <v>75</v>
      </c>
      <c r="C1106" s="14" t="s">
        <v>64</v>
      </c>
      <c r="D1106" s="8">
        <v>2016</v>
      </c>
      <c r="E1106" s="14">
        <v>2016</v>
      </c>
      <c r="F1106" s="14" t="s">
        <v>102</v>
      </c>
      <c r="G1106" s="14"/>
      <c r="H1106" s="11">
        <v>0.1691</v>
      </c>
      <c r="I1106" s="11">
        <v>0.25769999999999998</v>
      </c>
      <c r="J1106" s="11">
        <v>0.20749999999999999</v>
      </c>
      <c r="K1106" s="11">
        <v>0.24010000000000001</v>
      </c>
    </row>
    <row r="1107" spans="1:11">
      <c r="A1107" s="13" t="s">
        <v>147</v>
      </c>
      <c r="B1107" s="8" t="s">
        <v>74</v>
      </c>
      <c r="C1107" s="14" t="s">
        <v>64</v>
      </c>
      <c r="D1107" s="8">
        <v>2016</v>
      </c>
      <c r="E1107" s="14">
        <v>2016</v>
      </c>
      <c r="F1107" s="14" t="s">
        <v>102</v>
      </c>
      <c r="G1107" s="14"/>
      <c r="H1107" s="11">
        <v>0.12869999999999998</v>
      </c>
      <c r="I1107" s="11">
        <v>0.22020000000000001</v>
      </c>
      <c r="J1107" s="11">
        <v>8.5099999999999995E-2</v>
      </c>
      <c r="K1107" s="11">
        <v>0.129</v>
      </c>
    </row>
    <row r="1108" spans="1:11">
      <c r="A1108" s="13" t="s">
        <v>148</v>
      </c>
      <c r="B1108" s="8" t="s">
        <v>75</v>
      </c>
      <c r="C1108" s="14" t="s">
        <v>64</v>
      </c>
      <c r="D1108" s="8">
        <v>2016</v>
      </c>
      <c r="E1108" s="14">
        <v>2016</v>
      </c>
      <c r="F1108" s="14" t="s">
        <v>102</v>
      </c>
      <c r="G1108" s="14"/>
      <c r="H1108" s="11">
        <v>0.14949999999999999</v>
      </c>
      <c r="I1108" s="11">
        <v>0.23260000000000003</v>
      </c>
      <c r="J1108" s="11">
        <v>0.32390000000000002</v>
      </c>
      <c r="K1108" s="11">
        <v>0.36049999999999999</v>
      </c>
    </row>
    <row r="1109" spans="1:11">
      <c r="A1109" s="13" t="s">
        <v>149</v>
      </c>
      <c r="B1109" s="8" t="s">
        <v>75</v>
      </c>
      <c r="C1109" s="14" t="s">
        <v>64</v>
      </c>
      <c r="D1109" s="8">
        <v>2016</v>
      </c>
      <c r="E1109" s="14">
        <v>2016</v>
      </c>
      <c r="F1109" s="14" t="s">
        <v>102</v>
      </c>
      <c r="G1109" s="14"/>
      <c r="H1109" s="11">
        <v>0.2263</v>
      </c>
      <c r="I1109" s="11">
        <v>0.312</v>
      </c>
      <c r="J1109" s="11">
        <v>0.25719999999999998</v>
      </c>
      <c r="K1109" s="11">
        <v>0.28920000000000001</v>
      </c>
    </row>
    <row r="1110" spans="1:11">
      <c r="A1110" s="13" t="s">
        <v>150</v>
      </c>
      <c r="B1110" s="8" t="s">
        <v>74</v>
      </c>
      <c r="C1110" s="14" t="s">
        <v>64</v>
      </c>
      <c r="D1110" s="8">
        <v>2016</v>
      </c>
      <c r="E1110" s="14">
        <v>2016</v>
      </c>
      <c r="F1110" s="14" t="s">
        <v>102</v>
      </c>
      <c r="G1110" s="14"/>
      <c r="H1110" s="11">
        <v>0.1195</v>
      </c>
      <c r="I1110" s="11">
        <v>0.21059999999999998</v>
      </c>
      <c r="J1110" s="11">
        <v>6.9699999999999998E-2</v>
      </c>
      <c r="K1110" s="11">
        <v>0.1103</v>
      </c>
    </row>
    <row r="1111" spans="1:11">
      <c r="A1111" s="13" t="s">
        <v>151</v>
      </c>
      <c r="B1111" s="8" t="s">
        <v>74</v>
      </c>
      <c r="C1111" s="14" t="s">
        <v>64</v>
      </c>
      <c r="D1111" s="8">
        <v>2016</v>
      </c>
      <c r="E1111" s="14">
        <v>2016</v>
      </c>
      <c r="F1111" s="14" t="s">
        <v>102</v>
      </c>
      <c r="G1111" s="14"/>
      <c r="H1111" s="11">
        <v>0.1066</v>
      </c>
      <c r="I1111" s="11">
        <v>0.1961</v>
      </c>
      <c r="J1111" s="11">
        <v>8.8900000000000007E-2</v>
      </c>
      <c r="K1111" s="11">
        <v>0.12429999999999999</v>
      </c>
    </row>
    <row r="1112" spans="1:11">
      <c r="A1112" s="13" t="s">
        <v>152</v>
      </c>
      <c r="B1112" s="8" t="s">
        <v>75</v>
      </c>
      <c r="C1112" s="14" t="s">
        <v>64</v>
      </c>
      <c r="D1112" s="8">
        <v>2016</v>
      </c>
      <c r="E1112" s="14">
        <v>2016</v>
      </c>
      <c r="F1112" s="14" t="s">
        <v>102</v>
      </c>
      <c r="G1112" s="14"/>
      <c r="H1112" s="11">
        <v>0.17519999999999999</v>
      </c>
      <c r="I1112" s="11">
        <v>0.25659999999999999</v>
      </c>
      <c r="J1112" s="11">
        <v>0.28309999999999996</v>
      </c>
      <c r="K1112" s="11">
        <v>0.31290000000000001</v>
      </c>
    </row>
    <row r="1113" spans="1:11">
      <c r="A1113" s="13" t="s">
        <v>153</v>
      </c>
      <c r="B1113" s="8" t="s">
        <v>74</v>
      </c>
      <c r="C1113" s="14" t="s">
        <v>64</v>
      </c>
      <c r="D1113" s="8">
        <v>2016</v>
      </c>
      <c r="E1113" s="14">
        <v>2016</v>
      </c>
      <c r="F1113" s="14" t="s">
        <v>102</v>
      </c>
      <c r="G1113" s="14"/>
      <c r="H1113" s="11">
        <v>0.08</v>
      </c>
      <c r="I1113" s="11">
        <v>0.15759999999999999</v>
      </c>
      <c r="J1113" s="11">
        <v>6.3700000000000007E-2</v>
      </c>
      <c r="K1113" s="11">
        <v>0.10050000000000001</v>
      </c>
    </row>
    <row r="1114" spans="1:11">
      <c r="A1114" s="13" t="s">
        <v>154</v>
      </c>
      <c r="B1114" s="8" t="s">
        <v>74</v>
      </c>
      <c r="C1114" s="14" t="s">
        <v>64</v>
      </c>
      <c r="D1114" s="8">
        <v>2016</v>
      </c>
      <c r="E1114" s="14">
        <v>2016</v>
      </c>
      <c r="F1114" s="14" t="s">
        <v>102</v>
      </c>
      <c r="G1114" s="14"/>
      <c r="H1114" s="11">
        <v>0.10279999999999999</v>
      </c>
      <c r="I1114" s="11">
        <v>0.19489999999999999</v>
      </c>
      <c r="J1114" s="11">
        <v>7.2999999999999995E-2</v>
      </c>
      <c r="K1114" s="11">
        <v>0.10980000000000001</v>
      </c>
    </row>
    <row r="1115" spans="1:11">
      <c r="A1115" s="13" t="s">
        <v>155</v>
      </c>
      <c r="B1115" s="8" t="s">
        <v>74</v>
      </c>
      <c r="C1115" s="14" t="s">
        <v>64</v>
      </c>
      <c r="D1115" s="8">
        <v>2016</v>
      </c>
      <c r="E1115" s="14">
        <v>2016</v>
      </c>
      <c r="F1115" s="14" t="s">
        <v>102</v>
      </c>
      <c r="G1115" s="14"/>
      <c r="H1115" s="11">
        <v>8.8599999999999998E-2</v>
      </c>
      <c r="I1115" s="11">
        <v>0.19039999999999999</v>
      </c>
      <c r="J1115" s="11">
        <v>6.5500000000000003E-2</v>
      </c>
      <c r="K1115" s="11">
        <v>0.1133</v>
      </c>
    </row>
    <row r="1116" spans="1:11">
      <c r="A1116" s="13" t="s">
        <v>156</v>
      </c>
      <c r="B1116" s="8" t="s">
        <v>74</v>
      </c>
      <c r="C1116" s="14" t="s">
        <v>64</v>
      </c>
      <c r="D1116" s="8">
        <v>2016</v>
      </c>
      <c r="E1116" s="14">
        <v>2016</v>
      </c>
      <c r="F1116" s="14" t="s">
        <v>102</v>
      </c>
      <c r="G1116" s="14"/>
      <c r="H1116" s="11">
        <v>1.9199999999999998E-2</v>
      </c>
      <c r="I1116" s="11">
        <v>0.10580000000000001</v>
      </c>
      <c r="J1116" s="11">
        <v>8.199999999999999E-3</v>
      </c>
      <c r="K1116" s="11">
        <v>4.0899999999999999E-2</v>
      </c>
    </row>
    <row r="1117" spans="1:11">
      <c r="A1117" s="13" t="s">
        <v>157</v>
      </c>
      <c r="B1117" s="8" t="s">
        <v>74</v>
      </c>
      <c r="C1117" s="14" t="s">
        <v>64</v>
      </c>
      <c r="D1117" s="8">
        <v>2016</v>
      </c>
      <c r="E1117" s="14">
        <v>2016</v>
      </c>
      <c r="F1117" s="14" t="s">
        <v>102</v>
      </c>
      <c r="G1117" s="14"/>
      <c r="H1117" s="11">
        <v>1.29E-2</v>
      </c>
      <c r="I1117" s="11">
        <v>0.1105</v>
      </c>
      <c r="J1117" s="11">
        <v>4.7999999999999996E-3</v>
      </c>
      <c r="K1117" s="11">
        <v>5.4600000000000003E-2</v>
      </c>
    </row>
    <row r="1118" spans="1:11">
      <c r="A1118" s="13" t="s">
        <v>158</v>
      </c>
      <c r="B1118" s="8" t="s">
        <v>75</v>
      </c>
      <c r="C1118" s="14" t="s">
        <v>64</v>
      </c>
      <c r="D1118" s="8">
        <v>2016</v>
      </c>
      <c r="E1118" s="14">
        <v>2016</v>
      </c>
      <c r="F1118" s="14" t="s">
        <v>102</v>
      </c>
      <c r="G1118" s="14"/>
      <c r="H1118" s="11">
        <v>0.14369999999999999</v>
      </c>
      <c r="I1118" s="11">
        <v>0.23089999999999999</v>
      </c>
      <c r="J1118" s="11">
        <v>0.26789999999999997</v>
      </c>
      <c r="K1118" s="11">
        <v>0.30230000000000001</v>
      </c>
    </row>
    <row r="1119" spans="1:11">
      <c r="A1119" s="13" t="s">
        <v>159</v>
      </c>
      <c r="B1119" s="8" t="s">
        <v>75</v>
      </c>
      <c r="C1119" s="14" t="s">
        <v>64</v>
      </c>
      <c r="D1119" s="8">
        <v>2016</v>
      </c>
      <c r="E1119" s="14">
        <v>2016</v>
      </c>
      <c r="F1119" s="14" t="s">
        <v>102</v>
      </c>
      <c r="G1119" s="14"/>
      <c r="H1119" s="11">
        <v>0.10529999999999999</v>
      </c>
      <c r="I1119" s="11">
        <v>0.18420000000000003</v>
      </c>
      <c r="J1119" s="11">
        <v>0.10529999999999999</v>
      </c>
      <c r="K1119" s="11">
        <v>0.10529999999999999</v>
      </c>
    </row>
    <row r="1120" spans="1:11">
      <c r="A1120" s="13" t="s">
        <v>160</v>
      </c>
      <c r="B1120" s="8" t="s">
        <v>75</v>
      </c>
      <c r="C1120" s="14" t="s">
        <v>64</v>
      </c>
      <c r="D1120" s="8">
        <v>2016</v>
      </c>
      <c r="E1120" s="14">
        <v>2016</v>
      </c>
      <c r="F1120" s="14" t="s">
        <v>102</v>
      </c>
      <c r="G1120" s="14"/>
      <c r="H1120" s="11">
        <v>0.13849999999999998</v>
      </c>
      <c r="I1120" s="11">
        <v>0.20170000000000002</v>
      </c>
      <c r="J1120" s="11">
        <v>0.38880000000000003</v>
      </c>
      <c r="K1120" s="11">
        <v>0.4204</v>
      </c>
    </row>
    <row r="1121" spans="1:11">
      <c r="A1121" s="13" t="s">
        <v>161</v>
      </c>
      <c r="B1121" s="8" t="s">
        <v>74</v>
      </c>
      <c r="C1121" s="14" t="s">
        <v>64</v>
      </c>
      <c r="D1121" s="8">
        <v>2016</v>
      </c>
      <c r="E1121" s="14">
        <v>2016</v>
      </c>
      <c r="F1121" s="14" t="s">
        <v>102</v>
      </c>
      <c r="G1121" s="14"/>
      <c r="H1121" s="11">
        <v>1.18E-2</v>
      </c>
      <c r="I1121" s="11">
        <v>0.1197</v>
      </c>
      <c r="J1121" s="11">
        <v>4.0999999999999995E-3</v>
      </c>
      <c r="K1121" s="11">
        <v>4.2699999999999995E-2</v>
      </c>
    </row>
    <row r="1122" spans="1:11">
      <c r="A1122" s="13" t="s">
        <v>162</v>
      </c>
      <c r="B1122" s="8" t="s">
        <v>74</v>
      </c>
      <c r="C1122" s="14" t="s">
        <v>64</v>
      </c>
      <c r="D1122" s="8">
        <v>2016</v>
      </c>
      <c r="E1122" s="14">
        <v>2016</v>
      </c>
      <c r="F1122" s="14" t="s">
        <v>102</v>
      </c>
      <c r="G1122" s="14"/>
      <c r="H1122" s="11">
        <v>0.11130000000000001</v>
      </c>
      <c r="I1122" s="11">
        <v>0.21739999999999998</v>
      </c>
      <c r="J1122" s="11">
        <v>7.2000000000000008E-2</v>
      </c>
      <c r="K1122" s="11">
        <v>0.1191</v>
      </c>
    </row>
    <row r="1123" spans="1:11">
      <c r="A1123" s="13" t="s">
        <v>163</v>
      </c>
      <c r="B1123" s="8" t="s">
        <v>75</v>
      </c>
      <c r="C1123" s="14" t="s">
        <v>64</v>
      </c>
      <c r="D1123" s="8">
        <v>2016</v>
      </c>
      <c r="E1123" s="14">
        <v>2016</v>
      </c>
      <c r="F1123" s="14" t="s">
        <v>102</v>
      </c>
      <c r="G1123" s="14"/>
      <c r="H1123" s="11">
        <v>0.18079999999999999</v>
      </c>
      <c r="I1123" s="11">
        <v>0.27129999999999999</v>
      </c>
      <c r="J1123" s="11">
        <v>0.2505</v>
      </c>
      <c r="K1123" s="11">
        <v>0.29249999999999998</v>
      </c>
    </row>
    <row r="1124" spans="1:11">
      <c r="A1124" s="13" t="s">
        <v>164</v>
      </c>
      <c r="B1124" s="8" t="s">
        <v>75</v>
      </c>
      <c r="C1124" s="14" t="s">
        <v>64</v>
      </c>
      <c r="D1124" s="8">
        <v>2016</v>
      </c>
      <c r="E1124" s="14">
        <v>2016</v>
      </c>
      <c r="F1124" s="14" t="s">
        <v>102</v>
      </c>
      <c r="G1124" s="14"/>
      <c r="H1124" s="11">
        <v>0.20980000000000001</v>
      </c>
      <c r="I1124" s="11">
        <v>0.28920000000000001</v>
      </c>
      <c r="J1124" s="11">
        <v>0.28239999999999998</v>
      </c>
      <c r="K1124" s="11">
        <v>0.31140000000000001</v>
      </c>
    </row>
    <row r="1125" spans="1:11">
      <c r="A1125" s="13" t="s">
        <v>165</v>
      </c>
      <c r="B1125" s="8" t="s">
        <v>75</v>
      </c>
      <c r="C1125" s="14" t="s">
        <v>64</v>
      </c>
      <c r="D1125" s="8">
        <v>2016</v>
      </c>
      <c r="E1125" s="14">
        <v>2016</v>
      </c>
      <c r="F1125" s="14" t="s">
        <v>102</v>
      </c>
      <c r="G1125" s="14"/>
      <c r="H1125" s="11">
        <v>0.14880000000000002</v>
      </c>
      <c r="I1125" s="11">
        <v>0.24710000000000001</v>
      </c>
      <c r="J1125" s="11">
        <v>0.21489999999999998</v>
      </c>
      <c r="K1125" s="11">
        <v>0.23719999999999999</v>
      </c>
    </row>
    <row r="1126" spans="1:11">
      <c r="A1126" s="13" t="s">
        <v>166</v>
      </c>
      <c r="B1126" s="8" t="s">
        <v>75</v>
      </c>
      <c r="C1126" s="14" t="s">
        <v>64</v>
      </c>
      <c r="D1126" s="8">
        <v>2016</v>
      </c>
      <c r="E1126" s="14">
        <v>2016</v>
      </c>
      <c r="F1126" s="14" t="s">
        <v>102</v>
      </c>
      <c r="G1126" s="14"/>
      <c r="H1126" s="11">
        <v>4.87E-2</v>
      </c>
      <c r="I1126" s="11">
        <v>0.1201</v>
      </c>
      <c r="J1126" s="11">
        <v>0.2273</v>
      </c>
      <c r="K1126" s="11">
        <v>0.25</v>
      </c>
    </row>
    <row r="1127" spans="1:11">
      <c r="A1127" s="13" t="s">
        <v>167</v>
      </c>
      <c r="B1127" s="8" t="s">
        <v>74</v>
      </c>
      <c r="C1127" s="14" t="s">
        <v>64</v>
      </c>
      <c r="D1127" s="8">
        <v>2016</v>
      </c>
      <c r="E1127" s="14">
        <v>2016</v>
      </c>
      <c r="F1127" s="14" t="s">
        <v>102</v>
      </c>
      <c r="G1127" s="14"/>
      <c r="H1127" s="11">
        <v>0.20610000000000001</v>
      </c>
      <c r="I1127" s="11">
        <v>0.34279999999999999</v>
      </c>
      <c r="J1127" s="11">
        <v>0.15460000000000002</v>
      </c>
      <c r="K1127" s="11">
        <v>0.21710000000000002</v>
      </c>
    </row>
    <row r="1128" spans="1:11">
      <c r="A1128" s="13" t="s">
        <v>168</v>
      </c>
      <c r="B1128" s="8" t="s">
        <v>75</v>
      </c>
      <c r="C1128" s="14" t="s">
        <v>64</v>
      </c>
      <c r="D1128" s="8">
        <v>2016</v>
      </c>
      <c r="E1128" s="14">
        <v>2016</v>
      </c>
      <c r="F1128" s="14" t="s">
        <v>102</v>
      </c>
      <c r="G1128" s="14"/>
      <c r="H1128" s="11">
        <v>8.8699999999999987E-2</v>
      </c>
      <c r="I1128" s="11">
        <v>0.1787</v>
      </c>
      <c r="J1128" s="11">
        <v>0.18</v>
      </c>
      <c r="K1128" s="11">
        <v>0.2104</v>
      </c>
    </row>
    <row r="1129" spans="1:11">
      <c r="A1129" s="13" t="s">
        <v>169</v>
      </c>
      <c r="B1129" s="8" t="s">
        <v>74</v>
      </c>
      <c r="C1129" s="14" t="s">
        <v>64</v>
      </c>
      <c r="D1129" s="8">
        <v>2016</v>
      </c>
      <c r="E1129" s="14">
        <v>2016</v>
      </c>
      <c r="F1129" s="14" t="s">
        <v>102</v>
      </c>
      <c r="G1129" s="14"/>
      <c r="H1129" s="11">
        <v>0.15390000000000001</v>
      </c>
      <c r="I1129" s="11">
        <v>0.2752</v>
      </c>
      <c r="J1129" s="11">
        <v>0.1211</v>
      </c>
      <c r="K1129" s="11">
        <v>0.1686</v>
      </c>
    </row>
    <row r="1130" spans="1:11">
      <c r="A1130" s="13" t="s">
        <v>170</v>
      </c>
      <c r="B1130" s="8" t="s">
        <v>74</v>
      </c>
      <c r="C1130" s="14" t="s">
        <v>64</v>
      </c>
      <c r="D1130" s="8">
        <v>2016</v>
      </c>
      <c r="E1130" s="14">
        <v>2016</v>
      </c>
      <c r="F1130" s="14" t="s">
        <v>102</v>
      </c>
      <c r="G1130" s="14"/>
      <c r="H1130" s="11">
        <v>0.12470000000000001</v>
      </c>
      <c r="I1130" s="11">
        <v>0.22489999999999999</v>
      </c>
      <c r="J1130" s="11">
        <v>9.1799999999999993E-2</v>
      </c>
      <c r="K1130" s="11">
        <v>0.14660000000000001</v>
      </c>
    </row>
    <row r="1131" spans="1:11">
      <c r="A1131" s="13" t="s">
        <v>171</v>
      </c>
      <c r="B1131" s="8" t="s">
        <v>75</v>
      </c>
      <c r="C1131" s="14" t="s">
        <v>64</v>
      </c>
      <c r="D1131" s="8">
        <v>2016</v>
      </c>
      <c r="E1131" s="14">
        <v>2016</v>
      </c>
      <c r="F1131" s="14" t="s">
        <v>102</v>
      </c>
      <c r="G1131" s="14"/>
      <c r="H1131" s="11">
        <v>0.19219999999999998</v>
      </c>
      <c r="I1131" s="11">
        <v>0.26789999999999997</v>
      </c>
      <c r="J1131" s="11">
        <v>0.34409999999999996</v>
      </c>
      <c r="K1131" s="11">
        <v>0.37180000000000002</v>
      </c>
    </row>
    <row r="1132" spans="1:11">
      <c r="A1132" s="51" t="s">
        <v>172</v>
      </c>
      <c r="B1132" s="8" t="s">
        <v>66</v>
      </c>
      <c r="C1132" s="14" t="s">
        <v>65</v>
      </c>
      <c r="D1132" s="8">
        <v>2016</v>
      </c>
      <c r="E1132" s="14">
        <v>2017</v>
      </c>
      <c r="F1132" s="14" t="s">
        <v>102</v>
      </c>
      <c r="G1132" s="8"/>
      <c r="H1132" s="11">
        <v>0.1525</v>
      </c>
      <c r="I1132" s="11">
        <v>0.25609999999999999</v>
      </c>
      <c r="J1132" s="11">
        <v>0.18390000000000001</v>
      </c>
      <c r="K1132" s="11">
        <v>0.22370000000000001</v>
      </c>
    </row>
    <row r="1133" spans="1:11">
      <c r="A1133" s="51" t="s">
        <v>173</v>
      </c>
      <c r="B1133" s="8" t="s">
        <v>74</v>
      </c>
      <c r="C1133" s="14" t="s">
        <v>65</v>
      </c>
      <c r="D1133" s="8">
        <v>2016</v>
      </c>
      <c r="E1133" s="14">
        <v>2017</v>
      </c>
      <c r="F1133" s="14" t="s">
        <v>102</v>
      </c>
      <c r="G1133" s="8"/>
      <c r="H1133" s="11">
        <v>0.1142</v>
      </c>
      <c r="I1133" s="11">
        <v>0.2208</v>
      </c>
      <c r="J1133" s="11">
        <v>8.8200000000000001E-2</v>
      </c>
      <c r="K1133" s="11">
        <v>0.14730000000000001</v>
      </c>
    </row>
    <row r="1134" spans="1:11">
      <c r="A1134" s="51" t="s">
        <v>174</v>
      </c>
      <c r="B1134" s="8" t="s">
        <v>75</v>
      </c>
      <c r="C1134" s="14" t="s">
        <v>65</v>
      </c>
      <c r="D1134" s="8">
        <v>2016</v>
      </c>
      <c r="E1134" s="14">
        <v>2017</v>
      </c>
      <c r="F1134" s="14" t="s">
        <v>102</v>
      </c>
      <c r="G1134" s="8"/>
      <c r="H1134" s="11">
        <v>0</v>
      </c>
      <c r="I1134" s="11">
        <v>6.25E-2</v>
      </c>
      <c r="J1134" s="11">
        <v>6.25E-2</v>
      </c>
      <c r="K1134" s="11">
        <v>0.125</v>
      </c>
    </row>
    <row r="1135" spans="1:11">
      <c r="A1135" s="51" t="s">
        <v>175</v>
      </c>
      <c r="B1135" s="8" t="s">
        <v>75</v>
      </c>
      <c r="C1135" s="14" t="s">
        <v>65</v>
      </c>
      <c r="D1135" s="8">
        <v>2016</v>
      </c>
      <c r="E1135" s="14">
        <v>2017</v>
      </c>
      <c r="F1135" s="14" t="s">
        <v>102</v>
      </c>
      <c r="G1135" s="8"/>
      <c r="H1135" s="11">
        <v>8.3299999999999999E-2</v>
      </c>
      <c r="I1135" s="11">
        <v>0.17420000000000002</v>
      </c>
      <c r="J1135" s="11">
        <v>0.23480000000000001</v>
      </c>
      <c r="K1135" s="11">
        <v>0.26519999999999999</v>
      </c>
    </row>
    <row r="1136" spans="1:11">
      <c r="A1136" s="51" t="s">
        <v>176</v>
      </c>
      <c r="B1136" s="8" t="s">
        <v>75</v>
      </c>
      <c r="C1136" s="14" t="s">
        <v>65</v>
      </c>
      <c r="D1136" s="8">
        <v>2016</v>
      </c>
      <c r="E1136" s="14">
        <v>2017</v>
      </c>
      <c r="F1136" s="14" t="s">
        <v>102</v>
      </c>
      <c r="G1136" s="8"/>
      <c r="H1136" s="11">
        <v>0.1583</v>
      </c>
      <c r="I1136" s="11">
        <v>0.25069999999999998</v>
      </c>
      <c r="J1136" s="11">
        <v>0.2462</v>
      </c>
      <c r="K1136" s="11">
        <v>0.2833</v>
      </c>
    </row>
    <row r="1137" spans="1:11">
      <c r="A1137" s="51" t="s">
        <v>177</v>
      </c>
      <c r="B1137" s="8" t="s">
        <v>75</v>
      </c>
      <c r="C1137" s="14" t="s">
        <v>65</v>
      </c>
      <c r="D1137" s="8">
        <v>2016</v>
      </c>
      <c r="E1137" s="14">
        <v>2017</v>
      </c>
      <c r="F1137" s="14" t="s">
        <v>102</v>
      </c>
      <c r="G1137" s="8"/>
      <c r="H1137" s="11">
        <v>8.900000000000001E-2</v>
      </c>
      <c r="I1137" s="11">
        <v>0.1764</v>
      </c>
      <c r="J1137" s="11">
        <v>0.375</v>
      </c>
      <c r="K1137" s="11">
        <v>0.41100000000000003</v>
      </c>
    </row>
    <row r="1138" spans="1:11">
      <c r="A1138" s="51" t="s">
        <v>178</v>
      </c>
      <c r="B1138" s="8" t="s">
        <v>75</v>
      </c>
      <c r="C1138" s="14" t="s">
        <v>65</v>
      </c>
      <c r="D1138" s="8">
        <v>2016</v>
      </c>
      <c r="E1138" s="14">
        <v>2017</v>
      </c>
      <c r="F1138" s="14" t="s">
        <v>102</v>
      </c>
      <c r="G1138" s="8"/>
      <c r="H1138" s="11">
        <v>0.11210000000000001</v>
      </c>
      <c r="I1138" s="11">
        <v>0.16820000000000002</v>
      </c>
      <c r="J1138" s="11">
        <v>0.2944</v>
      </c>
      <c r="K1138" s="11">
        <v>0.31780000000000003</v>
      </c>
    </row>
    <row r="1139" spans="1:11">
      <c r="A1139" s="51" t="s">
        <v>179</v>
      </c>
      <c r="B1139" s="8" t="s">
        <v>74</v>
      </c>
      <c r="C1139" s="14" t="s">
        <v>65</v>
      </c>
      <c r="D1139" s="8">
        <v>2016</v>
      </c>
      <c r="E1139" s="14">
        <v>2017</v>
      </c>
      <c r="F1139" s="14" t="s">
        <v>102</v>
      </c>
      <c r="G1139" s="8"/>
      <c r="H1139" s="11">
        <v>8.8300000000000003E-2</v>
      </c>
      <c r="I1139" s="11">
        <v>0.18359999999999999</v>
      </c>
      <c r="J1139" s="11">
        <v>6.4699999999999994E-2</v>
      </c>
      <c r="K1139" s="11">
        <v>0.106</v>
      </c>
    </row>
    <row r="1140" spans="1:11">
      <c r="A1140" s="51" t="s">
        <v>180</v>
      </c>
      <c r="B1140" s="8" t="s">
        <v>75</v>
      </c>
      <c r="C1140" s="14" t="s">
        <v>65</v>
      </c>
      <c r="D1140" s="8">
        <v>2016</v>
      </c>
      <c r="E1140" s="14">
        <v>2017</v>
      </c>
      <c r="F1140" s="14" t="s">
        <v>102</v>
      </c>
      <c r="G1140" s="8"/>
      <c r="H1140" s="11">
        <v>0.21729999999999999</v>
      </c>
      <c r="I1140" s="11">
        <v>0.29680000000000001</v>
      </c>
      <c r="J1140" s="11">
        <v>0.43640000000000001</v>
      </c>
      <c r="K1140" s="11">
        <v>0.46110000000000001</v>
      </c>
    </row>
    <row r="1141" spans="1:11">
      <c r="A1141" s="51" t="s">
        <v>181</v>
      </c>
      <c r="B1141" s="8" t="s">
        <v>75</v>
      </c>
      <c r="C1141" s="14" t="s">
        <v>65</v>
      </c>
      <c r="D1141" s="8">
        <v>2016</v>
      </c>
      <c r="E1141" s="14">
        <v>2017</v>
      </c>
      <c r="F1141" s="14" t="s">
        <v>102</v>
      </c>
      <c r="G1141" s="8"/>
      <c r="H1141" s="11">
        <v>0.15640000000000001</v>
      </c>
      <c r="I1141" s="11">
        <v>0.24729999999999999</v>
      </c>
      <c r="J1141" s="11">
        <v>0.25409999999999999</v>
      </c>
      <c r="K1141" s="11">
        <v>0.28350000000000003</v>
      </c>
    </row>
    <row r="1142" spans="1:11">
      <c r="A1142" s="13" t="s">
        <v>123</v>
      </c>
      <c r="B1142" s="8" t="s">
        <v>74</v>
      </c>
      <c r="C1142" s="14" t="s">
        <v>65</v>
      </c>
      <c r="D1142" s="8">
        <v>2016</v>
      </c>
      <c r="E1142" s="14">
        <v>2017</v>
      </c>
      <c r="F1142" s="14" t="s">
        <v>102</v>
      </c>
      <c r="G1142" s="8"/>
      <c r="H1142" s="11">
        <v>0.1646</v>
      </c>
      <c r="I1142" s="11">
        <v>0.3049</v>
      </c>
      <c r="J1142" s="11">
        <v>0.12300000000000001</v>
      </c>
      <c r="K1142" s="11">
        <v>0.18420000000000003</v>
      </c>
    </row>
    <row r="1143" spans="1:11">
      <c r="A1143" s="13" t="s">
        <v>124</v>
      </c>
      <c r="B1143" s="8" t="s">
        <v>75</v>
      </c>
      <c r="C1143" s="14" t="s">
        <v>65</v>
      </c>
      <c r="D1143" s="8">
        <v>2016</v>
      </c>
      <c r="E1143" s="14">
        <v>2017</v>
      </c>
      <c r="F1143" s="14" t="s">
        <v>102</v>
      </c>
      <c r="G1143" s="8"/>
      <c r="H1143" s="11">
        <v>0.12330000000000001</v>
      </c>
      <c r="I1143" s="11">
        <v>0.24929999999999999</v>
      </c>
      <c r="J1143" s="11">
        <v>0.2145</v>
      </c>
      <c r="K1143" s="11">
        <v>0.24929999999999999</v>
      </c>
    </row>
    <row r="1144" spans="1:11">
      <c r="A1144" s="13" t="s">
        <v>125</v>
      </c>
      <c r="B1144" s="8" t="s">
        <v>75</v>
      </c>
      <c r="C1144" s="14" t="s">
        <v>65</v>
      </c>
      <c r="D1144" s="8">
        <v>2016</v>
      </c>
      <c r="E1144" s="14">
        <v>2017</v>
      </c>
      <c r="F1144" s="14" t="s">
        <v>102</v>
      </c>
      <c r="G1144" s="8"/>
      <c r="H1144" s="11">
        <v>0.14499999999999999</v>
      </c>
      <c r="I1144" s="11">
        <v>0.25950000000000001</v>
      </c>
      <c r="J1144" s="11">
        <v>0.27100000000000002</v>
      </c>
      <c r="K1144" s="11">
        <v>0.30170000000000002</v>
      </c>
    </row>
    <row r="1145" spans="1:11">
      <c r="A1145" s="13" t="s">
        <v>126</v>
      </c>
      <c r="B1145" s="8" t="s">
        <v>75</v>
      </c>
      <c r="C1145" s="14" t="s">
        <v>65</v>
      </c>
      <c r="D1145" s="8">
        <v>2016</v>
      </c>
      <c r="E1145" s="14">
        <v>2017</v>
      </c>
      <c r="F1145" s="14" t="s">
        <v>102</v>
      </c>
      <c r="G1145" s="8"/>
      <c r="H1145" s="11">
        <v>0.16829999999999998</v>
      </c>
      <c r="I1145" s="11">
        <v>0.2581</v>
      </c>
      <c r="J1145" s="11">
        <v>0.2666</v>
      </c>
      <c r="K1145" s="11">
        <v>0.29809999999999998</v>
      </c>
    </row>
    <row r="1146" spans="1:11">
      <c r="A1146" s="13" t="s">
        <v>127</v>
      </c>
      <c r="B1146" s="8" t="s">
        <v>75</v>
      </c>
      <c r="C1146" s="14" t="s">
        <v>65</v>
      </c>
      <c r="D1146" s="8">
        <v>2016</v>
      </c>
      <c r="E1146" s="14">
        <v>2017</v>
      </c>
      <c r="F1146" s="14" t="s">
        <v>102</v>
      </c>
      <c r="G1146" s="8"/>
      <c r="H1146" s="11">
        <v>0.1328</v>
      </c>
      <c r="I1146" s="11">
        <v>0.24609999999999999</v>
      </c>
      <c r="J1146" s="11">
        <v>0.41020000000000001</v>
      </c>
      <c r="K1146" s="11">
        <v>0.4531</v>
      </c>
    </row>
    <row r="1147" spans="1:11">
      <c r="A1147" s="13" t="s">
        <v>128</v>
      </c>
      <c r="B1147" s="8" t="s">
        <v>75</v>
      </c>
      <c r="C1147" s="14" t="s">
        <v>65</v>
      </c>
      <c r="D1147" s="8">
        <v>2016</v>
      </c>
      <c r="E1147" s="14">
        <v>2017</v>
      </c>
      <c r="F1147" s="14" t="s">
        <v>102</v>
      </c>
      <c r="G1147" s="8"/>
      <c r="H1147" s="11">
        <v>0.21660000000000001</v>
      </c>
      <c r="I1147" s="11">
        <v>0.33110000000000001</v>
      </c>
      <c r="J1147" s="11">
        <v>0.2006</v>
      </c>
      <c r="K1147" s="11">
        <v>0.23780000000000001</v>
      </c>
    </row>
    <row r="1148" spans="1:11">
      <c r="A1148" s="13" t="s">
        <v>129</v>
      </c>
      <c r="B1148" s="8" t="s">
        <v>75</v>
      </c>
      <c r="C1148" s="14" t="s">
        <v>65</v>
      </c>
      <c r="D1148" s="8">
        <v>2016</v>
      </c>
      <c r="E1148" s="14">
        <v>2017</v>
      </c>
      <c r="F1148" s="14" t="s">
        <v>102</v>
      </c>
      <c r="G1148" s="8"/>
      <c r="H1148" s="11">
        <v>0.23920000000000002</v>
      </c>
      <c r="I1148" s="11">
        <v>0.3644</v>
      </c>
      <c r="J1148" s="11">
        <v>0.27529999999999999</v>
      </c>
      <c r="K1148" s="11">
        <v>0.31069999999999998</v>
      </c>
    </row>
    <row r="1149" spans="1:11">
      <c r="A1149" s="13" t="s">
        <v>130</v>
      </c>
      <c r="B1149" s="8" t="s">
        <v>75</v>
      </c>
      <c r="C1149" s="14" t="s">
        <v>65</v>
      </c>
      <c r="D1149" s="8">
        <v>2016</v>
      </c>
      <c r="E1149" s="14">
        <v>2017</v>
      </c>
      <c r="F1149" s="14" t="s">
        <v>102</v>
      </c>
      <c r="G1149" s="8"/>
      <c r="H1149" s="11">
        <v>8.1300000000000011E-2</v>
      </c>
      <c r="I1149" s="11">
        <v>0.17280000000000001</v>
      </c>
      <c r="J1149" s="11">
        <v>0.4017</v>
      </c>
      <c r="K1149" s="11">
        <v>0.46009999999999995</v>
      </c>
    </row>
    <row r="1150" spans="1:11">
      <c r="A1150" s="13" t="s">
        <v>131</v>
      </c>
      <c r="B1150" s="8" t="s">
        <v>75</v>
      </c>
      <c r="C1150" s="14" t="s">
        <v>65</v>
      </c>
      <c r="D1150" s="8">
        <v>2016</v>
      </c>
      <c r="E1150" s="14">
        <v>2017</v>
      </c>
      <c r="F1150" s="14" t="s">
        <v>102</v>
      </c>
      <c r="G1150" s="8"/>
      <c r="H1150" s="11">
        <v>9.9199999999999997E-2</v>
      </c>
      <c r="I1150" s="11">
        <v>0.19829999999999998</v>
      </c>
      <c r="J1150" s="11">
        <v>0.26350000000000001</v>
      </c>
      <c r="K1150" s="11">
        <v>0.2918</v>
      </c>
    </row>
    <row r="1151" spans="1:11">
      <c r="A1151" s="13" t="s">
        <v>132</v>
      </c>
      <c r="B1151" s="8" t="s">
        <v>76</v>
      </c>
      <c r="C1151" s="14" t="s">
        <v>65</v>
      </c>
      <c r="D1151" s="8">
        <v>2016</v>
      </c>
      <c r="E1151" s="14">
        <v>2017</v>
      </c>
      <c r="F1151" s="14" t="s">
        <v>102</v>
      </c>
      <c r="G1151" s="8"/>
      <c r="H1151" s="11">
        <v>0.1525</v>
      </c>
      <c r="I1151" s="11">
        <v>0.2354</v>
      </c>
      <c r="J1151" s="11">
        <v>0.26479999999999998</v>
      </c>
      <c r="K1151" s="11">
        <v>0.29020000000000001</v>
      </c>
    </row>
    <row r="1152" spans="1:11">
      <c r="A1152" s="13" t="s">
        <v>133</v>
      </c>
      <c r="B1152" s="8" t="s">
        <v>75</v>
      </c>
      <c r="C1152" s="14" t="s">
        <v>65</v>
      </c>
      <c r="D1152" s="8">
        <v>2016</v>
      </c>
      <c r="E1152" s="14">
        <v>2017</v>
      </c>
      <c r="F1152" s="14" t="s">
        <v>102</v>
      </c>
      <c r="G1152" s="8"/>
      <c r="H1152" s="11">
        <v>0.21</v>
      </c>
      <c r="I1152" s="11">
        <v>0.32569999999999999</v>
      </c>
      <c r="J1152" s="11">
        <v>0.20149999999999998</v>
      </c>
      <c r="K1152" s="11">
        <v>0.2437</v>
      </c>
    </row>
    <row r="1153" spans="1:11">
      <c r="A1153" s="13" t="s">
        <v>134</v>
      </c>
      <c r="B1153" s="8" t="s">
        <v>75</v>
      </c>
      <c r="C1153" s="14" t="s">
        <v>65</v>
      </c>
      <c r="D1153" s="8">
        <v>2016</v>
      </c>
      <c r="E1153" s="14">
        <v>2017</v>
      </c>
      <c r="F1153" s="14" t="s">
        <v>102</v>
      </c>
      <c r="G1153" s="8"/>
      <c r="H1153" s="11">
        <v>0.1283</v>
      </c>
      <c r="I1153" s="11">
        <v>0.22940000000000002</v>
      </c>
      <c r="J1153" s="11">
        <v>0.25239999999999996</v>
      </c>
      <c r="K1153" s="11">
        <v>0.2873</v>
      </c>
    </row>
    <row r="1154" spans="1:11">
      <c r="A1154" s="13" t="s">
        <v>135</v>
      </c>
      <c r="B1154" s="8" t="s">
        <v>75</v>
      </c>
      <c r="C1154" s="14" t="s">
        <v>65</v>
      </c>
      <c r="D1154" s="8">
        <v>2016</v>
      </c>
      <c r="E1154" s="14">
        <v>2017</v>
      </c>
      <c r="F1154" s="14" t="s">
        <v>102</v>
      </c>
      <c r="G1154" s="8"/>
      <c r="H1154" s="11">
        <v>0.14410000000000001</v>
      </c>
      <c r="I1154" s="11">
        <v>0.24149999999999999</v>
      </c>
      <c r="J1154" s="11">
        <v>0.18640000000000001</v>
      </c>
      <c r="K1154" s="11">
        <v>0.24149999999999999</v>
      </c>
    </row>
    <row r="1155" spans="1:11">
      <c r="A1155" s="13" t="s">
        <v>136</v>
      </c>
      <c r="B1155" s="8" t="s">
        <v>75</v>
      </c>
      <c r="C1155" s="14" t="s">
        <v>65</v>
      </c>
      <c r="D1155" s="8">
        <v>2016</v>
      </c>
      <c r="E1155" s="14">
        <v>2017</v>
      </c>
      <c r="F1155" s="14" t="s">
        <v>102</v>
      </c>
      <c r="G1155" s="8"/>
      <c r="H1155" s="11">
        <v>0.16719999999999999</v>
      </c>
      <c r="I1155" s="11">
        <v>0.28129999999999999</v>
      </c>
      <c r="J1155" s="11">
        <v>0.29849999999999999</v>
      </c>
      <c r="K1155" s="11">
        <v>0.37909999999999999</v>
      </c>
    </row>
    <row r="1156" spans="1:11">
      <c r="A1156" s="13" t="s">
        <v>137</v>
      </c>
      <c r="B1156" s="8" t="s">
        <v>75</v>
      </c>
      <c r="C1156" s="14" t="s">
        <v>65</v>
      </c>
      <c r="D1156" s="8">
        <v>2016</v>
      </c>
      <c r="E1156" s="14">
        <v>2017</v>
      </c>
      <c r="F1156" s="14" t="s">
        <v>102</v>
      </c>
      <c r="G1156" s="8"/>
      <c r="H1156" s="11">
        <v>0.1993</v>
      </c>
      <c r="I1156" s="11">
        <v>0.32569999999999999</v>
      </c>
      <c r="J1156" s="11">
        <v>0.29609999999999997</v>
      </c>
      <c r="K1156" s="11">
        <v>0.33020000000000005</v>
      </c>
    </row>
    <row r="1157" spans="1:11">
      <c r="A1157" s="13" t="s">
        <v>138</v>
      </c>
      <c r="B1157" s="8" t="s">
        <v>75</v>
      </c>
      <c r="C1157" s="14" t="s">
        <v>65</v>
      </c>
      <c r="D1157" s="8">
        <v>2016</v>
      </c>
      <c r="E1157" s="14">
        <v>2017</v>
      </c>
      <c r="F1157" s="14" t="s">
        <v>102</v>
      </c>
      <c r="G1157" s="8"/>
      <c r="H1157" s="11">
        <v>0.17269999999999999</v>
      </c>
      <c r="I1157" s="11">
        <v>0.29499999999999998</v>
      </c>
      <c r="J1157" s="11">
        <v>0.3165</v>
      </c>
      <c r="K1157" s="11">
        <v>0.35969999999999996</v>
      </c>
    </row>
    <row r="1158" spans="1:11">
      <c r="A1158" s="13" t="s">
        <v>139</v>
      </c>
      <c r="B1158" s="8" t="s">
        <v>75</v>
      </c>
      <c r="C1158" s="14" t="s">
        <v>65</v>
      </c>
      <c r="D1158" s="8">
        <v>2016</v>
      </c>
      <c r="E1158" s="14">
        <v>2017</v>
      </c>
      <c r="F1158" s="14" t="s">
        <v>102</v>
      </c>
      <c r="G1158" s="8"/>
      <c r="H1158" s="11">
        <v>0.05</v>
      </c>
      <c r="I1158" s="11">
        <v>0.11109999999999999</v>
      </c>
      <c r="J1158" s="11">
        <v>8.8900000000000007E-2</v>
      </c>
      <c r="K1158" s="11">
        <v>0.11109999999999999</v>
      </c>
    </row>
    <row r="1159" spans="1:11">
      <c r="A1159" s="13" t="s">
        <v>140</v>
      </c>
      <c r="B1159" s="8" t="s">
        <v>75</v>
      </c>
      <c r="C1159" s="14" t="s">
        <v>65</v>
      </c>
      <c r="D1159" s="8">
        <v>2016</v>
      </c>
      <c r="E1159" s="14">
        <v>2017</v>
      </c>
      <c r="F1159" s="14" t="s">
        <v>102</v>
      </c>
      <c r="G1159" s="8"/>
      <c r="H1159" s="11">
        <v>0.17859999999999998</v>
      </c>
      <c r="I1159" s="11">
        <v>0.32049999999999995</v>
      </c>
      <c r="J1159" s="11">
        <v>0.26079999999999998</v>
      </c>
      <c r="K1159" s="11">
        <v>0.30409999999999998</v>
      </c>
    </row>
    <row r="1160" spans="1:11">
      <c r="A1160" s="13" t="s">
        <v>141</v>
      </c>
      <c r="B1160" s="8" t="s">
        <v>75</v>
      </c>
      <c r="C1160" s="14" t="s">
        <v>65</v>
      </c>
      <c r="D1160" s="8">
        <v>2016</v>
      </c>
      <c r="E1160" s="14">
        <v>2017</v>
      </c>
      <c r="F1160" s="14" t="s">
        <v>102</v>
      </c>
      <c r="G1160" s="8"/>
      <c r="H1160" s="11">
        <v>0.13619999999999999</v>
      </c>
      <c r="I1160" s="11">
        <v>0.23</v>
      </c>
      <c r="J1160" s="11">
        <v>0.25940000000000002</v>
      </c>
      <c r="K1160" s="11">
        <v>0.31459999999999999</v>
      </c>
    </row>
    <row r="1161" spans="1:11">
      <c r="A1161" s="13" t="s">
        <v>142</v>
      </c>
      <c r="B1161" s="8" t="s">
        <v>75</v>
      </c>
      <c r="C1161" s="14" t="s">
        <v>65</v>
      </c>
      <c r="D1161" s="8">
        <v>2016</v>
      </c>
      <c r="E1161" s="14">
        <v>2017</v>
      </c>
      <c r="F1161" s="14" t="s">
        <v>102</v>
      </c>
      <c r="G1161" s="8"/>
      <c r="H1161" s="11">
        <v>9.4200000000000006E-2</v>
      </c>
      <c r="I1161" s="11">
        <v>0.1865</v>
      </c>
      <c r="J1161" s="11">
        <v>0.20079999999999998</v>
      </c>
      <c r="K1161" s="11">
        <v>0.2407</v>
      </c>
    </row>
    <row r="1162" spans="1:11">
      <c r="A1162" s="13" t="s">
        <v>143</v>
      </c>
      <c r="B1162" s="8" t="s">
        <v>74</v>
      </c>
      <c r="C1162" s="14" t="s">
        <v>65</v>
      </c>
      <c r="D1162" s="8">
        <v>2016</v>
      </c>
      <c r="E1162" s="14">
        <v>2017</v>
      </c>
      <c r="F1162" s="14" t="s">
        <v>102</v>
      </c>
      <c r="G1162" s="8"/>
      <c r="H1162" s="11">
        <v>0.11550000000000001</v>
      </c>
      <c r="I1162" s="11">
        <v>0.21969999999999998</v>
      </c>
      <c r="J1162" s="11">
        <v>8.6800000000000002E-2</v>
      </c>
      <c r="K1162" s="11">
        <v>0.13140000000000002</v>
      </c>
    </row>
    <row r="1163" spans="1:11">
      <c r="A1163" s="13" t="s">
        <v>144</v>
      </c>
      <c r="B1163" s="8" t="s">
        <v>74</v>
      </c>
      <c r="C1163" s="14" t="s">
        <v>65</v>
      </c>
      <c r="D1163" s="8">
        <v>2016</v>
      </c>
      <c r="E1163" s="14">
        <v>2017</v>
      </c>
      <c r="F1163" s="14" t="s">
        <v>102</v>
      </c>
      <c r="G1163" s="8"/>
      <c r="H1163" s="11">
        <v>0.1038</v>
      </c>
      <c r="I1163" s="11">
        <v>0.19170000000000001</v>
      </c>
      <c r="J1163" s="11">
        <v>7.6700000000000004E-2</v>
      </c>
      <c r="K1163" s="11">
        <v>0.12140000000000001</v>
      </c>
    </row>
    <row r="1164" spans="1:11">
      <c r="A1164" s="13" t="s">
        <v>145</v>
      </c>
      <c r="B1164" s="8" t="s">
        <v>75</v>
      </c>
      <c r="C1164" s="14" t="s">
        <v>65</v>
      </c>
      <c r="D1164" s="8">
        <v>2016</v>
      </c>
      <c r="E1164" s="14">
        <v>2017</v>
      </c>
      <c r="F1164" s="14" t="s">
        <v>102</v>
      </c>
      <c r="G1164" s="8"/>
      <c r="H1164" s="11">
        <v>8.9200000000000002E-2</v>
      </c>
      <c r="I1164" s="11">
        <v>0.16879999999999998</v>
      </c>
      <c r="J1164" s="11">
        <v>0.24840000000000001</v>
      </c>
      <c r="K1164" s="11">
        <v>0.27390000000000003</v>
      </c>
    </row>
    <row r="1165" spans="1:11">
      <c r="A1165" s="13" t="s">
        <v>146</v>
      </c>
      <c r="B1165" s="8" t="s">
        <v>75</v>
      </c>
      <c r="C1165" s="14" t="s">
        <v>65</v>
      </c>
      <c r="D1165" s="8">
        <v>2016</v>
      </c>
      <c r="E1165" s="14">
        <v>2017</v>
      </c>
      <c r="F1165" s="14" t="s">
        <v>102</v>
      </c>
      <c r="G1165" s="8"/>
      <c r="H1165" s="11">
        <v>0.18090000000000001</v>
      </c>
      <c r="I1165" s="11">
        <v>0.2848</v>
      </c>
      <c r="J1165" s="11">
        <v>0.1978</v>
      </c>
      <c r="K1165" s="11">
        <v>0.23519999999999999</v>
      </c>
    </row>
    <row r="1166" spans="1:11">
      <c r="A1166" s="13" t="s">
        <v>147</v>
      </c>
      <c r="B1166" s="8" t="s">
        <v>74</v>
      </c>
      <c r="C1166" s="14" t="s">
        <v>65</v>
      </c>
      <c r="D1166" s="8">
        <v>2016</v>
      </c>
      <c r="E1166" s="14">
        <v>2017</v>
      </c>
      <c r="F1166" s="14" t="s">
        <v>102</v>
      </c>
      <c r="G1166" s="8"/>
      <c r="H1166" s="11">
        <v>0.13</v>
      </c>
      <c r="I1166" s="11">
        <v>0.23600000000000002</v>
      </c>
      <c r="J1166" s="11">
        <v>9.0800000000000006E-2</v>
      </c>
      <c r="K1166" s="11">
        <v>0.1361</v>
      </c>
    </row>
    <row r="1167" spans="1:11">
      <c r="A1167" s="13" t="s">
        <v>148</v>
      </c>
      <c r="B1167" s="8" t="s">
        <v>75</v>
      </c>
      <c r="C1167" s="14" t="s">
        <v>65</v>
      </c>
      <c r="D1167" s="8">
        <v>2016</v>
      </c>
      <c r="E1167" s="14">
        <v>2017</v>
      </c>
      <c r="F1167" s="14" t="s">
        <v>102</v>
      </c>
      <c r="G1167" s="8"/>
      <c r="H1167" s="11">
        <v>0.15160000000000001</v>
      </c>
      <c r="I1167" s="11">
        <v>0.25890000000000002</v>
      </c>
      <c r="J1167" s="11">
        <v>0.3901</v>
      </c>
      <c r="K1167" s="11">
        <v>0.4395</v>
      </c>
    </row>
    <row r="1168" spans="1:11">
      <c r="A1168" s="13" t="s">
        <v>149</v>
      </c>
      <c r="B1168" s="8" t="s">
        <v>75</v>
      </c>
      <c r="C1168" s="14" t="s">
        <v>65</v>
      </c>
      <c r="D1168" s="8">
        <v>2016</v>
      </c>
      <c r="E1168" s="14">
        <v>2017</v>
      </c>
      <c r="F1168" s="14" t="s">
        <v>102</v>
      </c>
      <c r="G1168" s="8"/>
      <c r="H1168" s="11">
        <v>0.2404</v>
      </c>
      <c r="I1168" s="11">
        <v>0.3483</v>
      </c>
      <c r="J1168" s="11">
        <v>0.29920000000000002</v>
      </c>
      <c r="K1168" s="11">
        <v>0.33939999999999998</v>
      </c>
    </row>
    <row r="1169" spans="1:11">
      <c r="A1169" s="13" t="s">
        <v>150</v>
      </c>
      <c r="B1169" s="8" t="s">
        <v>74</v>
      </c>
      <c r="C1169" s="14" t="s">
        <v>65</v>
      </c>
      <c r="D1169" s="8">
        <v>2016</v>
      </c>
      <c r="E1169" s="14">
        <v>2017</v>
      </c>
      <c r="F1169" s="14" t="s">
        <v>102</v>
      </c>
      <c r="G1169" s="8"/>
      <c r="H1169" s="11">
        <v>0.13070000000000001</v>
      </c>
      <c r="I1169" s="11">
        <v>0.2341</v>
      </c>
      <c r="J1169" s="11">
        <v>7.4200000000000002E-2</v>
      </c>
      <c r="K1169" s="11">
        <v>0.12140000000000001</v>
      </c>
    </row>
    <row r="1170" spans="1:11">
      <c r="A1170" s="13" t="s">
        <v>151</v>
      </c>
      <c r="B1170" s="8" t="s">
        <v>74</v>
      </c>
      <c r="C1170" s="14" t="s">
        <v>65</v>
      </c>
      <c r="D1170" s="8">
        <v>2016</v>
      </c>
      <c r="E1170" s="14">
        <v>2017</v>
      </c>
      <c r="F1170" s="14" t="s">
        <v>102</v>
      </c>
      <c r="G1170" s="8"/>
      <c r="H1170" s="11">
        <v>0.1072</v>
      </c>
      <c r="I1170" s="11">
        <v>0.20980000000000001</v>
      </c>
      <c r="J1170" s="11">
        <v>9.5399999999999985E-2</v>
      </c>
      <c r="K1170" s="11">
        <v>0.1389</v>
      </c>
    </row>
    <row r="1171" spans="1:11">
      <c r="A1171" s="13" t="s">
        <v>152</v>
      </c>
      <c r="B1171" s="8" t="s">
        <v>75</v>
      </c>
      <c r="C1171" s="14" t="s">
        <v>65</v>
      </c>
      <c r="D1171" s="8">
        <v>2016</v>
      </c>
      <c r="E1171" s="14">
        <v>2017</v>
      </c>
      <c r="F1171" s="14" t="s">
        <v>102</v>
      </c>
      <c r="G1171" s="8"/>
      <c r="H1171" s="11">
        <v>0.18809999999999999</v>
      </c>
      <c r="I1171" s="11">
        <v>0.28820000000000001</v>
      </c>
      <c r="J1171" s="11">
        <v>0.3014</v>
      </c>
      <c r="K1171" s="11">
        <v>0.34110000000000001</v>
      </c>
    </row>
    <row r="1172" spans="1:11">
      <c r="A1172" s="13" t="s">
        <v>153</v>
      </c>
      <c r="B1172" s="8" t="s">
        <v>74</v>
      </c>
      <c r="C1172" s="14" t="s">
        <v>65</v>
      </c>
      <c r="D1172" s="8">
        <v>2016</v>
      </c>
      <c r="E1172" s="14">
        <v>2017</v>
      </c>
      <c r="F1172" s="14" t="s">
        <v>102</v>
      </c>
      <c r="G1172" s="8"/>
      <c r="H1172" s="11">
        <v>8.8200000000000001E-2</v>
      </c>
      <c r="I1172" s="11">
        <v>0.19170000000000001</v>
      </c>
      <c r="J1172" s="11">
        <v>5.8499999999999996E-2</v>
      </c>
      <c r="K1172" s="11">
        <v>0.1002</v>
      </c>
    </row>
    <row r="1173" spans="1:11">
      <c r="A1173" s="13" t="s">
        <v>154</v>
      </c>
      <c r="B1173" s="8" t="s">
        <v>74</v>
      </c>
      <c r="C1173" s="14" t="s">
        <v>65</v>
      </c>
      <c r="D1173" s="8">
        <v>2016</v>
      </c>
      <c r="E1173" s="14">
        <v>2017</v>
      </c>
      <c r="F1173" s="14" t="s">
        <v>102</v>
      </c>
      <c r="G1173" s="8"/>
      <c r="H1173" s="11">
        <v>9.8400000000000001E-2</v>
      </c>
      <c r="I1173" s="11">
        <v>0.20579999999999998</v>
      </c>
      <c r="J1173" s="11">
        <v>7.0099999999999996E-2</v>
      </c>
      <c r="K1173" s="11">
        <v>0.1195</v>
      </c>
    </row>
    <row r="1174" spans="1:11">
      <c r="A1174" s="13" t="s">
        <v>155</v>
      </c>
      <c r="B1174" s="8" t="s">
        <v>74</v>
      </c>
      <c r="C1174" s="14" t="s">
        <v>65</v>
      </c>
      <c r="D1174" s="8">
        <v>2016</v>
      </c>
      <c r="E1174" s="14">
        <v>2017</v>
      </c>
      <c r="F1174" s="14" t="s">
        <v>102</v>
      </c>
      <c r="G1174" s="8"/>
      <c r="H1174" s="11">
        <v>8.1500000000000003E-2</v>
      </c>
      <c r="I1174" s="11">
        <v>0.18969999999999998</v>
      </c>
      <c r="J1174" s="11">
        <v>5.8299999999999998E-2</v>
      </c>
      <c r="K1174" s="11">
        <v>0.1012</v>
      </c>
    </row>
    <row r="1175" spans="1:11">
      <c r="A1175" s="13" t="s">
        <v>156</v>
      </c>
      <c r="B1175" s="8" t="s">
        <v>74</v>
      </c>
      <c r="C1175" s="14" t="s">
        <v>65</v>
      </c>
      <c r="D1175" s="8">
        <v>2016</v>
      </c>
      <c r="E1175" s="14">
        <v>2017</v>
      </c>
      <c r="F1175" s="14" t="s">
        <v>102</v>
      </c>
      <c r="G1175" s="8"/>
      <c r="H1175" s="11">
        <v>2.1000000000000001E-2</v>
      </c>
      <c r="I1175" s="11">
        <v>0.13269999999999998</v>
      </c>
      <c r="J1175" s="11">
        <v>8.1000000000000013E-3</v>
      </c>
      <c r="K1175" s="11">
        <v>4.2500000000000003E-2</v>
      </c>
    </row>
    <row r="1176" spans="1:11">
      <c r="A1176" s="13" t="s">
        <v>157</v>
      </c>
      <c r="B1176" s="8" t="s">
        <v>74</v>
      </c>
      <c r="C1176" s="14" t="s">
        <v>65</v>
      </c>
      <c r="D1176" s="8">
        <v>2016</v>
      </c>
      <c r="E1176" s="14">
        <v>2017</v>
      </c>
      <c r="F1176" s="14" t="s">
        <v>102</v>
      </c>
      <c r="G1176" s="8"/>
      <c r="H1176" s="11">
        <v>2.3700000000000002E-2</v>
      </c>
      <c r="I1176" s="11">
        <v>0.13519999999999999</v>
      </c>
      <c r="J1176" s="11">
        <v>6.7000000000000002E-3</v>
      </c>
      <c r="K1176" s="11">
        <v>4.3700000000000003E-2</v>
      </c>
    </row>
    <row r="1177" spans="1:11">
      <c r="A1177" s="13" t="s">
        <v>158</v>
      </c>
      <c r="B1177" s="8" t="s">
        <v>75</v>
      </c>
      <c r="C1177" s="14" t="s">
        <v>65</v>
      </c>
      <c r="D1177" s="8">
        <v>2016</v>
      </c>
      <c r="E1177" s="14">
        <v>2017</v>
      </c>
      <c r="F1177" s="14" t="s">
        <v>102</v>
      </c>
      <c r="G1177" s="8"/>
      <c r="H1177" s="11">
        <v>0.17559999999999998</v>
      </c>
      <c r="I1177" s="11">
        <v>0.28439999999999999</v>
      </c>
      <c r="J1177" s="11">
        <v>0.30449999999999999</v>
      </c>
      <c r="K1177" s="11">
        <v>0.34869999999999995</v>
      </c>
    </row>
    <row r="1178" spans="1:11">
      <c r="A1178" s="13" t="s">
        <v>159</v>
      </c>
      <c r="B1178" s="8" t="s">
        <v>75</v>
      </c>
      <c r="C1178" s="14" t="s">
        <v>65</v>
      </c>
      <c r="D1178" s="8">
        <v>2016</v>
      </c>
      <c r="E1178" s="14">
        <v>2017</v>
      </c>
      <c r="F1178" s="14" t="s">
        <v>102</v>
      </c>
      <c r="G1178" s="8"/>
      <c r="H1178" s="11">
        <v>6.9000000000000006E-2</v>
      </c>
      <c r="I1178" s="11">
        <v>0.2069</v>
      </c>
      <c r="J1178" s="11">
        <v>0.1724</v>
      </c>
      <c r="K1178" s="11">
        <v>0.1724</v>
      </c>
    </row>
    <row r="1179" spans="1:11">
      <c r="A1179" s="13" t="s">
        <v>160</v>
      </c>
      <c r="B1179" s="8" t="s">
        <v>75</v>
      </c>
      <c r="C1179" s="14" t="s">
        <v>65</v>
      </c>
      <c r="D1179" s="8">
        <v>2016</v>
      </c>
      <c r="E1179" s="14">
        <v>2017</v>
      </c>
      <c r="F1179" s="14" t="s">
        <v>102</v>
      </c>
      <c r="G1179" s="8"/>
      <c r="H1179" s="11">
        <v>0.14199999999999999</v>
      </c>
      <c r="I1179" s="11">
        <v>0.2354</v>
      </c>
      <c r="J1179" s="11">
        <v>0.3483</v>
      </c>
      <c r="K1179" s="11">
        <v>0.39200000000000002</v>
      </c>
    </row>
    <row r="1180" spans="1:11">
      <c r="A1180" s="13" t="s">
        <v>161</v>
      </c>
      <c r="B1180" s="8" t="s">
        <v>74</v>
      </c>
      <c r="C1180" s="14" t="s">
        <v>65</v>
      </c>
      <c r="D1180" s="8">
        <v>2016</v>
      </c>
      <c r="E1180" s="14">
        <v>2017</v>
      </c>
      <c r="F1180" s="14" t="s">
        <v>102</v>
      </c>
      <c r="G1180" s="8"/>
      <c r="H1180" s="11">
        <v>1.4199999999999999E-2</v>
      </c>
      <c r="I1180" s="11">
        <v>0.1222</v>
      </c>
      <c r="J1180" s="11">
        <v>8.1000000000000013E-3</v>
      </c>
      <c r="K1180" s="11">
        <v>5.2600000000000001E-2</v>
      </c>
    </row>
    <row r="1181" spans="1:11">
      <c r="A1181" s="13" t="s">
        <v>162</v>
      </c>
      <c r="B1181" s="8" t="s">
        <v>74</v>
      </c>
      <c r="C1181" s="14" t="s">
        <v>65</v>
      </c>
      <c r="D1181" s="8">
        <v>2016</v>
      </c>
      <c r="E1181" s="14">
        <v>2017</v>
      </c>
      <c r="F1181" s="14" t="s">
        <v>102</v>
      </c>
      <c r="G1181" s="8"/>
      <c r="H1181" s="11">
        <v>0.12429999999999999</v>
      </c>
      <c r="I1181" s="11">
        <v>0.23960000000000001</v>
      </c>
      <c r="J1181" s="11">
        <v>7.7100000000000002E-2</v>
      </c>
      <c r="K1181" s="11">
        <v>0.13170000000000001</v>
      </c>
    </row>
    <row r="1182" spans="1:11">
      <c r="A1182" s="13" t="s">
        <v>163</v>
      </c>
      <c r="B1182" s="8" t="s">
        <v>75</v>
      </c>
      <c r="C1182" s="14" t="s">
        <v>65</v>
      </c>
      <c r="D1182" s="8">
        <v>2016</v>
      </c>
      <c r="E1182" s="14">
        <v>2017</v>
      </c>
      <c r="F1182" s="14" t="s">
        <v>102</v>
      </c>
      <c r="G1182" s="8"/>
      <c r="H1182" s="11">
        <v>0.17120000000000002</v>
      </c>
      <c r="I1182" s="11">
        <v>0.29089999999999999</v>
      </c>
      <c r="J1182" s="11">
        <v>0.22579999999999997</v>
      </c>
      <c r="K1182" s="11">
        <v>0.26879999999999998</v>
      </c>
    </row>
    <row r="1183" spans="1:11">
      <c r="A1183" s="13" t="s">
        <v>164</v>
      </c>
      <c r="B1183" s="8" t="s">
        <v>75</v>
      </c>
      <c r="C1183" s="14" t="s">
        <v>65</v>
      </c>
      <c r="D1183" s="8">
        <v>2016</v>
      </c>
      <c r="E1183" s="14">
        <v>2017</v>
      </c>
      <c r="F1183" s="14" t="s">
        <v>102</v>
      </c>
      <c r="G1183" s="8"/>
      <c r="H1183" s="11">
        <v>0.1996</v>
      </c>
      <c r="I1183" s="11">
        <v>0.29699999999999999</v>
      </c>
      <c r="J1183" s="11">
        <v>0.30380000000000001</v>
      </c>
      <c r="K1183" s="11">
        <v>0.33509999999999995</v>
      </c>
    </row>
    <row r="1184" spans="1:11">
      <c r="A1184" s="13" t="s">
        <v>165</v>
      </c>
      <c r="B1184" s="8" t="s">
        <v>75</v>
      </c>
      <c r="C1184" s="14" t="s">
        <v>65</v>
      </c>
      <c r="D1184" s="8">
        <v>2016</v>
      </c>
      <c r="E1184" s="14">
        <v>2017</v>
      </c>
      <c r="F1184" s="14" t="s">
        <v>102</v>
      </c>
      <c r="G1184" s="8"/>
      <c r="H1184" s="11">
        <v>0.16699999999999998</v>
      </c>
      <c r="I1184" s="11">
        <v>0.2702</v>
      </c>
      <c r="J1184" s="11">
        <v>0.25900000000000001</v>
      </c>
      <c r="K1184" s="11">
        <v>0.29600000000000004</v>
      </c>
    </row>
    <row r="1185" spans="1:11">
      <c r="A1185" s="13" t="s">
        <v>166</v>
      </c>
      <c r="B1185" s="8" t="s">
        <v>75</v>
      </c>
      <c r="C1185" s="14" t="s">
        <v>65</v>
      </c>
      <c r="D1185" s="8">
        <v>2016</v>
      </c>
      <c r="E1185" s="14">
        <v>2017</v>
      </c>
      <c r="F1185" s="14" t="s">
        <v>102</v>
      </c>
      <c r="G1185" s="8"/>
      <c r="H1185" s="11">
        <v>0.1232</v>
      </c>
      <c r="I1185" s="11">
        <v>0.21829999999999999</v>
      </c>
      <c r="J1185" s="11">
        <v>0.21829999999999999</v>
      </c>
      <c r="K1185" s="11">
        <v>0.2535</v>
      </c>
    </row>
    <row r="1186" spans="1:11">
      <c r="A1186" s="13" t="s">
        <v>167</v>
      </c>
      <c r="B1186" s="8" t="s">
        <v>74</v>
      </c>
      <c r="C1186" s="14" t="s">
        <v>65</v>
      </c>
      <c r="D1186" s="8">
        <v>2016</v>
      </c>
      <c r="E1186" s="14">
        <v>2017</v>
      </c>
      <c r="F1186" s="14" t="s">
        <v>102</v>
      </c>
      <c r="G1186" s="8"/>
      <c r="H1186" s="11">
        <v>0.18969999999999998</v>
      </c>
      <c r="I1186" s="11">
        <v>0.32250000000000001</v>
      </c>
      <c r="J1186" s="11">
        <v>0.12659999999999999</v>
      </c>
      <c r="K1186" s="11">
        <v>0.17859999999999998</v>
      </c>
    </row>
    <row r="1187" spans="1:11">
      <c r="A1187" s="13" t="s">
        <v>168</v>
      </c>
      <c r="B1187" s="8" t="s">
        <v>75</v>
      </c>
      <c r="C1187" s="14" t="s">
        <v>65</v>
      </c>
      <c r="D1187" s="8">
        <v>2016</v>
      </c>
      <c r="E1187" s="14">
        <v>2017</v>
      </c>
      <c r="F1187" s="14" t="s">
        <v>102</v>
      </c>
      <c r="G1187" s="8"/>
      <c r="H1187" s="11">
        <v>8.2200000000000009E-2</v>
      </c>
      <c r="I1187" s="11">
        <v>0.1918</v>
      </c>
      <c r="J1187" s="11">
        <v>0.17960000000000001</v>
      </c>
      <c r="K1187" s="11">
        <v>0.21609999999999999</v>
      </c>
    </row>
    <row r="1188" spans="1:11">
      <c r="A1188" s="13" t="s">
        <v>169</v>
      </c>
      <c r="B1188" s="8" t="s">
        <v>74</v>
      </c>
      <c r="C1188" s="14" t="s">
        <v>65</v>
      </c>
      <c r="D1188" s="8">
        <v>2016</v>
      </c>
      <c r="E1188" s="14">
        <v>2017</v>
      </c>
      <c r="F1188" s="14" t="s">
        <v>102</v>
      </c>
      <c r="G1188" s="8"/>
      <c r="H1188" s="11">
        <v>0.14980000000000002</v>
      </c>
      <c r="I1188" s="11">
        <v>0.2722</v>
      </c>
      <c r="J1188" s="11">
        <v>0.11650000000000001</v>
      </c>
      <c r="K1188" s="11">
        <v>0.1716</v>
      </c>
    </row>
    <row r="1189" spans="1:11">
      <c r="A1189" s="13" t="s">
        <v>170</v>
      </c>
      <c r="B1189" s="8" t="s">
        <v>74</v>
      </c>
      <c r="C1189" s="14" t="s">
        <v>65</v>
      </c>
      <c r="D1189" s="8">
        <v>2016</v>
      </c>
      <c r="E1189" s="14">
        <v>2017</v>
      </c>
      <c r="F1189" s="14" t="s">
        <v>102</v>
      </c>
      <c r="G1189" s="8"/>
      <c r="H1189" s="11">
        <v>0.1245</v>
      </c>
      <c r="I1189" s="11">
        <v>0.2291</v>
      </c>
      <c r="J1189" s="11">
        <v>8.5000000000000006E-2</v>
      </c>
      <c r="K1189" s="11">
        <v>0.13570000000000002</v>
      </c>
    </row>
    <row r="1190" spans="1:11">
      <c r="A1190" s="13" t="s">
        <v>171</v>
      </c>
      <c r="B1190" s="8" t="s">
        <v>75</v>
      </c>
      <c r="C1190" s="14" t="s">
        <v>65</v>
      </c>
      <c r="D1190" s="8">
        <v>2016</v>
      </c>
      <c r="E1190" s="14">
        <v>2017</v>
      </c>
      <c r="F1190" s="14" t="s">
        <v>102</v>
      </c>
      <c r="G1190" s="8"/>
      <c r="H1190" s="11">
        <v>0.23550000000000001</v>
      </c>
      <c r="I1190" s="11">
        <v>0.32240000000000002</v>
      </c>
      <c r="J1190" s="11">
        <v>0.4007</v>
      </c>
      <c r="K1190" s="11">
        <v>0.43359999999999999</v>
      </c>
    </row>
    <row r="1191" spans="1:11">
      <c r="A1191" s="51" t="s">
        <v>172</v>
      </c>
      <c r="B1191" s="14" t="s">
        <v>66</v>
      </c>
      <c r="C1191" s="14" t="s">
        <v>3</v>
      </c>
      <c r="D1191" s="14">
        <v>2017</v>
      </c>
      <c r="E1191" s="14">
        <v>2017</v>
      </c>
      <c r="F1191" s="14" t="s">
        <v>102</v>
      </c>
      <c r="G1191" s="11"/>
      <c r="H1191" s="11">
        <v>0.1426</v>
      </c>
      <c r="I1191" s="11">
        <v>0.25159999999999999</v>
      </c>
      <c r="J1191" s="11">
        <v>0.1038</v>
      </c>
      <c r="K1191" s="11">
        <v>0.1381</v>
      </c>
    </row>
    <row r="1192" spans="1:11">
      <c r="A1192" s="51" t="s">
        <v>173</v>
      </c>
      <c r="B1192" s="14" t="s">
        <v>74</v>
      </c>
      <c r="C1192" s="14" t="s">
        <v>3</v>
      </c>
      <c r="D1192" s="14">
        <v>2017</v>
      </c>
      <c r="E1192" s="14">
        <v>2017</v>
      </c>
      <c r="F1192" s="14" t="s">
        <v>102</v>
      </c>
      <c r="G1192" s="11"/>
      <c r="H1192" s="11">
        <v>0.1125</v>
      </c>
      <c r="I1192" s="11">
        <v>0.21820000000000001</v>
      </c>
      <c r="J1192" s="11">
        <v>5.74E-2</v>
      </c>
      <c r="K1192" s="11">
        <v>9.7799999999999998E-2</v>
      </c>
    </row>
    <row r="1193" spans="1:11">
      <c r="A1193" s="51" t="s">
        <v>174</v>
      </c>
      <c r="B1193" s="14" t="s">
        <v>75</v>
      </c>
      <c r="C1193" s="14" t="s">
        <v>3</v>
      </c>
      <c r="D1193" s="14">
        <v>2017</v>
      </c>
      <c r="E1193" s="14">
        <v>2017</v>
      </c>
      <c r="F1193" s="14" t="s">
        <v>102</v>
      </c>
      <c r="G1193" s="11"/>
      <c r="H1193" s="11">
        <v>8.3299999999999999E-2</v>
      </c>
      <c r="I1193" s="11">
        <v>0.33329999999999999</v>
      </c>
      <c r="J1193" s="11">
        <v>8.3299999999999999E-2</v>
      </c>
      <c r="K1193" s="11">
        <v>8.3299999999999999E-2</v>
      </c>
    </row>
    <row r="1194" spans="1:11">
      <c r="A1194" s="51" t="s">
        <v>175</v>
      </c>
      <c r="B1194" s="14" t="s">
        <v>75</v>
      </c>
      <c r="C1194" s="14" t="s">
        <v>3</v>
      </c>
      <c r="D1194" s="14">
        <v>2017</v>
      </c>
      <c r="E1194" s="14">
        <v>2017</v>
      </c>
      <c r="F1194" s="14" t="s">
        <v>102</v>
      </c>
      <c r="G1194" s="11"/>
      <c r="H1194" s="11">
        <v>0.10589999999999999</v>
      </c>
      <c r="I1194" s="11">
        <v>0.17829999999999999</v>
      </c>
      <c r="J1194" s="11">
        <v>0.25579999999999997</v>
      </c>
      <c r="K1194" s="11">
        <v>0.27390000000000003</v>
      </c>
    </row>
    <row r="1195" spans="1:11">
      <c r="A1195" s="51" t="s">
        <v>176</v>
      </c>
      <c r="B1195" s="14" t="s">
        <v>75</v>
      </c>
      <c r="C1195" s="14" t="s">
        <v>3</v>
      </c>
      <c r="D1195" s="14">
        <v>2017</v>
      </c>
      <c r="E1195" s="14">
        <v>2017</v>
      </c>
      <c r="F1195" s="14" t="s">
        <v>102</v>
      </c>
      <c r="G1195" s="11"/>
      <c r="H1195" s="11">
        <v>0.14249999999999999</v>
      </c>
      <c r="I1195" s="11">
        <v>0.25030000000000002</v>
      </c>
      <c r="J1195" s="11">
        <v>0.23129999999999998</v>
      </c>
      <c r="K1195" s="11">
        <v>0.26350000000000001</v>
      </c>
    </row>
    <row r="1196" spans="1:11">
      <c r="A1196" s="51" t="s">
        <v>177</v>
      </c>
      <c r="B1196" s="14" t="s">
        <v>75</v>
      </c>
      <c r="C1196" s="14" t="s">
        <v>3</v>
      </c>
      <c r="D1196" s="14">
        <v>2017</v>
      </c>
      <c r="E1196" s="14">
        <v>2017</v>
      </c>
      <c r="F1196" s="14" t="s">
        <v>102</v>
      </c>
      <c r="G1196" s="11"/>
      <c r="H1196" s="11">
        <v>0.11609999999999999</v>
      </c>
      <c r="I1196" s="11">
        <v>0.22289999999999999</v>
      </c>
      <c r="J1196" s="11">
        <v>0.3251</v>
      </c>
      <c r="K1196" s="11">
        <v>0.34210000000000002</v>
      </c>
    </row>
    <row r="1197" spans="1:11">
      <c r="A1197" s="51" t="s">
        <v>178</v>
      </c>
      <c r="B1197" s="14" t="s">
        <v>75</v>
      </c>
      <c r="C1197" s="14" t="s">
        <v>3</v>
      </c>
      <c r="D1197" s="14">
        <v>2017</v>
      </c>
      <c r="E1197" s="14">
        <v>2017</v>
      </c>
      <c r="F1197" s="14" t="s">
        <v>102</v>
      </c>
      <c r="G1197" s="11"/>
      <c r="H1197" s="11">
        <v>0.1106</v>
      </c>
      <c r="I1197" s="11">
        <v>0.20739999999999997</v>
      </c>
      <c r="J1197" s="11">
        <v>0.15670000000000001</v>
      </c>
      <c r="K1197" s="11">
        <v>0.15670000000000001</v>
      </c>
    </row>
    <row r="1198" spans="1:11">
      <c r="A1198" s="51" t="s">
        <v>179</v>
      </c>
      <c r="B1198" s="14" t="s">
        <v>74</v>
      </c>
      <c r="C1198" s="14" t="s">
        <v>3</v>
      </c>
      <c r="D1198" s="14">
        <v>2017</v>
      </c>
      <c r="E1198" s="14">
        <v>2017</v>
      </c>
      <c r="F1198" s="14" t="s">
        <v>102</v>
      </c>
      <c r="G1198" s="11"/>
      <c r="H1198" s="11">
        <v>8.539999999999999E-2</v>
      </c>
      <c r="I1198" s="11">
        <v>0.1757</v>
      </c>
      <c r="J1198" s="11">
        <v>4.8300000000000003E-2</v>
      </c>
      <c r="K1198" s="11">
        <v>8.2100000000000006E-2</v>
      </c>
    </row>
    <row r="1199" spans="1:11">
      <c r="A1199" s="51" t="s">
        <v>180</v>
      </c>
      <c r="B1199" s="14" t="s">
        <v>75</v>
      </c>
      <c r="C1199" s="14" t="s">
        <v>3</v>
      </c>
      <c r="D1199" s="14">
        <v>2017</v>
      </c>
      <c r="E1199" s="14">
        <v>2017</v>
      </c>
      <c r="F1199" s="14" t="s">
        <v>102</v>
      </c>
      <c r="G1199" s="11"/>
      <c r="H1199" s="11">
        <v>0.15190000000000001</v>
      </c>
      <c r="I1199" s="11">
        <v>0.21870000000000001</v>
      </c>
      <c r="J1199" s="11">
        <v>0.34720000000000001</v>
      </c>
      <c r="K1199" s="11">
        <v>0.36560000000000004</v>
      </c>
    </row>
    <row r="1200" spans="1:11">
      <c r="A1200" s="51" t="s">
        <v>181</v>
      </c>
      <c r="B1200" s="14" t="s">
        <v>75</v>
      </c>
      <c r="C1200" s="14" t="s">
        <v>3</v>
      </c>
      <c r="D1200" s="14">
        <v>2017</v>
      </c>
      <c r="E1200" s="14">
        <v>2017</v>
      </c>
      <c r="F1200" s="14" t="s">
        <v>102</v>
      </c>
      <c r="G1200" s="11"/>
      <c r="H1200" s="11">
        <v>0.1419</v>
      </c>
      <c r="I1200" s="11">
        <v>0.22399999999999998</v>
      </c>
      <c r="J1200" s="11">
        <v>0.2457</v>
      </c>
      <c r="K1200" s="11">
        <v>0.27329999999999999</v>
      </c>
    </row>
    <row r="1201" spans="1:11">
      <c r="A1201" s="81" t="s">
        <v>123</v>
      </c>
      <c r="B1201" s="14" t="s">
        <v>74</v>
      </c>
      <c r="C1201" s="14" t="s">
        <v>3</v>
      </c>
      <c r="D1201" s="14">
        <v>2017</v>
      </c>
      <c r="E1201" s="14">
        <v>2017</v>
      </c>
      <c r="F1201" s="14" t="s">
        <v>102</v>
      </c>
      <c r="G1201" s="11"/>
      <c r="H1201" s="11">
        <v>0.14910000000000001</v>
      </c>
      <c r="I1201" s="11">
        <v>0.29410000000000003</v>
      </c>
      <c r="J1201" s="11">
        <v>9.2300000000000007E-2</v>
      </c>
      <c r="K1201" s="11">
        <v>0.14349999999999999</v>
      </c>
    </row>
    <row r="1202" spans="1:11">
      <c r="A1202" s="81" t="s">
        <v>124</v>
      </c>
      <c r="B1202" s="14" t="s">
        <v>75</v>
      </c>
      <c r="C1202" s="14" t="s">
        <v>3</v>
      </c>
      <c r="D1202" s="14">
        <v>2017</v>
      </c>
      <c r="E1202" s="14">
        <v>2017</v>
      </c>
      <c r="F1202" s="14" t="s">
        <v>102</v>
      </c>
      <c r="G1202" s="11"/>
      <c r="H1202" s="11">
        <v>0.15210000000000001</v>
      </c>
      <c r="I1202" s="11">
        <v>0.2397</v>
      </c>
      <c r="J1202" s="11">
        <v>0.18809999999999999</v>
      </c>
      <c r="K1202" s="11">
        <v>0.20620000000000002</v>
      </c>
    </row>
    <row r="1203" spans="1:11">
      <c r="A1203" s="81" t="s">
        <v>125</v>
      </c>
      <c r="B1203" s="14" t="s">
        <v>75</v>
      </c>
      <c r="C1203" s="14" t="s">
        <v>3</v>
      </c>
      <c r="D1203" s="14">
        <v>2017</v>
      </c>
      <c r="E1203" s="14">
        <v>2017</v>
      </c>
      <c r="F1203" s="14" t="s">
        <v>102</v>
      </c>
      <c r="G1203" s="11"/>
      <c r="H1203" s="11">
        <v>0.13769999999999999</v>
      </c>
      <c r="I1203" s="11">
        <v>0.23870000000000002</v>
      </c>
      <c r="J1203" s="11">
        <v>0.26519999999999999</v>
      </c>
      <c r="K1203" s="11">
        <v>0.29320000000000002</v>
      </c>
    </row>
    <row r="1204" spans="1:11">
      <c r="A1204" s="81" t="s">
        <v>126</v>
      </c>
      <c r="B1204" s="14" t="s">
        <v>75</v>
      </c>
      <c r="C1204" s="14" t="s">
        <v>3</v>
      </c>
      <c r="D1204" s="14">
        <v>2017</v>
      </c>
      <c r="E1204" s="14">
        <v>2017</v>
      </c>
      <c r="F1204" s="14" t="s">
        <v>102</v>
      </c>
      <c r="G1204" s="11"/>
      <c r="H1204" s="11">
        <v>0.1777</v>
      </c>
      <c r="I1204" s="11">
        <v>0.2707</v>
      </c>
      <c r="J1204" s="11">
        <v>0.27879999999999999</v>
      </c>
      <c r="K1204" s="11">
        <v>0.31209999999999999</v>
      </c>
    </row>
    <row r="1205" spans="1:11">
      <c r="A1205" s="81" t="s">
        <v>127</v>
      </c>
      <c r="B1205" s="14" t="s">
        <v>75</v>
      </c>
      <c r="C1205" s="14" t="s">
        <v>3</v>
      </c>
      <c r="D1205" s="14">
        <v>2017</v>
      </c>
      <c r="E1205" s="14">
        <v>2017</v>
      </c>
      <c r="F1205" s="14" t="s">
        <v>102</v>
      </c>
      <c r="G1205" s="11"/>
      <c r="H1205" s="11">
        <v>0.1235</v>
      </c>
      <c r="I1205" s="11">
        <v>0.27160000000000001</v>
      </c>
      <c r="J1205" s="11">
        <v>0.3251</v>
      </c>
      <c r="K1205" s="11">
        <v>0.37040000000000001</v>
      </c>
    </row>
    <row r="1206" spans="1:11">
      <c r="A1206" s="81" t="s">
        <v>128</v>
      </c>
      <c r="B1206" s="14" t="s">
        <v>75</v>
      </c>
      <c r="C1206" s="14" t="s">
        <v>3</v>
      </c>
      <c r="D1206" s="14">
        <v>2017</v>
      </c>
      <c r="E1206" s="14">
        <v>2017</v>
      </c>
      <c r="F1206" s="14" t="s">
        <v>102</v>
      </c>
      <c r="G1206" s="11"/>
      <c r="H1206" s="11">
        <v>0.20530000000000001</v>
      </c>
      <c r="I1206" s="11">
        <v>0.31559999999999999</v>
      </c>
      <c r="J1206" s="11">
        <v>0.1661</v>
      </c>
      <c r="K1206" s="11">
        <v>0.19620000000000001</v>
      </c>
    </row>
    <row r="1207" spans="1:11">
      <c r="A1207" s="81" t="s">
        <v>129</v>
      </c>
      <c r="B1207" s="14" t="s">
        <v>75</v>
      </c>
      <c r="C1207" s="14" t="s">
        <v>3</v>
      </c>
      <c r="D1207" s="14">
        <v>2017</v>
      </c>
      <c r="E1207" s="14">
        <v>2017</v>
      </c>
      <c r="F1207" s="14" t="s">
        <v>102</v>
      </c>
      <c r="G1207" s="11"/>
      <c r="H1207" s="11">
        <v>0.2303</v>
      </c>
      <c r="I1207" s="11">
        <v>0.32539999999999997</v>
      </c>
      <c r="J1207" s="11">
        <v>0.22440000000000002</v>
      </c>
      <c r="K1207" s="11">
        <v>0.24979999999999999</v>
      </c>
    </row>
    <row r="1208" spans="1:11">
      <c r="A1208" s="81" t="s">
        <v>130</v>
      </c>
      <c r="B1208" s="14" t="s">
        <v>75</v>
      </c>
      <c r="C1208" s="14" t="s">
        <v>3</v>
      </c>
      <c r="D1208" s="14">
        <v>2017</v>
      </c>
      <c r="E1208" s="14">
        <v>2017</v>
      </c>
      <c r="F1208" s="14" t="s">
        <v>102</v>
      </c>
      <c r="G1208" s="11"/>
      <c r="H1208" s="11">
        <v>9.4499999999999987E-2</v>
      </c>
      <c r="I1208" s="11">
        <v>0.20660000000000001</v>
      </c>
      <c r="J1208" s="11">
        <v>0.36969999999999997</v>
      </c>
      <c r="K1208" s="11">
        <v>0.4118</v>
      </c>
    </row>
    <row r="1209" spans="1:11">
      <c r="A1209" s="81" t="s">
        <v>131</v>
      </c>
      <c r="B1209" s="14" t="s">
        <v>75</v>
      </c>
      <c r="C1209" s="14" t="s">
        <v>3</v>
      </c>
      <c r="D1209" s="14">
        <v>2017</v>
      </c>
      <c r="E1209" s="14">
        <v>2017</v>
      </c>
      <c r="F1209" s="14" t="s">
        <v>102</v>
      </c>
      <c r="G1209" s="11"/>
      <c r="H1209" s="11">
        <v>4.9200000000000001E-2</v>
      </c>
      <c r="I1209" s="11">
        <v>0.13849999999999998</v>
      </c>
      <c r="J1209" s="11">
        <v>0.3231</v>
      </c>
      <c r="K1209" s="11">
        <v>0.3538</v>
      </c>
    </row>
    <row r="1210" spans="1:11">
      <c r="A1210" s="81" t="s">
        <v>132</v>
      </c>
      <c r="B1210" s="14" t="s">
        <v>76</v>
      </c>
      <c r="C1210" s="14" t="s">
        <v>3</v>
      </c>
      <c r="D1210" s="14">
        <v>2017</v>
      </c>
      <c r="E1210" s="14">
        <v>2017</v>
      </c>
      <c r="F1210" s="14" t="s">
        <v>102</v>
      </c>
      <c r="G1210" s="11"/>
      <c r="H1210" s="11">
        <v>0.1389</v>
      </c>
      <c r="I1210" s="11">
        <v>0.23620000000000002</v>
      </c>
      <c r="J1210" s="11">
        <v>1.1000000000000001E-3</v>
      </c>
      <c r="K1210" s="11">
        <v>2.9100000000000001E-2</v>
      </c>
    </row>
    <row r="1211" spans="1:11">
      <c r="A1211" s="81" t="s">
        <v>133</v>
      </c>
      <c r="B1211" s="14" t="s">
        <v>75</v>
      </c>
      <c r="C1211" s="14" t="s">
        <v>3</v>
      </c>
      <c r="D1211" s="14">
        <v>2017</v>
      </c>
      <c r="E1211" s="14">
        <v>2017</v>
      </c>
      <c r="F1211" s="14" t="s">
        <v>102</v>
      </c>
      <c r="G1211" s="11"/>
      <c r="H1211" s="11">
        <v>0.1678</v>
      </c>
      <c r="I1211" s="11">
        <v>0.27800000000000002</v>
      </c>
      <c r="J1211" s="11">
        <v>0.12380000000000001</v>
      </c>
      <c r="K1211" s="11">
        <v>0.1537</v>
      </c>
    </row>
    <row r="1212" spans="1:11">
      <c r="A1212" s="81" t="s">
        <v>134</v>
      </c>
      <c r="B1212" s="14" t="s">
        <v>75</v>
      </c>
      <c r="C1212" s="14" t="s">
        <v>3</v>
      </c>
      <c r="D1212" s="14">
        <v>2017</v>
      </c>
      <c r="E1212" s="14">
        <v>2017</v>
      </c>
      <c r="F1212" s="14" t="s">
        <v>102</v>
      </c>
      <c r="G1212" s="11"/>
      <c r="H1212" s="11">
        <v>0.16620000000000001</v>
      </c>
      <c r="I1212" s="11">
        <v>0.25480000000000003</v>
      </c>
      <c r="J1212" s="11">
        <v>0.3221</v>
      </c>
      <c r="K1212" s="11">
        <v>0.35369999999999996</v>
      </c>
    </row>
    <row r="1213" spans="1:11">
      <c r="A1213" s="81" t="s">
        <v>135</v>
      </c>
      <c r="B1213" s="14" t="s">
        <v>75</v>
      </c>
      <c r="C1213" s="14" t="s">
        <v>3</v>
      </c>
      <c r="D1213" s="14">
        <v>2017</v>
      </c>
      <c r="E1213" s="14">
        <v>2017</v>
      </c>
      <c r="F1213" s="14" t="s">
        <v>102</v>
      </c>
      <c r="G1213" s="11"/>
      <c r="H1213" s="11">
        <v>0.1069</v>
      </c>
      <c r="I1213" s="11">
        <v>0.19850000000000001</v>
      </c>
      <c r="J1213" s="11">
        <v>0.32819999999999999</v>
      </c>
      <c r="K1213" s="11">
        <v>0.34729999999999994</v>
      </c>
    </row>
    <row r="1214" spans="1:11">
      <c r="A1214" s="81" t="s">
        <v>136</v>
      </c>
      <c r="B1214" s="14" t="s">
        <v>75</v>
      </c>
      <c r="C1214" s="14" t="s">
        <v>3</v>
      </c>
      <c r="D1214" s="14">
        <v>2017</v>
      </c>
      <c r="E1214" s="14">
        <v>2017</v>
      </c>
      <c r="F1214" s="14" t="s">
        <v>102</v>
      </c>
      <c r="G1214" s="11"/>
      <c r="H1214" s="11">
        <v>0.1363</v>
      </c>
      <c r="I1214" s="11">
        <v>0.26329999999999998</v>
      </c>
      <c r="J1214" s="11">
        <v>0.26989999999999997</v>
      </c>
      <c r="K1214" s="11">
        <v>0.32579999999999998</v>
      </c>
    </row>
    <row r="1215" spans="1:11">
      <c r="A1215" s="81" t="s">
        <v>137</v>
      </c>
      <c r="B1215" s="14" t="s">
        <v>75</v>
      </c>
      <c r="C1215" s="14" t="s">
        <v>3</v>
      </c>
      <c r="D1215" s="14">
        <v>2017</v>
      </c>
      <c r="E1215" s="14">
        <v>2017</v>
      </c>
      <c r="F1215" s="14" t="s">
        <v>102</v>
      </c>
      <c r="G1215" s="11"/>
      <c r="H1215" s="11">
        <v>0.1714</v>
      </c>
      <c r="I1215" s="11">
        <v>0.29449999999999998</v>
      </c>
      <c r="J1215" s="11">
        <v>0.2601</v>
      </c>
      <c r="K1215" s="11">
        <v>0.28670000000000001</v>
      </c>
    </row>
    <row r="1216" spans="1:11">
      <c r="A1216" s="81" t="s">
        <v>138</v>
      </c>
      <c r="B1216" s="14" t="s">
        <v>75</v>
      </c>
      <c r="C1216" s="14" t="s">
        <v>3</v>
      </c>
      <c r="D1216" s="14">
        <v>2017</v>
      </c>
      <c r="E1216" s="14">
        <v>2017</v>
      </c>
      <c r="F1216" s="14" t="s">
        <v>102</v>
      </c>
      <c r="G1216" s="11"/>
      <c r="H1216" s="11">
        <v>0.12240000000000001</v>
      </c>
      <c r="I1216" s="11">
        <v>0.2041</v>
      </c>
      <c r="J1216" s="11">
        <v>0.34009999999999996</v>
      </c>
      <c r="K1216" s="11">
        <v>0.36729999999999996</v>
      </c>
    </row>
    <row r="1217" spans="1:11">
      <c r="A1217" s="81" t="s">
        <v>139</v>
      </c>
      <c r="B1217" s="14" t="s">
        <v>75</v>
      </c>
      <c r="C1217" s="14" t="s">
        <v>3</v>
      </c>
      <c r="D1217" s="14">
        <v>2017</v>
      </c>
      <c r="E1217" s="14">
        <v>2017</v>
      </c>
      <c r="F1217" s="14" t="s">
        <v>102</v>
      </c>
      <c r="G1217" s="11"/>
      <c r="H1217" s="11">
        <v>6.54E-2</v>
      </c>
      <c r="I1217" s="11">
        <v>0.14949999999999999</v>
      </c>
      <c r="J1217" s="11">
        <v>0.20559999999999998</v>
      </c>
      <c r="K1217" s="11">
        <v>0.25230000000000002</v>
      </c>
    </row>
    <row r="1218" spans="1:11">
      <c r="A1218" s="81" t="s">
        <v>140</v>
      </c>
      <c r="B1218" s="14" t="s">
        <v>75</v>
      </c>
      <c r="C1218" s="14" t="s">
        <v>3</v>
      </c>
      <c r="D1218" s="14">
        <v>2017</v>
      </c>
      <c r="E1218" s="14">
        <v>2017</v>
      </c>
      <c r="F1218" s="14" t="s">
        <v>102</v>
      </c>
      <c r="G1218" s="11"/>
      <c r="H1218" s="11">
        <v>0.12970000000000001</v>
      </c>
      <c r="I1218" s="11">
        <v>0.2407</v>
      </c>
      <c r="J1218" s="11">
        <v>0.1822</v>
      </c>
      <c r="K1218" s="11">
        <v>0.2064</v>
      </c>
    </row>
    <row r="1219" spans="1:11">
      <c r="A1219" s="81" t="s">
        <v>141</v>
      </c>
      <c r="B1219" s="14" t="s">
        <v>75</v>
      </c>
      <c r="C1219" s="14" t="s">
        <v>3</v>
      </c>
      <c r="D1219" s="14">
        <v>2017</v>
      </c>
      <c r="E1219" s="14">
        <v>2017</v>
      </c>
      <c r="F1219" s="14" t="s">
        <v>102</v>
      </c>
      <c r="G1219" s="11"/>
      <c r="H1219" s="11">
        <v>9.4700000000000006E-2</v>
      </c>
      <c r="I1219" s="11">
        <v>0.18600000000000003</v>
      </c>
      <c r="J1219" s="11">
        <v>0.1726</v>
      </c>
      <c r="K1219" s="11">
        <v>0.20379999999999998</v>
      </c>
    </row>
    <row r="1220" spans="1:11">
      <c r="A1220" s="81" t="s">
        <v>142</v>
      </c>
      <c r="B1220" s="14" t="s">
        <v>75</v>
      </c>
      <c r="C1220" s="14" t="s">
        <v>3</v>
      </c>
      <c r="D1220" s="14">
        <v>2017</v>
      </c>
      <c r="E1220" s="14">
        <v>2017</v>
      </c>
      <c r="F1220" s="14" t="s">
        <v>102</v>
      </c>
      <c r="G1220" s="11"/>
      <c r="H1220" s="11">
        <v>9.8800000000000013E-2</v>
      </c>
      <c r="I1220" s="11">
        <v>0.20100000000000001</v>
      </c>
      <c r="J1220" s="11">
        <v>0.14380000000000001</v>
      </c>
      <c r="K1220" s="11">
        <v>0.16550000000000001</v>
      </c>
    </row>
    <row r="1221" spans="1:11">
      <c r="A1221" s="81" t="s">
        <v>143</v>
      </c>
      <c r="B1221" s="14" t="s">
        <v>74</v>
      </c>
      <c r="C1221" s="14" t="s">
        <v>3</v>
      </c>
      <c r="D1221" s="14">
        <v>2017</v>
      </c>
      <c r="E1221" s="14">
        <v>2017</v>
      </c>
      <c r="F1221" s="14" t="s">
        <v>102</v>
      </c>
      <c r="G1221" s="11"/>
      <c r="H1221" s="11">
        <v>0.11789999999999999</v>
      </c>
      <c r="I1221" s="11">
        <v>0.22899999999999998</v>
      </c>
      <c r="J1221" s="11">
        <v>7.1300000000000002E-2</v>
      </c>
      <c r="K1221" s="11">
        <v>0.11689999999999999</v>
      </c>
    </row>
    <row r="1222" spans="1:11">
      <c r="A1222" s="81" t="s">
        <v>144</v>
      </c>
      <c r="B1222" s="14" t="s">
        <v>74</v>
      </c>
      <c r="C1222" s="14" t="s">
        <v>3</v>
      </c>
      <c r="D1222" s="14">
        <v>2017</v>
      </c>
      <c r="E1222" s="14">
        <v>2017</v>
      </c>
      <c r="F1222" s="14" t="s">
        <v>102</v>
      </c>
      <c r="G1222" s="11"/>
      <c r="H1222" s="11">
        <v>9.0700000000000003E-2</v>
      </c>
      <c r="I1222" s="11">
        <v>0.18379999999999999</v>
      </c>
      <c r="J1222" s="11">
        <v>5.2199999999999996E-2</v>
      </c>
      <c r="K1222" s="11">
        <v>8.9600000000000013E-2</v>
      </c>
    </row>
    <row r="1223" spans="1:11">
      <c r="A1223" s="81" t="s">
        <v>145</v>
      </c>
      <c r="B1223" s="14" t="s">
        <v>75</v>
      </c>
      <c r="C1223" s="14" t="s">
        <v>3</v>
      </c>
      <c r="D1223" s="14">
        <v>2017</v>
      </c>
      <c r="E1223" s="14">
        <v>2017</v>
      </c>
      <c r="F1223" s="14" t="s">
        <v>102</v>
      </c>
      <c r="G1223" s="11"/>
      <c r="H1223" s="11">
        <v>7.3700000000000002E-2</v>
      </c>
      <c r="I1223" s="11">
        <v>0.1474</v>
      </c>
      <c r="J1223" s="11">
        <v>0.20190000000000002</v>
      </c>
      <c r="K1223" s="11">
        <v>0.23079999999999998</v>
      </c>
    </row>
    <row r="1224" spans="1:11">
      <c r="A1224" s="81" t="s">
        <v>146</v>
      </c>
      <c r="B1224" s="14" t="s">
        <v>75</v>
      </c>
      <c r="C1224" s="14" t="s">
        <v>3</v>
      </c>
      <c r="D1224" s="14">
        <v>2017</v>
      </c>
      <c r="E1224" s="14">
        <v>2017</v>
      </c>
      <c r="F1224" s="14" t="s">
        <v>102</v>
      </c>
      <c r="G1224" s="11"/>
      <c r="H1224" s="11">
        <v>0.17420000000000002</v>
      </c>
      <c r="I1224" s="11">
        <v>0.28939999999999999</v>
      </c>
      <c r="J1224" s="11">
        <v>0.16449999999999998</v>
      </c>
      <c r="K1224" s="11">
        <v>0.1943</v>
      </c>
    </row>
    <row r="1225" spans="1:11">
      <c r="A1225" s="81" t="s">
        <v>147</v>
      </c>
      <c r="B1225" s="14" t="s">
        <v>74</v>
      </c>
      <c r="C1225" s="14" t="s">
        <v>3</v>
      </c>
      <c r="D1225" s="14">
        <v>2017</v>
      </c>
      <c r="E1225" s="14">
        <v>2017</v>
      </c>
      <c r="F1225" s="14" t="s">
        <v>102</v>
      </c>
      <c r="G1225" s="11"/>
      <c r="H1225" s="11">
        <v>0.11609999999999999</v>
      </c>
      <c r="I1225" s="11">
        <v>0.22450000000000001</v>
      </c>
      <c r="J1225" s="11">
        <v>7.2300000000000003E-2</v>
      </c>
      <c r="K1225" s="11">
        <v>0.1153</v>
      </c>
    </row>
    <row r="1226" spans="1:11">
      <c r="A1226" s="81" t="s">
        <v>148</v>
      </c>
      <c r="B1226" s="14" t="s">
        <v>75</v>
      </c>
      <c r="C1226" s="14" t="s">
        <v>3</v>
      </c>
      <c r="D1226" s="14">
        <v>2017</v>
      </c>
      <c r="E1226" s="14">
        <v>2017</v>
      </c>
      <c r="F1226" s="14" t="s">
        <v>102</v>
      </c>
      <c r="G1226" s="11"/>
      <c r="H1226" s="11">
        <v>0.16309999999999999</v>
      </c>
      <c r="I1226" s="11">
        <v>0.24729999999999999</v>
      </c>
      <c r="J1226" s="11">
        <v>0.26340000000000002</v>
      </c>
      <c r="K1226" s="11">
        <v>0.2903</v>
      </c>
    </row>
    <row r="1227" spans="1:11">
      <c r="A1227" s="81" t="s">
        <v>149</v>
      </c>
      <c r="B1227" s="14" t="s">
        <v>75</v>
      </c>
      <c r="C1227" s="14" t="s">
        <v>3</v>
      </c>
      <c r="D1227" s="14">
        <v>2017</v>
      </c>
      <c r="E1227" s="14">
        <v>2017</v>
      </c>
      <c r="F1227" s="14" t="s">
        <v>102</v>
      </c>
      <c r="G1227" s="11"/>
      <c r="H1227" s="11">
        <v>0.2311</v>
      </c>
      <c r="I1227" s="11">
        <v>0.3528</v>
      </c>
      <c r="J1227" s="11">
        <v>0.24129999999999999</v>
      </c>
      <c r="K1227" s="11">
        <v>0.2717</v>
      </c>
    </row>
    <row r="1228" spans="1:11">
      <c r="A1228" s="81" t="s">
        <v>150</v>
      </c>
      <c r="B1228" s="14" t="s">
        <v>74</v>
      </c>
      <c r="C1228" s="14" t="s">
        <v>3</v>
      </c>
      <c r="D1228" s="14">
        <v>2017</v>
      </c>
      <c r="E1228" s="14">
        <v>2017</v>
      </c>
      <c r="F1228" s="14" t="s">
        <v>102</v>
      </c>
      <c r="G1228" s="11"/>
      <c r="H1228" s="11">
        <v>0.12380000000000001</v>
      </c>
      <c r="I1228" s="11">
        <v>0.23129999999999998</v>
      </c>
      <c r="J1228" s="11">
        <v>5.91E-2</v>
      </c>
      <c r="K1228" s="11">
        <v>9.8299999999999998E-2</v>
      </c>
    </row>
    <row r="1229" spans="1:11">
      <c r="A1229" s="81" t="s">
        <v>151</v>
      </c>
      <c r="B1229" s="14" t="s">
        <v>74</v>
      </c>
      <c r="C1229" s="14" t="s">
        <v>3</v>
      </c>
      <c r="D1229" s="14">
        <v>2017</v>
      </c>
      <c r="E1229" s="14">
        <v>2017</v>
      </c>
      <c r="F1229" s="14" t="s">
        <v>102</v>
      </c>
      <c r="G1229" s="11"/>
      <c r="H1229" s="11">
        <v>0.1024</v>
      </c>
      <c r="I1229" s="11">
        <v>0.20679999999999998</v>
      </c>
      <c r="J1229" s="11">
        <v>0.08</v>
      </c>
      <c r="K1229" s="11">
        <v>0.1162</v>
      </c>
    </row>
    <row r="1230" spans="1:11">
      <c r="A1230" s="81" t="s">
        <v>152</v>
      </c>
      <c r="B1230" s="14" t="s">
        <v>75</v>
      </c>
      <c r="C1230" s="14" t="s">
        <v>3</v>
      </c>
      <c r="D1230" s="14">
        <v>2017</v>
      </c>
      <c r="E1230" s="14">
        <v>2017</v>
      </c>
      <c r="F1230" s="14" t="s">
        <v>102</v>
      </c>
      <c r="G1230" s="11"/>
      <c r="H1230" s="11">
        <v>0.18420000000000003</v>
      </c>
      <c r="I1230" s="11">
        <v>0.28550000000000003</v>
      </c>
      <c r="J1230" s="11">
        <v>0.26219999999999999</v>
      </c>
      <c r="K1230" s="11">
        <v>0.28910000000000002</v>
      </c>
    </row>
    <row r="1231" spans="1:11">
      <c r="A1231" s="81" t="s">
        <v>153</v>
      </c>
      <c r="B1231" s="14" t="s">
        <v>74</v>
      </c>
      <c r="C1231" s="14" t="s">
        <v>3</v>
      </c>
      <c r="D1231" s="14">
        <v>2017</v>
      </c>
      <c r="E1231" s="14">
        <v>2017</v>
      </c>
      <c r="F1231" s="14" t="s">
        <v>102</v>
      </c>
      <c r="G1231" s="11"/>
      <c r="H1231" s="11">
        <v>7.5399999999999995E-2</v>
      </c>
      <c r="I1231" s="11">
        <v>0.16920000000000002</v>
      </c>
      <c r="J1231" s="11">
        <v>4.8600000000000004E-2</v>
      </c>
      <c r="K1231" s="11">
        <v>8.2500000000000004E-2</v>
      </c>
    </row>
    <row r="1232" spans="1:11">
      <c r="A1232" s="81" t="s">
        <v>154</v>
      </c>
      <c r="B1232" s="14" t="s">
        <v>74</v>
      </c>
      <c r="C1232" s="14" t="s">
        <v>3</v>
      </c>
      <c r="D1232" s="14">
        <v>2017</v>
      </c>
      <c r="E1232" s="14">
        <v>2017</v>
      </c>
      <c r="F1232" s="14" t="s">
        <v>102</v>
      </c>
      <c r="G1232" s="11"/>
      <c r="H1232" s="11">
        <v>8.9800000000000005E-2</v>
      </c>
      <c r="I1232" s="11">
        <v>0.20250000000000001</v>
      </c>
      <c r="J1232" s="11">
        <v>5.7200000000000001E-2</v>
      </c>
      <c r="K1232" s="11">
        <v>9.6699999999999994E-2</v>
      </c>
    </row>
    <row r="1233" spans="1:11">
      <c r="A1233" s="81" t="s">
        <v>155</v>
      </c>
      <c r="B1233" s="14" t="s">
        <v>74</v>
      </c>
      <c r="C1233" s="14" t="s">
        <v>3</v>
      </c>
      <c r="D1233" s="14">
        <v>2017</v>
      </c>
      <c r="E1233" s="14">
        <v>2017</v>
      </c>
      <c r="F1233" s="14" t="s">
        <v>102</v>
      </c>
      <c r="G1233" s="11"/>
      <c r="H1233" s="11">
        <v>7.7100000000000002E-2</v>
      </c>
      <c r="I1233" s="11">
        <v>0.18469999999999998</v>
      </c>
      <c r="J1233" s="11">
        <v>5.1299999999999998E-2</v>
      </c>
      <c r="K1233" s="11">
        <v>8.0500000000000002E-2</v>
      </c>
    </row>
    <row r="1234" spans="1:11">
      <c r="A1234" s="81" t="s">
        <v>156</v>
      </c>
      <c r="B1234" s="14" t="s">
        <v>74</v>
      </c>
      <c r="C1234" s="14" t="s">
        <v>3</v>
      </c>
      <c r="D1234" s="14">
        <v>2017</v>
      </c>
      <c r="E1234" s="14">
        <v>2017</v>
      </c>
      <c r="F1234" s="14" t="s">
        <v>102</v>
      </c>
      <c r="G1234" s="11"/>
      <c r="H1234" s="11">
        <v>2.1700000000000001E-2</v>
      </c>
      <c r="I1234" s="11">
        <v>0.12640000000000001</v>
      </c>
      <c r="J1234" s="11">
        <v>7.1999999999999998E-3</v>
      </c>
      <c r="K1234" s="11">
        <v>4.0300000000000002E-2</v>
      </c>
    </row>
    <row r="1235" spans="1:11">
      <c r="A1235" s="81" t="s">
        <v>157</v>
      </c>
      <c r="B1235" s="14" t="s">
        <v>74</v>
      </c>
      <c r="C1235" s="14" t="s">
        <v>3</v>
      </c>
      <c r="D1235" s="14">
        <v>2017</v>
      </c>
      <c r="E1235" s="14">
        <v>2017</v>
      </c>
      <c r="F1235" s="14" t="s">
        <v>102</v>
      </c>
      <c r="G1235" s="11"/>
      <c r="H1235" s="11">
        <v>1.9599999999999999E-2</v>
      </c>
      <c r="I1235" s="11">
        <v>0.11749999999999999</v>
      </c>
      <c r="J1235" s="11">
        <v>5.6000000000000008E-3</v>
      </c>
      <c r="K1235" s="11">
        <v>3.2000000000000001E-2</v>
      </c>
    </row>
    <row r="1236" spans="1:11">
      <c r="A1236" s="81" t="s">
        <v>158</v>
      </c>
      <c r="B1236" s="14" t="s">
        <v>75</v>
      </c>
      <c r="C1236" s="14" t="s">
        <v>3</v>
      </c>
      <c r="D1236" s="14">
        <v>2017</v>
      </c>
      <c r="E1236" s="14">
        <v>2017</v>
      </c>
      <c r="F1236" s="14" t="s">
        <v>102</v>
      </c>
      <c r="G1236" s="11"/>
      <c r="H1236" s="11">
        <v>0.16570000000000001</v>
      </c>
      <c r="I1236" s="11">
        <v>0.28339999999999999</v>
      </c>
      <c r="J1236" s="11">
        <v>0.23559999999999998</v>
      </c>
      <c r="K1236" s="11">
        <v>0.26780000000000004</v>
      </c>
    </row>
    <row r="1237" spans="1:11">
      <c r="A1237" s="81" t="s">
        <v>159</v>
      </c>
      <c r="B1237" s="14" t="s">
        <v>75</v>
      </c>
      <c r="C1237" s="14" t="s">
        <v>3</v>
      </c>
      <c r="D1237" s="14">
        <v>2017</v>
      </c>
      <c r="E1237" s="14">
        <v>2017</v>
      </c>
      <c r="F1237" s="14" t="s">
        <v>102</v>
      </c>
      <c r="G1237" s="11"/>
      <c r="H1237" s="11">
        <v>0.04</v>
      </c>
      <c r="I1237" s="11">
        <v>0.08</v>
      </c>
      <c r="J1237" s="11">
        <v>0.16</v>
      </c>
      <c r="K1237" s="11">
        <v>0.16</v>
      </c>
    </row>
    <row r="1238" spans="1:11">
      <c r="A1238" s="81" t="s">
        <v>160</v>
      </c>
      <c r="B1238" s="14" t="s">
        <v>75</v>
      </c>
      <c r="C1238" s="14" t="s">
        <v>3</v>
      </c>
      <c r="D1238" s="14">
        <v>2017</v>
      </c>
      <c r="E1238" s="14">
        <v>2017</v>
      </c>
      <c r="F1238" s="14" t="s">
        <v>102</v>
      </c>
      <c r="G1238" s="11"/>
      <c r="H1238" s="11">
        <v>0.1421</v>
      </c>
      <c r="I1238" s="11">
        <v>0.25</v>
      </c>
      <c r="J1238" s="11">
        <v>0.3115</v>
      </c>
      <c r="K1238" s="11">
        <v>0.34429999999999999</v>
      </c>
    </row>
    <row r="1239" spans="1:11">
      <c r="A1239" s="81" t="s">
        <v>161</v>
      </c>
      <c r="B1239" s="14" t="s">
        <v>74</v>
      </c>
      <c r="C1239" s="14" t="s">
        <v>3</v>
      </c>
      <c r="D1239" s="14">
        <v>2017</v>
      </c>
      <c r="E1239" s="14">
        <v>2017</v>
      </c>
      <c r="F1239" s="14" t="s">
        <v>102</v>
      </c>
      <c r="G1239" s="11"/>
      <c r="H1239" s="11">
        <v>1.2500000000000001E-2</v>
      </c>
      <c r="I1239" s="11">
        <v>0.11840000000000001</v>
      </c>
      <c r="J1239" s="11">
        <v>5.3E-3</v>
      </c>
      <c r="K1239" s="11">
        <v>4.2599999999999999E-2</v>
      </c>
    </row>
    <row r="1240" spans="1:11">
      <c r="A1240" s="81" t="s">
        <v>162</v>
      </c>
      <c r="B1240" s="14" t="s">
        <v>74</v>
      </c>
      <c r="C1240" s="14" t="s">
        <v>3</v>
      </c>
      <c r="D1240" s="14">
        <v>2017</v>
      </c>
      <c r="E1240" s="14">
        <v>2017</v>
      </c>
      <c r="F1240" s="14" t="s">
        <v>102</v>
      </c>
      <c r="G1240" s="11"/>
      <c r="H1240" s="11">
        <v>0.1048</v>
      </c>
      <c r="I1240" s="11">
        <v>0.21859999999999999</v>
      </c>
      <c r="J1240" s="11">
        <v>5.79E-2</v>
      </c>
      <c r="K1240" s="11">
        <v>0.1012</v>
      </c>
    </row>
    <row r="1241" spans="1:11">
      <c r="A1241" s="81" t="s">
        <v>163</v>
      </c>
      <c r="B1241" s="14" t="s">
        <v>75</v>
      </c>
      <c r="C1241" s="14" t="s">
        <v>3</v>
      </c>
      <c r="D1241" s="14">
        <v>2017</v>
      </c>
      <c r="E1241" s="14">
        <v>2017</v>
      </c>
      <c r="F1241" s="14" t="s">
        <v>102</v>
      </c>
      <c r="G1241" s="11"/>
      <c r="H1241" s="11">
        <v>0.1716</v>
      </c>
      <c r="I1241" s="11">
        <v>0.28670000000000001</v>
      </c>
      <c r="J1241" s="11">
        <v>0.19450000000000001</v>
      </c>
      <c r="K1241" s="11">
        <v>0.22920000000000001</v>
      </c>
    </row>
    <row r="1242" spans="1:11">
      <c r="A1242" s="81" t="s">
        <v>164</v>
      </c>
      <c r="B1242" s="14" t="s">
        <v>75</v>
      </c>
      <c r="C1242" s="14" t="s">
        <v>3</v>
      </c>
      <c r="D1242" s="14">
        <v>2017</v>
      </c>
      <c r="E1242" s="14">
        <v>2017</v>
      </c>
      <c r="F1242" s="14" t="s">
        <v>102</v>
      </c>
      <c r="G1242" s="11"/>
      <c r="H1242" s="11">
        <v>0.16149999999999998</v>
      </c>
      <c r="I1242" s="11">
        <v>0.24859999999999999</v>
      </c>
      <c r="J1242" s="11">
        <v>0.26839999999999997</v>
      </c>
      <c r="K1242" s="11">
        <v>0.29320000000000002</v>
      </c>
    </row>
    <row r="1243" spans="1:11">
      <c r="A1243" s="81" t="s">
        <v>165</v>
      </c>
      <c r="B1243" s="14" t="s">
        <v>75</v>
      </c>
      <c r="C1243" s="14" t="s">
        <v>3</v>
      </c>
      <c r="D1243" s="14">
        <v>2017</v>
      </c>
      <c r="E1243" s="14">
        <v>2017</v>
      </c>
      <c r="F1243" s="14" t="s">
        <v>102</v>
      </c>
      <c r="G1243" s="11"/>
      <c r="H1243" s="11">
        <v>0.16940000000000002</v>
      </c>
      <c r="I1243" s="11">
        <v>0.27429999999999999</v>
      </c>
      <c r="J1243" s="11">
        <v>0.2145</v>
      </c>
      <c r="K1243" s="11">
        <v>0.23929999999999998</v>
      </c>
    </row>
    <row r="1244" spans="1:11">
      <c r="A1244" s="81" t="s">
        <v>166</v>
      </c>
      <c r="B1244" s="14" t="s">
        <v>75</v>
      </c>
      <c r="C1244" s="14" t="s">
        <v>3</v>
      </c>
      <c r="D1244" s="14">
        <v>2017</v>
      </c>
      <c r="E1244" s="14">
        <v>2017</v>
      </c>
      <c r="F1244" s="14" t="s">
        <v>102</v>
      </c>
      <c r="G1244" s="11"/>
      <c r="H1244" s="11">
        <v>0.12640000000000001</v>
      </c>
      <c r="I1244" s="11">
        <v>0.25670000000000004</v>
      </c>
      <c r="J1244" s="11">
        <v>0.22989999999999999</v>
      </c>
      <c r="K1244" s="11">
        <v>0.26440000000000002</v>
      </c>
    </row>
    <row r="1245" spans="1:11">
      <c r="A1245" s="81" t="s">
        <v>167</v>
      </c>
      <c r="B1245" s="14" t="s">
        <v>74</v>
      </c>
      <c r="C1245" s="14" t="s">
        <v>3</v>
      </c>
      <c r="D1245" s="14">
        <v>2017</v>
      </c>
      <c r="E1245" s="14">
        <v>2017</v>
      </c>
      <c r="F1245" s="14" t="s">
        <v>102</v>
      </c>
      <c r="G1245" s="11"/>
      <c r="H1245" s="11">
        <v>0.15920000000000001</v>
      </c>
      <c r="I1245" s="11">
        <v>0.29260000000000003</v>
      </c>
      <c r="J1245" s="11">
        <v>9.2499999999999999E-2</v>
      </c>
      <c r="K1245" s="11">
        <v>0.13300000000000001</v>
      </c>
    </row>
    <row r="1246" spans="1:11">
      <c r="A1246" s="81" t="s">
        <v>168</v>
      </c>
      <c r="B1246" s="14" t="s">
        <v>75</v>
      </c>
      <c r="C1246" s="14" t="s">
        <v>3</v>
      </c>
      <c r="D1246" s="14">
        <v>2017</v>
      </c>
      <c r="E1246" s="14">
        <v>2017</v>
      </c>
      <c r="F1246" s="14" t="s">
        <v>102</v>
      </c>
      <c r="G1246" s="11"/>
      <c r="H1246" s="11">
        <v>9.5700000000000007E-2</v>
      </c>
      <c r="I1246" s="11">
        <v>0.19269999999999998</v>
      </c>
      <c r="J1246" s="11">
        <v>0.14419999999999999</v>
      </c>
      <c r="K1246" s="11">
        <v>0.18329999999999999</v>
      </c>
    </row>
    <row r="1247" spans="1:11">
      <c r="A1247" s="81" t="s">
        <v>169</v>
      </c>
      <c r="B1247" s="14" t="s">
        <v>74</v>
      </c>
      <c r="C1247" s="14" t="s">
        <v>3</v>
      </c>
      <c r="D1247" s="14">
        <v>2017</v>
      </c>
      <c r="E1247" s="14">
        <v>2017</v>
      </c>
      <c r="F1247" s="14" t="s">
        <v>102</v>
      </c>
      <c r="G1247" s="11"/>
      <c r="H1247" s="11">
        <v>0.13550000000000001</v>
      </c>
      <c r="I1247" s="11">
        <v>0.26440000000000002</v>
      </c>
      <c r="J1247" s="11">
        <v>8.8399999999999992E-2</v>
      </c>
      <c r="K1247" s="11">
        <v>0.13170000000000001</v>
      </c>
    </row>
    <row r="1248" spans="1:11">
      <c r="A1248" s="81" t="s">
        <v>170</v>
      </c>
      <c r="B1248" s="14" t="s">
        <v>74</v>
      </c>
      <c r="C1248" s="14" t="s">
        <v>3</v>
      </c>
      <c r="D1248" s="14">
        <v>2017</v>
      </c>
      <c r="E1248" s="14">
        <v>2017</v>
      </c>
      <c r="F1248" s="14" t="s">
        <v>102</v>
      </c>
      <c r="G1248" s="11"/>
      <c r="H1248" s="11">
        <v>0.10349999999999999</v>
      </c>
      <c r="I1248" s="11">
        <v>0.22309999999999999</v>
      </c>
      <c r="J1248" s="11">
        <v>5.33E-2</v>
      </c>
      <c r="K1248" s="11">
        <v>9.4E-2</v>
      </c>
    </row>
    <row r="1249" spans="1:11">
      <c r="A1249" s="81" t="s">
        <v>171</v>
      </c>
      <c r="B1249" s="14" t="s">
        <v>75</v>
      </c>
      <c r="C1249" s="14" t="s">
        <v>3</v>
      </c>
      <c r="D1249" s="14">
        <v>2017</v>
      </c>
      <c r="E1249" s="14">
        <v>2017</v>
      </c>
      <c r="F1249" s="14" t="s">
        <v>102</v>
      </c>
      <c r="G1249" s="11"/>
      <c r="H1249" s="11">
        <v>0.21489999999999998</v>
      </c>
      <c r="I1249" s="11">
        <v>0.31190000000000001</v>
      </c>
      <c r="J1249" s="11">
        <v>0.37240000000000001</v>
      </c>
      <c r="K1249" s="11">
        <v>0.39950000000000002</v>
      </c>
    </row>
    <row r="1250" spans="1:11">
      <c r="A1250" t="s">
        <v>172</v>
      </c>
      <c r="B1250" s="14" t="s">
        <v>66</v>
      </c>
      <c r="C1250" s="14" t="s">
        <v>62</v>
      </c>
      <c r="D1250" s="14">
        <v>2017</v>
      </c>
      <c r="E1250" s="14">
        <v>2017</v>
      </c>
      <c r="F1250" s="14" t="s">
        <v>102</v>
      </c>
      <c r="G1250" s="14"/>
      <c r="H1250" s="11">
        <v>0.1336</v>
      </c>
      <c r="I1250" s="11">
        <v>0.23960000000000001</v>
      </c>
      <c r="J1250" s="11">
        <v>0.10310000000000001</v>
      </c>
      <c r="K1250" s="11">
        <v>0.13949999999999999</v>
      </c>
    </row>
    <row r="1251" spans="1:11">
      <c r="A1251" t="s">
        <v>173</v>
      </c>
      <c r="B1251" s="14" t="s">
        <v>74</v>
      </c>
      <c r="C1251" s="14" t="s">
        <v>62</v>
      </c>
      <c r="D1251" s="14">
        <v>2017</v>
      </c>
      <c r="E1251" s="14">
        <v>2017</v>
      </c>
      <c r="F1251" s="14" t="s">
        <v>102</v>
      </c>
      <c r="G1251" s="14"/>
      <c r="H1251" s="11">
        <v>0.1042</v>
      </c>
      <c r="I1251" s="11">
        <v>0.20569999999999999</v>
      </c>
      <c r="J1251" s="11">
        <v>6.2199999999999998E-2</v>
      </c>
      <c r="K1251" s="11">
        <v>9.9499999999999991E-2</v>
      </c>
    </row>
    <row r="1252" spans="1:11">
      <c r="A1252" t="s">
        <v>174</v>
      </c>
      <c r="B1252" s="14" t="s">
        <v>75</v>
      </c>
      <c r="C1252" s="14" t="s">
        <v>62</v>
      </c>
      <c r="D1252" s="14">
        <v>2017</v>
      </c>
      <c r="E1252" s="14">
        <v>2017</v>
      </c>
      <c r="F1252" s="14" t="s">
        <v>102</v>
      </c>
      <c r="G1252" s="14"/>
      <c r="H1252" s="11">
        <v>0</v>
      </c>
      <c r="I1252" s="11">
        <v>0.125</v>
      </c>
      <c r="J1252" s="11">
        <v>0</v>
      </c>
      <c r="K1252" s="11">
        <v>0</v>
      </c>
    </row>
    <row r="1253" spans="1:11">
      <c r="A1253" t="s">
        <v>175</v>
      </c>
      <c r="B1253" s="14" t="s">
        <v>75</v>
      </c>
      <c r="C1253" s="14" t="s">
        <v>62</v>
      </c>
      <c r="D1253" s="14">
        <v>2017</v>
      </c>
      <c r="E1253" s="14">
        <v>2017</v>
      </c>
      <c r="F1253" s="14" t="s">
        <v>102</v>
      </c>
      <c r="G1253" s="14"/>
      <c r="H1253" s="11">
        <v>0.11359999999999999</v>
      </c>
      <c r="I1253" s="11">
        <v>0.22159999999999999</v>
      </c>
      <c r="J1253" s="11">
        <v>0.16070000000000001</v>
      </c>
      <c r="K1253" s="11">
        <v>0.18010000000000001</v>
      </c>
    </row>
    <row r="1254" spans="1:11">
      <c r="A1254" t="s">
        <v>176</v>
      </c>
      <c r="B1254" s="14" t="s">
        <v>75</v>
      </c>
      <c r="C1254" s="14" t="s">
        <v>62</v>
      </c>
      <c r="D1254" s="14">
        <v>2017</v>
      </c>
      <c r="E1254" s="14">
        <v>2017</v>
      </c>
      <c r="F1254" s="14" t="s">
        <v>102</v>
      </c>
      <c r="G1254" s="14"/>
      <c r="H1254" s="11">
        <v>0.1368</v>
      </c>
      <c r="I1254" s="11">
        <v>0.23569999999999999</v>
      </c>
      <c r="J1254" s="11">
        <v>0.19370000000000001</v>
      </c>
      <c r="K1254" s="11">
        <v>0.22510000000000002</v>
      </c>
    </row>
    <row r="1255" spans="1:11">
      <c r="A1255" t="s">
        <v>177</v>
      </c>
      <c r="B1255" s="14" t="s">
        <v>75</v>
      </c>
      <c r="C1255" s="14" t="s">
        <v>62</v>
      </c>
      <c r="D1255" s="14">
        <v>2017</v>
      </c>
      <c r="E1255" s="14">
        <v>2017</v>
      </c>
      <c r="F1255" s="14" t="s">
        <v>102</v>
      </c>
      <c r="G1255" s="14"/>
      <c r="H1255" s="11">
        <v>0.13439999999999999</v>
      </c>
      <c r="I1255" s="11">
        <v>0.2228</v>
      </c>
      <c r="J1255" s="11">
        <v>0.22109999999999999</v>
      </c>
      <c r="K1255" s="11">
        <v>0.25509999999999999</v>
      </c>
    </row>
    <row r="1256" spans="1:11">
      <c r="A1256" t="s">
        <v>178</v>
      </c>
      <c r="B1256" s="14" t="s">
        <v>75</v>
      </c>
      <c r="C1256" s="14" t="s">
        <v>62</v>
      </c>
      <c r="D1256" s="14">
        <v>2017</v>
      </c>
      <c r="E1256" s="14">
        <v>2017</v>
      </c>
      <c r="F1256" s="14" t="s">
        <v>102</v>
      </c>
      <c r="G1256" s="14"/>
      <c r="H1256" s="11">
        <v>9.3800000000000008E-2</v>
      </c>
      <c r="I1256" s="11">
        <v>0.14580000000000001</v>
      </c>
      <c r="J1256" s="11">
        <v>0.23440000000000003</v>
      </c>
      <c r="K1256" s="11">
        <v>0.26039999999999996</v>
      </c>
    </row>
    <row r="1257" spans="1:11">
      <c r="A1257" t="s">
        <v>179</v>
      </c>
      <c r="B1257" s="14" t="s">
        <v>74</v>
      </c>
      <c r="C1257" s="14" t="s">
        <v>62</v>
      </c>
      <c r="D1257" s="14">
        <v>2017</v>
      </c>
      <c r="E1257" s="14">
        <v>2017</v>
      </c>
      <c r="F1257" s="14" t="s">
        <v>102</v>
      </c>
      <c r="G1257" s="14"/>
      <c r="H1257" s="11">
        <v>7.1300000000000002E-2</v>
      </c>
      <c r="I1257" s="11">
        <v>0.15890000000000001</v>
      </c>
      <c r="J1257" s="11">
        <v>4.7800000000000002E-2</v>
      </c>
      <c r="K1257" s="11">
        <v>8.3699999999999997E-2</v>
      </c>
    </row>
    <row r="1258" spans="1:11">
      <c r="A1258" t="s">
        <v>180</v>
      </c>
      <c r="B1258" s="14" t="s">
        <v>75</v>
      </c>
      <c r="C1258" s="14" t="s">
        <v>62</v>
      </c>
      <c r="D1258" s="14">
        <v>2017</v>
      </c>
      <c r="E1258" s="14">
        <v>2017</v>
      </c>
      <c r="F1258" s="14" t="s">
        <v>102</v>
      </c>
      <c r="G1258" s="14"/>
      <c r="H1258" s="11">
        <v>0.1867</v>
      </c>
      <c r="I1258" s="11">
        <v>0.24210000000000001</v>
      </c>
      <c r="J1258" s="11">
        <v>0.42330000000000001</v>
      </c>
      <c r="K1258" s="11">
        <v>0.44920000000000004</v>
      </c>
    </row>
    <row r="1259" spans="1:11">
      <c r="A1259" t="s">
        <v>181</v>
      </c>
      <c r="B1259" s="14" t="s">
        <v>75</v>
      </c>
      <c r="C1259" s="14" t="s">
        <v>62</v>
      </c>
      <c r="D1259" s="14">
        <v>2017</v>
      </c>
      <c r="E1259" s="14">
        <v>2017</v>
      </c>
      <c r="F1259" s="14" t="s">
        <v>102</v>
      </c>
      <c r="G1259" s="14"/>
      <c r="H1259" s="11">
        <v>0.1293</v>
      </c>
      <c r="I1259" s="11">
        <v>0.22850000000000001</v>
      </c>
      <c r="J1259" s="11">
        <v>0.21059999999999998</v>
      </c>
      <c r="K1259" s="11">
        <v>0.2354</v>
      </c>
    </row>
    <row r="1260" spans="1:11">
      <c r="A1260" t="s">
        <v>123</v>
      </c>
      <c r="B1260" s="14" t="s">
        <v>74</v>
      </c>
      <c r="C1260" s="14" t="s">
        <v>62</v>
      </c>
      <c r="D1260" s="14">
        <v>2017</v>
      </c>
      <c r="E1260" s="14">
        <v>2017</v>
      </c>
      <c r="F1260" s="14" t="s">
        <v>102</v>
      </c>
      <c r="G1260" s="14"/>
      <c r="H1260" s="11">
        <v>0.14929999999999999</v>
      </c>
      <c r="I1260" s="11">
        <v>0.28600000000000003</v>
      </c>
      <c r="J1260" s="11">
        <v>0.10390000000000001</v>
      </c>
      <c r="K1260" s="11">
        <v>0.16350000000000001</v>
      </c>
    </row>
    <row r="1261" spans="1:11">
      <c r="A1261" t="s">
        <v>124</v>
      </c>
      <c r="B1261" s="14" t="s">
        <v>75</v>
      </c>
      <c r="C1261" s="14" t="s">
        <v>62</v>
      </c>
      <c r="D1261" s="14">
        <v>2017</v>
      </c>
      <c r="E1261" s="14">
        <v>2017</v>
      </c>
      <c r="F1261" s="14" t="s">
        <v>102</v>
      </c>
      <c r="G1261" s="14"/>
      <c r="H1261" s="11">
        <v>0.1351</v>
      </c>
      <c r="I1261" s="11">
        <v>0.22109999999999999</v>
      </c>
      <c r="J1261" s="11">
        <v>0.1351</v>
      </c>
      <c r="K1261" s="11">
        <v>0.1474</v>
      </c>
    </row>
    <row r="1262" spans="1:11">
      <c r="A1262" t="s">
        <v>125</v>
      </c>
      <c r="B1262" s="14" t="s">
        <v>75</v>
      </c>
      <c r="C1262" s="14" t="s">
        <v>62</v>
      </c>
      <c r="D1262" s="14">
        <v>2017</v>
      </c>
      <c r="E1262" s="14">
        <v>2017</v>
      </c>
      <c r="F1262" s="14" t="s">
        <v>102</v>
      </c>
      <c r="G1262" s="14"/>
      <c r="H1262" s="11">
        <v>0.13339999999999999</v>
      </c>
      <c r="I1262" s="11">
        <v>0.2329</v>
      </c>
      <c r="J1262" s="11">
        <v>0.22670000000000001</v>
      </c>
      <c r="K1262" s="11">
        <v>0.24660000000000001</v>
      </c>
    </row>
    <row r="1263" spans="1:11">
      <c r="A1263" t="s">
        <v>126</v>
      </c>
      <c r="B1263" s="14" t="s">
        <v>75</v>
      </c>
      <c r="C1263" s="14" t="s">
        <v>62</v>
      </c>
      <c r="D1263" s="14">
        <v>2017</v>
      </c>
      <c r="E1263" s="14">
        <v>2017</v>
      </c>
      <c r="F1263" s="14" t="s">
        <v>102</v>
      </c>
      <c r="G1263" s="14"/>
      <c r="H1263" s="11">
        <v>0.1825</v>
      </c>
      <c r="I1263" s="11">
        <v>0.29480000000000001</v>
      </c>
      <c r="J1263" s="11">
        <v>0.25869999999999999</v>
      </c>
      <c r="K1263" s="11">
        <v>0.29339999999999999</v>
      </c>
    </row>
    <row r="1264" spans="1:11">
      <c r="A1264" t="s">
        <v>127</v>
      </c>
      <c r="B1264" s="14" t="s">
        <v>75</v>
      </c>
      <c r="C1264" s="14" t="s">
        <v>62</v>
      </c>
      <c r="D1264" s="14">
        <v>2017</v>
      </c>
      <c r="E1264" s="14">
        <v>2017</v>
      </c>
      <c r="F1264" s="14" t="s">
        <v>102</v>
      </c>
      <c r="G1264" s="14"/>
      <c r="H1264" s="11">
        <v>0.13</v>
      </c>
      <c r="I1264" s="11">
        <v>0.23319999999999999</v>
      </c>
      <c r="J1264" s="11">
        <v>0.3004</v>
      </c>
      <c r="K1264" s="11">
        <v>0.33630000000000004</v>
      </c>
    </row>
    <row r="1265" spans="1:11">
      <c r="A1265" t="s">
        <v>128</v>
      </c>
      <c r="B1265" s="14" t="s">
        <v>75</v>
      </c>
      <c r="C1265" s="14" t="s">
        <v>62</v>
      </c>
      <c r="D1265" s="14">
        <v>2017</v>
      </c>
      <c r="E1265" s="14">
        <v>2017</v>
      </c>
      <c r="F1265" s="14" t="s">
        <v>102</v>
      </c>
      <c r="G1265" s="14"/>
      <c r="H1265" s="11">
        <v>0.18679999999999999</v>
      </c>
      <c r="I1265" s="11">
        <v>0.3029</v>
      </c>
      <c r="J1265" s="11">
        <v>0.16159999999999999</v>
      </c>
      <c r="K1265" s="11">
        <v>0.1898</v>
      </c>
    </row>
    <row r="1266" spans="1:11">
      <c r="A1266" t="s">
        <v>129</v>
      </c>
      <c r="B1266" s="14" t="s">
        <v>75</v>
      </c>
      <c r="C1266" s="14" t="s">
        <v>62</v>
      </c>
      <c r="D1266" s="14">
        <v>2017</v>
      </c>
      <c r="E1266" s="14">
        <v>2017</v>
      </c>
      <c r="F1266" s="14" t="s">
        <v>102</v>
      </c>
      <c r="G1266" s="14"/>
      <c r="H1266" s="11">
        <v>0.23370000000000002</v>
      </c>
      <c r="I1266" s="11">
        <v>0.3337</v>
      </c>
      <c r="J1266" s="11">
        <v>0.23760000000000001</v>
      </c>
      <c r="K1266" s="11">
        <v>0.2616</v>
      </c>
    </row>
    <row r="1267" spans="1:11">
      <c r="A1267" t="s">
        <v>130</v>
      </c>
      <c r="B1267" s="14" t="s">
        <v>75</v>
      </c>
      <c r="C1267" s="14" t="s">
        <v>62</v>
      </c>
      <c r="D1267" s="14">
        <v>2017</v>
      </c>
      <c r="E1267" s="14">
        <v>2017</v>
      </c>
      <c r="F1267" s="14" t="s">
        <v>102</v>
      </c>
      <c r="G1267" s="14"/>
      <c r="H1267" s="11">
        <v>7.8E-2</v>
      </c>
      <c r="I1267" s="11">
        <v>0.1802</v>
      </c>
      <c r="J1267" s="11">
        <v>0.28639999999999999</v>
      </c>
      <c r="K1267" s="11">
        <v>0.33229999999999998</v>
      </c>
    </row>
    <row r="1268" spans="1:11">
      <c r="A1268" t="s">
        <v>131</v>
      </c>
      <c r="B1268" s="14" t="s">
        <v>75</v>
      </c>
      <c r="C1268" s="14" t="s">
        <v>62</v>
      </c>
      <c r="D1268" s="14">
        <v>2017</v>
      </c>
      <c r="E1268" s="14">
        <v>2017</v>
      </c>
      <c r="F1268" s="14" t="s">
        <v>102</v>
      </c>
      <c r="G1268" s="14"/>
      <c r="H1268" s="11">
        <v>4.6100000000000002E-2</v>
      </c>
      <c r="I1268" s="11">
        <v>0.121</v>
      </c>
      <c r="J1268" s="11">
        <v>0.26219999999999999</v>
      </c>
      <c r="K1268" s="11">
        <v>0.28820000000000001</v>
      </c>
    </row>
    <row r="1269" spans="1:11">
      <c r="A1269" t="s">
        <v>132</v>
      </c>
      <c r="B1269" s="14" t="s">
        <v>76</v>
      </c>
      <c r="C1269" s="14" t="s">
        <v>62</v>
      </c>
      <c r="D1269" s="14">
        <v>2017</v>
      </c>
      <c r="E1269" s="14">
        <v>2017</v>
      </c>
      <c r="F1269" s="14" t="s">
        <v>102</v>
      </c>
      <c r="G1269" s="14"/>
      <c r="H1269" s="11">
        <v>0.1293</v>
      </c>
      <c r="I1269" s="11">
        <v>0.22760000000000002</v>
      </c>
      <c r="J1269" s="11">
        <v>2.0000000000000001E-4</v>
      </c>
      <c r="K1269" s="11">
        <v>3.1400000000000004E-2</v>
      </c>
    </row>
    <row r="1270" spans="1:11">
      <c r="A1270" t="s">
        <v>133</v>
      </c>
      <c r="B1270" s="14" t="s">
        <v>75</v>
      </c>
      <c r="C1270" s="14" t="s">
        <v>62</v>
      </c>
      <c r="D1270" s="14">
        <v>2017</v>
      </c>
      <c r="E1270" s="14">
        <v>2017</v>
      </c>
      <c r="F1270" s="14" t="s">
        <v>102</v>
      </c>
      <c r="G1270" s="14"/>
      <c r="H1270" s="11">
        <v>0.12210000000000001</v>
      </c>
      <c r="I1270" s="11">
        <v>0.22739999999999999</v>
      </c>
      <c r="J1270" s="11">
        <v>0.1153</v>
      </c>
      <c r="K1270" s="11">
        <v>0.14449999999999999</v>
      </c>
    </row>
    <row r="1271" spans="1:11">
      <c r="A1271" t="s">
        <v>134</v>
      </c>
      <c r="B1271" s="14" t="s">
        <v>75</v>
      </c>
      <c r="C1271" s="14" t="s">
        <v>62</v>
      </c>
      <c r="D1271" s="14">
        <v>2017</v>
      </c>
      <c r="E1271" s="14">
        <v>2017</v>
      </c>
      <c r="F1271" s="14" t="s">
        <v>102</v>
      </c>
      <c r="G1271" s="14"/>
      <c r="H1271" s="11">
        <v>0.13419999999999999</v>
      </c>
      <c r="I1271" s="11">
        <v>0.23230000000000001</v>
      </c>
      <c r="J1271" s="11">
        <v>0.22460000000000002</v>
      </c>
      <c r="K1271" s="11">
        <v>0.2535</v>
      </c>
    </row>
    <row r="1272" spans="1:11">
      <c r="A1272" t="s">
        <v>135</v>
      </c>
      <c r="B1272" s="14" t="s">
        <v>75</v>
      </c>
      <c r="C1272" s="14" t="s">
        <v>62</v>
      </c>
      <c r="D1272" s="14">
        <v>2017</v>
      </c>
      <c r="E1272" s="14">
        <v>2017</v>
      </c>
      <c r="F1272" s="14" t="s">
        <v>102</v>
      </c>
      <c r="G1272" s="14"/>
      <c r="H1272" s="11">
        <v>8.0299999999999996E-2</v>
      </c>
      <c r="I1272" s="11">
        <v>0.14460000000000001</v>
      </c>
      <c r="J1272" s="11">
        <v>0.245</v>
      </c>
      <c r="K1272" s="11">
        <v>0.26100000000000001</v>
      </c>
    </row>
    <row r="1273" spans="1:11">
      <c r="A1273" t="s">
        <v>136</v>
      </c>
      <c r="B1273" s="14" t="s">
        <v>75</v>
      </c>
      <c r="C1273" s="14" t="s">
        <v>62</v>
      </c>
      <c r="D1273" s="14">
        <v>2017</v>
      </c>
      <c r="E1273" s="14">
        <v>2017</v>
      </c>
      <c r="F1273" s="14" t="s">
        <v>102</v>
      </c>
      <c r="G1273" s="14"/>
      <c r="H1273" s="11">
        <v>0.14630000000000001</v>
      </c>
      <c r="I1273" s="11">
        <v>0.24809999999999999</v>
      </c>
      <c r="J1273" s="11">
        <v>0.23329999999999998</v>
      </c>
      <c r="K1273" s="11">
        <v>0.28249999999999997</v>
      </c>
    </row>
    <row r="1274" spans="1:11">
      <c r="A1274" t="s">
        <v>137</v>
      </c>
      <c r="B1274" s="14" t="s">
        <v>75</v>
      </c>
      <c r="C1274" s="14" t="s">
        <v>62</v>
      </c>
      <c r="D1274" s="14">
        <v>2017</v>
      </c>
      <c r="E1274" s="14">
        <v>2017</v>
      </c>
      <c r="F1274" s="14" t="s">
        <v>102</v>
      </c>
      <c r="G1274" s="14"/>
      <c r="H1274" s="11">
        <v>0.15659999999999999</v>
      </c>
      <c r="I1274" s="11">
        <v>0.26550000000000001</v>
      </c>
      <c r="J1274" s="11">
        <v>0.27899999999999997</v>
      </c>
      <c r="K1274" s="11">
        <v>0.30640000000000001</v>
      </c>
    </row>
    <row r="1275" spans="1:11">
      <c r="A1275" t="s">
        <v>138</v>
      </c>
      <c r="B1275" s="14" t="s">
        <v>75</v>
      </c>
      <c r="C1275" s="14" t="s">
        <v>62</v>
      </c>
      <c r="D1275" s="14">
        <v>2017</v>
      </c>
      <c r="E1275" s="14">
        <v>2017</v>
      </c>
      <c r="F1275" s="14" t="s">
        <v>102</v>
      </c>
      <c r="G1275" s="14"/>
      <c r="H1275" s="11">
        <v>0.1091</v>
      </c>
      <c r="I1275" s="11">
        <v>0.2364</v>
      </c>
      <c r="J1275" s="11">
        <v>0.42729999999999996</v>
      </c>
      <c r="K1275" s="11">
        <v>0.48180000000000001</v>
      </c>
    </row>
    <row r="1276" spans="1:11">
      <c r="A1276" t="s">
        <v>139</v>
      </c>
      <c r="B1276" s="14" t="s">
        <v>75</v>
      </c>
      <c r="C1276" s="14" t="s">
        <v>62</v>
      </c>
      <c r="D1276" s="14">
        <v>2017</v>
      </c>
      <c r="E1276" s="14">
        <v>2017</v>
      </c>
      <c r="F1276" s="14" t="s">
        <v>102</v>
      </c>
      <c r="G1276" s="14"/>
      <c r="H1276" s="11">
        <v>8.2799999999999999E-2</v>
      </c>
      <c r="I1276" s="11">
        <v>0.2</v>
      </c>
      <c r="J1276" s="11">
        <v>9.6600000000000005E-2</v>
      </c>
      <c r="K1276" s="11">
        <v>0.13789999999999999</v>
      </c>
    </row>
    <row r="1277" spans="1:11">
      <c r="A1277" t="s">
        <v>140</v>
      </c>
      <c r="B1277" s="14" t="s">
        <v>75</v>
      </c>
      <c r="C1277" s="14" t="s">
        <v>62</v>
      </c>
      <c r="D1277" s="14">
        <v>2017</v>
      </c>
      <c r="E1277" s="14">
        <v>2017</v>
      </c>
      <c r="F1277" s="14" t="s">
        <v>102</v>
      </c>
      <c r="G1277" s="14"/>
      <c r="H1277" s="11">
        <v>0.14429999999999998</v>
      </c>
      <c r="I1277" s="11">
        <v>0.25590000000000002</v>
      </c>
      <c r="J1277" s="11">
        <v>0.1812</v>
      </c>
      <c r="K1277" s="11">
        <v>0.21160000000000001</v>
      </c>
    </row>
    <row r="1278" spans="1:11">
      <c r="A1278" t="s">
        <v>141</v>
      </c>
      <c r="B1278" s="14" t="s">
        <v>75</v>
      </c>
      <c r="C1278" s="14" t="s">
        <v>62</v>
      </c>
      <c r="D1278" s="14">
        <v>2017</v>
      </c>
      <c r="E1278" s="14">
        <v>2017</v>
      </c>
      <c r="F1278" s="14" t="s">
        <v>102</v>
      </c>
      <c r="G1278" s="14"/>
      <c r="H1278" s="11">
        <v>9.2600000000000002E-2</v>
      </c>
      <c r="I1278" s="11">
        <v>0.17019999999999999</v>
      </c>
      <c r="J1278" s="11">
        <v>0.20649999999999999</v>
      </c>
      <c r="K1278" s="11">
        <v>0.23899999999999999</v>
      </c>
    </row>
    <row r="1279" spans="1:11">
      <c r="A1279" t="s">
        <v>142</v>
      </c>
      <c r="B1279" s="14" t="s">
        <v>75</v>
      </c>
      <c r="C1279" s="14" t="s">
        <v>62</v>
      </c>
      <c r="D1279" s="14">
        <v>2017</v>
      </c>
      <c r="E1279" s="14">
        <v>2017</v>
      </c>
      <c r="F1279" s="14" t="s">
        <v>102</v>
      </c>
      <c r="G1279" s="14"/>
      <c r="H1279" s="11">
        <v>5.5800000000000002E-2</v>
      </c>
      <c r="I1279" s="11">
        <v>0.1545</v>
      </c>
      <c r="J1279" s="11">
        <v>0.1575</v>
      </c>
      <c r="K1279" s="11">
        <v>0.18739999999999998</v>
      </c>
    </row>
    <row r="1280" spans="1:11">
      <c r="A1280" t="s">
        <v>143</v>
      </c>
      <c r="B1280" s="14" t="s">
        <v>74</v>
      </c>
      <c r="C1280" s="14" t="s">
        <v>62</v>
      </c>
      <c r="D1280" s="14">
        <v>2017</v>
      </c>
      <c r="E1280" s="14">
        <v>2017</v>
      </c>
      <c r="F1280" s="14" t="s">
        <v>102</v>
      </c>
      <c r="G1280" s="14"/>
      <c r="H1280" s="11">
        <v>0.10339999999999999</v>
      </c>
      <c r="I1280" s="11">
        <v>0.22359999999999999</v>
      </c>
      <c r="J1280" s="11">
        <v>7.6200000000000004E-2</v>
      </c>
      <c r="K1280" s="11">
        <v>0.1249</v>
      </c>
    </row>
    <row r="1281" spans="1:11">
      <c r="A1281" t="s">
        <v>144</v>
      </c>
      <c r="B1281" s="14" t="s">
        <v>74</v>
      </c>
      <c r="C1281" s="14" t="s">
        <v>62</v>
      </c>
      <c r="D1281" s="14">
        <v>2017</v>
      </c>
      <c r="E1281" s="14">
        <v>2017</v>
      </c>
      <c r="F1281" s="14" t="s">
        <v>102</v>
      </c>
      <c r="G1281" s="14"/>
      <c r="H1281" s="11">
        <v>9.0200000000000002E-2</v>
      </c>
      <c r="I1281" s="11">
        <v>0.17649999999999999</v>
      </c>
      <c r="J1281" s="11">
        <v>4.8099999999999997E-2</v>
      </c>
      <c r="K1281" s="11">
        <v>8.0399999999999985E-2</v>
      </c>
    </row>
    <row r="1282" spans="1:11">
      <c r="A1282" t="s">
        <v>145</v>
      </c>
      <c r="B1282" s="14" t="s">
        <v>75</v>
      </c>
      <c r="C1282" s="14" t="s">
        <v>62</v>
      </c>
      <c r="D1282" s="14">
        <v>2017</v>
      </c>
      <c r="E1282" s="14">
        <v>2017</v>
      </c>
      <c r="F1282" s="14" t="s">
        <v>102</v>
      </c>
      <c r="G1282" s="14"/>
      <c r="H1282" s="11">
        <v>4.8399999999999999E-2</v>
      </c>
      <c r="I1282" s="11">
        <v>0.1371</v>
      </c>
      <c r="J1282" s="11">
        <v>0.1331</v>
      </c>
      <c r="K1282" s="11">
        <v>0.1532</v>
      </c>
    </row>
    <row r="1283" spans="1:11">
      <c r="A1283" t="s">
        <v>146</v>
      </c>
      <c r="B1283" s="14" t="s">
        <v>75</v>
      </c>
      <c r="C1283" s="14" t="s">
        <v>62</v>
      </c>
      <c r="D1283" s="14">
        <v>2017</v>
      </c>
      <c r="E1283" s="14">
        <v>2017</v>
      </c>
      <c r="F1283" s="14" t="s">
        <v>102</v>
      </c>
      <c r="G1283" s="14"/>
      <c r="H1283" s="11">
        <v>0.153</v>
      </c>
      <c r="I1283" s="11">
        <v>0.26239999999999997</v>
      </c>
      <c r="J1283" s="11">
        <v>0.16510000000000002</v>
      </c>
      <c r="K1283" s="11">
        <v>0.1953</v>
      </c>
    </row>
    <row r="1284" spans="1:11">
      <c r="A1284" t="s">
        <v>147</v>
      </c>
      <c r="B1284" s="14" t="s">
        <v>74</v>
      </c>
      <c r="C1284" s="14" t="s">
        <v>62</v>
      </c>
      <c r="D1284" s="14">
        <v>2017</v>
      </c>
      <c r="E1284" s="14">
        <v>2017</v>
      </c>
      <c r="F1284" s="14" t="s">
        <v>102</v>
      </c>
      <c r="G1284" s="14"/>
      <c r="H1284" s="11">
        <v>0.12570000000000001</v>
      </c>
      <c r="I1284" s="11">
        <v>0.22820000000000001</v>
      </c>
      <c r="J1284" s="11">
        <v>8.0199999999999994E-2</v>
      </c>
      <c r="K1284" s="11">
        <v>0.1235</v>
      </c>
    </row>
    <row r="1285" spans="1:11">
      <c r="A1285" t="s">
        <v>148</v>
      </c>
      <c r="B1285" s="14" t="s">
        <v>75</v>
      </c>
      <c r="C1285" s="14" t="s">
        <v>62</v>
      </c>
      <c r="D1285" s="14">
        <v>2017</v>
      </c>
      <c r="E1285" s="14">
        <v>2017</v>
      </c>
      <c r="F1285" s="14" t="s">
        <v>102</v>
      </c>
      <c r="G1285" s="14"/>
      <c r="H1285" s="11">
        <v>0.14080000000000001</v>
      </c>
      <c r="I1285" s="11">
        <v>0.22039999999999998</v>
      </c>
      <c r="J1285" s="11">
        <v>0.21429999999999999</v>
      </c>
      <c r="K1285" s="11">
        <v>0.23670000000000002</v>
      </c>
    </row>
    <row r="1286" spans="1:11">
      <c r="A1286" t="s">
        <v>149</v>
      </c>
      <c r="B1286" s="14" t="s">
        <v>75</v>
      </c>
      <c r="C1286" s="14" t="s">
        <v>62</v>
      </c>
      <c r="D1286" s="14">
        <v>2017</v>
      </c>
      <c r="E1286" s="14">
        <v>2017</v>
      </c>
      <c r="F1286" s="14" t="s">
        <v>102</v>
      </c>
      <c r="G1286" s="14"/>
      <c r="H1286" s="11">
        <v>0.21239999999999998</v>
      </c>
      <c r="I1286" s="11">
        <v>0.32600000000000001</v>
      </c>
      <c r="J1286" s="11">
        <v>0.24739999999999998</v>
      </c>
      <c r="K1286" s="11">
        <v>0.27889999999999998</v>
      </c>
    </row>
    <row r="1287" spans="1:11">
      <c r="A1287" t="s">
        <v>150</v>
      </c>
      <c r="B1287" s="14" t="s">
        <v>74</v>
      </c>
      <c r="C1287" s="14" t="s">
        <v>62</v>
      </c>
      <c r="D1287" s="14">
        <v>2017</v>
      </c>
      <c r="E1287" s="14">
        <v>2017</v>
      </c>
      <c r="F1287" s="14" t="s">
        <v>102</v>
      </c>
      <c r="G1287" s="14"/>
      <c r="H1287" s="11">
        <v>0.11470000000000001</v>
      </c>
      <c r="I1287" s="11">
        <v>0.21879999999999999</v>
      </c>
      <c r="J1287" s="11">
        <v>5.9400000000000001E-2</v>
      </c>
      <c r="K1287" s="11">
        <v>9.9299999999999999E-2</v>
      </c>
    </row>
    <row r="1288" spans="1:11">
      <c r="A1288" t="s">
        <v>151</v>
      </c>
      <c r="B1288" s="14" t="s">
        <v>74</v>
      </c>
      <c r="C1288" s="14" t="s">
        <v>62</v>
      </c>
      <c r="D1288" s="14">
        <v>2017</v>
      </c>
      <c r="E1288" s="14">
        <v>2017</v>
      </c>
      <c r="F1288" s="14" t="s">
        <v>102</v>
      </c>
      <c r="G1288" s="14"/>
      <c r="H1288" s="11">
        <v>9.9100000000000008E-2</v>
      </c>
      <c r="I1288" s="11">
        <v>0.18590000000000001</v>
      </c>
      <c r="J1288" s="11">
        <v>7.8600000000000003E-2</v>
      </c>
      <c r="K1288" s="11">
        <v>0.11539999999999999</v>
      </c>
    </row>
    <row r="1289" spans="1:11">
      <c r="A1289" t="s">
        <v>152</v>
      </c>
      <c r="B1289" s="14" t="s">
        <v>75</v>
      </c>
      <c r="C1289" s="14" t="s">
        <v>62</v>
      </c>
      <c r="D1289" s="14">
        <v>2017</v>
      </c>
      <c r="E1289" s="14">
        <v>2017</v>
      </c>
      <c r="F1289" s="14" t="s">
        <v>102</v>
      </c>
      <c r="G1289" s="14"/>
      <c r="H1289" s="11">
        <v>0.16399999999999998</v>
      </c>
      <c r="I1289" s="11">
        <v>0.26190000000000002</v>
      </c>
      <c r="J1289" s="11">
        <v>0.24359999999999998</v>
      </c>
      <c r="K1289" s="11">
        <v>0.27539999999999998</v>
      </c>
    </row>
    <row r="1290" spans="1:11">
      <c r="A1290" t="s">
        <v>153</v>
      </c>
      <c r="B1290" s="14" t="s">
        <v>74</v>
      </c>
      <c r="C1290" s="14" t="s">
        <v>62</v>
      </c>
      <c r="D1290" s="14">
        <v>2017</v>
      </c>
      <c r="E1290" s="14">
        <v>2017</v>
      </c>
      <c r="F1290" s="14" t="s">
        <v>102</v>
      </c>
      <c r="G1290" s="14"/>
      <c r="H1290" s="11">
        <v>7.6600000000000001E-2</v>
      </c>
      <c r="I1290" s="11">
        <v>0.16600000000000001</v>
      </c>
      <c r="J1290" s="11">
        <v>5.5300000000000002E-2</v>
      </c>
      <c r="K1290" s="11">
        <v>9.0200000000000002E-2</v>
      </c>
    </row>
    <row r="1291" spans="1:11">
      <c r="A1291" t="s">
        <v>154</v>
      </c>
      <c r="B1291" s="14" t="s">
        <v>74</v>
      </c>
      <c r="C1291" s="14" t="s">
        <v>62</v>
      </c>
      <c r="D1291" s="14">
        <v>2017</v>
      </c>
      <c r="E1291" s="14">
        <v>2017</v>
      </c>
      <c r="F1291" s="14" t="s">
        <v>102</v>
      </c>
      <c r="G1291" s="14"/>
      <c r="H1291" s="11">
        <v>9.1300000000000006E-2</v>
      </c>
      <c r="I1291" s="11">
        <v>0.20039999999999999</v>
      </c>
      <c r="J1291" s="11">
        <v>6.3899999999999998E-2</v>
      </c>
      <c r="K1291" s="11">
        <v>0.1012</v>
      </c>
    </row>
    <row r="1292" spans="1:11">
      <c r="A1292" t="s">
        <v>155</v>
      </c>
      <c r="B1292" s="14" t="s">
        <v>74</v>
      </c>
      <c r="C1292" s="14" t="s">
        <v>62</v>
      </c>
      <c r="D1292" s="14">
        <v>2017</v>
      </c>
      <c r="E1292" s="14">
        <v>2017</v>
      </c>
      <c r="F1292" s="14" t="s">
        <v>102</v>
      </c>
      <c r="G1292" s="14"/>
      <c r="H1292" s="11">
        <v>8.3100000000000007E-2</v>
      </c>
      <c r="I1292" s="11">
        <v>0.17710000000000001</v>
      </c>
      <c r="J1292" s="11">
        <v>5.9400000000000001E-2</v>
      </c>
      <c r="K1292" s="11">
        <v>0.10249999999999999</v>
      </c>
    </row>
    <row r="1293" spans="1:11">
      <c r="A1293" t="s">
        <v>156</v>
      </c>
      <c r="B1293" s="14" t="s">
        <v>74</v>
      </c>
      <c r="C1293" s="14" t="s">
        <v>62</v>
      </c>
      <c r="D1293" s="14">
        <v>2017</v>
      </c>
      <c r="E1293" s="14">
        <v>2017</v>
      </c>
      <c r="F1293" s="14" t="s">
        <v>102</v>
      </c>
      <c r="G1293" s="14"/>
      <c r="H1293" s="11">
        <v>2.35E-2</v>
      </c>
      <c r="I1293" s="11">
        <v>0.12740000000000001</v>
      </c>
      <c r="J1293" s="11">
        <v>1.0500000000000001E-2</v>
      </c>
      <c r="K1293" s="11">
        <v>4.53E-2</v>
      </c>
    </row>
    <row r="1294" spans="1:11">
      <c r="A1294" t="s">
        <v>157</v>
      </c>
      <c r="B1294" s="14" t="s">
        <v>74</v>
      </c>
      <c r="C1294" s="14" t="s">
        <v>62</v>
      </c>
      <c r="D1294" s="14">
        <v>2017</v>
      </c>
      <c r="E1294" s="14">
        <v>2017</v>
      </c>
      <c r="F1294" s="14" t="s">
        <v>102</v>
      </c>
      <c r="G1294" s="14"/>
      <c r="H1294" s="11">
        <v>1.7100000000000001E-2</v>
      </c>
      <c r="I1294" s="11">
        <v>0.1182</v>
      </c>
      <c r="J1294" s="11">
        <v>4.3E-3</v>
      </c>
      <c r="K1294" s="11">
        <v>3.5400000000000001E-2</v>
      </c>
    </row>
    <row r="1295" spans="1:11">
      <c r="A1295" t="s">
        <v>158</v>
      </c>
      <c r="B1295" s="14" t="s">
        <v>75</v>
      </c>
      <c r="C1295" s="14" t="s">
        <v>62</v>
      </c>
      <c r="D1295" s="14">
        <v>2017</v>
      </c>
      <c r="E1295" s="14">
        <v>2017</v>
      </c>
      <c r="F1295" s="14" t="s">
        <v>102</v>
      </c>
      <c r="G1295" s="14"/>
      <c r="H1295" s="11">
        <v>0.15509999999999999</v>
      </c>
      <c r="I1295" s="11">
        <v>0.2646</v>
      </c>
      <c r="J1295" s="11">
        <v>0.29139999999999999</v>
      </c>
      <c r="K1295" s="11">
        <v>0.32549999999999996</v>
      </c>
    </row>
    <row r="1296" spans="1:11">
      <c r="A1296" t="s">
        <v>159</v>
      </c>
      <c r="B1296" s="14" t="s">
        <v>75</v>
      </c>
      <c r="C1296" s="14" t="s">
        <v>62</v>
      </c>
      <c r="D1296" s="14">
        <v>2017</v>
      </c>
      <c r="E1296" s="14">
        <v>2017</v>
      </c>
      <c r="F1296" s="14" t="s">
        <v>102</v>
      </c>
      <c r="G1296" s="14"/>
      <c r="H1296" s="11">
        <v>3.85E-2</v>
      </c>
      <c r="I1296" s="11">
        <v>0.11539999999999999</v>
      </c>
      <c r="J1296" s="11">
        <v>0.15380000000000002</v>
      </c>
      <c r="K1296" s="11">
        <v>0.15380000000000002</v>
      </c>
    </row>
    <row r="1297" spans="1:11">
      <c r="A1297" t="s">
        <v>160</v>
      </c>
      <c r="B1297" s="14" t="s">
        <v>75</v>
      </c>
      <c r="C1297" s="14" t="s">
        <v>62</v>
      </c>
      <c r="D1297" s="14">
        <v>2017</v>
      </c>
      <c r="E1297" s="14">
        <v>2017</v>
      </c>
      <c r="F1297" s="14" t="s">
        <v>102</v>
      </c>
      <c r="G1297" s="14"/>
      <c r="H1297" s="11">
        <v>0.1444</v>
      </c>
      <c r="I1297" s="11">
        <v>0.22889999999999999</v>
      </c>
      <c r="J1297" s="11">
        <v>0.26979999999999998</v>
      </c>
      <c r="K1297" s="11">
        <v>0.29699999999999999</v>
      </c>
    </row>
    <row r="1298" spans="1:11">
      <c r="A1298" t="s">
        <v>161</v>
      </c>
      <c r="B1298" s="14" t="s">
        <v>74</v>
      </c>
      <c r="C1298" s="14" t="s">
        <v>62</v>
      </c>
      <c r="D1298" s="14">
        <v>2017</v>
      </c>
      <c r="E1298" s="14">
        <v>2017</v>
      </c>
      <c r="F1298" s="14" t="s">
        <v>102</v>
      </c>
      <c r="G1298" s="14"/>
      <c r="H1298" s="11">
        <v>1.4199999999999999E-2</v>
      </c>
      <c r="I1298" s="11">
        <v>0.12039999999999999</v>
      </c>
      <c r="J1298" s="11">
        <v>6.8000000000000005E-3</v>
      </c>
      <c r="K1298" s="11">
        <v>5.0599999999999999E-2</v>
      </c>
    </row>
    <row r="1299" spans="1:11">
      <c r="A1299" t="s">
        <v>162</v>
      </c>
      <c r="B1299" s="14" t="s">
        <v>74</v>
      </c>
      <c r="C1299" s="14" t="s">
        <v>62</v>
      </c>
      <c r="D1299" s="14">
        <v>2017</v>
      </c>
      <c r="E1299" s="14">
        <v>2017</v>
      </c>
      <c r="F1299" s="14" t="s">
        <v>102</v>
      </c>
      <c r="G1299" s="14"/>
      <c r="H1299" s="11">
        <v>9.4899999999999998E-2</v>
      </c>
      <c r="I1299" s="11">
        <v>0.19719999999999999</v>
      </c>
      <c r="J1299" s="11">
        <v>6.2199999999999998E-2</v>
      </c>
      <c r="K1299" s="11">
        <v>0.10339999999999999</v>
      </c>
    </row>
    <row r="1300" spans="1:11">
      <c r="A1300" t="s">
        <v>163</v>
      </c>
      <c r="B1300" s="14" t="s">
        <v>75</v>
      </c>
      <c r="C1300" s="14" t="s">
        <v>62</v>
      </c>
      <c r="D1300" s="14">
        <v>2017</v>
      </c>
      <c r="E1300" s="14">
        <v>2017</v>
      </c>
      <c r="F1300" s="14" t="s">
        <v>102</v>
      </c>
      <c r="G1300" s="14"/>
      <c r="H1300" s="11">
        <v>0.153</v>
      </c>
      <c r="I1300" s="11">
        <v>0.2601</v>
      </c>
      <c r="J1300" s="11">
        <v>0.18530000000000002</v>
      </c>
      <c r="K1300" s="11">
        <v>0.22059999999999999</v>
      </c>
    </row>
    <row r="1301" spans="1:11">
      <c r="A1301" t="s">
        <v>164</v>
      </c>
      <c r="B1301" s="14" t="s">
        <v>75</v>
      </c>
      <c r="C1301" s="14" t="s">
        <v>62</v>
      </c>
      <c r="D1301" s="14">
        <v>2017</v>
      </c>
      <c r="E1301" s="14">
        <v>2017</v>
      </c>
      <c r="F1301" s="14" t="s">
        <v>102</v>
      </c>
      <c r="G1301" s="14"/>
      <c r="H1301" s="11">
        <v>0.1704</v>
      </c>
      <c r="I1301" s="11">
        <v>0.26350000000000001</v>
      </c>
      <c r="J1301" s="11">
        <v>0.23949999999999999</v>
      </c>
      <c r="K1301" s="11">
        <v>0.26129999999999998</v>
      </c>
    </row>
    <row r="1302" spans="1:11">
      <c r="A1302" t="s">
        <v>165</v>
      </c>
      <c r="B1302" s="14" t="s">
        <v>75</v>
      </c>
      <c r="C1302" s="14" t="s">
        <v>62</v>
      </c>
      <c r="D1302" s="14">
        <v>2017</v>
      </c>
      <c r="E1302" s="14">
        <v>2017</v>
      </c>
      <c r="F1302" s="14" t="s">
        <v>102</v>
      </c>
      <c r="G1302" s="14"/>
      <c r="H1302" s="11">
        <v>0.12539999999999998</v>
      </c>
      <c r="I1302" s="11">
        <v>0.22789999999999999</v>
      </c>
      <c r="J1302" s="11">
        <v>0.26679999999999998</v>
      </c>
      <c r="K1302" s="11">
        <v>0.2853</v>
      </c>
    </row>
    <row r="1303" spans="1:11">
      <c r="A1303" t="s">
        <v>166</v>
      </c>
      <c r="B1303" s="14" t="s">
        <v>75</v>
      </c>
      <c r="C1303" s="14" t="s">
        <v>62</v>
      </c>
      <c r="D1303" s="14">
        <v>2017</v>
      </c>
      <c r="E1303" s="14">
        <v>2017</v>
      </c>
      <c r="F1303" s="14" t="s">
        <v>102</v>
      </c>
      <c r="G1303" s="14"/>
      <c r="H1303" s="11">
        <v>0.13689999999999999</v>
      </c>
      <c r="I1303" s="11">
        <v>0.22409999999999999</v>
      </c>
      <c r="J1303" s="11">
        <v>0.20749999999999999</v>
      </c>
      <c r="K1303" s="11">
        <v>0.22820000000000001</v>
      </c>
    </row>
    <row r="1304" spans="1:11">
      <c r="A1304" t="s">
        <v>167</v>
      </c>
      <c r="B1304" s="14" t="s">
        <v>74</v>
      </c>
      <c r="C1304" s="14" t="s">
        <v>62</v>
      </c>
      <c r="D1304" s="14">
        <v>2017</v>
      </c>
      <c r="E1304" s="14">
        <v>2017</v>
      </c>
      <c r="F1304" s="14" t="s">
        <v>102</v>
      </c>
      <c r="G1304" s="14"/>
      <c r="H1304" s="11">
        <v>0.17660000000000001</v>
      </c>
      <c r="I1304" s="11">
        <v>0.30769999999999997</v>
      </c>
      <c r="J1304" s="11">
        <v>0.15629999999999999</v>
      </c>
      <c r="K1304" s="11">
        <v>0.21579999999999999</v>
      </c>
    </row>
    <row r="1305" spans="1:11">
      <c r="A1305" t="s">
        <v>168</v>
      </c>
      <c r="B1305" s="14" t="s">
        <v>75</v>
      </c>
      <c r="C1305" s="14" t="s">
        <v>62</v>
      </c>
      <c r="D1305" s="14">
        <v>2017</v>
      </c>
      <c r="E1305" s="14">
        <v>2017</v>
      </c>
      <c r="F1305" s="14" t="s">
        <v>102</v>
      </c>
      <c r="G1305" s="14"/>
      <c r="H1305" s="11">
        <v>9.0999999999999998E-2</v>
      </c>
      <c r="I1305" s="11">
        <v>0.20379999999999998</v>
      </c>
      <c r="J1305" s="11">
        <v>0.1012</v>
      </c>
      <c r="K1305" s="11">
        <v>0.12570000000000001</v>
      </c>
    </row>
    <row r="1306" spans="1:11">
      <c r="A1306" t="s">
        <v>169</v>
      </c>
      <c r="B1306" s="14" t="s">
        <v>74</v>
      </c>
      <c r="C1306" s="14" t="s">
        <v>62</v>
      </c>
      <c r="D1306" s="14">
        <v>2017</v>
      </c>
      <c r="E1306" s="14">
        <v>2017</v>
      </c>
      <c r="F1306" s="14" t="s">
        <v>102</v>
      </c>
      <c r="G1306" s="14"/>
      <c r="H1306" s="11">
        <v>0.13220000000000001</v>
      </c>
      <c r="I1306" s="11">
        <v>0.25650000000000001</v>
      </c>
      <c r="J1306" s="11">
        <v>9.9700000000000011E-2</v>
      </c>
      <c r="K1306" s="11">
        <v>0.1525</v>
      </c>
    </row>
    <row r="1307" spans="1:11">
      <c r="A1307" t="s">
        <v>170</v>
      </c>
      <c r="B1307" s="14" t="s">
        <v>74</v>
      </c>
      <c r="C1307" s="14" t="s">
        <v>62</v>
      </c>
      <c r="D1307" s="14">
        <v>2017</v>
      </c>
      <c r="E1307" s="14">
        <v>2017</v>
      </c>
      <c r="F1307" s="14" t="s">
        <v>102</v>
      </c>
      <c r="G1307" s="14"/>
      <c r="H1307" s="11">
        <v>9.3200000000000005E-2</v>
      </c>
      <c r="I1307" s="11">
        <v>0.19969999999999999</v>
      </c>
      <c r="J1307" s="11">
        <v>7.4800000000000005E-2</v>
      </c>
      <c r="K1307" s="11">
        <v>0.1195</v>
      </c>
    </row>
    <row r="1308" spans="1:11" s="87" customFormat="1">
      <c r="A1308" s="87" t="s">
        <v>171</v>
      </c>
      <c r="B1308" s="14" t="s">
        <v>75</v>
      </c>
      <c r="C1308" s="14" t="s">
        <v>62</v>
      </c>
      <c r="D1308" s="14">
        <v>2017</v>
      </c>
      <c r="E1308" s="14">
        <v>2017</v>
      </c>
      <c r="F1308" s="14" t="s">
        <v>102</v>
      </c>
      <c r="G1308" s="14"/>
      <c r="H1308" s="11">
        <v>0.1804</v>
      </c>
      <c r="I1308" s="11">
        <v>0.25329999999999997</v>
      </c>
      <c r="J1308" s="11">
        <v>0.31359999999999999</v>
      </c>
      <c r="K1308" s="11">
        <v>0.34119999999999995</v>
      </c>
    </row>
    <row r="1309" spans="1:11" s="87" customFormat="1">
      <c r="A1309" s="87" t="s">
        <v>172</v>
      </c>
      <c r="B1309" s="14" t="s">
        <v>66</v>
      </c>
      <c r="C1309" s="14" t="s">
        <v>64</v>
      </c>
      <c r="D1309" s="14">
        <v>2017</v>
      </c>
      <c r="E1309" s="14">
        <v>2017</v>
      </c>
      <c r="F1309" s="14" t="s">
        <v>245</v>
      </c>
      <c r="G1309" s="14"/>
      <c r="H1309" s="11">
        <v>0.1198</v>
      </c>
      <c r="I1309" s="11">
        <v>0.21289999999999998</v>
      </c>
      <c r="J1309" s="11">
        <v>0.10830000000000001</v>
      </c>
      <c r="K1309" s="11">
        <v>0.14029999999999998</v>
      </c>
    </row>
    <row r="1310" spans="1:11" s="87" customFormat="1">
      <c r="A1310" s="87" t="s">
        <v>173</v>
      </c>
      <c r="B1310" s="14" t="s">
        <v>74</v>
      </c>
      <c r="C1310" s="14" t="s">
        <v>64</v>
      </c>
      <c r="D1310" s="14">
        <v>2017</v>
      </c>
      <c r="E1310" s="14">
        <v>2017</v>
      </c>
      <c r="F1310" s="14" t="s">
        <v>245</v>
      </c>
      <c r="G1310" s="14"/>
      <c r="H1310" s="11">
        <v>8.6699999999999999E-2</v>
      </c>
      <c r="I1310" s="11">
        <v>0.1741</v>
      </c>
      <c r="J1310" s="11">
        <v>5.5300000000000002E-2</v>
      </c>
      <c r="K1310" s="11">
        <v>9.1300000000000006E-2</v>
      </c>
    </row>
    <row r="1311" spans="1:11" s="87" customFormat="1">
      <c r="A1311" s="87" t="s">
        <v>174</v>
      </c>
      <c r="B1311" s="14" t="s">
        <v>75</v>
      </c>
      <c r="C1311" s="14" t="s">
        <v>64</v>
      </c>
      <c r="D1311" s="14">
        <v>2017</v>
      </c>
      <c r="E1311" s="14">
        <v>2017</v>
      </c>
      <c r="F1311" s="14" t="s">
        <v>245</v>
      </c>
      <c r="G1311" s="14"/>
      <c r="H1311" s="11">
        <v>0</v>
      </c>
      <c r="I1311" s="11">
        <v>0.1176</v>
      </c>
      <c r="J1311" s="11">
        <v>0</v>
      </c>
      <c r="K1311" s="11">
        <v>0</v>
      </c>
    </row>
    <row r="1312" spans="1:11" s="87" customFormat="1">
      <c r="A1312" s="87" t="s">
        <v>175</v>
      </c>
      <c r="B1312" s="14" t="s">
        <v>75</v>
      </c>
      <c r="C1312" s="14" t="s">
        <v>64</v>
      </c>
      <c r="D1312" s="14">
        <v>2017</v>
      </c>
      <c r="E1312" s="14">
        <v>2017</v>
      </c>
      <c r="F1312" s="14" t="s">
        <v>245</v>
      </c>
      <c r="G1312" s="14"/>
      <c r="H1312" s="11">
        <v>9.98E-2</v>
      </c>
      <c r="I1312" s="11">
        <v>0.18</v>
      </c>
      <c r="J1312" s="11">
        <v>0.1898</v>
      </c>
      <c r="K1312" s="11">
        <v>0.2238</v>
      </c>
    </row>
    <row r="1313" spans="1:11" s="87" customFormat="1">
      <c r="A1313" s="87" t="s">
        <v>176</v>
      </c>
      <c r="B1313" s="14" t="s">
        <v>75</v>
      </c>
      <c r="C1313" s="14" t="s">
        <v>64</v>
      </c>
      <c r="D1313" s="14">
        <v>2017</v>
      </c>
      <c r="E1313" s="14">
        <v>2017</v>
      </c>
      <c r="F1313" s="14" t="s">
        <v>245</v>
      </c>
      <c r="G1313" s="14"/>
      <c r="H1313" s="11">
        <v>0.14429999999999998</v>
      </c>
      <c r="I1313" s="11">
        <v>0.2354</v>
      </c>
      <c r="J1313" s="11">
        <v>0.22989999999999999</v>
      </c>
      <c r="K1313" s="11">
        <v>0.27350000000000002</v>
      </c>
    </row>
    <row r="1314" spans="1:11" s="87" customFormat="1">
      <c r="A1314" s="87" t="s">
        <v>177</v>
      </c>
      <c r="B1314" s="14" t="s">
        <v>75</v>
      </c>
      <c r="C1314" s="14" t="s">
        <v>64</v>
      </c>
      <c r="D1314" s="14">
        <v>2017</v>
      </c>
      <c r="E1314" s="14">
        <v>2017</v>
      </c>
      <c r="F1314" s="14" t="s">
        <v>245</v>
      </c>
      <c r="G1314" s="14"/>
      <c r="H1314" s="11">
        <v>0.11320000000000001</v>
      </c>
      <c r="I1314" s="11">
        <v>0.2155</v>
      </c>
      <c r="J1314" s="11">
        <v>0.1845</v>
      </c>
      <c r="K1314" s="11">
        <v>0.2109</v>
      </c>
    </row>
    <row r="1315" spans="1:11" s="87" customFormat="1">
      <c r="A1315" s="87" t="s">
        <v>178</v>
      </c>
      <c r="B1315" s="14" t="s">
        <v>75</v>
      </c>
      <c r="C1315" s="14" t="s">
        <v>64</v>
      </c>
      <c r="D1315" s="14">
        <v>2017</v>
      </c>
      <c r="E1315" s="14">
        <v>2017</v>
      </c>
      <c r="F1315" s="14" t="s">
        <v>245</v>
      </c>
      <c r="G1315" s="14"/>
      <c r="H1315" s="11">
        <v>9.6000000000000002E-2</v>
      </c>
      <c r="I1315" s="11">
        <v>0.1414</v>
      </c>
      <c r="J1315" s="11">
        <v>0.20199999999999999</v>
      </c>
      <c r="K1315" s="11">
        <v>0.21719999999999998</v>
      </c>
    </row>
    <row r="1316" spans="1:11" s="87" customFormat="1">
      <c r="A1316" s="87" t="s">
        <v>179</v>
      </c>
      <c r="B1316" s="14" t="s">
        <v>74</v>
      </c>
      <c r="C1316" s="14" t="s">
        <v>64</v>
      </c>
      <c r="D1316" s="14">
        <v>2017</v>
      </c>
      <c r="E1316" s="14">
        <v>2017</v>
      </c>
      <c r="F1316" s="14" t="s">
        <v>245</v>
      </c>
      <c r="G1316" s="14"/>
      <c r="H1316" s="11">
        <v>6.2100000000000002E-2</v>
      </c>
      <c r="I1316" s="11">
        <v>0.13689999999999999</v>
      </c>
      <c r="J1316" s="11">
        <v>4.3299999999999998E-2</v>
      </c>
      <c r="K1316" s="11">
        <v>7.22E-2</v>
      </c>
    </row>
    <row r="1317" spans="1:11" s="87" customFormat="1">
      <c r="A1317" s="87" t="s">
        <v>180</v>
      </c>
      <c r="B1317" s="14" t="s">
        <v>75</v>
      </c>
      <c r="C1317" s="14" t="s">
        <v>64</v>
      </c>
      <c r="D1317" s="14">
        <v>2017</v>
      </c>
      <c r="E1317" s="14">
        <v>2017</v>
      </c>
      <c r="F1317" s="14" t="s">
        <v>245</v>
      </c>
      <c r="G1317" s="14"/>
      <c r="H1317" s="11">
        <v>0.16839999999999999</v>
      </c>
      <c r="I1317" s="11">
        <v>0.23879999999999998</v>
      </c>
      <c r="J1317" s="11">
        <v>0.35220000000000001</v>
      </c>
      <c r="K1317" s="11">
        <v>0.36939999999999995</v>
      </c>
    </row>
    <row r="1318" spans="1:11" s="87" customFormat="1">
      <c r="A1318" s="87" t="s">
        <v>181</v>
      </c>
      <c r="B1318" s="14" t="s">
        <v>75</v>
      </c>
      <c r="C1318" s="14" t="s">
        <v>64</v>
      </c>
      <c r="D1318" s="14">
        <v>2017</v>
      </c>
      <c r="E1318" s="14">
        <v>2017</v>
      </c>
      <c r="F1318" s="14" t="s">
        <v>245</v>
      </c>
      <c r="G1318" s="14"/>
      <c r="H1318" s="11">
        <v>0.1216</v>
      </c>
      <c r="I1318" s="11">
        <v>0.22059999999999999</v>
      </c>
      <c r="J1318" s="11">
        <v>0.20699999999999999</v>
      </c>
      <c r="K1318" s="11">
        <v>0.22889999999999999</v>
      </c>
    </row>
    <row r="1319" spans="1:11" s="87" customFormat="1">
      <c r="A1319" s="87" t="s">
        <v>123</v>
      </c>
      <c r="B1319" s="14" t="s">
        <v>74</v>
      </c>
      <c r="C1319" s="14" t="s">
        <v>64</v>
      </c>
      <c r="D1319" s="14">
        <v>2017</v>
      </c>
      <c r="E1319" s="14">
        <v>2017</v>
      </c>
      <c r="F1319" s="14" t="s">
        <v>245</v>
      </c>
      <c r="G1319" s="14"/>
      <c r="H1319" s="11">
        <v>0.14880000000000002</v>
      </c>
      <c r="I1319" s="11">
        <v>0.28270000000000001</v>
      </c>
      <c r="J1319" s="11">
        <v>0.10730000000000001</v>
      </c>
      <c r="K1319" s="11">
        <v>0.1699</v>
      </c>
    </row>
    <row r="1320" spans="1:11" s="87" customFormat="1">
      <c r="A1320" s="87" t="s">
        <v>124</v>
      </c>
      <c r="B1320" s="14" t="s">
        <v>75</v>
      </c>
      <c r="C1320" s="14" t="s">
        <v>64</v>
      </c>
      <c r="D1320" s="14">
        <v>2017</v>
      </c>
      <c r="E1320" s="14">
        <v>2017</v>
      </c>
      <c r="F1320" s="14" t="s">
        <v>245</v>
      </c>
      <c r="G1320" s="14"/>
      <c r="H1320" s="11">
        <v>9.6099999999999991E-2</v>
      </c>
      <c r="I1320" s="11">
        <v>0.16260000000000002</v>
      </c>
      <c r="J1320" s="11">
        <v>0.1502</v>
      </c>
      <c r="K1320" s="11">
        <v>0.17</v>
      </c>
    </row>
    <row r="1321" spans="1:11" s="87" customFormat="1">
      <c r="A1321" s="87" t="s">
        <v>125</v>
      </c>
      <c r="B1321" s="14" t="s">
        <v>75</v>
      </c>
      <c r="C1321" s="14" t="s">
        <v>64</v>
      </c>
      <c r="D1321" s="14">
        <v>2017</v>
      </c>
      <c r="E1321" s="14">
        <v>2017</v>
      </c>
      <c r="F1321" s="14" t="s">
        <v>245</v>
      </c>
      <c r="G1321" s="14"/>
      <c r="H1321" s="11">
        <v>0.1033</v>
      </c>
      <c r="I1321" s="11">
        <v>0.18289999999999998</v>
      </c>
      <c r="J1321" s="11">
        <v>0.24510000000000001</v>
      </c>
      <c r="K1321" s="11">
        <v>0.27289999999999998</v>
      </c>
    </row>
    <row r="1322" spans="1:11" s="87" customFormat="1">
      <c r="A1322" s="87" t="s">
        <v>126</v>
      </c>
      <c r="B1322" s="14" t="s">
        <v>75</v>
      </c>
      <c r="C1322" s="14" t="s">
        <v>64</v>
      </c>
      <c r="D1322" s="14">
        <v>2017</v>
      </c>
      <c r="E1322" s="14">
        <v>2017</v>
      </c>
      <c r="F1322" s="14" t="s">
        <v>245</v>
      </c>
      <c r="G1322" s="14"/>
      <c r="H1322" s="11">
        <v>0.153</v>
      </c>
      <c r="I1322" s="11">
        <v>0.24600000000000002</v>
      </c>
      <c r="J1322" s="11">
        <v>0.23469999999999999</v>
      </c>
      <c r="K1322" s="11">
        <v>0.2646</v>
      </c>
    </row>
    <row r="1323" spans="1:11" s="87" customFormat="1">
      <c r="A1323" s="87" t="s">
        <v>127</v>
      </c>
      <c r="B1323" s="14" t="s">
        <v>75</v>
      </c>
      <c r="C1323" s="14" t="s">
        <v>64</v>
      </c>
      <c r="D1323" s="14">
        <v>2017</v>
      </c>
      <c r="E1323" s="14">
        <v>2017</v>
      </c>
      <c r="F1323" s="14" t="s">
        <v>245</v>
      </c>
      <c r="G1323" s="14"/>
      <c r="H1323" s="11">
        <v>0.1</v>
      </c>
      <c r="I1323" s="11">
        <v>0.23910000000000001</v>
      </c>
      <c r="J1323" s="11">
        <v>0.14779999999999999</v>
      </c>
      <c r="K1323" s="11">
        <v>0.1696</v>
      </c>
    </row>
    <row r="1324" spans="1:11" s="87" customFormat="1">
      <c r="A1324" s="87" t="s">
        <v>128</v>
      </c>
      <c r="B1324" s="14" t="s">
        <v>75</v>
      </c>
      <c r="C1324" s="14" t="s">
        <v>64</v>
      </c>
      <c r="D1324" s="14">
        <v>2017</v>
      </c>
      <c r="E1324" s="14">
        <v>2017</v>
      </c>
      <c r="F1324" s="14" t="s">
        <v>245</v>
      </c>
      <c r="G1324" s="14"/>
      <c r="H1324" s="11">
        <v>0.18170000000000003</v>
      </c>
      <c r="I1324" s="11">
        <v>0.28010000000000002</v>
      </c>
      <c r="J1324" s="11">
        <v>0.1648</v>
      </c>
      <c r="K1324" s="11">
        <v>0.19519999999999998</v>
      </c>
    </row>
    <row r="1325" spans="1:11" s="87" customFormat="1">
      <c r="A1325" s="87" t="s">
        <v>129</v>
      </c>
      <c r="B1325" s="14" t="s">
        <v>75</v>
      </c>
      <c r="C1325" s="14" t="s">
        <v>64</v>
      </c>
      <c r="D1325" s="14">
        <v>2017</v>
      </c>
      <c r="E1325" s="14">
        <v>2017</v>
      </c>
      <c r="F1325" s="14" t="s">
        <v>245</v>
      </c>
      <c r="G1325" s="14"/>
      <c r="H1325" s="11">
        <v>0.20920000000000002</v>
      </c>
      <c r="I1325" s="11">
        <v>0.30609999999999998</v>
      </c>
      <c r="J1325" s="11">
        <v>0.21379999999999999</v>
      </c>
      <c r="K1325" s="11">
        <v>0.24429999999999999</v>
      </c>
    </row>
    <row r="1326" spans="1:11" s="87" customFormat="1">
      <c r="A1326" s="87" t="s">
        <v>130</v>
      </c>
      <c r="B1326" s="14" t="s">
        <v>75</v>
      </c>
      <c r="C1326" s="14" t="s">
        <v>64</v>
      </c>
      <c r="D1326" s="14">
        <v>2017</v>
      </c>
      <c r="E1326" s="14">
        <v>2017</v>
      </c>
      <c r="F1326" s="14" t="s">
        <v>245</v>
      </c>
      <c r="G1326" s="14"/>
      <c r="H1326" s="11">
        <v>7.46E-2</v>
      </c>
      <c r="I1326" s="11">
        <v>0.17480000000000001</v>
      </c>
      <c r="J1326" s="11">
        <v>0.26379999999999998</v>
      </c>
      <c r="K1326" s="11">
        <v>0.30519999999999997</v>
      </c>
    </row>
    <row r="1327" spans="1:11" s="87" customFormat="1">
      <c r="A1327" s="87" t="s">
        <v>131</v>
      </c>
      <c r="B1327" s="14" t="s">
        <v>75</v>
      </c>
      <c r="C1327" s="14" t="s">
        <v>64</v>
      </c>
      <c r="D1327" s="14">
        <v>2017</v>
      </c>
      <c r="E1327" s="14">
        <v>2017</v>
      </c>
      <c r="F1327" s="14" t="s">
        <v>245</v>
      </c>
      <c r="G1327" s="14"/>
      <c r="H1327" s="11">
        <v>6.5500000000000003E-2</v>
      </c>
      <c r="I1327" s="11">
        <v>0.1399</v>
      </c>
      <c r="J1327" s="11">
        <v>0.26489999999999997</v>
      </c>
      <c r="K1327" s="11">
        <v>0.3155</v>
      </c>
    </row>
    <row r="1328" spans="1:11" s="87" customFormat="1">
      <c r="A1328" s="87" t="s">
        <v>132</v>
      </c>
      <c r="B1328" s="14" t="s">
        <v>76</v>
      </c>
      <c r="C1328" s="14" t="s">
        <v>64</v>
      </c>
      <c r="D1328" s="14">
        <v>2017</v>
      </c>
      <c r="E1328" s="14">
        <v>2017</v>
      </c>
      <c r="F1328" s="14" t="s">
        <v>245</v>
      </c>
      <c r="G1328" s="14"/>
      <c r="H1328" s="11">
        <v>0.10619999999999999</v>
      </c>
      <c r="I1328" s="11">
        <v>0.1862</v>
      </c>
      <c r="J1328" s="11">
        <v>5.5199999999999999E-2</v>
      </c>
      <c r="K1328" s="11">
        <v>7.85E-2</v>
      </c>
    </row>
    <row r="1329" spans="1:11" s="87" customFormat="1">
      <c r="A1329" s="87" t="s">
        <v>133</v>
      </c>
      <c r="B1329" s="14" t="s">
        <v>75</v>
      </c>
      <c r="C1329" s="14" t="s">
        <v>64</v>
      </c>
      <c r="D1329" s="14">
        <v>2017</v>
      </c>
      <c r="E1329" s="14">
        <v>2017</v>
      </c>
      <c r="F1329" s="14" t="s">
        <v>245</v>
      </c>
      <c r="G1329" s="14"/>
      <c r="H1329" s="11">
        <v>0.15359999999999999</v>
      </c>
      <c r="I1329" s="11">
        <v>0.253</v>
      </c>
      <c r="J1329" s="11">
        <v>0.10300000000000001</v>
      </c>
      <c r="K1329" s="11">
        <v>0.14080000000000001</v>
      </c>
    </row>
    <row r="1330" spans="1:11" s="87" customFormat="1">
      <c r="A1330" s="87" t="s">
        <v>134</v>
      </c>
      <c r="B1330" s="14" t="s">
        <v>75</v>
      </c>
      <c r="C1330" s="14" t="s">
        <v>64</v>
      </c>
      <c r="D1330" s="14">
        <v>2017</v>
      </c>
      <c r="E1330" s="14">
        <v>2017</v>
      </c>
      <c r="F1330" s="14" t="s">
        <v>245</v>
      </c>
      <c r="G1330" s="14"/>
      <c r="H1330" s="11">
        <v>0.11470000000000001</v>
      </c>
      <c r="I1330" s="11">
        <v>0.1923</v>
      </c>
      <c r="J1330" s="11">
        <v>0.19949999999999998</v>
      </c>
      <c r="K1330" s="11">
        <v>0.23600000000000002</v>
      </c>
    </row>
    <row r="1331" spans="1:11" s="87" customFormat="1">
      <c r="A1331" s="87" t="s">
        <v>135</v>
      </c>
      <c r="B1331" s="14" t="s">
        <v>75</v>
      </c>
      <c r="C1331" s="14" t="s">
        <v>64</v>
      </c>
      <c r="D1331" s="14">
        <v>2017</v>
      </c>
      <c r="E1331" s="14">
        <v>2017</v>
      </c>
      <c r="F1331" s="14" t="s">
        <v>245</v>
      </c>
      <c r="G1331" s="14"/>
      <c r="H1331" s="11">
        <v>6.54E-2</v>
      </c>
      <c r="I1331" s="11">
        <v>0.13849999999999998</v>
      </c>
      <c r="J1331" s="11">
        <v>0.21149999999999999</v>
      </c>
      <c r="K1331" s="11">
        <v>0.23079999999999998</v>
      </c>
    </row>
    <row r="1332" spans="1:11" s="87" customFormat="1">
      <c r="A1332" s="87" t="s">
        <v>136</v>
      </c>
      <c r="B1332" s="14" t="s">
        <v>75</v>
      </c>
      <c r="C1332" s="14" t="s">
        <v>64</v>
      </c>
      <c r="D1332" s="14">
        <v>2017</v>
      </c>
      <c r="E1332" s="14">
        <v>2017</v>
      </c>
      <c r="F1332" s="14" t="s">
        <v>245</v>
      </c>
      <c r="G1332" s="14"/>
      <c r="H1332" s="11">
        <v>0.12960000000000002</v>
      </c>
      <c r="I1332" s="11">
        <v>0.2316</v>
      </c>
      <c r="J1332" s="11">
        <v>0.2157</v>
      </c>
      <c r="K1332" s="11">
        <v>0.25989999999999996</v>
      </c>
    </row>
    <row r="1333" spans="1:11" s="87" customFormat="1">
      <c r="A1333" s="87" t="s">
        <v>137</v>
      </c>
      <c r="B1333" s="14" t="s">
        <v>75</v>
      </c>
      <c r="C1333" s="14" t="s">
        <v>64</v>
      </c>
      <c r="D1333" s="14">
        <v>2017</v>
      </c>
      <c r="E1333" s="14">
        <v>2017</v>
      </c>
      <c r="F1333" s="14" t="s">
        <v>245</v>
      </c>
      <c r="G1333" s="14"/>
      <c r="H1333" s="11">
        <v>0.15359999999999999</v>
      </c>
      <c r="I1333" s="11">
        <v>0.2596</v>
      </c>
      <c r="J1333" s="11">
        <v>0.23350000000000001</v>
      </c>
      <c r="K1333" s="11">
        <v>0.25980000000000003</v>
      </c>
    </row>
    <row r="1334" spans="1:11" s="87" customFormat="1">
      <c r="A1334" s="87" t="s">
        <v>138</v>
      </c>
      <c r="B1334" s="14" t="s">
        <v>75</v>
      </c>
      <c r="C1334" s="14" t="s">
        <v>64</v>
      </c>
      <c r="D1334" s="14">
        <v>2017</v>
      </c>
      <c r="E1334" s="14">
        <v>2017</v>
      </c>
      <c r="F1334" s="14" t="s">
        <v>245</v>
      </c>
      <c r="G1334" s="14"/>
      <c r="H1334" s="11">
        <v>0.12140000000000001</v>
      </c>
      <c r="I1334" s="11">
        <v>0.17859999999999998</v>
      </c>
      <c r="J1334" s="11">
        <v>0.2571</v>
      </c>
      <c r="K1334" s="11">
        <v>0.27140000000000003</v>
      </c>
    </row>
    <row r="1335" spans="1:11" s="87" customFormat="1">
      <c r="A1335" s="87" t="s">
        <v>139</v>
      </c>
      <c r="B1335" s="14" t="s">
        <v>75</v>
      </c>
      <c r="C1335" s="14" t="s">
        <v>64</v>
      </c>
      <c r="D1335" s="14">
        <v>2017</v>
      </c>
      <c r="E1335" s="14">
        <v>2017</v>
      </c>
      <c r="F1335" s="14" t="s">
        <v>245</v>
      </c>
      <c r="G1335" s="14"/>
      <c r="H1335" s="11">
        <v>0</v>
      </c>
      <c r="I1335" s="11">
        <v>6.5599999999999992E-2</v>
      </c>
      <c r="J1335" s="11">
        <v>9.8400000000000001E-2</v>
      </c>
      <c r="K1335" s="11">
        <v>0.12300000000000001</v>
      </c>
    </row>
    <row r="1336" spans="1:11" s="87" customFormat="1">
      <c r="A1336" s="87" t="s">
        <v>140</v>
      </c>
      <c r="B1336" s="14" t="s">
        <v>75</v>
      </c>
      <c r="C1336" s="14" t="s">
        <v>64</v>
      </c>
      <c r="D1336" s="14">
        <v>2017</v>
      </c>
      <c r="E1336" s="14">
        <v>2017</v>
      </c>
      <c r="F1336" s="14" t="s">
        <v>245</v>
      </c>
      <c r="G1336" s="14"/>
      <c r="H1336" s="11">
        <v>0.19920000000000002</v>
      </c>
      <c r="I1336" s="11">
        <v>0.31259999999999999</v>
      </c>
      <c r="J1336" s="11">
        <v>0.18770000000000001</v>
      </c>
      <c r="K1336" s="11">
        <v>0.23430000000000001</v>
      </c>
    </row>
    <row r="1337" spans="1:11" s="87" customFormat="1">
      <c r="A1337" s="87" t="s">
        <v>141</v>
      </c>
      <c r="B1337" s="14" t="s">
        <v>75</v>
      </c>
      <c r="C1337" s="14" t="s">
        <v>64</v>
      </c>
      <c r="D1337" s="14">
        <v>2017</v>
      </c>
      <c r="E1337" s="14">
        <v>2017</v>
      </c>
      <c r="F1337" s="14" t="s">
        <v>245</v>
      </c>
      <c r="G1337" s="14"/>
      <c r="H1337" s="11">
        <v>7.9299999999999995E-2</v>
      </c>
      <c r="I1337" s="11">
        <v>0.1479</v>
      </c>
      <c r="J1337" s="11">
        <v>0.1961</v>
      </c>
      <c r="K1337" s="11">
        <v>0.24760000000000001</v>
      </c>
    </row>
    <row r="1338" spans="1:11" s="87" customFormat="1">
      <c r="A1338" s="87" t="s">
        <v>142</v>
      </c>
      <c r="B1338" s="14" t="s">
        <v>75</v>
      </c>
      <c r="C1338" s="14" t="s">
        <v>64</v>
      </c>
      <c r="D1338" s="14">
        <v>2017</v>
      </c>
      <c r="E1338" s="14">
        <v>2017</v>
      </c>
      <c r="F1338" s="14" t="s">
        <v>245</v>
      </c>
      <c r="G1338" s="14"/>
      <c r="H1338" s="11">
        <v>5.1699999999999996E-2</v>
      </c>
      <c r="I1338" s="11">
        <v>0.1394</v>
      </c>
      <c r="J1338" s="11">
        <v>0.15859999999999999</v>
      </c>
      <c r="K1338" s="11">
        <v>0.18760000000000002</v>
      </c>
    </row>
    <row r="1339" spans="1:11" s="87" customFormat="1">
      <c r="A1339" s="87" t="s">
        <v>143</v>
      </c>
      <c r="B1339" s="14" t="s">
        <v>74</v>
      </c>
      <c r="C1339" s="14" t="s">
        <v>64</v>
      </c>
      <c r="D1339" s="14">
        <v>2017</v>
      </c>
      <c r="E1339" s="14">
        <v>2017</v>
      </c>
      <c r="F1339" s="14" t="s">
        <v>245</v>
      </c>
      <c r="G1339" s="14"/>
      <c r="H1339" s="11">
        <v>0.1051</v>
      </c>
      <c r="I1339" s="11">
        <v>0.2155</v>
      </c>
      <c r="J1339" s="11">
        <v>8.14E-2</v>
      </c>
      <c r="K1339" s="11">
        <v>0.12560000000000002</v>
      </c>
    </row>
    <row r="1340" spans="1:11" s="87" customFormat="1">
      <c r="A1340" s="87" t="s">
        <v>144</v>
      </c>
      <c r="B1340" s="14" t="s">
        <v>74</v>
      </c>
      <c r="C1340" s="14" t="s">
        <v>64</v>
      </c>
      <c r="D1340" s="14">
        <v>2017</v>
      </c>
      <c r="E1340" s="14">
        <v>2017</v>
      </c>
      <c r="F1340" s="14" t="s">
        <v>245</v>
      </c>
      <c r="G1340" s="14"/>
      <c r="H1340" s="11">
        <v>7.4200000000000002E-2</v>
      </c>
      <c r="I1340" s="11">
        <v>0.16</v>
      </c>
      <c r="J1340" s="11">
        <v>4.5700000000000005E-2</v>
      </c>
      <c r="K1340" s="11">
        <v>7.4900000000000008E-2</v>
      </c>
    </row>
    <row r="1341" spans="1:11" s="87" customFormat="1">
      <c r="A1341" s="87" t="s">
        <v>145</v>
      </c>
      <c r="B1341" s="14" t="s">
        <v>75</v>
      </c>
      <c r="C1341" s="14" t="s">
        <v>64</v>
      </c>
      <c r="D1341" s="14">
        <v>2017</v>
      </c>
      <c r="E1341" s="14">
        <v>2017</v>
      </c>
      <c r="F1341" s="14" t="s">
        <v>245</v>
      </c>
      <c r="G1341" s="14"/>
      <c r="H1341" s="11">
        <v>5.8299999999999998E-2</v>
      </c>
      <c r="I1341" s="11">
        <v>0.1341</v>
      </c>
      <c r="J1341" s="11">
        <v>0.13699999999999998</v>
      </c>
      <c r="K1341" s="11">
        <v>0.1691</v>
      </c>
    </row>
    <row r="1342" spans="1:11" s="87" customFormat="1">
      <c r="A1342" s="87" t="s">
        <v>146</v>
      </c>
      <c r="B1342" s="14" t="s">
        <v>75</v>
      </c>
      <c r="C1342" s="14" t="s">
        <v>64</v>
      </c>
      <c r="D1342" s="14">
        <v>2017</v>
      </c>
      <c r="E1342" s="14">
        <v>2017</v>
      </c>
      <c r="F1342" s="14" t="s">
        <v>245</v>
      </c>
      <c r="G1342" s="14"/>
      <c r="H1342" s="11">
        <v>0.14749999999999999</v>
      </c>
      <c r="I1342" s="11">
        <v>0.24260000000000001</v>
      </c>
      <c r="J1342" s="11">
        <v>0.15539999999999998</v>
      </c>
      <c r="K1342" s="11">
        <v>0.1789</v>
      </c>
    </row>
    <row r="1343" spans="1:11" s="87" customFormat="1">
      <c r="A1343" s="87" t="s">
        <v>147</v>
      </c>
      <c r="B1343" s="14" t="s">
        <v>74</v>
      </c>
      <c r="C1343" s="14" t="s">
        <v>64</v>
      </c>
      <c r="D1343" s="14">
        <v>2017</v>
      </c>
      <c r="E1343" s="14">
        <v>2017</v>
      </c>
      <c r="F1343" s="14" t="s">
        <v>245</v>
      </c>
      <c r="G1343" s="14"/>
      <c r="H1343" s="11">
        <v>0.1142</v>
      </c>
      <c r="I1343" s="11">
        <v>0.2132</v>
      </c>
      <c r="J1343" s="11">
        <v>8.2299999999999998E-2</v>
      </c>
      <c r="K1343" s="11">
        <v>0.1222</v>
      </c>
    </row>
    <row r="1344" spans="1:11" s="87" customFormat="1">
      <c r="A1344" s="87" t="s">
        <v>148</v>
      </c>
      <c r="B1344" s="14" t="s">
        <v>75</v>
      </c>
      <c r="C1344" s="14" t="s">
        <v>64</v>
      </c>
      <c r="D1344" s="14">
        <v>2017</v>
      </c>
      <c r="E1344" s="14">
        <v>2017</v>
      </c>
      <c r="F1344" s="14" t="s">
        <v>245</v>
      </c>
      <c r="G1344" s="14"/>
      <c r="H1344" s="11">
        <v>0.1595</v>
      </c>
      <c r="I1344" s="11">
        <v>0.2419</v>
      </c>
      <c r="J1344" s="11">
        <v>0.2419</v>
      </c>
      <c r="K1344" s="11">
        <v>0.2581</v>
      </c>
    </row>
    <row r="1345" spans="1:11" s="87" customFormat="1">
      <c r="A1345" s="87" t="s">
        <v>149</v>
      </c>
      <c r="B1345" s="14" t="s">
        <v>75</v>
      </c>
      <c r="C1345" s="14" t="s">
        <v>64</v>
      </c>
      <c r="D1345" s="14">
        <v>2017</v>
      </c>
      <c r="E1345" s="14">
        <v>2017</v>
      </c>
      <c r="F1345" s="14" t="s">
        <v>245</v>
      </c>
      <c r="G1345" s="14"/>
      <c r="H1345" s="11">
        <v>0.193</v>
      </c>
      <c r="I1345" s="11">
        <v>0.29460000000000003</v>
      </c>
      <c r="J1345" s="11">
        <v>0.25280000000000002</v>
      </c>
      <c r="K1345" s="11">
        <v>0.28039999999999998</v>
      </c>
    </row>
    <row r="1346" spans="1:11" s="87" customFormat="1">
      <c r="A1346" s="87" t="s">
        <v>150</v>
      </c>
      <c r="B1346" s="14" t="s">
        <v>74</v>
      </c>
      <c r="C1346" s="14" t="s">
        <v>64</v>
      </c>
      <c r="D1346" s="14">
        <v>2017</v>
      </c>
      <c r="E1346" s="14">
        <v>2017</v>
      </c>
      <c r="F1346" s="14" t="s">
        <v>245</v>
      </c>
      <c r="G1346" s="14"/>
      <c r="H1346" s="11">
        <v>9.3800000000000008E-2</v>
      </c>
      <c r="I1346" s="11">
        <v>0.17829999999999999</v>
      </c>
      <c r="J1346" s="11">
        <v>5.5800000000000002E-2</v>
      </c>
      <c r="K1346" s="11">
        <v>8.8900000000000007E-2</v>
      </c>
    </row>
    <row r="1347" spans="1:11" s="87" customFormat="1">
      <c r="A1347" s="87" t="s">
        <v>151</v>
      </c>
      <c r="B1347" s="14" t="s">
        <v>74</v>
      </c>
      <c r="C1347" s="14" t="s">
        <v>64</v>
      </c>
      <c r="D1347" s="14">
        <v>2017</v>
      </c>
      <c r="E1347" s="14">
        <v>2017</v>
      </c>
      <c r="F1347" s="14" t="s">
        <v>245</v>
      </c>
      <c r="G1347" s="14"/>
      <c r="H1347" s="11">
        <v>8.3800000000000013E-2</v>
      </c>
      <c r="I1347" s="11">
        <v>0.1656</v>
      </c>
      <c r="J1347" s="11">
        <v>7.4200000000000002E-2</v>
      </c>
      <c r="K1347" s="11">
        <v>0.1115</v>
      </c>
    </row>
    <row r="1348" spans="1:11" s="87" customFormat="1">
      <c r="A1348" s="87" t="s">
        <v>152</v>
      </c>
      <c r="B1348" s="14" t="s">
        <v>75</v>
      </c>
      <c r="C1348" s="14" t="s">
        <v>64</v>
      </c>
      <c r="D1348" s="14">
        <v>2017</v>
      </c>
      <c r="E1348" s="14">
        <v>2017</v>
      </c>
      <c r="F1348" s="14" t="s">
        <v>245</v>
      </c>
      <c r="G1348" s="14"/>
      <c r="H1348" s="11">
        <v>0.1537</v>
      </c>
      <c r="I1348" s="11">
        <v>0.248</v>
      </c>
      <c r="J1348" s="11">
        <v>0.22030000000000002</v>
      </c>
      <c r="K1348" s="11">
        <v>0.2462</v>
      </c>
    </row>
    <row r="1349" spans="1:11" s="87" customFormat="1">
      <c r="A1349" s="87" t="s">
        <v>153</v>
      </c>
      <c r="B1349" s="14" t="s">
        <v>74</v>
      </c>
      <c r="C1349" s="14" t="s">
        <v>64</v>
      </c>
      <c r="D1349" s="14">
        <v>2017</v>
      </c>
      <c r="E1349" s="14">
        <v>2017</v>
      </c>
      <c r="F1349" s="14" t="s">
        <v>245</v>
      </c>
      <c r="G1349" s="14"/>
      <c r="H1349" s="11">
        <v>7.8600000000000003E-2</v>
      </c>
      <c r="I1349" s="11">
        <v>0.1739</v>
      </c>
      <c r="J1349" s="11">
        <v>5.8499999999999996E-2</v>
      </c>
      <c r="K1349" s="11">
        <v>9.9399999999999988E-2</v>
      </c>
    </row>
    <row r="1350" spans="1:11" s="87" customFormat="1">
      <c r="A1350" s="87" t="s">
        <v>154</v>
      </c>
      <c r="B1350" s="14" t="s">
        <v>74</v>
      </c>
      <c r="C1350" s="14" t="s">
        <v>64</v>
      </c>
      <c r="D1350" s="14">
        <v>2017</v>
      </c>
      <c r="E1350" s="14">
        <v>2017</v>
      </c>
      <c r="F1350" s="14" t="s">
        <v>245</v>
      </c>
      <c r="G1350" s="14"/>
      <c r="H1350" s="11">
        <v>7.1399999999999991E-2</v>
      </c>
      <c r="I1350" s="11">
        <v>0.159</v>
      </c>
      <c r="J1350" s="11">
        <v>5.45E-2</v>
      </c>
      <c r="K1350" s="11">
        <v>8.4199999999999997E-2</v>
      </c>
    </row>
    <row r="1351" spans="1:11" s="87" customFormat="1">
      <c r="A1351" s="87" t="s">
        <v>155</v>
      </c>
      <c r="B1351" s="14" t="s">
        <v>74</v>
      </c>
      <c r="C1351" s="14" t="s">
        <v>64</v>
      </c>
      <c r="D1351" s="14">
        <v>2017</v>
      </c>
      <c r="E1351" s="14">
        <v>2017</v>
      </c>
      <c r="F1351" s="14" t="s">
        <v>245</v>
      </c>
      <c r="G1351" s="14"/>
      <c r="H1351" s="11">
        <v>7.0099999999999996E-2</v>
      </c>
      <c r="I1351" s="11">
        <v>0.16539999999999999</v>
      </c>
      <c r="J1351" s="11">
        <v>5.9000000000000004E-2</v>
      </c>
      <c r="K1351" s="11">
        <v>0.10289999999999999</v>
      </c>
    </row>
    <row r="1352" spans="1:11" s="87" customFormat="1">
      <c r="A1352" s="87" t="s">
        <v>156</v>
      </c>
      <c r="B1352" s="14" t="s">
        <v>74</v>
      </c>
      <c r="C1352" s="14" t="s">
        <v>64</v>
      </c>
      <c r="D1352" s="14">
        <v>2017</v>
      </c>
      <c r="E1352" s="14">
        <v>2017</v>
      </c>
      <c r="F1352" s="14" t="s">
        <v>245</v>
      </c>
      <c r="G1352" s="14"/>
      <c r="H1352" s="11">
        <v>1.8799999999999997E-2</v>
      </c>
      <c r="I1352" s="11">
        <v>0.1076</v>
      </c>
      <c r="J1352" s="11">
        <v>8.6999999999999994E-3</v>
      </c>
      <c r="K1352" s="11">
        <v>3.6499999999999998E-2</v>
      </c>
    </row>
    <row r="1353" spans="1:11" s="87" customFormat="1">
      <c r="A1353" s="87" t="s">
        <v>157</v>
      </c>
      <c r="B1353" s="14" t="s">
        <v>74</v>
      </c>
      <c r="C1353" s="14" t="s">
        <v>64</v>
      </c>
      <c r="D1353" s="14">
        <v>2017</v>
      </c>
      <c r="E1353" s="14">
        <v>2017</v>
      </c>
      <c r="F1353" s="14" t="s">
        <v>245</v>
      </c>
      <c r="G1353" s="14"/>
      <c r="H1353" s="11">
        <v>1.67E-2</v>
      </c>
      <c r="I1353" s="11">
        <v>0.12939999999999999</v>
      </c>
      <c r="J1353" s="11">
        <v>1.1899999999999999E-2</v>
      </c>
      <c r="K1353" s="11">
        <v>6.1600000000000002E-2</v>
      </c>
    </row>
    <row r="1354" spans="1:11" s="87" customFormat="1">
      <c r="A1354" s="87" t="s">
        <v>158</v>
      </c>
      <c r="B1354" s="14" t="s">
        <v>75</v>
      </c>
      <c r="C1354" s="14" t="s">
        <v>64</v>
      </c>
      <c r="D1354" s="14">
        <v>2017</v>
      </c>
      <c r="E1354" s="14">
        <v>2017</v>
      </c>
      <c r="F1354" s="14" t="s">
        <v>245</v>
      </c>
      <c r="G1354" s="14"/>
      <c r="H1354" s="11">
        <v>0.15039999999999998</v>
      </c>
      <c r="I1354" s="11">
        <v>0.24829999999999999</v>
      </c>
      <c r="J1354" s="11">
        <v>0.24390000000000001</v>
      </c>
      <c r="K1354" s="11">
        <v>0.27079999999999999</v>
      </c>
    </row>
    <row r="1355" spans="1:11" s="87" customFormat="1">
      <c r="A1355" s="87" t="s">
        <v>159</v>
      </c>
      <c r="B1355" s="14" t="s">
        <v>75</v>
      </c>
      <c r="C1355" s="14" t="s">
        <v>64</v>
      </c>
      <c r="D1355" s="14">
        <v>2017</v>
      </c>
      <c r="E1355" s="14">
        <v>2017</v>
      </c>
      <c r="F1355" s="14" t="s">
        <v>245</v>
      </c>
      <c r="G1355" s="14"/>
      <c r="H1355" s="11">
        <v>6.8199999999999997E-2</v>
      </c>
      <c r="I1355" s="11">
        <v>0.15909999999999999</v>
      </c>
      <c r="J1355" s="11">
        <v>9.0899999999999995E-2</v>
      </c>
      <c r="K1355" s="11">
        <v>0.11359999999999999</v>
      </c>
    </row>
    <row r="1356" spans="1:11" s="87" customFormat="1">
      <c r="A1356" s="87" t="s">
        <v>160</v>
      </c>
      <c r="B1356" s="14" t="s">
        <v>75</v>
      </c>
      <c r="C1356" s="14" t="s">
        <v>64</v>
      </c>
      <c r="D1356" s="14">
        <v>2017</v>
      </c>
      <c r="E1356" s="14">
        <v>2017</v>
      </c>
      <c r="F1356" s="14" t="s">
        <v>245</v>
      </c>
      <c r="G1356" s="14"/>
      <c r="H1356" s="11">
        <v>0.13109999999999999</v>
      </c>
      <c r="I1356" s="11">
        <v>0.20069999999999999</v>
      </c>
      <c r="J1356" s="11">
        <v>0.29870000000000002</v>
      </c>
      <c r="K1356" s="11">
        <v>0.32819999999999999</v>
      </c>
    </row>
    <row r="1357" spans="1:11" s="87" customFormat="1">
      <c r="A1357" s="87" t="s">
        <v>161</v>
      </c>
      <c r="B1357" s="14" t="s">
        <v>74</v>
      </c>
      <c r="C1357" s="14" t="s">
        <v>64</v>
      </c>
      <c r="D1357" s="14">
        <v>2017</v>
      </c>
      <c r="E1357" s="14">
        <v>2017</v>
      </c>
      <c r="F1357" s="14" t="s">
        <v>245</v>
      </c>
      <c r="G1357" s="14"/>
      <c r="H1357" s="11">
        <v>1.2699999999999999E-2</v>
      </c>
      <c r="I1357" s="11">
        <v>0.1134</v>
      </c>
      <c r="J1357" s="11">
        <v>7.0999999999999995E-3</v>
      </c>
      <c r="K1357" s="11">
        <v>3.6600000000000001E-2</v>
      </c>
    </row>
    <row r="1358" spans="1:11" s="87" customFormat="1">
      <c r="A1358" s="87" t="s">
        <v>162</v>
      </c>
      <c r="B1358" s="14" t="s">
        <v>74</v>
      </c>
      <c r="C1358" s="14" t="s">
        <v>64</v>
      </c>
      <c r="D1358" s="14">
        <v>2017</v>
      </c>
      <c r="E1358" s="14">
        <v>2017</v>
      </c>
      <c r="F1358" s="14" t="s">
        <v>245</v>
      </c>
      <c r="G1358" s="14"/>
      <c r="H1358" s="11">
        <v>9.5399999999999985E-2</v>
      </c>
      <c r="I1358" s="11">
        <v>0.19159999999999999</v>
      </c>
      <c r="J1358" s="11">
        <v>6.0299999999999999E-2</v>
      </c>
      <c r="K1358" s="11">
        <v>9.9700000000000011E-2</v>
      </c>
    </row>
    <row r="1359" spans="1:11" s="87" customFormat="1">
      <c r="A1359" s="87" t="s">
        <v>163</v>
      </c>
      <c r="B1359" s="14" t="s">
        <v>75</v>
      </c>
      <c r="C1359" s="14" t="s">
        <v>64</v>
      </c>
      <c r="D1359" s="14">
        <v>2017</v>
      </c>
      <c r="E1359" s="14">
        <v>2017</v>
      </c>
      <c r="F1359" s="14" t="s">
        <v>245</v>
      </c>
      <c r="G1359" s="14"/>
      <c r="H1359" s="11">
        <v>0.1588</v>
      </c>
      <c r="I1359" s="11">
        <v>0.25819999999999999</v>
      </c>
      <c r="J1359" s="11">
        <v>0.22750000000000001</v>
      </c>
      <c r="K1359" s="11">
        <v>0.2666</v>
      </c>
    </row>
    <row r="1360" spans="1:11" s="87" customFormat="1">
      <c r="A1360" s="87" t="s">
        <v>164</v>
      </c>
      <c r="B1360" s="14" t="s">
        <v>75</v>
      </c>
      <c r="C1360" s="14" t="s">
        <v>64</v>
      </c>
      <c r="D1360" s="14">
        <v>2017</v>
      </c>
      <c r="E1360" s="14">
        <v>2017</v>
      </c>
      <c r="F1360" s="14" t="s">
        <v>245</v>
      </c>
      <c r="G1360" s="14"/>
      <c r="H1360" s="11">
        <v>0.18109999999999998</v>
      </c>
      <c r="I1360" s="11">
        <v>0.26869999999999999</v>
      </c>
      <c r="J1360" s="11">
        <v>0.23089999999999999</v>
      </c>
      <c r="K1360" s="11">
        <v>0.25090000000000001</v>
      </c>
    </row>
    <row r="1361" spans="1:11" s="87" customFormat="1">
      <c r="A1361" s="87" t="s">
        <v>165</v>
      </c>
      <c r="B1361" s="14" t="s">
        <v>75</v>
      </c>
      <c r="C1361" s="14" t="s">
        <v>64</v>
      </c>
      <c r="D1361" s="14">
        <v>2017</v>
      </c>
      <c r="E1361" s="14">
        <v>2017</v>
      </c>
      <c r="F1361" s="14" t="s">
        <v>245</v>
      </c>
      <c r="G1361" s="14"/>
      <c r="H1361" s="11">
        <v>0.124</v>
      </c>
      <c r="I1361" s="11">
        <v>0.20829999999999999</v>
      </c>
      <c r="J1361" s="11">
        <v>0.21309999999999998</v>
      </c>
      <c r="K1361" s="11">
        <v>0.2366</v>
      </c>
    </row>
    <row r="1362" spans="1:11" s="87" customFormat="1">
      <c r="A1362" s="87" t="s">
        <v>166</v>
      </c>
      <c r="B1362" s="14" t="s">
        <v>75</v>
      </c>
      <c r="C1362" s="14" t="s">
        <v>64</v>
      </c>
      <c r="D1362" s="14">
        <v>2017</v>
      </c>
      <c r="E1362" s="14">
        <v>2017</v>
      </c>
      <c r="F1362" s="14" t="s">
        <v>245</v>
      </c>
      <c r="G1362" s="14"/>
      <c r="H1362" s="11">
        <v>9.2499999999999999E-2</v>
      </c>
      <c r="I1362" s="11">
        <v>0.17469999999999999</v>
      </c>
      <c r="J1362" s="11">
        <v>0.2397</v>
      </c>
      <c r="K1362" s="11">
        <v>0.26369999999999999</v>
      </c>
    </row>
    <row r="1363" spans="1:11" s="87" customFormat="1">
      <c r="A1363" s="87" t="s">
        <v>167</v>
      </c>
      <c r="B1363" s="14" t="s">
        <v>74</v>
      </c>
      <c r="C1363" s="14" t="s">
        <v>64</v>
      </c>
      <c r="D1363" s="14">
        <v>2017</v>
      </c>
      <c r="E1363" s="14">
        <v>2017</v>
      </c>
      <c r="F1363" s="14" t="s">
        <v>245</v>
      </c>
      <c r="G1363" s="14"/>
      <c r="H1363" s="11">
        <v>0.17370000000000002</v>
      </c>
      <c r="I1363" s="11">
        <v>0.30099999999999999</v>
      </c>
      <c r="J1363" s="11">
        <v>0.13339999999999999</v>
      </c>
      <c r="K1363" s="11">
        <v>0.184</v>
      </c>
    </row>
    <row r="1364" spans="1:11" s="87" customFormat="1">
      <c r="A1364" s="87" t="s">
        <v>168</v>
      </c>
      <c r="B1364" s="14" t="s">
        <v>75</v>
      </c>
      <c r="C1364" s="14" t="s">
        <v>64</v>
      </c>
      <c r="D1364" s="14">
        <v>2017</v>
      </c>
      <c r="E1364" s="14">
        <v>2017</v>
      </c>
      <c r="F1364" s="14" t="s">
        <v>245</v>
      </c>
      <c r="G1364" s="14"/>
      <c r="H1364" s="11">
        <v>7.3599999999999999E-2</v>
      </c>
      <c r="I1364" s="11">
        <v>0.16079999999999997</v>
      </c>
      <c r="J1364" s="11">
        <v>9.5399999999999985E-2</v>
      </c>
      <c r="K1364" s="11">
        <v>0.1226</v>
      </c>
    </row>
    <row r="1365" spans="1:11" s="87" customFormat="1">
      <c r="A1365" s="87" t="s">
        <v>169</v>
      </c>
      <c r="B1365" s="14" t="s">
        <v>74</v>
      </c>
      <c r="C1365" s="14" t="s">
        <v>64</v>
      </c>
      <c r="D1365" s="14">
        <v>2017</v>
      </c>
      <c r="E1365" s="14">
        <v>2017</v>
      </c>
      <c r="F1365" s="14" t="s">
        <v>245</v>
      </c>
      <c r="G1365" s="14"/>
      <c r="H1365" s="11">
        <v>0.1353</v>
      </c>
      <c r="I1365" s="11">
        <v>0.27679999999999999</v>
      </c>
      <c r="J1365" s="11">
        <v>0.1032</v>
      </c>
      <c r="K1365" s="11">
        <v>0.1552</v>
      </c>
    </row>
    <row r="1366" spans="1:11" s="87" customFormat="1">
      <c r="A1366" s="87" t="s">
        <v>170</v>
      </c>
      <c r="B1366" s="14" t="s">
        <v>74</v>
      </c>
      <c r="C1366" s="14" t="s">
        <v>64</v>
      </c>
      <c r="D1366" s="14">
        <v>2017</v>
      </c>
      <c r="E1366" s="14">
        <v>2017</v>
      </c>
      <c r="F1366" s="14" t="s">
        <v>245</v>
      </c>
      <c r="G1366" s="14"/>
      <c r="H1366" s="11">
        <v>0.1043</v>
      </c>
      <c r="I1366" s="11">
        <v>0.18359999999999999</v>
      </c>
      <c r="J1366" s="11">
        <v>7.6799999999999993E-2</v>
      </c>
      <c r="K1366" s="11">
        <v>0.13019999999999998</v>
      </c>
    </row>
    <row r="1367" spans="1:11" s="87" customFormat="1">
      <c r="A1367" s="87" t="s">
        <v>171</v>
      </c>
      <c r="B1367" s="14" t="s">
        <v>75</v>
      </c>
      <c r="C1367" s="14" t="s">
        <v>64</v>
      </c>
      <c r="D1367" s="14">
        <v>2017</v>
      </c>
      <c r="E1367" s="14">
        <v>2017</v>
      </c>
      <c r="F1367" s="14" t="s">
        <v>245</v>
      </c>
      <c r="G1367" s="14"/>
      <c r="H1367" s="11">
        <v>0.15259999999999999</v>
      </c>
      <c r="I1367" s="11">
        <v>0.22920000000000001</v>
      </c>
      <c r="J1367" s="11">
        <v>0.24780000000000002</v>
      </c>
      <c r="K1367" s="11">
        <v>0.27649999999999997</v>
      </c>
    </row>
    <row r="1368" spans="1:11" s="87" customFormat="1">
      <c r="A1368" s="51" t="s">
        <v>172</v>
      </c>
      <c r="B1368" s="14" t="s">
        <v>66</v>
      </c>
      <c r="C1368" s="14" t="s">
        <v>65</v>
      </c>
      <c r="D1368" s="14">
        <v>2017</v>
      </c>
      <c r="E1368" s="14">
        <v>2018</v>
      </c>
      <c r="F1368" s="14" t="s">
        <v>245</v>
      </c>
      <c r="G1368" s="14"/>
      <c r="H1368" s="11">
        <v>0.128</v>
      </c>
      <c r="I1368" s="11">
        <v>0.22690000000000002</v>
      </c>
      <c r="J1368" s="11">
        <v>0.1168</v>
      </c>
      <c r="K1368" s="11">
        <v>0.1512</v>
      </c>
    </row>
    <row r="1369" spans="1:11" s="87" customFormat="1">
      <c r="A1369" s="51" t="s">
        <v>173</v>
      </c>
      <c r="B1369" s="14" t="s">
        <v>74</v>
      </c>
      <c r="C1369" s="14" t="s">
        <v>65</v>
      </c>
      <c r="D1369" s="14">
        <v>2017</v>
      </c>
      <c r="E1369" s="14">
        <v>2018</v>
      </c>
      <c r="F1369" s="14" t="s">
        <v>245</v>
      </c>
      <c r="G1369" s="14"/>
      <c r="H1369" s="11">
        <v>9.5899999999999999E-2</v>
      </c>
      <c r="I1369" s="11">
        <v>0.19329999999999997</v>
      </c>
      <c r="J1369" s="11">
        <v>6.2600000000000003E-2</v>
      </c>
      <c r="K1369" s="11">
        <v>0.10439999999999999</v>
      </c>
    </row>
    <row r="1370" spans="1:11" s="87" customFormat="1">
      <c r="A1370" s="51" t="s">
        <v>174</v>
      </c>
      <c r="B1370" s="14" t="s">
        <v>75</v>
      </c>
      <c r="C1370" s="14" t="s">
        <v>65</v>
      </c>
      <c r="D1370" s="14">
        <v>2017</v>
      </c>
      <c r="E1370" s="14">
        <v>2018</v>
      </c>
      <c r="F1370" s="14" t="s">
        <v>245</v>
      </c>
      <c r="G1370" s="14"/>
      <c r="H1370" s="11">
        <v>0.15380000000000002</v>
      </c>
      <c r="I1370" s="11">
        <v>0.23079999999999998</v>
      </c>
      <c r="J1370" s="11">
        <v>7.690000000000001E-2</v>
      </c>
      <c r="K1370" s="11">
        <v>7.690000000000001E-2</v>
      </c>
    </row>
    <row r="1371" spans="1:11" s="87" customFormat="1">
      <c r="A1371" s="51" t="s">
        <v>175</v>
      </c>
      <c r="B1371" s="14" t="s">
        <v>75</v>
      </c>
      <c r="C1371" s="14" t="s">
        <v>65</v>
      </c>
      <c r="D1371" s="14">
        <v>2017</v>
      </c>
      <c r="E1371" s="14">
        <v>2018</v>
      </c>
      <c r="F1371" s="14" t="s">
        <v>245</v>
      </c>
      <c r="G1371" s="14"/>
      <c r="H1371" s="11">
        <v>0.11019999999999999</v>
      </c>
      <c r="I1371" s="11">
        <v>0.22309999999999999</v>
      </c>
      <c r="J1371" s="11">
        <v>0.28649999999999998</v>
      </c>
      <c r="K1371" s="11">
        <v>0.32229999999999998</v>
      </c>
    </row>
    <row r="1372" spans="1:11" s="87" customFormat="1">
      <c r="A1372" s="51" t="s">
        <v>176</v>
      </c>
      <c r="B1372" s="14" t="s">
        <v>75</v>
      </c>
      <c r="C1372" s="14" t="s">
        <v>65</v>
      </c>
      <c r="D1372" s="14">
        <v>2017</v>
      </c>
      <c r="E1372" s="14">
        <v>2018</v>
      </c>
      <c r="F1372" s="14" t="s">
        <v>245</v>
      </c>
      <c r="G1372" s="14"/>
      <c r="H1372" s="11">
        <v>0.12179999999999999</v>
      </c>
      <c r="I1372" s="11">
        <v>0.23370000000000002</v>
      </c>
      <c r="J1372" s="11">
        <v>0.20280000000000001</v>
      </c>
      <c r="K1372" s="11">
        <v>0.23350000000000001</v>
      </c>
    </row>
    <row r="1373" spans="1:11" s="87" customFormat="1">
      <c r="A1373" s="51" t="s">
        <v>177</v>
      </c>
      <c r="B1373" s="14" t="s">
        <v>75</v>
      </c>
      <c r="C1373" s="14" t="s">
        <v>65</v>
      </c>
      <c r="D1373" s="14">
        <v>2017</v>
      </c>
      <c r="E1373" s="14">
        <v>2018</v>
      </c>
      <c r="F1373" s="14" t="s">
        <v>245</v>
      </c>
      <c r="G1373" s="14"/>
      <c r="H1373" s="11">
        <v>0.114</v>
      </c>
      <c r="I1373" s="11">
        <v>0.20329999999999998</v>
      </c>
      <c r="J1373" s="11">
        <v>0.22640000000000002</v>
      </c>
      <c r="K1373" s="11">
        <v>0.25619999999999998</v>
      </c>
    </row>
    <row r="1374" spans="1:11" s="87" customFormat="1">
      <c r="A1374" s="51" t="s">
        <v>178</v>
      </c>
      <c r="B1374" s="14" t="s">
        <v>75</v>
      </c>
      <c r="C1374" s="14" t="s">
        <v>65</v>
      </c>
      <c r="D1374" s="14">
        <v>2017</v>
      </c>
      <c r="E1374" s="14">
        <v>2018</v>
      </c>
      <c r="F1374" s="14" t="s">
        <v>245</v>
      </c>
      <c r="G1374" s="14"/>
      <c r="H1374" s="11">
        <v>0.14910000000000001</v>
      </c>
      <c r="I1374" s="11">
        <v>0.23250000000000001</v>
      </c>
      <c r="J1374" s="11">
        <v>0.26319999999999999</v>
      </c>
      <c r="K1374" s="11">
        <v>0.27629999999999999</v>
      </c>
    </row>
    <row r="1375" spans="1:11" s="87" customFormat="1">
      <c r="A1375" s="51" t="s">
        <v>179</v>
      </c>
      <c r="B1375" s="14" t="s">
        <v>74</v>
      </c>
      <c r="C1375" s="14" t="s">
        <v>65</v>
      </c>
      <c r="D1375" s="14">
        <v>2017</v>
      </c>
      <c r="E1375" s="14">
        <v>2018</v>
      </c>
      <c r="F1375" s="14" t="s">
        <v>245</v>
      </c>
      <c r="G1375" s="14"/>
      <c r="H1375" s="11">
        <v>7.3700000000000002E-2</v>
      </c>
      <c r="I1375" s="11">
        <v>0.14760000000000001</v>
      </c>
      <c r="J1375" s="11">
        <v>4.8499999999999995E-2</v>
      </c>
      <c r="K1375" s="11">
        <v>8.1300000000000011E-2</v>
      </c>
    </row>
    <row r="1376" spans="1:11" s="87" customFormat="1">
      <c r="A1376" s="51" t="s">
        <v>180</v>
      </c>
      <c r="B1376" s="14" t="s">
        <v>75</v>
      </c>
      <c r="C1376" s="14" t="s">
        <v>65</v>
      </c>
      <c r="D1376" s="14">
        <v>2017</v>
      </c>
      <c r="E1376" s="14">
        <v>2018</v>
      </c>
      <c r="F1376" s="14" t="s">
        <v>245</v>
      </c>
      <c r="G1376" s="14"/>
      <c r="H1376" s="11">
        <v>0.18149999999999999</v>
      </c>
      <c r="I1376" s="11">
        <v>0.25869999999999999</v>
      </c>
      <c r="J1376" s="11">
        <v>0.38030000000000003</v>
      </c>
      <c r="K1376" s="11">
        <v>0.4093</v>
      </c>
    </row>
    <row r="1377" spans="1:11" s="87" customFormat="1">
      <c r="A1377" s="51" t="s">
        <v>181</v>
      </c>
      <c r="B1377" s="14" t="s">
        <v>75</v>
      </c>
      <c r="C1377" s="14" t="s">
        <v>65</v>
      </c>
      <c r="D1377" s="14">
        <v>2017</v>
      </c>
      <c r="E1377" s="14">
        <v>2018</v>
      </c>
      <c r="F1377" s="14" t="s">
        <v>245</v>
      </c>
      <c r="G1377" s="14"/>
      <c r="H1377" s="11">
        <v>0.12689999999999999</v>
      </c>
      <c r="I1377" s="11">
        <v>0.2243</v>
      </c>
      <c r="J1377" s="11">
        <v>0.18690000000000001</v>
      </c>
      <c r="K1377" s="11">
        <v>0.21629999999999999</v>
      </c>
    </row>
    <row r="1378" spans="1:11" s="87" customFormat="1">
      <c r="A1378" s="87" t="s">
        <v>123</v>
      </c>
      <c r="B1378" s="14" t="s">
        <v>74</v>
      </c>
      <c r="C1378" s="14" t="s">
        <v>65</v>
      </c>
      <c r="D1378" s="14">
        <v>2017</v>
      </c>
      <c r="E1378" s="14">
        <v>2018</v>
      </c>
      <c r="F1378" s="14" t="s">
        <v>245</v>
      </c>
      <c r="G1378" s="14"/>
      <c r="H1378" s="11">
        <v>0.1489</v>
      </c>
      <c r="I1378" s="11">
        <v>0.28389999999999999</v>
      </c>
      <c r="J1378" s="11">
        <v>0.10490000000000001</v>
      </c>
      <c r="K1378" s="11">
        <v>0.16010000000000002</v>
      </c>
    </row>
    <row r="1379" spans="1:11" s="87" customFormat="1">
      <c r="A1379" s="87" t="s">
        <v>124</v>
      </c>
      <c r="B1379" s="14" t="s">
        <v>75</v>
      </c>
      <c r="C1379" s="14" t="s">
        <v>65</v>
      </c>
      <c r="D1379" s="14">
        <v>2017</v>
      </c>
      <c r="E1379" s="14">
        <v>2018</v>
      </c>
      <c r="F1379" s="14" t="s">
        <v>245</v>
      </c>
      <c r="G1379" s="14"/>
      <c r="H1379" s="11">
        <v>0.13739999999999999</v>
      </c>
      <c r="I1379" s="11">
        <v>0.2253</v>
      </c>
      <c r="J1379" s="11">
        <v>0.18679999999999999</v>
      </c>
      <c r="K1379" s="11">
        <v>0.21149999999999999</v>
      </c>
    </row>
    <row r="1380" spans="1:11" s="87" customFormat="1">
      <c r="A1380" s="87" t="s">
        <v>125</v>
      </c>
      <c r="B1380" s="14" t="s">
        <v>75</v>
      </c>
      <c r="C1380" s="14" t="s">
        <v>65</v>
      </c>
      <c r="D1380" s="14">
        <v>2017</v>
      </c>
      <c r="E1380" s="14">
        <v>2018</v>
      </c>
      <c r="F1380" s="14" t="s">
        <v>245</v>
      </c>
      <c r="G1380" s="14"/>
      <c r="H1380" s="11">
        <v>0.1255</v>
      </c>
      <c r="I1380" s="11">
        <v>0.2311</v>
      </c>
      <c r="J1380" s="11">
        <v>0.22359999999999999</v>
      </c>
      <c r="K1380" s="11">
        <v>0.24829999999999999</v>
      </c>
    </row>
    <row r="1381" spans="1:11" s="87" customFormat="1">
      <c r="A1381" s="87" t="s">
        <v>126</v>
      </c>
      <c r="B1381" s="14" t="s">
        <v>75</v>
      </c>
      <c r="C1381" s="14" t="s">
        <v>65</v>
      </c>
      <c r="D1381" s="14">
        <v>2017</v>
      </c>
      <c r="E1381" s="14">
        <v>2018</v>
      </c>
      <c r="F1381" s="14" t="s">
        <v>245</v>
      </c>
      <c r="G1381" s="14"/>
      <c r="H1381" s="11">
        <v>0.14169999999999999</v>
      </c>
      <c r="I1381" s="11">
        <v>0.24109999999999998</v>
      </c>
      <c r="J1381" s="11">
        <v>0.22260000000000002</v>
      </c>
      <c r="K1381" s="11">
        <v>0.25359999999999999</v>
      </c>
    </row>
    <row r="1382" spans="1:11" s="87" customFormat="1">
      <c r="A1382" s="87" t="s">
        <v>127</v>
      </c>
      <c r="B1382" s="14" t="s">
        <v>75</v>
      </c>
      <c r="C1382" s="14" t="s">
        <v>65</v>
      </c>
      <c r="D1382" s="14">
        <v>2017</v>
      </c>
      <c r="E1382" s="14">
        <v>2018</v>
      </c>
      <c r="F1382" s="14" t="s">
        <v>245</v>
      </c>
      <c r="G1382" s="14"/>
      <c r="H1382" s="11">
        <v>8.1900000000000001E-2</v>
      </c>
      <c r="I1382" s="11">
        <v>0.19829999999999998</v>
      </c>
      <c r="J1382" s="11">
        <v>0.17670000000000002</v>
      </c>
      <c r="K1382" s="11">
        <v>0.18969999999999998</v>
      </c>
    </row>
    <row r="1383" spans="1:11" s="87" customFormat="1">
      <c r="A1383" s="87" t="s">
        <v>128</v>
      </c>
      <c r="B1383" s="14" t="s">
        <v>75</v>
      </c>
      <c r="C1383" s="14" t="s">
        <v>65</v>
      </c>
      <c r="D1383" s="14">
        <v>2017</v>
      </c>
      <c r="E1383" s="14">
        <v>2018</v>
      </c>
      <c r="F1383" s="14" t="s">
        <v>245</v>
      </c>
      <c r="G1383" s="14"/>
      <c r="H1383" s="11">
        <v>0.19969999999999999</v>
      </c>
      <c r="I1383" s="11">
        <v>0.30969999999999998</v>
      </c>
      <c r="J1383" s="11">
        <v>0.19989999999999999</v>
      </c>
      <c r="K1383" s="11">
        <v>0.23329999999999998</v>
      </c>
    </row>
    <row r="1384" spans="1:11" s="87" customFormat="1">
      <c r="A1384" s="87" t="s">
        <v>129</v>
      </c>
      <c r="B1384" s="14" t="s">
        <v>75</v>
      </c>
      <c r="C1384" s="14" t="s">
        <v>65</v>
      </c>
      <c r="D1384" s="14">
        <v>2017</v>
      </c>
      <c r="E1384" s="14">
        <v>2018</v>
      </c>
      <c r="F1384" s="14" t="s">
        <v>245</v>
      </c>
      <c r="G1384" s="14"/>
      <c r="H1384" s="11">
        <v>0.2107</v>
      </c>
      <c r="I1384" s="11">
        <v>0.33039999999999997</v>
      </c>
      <c r="J1384" s="11">
        <v>0.21109999999999998</v>
      </c>
      <c r="K1384" s="11">
        <v>0.2419</v>
      </c>
    </row>
    <row r="1385" spans="1:11" s="87" customFormat="1">
      <c r="A1385" s="87" t="s">
        <v>130</v>
      </c>
      <c r="B1385" s="14" t="s">
        <v>75</v>
      </c>
      <c r="C1385" s="14" t="s">
        <v>65</v>
      </c>
      <c r="D1385" s="14">
        <v>2017</v>
      </c>
      <c r="E1385" s="14">
        <v>2018</v>
      </c>
      <c r="F1385" s="14" t="s">
        <v>245</v>
      </c>
      <c r="G1385" s="14"/>
      <c r="H1385" s="11">
        <v>8.43E-2</v>
      </c>
      <c r="I1385" s="11">
        <v>0.17899999999999999</v>
      </c>
      <c r="J1385" s="11">
        <v>0.24480000000000002</v>
      </c>
      <c r="K1385" s="11">
        <v>0.28110000000000002</v>
      </c>
    </row>
    <row r="1386" spans="1:11" s="87" customFormat="1">
      <c r="A1386" s="87" t="s">
        <v>131</v>
      </c>
      <c r="B1386" s="14" t="s">
        <v>75</v>
      </c>
      <c r="C1386" s="14" t="s">
        <v>65</v>
      </c>
      <c r="D1386" s="14">
        <v>2017</v>
      </c>
      <c r="E1386" s="14">
        <v>2018</v>
      </c>
      <c r="F1386" s="14" t="s">
        <v>245</v>
      </c>
      <c r="G1386" s="14"/>
      <c r="H1386" s="11">
        <v>6.0899999999999996E-2</v>
      </c>
      <c r="I1386" s="11">
        <v>0.2145</v>
      </c>
      <c r="J1386" s="11">
        <v>0.26379999999999998</v>
      </c>
      <c r="K1386" s="11">
        <v>0.3246</v>
      </c>
    </row>
    <row r="1387" spans="1:11" s="87" customFormat="1">
      <c r="A1387" s="87" t="s">
        <v>132</v>
      </c>
      <c r="B1387" s="14" t="s">
        <v>76</v>
      </c>
      <c r="C1387" s="14" t="s">
        <v>65</v>
      </c>
      <c r="D1387" s="14">
        <v>2017</v>
      </c>
      <c r="E1387" s="14">
        <v>2018</v>
      </c>
      <c r="F1387" s="14" t="s">
        <v>245</v>
      </c>
      <c r="G1387" s="14"/>
      <c r="H1387" s="11">
        <v>0.11320000000000001</v>
      </c>
      <c r="I1387" s="11">
        <v>0.1968</v>
      </c>
      <c r="J1387" s="11">
        <v>5.9800000000000006E-2</v>
      </c>
      <c r="K1387" s="11">
        <v>8.3400000000000002E-2</v>
      </c>
    </row>
    <row r="1388" spans="1:11" s="87" customFormat="1">
      <c r="A1388" s="87" t="s">
        <v>133</v>
      </c>
      <c r="B1388" s="14" t="s">
        <v>75</v>
      </c>
      <c r="C1388" s="14" t="s">
        <v>65</v>
      </c>
      <c r="D1388" s="14">
        <v>2017</v>
      </c>
      <c r="E1388" s="14">
        <v>2018</v>
      </c>
      <c r="F1388" s="14" t="s">
        <v>245</v>
      </c>
      <c r="G1388" s="14"/>
      <c r="H1388" s="11">
        <v>0.1492</v>
      </c>
      <c r="I1388" s="11">
        <v>0.26289999999999997</v>
      </c>
      <c r="J1388" s="11">
        <v>0.16109999999999999</v>
      </c>
      <c r="K1388" s="11">
        <v>0.20050000000000001</v>
      </c>
    </row>
    <row r="1389" spans="1:11" s="87" customFormat="1">
      <c r="A1389" s="87" t="s">
        <v>134</v>
      </c>
      <c r="B1389" s="14" t="s">
        <v>75</v>
      </c>
      <c r="C1389" s="14" t="s">
        <v>65</v>
      </c>
      <c r="D1389" s="14">
        <v>2017</v>
      </c>
      <c r="E1389" s="14">
        <v>2018</v>
      </c>
      <c r="F1389" s="14" t="s">
        <v>245</v>
      </c>
      <c r="G1389" s="14"/>
      <c r="H1389" s="11">
        <v>9.2300000000000007E-2</v>
      </c>
      <c r="I1389" s="11">
        <v>0.18899999999999997</v>
      </c>
      <c r="J1389" s="11">
        <v>0.2024</v>
      </c>
      <c r="K1389" s="11">
        <v>0.2359</v>
      </c>
    </row>
    <row r="1390" spans="1:11" s="87" customFormat="1">
      <c r="A1390" s="87" t="s">
        <v>135</v>
      </c>
      <c r="B1390" s="14" t="s">
        <v>75</v>
      </c>
      <c r="C1390" s="14" t="s">
        <v>65</v>
      </c>
      <c r="D1390" s="14">
        <v>2017</v>
      </c>
      <c r="E1390" s="14">
        <v>2018</v>
      </c>
      <c r="F1390" s="14" t="s">
        <v>245</v>
      </c>
      <c r="G1390" s="14"/>
      <c r="H1390" s="11">
        <v>8.8200000000000001E-2</v>
      </c>
      <c r="I1390" s="11">
        <v>0.16390000000000002</v>
      </c>
      <c r="J1390" s="11">
        <v>0.22270000000000001</v>
      </c>
      <c r="K1390" s="11">
        <v>0.23949999999999999</v>
      </c>
    </row>
    <row r="1391" spans="1:11" s="87" customFormat="1">
      <c r="A1391" s="87" t="s">
        <v>136</v>
      </c>
      <c r="B1391" s="14" t="s">
        <v>75</v>
      </c>
      <c r="C1391" s="14" t="s">
        <v>65</v>
      </c>
      <c r="D1391" s="14">
        <v>2017</v>
      </c>
      <c r="E1391" s="14">
        <v>2018</v>
      </c>
      <c r="F1391" s="14" t="s">
        <v>245</v>
      </c>
      <c r="G1391" s="14"/>
      <c r="H1391" s="11">
        <v>0.1246</v>
      </c>
      <c r="I1391" s="11">
        <v>0.23739999999999997</v>
      </c>
      <c r="J1391" s="11">
        <v>0.28439999999999999</v>
      </c>
      <c r="K1391" s="11">
        <v>0.34179999999999999</v>
      </c>
    </row>
    <row r="1392" spans="1:11" s="87" customFormat="1">
      <c r="A1392" s="87" t="s">
        <v>137</v>
      </c>
      <c r="B1392" s="14" t="s">
        <v>75</v>
      </c>
      <c r="C1392" s="14" t="s">
        <v>65</v>
      </c>
      <c r="D1392" s="14">
        <v>2017</v>
      </c>
      <c r="E1392" s="14">
        <v>2018</v>
      </c>
      <c r="F1392" s="14" t="s">
        <v>245</v>
      </c>
      <c r="G1392" s="14"/>
      <c r="H1392" s="11">
        <v>0.1686</v>
      </c>
      <c r="I1392" s="11">
        <v>0.29580000000000001</v>
      </c>
      <c r="J1392" s="11">
        <v>0.2707</v>
      </c>
      <c r="K1392" s="11">
        <v>0.29480000000000001</v>
      </c>
    </row>
    <row r="1393" spans="1:11" s="87" customFormat="1">
      <c r="A1393" s="87" t="s">
        <v>138</v>
      </c>
      <c r="B1393" s="14" t="s">
        <v>75</v>
      </c>
      <c r="C1393" s="14" t="s">
        <v>65</v>
      </c>
      <c r="D1393" s="14">
        <v>2017</v>
      </c>
      <c r="E1393" s="14">
        <v>2018</v>
      </c>
      <c r="F1393" s="14" t="s">
        <v>245</v>
      </c>
      <c r="G1393" s="14"/>
      <c r="H1393" s="11">
        <v>0.14710000000000001</v>
      </c>
      <c r="I1393" s="11">
        <v>0.22059999999999999</v>
      </c>
      <c r="J1393" s="11">
        <v>0.375</v>
      </c>
      <c r="K1393" s="11">
        <v>0.42649999999999999</v>
      </c>
    </row>
    <row r="1394" spans="1:11" s="87" customFormat="1">
      <c r="A1394" s="87" t="s">
        <v>139</v>
      </c>
      <c r="B1394" s="14" t="s">
        <v>75</v>
      </c>
      <c r="C1394" s="14" t="s">
        <v>65</v>
      </c>
      <c r="D1394" s="14">
        <v>2017</v>
      </c>
      <c r="E1394" s="14">
        <v>2018</v>
      </c>
      <c r="F1394" s="14" t="s">
        <v>245</v>
      </c>
      <c r="G1394" s="14"/>
      <c r="H1394" s="11">
        <v>7.690000000000001E-2</v>
      </c>
      <c r="I1394" s="11">
        <v>0.13189999999999999</v>
      </c>
      <c r="J1394" s="11">
        <v>7.1399999999999991E-2</v>
      </c>
      <c r="K1394" s="11">
        <v>7.1399999999999991E-2</v>
      </c>
    </row>
    <row r="1395" spans="1:11" s="87" customFormat="1">
      <c r="A1395" s="87" t="s">
        <v>140</v>
      </c>
      <c r="B1395" s="14" t="s">
        <v>75</v>
      </c>
      <c r="C1395" s="14" t="s">
        <v>65</v>
      </c>
      <c r="D1395" s="14">
        <v>2017</v>
      </c>
      <c r="E1395" s="14">
        <v>2018</v>
      </c>
      <c r="F1395" s="14" t="s">
        <v>245</v>
      </c>
      <c r="G1395" s="14"/>
      <c r="H1395" s="11">
        <v>0.16510000000000002</v>
      </c>
      <c r="I1395" s="11">
        <v>0.2893</v>
      </c>
      <c r="J1395" s="11">
        <v>0.23499999999999999</v>
      </c>
      <c r="K1395" s="11">
        <v>0.26929999999999998</v>
      </c>
    </row>
    <row r="1396" spans="1:11" s="87" customFormat="1">
      <c r="A1396" s="87" t="s">
        <v>141</v>
      </c>
      <c r="B1396" s="14" t="s">
        <v>75</v>
      </c>
      <c r="C1396" s="14" t="s">
        <v>65</v>
      </c>
      <c r="D1396" s="14">
        <v>2017</v>
      </c>
      <c r="E1396" s="14">
        <v>2018</v>
      </c>
      <c r="F1396" s="14" t="s">
        <v>245</v>
      </c>
      <c r="G1396" s="14"/>
      <c r="H1396" s="11">
        <v>8.4000000000000005E-2</v>
      </c>
      <c r="I1396" s="11">
        <v>0.15060000000000001</v>
      </c>
      <c r="J1396" s="11">
        <v>0.14779999999999999</v>
      </c>
      <c r="K1396" s="11">
        <v>0.16949999999999998</v>
      </c>
    </row>
    <row r="1397" spans="1:11" s="87" customFormat="1">
      <c r="A1397" s="87" t="s">
        <v>142</v>
      </c>
      <c r="B1397" s="14" t="s">
        <v>75</v>
      </c>
      <c r="C1397" s="14" t="s">
        <v>65</v>
      </c>
      <c r="D1397" s="14">
        <v>2017</v>
      </c>
      <c r="E1397" s="14">
        <v>2018</v>
      </c>
      <c r="F1397" s="14" t="s">
        <v>245</v>
      </c>
      <c r="G1397" s="14"/>
      <c r="H1397" s="11">
        <v>6.0499999999999998E-2</v>
      </c>
      <c r="I1397" s="11">
        <v>0.1449</v>
      </c>
      <c r="J1397" s="11">
        <v>0.13470000000000001</v>
      </c>
      <c r="K1397" s="11">
        <v>0.1628</v>
      </c>
    </row>
    <row r="1398" spans="1:11" s="87" customFormat="1">
      <c r="A1398" s="87" t="s">
        <v>143</v>
      </c>
      <c r="B1398" s="14" t="s">
        <v>74</v>
      </c>
      <c r="C1398" s="14" t="s">
        <v>65</v>
      </c>
      <c r="D1398" s="14">
        <v>2017</v>
      </c>
      <c r="E1398" s="14">
        <v>2018</v>
      </c>
      <c r="F1398" s="14" t="s">
        <v>245</v>
      </c>
      <c r="G1398" s="14"/>
      <c r="H1398" s="11">
        <v>0.12179999999999999</v>
      </c>
      <c r="I1398" s="11">
        <v>0.23089999999999999</v>
      </c>
      <c r="J1398" s="11">
        <v>9.0399999999999994E-2</v>
      </c>
      <c r="K1398" s="11">
        <v>0.1396</v>
      </c>
    </row>
    <row r="1399" spans="1:11" s="87" customFormat="1">
      <c r="A1399" s="87" t="s">
        <v>144</v>
      </c>
      <c r="B1399" s="14" t="s">
        <v>74</v>
      </c>
      <c r="C1399" s="14" t="s">
        <v>65</v>
      </c>
      <c r="D1399" s="14">
        <v>2017</v>
      </c>
      <c r="E1399" s="14">
        <v>2018</v>
      </c>
      <c r="F1399" s="14" t="s">
        <v>245</v>
      </c>
      <c r="G1399" s="14"/>
      <c r="H1399" s="11">
        <v>7.6799999999999993E-2</v>
      </c>
      <c r="I1399" s="11">
        <v>0.1711</v>
      </c>
      <c r="J1399" s="11">
        <v>5.6600000000000004E-2</v>
      </c>
      <c r="K1399" s="11">
        <v>9.5700000000000007E-2</v>
      </c>
    </row>
    <row r="1400" spans="1:11" s="87" customFormat="1">
      <c r="A1400" s="87" t="s">
        <v>145</v>
      </c>
      <c r="B1400" s="14" t="s">
        <v>75</v>
      </c>
      <c r="C1400" s="14" t="s">
        <v>65</v>
      </c>
      <c r="D1400" s="14">
        <v>2017</v>
      </c>
      <c r="E1400" s="14">
        <v>2018</v>
      </c>
      <c r="F1400" s="14" t="s">
        <v>245</v>
      </c>
      <c r="G1400" s="14"/>
      <c r="H1400" s="11">
        <v>8.5199999999999998E-2</v>
      </c>
      <c r="I1400" s="11">
        <v>0.1893</v>
      </c>
      <c r="J1400" s="11">
        <v>0.11990000000000001</v>
      </c>
      <c r="K1400" s="11">
        <v>0.15140000000000001</v>
      </c>
    </row>
    <row r="1401" spans="1:11" s="87" customFormat="1">
      <c r="A1401" s="87" t="s">
        <v>146</v>
      </c>
      <c r="B1401" s="14" t="s">
        <v>75</v>
      </c>
      <c r="C1401" s="14" t="s">
        <v>65</v>
      </c>
      <c r="D1401" s="14">
        <v>2017</v>
      </c>
      <c r="E1401" s="14">
        <v>2018</v>
      </c>
      <c r="F1401" s="14" t="s">
        <v>245</v>
      </c>
      <c r="G1401" s="14"/>
      <c r="H1401" s="11">
        <v>0.154</v>
      </c>
      <c r="I1401" s="11">
        <v>0.25509999999999999</v>
      </c>
      <c r="J1401" s="11">
        <v>0.1691</v>
      </c>
      <c r="K1401" s="11">
        <v>0.19879999999999998</v>
      </c>
    </row>
    <row r="1402" spans="1:11" s="87" customFormat="1">
      <c r="A1402" s="87" t="s">
        <v>147</v>
      </c>
      <c r="B1402" s="14" t="s">
        <v>74</v>
      </c>
      <c r="C1402" s="14" t="s">
        <v>65</v>
      </c>
      <c r="D1402" s="14">
        <v>2017</v>
      </c>
      <c r="E1402" s="14">
        <v>2018</v>
      </c>
      <c r="F1402" s="14" t="s">
        <v>245</v>
      </c>
      <c r="G1402" s="14"/>
      <c r="H1402" s="11">
        <v>0.127</v>
      </c>
      <c r="I1402" s="11">
        <v>0.22889999999999999</v>
      </c>
      <c r="J1402" s="11">
        <v>9.8599999999999993E-2</v>
      </c>
      <c r="K1402" s="11">
        <v>0.14529999999999998</v>
      </c>
    </row>
    <row r="1403" spans="1:11" s="87" customFormat="1">
      <c r="A1403" s="87" t="s">
        <v>148</v>
      </c>
      <c r="B1403" s="14" t="s">
        <v>75</v>
      </c>
      <c r="C1403" s="14" t="s">
        <v>65</v>
      </c>
      <c r="D1403" s="14">
        <v>2017</v>
      </c>
      <c r="E1403" s="14">
        <v>2018</v>
      </c>
      <c r="F1403" s="14" t="s">
        <v>245</v>
      </c>
      <c r="G1403" s="14"/>
      <c r="H1403" s="11">
        <v>0.1351</v>
      </c>
      <c r="I1403" s="11">
        <v>0.22800000000000001</v>
      </c>
      <c r="J1403" s="11">
        <v>0.27360000000000001</v>
      </c>
      <c r="K1403" s="11">
        <v>0.3024</v>
      </c>
    </row>
    <row r="1404" spans="1:11" s="87" customFormat="1">
      <c r="A1404" s="87" t="s">
        <v>149</v>
      </c>
      <c r="B1404" s="14" t="s">
        <v>75</v>
      </c>
      <c r="C1404" s="14" t="s">
        <v>65</v>
      </c>
      <c r="D1404" s="14">
        <v>2017</v>
      </c>
      <c r="E1404" s="14">
        <v>2018</v>
      </c>
      <c r="F1404" s="14" t="s">
        <v>245</v>
      </c>
      <c r="G1404" s="14"/>
      <c r="H1404" s="11">
        <v>0.2104</v>
      </c>
      <c r="I1404" s="11">
        <v>0.3226</v>
      </c>
      <c r="J1404" s="11">
        <v>0.2858</v>
      </c>
      <c r="K1404" s="11">
        <v>0.31909999999999999</v>
      </c>
    </row>
    <row r="1405" spans="1:11" s="87" customFormat="1">
      <c r="A1405" s="87" t="s">
        <v>150</v>
      </c>
      <c r="B1405" s="14" t="s">
        <v>74</v>
      </c>
      <c r="C1405" s="14" t="s">
        <v>65</v>
      </c>
      <c r="D1405" s="14">
        <v>2017</v>
      </c>
      <c r="E1405" s="14">
        <v>2018</v>
      </c>
      <c r="F1405" s="14" t="s">
        <v>245</v>
      </c>
      <c r="G1405" s="14"/>
      <c r="H1405" s="11">
        <v>0.10980000000000001</v>
      </c>
      <c r="I1405" s="11">
        <v>0.1963</v>
      </c>
      <c r="J1405" s="11">
        <v>5.9800000000000006E-2</v>
      </c>
      <c r="K1405" s="11">
        <v>9.8000000000000004E-2</v>
      </c>
    </row>
    <row r="1406" spans="1:11" s="87" customFormat="1">
      <c r="A1406" s="87" t="s">
        <v>151</v>
      </c>
      <c r="B1406" s="14" t="s">
        <v>74</v>
      </c>
      <c r="C1406" s="14" t="s">
        <v>65</v>
      </c>
      <c r="D1406" s="14">
        <v>2017</v>
      </c>
      <c r="E1406" s="14">
        <v>2018</v>
      </c>
      <c r="F1406" s="14" t="s">
        <v>245</v>
      </c>
      <c r="G1406" s="14"/>
      <c r="H1406" s="11">
        <v>9.7599999999999992E-2</v>
      </c>
      <c r="I1406" s="11">
        <v>0.19500000000000001</v>
      </c>
      <c r="J1406" s="11">
        <v>8.4900000000000003E-2</v>
      </c>
      <c r="K1406" s="11">
        <v>0.13</v>
      </c>
    </row>
    <row r="1407" spans="1:11" s="87" customFormat="1">
      <c r="A1407" s="87" t="s">
        <v>152</v>
      </c>
      <c r="B1407" s="14" t="s">
        <v>75</v>
      </c>
      <c r="C1407" s="14" t="s">
        <v>65</v>
      </c>
      <c r="D1407" s="14">
        <v>2017</v>
      </c>
      <c r="E1407" s="14">
        <v>2018</v>
      </c>
      <c r="F1407" s="14" t="s">
        <v>245</v>
      </c>
      <c r="G1407" s="14"/>
      <c r="H1407" s="11">
        <v>0.1653</v>
      </c>
      <c r="I1407" s="11">
        <v>0.26789999999999997</v>
      </c>
      <c r="J1407" s="11">
        <v>0.23269999999999999</v>
      </c>
      <c r="K1407" s="11">
        <v>0.25819999999999999</v>
      </c>
    </row>
    <row r="1408" spans="1:11" s="87" customFormat="1">
      <c r="A1408" s="87" t="s">
        <v>153</v>
      </c>
      <c r="B1408" s="14" t="s">
        <v>74</v>
      </c>
      <c r="C1408" s="14" t="s">
        <v>65</v>
      </c>
      <c r="D1408" s="14">
        <v>2017</v>
      </c>
      <c r="E1408" s="14">
        <v>2018</v>
      </c>
      <c r="F1408" s="14" t="s">
        <v>245</v>
      </c>
      <c r="G1408" s="14"/>
      <c r="H1408" s="11">
        <v>7.6100000000000001E-2</v>
      </c>
      <c r="I1408" s="11">
        <v>0.17120000000000002</v>
      </c>
      <c r="J1408" s="11">
        <v>5.67E-2</v>
      </c>
      <c r="K1408" s="11">
        <v>9.2499999999999999E-2</v>
      </c>
    </row>
    <row r="1409" spans="1:11" s="87" customFormat="1">
      <c r="A1409" s="87" t="s">
        <v>154</v>
      </c>
      <c r="B1409" s="14" t="s">
        <v>74</v>
      </c>
      <c r="C1409" s="14" t="s">
        <v>65</v>
      </c>
      <c r="D1409" s="14">
        <v>2017</v>
      </c>
      <c r="E1409" s="14">
        <v>2018</v>
      </c>
      <c r="F1409" s="14" t="s">
        <v>245</v>
      </c>
      <c r="G1409" s="14"/>
      <c r="H1409" s="11">
        <v>7.4800000000000005E-2</v>
      </c>
      <c r="I1409" s="11">
        <v>0.16550000000000001</v>
      </c>
      <c r="J1409" s="11">
        <v>5.7300000000000004E-2</v>
      </c>
      <c r="K1409" s="11">
        <v>9.64E-2</v>
      </c>
    </row>
    <row r="1410" spans="1:11" s="87" customFormat="1">
      <c r="A1410" s="87" t="s">
        <v>155</v>
      </c>
      <c r="B1410" s="14" t="s">
        <v>74</v>
      </c>
      <c r="C1410" s="14" t="s">
        <v>65</v>
      </c>
      <c r="D1410" s="14">
        <v>2017</v>
      </c>
      <c r="E1410" s="14">
        <v>2018</v>
      </c>
      <c r="F1410" s="14" t="s">
        <v>245</v>
      </c>
      <c r="G1410" s="14"/>
      <c r="H1410" s="11">
        <v>7.9199999999999993E-2</v>
      </c>
      <c r="I1410" s="11">
        <v>0.1759</v>
      </c>
      <c r="J1410" s="11">
        <v>5.1900000000000002E-2</v>
      </c>
      <c r="K1410" s="11">
        <v>9.1199999999999989E-2</v>
      </c>
    </row>
    <row r="1411" spans="1:11" s="87" customFormat="1">
      <c r="A1411" s="87" t="s">
        <v>156</v>
      </c>
      <c r="B1411" s="14" t="s">
        <v>74</v>
      </c>
      <c r="C1411" s="14" t="s">
        <v>65</v>
      </c>
      <c r="D1411" s="14">
        <v>2017</v>
      </c>
      <c r="E1411" s="14">
        <v>2018</v>
      </c>
      <c r="F1411" s="14" t="s">
        <v>245</v>
      </c>
      <c r="G1411" s="14"/>
      <c r="H1411" s="11">
        <v>2.3300000000000001E-2</v>
      </c>
      <c r="I1411" s="11">
        <v>0.12390000000000001</v>
      </c>
      <c r="J1411" s="11">
        <v>9.7000000000000003E-3</v>
      </c>
      <c r="K1411" s="11">
        <v>4.0800000000000003E-2</v>
      </c>
    </row>
    <row r="1412" spans="1:11" s="87" customFormat="1">
      <c r="A1412" s="87" t="s">
        <v>157</v>
      </c>
      <c r="B1412" s="14" t="s">
        <v>74</v>
      </c>
      <c r="C1412" s="14" t="s">
        <v>65</v>
      </c>
      <c r="D1412" s="14">
        <v>2017</v>
      </c>
      <c r="E1412" s="14">
        <v>2018</v>
      </c>
      <c r="F1412" s="14" t="s">
        <v>245</v>
      </c>
      <c r="G1412" s="14"/>
      <c r="H1412" s="11">
        <v>2.2000000000000002E-2</v>
      </c>
      <c r="I1412" s="11">
        <v>0.1338</v>
      </c>
      <c r="J1412" s="11">
        <v>6.9999999999999993E-3</v>
      </c>
      <c r="K1412" s="11">
        <v>4.2300000000000004E-2</v>
      </c>
    </row>
    <row r="1413" spans="1:11" s="87" customFormat="1">
      <c r="A1413" s="87" t="s">
        <v>158</v>
      </c>
      <c r="B1413" s="14" t="s">
        <v>75</v>
      </c>
      <c r="C1413" s="14" t="s">
        <v>65</v>
      </c>
      <c r="D1413" s="14">
        <v>2017</v>
      </c>
      <c r="E1413" s="14">
        <v>2018</v>
      </c>
      <c r="F1413" s="14" t="s">
        <v>245</v>
      </c>
      <c r="G1413" s="14"/>
      <c r="H1413" s="11">
        <v>0.152</v>
      </c>
      <c r="I1413" s="11">
        <v>0.25309999999999999</v>
      </c>
      <c r="J1413" s="11">
        <v>0.25619999999999998</v>
      </c>
      <c r="K1413" s="11">
        <v>0.29399999999999998</v>
      </c>
    </row>
    <row r="1414" spans="1:11" s="87" customFormat="1">
      <c r="A1414" s="87" t="s">
        <v>159</v>
      </c>
      <c r="B1414" s="14" t="s">
        <v>75</v>
      </c>
      <c r="C1414" s="14" t="s">
        <v>65</v>
      </c>
      <c r="D1414" s="14">
        <v>2017</v>
      </c>
      <c r="E1414" s="14">
        <v>2018</v>
      </c>
      <c r="F1414" s="14" t="s">
        <v>245</v>
      </c>
      <c r="G1414" s="14"/>
      <c r="H1414" s="11">
        <v>7.4099999999999999E-2</v>
      </c>
      <c r="I1414" s="11">
        <v>0.14810000000000001</v>
      </c>
      <c r="J1414" s="11">
        <v>0.1852</v>
      </c>
      <c r="K1414" s="11">
        <v>0.1852</v>
      </c>
    </row>
    <row r="1415" spans="1:11" s="87" customFormat="1">
      <c r="A1415" s="87" t="s">
        <v>160</v>
      </c>
      <c r="B1415" s="14" t="s">
        <v>75</v>
      </c>
      <c r="C1415" s="14" t="s">
        <v>65</v>
      </c>
      <c r="D1415" s="14">
        <v>2017</v>
      </c>
      <c r="E1415" s="14">
        <v>2018</v>
      </c>
      <c r="F1415" s="14" t="s">
        <v>245</v>
      </c>
      <c r="G1415" s="14"/>
      <c r="H1415" s="11">
        <v>0.16550000000000001</v>
      </c>
      <c r="I1415" s="11">
        <v>0.23920000000000002</v>
      </c>
      <c r="J1415" s="11">
        <v>0.27440000000000003</v>
      </c>
      <c r="K1415" s="11">
        <v>0.31629999999999997</v>
      </c>
    </row>
    <row r="1416" spans="1:11" s="87" customFormat="1">
      <c r="A1416" s="87" t="s">
        <v>161</v>
      </c>
      <c r="B1416" s="14" t="s">
        <v>74</v>
      </c>
      <c r="C1416" s="14" t="s">
        <v>65</v>
      </c>
      <c r="D1416" s="14">
        <v>2017</v>
      </c>
      <c r="E1416" s="14">
        <v>2018</v>
      </c>
      <c r="F1416" s="14" t="s">
        <v>245</v>
      </c>
      <c r="G1416" s="14"/>
      <c r="H1416" s="11">
        <v>1.47E-2</v>
      </c>
      <c r="I1416" s="11">
        <v>0.11840000000000001</v>
      </c>
      <c r="J1416" s="11">
        <v>8.199999999999999E-3</v>
      </c>
      <c r="K1416" s="11">
        <v>5.28E-2</v>
      </c>
    </row>
    <row r="1417" spans="1:11" s="87" customFormat="1">
      <c r="A1417" s="87" t="s">
        <v>162</v>
      </c>
      <c r="B1417" s="14" t="s">
        <v>74</v>
      </c>
      <c r="C1417" s="14" t="s">
        <v>65</v>
      </c>
      <c r="D1417" s="14">
        <v>2017</v>
      </c>
      <c r="E1417" s="14">
        <v>2018</v>
      </c>
      <c r="F1417" s="14" t="s">
        <v>245</v>
      </c>
      <c r="G1417" s="14"/>
      <c r="H1417" s="11">
        <v>8.2500000000000004E-2</v>
      </c>
      <c r="I1417" s="11">
        <v>0.17399999999999999</v>
      </c>
      <c r="J1417" s="11">
        <v>5.4100000000000002E-2</v>
      </c>
      <c r="K1417" s="11">
        <v>9.4E-2</v>
      </c>
    </row>
    <row r="1418" spans="1:11" s="87" customFormat="1">
      <c r="A1418" s="87" t="s">
        <v>163</v>
      </c>
      <c r="B1418" s="14" t="s">
        <v>75</v>
      </c>
      <c r="C1418" s="14" t="s">
        <v>65</v>
      </c>
      <c r="D1418" s="14">
        <v>2017</v>
      </c>
      <c r="E1418" s="14">
        <v>2018</v>
      </c>
      <c r="F1418" s="14" t="s">
        <v>245</v>
      </c>
      <c r="G1418" s="14"/>
      <c r="H1418" s="11">
        <v>0.16649999999999998</v>
      </c>
      <c r="I1418" s="11">
        <v>0.28760000000000002</v>
      </c>
      <c r="J1418" s="11">
        <v>0.1973</v>
      </c>
      <c r="K1418" s="11">
        <v>0.23899999999999999</v>
      </c>
    </row>
    <row r="1419" spans="1:11" s="87" customFormat="1">
      <c r="A1419" s="87" t="s">
        <v>164</v>
      </c>
      <c r="B1419" s="14" t="s">
        <v>75</v>
      </c>
      <c r="C1419" s="14" t="s">
        <v>65</v>
      </c>
      <c r="D1419" s="14">
        <v>2017</v>
      </c>
      <c r="E1419" s="14">
        <v>2018</v>
      </c>
      <c r="F1419" s="14" t="s">
        <v>245</v>
      </c>
      <c r="G1419" s="14"/>
      <c r="H1419" s="11">
        <v>0.161</v>
      </c>
      <c r="I1419" s="11">
        <v>0.25719999999999998</v>
      </c>
      <c r="J1419" s="11">
        <v>0.23739999999999997</v>
      </c>
      <c r="K1419" s="11">
        <v>0.25780000000000003</v>
      </c>
    </row>
    <row r="1420" spans="1:11" s="87" customFormat="1">
      <c r="A1420" s="87" t="s">
        <v>165</v>
      </c>
      <c r="B1420" s="14" t="s">
        <v>75</v>
      </c>
      <c r="C1420" s="14" t="s">
        <v>65</v>
      </c>
      <c r="D1420" s="14">
        <v>2017</v>
      </c>
      <c r="E1420" s="14">
        <v>2018</v>
      </c>
      <c r="F1420" s="14" t="s">
        <v>245</v>
      </c>
      <c r="G1420" s="14"/>
      <c r="H1420" s="11">
        <v>0.13059999999999999</v>
      </c>
      <c r="I1420" s="11">
        <v>0.2263</v>
      </c>
      <c r="J1420" s="11">
        <v>0.22</v>
      </c>
      <c r="K1420" s="11">
        <v>0.2576</v>
      </c>
    </row>
    <row r="1421" spans="1:11" s="87" customFormat="1">
      <c r="A1421" s="87" t="s">
        <v>166</v>
      </c>
      <c r="B1421" s="14" t="s">
        <v>75</v>
      </c>
      <c r="C1421" s="14" t="s">
        <v>65</v>
      </c>
      <c r="D1421" s="14">
        <v>2017</v>
      </c>
      <c r="E1421" s="14">
        <v>2018</v>
      </c>
      <c r="F1421" s="14" t="s">
        <v>245</v>
      </c>
      <c r="G1421" s="14"/>
      <c r="H1421" s="11">
        <v>6.6699999999999995E-2</v>
      </c>
      <c r="I1421" s="11">
        <v>0.16079999999999997</v>
      </c>
      <c r="J1421" s="11">
        <v>0.23139999999999999</v>
      </c>
      <c r="K1421" s="11">
        <v>0.25879999999999997</v>
      </c>
    </row>
    <row r="1422" spans="1:11" s="87" customFormat="1">
      <c r="A1422" s="87" t="s">
        <v>167</v>
      </c>
      <c r="B1422" s="14" t="s">
        <v>74</v>
      </c>
      <c r="C1422" s="14" t="s">
        <v>65</v>
      </c>
      <c r="D1422" s="14">
        <v>2017</v>
      </c>
      <c r="E1422" s="14">
        <v>2018</v>
      </c>
      <c r="F1422" s="14" t="s">
        <v>245</v>
      </c>
      <c r="G1422" s="14"/>
      <c r="H1422" s="11">
        <v>0.1837</v>
      </c>
      <c r="I1422" s="11">
        <v>0.31030000000000002</v>
      </c>
      <c r="J1422" s="11">
        <v>0.1431</v>
      </c>
      <c r="K1422" s="11">
        <v>0.1971</v>
      </c>
    </row>
    <row r="1423" spans="1:11" s="87" customFormat="1">
      <c r="A1423" s="87" t="s">
        <v>168</v>
      </c>
      <c r="B1423" s="14" t="s">
        <v>75</v>
      </c>
      <c r="C1423" s="14" t="s">
        <v>65</v>
      </c>
      <c r="D1423" s="14">
        <v>2017</v>
      </c>
      <c r="E1423" s="14">
        <v>2018</v>
      </c>
      <c r="F1423" s="14" t="s">
        <v>245</v>
      </c>
      <c r="G1423" s="14"/>
      <c r="H1423" s="11">
        <v>0.1007</v>
      </c>
      <c r="I1423" s="11">
        <v>0.21100000000000002</v>
      </c>
      <c r="J1423" s="11">
        <v>0.1076</v>
      </c>
      <c r="K1423" s="11">
        <v>0.13789999999999999</v>
      </c>
    </row>
    <row r="1424" spans="1:11" s="87" customFormat="1">
      <c r="A1424" s="87" t="s">
        <v>169</v>
      </c>
      <c r="B1424" s="14" t="s">
        <v>74</v>
      </c>
      <c r="C1424" s="14" t="s">
        <v>65</v>
      </c>
      <c r="D1424" s="14">
        <v>2017</v>
      </c>
      <c r="E1424" s="14">
        <v>2018</v>
      </c>
      <c r="F1424" s="14" t="s">
        <v>245</v>
      </c>
      <c r="G1424" s="14"/>
      <c r="H1424" s="11">
        <v>0.13289999999999999</v>
      </c>
      <c r="I1424" s="11">
        <v>0.25569999999999998</v>
      </c>
      <c r="J1424" s="11">
        <v>9.7799999999999998E-2</v>
      </c>
      <c r="K1424" s="11">
        <v>0.14480000000000001</v>
      </c>
    </row>
    <row r="1425" spans="1:14" s="87" customFormat="1">
      <c r="A1425" s="87" t="s">
        <v>170</v>
      </c>
      <c r="B1425" s="14" t="s">
        <v>74</v>
      </c>
      <c r="C1425" s="14" t="s">
        <v>65</v>
      </c>
      <c r="D1425" s="14">
        <v>2017</v>
      </c>
      <c r="E1425" s="14">
        <v>2018</v>
      </c>
      <c r="F1425" s="14" t="s">
        <v>245</v>
      </c>
      <c r="G1425" s="14"/>
      <c r="H1425" s="11">
        <v>7.7699999999999991E-2</v>
      </c>
      <c r="I1425" s="11">
        <v>0.16289999999999999</v>
      </c>
      <c r="J1425" s="11">
        <v>5.7099999999999998E-2</v>
      </c>
      <c r="K1425" s="11">
        <v>9.3800000000000008E-2</v>
      </c>
    </row>
    <row r="1426" spans="1:14" s="87" customFormat="1">
      <c r="A1426" s="87" t="s">
        <v>171</v>
      </c>
      <c r="B1426" s="14" t="s">
        <v>75</v>
      </c>
      <c r="C1426" s="14" t="s">
        <v>65</v>
      </c>
      <c r="D1426" s="14">
        <v>2018</v>
      </c>
      <c r="E1426" s="14">
        <v>2018</v>
      </c>
      <c r="F1426" s="14" t="s">
        <v>245</v>
      </c>
      <c r="G1426" s="14"/>
      <c r="H1426" s="11">
        <v>0.18679999999999999</v>
      </c>
      <c r="I1426" s="11">
        <v>0.29220000000000002</v>
      </c>
      <c r="J1426" s="11">
        <v>0.26179999999999998</v>
      </c>
      <c r="K1426" s="11">
        <v>0.29920000000000002</v>
      </c>
    </row>
    <row r="1427" spans="1:14" s="87" customFormat="1">
      <c r="A1427" s="51" t="s">
        <v>172</v>
      </c>
      <c r="B1427" s="14" t="s">
        <v>66</v>
      </c>
      <c r="C1427" s="14" t="s">
        <v>3</v>
      </c>
      <c r="D1427" s="14">
        <v>2018</v>
      </c>
      <c r="E1427" s="14">
        <v>2018</v>
      </c>
      <c r="F1427" s="14" t="s">
        <v>245</v>
      </c>
      <c r="G1427" s="14"/>
      <c r="H1427" s="11">
        <v>0.12960000000000002</v>
      </c>
      <c r="I1427" s="11">
        <v>0.23399999999999999</v>
      </c>
      <c r="J1427" s="11">
        <v>0.10060000000000001</v>
      </c>
      <c r="K1427" s="11">
        <v>0.1321</v>
      </c>
      <c r="M1427"/>
      <c r="N1427"/>
    </row>
    <row r="1428" spans="1:14" s="87" customFormat="1">
      <c r="A1428" s="51" t="s">
        <v>173</v>
      </c>
      <c r="B1428" s="14" t="s">
        <v>74</v>
      </c>
      <c r="C1428" s="14" t="s">
        <v>3</v>
      </c>
      <c r="D1428" s="14">
        <v>2018</v>
      </c>
      <c r="E1428" s="14">
        <v>2018</v>
      </c>
      <c r="F1428" s="14" t="s">
        <v>245</v>
      </c>
      <c r="G1428" s="14"/>
      <c r="H1428" s="11">
        <v>0.10210000000000001</v>
      </c>
      <c r="I1428" s="11">
        <v>0.20739999999999997</v>
      </c>
      <c r="J1428" s="11">
        <v>6.3299999999999995E-2</v>
      </c>
      <c r="K1428" s="11">
        <v>0.1016</v>
      </c>
      <c r="M1428"/>
      <c r="N1428"/>
    </row>
    <row r="1429" spans="1:14" s="87" customFormat="1">
      <c r="A1429" s="51" t="s">
        <v>174</v>
      </c>
      <c r="B1429" s="14" t="s">
        <v>75</v>
      </c>
      <c r="C1429" s="14" t="s">
        <v>3</v>
      </c>
      <c r="D1429" s="14">
        <v>2018</v>
      </c>
      <c r="E1429" s="14">
        <v>2018</v>
      </c>
      <c r="F1429" s="14" t="s">
        <v>245</v>
      </c>
      <c r="G1429" s="14"/>
      <c r="H1429" s="11">
        <v>7.690000000000001E-2</v>
      </c>
      <c r="I1429" s="11">
        <v>0.15380000000000002</v>
      </c>
      <c r="J1429" s="11">
        <v>0</v>
      </c>
      <c r="K1429" s="11">
        <v>0</v>
      </c>
      <c r="M1429"/>
      <c r="N1429"/>
    </row>
    <row r="1430" spans="1:14" s="87" customFormat="1">
      <c r="A1430" s="51" t="s">
        <v>175</v>
      </c>
      <c r="B1430" s="14" t="s">
        <v>75</v>
      </c>
      <c r="C1430" s="14" t="s">
        <v>3</v>
      </c>
      <c r="D1430" s="14">
        <v>2018</v>
      </c>
      <c r="E1430" s="14">
        <v>2018</v>
      </c>
      <c r="F1430" s="14" t="s">
        <v>245</v>
      </c>
      <c r="G1430" s="14"/>
      <c r="H1430" s="11">
        <v>0.1159</v>
      </c>
      <c r="I1430" s="11">
        <v>0.20649999999999999</v>
      </c>
      <c r="J1430" s="11">
        <v>0.20399999999999999</v>
      </c>
      <c r="K1430" s="11">
        <v>0.22420000000000001</v>
      </c>
      <c r="M1430"/>
      <c r="N1430"/>
    </row>
    <row r="1431" spans="1:14" s="87" customFormat="1">
      <c r="A1431" s="51" t="s">
        <v>176</v>
      </c>
      <c r="B1431" s="14" t="s">
        <v>75</v>
      </c>
      <c r="C1431" s="14" t="s">
        <v>3</v>
      </c>
      <c r="D1431" s="14">
        <v>2018</v>
      </c>
      <c r="E1431" s="14">
        <v>2018</v>
      </c>
      <c r="F1431" s="14" t="s">
        <v>245</v>
      </c>
      <c r="G1431" s="14"/>
      <c r="H1431" s="11">
        <v>0.12480000000000001</v>
      </c>
      <c r="I1431" s="11">
        <v>0.21260000000000001</v>
      </c>
      <c r="J1431" s="11">
        <v>0.18329999999999999</v>
      </c>
      <c r="K1431" s="11">
        <v>0.2112</v>
      </c>
      <c r="M1431"/>
      <c r="N1431"/>
    </row>
    <row r="1432" spans="1:14" s="87" customFormat="1">
      <c r="A1432" s="51" t="s">
        <v>177</v>
      </c>
      <c r="B1432" s="14" t="s">
        <v>75</v>
      </c>
      <c r="C1432" s="14" t="s">
        <v>3</v>
      </c>
      <c r="D1432" s="14">
        <v>2018</v>
      </c>
      <c r="E1432" s="14">
        <v>2018</v>
      </c>
      <c r="F1432" s="14" t="s">
        <v>245</v>
      </c>
      <c r="G1432" s="14"/>
      <c r="H1432" s="11">
        <v>0.1273</v>
      </c>
      <c r="I1432" s="11">
        <v>0.20190000000000002</v>
      </c>
      <c r="J1432" s="11">
        <v>0.20190000000000002</v>
      </c>
      <c r="K1432" s="11">
        <v>0.22519999999999998</v>
      </c>
      <c r="M1432"/>
      <c r="N1432"/>
    </row>
    <row r="1433" spans="1:14" s="87" customFormat="1">
      <c r="A1433" s="51" t="s">
        <v>178</v>
      </c>
      <c r="B1433" s="14" t="s">
        <v>75</v>
      </c>
      <c r="C1433" s="14" t="s">
        <v>3</v>
      </c>
      <c r="D1433" s="14">
        <v>2018</v>
      </c>
      <c r="E1433" s="14">
        <v>2018</v>
      </c>
      <c r="F1433" s="14" t="s">
        <v>245</v>
      </c>
      <c r="G1433" s="14"/>
      <c r="H1433" s="11">
        <v>0.1449</v>
      </c>
      <c r="I1433" s="11">
        <v>0.2271</v>
      </c>
      <c r="J1433" s="11">
        <v>0.29469999999999996</v>
      </c>
      <c r="K1433" s="11">
        <v>0.314</v>
      </c>
      <c r="M1433"/>
      <c r="N1433"/>
    </row>
    <row r="1434" spans="1:14" s="87" customFormat="1">
      <c r="A1434" s="51" t="s">
        <v>179</v>
      </c>
      <c r="B1434" s="14" t="s">
        <v>74</v>
      </c>
      <c r="C1434" s="14" t="s">
        <v>3</v>
      </c>
      <c r="D1434" s="14">
        <v>2018</v>
      </c>
      <c r="E1434" s="14">
        <v>2018</v>
      </c>
      <c r="F1434" s="14" t="s">
        <v>245</v>
      </c>
      <c r="G1434" s="14"/>
      <c r="H1434" s="11">
        <v>7.2400000000000006E-2</v>
      </c>
      <c r="I1434" s="11">
        <v>0.15689999999999998</v>
      </c>
      <c r="J1434" s="11">
        <v>4.5100000000000001E-2</v>
      </c>
      <c r="K1434" s="11">
        <v>7.6600000000000001E-2</v>
      </c>
      <c r="M1434"/>
      <c r="N1434"/>
    </row>
    <row r="1435" spans="1:14" s="87" customFormat="1">
      <c r="A1435" s="51" t="s">
        <v>180</v>
      </c>
      <c r="B1435" s="14" t="s">
        <v>75</v>
      </c>
      <c r="C1435" s="14" t="s">
        <v>3</v>
      </c>
      <c r="D1435" s="14">
        <v>2018</v>
      </c>
      <c r="E1435" s="14">
        <v>2018</v>
      </c>
      <c r="F1435" s="14" t="s">
        <v>245</v>
      </c>
      <c r="G1435" s="14"/>
      <c r="H1435" s="11">
        <v>0.17809999999999998</v>
      </c>
      <c r="I1435" s="11">
        <v>0.24640000000000001</v>
      </c>
      <c r="J1435" s="11">
        <v>0.3669</v>
      </c>
      <c r="K1435" s="11">
        <v>0.3795</v>
      </c>
      <c r="M1435"/>
      <c r="N1435"/>
    </row>
    <row r="1436" spans="1:14" s="87" customFormat="1">
      <c r="A1436" s="51" t="s">
        <v>181</v>
      </c>
      <c r="B1436" s="14" t="s">
        <v>75</v>
      </c>
      <c r="C1436" s="14" t="s">
        <v>3</v>
      </c>
      <c r="D1436" s="14">
        <v>2018</v>
      </c>
      <c r="E1436" s="14">
        <v>2018</v>
      </c>
      <c r="F1436" s="14" t="s">
        <v>245</v>
      </c>
      <c r="G1436" s="14"/>
      <c r="H1436" s="11">
        <v>0.1293</v>
      </c>
      <c r="I1436" s="11">
        <v>0.22510000000000002</v>
      </c>
      <c r="J1436" s="11">
        <v>0.1726</v>
      </c>
      <c r="K1436" s="11">
        <v>0.19889999999999999</v>
      </c>
      <c r="M1436"/>
      <c r="N1436"/>
    </row>
    <row r="1437" spans="1:14" s="87" customFormat="1">
      <c r="A1437" s="87" t="s">
        <v>123</v>
      </c>
      <c r="B1437" s="14" t="s">
        <v>74</v>
      </c>
      <c r="C1437" s="14" t="s">
        <v>3</v>
      </c>
      <c r="D1437" s="14">
        <v>2018</v>
      </c>
      <c r="E1437" s="14">
        <v>2018</v>
      </c>
      <c r="F1437" s="14" t="s">
        <v>245</v>
      </c>
      <c r="G1437" s="14"/>
      <c r="H1437" s="11">
        <v>0.14219999999999999</v>
      </c>
      <c r="I1437" s="11">
        <v>0.27989999999999998</v>
      </c>
      <c r="J1437" s="11">
        <v>8.5699999999999998E-2</v>
      </c>
      <c r="K1437" s="11">
        <v>0.13739999999999999</v>
      </c>
      <c r="M1437"/>
      <c r="N1437"/>
    </row>
    <row r="1438" spans="1:14" s="87" customFormat="1">
      <c r="A1438" s="87" t="s">
        <v>124</v>
      </c>
      <c r="B1438" s="14" t="s">
        <v>75</v>
      </c>
      <c r="C1438" s="14" t="s">
        <v>3</v>
      </c>
      <c r="D1438" s="14">
        <v>2018</v>
      </c>
      <c r="E1438" s="14">
        <v>2018</v>
      </c>
      <c r="F1438" s="14" t="s">
        <v>245</v>
      </c>
      <c r="G1438" s="14"/>
      <c r="H1438" s="11">
        <v>0.1323</v>
      </c>
      <c r="I1438" s="11">
        <v>0.2036</v>
      </c>
      <c r="J1438" s="11">
        <v>0.17809999999999998</v>
      </c>
      <c r="K1438" s="11">
        <v>0.19589999999999999</v>
      </c>
      <c r="M1438"/>
      <c r="N1438"/>
    </row>
    <row r="1439" spans="1:14" s="87" customFormat="1">
      <c r="A1439" s="87" t="s">
        <v>125</v>
      </c>
      <c r="B1439" s="14" t="s">
        <v>75</v>
      </c>
      <c r="C1439" s="14" t="s">
        <v>3</v>
      </c>
      <c r="D1439" s="14">
        <v>2018</v>
      </c>
      <c r="E1439" s="14">
        <v>2018</v>
      </c>
      <c r="F1439" s="14" t="s">
        <v>245</v>
      </c>
      <c r="G1439" s="14"/>
      <c r="H1439" s="11">
        <v>0.1074</v>
      </c>
      <c r="I1439" s="11">
        <v>0.2026</v>
      </c>
      <c r="J1439" s="11">
        <v>0.20620000000000002</v>
      </c>
      <c r="K1439" s="11">
        <v>0.22949999999999998</v>
      </c>
      <c r="M1439"/>
      <c r="N1439"/>
    </row>
    <row r="1440" spans="1:14" s="87" customFormat="1">
      <c r="A1440" s="87" t="s">
        <v>126</v>
      </c>
      <c r="B1440" s="14" t="s">
        <v>75</v>
      </c>
      <c r="C1440" s="14" t="s">
        <v>3</v>
      </c>
      <c r="D1440" s="14">
        <v>2018</v>
      </c>
      <c r="E1440" s="14">
        <v>2018</v>
      </c>
      <c r="F1440" s="14" t="s">
        <v>245</v>
      </c>
      <c r="G1440" s="14"/>
      <c r="H1440" s="11">
        <v>0.1628</v>
      </c>
      <c r="I1440" s="11">
        <v>0.26489999999999997</v>
      </c>
      <c r="J1440" s="11">
        <v>0.20230000000000001</v>
      </c>
      <c r="K1440" s="11">
        <v>0.2339</v>
      </c>
      <c r="M1440"/>
      <c r="N1440"/>
    </row>
    <row r="1441" spans="1:14" s="87" customFormat="1">
      <c r="A1441" s="87" t="s">
        <v>127</v>
      </c>
      <c r="B1441" s="14" t="s">
        <v>75</v>
      </c>
      <c r="C1441" s="14" t="s">
        <v>3</v>
      </c>
      <c r="D1441" s="14">
        <v>2018</v>
      </c>
      <c r="E1441" s="14">
        <v>2018</v>
      </c>
      <c r="F1441" s="14" t="s">
        <v>245</v>
      </c>
      <c r="G1441" s="14"/>
      <c r="H1441" s="11">
        <v>9.5799999999999996E-2</v>
      </c>
      <c r="I1441" s="11">
        <v>0.1583</v>
      </c>
      <c r="J1441" s="11">
        <v>0.1333</v>
      </c>
      <c r="K1441" s="11">
        <v>0.15</v>
      </c>
      <c r="M1441"/>
      <c r="N1441"/>
    </row>
    <row r="1442" spans="1:14" s="87" customFormat="1">
      <c r="A1442" s="87" t="s">
        <v>128</v>
      </c>
      <c r="B1442" s="14" t="s">
        <v>75</v>
      </c>
      <c r="C1442" s="14" t="s">
        <v>3</v>
      </c>
      <c r="D1442" s="14">
        <v>2018</v>
      </c>
      <c r="E1442" s="14">
        <v>2018</v>
      </c>
      <c r="F1442" s="14" t="s">
        <v>245</v>
      </c>
      <c r="G1442" s="14"/>
      <c r="H1442" s="11">
        <v>0.2016</v>
      </c>
      <c r="I1442" s="11">
        <v>0.3155</v>
      </c>
      <c r="J1442" s="11">
        <v>0.14119999999999999</v>
      </c>
      <c r="K1442" s="11">
        <v>0.16699999999999998</v>
      </c>
      <c r="M1442"/>
      <c r="N1442"/>
    </row>
    <row r="1443" spans="1:14" s="87" customFormat="1">
      <c r="A1443" s="87" t="s">
        <v>129</v>
      </c>
      <c r="B1443" s="14" t="s">
        <v>75</v>
      </c>
      <c r="C1443" s="14" t="s">
        <v>3</v>
      </c>
      <c r="D1443" s="14">
        <v>2018</v>
      </c>
      <c r="E1443" s="14">
        <v>2018</v>
      </c>
      <c r="F1443" s="14" t="s">
        <v>245</v>
      </c>
      <c r="G1443" s="14"/>
      <c r="H1443" s="11">
        <v>0.19239999999999999</v>
      </c>
      <c r="I1443" s="11">
        <v>0.29710000000000003</v>
      </c>
      <c r="J1443" s="11">
        <v>0.15490000000000001</v>
      </c>
      <c r="K1443" s="11">
        <v>0.17800000000000002</v>
      </c>
      <c r="M1443"/>
      <c r="N1443"/>
    </row>
    <row r="1444" spans="1:14" s="87" customFormat="1">
      <c r="A1444" s="87" t="s">
        <v>130</v>
      </c>
      <c r="B1444" s="14" t="s">
        <v>75</v>
      </c>
      <c r="C1444" s="14" t="s">
        <v>3</v>
      </c>
      <c r="D1444" s="14">
        <v>2018</v>
      </c>
      <c r="E1444" s="14">
        <v>2018</v>
      </c>
      <c r="F1444" s="14" t="s">
        <v>245</v>
      </c>
      <c r="G1444" s="14"/>
      <c r="H1444" s="11">
        <v>6.7400000000000002E-2</v>
      </c>
      <c r="I1444" s="11">
        <v>0.1845</v>
      </c>
      <c r="J1444" s="11">
        <v>0.307</v>
      </c>
      <c r="K1444" s="11">
        <v>0.34340000000000004</v>
      </c>
      <c r="M1444"/>
      <c r="N1444"/>
    </row>
    <row r="1445" spans="1:14" s="87" customFormat="1">
      <c r="A1445" s="87" t="s">
        <v>131</v>
      </c>
      <c r="B1445" s="14" t="s">
        <v>75</v>
      </c>
      <c r="C1445" s="14" t="s">
        <v>3</v>
      </c>
      <c r="D1445" s="14">
        <v>2018</v>
      </c>
      <c r="E1445" s="14">
        <v>2018</v>
      </c>
      <c r="F1445" s="14" t="s">
        <v>245</v>
      </c>
      <c r="G1445" s="14"/>
      <c r="H1445" s="11">
        <v>6.5799999999999997E-2</v>
      </c>
      <c r="I1445" s="11">
        <v>0.18160000000000001</v>
      </c>
      <c r="J1445" s="11">
        <v>0.22889999999999999</v>
      </c>
      <c r="K1445" s="11">
        <v>0.25</v>
      </c>
      <c r="M1445"/>
      <c r="N1445"/>
    </row>
    <row r="1446" spans="1:14" s="87" customFormat="1">
      <c r="A1446" s="87" t="s">
        <v>132</v>
      </c>
      <c r="B1446" s="14" t="s">
        <v>76</v>
      </c>
      <c r="C1446" s="14" t="s">
        <v>3</v>
      </c>
      <c r="D1446" s="14">
        <v>2018</v>
      </c>
      <c r="E1446" s="14">
        <v>2018</v>
      </c>
      <c r="F1446" s="14" t="s">
        <v>245</v>
      </c>
      <c r="G1446" s="14"/>
      <c r="H1446" s="11">
        <v>0.1263</v>
      </c>
      <c r="I1446" s="11">
        <v>0.22239999999999999</v>
      </c>
      <c r="J1446" s="11">
        <v>5.8700000000000002E-2</v>
      </c>
      <c r="K1446" s="11">
        <v>8.3400000000000002E-2</v>
      </c>
      <c r="M1446"/>
      <c r="N1446"/>
    </row>
    <row r="1447" spans="1:14" s="87" customFormat="1">
      <c r="A1447" s="87" t="s">
        <v>133</v>
      </c>
      <c r="B1447" s="14" t="s">
        <v>75</v>
      </c>
      <c r="C1447" s="14" t="s">
        <v>3</v>
      </c>
      <c r="D1447" s="14">
        <v>2018</v>
      </c>
      <c r="E1447" s="14">
        <v>2018</v>
      </c>
      <c r="F1447" s="14" t="s">
        <v>245</v>
      </c>
      <c r="G1447" s="14"/>
      <c r="H1447" s="11">
        <v>0.11380000000000001</v>
      </c>
      <c r="I1447" s="11">
        <v>0.22800000000000001</v>
      </c>
      <c r="J1447" s="11">
        <v>0.12330000000000001</v>
      </c>
      <c r="K1447" s="11">
        <v>0.14710000000000001</v>
      </c>
      <c r="M1447"/>
      <c r="N1447"/>
    </row>
    <row r="1448" spans="1:14" s="87" customFormat="1">
      <c r="A1448" s="87" t="s">
        <v>134</v>
      </c>
      <c r="B1448" s="14" t="s">
        <v>75</v>
      </c>
      <c r="C1448" s="14" t="s">
        <v>3</v>
      </c>
      <c r="D1448" s="14">
        <v>2018</v>
      </c>
      <c r="E1448" s="14">
        <v>2018</v>
      </c>
      <c r="F1448" s="14" t="s">
        <v>245</v>
      </c>
      <c r="G1448" s="14"/>
      <c r="H1448" s="11">
        <v>9.4200000000000006E-2</v>
      </c>
      <c r="I1448" s="11">
        <v>0.18359999999999999</v>
      </c>
      <c r="J1448" s="11">
        <v>0.19440000000000002</v>
      </c>
      <c r="K1448" s="11">
        <v>0.21539999999999998</v>
      </c>
      <c r="M1448"/>
      <c r="N1448"/>
    </row>
    <row r="1449" spans="1:14" s="87" customFormat="1">
      <c r="A1449" s="87" t="s">
        <v>135</v>
      </c>
      <c r="B1449" s="14" t="s">
        <v>75</v>
      </c>
      <c r="C1449" s="14" t="s">
        <v>3</v>
      </c>
      <c r="D1449" s="14">
        <v>2018</v>
      </c>
      <c r="E1449" s="14">
        <v>2018</v>
      </c>
      <c r="F1449" s="14" t="s">
        <v>245</v>
      </c>
      <c r="G1449" s="14"/>
      <c r="H1449" s="11">
        <v>5.7800000000000004E-2</v>
      </c>
      <c r="I1449" s="11">
        <v>0.11109999999999999</v>
      </c>
      <c r="J1449" s="11">
        <v>0.16889999999999999</v>
      </c>
      <c r="K1449" s="11">
        <v>0.17780000000000001</v>
      </c>
      <c r="M1449"/>
      <c r="N1449"/>
    </row>
    <row r="1450" spans="1:14" s="87" customFormat="1">
      <c r="A1450" s="87" t="s">
        <v>136</v>
      </c>
      <c r="B1450" s="14" t="s">
        <v>75</v>
      </c>
      <c r="C1450" s="14" t="s">
        <v>3</v>
      </c>
      <c r="D1450" s="14">
        <v>2018</v>
      </c>
      <c r="E1450" s="14">
        <v>2018</v>
      </c>
      <c r="F1450" s="14" t="s">
        <v>245</v>
      </c>
      <c r="G1450" s="14"/>
      <c r="H1450" s="11">
        <v>0.1295</v>
      </c>
      <c r="I1450" s="11">
        <v>0.25890000000000002</v>
      </c>
      <c r="J1450" s="11">
        <v>0.2334</v>
      </c>
      <c r="K1450" s="11">
        <v>0.29969999999999997</v>
      </c>
      <c r="M1450"/>
      <c r="N1450"/>
    </row>
    <row r="1451" spans="1:14" s="87" customFormat="1">
      <c r="A1451" s="87" t="s">
        <v>137</v>
      </c>
      <c r="B1451" s="14" t="s">
        <v>75</v>
      </c>
      <c r="C1451" s="14" t="s">
        <v>3</v>
      </c>
      <c r="D1451" s="14">
        <v>2018</v>
      </c>
      <c r="E1451" s="14">
        <v>2018</v>
      </c>
      <c r="F1451" s="14" t="s">
        <v>245</v>
      </c>
      <c r="G1451" s="14"/>
      <c r="H1451" s="11">
        <v>0.14279999999999998</v>
      </c>
      <c r="I1451" s="11">
        <v>0.25690000000000002</v>
      </c>
      <c r="J1451" s="11">
        <v>0.22320000000000001</v>
      </c>
      <c r="K1451" s="11">
        <v>0.24710000000000001</v>
      </c>
      <c r="M1451"/>
      <c r="N1451"/>
    </row>
    <row r="1452" spans="1:14" s="87" customFormat="1">
      <c r="A1452" s="87" t="s">
        <v>138</v>
      </c>
      <c r="B1452" s="14" t="s">
        <v>75</v>
      </c>
      <c r="C1452" s="14" t="s">
        <v>3</v>
      </c>
      <c r="D1452" s="14">
        <v>2018</v>
      </c>
      <c r="E1452" s="14">
        <v>2018</v>
      </c>
      <c r="F1452" s="14" t="s">
        <v>245</v>
      </c>
      <c r="G1452" s="14"/>
      <c r="H1452" s="11">
        <v>8.7300000000000003E-2</v>
      </c>
      <c r="I1452" s="11">
        <v>0.20629999999999998</v>
      </c>
      <c r="J1452" s="11">
        <v>0.17460000000000001</v>
      </c>
      <c r="K1452" s="11">
        <v>0.1905</v>
      </c>
      <c r="M1452"/>
      <c r="N1452"/>
    </row>
    <row r="1453" spans="1:14" s="87" customFormat="1">
      <c r="A1453" s="87" t="s">
        <v>139</v>
      </c>
      <c r="B1453" s="14" t="s">
        <v>75</v>
      </c>
      <c r="C1453" s="14" t="s">
        <v>3</v>
      </c>
      <c r="D1453" s="14">
        <v>2018</v>
      </c>
      <c r="E1453" s="14">
        <v>2018</v>
      </c>
      <c r="F1453" s="14" t="s">
        <v>245</v>
      </c>
      <c r="G1453" s="14"/>
      <c r="H1453" s="11">
        <v>6.54E-2</v>
      </c>
      <c r="I1453" s="11">
        <v>0.11210000000000001</v>
      </c>
      <c r="J1453" s="11">
        <v>0.1308</v>
      </c>
      <c r="K1453" s="11">
        <v>0.1308</v>
      </c>
      <c r="M1453"/>
      <c r="N1453"/>
    </row>
    <row r="1454" spans="1:14" s="87" customFormat="1">
      <c r="A1454" s="87" t="s">
        <v>140</v>
      </c>
      <c r="B1454" s="14" t="s">
        <v>75</v>
      </c>
      <c r="C1454" s="14" t="s">
        <v>3</v>
      </c>
      <c r="D1454" s="14">
        <v>2018</v>
      </c>
      <c r="E1454" s="14">
        <v>2018</v>
      </c>
      <c r="F1454" s="14" t="s">
        <v>245</v>
      </c>
      <c r="G1454" s="14"/>
      <c r="H1454" s="11">
        <v>0.12740000000000001</v>
      </c>
      <c r="I1454" s="11">
        <v>0.23230000000000001</v>
      </c>
      <c r="J1454" s="11">
        <v>0.1217</v>
      </c>
      <c r="K1454" s="11">
        <v>0.14150000000000001</v>
      </c>
      <c r="M1454"/>
      <c r="N1454"/>
    </row>
    <row r="1455" spans="1:14" s="87" customFormat="1">
      <c r="A1455" s="87" t="s">
        <v>141</v>
      </c>
      <c r="B1455" s="14" t="s">
        <v>75</v>
      </c>
      <c r="C1455" s="14" t="s">
        <v>3</v>
      </c>
      <c r="D1455" s="14">
        <v>2018</v>
      </c>
      <c r="E1455" s="14">
        <v>2018</v>
      </c>
      <c r="F1455" s="14" t="s">
        <v>245</v>
      </c>
      <c r="G1455" s="14"/>
      <c r="H1455" s="11">
        <v>9.1199999999999989E-2</v>
      </c>
      <c r="I1455" s="11">
        <v>0.16699999999999998</v>
      </c>
      <c r="J1455" s="11">
        <v>0.14960000000000001</v>
      </c>
      <c r="K1455" s="11">
        <v>0.18239999999999998</v>
      </c>
      <c r="M1455"/>
      <c r="N1455"/>
    </row>
    <row r="1456" spans="1:14" s="87" customFormat="1">
      <c r="A1456" s="87" t="s">
        <v>142</v>
      </c>
      <c r="B1456" s="14" t="s">
        <v>75</v>
      </c>
      <c r="C1456" s="14" t="s">
        <v>3</v>
      </c>
      <c r="D1456" s="14">
        <v>2018</v>
      </c>
      <c r="E1456" s="14">
        <v>2018</v>
      </c>
      <c r="F1456" s="14" t="s">
        <v>245</v>
      </c>
      <c r="G1456" s="14"/>
      <c r="H1456" s="11">
        <v>5.0700000000000002E-2</v>
      </c>
      <c r="I1456" s="11">
        <v>0.1421</v>
      </c>
      <c r="J1456" s="11">
        <v>0.1255</v>
      </c>
      <c r="K1456" s="11">
        <v>0.15539999999999998</v>
      </c>
      <c r="M1456"/>
      <c r="N1456"/>
    </row>
    <row r="1457" spans="1:14" s="87" customFormat="1">
      <c r="A1457" s="87" t="s">
        <v>143</v>
      </c>
      <c r="B1457" s="14" t="s">
        <v>74</v>
      </c>
      <c r="C1457" s="14" t="s">
        <v>3</v>
      </c>
      <c r="D1457" s="14">
        <v>2018</v>
      </c>
      <c r="E1457" s="14">
        <v>2018</v>
      </c>
      <c r="F1457" s="14" t="s">
        <v>245</v>
      </c>
      <c r="G1457" s="14"/>
      <c r="H1457" s="11">
        <v>0.11789999999999999</v>
      </c>
      <c r="I1457" s="11">
        <v>0.2298</v>
      </c>
      <c r="J1457" s="11">
        <v>6.88E-2</v>
      </c>
      <c r="K1457" s="11">
        <v>0.1108</v>
      </c>
      <c r="M1457"/>
      <c r="N1457"/>
    </row>
    <row r="1458" spans="1:14" s="87" customFormat="1">
      <c r="A1458" s="87" t="s">
        <v>144</v>
      </c>
      <c r="B1458" s="14" t="s">
        <v>74</v>
      </c>
      <c r="C1458" s="14" t="s">
        <v>3</v>
      </c>
      <c r="D1458" s="14">
        <v>2018</v>
      </c>
      <c r="E1458" s="14">
        <v>2018</v>
      </c>
      <c r="F1458" s="14" t="s">
        <v>245</v>
      </c>
      <c r="G1458" s="14"/>
      <c r="H1458" s="11">
        <v>9.3699999999999992E-2</v>
      </c>
      <c r="I1458" s="11">
        <v>0.17829999999999999</v>
      </c>
      <c r="J1458" s="11">
        <v>4.9200000000000001E-2</v>
      </c>
      <c r="K1458" s="11">
        <v>7.9100000000000004E-2</v>
      </c>
      <c r="M1458"/>
      <c r="N1458"/>
    </row>
    <row r="1459" spans="1:14" s="87" customFormat="1">
      <c r="A1459" s="87" t="s">
        <v>145</v>
      </c>
      <c r="B1459" s="14" t="s">
        <v>75</v>
      </c>
      <c r="C1459" s="14" t="s">
        <v>3</v>
      </c>
      <c r="D1459" s="14">
        <v>2018</v>
      </c>
      <c r="E1459" s="14">
        <v>2018</v>
      </c>
      <c r="F1459" s="14" t="s">
        <v>245</v>
      </c>
      <c r="G1459" s="14"/>
      <c r="H1459" s="11">
        <v>6.1600000000000002E-2</v>
      </c>
      <c r="I1459" s="11">
        <v>0.13009999999999999</v>
      </c>
      <c r="J1459" s="11">
        <v>8.5600000000000009E-2</v>
      </c>
      <c r="K1459" s="11">
        <v>9.2499999999999999E-2</v>
      </c>
      <c r="M1459"/>
      <c r="N1459"/>
    </row>
    <row r="1460" spans="1:14" s="87" customFormat="1">
      <c r="A1460" s="87" t="s">
        <v>146</v>
      </c>
      <c r="B1460" s="14" t="s">
        <v>75</v>
      </c>
      <c r="C1460" s="14" t="s">
        <v>3</v>
      </c>
      <c r="D1460" s="14">
        <v>2018</v>
      </c>
      <c r="E1460" s="14">
        <v>2018</v>
      </c>
      <c r="F1460" s="14" t="s">
        <v>245</v>
      </c>
      <c r="G1460" s="14"/>
      <c r="H1460" s="11">
        <v>0.1555</v>
      </c>
      <c r="I1460" s="11">
        <v>0.26950000000000002</v>
      </c>
      <c r="J1460" s="11">
        <v>0.14829999999999999</v>
      </c>
      <c r="K1460" s="11">
        <v>0.17489999999999997</v>
      </c>
      <c r="M1460"/>
      <c r="N1460"/>
    </row>
    <row r="1461" spans="1:14" s="87" customFormat="1">
      <c r="A1461" s="87" t="s">
        <v>147</v>
      </c>
      <c r="B1461" s="14" t="s">
        <v>74</v>
      </c>
      <c r="C1461" s="14" t="s">
        <v>3</v>
      </c>
      <c r="D1461" s="14">
        <v>2018</v>
      </c>
      <c r="E1461" s="14">
        <v>2018</v>
      </c>
      <c r="F1461" s="14" t="s">
        <v>245</v>
      </c>
      <c r="G1461" s="14"/>
      <c r="H1461" s="11">
        <v>0.12050000000000001</v>
      </c>
      <c r="I1461" s="11">
        <v>0.22670000000000001</v>
      </c>
      <c r="J1461" s="11">
        <v>8.2200000000000009E-2</v>
      </c>
      <c r="K1461" s="11">
        <v>0.122</v>
      </c>
      <c r="M1461"/>
      <c r="N1461"/>
    </row>
    <row r="1462" spans="1:14" s="87" customFormat="1">
      <c r="A1462" s="87" t="s">
        <v>148</v>
      </c>
      <c r="B1462" s="14" t="s">
        <v>75</v>
      </c>
      <c r="C1462" s="14" t="s">
        <v>3</v>
      </c>
      <c r="D1462" s="14">
        <v>2018</v>
      </c>
      <c r="E1462" s="14">
        <v>2018</v>
      </c>
      <c r="F1462" s="14" t="s">
        <v>245</v>
      </c>
      <c r="G1462" s="14"/>
      <c r="H1462" s="11">
        <v>7.7899999999999997E-2</v>
      </c>
      <c r="I1462" s="11">
        <v>0.13689999999999999</v>
      </c>
      <c r="J1462" s="11">
        <v>0.1711</v>
      </c>
      <c r="K1462" s="11">
        <v>0.18629999999999999</v>
      </c>
      <c r="M1462"/>
      <c r="N1462"/>
    </row>
    <row r="1463" spans="1:14" s="87" customFormat="1">
      <c r="A1463" s="87" t="s">
        <v>149</v>
      </c>
      <c r="B1463" s="14" t="s">
        <v>75</v>
      </c>
      <c r="C1463" s="14" t="s">
        <v>3</v>
      </c>
      <c r="D1463" s="14">
        <v>2018</v>
      </c>
      <c r="E1463" s="14">
        <v>2018</v>
      </c>
      <c r="F1463" s="14" t="s">
        <v>245</v>
      </c>
      <c r="G1463" s="14"/>
      <c r="H1463" s="11">
        <v>0.20980000000000001</v>
      </c>
      <c r="I1463" s="11">
        <v>0.32679999999999998</v>
      </c>
      <c r="J1463" s="11">
        <v>0.24059999999999998</v>
      </c>
      <c r="K1463" s="11">
        <v>0.27339999999999998</v>
      </c>
      <c r="M1463"/>
      <c r="N1463"/>
    </row>
    <row r="1464" spans="1:14" s="87" customFormat="1">
      <c r="A1464" s="87" t="s">
        <v>150</v>
      </c>
      <c r="B1464" s="14" t="s">
        <v>74</v>
      </c>
      <c r="C1464" s="14" t="s">
        <v>3</v>
      </c>
      <c r="D1464" s="14">
        <v>2018</v>
      </c>
      <c r="E1464" s="14">
        <v>2018</v>
      </c>
      <c r="F1464" s="14" t="s">
        <v>245</v>
      </c>
      <c r="G1464" s="14"/>
      <c r="H1464" s="11">
        <v>0.10730000000000001</v>
      </c>
      <c r="I1464" s="11">
        <v>0.20100000000000001</v>
      </c>
      <c r="J1464" s="11">
        <v>5.6299999999999996E-2</v>
      </c>
      <c r="K1464" s="11">
        <v>9.11E-2</v>
      </c>
      <c r="M1464"/>
      <c r="N1464"/>
    </row>
    <row r="1465" spans="1:14" s="87" customFormat="1">
      <c r="A1465" s="87" t="s">
        <v>151</v>
      </c>
      <c r="B1465" s="14" t="s">
        <v>74</v>
      </c>
      <c r="C1465" s="14" t="s">
        <v>3</v>
      </c>
      <c r="D1465" s="14">
        <v>2018</v>
      </c>
      <c r="E1465" s="14">
        <v>2018</v>
      </c>
      <c r="F1465" s="14" t="s">
        <v>245</v>
      </c>
      <c r="G1465" s="14"/>
      <c r="H1465" s="11">
        <v>9.8599999999999993E-2</v>
      </c>
      <c r="I1465" s="11">
        <v>0.19589999999999999</v>
      </c>
      <c r="J1465" s="11">
        <v>7.7399999999999997E-2</v>
      </c>
      <c r="K1465" s="11">
        <v>0.1153</v>
      </c>
      <c r="M1465"/>
      <c r="N1465"/>
    </row>
    <row r="1466" spans="1:14" s="87" customFormat="1">
      <c r="A1466" s="87" t="s">
        <v>152</v>
      </c>
      <c r="B1466" s="14" t="s">
        <v>75</v>
      </c>
      <c r="C1466" s="14" t="s">
        <v>3</v>
      </c>
      <c r="D1466" s="14">
        <v>2018</v>
      </c>
      <c r="E1466" s="14">
        <v>2018</v>
      </c>
      <c r="F1466" s="14" t="s">
        <v>245</v>
      </c>
      <c r="G1466" s="14"/>
      <c r="H1466" s="11">
        <v>0.1714</v>
      </c>
      <c r="I1466" s="11">
        <v>0.26860000000000001</v>
      </c>
      <c r="J1466" s="11">
        <v>0.21260000000000001</v>
      </c>
      <c r="K1466" s="11">
        <v>0.23850000000000002</v>
      </c>
      <c r="M1466"/>
      <c r="N1466"/>
    </row>
    <row r="1467" spans="1:14" s="87" customFormat="1">
      <c r="A1467" s="87" t="s">
        <v>153</v>
      </c>
      <c r="B1467" s="14" t="s">
        <v>74</v>
      </c>
      <c r="C1467" s="14" t="s">
        <v>3</v>
      </c>
      <c r="D1467" s="14">
        <v>2018</v>
      </c>
      <c r="E1467" s="14">
        <v>2018</v>
      </c>
      <c r="F1467" s="14" t="s">
        <v>245</v>
      </c>
      <c r="G1467" s="14"/>
      <c r="H1467" s="11">
        <v>8.0299999999999996E-2</v>
      </c>
      <c r="I1467" s="11">
        <v>0.19170000000000001</v>
      </c>
      <c r="J1467" s="11">
        <v>5.28E-2</v>
      </c>
      <c r="K1467" s="11">
        <v>8.6400000000000005E-2</v>
      </c>
      <c r="M1467"/>
      <c r="N1467"/>
    </row>
    <row r="1468" spans="1:14" s="87" customFormat="1">
      <c r="A1468" s="87" t="s">
        <v>154</v>
      </c>
      <c r="B1468" s="14" t="s">
        <v>74</v>
      </c>
      <c r="C1468" s="14" t="s">
        <v>3</v>
      </c>
      <c r="D1468" s="14">
        <v>2018</v>
      </c>
      <c r="E1468" s="14">
        <v>2018</v>
      </c>
      <c r="F1468" s="14" t="s">
        <v>245</v>
      </c>
      <c r="G1468" s="14"/>
      <c r="H1468" s="11">
        <v>8.8800000000000004E-2</v>
      </c>
      <c r="I1468" s="11">
        <v>0.18460000000000001</v>
      </c>
      <c r="J1468" s="11">
        <v>5.2400000000000002E-2</v>
      </c>
      <c r="K1468" s="11">
        <v>8.3599999999999994E-2</v>
      </c>
      <c r="M1468"/>
      <c r="N1468"/>
    </row>
    <row r="1469" spans="1:14" s="87" customFormat="1">
      <c r="A1469" s="87" t="s">
        <v>155</v>
      </c>
      <c r="B1469" s="14" t="s">
        <v>74</v>
      </c>
      <c r="C1469" s="14" t="s">
        <v>3</v>
      </c>
      <c r="D1469" s="14">
        <v>2018</v>
      </c>
      <c r="E1469" s="14">
        <v>2018</v>
      </c>
      <c r="F1469" s="14" t="s">
        <v>245</v>
      </c>
      <c r="G1469" s="14"/>
      <c r="H1469" s="11">
        <v>7.2400000000000006E-2</v>
      </c>
      <c r="I1469" s="11">
        <v>0.16440000000000002</v>
      </c>
      <c r="J1469" s="11">
        <v>4.4999999999999998E-2</v>
      </c>
      <c r="K1469" s="11">
        <v>7.6299999999999993E-2</v>
      </c>
      <c r="M1469"/>
      <c r="N1469"/>
    </row>
    <row r="1470" spans="1:14" s="87" customFormat="1">
      <c r="A1470" s="87" t="s">
        <v>156</v>
      </c>
      <c r="B1470" s="14" t="s">
        <v>74</v>
      </c>
      <c r="C1470" s="14" t="s">
        <v>3</v>
      </c>
      <c r="D1470" s="14">
        <v>2018</v>
      </c>
      <c r="E1470" s="14">
        <v>2018</v>
      </c>
      <c r="F1470" s="14" t="s">
        <v>245</v>
      </c>
      <c r="G1470" s="14"/>
      <c r="H1470" s="11">
        <v>2.5499999999999998E-2</v>
      </c>
      <c r="I1470" s="11">
        <v>0.1288</v>
      </c>
      <c r="J1470" s="11">
        <v>1.0500000000000001E-2</v>
      </c>
      <c r="K1470" s="11">
        <v>4.1500000000000002E-2</v>
      </c>
      <c r="M1470"/>
      <c r="N1470"/>
    </row>
    <row r="1471" spans="1:14" s="87" customFormat="1">
      <c r="A1471" s="87" t="s">
        <v>157</v>
      </c>
      <c r="B1471" s="14" t="s">
        <v>74</v>
      </c>
      <c r="C1471" s="14" t="s">
        <v>3</v>
      </c>
      <c r="D1471" s="14">
        <v>2018</v>
      </c>
      <c r="E1471" s="14">
        <v>2018</v>
      </c>
      <c r="F1471" s="14" t="s">
        <v>245</v>
      </c>
      <c r="G1471" s="14"/>
      <c r="H1471" s="11">
        <v>1.6399999999999998E-2</v>
      </c>
      <c r="I1471" s="11">
        <v>9.6000000000000002E-2</v>
      </c>
      <c r="J1471" s="11">
        <v>3.7000000000000002E-3</v>
      </c>
      <c r="K1471" s="11">
        <v>2.9500000000000002E-2</v>
      </c>
      <c r="M1471"/>
      <c r="N1471"/>
    </row>
    <row r="1472" spans="1:14" s="87" customFormat="1">
      <c r="A1472" s="87" t="s">
        <v>158</v>
      </c>
      <c r="B1472" s="14" t="s">
        <v>75</v>
      </c>
      <c r="C1472" s="14" t="s">
        <v>3</v>
      </c>
      <c r="D1472" s="14">
        <v>2018</v>
      </c>
      <c r="E1472" s="14">
        <v>2018</v>
      </c>
      <c r="F1472" s="14" t="s">
        <v>245</v>
      </c>
      <c r="G1472" s="14"/>
      <c r="H1472" s="11">
        <v>0.16370000000000001</v>
      </c>
      <c r="I1472" s="11">
        <v>0.2631</v>
      </c>
      <c r="J1472" s="11">
        <v>0.23269999999999999</v>
      </c>
      <c r="K1472" s="11">
        <v>0.25969999999999999</v>
      </c>
      <c r="M1472"/>
      <c r="N1472"/>
    </row>
    <row r="1473" spans="1:14" s="87" customFormat="1">
      <c r="A1473" s="87" t="s">
        <v>159</v>
      </c>
      <c r="B1473" s="14" t="s">
        <v>75</v>
      </c>
      <c r="C1473" s="14" t="s">
        <v>3</v>
      </c>
      <c r="D1473" s="14">
        <v>2018</v>
      </c>
      <c r="E1473" s="14">
        <v>2018</v>
      </c>
      <c r="F1473" s="14" t="s">
        <v>245</v>
      </c>
      <c r="G1473" s="14"/>
      <c r="H1473" s="11">
        <v>6.25E-2</v>
      </c>
      <c r="I1473" s="11">
        <v>9.3800000000000008E-2</v>
      </c>
      <c r="J1473" s="11">
        <v>9.3800000000000008E-2</v>
      </c>
      <c r="K1473" s="11">
        <v>9.3800000000000008E-2</v>
      </c>
      <c r="M1473"/>
      <c r="N1473"/>
    </row>
    <row r="1474" spans="1:14" s="87" customFormat="1">
      <c r="A1474" s="87" t="s">
        <v>160</v>
      </c>
      <c r="B1474" s="14" t="s">
        <v>75</v>
      </c>
      <c r="C1474" s="14" t="s">
        <v>3</v>
      </c>
      <c r="D1474" s="14">
        <v>2018</v>
      </c>
      <c r="E1474" s="14">
        <v>2018</v>
      </c>
      <c r="F1474" s="14" t="s">
        <v>245</v>
      </c>
      <c r="G1474" s="14"/>
      <c r="H1474" s="11">
        <v>0.13570000000000002</v>
      </c>
      <c r="I1474" s="11">
        <v>0.19519999999999998</v>
      </c>
      <c r="J1474" s="11">
        <v>0.24640000000000001</v>
      </c>
      <c r="K1474" s="11">
        <v>0.27379999999999999</v>
      </c>
      <c r="M1474"/>
      <c r="N1474"/>
    </row>
    <row r="1475" spans="1:14" s="87" customFormat="1">
      <c r="A1475" s="87" t="s">
        <v>161</v>
      </c>
      <c r="B1475" s="14" t="s">
        <v>74</v>
      </c>
      <c r="C1475" s="14" t="s">
        <v>3</v>
      </c>
      <c r="D1475" s="14">
        <v>2018</v>
      </c>
      <c r="E1475" s="14">
        <v>2018</v>
      </c>
      <c r="F1475" s="14" t="s">
        <v>245</v>
      </c>
      <c r="G1475" s="14"/>
      <c r="H1475" s="11">
        <v>1.67E-2</v>
      </c>
      <c r="I1475" s="11">
        <v>0.13140000000000002</v>
      </c>
      <c r="J1475" s="11">
        <v>6.0000000000000001E-3</v>
      </c>
      <c r="K1475" s="11">
        <v>4.4900000000000002E-2</v>
      </c>
      <c r="M1475"/>
      <c r="N1475"/>
    </row>
    <row r="1476" spans="1:14" s="87" customFormat="1">
      <c r="A1476" s="87" t="s">
        <v>162</v>
      </c>
      <c r="B1476" s="14" t="s">
        <v>74</v>
      </c>
      <c r="C1476" s="14" t="s">
        <v>3</v>
      </c>
      <c r="D1476" s="14">
        <v>2018</v>
      </c>
      <c r="E1476" s="14">
        <v>2018</v>
      </c>
      <c r="F1476" s="14" t="s">
        <v>245</v>
      </c>
      <c r="G1476" s="14"/>
      <c r="H1476" s="11">
        <v>9.2399999999999996E-2</v>
      </c>
      <c r="I1476" s="11">
        <v>0.19980000000000001</v>
      </c>
      <c r="J1476" s="11">
        <v>5.9400000000000001E-2</v>
      </c>
      <c r="K1476" s="11">
        <v>9.4600000000000004E-2</v>
      </c>
      <c r="M1476"/>
      <c r="N1476"/>
    </row>
    <row r="1477" spans="1:14" s="87" customFormat="1">
      <c r="A1477" s="87" t="s">
        <v>163</v>
      </c>
      <c r="B1477" s="14" t="s">
        <v>75</v>
      </c>
      <c r="C1477" s="14" t="s">
        <v>3</v>
      </c>
      <c r="D1477" s="14">
        <v>2018</v>
      </c>
      <c r="E1477" s="14">
        <v>2018</v>
      </c>
      <c r="F1477" s="14" t="s">
        <v>245</v>
      </c>
      <c r="G1477" s="14"/>
      <c r="H1477" s="11">
        <v>0.16850000000000001</v>
      </c>
      <c r="I1477" s="11">
        <v>0.2853</v>
      </c>
      <c r="J1477" s="11">
        <v>0.17170000000000002</v>
      </c>
      <c r="K1477" s="11">
        <v>0.2102</v>
      </c>
      <c r="M1477"/>
      <c r="N1477"/>
    </row>
    <row r="1478" spans="1:14" s="87" customFormat="1">
      <c r="A1478" s="87" t="s">
        <v>164</v>
      </c>
      <c r="B1478" s="14" t="s">
        <v>75</v>
      </c>
      <c r="C1478" s="14" t="s">
        <v>3</v>
      </c>
      <c r="D1478" s="14">
        <v>2018</v>
      </c>
      <c r="E1478" s="14">
        <v>2018</v>
      </c>
      <c r="F1478" s="14" t="s">
        <v>245</v>
      </c>
      <c r="G1478" s="14"/>
      <c r="H1478" s="11">
        <v>0.14610000000000001</v>
      </c>
      <c r="I1478" s="11">
        <v>0.23</v>
      </c>
      <c r="J1478" s="11">
        <v>0.1888</v>
      </c>
      <c r="K1478" s="11">
        <v>0.2036</v>
      </c>
      <c r="M1478"/>
      <c r="N1478"/>
    </row>
    <row r="1479" spans="1:14" s="87" customFormat="1">
      <c r="A1479" s="87" t="s">
        <v>165</v>
      </c>
      <c r="B1479" s="14" t="s">
        <v>75</v>
      </c>
      <c r="C1479" s="14" t="s">
        <v>3</v>
      </c>
      <c r="D1479" s="14">
        <v>2018</v>
      </c>
      <c r="E1479" s="14">
        <v>2018</v>
      </c>
      <c r="F1479" s="14" t="s">
        <v>245</v>
      </c>
      <c r="G1479" s="14"/>
      <c r="H1479" s="11">
        <v>0.11800000000000001</v>
      </c>
      <c r="I1479" s="11">
        <v>0.21969999999999998</v>
      </c>
      <c r="J1479" s="11">
        <v>0.18559999999999999</v>
      </c>
      <c r="K1479" s="11">
        <v>0.2112</v>
      </c>
      <c r="M1479"/>
      <c r="N1479"/>
    </row>
    <row r="1480" spans="1:14" s="87" customFormat="1">
      <c r="A1480" s="87" t="s">
        <v>166</v>
      </c>
      <c r="B1480" s="14" t="s">
        <v>75</v>
      </c>
      <c r="C1480" s="14" t="s">
        <v>3</v>
      </c>
      <c r="D1480" s="14">
        <v>2018</v>
      </c>
      <c r="E1480" s="14">
        <v>2018</v>
      </c>
      <c r="F1480" s="14" t="s">
        <v>245</v>
      </c>
      <c r="G1480" s="14"/>
      <c r="H1480" s="11">
        <v>5.0700000000000002E-2</v>
      </c>
      <c r="I1480" s="11">
        <v>0.13769999999999999</v>
      </c>
      <c r="J1480" s="11">
        <v>0.18479999999999999</v>
      </c>
      <c r="K1480" s="11">
        <v>0.2029</v>
      </c>
      <c r="M1480"/>
      <c r="N1480"/>
    </row>
    <row r="1481" spans="1:14" s="87" customFormat="1">
      <c r="A1481" s="87" t="s">
        <v>167</v>
      </c>
      <c r="B1481" s="14" t="s">
        <v>74</v>
      </c>
      <c r="C1481" s="14" t="s">
        <v>3</v>
      </c>
      <c r="D1481" s="14">
        <v>2018</v>
      </c>
      <c r="E1481" s="14">
        <v>2018</v>
      </c>
      <c r="F1481" s="14" t="s">
        <v>245</v>
      </c>
      <c r="G1481" s="14"/>
      <c r="H1481" s="11">
        <v>0.1744</v>
      </c>
      <c r="I1481" s="11">
        <v>0.30870000000000003</v>
      </c>
      <c r="J1481" s="11">
        <v>0.1124</v>
      </c>
      <c r="K1481" s="11">
        <v>0.15190000000000001</v>
      </c>
      <c r="M1481"/>
      <c r="N1481"/>
    </row>
    <row r="1482" spans="1:14" s="87" customFormat="1">
      <c r="A1482" s="87" t="s">
        <v>168</v>
      </c>
      <c r="B1482" s="14" t="s">
        <v>75</v>
      </c>
      <c r="C1482" s="14" t="s">
        <v>3</v>
      </c>
      <c r="D1482" s="14">
        <v>2018</v>
      </c>
      <c r="E1482" s="14">
        <v>2018</v>
      </c>
      <c r="F1482" s="14" t="s">
        <v>245</v>
      </c>
      <c r="G1482" s="14"/>
      <c r="H1482" s="11">
        <v>8.3299999999999999E-2</v>
      </c>
      <c r="I1482" s="11">
        <v>0.19260000000000002</v>
      </c>
      <c r="J1482" s="11">
        <v>7.3800000000000004E-2</v>
      </c>
      <c r="K1482" s="11">
        <v>0.1066</v>
      </c>
      <c r="M1482"/>
      <c r="N1482"/>
    </row>
    <row r="1483" spans="1:14" s="87" customFormat="1">
      <c r="A1483" s="87" t="s">
        <v>169</v>
      </c>
      <c r="B1483" s="14" t="s">
        <v>74</v>
      </c>
      <c r="C1483" s="14" t="s">
        <v>3</v>
      </c>
      <c r="D1483" s="14">
        <v>2018</v>
      </c>
      <c r="E1483" s="14">
        <v>2018</v>
      </c>
      <c r="F1483" s="14" t="s">
        <v>245</v>
      </c>
      <c r="G1483" s="14"/>
      <c r="H1483" s="11">
        <v>0.112</v>
      </c>
      <c r="I1483" s="11">
        <v>0.2366</v>
      </c>
      <c r="J1483" s="11">
        <v>7.0800000000000002E-2</v>
      </c>
      <c r="K1483" s="11">
        <v>0.1124</v>
      </c>
      <c r="M1483"/>
      <c r="N1483"/>
    </row>
    <row r="1484" spans="1:14" s="87" customFormat="1">
      <c r="A1484" s="87" t="s">
        <v>170</v>
      </c>
      <c r="B1484" s="14" t="s">
        <v>74</v>
      </c>
      <c r="C1484" s="14" t="s">
        <v>3</v>
      </c>
      <c r="D1484" s="14">
        <v>2018</v>
      </c>
      <c r="E1484" s="14">
        <v>2018</v>
      </c>
      <c r="F1484" s="14" t="s">
        <v>245</v>
      </c>
      <c r="G1484" s="14"/>
      <c r="H1484" s="11">
        <v>8.539999999999999E-2</v>
      </c>
      <c r="I1484" s="11">
        <v>0.1789</v>
      </c>
      <c r="J1484" s="11">
        <v>4.9299999999999997E-2</v>
      </c>
      <c r="K1484" s="11">
        <v>8.72E-2</v>
      </c>
      <c r="M1484"/>
      <c r="N1484"/>
    </row>
    <row r="1485" spans="1:14">
      <c r="A1485" s="87" t="s">
        <v>171</v>
      </c>
      <c r="B1485" s="14" t="s">
        <v>75</v>
      </c>
      <c r="C1485" s="14" t="s">
        <v>3</v>
      </c>
      <c r="D1485" s="14">
        <v>2018</v>
      </c>
      <c r="E1485" s="14">
        <v>2018</v>
      </c>
      <c r="F1485" s="14" t="s">
        <v>245</v>
      </c>
      <c r="G1485" s="14"/>
      <c r="H1485" s="11">
        <v>0.15410000000000001</v>
      </c>
      <c r="I1485" s="11">
        <v>0.24879999999999999</v>
      </c>
      <c r="J1485" s="11">
        <v>0.2011</v>
      </c>
      <c r="K1485" s="11">
        <v>0.21840000000000001</v>
      </c>
    </row>
    <row r="1486" spans="1:14">
      <c r="A1486" t="s">
        <v>172</v>
      </c>
      <c r="B1486" s="14" t="s">
        <v>66</v>
      </c>
      <c r="C1486" s="14" t="s">
        <v>62</v>
      </c>
      <c r="D1486" s="14">
        <v>2018</v>
      </c>
      <c r="E1486" s="14">
        <v>2018</v>
      </c>
      <c r="F1486" s="14" t="s">
        <v>245</v>
      </c>
      <c r="G1486" s="14"/>
      <c r="H1486" s="11">
        <v>0.12710000000000002</v>
      </c>
      <c r="I1486" s="11">
        <v>0.2336</v>
      </c>
      <c r="J1486" s="11">
        <v>0.11289999999999999</v>
      </c>
      <c r="K1486" s="11">
        <v>0.14980000000000002</v>
      </c>
    </row>
    <row r="1487" spans="1:14">
      <c r="A1487" t="s">
        <v>173</v>
      </c>
      <c r="B1487" s="14" t="s">
        <v>74</v>
      </c>
      <c r="C1487" s="14" t="s">
        <v>62</v>
      </c>
      <c r="D1487" s="14">
        <v>2018</v>
      </c>
      <c r="E1487" s="14">
        <v>2018</v>
      </c>
      <c r="F1487" s="14" t="s">
        <v>245</v>
      </c>
      <c r="G1487" s="14"/>
      <c r="H1487" s="11">
        <v>9.5000000000000001E-2</v>
      </c>
      <c r="I1487" s="11">
        <v>0.1925</v>
      </c>
      <c r="J1487" s="11">
        <v>6.480000000000001E-2</v>
      </c>
      <c r="K1487" s="11">
        <v>0.10589999999999999</v>
      </c>
    </row>
    <row r="1488" spans="1:14">
      <c r="A1488" t="s">
        <v>174</v>
      </c>
      <c r="B1488" s="14" t="s">
        <v>75</v>
      </c>
      <c r="C1488" s="14" t="s">
        <v>62</v>
      </c>
      <c r="D1488" s="14">
        <v>2018</v>
      </c>
      <c r="E1488" s="14">
        <v>2018</v>
      </c>
      <c r="F1488" s="14" t="s">
        <v>245</v>
      </c>
      <c r="G1488" s="14"/>
      <c r="H1488" s="11">
        <v>0</v>
      </c>
      <c r="I1488" s="11">
        <v>0</v>
      </c>
      <c r="J1488" s="11">
        <v>0</v>
      </c>
      <c r="K1488" s="11">
        <v>0</v>
      </c>
    </row>
    <row r="1489" spans="1:11">
      <c r="A1489" t="s">
        <v>175</v>
      </c>
      <c r="B1489" s="14" t="s">
        <v>75</v>
      </c>
      <c r="C1489" s="14" t="s">
        <v>62</v>
      </c>
      <c r="D1489" s="14">
        <v>2018</v>
      </c>
      <c r="E1489" s="14">
        <v>2018</v>
      </c>
      <c r="F1489" s="14" t="s">
        <v>245</v>
      </c>
      <c r="G1489" s="14"/>
      <c r="H1489" s="11">
        <v>8.7799999999999989E-2</v>
      </c>
      <c r="I1489" s="11">
        <v>0.20480000000000001</v>
      </c>
      <c r="J1489" s="11">
        <v>0.14099999999999999</v>
      </c>
      <c r="K1489" s="11">
        <v>0.17019999999999999</v>
      </c>
    </row>
    <row r="1490" spans="1:11">
      <c r="A1490" t="s">
        <v>176</v>
      </c>
      <c r="B1490" s="14" t="s">
        <v>75</v>
      </c>
      <c r="C1490" s="14" t="s">
        <v>62</v>
      </c>
      <c r="D1490" s="14">
        <v>2018</v>
      </c>
      <c r="E1490" s="14">
        <v>2018</v>
      </c>
      <c r="F1490" s="14" t="s">
        <v>245</v>
      </c>
      <c r="G1490" s="14"/>
      <c r="H1490" s="11">
        <v>0.11869999999999999</v>
      </c>
      <c r="I1490" s="11">
        <v>0.22089999999999999</v>
      </c>
      <c r="J1490" s="11">
        <v>0.17649999999999999</v>
      </c>
      <c r="K1490" s="11">
        <v>0.20530000000000001</v>
      </c>
    </row>
    <row r="1491" spans="1:11">
      <c r="A1491" t="s">
        <v>177</v>
      </c>
      <c r="B1491" s="14" t="s">
        <v>75</v>
      </c>
      <c r="C1491" s="14" t="s">
        <v>62</v>
      </c>
      <c r="D1491" s="14">
        <v>2018</v>
      </c>
      <c r="E1491" s="14">
        <v>2018</v>
      </c>
      <c r="F1491" s="14" t="s">
        <v>245</v>
      </c>
      <c r="G1491" s="14"/>
      <c r="H1491" s="11">
        <v>0.1246</v>
      </c>
      <c r="I1491" s="11">
        <v>0.19489999999999999</v>
      </c>
      <c r="J1491" s="11">
        <v>0.22359999999999999</v>
      </c>
      <c r="K1491" s="11">
        <v>0.25559999999999999</v>
      </c>
    </row>
    <row r="1492" spans="1:11">
      <c r="A1492" t="s">
        <v>178</v>
      </c>
      <c r="B1492" s="14" t="s">
        <v>75</v>
      </c>
      <c r="C1492" s="14" t="s">
        <v>62</v>
      </c>
      <c r="D1492" s="14">
        <v>2018</v>
      </c>
      <c r="E1492" s="14">
        <v>2018</v>
      </c>
      <c r="F1492" s="14" t="s">
        <v>245</v>
      </c>
      <c r="G1492" s="14"/>
      <c r="H1492" s="11">
        <v>0.11650000000000001</v>
      </c>
      <c r="I1492" s="11">
        <v>0.1699</v>
      </c>
      <c r="J1492" s="11">
        <v>0.31069999999999998</v>
      </c>
      <c r="K1492" s="11">
        <v>0.32040000000000002</v>
      </c>
    </row>
    <row r="1493" spans="1:11">
      <c r="A1493" t="s">
        <v>179</v>
      </c>
      <c r="B1493" s="14" t="s">
        <v>74</v>
      </c>
      <c r="C1493" s="14" t="s">
        <v>62</v>
      </c>
      <c r="D1493" s="14">
        <v>2018</v>
      </c>
      <c r="E1493" s="14">
        <v>2018</v>
      </c>
      <c r="F1493" s="14" t="s">
        <v>245</v>
      </c>
      <c r="G1493" s="14"/>
      <c r="H1493" s="11">
        <v>6.88E-2</v>
      </c>
      <c r="I1493" s="11">
        <v>0.151</v>
      </c>
      <c r="J1493" s="11">
        <v>4.9200000000000001E-2</v>
      </c>
      <c r="K1493" s="11">
        <v>8.539999999999999E-2</v>
      </c>
    </row>
    <row r="1494" spans="1:11">
      <c r="A1494" t="s">
        <v>180</v>
      </c>
      <c r="B1494" s="14" t="s">
        <v>75</v>
      </c>
      <c r="C1494" s="14" t="s">
        <v>62</v>
      </c>
      <c r="D1494" s="14">
        <v>2018</v>
      </c>
      <c r="E1494" s="14">
        <v>2018</v>
      </c>
      <c r="F1494" s="14" t="s">
        <v>245</v>
      </c>
      <c r="G1494" s="14"/>
      <c r="H1494" s="11">
        <v>0.17420000000000002</v>
      </c>
      <c r="I1494" s="11">
        <v>0.24960000000000002</v>
      </c>
      <c r="J1494" s="11">
        <v>0.33840000000000003</v>
      </c>
      <c r="K1494" s="11">
        <v>0.36349999999999999</v>
      </c>
    </row>
    <row r="1495" spans="1:11">
      <c r="A1495" t="s">
        <v>181</v>
      </c>
      <c r="B1495" s="14" t="s">
        <v>75</v>
      </c>
      <c r="C1495" s="14" t="s">
        <v>62</v>
      </c>
      <c r="D1495" s="14">
        <v>2018</v>
      </c>
      <c r="E1495" s="14">
        <v>2018</v>
      </c>
      <c r="F1495" s="14" t="s">
        <v>245</v>
      </c>
      <c r="G1495" s="14"/>
      <c r="H1495" s="11">
        <v>0.13369999999999999</v>
      </c>
      <c r="I1495" s="11">
        <v>0.22649999999999998</v>
      </c>
      <c r="J1495" s="11">
        <v>0.19</v>
      </c>
      <c r="K1495" s="11">
        <v>0.2238</v>
      </c>
    </row>
    <row r="1496" spans="1:11">
      <c r="A1496" t="s">
        <v>123</v>
      </c>
      <c r="B1496" s="14" t="s">
        <v>74</v>
      </c>
      <c r="C1496" s="14" t="s">
        <v>62</v>
      </c>
      <c r="D1496" s="14">
        <v>2018</v>
      </c>
      <c r="E1496" s="14">
        <v>2018</v>
      </c>
      <c r="F1496" s="14" t="s">
        <v>245</v>
      </c>
      <c r="G1496" s="14"/>
      <c r="H1496" s="11">
        <v>0.13880000000000001</v>
      </c>
      <c r="I1496" s="11">
        <v>0.28010000000000002</v>
      </c>
      <c r="J1496" s="11">
        <v>9.2600000000000002E-2</v>
      </c>
      <c r="K1496" s="11">
        <v>0.1457</v>
      </c>
    </row>
    <row r="1497" spans="1:11">
      <c r="A1497" t="s">
        <v>124</v>
      </c>
      <c r="B1497" s="14" t="s">
        <v>75</v>
      </c>
      <c r="C1497" s="14" t="s">
        <v>62</v>
      </c>
      <c r="D1497" s="14">
        <v>2018</v>
      </c>
      <c r="E1497" s="14">
        <v>2018</v>
      </c>
      <c r="F1497" s="14" t="s">
        <v>245</v>
      </c>
      <c r="G1497" s="14"/>
      <c r="H1497" s="11">
        <v>0.1114</v>
      </c>
      <c r="I1497" s="11">
        <v>0.1865</v>
      </c>
      <c r="J1497" s="11">
        <v>0.13730000000000001</v>
      </c>
      <c r="K1497" s="11">
        <v>0.16059999999999999</v>
      </c>
    </row>
    <row r="1498" spans="1:11">
      <c r="A1498" t="s">
        <v>125</v>
      </c>
      <c r="B1498" s="14" t="s">
        <v>75</v>
      </c>
      <c r="C1498" s="14" t="s">
        <v>62</v>
      </c>
      <c r="D1498" s="14">
        <v>2018</v>
      </c>
      <c r="E1498" s="14">
        <v>2018</v>
      </c>
      <c r="F1498" s="14" t="s">
        <v>245</v>
      </c>
      <c r="G1498" s="14"/>
      <c r="H1498" s="11">
        <v>0.12269999999999999</v>
      </c>
      <c r="I1498" s="11">
        <v>0.21899999999999997</v>
      </c>
      <c r="J1498" s="11">
        <v>0.2167</v>
      </c>
      <c r="K1498" s="11">
        <v>0.2382</v>
      </c>
    </row>
    <row r="1499" spans="1:11">
      <c r="A1499" t="s">
        <v>126</v>
      </c>
      <c r="B1499" s="14" t="s">
        <v>75</v>
      </c>
      <c r="C1499" s="14" t="s">
        <v>62</v>
      </c>
      <c r="D1499" s="14">
        <v>2018</v>
      </c>
      <c r="E1499" s="14">
        <v>2018</v>
      </c>
      <c r="F1499" s="14" t="s">
        <v>245</v>
      </c>
      <c r="G1499" s="14"/>
      <c r="H1499" s="11">
        <v>0.1691</v>
      </c>
      <c r="I1499" s="11">
        <v>0.28320000000000001</v>
      </c>
      <c r="J1499" s="11">
        <v>0.23760000000000001</v>
      </c>
      <c r="K1499" s="11">
        <v>0.27839999999999998</v>
      </c>
    </row>
    <row r="1500" spans="1:11">
      <c r="A1500" t="s">
        <v>127</v>
      </c>
      <c r="B1500" s="14" t="s">
        <v>75</v>
      </c>
      <c r="C1500" s="14" t="s">
        <v>62</v>
      </c>
      <c r="D1500" s="14">
        <v>2018</v>
      </c>
      <c r="E1500" s="14">
        <v>2018</v>
      </c>
      <c r="F1500" s="14" t="s">
        <v>245</v>
      </c>
      <c r="G1500" s="14"/>
      <c r="H1500" s="11">
        <v>9.0500000000000011E-2</v>
      </c>
      <c r="I1500" s="11">
        <v>0.16289999999999999</v>
      </c>
      <c r="J1500" s="11">
        <v>0.25790000000000002</v>
      </c>
      <c r="K1500" s="11">
        <v>0.28050000000000003</v>
      </c>
    </row>
    <row r="1501" spans="1:11">
      <c r="A1501" t="s">
        <v>128</v>
      </c>
      <c r="B1501" s="14" t="s">
        <v>75</v>
      </c>
      <c r="C1501" s="14" t="s">
        <v>62</v>
      </c>
      <c r="D1501" s="14">
        <v>2018</v>
      </c>
      <c r="E1501" s="14">
        <v>2018</v>
      </c>
      <c r="F1501" s="14" t="s">
        <v>245</v>
      </c>
      <c r="G1501" s="14"/>
      <c r="H1501" s="11">
        <v>0.17899999999999999</v>
      </c>
      <c r="I1501" s="11">
        <v>0.29210000000000003</v>
      </c>
      <c r="J1501" s="11">
        <v>0.16370000000000001</v>
      </c>
      <c r="K1501" s="11">
        <v>0.19399999999999998</v>
      </c>
    </row>
    <row r="1502" spans="1:11">
      <c r="A1502" t="s">
        <v>129</v>
      </c>
      <c r="B1502" s="14" t="s">
        <v>75</v>
      </c>
      <c r="C1502" s="14" t="s">
        <v>62</v>
      </c>
      <c r="D1502" s="14">
        <v>2018</v>
      </c>
      <c r="E1502" s="14">
        <v>2018</v>
      </c>
      <c r="F1502" s="14" t="s">
        <v>245</v>
      </c>
      <c r="G1502" s="14"/>
      <c r="H1502" s="11">
        <v>0.1744</v>
      </c>
      <c r="I1502" s="11">
        <v>0.28449999999999998</v>
      </c>
      <c r="J1502" s="11">
        <v>0.16949999999999998</v>
      </c>
      <c r="K1502" s="11">
        <v>0.19649999999999998</v>
      </c>
    </row>
    <row r="1503" spans="1:11">
      <c r="A1503" t="s">
        <v>130</v>
      </c>
      <c r="B1503" s="14" t="s">
        <v>75</v>
      </c>
      <c r="C1503" s="14" t="s">
        <v>62</v>
      </c>
      <c r="D1503" s="14">
        <v>2018</v>
      </c>
      <c r="E1503" s="14">
        <v>2018</v>
      </c>
      <c r="F1503" s="14" t="s">
        <v>245</v>
      </c>
      <c r="G1503" s="14"/>
      <c r="H1503" s="11">
        <v>7.2499999999999995E-2</v>
      </c>
      <c r="I1503" s="11">
        <v>0.17660000000000001</v>
      </c>
      <c r="J1503" s="11">
        <v>0.25059999999999999</v>
      </c>
      <c r="K1503" s="11">
        <v>0.29809999999999998</v>
      </c>
    </row>
    <row r="1504" spans="1:11">
      <c r="A1504" t="s">
        <v>131</v>
      </c>
      <c r="B1504" s="14" t="s">
        <v>75</v>
      </c>
      <c r="C1504" s="14" t="s">
        <v>62</v>
      </c>
      <c r="D1504" s="14">
        <v>2018</v>
      </c>
      <c r="E1504" s="14">
        <v>2018</v>
      </c>
      <c r="F1504" s="14" t="s">
        <v>245</v>
      </c>
      <c r="G1504" s="14"/>
      <c r="H1504" s="11">
        <v>7.8899999999999998E-2</v>
      </c>
      <c r="I1504" s="11">
        <v>0.1875</v>
      </c>
      <c r="J1504" s="11">
        <v>0.28289999999999998</v>
      </c>
      <c r="K1504" s="11">
        <v>0.32890000000000003</v>
      </c>
    </row>
    <row r="1505" spans="1:11">
      <c r="A1505" t="s">
        <v>132</v>
      </c>
      <c r="B1505" s="14" t="s">
        <v>76</v>
      </c>
      <c r="C1505" s="14" t="s">
        <v>62</v>
      </c>
      <c r="D1505" s="14">
        <v>2018</v>
      </c>
      <c r="E1505" s="14">
        <v>2018</v>
      </c>
      <c r="F1505" s="14" t="s">
        <v>245</v>
      </c>
      <c r="G1505" s="14"/>
      <c r="H1505" s="11">
        <v>0.126</v>
      </c>
      <c r="I1505" s="11">
        <v>0.23149999999999998</v>
      </c>
      <c r="J1505" s="11">
        <v>7.4400000000000008E-2</v>
      </c>
      <c r="K1505" s="11">
        <v>0.10779999999999999</v>
      </c>
    </row>
    <row r="1506" spans="1:11">
      <c r="A1506" t="s">
        <v>133</v>
      </c>
      <c r="B1506" s="14" t="s">
        <v>75</v>
      </c>
      <c r="C1506" s="14" t="s">
        <v>62</v>
      </c>
      <c r="D1506" s="14">
        <v>2018</v>
      </c>
      <c r="E1506" s="14">
        <v>2018</v>
      </c>
      <c r="F1506" s="14" t="s">
        <v>245</v>
      </c>
      <c r="G1506" s="14"/>
      <c r="H1506" s="11">
        <v>0.1023</v>
      </c>
      <c r="I1506" s="11">
        <v>0.1946</v>
      </c>
      <c r="J1506" s="11">
        <v>0.1234</v>
      </c>
      <c r="K1506" s="11">
        <v>0.15620000000000001</v>
      </c>
    </row>
    <row r="1507" spans="1:11">
      <c r="A1507" t="s">
        <v>134</v>
      </c>
      <c r="B1507" s="14" t="s">
        <v>75</v>
      </c>
      <c r="C1507" s="14" t="s">
        <v>62</v>
      </c>
      <c r="D1507" s="14">
        <v>2018</v>
      </c>
      <c r="E1507" s="14">
        <v>2018</v>
      </c>
      <c r="F1507" s="14" t="s">
        <v>245</v>
      </c>
      <c r="G1507" s="14"/>
      <c r="H1507" s="11">
        <v>0.1067</v>
      </c>
      <c r="I1507" s="11">
        <v>0.19519999999999998</v>
      </c>
      <c r="J1507" s="11">
        <v>0.22789999999999999</v>
      </c>
      <c r="K1507" s="11">
        <v>0.2525</v>
      </c>
    </row>
    <row r="1508" spans="1:11">
      <c r="A1508" t="s">
        <v>135</v>
      </c>
      <c r="B1508" s="14" t="s">
        <v>75</v>
      </c>
      <c r="C1508" s="14" t="s">
        <v>62</v>
      </c>
      <c r="D1508" s="14">
        <v>2018</v>
      </c>
      <c r="E1508" s="14">
        <v>2018</v>
      </c>
      <c r="F1508" s="14" t="s">
        <v>245</v>
      </c>
      <c r="G1508" s="14"/>
      <c r="H1508" s="11">
        <v>0.13059999999999999</v>
      </c>
      <c r="I1508" s="11">
        <v>0.18469999999999998</v>
      </c>
      <c r="J1508" s="11">
        <v>0.26579999999999998</v>
      </c>
      <c r="K1508" s="11">
        <v>0.27929999999999999</v>
      </c>
    </row>
    <row r="1509" spans="1:11">
      <c r="A1509" t="s">
        <v>136</v>
      </c>
      <c r="B1509" s="14" t="s">
        <v>75</v>
      </c>
      <c r="C1509" s="14" t="s">
        <v>62</v>
      </c>
      <c r="D1509" s="14">
        <v>2018</v>
      </c>
      <c r="E1509" s="14">
        <v>2018</v>
      </c>
      <c r="F1509" s="14" t="s">
        <v>245</v>
      </c>
      <c r="G1509" s="14"/>
      <c r="H1509" s="11">
        <v>0.1206</v>
      </c>
      <c r="I1509" s="11">
        <v>0.23980000000000001</v>
      </c>
      <c r="J1509" s="11">
        <v>0.2722</v>
      </c>
      <c r="K1509" s="11">
        <v>0.32719999999999999</v>
      </c>
    </row>
    <row r="1510" spans="1:11">
      <c r="A1510" t="s">
        <v>137</v>
      </c>
      <c r="B1510" s="14" t="s">
        <v>75</v>
      </c>
      <c r="C1510" s="14" t="s">
        <v>62</v>
      </c>
      <c r="D1510" s="14">
        <v>2018</v>
      </c>
      <c r="E1510" s="14">
        <v>2018</v>
      </c>
      <c r="F1510" s="14" t="s">
        <v>245</v>
      </c>
      <c r="G1510" s="14"/>
      <c r="H1510" s="11">
        <v>0.11990000000000001</v>
      </c>
      <c r="I1510" s="11">
        <v>0.23250000000000001</v>
      </c>
      <c r="J1510" s="11">
        <v>0.26019999999999999</v>
      </c>
      <c r="K1510" s="11">
        <v>0.28510000000000002</v>
      </c>
    </row>
    <row r="1511" spans="1:11">
      <c r="A1511" t="s">
        <v>138</v>
      </c>
      <c r="B1511" s="14" t="s">
        <v>75</v>
      </c>
      <c r="C1511" s="14" t="s">
        <v>62</v>
      </c>
      <c r="D1511" s="14">
        <v>2018</v>
      </c>
      <c r="E1511" s="14">
        <v>2018</v>
      </c>
      <c r="F1511" s="14" t="s">
        <v>245</v>
      </c>
      <c r="G1511" s="14"/>
      <c r="H1511" s="11">
        <v>0.1069</v>
      </c>
      <c r="I1511" s="11">
        <v>0.1832</v>
      </c>
      <c r="J1511" s="11">
        <v>0.2137</v>
      </c>
      <c r="K1511" s="11">
        <v>0.25950000000000001</v>
      </c>
    </row>
    <row r="1512" spans="1:11">
      <c r="A1512" t="s">
        <v>139</v>
      </c>
      <c r="B1512" s="14" t="s">
        <v>75</v>
      </c>
      <c r="C1512" s="14" t="s">
        <v>62</v>
      </c>
      <c r="D1512" s="14">
        <v>2018</v>
      </c>
      <c r="E1512" s="14">
        <v>2018</v>
      </c>
      <c r="F1512" s="14" t="s">
        <v>245</v>
      </c>
      <c r="G1512" s="14"/>
      <c r="H1512" s="11">
        <v>8.3900000000000002E-2</v>
      </c>
      <c r="I1512" s="11">
        <v>0.16079999999999997</v>
      </c>
      <c r="J1512" s="11">
        <v>0.11890000000000001</v>
      </c>
      <c r="K1512" s="11">
        <v>0.1469</v>
      </c>
    </row>
    <row r="1513" spans="1:11">
      <c r="A1513" t="s">
        <v>140</v>
      </c>
      <c r="B1513" s="14" t="s">
        <v>75</v>
      </c>
      <c r="C1513" s="14" t="s">
        <v>62</v>
      </c>
      <c r="D1513" s="14">
        <v>2018</v>
      </c>
      <c r="E1513" s="14">
        <v>2018</v>
      </c>
      <c r="F1513" s="14" t="s">
        <v>245</v>
      </c>
      <c r="G1513" s="14"/>
      <c r="H1513" s="11">
        <v>0.13849999999999998</v>
      </c>
      <c r="I1513" s="11">
        <v>0.24909999999999999</v>
      </c>
      <c r="J1513" s="11">
        <v>0.1663</v>
      </c>
      <c r="K1513" s="11">
        <v>0.19359999999999999</v>
      </c>
    </row>
    <row r="1514" spans="1:11">
      <c r="A1514" t="s">
        <v>141</v>
      </c>
      <c r="B1514" s="14" t="s">
        <v>75</v>
      </c>
      <c r="C1514" s="14" t="s">
        <v>62</v>
      </c>
      <c r="D1514" s="14">
        <v>2018</v>
      </c>
      <c r="E1514" s="14">
        <v>2018</v>
      </c>
      <c r="F1514" s="14" t="s">
        <v>245</v>
      </c>
      <c r="G1514" s="14"/>
      <c r="H1514" s="11">
        <v>7.8399999999999997E-2</v>
      </c>
      <c r="I1514" s="11">
        <v>0.1686</v>
      </c>
      <c r="J1514" s="11">
        <v>0.1961</v>
      </c>
      <c r="K1514" s="11">
        <v>0.2261</v>
      </c>
    </row>
    <row r="1515" spans="1:11">
      <c r="A1515" t="s">
        <v>142</v>
      </c>
      <c r="B1515" s="14" t="s">
        <v>75</v>
      </c>
      <c r="C1515" s="14" t="s">
        <v>62</v>
      </c>
      <c r="D1515" s="14">
        <v>2018</v>
      </c>
      <c r="E1515" s="14">
        <v>2018</v>
      </c>
      <c r="F1515" s="14" t="s">
        <v>245</v>
      </c>
      <c r="G1515" s="14"/>
      <c r="H1515" s="11">
        <v>4.2900000000000001E-2</v>
      </c>
      <c r="I1515" s="11">
        <v>0.1245</v>
      </c>
      <c r="J1515" s="11">
        <v>0.14899999999999999</v>
      </c>
      <c r="K1515" s="11">
        <v>0.17</v>
      </c>
    </row>
    <row r="1516" spans="1:11">
      <c r="A1516" t="s">
        <v>143</v>
      </c>
      <c r="B1516" s="14" t="s">
        <v>74</v>
      </c>
      <c r="C1516" s="14" t="s">
        <v>62</v>
      </c>
      <c r="D1516" s="14">
        <v>2018</v>
      </c>
      <c r="E1516" s="14">
        <v>2018</v>
      </c>
      <c r="F1516" s="14" t="s">
        <v>245</v>
      </c>
      <c r="G1516" s="14"/>
      <c r="H1516" s="11">
        <v>0.1139</v>
      </c>
      <c r="I1516" s="11">
        <v>0.2268</v>
      </c>
      <c r="J1516" s="11">
        <v>7.8700000000000006E-2</v>
      </c>
      <c r="K1516" s="11">
        <v>0.1278</v>
      </c>
    </row>
    <row r="1517" spans="1:11">
      <c r="A1517" t="s">
        <v>144</v>
      </c>
      <c r="B1517" s="14" t="s">
        <v>74</v>
      </c>
      <c r="C1517" s="14" t="s">
        <v>62</v>
      </c>
      <c r="D1517" s="14">
        <v>2018</v>
      </c>
      <c r="E1517" s="14">
        <v>2018</v>
      </c>
      <c r="F1517" s="14" t="s">
        <v>245</v>
      </c>
      <c r="G1517" s="14"/>
      <c r="H1517" s="11">
        <v>8.2500000000000004E-2</v>
      </c>
      <c r="I1517" s="11">
        <v>0.17809999999999998</v>
      </c>
      <c r="J1517" s="11">
        <v>4.7300000000000002E-2</v>
      </c>
      <c r="K1517" s="11">
        <v>8.9600000000000013E-2</v>
      </c>
    </row>
    <row r="1518" spans="1:11">
      <c r="A1518" t="s">
        <v>145</v>
      </c>
      <c r="B1518" s="14" t="s">
        <v>75</v>
      </c>
      <c r="C1518" s="14" t="s">
        <v>62</v>
      </c>
      <c r="D1518" s="14">
        <v>2018</v>
      </c>
      <c r="E1518" s="14">
        <v>2018</v>
      </c>
      <c r="F1518" s="14" t="s">
        <v>245</v>
      </c>
      <c r="G1518" s="14"/>
      <c r="H1518" s="11">
        <v>8.0600000000000005E-2</v>
      </c>
      <c r="I1518" s="11">
        <v>0.17059999999999997</v>
      </c>
      <c r="J1518" s="11">
        <v>7.5800000000000006E-2</v>
      </c>
      <c r="K1518" s="11">
        <v>0.109</v>
      </c>
    </row>
    <row r="1519" spans="1:11">
      <c r="A1519" t="s">
        <v>146</v>
      </c>
      <c r="B1519" s="14" t="s">
        <v>75</v>
      </c>
      <c r="C1519" s="14" t="s">
        <v>62</v>
      </c>
      <c r="D1519" s="14">
        <v>2018</v>
      </c>
      <c r="E1519" s="14">
        <v>2018</v>
      </c>
      <c r="F1519" s="14" t="s">
        <v>245</v>
      </c>
      <c r="G1519" s="14"/>
      <c r="H1519" s="11">
        <v>0.14649999999999999</v>
      </c>
      <c r="I1519" s="11">
        <v>0.25819999999999999</v>
      </c>
      <c r="J1519" s="11">
        <v>0.16500000000000001</v>
      </c>
      <c r="K1519" s="11">
        <v>0.19699999999999998</v>
      </c>
    </row>
    <row r="1520" spans="1:11">
      <c r="A1520" t="s">
        <v>147</v>
      </c>
      <c r="B1520" s="14" t="s">
        <v>74</v>
      </c>
      <c r="C1520" s="14" t="s">
        <v>62</v>
      </c>
      <c r="D1520" s="14">
        <v>2018</v>
      </c>
      <c r="E1520" s="14">
        <v>2018</v>
      </c>
      <c r="F1520" s="14" t="s">
        <v>245</v>
      </c>
      <c r="G1520" s="14"/>
      <c r="H1520" s="11">
        <v>0.1285</v>
      </c>
      <c r="I1520" s="11">
        <v>0.2268</v>
      </c>
      <c r="J1520" s="11">
        <v>8.9600000000000013E-2</v>
      </c>
      <c r="K1520" s="11">
        <v>0.12960000000000002</v>
      </c>
    </row>
    <row r="1521" spans="1:11">
      <c r="A1521" t="s">
        <v>148</v>
      </c>
      <c r="B1521" s="14" t="s">
        <v>75</v>
      </c>
      <c r="C1521" s="14" t="s">
        <v>62</v>
      </c>
      <c r="D1521" s="14">
        <v>2018</v>
      </c>
      <c r="E1521" s="14">
        <v>2018</v>
      </c>
      <c r="F1521" s="14" t="s">
        <v>245</v>
      </c>
      <c r="G1521" s="14"/>
      <c r="H1521" s="11">
        <v>9.9399999999999988E-2</v>
      </c>
      <c r="I1521" s="11">
        <v>0.1643</v>
      </c>
      <c r="J1521" s="11">
        <v>0.217</v>
      </c>
      <c r="K1521" s="11">
        <v>0.23120000000000002</v>
      </c>
    </row>
    <row r="1522" spans="1:11">
      <c r="A1522" t="s">
        <v>149</v>
      </c>
      <c r="B1522" s="14" t="s">
        <v>75</v>
      </c>
      <c r="C1522" s="14" t="s">
        <v>62</v>
      </c>
      <c r="D1522" s="14">
        <v>2018</v>
      </c>
      <c r="E1522" s="14">
        <v>2018</v>
      </c>
      <c r="F1522" s="14" t="s">
        <v>245</v>
      </c>
      <c r="G1522" s="14"/>
      <c r="H1522" s="11">
        <v>0.19899999999999998</v>
      </c>
      <c r="I1522" s="11">
        <v>0.31670000000000004</v>
      </c>
      <c r="J1522" s="11">
        <v>0.2359</v>
      </c>
      <c r="K1522" s="11">
        <v>0.26960000000000001</v>
      </c>
    </row>
    <row r="1523" spans="1:11">
      <c r="A1523" t="s">
        <v>150</v>
      </c>
      <c r="B1523" s="14" t="s">
        <v>74</v>
      </c>
      <c r="C1523" s="14" t="s">
        <v>62</v>
      </c>
      <c r="D1523" s="14">
        <v>2018</v>
      </c>
      <c r="E1523" s="14">
        <v>2018</v>
      </c>
      <c r="F1523" s="14" t="s">
        <v>245</v>
      </c>
      <c r="G1523" s="14"/>
      <c r="H1523" s="11">
        <v>0.1056</v>
      </c>
      <c r="I1523" s="11">
        <v>0.1986</v>
      </c>
      <c r="J1523" s="11">
        <v>5.4299999999999994E-2</v>
      </c>
      <c r="K1523" s="11">
        <v>9.2499999999999999E-2</v>
      </c>
    </row>
    <row r="1524" spans="1:11">
      <c r="A1524" t="s">
        <v>151</v>
      </c>
      <c r="B1524" s="14" t="s">
        <v>74</v>
      </c>
      <c r="C1524" s="14" t="s">
        <v>62</v>
      </c>
      <c r="D1524" s="14">
        <v>2018</v>
      </c>
      <c r="E1524" s="14">
        <v>2018</v>
      </c>
      <c r="F1524" s="14" t="s">
        <v>245</v>
      </c>
      <c r="G1524" s="14"/>
      <c r="H1524" s="11">
        <v>9.7200000000000009E-2</v>
      </c>
      <c r="I1524" s="11">
        <v>0.1918</v>
      </c>
      <c r="J1524" s="11">
        <v>7.8700000000000006E-2</v>
      </c>
      <c r="K1524" s="11">
        <v>0.1173</v>
      </c>
    </row>
    <row r="1525" spans="1:11">
      <c r="A1525" t="s">
        <v>152</v>
      </c>
      <c r="B1525" s="14" t="s">
        <v>75</v>
      </c>
      <c r="C1525" s="14" t="s">
        <v>62</v>
      </c>
      <c r="D1525" s="14">
        <v>2018</v>
      </c>
      <c r="E1525" s="14">
        <v>2018</v>
      </c>
      <c r="F1525" s="14" t="s">
        <v>245</v>
      </c>
      <c r="G1525" s="14"/>
      <c r="H1525" s="11">
        <v>0.16329999999999997</v>
      </c>
      <c r="I1525" s="11">
        <v>0.25659999999999999</v>
      </c>
      <c r="J1525" s="11">
        <v>0.2366</v>
      </c>
      <c r="K1525" s="11">
        <v>0.26319999999999999</v>
      </c>
    </row>
    <row r="1526" spans="1:11">
      <c r="A1526" t="s">
        <v>153</v>
      </c>
      <c r="B1526" s="14" t="s">
        <v>74</v>
      </c>
      <c r="C1526" s="14" t="s">
        <v>62</v>
      </c>
      <c r="D1526" s="14">
        <v>2018</v>
      </c>
      <c r="E1526" s="14">
        <v>2018</v>
      </c>
      <c r="F1526" s="14" t="s">
        <v>245</v>
      </c>
      <c r="G1526" s="14"/>
      <c r="H1526" s="11">
        <v>7.8200000000000006E-2</v>
      </c>
      <c r="I1526" s="11">
        <v>0.17350000000000002</v>
      </c>
      <c r="J1526" s="11">
        <v>6.0700000000000004E-2</v>
      </c>
      <c r="K1526" s="11">
        <v>9.6799999999999997E-2</v>
      </c>
    </row>
    <row r="1527" spans="1:11">
      <c r="A1527" t="s">
        <v>154</v>
      </c>
      <c r="B1527" s="14" t="s">
        <v>74</v>
      </c>
      <c r="C1527" s="14" t="s">
        <v>62</v>
      </c>
      <c r="D1527" s="14">
        <v>2018</v>
      </c>
      <c r="E1527" s="14">
        <v>2018</v>
      </c>
      <c r="F1527" s="14" t="s">
        <v>245</v>
      </c>
      <c r="G1527" s="14"/>
      <c r="H1527" s="11">
        <v>8.1900000000000001E-2</v>
      </c>
      <c r="I1527" s="11">
        <v>0.18140000000000001</v>
      </c>
      <c r="J1527" s="11">
        <v>6.4500000000000002E-2</v>
      </c>
      <c r="K1527" s="11">
        <v>0.1052</v>
      </c>
    </row>
    <row r="1528" spans="1:11">
      <c r="A1528" t="s">
        <v>155</v>
      </c>
      <c r="B1528" s="14" t="s">
        <v>74</v>
      </c>
      <c r="C1528" s="14" t="s">
        <v>62</v>
      </c>
      <c r="D1528" s="14">
        <v>2018</v>
      </c>
      <c r="E1528" s="14">
        <v>2018</v>
      </c>
      <c r="F1528" s="14" t="s">
        <v>245</v>
      </c>
      <c r="G1528" s="14"/>
      <c r="H1528" s="11">
        <v>7.8700000000000006E-2</v>
      </c>
      <c r="I1528" s="11">
        <v>0.18190000000000001</v>
      </c>
      <c r="J1528" s="11">
        <v>5.2400000000000002E-2</v>
      </c>
      <c r="K1528" s="11">
        <v>8.6199999999999999E-2</v>
      </c>
    </row>
    <row r="1529" spans="1:11">
      <c r="A1529" t="s">
        <v>156</v>
      </c>
      <c r="B1529" s="14" t="s">
        <v>74</v>
      </c>
      <c r="C1529" s="14" t="s">
        <v>62</v>
      </c>
      <c r="D1529" s="14">
        <v>2018</v>
      </c>
      <c r="E1529" s="14">
        <v>2018</v>
      </c>
      <c r="F1529" s="14" t="s">
        <v>245</v>
      </c>
      <c r="G1529" s="14"/>
      <c r="H1529" s="11">
        <v>2.76E-2</v>
      </c>
      <c r="I1529" s="11">
        <v>0.1246</v>
      </c>
      <c r="J1529" s="11">
        <v>1.2500000000000001E-2</v>
      </c>
      <c r="K1529" s="11">
        <v>5.0199999999999995E-2</v>
      </c>
    </row>
    <row r="1530" spans="1:11">
      <c r="A1530" t="s">
        <v>157</v>
      </c>
      <c r="B1530" s="14" t="s">
        <v>74</v>
      </c>
      <c r="C1530" s="14" t="s">
        <v>62</v>
      </c>
      <c r="D1530" s="14">
        <v>2018</v>
      </c>
      <c r="E1530" s="14">
        <v>2018</v>
      </c>
      <c r="F1530" s="14" t="s">
        <v>245</v>
      </c>
      <c r="G1530" s="14"/>
      <c r="H1530" s="11">
        <v>1.6500000000000001E-2</v>
      </c>
      <c r="I1530" s="11">
        <v>0.1222</v>
      </c>
      <c r="J1530" s="11">
        <v>6.8999999999999999E-3</v>
      </c>
      <c r="K1530" s="11">
        <v>4.0999999999999995E-2</v>
      </c>
    </row>
    <row r="1531" spans="1:11">
      <c r="A1531" t="s">
        <v>158</v>
      </c>
      <c r="B1531" s="14" t="s">
        <v>75</v>
      </c>
      <c r="C1531" s="14" t="s">
        <v>62</v>
      </c>
      <c r="D1531" s="14">
        <v>2018</v>
      </c>
      <c r="E1531" s="14">
        <v>2018</v>
      </c>
      <c r="F1531" s="14" t="s">
        <v>245</v>
      </c>
      <c r="G1531" s="14"/>
      <c r="H1531" s="11">
        <v>0.14360000000000001</v>
      </c>
      <c r="I1531" s="11">
        <v>0.24729999999999999</v>
      </c>
      <c r="J1531" s="11">
        <v>0.25670000000000004</v>
      </c>
      <c r="K1531" s="11">
        <v>0.2918</v>
      </c>
    </row>
    <row r="1532" spans="1:11">
      <c r="A1532" t="s">
        <v>159</v>
      </c>
      <c r="B1532" s="14" t="s">
        <v>75</v>
      </c>
      <c r="C1532" s="14" t="s">
        <v>62</v>
      </c>
      <c r="D1532" s="14">
        <v>2018</v>
      </c>
      <c r="E1532" s="14">
        <v>2018</v>
      </c>
      <c r="F1532" s="14" t="s">
        <v>245</v>
      </c>
      <c r="G1532" s="14"/>
      <c r="H1532" s="11">
        <v>4.3499999999999997E-2</v>
      </c>
      <c r="I1532" s="11">
        <v>0.1739</v>
      </c>
      <c r="J1532" s="11">
        <v>8.6999999999999994E-2</v>
      </c>
      <c r="K1532" s="11">
        <v>8.6999999999999994E-2</v>
      </c>
    </row>
    <row r="1533" spans="1:11">
      <c r="A1533" t="s">
        <v>160</v>
      </c>
      <c r="B1533" s="14" t="s">
        <v>75</v>
      </c>
      <c r="C1533" s="14" t="s">
        <v>62</v>
      </c>
      <c r="D1533" s="14">
        <v>2018</v>
      </c>
      <c r="E1533" s="14">
        <v>2018</v>
      </c>
      <c r="F1533" s="14" t="s">
        <v>245</v>
      </c>
      <c r="G1533" s="14"/>
      <c r="H1533" s="11">
        <v>0.1076</v>
      </c>
      <c r="I1533" s="11">
        <v>0.20030000000000001</v>
      </c>
      <c r="J1533" s="11">
        <v>0.25780000000000003</v>
      </c>
      <c r="K1533" s="11">
        <v>0.29659999999999997</v>
      </c>
    </row>
    <row r="1534" spans="1:11">
      <c r="A1534" t="s">
        <v>161</v>
      </c>
      <c r="B1534" s="14" t="s">
        <v>74</v>
      </c>
      <c r="C1534" s="14" t="s">
        <v>62</v>
      </c>
      <c r="D1534" s="14">
        <v>2018</v>
      </c>
      <c r="E1534" s="14">
        <v>2018</v>
      </c>
      <c r="F1534" s="14" t="s">
        <v>245</v>
      </c>
      <c r="G1534" s="14"/>
      <c r="H1534" s="11">
        <v>1.5900000000000001E-2</v>
      </c>
      <c r="I1534" s="11">
        <v>0.129</v>
      </c>
      <c r="J1534" s="11">
        <v>9.5999999999999992E-3</v>
      </c>
      <c r="K1534" s="11">
        <v>5.2600000000000001E-2</v>
      </c>
    </row>
    <row r="1535" spans="1:11">
      <c r="A1535" t="s">
        <v>162</v>
      </c>
      <c r="B1535" s="14" t="s">
        <v>74</v>
      </c>
      <c r="C1535" s="14" t="s">
        <v>62</v>
      </c>
      <c r="D1535" s="14">
        <v>2018</v>
      </c>
      <c r="E1535" s="14">
        <v>2018</v>
      </c>
      <c r="F1535" s="14" t="s">
        <v>245</v>
      </c>
      <c r="G1535" s="14"/>
      <c r="H1535" s="11">
        <v>9.0899999999999995E-2</v>
      </c>
      <c r="I1535" s="11">
        <v>0.1948</v>
      </c>
      <c r="J1535" s="11">
        <v>6.7699999999999996E-2</v>
      </c>
      <c r="K1535" s="11">
        <v>0.1085</v>
      </c>
    </row>
    <row r="1536" spans="1:11">
      <c r="A1536" t="s">
        <v>163</v>
      </c>
      <c r="B1536" s="14" t="s">
        <v>75</v>
      </c>
      <c r="C1536" s="14" t="s">
        <v>62</v>
      </c>
      <c r="D1536" s="14">
        <v>2018</v>
      </c>
      <c r="E1536" s="14">
        <v>2018</v>
      </c>
      <c r="F1536" s="14" t="s">
        <v>245</v>
      </c>
      <c r="G1536" s="14"/>
      <c r="H1536" s="11">
        <v>0.1555</v>
      </c>
      <c r="I1536" s="11">
        <v>0.2722</v>
      </c>
      <c r="J1536" s="11">
        <v>0.19309999999999999</v>
      </c>
      <c r="K1536" s="11">
        <v>0.23329999999999998</v>
      </c>
    </row>
    <row r="1537" spans="1:11">
      <c r="A1537" t="s">
        <v>164</v>
      </c>
      <c r="B1537" s="14" t="s">
        <v>75</v>
      </c>
      <c r="C1537" s="14" t="s">
        <v>62</v>
      </c>
      <c r="D1537" s="14">
        <v>2018</v>
      </c>
      <c r="E1537" s="14">
        <v>2018</v>
      </c>
      <c r="F1537" s="14" t="s">
        <v>245</v>
      </c>
      <c r="G1537" s="14"/>
      <c r="H1537" s="11">
        <v>0.155</v>
      </c>
      <c r="I1537" s="11">
        <v>0.24379999999999999</v>
      </c>
      <c r="J1537" s="11">
        <v>0.16250000000000001</v>
      </c>
      <c r="K1537" s="11">
        <v>0.18739999999999998</v>
      </c>
    </row>
    <row r="1538" spans="1:11">
      <c r="A1538" t="s">
        <v>165</v>
      </c>
      <c r="B1538" s="14" t="s">
        <v>75</v>
      </c>
      <c r="C1538" s="14" t="s">
        <v>62</v>
      </c>
      <c r="D1538" s="14">
        <v>2018</v>
      </c>
      <c r="E1538" s="14">
        <v>2018</v>
      </c>
      <c r="F1538" s="14" t="s">
        <v>245</v>
      </c>
      <c r="G1538" s="14"/>
      <c r="H1538" s="11">
        <v>0.1152</v>
      </c>
      <c r="I1538" s="11">
        <v>0.20749999999999999</v>
      </c>
      <c r="J1538" s="11">
        <v>0.23370000000000002</v>
      </c>
      <c r="K1538" s="11">
        <v>0.26079999999999998</v>
      </c>
    </row>
    <row r="1539" spans="1:11">
      <c r="A1539" t="s">
        <v>166</v>
      </c>
      <c r="B1539" s="14" t="s">
        <v>75</v>
      </c>
      <c r="C1539" s="14" t="s">
        <v>62</v>
      </c>
      <c r="D1539" s="14">
        <v>2018</v>
      </c>
      <c r="E1539" s="14">
        <v>2018</v>
      </c>
      <c r="F1539" s="14" t="s">
        <v>245</v>
      </c>
      <c r="G1539" s="14"/>
      <c r="H1539" s="11">
        <v>7.7499999999999999E-2</v>
      </c>
      <c r="I1539" s="11">
        <v>0.16670000000000001</v>
      </c>
      <c r="J1539" s="11">
        <v>0.2016</v>
      </c>
      <c r="K1539" s="11">
        <v>0.2364</v>
      </c>
    </row>
    <row r="1540" spans="1:11">
      <c r="A1540" t="s">
        <v>167</v>
      </c>
      <c r="B1540" s="14" t="s">
        <v>74</v>
      </c>
      <c r="C1540" s="14" t="s">
        <v>62</v>
      </c>
      <c r="D1540" s="14">
        <v>2018</v>
      </c>
      <c r="E1540" s="14">
        <v>2018</v>
      </c>
      <c r="F1540" s="14" t="s">
        <v>245</v>
      </c>
      <c r="G1540" s="14"/>
      <c r="H1540" s="11">
        <v>0.18100000000000002</v>
      </c>
      <c r="I1540" s="11">
        <v>0.31379999999999997</v>
      </c>
      <c r="J1540" s="11">
        <v>0.15839999999999999</v>
      </c>
      <c r="K1540" s="11">
        <v>0.21579999999999999</v>
      </c>
    </row>
    <row r="1541" spans="1:11">
      <c r="A1541" t="s">
        <v>168</v>
      </c>
      <c r="B1541" s="14" t="s">
        <v>75</v>
      </c>
      <c r="C1541" s="14" t="s">
        <v>62</v>
      </c>
      <c r="D1541" s="14">
        <v>2018</v>
      </c>
      <c r="E1541" s="14">
        <v>2018</v>
      </c>
      <c r="F1541" s="14" t="s">
        <v>245</v>
      </c>
      <c r="G1541" s="14"/>
      <c r="H1541" s="11">
        <v>9.6099999999999991E-2</v>
      </c>
      <c r="I1541" s="11">
        <v>0.1978</v>
      </c>
      <c r="J1541" s="11">
        <v>7.0999999999999994E-2</v>
      </c>
      <c r="K1541" s="11">
        <v>0.1017</v>
      </c>
    </row>
    <row r="1542" spans="1:11">
      <c r="A1542" t="s">
        <v>169</v>
      </c>
      <c r="B1542" s="14" t="s">
        <v>74</v>
      </c>
      <c r="C1542" s="14" t="s">
        <v>62</v>
      </c>
      <c r="D1542" s="14">
        <v>2018</v>
      </c>
      <c r="E1542" s="14">
        <v>2018</v>
      </c>
      <c r="F1542" s="14" t="s">
        <v>245</v>
      </c>
      <c r="G1542" s="14"/>
      <c r="H1542" s="11">
        <v>0.12609999999999999</v>
      </c>
      <c r="I1542" s="11">
        <v>0.24979999999999999</v>
      </c>
      <c r="J1542" s="11">
        <v>9.6500000000000002E-2</v>
      </c>
      <c r="K1542" s="11">
        <v>0.14749999999999999</v>
      </c>
    </row>
    <row r="1543" spans="1:11">
      <c r="A1543" t="s">
        <v>170</v>
      </c>
      <c r="B1543" s="14" t="s">
        <v>74</v>
      </c>
      <c r="C1543" s="14" t="s">
        <v>62</v>
      </c>
      <c r="D1543" s="14">
        <v>2018</v>
      </c>
      <c r="E1543" s="14">
        <v>2018</v>
      </c>
      <c r="F1543" s="14" t="s">
        <v>245</v>
      </c>
      <c r="G1543" s="14"/>
      <c r="H1543" s="11">
        <v>8.1900000000000001E-2</v>
      </c>
      <c r="I1543" s="11">
        <v>0.18859999999999999</v>
      </c>
      <c r="J1543" s="11">
        <v>6.2100000000000002E-2</v>
      </c>
      <c r="K1543" s="11">
        <v>0.10439999999999999</v>
      </c>
    </row>
    <row r="1544" spans="1:11">
      <c r="A1544" t="s">
        <v>171</v>
      </c>
      <c r="B1544" s="14" t="s">
        <v>75</v>
      </c>
      <c r="C1544" s="14" t="s">
        <v>62</v>
      </c>
      <c r="D1544" s="14">
        <v>2018</v>
      </c>
      <c r="E1544" s="14">
        <v>2018</v>
      </c>
      <c r="F1544" s="14" t="s">
        <v>245</v>
      </c>
      <c r="G1544" s="14"/>
      <c r="H1544" s="11">
        <v>0.1757</v>
      </c>
      <c r="I1544" s="11">
        <v>0.25940000000000002</v>
      </c>
      <c r="J1544" s="11">
        <v>0.23989999999999997</v>
      </c>
      <c r="K1544" s="11">
        <v>0.27339999999999998</v>
      </c>
    </row>
  </sheetData>
  <sheetProtection algorithmName="SHA-512" hashValue="ze+FYGhWGOfG0Q+QPTcOn7FnXbIOM2Fw/XJwe5SXXQNMqSjBu2hHS5dutbXkVJVloBop3gZ25xDOmagkZtqdGw==" saltValue="DEVq3Su2eiCyMY+lRfYF6Q==" spinCount="100000" sheet="1"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pageSetUpPr fitToPage="1"/>
  </sheetPr>
  <dimension ref="A1:AA423"/>
  <sheetViews>
    <sheetView showGridLines="0" topLeftCell="M1" zoomScale="90" zoomScaleNormal="90" workbookViewId="0">
      <pane ySplit="10" topLeftCell="A390" activePane="bottomLeft" state="frozen"/>
      <selection pane="bottomLeft"/>
    </sheetView>
  </sheetViews>
  <sheetFormatPr defaultRowHeight="15"/>
  <cols>
    <col min="1" max="1" width="17.85546875" customWidth="1"/>
    <col min="2" max="2" width="14.42578125" customWidth="1"/>
    <col min="3" max="3" width="13.7109375" style="13" customWidth="1"/>
    <col min="4" max="4" width="24.28515625" customWidth="1"/>
    <col min="5" max="5" width="20" style="14" customWidth="1"/>
    <col min="6" max="7" width="24.28515625" style="14" customWidth="1"/>
    <col min="8" max="9" width="21.140625" style="14" customWidth="1"/>
    <col min="10" max="10" width="25.28515625" style="14" customWidth="1"/>
    <col min="11" max="11" width="22" style="14" bestFit="1" customWidth="1"/>
    <col min="12" max="13" width="22" style="14" customWidth="1"/>
    <col min="14" max="14" width="20.5703125" style="14" customWidth="1"/>
    <col min="15" max="15" width="28.5703125" style="14" bestFit="1" customWidth="1"/>
    <col min="16" max="16" width="31.7109375" style="14" bestFit="1" customWidth="1"/>
    <col min="17" max="17" width="26" style="14" bestFit="1" customWidth="1"/>
    <col min="18" max="18" width="27.5703125" style="14" bestFit="1" customWidth="1"/>
    <col min="19" max="19" width="27" style="14" bestFit="1" customWidth="1"/>
    <col min="20" max="20" width="21.85546875" style="93" customWidth="1"/>
    <col min="23" max="23" width="9.42578125" customWidth="1"/>
    <col min="24" max="24" width="11.7109375" customWidth="1"/>
  </cols>
  <sheetData>
    <row r="1" spans="1:22" s="13" customFormat="1">
      <c r="E1" s="14"/>
      <c r="F1" s="14"/>
      <c r="G1" s="14"/>
      <c r="H1" s="14"/>
      <c r="I1" s="14"/>
      <c r="J1" s="14"/>
      <c r="K1" s="14"/>
      <c r="L1" s="14"/>
      <c r="M1" s="14"/>
      <c r="N1" s="14"/>
      <c r="O1" s="14"/>
      <c r="P1" s="14"/>
      <c r="Q1" s="14"/>
      <c r="R1" s="14"/>
      <c r="S1" s="14"/>
      <c r="T1" s="93"/>
    </row>
    <row r="2" spans="1:22" s="13" customFormat="1">
      <c r="E2" s="14"/>
      <c r="F2" s="14"/>
      <c r="G2" s="14"/>
      <c r="H2" s="14"/>
      <c r="I2" s="14"/>
      <c r="J2" s="14"/>
      <c r="K2" s="14"/>
      <c r="L2" s="14"/>
      <c r="M2" s="14"/>
      <c r="N2" s="14"/>
      <c r="O2" s="14"/>
      <c r="P2" s="14"/>
      <c r="Q2" s="14"/>
      <c r="R2" s="14"/>
      <c r="S2" s="14"/>
      <c r="T2" s="93"/>
    </row>
    <row r="3" spans="1:22" s="13" customFormat="1">
      <c r="E3" s="14"/>
      <c r="F3" s="14"/>
      <c r="G3" s="14"/>
      <c r="H3" s="14"/>
      <c r="I3" s="14"/>
      <c r="J3" s="14"/>
      <c r="K3" s="14"/>
      <c r="L3" s="14"/>
      <c r="M3" s="14"/>
      <c r="N3" s="14"/>
      <c r="O3" s="14"/>
      <c r="P3" s="14"/>
      <c r="Q3" s="14"/>
      <c r="R3" s="14"/>
      <c r="S3" s="14"/>
      <c r="T3" s="93"/>
    </row>
    <row r="4" spans="1:22" s="13" customFormat="1">
      <c r="E4" s="14"/>
      <c r="F4" s="14"/>
      <c r="G4" s="14"/>
      <c r="H4" s="14"/>
      <c r="I4" s="14"/>
      <c r="J4" s="14"/>
      <c r="K4" s="14"/>
      <c r="L4" s="14"/>
      <c r="M4" s="14"/>
      <c r="N4" s="14"/>
      <c r="O4" s="14"/>
      <c r="P4" s="14"/>
      <c r="Q4" s="14"/>
      <c r="R4" s="14"/>
      <c r="S4" s="14"/>
      <c r="T4" s="93"/>
    </row>
    <row r="5" spans="1:22" s="13" customFormat="1">
      <c r="E5" s="14"/>
      <c r="F5" s="14"/>
      <c r="G5" s="14"/>
      <c r="H5" s="14"/>
      <c r="I5" s="14"/>
      <c r="J5" s="14"/>
      <c r="K5" s="14"/>
      <c r="L5" s="14"/>
      <c r="M5" s="14"/>
      <c r="N5" s="14"/>
      <c r="O5" s="14"/>
      <c r="P5" s="14"/>
      <c r="Q5" s="14"/>
      <c r="R5" s="14"/>
      <c r="S5" s="14"/>
      <c r="T5" s="93"/>
    </row>
    <row r="6" spans="1:22" s="13" customFormat="1" ht="12" customHeight="1">
      <c r="A6" s="23"/>
      <c r="E6" s="14"/>
      <c r="F6" s="14"/>
      <c r="G6" s="14"/>
      <c r="H6" s="14"/>
      <c r="I6" s="14"/>
      <c r="J6" s="14"/>
      <c r="K6" s="14"/>
      <c r="L6" s="14"/>
      <c r="M6" s="14"/>
      <c r="N6" s="14"/>
      <c r="O6" s="14"/>
      <c r="P6" s="14"/>
      <c r="Q6" s="14"/>
      <c r="R6" s="14"/>
      <c r="S6" s="14"/>
      <c r="T6" s="93"/>
    </row>
    <row r="7" spans="1:22" s="13" customFormat="1" ht="15.75">
      <c r="A7" s="74" t="s">
        <v>83</v>
      </c>
      <c r="E7" s="192"/>
      <c r="F7" s="192"/>
      <c r="G7" s="192"/>
      <c r="H7" s="192"/>
      <c r="I7" s="14"/>
      <c r="J7" s="14"/>
      <c r="K7" s="14"/>
      <c r="L7" s="14"/>
      <c r="M7" s="14"/>
      <c r="N7" s="14"/>
      <c r="O7" s="14"/>
      <c r="P7" s="14"/>
      <c r="Q7" s="14"/>
      <c r="R7" s="14"/>
      <c r="S7" s="14"/>
      <c r="T7" s="93"/>
    </row>
    <row r="8" spans="1:22" s="13" customFormat="1" ht="45">
      <c r="A8" s="208" t="s">
        <v>233</v>
      </c>
      <c r="B8" s="208"/>
      <c r="C8" s="208"/>
      <c r="D8" s="208"/>
      <c r="E8" s="62" t="s">
        <v>208</v>
      </c>
      <c r="F8" s="62" t="s">
        <v>208</v>
      </c>
      <c r="G8" s="62" t="s">
        <v>208</v>
      </c>
      <c r="H8" s="62" t="s">
        <v>208</v>
      </c>
      <c r="I8" s="62" t="s">
        <v>228</v>
      </c>
      <c r="J8" s="62" t="s">
        <v>228</v>
      </c>
      <c r="K8" s="62" t="s">
        <v>228</v>
      </c>
      <c r="L8" s="62" t="s">
        <v>249</v>
      </c>
      <c r="M8" s="62" t="s">
        <v>249</v>
      </c>
      <c r="N8" s="62" t="s">
        <v>229</v>
      </c>
      <c r="O8" s="62" t="s">
        <v>229</v>
      </c>
      <c r="P8" s="62" t="s">
        <v>229</v>
      </c>
      <c r="Q8" s="62" t="s">
        <v>230</v>
      </c>
      <c r="R8" s="78" t="s">
        <v>231</v>
      </c>
      <c r="S8" s="62" t="s">
        <v>232</v>
      </c>
      <c r="T8" s="113" t="s">
        <v>214</v>
      </c>
    </row>
    <row r="9" spans="1:22" s="13" customFormat="1" ht="7.5" customHeight="1">
      <c r="E9" s="14"/>
      <c r="F9" s="14"/>
      <c r="G9" s="14"/>
      <c r="H9" s="56"/>
      <c r="I9" s="54"/>
      <c r="J9" s="54"/>
      <c r="K9" s="54"/>
      <c r="L9" s="54"/>
      <c r="M9" s="54"/>
      <c r="N9" s="55"/>
      <c r="O9" s="55"/>
      <c r="P9" s="55"/>
      <c r="Q9" s="55"/>
      <c r="R9" s="55"/>
      <c r="S9" s="55"/>
      <c r="T9" s="114"/>
    </row>
    <row r="10" spans="1:22" ht="17.25" customHeight="1">
      <c r="A10" s="15" t="s">
        <v>0</v>
      </c>
      <c r="B10" s="16" t="s">
        <v>68</v>
      </c>
      <c r="C10" s="16" t="s">
        <v>90</v>
      </c>
      <c r="D10" s="16" t="s">
        <v>87</v>
      </c>
      <c r="E10" s="33" t="s">
        <v>94</v>
      </c>
      <c r="F10" s="33" t="s">
        <v>95</v>
      </c>
      <c r="G10" s="33" t="s">
        <v>92</v>
      </c>
      <c r="H10" s="33" t="s">
        <v>93</v>
      </c>
      <c r="I10" s="33" t="s">
        <v>108</v>
      </c>
      <c r="J10" s="33" t="s">
        <v>107</v>
      </c>
      <c r="K10" s="33" t="s">
        <v>219</v>
      </c>
      <c r="L10" s="33" t="s">
        <v>247</v>
      </c>
      <c r="M10" s="33" t="s">
        <v>248</v>
      </c>
      <c r="N10" s="16" t="s">
        <v>220</v>
      </c>
      <c r="O10" s="16" t="s">
        <v>221</v>
      </c>
      <c r="P10" s="16" t="s">
        <v>222</v>
      </c>
      <c r="Q10" s="16" t="s">
        <v>223</v>
      </c>
      <c r="R10" s="16" t="s">
        <v>224</v>
      </c>
      <c r="S10" s="16" t="s">
        <v>225</v>
      </c>
      <c r="T10" s="115" t="s">
        <v>226</v>
      </c>
      <c r="U10" s="16"/>
      <c r="V10" s="16"/>
    </row>
    <row r="11" spans="1:22">
      <c r="A11" s="51" t="s">
        <v>172</v>
      </c>
      <c r="B11" s="14" t="s">
        <v>66</v>
      </c>
      <c r="C11" s="14">
        <v>2012</v>
      </c>
      <c r="D11" s="14" t="s">
        <v>98</v>
      </c>
      <c r="E11" s="48">
        <f>AVERAGE(Every_Mth!M365,Every_Mth!M424,Every_Mth!M483,Every_Mth!M542,Every_Mth!M601,Every_Mth!M660,Every_Mth!M719,Every_Mth!M778,Every_Mth!M837,Every_Mth!M896,Every_Mth!M955,Every_Mth!M1014)</f>
        <v>1898515.9166666667</v>
      </c>
      <c r="F11" s="48">
        <f>AVERAGE(Every_Mth!M11,Every_Mth!M70,Every_Mth!M129,Every_Mth!M188,Every_Mth!M247,Every_Mth!M306,Every_Mth!M365,Every_Mth!M424,Every_Mth!M483,Every_Mth!M542,Every_Mth!M601,Every_Mth!M660)</f>
        <v>1831759.5</v>
      </c>
      <c r="G11" s="48">
        <f>AVERAGE(Every_Mth!N365,Every_Mth!N424,Every_Mth!N483,Every_Mth!N542,Every_Mth!N601,Every_Mth!N660,Every_Mth!N719,Every_Mth!N778,Every_Mth!N837,Every_Mth!N896,Every_Mth!N955,Every_Mth!N1014)</f>
        <v>4164676</v>
      </c>
      <c r="H11" s="48">
        <f>AVERAGE(Every_Mth!N11,Every_Mth!N70,Every_Mth!N129,Every_Mth!N188,Every_Mth!N247,Every_Mth!N306,Every_Mth!N365,Every_Mth!N424,Every_Mth!N483,Every_Mth!N542,Every_Mth!N601,Every_Mth!N660)</f>
        <v>4062300.1666666665</v>
      </c>
      <c r="I11" s="48">
        <v>141407</v>
      </c>
      <c r="J11" s="48">
        <v>2184693</v>
      </c>
      <c r="K11" s="48">
        <v>1268115</v>
      </c>
      <c r="L11" s="48"/>
      <c r="M11" s="26"/>
      <c r="N11" s="110"/>
      <c r="O11" s="110"/>
      <c r="P11" s="110"/>
      <c r="Q11" s="110"/>
      <c r="R11" s="110">
        <v>1176286</v>
      </c>
      <c r="S11" s="21">
        <v>0.105</v>
      </c>
      <c r="T11" s="48">
        <v>7121279.8180800015</v>
      </c>
      <c r="U11" s="13"/>
      <c r="V11" s="13"/>
    </row>
    <row r="12" spans="1:22">
      <c r="A12" s="51" t="s">
        <v>173</v>
      </c>
      <c r="B12" s="14" t="s">
        <v>74</v>
      </c>
      <c r="C12" s="14">
        <v>2012</v>
      </c>
      <c r="D12" s="14" t="s">
        <v>98</v>
      </c>
      <c r="E12" s="48">
        <f>AVERAGE(Every_Mth!M366,Every_Mth!M425,Every_Mth!M484,Every_Mth!M543,Every_Mth!M602,Every_Mth!M661,Every_Mth!M720,Every_Mth!M779,Every_Mth!M838,Every_Mth!M897,Every_Mth!M956,Every_Mth!M1015)</f>
        <v>62847.666666666664</v>
      </c>
      <c r="F12" s="48">
        <f>AVERAGE(Every_Mth!M12,Every_Mth!M71,Every_Mth!M130,Every_Mth!M189,Every_Mth!M248,Every_Mth!M307,Every_Mth!M366,Every_Mth!M425,Every_Mth!M484,Every_Mth!M543,Every_Mth!M602,Every_Mth!M661)</f>
        <v>61652.75</v>
      </c>
      <c r="G12" s="48">
        <f>AVERAGE(Every_Mth!N366,Every_Mth!N425,Every_Mth!N484,Every_Mth!N543,Every_Mth!N602,Every_Mth!N661,Every_Mth!N720,Every_Mth!N779,Every_Mth!N838,Every_Mth!N897,Every_Mth!N956,Every_Mth!N1015)</f>
        <v>126162.41666666667</v>
      </c>
      <c r="H12" s="48">
        <f>AVERAGE(Every_Mth!N12,Every_Mth!N71,Every_Mth!N130,Every_Mth!N189,Every_Mth!N248,Every_Mth!N307,Every_Mth!N366,Every_Mth!N425,Every_Mth!N484,Every_Mth!N543,Every_Mth!N602,Every_Mth!N661)</f>
        <v>124449</v>
      </c>
      <c r="I12" s="48">
        <v>5848</v>
      </c>
      <c r="J12" s="48">
        <v>61164</v>
      </c>
      <c r="K12" s="48">
        <v>36077</v>
      </c>
      <c r="L12" s="48"/>
      <c r="M12" s="26"/>
      <c r="N12" s="110"/>
      <c r="O12" s="110"/>
      <c r="P12" s="110"/>
      <c r="Q12" s="110"/>
      <c r="R12" s="110">
        <v>48146</v>
      </c>
      <c r="S12" s="20">
        <v>0.09</v>
      </c>
      <c r="T12" s="48">
        <v>220282.40624257483</v>
      </c>
      <c r="U12" s="13"/>
      <c r="V12" s="13"/>
    </row>
    <row r="13" spans="1:22">
      <c r="A13" s="51" t="s">
        <v>174</v>
      </c>
      <c r="B13" s="14" t="s">
        <v>75</v>
      </c>
      <c r="C13" s="14">
        <v>2012</v>
      </c>
      <c r="D13" s="14" t="s">
        <v>98</v>
      </c>
      <c r="E13" s="48">
        <f>AVERAGE(Every_Mth!M367,Every_Mth!M426,Every_Mth!M485,Every_Mth!M544,Every_Mth!M603,Every_Mth!M662,Every_Mth!M721,Every_Mth!M780,Every_Mth!M839,Every_Mth!M898,Every_Mth!M957,Every_Mth!M1016)</f>
        <v>82.083333333333329</v>
      </c>
      <c r="F13" s="48">
        <f>AVERAGE(Every_Mth!M13,Every_Mth!M72,Every_Mth!M131,Every_Mth!M190,Every_Mth!M249,Every_Mth!M308,Every_Mth!M367,Every_Mth!M426,Every_Mth!M485,Every_Mth!M544,Every_Mth!M603,Every_Mth!M662)</f>
        <v>82.25</v>
      </c>
      <c r="G13" s="48">
        <f>AVERAGE(Every_Mth!N367,Every_Mth!N426,Every_Mth!N485,Every_Mth!N544,Every_Mth!N603,Every_Mth!N662,Every_Mth!N721,Every_Mth!N780,Every_Mth!N839,Every_Mth!N898,Every_Mth!N957,Every_Mth!N1016)</f>
        <v>147</v>
      </c>
      <c r="H13" s="48">
        <f>AVERAGE(Every_Mth!N13,Every_Mth!N72,Every_Mth!N131,Every_Mth!N190,Every_Mth!N249,Every_Mth!N308,Every_Mth!N367,Every_Mth!N426,Every_Mth!N485,Every_Mth!N544,Every_Mth!N603,Every_Mth!N662)</f>
        <v>145.91666666666666</v>
      </c>
      <c r="I13" s="48">
        <v>9</v>
      </c>
      <c r="J13" s="48">
        <v>53</v>
      </c>
      <c r="K13" s="48">
        <v>0</v>
      </c>
      <c r="L13" s="48"/>
      <c r="M13" s="26"/>
      <c r="N13" s="110"/>
      <c r="O13" s="110"/>
      <c r="P13" s="110"/>
      <c r="Q13" s="110"/>
      <c r="R13" s="110">
        <v>41</v>
      </c>
      <c r="S13" s="20">
        <v>0.13300000000000001</v>
      </c>
      <c r="T13" s="48">
        <v>194.82315789473685</v>
      </c>
      <c r="U13" s="13"/>
      <c r="V13" s="13"/>
    </row>
    <row r="14" spans="1:22">
      <c r="A14" s="51" t="s">
        <v>175</v>
      </c>
      <c r="B14" s="14" t="s">
        <v>75</v>
      </c>
      <c r="C14" s="14">
        <v>2012</v>
      </c>
      <c r="D14" s="14" t="s">
        <v>98</v>
      </c>
      <c r="E14" s="48">
        <f>AVERAGE(Every_Mth!M368,Every_Mth!M427,Every_Mth!M486,Every_Mth!M545,Every_Mth!M604,Every_Mth!M663,Every_Mth!M722,Every_Mth!M781,Every_Mth!M840,Every_Mth!M899,Every_Mth!M958,Every_Mth!M1017)</f>
        <v>1720.1666666666667</v>
      </c>
      <c r="F14" s="48">
        <f>AVERAGE(Every_Mth!M14,Every_Mth!M73,Every_Mth!M132,Every_Mth!M191,Every_Mth!M250,Every_Mth!M309,Every_Mth!M368,Every_Mth!M427,Every_Mth!M486,Every_Mth!M545,Every_Mth!M604,Every_Mth!M663)</f>
        <v>1689.5833333333333</v>
      </c>
      <c r="G14" s="48">
        <f>AVERAGE(Every_Mth!N368,Every_Mth!N427,Every_Mth!N486,Every_Mth!N545,Every_Mth!N604,Every_Mth!N663,Every_Mth!N722,Every_Mth!N781,Every_Mth!N840,Every_Mth!N899,Every_Mth!N958,Every_Mth!N1017)</f>
        <v>3304.3333333333335</v>
      </c>
      <c r="H14" s="48">
        <f>AVERAGE(Every_Mth!N14,Every_Mth!N73,Every_Mth!N132,Every_Mth!N191,Every_Mth!N250,Every_Mth!N309,Every_Mth!N368,Every_Mth!N427,Every_Mth!N486,Every_Mth!N545,Every_Mth!N604,Every_Mth!N663)</f>
        <v>3248.4166666666665</v>
      </c>
      <c r="I14" s="48">
        <v>182</v>
      </c>
      <c r="J14" s="48">
        <v>1230</v>
      </c>
      <c r="K14" s="48">
        <v>81</v>
      </c>
      <c r="L14" s="48"/>
      <c r="M14" s="26"/>
      <c r="N14" s="110"/>
      <c r="O14" s="110"/>
      <c r="P14" s="110"/>
      <c r="Q14" s="110"/>
      <c r="R14" s="110">
        <v>654</v>
      </c>
      <c r="S14" s="20">
        <v>0.11800000000000001</v>
      </c>
      <c r="T14" s="48">
        <v>4236.6031210526316</v>
      </c>
      <c r="U14" s="13"/>
      <c r="V14" s="13"/>
    </row>
    <row r="15" spans="1:22">
      <c r="A15" s="51" t="s">
        <v>176</v>
      </c>
      <c r="B15" s="14" t="s">
        <v>75</v>
      </c>
      <c r="C15" s="14">
        <v>2012</v>
      </c>
      <c r="D15" s="14" t="s">
        <v>98</v>
      </c>
      <c r="E15" s="48">
        <f>AVERAGE(Every_Mth!M369,Every_Mth!M428,Every_Mth!M487,Every_Mth!M546,Every_Mth!M605,Every_Mth!M664,Every_Mth!M723,Every_Mth!M782,Every_Mth!M841,Every_Mth!M900,Every_Mth!M959,Every_Mth!M1018)</f>
        <v>14297.166666666666</v>
      </c>
      <c r="F15" s="48">
        <f>AVERAGE(Every_Mth!M15,Every_Mth!M74,Every_Mth!M133,Every_Mth!M192,Every_Mth!M251,Every_Mth!M310,Every_Mth!M369,Every_Mth!M428,Every_Mth!M487,Every_Mth!M546,Every_Mth!M605,Every_Mth!M664)</f>
        <v>13924.416666666666</v>
      </c>
      <c r="G15" s="48">
        <f>AVERAGE(Every_Mth!N369,Every_Mth!N428,Every_Mth!N487,Every_Mth!N546,Every_Mth!N605,Every_Mth!N664,Every_Mth!N723,Every_Mth!N782,Every_Mth!N841,Every_Mth!N900,Every_Mth!N959,Every_Mth!N1018)</f>
        <v>29749.083333333332</v>
      </c>
      <c r="H15" s="48">
        <f>AVERAGE(Every_Mth!N15,Every_Mth!N74,Every_Mth!N133,Every_Mth!N192,Every_Mth!N251,Every_Mth!N310,Every_Mth!N369,Every_Mth!N428,Every_Mth!N487,Every_Mth!N546,Every_Mth!N605,Every_Mth!N664)</f>
        <v>29132.416666666668</v>
      </c>
      <c r="I15" s="48">
        <v>842</v>
      </c>
      <c r="J15" s="48">
        <v>12905</v>
      </c>
      <c r="K15" s="48">
        <v>2929</v>
      </c>
      <c r="L15" s="48"/>
      <c r="M15" s="26"/>
      <c r="N15" s="110"/>
      <c r="O15" s="110"/>
      <c r="P15" s="110"/>
      <c r="Q15" s="110"/>
      <c r="R15" s="110">
        <v>10828</v>
      </c>
      <c r="S15" s="20">
        <v>0.122</v>
      </c>
      <c r="T15" s="48">
        <v>56950.071352083956</v>
      </c>
      <c r="U15" s="13"/>
      <c r="V15" s="13"/>
    </row>
    <row r="16" spans="1:22">
      <c r="A16" s="51" t="s">
        <v>177</v>
      </c>
      <c r="B16" s="14" t="s">
        <v>75</v>
      </c>
      <c r="C16" s="14">
        <v>2012</v>
      </c>
      <c r="D16" s="14" t="s">
        <v>98</v>
      </c>
      <c r="E16" s="48">
        <f>AVERAGE(Every_Mth!M370,Every_Mth!M429,Every_Mth!M488,Every_Mth!M547,Every_Mth!M606,Every_Mth!M665,Every_Mth!M724,Every_Mth!M783,Every_Mth!M842,Every_Mth!M901,Every_Mth!M960,Every_Mth!M1019)</f>
        <v>2543.1666666666665</v>
      </c>
      <c r="F16" s="48">
        <f>AVERAGE(Every_Mth!M16,Every_Mth!M75,Every_Mth!M134,Every_Mth!M193,Every_Mth!M252,Every_Mth!M311,Every_Mth!M370,Every_Mth!M429,Every_Mth!M488,Every_Mth!M547,Every_Mth!M606,Every_Mth!M665)</f>
        <v>2499.25</v>
      </c>
      <c r="G16" s="48">
        <f>AVERAGE(Every_Mth!N370,Every_Mth!N429,Every_Mth!N488,Every_Mth!N547,Every_Mth!N606,Every_Mth!N665,Every_Mth!N724,Every_Mth!N783,Every_Mth!N842,Every_Mth!N901,Every_Mth!N960,Every_Mth!N1019)</f>
        <v>4994.833333333333</v>
      </c>
      <c r="H16" s="48">
        <f>AVERAGE(Every_Mth!N16,Every_Mth!N75,Every_Mth!N134,Every_Mth!N193,Every_Mth!N252,Every_Mth!N311,Every_Mth!N370,Every_Mth!N429,Every_Mth!N488,Every_Mth!N547,Every_Mth!N606,Every_Mth!N665)</f>
        <v>4975.916666666667</v>
      </c>
      <c r="I16" s="48">
        <v>278</v>
      </c>
      <c r="J16" s="48">
        <v>1881</v>
      </c>
      <c r="K16" s="48">
        <v>148</v>
      </c>
      <c r="L16" s="48"/>
      <c r="M16" s="26"/>
      <c r="N16" s="110"/>
      <c r="O16" s="110"/>
      <c r="P16" s="110"/>
      <c r="Q16" s="110"/>
      <c r="R16" s="110">
        <v>1023</v>
      </c>
      <c r="S16" s="20">
        <v>0.13</v>
      </c>
      <c r="T16" s="48">
        <v>5990.3815221052637</v>
      </c>
      <c r="U16" s="13"/>
      <c r="V16" s="13"/>
    </row>
    <row r="17" spans="1:22">
      <c r="A17" s="51" t="s">
        <v>178</v>
      </c>
      <c r="B17" s="14" t="s">
        <v>75</v>
      </c>
      <c r="C17" s="14">
        <v>2012</v>
      </c>
      <c r="D17" s="14" t="s">
        <v>98</v>
      </c>
      <c r="E17" s="48">
        <f>AVERAGE(Every_Mth!M371,Every_Mth!M430,Every_Mth!M489,Every_Mth!M548,Every_Mth!M607,Every_Mth!M666,Every_Mth!M725,Every_Mth!M784,Every_Mth!M843,Every_Mth!M902,Every_Mth!M961,Every_Mth!M1020)</f>
        <v>697.33333333333337</v>
      </c>
      <c r="F17" s="48">
        <f>AVERAGE(Every_Mth!M17,Every_Mth!M76,Every_Mth!M135,Every_Mth!M194,Every_Mth!M253,Every_Mth!M312,Every_Mth!M371,Every_Mth!M430,Every_Mth!M489,Every_Mth!M548,Every_Mth!M607,Every_Mth!M666)</f>
        <v>689.41666666666663</v>
      </c>
      <c r="G17" s="48">
        <f>AVERAGE(Every_Mth!N371,Every_Mth!N430,Every_Mth!N489,Every_Mth!N548,Every_Mth!N607,Every_Mth!N666,Every_Mth!N725,Every_Mth!N784,Every_Mth!N843,Every_Mth!N902,Every_Mth!N961,Every_Mth!N1020)</f>
        <v>1745.75</v>
      </c>
      <c r="H17" s="48">
        <f>AVERAGE(Every_Mth!N17,Every_Mth!N76,Every_Mth!N135,Every_Mth!N194,Every_Mth!N253,Every_Mth!N312,Every_Mth!N371,Every_Mth!N430,Every_Mth!N489,Every_Mth!N548,Every_Mth!N607,Every_Mth!N666)</f>
        <v>1725.5833333333333</v>
      </c>
      <c r="I17" s="48">
        <v>39</v>
      </c>
      <c r="J17" s="48">
        <v>1055</v>
      </c>
      <c r="K17" s="48">
        <v>598</v>
      </c>
      <c r="L17" s="48"/>
      <c r="M17" s="26"/>
      <c r="N17" s="110"/>
      <c r="O17" s="110"/>
      <c r="P17" s="110"/>
      <c r="Q17" s="110"/>
      <c r="R17" s="110">
        <v>556</v>
      </c>
      <c r="S17" s="20">
        <v>0.2</v>
      </c>
      <c r="T17" s="48">
        <v>4435.3852812429377</v>
      </c>
      <c r="U17" s="13"/>
      <c r="V17" s="13"/>
    </row>
    <row r="18" spans="1:22">
      <c r="A18" s="51" t="s">
        <v>179</v>
      </c>
      <c r="B18" s="14" t="s">
        <v>74</v>
      </c>
      <c r="C18" s="14">
        <v>2012</v>
      </c>
      <c r="D18" s="14" t="s">
        <v>98</v>
      </c>
      <c r="E18" s="48">
        <f>AVERAGE(Every_Mth!M372,Every_Mth!M431,Every_Mth!M490,Every_Mth!M549,Every_Mth!M608,Every_Mth!M667,Every_Mth!M726,Every_Mth!M785,Every_Mth!M844,Every_Mth!M903,Every_Mth!M962,Every_Mth!M1021)</f>
        <v>33232.5</v>
      </c>
      <c r="F18" s="48">
        <f>AVERAGE(Every_Mth!M18,Every_Mth!M77,Every_Mth!M136,Every_Mth!M195,Every_Mth!M254,Every_Mth!M313,Every_Mth!M372,Every_Mth!M431,Every_Mth!M490,Every_Mth!M549,Every_Mth!M608,Every_Mth!M667)</f>
        <v>32725.5</v>
      </c>
      <c r="G18" s="48">
        <f>AVERAGE(Every_Mth!N372,Every_Mth!N431,Every_Mth!N490,Every_Mth!N549,Every_Mth!N608,Every_Mth!N667,Every_Mth!N726,Every_Mth!N785,Every_Mth!N844,Every_Mth!N903,Every_Mth!N962,Every_Mth!N1021)</f>
        <v>69072.333333333328</v>
      </c>
      <c r="H18" s="48">
        <f>AVERAGE(Every_Mth!N18,Every_Mth!N77,Every_Mth!N136,Every_Mth!N195,Every_Mth!N254,Every_Mth!N313,Every_Mth!N372,Every_Mth!N431,Every_Mth!N490,Every_Mth!N549,Every_Mth!N608,Every_Mth!N667)</f>
        <v>68545.75</v>
      </c>
      <c r="I18" s="48">
        <v>2515</v>
      </c>
      <c r="J18" s="48">
        <v>35507</v>
      </c>
      <c r="K18" s="48">
        <v>15201</v>
      </c>
      <c r="L18" s="48"/>
      <c r="M18" s="26"/>
      <c r="N18" s="110"/>
      <c r="O18" s="110"/>
      <c r="P18" s="110"/>
      <c r="Q18" s="110"/>
      <c r="R18" s="110">
        <v>23603</v>
      </c>
      <c r="S18" s="20">
        <v>0.09</v>
      </c>
      <c r="T18" s="48">
        <v>135136.62536658553</v>
      </c>
      <c r="U18" s="13"/>
      <c r="V18" s="13"/>
    </row>
    <row r="19" spans="1:22">
      <c r="A19" s="51" t="s">
        <v>180</v>
      </c>
      <c r="B19" s="14" t="s">
        <v>75</v>
      </c>
      <c r="C19" s="14">
        <v>2012</v>
      </c>
      <c r="D19" s="14" t="s">
        <v>98</v>
      </c>
      <c r="E19" s="48">
        <f>AVERAGE(Every_Mth!M373,Every_Mth!M432,Every_Mth!M491,Every_Mth!M550,Every_Mth!M609,Every_Mth!M668,Every_Mth!M727,Every_Mth!M786,Every_Mth!M845,Every_Mth!M904,Every_Mth!M963,Every_Mth!M1022)</f>
        <v>2571.1666666666665</v>
      </c>
      <c r="F19" s="48">
        <f>AVERAGE(Every_Mth!M19,Every_Mth!M78,Every_Mth!M137,Every_Mth!M196,Every_Mth!M255,Every_Mth!M314,Every_Mth!M373,Every_Mth!M432,Every_Mth!M491,Every_Mth!M550,Every_Mth!M609,Every_Mth!M668)</f>
        <v>2601.5</v>
      </c>
      <c r="G19" s="48">
        <f>AVERAGE(Every_Mth!N373,Every_Mth!N432,Every_Mth!N491,Every_Mth!N550,Every_Mth!N609,Every_Mth!N668,Every_Mth!N727,Every_Mth!N786,Every_Mth!N845,Every_Mth!N904,Every_Mth!N963,Every_Mth!N1022)</f>
        <v>5245</v>
      </c>
      <c r="H19" s="48">
        <f>AVERAGE(Every_Mth!N19,Every_Mth!N78,Every_Mth!N137,Every_Mth!N196,Every_Mth!N255,Every_Mth!N314,Every_Mth!N373,Every_Mth!N432,Every_Mth!N491,Every_Mth!N550,Every_Mth!N609,Every_Mth!N668)</f>
        <v>5379.5</v>
      </c>
      <c r="I19" s="48">
        <v>157</v>
      </c>
      <c r="J19" s="48">
        <v>2343</v>
      </c>
      <c r="K19" s="48">
        <v>285</v>
      </c>
      <c r="L19" s="48"/>
      <c r="M19" s="26"/>
      <c r="N19" s="110"/>
      <c r="O19" s="110"/>
      <c r="P19" s="110"/>
      <c r="Q19" s="110"/>
      <c r="R19" s="110">
        <v>1869</v>
      </c>
      <c r="S19" s="20">
        <v>0.13400000000000001</v>
      </c>
      <c r="T19" s="48">
        <v>5695.7737916763017</v>
      </c>
      <c r="U19" s="13"/>
      <c r="V19" s="13"/>
    </row>
    <row r="20" spans="1:22">
      <c r="A20" s="51" t="s">
        <v>181</v>
      </c>
      <c r="B20" s="14" t="s">
        <v>75</v>
      </c>
      <c r="C20" s="14">
        <v>2012</v>
      </c>
      <c r="D20" s="14" t="s">
        <v>98</v>
      </c>
      <c r="E20" s="48">
        <f>AVERAGE(Every_Mth!M374,Every_Mth!M433,Every_Mth!M492,Every_Mth!M551,Every_Mth!M610,Every_Mth!M669,Every_Mth!M728,Every_Mth!M787,Every_Mth!M846,Every_Mth!M905,Every_Mth!M964,Every_Mth!M1023)</f>
        <v>6299.75</v>
      </c>
      <c r="F20" s="48">
        <f>AVERAGE(Every_Mth!M20,Every_Mth!M79,Every_Mth!M138,Every_Mth!M197,Every_Mth!M256,Every_Mth!M315,Every_Mth!M374,Every_Mth!M433,Every_Mth!M492,Every_Mth!M551,Every_Mth!M610,Every_Mth!M669)</f>
        <v>6098.333333333333</v>
      </c>
      <c r="G20" s="48">
        <f>AVERAGE(Every_Mth!N374,Every_Mth!N433,Every_Mth!N492,Every_Mth!N551,Every_Mth!N610,Every_Mth!N669,Every_Mth!N728,Every_Mth!N787,Every_Mth!N846,Every_Mth!N905,Every_Mth!N964,Every_Mth!N1023)</f>
        <v>11839.25</v>
      </c>
      <c r="H20" s="48">
        <f>AVERAGE(Every_Mth!N20,Every_Mth!N79,Every_Mth!N138,Every_Mth!N197,Every_Mth!N256,Every_Mth!N315,Every_Mth!N374,Every_Mth!N433,Every_Mth!N492,Every_Mth!N551,Every_Mth!N610,Every_Mth!N669)</f>
        <v>11655.25</v>
      </c>
      <c r="I20" s="48">
        <v>581</v>
      </c>
      <c r="J20" s="48">
        <v>4822</v>
      </c>
      <c r="K20" s="48">
        <v>864</v>
      </c>
      <c r="L20" s="48"/>
      <c r="M20" s="26"/>
      <c r="N20" s="110"/>
      <c r="O20" s="110"/>
      <c r="P20" s="110"/>
      <c r="Q20" s="110"/>
      <c r="R20" s="110">
        <v>2818</v>
      </c>
      <c r="S20" s="20">
        <v>0.10400000000000001</v>
      </c>
      <c r="T20" s="48">
        <v>19222.858387186934</v>
      </c>
      <c r="U20" s="13"/>
      <c r="V20" s="13"/>
    </row>
    <row r="21" spans="1:22">
      <c r="A21" s="13" t="s">
        <v>123</v>
      </c>
      <c r="B21" s="14" t="s">
        <v>74</v>
      </c>
      <c r="C21" s="14">
        <v>2012</v>
      </c>
      <c r="D21" s="14" t="s">
        <v>98</v>
      </c>
      <c r="E21" s="48">
        <f>AVERAGE(Every_Mth!M375,Every_Mth!M434,Every_Mth!M493,Every_Mth!M552,Every_Mth!M611,Every_Mth!M670,Every_Mth!M729,Every_Mth!M788,Every_Mth!M847,Every_Mth!M906,Every_Mth!M965,Every_Mth!M1024)</f>
        <v>90446.916666666672</v>
      </c>
      <c r="F21" s="48">
        <f>AVERAGE(Every_Mth!M21,Every_Mth!M80,Every_Mth!M139,Every_Mth!M198,Every_Mth!M257,Every_Mth!M316,Every_Mth!M375,Every_Mth!M434,Every_Mth!M493,Every_Mth!M552,Every_Mth!M611,Every_Mth!M670)</f>
        <v>88596.833333333328</v>
      </c>
      <c r="G21" s="48">
        <f>AVERAGE(Every_Mth!N375,Every_Mth!N434,Every_Mth!N493,Every_Mth!N552,Every_Mth!N611,Every_Mth!N670,Every_Mth!N729,Every_Mth!N788,Every_Mth!N847,Every_Mth!N906,Every_Mth!N965,Every_Mth!N1024)</f>
        <v>218237.41666666666</v>
      </c>
      <c r="H21" s="48">
        <f>AVERAGE(Every_Mth!N21,Every_Mth!N80,Every_Mth!N139,Every_Mth!N198,Every_Mth!N257,Every_Mth!N316,Every_Mth!N375,Every_Mth!N434,Every_Mth!N493,Every_Mth!N552,Every_Mth!N611,Every_Mth!N670)</f>
        <v>214900</v>
      </c>
      <c r="I21" s="48">
        <v>4650</v>
      </c>
      <c r="J21" s="48">
        <v>122558</v>
      </c>
      <c r="K21" s="48">
        <v>61549</v>
      </c>
      <c r="L21" s="48"/>
      <c r="M21" s="26"/>
      <c r="N21" s="110"/>
      <c r="O21" s="110"/>
      <c r="P21" s="110"/>
      <c r="Q21" s="110"/>
      <c r="R21" s="110">
        <v>40171</v>
      </c>
      <c r="S21" s="20">
        <v>0.152</v>
      </c>
      <c r="T21" s="48">
        <v>283512.80558743206</v>
      </c>
      <c r="U21" s="13"/>
      <c r="V21" s="13"/>
    </row>
    <row r="22" spans="1:22">
      <c r="A22" s="13" t="s">
        <v>124</v>
      </c>
      <c r="B22" s="14" t="s">
        <v>75</v>
      </c>
      <c r="C22" s="14">
        <v>2012</v>
      </c>
      <c r="D22" s="14" t="s">
        <v>98</v>
      </c>
      <c r="E22" s="48">
        <f>AVERAGE(Every_Mth!M376,Every_Mth!M435,Every_Mth!M494,Every_Mth!M553,Every_Mth!M612,Every_Mth!M671,Every_Mth!M730,Every_Mth!M789,Every_Mth!M848,Every_Mth!M907,Every_Mth!M966,Every_Mth!M1025)</f>
        <v>1414.9166666666667</v>
      </c>
      <c r="F22" s="48">
        <f>AVERAGE(Every_Mth!M22,Every_Mth!M81,Every_Mth!M140,Every_Mth!M199,Every_Mth!M258,Every_Mth!M317,Every_Mth!M376,Every_Mth!M435,Every_Mth!M494,Every_Mth!M553,Every_Mth!M612,Every_Mth!M671)</f>
        <v>1382.1666666666667</v>
      </c>
      <c r="G22" s="48">
        <f>AVERAGE(Every_Mth!N376,Every_Mth!N435,Every_Mth!N494,Every_Mth!N553,Every_Mth!N612,Every_Mth!N671,Every_Mth!N730,Every_Mth!N789,Every_Mth!N848,Every_Mth!N907,Every_Mth!N966,Every_Mth!N1025)</f>
        <v>3515.75</v>
      </c>
      <c r="H22" s="48">
        <f>AVERAGE(Every_Mth!N22,Every_Mth!N81,Every_Mth!N140,Every_Mth!N199,Every_Mth!N258,Every_Mth!N317,Every_Mth!N376,Every_Mth!N435,Every_Mth!N494,Every_Mth!N553,Every_Mth!N612,Every_Mth!N671)</f>
        <v>3440.6666666666665</v>
      </c>
      <c r="I22" s="48">
        <v>87</v>
      </c>
      <c r="J22" s="48">
        <v>1908</v>
      </c>
      <c r="K22" s="48">
        <v>769</v>
      </c>
      <c r="L22" s="48"/>
      <c r="M22" s="26"/>
      <c r="N22" s="110"/>
      <c r="O22" s="110"/>
      <c r="P22" s="110"/>
      <c r="Q22" s="110"/>
      <c r="R22" s="110">
        <v>1128</v>
      </c>
      <c r="S22" s="20">
        <v>0.14699999999999999</v>
      </c>
      <c r="T22" s="48">
        <v>6413.0549728813558</v>
      </c>
      <c r="U22" s="13"/>
      <c r="V22" s="13"/>
    </row>
    <row r="23" spans="1:22">
      <c r="A23" s="13" t="s">
        <v>125</v>
      </c>
      <c r="B23" s="14" t="s">
        <v>75</v>
      </c>
      <c r="C23" s="14">
        <v>2012</v>
      </c>
      <c r="D23" s="14" t="s">
        <v>98</v>
      </c>
      <c r="E23" s="48">
        <f>AVERAGE(Every_Mth!M377,Every_Mth!M436,Every_Mth!M495,Every_Mth!M554,Every_Mth!M613,Every_Mth!M672,Every_Mth!M731,Every_Mth!M790,Every_Mth!M849,Every_Mth!M908,Every_Mth!M967,Every_Mth!M1026)</f>
        <v>8283.6666666666661</v>
      </c>
      <c r="F23" s="48">
        <f>AVERAGE(Every_Mth!M23,Every_Mth!M82,Every_Mth!M141,Every_Mth!M200,Every_Mth!M259,Every_Mth!M318,Every_Mth!M377,Every_Mth!M436,Every_Mth!M495,Every_Mth!M554,Every_Mth!M613,Every_Mth!M672)</f>
        <v>8056.75</v>
      </c>
      <c r="G23" s="48">
        <f>AVERAGE(Every_Mth!N377,Every_Mth!N436,Every_Mth!N495,Every_Mth!N554,Every_Mth!N613,Every_Mth!N672,Every_Mth!N731,Every_Mth!N790,Every_Mth!N849,Every_Mth!N908,Every_Mth!N967,Every_Mth!N1026)</f>
        <v>15678.083333333334</v>
      </c>
      <c r="H23" s="48">
        <f>AVERAGE(Every_Mth!N23,Every_Mth!N82,Every_Mth!N141,Every_Mth!N200,Every_Mth!N259,Every_Mth!N318,Every_Mth!N377,Every_Mth!N436,Every_Mth!N495,Every_Mth!N554,Every_Mth!N613,Every_Mth!N672)</f>
        <v>15352.25</v>
      </c>
      <c r="I23" s="48">
        <v>496</v>
      </c>
      <c r="J23" s="48">
        <v>6496</v>
      </c>
      <c r="K23" s="48">
        <v>807</v>
      </c>
      <c r="L23" s="48"/>
      <c r="M23" s="26"/>
      <c r="N23" s="110"/>
      <c r="O23" s="110"/>
      <c r="P23" s="110"/>
      <c r="Q23" s="110"/>
      <c r="R23" s="110">
        <v>5740</v>
      </c>
      <c r="S23" s="20">
        <v>0.105</v>
      </c>
      <c r="T23" s="48">
        <v>32856.862674054057</v>
      </c>
      <c r="U23" s="13"/>
      <c r="V23" s="13"/>
    </row>
    <row r="24" spans="1:22">
      <c r="A24" s="13" t="s">
        <v>126</v>
      </c>
      <c r="B24" s="14" t="s">
        <v>75</v>
      </c>
      <c r="C24" s="14">
        <v>2012</v>
      </c>
      <c r="D24" s="14" t="s">
        <v>98</v>
      </c>
      <c r="E24" s="48">
        <f>AVERAGE(Every_Mth!M378,Every_Mth!M437,Every_Mth!M496,Every_Mth!M555,Every_Mth!M614,Every_Mth!M673,Every_Mth!M732,Every_Mth!M791,Every_Mth!M850,Every_Mth!M909,Every_Mth!M968,Every_Mth!M1027)</f>
        <v>14327</v>
      </c>
      <c r="F24" s="48">
        <f>AVERAGE(Every_Mth!M24,Every_Mth!M83,Every_Mth!M142,Every_Mth!M201,Every_Mth!M260,Every_Mth!M319,Every_Mth!M378,Every_Mth!M437,Every_Mth!M496,Every_Mth!M555,Every_Mth!M614,Every_Mth!M673)</f>
        <v>14065.666666666666</v>
      </c>
      <c r="G24" s="48">
        <f>AVERAGE(Every_Mth!N378,Every_Mth!N437,Every_Mth!N496,Every_Mth!N555,Every_Mth!N614,Every_Mth!N673,Every_Mth!N732,Every_Mth!N791,Every_Mth!N850,Every_Mth!N909,Every_Mth!N968,Every_Mth!N1027)</f>
        <v>36785.75</v>
      </c>
      <c r="H24" s="48">
        <f>AVERAGE(Every_Mth!N24,Every_Mth!N83,Every_Mth!N142,Every_Mth!N201,Every_Mth!N260,Every_Mth!N319,Every_Mth!N378,Every_Mth!N437,Every_Mth!N496,Every_Mth!N555,Every_Mth!N614,Every_Mth!N673)</f>
        <v>36155.166666666664</v>
      </c>
      <c r="I24" s="48">
        <v>1456</v>
      </c>
      <c r="J24" s="48">
        <v>18176</v>
      </c>
      <c r="K24" s="48">
        <v>17886</v>
      </c>
      <c r="L24" s="48"/>
      <c r="M24" s="26"/>
      <c r="N24" s="110"/>
      <c r="O24" s="110"/>
      <c r="P24" s="110"/>
      <c r="Q24" s="110"/>
      <c r="R24" s="110">
        <v>10349</v>
      </c>
      <c r="S24" s="20">
        <v>0.28300000000000003</v>
      </c>
      <c r="T24" s="48">
        <v>44744.189533749763</v>
      </c>
      <c r="U24" s="13"/>
      <c r="V24" s="13"/>
    </row>
    <row r="25" spans="1:22">
      <c r="A25" s="13" t="s">
        <v>127</v>
      </c>
      <c r="B25" s="14" t="s">
        <v>75</v>
      </c>
      <c r="C25" s="14">
        <v>2012</v>
      </c>
      <c r="D25" s="14" t="s">
        <v>98</v>
      </c>
      <c r="E25" s="48">
        <f>AVERAGE(Every_Mth!M379,Every_Mth!M438,Every_Mth!M497,Every_Mth!M556,Every_Mth!M615,Every_Mth!M674,Every_Mth!M733,Every_Mth!M792,Every_Mth!M851,Every_Mth!M910,Every_Mth!M969,Every_Mth!M1028)</f>
        <v>994.58333333333337</v>
      </c>
      <c r="F25" s="48">
        <f>AVERAGE(Every_Mth!M25,Every_Mth!M84,Every_Mth!M143,Every_Mth!M202,Every_Mth!M261,Every_Mth!M320,Every_Mth!M379,Every_Mth!M438,Every_Mth!M497,Every_Mth!M556,Every_Mth!M615,Every_Mth!M674)</f>
        <v>961.75</v>
      </c>
      <c r="G25" s="48">
        <f>AVERAGE(Every_Mth!N379,Every_Mth!N438,Every_Mth!N497,Every_Mth!N556,Every_Mth!N615,Every_Mth!N674,Every_Mth!N733,Every_Mth!N792,Every_Mth!N851,Every_Mth!N910,Every_Mth!N969,Every_Mth!N1028)</f>
        <v>2000.6666666666667</v>
      </c>
      <c r="H25" s="48">
        <f>AVERAGE(Every_Mth!N25,Every_Mth!N84,Every_Mth!N143,Every_Mth!N202,Every_Mth!N261,Every_Mth!N320,Every_Mth!N379,Every_Mth!N438,Every_Mth!N497,Every_Mth!N556,Every_Mth!N615,Every_Mth!N674)</f>
        <v>1953.5</v>
      </c>
      <c r="I25" s="48">
        <v>105</v>
      </c>
      <c r="J25" s="48">
        <v>879</v>
      </c>
      <c r="K25" s="48">
        <v>316</v>
      </c>
      <c r="L25" s="48"/>
      <c r="M25" s="26"/>
      <c r="N25" s="110"/>
      <c r="O25" s="110"/>
      <c r="P25" s="110"/>
      <c r="Q25" s="110"/>
      <c r="R25" s="110">
        <v>396</v>
      </c>
      <c r="S25" s="20">
        <v>9.4E-2</v>
      </c>
      <c r="T25" s="48">
        <v>2515.1016021052633</v>
      </c>
      <c r="U25" s="13"/>
      <c r="V25" s="13"/>
    </row>
    <row r="26" spans="1:22">
      <c r="A26" s="13" t="s">
        <v>128</v>
      </c>
      <c r="B26" s="14" t="s">
        <v>75</v>
      </c>
      <c r="C26" s="14">
        <v>2012</v>
      </c>
      <c r="D26" s="14" t="s">
        <v>98</v>
      </c>
      <c r="E26" s="48">
        <f>AVERAGE(Every_Mth!M380,Every_Mth!M439,Every_Mth!M498,Every_Mth!M557,Every_Mth!M616,Every_Mth!M675,Every_Mth!M734,Every_Mth!M793,Every_Mth!M852,Every_Mth!M911,Every_Mth!M970,Every_Mth!M1029)</f>
        <v>58839.5</v>
      </c>
      <c r="F26" s="48">
        <f>AVERAGE(Every_Mth!M26,Every_Mth!M85,Every_Mth!M144,Every_Mth!M203,Every_Mth!M262,Every_Mth!M321,Every_Mth!M380,Every_Mth!M439,Every_Mth!M498,Every_Mth!M557,Every_Mth!M616,Every_Mth!M675)</f>
        <v>57370.25</v>
      </c>
      <c r="G26" s="48">
        <f>AVERAGE(Every_Mth!N380,Every_Mth!N439,Every_Mth!N498,Every_Mth!N557,Every_Mth!N616,Every_Mth!N675,Every_Mth!N734,Every_Mth!N793,Every_Mth!N852,Every_Mth!N911,Every_Mth!N970,Every_Mth!N1029)</f>
        <v>142745.5</v>
      </c>
      <c r="H26" s="48">
        <f>AVERAGE(Every_Mth!N26,Every_Mth!N85,Every_Mth!N144,Every_Mth!N203,Every_Mth!N262,Every_Mth!N321,Every_Mth!N380,Every_Mth!N439,Every_Mth!N498,Every_Mth!N557,Every_Mth!N616,Every_Mth!N675)</f>
        <v>139786.41666666666</v>
      </c>
      <c r="I26" s="48">
        <v>3379</v>
      </c>
      <c r="J26" s="48">
        <v>82189</v>
      </c>
      <c r="K26" s="48">
        <v>37887</v>
      </c>
      <c r="L26" s="48"/>
      <c r="M26" s="26"/>
      <c r="N26" s="110"/>
      <c r="O26" s="110"/>
      <c r="P26" s="110"/>
      <c r="Q26" s="110"/>
      <c r="R26" s="110">
        <v>31095</v>
      </c>
      <c r="S26" s="20">
        <v>0.13300000000000001</v>
      </c>
      <c r="T26" s="48">
        <v>213671.26095903985</v>
      </c>
    </row>
    <row r="27" spans="1:22">
      <c r="A27" s="13" t="s">
        <v>129</v>
      </c>
      <c r="B27" s="14" t="s">
        <v>75</v>
      </c>
      <c r="C27" s="14">
        <v>2012</v>
      </c>
      <c r="D27" s="14" t="s">
        <v>98</v>
      </c>
      <c r="E27" s="48">
        <f>AVERAGE(Every_Mth!M381,Every_Mth!M440,Every_Mth!M499,Every_Mth!M558,Every_Mth!M617,Every_Mth!M676,Every_Mth!M735,Every_Mth!M794,Every_Mth!M853,Every_Mth!M912,Every_Mth!M971,Every_Mth!M1030)</f>
        <v>9779.5</v>
      </c>
      <c r="F27" s="48">
        <f>AVERAGE(Every_Mth!M27,Every_Mth!M86,Every_Mth!M145,Every_Mth!M204,Every_Mth!M263,Every_Mth!M322,Every_Mth!M381,Every_Mth!M440,Every_Mth!M499,Every_Mth!M558,Every_Mth!M617,Every_Mth!M676)</f>
        <v>9586.3333333333339</v>
      </c>
      <c r="G27" s="48">
        <f>AVERAGE(Every_Mth!N381,Every_Mth!N440,Every_Mth!N499,Every_Mth!N558,Every_Mth!N617,Every_Mth!N676,Every_Mth!N735,Every_Mth!N794,Every_Mth!N853,Every_Mth!N912,Every_Mth!N971,Every_Mth!N1030)</f>
        <v>23223.666666666668</v>
      </c>
      <c r="H27" s="48">
        <f>AVERAGE(Every_Mth!N27,Every_Mth!N86,Every_Mth!N145,Every_Mth!N204,Every_Mth!N263,Every_Mth!N322,Every_Mth!N381,Every_Mth!N440,Every_Mth!N499,Every_Mth!N558,Every_Mth!N617,Every_Mth!N676)</f>
        <v>22918.666666666668</v>
      </c>
      <c r="I27" s="48">
        <v>563</v>
      </c>
      <c r="J27" s="48">
        <v>12535</v>
      </c>
      <c r="K27" s="48">
        <v>5625</v>
      </c>
      <c r="L27" s="48"/>
      <c r="M27" s="26"/>
      <c r="N27" s="110"/>
      <c r="O27" s="110"/>
      <c r="P27" s="110"/>
      <c r="Q27" s="110"/>
      <c r="R27" s="110">
        <v>4729</v>
      </c>
      <c r="S27" s="20">
        <v>0.153</v>
      </c>
      <c r="T27" s="48">
        <v>33430.739861384653</v>
      </c>
    </row>
    <row r="28" spans="1:22">
      <c r="A28" s="13" t="s">
        <v>130</v>
      </c>
      <c r="B28" s="14" t="s">
        <v>75</v>
      </c>
      <c r="C28" s="14">
        <v>2012</v>
      </c>
      <c r="D28" s="14" t="s">
        <v>98</v>
      </c>
      <c r="E28" s="48">
        <f>AVERAGE(Every_Mth!M382,Every_Mth!M441,Every_Mth!M500,Every_Mth!M559,Every_Mth!M618,Every_Mth!M677,Every_Mth!M736,Every_Mth!M795,Every_Mth!M854,Every_Mth!M913,Every_Mth!M972,Every_Mth!M1031)</f>
        <v>5125.833333333333</v>
      </c>
      <c r="F28" s="48">
        <f>AVERAGE(Every_Mth!M28,Every_Mth!M87,Every_Mth!M146,Every_Mth!M205,Every_Mth!M264,Every_Mth!M323,Every_Mth!M382,Every_Mth!M441,Every_Mth!M500,Every_Mth!M559,Every_Mth!M618,Every_Mth!M677)</f>
        <v>5044</v>
      </c>
      <c r="G28" s="48">
        <f>AVERAGE(Every_Mth!N382,Every_Mth!N441,Every_Mth!N500,Every_Mth!N559,Every_Mth!N618,Every_Mth!N677,Every_Mth!N736,Every_Mth!N795,Every_Mth!N854,Every_Mth!N913,Every_Mth!N972,Every_Mth!N1031)</f>
        <v>10225.25</v>
      </c>
      <c r="H28" s="48">
        <f>AVERAGE(Every_Mth!N28,Every_Mth!N87,Every_Mth!N146,Every_Mth!N205,Every_Mth!N264,Every_Mth!N323,Every_Mth!N382,Every_Mth!N441,Every_Mth!N500,Every_Mth!N559,Every_Mth!N618,Every_Mth!N677)</f>
        <v>10126.25</v>
      </c>
      <c r="I28" s="48">
        <v>477</v>
      </c>
      <c r="J28" s="48">
        <v>4340</v>
      </c>
      <c r="K28" s="48">
        <v>790</v>
      </c>
      <c r="L28" s="48"/>
      <c r="M28" s="26"/>
      <c r="N28" s="110"/>
      <c r="O28" s="110"/>
      <c r="P28" s="110"/>
      <c r="Q28" s="110"/>
      <c r="R28" s="110">
        <v>3701</v>
      </c>
      <c r="S28" s="20">
        <v>0.15</v>
      </c>
      <c r="T28" s="48">
        <v>19370.341200000003</v>
      </c>
    </row>
    <row r="29" spans="1:22">
      <c r="A29" s="13" t="s">
        <v>131</v>
      </c>
      <c r="B29" s="14" t="s">
        <v>75</v>
      </c>
      <c r="C29" s="14">
        <v>2012</v>
      </c>
      <c r="D29" s="14" t="s">
        <v>98</v>
      </c>
      <c r="E29" s="48">
        <f>AVERAGE(Every_Mth!M383,Every_Mth!M442,Every_Mth!M501,Every_Mth!M560,Every_Mth!M619,Every_Mth!M678,Every_Mth!M737,Every_Mth!M796,Every_Mth!M855,Every_Mth!M914,Every_Mth!M973,Every_Mth!M1032)</f>
        <v>1410.6666666666667</v>
      </c>
      <c r="F29" s="48">
        <f>AVERAGE(Every_Mth!M29,Every_Mth!M88,Every_Mth!M147,Every_Mth!M206,Every_Mth!M265,Every_Mth!M324,Every_Mth!M383,Every_Mth!M442,Every_Mth!M501,Every_Mth!M560,Every_Mth!M619,Every_Mth!M678)</f>
        <v>1397.4166666666667</v>
      </c>
      <c r="G29" s="48">
        <f>AVERAGE(Every_Mth!N383,Every_Mth!N442,Every_Mth!N501,Every_Mth!N560,Every_Mth!N619,Every_Mth!N678,Every_Mth!N737,Every_Mth!N796,Every_Mth!N855,Every_Mth!N914,Every_Mth!N973,Every_Mth!N1032)</f>
        <v>2952.25</v>
      </c>
      <c r="H29" s="48">
        <f>AVERAGE(Every_Mth!N29,Every_Mth!N88,Every_Mth!N147,Every_Mth!N206,Every_Mth!N265,Every_Mth!N324,Every_Mth!N383,Every_Mth!N442,Every_Mth!N501,Every_Mth!N560,Every_Mth!N619,Every_Mth!N678)</f>
        <v>2943.9166666666665</v>
      </c>
      <c r="I29" s="48">
        <v>81</v>
      </c>
      <c r="J29" s="48">
        <v>1284</v>
      </c>
      <c r="K29" s="48">
        <v>70</v>
      </c>
      <c r="L29" s="48"/>
      <c r="M29" s="26"/>
      <c r="N29" s="110"/>
      <c r="O29" s="110"/>
      <c r="P29" s="110"/>
      <c r="Q29" s="110"/>
      <c r="R29" s="110">
        <v>930</v>
      </c>
      <c r="S29" s="20">
        <v>0.126</v>
      </c>
      <c r="T29" s="48">
        <v>4471.1315125516103</v>
      </c>
    </row>
    <row r="30" spans="1:22">
      <c r="A30" s="13" t="s">
        <v>132</v>
      </c>
      <c r="B30" s="14" t="s">
        <v>76</v>
      </c>
      <c r="C30" s="14">
        <v>2012</v>
      </c>
      <c r="D30" s="14" t="s">
        <v>98</v>
      </c>
      <c r="E30" s="48">
        <f>AVERAGE(Every_Mth!M384,Every_Mth!M443,Every_Mth!M502,Every_Mth!M561,Every_Mth!M620,Every_Mth!M679,Every_Mth!M738,Every_Mth!M797,Every_Mth!M856,Every_Mth!M915,Every_Mth!M974,Every_Mth!M1033)</f>
        <v>539760</v>
      </c>
      <c r="F30" s="48">
        <f>AVERAGE(Every_Mth!M30,Every_Mth!M89,Every_Mth!M148,Every_Mth!M207,Every_Mth!M266,Every_Mth!M325,Every_Mth!M384,Every_Mth!M443,Every_Mth!M502,Every_Mth!M561,Every_Mth!M620,Every_Mth!M679)</f>
        <v>514477.58333333331</v>
      </c>
      <c r="G30" s="48">
        <f>AVERAGE(Every_Mth!N384,Every_Mth!N443,Every_Mth!N502,Every_Mth!N561,Every_Mth!N620,Every_Mth!N679,Every_Mth!N738,Every_Mth!N797,Every_Mth!N856,Every_Mth!N915,Every_Mth!N974,Every_Mth!N1033)</f>
        <v>1123919.6666666667</v>
      </c>
      <c r="H30" s="48">
        <f>AVERAGE(Every_Mth!N30,Every_Mth!N89,Every_Mth!N148,Every_Mth!N207,Every_Mth!N266,Every_Mth!N325,Every_Mth!N384,Every_Mth!N443,Every_Mth!N502,Every_Mth!N561,Every_Mth!N620,Every_Mth!N679)</f>
        <v>1088704.25</v>
      </c>
      <c r="I30" s="48">
        <v>36571</v>
      </c>
      <c r="J30" s="48">
        <v>599556</v>
      </c>
      <c r="K30" s="48">
        <v>423844</v>
      </c>
      <c r="L30" s="48"/>
      <c r="M30" s="26"/>
      <c r="N30" s="110"/>
      <c r="O30" s="110"/>
      <c r="P30" s="110"/>
      <c r="Q30" s="110"/>
      <c r="R30" s="110">
        <v>385131</v>
      </c>
      <c r="S30" s="20">
        <v>0.109</v>
      </c>
      <c r="T30" s="48">
        <v>2021647.9478391628</v>
      </c>
    </row>
    <row r="31" spans="1:22">
      <c r="A31" s="13" t="s">
        <v>133</v>
      </c>
      <c r="B31" s="14" t="s">
        <v>75</v>
      </c>
      <c r="C31" s="14">
        <v>2012</v>
      </c>
      <c r="D31" s="14" t="s">
        <v>98</v>
      </c>
      <c r="E31" s="48">
        <f>AVERAGE(Every_Mth!M385,Every_Mth!M444,Every_Mth!M503,Every_Mth!M562,Every_Mth!M621,Every_Mth!M680,Every_Mth!M739,Every_Mth!M798,Every_Mth!M857,Every_Mth!M916,Every_Mth!M975,Every_Mth!M1034)</f>
        <v>10459.166666666666</v>
      </c>
      <c r="F31" s="48">
        <f>AVERAGE(Every_Mth!M31,Every_Mth!M90,Every_Mth!M149,Every_Mth!M208,Every_Mth!M267,Every_Mth!M326,Every_Mth!M385,Every_Mth!M444,Every_Mth!M503,Every_Mth!M562,Every_Mth!M621,Every_Mth!M680)</f>
        <v>10382.166666666666</v>
      </c>
      <c r="G31" s="48">
        <f>AVERAGE(Every_Mth!N385,Every_Mth!N444,Every_Mth!N503,Every_Mth!N562,Every_Mth!N621,Every_Mth!N680,Every_Mth!N739,Every_Mth!N798,Every_Mth!N857,Every_Mth!N916,Every_Mth!N975,Every_Mth!N1034)</f>
        <v>26577.75</v>
      </c>
      <c r="H31" s="48">
        <f>AVERAGE(Every_Mth!N31,Every_Mth!N90,Every_Mth!N149,Every_Mth!N208,Every_Mth!N267,Every_Mth!N326,Every_Mth!N385,Every_Mth!N444,Every_Mth!N503,Every_Mth!N562,Every_Mth!N621,Every_Mth!N680)</f>
        <v>26415.333333333332</v>
      </c>
      <c r="I31" s="48">
        <v>534</v>
      </c>
      <c r="J31" s="48">
        <v>16732</v>
      </c>
      <c r="K31" s="48">
        <v>10100</v>
      </c>
      <c r="L31" s="48"/>
      <c r="M31" s="26"/>
      <c r="N31" s="110"/>
      <c r="O31" s="110"/>
      <c r="P31" s="110"/>
      <c r="Q31" s="110"/>
      <c r="R31" s="110">
        <v>4441</v>
      </c>
      <c r="S31" s="20">
        <v>0.13600000000000001</v>
      </c>
      <c r="T31" s="48">
        <v>38098.688851973253</v>
      </c>
    </row>
    <row r="32" spans="1:22">
      <c r="A32" s="13" t="s">
        <v>134</v>
      </c>
      <c r="B32" s="14" t="s">
        <v>75</v>
      </c>
      <c r="C32" s="14">
        <v>2012</v>
      </c>
      <c r="D32" s="14" t="s">
        <v>98</v>
      </c>
      <c r="E32" s="48">
        <f>AVERAGE(Every_Mth!M386,Every_Mth!M445,Every_Mth!M504,Every_Mth!M563,Every_Mth!M622,Every_Mth!M681,Every_Mth!M740,Every_Mth!M799,Every_Mth!M858,Every_Mth!M917,Every_Mth!M976,Every_Mth!M1035)</f>
        <v>5607.166666666667</v>
      </c>
      <c r="F32" s="48">
        <f>AVERAGE(Every_Mth!M32,Every_Mth!M91,Every_Mth!M150,Every_Mth!M209,Every_Mth!M268,Every_Mth!M327,Every_Mth!M386,Every_Mth!M445,Every_Mth!M504,Every_Mth!M563,Every_Mth!M622,Every_Mth!M681)</f>
        <v>5510.166666666667</v>
      </c>
      <c r="G32" s="48">
        <f>AVERAGE(Every_Mth!N386,Every_Mth!N445,Every_Mth!N504,Every_Mth!N563,Every_Mth!N622,Every_Mth!N681,Every_Mth!N740,Every_Mth!N799,Every_Mth!N858,Every_Mth!N917,Every_Mth!N976,Every_Mth!N1035)</f>
        <v>9498.5833333333339</v>
      </c>
      <c r="H32" s="48">
        <f>AVERAGE(Every_Mth!N32,Every_Mth!N91,Every_Mth!N150,Every_Mth!N209,Every_Mth!N268,Every_Mth!N327,Every_Mth!N386,Every_Mth!N445,Every_Mth!N504,Every_Mth!N563,Every_Mth!N622,Every_Mth!N681)</f>
        <v>9315.5</v>
      </c>
      <c r="I32" s="48">
        <v>758</v>
      </c>
      <c r="J32" s="48">
        <v>4358</v>
      </c>
      <c r="K32" s="48">
        <v>2958</v>
      </c>
      <c r="L32" s="48"/>
      <c r="M32" s="26"/>
      <c r="N32" s="110"/>
      <c r="O32" s="110"/>
      <c r="P32" s="110"/>
      <c r="Q32" s="110"/>
      <c r="R32" s="110">
        <v>3102</v>
      </c>
      <c r="S32" s="20">
        <v>6.3E-2</v>
      </c>
      <c r="T32" s="48">
        <v>20101.09749034483</v>
      </c>
    </row>
    <row r="33" spans="1:20">
      <c r="A33" s="13" t="s">
        <v>135</v>
      </c>
      <c r="B33" s="14" t="s">
        <v>75</v>
      </c>
      <c r="C33" s="14">
        <v>2012</v>
      </c>
      <c r="D33" s="14" t="s">
        <v>98</v>
      </c>
      <c r="E33" s="48">
        <f>AVERAGE(Every_Mth!M387,Every_Mth!M446,Every_Mth!M505,Every_Mth!M564,Every_Mth!M623,Every_Mth!M682,Every_Mth!M741,Every_Mth!M800,Every_Mth!M859,Every_Mth!M918,Every_Mth!M977,Every_Mth!M1036)</f>
        <v>886</v>
      </c>
      <c r="F33" s="48">
        <f>AVERAGE(Every_Mth!M33,Every_Mth!M92,Every_Mth!M151,Every_Mth!M210,Every_Mth!M269,Every_Mth!M328,Every_Mth!M387,Every_Mth!M446,Every_Mth!M505,Every_Mth!M564,Every_Mth!M623,Every_Mth!M682)</f>
        <v>862.08333333333337</v>
      </c>
      <c r="G33" s="48">
        <f>AVERAGE(Every_Mth!N387,Every_Mth!N446,Every_Mth!N505,Every_Mth!N564,Every_Mth!N623,Every_Mth!N682,Every_Mth!N741,Every_Mth!N800,Every_Mth!N859,Every_Mth!N918,Every_Mth!N977,Every_Mth!N1036)</f>
        <v>1805.1666666666667</v>
      </c>
      <c r="H33" s="48">
        <f>AVERAGE(Every_Mth!N33,Every_Mth!N92,Every_Mth!N151,Every_Mth!N210,Every_Mth!N269,Every_Mth!N328,Every_Mth!N387,Every_Mth!N446,Every_Mth!N505,Every_Mth!N564,Every_Mth!N623,Every_Mth!N682)</f>
        <v>1774.5833333333333</v>
      </c>
      <c r="I33" s="48">
        <v>83</v>
      </c>
      <c r="J33" s="48">
        <v>709</v>
      </c>
      <c r="K33" s="48">
        <v>47</v>
      </c>
      <c r="L33" s="48"/>
      <c r="M33" s="26"/>
      <c r="N33" s="110"/>
      <c r="O33" s="110"/>
      <c r="P33" s="110"/>
      <c r="Q33" s="110"/>
      <c r="R33" s="110">
        <v>460</v>
      </c>
      <c r="S33" s="20">
        <v>0.11</v>
      </c>
      <c r="T33" s="48">
        <v>2847.9788705263154</v>
      </c>
    </row>
    <row r="34" spans="1:20">
      <c r="A34" s="13" t="s">
        <v>136</v>
      </c>
      <c r="B34" s="14" t="s">
        <v>75</v>
      </c>
      <c r="C34" s="14">
        <v>2012</v>
      </c>
      <c r="D34" s="14" t="s">
        <v>98</v>
      </c>
      <c r="E34" s="48">
        <f>AVERAGE(Every_Mth!M388,Every_Mth!M447,Every_Mth!M506,Every_Mth!M565,Every_Mth!M624,Every_Mth!M683,Every_Mth!M742,Every_Mth!M801,Every_Mth!M860,Every_Mth!M919,Every_Mth!M978,Every_Mth!M1037)</f>
        <v>7083.833333333333</v>
      </c>
      <c r="F34" s="48">
        <f>AVERAGE(Every_Mth!M34,Every_Mth!M93,Every_Mth!M152,Every_Mth!M211,Every_Mth!M270,Every_Mth!M329,Every_Mth!M388,Every_Mth!M447,Every_Mth!M506,Every_Mth!M565,Every_Mth!M624,Every_Mth!M683)</f>
        <v>7084.916666666667</v>
      </c>
      <c r="G34" s="48">
        <f>AVERAGE(Every_Mth!N388,Every_Mth!N447,Every_Mth!N506,Every_Mth!N565,Every_Mth!N624,Every_Mth!N683,Every_Mth!N742,Every_Mth!N801,Every_Mth!N860,Every_Mth!N919,Every_Mth!N978,Every_Mth!N1037)</f>
        <v>13414.5</v>
      </c>
      <c r="H34" s="48">
        <f>AVERAGE(Every_Mth!N34,Every_Mth!N93,Every_Mth!N152,Every_Mth!N211,Every_Mth!N270,Every_Mth!N329,Every_Mth!N388,Every_Mth!N447,Every_Mth!N506,Every_Mth!N565,Every_Mth!N624,Every_Mth!N683)</f>
        <v>13552.75</v>
      </c>
      <c r="I34" s="48">
        <v>591</v>
      </c>
      <c r="J34" s="48">
        <v>5727</v>
      </c>
      <c r="K34" s="48">
        <v>1934</v>
      </c>
      <c r="L34" s="48"/>
      <c r="M34" s="26"/>
      <c r="N34" s="110"/>
      <c r="O34" s="110"/>
      <c r="P34" s="110"/>
      <c r="Q34" s="110"/>
      <c r="R34" s="110">
        <v>3238</v>
      </c>
      <c r="S34" s="20">
        <v>9.6999999999999989E-2</v>
      </c>
      <c r="T34" s="48">
        <v>19738.820480000002</v>
      </c>
    </row>
    <row r="35" spans="1:20">
      <c r="A35" s="13" t="s">
        <v>137</v>
      </c>
      <c r="B35" s="14" t="s">
        <v>75</v>
      </c>
      <c r="C35" s="14">
        <v>2012</v>
      </c>
      <c r="D35" s="14" t="s">
        <v>98</v>
      </c>
      <c r="E35" s="48">
        <f>AVERAGE(Every_Mth!M389,Every_Mth!M448,Every_Mth!M507,Every_Mth!M566,Every_Mth!M625,Every_Mth!M684,Every_Mth!M743,Every_Mth!M802,Every_Mth!M861,Every_Mth!M920,Every_Mth!M979,Every_Mth!M1038)</f>
        <v>22424.666666666668</v>
      </c>
      <c r="F35" s="48">
        <f>AVERAGE(Every_Mth!M35,Every_Mth!M94,Every_Mth!M153,Every_Mth!M212,Every_Mth!M271,Every_Mth!M330,Every_Mth!M389,Every_Mth!M448,Every_Mth!M507,Every_Mth!M566,Every_Mth!M625,Every_Mth!M684)</f>
        <v>21825.333333333332</v>
      </c>
      <c r="G35" s="48">
        <f>AVERAGE(Every_Mth!N389,Every_Mth!N448,Every_Mth!N507,Every_Mth!N566,Every_Mth!N625,Every_Mth!N684,Every_Mth!N743,Every_Mth!N802,Every_Mth!N861,Every_Mth!N920,Every_Mth!N979,Every_Mth!N1038)</f>
        <v>54754.25</v>
      </c>
      <c r="H35" s="48">
        <f>AVERAGE(Every_Mth!N35,Every_Mth!N94,Every_Mth!N153,Every_Mth!N212,Every_Mth!N271,Every_Mth!N330,Every_Mth!N389,Every_Mth!N448,Every_Mth!N507,Every_Mth!N566,Every_Mth!N625,Every_Mth!N684)</f>
        <v>53643.416666666664</v>
      </c>
      <c r="I35" s="48">
        <v>1122</v>
      </c>
      <c r="J35" s="48">
        <v>30744</v>
      </c>
      <c r="K35" s="48">
        <v>15638</v>
      </c>
      <c r="L35" s="48"/>
      <c r="M35" s="26"/>
      <c r="N35" s="110"/>
      <c r="O35" s="110"/>
      <c r="P35" s="110"/>
      <c r="Q35" s="110"/>
      <c r="R35" s="110">
        <v>10745</v>
      </c>
      <c r="S35" s="20">
        <v>0.17</v>
      </c>
      <c r="T35" s="48">
        <v>67910.306964249176</v>
      </c>
    </row>
    <row r="36" spans="1:20">
      <c r="A36" s="13" t="s">
        <v>138</v>
      </c>
      <c r="B36" s="14" t="s">
        <v>75</v>
      </c>
      <c r="C36" s="14">
        <v>2012</v>
      </c>
      <c r="D36" s="14" t="s">
        <v>98</v>
      </c>
      <c r="E36" s="48">
        <f>AVERAGE(Every_Mth!M390,Every_Mth!M449,Every_Mth!M508,Every_Mth!M567,Every_Mth!M626,Every_Mth!M685,Every_Mth!M744,Every_Mth!M803,Every_Mth!M862,Every_Mth!M921,Every_Mth!M980,Every_Mth!M1039)</f>
        <v>428.25</v>
      </c>
      <c r="F36" s="48">
        <f>AVERAGE(Every_Mth!M36,Every_Mth!M95,Every_Mth!M154,Every_Mth!M213,Every_Mth!M272,Every_Mth!M331,Every_Mth!M390,Every_Mth!M449,Every_Mth!M508,Every_Mth!M567,Every_Mth!M626,Every_Mth!M685)</f>
        <v>432.83333333333331</v>
      </c>
      <c r="G36" s="48">
        <f>AVERAGE(Every_Mth!N390,Every_Mth!N449,Every_Mth!N508,Every_Mth!N567,Every_Mth!N626,Every_Mth!N685,Every_Mth!N744,Every_Mth!N803,Every_Mth!N862,Every_Mth!N921,Every_Mth!N980,Every_Mth!N1039)</f>
        <v>967.25</v>
      </c>
      <c r="H36" s="48">
        <f>AVERAGE(Every_Mth!N36,Every_Mth!N95,Every_Mth!N154,Every_Mth!N213,Every_Mth!N272,Every_Mth!N331,Every_Mth!N390,Every_Mth!N449,Every_Mth!N508,Every_Mth!N567,Every_Mth!N626,Every_Mth!N685)</f>
        <v>1006</v>
      </c>
      <c r="I36" s="48">
        <v>25</v>
      </c>
      <c r="J36" s="48">
        <v>486</v>
      </c>
      <c r="K36" s="48">
        <v>78</v>
      </c>
      <c r="L36" s="48"/>
      <c r="M36" s="26"/>
      <c r="N36" s="110"/>
      <c r="O36" s="110"/>
      <c r="P36" s="110"/>
      <c r="Q36" s="110"/>
      <c r="R36" s="110">
        <v>405</v>
      </c>
      <c r="S36" s="20">
        <v>0.13500000000000001</v>
      </c>
      <c r="T36" s="48">
        <v>2460.3718157886042</v>
      </c>
    </row>
    <row r="37" spans="1:20">
      <c r="A37" s="13" t="s">
        <v>139</v>
      </c>
      <c r="B37" s="14" t="s">
        <v>75</v>
      </c>
      <c r="C37" s="14">
        <v>2012</v>
      </c>
      <c r="D37" s="14" t="s">
        <v>98</v>
      </c>
      <c r="E37" s="48">
        <f>AVERAGE(Every_Mth!M391,Every_Mth!M450,Every_Mth!M509,Every_Mth!M568,Every_Mth!M627,Every_Mth!M686,Every_Mth!M745,Every_Mth!M804,Every_Mth!M863,Every_Mth!M922,Every_Mth!M981,Every_Mth!M1040)</f>
        <v>391.91666666666669</v>
      </c>
      <c r="F37" s="48">
        <f>AVERAGE(Every_Mth!M37,Every_Mth!M96,Every_Mth!M155,Every_Mth!M214,Every_Mth!M273,Every_Mth!M332,Every_Mth!M391,Every_Mth!M450,Every_Mth!M509,Every_Mth!M568,Every_Mth!M627,Every_Mth!M686)</f>
        <v>429.58333333333331</v>
      </c>
      <c r="G37" s="48">
        <f>AVERAGE(Every_Mth!N391,Every_Mth!N450,Every_Mth!N509,Every_Mth!N568,Every_Mth!N627,Every_Mth!N686,Every_Mth!N745,Every_Mth!N804,Every_Mth!N863,Every_Mth!N922,Every_Mth!N981,Every_Mth!N1040)</f>
        <v>657.83333333333337</v>
      </c>
      <c r="H37" s="48">
        <f>AVERAGE(Every_Mth!N37,Every_Mth!N96,Every_Mth!N155,Every_Mth!N214,Every_Mth!N273,Every_Mth!N332,Every_Mth!N391,Every_Mth!N450,Every_Mth!N509,Every_Mth!N568,Every_Mth!N627,Every_Mth!N686)</f>
        <v>695.5</v>
      </c>
      <c r="I37" s="48">
        <v>32</v>
      </c>
      <c r="J37" s="48">
        <v>326</v>
      </c>
      <c r="K37" s="48">
        <v>226</v>
      </c>
      <c r="L37" s="48"/>
      <c r="M37" s="26"/>
      <c r="N37" s="110"/>
      <c r="O37" s="110"/>
      <c r="P37" s="110"/>
      <c r="Q37" s="110"/>
      <c r="R37" s="110">
        <v>102</v>
      </c>
      <c r="S37" s="20">
        <v>0.105</v>
      </c>
      <c r="T37" s="48">
        <v>2221.0504484210528</v>
      </c>
    </row>
    <row r="38" spans="1:20">
      <c r="A38" s="13" t="s">
        <v>140</v>
      </c>
      <c r="B38" s="14" t="s">
        <v>75</v>
      </c>
      <c r="C38" s="14">
        <v>2012</v>
      </c>
      <c r="D38" s="14" t="s">
        <v>98</v>
      </c>
      <c r="E38" s="48">
        <f>AVERAGE(Every_Mth!M392,Every_Mth!M451,Every_Mth!M510,Every_Mth!M569,Every_Mth!M628,Every_Mth!M687,Every_Mth!M746,Every_Mth!M805,Every_Mth!M864,Every_Mth!M923,Every_Mth!M982,Every_Mth!M1041)</f>
        <v>20129.916666666668</v>
      </c>
      <c r="F38" s="48">
        <f>AVERAGE(Every_Mth!M38,Every_Mth!M97,Every_Mth!M156,Every_Mth!M215,Every_Mth!M274,Every_Mth!M333,Every_Mth!M392,Every_Mth!M451,Every_Mth!M510,Every_Mth!M569,Every_Mth!M628,Every_Mth!M687)</f>
        <v>19397.833333333332</v>
      </c>
      <c r="G38" s="48">
        <f>AVERAGE(Every_Mth!N392,Every_Mth!N451,Every_Mth!N510,Every_Mth!N569,Every_Mth!N628,Every_Mth!N687,Every_Mth!N746,Every_Mth!N805,Every_Mth!N864,Every_Mth!N923,Every_Mth!N982,Every_Mth!N1041)</f>
        <v>46251.75</v>
      </c>
      <c r="H38" s="48">
        <f>AVERAGE(Every_Mth!N38,Every_Mth!N97,Every_Mth!N156,Every_Mth!N215,Every_Mth!N274,Every_Mth!N333,Every_Mth!N392,Every_Mth!N451,Every_Mth!N510,Every_Mth!N569,Every_Mth!N628,Every_Mth!N687)</f>
        <v>44709.666666666664</v>
      </c>
      <c r="I38" s="48">
        <v>1189</v>
      </c>
      <c r="J38" s="48">
        <v>29906</v>
      </c>
      <c r="K38" s="48">
        <v>22110</v>
      </c>
      <c r="L38" s="48"/>
      <c r="M38" s="26"/>
      <c r="N38" s="110"/>
      <c r="O38" s="110"/>
      <c r="P38" s="110"/>
      <c r="Q38" s="110"/>
      <c r="R38" s="110">
        <v>8502</v>
      </c>
      <c r="S38" s="20">
        <v>0.114</v>
      </c>
      <c r="T38" s="48">
        <v>80399.99454</v>
      </c>
    </row>
    <row r="39" spans="1:20">
      <c r="A39" s="13" t="s">
        <v>141</v>
      </c>
      <c r="B39" s="14" t="s">
        <v>75</v>
      </c>
      <c r="C39" s="14">
        <v>2012</v>
      </c>
      <c r="D39" s="14" t="s">
        <v>98</v>
      </c>
      <c r="E39" s="48">
        <f>AVERAGE(Every_Mth!M393,Every_Mth!M452,Every_Mth!M511,Every_Mth!M570,Every_Mth!M629,Every_Mth!M688,Every_Mth!M747,Every_Mth!M806,Every_Mth!M865,Every_Mth!M924,Every_Mth!M983,Every_Mth!M1042)</f>
        <v>3367.3333333333335</v>
      </c>
      <c r="F39" s="48">
        <f>AVERAGE(Every_Mth!M39,Every_Mth!M98,Every_Mth!M157,Every_Mth!M216,Every_Mth!M275,Every_Mth!M334,Every_Mth!M393,Every_Mth!M452,Every_Mth!M511,Every_Mth!M570,Every_Mth!M629,Every_Mth!M688)</f>
        <v>3382.75</v>
      </c>
      <c r="G39" s="48">
        <f>AVERAGE(Every_Mth!N393,Every_Mth!N452,Every_Mth!N511,Every_Mth!N570,Every_Mth!N629,Every_Mth!N688,Every_Mth!N747,Every_Mth!N806,Every_Mth!N865,Every_Mth!N924,Every_Mth!N983,Every_Mth!N1042)</f>
        <v>7142.583333333333</v>
      </c>
      <c r="H39" s="48">
        <f>AVERAGE(Every_Mth!N39,Every_Mth!N98,Every_Mth!N157,Every_Mth!N216,Every_Mth!N275,Every_Mth!N334,Every_Mth!N393,Every_Mth!N452,Every_Mth!N511,Every_Mth!N570,Every_Mth!N629,Every_Mth!N688)</f>
        <v>7200.833333333333</v>
      </c>
      <c r="I39" s="48">
        <v>292</v>
      </c>
      <c r="J39" s="48">
        <v>4244</v>
      </c>
      <c r="K39" s="48">
        <v>3019</v>
      </c>
      <c r="L39" s="48"/>
      <c r="M39" s="26"/>
      <c r="N39" s="110"/>
      <c r="O39" s="110"/>
      <c r="P39" s="110"/>
      <c r="Q39" s="110"/>
      <c r="R39" s="110">
        <v>2142</v>
      </c>
      <c r="S39" s="20">
        <v>7.8E-2</v>
      </c>
      <c r="T39" s="48">
        <v>18310.88619261745</v>
      </c>
    </row>
    <row r="40" spans="1:20">
      <c r="A40" s="13" t="s">
        <v>142</v>
      </c>
      <c r="B40" s="14" t="s">
        <v>75</v>
      </c>
      <c r="C40" s="14">
        <v>2012</v>
      </c>
      <c r="D40" s="14" t="s">
        <v>98</v>
      </c>
      <c r="E40" s="48">
        <f>AVERAGE(Every_Mth!M394,Every_Mth!M453,Every_Mth!M512,Every_Mth!M571,Every_Mth!M630,Every_Mth!M689,Every_Mth!M748,Every_Mth!M807,Every_Mth!M866,Every_Mth!M925,Every_Mth!M984,Every_Mth!M1043)</f>
        <v>3808.5</v>
      </c>
      <c r="F40" s="48">
        <f>AVERAGE(Every_Mth!M40,Every_Mth!M99,Every_Mth!M158,Every_Mth!M217,Every_Mth!M276,Every_Mth!M335,Every_Mth!M394,Every_Mth!M453,Every_Mth!M512,Every_Mth!M571,Every_Mth!M630,Every_Mth!M689)</f>
        <v>3634.75</v>
      </c>
      <c r="G40" s="48">
        <f>AVERAGE(Every_Mth!N394,Every_Mth!N453,Every_Mth!N512,Every_Mth!N571,Every_Mth!N630,Every_Mth!N689,Every_Mth!N748,Every_Mth!N807,Every_Mth!N866,Every_Mth!N925,Every_Mth!N984,Every_Mth!N1043)</f>
        <v>7292.333333333333</v>
      </c>
      <c r="H40" s="48">
        <f>AVERAGE(Every_Mth!N40,Every_Mth!N99,Every_Mth!N158,Every_Mth!N217,Every_Mth!N276,Every_Mth!N335,Every_Mth!N394,Every_Mth!N453,Every_Mth!N512,Every_Mth!N571,Every_Mth!N630,Every_Mth!N689)</f>
        <v>7025.25</v>
      </c>
      <c r="I40" s="48">
        <v>314</v>
      </c>
      <c r="J40" s="48">
        <v>2726</v>
      </c>
      <c r="K40" s="48">
        <v>270</v>
      </c>
      <c r="L40" s="48"/>
      <c r="M40" s="26"/>
      <c r="N40" s="110"/>
      <c r="O40" s="110"/>
      <c r="P40" s="110"/>
      <c r="Q40" s="110"/>
      <c r="R40" s="110">
        <v>1771</v>
      </c>
      <c r="S40" s="20">
        <v>9.4E-2</v>
      </c>
      <c r="T40" s="48">
        <v>14198.34296</v>
      </c>
    </row>
    <row r="41" spans="1:20">
      <c r="A41" s="13" t="s">
        <v>143</v>
      </c>
      <c r="B41" s="14" t="s">
        <v>74</v>
      </c>
      <c r="C41" s="14">
        <v>2012</v>
      </c>
      <c r="D41" s="14" t="s">
        <v>98</v>
      </c>
      <c r="E41" s="48">
        <f>AVERAGE(Every_Mth!M395,Every_Mth!M454,Every_Mth!M513,Every_Mth!M572,Every_Mth!M631,Every_Mth!M690,Every_Mth!M749,Every_Mth!M808,Every_Mth!M867,Every_Mth!M926,Every_Mth!M985,Every_Mth!M1044)</f>
        <v>102002.58333333333</v>
      </c>
      <c r="F41" s="48">
        <f>AVERAGE(Every_Mth!M41,Every_Mth!M100,Every_Mth!M159,Every_Mth!M218,Every_Mth!M277,Every_Mth!M336,Every_Mth!M395,Every_Mth!M454,Every_Mth!M513,Every_Mth!M572,Every_Mth!M631,Every_Mth!M690)</f>
        <v>97368.333333333328</v>
      </c>
      <c r="G41" s="48">
        <f>AVERAGE(Every_Mth!N395,Every_Mth!N454,Every_Mth!N513,Every_Mth!N572,Every_Mth!N631,Every_Mth!N690,Every_Mth!N749,Every_Mth!N808,Every_Mth!N867,Every_Mth!N926,Every_Mth!N985,Every_Mth!N1044)</f>
        <v>226897.08333333334</v>
      </c>
      <c r="H41" s="48">
        <f>AVERAGE(Every_Mth!N41,Every_Mth!N100,Every_Mth!N159,Every_Mth!N218,Every_Mth!N277,Every_Mth!N336,Every_Mth!N395,Every_Mth!N454,Every_Mth!N513,Every_Mth!N572,Every_Mth!N631,Every_Mth!N690)</f>
        <v>218440.58333333334</v>
      </c>
      <c r="I41" s="48">
        <v>10377</v>
      </c>
      <c r="J41" s="48">
        <v>131451</v>
      </c>
      <c r="K41" s="48">
        <v>105140</v>
      </c>
      <c r="L41" s="48"/>
      <c r="M41" s="26"/>
      <c r="N41" s="110"/>
      <c r="O41" s="110"/>
      <c r="P41" s="110"/>
      <c r="Q41" s="110"/>
      <c r="R41" s="110">
        <v>66558</v>
      </c>
      <c r="S41" s="20">
        <v>7.5999999999999998E-2</v>
      </c>
      <c r="T41" s="48">
        <v>453553.14166493865</v>
      </c>
    </row>
    <row r="42" spans="1:20">
      <c r="A42" s="13" t="s">
        <v>144</v>
      </c>
      <c r="B42" s="14" t="s">
        <v>74</v>
      </c>
      <c r="C42" s="14">
        <v>2012</v>
      </c>
      <c r="D42" s="14" t="s">
        <v>98</v>
      </c>
      <c r="E42" s="48">
        <f>AVERAGE(Every_Mth!M396,Every_Mth!M455,Every_Mth!M514,Every_Mth!M573,Every_Mth!M632,Every_Mth!M691,Every_Mth!M750,Every_Mth!M809,Every_Mth!M868,Every_Mth!M927,Every_Mth!M986,Every_Mth!M1045)</f>
        <v>8276.5</v>
      </c>
      <c r="F42" s="48">
        <f>AVERAGE(Every_Mth!M42,Every_Mth!M101,Every_Mth!M160,Every_Mth!M219,Every_Mth!M278,Every_Mth!M337,Every_Mth!M396,Every_Mth!M455,Every_Mth!M514,Every_Mth!M573,Every_Mth!M632,Every_Mth!M691)</f>
        <v>8163.166666666667</v>
      </c>
      <c r="G42" s="48">
        <f>AVERAGE(Every_Mth!N396,Every_Mth!N455,Every_Mth!N514,Every_Mth!N573,Every_Mth!N632,Every_Mth!N691,Every_Mth!N750,Every_Mth!N809,Every_Mth!N868,Every_Mth!N927,Every_Mth!N986,Every_Mth!N1045)</f>
        <v>17758.75</v>
      </c>
      <c r="H42" s="48">
        <f>AVERAGE(Every_Mth!N42,Every_Mth!N101,Every_Mth!N160,Every_Mth!N219,Every_Mth!N278,Every_Mth!N337,Every_Mth!N396,Every_Mth!N455,Every_Mth!N514,Every_Mth!N573,Every_Mth!N632,Every_Mth!N691)</f>
        <v>17912.75</v>
      </c>
      <c r="I42" s="48">
        <v>791</v>
      </c>
      <c r="J42" s="48">
        <v>8043</v>
      </c>
      <c r="K42" s="48">
        <v>2058</v>
      </c>
      <c r="L42" s="48"/>
      <c r="M42" s="26"/>
      <c r="N42" s="110"/>
      <c r="O42" s="110"/>
      <c r="P42" s="110"/>
      <c r="Q42" s="110"/>
      <c r="R42" s="110">
        <v>5044</v>
      </c>
      <c r="S42" s="20">
        <v>9.4E-2</v>
      </c>
      <c r="T42" s="48">
        <v>42086.809511900836</v>
      </c>
    </row>
    <row r="43" spans="1:20">
      <c r="A43" s="13" t="s">
        <v>145</v>
      </c>
      <c r="B43" s="14" t="s">
        <v>75</v>
      </c>
      <c r="C43" s="14">
        <v>2012</v>
      </c>
      <c r="D43" s="14" t="s">
        <v>98</v>
      </c>
      <c r="E43" s="48">
        <f>AVERAGE(Every_Mth!M397,Every_Mth!M456,Every_Mth!M515,Every_Mth!M574,Every_Mth!M633,Every_Mth!M692,Every_Mth!M751,Every_Mth!M810,Every_Mth!M869,Every_Mth!M928,Every_Mth!M987,Every_Mth!M1046)</f>
        <v>783.41666666666663</v>
      </c>
      <c r="F43" s="48">
        <f>AVERAGE(Every_Mth!M43,Every_Mth!M102,Every_Mth!M161,Every_Mth!M220,Every_Mth!M279,Every_Mth!M338,Every_Mth!M397,Every_Mth!M456,Every_Mth!M515,Every_Mth!M574,Every_Mth!M633,Every_Mth!M692)</f>
        <v>746.16666666666663</v>
      </c>
      <c r="G43" s="48">
        <f>AVERAGE(Every_Mth!N397,Every_Mth!N456,Every_Mth!N515,Every_Mth!N574,Every_Mth!N633,Every_Mth!N692,Every_Mth!N751,Every_Mth!N810,Every_Mth!N869,Every_Mth!N928,Every_Mth!N987,Every_Mth!N1046)</f>
        <v>1679.75</v>
      </c>
      <c r="H43" s="48">
        <f>AVERAGE(Every_Mth!N43,Every_Mth!N102,Every_Mth!N161,Every_Mth!N220,Every_Mth!N279,Every_Mth!N338,Every_Mth!N397,Every_Mth!N456,Every_Mth!N515,Every_Mth!N574,Every_Mth!N633,Every_Mth!N692)</f>
        <v>1637</v>
      </c>
      <c r="I43" s="48">
        <v>50</v>
      </c>
      <c r="J43" s="48">
        <v>701</v>
      </c>
      <c r="K43" s="48">
        <v>21</v>
      </c>
      <c r="L43" s="48"/>
      <c r="M43" s="26"/>
      <c r="N43" s="110"/>
      <c r="O43" s="110"/>
      <c r="P43" s="110"/>
      <c r="Q43" s="110"/>
      <c r="R43" s="110">
        <v>665</v>
      </c>
      <c r="S43" s="20">
        <v>0.14699999999999999</v>
      </c>
      <c r="T43" s="48">
        <v>3547.6789545664742</v>
      </c>
    </row>
    <row r="44" spans="1:20">
      <c r="A44" s="13" t="s">
        <v>146</v>
      </c>
      <c r="B44" s="14" t="s">
        <v>75</v>
      </c>
      <c r="C44" s="14">
        <v>2012</v>
      </c>
      <c r="D44" s="14" t="s">
        <v>98</v>
      </c>
      <c r="E44" s="48">
        <f>AVERAGE(Every_Mth!M398,Every_Mth!M457,Every_Mth!M516,Every_Mth!M575,Every_Mth!M634,Every_Mth!M693,Every_Mth!M752,Every_Mth!M811,Every_Mth!M870,Every_Mth!M929,Every_Mth!M988,Every_Mth!M1047)</f>
        <v>113238.75</v>
      </c>
      <c r="F44" s="48">
        <f>AVERAGE(Every_Mth!M44,Every_Mth!M103,Every_Mth!M162,Every_Mth!M221,Every_Mth!M280,Every_Mth!M339,Every_Mth!M398,Every_Mth!M457,Every_Mth!M516,Every_Mth!M575,Every_Mth!M634,Every_Mth!M693)</f>
        <v>108747.08333333333</v>
      </c>
      <c r="G44" s="48">
        <f>AVERAGE(Every_Mth!N398,Every_Mth!N457,Every_Mth!N516,Every_Mth!N575,Every_Mth!N634,Every_Mth!N693,Every_Mth!N752,Every_Mth!N811,Every_Mth!N870,Every_Mth!N929,Every_Mth!N988,Every_Mth!N1047)</f>
        <v>274719.25</v>
      </c>
      <c r="H44" s="48">
        <f>AVERAGE(Every_Mth!N44,Every_Mth!N103,Every_Mth!N162,Every_Mth!N221,Every_Mth!N280,Every_Mth!N339,Every_Mth!N398,Every_Mth!N457,Every_Mth!N516,Every_Mth!N575,Every_Mth!N634,Every_Mth!N693)</f>
        <v>267193.41666666669</v>
      </c>
      <c r="I44" s="48">
        <v>8379</v>
      </c>
      <c r="J44" s="48">
        <v>143506</v>
      </c>
      <c r="K44" s="48">
        <v>62978</v>
      </c>
      <c r="L44" s="48"/>
      <c r="M44" s="26"/>
      <c r="N44" s="110"/>
      <c r="O44" s="110"/>
      <c r="P44" s="110"/>
      <c r="Q44" s="110"/>
      <c r="R44" s="110">
        <v>54970</v>
      </c>
      <c r="S44" s="20">
        <v>0.122</v>
      </c>
      <c r="T44" s="48">
        <v>482427.27522957744</v>
      </c>
    </row>
    <row r="45" spans="1:20">
      <c r="A45" s="13" t="s">
        <v>147</v>
      </c>
      <c r="B45" s="14" t="s">
        <v>74</v>
      </c>
      <c r="C45" s="14">
        <v>2012</v>
      </c>
      <c r="D45" s="14" t="s">
        <v>98</v>
      </c>
      <c r="E45" s="48">
        <f>AVERAGE(Every_Mth!M399,Every_Mth!M458,Every_Mth!M517,Every_Mth!M576,Every_Mth!M635,Every_Mth!M694,Every_Mth!M753,Every_Mth!M812,Every_Mth!M871,Every_Mth!M930,Every_Mth!M989,Every_Mth!M1048)</f>
        <v>93053.833333333328</v>
      </c>
      <c r="F45" s="48">
        <f>AVERAGE(Every_Mth!M45,Every_Mth!M104,Every_Mth!M163,Every_Mth!M222,Every_Mth!M281,Every_Mth!M340,Every_Mth!M399,Every_Mth!M458,Every_Mth!M517,Every_Mth!M576,Every_Mth!M635,Every_Mth!M694)</f>
        <v>90288.833333333328</v>
      </c>
      <c r="G45" s="48">
        <f>AVERAGE(Every_Mth!N399,Every_Mth!N458,Every_Mth!N517,Every_Mth!N576,Every_Mth!N635,Every_Mth!N694,Every_Mth!N753,Every_Mth!N812,Every_Mth!N871,Every_Mth!N930,Every_Mth!N989,Every_Mth!N1048)</f>
        <v>208569.16666666666</v>
      </c>
      <c r="H45" s="48">
        <f>AVERAGE(Every_Mth!N45,Every_Mth!N104,Every_Mth!N163,Every_Mth!N222,Every_Mth!N281,Every_Mth!N340,Every_Mth!N399,Every_Mth!N458,Every_Mth!N517,Every_Mth!N576,Every_Mth!N635,Every_Mth!N694)</f>
        <v>204383.75</v>
      </c>
      <c r="I45" s="48">
        <v>5103</v>
      </c>
      <c r="J45" s="48">
        <v>102959</v>
      </c>
      <c r="K45" s="48">
        <v>46984</v>
      </c>
      <c r="L45" s="48"/>
      <c r="M45" s="26"/>
      <c r="N45" s="110"/>
      <c r="O45" s="110"/>
      <c r="P45" s="110"/>
      <c r="Q45" s="110"/>
      <c r="R45" s="110">
        <v>60330</v>
      </c>
      <c r="S45" s="20">
        <v>0.106</v>
      </c>
      <c r="T45" s="48">
        <v>310461.56721629773</v>
      </c>
    </row>
    <row r="46" spans="1:20">
      <c r="A46" s="13" t="s">
        <v>148</v>
      </c>
      <c r="B46" s="14" t="s">
        <v>75</v>
      </c>
      <c r="C46" s="14">
        <v>2012</v>
      </c>
      <c r="D46" s="14" t="s">
        <v>98</v>
      </c>
      <c r="E46" s="48">
        <f>AVERAGE(Every_Mth!M400,Every_Mth!M459,Every_Mth!M518,Every_Mth!M577,Every_Mth!M636,Every_Mth!M695,Every_Mth!M754,Every_Mth!M813,Every_Mth!M872,Every_Mth!M931,Every_Mth!M990,Every_Mth!M1049)</f>
        <v>2663.5833333333335</v>
      </c>
      <c r="F46" s="48">
        <f>AVERAGE(Every_Mth!M46,Every_Mth!M105,Every_Mth!M164,Every_Mth!M223,Every_Mth!M282,Every_Mth!M341,Every_Mth!M400,Every_Mth!M459,Every_Mth!M518,Every_Mth!M577,Every_Mth!M636,Every_Mth!M695)</f>
        <v>2627.6666666666665</v>
      </c>
      <c r="G46" s="48">
        <f>AVERAGE(Every_Mth!N400,Every_Mth!N459,Every_Mth!N518,Every_Mth!N577,Every_Mth!N636,Every_Mth!N695,Every_Mth!N754,Every_Mth!N813,Every_Mth!N872,Every_Mth!N931,Every_Mth!N990,Every_Mth!N1049)</f>
        <v>6252.166666666667</v>
      </c>
      <c r="H46" s="48">
        <f>AVERAGE(Every_Mth!N46,Every_Mth!N105,Every_Mth!N164,Every_Mth!N223,Every_Mth!N282,Every_Mth!N341,Every_Mth!N400,Every_Mth!N459,Every_Mth!N518,Every_Mth!N577,Every_Mth!N636,Every_Mth!N695)</f>
        <v>6167.416666666667</v>
      </c>
      <c r="I46" s="48">
        <v>216</v>
      </c>
      <c r="J46" s="48">
        <v>3314</v>
      </c>
      <c r="K46" s="48">
        <v>1849</v>
      </c>
      <c r="L46" s="48"/>
      <c r="M46" s="26"/>
      <c r="N46" s="110"/>
      <c r="O46" s="110"/>
      <c r="P46" s="110"/>
      <c r="Q46" s="110"/>
      <c r="R46" s="110">
        <v>897</v>
      </c>
      <c r="S46" s="20">
        <v>0.13900000000000001</v>
      </c>
      <c r="T46" s="48">
        <v>8551.0181168606705</v>
      </c>
    </row>
    <row r="47" spans="1:20">
      <c r="A47" s="13" t="s">
        <v>149</v>
      </c>
      <c r="B47" s="14" t="s">
        <v>75</v>
      </c>
      <c r="C47" s="14">
        <v>2012</v>
      </c>
      <c r="D47" s="14" t="s">
        <v>98</v>
      </c>
      <c r="E47" s="48">
        <f>AVERAGE(Every_Mth!M401,Every_Mth!M460,Every_Mth!M519,Every_Mth!M578,Every_Mth!M637,Every_Mth!M696,Every_Mth!M755,Every_Mth!M814,Every_Mth!M873,Every_Mth!M932,Every_Mth!M991,Every_Mth!M1050)</f>
        <v>156048.08333333334</v>
      </c>
      <c r="F47" s="48">
        <f>AVERAGE(Every_Mth!M47,Every_Mth!M106,Every_Mth!M165,Every_Mth!M224,Every_Mth!M283,Every_Mth!M342,Every_Mth!M401,Every_Mth!M460,Every_Mth!M519,Every_Mth!M578,Every_Mth!M637,Every_Mth!M696)</f>
        <v>150229.66666666666</v>
      </c>
      <c r="G47" s="48">
        <f>AVERAGE(Every_Mth!N401,Every_Mth!N460,Every_Mth!N519,Every_Mth!N578,Every_Mth!N637,Every_Mth!N696,Every_Mth!N755,Every_Mth!N814,Every_Mth!N873,Every_Mth!N932,Every_Mth!N991,Every_Mth!N1050)</f>
        <v>368160.75</v>
      </c>
      <c r="H47" s="48">
        <f>AVERAGE(Every_Mth!N47,Every_Mth!N106,Every_Mth!N165,Every_Mth!N224,Every_Mth!N283,Every_Mth!N342,Every_Mth!N401,Every_Mth!N460,Every_Mth!N519,Every_Mth!N578,Every_Mth!N637,Every_Mth!N696)</f>
        <v>358854.83333333331</v>
      </c>
      <c r="I47" s="48">
        <v>10026</v>
      </c>
      <c r="J47" s="48">
        <v>187444</v>
      </c>
      <c r="K47" s="48">
        <v>67830</v>
      </c>
      <c r="L47" s="48"/>
      <c r="M47" s="26"/>
      <c r="N47" s="110"/>
      <c r="O47" s="110"/>
      <c r="P47" s="110"/>
      <c r="Q47" s="110"/>
      <c r="R47" s="110">
        <v>65325</v>
      </c>
      <c r="S47" s="20">
        <v>0.12</v>
      </c>
      <c r="T47" s="48">
        <v>474490.9036423486</v>
      </c>
    </row>
    <row r="48" spans="1:20">
      <c r="A48" s="13" t="s">
        <v>150</v>
      </c>
      <c r="B48" s="14" t="s">
        <v>74</v>
      </c>
      <c r="C48" s="14">
        <v>2012</v>
      </c>
      <c r="D48" s="14" t="s">
        <v>98</v>
      </c>
      <c r="E48" s="48">
        <f>AVERAGE(Every_Mth!M402,Every_Mth!M461,Every_Mth!M520,Every_Mth!M579,Every_Mth!M638,Every_Mth!M697,Every_Mth!M756,Every_Mth!M815,Every_Mth!M874,Every_Mth!M933,Every_Mth!M992,Every_Mth!M1051)</f>
        <v>116470.75</v>
      </c>
      <c r="F48" s="48">
        <f>AVERAGE(Every_Mth!M48,Every_Mth!M107,Every_Mth!M166,Every_Mth!M225,Every_Mth!M284,Every_Mth!M343,Every_Mth!M402,Every_Mth!M461,Every_Mth!M520,Every_Mth!M579,Every_Mth!M638,Every_Mth!M697)</f>
        <v>111643</v>
      </c>
      <c r="G48" s="48">
        <f>AVERAGE(Every_Mth!N402,Every_Mth!N461,Every_Mth!N520,Every_Mth!N579,Every_Mth!N638,Every_Mth!N697,Every_Mth!N756,Every_Mth!N815,Every_Mth!N874,Every_Mth!N933,Every_Mth!N992,Every_Mth!N1051)</f>
        <v>254245.83333333334</v>
      </c>
      <c r="H48" s="48">
        <f>AVERAGE(Every_Mth!N48,Every_Mth!N107,Every_Mth!N166,Every_Mth!N225,Every_Mth!N284,Every_Mth!N343,Every_Mth!N402,Every_Mth!N461,Every_Mth!N520,Every_Mth!N579,Every_Mth!N638,Every_Mth!N697)</f>
        <v>247227.41666666666</v>
      </c>
      <c r="I48" s="48">
        <v>11289</v>
      </c>
      <c r="J48" s="48">
        <v>125548</v>
      </c>
      <c r="K48" s="48">
        <v>88054</v>
      </c>
      <c r="L48" s="48"/>
      <c r="M48" s="26"/>
      <c r="N48" s="110"/>
      <c r="O48" s="110"/>
      <c r="P48" s="110"/>
      <c r="Q48" s="110"/>
      <c r="R48" s="110">
        <v>74992</v>
      </c>
      <c r="S48" s="20">
        <v>8.900000000000001E-2</v>
      </c>
      <c r="T48" s="48">
        <v>564164.47458884655</v>
      </c>
    </row>
    <row r="49" spans="1:20">
      <c r="A49" s="13" t="s">
        <v>151</v>
      </c>
      <c r="B49" s="14" t="s">
        <v>74</v>
      </c>
      <c r="C49" s="14">
        <v>2012</v>
      </c>
      <c r="D49" s="14" t="s">
        <v>98</v>
      </c>
      <c r="E49" s="48">
        <f>AVERAGE(Every_Mth!M403,Every_Mth!M462,Every_Mth!M521,Every_Mth!M580,Every_Mth!M639,Every_Mth!M698,Every_Mth!M757,Every_Mth!M816,Every_Mth!M875,Every_Mth!M934,Every_Mth!M993,Every_Mth!M1052)</f>
        <v>32451.416666666668</v>
      </c>
      <c r="F49" s="48">
        <f>AVERAGE(Every_Mth!M49,Every_Mth!M108,Every_Mth!M167,Every_Mth!M226,Every_Mth!M285,Every_Mth!M344,Every_Mth!M403,Every_Mth!M462,Every_Mth!M521,Every_Mth!M580,Every_Mth!M639,Every_Mth!M698)</f>
        <v>32800.416666666664</v>
      </c>
      <c r="G49" s="48">
        <f>AVERAGE(Every_Mth!N403,Every_Mth!N462,Every_Mth!N521,Every_Mth!N580,Every_Mth!N639,Every_Mth!N698,Every_Mth!N757,Every_Mth!N816,Every_Mth!N875,Every_Mth!N934,Every_Mth!N993,Every_Mth!N1052)</f>
        <v>50672.666666666664</v>
      </c>
      <c r="H49" s="48">
        <f>AVERAGE(Every_Mth!N49,Every_Mth!N108,Every_Mth!N167,Every_Mth!N226,Every_Mth!N285,Every_Mth!N344,Every_Mth!N403,Every_Mth!N462,Every_Mth!N521,Every_Mth!N580,Every_Mth!N639,Every_Mth!N698)</f>
        <v>50980.916666666664</v>
      </c>
      <c r="I49" s="48">
        <v>4864</v>
      </c>
      <c r="J49" s="48">
        <v>19583</v>
      </c>
      <c r="K49" s="48">
        <v>19407</v>
      </c>
      <c r="L49" s="48"/>
      <c r="M49" s="26"/>
      <c r="N49" s="110"/>
      <c r="O49" s="110"/>
      <c r="P49" s="110"/>
      <c r="Q49" s="110"/>
      <c r="R49" s="110">
        <v>37817</v>
      </c>
      <c r="S49" s="20">
        <v>7.2999999999999995E-2</v>
      </c>
      <c r="T49" s="48">
        <v>121505.87217398337</v>
      </c>
    </row>
    <row r="50" spans="1:20">
      <c r="A50" s="13" t="s">
        <v>152</v>
      </c>
      <c r="B50" s="14" t="s">
        <v>75</v>
      </c>
      <c r="C50" s="14">
        <v>2012</v>
      </c>
      <c r="D50" s="14" t="s">
        <v>98</v>
      </c>
      <c r="E50" s="48">
        <f>AVERAGE(Every_Mth!M404,Every_Mth!M463,Every_Mth!M522,Every_Mth!M581,Every_Mth!M640,Every_Mth!M699,Every_Mth!M758,Every_Mth!M817,Every_Mth!M876,Every_Mth!M935,Every_Mth!M994,Every_Mth!M1053)</f>
        <v>45116.333333333336</v>
      </c>
      <c r="F50" s="48">
        <f>AVERAGE(Every_Mth!M50,Every_Mth!M109,Every_Mth!M168,Every_Mth!M227,Every_Mth!M286,Every_Mth!M345,Every_Mth!M404,Every_Mth!M463,Every_Mth!M522,Every_Mth!M581,Every_Mth!M640,Every_Mth!M699)</f>
        <v>43422.25</v>
      </c>
      <c r="G50" s="48">
        <f>AVERAGE(Every_Mth!N404,Every_Mth!N463,Every_Mth!N522,Every_Mth!N581,Every_Mth!N640,Every_Mth!N699,Every_Mth!N758,Every_Mth!N817,Every_Mth!N876,Every_Mth!N935,Every_Mth!N994,Every_Mth!N1053)</f>
        <v>110415.75</v>
      </c>
      <c r="H50" s="48">
        <f>AVERAGE(Every_Mth!N50,Every_Mth!N109,Every_Mth!N168,Every_Mth!N227,Every_Mth!N286,Every_Mth!N345,Every_Mth!N404,Every_Mth!N463,Every_Mth!N522,Every_Mth!N581,Every_Mth!N640,Every_Mth!N699)</f>
        <v>107506.75</v>
      </c>
      <c r="I50" s="48">
        <v>2587</v>
      </c>
      <c r="J50" s="48">
        <v>60071</v>
      </c>
      <c r="K50" s="48">
        <v>23960</v>
      </c>
      <c r="L50" s="48"/>
      <c r="M50" s="26"/>
      <c r="N50" s="110"/>
      <c r="O50" s="110"/>
      <c r="P50" s="110"/>
      <c r="Q50" s="110"/>
      <c r="R50" s="110">
        <v>26908</v>
      </c>
      <c r="S50" s="20">
        <v>0.152</v>
      </c>
      <c r="T50" s="48">
        <v>138592.4051173247</v>
      </c>
    </row>
    <row r="51" spans="1:20">
      <c r="A51" s="13" t="s">
        <v>153</v>
      </c>
      <c r="B51" s="14" t="s">
        <v>74</v>
      </c>
      <c r="C51" s="14">
        <v>2012</v>
      </c>
      <c r="D51" s="14" t="s">
        <v>98</v>
      </c>
      <c r="E51" s="48">
        <f>AVERAGE(Every_Mth!M405,Every_Mth!M464,Every_Mth!M523,Every_Mth!M582,Every_Mth!M641,Every_Mth!M700,Every_Mth!M759,Every_Mth!M818,Every_Mth!M877,Every_Mth!M936,Every_Mth!M995,Every_Mth!M1054)</f>
        <v>9010.5833333333339</v>
      </c>
      <c r="F51" s="48">
        <f>AVERAGE(Every_Mth!M51,Every_Mth!M110,Every_Mth!M169,Every_Mth!M228,Every_Mth!M287,Every_Mth!M346,Every_Mth!M405,Every_Mth!M464,Every_Mth!M523,Every_Mth!M582,Every_Mth!M641,Every_Mth!M700)</f>
        <v>8959.75</v>
      </c>
      <c r="G51" s="48">
        <f>AVERAGE(Every_Mth!N405,Every_Mth!N464,Every_Mth!N523,Every_Mth!N582,Every_Mth!N641,Every_Mth!N700,Every_Mth!N759,Every_Mth!N818,Every_Mth!N877,Every_Mth!N936,Every_Mth!N995,Every_Mth!N1054)</f>
        <v>17595.75</v>
      </c>
      <c r="H51" s="48">
        <f>AVERAGE(Every_Mth!N51,Every_Mth!N110,Every_Mth!N169,Every_Mth!N228,Every_Mth!N287,Every_Mth!N346,Every_Mth!N405,Every_Mth!N464,Every_Mth!N523,Every_Mth!N582,Every_Mth!N641,Every_Mth!N700)</f>
        <v>17536.75</v>
      </c>
      <c r="I51" s="48">
        <v>882</v>
      </c>
      <c r="J51" s="48">
        <v>8140</v>
      </c>
      <c r="K51" s="48">
        <v>3116</v>
      </c>
      <c r="L51" s="48"/>
      <c r="M51" s="26"/>
      <c r="N51" s="110"/>
      <c r="O51" s="110"/>
      <c r="P51" s="110"/>
      <c r="Q51" s="110"/>
      <c r="R51" s="110">
        <v>4420</v>
      </c>
      <c r="S51" s="20">
        <v>8.1000000000000003E-2</v>
      </c>
      <c r="T51" s="48">
        <v>43666.93101772316</v>
      </c>
    </row>
    <row r="52" spans="1:20">
      <c r="A52" s="13" t="s">
        <v>154</v>
      </c>
      <c r="B52" s="14" t="s">
        <v>74</v>
      </c>
      <c r="C52" s="14">
        <v>2012</v>
      </c>
      <c r="D52" s="14" t="s">
        <v>98</v>
      </c>
      <c r="E52" s="48">
        <f>AVERAGE(Every_Mth!M406,Every_Mth!M465,Every_Mth!M524,Every_Mth!M583,Every_Mth!M642,Every_Mth!M701,Every_Mth!M760,Every_Mth!M819,Every_Mth!M878,Every_Mth!M937,Every_Mth!M996,Every_Mth!M1055)</f>
        <v>13893.416666666666</v>
      </c>
      <c r="F52" s="48">
        <f>AVERAGE(Every_Mth!M52,Every_Mth!M111,Every_Mth!M170,Every_Mth!M229,Every_Mth!M288,Every_Mth!M347,Every_Mth!M406,Every_Mth!M465,Every_Mth!M524,Every_Mth!M583,Every_Mth!M642,Every_Mth!M701)</f>
        <v>13399.333333333334</v>
      </c>
      <c r="G52" s="48">
        <f>AVERAGE(Every_Mth!N406,Every_Mth!N465,Every_Mth!N524,Every_Mth!N583,Every_Mth!N642,Every_Mth!N701,Every_Mth!N760,Every_Mth!N819,Every_Mth!N878,Every_Mth!N937,Every_Mth!N996,Every_Mth!N1055)</f>
        <v>28692.083333333332</v>
      </c>
      <c r="H52" s="48">
        <f>AVERAGE(Every_Mth!N52,Every_Mth!N111,Every_Mth!N170,Every_Mth!N229,Every_Mth!N288,Every_Mth!N347,Every_Mth!N406,Every_Mth!N465,Every_Mth!N524,Every_Mth!N583,Every_Mth!N642,Every_Mth!N701)</f>
        <v>27877.5</v>
      </c>
      <c r="I52" s="48">
        <v>1886</v>
      </c>
      <c r="J52" s="48">
        <v>16040</v>
      </c>
      <c r="K52" s="48">
        <v>11878</v>
      </c>
      <c r="L52" s="48"/>
      <c r="M52" s="26"/>
      <c r="N52" s="110"/>
      <c r="O52" s="110"/>
      <c r="P52" s="110"/>
      <c r="Q52" s="110"/>
      <c r="R52" s="110">
        <v>11180</v>
      </c>
      <c r="S52" s="20">
        <v>6.7000000000000004E-2</v>
      </c>
      <c r="T52" s="48">
        <v>72926.386569485534</v>
      </c>
    </row>
    <row r="53" spans="1:20">
      <c r="A53" s="13" t="s">
        <v>155</v>
      </c>
      <c r="B53" s="14" t="s">
        <v>74</v>
      </c>
      <c r="C53" s="14">
        <v>2012</v>
      </c>
      <c r="D53" s="14" t="s">
        <v>98</v>
      </c>
      <c r="E53" s="48">
        <f>AVERAGE(Every_Mth!M407,Every_Mth!M466,Every_Mth!M525,Every_Mth!M584,Every_Mth!M643,Every_Mth!M702,Every_Mth!M761,Every_Mth!M820,Every_Mth!M879,Every_Mth!M938,Every_Mth!M997,Every_Mth!M1056)</f>
        <v>14486.25</v>
      </c>
      <c r="F53" s="48">
        <f>AVERAGE(Every_Mth!M53,Every_Mth!M112,Every_Mth!M171,Every_Mth!M230,Every_Mth!M289,Every_Mth!M348,Every_Mth!M407,Every_Mth!M466,Every_Mth!M525,Every_Mth!M584,Every_Mth!M643,Every_Mth!M702)</f>
        <v>14190.75</v>
      </c>
      <c r="G53" s="48">
        <f>AVERAGE(Every_Mth!N407,Every_Mth!N466,Every_Mth!N525,Every_Mth!N584,Every_Mth!N643,Every_Mth!N702,Every_Mth!N761,Every_Mth!N820,Every_Mth!N879,Every_Mth!N938,Every_Mth!N997,Every_Mth!N1056)</f>
        <v>32711.166666666668</v>
      </c>
      <c r="H53" s="48">
        <f>AVERAGE(Every_Mth!N53,Every_Mth!N112,Every_Mth!N171,Every_Mth!N230,Every_Mth!N289,Every_Mth!N348,Every_Mth!N407,Every_Mth!N466,Every_Mth!N525,Every_Mth!N584,Every_Mth!N643,Every_Mth!N702)</f>
        <v>32135.916666666668</v>
      </c>
      <c r="I53" s="48">
        <v>866</v>
      </c>
      <c r="J53" s="48">
        <v>20351</v>
      </c>
      <c r="K53" s="48">
        <v>13341</v>
      </c>
      <c r="L53" s="48"/>
      <c r="M53" s="26"/>
      <c r="N53" s="110"/>
      <c r="O53" s="110"/>
      <c r="P53" s="110"/>
      <c r="Q53" s="110"/>
      <c r="R53" s="110">
        <v>8597</v>
      </c>
      <c r="S53" s="20">
        <v>0.08</v>
      </c>
      <c r="T53" s="48">
        <v>76854.923104213172</v>
      </c>
    </row>
    <row r="54" spans="1:20">
      <c r="A54" s="13" t="s">
        <v>156</v>
      </c>
      <c r="B54" s="14" t="s">
        <v>74</v>
      </c>
      <c r="C54" s="14">
        <v>2012</v>
      </c>
      <c r="D54" s="14" t="s">
        <v>98</v>
      </c>
      <c r="E54" s="48">
        <f>AVERAGE(Every_Mth!M408,Every_Mth!M467,Every_Mth!M526,Every_Mth!M585,Every_Mth!M644,Every_Mth!M703,Every_Mth!M762,Every_Mth!M821,Every_Mth!M880,Every_Mth!M939,Every_Mth!M998,Every_Mth!M1057)</f>
        <v>50784</v>
      </c>
      <c r="F54" s="48">
        <f>AVERAGE(Every_Mth!M54,Every_Mth!M113,Every_Mth!M172,Every_Mth!M231,Every_Mth!M290,Every_Mth!M349,Every_Mth!M408,Every_Mth!M467,Every_Mth!M526,Every_Mth!M585,Every_Mth!M644,Every_Mth!M703)</f>
        <v>48874.75</v>
      </c>
      <c r="G54" s="48">
        <f>AVERAGE(Every_Mth!N408,Every_Mth!N467,Every_Mth!N526,Every_Mth!N585,Every_Mth!N644,Every_Mth!N703,Every_Mth!N762,Every_Mth!N821,Every_Mth!N880,Every_Mth!N939,Every_Mth!N998,Every_Mth!N1057)</f>
        <v>108648.83333333333</v>
      </c>
      <c r="H54" s="48">
        <f>AVERAGE(Every_Mth!N54,Every_Mth!N113,Every_Mth!N172,Every_Mth!N231,Every_Mth!N290,Every_Mth!N349,Every_Mth!N408,Every_Mth!N467,Every_Mth!N526,Every_Mth!N585,Every_Mth!N644,Every_Mth!N703)</f>
        <v>105371.08333333333</v>
      </c>
      <c r="I54" s="48">
        <v>5507</v>
      </c>
      <c r="J54" s="48">
        <v>56627</v>
      </c>
      <c r="K54" s="48">
        <v>44837</v>
      </c>
      <c r="L54" s="48"/>
      <c r="M54" s="26"/>
      <c r="N54" s="110"/>
      <c r="O54" s="110"/>
      <c r="P54" s="110"/>
      <c r="Q54" s="110"/>
      <c r="R54" s="110">
        <v>43944</v>
      </c>
      <c r="S54" s="20">
        <v>8.4000000000000005E-2</v>
      </c>
      <c r="T54" s="48">
        <v>220690.56334095966</v>
      </c>
    </row>
    <row r="55" spans="1:20">
      <c r="A55" s="13" t="s">
        <v>157</v>
      </c>
      <c r="B55" s="14" t="s">
        <v>74</v>
      </c>
      <c r="C55" s="14">
        <v>2012</v>
      </c>
      <c r="D55" s="14" t="s">
        <v>98</v>
      </c>
      <c r="E55" s="48">
        <f>AVERAGE(Every_Mth!M409,Every_Mth!M468,Every_Mth!M527,Every_Mth!M586,Every_Mth!M645,Every_Mth!M704,Every_Mth!M763,Every_Mth!M822,Every_Mth!M881,Every_Mth!M940,Every_Mth!M999,Every_Mth!M1058)</f>
        <v>11487.916666666666</v>
      </c>
      <c r="F55" s="48">
        <f>AVERAGE(Every_Mth!M55,Every_Mth!M114,Every_Mth!M173,Every_Mth!M232,Every_Mth!M291,Every_Mth!M350,Every_Mth!M409,Every_Mth!M468,Every_Mth!M527,Every_Mth!M586,Every_Mth!M645,Every_Mth!M704)</f>
        <v>10881</v>
      </c>
      <c r="G55" s="48">
        <f>AVERAGE(Every_Mth!N409,Every_Mth!N468,Every_Mth!N527,Every_Mth!N586,Every_Mth!N645,Every_Mth!N704,Every_Mth!N763,Every_Mth!N822,Every_Mth!N881,Every_Mth!N940,Every_Mth!N999,Every_Mth!N1058)</f>
        <v>22652.75</v>
      </c>
      <c r="H55" s="48">
        <f>AVERAGE(Every_Mth!N55,Every_Mth!N114,Every_Mth!N173,Every_Mth!N232,Every_Mth!N291,Every_Mth!N350,Every_Mth!N409,Every_Mth!N468,Every_Mth!N527,Every_Mth!N586,Every_Mth!N645,Every_Mth!N704)</f>
        <v>21794.5</v>
      </c>
      <c r="I55" s="48">
        <v>922</v>
      </c>
      <c r="J55" s="48">
        <v>11666</v>
      </c>
      <c r="K55" s="48">
        <v>8532</v>
      </c>
      <c r="L55" s="48"/>
      <c r="M55" s="26"/>
      <c r="N55" s="110"/>
      <c r="O55" s="110"/>
      <c r="P55" s="110"/>
      <c r="Q55" s="110"/>
      <c r="R55" s="110">
        <v>5104</v>
      </c>
      <c r="S55" s="20">
        <v>0.111</v>
      </c>
      <c r="T55" s="48">
        <v>37038.968007884811</v>
      </c>
    </row>
    <row r="56" spans="1:20">
      <c r="A56" s="13" t="s">
        <v>158</v>
      </c>
      <c r="B56" s="14" t="s">
        <v>75</v>
      </c>
      <c r="C56" s="14">
        <v>2012</v>
      </c>
      <c r="D56" s="14" t="s">
        <v>98</v>
      </c>
      <c r="E56" s="48">
        <f>AVERAGE(Every_Mth!M410,Every_Mth!M469,Every_Mth!M528,Every_Mth!M587,Every_Mth!M646,Every_Mth!M705,Every_Mth!M764,Every_Mth!M823,Every_Mth!M882,Every_Mth!M941,Every_Mth!M1000,Every_Mth!M1059)</f>
        <v>12120.75</v>
      </c>
      <c r="F56" s="48">
        <f>AVERAGE(Every_Mth!M56,Every_Mth!M115,Every_Mth!M174,Every_Mth!M233,Every_Mth!M292,Every_Mth!M351,Every_Mth!M410,Every_Mth!M469,Every_Mth!M528,Every_Mth!M587,Every_Mth!M646,Every_Mth!M705)</f>
        <v>12280.833333333334</v>
      </c>
      <c r="G56" s="48">
        <f>AVERAGE(Every_Mth!N410,Every_Mth!N469,Every_Mth!N528,Every_Mth!N587,Every_Mth!N646,Every_Mth!N705,Every_Mth!N764,Every_Mth!N823,Every_Mth!N882,Every_Mth!N941,Every_Mth!N1000,Every_Mth!N1059)</f>
        <v>24181.916666666668</v>
      </c>
      <c r="H56" s="48">
        <f>AVERAGE(Every_Mth!N56,Every_Mth!N115,Every_Mth!N174,Every_Mth!N233,Every_Mth!N292,Every_Mth!N351,Every_Mth!N410,Every_Mth!N469,Every_Mth!N528,Every_Mth!N587,Every_Mth!N646,Every_Mth!N705)</f>
        <v>24701.916666666668</v>
      </c>
      <c r="I56" s="48">
        <v>821</v>
      </c>
      <c r="J56" s="48">
        <v>10508</v>
      </c>
      <c r="K56" s="48">
        <v>495</v>
      </c>
      <c r="L56" s="48"/>
      <c r="M56" s="26"/>
      <c r="N56" s="110"/>
      <c r="O56" s="110"/>
      <c r="P56" s="110"/>
      <c r="Q56" s="110"/>
      <c r="R56" s="110">
        <v>9329</v>
      </c>
      <c r="S56" s="20">
        <v>0.13400000000000001</v>
      </c>
      <c r="T56" s="48">
        <v>33388.903985567908</v>
      </c>
    </row>
    <row r="57" spans="1:20">
      <c r="A57" s="13" t="s">
        <v>159</v>
      </c>
      <c r="B57" s="14" t="s">
        <v>75</v>
      </c>
      <c r="C57" s="14">
        <v>2012</v>
      </c>
      <c r="D57" s="14" t="s">
        <v>98</v>
      </c>
      <c r="E57" s="48">
        <f>AVERAGE(Every_Mth!M411,Every_Mth!M470,Every_Mth!M529,Every_Mth!M588,Every_Mth!M647,Every_Mth!M706,Every_Mth!M765,Every_Mth!M824,Every_Mth!M883,Every_Mth!M942,Every_Mth!M1001,Every_Mth!M1060)</f>
        <v>157.83333333333334</v>
      </c>
      <c r="F57" s="48">
        <f>AVERAGE(Every_Mth!M57,Every_Mth!M116,Every_Mth!M175,Every_Mth!M234,Every_Mth!M293,Every_Mth!M352,Every_Mth!M411,Every_Mth!M470,Every_Mth!M529,Every_Mth!M588,Every_Mth!M647,Every_Mth!M706)</f>
        <v>146.41666666666666</v>
      </c>
      <c r="G57" s="48">
        <f>AVERAGE(Every_Mth!N411,Every_Mth!N470,Every_Mth!N529,Every_Mth!N588,Every_Mth!N647,Every_Mth!N706,Every_Mth!N765,Every_Mth!N824,Every_Mth!N883,Every_Mth!N942,Every_Mth!N1001,Every_Mth!N1060)</f>
        <v>302.16666666666669</v>
      </c>
      <c r="H57" s="48">
        <f>AVERAGE(Every_Mth!N57,Every_Mth!N116,Every_Mth!N175,Every_Mth!N234,Every_Mth!N293,Every_Mth!N352,Every_Mth!N411,Every_Mth!N470,Every_Mth!N529,Every_Mth!N588,Every_Mth!N647,Every_Mth!N706)</f>
        <v>283.75</v>
      </c>
      <c r="I57" s="48">
        <v>23</v>
      </c>
      <c r="J57" s="48">
        <v>95</v>
      </c>
      <c r="K57" s="48">
        <v>4</v>
      </c>
      <c r="L57" s="48"/>
      <c r="M57" s="26"/>
      <c r="N57" s="110"/>
      <c r="O57" s="110"/>
      <c r="P57" s="110"/>
      <c r="Q57" s="110"/>
      <c r="R57" s="110">
        <v>99</v>
      </c>
      <c r="S57" s="20">
        <v>0.14300000000000002</v>
      </c>
      <c r="T57" s="48">
        <v>622.60235294117649</v>
      </c>
    </row>
    <row r="58" spans="1:20">
      <c r="A58" s="13" t="s">
        <v>160</v>
      </c>
      <c r="B58" s="14" t="s">
        <v>75</v>
      </c>
      <c r="C58" s="14">
        <v>2012</v>
      </c>
      <c r="D58" s="14" t="s">
        <v>98</v>
      </c>
      <c r="E58" s="48">
        <f>AVERAGE(Every_Mth!M412,Every_Mth!M471,Every_Mth!M530,Every_Mth!M589,Every_Mth!M648,Every_Mth!M707,Every_Mth!M766,Every_Mth!M825,Every_Mth!M884,Every_Mth!M943,Every_Mth!M1002,Every_Mth!M1061)</f>
        <v>2834.1666666666665</v>
      </c>
      <c r="F58" s="48">
        <f>AVERAGE(Every_Mth!M58,Every_Mth!M117,Every_Mth!M176,Every_Mth!M235,Every_Mth!M294,Every_Mth!M353,Every_Mth!M412,Every_Mth!M471,Every_Mth!M530,Every_Mth!M589,Every_Mth!M648,Every_Mth!M707)</f>
        <v>2720</v>
      </c>
      <c r="G58" s="48">
        <f>AVERAGE(Every_Mth!N412,Every_Mth!N471,Every_Mth!N530,Every_Mth!N589,Every_Mth!N648,Every_Mth!N707,Every_Mth!N766,Every_Mth!N825,Every_Mth!N884,Every_Mth!N943,Every_Mth!N1002,Every_Mth!N1061)</f>
        <v>6338.666666666667</v>
      </c>
      <c r="H58" s="48">
        <f>AVERAGE(Every_Mth!N58,Every_Mth!N117,Every_Mth!N176,Every_Mth!N235,Every_Mth!N294,Every_Mth!N353,Every_Mth!N412,Every_Mth!N471,Every_Mth!N530,Every_Mth!N589,Every_Mth!N648,Every_Mth!N707)</f>
        <v>6124.083333333333</v>
      </c>
      <c r="I58" s="48">
        <v>220</v>
      </c>
      <c r="J58" s="48">
        <v>2701</v>
      </c>
      <c r="K58" s="48">
        <v>180</v>
      </c>
      <c r="L58" s="48"/>
      <c r="M58" s="26"/>
      <c r="N58" s="110"/>
      <c r="O58" s="110"/>
      <c r="P58" s="110"/>
      <c r="Q58" s="110"/>
      <c r="R58" s="110">
        <v>2441</v>
      </c>
      <c r="S58" s="20">
        <v>0.153</v>
      </c>
      <c r="T58" s="48">
        <v>10259.458524987615</v>
      </c>
    </row>
    <row r="59" spans="1:20">
      <c r="A59" s="13" t="s">
        <v>161</v>
      </c>
      <c r="B59" s="14" t="s">
        <v>74</v>
      </c>
      <c r="C59" s="14">
        <v>2012</v>
      </c>
      <c r="D59" s="14" t="s">
        <v>98</v>
      </c>
      <c r="E59" s="48">
        <f>AVERAGE(Every_Mth!M413,Every_Mth!M472,Every_Mth!M531,Every_Mth!M590,Every_Mth!M649,Every_Mth!M708,Every_Mth!M767,Every_Mth!M826,Every_Mth!M885,Every_Mth!M944,Every_Mth!M1003,Every_Mth!M1062)</f>
        <v>20453.583333333332</v>
      </c>
      <c r="F59" s="48">
        <f>AVERAGE(Every_Mth!M59,Every_Mth!M118,Every_Mth!M177,Every_Mth!M236,Every_Mth!M295,Every_Mth!M354,Every_Mth!M413,Every_Mth!M472,Every_Mth!M531,Every_Mth!M590,Every_Mth!M649,Every_Mth!M708)</f>
        <v>19838.666666666668</v>
      </c>
      <c r="G59" s="48">
        <f>AVERAGE(Every_Mth!N413,Every_Mth!N472,Every_Mth!N531,Every_Mth!N590,Every_Mth!N649,Every_Mth!N708,Every_Mth!N767,Every_Mth!N826,Every_Mth!N885,Every_Mth!N944,Every_Mth!N1003,Every_Mth!N1062)</f>
        <v>41033.833333333336</v>
      </c>
      <c r="H59" s="48">
        <f>AVERAGE(Every_Mth!N59,Every_Mth!N118,Every_Mth!N177,Every_Mth!N236,Every_Mth!N295,Every_Mth!N354,Every_Mth!N413,Every_Mth!N472,Every_Mth!N531,Every_Mth!N590,Every_Mth!N649,Every_Mth!N708)</f>
        <v>40115.416666666664</v>
      </c>
      <c r="I59" s="48">
        <v>1473</v>
      </c>
      <c r="J59" s="48">
        <v>19347</v>
      </c>
      <c r="K59" s="48">
        <v>6772</v>
      </c>
      <c r="L59" s="48"/>
      <c r="M59" s="26"/>
      <c r="N59" s="110"/>
      <c r="O59" s="110"/>
      <c r="P59" s="110"/>
      <c r="Q59" s="110"/>
      <c r="R59" s="110">
        <v>11520</v>
      </c>
      <c r="S59" s="20">
        <v>0.10099999999999999</v>
      </c>
      <c r="T59" s="48">
        <v>65053.44049755804</v>
      </c>
    </row>
    <row r="60" spans="1:20">
      <c r="A60" s="13" t="s">
        <v>162</v>
      </c>
      <c r="B60" s="14" t="s">
        <v>74</v>
      </c>
      <c r="C60" s="14">
        <v>2012</v>
      </c>
      <c r="D60" s="14" t="s">
        <v>98</v>
      </c>
      <c r="E60" s="48">
        <f>AVERAGE(Every_Mth!M414,Every_Mth!M473,Every_Mth!M532,Every_Mth!M591,Every_Mth!M650,Every_Mth!M709,Every_Mth!M768,Every_Mth!M827,Every_Mth!M886,Every_Mth!M945,Every_Mth!M1004,Every_Mth!M1063)</f>
        <v>19064.25</v>
      </c>
      <c r="F60" s="48">
        <f>AVERAGE(Every_Mth!M60,Every_Mth!M119,Every_Mth!M178,Every_Mth!M237,Every_Mth!M296,Every_Mth!M355,Every_Mth!M414,Every_Mth!M473,Every_Mth!M532,Every_Mth!M591,Every_Mth!M650,Every_Mth!M709)</f>
        <v>17955.25</v>
      </c>
      <c r="G60" s="48">
        <f>AVERAGE(Every_Mth!N414,Every_Mth!N473,Every_Mth!N532,Every_Mth!N591,Every_Mth!N650,Every_Mth!N709,Every_Mth!N768,Every_Mth!N827,Every_Mth!N886,Every_Mth!N945,Every_Mth!N1004,Every_Mth!N1063)</f>
        <v>35087.166666666664</v>
      </c>
      <c r="H60" s="48">
        <f>AVERAGE(Every_Mth!N60,Every_Mth!N119,Every_Mth!N178,Every_Mth!N237,Every_Mth!N296,Every_Mth!N355,Every_Mth!N414,Every_Mth!N473,Every_Mth!N532,Every_Mth!N591,Every_Mth!N650,Every_Mth!N709)</f>
        <v>33699.583333333336</v>
      </c>
      <c r="I60" s="48">
        <v>1870</v>
      </c>
      <c r="J60" s="48">
        <v>17154</v>
      </c>
      <c r="K60" s="48">
        <v>10341</v>
      </c>
      <c r="L60" s="48"/>
      <c r="M60" s="26"/>
      <c r="N60" s="110"/>
      <c r="O60" s="110"/>
      <c r="P60" s="110"/>
      <c r="Q60" s="110"/>
      <c r="R60" s="110">
        <v>8571</v>
      </c>
      <c r="S60" s="20">
        <v>8.5999999999999993E-2</v>
      </c>
      <c r="T60" s="48">
        <v>74079.336998473358</v>
      </c>
    </row>
    <row r="61" spans="1:20">
      <c r="A61" s="13" t="s">
        <v>163</v>
      </c>
      <c r="B61" s="14" t="s">
        <v>75</v>
      </c>
      <c r="C61" s="14">
        <v>2012</v>
      </c>
      <c r="D61" s="14" t="s">
        <v>98</v>
      </c>
      <c r="E61" s="48">
        <f>AVERAGE(Every_Mth!M415,Every_Mth!M474,Every_Mth!M533,Every_Mth!M592,Every_Mth!M651,Every_Mth!M710,Every_Mth!M769,Every_Mth!M828,Every_Mth!M887,Every_Mth!M946,Every_Mth!M1005,Every_Mth!M1064)</f>
        <v>40826</v>
      </c>
      <c r="F61" s="48">
        <f>AVERAGE(Every_Mth!M61,Every_Mth!M120,Every_Mth!M179,Every_Mth!M238,Every_Mth!M297,Every_Mth!M356,Every_Mth!M415,Every_Mth!M474,Every_Mth!M533,Every_Mth!M592,Every_Mth!M651,Every_Mth!M710)</f>
        <v>39576.666666666664</v>
      </c>
      <c r="G61" s="48">
        <f>AVERAGE(Every_Mth!N415,Every_Mth!N474,Every_Mth!N533,Every_Mth!N592,Every_Mth!N651,Every_Mth!N710,Every_Mth!N769,Every_Mth!N828,Every_Mth!N887,Every_Mth!N946,Every_Mth!N1005,Every_Mth!N1064)</f>
        <v>89982</v>
      </c>
      <c r="H61" s="48">
        <f>AVERAGE(Every_Mth!N61,Every_Mth!N120,Every_Mth!N179,Every_Mth!N238,Every_Mth!N297,Every_Mth!N356,Every_Mth!N415,Every_Mth!N474,Every_Mth!N533,Every_Mth!N592,Every_Mth!N651,Every_Mth!N710)</f>
        <v>88080.583333333328</v>
      </c>
      <c r="I61" s="48">
        <v>2464</v>
      </c>
      <c r="J61" s="48">
        <v>44790</v>
      </c>
      <c r="K61" s="48">
        <v>17992</v>
      </c>
      <c r="L61" s="48"/>
      <c r="M61" s="26"/>
      <c r="N61" s="110"/>
      <c r="O61" s="110"/>
      <c r="P61" s="110"/>
      <c r="Q61" s="110"/>
      <c r="R61" s="110">
        <v>19745</v>
      </c>
      <c r="S61" s="20">
        <v>0.152</v>
      </c>
      <c r="T61" s="48">
        <v>117475.08863068646</v>
      </c>
    </row>
    <row r="62" spans="1:20">
      <c r="A62" s="13" t="s">
        <v>164</v>
      </c>
      <c r="B62" s="14" t="s">
        <v>75</v>
      </c>
      <c r="C62" s="14">
        <v>2012</v>
      </c>
      <c r="D62" s="14" t="s">
        <v>98</v>
      </c>
      <c r="E62" s="48">
        <f>AVERAGE(Every_Mth!M416,Every_Mth!M475,Every_Mth!M534,Every_Mth!M593,Every_Mth!M652,Every_Mth!M711,Every_Mth!M770,Every_Mth!M829,Every_Mth!M888,Every_Mth!M947,Every_Mth!M1006,Every_Mth!M1065)</f>
        <v>5070.583333333333</v>
      </c>
      <c r="F62" s="48">
        <f>AVERAGE(Every_Mth!M62,Every_Mth!M121,Every_Mth!M180,Every_Mth!M239,Every_Mth!M298,Every_Mth!M357,Every_Mth!M416,Every_Mth!M475,Every_Mth!M534,Every_Mth!M593,Every_Mth!M652,Every_Mth!M711)</f>
        <v>4927.833333333333</v>
      </c>
      <c r="G62" s="48">
        <f>AVERAGE(Every_Mth!N416,Every_Mth!N475,Every_Mth!N534,Every_Mth!N593,Every_Mth!N652,Every_Mth!N711,Every_Mth!N770,Every_Mth!N829,Every_Mth!N888,Every_Mth!N947,Every_Mth!N1006,Every_Mth!N1065)</f>
        <v>12182.333333333334</v>
      </c>
      <c r="H62" s="48">
        <f>AVERAGE(Every_Mth!N62,Every_Mth!N121,Every_Mth!N180,Every_Mth!N239,Every_Mth!N298,Every_Mth!N357,Every_Mth!N416,Every_Mth!N475,Every_Mth!N534,Every_Mth!N593,Every_Mth!N652,Every_Mth!N711)</f>
        <v>11926.416666666666</v>
      </c>
      <c r="I62" s="48">
        <v>306</v>
      </c>
      <c r="J62" s="48">
        <v>6271</v>
      </c>
      <c r="K62" s="48">
        <v>2311</v>
      </c>
      <c r="L62" s="48"/>
      <c r="M62" s="26"/>
      <c r="N62" s="110"/>
      <c r="O62" s="110"/>
      <c r="P62" s="110"/>
      <c r="Q62" s="110"/>
      <c r="R62" s="110">
        <v>3661</v>
      </c>
      <c r="S62" s="20">
        <v>0.17600000000000002</v>
      </c>
      <c r="T62" s="48">
        <v>20846.288</v>
      </c>
    </row>
    <row r="63" spans="1:20">
      <c r="A63" s="13" t="s">
        <v>165</v>
      </c>
      <c r="B63" s="14" t="s">
        <v>75</v>
      </c>
      <c r="C63" s="14">
        <v>2012</v>
      </c>
      <c r="D63" s="14" t="s">
        <v>98</v>
      </c>
      <c r="E63" s="48">
        <f>AVERAGE(Every_Mth!M417,Every_Mth!M476,Every_Mth!M535,Every_Mth!M594,Every_Mth!M653,Every_Mth!M712,Every_Mth!M771,Every_Mth!M830,Every_Mth!M889,Every_Mth!M948,Every_Mth!M1007,Every_Mth!M1066)</f>
        <v>4194.666666666667</v>
      </c>
      <c r="F63" s="48">
        <f>AVERAGE(Every_Mth!M63,Every_Mth!M122,Every_Mth!M181,Every_Mth!M240,Every_Mth!M299,Every_Mth!M358,Every_Mth!M417,Every_Mth!M476,Every_Mth!M535,Every_Mth!M594,Every_Mth!M653,Every_Mth!M712)</f>
        <v>4126.083333333333</v>
      </c>
      <c r="G63" s="48">
        <f>AVERAGE(Every_Mth!N417,Every_Mth!N476,Every_Mth!N535,Every_Mth!N594,Every_Mth!N653,Every_Mth!N712,Every_Mth!N771,Every_Mth!N830,Every_Mth!N889,Every_Mth!N948,Every_Mth!N1007,Every_Mth!N1066)</f>
        <v>9737.6666666666661</v>
      </c>
      <c r="H63" s="48">
        <f>AVERAGE(Every_Mth!N63,Every_Mth!N122,Every_Mth!N181,Every_Mth!N240,Every_Mth!N299,Every_Mth!N358,Every_Mth!N417,Every_Mth!N476,Every_Mth!N535,Every_Mth!N594,Every_Mth!N653,Every_Mth!N712)</f>
        <v>9693.5833333333339</v>
      </c>
      <c r="I63" s="48">
        <v>259</v>
      </c>
      <c r="J63" s="48">
        <v>4855</v>
      </c>
      <c r="K63" s="48">
        <v>1161</v>
      </c>
      <c r="L63" s="48"/>
      <c r="M63" s="26"/>
      <c r="N63" s="110"/>
      <c r="O63" s="110"/>
      <c r="P63" s="110"/>
      <c r="Q63" s="110"/>
      <c r="R63" s="110">
        <v>3057</v>
      </c>
      <c r="S63" s="20">
        <v>0.13900000000000001</v>
      </c>
      <c r="T63" s="48">
        <v>14556.19699118644</v>
      </c>
    </row>
    <row r="64" spans="1:20">
      <c r="A64" s="13" t="s">
        <v>166</v>
      </c>
      <c r="B64" s="14" t="s">
        <v>75</v>
      </c>
      <c r="C64" s="14">
        <v>2012</v>
      </c>
      <c r="D64" s="14" t="s">
        <v>98</v>
      </c>
      <c r="E64" s="48">
        <f>AVERAGE(Every_Mth!M418,Every_Mth!M477,Every_Mth!M536,Every_Mth!M595,Every_Mth!M654,Every_Mth!M713,Every_Mth!M772,Every_Mth!M831,Every_Mth!M890,Every_Mth!M949,Every_Mth!M1008,Every_Mth!M1067)</f>
        <v>789.83333333333337</v>
      </c>
      <c r="F64" s="48">
        <f>AVERAGE(Every_Mth!M64,Every_Mth!M123,Every_Mth!M182,Every_Mth!M241,Every_Mth!M300,Every_Mth!M359,Every_Mth!M418,Every_Mth!M477,Every_Mth!M536,Every_Mth!M595,Every_Mth!M654,Every_Mth!M713)</f>
        <v>774.16666666666663</v>
      </c>
      <c r="G64" s="48">
        <f>AVERAGE(Every_Mth!N418,Every_Mth!N477,Every_Mth!N536,Every_Mth!N595,Every_Mth!N654,Every_Mth!N713,Every_Mth!N772,Every_Mth!N831,Every_Mth!N890,Every_Mth!N949,Every_Mth!N1008,Every_Mth!N1067)</f>
        <v>1577.8333333333333</v>
      </c>
      <c r="H64" s="48">
        <f>AVERAGE(Every_Mth!N64,Every_Mth!N123,Every_Mth!N182,Every_Mth!N241,Every_Mth!N300,Every_Mth!N359,Every_Mth!N418,Every_Mth!N477,Every_Mth!N536,Every_Mth!N595,Every_Mth!N654,Every_Mth!N713)</f>
        <v>1563.3333333333333</v>
      </c>
      <c r="I64" s="48">
        <v>74</v>
      </c>
      <c r="J64" s="48">
        <v>604</v>
      </c>
      <c r="K64" s="48">
        <v>8</v>
      </c>
      <c r="L64" s="48"/>
      <c r="M64" s="26"/>
      <c r="N64" s="110"/>
      <c r="O64" s="110"/>
      <c r="P64" s="110"/>
      <c r="Q64" s="110"/>
      <c r="R64" s="110">
        <v>655</v>
      </c>
      <c r="S64" s="20">
        <v>0.158</v>
      </c>
      <c r="T64" s="48">
        <v>3087.6887005649719</v>
      </c>
    </row>
    <row r="65" spans="1:20">
      <c r="A65" s="13" t="s">
        <v>167</v>
      </c>
      <c r="B65" s="14" t="s">
        <v>74</v>
      </c>
      <c r="C65" s="14">
        <v>2012</v>
      </c>
      <c r="D65" s="14" t="s">
        <v>98</v>
      </c>
      <c r="E65" s="48">
        <f>AVERAGE(Every_Mth!M419,Every_Mth!M478,Every_Mth!M537,Every_Mth!M596,Every_Mth!M655,Every_Mth!M714,Every_Mth!M773,Every_Mth!M832,Every_Mth!M891,Every_Mth!M950,Every_Mth!M1009,Every_Mth!M1068)</f>
        <v>45588.666666666664</v>
      </c>
      <c r="F65" s="48">
        <f>AVERAGE(Every_Mth!M65,Every_Mth!M124,Every_Mth!M183,Every_Mth!M242,Every_Mth!M301,Every_Mth!M360,Every_Mth!M419,Every_Mth!M478,Every_Mth!M537,Every_Mth!M596,Every_Mth!M655,Every_Mth!M714)</f>
        <v>44133.75</v>
      </c>
      <c r="G65" s="48">
        <f>AVERAGE(Every_Mth!N419,Every_Mth!N478,Every_Mth!N537,Every_Mth!N596,Every_Mth!N655,Every_Mth!N714,Every_Mth!N773,Every_Mth!N832,Every_Mth!N891,Every_Mth!N950,Every_Mth!N1009,Every_Mth!N1068)</f>
        <v>113012.66666666667</v>
      </c>
      <c r="H65" s="48">
        <f>AVERAGE(Every_Mth!N65,Every_Mth!N124,Every_Mth!N183,Every_Mth!N242,Every_Mth!N301,Every_Mth!N360,Every_Mth!N419,Every_Mth!N478,Every_Mth!N537,Every_Mth!N596,Every_Mth!N655,Every_Mth!N714)</f>
        <v>110247</v>
      </c>
      <c r="I65" s="48">
        <v>2949</v>
      </c>
      <c r="J65" s="48">
        <v>64076</v>
      </c>
      <c r="K65" s="48">
        <v>36803</v>
      </c>
      <c r="L65" s="48"/>
      <c r="M65" s="26"/>
      <c r="N65" s="110"/>
      <c r="O65" s="110"/>
      <c r="P65" s="110"/>
      <c r="Q65" s="110"/>
      <c r="R65" s="110">
        <v>17288</v>
      </c>
      <c r="S65" s="20">
        <v>0.158</v>
      </c>
      <c r="T65" s="48">
        <v>151607.16820745409</v>
      </c>
    </row>
    <row r="66" spans="1:20">
      <c r="A66" s="13" t="s">
        <v>168</v>
      </c>
      <c r="B66" s="14" t="s">
        <v>75</v>
      </c>
      <c r="C66" s="14">
        <v>2012</v>
      </c>
      <c r="D66" s="14" t="s">
        <v>98</v>
      </c>
      <c r="E66" s="48">
        <f>AVERAGE(Every_Mth!M420,Every_Mth!M479,Every_Mth!M538,Every_Mth!M597,Every_Mth!M656,Every_Mth!M715,Every_Mth!M774,Every_Mth!M833,Every_Mth!M892,Every_Mth!M951,Every_Mth!M1010,Every_Mth!M1069)</f>
        <v>2819.6666666666665</v>
      </c>
      <c r="F66" s="48">
        <f>AVERAGE(Every_Mth!M66,Every_Mth!M125,Every_Mth!M184,Every_Mth!M243,Every_Mth!M302,Every_Mth!M361,Every_Mth!M420,Every_Mth!M479,Every_Mth!M538,Every_Mth!M597,Every_Mth!M656,Every_Mth!M715)</f>
        <v>2756.6666666666665</v>
      </c>
      <c r="G66" s="48">
        <f>AVERAGE(Every_Mth!N420,Every_Mth!N479,Every_Mth!N538,Every_Mth!N597,Every_Mth!N656,Every_Mth!N715,Every_Mth!N774,Every_Mth!N833,Every_Mth!N892,Every_Mth!N951,Every_Mth!N1010,Every_Mth!N1069)</f>
        <v>5199.333333333333</v>
      </c>
      <c r="H66" s="48">
        <f>AVERAGE(Every_Mth!N66,Every_Mth!N125,Every_Mth!N184,Every_Mth!N243,Every_Mth!N302,Every_Mth!N361,Every_Mth!N420,Every_Mth!N479,Every_Mth!N538,Every_Mth!N597,Every_Mth!N656,Every_Mth!N715)</f>
        <v>5156.083333333333</v>
      </c>
      <c r="I66" s="48">
        <v>265</v>
      </c>
      <c r="J66" s="48">
        <v>1962</v>
      </c>
      <c r="K66" s="48">
        <v>65</v>
      </c>
      <c r="L66" s="48"/>
      <c r="M66" s="26"/>
      <c r="N66" s="110"/>
      <c r="O66" s="110"/>
      <c r="P66" s="110"/>
      <c r="Q66" s="110"/>
      <c r="R66" s="110">
        <v>1618</v>
      </c>
      <c r="S66" s="20">
        <v>0.11599999999999999</v>
      </c>
      <c r="T66" s="48">
        <v>8975.860277894737</v>
      </c>
    </row>
    <row r="67" spans="1:20">
      <c r="A67" s="13" t="s">
        <v>169</v>
      </c>
      <c r="B67" s="14" t="s">
        <v>74</v>
      </c>
      <c r="C67" s="14">
        <v>2012</v>
      </c>
      <c r="D67" s="14" t="s">
        <v>98</v>
      </c>
      <c r="E67" s="48">
        <f>AVERAGE(Every_Mth!M421,Every_Mth!M480,Every_Mth!M539,Every_Mth!M598,Every_Mth!M657,Every_Mth!M716,Every_Mth!M775,Every_Mth!M834,Every_Mth!M893,Every_Mth!M952,Every_Mth!M1011,Every_Mth!M1070)</f>
        <v>32011.583333333332</v>
      </c>
      <c r="F67" s="48">
        <f>AVERAGE(Every_Mth!M67,Every_Mth!M126,Every_Mth!M185,Every_Mth!M244,Every_Mth!M303,Every_Mth!M362,Every_Mth!M421,Every_Mth!M480,Every_Mth!M539,Every_Mth!M598,Every_Mth!M657,Every_Mth!M716)</f>
        <v>30926.333333333332</v>
      </c>
      <c r="G67" s="48">
        <f>AVERAGE(Every_Mth!N421,Every_Mth!N480,Every_Mth!N539,Every_Mth!N598,Every_Mth!N657,Every_Mth!N716,Every_Mth!N775,Every_Mth!N834,Every_Mth!N893,Every_Mth!N952,Every_Mth!N1011,Every_Mth!N1070)</f>
        <v>66646.916666666672</v>
      </c>
      <c r="H67" s="48">
        <f>AVERAGE(Every_Mth!N67,Every_Mth!N126,Every_Mth!N185,Every_Mth!N244,Every_Mth!N303,Every_Mth!N362,Every_Mth!N421,Every_Mth!N480,Every_Mth!N539,Every_Mth!N598,Every_Mth!N657,Every_Mth!N716)</f>
        <v>65090.833333333336</v>
      </c>
      <c r="I67" s="48">
        <v>2757</v>
      </c>
      <c r="J67" s="48">
        <v>35426</v>
      </c>
      <c r="K67" s="48">
        <v>23314</v>
      </c>
      <c r="L67" s="48"/>
      <c r="M67" s="26"/>
      <c r="N67" s="110"/>
      <c r="O67" s="110"/>
      <c r="P67" s="110"/>
      <c r="Q67" s="110"/>
      <c r="R67" s="110">
        <v>14656</v>
      </c>
      <c r="S67" s="20">
        <v>0.09</v>
      </c>
      <c r="T67" s="48">
        <v>105819.89103852196</v>
      </c>
    </row>
    <row r="68" spans="1:20">
      <c r="A68" s="13" t="s">
        <v>170</v>
      </c>
      <c r="B68" s="14" t="s">
        <v>74</v>
      </c>
      <c r="C68" s="14">
        <v>2012</v>
      </c>
      <c r="D68" s="14" t="s">
        <v>98</v>
      </c>
      <c r="E68" s="48">
        <f>AVERAGE(Every_Mth!M422,Every_Mth!M481,Every_Mth!M540,Every_Mth!M599,Every_Mth!M658,Every_Mth!M717,Every_Mth!M776,Every_Mth!M835,Every_Mth!M894,Every_Mth!M953,Every_Mth!M1012,Every_Mth!M1071)</f>
        <v>7839.416666666667</v>
      </c>
      <c r="F68" s="48">
        <f>AVERAGE(Every_Mth!M68,Every_Mth!M127,Every_Mth!M186,Every_Mth!M245,Every_Mth!M304,Every_Mth!M363,Every_Mth!M422,Every_Mth!M481,Every_Mth!M540,Every_Mth!M599,Every_Mth!M658,Every_Mth!M717)</f>
        <v>7708.25</v>
      </c>
      <c r="G68" s="48">
        <f>AVERAGE(Every_Mth!N422,Every_Mth!N481,Every_Mth!N540,Every_Mth!N599,Every_Mth!N658,Every_Mth!N717,Every_Mth!N776,Every_Mth!N835,Every_Mth!N894,Every_Mth!N953,Every_Mth!N1012,Every_Mth!N1071)</f>
        <v>16913.916666666668</v>
      </c>
      <c r="H68" s="48">
        <f>AVERAGE(Every_Mth!N68,Every_Mth!N127,Every_Mth!N186,Every_Mth!N245,Every_Mth!N304,Every_Mth!N363,Every_Mth!N422,Every_Mth!N481,Every_Mth!N540,Every_Mth!N599,Every_Mth!N658,Every_Mth!N717)</f>
        <v>16837.333333333332</v>
      </c>
      <c r="I68" s="48">
        <v>627</v>
      </c>
      <c r="J68" s="48">
        <v>8261</v>
      </c>
      <c r="K68" s="48">
        <v>4871</v>
      </c>
      <c r="L68" s="48"/>
      <c r="M68" s="26"/>
      <c r="N68" s="110"/>
      <c r="O68" s="110"/>
      <c r="P68" s="110"/>
      <c r="Q68" s="110"/>
      <c r="R68" s="110">
        <v>5307</v>
      </c>
      <c r="S68" s="20">
        <v>0.115</v>
      </c>
      <c r="T68" s="48">
        <v>44017.736435320767</v>
      </c>
    </row>
    <row r="69" spans="1:20">
      <c r="A69" s="13" t="s">
        <v>171</v>
      </c>
      <c r="B69" s="14" t="s">
        <v>75</v>
      </c>
      <c r="C69" s="14">
        <v>2012</v>
      </c>
      <c r="D69" s="14" t="s">
        <v>98</v>
      </c>
      <c r="E69" s="48">
        <f>AVERAGE(Every_Mth!M423,Every_Mth!M482,Every_Mth!M541,Every_Mth!M600,Every_Mth!M659,Every_Mth!M718,Every_Mth!M777,Every_Mth!M836,Every_Mth!M895,Every_Mth!M954,Every_Mth!M1013,Every_Mth!M1072)</f>
        <v>5717.166666666667</v>
      </c>
      <c r="F69" s="48">
        <f>AVERAGE(Every_Mth!M69,Every_Mth!M128,Every_Mth!M187,Every_Mth!M246,Every_Mth!M305,Every_Mth!M364,Every_Mth!M423,Every_Mth!M482,Every_Mth!M541,Every_Mth!M600,Every_Mth!M659,Every_Mth!M718)</f>
        <v>5702.25</v>
      </c>
      <c r="G69" s="48">
        <f>AVERAGE(Every_Mth!N423,Every_Mth!N482,Every_Mth!N541,Every_Mth!N600,Every_Mth!N659,Every_Mth!N718,Every_Mth!N777,Every_Mth!N836,Every_Mth!N895,Every_Mth!N954,Every_Mth!N1013,Every_Mth!N1072)</f>
        <v>12901.833333333334</v>
      </c>
      <c r="H69" s="48">
        <f>AVERAGE(Every_Mth!N69,Every_Mth!N128,Every_Mth!N187,Every_Mth!N246,Every_Mth!N305,Every_Mth!N364,Every_Mth!N423,Every_Mth!N482,Every_Mth!N541,Every_Mth!N600,Every_Mth!N659,Every_Mth!N718)</f>
        <v>12882</v>
      </c>
      <c r="I69" s="48">
        <v>298</v>
      </c>
      <c r="J69" s="48">
        <v>6360</v>
      </c>
      <c r="K69" s="48">
        <v>1707</v>
      </c>
      <c r="L69" s="48"/>
      <c r="M69" s="26"/>
      <c r="N69" s="110"/>
      <c r="O69" s="110"/>
      <c r="P69" s="110"/>
      <c r="Q69" s="110"/>
      <c r="R69" s="110">
        <v>3772</v>
      </c>
      <c r="S69" s="20">
        <v>0.16899999999999998</v>
      </c>
      <c r="T69" s="48">
        <v>19439.976620000001</v>
      </c>
    </row>
    <row r="70" spans="1:20">
      <c r="A70" s="51" t="s">
        <v>172</v>
      </c>
      <c r="B70" s="14" t="s">
        <v>66</v>
      </c>
      <c r="C70" s="14">
        <v>2013</v>
      </c>
      <c r="D70" s="14" t="s">
        <v>99</v>
      </c>
      <c r="E70" s="48">
        <f>AVERAGE(Every_Mth!M1073,Every_Mth!M1132,Every_Mth!M1191,Every_Mth!M1250,Every_Mth!M1309,Every_Mth!M1368,Every_Mth!M1427,Every_Mth!M1486,Every_Mth!M1545,Every_Mth!M1604,Every_Mth!M1663,Every_Mth!M1722)</f>
        <v>2003807.6666666667</v>
      </c>
      <c r="F70" s="48">
        <f>AVERAGE(Every_Mth!M719,Every_Mth!M778,Every_Mth!M837,Every_Mth!M896,Every_Mth!M955,Every_Mth!M1014,Every_Mth!M1073,Every_Mth!M1132,Every_Mth!M1191,Every_Mth!M1250,Every_Mth!M1309,Every_Mth!M1368)</f>
        <v>1946340.9166666667</v>
      </c>
      <c r="G70" s="48">
        <f>AVERAGE(Every_Mth!N1073,Every_Mth!N1132,Every_Mth!N1191,Every_Mth!N1250,Every_Mth!N1309,Every_Mth!N1368,Every_Mth!N1427,Every_Mth!N1486,Every_Mth!N1545,Every_Mth!N1604,Every_Mth!N1663,Every_Mth!N1722)</f>
        <v>4331799.083333333</v>
      </c>
      <c r="H70" s="48">
        <f>AVERAGE(Every_Mth!N719,Every_Mth!N778,Every_Mth!N837,Every_Mth!N896,Every_Mth!N955,Every_Mth!N1014,Every_Mth!N1073,Every_Mth!N1132,Every_Mth!N1191,Every_Mth!N1250,Every_Mth!N1309,Every_Mth!N1368)</f>
        <v>4237437.416666667</v>
      </c>
      <c r="I70" s="48">
        <v>176557</v>
      </c>
      <c r="J70" s="48">
        <v>2272684</v>
      </c>
      <c r="K70" s="48">
        <v>1314549</v>
      </c>
      <c r="L70" s="48"/>
      <c r="M70" s="26"/>
      <c r="N70" s="110"/>
      <c r="O70" s="110"/>
      <c r="P70" s="110"/>
      <c r="Q70" s="110"/>
      <c r="R70" s="110">
        <v>1187606</v>
      </c>
      <c r="S70" s="22">
        <v>8.900000000000001E-2</v>
      </c>
      <c r="T70" s="48">
        <v>7166748.6884400006</v>
      </c>
    </row>
    <row r="71" spans="1:20">
      <c r="A71" s="51" t="s">
        <v>173</v>
      </c>
      <c r="B71" s="14" t="s">
        <v>74</v>
      </c>
      <c r="C71" s="14">
        <v>2013</v>
      </c>
      <c r="D71" s="14" t="s">
        <v>99</v>
      </c>
      <c r="E71" s="48">
        <f>AVERAGE(Every_Mth!M1074,Every_Mth!M1133,Every_Mth!M1192,Every_Mth!M1251,Every_Mth!M1310,Every_Mth!M1369,Every_Mth!M1428,Every_Mth!M1487,Every_Mth!M1546,Every_Mth!M1605,Every_Mth!M1664,Every_Mth!M1723)</f>
        <v>64105.666666666664</v>
      </c>
      <c r="F71" s="48">
        <f>AVERAGE(Every_Mth!M720,Every_Mth!M779,Every_Mth!M838,Every_Mth!M897,Every_Mth!M956,Every_Mth!M1015,Every_Mth!M1074,Every_Mth!M1133,Every_Mth!M1192,Every_Mth!M1251,Every_Mth!M1310,Every_Mth!M1369)</f>
        <v>63464.25</v>
      </c>
      <c r="G71" s="48">
        <f>AVERAGE(Every_Mth!N1074,Every_Mth!N1133,Every_Mth!N1192,Every_Mth!N1251,Every_Mth!N1310,Every_Mth!N1369,Every_Mth!N1428,Every_Mth!N1487,Every_Mth!N1546,Every_Mth!N1605,Every_Mth!N1664,Every_Mth!N1723)</f>
        <v>127744.83333333333</v>
      </c>
      <c r="H71" s="48">
        <f>AVERAGE(Every_Mth!N720,Every_Mth!N779,Every_Mth!N838,Every_Mth!N897,Every_Mth!N956,Every_Mth!N1015,Every_Mth!N1074,Every_Mth!N1133,Every_Mth!N1192,Every_Mth!N1251,Every_Mth!N1310,Every_Mth!N1369)</f>
        <v>127163.66666666667</v>
      </c>
      <c r="I71" s="48">
        <v>7267</v>
      </c>
      <c r="J71" s="48">
        <v>63938</v>
      </c>
      <c r="K71" s="48">
        <v>39263</v>
      </c>
      <c r="L71" s="48"/>
      <c r="M71" s="26"/>
      <c r="N71" s="110"/>
      <c r="O71" s="110"/>
      <c r="P71" s="110"/>
      <c r="Q71" s="110"/>
      <c r="R71" s="110">
        <v>48141</v>
      </c>
      <c r="S71" s="22">
        <v>7.2999999999999995E-2</v>
      </c>
      <c r="T71" s="48">
        <v>220033.77107802388</v>
      </c>
    </row>
    <row r="72" spans="1:20">
      <c r="A72" s="51" t="s">
        <v>174</v>
      </c>
      <c r="B72" s="14" t="s">
        <v>75</v>
      </c>
      <c r="C72" s="14">
        <v>2013</v>
      </c>
      <c r="D72" s="14" t="s">
        <v>99</v>
      </c>
      <c r="E72" s="48">
        <f>AVERAGE(Every_Mth!M1075,Every_Mth!M1134,Every_Mth!M1193,Every_Mth!M1252,Every_Mth!M1311,Every_Mth!M1370,Every_Mth!M1429,Every_Mth!M1488,Every_Mth!M1547,Every_Mth!M1606,Every_Mth!M1665,Every_Mth!M1724)</f>
        <v>103.08333333333333</v>
      </c>
      <c r="F72" s="48">
        <f>AVERAGE(Every_Mth!M721,Every_Mth!M780,Every_Mth!M839,Every_Mth!M898,Every_Mth!M957,Every_Mth!M1016,Every_Mth!M1075,Every_Mth!M1134,Every_Mth!M1193,Every_Mth!M1252,Every_Mth!M1311,Every_Mth!M1370)</f>
        <v>88.916666666666671</v>
      </c>
      <c r="G72" s="48">
        <f>AVERAGE(Every_Mth!N1075,Every_Mth!N1134,Every_Mth!N1193,Every_Mth!N1252,Every_Mth!N1311,Every_Mth!N1370,Every_Mth!N1429,Every_Mth!N1488,Every_Mth!N1547,Every_Mth!N1606,Every_Mth!N1665,Every_Mth!N1724)</f>
        <v>172.08333333333334</v>
      </c>
      <c r="H72" s="48">
        <f>AVERAGE(Every_Mth!N721,Every_Mth!N780,Every_Mth!N839,Every_Mth!N898,Every_Mth!N957,Every_Mth!N1016,Every_Mth!N1075,Every_Mth!N1134,Every_Mth!N1193,Every_Mth!N1252,Every_Mth!N1311,Every_Mth!N1370)</f>
        <v>156.91666666666666</v>
      </c>
      <c r="I72" s="48">
        <v>11</v>
      </c>
      <c r="J72" s="48">
        <v>62</v>
      </c>
      <c r="K72" s="48">
        <v>0</v>
      </c>
      <c r="L72" s="48"/>
      <c r="M72" s="26"/>
      <c r="N72" s="110"/>
      <c r="O72" s="110"/>
      <c r="P72" s="110"/>
      <c r="Q72" s="110"/>
      <c r="R72" s="110">
        <v>42</v>
      </c>
      <c r="S72" s="22">
        <v>9.8000000000000004E-2</v>
      </c>
      <c r="T72" s="48">
        <v>221.78022827041264</v>
      </c>
    </row>
    <row r="73" spans="1:20">
      <c r="A73" s="51" t="s">
        <v>175</v>
      </c>
      <c r="B73" s="14" t="s">
        <v>75</v>
      </c>
      <c r="C73" s="14">
        <v>2013</v>
      </c>
      <c r="D73" s="14" t="s">
        <v>99</v>
      </c>
      <c r="E73" s="48">
        <f>AVERAGE(Every_Mth!M1076,Every_Mth!M1135,Every_Mth!M1194,Every_Mth!M1253,Every_Mth!M1312,Every_Mth!M1371,Every_Mth!M1430,Every_Mth!M1489,Every_Mth!M1548,Every_Mth!M1607,Every_Mth!M1666,Every_Mth!M1725)</f>
        <v>1725.6666666666667</v>
      </c>
      <c r="F73" s="48">
        <f>AVERAGE(Every_Mth!M722,Every_Mth!M781,Every_Mth!M840,Every_Mth!M899,Every_Mth!M958,Every_Mth!M1017,Every_Mth!M1076,Every_Mth!M1135,Every_Mth!M1194,Every_Mth!M1253,Every_Mth!M1312,Every_Mth!M1371)</f>
        <v>1699</v>
      </c>
      <c r="G73" s="48">
        <f>AVERAGE(Every_Mth!N1076,Every_Mth!N1135,Every_Mth!N1194,Every_Mth!N1253,Every_Mth!N1312,Every_Mth!N1371,Every_Mth!N1430,Every_Mth!N1489,Every_Mth!N1548,Every_Mth!N1607,Every_Mth!N1666,Every_Mth!N1725)</f>
        <v>3347.8333333333335</v>
      </c>
      <c r="H73" s="48">
        <f>AVERAGE(Every_Mth!N722,Every_Mth!N781,Every_Mth!N840,Every_Mth!N899,Every_Mth!N958,Every_Mth!N1017,Every_Mth!N1076,Every_Mth!N1135,Every_Mth!N1194,Every_Mth!N1253,Every_Mth!N1312,Every_Mth!N1371)</f>
        <v>3285.75</v>
      </c>
      <c r="I73" s="48">
        <v>194</v>
      </c>
      <c r="J73" s="48">
        <v>1298</v>
      </c>
      <c r="K73" s="48">
        <v>98</v>
      </c>
      <c r="L73" s="48"/>
      <c r="M73" s="26"/>
      <c r="N73" s="110"/>
      <c r="O73" s="110"/>
      <c r="P73" s="110"/>
      <c r="Q73" s="110"/>
      <c r="R73" s="110">
        <v>674</v>
      </c>
      <c r="S73" s="22">
        <v>0.10300000000000001</v>
      </c>
      <c r="T73" s="48">
        <v>4989.423287006146</v>
      </c>
    </row>
    <row r="74" spans="1:20">
      <c r="A74" s="51" t="s">
        <v>176</v>
      </c>
      <c r="B74" s="14" t="s">
        <v>75</v>
      </c>
      <c r="C74" s="14">
        <v>2013</v>
      </c>
      <c r="D74" s="14" t="s">
        <v>99</v>
      </c>
      <c r="E74" s="48">
        <f>AVERAGE(Every_Mth!M1077,Every_Mth!M1136,Every_Mth!M1195,Every_Mth!M1254,Every_Mth!M1313,Every_Mth!M1372,Every_Mth!M1431,Every_Mth!M1490,Every_Mth!M1549,Every_Mth!M1608,Every_Mth!M1667,Every_Mth!M1726)</f>
        <v>15009</v>
      </c>
      <c r="F74" s="48">
        <f>AVERAGE(Every_Mth!M723,Every_Mth!M782,Every_Mth!M841,Every_Mth!M900,Every_Mth!M959,Every_Mth!M1018,Every_Mth!M1077,Every_Mth!M1136,Every_Mth!M1195,Every_Mth!M1254,Every_Mth!M1313,Every_Mth!M1372)</f>
        <v>14614.083333333334</v>
      </c>
      <c r="G74" s="48">
        <f>AVERAGE(Every_Mth!N1077,Every_Mth!N1136,Every_Mth!N1195,Every_Mth!N1254,Every_Mth!N1313,Every_Mth!N1372,Every_Mth!N1431,Every_Mth!N1490,Every_Mth!N1549,Every_Mth!N1608,Every_Mth!N1667,Every_Mth!N1726)</f>
        <v>30429.666666666668</v>
      </c>
      <c r="H74" s="48">
        <f>AVERAGE(Every_Mth!N723,Every_Mth!N782,Every_Mth!N841,Every_Mth!N900,Every_Mth!N959,Every_Mth!N1018,Every_Mth!N1077,Every_Mth!N1136,Every_Mth!N1195,Every_Mth!N1254,Every_Mth!N1313,Every_Mth!N1372)</f>
        <v>30041.5</v>
      </c>
      <c r="I74" s="48">
        <v>1116</v>
      </c>
      <c r="J74" s="48">
        <v>13523</v>
      </c>
      <c r="K74" s="48">
        <v>2782</v>
      </c>
      <c r="L74" s="48"/>
      <c r="M74" s="26"/>
      <c r="N74" s="110"/>
      <c r="O74" s="110"/>
      <c r="P74" s="110"/>
      <c r="Q74" s="110"/>
      <c r="R74" s="110">
        <v>10914</v>
      </c>
      <c r="S74" s="22">
        <v>0.10300000000000001</v>
      </c>
      <c r="T74" s="48">
        <v>57536.065457112876</v>
      </c>
    </row>
    <row r="75" spans="1:20">
      <c r="A75" s="51" t="s">
        <v>177</v>
      </c>
      <c r="B75" s="14" t="s">
        <v>75</v>
      </c>
      <c r="C75" s="14">
        <v>2013</v>
      </c>
      <c r="D75" s="14" t="s">
        <v>99</v>
      </c>
      <c r="E75" s="48">
        <f>AVERAGE(Every_Mth!M1078,Every_Mth!M1137,Every_Mth!M1196,Every_Mth!M1255,Every_Mth!M1314,Every_Mth!M1373,Every_Mth!M1432,Every_Mth!M1491,Every_Mth!M1550,Every_Mth!M1609,Every_Mth!M1668,Every_Mth!M1727)</f>
        <v>2623.0833333333335</v>
      </c>
      <c r="F75" s="48">
        <f>AVERAGE(Every_Mth!M724,Every_Mth!M783,Every_Mth!M842,Every_Mth!M901,Every_Mth!M960,Every_Mth!M1019,Every_Mth!M1078,Every_Mth!M1137,Every_Mth!M1196,Every_Mth!M1255,Every_Mth!M1314,Every_Mth!M1373)</f>
        <v>2574.5</v>
      </c>
      <c r="G75" s="48">
        <f>AVERAGE(Every_Mth!N1078,Every_Mth!N1137,Every_Mth!N1196,Every_Mth!N1255,Every_Mth!N1314,Every_Mth!N1373,Every_Mth!N1432,Every_Mth!N1491,Every_Mth!N1550,Every_Mth!N1609,Every_Mth!N1668,Every_Mth!N1727)</f>
        <v>5001.75</v>
      </c>
      <c r="H75" s="48">
        <f>AVERAGE(Every_Mth!N724,Every_Mth!N783,Every_Mth!N842,Every_Mth!N901,Every_Mth!N960,Every_Mth!N1019,Every_Mth!N1078,Every_Mth!N1137,Every_Mth!N1196,Every_Mth!N1255,Every_Mth!N1314,Every_Mth!N1373)</f>
        <v>4973.166666666667</v>
      </c>
      <c r="I75" s="48">
        <v>322</v>
      </c>
      <c r="J75" s="48">
        <v>1808</v>
      </c>
      <c r="K75" s="48">
        <v>134</v>
      </c>
      <c r="L75" s="48"/>
      <c r="M75" s="26"/>
      <c r="N75" s="110"/>
      <c r="O75" s="110"/>
      <c r="P75" s="110"/>
      <c r="Q75" s="110"/>
      <c r="R75" s="110">
        <v>1043</v>
      </c>
      <c r="S75" s="22">
        <v>0.1</v>
      </c>
      <c r="T75" s="48">
        <v>6021.9586353819141</v>
      </c>
    </row>
    <row r="76" spans="1:20">
      <c r="A76" s="51" t="s">
        <v>178</v>
      </c>
      <c r="B76" s="14" t="s">
        <v>75</v>
      </c>
      <c r="C76" s="14">
        <v>2013</v>
      </c>
      <c r="D76" s="14" t="s">
        <v>99</v>
      </c>
      <c r="E76" s="48">
        <f>AVERAGE(Every_Mth!M1079,Every_Mth!M1138,Every_Mth!M1197,Every_Mth!M1256,Every_Mth!M1315,Every_Mth!M1374,Every_Mth!M1433,Every_Mth!M1492,Every_Mth!M1551,Every_Mth!M1610,Every_Mth!M1669,Every_Mth!M1728)</f>
        <v>721.66666666666663</v>
      </c>
      <c r="F76" s="48">
        <f>AVERAGE(Every_Mth!M725,Every_Mth!M784,Every_Mth!M843,Every_Mth!M902,Every_Mth!M961,Every_Mth!M1020,Every_Mth!M1079,Every_Mth!M1138,Every_Mth!M1197,Every_Mth!M1256,Every_Mth!M1315,Every_Mth!M1374)</f>
        <v>712.41666666666663</v>
      </c>
      <c r="G76" s="48">
        <f>AVERAGE(Every_Mth!N1079,Every_Mth!N1138,Every_Mth!N1197,Every_Mth!N1256,Every_Mth!N1315,Every_Mth!N1374,Every_Mth!N1433,Every_Mth!N1492,Every_Mth!N1551,Every_Mth!N1610,Every_Mth!N1669,Every_Mth!N1728)</f>
        <v>1724.25</v>
      </c>
      <c r="H76" s="48">
        <f>AVERAGE(Every_Mth!N725,Every_Mth!N784,Every_Mth!N843,Every_Mth!N902,Every_Mth!N961,Every_Mth!N1020,Every_Mth!N1079,Every_Mth!N1138,Every_Mth!N1197,Every_Mth!N1256,Every_Mth!N1315,Every_Mth!N1374)</f>
        <v>1741.3333333333333</v>
      </c>
      <c r="I76" s="48">
        <v>72</v>
      </c>
      <c r="J76" s="48">
        <v>1032</v>
      </c>
      <c r="K76" s="48">
        <v>553</v>
      </c>
      <c r="L76" s="48"/>
      <c r="M76" s="26"/>
      <c r="N76" s="110"/>
      <c r="O76" s="110"/>
      <c r="P76" s="110"/>
      <c r="Q76" s="110"/>
      <c r="R76" s="110">
        <v>564</v>
      </c>
      <c r="S76" s="22">
        <v>0.19</v>
      </c>
      <c r="T76" s="48">
        <v>3770.9613185430462</v>
      </c>
    </row>
    <row r="77" spans="1:20">
      <c r="A77" s="51" t="s">
        <v>179</v>
      </c>
      <c r="B77" s="14" t="s">
        <v>74</v>
      </c>
      <c r="C77" s="14">
        <v>2013</v>
      </c>
      <c r="D77" s="14" t="s">
        <v>99</v>
      </c>
      <c r="E77" s="48">
        <f>AVERAGE(Every_Mth!M1080,Every_Mth!M1139,Every_Mth!M1198,Every_Mth!M1257,Every_Mth!M1316,Every_Mth!M1375,Every_Mth!M1434,Every_Mth!M1493,Every_Mth!M1552,Every_Mth!M1611,Every_Mth!M1670,Every_Mth!M1729)</f>
        <v>34146.583333333336</v>
      </c>
      <c r="F77" s="48">
        <f>AVERAGE(Every_Mth!M726,Every_Mth!M785,Every_Mth!M844,Every_Mth!M903,Every_Mth!M962,Every_Mth!M1021,Every_Mth!M1080,Every_Mth!M1139,Every_Mth!M1198,Every_Mth!M1257,Every_Mth!M1316,Every_Mth!M1375)</f>
        <v>33275.5</v>
      </c>
      <c r="G77" s="48">
        <f>AVERAGE(Every_Mth!N1080,Every_Mth!N1139,Every_Mth!N1198,Every_Mth!N1257,Every_Mth!N1316,Every_Mth!N1375,Every_Mth!N1434,Every_Mth!N1493,Every_Mth!N1552,Every_Mth!N1611,Every_Mth!N1670,Every_Mth!N1729)</f>
        <v>70943.166666666672</v>
      </c>
      <c r="H77" s="48">
        <f>AVERAGE(Every_Mth!N726,Every_Mth!N785,Every_Mth!N844,Every_Mth!N903,Every_Mth!N962,Every_Mth!N1021,Every_Mth!N1080,Every_Mth!N1139,Every_Mth!N1198,Every_Mth!N1257,Every_Mth!N1316,Every_Mth!N1375)</f>
        <v>69084.166666666672</v>
      </c>
      <c r="I77" s="48">
        <v>3064</v>
      </c>
      <c r="J77" s="48">
        <v>36829</v>
      </c>
      <c r="K77" s="48">
        <v>15787</v>
      </c>
      <c r="L77" s="48"/>
      <c r="M77" s="26"/>
      <c r="N77" s="110"/>
      <c r="O77" s="110"/>
      <c r="P77" s="110"/>
      <c r="Q77" s="110"/>
      <c r="R77" s="110">
        <v>24041</v>
      </c>
      <c r="S77" s="22">
        <v>7.4999999999999997E-2</v>
      </c>
      <c r="T77" s="48">
        <v>145292.77955832132</v>
      </c>
    </row>
    <row r="78" spans="1:20">
      <c r="A78" s="51" t="s">
        <v>180</v>
      </c>
      <c r="B78" s="14" t="s">
        <v>75</v>
      </c>
      <c r="C78" s="14">
        <v>2013</v>
      </c>
      <c r="D78" s="14" t="s">
        <v>99</v>
      </c>
      <c r="E78" s="48">
        <f>AVERAGE(Every_Mth!M1081,Every_Mth!M1140,Every_Mth!M1199,Every_Mth!M1258,Every_Mth!M1317,Every_Mth!M1376,Every_Mth!M1435,Every_Mth!M1494,Every_Mth!M1553,Every_Mth!M1612,Every_Mth!M1671,Every_Mth!M1730)</f>
        <v>2513.6666666666665</v>
      </c>
      <c r="F78" s="48">
        <f>AVERAGE(Every_Mth!M727,Every_Mth!M786,Every_Mth!M845,Every_Mth!M904,Every_Mth!M963,Every_Mth!M1022,Every_Mth!M1081,Every_Mth!M1140,Every_Mth!M1199,Every_Mth!M1258,Every_Mth!M1317,Every_Mth!M1376)</f>
        <v>2526.1666666666665</v>
      </c>
      <c r="G78" s="48">
        <f>AVERAGE(Every_Mth!N1081,Every_Mth!N1140,Every_Mth!N1199,Every_Mth!N1258,Every_Mth!N1317,Every_Mth!N1376,Every_Mth!N1435,Every_Mth!N1494,Every_Mth!N1553,Every_Mth!N1612,Every_Mth!N1671,Every_Mth!N1730)</f>
        <v>5137.083333333333</v>
      </c>
      <c r="H78" s="48">
        <f>AVERAGE(Every_Mth!N727,Every_Mth!N786,Every_Mth!N845,Every_Mth!N904,Every_Mth!N963,Every_Mth!N1022,Every_Mth!N1081,Every_Mth!N1140,Every_Mth!N1199,Every_Mth!N1258,Every_Mth!N1317,Every_Mth!N1376)</f>
        <v>5129.833333333333</v>
      </c>
      <c r="I78" s="48">
        <v>193</v>
      </c>
      <c r="J78" s="48">
        <v>2218</v>
      </c>
      <c r="K78" s="48">
        <v>262</v>
      </c>
      <c r="L78" s="48"/>
      <c r="M78" s="26"/>
      <c r="N78" s="110"/>
      <c r="O78" s="110"/>
      <c r="P78" s="110"/>
      <c r="Q78" s="110"/>
      <c r="R78" s="110">
        <v>1817</v>
      </c>
      <c r="S78" s="22">
        <v>0.11800000000000001</v>
      </c>
      <c r="T78" s="48">
        <v>5923.4791235641733</v>
      </c>
    </row>
    <row r="79" spans="1:20">
      <c r="A79" s="51" t="s">
        <v>181</v>
      </c>
      <c r="B79" s="14" t="s">
        <v>75</v>
      </c>
      <c r="C79" s="14">
        <v>2013</v>
      </c>
      <c r="D79" s="14" t="s">
        <v>99</v>
      </c>
      <c r="E79" s="48">
        <f>AVERAGE(Every_Mth!M1082,Every_Mth!M1141,Every_Mth!M1200,Every_Mth!M1259,Every_Mth!M1318,Every_Mth!M1377,Every_Mth!M1436,Every_Mth!M1495,Every_Mth!M1554,Every_Mth!M1613,Every_Mth!M1672,Every_Mth!M1731)</f>
        <v>6528.416666666667</v>
      </c>
      <c r="F79" s="48">
        <f>AVERAGE(Every_Mth!M728,Every_Mth!M787,Every_Mth!M846,Every_Mth!M905,Every_Mth!M964,Every_Mth!M1023,Every_Mth!M1082,Every_Mth!M1141,Every_Mth!M1200,Every_Mth!M1259,Every_Mth!M1318,Every_Mth!M1377)</f>
        <v>6369.666666666667</v>
      </c>
      <c r="G79" s="48">
        <f>AVERAGE(Every_Mth!N1082,Every_Mth!N1141,Every_Mth!N1200,Every_Mth!N1259,Every_Mth!N1318,Every_Mth!N1377,Every_Mth!N1436,Every_Mth!N1495,Every_Mth!N1554,Every_Mth!N1613,Every_Mth!N1672,Every_Mth!N1731)</f>
        <v>11952.25</v>
      </c>
      <c r="H79" s="48">
        <f>AVERAGE(Every_Mth!N728,Every_Mth!N787,Every_Mth!N846,Every_Mth!N905,Every_Mth!N964,Every_Mth!N1023,Every_Mth!N1082,Every_Mth!N1141,Every_Mth!N1200,Every_Mth!N1259,Every_Mth!N1318,Every_Mth!N1377)</f>
        <v>11787</v>
      </c>
      <c r="I79" s="48">
        <v>732</v>
      </c>
      <c r="J79" s="48">
        <v>4716</v>
      </c>
      <c r="K79" s="48">
        <v>882</v>
      </c>
      <c r="L79" s="48"/>
      <c r="M79" s="26"/>
      <c r="N79" s="110"/>
      <c r="O79" s="110"/>
      <c r="P79" s="110"/>
      <c r="Q79" s="110"/>
      <c r="R79" s="110">
        <v>2850</v>
      </c>
      <c r="S79" s="22">
        <v>8.5000000000000006E-2</v>
      </c>
      <c r="T79" s="48">
        <v>26641.383595184743</v>
      </c>
    </row>
    <row r="80" spans="1:20">
      <c r="A80" s="13" t="s">
        <v>123</v>
      </c>
      <c r="B80" s="14" t="s">
        <v>74</v>
      </c>
      <c r="C80" s="14">
        <v>2013</v>
      </c>
      <c r="D80" s="14" t="s">
        <v>99</v>
      </c>
      <c r="E80" s="48">
        <f>AVERAGE(Every_Mth!M1083,Every_Mth!M1142,Every_Mth!M1201,Every_Mth!M1260,Every_Mth!M1319,Every_Mth!M1378,Every_Mth!M1437,Every_Mth!M1496,Every_Mth!M1555,Every_Mth!M1614,Every_Mth!M1673,Every_Mth!M1732)</f>
        <v>94385.833333333328</v>
      </c>
      <c r="F80" s="48">
        <f>AVERAGE(Every_Mth!M729,Every_Mth!M788,Every_Mth!M847,Every_Mth!M906,Every_Mth!M965,Every_Mth!M1024,Every_Mth!M1083,Every_Mth!M1142,Every_Mth!M1201,Every_Mth!M1260,Every_Mth!M1319,Every_Mth!M1378)</f>
        <v>91823.916666666672</v>
      </c>
      <c r="G80" s="48">
        <f>AVERAGE(Every_Mth!N1083,Every_Mth!N1142,Every_Mth!N1201,Every_Mth!N1260,Every_Mth!N1319,Every_Mth!N1378,Every_Mth!N1437,Every_Mth!N1496,Every_Mth!N1555,Every_Mth!N1614,Every_Mth!N1673,Every_Mth!N1732)</f>
        <v>225117.91666666666</v>
      </c>
      <c r="H80" s="48">
        <f>AVERAGE(Every_Mth!N729,Every_Mth!N788,Every_Mth!N847,Every_Mth!N906,Every_Mth!N965,Every_Mth!N1024,Every_Mth!N1083,Every_Mth!N1142,Every_Mth!N1201,Every_Mth!N1260,Every_Mth!N1319,Every_Mth!N1378)</f>
        <v>220594.08333333334</v>
      </c>
      <c r="I80" s="48">
        <v>5364</v>
      </c>
      <c r="J80" s="48">
        <v>123609</v>
      </c>
      <c r="K80" s="48">
        <v>59175</v>
      </c>
      <c r="L80" s="48"/>
      <c r="M80" s="26"/>
      <c r="N80" s="110"/>
      <c r="O80" s="110"/>
      <c r="P80" s="110"/>
      <c r="Q80" s="110"/>
      <c r="R80" s="110">
        <v>40774</v>
      </c>
      <c r="S80" s="22">
        <v>0.13200000000000001</v>
      </c>
      <c r="T80" s="48">
        <v>280018.27925108594</v>
      </c>
    </row>
    <row r="81" spans="1:20">
      <c r="A81" s="13" t="s">
        <v>124</v>
      </c>
      <c r="B81" s="14" t="s">
        <v>75</v>
      </c>
      <c r="C81" s="14">
        <v>2013</v>
      </c>
      <c r="D81" s="14" t="s">
        <v>99</v>
      </c>
      <c r="E81" s="48">
        <f>AVERAGE(Every_Mth!M1084,Every_Mth!M1143,Every_Mth!M1202,Every_Mth!M1261,Every_Mth!M1320,Every_Mth!M1379,Every_Mth!M1438,Every_Mth!M1497,Every_Mth!M1556,Every_Mth!M1615,Every_Mth!M1674,Every_Mth!M1733)</f>
        <v>1458.8333333333333</v>
      </c>
      <c r="F81" s="48">
        <f>AVERAGE(Every_Mth!M730,Every_Mth!M789,Every_Mth!M848,Every_Mth!M907,Every_Mth!M966,Every_Mth!M1025,Every_Mth!M1084,Every_Mth!M1143,Every_Mth!M1202,Every_Mth!M1261,Every_Mth!M1320,Every_Mth!M1379)</f>
        <v>1424.5</v>
      </c>
      <c r="G81" s="48">
        <f>AVERAGE(Every_Mth!N1084,Every_Mth!N1143,Every_Mth!N1202,Every_Mth!N1261,Every_Mth!N1320,Every_Mth!N1379,Every_Mth!N1438,Every_Mth!N1497,Every_Mth!N1556,Every_Mth!N1615,Every_Mth!N1674,Every_Mth!N1733)</f>
        <v>3590.4166666666665</v>
      </c>
      <c r="H81" s="48">
        <f>AVERAGE(Every_Mth!N730,Every_Mth!N789,Every_Mth!N848,Every_Mth!N907,Every_Mth!N966,Every_Mth!N1025,Every_Mth!N1084,Every_Mth!N1143,Every_Mth!N1202,Every_Mth!N1261,Every_Mth!N1320,Every_Mth!N1379)</f>
        <v>3534.0833333333335</v>
      </c>
      <c r="I81" s="48">
        <v>113</v>
      </c>
      <c r="J81" s="48">
        <v>1985</v>
      </c>
      <c r="K81" s="48">
        <v>739</v>
      </c>
      <c r="L81" s="48"/>
      <c r="M81" s="26"/>
      <c r="N81" s="110"/>
      <c r="O81" s="110"/>
      <c r="P81" s="110"/>
      <c r="Q81" s="110"/>
      <c r="R81" s="110">
        <v>1136</v>
      </c>
      <c r="S81" s="22">
        <v>0.121</v>
      </c>
      <c r="T81" s="48">
        <v>6195.8077667108173</v>
      </c>
    </row>
    <row r="82" spans="1:20">
      <c r="A82" s="13" t="s">
        <v>125</v>
      </c>
      <c r="B82" s="14" t="s">
        <v>75</v>
      </c>
      <c r="C82" s="14">
        <v>2013</v>
      </c>
      <c r="D82" s="14" t="s">
        <v>99</v>
      </c>
      <c r="E82" s="48">
        <f>AVERAGE(Every_Mth!M1085,Every_Mth!M1144,Every_Mth!M1203,Every_Mth!M1262,Every_Mth!M1321,Every_Mth!M1380,Every_Mth!M1439,Every_Mth!M1498,Every_Mth!M1557,Every_Mth!M1616,Every_Mth!M1675,Every_Mth!M1734)</f>
        <v>9335.8333333333339</v>
      </c>
      <c r="F82" s="48">
        <f>AVERAGE(Every_Mth!M731,Every_Mth!M790,Every_Mth!M849,Every_Mth!M908,Every_Mth!M967,Every_Mth!M1026,Every_Mth!M1085,Every_Mth!M1144,Every_Mth!M1203,Every_Mth!M1262,Every_Mth!M1321,Every_Mth!M1380)</f>
        <v>8652.5</v>
      </c>
      <c r="G82" s="48">
        <f>AVERAGE(Every_Mth!N1085,Every_Mth!N1144,Every_Mth!N1203,Every_Mth!N1262,Every_Mth!N1321,Every_Mth!N1380,Every_Mth!N1439,Every_Mth!N1498,Every_Mth!N1557,Every_Mth!N1616,Every_Mth!N1675,Every_Mth!N1734)</f>
        <v>17294.166666666668</v>
      </c>
      <c r="H82" s="48">
        <f>AVERAGE(Every_Mth!N731,Every_Mth!N790,Every_Mth!N849,Every_Mth!N908,Every_Mth!N967,Every_Mth!N1026,Every_Mth!N1085,Every_Mth!N1144,Every_Mth!N1203,Every_Mth!N1262,Every_Mth!N1321,Every_Mth!N1380)</f>
        <v>16223.75</v>
      </c>
      <c r="I82" s="48">
        <v>695</v>
      </c>
      <c r="J82" s="48">
        <v>7000</v>
      </c>
      <c r="K82" s="48">
        <v>886</v>
      </c>
      <c r="L82" s="48"/>
      <c r="M82" s="26"/>
      <c r="N82" s="110"/>
      <c r="O82" s="110"/>
      <c r="P82" s="110"/>
      <c r="Q82" s="110"/>
      <c r="R82" s="110">
        <v>5607</v>
      </c>
      <c r="S82" s="22">
        <v>8.199999999999999E-2</v>
      </c>
      <c r="T82" s="48">
        <v>34042.682734056158</v>
      </c>
    </row>
    <row r="83" spans="1:20">
      <c r="A83" s="13" t="s">
        <v>126</v>
      </c>
      <c r="B83" s="14" t="s">
        <v>75</v>
      </c>
      <c r="C83" s="14">
        <v>2013</v>
      </c>
      <c r="D83" s="14" t="s">
        <v>99</v>
      </c>
      <c r="E83" s="48">
        <f>AVERAGE(Every_Mth!M1086,Every_Mth!M1145,Every_Mth!M1204,Every_Mth!M1263,Every_Mth!M1322,Every_Mth!M1381,Every_Mth!M1440,Every_Mth!M1499,Every_Mth!M1558,Every_Mth!M1617,Every_Mth!M1676,Every_Mth!M1735)</f>
        <v>15083.083333333334</v>
      </c>
      <c r="F83" s="48">
        <f>AVERAGE(Every_Mth!M732,Every_Mth!M791,Every_Mth!M850,Every_Mth!M909,Every_Mth!M968,Every_Mth!M1027,Every_Mth!M1086,Every_Mth!M1145,Every_Mth!M1204,Every_Mth!M1263,Every_Mth!M1322,Every_Mth!M1381)</f>
        <v>14566.916666666666</v>
      </c>
      <c r="G83" s="48">
        <f>AVERAGE(Every_Mth!N1086,Every_Mth!N1145,Every_Mth!N1204,Every_Mth!N1263,Every_Mth!N1322,Every_Mth!N1381,Every_Mth!N1440,Every_Mth!N1499,Every_Mth!N1558,Every_Mth!N1617,Every_Mth!N1676,Every_Mth!N1735)</f>
        <v>38081.666666666664</v>
      </c>
      <c r="H83" s="48">
        <f>AVERAGE(Every_Mth!N732,Every_Mth!N791,Every_Mth!N850,Every_Mth!N909,Every_Mth!N968,Every_Mth!N1027,Every_Mth!N1086,Every_Mth!N1145,Every_Mth!N1204,Every_Mth!N1263,Every_Mth!N1322,Every_Mth!N1381)</f>
        <v>37016.166666666664</v>
      </c>
      <c r="I83" s="48">
        <v>1738</v>
      </c>
      <c r="J83" s="48">
        <v>19291</v>
      </c>
      <c r="K83" s="48">
        <v>19370</v>
      </c>
      <c r="L83" s="48"/>
      <c r="M83" s="26"/>
      <c r="N83" s="110"/>
      <c r="O83" s="110"/>
      <c r="P83" s="110"/>
      <c r="Q83" s="110"/>
      <c r="R83" s="110">
        <v>10276</v>
      </c>
      <c r="S83" s="22">
        <v>0.249</v>
      </c>
      <c r="T83" s="48">
        <v>44789.88102315415</v>
      </c>
    </row>
    <row r="84" spans="1:20">
      <c r="A84" s="13" t="s">
        <v>127</v>
      </c>
      <c r="B84" s="14" t="s">
        <v>75</v>
      </c>
      <c r="C84" s="14">
        <v>2013</v>
      </c>
      <c r="D84" s="14" t="s">
        <v>99</v>
      </c>
      <c r="E84" s="48">
        <f>AVERAGE(Every_Mth!M1087,Every_Mth!M1146,Every_Mth!M1205,Every_Mth!M1264,Every_Mth!M1323,Every_Mth!M1382,Every_Mth!M1441,Every_Mth!M1500,Every_Mth!M1559,Every_Mth!M1618,Every_Mth!M1677,Every_Mth!M1736)</f>
        <v>1047.1666666666667</v>
      </c>
      <c r="F84" s="48">
        <f>AVERAGE(Every_Mth!M733,Every_Mth!M792,Every_Mth!M851,Every_Mth!M910,Every_Mth!M969,Every_Mth!M1028,Every_Mth!M1087,Every_Mth!M1146,Every_Mth!M1205,Every_Mth!M1264,Every_Mth!M1323,Every_Mth!M1382)</f>
        <v>1019.0833333333334</v>
      </c>
      <c r="G84" s="48">
        <f>AVERAGE(Every_Mth!N1087,Every_Mth!N1146,Every_Mth!N1205,Every_Mth!N1264,Every_Mth!N1323,Every_Mth!N1382,Every_Mth!N1441,Every_Mth!N1500,Every_Mth!N1559,Every_Mth!N1618,Every_Mth!N1677,Every_Mth!N1736)</f>
        <v>2118</v>
      </c>
      <c r="H84" s="48">
        <f>AVERAGE(Every_Mth!N733,Every_Mth!N792,Every_Mth!N851,Every_Mth!N910,Every_Mth!N969,Every_Mth!N1028,Every_Mth!N1087,Every_Mth!N1146,Every_Mth!N1205,Every_Mth!N1264,Every_Mth!N1323,Every_Mth!N1382)</f>
        <v>2052.3333333333335</v>
      </c>
      <c r="I84" s="48">
        <v>137</v>
      </c>
      <c r="J84" s="48">
        <v>964</v>
      </c>
      <c r="K84" s="48">
        <v>327</v>
      </c>
      <c r="L84" s="48"/>
      <c r="M84" s="26"/>
      <c r="N84" s="110"/>
      <c r="O84" s="110"/>
      <c r="P84" s="110"/>
      <c r="Q84" s="110"/>
      <c r="R84" s="110">
        <v>407</v>
      </c>
      <c r="S84" s="22">
        <v>7.9000000000000001E-2</v>
      </c>
      <c r="T84" s="48">
        <v>2765.882007287094</v>
      </c>
    </row>
    <row r="85" spans="1:20">
      <c r="A85" s="13" t="s">
        <v>128</v>
      </c>
      <c r="B85" s="14" t="s">
        <v>75</v>
      </c>
      <c r="C85" s="14">
        <v>2013</v>
      </c>
      <c r="D85" s="14" t="s">
        <v>99</v>
      </c>
      <c r="E85" s="48">
        <f>AVERAGE(Every_Mth!M1088,Every_Mth!M1147,Every_Mth!M1206,Every_Mth!M1265,Every_Mth!M1324,Every_Mth!M1383,Every_Mth!M1442,Every_Mth!M1501,Every_Mth!M1560,Every_Mth!M1619,Every_Mth!M1678,Every_Mth!M1737)</f>
        <v>60340.333333333336</v>
      </c>
      <c r="F85" s="48">
        <f>AVERAGE(Every_Mth!M734,Every_Mth!M793,Every_Mth!M852,Every_Mth!M911,Every_Mth!M970,Every_Mth!M1029,Every_Mth!M1088,Every_Mth!M1147,Every_Mth!M1206,Every_Mth!M1265,Every_Mth!M1324,Every_Mth!M1383)</f>
        <v>59492.25</v>
      </c>
      <c r="G85" s="48">
        <f>AVERAGE(Every_Mth!N1088,Every_Mth!N1147,Every_Mth!N1206,Every_Mth!N1265,Every_Mth!N1324,Every_Mth!N1383,Every_Mth!N1442,Every_Mth!N1501,Every_Mth!N1560,Every_Mth!N1619,Every_Mth!N1678,Every_Mth!N1737)</f>
        <v>145892.58333333334</v>
      </c>
      <c r="H85" s="48">
        <f>AVERAGE(Every_Mth!N734,Every_Mth!N793,Every_Mth!N852,Every_Mth!N911,Every_Mth!N970,Every_Mth!N1029,Every_Mth!N1088,Every_Mth!N1147,Every_Mth!N1206,Every_Mth!N1265,Every_Mth!N1324,Every_Mth!N1383)</f>
        <v>144286.33333333334</v>
      </c>
      <c r="I85" s="48">
        <v>3983</v>
      </c>
      <c r="J85" s="48">
        <v>84978</v>
      </c>
      <c r="K85" s="48">
        <v>37191</v>
      </c>
      <c r="L85" s="48"/>
      <c r="M85" s="26"/>
      <c r="N85" s="110"/>
      <c r="O85" s="110"/>
      <c r="P85" s="110"/>
      <c r="Q85" s="110"/>
      <c r="R85" s="110">
        <v>31384</v>
      </c>
      <c r="S85" s="22">
        <v>0.11699999999999999</v>
      </c>
      <c r="T85" s="48">
        <v>224185.42553944077</v>
      </c>
    </row>
    <row r="86" spans="1:20">
      <c r="A86" s="13" t="s">
        <v>129</v>
      </c>
      <c r="B86" s="14" t="s">
        <v>75</v>
      </c>
      <c r="C86" s="14">
        <v>2013</v>
      </c>
      <c r="D86" s="14" t="s">
        <v>99</v>
      </c>
      <c r="E86" s="48">
        <f>AVERAGE(Every_Mth!M1089,Every_Mth!M1148,Every_Mth!M1207,Every_Mth!M1266,Every_Mth!M1325,Every_Mth!M1384,Every_Mth!M1443,Every_Mth!M1502,Every_Mth!M1561,Every_Mth!M1620,Every_Mth!M1679,Every_Mth!M1738)</f>
        <v>10014.666666666666</v>
      </c>
      <c r="F86" s="48">
        <f>AVERAGE(Every_Mth!M735,Every_Mth!M794,Every_Mth!M853,Every_Mth!M912,Every_Mth!M971,Every_Mth!M1030,Every_Mth!M1089,Every_Mth!M1148,Every_Mth!M1207,Every_Mth!M1266,Every_Mth!M1325,Every_Mth!M1384)</f>
        <v>9914</v>
      </c>
      <c r="G86" s="48">
        <f>AVERAGE(Every_Mth!N1089,Every_Mth!N1148,Every_Mth!N1207,Every_Mth!N1266,Every_Mth!N1325,Every_Mth!N1384,Every_Mth!N1443,Every_Mth!N1502,Every_Mth!N1561,Every_Mth!N1620,Every_Mth!N1679,Every_Mth!N1738)</f>
        <v>23718.166666666668</v>
      </c>
      <c r="H86" s="48">
        <f>AVERAGE(Every_Mth!N735,Every_Mth!N794,Every_Mth!N853,Every_Mth!N912,Every_Mth!N971,Every_Mth!N1030,Every_Mth!N1089,Every_Mth!N1148,Every_Mth!N1207,Every_Mth!N1266,Every_Mth!N1325,Every_Mth!N1384)</f>
        <v>23489.416666666668</v>
      </c>
      <c r="I86" s="48">
        <v>652</v>
      </c>
      <c r="J86" s="48">
        <v>12892</v>
      </c>
      <c r="K86" s="48">
        <v>5451</v>
      </c>
      <c r="L86" s="48"/>
      <c r="M86" s="26"/>
      <c r="N86" s="110"/>
      <c r="O86" s="110"/>
      <c r="P86" s="110"/>
      <c r="Q86" s="110"/>
      <c r="R86" s="110">
        <v>4659</v>
      </c>
      <c r="S86" s="22">
        <v>0.13500000000000001</v>
      </c>
      <c r="T86" s="48">
        <v>34890.974007600598</v>
      </c>
    </row>
    <row r="87" spans="1:20">
      <c r="A87" s="13" t="s">
        <v>130</v>
      </c>
      <c r="B87" s="14" t="s">
        <v>75</v>
      </c>
      <c r="C87" s="14">
        <v>2013</v>
      </c>
      <c r="D87" s="14" t="s">
        <v>99</v>
      </c>
      <c r="E87" s="48">
        <f>AVERAGE(Every_Mth!M1090,Every_Mth!M1149,Every_Mth!M1208,Every_Mth!M1267,Every_Mth!M1326,Every_Mth!M1385,Every_Mth!M1444,Every_Mth!M1503,Every_Mth!M1562,Every_Mth!M1621,Every_Mth!M1680,Every_Mth!M1739)</f>
        <v>5258.25</v>
      </c>
      <c r="F87" s="48">
        <f>AVERAGE(Every_Mth!M736,Every_Mth!M795,Every_Mth!M854,Every_Mth!M913,Every_Mth!M972,Every_Mth!M1031,Every_Mth!M1090,Every_Mth!M1149,Every_Mth!M1208,Every_Mth!M1267,Every_Mth!M1326,Every_Mth!M1385)</f>
        <v>5169.333333333333</v>
      </c>
      <c r="G87" s="48">
        <f>AVERAGE(Every_Mth!N1090,Every_Mth!N1149,Every_Mth!N1208,Every_Mth!N1267,Every_Mth!N1326,Every_Mth!N1385,Every_Mth!N1444,Every_Mth!N1503,Every_Mth!N1562,Every_Mth!N1621,Every_Mth!N1680,Every_Mth!N1739)</f>
        <v>10575.083333333334</v>
      </c>
      <c r="H87" s="48">
        <f>AVERAGE(Every_Mth!N736,Every_Mth!N795,Every_Mth!N854,Every_Mth!N913,Every_Mth!N972,Every_Mth!N1031,Every_Mth!N1090,Every_Mth!N1149,Every_Mth!N1208,Every_Mth!N1267,Every_Mth!N1326,Every_Mth!N1385)</f>
        <v>10336</v>
      </c>
      <c r="I87" s="48">
        <v>586</v>
      </c>
      <c r="J87" s="48">
        <v>4436</v>
      </c>
      <c r="K87" s="48">
        <v>814</v>
      </c>
      <c r="L87" s="48"/>
      <c r="M87" s="26"/>
      <c r="N87" s="110"/>
      <c r="O87" s="110"/>
      <c r="P87" s="110"/>
      <c r="Q87" s="110"/>
      <c r="R87" s="110">
        <v>3710</v>
      </c>
      <c r="S87" s="22">
        <v>0.10800000000000001</v>
      </c>
      <c r="T87" s="48">
        <v>17452.477499999997</v>
      </c>
    </row>
    <row r="88" spans="1:20">
      <c r="A88" s="13" t="s">
        <v>131</v>
      </c>
      <c r="B88" s="14" t="s">
        <v>75</v>
      </c>
      <c r="C88" s="14">
        <v>2013</v>
      </c>
      <c r="D88" s="14" t="s">
        <v>99</v>
      </c>
      <c r="E88" s="48">
        <f>AVERAGE(Every_Mth!M1091,Every_Mth!M1150,Every_Mth!M1209,Every_Mth!M1268,Every_Mth!M1327,Every_Mth!M1386,Every_Mth!M1445,Every_Mth!M1504,Every_Mth!M1563,Every_Mth!M1622,Every_Mth!M1681,Every_Mth!M1740)</f>
        <v>1487</v>
      </c>
      <c r="F88" s="48">
        <f>AVERAGE(Every_Mth!M737,Every_Mth!M796,Every_Mth!M855,Every_Mth!M914,Every_Mth!M973,Every_Mth!M1032,Every_Mth!M1091,Every_Mth!M1150,Every_Mth!M1209,Every_Mth!M1268,Every_Mth!M1327,Every_Mth!M1386)</f>
        <v>1430.25</v>
      </c>
      <c r="G88" s="48">
        <f>AVERAGE(Every_Mth!N1091,Every_Mth!N1150,Every_Mth!N1209,Every_Mth!N1268,Every_Mth!N1327,Every_Mth!N1386,Every_Mth!N1445,Every_Mth!N1504,Every_Mth!N1563,Every_Mth!N1622,Every_Mth!N1681,Every_Mth!N1740)</f>
        <v>3104.4166666666665</v>
      </c>
      <c r="H88" s="48">
        <f>AVERAGE(Every_Mth!N737,Every_Mth!N796,Every_Mth!N855,Every_Mth!N914,Every_Mth!N973,Every_Mth!N1032,Every_Mth!N1091,Every_Mth!N1150,Every_Mth!N1209,Every_Mth!N1268,Every_Mth!N1327,Every_Mth!N1386)</f>
        <v>2991.3333333333335</v>
      </c>
      <c r="I88" s="48">
        <v>99</v>
      </c>
      <c r="J88" s="48">
        <v>1319</v>
      </c>
      <c r="K88" s="48">
        <v>67</v>
      </c>
      <c r="L88" s="48"/>
      <c r="M88" s="26"/>
      <c r="N88" s="110"/>
      <c r="O88" s="110"/>
      <c r="P88" s="110"/>
      <c r="Q88" s="110"/>
      <c r="R88" s="110">
        <v>906</v>
      </c>
      <c r="S88" s="22">
        <v>0.106</v>
      </c>
      <c r="T88" s="48">
        <v>4398.0234857617725</v>
      </c>
    </row>
    <row r="89" spans="1:20">
      <c r="A89" s="13" t="s">
        <v>132</v>
      </c>
      <c r="B89" s="14" t="s">
        <v>76</v>
      </c>
      <c r="C89" s="14">
        <v>2013</v>
      </c>
      <c r="D89" s="14" t="s">
        <v>99</v>
      </c>
      <c r="E89" s="48">
        <f>AVERAGE(Every_Mth!M1092,Every_Mth!M1151,Every_Mth!M1210,Every_Mth!M1269,Every_Mth!M1328,Every_Mth!M1387,Every_Mth!M1446,Every_Mth!M1505,Every_Mth!M1564,Every_Mth!M1623,Every_Mth!M1682,Every_Mth!M1741)</f>
        <v>569293.25</v>
      </c>
      <c r="F89" s="48">
        <f>AVERAGE(Every_Mth!M738,Every_Mth!M797,Every_Mth!M856,Every_Mth!M915,Every_Mth!M974,Every_Mth!M1033,Every_Mth!M1092,Every_Mth!M1151,Every_Mth!M1210,Every_Mth!M1269,Every_Mth!M1328,Every_Mth!M1387)</f>
        <v>555795.16666666663</v>
      </c>
      <c r="G89" s="48">
        <f>AVERAGE(Every_Mth!N1092,Every_Mth!N1151,Every_Mth!N1210,Every_Mth!N1269,Every_Mth!N1328,Every_Mth!N1387,Every_Mth!N1446,Every_Mth!N1505,Every_Mth!N1564,Every_Mth!N1623,Every_Mth!N1682,Every_Mth!N1741)</f>
        <v>1170148</v>
      </c>
      <c r="H89" s="48">
        <f>AVERAGE(Every_Mth!N738,Every_Mth!N797,Every_Mth!N856,Every_Mth!N915,Every_Mth!N974,Every_Mth!N1033,Every_Mth!N1092,Every_Mth!N1151,Every_Mth!N1210,Every_Mth!N1269,Every_Mth!N1328,Every_Mth!N1387)</f>
        <v>1147939.1666666667</v>
      </c>
      <c r="I89" s="48">
        <v>46590</v>
      </c>
      <c r="J89" s="48">
        <v>629069</v>
      </c>
      <c r="K89" s="48">
        <v>444806</v>
      </c>
      <c r="L89" s="48"/>
      <c r="M89" s="26"/>
      <c r="N89" s="110"/>
      <c r="O89" s="110"/>
      <c r="P89" s="110"/>
      <c r="Q89" s="110"/>
      <c r="R89" s="110">
        <v>388148</v>
      </c>
      <c r="S89" s="22">
        <v>9.8000000000000004E-2</v>
      </c>
      <c r="T89" s="48">
        <v>2088070.0759314524</v>
      </c>
    </row>
    <row r="90" spans="1:20">
      <c r="A90" s="13" t="s">
        <v>133</v>
      </c>
      <c r="B90" s="14" t="s">
        <v>75</v>
      </c>
      <c r="C90" s="14">
        <v>2013</v>
      </c>
      <c r="D90" s="14" t="s">
        <v>99</v>
      </c>
      <c r="E90" s="48">
        <f>AVERAGE(Every_Mth!M1093,Every_Mth!M1152,Every_Mth!M1211,Every_Mth!M1270,Every_Mth!M1329,Every_Mth!M1388,Every_Mth!M1447,Every_Mth!M1506,Every_Mth!M1565,Every_Mth!M1624,Every_Mth!M1683,Every_Mth!M1742)</f>
        <v>11060.5</v>
      </c>
      <c r="F90" s="48">
        <f>AVERAGE(Every_Mth!M739,Every_Mth!M798,Every_Mth!M857,Every_Mth!M916,Every_Mth!M975,Every_Mth!M1034,Every_Mth!M1093,Every_Mth!M1152,Every_Mth!M1211,Every_Mth!M1270,Every_Mth!M1329,Every_Mth!M1388)</f>
        <v>10640.833333333334</v>
      </c>
      <c r="G90" s="48">
        <f>AVERAGE(Every_Mth!N1093,Every_Mth!N1152,Every_Mth!N1211,Every_Mth!N1270,Every_Mth!N1329,Every_Mth!N1388,Every_Mth!N1447,Every_Mth!N1506,Every_Mth!N1565,Every_Mth!N1624,Every_Mth!N1683,Every_Mth!N1742)</f>
        <v>27863.916666666668</v>
      </c>
      <c r="H90" s="48">
        <f>AVERAGE(Every_Mth!N739,Every_Mth!N798,Every_Mth!N857,Every_Mth!N916,Every_Mth!N975,Every_Mth!N1034,Every_Mth!N1093,Every_Mth!N1152,Every_Mth!N1211,Every_Mth!N1270,Every_Mth!N1329,Every_Mth!N1388)</f>
        <v>26960.583333333332</v>
      </c>
      <c r="I90" s="48">
        <v>619</v>
      </c>
      <c r="J90" s="48">
        <v>16652</v>
      </c>
      <c r="K90" s="48">
        <v>9640</v>
      </c>
      <c r="L90" s="48"/>
      <c r="M90" s="26"/>
      <c r="N90" s="110"/>
      <c r="O90" s="110"/>
      <c r="P90" s="110"/>
      <c r="Q90" s="110"/>
      <c r="R90" s="110">
        <v>4478</v>
      </c>
      <c r="S90" s="22">
        <v>0.125</v>
      </c>
      <c r="T90" s="48">
        <v>38832.010696051904</v>
      </c>
    </row>
    <row r="91" spans="1:20">
      <c r="A91" s="13" t="s">
        <v>134</v>
      </c>
      <c r="B91" s="14" t="s">
        <v>75</v>
      </c>
      <c r="C91" s="14">
        <v>2013</v>
      </c>
      <c r="D91" s="14" t="s">
        <v>99</v>
      </c>
      <c r="E91" s="48">
        <f>AVERAGE(Every_Mth!M1094,Every_Mth!M1153,Every_Mth!M1212,Every_Mth!M1271,Every_Mth!M1330,Every_Mth!M1389,Every_Mth!M1448,Every_Mth!M1507,Every_Mth!M1566,Every_Mth!M1625,Every_Mth!M1684,Every_Mth!M1743)</f>
        <v>5942.333333333333</v>
      </c>
      <c r="F91" s="48">
        <f>AVERAGE(Every_Mth!M740,Every_Mth!M799,Every_Mth!M858,Every_Mth!M917,Every_Mth!M976,Every_Mth!M1035,Every_Mth!M1094,Every_Mth!M1153,Every_Mth!M1212,Every_Mth!M1271,Every_Mth!M1330,Every_Mth!M1389)</f>
        <v>5720.916666666667</v>
      </c>
      <c r="G91" s="48">
        <f>AVERAGE(Every_Mth!N1094,Every_Mth!N1153,Every_Mth!N1212,Every_Mth!N1271,Every_Mth!N1330,Every_Mth!N1389,Every_Mth!N1448,Every_Mth!N1507,Every_Mth!N1566,Every_Mth!N1625,Every_Mth!N1684,Every_Mth!N1743)</f>
        <v>9994.0833333333339</v>
      </c>
      <c r="H91" s="48">
        <f>AVERAGE(Every_Mth!N740,Every_Mth!N799,Every_Mth!N858,Every_Mth!N917,Every_Mth!N976,Every_Mth!N1035,Every_Mth!N1094,Every_Mth!N1153,Every_Mth!N1212,Every_Mth!N1271,Every_Mth!N1330,Every_Mth!N1389)</f>
        <v>9674.5</v>
      </c>
      <c r="I91" s="48">
        <v>887</v>
      </c>
      <c r="J91" s="48">
        <v>4734</v>
      </c>
      <c r="K91" s="48">
        <v>3455</v>
      </c>
      <c r="L91" s="48"/>
      <c r="M91" s="26"/>
      <c r="N91" s="110"/>
      <c r="O91" s="110"/>
      <c r="P91" s="110"/>
      <c r="Q91" s="110"/>
      <c r="R91" s="110">
        <v>3107</v>
      </c>
      <c r="S91" s="22">
        <v>5.2000000000000005E-2</v>
      </c>
      <c r="T91" s="48">
        <v>22421.144539797981</v>
      </c>
    </row>
    <row r="92" spans="1:20">
      <c r="A92" s="13" t="s">
        <v>135</v>
      </c>
      <c r="B92" s="14" t="s">
        <v>75</v>
      </c>
      <c r="C92" s="14">
        <v>2013</v>
      </c>
      <c r="D92" s="14" t="s">
        <v>99</v>
      </c>
      <c r="E92" s="48">
        <f>AVERAGE(Every_Mth!M1095,Every_Mth!M1154,Every_Mth!M1213,Every_Mth!M1272,Every_Mth!M1331,Every_Mth!M1390,Every_Mth!M1449,Every_Mth!M1508,Every_Mth!M1567,Every_Mth!M1626,Every_Mth!M1685,Every_Mth!M1744)</f>
        <v>984.58333333333337</v>
      </c>
      <c r="F92" s="48">
        <f>AVERAGE(Every_Mth!M741,Every_Mth!M800,Every_Mth!M859,Every_Mth!M918,Every_Mth!M977,Every_Mth!M1036,Every_Mth!M1095,Every_Mth!M1154,Every_Mth!M1213,Every_Mth!M1272,Every_Mth!M1331,Every_Mth!M1390)</f>
        <v>926.5</v>
      </c>
      <c r="G92" s="48">
        <f>AVERAGE(Every_Mth!N1095,Every_Mth!N1154,Every_Mth!N1213,Every_Mth!N1272,Every_Mth!N1331,Every_Mth!N1390,Every_Mth!N1449,Every_Mth!N1508,Every_Mth!N1567,Every_Mth!N1626,Every_Mth!N1685,Every_Mth!N1744)</f>
        <v>1970.25</v>
      </c>
      <c r="H92" s="48">
        <f>AVERAGE(Every_Mth!N741,Every_Mth!N800,Every_Mth!N859,Every_Mth!N918,Every_Mth!N977,Every_Mth!N1036,Every_Mth!N1095,Every_Mth!N1154,Every_Mth!N1213,Every_Mth!N1272,Every_Mth!N1331,Every_Mth!N1390)</f>
        <v>1868.3333333333333</v>
      </c>
      <c r="I92" s="48">
        <v>119</v>
      </c>
      <c r="J92" s="48">
        <v>714</v>
      </c>
      <c r="K92" s="48">
        <v>30</v>
      </c>
      <c r="L92" s="48"/>
      <c r="M92" s="26"/>
      <c r="N92" s="110"/>
      <c r="O92" s="110"/>
      <c r="P92" s="110"/>
      <c r="Q92" s="110"/>
      <c r="R92" s="110">
        <v>462</v>
      </c>
      <c r="S92" s="22">
        <v>0.105</v>
      </c>
      <c r="T92" s="48">
        <v>3154.6148709745389</v>
      </c>
    </row>
    <row r="93" spans="1:20">
      <c r="A93" s="13" t="s">
        <v>136</v>
      </c>
      <c r="B93" s="14" t="s">
        <v>75</v>
      </c>
      <c r="C93" s="14">
        <v>2013</v>
      </c>
      <c r="D93" s="14" t="s">
        <v>99</v>
      </c>
      <c r="E93" s="48">
        <f>AVERAGE(Every_Mth!M1096,Every_Mth!M1155,Every_Mth!M1214,Every_Mth!M1273,Every_Mth!M1332,Every_Mth!M1391,Every_Mth!M1450,Every_Mth!M1509,Every_Mth!M1568,Every_Mth!M1627,Every_Mth!M1686,Every_Mth!M1745)</f>
        <v>7211.583333333333</v>
      </c>
      <c r="F93" s="48">
        <f>AVERAGE(Every_Mth!M742,Every_Mth!M801,Every_Mth!M860,Every_Mth!M919,Every_Mth!M978,Every_Mth!M1037,Every_Mth!M1096,Every_Mth!M1155,Every_Mth!M1214,Every_Mth!M1273,Every_Mth!M1332,Every_Mth!M1391)</f>
        <v>6983.333333333333</v>
      </c>
      <c r="G93" s="48">
        <f>AVERAGE(Every_Mth!N1096,Every_Mth!N1155,Every_Mth!N1214,Every_Mth!N1273,Every_Mth!N1332,Every_Mth!N1391,Every_Mth!N1450,Every_Mth!N1509,Every_Mth!N1568,Every_Mth!N1627,Every_Mth!N1686,Every_Mth!N1745)</f>
        <v>13507.916666666666</v>
      </c>
      <c r="H93" s="48">
        <f>AVERAGE(Every_Mth!N742,Every_Mth!N801,Every_Mth!N860,Every_Mth!N919,Every_Mth!N978,Every_Mth!N1037,Every_Mth!N1096,Every_Mth!N1155,Every_Mth!N1214,Every_Mth!N1273,Every_Mth!N1332,Every_Mth!N1391)</f>
        <v>13212.5</v>
      </c>
      <c r="I93" s="48">
        <v>699</v>
      </c>
      <c r="J93" s="48">
        <v>5665</v>
      </c>
      <c r="K93" s="48">
        <v>1823</v>
      </c>
      <c r="L93" s="48"/>
      <c r="M93" s="26"/>
      <c r="N93" s="110"/>
      <c r="O93" s="110"/>
      <c r="P93" s="110"/>
      <c r="Q93" s="110"/>
      <c r="R93" s="110">
        <v>3218</v>
      </c>
      <c r="S93" s="22">
        <v>8.199999999999999E-2</v>
      </c>
      <c r="T93" s="48">
        <v>22380.622580000003</v>
      </c>
    </row>
    <row r="94" spans="1:20">
      <c r="A94" s="13" t="s">
        <v>137</v>
      </c>
      <c r="B94" s="14" t="s">
        <v>75</v>
      </c>
      <c r="C94" s="14">
        <v>2013</v>
      </c>
      <c r="D94" s="14" t="s">
        <v>99</v>
      </c>
      <c r="E94" s="48">
        <f>AVERAGE(Every_Mth!M1097,Every_Mth!M1156,Every_Mth!M1215,Every_Mth!M1274,Every_Mth!M1333,Every_Mth!M1392,Every_Mth!M1451,Every_Mth!M1510,Every_Mth!M1569,Every_Mth!M1628,Every_Mth!M1687,Every_Mth!M1746)</f>
        <v>23351.333333333332</v>
      </c>
      <c r="F94" s="48">
        <f>AVERAGE(Every_Mth!M743,Every_Mth!M802,Every_Mth!M861,Every_Mth!M920,Every_Mth!M979,Every_Mth!M1038,Every_Mth!M1097,Every_Mth!M1156,Every_Mth!M1215,Every_Mth!M1274,Every_Mth!M1333,Every_Mth!M1392)</f>
        <v>22825.916666666668</v>
      </c>
      <c r="G94" s="48">
        <f>AVERAGE(Every_Mth!N1097,Every_Mth!N1156,Every_Mth!N1215,Every_Mth!N1274,Every_Mth!N1333,Every_Mth!N1392,Every_Mth!N1451,Every_Mth!N1510,Every_Mth!N1569,Every_Mth!N1628,Every_Mth!N1687,Every_Mth!N1746)</f>
        <v>55934.583333333336</v>
      </c>
      <c r="H94" s="48">
        <f>AVERAGE(Every_Mth!N743,Every_Mth!N802,Every_Mth!N861,Every_Mth!N920,Every_Mth!N979,Every_Mth!N1038,Every_Mth!N1097,Every_Mth!N1156,Every_Mth!N1215,Every_Mth!N1274,Every_Mth!N1333,Every_Mth!N1392)</f>
        <v>55300.333333333336</v>
      </c>
      <c r="I94" s="48">
        <v>1338</v>
      </c>
      <c r="J94" s="48">
        <v>31540</v>
      </c>
      <c r="K94" s="48">
        <v>15579</v>
      </c>
      <c r="L94" s="48"/>
      <c r="M94" s="26"/>
      <c r="N94" s="110"/>
      <c r="O94" s="110"/>
      <c r="P94" s="110"/>
      <c r="Q94" s="110"/>
      <c r="R94" s="110">
        <v>10849</v>
      </c>
      <c r="S94" s="22">
        <v>0.14499999999999999</v>
      </c>
      <c r="T94" s="48">
        <v>70246.796206083513</v>
      </c>
    </row>
    <row r="95" spans="1:20">
      <c r="A95" s="13" t="s">
        <v>138</v>
      </c>
      <c r="B95" s="14" t="s">
        <v>75</v>
      </c>
      <c r="C95" s="14">
        <v>2013</v>
      </c>
      <c r="D95" s="14" t="s">
        <v>99</v>
      </c>
      <c r="E95" s="48">
        <f>AVERAGE(Every_Mth!M1098,Every_Mth!M1157,Every_Mth!M1216,Every_Mth!M1275,Every_Mth!M1334,Every_Mth!M1393,Every_Mth!M1452,Every_Mth!M1511,Every_Mth!M1570,Every_Mth!M1629,Every_Mth!M1688,Every_Mth!M1747)</f>
        <v>431.16666666666669</v>
      </c>
      <c r="F95" s="48">
        <f>AVERAGE(Every_Mth!M744,Every_Mth!M803,Every_Mth!M862,Every_Mth!M921,Every_Mth!M980,Every_Mth!M1039,Every_Mth!M1098,Every_Mth!M1157,Every_Mth!M1216,Every_Mth!M1275,Every_Mth!M1334,Every_Mth!M1393)</f>
        <v>421</v>
      </c>
      <c r="G95" s="48">
        <f>AVERAGE(Every_Mth!N1098,Every_Mth!N1157,Every_Mth!N1216,Every_Mth!N1275,Every_Mth!N1334,Every_Mth!N1393,Every_Mth!N1452,Every_Mth!N1511,Every_Mth!N1570,Every_Mth!N1629,Every_Mth!N1688,Every_Mth!N1747)</f>
        <v>959.83333333333337</v>
      </c>
      <c r="H95" s="48">
        <f>AVERAGE(Every_Mth!N744,Every_Mth!N803,Every_Mth!N862,Every_Mth!N921,Every_Mth!N980,Every_Mth!N1039,Every_Mth!N1098,Every_Mth!N1157,Every_Mth!N1216,Every_Mth!N1275,Every_Mth!N1334,Every_Mth!N1393)</f>
        <v>947.16666666666663</v>
      </c>
      <c r="I95" s="48">
        <v>34</v>
      </c>
      <c r="J95" s="48">
        <v>442</v>
      </c>
      <c r="K95" s="48">
        <v>71</v>
      </c>
      <c r="L95" s="48"/>
      <c r="M95" s="26"/>
      <c r="N95" s="110"/>
      <c r="O95" s="110"/>
      <c r="P95" s="110"/>
      <c r="Q95" s="110"/>
      <c r="R95" s="110">
        <v>416</v>
      </c>
      <c r="S95" s="22">
        <v>0.124</v>
      </c>
      <c r="T95" s="48">
        <v>2621.53076578024</v>
      </c>
    </row>
    <row r="96" spans="1:20">
      <c r="A96" s="13" t="s">
        <v>139</v>
      </c>
      <c r="B96" s="14" t="s">
        <v>75</v>
      </c>
      <c r="C96" s="14">
        <v>2013</v>
      </c>
      <c r="D96" s="14" t="s">
        <v>99</v>
      </c>
      <c r="E96" s="48">
        <f>AVERAGE(Every_Mth!M1099,Every_Mth!M1158,Every_Mth!M1217,Every_Mth!M1276,Every_Mth!M1335,Every_Mth!M1394,Every_Mth!M1453,Every_Mth!M1512,Every_Mth!M1571,Every_Mth!M1630,Every_Mth!M1689,Every_Mth!M1748)</f>
        <v>484</v>
      </c>
      <c r="F96" s="48">
        <f>AVERAGE(Every_Mth!M745,Every_Mth!M804,Every_Mth!M863,Every_Mth!M922,Every_Mth!M981,Every_Mth!M1040,Every_Mth!M1099,Every_Mth!M1158,Every_Mth!M1217,Every_Mth!M1276,Every_Mth!M1335,Every_Mth!M1394)</f>
        <v>385.33333333333331</v>
      </c>
      <c r="G96" s="48">
        <f>AVERAGE(Every_Mth!N1099,Every_Mth!N1158,Every_Mth!N1217,Every_Mth!N1276,Every_Mth!N1335,Every_Mth!N1394,Every_Mth!N1453,Every_Mth!N1512,Every_Mth!N1571,Every_Mth!N1630,Every_Mth!N1689,Every_Mth!N1748)</f>
        <v>778.16666666666663</v>
      </c>
      <c r="H96" s="48">
        <f>AVERAGE(Every_Mth!N745,Every_Mth!N804,Every_Mth!N863,Every_Mth!N922,Every_Mth!N981,Every_Mth!N1040,Every_Mth!N1099,Every_Mth!N1158,Every_Mth!N1217,Every_Mth!N1276,Every_Mth!N1335,Every_Mth!N1394)</f>
        <v>650.16666666666663</v>
      </c>
      <c r="I96" s="48">
        <v>43</v>
      </c>
      <c r="J96" s="48">
        <v>283</v>
      </c>
      <c r="K96" s="48">
        <v>163</v>
      </c>
      <c r="L96" s="48"/>
      <c r="M96" s="26"/>
      <c r="N96" s="110"/>
      <c r="O96" s="110"/>
      <c r="P96" s="110"/>
      <c r="Q96" s="110"/>
      <c r="R96" s="110">
        <v>101</v>
      </c>
      <c r="S96" s="22">
        <v>8.5000000000000006E-2</v>
      </c>
      <c r="T96" s="48">
        <v>2021.2970013169447</v>
      </c>
    </row>
    <row r="97" spans="1:20">
      <c r="A97" s="13" t="s">
        <v>140</v>
      </c>
      <c r="B97" s="14" t="s">
        <v>75</v>
      </c>
      <c r="C97" s="14">
        <v>2013</v>
      </c>
      <c r="D97" s="14" t="s">
        <v>99</v>
      </c>
      <c r="E97" s="48">
        <f>AVERAGE(Every_Mth!M1100,Every_Mth!M1159,Every_Mth!M1218,Every_Mth!M1277,Every_Mth!M1336,Every_Mth!M1395,Every_Mth!M1454,Every_Mth!M1513,Every_Mth!M1572,Every_Mth!M1631,Every_Mth!M1690,Every_Mth!M1749)</f>
        <v>21391.916666666668</v>
      </c>
      <c r="F97" s="48">
        <f>AVERAGE(Every_Mth!M746,Every_Mth!M805,Every_Mth!M864,Every_Mth!M923,Every_Mth!M982,Every_Mth!M1041,Every_Mth!M1100,Every_Mth!M1159,Every_Mth!M1218,Every_Mth!M1277,Every_Mth!M1336,Every_Mth!M1395)</f>
        <v>20616.166666666668</v>
      </c>
      <c r="G97" s="48">
        <f>AVERAGE(Every_Mth!N1100,Every_Mth!N1159,Every_Mth!N1218,Every_Mth!N1277,Every_Mth!N1336,Every_Mth!N1395,Every_Mth!N1454,Every_Mth!N1513,Every_Mth!N1572,Every_Mth!N1631,Every_Mth!N1690,Every_Mth!N1749)</f>
        <v>48752.5</v>
      </c>
      <c r="H97" s="48">
        <f>AVERAGE(Every_Mth!N746,Every_Mth!N805,Every_Mth!N864,Every_Mth!N923,Every_Mth!N982,Every_Mth!N1041,Every_Mth!N1100,Every_Mth!N1159,Every_Mth!N1218,Every_Mth!N1277,Every_Mth!N1336,Every_Mth!N1395)</f>
        <v>47192.666666666664</v>
      </c>
      <c r="I97" s="48">
        <v>1572</v>
      </c>
      <c r="J97" s="48">
        <v>29909</v>
      </c>
      <c r="K97" s="48">
        <v>21235</v>
      </c>
      <c r="L97" s="48"/>
      <c r="M97" s="26"/>
      <c r="N97" s="110"/>
      <c r="O97" s="110"/>
      <c r="P97" s="110"/>
      <c r="Q97" s="110"/>
      <c r="R97" s="110">
        <v>8458</v>
      </c>
      <c r="S97" s="22">
        <v>0.10300000000000001</v>
      </c>
      <c r="T97" s="48">
        <v>83051.855860000011</v>
      </c>
    </row>
    <row r="98" spans="1:20">
      <c r="A98" s="13" t="s">
        <v>141</v>
      </c>
      <c r="B98" s="14" t="s">
        <v>75</v>
      </c>
      <c r="C98" s="14">
        <v>2013</v>
      </c>
      <c r="D98" s="14" t="s">
        <v>99</v>
      </c>
      <c r="E98" s="48">
        <f>AVERAGE(Every_Mth!M1101,Every_Mth!M1160,Every_Mth!M1219,Every_Mth!M1278,Every_Mth!M1337,Every_Mth!M1396,Every_Mth!M1455,Every_Mth!M1514,Every_Mth!M1573,Every_Mth!M1632,Every_Mth!M1691,Every_Mth!M1750)</f>
        <v>3355.4166666666665</v>
      </c>
      <c r="F98" s="48">
        <f>AVERAGE(Every_Mth!M747,Every_Mth!M806,Every_Mth!M865,Every_Mth!M924,Every_Mth!M983,Every_Mth!M1042,Every_Mth!M1101,Every_Mth!M1160,Every_Mth!M1219,Every_Mth!M1278,Every_Mth!M1337,Every_Mth!M1396)</f>
        <v>3264.8333333333335</v>
      </c>
      <c r="G98" s="48">
        <f>AVERAGE(Every_Mth!N1101,Every_Mth!N1160,Every_Mth!N1219,Every_Mth!N1278,Every_Mth!N1337,Every_Mth!N1396,Every_Mth!N1455,Every_Mth!N1514,Every_Mth!N1573,Every_Mth!N1632,Every_Mth!N1691,Every_Mth!N1750)</f>
        <v>7034.25</v>
      </c>
      <c r="H98" s="48">
        <f>AVERAGE(Every_Mth!N747,Every_Mth!N806,Every_Mth!N865,Every_Mth!N924,Every_Mth!N983,Every_Mth!N1042,Every_Mth!N1101,Every_Mth!N1160,Every_Mth!N1219,Every_Mth!N1278,Every_Mth!N1337,Every_Mth!N1396)</f>
        <v>6891.25</v>
      </c>
      <c r="I98" s="48">
        <v>341</v>
      </c>
      <c r="J98" s="48">
        <v>4081</v>
      </c>
      <c r="K98" s="48">
        <v>2892</v>
      </c>
      <c r="L98" s="48"/>
      <c r="M98" s="26"/>
      <c r="N98" s="110"/>
      <c r="O98" s="110"/>
      <c r="P98" s="110"/>
      <c r="Q98" s="110"/>
      <c r="R98" s="110">
        <v>2156</v>
      </c>
      <c r="S98" s="22">
        <v>6.8000000000000005E-2</v>
      </c>
      <c r="T98" s="48">
        <v>16769.983695561572</v>
      </c>
    </row>
    <row r="99" spans="1:20">
      <c r="A99" s="13" t="s">
        <v>142</v>
      </c>
      <c r="B99" s="14" t="s">
        <v>75</v>
      </c>
      <c r="C99" s="14">
        <v>2013</v>
      </c>
      <c r="D99" s="14" t="s">
        <v>99</v>
      </c>
      <c r="E99" s="48">
        <f>AVERAGE(Every_Mth!M1102,Every_Mth!M1161,Every_Mth!M1220,Every_Mth!M1279,Every_Mth!M1338,Every_Mth!M1397,Every_Mth!M1456,Every_Mth!M1515,Every_Mth!M1574,Every_Mth!M1633,Every_Mth!M1692,Every_Mth!M1751)</f>
        <v>4021.5833333333335</v>
      </c>
      <c r="F99" s="48">
        <f>AVERAGE(Every_Mth!M748,Every_Mth!M807,Every_Mth!M866,Every_Mth!M925,Every_Mth!M984,Every_Mth!M1043,Every_Mth!M1102,Every_Mth!M1161,Every_Mth!M1220,Every_Mth!M1279,Every_Mth!M1338,Every_Mth!M1397)</f>
        <v>3880.5833333333335</v>
      </c>
      <c r="G99" s="48">
        <f>AVERAGE(Every_Mth!N1102,Every_Mth!N1161,Every_Mth!N1220,Every_Mth!N1279,Every_Mth!N1338,Every_Mth!N1397,Every_Mth!N1456,Every_Mth!N1515,Every_Mth!N1574,Every_Mth!N1633,Every_Mth!N1692,Every_Mth!N1751)</f>
        <v>7605.25</v>
      </c>
      <c r="H99" s="48">
        <f>AVERAGE(Every_Mth!N748,Every_Mth!N807,Every_Mth!N866,Every_Mth!N925,Every_Mth!N984,Every_Mth!N1043,Every_Mth!N1102,Every_Mth!N1161,Every_Mth!N1220,Every_Mth!N1279,Every_Mth!N1338,Every_Mth!N1397)</f>
        <v>7403</v>
      </c>
      <c r="I99" s="48">
        <v>445</v>
      </c>
      <c r="J99" s="48">
        <v>2951</v>
      </c>
      <c r="K99" s="48">
        <v>255</v>
      </c>
      <c r="L99" s="48"/>
      <c r="M99" s="26"/>
      <c r="N99" s="110"/>
      <c r="O99" s="110"/>
      <c r="P99" s="110"/>
      <c r="Q99" s="110"/>
      <c r="R99" s="110">
        <v>1796</v>
      </c>
      <c r="S99" s="22">
        <v>8.1000000000000003E-2</v>
      </c>
      <c r="T99" s="48">
        <v>16674.10874</v>
      </c>
    </row>
    <row r="100" spans="1:20">
      <c r="A100" s="13" t="s">
        <v>143</v>
      </c>
      <c r="B100" s="14" t="s">
        <v>74</v>
      </c>
      <c r="C100" s="14">
        <v>2013</v>
      </c>
      <c r="D100" s="14" t="s">
        <v>99</v>
      </c>
      <c r="E100" s="48">
        <f>AVERAGE(Every_Mth!M1103,Every_Mth!M1162,Every_Mth!M1221,Every_Mth!M1280,Every_Mth!M1339,Every_Mth!M1398,Every_Mth!M1457,Every_Mth!M1516,Every_Mth!M1575,Every_Mth!M1634,Every_Mth!M1693,Every_Mth!M1752)</f>
        <v>112077.25</v>
      </c>
      <c r="F100" s="48">
        <f>AVERAGE(Every_Mth!M749,Every_Mth!M808,Every_Mth!M867,Every_Mth!M926,Every_Mth!M985,Every_Mth!M1044,Every_Mth!M1103,Every_Mth!M1162,Every_Mth!M1221,Every_Mth!M1280,Every_Mth!M1339,Every_Mth!M1398)</f>
        <v>106478.25</v>
      </c>
      <c r="G100" s="48">
        <f>AVERAGE(Every_Mth!N1103,Every_Mth!N1162,Every_Mth!N1221,Every_Mth!N1280,Every_Mth!N1339,Every_Mth!N1398,Every_Mth!N1457,Every_Mth!N1516,Every_Mth!N1575,Every_Mth!N1634,Every_Mth!N1693,Every_Mth!N1752)</f>
        <v>245451.33333333334</v>
      </c>
      <c r="H100" s="48">
        <f>AVERAGE(Every_Mth!N749,Every_Mth!N808,Every_Mth!N867,Every_Mth!N926,Every_Mth!N985,Every_Mth!N1044,Every_Mth!N1103,Every_Mth!N1162,Every_Mth!N1221,Every_Mth!N1280,Every_Mth!N1339,Every_Mth!N1398)</f>
        <v>234687.75</v>
      </c>
      <c r="I100" s="48">
        <v>13145</v>
      </c>
      <c r="J100" s="48">
        <v>139033</v>
      </c>
      <c r="K100" s="48">
        <v>111958</v>
      </c>
      <c r="L100" s="48"/>
      <c r="M100" s="26"/>
      <c r="N100" s="110"/>
      <c r="O100" s="110"/>
      <c r="P100" s="110"/>
      <c r="Q100" s="110"/>
      <c r="R100" s="110">
        <v>67573</v>
      </c>
      <c r="S100" s="22">
        <v>6.5000000000000002E-2</v>
      </c>
      <c r="T100" s="48">
        <v>444094.59284566849</v>
      </c>
    </row>
    <row r="101" spans="1:20">
      <c r="A101" s="13" t="s">
        <v>144</v>
      </c>
      <c r="B101" s="14" t="s">
        <v>74</v>
      </c>
      <c r="C101" s="14">
        <v>2013</v>
      </c>
      <c r="D101" s="14" t="s">
        <v>99</v>
      </c>
      <c r="E101" s="48">
        <f>AVERAGE(Every_Mth!M1104,Every_Mth!M1163,Every_Mth!M1222,Every_Mth!M1281,Every_Mth!M1340,Every_Mth!M1399,Every_Mth!M1458,Every_Mth!M1517,Every_Mth!M1576,Every_Mth!M1635,Every_Mth!M1694,Every_Mth!M1753)</f>
        <v>8927.75</v>
      </c>
      <c r="F101" s="48">
        <f>AVERAGE(Every_Mth!M750,Every_Mth!M809,Every_Mth!M868,Every_Mth!M927,Every_Mth!M986,Every_Mth!M1045,Every_Mth!M1104,Every_Mth!M1163,Every_Mth!M1222,Every_Mth!M1281,Every_Mth!M1340,Every_Mth!M1399)</f>
        <v>8544.25</v>
      </c>
      <c r="G101" s="48">
        <f>AVERAGE(Every_Mth!N1104,Every_Mth!N1163,Every_Mth!N1222,Every_Mth!N1281,Every_Mth!N1340,Every_Mth!N1399,Every_Mth!N1458,Every_Mth!N1517,Every_Mth!N1576,Every_Mth!N1635,Every_Mth!N1694,Every_Mth!N1753)</f>
        <v>18276.416666666668</v>
      </c>
      <c r="H101" s="48">
        <f>AVERAGE(Every_Mth!N750,Every_Mth!N809,Every_Mth!N868,Every_Mth!N927,Every_Mth!N986,Every_Mth!N1045,Every_Mth!N1104,Every_Mth!N1163,Every_Mth!N1222,Every_Mth!N1281,Every_Mth!N1340,Every_Mth!N1399)</f>
        <v>17888.666666666668</v>
      </c>
      <c r="I101" s="48">
        <v>1019</v>
      </c>
      <c r="J101" s="48">
        <v>7868</v>
      </c>
      <c r="K101" s="48">
        <v>2021</v>
      </c>
      <c r="L101" s="48"/>
      <c r="M101" s="26"/>
      <c r="N101" s="110"/>
      <c r="O101" s="110"/>
      <c r="P101" s="110"/>
      <c r="Q101" s="110"/>
      <c r="R101" s="110">
        <v>5056</v>
      </c>
      <c r="S101" s="22">
        <v>7.6999999999999999E-2</v>
      </c>
      <c r="T101" s="48">
        <v>39483.83882216749</v>
      </c>
    </row>
    <row r="102" spans="1:20">
      <c r="A102" s="13" t="s">
        <v>145</v>
      </c>
      <c r="B102" s="14" t="s">
        <v>75</v>
      </c>
      <c r="C102" s="14">
        <v>2013</v>
      </c>
      <c r="D102" s="14" t="s">
        <v>99</v>
      </c>
      <c r="E102" s="48">
        <f>AVERAGE(Every_Mth!M1105,Every_Mth!M1164,Every_Mth!M1223,Every_Mth!M1282,Every_Mth!M1341,Every_Mth!M1400,Every_Mth!M1459,Every_Mth!M1518,Every_Mth!M1577,Every_Mth!M1636,Every_Mth!M1695,Every_Mth!M1754)</f>
        <v>878.91666666666663</v>
      </c>
      <c r="F102" s="48">
        <f>AVERAGE(Every_Mth!M751,Every_Mth!M810,Every_Mth!M869,Every_Mth!M928,Every_Mth!M987,Every_Mth!M1046,Every_Mth!M1105,Every_Mth!M1164,Every_Mth!M1223,Every_Mth!M1282,Every_Mth!M1341,Every_Mth!M1400)</f>
        <v>803.66666666666663</v>
      </c>
      <c r="G102" s="48">
        <f>AVERAGE(Every_Mth!N1105,Every_Mth!N1164,Every_Mth!N1223,Every_Mth!N1282,Every_Mth!N1341,Every_Mth!N1400,Every_Mth!N1459,Every_Mth!N1518,Every_Mth!N1577,Every_Mth!N1636,Every_Mth!N1695,Every_Mth!N1754)</f>
        <v>1762.5833333333333</v>
      </c>
      <c r="H102" s="48">
        <f>AVERAGE(Every_Mth!N751,Every_Mth!N810,Every_Mth!N869,Every_Mth!N928,Every_Mth!N987,Every_Mth!N1046,Every_Mth!N1105,Every_Mth!N1164,Every_Mth!N1223,Every_Mth!N1282,Every_Mth!N1341,Every_Mth!N1400)</f>
        <v>1679</v>
      </c>
      <c r="I102" s="48">
        <v>82</v>
      </c>
      <c r="J102" s="48">
        <v>676</v>
      </c>
      <c r="K102" s="48">
        <v>22</v>
      </c>
      <c r="L102" s="48"/>
      <c r="M102" s="26"/>
      <c r="N102" s="110"/>
      <c r="O102" s="110"/>
      <c r="P102" s="110"/>
      <c r="Q102" s="110"/>
      <c r="R102" s="110">
        <v>641</v>
      </c>
      <c r="S102" s="22">
        <v>0.13900000000000001</v>
      </c>
      <c r="T102" s="48">
        <v>3815.7224676084952</v>
      </c>
    </row>
    <row r="103" spans="1:20">
      <c r="A103" s="13" t="s">
        <v>146</v>
      </c>
      <c r="B103" s="14" t="s">
        <v>75</v>
      </c>
      <c r="C103" s="14">
        <v>2013</v>
      </c>
      <c r="D103" s="14" t="s">
        <v>99</v>
      </c>
      <c r="E103" s="48">
        <f>AVERAGE(Every_Mth!M1106,Every_Mth!M1165,Every_Mth!M1224,Every_Mth!M1283,Every_Mth!M1342,Every_Mth!M1401,Every_Mth!M1460,Every_Mth!M1519,Every_Mth!M1578,Every_Mth!M1637,Every_Mth!M1696,Every_Mth!M1755)</f>
        <v>120067.58333333333</v>
      </c>
      <c r="F103" s="48">
        <f>AVERAGE(Every_Mth!M752,Every_Mth!M811,Every_Mth!M870,Every_Mth!M929,Every_Mth!M988,Every_Mth!M1047,Every_Mth!M1106,Every_Mth!M1165,Every_Mth!M1224,Every_Mth!M1283,Every_Mth!M1342,Every_Mth!M1401)</f>
        <v>116391</v>
      </c>
      <c r="G103" s="48">
        <f>AVERAGE(Every_Mth!N1106,Every_Mth!N1165,Every_Mth!N1224,Every_Mth!N1283,Every_Mth!N1342,Every_Mth!N1401,Every_Mth!N1460,Every_Mth!N1519,Every_Mth!N1578,Every_Mth!N1637,Every_Mth!N1696,Every_Mth!N1755)</f>
        <v>284875</v>
      </c>
      <c r="H103" s="48">
        <f>AVERAGE(Every_Mth!N752,Every_Mth!N811,Every_Mth!N870,Every_Mth!N929,Every_Mth!N988,Every_Mth!N1047,Every_Mth!N1106,Every_Mth!N1165,Every_Mth!N1224,Every_Mth!N1283,Every_Mth!N1342,Every_Mth!N1401)</f>
        <v>279605</v>
      </c>
      <c r="I103" s="48">
        <v>10225</v>
      </c>
      <c r="J103" s="48">
        <v>151042</v>
      </c>
      <c r="K103" s="48">
        <v>65355</v>
      </c>
      <c r="L103" s="48"/>
      <c r="M103" s="26"/>
      <c r="N103" s="110"/>
      <c r="O103" s="110"/>
      <c r="P103" s="110"/>
      <c r="Q103" s="110"/>
      <c r="R103" s="110">
        <v>56654</v>
      </c>
      <c r="S103" s="22">
        <v>9.9000000000000005E-2</v>
      </c>
      <c r="T103" s="48">
        <v>469029.00952508574</v>
      </c>
    </row>
    <row r="104" spans="1:20">
      <c r="A104" s="13" t="s">
        <v>147</v>
      </c>
      <c r="B104" s="14" t="s">
        <v>74</v>
      </c>
      <c r="C104" s="14">
        <v>2013</v>
      </c>
      <c r="D104" s="14" t="s">
        <v>99</v>
      </c>
      <c r="E104" s="48">
        <f>AVERAGE(Every_Mth!M1107,Every_Mth!M1166,Every_Mth!M1225,Every_Mth!M1284,Every_Mth!M1343,Every_Mth!M1402,Every_Mth!M1461,Every_Mth!M1520,Every_Mth!M1579,Every_Mth!M1638,Every_Mth!M1697,Every_Mth!M1756)</f>
        <v>97461.833333333328</v>
      </c>
      <c r="F104" s="48">
        <f>AVERAGE(Every_Mth!M753,Every_Mth!M812,Every_Mth!M871,Every_Mth!M930,Every_Mth!M989,Every_Mth!M1048,Every_Mth!M1107,Every_Mth!M1166,Every_Mth!M1225,Every_Mth!M1284,Every_Mth!M1343,Every_Mth!M1402)</f>
        <v>94846.416666666672</v>
      </c>
      <c r="G104" s="48">
        <f>AVERAGE(Every_Mth!N1107,Every_Mth!N1166,Every_Mth!N1225,Every_Mth!N1284,Every_Mth!N1343,Every_Mth!N1402,Every_Mth!N1461,Every_Mth!N1520,Every_Mth!N1579,Every_Mth!N1638,Every_Mth!N1697,Every_Mth!N1756)</f>
        <v>213802.58333333334</v>
      </c>
      <c r="H104" s="48">
        <f>AVERAGE(Every_Mth!N753,Every_Mth!N812,Every_Mth!N871,Every_Mth!N930,Every_Mth!N989,Every_Mth!N1048,Every_Mth!N1107,Every_Mth!N1166,Every_Mth!N1225,Every_Mth!N1284,Every_Mth!N1343,Every_Mth!N1402)</f>
        <v>210970</v>
      </c>
      <c r="I104" s="48">
        <v>6598</v>
      </c>
      <c r="J104" s="48">
        <v>105467</v>
      </c>
      <c r="K104" s="48">
        <v>47601</v>
      </c>
      <c r="L104" s="48"/>
      <c r="M104" s="26"/>
      <c r="N104" s="110"/>
      <c r="O104" s="110"/>
      <c r="P104" s="110"/>
      <c r="Q104" s="110"/>
      <c r="R104" s="110">
        <v>61371</v>
      </c>
      <c r="S104" s="22">
        <v>8.900000000000001E-2</v>
      </c>
      <c r="T104" s="48">
        <v>306054.53273282293</v>
      </c>
    </row>
    <row r="105" spans="1:20">
      <c r="A105" s="13" t="s">
        <v>148</v>
      </c>
      <c r="B105" s="14" t="s">
        <v>75</v>
      </c>
      <c r="C105" s="14">
        <v>2013</v>
      </c>
      <c r="D105" s="14" t="s">
        <v>99</v>
      </c>
      <c r="E105" s="48">
        <f>AVERAGE(Every_Mth!M1108,Every_Mth!M1167,Every_Mth!M1226,Every_Mth!M1285,Every_Mth!M1344,Every_Mth!M1403,Every_Mth!M1462,Every_Mth!M1521,Every_Mth!M1580,Every_Mth!M1639,Every_Mth!M1698,Every_Mth!M1757)</f>
        <v>2674.5833333333335</v>
      </c>
      <c r="F105" s="48">
        <f>AVERAGE(Every_Mth!M754,Every_Mth!M813,Every_Mth!M872,Every_Mth!M931,Every_Mth!M990,Every_Mth!M1049,Every_Mth!M1108,Every_Mth!M1167,Every_Mth!M1226,Every_Mth!M1285,Every_Mth!M1344,Every_Mth!M1403)</f>
        <v>2669.6666666666665</v>
      </c>
      <c r="G105" s="48">
        <f>AVERAGE(Every_Mth!N1108,Every_Mth!N1167,Every_Mth!N1226,Every_Mth!N1285,Every_Mth!N1344,Every_Mth!N1403,Every_Mth!N1462,Every_Mth!N1521,Every_Mth!N1580,Every_Mth!N1639,Every_Mth!N1698,Every_Mth!N1757)</f>
        <v>6201.916666666667</v>
      </c>
      <c r="H105" s="48">
        <f>AVERAGE(Every_Mth!N754,Every_Mth!N813,Every_Mth!N872,Every_Mth!N931,Every_Mth!N990,Every_Mth!N1049,Every_Mth!N1108,Every_Mth!N1167,Every_Mth!N1226,Every_Mth!N1285,Every_Mth!N1344,Every_Mth!N1403)</f>
        <v>6225.916666666667</v>
      </c>
      <c r="I105" s="48">
        <v>246</v>
      </c>
      <c r="J105" s="48">
        <v>3361</v>
      </c>
      <c r="K105" s="48">
        <v>1856</v>
      </c>
      <c r="L105" s="48"/>
      <c r="M105" s="26"/>
      <c r="N105" s="110"/>
      <c r="O105" s="110"/>
      <c r="P105" s="110"/>
      <c r="Q105" s="110"/>
      <c r="R105" s="110">
        <v>882</v>
      </c>
      <c r="S105" s="22">
        <v>0.111</v>
      </c>
      <c r="T105" s="48">
        <v>8523.8692101923098</v>
      </c>
    </row>
    <row r="106" spans="1:20">
      <c r="A106" s="13" t="s">
        <v>149</v>
      </c>
      <c r="B106" s="14" t="s">
        <v>75</v>
      </c>
      <c r="C106" s="14">
        <v>2013</v>
      </c>
      <c r="D106" s="14" t="s">
        <v>99</v>
      </c>
      <c r="E106" s="48">
        <f>AVERAGE(Every_Mth!M1109,Every_Mth!M1168,Every_Mth!M1227,Every_Mth!M1286,Every_Mth!M1345,Every_Mth!M1404,Every_Mth!M1463,Every_Mth!M1522,Every_Mth!M1581,Every_Mth!M1640,Every_Mth!M1699,Every_Mth!M1758)</f>
        <v>165319.75</v>
      </c>
      <c r="F106" s="48">
        <f>AVERAGE(Every_Mth!M755,Every_Mth!M814,Every_Mth!M873,Every_Mth!M932,Every_Mth!M991,Every_Mth!M1050,Every_Mth!M1109,Every_Mth!M1168,Every_Mth!M1227,Every_Mth!M1286,Every_Mth!M1345,Every_Mth!M1404)</f>
        <v>159796.66666666666</v>
      </c>
      <c r="G106" s="48">
        <f>AVERAGE(Every_Mth!N1109,Every_Mth!N1168,Every_Mth!N1227,Every_Mth!N1286,Every_Mth!N1345,Every_Mth!N1404,Every_Mth!N1463,Every_Mth!N1522,Every_Mth!N1581,Every_Mth!N1640,Every_Mth!N1699,Every_Mth!N1758)</f>
        <v>381628.91666666669</v>
      </c>
      <c r="H106" s="48">
        <f>AVERAGE(Every_Mth!N755,Every_Mth!N814,Every_Mth!N873,Every_Mth!N932,Every_Mth!N991,Every_Mth!N1050,Every_Mth!N1109,Every_Mth!N1168,Every_Mth!N1227,Every_Mth!N1286,Every_Mth!N1345,Every_Mth!N1404)</f>
        <v>373583.66666666669</v>
      </c>
      <c r="I106" s="48">
        <v>12685</v>
      </c>
      <c r="J106" s="48">
        <v>194878</v>
      </c>
      <c r="K106" s="48">
        <v>70335</v>
      </c>
      <c r="L106" s="48"/>
      <c r="M106" s="26"/>
      <c r="N106" s="110"/>
      <c r="O106" s="110"/>
      <c r="P106" s="110"/>
      <c r="Q106" s="110"/>
      <c r="R106" s="110">
        <v>66969</v>
      </c>
      <c r="S106" s="22">
        <v>9.8000000000000004E-2</v>
      </c>
      <c r="T106" s="48">
        <v>441318.99373791256</v>
      </c>
    </row>
    <row r="107" spans="1:20">
      <c r="A107" s="13" t="s">
        <v>150</v>
      </c>
      <c r="B107" s="14" t="s">
        <v>74</v>
      </c>
      <c r="C107" s="14">
        <v>2013</v>
      </c>
      <c r="D107" s="14" t="s">
        <v>99</v>
      </c>
      <c r="E107" s="48">
        <f>AVERAGE(Every_Mth!M1110,Every_Mth!M1169,Every_Mth!M1228,Every_Mth!M1287,Every_Mth!M1346,Every_Mth!M1405,Every_Mth!M1464,Every_Mth!M1523,Every_Mth!M1582,Every_Mth!M1641,Every_Mth!M1700,Every_Mth!M1759)</f>
        <v>128384.83333333333</v>
      </c>
      <c r="F107" s="48">
        <f>AVERAGE(Every_Mth!M756,Every_Mth!M815,Every_Mth!M874,Every_Mth!M933,Every_Mth!M992,Every_Mth!M1051,Every_Mth!M1110,Every_Mth!M1169,Every_Mth!M1228,Every_Mth!M1287,Every_Mth!M1346,Every_Mth!M1405)</f>
        <v>122331</v>
      </c>
      <c r="G107" s="48">
        <f>AVERAGE(Every_Mth!N1110,Every_Mth!N1169,Every_Mth!N1228,Every_Mth!N1287,Every_Mth!N1346,Every_Mth!N1405,Every_Mth!N1464,Every_Mth!N1523,Every_Mth!N1582,Every_Mth!N1641,Every_Mth!N1700,Every_Mth!N1759)</f>
        <v>273739.41666666669</v>
      </c>
      <c r="H107" s="48">
        <f>AVERAGE(Every_Mth!N756,Every_Mth!N815,Every_Mth!N874,Every_Mth!N933,Every_Mth!N992,Every_Mth!N1051,Every_Mth!N1110,Every_Mth!N1169,Every_Mth!N1228,Every_Mth!N1287,Every_Mth!N1346,Every_Mth!N1405)</f>
        <v>262347.75</v>
      </c>
      <c r="I107" s="48">
        <v>13842</v>
      </c>
      <c r="J107" s="48">
        <v>131432</v>
      </c>
      <c r="K107" s="48">
        <v>93092</v>
      </c>
      <c r="L107" s="48"/>
      <c r="M107" s="26"/>
      <c r="N107" s="110"/>
      <c r="O107" s="110"/>
      <c r="P107" s="110"/>
      <c r="Q107" s="110"/>
      <c r="R107" s="110">
        <v>75967</v>
      </c>
      <c r="S107" s="22">
        <v>7.8E-2</v>
      </c>
      <c r="T107" s="48">
        <v>553957.51309588843</v>
      </c>
    </row>
    <row r="108" spans="1:20">
      <c r="A108" s="13" t="s">
        <v>151</v>
      </c>
      <c r="B108" s="14" t="s">
        <v>74</v>
      </c>
      <c r="C108" s="14">
        <v>2013</v>
      </c>
      <c r="D108" s="14" t="s">
        <v>99</v>
      </c>
      <c r="E108" s="48">
        <f>AVERAGE(Every_Mth!M1111,Every_Mth!M1170,Every_Mth!M1229,Every_Mth!M1288,Every_Mth!M1347,Every_Mth!M1406,Every_Mth!M1465,Every_Mth!M1524,Every_Mth!M1583,Every_Mth!M1642,Every_Mth!M1701,Every_Mth!M1760)</f>
        <v>32454.833333333332</v>
      </c>
      <c r="F108" s="48">
        <f>AVERAGE(Every_Mth!M757,Every_Mth!M816,Every_Mth!M875,Every_Mth!M934,Every_Mth!M993,Every_Mth!M1052,Every_Mth!M1111,Every_Mth!M1170,Every_Mth!M1229,Every_Mth!M1288,Every_Mth!M1347,Every_Mth!M1406)</f>
        <v>32232.25</v>
      </c>
      <c r="G108" s="48">
        <f>AVERAGE(Every_Mth!N1111,Every_Mth!N1170,Every_Mth!N1229,Every_Mth!N1288,Every_Mth!N1347,Every_Mth!N1406,Every_Mth!N1465,Every_Mth!N1524,Every_Mth!N1583,Every_Mth!N1642,Every_Mth!N1701,Every_Mth!N1760)</f>
        <v>51006.916666666664</v>
      </c>
      <c r="H108" s="48">
        <f>AVERAGE(Every_Mth!N757,Every_Mth!N816,Every_Mth!N875,Every_Mth!N934,Every_Mth!N993,Every_Mth!N1052,Every_Mth!N1111,Every_Mth!N1170,Every_Mth!N1229,Every_Mth!N1288,Every_Mth!N1347,Every_Mth!N1406)</f>
        <v>50531.75</v>
      </c>
      <c r="I108" s="48">
        <v>5459</v>
      </c>
      <c r="J108" s="48">
        <v>19668</v>
      </c>
      <c r="K108" s="48">
        <v>19818</v>
      </c>
      <c r="L108" s="48"/>
      <c r="M108" s="26"/>
      <c r="N108" s="110"/>
      <c r="O108" s="110"/>
      <c r="P108" s="110"/>
      <c r="Q108" s="110"/>
      <c r="R108" s="110">
        <v>37708</v>
      </c>
      <c r="S108" s="22">
        <v>5.5E-2</v>
      </c>
      <c r="T108" s="48">
        <v>120297.20628484373</v>
      </c>
    </row>
    <row r="109" spans="1:20">
      <c r="A109" s="13" t="s">
        <v>152</v>
      </c>
      <c r="B109" s="14" t="s">
        <v>75</v>
      </c>
      <c r="C109" s="14">
        <v>2013</v>
      </c>
      <c r="D109" s="14" t="s">
        <v>99</v>
      </c>
      <c r="E109" s="48">
        <f>AVERAGE(Every_Mth!M1112,Every_Mth!M1171,Every_Mth!M1230,Every_Mth!M1289,Every_Mth!M1348,Every_Mth!M1407,Every_Mth!M1466,Every_Mth!M1525,Every_Mth!M1584,Every_Mth!M1643,Every_Mth!M1702,Every_Mth!M1761)</f>
        <v>48180.833333333336</v>
      </c>
      <c r="F109" s="48">
        <f>AVERAGE(Every_Mth!M758,Every_Mth!M817,Every_Mth!M876,Every_Mth!M935,Every_Mth!M994,Every_Mth!M1053,Every_Mth!M1112,Every_Mth!M1171,Every_Mth!M1230,Every_Mth!M1289,Every_Mth!M1348,Every_Mth!M1407)</f>
        <v>46772.333333333336</v>
      </c>
      <c r="G109" s="48">
        <f>AVERAGE(Every_Mth!N1112,Every_Mth!N1171,Every_Mth!N1230,Every_Mth!N1289,Every_Mth!N1348,Every_Mth!N1407,Every_Mth!N1466,Every_Mth!N1525,Every_Mth!N1584,Every_Mth!N1643,Every_Mth!N1702,Every_Mth!N1761)</f>
        <v>114908.33333333333</v>
      </c>
      <c r="H109" s="48">
        <f>AVERAGE(Every_Mth!N758,Every_Mth!N817,Every_Mth!N876,Every_Mth!N935,Every_Mth!N994,Every_Mth!N1053,Every_Mth!N1112,Every_Mth!N1171,Every_Mth!N1230,Every_Mth!N1289,Every_Mth!N1348,Every_Mth!N1407)</f>
        <v>112816.5</v>
      </c>
      <c r="I109" s="48">
        <v>3502</v>
      </c>
      <c r="J109" s="48">
        <v>63093</v>
      </c>
      <c r="K109" s="48">
        <v>23995</v>
      </c>
      <c r="L109" s="48"/>
      <c r="M109" s="26"/>
      <c r="N109" s="110"/>
      <c r="O109" s="110"/>
      <c r="P109" s="110"/>
      <c r="Q109" s="110"/>
      <c r="R109" s="110">
        <v>27071</v>
      </c>
      <c r="S109" s="22">
        <v>0.124</v>
      </c>
      <c r="T109" s="48">
        <v>156985.4932433136</v>
      </c>
    </row>
    <row r="110" spans="1:20">
      <c r="A110" s="13" t="s">
        <v>153</v>
      </c>
      <c r="B110" s="14" t="s">
        <v>74</v>
      </c>
      <c r="C110" s="14">
        <v>2013</v>
      </c>
      <c r="D110" s="14" t="s">
        <v>99</v>
      </c>
      <c r="E110" s="48">
        <f>AVERAGE(Every_Mth!M1113,Every_Mth!M1172,Every_Mth!M1231,Every_Mth!M1290,Every_Mth!M1349,Every_Mth!M1408,Every_Mth!M1467,Every_Mth!M1526,Every_Mth!M1585,Every_Mth!M1644,Every_Mth!M1703,Every_Mth!M1762)</f>
        <v>9312.1666666666661</v>
      </c>
      <c r="F110" s="48">
        <f>AVERAGE(Every_Mth!M759,Every_Mth!M818,Every_Mth!M877,Every_Mth!M936,Every_Mth!M995,Every_Mth!M1054,Every_Mth!M1113,Every_Mth!M1172,Every_Mth!M1231,Every_Mth!M1290,Every_Mth!M1349,Every_Mth!M1408)</f>
        <v>9058.25</v>
      </c>
      <c r="G110" s="48">
        <f>AVERAGE(Every_Mth!N1113,Every_Mth!N1172,Every_Mth!N1231,Every_Mth!N1290,Every_Mth!N1349,Every_Mth!N1408,Every_Mth!N1467,Every_Mth!N1526,Every_Mth!N1585,Every_Mth!N1644,Every_Mth!N1703,Every_Mth!N1762)</f>
        <v>17891.166666666668</v>
      </c>
      <c r="H110" s="48">
        <f>AVERAGE(Every_Mth!N759,Every_Mth!N818,Every_Mth!N877,Every_Mth!N936,Every_Mth!N995,Every_Mth!N1054,Every_Mth!N1113,Every_Mth!N1172,Every_Mth!N1231,Every_Mth!N1290,Every_Mth!N1349,Every_Mth!N1408)</f>
        <v>17609.416666666668</v>
      </c>
      <c r="I110" s="48">
        <v>1072</v>
      </c>
      <c r="J110" s="48">
        <v>8228</v>
      </c>
      <c r="K110" s="48">
        <v>3239</v>
      </c>
      <c r="L110" s="48"/>
      <c r="M110" s="26"/>
      <c r="N110" s="110"/>
      <c r="O110" s="110"/>
      <c r="P110" s="110"/>
      <c r="Q110" s="110"/>
      <c r="R110" s="110">
        <v>4383</v>
      </c>
      <c r="S110" s="22">
        <v>6.8000000000000005E-2</v>
      </c>
      <c r="T110" s="48">
        <v>47790.764874676264</v>
      </c>
    </row>
    <row r="111" spans="1:20">
      <c r="A111" s="13" t="s">
        <v>154</v>
      </c>
      <c r="B111" s="14" t="s">
        <v>74</v>
      </c>
      <c r="C111" s="14">
        <v>2013</v>
      </c>
      <c r="D111" s="14" t="s">
        <v>99</v>
      </c>
      <c r="E111" s="48">
        <f>AVERAGE(Every_Mth!M1114,Every_Mth!M1173,Every_Mth!M1232,Every_Mth!M1291,Every_Mth!M1350,Every_Mth!M1409,Every_Mth!M1468,Every_Mth!M1527,Every_Mth!M1586,Every_Mth!M1645,Every_Mth!M1704,Every_Mth!M1763)</f>
        <v>15590.25</v>
      </c>
      <c r="F111" s="48">
        <f>AVERAGE(Every_Mth!M760,Every_Mth!M819,Every_Mth!M878,Every_Mth!M937,Every_Mth!M996,Every_Mth!M1055,Every_Mth!M1114,Every_Mth!M1173,Every_Mth!M1232,Every_Mth!M1291,Every_Mth!M1350,Every_Mth!M1409)</f>
        <v>14604.5</v>
      </c>
      <c r="G111" s="48">
        <f>AVERAGE(Every_Mth!N1114,Every_Mth!N1173,Every_Mth!N1232,Every_Mth!N1291,Every_Mth!N1350,Every_Mth!N1409,Every_Mth!N1468,Every_Mth!N1527,Every_Mth!N1586,Every_Mth!N1645,Every_Mth!N1704,Every_Mth!N1763)</f>
        <v>31548</v>
      </c>
      <c r="H111" s="48">
        <f>AVERAGE(Every_Mth!N760,Every_Mth!N819,Every_Mth!N878,Every_Mth!N937,Every_Mth!N996,Every_Mth!N1055,Every_Mth!N1114,Every_Mth!N1173,Every_Mth!N1232,Every_Mth!N1291,Every_Mth!N1350,Every_Mth!N1409)</f>
        <v>29752.25</v>
      </c>
      <c r="I111" s="48">
        <v>2531</v>
      </c>
      <c r="J111" s="48">
        <v>17242</v>
      </c>
      <c r="K111" s="48">
        <v>13534</v>
      </c>
      <c r="L111" s="48"/>
      <c r="M111" s="26"/>
      <c r="N111" s="110"/>
      <c r="O111" s="110"/>
      <c r="P111" s="110"/>
      <c r="Q111" s="110"/>
      <c r="R111" s="110">
        <v>10953</v>
      </c>
      <c r="S111" s="22">
        <v>5.2000000000000005E-2</v>
      </c>
      <c r="T111" s="48">
        <v>68113.992168687677</v>
      </c>
    </row>
    <row r="112" spans="1:20">
      <c r="A112" s="13" t="s">
        <v>155</v>
      </c>
      <c r="B112" s="14" t="s">
        <v>74</v>
      </c>
      <c r="C112" s="14">
        <v>2013</v>
      </c>
      <c r="D112" s="14" t="s">
        <v>99</v>
      </c>
      <c r="E112" s="48">
        <f>AVERAGE(Every_Mth!M1115,Every_Mth!M1174,Every_Mth!M1233,Every_Mth!M1292,Every_Mth!M1351,Every_Mth!M1410,Every_Mth!M1469,Every_Mth!M1528,Every_Mth!M1587,Every_Mth!M1646,Every_Mth!M1705,Every_Mth!M1764)</f>
        <v>15194.75</v>
      </c>
      <c r="F112" s="48">
        <f>AVERAGE(Every_Mth!M761,Every_Mth!M820,Every_Mth!M879,Every_Mth!M938,Every_Mth!M997,Every_Mth!M1056,Every_Mth!M1115,Every_Mth!M1174,Every_Mth!M1233,Every_Mth!M1292,Every_Mth!M1351,Every_Mth!M1410)</f>
        <v>14680.916666666666</v>
      </c>
      <c r="G112" s="48">
        <f>AVERAGE(Every_Mth!N1115,Every_Mth!N1174,Every_Mth!N1233,Every_Mth!N1292,Every_Mth!N1351,Every_Mth!N1410,Every_Mth!N1469,Every_Mth!N1528,Every_Mth!N1587,Every_Mth!N1646,Every_Mth!N1705,Every_Mth!N1764)</f>
        <v>33962.666666666664</v>
      </c>
      <c r="H112" s="48">
        <f>AVERAGE(Every_Mth!N761,Every_Mth!N820,Every_Mth!N879,Every_Mth!N938,Every_Mth!N997,Every_Mth!N1056,Every_Mth!N1115,Every_Mth!N1174,Every_Mth!N1233,Every_Mth!N1292,Every_Mth!N1351,Every_Mth!N1410)</f>
        <v>33053.25</v>
      </c>
      <c r="I112" s="48">
        <v>1086</v>
      </c>
      <c r="J112" s="48">
        <v>20051</v>
      </c>
      <c r="K112" s="48">
        <v>12614</v>
      </c>
      <c r="L112" s="48"/>
      <c r="M112" s="26"/>
      <c r="N112" s="110"/>
      <c r="O112" s="110"/>
      <c r="P112" s="110"/>
      <c r="Q112" s="110"/>
      <c r="R112" s="110">
        <v>8477</v>
      </c>
      <c r="S112" s="22">
        <v>7.0999999999999994E-2</v>
      </c>
      <c r="T112" s="48">
        <v>79413.542201079195</v>
      </c>
    </row>
    <row r="113" spans="1:20">
      <c r="A113" s="13" t="s">
        <v>156</v>
      </c>
      <c r="B113" s="14" t="s">
        <v>74</v>
      </c>
      <c r="C113" s="14">
        <v>2013</v>
      </c>
      <c r="D113" s="14" t="s">
        <v>99</v>
      </c>
      <c r="E113" s="48">
        <f>AVERAGE(Every_Mth!M1116,Every_Mth!M1175,Every_Mth!M1234,Every_Mth!M1293,Every_Mth!M1352,Every_Mth!M1411,Every_Mth!M1470,Every_Mth!M1529,Every_Mth!M1588,Every_Mth!M1647,Every_Mth!M1706,Every_Mth!M1765)</f>
        <v>53632.5</v>
      </c>
      <c r="F113" s="48">
        <f>AVERAGE(Every_Mth!M762,Every_Mth!M821,Every_Mth!M880,Every_Mth!M939,Every_Mth!M998,Every_Mth!M1057,Every_Mth!M1116,Every_Mth!M1175,Every_Mth!M1234,Every_Mth!M1293,Every_Mth!M1352,Every_Mth!M1411)</f>
        <v>52303.583333333336</v>
      </c>
      <c r="G113" s="48">
        <f>AVERAGE(Every_Mth!N1116,Every_Mth!N1175,Every_Mth!N1234,Every_Mth!N1293,Every_Mth!N1352,Every_Mth!N1411,Every_Mth!N1470,Every_Mth!N1529,Every_Mth!N1588,Every_Mth!N1647,Every_Mth!N1706,Every_Mth!N1765)</f>
        <v>112331.16666666667</v>
      </c>
      <c r="H113" s="48">
        <f>AVERAGE(Every_Mth!N762,Every_Mth!N821,Every_Mth!N880,Every_Mth!N939,Every_Mth!N998,Every_Mth!N1057,Every_Mth!N1116,Every_Mth!N1175,Every_Mth!N1234,Every_Mth!N1293,Every_Mth!N1352,Every_Mth!N1411)</f>
        <v>110861.41666666667</v>
      </c>
      <c r="I113" s="48">
        <v>7200</v>
      </c>
      <c r="J113" s="48">
        <v>59419</v>
      </c>
      <c r="K113" s="48">
        <v>48568</v>
      </c>
      <c r="L113" s="48"/>
      <c r="M113" s="26"/>
      <c r="N113" s="110"/>
      <c r="O113" s="110"/>
      <c r="P113" s="110"/>
      <c r="Q113" s="110"/>
      <c r="R113" s="110">
        <v>44002</v>
      </c>
      <c r="S113" s="22">
        <v>6.5000000000000002E-2</v>
      </c>
      <c r="T113" s="48">
        <v>215576.67456887264</v>
      </c>
    </row>
    <row r="114" spans="1:20">
      <c r="A114" s="13" t="s">
        <v>157</v>
      </c>
      <c r="B114" s="14" t="s">
        <v>74</v>
      </c>
      <c r="C114" s="14">
        <v>2013</v>
      </c>
      <c r="D114" s="14" t="s">
        <v>99</v>
      </c>
      <c r="E114" s="48">
        <f>AVERAGE(Every_Mth!M1117,Every_Mth!M1176,Every_Mth!M1235,Every_Mth!M1294,Every_Mth!M1353,Every_Mth!M1412,Every_Mth!M1471,Every_Mth!M1530,Every_Mth!M1589,Every_Mth!M1648,Every_Mth!M1707,Every_Mth!M1766)</f>
        <v>12076</v>
      </c>
      <c r="F114" s="48">
        <f>AVERAGE(Every_Mth!M763,Every_Mth!M822,Every_Mth!M881,Every_Mth!M940,Every_Mth!M999,Every_Mth!M1058,Every_Mth!M1117,Every_Mth!M1176,Every_Mth!M1235,Every_Mth!M1294,Every_Mth!M1353,Every_Mth!M1412)</f>
        <v>11785.083333333334</v>
      </c>
      <c r="G114" s="48">
        <f>AVERAGE(Every_Mth!N1117,Every_Mth!N1176,Every_Mth!N1235,Every_Mth!N1294,Every_Mth!N1353,Every_Mth!N1412,Every_Mth!N1471,Every_Mth!N1530,Every_Mth!N1589,Every_Mth!N1648,Every_Mth!N1707,Every_Mth!N1766)</f>
        <v>23477.583333333332</v>
      </c>
      <c r="H114" s="48">
        <f>AVERAGE(Every_Mth!N763,Every_Mth!N822,Every_Mth!N881,Every_Mth!N940,Every_Mth!N999,Every_Mth!N1058,Every_Mth!N1117,Every_Mth!N1176,Every_Mth!N1235,Every_Mth!N1294,Every_Mth!N1353,Every_Mth!N1412)</f>
        <v>23049.333333333332</v>
      </c>
      <c r="I114" s="48">
        <v>1290</v>
      </c>
      <c r="J114" s="48">
        <v>11843</v>
      </c>
      <c r="K114" s="48">
        <v>8317</v>
      </c>
      <c r="L114" s="48"/>
      <c r="M114" s="26"/>
      <c r="N114" s="110"/>
      <c r="O114" s="110"/>
      <c r="P114" s="110"/>
      <c r="Q114" s="110"/>
      <c r="R114" s="110">
        <v>5077</v>
      </c>
      <c r="S114" s="22">
        <v>0.10300000000000001</v>
      </c>
      <c r="T114" s="48">
        <v>42178.844377857531</v>
      </c>
    </row>
    <row r="115" spans="1:20">
      <c r="A115" s="13" t="s">
        <v>158</v>
      </c>
      <c r="B115" s="14" t="s">
        <v>75</v>
      </c>
      <c r="C115" s="14">
        <v>2013</v>
      </c>
      <c r="D115" s="14" t="s">
        <v>99</v>
      </c>
      <c r="E115" s="48">
        <f>AVERAGE(Every_Mth!M1118,Every_Mth!M1177,Every_Mth!M1236,Every_Mth!M1295,Every_Mth!M1354,Every_Mth!M1413,Every_Mth!M1472,Every_Mth!M1531,Every_Mth!M1590,Every_Mth!M1649,Every_Mth!M1708,Every_Mth!M1767)</f>
        <v>11973.583333333334</v>
      </c>
      <c r="F115" s="48">
        <f>AVERAGE(Every_Mth!M764,Every_Mth!M823,Every_Mth!M882,Every_Mth!M941,Every_Mth!M1000,Every_Mth!M1059,Every_Mth!M1118,Every_Mth!M1177,Every_Mth!M1236,Every_Mth!M1295,Every_Mth!M1354,Every_Mth!M1413)</f>
        <v>11790.333333333334</v>
      </c>
      <c r="G115" s="48">
        <f>AVERAGE(Every_Mth!N1118,Every_Mth!N1177,Every_Mth!N1236,Every_Mth!N1295,Every_Mth!N1354,Every_Mth!N1413,Every_Mth!N1472,Every_Mth!N1531,Every_Mth!N1590,Every_Mth!N1649,Every_Mth!N1708,Every_Mth!N1767)</f>
        <v>23768.333333333332</v>
      </c>
      <c r="H115" s="48">
        <f>AVERAGE(Every_Mth!N764,Every_Mth!N823,Every_Mth!N882,Every_Mth!N941,Every_Mth!N1000,Every_Mth!N1059,Every_Mth!N1118,Every_Mth!N1177,Every_Mth!N1236,Every_Mth!N1295,Every_Mth!N1354,Every_Mth!N1413)</f>
        <v>23489.166666666668</v>
      </c>
      <c r="I115" s="48">
        <v>990</v>
      </c>
      <c r="J115" s="48">
        <v>10472</v>
      </c>
      <c r="K115" s="48">
        <v>466</v>
      </c>
      <c r="L115" s="48"/>
      <c r="M115" s="26"/>
      <c r="N115" s="110"/>
      <c r="O115" s="110"/>
      <c r="P115" s="110"/>
      <c r="Q115" s="110"/>
      <c r="R115" s="110">
        <v>9306</v>
      </c>
      <c r="S115" s="22">
        <v>0.11800000000000001</v>
      </c>
      <c r="T115" s="48">
        <v>40244.806161417124</v>
      </c>
    </row>
    <row r="116" spans="1:20">
      <c r="A116" s="13" t="s">
        <v>159</v>
      </c>
      <c r="B116" s="14" t="s">
        <v>75</v>
      </c>
      <c r="C116" s="14">
        <v>2013</v>
      </c>
      <c r="D116" s="14" t="s">
        <v>99</v>
      </c>
      <c r="E116" s="48">
        <f>AVERAGE(Every_Mth!M1119,Every_Mth!M1178,Every_Mth!M1237,Every_Mth!M1296,Every_Mth!M1355,Every_Mth!M1414,Every_Mth!M1473,Every_Mth!M1532,Every_Mth!M1591,Every_Mth!M1650,Every_Mth!M1709,Every_Mth!M1768)</f>
        <v>164.08333333333334</v>
      </c>
      <c r="F116" s="48">
        <f>AVERAGE(Every_Mth!M765,Every_Mth!M824,Every_Mth!M883,Every_Mth!M942,Every_Mth!M1001,Every_Mth!M1060,Every_Mth!M1119,Every_Mth!M1178,Every_Mth!M1237,Every_Mth!M1296,Every_Mth!M1355,Every_Mth!M1414)</f>
        <v>158.75</v>
      </c>
      <c r="G116" s="48">
        <f>AVERAGE(Every_Mth!N1119,Every_Mth!N1178,Every_Mth!N1237,Every_Mth!N1296,Every_Mth!N1355,Every_Mth!N1414,Every_Mth!N1473,Every_Mth!N1532,Every_Mth!N1591,Every_Mth!N1650,Every_Mth!N1709,Every_Mth!N1768)</f>
        <v>299.25</v>
      </c>
      <c r="H116" s="48">
        <f>AVERAGE(Every_Mth!N765,Every_Mth!N824,Every_Mth!N883,Every_Mth!N942,Every_Mth!N1001,Every_Mth!N1060,Every_Mth!N1119,Every_Mth!N1178,Every_Mth!N1237,Every_Mth!N1296,Every_Mth!N1355,Every_Mth!N1414)</f>
        <v>303.16666666666669</v>
      </c>
      <c r="I116" s="48">
        <v>26</v>
      </c>
      <c r="J116" s="48">
        <v>106</v>
      </c>
      <c r="K116" s="48">
        <v>6</v>
      </c>
      <c r="L116" s="48"/>
      <c r="M116" s="26"/>
      <c r="N116" s="110"/>
      <c r="O116" s="110"/>
      <c r="P116" s="110"/>
      <c r="Q116" s="110"/>
      <c r="R116" s="110">
        <v>99</v>
      </c>
      <c r="S116" s="22">
        <v>0.129</v>
      </c>
      <c r="T116" s="48">
        <v>696.60781829002519</v>
      </c>
    </row>
    <row r="117" spans="1:20">
      <c r="A117" s="13" t="s">
        <v>160</v>
      </c>
      <c r="B117" s="14" t="s">
        <v>75</v>
      </c>
      <c r="C117" s="14">
        <v>2013</v>
      </c>
      <c r="D117" s="14" t="s">
        <v>99</v>
      </c>
      <c r="E117" s="48">
        <f>AVERAGE(Every_Mth!M1120,Every_Mth!M1179,Every_Mth!M1238,Every_Mth!M1297,Every_Mth!M1356,Every_Mth!M1415,Every_Mth!M1474,Every_Mth!M1533,Every_Mth!M1592,Every_Mth!M1651,Every_Mth!M1710,Every_Mth!M1769)</f>
        <v>3074.5</v>
      </c>
      <c r="F117" s="48">
        <f>AVERAGE(Every_Mth!M766,Every_Mth!M825,Every_Mth!M884,Every_Mth!M943,Every_Mth!M1002,Every_Mth!M1061,Every_Mth!M1120,Every_Mth!M1179,Every_Mth!M1238,Every_Mth!M1297,Every_Mth!M1356,Every_Mth!M1415)</f>
        <v>2937.3333333333335</v>
      </c>
      <c r="G117" s="48">
        <f>AVERAGE(Every_Mth!N1120,Every_Mth!N1179,Every_Mth!N1238,Every_Mth!N1297,Every_Mth!N1356,Every_Mth!N1415,Every_Mth!N1474,Every_Mth!N1533,Every_Mth!N1592,Every_Mth!N1651,Every_Mth!N1710,Every_Mth!N1769)</f>
        <v>6769.75</v>
      </c>
      <c r="H117" s="48">
        <f>AVERAGE(Every_Mth!N766,Every_Mth!N825,Every_Mth!N884,Every_Mth!N943,Every_Mth!N1002,Every_Mth!N1061,Every_Mth!N1120,Every_Mth!N1179,Every_Mth!N1238,Every_Mth!N1297,Every_Mth!N1356,Every_Mth!N1415)</f>
        <v>6538.083333333333</v>
      </c>
      <c r="I117" s="48">
        <v>275</v>
      </c>
      <c r="J117" s="48">
        <v>2872</v>
      </c>
      <c r="K117" s="48">
        <v>192</v>
      </c>
      <c r="L117" s="48"/>
      <c r="M117" s="26"/>
      <c r="N117" s="110"/>
      <c r="O117" s="110"/>
      <c r="P117" s="110"/>
      <c r="Q117" s="110"/>
      <c r="R117" s="110">
        <v>2475</v>
      </c>
      <c r="S117" s="22">
        <v>0.13200000000000001</v>
      </c>
      <c r="T117" s="48">
        <v>10390.206740110803</v>
      </c>
    </row>
    <row r="118" spans="1:20">
      <c r="A118" s="13" t="s">
        <v>161</v>
      </c>
      <c r="B118" s="14" t="s">
        <v>74</v>
      </c>
      <c r="C118" s="14">
        <v>2013</v>
      </c>
      <c r="D118" s="14" t="s">
        <v>99</v>
      </c>
      <c r="E118" s="48">
        <f>AVERAGE(Every_Mth!M1121,Every_Mth!M1180,Every_Mth!M1239,Every_Mth!M1298,Every_Mth!M1357,Every_Mth!M1416,Every_Mth!M1475,Every_Mth!M1534,Every_Mth!M1593,Every_Mth!M1652,Every_Mth!M1711,Every_Mth!M1770)</f>
        <v>21486.083333333332</v>
      </c>
      <c r="F118" s="48">
        <f>AVERAGE(Every_Mth!M767,Every_Mth!M826,Every_Mth!M885,Every_Mth!M944,Every_Mth!M1003,Every_Mth!M1062,Every_Mth!M1121,Every_Mth!M1180,Every_Mth!M1239,Every_Mth!M1298,Every_Mth!M1357,Every_Mth!M1416)</f>
        <v>20843.333333333332</v>
      </c>
      <c r="G118" s="48">
        <f>AVERAGE(Every_Mth!N1121,Every_Mth!N1180,Every_Mth!N1239,Every_Mth!N1298,Every_Mth!N1357,Every_Mth!N1416,Every_Mth!N1475,Every_Mth!N1534,Every_Mth!N1593,Every_Mth!N1652,Every_Mth!N1711,Every_Mth!N1770)</f>
        <v>42538</v>
      </c>
      <c r="H118" s="48">
        <f>AVERAGE(Every_Mth!N767,Every_Mth!N826,Every_Mth!N885,Every_Mth!N944,Every_Mth!N1003,Every_Mth!N1062,Every_Mth!N1121,Every_Mth!N1180,Every_Mth!N1239,Every_Mth!N1298,Every_Mth!N1357,Every_Mth!N1416)</f>
        <v>41574.166666666664</v>
      </c>
      <c r="I118" s="48">
        <v>1823</v>
      </c>
      <c r="J118" s="48">
        <v>20249</v>
      </c>
      <c r="K118" s="48">
        <v>6854</v>
      </c>
      <c r="L118" s="48"/>
      <c r="M118" s="26"/>
      <c r="N118" s="110"/>
      <c r="O118" s="110"/>
      <c r="P118" s="110"/>
      <c r="Q118" s="110"/>
      <c r="R118" s="110">
        <v>11691</v>
      </c>
      <c r="S118" s="22">
        <v>0.09</v>
      </c>
      <c r="T118" s="48">
        <v>61759.514093196245</v>
      </c>
    </row>
    <row r="119" spans="1:20">
      <c r="A119" s="13" t="s">
        <v>162</v>
      </c>
      <c r="B119" s="14" t="s">
        <v>74</v>
      </c>
      <c r="C119" s="14">
        <v>2013</v>
      </c>
      <c r="D119" s="14" t="s">
        <v>99</v>
      </c>
      <c r="E119" s="48">
        <f>AVERAGE(Every_Mth!M1122,Every_Mth!M1181,Every_Mth!M1240,Every_Mth!M1299,Every_Mth!M1358,Every_Mth!M1417,Every_Mth!M1476,Every_Mth!M1535,Every_Mth!M1594,Every_Mth!M1653,Every_Mth!M1712,Every_Mth!M1771)</f>
        <v>18904.333333333332</v>
      </c>
      <c r="F119" s="48">
        <f>AVERAGE(Every_Mth!M768,Every_Mth!M827,Every_Mth!M886,Every_Mth!M945,Every_Mth!M1004,Every_Mth!M1063,Every_Mth!M1122,Every_Mth!M1181,Every_Mth!M1240,Every_Mth!M1299,Every_Mth!M1358,Every_Mth!M1417)</f>
        <v>19208.166666666668</v>
      </c>
      <c r="G119" s="48">
        <f>AVERAGE(Every_Mth!N1122,Every_Mth!N1181,Every_Mth!N1240,Every_Mth!N1299,Every_Mth!N1358,Every_Mth!N1417,Every_Mth!N1476,Every_Mth!N1535,Every_Mth!N1594,Every_Mth!N1653,Every_Mth!N1712,Every_Mth!N1771)</f>
        <v>34848.083333333336</v>
      </c>
      <c r="H119" s="48">
        <f>AVERAGE(Every_Mth!N768,Every_Mth!N827,Every_Mth!N886,Every_Mth!N945,Every_Mth!N1004,Every_Mth!N1063,Every_Mth!N1122,Every_Mth!N1181,Every_Mth!N1240,Every_Mth!N1299,Every_Mth!N1358,Every_Mth!N1417)</f>
        <v>35187.5</v>
      </c>
      <c r="I119" s="48">
        <v>2351</v>
      </c>
      <c r="J119" s="48">
        <v>17558</v>
      </c>
      <c r="K119" s="48">
        <v>10432</v>
      </c>
      <c r="L119" s="48"/>
      <c r="M119" s="26"/>
      <c r="N119" s="110"/>
      <c r="O119" s="110"/>
      <c r="P119" s="110"/>
      <c r="Q119" s="110"/>
      <c r="R119" s="110">
        <v>8547</v>
      </c>
      <c r="S119" s="22">
        <v>7.0000000000000007E-2</v>
      </c>
      <c r="T119" s="48">
        <v>71126.615584480154</v>
      </c>
    </row>
    <row r="120" spans="1:20">
      <c r="A120" s="13" t="s">
        <v>163</v>
      </c>
      <c r="B120" s="14" t="s">
        <v>75</v>
      </c>
      <c r="C120" s="14">
        <v>2013</v>
      </c>
      <c r="D120" s="14" t="s">
        <v>99</v>
      </c>
      <c r="E120" s="48">
        <f>AVERAGE(Every_Mth!M1123,Every_Mth!M1182,Every_Mth!M1241,Every_Mth!M1300,Every_Mth!M1359,Every_Mth!M1418,Every_Mth!M1477,Every_Mth!M1536,Every_Mth!M1595,Every_Mth!M1654,Every_Mth!M1713,Every_Mth!M1772)</f>
        <v>42067.916666666664</v>
      </c>
      <c r="F120" s="48">
        <f>AVERAGE(Every_Mth!M769,Every_Mth!M828,Every_Mth!M887,Every_Mth!M946,Every_Mth!M1005,Every_Mth!M1064,Every_Mth!M1123,Every_Mth!M1182,Every_Mth!M1241,Every_Mth!M1300,Every_Mth!M1359,Every_Mth!M1418)</f>
        <v>41488.916666666664</v>
      </c>
      <c r="G120" s="48">
        <f>AVERAGE(Every_Mth!N1123,Every_Mth!N1182,Every_Mth!N1241,Every_Mth!N1300,Every_Mth!N1359,Every_Mth!N1418,Every_Mth!N1477,Every_Mth!N1536,Every_Mth!N1595,Every_Mth!N1654,Every_Mth!N1713,Every_Mth!N1772)</f>
        <v>91796.583333333328</v>
      </c>
      <c r="H120" s="48">
        <f>AVERAGE(Every_Mth!N769,Every_Mth!N828,Every_Mth!N887,Every_Mth!N946,Every_Mth!N1005,Every_Mth!N1064,Every_Mth!N1123,Every_Mth!N1182,Every_Mth!N1241,Every_Mth!N1300,Every_Mth!N1359,Every_Mth!N1418)</f>
        <v>90975</v>
      </c>
      <c r="I120" s="48">
        <v>2893</v>
      </c>
      <c r="J120" s="48">
        <v>46298</v>
      </c>
      <c r="K120" s="48">
        <v>17711</v>
      </c>
      <c r="L120" s="48"/>
      <c r="M120" s="26"/>
      <c r="N120" s="110"/>
      <c r="O120" s="110"/>
      <c r="P120" s="110"/>
      <c r="Q120" s="110"/>
      <c r="R120" s="110">
        <v>20057</v>
      </c>
      <c r="S120" s="22">
        <v>0.129</v>
      </c>
      <c r="T120" s="48">
        <v>125680.32642027165</v>
      </c>
    </row>
    <row r="121" spans="1:20">
      <c r="A121" s="13" t="s">
        <v>164</v>
      </c>
      <c r="B121" s="14" t="s">
        <v>75</v>
      </c>
      <c r="C121" s="14">
        <v>2013</v>
      </c>
      <c r="D121" s="14" t="s">
        <v>99</v>
      </c>
      <c r="E121" s="48">
        <f>AVERAGE(Every_Mth!M1124,Every_Mth!M1183,Every_Mth!M1242,Every_Mth!M1301,Every_Mth!M1360,Every_Mth!M1419,Every_Mth!M1478,Every_Mth!M1537,Every_Mth!M1596,Every_Mth!M1655,Every_Mth!M1714,Every_Mth!M1773)</f>
        <v>5361.666666666667</v>
      </c>
      <c r="F121" s="48">
        <f>AVERAGE(Every_Mth!M770,Every_Mth!M829,Every_Mth!M888,Every_Mth!M947,Every_Mth!M1006,Every_Mth!M1065,Every_Mth!M1124,Every_Mth!M1183,Every_Mth!M1242,Every_Mth!M1301,Every_Mth!M1360,Every_Mth!M1419)</f>
        <v>5184.583333333333</v>
      </c>
      <c r="G121" s="48">
        <f>AVERAGE(Every_Mth!N1124,Every_Mth!N1183,Every_Mth!N1242,Every_Mth!N1301,Every_Mth!N1360,Every_Mth!N1419,Every_Mth!N1478,Every_Mth!N1537,Every_Mth!N1596,Every_Mth!N1655,Every_Mth!N1714,Every_Mth!N1773)</f>
        <v>12620.75</v>
      </c>
      <c r="H121" s="48">
        <f>AVERAGE(Every_Mth!N770,Every_Mth!N829,Every_Mth!N888,Every_Mth!N947,Every_Mth!N1006,Every_Mth!N1065,Every_Mth!N1124,Every_Mth!N1183,Every_Mth!N1242,Every_Mth!N1301,Every_Mth!N1360,Every_Mth!N1419)</f>
        <v>12365.833333333334</v>
      </c>
      <c r="I121" s="48">
        <v>369</v>
      </c>
      <c r="J121" s="48">
        <v>6642</v>
      </c>
      <c r="K121" s="48">
        <v>2281</v>
      </c>
      <c r="L121" s="48"/>
      <c r="M121" s="26"/>
      <c r="N121" s="110"/>
      <c r="O121" s="110"/>
      <c r="P121" s="110"/>
      <c r="Q121" s="110"/>
      <c r="R121" s="110">
        <v>3778</v>
      </c>
      <c r="S121" s="22">
        <v>0.14599999999999999</v>
      </c>
      <c r="T121" s="48">
        <v>22882.857199999999</v>
      </c>
    </row>
    <row r="122" spans="1:20">
      <c r="A122" s="13" t="s">
        <v>165</v>
      </c>
      <c r="B122" s="14" t="s">
        <v>75</v>
      </c>
      <c r="C122" s="14">
        <v>2013</v>
      </c>
      <c r="D122" s="14" t="s">
        <v>99</v>
      </c>
      <c r="E122" s="48">
        <f>AVERAGE(Every_Mth!M1125,Every_Mth!M1184,Every_Mth!M1243,Every_Mth!M1302,Every_Mth!M1361,Every_Mth!M1420,Every_Mth!M1479,Every_Mth!M1538,Every_Mth!M1597,Every_Mth!M1656,Every_Mth!M1715,Every_Mth!M1774)</f>
        <v>4646.166666666667</v>
      </c>
      <c r="F122" s="48">
        <f>AVERAGE(Every_Mth!M771,Every_Mth!M830,Every_Mth!M889,Every_Mth!M948,Every_Mth!M1007,Every_Mth!M1066,Every_Mth!M1125,Every_Mth!M1184,Every_Mth!M1243,Every_Mth!M1302,Every_Mth!M1361,Every_Mth!M1420)</f>
        <v>4329.416666666667</v>
      </c>
      <c r="G122" s="48">
        <f>AVERAGE(Every_Mth!N1125,Every_Mth!N1184,Every_Mth!N1243,Every_Mth!N1302,Every_Mth!N1361,Every_Mth!N1420,Every_Mth!N1479,Every_Mth!N1538,Every_Mth!N1597,Every_Mth!N1656,Every_Mth!N1715,Every_Mth!N1774)</f>
        <v>10462.833333333334</v>
      </c>
      <c r="H122" s="48">
        <f>AVERAGE(Every_Mth!N771,Every_Mth!N830,Every_Mth!N889,Every_Mth!N948,Every_Mth!N1007,Every_Mth!N1066,Every_Mth!N1125,Every_Mth!N1184,Every_Mth!N1243,Every_Mth!N1302,Every_Mth!N1361,Every_Mth!N1420)</f>
        <v>9909.1666666666661</v>
      </c>
      <c r="I122" s="48">
        <v>363</v>
      </c>
      <c r="J122" s="48">
        <v>5013</v>
      </c>
      <c r="K122" s="48">
        <v>1199</v>
      </c>
      <c r="L122" s="48"/>
      <c r="M122" s="26"/>
      <c r="N122" s="110"/>
      <c r="O122" s="110"/>
      <c r="P122" s="110"/>
      <c r="Q122" s="110"/>
      <c r="R122" s="110">
        <v>3062</v>
      </c>
      <c r="S122" s="22">
        <v>0.11699999999999999</v>
      </c>
      <c r="T122" s="48">
        <v>14220.398993863137</v>
      </c>
    </row>
    <row r="123" spans="1:20">
      <c r="A123" s="13" t="s">
        <v>166</v>
      </c>
      <c r="B123" s="14" t="s">
        <v>75</v>
      </c>
      <c r="C123" s="14">
        <v>2013</v>
      </c>
      <c r="D123" s="14" t="s">
        <v>99</v>
      </c>
      <c r="E123" s="48">
        <f>AVERAGE(Every_Mth!M1126,Every_Mth!M1185,Every_Mth!M1244,Every_Mth!M1303,Every_Mth!M1362,Every_Mth!M1421,Every_Mth!M1480,Every_Mth!M1539,Every_Mth!M1598,Every_Mth!M1657,Every_Mth!M1716,Every_Mth!M1775)</f>
        <v>860.25</v>
      </c>
      <c r="F123" s="48">
        <f>AVERAGE(Every_Mth!M772,Every_Mth!M831,Every_Mth!M890,Every_Mth!M949,Every_Mth!M1008,Every_Mth!M1067,Every_Mth!M1126,Every_Mth!M1185,Every_Mth!M1244,Every_Mth!M1303,Every_Mth!M1362,Every_Mth!M1421)</f>
        <v>788.58333333333337</v>
      </c>
      <c r="G123" s="48">
        <f>AVERAGE(Every_Mth!N1126,Every_Mth!N1185,Every_Mth!N1244,Every_Mth!N1303,Every_Mth!N1362,Every_Mth!N1421,Every_Mth!N1480,Every_Mth!N1539,Every_Mth!N1598,Every_Mth!N1657,Every_Mth!N1716,Every_Mth!N1775)</f>
        <v>1646.6666666666667</v>
      </c>
      <c r="H123" s="48">
        <f>AVERAGE(Every_Mth!N772,Every_Mth!N831,Every_Mth!N890,Every_Mth!N949,Every_Mth!N1008,Every_Mth!N1067,Every_Mth!N1126,Every_Mth!N1185,Every_Mth!N1244,Every_Mth!N1303,Every_Mth!N1362,Every_Mth!N1421)</f>
        <v>1561.75</v>
      </c>
      <c r="I123" s="48">
        <v>89</v>
      </c>
      <c r="J123" s="48">
        <v>622</v>
      </c>
      <c r="K123" s="48">
        <v>12</v>
      </c>
      <c r="L123" s="48"/>
      <c r="M123" s="26"/>
      <c r="N123" s="110"/>
      <c r="O123" s="110"/>
      <c r="P123" s="110"/>
      <c r="Q123" s="110"/>
      <c r="R123" s="110">
        <v>636</v>
      </c>
      <c r="S123" s="22">
        <v>0.121</v>
      </c>
      <c r="T123" s="48">
        <v>3100.4993651655632</v>
      </c>
    </row>
    <row r="124" spans="1:20">
      <c r="A124" s="13" t="s">
        <v>167</v>
      </c>
      <c r="B124" s="14" t="s">
        <v>74</v>
      </c>
      <c r="C124" s="14">
        <v>2013</v>
      </c>
      <c r="D124" s="14" t="s">
        <v>99</v>
      </c>
      <c r="E124" s="48">
        <f>AVERAGE(Every_Mth!M1127,Every_Mth!M1186,Every_Mth!M1245,Every_Mth!M1304,Every_Mth!M1363,Every_Mth!M1422,Every_Mth!M1481,Every_Mth!M1540,Every_Mth!M1599,Every_Mth!M1658,Every_Mth!M1717,Every_Mth!M1776)</f>
        <v>48774.416666666664</v>
      </c>
      <c r="F124" s="48">
        <f>AVERAGE(Every_Mth!M773,Every_Mth!M832,Every_Mth!M891,Every_Mth!M950,Every_Mth!M1009,Every_Mth!M1068,Every_Mth!M1127,Every_Mth!M1186,Every_Mth!M1245,Every_Mth!M1304,Every_Mth!M1363,Every_Mth!M1422)</f>
        <v>46831.25</v>
      </c>
      <c r="G124" s="48">
        <f>AVERAGE(Every_Mth!N1127,Every_Mth!N1186,Every_Mth!N1245,Every_Mth!N1304,Every_Mth!N1363,Every_Mth!N1422,Every_Mth!N1481,Every_Mth!N1540,Every_Mth!N1599,Every_Mth!N1658,Every_Mth!N1717,Every_Mth!N1776)</f>
        <v>119335.25</v>
      </c>
      <c r="H124" s="48">
        <f>AVERAGE(Every_Mth!N773,Every_Mth!N832,Every_Mth!N891,Every_Mth!N950,Every_Mth!N1009,Every_Mth!N1068,Every_Mth!N1127,Every_Mth!N1186,Every_Mth!N1245,Every_Mth!N1304,Every_Mth!N1363,Every_Mth!N1422)</f>
        <v>115750.5</v>
      </c>
      <c r="I124" s="48">
        <v>3459</v>
      </c>
      <c r="J124" s="48">
        <v>67240</v>
      </c>
      <c r="K124" s="48">
        <v>37887</v>
      </c>
      <c r="L124" s="48"/>
      <c r="M124" s="26"/>
      <c r="N124" s="110"/>
      <c r="O124" s="110"/>
      <c r="P124" s="110"/>
      <c r="Q124" s="110"/>
      <c r="R124" s="110">
        <v>17554</v>
      </c>
      <c r="S124" s="22">
        <v>0.14400000000000002</v>
      </c>
      <c r="T124" s="48">
        <v>147862.59264822828</v>
      </c>
    </row>
    <row r="125" spans="1:20">
      <c r="A125" s="13" t="s">
        <v>168</v>
      </c>
      <c r="B125" s="14" t="s">
        <v>75</v>
      </c>
      <c r="C125" s="14">
        <v>2013</v>
      </c>
      <c r="D125" s="14" t="s">
        <v>99</v>
      </c>
      <c r="E125" s="48">
        <f>AVERAGE(Every_Mth!M1128,Every_Mth!M1187,Every_Mth!M1246,Every_Mth!M1305,Every_Mth!M1364,Every_Mth!M1423,Every_Mth!M1482,Every_Mth!M1541,Every_Mth!M1600,Every_Mth!M1659,Every_Mth!M1718,Every_Mth!M1777)</f>
        <v>2910.8333333333335</v>
      </c>
      <c r="F125" s="48">
        <f>AVERAGE(Every_Mth!M774,Every_Mth!M833,Every_Mth!M892,Every_Mth!M951,Every_Mth!M1010,Every_Mth!M1069,Every_Mth!M1128,Every_Mth!M1187,Every_Mth!M1246,Every_Mth!M1305,Every_Mth!M1364,Every_Mth!M1423)</f>
        <v>2848.1666666666665</v>
      </c>
      <c r="G125" s="48">
        <f>AVERAGE(Every_Mth!N1128,Every_Mth!N1187,Every_Mth!N1246,Every_Mth!N1305,Every_Mth!N1364,Every_Mth!N1423,Every_Mth!N1482,Every_Mth!N1541,Every_Mth!N1600,Every_Mth!N1659,Every_Mth!N1718,Every_Mth!N1777)</f>
        <v>5341.166666666667</v>
      </c>
      <c r="H125" s="48">
        <f>AVERAGE(Every_Mth!N774,Every_Mth!N833,Every_Mth!N892,Every_Mth!N951,Every_Mth!N1010,Every_Mth!N1069,Every_Mth!N1128,Every_Mth!N1187,Every_Mth!N1246,Every_Mth!N1305,Every_Mth!N1364,Every_Mth!N1423)</f>
        <v>5225.083333333333</v>
      </c>
      <c r="I125" s="48">
        <v>299</v>
      </c>
      <c r="J125" s="48">
        <v>1955</v>
      </c>
      <c r="K125" s="48">
        <v>66</v>
      </c>
      <c r="L125" s="48"/>
      <c r="M125" s="26"/>
      <c r="N125" s="110"/>
      <c r="O125" s="110"/>
      <c r="P125" s="110"/>
      <c r="Q125" s="110"/>
      <c r="R125" s="110">
        <v>1635</v>
      </c>
      <c r="S125" s="22">
        <v>0.10800000000000001</v>
      </c>
      <c r="T125" s="48">
        <v>9822.2771205267782</v>
      </c>
    </row>
    <row r="126" spans="1:20">
      <c r="A126" s="13" t="s">
        <v>169</v>
      </c>
      <c r="B126" s="14" t="s">
        <v>74</v>
      </c>
      <c r="C126" s="14">
        <v>2013</v>
      </c>
      <c r="D126" s="14" t="s">
        <v>99</v>
      </c>
      <c r="E126" s="48">
        <f>AVERAGE(Every_Mth!M1129,Every_Mth!M1188,Every_Mth!M1247,Every_Mth!M1306,Every_Mth!M1365,Every_Mth!M1424,Every_Mth!M1483,Every_Mth!M1542,Every_Mth!M1601,Every_Mth!M1660,Every_Mth!M1719,Every_Mth!M1778)</f>
        <v>33733.166666666664</v>
      </c>
      <c r="F126" s="48">
        <f>AVERAGE(Every_Mth!M775,Every_Mth!M834,Every_Mth!M893,Every_Mth!M952,Every_Mth!M1011,Every_Mth!M1070,Every_Mth!M1129,Every_Mth!M1188,Every_Mth!M1247,Every_Mth!M1306,Every_Mth!M1365,Every_Mth!M1424)</f>
        <v>32654.333333333332</v>
      </c>
      <c r="G126" s="48">
        <f>AVERAGE(Every_Mth!N1129,Every_Mth!N1188,Every_Mth!N1247,Every_Mth!N1306,Every_Mth!N1365,Every_Mth!N1424,Every_Mth!N1483,Every_Mth!N1542,Every_Mth!N1601,Every_Mth!N1660,Every_Mth!N1719,Every_Mth!N1778)</f>
        <v>70276.5</v>
      </c>
      <c r="H126" s="48">
        <f>AVERAGE(Every_Mth!N775,Every_Mth!N834,Every_Mth!N893,Every_Mth!N952,Every_Mth!N1011,Every_Mth!N1070,Every_Mth!N1129,Every_Mth!N1188,Every_Mth!N1247,Every_Mth!N1306,Every_Mth!N1365,Every_Mth!N1424)</f>
        <v>68079.583333333328</v>
      </c>
      <c r="I126" s="48">
        <v>3498</v>
      </c>
      <c r="J126" s="48">
        <v>37769</v>
      </c>
      <c r="K126" s="48">
        <v>25095</v>
      </c>
      <c r="L126" s="48"/>
      <c r="M126" s="26"/>
      <c r="N126" s="110"/>
      <c r="O126" s="110"/>
      <c r="P126" s="110"/>
      <c r="Q126" s="110"/>
      <c r="R126" s="110">
        <v>14764</v>
      </c>
      <c r="S126" s="22">
        <v>7.9000000000000001E-2</v>
      </c>
      <c r="T126" s="48">
        <v>112131.8936891942</v>
      </c>
    </row>
    <row r="127" spans="1:20">
      <c r="A127" s="13" t="s">
        <v>170</v>
      </c>
      <c r="B127" s="14" t="s">
        <v>74</v>
      </c>
      <c r="C127" s="14">
        <v>2013</v>
      </c>
      <c r="D127" s="14" t="s">
        <v>99</v>
      </c>
      <c r="E127" s="48">
        <f>AVERAGE(Every_Mth!M1130,Every_Mth!M1189,Every_Mth!M1248,Every_Mth!M1307,Every_Mth!M1366,Every_Mth!M1425,Every_Mth!M1484,Every_Mth!M1543,Every_Mth!M1602,Every_Mth!M1661,Every_Mth!M1720,Every_Mth!M1779)</f>
        <v>8366.5833333333339</v>
      </c>
      <c r="F127" s="48">
        <f>AVERAGE(Every_Mth!M776,Every_Mth!M835,Every_Mth!M894,Every_Mth!M953,Every_Mth!M1012,Every_Mth!M1071,Every_Mth!M1130,Every_Mth!M1189,Every_Mth!M1248,Every_Mth!M1307,Every_Mth!M1366,Every_Mth!M1425)</f>
        <v>7975.916666666667</v>
      </c>
      <c r="G127" s="48">
        <f>AVERAGE(Every_Mth!N1130,Every_Mth!N1189,Every_Mth!N1248,Every_Mth!N1307,Every_Mth!N1366,Every_Mth!N1425,Every_Mth!N1484,Every_Mth!N1543,Every_Mth!N1602,Every_Mth!N1661,Every_Mth!N1720,Every_Mth!N1779)</f>
        <v>17722.75</v>
      </c>
      <c r="H127" s="48">
        <f>AVERAGE(Every_Mth!N776,Every_Mth!N835,Every_Mth!N894,Every_Mth!N953,Every_Mth!N1012,Every_Mth!N1071,Every_Mth!N1130,Every_Mth!N1189,Every_Mth!N1248,Every_Mth!N1307,Every_Mth!N1366,Every_Mth!N1425)</f>
        <v>17032.916666666668</v>
      </c>
      <c r="I127" s="48">
        <v>774</v>
      </c>
      <c r="J127" s="48">
        <v>8108</v>
      </c>
      <c r="K127" s="48">
        <v>4707</v>
      </c>
      <c r="L127" s="48"/>
      <c r="M127" s="26"/>
      <c r="N127" s="110"/>
      <c r="O127" s="110"/>
      <c r="P127" s="110"/>
      <c r="Q127" s="110"/>
      <c r="R127" s="110">
        <v>5351</v>
      </c>
      <c r="S127" s="22">
        <v>9.0999999999999998E-2</v>
      </c>
      <c r="T127" s="48">
        <v>42449.369602411716</v>
      </c>
    </row>
    <row r="128" spans="1:20">
      <c r="A128" s="13" t="s">
        <v>171</v>
      </c>
      <c r="B128" s="14" t="s">
        <v>75</v>
      </c>
      <c r="C128" s="14">
        <v>2013</v>
      </c>
      <c r="D128" s="14" t="s">
        <v>99</v>
      </c>
      <c r="E128" s="48">
        <f>AVERAGE(Every_Mth!M1131,Every_Mth!M1190,Every_Mth!M1249,Every_Mth!M1308,Every_Mth!M1367,Every_Mth!M1426,Every_Mth!M1485,Every_Mth!M1544,Every_Mth!M1603,Every_Mth!M1662,Every_Mth!M1721,Every_Mth!M1780)</f>
        <v>5834.75</v>
      </c>
      <c r="F128" s="48">
        <f>AVERAGE(Every_Mth!M777,Every_Mth!M836,Every_Mth!M895,Every_Mth!M954,Every_Mth!M1013,Every_Mth!M1072,Every_Mth!M1131,Every_Mth!M1190,Every_Mth!M1249,Every_Mth!M1308,Every_Mth!M1367,Every_Mth!M1426)</f>
        <v>5726.166666666667</v>
      </c>
      <c r="G128" s="48">
        <f>AVERAGE(Every_Mth!N1131,Every_Mth!N1190,Every_Mth!N1249,Every_Mth!N1308,Every_Mth!N1367,Every_Mth!N1426,Every_Mth!N1485,Every_Mth!N1544,Every_Mth!N1603,Every_Mth!N1662,Every_Mth!N1721,Every_Mth!N1780)</f>
        <v>13015.083333333334</v>
      </c>
      <c r="H128" s="48">
        <f>AVERAGE(Every_Mth!N777,Every_Mth!N836,Every_Mth!N895,Every_Mth!N954,Every_Mth!N1013,Every_Mth!N1072,Every_Mth!N1131,Every_Mth!N1190,Every_Mth!N1249,Every_Mth!N1308,Every_Mth!N1367,Every_Mth!N1426)</f>
        <v>12857.333333333334</v>
      </c>
      <c r="I128" s="48">
        <v>341</v>
      </c>
      <c r="J128" s="48">
        <v>6541</v>
      </c>
      <c r="K128" s="48">
        <v>1586</v>
      </c>
      <c r="L128" s="48"/>
      <c r="M128" s="26"/>
      <c r="N128" s="110"/>
      <c r="O128" s="110"/>
      <c r="P128" s="110"/>
      <c r="Q128" s="110"/>
      <c r="R128" s="110">
        <v>3733</v>
      </c>
      <c r="S128" s="22">
        <v>0.13100000000000001</v>
      </c>
      <c r="T128" s="48">
        <v>14308.209400000002</v>
      </c>
    </row>
    <row r="129" spans="1:27">
      <c r="A129" s="51" t="s">
        <v>172</v>
      </c>
      <c r="B129" s="14" t="s">
        <v>66</v>
      </c>
      <c r="C129" s="14">
        <v>2014</v>
      </c>
      <c r="D129" s="14" t="s">
        <v>100</v>
      </c>
      <c r="E129" s="48">
        <f>AVERAGE(Every_Mth!M1781,Every_Mth!M1840,Every_Mth!M1899,Every_Mth!M1958,Every_Mth!M2017,Every_Mth!M2076,Every_Mth!M2135,Every_Mth!M2194,Every_Mth!M2253,Every_Mth!M2312,Every_Mth!M2371,Every_Mth!M2430)</f>
        <v>2101993.5833333335</v>
      </c>
      <c r="F129" s="48">
        <f>AVERAGE(Every_Mth!M1427,Every_Mth!M1486,Every_Mth!M1545,Every_Mth!M1604,Every_Mth!M1663,Every_Mth!M1722,Every_Mth!M1781,Every_Mth!M1840,Every_Mth!M1899,Every_Mth!M1958,Every_Mth!M2017,Every_Mth!M2076)</f>
        <v>2063163.1666666667</v>
      </c>
      <c r="G129" s="48">
        <f>AVERAGE(Every_Mth!N1781,Every_Mth!N1840,Every_Mth!N1899,Every_Mth!N1958,Every_Mth!N2017,Every_Mth!N2076,Every_Mth!N2135,Every_Mth!N2194,Every_Mth!N2253,Every_Mth!N2312,Every_Mth!N2371,Every_Mth!N2430)</f>
        <v>4462182.416666667</v>
      </c>
      <c r="H129" s="48">
        <f>AVERAGE(Every_Mth!N1427,Every_Mth!N1486,Every_Mth!N1545,Every_Mth!N1604,Every_Mth!N1663,Every_Mth!N1722,Every_Mth!N1781,Every_Mth!N1840,Every_Mth!N1899,Every_Mth!N1958,Every_Mth!N2017,Every_Mth!N2076)</f>
        <v>4428870.833333333</v>
      </c>
      <c r="I129" s="48">
        <v>234156</v>
      </c>
      <c r="J129" s="48">
        <v>2226004</v>
      </c>
      <c r="K129" s="48">
        <v>1337933</v>
      </c>
      <c r="L129" s="48"/>
      <c r="M129" s="26"/>
      <c r="N129" s="110">
        <v>4464998</v>
      </c>
      <c r="O129" s="110">
        <v>215546</v>
      </c>
      <c r="P129" s="110">
        <v>2288471</v>
      </c>
      <c r="Q129" s="110">
        <v>1343916</v>
      </c>
      <c r="R129" s="110">
        <v>1193089</v>
      </c>
      <c r="S129" s="17">
        <v>7.4999999999999997E-2</v>
      </c>
      <c r="T129" s="59">
        <v>6980318.9933200004</v>
      </c>
      <c r="Y129" s="43"/>
      <c r="Z129" s="43"/>
      <c r="AA129" s="37"/>
    </row>
    <row r="130" spans="1:27">
      <c r="A130" s="51" t="s">
        <v>173</v>
      </c>
      <c r="B130" s="14" t="s">
        <v>74</v>
      </c>
      <c r="C130" s="14">
        <v>2014</v>
      </c>
      <c r="D130" s="14" t="s">
        <v>100</v>
      </c>
      <c r="E130" s="48">
        <f>AVERAGE(Every_Mth!M1782,Every_Mth!M1841,Every_Mth!M1900,Every_Mth!M1959,Every_Mth!M2018,Every_Mth!M2077,Every_Mth!M2136,Every_Mth!M2195,Every_Mth!M2254,Every_Mth!M2313,Every_Mth!M2372,Every_Mth!M2431)</f>
        <v>62337.5</v>
      </c>
      <c r="F130" s="48">
        <f>AVERAGE(Every_Mth!M1428,Every_Mth!M1487,Every_Mth!M1546,Every_Mth!M1605,Every_Mth!M1664,Every_Mth!M1723,Every_Mth!M1782,Every_Mth!M1841,Every_Mth!M1900,Every_Mth!M1959,Every_Mth!M2018,Every_Mth!M2077)</f>
        <v>63775.083333333336</v>
      </c>
      <c r="G130" s="48">
        <f>AVERAGE(Every_Mth!N1782,Every_Mth!N1841,Every_Mth!N1900,Every_Mth!N1959,Every_Mth!N2018,Every_Mth!N2077,Every_Mth!N2136,Every_Mth!N2195,Every_Mth!N2254,Every_Mth!N2313,Every_Mth!N2372,Every_Mth!N2431)</f>
        <v>122416.16666666667</v>
      </c>
      <c r="H130" s="48">
        <f>AVERAGE(Every_Mth!N1428,Every_Mth!N1487,Every_Mth!N1546,Every_Mth!N1605,Every_Mth!N1664,Every_Mth!N1723,Every_Mth!N1782,Every_Mth!N1841,Every_Mth!N1900,Every_Mth!N1959,Every_Mth!N2018,Every_Mth!N2077)</f>
        <v>125982.25</v>
      </c>
      <c r="I130" s="48">
        <v>9307</v>
      </c>
      <c r="J130" s="48">
        <v>60223</v>
      </c>
      <c r="K130" s="48">
        <v>40011</v>
      </c>
      <c r="L130" s="48"/>
      <c r="M130" s="26"/>
      <c r="N130" s="110">
        <v>129641</v>
      </c>
      <c r="O130" s="110">
        <v>8668</v>
      </c>
      <c r="P130" s="110">
        <v>61616</v>
      </c>
      <c r="Q130" s="110">
        <v>40005</v>
      </c>
      <c r="R130" s="110">
        <v>47823</v>
      </c>
      <c r="S130" s="17">
        <v>5.9000000000000004E-2</v>
      </c>
      <c r="T130" s="60">
        <v>214362.74921746785</v>
      </c>
      <c r="Y130" s="43"/>
      <c r="Z130" s="43"/>
      <c r="AA130" s="37"/>
    </row>
    <row r="131" spans="1:27">
      <c r="A131" s="51" t="s">
        <v>174</v>
      </c>
      <c r="B131" s="14" t="s">
        <v>75</v>
      </c>
      <c r="C131" s="14">
        <v>2014</v>
      </c>
      <c r="D131" s="14" t="s">
        <v>100</v>
      </c>
      <c r="E131" s="48">
        <f>AVERAGE(Every_Mth!M1783,Every_Mth!M1842,Every_Mth!M1901,Every_Mth!M1960,Every_Mth!M2019,Every_Mth!M2078,Every_Mth!M2137,Every_Mth!M2196,Every_Mth!M2255,Every_Mth!M2314,Every_Mth!M2373,Every_Mth!M2432)</f>
        <v>106.5</v>
      </c>
      <c r="F131" s="48">
        <f>AVERAGE(Every_Mth!M1429,Every_Mth!M1488,Every_Mth!M1547,Every_Mth!M1606,Every_Mth!M1665,Every_Mth!M1724,Every_Mth!M1783,Every_Mth!M1842,Every_Mth!M1901,Every_Mth!M1960,Every_Mth!M2019,Every_Mth!M2078)</f>
        <v>111.91666666666667</v>
      </c>
      <c r="G131" s="48">
        <f>AVERAGE(Every_Mth!N1783,Every_Mth!N1842,Every_Mth!N1901,Every_Mth!N1960,Every_Mth!N2019,Every_Mth!N2078,Every_Mth!N2137,Every_Mth!N2196,Every_Mth!N2255,Every_Mth!N2314,Every_Mth!N2373,Every_Mth!N2432)</f>
        <v>176.08333333333334</v>
      </c>
      <c r="H131" s="48">
        <f>AVERAGE(Every_Mth!N1429,Every_Mth!N1488,Every_Mth!N1547,Every_Mth!N1606,Every_Mth!N1665,Every_Mth!N1724,Every_Mth!N1783,Every_Mth!N1842,Every_Mth!N1901,Every_Mth!N1960,Every_Mth!N2019,Every_Mth!N2078)</f>
        <v>182.75</v>
      </c>
      <c r="I131" s="48">
        <v>16</v>
      </c>
      <c r="J131" s="48">
        <v>59</v>
      </c>
      <c r="K131" s="48">
        <v>0</v>
      </c>
      <c r="L131" s="48"/>
      <c r="M131" s="26"/>
      <c r="N131" s="110">
        <v>196</v>
      </c>
      <c r="O131" s="110">
        <v>14</v>
      </c>
      <c r="P131" s="110">
        <v>60</v>
      </c>
      <c r="Q131" s="110">
        <v>0</v>
      </c>
      <c r="R131" s="110">
        <v>39</v>
      </c>
      <c r="S131" s="17">
        <v>8.8000000000000009E-2</v>
      </c>
      <c r="T131" s="60">
        <v>227.60400000000001</v>
      </c>
      <c r="Y131" s="43"/>
      <c r="Z131" s="43"/>
      <c r="AA131" s="37"/>
    </row>
    <row r="132" spans="1:27">
      <c r="A132" s="51" t="s">
        <v>175</v>
      </c>
      <c r="B132" s="14" t="s">
        <v>75</v>
      </c>
      <c r="C132" s="14">
        <v>2014</v>
      </c>
      <c r="D132" s="14" t="s">
        <v>100</v>
      </c>
      <c r="E132" s="48">
        <f>AVERAGE(Every_Mth!M1784,Every_Mth!M1843,Every_Mth!M1902,Every_Mth!M1961,Every_Mth!M2020,Every_Mth!M2079,Every_Mth!M2138,Every_Mth!M2197,Every_Mth!M2256,Every_Mth!M2315,Every_Mth!M2374,Every_Mth!M2433)</f>
        <v>1760.4166666666667</v>
      </c>
      <c r="F132" s="48">
        <f>AVERAGE(Every_Mth!M1430,Every_Mth!M1489,Every_Mth!M1548,Every_Mth!M1607,Every_Mth!M1666,Every_Mth!M1725,Every_Mth!M1784,Every_Mth!M1843,Every_Mth!M1902,Every_Mth!M1961,Every_Mth!M2020,Every_Mth!M2079)</f>
        <v>1753.9166666666667</v>
      </c>
      <c r="G132" s="48">
        <f>AVERAGE(Every_Mth!N1784,Every_Mth!N1843,Every_Mth!N1902,Every_Mth!N1961,Every_Mth!N2020,Every_Mth!N2079,Every_Mth!N2138,Every_Mth!N2197,Every_Mth!N2256,Every_Mth!N2315,Every_Mth!N2374,Every_Mth!N2433)</f>
        <v>3356.9166666666665</v>
      </c>
      <c r="H132" s="48">
        <f>AVERAGE(Every_Mth!N1430,Every_Mth!N1489,Every_Mth!N1548,Every_Mth!N1607,Every_Mth!N1666,Every_Mth!N1725,Every_Mth!N1784,Every_Mth!N1843,Every_Mth!N1902,Every_Mth!N1961,Every_Mth!N2020,Every_Mth!N2079)</f>
        <v>3367.75</v>
      </c>
      <c r="I132" s="48">
        <v>250</v>
      </c>
      <c r="J132" s="48">
        <v>1222</v>
      </c>
      <c r="K132" s="48">
        <v>102</v>
      </c>
      <c r="L132" s="48"/>
      <c r="M132" s="26"/>
      <c r="N132" s="110">
        <v>3395</v>
      </c>
      <c r="O132" s="110">
        <v>227</v>
      </c>
      <c r="P132" s="110">
        <v>1261</v>
      </c>
      <c r="Q132" s="110">
        <v>97</v>
      </c>
      <c r="R132" s="110">
        <v>696</v>
      </c>
      <c r="S132" s="17">
        <v>8.3000000000000004E-2</v>
      </c>
      <c r="T132" s="60">
        <v>5066.8769000000002</v>
      </c>
      <c r="Y132" s="43"/>
      <c r="Z132" s="43"/>
      <c r="AA132" s="37"/>
    </row>
    <row r="133" spans="1:27">
      <c r="A133" s="51" t="s">
        <v>176</v>
      </c>
      <c r="B133" s="14" t="s">
        <v>75</v>
      </c>
      <c r="C133" s="14">
        <v>2014</v>
      </c>
      <c r="D133" s="14" t="s">
        <v>100</v>
      </c>
      <c r="E133" s="48">
        <f>AVERAGE(Every_Mth!M1785,Every_Mth!M1844,Every_Mth!M1903,Every_Mth!M1962,Every_Mth!M2021,Every_Mth!M2080,Every_Mth!M2139,Every_Mth!M2198,Every_Mth!M2257,Every_Mth!M2316,Every_Mth!M2375,Every_Mth!M2434)</f>
        <v>16067.75</v>
      </c>
      <c r="F133" s="48">
        <f>AVERAGE(Every_Mth!M1431,Every_Mth!M1490,Every_Mth!M1549,Every_Mth!M1608,Every_Mth!M1667,Every_Mth!M1726,Every_Mth!M1785,Every_Mth!M1844,Every_Mth!M1903,Every_Mth!M1962,Every_Mth!M2021,Every_Mth!M2080)</f>
        <v>15499.166666666666</v>
      </c>
      <c r="G133" s="48">
        <f>AVERAGE(Every_Mth!N1785,Every_Mth!N1844,Every_Mth!N1903,Every_Mth!N1962,Every_Mth!N2021,Every_Mth!N2080,Every_Mth!N2139,Every_Mth!N2198,Every_Mth!N2257,Every_Mth!N2316,Every_Mth!N2375,Every_Mth!N2434)</f>
        <v>31441.333333333332</v>
      </c>
      <c r="H133" s="48">
        <f>AVERAGE(Every_Mth!N1431,Every_Mth!N1490,Every_Mth!N1549,Every_Mth!N1608,Every_Mth!N1667,Every_Mth!N1726,Every_Mth!N1785,Every_Mth!N1844,Every_Mth!N1903,Every_Mth!N1962,Every_Mth!N2021,Every_Mth!N2080)</f>
        <v>30891.166666666668</v>
      </c>
      <c r="I133" s="48">
        <v>1577</v>
      </c>
      <c r="J133" s="48">
        <v>12850</v>
      </c>
      <c r="K133" s="48">
        <v>2667</v>
      </c>
      <c r="L133" s="48"/>
      <c r="M133" s="26"/>
      <c r="N133" s="110">
        <v>31808</v>
      </c>
      <c r="O133" s="110">
        <v>1414</v>
      </c>
      <c r="P133" s="110">
        <v>13224</v>
      </c>
      <c r="Q133" s="110">
        <v>2689</v>
      </c>
      <c r="R133" s="110">
        <v>10866</v>
      </c>
      <c r="S133" s="17">
        <v>8.6999999999999994E-2</v>
      </c>
      <c r="T133" s="60">
        <v>54488.457335660292</v>
      </c>
      <c r="Y133" s="43"/>
      <c r="Z133" s="43"/>
      <c r="AA133" s="37"/>
    </row>
    <row r="134" spans="1:27">
      <c r="A134" s="51" t="s">
        <v>177</v>
      </c>
      <c r="B134" s="14" t="s">
        <v>75</v>
      </c>
      <c r="C134" s="14">
        <v>2014</v>
      </c>
      <c r="D134" s="14" t="s">
        <v>100</v>
      </c>
      <c r="E134" s="48">
        <f>AVERAGE(Every_Mth!M1786,Every_Mth!M1845,Every_Mth!M1904,Every_Mth!M1963,Every_Mth!M2022,Every_Mth!M2081,Every_Mth!M2140,Every_Mth!M2199,Every_Mth!M2258,Every_Mth!M2317,Every_Mth!M2376,Every_Mth!M2435)</f>
        <v>2878.75</v>
      </c>
      <c r="F134" s="48">
        <f>AVERAGE(Every_Mth!M1432,Every_Mth!M1491,Every_Mth!M1550,Every_Mth!M1609,Every_Mth!M1668,Every_Mth!M1727,Every_Mth!M1786,Every_Mth!M1845,Every_Mth!M1904,Every_Mth!M1963,Every_Mth!M2022,Every_Mth!M2081)</f>
        <v>2754.6666666666665</v>
      </c>
      <c r="G134" s="48">
        <f>AVERAGE(Every_Mth!N1786,Every_Mth!N1845,Every_Mth!N1904,Every_Mth!N1963,Every_Mth!N2022,Every_Mth!N2081,Every_Mth!N2140,Every_Mth!N2199,Every_Mth!N2258,Every_Mth!N2317,Every_Mth!N2376,Every_Mth!N2435)</f>
        <v>5408.75</v>
      </c>
      <c r="H134" s="48">
        <f>AVERAGE(Every_Mth!N1432,Every_Mth!N1491,Every_Mth!N1550,Every_Mth!N1609,Every_Mth!N1668,Every_Mth!N1727,Every_Mth!N1786,Every_Mth!N1845,Every_Mth!N1904,Every_Mth!N1963,Every_Mth!N2022,Every_Mth!N2081)</f>
        <v>5204.5</v>
      </c>
      <c r="I134" s="48">
        <v>437</v>
      </c>
      <c r="J134" s="48">
        <v>1778</v>
      </c>
      <c r="K134" s="48">
        <v>133</v>
      </c>
      <c r="L134" s="48"/>
      <c r="M134" s="26"/>
      <c r="N134" s="110">
        <v>5271</v>
      </c>
      <c r="O134" s="110">
        <v>404</v>
      </c>
      <c r="P134" s="110">
        <v>1846</v>
      </c>
      <c r="Q134" s="110">
        <v>130</v>
      </c>
      <c r="R134" s="110">
        <v>1056</v>
      </c>
      <c r="S134" s="17">
        <v>8.1000000000000003E-2</v>
      </c>
      <c r="T134" s="60">
        <v>6481.8431399999999</v>
      </c>
      <c r="Y134" s="43"/>
      <c r="Z134" s="43"/>
      <c r="AA134" s="37"/>
    </row>
    <row r="135" spans="1:27">
      <c r="A135" s="51" t="s">
        <v>178</v>
      </c>
      <c r="B135" s="14" t="s">
        <v>75</v>
      </c>
      <c r="C135" s="14">
        <v>2014</v>
      </c>
      <c r="D135" s="14" t="s">
        <v>100</v>
      </c>
      <c r="E135" s="48">
        <f>AVERAGE(Every_Mth!M1787,Every_Mth!M1846,Every_Mth!M1905,Every_Mth!M1964,Every_Mth!M2023,Every_Mth!M2082,Every_Mth!M2141,Every_Mth!M2200,Every_Mth!M2259,Every_Mth!M2318,Every_Mth!M2377,Every_Mth!M2436)</f>
        <v>697.5</v>
      </c>
      <c r="F135" s="48">
        <f>AVERAGE(Every_Mth!M1433,Every_Mth!M1492,Every_Mth!M1551,Every_Mth!M1610,Every_Mth!M1669,Every_Mth!M1728,Every_Mth!M1787,Every_Mth!M1846,Every_Mth!M1905,Every_Mth!M1964,Every_Mth!M2023,Every_Mth!M2082)</f>
        <v>714.83333333333337</v>
      </c>
      <c r="G135" s="48">
        <f>AVERAGE(Every_Mth!N1787,Every_Mth!N1846,Every_Mth!N1905,Every_Mth!N1964,Every_Mth!N2023,Every_Mth!N2082,Every_Mth!N2141,Every_Mth!N2200,Every_Mth!N2259,Every_Mth!N2318,Every_Mth!N2377,Every_Mth!N2436)</f>
        <v>1641.5833333333333</v>
      </c>
      <c r="H135" s="48">
        <f>AVERAGE(Every_Mth!N1433,Every_Mth!N1492,Every_Mth!N1551,Every_Mth!N1610,Every_Mth!N1669,Every_Mth!N1728,Every_Mth!N1787,Every_Mth!N1846,Every_Mth!N1905,Every_Mth!N1964,Every_Mth!N2023,Every_Mth!N2082)</f>
        <v>1694.5</v>
      </c>
      <c r="I135" s="48">
        <v>84</v>
      </c>
      <c r="J135" s="48">
        <v>1004</v>
      </c>
      <c r="K135" s="48">
        <v>570</v>
      </c>
      <c r="L135" s="48"/>
      <c r="M135" s="26"/>
      <c r="N135" s="110">
        <v>1784</v>
      </c>
      <c r="O135" s="110">
        <v>76</v>
      </c>
      <c r="P135" s="110">
        <v>1007</v>
      </c>
      <c r="Q135" s="110">
        <v>559</v>
      </c>
      <c r="R135" s="110">
        <v>563</v>
      </c>
      <c r="S135" s="17">
        <v>0.17499999999999999</v>
      </c>
      <c r="T135" s="60">
        <v>4329.1111334587722</v>
      </c>
      <c r="Y135" s="43"/>
      <c r="Z135" s="43"/>
      <c r="AA135" s="37"/>
    </row>
    <row r="136" spans="1:27">
      <c r="A136" s="51" t="s">
        <v>179</v>
      </c>
      <c r="B136" s="14" t="s">
        <v>74</v>
      </c>
      <c r="C136" s="14">
        <v>2014</v>
      </c>
      <c r="D136" s="14" t="s">
        <v>100</v>
      </c>
      <c r="E136" s="48">
        <f>AVERAGE(Every_Mth!M1788,Every_Mth!M1847,Every_Mth!M1906,Every_Mth!M1965,Every_Mth!M2024,Every_Mth!M2083,Every_Mth!M2142,Every_Mth!M2201,Every_Mth!M2260,Every_Mth!M2319,Every_Mth!M2378,Every_Mth!M2437)</f>
        <v>35450.416666666664</v>
      </c>
      <c r="F136" s="48">
        <f>AVERAGE(Every_Mth!M1434,Every_Mth!M1493,Every_Mth!M1552,Every_Mth!M1611,Every_Mth!M1670,Every_Mth!M1729,Every_Mth!M1788,Every_Mth!M1847,Every_Mth!M1906,Every_Mth!M1965,Every_Mth!M2024,Every_Mth!M2083)</f>
        <v>35192.25</v>
      </c>
      <c r="G136" s="48">
        <f>AVERAGE(Every_Mth!N1788,Every_Mth!N1847,Every_Mth!N1906,Every_Mth!N1965,Every_Mth!N2024,Every_Mth!N2083,Every_Mth!N2142,Every_Mth!N2201,Every_Mth!N2260,Every_Mth!N2319,Every_Mth!N2378,Every_Mth!N2437)</f>
        <v>73468.25</v>
      </c>
      <c r="H136" s="48">
        <f>AVERAGE(Every_Mth!N1434,Every_Mth!N1493,Every_Mth!N1552,Every_Mth!N1611,Every_Mth!N1670,Every_Mth!N1729,Every_Mth!N1788,Every_Mth!N1847,Every_Mth!N1906,Every_Mth!N1965,Every_Mth!N2024,Every_Mth!N2083)</f>
        <v>73883.5</v>
      </c>
      <c r="I136" s="48">
        <v>3876</v>
      </c>
      <c r="J136" s="48">
        <v>36150</v>
      </c>
      <c r="K136" s="48">
        <v>16078</v>
      </c>
      <c r="L136" s="48"/>
      <c r="M136" s="26"/>
      <c r="N136" s="110">
        <v>73173</v>
      </c>
      <c r="O136" s="110">
        <v>3571</v>
      </c>
      <c r="P136" s="110">
        <v>37059</v>
      </c>
      <c r="Q136" s="110">
        <v>16216</v>
      </c>
      <c r="R136" s="110">
        <v>24288</v>
      </c>
      <c r="S136" s="17">
        <v>6.2E-2</v>
      </c>
      <c r="T136" s="60">
        <v>129295.01242862869</v>
      </c>
      <c r="Y136" s="43"/>
      <c r="Z136" s="43"/>
      <c r="AA136" s="37"/>
    </row>
    <row r="137" spans="1:27">
      <c r="A137" s="51" t="s">
        <v>180</v>
      </c>
      <c r="B137" s="14" t="s">
        <v>75</v>
      </c>
      <c r="C137" s="14">
        <v>2014</v>
      </c>
      <c r="D137" s="14" t="s">
        <v>100</v>
      </c>
      <c r="E137" s="48">
        <f>AVERAGE(Every_Mth!M1789,Every_Mth!M1848,Every_Mth!M1907,Every_Mth!M1966,Every_Mth!M2025,Every_Mth!M2084,Every_Mth!M2143,Every_Mth!M2202,Every_Mth!M2261,Every_Mth!M2320,Every_Mth!M2379,Every_Mth!M2438)</f>
        <v>2503.5</v>
      </c>
      <c r="F137" s="48">
        <f>AVERAGE(Every_Mth!M1435,Every_Mth!M1494,Every_Mth!M1553,Every_Mth!M1612,Every_Mth!M1671,Every_Mth!M1730,Every_Mth!M1789,Every_Mth!M1848,Every_Mth!M1907,Every_Mth!M1966,Every_Mth!M2025,Every_Mth!M2084)</f>
        <v>2526.75</v>
      </c>
      <c r="G137" s="48">
        <f>AVERAGE(Every_Mth!N1789,Every_Mth!N1848,Every_Mth!N1907,Every_Mth!N1966,Every_Mth!N2025,Every_Mth!N2084,Every_Mth!N2143,Every_Mth!N2202,Every_Mth!N2261,Every_Mth!N2320,Every_Mth!N2379,Every_Mth!N2438)</f>
        <v>5167.333333333333</v>
      </c>
      <c r="H137" s="48">
        <f>AVERAGE(Every_Mth!N1435,Every_Mth!N1494,Every_Mth!N1553,Every_Mth!N1612,Every_Mth!N1671,Every_Mth!N1730,Every_Mth!N1789,Every_Mth!N1848,Every_Mth!N1907,Every_Mth!N1966,Every_Mth!N2025,Every_Mth!N2084)</f>
        <v>5196.166666666667</v>
      </c>
      <c r="I137" s="48">
        <v>238</v>
      </c>
      <c r="J137" s="48">
        <v>2130</v>
      </c>
      <c r="K137" s="48">
        <v>223</v>
      </c>
      <c r="L137" s="48"/>
      <c r="M137" s="26"/>
      <c r="N137" s="110">
        <v>5209</v>
      </c>
      <c r="O137" s="110">
        <v>212</v>
      </c>
      <c r="P137" s="110">
        <v>2197</v>
      </c>
      <c r="Q137" s="110">
        <v>223</v>
      </c>
      <c r="R137" s="110">
        <v>1816</v>
      </c>
      <c r="S137" s="17">
        <v>0.10199999999999999</v>
      </c>
      <c r="T137" s="60">
        <v>5678.398908648649</v>
      </c>
      <c r="Y137" s="43"/>
      <c r="Z137" s="43"/>
      <c r="AA137" s="37"/>
    </row>
    <row r="138" spans="1:27">
      <c r="A138" s="51" t="s">
        <v>181</v>
      </c>
      <c r="B138" s="14" t="s">
        <v>75</v>
      </c>
      <c r="C138" s="14">
        <v>2014</v>
      </c>
      <c r="D138" s="14" t="s">
        <v>100</v>
      </c>
      <c r="E138" s="48">
        <f>AVERAGE(Every_Mth!M1790,Every_Mth!M1849,Every_Mth!M1908,Every_Mth!M1967,Every_Mth!M2026,Every_Mth!M2085,Every_Mth!M2144,Every_Mth!M2203,Every_Mth!M2262,Every_Mth!M2321,Every_Mth!M2380,Every_Mth!M2439)</f>
        <v>7135.666666666667</v>
      </c>
      <c r="F138" s="48">
        <f>AVERAGE(Every_Mth!M1436,Every_Mth!M1495,Every_Mth!M1554,Every_Mth!M1613,Every_Mth!M1672,Every_Mth!M1731,Every_Mth!M1790,Every_Mth!M1849,Every_Mth!M1908,Every_Mth!M1967,Every_Mth!M2026,Every_Mth!M2085)</f>
        <v>6840.916666666667</v>
      </c>
      <c r="G138" s="48">
        <f>AVERAGE(Every_Mth!N1790,Every_Mth!N1849,Every_Mth!N1908,Every_Mth!N1967,Every_Mth!N2026,Every_Mth!N2085,Every_Mth!N2144,Every_Mth!N2203,Every_Mth!N2262,Every_Mth!N2321,Every_Mth!N2380,Every_Mth!N2439)</f>
        <v>12917.666666666666</v>
      </c>
      <c r="H138" s="48">
        <f>AVERAGE(Every_Mth!N1436,Every_Mth!N1495,Every_Mth!N1554,Every_Mth!N1613,Every_Mth!N1672,Every_Mth!N1731,Every_Mth!N1790,Every_Mth!N1849,Every_Mth!N1908,Every_Mth!N1967,Every_Mth!N2026,Every_Mth!N2085)</f>
        <v>12445.583333333334</v>
      </c>
      <c r="I138" s="48">
        <v>972</v>
      </c>
      <c r="J138" s="48">
        <v>4740</v>
      </c>
      <c r="K138" s="48">
        <v>886</v>
      </c>
      <c r="L138" s="48"/>
      <c r="M138" s="26"/>
      <c r="N138" s="110">
        <v>12883</v>
      </c>
      <c r="O138" s="110">
        <v>887</v>
      </c>
      <c r="P138" s="110">
        <v>4858</v>
      </c>
      <c r="Q138" s="110">
        <v>900</v>
      </c>
      <c r="R138" s="110">
        <v>2851</v>
      </c>
      <c r="S138" s="17">
        <v>7.0000000000000007E-2</v>
      </c>
      <c r="T138" s="60">
        <v>27235.390669734086</v>
      </c>
      <c r="Y138" s="43"/>
      <c r="Z138" s="43"/>
      <c r="AA138" s="37"/>
    </row>
    <row r="139" spans="1:27">
      <c r="A139" s="13" t="s">
        <v>123</v>
      </c>
      <c r="B139" s="14" t="s">
        <v>74</v>
      </c>
      <c r="C139" s="14">
        <v>2014</v>
      </c>
      <c r="D139" s="14" t="s">
        <v>100</v>
      </c>
      <c r="E139" s="48">
        <f>AVERAGE(Every_Mth!M1791,Every_Mth!M1850,Every_Mth!M1909,Every_Mth!M1968,Every_Mth!M2027,Every_Mth!M2086,Every_Mth!M2145,Every_Mth!M2204,Every_Mth!M2263,Every_Mth!M2322,Every_Mth!M2381,Every_Mth!M2440)</f>
        <v>96126.25</v>
      </c>
      <c r="F139" s="48">
        <f>AVERAGE(Every_Mth!M1437,Every_Mth!M1496,Every_Mth!M1555,Every_Mth!M1614,Every_Mth!M1673,Every_Mth!M1732,Every_Mth!M1791,Every_Mth!M1850,Every_Mth!M1909,Every_Mth!M1968,Every_Mth!M2027,Every_Mth!M2086)</f>
        <v>95691.083333333328</v>
      </c>
      <c r="G139" s="48">
        <f>AVERAGE(Every_Mth!N1791,Every_Mth!N1850,Every_Mth!N1909,Every_Mth!N1968,Every_Mth!N2027,Every_Mth!N2086,Every_Mth!N2145,Every_Mth!N2204,Every_Mth!N2263,Every_Mth!N2322,Every_Mth!N2381,Every_Mth!N2440)</f>
        <v>226513.41666666666</v>
      </c>
      <c r="H139" s="48">
        <f>AVERAGE(Every_Mth!N1437,Every_Mth!N1496,Every_Mth!N1555,Every_Mth!N1614,Every_Mth!N1673,Every_Mth!N1732,Every_Mth!N1791,Every_Mth!N1850,Every_Mth!N1909,Every_Mth!N1968,Every_Mth!N2027,Every_Mth!N2086)</f>
        <v>226953.16666666666</v>
      </c>
      <c r="I139" s="48">
        <v>7362</v>
      </c>
      <c r="J139" s="48">
        <v>122849</v>
      </c>
      <c r="K139" s="48">
        <v>60875</v>
      </c>
      <c r="L139" s="48"/>
      <c r="M139" s="26"/>
      <c r="N139" s="110">
        <v>232939</v>
      </c>
      <c r="O139" s="110">
        <v>6644</v>
      </c>
      <c r="P139" s="110">
        <v>126245</v>
      </c>
      <c r="Q139" s="110">
        <v>61169</v>
      </c>
      <c r="R139" s="110">
        <v>41053</v>
      </c>
      <c r="S139" s="17">
        <v>0.11599999999999999</v>
      </c>
      <c r="T139" s="60">
        <v>281485.64386297087</v>
      </c>
      <c r="Y139" s="43"/>
      <c r="Z139" s="43"/>
      <c r="AA139" s="37"/>
    </row>
    <row r="140" spans="1:27">
      <c r="A140" s="13" t="s">
        <v>124</v>
      </c>
      <c r="B140" s="14" t="s">
        <v>75</v>
      </c>
      <c r="C140" s="14">
        <v>2014</v>
      </c>
      <c r="D140" s="14" t="s">
        <v>100</v>
      </c>
      <c r="E140" s="48">
        <f>AVERAGE(Every_Mth!M1792,Every_Mth!M1851,Every_Mth!M1910,Every_Mth!M1969,Every_Mth!M2028,Every_Mth!M2087,Every_Mth!M2146,Every_Mth!M2205,Every_Mth!M2264,Every_Mth!M2323,Every_Mth!M2382,Every_Mth!M2441)</f>
        <v>1504</v>
      </c>
      <c r="F140" s="48">
        <f>AVERAGE(Every_Mth!M1438,Every_Mth!M1497,Every_Mth!M1556,Every_Mth!M1615,Every_Mth!M1674,Every_Mth!M1733,Every_Mth!M1792,Every_Mth!M1851,Every_Mth!M1910,Every_Mth!M1969,Every_Mth!M2028,Every_Mth!M2087)</f>
        <v>1499.25</v>
      </c>
      <c r="G140" s="48">
        <f>AVERAGE(Every_Mth!N1792,Every_Mth!N1851,Every_Mth!N1910,Every_Mth!N1969,Every_Mth!N2028,Every_Mth!N2087,Every_Mth!N2146,Every_Mth!N2205,Every_Mth!N2264,Every_Mth!N2323,Every_Mth!N2382,Every_Mth!N2441)</f>
        <v>3637.3333333333335</v>
      </c>
      <c r="H140" s="48">
        <f>AVERAGE(Every_Mth!N1438,Every_Mth!N1497,Every_Mth!N1556,Every_Mth!N1615,Every_Mth!N1674,Every_Mth!N1733,Every_Mth!N1792,Every_Mth!N1851,Every_Mth!N1910,Every_Mth!N1969,Every_Mth!N2028,Every_Mth!N2087)</f>
        <v>3655.9166666666665</v>
      </c>
      <c r="I140" s="48">
        <v>148</v>
      </c>
      <c r="J140" s="48">
        <v>1960</v>
      </c>
      <c r="K140" s="48">
        <v>762</v>
      </c>
      <c r="L140" s="48"/>
      <c r="M140" s="26"/>
      <c r="N140" s="110">
        <v>3751</v>
      </c>
      <c r="O140" s="110">
        <v>137</v>
      </c>
      <c r="P140" s="110">
        <v>2000</v>
      </c>
      <c r="Q140" s="110">
        <v>775</v>
      </c>
      <c r="R140" s="110">
        <v>1111</v>
      </c>
      <c r="S140" s="17">
        <v>0.107</v>
      </c>
      <c r="T140" s="60">
        <v>6547.321475439956</v>
      </c>
      <c r="Y140" s="43"/>
      <c r="Z140" s="43"/>
      <c r="AA140" s="37"/>
    </row>
    <row r="141" spans="1:27">
      <c r="A141" s="13" t="s">
        <v>125</v>
      </c>
      <c r="B141" s="14" t="s">
        <v>75</v>
      </c>
      <c r="C141" s="14">
        <v>2014</v>
      </c>
      <c r="D141" s="14" t="s">
        <v>100</v>
      </c>
      <c r="E141" s="48">
        <f>AVERAGE(Every_Mth!M1793,Every_Mth!M1852,Every_Mth!M1911,Every_Mth!M1970,Every_Mth!M2029,Every_Mth!M2088,Every_Mth!M2147,Every_Mth!M2206,Every_Mth!M2265,Every_Mth!M2324,Every_Mth!M2383,Every_Mth!M2442)</f>
        <v>11405.833333333334</v>
      </c>
      <c r="F141" s="48">
        <f>AVERAGE(Every_Mth!M1439,Every_Mth!M1498,Every_Mth!M1557,Every_Mth!M1616,Every_Mth!M1675,Every_Mth!M1734,Every_Mth!M1793,Every_Mth!M1852,Every_Mth!M1911,Every_Mth!M1970,Every_Mth!M2029,Every_Mth!M2088)</f>
        <v>10376</v>
      </c>
      <c r="G141" s="48">
        <f>AVERAGE(Every_Mth!N1793,Every_Mth!N1852,Every_Mth!N1911,Every_Mth!N1970,Every_Mth!N2029,Every_Mth!N2088,Every_Mth!N2147,Every_Mth!N2206,Every_Mth!N2265,Every_Mth!N2324,Every_Mth!N2383,Every_Mth!N2442)</f>
        <v>20167.416666666668</v>
      </c>
      <c r="H141" s="48">
        <f>AVERAGE(Every_Mth!N1439,Every_Mth!N1498,Every_Mth!N1557,Every_Mth!N1616,Every_Mth!N1675,Every_Mth!N1734,Every_Mth!N1793,Every_Mth!N1852,Every_Mth!N1911,Every_Mth!N1970,Every_Mth!N2029,Every_Mth!N2088)</f>
        <v>18791.333333333332</v>
      </c>
      <c r="I141" s="48">
        <v>1117</v>
      </c>
      <c r="J141" s="48">
        <v>7428</v>
      </c>
      <c r="K141" s="48">
        <v>900</v>
      </c>
      <c r="L141" s="48"/>
      <c r="M141" s="26"/>
      <c r="N141" s="110">
        <v>19477</v>
      </c>
      <c r="O141" s="110">
        <v>1011</v>
      </c>
      <c r="P141" s="110">
        <v>7621</v>
      </c>
      <c r="Q141" s="110">
        <v>900</v>
      </c>
      <c r="R141" s="110">
        <v>5545</v>
      </c>
      <c r="S141" s="17">
        <v>6.8000000000000005E-2</v>
      </c>
      <c r="T141" s="60">
        <v>33221.697389799374</v>
      </c>
      <c r="Y141" s="43"/>
      <c r="Z141" s="43"/>
      <c r="AA141" s="37"/>
    </row>
    <row r="142" spans="1:27">
      <c r="A142" s="13" t="s">
        <v>126</v>
      </c>
      <c r="B142" s="14" t="s">
        <v>75</v>
      </c>
      <c r="C142" s="14">
        <v>2014</v>
      </c>
      <c r="D142" s="14" t="s">
        <v>100</v>
      </c>
      <c r="E142" s="48">
        <f>AVERAGE(Every_Mth!M1794,Every_Mth!M1853,Every_Mth!M1912,Every_Mth!M1971,Every_Mth!M2030,Every_Mth!M2089,Every_Mth!M2148,Every_Mth!M2207,Every_Mth!M2266,Every_Mth!M2325,Every_Mth!M2384,Every_Mth!M2443)</f>
        <v>16647.083333333332</v>
      </c>
      <c r="F142" s="48">
        <f>AVERAGE(Every_Mth!M1440,Every_Mth!M1499,Every_Mth!M1558,Every_Mth!M1617,Every_Mth!M1676,Every_Mth!M1735,Every_Mth!M1794,Every_Mth!M1853,Every_Mth!M1912,Every_Mth!M1971,Every_Mth!M2030,Every_Mth!M2089)</f>
        <v>15857.416666666666</v>
      </c>
      <c r="G142" s="48">
        <f>AVERAGE(Every_Mth!N1794,Every_Mth!N1853,Every_Mth!N1912,Every_Mth!N1971,Every_Mth!N2030,Every_Mth!N2089,Every_Mth!N2148,Every_Mth!N2207,Every_Mth!N2266,Every_Mth!N2325,Every_Mth!N2384,Every_Mth!N2443)</f>
        <v>41929.083333333336</v>
      </c>
      <c r="H142" s="48">
        <f>AVERAGE(Every_Mth!N1440,Every_Mth!N1499,Every_Mth!N1558,Every_Mth!N1617,Every_Mth!N1676,Every_Mth!N1735,Every_Mth!N1794,Every_Mth!N1853,Every_Mth!N1912,Every_Mth!N1971,Every_Mth!N2030,Every_Mth!N2089)</f>
        <v>40122.833333333336</v>
      </c>
      <c r="I142" s="48">
        <v>2213</v>
      </c>
      <c r="J142" s="48">
        <v>19838</v>
      </c>
      <c r="K142" s="48">
        <v>21381</v>
      </c>
      <c r="L142" s="48"/>
      <c r="M142" s="26"/>
      <c r="N142" s="110">
        <v>41239</v>
      </c>
      <c r="O142" s="110">
        <v>1984</v>
      </c>
      <c r="P142" s="110">
        <v>20513</v>
      </c>
      <c r="Q142" s="110">
        <v>21382</v>
      </c>
      <c r="R142" s="110">
        <v>10238</v>
      </c>
      <c r="S142" s="17">
        <v>0.23600000000000002</v>
      </c>
      <c r="T142" s="60">
        <v>44825.902304321608</v>
      </c>
      <c r="Y142" s="43"/>
      <c r="Z142" s="43"/>
      <c r="AA142" s="37"/>
    </row>
    <row r="143" spans="1:27">
      <c r="A143" s="13" t="s">
        <v>127</v>
      </c>
      <c r="B143" s="14" t="s">
        <v>75</v>
      </c>
      <c r="C143" s="14">
        <v>2014</v>
      </c>
      <c r="D143" s="14" t="s">
        <v>100</v>
      </c>
      <c r="E143" s="48">
        <f>AVERAGE(Every_Mth!M1795,Every_Mth!M1854,Every_Mth!M1913,Every_Mth!M1972,Every_Mth!M2031,Every_Mth!M2090,Every_Mth!M2149,Every_Mth!M2208,Every_Mth!M2267,Every_Mth!M2326,Every_Mth!M2385,Every_Mth!M2444)</f>
        <v>1046.3333333333333</v>
      </c>
      <c r="F143" s="48">
        <f>AVERAGE(Every_Mth!M1441,Every_Mth!M1500,Every_Mth!M1559,Every_Mth!M1618,Every_Mth!M1677,Every_Mth!M1736,Every_Mth!M1795,Every_Mth!M1854,Every_Mth!M1913,Every_Mth!M1972,Every_Mth!M2031,Every_Mth!M2090)</f>
        <v>1062.0833333333333</v>
      </c>
      <c r="G143" s="48">
        <f>AVERAGE(Every_Mth!N1795,Every_Mth!N1854,Every_Mth!N1913,Every_Mth!N1972,Every_Mth!N2031,Every_Mth!N2090,Every_Mth!N2149,Every_Mth!N2208,Every_Mth!N2267,Every_Mth!N2326,Every_Mth!N2385,Every_Mth!N2444)</f>
        <v>2085.0833333333335</v>
      </c>
      <c r="H143" s="48">
        <f>AVERAGE(Every_Mth!N1441,Every_Mth!N1500,Every_Mth!N1559,Every_Mth!N1618,Every_Mth!N1677,Every_Mth!N1736,Every_Mth!N1795,Every_Mth!N1854,Every_Mth!N1913,Every_Mth!N1972,Every_Mth!N2031,Every_Mth!N2090)</f>
        <v>2138</v>
      </c>
      <c r="I143" s="48">
        <v>154</v>
      </c>
      <c r="J143" s="48">
        <v>928</v>
      </c>
      <c r="K143" s="48">
        <v>296</v>
      </c>
      <c r="L143" s="48"/>
      <c r="M143" s="26"/>
      <c r="N143" s="110">
        <v>2141</v>
      </c>
      <c r="O143" s="110">
        <v>138</v>
      </c>
      <c r="P143" s="110">
        <v>949</v>
      </c>
      <c r="Q143" s="110">
        <v>290</v>
      </c>
      <c r="R143" s="110">
        <v>402</v>
      </c>
      <c r="S143" s="17">
        <v>7.0000000000000007E-2</v>
      </c>
      <c r="T143" s="60">
        <v>2967.7021800000002</v>
      </c>
      <c r="Y143" s="43"/>
      <c r="Z143" s="43"/>
      <c r="AA143" s="37"/>
    </row>
    <row r="144" spans="1:27">
      <c r="A144" s="13" t="s">
        <v>128</v>
      </c>
      <c r="B144" s="14" t="s">
        <v>75</v>
      </c>
      <c r="C144" s="14">
        <v>2014</v>
      </c>
      <c r="D144" s="14" t="s">
        <v>100</v>
      </c>
      <c r="E144" s="48">
        <f>AVERAGE(Every_Mth!M1796,Every_Mth!M1855,Every_Mth!M1914,Every_Mth!M1973,Every_Mth!M2032,Every_Mth!M2091,Every_Mth!M2150,Every_Mth!M2209,Every_Mth!M2268,Every_Mth!M2327,Every_Mth!M2386,Every_Mth!M2445)</f>
        <v>63951.833333333336</v>
      </c>
      <c r="F144" s="48">
        <f>AVERAGE(Every_Mth!M1442,Every_Mth!M1501,Every_Mth!M1560,Every_Mth!M1619,Every_Mth!M1678,Every_Mth!M1737,Every_Mth!M1796,Every_Mth!M1855,Every_Mth!M1914,Every_Mth!M1973,Every_Mth!M2032,Every_Mth!M2091)</f>
        <v>61676.416666666664</v>
      </c>
      <c r="G144" s="48">
        <f>AVERAGE(Every_Mth!N1796,Every_Mth!N1855,Every_Mth!N1914,Every_Mth!N1973,Every_Mth!N2032,Every_Mth!N2091,Every_Mth!N2150,Every_Mth!N2209,Every_Mth!N2268,Every_Mth!N2327,Every_Mth!N2386,Every_Mth!N2445)</f>
        <v>151878.58333333334</v>
      </c>
      <c r="H144" s="48">
        <f>AVERAGE(Every_Mth!N1442,Every_Mth!N1501,Every_Mth!N1560,Every_Mth!N1619,Every_Mth!N1678,Every_Mth!N1737,Every_Mth!N1796,Every_Mth!N1855,Every_Mth!N1914,Every_Mth!N1973,Every_Mth!N2032,Every_Mth!N2091)</f>
        <v>147974.16666666666</v>
      </c>
      <c r="I144" s="48">
        <v>5081</v>
      </c>
      <c r="J144" s="48">
        <v>82576</v>
      </c>
      <c r="K144" s="48">
        <v>37076</v>
      </c>
      <c r="L144" s="48"/>
      <c r="M144" s="26"/>
      <c r="N144" s="110">
        <v>150738</v>
      </c>
      <c r="O144" s="110">
        <v>4640</v>
      </c>
      <c r="P144" s="110">
        <v>84788</v>
      </c>
      <c r="Q144" s="110">
        <v>37256</v>
      </c>
      <c r="R144" s="110">
        <v>31592</v>
      </c>
      <c r="S144" s="17">
        <v>0.10400000000000001</v>
      </c>
      <c r="T144" s="60">
        <v>225536.44752317923</v>
      </c>
      <c r="Y144" s="43"/>
      <c r="Z144" s="43"/>
      <c r="AA144" s="37"/>
    </row>
    <row r="145" spans="1:27">
      <c r="A145" s="13" t="s">
        <v>129</v>
      </c>
      <c r="B145" s="14" t="s">
        <v>75</v>
      </c>
      <c r="C145" s="14">
        <v>2014</v>
      </c>
      <c r="D145" s="14" t="s">
        <v>100</v>
      </c>
      <c r="E145" s="48">
        <f>AVERAGE(Every_Mth!M1797,Every_Mth!M1856,Every_Mth!M1915,Every_Mth!M1974,Every_Mth!M2033,Every_Mth!M2092,Every_Mth!M2151,Every_Mth!M2210,Every_Mth!M2269,Every_Mth!M2328,Every_Mth!M2387,Every_Mth!M2446)</f>
        <v>10334.833333333334</v>
      </c>
      <c r="F145" s="48">
        <f>AVERAGE(Every_Mth!M1443,Every_Mth!M1502,Every_Mth!M1561,Every_Mth!M1620,Every_Mth!M1679,Every_Mth!M1738,Every_Mth!M1797,Every_Mth!M1856,Every_Mth!M1915,Every_Mth!M1974,Every_Mth!M2033,Every_Mth!M2092)</f>
        <v>10170.666666666666</v>
      </c>
      <c r="G145" s="48">
        <f>AVERAGE(Every_Mth!N1797,Every_Mth!N1856,Every_Mth!N1915,Every_Mth!N1974,Every_Mth!N2033,Every_Mth!N2092,Every_Mth!N2151,Every_Mth!N2210,Every_Mth!N2269,Every_Mth!N2328,Every_Mth!N2387,Every_Mth!N2446)</f>
        <v>24168.333333333332</v>
      </c>
      <c r="H145" s="48">
        <f>AVERAGE(Every_Mth!N1443,Every_Mth!N1502,Every_Mth!N1561,Every_Mth!N1620,Every_Mth!N1679,Every_Mth!N1738,Every_Mth!N1797,Every_Mth!N1856,Every_Mth!N1915,Every_Mth!N1974,Every_Mth!N2033,Every_Mth!N2092)</f>
        <v>23966.333333333332</v>
      </c>
      <c r="I145" s="48">
        <v>797</v>
      </c>
      <c r="J145" s="48">
        <v>12521</v>
      </c>
      <c r="K145" s="48">
        <v>5713</v>
      </c>
      <c r="L145" s="48"/>
      <c r="M145" s="26"/>
      <c r="N145" s="110">
        <v>24189</v>
      </c>
      <c r="O145" s="110">
        <v>724</v>
      </c>
      <c r="P145" s="110">
        <v>12818</v>
      </c>
      <c r="Q145" s="110">
        <v>5750</v>
      </c>
      <c r="R145" s="110">
        <v>4635</v>
      </c>
      <c r="S145" s="17">
        <v>0.121</v>
      </c>
      <c r="T145" s="60">
        <v>38859.035145836984</v>
      </c>
      <c r="Y145" s="43"/>
      <c r="Z145" s="43"/>
      <c r="AA145" s="37"/>
    </row>
    <row r="146" spans="1:27">
      <c r="A146" s="13" t="s">
        <v>130</v>
      </c>
      <c r="B146" s="14" t="s">
        <v>75</v>
      </c>
      <c r="C146" s="14">
        <v>2014</v>
      </c>
      <c r="D146" s="14" t="s">
        <v>100</v>
      </c>
      <c r="E146" s="48">
        <f>AVERAGE(Every_Mth!M1798,Every_Mth!M1857,Every_Mth!M1916,Every_Mth!M1975,Every_Mth!M2034,Every_Mth!M2093,Every_Mth!M2152,Every_Mth!M2211,Every_Mth!M2270,Every_Mth!M2329,Every_Mth!M2388,Every_Mth!M2447)</f>
        <v>5874.833333333333</v>
      </c>
      <c r="F146" s="48">
        <f>AVERAGE(Every_Mth!M1444,Every_Mth!M1503,Every_Mth!M1562,Every_Mth!M1621,Every_Mth!M1680,Every_Mth!M1739,Every_Mth!M1798,Every_Mth!M1857,Every_Mth!M1916,Every_Mth!M1975,Every_Mth!M2034,Every_Mth!M2093)</f>
        <v>5504.166666666667</v>
      </c>
      <c r="G146" s="48">
        <f>AVERAGE(Every_Mth!N1798,Every_Mth!N1857,Every_Mth!N1916,Every_Mth!N1975,Every_Mth!N2034,Every_Mth!N2093,Every_Mth!N2152,Every_Mth!N2211,Every_Mth!N2270,Every_Mth!N2329,Every_Mth!N2388,Every_Mth!N2447)</f>
        <v>11557.333333333334</v>
      </c>
      <c r="H146" s="48">
        <f>AVERAGE(Every_Mth!N1444,Every_Mth!N1503,Every_Mth!N1562,Every_Mth!N1621,Every_Mth!N1680,Every_Mth!N1739,Every_Mth!N1798,Every_Mth!N1857,Every_Mth!N1916,Every_Mth!N1975,Every_Mth!N2034,Every_Mth!N2093)</f>
        <v>11014.5</v>
      </c>
      <c r="I146" s="48">
        <v>736</v>
      </c>
      <c r="J146" s="48">
        <v>4622</v>
      </c>
      <c r="K146" s="48">
        <v>817</v>
      </c>
      <c r="L146" s="48"/>
      <c r="M146" s="26"/>
      <c r="N146" s="110">
        <v>11299</v>
      </c>
      <c r="O146" s="110">
        <v>681</v>
      </c>
      <c r="P146" s="110">
        <v>4736</v>
      </c>
      <c r="Q146" s="110">
        <v>824</v>
      </c>
      <c r="R146" s="110">
        <v>3663</v>
      </c>
      <c r="S146" s="17">
        <v>8.900000000000001E-2</v>
      </c>
      <c r="T146" s="60">
        <v>17435.21142</v>
      </c>
      <c r="Y146" s="43"/>
      <c r="Z146" s="43"/>
      <c r="AA146" s="37"/>
    </row>
    <row r="147" spans="1:27">
      <c r="A147" s="13" t="s">
        <v>131</v>
      </c>
      <c r="B147" s="14" t="s">
        <v>75</v>
      </c>
      <c r="C147" s="14">
        <v>2014</v>
      </c>
      <c r="D147" s="14" t="s">
        <v>100</v>
      </c>
      <c r="E147" s="48">
        <f>AVERAGE(Every_Mth!M1799,Every_Mth!M1858,Every_Mth!M1917,Every_Mth!M1976,Every_Mth!M2035,Every_Mth!M2094,Every_Mth!M2153,Every_Mth!M2212,Every_Mth!M2271,Every_Mth!M2330,Every_Mth!M2389,Every_Mth!M2448)</f>
        <v>1549.4166666666667</v>
      </c>
      <c r="F147" s="48">
        <f>AVERAGE(Every_Mth!M1445,Every_Mth!M1504,Every_Mth!M1563,Every_Mth!M1622,Every_Mth!M1681,Every_Mth!M1740,Every_Mth!M1799,Every_Mth!M1858,Every_Mth!M1917,Every_Mth!M1976,Every_Mth!M2035,Every_Mth!M2094)</f>
        <v>1542</v>
      </c>
      <c r="G147" s="48">
        <f>AVERAGE(Every_Mth!N1799,Every_Mth!N1858,Every_Mth!N1917,Every_Mth!N1976,Every_Mth!N2035,Every_Mth!N2094,Every_Mth!N2153,Every_Mth!N2212,Every_Mth!N2271,Every_Mth!N2330,Every_Mth!N2389,Every_Mth!N2448)</f>
        <v>3190.9166666666665</v>
      </c>
      <c r="H147" s="48">
        <f>AVERAGE(Every_Mth!N1445,Every_Mth!N1504,Every_Mth!N1563,Every_Mth!N1622,Every_Mth!N1681,Every_Mth!N1740,Every_Mth!N1799,Every_Mth!N1858,Every_Mth!N1917,Every_Mth!N1976,Every_Mth!N2035,Every_Mth!N2094)</f>
        <v>3188.6666666666665</v>
      </c>
      <c r="I147" s="48">
        <v>150</v>
      </c>
      <c r="J147" s="48">
        <v>1345</v>
      </c>
      <c r="K147" s="48">
        <v>71</v>
      </c>
      <c r="L147" s="48"/>
      <c r="M147" s="26"/>
      <c r="N147" s="110">
        <v>3188</v>
      </c>
      <c r="O147" s="110">
        <v>135</v>
      </c>
      <c r="P147" s="110">
        <v>1376</v>
      </c>
      <c r="Q147" s="110">
        <v>69</v>
      </c>
      <c r="R147" s="110">
        <v>880</v>
      </c>
      <c r="S147" s="17">
        <v>9.3000000000000013E-2</v>
      </c>
      <c r="T147" s="60">
        <v>4056.2381502702701</v>
      </c>
      <c r="Y147" s="43"/>
      <c r="Z147" s="43"/>
      <c r="AA147" s="37"/>
    </row>
    <row r="148" spans="1:27">
      <c r="A148" s="13" t="s">
        <v>132</v>
      </c>
      <c r="B148" s="14" t="s">
        <v>76</v>
      </c>
      <c r="C148" s="14">
        <v>2014</v>
      </c>
      <c r="D148" s="14" t="s">
        <v>100</v>
      </c>
      <c r="E148" s="48">
        <f>AVERAGE(Every_Mth!M1800,Every_Mth!M1859,Every_Mth!M1918,Every_Mth!M1977,Every_Mth!M2036,Every_Mth!M2095,Every_Mth!M2154,Every_Mth!M2213,Every_Mth!M2272,Every_Mth!M2331,Every_Mth!M2390,Every_Mth!M2449)</f>
        <v>586301.75</v>
      </c>
      <c r="F148" s="48">
        <f>AVERAGE(Every_Mth!M1446,Every_Mth!M1505,Every_Mth!M1564,Every_Mth!M1623,Every_Mth!M1682,Every_Mth!M1741,Every_Mth!M1800,Every_Mth!M1859,Every_Mth!M1918,Every_Mth!M1977,Every_Mth!M2036,Every_Mth!M2095)</f>
        <v>581170.16666666663</v>
      </c>
      <c r="G148" s="48">
        <f>AVERAGE(Every_Mth!N1800,Every_Mth!N1859,Every_Mth!N1918,Every_Mth!N1977,Every_Mth!N2036,Every_Mth!N2095,Every_Mth!N2154,Every_Mth!N2213,Every_Mth!N2272,Every_Mth!N2331,Every_Mth!N2390,Every_Mth!N2449)</f>
        <v>1186841.5833333333</v>
      </c>
      <c r="H148" s="48">
        <f>AVERAGE(Every_Mth!N1446,Every_Mth!N1505,Every_Mth!N1564,Every_Mth!N1623,Every_Mth!N1682,Every_Mth!N1741,Every_Mth!N1800,Every_Mth!N1859,Every_Mth!N1918,Every_Mth!N1977,Every_Mth!N2036,Every_Mth!N2095)</f>
        <v>1185610.1666666667</v>
      </c>
      <c r="I148" s="48">
        <v>59648</v>
      </c>
      <c r="J148" s="48">
        <v>614546</v>
      </c>
      <c r="K148" s="48">
        <v>444589</v>
      </c>
      <c r="L148" s="48"/>
      <c r="M148" s="26"/>
      <c r="N148" s="110">
        <v>1199897</v>
      </c>
      <c r="O148" s="110">
        <v>54376</v>
      </c>
      <c r="P148" s="110">
        <v>629908</v>
      </c>
      <c r="Q148" s="110">
        <v>446111</v>
      </c>
      <c r="R148" s="110">
        <v>389765</v>
      </c>
      <c r="S148" s="17">
        <v>8.3000000000000004E-2</v>
      </c>
      <c r="T148" s="60">
        <v>2032449.5447149202</v>
      </c>
      <c r="Y148" s="43"/>
      <c r="Z148" s="43"/>
      <c r="AA148" s="37"/>
    </row>
    <row r="149" spans="1:27">
      <c r="A149" s="13" t="s">
        <v>133</v>
      </c>
      <c r="B149" s="14" t="s">
        <v>75</v>
      </c>
      <c r="C149" s="14">
        <v>2014</v>
      </c>
      <c r="D149" s="14" t="s">
        <v>100</v>
      </c>
      <c r="E149" s="48">
        <f>AVERAGE(Every_Mth!M1801,Every_Mth!M1860,Every_Mth!M1919,Every_Mth!M1978,Every_Mth!M2037,Every_Mth!M2096,Every_Mth!M2155,Every_Mth!M2214,Every_Mth!M2273,Every_Mth!M2332,Every_Mth!M2391,Every_Mth!M2450)</f>
        <v>11809.333333333334</v>
      </c>
      <c r="F149" s="48">
        <f>AVERAGE(Every_Mth!M1447,Every_Mth!M1506,Every_Mth!M1565,Every_Mth!M1624,Every_Mth!M1683,Every_Mth!M1742,Every_Mth!M1801,Every_Mth!M1860,Every_Mth!M1919,Every_Mth!M1978,Every_Mth!M2037,Every_Mth!M2096)</f>
        <v>11523.833333333334</v>
      </c>
      <c r="G149" s="48">
        <f>AVERAGE(Every_Mth!N1801,Every_Mth!N1860,Every_Mth!N1919,Every_Mth!N1978,Every_Mth!N2037,Every_Mth!N2096,Every_Mth!N2155,Every_Mth!N2214,Every_Mth!N2273,Every_Mth!N2332,Every_Mth!N2391,Every_Mth!N2450)</f>
        <v>29290</v>
      </c>
      <c r="H149" s="48">
        <f>AVERAGE(Every_Mth!N1447,Every_Mth!N1506,Every_Mth!N1565,Every_Mth!N1624,Every_Mth!N1683,Every_Mth!N1742,Every_Mth!N1801,Every_Mth!N1860,Every_Mth!N1919,Every_Mth!N1978,Every_Mth!N2037,Every_Mth!N2096)</f>
        <v>28835.083333333332</v>
      </c>
      <c r="I149" s="48">
        <v>799</v>
      </c>
      <c r="J149" s="48">
        <v>16999</v>
      </c>
      <c r="K149" s="48">
        <v>10033</v>
      </c>
      <c r="L149" s="48"/>
      <c r="M149" s="26"/>
      <c r="N149" s="110">
        <v>29111</v>
      </c>
      <c r="O149" s="110">
        <v>722</v>
      </c>
      <c r="P149" s="110">
        <v>17461</v>
      </c>
      <c r="Q149" s="110">
        <v>10124</v>
      </c>
      <c r="R149" s="110">
        <v>4505</v>
      </c>
      <c r="S149" s="17">
        <v>0.11</v>
      </c>
      <c r="T149" s="60">
        <v>38902.722557910449</v>
      </c>
      <c r="Y149" s="43"/>
      <c r="Z149" s="43"/>
      <c r="AA149" s="37"/>
    </row>
    <row r="150" spans="1:27">
      <c r="A150" s="13" t="s">
        <v>134</v>
      </c>
      <c r="B150" s="14" t="s">
        <v>75</v>
      </c>
      <c r="C150" s="14">
        <v>2014</v>
      </c>
      <c r="D150" s="14" t="s">
        <v>100</v>
      </c>
      <c r="E150" s="48">
        <f>AVERAGE(Every_Mth!M1802,Every_Mth!M1861,Every_Mth!M1920,Every_Mth!M1979,Every_Mth!M2038,Every_Mth!M2097,Every_Mth!M2156,Every_Mth!M2215,Every_Mth!M2274,Every_Mth!M2333,Every_Mth!M2392,Every_Mth!M2451)</f>
        <v>6347.416666666667</v>
      </c>
      <c r="F150" s="48">
        <f>AVERAGE(Every_Mth!M1448,Every_Mth!M1507,Every_Mth!M1566,Every_Mth!M1625,Every_Mth!M1684,Every_Mth!M1743,Every_Mth!M1802,Every_Mth!M1861,Every_Mth!M1920,Every_Mth!M1979,Every_Mth!M2038,Every_Mth!M2097)</f>
        <v>6176.666666666667</v>
      </c>
      <c r="G150" s="48">
        <f>AVERAGE(Every_Mth!N1802,Every_Mth!N1861,Every_Mth!N1920,Every_Mth!N1979,Every_Mth!N2038,Every_Mth!N2097,Every_Mth!N2156,Every_Mth!N2215,Every_Mth!N2274,Every_Mth!N2333,Every_Mth!N2392,Every_Mth!N2451)</f>
        <v>10486.25</v>
      </c>
      <c r="H150" s="48">
        <f>AVERAGE(Every_Mth!N1448,Every_Mth!N1507,Every_Mth!N1566,Every_Mth!N1625,Every_Mth!N1684,Every_Mth!N1743,Every_Mth!N1802,Every_Mth!N1861,Every_Mth!N1920,Every_Mth!N1979,Every_Mth!N2038,Every_Mth!N2097)</f>
        <v>10307.666666666666</v>
      </c>
      <c r="I150" s="48">
        <v>1119</v>
      </c>
      <c r="J150" s="48">
        <v>4831</v>
      </c>
      <c r="K150" s="48">
        <v>3804</v>
      </c>
      <c r="L150" s="48"/>
      <c r="M150" s="26"/>
      <c r="N150" s="110">
        <v>10636</v>
      </c>
      <c r="O150" s="110">
        <v>1048</v>
      </c>
      <c r="P150" s="110">
        <v>4938</v>
      </c>
      <c r="Q150" s="110">
        <v>3796</v>
      </c>
      <c r="R150" s="110">
        <v>3034</v>
      </c>
      <c r="S150" s="17">
        <v>4.2999999999999997E-2</v>
      </c>
      <c r="T150" s="60">
        <v>22695.631874723927</v>
      </c>
      <c r="Y150" s="43"/>
      <c r="Z150" s="43"/>
      <c r="AA150" s="37"/>
    </row>
    <row r="151" spans="1:27">
      <c r="A151" s="13" t="s">
        <v>135</v>
      </c>
      <c r="B151" s="14" t="s">
        <v>75</v>
      </c>
      <c r="C151" s="14">
        <v>2014</v>
      </c>
      <c r="D151" s="14" t="s">
        <v>100</v>
      </c>
      <c r="E151" s="48">
        <f>AVERAGE(Every_Mth!M1803,Every_Mth!M1862,Every_Mth!M1921,Every_Mth!M1980,Every_Mth!M2039,Every_Mth!M2098,Every_Mth!M2157,Every_Mth!M2216,Every_Mth!M2275,Every_Mth!M2334,Every_Mth!M2393,Every_Mth!M2452)</f>
        <v>1066.8333333333333</v>
      </c>
      <c r="F151" s="48">
        <f>AVERAGE(Every_Mth!M1449,Every_Mth!M1508,Every_Mth!M1567,Every_Mth!M1626,Every_Mth!M1685,Every_Mth!M1744,Every_Mth!M1803,Every_Mth!M1862,Every_Mth!M1921,Every_Mth!M1980,Every_Mth!M2039,Every_Mth!M2098)</f>
        <v>1027.0833333333333</v>
      </c>
      <c r="G151" s="48">
        <f>AVERAGE(Every_Mth!N1803,Every_Mth!N1862,Every_Mth!N1921,Every_Mth!N1980,Every_Mth!N2039,Every_Mth!N2098,Every_Mth!N2157,Every_Mth!N2216,Every_Mth!N2275,Every_Mth!N2334,Every_Mth!N2393,Every_Mth!N2452)</f>
        <v>2047.75</v>
      </c>
      <c r="H151" s="48">
        <f>AVERAGE(Every_Mth!N1449,Every_Mth!N1508,Every_Mth!N1567,Every_Mth!N1626,Every_Mth!N1685,Every_Mth!N1744,Every_Mth!N1803,Every_Mth!N1862,Every_Mth!N1921,Every_Mth!N1980,Every_Mth!N2039,Every_Mth!N2098)</f>
        <v>2016.75</v>
      </c>
      <c r="I151" s="48">
        <v>172</v>
      </c>
      <c r="J151" s="48">
        <v>711</v>
      </c>
      <c r="K151" s="48">
        <v>52</v>
      </c>
      <c r="L151" s="48"/>
      <c r="M151" s="26"/>
      <c r="N151" s="110">
        <v>1984</v>
      </c>
      <c r="O151" s="110">
        <v>155</v>
      </c>
      <c r="P151" s="110">
        <v>718</v>
      </c>
      <c r="Q151" s="110">
        <v>44</v>
      </c>
      <c r="R151" s="110">
        <v>454</v>
      </c>
      <c r="S151" s="17">
        <v>8.8000000000000009E-2</v>
      </c>
      <c r="T151" s="60">
        <v>3171.7656000000002</v>
      </c>
      <c r="Y151" s="43"/>
      <c r="Z151" s="43"/>
      <c r="AA151" s="37"/>
    </row>
    <row r="152" spans="1:27">
      <c r="A152" s="13" t="s">
        <v>136</v>
      </c>
      <c r="B152" s="14" t="s">
        <v>75</v>
      </c>
      <c r="C152" s="14">
        <v>2014</v>
      </c>
      <c r="D152" s="14" t="s">
        <v>100</v>
      </c>
      <c r="E152" s="48">
        <f>AVERAGE(Every_Mth!M1804,Every_Mth!M1863,Every_Mth!M1922,Every_Mth!M1981,Every_Mth!M2040,Every_Mth!M2099,Every_Mth!M2158,Every_Mth!M2217,Every_Mth!M2276,Every_Mth!M2335,Every_Mth!M2394,Every_Mth!M2453)</f>
        <v>7211.25</v>
      </c>
      <c r="F152" s="48">
        <f>AVERAGE(Every_Mth!M1450,Every_Mth!M1509,Every_Mth!M1568,Every_Mth!M1627,Every_Mth!M1686,Every_Mth!M1745,Every_Mth!M1804,Every_Mth!M1863,Every_Mth!M1922,Every_Mth!M1981,Every_Mth!M2040,Every_Mth!M2099)</f>
        <v>7421.833333333333</v>
      </c>
      <c r="G152" s="48">
        <f>AVERAGE(Every_Mth!N1804,Every_Mth!N1863,Every_Mth!N1922,Every_Mth!N1981,Every_Mth!N2040,Every_Mth!N2099,Every_Mth!N2158,Every_Mth!N2217,Every_Mth!N2276,Every_Mth!N2335,Every_Mth!N2394,Every_Mth!N2453)</f>
        <v>13385.333333333334</v>
      </c>
      <c r="H152" s="48">
        <f>AVERAGE(Every_Mth!N1450,Every_Mth!N1509,Every_Mth!N1568,Every_Mth!N1627,Every_Mth!N1686,Every_Mth!N1745,Every_Mth!N1804,Every_Mth!N1863,Every_Mth!N1922,Every_Mth!N1981,Every_Mth!N2040,Every_Mth!N2099)</f>
        <v>13782.75</v>
      </c>
      <c r="I152" s="48">
        <v>941</v>
      </c>
      <c r="J152" s="48">
        <v>5681</v>
      </c>
      <c r="K152" s="48">
        <v>1931</v>
      </c>
      <c r="L152" s="48"/>
      <c r="M152" s="26"/>
      <c r="N152" s="110">
        <v>14222</v>
      </c>
      <c r="O152" s="110">
        <v>875</v>
      </c>
      <c r="P152" s="110">
        <v>5810</v>
      </c>
      <c r="Q152" s="110">
        <v>1921</v>
      </c>
      <c r="R152" s="110">
        <v>3145</v>
      </c>
      <c r="S152" s="17">
        <v>6.9000000000000006E-2</v>
      </c>
      <c r="T152" s="60">
        <v>19834.102620000001</v>
      </c>
      <c r="Y152" s="43"/>
      <c r="Z152" s="43"/>
      <c r="AA152" s="37"/>
    </row>
    <row r="153" spans="1:27">
      <c r="A153" s="13" t="s">
        <v>137</v>
      </c>
      <c r="B153" s="14" t="s">
        <v>75</v>
      </c>
      <c r="C153" s="14">
        <v>2014</v>
      </c>
      <c r="D153" s="14" t="s">
        <v>100</v>
      </c>
      <c r="E153" s="48">
        <f>AVERAGE(Every_Mth!M1805,Every_Mth!M1864,Every_Mth!M1923,Every_Mth!M1982,Every_Mth!M2041,Every_Mth!M2100,Every_Mth!M2159,Every_Mth!M2218,Every_Mth!M2277,Every_Mth!M2336,Every_Mth!M2395,Every_Mth!M2454)</f>
        <v>24703.666666666668</v>
      </c>
      <c r="F153" s="48">
        <f>AVERAGE(Every_Mth!M1451,Every_Mth!M1510,Every_Mth!M1569,Every_Mth!M1628,Every_Mth!M1687,Every_Mth!M1746,Every_Mth!M1805,Every_Mth!M1864,Every_Mth!M1923,Every_Mth!M1982,Every_Mth!M2041,Every_Mth!M2100)</f>
        <v>24109.583333333332</v>
      </c>
      <c r="G153" s="48">
        <f>AVERAGE(Every_Mth!N1805,Every_Mth!N1864,Every_Mth!N1923,Every_Mth!N1982,Every_Mth!N2041,Every_Mth!N2100,Every_Mth!N2159,Every_Mth!N2218,Every_Mth!N2277,Every_Mth!N2336,Every_Mth!N2395,Every_Mth!N2454)</f>
        <v>58014.666666666664</v>
      </c>
      <c r="H153" s="48">
        <f>AVERAGE(Every_Mth!N1451,Every_Mth!N1510,Every_Mth!N1569,Every_Mth!N1628,Every_Mth!N1687,Every_Mth!N1746,Every_Mth!N1805,Every_Mth!N1864,Every_Mth!N1923,Every_Mth!N1982,Every_Mth!N2041,Every_Mth!N2100)</f>
        <v>57188.083333333336</v>
      </c>
      <c r="I153" s="48">
        <v>1886</v>
      </c>
      <c r="J153" s="48">
        <v>31258</v>
      </c>
      <c r="K153" s="48">
        <v>15688</v>
      </c>
      <c r="L153" s="48"/>
      <c r="M153" s="26"/>
      <c r="N153" s="110">
        <v>58332</v>
      </c>
      <c r="O153" s="110">
        <v>1691</v>
      </c>
      <c r="P153" s="110">
        <v>32106</v>
      </c>
      <c r="Q153" s="110">
        <v>15819</v>
      </c>
      <c r="R153" s="110">
        <v>10825</v>
      </c>
      <c r="S153" s="17">
        <v>0.128</v>
      </c>
      <c r="T153" s="60">
        <v>74498.948899488212</v>
      </c>
      <c r="Y153" s="43"/>
      <c r="Z153" s="43"/>
      <c r="AA153" s="37"/>
    </row>
    <row r="154" spans="1:27">
      <c r="A154" s="13" t="s">
        <v>138</v>
      </c>
      <c r="B154" s="14" t="s">
        <v>75</v>
      </c>
      <c r="C154" s="14">
        <v>2014</v>
      </c>
      <c r="D154" s="14" t="s">
        <v>100</v>
      </c>
      <c r="E154" s="48">
        <f>AVERAGE(Every_Mth!M1806,Every_Mth!M1865,Every_Mth!M1924,Every_Mth!M1983,Every_Mth!M2042,Every_Mth!M2101,Every_Mth!M2160,Every_Mth!M2219,Every_Mth!M2278,Every_Mth!M2337,Every_Mth!M2396,Every_Mth!M2455)</f>
        <v>471.66666666666669</v>
      </c>
      <c r="F154" s="48">
        <f>AVERAGE(Every_Mth!M1452,Every_Mth!M1511,Every_Mth!M1570,Every_Mth!M1629,Every_Mth!M1688,Every_Mth!M1747,Every_Mth!M1806,Every_Mth!M1865,Every_Mth!M1924,Every_Mth!M1983,Every_Mth!M2042,Every_Mth!M2101)</f>
        <v>462.41666666666669</v>
      </c>
      <c r="G154" s="48">
        <f>AVERAGE(Every_Mth!N1806,Every_Mth!N1865,Every_Mth!N1924,Every_Mth!N1983,Every_Mth!N2042,Every_Mth!N2101,Every_Mth!N2160,Every_Mth!N2219,Every_Mth!N2278,Every_Mth!N2337,Every_Mth!N2396,Every_Mth!N2455)</f>
        <v>1021.9166666666666</v>
      </c>
      <c r="H154" s="48">
        <f>AVERAGE(Every_Mth!N1452,Every_Mth!N1511,Every_Mth!N1570,Every_Mth!N1629,Every_Mth!N1688,Every_Mth!N1747,Every_Mth!N1806,Every_Mth!N1865,Every_Mth!N1924,Every_Mth!N1983,Every_Mth!N2042,Every_Mth!N2101)</f>
        <v>1005.0833333333334</v>
      </c>
      <c r="I154" s="48">
        <v>40</v>
      </c>
      <c r="J154" s="48">
        <v>438</v>
      </c>
      <c r="K154" s="48">
        <v>62</v>
      </c>
      <c r="L154" s="48"/>
      <c r="M154" s="26"/>
      <c r="N154" s="110">
        <v>1015</v>
      </c>
      <c r="O154" s="110">
        <v>30</v>
      </c>
      <c r="P154" s="110">
        <v>448</v>
      </c>
      <c r="Q154" s="110">
        <v>61</v>
      </c>
      <c r="R154" s="110">
        <v>421</v>
      </c>
      <c r="S154" s="17">
        <v>0.105</v>
      </c>
      <c r="T154" s="60">
        <v>2247.367847027027</v>
      </c>
      <c r="Y154" s="43"/>
      <c r="Z154" s="43"/>
      <c r="AA154" s="37"/>
    </row>
    <row r="155" spans="1:27">
      <c r="A155" s="13" t="s">
        <v>139</v>
      </c>
      <c r="B155" s="14" t="s">
        <v>75</v>
      </c>
      <c r="C155" s="14">
        <v>2014</v>
      </c>
      <c r="D155" s="14" t="s">
        <v>100</v>
      </c>
      <c r="E155" s="48">
        <f>AVERAGE(Every_Mth!M1807,Every_Mth!M1866,Every_Mth!M1925,Every_Mth!M1984,Every_Mth!M2043,Every_Mth!M2102,Every_Mth!M2161,Every_Mth!M2220,Every_Mth!M2279,Every_Mth!M2338,Every_Mth!M2397,Every_Mth!M2456)</f>
        <v>500.33333333333331</v>
      </c>
      <c r="F155" s="48">
        <f>AVERAGE(Every_Mth!M1453,Every_Mth!M1512,Every_Mth!M1571,Every_Mth!M1630,Every_Mth!M1689,Every_Mth!M1748,Every_Mth!M1807,Every_Mth!M1866,Every_Mth!M1925,Every_Mth!M1984,Every_Mth!M2043,Every_Mth!M2102)</f>
        <v>527.16666666666663</v>
      </c>
      <c r="G155" s="48">
        <f>AVERAGE(Every_Mth!N1807,Every_Mth!N1866,Every_Mth!N1925,Every_Mth!N1984,Every_Mth!N2043,Every_Mth!N2102,Every_Mth!N2161,Every_Mth!N2220,Every_Mth!N2279,Every_Mth!N2338,Every_Mth!N2397,Every_Mth!N2456)</f>
        <v>833</v>
      </c>
      <c r="H155" s="48">
        <f>AVERAGE(Every_Mth!N1453,Every_Mth!N1512,Every_Mth!N1571,Every_Mth!N1630,Every_Mth!N1689,Every_Mth!N1748,Every_Mth!N1807,Every_Mth!N1866,Every_Mth!N1925,Every_Mth!N1984,Every_Mth!N2043,Every_Mth!N2102)</f>
        <v>856</v>
      </c>
      <c r="I155" s="48">
        <v>49</v>
      </c>
      <c r="J155" s="48">
        <v>334</v>
      </c>
      <c r="K155" s="48">
        <v>218</v>
      </c>
      <c r="L155" s="48"/>
      <c r="M155" s="26"/>
      <c r="N155" s="110">
        <v>875</v>
      </c>
      <c r="O155" s="110">
        <v>46</v>
      </c>
      <c r="P155" s="110">
        <v>342</v>
      </c>
      <c r="Q155" s="110">
        <v>216</v>
      </c>
      <c r="R155" s="110">
        <v>100</v>
      </c>
      <c r="S155" s="17">
        <v>7.2000000000000008E-2</v>
      </c>
      <c r="T155" s="60">
        <v>1714.0770399999999</v>
      </c>
      <c r="Y155" s="43"/>
      <c r="Z155" s="43"/>
      <c r="AA155" s="37"/>
    </row>
    <row r="156" spans="1:27">
      <c r="A156" s="13" t="s">
        <v>140</v>
      </c>
      <c r="B156" s="14" t="s">
        <v>75</v>
      </c>
      <c r="C156" s="14">
        <v>2014</v>
      </c>
      <c r="D156" s="14" t="s">
        <v>100</v>
      </c>
      <c r="E156" s="48">
        <f>AVERAGE(Every_Mth!M1808,Every_Mth!M1867,Every_Mth!M1926,Every_Mth!M1985,Every_Mth!M2044,Every_Mth!M2103,Every_Mth!M2162,Every_Mth!M2221,Every_Mth!M2280,Every_Mth!M2339,Every_Mth!M2398,Every_Mth!M2457)</f>
        <v>22531.5</v>
      </c>
      <c r="F156" s="48">
        <f>AVERAGE(Every_Mth!M1454,Every_Mth!M1513,Every_Mth!M1572,Every_Mth!M1631,Every_Mth!M1690,Every_Mth!M1749,Every_Mth!M1808,Every_Mth!M1867,Every_Mth!M1926,Every_Mth!M1985,Every_Mth!M2044,Every_Mth!M2103)</f>
        <v>22112.25</v>
      </c>
      <c r="G156" s="48">
        <f>AVERAGE(Every_Mth!N1808,Every_Mth!N1867,Every_Mth!N1926,Every_Mth!N1985,Every_Mth!N2044,Every_Mth!N2103,Every_Mth!N2162,Every_Mth!N2221,Every_Mth!N2280,Every_Mth!N2339,Every_Mth!N2398,Every_Mth!N2457)</f>
        <v>50650</v>
      </c>
      <c r="H156" s="48">
        <f>AVERAGE(Every_Mth!N1454,Every_Mth!N1513,Every_Mth!N1572,Every_Mth!N1631,Every_Mth!N1690,Every_Mth!N1749,Every_Mth!N1808,Every_Mth!N1867,Every_Mth!N1926,Every_Mth!N1985,Every_Mth!N2044,Every_Mth!N2103)</f>
        <v>50079.416666666664</v>
      </c>
      <c r="I156" s="48">
        <v>2212</v>
      </c>
      <c r="J156" s="48">
        <v>30054</v>
      </c>
      <c r="K156" s="48">
        <v>22043</v>
      </c>
      <c r="L156" s="48"/>
      <c r="M156" s="26"/>
      <c r="N156" s="110">
        <v>49423</v>
      </c>
      <c r="O156" s="110">
        <v>2049</v>
      </c>
      <c r="P156" s="110">
        <v>30673</v>
      </c>
      <c r="Q156" s="110">
        <v>22091</v>
      </c>
      <c r="R156" s="110">
        <v>8488</v>
      </c>
      <c r="S156" s="17">
        <v>9.0999999999999998E-2</v>
      </c>
      <c r="T156" s="60">
        <v>76819.094700000001</v>
      </c>
      <c r="Y156" s="43"/>
      <c r="Z156" s="43"/>
      <c r="AA156" s="37"/>
    </row>
    <row r="157" spans="1:27">
      <c r="A157" s="13" t="s">
        <v>141</v>
      </c>
      <c r="B157" s="14" t="s">
        <v>75</v>
      </c>
      <c r="C157" s="14">
        <v>2014</v>
      </c>
      <c r="D157" s="14" t="s">
        <v>100</v>
      </c>
      <c r="E157" s="48">
        <f>AVERAGE(Every_Mth!M1809,Every_Mth!M1868,Every_Mth!M1927,Every_Mth!M1986,Every_Mth!M2045,Every_Mth!M2104,Every_Mth!M2163,Every_Mth!M2222,Every_Mth!M2281,Every_Mth!M2340,Every_Mth!M2399,Every_Mth!M2458)</f>
        <v>3564.25</v>
      </c>
      <c r="F157" s="48">
        <f>AVERAGE(Every_Mth!M1455,Every_Mth!M1514,Every_Mth!M1573,Every_Mth!M1632,Every_Mth!M1691,Every_Mth!M1750,Every_Mth!M1809,Every_Mth!M1868,Every_Mth!M1927,Every_Mth!M1986,Every_Mth!M2045,Every_Mth!M2104)</f>
        <v>3503.3333333333335</v>
      </c>
      <c r="G157" s="48">
        <f>AVERAGE(Every_Mth!N1809,Every_Mth!N1868,Every_Mth!N1927,Every_Mth!N1986,Every_Mth!N2045,Every_Mth!N2104,Every_Mth!N2163,Every_Mth!N2222,Every_Mth!N2281,Every_Mth!N2340,Every_Mth!N2399,Every_Mth!N2458)</f>
        <v>7387.833333333333</v>
      </c>
      <c r="H157" s="48">
        <f>AVERAGE(Every_Mth!N1455,Every_Mth!N1514,Every_Mth!N1573,Every_Mth!N1632,Every_Mth!N1691,Every_Mth!N1750,Every_Mth!N1809,Every_Mth!N1868,Every_Mth!N1927,Every_Mth!N1986,Every_Mth!N2045,Every_Mth!N2104)</f>
        <v>7300.75</v>
      </c>
      <c r="I157" s="48">
        <v>433</v>
      </c>
      <c r="J157" s="48">
        <v>4040</v>
      </c>
      <c r="K157" s="48">
        <v>2923</v>
      </c>
      <c r="L157" s="48"/>
      <c r="M157" s="26"/>
      <c r="N157" s="110">
        <v>7487</v>
      </c>
      <c r="O157" s="110">
        <v>405</v>
      </c>
      <c r="P157" s="110">
        <v>4107</v>
      </c>
      <c r="Q157" s="110">
        <v>2903</v>
      </c>
      <c r="R157" s="110">
        <v>2118</v>
      </c>
      <c r="S157" s="17">
        <v>5.5999999999999994E-2</v>
      </c>
      <c r="T157" s="60">
        <v>13996.583175617894</v>
      </c>
      <c r="Y157" s="43"/>
      <c r="Z157" s="43"/>
      <c r="AA157" s="37"/>
    </row>
    <row r="158" spans="1:27">
      <c r="A158" s="13" t="s">
        <v>142</v>
      </c>
      <c r="B158" s="14" t="s">
        <v>75</v>
      </c>
      <c r="C158" s="14">
        <v>2014</v>
      </c>
      <c r="D158" s="14" t="s">
        <v>100</v>
      </c>
      <c r="E158" s="48">
        <f>AVERAGE(Every_Mth!M1810,Every_Mth!M1869,Every_Mth!M1928,Every_Mth!M1987,Every_Mth!M2046,Every_Mth!M2105,Every_Mth!M2164,Every_Mth!M2223,Every_Mth!M2282,Every_Mth!M2341,Every_Mth!M2400,Every_Mth!M2459)</f>
        <v>4225.166666666667</v>
      </c>
      <c r="F158" s="48">
        <f>AVERAGE(Every_Mth!M1456,Every_Mth!M1515,Every_Mth!M1574,Every_Mth!M1633,Every_Mth!M1692,Every_Mth!M1751,Every_Mth!M1810,Every_Mth!M1869,Every_Mth!M1928,Every_Mth!M1987,Every_Mth!M2046,Every_Mth!M2105)</f>
        <v>4165.25</v>
      </c>
      <c r="G158" s="48">
        <f>AVERAGE(Every_Mth!N1810,Every_Mth!N1869,Every_Mth!N1928,Every_Mth!N1987,Every_Mth!N2046,Every_Mth!N2105,Every_Mth!N2164,Every_Mth!N2223,Every_Mth!N2282,Every_Mth!N2341,Every_Mth!N2400,Every_Mth!N2459)</f>
        <v>7702.166666666667</v>
      </c>
      <c r="H158" s="48">
        <f>AVERAGE(Every_Mth!N1456,Every_Mth!N1515,Every_Mth!N1574,Every_Mth!N1633,Every_Mth!N1692,Every_Mth!N1751,Every_Mth!N1810,Every_Mth!N1869,Every_Mth!N1928,Every_Mth!N1987,Every_Mth!N2046,Every_Mth!N2105)</f>
        <v>7722.666666666667</v>
      </c>
      <c r="I158" s="48">
        <v>640</v>
      </c>
      <c r="J158" s="48">
        <v>2868</v>
      </c>
      <c r="K158" s="48">
        <v>284</v>
      </c>
      <c r="L158" s="48"/>
      <c r="M158" s="26"/>
      <c r="N158" s="110">
        <v>7975</v>
      </c>
      <c r="O158" s="110">
        <v>579</v>
      </c>
      <c r="P158" s="110">
        <v>2934</v>
      </c>
      <c r="Q158" s="110">
        <v>274</v>
      </c>
      <c r="R158" s="110">
        <v>1796</v>
      </c>
      <c r="S158" s="17">
        <v>6.6000000000000003E-2</v>
      </c>
      <c r="T158" s="60">
        <v>12648.7451</v>
      </c>
      <c r="Y158" s="43"/>
      <c r="Z158" s="43"/>
      <c r="AA158" s="37"/>
    </row>
    <row r="159" spans="1:27">
      <c r="A159" s="13" t="s">
        <v>143</v>
      </c>
      <c r="B159" s="14" t="s">
        <v>74</v>
      </c>
      <c r="C159" s="14">
        <v>2014</v>
      </c>
      <c r="D159" s="14" t="s">
        <v>100</v>
      </c>
      <c r="E159" s="48">
        <f>AVERAGE(Every_Mth!M1811,Every_Mth!M1870,Every_Mth!M1929,Every_Mth!M1988,Every_Mth!M2047,Every_Mth!M2106,Every_Mth!M2165,Every_Mth!M2224,Every_Mth!M2283,Every_Mth!M2342,Every_Mth!M2401,Every_Mth!M2460)</f>
        <v>119900.91666666667</v>
      </c>
      <c r="F159" s="48">
        <f>AVERAGE(Every_Mth!M1457,Every_Mth!M1516,Every_Mth!M1575,Every_Mth!M1634,Every_Mth!M1693,Every_Mth!M1752,Every_Mth!M1811,Every_Mth!M1870,Every_Mth!M1929,Every_Mth!M1988,Every_Mth!M2047,Every_Mth!M2106)</f>
        <v>116779.41666666667</v>
      </c>
      <c r="G159" s="48">
        <f>AVERAGE(Every_Mth!N1811,Every_Mth!N1870,Every_Mth!N1929,Every_Mth!N1988,Every_Mth!N2047,Every_Mth!N2106,Every_Mth!N2165,Every_Mth!N2224,Every_Mth!N2283,Every_Mth!N2342,Every_Mth!N2401,Every_Mth!N2460)</f>
        <v>260159.33333333334</v>
      </c>
      <c r="H159" s="48">
        <f>AVERAGE(Every_Mth!N1457,Every_Mth!N1516,Every_Mth!N1575,Every_Mth!N1634,Every_Mth!N1693,Every_Mth!N1752,Every_Mth!N1811,Every_Mth!N1870,Every_Mth!N1929,Every_Mth!N1988,Every_Mth!N2047,Every_Mth!N2106)</f>
        <v>258603</v>
      </c>
      <c r="I159" s="48">
        <v>17616</v>
      </c>
      <c r="J159" s="48">
        <v>135615</v>
      </c>
      <c r="K159" s="48">
        <v>114889</v>
      </c>
      <c r="L159" s="48"/>
      <c r="M159" s="26"/>
      <c r="N159" s="110">
        <v>251725</v>
      </c>
      <c r="O159" s="110">
        <v>16507</v>
      </c>
      <c r="P159" s="110">
        <v>139965</v>
      </c>
      <c r="Q159" s="110">
        <v>115464</v>
      </c>
      <c r="R159" s="110">
        <v>68202</v>
      </c>
      <c r="S159" s="17">
        <v>5.5E-2</v>
      </c>
      <c r="T159" s="60">
        <v>443857.48963470419</v>
      </c>
      <c r="Y159" s="43"/>
      <c r="Z159" s="43"/>
      <c r="AA159" s="37"/>
    </row>
    <row r="160" spans="1:27">
      <c r="A160" s="13" t="s">
        <v>144</v>
      </c>
      <c r="B160" s="14" t="s">
        <v>74</v>
      </c>
      <c r="C160" s="14">
        <v>2014</v>
      </c>
      <c r="D160" s="14" t="s">
        <v>100</v>
      </c>
      <c r="E160" s="48">
        <f>AVERAGE(Every_Mth!M1812,Every_Mth!M1871,Every_Mth!M1930,Every_Mth!M1989,Every_Mth!M2048,Every_Mth!M2107,Every_Mth!M2166,Every_Mth!M2225,Every_Mth!M2284,Every_Mth!M2343,Every_Mth!M2402,Every_Mth!M2461)</f>
        <v>9357.1666666666661</v>
      </c>
      <c r="F160" s="48">
        <f>AVERAGE(Every_Mth!M1458,Every_Mth!M1517,Every_Mth!M1576,Every_Mth!M1635,Every_Mth!M1694,Every_Mth!M1753,Every_Mth!M1812,Every_Mth!M1871,Every_Mth!M1930,Every_Mth!M1989,Every_Mth!M2048,Every_Mth!M2107)</f>
        <v>9218.1666666666661</v>
      </c>
      <c r="G160" s="48">
        <f>AVERAGE(Every_Mth!N1812,Every_Mth!N1871,Every_Mth!N1930,Every_Mth!N1989,Every_Mth!N2048,Every_Mth!N2107,Every_Mth!N2166,Every_Mth!N2225,Every_Mth!N2284,Every_Mth!N2343,Every_Mth!N2402,Every_Mth!N2461)</f>
        <v>18460.583333333332</v>
      </c>
      <c r="H160" s="48">
        <f>AVERAGE(Every_Mth!N1458,Every_Mth!N1517,Every_Mth!N1576,Every_Mth!N1635,Every_Mth!N1694,Every_Mth!N1753,Every_Mth!N1812,Every_Mth!N1871,Every_Mth!N1930,Every_Mth!N1989,Every_Mth!N2048,Every_Mth!N2107)</f>
        <v>18534.833333333332</v>
      </c>
      <c r="I160" s="48">
        <v>1416</v>
      </c>
      <c r="J160" s="48">
        <v>7411</v>
      </c>
      <c r="K160" s="48">
        <v>1954</v>
      </c>
      <c r="L160" s="48"/>
      <c r="M160" s="26"/>
      <c r="N160" s="110">
        <v>18307</v>
      </c>
      <c r="O160" s="110">
        <v>1321</v>
      </c>
      <c r="P160" s="110">
        <v>7662</v>
      </c>
      <c r="Q160" s="110">
        <v>2015</v>
      </c>
      <c r="R160" s="110">
        <v>5087</v>
      </c>
      <c r="S160" s="17">
        <v>6.3E-2</v>
      </c>
      <c r="T160" s="60">
        <v>41238.667037041385</v>
      </c>
      <c r="Y160" s="43"/>
      <c r="Z160" s="43"/>
      <c r="AA160" s="37"/>
    </row>
    <row r="161" spans="1:27">
      <c r="A161" s="13" t="s">
        <v>145</v>
      </c>
      <c r="B161" s="14" t="s">
        <v>75</v>
      </c>
      <c r="C161" s="14">
        <v>2014</v>
      </c>
      <c r="D161" s="14" t="s">
        <v>100</v>
      </c>
      <c r="E161" s="48">
        <f>AVERAGE(Every_Mth!M1813,Every_Mth!M1872,Every_Mth!M1931,Every_Mth!M1990,Every_Mth!M2049,Every_Mth!M2108,Every_Mth!M2167,Every_Mth!M2226,Every_Mth!M2285,Every_Mth!M2344,Every_Mth!M2403,Every_Mth!M2462)</f>
        <v>1042.9166666666667</v>
      </c>
      <c r="F161" s="48">
        <f>AVERAGE(Every_Mth!M1459,Every_Mth!M1518,Every_Mth!M1577,Every_Mth!M1636,Every_Mth!M1695,Every_Mth!M1754,Every_Mth!M1813,Every_Mth!M1872,Every_Mth!M1931,Every_Mth!M1990,Every_Mth!M2049,Every_Mth!M2108)</f>
        <v>970</v>
      </c>
      <c r="G161" s="48">
        <f>AVERAGE(Every_Mth!N1813,Every_Mth!N1872,Every_Mth!N1931,Every_Mth!N1990,Every_Mth!N2049,Every_Mth!N2108,Every_Mth!N2167,Every_Mth!N2226,Every_Mth!N2285,Every_Mth!N2344,Every_Mth!N2403,Every_Mth!N2462)</f>
        <v>1982</v>
      </c>
      <c r="H161" s="48">
        <f>AVERAGE(Every_Mth!N1459,Every_Mth!N1518,Every_Mth!N1577,Every_Mth!N1636,Every_Mth!N1695,Every_Mth!N1754,Every_Mth!N1813,Every_Mth!N1872,Every_Mth!N1931,Every_Mth!N1990,Every_Mth!N2049,Every_Mth!N2108)</f>
        <v>1895.3333333333333</v>
      </c>
      <c r="I161" s="48">
        <v>116</v>
      </c>
      <c r="J161" s="48">
        <v>707</v>
      </c>
      <c r="K161" s="48">
        <v>22</v>
      </c>
      <c r="L161" s="48"/>
      <c r="M161" s="26"/>
      <c r="N161" s="110">
        <v>1882</v>
      </c>
      <c r="O161" s="110">
        <v>102</v>
      </c>
      <c r="P161" s="110">
        <v>718</v>
      </c>
      <c r="Q161" s="110">
        <v>20</v>
      </c>
      <c r="R161" s="110">
        <v>651</v>
      </c>
      <c r="S161" s="17">
        <v>0.11699999999999999</v>
      </c>
      <c r="T161" s="60">
        <v>3602.3331367567566</v>
      </c>
      <c r="Y161" s="43"/>
      <c r="Z161" s="43"/>
      <c r="AA161" s="37"/>
    </row>
    <row r="162" spans="1:27">
      <c r="A162" s="13" t="s">
        <v>146</v>
      </c>
      <c r="B162" s="14" t="s">
        <v>75</v>
      </c>
      <c r="C162" s="14">
        <v>2014</v>
      </c>
      <c r="D162" s="14" t="s">
        <v>100</v>
      </c>
      <c r="E162" s="48">
        <f>AVERAGE(Every_Mth!M1814,Every_Mth!M1873,Every_Mth!M1932,Every_Mth!M1991,Every_Mth!M2050,Every_Mth!M2109,Every_Mth!M2168,Every_Mth!M2227,Every_Mth!M2286,Every_Mth!M2345,Every_Mth!M2404,Every_Mth!M2463)</f>
        <v>126782.33333333333</v>
      </c>
      <c r="F162" s="48">
        <f>AVERAGE(Every_Mth!M1460,Every_Mth!M1519,Every_Mth!M1578,Every_Mth!M1637,Every_Mth!M1696,Every_Mth!M1755,Every_Mth!M1814,Every_Mth!M1873,Every_Mth!M1932,Every_Mth!M1991,Every_Mth!M2050,Every_Mth!M2109)</f>
        <v>124200.08333333333</v>
      </c>
      <c r="G162" s="48">
        <f>AVERAGE(Every_Mth!N1814,Every_Mth!N1873,Every_Mth!N1932,Every_Mth!N1991,Every_Mth!N2050,Every_Mth!N2109,Every_Mth!N2168,Every_Mth!N2227,Every_Mth!N2286,Every_Mth!N2345,Every_Mth!N2404,Every_Mth!N2463)</f>
        <v>292595</v>
      </c>
      <c r="H162" s="48">
        <f>AVERAGE(Every_Mth!N1460,Every_Mth!N1519,Every_Mth!N1578,Every_Mth!N1637,Every_Mth!N1696,Every_Mth!N1755,Every_Mth!N1814,Every_Mth!N1873,Every_Mth!N1932,Every_Mth!N1991,Every_Mth!N2050,Every_Mth!N2109)</f>
        <v>290271.91666666669</v>
      </c>
      <c r="I162" s="48">
        <v>13821</v>
      </c>
      <c r="J162" s="48">
        <v>148026</v>
      </c>
      <c r="K162" s="48">
        <v>66204</v>
      </c>
      <c r="L162" s="48"/>
      <c r="M162" s="26"/>
      <c r="N162" s="110">
        <v>293171</v>
      </c>
      <c r="O162" s="110">
        <v>12690</v>
      </c>
      <c r="P162" s="110">
        <v>152467</v>
      </c>
      <c r="Q162" s="110">
        <v>66413</v>
      </c>
      <c r="R162" s="110">
        <v>57657</v>
      </c>
      <c r="S162" s="17">
        <v>8.199999999999999E-2</v>
      </c>
      <c r="T162" s="60">
        <v>455320.18413692369</v>
      </c>
      <c r="Y162" s="43"/>
      <c r="Z162" s="43"/>
      <c r="AA162" s="37"/>
    </row>
    <row r="163" spans="1:27">
      <c r="A163" s="13" t="s">
        <v>147</v>
      </c>
      <c r="B163" s="14" t="s">
        <v>74</v>
      </c>
      <c r="C163" s="14">
        <v>2014</v>
      </c>
      <c r="D163" s="14" t="s">
        <v>100</v>
      </c>
      <c r="E163" s="48">
        <f>AVERAGE(Every_Mth!M1815,Every_Mth!M1874,Every_Mth!M1933,Every_Mth!M1992,Every_Mth!M2051,Every_Mth!M2110,Every_Mth!M2169,Every_Mth!M2228,Every_Mth!M2287,Every_Mth!M2346,Every_Mth!M2405,Every_Mth!M2464)</f>
        <v>103629.25</v>
      </c>
      <c r="F163" s="48">
        <f>AVERAGE(Every_Mth!M1461,Every_Mth!M1520,Every_Mth!M1579,Every_Mth!M1638,Every_Mth!M1697,Every_Mth!M1756,Every_Mth!M1815,Every_Mth!M1874,Every_Mth!M1933,Every_Mth!M1992,Every_Mth!M2051,Every_Mth!M2110)</f>
        <v>101078.08333333333</v>
      </c>
      <c r="G163" s="48">
        <f>AVERAGE(Every_Mth!N1815,Every_Mth!N1874,Every_Mth!N1933,Every_Mth!N1992,Every_Mth!N2051,Every_Mth!N2110,Every_Mth!N2169,Every_Mth!N2228,Every_Mth!N2287,Every_Mth!N2346,Every_Mth!N2405,Every_Mth!N2464)</f>
        <v>219619.33333333334</v>
      </c>
      <c r="H163" s="48">
        <f>AVERAGE(Every_Mth!N1461,Every_Mth!N1520,Every_Mth!N1579,Every_Mth!N1638,Every_Mth!N1697,Every_Mth!N1756,Every_Mth!N1815,Every_Mth!N1874,Every_Mth!N1933,Every_Mth!N1992,Every_Mth!N2051,Every_Mth!N2110)</f>
        <v>217509.33333333334</v>
      </c>
      <c r="I163" s="48">
        <v>9056</v>
      </c>
      <c r="J163" s="48">
        <v>101011</v>
      </c>
      <c r="K163" s="48">
        <v>47736</v>
      </c>
      <c r="L163" s="48"/>
      <c r="M163" s="26"/>
      <c r="N163" s="110">
        <v>219442</v>
      </c>
      <c r="O163" s="110">
        <v>8287</v>
      </c>
      <c r="P163" s="110">
        <v>104684</v>
      </c>
      <c r="Q163" s="110">
        <v>48228</v>
      </c>
      <c r="R163" s="110">
        <v>62271</v>
      </c>
      <c r="S163" s="17">
        <v>7.2999999999999995E-2</v>
      </c>
      <c r="T163" s="60">
        <v>295178.39485793357</v>
      </c>
      <c r="Y163" s="43"/>
      <c r="Z163" s="43"/>
      <c r="AA163" s="37"/>
    </row>
    <row r="164" spans="1:27">
      <c r="A164" s="13" t="s">
        <v>148</v>
      </c>
      <c r="B164" s="14" t="s">
        <v>75</v>
      </c>
      <c r="C164" s="14">
        <v>2014</v>
      </c>
      <c r="D164" s="14" t="s">
        <v>100</v>
      </c>
      <c r="E164" s="48">
        <f>AVERAGE(Every_Mth!M1816,Every_Mth!M1875,Every_Mth!M1934,Every_Mth!M1993,Every_Mth!M2052,Every_Mth!M2111,Every_Mth!M2170,Every_Mth!M2229,Every_Mth!M2288,Every_Mth!M2347,Every_Mth!M2406,Every_Mth!M2465)</f>
        <v>2726.6666666666665</v>
      </c>
      <c r="F164" s="48">
        <f>AVERAGE(Every_Mth!M1462,Every_Mth!M1521,Every_Mth!M1580,Every_Mth!M1639,Every_Mth!M1698,Every_Mth!M1757,Every_Mth!M1816,Every_Mth!M1875,Every_Mth!M1934,Every_Mth!M1993,Every_Mth!M2052,Every_Mth!M2111)</f>
        <v>2714.0833333333335</v>
      </c>
      <c r="G164" s="48">
        <f>AVERAGE(Every_Mth!N1816,Every_Mth!N1875,Every_Mth!N1934,Every_Mth!N1993,Every_Mth!N2052,Every_Mth!N2111,Every_Mth!N2170,Every_Mth!N2229,Every_Mth!N2288,Every_Mth!N2347,Every_Mth!N2406,Every_Mth!N2465)</f>
        <v>6136</v>
      </c>
      <c r="H164" s="48">
        <f>AVERAGE(Every_Mth!N1462,Every_Mth!N1521,Every_Mth!N1580,Every_Mth!N1639,Every_Mth!N1698,Every_Mth!N1757,Every_Mth!N1816,Every_Mth!N1875,Every_Mth!N1934,Every_Mth!N1993,Every_Mth!N2052,Every_Mth!N2111)</f>
        <v>6198.166666666667</v>
      </c>
      <c r="I164" s="48">
        <v>292</v>
      </c>
      <c r="J164" s="48">
        <v>3209</v>
      </c>
      <c r="K164" s="48">
        <v>1802</v>
      </c>
      <c r="L164" s="48"/>
      <c r="M164" s="26"/>
      <c r="N164" s="110">
        <v>6194</v>
      </c>
      <c r="O164" s="110">
        <v>271</v>
      </c>
      <c r="P164" s="110">
        <v>3309</v>
      </c>
      <c r="Q164" s="110">
        <v>1799</v>
      </c>
      <c r="R164" s="110">
        <v>899</v>
      </c>
      <c r="S164" s="17">
        <v>9.3000000000000013E-2</v>
      </c>
      <c r="T164" s="60">
        <v>8761.7082970805113</v>
      </c>
      <c r="Y164" s="43"/>
      <c r="Z164" s="43"/>
      <c r="AA164" s="37"/>
    </row>
    <row r="165" spans="1:27">
      <c r="A165" s="13" t="s">
        <v>149</v>
      </c>
      <c r="B165" s="14" t="s">
        <v>75</v>
      </c>
      <c r="C165" s="14">
        <v>2014</v>
      </c>
      <c r="D165" s="14" t="s">
        <v>100</v>
      </c>
      <c r="E165" s="48">
        <f>AVERAGE(Every_Mth!M1817,Every_Mth!M1876,Every_Mth!M1935,Every_Mth!M1994,Every_Mth!M2053,Every_Mth!M2112,Every_Mth!M2171,Every_Mth!M2230,Every_Mth!M2289,Every_Mth!M2348,Every_Mth!M2407,Every_Mth!M2466)</f>
        <v>177045.33333333334</v>
      </c>
      <c r="F165" s="48">
        <f>AVERAGE(Every_Mth!M1463,Every_Mth!M1522,Every_Mth!M1581,Every_Mth!M1640,Every_Mth!M1699,Every_Mth!M1758,Every_Mth!M1817,Every_Mth!M1876,Every_Mth!M1935,Every_Mth!M1994,Every_Mth!M2053,Every_Mth!M2112)</f>
        <v>172181.33333333334</v>
      </c>
      <c r="G165" s="48">
        <f>AVERAGE(Every_Mth!N1817,Every_Mth!N1876,Every_Mth!N1935,Every_Mth!N1994,Every_Mth!N2053,Every_Mth!N2112,Every_Mth!N2171,Every_Mth!N2230,Every_Mth!N2289,Every_Mth!N2348,Every_Mth!N2407,Every_Mth!N2466)</f>
        <v>398285.83333333331</v>
      </c>
      <c r="H165" s="48">
        <f>AVERAGE(Every_Mth!N1463,Every_Mth!N1522,Every_Mth!N1581,Every_Mth!N1640,Every_Mth!N1699,Every_Mth!N1758,Every_Mth!N1817,Every_Mth!N1876,Every_Mth!N1935,Every_Mth!N1994,Every_Mth!N2053,Every_Mth!N2112)</f>
        <v>391793.83333333331</v>
      </c>
      <c r="I165" s="48">
        <v>17508</v>
      </c>
      <c r="J165" s="48">
        <v>192219</v>
      </c>
      <c r="K165" s="48">
        <v>71384</v>
      </c>
      <c r="L165" s="48"/>
      <c r="M165" s="26"/>
      <c r="N165" s="110">
        <v>392136</v>
      </c>
      <c r="O165" s="110">
        <v>15915</v>
      </c>
      <c r="P165" s="110">
        <v>198181</v>
      </c>
      <c r="Q165" s="110">
        <v>71716</v>
      </c>
      <c r="R165" s="110">
        <v>68029</v>
      </c>
      <c r="S165" s="17">
        <v>8.1000000000000003E-2</v>
      </c>
      <c r="T165" s="60">
        <v>458342.86103801074</v>
      </c>
      <c r="Y165" s="43"/>
      <c r="Z165" s="43"/>
      <c r="AA165" s="37"/>
    </row>
    <row r="166" spans="1:27">
      <c r="A166" s="13" t="s">
        <v>150</v>
      </c>
      <c r="B166" s="14" t="s">
        <v>74</v>
      </c>
      <c r="C166" s="14">
        <v>2014</v>
      </c>
      <c r="D166" s="14" t="s">
        <v>100</v>
      </c>
      <c r="E166" s="48">
        <f>AVERAGE(Every_Mth!M1818,Every_Mth!M1877,Every_Mth!M1936,Every_Mth!M1995,Every_Mth!M2054,Every_Mth!M2113,Every_Mth!M2172,Every_Mth!M2231,Every_Mth!M2290,Every_Mth!M2349,Every_Mth!M2408,Every_Mth!M2467)</f>
        <v>139222.5</v>
      </c>
      <c r="F166" s="48">
        <f>AVERAGE(Every_Mth!M1464,Every_Mth!M1523,Every_Mth!M1582,Every_Mth!M1641,Every_Mth!M1700,Every_Mth!M1759,Every_Mth!M1818,Every_Mth!M1877,Every_Mth!M1936,Every_Mth!M1995,Every_Mth!M2054,Every_Mth!M2113)</f>
        <v>134214.08333333334</v>
      </c>
      <c r="G166" s="48">
        <f>AVERAGE(Every_Mth!N1818,Every_Mth!N1877,Every_Mth!N1936,Every_Mth!N1995,Every_Mth!N2054,Every_Mth!N2113,Every_Mth!N2172,Every_Mth!N2231,Every_Mth!N2290,Every_Mth!N2349,Every_Mth!N2408,Every_Mth!N2467)</f>
        <v>288651.16666666669</v>
      </c>
      <c r="H166" s="48">
        <f>AVERAGE(Every_Mth!N1464,Every_Mth!N1523,Every_Mth!N1582,Every_Mth!N1641,Every_Mth!N1700,Every_Mth!N1759,Every_Mth!N1818,Every_Mth!N1877,Every_Mth!N1936,Every_Mth!N1995,Every_Mth!N2054,Every_Mth!N2113)</f>
        <v>283887.08333333331</v>
      </c>
      <c r="I166" s="48">
        <v>19191</v>
      </c>
      <c r="J166" s="48">
        <v>131324</v>
      </c>
      <c r="K166" s="48">
        <v>97970</v>
      </c>
      <c r="L166" s="48"/>
      <c r="M166" s="26"/>
      <c r="N166" s="110">
        <v>284016</v>
      </c>
      <c r="O166" s="110">
        <v>17845</v>
      </c>
      <c r="P166" s="110">
        <v>135621</v>
      </c>
      <c r="Q166" s="110">
        <v>98590</v>
      </c>
      <c r="R166" s="110">
        <v>76554</v>
      </c>
      <c r="S166" s="17">
        <v>6.4000000000000001E-2</v>
      </c>
      <c r="T166" s="60">
        <v>548765.95305636863</v>
      </c>
      <c r="Y166" s="43"/>
      <c r="Z166" s="43"/>
      <c r="AA166" s="37"/>
    </row>
    <row r="167" spans="1:27">
      <c r="A167" s="13" t="s">
        <v>151</v>
      </c>
      <c r="B167" s="14" t="s">
        <v>74</v>
      </c>
      <c r="C167" s="14">
        <v>2014</v>
      </c>
      <c r="D167" s="14" t="s">
        <v>100</v>
      </c>
      <c r="E167" s="48">
        <f>AVERAGE(Every_Mth!M1819,Every_Mth!M1878,Every_Mth!M1937,Every_Mth!M1996,Every_Mth!M2055,Every_Mth!M2114,Every_Mth!M2173,Every_Mth!M2232,Every_Mth!M2291,Every_Mth!M2350,Every_Mth!M2409,Every_Mth!M2468)</f>
        <v>33331.916666666664</v>
      </c>
      <c r="F167" s="48">
        <f>AVERAGE(Every_Mth!M1465,Every_Mth!M1524,Every_Mth!M1583,Every_Mth!M1642,Every_Mth!M1701,Every_Mth!M1760,Every_Mth!M1819,Every_Mth!M1878,Every_Mth!M1937,Every_Mth!M1996,Every_Mth!M2055,Every_Mth!M2114)</f>
        <v>32890.25</v>
      </c>
      <c r="G167" s="48">
        <f>AVERAGE(Every_Mth!N1819,Every_Mth!N1878,Every_Mth!N1937,Every_Mth!N1996,Every_Mth!N2055,Every_Mth!N2114,Every_Mth!N2173,Every_Mth!N2232,Every_Mth!N2291,Every_Mth!N2350,Every_Mth!N2409,Every_Mth!N2468)</f>
        <v>52301.583333333336</v>
      </c>
      <c r="H167" s="48">
        <f>AVERAGE(Every_Mth!N1465,Every_Mth!N1524,Every_Mth!N1583,Every_Mth!N1642,Every_Mth!N1701,Every_Mth!N1760,Every_Mth!N1819,Every_Mth!N1878,Every_Mth!N1937,Every_Mth!N1996,Every_Mth!N2055,Every_Mth!N2114)</f>
        <v>52291.833333333336</v>
      </c>
      <c r="I167" s="48">
        <v>6615</v>
      </c>
      <c r="J167" s="48">
        <v>18721</v>
      </c>
      <c r="K167" s="48">
        <v>20630</v>
      </c>
      <c r="L167" s="48"/>
      <c r="M167" s="26"/>
      <c r="N167" s="110">
        <v>52211</v>
      </c>
      <c r="O167" s="110">
        <v>6253</v>
      </c>
      <c r="P167" s="110">
        <v>19297</v>
      </c>
      <c r="Q167" s="110">
        <v>20731</v>
      </c>
      <c r="R167" s="110">
        <v>37503</v>
      </c>
      <c r="S167" s="17">
        <v>4.4000000000000004E-2</v>
      </c>
      <c r="T167" s="60">
        <v>100797.79189006655</v>
      </c>
      <c r="Y167" s="43"/>
      <c r="Z167" s="43"/>
      <c r="AA167" s="37"/>
    </row>
    <row r="168" spans="1:27">
      <c r="A168" s="13" t="s">
        <v>152</v>
      </c>
      <c r="B168" s="14" t="s">
        <v>75</v>
      </c>
      <c r="C168" s="14">
        <v>2014</v>
      </c>
      <c r="D168" s="14" t="s">
        <v>100</v>
      </c>
      <c r="E168" s="48">
        <f>AVERAGE(Every_Mth!M1820,Every_Mth!M1879,Every_Mth!M1938,Every_Mth!M1997,Every_Mth!M2056,Every_Mth!M2115,Every_Mth!M2174,Every_Mth!M2233,Every_Mth!M2292,Every_Mth!M2351,Every_Mth!M2410,Every_Mth!M2469)</f>
        <v>51867.083333333336</v>
      </c>
      <c r="F168" s="48">
        <f>AVERAGE(Every_Mth!M1466,Every_Mth!M1525,Every_Mth!M1584,Every_Mth!M1643,Every_Mth!M1702,Every_Mth!M1761,Every_Mth!M1820,Every_Mth!M1879,Every_Mth!M1938,Every_Mth!M1997,Every_Mth!M2056,Every_Mth!M2115)</f>
        <v>50059.833333333336</v>
      </c>
      <c r="G168" s="48">
        <f>AVERAGE(Every_Mth!N1820,Every_Mth!N1879,Every_Mth!N1938,Every_Mth!N1997,Every_Mth!N2056,Every_Mth!N2115,Every_Mth!N2174,Every_Mth!N2233,Every_Mth!N2292,Every_Mth!N2351,Every_Mth!N2410,Every_Mth!N2469)</f>
        <v>120247.08333333333</v>
      </c>
      <c r="H168" s="48">
        <f>AVERAGE(Every_Mth!N1466,Every_Mth!N1525,Every_Mth!N1584,Every_Mth!N1643,Every_Mth!N1702,Every_Mth!N1761,Every_Mth!N1820,Every_Mth!N1879,Every_Mth!N1938,Every_Mth!N1997,Every_Mth!N2056,Every_Mth!N2115)</f>
        <v>117660.58333333333</v>
      </c>
      <c r="I168" s="48">
        <v>4706</v>
      </c>
      <c r="J168" s="48">
        <v>61837</v>
      </c>
      <c r="K168" s="48">
        <v>24307</v>
      </c>
      <c r="L168" s="48"/>
      <c r="M168" s="26"/>
      <c r="N168" s="110">
        <v>120127</v>
      </c>
      <c r="O168" s="110">
        <v>4280</v>
      </c>
      <c r="P168" s="110">
        <v>63441</v>
      </c>
      <c r="Q168" s="110">
        <v>24298</v>
      </c>
      <c r="R168" s="110">
        <v>27296</v>
      </c>
      <c r="S168" s="17">
        <v>0.106</v>
      </c>
      <c r="T168" s="60">
        <v>155948.40208299819</v>
      </c>
      <c r="Y168" s="43"/>
      <c r="Z168" s="43"/>
      <c r="AA168" s="37"/>
    </row>
    <row r="169" spans="1:27">
      <c r="A169" s="13" t="s">
        <v>153</v>
      </c>
      <c r="B169" s="14" t="s">
        <v>74</v>
      </c>
      <c r="C169" s="14">
        <v>2014</v>
      </c>
      <c r="D169" s="14" t="s">
        <v>100</v>
      </c>
      <c r="E169" s="48">
        <f>AVERAGE(Every_Mth!M1821,Every_Mth!M1880,Every_Mth!M1939,Every_Mth!M1998,Every_Mth!M2057,Every_Mth!M2116,Every_Mth!M2175,Every_Mth!M2234,Every_Mth!M2293,Every_Mth!M2352,Every_Mth!M2411,Every_Mth!M2470)</f>
        <v>9756.0833333333339</v>
      </c>
      <c r="F169" s="48">
        <f>AVERAGE(Every_Mth!M1467,Every_Mth!M1526,Every_Mth!M1585,Every_Mth!M1644,Every_Mth!M1703,Every_Mth!M1762,Every_Mth!M1821,Every_Mth!M1880,Every_Mth!M1939,Every_Mth!M1998,Every_Mth!M2057,Every_Mth!M2116)</f>
        <v>9575.5833333333339</v>
      </c>
      <c r="G169" s="48">
        <f>AVERAGE(Every_Mth!N1821,Every_Mth!N1880,Every_Mth!N1939,Every_Mth!N1998,Every_Mth!N2057,Every_Mth!N2116,Every_Mth!N2175,Every_Mth!N2234,Every_Mth!N2293,Every_Mth!N2352,Every_Mth!N2411,Every_Mth!N2470)</f>
        <v>18213.25</v>
      </c>
      <c r="H169" s="48">
        <f>AVERAGE(Every_Mth!N1467,Every_Mth!N1526,Every_Mth!N1585,Every_Mth!N1644,Every_Mth!N1703,Every_Mth!N1762,Every_Mth!N1821,Every_Mth!N1880,Every_Mth!N1939,Every_Mth!N1998,Every_Mth!N2057,Every_Mth!N2116)</f>
        <v>18107.166666666668</v>
      </c>
      <c r="I169" s="48">
        <v>1399</v>
      </c>
      <c r="J169" s="48">
        <v>8025</v>
      </c>
      <c r="K169" s="48">
        <v>3371</v>
      </c>
      <c r="L169" s="48"/>
      <c r="M169" s="26"/>
      <c r="N169" s="110">
        <v>18557</v>
      </c>
      <c r="O169" s="110">
        <v>1310</v>
      </c>
      <c r="P169" s="110">
        <v>8231</v>
      </c>
      <c r="Q169" s="110">
        <v>3388</v>
      </c>
      <c r="R169" s="110">
        <v>4290</v>
      </c>
      <c r="S169" s="17">
        <v>5.5999999999999994E-2</v>
      </c>
      <c r="T169" s="60">
        <v>45982.301338302852</v>
      </c>
      <c r="Y169" s="43"/>
      <c r="Z169" s="43"/>
      <c r="AA169" s="37"/>
    </row>
    <row r="170" spans="1:27">
      <c r="A170" s="13" t="s">
        <v>154</v>
      </c>
      <c r="B170" s="14" t="s">
        <v>74</v>
      </c>
      <c r="C170" s="14">
        <v>2014</v>
      </c>
      <c r="D170" s="14" t="s">
        <v>100</v>
      </c>
      <c r="E170" s="48">
        <f>AVERAGE(Every_Mth!M1822,Every_Mth!M1881,Every_Mth!M1940,Every_Mth!M1999,Every_Mth!M2058,Every_Mth!M2117,Every_Mth!M2176,Every_Mth!M2235,Every_Mth!M2294,Every_Mth!M2353,Every_Mth!M2412,Every_Mth!M2471)</f>
        <v>16112.333333333334</v>
      </c>
      <c r="F170" s="48">
        <f>AVERAGE(Every_Mth!M1468,Every_Mth!M1527,Every_Mth!M1586,Every_Mth!M1645,Every_Mth!M1704,Every_Mth!M1763,Every_Mth!M1822,Every_Mth!M1881,Every_Mth!M1940,Every_Mth!M1999,Every_Mth!M2058,Every_Mth!M2117)</f>
        <v>16010.333333333334</v>
      </c>
      <c r="G170" s="48">
        <f>AVERAGE(Every_Mth!N1822,Every_Mth!N1881,Every_Mth!N1940,Every_Mth!N1999,Every_Mth!N2058,Every_Mth!N2117,Every_Mth!N2176,Every_Mth!N2235,Every_Mth!N2294,Every_Mth!N2353,Every_Mth!N2412,Every_Mth!N2471)</f>
        <v>32033.916666666668</v>
      </c>
      <c r="H170" s="48">
        <f>AVERAGE(Every_Mth!N1468,Every_Mth!N1527,Every_Mth!N1586,Every_Mth!N1645,Every_Mth!N1704,Every_Mth!N1763,Every_Mth!N1822,Every_Mth!N1881,Every_Mth!N1940,Every_Mth!N1999,Every_Mth!N2058,Every_Mth!N2117)</f>
        <v>32223.75</v>
      </c>
      <c r="I170" s="48">
        <v>3450</v>
      </c>
      <c r="J170" s="48">
        <v>16879</v>
      </c>
      <c r="K170" s="48">
        <v>14235</v>
      </c>
      <c r="L170" s="48"/>
      <c r="M170" s="26"/>
      <c r="N170" s="110">
        <v>32393</v>
      </c>
      <c r="O170" s="110">
        <v>3303</v>
      </c>
      <c r="P170" s="110">
        <v>17299</v>
      </c>
      <c r="Q170" s="110">
        <v>14317</v>
      </c>
      <c r="R170" s="110">
        <v>10783</v>
      </c>
      <c r="S170" s="17">
        <v>4.2000000000000003E-2</v>
      </c>
      <c r="T170" s="60">
        <v>63838.644279393076</v>
      </c>
      <c r="Y170" s="43"/>
      <c r="Z170" s="43"/>
      <c r="AA170" s="37"/>
    </row>
    <row r="171" spans="1:27">
      <c r="A171" s="13" t="s">
        <v>155</v>
      </c>
      <c r="B171" s="14" t="s">
        <v>74</v>
      </c>
      <c r="C171" s="14">
        <v>2014</v>
      </c>
      <c r="D171" s="14" t="s">
        <v>100</v>
      </c>
      <c r="E171" s="48">
        <f>AVERAGE(Every_Mth!M1823,Every_Mth!M1882,Every_Mth!M1941,Every_Mth!M2000,Every_Mth!M2059,Every_Mth!M2118,Every_Mth!M2177,Every_Mth!M2236,Every_Mth!M2295,Every_Mth!M2354,Every_Mth!M2413,Every_Mth!M2472)</f>
        <v>16605.25</v>
      </c>
      <c r="F171" s="48">
        <f>AVERAGE(Every_Mth!M1469,Every_Mth!M1528,Every_Mth!M1587,Every_Mth!M1646,Every_Mth!M1705,Every_Mth!M1764,Every_Mth!M1823,Every_Mth!M1882,Every_Mth!M1941,Every_Mth!M2000,Every_Mth!M2059,Every_Mth!M2118)</f>
        <v>15991.916666666666</v>
      </c>
      <c r="G171" s="48">
        <f>AVERAGE(Every_Mth!N1823,Every_Mth!N1882,Every_Mth!N1941,Every_Mth!N2000,Every_Mth!N2059,Every_Mth!N2118,Every_Mth!N2177,Every_Mth!N2236,Every_Mth!N2295,Every_Mth!N2354,Every_Mth!N2413,Every_Mth!N2472)</f>
        <v>36271.916666666664</v>
      </c>
      <c r="H171" s="48">
        <f>AVERAGE(Every_Mth!N1469,Every_Mth!N1528,Every_Mth!N1587,Every_Mth!N1646,Every_Mth!N1705,Every_Mth!N1764,Every_Mth!N1823,Every_Mth!N1882,Every_Mth!N1941,Every_Mth!N2000,Every_Mth!N2059,Every_Mth!N2118)</f>
        <v>35297.083333333336</v>
      </c>
      <c r="I171" s="48">
        <v>1559</v>
      </c>
      <c r="J171" s="48">
        <v>20526</v>
      </c>
      <c r="K171" s="48">
        <v>13524</v>
      </c>
      <c r="L171" s="48"/>
      <c r="M171" s="26"/>
      <c r="N171" s="110">
        <v>35512</v>
      </c>
      <c r="O171" s="110">
        <v>1419</v>
      </c>
      <c r="P171" s="110">
        <v>20996</v>
      </c>
      <c r="Q171" s="110">
        <v>13549</v>
      </c>
      <c r="R171" s="110">
        <v>8393</v>
      </c>
      <c r="S171" s="17">
        <v>6.0999999999999999E-2</v>
      </c>
      <c r="T171" s="60">
        <v>83642.140157008063</v>
      </c>
      <c r="Y171" s="43"/>
      <c r="Z171" s="43"/>
      <c r="AA171" s="37"/>
    </row>
    <row r="172" spans="1:27">
      <c r="A172" s="13" t="s">
        <v>156</v>
      </c>
      <c r="B172" s="14" t="s">
        <v>74</v>
      </c>
      <c r="C172" s="14">
        <v>2014</v>
      </c>
      <c r="D172" s="14" t="s">
        <v>100</v>
      </c>
      <c r="E172" s="48">
        <f>AVERAGE(Every_Mth!M1824,Every_Mth!M1883,Every_Mth!M1942,Every_Mth!M2001,Every_Mth!M2060,Every_Mth!M2119,Every_Mth!M2178,Every_Mth!M2237,Every_Mth!M2296,Every_Mth!M2355,Every_Mth!M2414,Every_Mth!M2473)</f>
        <v>55466.916666666664</v>
      </c>
      <c r="F172" s="48">
        <f>AVERAGE(Every_Mth!M1470,Every_Mth!M1529,Every_Mth!M1588,Every_Mth!M1647,Every_Mth!M1706,Every_Mth!M1765,Every_Mth!M1824,Every_Mth!M1883,Every_Mth!M1942,Every_Mth!M2001,Every_Mth!M2060,Every_Mth!M2119)</f>
        <v>54882.166666666664</v>
      </c>
      <c r="G172" s="48">
        <f>AVERAGE(Every_Mth!N1824,Every_Mth!N1883,Every_Mth!N1942,Every_Mth!N2001,Every_Mth!N2060,Every_Mth!N2119,Every_Mth!N2178,Every_Mth!N2237,Every_Mth!N2296,Every_Mth!N2355,Every_Mth!N2414,Every_Mth!N2473)</f>
        <v>112788.75</v>
      </c>
      <c r="H172" s="48">
        <f>AVERAGE(Every_Mth!N1470,Every_Mth!N1529,Every_Mth!N1588,Every_Mth!N1647,Every_Mth!N1706,Every_Mth!N1765,Every_Mth!N1824,Every_Mth!N1883,Every_Mth!N1942,Every_Mth!N2001,Every_Mth!N2060,Every_Mth!N2119)</f>
        <v>113253.5</v>
      </c>
      <c r="I172" s="48">
        <v>9510</v>
      </c>
      <c r="J172" s="48">
        <v>55723</v>
      </c>
      <c r="K172" s="48">
        <v>49052</v>
      </c>
      <c r="L172" s="48"/>
      <c r="M172" s="26"/>
      <c r="N172" s="110">
        <v>114624</v>
      </c>
      <c r="O172" s="110">
        <v>8931</v>
      </c>
      <c r="P172" s="110">
        <v>57533</v>
      </c>
      <c r="Q172" s="110">
        <v>49374</v>
      </c>
      <c r="R172" s="110">
        <v>43472</v>
      </c>
      <c r="S172" s="17">
        <v>5.2000000000000005E-2</v>
      </c>
      <c r="T172" s="60">
        <v>173716.07032996006</v>
      </c>
      <c r="Y172" s="43"/>
      <c r="Z172" s="43"/>
      <c r="AA172" s="37"/>
    </row>
    <row r="173" spans="1:27">
      <c r="A173" s="13" t="s">
        <v>157</v>
      </c>
      <c r="B173" s="14" t="s">
        <v>74</v>
      </c>
      <c r="C173" s="14">
        <v>2014</v>
      </c>
      <c r="D173" s="14" t="s">
        <v>100</v>
      </c>
      <c r="E173" s="48">
        <f>AVERAGE(Every_Mth!M1825,Every_Mth!M1884,Every_Mth!M1943,Every_Mth!M2002,Every_Mth!M2061,Every_Mth!M2120,Every_Mth!M2179,Every_Mth!M2238,Every_Mth!M2297,Every_Mth!M2356,Every_Mth!M2415,Every_Mth!M2474)</f>
        <v>13045.583333333334</v>
      </c>
      <c r="F173" s="48">
        <f>AVERAGE(Every_Mth!M1471,Every_Mth!M1530,Every_Mth!M1589,Every_Mth!M1648,Every_Mth!M1707,Every_Mth!M1766,Every_Mth!M1825,Every_Mth!M1884,Every_Mth!M1943,Every_Mth!M2002,Every_Mth!M2061,Every_Mth!M2120)</f>
        <v>12501.25</v>
      </c>
      <c r="G173" s="48">
        <f>AVERAGE(Every_Mth!N1825,Every_Mth!N1884,Every_Mth!N1943,Every_Mth!N2002,Every_Mth!N2061,Every_Mth!N2120,Every_Mth!N2179,Every_Mth!N2238,Every_Mth!N2297,Every_Mth!N2356,Every_Mth!N2415,Every_Mth!N2474)</f>
        <v>24814.416666666668</v>
      </c>
      <c r="H173" s="48">
        <f>AVERAGE(Every_Mth!N1471,Every_Mth!N1530,Every_Mth!N1589,Every_Mth!N1648,Every_Mth!N1707,Every_Mth!N1766,Every_Mth!N1825,Every_Mth!N1884,Every_Mth!N1943,Every_Mth!N2002,Every_Mth!N2061,Every_Mth!N2120)</f>
        <v>24074.833333333332</v>
      </c>
      <c r="I173" s="48">
        <v>1797</v>
      </c>
      <c r="J173" s="48">
        <v>11576</v>
      </c>
      <c r="K173" s="48">
        <v>8530</v>
      </c>
      <c r="L173" s="48"/>
      <c r="M173" s="26"/>
      <c r="N173" s="110">
        <v>23570</v>
      </c>
      <c r="O173" s="110">
        <v>1675</v>
      </c>
      <c r="P173" s="110">
        <v>11770</v>
      </c>
      <c r="Q173" s="110">
        <v>8592</v>
      </c>
      <c r="R173" s="110">
        <v>5038</v>
      </c>
      <c r="S173" s="17">
        <v>8.6999999999999994E-2</v>
      </c>
      <c r="T173" s="60">
        <v>47670.412089345795</v>
      </c>
      <c r="Y173" s="43"/>
      <c r="Z173" s="43"/>
      <c r="AA173" s="37"/>
    </row>
    <row r="174" spans="1:27">
      <c r="A174" s="13" t="s">
        <v>158</v>
      </c>
      <c r="B174" s="14" t="s">
        <v>75</v>
      </c>
      <c r="C174" s="14">
        <v>2014</v>
      </c>
      <c r="D174" s="14" t="s">
        <v>100</v>
      </c>
      <c r="E174" s="48">
        <f>AVERAGE(Every_Mth!M1826,Every_Mth!M1885,Every_Mth!M1944,Every_Mth!M2003,Every_Mth!M2062,Every_Mth!M2121,Every_Mth!M2180,Every_Mth!M2239,Every_Mth!M2298,Every_Mth!M2357,Every_Mth!M2416,Every_Mth!M2475)</f>
        <v>12905.083333333334</v>
      </c>
      <c r="F174" s="48">
        <f>AVERAGE(Every_Mth!M1472,Every_Mth!M1531,Every_Mth!M1590,Every_Mth!M1649,Every_Mth!M1708,Every_Mth!M1767,Every_Mth!M1826,Every_Mth!M1885,Every_Mth!M1944,Every_Mth!M2003,Every_Mth!M2062,Every_Mth!M2121)</f>
        <v>12564.833333333334</v>
      </c>
      <c r="G174" s="48">
        <f>AVERAGE(Every_Mth!N1826,Every_Mth!N1885,Every_Mth!N1944,Every_Mth!N2003,Every_Mth!N2062,Every_Mth!N2121,Every_Mth!N2180,Every_Mth!N2239,Every_Mth!N2298,Every_Mth!N2357,Every_Mth!N2416,Every_Mth!N2475)</f>
        <v>24906.666666666668</v>
      </c>
      <c r="H174" s="48">
        <f>AVERAGE(Every_Mth!N1472,Every_Mth!N1531,Every_Mth!N1590,Every_Mth!N1649,Every_Mth!N1708,Every_Mth!N1767,Every_Mth!N1826,Every_Mth!N1885,Every_Mth!N1944,Every_Mth!N2003,Every_Mth!N2062,Every_Mth!N2121)</f>
        <v>24531.75</v>
      </c>
      <c r="I174" s="48">
        <v>1221</v>
      </c>
      <c r="J174" s="48">
        <v>9992</v>
      </c>
      <c r="K174" s="48">
        <v>465</v>
      </c>
      <c r="L174" s="48"/>
      <c r="M174" s="26"/>
      <c r="N174" s="110">
        <v>25192</v>
      </c>
      <c r="O174" s="110">
        <v>1116</v>
      </c>
      <c r="P174" s="110">
        <v>10301</v>
      </c>
      <c r="Q174" s="110">
        <v>467</v>
      </c>
      <c r="R174" s="110">
        <v>9289</v>
      </c>
      <c r="S174" s="17">
        <v>9.6999999999999989E-2</v>
      </c>
      <c r="T174" s="60">
        <v>29544.132694257751</v>
      </c>
      <c r="Y174" s="43"/>
      <c r="Z174" s="43"/>
      <c r="AA174" s="37"/>
    </row>
    <row r="175" spans="1:27">
      <c r="A175" s="13" t="s">
        <v>159</v>
      </c>
      <c r="B175" s="14" t="s">
        <v>75</v>
      </c>
      <c r="C175" s="14">
        <v>2014</v>
      </c>
      <c r="D175" s="14" t="s">
        <v>100</v>
      </c>
      <c r="E175" s="48">
        <f>AVERAGE(Every_Mth!M1827,Every_Mth!M1886,Every_Mth!M1945,Every_Mth!M2004,Every_Mth!M2063,Every_Mth!M2122,Every_Mth!M2181,Every_Mth!M2240,Every_Mth!M2299,Every_Mth!M2358,Every_Mth!M2417,Every_Mth!M2476)</f>
        <v>171.25</v>
      </c>
      <c r="F175" s="48">
        <f>AVERAGE(Every_Mth!M1473,Every_Mth!M1532,Every_Mth!M1591,Every_Mth!M1650,Every_Mth!M1709,Every_Mth!M1768,Every_Mth!M1827,Every_Mth!M1886,Every_Mth!M1945,Every_Mth!M2004,Every_Mth!M2063,Every_Mth!M2122)</f>
        <v>167.33333333333334</v>
      </c>
      <c r="G175" s="48">
        <f>AVERAGE(Every_Mth!N1827,Every_Mth!N1886,Every_Mth!N1945,Every_Mth!N2004,Every_Mth!N2063,Every_Mth!N2122,Every_Mth!N2181,Every_Mth!N2240,Every_Mth!N2299,Every_Mth!N2358,Every_Mth!N2417,Every_Mth!N2476)</f>
        <v>312.33333333333331</v>
      </c>
      <c r="H175" s="48">
        <f>AVERAGE(Every_Mth!N1473,Every_Mth!N1532,Every_Mth!N1591,Every_Mth!N1650,Every_Mth!N1709,Every_Mth!N1768,Every_Mth!N1827,Every_Mth!N1886,Every_Mth!N1945,Every_Mth!N2004,Every_Mth!N2063,Every_Mth!N2122)</f>
        <v>300.5</v>
      </c>
      <c r="I175" s="48">
        <v>41</v>
      </c>
      <c r="J175" s="48">
        <v>86</v>
      </c>
      <c r="K175" s="48">
        <v>8</v>
      </c>
      <c r="L175" s="48"/>
      <c r="M175" s="26"/>
      <c r="N175" s="110">
        <v>297</v>
      </c>
      <c r="O175" s="110">
        <v>36</v>
      </c>
      <c r="P175" s="110">
        <v>88</v>
      </c>
      <c r="Q175" s="110">
        <v>8</v>
      </c>
      <c r="R175" s="110">
        <v>89</v>
      </c>
      <c r="S175" s="17">
        <v>0.1</v>
      </c>
      <c r="T175" s="60">
        <v>535.0838027255985</v>
      </c>
      <c r="Y175" s="43"/>
      <c r="Z175" s="43"/>
      <c r="AA175" s="37"/>
    </row>
    <row r="176" spans="1:27">
      <c r="A176" s="13" t="s">
        <v>160</v>
      </c>
      <c r="B176" s="14" t="s">
        <v>75</v>
      </c>
      <c r="C176" s="14">
        <v>2014</v>
      </c>
      <c r="D176" s="14" t="s">
        <v>100</v>
      </c>
      <c r="E176" s="48">
        <f>AVERAGE(Every_Mth!M1828,Every_Mth!M1887,Every_Mth!M1946,Every_Mth!M2005,Every_Mth!M2064,Every_Mth!M2123,Every_Mth!M2182,Every_Mth!M2241,Every_Mth!M2300,Every_Mth!M2359,Every_Mth!M2418,Every_Mth!M2477)</f>
        <v>3230.4166666666665</v>
      </c>
      <c r="F176" s="48">
        <f>AVERAGE(Every_Mth!M1474,Every_Mth!M1533,Every_Mth!M1592,Every_Mth!M1651,Every_Mth!M1710,Every_Mth!M1769,Every_Mth!M1828,Every_Mth!M1887,Every_Mth!M1946,Every_Mth!M2005,Every_Mth!M2064,Every_Mth!M2123)</f>
        <v>3190.5</v>
      </c>
      <c r="G176" s="48">
        <f>AVERAGE(Every_Mth!N1828,Every_Mth!N1887,Every_Mth!N1946,Every_Mth!N2005,Every_Mth!N2064,Every_Mth!N2123,Every_Mth!N2182,Every_Mth!N2241,Every_Mth!N2300,Every_Mth!N2359,Every_Mth!N2418,Every_Mth!N2477)</f>
        <v>6993.583333333333</v>
      </c>
      <c r="H176" s="48">
        <f>AVERAGE(Every_Mth!N1474,Every_Mth!N1533,Every_Mth!N1592,Every_Mth!N1651,Every_Mth!N1710,Every_Mth!N1769,Every_Mth!N1828,Every_Mth!N1887,Every_Mth!N1946,Every_Mth!N2005,Every_Mth!N2064,Every_Mth!N2123)</f>
        <v>6946.75</v>
      </c>
      <c r="I176" s="48">
        <v>413</v>
      </c>
      <c r="J176" s="48">
        <v>2825</v>
      </c>
      <c r="K176" s="48">
        <v>181</v>
      </c>
      <c r="L176" s="48"/>
      <c r="M176" s="26"/>
      <c r="N176" s="110">
        <v>6963</v>
      </c>
      <c r="O176" s="110">
        <v>386</v>
      </c>
      <c r="P176" s="110">
        <v>2912</v>
      </c>
      <c r="Q176" s="110">
        <v>187</v>
      </c>
      <c r="R176" s="110">
        <v>2431</v>
      </c>
      <c r="S176" s="17">
        <v>0.113</v>
      </c>
      <c r="T176" s="60">
        <v>11466.607281621622</v>
      </c>
      <c r="Y176" s="43"/>
      <c r="Z176" s="43"/>
      <c r="AA176" s="37"/>
    </row>
    <row r="177" spans="1:27">
      <c r="A177" s="13" t="s">
        <v>161</v>
      </c>
      <c r="B177" s="14" t="s">
        <v>74</v>
      </c>
      <c r="C177" s="14">
        <v>2014</v>
      </c>
      <c r="D177" s="14" t="s">
        <v>100</v>
      </c>
      <c r="E177" s="48">
        <f>AVERAGE(Every_Mth!M1829,Every_Mth!M1888,Every_Mth!M1947,Every_Mth!M2006,Every_Mth!M2065,Every_Mth!M2124,Every_Mth!M2183,Every_Mth!M2242,Every_Mth!M2301,Every_Mth!M2360,Every_Mth!M2419,Every_Mth!M2478)</f>
        <v>22476.916666666668</v>
      </c>
      <c r="F177" s="48">
        <f>AVERAGE(Every_Mth!M1475,Every_Mth!M1534,Every_Mth!M1593,Every_Mth!M1652,Every_Mth!M1711,Every_Mth!M1770,Every_Mth!M1829,Every_Mth!M1888,Every_Mth!M1947,Every_Mth!M2006,Every_Mth!M2065,Every_Mth!M2124)</f>
        <v>22134.5</v>
      </c>
      <c r="G177" s="48">
        <f>AVERAGE(Every_Mth!N1829,Every_Mth!N1888,Every_Mth!N1947,Every_Mth!N2006,Every_Mth!N2065,Every_Mth!N2124,Every_Mth!N2183,Every_Mth!N2242,Every_Mth!N2301,Every_Mth!N2360,Every_Mth!N2419,Every_Mth!N2478)</f>
        <v>43630.416666666664</v>
      </c>
      <c r="H177" s="48">
        <f>AVERAGE(Every_Mth!N1475,Every_Mth!N1534,Every_Mth!N1593,Every_Mth!N1652,Every_Mth!N1711,Every_Mth!N1770,Every_Mth!N1829,Every_Mth!N1888,Every_Mth!N1947,Every_Mth!N2006,Every_Mth!N2065,Every_Mth!N2124)</f>
        <v>43408.5</v>
      </c>
      <c r="I177" s="48">
        <v>2457</v>
      </c>
      <c r="J177" s="48">
        <v>19919</v>
      </c>
      <c r="K177" s="48">
        <v>6844</v>
      </c>
      <c r="L177" s="48"/>
      <c r="M177" s="26"/>
      <c r="N177" s="110">
        <v>44400</v>
      </c>
      <c r="O177" s="110">
        <v>2244</v>
      </c>
      <c r="P177" s="110">
        <v>20471</v>
      </c>
      <c r="Q177" s="110">
        <v>6819</v>
      </c>
      <c r="R177" s="110">
        <v>11752</v>
      </c>
      <c r="S177" s="17">
        <v>7.4999999999999997E-2</v>
      </c>
      <c r="T177" s="60">
        <v>56428.942712714306</v>
      </c>
      <c r="Y177" s="43"/>
      <c r="Z177" s="43"/>
      <c r="AA177" s="37"/>
    </row>
    <row r="178" spans="1:27">
      <c r="A178" s="13" t="s">
        <v>162</v>
      </c>
      <c r="B178" s="14" t="s">
        <v>74</v>
      </c>
      <c r="C178" s="14">
        <v>2014</v>
      </c>
      <c r="D178" s="14" t="s">
        <v>100</v>
      </c>
      <c r="E178" s="48">
        <f>AVERAGE(Every_Mth!M1830,Every_Mth!M1889,Every_Mth!M1948,Every_Mth!M2007,Every_Mth!M2066,Every_Mth!M2125,Every_Mth!M2184,Every_Mth!M2243,Every_Mth!M2302,Every_Mth!M2361,Every_Mth!M2420,Every_Mth!M2479)</f>
        <v>19796.666666666668</v>
      </c>
      <c r="F178" s="48">
        <f>AVERAGE(Every_Mth!M1476,Every_Mth!M1535,Every_Mth!M1594,Every_Mth!M1653,Every_Mth!M1712,Every_Mth!M1771,Every_Mth!M1830,Every_Mth!M1889,Every_Mth!M1948,Every_Mth!M2007,Every_Mth!M2066,Every_Mth!M2125)</f>
        <v>19297.666666666668</v>
      </c>
      <c r="G178" s="48">
        <f>AVERAGE(Every_Mth!N1830,Every_Mth!N1889,Every_Mth!N1948,Every_Mth!N2007,Every_Mth!N2066,Every_Mth!N2125,Every_Mth!N2184,Every_Mth!N2243,Every_Mth!N2302,Every_Mth!N2361,Every_Mth!N2420,Every_Mth!N2479)</f>
        <v>35718.833333333336</v>
      </c>
      <c r="H178" s="48">
        <f>AVERAGE(Every_Mth!N1476,Every_Mth!N1535,Every_Mth!N1594,Every_Mth!N1653,Every_Mth!N1712,Every_Mth!N1771,Every_Mth!N1830,Every_Mth!N1889,Every_Mth!N1948,Every_Mth!N2007,Every_Mth!N2066,Every_Mth!N2125)</f>
        <v>35227</v>
      </c>
      <c r="I178" s="48">
        <v>2986</v>
      </c>
      <c r="J178" s="48">
        <v>16974</v>
      </c>
      <c r="K178" s="48">
        <v>10517</v>
      </c>
      <c r="L178" s="48"/>
      <c r="M178" s="26"/>
      <c r="N178" s="110">
        <v>36161</v>
      </c>
      <c r="O178" s="110">
        <v>2785</v>
      </c>
      <c r="P178" s="110">
        <v>17385</v>
      </c>
      <c r="Q178" s="110">
        <v>10614</v>
      </c>
      <c r="R178" s="110">
        <v>8488</v>
      </c>
      <c r="S178" s="17">
        <v>5.5999999999999994E-2</v>
      </c>
      <c r="T178" s="60">
        <v>69970.760883828043</v>
      </c>
      <c r="Y178" s="43"/>
      <c r="Z178" s="43"/>
      <c r="AA178" s="37"/>
    </row>
    <row r="179" spans="1:27">
      <c r="A179" s="13" t="s">
        <v>163</v>
      </c>
      <c r="B179" s="14" t="s">
        <v>75</v>
      </c>
      <c r="C179" s="14">
        <v>2014</v>
      </c>
      <c r="D179" s="14" t="s">
        <v>100</v>
      </c>
      <c r="E179" s="48">
        <f>AVERAGE(Every_Mth!M1831,Every_Mth!M1890,Every_Mth!M1949,Every_Mth!M2008,Every_Mth!M2067,Every_Mth!M2126,Every_Mth!M2185,Every_Mth!M2244,Every_Mth!M2303,Every_Mth!M2362,Every_Mth!M2421,Every_Mth!M2480)</f>
        <v>42907</v>
      </c>
      <c r="F179" s="48">
        <f>AVERAGE(Every_Mth!M1477,Every_Mth!M1536,Every_Mth!M1595,Every_Mth!M1654,Every_Mth!M1713,Every_Mth!M1772,Every_Mth!M1831,Every_Mth!M1890,Every_Mth!M1949,Every_Mth!M2008,Every_Mth!M2067,Every_Mth!M2126)</f>
        <v>42554.25</v>
      </c>
      <c r="G179" s="48">
        <f>AVERAGE(Every_Mth!N1831,Every_Mth!N1890,Every_Mth!N1949,Every_Mth!N2008,Every_Mth!N2067,Every_Mth!N2126,Every_Mth!N2185,Every_Mth!N2244,Every_Mth!N2303,Every_Mth!N2362,Every_Mth!N2421,Every_Mth!N2480)</f>
        <v>92178.833333333328</v>
      </c>
      <c r="H179" s="48">
        <f>AVERAGE(Every_Mth!N1477,Every_Mth!N1536,Every_Mth!N1595,Every_Mth!N1654,Every_Mth!N1713,Every_Mth!N1772,Every_Mth!N1831,Every_Mth!N1890,Every_Mth!N1949,Every_Mth!N2008,Every_Mth!N2067,Every_Mth!N2126)</f>
        <v>92205.416666666672</v>
      </c>
      <c r="I179" s="48">
        <v>3835</v>
      </c>
      <c r="J179" s="48">
        <v>45160</v>
      </c>
      <c r="K179" s="48">
        <v>18095</v>
      </c>
      <c r="L179" s="48"/>
      <c r="M179" s="26"/>
      <c r="N179" s="110">
        <v>93944</v>
      </c>
      <c r="O179" s="110">
        <v>3532</v>
      </c>
      <c r="P179" s="110">
        <v>46379</v>
      </c>
      <c r="Q179" s="110">
        <v>18159</v>
      </c>
      <c r="R179" s="110">
        <v>20165</v>
      </c>
      <c r="S179" s="17">
        <v>0.11199999999999999</v>
      </c>
      <c r="T179" s="60">
        <v>115984.89329029445</v>
      </c>
      <c r="Y179" s="43"/>
      <c r="Z179" s="43"/>
      <c r="AA179" s="37"/>
    </row>
    <row r="180" spans="1:27">
      <c r="A180" s="13" t="s">
        <v>164</v>
      </c>
      <c r="B180" s="14" t="s">
        <v>75</v>
      </c>
      <c r="C180" s="14">
        <v>2014</v>
      </c>
      <c r="D180" s="14" t="s">
        <v>100</v>
      </c>
      <c r="E180" s="48">
        <f>AVERAGE(Every_Mth!M1832,Every_Mth!M1891,Every_Mth!M1950,Every_Mth!M2009,Every_Mth!M2068,Every_Mth!M2127,Every_Mth!M2186,Every_Mth!M2245,Every_Mth!M2304,Every_Mth!M2363,Every_Mth!M2422,Every_Mth!M2481)</f>
        <v>5630.333333333333</v>
      </c>
      <c r="F180" s="48">
        <f>AVERAGE(Every_Mth!M1478,Every_Mth!M1537,Every_Mth!M1596,Every_Mth!M1655,Every_Mth!M1714,Every_Mth!M1773,Every_Mth!M1832,Every_Mth!M1891,Every_Mth!M1950,Every_Mth!M2009,Every_Mth!M2068,Every_Mth!M2127)</f>
        <v>5575.333333333333</v>
      </c>
      <c r="G180" s="48">
        <f>AVERAGE(Every_Mth!N1832,Every_Mth!N1891,Every_Mth!N1950,Every_Mth!N2009,Every_Mth!N2068,Every_Mth!N2127,Every_Mth!N2186,Every_Mth!N2245,Every_Mth!N2304,Every_Mth!N2363,Every_Mth!N2422,Every_Mth!N2481)</f>
        <v>13058.333333333334</v>
      </c>
      <c r="H180" s="48">
        <f>AVERAGE(Every_Mth!N1478,Every_Mth!N1537,Every_Mth!N1596,Every_Mth!N1655,Every_Mth!N1714,Every_Mth!N1773,Every_Mth!N1832,Every_Mth!N1891,Every_Mth!N1950,Every_Mth!N2009,Every_Mth!N2068,Every_Mth!N2127)</f>
        <v>12977.916666666666</v>
      </c>
      <c r="I180" s="48">
        <v>491</v>
      </c>
      <c r="J180" s="48">
        <v>6535</v>
      </c>
      <c r="K180" s="48">
        <v>2388</v>
      </c>
      <c r="L180" s="48"/>
      <c r="M180" s="26"/>
      <c r="N180" s="110">
        <v>13245</v>
      </c>
      <c r="O180" s="110">
        <v>432</v>
      </c>
      <c r="P180" s="110">
        <v>6723</v>
      </c>
      <c r="Q180" s="110">
        <v>2403</v>
      </c>
      <c r="R180" s="110">
        <v>3793</v>
      </c>
      <c r="S180" s="17">
        <v>0.127</v>
      </c>
      <c r="T180" s="60">
        <v>16038.088739999999</v>
      </c>
      <c r="Y180" s="43"/>
      <c r="Z180" s="43"/>
      <c r="AA180" s="37"/>
    </row>
    <row r="181" spans="1:27">
      <c r="A181" s="13" t="s">
        <v>165</v>
      </c>
      <c r="B181" s="14" t="s">
        <v>75</v>
      </c>
      <c r="C181" s="14">
        <v>2014</v>
      </c>
      <c r="D181" s="14" t="s">
        <v>100</v>
      </c>
      <c r="E181" s="48">
        <f>AVERAGE(Every_Mth!M1833,Every_Mth!M1892,Every_Mth!M1951,Every_Mth!M2010,Every_Mth!M2069,Every_Mth!M2128,Every_Mth!M2187,Every_Mth!M2246,Every_Mth!M2305,Every_Mth!M2364,Every_Mth!M2423,Every_Mth!M2482)</f>
        <v>4812.583333333333</v>
      </c>
      <c r="F181" s="48">
        <f>AVERAGE(Every_Mth!M1479,Every_Mth!M1538,Every_Mth!M1597,Every_Mth!M1656,Every_Mth!M1715,Every_Mth!M1774,Every_Mth!M1833,Every_Mth!M1892,Every_Mth!M1951,Every_Mth!M2010,Every_Mth!M2069,Every_Mth!M2128)</f>
        <v>4862.083333333333</v>
      </c>
      <c r="G181" s="48">
        <f>AVERAGE(Every_Mth!N1833,Every_Mth!N1892,Every_Mth!N1951,Every_Mth!N2010,Every_Mth!N2069,Every_Mth!N2128,Every_Mth!N2187,Every_Mth!N2246,Every_Mth!N2305,Every_Mth!N2364,Every_Mth!N2423,Every_Mth!N2482)</f>
        <v>10550.416666666666</v>
      </c>
      <c r="H181" s="48">
        <f>AVERAGE(Every_Mth!N1479,Every_Mth!N1538,Every_Mth!N1597,Every_Mth!N1656,Every_Mth!N1715,Every_Mth!N1774,Every_Mth!N1833,Every_Mth!N1892,Every_Mth!N1951,Every_Mth!N2010,Every_Mth!N2069,Every_Mth!N2128)</f>
        <v>10781.166666666666</v>
      </c>
      <c r="I181" s="48">
        <v>492</v>
      </c>
      <c r="J181" s="48">
        <v>5146</v>
      </c>
      <c r="K181" s="48">
        <v>1283</v>
      </c>
      <c r="L181" s="48"/>
      <c r="M181" s="26"/>
      <c r="N181" s="110">
        <v>11264</v>
      </c>
      <c r="O181" s="110">
        <v>446</v>
      </c>
      <c r="P181" s="110">
        <v>5300</v>
      </c>
      <c r="Q181" s="110">
        <v>1291</v>
      </c>
      <c r="R181" s="110">
        <v>3106</v>
      </c>
      <c r="S181" s="17">
        <v>9.6999999999999989E-2</v>
      </c>
      <c r="T181" s="60">
        <v>14124.951781959047</v>
      </c>
      <c r="Y181" s="43"/>
      <c r="Z181" s="43"/>
      <c r="AA181" s="37"/>
    </row>
    <row r="182" spans="1:27">
      <c r="A182" s="13" t="s">
        <v>166</v>
      </c>
      <c r="B182" s="14" t="s">
        <v>75</v>
      </c>
      <c r="C182" s="14">
        <v>2014</v>
      </c>
      <c r="D182" s="14" t="s">
        <v>100</v>
      </c>
      <c r="E182" s="48">
        <f>AVERAGE(Every_Mth!M1834,Every_Mth!M1893,Every_Mth!M1952,Every_Mth!M2011,Every_Mth!M2070,Every_Mth!M2129,Every_Mth!M2188,Every_Mth!M2247,Every_Mth!M2306,Every_Mth!M2365,Every_Mth!M2424,Every_Mth!M2483)</f>
        <v>1005.1666666666666</v>
      </c>
      <c r="F182" s="48">
        <f>AVERAGE(Every_Mth!M1480,Every_Mth!M1539,Every_Mth!M1598,Every_Mth!M1657,Every_Mth!M1716,Every_Mth!M1775,Every_Mth!M1834,Every_Mth!M1893,Every_Mth!M1952,Every_Mth!M2011,Every_Mth!M2070,Every_Mth!M2129)</f>
        <v>964.16666666666663</v>
      </c>
      <c r="G182" s="48">
        <f>AVERAGE(Every_Mth!N1834,Every_Mth!N1893,Every_Mth!N1952,Every_Mth!N2011,Every_Mth!N2070,Every_Mth!N2129,Every_Mth!N2188,Every_Mth!N2247,Every_Mth!N2306,Every_Mth!N2365,Every_Mth!N2424,Every_Mth!N2483)</f>
        <v>1829.1666666666667</v>
      </c>
      <c r="H182" s="48">
        <f>AVERAGE(Every_Mth!N1480,Every_Mth!N1539,Every_Mth!N1598,Every_Mth!N1657,Every_Mth!N1716,Every_Mth!N1775,Every_Mth!N1834,Every_Mth!N1893,Every_Mth!N1952,Every_Mth!N2011,Every_Mth!N2070,Every_Mth!N2129)</f>
        <v>1787.4166666666667</v>
      </c>
      <c r="I182" s="48">
        <v>117</v>
      </c>
      <c r="J182" s="48">
        <v>623</v>
      </c>
      <c r="K182" s="48">
        <v>10</v>
      </c>
      <c r="L182" s="48"/>
      <c r="M182" s="26"/>
      <c r="N182" s="110">
        <v>1894</v>
      </c>
      <c r="O182" s="110">
        <v>110</v>
      </c>
      <c r="P182" s="110">
        <v>639</v>
      </c>
      <c r="Q182" s="110">
        <v>13</v>
      </c>
      <c r="R182" s="110">
        <v>656</v>
      </c>
      <c r="S182" s="17">
        <v>9.9000000000000005E-2</v>
      </c>
      <c r="T182" s="60">
        <v>3023.1546806198121</v>
      </c>
      <c r="Y182" s="43"/>
      <c r="Z182" s="43"/>
      <c r="AA182" s="37"/>
    </row>
    <row r="183" spans="1:27">
      <c r="A183" s="13" t="s">
        <v>167</v>
      </c>
      <c r="B183" s="14" t="s">
        <v>74</v>
      </c>
      <c r="C183" s="14">
        <v>2014</v>
      </c>
      <c r="D183" s="14" t="s">
        <v>100</v>
      </c>
      <c r="E183" s="48">
        <f>AVERAGE(Every_Mth!M1835,Every_Mth!M1894,Every_Mth!M1953,Every_Mth!M2012,Every_Mth!M2071,Every_Mth!M2130,Every_Mth!M2189,Every_Mth!M2248,Every_Mth!M2307,Every_Mth!M2366,Every_Mth!M2425,Every_Mth!M2484)</f>
        <v>52032.166666666664</v>
      </c>
      <c r="F183" s="48">
        <f>AVERAGE(Every_Mth!M1481,Every_Mth!M1540,Every_Mth!M1599,Every_Mth!M1658,Every_Mth!M1717,Every_Mth!M1776,Every_Mth!M1835,Every_Mth!M1894,Every_Mth!M1953,Every_Mth!M2012,Every_Mth!M2071,Every_Mth!M2130)</f>
        <v>50866</v>
      </c>
      <c r="G183" s="48">
        <f>AVERAGE(Every_Mth!N1835,Every_Mth!N1894,Every_Mth!N1953,Every_Mth!N2012,Every_Mth!N2071,Every_Mth!N2130,Every_Mth!N2189,Every_Mth!N2248,Every_Mth!N2307,Every_Mth!N2366,Every_Mth!N2425,Every_Mth!N2484)</f>
        <v>127255.91666666667</v>
      </c>
      <c r="H183" s="48">
        <f>AVERAGE(Every_Mth!N1481,Every_Mth!N1540,Every_Mth!N1599,Every_Mth!N1658,Every_Mth!N1717,Every_Mth!N1776,Every_Mth!N1835,Every_Mth!N1894,Every_Mth!N1953,Every_Mth!N2012,Every_Mth!N2071,Every_Mth!N2130)</f>
        <v>126110.08333333333</v>
      </c>
      <c r="I183" s="48">
        <v>4856</v>
      </c>
      <c r="J183" s="48">
        <v>65842</v>
      </c>
      <c r="K183" s="48">
        <v>39618</v>
      </c>
      <c r="L183" s="48"/>
      <c r="M183" s="26"/>
      <c r="N183" s="110">
        <v>123182</v>
      </c>
      <c r="O183" s="110">
        <v>4540</v>
      </c>
      <c r="P183" s="110">
        <v>67798</v>
      </c>
      <c r="Q183" s="110">
        <v>39775</v>
      </c>
      <c r="R183" s="110">
        <v>17865</v>
      </c>
      <c r="S183" s="17">
        <v>0.13200000000000001</v>
      </c>
      <c r="T183" s="60">
        <v>139566.34738282335</v>
      </c>
      <c r="Y183" s="43"/>
      <c r="Z183" s="43"/>
      <c r="AA183" s="37"/>
    </row>
    <row r="184" spans="1:27">
      <c r="A184" s="13" t="s">
        <v>168</v>
      </c>
      <c r="B184" s="14" t="s">
        <v>75</v>
      </c>
      <c r="C184" s="14">
        <v>2014</v>
      </c>
      <c r="D184" s="14" t="s">
        <v>100</v>
      </c>
      <c r="E184" s="48">
        <f>AVERAGE(Every_Mth!M1836,Every_Mth!M1895,Every_Mth!M1954,Every_Mth!M2013,Every_Mth!M2072,Every_Mth!M2131,Every_Mth!M2190,Every_Mth!M2249,Every_Mth!M2308,Every_Mth!M2367,Every_Mth!M2426,Every_Mth!M2485)</f>
        <v>3042.75</v>
      </c>
      <c r="F184" s="48">
        <f>AVERAGE(Every_Mth!M1482,Every_Mth!M1541,Every_Mth!M1600,Every_Mth!M1659,Every_Mth!M1718,Every_Mth!M1777,Every_Mth!M1836,Every_Mth!M1895,Every_Mth!M1954,Every_Mth!M2013,Every_Mth!M2072,Every_Mth!M2131)</f>
        <v>2997.75</v>
      </c>
      <c r="G184" s="48">
        <f>AVERAGE(Every_Mth!N1836,Every_Mth!N1895,Every_Mth!N1954,Every_Mth!N2013,Every_Mth!N2072,Every_Mth!N2131,Every_Mth!N2190,Every_Mth!N2249,Every_Mth!N2308,Every_Mth!N2367,Every_Mth!N2426,Every_Mth!N2485)</f>
        <v>5503.083333333333</v>
      </c>
      <c r="H184" s="48">
        <f>AVERAGE(Every_Mth!N1482,Every_Mth!N1541,Every_Mth!N1600,Every_Mth!N1659,Every_Mth!N1718,Every_Mth!N1777,Every_Mth!N1836,Every_Mth!N1895,Every_Mth!N1954,Every_Mth!N2013,Every_Mth!N2072,Every_Mth!N2131)</f>
        <v>5502.25</v>
      </c>
      <c r="I184" s="48">
        <v>409</v>
      </c>
      <c r="J184" s="48">
        <v>2013</v>
      </c>
      <c r="K184" s="48">
        <v>76</v>
      </c>
      <c r="L184" s="48"/>
      <c r="M184" s="26"/>
      <c r="N184" s="110">
        <v>5646</v>
      </c>
      <c r="O184" s="110">
        <v>371</v>
      </c>
      <c r="P184" s="110">
        <v>2080</v>
      </c>
      <c r="Q184" s="110">
        <v>75</v>
      </c>
      <c r="R184" s="110">
        <v>1639</v>
      </c>
      <c r="S184" s="17">
        <v>8.6999999999999994E-2</v>
      </c>
      <c r="T184" s="60">
        <v>9986.6219400000009</v>
      </c>
      <c r="Y184" s="43"/>
      <c r="Z184" s="43"/>
      <c r="AA184" s="37"/>
    </row>
    <row r="185" spans="1:27">
      <c r="A185" s="13" t="s">
        <v>169</v>
      </c>
      <c r="B185" s="14" t="s">
        <v>74</v>
      </c>
      <c r="C185" s="14">
        <v>2014</v>
      </c>
      <c r="D185" s="14" t="s">
        <v>100</v>
      </c>
      <c r="E185" s="48">
        <f>AVERAGE(Every_Mth!M1837,Every_Mth!M1896,Every_Mth!M1955,Every_Mth!M2014,Every_Mth!M2073,Every_Mth!M2132,Every_Mth!M2191,Every_Mth!M2250,Every_Mth!M2309,Every_Mth!M2368,Every_Mth!M2427,Every_Mth!M2486)</f>
        <v>36287.916666666664</v>
      </c>
      <c r="F185" s="48">
        <f>AVERAGE(Every_Mth!M1483,Every_Mth!M1542,Every_Mth!M1601,Every_Mth!M1660,Every_Mth!M1719,Every_Mth!M1778,Every_Mth!M1837,Every_Mth!M1896,Every_Mth!M1955,Every_Mth!M2014,Every_Mth!M2073,Every_Mth!M2132)</f>
        <v>35063.416666666664</v>
      </c>
      <c r="G185" s="48">
        <f>AVERAGE(Every_Mth!N1837,Every_Mth!N1896,Every_Mth!N1955,Every_Mth!N2014,Every_Mth!N2073,Every_Mth!N2132,Every_Mth!N2191,Every_Mth!N2250,Every_Mth!N2309,Every_Mth!N2368,Every_Mth!N2427,Every_Mth!N2486)</f>
        <v>75812.666666666672</v>
      </c>
      <c r="H185" s="48">
        <f>AVERAGE(Every_Mth!N1483,Every_Mth!N1542,Every_Mth!N1601,Every_Mth!N1660,Every_Mth!N1719,Every_Mth!N1778,Every_Mth!N1837,Every_Mth!N1896,Every_Mth!N1955,Every_Mth!N2014,Every_Mth!N2073,Every_Mth!N2132)</f>
        <v>74195.166666666672</v>
      </c>
      <c r="I185" s="48">
        <v>4822</v>
      </c>
      <c r="J185" s="48">
        <v>37317</v>
      </c>
      <c r="K185" s="48">
        <v>26091</v>
      </c>
      <c r="L185" s="48"/>
      <c r="M185" s="26"/>
      <c r="N185" s="110">
        <v>73266</v>
      </c>
      <c r="O185" s="110">
        <v>4506</v>
      </c>
      <c r="P185" s="110">
        <v>38414</v>
      </c>
      <c r="Q185" s="110">
        <v>26383</v>
      </c>
      <c r="R185" s="110">
        <v>14875</v>
      </c>
      <c r="S185" s="17">
        <v>6.7000000000000004E-2</v>
      </c>
      <c r="T185" s="60">
        <v>114149.93462956522</v>
      </c>
      <c r="Y185" s="43"/>
      <c r="Z185" s="43"/>
      <c r="AA185" s="37"/>
    </row>
    <row r="186" spans="1:27">
      <c r="A186" s="13" t="s">
        <v>170</v>
      </c>
      <c r="B186" s="14" t="s">
        <v>74</v>
      </c>
      <c r="C186" s="14">
        <v>2014</v>
      </c>
      <c r="D186" s="14" t="s">
        <v>100</v>
      </c>
      <c r="E186" s="48">
        <f>AVERAGE(Every_Mth!M1838,Every_Mth!M1897,Every_Mth!M1956,Every_Mth!M2015,Every_Mth!M2074,Every_Mth!M2133,Every_Mth!M2192,Every_Mth!M2251,Every_Mth!M2310,Every_Mth!M2369,Every_Mth!M2428,Every_Mth!M2487)</f>
        <v>9609.25</v>
      </c>
      <c r="F186" s="48">
        <f>AVERAGE(Every_Mth!M1484,Every_Mth!M1543,Every_Mth!M1602,Every_Mth!M1661,Every_Mth!M1720,Every_Mth!M1779,Every_Mth!M1838,Every_Mth!M1897,Every_Mth!M1956,Every_Mth!M2015,Every_Mth!M2074,Every_Mth!M2133)</f>
        <v>8934</v>
      </c>
      <c r="G186" s="48">
        <f>AVERAGE(Every_Mth!N1838,Every_Mth!N1897,Every_Mth!N1956,Every_Mth!N2015,Every_Mth!N2074,Every_Mth!N2133,Every_Mth!N2192,Every_Mth!N2251,Every_Mth!N2310,Every_Mth!N2369,Every_Mth!N2428,Every_Mth!N2487)</f>
        <v>19675.916666666668</v>
      </c>
      <c r="H186" s="48">
        <f>AVERAGE(Every_Mth!N1484,Every_Mth!N1543,Every_Mth!N1602,Every_Mth!N1661,Every_Mth!N1720,Every_Mth!N1779,Every_Mth!N1838,Every_Mth!N1897,Every_Mth!N1956,Every_Mth!N2015,Every_Mth!N2074,Every_Mth!N2133)</f>
        <v>18623.916666666668</v>
      </c>
      <c r="I186" s="48">
        <v>1075</v>
      </c>
      <c r="J186" s="48">
        <v>8448</v>
      </c>
      <c r="K186" s="48">
        <v>5033</v>
      </c>
      <c r="L186" s="48"/>
      <c r="M186" s="26"/>
      <c r="N186" s="110">
        <v>18803</v>
      </c>
      <c r="O186" s="110">
        <v>1000</v>
      </c>
      <c r="P186" s="110">
        <v>8677</v>
      </c>
      <c r="Q186" s="110">
        <v>5091</v>
      </c>
      <c r="R186" s="110">
        <v>5314</v>
      </c>
      <c r="S186" s="17">
        <v>7.6999999999999999E-2</v>
      </c>
      <c r="T186" s="60">
        <v>50238.245060659116</v>
      </c>
      <c r="Y186" s="43"/>
      <c r="Z186" s="43"/>
      <c r="AA186" s="37"/>
    </row>
    <row r="187" spans="1:27">
      <c r="A187" s="13" t="s">
        <v>171</v>
      </c>
      <c r="B187" s="14" t="s">
        <v>75</v>
      </c>
      <c r="C187" s="14">
        <v>2014</v>
      </c>
      <c r="D187" s="14" t="s">
        <v>100</v>
      </c>
      <c r="E187" s="48">
        <f>AVERAGE(Every_Mth!M1839,Every_Mth!M1898,Every_Mth!M1957,Every_Mth!M2016,Every_Mth!M2075,Every_Mth!M2134,Every_Mth!M2193,Every_Mth!M2252,Every_Mth!M2311,Every_Mth!M2370,Every_Mth!M2429,Every_Mth!M2488)</f>
        <v>6082.25</v>
      </c>
      <c r="F187" s="48">
        <f>AVERAGE(Every_Mth!M1485,Every_Mth!M1544,Every_Mth!M1603,Every_Mth!M1662,Every_Mth!M1721,Every_Mth!M1780,Every_Mth!M1839,Every_Mth!M1898,Every_Mth!M1957,Every_Mth!M2016,Every_Mth!M2075,Every_Mth!M2134)</f>
        <v>5976.583333333333</v>
      </c>
      <c r="G187" s="48">
        <f>AVERAGE(Every_Mth!N1839,Every_Mth!N1898,Every_Mth!N1957,Every_Mth!N2016,Every_Mth!N2075,Every_Mth!N2134,Every_Mth!N2193,Every_Mth!N2252,Every_Mth!N2311,Every_Mth!N2370,Every_Mth!N2429,Every_Mth!N2488)</f>
        <v>13414</v>
      </c>
      <c r="H187" s="48">
        <f>AVERAGE(Every_Mth!N1485,Every_Mth!N1544,Every_Mth!N1603,Every_Mth!N1662,Every_Mth!N1721,Every_Mth!N1780,Every_Mth!N1839,Every_Mth!N1898,Every_Mth!N1957,Every_Mth!N2016,Every_Mth!N2075,Every_Mth!N2134)</f>
        <v>13313.25</v>
      </c>
      <c r="I187" s="48">
        <v>435</v>
      </c>
      <c r="J187" s="48">
        <v>6332</v>
      </c>
      <c r="K187" s="48">
        <v>1526</v>
      </c>
      <c r="L187" s="48"/>
      <c r="M187" s="26"/>
      <c r="N187" s="110">
        <v>13596</v>
      </c>
      <c r="O187" s="110">
        <v>390</v>
      </c>
      <c r="P187" s="110">
        <v>6511</v>
      </c>
      <c r="Q187" s="110">
        <v>1543</v>
      </c>
      <c r="R187" s="110">
        <v>3734</v>
      </c>
      <c r="S187" s="17">
        <v>0.11199999999999999</v>
      </c>
      <c r="T187" s="60">
        <v>17375.6149</v>
      </c>
      <c r="Y187" s="43"/>
      <c r="Z187" s="43"/>
      <c r="AA187" s="37"/>
    </row>
    <row r="188" spans="1:27">
      <c r="A188" s="51" t="s">
        <v>172</v>
      </c>
      <c r="B188" s="14" t="s">
        <v>66</v>
      </c>
      <c r="C188" s="14">
        <v>2015</v>
      </c>
      <c r="D188" s="14" t="s">
        <v>101</v>
      </c>
      <c r="E188" s="61">
        <f>AVERAGE(Every_Mth!M2489,Every_Mth!M2548,Every_Mth!M2607,Every_Mth!M2666,Every_Mth!M2725,Every_Mth!M2784,Every_Mth!M2843,Every_Mth!M2902,Every_Mth!M2961,Every_Mth!M3020,Every_Mth!M3079,Every_Mth!M3138)</f>
        <v>2135972.75</v>
      </c>
      <c r="F188" s="61">
        <f>AVERAGE(Every_Mth!M2135,Every_Mth!M2194,Every_Mth!M2253,Every_Mth!M2312,Every_Mth!M2371,Every_Mth!M2430,Every_Mth!M2489,Every_Mth!M2548,Every_Mth!M2607,Every_Mth!M2666,Every_Mth!M2725,Every_Mth!M2784)</f>
        <v>2133656</v>
      </c>
      <c r="G188" s="61">
        <f>AVERAGE(Every_Mth!N2489,Every_Mth!N2548,Every_Mth!N2607,Every_Mth!N2666,Every_Mth!N2725,Every_Mth!N2784,Every_Mth!N2843,Every_Mth!N2902,Every_Mth!N2961,Every_Mth!N3020,Every_Mth!N3079,Every_Mth!N3138)</f>
        <v>4445360</v>
      </c>
      <c r="H188" s="61">
        <f>AVERAGE(Every_Mth!N2135,Every_Mth!N2194,Every_Mth!N2253,Every_Mth!N2312,Every_Mth!N2371,Every_Mth!N2430,Every_Mth!N2489,Every_Mth!N2548,Every_Mth!N2607,Every_Mth!N2666,Every_Mth!N2725,Every_Mth!N2784)</f>
        <v>4475844.5</v>
      </c>
      <c r="I188" s="61">
        <v>304341</v>
      </c>
      <c r="J188" s="61">
        <v>2720376</v>
      </c>
      <c r="K188" s="61">
        <v>1628446</v>
      </c>
      <c r="L188" s="61"/>
      <c r="M188" s="40"/>
      <c r="N188" s="110">
        <v>4587111</v>
      </c>
      <c r="O188" s="110">
        <v>247589</v>
      </c>
      <c r="P188" s="110">
        <v>2293850</v>
      </c>
      <c r="Q188" s="110">
        <v>1348582</v>
      </c>
      <c r="R188" s="110">
        <v>1187073</v>
      </c>
      <c r="S188" s="18">
        <v>6.2E-2</v>
      </c>
      <c r="T188" s="48">
        <v>6409430.1798400003</v>
      </c>
    </row>
    <row r="189" spans="1:27">
      <c r="A189" s="51" t="s">
        <v>173</v>
      </c>
      <c r="B189" s="14" t="s">
        <v>74</v>
      </c>
      <c r="C189" s="14">
        <v>2015</v>
      </c>
      <c r="D189" s="14" t="s">
        <v>101</v>
      </c>
      <c r="E189" s="61">
        <f>AVERAGE(Every_Mth!M2490,Every_Mth!M2549,Every_Mth!M2608,Every_Mth!M2667,Every_Mth!M2726,Every_Mth!M2785,Every_Mth!M2844,Every_Mth!M2903,Every_Mth!M2962,Every_Mth!M3021,Every_Mth!M3080,Every_Mth!M3139)</f>
        <v>61751.25</v>
      </c>
      <c r="F189" s="61">
        <f>AVERAGE(Every_Mth!M2136,Every_Mth!M2195,Every_Mth!M2254,Every_Mth!M2313,Every_Mth!M2372,Every_Mth!M2431,Every_Mth!M2490,Every_Mth!M2549,Every_Mth!M2608,Every_Mth!M2667,Every_Mth!M2726,Every_Mth!M2785)</f>
        <v>61906</v>
      </c>
      <c r="G189" s="61">
        <f>AVERAGE(Every_Mth!N2490,Every_Mth!N2549,Every_Mth!N2608,Every_Mth!N2667,Every_Mth!N2726,Every_Mth!N2785,Every_Mth!N2844,Every_Mth!N2903,Every_Mth!N2962,Every_Mth!N3021,Every_Mth!N3080,Every_Mth!N3139)</f>
        <v>119341.08333333333</v>
      </c>
      <c r="H189" s="61">
        <f>AVERAGE(Every_Mth!N2136,Every_Mth!N2195,Every_Mth!N2254,Every_Mth!N2313,Every_Mth!N2372,Every_Mth!N2431,Every_Mth!N2490,Every_Mth!N2549,Every_Mth!N2608,Every_Mth!N2667,Every_Mth!N2726,Every_Mth!N2785)</f>
        <v>120817.08333333333</v>
      </c>
      <c r="I189" s="61">
        <v>12022</v>
      </c>
      <c r="J189" s="61">
        <v>71736</v>
      </c>
      <c r="K189" s="61">
        <v>48924</v>
      </c>
      <c r="L189" s="61"/>
      <c r="M189" s="40"/>
      <c r="N189" s="110">
        <v>127473</v>
      </c>
      <c r="O189" s="110">
        <v>9811</v>
      </c>
      <c r="P189" s="110">
        <v>59282</v>
      </c>
      <c r="Q189" s="110">
        <v>40056</v>
      </c>
      <c r="R189" s="110">
        <v>47331</v>
      </c>
      <c r="S189" s="19">
        <v>4.7E-2</v>
      </c>
      <c r="T189" s="48">
        <v>189599.38247473686</v>
      </c>
    </row>
    <row r="190" spans="1:27">
      <c r="A190" s="51" t="s">
        <v>174</v>
      </c>
      <c r="B190" s="14" t="s">
        <v>75</v>
      </c>
      <c r="C190" s="14">
        <v>2015</v>
      </c>
      <c r="D190" s="14" t="s">
        <v>101</v>
      </c>
      <c r="E190" s="61">
        <f>AVERAGE(Every_Mth!M2491,Every_Mth!M2550,Every_Mth!M2609,Every_Mth!M2668,Every_Mth!M2727,Every_Mth!M2786,Every_Mth!M2845,Every_Mth!M2904,Every_Mth!M2963,Every_Mth!M3022,Every_Mth!M3081,Every_Mth!M3140)</f>
        <v>96.416666666666671</v>
      </c>
      <c r="F190" s="61">
        <f>AVERAGE(Every_Mth!M2137,Every_Mth!M2196,Every_Mth!M2255,Every_Mth!M2314,Every_Mth!M2373,Every_Mth!M2432,Every_Mth!M2491,Every_Mth!M2550,Every_Mth!M2609,Every_Mth!M2668,Every_Mth!M2727,Every_Mth!M2786)</f>
        <v>100.5</v>
      </c>
      <c r="G190" s="61">
        <f>AVERAGE(Every_Mth!N2491,Every_Mth!N2550,Every_Mth!N2609,Every_Mth!N2668,Every_Mth!N2727,Every_Mth!N2786,Every_Mth!N2845,Every_Mth!N2904,Every_Mth!N2963,Every_Mth!N3022,Every_Mth!N3081,Every_Mth!N3140)</f>
        <v>160.41666666666666</v>
      </c>
      <c r="H190" s="61">
        <f>AVERAGE(Every_Mth!N2137,Every_Mth!N2196,Every_Mth!N2255,Every_Mth!N2314,Every_Mth!N2373,Every_Mth!N2432,Every_Mth!N2491,Every_Mth!N2550,Every_Mth!N2609,Every_Mth!N2668,Every_Mth!N2727,Every_Mth!N2786)</f>
        <v>167.66666666666666</v>
      </c>
      <c r="I190" s="61">
        <v>21</v>
      </c>
      <c r="J190" s="61">
        <v>66</v>
      </c>
      <c r="K190" s="61">
        <v>0</v>
      </c>
      <c r="L190" s="61"/>
      <c r="M190" s="40"/>
      <c r="N190" s="110">
        <v>180</v>
      </c>
      <c r="O190" s="110">
        <v>14</v>
      </c>
      <c r="P190" s="110">
        <v>59</v>
      </c>
      <c r="Q190" s="110">
        <v>0</v>
      </c>
      <c r="R190" s="110">
        <v>39</v>
      </c>
      <c r="S190" s="19">
        <v>7.9000000000000001E-2</v>
      </c>
      <c r="T190" s="48">
        <v>251.76235368406708</v>
      </c>
    </row>
    <row r="191" spans="1:27">
      <c r="A191" s="51" t="s">
        <v>175</v>
      </c>
      <c r="B191" s="14" t="s">
        <v>75</v>
      </c>
      <c r="C191" s="14">
        <v>2015</v>
      </c>
      <c r="D191" s="14" t="s">
        <v>101</v>
      </c>
      <c r="E191" s="61">
        <f>AVERAGE(Every_Mth!M2492,Every_Mth!M2551,Every_Mth!M2610,Every_Mth!M2669,Every_Mth!M2728,Every_Mth!M2787,Every_Mth!M2846,Every_Mth!M2905,Every_Mth!M2964,Every_Mth!M3023,Every_Mth!M3082,Every_Mth!M3141)</f>
        <v>1780.75</v>
      </c>
      <c r="F191" s="61">
        <f>AVERAGE(Every_Mth!M2138,Every_Mth!M2197,Every_Mth!M2256,Every_Mth!M2315,Every_Mth!M2374,Every_Mth!M2433,Every_Mth!M2492,Every_Mth!M2551,Every_Mth!M2610,Every_Mth!M2669,Every_Mth!M2728,Every_Mth!M2787)</f>
        <v>1782.0833333333333</v>
      </c>
      <c r="G191" s="61">
        <f>AVERAGE(Every_Mth!N2492,Every_Mth!N2551,Every_Mth!N2610,Every_Mth!N2669,Every_Mth!N2728,Every_Mth!N2787,Every_Mth!N2846,Every_Mth!N2905,Every_Mth!N2964,Every_Mth!N3023,Every_Mth!N3082,Every_Mth!N3141)</f>
        <v>3400</v>
      </c>
      <c r="H191" s="61">
        <f>AVERAGE(Every_Mth!N2138,Every_Mth!N2197,Every_Mth!N2256,Every_Mth!N2315,Every_Mth!N2374,Every_Mth!N2433,Every_Mth!N2492,Every_Mth!N2551,Every_Mth!N2610,Every_Mth!N2669,Every_Mth!N2728,Every_Mth!N2787)</f>
        <v>3396.5833333333335</v>
      </c>
      <c r="I191" s="61">
        <v>329</v>
      </c>
      <c r="J191" s="61">
        <v>1619</v>
      </c>
      <c r="K191" s="61">
        <v>126</v>
      </c>
      <c r="L191" s="61"/>
      <c r="M191" s="40"/>
      <c r="N191" s="110">
        <v>3545</v>
      </c>
      <c r="O191" s="110">
        <v>268</v>
      </c>
      <c r="P191" s="110">
        <v>1298</v>
      </c>
      <c r="Q191" s="110">
        <v>109</v>
      </c>
      <c r="R191" s="110">
        <v>688</v>
      </c>
      <c r="S191" s="19">
        <v>6.6000000000000003E-2</v>
      </c>
      <c r="T191" s="48">
        <v>4641.215269938667</v>
      </c>
    </row>
    <row r="192" spans="1:27">
      <c r="A192" s="51" t="s">
        <v>176</v>
      </c>
      <c r="B192" s="14" t="s">
        <v>75</v>
      </c>
      <c r="C192" s="14">
        <v>2015</v>
      </c>
      <c r="D192" s="14" t="s">
        <v>101</v>
      </c>
      <c r="E192" s="61">
        <f>AVERAGE(Every_Mth!M2493,Every_Mth!M2552,Every_Mth!M2611,Every_Mth!M2670,Every_Mth!M2729,Every_Mth!M2788,Every_Mth!M2847,Every_Mth!M2906,Every_Mth!M2965,Every_Mth!M3024,Every_Mth!M3083,Every_Mth!M3142)</f>
        <v>16917.166666666668</v>
      </c>
      <c r="F192" s="61">
        <f>AVERAGE(Every_Mth!M2139,Every_Mth!M2198,Every_Mth!M2257,Every_Mth!M2316,Every_Mth!M2375,Every_Mth!M2434,Every_Mth!M2493,Every_Mth!M2552,Every_Mth!M2611,Every_Mth!M2670,Every_Mth!M2729,Every_Mth!M2788)</f>
        <v>16561.166666666668</v>
      </c>
      <c r="G192" s="61">
        <f>AVERAGE(Every_Mth!N2493,Every_Mth!N2552,Every_Mth!N2611,Every_Mth!N2670,Every_Mth!N2729,Every_Mth!N2788,Every_Mth!N2847,Every_Mth!N2906,Every_Mth!N2965,Every_Mth!N3024,Every_Mth!N3083,Every_Mth!N3142)</f>
        <v>32249.083333333332</v>
      </c>
      <c r="H192" s="61">
        <f>AVERAGE(Every_Mth!N2139,Every_Mth!N2198,Every_Mth!N2257,Every_Mth!N2316,Every_Mth!N2375,Every_Mth!N2434,Every_Mth!N2493,Every_Mth!N2552,Every_Mth!N2611,Every_Mth!N2670,Every_Mth!N2729,Every_Mth!N2788)</f>
        <v>31978.166666666668</v>
      </c>
      <c r="I192" s="61">
        <v>2080</v>
      </c>
      <c r="J192" s="61">
        <v>15753</v>
      </c>
      <c r="K192" s="61">
        <v>3048</v>
      </c>
      <c r="L192" s="61"/>
      <c r="M192" s="40"/>
      <c r="N192" s="110">
        <v>33217</v>
      </c>
      <c r="O192" s="110">
        <v>1688</v>
      </c>
      <c r="P192" s="110">
        <v>13292</v>
      </c>
      <c r="Q192" s="110">
        <v>2552</v>
      </c>
      <c r="R192" s="110">
        <v>10733</v>
      </c>
      <c r="S192" s="19">
        <v>7.2000000000000008E-2</v>
      </c>
      <c r="T192" s="48">
        <v>53294.935690978324</v>
      </c>
    </row>
    <row r="193" spans="1:20">
      <c r="A193" s="51" t="s">
        <v>177</v>
      </c>
      <c r="B193" s="14" t="s">
        <v>75</v>
      </c>
      <c r="C193" s="14">
        <v>2015</v>
      </c>
      <c r="D193" s="14" t="s">
        <v>101</v>
      </c>
      <c r="E193" s="61">
        <f>AVERAGE(Every_Mth!M2494,Every_Mth!M2553,Every_Mth!M2612,Every_Mth!M2671,Every_Mth!M2730,Every_Mth!M2789,Every_Mth!M2848,Every_Mth!M2907,Every_Mth!M2966,Every_Mth!M3025,Every_Mth!M3084,Every_Mth!M3143)</f>
        <v>2841.6666666666665</v>
      </c>
      <c r="F193" s="61">
        <f>AVERAGE(Every_Mth!M2140,Every_Mth!M2199,Every_Mth!M2258,Every_Mth!M2317,Every_Mth!M2376,Every_Mth!M2435,Every_Mth!M2494,Every_Mth!M2553,Every_Mth!M2612,Every_Mth!M2671,Every_Mth!M2730,Every_Mth!M2789)</f>
        <v>2903</v>
      </c>
      <c r="G193" s="61">
        <f>AVERAGE(Every_Mth!N2494,Every_Mth!N2553,Every_Mth!N2612,Every_Mth!N2671,Every_Mth!N2730,Every_Mth!N2789,Every_Mth!N2848,Every_Mth!N2907,Every_Mth!N2966,Every_Mth!N3025,Every_Mth!N3084,Every_Mth!N3143)</f>
        <v>5285.333333333333</v>
      </c>
      <c r="H193" s="61">
        <f>AVERAGE(Every_Mth!N2140,Every_Mth!N2199,Every_Mth!N2258,Every_Mth!N2317,Every_Mth!N2376,Every_Mth!N2435,Every_Mth!N2494,Every_Mth!N2553,Every_Mth!N2612,Every_Mth!N2671,Every_Mth!N2730,Every_Mth!N2789)</f>
        <v>5433</v>
      </c>
      <c r="I193" s="61">
        <v>625</v>
      </c>
      <c r="J193" s="61">
        <v>2295</v>
      </c>
      <c r="K193" s="61">
        <v>154</v>
      </c>
      <c r="L193" s="61"/>
      <c r="M193" s="40"/>
      <c r="N193" s="110">
        <v>5566</v>
      </c>
      <c r="O193" s="110">
        <v>522</v>
      </c>
      <c r="P193" s="110">
        <v>1914</v>
      </c>
      <c r="Q193" s="110">
        <v>128</v>
      </c>
      <c r="R193" s="110">
        <v>1057</v>
      </c>
      <c r="S193" s="19">
        <v>6.5000000000000002E-2</v>
      </c>
      <c r="T193" s="48">
        <v>6513.4381661360239</v>
      </c>
    </row>
    <row r="194" spans="1:20">
      <c r="A194" s="51" t="s">
        <v>178</v>
      </c>
      <c r="B194" s="14" t="s">
        <v>75</v>
      </c>
      <c r="C194" s="14">
        <v>2015</v>
      </c>
      <c r="D194" s="14" t="s">
        <v>101</v>
      </c>
      <c r="E194" s="61">
        <f>AVERAGE(Every_Mth!M2495,Every_Mth!M2554,Every_Mth!M2613,Every_Mth!M2672,Every_Mth!M2731,Every_Mth!M2790,Every_Mth!M2849,Every_Mth!M2908,Every_Mth!M2967,Every_Mth!M3026,Every_Mth!M3085,Every_Mth!M3144)</f>
        <v>617.41666666666663</v>
      </c>
      <c r="F194" s="61">
        <f>AVERAGE(Every_Mth!M2141,Every_Mth!M2200,Every_Mth!M2259,Every_Mth!M2318,Every_Mth!M2377,Every_Mth!M2436,Every_Mth!M2495,Every_Mth!M2554,Every_Mth!M2613,Every_Mth!M2672,Every_Mth!M2731,Every_Mth!M2790)</f>
        <v>663.58333333333337</v>
      </c>
      <c r="G194" s="61">
        <f>AVERAGE(Every_Mth!N2495,Every_Mth!N2554,Every_Mth!N2613,Every_Mth!N2672,Every_Mth!N2731,Every_Mth!N2790,Every_Mth!N2849,Every_Mth!N2908,Every_Mth!N2967,Every_Mth!N3026,Every_Mth!N3085,Every_Mth!N3144)</f>
        <v>1407</v>
      </c>
      <c r="H194" s="61">
        <f>AVERAGE(Every_Mth!N2141,Every_Mth!N2200,Every_Mth!N2259,Every_Mth!N2318,Every_Mth!N2377,Every_Mth!N2436,Every_Mth!N2495,Every_Mth!N2554,Every_Mth!N2613,Every_Mth!N2672,Every_Mth!N2731,Every_Mth!N2790)</f>
        <v>1548</v>
      </c>
      <c r="I194" s="61">
        <v>118</v>
      </c>
      <c r="J194" s="61">
        <v>1267</v>
      </c>
      <c r="K194" s="61">
        <v>773</v>
      </c>
      <c r="L194" s="61"/>
      <c r="M194" s="40"/>
      <c r="N194" s="110">
        <v>1604</v>
      </c>
      <c r="O194" s="110">
        <v>91</v>
      </c>
      <c r="P194" s="110">
        <v>890</v>
      </c>
      <c r="Q194" s="110">
        <v>462</v>
      </c>
      <c r="R194" s="110">
        <v>561</v>
      </c>
      <c r="S194" s="19">
        <v>0.153</v>
      </c>
      <c r="T194" s="48">
        <v>3891.2793981338737</v>
      </c>
    </row>
    <row r="195" spans="1:20">
      <c r="A195" s="51" t="s">
        <v>179</v>
      </c>
      <c r="B195" s="14" t="s">
        <v>74</v>
      </c>
      <c r="C195" s="14">
        <v>2015</v>
      </c>
      <c r="D195" s="14" t="s">
        <v>101</v>
      </c>
      <c r="E195" s="61">
        <f>AVERAGE(Every_Mth!M2496,Every_Mth!M2555,Every_Mth!M2614,Every_Mth!M2673,Every_Mth!M2732,Every_Mth!M2791,Every_Mth!M2850,Every_Mth!M2909,Every_Mth!M2968,Every_Mth!M3027,Every_Mth!M3086,Every_Mth!M3145)</f>
        <v>35370.25</v>
      </c>
      <c r="F195" s="61">
        <f>AVERAGE(Every_Mth!M2142,Every_Mth!M2201,Every_Mth!M2260,Every_Mth!M2319,Every_Mth!M2378,Every_Mth!M2437,Every_Mth!M2496,Every_Mth!M2555,Every_Mth!M2614,Every_Mth!M2673,Every_Mth!M2732,Every_Mth!M2791)</f>
        <v>35594</v>
      </c>
      <c r="G195" s="61">
        <f>AVERAGE(Every_Mth!N2496,Every_Mth!N2555,Every_Mth!N2614,Every_Mth!N2673,Every_Mth!N2732,Every_Mth!N2791,Every_Mth!N2850,Every_Mth!N2909,Every_Mth!N2968,Every_Mth!N3027,Every_Mth!N3086,Every_Mth!N3145)</f>
        <v>70785.833333333328</v>
      </c>
      <c r="H195" s="61">
        <f>AVERAGE(Every_Mth!N2142,Every_Mth!N2201,Every_Mth!N2260,Every_Mth!N2319,Every_Mth!N2378,Every_Mth!N2437,Every_Mth!N2496,Every_Mth!N2555,Every_Mth!N2614,Every_Mth!N2673,Every_Mth!N2732,Every_Mth!N2791)</f>
        <v>71780.416666666672</v>
      </c>
      <c r="I195" s="61">
        <v>5175</v>
      </c>
      <c r="J195" s="61">
        <v>45190</v>
      </c>
      <c r="K195" s="61">
        <v>20122</v>
      </c>
      <c r="L195" s="61"/>
      <c r="M195" s="40"/>
      <c r="N195" s="110">
        <v>74398</v>
      </c>
      <c r="O195" s="110">
        <v>4266</v>
      </c>
      <c r="P195" s="110">
        <v>36931</v>
      </c>
      <c r="Q195" s="110">
        <v>16309</v>
      </c>
      <c r="R195" s="110">
        <v>24238</v>
      </c>
      <c r="S195" s="19">
        <v>0.05</v>
      </c>
      <c r="T195" s="48">
        <v>129091.91511449881</v>
      </c>
    </row>
    <row r="196" spans="1:20">
      <c r="A196" s="51" t="s">
        <v>180</v>
      </c>
      <c r="B196" s="14" t="s">
        <v>75</v>
      </c>
      <c r="C196" s="14">
        <v>2015</v>
      </c>
      <c r="D196" s="14" t="s">
        <v>101</v>
      </c>
      <c r="E196" s="61">
        <f>AVERAGE(Every_Mth!M2497,Every_Mth!M2556,Every_Mth!M2615,Every_Mth!M2674,Every_Mth!M2733,Every_Mth!M2792,Every_Mth!M2851,Every_Mth!M2910,Every_Mth!M2969,Every_Mth!M3028,Every_Mth!M3087,Every_Mth!M3146)</f>
        <v>2598.3333333333335</v>
      </c>
      <c r="F196" s="61">
        <f>AVERAGE(Every_Mth!M2143,Every_Mth!M2202,Every_Mth!M2261,Every_Mth!M2320,Every_Mth!M2379,Every_Mth!M2438,Every_Mth!M2497,Every_Mth!M2556,Every_Mth!M2615,Every_Mth!M2674,Every_Mth!M2733,Every_Mth!M2792)</f>
        <v>2519.25</v>
      </c>
      <c r="G196" s="61">
        <f>AVERAGE(Every_Mth!N2497,Every_Mth!N2556,Every_Mth!N2615,Every_Mth!N2674,Every_Mth!N2733,Every_Mth!N2792,Every_Mth!N2851,Every_Mth!N2910,Every_Mth!N2969,Every_Mth!N3028,Every_Mth!N3087,Every_Mth!N3146)</f>
        <v>5317.916666666667</v>
      </c>
      <c r="H196" s="61">
        <f>AVERAGE(Every_Mth!N2143,Every_Mth!N2202,Every_Mth!N2261,Every_Mth!N2320,Every_Mth!N2379,Every_Mth!N2438,Every_Mth!N2497,Every_Mth!N2556,Every_Mth!N2615,Every_Mth!N2674,Every_Mth!N2733,Every_Mth!N2792)</f>
        <v>5193.5</v>
      </c>
      <c r="I196" s="61">
        <v>288</v>
      </c>
      <c r="J196" s="61">
        <v>2603</v>
      </c>
      <c r="K196" s="61">
        <v>288</v>
      </c>
      <c r="L196" s="61"/>
      <c r="M196" s="40"/>
      <c r="N196" s="110">
        <v>5219</v>
      </c>
      <c r="O196" s="110">
        <v>215</v>
      </c>
      <c r="P196" s="110">
        <v>2197</v>
      </c>
      <c r="Q196" s="110">
        <v>215</v>
      </c>
      <c r="R196" s="110">
        <v>1797</v>
      </c>
      <c r="S196" s="19">
        <v>8.5999999999999993E-2</v>
      </c>
      <c r="T196" s="48">
        <v>5724.0149025059327</v>
      </c>
    </row>
    <row r="197" spans="1:20">
      <c r="A197" s="51" t="s">
        <v>181</v>
      </c>
      <c r="B197" s="14" t="s">
        <v>75</v>
      </c>
      <c r="C197" s="14">
        <v>2015</v>
      </c>
      <c r="D197" s="14" t="s">
        <v>101</v>
      </c>
      <c r="E197" s="61">
        <f>AVERAGE(Every_Mth!M2498,Every_Mth!M2557,Every_Mth!M2616,Every_Mth!M2675,Every_Mth!M2734,Every_Mth!M2793,Every_Mth!M2852,Every_Mth!M2911,Every_Mth!M2970,Every_Mth!M3029,Every_Mth!M3088,Every_Mth!M3147)</f>
        <v>7262.166666666667</v>
      </c>
      <c r="F197" s="61">
        <f>AVERAGE(Every_Mth!M2144,Every_Mth!M2203,Every_Mth!M2262,Every_Mth!M2321,Every_Mth!M2380,Every_Mth!M2439,Every_Mth!M2498,Every_Mth!M2557,Every_Mth!M2616,Every_Mth!M2675,Every_Mth!M2734,Every_Mth!M2793)</f>
        <v>7302.25</v>
      </c>
      <c r="G197" s="61">
        <f>AVERAGE(Every_Mth!N2498,Every_Mth!N2557,Every_Mth!N2616,Every_Mth!N2675,Every_Mth!N2734,Every_Mth!N2793,Every_Mth!N2852,Every_Mth!N2911,Every_Mth!N2970,Every_Mth!N3029,Every_Mth!N3088,Every_Mth!N3147)</f>
        <v>12981.833333333334</v>
      </c>
      <c r="H197" s="61">
        <f>AVERAGE(Every_Mth!N2144,Every_Mth!N2203,Every_Mth!N2262,Every_Mth!N2321,Every_Mth!N2380,Every_Mth!N2439,Every_Mth!N2498,Every_Mth!N2557,Every_Mth!N2616,Every_Mth!N2675,Every_Mth!N2734,Every_Mth!N2793)</f>
        <v>13136.75</v>
      </c>
      <c r="I197" s="61">
        <v>1276</v>
      </c>
      <c r="J197" s="61">
        <v>6328</v>
      </c>
      <c r="K197" s="61">
        <v>1067</v>
      </c>
      <c r="L197" s="61"/>
      <c r="M197" s="40"/>
      <c r="N197" s="110">
        <v>13776</v>
      </c>
      <c r="O197" s="110">
        <v>1017</v>
      </c>
      <c r="P197" s="110">
        <v>5113</v>
      </c>
      <c r="Q197" s="110">
        <v>870</v>
      </c>
      <c r="R197" s="110">
        <v>2871</v>
      </c>
      <c r="S197" s="19">
        <v>5.7000000000000002E-2</v>
      </c>
      <c r="T197" s="48">
        <v>20083.838883198157</v>
      </c>
    </row>
    <row r="198" spans="1:20">
      <c r="A198" s="13" t="s">
        <v>123</v>
      </c>
      <c r="B198" s="14" t="s">
        <v>74</v>
      </c>
      <c r="C198" s="14">
        <v>2015</v>
      </c>
      <c r="D198" s="14" t="s">
        <v>101</v>
      </c>
      <c r="E198" s="61">
        <f>AVERAGE(Every_Mth!M2499,Every_Mth!M2558,Every_Mth!M2617,Every_Mth!M2676,Every_Mth!M2735,Every_Mth!M2794,Every_Mth!M2853,Every_Mth!M2912,Every_Mth!M2971,Every_Mth!M3030,Every_Mth!M3089,Every_Mth!M3148)</f>
        <v>102957.5</v>
      </c>
      <c r="F198" s="61">
        <f>AVERAGE(Every_Mth!M2145,Every_Mth!M2204,Every_Mth!M2263,Every_Mth!M2322,Every_Mth!M2381,Every_Mth!M2440,Every_Mth!M2499,Every_Mth!M2558,Every_Mth!M2617,Every_Mth!M2676,Every_Mth!M2735,Every_Mth!M2794)</f>
        <v>100574.5</v>
      </c>
      <c r="G198" s="61">
        <f>AVERAGE(Every_Mth!N2499,Every_Mth!N2558,Every_Mth!N2617,Every_Mth!N2676,Every_Mth!N2735,Every_Mth!N2794,Every_Mth!N2853,Every_Mth!N2912,Every_Mth!N2971,Every_Mth!N3030,Every_Mth!N3089,Every_Mth!N3148)</f>
        <v>238697.91666666666</v>
      </c>
      <c r="H198" s="61">
        <f>AVERAGE(Every_Mth!N2145,Every_Mth!N2204,Every_Mth!N2263,Every_Mth!N2322,Every_Mth!N2381,Every_Mth!N2440,Every_Mth!N2499,Every_Mth!N2558,Every_Mth!N2617,Every_Mth!N2676,Every_Mth!N2735,Every_Mth!N2794)</f>
        <v>234603.75</v>
      </c>
      <c r="I198" s="61">
        <v>9438</v>
      </c>
      <c r="J198" s="61">
        <v>144746</v>
      </c>
      <c r="K198" s="61">
        <v>71864</v>
      </c>
      <c r="L198" s="61"/>
      <c r="M198" s="40"/>
      <c r="N198" s="110">
        <v>239843</v>
      </c>
      <c r="O198" s="110">
        <v>7766</v>
      </c>
      <c r="P198" s="110">
        <v>127914</v>
      </c>
      <c r="Q198" s="110">
        <v>61125</v>
      </c>
      <c r="R198" s="110">
        <v>41165</v>
      </c>
      <c r="S198" s="19">
        <v>0.10199999999999999</v>
      </c>
      <c r="T198" s="48">
        <v>261386.45146811887</v>
      </c>
    </row>
    <row r="199" spans="1:20">
      <c r="A199" s="13" t="s">
        <v>124</v>
      </c>
      <c r="B199" s="14" t="s">
        <v>75</v>
      </c>
      <c r="C199" s="14">
        <v>2015</v>
      </c>
      <c r="D199" s="14" t="s">
        <v>101</v>
      </c>
      <c r="E199" s="61">
        <f>AVERAGE(Every_Mth!M2500,Every_Mth!M2559,Every_Mth!M2618,Every_Mth!M2677,Every_Mth!M2736,Every_Mth!M2795,Every_Mth!M2854,Every_Mth!M2913,Every_Mth!M2972,Every_Mth!M3031,Every_Mth!M3090,Every_Mth!M3149)</f>
        <v>1533.8333333333333</v>
      </c>
      <c r="F199" s="61">
        <f>AVERAGE(Every_Mth!M2146,Every_Mth!M2205,Every_Mth!M2264,Every_Mth!M2323,Every_Mth!M2382,Every_Mth!M2441,Every_Mth!M2500,Every_Mth!M2559,Every_Mth!M2618,Every_Mth!M2677,Every_Mth!M2736,Every_Mth!M2795)</f>
        <v>1510</v>
      </c>
      <c r="G199" s="61">
        <f>AVERAGE(Every_Mth!N2500,Every_Mth!N2559,Every_Mth!N2618,Every_Mth!N2677,Every_Mth!N2736,Every_Mth!N2795,Every_Mth!N2854,Every_Mth!N2913,Every_Mth!N2972,Every_Mth!N3031,Every_Mth!N3090,Every_Mth!N3149)</f>
        <v>3600.1666666666665</v>
      </c>
      <c r="H199" s="61">
        <f>AVERAGE(Every_Mth!N2146,Every_Mth!N2205,Every_Mth!N2264,Every_Mth!N2323,Every_Mth!N2382,Every_Mth!N2441,Every_Mth!N2500,Every_Mth!N2559,Every_Mth!N2618,Every_Mth!N2677,Every_Mth!N2736,Every_Mth!N2795)</f>
        <v>3606.8333333333335</v>
      </c>
      <c r="I199" s="61">
        <v>183</v>
      </c>
      <c r="J199" s="61">
        <v>2401</v>
      </c>
      <c r="K199" s="61">
        <v>935</v>
      </c>
      <c r="L199" s="61"/>
      <c r="M199" s="40"/>
      <c r="N199" s="110">
        <v>3803</v>
      </c>
      <c r="O199" s="110">
        <v>146</v>
      </c>
      <c r="P199" s="110">
        <v>1990</v>
      </c>
      <c r="Q199" s="110">
        <v>735</v>
      </c>
      <c r="R199" s="110">
        <v>1106</v>
      </c>
      <c r="S199" s="19">
        <v>8.6999999999999994E-2</v>
      </c>
      <c r="T199" s="48">
        <v>6488.522581162948</v>
      </c>
    </row>
    <row r="200" spans="1:20">
      <c r="A200" s="13" t="s">
        <v>125</v>
      </c>
      <c r="B200" s="14" t="s">
        <v>75</v>
      </c>
      <c r="C200" s="14">
        <v>2015</v>
      </c>
      <c r="D200" s="14" t="s">
        <v>101</v>
      </c>
      <c r="E200" s="61">
        <f>AVERAGE(Every_Mth!M2501,Every_Mth!M2560,Every_Mth!M2619,Every_Mth!M2678,Every_Mth!M2737,Every_Mth!M2796,Every_Mth!M2855,Every_Mth!M2914,Every_Mth!M2973,Every_Mth!M3032,Every_Mth!M3091,Every_Mth!M3150)</f>
        <v>12409.416666666666</v>
      </c>
      <c r="F200" s="61">
        <f>AVERAGE(Every_Mth!M2147,Every_Mth!M2206,Every_Mth!M2265,Every_Mth!M2324,Every_Mth!M2383,Every_Mth!M2442,Every_Mth!M2501,Every_Mth!M2560,Every_Mth!M2619,Every_Mth!M2678,Every_Mth!M2737,Every_Mth!M2796)</f>
        <v>12047.833333333334</v>
      </c>
      <c r="G200" s="61">
        <f>AVERAGE(Every_Mth!N2501,Every_Mth!N2560,Every_Mth!N2619,Every_Mth!N2678,Every_Mth!N2737,Every_Mth!N2796,Every_Mth!N2855,Every_Mth!N2914,Every_Mth!N2973,Every_Mth!N3032,Every_Mth!N3091,Every_Mth!N3150)</f>
        <v>21302.416666666668</v>
      </c>
      <c r="H200" s="61">
        <f>AVERAGE(Every_Mth!N2147,Every_Mth!N2206,Every_Mth!N2265,Every_Mth!N2324,Every_Mth!N2383,Every_Mth!N2442,Every_Mth!N2501,Every_Mth!N2560,Every_Mth!N2619,Every_Mth!N2678,Every_Mth!N2737,Every_Mth!N2796)</f>
        <v>20982.666666666668</v>
      </c>
      <c r="I200" s="61">
        <v>1512</v>
      </c>
      <c r="J200" s="61">
        <v>9450</v>
      </c>
      <c r="K200" s="61">
        <v>1123</v>
      </c>
      <c r="L200" s="61"/>
      <c r="M200" s="40"/>
      <c r="N200" s="110">
        <v>21527</v>
      </c>
      <c r="O200" s="110">
        <v>1252</v>
      </c>
      <c r="P200" s="110">
        <v>7848</v>
      </c>
      <c r="Q200" s="110">
        <v>931</v>
      </c>
      <c r="R200" s="110">
        <v>5488</v>
      </c>
      <c r="S200" s="19">
        <v>5.5999999999999994E-2</v>
      </c>
      <c r="T200" s="48">
        <v>31850.861804597371</v>
      </c>
    </row>
    <row r="201" spans="1:20">
      <c r="A201" s="13" t="s">
        <v>126</v>
      </c>
      <c r="B201" s="14" t="s">
        <v>75</v>
      </c>
      <c r="C201" s="14">
        <v>2015</v>
      </c>
      <c r="D201" s="14" t="s">
        <v>101</v>
      </c>
      <c r="E201" s="61">
        <f>AVERAGE(Every_Mth!M2502,Every_Mth!M2561,Every_Mth!M2620,Every_Mth!M2679,Every_Mth!M2738,Every_Mth!M2797,Every_Mth!M2856,Every_Mth!M2915,Every_Mth!M2974,Every_Mth!M3033,Every_Mth!M3092,Every_Mth!M3151)</f>
        <v>17514.166666666668</v>
      </c>
      <c r="F201" s="61">
        <f>AVERAGE(Every_Mth!M2148,Every_Mth!M2207,Every_Mth!M2266,Every_Mth!M2325,Every_Mth!M2384,Every_Mth!M2443,Every_Mth!M2502,Every_Mth!M2561,Every_Mth!M2620,Every_Mth!M2679,Every_Mth!M2738,Every_Mth!M2797)</f>
        <v>17257.916666666668</v>
      </c>
      <c r="G201" s="61">
        <f>AVERAGE(Every_Mth!N2502,Every_Mth!N2561,Every_Mth!N2620,Every_Mth!N2679,Every_Mth!N2738,Every_Mth!N2797,Every_Mth!N2856,Every_Mth!N2915,Every_Mth!N2974,Every_Mth!N3033,Every_Mth!N3092,Every_Mth!N3151)</f>
        <v>43394.583333333336</v>
      </c>
      <c r="H201" s="61">
        <f>AVERAGE(Every_Mth!N2148,Every_Mth!N2207,Every_Mth!N2266,Every_Mth!N2325,Every_Mth!N2384,Every_Mth!N2443,Every_Mth!N2502,Every_Mth!N2561,Every_Mth!N2620,Every_Mth!N2679,Every_Mth!N2738,Every_Mth!N2797)</f>
        <v>43185</v>
      </c>
      <c r="I201" s="61">
        <v>2905</v>
      </c>
      <c r="J201" s="61">
        <v>24612</v>
      </c>
      <c r="K201" s="61">
        <v>27755</v>
      </c>
      <c r="L201" s="61"/>
      <c r="M201" s="40"/>
      <c r="N201" s="110">
        <v>44759</v>
      </c>
      <c r="O201" s="110">
        <v>2416</v>
      </c>
      <c r="P201" s="110">
        <v>21617</v>
      </c>
      <c r="Q201" s="110">
        <v>23414</v>
      </c>
      <c r="R201" s="110">
        <v>10128</v>
      </c>
      <c r="S201" s="19">
        <v>0.24</v>
      </c>
      <c r="T201" s="48">
        <v>47595.452831908508</v>
      </c>
    </row>
    <row r="202" spans="1:20">
      <c r="A202" s="13" t="s">
        <v>127</v>
      </c>
      <c r="B202" s="14" t="s">
        <v>75</v>
      </c>
      <c r="C202" s="14">
        <v>2015</v>
      </c>
      <c r="D202" s="14" t="s">
        <v>101</v>
      </c>
      <c r="E202" s="61">
        <f>AVERAGE(Every_Mth!M2503,Every_Mth!M2562,Every_Mth!M2621,Every_Mth!M2680,Every_Mth!M2739,Every_Mth!M2798,Every_Mth!M2857,Every_Mth!M2916,Every_Mth!M2975,Every_Mth!M3034,Every_Mth!M3093,Every_Mth!M3152)</f>
        <v>1068.6666666666667</v>
      </c>
      <c r="F202" s="61">
        <f>AVERAGE(Every_Mth!M2149,Every_Mth!M2208,Every_Mth!M2267,Every_Mth!M2326,Every_Mth!M2385,Every_Mth!M2444,Every_Mth!M2503,Every_Mth!M2562,Every_Mth!M2621,Every_Mth!M2680,Every_Mth!M2739,Every_Mth!M2798)</f>
        <v>1055.6666666666667</v>
      </c>
      <c r="G202" s="61">
        <f>AVERAGE(Every_Mth!N2503,Every_Mth!N2562,Every_Mth!N2621,Every_Mth!N2680,Every_Mth!N2739,Every_Mth!N2798,Every_Mth!N2857,Every_Mth!N2916,Every_Mth!N2975,Every_Mth!N3034,Every_Mth!N3093,Every_Mth!N3152)</f>
        <v>2092.5</v>
      </c>
      <c r="H202" s="61">
        <f>AVERAGE(Every_Mth!N2149,Every_Mth!N2208,Every_Mth!N2267,Every_Mth!N2326,Every_Mth!N2385,Every_Mth!N2444,Every_Mth!N2503,Every_Mth!N2562,Every_Mth!N2621,Every_Mth!N2680,Every_Mth!N2739,Every_Mth!N2798)</f>
        <v>2081.1666666666665</v>
      </c>
      <c r="I202" s="61">
        <v>201</v>
      </c>
      <c r="J202" s="61">
        <v>1141</v>
      </c>
      <c r="K202" s="61">
        <v>346</v>
      </c>
      <c r="L202" s="61"/>
      <c r="M202" s="40"/>
      <c r="N202" s="110">
        <v>2117</v>
      </c>
      <c r="O202" s="110">
        <v>148</v>
      </c>
      <c r="P202" s="110">
        <v>911</v>
      </c>
      <c r="Q202" s="110">
        <v>266</v>
      </c>
      <c r="R202" s="110">
        <v>394</v>
      </c>
      <c r="S202" s="19">
        <v>5.7999999999999996E-2</v>
      </c>
      <c r="T202" s="48">
        <v>2591.6434729807825</v>
      </c>
    </row>
    <row r="203" spans="1:20">
      <c r="A203" s="13" t="s">
        <v>128</v>
      </c>
      <c r="B203" s="14" t="s">
        <v>75</v>
      </c>
      <c r="C203" s="14">
        <v>2015</v>
      </c>
      <c r="D203" s="14" t="s">
        <v>101</v>
      </c>
      <c r="E203" s="61">
        <f>AVERAGE(Every_Mth!M2504,Every_Mth!M2563,Every_Mth!M2622,Every_Mth!M2681,Every_Mth!M2740,Every_Mth!M2799,Every_Mth!M2858,Every_Mth!M2917,Every_Mth!M2976,Every_Mth!M3035,Every_Mth!M3094,Every_Mth!M3153)</f>
        <v>70219.166666666672</v>
      </c>
      <c r="F203" s="61">
        <f>AVERAGE(Every_Mth!M2150,Every_Mth!M2209,Every_Mth!M2268,Every_Mth!M2327,Every_Mth!M2386,Every_Mth!M2445,Every_Mth!M2504,Every_Mth!M2563,Every_Mth!M2622,Every_Mth!M2681,Every_Mth!M2740,Every_Mth!M2799)</f>
        <v>67625</v>
      </c>
      <c r="G203" s="61">
        <f>AVERAGE(Every_Mth!N2504,Every_Mth!N2563,Every_Mth!N2622,Every_Mth!N2681,Every_Mth!N2740,Every_Mth!N2799,Every_Mth!N2858,Every_Mth!N2917,Every_Mth!N2976,Every_Mth!N3035,Every_Mth!N3094,Every_Mth!N3153)</f>
        <v>163677.08333333334</v>
      </c>
      <c r="H203" s="61">
        <f>AVERAGE(Every_Mth!N2150,Every_Mth!N2209,Every_Mth!N2268,Every_Mth!N2327,Every_Mth!N2386,Every_Mth!N2445,Every_Mth!N2504,Every_Mth!N2563,Every_Mth!N2622,Every_Mth!N2681,Every_Mth!N2740,Every_Mth!N2799)</f>
        <v>158932</v>
      </c>
      <c r="I203" s="61">
        <v>7145</v>
      </c>
      <c r="J203" s="61">
        <v>105010</v>
      </c>
      <c r="K203" s="61">
        <v>47266</v>
      </c>
      <c r="L203" s="61"/>
      <c r="M203" s="40"/>
      <c r="N203" s="110">
        <v>164643</v>
      </c>
      <c r="O203" s="110">
        <v>5815</v>
      </c>
      <c r="P203" s="110">
        <v>89787</v>
      </c>
      <c r="Q203" s="110">
        <v>38114</v>
      </c>
      <c r="R203" s="110">
        <v>31341</v>
      </c>
      <c r="S203" s="19">
        <v>0.10199999999999999</v>
      </c>
      <c r="T203" s="48">
        <v>207468.11046195566</v>
      </c>
    </row>
    <row r="204" spans="1:20">
      <c r="A204" s="13" t="s">
        <v>129</v>
      </c>
      <c r="B204" s="14" t="s">
        <v>75</v>
      </c>
      <c r="C204" s="14">
        <v>2015</v>
      </c>
      <c r="D204" s="14" t="s">
        <v>101</v>
      </c>
      <c r="E204" s="61">
        <f>AVERAGE(Every_Mth!M2505,Every_Mth!M2564,Every_Mth!M2623,Every_Mth!M2682,Every_Mth!M2741,Every_Mth!M2800,Every_Mth!M2859,Every_Mth!M2918,Every_Mth!M2977,Every_Mth!M3036,Every_Mth!M3095,Every_Mth!M3154)</f>
        <v>10848.75</v>
      </c>
      <c r="F204" s="61">
        <f>AVERAGE(Every_Mth!M2151,Every_Mth!M2210,Every_Mth!M2269,Every_Mth!M2328,Every_Mth!M2387,Every_Mth!M2446,Every_Mth!M2505,Every_Mth!M2564,Every_Mth!M2623,Every_Mth!M2682,Every_Mth!M2741,Every_Mth!M2800)</f>
        <v>10638.25</v>
      </c>
      <c r="G204" s="61">
        <f>AVERAGE(Every_Mth!N2505,Every_Mth!N2564,Every_Mth!N2623,Every_Mth!N2682,Every_Mth!N2741,Every_Mth!N2800,Every_Mth!N2859,Every_Mth!N2918,Every_Mth!N2977,Every_Mth!N3036,Every_Mth!N3095,Every_Mth!N3154)</f>
        <v>24894</v>
      </c>
      <c r="H204" s="61">
        <f>AVERAGE(Every_Mth!N2151,Every_Mth!N2210,Every_Mth!N2269,Every_Mth!N2328,Every_Mth!N2387,Every_Mth!N2446,Every_Mth!N2505,Every_Mth!N2564,Every_Mth!N2623,Every_Mth!N2682,Every_Mth!N2741,Every_Mth!N2800)</f>
        <v>24667.5</v>
      </c>
      <c r="I204" s="61">
        <v>1081</v>
      </c>
      <c r="J204" s="61">
        <v>15587</v>
      </c>
      <c r="K204" s="61">
        <v>7275</v>
      </c>
      <c r="L204" s="61"/>
      <c r="M204" s="40"/>
      <c r="N204" s="110">
        <v>25414</v>
      </c>
      <c r="O204" s="110">
        <v>890</v>
      </c>
      <c r="P204" s="110">
        <v>13206</v>
      </c>
      <c r="Q204" s="110">
        <v>5889</v>
      </c>
      <c r="R204" s="110">
        <v>4579</v>
      </c>
      <c r="S204" s="19">
        <v>0.105</v>
      </c>
      <c r="T204" s="48">
        <v>35958.112369286609</v>
      </c>
    </row>
    <row r="205" spans="1:20">
      <c r="A205" s="13" t="s">
        <v>130</v>
      </c>
      <c r="B205" s="14" t="s">
        <v>75</v>
      </c>
      <c r="C205" s="14">
        <v>2015</v>
      </c>
      <c r="D205" s="14" t="s">
        <v>101</v>
      </c>
      <c r="E205" s="61">
        <f>AVERAGE(Every_Mth!M2506,Every_Mth!M2565,Every_Mth!M2624,Every_Mth!M2683,Every_Mth!M2742,Every_Mth!M2801,Every_Mth!M2860,Every_Mth!M2919,Every_Mth!M2978,Every_Mth!M3037,Every_Mth!M3096,Every_Mth!M3155)</f>
        <v>6622.666666666667</v>
      </c>
      <c r="F205" s="61">
        <f>AVERAGE(Every_Mth!M2152,Every_Mth!M2211,Every_Mth!M2270,Every_Mth!M2329,Every_Mth!M2388,Every_Mth!M2447,Every_Mth!M2506,Every_Mth!M2565,Every_Mth!M2624,Every_Mth!M2683,Every_Mth!M2742,Every_Mth!M2801)</f>
        <v>6333.833333333333</v>
      </c>
      <c r="G205" s="61">
        <f>AVERAGE(Every_Mth!N2506,Every_Mth!N2565,Every_Mth!N2624,Every_Mth!N2683,Every_Mth!N2742,Every_Mth!N2801,Every_Mth!N2860,Every_Mth!N2919,Every_Mth!N2978,Every_Mth!N3037,Every_Mth!N3096,Every_Mth!N3155)</f>
        <v>12694</v>
      </c>
      <c r="H205" s="61">
        <f>AVERAGE(Every_Mth!N2152,Every_Mth!N2211,Every_Mth!N2270,Every_Mth!N2329,Every_Mth!N2388,Every_Mth!N2447,Every_Mth!N2506,Every_Mth!N2565,Every_Mth!N2624,Every_Mth!N2683,Every_Mth!N2742,Every_Mth!N2801)</f>
        <v>12322.833333333334</v>
      </c>
      <c r="I205" s="61">
        <v>1022</v>
      </c>
      <c r="J205" s="61">
        <v>5927</v>
      </c>
      <c r="K205" s="61">
        <v>1156</v>
      </c>
      <c r="L205" s="61"/>
      <c r="M205" s="40"/>
      <c r="N205" s="110">
        <v>12375</v>
      </c>
      <c r="O205" s="110">
        <v>851</v>
      </c>
      <c r="P205" s="110">
        <v>4973</v>
      </c>
      <c r="Q205" s="110">
        <v>893</v>
      </c>
      <c r="R205" s="110">
        <v>3675</v>
      </c>
      <c r="S205" s="19">
        <v>7.6999999999999999E-2</v>
      </c>
      <c r="T205" s="48">
        <v>14762.324643526681</v>
      </c>
    </row>
    <row r="206" spans="1:20">
      <c r="A206" s="13" t="s">
        <v>131</v>
      </c>
      <c r="B206" s="14" t="s">
        <v>75</v>
      </c>
      <c r="C206" s="14">
        <v>2015</v>
      </c>
      <c r="D206" s="14" t="s">
        <v>101</v>
      </c>
      <c r="E206" s="61">
        <f>AVERAGE(Every_Mth!M2507,Every_Mth!M2566,Every_Mth!M2625,Every_Mth!M2684,Every_Mth!M2743,Every_Mth!M2802,Every_Mth!M2861,Every_Mth!M2920,Every_Mth!M2979,Every_Mth!M3038,Every_Mth!M3097,Every_Mth!M3156)</f>
        <v>1547.6666666666667</v>
      </c>
      <c r="F206" s="61">
        <f>AVERAGE(Every_Mth!M2153,Every_Mth!M2212,Every_Mth!M2271,Every_Mth!M2330,Every_Mth!M2389,Every_Mth!M2448,Every_Mth!M2507,Every_Mth!M2566,Every_Mth!M2625,Every_Mth!M2684,Every_Mth!M2743,Every_Mth!M2802)</f>
        <v>1544.0833333333333</v>
      </c>
      <c r="G206" s="61">
        <f>AVERAGE(Every_Mth!N2507,Every_Mth!N2566,Every_Mth!N2625,Every_Mth!N2684,Every_Mth!N2743,Every_Mth!N2802,Every_Mth!N2861,Every_Mth!N2920,Every_Mth!N2979,Every_Mth!N3038,Every_Mth!N3097,Every_Mth!N3156)</f>
        <v>3168.5833333333335</v>
      </c>
      <c r="H206" s="61">
        <f>AVERAGE(Every_Mth!N2153,Every_Mth!N2212,Every_Mth!N2271,Every_Mth!N2330,Every_Mth!N2389,Every_Mth!N2448,Every_Mth!N2507,Every_Mth!N2566,Every_Mth!N2625,Every_Mth!N2684,Every_Mth!N2743,Every_Mth!N2802)</f>
        <v>3188.9166666666665</v>
      </c>
      <c r="I206" s="61">
        <v>199</v>
      </c>
      <c r="J206" s="61">
        <v>1730</v>
      </c>
      <c r="K206" s="61">
        <v>94</v>
      </c>
      <c r="L206" s="61"/>
      <c r="M206" s="40"/>
      <c r="N206" s="110">
        <v>3302</v>
      </c>
      <c r="O206" s="110">
        <v>143</v>
      </c>
      <c r="P206" s="110">
        <v>1425</v>
      </c>
      <c r="Q206" s="110">
        <v>61</v>
      </c>
      <c r="R206" s="110">
        <v>883</v>
      </c>
      <c r="S206" s="19">
        <v>7.2999999999999995E-2</v>
      </c>
      <c r="T206" s="48">
        <v>3734.3844591172287</v>
      </c>
    </row>
    <row r="207" spans="1:20">
      <c r="A207" s="13" t="s">
        <v>132</v>
      </c>
      <c r="B207" s="14" t="s">
        <v>76</v>
      </c>
      <c r="C207" s="14">
        <v>2015</v>
      </c>
      <c r="D207" s="14" t="s">
        <v>101</v>
      </c>
      <c r="E207" s="61">
        <f>AVERAGE(Every_Mth!M2508,Every_Mth!M2567,Every_Mth!M2626,Every_Mth!M2685,Every_Mth!M2744,Every_Mth!M2803,Every_Mth!M2862,Every_Mth!M2921,Every_Mth!M2980,Every_Mth!M3039,Every_Mth!M3098,Every_Mth!M3157)</f>
        <v>576146.66666666663</v>
      </c>
      <c r="F207" s="61">
        <f>AVERAGE(Every_Mth!M2154,Every_Mth!M2213,Every_Mth!M2272,Every_Mth!M2331,Every_Mth!M2390,Every_Mth!M2449,Every_Mth!M2508,Every_Mth!M2567,Every_Mth!M2626,Every_Mth!M2685,Every_Mth!M2744,Every_Mth!M2803)</f>
        <v>585411.25</v>
      </c>
      <c r="G207" s="61">
        <f>AVERAGE(Every_Mth!N2508,Every_Mth!N2567,Every_Mth!N2626,Every_Mth!N2685,Every_Mth!N2744,Every_Mth!N2803,Every_Mth!N2862,Every_Mth!N2921,Every_Mth!N2980,Every_Mth!N3039,Every_Mth!N3098,Every_Mth!N3157)</f>
        <v>1150858.4166666667</v>
      </c>
      <c r="H207" s="61">
        <f>AVERAGE(Every_Mth!N2154,Every_Mth!N2213,Every_Mth!N2272,Every_Mth!N2331,Every_Mth!N2390,Every_Mth!N2449,Every_Mth!N2508,Every_Mth!N2567,Every_Mth!N2626,Every_Mth!N2685,Every_Mth!N2744,Every_Mth!N2803)</f>
        <v>1177606.25</v>
      </c>
      <c r="I207" s="61">
        <v>76022</v>
      </c>
      <c r="J207" s="61">
        <v>726193</v>
      </c>
      <c r="K207" s="61">
        <v>520243</v>
      </c>
      <c r="L207" s="61"/>
      <c r="M207" s="40"/>
      <c r="N207" s="110">
        <v>1196092</v>
      </c>
      <c r="O207" s="110">
        <v>60495</v>
      </c>
      <c r="P207" s="110">
        <v>612716</v>
      </c>
      <c r="Q207" s="110">
        <v>434702</v>
      </c>
      <c r="R207" s="110">
        <v>386663</v>
      </c>
      <c r="S207" s="19">
        <v>6.7000000000000004E-2</v>
      </c>
      <c r="T207" s="48">
        <v>1776819.9017034955</v>
      </c>
    </row>
    <row r="208" spans="1:20">
      <c r="A208" s="13" t="s">
        <v>133</v>
      </c>
      <c r="B208" s="14" t="s">
        <v>75</v>
      </c>
      <c r="C208" s="14">
        <v>2015</v>
      </c>
      <c r="D208" s="14" t="s">
        <v>101</v>
      </c>
      <c r="E208" s="61">
        <f>AVERAGE(Every_Mth!M2509,Every_Mth!M2568,Every_Mth!M2627,Every_Mth!M2686,Every_Mth!M2745,Every_Mth!M2804,Every_Mth!M2863,Every_Mth!M2922,Every_Mth!M2981,Every_Mth!M3040,Every_Mth!M3099,Every_Mth!M3158)</f>
        <v>12175.25</v>
      </c>
      <c r="F208" s="61">
        <f>AVERAGE(Every_Mth!M2155,Every_Mth!M2214,Every_Mth!M2273,Every_Mth!M2332,Every_Mth!M2391,Every_Mth!M2450,Every_Mth!M2509,Every_Mth!M2568,Every_Mth!M2627,Every_Mth!M2686,Every_Mth!M2745,Every_Mth!M2804)</f>
        <v>12093.166666666666</v>
      </c>
      <c r="G208" s="61">
        <f>AVERAGE(Every_Mth!N2509,Every_Mth!N2568,Every_Mth!N2627,Every_Mth!N2686,Every_Mth!N2745,Every_Mth!N2804,Every_Mth!N2863,Every_Mth!N2922,Every_Mth!N2981,Every_Mth!N3040,Every_Mth!N3099,Every_Mth!N3158)</f>
        <v>29777.5</v>
      </c>
      <c r="H208" s="61">
        <f>AVERAGE(Every_Mth!N2155,Every_Mth!N2214,Every_Mth!N2273,Every_Mth!N2332,Every_Mth!N2391,Every_Mth!N2450,Every_Mth!N2509,Every_Mth!N2568,Every_Mth!N2627,Every_Mth!N2686,Every_Mth!N2745,Every_Mth!N2804)</f>
        <v>29757.5</v>
      </c>
      <c r="I208" s="61">
        <v>1081</v>
      </c>
      <c r="J208" s="61">
        <v>20470</v>
      </c>
      <c r="K208" s="61">
        <v>11990</v>
      </c>
      <c r="L208" s="61"/>
      <c r="M208" s="40"/>
      <c r="N208" s="110">
        <v>30182</v>
      </c>
      <c r="O208" s="110">
        <v>853</v>
      </c>
      <c r="P208" s="110">
        <v>17828</v>
      </c>
      <c r="Q208" s="110">
        <v>10136</v>
      </c>
      <c r="R208" s="110">
        <v>4530</v>
      </c>
      <c r="S208" s="19">
        <v>0.105</v>
      </c>
      <c r="T208" s="48">
        <v>32412.669981496838</v>
      </c>
    </row>
    <row r="209" spans="1:20">
      <c r="A209" s="13" t="s">
        <v>134</v>
      </c>
      <c r="B209" s="14" t="s">
        <v>75</v>
      </c>
      <c r="C209" s="14">
        <v>2015</v>
      </c>
      <c r="D209" s="14" t="s">
        <v>101</v>
      </c>
      <c r="E209" s="61">
        <f>AVERAGE(Every_Mth!M2510,Every_Mth!M2569,Every_Mth!M2628,Every_Mth!M2687,Every_Mth!M2746,Every_Mth!M2805,Every_Mth!M2864,Every_Mth!M2923,Every_Mth!M2982,Every_Mth!M3041,Every_Mth!M3100,Every_Mth!M3159)</f>
        <v>6379</v>
      </c>
      <c r="F209" s="61">
        <f>AVERAGE(Every_Mth!M2156,Every_Mth!M2215,Every_Mth!M2274,Every_Mth!M2333,Every_Mth!M2392,Every_Mth!M2451,Every_Mth!M2510,Every_Mth!M2569,Every_Mth!M2628,Every_Mth!M2687,Every_Mth!M2746,Every_Mth!M2805)</f>
        <v>6439.833333333333</v>
      </c>
      <c r="G209" s="61">
        <f>AVERAGE(Every_Mth!N2510,Every_Mth!N2569,Every_Mth!N2628,Every_Mth!N2687,Every_Mth!N2746,Every_Mth!N2805,Every_Mth!N2864,Every_Mth!N2923,Every_Mth!N2982,Every_Mth!N3041,Every_Mth!N3100,Every_Mth!N3159)</f>
        <v>10517.833333333334</v>
      </c>
      <c r="H209" s="61">
        <f>AVERAGE(Every_Mth!N2156,Every_Mth!N2215,Every_Mth!N2274,Every_Mth!N2333,Every_Mth!N2392,Every_Mth!N2451,Every_Mth!N2510,Every_Mth!N2569,Every_Mth!N2628,Every_Mth!N2687,Every_Mth!N2746,Every_Mth!N2805)</f>
        <v>10586</v>
      </c>
      <c r="I209" s="61">
        <v>1471</v>
      </c>
      <c r="J209" s="61">
        <v>5967</v>
      </c>
      <c r="K209" s="61">
        <v>4835</v>
      </c>
      <c r="L209" s="61"/>
      <c r="M209" s="40"/>
      <c r="N209" s="110">
        <v>11106</v>
      </c>
      <c r="O209" s="110">
        <v>1245</v>
      </c>
      <c r="P209" s="110">
        <v>5016</v>
      </c>
      <c r="Q209" s="110">
        <v>4041</v>
      </c>
      <c r="R209" s="110">
        <v>2913</v>
      </c>
      <c r="S209" s="19">
        <v>3.5000000000000003E-2</v>
      </c>
      <c r="T209" s="48">
        <v>23708.456912370384</v>
      </c>
    </row>
    <row r="210" spans="1:20">
      <c r="A210" s="13" t="s">
        <v>135</v>
      </c>
      <c r="B210" s="14" t="s">
        <v>75</v>
      </c>
      <c r="C210" s="14">
        <v>2015</v>
      </c>
      <c r="D210" s="14" t="s">
        <v>101</v>
      </c>
      <c r="E210" s="61">
        <f>AVERAGE(Every_Mth!M2511,Every_Mth!M2570,Every_Mth!M2629,Every_Mth!M2688,Every_Mth!M2747,Every_Mth!M2806,Every_Mth!M2865,Every_Mth!M2924,Every_Mth!M2983,Every_Mth!M3042,Every_Mth!M3101,Every_Mth!M3160)</f>
        <v>1120.3333333333333</v>
      </c>
      <c r="F210" s="61">
        <f>AVERAGE(Every_Mth!M2157,Every_Mth!M2216,Every_Mth!M2275,Every_Mth!M2334,Every_Mth!M2393,Every_Mth!M2452,Every_Mth!M2511,Every_Mth!M2570,Every_Mth!M2629,Every_Mth!M2688,Every_Mth!M2747,Every_Mth!M2806)</f>
        <v>1109</v>
      </c>
      <c r="G210" s="61">
        <f>AVERAGE(Every_Mth!N2511,Every_Mth!N2570,Every_Mth!N2629,Every_Mth!N2688,Every_Mth!N2747,Every_Mth!N2806,Every_Mth!N2865,Every_Mth!N2924,Every_Mth!N2983,Every_Mth!N3042,Every_Mth!N3101,Every_Mth!N3160)</f>
        <v>2095.1666666666665</v>
      </c>
      <c r="H210" s="61">
        <f>AVERAGE(Every_Mth!N2157,Every_Mth!N2216,Every_Mth!N2275,Every_Mth!N2334,Every_Mth!N2393,Every_Mth!N2452,Every_Mth!N2511,Every_Mth!N2570,Every_Mth!N2629,Every_Mth!N2688,Every_Mth!N2747,Every_Mth!N2806)</f>
        <v>2104.5</v>
      </c>
      <c r="I210" s="61">
        <v>233</v>
      </c>
      <c r="J210" s="61">
        <v>952</v>
      </c>
      <c r="K210" s="61">
        <v>49</v>
      </c>
      <c r="L210" s="61"/>
      <c r="M210" s="40"/>
      <c r="N210" s="110">
        <v>2180</v>
      </c>
      <c r="O210" s="110">
        <v>198</v>
      </c>
      <c r="P210" s="110">
        <v>786</v>
      </c>
      <c r="Q210" s="110">
        <v>41</v>
      </c>
      <c r="R210" s="110">
        <v>451</v>
      </c>
      <c r="S210" s="19">
        <v>7.2000000000000008E-2</v>
      </c>
      <c r="T210" s="48">
        <v>3054.69051511517</v>
      </c>
    </row>
    <row r="211" spans="1:20">
      <c r="A211" s="13" t="s">
        <v>136</v>
      </c>
      <c r="B211" s="14" t="s">
        <v>75</v>
      </c>
      <c r="C211" s="14">
        <v>2015</v>
      </c>
      <c r="D211" s="14" t="s">
        <v>101</v>
      </c>
      <c r="E211" s="61">
        <f>AVERAGE(Every_Mth!M2512,Every_Mth!M2571,Every_Mth!M2630,Every_Mth!M2689,Every_Mth!M2748,Every_Mth!M2807,Every_Mth!M2866,Every_Mth!M2925,Every_Mth!M2984,Every_Mth!M3043,Every_Mth!M3102,Every_Mth!M3161)</f>
        <v>6964.916666666667</v>
      </c>
      <c r="F211" s="61">
        <f>AVERAGE(Every_Mth!M2158,Every_Mth!M2217,Every_Mth!M2276,Every_Mth!M2335,Every_Mth!M2394,Every_Mth!M2453,Every_Mth!M2512,Every_Mth!M2571,Every_Mth!M2630,Every_Mth!M2689,Every_Mth!M2748,Every_Mth!M2807)</f>
        <v>7060</v>
      </c>
      <c r="G211" s="61">
        <f>AVERAGE(Every_Mth!N2512,Every_Mth!N2571,Every_Mth!N2630,Every_Mth!N2689,Every_Mth!N2748,Every_Mth!N2807,Every_Mth!N2866,Every_Mth!N2925,Every_Mth!N2984,Every_Mth!N3043,Every_Mth!N3102,Every_Mth!N3161)</f>
        <v>13059.333333333334</v>
      </c>
      <c r="H211" s="61">
        <f>AVERAGE(Every_Mth!N2158,Every_Mth!N2217,Every_Mth!N2276,Every_Mth!N2335,Every_Mth!N2394,Every_Mth!N2453,Every_Mth!N2512,Every_Mth!N2571,Every_Mth!N2630,Every_Mth!N2689,Every_Mth!N2748,Every_Mth!N2807)</f>
        <v>13191.75</v>
      </c>
      <c r="I211" s="61">
        <v>1117</v>
      </c>
      <c r="J211" s="61">
        <v>6905</v>
      </c>
      <c r="K211" s="61">
        <v>2266</v>
      </c>
      <c r="L211" s="61"/>
      <c r="M211" s="40"/>
      <c r="N211" s="110">
        <v>13711</v>
      </c>
      <c r="O211" s="110">
        <v>892</v>
      </c>
      <c r="P211" s="110">
        <v>5661</v>
      </c>
      <c r="Q211" s="110">
        <v>1813</v>
      </c>
      <c r="R211" s="110">
        <v>3087</v>
      </c>
      <c r="S211" s="19">
        <v>5.9000000000000004E-2</v>
      </c>
      <c r="T211" s="48">
        <v>19173.64807786543</v>
      </c>
    </row>
    <row r="212" spans="1:20">
      <c r="A212" s="13" t="s">
        <v>137</v>
      </c>
      <c r="B212" s="14" t="s">
        <v>75</v>
      </c>
      <c r="C212" s="14">
        <v>2015</v>
      </c>
      <c r="D212" s="14" t="s">
        <v>101</v>
      </c>
      <c r="E212" s="61">
        <f>AVERAGE(Every_Mth!M2513,Every_Mth!M2572,Every_Mth!M2631,Every_Mth!M2690,Every_Mth!M2749,Every_Mth!M2808,Every_Mth!M2867,Every_Mth!M2926,Every_Mth!M2985,Every_Mth!M3044,Every_Mth!M3103,Every_Mth!M3162)</f>
        <v>25082.25</v>
      </c>
      <c r="F212" s="61">
        <f>AVERAGE(Every_Mth!M2159,Every_Mth!M2218,Every_Mth!M2277,Every_Mth!M2336,Every_Mth!M2395,Every_Mth!M2454,Every_Mth!M2513,Every_Mth!M2572,Every_Mth!M2631,Every_Mth!M2690,Every_Mth!M2749,Every_Mth!M2808)</f>
        <v>25129.166666666668</v>
      </c>
      <c r="G212" s="61">
        <f>AVERAGE(Every_Mth!N2513,Every_Mth!N2572,Every_Mth!N2631,Every_Mth!N2690,Every_Mth!N2749,Every_Mth!N2808,Every_Mth!N2867,Every_Mth!N2926,Every_Mth!N2985,Every_Mth!N3044,Every_Mth!N3103,Every_Mth!N3162)</f>
        <v>57981.833333333336</v>
      </c>
      <c r="H212" s="61">
        <f>AVERAGE(Every_Mth!N2159,Every_Mth!N2218,Every_Mth!N2277,Every_Mth!N2336,Every_Mth!N2395,Every_Mth!N2454,Every_Mth!N2513,Every_Mth!N2572,Every_Mth!N2631,Every_Mth!N2690,Every_Mth!N2749,Every_Mth!N2808)</f>
        <v>58408.25</v>
      </c>
      <c r="I212" s="61">
        <v>2467</v>
      </c>
      <c r="J212" s="61">
        <v>37709</v>
      </c>
      <c r="K212" s="61">
        <v>19191</v>
      </c>
      <c r="L212" s="61"/>
      <c r="M212" s="40"/>
      <c r="N212" s="110">
        <v>60226</v>
      </c>
      <c r="O212" s="110">
        <v>2053</v>
      </c>
      <c r="P212" s="110">
        <v>32648</v>
      </c>
      <c r="Q212" s="110">
        <v>15791</v>
      </c>
      <c r="R212" s="110">
        <v>10774</v>
      </c>
      <c r="S212" s="19">
        <v>0.114</v>
      </c>
      <c r="T212" s="48">
        <v>79373.224855765933</v>
      </c>
    </row>
    <row r="213" spans="1:20">
      <c r="A213" s="13" t="s">
        <v>138</v>
      </c>
      <c r="B213" s="14" t="s">
        <v>75</v>
      </c>
      <c r="C213" s="14">
        <v>2015</v>
      </c>
      <c r="D213" s="14" t="s">
        <v>101</v>
      </c>
      <c r="E213" s="61">
        <f>AVERAGE(Every_Mth!M2514,Every_Mth!M2573,Every_Mth!M2632,Every_Mth!M2691,Every_Mth!M2750,Every_Mth!M2809,Every_Mth!M2868,Every_Mth!M2927,Every_Mth!M2986,Every_Mth!M3045,Every_Mth!M3104,Every_Mth!M3163)</f>
        <v>478.16666666666669</v>
      </c>
      <c r="F213" s="61">
        <f>AVERAGE(Every_Mth!M2160,Every_Mth!M2219,Every_Mth!M2278,Every_Mth!M2337,Every_Mth!M2396,Every_Mth!M2455,Every_Mth!M2514,Every_Mth!M2573,Every_Mth!M2632,Every_Mth!M2691,Every_Mth!M2750,Every_Mth!M2809)</f>
        <v>461</v>
      </c>
      <c r="G213" s="61">
        <f>AVERAGE(Every_Mth!N2514,Every_Mth!N2573,Every_Mth!N2632,Every_Mth!N2691,Every_Mth!N2750,Every_Mth!N2809,Every_Mth!N2868,Every_Mth!N2927,Every_Mth!N2986,Every_Mth!N3045,Every_Mth!N3104,Every_Mth!N3163)</f>
        <v>1027.25</v>
      </c>
      <c r="H213" s="61">
        <f>AVERAGE(Every_Mth!N2160,Every_Mth!N2219,Every_Mth!N2278,Every_Mth!N2337,Every_Mth!N2396,Every_Mth!N2455,Every_Mth!N2514,Every_Mth!N2573,Every_Mth!N2632,Every_Mth!N2691,Every_Mth!N2750,Every_Mth!N2809)</f>
        <v>1000</v>
      </c>
      <c r="I213" s="61">
        <v>58</v>
      </c>
      <c r="J213" s="61">
        <v>605</v>
      </c>
      <c r="K213" s="61">
        <v>61</v>
      </c>
      <c r="L213" s="61"/>
      <c r="M213" s="40"/>
      <c r="N213" s="110">
        <v>985</v>
      </c>
      <c r="O213" s="110">
        <v>45</v>
      </c>
      <c r="P213" s="110">
        <v>443</v>
      </c>
      <c r="Q213" s="110">
        <v>39</v>
      </c>
      <c r="R213" s="110">
        <v>419</v>
      </c>
      <c r="S213" s="19">
        <v>8.8000000000000009E-2</v>
      </c>
      <c r="T213" s="48">
        <v>2017.0868161556718</v>
      </c>
    </row>
    <row r="214" spans="1:20">
      <c r="A214" s="13" t="s">
        <v>139</v>
      </c>
      <c r="B214" s="14" t="s">
        <v>75</v>
      </c>
      <c r="C214" s="14">
        <v>2015</v>
      </c>
      <c r="D214" s="14" t="s">
        <v>101</v>
      </c>
      <c r="E214" s="61">
        <f>AVERAGE(Every_Mth!M2515,Every_Mth!M2574,Every_Mth!M2633,Every_Mth!M2692,Every_Mth!M2751,Every_Mth!M2810,Every_Mth!M2869,Every_Mth!M2928,Every_Mth!M2987,Every_Mth!M3046,Every_Mth!M3105,Every_Mth!M3164)</f>
        <v>460.08333333333331</v>
      </c>
      <c r="F214" s="61">
        <f>AVERAGE(Every_Mth!M2161,Every_Mth!M2220,Every_Mth!M2279,Every_Mth!M2338,Every_Mth!M2397,Every_Mth!M2456,Every_Mth!M2515,Every_Mth!M2574,Every_Mth!M2633,Every_Mth!M2692,Every_Mth!M2751,Every_Mth!M2810)</f>
        <v>496.83333333333331</v>
      </c>
      <c r="G214" s="61">
        <f>AVERAGE(Every_Mth!N2515,Every_Mth!N2574,Every_Mth!N2633,Every_Mth!N2692,Every_Mth!N2751,Every_Mth!N2810,Every_Mth!N2869,Every_Mth!N2928,Every_Mth!N2987,Every_Mth!N3046,Every_Mth!N3105,Every_Mth!N3164)</f>
        <v>799.75</v>
      </c>
      <c r="H214" s="61">
        <f>AVERAGE(Every_Mth!N2161,Every_Mth!N2220,Every_Mth!N2279,Every_Mth!N2338,Every_Mth!N2397,Every_Mth!N2456,Every_Mth!N2515,Every_Mth!N2574,Every_Mth!N2633,Every_Mth!N2692,Every_Mth!N2751,Every_Mth!N2810)</f>
        <v>832</v>
      </c>
      <c r="I214" s="61">
        <v>72</v>
      </c>
      <c r="J214" s="61">
        <v>463</v>
      </c>
      <c r="K214" s="61">
        <v>290</v>
      </c>
      <c r="L214" s="61"/>
      <c r="M214" s="40"/>
      <c r="N214" s="110">
        <v>871</v>
      </c>
      <c r="O214" s="110">
        <v>50</v>
      </c>
      <c r="P214" s="110">
        <v>351</v>
      </c>
      <c r="Q214" s="110">
        <v>212</v>
      </c>
      <c r="R214" s="110">
        <v>99</v>
      </c>
      <c r="S214" s="19">
        <v>6.0999999999999999E-2</v>
      </c>
      <c r="T214" s="48">
        <v>1202.935349824179</v>
      </c>
    </row>
    <row r="215" spans="1:20">
      <c r="A215" s="13" t="s">
        <v>140</v>
      </c>
      <c r="B215" s="14" t="s">
        <v>75</v>
      </c>
      <c r="C215" s="14">
        <v>2015</v>
      </c>
      <c r="D215" s="14" t="s">
        <v>101</v>
      </c>
      <c r="E215" s="61">
        <f>AVERAGE(Every_Mth!M2516,Every_Mth!M2575,Every_Mth!M2634,Every_Mth!M2693,Every_Mth!M2752,Every_Mth!M2811,Every_Mth!M2870,Every_Mth!M2929,Every_Mth!M2988,Every_Mth!M3047,Every_Mth!M3106,Every_Mth!M3165)</f>
        <v>23317</v>
      </c>
      <c r="F215" s="61">
        <f>AVERAGE(Every_Mth!M2162,Every_Mth!M2221,Every_Mth!M2280,Every_Mth!M2339,Every_Mth!M2398,Every_Mth!M2457,Every_Mth!M2516,Every_Mth!M2575,Every_Mth!M2634,Every_Mth!M2693,Every_Mth!M2752,Every_Mth!M2811)</f>
        <v>23102.833333333332</v>
      </c>
      <c r="G215" s="61">
        <f>AVERAGE(Every_Mth!N2516,Every_Mth!N2575,Every_Mth!N2634,Every_Mth!N2693,Every_Mth!N2752,Every_Mth!N2811,Every_Mth!N2870,Every_Mth!N2929,Every_Mth!N2988,Every_Mth!N3047,Every_Mth!N3106,Every_Mth!N3165)</f>
        <v>51916.666666666664</v>
      </c>
      <c r="H215" s="61">
        <f>AVERAGE(Every_Mth!N2162,Every_Mth!N2221,Every_Mth!N2280,Every_Mth!N2339,Every_Mth!N2398,Every_Mth!N2457,Every_Mth!N2516,Every_Mth!N2575,Every_Mth!N2634,Every_Mth!N2693,Every_Mth!N2752,Every_Mth!N2811)</f>
        <v>51644.833333333336</v>
      </c>
      <c r="I215" s="61">
        <v>2984</v>
      </c>
      <c r="J215" s="61">
        <v>40553</v>
      </c>
      <c r="K215" s="61">
        <v>31763</v>
      </c>
      <c r="L215" s="61"/>
      <c r="M215" s="40"/>
      <c r="N215" s="110">
        <v>52261</v>
      </c>
      <c r="O215" s="110">
        <v>2416</v>
      </c>
      <c r="P215" s="110">
        <v>31750</v>
      </c>
      <c r="Q215" s="110">
        <v>23373</v>
      </c>
      <c r="R215" s="110">
        <v>8376</v>
      </c>
      <c r="S215" s="19">
        <v>8.1000000000000003E-2</v>
      </c>
      <c r="T215" s="48">
        <v>67987.332642685971</v>
      </c>
    </row>
    <row r="216" spans="1:20">
      <c r="A216" s="13" t="s">
        <v>141</v>
      </c>
      <c r="B216" s="14" t="s">
        <v>75</v>
      </c>
      <c r="C216" s="14">
        <v>2015</v>
      </c>
      <c r="D216" s="14" t="s">
        <v>101</v>
      </c>
      <c r="E216" s="61">
        <f>AVERAGE(Every_Mth!M2517,Every_Mth!M2576,Every_Mth!M2635,Every_Mth!M2694,Every_Mth!M2753,Every_Mth!M2812,Every_Mth!M2871,Every_Mth!M2930,Every_Mth!M2989,Every_Mth!M3048,Every_Mth!M3107,Every_Mth!M3166)</f>
        <v>3631.6666666666665</v>
      </c>
      <c r="F216" s="61">
        <f>AVERAGE(Every_Mth!M2163,Every_Mth!M2222,Every_Mth!M2281,Every_Mth!M2340,Every_Mth!M2399,Every_Mth!M2458,Every_Mth!M2517,Every_Mth!M2576,Every_Mth!M2635,Every_Mth!M2694,Every_Mth!M2753,Every_Mth!M2812)</f>
        <v>3632.0833333333335</v>
      </c>
      <c r="G216" s="61">
        <f>AVERAGE(Every_Mth!N2517,Every_Mth!N2576,Every_Mth!N2635,Every_Mth!N2694,Every_Mth!N2753,Every_Mth!N2812,Every_Mth!N2871,Every_Mth!N2930,Every_Mth!N2989,Every_Mth!N3048,Every_Mth!N3107,Every_Mth!N3166)</f>
        <v>7474.416666666667</v>
      </c>
      <c r="H216" s="61">
        <f>AVERAGE(Every_Mth!N2163,Every_Mth!N2222,Every_Mth!N2281,Every_Mth!N2340,Every_Mth!N2399,Every_Mth!N2458,Every_Mth!N2517,Every_Mth!N2576,Every_Mth!N2635,Every_Mth!N2694,Every_Mth!N2753,Every_Mth!N2812)</f>
        <v>7501.5</v>
      </c>
      <c r="I216" s="61">
        <v>562</v>
      </c>
      <c r="J216" s="61">
        <v>5159</v>
      </c>
      <c r="K216" s="61">
        <v>3742</v>
      </c>
      <c r="L216" s="61"/>
      <c r="M216" s="40"/>
      <c r="N216" s="110">
        <v>7705</v>
      </c>
      <c r="O216" s="110">
        <v>441</v>
      </c>
      <c r="P216" s="110">
        <v>4130</v>
      </c>
      <c r="Q216" s="110">
        <v>2947</v>
      </c>
      <c r="R216" s="110">
        <v>2093</v>
      </c>
      <c r="S216" s="19">
        <v>4.5999999999999999E-2</v>
      </c>
      <c r="T216" s="48">
        <v>19657.156549353978</v>
      </c>
    </row>
    <row r="217" spans="1:20">
      <c r="A217" s="13" t="s">
        <v>142</v>
      </c>
      <c r="B217" s="14" t="s">
        <v>75</v>
      </c>
      <c r="C217" s="14">
        <v>2015</v>
      </c>
      <c r="D217" s="14" t="s">
        <v>101</v>
      </c>
      <c r="E217" s="61">
        <f>AVERAGE(Every_Mth!M2518,Every_Mth!M2577,Every_Mth!M2636,Every_Mth!M2695,Every_Mth!M2754,Every_Mth!M2813,Every_Mth!M2872,Every_Mth!M2931,Every_Mth!M2990,Every_Mth!M3049,Every_Mth!M3108,Every_Mth!M3167)</f>
        <v>4322.166666666667</v>
      </c>
      <c r="F217" s="61">
        <f>AVERAGE(Every_Mth!M2164,Every_Mth!M2223,Every_Mth!M2282,Every_Mth!M2341,Every_Mth!M2400,Every_Mth!M2459,Every_Mth!M2518,Every_Mth!M2577,Every_Mth!M2636,Every_Mth!M2695,Every_Mth!M2754,Every_Mth!M2813)</f>
        <v>4271.916666666667</v>
      </c>
      <c r="G217" s="61">
        <f>AVERAGE(Every_Mth!N2518,Every_Mth!N2577,Every_Mth!N2636,Every_Mth!N2695,Every_Mth!N2754,Every_Mth!N2813,Every_Mth!N2872,Every_Mth!N2931,Every_Mth!N2990,Every_Mth!N3049,Every_Mth!N3108,Every_Mth!N3167)</f>
        <v>7759.916666666667</v>
      </c>
      <c r="H217" s="61">
        <f>AVERAGE(Every_Mth!N2164,Every_Mth!N2223,Every_Mth!N2282,Every_Mth!N2341,Every_Mth!N2400,Every_Mth!N2459,Every_Mth!N2518,Every_Mth!N2577,Every_Mth!N2636,Every_Mth!N2695,Every_Mth!N2754,Every_Mth!N2813)</f>
        <v>7736.583333333333</v>
      </c>
      <c r="I217" s="61">
        <v>813</v>
      </c>
      <c r="J217" s="61">
        <v>3576</v>
      </c>
      <c r="K217" s="61">
        <v>364</v>
      </c>
      <c r="L217" s="61"/>
      <c r="M217" s="40"/>
      <c r="N217" s="110">
        <v>8009</v>
      </c>
      <c r="O217" s="110">
        <v>662</v>
      </c>
      <c r="P217" s="110">
        <v>2895</v>
      </c>
      <c r="Q217" s="110">
        <v>280</v>
      </c>
      <c r="R217" s="110">
        <v>1806</v>
      </c>
      <c r="S217" s="19">
        <v>5.5E-2</v>
      </c>
      <c r="T217" s="48">
        <v>18076.102852228705</v>
      </c>
    </row>
    <row r="218" spans="1:20">
      <c r="A218" s="13" t="s">
        <v>143</v>
      </c>
      <c r="B218" s="14" t="s">
        <v>74</v>
      </c>
      <c r="C218" s="14">
        <v>2015</v>
      </c>
      <c r="D218" s="14" t="s">
        <v>101</v>
      </c>
      <c r="E218" s="61">
        <f>AVERAGE(Every_Mth!M2519,Every_Mth!M2578,Every_Mth!M2637,Every_Mth!M2696,Every_Mth!M2755,Every_Mth!M2814,Every_Mth!M2873,Every_Mth!M2932,Every_Mth!M2991,Every_Mth!M3050,Every_Mth!M3109,Every_Mth!M3168)</f>
        <v>124134.75</v>
      </c>
      <c r="F218" s="61">
        <f>AVERAGE(Every_Mth!M2165,Every_Mth!M2224,Every_Mth!M2283,Every_Mth!M2342,Every_Mth!M2401,Every_Mth!M2460,Every_Mth!M2519,Every_Mth!M2578,Every_Mth!M2637,Every_Mth!M2696,Every_Mth!M2755,Every_Mth!M2814)</f>
        <v>122873.5</v>
      </c>
      <c r="G218" s="61">
        <f>AVERAGE(Every_Mth!N2519,Every_Mth!N2578,Every_Mth!N2637,Every_Mth!N2696,Every_Mth!N2755,Every_Mth!N2814,Every_Mth!N2873,Every_Mth!N2932,Every_Mth!N2991,Every_Mth!N3050,Every_Mth!N3109,Every_Mth!N3168)</f>
        <v>257279.66666666666</v>
      </c>
      <c r="H218" s="61">
        <f>AVERAGE(Every_Mth!N2165,Every_Mth!N2224,Every_Mth!N2283,Every_Mth!N2342,Every_Mth!N2401,Every_Mth!N2460,Every_Mth!N2519,Every_Mth!N2578,Every_Mth!N2637,Every_Mth!N2696,Every_Mth!N2755,Every_Mth!N2814)</f>
        <v>256994.91666666666</v>
      </c>
      <c r="I218" s="61">
        <v>22825</v>
      </c>
      <c r="J218" s="61">
        <v>165520</v>
      </c>
      <c r="K218" s="61">
        <v>137793</v>
      </c>
      <c r="L218" s="61"/>
      <c r="M218" s="40"/>
      <c r="N218" s="110">
        <v>262575</v>
      </c>
      <c r="O218" s="110">
        <v>18936</v>
      </c>
      <c r="P218" s="110">
        <v>141215</v>
      </c>
      <c r="Q218" s="110">
        <v>117427</v>
      </c>
      <c r="R218" s="110">
        <v>68296</v>
      </c>
      <c r="S218" s="19">
        <v>4.4999999999999998E-2</v>
      </c>
      <c r="T218" s="48">
        <v>420793.16996716603</v>
      </c>
    </row>
    <row r="219" spans="1:20">
      <c r="A219" s="13" t="s">
        <v>144</v>
      </c>
      <c r="B219" s="14" t="s">
        <v>74</v>
      </c>
      <c r="C219" s="14">
        <v>2015</v>
      </c>
      <c r="D219" s="14" t="s">
        <v>101</v>
      </c>
      <c r="E219" s="61">
        <f>AVERAGE(Every_Mth!M2520,Every_Mth!M2579,Every_Mth!M2638,Every_Mth!M2697,Every_Mth!M2756,Every_Mth!M2815,Every_Mth!M2874,Every_Mth!M2933,Every_Mth!M2992,Every_Mth!M3051,Every_Mth!M3110,Every_Mth!M3169)</f>
        <v>9371.4166666666661</v>
      </c>
      <c r="F219" s="61">
        <f>AVERAGE(Every_Mth!M2166,Every_Mth!M2225,Every_Mth!M2284,Every_Mth!M2343,Every_Mth!M2402,Every_Mth!M2461,Every_Mth!M2520,Every_Mth!M2579,Every_Mth!M2638,Every_Mth!M2697,Every_Mth!M2756,Every_Mth!M2815)</f>
        <v>9394.0833333333339</v>
      </c>
      <c r="G219" s="61">
        <f>AVERAGE(Every_Mth!N2520,Every_Mth!N2579,Every_Mth!N2638,Every_Mth!N2697,Every_Mth!N2756,Every_Mth!N2815,Every_Mth!N2874,Every_Mth!N2933,Every_Mth!N2992,Every_Mth!N3051,Every_Mth!N3110,Every_Mth!N3169)</f>
        <v>17996.5</v>
      </c>
      <c r="H219" s="61">
        <f>AVERAGE(Every_Mth!N2166,Every_Mth!N2225,Every_Mth!N2284,Every_Mth!N2343,Every_Mth!N2402,Every_Mth!N2461,Every_Mth!N2520,Every_Mth!N2579,Every_Mth!N2638,Every_Mth!N2697,Every_Mth!N2756,Every_Mth!N2815)</f>
        <v>18227.416666666668</v>
      </c>
      <c r="I219" s="61">
        <v>1857</v>
      </c>
      <c r="J219" s="61">
        <v>9829</v>
      </c>
      <c r="K219" s="61">
        <v>2411</v>
      </c>
      <c r="L219" s="61"/>
      <c r="M219" s="40"/>
      <c r="N219" s="110">
        <v>18310</v>
      </c>
      <c r="O219" s="110">
        <v>1517</v>
      </c>
      <c r="P219" s="110">
        <v>7520</v>
      </c>
      <c r="Q219" s="110">
        <v>1899</v>
      </c>
      <c r="R219" s="110">
        <v>5127</v>
      </c>
      <c r="S219" s="19">
        <v>0.05</v>
      </c>
      <c r="T219" s="48">
        <v>38477.516081597299</v>
      </c>
    </row>
    <row r="220" spans="1:20">
      <c r="A220" s="13" t="s">
        <v>145</v>
      </c>
      <c r="B220" s="14" t="s">
        <v>75</v>
      </c>
      <c r="C220" s="14">
        <v>2015</v>
      </c>
      <c r="D220" s="14" t="s">
        <v>101</v>
      </c>
      <c r="E220" s="61">
        <f>AVERAGE(Every_Mth!M2521,Every_Mth!M2580,Every_Mth!M2639,Every_Mth!M2698,Every_Mth!M2757,Every_Mth!M2816,Every_Mth!M2875,Every_Mth!M2934,Every_Mth!M2993,Every_Mth!M3052,Every_Mth!M3111,Every_Mth!M3170)</f>
        <v>1139.25</v>
      </c>
      <c r="F220" s="61">
        <f>AVERAGE(Every_Mth!M2167,Every_Mth!M2226,Every_Mth!M2285,Every_Mth!M2344,Every_Mth!M2403,Every_Mth!M2462,Every_Mth!M2521,Every_Mth!M2580,Every_Mth!M2639,Every_Mth!M2698,Every_Mth!M2757,Every_Mth!M2816)</f>
        <v>1094.9166666666667</v>
      </c>
      <c r="G220" s="61">
        <f>AVERAGE(Every_Mth!N2521,Every_Mth!N2580,Every_Mth!N2639,Every_Mth!N2698,Every_Mth!N2757,Every_Mth!N2816,Every_Mth!N2875,Every_Mth!N2934,Every_Mth!N2993,Every_Mth!N3052,Every_Mth!N3111,Every_Mth!N3170)</f>
        <v>2124.75</v>
      </c>
      <c r="H220" s="61">
        <f>AVERAGE(Every_Mth!N2167,Every_Mth!N2226,Every_Mth!N2285,Every_Mth!N2344,Every_Mth!N2403,Every_Mth!N2462,Every_Mth!N2521,Every_Mth!N2580,Every_Mth!N2639,Every_Mth!N2698,Every_Mth!N2757,Every_Mth!N2816)</f>
        <v>2050.25</v>
      </c>
      <c r="I220" s="61">
        <v>160</v>
      </c>
      <c r="J220" s="61">
        <v>961</v>
      </c>
      <c r="K220" s="61">
        <v>53</v>
      </c>
      <c r="L220" s="61"/>
      <c r="M220" s="40"/>
      <c r="N220" s="110">
        <v>2057</v>
      </c>
      <c r="O220" s="110">
        <v>131</v>
      </c>
      <c r="P220" s="110">
        <v>769</v>
      </c>
      <c r="Q220" s="110">
        <v>39</v>
      </c>
      <c r="R220" s="110">
        <v>656</v>
      </c>
      <c r="S220" s="19">
        <v>0.10400000000000001</v>
      </c>
      <c r="T220" s="48">
        <v>3447.5723620028475</v>
      </c>
    </row>
    <row r="221" spans="1:20">
      <c r="A221" s="13" t="s">
        <v>146</v>
      </c>
      <c r="B221" s="14" t="s">
        <v>75</v>
      </c>
      <c r="C221" s="14">
        <v>2015</v>
      </c>
      <c r="D221" s="14" t="s">
        <v>101</v>
      </c>
      <c r="E221" s="61">
        <f>AVERAGE(Every_Mth!M2522,Every_Mth!M2581,Every_Mth!M2640,Every_Mth!M2699,Every_Mth!M2758,Every_Mth!M2817,Every_Mth!M2876,Every_Mth!M2935,Every_Mth!M2994,Every_Mth!M3053,Every_Mth!M3112,Every_Mth!M3171)</f>
        <v>130333.58333333333</v>
      </c>
      <c r="F221" s="61">
        <f>AVERAGE(Every_Mth!M2168,Every_Mth!M2227,Every_Mth!M2286,Every_Mth!M2345,Every_Mth!M2404,Every_Mth!M2463,Every_Mth!M2522,Every_Mth!M2581,Every_Mth!M2640,Every_Mth!M2699,Every_Mth!M2758,Every_Mth!M2817)</f>
        <v>129097.25</v>
      </c>
      <c r="G221" s="61">
        <f>AVERAGE(Every_Mth!N2522,Every_Mth!N2581,Every_Mth!N2640,Every_Mth!N2699,Every_Mth!N2758,Every_Mth!N2817,Every_Mth!N2876,Every_Mth!N2935,Every_Mth!N2994,Every_Mth!N3053,Every_Mth!N3112,Every_Mth!N3171)</f>
        <v>293524</v>
      </c>
      <c r="H221" s="61">
        <f>AVERAGE(Every_Mth!N2168,Every_Mth!N2227,Every_Mth!N2286,Every_Mth!N2345,Every_Mth!N2404,Every_Mth!N2463,Every_Mth!N2522,Every_Mth!N2581,Every_Mth!N2640,Every_Mth!N2699,Every_Mth!N2758,Every_Mth!N2817)</f>
        <v>294433.16666666669</v>
      </c>
      <c r="I221" s="61">
        <v>18121</v>
      </c>
      <c r="J221" s="61">
        <v>184930</v>
      </c>
      <c r="K221" s="61">
        <v>81846</v>
      </c>
      <c r="L221" s="61"/>
      <c r="M221" s="40"/>
      <c r="N221" s="110">
        <v>304463</v>
      </c>
      <c r="O221" s="110">
        <v>14635</v>
      </c>
      <c r="P221" s="110">
        <v>154733</v>
      </c>
      <c r="Q221" s="110">
        <v>66547</v>
      </c>
      <c r="R221" s="110">
        <v>58059</v>
      </c>
      <c r="S221" s="19">
        <v>6.7000000000000004E-2</v>
      </c>
      <c r="T221" s="48">
        <v>423742.19064784935</v>
      </c>
    </row>
    <row r="222" spans="1:20">
      <c r="A222" s="13" t="s">
        <v>147</v>
      </c>
      <c r="B222" s="14" t="s">
        <v>74</v>
      </c>
      <c r="C222" s="14">
        <v>2015</v>
      </c>
      <c r="D222" s="14" t="s">
        <v>101</v>
      </c>
      <c r="E222" s="61">
        <f>AVERAGE(Every_Mth!M2523,Every_Mth!M2582,Every_Mth!M2641,Every_Mth!M2700,Every_Mth!M2759,Every_Mth!M2818,Every_Mth!M2877,Every_Mth!M2936,Every_Mth!M2995,Every_Mth!M3054,Every_Mth!M3113,Every_Mth!M3172)</f>
        <v>104378.5</v>
      </c>
      <c r="F222" s="61">
        <f>AVERAGE(Every_Mth!M2169,Every_Mth!M2228,Every_Mth!M2287,Every_Mth!M2346,Every_Mth!M2405,Every_Mth!M2464,Every_Mth!M2523,Every_Mth!M2582,Every_Mth!M2641,Every_Mth!M2700,Every_Mth!M2759,Every_Mth!M2818)</f>
        <v>104581.08333333333</v>
      </c>
      <c r="G222" s="61">
        <f>AVERAGE(Every_Mth!N2523,Every_Mth!N2582,Every_Mth!N2641,Every_Mth!N2700,Every_Mth!N2759,Every_Mth!N2818,Every_Mth!N2877,Every_Mth!N2936,Every_Mth!N2995,Every_Mth!N3054,Every_Mth!N3113,Every_Mth!N3172)</f>
        <v>218282.5</v>
      </c>
      <c r="H222" s="61">
        <f>AVERAGE(Every_Mth!N2169,Every_Mth!N2228,Every_Mth!N2287,Every_Mth!N2346,Every_Mth!N2405,Every_Mth!N2464,Every_Mth!N2523,Every_Mth!N2582,Every_Mth!N2641,Every_Mth!N2700,Every_Mth!N2759,Every_Mth!N2818)</f>
        <v>219942.75</v>
      </c>
      <c r="I222" s="61">
        <v>11837</v>
      </c>
      <c r="J222" s="61">
        <v>123044</v>
      </c>
      <c r="K222" s="61">
        <v>57891</v>
      </c>
      <c r="L222" s="61"/>
      <c r="M222" s="40"/>
      <c r="N222" s="110">
        <v>224968</v>
      </c>
      <c r="O222" s="110">
        <v>9586</v>
      </c>
      <c r="P222" s="110">
        <v>104370</v>
      </c>
      <c r="Q222" s="110">
        <v>48606</v>
      </c>
      <c r="R222" s="110">
        <v>62730</v>
      </c>
      <c r="S222" s="19">
        <v>0.06</v>
      </c>
      <c r="T222" s="48">
        <v>264162.85269416921</v>
      </c>
    </row>
    <row r="223" spans="1:20">
      <c r="A223" s="13" t="s">
        <v>148</v>
      </c>
      <c r="B223" s="14" t="s">
        <v>75</v>
      </c>
      <c r="C223" s="14">
        <v>2015</v>
      </c>
      <c r="D223" s="14" t="s">
        <v>101</v>
      </c>
      <c r="E223" s="61">
        <f>AVERAGE(Every_Mth!M2524,Every_Mth!M2583,Every_Mth!M2642,Every_Mth!M2701,Every_Mth!M2760,Every_Mth!M2819,Every_Mth!M2878,Every_Mth!M2937,Every_Mth!M2996,Every_Mth!M3055,Every_Mth!M3114,Every_Mth!M3173)</f>
        <v>2669.75</v>
      </c>
      <c r="F223" s="61">
        <f>AVERAGE(Every_Mth!M2170,Every_Mth!M2229,Every_Mth!M2288,Every_Mth!M2347,Every_Mth!M2406,Every_Mth!M2465,Every_Mth!M2524,Every_Mth!M2583,Every_Mth!M2642,Every_Mth!M2701,Every_Mth!M2760,Every_Mth!M2819)</f>
        <v>2722.5833333333335</v>
      </c>
      <c r="G223" s="61">
        <f>AVERAGE(Every_Mth!N2524,Every_Mth!N2583,Every_Mth!N2642,Every_Mth!N2701,Every_Mth!N2760,Every_Mth!N2819,Every_Mth!N2878,Every_Mth!N2937,Every_Mth!N2996,Every_Mth!N3055,Every_Mth!N3114,Every_Mth!N3173)</f>
        <v>5917.75</v>
      </c>
      <c r="H223" s="61">
        <f>AVERAGE(Every_Mth!N2170,Every_Mth!N2229,Every_Mth!N2288,Every_Mth!N2347,Every_Mth!N2406,Every_Mth!N2465,Every_Mth!N2524,Every_Mth!N2583,Every_Mth!N2642,Every_Mth!N2701,Every_Mth!N2760,Every_Mth!N2819)</f>
        <v>6089.333333333333</v>
      </c>
      <c r="I223" s="61">
        <v>367</v>
      </c>
      <c r="J223" s="61">
        <v>4065</v>
      </c>
      <c r="K223" s="61">
        <v>2281</v>
      </c>
      <c r="L223" s="61"/>
      <c r="M223" s="40"/>
      <c r="N223" s="110">
        <v>6220</v>
      </c>
      <c r="O223" s="110">
        <v>310</v>
      </c>
      <c r="P223" s="110">
        <v>3222</v>
      </c>
      <c r="Q223" s="110">
        <v>1760</v>
      </c>
      <c r="R223" s="110">
        <v>900</v>
      </c>
      <c r="S223" s="19">
        <v>7.5999999999999998E-2</v>
      </c>
      <c r="T223" s="48">
        <v>7772.2114419793561</v>
      </c>
    </row>
    <row r="224" spans="1:20">
      <c r="A224" s="13" t="s">
        <v>149</v>
      </c>
      <c r="B224" s="14" t="s">
        <v>75</v>
      </c>
      <c r="C224" s="14">
        <v>2015</v>
      </c>
      <c r="D224" s="14" t="s">
        <v>101</v>
      </c>
      <c r="E224" s="61">
        <f>AVERAGE(Every_Mth!M2525,Every_Mth!M2584,Every_Mth!M2643,Every_Mth!M2702,Every_Mth!M2761,Every_Mth!M2820,Every_Mth!M2879,Every_Mth!M2938,Every_Mth!M2997,Every_Mth!M3056,Every_Mth!M3115,Every_Mth!M3174)</f>
        <v>180992.08333333334</v>
      </c>
      <c r="F224" s="61">
        <f>AVERAGE(Every_Mth!M2171,Every_Mth!M2230,Every_Mth!M2289,Every_Mth!M2348,Every_Mth!M2407,Every_Mth!M2466,Every_Mth!M2525,Every_Mth!M2584,Every_Mth!M2643,Every_Mth!M2702,Every_Mth!M2761,Every_Mth!M2820)</f>
        <v>180278.83333333334</v>
      </c>
      <c r="G224" s="61">
        <f>AVERAGE(Every_Mth!N2525,Every_Mth!N2584,Every_Mth!N2643,Every_Mth!N2702,Every_Mth!N2761,Every_Mth!N2820,Every_Mth!N2879,Every_Mth!N2938,Every_Mth!N2997,Every_Mth!N3056,Every_Mth!N3115,Every_Mth!N3174)</f>
        <v>398783.58333333331</v>
      </c>
      <c r="H224" s="61">
        <f>AVERAGE(Every_Mth!N2171,Every_Mth!N2230,Every_Mth!N2289,Every_Mth!N2348,Every_Mth!N2407,Every_Mth!N2466,Every_Mth!N2525,Every_Mth!N2584,Every_Mth!N2643,Every_Mth!N2702,Every_Mth!N2761,Every_Mth!N2820)</f>
        <v>401294.33333333331</v>
      </c>
      <c r="I224" s="61">
        <v>22887</v>
      </c>
      <c r="J224" s="61">
        <v>234835</v>
      </c>
      <c r="K224" s="61">
        <v>85947</v>
      </c>
      <c r="L224" s="61"/>
      <c r="M224" s="40"/>
      <c r="N224" s="110">
        <v>407608</v>
      </c>
      <c r="O224" s="110">
        <v>18789</v>
      </c>
      <c r="P224" s="110">
        <v>201521</v>
      </c>
      <c r="Q224" s="110">
        <v>71699</v>
      </c>
      <c r="R224" s="110">
        <v>68072</v>
      </c>
      <c r="S224" s="19">
        <v>6.5000000000000002E-2</v>
      </c>
      <c r="T224" s="48">
        <v>433056.80317530752</v>
      </c>
    </row>
    <row r="225" spans="1:20">
      <c r="A225" s="13" t="s">
        <v>150</v>
      </c>
      <c r="B225" s="14" t="s">
        <v>74</v>
      </c>
      <c r="C225" s="14">
        <v>2015</v>
      </c>
      <c r="D225" s="14" t="s">
        <v>101</v>
      </c>
      <c r="E225" s="61">
        <f>AVERAGE(Every_Mth!M2526,Every_Mth!M2585,Every_Mth!M2644,Every_Mth!M2703,Every_Mth!M2762,Every_Mth!M2821,Every_Mth!M2880,Every_Mth!M2939,Every_Mth!M2998,Every_Mth!M3057,Every_Mth!M3116,Every_Mth!M3175)</f>
        <v>143570.75</v>
      </c>
      <c r="F225" s="61">
        <f>AVERAGE(Every_Mth!M2172,Every_Mth!M2231,Every_Mth!M2290,Every_Mth!M2349,Every_Mth!M2408,Every_Mth!M2467,Every_Mth!M2526,Every_Mth!M2585,Every_Mth!M2644,Every_Mth!M2703,Every_Mth!M2762,Every_Mth!M2821)</f>
        <v>142648</v>
      </c>
      <c r="G225" s="61">
        <f>AVERAGE(Every_Mth!N2526,Every_Mth!N2585,Every_Mth!N2644,Every_Mth!N2703,Every_Mth!N2762,Every_Mth!N2821,Every_Mth!N2880,Every_Mth!N2939,Every_Mth!N2998,Every_Mth!N3057,Every_Mth!N3116,Every_Mth!N3175)</f>
        <v>290731.08333333331</v>
      </c>
      <c r="H225" s="61">
        <f>AVERAGE(Every_Mth!N2172,Every_Mth!N2231,Every_Mth!N2290,Every_Mth!N2349,Every_Mth!N2408,Every_Mth!N2467,Every_Mth!N2526,Every_Mth!N2585,Every_Mth!N2644,Every_Mth!N2703,Every_Mth!N2762,Every_Mth!N2821)</f>
        <v>291172.5</v>
      </c>
      <c r="I225" s="61">
        <v>25885</v>
      </c>
      <c r="J225" s="61">
        <v>168267</v>
      </c>
      <c r="K225" s="61">
        <v>123936</v>
      </c>
      <c r="L225" s="61"/>
      <c r="M225" s="40"/>
      <c r="N225" s="110">
        <v>301798</v>
      </c>
      <c r="O225" s="110">
        <v>21309</v>
      </c>
      <c r="P225" s="110">
        <v>139244</v>
      </c>
      <c r="Q225" s="110">
        <v>102557</v>
      </c>
      <c r="R225" s="110">
        <v>76341</v>
      </c>
      <c r="S225" s="19">
        <v>5.2000000000000005E-2</v>
      </c>
      <c r="T225" s="48">
        <v>508224.43482990994</v>
      </c>
    </row>
    <row r="226" spans="1:20">
      <c r="A226" s="13" t="s">
        <v>151</v>
      </c>
      <c r="B226" s="14" t="s">
        <v>74</v>
      </c>
      <c r="C226" s="14">
        <v>2015</v>
      </c>
      <c r="D226" s="14" t="s">
        <v>101</v>
      </c>
      <c r="E226" s="61">
        <f>AVERAGE(Every_Mth!M2527,Every_Mth!M2586,Every_Mth!M2645,Every_Mth!M2704,Every_Mth!M2763,Every_Mth!M2822,Every_Mth!M2881,Every_Mth!M2940,Every_Mth!M2999,Every_Mth!M3058,Every_Mth!M3117,Every_Mth!M3176)</f>
        <v>34672.416666666664</v>
      </c>
      <c r="F226" s="61">
        <f>AVERAGE(Every_Mth!M2173,Every_Mth!M2232,Every_Mth!M2291,Every_Mth!M2350,Every_Mth!M2409,Every_Mth!M2468,Every_Mth!M2527,Every_Mth!M2586,Every_Mth!M2645,Every_Mth!M2704,Every_Mth!M2763,Every_Mth!M2822)</f>
        <v>33996.75</v>
      </c>
      <c r="G226" s="61">
        <f>AVERAGE(Every_Mth!N2527,Every_Mth!N2586,Every_Mth!N2645,Every_Mth!N2704,Every_Mth!N2763,Every_Mth!N2822,Every_Mth!N2881,Every_Mth!N2940,Every_Mth!N2999,Every_Mth!N3058,Every_Mth!N3117,Every_Mth!N3176)</f>
        <v>52767.333333333336</v>
      </c>
      <c r="H226" s="61">
        <f>AVERAGE(Every_Mth!N2173,Every_Mth!N2232,Every_Mth!N2291,Every_Mth!N2350,Every_Mth!N2409,Every_Mth!N2468,Every_Mth!N2527,Every_Mth!N2586,Every_Mth!N2645,Every_Mth!N2704,Every_Mth!N2763,Every_Mth!N2822)</f>
        <v>52042.25</v>
      </c>
      <c r="I226" s="61">
        <v>8552</v>
      </c>
      <c r="J226" s="61">
        <v>23126</v>
      </c>
      <c r="K226" s="61">
        <v>26371</v>
      </c>
      <c r="L226" s="61"/>
      <c r="M226" s="40"/>
      <c r="N226" s="110">
        <v>54149</v>
      </c>
      <c r="O226" s="110">
        <v>6983</v>
      </c>
      <c r="P226" s="110">
        <v>19320</v>
      </c>
      <c r="Q226" s="110">
        <v>21618</v>
      </c>
      <c r="R226" s="110">
        <v>37327</v>
      </c>
      <c r="S226" s="19">
        <v>3.6000000000000004E-2</v>
      </c>
      <c r="T226" s="48">
        <v>102650.87358145542</v>
      </c>
    </row>
    <row r="227" spans="1:20">
      <c r="A227" s="13" t="s">
        <v>152</v>
      </c>
      <c r="B227" s="14" t="s">
        <v>75</v>
      </c>
      <c r="C227" s="14">
        <v>2015</v>
      </c>
      <c r="D227" s="14" t="s">
        <v>101</v>
      </c>
      <c r="E227" s="61">
        <f>AVERAGE(Every_Mth!M2528,Every_Mth!M2587,Every_Mth!M2646,Every_Mth!M2705,Every_Mth!M2764,Every_Mth!M2823,Every_Mth!M2882,Every_Mth!M2941,Every_Mth!M3000,Every_Mth!M3059,Every_Mth!M3118,Every_Mth!M3177)</f>
        <v>52846.75</v>
      </c>
      <c r="F227" s="61">
        <f>AVERAGE(Every_Mth!M2174,Every_Mth!M2233,Every_Mth!M2292,Every_Mth!M2351,Every_Mth!M2410,Every_Mth!M2469,Every_Mth!M2528,Every_Mth!M2587,Every_Mth!M2646,Every_Mth!M2705,Every_Mth!M2764,Every_Mth!M2823)</f>
        <v>52985</v>
      </c>
      <c r="G227" s="61">
        <f>AVERAGE(Every_Mth!N2528,Every_Mth!N2587,Every_Mth!N2646,Every_Mth!N2705,Every_Mth!N2764,Every_Mth!N2823,Every_Mth!N2882,Every_Mth!N2941,Every_Mth!N3000,Every_Mth!N3059,Every_Mth!N3118,Every_Mth!N3177)</f>
        <v>119722.66666666667</v>
      </c>
      <c r="H227" s="61">
        <f>AVERAGE(Every_Mth!N2174,Every_Mth!N2233,Every_Mth!N2292,Every_Mth!N2351,Every_Mth!N2410,Every_Mth!N2469,Every_Mth!N2528,Every_Mth!N2587,Every_Mth!N2646,Every_Mth!N2705,Every_Mth!N2764,Every_Mth!N2823)</f>
        <v>121333.58333333333</v>
      </c>
      <c r="I227" s="61">
        <v>6110</v>
      </c>
      <c r="J227" s="61">
        <v>74545</v>
      </c>
      <c r="K227" s="61">
        <v>28986</v>
      </c>
      <c r="L227" s="61"/>
      <c r="M227" s="40"/>
      <c r="N227" s="110">
        <v>124789</v>
      </c>
      <c r="O227" s="110">
        <v>5030</v>
      </c>
      <c r="P227" s="110">
        <v>64478</v>
      </c>
      <c r="Q227" s="110">
        <v>24104</v>
      </c>
      <c r="R227" s="110">
        <v>27357</v>
      </c>
      <c r="S227" s="19">
        <v>8.900000000000001E-2</v>
      </c>
      <c r="T227" s="48">
        <v>131235.16986197117</v>
      </c>
    </row>
    <row r="228" spans="1:20">
      <c r="A228" s="13" t="s">
        <v>153</v>
      </c>
      <c r="B228" s="14" t="s">
        <v>74</v>
      </c>
      <c r="C228" s="14">
        <v>2015</v>
      </c>
      <c r="D228" s="14" t="s">
        <v>101</v>
      </c>
      <c r="E228" s="61">
        <f>AVERAGE(Every_Mth!M2529,Every_Mth!M2588,Every_Mth!M2647,Every_Mth!M2706,Every_Mth!M2765,Every_Mth!M2824,Every_Mth!M2883,Every_Mth!M2942,Every_Mth!M3001,Every_Mth!M3060,Every_Mth!M3119,Every_Mth!M3178)</f>
        <v>10104</v>
      </c>
      <c r="F228" s="61">
        <f>AVERAGE(Every_Mth!M2175,Every_Mth!M2234,Every_Mth!M2293,Every_Mth!M2352,Every_Mth!M2411,Every_Mth!M2470,Every_Mth!M2529,Every_Mth!M2588,Every_Mth!M2647,Every_Mth!M2706,Every_Mth!M2765,Every_Mth!M2824)</f>
        <v>10032.166666666666</v>
      </c>
      <c r="G228" s="61">
        <f>AVERAGE(Every_Mth!N2529,Every_Mth!N2588,Every_Mth!N2647,Every_Mth!N2706,Every_Mth!N2765,Every_Mth!N2824,Every_Mth!N2883,Every_Mth!N2942,Every_Mth!N3001,Every_Mth!N3060,Every_Mth!N3119,Every_Mth!N3178)</f>
        <v>18587.166666666668</v>
      </c>
      <c r="H228" s="61">
        <f>AVERAGE(Every_Mth!N2175,Every_Mth!N2234,Every_Mth!N2293,Every_Mth!N2352,Every_Mth!N2411,Every_Mth!N2470,Every_Mth!N2529,Every_Mth!N2588,Every_Mth!N2647,Every_Mth!N2706,Every_Mth!N2765,Every_Mth!N2824)</f>
        <v>18597.833333333332</v>
      </c>
      <c r="I228" s="61">
        <v>1754</v>
      </c>
      <c r="J228" s="61">
        <v>10311</v>
      </c>
      <c r="K228" s="61">
        <v>4211</v>
      </c>
      <c r="L228" s="61"/>
      <c r="M228" s="40"/>
      <c r="N228" s="110">
        <v>19289</v>
      </c>
      <c r="O228" s="110">
        <v>1443</v>
      </c>
      <c r="P228" s="110">
        <v>8334</v>
      </c>
      <c r="Q228" s="110">
        <v>3385</v>
      </c>
      <c r="R228" s="110">
        <v>4209</v>
      </c>
      <c r="S228" s="19">
        <v>4.5999999999999999E-2</v>
      </c>
      <c r="T228" s="48">
        <v>45501.527627105723</v>
      </c>
    </row>
    <row r="229" spans="1:20">
      <c r="A229" s="13" t="s">
        <v>154</v>
      </c>
      <c r="B229" s="14" t="s">
        <v>74</v>
      </c>
      <c r="C229" s="14">
        <v>2015</v>
      </c>
      <c r="D229" s="14" t="s">
        <v>101</v>
      </c>
      <c r="E229" s="61">
        <f>AVERAGE(Every_Mth!M2530,Every_Mth!M2589,Every_Mth!M2648,Every_Mth!M2707,Every_Mth!M2766,Every_Mth!M2825,Every_Mth!M2884,Every_Mth!M2943,Every_Mth!M3002,Every_Mth!M3061,Every_Mth!M3120,Every_Mth!M3179)</f>
        <v>15864.666666666666</v>
      </c>
      <c r="F229" s="61">
        <f>AVERAGE(Every_Mth!M2176,Every_Mth!M2235,Every_Mth!M2294,Every_Mth!M2353,Every_Mth!M2412,Every_Mth!M2471,Every_Mth!M2530,Every_Mth!M2589,Every_Mth!M2648,Every_Mth!M2707,Every_Mth!M2766,Every_Mth!M2825)</f>
        <v>16187.833333333334</v>
      </c>
      <c r="G229" s="61">
        <f>AVERAGE(Every_Mth!N2530,Every_Mth!N2589,Every_Mth!N2648,Every_Mth!N2707,Every_Mth!N2766,Every_Mth!N2825,Every_Mth!N2884,Every_Mth!N2943,Every_Mth!N3002,Every_Mth!N3061,Every_Mth!N3120,Every_Mth!N3179)</f>
        <v>30890.583333333332</v>
      </c>
      <c r="H229" s="61">
        <f>AVERAGE(Every_Mth!N2176,Every_Mth!N2235,Every_Mth!N2294,Every_Mth!N2353,Every_Mth!N2412,Every_Mth!N2471,Every_Mth!N2530,Every_Mth!N2589,Every_Mth!N2648,Every_Mth!N2707,Every_Mth!N2766,Every_Mth!N2825)</f>
        <v>31802.583333333332</v>
      </c>
      <c r="I229" s="61">
        <v>4279</v>
      </c>
      <c r="J229" s="61">
        <v>21195</v>
      </c>
      <c r="K229" s="61">
        <v>17806</v>
      </c>
      <c r="L229" s="61"/>
      <c r="M229" s="40"/>
      <c r="N229" s="110">
        <v>32663</v>
      </c>
      <c r="O229" s="110">
        <v>3523</v>
      </c>
      <c r="P229" s="110">
        <v>17117</v>
      </c>
      <c r="Q229" s="110">
        <v>14437</v>
      </c>
      <c r="R229" s="110">
        <v>10434</v>
      </c>
      <c r="S229" s="19">
        <v>3.4000000000000002E-2</v>
      </c>
      <c r="T229" s="48">
        <v>71863.839026630463</v>
      </c>
    </row>
    <row r="230" spans="1:20">
      <c r="A230" s="13" t="s">
        <v>155</v>
      </c>
      <c r="B230" s="14" t="s">
        <v>74</v>
      </c>
      <c r="C230" s="14">
        <v>2015</v>
      </c>
      <c r="D230" s="14" t="s">
        <v>101</v>
      </c>
      <c r="E230" s="61">
        <f>AVERAGE(Every_Mth!M2531,Every_Mth!M2590,Every_Mth!M2649,Every_Mth!M2708,Every_Mth!M2767,Every_Mth!M2826,Every_Mth!M2885,Every_Mth!M2944,Every_Mth!M3003,Every_Mth!M3062,Every_Mth!M3121,Every_Mth!M3180)</f>
        <v>18243.083333333332</v>
      </c>
      <c r="F230" s="61">
        <f>AVERAGE(Every_Mth!M2177,Every_Mth!M2236,Every_Mth!M2295,Every_Mth!M2354,Every_Mth!M2413,Every_Mth!M2472,Every_Mth!M2531,Every_Mth!M2590,Every_Mth!M2649,Every_Mth!M2708,Every_Mth!M2767,Every_Mth!M2826)</f>
        <v>17377.333333333332</v>
      </c>
      <c r="G230" s="61">
        <f>AVERAGE(Every_Mth!N2531,Every_Mth!N2590,Every_Mth!N2649,Every_Mth!N2708,Every_Mth!N2767,Every_Mth!N2826,Every_Mth!N2885,Every_Mth!N2944,Every_Mth!N3003,Every_Mth!N3062,Every_Mth!N3121,Every_Mth!N3180)</f>
        <v>38409</v>
      </c>
      <c r="H230" s="61">
        <f>AVERAGE(Every_Mth!N2177,Every_Mth!N2236,Every_Mth!N2295,Every_Mth!N2354,Every_Mth!N2413,Every_Mth!N2472,Every_Mth!N2531,Every_Mth!N2590,Every_Mth!N2649,Every_Mth!N2708,Every_Mth!N2767,Every_Mth!N2826)</f>
        <v>37310.083333333336</v>
      </c>
      <c r="I230" s="61">
        <v>2179</v>
      </c>
      <c r="J230" s="61">
        <v>28148</v>
      </c>
      <c r="K230" s="61">
        <v>19398</v>
      </c>
      <c r="L230" s="61"/>
      <c r="M230" s="40"/>
      <c r="N230" s="110">
        <v>37895</v>
      </c>
      <c r="O230" s="110">
        <v>1754</v>
      </c>
      <c r="P230" s="110">
        <v>21903</v>
      </c>
      <c r="Q230" s="110">
        <v>14578</v>
      </c>
      <c r="R230" s="110">
        <v>8191</v>
      </c>
      <c r="S230" s="19">
        <v>5.2999999999999999E-2</v>
      </c>
      <c r="T230" s="48">
        <v>73516.85468917375</v>
      </c>
    </row>
    <row r="231" spans="1:20">
      <c r="A231" s="13" t="s">
        <v>156</v>
      </c>
      <c r="B231" s="14" t="s">
        <v>74</v>
      </c>
      <c r="C231" s="14">
        <v>2015</v>
      </c>
      <c r="D231" s="14" t="s">
        <v>101</v>
      </c>
      <c r="E231" s="61">
        <f>AVERAGE(Every_Mth!M2532,Every_Mth!M2591,Every_Mth!M2650,Every_Mth!M2709,Every_Mth!M2768,Every_Mth!M2827,Every_Mth!M2886,Every_Mth!M2945,Every_Mth!M3004,Every_Mth!M3063,Every_Mth!M3122,Every_Mth!M3181)</f>
        <v>54386.916666666664</v>
      </c>
      <c r="F231" s="61">
        <f>AVERAGE(Every_Mth!M2178,Every_Mth!M2237,Every_Mth!M2296,Every_Mth!M2355,Every_Mth!M2414,Every_Mth!M2473,Every_Mth!M2532,Every_Mth!M2591,Every_Mth!M2650,Every_Mth!M2709,Every_Mth!M2768,Every_Mth!M2827)</f>
        <v>55268.5</v>
      </c>
      <c r="G231" s="61">
        <f>AVERAGE(Every_Mth!N2532,Every_Mth!N2591,Every_Mth!N2650,Every_Mth!N2709,Every_Mth!N2768,Every_Mth!N2827,Every_Mth!N2886,Every_Mth!N2945,Every_Mth!N3004,Every_Mth!N3063,Every_Mth!N3122,Every_Mth!N3181)</f>
        <v>107604.08333333333</v>
      </c>
      <c r="H231" s="61">
        <f>AVERAGE(Every_Mth!N2178,Every_Mth!N2237,Every_Mth!N2296,Every_Mth!N2355,Every_Mth!N2414,Every_Mth!N2473,Every_Mth!N2532,Every_Mth!N2591,Every_Mth!N2650,Every_Mth!N2709,Every_Mth!N2768,Every_Mth!N2827)</f>
        <v>110775.16666666667</v>
      </c>
      <c r="I231" s="61">
        <v>11866</v>
      </c>
      <c r="J231" s="61">
        <v>67584</v>
      </c>
      <c r="K231" s="61">
        <v>59122</v>
      </c>
      <c r="L231" s="61"/>
      <c r="M231" s="40"/>
      <c r="N231" s="110">
        <v>112356</v>
      </c>
      <c r="O231" s="110">
        <v>9780</v>
      </c>
      <c r="P231" s="110">
        <v>54927</v>
      </c>
      <c r="Q231" s="110">
        <v>48326</v>
      </c>
      <c r="R231" s="110">
        <v>42694</v>
      </c>
      <c r="S231" s="19">
        <v>4.2000000000000003E-2</v>
      </c>
      <c r="T231" s="48">
        <v>160882.03041679427</v>
      </c>
    </row>
    <row r="232" spans="1:20">
      <c r="A232" s="13" t="s">
        <v>157</v>
      </c>
      <c r="B232" s="14" t="s">
        <v>74</v>
      </c>
      <c r="C232" s="14">
        <v>2015</v>
      </c>
      <c r="D232" s="14" t="s">
        <v>101</v>
      </c>
      <c r="E232" s="61">
        <f>AVERAGE(Every_Mth!M2533,Every_Mth!M2592,Every_Mth!M2651,Every_Mth!M2710,Every_Mth!M2769,Every_Mth!M2828,Every_Mth!M2887,Every_Mth!M2946,Every_Mth!M3005,Every_Mth!M3064,Every_Mth!M3123,Every_Mth!M3182)</f>
        <v>14491.833333333334</v>
      </c>
      <c r="F232" s="61">
        <f>AVERAGE(Every_Mth!M2179,Every_Mth!M2238,Every_Mth!M2297,Every_Mth!M2356,Every_Mth!M2415,Every_Mth!M2474,Every_Mth!M2533,Every_Mth!M2592,Every_Mth!M2651,Every_Mth!M2710,Every_Mth!M2769,Every_Mth!M2828)</f>
        <v>13845.333333333334</v>
      </c>
      <c r="G232" s="61">
        <f>AVERAGE(Every_Mth!N2533,Every_Mth!N2592,Every_Mth!N2651,Every_Mth!N2710,Every_Mth!N2769,Every_Mth!N2828,Every_Mth!N2887,Every_Mth!N2946,Every_Mth!N3005,Every_Mth!N3064,Every_Mth!N3123,Every_Mth!N3182)</f>
        <v>26766.583333333332</v>
      </c>
      <c r="H232" s="61">
        <f>AVERAGE(Every_Mth!N2179,Every_Mth!N2238,Every_Mth!N2297,Every_Mth!N2356,Every_Mth!N2415,Every_Mth!N2474,Every_Mth!N2533,Every_Mth!N2592,Every_Mth!N2651,Every_Mth!N2710,Every_Mth!N2769,Every_Mth!N2828)</f>
        <v>26006.416666666668</v>
      </c>
      <c r="I232" s="61">
        <v>2375</v>
      </c>
      <c r="J232" s="61">
        <v>15311</v>
      </c>
      <c r="K232" s="61">
        <v>12072</v>
      </c>
      <c r="L232" s="61"/>
      <c r="M232" s="40"/>
      <c r="N232" s="110">
        <v>26143</v>
      </c>
      <c r="O232" s="110">
        <v>2023</v>
      </c>
      <c r="P232" s="110">
        <v>12562</v>
      </c>
      <c r="Q232" s="110">
        <v>9634</v>
      </c>
      <c r="R232" s="110">
        <v>4931</v>
      </c>
      <c r="S232" s="19">
        <v>7.4999999999999997E-2</v>
      </c>
      <c r="T232" s="48">
        <v>44874.516510386777</v>
      </c>
    </row>
    <row r="233" spans="1:20">
      <c r="A233" s="13" t="s">
        <v>158</v>
      </c>
      <c r="B233" s="14" t="s">
        <v>75</v>
      </c>
      <c r="C233" s="14">
        <v>2015</v>
      </c>
      <c r="D233" s="14" t="s">
        <v>101</v>
      </c>
      <c r="E233" s="61">
        <f>AVERAGE(Every_Mth!M2534,Every_Mth!M2593,Every_Mth!M2652,Every_Mth!M2711,Every_Mth!M2770,Every_Mth!M2829,Every_Mth!M2888,Every_Mth!M2947,Every_Mth!M3006,Every_Mth!M3065,Every_Mth!M3124,Every_Mth!M3183)</f>
        <v>13005.083333333334</v>
      </c>
      <c r="F233" s="61">
        <f>AVERAGE(Every_Mth!M2180,Every_Mth!M2239,Every_Mth!M2298,Every_Mth!M2357,Every_Mth!M2416,Every_Mth!M2475,Every_Mth!M2534,Every_Mth!M2593,Every_Mth!M2652,Every_Mth!M2711,Every_Mth!M2770,Every_Mth!M2829)</f>
        <v>13013.5</v>
      </c>
      <c r="G233" s="61">
        <f>AVERAGE(Every_Mth!N2534,Every_Mth!N2593,Every_Mth!N2652,Every_Mth!N2711,Every_Mth!N2770,Every_Mth!N2829,Every_Mth!N2888,Every_Mth!N2947,Every_Mth!N3006,Every_Mth!N3065,Every_Mth!N3124,Every_Mth!N3183)</f>
        <v>24845.833333333332</v>
      </c>
      <c r="H233" s="61">
        <f>AVERAGE(Every_Mth!N2180,Every_Mth!N2239,Every_Mth!N2298,Every_Mth!N2357,Every_Mth!N2416,Every_Mth!N2475,Every_Mth!N2534,Every_Mth!N2593,Every_Mth!N2652,Every_Mth!N2711,Every_Mth!N2770,Every_Mth!N2829)</f>
        <v>25061.833333333332</v>
      </c>
      <c r="I233" s="61">
        <v>1685</v>
      </c>
      <c r="J233" s="61">
        <v>12683</v>
      </c>
      <c r="K233" s="61">
        <v>628</v>
      </c>
      <c r="L233" s="61"/>
      <c r="M233" s="40"/>
      <c r="N233" s="110">
        <v>26167</v>
      </c>
      <c r="O233" s="110">
        <v>1342</v>
      </c>
      <c r="P233" s="110">
        <v>10429</v>
      </c>
      <c r="Q233" s="110">
        <v>500</v>
      </c>
      <c r="R233" s="110">
        <v>9252</v>
      </c>
      <c r="S233" s="19">
        <v>7.8E-2</v>
      </c>
      <c r="T233" s="48">
        <v>36163.91709251736</v>
      </c>
    </row>
    <row r="234" spans="1:20">
      <c r="A234" s="13" t="s">
        <v>159</v>
      </c>
      <c r="B234" s="14" t="s">
        <v>75</v>
      </c>
      <c r="C234" s="14">
        <v>2015</v>
      </c>
      <c r="D234" s="14" t="s">
        <v>101</v>
      </c>
      <c r="E234" s="61">
        <f>AVERAGE(Every_Mth!M2535,Every_Mth!M2594,Every_Mth!M2653,Every_Mth!M2712,Every_Mth!M2771,Every_Mth!M2830,Every_Mth!M2889,Every_Mth!M2948,Every_Mth!M3007,Every_Mth!M3066,Every_Mth!M3125,Every_Mth!M3184)</f>
        <v>162.66666666666666</v>
      </c>
      <c r="F234" s="61">
        <f>AVERAGE(Every_Mth!M2181,Every_Mth!M2240,Every_Mth!M2299,Every_Mth!M2358,Every_Mth!M2417,Every_Mth!M2476,Every_Mth!M2535,Every_Mth!M2594,Every_Mth!M2653,Every_Mth!M2712,Every_Mth!M2771,Every_Mth!M2830)</f>
        <v>171.5</v>
      </c>
      <c r="G234" s="61">
        <f>AVERAGE(Every_Mth!N2535,Every_Mth!N2594,Every_Mth!N2653,Every_Mth!N2712,Every_Mth!N2771,Every_Mth!N2830,Every_Mth!N2889,Every_Mth!N2948,Every_Mth!N3007,Every_Mth!N3066,Every_Mth!N3125,Every_Mth!N3184)</f>
        <v>290.75</v>
      </c>
      <c r="H234" s="61">
        <f>AVERAGE(Every_Mth!N2181,Every_Mth!N2240,Every_Mth!N2299,Every_Mth!N2358,Every_Mth!N2417,Every_Mth!N2476,Every_Mth!N2535,Every_Mth!N2594,Every_Mth!N2653,Every_Mth!N2712,Every_Mth!N2771,Every_Mth!N2830)</f>
        <v>312.5</v>
      </c>
      <c r="I234" s="61">
        <v>40</v>
      </c>
      <c r="J234" s="61">
        <v>131</v>
      </c>
      <c r="K234" s="61">
        <v>12</v>
      </c>
      <c r="L234" s="61"/>
      <c r="M234" s="40"/>
      <c r="N234" s="110">
        <v>332</v>
      </c>
      <c r="O234" s="110">
        <v>35</v>
      </c>
      <c r="P234" s="110">
        <v>93</v>
      </c>
      <c r="Q234" s="110">
        <v>11</v>
      </c>
      <c r="R234" s="110">
        <v>85</v>
      </c>
      <c r="S234" s="19">
        <v>0.09</v>
      </c>
      <c r="T234" s="48">
        <v>517.50934604434076</v>
      </c>
    </row>
    <row r="235" spans="1:20">
      <c r="A235" s="13" t="s">
        <v>160</v>
      </c>
      <c r="B235" s="14" t="s">
        <v>75</v>
      </c>
      <c r="C235" s="14">
        <v>2015</v>
      </c>
      <c r="D235" s="14" t="s">
        <v>101</v>
      </c>
      <c r="E235" s="61">
        <f>AVERAGE(Every_Mth!M2536,Every_Mth!M2595,Every_Mth!M2654,Every_Mth!M2713,Every_Mth!M2772,Every_Mth!M2831,Every_Mth!M2890,Every_Mth!M2949,Every_Mth!M3008,Every_Mth!M3067,Every_Mth!M3126,Every_Mth!M3185)</f>
        <v>3289.6666666666665</v>
      </c>
      <c r="F235" s="61">
        <f>AVERAGE(Every_Mth!M2182,Every_Mth!M2241,Every_Mth!M2300,Every_Mth!M2359,Every_Mth!M2418,Every_Mth!M2477,Every_Mth!M2536,Every_Mth!M2595,Every_Mth!M2654,Every_Mth!M2713,Every_Mth!M2772,Every_Mth!M2831)</f>
        <v>3276.5833333333335</v>
      </c>
      <c r="G235" s="61">
        <f>AVERAGE(Every_Mth!N2536,Every_Mth!N2595,Every_Mth!N2654,Every_Mth!N2713,Every_Mth!N2772,Every_Mth!N2831,Every_Mth!N2890,Every_Mth!N2949,Every_Mth!N3008,Every_Mth!N3067,Every_Mth!N3126,Every_Mth!N3185)</f>
        <v>6998.166666666667</v>
      </c>
      <c r="H235" s="61">
        <f>AVERAGE(Every_Mth!N2182,Every_Mth!N2241,Every_Mth!N2300,Every_Mth!N2359,Every_Mth!N2418,Every_Mth!N2477,Every_Mth!N2536,Every_Mth!N2595,Every_Mth!N2654,Every_Mth!N2713,Every_Mth!N2772,Every_Mth!N2831)</f>
        <v>7053.083333333333</v>
      </c>
      <c r="I235" s="61">
        <v>529</v>
      </c>
      <c r="J235" s="61">
        <v>3571</v>
      </c>
      <c r="K235" s="61">
        <v>270</v>
      </c>
      <c r="L235" s="61"/>
      <c r="M235" s="40"/>
      <c r="N235" s="110">
        <v>7164</v>
      </c>
      <c r="O235" s="110">
        <v>414</v>
      </c>
      <c r="P235" s="110">
        <v>2949</v>
      </c>
      <c r="Q235" s="110">
        <v>192</v>
      </c>
      <c r="R235" s="110">
        <v>2389</v>
      </c>
      <c r="S235" s="19">
        <v>9.4E-2</v>
      </c>
      <c r="T235" s="48">
        <v>11426.959750526816</v>
      </c>
    </row>
    <row r="236" spans="1:20">
      <c r="A236" s="13" t="s">
        <v>161</v>
      </c>
      <c r="B236" s="14" t="s">
        <v>74</v>
      </c>
      <c r="C236" s="14">
        <v>2015</v>
      </c>
      <c r="D236" s="14" t="s">
        <v>101</v>
      </c>
      <c r="E236" s="61">
        <f>AVERAGE(Every_Mth!M2537,Every_Mth!M2596,Every_Mth!M2655,Every_Mth!M2714,Every_Mth!M2773,Every_Mth!M2832,Every_Mth!M2891,Every_Mth!M2950,Every_Mth!M3009,Every_Mth!M3068,Every_Mth!M3127,Every_Mth!M3186)</f>
        <v>22981.083333333332</v>
      </c>
      <c r="F236" s="61">
        <f>AVERAGE(Every_Mth!M2183,Every_Mth!M2242,Every_Mth!M2301,Every_Mth!M2360,Every_Mth!M2419,Every_Mth!M2478,Every_Mth!M2537,Every_Mth!M2596,Every_Mth!M2655,Every_Mth!M2714,Every_Mth!M2773,Every_Mth!M2832)</f>
        <v>22903.916666666668</v>
      </c>
      <c r="G236" s="61">
        <f>AVERAGE(Every_Mth!N2537,Every_Mth!N2596,Every_Mth!N2655,Every_Mth!N2714,Every_Mth!N2773,Every_Mth!N2832,Every_Mth!N2891,Every_Mth!N2950,Every_Mth!N3009,Every_Mth!N3068,Every_Mth!N3127,Every_Mth!N3186)</f>
        <v>43641.5</v>
      </c>
      <c r="H236" s="61">
        <f>AVERAGE(Every_Mth!N2183,Every_Mth!N2242,Every_Mth!N2301,Every_Mth!N2360,Every_Mth!N2419,Every_Mth!N2478,Every_Mth!N2537,Every_Mth!N2596,Every_Mth!N2655,Every_Mth!N2714,Every_Mth!N2773,Every_Mth!N2832)</f>
        <v>43943.416666666664</v>
      </c>
      <c r="I236" s="61">
        <v>3120</v>
      </c>
      <c r="J236" s="61">
        <v>25381</v>
      </c>
      <c r="K236" s="61">
        <v>8830</v>
      </c>
      <c r="L236" s="61"/>
      <c r="M236" s="40"/>
      <c r="N236" s="110">
        <v>45857</v>
      </c>
      <c r="O236" s="110">
        <v>2537</v>
      </c>
      <c r="P236" s="110">
        <v>20554</v>
      </c>
      <c r="Q236" s="110">
        <v>6980</v>
      </c>
      <c r="R236" s="110">
        <v>11654</v>
      </c>
      <c r="S236" s="19">
        <v>6.0999999999999999E-2</v>
      </c>
      <c r="T236" s="48">
        <v>65104.991393786215</v>
      </c>
    </row>
    <row r="237" spans="1:20">
      <c r="A237" s="13" t="s">
        <v>162</v>
      </c>
      <c r="B237" s="14" t="s">
        <v>74</v>
      </c>
      <c r="C237" s="14">
        <v>2015</v>
      </c>
      <c r="D237" s="14" t="s">
        <v>101</v>
      </c>
      <c r="E237" s="61">
        <f>AVERAGE(Every_Mth!M2538,Every_Mth!M2597,Every_Mth!M2656,Every_Mth!M2715,Every_Mth!M2774,Every_Mth!M2833,Every_Mth!M2892,Every_Mth!M2951,Every_Mth!M3010,Every_Mth!M3069,Every_Mth!M3128,Every_Mth!M3187)</f>
        <v>19731.166666666668</v>
      </c>
      <c r="F237" s="61">
        <f>AVERAGE(Every_Mth!M2184,Every_Mth!M2243,Every_Mth!M2302,Every_Mth!M2361,Every_Mth!M2420,Every_Mth!M2479,Every_Mth!M2538,Every_Mth!M2597,Every_Mth!M2656,Every_Mth!M2715,Every_Mth!M2774,Every_Mth!M2833)</f>
        <v>20042.25</v>
      </c>
      <c r="G237" s="61">
        <f>AVERAGE(Every_Mth!N2538,Every_Mth!N2597,Every_Mth!N2656,Every_Mth!N2715,Every_Mth!N2774,Every_Mth!N2833,Every_Mth!N2892,Every_Mth!N2951,Every_Mth!N3010,Every_Mth!N3069,Every_Mth!N3128,Every_Mth!N3187)</f>
        <v>35204.916666666664</v>
      </c>
      <c r="H237" s="61">
        <f>AVERAGE(Every_Mth!N2184,Every_Mth!N2243,Every_Mth!N2302,Every_Mth!N2361,Every_Mth!N2420,Every_Mth!N2479,Every_Mth!N2538,Every_Mth!N2597,Every_Mth!N2656,Every_Mth!N2715,Every_Mth!N2774,Every_Mth!N2833)</f>
        <v>35963.666666666664</v>
      </c>
      <c r="I237" s="61">
        <v>3870</v>
      </c>
      <c r="J237" s="61">
        <v>21537</v>
      </c>
      <c r="K237" s="61">
        <v>13316</v>
      </c>
      <c r="L237" s="61"/>
      <c r="M237" s="40"/>
      <c r="N237" s="110">
        <v>37807</v>
      </c>
      <c r="O237" s="110">
        <v>3199</v>
      </c>
      <c r="P237" s="110">
        <v>17640</v>
      </c>
      <c r="Q237" s="110">
        <v>10913</v>
      </c>
      <c r="R237" s="110">
        <v>8388</v>
      </c>
      <c r="S237" s="19">
        <v>4.4999999999999998E-2</v>
      </c>
      <c r="T237" s="48">
        <v>58010.09098079682</v>
      </c>
    </row>
    <row r="238" spans="1:20">
      <c r="A238" s="13" t="s">
        <v>163</v>
      </c>
      <c r="B238" s="14" t="s">
        <v>75</v>
      </c>
      <c r="C238" s="14">
        <v>2015</v>
      </c>
      <c r="D238" s="14" t="s">
        <v>101</v>
      </c>
      <c r="E238" s="61">
        <f>AVERAGE(Every_Mth!M2539,Every_Mth!M2598,Every_Mth!M2657,Every_Mth!M2716,Every_Mth!M2775,Every_Mth!M2834,Every_Mth!M2893,Every_Mth!M2952,Every_Mth!M3011,Every_Mth!M3070,Every_Mth!M3129,Every_Mth!M3188)</f>
        <v>42910.75</v>
      </c>
      <c r="F238" s="61">
        <f>AVERAGE(Every_Mth!M2185,Every_Mth!M2244,Every_Mth!M2303,Every_Mth!M2362,Every_Mth!M2421,Every_Mth!M2480,Every_Mth!M2539,Every_Mth!M2598,Every_Mth!M2657,Every_Mth!M2716,Every_Mth!M2775,Every_Mth!M2834)</f>
        <v>43234.833333333336</v>
      </c>
      <c r="G238" s="61">
        <f>AVERAGE(Every_Mth!N2539,Every_Mth!N2598,Every_Mth!N2657,Every_Mth!N2716,Every_Mth!N2775,Every_Mth!N2834,Every_Mth!N2893,Every_Mth!N2952,Every_Mth!N3011,Every_Mth!N3070,Every_Mth!N3129,Every_Mth!N3188)</f>
        <v>90703.333333333328</v>
      </c>
      <c r="H238" s="61">
        <f>AVERAGE(Every_Mth!N2185,Every_Mth!N2244,Every_Mth!N2303,Every_Mth!N2362,Every_Mth!N2421,Every_Mth!N2480,Every_Mth!N2539,Every_Mth!N2598,Every_Mth!N2657,Every_Mth!N2716,Every_Mth!N2775,Every_Mth!N2834)</f>
        <v>92177.916666666672</v>
      </c>
      <c r="I238" s="61">
        <v>4942</v>
      </c>
      <c r="J238" s="61">
        <v>54880</v>
      </c>
      <c r="K238" s="61">
        <v>21837</v>
      </c>
      <c r="L238" s="61"/>
      <c r="M238" s="40"/>
      <c r="N238" s="110">
        <v>95435</v>
      </c>
      <c r="O238" s="110">
        <v>4006</v>
      </c>
      <c r="P238" s="110">
        <v>46331</v>
      </c>
      <c r="Q238" s="110">
        <v>17652</v>
      </c>
      <c r="R238" s="110">
        <v>19884</v>
      </c>
      <c r="S238" s="19">
        <v>9.5000000000000001E-2</v>
      </c>
      <c r="T238" s="48">
        <v>105439.64707702218</v>
      </c>
    </row>
    <row r="239" spans="1:20">
      <c r="A239" s="13" t="s">
        <v>164</v>
      </c>
      <c r="B239" s="14" t="s">
        <v>75</v>
      </c>
      <c r="C239" s="14">
        <v>2015</v>
      </c>
      <c r="D239" s="14" t="s">
        <v>101</v>
      </c>
      <c r="E239" s="61">
        <f>AVERAGE(Every_Mth!M2540,Every_Mth!M2599,Every_Mth!M2658,Every_Mth!M2717,Every_Mth!M2776,Every_Mth!M2835,Every_Mth!M2894,Every_Mth!M2953,Every_Mth!M3012,Every_Mth!M3071,Every_Mth!M3130,Every_Mth!M3189)</f>
        <v>5782</v>
      </c>
      <c r="F239" s="61">
        <f>AVERAGE(Every_Mth!M2186,Every_Mth!M2245,Every_Mth!M2304,Every_Mth!M2363,Every_Mth!M2422,Every_Mth!M2481,Every_Mth!M2540,Every_Mth!M2599,Every_Mth!M2658,Every_Mth!M2717,Every_Mth!M2776,Every_Mth!M2835)</f>
        <v>5693.5</v>
      </c>
      <c r="G239" s="61">
        <f>AVERAGE(Every_Mth!N2540,Every_Mth!N2599,Every_Mth!N2658,Every_Mth!N2717,Every_Mth!N2776,Every_Mth!N2835,Every_Mth!N2894,Every_Mth!N2953,Every_Mth!N3012,Every_Mth!N3071,Every_Mth!N3130,Every_Mth!N3189)</f>
        <v>13303.583333333334</v>
      </c>
      <c r="H239" s="61">
        <f>AVERAGE(Every_Mth!N2186,Every_Mth!N2245,Every_Mth!N2304,Every_Mth!N2363,Every_Mth!N2422,Every_Mth!N2481,Every_Mth!N2540,Every_Mth!N2599,Every_Mth!N2658,Every_Mth!N2717,Every_Mth!N2776,Every_Mth!N2835)</f>
        <v>13172.416666666666</v>
      </c>
      <c r="I239" s="61">
        <v>644</v>
      </c>
      <c r="J239" s="61">
        <v>8067</v>
      </c>
      <c r="K239" s="61">
        <v>2921</v>
      </c>
      <c r="L239" s="61"/>
      <c r="M239" s="40"/>
      <c r="N239" s="110">
        <v>13387</v>
      </c>
      <c r="O239" s="110">
        <v>503</v>
      </c>
      <c r="P239" s="110">
        <v>6729</v>
      </c>
      <c r="Q239" s="110">
        <v>2323</v>
      </c>
      <c r="R239" s="110">
        <v>3793</v>
      </c>
      <c r="S239" s="19">
        <v>0.10800000000000001</v>
      </c>
      <c r="T239" s="48">
        <v>22251.185890391582</v>
      </c>
    </row>
    <row r="240" spans="1:20">
      <c r="A240" s="13" t="s">
        <v>165</v>
      </c>
      <c r="B240" s="14" t="s">
        <v>75</v>
      </c>
      <c r="C240" s="14">
        <v>2015</v>
      </c>
      <c r="D240" s="14" t="s">
        <v>101</v>
      </c>
      <c r="E240" s="61">
        <f>AVERAGE(Every_Mth!M2541,Every_Mth!M2600,Every_Mth!M2659,Every_Mth!M2718,Every_Mth!M2777,Every_Mth!M2836,Every_Mth!M2895,Every_Mth!M2954,Every_Mth!M3013,Every_Mth!M3072,Every_Mth!M3131,Every_Mth!M3190)</f>
        <v>4728.916666666667</v>
      </c>
      <c r="F240" s="61">
        <f>AVERAGE(Every_Mth!M2187,Every_Mth!M2246,Every_Mth!M2305,Every_Mth!M2364,Every_Mth!M2423,Every_Mth!M2482,Every_Mth!M2541,Every_Mth!M2600,Every_Mth!M2659,Every_Mth!M2718,Every_Mth!M2777,Every_Mth!M2836)</f>
        <v>4770.833333333333</v>
      </c>
      <c r="G240" s="61">
        <f>AVERAGE(Every_Mth!N2541,Every_Mth!N2600,Every_Mth!N2659,Every_Mth!N2718,Every_Mth!N2777,Every_Mth!N2836,Every_Mth!N2895,Every_Mth!N2954,Every_Mth!N3013,Every_Mth!N3072,Every_Mth!N3131,Every_Mth!N3190)</f>
        <v>10325.583333333334</v>
      </c>
      <c r="H240" s="61">
        <f>AVERAGE(Every_Mth!N2187,Every_Mth!N2246,Every_Mth!N2305,Every_Mth!N2364,Every_Mth!N2423,Every_Mth!N2482,Every_Mth!N2541,Every_Mth!N2600,Every_Mth!N2659,Every_Mth!N2718,Every_Mth!N2777,Every_Mth!N2836)</f>
        <v>10420.583333333334</v>
      </c>
      <c r="I240" s="61">
        <v>616</v>
      </c>
      <c r="J240" s="61">
        <v>6292</v>
      </c>
      <c r="K240" s="61">
        <v>1615</v>
      </c>
      <c r="L240" s="61"/>
      <c r="M240" s="40"/>
      <c r="N240" s="110">
        <v>10956</v>
      </c>
      <c r="O240" s="110">
        <v>468</v>
      </c>
      <c r="P240" s="110">
        <v>5161</v>
      </c>
      <c r="Q240" s="110">
        <v>1273</v>
      </c>
      <c r="R240" s="110">
        <v>3068</v>
      </c>
      <c r="S240" s="19">
        <v>0.08</v>
      </c>
      <c r="T240" s="48">
        <v>14981.799913806626</v>
      </c>
    </row>
    <row r="241" spans="1:20">
      <c r="A241" s="13" t="s">
        <v>166</v>
      </c>
      <c r="B241" s="14" t="s">
        <v>75</v>
      </c>
      <c r="C241" s="14">
        <v>2015</v>
      </c>
      <c r="D241" s="14" t="s">
        <v>101</v>
      </c>
      <c r="E241" s="61">
        <f>AVERAGE(Every_Mth!M2542,Every_Mth!M2601,Every_Mth!M2660,Every_Mth!M2719,Every_Mth!M2778,Every_Mth!M2837,Every_Mth!M2896,Every_Mth!M2955,Every_Mth!M3014,Every_Mth!M3073,Every_Mth!M3132,Every_Mth!M3191)</f>
        <v>1027.1666666666667</v>
      </c>
      <c r="F241" s="61">
        <f>AVERAGE(Every_Mth!M2188,Every_Mth!M2247,Every_Mth!M2306,Every_Mth!M2365,Every_Mth!M2424,Every_Mth!M2483,Every_Mth!M2542,Every_Mth!M2601,Every_Mth!M2660,Every_Mth!M2719,Every_Mth!M2778,Every_Mth!M2837)</f>
        <v>1020.25</v>
      </c>
      <c r="G241" s="61">
        <f>AVERAGE(Every_Mth!N2542,Every_Mth!N2601,Every_Mth!N2660,Every_Mth!N2719,Every_Mth!N2778,Every_Mth!N2837,Every_Mth!N2896,Every_Mth!N2955,Every_Mth!N3014,Every_Mth!N3073,Every_Mth!N3132,Every_Mth!N3191)</f>
        <v>1815.0833333333333</v>
      </c>
      <c r="H241" s="61">
        <f>AVERAGE(Every_Mth!N2188,Every_Mth!N2247,Every_Mth!N2306,Every_Mth!N2365,Every_Mth!N2424,Every_Mth!N2483,Every_Mth!N2542,Every_Mth!N2601,Every_Mth!N2660,Every_Mth!N2719,Every_Mth!N2778,Every_Mth!N2837)</f>
        <v>1832.25</v>
      </c>
      <c r="I241" s="61">
        <v>148</v>
      </c>
      <c r="J241" s="61">
        <v>825</v>
      </c>
      <c r="K241" s="61">
        <v>9</v>
      </c>
      <c r="L241" s="61"/>
      <c r="M241" s="40"/>
      <c r="N241" s="110">
        <v>1913</v>
      </c>
      <c r="O241" s="110">
        <v>119</v>
      </c>
      <c r="P241" s="110">
        <v>639</v>
      </c>
      <c r="Q241" s="110">
        <v>9</v>
      </c>
      <c r="R241" s="110">
        <v>643</v>
      </c>
      <c r="S241" s="19">
        <v>7.8E-2</v>
      </c>
      <c r="T241" s="48">
        <v>3244.6750167680871</v>
      </c>
    </row>
    <row r="242" spans="1:20">
      <c r="A242" s="13" t="s">
        <v>167</v>
      </c>
      <c r="B242" s="14" t="s">
        <v>74</v>
      </c>
      <c r="C242" s="14">
        <v>2015</v>
      </c>
      <c r="D242" s="14" t="s">
        <v>101</v>
      </c>
      <c r="E242" s="61">
        <f>AVERAGE(Every_Mth!M2543,Every_Mth!M2602,Every_Mth!M2661,Every_Mth!M2720,Every_Mth!M2779,Every_Mth!M2838,Every_Mth!M2897,Every_Mth!M2956,Every_Mth!M3015,Every_Mth!M3074,Every_Mth!M3133,Every_Mth!M3192)</f>
        <v>53185.166666666664</v>
      </c>
      <c r="F242" s="61">
        <f>AVERAGE(Every_Mth!M2189,Every_Mth!M2248,Every_Mth!M2307,Every_Mth!M2366,Every_Mth!M2425,Every_Mth!M2484,Every_Mth!M2543,Every_Mth!M2602,Every_Mth!M2661,Every_Mth!M2720,Every_Mth!M2779,Every_Mth!M2838)</f>
        <v>52963.916666666664</v>
      </c>
      <c r="G242" s="61">
        <f>AVERAGE(Every_Mth!N2543,Every_Mth!N2602,Every_Mth!N2661,Every_Mth!N2720,Every_Mth!N2779,Every_Mth!N2838,Every_Mth!N2897,Every_Mth!N2956,Every_Mth!N3015,Every_Mth!N3074,Every_Mth!N3133,Every_Mth!N3192)</f>
        <v>124702.91666666667</v>
      </c>
      <c r="H242" s="61">
        <f>AVERAGE(Every_Mth!N2189,Every_Mth!N2248,Every_Mth!N2307,Every_Mth!N2366,Every_Mth!N2425,Every_Mth!N2484,Every_Mth!N2543,Every_Mth!N2602,Every_Mth!N2661,Every_Mth!N2720,Every_Mth!N2779,Every_Mth!N2838)</f>
        <v>124775.91666666667</v>
      </c>
      <c r="I242" s="61">
        <v>6133</v>
      </c>
      <c r="J242" s="61">
        <v>78672</v>
      </c>
      <c r="K242" s="61">
        <v>48197</v>
      </c>
      <c r="L242" s="61"/>
      <c r="M242" s="40"/>
      <c r="N242" s="110">
        <v>127623</v>
      </c>
      <c r="O242" s="110">
        <v>5048</v>
      </c>
      <c r="P242" s="110">
        <v>69084</v>
      </c>
      <c r="Q242" s="110">
        <v>41179</v>
      </c>
      <c r="R242" s="110">
        <v>17848</v>
      </c>
      <c r="S242" s="19">
        <v>0.11699999999999999</v>
      </c>
      <c r="T242" s="48">
        <v>136612.71147384617</v>
      </c>
    </row>
    <row r="243" spans="1:20">
      <c r="A243" s="13" t="s">
        <v>168</v>
      </c>
      <c r="B243" s="14" t="s">
        <v>75</v>
      </c>
      <c r="C243" s="14">
        <v>2015</v>
      </c>
      <c r="D243" s="14" t="s">
        <v>101</v>
      </c>
      <c r="E243" s="61">
        <f>AVERAGE(Every_Mth!M2544,Every_Mth!M2603,Every_Mth!M2662,Every_Mth!M2721,Every_Mth!M2780,Every_Mth!M2839,Every_Mth!M2898,Every_Mth!M2957,Every_Mth!M3016,Every_Mth!M3075,Every_Mth!M3134,Every_Mth!M3193)</f>
        <v>3180.25</v>
      </c>
      <c r="F243" s="61">
        <f>AVERAGE(Every_Mth!M2190,Every_Mth!M2249,Every_Mth!M2308,Every_Mth!M2367,Every_Mth!M2426,Every_Mth!M2485,Every_Mth!M2544,Every_Mth!M2603,Every_Mth!M2662,Every_Mth!M2721,Every_Mth!M2780,Every_Mth!M2839)</f>
        <v>3134.8333333333335</v>
      </c>
      <c r="G243" s="61">
        <f>AVERAGE(Every_Mth!N2544,Every_Mth!N2603,Every_Mth!N2662,Every_Mth!N2721,Every_Mth!N2780,Every_Mth!N2839,Every_Mth!N2898,Every_Mth!N2957,Every_Mth!N3016,Every_Mth!N3075,Every_Mth!N3134,Every_Mth!N3193)</f>
        <v>5597.25</v>
      </c>
      <c r="H243" s="61">
        <f>AVERAGE(Every_Mth!N2190,Every_Mth!N2249,Every_Mth!N2308,Every_Mth!N2367,Every_Mth!N2426,Every_Mth!N2485,Every_Mth!N2544,Every_Mth!N2603,Every_Mth!N2662,Every_Mth!N2721,Every_Mth!N2780,Every_Mth!N2839)</f>
        <v>5586.166666666667</v>
      </c>
      <c r="I243" s="61">
        <v>556</v>
      </c>
      <c r="J243" s="61">
        <v>2564</v>
      </c>
      <c r="K243" s="61">
        <v>103</v>
      </c>
      <c r="L243" s="61"/>
      <c r="M243" s="40"/>
      <c r="N243" s="110">
        <v>5867</v>
      </c>
      <c r="O243" s="110">
        <v>456</v>
      </c>
      <c r="P243" s="110">
        <v>2063</v>
      </c>
      <c r="Q243" s="110">
        <v>90</v>
      </c>
      <c r="R243" s="110">
        <v>1615</v>
      </c>
      <c r="S243" s="19">
        <v>7.0999999999999994E-2</v>
      </c>
      <c r="T243" s="48">
        <v>9026.3750228294939</v>
      </c>
    </row>
    <row r="244" spans="1:20">
      <c r="A244" s="13" t="s">
        <v>169</v>
      </c>
      <c r="B244" s="14" t="s">
        <v>74</v>
      </c>
      <c r="C244" s="14">
        <v>2015</v>
      </c>
      <c r="D244" s="14" t="s">
        <v>101</v>
      </c>
      <c r="E244" s="61">
        <f>AVERAGE(Every_Mth!M2545,Every_Mth!M2604,Every_Mth!M2663,Every_Mth!M2722,Every_Mth!M2781,Every_Mth!M2840,Every_Mth!M2899,Every_Mth!M2958,Every_Mth!M3017,Every_Mth!M3076,Every_Mth!M3135,Every_Mth!M3194)</f>
        <v>37734.583333333336</v>
      </c>
      <c r="F244" s="61">
        <f>AVERAGE(Every_Mth!M2191,Every_Mth!M2250,Every_Mth!M2309,Every_Mth!M2368,Every_Mth!M2427,Every_Mth!M2486,Every_Mth!M2545,Every_Mth!M2604,Every_Mth!M2663,Every_Mth!M2722,Every_Mth!M2781,Every_Mth!M2840)</f>
        <v>37382.666666666664</v>
      </c>
      <c r="G244" s="61">
        <f>AVERAGE(Every_Mth!N2545,Every_Mth!N2604,Every_Mth!N2663,Every_Mth!N2722,Every_Mth!N2781,Every_Mth!N2840,Every_Mth!N2899,Every_Mth!N2958,Every_Mth!N3017,Every_Mth!N3076,Every_Mth!N3135,Every_Mth!N3194)</f>
        <v>76003</v>
      </c>
      <c r="H244" s="61">
        <f>AVERAGE(Every_Mth!N2191,Every_Mth!N2250,Every_Mth!N2309,Every_Mth!N2368,Every_Mth!N2427,Every_Mth!N2486,Every_Mth!N2545,Every_Mth!N2604,Every_Mth!N2663,Every_Mth!N2722,Every_Mth!N2781,Every_Mth!N2840)</f>
        <v>75753.333333333328</v>
      </c>
      <c r="I244" s="61">
        <v>6422</v>
      </c>
      <c r="J244" s="61">
        <v>49069</v>
      </c>
      <c r="K244" s="61">
        <v>34694</v>
      </c>
      <c r="L244" s="61"/>
      <c r="M244" s="40"/>
      <c r="N244" s="110">
        <v>78105</v>
      </c>
      <c r="O244" s="110">
        <v>5305</v>
      </c>
      <c r="P244" s="110">
        <v>40201</v>
      </c>
      <c r="Q244" s="110">
        <v>28284</v>
      </c>
      <c r="R244" s="110">
        <v>14875</v>
      </c>
      <c r="S244" s="19">
        <v>5.7000000000000002E-2</v>
      </c>
      <c r="T244" s="48">
        <v>91148.771560301699</v>
      </c>
    </row>
    <row r="245" spans="1:20">
      <c r="A245" s="13" t="s">
        <v>170</v>
      </c>
      <c r="B245" s="14" t="s">
        <v>74</v>
      </c>
      <c r="C245" s="14">
        <v>2015</v>
      </c>
      <c r="D245" s="14" t="s">
        <v>101</v>
      </c>
      <c r="E245" s="61">
        <f>AVERAGE(Every_Mth!M2546,Every_Mth!M2605,Every_Mth!M2664,Every_Mth!M2723,Every_Mth!M2782,Every_Mth!M2841,Every_Mth!M2900,Every_Mth!M2959,Every_Mth!M3018,Every_Mth!M3077,Every_Mth!M3136,Every_Mth!M3195)</f>
        <v>10701.333333333334</v>
      </c>
      <c r="F245" s="61">
        <f>AVERAGE(Every_Mth!M2192,Every_Mth!M2251,Every_Mth!M2310,Every_Mth!M2369,Every_Mth!M2428,Every_Mth!M2487,Every_Mth!M2546,Every_Mth!M2605,Every_Mth!M2664,Every_Mth!M2723,Every_Mth!M2782,Every_Mth!M2841)</f>
        <v>10287.666666666666</v>
      </c>
      <c r="G245" s="61">
        <f>AVERAGE(Every_Mth!N2546,Every_Mth!N2605,Every_Mth!N2664,Every_Mth!N2723,Every_Mth!N2782,Every_Mth!N2841,Every_Mth!N2900,Every_Mth!N2959,Every_Mth!N3018,Every_Mth!N3077,Every_Mth!N3136,Every_Mth!N3195)</f>
        <v>21190.416666666668</v>
      </c>
      <c r="H245" s="61">
        <f>AVERAGE(Every_Mth!N2192,Every_Mth!N2251,Every_Mth!N2310,Every_Mth!N2369,Every_Mth!N2428,Every_Mth!N2487,Every_Mth!N2546,Every_Mth!N2605,Every_Mth!N2664,Every_Mth!N2723,Every_Mth!N2782,Every_Mth!N2841)</f>
        <v>20737.083333333332</v>
      </c>
      <c r="I245" s="61">
        <v>1498</v>
      </c>
      <c r="J245" s="61">
        <v>11457</v>
      </c>
      <c r="K245" s="61">
        <v>6991</v>
      </c>
      <c r="L245" s="61"/>
      <c r="M245" s="40"/>
      <c r="N245" s="110">
        <v>21176</v>
      </c>
      <c r="O245" s="110">
        <v>1268</v>
      </c>
      <c r="P245" s="110">
        <v>9376</v>
      </c>
      <c r="Q245" s="110">
        <v>5571</v>
      </c>
      <c r="R245" s="110">
        <v>5260</v>
      </c>
      <c r="S245" s="19">
        <v>6.4000000000000001E-2</v>
      </c>
      <c r="T245" s="48">
        <v>40868.096933227178</v>
      </c>
    </row>
    <row r="246" spans="1:20">
      <c r="A246" s="13" t="s">
        <v>171</v>
      </c>
      <c r="B246" s="14" t="s">
        <v>75</v>
      </c>
      <c r="C246" s="14">
        <v>2015</v>
      </c>
      <c r="D246" s="14" t="s">
        <v>101</v>
      </c>
      <c r="E246" s="61">
        <f>AVERAGE(Every_Mth!M2547,Every_Mth!M2606,Every_Mth!M2665,Every_Mth!M2724,Every_Mth!M2783,Every_Mth!M2842,Every_Mth!M2901,Every_Mth!M2960,Every_Mth!M3019,Every_Mth!M3078,Every_Mth!M3137,Every_Mth!M3196)</f>
        <v>6318.416666666667</v>
      </c>
      <c r="F246" s="61">
        <f>AVERAGE(Every_Mth!M2193,Every_Mth!M2252,Every_Mth!M2311,Every_Mth!M2370,Every_Mth!M2429,Every_Mth!M2488,Every_Mth!M2547,Every_Mth!M2606,Every_Mth!M2665,Every_Mth!M2724,Every_Mth!M2783,Every_Mth!M2842)</f>
        <v>6250.583333333333</v>
      </c>
      <c r="G246" s="61">
        <f>AVERAGE(Every_Mth!N2547,Every_Mth!N2606,Every_Mth!N2665,Every_Mth!N2724,Every_Mth!N2783,Every_Mth!N2842,Every_Mth!N2901,Every_Mth!N2960,Every_Mth!N3019,Every_Mth!N3078,Every_Mth!N3137,Every_Mth!N3196)</f>
        <v>13632.583333333334</v>
      </c>
      <c r="H246" s="61">
        <f>AVERAGE(Every_Mth!N2193,Every_Mth!N2252,Every_Mth!N2311,Every_Mth!N2370,Every_Mth!N2429,Every_Mth!N2488,Every_Mth!N2547,Every_Mth!N2606,Every_Mth!N2665,Every_Mth!N2724,Every_Mth!N2783,Every_Mth!N2842)</f>
        <v>13590.75</v>
      </c>
      <c r="I246" s="61">
        <v>584</v>
      </c>
      <c r="J246" s="61">
        <v>7563</v>
      </c>
      <c r="K246" s="61">
        <v>1789</v>
      </c>
      <c r="L246" s="61"/>
      <c r="M246" s="40"/>
      <c r="N246" s="110">
        <v>13950</v>
      </c>
      <c r="O246" s="110">
        <v>471</v>
      </c>
      <c r="P246" s="110">
        <v>6495</v>
      </c>
      <c r="Q246" s="110">
        <v>1485</v>
      </c>
      <c r="R246" s="110">
        <v>3710</v>
      </c>
      <c r="S246" s="19">
        <v>9.1999999999999998E-2</v>
      </c>
      <c r="T246" s="48">
        <v>18760.691225398547</v>
      </c>
    </row>
    <row r="247" spans="1:20">
      <c r="A247" s="51" t="s">
        <v>172</v>
      </c>
      <c r="B247" s="14" t="s">
        <v>66</v>
      </c>
      <c r="C247" s="14">
        <v>2016</v>
      </c>
      <c r="D247" s="14" t="s">
        <v>102</v>
      </c>
      <c r="E247" s="93">
        <v>2032818.4166666667</v>
      </c>
      <c r="F247" s="61">
        <f>AVERAGE(Every_Mth!M2843,Every_Mth!M2902,Every_Mth!M2961,Every_Mth!M3020,Every_Mth!M3079,Every_Mth!M3138,Every_Mth!M3197,Every_Mth!M3256,Every_Mth!M3315,Every_Mth!M3374,Every_Mth!M3433,Every_Mth!M3492)</f>
        <v>2097658.3333333335</v>
      </c>
      <c r="G247" s="93">
        <v>4214482.333333334</v>
      </c>
      <c r="H247" s="61">
        <f>AVERAGE(Every_Mth!N2843,Every_Mth!N2902,Every_Mth!N2961,Every_Mth!N3020,Every_Mth!N3079,Every_Mth!N3138,Every_Mth!N3197,Every_Mth!N3256,Every_Mth!N3315,Every_Mth!N3374,Every_Mth!N3433,Every_Mth!N3492)</f>
        <v>4349774.416666667</v>
      </c>
      <c r="I247" s="48">
        <v>343349</v>
      </c>
      <c r="J247" s="48">
        <v>2688057</v>
      </c>
      <c r="K247" s="48">
        <v>1609601</v>
      </c>
      <c r="L247" s="48">
        <v>148957</v>
      </c>
      <c r="M247" s="26"/>
      <c r="N247" s="110">
        <v>4359630</v>
      </c>
      <c r="O247" s="110">
        <v>275731</v>
      </c>
      <c r="P247" s="110">
        <v>2130350</v>
      </c>
      <c r="Q247" s="110">
        <v>1269610</v>
      </c>
      <c r="R247" s="110">
        <v>1171642</v>
      </c>
      <c r="S247" s="19">
        <v>5.3999999999999999E-2</v>
      </c>
      <c r="T247" s="48">
        <v>6034577.9049400007</v>
      </c>
    </row>
    <row r="248" spans="1:20">
      <c r="A248" s="51" t="s">
        <v>173</v>
      </c>
      <c r="B248" s="14" t="s">
        <v>74</v>
      </c>
      <c r="C248" s="14">
        <v>2016</v>
      </c>
      <c r="D248" s="14" t="s">
        <v>102</v>
      </c>
      <c r="E248" s="93">
        <v>58689.75</v>
      </c>
      <c r="F248" s="61">
        <f>AVERAGE(Every_Mth!M2844,Every_Mth!M2903,Every_Mth!M2962,Every_Mth!M3021,Every_Mth!M3080,Every_Mth!M3139,Every_Mth!M3198,Every_Mth!M3257,Every_Mth!M3316,Every_Mth!M3375,Every_Mth!M3434,Every_Mth!M3493)</f>
        <v>60502.166666666664</v>
      </c>
      <c r="G248" s="93">
        <v>112034.75</v>
      </c>
      <c r="H248" s="61">
        <f>AVERAGE(Every_Mth!N2844,Every_Mth!N2903,Every_Mth!N2962,Every_Mth!N3021,Every_Mth!N3080,Every_Mth!N3139,Every_Mth!N3198,Every_Mth!N3257,Every_Mth!N3316,Every_Mth!N3375,Every_Mth!N3434,Every_Mth!N3493)</f>
        <v>116103.25</v>
      </c>
      <c r="I248" s="48">
        <v>13243</v>
      </c>
      <c r="J248" s="48">
        <v>68415</v>
      </c>
      <c r="K248" s="48">
        <v>48483</v>
      </c>
      <c r="L248" s="48">
        <v>4039</v>
      </c>
      <c r="M248" s="17">
        <v>0.64772797900000001</v>
      </c>
      <c r="N248" s="110">
        <v>118956</v>
      </c>
      <c r="O248" s="110">
        <v>10695</v>
      </c>
      <c r="P248" s="110">
        <v>54246</v>
      </c>
      <c r="Q248" s="110">
        <v>37866</v>
      </c>
      <c r="R248" s="110">
        <v>46141</v>
      </c>
      <c r="S248" s="19">
        <v>4.2000000000000003E-2</v>
      </c>
      <c r="T248" s="48">
        <v>175986.23878000001</v>
      </c>
    </row>
    <row r="249" spans="1:20">
      <c r="A249" s="51" t="s">
        <v>174</v>
      </c>
      <c r="B249" s="14" t="s">
        <v>75</v>
      </c>
      <c r="C249" s="14">
        <v>2016</v>
      </c>
      <c r="D249" s="14" t="s">
        <v>102</v>
      </c>
      <c r="E249" s="93">
        <v>86.666666666666671</v>
      </c>
      <c r="F249" s="61">
        <f>AVERAGE(Every_Mth!M2845,Every_Mth!M2904,Every_Mth!M2963,Every_Mth!M3022,Every_Mth!M3081,Every_Mth!M3140,Every_Mth!M3199,Every_Mth!M3258,Every_Mth!M3317,Every_Mth!M3376,Every_Mth!M3435,Every_Mth!M3494)</f>
        <v>91.916666666666671</v>
      </c>
      <c r="G249" s="93">
        <v>144.66666666666666</v>
      </c>
      <c r="H249" s="61">
        <f>AVERAGE(Every_Mth!N2845,Every_Mth!N2904,Every_Mth!N2963,Every_Mth!N3022,Every_Mth!N3081,Every_Mth!N3140,Every_Mth!N3199,Every_Mth!N3258,Every_Mth!N3317,Every_Mth!N3376,Every_Mth!N3435,Every_Mth!N3494)</f>
        <v>150.5</v>
      </c>
      <c r="I249" s="48">
        <v>18</v>
      </c>
      <c r="J249" s="48">
        <v>67</v>
      </c>
      <c r="K249" s="48">
        <v>0</v>
      </c>
      <c r="L249" s="48">
        <v>4</v>
      </c>
      <c r="M249" s="17">
        <v>0.111111111</v>
      </c>
      <c r="N249" s="110">
        <v>150</v>
      </c>
      <c r="O249" s="110">
        <v>15</v>
      </c>
      <c r="P249" s="110">
        <v>45</v>
      </c>
      <c r="Q249" s="110">
        <v>0</v>
      </c>
      <c r="R249" s="110">
        <v>34</v>
      </c>
      <c r="S249" s="19">
        <v>6.5000000000000002E-2</v>
      </c>
      <c r="T249" s="48">
        <v>227.33153999999999</v>
      </c>
    </row>
    <row r="250" spans="1:20">
      <c r="A250" s="51" t="s">
        <v>175</v>
      </c>
      <c r="B250" s="14" t="s">
        <v>75</v>
      </c>
      <c r="C250" s="14">
        <v>2016</v>
      </c>
      <c r="D250" s="14" t="s">
        <v>102</v>
      </c>
      <c r="E250" s="93">
        <v>1711.3333333333335</v>
      </c>
      <c r="F250" s="61">
        <f>AVERAGE(Every_Mth!M2846,Every_Mth!M2905,Every_Mth!M2964,Every_Mth!M3023,Every_Mth!M3082,Every_Mth!M3141,Every_Mth!M3200,Every_Mth!M3259,Every_Mth!M3318,Every_Mth!M3377,Every_Mth!M3436,Every_Mth!M3495)</f>
        <v>1759.8333333333333</v>
      </c>
      <c r="G250" s="93">
        <v>3183.2499999999995</v>
      </c>
      <c r="H250" s="61">
        <f>AVERAGE(Every_Mth!N2846,Every_Mth!N2905,Every_Mth!N2964,Every_Mth!N3023,Every_Mth!N3082,Every_Mth!N3141,Every_Mth!N3200,Every_Mth!N3259,Every_Mth!N3318,Every_Mth!N3377,Every_Mth!N3436,Every_Mth!N3495)</f>
        <v>3335.5</v>
      </c>
      <c r="I250" s="48">
        <v>374</v>
      </c>
      <c r="J250" s="48">
        <v>1639</v>
      </c>
      <c r="K250" s="48">
        <v>130</v>
      </c>
      <c r="L250" s="48">
        <v>80</v>
      </c>
      <c r="M250" s="17">
        <v>0.62077294699999996</v>
      </c>
      <c r="N250" s="110">
        <v>3376</v>
      </c>
      <c r="O250" s="110">
        <v>293</v>
      </c>
      <c r="P250" s="110">
        <v>1235</v>
      </c>
      <c r="Q250" s="110">
        <v>100</v>
      </c>
      <c r="R250" s="110">
        <v>677</v>
      </c>
      <c r="S250" s="19">
        <v>5.8999999999999997E-2</v>
      </c>
      <c r="T250" s="48">
        <v>4449.9306999999999</v>
      </c>
    </row>
    <row r="251" spans="1:20">
      <c r="A251" s="51" t="s">
        <v>176</v>
      </c>
      <c r="B251" s="14" t="s">
        <v>75</v>
      </c>
      <c r="C251" s="14">
        <v>2016</v>
      </c>
      <c r="D251" s="14" t="s">
        <v>102</v>
      </c>
      <c r="E251" s="93">
        <v>16772.666666666668</v>
      </c>
      <c r="F251" s="61">
        <f>AVERAGE(Every_Mth!M2847,Every_Mth!M2906,Every_Mth!M2965,Every_Mth!M3024,Every_Mth!M3083,Every_Mth!M3142,Every_Mth!M3201,Every_Mth!M3260,Every_Mth!M3319,Every_Mth!M3378,Every_Mth!M3437,Every_Mth!M3496)</f>
        <v>16974.5</v>
      </c>
      <c r="G251" s="93">
        <v>31444.333333333332</v>
      </c>
      <c r="H251" s="61">
        <f>AVERAGE(Every_Mth!N2847,Every_Mth!N2906,Every_Mth!N2965,Every_Mth!N3024,Every_Mth!N3083,Every_Mth!N3142,Every_Mth!N3201,Every_Mth!N3260,Every_Mth!N3319,Every_Mth!N3378,Every_Mth!N3437,Every_Mth!N3496)</f>
        <v>32064.75</v>
      </c>
      <c r="I251" s="48">
        <v>2370</v>
      </c>
      <c r="J251" s="48">
        <v>15905</v>
      </c>
      <c r="K251" s="48">
        <v>2971</v>
      </c>
      <c r="L251" s="48">
        <v>748</v>
      </c>
      <c r="M251" s="17">
        <v>0.62964811600000004</v>
      </c>
      <c r="N251" s="110">
        <v>32999</v>
      </c>
      <c r="O251" s="110">
        <v>1940</v>
      </c>
      <c r="P251" s="110">
        <v>12890</v>
      </c>
      <c r="Q251" s="110">
        <v>2410</v>
      </c>
      <c r="R251" s="110">
        <v>10550</v>
      </c>
      <c r="S251" s="19">
        <v>6.5000000000000002E-2</v>
      </c>
      <c r="T251" s="48">
        <v>50672.636620000005</v>
      </c>
    </row>
    <row r="252" spans="1:20">
      <c r="A252" s="51" t="s">
        <v>177</v>
      </c>
      <c r="B252" s="14" t="s">
        <v>75</v>
      </c>
      <c r="C252" s="14">
        <v>2016</v>
      </c>
      <c r="D252" s="14" t="s">
        <v>102</v>
      </c>
      <c r="E252" s="93">
        <v>2821.25</v>
      </c>
      <c r="F252" s="61">
        <f>AVERAGE(Every_Mth!M2848,Every_Mth!M2907,Every_Mth!M2966,Every_Mth!M3025,Every_Mth!M3084,Every_Mth!M3143,Every_Mth!M3202,Every_Mth!M3261,Every_Mth!M3320,Every_Mth!M3379,Every_Mth!M3438,Every_Mth!M3497)</f>
        <v>2812.0833333333335</v>
      </c>
      <c r="G252" s="93">
        <v>5134.25</v>
      </c>
      <c r="H252" s="61">
        <f>AVERAGE(Every_Mth!N2848,Every_Mth!N2907,Every_Mth!N2966,Every_Mth!N3025,Every_Mth!N3084,Every_Mth!N3143,Every_Mth!N3202,Every_Mth!N3261,Every_Mth!N3320,Every_Mth!N3379,Every_Mth!N3438,Every_Mth!N3497)</f>
        <v>5186.833333333333</v>
      </c>
      <c r="I252" s="48">
        <v>720</v>
      </c>
      <c r="J252" s="48">
        <v>2314</v>
      </c>
      <c r="K252" s="48">
        <v>147</v>
      </c>
      <c r="L252" s="48">
        <v>84</v>
      </c>
      <c r="M252" s="17">
        <v>0.606060606</v>
      </c>
      <c r="N252" s="110">
        <v>5288</v>
      </c>
      <c r="O252" s="110">
        <v>572</v>
      </c>
      <c r="P252" s="110">
        <v>1790</v>
      </c>
      <c r="Q252" s="110">
        <v>105</v>
      </c>
      <c r="R252" s="110">
        <v>1015</v>
      </c>
      <c r="S252" s="19">
        <v>5.6000000000000001E-2</v>
      </c>
      <c r="T252" s="48">
        <v>6587.9578200000005</v>
      </c>
    </row>
    <row r="253" spans="1:20">
      <c r="A253" s="51" t="s">
        <v>178</v>
      </c>
      <c r="B253" s="14" t="s">
        <v>75</v>
      </c>
      <c r="C253" s="14">
        <v>2016</v>
      </c>
      <c r="D253" s="14" t="s">
        <v>102</v>
      </c>
      <c r="E253" s="93">
        <v>665.83333333333337</v>
      </c>
      <c r="F253" s="61">
        <f>AVERAGE(Every_Mth!M2849,Every_Mth!M2908,Every_Mth!M2967,Every_Mth!M3026,Every_Mth!M3085,Every_Mth!M3144,Every_Mth!M3203,Every_Mth!M3262,Every_Mth!M3321,Every_Mth!M3380,Every_Mth!M3439,Every_Mth!M3498)</f>
        <v>627.33333333333337</v>
      </c>
      <c r="G253" s="93">
        <v>1536.25</v>
      </c>
      <c r="H253" s="61">
        <f>AVERAGE(Every_Mth!N2849,Every_Mth!N2908,Every_Mth!N2967,Every_Mth!N3026,Every_Mth!N3085,Every_Mth!N3144,Every_Mth!N3203,Every_Mth!N3262,Every_Mth!N3321,Every_Mth!N3380,Every_Mth!N3439,Every_Mth!N3498)</f>
        <v>1427.6666666666667</v>
      </c>
      <c r="I253" s="48">
        <v>132</v>
      </c>
      <c r="J253" s="48">
        <v>1084</v>
      </c>
      <c r="K253" s="48">
        <v>566</v>
      </c>
      <c r="L253" s="48">
        <v>48</v>
      </c>
      <c r="M253" s="17">
        <v>0.71129707099999995</v>
      </c>
      <c r="N253" s="110">
        <v>1499</v>
      </c>
      <c r="O253" s="110">
        <v>114</v>
      </c>
      <c r="P253" s="110">
        <v>811</v>
      </c>
      <c r="Q253" s="110">
        <v>393</v>
      </c>
      <c r="R253" s="110">
        <v>552</v>
      </c>
      <c r="S253" s="19">
        <v>0.155</v>
      </c>
      <c r="T253" s="48">
        <v>3454.2103400000005</v>
      </c>
    </row>
    <row r="254" spans="1:20">
      <c r="A254" s="51" t="s">
        <v>179</v>
      </c>
      <c r="B254" s="14" t="s">
        <v>74</v>
      </c>
      <c r="C254" s="14">
        <v>2016</v>
      </c>
      <c r="D254" s="14" t="s">
        <v>102</v>
      </c>
      <c r="E254" s="93">
        <v>32340.333333333336</v>
      </c>
      <c r="F254" s="61">
        <f>AVERAGE(Every_Mth!M2850,Every_Mth!M2909,Every_Mth!M2968,Every_Mth!M3027,Every_Mth!M3086,Every_Mth!M3145,Every_Mth!M3204,Every_Mth!M3263,Every_Mth!M3322,Every_Mth!M3381,Every_Mth!M3440,Every_Mth!M3499)</f>
        <v>34039.75</v>
      </c>
      <c r="G254" s="93">
        <v>64666.416666666664</v>
      </c>
      <c r="H254" s="61">
        <f>AVERAGE(Every_Mth!N2850,Every_Mth!N2909,Every_Mth!N2968,Every_Mth!N3027,Every_Mth!N3086,Every_Mth!N3145,Every_Mth!N3204,Every_Mth!N3263,Every_Mth!N3322,Every_Mth!N3381,Every_Mth!N3440,Every_Mth!N3499)</f>
        <v>67936.583333333328</v>
      </c>
      <c r="I254" s="48">
        <v>5886</v>
      </c>
      <c r="J254" s="48">
        <v>43955</v>
      </c>
      <c r="K254" s="48">
        <v>19983</v>
      </c>
      <c r="L254" s="48">
        <v>3229</v>
      </c>
      <c r="M254" s="17">
        <v>0.53828461900000002</v>
      </c>
      <c r="N254" s="110">
        <v>70050</v>
      </c>
      <c r="O254" s="110">
        <v>4727</v>
      </c>
      <c r="P254" s="110">
        <v>34519</v>
      </c>
      <c r="Q254" s="110">
        <v>15305</v>
      </c>
      <c r="R254" s="110">
        <v>23841</v>
      </c>
      <c r="S254" s="19">
        <v>4.3999999999999997E-2</v>
      </c>
      <c r="T254" s="48">
        <v>107992.29498000002</v>
      </c>
    </row>
    <row r="255" spans="1:20">
      <c r="A255" s="51" t="s">
        <v>180</v>
      </c>
      <c r="B255" s="14" t="s">
        <v>75</v>
      </c>
      <c r="C255" s="14">
        <v>2016</v>
      </c>
      <c r="D255" s="14" t="s">
        <v>102</v>
      </c>
      <c r="E255" s="93">
        <v>2563.1666666666665</v>
      </c>
      <c r="F255" s="61">
        <f>AVERAGE(Every_Mth!M2851,Every_Mth!M2910,Every_Mth!M2969,Every_Mth!M3028,Every_Mth!M3087,Every_Mth!M3146,Every_Mth!M3205,Every_Mth!M3264,Every_Mth!M3323,Every_Mth!M3382,Every_Mth!M3441,Every_Mth!M3500)</f>
        <v>2606</v>
      </c>
      <c r="G255" s="93">
        <v>5254.916666666667</v>
      </c>
      <c r="H255" s="61">
        <f>AVERAGE(Every_Mth!N2851,Every_Mth!N2910,Every_Mth!N2969,Every_Mth!N3028,Every_Mth!N3087,Every_Mth!N3146,Every_Mth!N3205,Every_Mth!N3264,Every_Mth!N3323,Every_Mth!N3382,Every_Mth!N3441,Every_Mth!N3500)</f>
        <v>5317.583333333333</v>
      </c>
      <c r="I255" s="48">
        <v>355</v>
      </c>
      <c r="J255" s="48">
        <v>2683</v>
      </c>
      <c r="K255" s="48">
        <v>260</v>
      </c>
      <c r="L255" s="48">
        <v>136</v>
      </c>
      <c r="M255" s="17">
        <v>0.69655172399999998</v>
      </c>
      <c r="N255" s="110">
        <v>5354</v>
      </c>
      <c r="O255" s="110">
        <v>287</v>
      </c>
      <c r="P255" s="110">
        <v>2186</v>
      </c>
      <c r="Q255" s="110">
        <v>189</v>
      </c>
      <c r="R255" s="110">
        <v>1779</v>
      </c>
      <c r="S255" s="19">
        <v>7.4999999999999997E-2</v>
      </c>
      <c r="T255" s="48">
        <v>5486.2428</v>
      </c>
    </row>
    <row r="256" spans="1:20">
      <c r="A256" s="51" t="s">
        <v>181</v>
      </c>
      <c r="B256" s="14" t="s">
        <v>75</v>
      </c>
      <c r="C256" s="14">
        <v>2016</v>
      </c>
      <c r="D256" s="14" t="s">
        <v>102</v>
      </c>
      <c r="E256" s="93">
        <v>7007.916666666667</v>
      </c>
      <c r="F256" s="61">
        <f>AVERAGE(Every_Mth!M2852,Every_Mth!M2911,Every_Mth!M2970,Every_Mth!M3029,Every_Mth!M3088,Every_Mth!M3147,Every_Mth!M3206,Every_Mth!M3265,Every_Mth!M3324,Every_Mth!M3383,Every_Mth!M3442,Every_Mth!M3501)</f>
        <v>7175.166666666667</v>
      </c>
      <c r="G256" s="93">
        <v>12457.5</v>
      </c>
      <c r="H256" s="61">
        <f>AVERAGE(Every_Mth!N2852,Every_Mth!N2911,Every_Mth!N2970,Every_Mth!N3029,Every_Mth!N3088,Every_Mth!N3147,Every_Mth!N3206,Every_Mth!N3265,Every_Mth!N3324,Every_Mth!N3383,Every_Mth!N3442,Every_Mth!N3501)</f>
        <v>12772.75</v>
      </c>
      <c r="I256" s="48">
        <v>1464</v>
      </c>
      <c r="J256" s="48">
        <v>6217</v>
      </c>
      <c r="K256" s="48">
        <v>1057</v>
      </c>
      <c r="L256" s="48">
        <v>258</v>
      </c>
      <c r="M256" s="17">
        <v>0.56844234699999996</v>
      </c>
      <c r="N256" s="110">
        <v>13167</v>
      </c>
      <c r="O256" s="110">
        <v>1149</v>
      </c>
      <c r="P256" s="110">
        <v>4816</v>
      </c>
      <c r="Q256" s="110">
        <v>844</v>
      </c>
      <c r="R256" s="110">
        <v>2862</v>
      </c>
      <c r="S256" s="19">
        <v>5.0999999999999997E-2</v>
      </c>
      <c r="T256" s="48">
        <v>19417.215980000001</v>
      </c>
    </row>
    <row r="257" spans="1:20">
      <c r="A257" s="13" t="s">
        <v>123</v>
      </c>
      <c r="B257" s="14" t="s">
        <v>74</v>
      </c>
      <c r="C257" s="14">
        <v>2016</v>
      </c>
      <c r="D257" s="14" t="s">
        <v>102</v>
      </c>
      <c r="E257" s="93">
        <v>91347.25</v>
      </c>
      <c r="F257" s="61">
        <f>AVERAGE(Every_Mth!M2853,Every_Mth!M2912,Every_Mth!M2971,Every_Mth!M3030,Every_Mth!M3089,Every_Mth!M3148,Every_Mth!M3207,Every_Mth!M3266,Every_Mth!M3325,Every_Mth!M3384,Every_Mth!M3443,Every_Mth!M3502)</f>
        <v>101380.75</v>
      </c>
      <c r="G257" s="93">
        <v>212200.83333333334</v>
      </c>
      <c r="H257" s="61">
        <f>AVERAGE(Every_Mth!N2853,Every_Mth!N2912,Every_Mth!N2971,Every_Mth!N3030,Every_Mth!N3089,Every_Mth!N3148,Every_Mth!N3207,Every_Mth!N3266,Every_Mth!N3325,Every_Mth!N3384,Every_Mth!N3443,Every_Mth!N3502)</f>
        <v>234644.5</v>
      </c>
      <c r="I257" s="48">
        <v>10633</v>
      </c>
      <c r="J257" s="48">
        <v>145582</v>
      </c>
      <c r="K257" s="48">
        <v>70303</v>
      </c>
      <c r="L257" s="48">
        <v>5748</v>
      </c>
      <c r="M257" s="17">
        <v>0.76155007500000005</v>
      </c>
      <c r="N257" s="110">
        <v>235731</v>
      </c>
      <c r="O257" s="110">
        <v>8599</v>
      </c>
      <c r="P257" s="110">
        <v>125061</v>
      </c>
      <c r="Q257" s="110">
        <v>57671</v>
      </c>
      <c r="R257" s="110">
        <v>41294</v>
      </c>
      <c r="S257" s="19">
        <v>9.4E-2</v>
      </c>
      <c r="T257" s="48">
        <v>253718.35286000004</v>
      </c>
    </row>
    <row r="258" spans="1:20">
      <c r="A258" s="13" t="s">
        <v>124</v>
      </c>
      <c r="B258" s="14" t="s">
        <v>75</v>
      </c>
      <c r="C258" s="14">
        <v>2016</v>
      </c>
      <c r="D258" s="14" t="s">
        <v>102</v>
      </c>
      <c r="E258" s="93">
        <v>1533.5</v>
      </c>
      <c r="F258" s="61">
        <f>AVERAGE(Every_Mth!M2854,Every_Mth!M2913,Every_Mth!M2972,Every_Mth!M3031,Every_Mth!M3090,Every_Mth!M3149,Every_Mth!M3208,Every_Mth!M3267,Every_Mth!M3326,Every_Mth!M3385,Every_Mth!M3444,Every_Mth!M3503)</f>
        <v>1554.6666666666667</v>
      </c>
      <c r="G258" s="93">
        <v>3538.9166666666665</v>
      </c>
      <c r="H258" s="61">
        <f>AVERAGE(Every_Mth!N2854,Every_Mth!N2913,Every_Mth!N2972,Every_Mth!N3031,Every_Mth!N3090,Every_Mth!N3149,Every_Mth!N3208,Every_Mth!N3267,Every_Mth!N3326,Every_Mth!N3385,Every_Mth!N3444,Every_Mth!N3503)</f>
        <v>3615.3333333333335</v>
      </c>
      <c r="I258" s="48">
        <v>229</v>
      </c>
      <c r="J258" s="48">
        <v>2493</v>
      </c>
      <c r="K258" s="48">
        <v>941</v>
      </c>
      <c r="L258" s="48">
        <v>117</v>
      </c>
      <c r="M258" s="17">
        <v>0.75079365099999995</v>
      </c>
      <c r="N258" s="110">
        <v>3813</v>
      </c>
      <c r="O258" s="110">
        <v>187</v>
      </c>
      <c r="P258" s="110">
        <v>1972</v>
      </c>
      <c r="Q258" s="110">
        <v>742</v>
      </c>
      <c r="R258" s="110">
        <v>1081</v>
      </c>
      <c r="S258" s="19">
        <v>8.2000000000000003E-2</v>
      </c>
      <c r="T258" s="48">
        <v>5744.980340000001</v>
      </c>
    </row>
    <row r="259" spans="1:20">
      <c r="A259" s="13" t="s">
        <v>125</v>
      </c>
      <c r="B259" s="14" t="s">
        <v>75</v>
      </c>
      <c r="C259" s="14">
        <v>2016</v>
      </c>
      <c r="D259" s="14" t="s">
        <v>102</v>
      </c>
      <c r="E259" s="93">
        <v>12353.500000000002</v>
      </c>
      <c r="F259" s="61">
        <f>AVERAGE(Every_Mth!M2855,Every_Mth!M2914,Every_Mth!M2973,Every_Mth!M3032,Every_Mth!M3091,Every_Mth!M3150,Every_Mth!M3209,Every_Mth!M3268,Every_Mth!M3327,Every_Mth!M3386,Every_Mth!M3445,Every_Mth!M3504)</f>
        <v>12516.75</v>
      </c>
      <c r="G259" s="93">
        <v>20848.416666666664</v>
      </c>
      <c r="H259" s="61">
        <f>AVERAGE(Every_Mth!N2855,Every_Mth!N2914,Every_Mth!N2973,Every_Mth!N3032,Every_Mth!N3091,Every_Mth!N3150,Every_Mth!N3209,Every_Mth!N3268,Every_Mth!N3327,Every_Mth!N3386,Every_Mth!N3445,Every_Mth!N3504)</f>
        <v>21216.166666666668</v>
      </c>
      <c r="I259" s="48">
        <v>1718</v>
      </c>
      <c r="J259" s="48">
        <v>9409</v>
      </c>
      <c r="K259" s="48">
        <v>1130</v>
      </c>
      <c r="L259" s="48">
        <v>426</v>
      </c>
      <c r="M259" s="17">
        <v>0.58948635599999999</v>
      </c>
      <c r="N259" s="110">
        <v>21556</v>
      </c>
      <c r="O259" s="110">
        <v>1455</v>
      </c>
      <c r="P259" s="110">
        <v>7512</v>
      </c>
      <c r="Q259" s="110">
        <v>908</v>
      </c>
      <c r="R259" s="110">
        <v>5383</v>
      </c>
      <c r="S259" s="19">
        <v>4.9000000000000002E-2</v>
      </c>
      <c r="T259" s="48">
        <v>33392.659719999996</v>
      </c>
    </row>
    <row r="260" spans="1:20">
      <c r="A260" s="13" t="s">
        <v>126</v>
      </c>
      <c r="B260" s="14" t="s">
        <v>75</v>
      </c>
      <c r="C260" s="14">
        <v>2016</v>
      </c>
      <c r="D260" s="14" t="s">
        <v>102</v>
      </c>
      <c r="E260" s="93">
        <v>17421.75</v>
      </c>
      <c r="F260" s="61">
        <f>AVERAGE(Every_Mth!M2856,Every_Mth!M2915,Every_Mth!M2974,Every_Mth!M3033,Every_Mth!M3092,Every_Mth!M3151,Every_Mth!M3210,Every_Mth!M3269,Every_Mth!M3328,Every_Mth!M3387,Every_Mth!M3446,Every_Mth!M3505)</f>
        <v>17507.916666666668</v>
      </c>
      <c r="G260" s="93">
        <v>42310.75</v>
      </c>
      <c r="H260" s="61">
        <f>AVERAGE(Every_Mth!N2856,Every_Mth!N2915,Every_Mth!N2974,Every_Mth!N3033,Every_Mth!N3092,Every_Mth!N3151,Every_Mth!N3210,Every_Mth!N3269,Every_Mth!N3328,Every_Mth!N3387,Every_Mth!N3446,Every_Mth!N3505)</f>
        <v>42812</v>
      </c>
      <c r="I260" s="48">
        <v>3426</v>
      </c>
      <c r="J260" s="48">
        <v>25125</v>
      </c>
      <c r="K260" s="48">
        <v>28442</v>
      </c>
      <c r="L260" s="48">
        <v>812</v>
      </c>
      <c r="M260" s="17">
        <v>0.63460887200000005</v>
      </c>
      <c r="N260" s="110">
        <v>43217</v>
      </c>
      <c r="O260" s="110">
        <v>2792</v>
      </c>
      <c r="P260" s="110">
        <v>20597</v>
      </c>
      <c r="Q260" s="110">
        <v>22382</v>
      </c>
      <c r="R260" s="110">
        <v>9999</v>
      </c>
      <c r="S260" s="19">
        <v>0.23499999999999999</v>
      </c>
      <c r="T260" s="48">
        <v>47395.674400000004</v>
      </c>
    </row>
    <row r="261" spans="1:20">
      <c r="A261" s="13" t="s">
        <v>127</v>
      </c>
      <c r="B261" s="14" t="s">
        <v>75</v>
      </c>
      <c r="C261" s="14">
        <v>2016</v>
      </c>
      <c r="D261" s="14" t="s">
        <v>102</v>
      </c>
      <c r="E261" s="93">
        <v>1032.3333333333335</v>
      </c>
      <c r="F261" s="61">
        <f>AVERAGE(Every_Mth!M2857,Every_Mth!M2916,Every_Mth!M2975,Every_Mth!M3034,Every_Mth!M3093,Every_Mth!M3152,Every_Mth!M3211,Every_Mth!M3270,Every_Mth!M3329,Every_Mth!M3388,Every_Mth!M3447,Every_Mth!M3506)</f>
        <v>1056.3333333333333</v>
      </c>
      <c r="G261" s="93">
        <v>1971.75</v>
      </c>
      <c r="H261" s="61">
        <f>AVERAGE(Every_Mth!N2857,Every_Mth!N2916,Every_Mth!N2975,Every_Mth!N3034,Every_Mth!N3093,Every_Mth!N3152,Every_Mth!N3211,Every_Mth!N3270,Every_Mth!N3329,Every_Mth!N3388,Every_Mth!N3447,Every_Mth!N3506)</f>
        <v>2046.5833333333333</v>
      </c>
      <c r="I261" s="48">
        <v>226</v>
      </c>
      <c r="J261" s="48">
        <v>1130</v>
      </c>
      <c r="K261" s="48">
        <v>302</v>
      </c>
      <c r="L261" s="48">
        <v>61</v>
      </c>
      <c r="M261" s="17">
        <v>0.72164948500000003</v>
      </c>
      <c r="N261" s="110">
        <v>2077</v>
      </c>
      <c r="O261" s="110">
        <v>174</v>
      </c>
      <c r="P261" s="110">
        <v>853</v>
      </c>
      <c r="Q261" s="110">
        <v>224</v>
      </c>
      <c r="R261" s="110">
        <v>382</v>
      </c>
      <c r="S261" s="19">
        <v>5.1999999999999998E-2</v>
      </c>
      <c r="T261" s="48">
        <v>2229.92596</v>
      </c>
    </row>
    <row r="262" spans="1:20">
      <c r="A262" s="13" t="s">
        <v>128</v>
      </c>
      <c r="B262" s="14" t="s">
        <v>75</v>
      </c>
      <c r="C262" s="14">
        <v>2016</v>
      </c>
      <c r="D262" s="14" t="s">
        <v>102</v>
      </c>
      <c r="E262" s="93">
        <v>69871.833333333328</v>
      </c>
      <c r="F262" s="61">
        <f>AVERAGE(Every_Mth!M2858,Every_Mth!M2917,Every_Mth!M2976,Every_Mth!M3035,Every_Mth!M3094,Every_Mth!M3153,Every_Mth!M3212,Every_Mth!M3271,Every_Mth!M3330,Every_Mth!M3389,Every_Mth!M3448,Every_Mth!M3507)</f>
        <v>70632.75</v>
      </c>
      <c r="G262" s="93">
        <v>162375.66666666666</v>
      </c>
      <c r="H262" s="61">
        <f>AVERAGE(Every_Mth!N2858,Every_Mth!N2917,Every_Mth!N2976,Every_Mth!N3035,Every_Mth!N3094,Every_Mth!N3153,Every_Mth!N3212,Every_Mth!N3271,Every_Mth!N3330,Every_Mth!N3389,Every_Mth!N3448,Every_Mth!N3507)</f>
        <v>164239.66666666666</v>
      </c>
      <c r="I262" s="48">
        <v>8828</v>
      </c>
      <c r="J262" s="48">
        <v>111127</v>
      </c>
      <c r="K262" s="48">
        <v>48847</v>
      </c>
      <c r="L262" s="48">
        <v>6086</v>
      </c>
      <c r="M262" s="17">
        <v>0.74166666699999995</v>
      </c>
      <c r="N262" s="110">
        <v>167105</v>
      </c>
      <c r="O262" s="110">
        <v>6955</v>
      </c>
      <c r="P262" s="110">
        <v>89636</v>
      </c>
      <c r="Q262" s="110">
        <v>37205</v>
      </c>
      <c r="R262" s="110">
        <v>30848</v>
      </c>
      <c r="S262" s="19">
        <v>0.10299999999999999</v>
      </c>
      <c r="T262" s="48">
        <v>215670.07949999999</v>
      </c>
    </row>
    <row r="263" spans="1:20">
      <c r="A263" s="13" t="s">
        <v>129</v>
      </c>
      <c r="B263" s="14" t="s">
        <v>75</v>
      </c>
      <c r="C263" s="14">
        <v>2016</v>
      </c>
      <c r="D263" s="14" t="s">
        <v>102</v>
      </c>
      <c r="E263" s="93">
        <v>10714.583333333334</v>
      </c>
      <c r="F263" s="61">
        <f>AVERAGE(Every_Mth!M2859,Every_Mth!M2918,Every_Mth!M2977,Every_Mth!M3036,Every_Mth!M3095,Every_Mth!M3154,Every_Mth!M3213,Every_Mth!M3272,Every_Mth!M3331,Every_Mth!M3390,Every_Mth!M3449,Every_Mth!M3508)</f>
        <v>10819.5</v>
      </c>
      <c r="G263" s="93">
        <v>24345.666666666668</v>
      </c>
      <c r="H263" s="61">
        <f>AVERAGE(Every_Mth!N2859,Every_Mth!N2918,Every_Mth!N2977,Every_Mth!N3036,Every_Mth!N3095,Every_Mth!N3154,Every_Mth!N3213,Every_Mth!N3272,Every_Mth!N3331,Every_Mth!N3390,Every_Mth!N3449,Every_Mth!N3508)</f>
        <v>24655.833333333332</v>
      </c>
      <c r="I263" s="48">
        <v>1265</v>
      </c>
      <c r="J263" s="48">
        <v>15975</v>
      </c>
      <c r="K263" s="48">
        <v>7531</v>
      </c>
      <c r="L263" s="48">
        <v>877</v>
      </c>
      <c r="M263" s="17">
        <v>0.71956628899999997</v>
      </c>
      <c r="N263" s="110">
        <v>24721</v>
      </c>
      <c r="O263" s="110">
        <v>988</v>
      </c>
      <c r="P263" s="110">
        <v>12811</v>
      </c>
      <c r="Q263" s="110">
        <v>5807</v>
      </c>
      <c r="R263" s="110">
        <v>4567</v>
      </c>
      <c r="S263" s="19">
        <v>0.1</v>
      </c>
      <c r="T263" s="48">
        <v>27457.412680000001</v>
      </c>
    </row>
    <row r="264" spans="1:20">
      <c r="A264" s="13" t="s">
        <v>130</v>
      </c>
      <c r="B264" s="14" t="s">
        <v>75</v>
      </c>
      <c r="C264" s="14">
        <v>2016</v>
      </c>
      <c r="D264" s="14" t="s">
        <v>102</v>
      </c>
      <c r="E264" s="93">
        <v>6501.5</v>
      </c>
      <c r="F264" s="61">
        <f>AVERAGE(Every_Mth!M2860,Every_Mth!M2919,Every_Mth!M2978,Every_Mth!M3037,Every_Mth!M3096,Every_Mth!M3155,Every_Mth!M3214,Every_Mth!M3273,Every_Mth!M3332,Every_Mth!M3391,Every_Mth!M3450,Every_Mth!M3509)</f>
        <v>6611.416666666667</v>
      </c>
      <c r="G264" s="93">
        <v>12208.666666666666</v>
      </c>
      <c r="H264" s="61">
        <f>AVERAGE(Every_Mth!N2860,Every_Mth!N2919,Every_Mth!N2978,Every_Mth!N3037,Every_Mth!N3096,Every_Mth!N3155,Every_Mth!N3214,Every_Mth!N3273,Every_Mth!N3332,Every_Mth!N3391,Every_Mth!N3450,Every_Mth!N3509)</f>
        <v>12482.5</v>
      </c>
      <c r="I264" s="48">
        <v>1616</v>
      </c>
      <c r="J264" s="48">
        <v>6704</v>
      </c>
      <c r="K264" s="48">
        <v>1534</v>
      </c>
      <c r="L264" s="48">
        <v>313</v>
      </c>
      <c r="M264" s="17">
        <v>0.67034990800000005</v>
      </c>
      <c r="N264" s="110">
        <v>12654</v>
      </c>
      <c r="O264" s="110">
        <v>1054</v>
      </c>
      <c r="P264" s="110">
        <v>4898</v>
      </c>
      <c r="Q264" s="110">
        <v>992</v>
      </c>
      <c r="R264" s="110">
        <v>3660</v>
      </c>
      <c r="S264" s="19">
        <v>6.6000000000000003E-2</v>
      </c>
      <c r="T264" s="48">
        <v>11882.113880000001</v>
      </c>
    </row>
    <row r="265" spans="1:20">
      <c r="A265" s="13" t="s">
        <v>131</v>
      </c>
      <c r="B265" s="14" t="s">
        <v>75</v>
      </c>
      <c r="C265" s="14">
        <v>2016</v>
      </c>
      <c r="D265" s="14" t="s">
        <v>102</v>
      </c>
      <c r="E265" s="93">
        <v>1583.6666666666667</v>
      </c>
      <c r="F265" s="61">
        <f>AVERAGE(Every_Mth!M2861,Every_Mth!M2920,Every_Mth!M2979,Every_Mth!M3038,Every_Mth!M3097,Every_Mth!M3156,Every_Mth!M3215,Every_Mth!M3274,Every_Mth!M3333,Every_Mth!M3392,Every_Mth!M3451,Every_Mth!M3510)</f>
        <v>1569.1666666666667</v>
      </c>
      <c r="G265" s="93">
        <v>3131.416666666667</v>
      </c>
      <c r="H265" s="61">
        <f>AVERAGE(Every_Mth!N2861,Every_Mth!N2920,Every_Mth!N2979,Every_Mth!N3038,Every_Mth!N3097,Every_Mth!N3156,Every_Mth!N3215,Every_Mth!N3274,Every_Mth!N3333,Every_Mth!N3392,Every_Mth!N3451,Every_Mth!N3510)</f>
        <v>3149.3333333333335</v>
      </c>
      <c r="I265" s="48">
        <v>208</v>
      </c>
      <c r="J265" s="48">
        <v>1728</v>
      </c>
      <c r="K265" s="48">
        <v>90</v>
      </c>
      <c r="L265" s="48">
        <v>90</v>
      </c>
      <c r="M265" s="17">
        <v>0.63598326400000005</v>
      </c>
      <c r="N265" s="110">
        <v>3235</v>
      </c>
      <c r="O265" s="110">
        <v>168</v>
      </c>
      <c r="P265" s="110">
        <v>1355</v>
      </c>
      <c r="Q265" s="110">
        <v>63</v>
      </c>
      <c r="R265" s="110">
        <v>881</v>
      </c>
      <c r="S265" s="19">
        <v>6.9000000000000006E-2</v>
      </c>
      <c r="T265" s="48">
        <v>3801.2583799999993</v>
      </c>
    </row>
    <row r="266" spans="1:20">
      <c r="A266" s="13" t="s">
        <v>132</v>
      </c>
      <c r="B266" s="14" t="s">
        <v>76</v>
      </c>
      <c r="C266" s="14">
        <v>2016</v>
      </c>
      <c r="D266" s="14" t="s">
        <v>102</v>
      </c>
      <c r="E266" s="93">
        <v>542574.33333333326</v>
      </c>
      <c r="F266" s="61">
        <f>AVERAGE(Every_Mth!M2862,Every_Mth!M2921,Every_Mth!M2980,Every_Mth!M3039,Every_Mth!M3098,Every_Mth!M3157,Every_Mth!M3216,Every_Mth!M3275,Every_Mth!M3334,Every_Mth!M3393,Every_Mth!M3452,Every_Mth!M3511)</f>
        <v>558922.16666666663</v>
      </c>
      <c r="G266" s="93">
        <v>1092802.4166666665</v>
      </c>
      <c r="H266" s="61">
        <f>AVERAGE(Every_Mth!N2862,Every_Mth!N2921,Every_Mth!N2980,Every_Mth!N3039,Every_Mth!N3098,Every_Mth!N3157,Every_Mth!N3216,Every_Mth!N3275,Every_Mth!N3334,Every_Mth!N3393,Every_Mth!N3452,Every_Mth!N3511)</f>
        <v>1118309.0833333333</v>
      </c>
      <c r="I266" s="48">
        <v>83903</v>
      </c>
      <c r="J266" s="48">
        <v>694580</v>
      </c>
      <c r="K266" s="48">
        <v>501112</v>
      </c>
      <c r="L266" s="48">
        <v>51194</v>
      </c>
      <c r="M266" s="17">
        <v>0.74720187800000004</v>
      </c>
      <c r="N266" s="110">
        <v>1076910</v>
      </c>
      <c r="O266" s="110">
        <v>65695</v>
      </c>
      <c r="P266" s="110">
        <v>521779</v>
      </c>
      <c r="Q266" s="110">
        <v>391688</v>
      </c>
      <c r="R266" s="110">
        <v>381016</v>
      </c>
      <c r="S266" s="19">
        <v>5.1999999999999998E-2</v>
      </c>
      <c r="T266" s="48">
        <v>1722921.69686</v>
      </c>
    </row>
    <row r="267" spans="1:20">
      <c r="A267" s="13" t="s">
        <v>133</v>
      </c>
      <c r="B267" s="14" t="s">
        <v>75</v>
      </c>
      <c r="C267" s="14">
        <v>2016</v>
      </c>
      <c r="D267" s="14" t="s">
        <v>102</v>
      </c>
      <c r="E267" s="93">
        <v>11762.416666666666</v>
      </c>
      <c r="F267" s="61">
        <f>AVERAGE(Every_Mth!M2863,Every_Mth!M2922,Every_Mth!M2981,Every_Mth!M3040,Every_Mth!M3099,Every_Mth!M3158,Every_Mth!M3217,Every_Mth!M3276,Every_Mth!M3335,Every_Mth!M3394,Every_Mth!M3453,Every_Mth!M3512)</f>
        <v>12017.833333333334</v>
      </c>
      <c r="G267" s="93">
        <v>28845.583333333332</v>
      </c>
      <c r="H267" s="61">
        <f>AVERAGE(Every_Mth!N2863,Every_Mth!N2922,Every_Mth!N2981,Every_Mth!N3040,Every_Mth!N3099,Every_Mth!N3158,Every_Mth!N3217,Every_Mth!N3276,Every_Mth!N3335,Every_Mth!N3394,Every_Mth!N3453,Every_Mth!N3512)</f>
        <v>29255.333333333332</v>
      </c>
      <c r="I267" s="48">
        <v>1266</v>
      </c>
      <c r="J267" s="48">
        <v>21003</v>
      </c>
      <c r="K267" s="48">
        <v>12151</v>
      </c>
      <c r="L267" s="48">
        <v>975</v>
      </c>
      <c r="M267" s="17">
        <v>0.73738794200000002</v>
      </c>
      <c r="N267" s="110">
        <v>29340</v>
      </c>
      <c r="O267" s="110">
        <v>985</v>
      </c>
      <c r="P267" s="110">
        <v>17426</v>
      </c>
      <c r="Q267" s="110">
        <v>9932</v>
      </c>
      <c r="R267" s="110">
        <v>4480</v>
      </c>
      <c r="S267" s="19">
        <v>9.1999999999999998E-2</v>
      </c>
      <c r="T267" s="48">
        <v>31945.839260000001</v>
      </c>
    </row>
    <row r="268" spans="1:20">
      <c r="A268" s="13" t="s">
        <v>134</v>
      </c>
      <c r="B268" s="14" t="s">
        <v>75</v>
      </c>
      <c r="C268" s="14">
        <v>2016</v>
      </c>
      <c r="D268" s="14" t="s">
        <v>102</v>
      </c>
      <c r="E268" s="93">
        <v>6100.9999999999991</v>
      </c>
      <c r="F268" s="61">
        <f>AVERAGE(Every_Mth!M2864,Every_Mth!M2923,Every_Mth!M2982,Every_Mth!M3041,Every_Mth!M3100,Every_Mth!M3159,Every_Mth!M3218,Every_Mth!M3277,Every_Mth!M3336,Every_Mth!M3395,Every_Mth!M3454,Every_Mth!M3513)</f>
        <v>6245.916666666667</v>
      </c>
      <c r="G268" s="93">
        <v>10072.916666666668</v>
      </c>
      <c r="H268" s="61">
        <f>AVERAGE(Every_Mth!N2864,Every_Mth!N2923,Every_Mth!N2982,Every_Mth!N3041,Every_Mth!N3100,Every_Mth!N3159,Every_Mth!N3218,Every_Mth!N3277,Every_Mth!N3336,Every_Mth!N3395,Every_Mth!N3454,Every_Mth!N3513)</f>
        <v>10304.166666666666</v>
      </c>
      <c r="I268" s="48">
        <v>1617</v>
      </c>
      <c r="J268" s="48">
        <v>5988</v>
      </c>
      <c r="K268" s="48">
        <v>5020</v>
      </c>
      <c r="L268" s="48">
        <v>295</v>
      </c>
      <c r="M268" s="17">
        <v>0.57898215500000005</v>
      </c>
      <c r="N268" s="110">
        <v>10481</v>
      </c>
      <c r="O268" s="110">
        <v>1268</v>
      </c>
      <c r="P268" s="110">
        <v>4745</v>
      </c>
      <c r="Q268" s="110">
        <v>4064</v>
      </c>
      <c r="R268" s="110">
        <v>2796</v>
      </c>
      <c r="S268" s="19">
        <v>3.2000000000000001E-2</v>
      </c>
      <c r="T268" s="48">
        <v>20564.168020000001</v>
      </c>
    </row>
    <row r="269" spans="1:20">
      <c r="A269" s="13" t="s">
        <v>135</v>
      </c>
      <c r="B269" s="14" t="s">
        <v>75</v>
      </c>
      <c r="C269" s="14">
        <v>2016</v>
      </c>
      <c r="D269" s="14" t="s">
        <v>102</v>
      </c>
      <c r="E269" s="93">
        <v>1030.6666666666667</v>
      </c>
      <c r="F269" s="61">
        <f>AVERAGE(Every_Mth!M2865,Every_Mth!M2924,Every_Mth!M2983,Every_Mth!M3042,Every_Mth!M3101,Every_Mth!M3160,Every_Mth!M3219,Every_Mth!M3278,Every_Mth!M3337,Every_Mth!M3396,Every_Mth!M3455,Every_Mth!M3514)</f>
        <v>1090.3333333333333</v>
      </c>
      <c r="G269" s="93">
        <v>1884.6666666666667</v>
      </c>
      <c r="H269" s="61">
        <f>AVERAGE(Every_Mth!N2865,Every_Mth!N2924,Every_Mth!N2983,Every_Mth!N3042,Every_Mth!N3101,Every_Mth!N3160,Every_Mth!N3219,Every_Mth!N3278,Every_Mth!N3337,Every_Mth!N3396,Every_Mth!N3455,Every_Mth!N3514)</f>
        <v>2013.1666666666667</v>
      </c>
      <c r="I269" s="48">
        <v>264</v>
      </c>
      <c r="J269" s="48">
        <v>919</v>
      </c>
      <c r="K269" s="48">
        <v>45</v>
      </c>
      <c r="L269" s="48">
        <v>42</v>
      </c>
      <c r="M269" s="17">
        <v>0.66972477100000005</v>
      </c>
      <c r="N269" s="110">
        <v>2046</v>
      </c>
      <c r="O269" s="110">
        <v>215</v>
      </c>
      <c r="P269" s="110">
        <v>698</v>
      </c>
      <c r="Q269" s="110">
        <v>41</v>
      </c>
      <c r="R269" s="110">
        <v>427</v>
      </c>
      <c r="S269" s="19">
        <v>6.9000000000000006E-2</v>
      </c>
      <c r="T269" s="48">
        <v>3175.5577400000002</v>
      </c>
    </row>
    <row r="270" spans="1:20">
      <c r="A270" s="13" t="s">
        <v>136</v>
      </c>
      <c r="B270" s="14" t="s">
        <v>75</v>
      </c>
      <c r="C270" s="14">
        <v>2016</v>
      </c>
      <c r="D270" s="14" t="s">
        <v>102</v>
      </c>
      <c r="E270" s="93">
        <v>6421.4166666666661</v>
      </c>
      <c r="F270" s="61">
        <f>AVERAGE(Every_Mth!M2866,Every_Mth!M2925,Every_Mth!M2984,Every_Mth!M3043,Every_Mth!M3102,Every_Mth!M3161,Every_Mth!M3220,Every_Mth!M3279,Every_Mth!M3338,Every_Mth!M3397,Every_Mth!M3456,Every_Mth!M3515)</f>
        <v>6708.5</v>
      </c>
      <c r="G270" s="93">
        <v>12131.5</v>
      </c>
      <c r="H270" s="61">
        <f>AVERAGE(Every_Mth!N2866,Every_Mth!N2925,Every_Mth!N2984,Every_Mth!N3043,Every_Mth!N3102,Every_Mth!N3161,Every_Mth!N3220,Every_Mth!N3279,Every_Mth!N3338,Every_Mth!N3397,Every_Mth!N3456,Every_Mth!N3515)</f>
        <v>12644.166666666666</v>
      </c>
      <c r="I270" s="48">
        <v>1200</v>
      </c>
      <c r="J270" s="48">
        <v>6840</v>
      </c>
      <c r="K270" s="48">
        <v>2211</v>
      </c>
      <c r="L270" s="48">
        <v>333</v>
      </c>
      <c r="M270" s="17">
        <v>0.56747600200000003</v>
      </c>
      <c r="N270" s="110">
        <v>12731</v>
      </c>
      <c r="O270" s="110">
        <v>928</v>
      </c>
      <c r="P270" s="110">
        <v>5237</v>
      </c>
      <c r="Q270" s="110">
        <v>1689</v>
      </c>
      <c r="R270" s="110">
        <v>3066</v>
      </c>
      <c r="S270" s="19">
        <v>5.1999999999999998E-2</v>
      </c>
      <c r="T270" s="48">
        <v>19475.312679999999</v>
      </c>
    </row>
    <row r="271" spans="1:20">
      <c r="A271" s="13" t="s">
        <v>137</v>
      </c>
      <c r="B271" s="14" t="s">
        <v>75</v>
      </c>
      <c r="C271" s="14">
        <v>2016</v>
      </c>
      <c r="D271" s="14" t="s">
        <v>102</v>
      </c>
      <c r="E271" s="93">
        <v>23908.583333333336</v>
      </c>
      <c r="F271" s="61">
        <f>AVERAGE(Every_Mth!M2867,Every_Mth!M2926,Every_Mth!M2985,Every_Mth!M3044,Every_Mth!M3103,Every_Mth!M3162,Every_Mth!M3221,Every_Mth!M3280,Every_Mth!M3339,Every_Mth!M3398,Every_Mth!M3457,Every_Mth!M3516)</f>
        <v>24516.833333333332</v>
      </c>
      <c r="G271" s="93">
        <v>55344.75</v>
      </c>
      <c r="H271" s="61">
        <f>AVERAGE(Every_Mth!N2867,Every_Mth!N2926,Every_Mth!N2985,Every_Mth!N3044,Every_Mth!N3103,Every_Mth!N3162,Every_Mth!N3221,Every_Mth!N3280,Every_Mth!N3339,Every_Mth!N3398,Every_Mth!N3457,Every_Mth!N3516)</f>
        <v>56659.75</v>
      </c>
      <c r="I271" s="48">
        <v>2834</v>
      </c>
      <c r="J271" s="48">
        <v>37617</v>
      </c>
      <c r="K271" s="48">
        <v>18944</v>
      </c>
      <c r="L271" s="48">
        <v>1760</v>
      </c>
      <c r="M271" s="17">
        <v>0.72336716899999998</v>
      </c>
      <c r="N271" s="110">
        <v>57325</v>
      </c>
      <c r="O271" s="110">
        <v>2309</v>
      </c>
      <c r="P271" s="110">
        <v>31177</v>
      </c>
      <c r="Q271" s="110">
        <v>14791</v>
      </c>
      <c r="R271" s="110">
        <v>10667</v>
      </c>
      <c r="S271" s="19">
        <v>0.105</v>
      </c>
      <c r="T271" s="48">
        <v>59925.132820000013</v>
      </c>
    </row>
    <row r="272" spans="1:20">
      <c r="A272" s="13" t="s">
        <v>138</v>
      </c>
      <c r="B272" s="14" t="s">
        <v>75</v>
      </c>
      <c r="C272" s="14">
        <v>2016</v>
      </c>
      <c r="D272" s="14" t="s">
        <v>102</v>
      </c>
      <c r="E272" s="93">
        <v>538</v>
      </c>
      <c r="F272" s="61">
        <f>AVERAGE(Every_Mth!M2868,Every_Mth!M2927,Every_Mth!M2986,Every_Mth!M3045,Every_Mth!M3104,Every_Mth!M3163,Every_Mth!M3222,Every_Mth!M3281,Every_Mth!M3340,Every_Mth!M3399,Every_Mth!M3458,Every_Mth!M3517)</f>
        <v>516.33333333333337</v>
      </c>
      <c r="G272" s="93">
        <v>1131.75</v>
      </c>
      <c r="H272" s="61">
        <f>AVERAGE(Every_Mth!N2868,Every_Mth!N2927,Every_Mth!N2986,Every_Mth!N3045,Every_Mth!N3104,Every_Mth!N3163,Every_Mth!N3222,Every_Mth!N3281,Every_Mth!N3340,Every_Mth!N3399,Every_Mth!N3458,Every_Mth!N3517)</f>
        <v>1084.8333333333333</v>
      </c>
      <c r="I272" s="48">
        <v>66</v>
      </c>
      <c r="J272" s="48">
        <v>634</v>
      </c>
      <c r="K272" s="48">
        <v>67</v>
      </c>
      <c r="L272" s="48">
        <v>15</v>
      </c>
      <c r="M272" s="17">
        <v>0.60264900700000001</v>
      </c>
      <c r="N272" s="110">
        <v>1124</v>
      </c>
      <c r="O272" s="110">
        <v>46</v>
      </c>
      <c r="P272" s="110">
        <v>499</v>
      </c>
      <c r="Q272" s="110">
        <v>48</v>
      </c>
      <c r="R272" s="110">
        <v>404</v>
      </c>
      <c r="S272" s="19">
        <v>7.8E-2</v>
      </c>
      <c r="T272" s="48">
        <v>1611.51298</v>
      </c>
    </row>
    <row r="273" spans="1:20">
      <c r="A273" s="13" t="s">
        <v>139</v>
      </c>
      <c r="B273" s="14" t="s">
        <v>75</v>
      </c>
      <c r="C273" s="14">
        <v>2016</v>
      </c>
      <c r="D273" s="14" t="s">
        <v>102</v>
      </c>
      <c r="E273" s="93">
        <v>443.08333333333337</v>
      </c>
      <c r="F273" s="61">
        <f>AVERAGE(Every_Mth!M2869,Every_Mth!M2928,Every_Mth!M2987,Every_Mth!M3046,Every_Mth!M3105,Every_Mth!M3164,Every_Mth!M3223,Every_Mth!M3282,Every_Mth!M3341,Every_Mth!M3400,Every_Mth!M3459,Every_Mth!M3518)</f>
        <v>452.66666666666669</v>
      </c>
      <c r="G273" s="93">
        <v>751.91666666666663</v>
      </c>
      <c r="H273" s="61">
        <f>AVERAGE(Every_Mth!N2869,Every_Mth!N2928,Every_Mth!N2987,Every_Mth!N3046,Every_Mth!N3105,Every_Mth!N3164,Every_Mth!N3223,Every_Mth!N3282,Every_Mth!N3341,Every_Mth!N3400,Every_Mth!N3459,Every_Mth!N3518)</f>
        <v>794.08333333333337</v>
      </c>
      <c r="I273" s="48">
        <v>73</v>
      </c>
      <c r="J273" s="48">
        <v>473</v>
      </c>
      <c r="K273" s="48">
        <v>280</v>
      </c>
      <c r="L273" s="48">
        <v>15</v>
      </c>
      <c r="M273" s="17">
        <v>0.53703703700000005</v>
      </c>
      <c r="N273" s="110">
        <v>826</v>
      </c>
      <c r="O273" s="110">
        <v>65</v>
      </c>
      <c r="P273" s="110">
        <v>357</v>
      </c>
      <c r="Q273" s="110">
        <v>194</v>
      </c>
      <c r="R273" s="110">
        <v>101</v>
      </c>
      <c r="S273" s="19">
        <v>5.2999999999999999E-2</v>
      </c>
      <c r="T273" s="48">
        <v>1182.7973200000001</v>
      </c>
    </row>
    <row r="274" spans="1:20">
      <c r="A274" s="13" t="s">
        <v>140</v>
      </c>
      <c r="B274" s="14" t="s">
        <v>75</v>
      </c>
      <c r="C274" s="14">
        <v>2016</v>
      </c>
      <c r="D274" s="14" t="s">
        <v>102</v>
      </c>
      <c r="E274" s="93">
        <v>21906.416666666668</v>
      </c>
      <c r="F274" s="61">
        <f>AVERAGE(Every_Mth!M2870,Every_Mth!M2929,Every_Mth!M2988,Every_Mth!M3047,Every_Mth!M3106,Every_Mth!M3165,Every_Mth!M3224,Every_Mth!M3283,Every_Mth!M3342,Every_Mth!M3401,Every_Mth!M3460,Every_Mth!M3519)</f>
        <v>22712.916666666668</v>
      </c>
      <c r="G274" s="93">
        <v>48492.416666666664</v>
      </c>
      <c r="H274" s="61">
        <f>AVERAGE(Every_Mth!N2870,Every_Mth!N2929,Every_Mth!N2988,Every_Mth!N3047,Every_Mth!N3106,Every_Mth!N3165,Every_Mth!N3224,Every_Mth!N3283,Every_Mth!N3342,Every_Mth!N3401,Every_Mth!N3460,Every_Mth!N3519)</f>
        <v>50326.25</v>
      </c>
      <c r="I274" s="48">
        <v>3572</v>
      </c>
      <c r="J274" s="48">
        <v>41820</v>
      </c>
      <c r="K274" s="48">
        <v>33355</v>
      </c>
      <c r="L274" s="48">
        <v>1244</v>
      </c>
      <c r="M274" s="17">
        <v>0.71361821400000003</v>
      </c>
      <c r="N274" s="110">
        <v>48635</v>
      </c>
      <c r="O274" s="110">
        <v>2774</v>
      </c>
      <c r="P274" s="110">
        <v>29652</v>
      </c>
      <c r="Q274" s="110">
        <v>22216</v>
      </c>
      <c r="R274" s="110">
        <v>8101</v>
      </c>
      <c r="S274" s="19">
        <v>7.5999999999999998E-2</v>
      </c>
      <c r="T274" s="48">
        <v>60652.211059999994</v>
      </c>
    </row>
    <row r="275" spans="1:20">
      <c r="A275" s="13" t="s">
        <v>141</v>
      </c>
      <c r="B275" s="14" t="s">
        <v>75</v>
      </c>
      <c r="C275" s="14">
        <v>2016</v>
      </c>
      <c r="D275" s="14" t="s">
        <v>102</v>
      </c>
      <c r="E275" s="93">
        <v>3379.4166666666665</v>
      </c>
      <c r="F275" s="61">
        <f>AVERAGE(Every_Mth!M2871,Every_Mth!M2930,Every_Mth!M2989,Every_Mth!M3048,Every_Mth!M3107,Every_Mth!M3166,Every_Mth!M3225,Every_Mth!M3284,Every_Mth!M3343,Every_Mth!M3402,Every_Mth!M3461,Every_Mth!M3520)</f>
        <v>3546.75</v>
      </c>
      <c r="G275" s="93">
        <v>6858.833333333333</v>
      </c>
      <c r="H275" s="61">
        <f>AVERAGE(Every_Mth!N2871,Every_Mth!N2930,Every_Mth!N2989,Every_Mth!N3048,Every_Mth!N3107,Every_Mth!N3166,Every_Mth!N3225,Every_Mth!N3284,Every_Mth!N3343,Every_Mth!N3402,Every_Mth!N3461,Every_Mth!N3520)</f>
        <v>7274.25</v>
      </c>
      <c r="I275" s="48">
        <v>681</v>
      </c>
      <c r="J275" s="48">
        <v>5116</v>
      </c>
      <c r="K275" s="48">
        <v>3772</v>
      </c>
      <c r="L275" s="48">
        <v>201</v>
      </c>
      <c r="M275" s="17">
        <v>0.65634920600000002</v>
      </c>
      <c r="N275" s="110">
        <v>7475</v>
      </c>
      <c r="O275" s="110">
        <v>561</v>
      </c>
      <c r="P275" s="110">
        <v>3968</v>
      </c>
      <c r="Q275" s="110">
        <v>2829</v>
      </c>
      <c r="R275" s="110">
        <v>2034</v>
      </c>
      <c r="S275" s="19">
        <v>4.2999999999999997E-2</v>
      </c>
      <c r="T275" s="48">
        <v>10434.59964</v>
      </c>
    </row>
    <row r="276" spans="1:20">
      <c r="A276" s="13" t="s">
        <v>142</v>
      </c>
      <c r="B276" s="14" t="s">
        <v>75</v>
      </c>
      <c r="C276" s="14">
        <v>2016</v>
      </c>
      <c r="D276" s="14" t="s">
        <v>102</v>
      </c>
      <c r="E276" s="93">
        <v>4248.75</v>
      </c>
      <c r="F276" s="61">
        <f>AVERAGE(Every_Mth!M2872,Every_Mth!M2931,Every_Mth!M2990,Every_Mth!M3049,Every_Mth!M3108,Every_Mth!M3167,Every_Mth!M3226,Every_Mth!M3285,Every_Mth!M3344,Every_Mth!M3403,Every_Mth!M3462,Every_Mth!M3521)</f>
        <v>4346.666666666667</v>
      </c>
      <c r="G276" s="93">
        <v>7391.833333333333</v>
      </c>
      <c r="H276" s="61">
        <f>AVERAGE(Every_Mth!N2872,Every_Mth!N2931,Every_Mth!N2990,Every_Mth!N3049,Every_Mth!N3108,Every_Mth!N3167,Every_Mth!N3226,Every_Mth!N3285,Every_Mth!N3344,Every_Mth!N3403,Every_Mth!N3462,Every_Mth!N3521)</f>
        <v>7660.5</v>
      </c>
      <c r="I276" s="48">
        <v>949</v>
      </c>
      <c r="J276" s="48">
        <v>3604</v>
      </c>
      <c r="K276" s="48">
        <v>346</v>
      </c>
      <c r="L276" s="48">
        <v>169</v>
      </c>
      <c r="M276" s="17">
        <v>0.48974943100000001</v>
      </c>
      <c r="N276" s="110">
        <v>7892</v>
      </c>
      <c r="O276" s="110">
        <v>778</v>
      </c>
      <c r="P276" s="110">
        <v>2695</v>
      </c>
      <c r="Q276" s="110">
        <v>225</v>
      </c>
      <c r="R276" s="110">
        <v>1824</v>
      </c>
      <c r="S276" s="19">
        <v>4.7E-2</v>
      </c>
      <c r="T276" s="48">
        <v>11844.33222</v>
      </c>
    </row>
    <row r="277" spans="1:20">
      <c r="A277" s="13" t="s">
        <v>143</v>
      </c>
      <c r="B277" s="14" t="s">
        <v>74</v>
      </c>
      <c r="C277" s="14">
        <v>2016</v>
      </c>
      <c r="D277" s="14" t="s">
        <v>102</v>
      </c>
      <c r="E277" s="93">
        <v>120043.08333333333</v>
      </c>
      <c r="F277" s="61">
        <f>AVERAGE(Every_Mth!M2873,Every_Mth!M2932,Every_Mth!M2991,Every_Mth!M3050,Every_Mth!M3109,Every_Mth!M3168,Every_Mth!M3227,Every_Mth!M3286,Every_Mth!M3345,Every_Mth!M3404,Every_Mth!M3463,Every_Mth!M3522)</f>
        <v>123182.33333333333</v>
      </c>
      <c r="G277" s="93">
        <v>245247.83333333334</v>
      </c>
      <c r="H277" s="61">
        <f>AVERAGE(Every_Mth!N2873,Every_Mth!N2932,Every_Mth!N2991,Every_Mth!N3050,Every_Mth!N3109,Every_Mth!N3168,Every_Mth!N3227,Every_Mth!N3286,Every_Mth!N3345,Every_Mth!N3404,Every_Mth!N3463,Every_Mth!N3522)</f>
        <v>253145.16666666666</v>
      </c>
      <c r="I277" s="48">
        <v>25449</v>
      </c>
      <c r="J277" s="48">
        <v>164718</v>
      </c>
      <c r="K277" s="48">
        <v>136779</v>
      </c>
      <c r="L277" s="48">
        <v>7350</v>
      </c>
      <c r="M277" s="17">
        <v>0.68108584699999997</v>
      </c>
      <c r="N277" s="110">
        <v>259334</v>
      </c>
      <c r="O277" s="110">
        <v>20825</v>
      </c>
      <c r="P277" s="110">
        <v>136659</v>
      </c>
      <c r="Q277" s="110">
        <v>113097</v>
      </c>
      <c r="R277" s="110">
        <v>67977</v>
      </c>
      <c r="S277" s="19">
        <v>0.04</v>
      </c>
      <c r="T277" s="48">
        <v>357201.12008000008</v>
      </c>
    </row>
    <row r="278" spans="1:20">
      <c r="A278" s="13" t="s">
        <v>144</v>
      </c>
      <c r="B278" s="14" t="s">
        <v>74</v>
      </c>
      <c r="C278" s="14">
        <v>2016</v>
      </c>
      <c r="D278" s="14" t="s">
        <v>102</v>
      </c>
      <c r="E278" s="93">
        <v>9029.1666666666661</v>
      </c>
      <c r="F278" s="61">
        <f>AVERAGE(Every_Mth!M2874,Every_Mth!M2933,Every_Mth!M2992,Every_Mth!M3051,Every_Mth!M3110,Every_Mth!M3169,Every_Mth!M3228,Every_Mth!M3287,Every_Mth!M3346,Every_Mth!M3405,Every_Mth!M3464,Every_Mth!M3523)</f>
        <v>9286.25</v>
      </c>
      <c r="G278" s="93">
        <v>16874.083333333332</v>
      </c>
      <c r="H278" s="61">
        <f>AVERAGE(Every_Mth!N2874,Every_Mth!N2933,Every_Mth!N2992,Every_Mth!N3051,Every_Mth!N3110,Every_Mth!N3169,Every_Mth!N3228,Every_Mth!N3287,Every_Mth!N3346,Every_Mth!N3405,Every_Mth!N3464,Every_Mth!N3523)</f>
        <v>17625.583333333332</v>
      </c>
      <c r="I278" s="48">
        <v>2056</v>
      </c>
      <c r="J278" s="48">
        <v>9509</v>
      </c>
      <c r="K278" s="48">
        <v>2462</v>
      </c>
      <c r="L278" s="48">
        <v>487</v>
      </c>
      <c r="M278" s="17">
        <v>0.54584120999999997</v>
      </c>
      <c r="N278" s="110">
        <v>17721</v>
      </c>
      <c r="O278" s="110">
        <v>1653</v>
      </c>
      <c r="P278" s="110">
        <v>7085</v>
      </c>
      <c r="Q278" s="110">
        <v>1882</v>
      </c>
      <c r="R278" s="110">
        <v>5095</v>
      </c>
      <c r="S278" s="19">
        <v>4.3999999999999997E-2</v>
      </c>
      <c r="T278" s="48">
        <v>34761.376620000003</v>
      </c>
    </row>
    <row r="279" spans="1:20">
      <c r="A279" s="13" t="s">
        <v>145</v>
      </c>
      <c r="B279" s="14" t="s">
        <v>75</v>
      </c>
      <c r="C279" s="14">
        <v>2016</v>
      </c>
      <c r="D279" s="14" t="s">
        <v>102</v>
      </c>
      <c r="E279" s="93">
        <v>1144.4166666666667</v>
      </c>
      <c r="F279" s="61">
        <f>AVERAGE(Every_Mth!M2875,Every_Mth!M2934,Every_Mth!M2993,Every_Mth!M3052,Every_Mth!M3111,Every_Mth!M3170,Every_Mth!M3229,Every_Mth!M3288,Every_Mth!M3347,Every_Mth!M3406,Every_Mth!M3465,Every_Mth!M3524)</f>
        <v>1159.8333333333333</v>
      </c>
      <c r="G279" s="93">
        <v>2084.3333333333335</v>
      </c>
      <c r="H279" s="61">
        <f>AVERAGE(Every_Mth!N2875,Every_Mth!N2934,Every_Mth!N2993,Every_Mth!N3052,Every_Mth!N3111,Every_Mth!N3170,Every_Mth!N3229,Every_Mth!N3288,Every_Mth!N3347,Every_Mth!N3406,Every_Mth!N3465,Every_Mth!N3524)</f>
        <v>2132.1666666666665</v>
      </c>
      <c r="I279" s="48">
        <v>191</v>
      </c>
      <c r="J279" s="48">
        <v>1033</v>
      </c>
      <c r="K279" s="48">
        <v>67</v>
      </c>
      <c r="L279" s="48">
        <v>49</v>
      </c>
      <c r="M279" s="17">
        <v>0.62452107300000004</v>
      </c>
      <c r="N279" s="110">
        <v>2076</v>
      </c>
      <c r="O279" s="110">
        <v>154</v>
      </c>
      <c r="P279" s="110">
        <v>730</v>
      </c>
      <c r="Q279" s="110">
        <v>40</v>
      </c>
      <c r="R279" s="110">
        <v>663</v>
      </c>
      <c r="S279" s="19">
        <v>9.6000000000000002E-2</v>
      </c>
      <c r="T279" s="48">
        <v>2866.99332</v>
      </c>
    </row>
    <row r="280" spans="1:20">
      <c r="A280" s="13" t="s">
        <v>146</v>
      </c>
      <c r="B280" s="14" t="s">
        <v>75</v>
      </c>
      <c r="C280" s="14">
        <v>2016</v>
      </c>
      <c r="D280" s="14" t="s">
        <v>102</v>
      </c>
      <c r="E280" s="93">
        <v>125860.75</v>
      </c>
      <c r="F280" s="61">
        <f>AVERAGE(Every_Mth!M2876,Every_Mth!M2935,Every_Mth!M2994,Every_Mth!M3053,Every_Mth!M3112,Every_Mth!M3171,Every_Mth!M3230,Every_Mth!M3289,Every_Mth!M3348,Every_Mth!M3407,Every_Mth!M3466,Every_Mth!M3525)</f>
        <v>129010.16666666667</v>
      </c>
      <c r="G280" s="93">
        <v>279293.08333333331</v>
      </c>
      <c r="H280" s="61">
        <f>AVERAGE(Every_Mth!N2876,Every_Mth!N2935,Every_Mth!N2994,Every_Mth!N3053,Every_Mth!N3112,Every_Mth!N3171,Every_Mth!N3230,Every_Mth!N3289,Every_Mth!N3348,Every_Mth!N3407,Every_Mth!N3466,Every_Mth!N3525)</f>
        <v>287642.75</v>
      </c>
      <c r="I280" s="48">
        <v>20641</v>
      </c>
      <c r="J280" s="48">
        <v>185979</v>
      </c>
      <c r="K280" s="48">
        <v>81348</v>
      </c>
      <c r="L280" s="48">
        <v>10479</v>
      </c>
      <c r="M280" s="17">
        <v>0.63969818099999998</v>
      </c>
      <c r="N280" s="110">
        <v>290978</v>
      </c>
      <c r="O280" s="110">
        <v>16535</v>
      </c>
      <c r="P280" s="110">
        <v>145657</v>
      </c>
      <c r="Q280" s="110">
        <v>63275</v>
      </c>
      <c r="R280" s="110">
        <v>58100</v>
      </c>
      <c r="S280" s="19">
        <v>6.0999999999999999E-2</v>
      </c>
      <c r="T280" s="48">
        <v>421674.33782000002</v>
      </c>
    </row>
    <row r="281" spans="1:20">
      <c r="A281" s="13" t="s">
        <v>147</v>
      </c>
      <c r="B281" s="14" t="s">
        <v>74</v>
      </c>
      <c r="C281" s="14">
        <v>2016</v>
      </c>
      <c r="D281" s="14" t="s">
        <v>102</v>
      </c>
      <c r="E281" s="93">
        <v>100083</v>
      </c>
      <c r="F281" s="61">
        <f>AVERAGE(Every_Mth!M2877,Every_Mth!M2936,Every_Mth!M2995,Every_Mth!M3054,Every_Mth!M3113,Every_Mth!M3172,Every_Mth!M3231,Every_Mth!M3290,Every_Mth!M3349,Every_Mth!M3408,Every_Mth!M3467,Every_Mth!M3526)</f>
        <v>102439.33333333333</v>
      </c>
      <c r="G281" s="93">
        <v>209677.25</v>
      </c>
      <c r="H281" s="61">
        <f>AVERAGE(Every_Mth!N2877,Every_Mth!N2936,Every_Mth!N2995,Every_Mth!N3054,Every_Mth!N3113,Every_Mth!N3172,Every_Mth!N3231,Every_Mth!N3290,Every_Mth!N3349,Every_Mth!N3408,Every_Mth!N3467,Every_Mth!N3526)</f>
        <v>214057.33333333334</v>
      </c>
      <c r="I281" s="48">
        <v>13463</v>
      </c>
      <c r="J281" s="48">
        <v>122095</v>
      </c>
      <c r="K281" s="48">
        <v>58041</v>
      </c>
      <c r="L281" s="48">
        <v>5851</v>
      </c>
      <c r="M281" s="17">
        <v>0.61449090299999998</v>
      </c>
      <c r="N281" s="110">
        <v>216678</v>
      </c>
      <c r="O281" s="110">
        <v>10622</v>
      </c>
      <c r="P281" s="110">
        <v>100084</v>
      </c>
      <c r="Q281" s="110">
        <v>47168</v>
      </c>
      <c r="R281" s="110">
        <v>62524</v>
      </c>
      <c r="S281" s="19">
        <v>5.3999999999999999E-2</v>
      </c>
      <c r="T281" s="48">
        <v>270638.75339999999</v>
      </c>
    </row>
    <row r="282" spans="1:20">
      <c r="A282" s="13" t="s">
        <v>148</v>
      </c>
      <c r="B282" s="14" t="s">
        <v>75</v>
      </c>
      <c r="C282" s="14">
        <v>2016</v>
      </c>
      <c r="D282" s="14" t="s">
        <v>102</v>
      </c>
      <c r="E282" s="93">
        <v>2373.083333333333</v>
      </c>
      <c r="F282" s="61">
        <f>AVERAGE(Every_Mth!M2878,Every_Mth!M2937,Every_Mth!M2996,Every_Mth!M3055,Every_Mth!M3114,Every_Mth!M3173,Every_Mth!M3232,Every_Mth!M3291,Every_Mth!M3350,Every_Mth!M3409,Every_Mth!M3468,Every_Mth!M3527)</f>
        <v>2543.8333333333335</v>
      </c>
      <c r="G282" s="93">
        <v>5275</v>
      </c>
      <c r="H282" s="61">
        <f>AVERAGE(Every_Mth!N2878,Every_Mth!N2937,Every_Mth!N2996,Every_Mth!N3055,Every_Mth!N3114,Every_Mth!N3173,Every_Mth!N3232,Every_Mth!N3291,Every_Mth!N3350,Every_Mth!N3409,Every_Mth!N3468,Every_Mth!N3527)</f>
        <v>5619.833333333333</v>
      </c>
      <c r="I282" s="48">
        <v>436</v>
      </c>
      <c r="J282" s="48">
        <v>3865</v>
      </c>
      <c r="K282" s="48">
        <v>2246</v>
      </c>
      <c r="L282" s="48">
        <v>386</v>
      </c>
      <c r="M282" s="17">
        <v>0.73894736800000005</v>
      </c>
      <c r="N282" s="110">
        <v>5607</v>
      </c>
      <c r="O282" s="110">
        <v>350</v>
      </c>
      <c r="P282" s="110">
        <v>2888</v>
      </c>
      <c r="Q282" s="110">
        <v>1596</v>
      </c>
      <c r="R282" s="110">
        <v>880</v>
      </c>
      <c r="S282" s="19">
        <v>6.8000000000000005E-2</v>
      </c>
      <c r="T282" s="48">
        <v>7743.2246999999998</v>
      </c>
    </row>
    <row r="283" spans="1:20">
      <c r="A283" s="13" t="s">
        <v>149</v>
      </c>
      <c r="B283" s="14" t="s">
        <v>75</v>
      </c>
      <c r="C283" s="14">
        <v>2016</v>
      </c>
      <c r="D283" s="14" t="s">
        <v>102</v>
      </c>
      <c r="E283" s="93">
        <v>172631.16666666669</v>
      </c>
      <c r="F283" s="61">
        <f>AVERAGE(Every_Mth!M2879,Every_Mth!M2938,Every_Mth!M2997,Every_Mth!M3056,Every_Mth!M3115,Every_Mth!M3174,Every_Mth!M3233,Every_Mth!M3292,Every_Mth!M3351,Every_Mth!M3410,Every_Mth!M3469,Every_Mth!M3528)</f>
        <v>178494.75</v>
      </c>
      <c r="G283" s="93">
        <v>377181.25</v>
      </c>
      <c r="H283" s="61">
        <f>AVERAGE(Every_Mth!N2879,Every_Mth!N2938,Every_Mth!N2997,Every_Mth!N3056,Every_Mth!N3115,Every_Mth!N3174,Every_Mth!N3233,Every_Mth!N3292,Every_Mth!N3351,Every_Mth!N3410,Every_Mth!N3469,Every_Mth!N3528)</f>
        <v>390589.91666666669</v>
      </c>
      <c r="I283" s="48">
        <v>25789</v>
      </c>
      <c r="J283" s="48">
        <v>237181</v>
      </c>
      <c r="K283" s="48">
        <v>85034</v>
      </c>
      <c r="L283" s="48">
        <v>11109</v>
      </c>
      <c r="M283" s="17">
        <v>0.66028085999999997</v>
      </c>
      <c r="N283" s="110">
        <v>396000</v>
      </c>
      <c r="O283" s="110">
        <v>21084</v>
      </c>
      <c r="P283" s="110">
        <v>193959</v>
      </c>
      <c r="Q283" s="110">
        <v>68443</v>
      </c>
      <c r="R283" s="110">
        <v>67508</v>
      </c>
      <c r="S283" s="19">
        <v>5.7000000000000002E-2</v>
      </c>
      <c r="T283" s="48">
        <v>403621.80548000004</v>
      </c>
    </row>
    <row r="284" spans="1:20">
      <c r="A284" s="13" t="s">
        <v>150</v>
      </c>
      <c r="B284" s="14" t="s">
        <v>74</v>
      </c>
      <c r="C284" s="14">
        <v>2016</v>
      </c>
      <c r="D284" s="14" t="s">
        <v>102</v>
      </c>
      <c r="E284" s="93">
        <v>137827.41666666666</v>
      </c>
      <c r="F284" s="61">
        <f>AVERAGE(Every_Mth!M2880,Every_Mth!M2939,Every_Mth!M2998,Every_Mth!M3057,Every_Mth!M3116,Every_Mth!M3175,Every_Mth!M3234,Every_Mth!M3293,Every_Mth!M3352,Every_Mth!M3411,Every_Mth!M3470,Every_Mth!M3529)</f>
        <v>142005.83333333334</v>
      </c>
      <c r="G284" s="93">
        <v>278085.58333333337</v>
      </c>
      <c r="H284" s="61">
        <f>AVERAGE(Every_Mth!N2880,Every_Mth!N2939,Every_Mth!N2998,Every_Mth!N3057,Every_Mth!N3116,Every_Mth!N3175,Every_Mth!N3234,Every_Mth!N3293,Every_Mth!N3352,Every_Mth!N3411,Every_Mth!N3470,Every_Mth!N3529)</f>
        <v>286487.16666666669</v>
      </c>
      <c r="I284" s="48">
        <v>29540</v>
      </c>
      <c r="J284" s="48">
        <v>166939</v>
      </c>
      <c r="K284" s="48">
        <v>124572</v>
      </c>
      <c r="L284" s="48">
        <v>11913</v>
      </c>
      <c r="M284" s="17">
        <v>0.64991831200000005</v>
      </c>
      <c r="N284" s="110">
        <v>293625</v>
      </c>
      <c r="O284" s="110">
        <v>24013</v>
      </c>
      <c r="P284" s="110">
        <v>133618</v>
      </c>
      <c r="Q284" s="110">
        <v>99769</v>
      </c>
      <c r="R284" s="110">
        <v>75424</v>
      </c>
      <c r="S284" s="19">
        <v>4.7E-2</v>
      </c>
      <c r="T284" s="48">
        <v>468815.26489999995</v>
      </c>
    </row>
    <row r="285" spans="1:20">
      <c r="A285" s="13" t="s">
        <v>151</v>
      </c>
      <c r="B285" s="14" t="s">
        <v>74</v>
      </c>
      <c r="C285" s="14">
        <v>2016</v>
      </c>
      <c r="D285" s="14" t="s">
        <v>102</v>
      </c>
      <c r="E285" s="93">
        <v>34434.083333333336</v>
      </c>
      <c r="F285" s="61">
        <f>AVERAGE(Every_Mth!M2881,Every_Mth!M2940,Every_Mth!M2999,Every_Mth!M3058,Every_Mth!M3117,Every_Mth!M3176,Every_Mth!M3235,Every_Mth!M3294,Every_Mth!M3353,Every_Mth!M3412,Every_Mth!M3471,Every_Mth!M3530)</f>
        <v>34877</v>
      </c>
      <c r="G285" s="93">
        <v>52010.833333333328</v>
      </c>
      <c r="H285" s="61">
        <f>AVERAGE(Every_Mth!N2881,Every_Mth!N2940,Every_Mth!N2999,Every_Mth!N3058,Every_Mth!N3117,Every_Mth!N3176,Every_Mth!N3235,Every_Mth!N3294,Every_Mth!N3353,Every_Mth!N3412,Every_Mth!N3471,Every_Mth!N3530)</f>
        <v>52868.583333333336</v>
      </c>
      <c r="I285" s="48">
        <v>10278</v>
      </c>
      <c r="J285" s="48">
        <v>23185</v>
      </c>
      <c r="K285" s="48">
        <v>28237</v>
      </c>
      <c r="L285" s="48">
        <v>1229</v>
      </c>
      <c r="M285" s="17">
        <v>0.58003194899999999</v>
      </c>
      <c r="N285" s="110">
        <v>55015</v>
      </c>
      <c r="O285" s="110">
        <v>8600</v>
      </c>
      <c r="P285" s="110">
        <v>18892</v>
      </c>
      <c r="Q285" s="110">
        <v>22730</v>
      </c>
      <c r="R285" s="110">
        <v>36427</v>
      </c>
      <c r="S285" s="19">
        <v>3.3000000000000002E-2</v>
      </c>
      <c r="T285" s="48">
        <v>80562.663740000004</v>
      </c>
    </row>
    <row r="286" spans="1:20">
      <c r="A286" s="13" t="s">
        <v>152</v>
      </c>
      <c r="B286" s="14" t="s">
        <v>75</v>
      </c>
      <c r="C286" s="14">
        <v>2016</v>
      </c>
      <c r="D286" s="14" t="s">
        <v>102</v>
      </c>
      <c r="E286" s="93">
        <v>49992.583333333336</v>
      </c>
      <c r="F286" s="61">
        <f>AVERAGE(Every_Mth!M2882,Every_Mth!M2941,Every_Mth!M3000,Every_Mth!M3059,Every_Mth!M3118,Every_Mth!M3177,Every_Mth!M3236,Every_Mth!M3295,Every_Mth!M3354,Every_Mth!M3413,Every_Mth!M3472,Every_Mth!M3531)</f>
        <v>51666.833333333336</v>
      </c>
      <c r="G286" s="93">
        <v>111805.49999999999</v>
      </c>
      <c r="H286" s="61">
        <f>AVERAGE(Every_Mth!N2882,Every_Mth!N2941,Every_Mth!N3000,Every_Mth!N3059,Every_Mth!N3118,Every_Mth!N3177,Every_Mth!N3236,Every_Mth!N3295,Every_Mth!N3354,Every_Mth!N3413,Every_Mth!N3472,Every_Mth!N3531)</f>
        <v>116203.66666666667</v>
      </c>
      <c r="I286" s="48">
        <v>6936</v>
      </c>
      <c r="J286" s="48">
        <v>73983</v>
      </c>
      <c r="K286" s="48">
        <v>28277</v>
      </c>
      <c r="L286" s="48">
        <v>3337</v>
      </c>
      <c r="M286" s="17">
        <v>0.66914735299999994</v>
      </c>
      <c r="N286" s="110">
        <v>117733</v>
      </c>
      <c r="O286" s="110">
        <v>5637</v>
      </c>
      <c r="P286" s="110">
        <v>60519</v>
      </c>
      <c r="Q286" s="110">
        <v>22397</v>
      </c>
      <c r="R286" s="110">
        <v>26870</v>
      </c>
      <c r="S286" s="19">
        <v>8.1000000000000003E-2</v>
      </c>
      <c r="T286" s="48">
        <v>125684.21928</v>
      </c>
    </row>
    <row r="287" spans="1:20">
      <c r="A287" s="13" t="s">
        <v>153</v>
      </c>
      <c r="B287" s="14" t="s">
        <v>74</v>
      </c>
      <c r="C287" s="14">
        <v>2016</v>
      </c>
      <c r="D287" s="14" t="s">
        <v>102</v>
      </c>
      <c r="E287" s="93">
        <v>9729.0833333333321</v>
      </c>
      <c r="F287" s="61">
        <f>AVERAGE(Every_Mth!M2883,Every_Mth!M2942,Every_Mth!M3001,Every_Mth!M3060,Every_Mth!M3119,Every_Mth!M3178,Every_Mth!M3237,Every_Mth!M3296,Every_Mth!M3355,Every_Mth!M3414,Every_Mth!M3473,Every_Mth!M3532)</f>
        <v>9958.1666666666661</v>
      </c>
      <c r="G287" s="93">
        <v>17514.916666666664</v>
      </c>
      <c r="H287" s="61">
        <f>AVERAGE(Every_Mth!N2883,Every_Mth!N2942,Every_Mth!N3001,Every_Mth!N3060,Every_Mth!N3119,Every_Mth!N3178,Every_Mth!N3237,Every_Mth!N3296,Every_Mth!N3355,Every_Mth!N3414,Every_Mth!N3473,Every_Mth!N3532)</f>
        <v>18140.75</v>
      </c>
      <c r="I287" s="48">
        <v>1919</v>
      </c>
      <c r="J287" s="48">
        <v>10198</v>
      </c>
      <c r="K287" s="48">
        <v>4160</v>
      </c>
      <c r="L287" s="48">
        <v>401</v>
      </c>
      <c r="M287" s="17">
        <v>0.57325581400000003</v>
      </c>
      <c r="N287" s="110">
        <v>18665</v>
      </c>
      <c r="O287" s="110">
        <v>1559</v>
      </c>
      <c r="P287" s="110">
        <v>7974</v>
      </c>
      <c r="Q287" s="110">
        <v>3280</v>
      </c>
      <c r="R287" s="110">
        <v>4063</v>
      </c>
      <c r="S287" s="19">
        <v>4.2999999999999997E-2</v>
      </c>
      <c r="T287" s="48">
        <v>35022.467860000004</v>
      </c>
    </row>
    <row r="288" spans="1:20">
      <c r="A288" s="13" t="s">
        <v>154</v>
      </c>
      <c r="B288" s="14" t="s">
        <v>74</v>
      </c>
      <c r="C288" s="14">
        <v>2016</v>
      </c>
      <c r="D288" s="14" t="s">
        <v>102</v>
      </c>
      <c r="E288" s="93">
        <v>14337.5</v>
      </c>
      <c r="F288" s="61">
        <f>AVERAGE(Every_Mth!M2884,Every_Mth!M2943,Every_Mth!M3002,Every_Mth!M3061,Every_Mth!M3120,Every_Mth!M3179,Every_Mth!M3238,Every_Mth!M3297,Every_Mth!M3356,Every_Mth!M3415,Every_Mth!M3474,Every_Mth!M3533)</f>
        <v>15147.833333333334</v>
      </c>
      <c r="G288" s="93">
        <v>27750.166666666668</v>
      </c>
      <c r="H288" s="61">
        <f>AVERAGE(Every_Mth!N2884,Every_Mth!N2943,Every_Mth!N3002,Every_Mth!N3061,Every_Mth!N3120,Every_Mth!N3179,Every_Mth!N3238,Every_Mth!N3297,Every_Mth!N3356,Every_Mth!N3415,Every_Mth!N3474,Every_Mth!N3533)</f>
        <v>29408.75</v>
      </c>
      <c r="I288" s="48">
        <v>4604</v>
      </c>
      <c r="J288" s="48">
        <v>20402</v>
      </c>
      <c r="K288" s="48">
        <v>17183</v>
      </c>
      <c r="L288" s="48">
        <v>904</v>
      </c>
      <c r="M288" s="17">
        <v>0.64088852299999999</v>
      </c>
      <c r="N288" s="110">
        <v>30032</v>
      </c>
      <c r="O288" s="110">
        <v>3684</v>
      </c>
      <c r="P288" s="110">
        <v>15490</v>
      </c>
      <c r="Q288" s="110">
        <v>13095</v>
      </c>
      <c r="R288" s="110">
        <v>9952</v>
      </c>
      <c r="S288" s="19">
        <v>0.03</v>
      </c>
      <c r="T288" s="48">
        <v>53230.80128</v>
      </c>
    </row>
    <row r="289" spans="1:20">
      <c r="A289" s="13" t="s">
        <v>155</v>
      </c>
      <c r="B289" s="14" t="s">
        <v>74</v>
      </c>
      <c r="C289" s="14">
        <v>2016</v>
      </c>
      <c r="D289" s="14" t="s">
        <v>102</v>
      </c>
      <c r="E289" s="93">
        <v>18613.916666666668</v>
      </c>
      <c r="F289" s="61">
        <f>AVERAGE(Every_Mth!M2885,Every_Mth!M2944,Every_Mth!M3003,Every_Mth!M3062,Every_Mth!M3121,Every_Mth!M3180,Every_Mth!M3239,Every_Mth!M3298,Every_Mth!M3357,Every_Mth!M3416,Every_Mth!M3475,Every_Mth!M3534)</f>
        <v>18572.916666666668</v>
      </c>
      <c r="G289" s="93">
        <v>38428.666666666664</v>
      </c>
      <c r="H289" s="61">
        <f>AVERAGE(Every_Mth!N2885,Every_Mth!N2944,Every_Mth!N3003,Every_Mth!N3062,Every_Mth!N3121,Every_Mth!N3180,Every_Mth!N3239,Every_Mth!N3298,Every_Mth!N3357,Every_Mth!N3416,Every_Mth!N3475,Every_Mth!N3534)</f>
        <v>38650.166666666664</v>
      </c>
      <c r="I289" s="48">
        <v>2714</v>
      </c>
      <c r="J289" s="48">
        <v>29036</v>
      </c>
      <c r="K289" s="48">
        <v>20539</v>
      </c>
      <c r="L289" s="48">
        <v>1474</v>
      </c>
      <c r="M289" s="17">
        <v>0.69974968699999995</v>
      </c>
      <c r="N289" s="110">
        <v>39272</v>
      </c>
      <c r="O289" s="110">
        <v>2277</v>
      </c>
      <c r="P289" s="110">
        <v>21923</v>
      </c>
      <c r="Q289" s="110">
        <v>14873</v>
      </c>
      <c r="R289" s="110">
        <v>8004</v>
      </c>
      <c r="S289" s="19">
        <v>0.05</v>
      </c>
      <c r="T289" s="48">
        <v>64123.562179999994</v>
      </c>
    </row>
    <row r="290" spans="1:20">
      <c r="A290" s="13" t="s">
        <v>156</v>
      </c>
      <c r="B290" s="14" t="s">
        <v>74</v>
      </c>
      <c r="C290" s="14">
        <v>2016</v>
      </c>
      <c r="D290" s="14" t="s">
        <v>102</v>
      </c>
      <c r="E290" s="93">
        <v>50077.500000000007</v>
      </c>
      <c r="F290" s="61">
        <f>AVERAGE(Every_Mth!M2886,Every_Mth!M2945,Every_Mth!M3004,Every_Mth!M3063,Every_Mth!M3122,Every_Mth!M3181,Every_Mth!M3240,Every_Mth!M3299,Every_Mth!M3358,Every_Mth!M3417,Every_Mth!M3476,Every_Mth!M3535)</f>
        <v>52729.666666666664</v>
      </c>
      <c r="G290" s="93">
        <v>98101.333333333314</v>
      </c>
      <c r="H290" s="61">
        <f>AVERAGE(Every_Mth!N2886,Every_Mth!N2945,Every_Mth!N3004,Every_Mth!N3063,Every_Mth!N3122,Every_Mth!N3181,Every_Mth!N3240,Every_Mth!N3299,Every_Mth!N3358,Every_Mth!N3417,Every_Mth!N3476,Every_Mth!N3535)</f>
        <v>103617.33333333333</v>
      </c>
      <c r="I290" s="48">
        <v>12624</v>
      </c>
      <c r="J290" s="48">
        <v>62659</v>
      </c>
      <c r="K290" s="48">
        <v>55825</v>
      </c>
      <c r="L290" s="48">
        <v>3295</v>
      </c>
      <c r="M290" s="17">
        <v>0.59419797500000004</v>
      </c>
      <c r="N290" s="110">
        <v>104155</v>
      </c>
      <c r="O290" s="110">
        <v>10336</v>
      </c>
      <c r="P290" s="110">
        <v>50104</v>
      </c>
      <c r="Q290" s="110">
        <v>44755</v>
      </c>
      <c r="R290" s="110">
        <v>41718</v>
      </c>
      <c r="S290" s="19">
        <v>3.7999999999999999E-2</v>
      </c>
      <c r="T290" s="48">
        <v>180133.01454</v>
      </c>
    </row>
    <row r="291" spans="1:20">
      <c r="A291" s="13" t="s">
        <v>157</v>
      </c>
      <c r="B291" s="14" t="s">
        <v>74</v>
      </c>
      <c r="C291" s="14">
        <v>2016</v>
      </c>
      <c r="D291" s="14" t="s">
        <v>102</v>
      </c>
      <c r="E291" s="93">
        <v>14568.666666666668</v>
      </c>
      <c r="F291" s="61">
        <f>AVERAGE(Every_Mth!M2887,Every_Mth!M2946,Every_Mth!M3005,Every_Mth!M3064,Every_Mth!M3123,Every_Mth!M3182,Every_Mth!M3241,Every_Mth!M3300,Every_Mth!M3359,Every_Mth!M3418,Every_Mth!M3477,Every_Mth!M3536)</f>
        <v>14633</v>
      </c>
      <c r="G291" s="93">
        <v>26423</v>
      </c>
      <c r="H291" s="61">
        <f>AVERAGE(Every_Mth!N2887,Every_Mth!N2946,Every_Mth!N3005,Every_Mth!N3064,Every_Mth!N3123,Every_Mth!N3182,Every_Mth!N3241,Every_Mth!N3300,Every_Mth!N3359,Every_Mth!N3418,Every_Mth!N3477,Every_Mth!N3536)</f>
        <v>26729.75</v>
      </c>
      <c r="I291" s="48">
        <v>2827</v>
      </c>
      <c r="J291" s="48">
        <v>15699</v>
      </c>
      <c r="K291" s="48">
        <v>12690</v>
      </c>
      <c r="L291" s="48">
        <v>863</v>
      </c>
      <c r="M291" s="17">
        <v>0.66134969300000002</v>
      </c>
      <c r="N291" s="110">
        <v>26631</v>
      </c>
      <c r="O291" s="110">
        <v>2393</v>
      </c>
      <c r="P291" s="110">
        <v>12357</v>
      </c>
      <c r="Q291" s="110">
        <v>9501</v>
      </c>
      <c r="R291" s="110">
        <v>4764</v>
      </c>
      <c r="S291" s="19">
        <v>6.9000000000000006E-2</v>
      </c>
      <c r="T291" s="48">
        <v>38408.247000000003</v>
      </c>
    </row>
    <row r="292" spans="1:20">
      <c r="A292" s="13" t="s">
        <v>158</v>
      </c>
      <c r="B292" s="14" t="s">
        <v>75</v>
      </c>
      <c r="C292" s="14">
        <v>2016</v>
      </c>
      <c r="D292" s="14" t="s">
        <v>102</v>
      </c>
      <c r="E292" s="93">
        <v>12696.166666666666</v>
      </c>
      <c r="F292" s="61">
        <f>AVERAGE(Every_Mth!M2888,Every_Mth!M2947,Every_Mth!M3006,Every_Mth!M3065,Every_Mth!M3124,Every_Mth!M3183,Every_Mth!M3242,Every_Mth!M3301,Every_Mth!M3360,Every_Mth!M3419,Every_Mth!M3478,Every_Mth!M3537)</f>
        <v>12943.416666666666</v>
      </c>
      <c r="G292" s="93">
        <v>23809.833333333336</v>
      </c>
      <c r="H292" s="61">
        <f>AVERAGE(Every_Mth!N2888,Every_Mth!N2947,Every_Mth!N3006,Every_Mth!N3065,Every_Mth!N3124,Every_Mth!N3183,Every_Mth!N3242,Every_Mth!N3301,Every_Mth!N3360,Every_Mth!N3419,Every_Mth!N3478,Every_Mth!N3537)</f>
        <v>24407.333333333332</v>
      </c>
      <c r="I292" s="48">
        <v>1906</v>
      </c>
      <c r="J292" s="48">
        <v>12561</v>
      </c>
      <c r="K292" s="48">
        <v>627</v>
      </c>
      <c r="L292" s="48">
        <v>727</v>
      </c>
      <c r="M292" s="17">
        <v>0.67740926199999996</v>
      </c>
      <c r="N292" s="110">
        <v>24955</v>
      </c>
      <c r="O292" s="110">
        <v>1506</v>
      </c>
      <c r="P292" s="110">
        <v>9672</v>
      </c>
      <c r="Q292" s="110">
        <v>436</v>
      </c>
      <c r="R292" s="110">
        <v>9165</v>
      </c>
      <c r="S292" s="19">
        <v>6.9000000000000006E-2</v>
      </c>
      <c r="T292" s="48">
        <v>34951.272580000004</v>
      </c>
    </row>
    <row r="293" spans="1:20">
      <c r="A293" s="13" t="s">
        <v>159</v>
      </c>
      <c r="B293" s="14" t="s">
        <v>75</v>
      </c>
      <c r="C293" s="14">
        <v>2016</v>
      </c>
      <c r="D293" s="14" t="s">
        <v>102</v>
      </c>
      <c r="E293" s="93">
        <v>162.75</v>
      </c>
      <c r="F293" s="61">
        <f>AVERAGE(Every_Mth!M2889,Every_Mth!M2948,Every_Mth!M3007,Every_Mth!M3066,Every_Mth!M3125,Every_Mth!M3184,Every_Mth!M3243,Every_Mth!M3302,Every_Mth!M3361,Every_Mth!M3420,Every_Mth!M3479,Every_Mth!M3538)</f>
        <v>160.66666666666666</v>
      </c>
      <c r="G293" s="93">
        <v>276.91666666666669</v>
      </c>
      <c r="H293" s="61">
        <f>AVERAGE(Every_Mth!N2889,Every_Mth!N2948,Every_Mth!N3007,Every_Mth!N3066,Every_Mth!N3125,Every_Mth!N3184,Every_Mth!N3243,Every_Mth!N3302,Every_Mth!N3361,Every_Mth!N3420,Every_Mth!N3479,Every_Mth!N3538)</f>
        <v>277.33333333333331</v>
      </c>
      <c r="I293" s="48">
        <v>52</v>
      </c>
      <c r="J293" s="48">
        <v>93</v>
      </c>
      <c r="K293" s="48">
        <v>10</v>
      </c>
      <c r="L293" s="48">
        <v>12</v>
      </c>
      <c r="M293" s="17">
        <v>0.58823529399999996</v>
      </c>
      <c r="N293" s="110">
        <v>274</v>
      </c>
      <c r="O293" s="110">
        <v>43</v>
      </c>
      <c r="P293" s="110">
        <v>71</v>
      </c>
      <c r="Q293" s="110">
        <v>8</v>
      </c>
      <c r="R293" s="110">
        <v>85</v>
      </c>
      <c r="S293" s="19">
        <v>7.5999999999999998E-2</v>
      </c>
      <c r="T293" s="48">
        <v>439.94970000000006</v>
      </c>
    </row>
    <row r="294" spans="1:20">
      <c r="A294" s="13" t="s">
        <v>160</v>
      </c>
      <c r="B294" s="14" t="s">
        <v>75</v>
      </c>
      <c r="C294" s="14">
        <v>2016</v>
      </c>
      <c r="D294" s="14" t="s">
        <v>102</v>
      </c>
      <c r="E294" s="93">
        <v>3134.4166666666665</v>
      </c>
      <c r="F294" s="61">
        <f>AVERAGE(Every_Mth!M2890,Every_Mth!M2949,Every_Mth!M3008,Every_Mth!M3067,Every_Mth!M3126,Every_Mth!M3185,Every_Mth!M3244,Every_Mth!M3303,Every_Mth!M3362,Every_Mth!M3421,Every_Mth!M3480,Every_Mth!M3539)</f>
        <v>3213.1666666666665</v>
      </c>
      <c r="G294" s="93">
        <v>6575.666666666667</v>
      </c>
      <c r="H294" s="61">
        <f>AVERAGE(Every_Mth!N2890,Every_Mth!N2949,Every_Mth!N3008,Every_Mth!N3067,Every_Mth!N3126,Every_Mth!N3185,Every_Mth!N3244,Every_Mth!N3303,Every_Mth!N3362,Every_Mth!N3421,Every_Mth!N3480,Every_Mth!N3539)</f>
        <v>6773.333333333333</v>
      </c>
      <c r="I294" s="48">
        <v>608</v>
      </c>
      <c r="J294" s="48">
        <v>3533</v>
      </c>
      <c r="K294" s="48">
        <v>284</v>
      </c>
      <c r="L294" s="48">
        <v>155</v>
      </c>
      <c r="M294" s="17">
        <v>0.63655462200000001</v>
      </c>
      <c r="N294" s="110">
        <v>6888</v>
      </c>
      <c r="O294" s="110">
        <v>493</v>
      </c>
      <c r="P294" s="110">
        <v>2798</v>
      </c>
      <c r="Q294" s="110">
        <v>226</v>
      </c>
      <c r="R294" s="110">
        <v>2380</v>
      </c>
      <c r="S294" s="19">
        <v>8.5000000000000006E-2</v>
      </c>
      <c r="T294" s="48">
        <v>10625.203460000001</v>
      </c>
    </row>
    <row r="295" spans="1:20">
      <c r="A295" s="13" t="s">
        <v>161</v>
      </c>
      <c r="B295" s="14" t="s">
        <v>74</v>
      </c>
      <c r="C295" s="14">
        <v>2016</v>
      </c>
      <c r="D295" s="14" t="s">
        <v>102</v>
      </c>
      <c r="E295" s="93">
        <v>21624.083333333332</v>
      </c>
      <c r="F295" s="61">
        <f>AVERAGE(Every_Mth!M2891,Every_Mth!M2950,Every_Mth!M3009,Every_Mth!M3068,Every_Mth!M3127,Every_Mth!M3186,Every_Mth!M3245,Every_Mth!M3304,Every_Mth!M3363,Every_Mth!M3422,Every_Mth!M3481,Every_Mth!M3540)</f>
        <v>22398.166666666668</v>
      </c>
      <c r="G295" s="93">
        <v>40785.75</v>
      </c>
      <c r="H295" s="61">
        <f>AVERAGE(Every_Mth!N2891,Every_Mth!N2950,Every_Mth!N3009,Every_Mth!N3068,Every_Mth!N3127,Every_Mth!N3186,Every_Mth!N3245,Every_Mth!N3304,Every_Mth!N3363,Every_Mth!N3422,Every_Mth!N3481,Every_Mth!N3540)</f>
        <v>42352.666666666664</v>
      </c>
      <c r="I295" s="48">
        <v>3576</v>
      </c>
      <c r="J295" s="48">
        <v>24939</v>
      </c>
      <c r="K295" s="48">
        <v>8928</v>
      </c>
      <c r="L295" s="48">
        <v>1035</v>
      </c>
      <c r="M295" s="17">
        <v>0.54196840000000002</v>
      </c>
      <c r="N295" s="110">
        <v>43577</v>
      </c>
      <c r="O295" s="110">
        <v>2927</v>
      </c>
      <c r="P295" s="110">
        <v>19429</v>
      </c>
      <c r="Q295" s="110">
        <v>6797</v>
      </c>
      <c r="R295" s="110">
        <v>11385</v>
      </c>
      <c r="S295" s="19">
        <v>5.5E-2</v>
      </c>
      <c r="T295" s="48">
        <v>58480.924500000001</v>
      </c>
    </row>
    <row r="296" spans="1:20">
      <c r="A296" s="13" t="s">
        <v>162</v>
      </c>
      <c r="B296" s="14" t="s">
        <v>74</v>
      </c>
      <c r="C296" s="14">
        <v>2016</v>
      </c>
      <c r="D296" s="14" t="s">
        <v>102</v>
      </c>
      <c r="E296" s="93">
        <v>17933.25</v>
      </c>
      <c r="F296" s="61">
        <f>AVERAGE(Every_Mth!M2892,Every_Mth!M2951,Every_Mth!M3010,Every_Mth!M3069,Every_Mth!M3128,Every_Mth!M3187,Every_Mth!M3246,Every_Mth!M3305,Every_Mth!M3364,Every_Mth!M3423,Every_Mth!M3482,Every_Mth!M3541)</f>
        <v>18932.166666666668</v>
      </c>
      <c r="G296" s="93">
        <v>31785.583333333332</v>
      </c>
      <c r="H296" s="61">
        <f>AVERAGE(Every_Mth!N2892,Every_Mth!N2951,Every_Mth!N3010,Every_Mth!N3069,Every_Mth!N3128,Every_Mth!N3187,Every_Mth!N3246,Every_Mth!N3305,Every_Mth!N3364,Every_Mth!N3423,Every_Mth!N3482,Every_Mth!N3541)</f>
        <v>33626.583333333336</v>
      </c>
      <c r="I296" s="48">
        <v>4239</v>
      </c>
      <c r="J296" s="48">
        <v>20809</v>
      </c>
      <c r="K296" s="48">
        <v>13176</v>
      </c>
      <c r="L296" s="48">
        <v>744</v>
      </c>
      <c r="M296" s="17">
        <v>0.59531635199999999</v>
      </c>
      <c r="N296" s="110">
        <v>34861</v>
      </c>
      <c r="O296" s="110">
        <v>3556</v>
      </c>
      <c r="P296" s="110">
        <v>16175</v>
      </c>
      <c r="Q296" s="110">
        <v>10272</v>
      </c>
      <c r="R296" s="110">
        <v>8201</v>
      </c>
      <c r="S296" s="19">
        <v>0.04</v>
      </c>
      <c r="T296" s="48">
        <v>51364.934600000001</v>
      </c>
    </row>
    <row r="297" spans="1:20">
      <c r="A297" s="13" t="s">
        <v>163</v>
      </c>
      <c r="B297" s="14" t="s">
        <v>75</v>
      </c>
      <c r="C297" s="14">
        <v>2016</v>
      </c>
      <c r="D297" s="14" t="s">
        <v>102</v>
      </c>
      <c r="E297" s="93">
        <v>40674</v>
      </c>
      <c r="F297" s="61">
        <f>AVERAGE(Every_Mth!M2893,Every_Mth!M2952,Every_Mth!M3011,Every_Mth!M3070,Every_Mth!M3129,Every_Mth!M3188,Every_Mth!M3247,Every_Mth!M3306,Every_Mth!M3365,Every_Mth!M3424,Every_Mth!M3483,Every_Mth!M3542)</f>
        <v>41901.916666666664</v>
      </c>
      <c r="G297" s="93">
        <v>85291.25</v>
      </c>
      <c r="H297" s="61">
        <f>AVERAGE(Every_Mth!N2893,Every_Mth!N2952,Every_Mth!N3011,Every_Mth!N3070,Every_Mth!N3129,Every_Mth!N3188,Every_Mth!N3247,Every_Mth!N3306,Every_Mth!N3365,Every_Mth!N3424,Every_Mth!N3483,Every_Mth!N3542)</f>
        <v>88015.083333333328</v>
      </c>
      <c r="I297" s="48">
        <v>5541</v>
      </c>
      <c r="J297" s="48">
        <v>54419</v>
      </c>
      <c r="K297" s="48">
        <v>21493</v>
      </c>
      <c r="L297" s="48">
        <v>2341</v>
      </c>
      <c r="M297" s="17">
        <v>0.58629168600000003</v>
      </c>
      <c r="N297" s="110">
        <v>88867</v>
      </c>
      <c r="O297" s="110">
        <v>4334</v>
      </c>
      <c r="P297" s="110">
        <v>42829</v>
      </c>
      <c r="Q297" s="110">
        <v>16575</v>
      </c>
      <c r="R297" s="110">
        <v>19620</v>
      </c>
      <c r="S297" s="19">
        <v>8.5000000000000006E-2</v>
      </c>
      <c r="T297" s="48">
        <v>93759.110939999999</v>
      </c>
    </row>
    <row r="298" spans="1:20">
      <c r="A298" s="13" t="s">
        <v>164</v>
      </c>
      <c r="B298" s="14" t="s">
        <v>75</v>
      </c>
      <c r="C298" s="14">
        <v>2016</v>
      </c>
      <c r="D298" s="14" t="s">
        <v>102</v>
      </c>
      <c r="E298" s="93">
        <v>5623.8333333333339</v>
      </c>
      <c r="F298" s="61">
        <f>AVERAGE(Every_Mth!M2894,Every_Mth!M2953,Every_Mth!M3012,Every_Mth!M3071,Every_Mth!M3130,Every_Mth!M3189,Every_Mth!M3248,Every_Mth!M3307,Every_Mth!M3366,Every_Mth!M3425,Every_Mth!M3484,Every_Mth!M3543)</f>
        <v>5727.333333333333</v>
      </c>
      <c r="G298" s="93">
        <v>12883.916666666666</v>
      </c>
      <c r="H298" s="61">
        <f>AVERAGE(Every_Mth!N2894,Every_Mth!N2953,Every_Mth!N3012,Every_Mth!N3071,Every_Mth!N3130,Every_Mth!N3189,Every_Mth!N3248,Every_Mth!N3307,Every_Mth!N3366,Every_Mth!N3425,Every_Mth!N3484,Every_Mth!N3543)</f>
        <v>13128.75</v>
      </c>
      <c r="I298" s="48">
        <v>726</v>
      </c>
      <c r="J298" s="48">
        <v>8179</v>
      </c>
      <c r="K298" s="48">
        <v>2890</v>
      </c>
      <c r="L298" s="48">
        <v>287</v>
      </c>
      <c r="M298" s="17">
        <v>0.64525547400000005</v>
      </c>
      <c r="N298" s="110">
        <v>13279</v>
      </c>
      <c r="O298" s="110">
        <v>573</v>
      </c>
      <c r="P298" s="110">
        <v>6627</v>
      </c>
      <c r="Q298" s="110">
        <v>2234</v>
      </c>
      <c r="R298" s="110">
        <v>3760</v>
      </c>
      <c r="S298" s="19">
        <v>9.6000000000000002E-2</v>
      </c>
      <c r="T298" s="48">
        <v>19005.51096</v>
      </c>
    </row>
    <row r="299" spans="1:20">
      <c r="A299" s="13" t="s">
        <v>165</v>
      </c>
      <c r="B299" s="14" t="s">
        <v>75</v>
      </c>
      <c r="C299" s="14">
        <v>2016</v>
      </c>
      <c r="D299" s="14" t="s">
        <v>102</v>
      </c>
      <c r="E299" s="93">
        <v>4396.666666666667</v>
      </c>
      <c r="F299" s="61">
        <f>AVERAGE(Every_Mth!M2895,Every_Mth!M2954,Every_Mth!M3013,Every_Mth!M3072,Every_Mth!M3131,Every_Mth!M3190,Every_Mth!M3249,Every_Mth!M3308,Every_Mth!M3367,Every_Mth!M3426,Every_Mth!M3485,Every_Mth!M3544)</f>
        <v>4567.666666666667</v>
      </c>
      <c r="G299" s="93">
        <v>9532.5833333333339</v>
      </c>
      <c r="H299" s="61">
        <f>AVERAGE(Every_Mth!N2895,Every_Mth!N2954,Every_Mth!N3013,Every_Mth!N3072,Every_Mth!N3131,Every_Mth!N3190,Every_Mth!N3249,Every_Mth!N3308,Every_Mth!N3367,Every_Mth!N3426,Every_Mth!N3485,Every_Mth!N3544)</f>
        <v>9930.5833333333339</v>
      </c>
      <c r="I299" s="48">
        <v>700</v>
      </c>
      <c r="J299" s="48">
        <v>6121</v>
      </c>
      <c r="K299" s="48">
        <v>1557</v>
      </c>
      <c r="L299" s="48">
        <v>270</v>
      </c>
      <c r="M299" s="17">
        <v>0.61348464599999997</v>
      </c>
      <c r="N299" s="110">
        <v>10250</v>
      </c>
      <c r="O299" s="110">
        <v>553</v>
      </c>
      <c r="P299" s="110">
        <v>4816</v>
      </c>
      <c r="Q299" s="110">
        <v>1215</v>
      </c>
      <c r="R299" s="110">
        <v>2998</v>
      </c>
      <c r="S299" s="19">
        <v>7.0999999999999994E-2</v>
      </c>
      <c r="T299" s="48">
        <v>14987.858100000001</v>
      </c>
    </row>
    <row r="300" spans="1:20">
      <c r="A300" s="13" t="s">
        <v>166</v>
      </c>
      <c r="B300" s="14" t="s">
        <v>75</v>
      </c>
      <c r="C300" s="14">
        <v>2016</v>
      </c>
      <c r="D300" s="14" t="s">
        <v>102</v>
      </c>
      <c r="E300" s="93">
        <v>988.66666666666663</v>
      </c>
      <c r="F300" s="61">
        <f>AVERAGE(Every_Mth!M2896,Every_Mth!M2955,Every_Mth!M3014,Every_Mth!M3073,Every_Mth!M3132,Every_Mth!M3191,Every_Mth!M3250,Every_Mth!M3309,Every_Mth!M3368,Every_Mth!M3427,Every_Mth!M3486,Every_Mth!M3545)</f>
        <v>1007.8333333333334</v>
      </c>
      <c r="G300" s="93">
        <v>1727.9166666666667</v>
      </c>
      <c r="H300" s="61">
        <f>AVERAGE(Every_Mth!N2896,Every_Mth!N2955,Every_Mth!N3014,Every_Mth!N3073,Every_Mth!N3132,Every_Mth!N3191,Every_Mth!N3250,Every_Mth!N3309,Every_Mth!N3368,Every_Mth!N3427,Every_Mth!N3486,Every_Mth!N3545)</f>
        <v>1757.4166666666667</v>
      </c>
      <c r="I300" s="48">
        <v>183</v>
      </c>
      <c r="J300" s="48">
        <v>763</v>
      </c>
      <c r="K300" s="48">
        <v>18</v>
      </c>
      <c r="L300" s="48">
        <v>33</v>
      </c>
      <c r="M300" s="17">
        <v>0.64583333300000001</v>
      </c>
      <c r="N300" s="110">
        <v>1788</v>
      </c>
      <c r="O300" s="110">
        <v>150</v>
      </c>
      <c r="P300" s="110">
        <v>571</v>
      </c>
      <c r="Q300" s="110">
        <v>14</v>
      </c>
      <c r="R300" s="110">
        <v>629</v>
      </c>
      <c r="S300" s="19">
        <v>7.0999999999999994E-2</v>
      </c>
      <c r="T300" s="48">
        <v>3189.3911200000002</v>
      </c>
    </row>
    <row r="301" spans="1:20">
      <c r="A301" s="13" t="s">
        <v>167</v>
      </c>
      <c r="B301" s="14" t="s">
        <v>74</v>
      </c>
      <c r="C301" s="14">
        <v>2016</v>
      </c>
      <c r="D301" s="14" t="s">
        <v>102</v>
      </c>
      <c r="E301" s="93">
        <v>51694</v>
      </c>
      <c r="F301" s="61">
        <f>AVERAGE(Every_Mth!M2897,Every_Mth!M2956,Every_Mth!M3015,Every_Mth!M3074,Every_Mth!M3133,Every_Mth!M3192,Every_Mth!M3251,Every_Mth!M3310,Every_Mth!M3369,Every_Mth!M3428,Every_Mth!M3487,Every_Mth!M3546)</f>
        <v>52435.583333333336</v>
      </c>
      <c r="G301" s="93">
        <v>120271.16666666666</v>
      </c>
      <c r="H301" s="61">
        <f>AVERAGE(Every_Mth!N2897,Every_Mth!N2956,Every_Mth!N3015,Every_Mth!N3074,Every_Mth!N3133,Every_Mth!N3192,Every_Mth!N3251,Every_Mth!N3310,Every_Mth!N3369,Every_Mth!N3428,Every_Mth!N3487,Every_Mth!N3546)</f>
        <v>122466.75</v>
      </c>
      <c r="I301" s="48">
        <v>6886</v>
      </c>
      <c r="J301" s="48">
        <v>78665</v>
      </c>
      <c r="K301" s="48">
        <v>48568</v>
      </c>
      <c r="L301" s="48">
        <v>2338</v>
      </c>
      <c r="M301" s="17">
        <v>0.64188339900000002</v>
      </c>
      <c r="N301" s="110">
        <v>124259</v>
      </c>
      <c r="O301" s="110">
        <v>5671</v>
      </c>
      <c r="P301" s="110">
        <v>67261</v>
      </c>
      <c r="Q301" s="110">
        <v>40041</v>
      </c>
      <c r="R301" s="110">
        <v>17540</v>
      </c>
      <c r="S301" s="19">
        <v>0.11</v>
      </c>
      <c r="T301" s="48">
        <v>115553.38148000001</v>
      </c>
    </row>
    <row r="302" spans="1:20">
      <c r="A302" s="13" t="s">
        <v>168</v>
      </c>
      <c r="B302" s="14" t="s">
        <v>75</v>
      </c>
      <c r="C302" s="14">
        <v>2016</v>
      </c>
      <c r="D302" s="14" t="s">
        <v>102</v>
      </c>
      <c r="E302" s="93">
        <v>3019.6666666666665</v>
      </c>
      <c r="F302" s="61">
        <f>AVERAGE(Every_Mth!M2898,Every_Mth!M2957,Every_Mth!M3016,Every_Mth!M3075,Every_Mth!M3134,Every_Mth!M3193,Every_Mth!M3252,Every_Mth!M3311,Every_Mth!M3370,Every_Mth!M3429,Every_Mth!M3488,Every_Mth!M3547)</f>
        <v>3138.75</v>
      </c>
      <c r="G302" s="93">
        <v>5270.666666666667</v>
      </c>
      <c r="H302" s="61">
        <f>AVERAGE(Every_Mth!N2898,Every_Mth!N2957,Every_Mth!N3016,Every_Mth!N3075,Every_Mth!N3134,Every_Mth!N3193,Every_Mth!N3252,Every_Mth!N3311,Every_Mth!N3370,Every_Mth!N3429,Every_Mth!N3488,Every_Mth!N3547)</f>
        <v>5451.833333333333</v>
      </c>
      <c r="I302" s="48">
        <v>699</v>
      </c>
      <c r="J302" s="48">
        <v>2582</v>
      </c>
      <c r="K302" s="48">
        <v>114</v>
      </c>
      <c r="L302" s="48">
        <v>104</v>
      </c>
      <c r="M302" s="17">
        <v>0.67412140600000003</v>
      </c>
      <c r="N302" s="110">
        <v>5555</v>
      </c>
      <c r="O302" s="110">
        <v>567</v>
      </c>
      <c r="P302" s="110">
        <v>1896</v>
      </c>
      <c r="Q302" s="110">
        <v>90</v>
      </c>
      <c r="R302" s="110">
        <v>1552</v>
      </c>
      <c r="S302" s="19">
        <v>6.2E-2</v>
      </c>
      <c r="T302" s="48">
        <v>8881.7049400000014</v>
      </c>
    </row>
    <row r="303" spans="1:20">
      <c r="A303" s="13" t="s">
        <v>169</v>
      </c>
      <c r="B303" s="14" t="s">
        <v>74</v>
      </c>
      <c r="C303" s="14">
        <v>2016</v>
      </c>
      <c r="D303" s="14" t="s">
        <v>102</v>
      </c>
      <c r="E303" s="93">
        <v>36512</v>
      </c>
      <c r="F303" s="61">
        <f>AVERAGE(Every_Mth!M2899,Every_Mth!M2958,Every_Mth!M3017,Every_Mth!M3076,Every_Mth!M3135,Every_Mth!M3194,Every_Mth!M3253,Every_Mth!M3312,Every_Mth!M3371,Every_Mth!M3430,Every_Mth!M3489,Every_Mth!M3548)</f>
        <v>37376.416666666664</v>
      </c>
      <c r="G303" s="93">
        <v>73100.333333333328</v>
      </c>
      <c r="H303" s="61">
        <f>AVERAGE(Every_Mth!N2899,Every_Mth!N2958,Every_Mth!N3017,Every_Mth!N3076,Every_Mth!N3135,Every_Mth!N3194,Every_Mth!N3253,Every_Mth!N3312,Every_Mth!N3371,Every_Mth!N3430,Every_Mth!N3489,Every_Mth!N3548)</f>
        <v>75010.5</v>
      </c>
      <c r="I303" s="48">
        <v>7206</v>
      </c>
      <c r="J303" s="48">
        <v>49344</v>
      </c>
      <c r="K303" s="48">
        <v>35629</v>
      </c>
      <c r="L303" s="48">
        <v>1582</v>
      </c>
      <c r="M303" s="17">
        <v>0.62450000000000006</v>
      </c>
      <c r="N303" s="110">
        <v>76958</v>
      </c>
      <c r="O303" s="110">
        <v>5900</v>
      </c>
      <c r="P303" s="110">
        <v>39335</v>
      </c>
      <c r="Q303" s="110">
        <v>28114</v>
      </c>
      <c r="R303" s="110">
        <v>14767</v>
      </c>
      <c r="S303" s="19">
        <v>5.1999999999999998E-2</v>
      </c>
      <c r="T303" s="48">
        <v>90705.197500000009</v>
      </c>
    </row>
    <row r="304" spans="1:20">
      <c r="A304" s="13" t="s">
        <v>170</v>
      </c>
      <c r="B304" s="14" t="s">
        <v>74</v>
      </c>
      <c r="C304" s="14">
        <v>2016</v>
      </c>
      <c r="D304" s="14" t="s">
        <v>102</v>
      </c>
      <c r="E304" s="93">
        <v>10257.916666666666</v>
      </c>
      <c r="F304" s="61">
        <f>AVERAGE(Every_Mth!M2900,Every_Mth!M2959,Every_Mth!M3018,Every_Mth!M3077,Every_Mth!M3136,Every_Mth!M3195,Every_Mth!M3254,Every_Mth!M3313,Every_Mth!M3372,Every_Mth!M3431,Every_Mth!M3490,Every_Mth!M3549)</f>
        <v>10645.166666666666</v>
      </c>
      <c r="G304" s="93">
        <v>19913.333333333336</v>
      </c>
      <c r="H304" s="61">
        <f>AVERAGE(Every_Mth!N2900,Every_Mth!N2959,Every_Mth!N3018,Every_Mth!N3077,Every_Mth!N3136,Every_Mth!N3195,Every_Mth!N3254,Every_Mth!N3313,Every_Mth!N3372,Every_Mth!N3431,Every_Mth!N3490,Every_Mth!N3549)</f>
        <v>20842.75</v>
      </c>
      <c r="I304" s="48">
        <v>1737</v>
      </c>
      <c r="J304" s="48">
        <v>11612</v>
      </c>
      <c r="K304" s="48">
        <v>7002</v>
      </c>
      <c r="L304" s="48">
        <v>480</v>
      </c>
      <c r="M304" s="17">
        <v>0.60250609099999997</v>
      </c>
      <c r="N304" s="110">
        <v>21435</v>
      </c>
      <c r="O304" s="110">
        <v>1406</v>
      </c>
      <c r="P304" s="110">
        <v>9201</v>
      </c>
      <c r="Q304" s="110">
        <v>5304</v>
      </c>
      <c r="R304" s="110">
        <v>5184</v>
      </c>
      <c r="S304" s="19">
        <v>5.8000000000000003E-2</v>
      </c>
      <c r="T304" s="48">
        <v>46097.322260000008</v>
      </c>
    </row>
    <row r="305" spans="1:20" s="87" customFormat="1">
      <c r="A305" s="87" t="s">
        <v>171</v>
      </c>
      <c r="B305" s="14" t="s">
        <v>75</v>
      </c>
      <c r="C305" s="14">
        <v>2016</v>
      </c>
      <c r="D305" s="14" t="s">
        <v>102</v>
      </c>
      <c r="E305" s="93">
        <v>6022.666666666667</v>
      </c>
      <c r="F305" s="61">
        <f>AVERAGE(Every_Mth!M2901,Every_Mth!M2960,Every_Mth!M3019,Every_Mth!M3078,Every_Mth!M3137,Every_Mth!M3196,Every_Mth!M3255,Every_Mth!M3314,Every_Mth!M3373,Every_Mth!M3432,Every_Mth!M3491,Every_Mth!M3550)</f>
        <v>6187.416666666667</v>
      </c>
      <c r="G305" s="93">
        <v>13007.583333333334</v>
      </c>
      <c r="H305" s="61">
        <f>AVERAGE(Every_Mth!N2901,Every_Mth!N2960,Every_Mth!N3019,Every_Mth!N3078,Every_Mth!N3137,Every_Mth!N3196,Every_Mth!N3255,Every_Mth!N3314,Every_Mth!N3373,Every_Mth!N3432,Every_Mth!N3491,Every_Mth!N3550)</f>
        <v>13331.666666666666</v>
      </c>
      <c r="I305" s="48">
        <v>687</v>
      </c>
      <c r="J305" s="48">
        <v>7810</v>
      </c>
      <c r="K305" s="48">
        <v>1825</v>
      </c>
      <c r="L305" s="48">
        <v>323</v>
      </c>
      <c r="M305" s="17">
        <v>0.67011375399999995</v>
      </c>
      <c r="N305" s="110">
        <v>13429</v>
      </c>
      <c r="O305" s="110">
        <v>542</v>
      </c>
      <c r="P305" s="110">
        <v>6264</v>
      </c>
      <c r="Q305" s="110">
        <v>1460</v>
      </c>
      <c r="R305" s="110">
        <v>3704</v>
      </c>
      <c r="S305" s="19">
        <v>8.5000000000000006E-2</v>
      </c>
      <c r="T305" s="48">
        <v>14544.35772</v>
      </c>
    </row>
    <row r="306" spans="1:20">
      <c r="A306" s="51" t="s">
        <v>172</v>
      </c>
      <c r="B306" s="14" t="s">
        <v>66</v>
      </c>
      <c r="C306" s="14">
        <v>2017</v>
      </c>
      <c r="D306" s="14" t="s">
        <v>245</v>
      </c>
      <c r="E306" s="193">
        <f>AVERAGE(Every_Mth!M3905,Every_Mth!M3964,Every_Mth!M4023,Every_Mth!M4082,Every_Mth!M4141,Every_Mth!M4200,Every_Mth!M4259,Every_Mth!M4318,Every_Mth!M4377,Every_Mth!M4436,Every_Mth!M4495,Every_Mth!M4554)</f>
        <v>1979531.4166666667</v>
      </c>
      <c r="F306" s="61">
        <f>AVERAGE(Every_Mth!M3551,Every_Mth!M3610,Every_Mth!M3669,Every_Mth!M3728,Every_Mth!M3787,Every_Mth!M3846,Every_Mth!M3905,Every_Mth!M3964,Every_Mth!M4023,Every_Mth!M4082,Every_Mth!M4141,Every_Mth!M4200)</f>
        <v>1999190</v>
      </c>
      <c r="G306" s="93">
        <f>AVERAGE(Every_Mth!N3905,Every_Mth!N3964,Every_Mth!N4023,Every_Mth!N4082,Every_Mth!N4141,Every_Mth!N4200,Every_Mth!N4259,Every_Mth!N4318,Every_Mth!N4377,Every_Mth!N4436,Every_Mth!N4495,Every_Mth!N4554)</f>
        <v>4046550.4166666665</v>
      </c>
      <c r="H306" s="61">
        <f>AVERAGE(Every_Mth!N3551,Every_Mth!N3610,Every_Mth!N3669,Every_Mth!N3728,Every_Mth!N3787,Every_Mth!N3846,Every_Mth!N3905,Every_Mth!N3964,Every_Mth!N4023,Every_Mth!N4082,Every_Mth!N4141,Every_Mth!N4200)</f>
        <v>4127650.5833333335</v>
      </c>
      <c r="I306" s="48">
        <v>370322</v>
      </c>
      <c r="J306" s="48">
        <v>2537628</v>
      </c>
      <c r="K306" s="48">
        <v>1514564</v>
      </c>
      <c r="L306" s="48"/>
      <c r="M306" s="26"/>
      <c r="N306" s="110">
        <v>4169682</v>
      </c>
      <c r="O306" s="110">
        <v>293636</v>
      </c>
      <c r="P306" s="110">
        <v>2039248</v>
      </c>
      <c r="Q306" s="110">
        <v>1179480</v>
      </c>
      <c r="R306" s="110">
        <v>1154343</v>
      </c>
      <c r="S306" s="19">
        <v>4.8000000000000001E-2</v>
      </c>
      <c r="T306" s="48"/>
    </row>
    <row r="307" spans="1:20" s="87" customFormat="1">
      <c r="A307" s="51" t="s">
        <v>173</v>
      </c>
      <c r="B307" s="14" t="s">
        <v>74</v>
      </c>
      <c r="C307" s="14">
        <v>2017</v>
      </c>
      <c r="D307" s="14" t="s">
        <v>245</v>
      </c>
      <c r="E307" s="193">
        <f>AVERAGE(Every_Mth!M3906,Every_Mth!M3965,Every_Mth!M4024,Every_Mth!M4083,Every_Mth!M4142,Every_Mth!M4201,Every_Mth!M4260,Every_Mth!M4319,Every_Mth!M4378,Every_Mth!M4437,Every_Mth!M4496,Every_Mth!M4555)</f>
        <v>56256.75</v>
      </c>
      <c r="F307" s="61">
        <f>AVERAGE(Every_Mth!M3552,Every_Mth!M3611,Every_Mth!M3670,Every_Mth!M3729,Every_Mth!M3788,Every_Mth!M3847,Every_Mth!M3906,Every_Mth!M3965,Every_Mth!M4024,Every_Mth!M4083,Every_Mth!M4142,Every_Mth!M4201)</f>
        <v>57278.25</v>
      </c>
      <c r="G307" s="93">
        <f>AVERAGE(Every_Mth!N3906,Every_Mth!N3965,Every_Mth!N4024,Every_Mth!N4083,Every_Mth!N4142,Every_Mth!N4201,Every_Mth!N4260,Every_Mth!N4319,Every_Mth!N4378,Every_Mth!N4437,Every_Mth!N4496,Every_Mth!N4555)</f>
        <v>105001.66666666667</v>
      </c>
      <c r="H307" s="61">
        <f>AVERAGE(Every_Mth!N3552,Every_Mth!N3611,Every_Mth!N3670,Every_Mth!N3729,Every_Mth!N3788,Every_Mth!N3847,Every_Mth!N3906,Every_Mth!N3965,Every_Mth!N4024,Every_Mth!N4083,Every_Mth!N4142,Every_Mth!N4201)</f>
        <v>108256.25</v>
      </c>
      <c r="I307" s="48">
        <v>14234</v>
      </c>
      <c r="J307" s="48">
        <v>62680</v>
      </c>
      <c r="K307" s="48">
        <v>45559</v>
      </c>
      <c r="L307" s="48"/>
      <c r="M307" s="26"/>
      <c r="N307" s="110">
        <v>110302</v>
      </c>
      <c r="O307" s="110">
        <v>11104</v>
      </c>
      <c r="P307" s="110">
        <v>48679</v>
      </c>
      <c r="Q307" s="110">
        <v>34447</v>
      </c>
      <c r="R307" s="110">
        <v>45115</v>
      </c>
      <c r="S307" s="19">
        <v>3.5999999999999997E-2</v>
      </c>
      <c r="T307" s="48"/>
    </row>
    <row r="308" spans="1:20" s="87" customFormat="1">
      <c r="A308" s="51" t="s">
        <v>174</v>
      </c>
      <c r="B308" s="14" t="s">
        <v>75</v>
      </c>
      <c r="C308" s="14">
        <v>2017</v>
      </c>
      <c r="D308" s="14" t="s">
        <v>245</v>
      </c>
      <c r="E308" s="193">
        <f>AVERAGE(Every_Mth!M3907,Every_Mth!M3966,Every_Mth!M4025,Every_Mth!M4084,Every_Mth!M4143,Every_Mth!M4202,Every_Mth!M4261,Every_Mth!M4320,Every_Mth!M4379,Every_Mth!M4438,Every_Mth!M4497,Every_Mth!M4556)</f>
        <v>78.25</v>
      </c>
      <c r="F308" s="61">
        <f>AVERAGE(Every_Mth!M3553,Every_Mth!M3612,Every_Mth!M3671,Every_Mth!M3730,Every_Mth!M3789,Every_Mth!M3848,Every_Mth!M3907,Every_Mth!M3966,Every_Mth!M4025,Every_Mth!M4084,Every_Mth!M4143,Every_Mth!M4202)</f>
        <v>80.583333333333329</v>
      </c>
      <c r="G308" s="93">
        <f>AVERAGE(Every_Mth!N3907,Every_Mth!N3966,Every_Mth!N4025,Every_Mth!N4084,Every_Mth!N4143,Every_Mth!N4202,Every_Mth!N4261,Every_Mth!N4320,Every_Mth!N4379,Every_Mth!N4438,Every_Mth!N4497,Every_Mth!N4556)</f>
        <v>140</v>
      </c>
      <c r="H308" s="61">
        <f>AVERAGE(Every_Mth!N3553,Every_Mth!N3612,Every_Mth!N3671,Every_Mth!N3730,Every_Mth!N3789,Every_Mth!N3848,Every_Mth!N3907,Every_Mth!N3966,Every_Mth!N4025,Every_Mth!N4084,Every_Mth!N4143,Every_Mth!N4202)</f>
        <v>140.83333333333334</v>
      </c>
      <c r="I308" s="48">
        <v>19</v>
      </c>
      <c r="J308" s="48">
        <v>60</v>
      </c>
      <c r="K308" s="48">
        <v>0</v>
      </c>
      <c r="L308" s="48"/>
      <c r="M308" s="26"/>
      <c r="N308" s="110">
        <v>141</v>
      </c>
      <c r="O308" s="110">
        <v>14</v>
      </c>
      <c r="P308" s="110">
        <v>52</v>
      </c>
      <c r="Q308" s="110">
        <v>0</v>
      </c>
      <c r="R308" s="110">
        <v>36</v>
      </c>
      <c r="S308" s="19">
        <v>6.0999999999999999E-2</v>
      </c>
      <c r="T308" s="48"/>
    </row>
    <row r="309" spans="1:20" s="87" customFormat="1">
      <c r="A309" s="51" t="s">
        <v>175</v>
      </c>
      <c r="B309" s="14" t="s">
        <v>75</v>
      </c>
      <c r="C309" s="14">
        <v>2017</v>
      </c>
      <c r="D309" s="14" t="s">
        <v>245</v>
      </c>
      <c r="E309" s="193">
        <f>AVERAGE(Every_Mth!M3908,Every_Mth!M3967,Every_Mth!M4026,Every_Mth!M4085,Every_Mth!M4144,Every_Mth!M4203,Every_Mth!M4262,Every_Mth!M4321,Every_Mth!M4380,Every_Mth!M4439,Every_Mth!M4498,Every_Mth!M4557)</f>
        <v>1602</v>
      </c>
      <c r="F309" s="61">
        <f>AVERAGE(Every_Mth!M3554,Every_Mth!M3613,Every_Mth!M3672,Every_Mth!M3731,Every_Mth!M3790,Every_Mth!M3849,Every_Mth!M3908,Every_Mth!M3967,Every_Mth!M4026,Every_Mth!M4085,Every_Mth!M4144,Every_Mth!M4203)</f>
        <v>1660.8333333333333</v>
      </c>
      <c r="G309" s="93">
        <f>AVERAGE(Every_Mth!N3908,Every_Mth!N3967,Every_Mth!N4026,Every_Mth!N4085,Every_Mth!N4144,Every_Mth!N4203,Every_Mth!N4262,Every_Mth!N4321,Every_Mth!N4380,Every_Mth!N4439,Every_Mth!N4498,Every_Mth!N4557)</f>
        <v>2902.0833333333335</v>
      </c>
      <c r="H309" s="61">
        <f>AVERAGE(Every_Mth!N3554,Every_Mth!N3613,Every_Mth!N3672,Every_Mth!N3731,Every_Mth!N3790,Every_Mth!N3849,Every_Mth!N3908,Every_Mth!N3967,Every_Mth!N4026,Every_Mth!N4085,Every_Mth!N4144,Every_Mth!N4203)</f>
        <v>3038</v>
      </c>
      <c r="I309" s="48">
        <v>384</v>
      </c>
      <c r="J309" s="48">
        <v>1479</v>
      </c>
      <c r="K309" s="48">
        <v>117</v>
      </c>
      <c r="L309" s="48"/>
      <c r="M309" s="26"/>
      <c r="N309" s="110">
        <v>3047</v>
      </c>
      <c r="O309" s="110">
        <v>303</v>
      </c>
      <c r="P309" s="110">
        <v>1097</v>
      </c>
      <c r="Q309" s="110">
        <v>71</v>
      </c>
      <c r="R309" s="110">
        <v>672</v>
      </c>
      <c r="S309" s="19">
        <v>4.9000000000000002E-2</v>
      </c>
      <c r="T309" s="48"/>
    </row>
    <row r="310" spans="1:20" s="87" customFormat="1">
      <c r="A310" s="51" t="s">
        <v>176</v>
      </c>
      <c r="B310" s="14" t="s">
        <v>75</v>
      </c>
      <c r="C310" s="14">
        <v>2017</v>
      </c>
      <c r="D310" s="14" t="s">
        <v>245</v>
      </c>
      <c r="E310" s="193">
        <f>AVERAGE(Every_Mth!M3909,Every_Mth!M3968,Every_Mth!M4027,Every_Mth!M4086,Every_Mth!M4145,Every_Mth!M4204,Every_Mth!M4263,Every_Mth!M4322,Every_Mth!M4381,Every_Mth!M4440,Every_Mth!M4499,Every_Mth!M4558)</f>
        <v>16863.833333333332</v>
      </c>
      <c r="F310" s="61">
        <f>AVERAGE(Every_Mth!M3555,Every_Mth!M3614,Every_Mth!M3673,Every_Mth!M3732,Every_Mth!M3791,Every_Mth!M3850,Every_Mth!M3909,Every_Mth!M3968,Every_Mth!M4027,Every_Mth!M4086,Every_Mth!M4145,Every_Mth!M4204)</f>
        <v>16659.5</v>
      </c>
      <c r="G310" s="93">
        <f>AVERAGE(Every_Mth!N3909,Every_Mth!N3968,Every_Mth!N4027,Every_Mth!N4086,Every_Mth!N4145,Every_Mth!N4204,Every_Mth!N4263,Every_Mth!N4322,Every_Mth!N4381,Every_Mth!N4440,Every_Mth!N4499,Every_Mth!N4558)</f>
        <v>30914.083333333332</v>
      </c>
      <c r="H310" s="61">
        <f>AVERAGE(Every_Mth!N3555,Every_Mth!N3614,Every_Mth!N3673,Every_Mth!N3732,Every_Mth!N3791,Every_Mth!N3850,Every_Mth!N3909,Every_Mth!N3968,Every_Mth!N4027,Every_Mth!N4086,Every_Mth!N4145,Every_Mth!N4204)</f>
        <v>30940.5</v>
      </c>
      <c r="I310" s="48">
        <v>2568</v>
      </c>
      <c r="J310" s="48">
        <v>15018</v>
      </c>
      <c r="K310" s="48">
        <v>2775</v>
      </c>
      <c r="L310" s="48"/>
      <c r="M310" s="26"/>
      <c r="N310" s="110">
        <v>31826</v>
      </c>
      <c r="O310" s="110">
        <v>2062</v>
      </c>
      <c r="P310" s="110">
        <v>12087</v>
      </c>
      <c r="Q310" s="110">
        <v>2244</v>
      </c>
      <c r="R310" s="110">
        <v>10378</v>
      </c>
      <c r="S310" s="19">
        <v>5.7000000000000002E-2</v>
      </c>
      <c r="T310" s="48"/>
    </row>
    <row r="311" spans="1:20" s="87" customFormat="1">
      <c r="A311" s="51" t="s">
        <v>177</v>
      </c>
      <c r="B311" s="14" t="s">
        <v>75</v>
      </c>
      <c r="C311" s="14">
        <v>2017</v>
      </c>
      <c r="D311" s="14" t="s">
        <v>245</v>
      </c>
      <c r="E311" s="193">
        <f>AVERAGE(Every_Mth!M3910,Every_Mth!M3969,Every_Mth!M4028,Every_Mth!M4087,Every_Mth!M4146,Every_Mth!M4205,Every_Mth!M4264,Every_Mth!M4323,Every_Mth!M4382,Every_Mth!M4441,Every_Mth!M4500,Every_Mth!M4559)</f>
        <v>2783.5833333333335</v>
      </c>
      <c r="F311" s="61">
        <f>AVERAGE(Every_Mth!M3556,Every_Mth!M3615,Every_Mth!M3674,Every_Mth!M3733,Every_Mth!M3792,Every_Mth!M3851,Every_Mth!M3910,Every_Mth!M3969,Every_Mth!M4028,Every_Mth!M4087,Every_Mth!M4146,Every_Mth!M4205)</f>
        <v>2797.25</v>
      </c>
      <c r="G311" s="93">
        <f>AVERAGE(Every_Mth!N3910,Every_Mth!N3969,Every_Mth!N4028,Every_Mth!N4087,Every_Mth!N4146,Every_Mth!N4205,Every_Mth!N4264,Every_Mth!N4323,Every_Mth!N4382,Every_Mth!N4441,Every_Mth!N4500,Every_Mth!N4559)</f>
        <v>5003.916666666667</v>
      </c>
      <c r="H311" s="61">
        <f>AVERAGE(Every_Mth!N3556,Every_Mth!N3615,Every_Mth!N3674,Every_Mth!N3733,Every_Mth!N3792,Every_Mth!N3851,Every_Mth!N3910,Every_Mth!N3969,Every_Mth!N4028,Every_Mth!N4087,Every_Mth!N4146,Every_Mth!N4205)</f>
        <v>5036.166666666667</v>
      </c>
      <c r="I311" s="48">
        <v>749</v>
      </c>
      <c r="J311" s="48">
        <v>2162</v>
      </c>
      <c r="K311" s="48">
        <v>139</v>
      </c>
      <c r="L311" s="48"/>
      <c r="M311" s="26"/>
      <c r="N311" s="110">
        <v>5042</v>
      </c>
      <c r="O311" s="110">
        <v>599</v>
      </c>
      <c r="P311" s="110">
        <v>1638</v>
      </c>
      <c r="Q311" s="110">
        <v>91</v>
      </c>
      <c r="R311" s="110">
        <v>988</v>
      </c>
      <c r="S311" s="19">
        <v>4.7E-2</v>
      </c>
      <c r="T311" s="48"/>
    </row>
    <row r="312" spans="1:20" s="87" customFormat="1">
      <c r="A312" s="51" t="s">
        <v>178</v>
      </c>
      <c r="B312" s="14" t="s">
        <v>75</v>
      </c>
      <c r="C312" s="14">
        <v>2017</v>
      </c>
      <c r="D312" s="14" t="s">
        <v>245</v>
      </c>
      <c r="E312" s="193">
        <f>AVERAGE(Every_Mth!M3911,Every_Mth!M3970,Every_Mth!M4029,Every_Mth!M4088,Every_Mth!M4147,Every_Mth!M4206,Every_Mth!M4265,Every_Mth!M4324,Every_Mth!M4383,Every_Mth!M4442,Every_Mth!M4501,Every_Mth!M4560)</f>
        <v>680.5</v>
      </c>
      <c r="F312" s="61">
        <f>AVERAGE(Every_Mth!M3557,Every_Mth!M3616,Every_Mth!M3675,Every_Mth!M3734,Every_Mth!M3793,Every_Mth!M3852,Every_Mth!M3911,Every_Mth!M3970,Every_Mth!M4029,Every_Mth!M4088,Every_Mth!M4147,Every_Mth!M4206)</f>
        <v>687.41666666666663</v>
      </c>
      <c r="G312" s="93">
        <f>AVERAGE(Every_Mth!N3911,Every_Mth!N3970,Every_Mth!N4029,Every_Mth!N4088,Every_Mth!N4147,Every_Mth!N4206,Every_Mth!N4265,Every_Mth!N4324,Every_Mth!N4383,Every_Mth!N4442,Every_Mth!N4501,Every_Mth!N4560)</f>
        <v>1479.25</v>
      </c>
      <c r="H312" s="61">
        <f>AVERAGE(Every_Mth!N3557,Every_Mth!N3616,Every_Mth!N3675,Every_Mth!N3734,Every_Mth!N3793,Every_Mth!N3852,Every_Mth!N3911,Every_Mth!N3970,Every_Mth!N4029,Every_Mth!N4088,Every_Mth!N4147,Every_Mth!N4206)</f>
        <v>1553.25</v>
      </c>
      <c r="I312" s="48">
        <v>150</v>
      </c>
      <c r="J312" s="48">
        <v>1162</v>
      </c>
      <c r="K312" s="48">
        <v>627</v>
      </c>
      <c r="L312" s="48"/>
      <c r="M312" s="26"/>
      <c r="N312" s="110">
        <v>1599</v>
      </c>
      <c r="O312" s="110">
        <v>116</v>
      </c>
      <c r="P312" s="110">
        <v>871</v>
      </c>
      <c r="Q312" s="110">
        <v>405</v>
      </c>
      <c r="R312" s="110">
        <v>564</v>
      </c>
      <c r="S312" s="19">
        <v>0.14299999999999999</v>
      </c>
      <c r="T312" s="48"/>
    </row>
    <row r="313" spans="1:20" s="87" customFormat="1">
      <c r="A313" s="51" t="s">
        <v>179</v>
      </c>
      <c r="B313" s="14" t="s">
        <v>74</v>
      </c>
      <c r="C313" s="14">
        <v>2017</v>
      </c>
      <c r="D313" s="14" t="s">
        <v>245</v>
      </c>
      <c r="E313" s="193">
        <f>AVERAGE(Every_Mth!M3912,Every_Mth!M3971,Every_Mth!M4030,Every_Mth!M4089,Every_Mth!M4148,Every_Mth!M4207,Every_Mth!M4266,Every_Mth!M4325,Every_Mth!M4384,Every_Mth!M4443,Every_Mth!M4502,Every_Mth!M4561)</f>
        <v>31190.416666666668</v>
      </c>
      <c r="F313" s="61">
        <f>AVERAGE(Every_Mth!M3558,Every_Mth!M3617,Every_Mth!M3676,Every_Mth!M3735,Every_Mth!M3794,Every_Mth!M3853,Every_Mth!M3912,Every_Mth!M3971,Every_Mth!M4030,Every_Mth!M4089,Every_Mth!M4148,Every_Mth!M4207)</f>
        <v>31521.166666666668</v>
      </c>
      <c r="G313" s="93">
        <f>AVERAGE(Every_Mth!N3912,Every_Mth!N3971,Every_Mth!N4030,Every_Mth!N4089,Every_Mth!N4148,Every_Mth!N4207,Every_Mth!N4266,Every_Mth!N4325,Every_Mth!N4384,Every_Mth!N4443,Every_Mth!N4502,Every_Mth!N4561)</f>
        <v>61940.333333333336</v>
      </c>
      <c r="H313" s="61">
        <f>AVERAGE(Every_Mth!N3558,Every_Mth!N3617,Every_Mth!N3676,Every_Mth!N3735,Every_Mth!N3794,Every_Mth!N3853,Every_Mth!N3912,Every_Mth!N3971,Every_Mth!N4030,Every_Mth!N4089,Every_Mth!N4148,Every_Mth!N4207)</f>
        <v>62952.083333333336</v>
      </c>
      <c r="I313" s="48">
        <v>6149</v>
      </c>
      <c r="J313" s="48">
        <v>40757</v>
      </c>
      <c r="K313" s="48">
        <v>18260</v>
      </c>
      <c r="L313" s="48"/>
      <c r="M313" s="26"/>
      <c r="N313" s="110">
        <v>64569</v>
      </c>
      <c r="O313" s="110">
        <v>4737</v>
      </c>
      <c r="P313" s="110">
        <v>31871</v>
      </c>
      <c r="Q313" s="110">
        <v>13710</v>
      </c>
      <c r="R313" s="110">
        <v>23320</v>
      </c>
      <c r="S313" s="19">
        <v>3.7999999999999999E-2</v>
      </c>
      <c r="T313" s="48"/>
    </row>
    <row r="314" spans="1:20" s="87" customFormat="1">
      <c r="A314" s="51" t="s">
        <v>180</v>
      </c>
      <c r="B314" s="14" t="s">
        <v>75</v>
      </c>
      <c r="C314" s="14">
        <v>2017</v>
      </c>
      <c r="D314" s="14" t="s">
        <v>245</v>
      </c>
      <c r="E314" s="193">
        <f>AVERAGE(Every_Mth!M3913,Every_Mth!M3972,Every_Mth!M4031,Every_Mth!M4090,Every_Mth!M4149,Every_Mth!M4208,Every_Mth!M4267,Every_Mth!M4326,Every_Mth!M4385,Every_Mth!M4444,Every_Mth!M4503,Every_Mth!M4562)</f>
        <v>2568.0833333333335</v>
      </c>
      <c r="F314" s="61">
        <f>AVERAGE(Every_Mth!M3559,Every_Mth!M3618,Every_Mth!M3677,Every_Mth!M3736,Every_Mth!M3795,Every_Mth!M3854,Every_Mth!M3913,Every_Mth!M3972,Every_Mth!M4031,Every_Mth!M4090,Every_Mth!M4149,Every_Mth!M4208)</f>
        <v>2569.6666666666665</v>
      </c>
      <c r="G314" s="93">
        <f>AVERAGE(Every_Mth!N3913,Every_Mth!N3972,Every_Mth!N4031,Every_Mth!N4090,Every_Mth!N4149,Every_Mth!N4208,Every_Mth!N4267,Every_Mth!N4326,Every_Mth!N4385,Every_Mth!N4444,Every_Mth!N4503,Every_Mth!N4562)</f>
        <v>5166.5</v>
      </c>
      <c r="H314" s="61">
        <f>AVERAGE(Every_Mth!N3559,Every_Mth!N3618,Every_Mth!N3677,Every_Mth!N3736,Every_Mth!N3795,Every_Mth!N3854,Every_Mth!N3913,Every_Mth!N3972,Every_Mth!N4031,Every_Mth!N4090,Every_Mth!N4149,Every_Mth!N4208)</f>
        <v>5253.166666666667</v>
      </c>
      <c r="I314" s="48">
        <v>388</v>
      </c>
      <c r="J314" s="48">
        <v>2645</v>
      </c>
      <c r="K314" s="48">
        <v>236</v>
      </c>
      <c r="L314" s="48"/>
      <c r="M314" s="26"/>
      <c r="N314" s="110">
        <v>5310</v>
      </c>
      <c r="O314" s="110">
        <v>298</v>
      </c>
      <c r="P314" s="110">
        <v>2174</v>
      </c>
      <c r="Q314" s="110">
        <v>194</v>
      </c>
      <c r="R314" s="110">
        <v>1715</v>
      </c>
      <c r="S314" s="19">
        <v>6.4000000000000001E-2</v>
      </c>
      <c r="T314" s="48"/>
    </row>
    <row r="315" spans="1:20" s="87" customFormat="1">
      <c r="A315" s="51" t="s">
        <v>181</v>
      </c>
      <c r="B315" s="14" t="s">
        <v>75</v>
      </c>
      <c r="C315" s="14">
        <v>2017</v>
      </c>
      <c r="D315" s="14" t="s">
        <v>245</v>
      </c>
      <c r="E315" s="193">
        <f>AVERAGE(Every_Mth!M3914,Every_Mth!M3973,Every_Mth!M4032,Every_Mth!M4091,Every_Mth!M4150,Every_Mth!M4209,Every_Mth!M4268,Every_Mth!M4327,Every_Mth!M4386,Every_Mth!M4445,Every_Mth!M4504,Every_Mth!M4563)</f>
        <v>6579.666666666667</v>
      </c>
      <c r="F315" s="61">
        <f>AVERAGE(Every_Mth!M3560,Every_Mth!M3619,Every_Mth!M3678,Every_Mth!M3737,Every_Mth!M3796,Every_Mth!M3855,Every_Mth!M3914,Every_Mth!M3973,Every_Mth!M4032,Every_Mth!M4091,Every_Mth!M4150,Every_Mth!M4209)</f>
        <v>6796.333333333333</v>
      </c>
      <c r="G315" s="93">
        <f>AVERAGE(Every_Mth!N3914,Every_Mth!N3973,Every_Mth!N4032,Every_Mth!N4091,Every_Mth!N4150,Every_Mth!N4209,Every_Mth!N4268,Every_Mth!N4327,Every_Mth!N4386,Every_Mth!N4445,Every_Mth!N4504,Every_Mth!N4563)</f>
        <v>11469.916666666666</v>
      </c>
      <c r="H315" s="61">
        <f>AVERAGE(Every_Mth!N3560,Every_Mth!N3619,Every_Mth!N3678,Every_Mth!N3737,Every_Mth!N3796,Every_Mth!N3855,Every_Mth!N3914,Every_Mth!N3973,Every_Mth!N4032,Every_Mth!N4091,Every_Mth!N4150,Every_Mth!N4209)</f>
        <v>12018.75</v>
      </c>
      <c r="I315" s="48">
        <v>1575</v>
      </c>
      <c r="J315" s="48">
        <v>5792</v>
      </c>
      <c r="K315" s="48">
        <v>982</v>
      </c>
      <c r="L315" s="48"/>
      <c r="M315" s="26"/>
      <c r="N315" s="110">
        <v>12340</v>
      </c>
      <c r="O315" s="110">
        <v>1273</v>
      </c>
      <c r="P315" s="110">
        <v>4507</v>
      </c>
      <c r="Q315" s="110">
        <v>752</v>
      </c>
      <c r="R315" s="110">
        <v>2823</v>
      </c>
      <c r="S315" s="19">
        <v>4.3999999999999997E-2</v>
      </c>
      <c r="T315" s="48"/>
    </row>
    <row r="316" spans="1:20" s="87" customFormat="1">
      <c r="A316" s="87" t="s">
        <v>123</v>
      </c>
      <c r="B316" s="14" t="s">
        <v>74</v>
      </c>
      <c r="C316" s="14">
        <v>2017</v>
      </c>
      <c r="D316" s="14" t="s">
        <v>245</v>
      </c>
      <c r="E316" s="193">
        <f>AVERAGE(Every_Mth!M3915,Every_Mth!M3974,Every_Mth!M4033,Every_Mth!M4092,Every_Mth!M4151,Every_Mth!M4210,Every_Mth!M4269,Every_Mth!M4328,Every_Mth!M4387,Every_Mth!M4446,Every_Mth!M4505,Every_Mth!M4564)</f>
        <v>95143.25</v>
      </c>
      <c r="F316" s="61">
        <f>AVERAGE(Every_Mth!M3561,Every_Mth!M3620,Every_Mth!M3679,Every_Mth!M3738,Every_Mth!M3797,Every_Mth!M3856,Every_Mth!M3915,Every_Mth!M3974,Every_Mth!M4033,Every_Mth!M4092,Every_Mth!M4151,Every_Mth!M4210)</f>
        <v>96942.75</v>
      </c>
      <c r="G316" s="93">
        <f>AVERAGE(Every_Mth!N3915,Every_Mth!N3974,Every_Mth!N4033,Every_Mth!N4092,Every_Mth!N4151,Every_Mth!N4210,Every_Mth!N4269,Every_Mth!N4328,Every_Mth!N4387,Every_Mth!N4446,Every_Mth!N4505,Every_Mth!N4564)</f>
        <v>218927.91666666666</v>
      </c>
      <c r="H316" s="61">
        <f>AVERAGE(Every_Mth!N3561,Every_Mth!N3620,Every_Mth!N3679,Every_Mth!N3738,Every_Mth!N3797,Every_Mth!N3856,Every_Mth!N3915,Every_Mth!N3974,Every_Mth!N4033,Every_Mth!N4092,Every_Mth!N4151,Every_Mth!N4210)</f>
        <v>224022.33333333334</v>
      </c>
      <c r="I316" s="48">
        <v>11258</v>
      </c>
      <c r="J316" s="48">
        <v>141201</v>
      </c>
      <c r="K316" s="48">
        <v>66147</v>
      </c>
      <c r="L316" s="48"/>
      <c r="M316" s="26"/>
      <c r="N316" s="110">
        <v>223724</v>
      </c>
      <c r="O316" s="110">
        <v>8782</v>
      </c>
      <c r="P316" s="110">
        <v>119527</v>
      </c>
      <c r="Q316" s="110">
        <v>53200</v>
      </c>
      <c r="R316" s="110">
        <v>41278</v>
      </c>
      <c r="S316" s="19">
        <v>8.5000000000000006E-2</v>
      </c>
      <c r="T316" s="48"/>
    </row>
    <row r="317" spans="1:20" s="87" customFormat="1">
      <c r="A317" s="87" t="s">
        <v>124</v>
      </c>
      <c r="B317" s="14" t="s">
        <v>75</v>
      </c>
      <c r="C317" s="14">
        <v>2017</v>
      </c>
      <c r="D317" s="14" t="s">
        <v>245</v>
      </c>
      <c r="E317" s="193">
        <f>AVERAGE(Every_Mth!M3916,Every_Mth!M3975,Every_Mth!M4034,Every_Mth!M4093,Every_Mth!M4152,Every_Mth!M4211,Every_Mth!M4270,Every_Mth!M4329,Every_Mth!M4388,Every_Mth!M4447,Every_Mth!M4506,Every_Mth!M4565)</f>
        <v>1487.75</v>
      </c>
      <c r="F317" s="61">
        <f>AVERAGE(Every_Mth!M3562,Every_Mth!M3621,Every_Mth!M3680,Every_Mth!M3739,Every_Mth!M3798,Every_Mth!M3857,Every_Mth!M3916,Every_Mth!M3975,Every_Mth!M4034,Every_Mth!M4093,Every_Mth!M4152,Every_Mth!M4211)</f>
        <v>1500.8333333333333</v>
      </c>
      <c r="G317" s="93">
        <f>AVERAGE(Every_Mth!N3916,Every_Mth!N3975,Every_Mth!N4034,Every_Mth!N4093,Every_Mth!N4152,Every_Mth!N4211,Every_Mth!N4270,Every_Mth!N4329,Every_Mth!N4388,Every_Mth!N4447,Every_Mth!N4506,Every_Mth!N4565)</f>
        <v>3311.0833333333335</v>
      </c>
      <c r="H317" s="61">
        <f>AVERAGE(Every_Mth!N3562,Every_Mth!N3621,Every_Mth!N3680,Every_Mth!N3739,Every_Mth!N3798,Every_Mth!N3857,Every_Mth!N3916,Every_Mth!N3975,Every_Mth!N4034,Every_Mth!N4093,Every_Mth!N4152,Every_Mth!N4211)</f>
        <v>3363.25</v>
      </c>
      <c r="I317" s="48">
        <v>257</v>
      </c>
      <c r="J317" s="48">
        <v>2216</v>
      </c>
      <c r="K317" s="48">
        <v>808</v>
      </c>
      <c r="L317" s="48"/>
      <c r="M317" s="26"/>
      <c r="N317" s="110">
        <v>3473</v>
      </c>
      <c r="O317" s="110">
        <v>210</v>
      </c>
      <c r="P317" s="110">
        <v>1711</v>
      </c>
      <c r="Q317" s="110">
        <v>582</v>
      </c>
      <c r="R317" s="110">
        <v>1061</v>
      </c>
      <c r="S317" s="19">
        <v>7.4999999999999997E-2</v>
      </c>
      <c r="T317" s="48"/>
    </row>
    <row r="318" spans="1:20" s="87" customFormat="1">
      <c r="A318" s="87" t="s">
        <v>125</v>
      </c>
      <c r="B318" s="14" t="s">
        <v>75</v>
      </c>
      <c r="C318" s="14">
        <v>2017</v>
      </c>
      <c r="D318" s="14" t="s">
        <v>245</v>
      </c>
      <c r="E318" s="193">
        <f>AVERAGE(Every_Mth!M3917,Every_Mth!M3976,Every_Mth!M4035,Every_Mth!M4094,Every_Mth!M4153,Every_Mth!M4212,Every_Mth!M4271,Every_Mth!M4330,Every_Mth!M4389,Every_Mth!M4448,Every_Mth!M4507,Every_Mth!M4566)</f>
        <v>11955.833333333334</v>
      </c>
      <c r="F318" s="61">
        <f>AVERAGE(Every_Mth!M3563,Every_Mth!M3622,Every_Mth!M3681,Every_Mth!M3740,Every_Mth!M3799,Every_Mth!M3858,Every_Mth!M3917,Every_Mth!M3976,Every_Mth!M4035,Every_Mth!M4094,Every_Mth!M4153,Every_Mth!M4212)</f>
        <v>12114.666666666666</v>
      </c>
      <c r="G318" s="93">
        <f>AVERAGE(Every_Mth!N3917,Every_Mth!N3976,Every_Mth!N4035,Every_Mth!N4094,Every_Mth!N4153,Every_Mth!N4212,Every_Mth!N4271,Every_Mth!N4330,Every_Mth!N4389,Every_Mth!N4448,Every_Mth!N4507,Every_Mth!N4566)</f>
        <v>20009.5</v>
      </c>
      <c r="H318" s="61">
        <f>AVERAGE(Every_Mth!N3563,Every_Mth!N3622,Every_Mth!N3681,Every_Mth!N3740,Every_Mth!N3799,Every_Mth!N3858,Every_Mth!N3917,Every_Mth!N3976,Every_Mth!N4035,Every_Mth!N4094,Every_Mth!N4153,Every_Mth!N4212)</f>
        <v>20413.75</v>
      </c>
      <c r="I318" s="48">
        <v>1895</v>
      </c>
      <c r="J318" s="48">
        <v>8887</v>
      </c>
      <c r="K318" s="48">
        <v>1065</v>
      </c>
      <c r="L318" s="48"/>
      <c r="M318" s="26"/>
      <c r="N318" s="110">
        <v>20828</v>
      </c>
      <c r="O318" s="110">
        <v>1519</v>
      </c>
      <c r="P318" s="110">
        <v>7142</v>
      </c>
      <c r="Q318" s="110">
        <v>883</v>
      </c>
      <c r="R318" s="110">
        <v>5236</v>
      </c>
      <c r="S318" s="19">
        <v>4.2000000000000003E-2</v>
      </c>
      <c r="T318" s="48"/>
    </row>
    <row r="319" spans="1:20" s="87" customFormat="1">
      <c r="A319" s="87" t="s">
        <v>126</v>
      </c>
      <c r="B319" s="14" t="s">
        <v>75</v>
      </c>
      <c r="C319" s="14">
        <v>2017</v>
      </c>
      <c r="D319" s="14" t="s">
        <v>245</v>
      </c>
      <c r="E319" s="193">
        <f>AVERAGE(Every_Mth!M3918,Every_Mth!M3977,Every_Mth!M4036,Every_Mth!M4095,Every_Mth!M4154,Every_Mth!M4213,Every_Mth!M4272,Every_Mth!M4331,Every_Mth!M4390,Every_Mth!M4449,Every_Mth!M4508,Every_Mth!M4567)</f>
        <v>17086</v>
      </c>
      <c r="F319" s="61">
        <f>AVERAGE(Every_Mth!M3564,Every_Mth!M3623,Every_Mth!M3682,Every_Mth!M3741,Every_Mth!M3800,Every_Mth!M3859,Every_Mth!M3918,Every_Mth!M3977,Every_Mth!M4036,Every_Mth!M4095,Every_Mth!M4154,Every_Mth!M4213)</f>
        <v>17266.5</v>
      </c>
      <c r="G319" s="93">
        <f>AVERAGE(Every_Mth!N3918,Every_Mth!N3977,Every_Mth!N4036,Every_Mth!N4095,Every_Mth!N4154,Every_Mth!N4213,Every_Mth!N4272,Every_Mth!N4331,Every_Mth!N4390,Every_Mth!N4449,Every_Mth!N4508,Every_Mth!N4567)</f>
        <v>40950.583333333336</v>
      </c>
      <c r="H319" s="61">
        <f>AVERAGE(Every_Mth!N3564,Every_Mth!N3623,Every_Mth!N3682,Every_Mth!N3741,Every_Mth!N3800,Every_Mth!N3859,Every_Mth!N3918,Every_Mth!N3977,Every_Mth!N4036,Every_Mth!N4095,Every_Mth!N4154,Every_Mth!N4213)</f>
        <v>41816.333333333336</v>
      </c>
      <c r="I319" s="48">
        <v>3755</v>
      </c>
      <c r="J319" s="48">
        <v>23942</v>
      </c>
      <c r="K319" s="48">
        <v>27486</v>
      </c>
      <c r="L319" s="48"/>
      <c r="M319" s="26"/>
      <c r="N319" s="110">
        <v>42372</v>
      </c>
      <c r="O319" s="110">
        <v>3051</v>
      </c>
      <c r="P319" s="110">
        <v>20091</v>
      </c>
      <c r="Q319" s="110">
        <v>21796</v>
      </c>
      <c r="R319" s="110">
        <v>9988</v>
      </c>
      <c r="S319" s="19">
        <v>0.191</v>
      </c>
      <c r="T319" s="48"/>
    </row>
    <row r="320" spans="1:20" s="87" customFormat="1">
      <c r="A320" s="87" t="s">
        <v>127</v>
      </c>
      <c r="B320" s="14" t="s">
        <v>75</v>
      </c>
      <c r="C320" s="14">
        <v>2017</v>
      </c>
      <c r="D320" s="14" t="s">
        <v>245</v>
      </c>
      <c r="E320" s="193">
        <f>AVERAGE(Every_Mth!M3919,Every_Mth!M3978,Every_Mth!M4037,Every_Mth!M4096,Every_Mth!M4155,Every_Mth!M4214,Every_Mth!M4273,Every_Mth!M4332,Every_Mth!M4391,Every_Mth!M4450,Every_Mth!M4509,Every_Mth!M4568)</f>
        <v>1022.1666666666666</v>
      </c>
      <c r="F320" s="61">
        <f>AVERAGE(Every_Mth!M3565,Every_Mth!M3624,Every_Mth!M3683,Every_Mth!M3742,Every_Mth!M3801,Every_Mth!M3860,Every_Mth!M3919,Every_Mth!M3978,Every_Mth!M4037,Every_Mth!M4096,Every_Mth!M4155,Every_Mth!M4214)</f>
        <v>1015.0833333333334</v>
      </c>
      <c r="G320" s="93">
        <f>AVERAGE(Every_Mth!N3919,Every_Mth!N3978,Every_Mth!N4037,Every_Mth!N4096,Every_Mth!N4155,Every_Mth!N4214,Every_Mth!N4273,Every_Mth!N4332,Every_Mth!N4391,Every_Mth!N4450,Every_Mth!N4509,Every_Mth!N4568)</f>
        <v>1961.1666666666667</v>
      </c>
      <c r="H320" s="61">
        <f>AVERAGE(Every_Mth!N3565,Every_Mth!N3624,Every_Mth!N3683,Every_Mth!N3742,Every_Mth!N3801,Every_Mth!N3860,Every_Mth!N3919,Every_Mth!N3978,Every_Mth!N4037,Every_Mth!N4096,Every_Mth!N4155,Every_Mth!N4214)</f>
        <v>1940.9166666666667</v>
      </c>
      <c r="I320" s="48">
        <v>242</v>
      </c>
      <c r="J320" s="48">
        <v>1033</v>
      </c>
      <c r="K320" s="48">
        <v>254</v>
      </c>
      <c r="L320" s="48"/>
      <c r="M320" s="26"/>
      <c r="N320" s="110">
        <v>1967</v>
      </c>
      <c r="O320" s="110">
        <v>200</v>
      </c>
      <c r="P320" s="110">
        <v>803</v>
      </c>
      <c r="Q320" s="110">
        <v>179</v>
      </c>
      <c r="R320" s="110">
        <v>366</v>
      </c>
      <c r="S320" s="19">
        <v>4.3999999999999997E-2</v>
      </c>
      <c r="T320" s="48"/>
    </row>
    <row r="321" spans="1:20" s="87" customFormat="1">
      <c r="A321" s="87" t="s">
        <v>128</v>
      </c>
      <c r="B321" s="14" t="s">
        <v>75</v>
      </c>
      <c r="C321" s="14">
        <v>2017</v>
      </c>
      <c r="D321" s="14" t="s">
        <v>245</v>
      </c>
      <c r="E321" s="193">
        <f>AVERAGE(Every_Mth!M3920,Every_Mth!M3979,Every_Mth!M4038,Every_Mth!M4097,Every_Mth!M4156,Every_Mth!M4215,Every_Mth!M4274,Every_Mth!M4333,Every_Mth!M4392,Every_Mth!M4451,Every_Mth!M4510,Every_Mth!M4569)</f>
        <v>68216.666666666672</v>
      </c>
      <c r="F321" s="61">
        <f>AVERAGE(Every_Mth!M3566,Every_Mth!M3625,Every_Mth!M3684,Every_Mth!M3743,Every_Mth!M3802,Every_Mth!M3861,Every_Mth!M3920,Every_Mth!M3979,Every_Mth!M4038,Every_Mth!M4097,Every_Mth!M4156,Every_Mth!M4215)</f>
        <v>68975.916666666672</v>
      </c>
      <c r="G321" s="93">
        <f>AVERAGE(Every_Mth!N3920,Every_Mth!N3979,Every_Mth!N4038,Every_Mth!N4097,Every_Mth!N4156,Every_Mth!N4215,Every_Mth!N4274,Every_Mth!N4333,Every_Mth!N4392,Every_Mth!N4451,Every_Mth!N4510,Every_Mth!N4569)</f>
        <v>157302.25</v>
      </c>
      <c r="H321" s="61">
        <f>AVERAGE(Every_Mth!N3566,Every_Mth!N3625,Every_Mth!N3684,Every_Mth!N3743,Every_Mth!N3802,Every_Mth!N3861,Every_Mth!N3920,Every_Mth!N3979,Every_Mth!N4038,Every_Mth!N4097,Every_Mth!N4156,Every_Mth!N4215)</f>
        <v>159899.5</v>
      </c>
      <c r="I321" s="48">
        <v>9898</v>
      </c>
      <c r="J321" s="48">
        <v>107711</v>
      </c>
      <c r="K321" s="48">
        <v>46482</v>
      </c>
      <c r="L321" s="48"/>
      <c r="M321" s="26"/>
      <c r="N321" s="110">
        <v>162379</v>
      </c>
      <c r="O321" s="110">
        <v>7901</v>
      </c>
      <c r="P321" s="110">
        <v>87057</v>
      </c>
      <c r="Q321" s="110">
        <v>34717</v>
      </c>
      <c r="R321" s="110">
        <v>30862</v>
      </c>
      <c r="S321" s="19">
        <v>9.1999999999999998E-2</v>
      </c>
      <c r="T321" s="48"/>
    </row>
    <row r="322" spans="1:20" s="87" customFormat="1">
      <c r="A322" s="87" t="s">
        <v>129</v>
      </c>
      <c r="B322" s="14" t="s">
        <v>75</v>
      </c>
      <c r="C322" s="14">
        <v>2017</v>
      </c>
      <c r="D322" s="14" t="s">
        <v>245</v>
      </c>
      <c r="E322" s="193">
        <f>AVERAGE(Every_Mth!M3921,Every_Mth!M3980,Every_Mth!M4039,Every_Mth!M4098,Every_Mth!M4157,Every_Mth!M4216,Every_Mth!M4275,Every_Mth!M4334,Every_Mth!M4393,Every_Mth!M4452,Every_Mth!M4511,Every_Mth!M4570)</f>
        <v>10606.083333333334</v>
      </c>
      <c r="F322" s="61">
        <f>AVERAGE(Every_Mth!M3567,Every_Mth!M3626,Every_Mth!M3685,Every_Mth!M3744,Every_Mth!M3803,Every_Mth!M3862,Every_Mth!M3921,Every_Mth!M3980,Every_Mth!M4039,Every_Mth!M4098,Every_Mth!M4157,Every_Mth!M4216)</f>
        <v>10631.5</v>
      </c>
      <c r="G322" s="93">
        <f>AVERAGE(Every_Mth!N3921,Every_Mth!N3980,Every_Mth!N4039,Every_Mth!N4098,Every_Mth!N4157,Every_Mth!N4216,Every_Mth!N4275,Every_Mth!N4334,Every_Mth!N4393,Every_Mth!N4452,Every_Mth!N4511,Every_Mth!N4570)</f>
        <v>23712.416666666668</v>
      </c>
      <c r="H322" s="61">
        <f>AVERAGE(Every_Mth!N3567,Every_Mth!N3626,Every_Mth!N3685,Every_Mth!N3744,Every_Mth!N3803,Every_Mth!N3862,Every_Mth!N3921,Every_Mth!N3980,Every_Mth!N4039,Every_Mth!N4098,Every_Mth!N4157,Every_Mth!N4216)</f>
        <v>24003</v>
      </c>
      <c r="I322" s="48">
        <v>1385</v>
      </c>
      <c r="J322" s="48">
        <v>15524</v>
      </c>
      <c r="K322" s="48">
        <v>7192</v>
      </c>
      <c r="L322" s="48"/>
      <c r="M322" s="26"/>
      <c r="N322" s="110">
        <v>24072</v>
      </c>
      <c r="O322" s="110">
        <v>1109</v>
      </c>
      <c r="P322" s="110">
        <v>12410</v>
      </c>
      <c r="Q322" s="110">
        <v>5356</v>
      </c>
      <c r="R322" s="110">
        <v>4586</v>
      </c>
      <c r="S322" s="19">
        <v>8.8999999999999996E-2</v>
      </c>
      <c r="T322" s="48"/>
    </row>
    <row r="323" spans="1:20" s="87" customFormat="1">
      <c r="A323" s="87" t="s">
        <v>130</v>
      </c>
      <c r="B323" s="14" t="s">
        <v>75</v>
      </c>
      <c r="C323" s="14">
        <v>2017</v>
      </c>
      <c r="D323" s="14" t="s">
        <v>245</v>
      </c>
      <c r="E323" s="193">
        <f>AVERAGE(Every_Mth!M3922,Every_Mth!M3981,Every_Mth!M4040,Every_Mth!M4099,Every_Mth!M4158,Every_Mth!M4217,Every_Mth!M4276,Every_Mth!M4335,Every_Mth!M4394,Every_Mth!M4453,Every_Mth!M4512,Every_Mth!M4571)</f>
        <v>6361.166666666667</v>
      </c>
      <c r="F323" s="61">
        <f>AVERAGE(Every_Mth!M3568,Every_Mth!M3627,Every_Mth!M3686,Every_Mth!M3745,Every_Mth!M3804,Every_Mth!M3863,Every_Mth!M3922,Every_Mth!M3981,Every_Mth!M4040,Every_Mth!M4099,Every_Mth!M4158,Every_Mth!M4217)</f>
        <v>6418.666666666667</v>
      </c>
      <c r="G323" s="93">
        <f>AVERAGE(Every_Mth!N3922,Every_Mth!N3981,Every_Mth!N4040,Every_Mth!N4099,Every_Mth!N4158,Every_Mth!N4217,Every_Mth!N4276,Every_Mth!N4335,Every_Mth!N4394,Every_Mth!N4453,Every_Mth!N4512,Every_Mth!N4571)</f>
        <v>11684.333333333334</v>
      </c>
      <c r="H323" s="61">
        <f>AVERAGE(Every_Mth!N3568,Every_Mth!N3627,Every_Mth!N3686,Every_Mth!N3745,Every_Mth!N3804,Every_Mth!N3863,Every_Mth!N3922,Every_Mth!N3981,Every_Mth!N4040,Every_Mth!N4099,Every_Mth!N4158,Every_Mth!N4217)</f>
        <v>11937.166666666666</v>
      </c>
      <c r="I323" s="48">
        <v>1386</v>
      </c>
      <c r="J323" s="48">
        <v>5850</v>
      </c>
      <c r="K323" s="48">
        <v>1285</v>
      </c>
      <c r="L323" s="48"/>
      <c r="M323" s="26"/>
      <c r="N323" s="110">
        <v>12066</v>
      </c>
      <c r="O323" s="110">
        <v>1139</v>
      </c>
      <c r="P323" s="110">
        <v>4619</v>
      </c>
      <c r="Q323" s="110">
        <v>956</v>
      </c>
      <c r="R323" s="110">
        <v>3576</v>
      </c>
      <c r="S323" s="19">
        <v>5.7000000000000002E-2</v>
      </c>
      <c r="T323" s="48"/>
    </row>
    <row r="324" spans="1:20" s="87" customFormat="1">
      <c r="A324" s="87" t="s">
        <v>131</v>
      </c>
      <c r="B324" s="14" t="s">
        <v>75</v>
      </c>
      <c r="C324" s="14">
        <v>2017</v>
      </c>
      <c r="D324" s="14" t="s">
        <v>245</v>
      </c>
      <c r="E324" s="193">
        <f>AVERAGE(Every_Mth!M3923,Every_Mth!M3982,Every_Mth!M4041,Every_Mth!M4100,Every_Mth!M4159,Every_Mth!M4218,Every_Mth!M4277,Every_Mth!M4336,Every_Mth!M4395,Every_Mth!M4454,Every_Mth!M4513,Every_Mth!M4572)</f>
        <v>1525.0833333333333</v>
      </c>
      <c r="F324" s="61">
        <f>AVERAGE(Every_Mth!M3569,Every_Mth!M3628,Every_Mth!M3687,Every_Mth!M3746,Every_Mth!M3805,Every_Mth!M3864,Every_Mth!M3923,Every_Mth!M3982,Every_Mth!M4041,Every_Mth!M4100,Every_Mth!M4159,Every_Mth!M4218)</f>
        <v>1564</v>
      </c>
      <c r="G324" s="93">
        <f>AVERAGE(Every_Mth!N3923,Every_Mth!N3982,Every_Mth!N4041,Every_Mth!N4100,Every_Mth!N4159,Every_Mth!N4218,Every_Mth!N4277,Every_Mth!N4336,Every_Mth!N4395,Every_Mth!N4454,Every_Mth!N4513,Every_Mth!N4572)</f>
        <v>3036.25</v>
      </c>
      <c r="H324" s="61">
        <f>AVERAGE(Every_Mth!N3569,Every_Mth!N3628,Every_Mth!N3687,Every_Mth!N3746,Every_Mth!N3805,Every_Mth!N3864,Every_Mth!N3923,Every_Mth!N3982,Every_Mth!N4041,Every_Mth!N4100,Every_Mth!N4159,Every_Mth!N4218)</f>
        <v>3113.6666666666665</v>
      </c>
      <c r="I324" s="48">
        <v>239</v>
      </c>
      <c r="J324" s="48">
        <v>1662</v>
      </c>
      <c r="K324" s="48">
        <v>90</v>
      </c>
      <c r="L324" s="48"/>
      <c r="M324" s="26"/>
      <c r="N324" s="110">
        <v>3256</v>
      </c>
      <c r="O324" s="110">
        <v>199</v>
      </c>
      <c r="P324" s="110">
        <v>1358</v>
      </c>
      <c r="Q324" s="110">
        <v>53</v>
      </c>
      <c r="R324" s="110">
        <v>905</v>
      </c>
      <c r="S324" s="19">
        <v>5.6000000000000001E-2</v>
      </c>
      <c r="T324" s="48"/>
    </row>
    <row r="325" spans="1:20" s="87" customFormat="1">
      <c r="A325" s="87" t="s">
        <v>132</v>
      </c>
      <c r="B325" s="14" t="s">
        <v>76</v>
      </c>
      <c r="C325" s="14">
        <v>2017</v>
      </c>
      <c r="D325" s="14" t="s">
        <v>245</v>
      </c>
      <c r="E325" s="193">
        <f>AVERAGE(Every_Mth!M3924,Every_Mth!M3983,Every_Mth!M4042,Every_Mth!M4101,Every_Mth!M4160,Every_Mth!M4219,Every_Mth!M4278,Every_Mth!M4337,Every_Mth!M4396,Every_Mth!M4455,Every_Mth!M4514,Every_Mth!M4573)</f>
        <v>548238.91666666663</v>
      </c>
      <c r="F325" s="61">
        <f>AVERAGE(Every_Mth!M3570,Every_Mth!M3629,Every_Mth!M3688,Every_Mth!M3747,Every_Mth!M3806,Every_Mth!M3865,Every_Mth!M3924,Every_Mth!M3983,Every_Mth!M4042,Every_Mth!M4101,Every_Mth!M4160,Every_Mth!M4219)</f>
        <v>539484.91666666663</v>
      </c>
      <c r="G325" s="93">
        <f>AVERAGE(Every_Mth!N3924,Every_Mth!N3983,Every_Mth!N4042,Every_Mth!N4101,Every_Mth!N4160,Every_Mth!N4219,Every_Mth!N4278,Every_Mth!N4337,Every_Mth!N4396,Every_Mth!N4455,Every_Mth!N4514,Every_Mth!N4573)</f>
        <v>1084400.0833333333</v>
      </c>
      <c r="H325" s="61">
        <f>AVERAGE(Every_Mth!N3570,Every_Mth!N3629,Every_Mth!N3688,Every_Mth!N3747,Every_Mth!N3806,Every_Mth!N3865,Every_Mth!N3924,Every_Mth!N3983,Every_Mth!N4042,Every_Mth!N4101,Every_Mth!N4160,Every_Mth!N4219)</f>
        <v>1081619.3333333333</v>
      </c>
      <c r="I325" s="48">
        <v>92270</v>
      </c>
      <c r="J325" s="48">
        <v>660289</v>
      </c>
      <c r="K325" s="48">
        <v>473516</v>
      </c>
      <c r="L325" s="48"/>
      <c r="M325" s="26"/>
      <c r="N325" s="110">
        <v>1085717</v>
      </c>
      <c r="O325" s="110">
        <v>73289</v>
      </c>
      <c r="P325" s="110">
        <v>538420</v>
      </c>
      <c r="Q325" s="110">
        <v>376091</v>
      </c>
      <c r="R325" s="110">
        <v>374280</v>
      </c>
      <c r="S325" s="19">
        <v>4.7E-2</v>
      </c>
      <c r="T325" s="48"/>
    </row>
    <row r="326" spans="1:20" s="87" customFormat="1">
      <c r="A326" s="87" t="s">
        <v>133</v>
      </c>
      <c r="B326" s="14" t="s">
        <v>75</v>
      </c>
      <c r="C326" s="14">
        <v>2017</v>
      </c>
      <c r="D326" s="14" t="s">
        <v>245</v>
      </c>
      <c r="E326" s="193">
        <f>AVERAGE(Every_Mth!M3925,Every_Mth!M3984,Every_Mth!M4043,Every_Mth!M4102,Every_Mth!M4161,Every_Mth!M4220,Every_Mth!M4279,Every_Mth!M4338,Every_Mth!M4397,Every_Mth!M4456,Every_Mth!M4515,Every_Mth!M4574)</f>
        <v>11304.25</v>
      </c>
      <c r="F326" s="61">
        <f>AVERAGE(Every_Mth!M3571,Every_Mth!M3630,Every_Mth!M3689,Every_Mth!M3748,Every_Mth!M3807,Every_Mth!M3866,Every_Mth!M3925,Every_Mth!M3984,Every_Mth!M4043,Every_Mth!M4102,Every_Mth!M4161,Every_Mth!M4220)</f>
        <v>11497.833333333334</v>
      </c>
      <c r="G326" s="93">
        <f>AVERAGE(Every_Mth!N3925,Every_Mth!N3984,Every_Mth!N4043,Every_Mth!N4102,Every_Mth!N4161,Every_Mth!N4220,Every_Mth!N4279,Every_Mth!N4338,Every_Mth!N4397,Every_Mth!N4456,Every_Mth!N4515,Every_Mth!N4574)</f>
        <v>27320.166666666668</v>
      </c>
      <c r="H326" s="61">
        <f>AVERAGE(Every_Mth!N3571,Every_Mth!N3630,Every_Mth!N3689,Every_Mth!N3748,Every_Mth!N3807,Every_Mth!N3866,Every_Mth!N3925,Every_Mth!N3984,Every_Mth!N4043,Every_Mth!N4102,Every_Mth!N4161,Every_Mth!N4220)</f>
        <v>28161.083333333332</v>
      </c>
      <c r="I326" s="48">
        <v>1343</v>
      </c>
      <c r="J326" s="48">
        <v>20086</v>
      </c>
      <c r="K326" s="48">
        <v>11372</v>
      </c>
      <c r="L326" s="48"/>
      <c r="M326" s="26"/>
      <c r="N326" s="110">
        <v>27952</v>
      </c>
      <c r="O326" s="110">
        <v>1038</v>
      </c>
      <c r="P326" s="110">
        <v>16653</v>
      </c>
      <c r="Q326" s="110">
        <v>9131</v>
      </c>
      <c r="R326" s="110">
        <v>4467</v>
      </c>
      <c r="S326" s="19">
        <v>8.1000000000000003E-2</v>
      </c>
      <c r="T326" s="48"/>
    </row>
    <row r="327" spans="1:20" s="87" customFormat="1">
      <c r="A327" s="87" t="s">
        <v>134</v>
      </c>
      <c r="B327" s="14" t="s">
        <v>75</v>
      </c>
      <c r="C327" s="14">
        <v>2017</v>
      </c>
      <c r="D327" s="14" t="s">
        <v>245</v>
      </c>
      <c r="E327" s="193">
        <f>AVERAGE(Every_Mth!M3926,Every_Mth!M3985,Every_Mth!M4044,Every_Mth!M4103,Every_Mth!M4162,Every_Mth!M4221,Every_Mth!M4280,Every_Mth!M4339,Every_Mth!M4398,Every_Mth!M4457,Every_Mth!M4516,Every_Mth!M4575)</f>
        <v>5982.916666666667</v>
      </c>
      <c r="F327" s="61">
        <f>AVERAGE(Every_Mth!M3572,Every_Mth!M3631,Every_Mth!M3690,Every_Mth!M3749,Every_Mth!M3808,Every_Mth!M3867,Every_Mth!M3926,Every_Mth!M3985,Every_Mth!M4044,Every_Mth!M4103,Every_Mth!M4162,Every_Mth!M4221)</f>
        <v>5969.25</v>
      </c>
      <c r="G327" s="93">
        <f>AVERAGE(Every_Mth!N3926,Every_Mth!N3985,Every_Mth!N4044,Every_Mth!N4103,Every_Mth!N4162,Every_Mth!N4221,Every_Mth!N4280,Every_Mth!N4339,Every_Mth!N4398,Every_Mth!N4457,Every_Mth!N4516,Every_Mth!N4575)</f>
        <v>9827.0833333333339</v>
      </c>
      <c r="H327" s="61">
        <f>AVERAGE(Every_Mth!N3572,Every_Mth!N3631,Every_Mth!N3690,Every_Mth!N3749,Every_Mth!N3808,Every_Mth!N3867,Every_Mth!N3926,Every_Mth!N3985,Every_Mth!N4044,Every_Mth!N4103,Every_Mth!N4162,Every_Mth!N4221)</f>
        <v>9875</v>
      </c>
      <c r="I327" s="48">
        <v>1655</v>
      </c>
      <c r="J327" s="48">
        <v>5609</v>
      </c>
      <c r="K327" s="48">
        <v>4837</v>
      </c>
      <c r="L327" s="48"/>
      <c r="M327" s="26"/>
      <c r="N327" s="110">
        <v>9990</v>
      </c>
      <c r="O327" s="110">
        <v>1341</v>
      </c>
      <c r="P327" s="110">
        <v>4444</v>
      </c>
      <c r="Q327" s="110">
        <v>3839</v>
      </c>
      <c r="R327" s="110">
        <v>2720</v>
      </c>
      <c r="S327" s="19">
        <v>2.9000000000000001E-2</v>
      </c>
      <c r="T327" s="48"/>
    </row>
    <row r="328" spans="1:20" s="87" customFormat="1">
      <c r="A328" s="87" t="s">
        <v>135</v>
      </c>
      <c r="B328" s="14" t="s">
        <v>75</v>
      </c>
      <c r="C328" s="14">
        <v>2017</v>
      </c>
      <c r="D328" s="14" t="s">
        <v>245</v>
      </c>
      <c r="E328" s="193">
        <f>AVERAGE(Every_Mth!M3927,Every_Mth!M3986,Every_Mth!M4045,Every_Mth!M4104,Every_Mth!M4163,Every_Mth!M4222,Every_Mth!M4281,Every_Mth!M4340,Every_Mth!M4399,Every_Mth!M4458,Every_Mth!M4517,Every_Mth!M4576)</f>
        <v>1029.25</v>
      </c>
      <c r="F328" s="61">
        <f>AVERAGE(Every_Mth!M3573,Every_Mth!M3632,Every_Mth!M3691,Every_Mth!M3750,Every_Mth!M3809,Every_Mth!M3868,Every_Mth!M3927,Every_Mth!M3986,Every_Mth!M4045,Every_Mth!M4104,Every_Mth!M4163,Every_Mth!M4222)</f>
        <v>1017.0833333333334</v>
      </c>
      <c r="G328" s="93">
        <f>AVERAGE(Every_Mth!N3927,Every_Mth!N3986,Every_Mth!N4045,Every_Mth!N4104,Every_Mth!N4163,Every_Mth!N4222,Every_Mth!N4281,Every_Mth!N4340,Every_Mth!N4399,Every_Mth!N4458,Every_Mth!N4517,Every_Mth!N4576)</f>
        <v>1887.3333333333333</v>
      </c>
      <c r="H328" s="61">
        <f>AVERAGE(Every_Mth!N3573,Every_Mth!N3632,Every_Mth!N3691,Every_Mth!N3750,Every_Mth!N3809,Every_Mth!N3868,Every_Mth!N3927,Every_Mth!N3986,Every_Mth!N4045,Every_Mth!N4104,Every_Mth!N4163,Every_Mth!N4222)</f>
        <v>1853.25</v>
      </c>
      <c r="I328" s="48">
        <v>289</v>
      </c>
      <c r="J328" s="48">
        <v>853</v>
      </c>
      <c r="K328" s="48">
        <v>52</v>
      </c>
      <c r="L328" s="48"/>
      <c r="M328" s="26"/>
      <c r="N328" s="110">
        <v>1886</v>
      </c>
      <c r="O328" s="110">
        <v>238</v>
      </c>
      <c r="P328" s="110">
        <v>631</v>
      </c>
      <c r="Q328" s="110">
        <v>41</v>
      </c>
      <c r="R328" s="110">
        <v>426</v>
      </c>
      <c r="S328" s="19">
        <v>5.8999999999999997E-2</v>
      </c>
      <c r="T328" s="48"/>
    </row>
    <row r="329" spans="1:20" s="87" customFormat="1">
      <c r="A329" s="87" t="s">
        <v>136</v>
      </c>
      <c r="B329" s="14" t="s">
        <v>75</v>
      </c>
      <c r="C329" s="14">
        <v>2017</v>
      </c>
      <c r="D329" s="14" t="s">
        <v>245</v>
      </c>
      <c r="E329" s="193">
        <f>AVERAGE(Every_Mth!M3928,Every_Mth!M3987,Every_Mth!M4046,Every_Mth!M4105,Every_Mth!M4164,Every_Mth!M4223,Every_Mth!M4282,Every_Mth!M4341,Every_Mth!M4400,Every_Mth!M4459,Every_Mth!M4518,Every_Mth!M4577)</f>
        <v>6264.583333333333</v>
      </c>
      <c r="F329" s="61">
        <f>AVERAGE(Every_Mth!M3574,Every_Mth!M3633,Every_Mth!M3692,Every_Mth!M3751,Every_Mth!M3810,Every_Mth!M3869,Every_Mth!M3928,Every_Mth!M3987,Every_Mth!M4046,Every_Mth!M4105,Every_Mth!M4164,Every_Mth!M4223)</f>
        <v>6286.5</v>
      </c>
      <c r="G329" s="93">
        <f>AVERAGE(Every_Mth!N3928,Every_Mth!N3987,Every_Mth!N4046,Every_Mth!N4105,Every_Mth!N4164,Every_Mth!N4223,Every_Mth!N4282,Every_Mth!N4341,Every_Mth!N4400,Every_Mth!N4459,Every_Mth!N4518,Every_Mth!N4577)</f>
        <v>11591.166666666666</v>
      </c>
      <c r="H329" s="61">
        <f>AVERAGE(Every_Mth!N3574,Every_Mth!N3633,Every_Mth!N3692,Every_Mth!N3751,Every_Mth!N3810,Every_Mth!N3869,Every_Mth!N3928,Every_Mth!N3987,Every_Mth!N4046,Every_Mth!N4105,Every_Mth!N4164,Every_Mth!N4223)</f>
        <v>11737.416666666666</v>
      </c>
      <c r="I329" s="48">
        <v>1257</v>
      </c>
      <c r="J329" s="48">
        <v>6338</v>
      </c>
      <c r="K329" s="48">
        <v>2046</v>
      </c>
      <c r="L329" s="48"/>
      <c r="M329" s="26"/>
      <c r="N329" s="110">
        <v>12068</v>
      </c>
      <c r="O329" s="110">
        <v>1032</v>
      </c>
      <c r="P329" s="110">
        <v>4983</v>
      </c>
      <c r="Q329" s="110">
        <v>1579</v>
      </c>
      <c r="R329" s="110">
        <v>3031</v>
      </c>
      <c r="S329" s="19">
        <v>4.4999999999999998E-2</v>
      </c>
      <c r="T329" s="48"/>
    </row>
    <row r="330" spans="1:20" s="87" customFormat="1">
      <c r="A330" s="87" t="s">
        <v>137</v>
      </c>
      <c r="B330" s="14" t="s">
        <v>75</v>
      </c>
      <c r="C330" s="14">
        <v>2017</v>
      </c>
      <c r="D330" s="14" t="s">
        <v>245</v>
      </c>
      <c r="E330" s="193">
        <f>AVERAGE(Every_Mth!M3929,Every_Mth!M3988,Every_Mth!M4047,Every_Mth!M4106,Every_Mth!M4165,Every_Mth!M4224,Every_Mth!M4283,Every_Mth!M4342,Every_Mth!M4401,Every_Mth!M4460,Every_Mth!M4519,Every_Mth!M4578)</f>
        <v>23147.166666666668</v>
      </c>
      <c r="F330" s="61">
        <f>AVERAGE(Every_Mth!M3575,Every_Mth!M3634,Every_Mth!M3693,Every_Mth!M3752,Every_Mth!M3811,Every_Mth!M3870,Every_Mth!M3929,Every_Mth!M3988,Every_Mth!M4047,Every_Mth!M4106,Every_Mth!M4165,Every_Mth!M4224)</f>
        <v>23506.833333333332</v>
      </c>
      <c r="G330" s="93">
        <f>AVERAGE(Every_Mth!N3929,Every_Mth!N3988,Every_Mth!N4047,Every_Mth!N4106,Every_Mth!N4165,Every_Mth!N4224,Every_Mth!N4283,Every_Mth!N4342,Every_Mth!N4401,Every_Mth!N4460,Every_Mth!N4519,Every_Mth!N4578)</f>
        <v>53174</v>
      </c>
      <c r="H330" s="61">
        <f>AVERAGE(Every_Mth!N3575,Every_Mth!N3634,Every_Mth!N3693,Every_Mth!N3752,Every_Mth!N3811,Every_Mth!N3870,Every_Mth!N3929,Every_Mth!N3988,Every_Mth!N4047,Every_Mth!N4106,Every_Mth!N4165,Every_Mth!N4224)</f>
        <v>54391.666666666664</v>
      </c>
      <c r="I330" s="48">
        <v>3019</v>
      </c>
      <c r="J330" s="48">
        <v>35812</v>
      </c>
      <c r="K330" s="48">
        <v>17605</v>
      </c>
      <c r="L330" s="48"/>
      <c r="M330" s="26"/>
      <c r="N330" s="110">
        <v>55087</v>
      </c>
      <c r="O330" s="110">
        <v>2420</v>
      </c>
      <c r="P330" s="110">
        <v>29720</v>
      </c>
      <c r="Q330" s="110">
        <v>13709</v>
      </c>
      <c r="R330" s="110">
        <v>10549</v>
      </c>
      <c r="S330" s="19">
        <v>9.2999999999999999E-2</v>
      </c>
      <c r="T330" s="48"/>
    </row>
    <row r="331" spans="1:20" s="87" customFormat="1">
      <c r="A331" s="87" t="s">
        <v>138</v>
      </c>
      <c r="B331" s="14" t="s">
        <v>75</v>
      </c>
      <c r="C331" s="14">
        <v>2017</v>
      </c>
      <c r="D331" s="14" t="s">
        <v>245</v>
      </c>
      <c r="E331" s="193">
        <f>AVERAGE(Every_Mth!M3930,Every_Mth!M3989,Every_Mth!M4048,Every_Mth!M4107,Every_Mth!M4166,Every_Mth!M4225,Every_Mth!M4284,Every_Mth!M4343,Every_Mth!M4402,Every_Mth!M4461,Every_Mth!M4520,Every_Mth!M4579)</f>
        <v>576.25</v>
      </c>
      <c r="F331" s="61">
        <f>AVERAGE(Every_Mth!M3576,Every_Mth!M3635,Every_Mth!M3694,Every_Mth!M3753,Every_Mth!M3812,Every_Mth!M3871,Every_Mth!M3930,Every_Mth!M3989,Every_Mth!M4048,Every_Mth!M4107,Every_Mth!M4166,Every_Mth!M4225)</f>
        <v>551.66666666666663</v>
      </c>
      <c r="G331" s="93">
        <f>AVERAGE(Every_Mth!N3930,Every_Mth!N3989,Every_Mth!N4048,Every_Mth!N4107,Every_Mth!N4166,Every_Mth!N4225,Every_Mth!N4284,Every_Mth!N4343,Every_Mth!N4402,Every_Mth!N4461,Every_Mth!N4520,Every_Mth!N4579)</f>
        <v>1197</v>
      </c>
      <c r="H331" s="61">
        <f>AVERAGE(Every_Mth!N3576,Every_Mth!N3635,Every_Mth!N3694,Every_Mth!N3753,Every_Mth!N3812,Every_Mth!N3871,Every_Mth!N3930,Every_Mth!N3989,Every_Mth!N4048,Every_Mth!N4107,Every_Mth!N4166,Every_Mth!N4225)</f>
        <v>1172.5</v>
      </c>
      <c r="I331" s="48">
        <v>85</v>
      </c>
      <c r="J331" s="48">
        <v>635</v>
      </c>
      <c r="K331" s="48">
        <v>50</v>
      </c>
      <c r="L331" s="48"/>
      <c r="M331" s="26"/>
      <c r="N331" s="110">
        <v>1177</v>
      </c>
      <c r="O331" s="110">
        <v>66</v>
      </c>
      <c r="P331" s="110">
        <v>516</v>
      </c>
      <c r="Q331" s="110">
        <v>37</v>
      </c>
      <c r="R331" s="110">
        <v>410</v>
      </c>
      <c r="S331" s="19">
        <v>0.08</v>
      </c>
      <c r="T331" s="48"/>
    </row>
    <row r="332" spans="1:20" s="87" customFormat="1">
      <c r="A332" s="87" t="s">
        <v>139</v>
      </c>
      <c r="B332" s="14" t="s">
        <v>75</v>
      </c>
      <c r="C332" s="14">
        <v>2017</v>
      </c>
      <c r="D332" s="14" t="s">
        <v>245</v>
      </c>
      <c r="E332" s="193">
        <f>AVERAGE(Every_Mth!M3931,Every_Mth!M3990,Every_Mth!M4049,Every_Mth!M4108,Every_Mth!M4167,Every_Mth!M4226,Every_Mth!M4285,Every_Mth!M4344,Every_Mth!M4403,Every_Mth!M4462,Every_Mth!M4521,Every_Mth!M4580)</f>
        <v>393.83333333333331</v>
      </c>
      <c r="F332" s="61">
        <f>AVERAGE(Every_Mth!M3577,Every_Mth!M3636,Every_Mth!M3695,Every_Mth!M3754,Every_Mth!M3813,Every_Mth!M3872,Every_Mth!M3931,Every_Mth!M3990,Every_Mth!M4049,Every_Mth!M4108,Every_Mth!M4167,Every_Mth!M4226)</f>
        <v>413.91666666666669</v>
      </c>
      <c r="G332" s="93">
        <f>AVERAGE(Every_Mth!N3931,Every_Mth!N3990,Every_Mth!N4049,Every_Mth!N4108,Every_Mth!N4167,Every_Mth!N4226,Every_Mth!N4285,Every_Mth!N4344,Every_Mth!N4403,Every_Mth!N4462,Every_Mth!N4521,Every_Mth!N4580)</f>
        <v>682.75</v>
      </c>
      <c r="H332" s="61">
        <f>AVERAGE(Every_Mth!N3577,Every_Mth!N3636,Every_Mth!N3695,Every_Mth!N3754,Every_Mth!N3813,Every_Mth!N3872,Every_Mth!N3931,Every_Mth!N3990,Every_Mth!N4049,Every_Mth!N4108,Every_Mth!N4167,Every_Mth!N4226)</f>
        <v>699.33333333333337</v>
      </c>
      <c r="I332" s="48">
        <v>86</v>
      </c>
      <c r="J332" s="48">
        <v>436</v>
      </c>
      <c r="K332" s="48">
        <v>233</v>
      </c>
      <c r="L332" s="48"/>
      <c r="M332" s="26"/>
      <c r="N332" s="110">
        <v>689</v>
      </c>
      <c r="O332" s="110">
        <v>63</v>
      </c>
      <c r="P332" s="110">
        <v>289</v>
      </c>
      <c r="Q332" s="110">
        <v>133</v>
      </c>
      <c r="R332" s="110">
        <v>97</v>
      </c>
      <c r="S332" s="19">
        <v>4.3999999999999997E-2</v>
      </c>
      <c r="T332" s="48"/>
    </row>
    <row r="333" spans="1:20" s="87" customFormat="1">
      <c r="A333" s="87" t="s">
        <v>140</v>
      </c>
      <c r="B333" s="14" t="s">
        <v>75</v>
      </c>
      <c r="C333" s="14">
        <v>2017</v>
      </c>
      <c r="D333" s="14" t="s">
        <v>245</v>
      </c>
      <c r="E333" s="193">
        <f>AVERAGE(Every_Mth!M3932,Every_Mth!M3991,Every_Mth!M4050,Every_Mth!M4109,Every_Mth!M4168,Every_Mth!M4227,Every_Mth!M4286,Every_Mth!M4345,Every_Mth!M4404,Every_Mth!M4463,Every_Mth!M4522,Every_Mth!M4581)</f>
        <v>20293.333333333332</v>
      </c>
      <c r="F333" s="61">
        <f>AVERAGE(Every_Mth!M3578,Every_Mth!M3637,Every_Mth!M3696,Every_Mth!M3755,Every_Mth!M3814,Every_Mth!M3873,Every_Mth!M3932,Every_Mth!M3991,Every_Mth!M4050,Every_Mth!M4109,Every_Mth!M4168,Every_Mth!M4227)</f>
        <v>21141.083333333332</v>
      </c>
      <c r="G333" s="93">
        <f>AVERAGE(Every_Mth!N3932,Every_Mth!N3991,Every_Mth!N4050,Every_Mth!N4109,Every_Mth!N4168,Every_Mth!N4227,Every_Mth!N4286,Every_Mth!N4345,Every_Mth!N4404,Every_Mth!N4463,Every_Mth!N4522,Every_Mth!N4581)</f>
        <v>44718.5</v>
      </c>
      <c r="H333" s="61">
        <f>AVERAGE(Every_Mth!N3578,Every_Mth!N3637,Every_Mth!N3696,Every_Mth!N3755,Every_Mth!N3814,Every_Mth!N3873,Every_Mth!N3932,Every_Mth!N3991,Every_Mth!N4050,Every_Mth!N4109,Every_Mth!N4168,Every_Mth!N4227)</f>
        <v>46717.25</v>
      </c>
      <c r="I333" s="48">
        <v>3814</v>
      </c>
      <c r="J333" s="48">
        <v>38798</v>
      </c>
      <c r="K333" s="48">
        <v>31264</v>
      </c>
      <c r="L333" s="48"/>
      <c r="M333" s="26"/>
      <c r="N333" s="110">
        <v>44731</v>
      </c>
      <c r="O333" s="110">
        <v>2961</v>
      </c>
      <c r="P333" s="110">
        <v>27047</v>
      </c>
      <c r="Q333" s="110">
        <v>20232</v>
      </c>
      <c r="R333" s="110">
        <v>7831</v>
      </c>
      <c r="S333" s="19">
        <v>7.1999999999999995E-2</v>
      </c>
      <c r="T333" s="48"/>
    </row>
    <row r="334" spans="1:20" s="87" customFormat="1">
      <c r="A334" s="87" t="s">
        <v>141</v>
      </c>
      <c r="B334" s="14" t="s">
        <v>75</v>
      </c>
      <c r="C334" s="14">
        <v>2017</v>
      </c>
      <c r="D334" s="14" t="s">
        <v>245</v>
      </c>
      <c r="E334" s="193">
        <f>AVERAGE(Every_Mth!M3933,Every_Mth!M3992,Every_Mth!M4051,Every_Mth!M4110,Every_Mth!M4169,Every_Mth!M4228,Every_Mth!M4287,Every_Mth!M4346,Every_Mth!M4405,Every_Mth!M4464,Every_Mth!M4523,Every_Mth!M4582)</f>
        <v>3055</v>
      </c>
      <c r="F334" s="61">
        <f>AVERAGE(Every_Mth!M3579,Every_Mth!M3638,Every_Mth!M3697,Every_Mth!M3756,Every_Mth!M3815,Every_Mth!M3874,Every_Mth!M3933,Every_Mth!M3992,Every_Mth!M4051,Every_Mth!M4110,Every_Mth!M4169,Every_Mth!M4228)</f>
        <v>3191.6666666666665</v>
      </c>
      <c r="G334" s="93">
        <f>AVERAGE(Every_Mth!N3933,Every_Mth!N3992,Every_Mth!N4051,Every_Mth!N4110,Every_Mth!N4169,Every_Mth!N4228,Every_Mth!N4287,Every_Mth!N4346,Every_Mth!N4405,Every_Mth!N4464,Every_Mth!N4523,Every_Mth!N4582)</f>
        <v>6075.166666666667</v>
      </c>
      <c r="H334" s="61">
        <f>AVERAGE(Every_Mth!N3579,Every_Mth!N3638,Every_Mth!N3697,Every_Mth!N3756,Every_Mth!N3815,Every_Mth!N3874,Every_Mth!N3933,Every_Mth!N3992,Every_Mth!N4051,Every_Mth!N4110,Every_Mth!N4169,Every_Mth!N4228)</f>
        <v>6396.166666666667</v>
      </c>
      <c r="I334" s="48">
        <v>764</v>
      </c>
      <c r="J334" s="48">
        <v>4556</v>
      </c>
      <c r="K334" s="48">
        <v>3345</v>
      </c>
      <c r="L334" s="48"/>
      <c r="M334" s="26"/>
      <c r="N334" s="110">
        <v>6434</v>
      </c>
      <c r="O334" s="110">
        <v>604</v>
      </c>
      <c r="P334" s="110">
        <v>3318</v>
      </c>
      <c r="Q334" s="110">
        <v>2360</v>
      </c>
      <c r="R334" s="110">
        <v>1970</v>
      </c>
      <c r="S334" s="19">
        <v>3.6999999999999998E-2</v>
      </c>
      <c r="T334" s="48"/>
    </row>
    <row r="335" spans="1:20" s="87" customFormat="1">
      <c r="A335" s="87" t="s">
        <v>142</v>
      </c>
      <c r="B335" s="14" t="s">
        <v>75</v>
      </c>
      <c r="C335" s="14">
        <v>2017</v>
      </c>
      <c r="D335" s="14" t="s">
        <v>245</v>
      </c>
      <c r="E335" s="193">
        <f>AVERAGE(Every_Mth!M3934,Every_Mth!M3993,Every_Mth!M4052,Every_Mth!M4111,Every_Mth!M4170,Every_Mth!M4229,Every_Mth!M4288,Every_Mth!M4347,Every_Mth!M4406,Every_Mth!M4465,Every_Mth!M4524,Every_Mth!M4583)</f>
        <v>4065.3333333333335</v>
      </c>
      <c r="F335" s="61">
        <f>AVERAGE(Every_Mth!M3580,Every_Mth!M3639,Every_Mth!M3698,Every_Mth!M3757,Every_Mth!M3816,Every_Mth!M3875,Every_Mth!M3934,Every_Mth!M3993,Every_Mth!M4052,Every_Mth!M4111,Every_Mth!M4170,Every_Mth!M4229)</f>
        <v>4119.25</v>
      </c>
      <c r="G335" s="93">
        <f>AVERAGE(Every_Mth!N3934,Every_Mth!N3993,Every_Mth!N4052,Every_Mth!N4111,Every_Mth!N4170,Every_Mth!N4229,Every_Mth!N4288,Every_Mth!N4347,Every_Mth!N4406,Every_Mth!N4465,Every_Mth!N4524,Every_Mth!N4583)</f>
        <v>6983.166666666667</v>
      </c>
      <c r="H335" s="61">
        <f>AVERAGE(Every_Mth!N3580,Every_Mth!N3639,Every_Mth!N3698,Every_Mth!N3757,Every_Mth!N3816,Every_Mth!N3875,Every_Mth!N3934,Every_Mth!N3993,Every_Mth!N4052,Every_Mth!N4111,Every_Mth!N4170,Every_Mth!N4229)</f>
        <v>7131.916666666667</v>
      </c>
      <c r="I335" s="48">
        <v>1062</v>
      </c>
      <c r="J335" s="48">
        <v>3286</v>
      </c>
      <c r="K335" s="48">
        <v>301</v>
      </c>
      <c r="L335" s="48"/>
      <c r="M335" s="26"/>
      <c r="N335" s="110">
        <v>7327</v>
      </c>
      <c r="O335" s="110">
        <v>843</v>
      </c>
      <c r="P335" s="110">
        <v>2471</v>
      </c>
      <c r="Q335" s="110">
        <v>214</v>
      </c>
      <c r="R335" s="110">
        <v>1868</v>
      </c>
      <c r="S335" s="19">
        <v>4.1000000000000002E-2</v>
      </c>
      <c r="T335" s="48"/>
    </row>
    <row r="336" spans="1:20" s="87" customFormat="1">
      <c r="A336" s="87" t="s">
        <v>143</v>
      </c>
      <c r="B336" s="14" t="s">
        <v>74</v>
      </c>
      <c r="C336" s="14">
        <v>2017</v>
      </c>
      <c r="D336" s="14" t="s">
        <v>245</v>
      </c>
      <c r="E336" s="193">
        <f>AVERAGE(Every_Mth!M3935,Every_Mth!M3994,Every_Mth!M4053,Every_Mth!M4112,Every_Mth!M4171,Every_Mth!M4230,Every_Mth!M4289,Every_Mth!M4348,Every_Mth!M4407,Every_Mth!M4466,Every_Mth!M4525,Every_Mth!M4584)</f>
        <v>113075.75</v>
      </c>
      <c r="F336" s="61">
        <f>AVERAGE(Every_Mth!M3581,Every_Mth!M3640,Every_Mth!M3699,Every_Mth!M3758,Every_Mth!M3817,Every_Mth!M3876,Every_Mth!M3935,Every_Mth!M3994,Every_Mth!M4053,Every_Mth!M4112,Every_Mth!M4171,Every_Mth!M4230)</f>
        <v>116210.66666666667</v>
      </c>
      <c r="G336" s="93">
        <f>AVERAGE(Every_Mth!N3935,Every_Mth!N3994,Every_Mth!N4053,Every_Mth!N4112,Every_Mth!N4171,Every_Mth!N4230,Every_Mth!N4289,Every_Mth!N4348,Every_Mth!N4407,Every_Mth!N4466,Every_Mth!N4525,Every_Mth!N4584)</f>
        <v>227217.08333333334</v>
      </c>
      <c r="H336" s="61">
        <f>AVERAGE(Every_Mth!N3581,Every_Mth!N3640,Every_Mth!N3699,Every_Mth!N3758,Every_Mth!N3817,Every_Mth!N3876,Every_Mth!N3935,Every_Mth!N3994,Every_Mth!N4053,Every_Mth!N4112,Every_Mth!N4171,Every_Mth!N4230)</f>
        <v>235735.33333333334</v>
      </c>
      <c r="I336" s="48">
        <v>27116</v>
      </c>
      <c r="J336" s="48">
        <v>155269</v>
      </c>
      <c r="K336" s="48">
        <v>128041</v>
      </c>
      <c r="L336" s="48"/>
      <c r="M336" s="26"/>
      <c r="N336" s="110">
        <v>240492</v>
      </c>
      <c r="O336" s="110">
        <v>21610</v>
      </c>
      <c r="P336" s="110">
        <v>124697</v>
      </c>
      <c r="Q336" s="110">
        <v>101791</v>
      </c>
      <c r="R336" s="110">
        <v>67526</v>
      </c>
      <c r="S336" s="19">
        <v>3.5000000000000003E-2</v>
      </c>
      <c r="T336" s="48"/>
    </row>
    <row r="337" spans="1:20" s="87" customFormat="1">
      <c r="A337" s="87" t="s">
        <v>144</v>
      </c>
      <c r="B337" s="14" t="s">
        <v>74</v>
      </c>
      <c r="C337" s="14">
        <v>2017</v>
      </c>
      <c r="D337" s="14" t="s">
        <v>245</v>
      </c>
      <c r="E337" s="193">
        <f>AVERAGE(Every_Mth!M3936,Every_Mth!M3995,Every_Mth!M4054,Every_Mth!M4113,Every_Mth!M4172,Every_Mth!M4231,Every_Mth!M4290,Every_Mth!M4349,Every_Mth!M4408,Every_Mth!M4467,Every_Mth!M4526,Every_Mth!M4585)</f>
        <v>8497</v>
      </c>
      <c r="F337" s="61">
        <f>AVERAGE(Every_Mth!M3582,Every_Mth!M3641,Every_Mth!M3700,Every_Mth!M3759,Every_Mth!M3818,Every_Mth!M3877,Every_Mth!M3936,Every_Mth!M3995,Every_Mth!M4054,Every_Mth!M4113,Every_Mth!M4172,Every_Mth!M4231)</f>
        <v>8725.5</v>
      </c>
      <c r="G337" s="93">
        <f>AVERAGE(Every_Mth!N3936,Every_Mth!N3995,Every_Mth!N4054,Every_Mth!N4113,Every_Mth!N4172,Every_Mth!N4231,Every_Mth!N4290,Every_Mth!N4349,Every_Mth!N4408,Every_Mth!N4467,Every_Mth!N4526,Every_Mth!N4585)</f>
        <v>15803.75</v>
      </c>
      <c r="H337" s="61">
        <f>AVERAGE(Every_Mth!N3582,Every_Mth!N3641,Every_Mth!N3700,Every_Mth!N3759,Every_Mth!N3818,Every_Mth!N3877,Every_Mth!N3936,Every_Mth!N3995,Every_Mth!N4054,Every_Mth!N4113,Every_Mth!N4172,Every_Mth!N4231)</f>
        <v>16343.916666666666</v>
      </c>
      <c r="I337" s="48">
        <v>2158</v>
      </c>
      <c r="J337" s="48">
        <v>8872</v>
      </c>
      <c r="K337" s="48">
        <v>2218</v>
      </c>
      <c r="L337" s="48"/>
      <c r="M337" s="26"/>
      <c r="N337" s="110">
        <v>16285</v>
      </c>
      <c r="O337" s="110">
        <v>1718</v>
      </c>
      <c r="P337" s="110">
        <v>6464</v>
      </c>
      <c r="Q337" s="110">
        <v>1607</v>
      </c>
      <c r="R337" s="110">
        <v>5003</v>
      </c>
      <c r="S337" s="19">
        <v>3.7999999999999999E-2</v>
      </c>
      <c r="T337" s="48"/>
    </row>
    <row r="338" spans="1:20" s="87" customFormat="1">
      <c r="A338" s="87" t="s">
        <v>145</v>
      </c>
      <c r="B338" s="14" t="s">
        <v>75</v>
      </c>
      <c r="C338" s="14">
        <v>2017</v>
      </c>
      <c r="D338" s="14" t="s">
        <v>245</v>
      </c>
      <c r="E338" s="193">
        <f>AVERAGE(Every_Mth!M3937,Every_Mth!M3996,Every_Mth!M4055,Every_Mth!M4114,Every_Mth!M4173,Every_Mth!M4232,Every_Mth!M4291,Every_Mth!M4350,Every_Mth!M4409,Every_Mth!M4468,Every_Mth!M4527,Every_Mth!M4586)</f>
        <v>1159.9166666666667</v>
      </c>
      <c r="F338" s="61">
        <f>AVERAGE(Every_Mth!M3583,Every_Mth!M3642,Every_Mth!M3701,Every_Mth!M3760,Every_Mth!M3819,Every_Mth!M3878,Every_Mth!M3937,Every_Mth!M3996,Every_Mth!M4055,Every_Mth!M4114,Every_Mth!M4173,Every_Mth!M4232)</f>
        <v>1140.75</v>
      </c>
      <c r="G338" s="93">
        <f>AVERAGE(Every_Mth!N3937,Every_Mth!N3996,Every_Mth!N4055,Every_Mth!N4114,Every_Mth!N4173,Every_Mth!N4232,Every_Mth!N4291,Every_Mth!N4350,Every_Mth!N4409,Every_Mth!N4468,Every_Mth!N4527,Every_Mth!N4586)</f>
        <v>2096.5</v>
      </c>
      <c r="H338" s="61">
        <f>AVERAGE(Every_Mth!N3583,Every_Mth!N3642,Every_Mth!N3701,Every_Mth!N3760,Every_Mth!N3819,Every_Mth!N3878,Every_Mth!N3937,Every_Mth!N3996,Every_Mth!N4055,Every_Mth!N4114,Every_Mth!N4173,Every_Mth!N4232)</f>
        <v>2064.25</v>
      </c>
      <c r="I338" s="48">
        <v>220</v>
      </c>
      <c r="J338" s="48">
        <v>958</v>
      </c>
      <c r="K338" s="48">
        <v>68</v>
      </c>
      <c r="L338" s="48"/>
      <c r="M338" s="26"/>
      <c r="N338" s="110">
        <v>2058</v>
      </c>
      <c r="O338" s="110">
        <v>174</v>
      </c>
      <c r="P338" s="110">
        <v>736</v>
      </c>
      <c r="Q338" s="110">
        <v>47</v>
      </c>
      <c r="R338" s="110">
        <v>633</v>
      </c>
      <c r="S338" s="19">
        <v>8.8999999999999996E-2</v>
      </c>
      <c r="T338" s="48"/>
    </row>
    <row r="339" spans="1:20" s="87" customFormat="1">
      <c r="A339" s="87" t="s">
        <v>146</v>
      </c>
      <c r="B339" s="14" t="s">
        <v>75</v>
      </c>
      <c r="C339" s="14">
        <v>2017</v>
      </c>
      <c r="D339" s="14" t="s">
        <v>245</v>
      </c>
      <c r="E339" s="193">
        <f>AVERAGE(Every_Mth!M3938,Every_Mth!M3997,Every_Mth!M4056,Every_Mth!M4115,Every_Mth!M4174,Every_Mth!M4233,Every_Mth!M4292,Every_Mth!M4351,Every_Mth!M4410,Every_Mth!M4469,Every_Mth!M4528,Every_Mth!M4587)</f>
        <v>119807.75</v>
      </c>
      <c r="F339" s="61">
        <f>AVERAGE(Every_Mth!M3584,Every_Mth!M3643,Every_Mth!M3702,Every_Mth!M3761,Every_Mth!M3820,Every_Mth!M3879,Every_Mth!M3938,Every_Mth!M3997,Every_Mth!M4056,Every_Mth!M4115,Every_Mth!M4174,Every_Mth!M4233)</f>
        <v>122659.16666666667</v>
      </c>
      <c r="G339" s="93">
        <f>AVERAGE(Every_Mth!N3938,Every_Mth!N3997,Every_Mth!N4056,Every_Mth!N4115,Every_Mth!N4174,Every_Mth!N4233,Every_Mth!N4292,Every_Mth!N4351,Every_Mth!N4410,Every_Mth!N4469,Every_Mth!N4528,Every_Mth!N4587)</f>
        <v>262749.08333333331</v>
      </c>
      <c r="H339" s="61">
        <f>AVERAGE(Every_Mth!N3584,Every_Mth!N3643,Every_Mth!N3702,Every_Mth!N3761,Every_Mth!N3820,Every_Mth!N3879,Every_Mth!N3938,Every_Mth!N3997,Every_Mth!N4056,Every_Mth!N4115,Every_Mth!N4174,Every_Mth!N4233)</f>
        <v>271076</v>
      </c>
      <c r="I339" s="48">
        <v>22037</v>
      </c>
      <c r="J339" s="48">
        <v>171534</v>
      </c>
      <c r="K339" s="48">
        <v>73416</v>
      </c>
      <c r="L339" s="48"/>
      <c r="M339" s="26"/>
      <c r="N339" s="110">
        <v>273130</v>
      </c>
      <c r="O339" s="110">
        <v>17466</v>
      </c>
      <c r="P339" s="110">
        <v>135592</v>
      </c>
      <c r="Q339" s="110">
        <v>55786</v>
      </c>
      <c r="R339" s="110">
        <v>58028</v>
      </c>
      <c r="S339" s="19">
        <v>5.1999999999999998E-2</v>
      </c>
      <c r="T339" s="48"/>
    </row>
    <row r="340" spans="1:20" s="87" customFormat="1">
      <c r="A340" s="87" t="s">
        <v>147</v>
      </c>
      <c r="B340" s="14" t="s">
        <v>74</v>
      </c>
      <c r="C340" s="14">
        <v>2017</v>
      </c>
      <c r="D340" s="14" t="s">
        <v>245</v>
      </c>
      <c r="E340" s="193">
        <f>AVERAGE(Every_Mth!M3939,Every_Mth!M3998,Every_Mth!M4057,Every_Mth!M4116,Every_Mth!M4175,Every_Mth!M4234,Every_Mth!M4293,Every_Mth!M4352,Every_Mth!M4411,Every_Mth!M4470,Every_Mth!M4529,Every_Mth!M4588)</f>
        <v>96469.083333333328</v>
      </c>
      <c r="F340" s="61">
        <f>AVERAGE(Every_Mth!M3585,Every_Mth!M3644,Every_Mth!M3703,Every_Mth!M3762,Every_Mth!M3821,Every_Mth!M3880,Every_Mth!M3939,Every_Mth!M3998,Every_Mth!M4057,Every_Mth!M4116,Every_Mth!M4175,Every_Mth!M4234)</f>
        <v>98310.416666666672</v>
      </c>
      <c r="G340" s="93">
        <f>AVERAGE(Every_Mth!N3939,Every_Mth!N3998,Every_Mth!N4057,Every_Mth!N4116,Every_Mth!N4175,Every_Mth!N4234,Every_Mth!N4293,Every_Mth!N4352,Every_Mth!N4411,Every_Mth!N4470,Every_Mth!N4529,Every_Mth!N4588)</f>
        <v>201681.16666666666</v>
      </c>
      <c r="H340" s="61">
        <f>AVERAGE(Every_Mth!N3585,Every_Mth!N3644,Every_Mth!N3703,Every_Mth!N3762,Every_Mth!N3821,Every_Mth!N3880,Every_Mth!N3939,Every_Mth!N3998,Every_Mth!N4057,Every_Mth!N4116,Every_Mth!N4175,Every_Mth!N4234)</f>
        <v>205982.83333333334</v>
      </c>
      <c r="I340" s="48">
        <v>14387</v>
      </c>
      <c r="J340" s="48">
        <v>117949</v>
      </c>
      <c r="K340" s="48">
        <v>57865</v>
      </c>
      <c r="L340" s="48"/>
      <c r="M340" s="26"/>
      <c r="N340" s="110">
        <v>209537</v>
      </c>
      <c r="O340" s="110">
        <v>11247</v>
      </c>
      <c r="P340" s="110">
        <v>96865</v>
      </c>
      <c r="Q340" s="110">
        <v>47124</v>
      </c>
      <c r="R340" s="110">
        <v>61582</v>
      </c>
      <c r="S340" s="19">
        <v>4.5999999999999999E-2</v>
      </c>
      <c r="T340" s="48"/>
    </row>
    <row r="341" spans="1:20" s="87" customFormat="1">
      <c r="A341" s="87" t="s">
        <v>148</v>
      </c>
      <c r="B341" s="14" t="s">
        <v>75</v>
      </c>
      <c r="C341" s="14">
        <v>2017</v>
      </c>
      <c r="D341" s="14" t="s">
        <v>245</v>
      </c>
      <c r="E341" s="193">
        <f>AVERAGE(Every_Mth!M3940,Every_Mth!M3999,Every_Mth!M4058,Every_Mth!M4117,Every_Mth!M4176,Every_Mth!M4235,Every_Mth!M4294,Every_Mth!M4353,Every_Mth!M4412,Every_Mth!M4471,Every_Mth!M4530,Every_Mth!M4589)</f>
        <v>2131.5</v>
      </c>
      <c r="F341" s="61">
        <f>AVERAGE(Every_Mth!M3586,Every_Mth!M3645,Every_Mth!M3704,Every_Mth!M3763,Every_Mth!M3822,Every_Mth!M3881,Every_Mth!M3940,Every_Mth!M3999,Every_Mth!M4058,Every_Mth!M4117,Every_Mth!M4176,Every_Mth!M4235)</f>
        <v>2226.1666666666665</v>
      </c>
      <c r="G341" s="93">
        <f>AVERAGE(Every_Mth!N3940,Every_Mth!N3999,Every_Mth!N4058,Every_Mth!N4117,Every_Mth!N4176,Every_Mth!N4235,Every_Mth!N4294,Every_Mth!N4353,Every_Mth!N4412,Every_Mth!N4471,Every_Mth!N4530,Every_Mth!N4589)</f>
        <v>4679.833333333333</v>
      </c>
      <c r="H341" s="61">
        <f>AVERAGE(Every_Mth!N3586,Every_Mth!N3645,Every_Mth!N3704,Every_Mth!N3763,Every_Mth!N3822,Every_Mth!N3881,Every_Mth!N3940,Every_Mth!N3999,Every_Mth!N4058,Every_Mth!N4117,Every_Mth!N4176,Every_Mth!N4235)</f>
        <v>4954.666666666667</v>
      </c>
      <c r="I341" s="48">
        <v>438</v>
      </c>
      <c r="J341" s="48">
        <v>3471</v>
      </c>
      <c r="K341" s="48">
        <v>1985</v>
      </c>
      <c r="L341" s="48"/>
      <c r="M341" s="26"/>
      <c r="N341" s="110">
        <v>4956</v>
      </c>
      <c r="O341" s="110">
        <v>335</v>
      </c>
      <c r="P341" s="110">
        <v>2599</v>
      </c>
      <c r="Q341" s="110">
        <v>1366</v>
      </c>
      <c r="R341" s="110">
        <v>874</v>
      </c>
      <c r="S341" s="19">
        <v>5.8999999999999997E-2</v>
      </c>
      <c r="T341" s="48"/>
    </row>
    <row r="342" spans="1:20" s="87" customFormat="1">
      <c r="A342" s="87" t="s">
        <v>149</v>
      </c>
      <c r="B342" s="14" t="s">
        <v>75</v>
      </c>
      <c r="C342" s="14">
        <v>2017</v>
      </c>
      <c r="D342" s="14" t="s">
        <v>245</v>
      </c>
      <c r="E342" s="193">
        <f>AVERAGE(Every_Mth!M3941,Every_Mth!M4000,Every_Mth!M4059,Every_Mth!M4118,Every_Mth!M4177,Every_Mth!M4236,Every_Mth!M4295,Every_Mth!M4354,Every_Mth!M4413,Every_Mth!M4472,Every_Mth!M4531,Every_Mth!M4590)</f>
        <v>161508.16666666666</v>
      </c>
      <c r="F342" s="61">
        <f>AVERAGE(Every_Mth!M3587,Every_Mth!M3646,Every_Mth!M3705,Every_Mth!M3764,Every_Mth!M3823,Every_Mth!M3882,Every_Mth!M3941,Every_Mth!M4000,Every_Mth!M4059,Every_Mth!M4118,Every_Mth!M4177,Every_Mth!M4236)</f>
        <v>166402.25</v>
      </c>
      <c r="G342" s="93">
        <f>AVERAGE(Every_Mth!N3941,Every_Mth!N4000,Every_Mth!N4059,Every_Mth!N4118,Every_Mth!N4177,Every_Mth!N4236,Every_Mth!N4295,Every_Mth!N4354,Every_Mth!N4413,Every_Mth!N4472,Every_Mth!N4531,Every_Mth!N4590)</f>
        <v>350349.5</v>
      </c>
      <c r="H342" s="61">
        <f>AVERAGE(Every_Mth!N3587,Every_Mth!N3646,Every_Mth!N3705,Every_Mth!N3764,Every_Mth!N3823,Every_Mth!N3882,Every_Mth!N3941,Every_Mth!N4000,Every_Mth!N4059,Every_Mth!N4118,Every_Mth!N4177,Every_Mth!N4236)</f>
        <v>362853.5</v>
      </c>
      <c r="I342" s="48">
        <v>27050</v>
      </c>
      <c r="J342" s="48">
        <v>221655</v>
      </c>
      <c r="K342" s="48">
        <v>77611</v>
      </c>
      <c r="L342" s="48"/>
      <c r="M342" s="26"/>
      <c r="N342" s="110">
        <v>366031</v>
      </c>
      <c r="O342" s="110">
        <v>21239</v>
      </c>
      <c r="P342" s="110">
        <v>179841</v>
      </c>
      <c r="Q342" s="110">
        <v>60407</v>
      </c>
      <c r="R342" s="110">
        <v>66585</v>
      </c>
      <c r="S342" s="19">
        <v>4.9000000000000002E-2</v>
      </c>
      <c r="T342" s="48"/>
    </row>
    <row r="343" spans="1:20" s="87" customFormat="1">
      <c r="A343" s="87" t="s">
        <v>150</v>
      </c>
      <c r="B343" s="14" t="s">
        <v>74</v>
      </c>
      <c r="C343" s="14">
        <v>2017</v>
      </c>
      <c r="D343" s="14" t="s">
        <v>245</v>
      </c>
      <c r="E343" s="193">
        <f>AVERAGE(Every_Mth!M3942,Every_Mth!M4001,Every_Mth!M4060,Every_Mth!M4119,Every_Mth!M4178,Every_Mth!M4237,Every_Mth!M4296,Every_Mth!M4355,Every_Mth!M4414,Every_Mth!M4473,Every_Mth!M4532,Every_Mth!M4591)</f>
        <v>133001.16666666666</v>
      </c>
      <c r="F343" s="61">
        <f>AVERAGE(Every_Mth!M3588,Every_Mth!M3647,Every_Mth!M3706,Every_Mth!M3765,Every_Mth!M3824,Every_Mth!M3883,Every_Mth!M3942,Every_Mth!M4001,Every_Mth!M4060,Every_Mth!M4119,Every_Mth!M4178,Every_Mth!M4237)</f>
        <v>134121.83333333334</v>
      </c>
      <c r="G343" s="93">
        <f>AVERAGE(Every_Mth!N3942,Every_Mth!N4001,Every_Mth!N4060,Every_Mth!N4119,Every_Mth!N4178,Every_Mth!N4237,Every_Mth!N4296,Every_Mth!N4355,Every_Mth!N4414,Every_Mth!N4473,Every_Mth!N4532,Every_Mth!N4591)</f>
        <v>264221.83333333331</v>
      </c>
      <c r="H343" s="61">
        <f>AVERAGE(Every_Mth!N3588,Every_Mth!N3647,Every_Mth!N3706,Every_Mth!N3765,Every_Mth!N3824,Every_Mth!N3883,Every_Mth!N3942,Every_Mth!N4001,Every_Mth!N4060,Every_Mth!N4119,Every_Mth!N4178,Every_Mth!N4237)</f>
        <v>269769.5</v>
      </c>
      <c r="I343" s="48">
        <v>32622</v>
      </c>
      <c r="J343" s="48">
        <v>157645</v>
      </c>
      <c r="K343" s="48">
        <v>118919</v>
      </c>
      <c r="L343" s="48"/>
      <c r="M343" s="26"/>
      <c r="N343" s="110">
        <v>274973</v>
      </c>
      <c r="O343" s="110">
        <v>25554</v>
      </c>
      <c r="P343" s="110">
        <v>124285</v>
      </c>
      <c r="Q343" s="110">
        <v>92716</v>
      </c>
      <c r="R343" s="110">
        <v>74300</v>
      </c>
      <c r="S343" s="19">
        <v>0.04</v>
      </c>
      <c r="T343" s="48"/>
    </row>
    <row r="344" spans="1:20" s="87" customFormat="1">
      <c r="A344" s="87" t="s">
        <v>151</v>
      </c>
      <c r="B344" s="14" t="s">
        <v>74</v>
      </c>
      <c r="C344" s="14">
        <v>2017</v>
      </c>
      <c r="D344" s="14" t="s">
        <v>245</v>
      </c>
      <c r="E344" s="193">
        <f>AVERAGE(Every_Mth!M3943,Every_Mth!M4002,Every_Mth!M4061,Every_Mth!M4120,Every_Mth!M4179,Every_Mth!M4238,Every_Mth!M4297,Every_Mth!M4356,Every_Mth!M4415,Every_Mth!M4474,Every_Mth!M4533,Every_Mth!M4592)</f>
        <v>33467.75</v>
      </c>
      <c r="F344" s="61">
        <f>AVERAGE(Every_Mth!M3589,Every_Mth!M3648,Every_Mth!M3707,Every_Mth!M3766,Every_Mth!M3825,Every_Mth!M3884,Every_Mth!M3943,Every_Mth!M4002,Every_Mth!M4061,Every_Mth!M4120,Every_Mth!M4179,Every_Mth!M4238)</f>
        <v>33958.833333333336</v>
      </c>
      <c r="G344" s="93">
        <f>AVERAGE(Every_Mth!N3943,Every_Mth!N4002,Every_Mth!N4061,Every_Mth!N4120,Every_Mth!N4179,Every_Mth!N4238,Every_Mth!N4297,Every_Mth!N4356,Every_Mth!N4415,Every_Mth!N4474,Every_Mth!N4533,Every_Mth!N4592)</f>
        <v>49826.833333333336</v>
      </c>
      <c r="H344" s="61">
        <f>AVERAGE(Every_Mth!N3589,Every_Mth!N3648,Every_Mth!N3707,Every_Mth!N3766,Every_Mth!N3825,Every_Mth!N3884,Every_Mth!N3943,Every_Mth!N4002,Every_Mth!N4061,Every_Mth!N4120,Every_Mth!N4179,Every_Mth!N4238)</f>
        <v>50941.75</v>
      </c>
      <c r="I344" s="48">
        <v>12059</v>
      </c>
      <c r="J344" s="48">
        <v>21826</v>
      </c>
      <c r="K344" s="48">
        <v>28402</v>
      </c>
      <c r="L344" s="48"/>
      <c r="M344" s="26"/>
      <c r="N344" s="110">
        <v>52826</v>
      </c>
      <c r="O344" s="110">
        <v>9768</v>
      </c>
      <c r="P344" s="110">
        <v>17152</v>
      </c>
      <c r="Q344" s="110">
        <v>21827</v>
      </c>
      <c r="R344" s="110">
        <v>35747</v>
      </c>
      <c r="S344" s="19">
        <v>2.9000000000000001E-2</v>
      </c>
      <c r="T344" s="48"/>
    </row>
    <row r="345" spans="1:20" s="87" customFormat="1">
      <c r="A345" s="87" t="s">
        <v>152</v>
      </c>
      <c r="B345" s="14" t="s">
        <v>75</v>
      </c>
      <c r="C345" s="14">
        <v>2017</v>
      </c>
      <c r="D345" s="14" t="s">
        <v>245</v>
      </c>
      <c r="E345" s="193">
        <f>AVERAGE(Every_Mth!M3944,Every_Mth!M4003,Every_Mth!M4062,Every_Mth!M4121,Every_Mth!M4180,Every_Mth!M4239,Every_Mth!M4298,Every_Mth!M4357,Every_Mth!M4416,Every_Mth!M4475,Every_Mth!M4534,Every_Mth!M4593)</f>
        <v>46849.5</v>
      </c>
      <c r="F345" s="61">
        <f>AVERAGE(Every_Mth!M3590,Every_Mth!M3649,Every_Mth!M3708,Every_Mth!M3767,Every_Mth!M3826,Every_Mth!M3885,Every_Mth!M3944,Every_Mth!M4003,Every_Mth!M4062,Every_Mth!M4121,Every_Mth!M4180,Every_Mth!M4239)</f>
        <v>48347.333333333336</v>
      </c>
      <c r="G345" s="93">
        <f>AVERAGE(Every_Mth!N3944,Every_Mth!N4003,Every_Mth!N4062,Every_Mth!N4121,Every_Mth!N4180,Every_Mth!N4239,Every_Mth!N4298,Every_Mth!N4357,Every_Mth!N4416,Every_Mth!N4475,Every_Mth!N4534,Every_Mth!N4593)</f>
        <v>103075.58333333333</v>
      </c>
      <c r="H345" s="61">
        <f>AVERAGE(Every_Mth!N3590,Every_Mth!N3649,Every_Mth!N3708,Every_Mth!N3767,Every_Mth!N3826,Every_Mth!N3885,Every_Mth!N3944,Every_Mth!N4003,Every_Mth!N4062,Every_Mth!N4121,Every_Mth!N4180,Every_Mth!N4239)</f>
        <v>107330.58333333333</v>
      </c>
      <c r="I345" s="48">
        <v>7391</v>
      </c>
      <c r="J345" s="48">
        <v>68847</v>
      </c>
      <c r="K345" s="48">
        <v>26006</v>
      </c>
      <c r="L345" s="48"/>
      <c r="M345" s="26"/>
      <c r="N345" s="110">
        <v>108560</v>
      </c>
      <c r="O345" s="110">
        <v>5999</v>
      </c>
      <c r="P345" s="110">
        <v>55568</v>
      </c>
      <c r="Q345" s="110">
        <v>20009</v>
      </c>
      <c r="R345" s="110">
        <v>26463</v>
      </c>
      <c r="S345" s="19">
        <v>7.0000000000000007E-2</v>
      </c>
      <c r="T345" s="48"/>
    </row>
    <row r="346" spans="1:20" s="87" customFormat="1">
      <c r="A346" s="87" t="s">
        <v>153</v>
      </c>
      <c r="B346" s="14" t="s">
        <v>74</v>
      </c>
      <c r="C346" s="14">
        <v>2017</v>
      </c>
      <c r="D346" s="14" t="s">
        <v>245</v>
      </c>
      <c r="E346" s="193">
        <f>AVERAGE(Every_Mth!M3945,Every_Mth!M4004,Every_Mth!M4063,Every_Mth!M4122,Every_Mth!M4181,Every_Mth!M4240,Every_Mth!M4299,Every_Mth!M4358,Every_Mth!M4417,Every_Mth!M4476,Every_Mth!M4535,Every_Mth!M4594)</f>
        <v>9394.0833333333339</v>
      </c>
      <c r="F346" s="61">
        <f>AVERAGE(Every_Mth!M3591,Every_Mth!M3650,Every_Mth!M3709,Every_Mth!M3768,Every_Mth!M3827,Every_Mth!M3886,Every_Mth!M3945,Every_Mth!M4004,Every_Mth!M4063,Every_Mth!M4122,Every_Mth!M4181,Every_Mth!M4240)</f>
        <v>9538.25</v>
      </c>
      <c r="G346" s="93">
        <f>AVERAGE(Every_Mth!N3945,Every_Mth!N4004,Every_Mth!N4063,Every_Mth!N4122,Every_Mth!N4181,Every_Mth!N4240,Every_Mth!N4299,Every_Mth!N4358,Every_Mth!N4417,Every_Mth!N4476,Every_Mth!N4535,Every_Mth!N4594)</f>
        <v>16398.916666666668</v>
      </c>
      <c r="H346" s="61">
        <f>AVERAGE(Every_Mth!N3591,Every_Mth!N3650,Every_Mth!N3709,Every_Mth!N3768,Every_Mth!N3827,Every_Mth!N3886,Every_Mth!N3945,Every_Mth!N4004,Every_Mth!N4063,Every_Mth!N4122,Every_Mth!N4181,Every_Mth!N4240)</f>
        <v>16939.75</v>
      </c>
      <c r="I346" s="48">
        <v>2112</v>
      </c>
      <c r="J346" s="48">
        <v>9697</v>
      </c>
      <c r="K346" s="48">
        <v>3999</v>
      </c>
      <c r="L346" s="48"/>
      <c r="M346" s="26"/>
      <c r="N346" s="110">
        <v>17448</v>
      </c>
      <c r="O346" s="110">
        <v>1680</v>
      </c>
      <c r="P346" s="110">
        <v>7292</v>
      </c>
      <c r="Q346" s="110">
        <v>2939</v>
      </c>
      <c r="R346" s="110">
        <v>3913</v>
      </c>
      <c r="S346" s="19">
        <v>3.5999999999999997E-2</v>
      </c>
      <c r="T346" s="48"/>
    </row>
    <row r="347" spans="1:20" s="87" customFormat="1">
      <c r="A347" s="87" t="s">
        <v>154</v>
      </c>
      <c r="B347" s="14" t="s">
        <v>74</v>
      </c>
      <c r="C347" s="14">
        <v>2017</v>
      </c>
      <c r="D347" s="14" t="s">
        <v>245</v>
      </c>
      <c r="E347" s="193">
        <f>AVERAGE(Every_Mth!M3946,Every_Mth!M4005,Every_Mth!M4064,Every_Mth!M4123,Every_Mth!M4182,Every_Mth!M4241,Every_Mth!M4300,Every_Mth!M4359,Every_Mth!M4418,Every_Mth!M4477,Every_Mth!M4536,Every_Mth!M4595)</f>
        <v>13002.666666666666</v>
      </c>
      <c r="F347" s="61">
        <f>AVERAGE(Every_Mth!M3592,Every_Mth!M3651,Every_Mth!M3710,Every_Mth!M3769,Every_Mth!M3828,Every_Mth!M3887,Every_Mth!M3946,Every_Mth!M4005,Every_Mth!M4064,Every_Mth!M4123,Every_Mth!M4182,Every_Mth!M4241)</f>
        <v>13596.416666666666</v>
      </c>
      <c r="G347" s="93">
        <f>AVERAGE(Every_Mth!N3946,Every_Mth!N4005,Every_Mth!N4064,Every_Mth!N4123,Every_Mth!N4182,Every_Mth!N4241,Every_Mth!N4300,Every_Mth!N4359,Every_Mth!N4418,Every_Mth!N4477,Every_Mth!N4536,Every_Mth!N4595)</f>
        <v>24728.333333333332</v>
      </c>
      <c r="H347" s="61">
        <f>AVERAGE(Every_Mth!N3592,Every_Mth!N3651,Every_Mth!N3710,Every_Mth!N3769,Every_Mth!N3828,Every_Mth!N3887,Every_Mth!N3946,Every_Mth!N4005,Every_Mth!N4064,Every_Mth!N4123,Every_Mth!N4182,Every_Mth!N4241)</f>
        <v>26110.416666666668</v>
      </c>
      <c r="I347" s="48">
        <v>4460</v>
      </c>
      <c r="J347" s="48">
        <v>17765</v>
      </c>
      <c r="K347" s="48">
        <v>14947</v>
      </c>
      <c r="L347" s="48"/>
      <c r="M347" s="26"/>
      <c r="N347" s="110">
        <v>26390</v>
      </c>
      <c r="O347" s="110">
        <v>3503</v>
      </c>
      <c r="P347" s="110">
        <v>13330</v>
      </c>
      <c r="Q347" s="110">
        <v>11267</v>
      </c>
      <c r="R347" s="110">
        <v>9550</v>
      </c>
      <c r="S347" s="19">
        <v>2.7E-2</v>
      </c>
      <c r="T347" s="48"/>
    </row>
    <row r="348" spans="1:20" s="87" customFormat="1">
      <c r="A348" s="87" t="s">
        <v>155</v>
      </c>
      <c r="B348" s="14" t="s">
        <v>74</v>
      </c>
      <c r="C348" s="14">
        <v>2017</v>
      </c>
      <c r="D348" s="14" t="s">
        <v>245</v>
      </c>
      <c r="E348" s="193">
        <f>AVERAGE(Every_Mth!M3947,Every_Mth!M4006,Every_Mth!M4065,Every_Mth!M4124,Every_Mth!M4183,Every_Mth!M4242,Every_Mth!M4301,Every_Mth!M4360,Every_Mth!M4419,Every_Mth!M4478,Every_Mth!M4537,Every_Mth!M4596)</f>
        <v>19351.416666666668</v>
      </c>
      <c r="F348" s="61">
        <f>AVERAGE(Every_Mth!M3593,Every_Mth!M3652,Every_Mth!M3711,Every_Mth!M3770,Every_Mth!M3829,Every_Mth!M3888,Every_Mth!M3947,Every_Mth!M4006,Every_Mth!M4065,Every_Mth!M4124,Every_Mth!M4183,Every_Mth!M4242)</f>
        <v>18752.333333333332</v>
      </c>
      <c r="G348" s="93">
        <f>AVERAGE(Every_Mth!N3947,Every_Mth!N4006,Every_Mth!N4065,Every_Mth!N4124,Every_Mth!N4183,Every_Mth!N4242,Every_Mth!N4301,Every_Mth!N4360,Every_Mth!N4419,Every_Mth!N4478,Every_Mth!N4537,Every_Mth!N4596)</f>
        <v>38251.25</v>
      </c>
      <c r="H348" s="61">
        <f>AVERAGE(Every_Mth!N3593,Every_Mth!N3652,Every_Mth!N3711,Every_Mth!N3770,Every_Mth!N3829,Every_Mth!N3888,Every_Mth!N3947,Every_Mth!N4006,Every_Mth!N4065,Every_Mth!N4124,Every_Mth!N4183,Every_Mth!N4242)</f>
        <v>38107.166666666664</v>
      </c>
      <c r="I348" s="48">
        <v>3231</v>
      </c>
      <c r="J348" s="48">
        <v>28186</v>
      </c>
      <c r="K348" s="48">
        <v>20029</v>
      </c>
      <c r="L348" s="48"/>
      <c r="M348" s="26"/>
      <c r="N348" s="110">
        <v>38269</v>
      </c>
      <c r="O348" s="110">
        <v>2583</v>
      </c>
      <c r="P348" s="110">
        <v>20842</v>
      </c>
      <c r="Q348" s="110">
        <v>14114</v>
      </c>
      <c r="R348" s="110">
        <v>7869</v>
      </c>
      <c r="S348" s="19">
        <v>4.4999999999999998E-2</v>
      </c>
      <c r="T348" s="48"/>
    </row>
    <row r="349" spans="1:20" s="87" customFormat="1">
      <c r="A349" s="87" t="s">
        <v>156</v>
      </c>
      <c r="B349" s="14" t="s">
        <v>74</v>
      </c>
      <c r="C349" s="14">
        <v>2017</v>
      </c>
      <c r="D349" s="14" t="s">
        <v>245</v>
      </c>
      <c r="E349" s="193">
        <f>AVERAGE(Every_Mth!M3948,Every_Mth!M4007,Every_Mth!M4066,Every_Mth!M4125,Every_Mth!M4184,Every_Mth!M4243,Every_Mth!M4302,Every_Mth!M4361,Every_Mth!M4420,Every_Mth!M4479,Every_Mth!M4538,Every_Mth!M4597)</f>
        <v>45129.5</v>
      </c>
      <c r="F349" s="61">
        <f>AVERAGE(Every_Mth!M3594,Every_Mth!M3653,Every_Mth!M3712,Every_Mth!M3771,Every_Mth!M3830,Every_Mth!M3889,Every_Mth!M3948,Every_Mth!M4007,Every_Mth!M4066,Every_Mth!M4125,Every_Mth!M4184,Every_Mth!M4243)</f>
        <v>47339.666666666664</v>
      </c>
      <c r="G349" s="93">
        <f>AVERAGE(Every_Mth!N3948,Every_Mth!N4007,Every_Mth!N4066,Every_Mth!N4125,Every_Mth!N4184,Every_Mth!N4243,Every_Mth!N4302,Every_Mth!N4361,Every_Mth!N4420,Every_Mth!N4479,Every_Mth!N4538,Every_Mth!N4597)</f>
        <v>86571.083333333328</v>
      </c>
      <c r="H349" s="61">
        <f>AVERAGE(Every_Mth!N3594,Every_Mth!N3653,Every_Mth!N3712,Every_Mth!N3771,Every_Mth!N3830,Every_Mth!N3889,Every_Mth!N3948,Every_Mth!N4007,Every_Mth!N4066,Every_Mth!N4125,Every_Mth!N4184,Every_Mth!N4243)</f>
        <v>92083.25</v>
      </c>
      <c r="I349" s="48">
        <v>12738</v>
      </c>
      <c r="J349" s="48">
        <v>56241</v>
      </c>
      <c r="K349" s="48">
        <v>49720</v>
      </c>
      <c r="L349" s="48"/>
      <c r="M349" s="26"/>
      <c r="N349" s="110">
        <v>91533</v>
      </c>
      <c r="O349" s="110">
        <v>10140</v>
      </c>
      <c r="P349" s="110">
        <v>43581</v>
      </c>
      <c r="Q349" s="110">
        <v>38302</v>
      </c>
      <c r="R349" s="110">
        <v>40724</v>
      </c>
      <c r="S349" s="19">
        <v>3.2000000000000001E-2</v>
      </c>
      <c r="T349" s="48"/>
    </row>
    <row r="350" spans="1:20" s="87" customFormat="1">
      <c r="A350" s="87" t="s">
        <v>157</v>
      </c>
      <c r="B350" s="14" t="s">
        <v>74</v>
      </c>
      <c r="C350" s="14">
        <v>2017</v>
      </c>
      <c r="D350" s="14" t="s">
        <v>245</v>
      </c>
      <c r="E350" s="193">
        <f>AVERAGE(Every_Mth!M3949,Every_Mth!M4008,Every_Mth!M4067,Every_Mth!M4126,Every_Mth!M4185,Every_Mth!M4244,Every_Mth!M4303,Every_Mth!M4362,Every_Mth!M4421,Every_Mth!M4480,Every_Mth!M4539,Every_Mth!M4598)</f>
        <v>14438.666666666666</v>
      </c>
      <c r="F350" s="61">
        <f>AVERAGE(Every_Mth!M3595,Every_Mth!M3654,Every_Mth!M3713,Every_Mth!M3772,Every_Mth!M3831,Every_Mth!M3890,Every_Mth!M3949,Every_Mth!M4008,Every_Mth!M4067,Every_Mth!M4126,Every_Mth!M4185,Every_Mth!M4244)</f>
        <v>14471.583333333334</v>
      </c>
      <c r="G350" s="93">
        <f>AVERAGE(Every_Mth!N3949,Every_Mth!N4008,Every_Mth!N4067,Every_Mth!N4126,Every_Mth!N4185,Every_Mth!N4244,Every_Mth!N4303,Every_Mth!N4362,Every_Mth!N4421,Every_Mth!N4480,Every_Mth!N4539,Every_Mth!N4598)</f>
        <v>25510.75</v>
      </c>
      <c r="H350" s="61">
        <f>AVERAGE(Every_Mth!N3595,Every_Mth!N3654,Every_Mth!N3713,Every_Mth!N3772,Every_Mth!N3831,Every_Mth!N3890,Every_Mth!N3949,Every_Mth!N4008,Every_Mth!N4067,Every_Mth!N4126,Every_Mth!N4185,Every_Mth!N4244)</f>
        <v>25965.5</v>
      </c>
      <c r="I350" s="48">
        <v>3069</v>
      </c>
      <c r="J350" s="48">
        <v>15000</v>
      </c>
      <c r="K350" s="48">
        <v>12220</v>
      </c>
      <c r="L350" s="48"/>
      <c r="M350" s="26"/>
      <c r="N350" s="110">
        <v>25506</v>
      </c>
      <c r="O350" s="110">
        <v>2478</v>
      </c>
      <c r="P350" s="110">
        <v>11455</v>
      </c>
      <c r="Q350" s="110">
        <v>8750</v>
      </c>
      <c r="R350" s="110">
        <v>4625</v>
      </c>
      <c r="S350" s="19">
        <v>5.7000000000000002E-2</v>
      </c>
      <c r="T350" s="48"/>
    </row>
    <row r="351" spans="1:20" s="87" customFormat="1">
      <c r="A351" s="87" t="s">
        <v>158</v>
      </c>
      <c r="B351" s="14" t="s">
        <v>75</v>
      </c>
      <c r="C351" s="14">
        <v>2017</v>
      </c>
      <c r="D351" s="14" t="s">
        <v>245</v>
      </c>
      <c r="E351" s="193">
        <f>AVERAGE(Every_Mth!M3950,Every_Mth!M4009,Every_Mth!M4068,Every_Mth!M4127,Every_Mth!M4186,Every_Mth!M4245,Every_Mth!M4304,Every_Mth!M4363,Every_Mth!M4422,Every_Mth!M4481,Every_Mth!M4540,Every_Mth!M4599)</f>
        <v>12308.666666666666</v>
      </c>
      <c r="F351" s="61">
        <f>AVERAGE(Every_Mth!M3596,Every_Mth!M3655,Every_Mth!M3714,Every_Mth!M3773,Every_Mth!M3832,Every_Mth!M3891,Every_Mth!M3950,Every_Mth!M4009,Every_Mth!M4068,Every_Mth!M4127,Every_Mth!M4186,Every_Mth!M4245)</f>
        <v>12400.5</v>
      </c>
      <c r="G351" s="93">
        <f>AVERAGE(Every_Mth!N3950,Every_Mth!N4009,Every_Mth!N4068,Every_Mth!N4127,Every_Mth!N4186,Every_Mth!N4245,Every_Mth!N4304,Every_Mth!N4363,Every_Mth!N4422,Every_Mth!N4481,Every_Mth!N4540,Every_Mth!N4599)</f>
        <v>22968</v>
      </c>
      <c r="H351" s="61">
        <f>AVERAGE(Every_Mth!N3596,Every_Mth!N3655,Every_Mth!N3714,Every_Mth!N3773,Every_Mth!N3832,Every_Mth!N3891,Every_Mth!N3950,Every_Mth!N4009,Every_Mth!N4068,Every_Mth!N4127,Every_Mth!N4186,Every_Mth!N4245)</f>
        <v>23247.583333333332</v>
      </c>
      <c r="I351" s="48">
        <v>2103</v>
      </c>
      <c r="J351" s="48">
        <v>12053</v>
      </c>
      <c r="K351" s="48">
        <v>572</v>
      </c>
      <c r="L351" s="48"/>
      <c r="M351" s="26"/>
      <c r="N351" s="110">
        <v>23802</v>
      </c>
      <c r="O351" s="110">
        <v>1672</v>
      </c>
      <c r="P351" s="110">
        <v>9275</v>
      </c>
      <c r="Q351" s="110">
        <v>413</v>
      </c>
      <c r="R351" s="110">
        <v>9049</v>
      </c>
      <c r="S351" s="19">
        <v>5.8000000000000003E-2</v>
      </c>
      <c r="T351" s="48"/>
    </row>
    <row r="352" spans="1:20" s="87" customFormat="1">
      <c r="A352" s="87" t="s">
        <v>159</v>
      </c>
      <c r="B352" s="14" t="s">
        <v>75</v>
      </c>
      <c r="C352" s="14">
        <v>2017</v>
      </c>
      <c r="D352" s="14" t="s">
        <v>245</v>
      </c>
      <c r="E352" s="193">
        <f>AVERAGE(Every_Mth!M3951,Every_Mth!M4010,Every_Mth!M4069,Every_Mth!M4128,Every_Mth!M4187,Every_Mth!M4246,Every_Mth!M4305,Every_Mth!M4364,Every_Mth!M4423,Every_Mth!M4482,Every_Mth!M4541,Every_Mth!M4600)</f>
        <v>152.08333333333334</v>
      </c>
      <c r="F352" s="61">
        <f>AVERAGE(Every_Mth!M3597,Every_Mth!M3656,Every_Mth!M3715,Every_Mth!M3774,Every_Mth!M3833,Every_Mth!M3892,Every_Mth!M3951,Every_Mth!M4010,Every_Mth!M4069,Every_Mth!M4128,Every_Mth!M4187,Every_Mth!M4246)</f>
        <v>161</v>
      </c>
      <c r="G352" s="93">
        <f>AVERAGE(Every_Mth!N3951,Every_Mth!N4010,Every_Mth!N4069,Every_Mth!N4128,Every_Mth!N4187,Every_Mth!N4246,Every_Mth!N4305,Every_Mth!N4364,Every_Mth!N4423,Every_Mth!N4482,Every_Mth!N4541,Every_Mth!N4600)</f>
        <v>255.66666666666666</v>
      </c>
      <c r="H352" s="61">
        <f>AVERAGE(Every_Mth!N3597,Every_Mth!N3656,Every_Mth!N3715,Every_Mth!N3774,Every_Mth!N3833,Every_Mth!N3892,Every_Mth!N3951,Every_Mth!N4010,Every_Mth!N4069,Every_Mth!N4128,Every_Mth!N4187,Every_Mth!N4246)</f>
        <v>272.41666666666669</v>
      </c>
      <c r="I352" s="48">
        <v>55</v>
      </c>
      <c r="J352" s="48">
        <v>96</v>
      </c>
      <c r="K352" s="48">
        <v>7</v>
      </c>
      <c r="L352" s="48"/>
      <c r="M352" s="26"/>
      <c r="N352" s="110">
        <v>272</v>
      </c>
      <c r="O352" s="110">
        <v>47</v>
      </c>
      <c r="P352" s="110">
        <v>73</v>
      </c>
      <c r="Q352" s="110">
        <v>5</v>
      </c>
      <c r="R352" s="110">
        <v>79</v>
      </c>
      <c r="S352" s="19">
        <v>6.5000000000000002E-2</v>
      </c>
      <c r="T352" s="48"/>
    </row>
    <row r="353" spans="1:20" s="87" customFormat="1">
      <c r="A353" s="87" t="s">
        <v>160</v>
      </c>
      <c r="B353" s="14" t="s">
        <v>75</v>
      </c>
      <c r="C353" s="14">
        <v>2017</v>
      </c>
      <c r="D353" s="14" t="s">
        <v>245</v>
      </c>
      <c r="E353" s="193">
        <f>AVERAGE(Every_Mth!M3952,Every_Mth!M4011,Every_Mth!M4070,Every_Mth!M4129,Every_Mth!M4188,Every_Mth!M4247,Every_Mth!M4306,Every_Mth!M4365,Every_Mth!M4424,Every_Mth!M4483,Every_Mth!M4542,Every_Mth!M4601)</f>
        <v>3117.6666666666665</v>
      </c>
      <c r="F353" s="61">
        <f>AVERAGE(Every_Mth!M3598,Every_Mth!M3657,Every_Mth!M3716,Every_Mth!M3775,Every_Mth!M3834,Every_Mth!M3893,Every_Mth!M3952,Every_Mth!M4011,Every_Mth!M4070,Every_Mth!M4129,Every_Mth!M4188,Every_Mth!M4247)</f>
        <v>3096.0833333333335</v>
      </c>
      <c r="G353" s="93">
        <f>AVERAGE(Every_Mth!N3952,Every_Mth!N4011,Every_Mth!N4070,Every_Mth!N4129,Every_Mth!N4188,Every_Mth!N4247,Every_Mth!N4306,Every_Mth!N4365,Every_Mth!N4424,Every_Mth!N4483,Every_Mth!N4542,Every_Mth!N4601)</f>
        <v>6370.75</v>
      </c>
      <c r="H353" s="61">
        <f>AVERAGE(Every_Mth!N3598,Every_Mth!N3657,Every_Mth!N3716,Every_Mth!N3775,Every_Mth!N3834,Every_Mth!N3893,Every_Mth!N3952,Every_Mth!N4011,Every_Mth!N4070,Every_Mth!N4129,Every_Mth!N4188,Every_Mth!N4247)</f>
        <v>6418.75</v>
      </c>
      <c r="I353" s="48">
        <v>621</v>
      </c>
      <c r="J353" s="48">
        <v>3324</v>
      </c>
      <c r="K353" s="48">
        <v>320</v>
      </c>
      <c r="L353" s="48"/>
      <c r="M353" s="26"/>
      <c r="N353" s="110">
        <v>6403</v>
      </c>
      <c r="O353" s="110">
        <v>504</v>
      </c>
      <c r="P353" s="110">
        <v>2622</v>
      </c>
      <c r="Q353" s="110">
        <v>219</v>
      </c>
      <c r="R353" s="110">
        <v>2334</v>
      </c>
      <c r="S353" s="19">
        <v>7.1999999999999995E-2</v>
      </c>
      <c r="T353" s="48"/>
    </row>
    <row r="354" spans="1:20" s="87" customFormat="1">
      <c r="A354" s="87" t="s">
        <v>161</v>
      </c>
      <c r="B354" s="14" t="s">
        <v>74</v>
      </c>
      <c r="C354" s="14">
        <v>2017</v>
      </c>
      <c r="D354" s="14" t="s">
        <v>245</v>
      </c>
      <c r="E354" s="193">
        <f>AVERAGE(Every_Mth!M3953,Every_Mth!M4012,Every_Mth!M4071,Every_Mth!M4130,Every_Mth!M4189,Every_Mth!M4248,Every_Mth!M4307,Every_Mth!M4366,Every_Mth!M4425,Every_Mth!M4484,Every_Mth!M4543,Every_Mth!M4602)</f>
        <v>20698</v>
      </c>
      <c r="F354" s="61">
        <f>AVERAGE(Every_Mth!M3599,Every_Mth!M3658,Every_Mth!M3717,Every_Mth!M3776,Every_Mth!M3835,Every_Mth!M3894,Every_Mth!M3953,Every_Mth!M4012,Every_Mth!M4071,Every_Mth!M4130,Every_Mth!M4189,Every_Mth!M4248)</f>
        <v>21073.416666666668</v>
      </c>
      <c r="G354" s="93">
        <f>AVERAGE(Every_Mth!N3953,Every_Mth!N4012,Every_Mth!N4071,Every_Mth!N4130,Every_Mth!N4189,Every_Mth!N4248,Every_Mth!N4307,Every_Mth!N4366,Every_Mth!N4425,Every_Mth!N4484,Every_Mth!N4543,Every_Mth!N4602)</f>
        <v>38454.916666666664</v>
      </c>
      <c r="H354" s="61">
        <f>AVERAGE(Every_Mth!N3599,Every_Mth!N3658,Every_Mth!N3717,Every_Mth!N3776,Every_Mth!N3835,Every_Mth!N3894,Every_Mth!N3953,Every_Mth!N4012,Every_Mth!N4071,Every_Mth!N4130,Every_Mth!N4189,Every_Mth!N4248)</f>
        <v>39571.75</v>
      </c>
      <c r="I354" s="48">
        <v>3956</v>
      </c>
      <c r="J354" s="48">
        <v>23191</v>
      </c>
      <c r="K354" s="48">
        <v>8436</v>
      </c>
      <c r="L354" s="48"/>
      <c r="M354" s="26"/>
      <c r="N354" s="110">
        <v>40602</v>
      </c>
      <c r="O354" s="110">
        <v>3122</v>
      </c>
      <c r="P354" s="110">
        <v>18023</v>
      </c>
      <c r="Q354" s="110">
        <v>6195</v>
      </c>
      <c r="R354" s="110">
        <v>11067</v>
      </c>
      <c r="S354" s="19">
        <v>4.8000000000000001E-2</v>
      </c>
      <c r="T354" s="48"/>
    </row>
    <row r="355" spans="1:20" s="87" customFormat="1">
      <c r="A355" s="87" t="s">
        <v>162</v>
      </c>
      <c r="B355" s="14" t="s">
        <v>74</v>
      </c>
      <c r="C355" s="14">
        <v>2017</v>
      </c>
      <c r="D355" s="14" t="s">
        <v>245</v>
      </c>
      <c r="E355" s="193">
        <f>AVERAGE(Every_Mth!M3954,Every_Mth!M4013,Every_Mth!M4072,Every_Mth!M4131,Every_Mth!M4190,Every_Mth!M4249,Every_Mth!M4308,Every_Mth!M4367,Every_Mth!M4426,Every_Mth!M4485,Every_Mth!M4544,Every_Mth!M4603)</f>
        <v>16820.083333333332</v>
      </c>
      <c r="F355" s="61">
        <f>AVERAGE(Every_Mth!M3600,Every_Mth!M3659,Every_Mth!M3718,Every_Mth!M3777,Every_Mth!M3836,Every_Mth!M3895,Every_Mth!M3954,Every_Mth!M4013,Every_Mth!M4072,Every_Mth!M4131,Every_Mth!M4190,Every_Mth!M4249)</f>
        <v>17282.083333333332</v>
      </c>
      <c r="G355" s="93">
        <f>AVERAGE(Every_Mth!N3954,Every_Mth!N4013,Every_Mth!N4072,Every_Mth!N4131,Every_Mth!N4190,Every_Mth!N4249,Every_Mth!N4308,Every_Mth!N4367,Every_Mth!N4426,Every_Mth!N4485,Every_Mth!N4544,Every_Mth!N4603)</f>
        <v>29291.416666666668</v>
      </c>
      <c r="H355" s="61">
        <f>AVERAGE(Every_Mth!N3600,Every_Mth!N3659,Every_Mth!N3718,Every_Mth!N3777,Every_Mth!N3836,Every_Mth!N3895,Every_Mth!N3954,Every_Mth!N4013,Every_Mth!N4072,Every_Mth!N4131,Every_Mth!N4190,Every_Mth!N4249)</f>
        <v>30380.166666666668</v>
      </c>
      <c r="I355" s="48">
        <v>4435</v>
      </c>
      <c r="J355" s="48">
        <v>18889</v>
      </c>
      <c r="K355" s="48">
        <v>12107</v>
      </c>
      <c r="L355" s="48"/>
      <c r="M355" s="26"/>
      <c r="N355" s="110">
        <v>31244</v>
      </c>
      <c r="O355" s="110">
        <v>3560</v>
      </c>
      <c r="P355" s="110">
        <v>14220</v>
      </c>
      <c r="Q355" s="110">
        <v>9052</v>
      </c>
      <c r="R355" s="110">
        <v>8029</v>
      </c>
      <c r="S355" s="19">
        <v>3.4000000000000002E-2</v>
      </c>
      <c r="T355" s="48"/>
    </row>
    <row r="356" spans="1:20" s="87" customFormat="1">
      <c r="A356" s="87" t="s">
        <v>163</v>
      </c>
      <c r="B356" s="14" t="s">
        <v>75</v>
      </c>
      <c r="C356" s="14">
        <v>2017</v>
      </c>
      <c r="D356" s="14" t="s">
        <v>245</v>
      </c>
      <c r="E356" s="193">
        <f>AVERAGE(Every_Mth!M3955,Every_Mth!M4014,Every_Mth!M4073,Every_Mth!M4132,Every_Mth!M4191,Every_Mth!M4250,Every_Mth!M4309,Every_Mth!M4368,Every_Mth!M4427,Every_Mth!M4486,Every_Mth!M4545,Every_Mth!M4604)</f>
        <v>38418</v>
      </c>
      <c r="F356" s="61">
        <f>AVERAGE(Every_Mth!M3601,Every_Mth!M3660,Every_Mth!M3719,Every_Mth!M3778,Every_Mth!M3837,Every_Mth!M3896,Every_Mth!M3955,Every_Mth!M4014,Every_Mth!M4073,Every_Mth!M4132,Every_Mth!M4191,Every_Mth!M4250)</f>
        <v>39581.333333333336</v>
      </c>
      <c r="G356" s="93">
        <f>AVERAGE(Every_Mth!N3955,Every_Mth!N4014,Every_Mth!N4073,Every_Mth!N4132,Every_Mth!N4191,Every_Mth!N4250,Every_Mth!N4309,Every_Mth!N4368,Every_Mth!N4427,Every_Mth!N4486,Every_Mth!N4545,Every_Mth!N4604)</f>
        <v>80035.416666666672</v>
      </c>
      <c r="H356" s="61">
        <f>AVERAGE(Every_Mth!N3601,Every_Mth!N3660,Every_Mth!N3719,Every_Mth!N3778,Every_Mth!N3837,Every_Mth!N3896,Every_Mth!N3955,Every_Mth!N4014,Every_Mth!N4073,Every_Mth!N4132,Every_Mth!N4191,Every_Mth!N4250)</f>
        <v>82744.083333333328</v>
      </c>
      <c r="I356" s="48">
        <v>5863</v>
      </c>
      <c r="J356" s="48">
        <v>50355</v>
      </c>
      <c r="K356" s="48">
        <v>20060</v>
      </c>
      <c r="L356" s="48"/>
      <c r="M356" s="26"/>
      <c r="N356" s="110">
        <v>83867</v>
      </c>
      <c r="O356" s="110">
        <v>4760</v>
      </c>
      <c r="P356" s="110">
        <v>40179</v>
      </c>
      <c r="Q356" s="110">
        <v>15443</v>
      </c>
      <c r="R356" s="110">
        <v>19222</v>
      </c>
      <c r="S356" s="19">
        <v>7.4999999999999997E-2</v>
      </c>
      <c r="T356" s="48"/>
    </row>
    <row r="357" spans="1:20" s="87" customFormat="1">
      <c r="A357" s="87" t="s">
        <v>164</v>
      </c>
      <c r="B357" s="14" t="s">
        <v>75</v>
      </c>
      <c r="C357" s="14">
        <v>2017</v>
      </c>
      <c r="D357" s="14" t="s">
        <v>245</v>
      </c>
      <c r="E357" s="193">
        <f>AVERAGE(Every_Mth!M3956,Every_Mth!M4015,Every_Mth!M4074,Every_Mth!M4133,Every_Mth!M4192,Every_Mth!M4251,Every_Mth!M4310,Every_Mth!M4369,Every_Mth!M4428,Every_Mth!M4487,Every_Mth!M4546,Every_Mth!M4605)</f>
        <v>5313.5</v>
      </c>
      <c r="F357" s="61">
        <f>AVERAGE(Every_Mth!M3602,Every_Mth!M3661,Every_Mth!M3720,Every_Mth!M3779,Every_Mth!M3838,Every_Mth!M3897,Every_Mth!M3956,Every_Mth!M4015,Every_Mth!M4074,Every_Mth!M4133,Every_Mth!M4192,Every_Mth!M4251)</f>
        <v>5495.416666666667</v>
      </c>
      <c r="G357" s="93">
        <f>AVERAGE(Every_Mth!N3956,Every_Mth!N4015,Every_Mth!N4074,Every_Mth!N4133,Every_Mth!N4192,Every_Mth!N4251,Every_Mth!N4310,Every_Mth!N4369,Every_Mth!N4428,Every_Mth!N4487,Every_Mth!N4546,Every_Mth!N4605)</f>
        <v>12131.25</v>
      </c>
      <c r="H357" s="61">
        <f>AVERAGE(Every_Mth!N3602,Every_Mth!N3661,Every_Mth!N3720,Every_Mth!N3779,Every_Mth!N3838,Every_Mth!N3897,Every_Mth!N3956,Every_Mth!N4015,Every_Mth!N4074,Every_Mth!N4133,Every_Mth!N4192,Every_Mth!N4251)</f>
        <v>12581.666666666666</v>
      </c>
      <c r="I357" s="48">
        <v>773</v>
      </c>
      <c r="J357" s="48">
        <v>7883</v>
      </c>
      <c r="K357" s="48">
        <v>2782</v>
      </c>
      <c r="L357" s="48"/>
      <c r="M357" s="26"/>
      <c r="N357" s="110">
        <v>12660</v>
      </c>
      <c r="O357" s="110">
        <v>628</v>
      </c>
      <c r="P357" s="110">
        <v>6282</v>
      </c>
      <c r="Q357" s="110">
        <v>2042</v>
      </c>
      <c r="R357" s="110">
        <v>3766</v>
      </c>
      <c r="S357" s="19">
        <v>8.6999999999999994E-2</v>
      </c>
      <c r="T357" s="48"/>
    </row>
    <row r="358" spans="1:20" s="87" customFormat="1">
      <c r="A358" s="87" t="s">
        <v>165</v>
      </c>
      <c r="B358" s="14" t="s">
        <v>75</v>
      </c>
      <c r="C358" s="14">
        <v>2017</v>
      </c>
      <c r="D358" s="14" t="s">
        <v>245</v>
      </c>
      <c r="E358" s="193">
        <f>AVERAGE(Every_Mth!M3957,Every_Mth!M4016,Every_Mth!M4075,Every_Mth!M4134,Every_Mth!M4193,Every_Mth!M4252,Every_Mth!M4311,Every_Mth!M4370,Every_Mth!M4429,Every_Mth!M4488,Every_Mth!M4547,Every_Mth!M4606)</f>
        <v>4191.583333333333</v>
      </c>
      <c r="F358" s="61">
        <f>AVERAGE(Every_Mth!M3603,Every_Mth!M3662,Every_Mth!M3721,Every_Mth!M3780,Every_Mth!M3839,Every_Mth!M3898,Every_Mth!M3957,Every_Mth!M4016,Every_Mth!M4075,Every_Mth!M4134,Every_Mth!M4193,Every_Mth!M4252)</f>
        <v>4271.75</v>
      </c>
      <c r="G358" s="93">
        <f>AVERAGE(Every_Mth!N3957,Every_Mth!N4016,Every_Mth!N4075,Every_Mth!N4134,Every_Mth!N4193,Every_Mth!N4252,Every_Mth!N4311,Every_Mth!N4370,Every_Mth!N4429,Every_Mth!N4488,Every_Mth!N4547,Every_Mth!N4606)</f>
        <v>9007.9166666666661</v>
      </c>
      <c r="H358" s="61">
        <f>AVERAGE(Every_Mth!N3603,Every_Mth!N3662,Every_Mth!N3721,Every_Mth!N3780,Every_Mth!N3839,Every_Mth!N3898,Every_Mth!N3957,Every_Mth!N4016,Every_Mth!N4075,Every_Mth!N4134,Every_Mth!N4193,Every_Mth!N4252)</f>
        <v>9219</v>
      </c>
      <c r="I358" s="48">
        <v>733</v>
      </c>
      <c r="J358" s="48">
        <v>5794</v>
      </c>
      <c r="K358" s="48">
        <v>1513</v>
      </c>
      <c r="L358" s="48"/>
      <c r="M358" s="26"/>
      <c r="N358" s="110">
        <v>9564</v>
      </c>
      <c r="O358" s="110">
        <v>559</v>
      </c>
      <c r="P358" s="110">
        <v>4505</v>
      </c>
      <c r="Q358" s="110">
        <v>1138</v>
      </c>
      <c r="R358" s="110">
        <v>2945</v>
      </c>
      <c r="S358" s="19">
        <v>6.4000000000000001E-2</v>
      </c>
      <c r="T358" s="48"/>
    </row>
    <row r="359" spans="1:20" s="87" customFormat="1">
      <c r="A359" s="87" t="s">
        <v>166</v>
      </c>
      <c r="B359" s="14" t="s">
        <v>75</v>
      </c>
      <c r="C359" s="14">
        <v>2017</v>
      </c>
      <c r="D359" s="14" t="s">
        <v>245</v>
      </c>
      <c r="E359" s="193">
        <f>AVERAGE(Every_Mth!M3958,Every_Mth!M4017,Every_Mth!M4076,Every_Mth!M4135,Every_Mth!M4194,Every_Mth!M4253,Every_Mth!M4312,Every_Mth!M4371,Every_Mth!M4430,Every_Mth!M4489,Every_Mth!M4548,Every_Mth!M4607)</f>
        <v>978.83333333333337</v>
      </c>
      <c r="F359" s="61">
        <f>AVERAGE(Every_Mth!M3604,Every_Mth!M3663,Every_Mth!M3722,Every_Mth!M3781,Every_Mth!M3840,Every_Mth!M3899,Every_Mth!M3958,Every_Mth!M4017,Every_Mth!M4076,Every_Mth!M4135,Every_Mth!M4194,Every_Mth!M4253)</f>
        <v>971.25</v>
      </c>
      <c r="G359" s="93">
        <f>AVERAGE(Every_Mth!N3958,Every_Mth!N4017,Every_Mth!N4076,Every_Mth!N4135,Every_Mth!N4194,Every_Mth!N4253,Every_Mth!N4312,Every_Mth!N4371,Every_Mth!N4430,Every_Mth!N4489,Every_Mth!N4548,Every_Mth!N4607)</f>
        <v>1674.75</v>
      </c>
      <c r="H359" s="61">
        <f>AVERAGE(Every_Mth!N3604,Every_Mth!N3663,Every_Mth!N3722,Every_Mth!N3781,Every_Mth!N3840,Every_Mth!N3899,Every_Mth!N3958,Every_Mth!N4017,Every_Mth!N4076,Every_Mth!N4135,Every_Mth!N4194,Every_Mth!N4253)</f>
        <v>1699.3333333333333</v>
      </c>
      <c r="I359" s="48">
        <v>212</v>
      </c>
      <c r="J359" s="48">
        <v>699</v>
      </c>
      <c r="K359" s="48">
        <v>17</v>
      </c>
      <c r="L359" s="48"/>
      <c r="M359" s="26"/>
      <c r="N359" s="110">
        <v>1700</v>
      </c>
      <c r="O359" s="110">
        <v>160</v>
      </c>
      <c r="P359" s="110">
        <v>532</v>
      </c>
      <c r="Q359" s="110">
        <v>14</v>
      </c>
      <c r="R359" s="110">
        <v>614</v>
      </c>
      <c r="S359" s="19">
        <v>0.06</v>
      </c>
      <c r="T359" s="48"/>
    </row>
    <row r="360" spans="1:20" s="87" customFormat="1">
      <c r="A360" s="87" t="s">
        <v>167</v>
      </c>
      <c r="B360" s="14" t="s">
        <v>74</v>
      </c>
      <c r="C360" s="14">
        <v>2017</v>
      </c>
      <c r="D360" s="14" t="s">
        <v>245</v>
      </c>
      <c r="E360" s="193">
        <f>AVERAGE(Every_Mth!M3959,Every_Mth!M4018,Every_Mth!M4077,Every_Mth!M4136,Every_Mth!M4195,Every_Mth!M4254,Every_Mth!M4313,Every_Mth!M4372,Every_Mth!M4431,Every_Mth!M4490,Every_Mth!M4549,Every_Mth!M4608)</f>
        <v>50745.25</v>
      </c>
      <c r="F360" s="61">
        <f>AVERAGE(Every_Mth!M3605,Every_Mth!M3664,Every_Mth!M3723,Every_Mth!M3782,Every_Mth!M3841,Every_Mth!M3900,Every_Mth!M3959,Every_Mth!M4018,Every_Mth!M4077,Every_Mth!M4136,Every_Mth!M4195,Every_Mth!M4254)</f>
        <v>51259.75</v>
      </c>
      <c r="G360" s="93">
        <f>AVERAGE(Every_Mth!N3959,Every_Mth!N4018,Every_Mth!N4077,Every_Mth!N4136,Every_Mth!N4195,Every_Mth!N4254,Every_Mth!N4313,Every_Mth!N4372,Every_Mth!N4431,Every_Mth!N4490,Every_Mth!N4549,Every_Mth!N4608)</f>
        <v>116724.08333333333</v>
      </c>
      <c r="H360" s="61">
        <f>AVERAGE(Every_Mth!N3605,Every_Mth!N3664,Every_Mth!N3723,Every_Mth!N3782,Every_Mth!N3841,Every_Mth!N3900,Every_Mth!N3959,Every_Mth!N4018,Every_Mth!N4077,Every_Mth!N4136,Every_Mth!N4195,Every_Mth!N4254)</f>
        <v>118686.75</v>
      </c>
      <c r="I360" s="48">
        <v>7325</v>
      </c>
      <c r="J360" s="48">
        <v>76238</v>
      </c>
      <c r="K360" s="48">
        <v>47053</v>
      </c>
      <c r="L360" s="48"/>
      <c r="M360" s="26"/>
      <c r="N360" s="110">
        <v>120830</v>
      </c>
      <c r="O360" s="110">
        <v>5907</v>
      </c>
      <c r="P360" s="110">
        <v>64931</v>
      </c>
      <c r="Q360" s="110">
        <v>38463</v>
      </c>
      <c r="R360" s="110">
        <v>17521</v>
      </c>
      <c r="S360" s="19">
        <v>0.104</v>
      </c>
      <c r="T360" s="48"/>
    </row>
    <row r="361" spans="1:20" s="87" customFormat="1">
      <c r="A361" s="87" t="s">
        <v>168</v>
      </c>
      <c r="B361" s="14" t="s">
        <v>75</v>
      </c>
      <c r="C361" s="14">
        <v>2017</v>
      </c>
      <c r="D361" s="14" t="s">
        <v>245</v>
      </c>
      <c r="E361" s="193">
        <f>AVERAGE(Every_Mth!M3960,Every_Mth!M4019,Every_Mth!M4078,Every_Mth!M4137,Every_Mth!M4196,Every_Mth!M4255,Every_Mth!M4314,Every_Mth!M4373,Every_Mth!M4432,Every_Mth!M4491,Every_Mth!M4550,Every_Mth!M4609)</f>
        <v>2706.25</v>
      </c>
      <c r="F361" s="61">
        <f>AVERAGE(Every_Mth!M3606,Every_Mth!M3665,Every_Mth!M3724,Every_Mth!M3783,Every_Mth!M3842,Every_Mth!M3901,Every_Mth!M3960,Every_Mth!M4019,Every_Mth!M4078,Every_Mth!M4137,Every_Mth!M4196,Every_Mth!M4255)</f>
        <v>2840.0833333333335</v>
      </c>
      <c r="G361" s="93">
        <f>AVERAGE(Every_Mth!N3960,Every_Mth!N4019,Every_Mth!N4078,Every_Mth!N4137,Every_Mth!N4196,Every_Mth!N4255,Every_Mth!N4314,Every_Mth!N4373,Every_Mth!N4432,Every_Mth!N4491,Every_Mth!N4550,Every_Mth!N4609)</f>
        <v>4732.166666666667</v>
      </c>
      <c r="H361" s="61">
        <f>AVERAGE(Every_Mth!N3606,Every_Mth!N3665,Every_Mth!N3724,Every_Mth!N3783,Every_Mth!N3842,Every_Mth!N3901,Every_Mth!N3960,Every_Mth!N4019,Every_Mth!N4078,Every_Mth!N4137,Every_Mth!N4196,Every_Mth!N4255)</f>
        <v>4984.666666666667</v>
      </c>
      <c r="I361" s="48">
        <v>727</v>
      </c>
      <c r="J361" s="48">
        <v>2360</v>
      </c>
      <c r="K361" s="48">
        <v>101</v>
      </c>
      <c r="L361" s="48"/>
      <c r="M361" s="26"/>
      <c r="N361" s="110">
        <v>5071</v>
      </c>
      <c r="O361" s="110">
        <v>578</v>
      </c>
      <c r="P361" s="110">
        <v>1760</v>
      </c>
      <c r="Q361" s="110">
        <v>74</v>
      </c>
      <c r="R361" s="110">
        <v>1540</v>
      </c>
      <c r="S361" s="19">
        <v>5.3999999999999999E-2</v>
      </c>
      <c r="T361" s="48"/>
    </row>
    <row r="362" spans="1:20" s="87" customFormat="1">
      <c r="A362" s="87" t="s">
        <v>169</v>
      </c>
      <c r="B362" s="14" t="s">
        <v>74</v>
      </c>
      <c r="C362" s="14">
        <v>2017</v>
      </c>
      <c r="D362" s="14" t="s">
        <v>245</v>
      </c>
      <c r="E362" s="193">
        <f>AVERAGE(Every_Mth!M3961,Every_Mth!M4020,Every_Mth!M4079,Every_Mth!M4138,Every_Mth!M4197,Every_Mth!M4256,Every_Mth!M4315,Every_Mth!M4374,Every_Mth!M4433,Every_Mth!M4492,Every_Mth!M4551,Every_Mth!M4610)</f>
        <v>34429.333333333336</v>
      </c>
      <c r="F362" s="61">
        <f>AVERAGE(Every_Mth!M3607,Every_Mth!M3666,Every_Mth!M3725,Every_Mth!M3784,Every_Mth!M3843,Every_Mth!M3902,Every_Mth!M3961,Every_Mth!M4020,Every_Mth!M4079,Every_Mth!M4138,Every_Mth!M4197,Every_Mth!M4256)</f>
        <v>35321.666666666664</v>
      </c>
      <c r="G362" s="93">
        <f>AVERAGE(Every_Mth!N3961,Every_Mth!N4020,Every_Mth!N4079,Every_Mth!N4138,Every_Mth!N4197,Every_Mth!N4256,Every_Mth!N4315,Every_Mth!N4374,Every_Mth!N4433,Every_Mth!N4492,Every_Mth!N4551,Every_Mth!N4610)</f>
        <v>67606</v>
      </c>
      <c r="H362" s="61">
        <f>AVERAGE(Every_Mth!N3607,Every_Mth!N3666,Every_Mth!N3725,Every_Mth!N3784,Every_Mth!N3843,Every_Mth!N3902,Every_Mth!N3961,Every_Mth!N4020,Every_Mth!N4079,Every_Mth!N4138,Every_Mth!N4197,Every_Mth!N4256)</f>
        <v>70145.583333333328</v>
      </c>
      <c r="I362" s="48">
        <v>7668</v>
      </c>
      <c r="J362" s="48">
        <v>47074</v>
      </c>
      <c r="K362" s="48">
        <v>34039</v>
      </c>
      <c r="L362" s="48"/>
      <c r="M362" s="26"/>
      <c r="N362" s="110">
        <v>71491</v>
      </c>
      <c r="O362" s="110">
        <v>6080</v>
      </c>
      <c r="P362" s="110">
        <v>35864</v>
      </c>
      <c r="Q362" s="110">
        <v>25344</v>
      </c>
      <c r="R362" s="110">
        <v>14726</v>
      </c>
      <c r="S362" s="19">
        <v>4.4999999999999998E-2</v>
      </c>
      <c r="T362" s="48"/>
    </row>
    <row r="363" spans="1:20" s="87" customFormat="1">
      <c r="A363" s="87" t="s">
        <v>170</v>
      </c>
      <c r="B363" s="14" t="s">
        <v>74</v>
      </c>
      <c r="C363" s="14">
        <v>2017</v>
      </c>
      <c r="D363" s="14" t="s">
        <v>245</v>
      </c>
      <c r="E363" s="193">
        <f>AVERAGE(Every_Mth!M3962,Every_Mth!M4021,Every_Mth!M4080,Every_Mth!M4139,Every_Mth!M4198,Every_Mth!M4257,Every_Mth!M4316,Every_Mth!M4375,Every_Mth!M4434,Every_Mth!M4493,Every_Mth!M4552,Every_Mth!M4611)</f>
        <v>9995.8333333333339</v>
      </c>
      <c r="F363" s="61">
        <f>AVERAGE(Every_Mth!M3608,Every_Mth!M3667,Every_Mth!M3726,Every_Mth!M3785,Every_Mth!M3844,Every_Mth!M3903,Every_Mth!M3962,Every_Mth!M4021,Every_Mth!M4080,Every_Mth!M4139,Every_Mth!M4198,Every_Mth!M4257)</f>
        <v>9994.5</v>
      </c>
      <c r="G363" s="93">
        <f>AVERAGE(Every_Mth!N3962,Every_Mth!N4021,Every_Mth!N4080,Every_Mth!N4139,Every_Mth!N4198,Every_Mth!N4257,Every_Mth!N4316,Every_Mth!N4375,Every_Mth!N4434,Every_Mth!N4493,Every_Mth!N4552,Every_Mth!N4611)</f>
        <v>18445.666666666668</v>
      </c>
      <c r="H363" s="61">
        <f>AVERAGE(Every_Mth!N3608,Every_Mth!N3667,Every_Mth!N3726,Every_Mth!N3785,Every_Mth!N3844,Every_Mth!N3903,Every_Mth!N3962,Every_Mth!N4021,Every_Mth!N4080,Every_Mth!N4139,Every_Mth!N4198,Every_Mth!N4257)</f>
        <v>19071.333333333332</v>
      </c>
      <c r="I363" s="48">
        <v>1808</v>
      </c>
      <c r="J363" s="48">
        <v>10777</v>
      </c>
      <c r="K363" s="48">
        <v>6293</v>
      </c>
      <c r="L363" s="48"/>
      <c r="M363" s="26"/>
      <c r="N363" s="110">
        <v>19549</v>
      </c>
      <c r="O363" s="110">
        <v>1435</v>
      </c>
      <c r="P363" s="110">
        <v>8311</v>
      </c>
      <c r="Q363" s="110">
        <v>4687</v>
      </c>
      <c r="R363" s="110">
        <v>5077</v>
      </c>
      <c r="S363" s="19">
        <v>0.05</v>
      </c>
      <c r="T363" s="48"/>
    </row>
    <row r="364" spans="1:20">
      <c r="A364" s="87" t="s">
        <v>171</v>
      </c>
      <c r="B364" s="14" t="s">
        <v>75</v>
      </c>
      <c r="C364" s="14">
        <v>2017</v>
      </c>
      <c r="D364" s="14" t="s">
        <v>245</v>
      </c>
      <c r="E364" s="193">
        <f>AVERAGE(Every_Mth!M3963,Every_Mth!M4022,Every_Mth!M4081,Every_Mth!M4140,Every_Mth!M4199,Every_Mth!M4258,Every_Mth!M4317,Every_Mth!M4376,Every_Mth!M4435,Every_Mth!M4494,Every_Mth!M4553,Every_Mth!M4612)</f>
        <v>6014.5</v>
      </c>
      <c r="F364" s="61">
        <f>AVERAGE(Every_Mth!M3609,Every_Mth!M3668,Every_Mth!M3727,Every_Mth!M3786,Every_Mth!M3845,Every_Mth!M3904,Every_Mth!M3963,Every_Mth!M4022,Every_Mth!M4081,Every_Mth!M4140,Every_Mth!M4199,Every_Mth!M4317)</f>
        <v>5984.416666666667</v>
      </c>
      <c r="G364" s="93">
        <f>AVERAGE(Every_Mth!N3963,Every_Mth!N4022,Every_Mth!N4081,Every_Mth!N4140,Every_Mth!N4199,Every_Mth!N4258,Every_Mth!N4317,Every_Mth!N4376,Every_Mth!N4435,Every_Mth!N4494,Every_Mth!N4553,Every_Mth!N4612)</f>
        <v>12921.25</v>
      </c>
      <c r="H364" s="61">
        <f>AVERAGE(Every_Mth!N3609,Every_Mth!N3668,Every_Mth!N3727,Every_Mth!N3786,Every_Mth!N3845,Every_Mth!N3904,Every_Mth!N3963,Every_Mth!N4022,Every_Mth!N4081,Every_Mth!N4140,Every_Mth!N4199,Every_Mth!N4317)</f>
        <v>12919.083333333334</v>
      </c>
      <c r="I364" s="48">
        <v>780</v>
      </c>
      <c r="J364" s="48">
        <v>7501</v>
      </c>
      <c r="K364" s="48">
        <v>1693</v>
      </c>
      <c r="L364" s="48"/>
      <c r="M364" s="26"/>
      <c r="N364" s="110">
        <v>13262</v>
      </c>
      <c r="O364" s="110">
        <v>619</v>
      </c>
      <c r="P364" s="110">
        <v>6186</v>
      </c>
      <c r="Q364" s="110">
        <v>1337</v>
      </c>
      <c r="R364" s="110">
        <v>3621</v>
      </c>
      <c r="S364" s="19">
        <v>7.4999999999999997E-2</v>
      </c>
      <c r="T364" s="48"/>
    </row>
    <row r="365" spans="1:20">
      <c r="A365" s="51" t="s">
        <v>172</v>
      </c>
      <c r="B365" s="14" t="s">
        <v>66</v>
      </c>
      <c r="C365" s="14">
        <v>2018</v>
      </c>
      <c r="D365" s="14" t="s">
        <v>329</v>
      </c>
      <c r="E365" s="48">
        <f>AVERAGE(Every_Mth!M719,Every_Mth!M778,Every_Mth!M837,Every_Mth!M896,Every_Mth!M955,Every_Mth!M1014,Every_Mth!M1073,Every_Mth!M1132,Every_Mth!M1191,Every_Mth!M1250,Every_Mth!M1309,Every_Mth!M1368)</f>
        <v>1946340.9166666667</v>
      </c>
      <c r="F365" s="194">
        <f>AVERAGE(Every_Mth!M365,Every_Mth!M424,Every_Mth!M483,Every_Mth!M542,Every_Mth!M601,Every_Mth!M660,Every_Mth!M719,Every_Mth!M778,Every_Mth!M837,Every_Mth!M896,Every_Mth!M955,Every_Mth!M1014)</f>
        <v>1898515.9166666667</v>
      </c>
      <c r="G365" s="48"/>
      <c r="H365" s="194"/>
      <c r="I365" s="48"/>
      <c r="J365" s="48"/>
      <c r="K365" s="48"/>
      <c r="L365" s="48"/>
      <c r="M365" s="26"/>
      <c r="N365" s="110">
        <v>4009061</v>
      </c>
      <c r="O365" s="110">
        <v>322094</v>
      </c>
      <c r="P365" s="110">
        <v>1913457</v>
      </c>
      <c r="Q365" s="110">
        <v>1093944</v>
      </c>
      <c r="R365" s="110"/>
      <c r="S365" s="19"/>
      <c r="T365" s="48"/>
    </row>
    <row r="366" spans="1:20">
      <c r="A366" s="51" t="s">
        <v>173</v>
      </c>
      <c r="B366" s="14" t="s">
        <v>74</v>
      </c>
      <c r="C366" s="14">
        <v>2018</v>
      </c>
      <c r="D366" s="14" t="s">
        <v>329</v>
      </c>
      <c r="E366" s="48">
        <f>AVERAGE(Every_Mth!M720,Every_Mth!M779,Every_Mth!M838,Every_Mth!M897,Every_Mth!M956,Every_Mth!M1015,Every_Mth!M1074,Every_Mth!M1133,Every_Mth!M1192,Every_Mth!M1251,Every_Mth!M1310,Every_Mth!M1369)</f>
        <v>63464.25</v>
      </c>
      <c r="F366" s="194">
        <f>AVERAGE(Every_Mth!M366,Every_Mth!M425,Every_Mth!M484,Every_Mth!M543,Every_Mth!M602,Every_Mth!M661,Every_Mth!M720,Every_Mth!M779,Every_Mth!M838,Every_Mth!M897,Every_Mth!M956,Every_Mth!M1015)</f>
        <v>62847.666666666664</v>
      </c>
      <c r="G366" s="48"/>
      <c r="H366" s="194"/>
      <c r="I366" s="48"/>
      <c r="J366" s="48"/>
      <c r="K366" s="48"/>
      <c r="L366" s="48"/>
      <c r="M366" s="26"/>
      <c r="N366" s="110">
        <v>103428</v>
      </c>
      <c r="O366" s="110">
        <v>11501</v>
      </c>
      <c r="P366" s="110">
        <v>44043</v>
      </c>
      <c r="Q366" s="110">
        <v>30654</v>
      </c>
      <c r="R366" s="110"/>
      <c r="S366" s="19"/>
      <c r="T366" s="48"/>
    </row>
    <row r="367" spans="1:20">
      <c r="A367" s="51" t="s">
        <v>174</v>
      </c>
      <c r="B367" s="14" t="s">
        <v>75</v>
      </c>
      <c r="C367" s="14">
        <v>2018</v>
      </c>
      <c r="D367" s="14" t="s">
        <v>329</v>
      </c>
      <c r="E367" s="48">
        <f>AVERAGE(Every_Mth!M721,Every_Mth!M780,Every_Mth!M839,Every_Mth!M898,Every_Mth!M957,Every_Mth!M1016,Every_Mth!M1075,Every_Mth!M1134,Every_Mth!M1193,Every_Mth!M1252,Every_Mth!M1311,Every_Mth!M1370)</f>
        <v>88.916666666666671</v>
      </c>
      <c r="F367" s="194">
        <f>AVERAGE(Every_Mth!M367,Every_Mth!M426,Every_Mth!M485,Every_Mth!M544,Every_Mth!M603,Every_Mth!M662,Every_Mth!M721,Every_Mth!M780,Every_Mth!M839,Every_Mth!M898,Every_Mth!M957,Every_Mth!M1016)</f>
        <v>82.083333333333329</v>
      </c>
      <c r="G367" s="48"/>
      <c r="H367" s="194"/>
      <c r="I367" s="48"/>
      <c r="J367" s="48"/>
      <c r="K367" s="48"/>
      <c r="L367" s="48"/>
      <c r="M367" s="26"/>
      <c r="N367" s="110">
        <v>121</v>
      </c>
      <c r="O367" s="110">
        <v>14</v>
      </c>
      <c r="P367" s="110">
        <v>39</v>
      </c>
      <c r="Q367" s="110">
        <v>0</v>
      </c>
      <c r="R367" s="110"/>
      <c r="S367" s="19"/>
      <c r="T367" s="48"/>
    </row>
    <row r="368" spans="1:20">
      <c r="A368" s="51" t="s">
        <v>175</v>
      </c>
      <c r="B368" s="14" t="s">
        <v>75</v>
      </c>
      <c r="C368" s="14">
        <v>2018</v>
      </c>
      <c r="D368" s="14" t="s">
        <v>329</v>
      </c>
      <c r="E368" s="48">
        <f>AVERAGE(Every_Mth!M722,Every_Mth!M781,Every_Mth!M840,Every_Mth!M899,Every_Mth!M958,Every_Mth!M1017,Every_Mth!M1076,Every_Mth!M1135,Every_Mth!M1194,Every_Mth!M1253,Every_Mth!M1312,Every_Mth!M1371)</f>
        <v>1699</v>
      </c>
      <c r="F368" s="48">
        <f>AVERAGE(Every_Mth!M368,Every_Mth!M427,Every_Mth!M486,Every_Mth!M545,Every_Mth!M604,Every_Mth!M663,Every_Mth!M722,Every_Mth!M781,Every_Mth!M840,Every_Mth!M899,Every_Mth!M958,Every_Mth!M1017)</f>
        <v>1720.1666666666667</v>
      </c>
      <c r="G368" s="48"/>
      <c r="H368" s="48"/>
      <c r="I368" s="48"/>
      <c r="J368" s="48"/>
      <c r="K368" s="48"/>
      <c r="L368" s="48"/>
      <c r="M368" s="26"/>
      <c r="N368" s="110">
        <v>2741</v>
      </c>
      <c r="O368" s="110">
        <v>323</v>
      </c>
      <c r="P368" s="110">
        <v>973</v>
      </c>
      <c r="Q368" s="110">
        <v>64</v>
      </c>
      <c r="R368" s="110"/>
      <c r="T368" s="48"/>
    </row>
    <row r="369" spans="1:20">
      <c r="A369" s="51" t="s">
        <v>176</v>
      </c>
      <c r="B369" s="14" t="s">
        <v>75</v>
      </c>
      <c r="C369" s="14">
        <v>2018</v>
      </c>
      <c r="D369" s="14" t="s">
        <v>329</v>
      </c>
      <c r="E369" s="48">
        <f>AVERAGE(Every_Mth!M723,Every_Mth!M782,Every_Mth!M841,Every_Mth!M900,Every_Mth!M959,Every_Mth!M1018,Every_Mth!M1077,Every_Mth!M1136,Every_Mth!M1195,Every_Mth!M1254,Every_Mth!M1313,Every_Mth!M1372)</f>
        <v>14614.083333333334</v>
      </c>
      <c r="F369" s="48">
        <f>AVERAGE(Every_Mth!M369,Every_Mth!M428,Every_Mth!M487,Every_Mth!M546,Every_Mth!M605,Every_Mth!M664,Every_Mth!M723,Every_Mth!M782,Every_Mth!M841,Every_Mth!M900,Every_Mth!M959,Every_Mth!M1018)</f>
        <v>14297.166666666666</v>
      </c>
      <c r="G369" s="48"/>
      <c r="H369" s="48"/>
      <c r="I369" s="48"/>
      <c r="J369" s="48"/>
      <c r="K369" s="48"/>
      <c r="L369" s="48"/>
      <c r="M369" s="26"/>
      <c r="N369" s="110">
        <v>31270</v>
      </c>
      <c r="O369" s="110">
        <v>2273</v>
      </c>
      <c r="P369" s="110">
        <v>11692</v>
      </c>
      <c r="Q369" s="110">
        <v>2010</v>
      </c>
      <c r="R369" s="110"/>
      <c r="T369" s="48"/>
    </row>
    <row r="370" spans="1:20">
      <c r="A370" s="51" t="s">
        <v>177</v>
      </c>
      <c r="B370" s="14" t="s">
        <v>75</v>
      </c>
      <c r="C370" s="14">
        <v>2018</v>
      </c>
      <c r="D370" s="14" t="s">
        <v>329</v>
      </c>
      <c r="E370" s="48">
        <f>AVERAGE(Every_Mth!M724,Every_Mth!M783,Every_Mth!M842,Every_Mth!M901,Every_Mth!M960,Every_Mth!M1019,Every_Mth!M1078,Every_Mth!M1137,Every_Mth!M1196,Every_Mth!M1255,Every_Mth!M1314,Every_Mth!M1373)</f>
        <v>2574.5</v>
      </c>
      <c r="F370" s="48">
        <f>AVERAGE(Every_Mth!M370,Every_Mth!M429,Every_Mth!M488,Every_Mth!M547,Every_Mth!M606,Every_Mth!M665,Every_Mth!M724,Every_Mth!M783,Every_Mth!M842,Every_Mth!M901,Every_Mth!M960,Every_Mth!M1019)</f>
        <v>2543.1666666666665</v>
      </c>
      <c r="G370" s="48"/>
      <c r="H370" s="48"/>
      <c r="I370" s="48"/>
      <c r="J370" s="48"/>
      <c r="K370" s="48"/>
      <c r="L370" s="48"/>
      <c r="M370" s="26"/>
      <c r="N370" s="110">
        <v>4955</v>
      </c>
      <c r="O370" s="110">
        <v>620</v>
      </c>
      <c r="P370" s="110">
        <v>1623</v>
      </c>
      <c r="Q370" s="110">
        <v>77</v>
      </c>
      <c r="R370" s="110"/>
      <c r="T370" s="48"/>
    </row>
    <row r="371" spans="1:20">
      <c r="A371" s="51" t="s">
        <v>178</v>
      </c>
      <c r="B371" s="14" t="s">
        <v>75</v>
      </c>
      <c r="C371" s="14">
        <v>2018</v>
      </c>
      <c r="D371" s="14" t="s">
        <v>329</v>
      </c>
      <c r="E371" s="48">
        <f>AVERAGE(Every_Mth!M725,Every_Mth!M784,Every_Mth!M843,Every_Mth!M902,Every_Mth!M961,Every_Mth!M1020,Every_Mth!M1079,Every_Mth!M1138,Every_Mth!M1197,Every_Mth!M1256,Every_Mth!M1315,Every_Mth!M1374)</f>
        <v>712.41666666666663</v>
      </c>
      <c r="F371" s="48">
        <f>AVERAGE(Every_Mth!M371,Every_Mth!M430,Every_Mth!M489,Every_Mth!M548,Every_Mth!M607,Every_Mth!M666,Every_Mth!M725,Every_Mth!M784,Every_Mth!M843,Every_Mth!M902,Every_Mth!M961,Every_Mth!M1020)</f>
        <v>697.33333333333337</v>
      </c>
      <c r="G371" s="48"/>
      <c r="H371" s="48"/>
      <c r="I371" s="48"/>
      <c r="J371" s="48"/>
      <c r="K371" s="48"/>
      <c r="L371" s="48"/>
      <c r="M371" s="26"/>
      <c r="N371" s="110">
        <v>1474</v>
      </c>
      <c r="O371" s="110">
        <v>121</v>
      </c>
      <c r="P371" s="110">
        <v>753</v>
      </c>
      <c r="Q371" s="110">
        <v>381</v>
      </c>
      <c r="R371" s="110"/>
      <c r="T371" s="48"/>
    </row>
    <row r="372" spans="1:20">
      <c r="A372" s="51" t="s">
        <v>179</v>
      </c>
      <c r="B372" s="14" t="s">
        <v>74</v>
      </c>
      <c r="C372" s="14">
        <v>2018</v>
      </c>
      <c r="D372" s="14" t="s">
        <v>329</v>
      </c>
      <c r="E372" s="48">
        <f>AVERAGE(Every_Mth!M726,Every_Mth!M785,Every_Mth!M844,Every_Mth!M903,Every_Mth!M962,Every_Mth!M1021,Every_Mth!M1080,Every_Mth!M1139,Every_Mth!M1198,Every_Mth!M1257,Every_Mth!M1316,Every_Mth!M1375)</f>
        <v>33275.5</v>
      </c>
      <c r="F372" s="48">
        <f>AVERAGE(Every_Mth!M372,Every_Mth!M431,Every_Mth!M490,Every_Mth!M549,Every_Mth!M608,Every_Mth!M667,Every_Mth!M726,Every_Mth!M785,Every_Mth!M844,Every_Mth!M903,Every_Mth!M962,Every_Mth!M1021)</f>
        <v>33232.5</v>
      </c>
      <c r="G372" s="48"/>
      <c r="H372" s="48"/>
      <c r="I372" s="48"/>
      <c r="J372" s="48"/>
      <c r="K372" s="48"/>
      <c r="L372" s="48"/>
      <c r="M372" s="26"/>
      <c r="N372" s="110">
        <v>62002</v>
      </c>
      <c r="O372" s="110">
        <v>5269</v>
      </c>
      <c r="P372" s="110">
        <v>29860</v>
      </c>
      <c r="Q372" s="110">
        <v>12644</v>
      </c>
      <c r="R372" s="110"/>
      <c r="T372" s="48"/>
    </row>
    <row r="373" spans="1:20">
      <c r="A373" s="51" t="s">
        <v>180</v>
      </c>
      <c r="B373" s="14" t="s">
        <v>75</v>
      </c>
      <c r="C373" s="14">
        <v>2018</v>
      </c>
      <c r="D373" s="14" t="s">
        <v>329</v>
      </c>
      <c r="E373" s="48">
        <f>AVERAGE(Every_Mth!M727,Every_Mth!M786,Every_Mth!M845,Every_Mth!M904,Every_Mth!M963,Every_Mth!M1022,Every_Mth!M1081,Every_Mth!M1140,Every_Mth!M1199,Every_Mth!M1258,Every_Mth!M1317,Every_Mth!M1376)</f>
        <v>2526.1666666666665</v>
      </c>
      <c r="F373" s="48">
        <f>AVERAGE(Every_Mth!M373,Every_Mth!M432,Every_Mth!M491,Every_Mth!M550,Every_Mth!M609,Every_Mth!M668,Every_Mth!M727,Every_Mth!M786,Every_Mth!M845,Every_Mth!M904,Every_Mth!M963,Every_Mth!M1022)</f>
        <v>2571.1666666666665</v>
      </c>
      <c r="G373" s="48"/>
      <c r="H373" s="48"/>
      <c r="I373" s="48"/>
      <c r="J373" s="48"/>
      <c r="K373" s="48"/>
      <c r="L373" s="48"/>
      <c r="M373" s="26"/>
      <c r="N373" s="110">
        <v>5025</v>
      </c>
      <c r="O373" s="110">
        <v>328</v>
      </c>
      <c r="P373" s="110">
        <v>2009</v>
      </c>
      <c r="Q373" s="110">
        <v>192</v>
      </c>
      <c r="R373" s="110"/>
      <c r="T373" s="48"/>
    </row>
    <row r="374" spans="1:20">
      <c r="A374" s="51" t="s">
        <v>181</v>
      </c>
      <c r="B374" s="14" t="s">
        <v>75</v>
      </c>
      <c r="C374" s="14">
        <v>2018</v>
      </c>
      <c r="D374" s="14" t="s">
        <v>329</v>
      </c>
      <c r="E374" s="48">
        <f>AVERAGE(Every_Mth!M728,Every_Mth!M787,Every_Mth!M846,Every_Mth!M905,Every_Mth!M964,Every_Mth!M1023,Every_Mth!M1082,Every_Mth!M1141,Every_Mth!M1200,Every_Mth!M1259,Every_Mth!M1318,Every_Mth!M1377)</f>
        <v>6369.666666666667</v>
      </c>
      <c r="F374" s="48">
        <f>AVERAGE(Every_Mth!M374,Every_Mth!M433,Every_Mth!M492,Every_Mth!M551,Every_Mth!M610,Every_Mth!M669,Every_Mth!M728,Every_Mth!M787,Every_Mth!M846,Every_Mth!M905,Every_Mth!M964,Every_Mth!M1023)</f>
        <v>6299.75</v>
      </c>
      <c r="G374" s="48"/>
      <c r="H374" s="48"/>
      <c r="I374" s="48"/>
      <c r="J374" s="48"/>
      <c r="K374" s="48"/>
      <c r="L374" s="48"/>
      <c r="M374" s="26"/>
      <c r="N374" s="110">
        <v>11279</v>
      </c>
      <c r="O374" s="110">
        <v>1272</v>
      </c>
      <c r="P374" s="110">
        <v>4054</v>
      </c>
      <c r="Q374" s="110">
        <v>665</v>
      </c>
      <c r="R374" s="110"/>
      <c r="T374" s="48"/>
    </row>
    <row r="375" spans="1:20">
      <c r="A375" s="87" t="s">
        <v>123</v>
      </c>
      <c r="B375" s="14" t="s">
        <v>74</v>
      </c>
      <c r="C375" s="14">
        <v>2018</v>
      </c>
      <c r="D375" s="14" t="s">
        <v>329</v>
      </c>
      <c r="E375" s="48">
        <f>AVERAGE(Every_Mth!M729,Every_Mth!M788,Every_Mth!M847,Every_Mth!M906,Every_Mth!M965,Every_Mth!M1024,Every_Mth!M1083,Every_Mth!M1142,Every_Mth!M1201,Every_Mth!M1260,Every_Mth!M1319,Every_Mth!M1378)</f>
        <v>91823.916666666672</v>
      </c>
      <c r="F375" s="48">
        <f>AVERAGE(Every_Mth!M375,Every_Mth!M434,Every_Mth!M493,Every_Mth!M552,Every_Mth!M611,Every_Mth!M670,Every_Mth!M729,Every_Mth!M788,Every_Mth!M847,Every_Mth!M906,Every_Mth!M965,Every_Mth!M1024)</f>
        <v>90446.916666666672</v>
      </c>
      <c r="G375" s="48"/>
      <c r="H375" s="48"/>
      <c r="I375" s="48"/>
      <c r="J375" s="48"/>
      <c r="K375" s="48"/>
      <c r="L375" s="48"/>
      <c r="M375" s="26"/>
      <c r="N375" s="110">
        <v>212769</v>
      </c>
      <c r="O375" s="110">
        <v>9095</v>
      </c>
      <c r="P375" s="110">
        <v>112941</v>
      </c>
      <c r="Q375" s="110">
        <v>48747</v>
      </c>
      <c r="R375" s="110"/>
      <c r="T375" s="48"/>
    </row>
    <row r="376" spans="1:20">
      <c r="A376" s="87" t="s">
        <v>124</v>
      </c>
      <c r="B376" s="14" t="s">
        <v>75</v>
      </c>
      <c r="C376" s="14">
        <v>2018</v>
      </c>
      <c r="D376" s="14" t="s">
        <v>329</v>
      </c>
      <c r="E376" s="48">
        <f>AVERAGE(Every_Mth!M730,Every_Mth!M789,Every_Mth!M848,Every_Mth!M907,Every_Mth!M966,Every_Mth!M1025,Every_Mth!M1084,Every_Mth!M1143,Every_Mth!M1202,Every_Mth!M1261,Every_Mth!M1320,Every_Mth!M1379)</f>
        <v>1424.5</v>
      </c>
      <c r="F376" s="48">
        <f>AVERAGE(Every_Mth!M376,Every_Mth!M435,Every_Mth!M494,Every_Mth!M553,Every_Mth!M612,Every_Mth!M671,Every_Mth!M730,Every_Mth!M789,Every_Mth!M848,Every_Mth!M907,Every_Mth!M966,Every_Mth!M1025)</f>
        <v>1414.9166666666667</v>
      </c>
      <c r="G376" s="48"/>
      <c r="H376" s="48"/>
      <c r="I376" s="48"/>
      <c r="J376" s="48"/>
      <c r="K376" s="48"/>
      <c r="L376" s="48"/>
      <c r="M376" s="26"/>
      <c r="N376" s="110">
        <v>3431</v>
      </c>
      <c r="O376" s="110">
        <v>244</v>
      </c>
      <c r="P376" s="110">
        <v>1670</v>
      </c>
      <c r="Q376" s="110">
        <v>520</v>
      </c>
      <c r="R376" s="110"/>
      <c r="T376" s="48"/>
    </row>
    <row r="377" spans="1:20">
      <c r="A377" s="87" t="s">
        <v>125</v>
      </c>
      <c r="B377" s="14" t="s">
        <v>75</v>
      </c>
      <c r="C377" s="14">
        <v>2018</v>
      </c>
      <c r="D377" s="14" t="s">
        <v>329</v>
      </c>
      <c r="E377" s="48">
        <f>AVERAGE(Every_Mth!M731,Every_Mth!M790,Every_Mth!M849,Every_Mth!M908,Every_Mth!M967,Every_Mth!M1026,Every_Mth!M1085,Every_Mth!M1144,Every_Mth!M1203,Every_Mth!M1262,Every_Mth!M1321,Every_Mth!M1380)</f>
        <v>8652.5</v>
      </c>
      <c r="F377" s="48">
        <f>AVERAGE(Every_Mth!M377,Every_Mth!M436,Every_Mth!M495,Every_Mth!M554,Every_Mth!M613,Every_Mth!M672,Every_Mth!M731,Every_Mth!M790,Every_Mth!M849,Every_Mth!M908,Every_Mth!M967,Every_Mth!M1026)</f>
        <v>8283.6666666666661</v>
      </c>
      <c r="G377" s="48"/>
      <c r="H377" s="48"/>
      <c r="I377" s="48"/>
      <c r="J377" s="48"/>
      <c r="K377" s="48"/>
      <c r="L377" s="48"/>
      <c r="M377" s="26"/>
      <c r="N377" s="110">
        <v>20001</v>
      </c>
      <c r="O377" s="110">
        <v>1663</v>
      </c>
      <c r="P377" s="110">
        <v>6579</v>
      </c>
      <c r="Q377" s="110">
        <v>756</v>
      </c>
      <c r="R377" s="110"/>
      <c r="T377" s="48"/>
    </row>
    <row r="378" spans="1:20">
      <c r="A378" s="87" t="s">
        <v>126</v>
      </c>
      <c r="B378" s="14" t="s">
        <v>75</v>
      </c>
      <c r="C378" s="14">
        <v>2018</v>
      </c>
      <c r="D378" s="14" t="s">
        <v>329</v>
      </c>
      <c r="E378" s="48">
        <f>AVERAGE(Every_Mth!M732,Every_Mth!M791,Every_Mth!M850,Every_Mth!M909,Every_Mth!M968,Every_Mth!M1027,Every_Mth!M1086,Every_Mth!M1145,Every_Mth!M1204,Every_Mth!M1263,Every_Mth!M1322,Every_Mth!M1381)</f>
        <v>14566.916666666666</v>
      </c>
      <c r="F378" s="48">
        <f>AVERAGE(Every_Mth!M378,Every_Mth!M437,Every_Mth!M496,Every_Mth!M555,Every_Mth!M614,Every_Mth!M673,Every_Mth!M732,Every_Mth!M791,Every_Mth!M850,Every_Mth!M909,Every_Mth!M968,Every_Mth!M1027)</f>
        <v>14327</v>
      </c>
      <c r="G378" s="48"/>
      <c r="H378" s="48"/>
      <c r="I378" s="48"/>
      <c r="J378" s="48"/>
      <c r="K378" s="48"/>
      <c r="L378" s="48"/>
      <c r="M378" s="26"/>
      <c r="N378" s="110">
        <v>40224</v>
      </c>
      <c r="O378" s="110">
        <v>3134</v>
      </c>
      <c r="P378" s="110">
        <v>18884</v>
      </c>
      <c r="Q378" s="110">
        <v>20717</v>
      </c>
      <c r="R378" s="110"/>
      <c r="T378" s="48"/>
    </row>
    <row r="379" spans="1:20">
      <c r="A379" s="87" t="s">
        <v>127</v>
      </c>
      <c r="B379" s="14" t="s">
        <v>75</v>
      </c>
      <c r="C379" s="14">
        <v>2018</v>
      </c>
      <c r="D379" s="14" t="s">
        <v>329</v>
      </c>
      <c r="E379" s="48">
        <f>AVERAGE(Every_Mth!M733,Every_Mth!M792,Every_Mth!M851,Every_Mth!M910,Every_Mth!M969,Every_Mth!M1028,Every_Mth!M1087,Every_Mth!M1146,Every_Mth!M1205,Every_Mth!M1264,Every_Mth!M1323,Every_Mth!M1382)</f>
        <v>1019.0833333333334</v>
      </c>
      <c r="F379" s="48">
        <f>AVERAGE(Every_Mth!M379,Every_Mth!M438,Every_Mth!M497,Every_Mth!M556,Every_Mth!M615,Every_Mth!M674,Every_Mth!M733,Every_Mth!M792,Every_Mth!M851,Every_Mth!M910,Every_Mth!M969,Every_Mth!M1028)</f>
        <v>994.58333333333337</v>
      </c>
      <c r="G379" s="48"/>
      <c r="H379" s="48"/>
      <c r="I379" s="48"/>
      <c r="J379" s="48"/>
      <c r="K379" s="48"/>
      <c r="L379" s="48"/>
      <c r="M379" s="26"/>
      <c r="N379" s="110">
        <v>1943</v>
      </c>
      <c r="O379" s="110">
        <v>218</v>
      </c>
      <c r="P379" s="110">
        <v>764</v>
      </c>
      <c r="Q379" s="110">
        <v>148</v>
      </c>
      <c r="R379" s="110"/>
      <c r="T379" s="48"/>
    </row>
    <row r="380" spans="1:20">
      <c r="A380" s="87" t="s">
        <v>128</v>
      </c>
      <c r="B380" s="14" t="s">
        <v>75</v>
      </c>
      <c r="C380" s="14">
        <v>2018</v>
      </c>
      <c r="D380" s="14" t="s">
        <v>329</v>
      </c>
      <c r="E380" s="48">
        <f>AVERAGE(Every_Mth!M734,Every_Mth!M793,Every_Mth!M852,Every_Mth!M911,Every_Mth!M970,Every_Mth!M1029,Every_Mth!M1088,Every_Mth!M1147,Every_Mth!M1206,Every_Mth!M1265,Every_Mth!M1324,Every_Mth!M1383)</f>
        <v>59492.25</v>
      </c>
      <c r="F380" s="48">
        <f>AVERAGE(Every_Mth!M380,Every_Mth!M439,Every_Mth!M498,Every_Mth!M557,Every_Mth!M616,Every_Mth!M675,Every_Mth!M734,Every_Mth!M793,Every_Mth!M852,Every_Mth!M911,Every_Mth!M970,Every_Mth!M1029)</f>
        <v>58839.5</v>
      </c>
      <c r="G380" s="48"/>
      <c r="H380" s="48"/>
      <c r="I380" s="48"/>
      <c r="J380" s="48"/>
      <c r="K380" s="48"/>
      <c r="L380" s="48"/>
      <c r="M380" s="26"/>
      <c r="N380" s="110">
        <v>156359</v>
      </c>
      <c r="O380" s="110">
        <v>8501</v>
      </c>
      <c r="P380" s="110">
        <v>83589</v>
      </c>
      <c r="Q380" s="110">
        <v>33485</v>
      </c>
      <c r="R380" s="110"/>
      <c r="T380" s="48"/>
    </row>
    <row r="381" spans="1:20">
      <c r="A381" s="87" t="s">
        <v>129</v>
      </c>
      <c r="B381" s="14" t="s">
        <v>75</v>
      </c>
      <c r="C381" s="14">
        <v>2018</v>
      </c>
      <c r="D381" s="14" t="s">
        <v>329</v>
      </c>
      <c r="E381" s="48">
        <f>AVERAGE(Every_Mth!M735,Every_Mth!M794,Every_Mth!M853,Every_Mth!M912,Every_Mth!M971,Every_Mth!M1030,Every_Mth!M1089,Every_Mth!M1148,Every_Mth!M1207,Every_Mth!M1266,Every_Mth!M1325,Every_Mth!M1384)</f>
        <v>9914</v>
      </c>
      <c r="F381" s="48">
        <f>AVERAGE(Every_Mth!M381,Every_Mth!M440,Every_Mth!M499,Every_Mth!M558,Every_Mth!M617,Every_Mth!M676,Every_Mth!M735,Every_Mth!M794,Every_Mth!M853,Every_Mth!M912,Every_Mth!M971,Every_Mth!M1030)</f>
        <v>9779.5</v>
      </c>
      <c r="G381" s="48"/>
      <c r="H381" s="48"/>
      <c r="I381" s="48"/>
      <c r="J381" s="48"/>
      <c r="K381" s="48"/>
      <c r="L381" s="48"/>
      <c r="M381" s="26"/>
      <c r="N381" s="110">
        <v>23349</v>
      </c>
      <c r="O381" s="110">
        <v>1183</v>
      </c>
      <c r="P381" s="110">
        <v>11878</v>
      </c>
      <c r="Q381" s="110">
        <v>5024</v>
      </c>
      <c r="R381" s="110"/>
      <c r="T381" s="48"/>
    </row>
    <row r="382" spans="1:20">
      <c r="A382" s="87" t="s">
        <v>130</v>
      </c>
      <c r="B382" s="14" t="s">
        <v>75</v>
      </c>
      <c r="C382" s="14">
        <v>2018</v>
      </c>
      <c r="D382" s="14" t="s">
        <v>329</v>
      </c>
      <c r="E382" s="48">
        <f>AVERAGE(Every_Mth!M736,Every_Mth!M795,Every_Mth!M854,Every_Mth!M913,Every_Mth!M972,Every_Mth!M1031,Every_Mth!M1090,Every_Mth!M1149,Every_Mth!M1208,Every_Mth!M1267,Every_Mth!M1326,Every_Mth!M1385)</f>
        <v>5169.333333333333</v>
      </c>
      <c r="F382" s="48">
        <f>AVERAGE(Every_Mth!M382,Every_Mth!M441,Every_Mth!M500,Every_Mth!M559,Every_Mth!M618,Every_Mth!M677,Every_Mth!M736,Every_Mth!M795,Every_Mth!M854,Every_Mth!M913,Every_Mth!M972,Every_Mth!M1031)</f>
        <v>5125.833333333333</v>
      </c>
      <c r="G382" s="48"/>
      <c r="H382" s="48"/>
      <c r="I382" s="48"/>
      <c r="J382" s="48"/>
      <c r="K382" s="48"/>
      <c r="L382" s="48"/>
      <c r="M382" s="26"/>
      <c r="N382" s="110">
        <v>14094</v>
      </c>
      <c r="O382" s="110">
        <v>1565</v>
      </c>
      <c r="P382" s="110">
        <v>5131</v>
      </c>
      <c r="Q382" s="110">
        <v>1278</v>
      </c>
      <c r="R382" s="110"/>
      <c r="T382" s="48"/>
    </row>
    <row r="383" spans="1:20">
      <c r="A383" s="87" t="s">
        <v>131</v>
      </c>
      <c r="B383" s="14" t="s">
        <v>75</v>
      </c>
      <c r="C383" s="14">
        <v>2018</v>
      </c>
      <c r="D383" s="14" t="s">
        <v>329</v>
      </c>
      <c r="E383" s="48">
        <f>AVERAGE(Every_Mth!M737,Every_Mth!M796,Every_Mth!M855,Every_Mth!M914,Every_Mth!M973,Every_Mth!M1032,Every_Mth!M1091,Every_Mth!M1150,Every_Mth!M1209,Every_Mth!M1268,Every_Mth!M1327,Every_Mth!M1386)</f>
        <v>1430.25</v>
      </c>
      <c r="F383" s="48">
        <f>AVERAGE(Every_Mth!M383,Every_Mth!M442,Every_Mth!M501,Every_Mth!M560,Every_Mth!M619,Every_Mth!M678,Every_Mth!M737,Every_Mth!M796,Every_Mth!M855,Every_Mth!M914,Every_Mth!M973,Every_Mth!M1032)</f>
        <v>1410.6666666666667</v>
      </c>
      <c r="G383" s="48"/>
      <c r="H383" s="48"/>
      <c r="I383" s="48"/>
      <c r="J383" s="48"/>
      <c r="K383" s="48"/>
      <c r="L383" s="48"/>
      <c r="M383" s="26"/>
      <c r="N383" s="110">
        <v>2919</v>
      </c>
      <c r="O383" s="110">
        <v>227</v>
      </c>
      <c r="P383" s="110">
        <v>1201</v>
      </c>
      <c r="Q383" s="110">
        <v>51</v>
      </c>
      <c r="R383" s="110"/>
      <c r="T383" s="48"/>
    </row>
    <row r="384" spans="1:20">
      <c r="A384" s="87" t="s">
        <v>132</v>
      </c>
      <c r="B384" s="14" t="s">
        <v>76</v>
      </c>
      <c r="C384" s="14">
        <v>2018</v>
      </c>
      <c r="D384" s="14" t="s">
        <v>329</v>
      </c>
      <c r="E384" s="48">
        <f>AVERAGE(Every_Mth!M738,Every_Mth!M797,Every_Mth!M856,Every_Mth!M915,Every_Mth!M974,Every_Mth!M1033,Every_Mth!M1092,Every_Mth!M1151,Every_Mth!M1210,Every_Mth!M1269,Every_Mth!M1328,Every_Mth!M1387)</f>
        <v>555795.16666666663</v>
      </c>
      <c r="F384" s="48">
        <f>AVERAGE(Every_Mth!M384,Every_Mth!M443,Every_Mth!M502,Every_Mth!M561,Every_Mth!M620,Every_Mth!M679,Every_Mth!M738,Every_Mth!M797,Every_Mth!M856,Every_Mth!M915,Every_Mth!M974,Every_Mth!M1033)</f>
        <v>539760</v>
      </c>
      <c r="G384" s="48"/>
      <c r="H384" s="48"/>
      <c r="I384" s="48"/>
      <c r="J384" s="48"/>
      <c r="K384" s="48"/>
      <c r="L384" s="48"/>
      <c r="M384" s="26"/>
      <c r="N384" s="110">
        <v>1098306</v>
      </c>
      <c r="O384" s="110">
        <v>91132</v>
      </c>
      <c r="P384" s="110">
        <v>520268</v>
      </c>
      <c r="Q384" s="110">
        <v>363721</v>
      </c>
      <c r="R384" s="110"/>
      <c r="T384" s="48"/>
    </row>
    <row r="385" spans="1:20">
      <c r="A385" s="87" t="s">
        <v>133</v>
      </c>
      <c r="B385" s="14" t="s">
        <v>75</v>
      </c>
      <c r="C385" s="14">
        <v>2018</v>
      </c>
      <c r="D385" s="14" t="s">
        <v>329</v>
      </c>
      <c r="E385" s="48">
        <f>AVERAGE(Every_Mth!M739,Every_Mth!M798,Every_Mth!M857,Every_Mth!M916,Every_Mth!M975,Every_Mth!M1034,Every_Mth!M1093,Every_Mth!M1152,Every_Mth!M1211,Every_Mth!M1270,Every_Mth!M1329,Every_Mth!M1388)</f>
        <v>10640.833333333334</v>
      </c>
      <c r="F385" s="48">
        <f>AVERAGE(Every_Mth!M385,Every_Mth!M444,Every_Mth!M503,Every_Mth!M562,Every_Mth!M621,Every_Mth!M680,Every_Mth!M739,Every_Mth!M798,Every_Mth!M857,Every_Mth!M916,Every_Mth!M975,Every_Mth!M1034)</f>
        <v>10459.166666666666</v>
      </c>
      <c r="G385" s="48"/>
      <c r="H385" s="48"/>
      <c r="I385" s="48"/>
      <c r="J385" s="48"/>
      <c r="K385" s="48"/>
      <c r="L385" s="48"/>
      <c r="M385" s="26"/>
      <c r="N385" s="110">
        <v>26781</v>
      </c>
      <c r="O385" s="110">
        <v>1154</v>
      </c>
      <c r="P385" s="110">
        <v>15793</v>
      </c>
      <c r="Q385" s="110">
        <v>8581</v>
      </c>
      <c r="R385" s="110"/>
      <c r="T385" s="48"/>
    </row>
    <row r="386" spans="1:20">
      <c r="A386" s="87" t="s">
        <v>134</v>
      </c>
      <c r="B386" s="14" t="s">
        <v>75</v>
      </c>
      <c r="C386" s="14">
        <v>2018</v>
      </c>
      <c r="D386" s="14" t="s">
        <v>329</v>
      </c>
      <c r="E386" s="48">
        <f>AVERAGE(Every_Mth!M740,Every_Mth!M799,Every_Mth!M858,Every_Mth!M917,Every_Mth!M976,Every_Mth!M1035,Every_Mth!M1094,Every_Mth!M1153,Every_Mth!M1212,Every_Mth!M1271,Every_Mth!M1330,Every_Mth!M1389)</f>
        <v>5720.916666666667</v>
      </c>
      <c r="F386" s="48">
        <f>AVERAGE(Every_Mth!M386,Every_Mth!M445,Every_Mth!M504,Every_Mth!M563,Every_Mth!M622,Every_Mth!M681,Every_Mth!M740,Every_Mth!M799,Every_Mth!M858,Every_Mth!M917,Every_Mth!M976,Every_Mth!M1035)</f>
        <v>5607.166666666667</v>
      </c>
      <c r="G386" s="48"/>
      <c r="H386" s="48"/>
      <c r="I386" s="48"/>
      <c r="J386" s="48"/>
      <c r="K386" s="48"/>
      <c r="L386" s="48"/>
      <c r="M386" s="26"/>
      <c r="N386" s="110">
        <v>9956</v>
      </c>
      <c r="O386" s="110">
        <v>1488</v>
      </c>
      <c r="P386" s="110">
        <v>4263</v>
      </c>
      <c r="Q386" s="110">
        <v>3685</v>
      </c>
      <c r="R386" s="110"/>
      <c r="T386" s="48"/>
    </row>
    <row r="387" spans="1:20">
      <c r="A387" s="87" t="s">
        <v>135</v>
      </c>
      <c r="B387" s="14" t="s">
        <v>75</v>
      </c>
      <c r="C387" s="14">
        <v>2018</v>
      </c>
      <c r="D387" s="14" t="s">
        <v>329</v>
      </c>
      <c r="E387" s="48">
        <f>AVERAGE(Every_Mth!M741,Every_Mth!M800,Every_Mth!M859,Every_Mth!M918,Every_Mth!M977,Every_Mth!M1036,Every_Mth!M1095,Every_Mth!M1154,Every_Mth!M1213,Every_Mth!M1272,Every_Mth!M1331,Every_Mth!M1390)</f>
        <v>926.5</v>
      </c>
      <c r="F387" s="48">
        <f>AVERAGE(Every_Mth!M387,Every_Mth!M446,Every_Mth!M505,Every_Mth!M564,Every_Mth!M623,Every_Mth!M682,Every_Mth!M741,Every_Mth!M800,Every_Mth!M859,Every_Mth!M918,Every_Mth!M977,Every_Mth!M1036)</f>
        <v>886</v>
      </c>
      <c r="G387" s="48"/>
      <c r="H387" s="48"/>
      <c r="I387" s="48"/>
      <c r="J387" s="48"/>
      <c r="K387" s="48"/>
      <c r="L387" s="48"/>
      <c r="M387" s="26"/>
      <c r="N387" s="110">
        <v>1843</v>
      </c>
      <c r="O387" s="110">
        <v>252</v>
      </c>
      <c r="P387" s="110">
        <v>633</v>
      </c>
      <c r="Q387" s="110">
        <v>38</v>
      </c>
      <c r="R387" s="110"/>
      <c r="T387" s="48"/>
    </row>
    <row r="388" spans="1:20">
      <c r="A388" s="87" t="s">
        <v>136</v>
      </c>
      <c r="B388" s="14" t="s">
        <v>75</v>
      </c>
      <c r="C388" s="14">
        <v>2018</v>
      </c>
      <c r="D388" s="14" t="s">
        <v>329</v>
      </c>
      <c r="E388" s="48">
        <f>AVERAGE(Every_Mth!M742,Every_Mth!M801,Every_Mth!M860,Every_Mth!M919,Every_Mth!M978,Every_Mth!M1037,Every_Mth!M1096,Every_Mth!M1155,Every_Mth!M1214,Every_Mth!M1273,Every_Mth!M1332,Every_Mth!M1391)</f>
        <v>6983.333333333333</v>
      </c>
      <c r="F388" s="48">
        <f>AVERAGE(Every_Mth!M388,Every_Mth!M447,Every_Mth!M506,Every_Mth!M565,Every_Mth!M624,Every_Mth!M683,Every_Mth!M742,Every_Mth!M801,Every_Mth!M860,Every_Mth!M919,Every_Mth!M978,Every_Mth!M1037)</f>
        <v>7083.833333333333</v>
      </c>
      <c r="G388" s="48"/>
      <c r="H388" s="48"/>
      <c r="I388" s="48"/>
      <c r="J388" s="48"/>
      <c r="K388" s="48"/>
      <c r="L388" s="48"/>
      <c r="M388" s="26"/>
      <c r="N388" s="110">
        <v>11570</v>
      </c>
      <c r="O388" s="110">
        <v>1150</v>
      </c>
      <c r="P388" s="110">
        <v>4668</v>
      </c>
      <c r="Q388" s="110">
        <v>1553</v>
      </c>
      <c r="R388" s="110"/>
      <c r="T388" s="48"/>
    </row>
    <row r="389" spans="1:20">
      <c r="A389" s="87" t="s">
        <v>137</v>
      </c>
      <c r="B389" s="14" t="s">
        <v>75</v>
      </c>
      <c r="C389" s="14">
        <v>2018</v>
      </c>
      <c r="D389" s="14" t="s">
        <v>329</v>
      </c>
      <c r="E389" s="48">
        <f>AVERAGE(Every_Mth!M743,Every_Mth!M802,Every_Mth!M861,Every_Mth!M920,Every_Mth!M979,Every_Mth!M1038,Every_Mth!M1097,Every_Mth!M1156,Every_Mth!M1215,Every_Mth!M1274,Every_Mth!M1333,Every_Mth!M1392)</f>
        <v>22825.916666666668</v>
      </c>
      <c r="F389" s="48">
        <f>AVERAGE(Every_Mth!M389,Every_Mth!M448,Every_Mth!M507,Every_Mth!M566,Every_Mth!M625,Every_Mth!M684,Every_Mth!M743,Every_Mth!M802,Every_Mth!M861,Every_Mth!M920,Every_Mth!M979,Every_Mth!M1038)</f>
        <v>22424.666666666668</v>
      </c>
      <c r="G389" s="48"/>
      <c r="H389" s="48"/>
      <c r="I389" s="48"/>
      <c r="J389" s="48"/>
      <c r="K389" s="48"/>
      <c r="L389" s="48"/>
      <c r="M389" s="26"/>
      <c r="N389" s="110">
        <v>52225</v>
      </c>
      <c r="O389" s="110">
        <v>2557</v>
      </c>
      <c r="P389" s="110">
        <v>27778</v>
      </c>
      <c r="Q389" s="110">
        <v>12859</v>
      </c>
      <c r="R389" s="110"/>
      <c r="T389" s="48"/>
    </row>
    <row r="390" spans="1:20">
      <c r="A390" s="87" t="s">
        <v>138</v>
      </c>
      <c r="B390" s="14" t="s">
        <v>75</v>
      </c>
      <c r="C390" s="14">
        <v>2018</v>
      </c>
      <c r="D390" s="14" t="s">
        <v>329</v>
      </c>
      <c r="E390" s="48">
        <f>AVERAGE(Every_Mth!M744,Every_Mth!M803,Every_Mth!M862,Every_Mth!M921,Every_Mth!M980,Every_Mth!M1039,Every_Mth!M1098,Every_Mth!M1157,Every_Mth!M1216,Every_Mth!M1275,Every_Mth!M1334,Every_Mth!M1393)</f>
        <v>421</v>
      </c>
      <c r="F390" s="48">
        <f>AVERAGE(Every_Mth!M390,Every_Mth!M449,Every_Mth!M508,Every_Mth!M567,Every_Mth!M626,Every_Mth!M685,Every_Mth!M744,Every_Mth!M803,Every_Mth!M862,Every_Mth!M921,Every_Mth!M980,Every_Mth!M1039)</f>
        <v>428.25</v>
      </c>
      <c r="G390" s="48"/>
      <c r="H390" s="48"/>
      <c r="I390" s="48"/>
      <c r="J390" s="48"/>
      <c r="K390" s="48"/>
      <c r="L390" s="48"/>
      <c r="M390" s="26"/>
      <c r="N390" s="110">
        <v>1247</v>
      </c>
      <c r="O390" s="110">
        <v>73</v>
      </c>
      <c r="P390" s="110">
        <v>512</v>
      </c>
      <c r="Q390" s="110">
        <v>51</v>
      </c>
      <c r="R390" s="110"/>
      <c r="T390" s="48"/>
    </row>
    <row r="391" spans="1:20">
      <c r="A391" s="87" t="s">
        <v>139</v>
      </c>
      <c r="B391" s="14" t="s">
        <v>75</v>
      </c>
      <c r="C391" s="14">
        <v>2018</v>
      </c>
      <c r="D391" s="14" t="s">
        <v>329</v>
      </c>
      <c r="E391" s="48">
        <f>AVERAGE(Every_Mth!M745,Every_Mth!M804,Every_Mth!M863,Every_Mth!M922,Every_Mth!M981,Every_Mth!M1040,Every_Mth!M1099,Every_Mth!M1158,Every_Mth!M1217,Every_Mth!M1276,Every_Mth!M1335,Every_Mth!M1394)</f>
        <v>385.33333333333331</v>
      </c>
      <c r="F391" s="48">
        <f>AVERAGE(Every_Mth!M391,Every_Mth!M450,Every_Mth!M509,Every_Mth!M568,Every_Mth!M627,Every_Mth!M686,Every_Mth!M745,Every_Mth!M804,Every_Mth!M863,Every_Mth!M922,Every_Mth!M981,Every_Mth!M1040)</f>
        <v>391.91666666666669</v>
      </c>
      <c r="G391" s="48"/>
      <c r="H391" s="48"/>
      <c r="I391" s="48"/>
      <c r="J391" s="48"/>
      <c r="K391" s="48"/>
      <c r="L391" s="48"/>
      <c r="M391" s="26"/>
      <c r="N391" s="110">
        <v>663</v>
      </c>
      <c r="O391" s="110">
        <v>58</v>
      </c>
      <c r="P391" s="110">
        <v>273</v>
      </c>
      <c r="Q391" s="110">
        <v>114</v>
      </c>
      <c r="R391" s="110"/>
      <c r="T391" s="48"/>
    </row>
    <row r="392" spans="1:20">
      <c r="A392" s="87" t="s">
        <v>140</v>
      </c>
      <c r="B392" s="14" t="s">
        <v>75</v>
      </c>
      <c r="C392" s="14">
        <v>2018</v>
      </c>
      <c r="D392" s="14" t="s">
        <v>329</v>
      </c>
      <c r="E392" s="48">
        <f>AVERAGE(Every_Mth!M746,Every_Mth!M805,Every_Mth!M864,Every_Mth!M923,Every_Mth!M982,Every_Mth!M1041,Every_Mth!M1100,Every_Mth!M1159,Every_Mth!M1218,Every_Mth!M1277,Every_Mth!M1336,Every_Mth!M1395)</f>
        <v>20616.166666666668</v>
      </c>
      <c r="F392" s="48">
        <f>AVERAGE(Every_Mth!M392,Every_Mth!M451,Every_Mth!M510,Every_Mth!M569,Every_Mth!M628,Every_Mth!M687,Every_Mth!M746,Every_Mth!M805,Every_Mth!M864,Every_Mth!M923,Every_Mth!M982,Every_Mth!M1041)</f>
        <v>20129.916666666668</v>
      </c>
      <c r="G392" s="48"/>
      <c r="H392" s="48"/>
      <c r="I392" s="48"/>
      <c r="J392" s="48"/>
      <c r="K392" s="48"/>
      <c r="L392" s="48"/>
      <c r="M392" s="26"/>
      <c r="N392" s="110">
        <v>41004</v>
      </c>
      <c r="O392" s="110">
        <v>2939</v>
      </c>
      <c r="P392" s="110">
        <v>24569</v>
      </c>
      <c r="Q392" s="110">
        <v>18334</v>
      </c>
      <c r="R392" s="110"/>
      <c r="T392" s="48"/>
    </row>
    <row r="393" spans="1:20">
      <c r="A393" s="87" t="s">
        <v>141</v>
      </c>
      <c r="B393" s="14" t="s">
        <v>75</v>
      </c>
      <c r="C393" s="14">
        <v>2018</v>
      </c>
      <c r="D393" s="14" t="s">
        <v>329</v>
      </c>
      <c r="E393" s="48">
        <f>AVERAGE(Every_Mth!M747,Every_Mth!M806,Every_Mth!M865,Every_Mth!M924,Every_Mth!M983,Every_Mth!M1042,Every_Mth!M1101,Every_Mth!M1160,Every_Mth!M1219,Every_Mth!M1278,Every_Mth!M1337,Every_Mth!M1396)</f>
        <v>3264.8333333333335</v>
      </c>
      <c r="F393" s="48">
        <f>AVERAGE(Every_Mth!M393,Every_Mth!M452,Every_Mth!M511,Every_Mth!M570,Every_Mth!M629,Every_Mth!M688,Every_Mth!M747,Every_Mth!M806,Every_Mth!M865,Every_Mth!M924,Every_Mth!M983,Every_Mth!M1042)</f>
        <v>3367.3333333333335</v>
      </c>
      <c r="G393" s="48"/>
      <c r="H393" s="48"/>
      <c r="I393" s="48"/>
      <c r="J393" s="48"/>
      <c r="K393" s="48"/>
      <c r="L393" s="48"/>
      <c r="M393" s="26"/>
      <c r="N393" s="110">
        <v>5880</v>
      </c>
      <c r="O393" s="110">
        <v>633</v>
      </c>
      <c r="P393" s="110">
        <v>3004</v>
      </c>
      <c r="Q393" s="110">
        <v>2117</v>
      </c>
      <c r="R393" s="110"/>
      <c r="T393" s="48"/>
    </row>
    <row r="394" spans="1:20">
      <c r="A394" s="87" t="s">
        <v>142</v>
      </c>
      <c r="B394" s="14" t="s">
        <v>75</v>
      </c>
      <c r="C394" s="14">
        <v>2018</v>
      </c>
      <c r="D394" s="14" t="s">
        <v>329</v>
      </c>
      <c r="E394" s="48">
        <f>AVERAGE(Every_Mth!M748,Every_Mth!M807,Every_Mth!M866,Every_Mth!M925,Every_Mth!M984,Every_Mth!M1043,Every_Mth!M1102,Every_Mth!M1161,Every_Mth!M1220,Every_Mth!M1279,Every_Mth!M1338,Every_Mth!M1397)</f>
        <v>3880.5833333333335</v>
      </c>
      <c r="F394" s="48">
        <f>AVERAGE(Every_Mth!M394,Every_Mth!M453,Every_Mth!M512,Every_Mth!M571,Every_Mth!M630,Every_Mth!M689,Every_Mth!M748,Every_Mth!M807,Every_Mth!M866,Every_Mth!M925,Every_Mth!M984,Every_Mth!M1043)</f>
        <v>3808.5</v>
      </c>
      <c r="G394" s="48"/>
      <c r="H394" s="48"/>
      <c r="I394" s="48"/>
      <c r="J394" s="48"/>
      <c r="K394" s="48"/>
      <c r="L394" s="48"/>
      <c r="M394" s="26"/>
      <c r="N394" s="110">
        <v>7299</v>
      </c>
      <c r="O394" s="110">
        <v>890</v>
      </c>
      <c r="P394" s="110">
        <v>2422</v>
      </c>
      <c r="Q394" s="110">
        <v>200</v>
      </c>
      <c r="R394" s="110"/>
      <c r="T394" s="48"/>
    </row>
    <row r="395" spans="1:20">
      <c r="A395" s="87" t="s">
        <v>143</v>
      </c>
      <c r="B395" s="14" t="s">
        <v>74</v>
      </c>
      <c r="C395" s="14">
        <v>2018</v>
      </c>
      <c r="D395" s="14" t="s">
        <v>329</v>
      </c>
      <c r="E395" s="48">
        <f>AVERAGE(Every_Mth!M749,Every_Mth!M808,Every_Mth!M867,Every_Mth!M926,Every_Mth!M985,Every_Mth!M1044,Every_Mth!M1103,Every_Mth!M1162,Every_Mth!M1221,Every_Mth!M1280,Every_Mth!M1339,Every_Mth!M1398)</f>
        <v>106478.25</v>
      </c>
      <c r="F395" s="48">
        <f>AVERAGE(Every_Mth!M395,Every_Mth!M454,Every_Mth!M513,Every_Mth!M572,Every_Mth!M631,Every_Mth!M690,Every_Mth!M749,Every_Mth!M808,Every_Mth!M867,Every_Mth!M926,Every_Mth!M985,Every_Mth!M1044)</f>
        <v>102002.58333333333</v>
      </c>
      <c r="G395" s="48"/>
      <c r="H395" s="48"/>
      <c r="I395" s="48"/>
      <c r="J395" s="48"/>
      <c r="K395" s="48"/>
      <c r="L395" s="48"/>
      <c r="M395" s="26"/>
      <c r="N395" s="110">
        <v>221511</v>
      </c>
      <c r="O395" s="110">
        <v>22192</v>
      </c>
      <c r="P395" s="110">
        <v>112029</v>
      </c>
      <c r="Q395" s="110">
        <v>90413</v>
      </c>
      <c r="R395" s="110"/>
      <c r="T395" s="48"/>
    </row>
    <row r="396" spans="1:20">
      <c r="A396" s="87" t="s">
        <v>144</v>
      </c>
      <c r="B396" s="14" t="s">
        <v>74</v>
      </c>
      <c r="C396" s="14">
        <v>2018</v>
      </c>
      <c r="D396" s="14" t="s">
        <v>329</v>
      </c>
      <c r="E396" s="48">
        <f>AVERAGE(Every_Mth!M750,Every_Mth!M809,Every_Mth!M868,Every_Mth!M927,Every_Mth!M986,Every_Mth!M1045,Every_Mth!M1104,Every_Mth!M1163,Every_Mth!M1222,Every_Mth!M1281,Every_Mth!M1340,Every_Mth!M1399)</f>
        <v>8544.25</v>
      </c>
      <c r="F396" s="48">
        <f>AVERAGE(Every_Mth!M396,Every_Mth!M455,Every_Mth!M514,Every_Mth!M573,Every_Mth!M632,Every_Mth!M691,Every_Mth!M750,Every_Mth!M809,Every_Mth!M868,Every_Mth!M927,Every_Mth!M986,Every_Mth!M1045)</f>
        <v>8276.5</v>
      </c>
      <c r="G396" s="48"/>
      <c r="H396" s="48"/>
      <c r="I396" s="48"/>
      <c r="J396" s="48"/>
      <c r="K396" s="48"/>
      <c r="L396" s="48"/>
      <c r="M396" s="26"/>
      <c r="N396" s="110">
        <v>14868</v>
      </c>
      <c r="O396" s="110">
        <v>1828</v>
      </c>
      <c r="P396" s="110">
        <v>5725</v>
      </c>
      <c r="Q396" s="110">
        <v>1426</v>
      </c>
      <c r="R396" s="110"/>
      <c r="T396" s="48"/>
    </row>
    <row r="397" spans="1:20">
      <c r="A397" s="87" t="s">
        <v>145</v>
      </c>
      <c r="B397" s="14" t="s">
        <v>75</v>
      </c>
      <c r="C397" s="14">
        <v>2018</v>
      </c>
      <c r="D397" s="14" t="s">
        <v>329</v>
      </c>
      <c r="E397" s="48">
        <f>AVERAGE(Every_Mth!M751,Every_Mth!M810,Every_Mth!M869,Every_Mth!M928,Every_Mth!M987,Every_Mth!M1046,Every_Mth!M1105,Every_Mth!M1164,Every_Mth!M1223,Every_Mth!M1282,Every_Mth!M1341,Every_Mth!M1400)</f>
        <v>803.66666666666663</v>
      </c>
      <c r="F397" s="48">
        <f>AVERAGE(Every_Mth!M397,Every_Mth!M456,Every_Mth!M515,Every_Mth!M574,Every_Mth!M633,Every_Mth!M692,Every_Mth!M751,Every_Mth!M810,Every_Mth!M869,Every_Mth!M928,Every_Mth!M987,Every_Mth!M1046)</f>
        <v>783.41666666666663</v>
      </c>
      <c r="G397" s="48"/>
      <c r="H397" s="48"/>
      <c r="I397" s="48"/>
      <c r="J397" s="48"/>
      <c r="K397" s="48"/>
      <c r="L397" s="48"/>
      <c r="M397" s="26"/>
      <c r="N397" s="110">
        <v>2029</v>
      </c>
      <c r="O397" s="110">
        <v>182</v>
      </c>
      <c r="P397" s="110">
        <v>725</v>
      </c>
      <c r="Q397" s="110">
        <v>39</v>
      </c>
      <c r="R397" s="110"/>
      <c r="T397" s="48"/>
    </row>
    <row r="398" spans="1:20">
      <c r="A398" s="87" t="s">
        <v>146</v>
      </c>
      <c r="B398" s="14" t="s">
        <v>75</v>
      </c>
      <c r="C398" s="14">
        <v>2018</v>
      </c>
      <c r="D398" s="14" t="s">
        <v>329</v>
      </c>
      <c r="E398" s="48">
        <f>AVERAGE(Every_Mth!M752,Every_Mth!M811,Every_Mth!M870,Every_Mth!M929,Every_Mth!M988,Every_Mth!M1047,Every_Mth!M1106,Every_Mth!M1165,Every_Mth!M1224,Every_Mth!M1283,Every_Mth!M1342,Every_Mth!M1401)</f>
        <v>116391</v>
      </c>
      <c r="F398" s="48">
        <f>AVERAGE(Every_Mth!M398,Every_Mth!M457,Every_Mth!M516,Every_Mth!M575,Every_Mth!M634,Every_Mth!M693,Every_Mth!M752,Every_Mth!M811,Every_Mth!M870,Every_Mth!M929,Every_Mth!M988,Every_Mth!M1047)</f>
        <v>113238.75</v>
      </c>
      <c r="G398" s="48"/>
      <c r="H398" s="48"/>
      <c r="I398" s="48"/>
      <c r="J398" s="48"/>
      <c r="K398" s="48"/>
      <c r="L398" s="48"/>
      <c r="M398" s="26"/>
      <c r="N398" s="110">
        <v>254898</v>
      </c>
      <c r="O398" s="110">
        <v>18050</v>
      </c>
      <c r="P398" s="110">
        <v>125773</v>
      </c>
      <c r="Q398" s="110">
        <v>49247</v>
      </c>
      <c r="R398" s="110"/>
      <c r="T398" s="48"/>
    </row>
    <row r="399" spans="1:20">
      <c r="A399" s="87" t="s">
        <v>147</v>
      </c>
      <c r="B399" s="14" t="s">
        <v>74</v>
      </c>
      <c r="C399" s="14">
        <v>2018</v>
      </c>
      <c r="D399" s="14" t="s">
        <v>329</v>
      </c>
      <c r="E399" s="48">
        <f>AVERAGE(Every_Mth!M753,Every_Mth!M812,Every_Mth!M871,Every_Mth!M930,Every_Mth!M989,Every_Mth!M1048,Every_Mth!M1107,Every_Mth!M1166,Every_Mth!M1225,Every_Mth!M1284,Every_Mth!M1343,Every_Mth!M1402)</f>
        <v>94846.416666666672</v>
      </c>
      <c r="F399" s="48">
        <f>AVERAGE(Every_Mth!M399,Every_Mth!M458,Every_Mth!M517,Every_Mth!M576,Every_Mth!M635,Every_Mth!M694,Every_Mth!M753,Every_Mth!M812,Every_Mth!M871,Every_Mth!M930,Every_Mth!M989,Every_Mth!M1048)</f>
        <v>93053.833333333328</v>
      </c>
      <c r="G399" s="48"/>
      <c r="H399" s="48"/>
      <c r="I399" s="48"/>
      <c r="J399" s="48"/>
      <c r="K399" s="48"/>
      <c r="L399" s="48"/>
      <c r="M399" s="26"/>
      <c r="N399" s="110">
        <v>200210</v>
      </c>
      <c r="O399" s="110">
        <v>11983</v>
      </c>
      <c r="P399" s="110">
        <v>91993</v>
      </c>
      <c r="Q399" s="110">
        <v>43300</v>
      </c>
      <c r="R399" s="110"/>
      <c r="T399" s="48"/>
    </row>
    <row r="400" spans="1:20">
      <c r="A400" s="87" t="s">
        <v>148</v>
      </c>
      <c r="B400" s="14" t="s">
        <v>75</v>
      </c>
      <c r="C400" s="14">
        <v>2018</v>
      </c>
      <c r="D400" s="14" t="s">
        <v>329</v>
      </c>
      <c r="E400" s="48">
        <f>AVERAGE(Every_Mth!M754,Every_Mth!M813,Every_Mth!M872,Every_Mth!M931,Every_Mth!M990,Every_Mth!M1049,Every_Mth!M1108,Every_Mth!M1167,Every_Mth!M1226,Every_Mth!M1285,Every_Mth!M1344,Every_Mth!M1403)</f>
        <v>2669.6666666666665</v>
      </c>
      <c r="F400" s="48">
        <f>AVERAGE(Every_Mth!M400,Every_Mth!M459,Every_Mth!M518,Every_Mth!M577,Every_Mth!M636,Every_Mth!M695,Every_Mth!M754,Every_Mth!M813,Every_Mth!M872,Every_Mth!M931,Every_Mth!M990,Every_Mth!M1049)</f>
        <v>2663.5833333333335</v>
      </c>
      <c r="G400" s="48"/>
      <c r="H400" s="48"/>
      <c r="I400" s="48"/>
      <c r="J400" s="48"/>
      <c r="K400" s="48"/>
      <c r="L400" s="48"/>
      <c r="M400" s="26"/>
      <c r="N400" s="110">
        <v>4606</v>
      </c>
      <c r="O400" s="110">
        <v>338</v>
      </c>
      <c r="P400" s="110">
        <v>2377</v>
      </c>
      <c r="Q400" s="110">
        <v>1132</v>
      </c>
      <c r="R400" s="110"/>
      <c r="T400" s="48"/>
    </row>
    <row r="401" spans="1:20">
      <c r="A401" s="87" t="s">
        <v>149</v>
      </c>
      <c r="B401" s="14" t="s">
        <v>75</v>
      </c>
      <c r="C401" s="14">
        <v>2018</v>
      </c>
      <c r="D401" s="14" t="s">
        <v>329</v>
      </c>
      <c r="E401" s="48">
        <f>AVERAGE(Every_Mth!M755,Every_Mth!M814,Every_Mth!M873,Every_Mth!M932,Every_Mth!M991,Every_Mth!M1050,Every_Mth!M1109,Every_Mth!M1168,Every_Mth!M1227,Every_Mth!M1286,Every_Mth!M1345,Every_Mth!M1404)</f>
        <v>159796.66666666666</v>
      </c>
      <c r="F401" s="48">
        <f>AVERAGE(Every_Mth!M401,Every_Mth!M460,Every_Mth!M519,Every_Mth!M578,Every_Mth!M637,Every_Mth!M696,Every_Mth!M755,Every_Mth!M814,Every_Mth!M873,Every_Mth!M932,Every_Mth!M991,Every_Mth!M1050)</f>
        <v>156048.08333333334</v>
      </c>
      <c r="G401" s="48"/>
      <c r="H401" s="48"/>
      <c r="I401" s="48"/>
      <c r="J401" s="48"/>
      <c r="K401" s="48"/>
      <c r="L401" s="48"/>
      <c r="M401" s="26"/>
      <c r="N401" s="110">
        <v>340300</v>
      </c>
      <c r="O401" s="110">
        <v>21422</v>
      </c>
      <c r="P401" s="110">
        <v>166608</v>
      </c>
      <c r="Q401" s="110">
        <v>53670</v>
      </c>
      <c r="R401" s="110"/>
      <c r="T401" s="48"/>
    </row>
    <row r="402" spans="1:20">
      <c r="A402" s="87" t="s">
        <v>150</v>
      </c>
      <c r="B402" s="14" t="s">
        <v>74</v>
      </c>
      <c r="C402" s="14">
        <v>2018</v>
      </c>
      <c r="D402" s="14" t="s">
        <v>329</v>
      </c>
      <c r="E402" s="48">
        <f>AVERAGE(Every_Mth!M756,Every_Mth!M815,Every_Mth!M874,Every_Mth!M933,Every_Mth!M992,Every_Mth!M1051,Every_Mth!M1110,Every_Mth!M1169,Every_Mth!M1228,Every_Mth!M1287,Every_Mth!M1346,Every_Mth!M1405)</f>
        <v>122331</v>
      </c>
      <c r="F402" s="48">
        <f>AVERAGE(Every_Mth!M402,Every_Mth!M461,Every_Mth!M520,Every_Mth!M579,Every_Mth!M638,Every_Mth!M697,Every_Mth!M756,Every_Mth!M815,Every_Mth!M874,Every_Mth!M933,Every_Mth!M992,Every_Mth!M1051)</f>
        <v>116470.75</v>
      </c>
      <c r="G402" s="48"/>
      <c r="H402" s="48"/>
      <c r="I402" s="48"/>
      <c r="J402" s="48"/>
      <c r="K402" s="48"/>
      <c r="L402" s="48"/>
      <c r="M402" s="26"/>
      <c r="N402" s="110">
        <v>265805</v>
      </c>
      <c r="O402" s="110">
        <v>27745</v>
      </c>
      <c r="P402" s="110">
        <v>116459</v>
      </c>
      <c r="Q402" s="110">
        <v>86280</v>
      </c>
      <c r="R402" s="110"/>
      <c r="T402" s="48"/>
    </row>
    <row r="403" spans="1:20">
      <c r="A403" s="87" t="s">
        <v>151</v>
      </c>
      <c r="B403" s="14" t="s">
        <v>74</v>
      </c>
      <c r="C403" s="14">
        <v>2018</v>
      </c>
      <c r="D403" s="14" t="s">
        <v>329</v>
      </c>
      <c r="E403" s="48">
        <f>AVERAGE(Every_Mth!M757,Every_Mth!M816,Every_Mth!M875,Every_Mth!M934,Every_Mth!M993,Every_Mth!M1052,Every_Mth!M1111,Every_Mth!M1170,Every_Mth!M1229,Every_Mth!M1288,Every_Mth!M1347,Every_Mth!M1406)</f>
        <v>32232.25</v>
      </c>
      <c r="F403" s="48">
        <f>AVERAGE(Every_Mth!M403,Every_Mth!M462,Every_Mth!M521,Every_Mth!M580,Every_Mth!M639,Every_Mth!M698,Every_Mth!M757,Every_Mth!M816,Every_Mth!M875,Every_Mth!M934,Every_Mth!M993,Every_Mth!M1052)</f>
        <v>32451.416666666668</v>
      </c>
      <c r="G403" s="48"/>
      <c r="H403" s="48"/>
      <c r="I403" s="48"/>
      <c r="J403" s="48"/>
      <c r="K403" s="48"/>
      <c r="L403" s="48"/>
      <c r="M403" s="26"/>
      <c r="N403" s="110">
        <v>50154</v>
      </c>
      <c r="O403" s="110">
        <v>10215</v>
      </c>
      <c r="P403" s="110">
        <v>15664</v>
      </c>
      <c r="Q403" s="110">
        <v>20115</v>
      </c>
      <c r="R403" s="110"/>
      <c r="T403" s="48"/>
    </row>
    <row r="404" spans="1:20">
      <c r="A404" s="87" t="s">
        <v>152</v>
      </c>
      <c r="B404" s="14" t="s">
        <v>75</v>
      </c>
      <c r="C404" s="14">
        <v>2018</v>
      </c>
      <c r="D404" s="14" t="s">
        <v>329</v>
      </c>
      <c r="E404" s="48">
        <f>AVERAGE(Every_Mth!M758,Every_Mth!M817,Every_Mth!M876,Every_Mth!M935,Every_Mth!M994,Every_Mth!M1053,Every_Mth!M1112,Every_Mth!M1171,Every_Mth!M1230,Every_Mth!M1289,Every_Mth!M1348,Every_Mth!M1407)</f>
        <v>46772.333333333336</v>
      </c>
      <c r="F404" s="48">
        <f>AVERAGE(Every_Mth!M404,Every_Mth!M463,Every_Mth!M522,Every_Mth!M581,Every_Mth!M640,Every_Mth!M699,Every_Mth!M758,Every_Mth!M817,Every_Mth!M876,Every_Mth!M935,Every_Mth!M994,Every_Mth!M1053)</f>
        <v>45116.333333333336</v>
      </c>
      <c r="G404" s="48"/>
      <c r="H404" s="48"/>
      <c r="I404" s="48"/>
      <c r="J404" s="48"/>
      <c r="K404" s="48"/>
      <c r="L404" s="48"/>
      <c r="M404" s="26"/>
      <c r="N404" s="110">
        <v>100293</v>
      </c>
      <c r="O404" s="110">
        <v>6208</v>
      </c>
      <c r="P404" s="110">
        <v>50660</v>
      </c>
      <c r="Q404" s="110">
        <v>17749</v>
      </c>
      <c r="R404" s="110"/>
      <c r="T404" s="48"/>
    </row>
    <row r="405" spans="1:20">
      <c r="A405" s="87" t="s">
        <v>153</v>
      </c>
      <c r="B405" s="14" t="s">
        <v>74</v>
      </c>
      <c r="C405" s="14">
        <v>2018</v>
      </c>
      <c r="D405" s="14" t="s">
        <v>329</v>
      </c>
      <c r="E405" s="48">
        <f>AVERAGE(Every_Mth!M759,Every_Mth!M818,Every_Mth!M877,Every_Mth!M936,Every_Mth!M995,Every_Mth!M1054,Every_Mth!M1113,Every_Mth!M1172,Every_Mth!M1231,Every_Mth!M1290,Every_Mth!M1349,Every_Mth!M1408)</f>
        <v>9058.25</v>
      </c>
      <c r="F405" s="48">
        <f>AVERAGE(Every_Mth!M405,Every_Mth!M464,Every_Mth!M523,Every_Mth!M582,Every_Mth!M641,Every_Mth!M700,Every_Mth!M759,Every_Mth!M818,Every_Mth!M877,Every_Mth!M936,Every_Mth!M995,Every_Mth!M1054)</f>
        <v>9010.5833333333339</v>
      </c>
      <c r="G405" s="48"/>
      <c r="H405" s="48"/>
      <c r="I405" s="48"/>
      <c r="J405" s="48"/>
      <c r="K405" s="48"/>
      <c r="L405" s="48"/>
      <c r="M405" s="26"/>
      <c r="N405" s="110">
        <v>16236</v>
      </c>
      <c r="O405" s="110">
        <v>1793</v>
      </c>
      <c r="P405" s="110">
        <v>6516</v>
      </c>
      <c r="Q405" s="110">
        <v>2630</v>
      </c>
      <c r="R405" s="110"/>
      <c r="T405" s="48"/>
    </row>
    <row r="406" spans="1:20">
      <c r="A406" s="87" t="s">
        <v>154</v>
      </c>
      <c r="B406" s="14" t="s">
        <v>74</v>
      </c>
      <c r="C406" s="14">
        <v>2018</v>
      </c>
      <c r="D406" s="14" t="s">
        <v>329</v>
      </c>
      <c r="E406" s="48">
        <f>AVERAGE(Every_Mth!M760,Every_Mth!M819,Every_Mth!M878,Every_Mth!M937,Every_Mth!M996,Every_Mth!M1055,Every_Mth!M1114,Every_Mth!M1173,Every_Mth!M1232,Every_Mth!M1291,Every_Mth!M1350,Every_Mth!M1409)</f>
        <v>14604.5</v>
      </c>
      <c r="F406" s="48">
        <f>AVERAGE(Every_Mth!M406,Every_Mth!M465,Every_Mth!M524,Every_Mth!M583,Every_Mth!M642,Every_Mth!M701,Every_Mth!M760,Every_Mth!M819,Every_Mth!M878,Every_Mth!M937,Every_Mth!M996,Every_Mth!M1055)</f>
        <v>13893.416666666666</v>
      </c>
      <c r="G406" s="48"/>
      <c r="H406" s="48"/>
      <c r="I406" s="48"/>
      <c r="J406" s="48"/>
      <c r="K406" s="48"/>
      <c r="L406" s="48"/>
      <c r="M406" s="26"/>
      <c r="N406" s="110">
        <v>23359</v>
      </c>
      <c r="O406" s="110">
        <v>3385</v>
      </c>
      <c r="P406" s="110">
        <v>11435</v>
      </c>
      <c r="Q406" s="110">
        <v>9687</v>
      </c>
      <c r="R406" s="110"/>
      <c r="T406" s="48"/>
    </row>
    <row r="407" spans="1:20">
      <c r="A407" s="87" t="s">
        <v>155</v>
      </c>
      <c r="B407" s="14" t="s">
        <v>74</v>
      </c>
      <c r="C407" s="14">
        <v>2018</v>
      </c>
      <c r="D407" s="14" t="s">
        <v>329</v>
      </c>
      <c r="E407" s="48">
        <f>AVERAGE(Every_Mth!M761,Every_Mth!M820,Every_Mth!M879,Every_Mth!M938,Every_Mth!M997,Every_Mth!M1056,Every_Mth!M1115,Every_Mth!M1174,Every_Mth!M1233,Every_Mth!M1292,Every_Mth!M1351,Every_Mth!M1410)</f>
        <v>14680.916666666666</v>
      </c>
      <c r="F407" s="48">
        <f>AVERAGE(Every_Mth!M407,Every_Mth!M466,Every_Mth!M525,Every_Mth!M584,Every_Mth!M643,Every_Mth!M702,Every_Mth!M761,Every_Mth!M820,Every_Mth!M879,Every_Mth!M938,Every_Mth!M997,Every_Mth!M1056)</f>
        <v>14486.25</v>
      </c>
      <c r="G407" s="48"/>
      <c r="H407" s="48"/>
      <c r="I407" s="48"/>
      <c r="J407" s="48"/>
      <c r="K407" s="48"/>
      <c r="L407" s="48"/>
      <c r="M407" s="26"/>
      <c r="N407" s="110">
        <v>38807</v>
      </c>
      <c r="O407" s="110">
        <v>2798</v>
      </c>
      <c r="P407" s="110">
        <v>19884</v>
      </c>
      <c r="Q407" s="110">
        <v>13453</v>
      </c>
      <c r="R407" s="110"/>
      <c r="T407" s="48"/>
    </row>
    <row r="408" spans="1:20">
      <c r="A408" s="87" t="s">
        <v>156</v>
      </c>
      <c r="B408" s="14" t="s">
        <v>74</v>
      </c>
      <c r="C408" s="14">
        <v>2018</v>
      </c>
      <c r="D408" s="14" t="s">
        <v>329</v>
      </c>
      <c r="E408" s="48">
        <f>AVERAGE(Every_Mth!M762,Every_Mth!M821,Every_Mth!M880,Every_Mth!M939,Every_Mth!M998,Every_Mth!M1057,Every_Mth!M1116,Every_Mth!M1175,Every_Mth!M1234,Every_Mth!M1293,Every_Mth!M1352,Every_Mth!M1411)</f>
        <v>52303.583333333336</v>
      </c>
      <c r="F408" s="48">
        <f>AVERAGE(Every_Mth!M408,Every_Mth!M467,Every_Mth!M526,Every_Mth!M585,Every_Mth!M644,Every_Mth!M703,Every_Mth!M762,Every_Mth!M821,Every_Mth!M880,Every_Mth!M939,Every_Mth!M998,Every_Mth!M1057)</f>
        <v>50784</v>
      </c>
      <c r="G408" s="48"/>
      <c r="H408" s="48"/>
      <c r="I408" s="48"/>
      <c r="J408" s="48"/>
      <c r="K408" s="48"/>
      <c r="L408" s="48"/>
      <c r="M408" s="26"/>
      <c r="N408" s="110">
        <v>79947</v>
      </c>
      <c r="O408" s="110">
        <v>10216</v>
      </c>
      <c r="P408" s="110">
        <v>36942</v>
      </c>
      <c r="Q408" s="110">
        <v>31912</v>
      </c>
      <c r="R408" s="110"/>
      <c r="T408" s="48"/>
    </row>
    <row r="409" spans="1:20">
      <c r="A409" s="87" t="s">
        <v>157</v>
      </c>
      <c r="B409" s="14" t="s">
        <v>74</v>
      </c>
      <c r="C409" s="14">
        <v>2018</v>
      </c>
      <c r="D409" s="14" t="s">
        <v>329</v>
      </c>
      <c r="E409" s="48">
        <f>AVERAGE(Every_Mth!M763,Every_Mth!M822,Every_Mth!M881,Every_Mth!M940,Every_Mth!M999,Every_Mth!M1058,Every_Mth!M1117,Every_Mth!M1176,Every_Mth!M1235,Every_Mth!M1294,Every_Mth!M1353,Every_Mth!M1412)</f>
        <v>11785.083333333334</v>
      </c>
      <c r="F409" s="48">
        <f>AVERAGE(Every_Mth!M409,Every_Mth!M468,Every_Mth!M527,Every_Mth!M586,Every_Mth!M645,Every_Mth!M704,Every_Mth!M763,Every_Mth!M822,Every_Mth!M881,Every_Mth!M940,Every_Mth!M999,Every_Mth!M1058)</f>
        <v>11487.916666666666</v>
      </c>
      <c r="G409" s="48"/>
      <c r="H409" s="48"/>
      <c r="I409" s="48"/>
      <c r="J409" s="48"/>
      <c r="K409" s="48"/>
      <c r="L409" s="48"/>
      <c r="M409" s="26"/>
      <c r="N409" s="110">
        <v>24317</v>
      </c>
      <c r="O409" s="110">
        <v>2543</v>
      </c>
      <c r="P409" s="110">
        <v>10439</v>
      </c>
      <c r="Q409" s="110">
        <v>7987</v>
      </c>
      <c r="R409" s="110"/>
      <c r="T409" s="48"/>
    </row>
    <row r="410" spans="1:20">
      <c r="A410" s="87" t="s">
        <v>158</v>
      </c>
      <c r="B410" s="14" t="s">
        <v>75</v>
      </c>
      <c r="C410" s="14">
        <v>2018</v>
      </c>
      <c r="D410" s="14" t="s">
        <v>329</v>
      </c>
      <c r="E410" s="48">
        <f>AVERAGE(Every_Mth!M764,Every_Mth!M823,Every_Mth!M882,Every_Mth!M941,Every_Mth!M1000,Every_Mth!M1059,Every_Mth!M1118,Every_Mth!M1177,Every_Mth!M1236,Every_Mth!M1295,Every_Mth!M1354,Every_Mth!M1413)</f>
        <v>11790.333333333334</v>
      </c>
      <c r="F410" s="48">
        <f>AVERAGE(Every_Mth!M410,Every_Mth!M469,Every_Mth!M528,Every_Mth!M587,Every_Mth!M646,Every_Mth!M705,Every_Mth!M764,Every_Mth!M823,Every_Mth!M882,Every_Mth!M941,Every_Mth!M1000,Every_Mth!M1059)</f>
        <v>12120.75</v>
      </c>
      <c r="G410" s="48"/>
      <c r="H410" s="48"/>
      <c r="I410" s="48"/>
      <c r="J410" s="48"/>
      <c r="K410" s="48"/>
      <c r="L410" s="48"/>
      <c r="M410" s="26"/>
      <c r="N410" s="110">
        <v>24109</v>
      </c>
      <c r="O410" s="110">
        <v>2007</v>
      </c>
      <c r="P410" s="110">
        <v>9205</v>
      </c>
      <c r="Q410" s="110">
        <v>427</v>
      </c>
      <c r="R410" s="110"/>
      <c r="T410" s="48"/>
    </row>
    <row r="411" spans="1:20">
      <c r="A411" s="87" t="s">
        <v>159</v>
      </c>
      <c r="B411" s="14" t="s">
        <v>75</v>
      </c>
      <c r="C411" s="14">
        <v>2018</v>
      </c>
      <c r="D411" s="14" t="s">
        <v>329</v>
      </c>
      <c r="E411" s="48">
        <f>AVERAGE(Every_Mth!M765,Every_Mth!M824,Every_Mth!M883,Every_Mth!M942,Every_Mth!M1001,Every_Mth!M1060,Every_Mth!M1119,Every_Mth!M1178,Every_Mth!M1237,Every_Mth!M1296,Every_Mth!M1355,Every_Mth!M1414)</f>
        <v>158.75</v>
      </c>
      <c r="F411" s="48">
        <f>AVERAGE(Every_Mth!M411,Every_Mth!M470,Every_Mth!M529,Every_Mth!M588,Every_Mth!M647,Every_Mth!M706,Every_Mth!M765,Every_Mth!M824,Every_Mth!M883,Every_Mth!M942,Every_Mth!M1001,Every_Mth!M1060)</f>
        <v>157.83333333333334</v>
      </c>
      <c r="G411" s="48"/>
      <c r="H411" s="48"/>
      <c r="I411" s="48"/>
      <c r="J411" s="48"/>
      <c r="K411" s="48"/>
      <c r="L411" s="48"/>
      <c r="M411" s="26"/>
      <c r="N411" s="110">
        <v>229</v>
      </c>
      <c r="O411" s="110">
        <v>47</v>
      </c>
      <c r="P411" s="110">
        <v>67</v>
      </c>
      <c r="Q411" s="110">
        <v>5</v>
      </c>
      <c r="R411" s="110"/>
      <c r="T411" s="48"/>
    </row>
    <row r="412" spans="1:20">
      <c r="A412" s="87" t="s">
        <v>160</v>
      </c>
      <c r="B412" s="14" t="s">
        <v>75</v>
      </c>
      <c r="C412" s="14">
        <v>2018</v>
      </c>
      <c r="D412" s="14" t="s">
        <v>329</v>
      </c>
      <c r="E412" s="48">
        <f>AVERAGE(Every_Mth!M766,Every_Mth!M825,Every_Mth!M884,Every_Mth!M943,Every_Mth!M1002,Every_Mth!M1061,Every_Mth!M1120,Every_Mth!M1179,Every_Mth!M1238,Every_Mth!M1297,Every_Mth!M1356,Every_Mth!M1415)</f>
        <v>2937.3333333333335</v>
      </c>
      <c r="F412" s="48">
        <f>AVERAGE(Every_Mth!M412,Every_Mth!M471,Every_Mth!M530,Every_Mth!M589,Every_Mth!M648,Every_Mth!M707,Every_Mth!M766,Every_Mth!M825,Every_Mth!M884,Every_Mth!M943,Every_Mth!M1002,Every_Mth!M1061)</f>
        <v>2834.1666666666665</v>
      </c>
      <c r="G412" s="48"/>
      <c r="H412" s="48"/>
      <c r="I412" s="48"/>
      <c r="J412" s="48"/>
      <c r="K412" s="48"/>
      <c r="L412" s="48"/>
      <c r="M412" s="26"/>
      <c r="N412" s="110">
        <v>6366</v>
      </c>
      <c r="O412" s="110">
        <v>577</v>
      </c>
      <c r="P412" s="110">
        <v>2560</v>
      </c>
      <c r="Q412" s="110">
        <v>218</v>
      </c>
      <c r="R412" s="110"/>
      <c r="T412" s="48"/>
    </row>
    <row r="413" spans="1:20">
      <c r="A413" s="87" t="s">
        <v>161</v>
      </c>
      <c r="B413" s="14" t="s">
        <v>74</v>
      </c>
      <c r="C413" s="14">
        <v>2018</v>
      </c>
      <c r="D413" s="14" t="s">
        <v>329</v>
      </c>
      <c r="E413" s="48">
        <f>AVERAGE(Every_Mth!M767,Every_Mth!M826,Every_Mth!M885,Every_Mth!M944,Every_Mth!M1003,Every_Mth!M1062,Every_Mth!M1121,Every_Mth!M1180,Every_Mth!M1239,Every_Mth!M1298,Every_Mth!M1357,Every_Mth!M1416)</f>
        <v>20843.333333333332</v>
      </c>
      <c r="F413" s="48">
        <f>AVERAGE(Every_Mth!M413,Every_Mth!M472,Every_Mth!M531,Every_Mth!M590,Every_Mth!M649,Every_Mth!M708,Every_Mth!M767,Every_Mth!M826,Every_Mth!M885,Every_Mth!M944,Every_Mth!M1003,Every_Mth!M1062)</f>
        <v>20453.583333333332</v>
      </c>
      <c r="G413" s="48"/>
      <c r="H413" s="48"/>
      <c r="I413" s="48"/>
      <c r="J413" s="48"/>
      <c r="K413" s="48"/>
      <c r="L413" s="48"/>
      <c r="M413" s="26"/>
      <c r="N413" s="110">
        <v>38324</v>
      </c>
      <c r="O413" s="110">
        <v>3317</v>
      </c>
      <c r="P413" s="110">
        <v>16724</v>
      </c>
      <c r="Q413" s="110">
        <v>5587</v>
      </c>
      <c r="R413" s="110"/>
      <c r="T413" s="48"/>
    </row>
    <row r="414" spans="1:20">
      <c r="A414" s="87" t="s">
        <v>162</v>
      </c>
      <c r="B414" s="14" t="s">
        <v>74</v>
      </c>
      <c r="C414" s="14">
        <v>2018</v>
      </c>
      <c r="D414" s="14" t="s">
        <v>329</v>
      </c>
      <c r="E414" s="48">
        <f>AVERAGE(Every_Mth!M768,Every_Mth!M827,Every_Mth!M886,Every_Mth!M945,Every_Mth!M1004,Every_Mth!M1063,Every_Mth!M1122,Every_Mth!M1181,Every_Mth!M1240,Every_Mth!M1299,Every_Mth!M1358,Every_Mth!M1417)</f>
        <v>19208.166666666668</v>
      </c>
      <c r="F414" s="48">
        <f>AVERAGE(Every_Mth!M414,Every_Mth!M473,Every_Mth!M532,Every_Mth!M591,Every_Mth!M650,Every_Mth!M709,Every_Mth!M768,Every_Mth!M827,Every_Mth!M886,Every_Mth!M945,Every_Mth!M1004,Every_Mth!M1063)</f>
        <v>19064.25</v>
      </c>
      <c r="G414" s="48"/>
      <c r="H414" s="48"/>
      <c r="I414" s="48"/>
      <c r="J414" s="48"/>
      <c r="K414" s="48"/>
      <c r="L414" s="48"/>
      <c r="M414" s="26"/>
      <c r="N414" s="110">
        <v>28861</v>
      </c>
      <c r="O414" s="110">
        <v>3718</v>
      </c>
      <c r="P414" s="110">
        <v>12845</v>
      </c>
      <c r="Q414" s="110">
        <v>7980</v>
      </c>
      <c r="R414" s="110"/>
      <c r="T414" s="48"/>
    </row>
    <row r="415" spans="1:20">
      <c r="A415" s="87" t="s">
        <v>163</v>
      </c>
      <c r="B415" s="14" t="s">
        <v>75</v>
      </c>
      <c r="C415" s="14">
        <v>2018</v>
      </c>
      <c r="D415" s="14" t="s">
        <v>329</v>
      </c>
      <c r="E415" s="48">
        <f>AVERAGE(Every_Mth!M769,Every_Mth!M828,Every_Mth!M887,Every_Mth!M946,Every_Mth!M1005,Every_Mth!M1064,Every_Mth!M1123,Every_Mth!M1182,Every_Mth!M1241,Every_Mth!M1300,Every_Mth!M1359,Every_Mth!M1418)</f>
        <v>41488.916666666664</v>
      </c>
      <c r="F415" s="48">
        <f>AVERAGE(Every_Mth!M415,Every_Mth!M474,Every_Mth!M533,Every_Mth!M592,Every_Mth!M651,Every_Mth!M710,Every_Mth!M769,Every_Mth!M828,Every_Mth!M887,Every_Mth!M946,Every_Mth!M1005,Every_Mth!M1064)</f>
        <v>40826</v>
      </c>
      <c r="G415" s="48"/>
      <c r="H415" s="48"/>
      <c r="I415" s="48"/>
      <c r="J415" s="48"/>
      <c r="K415" s="48"/>
      <c r="L415" s="48"/>
      <c r="M415" s="26"/>
      <c r="N415" s="110">
        <v>77897</v>
      </c>
      <c r="O415" s="110">
        <v>4894</v>
      </c>
      <c r="P415" s="110">
        <v>36686</v>
      </c>
      <c r="Q415" s="110">
        <v>14019</v>
      </c>
      <c r="R415" s="110"/>
      <c r="T415" s="48"/>
    </row>
    <row r="416" spans="1:20">
      <c r="A416" s="87" t="s">
        <v>164</v>
      </c>
      <c r="B416" s="14" t="s">
        <v>75</v>
      </c>
      <c r="C416" s="14">
        <v>2018</v>
      </c>
      <c r="D416" s="14" t="s">
        <v>329</v>
      </c>
      <c r="E416" s="48">
        <f>AVERAGE(Every_Mth!M770,Every_Mth!M829,Every_Mth!M888,Every_Mth!M947,Every_Mth!M1006,Every_Mth!M1065,Every_Mth!M1124,Every_Mth!M1183,Every_Mth!M1242,Every_Mth!M1301,Every_Mth!M1360,Every_Mth!M1419)</f>
        <v>5184.583333333333</v>
      </c>
      <c r="F416" s="48">
        <f>AVERAGE(Every_Mth!M416,Every_Mth!M475,Every_Mth!M534,Every_Mth!M593,Every_Mth!M652,Every_Mth!M711,Every_Mth!M770,Every_Mth!M829,Every_Mth!M888,Every_Mth!M947,Every_Mth!M1006,Every_Mth!M1065)</f>
        <v>5070.583333333333</v>
      </c>
      <c r="G416" s="48"/>
      <c r="H416" s="48"/>
      <c r="I416" s="48"/>
      <c r="J416" s="48"/>
      <c r="K416" s="48"/>
      <c r="L416" s="48"/>
      <c r="M416" s="26"/>
      <c r="N416" s="110">
        <v>11667</v>
      </c>
      <c r="O416" s="110">
        <v>650</v>
      </c>
      <c r="P416" s="110">
        <v>5743</v>
      </c>
      <c r="Q416" s="110">
        <v>1905</v>
      </c>
      <c r="R416" s="110"/>
      <c r="T416" s="48"/>
    </row>
    <row r="417" spans="1:20">
      <c r="A417" s="87" t="s">
        <v>165</v>
      </c>
      <c r="B417" s="14" t="s">
        <v>75</v>
      </c>
      <c r="C417" s="14">
        <v>2018</v>
      </c>
      <c r="D417" s="14" t="s">
        <v>329</v>
      </c>
      <c r="E417" s="48">
        <f>AVERAGE(Every_Mth!M771,Every_Mth!M830,Every_Mth!M889,Every_Mth!M948,Every_Mth!M1007,Every_Mth!M1066,Every_Mth!M1125,Every_Mth!M1184,Every_Mth!M1243,Every_Mth!M1302,Every_Mth!M1361,Every_Mth!M1420)</f>
        <v>4329.416666666667</v>
      </c>
      <c r="F417" s="48">
        <f>AVERAGE(Every_Mth!M417,Every_Mth!M476,Every_Mth!M535,Every_Mth!M594,Every_Mth!M653,Every_Mth!M712,Every_Mth!M771,Every_Mth!M830,Every_Mth!M889,Every_Mth!M948,Every_Mth!M1007,Every_Mth!M1066)</f>
        <v>4194.666666666667</v>
      </c>
      <c r="G417" s="48"/>
      <c r="H417" s="48"/>
      <c r="I417" s="48"/>
      <c r="J417" s="48"/>
      <c r="K417" s="48"/>
      <c r="L417" s="48"/>
      <c r="M417" s="26"/>
      <c r="N417" s="110">
        <v>9108</v>
      </c>
      <c r="O417" s="110">
        <v>627</v>
      </c>
      <c r="P417" s="110">
        <v>4207</v>
      </c>
      <c r="Q417" s="110">
        <v>1043</v>
      </c>
      <c r="R417" s="110"/>
      <c r="T417" s="48"/>
    </row>
    <row r="418" spans="1:20">
      <c r="A418" s="87" t="s">
        <v>166</v>
      </c>
      <c r="B418" s="14" t="s">
        <v>75</v>
      </c>
      <c r="C418" s="14">
        <v>2018</v>
      </c>
      <c r="D418" s="14" t="s">
        <v>329</v>
      </c>
      <c r="E418" s="48">
        <f>AVERAGE(Every_Mth!M772,Every_Mth!M831,Every_Mth!M890,Every_Mth!M949,Every_Mth!M1008,Every_Mth!M1067,Every_Mth!M1126,Every_Mth!M1185,Every_Mth!M1244,Every_Mth!M1303,Every_Mth!M1362,Every_Mth!M1421)</f>
        <v>788.58333333333337</v>
      </c>
      <c r="F418" s="48">
        <f>AVERAGE(Every_Mth!M418,Every_Mth!M477,Every_Mth!M536,Every_Mth!M595,Every_Mth!M654,Every_Mth!M713,Every_Mth!M772,Every_Mth!M831,Every_Mth!M890,Every_Mth!M949,Every_Mth!M1008,Every_Mth!M1067)</f>
        <v>789.83333333333337</v>
      </c>
      <c r="G418" s="48"/>
      <c r="H418" s="48"/>
      <c r="I418" s="48"/>
      <c r="J418" s="48"/>
      <c r="K418" s="48"/>
      <c r="L418" s="48"/>
      <c r="M418" s="26"/>
      <c r="N418" s="110">
        <v>1668</v>
      </c>
      <c r="O418" s="110">
        <v>159</v>
      </c>
      <c r="P418" s="110">
        <v>514</v>
      </c>
      <c r="Q418" s="110">
        <v>13</v>
      </c>
      <c r="R418" s="110"/>
      <c r="T418" s="48"/>
    </row>
    <row r="419" spans="1:20">
      <c r="A419" s="87" t="s">
        <v>167</v>
      </c>
      <c r="B419" s="14" t="s">
        <v>74</v>
      </c>
      <c r="C419" s="14">
        <v>2018</v>
      </c>
      <c r="D419" s="14" t="s">
        <v>329</v>
      </c>
      <c r="E419" s="48">
        <f>AVERAGE(Every_Mth!M773,Every_Mth!M832,Every_Mth!M891,Every_Mth!M950,Every_Mth!M1009,Every_Mth!M1068,Every_Mth!M1127,Every_Mth!M1186,Every_Mth!M1245,Every_Mth!M1304,Every_Mth!M1363,Every_Mth!M1422)</f>
        <v>46831.25</v>
      </c>
      <c r="F419" s="48">
        <f>AVERAGE(Every_Mth!M419,Every_Mth!M478,Every_Mth!M537,Every_Mth!M596,Every_Mth!M655,Every_Mth!M714,Every_Mth!M773,Every_Mth!M832,Every_Mth!M891,Every_Mth!M950,Every_Mth!M1009,Every_Mth!M1068)</f>
        <v>45588.666666666664</v>
      </c>
      <c r="G419" s="48"/>
      <c r="H419" s="48"/>
      <c r="I419" s="48"/>
      <c r="J419" s="48"/>
      <c r="K419" s="48"/>
      <c r="L419" s="48"/>
      <c r="M419" s="26"/>
      <c r="N419" s="110">
        <v>116271</v>
      </c>
      <c r="O419" s="110">
        <v>6174</v>
      </c>
      <c r="P419" s="110">
        <v>62215</v>
      </c>
      <c r="Q419" s="110">
        <v>36932</v>
      </c>
      <c r="R419" s="110"/>
      <c r="T419" s="48"/>
    </row>
    <row r="420" spans="1:20">
      <c r="A420" s="87" t="s">
        <v>168</v>
      </c>
      <c r="B420" s="14" t="s">
        <v>75</v>
      </c>
      <c r="C420" s="14">
        <v>2018</v>
      </c>
      <c r="D420" s="14" t="s">
        <v>329</v>
      </c>
      <c r="E420" s="48">
        <f>AVERAGE(Every_Mth!M774,Every_Mth!M833,Every_Mth!M892,Every_Mth!M951,Every_Mth!M1010,Every_Mth!M1069,Every_Mth!M1128,Every_Mth!M1187,Every_Mth!M1246,Every_Mth!M1305,Every_Mth!M1364,Every_Mth!M1423)</f>
        <v>2848.1666666666665</v>
      </c>
      <c r="F420" s="48">
        <f>AVERAGE(Every_Mth!M420,Every_Mth!M479,Every_Mth!M538,Every_Mth!M597,Every_Mth!M656,Every_Mth!M715,Every_Mth!M774,Every_Mth!M833,Every_Mth!M892,Every_Mth!M951,Every_Mth!M1010,Every_Mth!M1069)</f>
        <v>2819.6666666666665</v>
      </c>
      <c r="G420" s="48"/>
      <c r="H420" s="48"/>
      <c r="I420" s="48"/>
      <c r="J420" s="48"/>
      <c r="K420" s="48"/>
      <c r="L420" s="48"/>
      <c r="M420" s="26"/>
      <c r="N420" s="110">
        <v>4790</v>
      </c>
      <c r="O420" s="110">
        <v>576</v>
      </c>
      <c r="P420" s="110">
        <v>1606</v>
      </c>
      <c r="Q420" s="110">
        <v>57</v>
      </c>
      <c r="R420" s="110"/>
      <c r="T420" s="48"/>
    </row>
    <row r="421" spans="1:20">
      <c r="A421" s="87" t="s">
        <v>169</v>
      </c>
      <c r="B421" s="14" t="s">
        <v>74</v>
      </c>
      <c r="C421" s="14">
        <v>2018</v>
      </c>
      <c r="D421" s="14" t="s">
        <v>329</v>
      </c>
      <c r="E421" s="48">
        <f>AVERAGE(Every_Mth!M775,Every_Mth!M834,Every_Mth!M893,Every_Mth!M952,Every_Mth!M1011,Every_Mth!M1070,Every_Mth!M1129,Every_Mth!M1188,Every_Mth!M1247,Every_Mth!M1306,Every_Mth!M1365,Every_Mth!M1424)</f>
        <v>32654.333333333332</v>
      </c>
      <c r="F421" s="48">
        <f>AVERAGE(Every_Mth!M421,Every_Mth!M480,Every_Mth!M539,Every_Mth!M598,Every_Mth!M657,Every_Mth!M716,Every_Mth!M775,Every_Mth!M834,Every_Mth!M893,Every_Mth!M952,Every_Mth!M1011,Every_Mth!M1070)</f>
        <v>32011.583333333332</v>
      </c>
      <c r="G421" s="48"/>
      <c r="H421" s="48"/>
      <c r="I421" s="48"/>
      <c r="J421" s="48"/>
      <c r="K421" s="48"/>
      <c r="L421" s="48"/>
      <c r="M421" s="26"/>
      <c r="N421" s="110">
        <v>66950</v>
      </c>
      <c r="O421" s="110">
        <v>6419</v>
      </c>
      <c r="P421" s="110">
        <v>32789</v>
      </c>
      <c r="Q421" s="110">
        <v>22650</v>
      </c>
      <c r="R421" s="110"/>
      <c r="T421" s="48"/>
    </row>
    <row r="422" spans="1:20">
      <c r="A422" s="87" t="s">
        <v>170</v>
      </c>
      <c r="B422" s="14" t="s">
        <v>74</v>
      </c>
      <c r="C422" s="14">
        <v>2018</v>
      </c>
      <c r="D422" s="14" t="s">
        <v>329</v>
      </c>
      <c r="E422" s="48">
        <f>AVERAGE(Every_Mth!M776,Every_Mth!M835,Every_Mth!M894,Every_Mth!M953,Every_Mth!M1012,Every_Mth!M1071,Every_Mth!M1130,Every_Mth!M1189,Every_Mth!M1248,Every_Mth!M1307,Every_Mth!M1366,Every_Mth!M1425)</f>
        <v>7975.916666666667</v>
      </c>
      <c r="F422" s="48">
        <f>AVERAGE(Every_Mth!M422,Every_Mth!M481,Every_Mth!M540,Every_Mth!M599,Every_Mth!M658,Every_Mth!M717,Every_Mth!M776,Every_Mth!M835,Every_Mth!M894,Every_Mth!M953,Every_Mth!M1012,Every_Mth!M1071)</f>
        <v>7839.416666666667</v>
      </c>
      <c r="G422" s="48"/>
      <c r="H422" s="48"/>
      <c r="I422" s="48"/>
      <c r="J422" s="48"/>
      <c r="K422" s="48"/>
      <c r="L422" s="48"/>
      <c r="M422" s="26"/>
      <c r="N422" s="110">
        <v>18423</v>
      </c>
      <c r="O422" s="110">
        <v>1460</v>
      </c>
      <c r="P422" s="110">
        <v>7253</v>
      </c>
      <c r="Q422" s="110">
        <v>4136</v>
      </c>
      <c r="R422" s="110"/>
      <c r="T422" s="48"/>
    </row>
    <row r="423" spans="1:20">
      <c r="A423" s="87" t="s">
        <v>171</v>
      </c>
      <c r="B423" s="14" t="s">
        <v>75</v>
      </c>
      <c r="C423" s="14">
        <v>2018</v>
      </c>
      <c r="D423" s="14" t="s">
        <v>329</v>
      </c>
      <c r="E423" s="48">
        <f>AVERAGE(Every_Mth!M777,Every_Mth!M836,Every_Mth!M895,Every_Mth!M954,Every_Mth!M1013,Every_Mth!M1072,Every_Mth!M1131,Every_Mth!M1190,Every_Mth!M1249,Every_Mth!M1308,Every_Mth!M1367,Every_Mth!M1426)</f>
        <v>5726.166666666667</v>
      </c>
      <c r="F423" s="48">
        <f>AVERAGE(Every_Mth!M423,Every_Mth!M482,Every_Mth!M541,Every_Mth!M600,Every_Mth!M659,Every_Mth!M718,Every_Mth!M777,Every_Mth!M836,Every_Mth!M895,Every_Mth!M954,Every_Mth!M1013,Every_Mth!M1072)</f>
        <v>5717.166666666667</v>
      </c>
      <c r="G423" s="48"/>
      <c r="H423" s="48"/>
      <c r="I423" s="48"/>
      <c r="J423" s="48"/>
      <c r="K423" s="48"/>
      <c r="L423" s="48"/>
      <c r="M423" s="26"/>
      <c r="N423" s="110">
        <v>12900</v>
      </c>
      <c r="O423" s="110">
        <v>694</v>
      </c>
      <c r="P423" s="110">
        <v>5948</v>
      </c>
      <c r="Q423" s="110">
        <v>1266</v>
      </c>
      <c r="R423" s="110"/>
      <c r="T423" s="48"/>
    </row>
  </sheetData>
  <sheetProtection algorithmName="SHA-512" hashValue="0LJubmfgne7vx48Ej06XZHTaH/T+zO4hAvjuQ8QV8SE9FfoKQe1tcZjjXKlazMMeTauLbOEn8Wmo/ReS8/sG9w==" saltValue="PWLVBx6KQj/iIj8yxJkbjw==" spinCount="100000" sheet="1" autoFilter="0"/>
  <mergeCells count="1">
    <mergeCell ref="A8:D8"/>
  </mergeCells>
  <conditionalFormatting sqref="AA129:AA187">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70:F246 F247:F304 E327:F364 E306:F326 E305:F305 E247:E304"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AA129:AA187</xm:sqref>
        </x14:conditionalFormatting>
      </x14:conditionalFormatting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5"/>
  <dimension ref="A1:F12"/>
  <sheetViews>
    <sheetView workbookViewId="0">
      <selection activeCell="A7" sqref="A7"/>
    </sheetView>
  </sheetViews>
  <sheetFormatPr defaultRowHeight="15"/>
  <cols>
    <col min="1" max="1" width="23.140625" customWidth="1"/>
    <col min="2" max="2" width="9.28515625" customWidth="1"/>
    <col min="3" max="3" width="11.28515625" bestFit="1" customWidth="1"/>
    <col min="4" max="4" width="14.7109375" bestFit="1" customWidth="1"/>
    <col min="5" max="5" width="13.28515625" bestFit="1" customWidth="1"/>
    <col min="6" max="6" width="8.28515625" bestFit="1" customWidth="1"/>
    <col min="7" max="7" width="11.85546875" bestFit="1" customWidth="1"/>
    <col min="8" max="8" width="9.28515625" bestFit="1" customWidth="1"/>
    <col min="9" max="9" width="14.7109375" bestFit="1"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3" customFormat="1"/>
    <row r="2" spans="1:6" s="13" customFormat="1"/>
    <row r="3" spans="1:6" s="13" customFormat="1"/>
    <row r="4" spans="1:6" s="13" customFormat="1"/>
    <row r="5" spans="1:6" s="13" customFormat="1"/>
    <row r="6" spans="1:6" s="13" customFormat="1"/>
    <row r="7" spans="1:6">
      <c r="A7" s="13" t="str">
        <f>"CalFresh Households (Monthly), "&amp;A12</f>
        <v>CalFresh Households (Monthly), 2018</v>
      </c>
      <c r="F7" s="13" t="str">
        <f>IF(F8=0,""," - "&amp;F8)</f>
        <v/>
      </c>
    </row>
    <row r="8" spans="1:6">
      <c r="A8" s="13" t="str">
        <f>A7&amp;F7</f>
        <v>CalFresh Households (Monthly), 2018</v>
      </c>
      <c r="F8">
        <f>MAX(A13:A170)</f>
        <v>0</v>
      </c>
    </row>
    <row r="9" spans="1:6" s="13" customFormat="1"/>
    <row r="10" spans="1:6">
      <c r="A10" s="30" t="s">
        <v>89</v>
      </c>
      <c r="C10" s="30" t="s">
        <v>0</v>
      </c>
    </row>
    <row r="11" spans="1:6">
      <c r="A11" s="30" t="s">
        <v>90</v>
      </c>
      <c r="B11" s="30" t="s">
        <v>1</v>
      </c>
      <c r="C11" s="87" t="s">
        <v>173</v>
      </c>
      <c r="D11" s="87" t="s">
        <v>179</v>
      </c>
      <c r="E11" s="87" t="s">
        <v>156</v>
      </c>
    </row>
    <row r="12" spans="1:6">
      <c r="A12" s="87">
        <v>2018</v>
      </c>
      <c r="B12" s="87" t="s">
        <v>65</v>
      </c>
      <c r="C12" s="88">
        <v>54429</v>
      </c>
      <c r="D12" s="88">
        <v>30154</v>
      </c>
      <c r="E12" s="88">
        <v>41144</v>
      </c>
    </row>
  </sheetData>
  <pageMargins left="0.7" right="0.7" top="0.75" bottom="0.75" header="0.3" footer="0.3"/>
  <pageSetup orientation="portrait" verticalDpi="0"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6"/>
  <dimension ref="A7:BJ74"/>
  <sheetViews>
    <sheetView topLeftCell="A7" workbookViewId="0">
      <selection activeCell="L17" sqref="L17"/>
    </sheetView>
  </sheetViews>
  <sheetFormatPr defaultColWidth="9.140625" defaultRowHeight="15"/>
  <cols>
    <col min="1" max="1" width="30.28515625" style="13" bestFit="1" customWidth="1"/>
    <col min="2" max="2" width="16.28515625" style="13" customWidth="1"/>
    <col min="3" max="3" width="14.7109375" style="13" bestFit="1" customWidth="1"/>
    <col min="4" max="4" width="8.7109375" style="13" bestFit="1" customWidth="1"/>
    <col min="5" max="5" width="15.28515625" style="13" bestFit="1" customWidth="1"/>
    <col min="6" max="6" width="8.28515625" style="13" customWidth="1"/>
    <col min="7" max="7" width="11.85546875" style="13" customWidth="1"/>
    <col min="8" max="8" width="9.28515625" style="13" customWidth="1"/>
    <col min="9" max="9" width="14.7109375" style="13" customWidth="1"/>
    <col min="10" max="10" width="12" style="13" customWidth="1"/>
    <col min="11" max="11" width="11.85546875" style="13" customWidth="1"/>
    <col min="12" max="12" width="9.42578125" style="13" customWidth="1"/>
    <col min="13" max="13" width="8.85546875" style="13" customWidth="1"/>
    <col min="14" max="14" width="12.28515625" style="13" customWidth="1"/>
    <col min="15" max="15" width="10.85546875" style="13" customWidth="1"/>
    <col min="16" max="16" width="7.28515625" style="13" customWidth="1"/>
    <col min="17" max="17" width="7.5703125" style="13" customWidth="1"/>
    <col min="18" max="18" width="8.140625" style="13" customWidth="1"/>
    <col min="19" max="19" width="7.42578125" style="13" customWidth="1"/>
    <col min="20" max="20" width="9.28515625" style="13" customWidth="1"/>
    <col min="21" max="21" width="14" style="13" customWidth="1"/>
    <col min="22" max="22" width="10.28515625" style="13" customWidth="1"/>
    <col min="23" max="23" width="8.7109375" style="13" customWidth="1"/>
    <col min="24" max="24" width="11.7109375" style="13" customWidth="1"/>
    <col min="25" max="25" width="13.7109375" style="13" customWidth="1"/>
    <col min="26" max="26" width="10.28515625" style="13" customWidth="1"/>
    <col min="27" max="27" width="9.5703125" style="13" customWidth="1"/>
    <col min="28" max="28" width="8.7109375" style="13" customWidth="1"/>
    <col min="29" max="29" width="12.28515625" style="13" customWidth="1"/>
    <col min="30" max="30" width="8" style="13" customWidth="1"/>
    <col min="31" max="31" width="10.140625" style="13" customWidth="1"/>
    <col min="32" max="32" width="9.85546875" style="13" customWidth="1"/>
    <col min="33" max="33" width="8.85546875" style="13" customWidth="1"/>
    <col min="34" max="34" width="9.85546875" style="13" customWidth="1"/>
    <col min="35" max="35" width="11.7109375" style="13" customWidth="1"/>
    <col min="36" max="36" width="14" style="13" customWidth="1"/>
    <col min="37" max="37" width="12.85546875" style="13" customWidth="1"/>
    <col min="38" max="38" width="17" style="13" customWidth="1"/>
    <col min="39" max="39" width="12.140625" style="13" customWidth="1"/>
    <col min="40" max="40" width="15.28515625" style="13" customWidth="1"/>
    <col min="41" max="41" width="14" style="13" customWidth="1"/>
    <col min="42" max="42" width="17.42578125" style="13" customWidth="1"/>
    <col min="43" max="43" width="12.85546875" style="13" customWidth="1"/>
    <col min="44" max="44" width="15.5703125" style="13" customWidth="1"/>
    <col min="45" max="45" width="13.28515625" style="13" customWidth="1"/>
    <col min="46" max="46" width="12.5703125" style="13" customWidth="1"/>
    <col min="47" max="47" width="9.140625" style="13" customWidth="1"/>
    <col min="48" max="48" width="8.5703125" style="13" customWidth="1"/>
    <col min="49" max="49" width="10.7109375" style="13" customWidth="1"/>
    <col min="50" max="50" width="9.42578125" style="13" customWidth="1"/>
    <col min="51" max="51" width="10.5703125" style="13" customWidth="1"/>
    <col min="52" max="52" width="12.28515625" style="13" customWidth="1"/>
    <col min="53" max="53" width="8.85546875" style="13" customWidth="1"/>
    <col min="54" max="54" width="10.42578125" style="13" customWidth="1"/>
    <col min="55" max="55" width="9.140625" style="13" customWidth="1"/>
    <col min="56" max="56" width="9" style="13" customWidth="1"/>
    <col min="57" max="57" width="12.42578125" style="13" customWidth="1"/>
    <col min="58" max="58" width="10.5703125" style="13" customWidth="1"/>
    <col min="59" max="59" width="7.42578125" style="13" customWidth="1"/>
    <col min="60" max="60" width="7.85546875" style="13" customWidth="1"/>
    <col min="61" max="61" width="12" style="13" customWidth="1"/>
    <col min="62" max="16384" width="9.140625" style="13"/>
  </cols>
  <sheetData>
    <row r="7" spans="1:62">
      <c r="A7" s="13" t="str">
        <f>"CalFresh Households (Annual Average), State Fiscal Year "&amp;A13</f>
        <v>CalFresh Households (Annual Average), State Fiscal Year 2017/18</v>
      </c>
      <c r="E7" s="13" t="str">
        <f>IF(ISBLANK(A14),"",IF(ISBLANK(A15)," - "&amp;A14,IF(ISBLANK(A16)," - "&amp;A15,IF(ISBLANK(A17)," - "&amp;A16," - "&amp;A17))))</f>
        <v/>
      </c>
    </row>
    <row r="8" spans="1:62">
      <c r="A8" t="str">
        <f>A7&amp;E7</f>
        <v>CalFresh Households (Annual Average), State Fiscal Year 2017/18</v>
      </c>
      <c r="B8"/>
      <c r="C8"/>
      <c r="F8" s="36"/>
      <c r="G8" s="36"/>
      <c r="H8" s="36"/>
      <c r="I8" s="36"/>
      <c r="J8"/>
      <c r="K8"/>
      <c r="L8"/>
      <c r="M8"/>
    </row>
    <row r="9" spans="1:62">
      <c r="H9"/>
      <c r="I9"/>
      <c r="J9"/>
      <c r="K9"/>
      <c r="L9"/>
      <c r="M9"/>
    </row>
    <row r="10" spans="1:62">
      <c r="A10"/>
      <c r="B10"/>
      <c r="C10"/>
      <c r="H10"/>
      <c r="I10"/>
      <c r="J10"/>
      <c r="K10"/>
      <c r="L10"/>
      <c r="M10"/>
    </row>
    <row r="11" spans="1:62">
      <c r="A11" s="34" t="s">
        <v>96</v>
      </c>
      <c r="B11" s="34" t="s">
        <v>85</v>
      </c>
      <c r="C11" s="88"/>
      <c r="D11" s="88"/>
      <c r="E11" s="88"/>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32"/>
      <c r="BJ11" s="32"/>
    </row>
    <row r="12" spans="1:62">
      <c r="A12" s="34" t="s">
        <v>84</v>
      </c>
      <c r="B12" s="88" t="s">
        <v>173</v>
      </c>
      <c r="C12" s="88" t="s">
        <v>179</v>
      </c>
      <c r="D12" s="88" t="s">
        <v>134</v>
      </c>
      <c r="E12" s="88" t="s">
        <v>151</v>
      </c>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32"/>
      <c r="BJ12" s="32"/>
    </row>
    <row r="13" spans="1:62">
      <c r="A13" s="35" t="s">
        <v>245</v>
      </c>
      <c r="B13" s="88">
        <v>56256.75</v>
      </c>
      <c r="C13" s="88">
        <v>31190.416666666668</v>
      </c>
      <c r="D13" s="88">
        <v>5982.916666666667</v>
      </c>
      <c r="E13" s="88">
        <v>33467.75</v>
      </c>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32"/>
      <c r="BJ13" s="32"/>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32"/>
      <c r="BJ14" s="32"/>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32"/>
      <c r="BJ15" s="32"/>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32"/>
      <c r="BJ16" s="32"/>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32"/>
      <c r="BJ17" s="32"/>
    </row>
    <row r="18" spans="1:62">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row>
    <row r="19" spans="1:62">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row>
    <row r="20" spans="1:62">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row>
    <row r="21" spans="1:62">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row>
    <row r="22" spans="1:62">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row>
    <row r="23" spans="1:62">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row>
    <row r="24" spans="1:62">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row>
    <row r="25" spans="1:62">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3" t="str">
        <f>"CalFresh Households (Annual Average), Calendar Year "&amp;A40</f>
        <v>CalFresh Households (Annual Average), Calendar Year 2018</v>
      </c>
      <c r="E34" s="13" t="str">
        <f>IF(ISBLANK(A41),"",IF(ISBLANK(A42)," - "&amp;A41,IF(ISBLANK(A43)," - "&amp;A42,IF(ISBLANK(A44)," - "&amp;A43," - "&amp;A44))))</f>
        <v/>
      </c>
      <c r="G34"/>
      <c r="H34"/>
    </row>
    <row r="35" spans="1:61">
      <c r="A35" s="13" t="str">
        <f>A34&amp;E34</f>
        <v>CalFresh Households (Annual Average), Calendar Year 2018</v>
      </c>
      <c r="F35" s="36"/>
      <c r="G35"/>
      <c r="H35"/>
    </row>
    <row r="36" spans="1:61">
      <c r="F36" s="36"/>
    </row>
    <row r="37" spans="1:61">
      <c r="A37"/>
      <c r="B37"/>
      <c r="C37"/>
      <c r="D37"/>
      <c r="E37"/>
      <c r="F37"/>
      <c r="G37"/>
      <c r="H37"/>
    </row>
    <row r="38" spans="1:61">
      <c r="A38" s="30" t="s">
        <v>103</v>
      </c>
      <c r="B38" s="30" t="s">
        <v>85</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30" t="s">
        <v>84</v>
      </c>
      <c r="B39" s="87" t="s">
        <v>173</v>
      </c>
      <c r="C39" s="87" t="s">
        <v>179</v>
      </c>
      <c r="D39" s="87" t="s">
        <v>134</v>
      </c>
      <c r="E39" s="87" t="s">
        <v>151</v>
      </c>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31">
        <v>2018</v>
      </c>
      <c r="B40" s="88">
        <v>62847.666666666664</v>
      </c>
      <c r="C40" s="88">
        <v>33232.5</v>
      </c>
      <c r="D40" s="88">
        <v>5607.166666666667</v>
      </c>
      <c r="E40" s="88">
        <v>32451.416666666668</v>
      </c>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1"/>
  <dimension ref="A1:F14"/>
  <sheetViews>
    <sheetView zoomScaleNormal="100" workbookViewId="0">
      <selection activeCell="D23" sqref="D23"/>
    </sheetView>
  </sheetViews>
  <sheetFormatPr defaultRowHeight="15"/>
  <cols>
    <col min="1" max="1" width="18" customWidth="1"/>
    <col min="2" max="2" width="9.28515625" bestFit="1" customWidth="1"/>
    <col min="3" max="3" width="12.85546875" bestFit="1" customWidth="1"/>
    <col min="4" max="4" width="12.5703125" bestFit="1" customWidth="1"/>
    <col min="5" max="5" width="13.285156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3" customFormat="1"/>
    <row r="2" spans="1:6" s="13" customFormat="1"/>
    <row r="3" spans="1:6" s="13" customFormat="1"/>
    <row r="4" spans="1:6" s="13" customFormat="1"/>
    <row r="5" spans="1:6" s="13" customFormat="1"/>
    <row r="6" spans="1:6" s="13" customFormat="1"/>
    <row r="7" spans="1:6">
      <c r="A7" t="str">
        <f>"CalFresh Persons (Monthly), "&amp;A14</f>
        <v>CalFresh Persons (Monthly), 2018</v>
      </c>
      <c r="F7" t="str">
        <f>IF(F8=0,""," - "&amp;F8)</f>
        <v/>
      </c>
    </row>
    <row r="8" spans="1:6">
      <c r="A8" t="str">
        <f>A7&amp;F7</f>
        <v>CalFresh Persons (Monthly), 2018</v>
      </c>
      <c r="F8">
        <f>MAX(A15:A176)</f>
        <v>0</v>
      </c>
    </row>
    <row r="12" spans="1:6">
      <c r="A12" s="30" t="s">
        <v>91</v>
      </c>
      <c r="C12" s="30" t="s">
        <v>0</v>
      </c>
    </row>
    <row r="13" spans="1:6">
      <c r="A13" s="30" t="s">
        <v>90</v>
      </c>
      <c r="B13" s="30" t="s">
        <v>1</v>
      </c>
      <c r="C13" s="87" t="s">
        <v>154</v>
      </c>
      <c r="D13" s="87" t="s">
        <v>157</v>
      </c>
    </row>
    <row r="14" spans="1:6">
      <c r="A14" s="87">
        <v>2018</v>
      </c>
      <c r="B14" s="87" t="s">
        <v>65</v>
      </c>
      <c r="C14" s="39">
        <v>22223</v>
      </c>
      <c r="D14" s="39">
        <v>23341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2"/>
  <dimension ref="A1:BH80"/>
  <sheetViews>
    <sheetView zoomScaleNormal="100" workbookViewId="0">
      <selection activeCell="M96" sqref="M96"/>
    </sheetView>
  </sheetViews>
  <sheetFormatPr defaultRowHeight="15"/>
  <cols>
    <col min="1" max="1" width="29.140625" bestFit="1" customWidth="1"/>
    <col min="2" max="2" width="16.28515625" customWidth="1"/>
    <col min="3" max="3" width="13.7109375" bestFit="1" customWidth="1"/>
    <col min="4" max="4" width="9.14062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3" customFormat="1"/>
    <row r="2" spans="1:5" s="13" customFormat="1"/>
    <row r="3" spans="1:5" s="13" customFormat="1"/>
    <row r="4" spans="1:5" s="13" customFormat="1"/>
    <row r="5" spans="1:5" s="13" customFormat="1"/>
    <row r="6" spans="1:5" s="13" customFormat="1"/>
    <row r="7" spans="1:5">
      <c r="A7" t="str">
        <f>"CalFresh Persons (Annual Average), State Fiscal Year "&amp;A13</f>
        <v>CalFresh Persons (Annual Average), State Fiscal Year 2017/18</v>
      </c>
      <c r="E7" t="str">
        <f>IF(ISBLANK(A14),"",IF(ISBLANK(A15)," - "&amp;A14,IF(ISBLANK(A16)," - "&amp;A15,IF(ISBLANK(A17)," - "&amp;A16," - "&amp;A17))))</f>
        <v/>
      </c>
    </row>
    <row r="8" spans="1:5">
      <c r="A8" t="str">
        <f>A7&amp;E7</f>
        <v>CalFresh Persons (Annual Average), State Fiscal Year 2017/18</v>
      </c>
    </row>
    <row r="11" spans="1:5">
      <c r="A11" s="30" t="s">
        <v>104</v>
      </c>
      <c r="B11" s="30" t="s">
        <v>85</v>
      </c>
    </row>
    <row r="12" spans="1:5">
      <c r="A12" s="30" t="s">
        <v>84</v>
      </c>
      <c r="B12" s="87" t="s">
        <v>173</v>
      </c>
      <c r="C12" s="87" t="s">
        <v>179</v>
      </c>
    </row>
    <row r="13" spans="1:5">
      <c r="A13" s="31" t="s">
        <v>245</v>
      </c>
      <c r="B13" s="88">
        <v>105001.66666666667</v>
      </c>
      <c r="C13" s="88">
        <v>61940.333333333336</v>
      </c>
    </row>
    <row r="32" spans="1:5" s="13" customFormat="1">
      <c r="A32" s="13" t="str">
        <f>"CalFresh Persons (Annual Average), Calendar Year "&amp;A37</f>
        <v>CalFresh Persons (Annual Average), Calendar Year 2017</v>
      </c>
      <c r="B32" s="42"/>
      <c r="C32" s="42"/>
      <c r="D32" s="42"/>
      <c r="E32" s="42" t="str">
        <f>IF(ISBLANK(A38),"",IF(ISBLANK(A39)," - "&amp;A38,IF(ISBLANK(A40)," - "&amp;A39,IF(ISBLANK(A41)," - "&amp;A40," - "&amp;A41))))</f>
        <v/>
      </c>
    </row>
    <row r="33" spans="1:60" s="13" customFormat="1">
      <c r="A33" s="13" t="str">
        <f>A32&amp;E32</f>
        <v>CalFresh Persons (Annual Average), Calendar Year 2017</v>
      </c>
      <c r="B33" s="42"/>
      <c r="C33" s="42"/>
      <c r="D33" s="42"/>
      <c r="E33" s="42"/>
    </row>
    <row r="34" spans="1:60" s="13" customFormat="1"/>
    <row r="35" spans="1:60">
      <c r="A35" s="30" t="s">
        <v>105</v>
      </c>
      <c r="B35" s="30" t="s">
        <v>85</v>
      </c>
    </row>
    <row r="36" spans="1:60">
      <c r="A36" s="30" t="s">
        <v>84</v>
      </c>
      <c r="B36" s="87" t="s">
        <v>173</v>
      </c>
      <c r="C36" s="87" t="s">
        <v>179</v>
      </c>
    </row>
    <row r="37" spans="1:60">
      <c r="A37" s="31">
        <v>2017</v>
      </c>
      <c r="B37" s="88">
        <v>108256.25</v>
      </c>
      <c r="C37" s="88">
        <v>62952.083333333336</v>
      </c>
    </row>
    <row r="42" spans="1:60">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2"/>
    </row>
    <row r="43" spans="1:60">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2"/>
    </row>
    <row r="44" spans="1:60">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2"/>
    </row>
    <row r="45" spans="1:60">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row>
    <row r="46" spans="1:60">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2"/>
    </row>
    <row r="47" spans="1:60">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row>
    <row r="48" spans="1:60">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2"/>
    </row>
    <row r="52" spans="1:6">
      <c r="A52" s="13" t="str">
        <f>"CalFresh Annual Average Persons - Calendar Year, "&amp;A58</f>
        <v>CalFresh Annual Average Persons - Calendar Year, 2016</v>
      </c>
      <c r="B52" s="13"/>
      <c r="C52" s="13"/>
      <c r="D52" s="13"/>
      <c r="E52" s="13"/>
      <c r="F52" s="42" t="str">
        <f>IF(ISBLANK(A59),"",IF(ISBLANK(A60)," - "&amp;A59,IF(ISBLANK(A61)," - "&amp;A60,IF(ISBLANK(A62)," - "&amp;A61," - "&amp;A62))))</f>
        <v xml:space="preserve"> - 2017</v>
      </c>
    </row>
    <row r="53" spans="1:6">
      <c r="A53" s="13" t="str">
        <f>A52&amp;F52</f>
        <v>CalFresh Annual Average Persons - Calendar Year, 2016 - 2017</v>
      </c>
      <c r="B53" s="13"/>
      <c r="C53" s="13"/>
      <c r="D53" s="13"/>
      <c r="E53" s="13"/>
      <c r="F53" s="13"/>
    </row>
    <row r="56" spans="1:6">
      <c r="A56" s="30" t="s">
        <v>109</v>
      </c>
      <c r="B56" s="30" t="s">
        <v>85</v>
      </c>
    </row>
    <row r="57" spans="1:6">
      <c r="A57" s="30" t="s">
        <v>84</v>
      </c>
      <c r="B57" s="87" t="s">
        <v>125</v>
      </c>
      <c r="C57" s="87" t="s">
        <v>136</v>
      </c>
      <c r="D57" s="87" t="s">
        <v>166</v>
      </c>
    </row>
    <row r="58" spans="1:6">
      <c r="A58" s="31">
        <v>2016</v>
      </c>
      <c r="B58" s="39">
        <v>21216.166666666668</v>
      </c>
      <c r="C58" s="39">
        <v>12644.166666666666</v>
      </c>
      <c r="D58" s="39">
        <v>1757.4166666666667</v>
      </c>
    </row>
    <row r="59" spans="1:6">
      <c r="A59" s="31">
        <v>2017</v>
      </c>
      <c r="B59" s="39">
        <v>20413.75</v>
      </c>
      <c r="C59" s="39">
        <v>11737.416666666666</v>
      </c>
      <c r="D59" s="39">
        <v>1699.3333333333333</v>
      </c>
    </row>
    <row r="73" spans="1:6">
      <c r="A73" s="13" t="str">
        <f>"Unemployment Rate - Calendar Year, "&amp;A79</f>
        <v>Unemployment Rate - Calendar Year, 2016</v>
      </c>
      <c r="B73" s="13"/>
      <c r="C73" s="13"/>
      <c r="D73" s="13"/>
      <c r="E73" s="13"/>
    </row>
    <row r="74" spans="1:6">
      <c r="A74" s="13" t="str">
        <f>A73&amp;F74</f>
        <v>Unemployment Rate - Calendar Year, 2016 - 2017</v>
      </c>
      <c r="B74" s="13"/>
      <c r="C74" s="13"/>
      <c r="D74" s="13"/>
      <c r="E74" s="13"/>
      <c r="F74" s="42" t="str">
        <f>IF(ISBLANK(A80),"",IF(ISBLANK(A81)," - "&amp;A80,IF(ISBLANK(A82)," - "&amp;A81,IF(ISBLANK(A83)," - "&amp;A82," - "&amp;A83))))</f>
        <v xml:space="preserve"> - 2017</v>
      </c>
    </row>
    <row r="75" spans="1:6">
      <c r="F75" s="13"/>
    </row>
    <row r="77" spans="1:6">
      <c r="A77" s="30" t="s">
        <v>241</v>
      </c>
      <c r="B77" s="30" t="s">
        <v>85</v>
      </c>
    </row>
    <row r="78" spans="1:6">
      <c r="A78" s="30" t="s">
        <v>84</v>
      </c>
      <c r="B78" s="87" t="s">
        <v>125</v>
      </c>
      <c r="C78" s="87" t="s">
        <v>136</v>
      </c>
      <c r="D78" s="87" t="s">
        <v>166</v>
      </c>
    </row>
    <row r="79" spans="1:6">
      <c r="A79" s="31">
        <v>2016</v>
      </c>
      <c r="B79" s="37">
        <v>4.9000000000000002E-2</v>
      </c>
      <c r="C79" s="37">
        <v>5.1999999999999998E-2</v>
      </c>
      <c r="D79" s="37">
        <v>7.0999999999999994E-2</v>
      </c>
    </row>
    <row r="80" spans="1:6">
      <c r="A80" s="31">
        <v>2017</v>
      </c>
      <c r="B80" s="37">
        <v>4.2000000000000003E-2</v>
      </c>
      <c r="C80" s="37">
        <v>4.4999999999999998E-2</v>
      </c>
      <c r="D80" s="37">
        <v>0.06</v>
      </c>
    </row>
  </sheetData>
  <pageMargins left="0.7" right="0.7" top="0.75" bottom="0.75" header="0.3" footer="0.3"/>
  <pageSetup orientation="portrait" verticalDpi="0" r:id="rId5"/>
  <drawing r:id="rId6"/>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3"/>
  <dimension ref="A1:DQ448"/>
  <sheetViews>
    <sheetView topLeftCell="A97" zoomScaleNormal="100" workbookViewId="0">
      <selection activeCell="N112" sqref="N112"/>
    </sheetView>
  </sheetViews>
  <sheetFormatPr defaultRowHeight="15"/>
  <cols>
    <col min="1" max="1" width="23.85546875" customWidth="1"/>
    <col min="2" max="2" width="16.28515625" bestFit="1" customWidth="1"/>
    <col min="3" max="3" width="10.42578125" bestFit="1" customWidth="1"/>
    <col min="4" max="4" width="11.85546875" bestFit="1" customWidth="1"/>
    <col min="5" max="6" width="14" bestFit="1" customWidth="1"/>
    <col min="7"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bestFit="1" customWidth="1"/>
  </cols>
  <sheetData>
    <row r="1" spans="1:121" s="13" customFormat="1"/>
    <row r="2" spans="1:121" s="13" customFormat="1"/>
    <row r="3" spans="1:121" s="13" customFormat="1"/>
    <row r="4" spans="1:121" s="13" customFormat="1"/>
    <row r="5" spans="1:121" s="13" customFormat="1"/>
    <row r="6" spans="1:121" s="13" customFormat="1"/>
    <row r="7" spans="1:121">
      <c r="A7" t="str">
        <f>"Applications Approved Within 30 Days (Monthly %), "&amp;A13</f>
        <v>Applications Approved Within 30 Days (Monthly %), 2018</v>
      </c>
      <c r="F7" t="str">
        <f>IF(F8=0,""," - "&amp;F8)</f>
        <v/>
      </c>
    </row>
    <row r="8" spans="1:121">
      <c r="A8" t="str">
        <f>A7&amp;F7</f>
        <v>Applications Approved Within 30 Days (Monthly %), 2018</v>
      </c>
      <c r="F8">
        <f>MAX(A14:A101)</f>
        <v>0</v>
      </c>
    </row>
    <row r="11" spans="1:121">
      <c r="A11" s="30" t="s">
        <v>106</v>
      </c>
      <c r="C11" s="30" t="s">
        <v>0</v>
      </c>
    </row>
    <row r="12" spans="1:121">
      <c r="A12" s="30" t="s">
        <v>90</v>
      </c>
      <c r="B12" s="30" t="s">
        <v>1</v>
      </c>
      <c r="C12" s="87" t="s">
        <v>144</v>
      </c>
      <c r="D12" s="87" t="s">
        <v>146</v>
      </c>
      <c r="E12" s="87" t="s">
        <v>147</v>
      </c>
    </row>
    <row r="13" spans="1:121">
      <c r="A13" s="87">
        <v>2018</v>
      </c>
      <c r="B13" s="87" t="s">
        <v>65</v>
      </c>
      <c r="C13" s="37">
        <v>0.98316498316498313</v>
      </c>
      <c r="D13" s="37">
        <v>0.98304473304473305</v>
      </c>
      <c r="E13" s="37">
        <v>0.9904982618771726</v>
      </c>
      <c r="BJ13" s="37"/>
      <c r="BK13" s="37"/>
      <c r="BL13" s="37"/>
      <c r="BM13" s="37"/>
      <c r="BN13" s="37"/>
      <c r="BO13" s="37"/>
      <c r="BP13" s="37"/>
      <c r="BQ13" s="37"/>
      <c r="BR13" s="37"/>
      <c r="BS13" s="37"/>
      <c r="BT13" s="37"/>
      <c r="BU13" s="37"/>
      <c r="BV13" s="37"/>
      <c r="BW13" s="37"/>
      <c r="BX13" s="37"/>
      <c r="BY13" s="37"/>
      <c r="BZ13" s="37"/>
      <c r="CA13" s="37"/>
      <c r="CB13" s="37"/>
      <c r="CC13" s="37"/>
      <c r="CD13" s="37"/>
      <c r="CE13" s="37"/>
      <c r="CF13" s="37"/>
      <c r="CG13" s="37"/>
      <c r="CH13" s="37"/>
      <c r="CI13" s="37"/>
      <c r="CJ13" s="37"/>
      <c r="CK13" s="37"/>
      <c r="CL13" s="37"/>
      <c r="CM13" s="37"/>
      <c r="CN13" s="37"/>
      <c r="CO13" s="37"/>
      <c r="CP13" s="37"/>
      <c r="CQ13" s="37"/>
      <c r="CR13" s="37"/>
      <c r="CS13" s="37"/>
      <c r="CT13" s="37"/>
      <c r="CU13" s="37"/>
      <c r="CV13" s="37"/>
      <c r="CW13" s="37"/>
      <c r="CX13" s="37"/>
      <c r="CY13" s="37"/>
      <c r="CZ13" s="37"/>
      <c r="DA13" s="37"/>
      <c r="DB13" s="37"/>
      <c r="DC13" s="37"/>
      <c r="DD13" s="37"/>
      <c r="DE13" s="37"/>
      <c r="DF13" s="37"/>
      <c r="DG13" s="37"/>
      <c r="DH13" s="37"/>
      <c r="DI13" s="37"/>
      <c r="DJ13" s="37"/>
      <c r="DK13" s="37"/>
      <c r="DL13" s="37"/>
      <c r="DM13" s="37"/>
      <c r="DN13" s="37"/>
      <c r="DO13" s="37"/>
      <c r="DP13" s="37"/>
      <c r="DQ13" s="37"/>
    </row>
    <row r="14" spans="1:121">
      <c r="BJ14" s="37"/>
      <c r="BK14" s="37"/>
      <c r="BL14" s="37"/>
      <c r="BM14" s="37"/>
      <c r="BN14" s="37"/>
      <c r="BO14" s="37"/>
      <c r="BP14" s="37"/>
      <c r="BQ14" s="37"/>
      <c r="BR14" s="37"/>
      <c r="BS14" s="37"/>
      <c r="BT14" s="37"/>
      <c r="BU14" s="37"/>
      <c r="BV14" s="37"/>
      <c r="BW14" s="37"/>
      <c r="BX14" s="37"/>
      <c r="BY14" s="37"/>
      <c r="BZ14" s="37"/>
      <c r="CA14" s="37"/>
      <c r="CB14" s="37"/>
      <c r="CC14" s="37"/>
      <c r="CD14" s="37"/>
      <c r="CE14" s="37"/>
      <c r="CF14" s="37"/>
      <c r="CG14" s="37"/>
      <c r="CH14" s="37"/>
      <c r="CI14" s="37"/>
      <c r="CJ14" s="37"/>
      <c r="CK14" s="37"/>
      <c r="CL14" s="37"/>
      <c r="CM14" s="37"/>
      <c r="CN14" s="37"/>
      <c r="CO14" s="37"/>
      <c r="CP14" s="37"/>
      <c r="CQ14" s="37"/>
      <c r="CR14" s="37"/>
      <c r="CS14" s="37"/>
      <c r="CT14" s="37"/>
      <c r="CU14" s="37"/>
      <c r="CV14" s="37"/>
      <c r="CW14" s="37"/>
      <c r="CX14" s="37"/>
      <c r="CY14" s="37"/>
      <c r="CZ14" s="37"/>
      <c r="DA14" s="37"/>
      <c r="DB14" s="37"/>
      <c r="DC14" s="37"/>
      <c r="DD14" s="37"/>
      <c r="DE14" s="37"/>
      <c r="DF14" s="37"/>
      <c r="DG14" s="37"/>
      <c r="DH14" s="37"/>
      <c r="DI14" s="37"/>
      <c r="DJ14" s="37"/>
      <c r="DK14" s="37"/>
      <c r="DL14" s="37"/>
      <c r="DM14" s="37"/>
      <c r="DN14" s="37"/>
      <c r="DO14" s="37"/>
      <c r="DP14" s="37"/>
      <c r="DQ14" s="37"/>
    </row>
    <row r="15" spans="1:121">
      <c r="BJ15" s="37"/>
      <c r="BK15" s="37"/>
      <c r="BL15" s="37"/>
      <c r="BM15" s="37"/>
      <c r="BN15" s="37"/>
      <c r="BO15" s="37"/>
      <c r="BP15" s="37"/>
      <c r="BQ15" s="37"/>
      <c r="BR15" s="37"/>
      <c r="BS15" s="37"/>
      <c r="BT15" s="37"/>
      <c r="BU15" s="37"/>
      <c r="BV15" s="37"/>
      <c r="BW15" s="37"/>
      <c r="BX15" s="37"/>
      <c r="BY15" s="37"/>
      <c r="BZ15" s="37"/>
      <c r="CA15" s="37"/>
      <c r="CB15" s="37"/>
      <c r="CC15" s="37"/>
      <c r="CD15" s="37"/>
      <c r="CE15" s="37"/>
      <c r="CF15" s="37"/>
      <c r="CG15" s="37"/>
      <c r="CH15" s="37"/>
      <c r="CI15" s="37"/>
      <c r="CJ15" s="37"/>
      <c r="CK15" s="37"/>
      <c r="CL15" s="37"/>
      <c r="CM15" s="37"/>
      <c r="CN15" s="37"/>
      <c r="CO15" s="37"/>
      <c r="CP15" s="37"/>
      <c r="CQ15" s="37"/>
      <c r="CR15" s="37"/>
      <c r="CS15" s="37"/>
      <c r="CT15" s="37"/>
      <c r="CU15" s="37"/>
      <c r="CV15" s="37"/>
      <c r="CW15" s="37"/>
      <c r="CX15" s="37"/>
      <c r="CY15" s="37"/>
      <c r="CZ15" s="37"/>
      <c r="DA15" s="37"/>
      <c r="DB15" s="37"/>
      <c r="DC15" s="37"/>
      <c r="DD15" s="37"/>
      <c r="DE15" s="37"/>
      <c r="DF15" s="37"/>
      <c r="DG15" s="37"/>
      <c r="DH15" s="37"/>
      <c r="DI15" s="37"/>
      <c r="DJ15" s="37"/>
      <c r="DK15" s="37"/>
      <c r="DL15" s="37"/>
      <c r="DM15" s="37"/>
      <c r="DN15" s="37"/>
      <c r="DO15" s="37"/>
      <c r="DP15" s="37"/>
      <c r="DQ15" s="37"/>
    </row>
    <row r="16" spans="1:121">
      <c r="BJ16" s="37"/>
      <c r="BK16" s="37"/>
      <c r="BL16" s="37"/>
      <c r="BM16" s="37"/>
      <c r="BN16" s="37"/>
      <c r="BO16" s="37"/>
      <c r="BP16" s="37"/>
      <c r="BQ16" s="37"/>
      <c r="BR16" s="37"/>
      <c r="BS16" s="37"/>
      <c r="BT16" s="37"/>
      <c r="BU16" s="37"/>
      <c r="BV16" s="37"/>
      <c r="BW16" s="37"/>
      <c r="BX16" s="37"/>
      <c r="BY16" s="37"/>
      <c r="BZ16" s="37"/>
      <c r="CA16" s="37"/>
      <c r="CB16" s="37"/>
      <c r="CC16" s="37"/>
      <c r="CD16" s="37"/>
      <c r="CE16" s="37"/>
      <c r="CF16" s="37"/>
      <c r="CG16" s="37"/>
      <c r="CH16" s="37"/>
      <c r="CI16" s="37"/>
      <c r="CJ16" s="37"/>
      <c r="CK16" s="37"/>
      <c r="CL16" s="37"/>
      <c r="CM16" s="37"/>
      <c r="CN16" s="37"/>
      <c r="CO16" s="37"/>
      <c r="CP16" s="37"/>
      <c r="CQ16" s="37"/>
      <c r="CR16" s="37"/>
      <c r="CS16" s="37"/>
      <c r="CT16" s="37"/>
      <c r="CU16" s="37"/>
      <c r="CV16" s="37"/>
      <c r="CW16" s="37"/>
      <c r="CX16" s="37"/>
      <c r="CY16" s="37"/>
      <c r="CZ16" s="37"/>
      <c r="DA16" s="37"/>
      <c r="DB16" s="37"/>
      <c r="DC16" s="37"/>
      <c r="DD16" s="37"/>
      <c r="DE16" s="37"/>
      <c r="DF16" s="37"/>
      <c r="DG16" s="37"/>
      <c r="DH16" s="37"/>
      <c r="DI16" s="37"/>
      <c r="DJ16" s="37"/>
      <c r="DK16" s="37"/>
      <c r="DL16" s="37"/>
      <c r="DM16" s="37"/>
      <c r="DN16" s="37"/>
      <c r="DO16" s="37"/>
      <c r="DP16" s="37"/>
      <c r="DQ16" s="37"/>
    </row>
    <row r="17" spans="62:121">
      <c r="BJ17" s="37"/>
      <c r="BK17" s="37"/>
      <c r="BL17" s="37"/>
      <c r="BM17" s="37"/>
      <c r="BN17" s="37"/>
      <c r="BO17" s="37"/>
      <c r="BP17" s="37"/>
      <c r="BQ17" s="37"/>
      <c r="BR17" s="37"/>
      <c r="BS17" s="37"/>
      <c r="BT17" s="37"/>
      <c r="BU17" s="37"/>
      <c r="BV17" s="37"/>
      <c r="BW17" s="37"/>
      <c r="BX17" s="37"/>
      <c r="BY17" s="37"/>
      <c r="BZ17" s="37"/>
      <c r="CA17" s="37"/>
      <c r="CB17" s="37"/>
      <c r="CC17" s="37"/>
      <c r="CD17" s="37"/>
      <c r="CE17" s="37"/>
      <c r="CF17" s="37"/>
      <c r="CG17" s="37"/>
      <c r="CH17" s="37"/>
      <c r="CI17" s="37"/>
      <c r="CJ17" s="37"/>
      <c r="CK17" s="37"/>
      <c r="CL17" s="37"/>
      <c r="CM17" s="37"/>
      <c r="CN17" s="37"/>
      <c r="CO17" s="37"/>
      <c r="CP17" s="37"/>
      <c r="CQ17" s="37"/>
      <c r="CR17" s="37"/>
      <c r="CS17" s="37"/>
      <c r="CT17" s="37"/>
      <c r="CU17" s="37"/>
      <c r="CV17" s="37"/>
      <c r="CW17" s="37"/>
      <c r="CX17" s="37"/>
      <c r="CY17" s="37"/>
      <c r="CZ17" s="37"/>
      <c r="DA17" s="37"/>
      <c r="DB17" s="37"/>
      <c r="DC17" s="37"/>
      <c r="DD17" s="37"/>
      <c r="DE17" s="37"/>
      <c r="DF17" s="37"/>
      <c r="DG17" s="37"/>
      <c r="DH17" s="37"/>
      <c r="DI17" s="37"/>
      <c r="DJ17" s="37"/>
      <c r="DK17" s="37"/>
      <c r="DL17" s="37"/>
      <c r="DM17" s="37"/>
      <c r="DN17" s="37"/>
      <c r="DO17" s="37"/>
      <c r="DP17" s="37"/>
      <c r="DQ17" s="37"/>
    </row>
    <row r="18" spans="62:121">
      <c r="BJ18" s="37"/>
      <c r="BK18" s="37"/>
      <c r="BL18" s="37"/>
      <c r="BM18" s="37"/>
      <c r="BN18" s="37"/>
      <c r="BO18" s="37"/>
      <c r="BP18" s="37"/>
      <c r="BQ18" s="37"/>
      <c r="BR18" s="37"/>
      <c r="BS18" s="37"/>
      <c r="BT18" s="37"/>
      <c r="BU18" s="37"/>
      <c r="BV18" s="37"/>
      <c r="BW18" s="37"/>
      <c r="BX18" s="37"/>
      <c r="BY18" s="37"/>
      <c r="BZ18" s="37"/>
      <c r="CA18" s="37"/>
      <c r="CB18" s="37"/>
      <c r="CC18" s="37"/>
      <c r="CD18" s="37"/>
      <c r="CE18" s="37"/>
      <c r="CF18" s="37"/>
      <c r="CG18" s="37"/>
      <c r="CH18" s="37"/>
      <c r="CI18" s="37"/>
      <c r="CJ18" s="37"/>
      <c r="CK18" s="37"/>
      <c r="CL18" s="37"/>
      <c r="CM18" s="37"/>
      <c r="CN18" s="37"/>
      <c r="CO18" s="37"/>
      <c r="CP18" s="37"/>
      <c r="CQ18" s="37"/>
      <c r="CR18" s="37"/>
      <c r="CS18" s="37"/>
      <c r="CT18" s="37"/>
      <c r="CU18" s="37"/>
      <c r="CV18" s="37"/>
      <c r="CW18" s="37"/>
      <c r="CX18" s="37"/>
      <c r="CY18" s="37"/>
      <c r="CZ18" s="37"/>
      <c r="DA18" s="37"/>
      <c r="DB18" s="37"/>
      <c r="DC18" s="37"/>
      <c r="DD18" s="37"/>
      <c r="DE18" s="37"/>
      <c r="DF18" s="37"/>
      <c r="DG18" s="37"/>
      <c r="DH18" s="37"/>
      <c r="DI18" s="37"/>
      <c r="DJ18" s="37"/>
      <c r="DK18" s="37"/>
      <c r="DL18" s="37"/>
      <c r="DM18" s="37"/>
      <c r="DN18" s="37"/>
      <c r="DO18" s="37"/>
      <c r="DP18" s="37"/>
      <c r="DQ18" s="37"/>
    </row>
    <row r="19" spans="62:121">
      <c r="BJ19" s="37"/>
      <c r="BK19" s="37"/>
      <c r="BL19" s="37"/>
      <c r="BM19" s="37"/>
      <c r="BN19" s="37"/>
      <c r="BO19" s="37"/>
      <c r="BP19" s="37"/>
      <c r="BQ19" s="37"/>
      <c r="BR19" s="37"/>
      <c r="BS19" s="37"/>
      <c r="BT19" s="37"/>
      <c r="BU19" s="37"/>
      <c r="BV19" s="37"/>
      <c r="BW19" s="37"/>
      <c r="BX19" s="37"/>
      <c r="BY19" s="37"/>
      <c r="BZ19" s="37"/>
      <c r="CA19" s="37"/>
      <c r="CB19" s="37"/>
      <c r="CC19" s="37"/>
      <c r="CD19" s="37"/>
      <c r="CE19" s="37"/>
      <c r="CF19" s="37"/>
      <c r="CG19" s="37"/>
      <c r="CH19" s="37"/>
      <c r="CI19" s="37"/>
      <c r="CJ19" s="37"/>
      <c r="CK19" s="37"/>
      <c r="CL19" s="37"/>
      <c r="CM19" s="37"/>
      <c r="CN19" s="37"/>
      <c r="CO19" s="37"/>
      <c r="CP19" s="37"/>
      <c r="CQ19" s="37"/>
      <c r="CR19" s="37"/>
      <c r="CS19" s="37"/>
      <c r="CT19" s="37"/>
      <c r="CU19" s="37"/>
      <c r="CV19" s="37"/>
      <c r="CW19" s="37"/>
      <c r="CX19" s="37"/>
      <c r="CY19" s="37"/>
      <c r="CZ19" s="37"/>
      <c r="DA19" s="37"/>
      <c r="DB19" s="37"/>
      <c r="DC19" s="37"/>
      <c r="DD19" s="37"/>
      <c r="DE19" s="37"/>
      <c r="DF19" s="37"/>
      <c r="DG19" s="37"/>
      <c r="DH19" s="37"/>
      <c r="DI19" s="37"/>
      <c r="DJ19" s="37"/>
      <c r="DK19" s="37"/>
      <c r="DL19" s="37"/>
      <c r="DM19" s="37"/>
      <c r="DN19" s="37"/>
      <c r="DO19" s="37"/>
      <c r="DP19" s="37"/>
      <c r="DQ19" s="37"/>
    </row>
    <row r="20" spans="62:121">
      <c r="BJ20" s="37"/>
      <c r="BK20" s="37"/>
      <c r="BL20" s="37"/>
      <c r="BM20" s="37"/>
      <c r="BN20" s="37"/>
      <c r="BO20" s="37"/>
      <c r="BP20" s="37"/>
      <c r="BQ20" s="37"/>
      <c r="BR20" s="37"/>
      <c r="BS20" s="37"/>
      <c r="BT20" s="37"/>
      <c r="BU20" s="37"/>
      <c r="BV20" s="37"/>
      <c r="BW20" s="37"/>
      <c r="BX20" s="37"/>
      <c r="BY20" s="37"/>
      <c r="BZ20" s="37"/>
      <c r="CA20" s="37"/>
      <c r="CB20" s="37"/>
      <c r="CC20" s="37"/>
      <c r="CD20" s="37"/>
      <c r="CE20" s="37"/>
      <c r="CF20" s="37"/>
      <c r="CG20" s="37"/>
      <c r="CH20" s="37"/>
      <c r="CI20" s="37"/>
      <c r="CJ20" s="37"/>
      <c r="CK20" s="37"/>
      <c r="CL20" s="37"/>
      <c r="CM20" s="37"/>
      <c r="CN20" s="37"/>
      <c r="CO20" s="37"/>
      <c r="CP20" s="37"/>
      <c r="CQ20" s="37"/>
      <c r="CR20" s="37"/>
      <c r="CS20" s="37"/>
      <c r="CT20" s="37"/>
      <c r="CU20" s="37"/>
      <c r="CV20" s="37"/>
      <c r="CW20" s="37"/>
      <c r="CX20" s="37"/>
      <c r="CY20" s="37"/>
      <c r="CZ20" s="37"/>
      <c r="DA20" s="37"/>
      <c r="DB20" s="37"/>
      <c r="DC20" s="37"/>
      <c r="DD20" s="37"/>
      <c r="DE20" s="37"/>
      <c r="DF20" s="37"/>
      <c r="DG20" s="37"/>
      <c r="DH20" s="37"/>
      <c r="DI20" s="37"/>
      <c r="DJ20" s="37"/>
      <c r="DK20" s="37"/>
      <c r="DL20" s="37"/>
      <c r="DM20" s="37"/>
      <c r="DN20" s="37"/>
      <c r="DO20" s="37"/>
      <c r="DP20" s="37"/>
      <c r="DQ20" s="37"/>
    </row>
    <row r="21" spans="62:121">
      <c r="BJ21" s="37"/>
      <c r="BK21" s="37"/>
      <c r="BL21" s="37"/>
      <c r="BM21" s="37"/>
      <c r="BN21" s="37"/>
      <c r="BO21" s="37"/>
      <c r="BP21" s="37"/>
      <c r="BQ21" s="37"/>
      <c r="BR21" s="37"/>
      <c r="BS21" s="37"/>
      <c r="BT21" s="37"/>
      <c r="BU21" s="37"/>
      <c r="BV21" s="37"/>
      <c r="BW21" s="37"/>
      <c r="BX21" s="37"/>
      <c r="BY21" s="37"/>
      <c r="BZ21" s="37"/>
      <c r="CA21" s="37"/>
      <c r="CB21" s="37"/>
      <c r="CC21" s="37"/>
      <c r="CD21" s="37"/>
      <c r="CE21" s="37"/>
      <c r="CF21" s="37"/>
      <c r="CG21" s="37"/>
      <c r="CH21" s="37"/>
      <c r="CI21" s="37"/>
      <c r="CJ21" s="37"/>
      <c r="CK21" s="37"/>
      <c r="CL21" s="37"/>
      <c r="CM21" s="37"/>
      <c r="CN21" s="37"/>
      <c r="CO21" s="37"/>
      <c r="CP21" s="37"/>
      <c r="CQ21" s="37"/>
      <c r="CR21" s="37"/>
      <c r="CS21" s="37"/>
      <c r="CT21" s="37"/>
      <c r="CU21" s="37"/>
      <c r="CV21" s="37"/>
      <c r="CW21" s="37"/>
      <c r="CX21" s="37"/>
      <c r="CY21" s="37"/>
      <c r="CZ21" s="37"/>
      <c r="DA21" s="37"/>
      <c r="DB21" s="37"/>
      <c r="DC21" s="37"/>
      <c r="DD21" s="37"/>
      <c r="DE21" s="37"/>
      <c r="DF21" s="37"/>
      <c r="DG21" s="37"/>
      <c r="DH21" s="37"/>
      <c r="DI21" s="37"/>
      <c r="DJ21" s="37"/>
      <c r="DK21" s="37"/>
      <c r="DL21" s="37"/>
      <c r="DM21" s="37"/>
      <c r="DN21" s="37"/>
      <c r="DO21" s="37"/>
      <c r="DP21" s="37"/>
      <c r="DQ21" s="37"/>
    </row>
    <row r="22" spans="62:121">
      <c r="BJ22" s="37"/>
      <c r="BK22" s="37"/>
      <c r="BL22" s="37"/>
      <c r="BM22" s="37"/>
      <c r="BN22" s="37"/>
      <c r="BO22" s="37"/>
      <c r="BP22" s="37"/>
      <c r="BQ22" s="37"/>
      <c r="BR22" s="37"/>
      <c r="BS22" s="37"/>
      <c r="BT22" s="37"/>
      <c r="BU22" s="37"/>
      <c r="BV22" s="37"/>
      <c r="BW22" s="37"/>
      <c r="BX22" s="37"/>
      <c r="BY22" s="37"/>
      <c r="BZ22" s="37"/>
      <c r="CA22" s="37"/>
      <c r="CB22" s="37"/>
      <c r="CC22" s="37"/>
      <c r="CD22" s="37"/>
      <c r="CE22" s="37"/>
      <c r="CF22" s="37"/>
      <c r="CG22" s="37"/>
      <c r="CH22" s="37"/>
      <c r="CI22" s="37"/>
      <c r="CJ22" s="37"/>
      <c r="CK22" s="37"/>
      <c r="CL22" s="37"/>
      <c r="CM22" s="37"/>
      <c r="CN22" s="37"/>
      <c r="CO22" s="37"/>
      <c r="CP22" s="37"/>
      <c r="CQ22" s="37"/>
      <c r="CR22" s="37"/>
      <c r="CS22" s="37"/>
      <c r="CT22" s="37"/>
      <c r="CU22" s="37"/>
      <c r="CV22" s="37"/>
      <c r="CW22" s="37"/>
      <c r="CX22" s="37"/>
      <c r="CY22" s="37"/>
      <c r="CZ22" s="37"/>
      <c r="DA22" s="37"/>
      <c r="DB22" s="37"/>
      <c r="DC22" s="37"/>
      <c r="DD22" s="37"/>
      <c r="DE22" s="37"/>
      <c r="DF22" s="37"/>
      <c r="DG22" s="37"/>
      <c r="DH22" s="37"/>
      <c r="DI22" s="37"/>
      <c r="DJ22" s="37"/>
      <c r="DK22" s="37"/>
      <c r="DL22" s="37"/>
      <c r="DM22" s="37"/>
      <c r="DN22" s="37"/>
      <c r="DO22" s="37"/>
      <c r="DP22" s="37"/>
      <c r="DQ22" s="37"/>
    </row>
    <row r="23" spans="62:121">
      <c r="BJ23" s="37"/>
      <c r="BK23" s="37"/>
      <c r="BL23" s="37"/>
      <c r="BM23" s="37"/>
      <c r="BN23" s="37"/>
      <c r="BO23" s="37"/>
      <c r="BP23" s="37"/>
      <c r="BQ23" s="37"/>
      <c r="BR23" s="37"/>
      <c r="BS23" s="37"/>
      <c r="BT23" s="37"/>
      <c r="BU23" s="37"/>
      <c r="BV23" s="37"/>
      <c r="BW23" s="37"/>
      <c r="BX23" s="37"/>
      <c r="BY23" s="37"/>
      <c r="BZ23" s="37"/>
      <c r="CA23" s="37"/>
      <c r="CB23" s="37"/>
      <c r="CC23" s="37"/>
      <c r="CD23" s="37"/>
      <c r="CE23" s="37"/>
      <c r="CF23" s="37"/>
      <c r="CG23" s="37"/>
      <c r="CH23" s="37"/>
      <c r="CI23" s="37"/>
      <c r="CJ23" s="37"/>
      <c r="CK23" s="37"/>
      <c r="CL23" s="37"/>
      <c r="CM23" s="37"/>
      <c r="CN23" s="37"/>
      <c r="CO23" s="37"/>
      <c r="CP23" s="37"/>
      <c r="CQ23" s="37"/>
      <c r="CR23" s="37"/>
      <c r="CS23" s="37"/>
      <c r="CT23" s="37"/>
      <c r="CU23" s="37"/>
      <c r="CV23" s="37"/>
      <c r="CW23" s="37"/>
      <c r="CX23" s="37"/>
      <c r="CY23" s="37"/>
      <c r="CZ23" s="37"/>
      <c r="DA23" s="37"/>
      <c r="DB23" s="37"/>
      <c r="DC23" s="37"/>
      <c r="DD23" s="37"/>
      <c r="DE23" s="37"/>
      <c r="DF23" s="37"/>
      <c r="DG23" s="37"/>
      <c r="DH23" s="37"/>
      <c r="DI23" s="37"/>
      <c r="DJ23" s="37"/>
      <c r="DK23" s="37"/>
      <c r="DL23" s="37"/>
      <c r="DM23" s="37"/>
      <c r="DN23" s="37"/>
      <c r="DO23" s="37"/>
      <c r="DP23" s="37"/>
      <c r="DQ23" s="37"/>
    </row>
    <row r="24" spans="62:121">
      <c r="BJ24" s="37"/>
      <c r="BK24" s="37"/>
      <c r="BL24" s="37"/>
      <c r="BM24" s="37"/>
      <c r="BN24" s="37"/>
      <c r="BO24" s="37"/>
      <c r="BP24" s="37"/>
      <c r="BQ24" s="37"/>
      <c r="BR24" s="37"/>
      <c r="BS24" s="37"/>
      <c r="BT24" s="37"/>
      <c r="BU24" s="37"/>
      <c r="BV24" s="37"/>
      <c r="BW24" s="37"/>
      <c r="BX24" s="37"/>
      <c r="BY24" s="37"/>
      <c r="BZ24" s="37"/>
      <c r="CA24" s="37"/>
      <c r="CB24" s="37"/>
      <c r="CC24" s="37"/>
      <c r="CD24" s="37"/>
      <c r="CE24" s="37"/>
      <c r="CF24" s="37"/>
      <c r="CG24" s="37"/>
      <c r="CH24" s="37"/>
      <c r="CI24" s="37"/>
      <c r="CJ24" s="37"/>
      <c r="CK24" s="37"/>
      <c r="CL24" s="37"/>
      <c r="CM24" s="37"/>
      <c r="CN24" s="37"/>
      <c r="CO24" s="37"/>
      <c r="CP24" s="37"/>
      <c r="CQ24" s="37"/>
      <c r="CR24" s="37"/>
      <c r="CS24" s="37"/>
      <c r="CT24" s="37"/>
      <c r="CU24" s="37"/>
      <c r="CV24" s="37"/>
      <c r="CW24" s="37"/>
      <c r="CX24" s="37"/>
      <c r="CY24" s="37"/>
      <c r="CZ24" s="37"/>
      <c r="DA24" s="37"/>
      <c r="DB24" s="37"/>
      <c r="DC24" s="37"/>
      <c r="DD24" s="37"/>
      <c r="DE24" s="37"/>
      <c r="DF24" s="37"/>
      <c r="DG24" s="37"/>
      <c r="DH24" s="37"/>
      <c r="DI24" s="37"/>
      <c r="DJ24" s="37"/>
      <c r="DK24" s="37"/>
      <c r="DL24" s="37"/>
      <c r="DM24" s="37"/>
      <c r="DN24" s="37"/>
      <c r="DO24" s="37"/>
      <c r="DP24" s="37"/>
      <c r="DQ24" s="37"/>
    </row>
    <row r="25" spans="62:121">
      <c r="BJ25" s="37"/>
      <c r="BK25" s="37"/>
      <c r="BL25" s="37"/>
      <c r="BM25" s="37"/>
      <c r="BN25" s="37"/>
      <c r="BO25" s="37"/>
      <c r="BP25" s="37"/>
      <c r="BQ25" s="37"/>
      <c r="BR25" s="37"/>
      <c r="BS25" s="37"/>
      <c r="BT25" s="37"/>
      <c r="BU25" s="37"/>
      <c r="BV25" s="37"/>
      <c r="BW25" s="37"/>
      <c r="BX25" s="37"/>
      <c r="BY25" s="37"/>
      <c r="BZ25" s="37"/>
      <c r="CA25" s="37"/>
      <c r="CB25" s="37"/>
      <c r="CC25" s="37"/>
      <c r="CD25" s="37"/>
      <c r="CE25" s="37"/>
      <c r="CF25" s="37"/>
      <c r="CG25" s="37"/>
      <c r="CH25" s="37"/>
      <c r="CI25" s="37"/>
      <c r="CJ25" s="37"/>
      <c r="CK25" s="37"/>
      <c r="CL25" s="37"/>
      <c r="CM25" s="37"/>
      <c r="CN25" s="37"/>
      <c r="CO25" s="37"/>
      <c r="CP25" s="37"/>
      <c r="CQ25" s="37"/>
      <c r="CR25" s="37"/>
      <c r="CS25" s="37"/>
      <c r="CT25" s="37"/>
      <c r="CU25" s="37"/>
      <c r="CV25" s="37"/>
      <c r="CW25" s="37"/>
      <c r="CX25" s="37"/>
      <c r="CY25" s="37"/>
      <c r="CZ25" s="37"/>
      <c r="DA25" s="37"/>
      <c r="DB25" s="37"/>
      <c r="DC25" s="37"/>
      <c r="DD25" s="37"/>
      <c r="DE25" s="37"/>
      <c r="DF25" s="37"/>
      <c r="DG25" s="37"/>
      <c r="DH25" s="37"/>
      <c r="DI25" s="37"/>
      <c r="DJ25" s="37"/>
      <c r="DK25" s="37"/>
      <c r="DL25" s="37"/>
      <c r="DM25" s="37"/>
      <c r="DN25" s="37"/>
      <c r="DO25" s="37"/>
      <c r="DP25" s="37"/>
      <c r="DQ25" s="37"/>
    </row>
    <row r="26" spans="62:121">
      <c r="BJ26" s="37"/>
      <c r="BK26" s="37"/>
      <c r="BL26" s="37"/>
      <c r="BM26" s="37"/>
      <c r="BN26" s="37"/>
      <c r="BO26" s="37"/>
      <c r="BP26" s="37"/>
      <c r="BQ26" s="37"/>
      <c r="BR26" s="37"/>
      <c r="BS26" s="37"/>
      <c r="BT26" s="37"/>
      <c r="BU26" s="37"/>
      <c r="BV26" s="37"/>
      <c r="BW26" s="37"/>
      <c r="BX26" s="37"/>
      <c r="BY26" s="37"/>
      <c r="BZ26" s="37"/>
      <c r="CA26" s="37"/>
      <c r="CB26" s="37"/>
      <c r="CC26" s="37"/>
      <c r="CD26" s="37"/>
      <c r="CE26" s="37"/>
      <c r="CF26" s="37"/>
      <c r="CG26" s="37"/>
      <c r="CH26" s="37"/>
      <c r="CI26" s="37"/>
      <c r="CJ26" s="37"/>
      <c r="CK26" s="37"/>
      <c r="CL26" s="37"/>
      <c r="CM26" s="37"/>
      <c r="CN26" s="37"/>
      <c r="CO26" s="37"/>
      <c r="CP26" s="37"/>
      <c r="CQ26" s="37"/>
      <c r="CR26" s="37"/>
      <c r="CS26" s="37"/>
      <c r="CT26" s="37"/>
      <c r="CU26" s="37"/>
      <c r="CV26" s="37"/>
      <c r="CW26" s="37"/>
      <c r="CX26" s="37"/>
      <c r="CY26" s="37"/>
      <c r="CZ26" s="37"/>
      <c r="DA26" s="37"/>
      <c r="DB26" s="37"/>
      <c r="DC26" s="37"/>
      <c r="DD26" s="37"/>
      <c r="DE26" s="37"/>
      <c r="DF26" s="37"/>
      <c r="DG26" s="37"/>
      <c r="DH26" s="37"/>
      <c r="DI26" s="37"/>
      <c r="DJ26" s="37"/>
      <c r="DK26" s="37"/>
      <c r="DL26" s="37"/>
      <c r="DM26" s="37"/>
      <c r="DN26" s="37"/>
      <c r="DO26" s="37"/>
      <c r="DP26" s="37"/>
      <c r="DQ26" s="37"/>
    </row>
    <row r="27" spans="62:121">
      <c r="BJ27" s="37"/>
      <c r="BK27" s="37"/>
      <c r="BL27" s="37"/>
      <c r="BM27" s="37"/>
      <c r="BN27" s="37"/>
      <c r="BO27" s="37"/>
      <c r="BP27" s="37"/>
      <c r="BQ27" s="37"/>
      <c r="BR27" s="37"/>
      <c r="BS27" s="37"/>
      <c r="BT27" s="37"/>
      <c r="BU27" s="37"/>
      <c r="BV27" s="37"/>
      <c r="BW27" s="37"/>
      <c r="BX27" s="37"/>
      <c r="BY27" s="37"/>
      <c r="BZ27" s="37"/>
      <c r="CA27" s="37"/>
      <c r="CB27" s="37"/>
      <c r="CC27" s="37"/>
      <c r="CD27" s="37"/>
      <c r="CE27" s="37"/>
      <c r="CF27" s="37"/>
      <c r="CG27" s="37"/>
      <c r="CH27" s="37"/>
      <c r="CI27" s="37"/>
      <c r="CJ27" s="37"/>
      <c r="CK27" s="37"/>
      <c r="CL27" s="37"/>
      <c r="CM27" s="37"/>
      <c r="CN27" s="37"/>
      <c r="CO27" s="37"/>
      <c r="CP27" s="37"/>
      <c r="CQ27" s="37"/>
      <c r="CR27" s="37"/>
      <c r="CS27" s="37"/>
      <c r="CT27" s="37"/>
      <c r="CU27" s="37"/>
      <c r="CV27" s="37"/>
      <c r="CW27" s="37"/>
      <c r="CX27" s="37"/>
      <c r="CY27" s="37"/>
      <c r="CZ27" s="37"/>
      <c r="DA27" s="37"/>
      <c r="DB27" s="37"/>
      <c r="DC27" s="37"/>
      <c r="DD27" s="37"/>
      <c r="DE27" s="37"/>
      <c r="DF27" s="37"/>
      <c r="DG27" s="37"/>
      <c r="DH27" s="37"/>
      <c r="DI27" s="37"/>
      <c r="DJ27" s="37"/>
      <c r="DK27" s="37"/>
      <c r="DL27" s="37"/>
      <c r="DM27" s="37"/>
      <c r="DN27" s="37"/>
      <c r="DO27" s="37"/>
      <c r="DP27" s="37"/>
      <c r="DQ27" s="37"/>
    </row>
    <row r="28" spans="62:121">
      <c r="BJ28" s="37"/>
      <c r="BK28" s="37"/>
      <c r="BL28" s="37"/>
      <c r="BM28" s="37"/>
      <c r="BN28" s="37"/>
      <c r="BO28" s="37"/>
      <c r="BP28" s="37"/>
      <c r="BQ28" s="37"/>
      <c r="BR28" s="37"/>
      <c r="BS28" s="37"/>
      <c r="BT28" s="37"/>
      <c r="BU28" s="37"/>
      <c r="BV28" s="37"/>
      <c r="BW28" s="37"/>
      <c r="BX28" s="37"/>
      <c r="BY28" s="37"/>
      <c r="BZ28" s="37"/>
      <c r="CA28" s="37"/>
      <c r="CB28" s="37"/>
      <c r="CC28" s="37"/>
      <c r="CD28" s="37"/>
      <c r="CE28" s="37"/>
      <c r="CF28" s="37"/>
      <c r="CG28" s="37"/>
      <c r="CH28" s="37"/>
      <c r="CI28" s="37"/>
      <c r="CJ28" s="37"/>
      <c r="CK28" s="37"/>
      <c r="CL28" s="37"/>
      <c r="CM28" s="37"/>
      <c r="CN28" s="37"/>
      <c r="CO28" s="37"/>
      <c r="CP28" s="37"/>
      <c r="CQ28" s="37"/>
      <c r="CR28" s="37"/>
      <c r="CS28" s="37"/>
      <c r="CT28" s="37"/>
      <c r="CU28" s="37"/>
      <c r="CV28" s="37"/>
      <c r="CW28" s="37"/>
      <c r="CX28" s="37"/>
      <c r="CY28" s="37"/>
      <c r="CZ28" s="37"/>
      <c r="DA28" s="37"/>
      <c r="DB28" s="37"/>
      <c r="DC28" s="37"/>
      <c r="DD28" s="37"/>
      <c r="DE28" s="37"/>
      <c r="DF28" s="37"/>
      <c r="DG28" s="37"/>
      <c r="DH28" s="37"/>
      <c r="DI28" s="37"/>
      <c r="DJ28" s="37"/>
      <c r="DK28" s="37"/>
      <c r="DL28" s="37"/>
      <c r="DM28" s="37"/>
      <c r="DN28" s="37"/>
      <c r="DO28" s="37"/>
      <c r="DP28" s="37"/>
      <c r="DQ28" s="37"/>
    </row>
    <row r="29" spans="62:121">
      <c r="BJ29" s="37"/>
      <c r="BK29" s="37"/>
      <c r="BL29" s="37"/>
      <c r="BM29" s="37"/>
      <c r="BN29" s="37"/>
      <c r="BO29" s="37"/>
      <c r="BP29" s="37"/>
      <c r="BQ29" s="37"/>
      <c r="BR29" s="37"/>
      <c r="BS29" s="37"/>
      <c r="BT29" s="37"/>
      <c r="BU29" s="37"/>
      <c r="BV29" s="37"/>
      <c r="BW29" s="37"/>
      <c r="BX29" s="37"/>
      <c r="BY29" s="37"/>
      <c r="BZ29" s="37"/>
      <c r="CA29" s="37"/>
      <c r="CB29" s="37"/>
      <c r="CC29" s="37"/>
      <c r="CD29" s="37"/>
      <c r="CE29" s="37"/>
      <c r="CF29" s="37"/>
      <c r="CG29" s="37"/>
      <c r="CH29" s="37"/>
      <c r="CI29" s="37"/>
      <c r="CJ29" s="37"/>
      <c r="CK29" s="37"/>
      <c r="CL29" s="37"/>
      <c r="CM29" s="37"/>
      <c r="CN29" s="37"/>
      <c r="CO29" s="37"/>
      <c r="CP29" s="37"/>
      <c r="CQ29" s="37"/>
      <c r="CR29" s="37"/>
      <c r="CS29" s="37"/>
      <c r="CT29" s="37"/>
      <c r="CU29" s="37"/>
      <c r="CV29" s="37"/>
      <c r="CW29" s="37"/>
      <c r="CX29" s="37"/>
      <c r="CY29" s="37"/>
      <c r="CZ29" s="37"/>
      <c r="DA29" s="37"/>
      <c r="DB29" s="37"/>
      <c r="DC29" s="37"/>
      <c r="DD29" s="37"/>
      <c r="DE29" s="37"/>
      <c r="DF29" s="37"/>
      <c r="DG29" s="37"/>
      <c r="DH29" s="37"/>
      <c r="DI29" s="37"/>
      <c r="DJ29" s="37"/>
      <c r="DK29" s="37"/>
      <c r="DL29" s="37"/>
      <c r="DM29" s="37"/>
      <c r="DN29" s="37"/>
      <c r="DO29" s="37"/>
      <c r="DP29" s="37"/>
      <c r="DQ29" s="37"/>
    </row>
    <row r="30" spans="62:121">
      <c r="BJ30" s="37"/>
      <c r="BK30" s="37"/>
      <c r="BL30" s="37"/>
      <c r="BM30" s="37"/>
      <c r="BN30" s="37"/>
      <c r="BO30" s="37"/>
      <c r="BP30" s="37"/>
      <c r="BQ30" s="37"/>
      <c r="BR30" s="37"/>
      <c r="BS30" s="37"/>
      <c r="BT30" s="37"/>
      <c r="BU30" s="37"/>
      <c r="BV30" s="37"/>
      <c r="BW30" s="37"/>
      <c r="BX30" s="37"/>
      <c r="BY30" s="37"/>
      <c r="BZ30" s="37"/>
      <c r="CA30" s="37"/>
      <c r="CB30" s="37"/>
      <c r="CC30" s="37"/>
      <c r="CD30" s="37"/>
      <c r="CE30" s="37"/>
      <c r="CF30" s="37"/>
      <c r="CG30" s="37"/>
      <c r="CH30" s="37"/>
      <c r="CI30" s="37"/>
      <c r="CJ30" s="37"/>
      <c r="CK30" s="37"/>
      <c r="CL30" s="37"/>
      <c r="CM30" s="37"/>
      <c r="CN30" s="37"/>
      <c r="CO30" s="37"/>
      <c r="CP30" s="37"/>
      <c r="CQ30" s="37"/>
      <c r="CR30" s="37"/>
      <c r="CS30" s="37"/>
      <c r="CT30" s="37"/>
      <c r="CU30" s="37"/>
      <c r="CV30" s="37"/>
      <c r="CW30" s="37"/>
      <c r="CX30" s="37"/>
      <c r="CY30" s="37"/>
      <c r="CZ30" s="37"/>
      <c r="DA30" s="37"/>
      <c r="DB30" s="37"/>
      <c r="DC30" s="37"/>
      <c r="DD30" s="37"/>
      <c r="DE30" s="37"/>
      <c r="DF30" s="37"/>
      <c r="DG30" s="37"/>
      <c r="DH30" s="37"/>
      <c r="DI30" s="37"/>
      <c r="DJ30" s="37"/>
      <c r="DK30" s="37"/>
      <c r="DL30" s="37"/>
      <c r="DM30" s="37"/>
      <c r="DN30" s="37"/>
      <c r="DO30" s="37"/>
      <c r="DP30" s="37"/>
      <c r="DQ30" s="37"/>
    </row>
    <row r="31" spans="62:121">
      <c r="BJ31" s="37"/>
      <c r="BK31" s="37"/>
      <c r="BL31" s="37"/>
      <c r="BM31" s="37"/>
      <c r="BN31" s="37"/>
      <c r="BO31" s="37"/>
      <c r="BP31" s="37"/>
      <c r="BQ31" s="37"/>
      <c r="BR31" s="37"/>
      <c r="BS31" s="37"/>
      <c r="BT31" s="37"/>
      <c r="BU31" s="37"/>
      <c r="BV31" s="37"/>
      <c r="BW31" s="37"/>
      <c r="BX31" s="37"/>
      <c r="BY31" s="37"/>
      <c r="BZ31" s="37"/>
      <c r="CA31" s="37"/>
      <c r="CB31" s="37"/>
      <c r="CC31" s="37"/>
      <c r="CD31" s="37"/>
      <c r="CE31" s="37"/>
      <c r="CF31" s="37"/>
      <c r="CG31" s="37"/>
      <c r="CH31" s="37"/>
      <c r="CI31" s="37"/>
      <c r="CJ31" s="37"/>
      <c r="CK31" s="37"/>
      <c r="CL31" s="37"/>
      <c r="CM31" s="37"/>
      <c r="CN31" s="37"/>
      <c r="CO31" s="37"/>
      <c r="CP31" s="37"/>
      <c r="CQ31" s="37"/>
      <c r="CR31" s="37"/>
      <c r="CS31" s="37"/>
      <c r="CT31" s="37"/>
      <c r="CU31" s="37"/>
      <c r="CV31" s="37"/>
      <c r="CW31" s="37"/>
      <c r="CX31" s="37"/>
      <c r="CY31" s="37"/>
      <c r="CZ31" s="37"/>
      <c r="DA31" s="37"/>
      <c r="DB31" s="37"/>
      <c r="DC31" s="37"/>
      <c r="DD31" s="37"/>
      <c r="DE31" s="37"/>
      <c r="DF31" s="37"/>
      <c r="DG31" s="37"/>
      <c r="DH31" s="37"/>
      <c r="DI31" s="37"/>
      <c r="DJ31" s="37"/>
      <c r="DK31" s="37"/>
      <c r="DL31" s="37"/>
      <c r="DM31" s="37"/>
      <c r="DN31" s="37"/>
      <c r="DO31" s="37"/>
      <c r="DP31" s="37"/>
      <c r="DQ31" s="37"/>
    </row>
    <row r="32" spans="62:121">
      <c r="BJ32" s="37"/>
      <c r="BK32" s="37"/>
      <c r="BL32" s="37"/>
      <c r="BM32" s="37"/>
      <c r="BN32" s="37"/>
      <c r="BO32" s="37"/>
      <c r="BP32" s="37"/>
      <c r="BQ32" s="37"/>
      <c r="BR32" s="37"/>
      <c r="BS32" s="37"/>
      <c r="BT32" s="37"/>
      <c r="BU32" s="37"/>
      <c r="BV32" s="37"/>
      <c r="BW32" s="37"/>
      <c r="BX32" s="37"/>
      <c r="BY32" s="37"/>
      <c r="BZ32" s="37"/>
      <c r="CA32" s="37"/>
      <c r="CB32" s="37"/>
      <c r="CC32" s="37"/>
      <c r="CD32" s="37"/>
      <c r="CE32" s="37"/>
      <c r="CF32" s="37"/>
      <c r="CG32" s="37"/>
      <c r="CH32" s="37"/>
      <c r="CI32" s="37"/>
      <c r="CJ32" s="37"/>
      <c r="CK32" s="37"/>
      <c r="CL32" s="37"/>
      <c r="CM32" s="37"/>
      <c r="CN32" s="37"/>
      <c r="CO32" s="37"/>
      <c r="CP32" s="37"/>
      <c r="CQ32" s="37"/>
      <c r="CR32" s="37"/>
      <c r="CS32" s="37"/>
      <c r="CT32" s="37"/>
      <c r="CU32" s="37"/>
      <c r="CV32" s="37"/>
      <c r="CW32" s="37"/>
      <c r="CX32" s="37"/>
      <c r="CY32" s="37"/>
      <c r="CZ32" s="37"/>
      <c r="DA32" s="37"/>
      <c r="DB32" s="37"/>
      <c r="DC32" s="37"/>
      <c r="DD32" s="37"/>
      <c r="DE32" s="37"/>
      <c r="DF32" s="37"/>
      <c r="DG32" s="37"/>
      <c r="DH32" s="37"/>
      <c r="DI32" s="37"/>
      <c r="DJ32" s="37"/>
      <c r="DK32" s="37"/>
      <c r="DL32" s="37"/>
      <c r="DM32" s="37"/>
      <c r="DN32" s="37"/>
      <c r="DO32" s="37"/>
      <c r="DP32" s="37"/>
      <c r="DQ32" s="37"/>
    </row>
    <row r="33" spans="1:121">
      <c r="BJ33" s="37"/>
      <c r="BK33" s="37"/>
      <c r="BL33" s="37"/>
      <c r="BM33" s="37"/>
      <c r="BN33" s="37"/>
      <c r="BO33" s="37"/>
      <c r="BP33" s="37"/>
      <c r="BQ33" s="37"/>
      <c r="BR33" s="37"/>
      <c r="BS33" s="37"/>
      <c r="BT33" s="37"/>
      <c r="BU33" s="37"/>
      <c r="BV33" s="37"/>
      <c r="BW33" s="37"/>
      <c r="BX33" s="37"/>
      <c r="BY33" s="37"/>
      <c r="BZ33" s="37"/>
      <c r="CA33" s="37"/>
      <c r="CB33" s="37"/>
      <c r="CC33" s="37"/>
      <c r="CD33" s="37"/>
      <c r="CE33" s="37"/>
      <c r="CF33" s="37"/>
      <c r="CG33" s="37"/>
      <c r="CH33" s="37"/>
      <c r="CI33" s="37"/>
      <c r="CJ33" s="37"/>
      <c r="CK33" s="37"/>
      <c r="CL33" s="37"/>
      <c r="CM33" s="37"/>
      <c r="CN33" s="37"/>
      <c r="CO33" s="37"/>
      <c r="CP33" s="37"/>
      <c r="CQ33" s="37"/>
      <c r="CR33" s="37"/>
      <c r="CS33" s="37"/>
      <c r="CT33" s="37"/>
      <c r="CU33" s="37"/>
      <c r="CV33" s="37"/>
      <c r="CW33" s="37"/>
      <c r="CX33" s="37"/>
      <c r="CY33" s="37"/>
      <c r="CZ33" s="37"/>
      <c r="DA33" s="37"/>
      <c r="DB33" s="37"/>
      <c r="DC33" s="37"/>
      <c r="DD33" s="37"/>
      <c r="DE33" s="37"/>
      <c r="DF33" s="37"/>
      <c r="DG33" s="37"/>
      <c r="DH33" s="37"/>
      <c r="DI33" s="37"/>
      <c r="DJ33" s="37"/>
      <c r="DK33" s="37"/>
      <c r="DL33" s="37"/>
      <c r="DM33" s="37"/>
      <c r="DN33" s="37"/>
      <c r="DO33" s="37"/>
      <c r="DP33" s="37"/>
      <c r="DQ33" s="37"/>
    </row>
    <row r="34" spans="1:121" s="13" customForma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s="37"/>
      <c r="BK34" s="37"/>
      <c r="BL34" s="37"/>
      <c r="BM34" s="37"/>
      <c r="BN34" s="37"/>
      <c r="BO34" s="37"/>
      <c r="BP34" s="37"/>
      <c r="BQ34" s="37"/>
      <c r="BR34" s="37"/>
      <c r="BS34" s="37"/>
      <c r="BT34" s="37"/>
      <c r="BU34" s="37"/>
      <c r="BV34" s="37"/>
      <c r="BW34" s="37"/>
      <c r="BX34" s="37"/>
      <c r="BY34" s="37"/>
      <c r="BZ34" s="37"/>
      <c r="CA34" s="37"/>
      <c r="CB34" s="37"/>
      <c r="CC34" s="37"/>
      <c r="CD34" s="37"/>
      <c r="CE34" s="37"/>
      <c r="CF34" s="37"/>
      <c r="CG34" s="37"/>
      <c r="CH34" s="37"/>
      <c r="CI34" s="37"/>
      <c r="CJ34" s="37"/>
      <c r="CK34" s="37"/>
      <c r="CL34" s="37"/>
      <c r="CM34" s="37"/>
      <c r="CN34" s="37"/>
      <c r="CO34" s="37"/>
      <c r="CP34" s="37"/>
      <c r="CQ34" s="37"/>
      <c r="CR34" s="37"/>
      <c r="CS34" s="37"/>
      <c r="CT34" s="37"/>
      <c r="CU34" s="37"/>
      <c r="CV34" s="37"/>
      <c r="CW34" s="37"/>
      <c r="CX34" s="37"/>
      <c r="CY34" s="37"/>
      <c r="CZ34" s="37"/>
      <c r="DA34" s="37"/>
      <c r="DB34" s="37"/>
      <c r="DC34" s="37"/>
      <c r="DD34" s="37"/>
      <c r="DE34" s="37"/>
      <c r="DF34" s="37"/>
      <c r="DG34" s="37"/>
      <c r="DH34" s="37"/>
      <c r="DI34" s="37"/>
      <c r="DJ34" s="37"/>
      <c r="DK34" s="37"/>
      <c r="DL34" s="37"/>
      <c r="DM34" s="37"/>
      <c r="DN34" s="37"/>
      <c r="DO34" s="37"/>
      <c r="DP34" s="37"/>
      <c r="DQ34" s="37"/>
    </row>
    <row r="35" spans="1:121" s="13"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s="37"/>
      <c r="BK35" s="37"/>
      <c r="BL35" s="37"/>
      <c r="BM35" s="37"/>
      <c r="BN35" s="37"/>
      <c r="BO35" s="37"/>
      <c r="BP35" s="37"/>
      <c r="BQ35" s="37"/>
      <c r="BR35" s="37"/>
      <c r="BS35" s="37"/>
      <c r="BT35" s="37"/>
      <c r="BU35" s="37"/>
      <c r="BV35" s="37"/>
      <c r="BW35" s="37"/>
      <c r="BX35" s="37"/>
      <c r="BY35" s="37"/>
      <c r="BZ35" s="37"/>
      <c r="CA35" s="37"/>
      <c r="CB35" s="37"/>
      <c r="CC35" s="37"/>
      <c r="CD35" s="37"/>
      <c r="CE35" s="37"/>
      <c r="CF35" s="37"/>
      <c r="CG35" s="37"/>
      <c r="CH35" s="37"/>
      <c r="CI35" s="37"/>
      <c r="CJ35" s="37"/>
      <c r="CK35" s="37"/>
      <c r="CL35" s="37"/>
      <c r="CM35" s="37"/>
      <c r="CN35" s="37"/>
      <c r="CO35" s="37"/>
      <c r="CP35" s="37"/>
      <c r="CQ35" s="37"/>
      <c r="CR35" s="37"/>
      <c r="CS35" s="37"/>
      <c r="CT35" s="37"/>
      <c r="CU35" s="37"/>
      <c r="CV35" s="37"/>
      <c r="CW35" s="37"/>
      <c r="CX35" s="37"/>
      <c r="CY35" s="37"/>
      <c r="CZ35" s="37"/>
      <c r="DA35" s="37"/>
      <c r="DB35" s="37"/>
      <c r="DC35" s="37"/>
      <c r="DD35" s="37"/>
      <c r="DE35" s="37"/>
      <c r="DF35" s="37"/>
      <c r="DG35" s="37"/>
      <c r="DH35" s="37"/>
      <c r="DI35" s="37"/>
      <c r="DJ35" s="37"/>
      <c r="DK35" s="37"/>
      <c r="DL35" s="37"/>
      <c r="DM35" s="37"/>
      <c r="DN35" s="37"/>
      <c r="DO35" s="37"/>
      <c r="DP35" s="37"/>
      <c r="DQ35" s="37"/>
    </row>
    <row r="36" spans="1:121" s="13"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s="37"/>
      <c r="BK36" s="37"/>
      <c r="BL36" s="37"/>
      <c r="BM36" s="37"/>
      <c r="BN36" s="37"/>
      <c r="BO36" s="37"/>
      <c r="BP36" s="37"/>
      <c r="BQ36" s="37"/>
      <c r="BR36" s="37"/>
      <c r="BS36" s="37"/>
      <c r="BT36" s="37"/>
      <c r="BU36" s="37"/>
      <c r="BV36" s="37"/>
      <c r="BW36" s="37"/>
      <c r="BX36" s="37"/>
      <c r="BY36" s="37"/>
      <c r="BZ36" s="37"/>
      <c r="CA36" s="37"/>
      <c r="CB36" s="37"/>
      <c r="CC36" s="37"/>
      <c r="CD36" s="37"/>
      <c r="CE36" s="37"/>
      <c r="CF36" s="37"/>
      <c r="CG36" s="37"/>
      <c r="CH36" s="37"/>
      <c r="CI36" s="37"/>
      <c r="CJ36" s="37"/>
      <c r="CK36" s="37"/>
      <c r="CL36" s="37"/>
      <c r="CM36" s="37"/>
      <c r="CN36" s="37"/>
      <c r="CO36" s="37"/>
      <c r="CP36" s="37"/>
      <c r="CQ36" s="37"/>
      <c r="CR36" s="37"/>
      <c r="CS36" s="37"/>
      <c r="CT36" s="37"/>
      <c r="CU36" s="37"/>
      <c r="CV36" s="37"/>
      <c r="CW36" s="37"/>
      <c r="CX36" s="37"/>
      <c r="CY36" s="37"/>
      <c r="CZ36" s="37"/>
      <c r="DA36" s="37"/>
      <c r="DB36" s="37"/>
      <c r="DC36" s="37"/>
      <c r="DD36" s="37"/>
      <c r="DE36" s="37"/>
      <c r="DF36" s="37"/>
      <c r="DG36" s="37"/>
      <c r="DH36" s="37"/>
      <c r="DI36" s="37"/>
      <c r="DJ36" s="37"/>
      <c r="DK36" s="37"/>
      <c r="DL36" s="37"/>
      <c r="DM36" s="37"/>
      <c r="DN36" s="37"/>
      <c r="DO36" s="37"/>
      <c r="DP36" s="37"/>
      <c r="DQ36" s="37"/>
    </row>
    <row r="37" spans="1:121" s="13" customForma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s="37"/>
      <c r="BK37" s="37"/>
      <c r="BL37" s="37"/>
      <c r="BM37" s="37"/>
      <c r="BN37" s="37"/>
      <c r="BO37" s="37"/>
      <c r="BP37" s="37"/>
      <c r="BQ37" s="37"/>
      <c r="BR37" s="37"/>
      <c r="BS37" s="37"/>
      <c r="BT37" s="37"/>
      <c r="BU37" s="37"/>
      <c r="BV37" s="37"/>
      <c r="BW37" s="37"/>
      <c r="BX37" s="37"/>
      <c r="BY37" s="37"/>
      <c r="BZ37" s="37"/>
      <c r="CA37" s="37"/>
      <c r="CB37" s="37"/>
      <c r="CC37" s="37"/>
      <c r="CD37" s="37"/>
      <c r="CE37" s="37"/>
      <c r="CF37" s="37"/>
      <c r="CG37" s="37"/>
      <c r="CH37" s="37"/>
      <c r="CI37" s="37"/>
      <c r="CJ37" s="37"/>
      <c r="CK37" s="37"/>
      <c r="CL37" s="37"/>
      <c r="CM37" s="37"/>
      <c r="CN37" s="37"/>
      <c r="CO37" s="37"/>
      <c r="CP37" s="37"/>
      <c r="CQ37" s="37"/>
      <c r="CR37" s="37"/>
      <c r="CS37" s="37"/>
      <c r="CT37" s="37"/>
      <c r="CU37" s="37"/>
      <c r="CV37" s="37"/>
      <c r="CW37" s="37"/>
      <c r="CX37" s="37"/>
      <c r="CY37" s="37"/>
      <c r="CZ37" s="37"/>
      <c r="DA37" s="37"/>
      <c r="DB37" s="37"/>
      <c r="DC37" s="37"/>
      <c r="DD37" s="37"/>
      <c r="DE37" s="37"/>
      <c r="DF37" s="37"/>
      <c r="DG37" s="37"/>
      <c r="DH37" s="37"/>
      <c r="DI37" s="37"/>
      <c r="DJ37" s="37"/>
      <c r="DK37" s="37"/>
      <c r="DL37" s="37"/>
      <c r="DM37" s="37"/>
      <c r="DN37" s="37"/>
      <c r="DO37" s="37"/>
      <c r="DP37" s="37"/>
      <c r="DQ37" s="37"/>
    </row>
    <row r="38" spans="1:121" s="13"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s="37"/>
      <c r="BK38" s="37"/>
      <c r="BL38" s="37"/>
      <c r="BM38" s="37"/>
      <c r="BN38" s="37"/>
      <c r="BO38" s="37"/>
      <c r="BP38" s="37"/>
      <c r="BQ38" s="37"/>
      <c r="BR38" s="37"/>
      <c r="BS38" s="37"/>
      <c r="BT38" s="37"/>
      <c r="BU38" s="37"/>
      <c r="BV38" s="37"/>
      <c r="BW38" s="37"/>
      <c r="BX38" s="37"/>
      <c r="BY38" s="37"/>
      <c r="BZ38" s="37"/>
      <c r="CA38" s="37"/>
      <c r="CB38" s="37"/>
      <c r="CC38" s="37"/>
      <c r="CD38" s="37"/>
      <c r="CE38" s="37"/>
      <c r="CF38" s="37"/>
      <c r="CG38" s="37"/>
      <c r="CH38" s="37"/>
      <c r="CI38" s="37"/>
      <c r="CJ38" s="37"/>
      <c r="CK38" s="37"/>
      <c r="CL38" s="37"/>
      <c r="CM38" s="37"/>
      <c r="CN38" s="37"/>
      <c r="CO38" s="37"/>
      <c r="CP38" s="37"/>
      <c r="CQ38" s="37"/>
      <c r="CR38" s="37"/>
      <c r="CS38" s="37"/>
      <c r="CT38" s="37"/>
      <c r="CU38" s="37"/>
      <c r="CV38" s="37"/>
      <c r="CW38" s="37"/>
      <c r="CX38" s="37"/>
      <c r="CY38" s="37"/>
      <c r="CZ38" s="37"/>
      <c r="DA38" s="37"/>
      <c r="DB38" s="37"/>
      <c r="DC38" s="37"/>
      <c r="DD38" s="37"/>
      <c r="DE38" s="37"/>
      <c r="DF38" s="37"/>
      <c r="DG38" s="37"/>
      <c r="DH38" s="37"/>
      <c r="DI38" s="37"/>
      <c r="DJ38" s="37"/>
      <c r="DK38" s="37"/>
      <c r="DL38" s="37"/>
      <c r="DM38" s="37"/>
      <c r="DN38" s="37"/>
      <c r="DO38" s="37"/>
      <c r="DP38" s="37"/>
      <c r="DQ38" s="37"/>
    </row>
    <row r="39" spans="1:121" s="13" customForma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s="37"/>
      <c r="BK39" s="37"/>
      <c r="BL39" s="37"/>
      <c r="BM39" s="37"/>
      <c r="BN39" s="37"/>
      <c r="BO39" s="37"/>
      <c r="BP39" s="37"/>
      <c r="BQ39" s="37"/>
      <c r="BR39" s="37"/>
      <c r="BS39" s="37"/>
      <c r="BT39" s="37"/>
      <c r="BU39" s="37"/>
      <c r="BV39" s="37"/>
      <c r="BW39" s="37"/>
      <c r="BX39" s="37"/>
      <c r="BY39" s="37"/>
      <c r="BZ39" s="37"/>
      <c r="CA39" s="37"/>
      <c r="CB39" s="37"/>
      <c r="CC39" s="37"/>
      <c r="CD39" s="37"/>
      <c r="CE39" s="37"/>
      <c r="CF39" s="37"/>
      <c r="CG39" s="37"/>
      <c r="CH39" s="37"/>
      <c r="CI39" s="37"/>
      <c r="CJ39" s="37"/>
      <c r="CK39" s="37"/>
      <c r="CL39" s="37"/>
      <c r="CM39" s="37"/>
      <c r="CN39" s="37"/>
      <c r="CO39" s="37"/>
      <c r="CP39" s="37"/>
      <c r="CQ39" s="37"/>
      <c r="CR39" s="37"/>
      <c r="CS39" s="37"/>
      <c r="CT39" s="37"/>
      <c r="CU39" s="37"/>
      <c r="CV39" s="37"/>
      <c r="CW39" s="37"/>
      <c r="CX39" s="37"/>
      <c r="CY39" s="37"/>
      <c r="CZ39" s="37"/>
      <c r="DA39" s="37"/>
      <c r="DB39" s="37"/>
      <c r="DC39" s="37"/>
      <c r="DD39" s="37"/>
      <c r="DE39" s="37"/>
      <c r="DF39" s="37"/>
      <c r="DG39" s="37"/>
      <c r="DH39" s="37"/>
      <c r="DI39" s="37"/>
      <c r="DJ39" s="37"/>
      <c r="DK39" s="37"/>
      <c r="DL39" s="37"/>
      <c r="DM39" s="37"/>
      <c r="DN39" s="37"/>
      <c r="DO39" s="37"/>
      <c r="DP39" s="37"/>
      <c r="DQ39" s="37"/>
    </row>
    <row r="40" spans="1:121" s="13" customForma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s="37"/>
      <c r="BK40" s="37"/>
      <c r="BL40" s="37"/>
      <c r="BM40" s="37"/>
      <c r="BN40" s="37"/>
      <c r="BO40" s="37"/>
      <c r="BP40" s="37"/>
      <c r="BQ40" s="37"/>
      <c r="BR40" s="37"/>
      <c r="BS40" s="37"/>
      <c r="BT40" s="37"/>
      <c r="BU40" s="37"/>
      <c r="BV40" s="37"/>
      <c r="BW40" s="37"/>
      <c r="BX40" s="37"/>
      <c r="BY40" s="37"/>
      <c r="BZ40" s="37"/>
      <c r="CA40" s="37"/>
      <c r="CB40" s="37"/>
      <c r="CC40" s="37"/>
      <c r="CD40" s="37"/>
      <c r="CE40" s="37"/>
      <c r="CF40" s="37"/>
      <c r="CG40" s="37"/>
      <c r="CH40" s="37"/>
      <c r="CI40" s="37"/>
      <c r="CJ40" s="37"/>
      <c r="CK40" s="37"/>
      <c r="CL40" s="37"/>
      <c r="CM40" s="37"/>
      <c r="CN40" s="37"/>
      <c r="CO40" s="37"/>
      <c r="CP40" s="37"/>
      <c r="CQ40" s="37"/>
      <c r="CR40" s="37"/>
      <c r="CS40" s="37"/>
      <c r="CT40" s="37"/>
      <c r="CU40" s="37"/>
      <c r="CV40" s="37"/>
      <c r="CW40" s="37"/>
      <c r="CX40" s="37"/>
      <c r="CY40" s="37"/>
      <c r="CZ40" s="37"/>
      <c r="DA40" s="37"/>
      <c r="DB40" s="37"/>
      <c r="DC40" s="37"/>
      <c r="DD40" s="37"/>
      <c r="DE40" s="37"/>
      <c r="DF40" s="37"/>
      <c r="DG40" s="37"/>
      <c r="DH40" s="37"/>
      <c r="DI40" s="37"/>
      <c r="DJ40" s="37"/>
      <c r="DK40" s="37"/>
      <c r="DL40" s="37"/>
      <c r="DM40" s="37"/>
      <c r="DN40" s="37"/>
      <c r="DO40" s="37"/>
      <c r="DP40" s="37"/>
      <c r="DQ40" s="37"/>
    </row>
    <row r="41" spans="1:121" s="13" customForma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s="37"/>
      <c r="BK41" s="37"/>
      <c r="BL41" s="37"/>
      <c r="BM41" s="37"/>
      <c r="BN41" s="37"/>
      <c r="BO41" s="37"/>
      <c r="BP41" s="37"/>
      <c r="BQ41" s="37"/>
      <c r="BR41" s="37"/>
      <c r="BS41" s="37"/>
      <c r="BT41" s="37"/>
      <c r="BU41" s="37"/>
      <c r="BV41" s="37"/>
      <c r="BW41" s="37"/>
      <c r="BX41" s="37"/>
      <c r="BY41" s="37"/>
      <c r="BZ41" s="37"/>
      <c r="CA41" s="37"/>
      <c r="CB41" s="37"/>
      <c r="CC41" s="37"/>
      <c r="CD41" s="37"/>
      <c r="CE41" s="37"/>
      <c r="CF41" s="37"/>
      <c r="CG41" s="37"/>
      <c r="CH41" s="37"/>
      <c r="CI41" s="37"/>
      <c r="CJ41" s="37"/>
      <c r="CK41" s="37"/>
      <c r="CL41" s="37"/>
      <c r="CM41" s="37"/>
      <c r="CN41" s="37"/>
      <c r="CO41" s="37"/>
      <c r="CP41" s="37"/>
      <c r="CQ41" s="37"/>
      <c r="CR41" s="37"/>
      <c r="CS41" s="37"/>
      <c r="CT41" s="37"/>
      <c r="CU41" s="37"/>
      <c r="CV41" s="37"/>
      <c r="CW41" s="37"/>
      <c r="CX41" s="37"/>
      <c r="CY41" s="37"/>
      <c r="CZ41" s="37"/>
      <c r="DA41" s="37"/>
      <c r="DB41" s="37"/>
      <c r="DC41" s="37"/>
      <c r="DD41" s="37"/>
      <c r="DE41" s="37"/>
      <c r="DF41" s="37"/>
      <c r="DG41" s="37"/>
      <c r="DH41" s="37"/>
      <c r="DI41" s="37"/>
      <c r="DJ41" s="37"/>
      <c r="DK41" s="37"/>
      <c r="DL41" s="37"/>
      <c r="DM41" s="37"/>
      <c r="DN41" s="37"/>
      <c r="DO41" s="37"/>
      <c r="DP41" s="37"/>
      <c r="DQ41" s="37"/>
    </row>
    <row r="42" spans="1:121" s="13" customForma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s="37"/>
      <c r="BK42" s="37"/>
      <c r="BL42" s="37"/>
      <c r="BM42" s="37"/>
      <c r="BN42" s="37"/>
      <c r="BO42" s="37"/>
      <c r="BP42" s="37"/>
      <c r="BQ42" s="37"/>
      <c r="BR42" s="37"/>
      <c r="BS42" s="37"/>
      <c r="BT42" s="37"/>
      <c r="BU42" s="37"/>
      <c r="BV42" s="37"/>
      <c r="BW42" s="37"/>
      <c r="BX42" s="37"/>
      <c r="BY42" s="37"/>
      <c r="BZ42" s="37"/>
      <c r="CA42" s="37"/>
      <c r="CB42" s="37"/>
      <c r="CC42" s="37"/>
      <c r="CD42" s="37"/>
      <c r="CE42" s="37"/>
      <c r="CF42" s="37"/>
      <c r="CG42" s="37"/>
      <c r="CH42" s="37"/>
      <c r="CI42" s="37"/>
      <c r="CJ42" s="37"/>
      <c r="CK42" s="37"/>
      <c r="CL42" s="37"/>
      <c r="CM42" s="37"/>
      <c r="CN42" s="37"/>
      <c r="CO42" s="37"/>
      <c r="CP42" s="37"/>
      <c r="CQ42" s="37"/>
      <c r="CR42" s="37"/>
      <c r="CS42" s="37"/>
      <c r="CT42" s="37"/>
      <c r="CU42" s="37"/>
      <c r="CV42" s="37"/>
      <c r="CW42" s="37"/>
      <c r="CX42" s="37"/>
      <c r="CY42" s="37"/>
      <c r="CZ42" s="37"/>
      <c r="DA42" s="37"/>
      <c r="DB42" s="37"/>
      <c r="DC42" s="37"/>
      <c r="DD42" s="37"/>
      <c r="DE42" s="37"/>
      <c r="DF42" s="37"/>
      <c r="DG42" s="37"/>
      <c r="DH42" s="37"/>
      <c r="DI42" s="37"/>
      <c r="DJ42" s="37"/>
      <c r="DK42" s="37"/>
      <c r="DL42" s="37"/>
      <c r="DM42" s="37"/>
      <c r="DN42" s="37"/>
      <c r="DO42" s="37"/>
      <c r="DP42" s="37"/>
      <c r="DQ42" s="37"/>
    </row>
    <row r="43" spans="1:121" s="13" customFormat="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s="37"/>
      <c r="BK43" s="37"/>
      <c r="BL43" s="37"/>
      <c r="BM43" s="37"/>
      <c r="BN43" s="37"/>
      <c r="BO43" s="37"/>
      <c r="BP43" s="37"/>
      <c r="BQ43" s="37"/>
      <c r="BR43" s="37"/>
      <c r="BS43" s="37"/>
      <c r="BT43" s="37"/>
      <c r="BU43" s="37"/>
      <c r="BV43" s="37"/>
      <c r="BW43" s="37"/>
      <c r="BX43" s="37"/>
      <c r="BY43" s="37"/>
      <c r="BZ43" s="37"/>
      <c r="CA43" s="37"/>
      <c r="CB43" s="37"/>
      <c r="CC43" s="37"/>
      <c r="CD43" s="37"/>
      <c r="CE43" s="37"/>
      <c r="CF43" s="37"/>
      <c r="CG43" s="37"/>
      <c r="CH43" s="37"/>
      <c r="CI43" s="37"/>
      <c r="CJ43" s="37"/>
      <c r="CK43" s="37"/>
      <c r="CL43" s="37"/>
      <c r="CM43" s="37"/>
      <c r="CN43" s="37"/>
      <c r="CO43" s="37"/>
      <c r="CP43" s="37"/>
      <c r="CQ43" s="37"/>
      <c r="CR43" s="37"/>
      <c r="CS43" s="37"/>
      <c r="CT43" s="37"/>
      <c r="CU43" s="37"/>
      <c r="CV43" s="37"/>
      <c r="CW43" s="37"/>
      <c r="CX43" s="37"/>
      <c r="CY43" s="37"/>
      <c r="CZ43" s="37"/>
      <c r="DA43" s="37"/>
      <c r="DB43" s="37"/>
      <c r="DC43" s="37"/>
      <c r="DD43" s="37"/>
      <c r="DE43" s="37"/>
      <c r="DF43" s="37"/>
      <c r="DG43" s="37"/>
      <c r="DH43" s="37"/>
      <c r="DI43" s="37"/>
      <c r="DJ43" s="37"/>
      <c r="DK43" s="37"/>
      <c r="DL43" s="37"/>
      <c r="DM43" s="37"/>
      <c r="DN43" s="37"/>
      <c r="DO43" s="37"/>
      <c r="DP43" s="37"/>
      <c r="DQ43" s="37"/>
    </row>
    <row r="44" spans="1:121" s="13"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s="37"/>
      <c r="BK44" s="37"/>
      <c r="BL44" s="37"/>
      <c r="BM44" s="37"/>
      <c r="BN44" s="37"/>
      <c r="BO44" s="37"/>
      <c r="BP44" s="37"/>
      <c r="BQ44" s="37"/>
      <c r="BR44" s="37"/>
      <c r="BS44" s="37"/>
      <c r="BT44" s="37"/>
      <c r="BU44" s="37"/>
      <c r="BV44" s="37"/>
      <c r="BW44" s="37"/>
      <c r="BX44" s="37"/>
      <c r="BY44" s="37"/>
      <c r="BZ44" s="37"/>
      <c r="CA44" s="37"/>
      <c r="CB44" s="37"/>
      <c r="CC44" s="37"/>
      <c r="CD44" s="37"/>
      <c r="CE44" s="37"/>
      <c r="CF44" s="37"/>
      <c r="CG44" s="37"/>
      <c r="CH44" s="37"/>
      <c r="CI44" s="37"/>
      <c r="CJ44" s="37"/>
      <c r="CK44" s="37"/>
      <c r="CL44" s="37"/>
      <c r="CM44" s="37"/>
      <c r="CN44" s="37"/>
      <c r="CO44" s="37"/>
      <c r="CP44" s="37"/>
      <c r="CQ44" s="37"/>
      <c r="CR44" s="37"/>
      <c r="CS44" s="37"/>
      <c r="CT44" s="37"/>
      <c r="CU44" s="37"/>
      <c r="CV44" s="37"/>
      <c r="CW44" s="37"/>
      <c r="CX44" s="37"/>
      <c r="CY44" s="37"/>
      <c r="CZ44" s="37"/>
      <c r="DA44" s="37"/>
      <c r="DB44" s="37"/>
      <c r="DC44" s="37"/>
      <c r="DD44" s="37"/>
      <c r="DE44" s="37"/>
      <c r="DF44" s="37"/>
      <c r="DG44" s="37"/>
      <c r="DH44" s="37"/>
      <c r="DI44" s="37"/>
      <c r="DJ44" s="37"/>
      <c r="DK44" s="37"/>
      <c r="DL44" s="37"/>
      <c r="DM44" s="37"/>
      <c r="DN44" s="37"/>
      <c r="DO44" s="37"/>
      <c r="DP44" s="37"/>
      <c r="DQ44" s="37"/>
    </row>
    <row r="45" spans="1:121" s="13" customForma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s="37"/>
      <c r="BK45" s="37"/>
      <c r="BL45" s="37"/>
      <c r="BM45" s="37"/>
      <c r="BN45" s="37"/>
      <c r="BO45" s="37"/>
      <c r="BP45" s="37"/>
      <c r="BQ45" s="37"/>
      <c r="BR45" s="37"/>
      <c r="BS45" s="37"/>
      <c r="BT45" s="37"/>
      <c r="BU45" s="37"/>
      <c r="BV45" s="37"/>
      <c r="BW45" s="37"/>
      <c r="BX45" s="37"/>
      <c r="BY45" s="37"/>
      <c r="BZ45" s="37"/>
      <c r="CA45" s="37"/>
      <c r="CB45" s="37"/>
      <c r="CC45" s="37"/>
      <c r="CD45" s="37"/>
      <c r="CE45" s="37"/>
      <c r="CF45" s="37"/>
      <c r="CG45" s="37"/>
      <c r="CH45" s="37"/>
      <c r="CI45" s="37"/>
      <c r="CJ45" s="37"/>
      <c r="CK45" s="37"/>
      <c r="CL45" s="37"/>
      <c r="CM45" s="37"/>
      <c r="CN45" s="37"/>
      <c r="CO45" s="37"/>
      <c r="CP45" s="37"/>
      <c r="CQ45" s="37"/>
      <c r="CR45" s="37"/>
      <c r="CS45" s="37"/>
      <c r="CT45" s="37"/>
      <c r="CU45" s="37"/>
      <c r="CV45" s="37"/>
      <c r="CW45" s="37"/>
      <c r="CX45" s="37"/>
      <c r="CY45" s="37"/>
      <c r="CZ45" s="37"/>
      <c r="DA45" s="37"/>
      <c r="DB45" s="37"/>
      <c r="DC45" s="37"/>
      <c r="DD45" s="37"/>
      <c r="DE45" s="37"/>
      <c r="DF45" s="37"/>
      <c r="DG45" s="37"/>
      <c r="DH45" s="37"/>
      <c r="DI45" s="37"/>
      <c r="DJ45" s="37"/>
      <c r="DK45" s="37"/>
      <c r="DL45" s="37"/>
      <c r="DM45" s="37"/>
      <c r="DN45" s="37"/>
      <c r="DO45" s="37"/>
      <c r="DP45" s="37"/>
      <c r="DQ45" s="37"/>
    </row>
    <row r="46" spans="1:121" s="13" customForma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s="37"/>
      <c r="BK46" s="37"/>
      <c r="BL46" s="37"/>
      <c r="BM46" s="37"/>
      <c r="BN46" s="37"/>
      <c r="BO46" s="37"/>
      <c r="BP46" s="37"/>
      <c r="BQ46" s="37"/>
      <c r="BR46" s="37"/>
      <c r="BS46" s="37"/>
      <c r="BT46" s="37"/>
      <c r="BU46" s="37"/>
      <c r="BV46" s="37"/>
      <c r="BW46" s="37"/>
      <c r="BX46" s="37"/>
      <c r="BY46" s="37"/>
      <c r="BZ46" s="37"/>
      <c r="CA46" s="37"/>
      <c r="CB46" s="37"/>
      <c r="CC46" s="37"/>
      <c r="CD46" s="37"/>
      <c r="CE46" s="37"/>
      <c r="CF46" s="37"/>
      <c r="CG46" s="37"/>
      <c r="CH46" s="37"/>
      <c r="CI46" s="37"/>
      <c r="CJ46" s="37"/>
      <c r="CK46" s="37"/>
      <c r="CL46" s="37"/>
      <c r="CM46" s="37"/>
      <c r="CN46" s="37"/>
      <c r="CO46" s="37"/>
      <c r="CP46" s="37"/>
      <c r="CQ46" s="37"/>
      <c r="CR46" s="37"/>
      <c r="CS46" s="37"/>
      <c r="CT46" s="37"/>
      <c r="CU46" s="37"/>
      <c r="CV46" s="37"/>
      <c r="CW46" s="37"/>
      <c r="CX46" s="37"/>
      <c r="CY46" s="37"/>
      <c r="CZ46" s="37"/>
      <c r="DA46" s="37"/>
      <c r="DB46" s="37"/>
      <c r="DC46" s="37"/>
      <c r="DD46" s="37"/>
      <c r="DE46" s="37"/>
      <c r="DF46" s="37"/>
      <c r="DG46" s="37"/>
      <c r="DH46" s="37"/>
      <c r="DI46" s="37"/>
      <c r="DJ46" s="37"/>
      <c r="DK46" s="37"/>
      <c r="DL46" s="37"/>
      <c r="DM46" s="37"/>
      <c r="DN46" s="37"/>
      <c r="DO46" s="37"/>
      <c r="DP46" s="37"/>
      <c r="DQ46" s="37"/>
    </row>
    <row r="47" spans="1:121" s="13" customForma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s="37"/>
      <c r="BK47" s="37"/>
      <c r="BL47" s="37"/>
      <c r="BM47" s="37"/>
      <c r="BN47" s="37"/>
      <c r="BO47" s="37"/>
      <c r="BP47" s="37"/>
      <c r="BQ47" s="37"/>
      <c r="BR47" s="37"/>
      <c r="BS47" s="37"/>
      <c r="BT47" s="37"/>
      <c r="BU47" s="37"/>
      <c r="BV47" s="37"/>
      <c r="BW47" s="37"/>
      <c r="BX47" s="37"/>
      <c r="BY47" s="37"/>
      <c r="BZ47" s="37"/>
      <c r="CA47" s="37"/>
      <c r="CB47" s="37"/>
      <c r="CC47" s="37"/>
      <c r="CD47" s="37"/>
      <c r="CE47" s="37"/>
      <c r="CF47" s="37"/>
      <c r="CG47" s="37"/>
      <c r="CH47" s="37"/>
      <c r="CI47" s="37"/>
      <c r="CJ47" s="37"/>
      <c r="CK47" s="37"/>
      <c r="CL47" s="37"/>
      <c r="CM47" s="37"/>
      <c r="CN47" s="37"/>
      <c r="CO47" s="37"/>
      <c r="CP47" s="37"/>
      <c r="CQ47" s="37"/>
      <c r="CR47" s="37"/>
      <c r="CS47" s="37"/>
      <c r="CT47" s="37"/>
      <c r="CU47" s="37"/>
      <c r="CV47" s="37"/>
      <c r="CW47" s="37"/>
      <c r="CX47" s="37"/>
      <c r="CY47" s="37"/>
      <c r="CZ47" s="37"/>
      <c r="DA47" s="37"/>
      <c r="DB47" s="37"/>
      <c r="DC47" s="37"/>
      <c r="DD47" s="37"/>
      <c r="DE47" s="37"/>
      <c r="DF47" s="37"/>
      <c r="DG47" s="37"/>
      <c r="DH47" s="37"/>
      <c r="DI47" s="37"/>
      <c r="DJ47" s="37"/>
      <c r="DK47" s="37"/>
      <c r="DL47" s="37"/>
      <c r="DM47" s="37"/>
      <c r="DN47" s="37"/>
      <c r="DO47" s="37"/>
      <c r="DP47" s="37"/>
      <c r="DQ47" s="37"/>
    </row>
    <row r="48" spans="1:121" s="13" customForma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s="37"/>
      <c r="BK48" s="37"/>
      <c r="BL48" s="37"/>
      <c r="BM48" s="37"/>
      <c r="BN48" s="37"/>
      <c r="BO48" s="37"/>
      <c r="BP48" s="37"/>
      <c r="BQ48" s="37"/>
      <c r="BR48" s="37"/>
      <c r="BS48" s="37"/>
      <c r="BT48" s="37"/>
      <c r="BU48" s="37"/>
      <c r="BV48" s="37"/>
      <c r="BW48" s="37"/>
      <c r="BX48" s="37"/>
      <c r="BY48" s="37"/>
      <c r="BZ48" s="37"/>
      <c r="CA48" s="37"/>
      <c r="CB48" s="37"/>
      <c r="CC48" s="37"/>
      <c r="CD48" s="37"/>
      <c r="CE48" s="37"/>
      <c r="CF48" s="37"/>
      <c r="CG48" s="37"/>
      <c r="CH48" s="37"/>
      <c r="CI48" s="37"/>
      <c r="CJ48" s="37"/>
      <c r="CK48" s="37"/>
      <c r="CL48" s="37"/>
      <c r="CM48" s="37"/>
      <c r="CN48" s="37"/>
      <c r="CO48" s="37"/>
      <c r="CP48" s="37"/>
      <c r="CQ48" s="37"/>
      <c r="CR48" s="37"/>
      <c r="CS48" s="37"/>
      <c r="CT48" s="37"/>
      <c r="CU48" s="37"/>
      <c r="CV48" s="37"/>
      <c r="CW48" s="37"/>
      <c r="CX48" s="37"/>
      <c r="CY48" s="37"/>
      <c r="CZ48" s="37"/>
      <c r="DA48" s="37"/>
      <c r="DB48" s="37"/>
      <c r="DC48" s="37"/>
      <c r="DD48" s="37"/>
      <c r="DE48" s="37"/>
      <c r="DF48" s="37"/>
      <c r="DG48" s="37"/>
      <c r="DH48" s="37"/>
      <c r="DI48" s="37"/>
      <c r="DJ48" s="37"/>
      <c r="DK48" s="37"/>
      <c r="DL48" s="37"/>
      <c r="DM48" s="37"/>
      <c r="DN48" s="37"/>
      <c r="DO48" s="37"/>
      <c r="DP48" s="37"/>
      <c r="DQ48" s="37"/>
    </row>
    <row r="49" spans="1:121" s="13" customForma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s="37"/>
      <c r="BK49" s="37"/>
      <c r="BL49" s="37"/>
      <c r="BM49" s="37"/>
      <c r="BN49" s="37"/>
      <c r="BO49" s="37"/>
      <c r="BP49" s="37"/>
      <c r="BQ49" s="37"/>
      <c r="BR49" s="37"/>
      <c r="BS49" s="37"/>
      <c r="BT49" s="37"/>
      <c r="BU49" s="37"/>
      <c r="BV49" s="37"/>
      <c r="BW49" s="37"/>
      <c r="BX49" s="37"/>
      <c r="BY49" s="37"/>
      <c r="BZ49" s="37"/>
      <c r="CA49" s="37"/>
      <c r="CB49" s="37"/>
      <c r="CC49" s="37"/>
      <c r="CD49" s="37"/>
      <c r="CE49" s="37"/>
      <c r="CF49" s="37"/>
      <c r="CG49" s="37"/>
      <c r="CH49" s="37"/>
      <c r="CI49" s="37"/>
      <c r="CJ49" s="37"/>
      <c r="CK49" s="37"/>
      <c r="CL49" s="37"/>
      <c r="CM49" s="37"/>
      <c r="CN49" s="37"/>
      <c r="CO49" s="37"/>
      <c r="CP49" s="37"/>
      <c r="CQ49" s="37"/>
      <c r="CR49" s="37"/>
      <c r="CS49" s="37"/>
      <c r="CT49" s="37"/>
      <c r="CU49" s="37"/>
      <c r="CV49" s="37"/>
      <c r="CW49" s="37"/>
      <c r="CX49" s="37"/>
      <c r="CY49" s="37"/>
      <c r="CZ49" s="37"/>
      <c r="DA49" s="37"/>
      <c r="DB49" s="37"/>
      <c r="DC49" s="37"/>
      <c r="DD49" s="37"/>
      <c r="DE49" s="37"/>
      <c r="DF49" s="37"/>
      <c r="DG49" s="37"/>
      <c r="DH49" s="37"/>
      <c r="DI49" s="37"/>
      <c r="DJ49" s="37"/>
      <c r="DK49" s="37"/>
      <c r="DL49" s="37"/>
      <c r="DM49" s="37"/>
      <c r="DN49" s="37"/>
      <c r="DO49" s="37"/>
      <c r="DP49" s="37"/>
      <c r="DQ49" s="37"/>
    </row>
    <row r="50" spans="1:121" s="13" customForma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s="37"/>
      <c r="BK50" s="37"/>
      <c r="BL50" s="37"/>
      <c r="BM50" s="37"/>
      <c r="BN50" s="37"/>
      <c r="BO50" s="37"/>
      <c r="BP50" s="37"/>
      <c r="BQ50" s="37"/>
      <c r="BR50" s="37"/>
      <c r="BS50" s="37"/>
      <c r="BT50" s="37"/>
      <c r="BU50" s="37"/>
      <c r="BV50" s="37"/>
      <c r="BW50" s="37"/>
      <c r="BX50" s="37"/>
      <c r="BY50" s="37"/>
      <c r="BZ50" s="37"/>
      <c r="CA50" s="37"/>
      <c r="CB50" s="37"/>
      <c r="CC50" s="37"/>
      <c r="CD50" s="37"/>
      <c r="CE50" s="37"/>
      <c r="CF50" s="37"/>
      <c r="CG50" s="37"/>
      <c r="CH50" s="37"/>
      <c r="CI50" s="37"/>
      <c r="CJ50" s="37"/>
      <c r="CK50" s="37"/>
      <c r="CL50" s="37"/>
      <c r="CM50" s="37"/>
      <c r="CN50" s="37"/>
      <c r="CO50" s="37"/>
      <c r="CP50" s="37"/>
      <c r="CQ50" s="37"/>
      <c r="CR50" s="37"/>
      <c r="CS50" s="37"/>
      <c r="CT50" s="37"/>
      <c r="CU50" s="37"/>
      <c r="CV50" s="37"/>
      <c r="CW50" s="37"/>
      <c r="CX50" s="37"/>
      <c r="CY50" s="37"/>
      <c r="CZ50" s="37"/>
      <c r="DA50" s="37"/>
      <c r="DB50" s="37"/>
      <c r="DC50" s="37"/>
      <c r="DD50" s="37"/>
      <c r="DE50" s="37"/>
      <c r="DF50" s="37"/>
      <c r="DG50" s="37"/>
      <c r="DH50" s="37"/>
      <c r="DI50" s="37"/>
      <c r="DJ50" s="37"/>
      <c r="DK50" s="37"/>
      <c r="DL50" s="37"/>
      <c r="DM50" s="37"/>
      <c r="DN50" s="37"/>
      <c r="DO50" s="37"/>
      <c r="DP50" s="37"/>
      <c r="DQ50" s="37"/>
    </row>
    <row r="51" spans="1:121" s="13" customForma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s="37"/>
      <c r="BK51" s="37"/>
      <c r="BL51" s="37"/>
      <c r="BM51" s="37"/>
      <c r="BN51" s="37"/>
      <c r="BO51" s="37"/>
      <c r="BP51" s="37"/>
      <c r="BQ51" s="37"/>
      <c r="BR51" s="37"/>
      <c r="BS51" s="37"/>
      <c r="BT51" s="37"/>
      <c r="BU51" s="37"/>
      <c r="BV51" s="37"/>
      <c r="BW51" s="37"/>
      <c r="BX51" s="37"/>
      <c r="BY51" s="37"/>
      <c r="BZ51" s="37"/>
      <c r="CA51" s="37"/>
      <c r="CB51" s="37"/>
      <c r="CC51" s="37"/>
      <c r="CD51" s="37"/>
      <c r="CE51" s="37"/>
      <c r="CF51" s="37"/>
      <c r="CG51" s="37"/>
      <c r="CH51" s="37"/>
      <c r="CI51" s="37"/>
      <c r="CJ51" s="37"/>
      <c r="CK51" s="37"/>
      <c r="CL51" s="37"/>
      <c r="CM51" s="37"/>
      <c r="CN51" s="37"/>
      <c r="CO51" s="37"/>
      <c r="CP51" s="37"/>
      <c r="CQ51" s="37"/>
      <c r="CR51" s="37"/>
      <c r="CS51" s="37"/>
      <c r="CT51" s="37"/>
      <c r="CU51" s="37"/>
      <c r="CV51" s="37"/>
      <c r="CW51" s="37"/>
      <c r="CX51" s="37"/>
      <c r="CY51" s="37"/>
      <c r="CZ51" s="37"/>
      <c r="DA51" s="37"/>
      <c r="DB51" s="37"/>
      <c r="DC51" s="37"/>
      <c r="DD51" s="37"/>
      <c r="DE51" s="37"/>
      <c r="DF51" s="37"/>
      <c r="DG51" s="37"/>
      <c r="DH51" s="37"/>
      <c r="DI51" s="37"/>
      <c r="DJ51" s="37"/>
      <c r="DK51" s="37"/>
      <c r="DL51" s="37"/>
      <c r="DM51" s="37"/>
      <c r="DN51" s="37"/>
      <c r="DO51" s="37"/>
      <c r="DP51" s="37"/>
      <c r="DQ51" s="37"/>
    </row>
    <row r="52" spans="1:121" s="13" customForma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s="37"/>
      <c r="BK52" s="37"/>
      <c r="BL52" s="37"/>
      <c r="BM52" s="37"/>
      <c r="BN52" s="37"/>
      <c r="BO52" s="37"/>
      <c r="BP52" s="37"/>
      <c r="BQ52" s="37"/>
      <c r="BR52" s="37"/>
      <c r="BS52" s="37"/>
      <c r="BT52" s="37"/>
      <c r="BU52" s="37"/>
      <c r="BV52" s="37"/>
      <c r="BW52" s="37"/>
      <c r="BX52" s="37"/>
      <c r="BY52" s="37"/>
      <c r="BZ52" s="37"/>
      <c r="CA52" s="37"/>
      <c r="CB52" s="37"/>
      <c r="CC52" s="37"/>
      <c r="CD52" s="37"/>
      <c r="CE52" s="37"/>
      <c r="CF52" s="37"/>
      <c r="CG52" s="37"/>
      <c r="CH52" s="37"/>
      <c r="CI52" s="37"/>
      <c r="CJ52" s="37"/>
      <c r="CK52" s="37"/>
      <c r="CL52" s="37"/>
      <c r="CM52" s="37"/>
      <c r="CN52" s="37"/>
      <c r="CO52" s="37"/>
      <c r="CP52" s="37"/>
      <c r="CQ52" s="37"/>
      <c r="CR52" s="37"/>
      <c r="CS52" s="37"/>
      <c r="CT52" s="37"/>
      <c r="CU52" s="37"/>
      <c r="CV52" s="37"/>
      <c r="CW52" s="37"/>
      <c r="CX52" s="37"/>
      <c r="CY52" s="37"/>
      <c r="CZ52" s="37"/>
      <c r="DA52" s="37"/>
      <c r="DB52" s="37"/>
      <c r="DC52" s="37"/>
      <c r="DD52" s="37"/>
      <c r="DE52" s="37"/>
      <c r="DF52" s="37"/>
      <c r="DG52" s="37"/>
      <c r="DH52" s="37"/>
      <c r="DI52" s="37"/>
      <c r="DJ52" s="37"/>
      <c r="DK52" s="37"/>
      <c r="DL52" s="37"/>
      <c r="DM52" s="37"/>
      <c r="DN52" s="37"/>
      <c r="DO52" s="37"/>
      <c r="DP52" s="37"/>
      <c r="DQ52" s="37"/>
    </row>
    <row r="53" spans="1:121" s="13" customForma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s="37"/>
      <c r="BK53" s="37"/>
      <c r="BL53" s="37"/>
      <c r="BM53" s="37"/>
      <c r="BN53" s="37"/>
      <c r="BO53" s="37"/>
      <c r="BP53" s="37"/>
      <c r="BQ53" s="37"/>
      <c r="BR53" s="37"/>
      <c r="BS53" s="37"/>
      <c r="BT53" s="37"/>
      <c r="BU53" s="37"/>
      <c r="BV53" s="37"/>
      <c r="BW53" s="37"/>
      <c r="BX53" s="37"/>
      <c r="BY53" s="37"/>
      <c r="BZ53" s="37"/>
      <c r="CA53" s="37"/>
      <c r="CB53" s="37"/>
      <c r="CC53" s="37"/>
      <c r="CD53" s="37"/>
      <c r="CE53" s="37"/>
      <c r="CF53" s="37"/>
      <c r="CG53" s="37"/>
      <c r="CH53" s="37"/>
      <c r="CI53" s="37"/>
      <c r="CJ53" s="37"/>
      <c r="CK53" s="37"/>
      <c r="CL53" s="37"/>
      <c r="CM53" s="37"/>
      <c r="CN53" s="37"/>
      <c r="CO53" s="37"/>
      <c r="CP53" s="37"/>
      <c r="CQ53" s="37"/>
      <c r="CR53" s="37"/>
      <c r="CS53" s="37"/>
      <c r="CT53" s="37"/>
      <c r="CU53" s="37"/>
      <c r="CV53" s="37"/>
      <c r="CW53" s="37"/>
      <c r="CX53" s="37"/>
      <c r="CY53" s="37"/>
      <c r="CZ53" s="37"/>
      <c r="DA53" s="37"/>
      <c r="DB53" s="37"/>
      <c r="DC53" s="37"/>
      <c r="DD53" s="37"/>
      <c r="DE53" s="37"/>
      <c r="DF53" s="37"/>
      <c r="DG53" s="37"/>
      <c r="DH53" s="37"/>
      <c r="DI53" s="37"/>
      <c r="DJ53" s="37"/>
      <c r="DK53" s="37"/>
      <c r="DL53" s="37"/>
      <c r="DM53" s="37"/>
      <c r="DN53" s="37"/>
      <c r="DO53" s="37"/>
      <c r="DP53" s="37"/>
      <c r="DQ53" s="37"/>
    </row>
    <row r="54" spans="1:121" s="13" customForma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s="37"/>
      <c r="BK54" s="37"/>
      <c r="BL54" s="37"/>
      <c r="BM54" s="37"/>
      <c r="BN54" s="37"/>
      <c r="BO54" s="37"/>
      <c r="BP54" s="37"/>
      <c r="BQ54" s="37"/>
      <c r="BR54" s="37"/>
      <c r="BS54" s="37"/>
      <c r="BT54" s="37"/>
      <c r="BU54" s="37"/>
      <c r="BV54" s="37"/>
      <c r="BW54" s="37"/>
      <c r="BX54" s="37"/>
      <c r="BY54" s="37"/>
      <c r="BZ54" s="37"/>
      <c r="CA54" s="37"/>
      <c r="CB54" s="37"/>
      <c r="CC54" s="37"/>
      <c r="CD54" s="37"/>
      <c r="CE54" s="37"/>
      <c r="CF54" s="37"/>
      <c r="CG54" s="37"/>
      <c r="CH54" s="37"/>
      <c r="CI54" s="37"/>
      <c r="CJ54" s="37"/>
      <c r="CK54" s="37"/>
      <c r="CL54" s="37"/>
      <c r="CM54" s="37"/>
      <c r="CN54" s="37"/>
      <c r="CO54" s="37"/>
      <c r="CP54" s="37"/>
      <c r="CQ54" s="37"/>
      <c r="CR54" s="37"/>
      <c r="CS54" s="37"/>
      <c r="CT54" s="37"/>
      <c r="CU54" s="37"/>
      <c r="CV54" s="37"/>
      <c r="CW54" s="37"/>
      <c r="CX54" s="37"/>
      <c r="CY54" s="37"/>
      <c r="CZ54" s="37"/>
      <c r="DA54" s="37"/>
      <c r="DB54" s="37"/>
      <c r="DC54" s="37"/>
      <c r="DD54" s="37"/>
      <c r="DE54" s="37"/>
      <c r="DF54" s="37"/>
      <c r="DG54" s="37"/>
      <c r="DH54" s="37"/>
      <c r="DI54" s="37"/>
      <c r="DJ54" s="37"/>
      <c r="DK54" s="37"/>
      <c r="DL54" s="37"/>
      <c r="DM54" s="37"/>
      <c r="DN54" s="37"/>
      <c r="DO54" s="37"/>
      <c r="DP54" s="37"/>
      <c r="DQ54" s="37"/>
    </row>
    <row r="55" spans="1:121" s="13" customForma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s="37"/>
      <c r="BK55" s="37"/>
      <c r="BL55" s="37"/>
      <c r="BM55" s="37"/>
      <c r="BN55" s="37"/>
      <c r="BO55" s="37"/>
      <c r="BP55" s="37"/>
      <c r="BQ55" s="37"/>
      <c r="BR55" s="37"/>
      <c r="BS55" s="37"/>
      <c r="BT55" s="37"/>
      <c r="BU55" s="37"/>
      <c r="BV55" s="37"/>
      <c r="BW55" s="37"/>
      <c r="BX55" s="37"/>
      <c r="BY55" s="37"/>
      <c r="BZ55" s="37"/>
      <c r="CA55" s="37"/>
      <c r="CB55" s="37"/>
      <c r="CC55" s="37"/>
      <c r="CD55" s="37"/>
      <c r="CE55" s="37"/>
      <c r="CF55" s="37"/>
      <c r="CG55" s="37"/>
      <c r="CH55" s="37"/>
      <c r="CI55" s="37"/>
      <c r="CJ55" s="37"/>
      <c r="CK55" s="37"/>
      <c r="CL55" s="37"/>
      <c r="CM55" s="37"/>
      <c r="CN55" s="37"/>
      <c r="CO55" s="37"/>
      <c r="CP55" s="37"/>
      <c r="CQ55" s="37"/>
      <c r="CR55" s="37"/>
      <c r="CS55" s="37"/>
      <c r="CT55" s="37"/>
      <c r="CU55" s="37"/>
      <c r="CV55" s="37"/>
      <c r="CW55" s="37"/>
      <c r="CX55" s="37"/>
      <c r="CY55" s="37"/>
      <c r="CZ55" s="37"/>
      <c r="DA55" s="37"/>
      <c r="DB55" s="37"/>
      <c r="DC55" s="37"/>
      <c r="DD55" s="37"/>
      <c r="DE55" s="37"/>
      <c r="DF55" s="37"/>
      <c r="DG55" s="37"/>
      <c r="DH55" s="37"/>
      <c r="DI55" s="37"/>
      <c r="DJ55" s="37"/>
      <c r="DK55" s="37"/>
      <c r="DL55" s="37"/>
      <c r="DM55" s="37"/>
      <c r="DN55" s="37"/>
      <c r="DO55" s="37"/>
      <c r="DP55" s="37"/>
      <c r="DQ55" s="37"/>
    </row>
    <row r="56" spans="1:121" s="13" customForma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s="37"/>
      <c r="BK56" s="37"/>
      <c r="BL56" s="37"/>
      <c r="BM56" s="37"/>
      <c r="BN56" s="37"/>
      <c r="BO56" s="37"/>
      <c r="BP56" s="37"/>
      <c r="BQ56" s="37"/>
      <c r="BR56" s="37"/>
      <c r="BS56" s="37"/>
      <c r="BT56" s="37"/>
      <c r="BU56" s="37"/>
      <c r="BV56" s="37"/>
      <c r="BW56" s="37"/>
      <c r="BX56" s="37"/>
      <c r="BY56" s="37"/>
      <c r="BZ56" s="37"/>
      <c r="CA56" s="37"/>
      <c r="CB56" s="37"/>
      <c r="CC56" s="37"/>
      <c r="CD56" s="37"/>
      <c r="CE56" s="37"/>
      <c r="CF56" s="37"/>
      <c r="CG56" s="37"/>
      <c r="CH56" s="37"/>
      <c r="CI56" s="37"/>
      <c r="CJ56" s="37"/>
      <c r="CK56" s="37"/>
      <c r="CL56" s="37"/>
      <c r="CM56" s="37"/>
      <c r="CN56" s="37"/>
      <c r="CO56" s="37"/>
      <c r="CP56" s="37"/>
      <c r="CQ56" s="37"/>
      <c r="CR56" s="37"/>
      <c r="CS56" s="37"/>
      <c r="CT56" s="37"/>
      <c r="CU56" s="37"/>
      <c r="CV56" s="37"/>
      <c r="CW56" s="37"/>
      <c r="CX56" s="37"/>
      <c r="CY56" s="37"/>
      <c r="CZ56" s="37"/>
      <c r="DA56" s="37"/>
      <c r="DB56" s="37"/>
      <c r="DC56" s="37"/>
      <c r="DD56" s="37"/>
      <c r="DE56" s="37"/>
      <c r="DF56" s="37"/>
      <c r="DG56" s="37"/>
      <c r="DH56" s="37"/>
      <c r="DI56" s="37"/>
      <c r="DJ56" s="37"/>
      <c r="DK56" s="37"/>
      <c r="DL56" s="37"/>
      <c r="DM56" s="37"/>
      <c r="DN56" s="37"/>
      <c r="DO56" s="37"/>
      <c r="DP56" s="37"/>
      <c r="DQ56" s="37"/>
    </row>
    <row r="57" spans="1:121" s="13" customFormat="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s="37"/>
      <c r="BK57" s="37"/>
      <c r="BL57" s="37"/>
      <c r="BM57" s="37"/>
      <c r="BN57" s="37"/>
      <c r="BO57" s="37"/>
      <c r="BP57" s="37"/>
      <c r="BQ57" s="37"/>
      <c r="BR57" s="37"/>
      <c r="BS57" s="37"/>
      <c r="BT57" s="37"/>
      <c r="BU57" s="37"/>
      <c r="BV57" s="37"/>
      <c r="BW57" s="37"/>
      <c r="BX57" s="37"/>
      <c r="BY57" s="37"/>
      <c r="BZ57" s="37"/>
      <c r="CA57" s="37"/>
      <c r="CB57" s="37"/>
      <c r="CC57" s="37"/>
      <c r="CD57" s="37"/>
      <c r="CE57" s="37"/>
      <c r="CF57" s="37"/>
      <c r="CG57" s="37"/>
      <c r="CH57" s="37"/>
      <c r="CI57" s="37"/>
      <c r="CJ57" s="37"/>
      <c r="CK57" s="37"/>
      <c r="CL57" s="37"/>
      <c r="CM57" s="37"/>
      <c r="CN57" s="37"/>
      <c r="CO57" s="37"/>
      <c r="CP57" s="37"/>
      <c r="CQ57" s="37"/>
      <c r="CR57" s="37"/>
      <c r="CS57" s="37"/>
      <c r="CT57" s="37"/>
      <c r="CU57" s="37"/>
      <c r="CV57" s="37"/>
      <c r="CW57" s="37"/>
      <c r="CX57" s="37"/>
      <c r="CY57" s="37"/>
      <c r="CZ57" s="37"/>
      <c r="DA57" s="37"/>
      <c r="DB57" s="37"/>
      <c r="DC57" s="37"/>
      <c r="DD57" s="37"/>
      <c r="DE57" s="37"/>
      <c r="DF57" s="37"/>
      <c r="DG57" s="37"/>
      <c r="DH57" s="37"/>
      <c r="DI57" s="37"/>
      <c r="DJ57" s="37"/>
      <c r="DK57" s="37"/>
      <c r="DL57" s="37"/>
      <c r="DM57" s="37"/>
      <c r="DN57" s="37"/>
      <c r="DO57" s="37"/>
      <c r="DP57" s="37"/>
      <c r="DQ57" s="37"/>
    </row>
    <row r="58" spans="1:121" s="13" customForma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s="37"/>
      <c r="BK58" s="37"/>
      <c r="BL58" s="37"/>
      <c r="BM58" s="37"/>
      <c r="BN58" s="37"/>
      <c r="BO58" s="37"/>
      <c r="BP58" s="37"/>
      <c r="BQ58" s="37"/>
      <c r="BR58" s="37"/>
      <c r="BS58" s="37"/>
      <c r="BT58" s="37"/>
      <c r="BU58" s="37"/>
      <c r="BV58" s="37"/>
      <c r="BW58" s="37"/>
      <c r="BX58" s="37"/>
      <c r="BY58" s="37"/>
      <c r="BZ58" s="37"/>
      <c r="CA58" s="37"/>
      <c r="CB58" s="37"/>
      <c r="CC58" s="37"/>
      <c r="CD58" s="37"/>
      <c r="CE58" s="37"/>
      <c r="CF58" s="37"/>
      <c r="CG58" s="37"/>
      <c r="CH58" s="37"/>
      <c r="CI58" s="37"/>
      <c r="CJ58" s="37"/>
      <c r="CK58" s="37"/>
      <c r="CL58" s="37"/>
      <c r="CM58" s="37"/>
      <c r="CN58" s="37"/>
      <c r="CO58" s="37"/>
      <c r="CP58" s="37"/>
      <c r="CQ58" s="37"/>
      <c r="CR58" s="37"/>
      <c r="CS58" s="37"/>
      <c r="CT58" s="37"/>
      <c r="CU58" s="37"/>
      <c r="CV58" s="37"/>
      <c r="CW58" s="37"/>
      <c r="CX58" s="37"/>
      <c r="CY58" s="37"/>
      <c r="CZ58" s="37"/>
      <c r="DA58" s="37"/>
      <c r="DB58" s="37"/>
      <c r="DC58" s="37"/>
      <c r="DD58" s="37"/>
      <c r="DE58" s="37"/>
      <c r="DF58" s="37"/>
      <c r="DG58" s="37"/>
      <c r="DH58" s="37"/>
      <c r="DI58" s="37"/>
      <c r="DJ58" s="37"/>
      <c r="DK58" s="37"/>
      <c r="DL58" s="37"/>
      <c r="DM58" s="37"/>
      <c r="DN58" s="37"/>
      <c r="DO58" s="37"/>
      <c r="DP58" s="37"/>
      <c r="DQ58" s="37"/>
    </row>
    <row r="59" spans="1:121" s="13" customForma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s="37"/>
      <c r="BK59" s="37"/>
      <c r="BL59" s="37"/>
      <c r="BM59" s="37"/>
      <c r="BN59" s="37"/>
      <c r="BO59" s="37"/>
      <c r="BP59" s="37"/>
      <c r="BQ59" s="37"/>
      <c r="BR59" s="37"/>
      <c r="BS59" s="37"/>
      <c r="BT59" s="37"/>
      <c r="BU59" s="37"/>
      <c r="BV59" s="37"/>
      <c r="BW59" s="37"/>
      <c r="BX59" s="37"/>
      <c r="BY59" s="37"/>
      <c r="BZ59" s="37"/>
      <c r="CA59" s="37"/>
      <c r="CB59" s="37"/>
      <c r="CC59" s="37"/>
      <c r="CD59" s="37"/>
      <c r="CE59" s="37"/>
      <c r="CF59" s="37"/>
      <c r="CG59" s="37"/>
      <c r="CH59" s="37"/>
      <c r="CI59" s="37"/>
      <c r="CJ59" s="37"/>
      <c r="CK59" s="37"/>
      <c r="CL59" s="37"/>
      <c r="CM59" s="37"/>
      <c r="CN59" s="37"/>
      <c r="CO59" s="37"/>
      <c r="CP59" s="37"/>
      <c r="CQ59" s="37"/>
      <c r="CR59" s="37"/>
      <c r="CS59" s="37"/>
      <c r="CT59" s="37"/>
      <c r="CU59" s="37"/>
      <c r="CV59" s="37"/>
      <c r="CW59" s="37"/>
      <c r="CX59" s="37"/>
      <c r="CY59" s="37"/>
      <c r="CZ59" s="37"/>
      <c r="DA59" s="37"/>
      <c r="DB59" s="37"/>
      <c r="DC59" s="37"/>
      <c r="DD59" s="37"/>
      <c r="DE59" s="37"/>
      <c r="DF59" s="37"/>
      <c r="DG59" s="37"/>
      <c r="DH59" s="37"/>
      <c r="DI59" s="37"/>
      <c r="DJ59" s="37"/>
      <c r="DK59" s="37"/>
      <c r="DL59" s="37"/>
      <c r="DM59" s="37"/>
      <c r="DN59" s="37"/>
      <c r="DO59" s="37"/>
      <c r="DP59" s="37"/>
      <c r="DQ59" s="37"/>
    </row>
    <row r="60" spans="1:121" s="13" customForma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s="37"/>
      <c r="BK60" s="37"/>
      <c r="BL60" s="37"/>
      <c r="BM60" s="37"/>
      <c r="BN60" s="37"/>
      <c r="BO60" s="37"/>
      <c r="BP60" s="37"/>
      <c r="BQ60" s="37"/>
      <c r="BR60" s="37"/>
      <c r="BS60" s="37"/>
      <c r="BT60" s="37"/>
      <c r="BU60" s="37"/>
      <c r="BV60" s="37"/>
      <c r="BW60" s="37"/>
      <c r="BX60" s="37"/>
      <c r="BY60" s="37"/>
      <c r="BZ60" s="37"/>
      <c r="CA60" s="37"/>
      <c r="CB60" s="37"/>
      <c r="CC60" s="37"/>
      <c r="CD60" s="37"/>
      <c r="CE60" s="37"/>
      <c r="CF60" s="37"/>
      <c r="CG60" s="37"/>
      <c r="CH60" s="37"/>
      <c r="CI60" s="37"/>
      <c r="CJ60" s="37"/>
      <c r="CK60" s="37"/>
      <c r="CL60" s="37"/>
      <c r="CM60" s="37"/>
      <c r="CN60" s="37"/>
      <c r="CO60" s="37"/>
      <c r="CP60" s="37"/>
      <c r="CQ60" s="37"/>
      <c r="CR60" s="37"/>
      <c r="CS60" s="37"/>
      <c r="CT60" s="37"/>
      <c r="CU60" s="37"/>
      <c r="CV60" s="37"/>
      <c r="CW60" s="37"/>
      <c r="CX60" s="37"/>
      <c r="CY60" s="37"/>
      <c r="CZ60" s="37"/>
      <c r="DA60" s="37"/>
      <c r="DB60" s="37"/>
      <c r="DC60" s="37"/>
      <c r="DD60" s="37"/>
      <c r="DE60" s="37"/>
      <c r="DF60" s="37"/>
      <c r="DG60" s="37"/>
      <c r="DH60" s="37"/>
      <c r="DI60" s="37"/>
      <c r="DJ60" s="37"/>
      <c r="DK60" s="37"/>
      <c r="DL60" s="37"/>
      <c r="DM60" s="37"/>
      <c r="DN60" s="37"/>
      <c r="DO60" s="37"/>
      <c r="DP60" s="37"/>
      <c r="DQ60" s="37"/>
    </row>
    <row r="61" spans="1:121" s="13" customForma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s="37"/>
      <c r="BK61" s="37"/>
      <c r="BL61" s="37"/>
      <c r="BM61" s="37"/>
      <c r="BN61" s="37"/>
      <c r="BO61" s="37"/>
      <c r="BP61" s="37"/>
      <c r="BQ61" s="37"/>
      <c r="BR61" s="37"/>
      <c r="BS61" s="37"/>
      <c r="BT61" s="37"/>
      <c r="BU61" s="37"/>
      <c r="BV61" s="37"/>
      <c r="BW61" s="37"/>
      <c r="BX61" s="37"/>
      <c r="BY61" s="37"/>
      <c r="BZ61" s="37"/>
      <c r="CA61" s="37"/>
      <c r="CB61" s="37"/>
      <c r="CC61" s="37"/>
      <c r="CD61" s="37"/>
      <c r="CE61" s="37"/>
      <c r="CF61" s="37"/>
      <c r="CG61" s="37"/>
      <c r="CH61" s="37"/>
      <c r="CI61" s="37"/>
      <c r="CJ61" s="37"/>
      <c r="CK61" s="37"/>
      <c r="CL61" s="37"/>
      <c r="CM61" s="37"/>
      <c r="CN61" s="37"/>
      <c r="CO61" s="37"/>
      <c r="CP61" s="37"/>
      <c r="CQ61" s="37"/>
      <c r="CR61" s="37"/>
      <c r="CS61" s="37"/>
      <c r="CT61" s="37"/>
      <c r="CU61" s="37"/>
      <c r="CV61" s="37"/>
      <c r="CW61" s="37"/>
      <c r="CX61" s="37"/>
      <c r="CY61" s="37"/>
      <c r="CZ61" s="37"/>
      <c r="DA61" s="37"/>
      <c r="DB61" s="37"/>
      <c r="DC61" s="37"/>
      <c r="DD61" s="37"/>
      <c r="DE61" s="37"/>
      <c r="DF61" s="37"/>
      <c r="DG61" s="37"/>
      <c r="DH61" s="37"/>
      <c r="DI61" s="37"/>
      <c r="DJ61" s="37"/>
      <c r="DK61" s="37"/>
      <c r="DL61" s="37"/>
      <c r="DM61" s="37"/>
      <c r="DN61" s="37"/>
      <c r="DO61" s="37"/>
      <c r="DP61" s="37"/>
      <c r="DQ61" s="37"/>
    </row>
    <row r="62" spans="1:121" s="13" customForma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s="37"/>
      <c r="BK62" s="37"/>
      <c r="BL62" s="37"/>
      <c r="BM62" s="37"/>
      <c r="BN62" s="37"/>
      <c r="BO62" s="37"/>
      <c r="BP62" s="37"/>
      <c r="BQ62" s="37"/>
      <c r="BR62" s="37"/>
      <c r="BS62" s="37"/>
      <c r="BT62" s="37"/>
      <c r="BU62" s="37"/>
      <c r="BV62" s="37"/>
      <c r="BW62" s="37"/>
      <c r="BX62" s="37"/>
      <c r="BY62" s="37"/>
      <c r="BZ62" s="37"/>
      <c r="CA62" s="37"/>
      <c r="CB62" s="37"/>
      <c r="CC62" s="37"/>
      <c r="CD62" s="37"/>
      <c r="CE62" s="37"/>
      <c r="CF62" s="37"/>
      <c r="CG62" s="37"/>
      <c r="CH62" s="37"/>
      <c r="CI62" s="37"/>
      <c r="CJ62" s="37"/>
      <c r="CK62" s="37"/>
      <c r="CL62" s="37"/>
      <c r="CM62" s="37"/>
      <c r="CN62" s="37"/>
      <c r="CO62" s="37"/>
      <c r="CP62" s="37"/>
      <c r="CQ62" s="37"/>
      <c r="CR62" s="37"/>
      <c r="CS62" s="37"/>
      <c r="CT62" s="37"/>
      <c r="CU62" s="37"/>
      <c r="CV62" s="37"/>
      <c r="CW62" s="37"/>
      <c r="CX62" s="37"/>
      <c r="CY62" s="37"/>
      <c r="CZ62" s="37"/>
      <c r="DA62" s="37"/>
      <c r="DB62" s="37"/>
      <c r="DC62" s="37"/>
      <c r="DD62" s="37"/>
      <c r="DE62" s="37"/>
      <c r="DF62" s="37"/>
      <c r="DG62" s="37"/>
      <c r="DH62" s="37"/>
      <c r="DI62" s="37"/>
      <c r="DJ62" s="37"/>
      <c r="DK62" s="37"/>
      <c r="DL62" s="37"/>
      <c r="DM62" s="37"/>
      <c r="DN62" s="37"/>
      <c r="DO62" s="37"/>
      <c r="DP62" s="37"/>
      <c r="DQ62" s="37"/>
    </row>
    <row r="63" spans="1:121" s="13" customForma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s="37"/>
      <c r="BK63" s="37"/>
      <c r="BL63" s="37"/>
      <c r="BM63" s="37"/>
      <c r="BN63" s="37"/>
      <c r="BO63" s="37"/>
      <c r="BP63" s="37"/>
      <c r="BQ63" s="37"/>
      <c r="BR63" s="37"/>
      <c r="BS63" s="37"/>
      <c r="BT63" s="37"/>
      <c r="BU63" s="37"/>
      <c r="BV63" s="37"/>
      <c r="BW63" s="37"/>
      <c r="BX63" s="37"/>
      <c r="BY63" s="37"/>
      <c r="BZ63" s="37"/>
      <c r="CA63" s="37"/>
      <c r="CB63" s="37"/>
      <c r="CC63" s="37"/>
      <c r="CD63" s="37"/>
      <c r="CE63" s="37"/>
      <c r="CF63" s="37"/>
      <c r="CG63" s="37"/>
      <c r="CH63" s="37"/>
      <c r="CI63" s="37"/>
      <c r="CJ63" s="37"/>
      <c r="CK63" s="37"/>
      <c r="CL63" s="37"/>
      <c r="CM63" s="37"/>
      <c r="CN63" s="37"/>
      <c r="CO63" s="37"/>
      <c r="CP63" s="37"/>
      <c r="CQ63" s="37"/>
      <c r="CR63" s="37"/>
      <c r="CS63" s="37"/>
      <c r="CT63" s="37"/>
      <c r="CU63" s="37"/>
      <c r="CV63" s="37"/>
      <c r="CW63" s="37"/>
      <c r="CX63" s="37"/>
      <c r="CY63" s="37"/>
      <c r="CZ63" s="37"/>
      <c r="DA63" s="37"/>
      <c r="DB63" s="37"/>
      <c r="DC63" s="37"/>
      <c r="DD63" s="37"/>
      <c r="DE63" s="37"/>
      <c r="DF63" s="37"/>
      <c r="DG63" s="37"/>
      <c r="DH63" s="37"/>
      <c r="DI63" s="37"/>
      <c r="DJ63" s="37"/>
      <c r="DK63" s="37"/>
      <c r="DL63" s="37"/>
      <c r="DM63" s="37"/>
      <c r="DN63" s="37"/>
      <c r="DO63" s="37"/>
      <c r="DP63" s="37"/>
      <c r="DQ63" s="37"/>
    </row>
    <row r="64" spans="1:121" s="13" customForma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s="37"/>
      <c r="BK64" s="37"/>
      <c r="BL64" s="37"/>
      <c r="BM64" s="37"/>
      <c r="BN64" s="37"/>
      <c r="BO64" s="37"/>
      <c r="BP64" s="37"/>
      <c r="BQ64" s="37"/>
      <c r="BR64" s="37"/>
      <c r="BS64" s="37"/>
      <c r="BT64" s="37"/>
      <c r="BU64" s="37"/>
      <c r="BV64" s="37"/>
      <c r="BW64" s="37"/>
      <c r="BX64" s="37"/>
      <c r="BY64" s="37"/>
      <c r="BZ64" s="37"/>
      <c r="CA64" s="37"/>
      <c r="CB64" s="37"/>
      <c r="CC64" s="37"/>
      <c r="CD64" s="37"/>
      <c r="CE64" s="37"/>
      <c r="CF64" s="37"/>
      <c r="CG64" s="37"/>
      <c r="CH64" s="37"/>
      <c r="CI64" s="37"/>
      <c r="CJ64" s="37"/>
      <c r="CK64" s="37"/>
      <c r="CL64" s="37"/>
      <c r="CM64" s="37"/>
      <c r="CN64" s="37"/>
      <c r="CO64" s="37"/>
      <c r="CP64" s="37"/>
      <c r="CQ64" s="37"/>
      <c r="CR64" s="37"/>
      <c r="CS64" s="37"/>
      <c r="CT64" s="37"/>
      <c r="CU64" s="37"/>
      <c r="CV64" s="37"/>
      <c r="CW64" s="37"/>
      <c r="CX64" s="37"/>
      <c r="CY64" s="37"/>
      <c r="CZ64" s="37"/>
      <c r="DA64" s="37"/>
      <c r="DB64" s="37"/>
      <c r="DC64" s="37"/>
      <c r="DD64" s="37"/>
      <c r="DE64" s="37"/>
      <c r="DF64" s="37"/>
      <c r="DG64" s="37"/>
      <c r="DH64" s="37"/>
      <c r="DI64" s="37"/>
      <c r="DJ64" s="37"/>
      <c r="DK64" s="37"/>
      <c r="DL64" s="37"/>
      <c r="DM64" s="37"/>
      <c r="DN64" s="37"/>
      <c r="DO64" s="37"/>
      <c r="DP64" s="37"/>
      <c r="DQ64" s="37"/>
    </row>
    <row r="65" spans="1:121" s="13" customForma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s="37"/>
      <c r="BK65" s="37"/>
      <c r="BL65" s="37"/>
      <c r="BM65" s="37"/>
      <c r="BN65" s="37"/>
      <c r="BO65" s="37"/>
      <c r="BP65" s="37"/>
      <c r="BQ65" s="37"/>
      <c r="BR65" s="37"/>
      <c r="BS65" s="37"/>
      <c r="BT65" s="37"/>
      <c r="BU65" s="37"/>
      <c r="BV65" s="37"/>
      <c r="BW65" s="37"/>
      <c r="BX65" s="37"/>
      <c r="BY65" s="37"/>
      <c r="BZ65" s="37"/>
      <c r="CA65" s="37"/>
      <c r="CB65" s="37"/>
      <c r="CC65" s="37"/>
      <c r="CD65" s="37"/>
      <c r="CE65" s="37"/>
      <c r="CF65" s="37"/>
      <c r="CG65" s="37"/>
      <c r="CH65" s="37"/>
      <c r="CI65" s="37"/>
      <c r="CJ65" s="37"/>
      <c r="CK65" s="37"/>
      <c r="CL65" s="37"/>
      <c r="CM65" s="37"/>
      <c r="CN65" s="37"/>
      <c r="CO65" s="37"/>
      <c r="CP65" s="37"/>
      <c r="CQ65" s="37"/>
      <c r="CR65" s="37"/>
      <c r="CS65" s="37"/>
      <c r="CT65" s="37"/>
      <c r="CU65" s="37"/>
      <c r="CV65" s="37"/>
      <c r="CW65" s="37"/>
      <c r="CX65" s="37"/>
      <c r="CY65" s="37"/>
      <c r="CZ65" s="37"/>
      <c r="DA65" s="37"/>
      <c r="DB65" s="37"/>
      <c r="DC65" s="37"/>
      <c r="DD65" s="37"/>
      <c r="DE65" s="37"/>
      <c r="DF65" s="37"/>
      <c r="DG65" s="37"/>
      <c r="DH65" s="37"/>
      <c r="DI65" s="37"/>
      <c r="DJ65" s="37"/>
      <c r="DK65" s="37"/>
      <c r="DL65" s="37"/>
      <c r="DM65" s="37"/>
      <c r="DN65" s="37"/>
      <c r="DO65" s="37"/>
      <c r="DP65" s="37"/>
      <c r="DQ65" s="37"/>
    </row>
    <row r="66" spans="1:121" s="13" customForma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s="37"/>
      <c r="BK66" s="37"/>
      <c r="BL66" s="37"/>
      <c r="BM66" s="37"/>
      <c r="BN66" s="37"/>
      <c r="BO66" s="37"/>
      <c r="BP66" s="37"/>
      <c r="BQ66" s="37"/>
      <c r="BR66" s="37"/>
      <c r="BS66" s="37"/>
      <c r="BT66" s="37"/>
      <c r="BU66" s="37"/>
      <c r="BV66" s="37"/>
      <c r="BW66" s="37"/>
      <c r="BX66" s="37"/>
      <c r="BY66" s="37"/>
      <c r="BZ66" s="37"/>
      <c r="CA66" s="37"/>
      <c r="CB66" s="37"/>
      <c r="CC66" s="37"/>
      <c r="CD66" s="37"/>
      <c r="CE66" s="37"/>
      <c r="CF66" s="37"/>
      <c r="CG66" s="37"/>
      <c r="CH66" s="37"/>
      <c r="CI66" s="37"/>
      <c r="CJ66" s="37"/>
      <c r="CK66" s="37"/>
      <c r="CL66" s="37"/>
      <c r="CM66" s="37"/>
      <c r="CN66" s="37"/>
      <c r="CO66" s="37"/>
      <c r="CP66" s="37"/>
      <c r="CQ66" s="37"/>
      <c r="CR66" s="37"/>
      <c r="CS66" s="37"/>
      <c r="CT66" s="37"/>
      <c r="CU66" s="37"/>
      <c r="CV66" s="37"/>
      <c r="CW66" s="37"/>
      <c r="CX66" s="37"/>
      <c r="CY66" s="37"/>
      <c r="CZ66" s="37"/>
      <c r="DA66" s="37"/>
      <c r="DB66" s="37"/>
      <c r="DC66" s="37"/>
      <c r="DD66" s="37"/>
      <c r="DE66" s="37"/>
      <c r="DF66" s="37"/>
      <c r="DG66" s="37"/>
      <c r="DH66" s="37"/>
      <c r="DI66" s="37"/>
      <c r="DJ66" s="37"/>
      <c r="DK66" s="37"/>
      <c r="DL66" s="37"/>
      <c r="DM66" s="37"/>
      <c r="DN66" s="37"/>
      <c r="DO66" s="37"/>
      <c r="DP66" s="37"/>
      <c r="DQ66" s="37"/>
    </row>
    <row r="67" spans="1:121" s="13" customForma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s="37"/>
      <c r="BK67" s="37"/>
      <c r="BL67" s="37"/>
      <c r="BM67" s="37"/>
      <c r="BN67" s="37"/>
      <c r="BO67" s="37"/>
      <c r="BP67" s="37"/>
      <c r="BQ67" s="37"/>
      <c r="BR67" s="37"/>
      <c r="BS67" s="37"/>
      <c r="BT67" s="37"/>
      <c r="BU67" s="37"/>
      <c r="BV67" s="37"/>
      <c r="BW67" s="37"/>
      <c r="BX67" s="37"/>
      <c r="BY67" s="37"/>
      <c r="BZ67" s="37"/>
      <c r="CA67" s="37"/>
      <c r="CB67" s="37"/>
      <c r="CC67" s="37"/>
      <c r="CD67" s="37"/>
      <c r="CE67" s="37"/>
      <c r="CF67" s="37"/>
      <c r="CG67" s="37"/>
      <c r="CH67" s="37"/>
      <c r="CI67" s="37"/>
      <c r="CJ67" s="37"/>
      <c r="CK67" s="37"/>
      <c r="CL67" s="37"/>
      <c r="CM67" s="37"/>
      <c r="CN67" s="37"/>
      <c r="CO67" s="37"/>
      <c r="CP67" s="37"/>
      <c r="CQ67" s="37"/>
      <c r="CR67" s="37"/>
      <c r="CS67" s="37"/>
      <c r="CT67" s="37"/>
      <c r="CU67" s="37"/>
      <c r="CV67" s="37"/>
      <c r="CW67" s="37"/>
      <c r="CX67" s="37"/>
      <c r="CY67" s="37"/>
      <c r="CZ67" s="37"/>
      <c r="DA67" s="37"/>
      <c r="DB67" s="37"/>
      <c r="DC67" s="37"/>
      <c r="DD67" s="37"/>
      <c r="DE67" s="37"/>
      <c r="DF67" s="37"/>
      <c r="DG67" s="37"/>
      <c r="DH67" s="37"/>
      <c r="DI67" s="37"/>
      <c r="DJ67" s="37"/>
      <c r="DK67" s="37"/>
      <c r="DL67" s="37"/>
      <c r="DM67" s="37"/>
      <c r="DN67" s="37"/>
      <c r="DO67" s="37"/>
      <c r="DP67" s="37"/>
      <c r="DQ67" s="37"/>
    </row>
    <row r="68" spans="1:121" s="13" customForma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s="37"/>
      <c r="BK68" s="37"/>
      <c r="BL68" s="37"/>
      <c r="BM68" s="37"/>
      <c r="BN68" s="37"/>
      <c r="BO68" s="37"/>
      <c r="BP68" s="37"/>
      <c r="BQ68" s="37"/>
      <c r="BR68" s="37"/>
      <c r="BS68" s="37"/>
      <c r="BT68" s="37"/>
      <c r="BU68" s="37"/>
      <c r="BV68" s="37"/>
      <c r="BW68" s="37"/>
      <c r="BX68" s="37"/>
      <c r="BY68" s="37"/>
      <c r="BZ68" s="37"/>
      <c r="CA68" s="37"/>
      <c r="CB68" s="37"/>
      <c r="CC68" s="37"/>
      <c r="CD68" s="37"/>
      <c r="CE68" s="37"/>
      <c r="CF68" s="37"/>
      <c r="CG68" s="37"/>
      <c r="CH68" s="37"/>
      <c r="CI68" s="37"/>
      <c r="CJ68" s="37"/>
      <c r="CK68" s="37"/>
      <c r="CL68" s="37"/>
      <c r="CM68" s="37"/>
      <c r="CN68" s="37"/>
      <c r="CO68" s="37"/>
      <c r="CP68" s="37"/>
      <c r="CQ68" s="37"/>
      <c r="CR68" s="37"/>
      <c r="CS68" s="37"/>
      <c r="CT68" s="37"/>
      <c r="CU68" s="37"/>
      <c r="CV68" s="37"/>
      <c r="CW68" s="37"/>
      <c r="CX68" s="37"/>
      <c r="CY68" s="37"/>
      <c r="CZ68" s="37"/>
      <c r="DA68" s="37"/>
      <c r="DB68" s="37"/>
      <c r="DC68" s="37"/>
      <c r="DD68" s="37"/>
      <c r="DE68" s="37"/>
      <c r="DF68" s="37"/>
      <c r="DG68" s="37"/>
      <c r="DH68" s="37"/>
      <c r="DI68" s="37"/>
      <c r="DJ68" s="37"/>
      <c r="DK68" s="37"/>
      <c r="DL68" s="37"/>
      <c r="DM68" s="37"/>
      <c r="DN68" s="37"/>
      <c r="DO68" s="37"/>
      <c r="DP68" s="37"/>
      <c r="DQ68" s="37"/>
    </row>
    <row r="69" spans="1:121" s="13" customForma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s="37"/>
      <c r="BK69" s="37"/>
      <c r="BL69" s="37"/>
      <c r="BM69" s="37"/>
      <c r="BN69" s="37"/>
      <c r="BO69" s="37"/>
      <c r="BP69" s="37"/>
      <c r="BQ69" s="37"/>
      <c r="BR69" s="37"/>
      <c r="BS69" s="37"/>
      <c r="BT69" s="37"/>
      <c r="BU69" s="37"/>
      <c r="BV69" s="37"/>
      <c r="BW69" s="37"/>
      <c r="BX69" s="37"/>
      <c r="BY69" s="37"/>
      <c r="BZ69" s="37"/>
      <c r="CA69" s="37"/>
      <c r="CB69" s="37"/>
      <c r="CC69" s="37"/>
      <c r="CD69" s="37"/>
      <c r="CE69" s="37"/>
      <c r="CF69" s="37"/>
      <c r="CG69" s="37"/>
      <c r="CH69" s="37"/>
      <c r="CI69" s="37"/>
      <c r="CJ69" s="37"/>
      <c r="CK69" s="37"/>
      <c r="CL69" s="37"/>
      <c r="CM69" s="37"/>
      <c r="CN69" s="37"/>
      <c r="CO69" s="37"/>
      <c r="CP69" s="37"/>
      <c r="CQ69" s="37"/>
      <c r="CR69" s="37"/>
      <c r="CS69" s="37"/>
      <c r="CT69" s="37"/>
      <c r="CU69" s="37"/>
      <c r="CV69" s="37"/>
      <c r="CW69" s="37"/>
      <c r="CX69" s="37"/>
      <c r="CY69" s="37"/>
      <c r="CZ69" s="37"/>
      <c r="DA69" s="37"/>
      <c r="DB69" s="37"/>
      <c r="DC69" s="37"/>
      <c r="DD69" s="37"/>
      <c r="DE69" s="37"/>
      <c r="DF69" s="37"/>
      <c r="DG69" s="37"/>
      <c r="DH69" s="37"/>
      <c r="DI69" s="37"/>
      <c r="DJ69" s="37"/>
      <c r="DK69" s="37"/>
      <c r="DL69" s="37"/>
      <c r="DM69" s="37"/>
      <c r="DN69" s="37"/>
      <c r="DO69" s="37"/>
      <c r="DP69" s="37"/>
      <c r="DQ69" s="37"/>
    </row>
    <row r="70" spans="1:121" s="13" customForma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s="37"/>
      <c r="BK70" s="37"/>
      <c r="BL70" s="37"/>
      <c r="BM70" s="37"/>
      <c r="BN70" s="37"/>
      <c r="BO70" s="37"/>
      <c r="BP70" s="37"/>
      <c r="BQ70" s="37"/>
      <c r="BR70" s="37"/>
      <c r="BS70" s="37"/>
      <c r="BT70" s="37"/>
      <c r="BU70" s="37"/>
      <c r="BV70" s="37"/>
      <c r="BW70" s="37"/>
      <c r="BX70" s="37"/>
      <c r="BY70" s="37"/>
      <c r="BZ70" s="37"/>
      <c r="CA70" s="37"/>
      <c r="CB70" s="37"/>
      <c r="CC70" s="37"/>
      <c r="CD70" s="37"/>
      <c r="CE70" s="37"/>
      <c r="CF70" s="37"/>
      <c r="CG70" s="37"/>
      <c r="CH70" s="37"/>
      <c r="CI70" s="37"/>
      <c r="CJ70" s="37"/>
      <c r="CK70" s="37"/>
      <c r="CL70" s="37"/>
      <c r="CM70" s="37"/>
      <c r="CN70" s="37"/>
      <c r="CO70" s="37"/>
      <c r="CP70" s="37"/>
      <c r="CQ70" s="37"/>
      <c r="CR70" s="37"/>
      <c r="CS70" s="37"/>
      <c r="CT70" s="37"/>
      <c r="CU70" s="37"/>
      <c r="CV70" s="37"/>
      <c r="CW70" s="37"/>
      <c r="CX70" s="37"/>
      <c r="CY70" s="37"/>
      <c r="CZ70" s="37"/>
      <c r="DA70" s="37"/>
      <c r="DB70" s="37"/>
      <c r="DC70" s="37"/>
      <c r="DD70" s="37"/>
      <c r="DE70" s="37"/>
      <c r="DF70" s="37"/>
      <c r="DG70" s="37"/>
      <c r="DH70" s="37"/>
      <c r="DI70" s="37"/>
      <c r="DJ70" s="37"/>
      <c r="DK70" s="37"/>
      <c r="DL70" s="37"/>
      <c r="DM70" s="37"/>
      <c r="DN70" s="37"/>
      <c r="DO70" s="37"/>
      <c r="DP70" s="37"/>
      <c r="DQ70" s="37"/>
    </row>
    <row r="71" spans="1:121" s="13" customForma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s="37"/>
      <c r="BK71" s="37"/>
      <c r="BL71" s="37"/>
      <c r="BM71" s="37"/>
      <c r="BN71" s="37"/>
      <c r="BO71" s="37"/>
      <c r="BP71" s="37"/>
      <c r="BQ71" s="37"/>
      <c r="BR71" s="37"/>
      <c r="BS71" s="37"/>
      <c r="BT71" s="37"/>
      <c r="BU71" s="37"/>
      <c r="BV71" s="37"/>
      <c r="BW71" s="37"/>
      <c r="BX71" s="37"/>
      <c r="BY71" s="37"/>
      <c r="BZ71" s="37"/>
      <c r="CA71" s="37"/>
      <c r="CB71" s="37"/>
      <c r="CC71" s="37"/>
      <c r="CD71" s="37"/>
      <c r="CE71" s="37"/>
      <c r="CF71" s="37"/>
      <c r="CG71" s="37"/>
      <c r="CH71" s="37"/>
      <c r="CI71" s="37"/>
      <c r="CJ71" s="37"/>
      <c r="CK71" s="37"/>
      <c r="CL71" s="37"/>
      <c r="CM71" s="37"/>
      <c r="CN71" s="37"/>
      <c r="CO71" s="37"/>
      <c r="CP71" s="37"/>
      <c r="CQ71" s="37"/>
      <c r="CR71" s="37"/>
      <c r="CS71" s="37"/>
      <c r="CT71" s="37"/>
      <c r="CU71" s="37"/>
      <c r="CV71" s="37"/>
      <c r="CW71" s="37"/>
      <c r="CX71" s="37"/>
      <c r="CY71" s="37"/>
      <c r="CZ71" s="37"/>
      <c r="DA71" s="37"/>
      <c r="DB71" s="37"/>
      <c r="DC71" s="37"/>
      <c r="DD71" s="37"/>
      <c r="DE71" s="37"/>
      <c r="DF71" s="37"/>
      <c r="DG71" s="37"/>
      <c r="DH71" s="37"/>
      <c r="DI71" s="37"/>
      <c r="DJ71" s="37"/>
      <c r="DK71" s="37"/>
      <c r="DL71" s="37"/>
      <c r="DM71" s="37"/>
      <c r="DN71" s="37"/>
      <c r="DO71" s="37"/>
      <c r="DP71" s="37"/>
      <c r="DQ71" s="37"/>
    </row>
    <row r="72" spans="1:121" s="13" customForma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c r="DK72" s="37"/>
      <c r="DL72" s="37"/>
      <c r="DM72" s="37"/>
      <c r="DN72" s="37"/>
      <c r="DO72" s="37"/>
      <c r="DP72" s="37"/>
      <c r="DQ72" s="37"/>
    </row>
    <row r="73" spans="1:121" s="13" customForma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c r="DK73" s="37"/>
      <c r="DL73" s="37"/>
      <c r="DM73" s="37"/>
      <c r="DN73" s="37"/>
      <c r="DO73" s="37"/>
      <c r="DP73" s="37"/>
      <c r="DQ73" s="37"/>
    </row>
    <row r="74" spans="1:121" s="13" customForma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c r="DK74" s="37"/>
      <c r="DL74" s="37"/>
      <c r="DM74" s="37"/>
      <c r="DN74" s="37"/>
      <c r="DO74" s="37"/>
      <c r="DP74" s="37"/>
      <c r="DQ74" s="37"/>
    </row>
    <row r="75" spans="1:121" s="13" customForma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s="37"/>
      <c r="BK75" s="37"/>
      <c r="BL75" s="37"/>
      <c r="BM75" s="37"/>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c r="DO75" s="37"/>
      <c r="DP75" s="37"/>
      <c r="DQ75" s="37"/>
    </row>
    <row r="76" spans="1:121" s="13" customForma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s="37"/>
      <c r="BK76" s="37"/>
      <c r="BL76" s="37"/>
      <c r="BM76" s="37"/>
      <c r="BN76" s="37"/>
      <c r="BO76" s="37"/>
      <c r="BP76" s="37"/>
      <c r="BQ76" s="37"/>
      <c r="BR76" s="37"/>
      <c r="BS76" s="37"/>
      <c r="BT76" s="37"/>
      <c r="BU76" s="37"/>
      <c r="BV76" s="37"/>
      <c r="BW76" s="37"/>
      <c r="BX76" s="37"/>
      <c r="BY76" s="37"/>
      <c r="BZ76" s="37"/>
      <c r="CA76" s="37"/>
      <c r="CB76" s="37"/>
      <c r="CC76" s="37"/>
      <c r="CD76" s="37"/>
      <c r="CE76" s="37"/>
      <c r="CF76" s="37"/>
      <c r="CG76" s="37"/>
      <c r="CH76" s="37"/>
      <c r="CI76" s="37"/>
      <c r="CJ76" s="37"/>
      <c r="CK76" s="37"/>
      <c r="CL76" s="37"/>
      <c r="CM76" s="37"/>
      <c r="CN76" s="37"/>
      <c r="CO76" s="37"/>
      <c r="CP76" s="37"/>
      <c r="CQ76" s="37"/>
      <c r="CR76" s="37"/>
      <c r="CS76" s="37"/>
      <c r="CT76" s="37"/>
      <c r="CU76" s="37"/>
      <c r="CV76" s="37"/>
      <c r="CW76" s="37"/>
      <c r="CX76" s="37"/>
      <c r="CY76" s="37"/>
      <c r="CZ76" s="37"/>
      <c r="DA76" s="37"/>
      <c r="DB76" s="37"/>
      <c r="DC76" s="37"/>
      <c r="DD76" s="37"/>
      <c r="DE76" s="37"/>
      <c r="DF76" s="37"/>
      <c r="DG76" s="37"/>
      <c r="DH76" s="37"/>
      <c r="DI76" s="37"/>
      <c r="DJ76" s="37"/>
      <c r="DK76" s="37"/>
      <c r="DL76" s="37"/>
      <c r="DM76" s="37"/>
      <c r="DN76" s="37"/>
      <c r="DO76" s="37"/>
      <c r="DP76" s="37"/>
      <c r="DQ76" s="37"/>
    </row>
    <row r="77" spans="1:121" s="13" customForma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s="37"/>
      <c r="BK77" s="37"/>
      <c r="BL77" s="37"/>
      <c r="BM77" s="37"/>
      <c r="BN77" s="37"/>
      <c r="BO77" s="37"/>
      <c r="BP77" s="37"/>
      <c r="BQ77" s="37"/>
      <c r="BR77" s="37"/>
      <c r="BS77" s="37"/>
      <c r="BT77" s="37"/>
      <c r="BU77" s="37"/>
      <c r="BV77" s="37"/>
      <c r="BW77" s="37"/>
      <c r="BX77" s="37"/>
      <c r="BY77" s="37"/>
      <c r="BZ77" s="37"/>
      <c r="CA77" s="37"/>
      <c r="CB77" s="37"/>
      <c r="CC77" s="37"/>
      <c r="CD77" s="37"/>
      <c r="CE77" s="37"/>
      <c r="CF77" s="37"/>
      <c r="CG77" s="37"/>
      <c r="CH77" s="37"/>
      <c r="CI77" s="37"/>
      <c r="CJ77" s="37"/>
      <c r="CK77" s="37"/>
      <c r="CL77" s="37"/>
      <c r="CM77" s="37"/>
      <c r="CN77" s="37"/>
      <c r="CO77" s="37"/>
      <c r="CP77" s="37"/>
      <c r="CQ77" s="37"/>
      <c r="CR77" s="37"/>
      <c r="CS77" s="37"/>
      <c r="CT77" s="37"/>
      <c r="CU77" s="37"/>
      <c r="CV77" s="37"/>
      <c r="CW77" s="37"/>
      <c r="CX77" s="37"/>
      <c r="CY77" s="37"/>
      <c r="CZ77" s="37"/>
      <c r="DA77" s="37"/>
      <c r="DB77" s="37"/>
      <c r="DC77" s="37"/>
      <c r="DD77" s="37"/>
      <c r="DE77" s="37"/>
      <c r="DF77" s="37"/>
      <c r="DG77" s="37"/>
      <c r="DH77" s="37"/>
      <c r="DI77" s="37"/>
      <c r="DJ77" s="37"/>
      <c r="DK77" s="37"/>
      <c r="DL77" s="37"/>
      <c r="DM77" s="37"/>
      <c r="DN77" s="37"/>
      <c r="DO77" s="37"/>
      <c r="DP77" s="37"/>
      <c r="DQ77" s="37"/>
    </row>
    <row r="78" spans="1:121" s="13" customForma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s="37"/>
      <c r="BK78" s="37"/>
      <c r="BL78" s="37"/>
      <c r="BM78" s="37"/>
      <c r="BN78" s="37"/>
      <c r="BO78" s="37"/>
      <c r="BP78" s="37"/>
      <c r="BQ78" s="37"/>
      <c r="BR78" s="37"/>
      <c r="BS78" s="37"/>
      <c r="BT78" s="37"/>
      <c r="BU78" s="37"/>
      <c r="BV78" s="37"/>
      <c r="BW78" s="37"/>
      <c r="BX78" s="37"/>
      <c r="BY78" s="37"/>
      <c r="BZ78" s="37"/>
      <c r="CA78" s="37"/>
      <c r="CB78" s="37"/>
      <c r="CC78" s="37"/>
      <c r="CD78" s="37"/>
      <c r="CE78" s="37"/>
      <c r="CF78" s="37"/>
      <c r="CG78" s="37"/>
      <c r="CH78" s="37"/>
      <c r="CI78" s="37"/>
      <c r="CJ78" s="37"/>
      <c r="CK78" s="37"/>
      <c r="CL78" s="37"/>
      <c r="CM78" s="37"/>
      <c r="CN78" s="37"/>
      <c r="CO78" s="37"/>
      <c r="CP78" s="37"/>
      <c r="CQ78" s="37"/>
      <c r="CR78" s="37"/>
      <c r="CS78" s="37"/>
      <c r="CT78" s="37"/>
      <c r="CU78" s="37"/>
      <c r="CV78" s="37"/>
      <c r="CW78" s="37"/>
      <c r="CX78" s="37"/>
      <c r="CY78" s="37"/>
      <c r="CZ78" s="37"/>
      <c r="DA78" s="37"/>
      <c r="DB78" s="37"/>
      <c r="DC78" s="37"/>
      <c r="DD78" s="37"/>
      <c r="DE78" s="37"/>
      <c r="DF78" s="37"/>
      <c r="DG78" s="37"/>
      <c r="DH78" s="37"/>
      <c r="DI78" s="37"/>
      <c r="DJ78" s="37"/>
      <c r="DK78" s="37"/>
      <c r="DL78" s="37"/>
      <c r="DM78" s="37"/>
      <c r="DN78" s="37"/>
      <c r="DO78" s="37"/>
      <c r="DP78" s="37"/>
      <c r="DQ78" s="37"/>
    </row>
    <row r="79" spans="1:121" s="13"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s="37"/>
      <c r="BK79" s="37"/>
      <c r="BL79" s="37"/>
      <c r="BM79" s="37"/>
      <c r="BN79" s="37"/>
      <c r="BO79" s="37"/>
      <c r="BP79" s="37"/>
      <c r="BQ79" s="37"/>
      <c r="BR79" s="37"/>
      <c r="BS79" s="37"/>
      <c r="BT79" s="37"/>
      <c r="BU79" s="37"/>
      <c r="BV79" s="37"/>
      <c r="BW79" s="37"/>
      <c r="BX79" s="37"/>
      <c r="BY79" s="37"/>
      <c r="BZ79" s="37"/>
      <c r="CA79" s="37"/>
      <c r="CB79" s="37"/>
      <c r="CC79" s="37"/>
      <c r="CD79" s="37"/>
      <c r="CE79" s="37"/>
      <c r="CF79" s="37"/>
      <c r="CG79" s="37"/>
      <c r="CH79" s="37"/>
      <c r="CI79" s="37"/>
      <c r="CJ79" s="37"/>
      <c r="CK79" s="37"/>
      <c r="CL79" s="37"/>
      <c r="CM79" s="37"/>
      <c r="CN79" s="37"/>
      <c r="CO79" s="37"/>
      <c r="CP79" s="37"/>
      <c r="CQ79" s="37"/>
      <c r="CR79" s="37"/>
      <c r="CS79" s="37"/>
      <c r="CT79" s="37"/>
      <c r="CU79" s="37"/>
      <c r="CV79" s="37"/>
      <c r="CW79" s="37"/>
      <c r="CX79" s="37"/>
      <c r="CY79" s="37"/>
      <c r="CZ79" s="37"/>
      <c r="DA79" s="37"/>
      <c r="DB79" s="37"/>
      <c r="DC79" s="37"/>
      <c r="DD79" s="37"/>
      <c r="DE79" s="37"/>
      <c r="DF79" s="37"/>
      <c r="DG79" s="37"/>
      <c r="DH79" s="37"/>
      <c r="DI79" s="37"/>
      <c r="DJ79" s="37"/>
      <c r="DK79" s="37"/>
      <c r="DL79" s="37"/>
      <c r="DM79" s="37"/>
      <c r="DN79" s="37"/>
      <c r="DO79" s="37"/>
      <c r="DP79" s="37"/>
      <c r="DQ79" s="37"/>
    </row>
    <row r="80" spans="1:121" s="13" customFormat="1">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s="37"/>
      <c r="BK80" s="37"/>
      <c r="BL80" s="37"/>
      <c r="BM80" s="37"/>
      <c r="BN80" s="37"/>
      <c r="BO80" s="37"/>
      <c r="BP80" s="37"/>
      <c r="BQ80" s="37"/>
      <c r="BR80" s="37"/>
      <c r="BS80" s="37"/>
      <c r="BT80" s="37"/>
      <c r="BU80" s="37"/>
      <c r="BV80" s="37"/>
      <c r="BW80" s="37"/>
      <c r="BX80" s="37"/>
      <c r="BY80" s="37"/>
      <c r="BZ80" s="37"/>
      <c r="CA80" s="37"/>
      <c r="CB80" s="37"/>
      <c r="CC80" s="37"/>
      <c r="CD80" s="37"/>
      <c r="CE80" s="37"/>
      <c r="CF80" s="37"/>
      <c r="CG80" s="37"/>
      <c r="CH80" s="37"/>
      <c r="CI80" s="37"/>
      <c r="CJ80" s="37"/>
      <c r="CK80" s="37"/>
      <c r="CL80" s="37"/>
      <c r="CM80" s="37"/>
      <c r="CN80" s="37"/>
      <c r="CO80" s="37"/>
      <c r="CP80" s="37"/>
      <c r="CQ80" s="37"/>
      <c r="CR80" s="37"/>
      <c r="CS80" s="37"/>
      <c r="CT80" s="37"/>
      <c r="CU80" s="37"/>
      <c r="CV80" s="37"/>
      <c r="CW80" s="37"/>
      <c r="CX80" s="37"/>
      <c r="CY80" s="37"/>
      <c r="CZ80" s="37"/>
      <c r="DA80" s="37"/>
      <c r="DB80" s="37"/>
      <c r="DC80" s="37"/>
      <c r="DD80" s="37"/>
      <c r="DE80" s="37"/>
      <c r="DF80" s="37"/>
      <c r="DG80" s="37"/>
      <c r="DH80" s="37"/>
      <c r="DI80" s="37"/>
      <c r="DJ80" s="37"/>
      <c r="DK80" s="37"/>
      <c r="DL80" s="37"/>
      <c r="DM80" s="37"/>
      <c r="DN80" s="37"/>
      <c r="DO80" s="37"/>
      <c r="DP80" s="37"/>
      <c r="DQ80" s="37"/>
    </row>
    <row r="81" spans="1:121" s="13" customFormat="1">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s="37"/>
      <c r="BK81" s="37"/>
      <c r="BL81" s="37"/>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37"/>
      <c r="CN81" s="37"/>
      <c r="CO81" s="37"/>
      <c r="CP81" s="37"/>
      <c r="CQ81" s="37"/>
      <c r="CR81" s="37"/>
      <c r="CS81" s="37"/>
      <c r="CT81" s="37"/>
      <c r="CU81" s="37"/>
      <c r="CV81" s="37"/>
      <c r="CW81" s="37"/>
      <c r="CX81" s="37"/>
      <c r="CY81" s="37"/>
      <c r="CZ81" s="37"/>
      <c r="DA81" s="37"/>
      <c r="DB81" s="37"/>
      <c r="DC81" s="37"/>
      <c r="DD81" s="37"/>
      <c r="DE81" s="37"/>
      <c r="DF81" s="37"/>
      <c r="DG81" s="37"/>
      <c r="DH81" s="37"/>
      <c r="DI81" s="37"/>
      <c r="DJ81" s="37"/>
      <c r="DK81" s="37"/>
      <c r="DL81" s="37"/>
      <c r="DM81" s="37"/>
      <c r="DN81" s="37"/>
      <c r="DO81" s="37"/>
      <c r="DP81" s="37"/>
      <c r="DQ81" s="37"/>
    </row>
    <row r="82" spans="1:121" s="13" customFormat="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7"/>
      <c r="CQ82" s="37"/>
      <c r="CR82" s="37"/>
      <c r="CS82" s="37"/>
      <c r="CT82" s="37"/>
      <c r="CU82" s="37"/>
      <c r="CV82" s="37"/>
      <c r="CW82" s="37"/>
      <c r="CX82" s="37"/>
      <c r="CY82" s="37"/>
      <c r="CZ82" s="37"/>
      <c r="DA82" s="37"/>
      <c r="DB82" s="37"/>
      <c r="DC82" s="37"/>
      <c r="DD82" s="37"/>
      <c r="DE82" s="37"/>
      <c r="DF82" s="37"/>
      <c r="DG82" s="37"/>
      <c r="DH82" s="37"/>
      <c r="DI82" s="37"/>
      <c r="DJ82" s="37"/>
      <c r="DK82" s="37"/>
      <c r="DL82" s="37"/>
      <c r="DM82" s="37"/>
      <c r="DN82" s="37"/>
      <c r="DO82" s="37"/>
      <c r="DP82" s="37"/>
      <c r="DQ82" s="37"/>
    </row>
    <row r="83" spans="1:121" s="13" customForma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c r="DA83" s="37"/>
      <c r="DB83" s="37"/>
      <c r="DC83" s="37"/>
      <c r="DD83" s="37"/>
      <c r="DE83" s="37"/>
      <c r="DF83" s="37"/>
      <c r="DG83" s="37"/>
      <c r="DH83" s="37"/>
      <c r="DI83" s="37"/>
      <c r="DJ83" s="37"/>
      <c r="DK83" s="37"/>
      <c r="DL83" s="37"/>
      <c r="DM83" s="37"/>
      <c r="DN83" s="37"/>
      <c r="DO83" s="37"/>
      <c r="DP83" s="37"/>
      <c r="DQ83" s="37"/>
    </row>
    <row r="84" spans="1:121" s="13" customForma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s="37"/>
      <c r="BK84" s="37"/>
      <c r="BL84" s="37"/>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37"/>
      <c r="CN84" s="37"/>
      <c r="CO84" s="37"/>
      <c r="CP84" s="37"/>
      <c r="CQ84" s="37"/>
      <c r="CR84" s="37"/>
      <c r="CS84" s="37"/>
      <c r="CT84" s="37"/>
      <c r="CU84" s="37"/>
      <c r="CV84" s="37"/>
      <c r="CW84" s="37"/>
      <c r="CX84" s="37"/>
      <c r="CY84" s="37"/>
      <c r="CZ84" s="37"/>
      <c r="DA84" s="37"/>
      <c r="DB84" s="37"/>
      <c r="DC84" s="37"/>
      <c r="DD84" s="37"/>
      <c r="DE84" s="37"/>
      <c r="DF84" s="37"/>
      <c r="DG84" s="37"/>
      <c r="DH84" s="37"/>
      <c r="DI84" s="37"/>
      <c r="DJ84" s="37"/>
      <c r="DK84" s="37"/>
      <c r="DL84" s="37"/>
      <c r="DM84" s="37"/>
      <c r="DN84" s="37"/>
      <c r="DO84" s="37"/>
      <c r="DP84" s="37"/>
      <c r="DQ84" s="37"/>
    </row>
    <row r="85" spans="1:121" s="13" customFormat="1">
      <c r="BJ85" s="37"/>
      <c r="BK85" s="37"/>
      <c r="BL85" s="37"/>
      <c r="BM85" s="37"/>
      <c r="BN85" s="37"/>
      <c r="BO85" s="37"/>
      <c r="BP85" s="37"/>
      <c r="BQ85" s="37"/>
      <c r="BR85" s="37"/>
      <c r="BS85" s="37"/>
      <c r="BT85" s="37"/>
      <c r="BU85" s="37"/>
      <c r="BV85" s="37"/>
      <c r="BW85" s="37"/>
      <c r="BX85" s="37"/>
      <c r="BY85" s="37"/>
      <c r="BZ85" s="37"/>
      <c r="CA85" s="37"/>
      <c r="CB85" s="37"/>
      <c r="CC85" s="37"/>
      <c r="CD85" s="37"/>
      <c r="CE85" s="37"/>
      <c r="CF85" s="37"/>
      <c r="CG85" s="37"/>
      <c r="CH85" s="37"/>
      <c r="CI85" s="37"/>
      <c r="CJ85" s="37"/>
      <c r="CK85" s="37"/>
      <c r="CL85" s="37"/>
      <c r="CM85" s="37"/>
      <c r="CN85" s="37"/>
      <c r="CO85" s="37"/>
      <c r="CP85" s="37"/>
      <c r="CQ85" s="37"/>
      <c r="CR85" s="37"/>
      <c r="CS85" s="37"/>
      <c r="CT85" s="37"/>
      <c r="CU85" s="37"/>
      <c r="CV85" s="37"/>
      <c r="CW85" s="37"/>
      <c r="CX85" s="37"/>
      <c r="CY85" s="37"/>
      <c r="CZ85" s="37"/>
      <c r="DA85" s="37"/>
      <c r="DB85" s="37"/>
      <c r="DC85" s="37"/>
      <c r="DD85" s="37"/>
      <c r="DE85" s="37"/>
      <c r="DF85" s="37"/>
      <c r="DG85" s="37"/>
      <c r="DH85" s="37"/>
      <c r="DI85" s="37"/>
      <c r="DJ85" s="37"/>
      <c r="DK85" s="37"/>
      <c r="DL85" s="37"/>
      <c r="DM85" s="37"/>
      <c r="DN85" s="37"/>
      <c r="DO85" s="37"/>
      <c r="DP85" s="37"/>
      <c r="DQ85" s="37"/>
    </row>
    <row r="86" spans="1:121" s="13" customFormat="1">
      <c r="BJ86" s="37"/>
      <c r="BK86" s="37"/>
      <c r="BL86" s="37"/>
      <c r="BM86" s="37"/>
      <c r="BN86" s="37"/>
      <c r="BO86" s="37"/>
      <c r="BP86" s="37"/>
      <c r="BQ86" s="37"/>
      <c r="BR86" s="37"/>
      <c r="BS86" s="37"/>
      <c r="BT86" s="37"/>
      <c r="BU86" s="37"/>
      <c r="BV86" s="37"/>
      <c r="BW86" s="37"/>
      <c r="BX86" s="37"/>
      <c r="BY86" s="37"/>
      <c r="BZ86" s="37"/>
      <c r="CA86" s="37"/>
      <c r="CB86" s="37"/>
      <c r="CC86" s="37"/>
      <c r="CD86" s="37"/>
      <c r="CE86" s="37"/>
      <c r="CF86" s="37"/>
      <c r="CG86" s="37"/>
      <c r="CH86" s="37"/>
      <c r="CI86" s="37"/>
      <c r="CJ86" s="37"/>
      <c r="CK86" s="37"/>
      <c r="CL86" s="37"/>
      <c r="CM86" s="37"/>
      <c r="CN86" s="37"/>
      <c r="CO86" s="37"/>
      <c r="CP86" s="37"/>
      <c r="CQ86" s="37"/>
      <c r="CR86" s="37"/>
      <c r="CS86" s="37"/>
      <c r="CT86" s="37"/>
      <c r="CU86" s="37"/>
      <c r="CV86" s="37"/>
      <c r="CW86" s="37"/>
      <c r="CX86" s="37"/>
      <c r="CY86" s="37"/>
      <c r="CZ86" s="37"/>
      <c r="DA86" s="37"/>
      <c r="DB86" s="37"/>
      <c r="DC86" s="37"/>
      <c r="DD86" s="37"/>
      <c r="DE86" s="37"/>
      <c r="DF86" s="37"/>
      <c r="DG86" s="37"/>
      <c r="DH86" s="37"/>
      <c r="DI86" s="37"/>
      <c r="DJ86" s="37"/>
      <c r="DK86" s="37"/>
      <c r="DL86" s="37"/>
      <c r="DM86" s="37"/>
      <c r="DN86" s="37"/>
      <c r="DO86" s="37"/>
      <c r="DP86" s="37"/>
      <c r="DQ86" s="37"/>
    </row>
    <row r="87" spans="1:121" s="13" customFormat="1">
      <c r="BJ87" s="37"/>
      <c r="BK87" s="37"/>
      <c r="BL87" s="37"/>
      <c r="BM87" s="37"/>
      <c r="BN87" s="37"/>
      <c r="BO87" s="37"/>
      <c r="BP87" s="37"/>
      <c r="BQ87" s="37"/>
      <c r="BR87" s="37"/>
      <c r="BS87" s="37"/>
      <c r="BT87" s="37"/>
      <c r="BU87" s="37"/>
      <c r="BV87" s="37"/>
      <c r="BW87" s="37"/>
      <c r="BX87" s="37"/>
      <c r="BY87" s="37"/>
      <c r="BZ87" s="37"/>
      <c r="CA87" s="37"/>
      <c r="CB87" s="37"/>
      <c r="CC87" s="37"/>
      <c r="CD87" s="37"/>
      <c r="CE87" s="37"/>
      <c r="CF87" s="37"/>
      <c r="CG87" s="37"/>
      <c r="CH87" s="37"/>
      <c r="CI87" s="37"/>
      <c r="CJ87" s="37"/>
      <c r="CK87" s="37"/>
      <c r="CL87" s="37"/>
      <c r="CM87" s="37"/>
      <c r="CN87" s="37"/>
      <c r="CO87" s="37"/>
      <c r="CP87" s="37"/>
      <c r="CQ87" s="37"/>
      <c r="CR87" s="37"/>
      <c r="CS87" s="37"/>
      <c r="CT87" s="37"/>
      <c r="CU87" s="37"/>
      <c r="CV87" s="37"/>
      <c r="CW87" s="37"/>
      <c r="CX87" s="37"/>
      <c r="CY87" s="37"/>
      <c r="CZ87" s="37"/>
      <c r="DA87" s="37"/>
      <c r="DB87" s="37"/>
      <c r="DC87" s="37"/>
      <c r="DD87" s="37"/>
      <c r="DE87" s="37"/>
      <c r="DF87" s="37"/>
      <c r="DG87" s="37"/>
      <c r="DH87" s="37"/>
      <c r="DI87" s="37"/>
      <c r="DJ87" s="37"/>
      <c r="DK87" s="37"/>
      <c r="DL87" s="37"/>
      <c r="DM87" s="37"/>
      <c r="DN87" s="37"/>
      <c r="DO87" s="37"/>
      <c r="DP87" s="37"/>
      <c r="DQ87" s="37"/>
    </row>
    <row r="88" spans="1:121" s="13" customFormat="1">
      <c r="BJ88" s="37"/>
      <c r="BK88" s="37"/>
      <c r="BL88" s="37"/>
      <c r="BM88" s="37"/>
      <c r="BN88" s="37"/>
      <c r="BO88" s="37"/>
      <c r="BP88" s="37"/>
      <c r="BQ88" s="37"/>
      <c r="BR88" s="37"/>
      <c r="BS88" s="37"/>
      <c r="BT88" s="37"/>
      <c r="BU88" s="37"/>
      <c r="BV88" s="37"/>
      <c r="BW88" s="37"/>
      <c r="BX88" s="37"/>
      <c r="BY88" s="37"/>
      <c r="BZ88" s="37"/>
      <c r="CA88" s="37"/>
      <c r="CB88" s="37"/>
      <c r="CC88" s="37"/>
      <c r="CD88" s="37"/>
      <c r="CE88" s="37"/>
      <c r="CF88" s="37"/>
      <c r="CG88" s="37"/>
      <c r="CH88" s="37"/>
      <c r="CI88" s="37"/>
      <c r="CJ88" s="37"/>
      <c r="CK88" s="37"/>
      <c r="CL88" s="37"/>
      <c r="CM88" s="37"/>
      <c r="CN88" s="37"/>
      <c r="CO88" s="37"/>
      <c r="CP88" s="37"/>
      <c r="CQ88" s="37"/>
      <c r="CR88" s="37"/>
      <c r="CS88" s="37"/>
      <c r="CT88" s="37"/>
      <c r="CU88" s="37"/>
      <c r="CV88" s="37"/>
      <c r="CW88" s="37"/>
      <c r="CX88" s="37"/>
      <c r="CY88" s="37"/>
      <c r="CZ88" s="37"/>
      <c r="DA88" s="37"/>
      <c r="DB88" s="37"/>
      <c r="DC88" s="37"/>
      <c r="DD88" s="37"/>
      <c r="DE88" s="37"/>
      <c r="DF88" s="37"/>
      <c r="DG88" s="37"/>
      <c r="DH88" s="37"/>
      <c r="DI88" s="37"/>
      <c r="DJ88" s="37"/>
      <c r="DK88" s="37"/>
      <c r="DL88" s="37"/>
      <c r="DM88" s="37"/>
      <c r="DN88" s="37"/>
      <c r="DO88" s="37"/>
      <c r="DP88" s="37"/>
      <c r="DQ88" s="37"/>
    </row>
    <row r="89" spans="1:121" s="13" customFormat="1">
      <c r="BJ89" s="37"/>
      <c r="BK89" s="37"/>
      <c r="BL89" s="37"/>
      <c r="BM89" s="37"/>
      <c r="BN89" s="37"/>
      <c r="BO89" s="37"/>
      <c r="BP89" s="37"/>
      <c r="BQ89" s="37"/>
      <c r="BR89" s="37"/>
      <c r="BS89" s="37"/>
      <c r="BT89" s="37"/>
      <c r="BU89" s="37"/>
      <c r="BV89" s="37"/>
      <c r="BW89" s="37"/>
      <c r="BX89" s="37"/>
      <c r="BY89" s="37"/>
      <c r="BZ89" s="37"/>
      <c r="CA89" s="37"/>
      <c r="CB89" s="37"/>
      <c r="CC89" s="37"/>
      <c r="CD89" s="37"/>
      <c r="CE89" s="37"/>
      <c r="CF89" s="37"/>
      <c r="CG89" s="37"/>
      <c r="CH89" s="37"/>
      <c r="CI89" s="37"/>
      <c r="CJ89" s="37"/>
      <c r="CK89" s="37"/>
      <c r="CL89" s="37"/>
      <c r="CM89" s="37"/>
      <c r="CN89" s="37"/>
      <c r="CO89" s="37"/>
      <c r="CP89" s="37"/>
      <c r="CQ89" s="37"/>
      <c r="CR89" s="37"/>
      <c r="CS89" s="37"/>
      <c r="CT89" s="37"/>
      <c r="CU89" s="37"/>
      <c r="CV89" s="37"/>
      <c r="CW89" s="37"/>
      <c r="CX89" s="37"/>
      <c r="CY89" s="37"/>
      <c r="CZ89" s="37"/>
      <c r="DA89" s="37"/>
      <c r="DB89" s="37"/>
      <c r="DC89" s="37"/>
      <c r="DD89" s="37"/>
      <c r="DE89" s="37"/>
      <c r="DF89" s="37"/>
      <c r="DG89" s="37"/>
      <c r="DH89" s="37"/>
      <c r="DI89" s="37"/>
      <c r="DJ89" s="37"/>
      <c r="DK89" s="37"/>
      <c r="DL89" s="37"/>
      <c r="DM89" s="37"/>
      <c r="DN89" s="37"/>
      <c r="DO89" s="37"/>
      <c r="DP89" s="37"/>
      <c r="DQ89" s="37"/>
    </row>
    <row r="90" spans="1:121" s="13" customFormat="1">
      <c r="BJ90" s="37"/>
      <c r="BK90" s="37"/>
      <c r="BL90" s="37"/>
      <c r="BM90" s="37"/>
      <c r="BN90" s="37"/>
      <c r="BO90" s="37"/>
      <c r="BP90" s="37"/>
      <c r="BQ90" s="37"/>
      <c r="BR90" s="37"/>
      <c r="BS90" s="37"/>
      <c r="BT90" s="37"/>
      <c r="BU90" s="37"/>
      <c r="BV90" s="37"/>
      <c r="BW90" s="37"/>
      <c r="BX90" s="37"/>
      <c r="BY90" s="37"/>
      <c r="BZ90" s="37"/>
      <c r="CA90" s="37"/>
      <c r="CB90" s="37"/>
      <c r="CC90" s="37"/>
      <c r="CD90" s="37"/>
      <c r="CE90" s="37"/>
      <c r="CF90" s="37"/>
      <c r="CG90" s="37"/>
      <c r="CH90" s="37"/>
      <c r="CI90" s="37"/>
      <c r="CJ90" s="37"/>
      <c r="CK90" s="37"/>
      <c r="CL90" s="37"/>
      <c r="CM90" s="37"/>
      <c r="CN90" s="37"/>
      <c r="CO90" s="37"/>
      <c r="CP90" s="37"/>
      <c r="CQ90" s="37"/>
      <c r="CR90" s="37"/>
      <c r="CS90" s="37"/>
      <c r="CT90" s="37"/>
      <c r="CU90" s="37"/>
      <c r="CV90" s="37"/>
      <c r="CW90" s="37"/>
      <c r="CX90" s="37"/>
      <c r="CY90" s="37"/>
      <c r="CZ90" s="37"/>
      <c r="DA90" s="37"/>
      <c r="DB90" s="37"/>
      <c r="DC90" s="37"/>
      <c r="DD90" s="37"/>
      <c r="DE90" s="37"/>
      <c r="DF90" s="37"/>
      <c r="DG90" s="37"/>
      <c r="DH90" s="37"/>
      <c r="DI90" s="37"/>
      <c r="DJ90" s="37"/>
      <c r="DK90" s="37"/>
      <c r="DL90" s="37"/>
      <c r="DM90" s="37"/>
      <c r="DN90" s="37"/>
      <c r="DO90" s="37"/>
      <c r="DP90" s="37"/>
      <c r="DQ90" s="37"/>
    </row>
    <row r="91" spans="1:121" s="13" customFormat="1">
      <c r="BJ91" s="37"/>
      <c r="BK91" s="37"/>
      <c r="BL91" s="37"/>
      <c r="BM91" s="37"/>
      <c r="BN91" s="37"/>
      <c r="BO91" s="37"/>
      <c r="BP91" s="37"/>
      <c r="BQ91" s="37"/>
      <c r="BR91" s="37"/>
      <c r="BS91" s="37"/>
      <c r="BT91" s="37"/>
      <c r="BU91" s="37"/>
      <c r="BV91" s="37"/>
      <c r="BW91" s="37"/>
      <c r="BX91" s="37"/>
      <c r="BY91" s="37"/>
      <c r="BZ91" s="37"/>
      <c r="CA91" s="37"/>
      <c r="CB91" s="37"/>
      <c r="CC91" s="37"/>
      <c r="CD91" s="37"/>
      <c r="CE91" s="37"/>
      <c r="CF91" s="37"/>
      <c r="CG91" s="37"/>
      <c r="CH91" s="37"/>
      <c r="CI91" s="37"/>
      <c r="CJ91" s="37"/>
      <c r="CK91" s="37"/>
      <c r="CL91" s="37"/>
      <c r="CM91" s="37"/>
      <c r="CN91" s="37"/>
      <c r="CO91" s="37"/>
      <c r="CP91" s="37"/>
      <c r="CQ91" s="37"/>
      <c r="CR91" s="37"/>
      <c r="CS91" s="37"/>
      <c r="CT91" s="37"/>
      <c r="CU91" s="37"/>
      <c r="CV91" s="37"/>
      <c r="CW91" s="37"/>
      <c r="CX91" s="37"/>
      <c r="CY91" s="37"/>
      <c r="CZ91" s="37"/>
      <c r="DA91" s="37"/>
      <c r="DB91" s="37"/>
      <c r="DC91" s="37"/>
      <c r="DD91" s="37"/>
      <c r="DE91" s="37"/>
      <c r="DF91" s="37"/>
      <c r="DG91" s="37"/>
      <c r="DH91" s="37"/>
      <c r="DI91" s="37"/>
      <c r="DJ91" s="37"/>
      <c r="DK91" s="37"/>
      <c r="DL91" s="37"/>
      <c r="DM91" s="37"/>
      <c r="DN91" s="37"/>
      <c r="DO91" s="37"/>
      <c r="DP91" s="37"/>
      <c r="DQ91" s="37"/>
    </row>
    <row r="92" spans="1:121" s="13" customFormat="1">
      <c r="BJ92" s="37"/>
      <c r="BK92" s="37"/>
      <c r="BL92" s="37"/>
      <c r="BM92" s="37"/>
      <c r="BN92" s="37"/>
      <c r="BO92" s="37"/>
      <c r="BP92" s="37"/>
      <c r="BQ92" s="37"/>
      <c r="BR92" s="37"/>
      <c r="BS92" s="37"/>
      <c r="BT92" s="37"/>
      <c r="BU92" s="37"/>
      <c r="BV92" s="37"/>
      <c r="BW92" s="37"/>
      <c r="BX92" s="37"/>
      <c r="BY92" s="37"/>
      <c r="BZ92" s="37"/>
      <c r="CA92" s="37"/>
      <c r="CB92" s="37"/>
      <c r="CC92" s="37"/>
      <c r="CD92" s="37"/>
      <c r="CE92" s="37"/>
      <c r="CF92" s="37"/>
      <c r="CG92" s="37"/>
      <c r="CH92" s="37"/>
      <c r="CI92" s="37"/>
      <c r="CJ92" s="37"/>
      <c r="CK92" s="37"/>
      <c r="CL92" s="37"/>
      <c r="CM92" s="37"/>
      <c r="CN92" s="37"/>
      <c r="CO92" s="37"/>
      <c r="CP92" s="37"/>
      <c r="CQ92" s="37"/>
      <c r="CR92" s="37"/>
      <c r="CS92" s="37"/>
      <c r="CT92" s="37"/>
      <c r="CU92" s="37"/>
      <c r="CV92" s="37"/>
      <c r="CW92" s="37"/>
      <c r="CX92" s="37"/>
      <c r="CY92" s="37"/>
      <c r="CZ92" s="37"/>
      <c r="DA92" s="37"/>
      <c r="DB92" s="37"/>
      <c r="DC92" s="37"/>
      <c r="DD92" s="37"/>
      <c r="DE92" s="37"/>
      <c r="DF92" s="37"/>
      <c r="DG92" s="37"/>
      <c r="DH92" s="37"/>
      <c r="DI92" s="37"/>
      <c r="DJ92" s="37"/>
      <c r="DK92" s="37"/>
      <c r="DL92" s="37"/>
      <c r="DM92" s="37"/>
      <c r="DN92" s="37"/>
      <c r="DO92" s="37"/>
      <c r="DP92" s="37"/>
      <c r="DQ92" s="37"/>
    </row>
    <row r="93" spans="1:121" s="13" customFormat="1">
      <c r="BJ93" s="37"/>
      <c r="BK93" s="37"/>
      <c r="BL93" s="37"/>
      <c r="BM93" s="37"/>
      <c r="BN93" s="37"/>
      <c r="BO93" s="37"/>
      <c r="BP93" s="37"/>
      <c r="BQ93" s="37"/>
      <c r="BR93" s="37"/>
      <c r="BS93" s="37"/>
      <c r="BT93" s="37"/>
      <c r="BU93" s="37"/>
      <c r="BV93" s="37"/>
      <c r="BW93" s="37"/>
      <c r="BX93" s="37"/>
      <c r="BY93" s="37"/>
      <c r="BZ93" s="37"/>
      <c r="CA93" s="37"/>
      <c r="CB93" s="37"/>
      <c r="CC93" s="37"/>
      <c r="CD93" s="37"/>
      <c r="CE93" s="37"/>
      <c r="CF93" s="37"/>
      <c r="CG93" s="37"/>
      <c r="CH93" s="37"/>
      <c r="CI93" s="37"/>
      <c r="CJ93" s="37"/>
      <c r="CK93" s="37"/>
      <c r="CL93" s="37"/>
      <c r="CM93" s="37"/>
      <c r="CN93" s="37"/>
      <c r="CO93" s="37"/>
      <c r="CP93" s="37"/>
      <c r="CQ93" s="37"/>
      <c r="CR93" s="37"/>
      <c r="CS93" s="37"/>
      <c r="CT93" s="37"/>
      <c r="CU93" s="37"/>
      <c r="CV93" s="37"/>
      <c r="CW93" s="37"/>
      <c r="CX93" s="37"/>
      <c r="CY93" s="37"/>
      <c r="CZ93" s="37"/>
      <c r="DA93" s="37"/>
      <c r="DB93" s="37"/>
      <c r="DC93" s="37"/>
      <c r="DD93" s="37"/>
      <c r="DE93" s="37"/>
      <c r="DF93" s="37"/>
      <c r="DG93" s="37"/>
      <c r="DH93" s="37"/>
      <c r="DI93" s="37"/>
      <c r="DJ93" s="37"/>
      <c r="DK93" s="37"/>
      <c r="DL93" s="37"/>
      <c r="DM93" s="37"/>
      <c r="DN93" s="37"/>
      <c r="DO93" s="37"/>
      <c r="DP93" s="37"/>
      <c r="DQ93" s="37"/>
    </row>
    <row r="94" spans="1:121" s="13" customFormat="1">
      <c r="BJ94" s="37"/>
      <c r="BK94" s="37"/>
      <c r="BL94" s="37"/>
      <c r="BM94" s="37"/>
      <c r="BN94" s="37"/>
      <c r="BO94" s="37"/>
      <c r="BP94" s="37"/>
      <c r="BQ94" s="37"/>
      <c r="BR94" s="37"/>
      <c r="BS94" s="37"/>
      <c r="BT94" s="37"/>
      <c r="BU94" s="37"/>
      <c r="BV94" s="37"/>
      <c r="BW94" s="37"/>
      <c r="BX94" s="37"/>
      <c r="BY94" s="37"/>
      <c r="BZ94" s="37"/>
      <c r="CA94" s="37"/>
      <c r="CB94" s="37"/>
      <c r="CC94" s="37"/>
      <c r="CD94" s="37"/>
      <c r="CE94" s="37"/>
      <c r="CF94" s="37"/>
      <c r="CG94" s="37"/>
      <c r="CH94" s="37"/>
      <c r="CI94" s="37"/>
      <c r="CJ94" s="37"/>
      <c r="CK94" s="37"/>
      <c r="CL94" s="37"/>
      <c r="CM94" s="37"/>
      <c r="CN94" s="37"/>
      <c r="CO94" s="37"/>
      <c r="CP94" s="37"/>
      <c r="CQ94" s="37"/>
      <c r="CR94" s="37"/>
      <c r="CS94" s="37"/>
      <c r="CT94" s="37"/>
      <c r="CU94" s="37"/>
      <c r="CV94" s="37"/>
      <c r="CW94" s="37"/>
      <c r="CX94" s="37"/>
      <c r="CY94" s="37"/>
      <c r="CZ94" s="37"/>
      <c r="DA94" s="37"/>
      <c r="DB94" s="37"/>
      <c r="DC94" s="37"/>
      <c r="DD94" s="37"/>
      <c r="DE94" s="37"/>
      <c r="DF94" s="37"/>
      <c r="DG94" s="37"/>
      <c r="DH94" s="37"/>
      <c r="DI94" s="37"/>
      <c r="DJ94" s="37"/>
      <c r="DK94" s="37"/>
      <c r="DL94" s="37"/>
      <c r="DM94" s="37"/>
      <c r="DN94" s="37"/>
      <c r="DO94" s="37"/>
      <c r="DP94" s="37"/>
      <c r="DQ94" s="37"/>
    </row>
    <row r="95" spans="1:121" s="13" customFormat="1">
      <c r="BJ95" s="37"/>
      <c r="BK95" s="37"/>
      <c r="BL95" s="37"/>
      <c r="BM95" s="37"/>
      <c r="BN95" s="37"/>
      <c r="BO95" s="37"/>
      <c r="BP95" s="37"/>
      <c r="BQ95" s="37"/>
      <c r="BR95" s="37"/>
      <c r="BS95" s="37"/>
      <c r="BT95" s="37"/>
      <c r="BU95" s="37"/>
      <c r="BV95" s="37"/>
      <c r="BW95" s="37"/>
      <c r="BX95" s="37"/>
      <c r="BY95" s="37"/>
      <c r="BZ95" s="37"/>
      <c r="CA95" s="37"/>
      <c r="CB95" s="37"/>
      <c r="CC95" s="37"/>
      <c r="CD95" s="37"/>
      <c r="CE95" s="37"/>
      <c r="CF95" s="37"/>
      <c r="CG95" s="37"/>
      <c r="CH95" s="37"/>
      <c r="CI95" s="37"/>
      <c r="CJ95" s="37"/>
      <c r="CK95" s="37"/>
      <c r="CL95" s="37"/>
      <c r="CM95" s="37"/>
      <c r="CN95" s="37"/>
      <c r="CO95" s="37"/>
      <c r="CP95" s="37"/>
      <c r="CQ95" s="37"/>
      <c r="CR95" s="37"/>
      <c r="CS95" s="37"/>
      <c r="CT95" s="37"/>
      <c r="CU95" s="37"/>
      <c r="CV95" s="37"/>
      <c r="CW95" s="37"/>
      <c r="CX95" s="37"/>
      <c r="CY95" s="37"/>
      <c r="CZ95" s="37"/>
      <c r="DA95" s="37"/>
      <c r="DB95" s="37"/>
      <c r="DC95" s="37"/>
      <c r="DD95" s="37"/>
      <c r="DE95" s="37"/>
      <c r="DF95" s="37"/>
      <c r="DG95" s="37"/>
      <c r="DH95" s="37"/>
      <c r="DI95" s="37"/>
      <c r="DJ95" s="37"/>
      <c r="DK95" s="37"/>
      <c r="DL95" s="37"/>
      <c r="DM95" s="37"/>
      <c r="DN95" s="37"/>
      <c r="DO95" s="37"/>
      <c r="DP95" s="37"/>
      <c r="DQ95" s="37"/>
    </row>
    <row r="96" spans="1:121" s="13" customFormat="1">
      <c r="BJ96" s="37"/>
      <c r="BK96" s="37"/>
      <c r="BL96" s="37"/>
      <c r="BM96" s="37"/>
      <c r="BN96" s="37"/>
      <c r="BO96" s="37"/>
      <c r="BP96" s="37"/>
      <c r="BQ96" s="37"/>
      <c r="BR96" s="37"/>
      <c r="BS96" s="37"/>
      <c r="BT96" s="37"/>
      <c r="BU96" s="37"/>
      <c r="BV96" s="37"/>
      <c r="BW96" s="37"/>
      <c r="BX96" s="37"/>
      <c r="BY96" s="37"/>
      <c r="BZ96" s="37"/>
      <c r="CA96" s="37"/>
      <c r="CB96" s="37"/>
      <c r="CC96" s="37"/>
      <c r="CD96" s="37"/>
      <c r="CE96" s="37"/>
      <c r="CF96" s="37"/>
      <c r="CG96" s="37"/>
      <c r="CH96" s="37"/>
      <c r="CI96" s="37"/>
      <c r="CJ96" s="37"/>
      <c r="CK96" s="37"/>
      <c r="CL96" s="37"/>
      <c r="CM96" s="37"/>
      <c r="CN96" s="37"/>
      <c r="CO96" s="37"/>
      <c r="CP96" s="37"/>
      <c r="CQ96" s="37"/>
      <c r="CR96" s="37"/>
      <c r="CS96" s="37"/>
      <c r="CT96" s="37"/>
      <c r="CU96" s="37"/>
      <c r="CV96" s="37"/>
      <c r="CW96" s="37"/>
      <c r="CX96" s="37"/>
      <c r="CY96" s="37"/>
      <c r="CZ96" s="37"/>
      <c r="DA96" s="37"/>
      <c r="DB96" s="37"/>
      <c r="DC96" s="37"/>
      <c r="DD96" s="37"/>
      <c r="DE96" s="37"/>
      <c r="DF96" s="37"/>
      <c r="DG96" s="37"/>
      <c r="DH96" s="37"/>
      <c r="DI96" s="37"/>
      <c r="DJ96" s="37"/>
      <c r="DK96" s="37"/>
      <c r="DL96" s="37"/>
      <c r="DM96" s="37"/>
      <c r="DN96" s="37"/>
      <c r="DO96" s="37"/>
      <c r="DP96" s="37"/>
      <c r="DQ96" s="37"/>
    </row>
    <row r="97" spans="1:121" s="13" customFormat="1">
      <c r="BJ97" s="37"/>
      <c r="BK97" s="37"/>
      <c r="BL97" s="37"/>
      <c r="BM97" s="37"/>
      <c r="BN97" s="37"/>
      <c r="BO97" s="37"/>
      <c r="BP97" s="37"/>
      <c r="BQ97" s="37"/>
      <c r="BR97" s="37"/>
      <c r="BS97" s="37"/>
      <c r="BT97" s="37"/>
      <c r="BU97" s="37"/>
      <c r="BV97" s="37"/>
      <c r="BW97" s="37"/>
      <c r="BX97" s="37"/>
      <c r="BY97" s="37"/>
      <c r="BZ97" s="37"/>
      <c r="CA97" s="37"/>
      <c r="CB97" s="37"/>
      <c r="CC97" s="37"/>
      <c r="CD97" s="37"/>
      <c r="CE97" s="37"/>
      <c r="CF97" s="37"/>
      <c r="CG97" s="37"/>
      <c r="CH97" s="37"/>
      <c r="CI97" s="37"/>
      <c r="CJ97" s="37"/>
      <c r="CK97" s="37"/>
      <c r="CL97" s="37"/>
      <c r="CM97" s="37"/>
      <c r="CN97" s="37"/>
      <c r="CO97" s="37"/>
      <c r="CP97" s="37"/>
      <c r="CQ97" s="37"/>
      <c r="CR97" s="37"/>
      <c r="CS97" s="37"/>
      <c r="CT97" s="37"/>
      <c r="CU97" s="37"/>
      <c r="CV97" s="37"/>
      <c r="CW97" s="37"/>
      <c r="CX97" s="37"/>
      <c r="CY97" s="37"/>
      <c r="CZ97" s="37"/>
      <c r="DA97" s="37"/>
      <c r="DB97" s="37"/>
      <c r="DC97" s="37"/>
      <c r="DD97" s="37"/>
      <c r="DE97" s="37"/>
      <c r="DF97" s="37"/>
      <c r="DG97" s="37"/>
      <c r="DH97" s="37"/>
      <c r="DI97" s="37"/>
      <c r="DJ97" s="37"/>
      <c r="DK97" s="37"/>
      <c r="DL97" s="37"/>
      <c r="DM97" s="37"/>
      <c r="DN97" s="37"/>
      <c r="DO97" s="37"/>
      <c r="DP97" s="37"/>
      <c r="DQ97" s="37"/>
    </row>
    <row r="98" spans="1:121" s="13" customFormat="1">
      <c r="BJ98" s="37"/>
      <c r="BK98" s="37"/>
      <c r="BL98" s="37"/>
      <c r="BM98" s="37"/>
      <c r="BN98" s="37"/>
      <c r="BO98" s="37"/>
      <c r="BP98" s="37"/>
      <c r="BQ98" s="37"/>
      <c r="BR98" s="37"/>
      <c r="BS98" s="37"/>
      <c r="BT98" s="37"/>
      <c r="BU98" s="37"/>
      <c r="BV98" s="37"/>
      <c r="BW98" s="37"/>
      <c r="BX98" s="37"/>
      <c r="BY98" s="37"/>
      <c r="BZ98" s="37"/>
      <c r="CA98" s="37"/>
      <c r="CB98" s="37"/>
      <c r="CC98" s="37"/>
      <c r="CD98" s="37"/>
      <c r="CE98" s="37"/>
      <c r="CF98" s="37"/>
      <c r="CG98" s="37"/>
      <c r="CH98" s="37"/>
      <c r="CI98" s="37"/>
      <c r="CJ98" s="37"/>
      <c r="CK98" s="37"/>
      <c r="CL98" s="37"/>
      <c r="CM98" s="37"/>
      <c r="CN98" s="37"/>
      <c r="CO98" s="37"/>
      <c r="CP98" s="37"/>
      <c r="CQ98" s="37"/>
      <c r="CR98" s="37"/>
      <c r="CS98" s="37"/>
      <c r="CT98" s="37"/>
      <c r="CU98" s="37"/>
      <c r="CV98" s="37"/>
      <c r="CW98" s="37"/>
      <c r="CX98" s="37"/>
      <c r="CY98" s="37"/>
      <c r="CZ98" s="37"/>
      <c r="DA98" s="37"/>
      <c r="DB98" s="37"/>
      <c r="DC98" s="37"/>
      <c r="DD98" s="37"/>
      <c r="DE98" s="37"/>
      <c r="DF98" s="37"/>
      <c r="DG98" s="37"/>
      <c r="DH98" s="37"/>
      <c r="DI98" s="37"/>
      <c r="DJ98" s="37"/>
      <c r="DK98" s="37"/>
      <c r="DL98" s="37"/>
      <c r="DM98" s="37"/>
      <c r="DN98" s="37"/>
      <c r="DO98" s="37"/>
      <c r="DP98" s="37"/>
      <c r="DQ98" s="37"/>
    </row>
    <row r="99" spans="1:121" s="13" customFormat="1">
      <c r="BJ99" s="37"/>
      <c r="BK99" s="37"/>
      <c r="BL99" s="37"/>
      <c r="BM99" s="37"/>
      <c r="BN99" s="37"/>
      <c r="BO99" s="37"/>
      <c r="BP99" s="37"/>
      <c r="BQ99" s="37"/>
      <c r="BR99" s="37"/>
      <c r="BS99" s="37"/>
      <c r="BT99" s="37"/>
      <c r="BU99" s="37"/>
      <c r="BV99" s="37"/>
      <c r="BW99" s="37"/>
      <c r="BX99" s="37"/>
      <c r="BY99" s="37"/>
      <c r="BZ99" s="37"/>
      <c r="CA99" s="37"/>
      <c r="CB99" s="37"/>
      <c r="CC99" s="37"/>
      <c r="CD99" s="37"/>
      <c r="CE99" s="37"/>
      <c r="CF99" s="37"/>
      <c r="CG99" s="37"/>
      <c r="CH99" s="37"/>
      <c r="CI99" s="37"/>
      <c r="CJ99" s="37"/>
      <c r="CK99" s="37"/>
      <c r="CL99" s="37"/>
      <c r="CM99" s="37"/>
      <c r="CN99" s="37"/>
      <c r="CO99" s="37"/>
      <c r="CP99" s="37"/>
      <c r="CQ99" s="37"/>
      <c r="CR99" s="37"/>
      <c r="CS99" s="37"/>
      <c r="CT99" s="37"/>
      <c r="CU99" s="37"/>
      <c r="CV99" s="37"/>
      <c r="CW99" s="37"/>
      <c r="CX99" s="37"/>
      <c r="CY99" s="37"/>
      <c r="CZ99" s="37"/>
      <c r="DA99" s="37"/>
      <c r="DB99" s="37"/>
      <c r="DC99" s="37"/>
      <c r="DD99" s="37"/>
      <c r="DE99" s="37"/>
      <c r="DF99" s="37"/>
      <c r="DG99" s="37"/>
      <c r="DH99" s="37"/>
      <c r="DI99" s="37"/>
      <c r="DJ99" s="37"/>
      <c r="DK99" s="37"/>
      <c r="DL99" s="37"/>
      <c r="DM99" s="37"/>
      <c r="DN99" s="37"/>
      <c r="DO99" s="37"/>
      <c r="DP99" s="37"/>
      <c r="DQ99" s="37"/>
    </row>
    <row r="100" spans="1:121" s="13" customFormat="1">
      <c r="BJ100" s="37"/>
      <c r="BK100" s="37"/>
      <c r="BL100" s="37"/>
      <c r="BM100" s="37"/>
      <c r="BN100" s="37"/>
      <c r="BO100" s="37"/>
      <c r="BP100" s="37"/>
      <c r="BQ100" s="37"/>
      <c r="BR100" s="37"/>
      <c r="BS100" s="37"/>
      <c r="BT100" s="37"/>
      <c r="BU100" s="37"/>
      <c r="BV100" s="37"/>
      <c r="BW100" s="37"/>
      <c r="BX100" s="37"/>
      <c r="BY100" s="37"/>
      <c r="BZ100" s="37"/>
      <c r="CA100" s="37"/>
      <c r="CB100" s="37"/>
      <c r="CC100" s="37"/>
      <c r="CD100" s="37"/>
      <c r="CE100" s="37"/>
      <c r="CF100" s="37"/>
      <c r="CG100" s="37"/>
      <c r="CH100" s="37"/>
      <c r="CI100" s="37"/>
      <c r="CJ100" s="37"/>
      <c r="CK100" s="37"/>
      <c r="CL100" s="37"/>
      <c r="CM100" s="37"/>
      <c r="CN100" s="37"/>
      <c r="CO100" s="37"/>
      <c r="CP100" s="37"/>
      <c r="CQ100" s="37"/>
      <c r="CR100" s="37"/>
      <c r="CS100" s="37"/>
      <c r="CT100" s="37"/>
      <c r="CU100" s="37"/>
      <c r="CV100" s="37"/>
      <c r="CW100" s="37"/>
      <c r="CX100" s="37"/>
      <c r="CY100" s="37"/>
      <c r="CZ100" s="37"/>
      <c r="DA100" s="37"/>
      <c r="DB100" s="37"/>
      <c r="DC100" s="37"/>
      <c r="DD100" s="37"/>
      <c r="DE100" s="37"/>
      <c r="DF100" s="37"/>
      <c r="DG100" s="37"/>
      <c r="DH100" s="37"/>
      <c r="DI100" s="37"/>
      <c r="DJ100" s="37"/>
      <c r="DK100" s="37"/>
      <c r="DL100" s="37"/>
      <c r="DM100" s="37"/>
      <c r="DN100" s="37"/>
      <c r="DO100" s="37"/>
      <c r="DP100" s="37"/>
      <c r="DQ100" s="37"/>
    </row>
    <row r="101" spans="1:121" s="13" customFormat="1">
      <c r="BJ101" s="37"/>
      <c r="BK101" s="37"/>
      <c r="BL101" s="37"/>
      <c r="BM101" s="37"/>
      <c r="BN101" s="37"/>
      <c r="BO101" s="37"/>
      <c r="BP101" s="37"/>
      <c r="BQ101" s="37"/>
      <c r="BR101" s="37"/>
      <c r="BS101" s="37"/>
      <c r="BT101" s="37"/>
      <c r="BU101" s="37"/>
      <c r="BV101" s="37"/>
      <c r="BW101" s="37"/>
      <c r="BX101" s="37"/>
      <c r="BY101" s="37"/>
      <c r="BZ101" s="37"/>
      <c r="CA101" s="37"/>
      <c r="CB101" s="37"/>
      <c r="CC101" s="37"/>
      <c r="CD101" s="37"/>
      <c r="CE101" s="37"/>
      <c r="CF101" s="37"/>
      <c r="CG101" s="37"/>
      <c r="CH101" s="37"/>
      <c r="CI101" s="37"/>
      <c r="CJ101" s="37"/>
      <c r="CK101" s="37"/>
      <c r="CL101" s="37"/>
      <c r="CM101" s="37"/>
      <c r="CN101" s="37"/>
      <c r="CO101" s="37"/>
      <c r="CP101" s="37"/>
      <c r="CQ101" s="37"/>
      <c r="CR101" s="37"/>
      <c r="CS101" s="37"/>
      <c r="CT101" s="37"/>
      <c r="CU101" s="37"/>
      <c r="CV101" s="37"/>
      <c r="CW101" s="37"/>
      <c r="CX101" s="37"/>
      <c r="CY101" s="37"/>
      <c r="CZ101" s="37"/>
      <c r="DA101" s="37"/>
      <c r="DB101" s="37"/>
      <c r="DC101" s="37"/>
      <c r="DD101" s="37"/>
      <c r="DE101" s="37"/>
      <c r="DF101" s="37"/>
      <c r="DG101" s="37"/>
      <c r="DH101" s="37"/>
      <c r="DI101" s="37"/>
      <c r="DJ101" s="37"/>
      <c r="DK101" s="37"/>
      <c r="DL101" s="37"/>
      <c r="DM101" s="37"/>
      <c r="DN101" s="37"/>
      <c r="DO101" s="37"/>
      <c r="DP101" s="37"/>
      <c r="DQ101" s="37"/>
    </row>
    <row r="102" spans="1:121" s="13" customFormat="1">
      <c r="BJ102" s="37"/>
      <c r="BK102" s="37"/>
      <c r="BL102" s="37"/>
      <c r="BM102" s="37"/>
      <c r="BN102" s="37"/>
      <c r="BO102" s="37"/>
      <c r="BP102" s="37"/>
      <c r="BQ102" s="37"/>
      <c r="BR102" s="37"/>
      <c r="BS102" s="37"/>
      <c r="BT102" s="37"/>
      <c r="BU102" s="37"/>
      <c r="BV102" s="37"/>
      <c r="BW102" s="37"/>
      <c r="BX102" s="37"/>
      <c r="BY102" s="37"/>
      <c r="BZ102" s="37"/>
      <c r="CA102" s="37"/>
      <c r="CB102" s="37"/>
      <c r="CC102" s="37"/>
      <c r="CD102" s="37"/>
      <c r="CE102" s="37"/>
      <c r="CF102" s="37"/>
      <c r="CG102" s="37"/>
      <c r="CH102" s="37"/>
      <c r="CI102" s="37"/>
      <c r="CJ102" s="37"/>
      <c r="CK102" s="37"/>
      <c r="CL102" s="37"/>
      <c r="CM102" s="37"/>
      <c r="CN102" s="37"/>
      <c r="CO102" s="37"/>
      <c r="CP102" s="37"/>
      <c r="CQ102" s="37"/>
      <c r="CR102" s="37"/>
      <c r="CS102" s="37"/>
      <c r="CT102" s="37"/>
      <c r="CU102" s="37"/>
      <c r="CV102" s="37"/>
      <c r="CW102" s="37"/>
      <c r="CX102" s="37"/>
      <c r="CY102" s="37"/>
      <c r="CZ102" s="37"/>
      <c r="DA102" s="37"/>
      <c r="DB102" s="37"/>
      <c r="DC102" s="37"/>
      <c r="DD102" s="37"/>
      <c r="DE102" s="37"/>
      <c r="DF102" s="37"/>
      <c r="DG102" s="37"/>
      <c r="DH102" s="37"/>
      <c r="DI102" s="37"/>
      <c r="DJ102" s="37"/>
      <c r="DK102" s="37"/>
      <c r="DL102" s="37"/>
      <c r="DM102" s="37"/>
      <c r="DN102" s="37"/>
      <c r="DO102" s="37"/>
      <c r="DP102" s="37"/>
      <c r="DQ102" s="37"/>
    </row>
    <row r="103" spans="1:121" s="13" customFormat="1">
      <c r="BJ103" s="37"/>
      <c r="BK103" s="37"/>
      <c r="BL103" s="37"/>
      <c r="BM103" s="37"/>
      <c r="BN103" s="37"/>
      <c r="BO103" s="37"/>
      <c r="BP103" s="37"/>
      <c r="BQ103" s="37"/>
      <c r="BR103" s="37"/>
      <c r="BS103" s="37"/>
      <c r="BT103" s="37"/>
      <c r="BU103" s="37"/>
      <c r="BV103" s="37"/>
      <c r="BW103" s="37"/>
      <c r="BX103" s="37"/>
      <c r="BY103" s="37"/>
      <c r="BZ103" s="37"/>
      <c r="CA103" s="37"/>
      <c r="CB103" s="37"/>
      <c r="CC103" s="37"/>
      <c r="CD103" s="37"/>
      <c r="CE103" s="37"/>
      <c r="CF103" s="37"/>
      <c r="CG103" s="37"/>
      <c r="CH103" s="37"/>
      <c r="CI103" s="37"/>
      <c r="CJ103" s="37"/>
      <c r="CK103" s="37"/>
      <c r="CL103" s="37"/>
      <c r="CM103" s="37"/>
      <c r="CN103" s="37"/>
      <c r="CO103" s="37"/>
      <c r="CP103" s="37"/>
      <c r="CQ103" s="37"/>
      <c r="CR103" s="37"/>
      <c r="CS103" s="37"/>
      <c r="CT103" s="37"/>
      <c r="CU103" s="37"/>
      <c r="CV103" s="37"/>
      <c r="CW103" s="37"/>
      <c r="CX103" s="37"/>
      <c r="CY103" s="37"/>
      <c r="CZ103" s="37"/>
      <c r="DA103" s="37"/>
      <c r="DB103" s="37"/>
      <c r="DC103" s="37"/>
      <c r="DD103" s="37"/>
      <c r="DE103" s="37"/>
      <c r="DF103" s="37"/>
      <c r="DG103" s="37"/>
      <c r="DH103" s="37"/>
      <c r="DI103" s="37"/>
      <c r="DJ103" s="37"/>
      <c r="DK103" s="37"/>
      <c r="DL103" s="37"/>
      <c r="DM103" s="37"/>
      <c r="DN103" s="37"/>
      <c r="DO103" s="37"/>
      <c r="DP103" s="37"/>
      <c r="DQ103" s="37"/>
    </row>
    <row r="104" spans="1:121" s="13" customFormat="1">
      <c r="BJ104" s="37"/>
      <c r="BK104" s="37"/>
      <c r="BL104" s="37"/>
      <c r="BM104" s="37"/>
      <c r="BN104" s="37"/>
      <c r="BO104" s="37"/>
      <c r="BP104" s="37"/>
      <c r="BQ104" s="37"/>
      <c r="BR104" s="37"/>
      <c r="BS104" s="37"/>
      <c r="BT104" s="37"/>
      <c r="BU104" s="37"/>
      <c r="BV104" s="37"/>
      <c r="BW104" s="37"/>
      <c r="BX104" s="37"/>
      <c r="BY104" s="37"/>
      <c r="BZ104" s="37"/>
      <c r="CA104" s="37"/>
      <c r="CB104" s="37"/>
      <c r="CC104" s="37"/>
      <c r="CD104" s="37"/>
      <c r="CE104" s="37"/>
      <c r="CF104" s="37"/>
      <c r="CG104" s="37"/>
      <c r="CH104" s="37"/>
      <c r="CI104" s="37"/>
      <c r="CJ104" s="37"/>
      <c r="CK104" s="37"/>
      <c r="CL104" s="37"/>
      <c r="CM104" s="37"/>
      <c r="CN104" s="37"/>
      <c r="CO104" s="37"/>
      <c r="CP104" s="37"/>
      <c r="CQ104" s="37"/>
      <c r="CR104" s="37"/>
      <c r="CS104" s="37"/>
      <c r="CT104" s="37"/>
      <c r="CU104" s="37"/>
      <c r="CV104" s="37"/>
      <c r="CW104" s="37"/>
      <c r="CX104" s="37"/>
      <c r="CY104" s="37"/>
      <c r="CZ104" s="37"/>
      <c r="DA104" s="37"/>
      <c r="DB104" s="37"/>
      <c r="DC104" s="37"/>
      <c r="DD104" s="37"/>
      <c r="DE104" s="37"/>
      <c r="DF104" s="37"/>
      <c r="DG104" s="37"/>
      <c r="DH104" s="37"/>
      <c r="DI104" s="37"/>
      <c r="DJ104" s="37"/>
      <c r="DK104" s="37"/>
      <c r="DL104" s="37"/>
      <c r="DM104" s="37"/>
      <c r="DN104" s="37"/>
      <c r="DO104" s="37"/>
      <c r="DP104" s="37"/>
      <c r="DQ104" s="37"/>
    </row>
    <row r="105" spans="1:121" s="13" customFormat="1">
      <c r="A105" s="13" t="str">
        <f>"Active Error Rate (Monthly Cumulative %), "&amp;A111</f>
        <v>Active Error Rate (Monthly Cumulative %), 2018</v>
      </c>
      <c r="F105" s="13" t="str">
        <f>IF(F106=0,""," - "&amp;F106)</f>
        <v/>
      </c>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7"/>
      <c r="CF105" s="37"/>
      <c r="CG105" s="37"/>
      <c r="CH105" s="37"/>
      <c r="CI105" s="37"/>
      <c r="CJ105" s="37"/>
      <c r="CK105" s="37"/>
      <c r="CL105" s="37"/>
      <c r="CM105" s="37"/>
      <c r="CN105" s="37"/>
      <c r="CO105" s="37"/>
      <c r="CP105" s="37"/>
      <c r="CQ105" s="37"/>
      <c r="CR105" s="37"/>
      <c r="CS105" s="37"/>
      <c r="CT105" s="37"/>
      <c r="CU105" s="37"/>
      <c r="CV105" s="37"/>
      <c r="CW105" s="37"/>
      <c r="CX105" s="37"/>
      <c r="CY105" s="37"/>
      <c r="CZ105" s="37"/>
      <c r="DA105" s="37"/>
      <c r="DB105" s="37"/>
      <c r="DC105" s="37"/>
      <c r="DD105" s="37"/>
      <c r="DE105" s="37"/>
      <c r="DF105" s="37"/>
      <c r="DG105" s="37"/>
      <c r="DH105" s="37"/>
      <c r="DI105" s="37"/>
      <c r="DJ105" s="37"/>
      <c r="DK105" s="37"/>
      <c r="DL105" s="37"/>
      <c r="DM105" s="37"/>
      <c r="DN105" s="37"/>
      <c r="DO105" s="37"/>
      <c r="DP105" s="37"/>
      <c r="DQ105" s="37"/>
    </row>
    <row r="106" spans="1:121" s="13" customFormat="1">
      <c r="A106" s="13" t="str">
        <f>A105&amp;F105</f>
        <v>Active Error Rate (Monthly Cumulative %), 2018</v>
      </c>
      <c r="F106" s="13">
        <f>MAX(A112:A200)</f>
        <v>0</v>
      </c>
      <c r="BJ106" s="37"/>
      <c r="BK106" s="37"/>
      <c r="BL106" s="37"/>
      <c r="BM106" s="37"/>
      <c r="BN106" s="37"/>
      <c r="BO106" s="37"/>
      <c r="BP106" s="37"/>
      <c r="BQ106" s="37"/>
      <c r="BR106" s="37"/>
      <c r="BS106" s="37"/>
      <c r="BT106" s="37"/>
      <c r="BU106" s="37"/>
      <c r="BV106" s="37"/>
      <c r="BW106" s="37"/>
      <c r="BX106" s="37"/>
      <c r="BY106" s="37"/>
      <c r="BZ106" s="37"/>
      <c r="CA106" s="37"/>
      <c r="CB106" s="37"/>
      <c r="CC106" s="37"/>
      <c r="CD106" s="37"/>
      <c r="CE106" s="37"/>
      <c r="CF106" s="37"/>
      <c r="CG106" s="37"/>
      <c r="CH106" s="37"/>
      <c r="CI106" s="37"/>
      <c r="CJ106" s="37"/>
      <c r="CK106" s="37"/>
      <c r="CL106" s="37"/>
      <c r="CM106" s="37"/>
      <c r="CN106" s="37"/>
      <c r="CO106" s="37"/>
      <c r="CP106" s="37"/>
      <c r="CQ106" s="37"/>
      <c r="CR106" s="37"/>
      <c r="CS106" s="37"/>
      <c r="CT106" s="37"/>
      <c r="CU106" s="37"/>
      <c r="CV106" s="37"/>
      <c r="CW106" s="37"/>
      <c r="CX106" s="37"/>
      <c r="CY106" s="37"/>
      <c r="CZ106" s="37"/>
      <c r="DA106" s="37"/>
      <c r="DB106" s="37"/>
      <c r="DC106" s="37"/>
      <c r="DD106" s="37"/>
      <c r="DE106" s="37"/>
      <c r="DF106" s="37"/>
      <c r="DG106" s="37"/>
      <c r="DH106" s="37"/>
      <c r="DI106" s="37"/>
      <c r="DJ106" s="37"/>
      <c r="DK106" s="37"/>
      <c r="DL106" s="37"/>
      <c r="DM106" s="37"/>
      <c r="DN106" s="37"/>
      <c r="DO106" s="37"/>
      <c r="DP106" s="37"/>
      <c r="DQ106" s="37"/>
    </row>
    <row r="107" spans="1:121" s="13" customFormat="1">
      <c r="BJ107" s="37"/>
      <c r="BK107" s="37"/>
      <c r="BL107" s="37"/>
      <c r="BM107" s="37"/>
      <c r="BN107" s="37"/>
      <c r="BO107" s="37"/>
      <c r="BP107" s="37"/>
      <c r="BQ107" s="37"/>
      <c r="BR107" s="37"/>
      <c r="BS107" s="37"/>
      <c r="BT107" s="37"/>
      <c r="BU107" s="37"/>
      <c r="BV107" s="37"/>
      <c r="BW107" s="37"/>
      <c r="BX107" s="37"/>
      <c r="BY107" s="37"/>
      <c r="BZ107" s="37"/>
      <c r="CA107" s="37"/>
      <c r="CB107" s="37"/>
      <c r="CC107" s="37"/>
      <c r="CD107" s="37"/>
      <c r="CE107" s="37"/>
      <c r="CF107" s="37"/>
      <c r="CG107" s="37"/>
      <c r="CH107" s="37"/>
      <c r="CI107" s="37"/>
      <c r="CJ107" s="37"/>
      <c r="CK107" s="37"/>
      <c r="CL107" s="37"/>
      <c r="CM107" s="37"/>
      <c r="CN107" s="37"/>
      <c r="CO107" s="37"/>
      <c r="CP107" s="37"/>
      <c r="CQ107" s="37"/>
      <c r="CR107" s="37"/>
      <c r="CS107" s="37"/>
      <c r="CT107" s="37"/>
      <c r="CU107" s="37"/>
      <c r="CV107" s="37"/>
      <c r="CW107" s="37"/>
      <c r="CX107" s="37"/>
      <c r="CY107" s="37"/>
      <c r="CZ107" s="37"/>
      <c r="DA107" s="37"/>
      <c r="DB107" s="37"/>
      <c r="DC107" s="37"/>
      <c r="DD107" s="37"/>
      <c r="DE107" s="37"/>
      <c r="DF107" s="37"/>
      <c r="DG107" s="37"/>
      <c r="DH107" s="37"/>
      <c r="DI107" s="37"/>
      <c r="DJ107" s="37"/>
      <c r="DK107" s="37"/>
      <c r="DL107" s="37"/>
      <c r="DM107" s="37"/>
      <c r="DN107" s="37"/>
      <c r="DO107" s="37"/>
      <c r="DP107" s="37"/>
      <c r="DQ107" s="37"/>
    </row>
    <row r="108" spans="1:121">
      <c r="BJ108" s="37"/>
      <c r="BK108" s="37"/>
      <c r="BL108" s="37"/>
      <c r="BM108" s="37"/>
      <c r="BN108" s="37"/>
      <c r="BO108" s="37"/>
      <c r="BP108" s="37"/>
      <c r="BQ108" s="37"/>
      <c r="BR108" s="37"/>
      <c r="BS108" s="37"/>
      <c r="BT108" s="37"/>
      <c r="BU108" s="37"/>
      <c r="BV108" s="37"/>
      <c r="BW108" s="37"/>
      <c r="BX108" s="37"/>
      <c r="BY108" s="37"/>
      <c r="BZ108" s="37"/>
      <c r="CA108" s="37"/>
      <c r="CB108" s="37"/>
      <c r="CC108" s="37"/>
      <c r="CD108" s="37"/>
      <c r="CE108" s="37"/>
      <c r="CF108" s="37"/>
      <c r="CG108" s="37"/>
      <c r="CH108" s="37"/>
      <c r="CI108" s="37"/>
      <c r="CJ108" s="37"/>
      <c r="CK108" s="37"/>
      <c r="CL108" s="37"/>
      <c r="CM108" s="37"/>
      <c r="CN108" s="37"/>
      <c r="CO108" s="37"/>
      <c r="CP108" s="37"/>
      <c r="CQ108" s="37"/>
      <c r="CR108" s="37"/>
      <c r="CS108" s="37"/>
      <c r="CT108" s="37"/>
      <c r="CU108" s="37"/>
      <c r="CV108" s="37"/>
      <c r="CW108" s="37"/>
      <c r="CX108" s="37"/>
      <c r="CY108" s="37"/>
      <c r="CZ108" s="37"/>
      <c r="DA108" s="37"/>
      <c r="DB108" s="37"/>
      <c r="DC108" s="37"/>
      <c r="DD108" s="37"/>
      <c r="DE108" s="37"/>
      <c r="DF108" s="37"/>
      <c r="DG108" s="37"/>
      <c r="DH108" s="37"/>
      <c r="DI108" s="37"/>
      <c r="DJ108" s="37"/>
      <c r="DK108" s="37"/>
      <c r="DL108" s="37"/>
      <c r="DM108" s="37"/>
      <c r="DN108" s="37"/>
      <c r="DO108" s="37"/>
      <c r="DP108" s="37"/>
      <c r="DQ108" s="37"/>
    </row>
    <row r="109" spans="1:121">
      <c r="A109" s="30" t="s">
        <v>283</v>
      </c>
      <c r="B109" s="30" t="s">
        <v>85</v>
      </c>
      <c r="BK109" s="37"/>
      <c r="BL109" s="37"/>
      <c r="BM109" s="37"/>
      <c r="BN109" s="37"/>
      <c r="BO109" s="37"/>
      <c r="BP109" s="37"/>
      <c r="BQ109" s="37"/>
      <c r="BR109" s="37"/>
      <c r="BS109" s="37"/>
      <c r="BT109" s="37"/>
      <c r="BU109" s="37"/>
      <c r="BV109" s="37"/>
      <c r="BW109" s="37"/>
      <c r="BX109" s="37"/>
      <c r="BY109" s="37"/>
      <c r="BZ109" s="37"/>
      <c r="CA109" s="37"/>
      <c r="CB109" s="37"/>
      <c r="CC109" s="37"/>
      <c r="CD109" s="37"/>
      <c r="CE109" s="37"/>
      <c r="CF109" s="37"/>
      <c r="CG109" s="37"/>
      <c r="CH109" s="37"/>
      <c r="CI109" s="37"/>
      <c r="CJ109" s="37"/>
      <c r="CK109" s="37"/>
      <c r="CL109" s="37"/>
      <c r="CM109" s="37"/>
      <c r="CN109" s="37"/>
      <c r="CO109" s="37"/>
      <c r="CP109" s="37"/>
      <c r="CQ109" s="37"/>
      <c r="CR109" s="37"/>
      <c r="CS109" s="37"/>
      <c r="CT109" s="37"/>
      <c r="CU109" s="37"/>
      <c r="CV109" s="37"/>
      <c r="CW109" s="37"/>
      <c r="CX109" s="37"/>
      <c r="CY109" s="37"/>
      <c r="CZ109" s="37"/>
      <c r="DA109" s="37"/>
      <c r="DB109" s="37"/>
      <c r="DC109" s="37"/>
      <c r="DD109" s="37"/>
      <c r="DE109" s="37"/>
      <c r="DF109" s="37"/>
      <c r="DG109" s="37"/>
      <c r="DH109" s="37"/>
      <c r="DI109" s="37"/>
      <c r="DJ109" s="37"/>
      <c r="DK109" s="37"/>
      <c r="DL109" s="37"/>
      <c r="DM109" s="37"/>
      <c r="DN109" s="37"/>
      <c r="DO109" s="37"/>
      <c r="DP109" s="37"/>
      <c r="DQ109" s="37"/>
    </row>
    <row r="110" spans="1:121">
      <c r="A110" s="30" t="s">
        <v>84</v>
      </c>
      <c r="B110" s="87" t="s">
        <v>281</v>
      </c>
      <c r="C110" s="87" t="s">
        <v>175</v>
      </c>
      <c r="D110" s="87" t="s">
        <v>177</v>
      </c>
      <c r="BK110" s="37"/>
      <c r="BL110" s="37"/>
      <c r="BM110" s="37"/>
      <c r="BN110" s="37"/>
      <c r="BO110" s="37"/>
      <c r="BP110" s="37"/>
      <c r="BQ110" s="37"/>
      <c r="BR110" s="37"/>
      <c r="BS110" s="37"/>
      <c r="BT110" s="37"/>
      <c r="BU110" s="37"/>
      <c r="BV110" s="37"/>
      <c r="BW110" s="37"/>
      <c r="BX110" s="37"/>
      <c r="BY110" s="37"/>
      <c r="BZ110" s="37"/>
      <c r="CA110" s="37"/>
      <c r="CB110" s="37"/>
      <c r="CC110" s="37"/>
      <c r="CD110" s="37"/>
      <c r="CE110" s="37"/>
      <c r="CF110" s="37"/>
      <c r="CG110" s="37"/>
      <c r="CH110" s="37"/>
      <c r="CI110" s="37"/>
      <c r="CJ110" s="37"/>
      <c r="CK110" s="37"/>
      <c r="CL110" s="37"/>
      <c r="CM110" s="37"/>
      <c r="CN110" s="37"/>
      <c r="CO110" s="37"/>
      <c r="CP110" s="37"/>
      <c r="CQ110" s="37"/>
      <c r="CR110" s="37"/>
      <c r="CS110" s="37"/>
      <c r="CT110" s="37"/>
      <c r="CU110" s="37"/>
      <c r="CV110" s="37"/>
      <c r="CW110" s="37"/>
      <c r="CX110" s="37"/>
      <c r="CY110" s="37"/>
      <c r="CZ110" s="37"/>
      <c r="DA110" s="37"/>
      <c r="DB110" s="37"/>
      <c r="DC110" s="37"/>
      <c r="DD110" s="37"/>
      <c r="DE110" s="37"/>
      <c r="DF110" s="37"/>
      <c r="DG110" s="37"/>
      <c r="DH110" s="37"/>
      <c r="DI110" s="37"/>
      <c r="DJ110" s="37"/>
      <c r="DK110" s="37"/>
      <c r="DL110" s="37"/>
      <c r="DM110" s="37"/>
      <c r="DN110" s="37"/>
      <c r="DO110" s="37"/>
      <c r="DP110" s="37"/>
      <c r="DQ110" s="37"/>
    </row>
    <row r="111" spans="1:121">
      <c r="A111" s="31">
        <v>2018</v>
      </c>
      <c r="B111" s="37"/>
      <c r="C111" s="37"/>
      <c r="D111" s="37"/>
      <c r="BK111" s="37"/>
      <c r="BL111" s="37"/>
      <c r="BM111" s="37"/>
      <c r="BN111" s="37"/>
      <c r="BO111" s="37"/>
      <c r="BP111" s="37"/>
      <c r="BQ111" s="37"/>
      <c r="BR111" s="37"/>
      <c r="BS111" s="37"/>
      <c r="BT111" s="37"/>
      <c r="BU111" s="37"/>
      <c r="BV111" s="37"/>
      <c r="BW111" s="37"/>
      <c r="BX111" s="37"/>
      <c r="BY111" s="37"/>
      <c r="BZ111" s="37"/>
      <c r="CA111" s="37"/>
      <c r="CB111" s="37"/>
      <c r="CC111" s="37"/>
      <c r="CD111" s="37"/>
      <c r="CE111" s="37"/>
      <c r="CF111" s="37"/>
      <c r="CG111" s="37"/>
      <c r="CH111" s="37"/>
      <c r="CI111" s="37"/>
      <c r="CJ111" s="37"/>
      <c r="CK111" s="37"/>
      <c r="CL111" s="37"/>
      <c r="CM111" s="37"/>
      <c r="CN111" s="37"/>
      <c r="CO111" s="37"/>
      <c r="CP111" s="37"/>
      <c r="CQ111" s="37"/>
      <c r="CR111" s="37"/>
      <c r="CS111" s="37"/>
      <c r="CT111" s="37"/>
      <c r="CU111" s="37"/>
      <c r="CV111" s="37"/>
      <c r="CW111" s="37"/>
      <c r="CX111" s="37"/>
      <c r="CY111" s="37"/>
      <c r="CZ111" s="37"/>
      <c r="DA111" s="37"/>
      <c r="DB111" s="37"/>
      <c r="DC111" s="37"/>
      <c r="DD111" s="37"/>
      <c r="DE111" s="37"/>
      <c r="DF111" s="37"/>
      <c r="DG111" s="37"/>
      <c r="DH111" s="37"/>
      <c r="DI111" s="37"/>
      <c r="DJ111" s="37"/>
      <c r="DK111" s="37"/>
      <c r="DL111" s="37"/>
      <c r="DM111" s="37"/>
      <c r="DN111" s="37"/>
      <c r="DO111" s="37"/>
      <c r="DP111" s="37"/>
      <c r="DQ111" s="37"/>
    </row>
    <row r="112" spans="1:121">
      <c r="A112" s="116" t="s">
        <v>185</v>
      </c>
      <c r="B112" s="37"/>
      <c r="C112" s="37">
        <v>0.16489999999999999</v>
      </c>
      <c r="D112" s="37">
        <v>0.16489999999999999</v>
      </c>
      <c r="BK112" s="37"/>
      <c r="BL112" s="37"/>
      <c r="BM112" s="37"/>
      <c r="BN112" s="37"/>
      <c r="BO112" s="37"/>
      <c r="BP112" s="37"/>
      <c r="BQ112" s="37"/>
      <c r="BR112" s="37"/>
      <c r="BS112" s="37"/>
      <c r="BT112" s="37"/>
      <c r="BU112" s="37"/>
      <c r="BV112" s="37"/>
      <c r="BW112" s="37"/>
      <c r="BX112" s="37"/>
      <c r="BY112" s="37"/>
      <c r="BZ112" s="37"/>
      <c r="CA112" s="37"/>
      <c r="CB112" s="37"/>
      <c r="CC112" s="37"/>
      <c r="CD112" s="37"/>
      <c r="CE112" s="37"/>
      <c r="CF112" s="37"/>
      <c r="CG112" s="37"/>
      <c r="CH112" s="37"/>
      <c r="CI112" s="37"/>
      <c r="CJ112" s="37"/>
      <c r="CK112" s="37"/>
      <c r="CL112" s="37"/>
      <c r="CM112" s="37"/>
      <c r="CN112" s="37"/>
      <c r="CO112" s="37"/>
      <c r="CP112" s="37"/>
      <c r="CQ112" s="37"/>
      <c r="CR112" s="37"/>
      <c r="CS112" s="37"/>
      <c r="CT112" s="37"/>
      <c r="CU112" s="37"/>
      <c r="CV112" s="37"/>
      <c r="CW112" s="37"/>
      <c r="CX112" s="37"/>
      <c r="CY112" s="37"/>
      <c r="CZ112" s="37"/>
      <c r="DA112" s="37"/>
      <c r="DB112" s="37"/>
      <c r="DC112" s="37"/>
      <c r="DD112" s="37"/>
      <c r="DE112" s="37"/>
      <c r="DF112" s="37"/>
      <c r="DG112" s="37"/>
      <c r="DH112" s="37"/>
      <c r="DI112" s="37"/>
      <c r="DJ112" s="37"/>
      <c r="DK112" s="37"/>
      <c r="DL112" s="37"/>
      <c r="DM112" s="37"/>
      <c r="DN112" s="37"/>
      <c r="DO112" s="37"/>
      <c r="DP112" s="37"/>
      <c r="DQ112" s="37"/>
    </row>
    <row r="113" spans="63:121">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c r="CI113" s="37"/>
      <c r="CJ113" s="37"/>
      <c r="CK113" s="37"/>
      <c r="CL113" s="37"/>
      <c r="CM113" s="37"/>
      <c r="CN113" s="37"/>
      <c r="CO113" s="37"/>
      <c r="CP113" s="37"/>
      <c r="CQ113" s="37"/>
      <c r="CR113" s="37"/>
      <c r="CS113" s="37"/>
      <c r="CT113" s="37"/>
      <c r="CU113" s="37"/>
      <c r="CV113" s="37"/>
      <c r="CW113" s="37"/>
      <c r="CX113" s="37"/>
      <c r="CY113" s="37"/>
      <c r="CZ113" s="37"/>
      <c r="DA113" s="37"/>
      <c r="DB113" s="37"/>
      <c r="DC113" s="37"/>
      <c r="DD113" s="37"/>
      <c r="DE113" s="37"/>
      <c r="DF113" s="37"/>
      <c r="DG113" s="37"/>
      <c r="DH113" s="37"/>
      <c r="DI113" s="37"/>
      <c r="DJ113" s="37"/>
      <c r="DK113" s="37"/>
      <c r="DL113" s="37"/>
      <c r="DM113" s="37"/>
      <c r="DN113" s="37"/>
      <c r="DO113" s="37"/>
      <c r="DP113" s="37"/>
      <c r="DQ113" s="37"/>
    </row>
    <row r="114" spans="63:121">
      <c r="BK114" s="37"/>
      <c r="BL114" s="37"/>
      <c r="BM114" s="37"/>
      <c r="BN114" s="37"/>
      <c r="BO114" s="37"/>
      <c r="BP114" s="37"/>
      <c r="BQ114" s="37"/>
      <c r="BR114" s="37"/>
      <c r="BS114" s="37"/>
      <c r="BT114" s="37"/>
      <c r="BU114" s="37"/>
      <c r="BV114" s="37"/>
      <c r="BW114" s="37"/>
      <c r="BX114" s="37"/>
      <c r="BY114" s="37"/>
      <c r="BZ114" s="37"/>
      <c r="CA114" s="37"/>
      <c r="CB114" s="37"/>
      <c r="CC114" s="37"/>
      <c r="CD114" s="37"/>
      <c r="CE114" s="37"/>
      <c r="CF114" s="37"/>
      <c r="CG114" s="37"/>
      <c r="CH114" s="37"/>
      <c r="CI114" s="37"/>
      <c r="CJ114" s="37"/>
      <c r="CK114" s="37"/>
      <c r="CL114" s="37"/>
      <c r="CM114" s="37"/>
      <c r="CN114" s="37"/>
      <c r="CO114" s="37"/>
      <c r="CP114" s="37"/>
      <c r="CQ114" s="37"/>
      <c r="CR114" s="37"/>
      <c r="CS114" s="37"/>
      <c r="CT114" s="37"/>
      <c r="CU114" s="37"/>
      <c r="CV114" s="37"/>
      <c r="CW114" s="37"/>
      <c r="CX114" s="37"/>
      <c r="CY114" s="37"/>
      <c r="CZ114" s="37"/>
      <c r="DA114" s="37"/>
      <c r="DB114" s="37"/>
      <c r="DC114" s="37"/>
      <c r="DD114" s="37"/>
      <c r="DE114" s="37"/>
      <c r="DF114" s="37"/>
      <c r="DG114" s="37"/>
      <c r="DH114" s="37"/>
      <c r="DI114" s="37"/>
      <c r="DJ114" s="37"/>
      <c r="DK114" s="37"/>
      <c r="DL114" s="37"/>
      <c r="DM114" s="37"/>
      <c r="DN114" s="37"/>
      <c r="DO114" s="37"/>
      <c r="DP114" s="37"/>
      <c r="DQ114" s="37"/>
    </row>
    <row r="115" spans="63:121">
      <c r="BK115" s="37"/>
      <c r="BL115" s="37"/>
      <c r="BM115" s="37"/>
      <c r="BN115" s="37"/>
      <c r="BO115" s="37"/>
      <c r="BP115" s="37"/>
      <c r="BQ115" s="37"/>
      <c r="BR115" s="37"/>
      <c r="BS115" s="37"/>
      <c r="BT115" s="37"/>
      <c r="BU115" s="37"/>
      <c r="BV115" s="37"/>
      <c r="BW115" s="37"/>
      <c r="BX115" s="37"/>
      <c r="BY115" s="37"/>
      <c r="BZ115" s="37"/>
      <c r="CA115" s="37"/>
      <c r="CB115" s="37"/>
      <c r="CC115" s="37"/>
      <c r="CD115" s="37"/>
      <c r="CE115" s="37"/>
      <c r="CF115" s="37"/>
      <c r="CG115" s="37"/>
      <c r="CH115" s="37"/>
      <c r="CI115" s="37"/>
      <c r="CJ115" s="37"/>
      <c r="CK115" s="37"/>
      <c r="CL115" s="37"/>
      <c r="CM115" s="37"/>
      <c r="CN115" s="37"/>
      <c r="CO115" s="37"/>
      <c r="CP115" s="37"/>
      <c r="CQ115" s="37"/>
      <c r="CR115" s="37"/>
      <c r="CS115" s="37"/>
      <c r="CT115" s="37"/>
      <c r="CU115" s="37"/>
      <c r="CV115" s="37"/>
      <c r="CW115" s="37"/>
      <c r="CX115" s="37"/>
      <c r="CY115" s="37"/>
      <c r="CZ115" s="37"/>
      <c r="DA115" s="37"/>
      <c r="DB115" s="37"/>
      <c r="DC115" s="37"/>
      <c r="DD115" s="37"/>
      <c r="DE115" s="37"/>
      <c r="DF115" s="37"/>
      <c r="DG115" s="37"/>
      <c r="DH115" s="37"/>
      <c r="DI115" s="37"/>
      <c r="DJ115" s="37"/>
      <c r="DK115" s="37"/>
      <c r="DL115" s="37"/>
      <c r="DM115" s="37"/>
      <c r="DN115" s="37"/>
      <c r="DO115" s="37"/>
      <c r="DP115" s="37"/>
      <c r="DQ115" s="37"/>
    </row>
    <row r="116" spans="63:121">
      <c r="BK116" s="37"/>
      <c r="BL116" s="37"/>
      <c r="BM116" s="37"/>
      <c r="BN116" s="37"/>
      <c r="BO116" s="37"/>
      <c r="BP116" s="37"/>
      <c r="BQ116" s="37"/>
      <c r="BR116" s="37"/>
      <c r="BS116" s="37"/>
      <c r="BT116" s="37"/>
      <c r="BU116" s="37"/>
      <c r="BV116" s="37"/>
      <c r="BW116" s="37"/>
      <c r="BX116" s="37"/>
      <c r="BY116" s="37"/>
      <c r="BZ116" s="37"/>
      <c r="CA116" s="37"/>
      <c r="CB116" s="37"/>
      <c r="CC116" s="37"/>
      <c r="CD116" s="37"/>
      <c r="CE116" s="37"/>
      <c r="CF116" s="37"/>
      <c r="CG116" s="37"/>
      <c r="CH116" s="37"/>
      <c r="CI116" s="37"/>
      <c r="CJ116" s="37"/>
      <c r="CK116" s="37"/>
      <c r="CL116" s="37"/>
      <c r="CM116" s="37"/>
      <c r="CN116" s="37"/>
      <c r="CO116" s="37"/>
      <c r="CP116" s="37"/>
      <c r="CQ116" s="37"/>
      <c r="CR116" s="37"/>
      <c r="CS116" s="37"/>
      <c r="CT116" s="37"/>
      <c r="CU116" s="37"/>
      <c r="CV116" s="37"/>
      <c r="CW116" s="37"/>
      <c r="CX116" s="37"/>
      <c r="CY116" s="37"/>
      <c r="CZ116" s="37"/>
      <c r="DA116" s="37"/>
      <c r="DB116" s="37"/>
      <c r="DC116" s="37"/>
      <c r="DD116" s="37"/>
      <c r="DE116" s="37"/>
      <c r="DF116" s="37"/>
      <c r="DG116" s="37"/>
      <c r="DH116" s="37"/>
      <c r="DI116" s="37"/>
      <c r="DJ116" s="37"/>
      <c r="DK116" s="37"/>
      <c r="DL116" s="37"/>
      <c r="DM116" s="37"/>
      <c r="DN116" s="37"/>
      <c r="DO116" s="37"/>
      <c r="DP116" s="37"/>
      <c r="DQ116" s="37"/>
    </row>
    <row r="117" spans="63:121">
      <c r="BK117" s="37"/>
      <c r="BL117" s="37"/>
      <c r="BM117" s="37"/>
      <c r="BN117" s="37"/>
      <c r="BO117" s="37"/>
      <c r="BP117" s="37"/>
      <c r="BQ117" s="37"/>
      <c r="BR117" s="37"/>
      <c r="BS117" s="37"/>
      <c r="BT117" s="37"/>
      <c r="BU117" s="37"/>
      <c r="BV117" s="37"/>
      <c r="BW117" s="37"/>
      <c r="BX117" s="37"/>
      <c r="BY117" s="37"/>
      <c r="BZ117" s="37"/>
      <c r="CA117" s="37"/>
      <c r="CB117" s="37"/>
      <c r="CC117" s="37"/>
      <c r="CD117" s="37"/>
      <c r="CE117" s="37"/>
      <c r="CF117" s="37"/>
      <c r="CG117" s="37"/>
      <c r="CH117" s="37"/>
      <c r="CI117" s="37"/>
      <c r="CJ117" s="37"/>
      <c r="CK117" s="37"/>
      <c r="CL117" s="37"/>
      <c r="CM117" s="37"/>
      <c r="CN117" s="37"/>
      <c r="CO117" s="37"/>
      <c r="CP117" s="37"/>
      <c r="CQ117" s="37"/>
      <c r="CR117" s="37"/>
      <c r="CS117" s="37"/>
      <c r="CT117" s="37"/>
      <c r="CU117" s="37"/>
      <c r="CV117" s="37"/>
      <c r="CW117" s="37"/>
      <c r="CX117" s="37"/>
      <c r="CY117" s="37"/>
      <c r="CZ117" s="37"/>
      <c r="DA117" s="37"/>
      <c r="DB117" s="37"/>
      <c r="DC117" s="37"/>
      <c r="DD117" s="37"/>
      <c r="DE117" s="37"/>
      <c r="DF117" s="37"/>
      <c r="DG117" s="37"/>
      <c r="DH117" s="37"/>
      <c r="DI117" s="37"/>
      <c r="DJ117" s="37"/>
      <c r="DK117" s="37"/>
      <c r="DL117" s="37"/>
      <c r="DM117" s="37"/>
      <c r="DN117" s="37"/>
      <c r="DO117" s="37"/>
      <c r="DP117" s="37"/>
      <c r="DQ117" s="37"/>
    </row>
    <row r="118" spans="63:121">
      <c r="BK118" s="37"/>
      <c r="BL118" s="37"/>
      <c r="BM118" s="37"/>
      <c r="BN118" s="37"/>
      <c r="BO118" s="37"/>
      <c r="BP118" s="37"/>
      <c r="BQ118" s="37"/>
      <c r="BR118" s="37"/>
      <c r="BS118" s="37"/>
      <c r="BT118" s="37"/>
      <c r="BU118" s="37"/>
      <c r="BV118" s="37"/>
      <c r="BW118" s="37"/>
      <c r="BX118" s="37"/>
      <c r="BY118" s="37"/>
      <c r="BZ118" s="37"/>
      <c r="CA118" s="37"/>
      <c r="CB118" s="37"/>
      <c r="CC118" s="37"/>
      <c r="CD118" s="37"/>
      <c r="CE118" s="37"/>
      <c r="CF118" s="37"/>
      <c r="CG118" s="37"/>
      <c r="CH118" s="37"/>
      <c r="CI118" s="37"/>
      <c r="CJ118" s="37"/>
      <c r="CK118" s="37"/>
      <c r="CL118" s="37"/>
      <c r="CM118" s="37"/>
      <c r="CN118" s="37"/>
      <c r="CO118" s="37"/>
      <c r="CP118" s="37"/>
      <c r="CQ118" s="37"/>
      <c r="CR118" s="37"/>
      <c r="CS118" s="37"/>
      <c r="CT118" s="37"/>
      <c r="CU118" s="37"/>
      <c r="CV118" s="37"/>
      <c r="CW118" s="37"/>
      <c r="CX118" s="37"/>
      <c r="CY118" s="37"/>
      <c r="CZ118" s="37"/>
      <c r="DA118" s="37"/>
      <c r="DB118" s="37"/>
      <c r="DC118" s="37"/>
      <c r="DD118" s="37"/>
      <c r="DE118" s="37"/>
      <c r="DF118" s="37"/>
      <c r="DG118" s="37"/>
      <c r="DH118" s="37"/>
      <c r="DI118" s="37"/>
      <c r="DJ118" s="37"/>
      <c r="DK118" s="37"/>
      <c r="DL118" s="37"/>
      <c r="DM118" s="37"/>
      <c r="DN118" s="37"/>
      <c r="DO118" s="37"/>
      <c r="DP118" s="37"/>
      <c r="DQ118" s="37"/>
    </row>
    <row r="119" spans="63:121">
      <c r="BK119" s="37"/>
      <c r="BL119" s="37"/>
      <c r="BM119" s="37"/>
      <c r="BN119" s="37"/>
      <c r="BO119" s="37"/>
      <c r="BP119" s="37"/>
      <c r="BQ119" s="37"/>
      <c r="BR119" s="37"/>
      <c r="BS119" s="37"/>
      <c r="BT119" s="37"/>
      <c r="BU119" s="37"/>
      <c r="BV119" s="37"/>
      <c r="BW119" s="37"/>
      <c r="BX119" s="37"/>
      <c r="BY119" s="37"/>
      <c r="BZ119" s="37"/>
      <c r="CA119" s="37"/>
      <c r="CB119" s="37"/>
      <c r="CC119" s="37"/>
      <c r="CD119" s="37"/>
      <c r="CE119" s="37"/>
      <c r="CF119" s="37"/>
      <c r="CG119" s="37"/>
      <c r="CH119" s="37"/>
      <c r="CI119" s="37"/>
      <c r="CJ119" s="37"/>
      <c r="CK119" s="37"/>
      <c r="CL119" s="37"/>
      <c r="CM119" s="37"/>
      <c r="CN119" s="37"/>
      <c r="CO119" s="37"/>
      <c r="CP119" s="37"/>
      <c r="CQ119" s="37"/>
      <c r="CR119" s="37"/>
      <c r="CS119" s="37"/>
      <c r="CT119" s="37"/>
      <c r="CU119" s="37"/>
      <c r="CV119" s="37"/>
      <c r="CW119" s="37"/>
      <c r="CX119" s="37"/>
      <c r="CY119" s="37"/>
      <c r="CZ119" s="37"/>
      <c r="DA119" s="37"/>
      <c r="DB119" s="37"/>
      <c r="DC119" s="37"/>
      <c r="DD119" s="37"/>
      <c r="DE119" s="37"/>
      <c r="DF119" s="37"/>
      <c r="DG119" s="37"/>
      <c r="DH119" s="37"/>
      <c r="DI119" s="37"/>
      <c r="DJ119" s="37"/>
      <c r="DK119" s="37"/>
      <c r="DL119" s="37"/>
      <c r="DM119" s="37"/>
      <c r="DN119" s="37"/>
      <c r="DO119" s="37"/>
      <c r="DP119" s="37"/>
      <c r="DQ119" s="37"/>
    </row>
    <row r="120" spans="63:121">
      <c r="BK120" s="37"/>
      <c r="BL120" s="37"/>
      <c r="BM120" s="37"/>
      <c r="BN120" s="37"/>
      <c r="BO120" s="37"/>
      <c r="BP120" s="37"/>
      <c r="BQ120" s="37"/>
      <c r="BR120" s="37"/>
      <c r="BS120" s="37"/>
      <c r="BT120" s="37"/>
      <c r="BU120" s="37"/>
      <c r="BV120" s="37"/>
      <c r="BW120" s="37"/>
      <c r="BX120" s="37"/>
      <c r="BY120" s="37"/>
      <c r="BZ120" s="37"/>
      <c r="CA120" s="37"/>
      <c r="CB120" s="37"/>
      <c r="CC120" s="37"/>
      <c r="CD120" s="37"/>
      <c r="CE120" s="37"/>
      <c r="CF120" s="37"/>
      <c r="CG120" s="37"/>
      <c r="CH120" s="37"/>
      <c r="CI120" s="37"/>
      <c r="CJ120" s="37"/>
      <c r="CK120" s="37"/>
      <c r="CL120" s="37"/>
      <c r="CM120" s="37"/>
      <c r="CN120" s="37"/>
      <c r="CO120" s="37"/>
      <c r="CP120" s="37"/>
      <c r="CQ120" s="37"/>
      <c r="CR120" s="37"/>
      <c r="CS120" s="37"/>
      <c r="CT120" s="37"/>
      <c r="CU120" s="37"/>
      <c r="CV120" s="37"/>
      <c r="CW120" s="37"/>
      <c r="CX120" s="37"/>
      <c r="CY120" s="37"/>
      <c r="CZ120" s="37"/>
      <c r="DA120" s="37"/>
      <c r="DB120" s="37"/>
      <c r="DC120" s="37"/>
      <c r="DD120" s="37"/>
      <c r="DE120" s="37"/>
      <c r="DF120" s="37"/>
      <c r="DG120" s="37"/>
      <c r="DH120" s="37"/>
      <c r="DI120" s="37"/>
      <c r="DJ120" s="37"/>
      <c r="DK120" s="37"/>
      <c r="DL120" s="37"/>
      <c r="DM120" s="37"/>
      <c r="DN120" s="37"/>
      <c r="DO120" s="37"/>
      <c r="DP120" s="37"/>
      <c r="DQ120" s="37"/>
    </row>
    <row r="121" spans="63:121">
      <c r="BK121" s="37"/>
      <c r="BL121" s="37"/>
      <c r="BM121" s="37"/>
      <c r="BN121" s="37"/>
      <c r="BO121" s="37"/>
      <c r="BP121" s="37"/>
      <c r="BQ121" s="37"/>
      <c r="BR121" s="37"/>
      <c r="BS121" s="37"/>
      <c r="BT121" s="37"/>
      <c r="BU121" s="37"/>
      <c r="BV121" s="37"/>
      <c r="BW121" s="37"/>
      <c r="BX121" s="37"/>
      <c r="BY121" s="37"/>
      <c r="BZ121" s="37"/>
      <c r="CA121" s="37"/>
      <c r="CB121" s="37"/>
      <c r="CC121" s="37"/>
      <c r="CD121" s="37"/>
      <c r="CE121" s="37"/>
      <c r="CF121" s="37"/>
      <c r="CG121" s="37"/>
      <c r="CH121" s="37"/>
      <c r="CI121" s="37"/>
      <c r="CJ121" s="37"/>
      <c r="CK121" s="37"/>
      <c r="CL121" s="37"/>
      <c r="CM121" s="37"/>
      <c r="CN121" s="37"/>
      <c r="CO121" s="37"/>
      <c r="CP121" s="37"/>
      <c r="CQ121" s="37"/>
      <c r="CR121" s="37"/>
      <c r="CS121" s="37"/>
      <c r="CT121" s="37"/>
      <c r="CU121" s="37"/>
      <c r="CV121" s="37"/>
      <c r="CW121" s="37"/>
      <c r="CX121" s="37"/>
      <c r="CY121" s="37"/>
      <c r="CZ121" s="37"/>
      <c r="DA121" s="37"/>
      <c r="DB121" s="37"/>
      <c r="DC121" s="37"/>
      <c r="DD121" s="37"/>
      <c r="DE121" s="37"/>
      <c r="DF121" s="37"/>
      <c r="DG121" s="37"/>
      <c r="DH121" s="37"/>
      <c r="DI121" s="37"/>
      <c r="DJ121" s="37"/>
      <c r="DK121" s="37"/>
      <c r="DL121" s="37"/>
      <c r="DM121" s="37"/>
      <c r="DN121" s="37"/>
      <c r="DO121" s="37"/>
      <c r="DP121" s="37"/>
      <c r="DQ121" s="37"/>
    </row>
    <row r="122" spans="63:121">
      <c r="BK122" s="37"/>
      <c r="BL122" s="37"/>
      <c r="BM122" s="37"/>
      <c r="BN122" s="37"/>
      <c r="BO122" s="37"/>
      <c r="BP122" s="37"/>
      <c r="BQ122" s="37"/>
      <c r="BR122" s="37"/>
      <c r="BS122" s="37"/>
      <c r="BT122" s="37"/>
      <c r="BU122" s="37"/>
      <c r="BV122" s="37"/>
      <c r="BW122" s="37"/>
      <c r="BX122" s="37"/>
      <c r="BY122" s="37"/>
      <c r="BZ122" s="37"/>
      <c r="CA122" s="37"/>
      <c r="CB122" s="37"/>
      <c r="CC122" s="37"/>
      <c r="CD122" s="37"/>
      <c r="CE122" s="37"/>
      <c r="CF122" s="37"/>
      <c r="CG122" s="37"/>
      <c r="CH122" s="37"/>
      <c r="CI122" s="37"/>
      <c r="CJ122" s="37"/>
      <c r="CK122" s="37"/>
      <c r="CL122" s="37"/>
      <c r="CM122" s="37"/>
      <c r="CN122" s="37"/>
      <c r="CO122" s="37"/>
      <c r="CP122" s="37"/>
      <c r="CQ122" s="37"/>
      <c r="CR122" s="37"/>
      <c r="CS122" s="37"/>
      <c r="CT122" s="37"/>
      <c r="CU122" s="37"/>
      <c r="CV122" s="37"/>
      <c r="CW122" s="37"/>
      <c r="CX122" s="37"/>
      <c r="CY122" s="37"/>
      <c r="CZ122" s="37"/>
      <c r="DA122" s="37"/>
      <c r="DB122" s="37"/>
      <c r="DC122" s="37"/>
      <c r="DD122" s="37"/>
      <c r="DE122" s="37"/>
      <c r="DF122" s="37"/>
      <c r="DG122" s="37"/>
      <c r="DH122" s="37"/>
      <c r="DI122" s="37"/>
      <c r="DJ122" s="37"/>
      <c r="DK122" s="37"/>
      <c r="DL122" s="37"/>
      <c r="DM122" s="37"/>
      <c r="DN122" s="37"/>
      <c r="DO122" s="37"/>
      <c r="DP122" s="37"/>
      <c r="DQ122" s="37"/>
    </row>
    <row r="123" spans="63:121">
      <c r="BK123" s="37"/>
      <c r="BL123" s="37"/>
      <c r="BM123" s="37"/>
      <c r="BN123" s="37"/>
      <c r="BO123" s="37"/>
      <c r="BP123" s="37"/>
      <c r="BQ123" s="37"/>
      <c r="BR123" s="37"/>
      <c r="BS123" s="37"/>
      <c r="BT123" s="37"/>
      <c r="BU123" s="37"/>
      <c r="BV123" s="37"/>
      <c r="BW123" s="37"/>
      <c r="BX123" s="37"/>
      <c r="BY123" s="37"/>
      <c r="BZ123" s="37"/>
      <c r="CA123" s="37"/>
      <c r="CB123" s="37"/>
      <c r="CC123" s="37"/>
      <c r="CD123" s="37"/>
      <c r="CE123" s="37"/>
      <c r="CF123" s="37"/>
      <c r="CG123" s="37"/>
      <c r="CH123" s="37"/>
      <c r="CI123" s="37"/>
      <c r="CJ123" s="37"/>
      <c r="CK123" s="37"/>
      <c r="CL123" s="37"/>
      <c r="CM123" s="37"/>
      <c r="CN123" s="37"/>
      <c r="CO123" s="37"/>
      <c r="CP123" s="37"/>
      <c r="CQ123" s="37"/>
      <c r="CR123" s="37"/>
      <c r="CS123" s="37"/>
      <c r="CT123" s="37"/>
      <c r="CU123" s="37"/>
      <c r="CV123" s="37"/>
      <c r="CW123" s="37"/>
      <c r="CX123" s="37"/>
      <c r="CY123" s="37"/>
      <c r="CZ123" s="37"/>
      <c r="DA123" s="37"/>
      <c r="DB123" s="37"/>
      <c r="DC123" s="37"/>
      <c r="DD123" s="37"/>
      <c r="DE123" s="37"/>
      <c r="DF123" s="37"/>
      <c r="DG123" s="37"/>
      <c r="DH123" s="37"/>
      <c r="DI123" s="37"/>
      <c r="DJ123" s="37"/>
      <c r="DK123" s="37"/>
      <c r="DL123" s="37"/>
      <c r="DM123" s="37"/>
      <c r="DN123" s="37"/>
      <c r="DO123" s="37"/>
      <c r="DP123" s="37"/>
      <c r="DQ123" s="37"/>
    </row>
    <row r="124" spans="63:121">
      <c r="BK124" s="37"/>
      <c r="BL124" s="37"/>
      <c r="BM124" s="37"/>
      <c r="BN124" s="37"/>
      <c r="BO124" s="37"/>
      <c r="BP124" s="37"/>
      <c r="BQ124" s="37"/>
      <c r="BR124" s="37"/>
      <c r="BS124" s="37"/>
      <c r="BT124" s="37"/>
      <c r="BU124" s="37"/>
      <c r="BV124" s="37"/>
      <c r="BW124" s="37"/>
      <c r="BX124" s="37"/>
      <c r="BY124" s="37"/>
      <c r="BZ124" s="37"/>
      <c r="CA124" s="37"/>
      <c r="CB124" s="37"/>
      <c r="CC124" s="37"/>
      <c r="CD124" s="37"/>
      <c r="CE124" s="37"/>
      <c r="CF124" s="37"/>
      <c r="CG124" s="37"/>
      <c r="CH124" s="37"/>
      <c r="CI124" s="37"/>
      <c r="CJ124" s="37"/>
      <c r="CK124" s="37"/>
      <c r="CL124" s="37"/>
      <c r="CM124" s="37"/>
      <c r="CN124" s="37"/>
      <c r="CO124" s="37"/>
      <c r="CP124" s="37"/>
      <c r="CQ124" s="37"/>
      <c r="CR124" s="37"/>
      <c r="CS124" s="37"/>
      <c r="CT124" s="37"/>
      <c r="CU124" s="37"/>
      <c r="CV124" s="37"/>
      <c r="CW124" s="37"/>
      <c r="CX124" s="37"/>
      <c r="CY124" s="37"/>
      <c r="CZ124" s="37"/>
      <c r="DA124" s="37"/>
      <c r="DB124" s="37"/>
      <c r="DC124" s="37"/>
      <c r="DD124" s="37"/>
      <c r="DE124" s="37"/>
      <c r="DF124" s="37"/>
      <c r="DG124" s="37"/>
      <c r="DH124" s="37"/>
      <c r="DI124" s="37"/>
      <c r="DJ124" s="37"/>
      <c r="DK124" s="37"/>
      <c r="DL124" s="37"/>
      <c r="DM124" s="37"/>
      <c r="DN124" s="37"/>
      <c r="DO124" s="37"/>
      <c r="DP124" s="37"/>
      <c r="DQ124" s="37"/>
    </row>
    <row r="125" spans="63:121">
      <c r="BK125" s="37"/>
      <c r="BL125" s="37"/>
      <c r="BM125" s="37"/>
      <c r="BN125" s="37"/>
      <c r="BO125" s="37"/>
      <c r="BP125" s="37"/>
      <c r="BQ125" s="37"/>
      <c r="BR125" s="37"/>
      <c r="BS125" s="37"/>
      <c r="BT125" s="37"/>
      <c r="BU125" s="37"/>
      <c r="BV125" s="37"/>
      <c r="BW125" s="37"/>
      <c r="BX125" s="37"/>
      <c r="BY125" s="37"/>
      <c r="BZ125" s="37"/>
      <c r="CA125" s="37"/>
      <c r="CB125" s="37"/>
      <c r="CC125" s="37"/>
      <c r="CD125" s="37"/>
      <c r="CE125" s="37"/>
      <c r="CF125" s="37"/>
      <c r="CG125" s="37"/>
      <c r="CH125" s="37"/>
      <c r="CI125" s="37"/>
      <c r="CJ125" s="37"/>
      <c r="CK125" s="37"/>
      <c r="CL125" s="37"/>
      <c r="CM125" s="37"/>
      <c r="CN125" s="37"/>
      <c r="CO125" s="37"/>
      <c r="CP125" s="37"/>
      <c r="CQ125" s="37"/>
      <c r="CR125" s="37"/>
      <c r="CS125" s="37"/>
      <c r="CT125" s="37"/>
      <c r="CU125" s="37"/>
      <c r="CV125" s="37"/>
      <c r="CW125" s="37"/>
      <c r="CX125" s="37"/>
      <c r="CY125" s="37"/>
      <c r="CZ125" s="37"/>
      <c r="DA125" s="37"/>
      <c r="DB125" s="37"/>
      <c r="DC125" s="37"/>
      <c r="DD125" s="37"/>
      <c r="DE125" s="37"/>
      <c r="DF125" s="37"/>
      <c r="DG125" s="37"/>
      <c r="DH125" s="37"/>
      <c r="DI125" s="37"/>
      <c r="DJ125" s="37"/>
      <c r="DK125" s="37"/>
      <c r="DL125" s="37"/>
      <c r="DM125" s="37"/>
      <c r="DN125" s="37"/>
      <c r="DO125" s="37"/>
      <c r="DP125" s="37"/>
      <c r="DQ125" s="37"/>
    </row>
    <row r="126" spans="63:121">
      <c r="BK126" s="37"/>
      <c r="BL126" s="37"/>
      <c r="BM126" s="37"/>
      <c r="BN126" s="37"/>
      <c r="BO126" s="37"/>
      <c r="BP126" s="37"/>
      <c r="BQ126" s="37"/>
      <c r="BR126" s="37"/>
      <c r="BS126" s="37"/>
      <c r="BT126" s="37"/>
      <c r="BU126" s="37"/>
      <c r="BV126" s="37"/>
      <c r="BW126" s="37"/>
      <c r="BX126" s="37"/>
      <c r="BY126" s="37"/>
      <c r="BZ126" s="37"/>
      <c r="CA126" s="37"/>
      <c r="CB126" s="37"/>
      <c r="CC126" s="37"/>
      <c r="CD126" s="37"/>
      <c r="CE126" s="37"/>
      <c r="CF126" s="37"/>
      <c r="CG126" s="37"/>
      <c r="CH126" s="37"/>
      <c r="CI126" s="37"/>
      <c r="CJ126" s="37"/>
      <c r="CK126" s="37"/>
      <c r="CL126" s="37"/>
      <c r="CM126" s="37"/>
      <c r="CN126" s="37"/>
      <c r="CO126" s="37"/>
      <c r="CP126" s="37"/>
      <c r="CQ126" s="37"/>
      <c r="CR126" s="37"/>
      <c r="CS126" s="37"/>
      <c r="CT126" s="37"/>
      <c r="CU126" s="37"/>
      <c r="CV126" s="37"/>
      <c r="CW126" s="37"/>
      <c r="CX126" s="37"/>
      <c r="CY126" s="37"/>
      <c r="CZ126" s="37"/>
      <c r="DA126" s="37"/>
      <c r="DB126" s="37"/>
      <c r="DC126" s="37"/>
      <c r="DD126" s="37"/>
      <c r="DE126" s="37"/>
      <c r="DF126" s="37"/>
      <c r="DG126" s="37"/>
      <c r="DH126" s="37"/>
      <c r="DI126" s="37"/>
      <c r="DJ126" s="37"/>
      <c r="DK126" s="37"/>
      <c r="DL126" s="37"/>
      <c r="DM126" s="37"/>
      <c r="DN126" s="37"/>
      <c r="DO126" s="37"/>
      <c r="DP126" s="37"/>
      <c r="DQ126" s="37"/>
    </row>
    <row r="127" spans="63:121">
      <c r="BK127" s="37"/>
      <c r="BL127" s="37"/>
      <c r="BM127" s="37"/>
      <c r="BN127" s="37"/>
      <c r="BO127" s="37"/>
      <c r="BP127" s="37"/>
      <c r="BQ127" s="37"/>
      <c r="BR127" s="37"/>
      <c r="BS127" s="37"/>
      <c r="BT127" s="37"/>
      <c r="BU127" s="37"/>
      <c r="BV127" s="37"/>
      <c r="BW127" s="37"/>
      <c r="BX127" s="37"/>
      <c r="BY127" s="37"/>
      <c r="BZ127" s="37"/>
      <c r="CA127" s="37"/>
      <c r="CB127" s="37"/>
      <c r="CC127" s="37"/>
      <c r="CD127" s="37"/>
      <c r="CE127" s="37"/>
      <c r="CF127" s="37"/>
      <c r="CG127" s="37"/>
      <c r="CH127" s="37"/>
      <c r="CI127" s="37"/>
      <c r="CJ127" s="37"/>
      <c r="CK127" s="37"/>
      <c r="CL127" s="37"/>
      <c r="CM127" s="37"/>
      <c r="CN127" s="37"/>
      <c r="CO127" s="37"/>
      <c r="CP127" s="37"/>
      <c r="CQ127" s="37"/>
      <c r="CR127" s="37"/>
      <c r="CS127" s="37"/>
      <c r="CT127" s="37"/>
      <c r="CU127" s="37"/>
      <c r="CV127" s="37"/>
      <c r="CW127" s="37"/>
      <c r="CX127" s="37"/>
      <c r="CY127" s="37"/>
      <c r="CZ127" s="37"/>
      <c r="DA127" s="37"/>
      <c r="DB127" s="37"/>
      <c r="DC127" s="37"/>
      <c r="DD127" s="37"/>
      <c r="DE127" s="37"/>
      <c r="DF127" s="37"/>
      <c r="DG127" s="37"/>
      <c r="DH127" s="37"/>
      <c r="DI127" s="37"/>
      <c r="DJ127" s="37"/>
      <c r="DK127" s="37"/>
      <c r="DL127" s="37"/>
      <c r="DM127" s="37"/>
      <c r="DN127" s="37"/>
      <c r="DO127" s="37"/>
      <c r="DP127" s="37"/>
      <c r="DQ127" s="37"/>
    </row>
    <row r="128" spans="63:121">
      <c r="BK128" s="37"/>
      <c r="BL128" s="37"/>
      <c r="BM128" s="37"/>
      <c r="BN128" s="37"/>
      <c r="BO128" s="37"/>
      <c r="BP128" s="37"/>
      <c r="BQ128" s="37"/>
      <c r="BR128" s="37"/>
      <c r="BS128" s="37"/>
      <c r="BT128" s="37"/>
      <c r="BU128" s="37"/>
      <c r="BV128" s="37"/>
      <c r="BW128" s="37"/>
      <c r="BX128" s="37"/>
      <c r="BY128" s="37"/>
      <c r="BZ128" s="37"/>
      <c r="CA128" s="37"/>
      <c r="CB128" s="37"/>
      <c r="CC128" s="37"/>
      <c r="CD128" s="37"/>
      <c r="CE128" s="37"/>
      <c r="CF128" s="37"/>
      <c r="CG128" s="37"/>
      <c r="CH128" s="37"/>
      <c r="CI128" s="37"/>
      <c r="CJ128" s="37"/>
      <c r="CK128" s="37"/>
      <c r="CL128" s="37"/>
      <c r="CM128" s="37"/>
      <c r="CN128" s="37"/>
      <c r="CO128" s="37"/>
      <c r="CP128" s="37"/>
      <c r="CQ128" s="37"/>
      <c r="CR128" s="37"/>
      <c r="CS128" s="37"/>
      <c r="CT128" s="37"/>
      <c r="CU128" s="37"/>
      <c r="CV128" s="37"/>
      <c r="CW128" s="37"/>
      <c r="CX128" s="37"/>
      <c r="CY128" s="37"/>
      <c r="CZ128" s="37"/>
      <c r="DA128" s="37"/>
      <c r="DB128" s="37"/>
      <c r="DC128" s="37"/>
      <c r="DD128" s="37"/>
      <c r="DE128" s="37"/>
      <c r="DF128" s="37"/>
      <c r="DG128" s="37"/>
      <c r="DH128" s="37"/>
      <c r="DI128" s="37"/>
      <c r="DJ128" s="37"/>
      <c r="DK128" s="37"/>
      <c r="DL128" s="37"/>
      <c r="DM128" s="37"/>
      <c r="DN128" s="37"/>
      <c r="DO128" s="37"/>
      <c r="DP128" s="37"/>
      <c r="DQ128" s="37"/>
    </row>
    <row r="129" spans="1:121">
      <c r="BK129" s="37"/>
      <c r="BL129" s="37"/>
      <c r="BM129" s="37"/>
      <c r="BN129" s="37"/>
      <c r="BO129" s="37"/>
      <c r="BP129" s="37"/>
      <c r="BQ129" s="37"/>
      <c r="BR129" s="37"/>
      <c r="BS129" s="37"/>
      <c r="BT129" s="37"/>
      <c r="BU129" s="37"/>
      <c r="BV129" s="37"/>
      <c r="BW129" s="37"/>
      <c r="BX129" s="37"/>
      <c r="BY129" s="37"/>
      <c r="BZ129" s="37"/>
      <c r="CA129" s="37"/>
      <c r="CB129" s="37"/>
      <c r="CC129" s="37"/>
      <c r="CD129" s="37"/>
      <c r="CE129" s="37"/>
      <c r="CF129" s="37"/>
      <c r="CG129" s="37"/>
      <c r="CH129" s="37"/>
      <c r="CI129" s="37"/>
      <c r="CJ129" s="37"/>
      <c r="CK129" s="37"/>
      <c r="CL129" s="37"/>
      <c r="CM129" s="37"/>
      <c r="CN129" s="37"/>
      <c r="CO129" s="37"/>
      <c r="CP129" s="37"/>
      <c r="CQ129" s="37"/>
      <c r="CR129" s="37"/>
      <c r="CS129" s="37"/>
      <c r="CT129" s="37"/>
      <c r="CU129" s="37"/>
      <c r="CV129" s="37"/>
      <c r="CW129" s="37"/>
      <c r="CX129" s="37"/>
      <c r="CY129" s="37"/>
      <c r="CZ129" s="37"/>
      <c r="DA129" s="37"/>
      <c r="DB129" s="37"/>
      <c r="DC129" s="37"/>
      <c r="DD129" s="37"/>
      <c r="DE129" s="37"/>
      <c r="DF129" s="37"/>
      <c r="DG129" s="37"/>
      <c r="DH129" s="37"/>
      <c r="DI129" s="37"/>
      <c r="DJ129" s="37"/>
      <c r="DK129" s="37"/>
      <c r="DL129" s="37"/>
      <c r="DM129" s="37"/>
      <c r="DN129" s="37"/>
      <c r="DO129" s="37"/>
      <c r="DP129" s="37"/>
      <c r="DQ129" s="37"/>
    </row>
    <row r="130" spans="1:121">
      <c r="BK130" s="37"/>
      <c r="BL130" s="37"/>
      <c r="BM130" s="37"/>
      <c r="BN130" s="37"/>
      <c r="BO130" s="37"/>
      <c r="BP130" s="37"/>
      <c r="BQ130" s="37"/>
      <c r="BR130" s="37"/>
      <c r="BS130" s="37"/>
      <c r="BT130" s="37"/>
      <c r="BU130" s="37"/>
      <c r="BV130" s="37"/>
      <c r="BW130" s="37"/>
      <c r="BX130" s="37"/>
      <c r="BY130" s="37"/>
      <c r="BZ130" s="37"/>
      <c r="CA130" s="37"/>
      <c r="CB130" s="37"/>
      <c r="CC130" s="37"/>
      <c r="CD130" s="37"/>
      <c r="CE130" s="37"/>
      <c r="CF130" s="37"/>
      <c r="CG130" s="37"/>
      <c r="CH130" s="37"/>
      <c r="CI130" s="37"/>
      <c r="CJ130" s="37"/>
      <c r="CK130" s="37"/>
      <c r="CL130" s="37"/>
      <c r="CM130" s="37"/>
      <c r="CN130" s="37"/>
      <c r="CO130" s="37"/>
      <c r="CP130" s="37"/>
      <c r="CQ130" s="37"/>
      <c r="CR130" s="37"/>
      <c r="CS130" s="37"/>
      <c r="CT130" s="37"/>
      <c r="CU130" s="37"/>
      <c r="CV130" s="37"/>
      <c r="CW130" s="37"/>
      <c r="CX130" s="37"/>
      <c r="CY130" s="37"/>
      <c r="CZ130" s="37"/>
      <c r="DA130" s="37"/>
      <c r="DB130" s="37"/>
      <c r="DC130" s="37"/>
      <c r="DD130" s="37"/>
      <c r="DE130" s="37"/>
      <c r="DF130" s="37"/>
      <c r="DG130" s="37"/>
      <c r="DH130" s="37"/>
      <c r="DI130" s="37"/>
      <c r="DJ130" s="37"/>
      <c r="DK130" s="37"/>
      <c r="DL130" s="37"/>
      <c r="DM130" s="37"/>
      <c r="DN130" s="37"/>
      <c r="DO130" s="37"/>
      <c r="DP130" s="37"/>
      <c r="DQ130" s="37"/>
    </row>
    <row r="131" spans="1:121">
      <c r="BK131" s="37"/>
      <c r="BL131" s="37"/>
      <c r="BM131" s="37"/>
      <c r="BN131" s="37"/>
      <c r="BO131" s="37"/>
      <c r="BP131" s="37"/>
      <c r="BQ131" s="37"/>
      <c r="BR131" s="37"/>
      <c r="BS131" s="37"/>
      <c r="BT131" s="37"/>
      <c r="BU131" s="37"/>
      <c r="BV131" s="37"/>
      <c r="BW131" s="37"/>
      <c r="BX131" s="37"/>
      <c r="BY131" s="37"/>
      <c r="BZ131" s="37"/>
      <c r="CA131" s="37"/>
      <c r="CB131" s="37"/>
      <c r="CC131" s="37"/>
      <c r="CD131" s="37"/>
      <c r="CE131" s="37"/>
      <c r="CF131" s="37"/>
      <c r="CG131" s="37"/>
      <c r="CH131" s="37"/>
      <c r="CI131" s="37"/>
      <c r="CJ131" s="37"/>
      <c r="CK131" s="37"/>
      <c r="CL131" s="37"/>
      <c r="CM131" s="37"/>
      <c r="CN131" s="37"/>
      <c r="CO131" s="37"/>
      <c r="CP131" s="37"/>
      <c r="CQ131" s="37"/>
      <c r="CR131" s="37"/>
      <c r="CS131" s="37"/>
      <c r="CT131" s="37"/>
      <c r="CU131" s="37"/>
      <c r="CV131" s="37"/>
      <c r="CW131" s="37"/>
      <c r="CX131" s="37"/>
      <c r="CY131" s="37"/>
      <c r="CZ131" s="37"/>
      <c r="DA131" s="37"/>
      <c r="DB131" s="37"/>
      <c r="DC131" s="37"/>
      <c r="DD131" s="37"/>
      <c r="DE131" s="37"/>
      <c r="DF131" s="37"/>
      <c r="DG131" s="37"/>
      <c r="DH131" s="37"/>
      <c r="DI131" s="37"/>
      <c r="DJ131" s="37"/>
      <c r="DK131" s="37"/>
      <c r="DL131" s="37"/>
      <c r="DM131" s="37"/>
      <c r="DN131" s="37"/>
      <c r="DO131" s="37"/>
      <c r="DP131" s="37"/>
      <c r="DQ131" s="37"/>
    </row>
    <row r="132" spans="1:121">
      <c r="BK132" s="37"/>
      <c r="BL132" s="37"/>
      <c r="BM132" s="37"/>
      <c r="BN132" s="37"/>
      <c r="BO132" s="37"/>
      <c r="BP132" s="37"/>
      <c r="BQ132" s="37"/>
      <c r="BR132" s="37"/>
      <c r="BS132" s="37"/>
      <c r="BT132" s="37"/>
      <c r="BU132" s="37"/>
      <c r="BV132" s="37"/>
      <c r="BW132" s="37"/>
      <c r="BX132" s="37"/>
      <c r="BY132" s="37"/>
      <c r="BZ132" s="37"/>
      <c r="CA132" s="37"/>
      <c r="CB132" s="37"/>
      <c r="CC132" s="37"/>
      <c r="CD132" s="37"/>
      <c r="CE132" s="37"/>
      <c r="CF132" s="37"/>
      <c r="CG132" s="37"/>
      <c r="CH132" s="37"/>
      <c r="CI132" s="37"/>
      <c r="CJ132" s="37"/>
      <c r="CK132" s="37"/>
      <c r="CL132" s="37"/>
      <c r="CM132" s="37"/>
      <c r="CN132" s="37"/>
      <c r="CO132" s="37"/>
      <c r="CP132" s="37"/>
      <c r="CQ132" s="37"/>
      <c r="CR132" s="37"/>
      <c r="CS132" s="37"/>
      <c r="CT132" s="37"/>
      <c r="CU132" s="37"/>
      <c r="CV132" s="37"/>
      <c r="CW132" s="37"/>
      <c r="CX132" s="37"/>
      <c r="CY132" s="37"/>
      <c r="CZ132" s="37"/>
      <c r="DA132" s="37"/>
      <c r="DB132" s="37"/>
      <c r="DC132" s="37"/>
      <c r="DD132" s="37"/>
      <c r="DE132" s="37"/>
      <c r="DF132" s="37"/>
      <c r="DG132" s="37"/>
      <c r="DH132" s="37"/>
      <c r="DI132" s="37"/>
      <c r="DJ132" s="37"/>
      <c r="DK132" s="37"/>
      <c r="DL132" s="37"/>
      <c r="DM132" s="37"/>
      <c r="DN132" s="37"/>
      <c r="DO132" s="37"/>
      <c r="DP132" s="37"/>
      <c r="DQ132" s="37"/>
    </row>
    <row r="133" spans="1:121">
      <c r="BK133" s="37"/>
      <c r="BL133" s="37"/>
      <c r="BM133" s="37"/>
      <c r="BN133" s="37"/>
      <c r="BO133" s="37"/>
      <c r="BP133" s="37"/>
      <c r="BQ133" s="37"/>
      <c r="BR133" s="37"/>
      <c r="BS133" s="37"/>
      <c r="BT133" s="37"/>
      <c r="BU133" s="37"/>
      <c r="BV133" s="37"/>
      <c r="BW133" s="37"/>
      <c r="BX133" s="37"/>
      <c r="BY133" s="37"/>
      <c r="BZ133" s="37"/>
      <c r="CA133" s="37"/>
      <c r="CB133" s="37"/>
      <c r="CC133" s="37"/>
      <c r="CD133" s="37"/>
      <c r="CE133" s="37"/>
      <c r="CF133" s="37"/>
      <c r="CG133" s="37"/>
      <c r="CH133" s="37"/>
      <c r="CI133" s="37"/>
      <c r="CJ133" s="37"/>
      <c r="CK133" s="37"/>
      <c r="CL133" s="37"/>
      <c r="CM133" s="37"/>
      <c r="CN133" s="37"/>
      <c r="CO133" s="37"/>
      <c r="CP133" s="37"/>
      <c r="CQ133" s="37"/>
      <c r="CR133" s="37"/>
      <c r="CS133" s="37"/>
      <c r="CT133" s="37"/>
      <c r="CU133" s="37"/>
      <c r="CV133" s="37"/>
      <c r="CW133" s="37"/>
      <c r="CX133" s="37"/>
      <c r="CY133" s="37"/>
      <c r="CZ133" s="37"/>
      <c r="DA133" s="37"/>
      <c r="DB133" s="37"/>
      <c r="DC133" s="37"/>
      <c r="DD133" s="37"/>
      <c r="DE133" s="37"/>
      <c r="DF133" s="37"/>
      <c r="DG133" s="37"/>
      <c r="DH133" s="37"/>
      <c r="DI133" s="37"/>
      <c r="DJ133" s="37"/>
      <c r="DK133" s="37"/>
      <c r="DL133" s="37"/>
      <c r="DM133" s="37"/>
      <c r="DN133" s="37"/>
      <c r="DO133" s="37"/>
      <c r="DP133" s="37"/>
      <c r="DQ133" s="37"/>
    </row>
    <row r="134" spans="1:121">
      <c r="BK134" s="37"/>
      <c r="BL134" s="37"/>
      <c r="BM134" s="37"/>
      <c r="BN134" s="37"/>
      <c r="BO134" s="37"/>
      <c r="BP134" s="37"/>
      <c r="BQ134" s="37"/>
      <c r="BR134" s="37"/>
      <c r="BS134" s="37"/>
      <c r="BT134" s="37"/>
      <c r="BU134" s="37"/>
      <c r="BV134" s="37"/>
      <c r="BW134" s="37"/>
      <c r="BX134" s="37"/>
      <c r="BY134" s="37"/>
      <c r="BZ134" s="37"/>
      <c r="CA134" s="37"/>
      <c r="CB134" s="37"/>
      <c r="CC134" s="37"/>
      <c r="CD134" s="37"/>
      <c r="CE134" s="37"/>
      <c r="CF134" s="37"/>
      <c r="CG134" s="37"/>
      <c r="CH134" s="37"/>
      <c r="CI134" s="37"/>
      <c r="CJ134" s="37"/>
      <c r="CK134" s="37"/>
      <c r="CL134" s="37"/>
      <c r="CM134" s="37"/>
      <c r="CN134" s="37"/>
      <c r="CO134" s="37"/>
      <c r="CP134" s="37"/>
      <c r="CQ134" s="37"/>
      <c r="CR134" s="37"/>
      <c r="CS134" s="37"/>
      <c r="CT134" s="37"/>
      <c r="CU134" s="37"/>
      <c r="CV134" s="37"/>
      <c r="CW134" s="37"/>
      <c r="CX134" s="37"/>
      <c r="CY134" s="37"/>
      <c r="CZ134" s="37"/>
      <c r="DA134" s="37"/>
      <c r="DB134" s="37"/>
      <c r="DC134" s="37"/>
      <c r="DD134" s="37"/>
      <c r="DE134" s="37"/>
      <c r="DF134" s="37"/>
      <c r="DG134" s="37"/>
      <c r="DH134" s="37"/>
      <c r="DI134" s="37"/>
      <c r="DJ134" s="37"/>
      <c r="DK134" s="37"/>
      <c r="DL134" s="37"/>
      <c r="DM134" s="37"/>
      <c r="DN134" s="37"/>
      <c r="DO134" s="37"/>
      <c r="DP134" s="37"/>
      <c r="DQ134" s="37"/>
    </row>
    <row r="135" spans="1:121">
      <c r="BK135" s="37"/>
      <c r="BL135" s="37"/>
      <c r="BM135" s="37"/>
      <c r="BN135" s="37"/>
      <c r="BO135" s="37"/>
      <c r="BP135" s="37"/>
      <c r="BQ135" s="37"/>
      <c r="BR135" s="37"/>
      <c r="BS135" s="37"/>
      <c r="BT135" s="37"/>
      <c r="BU135" s="37"/>
      <c r="BV135" s="37"/>
      <c r="BW135" s="37"/>
      <c r="BX135" s="37"/>
      <c r="BY135" s="37"/>
      <c r="BZ135" s="37"/>
      <c r="CA135" s="37"/>
      <c r="CB135" s="37"/>
      <c r="CC135" s="37"/>
      <c r="CD135" s="37"/>
      <c r="CE135" s="37"/>
      <c r="CF135" s="37"/>
      <c r="CG135" s="37"/>
      <c r="CH135" s="37"/>
      <c r="CI135" s="37"/>
      <c r="CJ135" s="37"/>
      <c r="CK135" s="37"/>
      <c r="CL135" s="37"/>
      <c r="CM135" s="37"/>
      <c r="CN135" s="37"/>
      <c r="CO135" s="37"/>
      <c r="CP135" s="37"/>
      <c r="CQ135" s="37"/>
      <c r="CR135" s="37"/>
      <c r="CS135" s="37"/>
      <c r="CT135" s="37"/>
      <c r="CU135" s="37"/>
      <c r="CV135" s="37"/>
      <c r="CW135" s="37"/>
      <c r="CX135" s="37"/>
      <c r="CY135" s="37"/>
      <c r="CZ135" s="37"/>
      <c r="DA135" s="37"/>
      <c r="DB135" s="37"/>
      <c r="DC135" s="37"/>
      <c r="DD135" s="37"/>
      <c r="DE135" s="37"/>
      <c r="DF135" s="37"/>
      <c r="DG135" s="37"/>
      <c r="DH135" s="37"/>
      <c r="DI135" s="37"/>
      <c r="DJ135" s="37"/>
      <c r="DK135" s="37"/>
      <c r="DL135" s="37"/>
      <c r="DM135" s="37"/>
      <c r="DN135" s="37"/>
      <c r="DO135" s="37"/>
      <c r="DP135" s="37"/>
      <c r="DQ135" s="37"/>
    </row>
    <row r="136" spans="1:121">
      <c r="BK136" s="37"/>
      <c r="BL136" s="37"/>
      <c r="BM136" s="37"/>
      <c r="BN136" s="37"/>
      <c r="BO136" s="37"/>
      <c r="BP136" s="37"/>
      <c r="BQ136" s="37"/>
      <c r="BR136" s="37"/>
      <c r="BS136" s="37"/>
      <c r="BT136" s="37"/>
      <c r="BU136" s="37"/>
      <c r="BV136" s="37"/>
      <c r="BW136" s="37"/>
      <c r="BX136" s="37"/>
      <c r="BY136" s="37"/>
      <c r="BZ136" s="37"/>
      <c r="CA136" s="37"/>
      <c r="CB136" s="37"/>
      <c r="CC136" s="37"/>
      <c r="CD136" s="37"/>
      <c r="CE136" s="37"/>
      <c r="CF136" s="37"/>
      <c r="CG136" s="37"/>
      <c r="CH136" s="37"/>
      <c r="CI136" s="37"/>
      <c r="CJ136" s="37"/>
      <c r="CK136" s="37"/>
      <c r="CL136" s="37"/>
      <c r="CM136" s="37"/>
      <c r="CN136" s="37"/>
      <c r="CO136" s="37"/>
      <c r="CP136" s="37"/>
      <c r="CQ136" s="37"/>
      <c r="CR136" s="37"/>
      <c r="CS136" s="37"/>
      <c r="CT136" s="37"/>
      <c r="CU136" s="37"/>
      <c r="CV136" s="37"/>
      <c r="CW136" s="37"/>
      <c r="CX136" s="37"/>
      <c r="CY136" s="37"/>
      <c r="CZ136" s="37"/>
      <c r="DA136" s="37"/>
      <c r="DB136" s="37"/>
      <c r="DC136" s="37"/>
      <c r="DD136" s="37"/>
      <c r="DE136" s="37"/>
      <c r="DF136" s="37"/>
      <c r="DG136" s="37"/>
      <c r="DH136" s="37"/>
      <c r="DI136" s="37"/>
      <c r="DJ136" s="37"/>
      <c r="DK136" s="37"/>
      <c r="DL136" s="37"/>
      <c r="DM136" s="37"/>
      <c r="DN136" s="37"/>
      <c r="DO136" s="37"/>
      <c r="DP136" s="37"/>
      <c r="DQ136" s="37"/>
    </row>
    <row r="137" spans="1:121" s="87" customForma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s="37"/>
      <c r="BL137" s="37"/>
      <c r="BM137" s="37"/>
      <c r="BN137" s="37"/>
      <c r="BO137" s="37"/>
      <c r="BP137" s="37"/>
      <c r="BQ137" s="37"/>
      <c r="BR137" s="37"/>
      <c r="BS137" s="37"/>
      <c r="BT137" s="37"/>
      <c r="BU137" s="37"/>
      <c r="BV137" s="37"/>
      <c r="BW137" s="37"/>
      <c r="BX137" s="37"/>
      <c r="BY137" s="37"/>
      <c r="BZ137" s="37"/>
      <c r="CA137" s="37"/>
      <c r="CB137" s="37"/>
      <c r="CC137" s="37"/>
      <c r="CD137" s="37"/>
      <c r="CE137" s="37"/>
      <c r="CF137" s="37"/>
      <c r="CG137" s="37"/>
      <c r="CH137" s="37"/>
      <c r="CI137" s="37"/>
      <c r="CJ137" s="37"/>
      <c r="CK137" s="37"/>
      <c r="CL137" s="37"/>
      <c r="CM137" s="37"/>
      <c r="CN137" s="37"/>
      <c r="CO137" s="37"/>
      <c r="CP137" s="37"/>
      <c r="CQ137" s="37"/>
      <c r="CR137" s="37"/>
      <c r="CS137" s="37"/>
      <c r="CT137" s="37"/>
      <c r="CU137" s="37"/>
      <c r="CV137" s="37"/>
      <c r="CW137" s="37"/>
      <c r="CX137" s="37"/>
      <c r="CY137" s="37"/>
      <c r="CZ137" s="37"/>
      <c r="DA137" s="37"/>
      <c r="DB137" s="37"/>
      <c r="DC137" s="37"/>
      <c r="DD137" s="37"/>
      <c r="DE137" s="37"/>
      <c r="DF137" s="37"/>
      <c r="DG137" s="37"/>
      <c r="DH137" s="37"/>
      <c r="DI137" s="37"/>
      <c r="DJ137" s="37"/>
      <c r="DK137" s="37"/>
      <c r="DL137" s="37"/>
      <c r="DM137" s="37"/>
      <c r="DN137" s="37"/>
      <c r="DO137" s="37"/>
      <c r="DP137" s="37"/>
      <c r="DQ137" s="37"/>
    </row>
    <row r="138" spans="1:121" s="87" customForma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s="37"/>
      <c r="BL138" s="37"/>
      <c r="BM138" s="37"/>
      <c r="BN138" s="37"/>
      <c r="BO138" s="37"/>
      <c r="BP138" s="37"/>
      <c r="BQ138" s="37"/>
      <c r="BR138" s="37"/>
      <c r="BS138" s="37"/>
      <c r="BT138" s="37"/>
      <c r="BU138" s="37"/>
      <c r="BV138" s="37"/>
      <c r="BW138" s="37"/>
      <c r="BX138" s="37"/>
      <c r="BY138" s="37"/>
      <c r="BZ138" s="37"/>
      <c r="CA138" s="37"/>
      <c r="CB138" s="37"/>
      <c r="CC138" s="37"/>
      <c r="CD138" s="37"/>
      <c r="CE138" s="37"/>
      <c r="CF138" s="37"/>
      <c r="CG138" s="37"/>
      <c r="CH138" s="37"/>
      <c r="CI138" s="37"/>
      <c r="CJ138" s="37"/>
      <c r="CK138" s="37"/>
      <c r="CL138" s="37"/>
      <c r="CM138" s="37"/>
      <c r="CN138" s="37"/>
      <c r="CO138" s="37"/>
      <c r="CP138" s="37"/>
      <c r="CQ138" s="37"/>
      <c r="CR138" s="37"/>
      <c r="CS138" s="37"/>
      <c r="CT138" s="37"/>
      <c r="CU138" s="37"/>
      <c r="CV138" s="37"/>
      <c r="CW138" s="37"/>
      <c r="CX138" s="37"/>
      <c r="CY138" s="37"/>
      <c r="CZ138" s="37"/>
      <c r="DA138" s="37"/>
      <c r="DB138" s="37"/>
      <c r="DC138" s="37"/>
      <c r="DD138" s="37"/>
      <c r="DE138" s="37"/>
      <c r="DF138" s="37"/>
      <c r="DG138" s="37"/>
      <c r="DH138" s="37"/>
      <c r="DI138" s="37"/>
      <c r="DJ138" s="37"/>
      <c r="DK138" s="37"/>
      <c r="DL138" s="37"/>
      <c r="DM138" s="37"/>
      <c r="DN138" s="37"/>
      <c r="DO138" s="37"/>
      <c r="DP138" s="37"/>
      <c r="DQ138" s="37"/>
    </row>
    <row r="139" spans="1:121" s="87" customForma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s="37"/>
      <c r="BL139" s="37"/>
      <c r="BM139" s="37"/>
      <c r="BN139" s="37"/>
      <c r="BO139" s="37"/>
      <c r="BP139" s="37"/>
      <c r="BQ139" s="37"/>
      <c r="BR139" s="37"/>
      <c r="BS139" s="37"/>
      <c r="BT139" s="37"/>
      <c r="BU139" s="37"/>
      <c r="BV139" s="37"/>
      <c r="BW139" s="37"/>
      <c r="BX139" s="37"/>
      <c r="BY139" s="37"/>
      <c r="BZ139" s="37"/>
      <c r="CA139" s="37"/>
      <c r="CB139" s="37"/>
      <c r="CC139" s="37"/>
      <c r="CD139" s="37"/>
      <c r="CE139" s="37"/>
      <c r="CF139" s="37"/>
      <c r="CG139" s="37"/>
      <c r="CH139" s="37"/>
      <c r="CI139" s="37"/>
      <c r="CJ139" s="37"/>
      <c r="CK139" s="37"/>
      <c r="CL139" s="37"/>
      <c r="CM139" s="37"/>
      <c r="CN139" s="37"/>
      <c r="CO139" s="37"/>
      <c r="CP139" s="37"/>
      <c r="CQ139" s="37"/>
      <c r="CR139" s="37"/>
      <c r="CS139" s="37"/>
      <c r="CT139" s="37"/>
      <c r="CU139" s="37"/>
      <c r="CV139" s="37"/>
      <c r="CW139" s="37"/>
      <c r="CX139" s="37"/>
      <c r="CY139" s="37"/>
      <c r="CZ139" s="37"/>
      <c r="DA139" s="37"/>
      <c r="DB139" s="37"/>
      <c r="DC139" s="37"/>
      <c r="DD139" s="37"/>
      <c r="DE139" s="37"/>
      <c r="DF139" s="37"/>
      <c r="DG139" s="37"/>
      <c r="DH139" s="37"/>
      <c r="DI139" s="37"/>
      <c r="DJ139" s="37"/>
      <c r="DK139" s="37"/>
      <c r="DL139" s="37"/>
      <c r="DM139" s="37"/>
      <c r="DN139" s="37"/>
      <c r="DO139" s="37"/>
      <c r="DP139" s="37"/>
      <c r="DQ139" s="37"/>
    </row>
    <row r="140" spans="1:121" s="87" customForma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s="37"/>
      <c r="BL140" s="37"/>
      <c r="BM140" s="37"/>
      <c r="BN140" s="37"/>
      <c r="BO140" s="37"/>
      <c r="BP140" s="37"/>
      <c r="BQ140" s="37"/>
      <c r="BR140" s="37"/>
      <c r="BS140" s="37"/>
      <c r="BT140" s="37"/>
      <c r="BU140" s="37"/>
      <c r="BV140" s="37"/>
      <c r="BW140" s="37"/>
      <c r="BX140" s="37"/>
      <c r="BY140" s="37"/>
      <c r="BZ140" s="37"/>
      <c r="CA140" s="37"/>
      <c r="CB140" s="37"/>
      <c r="CC140" s="37"/>
      <c r="CD140" s="37"/>
      <c r="CE140" s="37"/>
      <c r="CF140" s="37"/>
      <c r="CG140" s="37"/>
      <c r="CH140" s="37"/>
      <c r="CI140" s="37"/>
      <c r="CJ140" s="37"/>
      <c r="CK140" s="37"/>
      <c r="CL140" s="37"/>
      <c r="CM140" s="37"/>
      <c r="CN140" s="37"/>
      <c r="CO140" s="37"/>
      <c r="CP140" s="37"/>
      <c r="CQ140" s="37"/>
      <c r="CR140" s="37"/>
      <c r="CS140" s="37"/>
      <c r="CT140" s="37"/>
      <c r="CU140" s="37"/>
      <c r="CV140" s="37"/>
      <c r="CW140" s="37"/>
      <c r="CX140" s="37"/>
      <c r="CY140" s="37"/>
      <c r="CZ140" s="37"/>
      <c r="DA140" s="37"/>
      <c r="DB140" s="37"/>
      <c r="DC140" s="37"/>
      <c r="DD140" s="37"/>
      <c r="DE140" s="37"/>
      <c r="DF140" s="37"/>
      <c r="DG140" s="37"/>
      <c r="DH140" s="37"/>
      <c r="DI140" s="37"/>
      <c r="DJ140" s="37"/>
      <c r="DK140" s="37"/>
      <c r="DL140" s="37"/>
      <c r="DM140" s="37"/>
      <c r="DN140" s="37"/>
      <c r="DO140" s="37"/>
      <c r="DP140" s="37"/>
      <c r="DQ140" s="37"/>
    </row>
    <row r="141" spans="1:121" s="87" customForma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s="37"/>
      <c r="BL141" s="37"/>
      <c r="BM141" s="37"/>
      <c r="BN141" s="37"/>
      <c r="BO141" s="37"/>
      <c r="BP141" s="37"/>
      <c r="BQ141" s="37"/>
      <c r="BR141" s="37"/>
      <c r="BS141" s="37"/>
      <c r="BT141" s="37"/>
      <c r="BU141" s="37"/>
      <c r="BV141" s="37"/>
      <c r="BW141" s="37"/>
      <c r="BX141" s="37"/>
      <c r="BY141" s="37"/>
      <c r="BZ141" s="37"/>
      <c r="CA141" s="37"/>
      <c r="CB141" s="37"/>
      <c r="CC141" s="37"/>
      <c r="CD141" s="37"/>
      <c r="CE141" s="37"/>
      <c r="CF141" s="37"/>
      <c r="CG141" s="37"/>
      <c r="CH141" s="37"/>
      <c r="CI141" s="37"/>
      <c r="CJ141" s="37"/>
      <c r="CK141" s="37"/>
      <c r="CL141" s="37"/>
      <c r="CM141" s="37"/>
      <c r="CN141" s="37"/>
      <c r="CO141" s="37"/>
      <c r="CP141" s="37"/>
      <c r="CQ141" s="37"/>
      <c r="CR141" s="37"/>
      <c r="CS141" s="37"/>
      <c r="CT141" s="37"/>
      <c r="CU141" s="37"/>
      <c r="CV141" s="37"/>
      <c r="CW141" s="37"/>
      <c r="CX141" s="37"/>
      <c r="CY141" s="37"/>
      <c r="CZ141" s="37"/>
      <c r="DA141" s="37"/>
      <c r="DB141" s="37"/>
      <c r="DC141" s="37"/>
      <c r="DD141" s="37"/>
      <c r="DE141" s="37"/>
      <c r="DF141" s="37"/>
      <c r="DG141" s="37"/>
      <c r="DH141" s="37"/>
      <c r="DI141" s="37"/>
      <c r="DJ141" s="37"/>
      <c r="DK141" s="37"/>
      <c r="DL141" s="37"/>
      <c r="DM141" s="37"/>
      <c r="DN141" s="37"/>
      <c r="DO141" s="37"/>
      <c r="DP141" s="37"/>
      <c r="DQ141" s="37"/>
    </row>
    <row r="142" spans="1:121" s="87" customForma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s="37"/>
      <c r="BL142" s="37"/>
      <c r="BM142" s="37"/>
      <c r="BN142" s="37"/>
      <c r="BO142" s="37"/>
      <c r="BP142" s="37"/>
      <c r="BQ142" s="37"/>
      <c r="BR142" s="37"/>
      <c r="BS142" s="37"/>
      <c r="BT142" s="37"/>
      <c r="BU142" s="37"/>
      <c r="BV142" s="37"/>
      <c r="BW142" s="37"/>
      <c r="BX142" s="37"/>
      <c r="BY142" s="37"/>
      <c r="BZ142" s="37"/>
      <c r="CA142" s="37"/>
      <c r="CB142" s="37"/>
      <c r="CC142" s="37"/>
      <c r="CD142" s="37"/>
      <c r="CE142" s="37"/>
      <c r="CF142" s="37"/>
      <c r="CG142" s="37"/>
      <c r="CH142" s="37"/>
      <c r="CI142" s="37"/>
      <c r="CJ142" s="37"/>
      <c r="CK142" s="37"/>
      <c r="CL142" s="37"/>
      <c r="CM142" s="37"/>
      <c r="CN142" s="37"/>
      <c r="CO142" s="37"/>
      <c r="CP142" s="37"/>
      <c r="CQ142" s="37"/>
      <c r="CR142" s="37"/>
      <c r="CS142" s="37"/>
      <c r="CT142" s="37"/>
      <c r="CU142" s="37"/>
      <c r="CV142" s="37"/>
      <c r="CW142" s="37"/>
      <c r="CX142" s="37"/>
      <c r="CY142" s="37"/>
      <c r="CZ142" s="37"/>
      <c r="DA142" s="37"/>
      <c r="DB142" s="37"/>
      <c r="DC142" s="37"/>
      <c r="DD142" s="37"/>
      <c r="DE142" s="37"/>
      <c r="DF142" s="37"/>
      <c r="DG142" s="37"/>
      <c r="DH142" s="37"/>
      <c r="DI142" s="37"/>
      <c r="DJ142" s="37"/>
      <c r="DK142" s="37"/>
      <c r="DL142" s="37"/>
      <c r="DM142" s="37"/>
      <c r="DN142" s="37"/>
      <c r="DO142" s="37"/>
      <c r="DP142" s="37"/>
      <c r="DQ142" s="37"/>
    </row>
    <row r="143" spans="1:121" s="87" customForma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s="37"/>
      <c r="BL143" s="37"/>
      <c r="BM143" s="37"/>
      <c r="BN143" s="37"/>
      <c r="BO143" s="37"/>
      <c r="BP143" s="37"/>
      <c r="BQ143" s="37"/>
      <c r="BR143" s="37"/>
      <c r="BS143" s="37"/>
      <c r="BT143" s="37"/>
      <c r="BU143" s="37"/>
      <c r="BV143" s="37"/>
      <c r="BW143" s="37"/>
      <c r="BX143" s="37"/>
      <c r="BY143" s="37"/>
      <c r="BZ143" s="37"/>
      <c r="CA143" s="37"/>
      <c r="CB143" s="37"/>
      <c r="CC143" s="37"/>
      <c r="CD143" s="37"/>
      <c r="CE143" s="37"/>
      <c r="CF143" s="37"/>
      <c r="CG143" s="37"/>
      <c r="CH143" s="37"/>
      <c r="CI143" s="37"/>
      <c r="CJ143" s="37"/>
      <c r="CK143" s="37"/>
      <c r="CL143" s="37"/>
      <c r="CM143" s="37"/>
      <c r="CN143" s="37"/>
      <c r="CO143" s="37"/>
      <c r="CP143" s="37"/>
      <c r="CQ143" s="37"/>
      <c r="CR143" s="37"/>
      <c r="CS143" s="37"/>
      <c r="CT143" s="37"/>
      <c r="CU143" s="37"/>
      <c r="CV143" s="37"/>
      <c r="CW143" s="37"/>
      <c r="CX143" s="37"/>
      <c r="CY143" s="37"/>
      <c r="CZ143" s="37"/>
      <c r="DA143" s="37"/>
      <c r="DB143" s="37"/>
      <c r="DC143" s="37"/>
      <c r="DD143" s="37"/>
      <c r="DE143" s="37"/>
      <c r="DF143" s="37"/>
      <c r="DG143" s="37"/>
      <c r="DH143" s="37"/>
      <c r="DI143" s="37"/>
      <c r="DJ143" s="37"/>
      <c r="DK143" s="37"/>
      <c r="DL143" s="37"/>
      <c r="DM143" s="37"/>
      <c r="DN143" s="37"/>
      <c r="DO143" s="37"/>
      <c r="DP143" s="37"/>
      <c r="DQ143" s="37"/>
    </row>
    <row r="144" spans="1:121" s="87" customForma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s="37"/>
      <c r="BL144" s="37"/>
      <c r="BM144" s="37"/>
      <c r="BN144" s="37"/>
      <c r="BO144" s="37"/>
      <c r="BP144" s="37"/>
      <c r="BQ144" s="37"/>
      <c r="BR144" s="37"/>
      <c r="BS144" s="37"/>
      <c r="BT144" s="37"/>
      <c r="BU144" s="37"/>
      <c r="BV144" s="37"/>
      <c r="BW144" s="37"/>
      <c r="BX144" s="37"/>
      <c r="BY144" s="37"/>
      <c r="BZ144" s="37"/>
      <c r="CA144" s="37"/>
      <c r="CB144" s="37"/>
      <c r="CC144" s="37"/>
      <c r="CD144" s="37"/>
      <c r="CE144" s="37"/>
      <c r="CF144" s="37"/>
      <c r="CG144" s="37"/>
      <c r="CH144" s="37"/>
      <c r="CI144" s="37"/>
      <c r="CJ144" s="37"/>
      <c r="CK144" s="37"/>
      <c r="CL144" s="37"/>
      <c r="CM144" s="37"/>
      <c r="CN144" s="37"/>
      <c r="CO144" s="37"/>
      <c r="CP144" s="37"/>
      <c r="CQ144" s="37"/>
      <c r="CR144" s="37"/>
      <c r="CS144" s="37"/>
      <c r="CT144" s="37"/>
      <c r="CU144" s="37"/>
      <c r="CV144" s="37"/>
      <c r="CW144" s="37"/>
      <c r="CX144" s="37"/>
      <c r="CY144" s="37"/>
      <c r="CZ144" s="37"/>
      <c r="DA144" s="37"/>
      <c r="DB144" s="37"/>
      <c r="DC144" s="37"/>
      <c r="DD144" s="37"/>
      <c r="DE144" s="37"/>
      <c r="DF144" s="37"/>
      <c r="DG144" s="37"/>
      <c r="DH144" s="37"/>
      <c r="DI144" s="37"/>
      <c r="DJ144" s="37"/>
      <c r="DK144" s="37"/>
      <c r="DL144" s="37"/>
      <c r="DM144" s="37"/>
      <c r="DN144" s="37"/>
      <c r="DO144" s="37"/>
      <c r="DP144" s="37"/>
      <c r="DQ144" s="37"/>
    </row>
    <row r="145" spans="1:121" s="87" customForma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s="37"/>
      <c r="BL145" s="37"/>
      <c r="BM145" s="37"/>
      <c r="BN145" s="37"/>
      <c r="BO145" s="37"/>
      <c r="BP145" s="37"/>
      <c r="BQ145" s="37"/>
      <c r="BR145" s="37"/>
      <c r="BS145" s="37"/>
      <c r="BT145" s="37"/>
      <c r="BU145" s="37"/>
      <c r="BV145" s="37"/>
      <c r="BW145" s="37"/>
      <c r="BX145" s="37"/>
      <c r="BY145" s="37"/>
      <c r="BZ145" s="37"/>
      <c r="CA145" s="37"/>
      <c r="CB145" s="37"/>
      <c r="CC145" s="37"/>
      <c r="CD145" s="37"/>
      <c r="CE145" s="37"/>
      <c r="CF145" s="37"/>
      <c r="CG145" s="37"/>
      <c r="CH145" s="37"/>
      <c r="CI145" s="37"/>
      <c r="CJ145" s="37"/>
      <c r="CK145" s="37"/>
      <c r="CL145" s="37"/>
      <c r="CM145" s="37"/>
      <c r="CN145" s="37"/>
      <c r="CO145" s="37"/>
      <c r="CP145" s="37"/>
      <c r="CQ145" s="37"/>
      <c r="CR145" s="37"/>
      <c r="CS145" s="37"/>
      <c r="CT145" s="37"/>
      <c r="CU145" s="37"/>
      <c r="CV145" s="37"/>
      <c r="CW145" s="37"/>
      <c r="CX145" s="37"/>
      <c r="CY145" s="37"/>
      <c r="CZ145" s="37"/>
      <c r="DA145" s="37"/>
      <c r="DB145" s="37"/>
      <c r="DC145" s="37"/>
      <c r="DD145" s="37"/>
      <c r="DE145" s="37"/>
      <c r="DF145" s="37"/>
      <c r="DG145" s="37"/>
      <c r="DH145" s="37"/>
      <c r="DI145" s="37"/>
      <c r="DJ145" s="37"/>
      <c r="DK145" s="37"/>
      <c r="DL145" s="37"/>
      <c r="DM145" s="37"/>
      <c r="DN145" s="37"/>
      <c r="DO145" s="37"/>
      <c r="DP145" s="37"/>
      <c r="DQ145" s="37"/>
    </row>
    <row r="146" spans="1:121" s="87" customForma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s="37"/>
      <c r="BL146" s="37"/>
      <c r="BM146" s="37"/>
      <c r="BN146" s="37"/>
      <c r="BO146" s="37"/>
      <c r="BP146" s="37"/>
      <c r="BQ146" s="37"/>
      <c r="BR146" s="37"/>
      <c r="BS146" s="37"/>
      <c r="BT146" s="37"/>
      <c r="BU146" s="37"/>
      <c r="BV146" s="37"/>
      <c r="BW146" s="37"/>
      <c r="BX146" s="37"/>
      <c r="BY146" s="37"/>
      <c r="BZ146" s="37"/>
      <c r="CA146" s="37"/>
      <c r="CB146" s="37"/>
      <c r="CC146" s="37"/>
      <c r="CD146" s="37"/>
      <c r="CE146" s="37"/>
      <c r="CF146" s="37"/>
      <c r="CG146" s="37"/>
      <c r="CH146" s="37"/>
      <c r="CI146" s="37"/>
      <c r="CJ146" s="37"/>
      <c r="CK146" s="37"/>
      <c r="CL146" s="37"/>
      <c r="CM146" s="37"/>
      <c r="CN146" s="37"/>
      <c r="CO146" s="37"/>
      <c r="CP146" s="37"/>
      <c r="CQ146" s="37"/>
      <c r="CR146" s="37"/>
      <c r="CS146" s="37"/>
      <c r="CT146" s="37"/>
      <c r="CU146" s="37"/>
      <c r="CV146" s="37"/>
      <c r="CW146" s="37"/>
      <c r="CX146" s="37"/>
      <c r="CY146" s="37"/>
      <c r="CZ146" s="37"/>
      <c r="DA146" s="37"/>
      <c r="DB146" s="37"/>
      <c r="DC146" s="37"/>
      <c r="DD146" s="37"/>
      <c r="DE146" s="37"/>
      <c r="DF146" s="37"/>
      <c r="DG146" s="37"/>
      <c r="DH146" s="37"/>
      <c r="DI146" s="37"/>
      <c r="DJ146" s="37"/>
      <c r="DK146" s="37"/>
      <c r="DL146" s="37"/>
      <c r="DM146" s="37"/>
      <c r="DN146" s="37"/>
      <c r="DO146" s="37"/>
      <c r="DP146" s="37"/>
      <c r="DQ146" s="37"/>
    </row>
    <row r="147" spans="1:121" s="87" customForma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s="37"/>
      <c r="BL147" s="37"/>
      <c r="BM147" s="37"/>
      <c r="BN147" s="37"/>
      <c r="BO147" s="37"/>
      <c r="BP147" s="37"/>
      <c r="BQ147" s="37"/>
      <c r="BR147" s="37"/>
      <c r="BS147" s="37"/>
      <c r="BT147" s="37"/>
      <c r="BU147" s="37"/>
      <c r="BV147" s="37"/>
      <c r="BW147" s="37"/>
      <c r="BX147" s="37"/>
      <c r="BY147" s="37"/>
      <c r="BZ147" s="37"/>
      <c r="CA147" s="37"/>
      <c r="CB147" s="37"/>
      <c r="CC147" s="37"/>
      <c r="CD147" s="37"/>
      <c r="CE147" s="37"/>
      <c r="CF147" s="37"/>
      <c r="CG147" s="37"/>
      <c r="CH147" s="37"/>
      <c r="CI147" s="37"/>
      <c r="CJ147" s="37"/>
      <c r="CK147" s="37"/>
      <c r="CL147" s="37"/>
      <c r="CM147" s="37"/>
      <c r="CN147" s="37"/>
      <c r="CO147" s="37"/>
      <c r="CP147" s="37"/>
      <c r="CQ147" s="37"/>
      <c r="CR147" s="37"/>
      <c r="CS147" s="37"/>
      <c r="CT147" s="37"/>
      <c r="CU147" s="37"/>
      <c r="CV147" s="37"/>
      <c r="CW147" s="37"/>
      <c r="CX147" s="37"/>
      <c r="CY147" s="37"/>
      <c r="CZ147" s="37"/>
      <c r="DA147" s="37"/>
      <c r="DB147" s="37"/>
      <c r="DC147" s="37"/>
      <c r="DD147" s="37"/>
      <c r="DE147" s="37"/>
      <c r="DF147" s="37"/>
      <c r="DG147" s="37"/>
      <c r="DH147" s="37"/>
      <c r="DI147" s="37"/>
      <c r="DJ147" s="37"/>
      <c r="DK147" s="37"/>
      <c r="DL147" s="37"/>
      <c r="DM147" s="37"/>
      <c r="DN147" s="37"/>
      <c r="DO147" s="37"/>
      <c r="DP147" s="37"/>
      <c r="DQ147" s="37"/>
    </row>
    <row r="148" spans="1:121" s="87" customForma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s="37"/>
      <c r="BL148" s="37"/>
      <c r="BM148" s="37"/>
      <c r="BN148" s="37"/>
      <c r="BO148" s="37"/>
      <c r="BP148" s="37"/>
      <c r="BQ148" s="37"/>
      <c r="BR148" s="37"/>
      <c r="BS148" s="37"/>
      <c r="BT148" s="37"/>
      <c r="BU148" s="37"/>
      <c r="BV148" s="37"/>
      <c r="BW148" s="37"/>
      <c r="BX148" s="37"/>
      <c r="BY148" s="37"/>
      <c r="BZ148" s="37"/>
      <c r="CA148" s="37"/>
      <c r="CB148" s="37"/>
      <c r="CC148" s="37"/>
      <c r="CD148" s="37"/>
      <c r="CE148" s="37"/>
      <c r="CF148" s="37"/>
      <c r="CG148" s="37"/>
      <c r="CH148" s="37"/>
      <c r="CI148" s="37"/>
      <c r="CJ148" s="37"/>
      <c r="CK148" s="37"/>
      <c r="CL148" s="37"/>
      <c r="CM148" s="37"/>
      <c r="CN148" s="37"/>
      <c r="CO148" s="37"/>
      <c r="CP148" s="37"/>
      <c r="CQ148" s="37"/>
      <c r="CR148" s="37"/>
      <c r="CS148" s="37"/>
      <c r="CT148" s="37"/>
      <c r="CU148" s="37"/>
      <c r="CV148" s="37"/>
      <c r="CW148" s="37"/>
      <c r="CX148" s="37"/>
      <c r="CY148" s="37"/>
      <c r="CZ148" s="37"/>
      <c r="DA148" s="37"/>
      <c r="DB148" s="37"/>
      <c r="DC148" s="37"/>
      <c r="DD148" s="37"/>
      <c r="DE148" s="37"/>
      <c r="DF148" s="37"/>
      <c r="DG148" s="37"/>
      <c r="DH148" s="37"/>
      <c r="DI148" s="37"/>
      <c r="DJ148" s="37"/>
      <c r="DK148" s="37"/>
      <c r="DL148" s="37"/>
      <c r="DM148" s="37"/>
      <c r="DN148" s="37"/>
      <c r="DO148" s="37"/>
      <c r="DP148" s="37"/>
      <c r="DQ148" s="37"/>
    </row>
    <row r="149" spans="1:121" s="87" customForma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s="37"/>
      <c r="BL149" s="37"/>
      <c r="BM149" s="37"/>
      <c r="BN149" s="37"/>
      <c r="BO149" s="37"/>
      <c r="BP149" s="37"/>
      <c r="BQ149" s="37"/>
      <c r="BR149" s="37"/>
      <c r="BS149" s="37"/>
      <c r="BT149" s="37"/>
      <c r="BU149" s="37"/>
      <c r="BV149" s="37"/>
      <c r="BW149" s="37"/>
      <c r="BX149" s="37"/>
      <c r="BY149" s="37"/>
      <c r="BZ149" s="37"/>
      <c r="CA149" s="37"/>
      <c r="CB149" s="37"/>
      <c r="CC149" s="37"/>
      <c r="CD149" s="37"/>
      <c r="CE149" s="37"/>
      <c r="CF149" s="37"/>
      <c r="CG149" s="37"/>
      <c r="CH149" s="37"/>
      <c r="CI149" s="37"/>
      <c r="CJ149" s="37"/>
      <c r="CK149" s="37"/>
      <c r="CL149" s="37"/>
      <c r="CM149" s="37"/>
      <c r="CN149" s="37"/>
      <c r="CO149" s="37"/>
      <c r="CP149" s="37"/>
      <c r="CQ149" s="37"/>
      <c r="CR149" s="37"/>
      <c r="CS149" s="37"/>
      <c r="CT149" s="37"/>
      <c r="CU149" s="37"/>
      <c r="CV149" s="37"/>
      <c r="CW149" s="37"/>
      <c r="CX149" s="37"/>
      <c r="CY149" s="37"/>
      <c r="CZ149" s="37"/>
      <c r="DA149" s="37"/>
      <c r="DB149" s="37"/>
      <c r="DC149" s="37"/>
      <c r="DD149" s="37"/>
      <c r="DE149" s="37"/>
      <c r="DF149" s="37"/>
      <c r="DG149" s="37"/>
      <c r="DH149" s="37"/>
      <c r="DI149" s="37"/>
      <c r="DJ149" s="37"/>
      <c r="DK149" s="37"/>
      <c r="DL149" s="37"/>
      <c r="DM149" s="37"/>
      <c r="DN149" s="37"/>
      <c r="DO149" s="37"/>
      <c r="DP149" s="37"/>
      <c r="DQ149" s="37"/>
    </row>
    <row r="150" spans="1:121" s="87" customForma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s="37"/>
      <c r="BL150" s="37"/>
      <c r="BM150" s="37"/>
      <c r="BN150" s="37"/>
      <c r="BO150" s="37"/>
      <c r="BP150" s="37"/>
      <c r="BQ150" s="37"/>
      <c r="BR150" s="37"/>
      <c r="BS150" s="37"/>
      <c r="BT150" s="37"/>
      <c r="BU150" s="37"/>
      <c r="BV150" s="37"/>
      <c r="BW150" s="37"/>
      <c r="BX150" s="37"/>
      <c r="BY150" s="37"/>
      <c r="BZ150" s="37"/>
      <c r="CA150" s="37"/>
      <c r="CB150" s="37"/>
      <c r="CC150" s="37"/>
      <c r="CD150" s="37"/>
      <c r="CE150" s="37"/>
      <c r="CF150" s="37"/>
      <c r="CG150" s="37"/>
      <c r="CH150" s="37"/>
      <c r="CI150" s="37"/>
      <c r="CJ150" s="37"/>
      <c r="CK150" s="37"/>
      <c r="CL150" s="37"/>
      <c r="CM150" s="37"/>
      <c r="CN150" s="37"/>
      <c r="CO150" s="37"/>
      <c r="CP150" s="37"/>
      <c r="CQ150" s="37"/>
      <c r="CR150" s="37"/>
      <c r="CS150" s="37"/>
      <c r="CT150" s="37"/>
      <c r="CU150" s="37"/>
      <c r="CV150" s="37"/>
      <c r="CW150" s="37"/>
      <c r="CX150" s="37"/>
      <c r="CY150" s="37"/>
      <c r="CZ150" s="37"/>
      <c r="DA150" s="37"/>
      <c r="DB150" s="37"/>
      <c r="DC150" s="37"/>
      <c r="DD150" s="37"/>
      <c r="DE150" s="37"/>
      <c r="DF150" s="37"/>
      <c r="DG150" s="37"/>
      <c r="DH150" s="37"/>
      <c r="DI150" s="37"/>
      <c r="DJ150" s="37"/>
      <c r="DK150" s="37"/>
      <c r="DL150" s="37"/>
      <c r="DM150" s="37"/>
      <c r="DN150" s="37"/>
      <c r="DO150" s="37"/>
      <c r="DP150" s="37"/>
      <c r="DQ150" s="37"/>
    </row>
    <row r="151" spans="1:121" s="87" customForma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s="37"/>
      <c r="BL151" s="37"/>
      <c r="BM151" s="37"/>
      <c r="BN151" s="37"/>
      <c r="BO151" s="37"/>
      <c r="BP151" s="37"/>
      <c r="BQ151" s="37"/>
      <c r="BR151" s="37"/>
      <c r="BS151" s="37"/>
      <c r="BT151" s="37"/>
      <c r="BU151" s="37"/>
      <c r="BV151" s="37"/>
      <c r="BW151" s="37"/>
      <c r="BX151" s="37"/>
      <c r="BY151" s="37"/>
      <c r="BZ151" s="37"/>
      <c r="CA151" s="37"/>
      <c r="CB151" s="37"/>
      <c r="CC151" s="37"/>
      <c r="CD151" s="37"/>
      <c r="CE151" s="37"/>
      <c r="CF151" s="37"/>
      <c r="CG151" s="37"/>
      <c r="CH151" s="37"/>
      <c r="CI151" s="37"/>
      <c r="CJ151" s="37"/>
      <c r="CK151" s="37"/>
      <c r="CL151" s="37"/>
      <c r="CM151" s="37"/>
      <c r="CN151" s="37"/>
      <c r="CO151" s="37"/>
      <c r="CP151" s="37"/>
      <c r="CQ151" s="37"/>
      <c r="CR151" s="37"/>
      <c r="CS151" s="37"/>
      <c r="CT151" s="37"/>
      <c r="CU151" s="37"/>
      <c r="CV151" s="37"/>
      <c r="CW151" s="37"/>
      <c r="CX151" s="37"/>
      <c r="CY151" s="37"/>
      <c r="CZ151" s="37"/>
      <c r="DA151" s="37"/>
      <c r="DB151" s="37"/>
      <c r="DC151" s="37"/>
      <c r="DD151" s="37"/>
      <c r="DE151" s="37"/>
      <c r="DF151" s="37"/>
      <c r="DG151" s="37"/>
      <c r="DH151" s="37"/>
      <c r="DI151" s="37"/>
      <c r="DJ151" s="37"/>
      <c r="DK151" s="37"/>
      <c r="DL151" s="37"/>
      <c r="DM151" s="37"/>
      <c r="DN151" s="37"/>
      <c r="DO151" s="37"/>
      <c r="DP151" s="37"/>
      <c r="DQ151" s="37"/>
    </row>
    <row r="152" spans="1:121" s="87" customForma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s="37"/>
      <c r="BL152" s="37"/>
      <c r="BM152" s="37"/>
      <c r="BN152" s="37"/>
      <c r="BO152" s="37"/>
      <c r="BP152" s="37"/>
      <c r="BQ152" s="37"/>
      <c r="BR152" s="37"/>
      <c r="BS152" s="37"/>
      <c r="BT152" s="37"/>
      <c r="BU152" s="37"/>
      <c r="BV152" s="37"/>
      <c r="BW152" s="37"/>
      <c r="BX152" s="37"/>
      <c r="BY152" s="37"/>
      <c r="BZ152" s="37"/>
      <c r="CA152" s="37"/>
      <c r="CB152" s="37"/>
      <c r="CC152" s="37"/>
      <c r="CD152" s="37"/>
      <c r="CE152" s="37"/>
      <c r="CF152" s="37"/>
      <c r="CG152" s="37"/>
      <c r="CH152" s="37"/>
      <c r="CI152" s="37"/>
      <c r="CJ152" s="37"/>
      <c r="CK152" s="37"/>
      <c r="CL152" s="37"/>
      <c r="CM152" s="37"/>
      <c r="CN152" s="37"/>
      <c r="CO152" s="37"/>
      <c r="CP152" s="37"/>
      <c r="CQ152" s="37"/>
      <c r="CR152" s="37"/>
      <c r="CS152" s="37"/>
      <c r="CT152" s="37"/>
      <c r="CU152" s="37"/>
      <c r="CV152" s="37"/>
      <c r="CW152" s="37"/>
      <c r="CX152" s="37"/>
      <c r="CY152" s="37"/>
      <c r="CZ152" s="37"/>
      <c r="DA152" s="37"/>
      <c r="DB152" s="37"/>
      <c r="DC152" s="37"/>
      <c r="DD152" s="37"/>
      <c r="DE152" s="37"/>
      <c r="DF152" s="37"/>
      <c r="DG152" s="37"/>
      <c r="DH152" s="37"/>
      <c r="DI152" s="37"/>
      <c r="DJ152" s="37"/>
      <c r="DK152" s="37"/>
      <c r="DL152" s="37"/>
      <c r="DM152" s="37"/>
      <c r="DN152" s="37"/>
      <c r="DO152" s="37"/>
      <c r="DP152" s="37"/>
      <c r="DQ152" s="37"/>
    </row>
    <row r="153" spans="1:121" s="87" customForma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s="37"/>
      <c r="BL153" s="37"/>
      <c r="BM153" s="37"/>
      <c r="BN153" s="37"/>
      <c r="BO153" s="37"/>
      <c r="BP153" s="37"/>
      <c r="BQ153" s="37"/>
      <c r="BR153" s="37"/>
      <c r="BS153" s="37"/>
      <c r="BT153" s="37"/>
      <c r="BU153" s="37"/>
      <c r="BV153" s="37"/>
      <c r="BW153" s="37"/>
      <c r="BX153" s="37"/>
      <c r="BY153" s="37"/>
      <c r="BZ153" s="37"/>
      <c r="CA153" s="37"/>
      <c r="CB153" s="37"/>
      <c r="CC153" s="37"/>
      <c r="CD153" s="37"/>
      <c r="CE153" s="37"/>
      <c r="CF153" s="37"/>
      <c r="CG153" s="37"/>
      <c r="CH153" s="37"/>
      <c r="CI153" s="37"/>
      <c r="CJ153" s="37"/>
      <c r="CK153" s="37"/>
      <c r="CL153" s="37"/>
      <c r="CM153" s="37"/>
      <c r="CN153" s="37"/>
      <c r="CO153" s="37"/>
      <c r="CP153" s="37"/>
      <c r="CQ153" s="37"/>
      <c r="CR153" s="37"/>
      <c r="CS153" s="37"/>
      <c r="CT153" s="37"/>
      <c r="CU153" s="37"/>
      <c r="CV153" s="37"/>
      <c r="CW153" s="37"/>
      <c r="CX153" s="37"/>
      <c r="CY153" s="37"/>
      <c r="CZ153" s="37"/>
      <c r="DA153" s="37"/>
      <c r="DB153" s="37"/>
      <c r="DC153" s="37"/>
      <c r="DD153" s="37"/>
      <c r="DE153" s="37"/>
      <c r="DF153" s="37"/>
      <c r="DG153" s="37"/>
      <c r="DH153" s="37"/>
      <c r="DI153" s="37"/>
      <c r="DJ153" s="37"/>
      <c r="DK153" s="37"/>
      <c r="DL153" s="37"/>
      <c r="DM153" s="37"/>
      <c r="DN153" s="37"/>
      <c r="DO153" s="37"/>
      <c r="DP153" s="37"/>
      <c r="DQ153" s="37"/>
    </row>
    <row r="154" spans="1:121" s="87" customForma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s="37"/>
      <c r="BL154" s="37"/>
      <c r="BM154" s="37"/>
      <c r="BN154" s="37"/>
      <c r="BO154" s="37"/>
      <c r="BP154" s="37"/>
      <c r="BQ154" s="37"/>
      <c r="BR154" s="37"/>
      <c r="BS154" s="37"/>
      <c r="BT154" s="37"/>
      <c r="BU154" s="37"/>
      <c r="BV154" s="37"/>
      <c r="BW154" s="37"/>
      <c r="BX154" s="37"/>
      <c r="BY154" s="37"/>
      <c r="BZ154" s="37"/>
      <c r="CA154" s="37"/>
      <c r="CB154" s="37"/>
      <c r="CC154" s="37"/>
      <c r="CD154" s="37"/>
      <c r="CE154" s="37"/>
      <c r="CF154" s="37"/>
      <c r="CG154" s="37"/>
      <c r="CH154" s="37"/>
      <c r="CI154" s="37"/>
      <c r="CJ154" s="37"/>
      <c r="CK154" s="37"/>
      <c r="CL154" s="37"/>
      <c r="CM154" s="37"/>
      <c r="CN154" s="37"/>
      <c r="CO154" s="37"/>
      <c r="CP154" s="37"/>
      <c r="CQ154" s="37"/>
      <c r="CR154" s="37"/>
      <c r="CS154" s="37"/>
      <c r="CT154" s="37"/>
      <c r="CU154" s="37"/>
      <c r="CV154" s="37"/>
      <c r="CW154" s="37"/>
      <c r="CX154" s="37"/>
      <c r="CY154" s="37"/>
      <c r="CZ154" s="37"/>
      <c r="DA154" s="37"/>
      <c r="DB154" s="37"/>
      <c r="DC154" s="37"/>
      <c r="DD154" s="37"/>
      <c r="DE154" s="37"/>
      <c r="DF154" s="37"/>
      <c r="DG154" s="37"/>
      <c r="DH154" s="37"/>
      <c r="DI154" s="37"/>
      <c r="DJ154" s="37"/>
      <c r="DK154" s="37"/>
      <c r="DL154" s="37"/>
      <c r="DM154" s="37"/>
      <c r="DN154" s="37"/>
      <c r="DO154" s="37"/>
      <c r="DP154" s="37"/>
      <c r="DQ154" s="37"/>
    </row>
    <row r="155" spans="1:121" s="87" customForma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s="37"/>
      <c r="BL155" s="37"/>
      <c r="BM155" s="37"/>
      <c r="BN155" s="37"/>
      <c r="BO155" s="37"/>
      <c r="BP155" s="37"/>
      <c r="BQ155" s="37"/>
      <c r="BR155" s="37"/>
      <c r="BS155" s="37"/>
      <c r="BT155" s="37"/>
      <c r="BU155" s="37"/>
      <c r="BV155" s="37"/>
      <c r="BW155" s="37"/>
      <c r="BX155" s="37"/>
      <c r="BY155" s="37"/>
      <c r="BZ155" s="37"/>
      <c r="CA155" s="37"/>
      <c r="CB155" s="37"/>
      <c r="CC155" s="37"/>
      <c r="CD155" s="37"/>
      <c r="CE155" s="37"/>
      <c r="CF155" s="37"/>
      <c r="CG155" s="37"/>
      <c r="CH155" s="37"/>
      <c r="CI155" s="37"/>
      <c r="CJ155" s="37"/>
      <c r="CK155" s="37"/>
      <c r="CL155" s="37"/>
      <c r="CM155" s="37"/>
      <c r="CN155" s="37"/>
      <c r="CO155" s="37"/>
      <c r="CP155" s="37"/>
      <c r="CQ155" s="37"/>
      <c r="CR155" s="37"/>
      <c r="CS155" s="37"/>
      <c r="CT155" s="37"/>
      <c r="CU155" s="37"/>
      <c r="CV155" s="37"/>
      <c r="CW155" s="37"/>
      <c r="CX155" s="37"/>
      <c r="CY155" s="37"/>
      <c r="CZ155" s="37"/>
      <c r="DA155" s="37"/>
      <c r="DB155" s="37"/>
      <c r="DC155" s="37"/>
      <c r="DD155" s="37"/>
      <c r="DE155" s="37"/>
      <c r="DF155" s="37"/>
      <c r="DG155" s="37"/>
      <c r="DH155" s="37"/>
      <c r="DI155" s="37"/>
      <c r="DJ155" s="37"/>
      <c r="DK155" s="37"/>
      <c r="DL155" s="37"/>
      <c r="DM155" s="37"/>
      <c r="DN155" s="37"/>
      <c r="DO155" s="37"/>
      <c r="DP155" s="37"/>
      <c r="DQ155" s="37"/>
    </row>
    <row r="156" spans="1:121" s="87" customForma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s="37"/>
      <c r="BL156" s="37"/>
      <c r="BM156" s="37"/>
      <c r="BN156" s="37"/>
      <c r="BO156" s="37"/>
      <c r="BP156" s="37"/>
      <c r="BQ156" s="37"/>
      <c r="BR156" s="37"/>
      <c r="BS156" s="37"/>
      <c r="BT156" s="37"/>
      <c r="BU156" s="37"/>
      <c r="BV156" s="37"/>
      <c r="BW156" s="37"/>
      <c r="BX156" s="37"/>
      <c r="BY156" s="37"/>
      <c r="BZ156" s="37"/>
      <c r="CA156" s="37"/>
      <c r="CB156" s="37"/>
      <c r="CC156" s="37"/>
      <c r="CD156" s="37"/>
      <c r="CE156" s="37"/>
      <c r="CF156" s="37"/>
      <c r="CG156" s="37"/>
      <c r="CH156" s="37"/>
      <c r="CI156" s="37"/>
      <c r="CJ156" s="37"/>
      <c r="CK156" s="37"/>
      <c r="CL156" s="37"/>
      <c r="CM156" s="37"/>
      <c r="CN156" s="37"/>
      <c r="CO156" s="37"/>
      <c r="CP156" s="37"/>
      <c r="CQ156" s="37"/>
      <c r="CR156" s="37"/>
      <c r="CS156" s="37"/>
      <c r="CT156" s="37"/>
      <c r="CU156" s="37"/>
      <c r="CV156" s="37"/>
      <c r="CW156" s="37"/>
      <c r="CX156" s="37"/>
      <c r="CY156" s="37"/>
      <c r="CZ156" s="37"/>
      <c r="DA156" s="37"/>
      <c r="DB156" s="37"/>
      <c r="DC156" s="37"/>
      <c r="DD156" s="37"/>
      <c r="DE156" s="37"/>
      <c r="DF156" s="37"/>
      <c r="DG156" s="37"/>
      <c r="DH156" s="37"/>
      <c r="DI156" s="37"/>
      <c r="DJ156" s="37"/>
      <c r="DK156" s="37"/>
      <c r="DL156" s="37"/>
      <c r="DM156" s="37"/>
      <c r="DN156" s="37"/>
      <c r="DO156" s="37"/>
      <c r="DP156" s="37"/>
      <c r="DQ156" s="37"/>
    </row>
    <row r="157" spans="1:121" s="87" customForma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s="37"/>
      <c r="BL157" s="37"/>
      <c r="BM157" s="37"/>
      <c r="BN157" s="37"/>
      <c r="BO157" s="37"/>
      <c r="BP157" s="37"/>
      <c r="BQ157" s="37"/>
      <c r="BR157" s="37"/>
      <c r="BS157" s="37"/>
      <c r="BT157" s="37"/>
      <c r="BU157" s="37"/>
      <c r="BV157" s="37"/>
      <c r="BW157" s="37"/>
      <c r="BX157" s="37"/>
      <c r="BY157" s="37"/>
      <c r="BZ157" s="37"/>
      <c r="CA157" s="37"/>
      <c r="CB157" s="37"/>
      <c r="CC157" s="37"/>
      <c r="CD157" s="37"/>
      <c r="CE157" s="37"/>
      <c r="CF157" s="37"/>
      <c r="CG157" s="37"/>
      <c r="CH157" s="37"/>
      <c r="CI157" s="37"/>
      <c r="CJ157" s="37"/>
      <c r="CK157" s="37"/>
      <c r="CL157" s="37"/>
      <c r="CM157" s="37"/>
      <c r="CN157" s="37"/>
      <c r="CO157" s="37"/>
      <c r="CP157" s="37"/>
      <c r="CQ157" s="37"/>
      <c r="CR157" s="37"/>
      <c r="CS157" s="37"/>
      <c r="CT157" s="37"/>
      <c r="CU157" s="37"/>
      <c r="CV157" s="37"/>
      <c r="CW157" s="37"/>
      <c r="CX157" s="37"/>
      <c r="CY157" s="37"/>
      <c r="CZ157" s="37"/>
      <c r="DA157" s="37"/>
      <c r="DB157" s="37"/>
      <c r="DC157" s="37"/>
      <c r="DD157" s="37"/>
      <c r="DE157" s="37"/>
      <c r="DF157" s="37"/>
      <c r="DG157" s="37"/>
      <c r="DH157" s="37"/>
      <c r="DI157" s="37"/>
      <c r="DJ157" s="37"/>
      <c r="DK157" s="37"/>
      <c r="DL157" s="37"/>
      <c r="DM157" s="37"/>
      <c r="DN157" s="37"/>
      <c r="DO157" s="37"/>
      <c r="DP157" s="37"/>
      <c r="DQ157" s="37"/>
    </row>
    <row r="158" spans="1:121" s="87" customForma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s="37"/>
      <c r="BL158" s="37"/>
      <c r="BM158" s="37"/>
      <c r="BN158" s="37"/>
      <c r="BO158" s="37"/>
      <c r="BP158" s="37"/>
      <c r="BQ158" s="37"/>
      <c r="BR158" s="37"/>
      <c r="BS158" s="37"/>
      <c r="BT158" s="37"/>
      <c r="BU158" s="37"/>
      <c r="BV158" s="37"/>
      <c r="BW158" s="37"/>
      <c r="BX158" s="37"/>
      <c r="BY158" s="37"/>
      <c r="BZ158" s="37"/>
      <c r="CA158" s="37"/>
      <c r="CB158" s="37"/>
      <c r="CC158" s="37"/>
      <c r="CD158" s="37"/>
      <c r="CE158" s="37"/>
      <c r="CF158" s="37"/>
      <c r="CG158" s="37"/>
      <c r="CH158" s="37"/>
      <c r="CI158" s="37"/>
      <c r="CJ158" s="37"/>
      <c r="CK158" s="37"/>
      <c r="CL158" s="37"/>
      <c r="CM158" s="37"/>
      <c r="CN158" s="37"/>
      <c r="CO158" s="37"/>
      <c r="CP158" s="37"/>
      <c r="CQ158" s="37"/>
      <c r="CR158" s="37"/>
      <c r="CS158" s="37"/>
      <c r="CT158" s="37"/>
      <c r="CU158" s="37"/>
      <c r="CV158" s="37"/>
      <c r="CW158" s="37"/>
      <c r="CX158" s="37"/>
      <c r="CY158" s="37"/>
      <c r="CZ158" s="37"/>
      <c r="DA158" s="37"/>
      <c r="DB158" s="37"/>
      <c r="DC158" s="37"/>
      <c r="DD158" s="37"/>
      <c r="DE158" s="37"/>
      <c r="DF158" s="37"/>
      <c r="DG158" s="37"/>
      <c r="DH158" s="37"/>
      <c r="DI158" s="37"/>
      <c r="DJ158" s="37"/>
      <c r="DK158" s="37"/>
      <c r="DL158" s="37"/>
      <c r="DM158" s="37"/>
      <c r="DN158" s="37"/>
      <c r="DO158" s="37"/>
      <c r="DP158" s="37"/>
      <c r="DQ158" s="37"/>
    </row>
    <row r="159" spans="1:121" s="87" customForma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s="37"/>
      <c r="BL159" s="37"/>
      <c r="BM159" s="37"/>
      <c r="BN159" s="37"/>
      <c r="BO159" s="37"/>
      <c r="BP159" s="37"/>
      <c r="BQ159" s="37"/>
      <c r="BR159" s="37"/>
      <c r="BS159" s="37"/>
      <c r="BT159" s="37"/>
      <c r="BU159" s="37"/>
      <c r="BV159" s="37"/>
      <c r="BW159" s="37"/>
      <c r="BX159" s="37"/>
      <c r="BY159" s="37"/>
      <c r="BZ159" s="37"/>
      <c r="CA159" s="37"/>
      <c r="CB159" s="37"/>
      <c r="CC159" s="37"/>
      <c r="CD159" s="37"/>
      <c r="CE159" s="37"/>
      <c r="CF159" s="37"/>
      <c r="CG159" s="37"/>
      <c r="CH159" s="37"/>
      <c r="CI159" s="37"/>
      <c r="CJ159" s="37"/>
      <c r="CK159" s="37"/>
      <c r="CL159" s="37"/>
      <c r="CM159" s="37"/>
      <c r="CN159" s="37"/>
      <c r="CO159" s="37"/>
      <c r="CP159" s="37"/>
      <c r="CQ159" s="37"/>
      <c r="CR159" s="37"/>
      <c r="CS159" s="37"/>
      <c r="CT159" s="37"/>
      <c r="CU159" s="37"/>
      <c r="CV159" s="37"/>
      <c r="CW159" s="37"/>
      <c r="CX159" s="37"/>
      <c r="CY159" s="37"/>
      <c r="CZ159" s="37"/>
      <c r="DA159" s="37"/>
      <c r="DB159" s="37"/>
      <c r="DC159" s="37"/>
      <c r="DD159" s="37"/>
      <c r="DE159" s="37"/>
      <c r="DF159" s="37"/>
      <c r="DG159" s="37"/>
      <c r="DH159" s="37"/>
      <c r="DI159" s="37"/>
      <c r="DJ159" s="37"/>
      <c r="DK159" s="37"/>
      <c r="DL159" s="37"/>
      <c r="DM159" s="37"/>
      <c r="DN159" s="37"/>
      <c r="DO159" s="37"/>
      <c r="DP159" s="37"/>
      <c r="DQ159" s="37"/>
    </row>
    <row r="160" spans="1:121" s="87" customForma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s="37"/>
      <c r="BL160" s="37"/>
      <c r="BM160" s="37"/>
      <c r="BN160" s="37"/>
      <c r="BO160" s="37"/>
      <c r="BP160" s="37"/>
      <c r="BQ160" s="37"/>
      <c r="BR160" s="37"/>
      <c r="BS160" s="37"/>
      <c r="BT160" s="37"/>
      <c r="BU160" s="37"/>
      <c r="BV160" s="37"/>
      <c r="BW160" s="37"/>
      <c r="BX160" s="37"/>
      <c r="BY160" s="37"/>
      <c r="BZ160" s="37"/>
      <c r="CA160" s="37"/>
      <c r="CB160" s="37"/>
      <c r="CC160" s="37"/>
      <c r="CD160" s="37"/>
      <c r="CE160" s="37"/>
      <c r="CF160" s="37"/>
      <c r="CG160" s="37"/>
      <c r="CH160" s="37"/>
      <c r="CI160" s="37"/>
      <c r="CJ160" s="37"/>
      <c r="CK160" s="37"/>
      <c r="CL160" s="37"/>
      <c r="CM160" s="37"/>
      <c r="CN160" s="37"/>
      <c r="CO160" s="37"/>
      <c r="CP160" s="37"/>
      <c r="CQ160" s="37"/>
      <c r="CR160" s="37"/>
      <c r="CS160" s="37"/>
      <c r="CT160" s="37"/>
      <c r="CU160" s="37"/>
      <c r="CV160" s="37"/>
      <c r="CW160" s="37"/>
      <c r="CX160" s="37"/>
      <c r="CY160" s="37"/>
      <c r="CZ160" s="37"/>
      <c r="DA160" s="37"/>
      <c r="DB160" s="37"/>
      <c r="DC160" s="37"/>
      <c r="DD160" s="37"/>
      <c r="DE160" s="37"/>
      <c r="DF160" s="37"/>
      <c r="DG160" s="37"/>
      <c r="DH160" s="37"/>
      <c r="DI160" s="37"/>
      <c r="DJ160" s="37"/>
      <c r="DK160" s="37"/>
      <c r="DL160" s="37"/>
      <c r="DM160" s="37"/>
      <c r="DN160" s="37"/>
      <c r="DO160" s="37"/>
      <c r="DP160" s="37"/>
      <c r="DQ160" s="37"/>
    </row>
    <row r="161" spans="1:121" s="87" customForma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s="37"/>
      <c r="BL161" s="37"/>
      <c r="BM161" s="37"/>
      <c r="BN161" s="37"/>
      <c r="BO161" s="37"/>
      <c r="BP161" s="37"/>
      <c r="BQ161" s="37"/>
      <c r="BR161" s="37"/>
      <c r="BS161" s="37"/>
      <c r="BT161" s="37"/>
      <c r="BU161" s="37"/>
      <c r="BV161" s="37"/>
      <c r="BW161" s="37"/>
      <c r="BX161" s="37"/>
      <c r="BY161" s="37"/>
      <c r="BZ161" s="37"/>
      <c r="CA161" s="37"/>
      <c r="CB161" s="37"/>
      <c r="CC161" s="37"/>
      <c r="CD161" s="37"/>
      <c r="CE161" s="37"/>
      <c r="CF161" s="37"/>
      <c r="CG161" s="37"/>
      <c r="CH161" s="37"/>
      <c r="CI161" s="37"/>
      <c r="CJ161" s="37"/>
      <c r="CK161" s="37"/>
      <c r="CL161" s="37"/>
      <c r="CM161" s="37"/>
      <c r="CN161" s="37"/>
      <c r="CO161" s="37"/>
      <c r="CP161" s="37"/>
      <c r="CQ161" s="37"/>
      <c r="CR161" s="37"/>
      <c r="CS161" s="37"/>
      <c r="CT161" s="37"/>
      <c r="CU161" s="37"/>
      <c r="CV161" s="37"/>
      <c r="CW161" s="37"/>
      <c r="CX161" s="37"/>
      <c r="CY161" s="37"/>
      <c r="CZ161" s="37"/>
      <c r="DA161" s="37"/>
      <c r="DB161" s="37"/>
      <c r="DC161" s="37"/>
      <c r="DD161" s="37"/>
      <c r="DE161" s="37"/>
      <c r="DF161" s="37"/>
      <c r="DG161" s="37"/>
      <c r="DH161" s="37"/>
      <c r="DI161" s="37"/>
      <c r="DJ161" s="37"/>
      <c r="DK161" s="37"/>
      <c r="DL161" s="37"/>
      <c r="DM161" s="37"/>
      <c r="DN161" s="37"/>
      <c r="DO161" s="37"/>
      <c r="DP161" s="37"/>
      <c r="DQ161" s="37"/>
    </row>
    <row r="162" spans="1:121" s="87" customForma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s="37"/>
      <c r="BL162" s="37"/>
      <c r="BM162" s="37"/>
      <c r="BN162" s="37"/>
      <c r="BO162" s="37"/>
      <c r="BP162" s="37"/>
      <c r="BQ162" s="37"/>
      <c r="BR162" s="37"/>
      <c r="BS162" s="37"/>
      <c r="BT162" s="37"/>
      <c r="BU162" s="37"/>
      <c r="BV162" s="37"/>
      <c r="BW162" s="37"/>
      <c r="BX162" s="37"/>
      <c r="BY162" s="37"/>
      <c r="BZ162" s="37"/>
      <c r="CA162" s="37"/>
      <c r="CB162" s="37"/>
      <c r="CC162" s="37"/>
      <c r="CD162" s="37"/>
      <c r="CE162" s="37"/>
      <c r="CF162" s="37"/>
      <c r="CG162" s="37"/>
      <c r="CH162" s="37"/>
      <c r="CI162" s="37"/>
      <c r="CJ162" s="37"/>
      <c r="CK162" s="37"/>
      <c r="CL162" s="37"/>
      <c r="CM162" s="37"/>
      <c r="CN162" s="37"/>
      <c r="CO162" s="37"/>
      <c r="CP162" s="37"/>
      <c r="CQ162" s="37"/>
      <c r="CR162" s="37"/>
      <c r="CS162" s="37"/>
      <c r="CT162" s="37"/>
      <c r="CU162" s="37"/>
      <c r="CV162" s="37"/>
      <c r="CW162" s="37"/>
      <c r="CX162" s="37"/>
      <c r="CY162" s="37"/>
      <c r="CZ162" s="37"/>
      <c r="DA162" s="37"/>
      <c r="DB162" s="37"/>
      <c r="DC162" s="37"/>
      <c r="DD162" s="37"/>
      <c r="DE162" s="37"/>
      <c r="DF162" s="37"/>
      <c r="DG162" s="37"/>
      <c r="DH162" s="37"/>
      <c r="DI162" s="37"/>
      <c r="DJ162" s="37"/>
      <c r="DK162" s="37"/>
      <c r="DL162" s="37"/>
      <c r="DM162" s="37"/>
      <c r="DN162" s="37"/>
      <c r="DO162" s="37"/>
      <c r="DP162" s="37"/>
      <c r="DQ162" s="37"/>
    </row>
    <row r="163" spans="1:121" s="87" customForma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s="37"/>
      <c r="BL163" s="37"/>
      <c r="BM163" s="37"/>
      <c r="BN163" s="37"/>
      <c r="BO163" s="37"/>
      <c r="BP163" s="37"/>
      <c r="BQ163" s="37"/>
      <c r="BR163" s="37"/>
      <c r="BS163" s="37"/>
      <c r="BT163" s="37"/>
      <c r="BU163" s="37"/>
      <c r="BV163" s="37"/>
      <c r="BW163" s="37"/>
      <c r="BX163" s="37"/>
      <c r="BY163" s="37"/>
      <c r="BZ163" s="37"/>
      <c r="CA163" s="37"/>
      <c r="CB163" s="37"/>
      <c r="CC163" s="37"/>
      <c r="CD163" s="37"/>
      <c r="CE163" s="37"/>
      <c r="CF163" s="37"/>
      <c r="CG163" s="37"/>
      <c r="CH163" s="37"/>
      <c r="CI163" s="37"/>
      <c r="CJ163" s="37"/>
      <c r="CK163" s="37"/>
      <c r="CL163" s="37"/>
      <c r="CM163" s="37"/>
      <c r="CN163" s="37"/>
      <c r="CO163" s="37"/>
      <c r="CP163" s="37"/>
      <c r="CQ163" s="37"/>
      <c r="CR163" s="37"/>
      <c r="CS163" s="37"/>
      <c r="CT163" s="37"/>
      <c r="CU163" s="37"/>
      <c r="CV163" s="37"/>
      <c r="CW163" s="37"/>
      <c r="CX163" s="37"/>
      <c r="CY163" s="37"/>
      <c r="CZ163" s="37"/>
      <c r="DA163" s="37"/>
      <c r="DB163" s="37"/>
      <c r="DC163" s="37"/>
      <c r="DD163" s="37"/>
      <c r="DE163" s="37"/>
      <c r="DF163" s="37"/>
      <c r="DG163" s="37"/>
      <c r="DH163" s="37"/>
      <c r="DI163" s="37"/>
      <c r="DJ163" s="37"/>
      <c r="DK163" s="37"/>
      <c r="DL163" s="37"/>
      <c r="DM163" s="37"/>
      <c r="DN163" s="37"/>
      <c r="DO163" s="37"/>
      <c r="DP163" s="37"/>
      <c r="DQ163" s="37"/>
    </row>
    <row r="164" spans="1:121" s="87" customForma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s="37"/>
      <c r="BL164" s="37"/>
      <c r="BM164" s="37"/>
      <c r="BN164" s="37"/>
      <c r="BO164" s="37"/>
      <c r="BP164" s="37"/>
      <c r="BQ164" s="37"/>
      <c r="BR164" s="37"/>
      <c r="BS164" s="37"/>
      <c r="BT164" s="37"/>
      <c r="BU164" s="37"/>
      <c r="BV164" s="37"/>
      <c r="BW164" s="37"/>
      <c r="BX164" s="37"/>
      <c r="BY164" s="37"/>
      <c r="BZ164" s="37"/>
      <c r="CA164" s="37"/>
      <c r="CB164" s="37"/>
      <c r="CC164" s="37"/>
      <c r="CD164" s="37"/>
      <c r="CE164" s="37"/>
      <c r="CF164" s="37"/>
      <c r="CG164" s="37"/>
      <c r="CH164" s="37"/>
      <c r="CI164" s="37"/>
      <c r="CJ164" s="37"/>
      <c r="CK164" s="37"/>
      <c r="CL164" s="37"/>
      <c r="CM164" s="37"/>
      <c r="CN164" s="37"/>
      <c r="CO164" s="37"/>
      <c r="CP164" s="37"/>
      <c r="CQ164" s="37"/>
      <c r="CR164" s="37"/>
      <c r="CS164" s="37"/>
      <c r="CT164" s="37"/>
      <c r="CU164" s="37"/>
      <c r="CV164" s="37"/>
      <c r="CW164" s="37"/>
      <c r="CX164" s="37"/>
      <c r="CY164" s="37"/>
      <c r="CZ164" s="37"/>
      <c r="DA164" s="37"/>
      <c r="DB164" s="37"/>
      <c r="DC164" s="37"/>
      <c r="DD164" s="37"/>
      <c r="DE164" s="37"/>
      <c r="DF164" s="37"/>
      <c r="DG164" s="37"/>
      <c r="DH164" s="37"/>
      <c r="DI164" s="37"/>
      <c r="DJ164" s="37"/>
      <c r="DK164" s="37"/>
      <c r="DL164" s="37"/>
      <c r="DM164" s="37"/>
      <c r="DN164" s="37"/>
      <c r="DO164" s="37"/>
      <c r="DP164" s="37"/>
      <c r="DQ164" s="37"/>
    </row>
    <row r="165" spans="1:121" s="87" customForma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s="37"/>
      <c r="BL165" s="37"/>
      <c r="BM165" s="37"/>
      <c r="BN165" s="37"/>
      <c r="BO165" s="37"/>
      <c r="BP165" s="37"/>
      <c r="BQ165" s="37"/>
      <c r="BR165" s="37"/>
      <c r="BS165" s="37"/>
      <c r="BT165" s="37"/>
      <c r="BU165" s="37"/>
      <c r="BV165" s="37"/>
      <c r="BW165" s="37"/>
      <c r="BX165" s="37"/>
      <c r="BY165" s="37"/>
      <c r="BZ165" s="37"/>
      <c r="CA165" s="37"/>
      <c r="CB165" s="37"/>
      <c r="CC165" s="37"/>
      <c r="CD165" s="37"/>
      <c r="CE165" s="37"/>
      <c r="CF165" s="37"/>
      <c r="CG165" s="37"/>
      <c r="CH165" s="37"/>
      <c r="CI165" s="37"/>
      <c r="CJ165" s="37"/>
      <c r="CK165" s="37"/>
      <c r="CL165" s="37"/>
      <c r="CM165" s="37"/>
      <c r="CN165" s="37"/>
      <c r="CO165" s="37"/>
      <c r="CP165" s="37"/>
      <c r="CQ165" s="37"/>
      <c r="CR165" s="37"/>
      <c r="CS165" s="37"/>
      <c r="CT165" s="37"/>
      <c r="CU165" s="37"/>
      <c r="CV165" s="37"/>
      <c r="CW165" s="37"/>
      <c r="CX165" s="37"/>
      <c r="CY165" s="37"/>
      <c r="CZ165" s="37"/>
      <c r="DA165" s="37"/>
      <c r="DB165" s="37"/>
      <c r="DC165" s="37"/>
      <c r="DD165" s="37"/>
      <c r="DE165" s="37"/>
      <c r="DF165" s="37"/>
      <c r="DG165" s="37"/>
      <c r="DH165" s="37"/>
      <c r="DI165" s="37"/>
      <c r="DJ165" s="37"/>
      <c r="DK165" s="37"/>
      <c r="DL165" s="37"/>
      <c r="DM165" s="37"/>
      <c r="DN165" s="37"/>
      <c r="DO165" s="37"/>
      <c r="DP165" s="37"/>
      <c r="DQ165" s="37"/>
    </row>
    <row r="166" spans="1:121" s="87" customForma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s="37"/>
      <c r="BL166" s="37"/>
      <c r="BM166" s="37"/>
      <c r="BN166" s="37"/>
      <c r="BO166" s="37"/>
      <c r="BP166" s="37"/>
      <c r="BQ166" s="37"/>
      <c r="BR166" s="37"/>
      <c r="BS166" s="37"/>
      <c r="BT166" s="37"/>
      <c r="BU166" s="37"/>
      <c r="BV166" s="37"/>
      <c r="BW166" s="37"/>
      <c r="BX166" s="37"/>
      <c r="BY166" s="37"/>
      <c r="BZ166" s="37"/>
      <c r="CA166" s="37"/>
      <c r="CB166" s="37"/>
      <c r="CC166" s="37"/>
      <c r="CD166" s="37"/>
      <c r="CE166" s="37"/>
      <c r="CF166" s="37"/>
      <c r="CG166" s="37"/>
      <c r="CH166" s="37"/>
      <c r="CI166" s="37"/>
      <c r="CJ166" s="37"/>
      <c r="CK166" s="37"/>
      <c r="CL166" s="37"/>
      <c r="CM166" s="37"/>
      <c r="CN166" s="37"/>
      <c r="CO166" s="37"/>
      <c r="CP166" s="37"/>
      <c r="CQ166" s="37"/>
      <c r="CR166" s="37"/>
      <c r="CS166" s="37"/>
      <c r="CT166" s="37"/>
      <c r="CU166" s="37"/>
      <c r="CV166" s="37"/>
      <c r="CW166" s="37"/>
      <c r="CX166" s="37"/>
      <c r="CY166" s="37"/>
      <c r="CZ166" s="37"/>
      <c r="DA166" s="37"/>
      <c r="DB166" s="37"/>
      <c r="DC166" s="37"/>
      <c r="DD166" s="37"/>
      <c r="DE166" s="37"/>
      <c r="DF166" s="37"/>
      <c r="DG166" s="37"/>
      <c r="DH166" s="37"/>
      <c r="DI166" s="37"/>
      <c r="DJ166" s="37"/>
      <c r="DK166" s="37"/>
      <c r="DL166" s="37"/>
      <c r="DM166" s="37"/>
      <c r="DN166" s="37"/>
      <c r="DO166" s="37"/>
      <c r="DP166" s="37"/>
      <c r="DQ166" s="37"/>
    </row>
    <row r="167" spans="1:121" s="87" customForma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s="37"/>
      <c r="BL167" s="37"/>
      <c r="BM167" s="37"/>
      <c r="BN167" s="37"/>
      <c r="BO167" s="37"/>
      <c r="BP167" s="37"/>
      <c r="BQ167" s="37"/>
      <c r="BR167" s="37"/>
      <c r="BS167" s="37"/>
      <c r="BT167" s="37"/>
      <c r="BU167" s="37"/>
      <c r="BV167" s="37"/>
      <c r="BW167" s="37"/>
      <c r="BX167" s="37"/>
      <c r="BY167" s="37"/>
      <c r="BZ167" s="37"/>
      <c r="CA167" s="37"/>
      <c r="CB167" s="37"/>
      <c r="CC167" s="37"/>
      <c r="CD167" s="37"/>
      <c r="CE167" s="37"/>
      <c r="CF167" s="37"/>
      <c r="CG167" s="37"/>
      <c r="CH167" s="37"/>
      <c r="CI167" s="37"/>
      <c r="CJ167" s="37"/>
      <c r="CK167" s="37"/>
      <c r="CL167" s="37"/>
      <c r="CM167" s="37"/>
      <c r="CN167" s="37"/>
      <c r="CO167" s="37"/>
      <c r="CP167" s="37"/>
      <c r="CQ167" s="37"/>
      <c r="CR167" s="37"/>
      <c r="CS167" s="37"/>
      <c r="CT167" s="37"/>
      <c r="CU167" s="37"/>
      <c r="CV167" s="37"/>
      <c r="CW167" s="37"/>
      <c r="CX167" s="37"/>
      <c r="CY167" s="37"/>
      <c r="CZ167" s="37"/>
      <c r="DA167" s="37"/>
      <c r="DB167" s="37"/>
      <c r="DC167" s="37"/>
      <c r="DD167" s="37"/>
      <c r="DE167" s="37"/>
      <c r="DF167" s="37"/>
      <c r="DG167" s="37"/>
      <c r="DH167" s="37"/>
      <c r="DI167" s="37"/>
      <c r="DJ167" s="37"/>
      <c r="DK167" s="37"/>
      <c r="DL167" s="37"/>
      <c r="DM167" s="37"/>
      <c r="DN167" s="37"/>
      <c r="DO167" s="37"/>
      <c r="DP167" s="37"/>
      <c r="DQ167" s="37"/>
    </row>
    <row r="168" spans="1:121" s="87" customForma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s="37"/>
      <c r="BL168" s="37"/>
      <c r="BM168" s="37"/>
      <c r="BN168" s="37"/>
      <c r="BO168" s="37"/>
      <c r="BP168" s="37"/>
      <c r="BQ168" s="37"/>
      <c r="BR168" s="37"/>
      <c r="BS168" s="37"/>
      <c r="BT168" s="37"/>
      <c r="BU168" s="37"/>
      <c r="BV168" s="37"/>
      <c r="BW168" s="37"/>
      <c r="BX168" s="37"/>
      <c r="BY168" s="37"/>
      <c r="BZ168" s="37"/>
      <c r="CA168" s="37"/>
      <c r="CB168" s="37"/>
      <c r="CC168" s="37"/>
      <c r="CD168" s="37"/>
      <c r="CE168" s="37"/>
      <c r="CF168" s="37"/>
      <c r="CG168" s="37"/>
      <c r="CH168" s="37"/>
      <c r="CI168" s="37"/>
      <c r="CJ168" s="37"/>
      <c r="CK168" s="37"/>
      <c r="CL168" s="37"/>
      <c r="CM168" s="37"/>
      <c r="CN168" s="37"/>
      <c r="CO168" s="37"/>
      <c r="CP168" s="37"/>
      <c r="CQ168" s="37"/>
      <c r="CR168" s="37"/>
      <c r="CS168" s="37"/>
      <c r="CT168" s="37"/>
      <c r="CU168" s="37"/>
      <c r="CV168" s="37"/>
      <c r="CW168" s="37"/>
      <c r="CX168" s="37"/>
      <c r="CY168" s="37"/>
      <c r="CZ168" s="37"/>
      <c r="DA168" s="37"/>
      <c r="DB168" s="37"/>
      <c r="DC168" s="37"/>
      <c r="DD168" s="37"/>
      <c r="DE168" s="37"/>
      <c r="DF168" s="37"/>
      <c r="DG168" s="37"/>
      <c r="DH168" s="37"/>
      <c r="DI168" s="37"/>
      <c r="DJ168" s="37"/>
      <c r="DK168" s="37"/>
      <c r="DL168" s="37"/>
      <c r="DM168" s="37"/>
      <c r="DN168" s="37"/>
      <c r="DO168" s="37"/>
      <c r="DP168" s="37"/>
      <c r="DQ168" s="37"/>
    </row>
    <row r="169" spans="1:121" s="87" customForma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s="37"/>
      <c r="BL169" s="37"/>
      <c r="BM169" s="37"/>
      <c r="BN169" s="37"/>
      <c r="BO169" s="37"/>
      <c r="BP169" s="37"/>
      <c r="BQ169" s="37"/>
      <c r="BR169" s="37"/>
      <c r="BS169" s="37"/>
      <c r="BT169" s="37"/>
      <c r="BU169" s="37"/>
      <c r="BV169" s="37"/>
      <c r="BW169" s="37"/>
      <c r="BX169" s="37"/>
      <c r="BY169" s="37"/>
      <c r="BZ169" s="37"/>
      <c r="CA169" s="37"/>
      <c r="CB169" s="37"/>
      <c r="CC169" s="37"/>
      <c r="CD169" s="37"/>
      <c r="CE169" s="37"/>
      <c r="CF169" s="37"/>
      <c r="CG169" s="37"/>
      <c r="CH169" s="37"/>
      <c r="CI169" s="37"/>
      <c r="CJ169" s="37"/>
      <c r="CK169" s="37"/>
      <c r="CL169" s="37"/>
      <c r="CM169" s="37"/>
      <c r="CN169" s="37"/>
      <c r="CO169" s="37"/>
      <c r="CP169" s="37"/>
      <c r="CQ169" s="37"/>
      <c r="CR169" s="37"/>
      <c r="CS169" s="37"/>
      <c r="CT169" s="37"/>
      <c r="CU169" s="37"/>
      <c r="CV169" s="37"/>
      <c r="CW169" s="37"/>
      <c r="CX169" s="37"/>
      <c r="CY169" s="37"/>
      <c r="CZ169" s="37"/>
      <c r="DA169" s="37"/>
      <c r="DB169" s="37"/>
      <c r="DC169" s="37"/>
      <c r="DD169" s="37"/>
      <c r="DE169" s="37"/>
      <c r="DF169" s="37"/>
      <c r="DG169" s="37"/>
      <c r="DH169" s="37"/>
      <c r="DI169" s="37"/>
      <c r="DJ169" s="37"/>
      <c r="DK169" s="37"/>
      <c r="DL169" s="37"/>
      <c r="DM169" s="37"/>
      <c r="DN169" s="37"/>
      <c r="DO169" s="37"/>
      <c r="DP169" s="37"/>
      <c r="DQ169" s="37"/>
    </row>
    <row r="170" spans="1:121" s="87" customForma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s="37"/>
      <c r="BL170" s="37"/>
      <c r="BM170" s="37"/>
      <c r="BN170" s="37"/>
      <c r="BO170" s="37"/>
      <c r="BP170" s="37"/>
      <c r="BQ170" s="37"/>
      <c r="BR170" s="37"/>
      <c r="BS170" s="37"/>
      <c r="BT170" s="37"/>
      <c r="BU170" s="37"/>
      <c r="BV170" s="37"/>
      <c r="BW170" s="37"/>
      <c r="BX170" s="37"/>
      <c r="BY170" s="37"/>
      <c r="BZ170" s="37"/>
      <c r="CA170" s="37"/>
      <c r="CB170" s="37"/>
      <c r="CC170" s="37"/>
      <c r="CD170" s="37"/>
      <c r="CE170" s="37"/>
      <c r="CF170" s="37"/>
      <c r="CG170" s="37"/>
      <c r="CH170" s="37"/>
      <c r="CI170" s="37"/>
      <c r="CJ170" s="37"/>
      <c r="CK170" s="37"/>
      <c r="CL170" s="37"/>
      <c r="CM170" s="37"/>
      <c r="CN170" s="37"/>
      <c r="CO170" s="37"/>
      <c r="CP170" s="37"/>
      <c r="CQ170" s="37"/>
      <c r="CR170" s="37"/>
      <c r="CS170" s="37"/>
      <c r="CT170" s="37"/>
      <c r="CU170" s="37"/>
      <c r="CV170" s="37"/>
      <c r="CW170" s="37"/>
      <c r="CX170" s="37"/>
      <c r="CY170" s="37"/>
      <c r="CZ170" s="37"/>
      <c r="DA170" s="37"/>
      <c r="DB170" s="37"/>
      <c r="DC170" s="37"/>
      <c r="DD170" s="37"/>
      <c r="DE170" s="37"/>
      <c r="DF170" s="37"/>
      <c r="DG170" s="37"/>
      <c r="DH170" s="37"/>
      <c r="DI170" s="37"/>
      <c r="DJ170" s="37"/>
      <c r="DK170" s="37"/>
      <c r="DL170" s="37"/>
      <c r="DM170" s="37"/>
      <c r="DN170" s="37"/>
      <c r="DO170" s="37"/>
      <c r="DP170" s="37"/>
      <c r="DQ170" s="37"/>
    </row>
    <row r="171" spans="1:121" s="87" customForma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s="37"/>
      <c r="BL171" s="37"/>
      <c r="BM171" s="37"/>
      <c r="BN171" s="37"/>
      <c r="BO171" s="37"/>
      <c r="BP171" s="37"/>
      <c r="BQ171" s="37"/>
      <c r="BR171" s="37"/>
      <c r="BS171" s="37"/>
      <c r="BT171" s="37"/>
      <c r="BU171" s="37"/>
      <c r="BV171" s="37"/>
      <c r="BW171" s="37"/>
      <c r="BX171" s="37"/>
      <c r="BY171" s="37"/>
      <c r="BZ171" s="37"/>
      <c r="CA171" s="37"/>
      <c r="CB171" s="37"/>
      <c r="CC171" s="37"/>
      <c r="CD171" s="37"/>
      <c r="CE171" s="37"/>
      <c r="CF171" s="37"/>
      <c r="CG171" s="37"/>
      <c r="CH171" s="37"/>
      <c r="CI171" s="37"/>
      <c r="CJ171" s="37"/>
      <c r="CK171" s="37"/>
      <c r="CL171" s="37"/>
      <c r="CM171" s="37"/>
      <c r="CN171" s="37"/>
      <c r="CO171" s="37"/>
      <c r="CP171" s="37"/>
      <c r="CQ171" s="37"/>
      <c r="CR171" s="37"/>
      <c r="CS171" s="37"/>
      <c r="CT171" s="37"/>
      <c r="CU171" s="37"/>
      <c r="CV171" s="37"/>
      <c r="CW171" s="37"/>
      <c r="CX171" s="37"/>
      <c r="CY171" s="37"/>
      <c r="CZ171" s="37"/>
      <c r="DA171" s="37"/>
      <c r="DB171" s="37"/>
      <c r="DC171" s="37"/>
      <c r="DD171" s="37"/>
      <c r="DE171" s="37"/>
      <c r="DF171" s="37"/>
      <c r="DG171" s="37"/>
      <c r="DH171" s="37"/>
      <c r="DI171" s="37"/>
      <c r="DJ171" s="37"/>
      <c r="DK171" s="37"/>
      <c r="DL171" s="37"/>
      <c r="DM171" s="37"/>
      <c r="DN171" s="37"/>
      <c r="DO171" s="37"/>
      <c r="DP171" s="37"/>
      <c r="DQ171" s="37"/>
    </row>
    <row r="172" spans="1:121" s="87" customForma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s="37"/>
      <c r="BL172" s="37"/>
      <c r="BM172" s="37"/>
      <c r="BN172" s="37"/>
      <c r="BO172" s="37"/>
      <c r="BP172" s="37"/>
      <c r="BQ172" s="37"/>
      <c r="BR172" s="37"/>
      <c r="BS172" s="37"/>
      <c r="BT172" s="37"/>
      <c r="BU172" s="37"/>
      <c r="BV172" s="37"/>
      <c r="BW172" s="37"/>
      <c r="BX172" s="37"/>
      <c r="BY172" s="37"/>
      <c r="BZ172" s="37"/>
      <c r="CA172" s="37"/>
      <c r="CB172" s="37"/>
      <c r="CC172" s="37"/>
      <c r="CD172" s="37"/>
      <c r="CE172" s="37"/>
      <c r="CF172" s="37"/>
      <c r="CG172" s="37"/>
      <c r="CH172" s="37"/>
      <c r="CI172" s="37"/>
      <c r="CJ172" s="37"/>
      <c r="CK172" s="37"/>
      <c r="CL172" s="37"/>
      <c r="CM172" s="37"/>
      <c r="CN172" s="37"/>
      <c r="CO172" s="37"/>
      <c r="CP172" s="37"/>
      <c r="CQ172" s="37"/>
      <c r="CR172" s="37"/>
      <c r="CS172" s="37"/>
      <c r="CT172" s="37"/>
      <c r="CU172" s="37"/>
      <c r="CV172" s="37"/>
      <c r="CW172" s="37"/>
      <c r="CX172" s="37"/>
      <c r="CY172" s="37"/>
      <c r="CZ172" s="37"/>
      <c r="DA172" s="37"/>
      <c r="DB172" s="37"/>
      <c r="DC172" s="37"/>
      <c r="DD172" s="37"/>
      <c r="DE172" s="37"/>
      <c r="DF172" s="37"/>
      <c r="DG172" s="37"/>
      <c r="DH172" s="37"/>
      <c r="DI172" s="37"/>
      <c r="DJ172" s="37"/>
      <c r="DK172" s="37"/>
      <c r="DL172" s="37"/>
      <c r="DM172" s="37"/>
      <c r="DN172" s="37"/>
      <c r="DO172" s="37"/>
      <c r="DP172" s="37"/>
      <c r="DQ172" s="37"/>
    </row>
    <row r="173" spans="1:121" s="87" customForma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s="37"/>
      <c r="BL173" s="37"/>
      <c r="BM173" s="37"/>
      <c r="BN173" s="37"/>
      <c r="BO173" s="37"/>
      <c r="BP173" s="37"/>
      <c r="BQ173" s="37"/>
      <c r="BR173" s="37"/>
      <c r="BS173" s="37"/>
      <c r="BT173" s="37"/>
      <c r="BU173" s="37"/>
      <c r="BV173" s="37"/>
      <c r="BW173" s="37"/>
      <c r="BX173" s="37"/>
      <c r="BY173" s="37"/>
      <c r="BZ173" s="37"/>
      <c r="CA173" s="37"/>
      <c r="CB173" s="37"/>
      <c r="CC173" s="37"/>
      <c r="CD173" s="37"/>
      <c r="CE173" s="37"/>
      <c r="CF173" s="37"/>
      <c r="CG173" s="37"/>
      <c r="CH173" s="37"/>
      <c r="CI173" s="37"/>
      <c r="CJ173" s="37"/>
      <c r="CK173" s="37"/>
      <c r="CL173" s="37"/>
      <c r="CM173" s="37"/>
      <c r="CN173" s="37"/>
      <c r="CO173" s="37"/>
      <c r="CP173" s="37"/>
      <c r="CQ173" s="37"/>
      <c r="CR173" s="37"/>
      <c r="CS173" s="37"/>
      <c r="CT173" s="37"/>
      <c r="CU173" s="37"/>
      <c r="CV173" s="37"/>
      <c r="CW173" s="37"/>
      <c r="CX173" s="37"/>
      <c r="CY173" s="37"/>
      <c r="CZ173" s="37"/>
      <c r="DA173" s="37"/>
      <c r="DB173" s="37"/>
      <c r="DC173" s="37"/>
      <c r="DD173" s="37"/>
      <c r="DE173" s="37"/>
      <c r="DF173" s="37"/>
      <c r="DG173" s="37"/>
      <c r="DH173" s="37"/>
      <c r="DI173" s="37"/>
      <c r="DJ173" s="37"/>
      <c r="DK173" s="37"/>
      <c r="DL173" s="37"/>
      <c r="DM173" s="37"/>
      <c r="DN173" s="37"/>
      <c r="DO173" s="37"/>
      <c r="DP173" s="37"/>
      <c r="DQ173" s="37"/>
    </row>
    <row r="174" spans="1:121" s="87" customForma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s="37"/>
      <c r="BL174" s="37"/>
      <c r="BM174" s="37"/>
      <c r="BN174" s="37"/>
      <c r="BO174" s="37"/>
      <c r="BP174" s="37"/>
      <c r="BQ174" s="37"/>
      <c r="BR174" s="37"/>
      <c r="BS174" s="37"/>
      <c r="BT174" s="37"/>
      <c r="BU174" s="37"/>
      <c r="BV174" s="37"/>
      <c r="BW174" s="37"/>
      <c r="BX174" s="37"/>
      <c r="BY174" s="37"/>
      <c r="BZ174" s="37"/>
      <c r="CA174" s="37"/>
      <c r="CB174" s="37"/>
      <c r="CC174" s="37"/>
      <c r="CD174" s="37"/>
      <c r="CE174" s="37"/>
      <c r="CF174" s="37"/>
      <c r="CG174" s="37"/>
      <c r="CH174" s="37"/>
      <c r="CI174" s="37"/>
      <c r="CJ174" s="37"/>
      <c r="CK174" s="37"/>
      <c r="CL174" s="37"/>
      <c r="CM174" s="37"/>
      <c r="CN174" s="37"/>
      <c r="CO174" s="37"/>
      <c r="CP174" s="37"/>
      <c r="CQ174" s="37"/>
      <c r="CR174" s="37"/>
      <c r="CS174" s="37"/>
      <c r="CT174" s="37"/>
      <c r="CU174" s="37"/>
      <c r="CV174" s="37"/>
      <c r="CW174" s="37"/>
      <c r="CX174" s="37"/>
      <c r="CY174" s="37"/>
      <c r="CZ174" s="37"/>
      <c r="DA174" s="37"/>
      <c r="DB174" s="37"/>
      <c r="DC174" s="37"/>
      <c r="DD174" s="37"/>
      <c r="DE174" s="37"/>
      <c r="DF174" s="37"/>
      <c r="DG174" s="37"/>
      <c r="DH174" s="37"/>
      <c r="DI174" s="37"/>
      <c r="DJ174" s="37"/>
      <c r="DK174" s="37"/>
      <c r="DL174" s="37"/>
      <c r="DM174" s="37"/>
      <c r="DN174" s="37"/>
      <c r="DO174" s="37"/>
      <c r="DP174" s="37"/>
      <c r="DQ174" s="37"/>
    </row>
    <row r="175" spans="1:121" s="87" customForma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s="37"/>
      <c r="BL175" s="37"/>
      <c r="BM175" s="37"/>
      <c r="BN175" s="37"/>
      <c r="BO175" s="37"/>
      <c r="BP175" s="37"/>
      <c r="BQ175" s="37"/>
      <c r="BR175" s="37"/>
      <c r="BS175" s="37"/>
      <c r="BT175" s="37"/>
      <c r="BU175" s="37"/>
      <c r="BV175" s="37"/>
      <c r="BW175" s="37"/>
      <c r="BX175" s="37"/>
      <c r="BY175" s="37"/>
      <c r="BZ175" s="37"/>
      <c r="CA175" s="37"/>
      <c r="CB175" s="37"/>
      <c r="CC175" s="37"/>
      <c r="CD175" s="37"/>
      <c r="CE175" s="37"/>
      <c r="CF175" s="37"/>
      <c r="CG175" s="37"/>
      <c r="CH175" s="37"/>
      <c r="CI175" s="37"/>
      <c r="CJ175" s="37"/>
      <c r="CK175" s="37"/>
      <c r="CL175" s="37"/>
      <c r="CM175" s="37"/>
      <c r="CN175" s="37"/>
      <c r="CO175" s="37"/>
      <c r="CP175" s="37"/>
      <c r="CQ175" s="37"/>
      <c r="CR175" s="37"/>
      <c r="CS175" s="37"/>
      <c r="CT175" s="37"/>
      <c r="CU175" s="37"/>
      <c r="CV175" s="37"/>
      <c r="CW175" s="37"/>
      <c r="CX175" s="37"/>
      <c r="CY175" s="37"/>
      <c r="CZ175" s="37"/>
      <c r="DA175" s="37"/>
      <c r="DB175" s="37"/>
      <c r="DC175" s="37"/>
      <c r="DD175" s="37"/>
      <c r="DE175" s="37"/>
      <c r="DF175" s="37"/>
      <c r="DG175" s="37"/>
      <c r="DH175" s="37"/>
      <c r="DI175" s="37"/>
      <c r="DJ175" s="37"/>
      <c r="DK175" s="37"/>
      <c r="DL175" s="37"/>
      <c r="DM175" s="37"/>
      <c r="DN175" s="37"/>
      <c r="DO175" s="37"/>
      <c r="DP175" s="37"/>
      <c r="DQ175" s="37"/>
    </row>
    <row r="176" spans="1:121" s="87" customForma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s="37"/>
      <c r="BL176" s="37"/>
      <c r="BM176" s="37"/>
      <c r="BN176" s="37"/>
      <c r="BO176" s="37"/>
      <c r="BP176" s="37"/>
      <c r="BQ176" s="37"/>
      <c r="BR176" s="37"/>
      <c r="BS176" s="37"/>
      <c r="BT176" s="37"/>
      <c r="BU176" s="37"/>
      <c r="BV176" s="37"/>
      <c r="BW176" s="37"/>
      <c r="BX176" s="37"/>
      <c r="BY176" s="37"/>
      <c r="BZ176" s="37"/>
      <c r="CA176" s="37"/>
      <c r="CB176" s="37"/>
      <c r="CC176" s="37"/>
      <c r="CD176" s="37"/>
      <c r="CE176" s="37"/>
      <c r="CF176" s="37"/>
      <c r="CG176" s="37"/>
      <c r="CH176" s="37"/>
      <c r="CI176" s="37"/>
      <c r="CJ176" s="37"/>
      <c r="CK176" s="37"/>
      <c r="CL176" s="37"/>
      <c r="CM176" s="37"/>
      <c r="CN176" s="37"/>
      <c r="CO176" s="37"/>
      <c r="CP176" s="37"/>
      <c r="CQ176" s="37"/>
      <c r="CR176" s="37"/>
      <c r="CS176" s="37"/>
      <c r="CT176" s="37"/>
      <c r="CU176" s="37"/>
      <c r="CV176" s="37"/>
      <c r="CW176" s="37"/>
      <c r="CX176" s="37"/>
      <c r="CY176" s="37"/>
      <c r="CZ176" s="37"/>
      <c r="DA176" s="37"/>
      <c r="DB176" s="37"/>
      <c r="DC176" s="37"/>
      <c r="DD176" s="37"/>
      <c r="DE176" s="37"/>
      <c r="DF176" s="37"/>
      <c r="DG176" s="37"/>
      <c r="DH176" s="37"/>
      <c r="DI176" s="37"/>
      <c r="DJ176" s="37"/>
      <c r="DK176" s="37"/>
      <c r="DL176" s="37"/>
      <c r="DM176" s="37"/>
      <c r="DN176" s="37"/>
      <c r="DO176" s="37"/>
      <c r="DP176" s="37"/>
      <c r="DQ176" s="37"/>
    </row>
    <row r="177" spans="1:121" s="87" customForma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s="37"/>
      <c r="BL177" s="37"/>
      <c r="BM177" s="37"/>
      <c r="BN177" s="37"/>
      <c r="BO177" s="37"/>
      <c r="BP177" s="37"/>
      <c r="BQ177" s="37"/>
      <c r="BR177" s="37"/>
      <c r="BS177" s="37"/>
      <c r="BT177" s="37"/>
      <c r="BU177" s="37"/>
      <c r="BV177" s="37"/>
      <c r="BW177" s="37"/>
      <c r="BX177" s="37"/>
      <c r="BY177" s="37"/>
      <c r="BZ177" s="37"/>
      <c r="CA177" s="37"/>
      <c r="CB177" s="37"/>
      <c r="CC177" s="37"/>
      <c r="CD177" s="37"/>
      <c r="CE177" s="37"/>
      <c r="CF177" s="37"/>
      <c r="CG177" s="37"/>
      <c r="CH177" s="37"/>
      <c r="CI177" s="37"/>
      <c r="CJ177" s="37"/>
      <c r="CK177" s="37"/>
      <c r="CL177" s="37"/>
      <c r="CM177" s="37"/>
      <c r="CN177" s="37"/>
      <c r="CO177" s="37"/>
      <c r="CP177" s="37"/>
      <c r="CQ177" s="37"/>
      <c r="CR177" s="37"/>
      <c r="CS177" s="37"/>
      <c r="CT177" s="37"/>
      <c r="CU177" s="37"/>
      <c r="CV177" s="37"/>
      <c r="CW177" s="37"/>
      <c r="CX177" s="37"/>
      <c r="CY177" s="37"/>
      <c r="CZ177" s="37"/>
      <c r="DA177" s="37"/>
      <c r="DB177" s="37"/>
      <c r="DC177" s="37"/>
      <c r="DD177" s="37"/>
      <c r="DE177" s="37"/>
      <c r="DF177" s="37"/>
      <c r="DG177" s="37"/>
      <c r="DH177" s="37"/>
      <c r="DI177" s="37"/>
      <c r="DJ177" s="37"/>
      <c r="DK177" s="37"/>
      <c r="DL177" s="37"/>
      <c r="DM177" s="37"/>
      <c r="DN177" s="37"/>
      <c r="DO177" s="37"/>
      <c r="DP177" s="37"/>
      <c r="DQ177" s="37"/>
    </row>
    <row r="178" spans="1:121" s="87" customForma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s="37"/>
      <c r="BL178" s="37"/>
      <c r="BM178" s="37"/>
      <c r="BN178" s="37"/>
      <c r="BO178" s="37"/>
      <c r="BP178" s="37"/>
      <c r="BQ178" s="37"/>
      <c r="BR178" s="37"/>
      <c r="BS178" s="37"/>
      <c r="BT178" s="37"/>
      <c r="BU178" s="37"/>
      <c r="BV178" s="37"/>
      <c r="BW178" s="37"/>
      <c r="BX178" s="37"/>
      <c r="BY178" s="37"/>
      <c r="BZ178" s="37"/>
      <c r="CA178" s="37"/>
      <c r="CB178" s="37"/>
      <c r="CC178" s="37"/>
      <c r="CD178" s="37"/>
      <c r="CE178" s="37"/>
      <c r="CF178" s="37"/>
      <c r="CG178" s="37"/>
      <c r="CH178" s="37"/>
      <c r="CI178" s="37"/>
      <c r="CJ178" s="37"/>
      <c r="CK178" s="37"/>
      <c r="CL178" s="37"/>
      <c r="CM178" s="37"/>
      <c r="CN178" s="37"/>
      <c r="CO178" s="37"/>
      <c r="CP178" s="37"/>
      <c r="CQ178" s="37"/>
      <c r="CR178" s="37"/>
      <c r="CS178" s="37"/>
      <c r="CT178" s="37"/>
      <c r="CU178" s="37"/>
      <c r="CV178" s="37"/>
      <c r="CW178" s="37"/>
      <c r="CX178" s="37"/>
      <c r="CY178" s="37"/>
      <c r="CZ178" s="37"/>
      <c r="DA178" s="37"/>
      <c r="DB178" s="37"/>
      <c r="DC178" s="37"/>
      <c r="DD178" s="37"/>
      <c r="DE178" s="37"/>
      <c r="DF178" s="37"/>
      <c r="DG178" s="37"/>
      <c r="DH178" s="37"/>
      <c r="DI178" s="37"/>
      <c r="DJ178" s="37"/>
      <c r="DK178" s="37"/>
      <c r="DL178" s="37"/>
      <c r="DM178" s="37"/>
      <c r="DN178" s="37"/>
      <c r="DO178" s="37"/>
      <c r="DP178" s="37"/>
      <c r="DQ178" s="37"/>
    </row>
    <row r="179" spans="1:121" s="87" customForma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s="37"/>
      <c r="BL179" s="37"/>
      <c r="BM179" s="37"/>
      <c r="BN179" s="37"/>
      <c r="BO179" s="37"/>
      <c r="BP179" s="37"/>
      <c r="BQ179" s="37"/>
      <c r="BR179" s="37"/>
      <c r="BS179" s="37"/>
      <c r="BT179" s="37"/>
      <c r="BU179" s="37"/>
      <c r="BV179" s="37"/>
      <c r="BW179" s="37"/>
      <c r="BX179" s="37"/>
      <c r="BY179" s="37"/>
      <c r="BZ179" s="37"/>
      <c r="CA179" s="37"/>
      <c r="CB179" s="37"/>
      <c r="CC179" s="37"/>
      <c r="CD179" s="37"/>
      <c r="CE179" s="37"/>
      <c r="CF179" s="37"/>
      <c r="CG179" s="37"/>
      <c r="CH179" s="37"/>
      <c r="CI179" s="37"/>
      <c r="CJ179" s="37"/>
      <c r="CK179" s="37"/>
      <c r="CL179" s="37"/>
      <c r="CM179" s="37"/>
      <c r="CN179" s="37"/>
      <c r="CO179" s="37"/>
      <c r="CP179" s="37"/>
      <c r="CQ179" s="37"/>
      <c r="CR179" s="37"/>
      <c r="CS179" s="37"/>
      <c r="CT179" s="37"/>
      <c r="CU179" s="37"/>
      <c r="CV179" s="37"/>
      <c r="CW179" s="37"/>
      <c r="CX179" s="37"/>
      <c r="CY179" s="37"/>
      <c r="CZ179" s="37"/>
      <c r="DA179" s="37"/>
      <c r="DB179" s="37"/>
      <c r="DC179" s="37"/>
      <c r="DD179" s="37"/>
      <c r="DE179" s="37"/>
      <c r="DF179" s="37"/>
      <c r="DG179" s="37"/>
      <c r="DH179" s="37"/>
      <c r="DI179" s="37"/>
      <c r="DJ179" s="37"/>
      <c r="DK179" s="37"/>
      <c r="DL179" s="37"/>
      <c r="DM179" s="37"/>
      <c r="DN179" s="37"/>
      <c r="DO179" s="37"/>
      <c r="DP179" s="37"/>
      <c r="DQ179" s="37"/>
    </row>
    <row r="180" spans="1:121" s="87" customForma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s="37"/>
      <c r="BL180" s="37"/>
      <c r="BM180" s="37"/>
      <c r="BN180" s="37"/>
      <c r="BO180" s="37"/>
      <c r="BP180" s="37"/>
      <c r="BQ180" s="37"/>
      <c r="BR180" s="37"/>
      <c r="BS180" s="37"/>
      <c r="BT180" s="37"/>
      <c r="BU180" s="37"/>
      <c r="BV180" s="37"/>
      <c r="BW180" s="37"/>
      <c r="BX180" s="37"/>
      <c r="BY180" s="37"/>
      <c r="BZ180" s="37"/>
      <c r="CA180" s="37"/>
      <c r="CB180" s="37"/>
      <c r="CC180" s="37"/>
      <c r="CD180" s="37"/>
      <c r="CE180" s="37"/>
      <c r="CF180" s="37"/>
      <c r="CG180" s="37"/>
      <c r="CH180" s="37"/>
      <c r="CI180" s="37"/>
      <c r="CJ180" s="37"/>
      <c r="CK180" s="37"/>
      <c r="CL180" s="37"/>
      <c r="CM180" s="37"/>
      <c r="CN180" s="37"/>
      <c r="CO180" s="37"/>
      <c r="CP180" s="37"/>
      <c r="CQ180" s="37"/>
      <c r="CR180" s="37"/>
      <c r="CS180" s="37"/>
      <c r="CT180" s="37"/>
      <c r="CU180" s="37"/>
      <c r="CV180" s="37"/>
      <c r="CW180" s="37"/>
      <c r="CX180" s="37"/>
      <c r="CY180" s="37"/>
      <c r="CZ180" s="37"/>
      <c r="DA180" s="37"/>
      <c r="DB180" s="37"/>
      <c r="DC180" s="37"/>
      <c r="DD180" s="37"/>
      <c r="DE180" s="37"/>
      <c r="DF180" s="37"/>
      <c r="DG180" s="37"/>
      <c r="DH180" s="37"/>
      <c r="DI180" s="37"/>
      <c r="DJ180" s="37"/>
      <c r="DK180" s="37"/>
      <c r="DL180" s="37"/>
      <c r="DM180" s="37"/>
      <c r="DN180" s="37"/>
      <c r="DO180" s="37"/>
      <c r="DP180" s="37"/>
      <c r="DQ180" s="37"/>
    </row>
    <row r="181" spans="1:121" s="87" customForma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s="37"/>
      <c r="BL181" s="37"/>
      <c r="BM181" s="37"/>
      <c r="BN181" s="37"/>
      <c r="BO181" s="37"/>
      <c r="BP181" s="37"/>
      <c r="BQ181" s="37"/>
      <c r="BR181" s="37"/>
      <c r="BS181" s="37"/>
      <c r="BT181" s="37"/>
      <c r="BU181" s="37"/>
      <c r="BV181" s="37"/>
      <c r="BW181" s="37"/>
      <c r="BX181" s="37"/>
      <c r="BY181" s="37"/>
      <c r="BZ181" s="37"/>
      <c r="CA181" s="37"/>
      <c r="CB181" s="37"/>
      <c r="CC181" s="37"/>
      <c r="CD181" s="37"/>
      <c r="CE181" s="37"/>
      <c r="CF181" s="37"/>
      <c r="CG181" s="37"/>
      <c r="CH181" s="37"/>
      <c r="CI181" s="37"/>
      <c r="CJ181" s="37"/>
      <c r="CK181" s="37"/>
      <c r="CL181" s="37"/>
      <c r="CM181" s="37"/>
      <c r="CN181" s="37"/>
      <c r="CO181" s="37"/>
      <c r="CP181" s="37"/>
      <c r="CQ181" s="37"/>
      <c r="CR181" s="37"/>
      <c r="CS181" s="37"/>
      <c r="CT181" s="37"/>
      <c r="CU181" s="37"/>
      <c r="CV181" s="37"/>
      <c r="CW181" s="37"/>
      <c r="CX181" s="37"/>
      <c r="CY181" s="37"/>
      <c r="CZ181" s="37"/>
      <c r="DA181" s="37"/>
      <c r="DB181" s="37"/>
      <c r="DC181" s="37"/>
      <c r="DD181" s="37"/>
      <c r="DE181" s="37"/>
      <c r="DF181" s="37"/>
      <c r="DG181" s="37"/>
      <c r="DH181" s="37"/>
      <c r="DI181" s="37"/>
      <c r="DJ181" s="37"/>
      <c r="DK181" s="37"/>
      <c r="DL181" s="37"/>
      <c r="DM181" s="37"/>
      <c r="DN181" s="37"/>
      <c r="DO181" s="37"/>
      <c r="DP181" s="37"/>
      <c r="DQ181" s="37"/>
    </row>
    <row r="182" spans="1:121" s="87" customForma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s="37"/>
      <c r="BL182" s="37"/>
      <c r="BM182" s="37"/>
      <c r="BN182" s="37"/>
      <c r="BO182" s="37"/>
      <c r="BP182" s="37"/>
      <c r="BQ182" s="37"/>
      <c r="BR182" s="37"/>
      <c r="BS182" s="37"/>
      <c r="BT182" s="37"/>
      <c r="BU182" s="37"/>
      <c r="BV182" s="37"/>
      <c r="BW182" s="37"/>
      <c r="BX182" s="37"/>
      <c r="BY182" s="37"/>
      <c r="BZ182" s="37"/>
      <c r="CA182" s="37"/>
      <c r="CB182" s="37"/>
      <c r="CC182" s="37"/>
      <c r="CD182" s="37"/>
      <c r="CE182" s="37"/>
      <c r="CF182" s="37"/>
      <c r="CG182" s="37"/>
      <c r="CH182" s="37"/>
      <c r="CI182" s="37"/>
      <c r="CJ182" s="37"/>
      <c r="CK182" s="37"/>
      <c r="CL182" s="37"/>
      <c r="CM182" s="37"/>
      <c r="CN182" s="37"/>
      <c r="CO182" s="37"/>
      <c r="CP182" s="37"/>
      <c r="CQ182" s="37"/>
      <c r="CR182" s="37"/>
      <c r="CS182" s="37"/>
      <c r="CT182" s="37"/>
      <c r="CU182" s="37"/>
      <c r="CV182" s="37"/>
      <c r="CW182" s="37"/>
      <c r="CX182" s="37"/>
      <c r="CY182" s="37"/>
      <c r="CZ182" s="37"/>
      <c r="DA182" s="37"/>
      <c r="DB182" s="37"/>
      <c r="DC182" s="37"/>
      <c r="DD182" s="37"/>
      <c r="DE182" s="37"/>
      <c r="DF182" s="37"/>
      <c r="DG182" s="37"/>
      <c r="DH182" s="37"/>
      <c r="DI182" s="37"/>
      <c r="DJ182" s="37"/>
      <c r="DK182" s="37"/>
      <c r="DL182" s="37"/>
      <c r="DM182" s="37"/>
      <c r="DN182" s="37"/>
      <c r="DO182" s="37"/>
      <c r="DP182" s="37"/>
      <c r="DQ182" s="37"/>
    </row>
    <row r="183" spans="1:121" s="87" customForma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s="37"/>
      <c r="BL183" s="37"/>
      <c r="BM183" s="37"/>
      <c r="BN183" s="37"/>
      <c r="BO183" s="37"/>
      <c r="BP183" s="37"/>
      <c r="BQ183" s="37"/>
      <c r="BR183" s="37"/>
      <c r="BS183" s="37"/>
      <c r="BT183" s="37"/>
      <c r="BU183" s="37"/>
      <c r="BV183" s="37"/>
      <c r="BW183" s="37"/>
      <c r="BX183" s="37"/>
      <c r="BY183" s="37"/>
      <c r="BZ183" s="37"/>
      <c r="CA183" s="37"/>
      <c r="CB183" s="37"/>
      <c r="CC183" s="37"/>
      <c r="CD183" s="37"/>
      <c r="CE183" s="37"/>
      <c r="CF183" s="37"/>
      <c r="CG183" s="37"/>
      <c r="CH183" s="37"/>
      <c r="CI183" s="37"/>
      <c r="CJ183" s="37"/>
      <c r="CK183" s="37"/>
      <c r="CL183" s="37"/>
      <c r="CM183" s="37"/>
      <c r="CN183" s="37"/>
      <c r="CO183" s="37"/>
      <c r="CP183" s="37"/>
      <c r="CQ183" s="37"/>
      <c r="CR183" s="37"/>
      <c r="CS183" s="37"/>
      <c r="CT183" s="37"/>
      <c r="CU183" s="37"/>
      <c r="CV183" s="37"/>
      <c r="CW183" s="37"/>
      <c r="CX183" s="37"/>
      <c r="CY183" s="37"/>
      <c r="CZ183" s="37"/>
      <c r="DA183" s="37"/>
      <c r="DB183" s="37"/>
      <c r="DC183" s="37"/>
      <c r="DD183" s="37"/>
      <c r="DE183" s="37"/>
      <c r="DF183" s="37"/>
      <c r="DG183" s="37"/>
      <c r="DH183" s="37"/>
      <c r="DI183" s="37"/>
      <c r="DJ183" s="37"/>
      <c r="DK183" s="37"/>
      <c r="DL183" s="37"/>
      <c r="DM183" s="37"/>
      <c r="DN183" s="37"/>
      <c r="DO183" s="37"/>
      <c r="DP183" s="37"/>
      <c r="DQ183" s="37"/>
    </row>
    <row r="184" spans="1:121" s="87" customForma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s="37"/>
      <c r="BL184" s="37"/>
      <c r="BM184" s="37"/>
      <c r="BN184" s="37"/>
      <c r="BO184" s="37"/>
      <c r="BP184" s="37"/>
      <c r="BQ184" s="37"/>
      <c r="BR184" s="37"/>
      <c r="BS184" s="37"/>
      <c r="BT184" s="37"/>
      <c r="BU184" s="37"/>
      <c r="BV184" s="37"/>
      <c r="BW184" s="37"/>
      <c r="BX184" s="37"/>
      <c r="BY184" s="37"/>
      <c r="BZ184" s="37"/>
      <c r="CA184" s="37"/>
      <c r="CB184" s="37"/>
      <c r="CC184" s="37"/>
      <c r="CD184" s="37"/>
      <c r="CE184" s="37"/>
      <c r="CF184" s="37"/>
      <c r="CG184" s="37"/>
      <c r="CH184" s="37"/>
      <c r="CI184" s="37"/>
      <c r="CJ184" s="37"/>
      <c r="CK184" s="37"/>
      <c r="CL184" s="37"/>
      <c r="CM184" s="37"/>
      <c r="CN184" s="37"/>
      <c r="CO184" s="37"/>
      <c r="CP184" s="37"/>
      <c r="CQ184" s="37"/>
      <c r="CR184" s="37"/>
      <c r="CS184" s="37"/>
      <c r="CT184" s="37"/>
      <c r="CU184" s="37"/>
      <c r="CV184" s="37"/>
      <c r="CW184" s="37"/>
      <c r="CX184" s="37"/>
      <c r="CY184" s="37"/>
      <c r="CZ184" s="37"/>
      <c r="DA184" s="37"/>
      <c r="DB184" s="37"/>
      <c r="DC184" s="37"/>
      <c r="DD184" s="37"/>
      <c r="DE184" s="37"/>
      <c r="DF184" s="37"/>
      <c r="DG184" s="37"/>
      <c r="DH184" s="37"/>
      <c r="DI184" s="37"/>
      <c r="DJ184" s="37"/>
      <c r="DK184" s="37"/>
      <c r="DL184" s="37"/>
      <c r="DM184" s="37"/>
      <c r="DN184" s="37"/>
      <c r="DO184" s="37"/>
      <c r="DP184" s="37"/>
      <c r="DQ184" s="37"/>
    </row>
    <row r="185" spans="1:121" s="87" customForma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s="37"/>
      <c r="BL185" s="37"/>
      <c r="BM185" s="37"/>
      <c r="BN185" s="37"/>
      <c r="BO185" s="37"/>
      <c r="BP185" s="37"/>
      <c r="BQ185" s="37"/>
      <c r="BR185" s="37"/>
      <c r="BS185" s="37"/>
      <c r="BT185" s="37"/>
      <c r="BU185" s="37"/>
      <c r="BV185" s="37"/>
      <c r="BW185" s="37"/>
      <c r="BX185" s="37"/>
      <c r="BY185" s="37"/>
      <c r="BZ185" s="37"/>
      <c r="CA185" s="37"/>
      <c r="CB185" s="37"/>
      <c r="CC185" s="37"/>
      <c r="CD185" s="37"/>
      <c r="CE185" s="37"/>
      <c r="CF185" s="37"/>
      <c r="CG185" s="37"/>
      <c r="CH185" s="37"/>
      <c r="CI185" s="37"/>
      <c r="CJ185" s="37"/>
      <c r="CK185" s="37"/>
      <c r="CL185" s="37"/>
      <c r="CM185" s="37"/>
      <c r="CN185" s="37"/>
      <c r="CO185" s="37"/>
      <c r="CP185" s="37"/>
      <c r="CQ185" s="37"/>
      <c r="CR185" s="37"/>
      <c r="CS185" s="37"/>
      <c r="CT185" s="37"/>
      <c r="CU185" s="37"/>
      <c r="CV185" s="37"/>
      <c r="CW185" s="37"/>
      <c r="CX185" s="37"/>
      <c r="CY185" s="37"/>
      <c r="CZ185" s="37"/>
      <c r="DA185" s="37"/>
      <c r="DB185" s="37"/>
      <c r="DC185" s="37"/>
      <c r="DD185" s="37"/>
      <c r="DE185" s="37"/>
      <c r="DF185" s="37"/>
      <c r="DG185" s="37"/>
      <c r="DH185" s="37"/>
      <c r="DI185" s="37"/>
      <c r="DJ185" s="37"/>
      <c r="DK185" s="37"/>
      <c r="DL185" s="37"/>
      <c r="DM185" s="37"/>
      <c r="DN185" s="37"/>
      <c r="DO185" s="37"/>
      <c r="DP185" s="37"/>
      <c r="DQ185" s="37"/>
    </row>
    <row r="186" spans="1:121" s="87" customForma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s="37"/>
      <c r="BL186" s="37"/>
      <c r="BM186" s="37"/>
      <c r="BN186" s="37"/>
      <c r="BO186" s="37"/>
      <c r="BP186" s="37"/>
      <c r="BQ186" s="37"/>
      <c r="BR186" s="37"/>
      <c r="BS186" s="37"/>
      <c r="BT186" s="37"/>
      <c r="BU186" s="37"/>
      <c r="BV186" s="37"/>
      <c r="BW186" s="37"/>
      <c r="BX186" s="37"/>
      <c r="BY186" s="37"/>
      <c r="BZ186" s="37"/>
      <c r="CA186" s="37"/>
      <c r="CB186" s="37"/>
      <c r="CC186" s="37"/>
      <c r="CD186" s="37"/>
      <c r="CE186" s="37"/>
      <c r="CF186" s="37"/>
      <c r="CG186" s="37"/>
      <c r="CH186" s="37"/>
      <c r="CI186" s="37"/>
      <c r="CJ186" s="37"/>
      <c r="CK186" s="37"/>
      <c r="CL186" s="37"/>
      <c r="CM186" s="37"/>
      <c r="CN186" s="37"/>
      <c r="CO186" s="37"/>
      <c r="CP186" s="37"/>
      <c r="CQ186" s="37"/>
      <c r="CR186" s="37"/>
      <c r="CS186" s="37"/>
      <c r="CT186" s="37"/>
      <c r="CU186" s="37"/>
      <c r="CV186" s="37"/>
      <c r="CW186" s="37"/>
      <c r="CX186" s="37"/>
      <c r="CY186" s="37"/>
      <c r="CZ186" s="37"/>
      <c r="DA186" s="37"/>
      <c r="DB186" s="37"/>
      <c r="DC186" s="37"/>
      <c r="DD186" s="37"/>
      <c r="DE186" s="37"/>
      <c r="DF186" s="37"/>
      <c r="DG186" s="37"/>
      <c r="DH186" s="37"/>
      <c r="DI186" s="37"/>
      <c r="DJ186" s="37"/>
      <c r="DK186" s="37"/>
      <c r="DL186" s="37"/>
      <c r="DM186" s="37"/>
      <c r="DN186" s="37"/>
      <c r="DO186" s="37"/>
      <c r="DP186" s="37"/>
      <c r="DQ186" s="37"/>
    </row>
    <row r="187" spans="1:121" s="87" customForma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s="37"/>
      <c r="BL187" s="37"/>
      <c r="BM187" s="37"/>
      <c r="BN187" s="37"/>
      <c r="BO187" s="37"/>
      <c r="BP187" s="37"/>
      <c r="BQ187" s="37"/>
      <c r="BR187" s="37"/>
      <c r="BS187" s="37"/>
      <c r="BT187" s="37"/>
      <c r="BU187" s="37"/>
      <c r="BV187" s="37"/>
      <c r="BW187" s="37"/>
      <c r="BX187" s="37"/>
      <c r="BY187" s="37"/>
      <c r="BZ187" s="37"/>
      <c r="CA187" s="37"/>
      <c r="CB187" s="37"/>
      <c r="CC187" s="37"/>
      <c r="CD187" s="37"/>
      <c r="CE187" s="37"/>
      <c r="CF187" s="37"/>
      <c r="CG187" s="37"/>
      <c r="CH187" s="37"/>
      <c r="CI187" s="37"/>
      <c r="CJ187" s="37"/>
      <c r="CK187" s="37"/>
      <c r="CL187" s="37"/>
      <c r="CM187" s="37"/>
      <c r="CN187" s="37"/>
      <c r="CO187" s="37"/>
      <c r="CP187" s="37"/>
      <c r="CQ187" s="37"/>
      <c r="CR187" s="37"/>
      <c r="CS187" s="37"/>
      <c r="CT187" s="37"/>
      <c r="CU187" s="37"/>
      <c r="CV187" s="37"/>
      <c r="CW187" s="37"/>
      <c r="CX187" s="37"/>
      <c r="CY187" s="37"/>
      <c r="CZ187" s="37"/>
      <c r="DA187" s="37"/>
      <c r="DB187" s="37"/>
      <c r="DC187" s="37"/>
      <c r="DD187" s="37"/>
      <c r="DE187" s="37"/>
      <c r="DF187" s="37"/>
      <c r="DG187" s="37"/>
      <c r="DH187" s="37"/>
      <c r="DI187" s="37"/>
      <c r="DJ187" s="37"/>
      <c r="DK187" s="37"/>
      <c r="DL187" s="37"/>
      <c r="DM187" s="37"/>
      <c r="DN187" s="37"/>
      <c r="DO187" s="37"/>
      <c r="DP187" s="37"/>
      <c r="DQ187" s="37"/>
    </row>
    <row r="188" spans="1:121" s="87" customForma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s="37"/>
      <c r="BL188" s="37"/>
      <c r="BM188" s="37"/>
      <c r="BN188" s="37"/>
      <c r="BO188" s="37"/>
      <c r="BP188" s="37"/>
      <c r="BQ188" s="37"/>
      <c r="BR188" s="37"/>
      <c r="BS188" s="37"/>
      <c r="BT188" s="37"/>
      <c r="BU188" s="37"/>
      <c r="BV188" s="37"/>
      <c r="BW188" s="37"/>
      <c r="BX188" s="37"/>
      <c r="BY188" s="37"/>
      <c r="BZ188" s="37"/>
      <c r="CA188" s="37"/>
      <c r="CB188" s="37"/>
      <c r="CC188" s="37"/>
      <c r="CD188" s="37"/>
      <c r="CE188" s="37"/>
      <c r="CF188" s="37"/>
      <c r="CG188" s="37"/>
      <c r="CH188" s="37"/>
      <c r="CI188" s="37"/>
      <c r="CJ188" s="37"/>
      <c r="CK188" s="37"/>
      <c r="CL188" s="37"/>
      <c r="CM188" s="37"/>
      <c r="CN188" s="37"/>
      <c r="CO188" s="37"/>
      <c r="CP188" s="37"/>
      <c r="CQ188" s="37"/>
      <c r="CR188" s="37"/>
      <c r="CS188" s="37"/>
      <c r="CT188" s="37"/>
      <c r="CU188" s="37"/>
      <c r="CV188" s="37"/>
      <c r="CW188" s="37"/>
      <c r="CX188" s="37"/>
      <c r="CY188" s="37"/>
      <c r="CZ188" s="37"/>
      <c r="DA188" s="37"/>
      <c r="DB188" s="37"/>
      <c r="DC188" s="37"/>
      <c r="DD188" s="37"/>
      <c r="DE188" s="37"/>
      <c r="DF188" s="37"/>
      <c r="DG188" s="37"/>
      <c r="DH188" s="37"/>
      <c r="DI188" s="37"/>
      <c r="DJ188" s="37"/>
      <c r="DK188" s="37"/>
      <c r="DL188" s="37"/>
      <c r="DM188" s="37"/>
      <c r="DN188" s="37"/>
      <c r="DO188" s="37"/>
      <c r="DP188" s="37"/>
      <c r="DQ188" s="37"/>
    </row>
    <row r="189" spans="1:121" s="87" customForma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s="37"/>
      <c r="BL189" s="37"/>
      <c r="BM189" s="37"/>
      <c r="BN189" s="37"/>
      <c r="BO189" s="37"/>
      <c r="BP189" s="37"/>
      <c r="BQ189" s="37"/>
      <c r="BR189" s="37"/>
      <c r="BS189" s="37"/>
      <c r="BT189" s="37"/>
      <c r="BU189" s="37"/>
      <c r="BV189" s="37"/>
      <c r="BW189" s="37"/>
      <c r="BX189" s="37"/>
      <c r="BY189" s="37"/>
      <c r="BZ189" s="37"/>
      <c r="CA189" s="37"/>
      <c r="CB189" s="37"/>
      <c r="CC189" s="37"/>
      <c r="CD189" s="37"/>
      <c r="CE189" s="37"/>
      <c r="CF189" s="37"/>
      <c r="CG189" s="37"/>
      <c r="CH189" s="37"/>
      <c r="CI189" s="37"/>
      <c r="CJ189" s="37"/>
      <c r="CK189" s="37"/>
      <c r="CL189" s="37"/>
      <c r="CM189" s="37"/>
      <c r="CN189" s="37"/>
      <c r="CO189" s="37"/>
      <c r="CP189" s="37"/>
      <c r="CQ189" s="37"/>
      <c r="CR189" s="37"/>
      <c r="CS189" s="37"/>
      <c r="CT189" s="37"/>
      <c r="CU189" s="37"/>
      <c r="CV189" s="37"/>
      <c r="CW189" s="37"/>
      <c r="CX189" s="37"/>
      <c r="CY189" s="37"/>
      <c r="CZ189" s="37"/>
      <c r="DA189" s="37"/>
      <c r="DB189" s="37"/>
      <c r="DC189" s="37"/>
      <c r="DD189" s="37"/>
      <c r="DE189" s="37"/>
      <c r="DF189" s="37"/>
      <c r="DG189" s="37"/>
      <c r="DH189" s="37"/>
      <c r="DI189" s="37"/>
      <c r="DJ189" s="37"/>
      <c r="DK189" s="37"/>
      <c r="DL189" s="37"/>
      <c r="DM189" s="37"/>
      <c r="DN189" s="37"/>
      <c r="DO189" s="37"/>
      <c r="DP189" s="37"/>
      <c r="DQ189" s="37"/>
    </row>
    <row r="190" spans="1:121" s="87" customFormat="1">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s="37"/>
      <c r="BL190" s="37"/>
      <c r="BM190" s="37"/>
      <c r="BN190" s="37"/>
      <c r="BO190" s="37"/>
      <c r="BP190" s="37"/>
      <c r="BQ190" s="37"/>
      <c r="BR190" s="37"/>
      <c r="BS190" s="37"/>
      <c r="BT190" s="37"/>
      <c r="BU190" s="37"/>
      <c r="BV190" s="37"/>
      <c r="BW190" s="37"/>
      <c r="BX190" s="37"/>
      <c r="BY190" s="37"/>
      <c r="BZ190" s="37"/>
      <c r="CA190" s="37"/>
      <c r="CB190" s="37"/>
      <c r="CC190" s="37"/>
      <c r="CD190" s="37"/>
      <c r="CE190" s="37"/>
      <c r="CF190" s="37"/>
      <c r="CG190" s="37"/>
      <c r="CH190" s="37"/>
      <c r="CI190" s="37"/>
      <c r="CJ190" s="37"/>
      <c r="CK190" s="37"/>
      <c r="CL190" s="37"/>
      <c r="CM190" s="37"/>
      <c r="CN190" s="37"/>
      <c r="CO190" s="37"/>
      <c r="CP190" s="37"/>
      <c r="CQ190" s="37"/>
      <c r="CR190" s="37"/>
      <c r="CS190" s="37"/>
      <c r="CT190" s="37"/>
      <c r="CU190" s="37"/>
      <c r="CV190" s="37"/>
      <c r="CW190" s="37"/>
      <c r="CX190" s="37"/>
      <c r="CY190" s="37"/>
      <c r="CZ190" s="37"/>
      <c r="DA190" s="37"/>
      <c r="DB190" s="37"/>
      <c r="DC190" s="37"/>
      <c r="DD190" s="37"/>
      <c r="DE190" s="37"/>
      <c r="DF190" s="37"/>
      <c r="DG190" s="37"/>
      <c r="DH190" s="37"/>
      <c r="DI190" s="37"/>
      <c r="DJ190" s="37"/>
      <c r="DK190" s="37"/>
      <c r="DL190" s="37"/>
      <c r="DM190" s="37"/>
      <c r="DN190" s="37"/>
      <c r="DO190" s="37"/>
      <c r="DP190" s="37"/>
      <c r="DQ190" s="37"/>
    </row>
    <row r="191" spans="1:121" s="87" customForma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s="37"/>
      <c r="BL191" s="37"/>
      <c r="BM191" s="37"/>
      <c r="BN191" s="37"/>
      <c r="BO191" s="37"/>
      <c r="BP191" s="37"/>
      <c r="BQ191" s="37"/>
      <c r="BR191" s="37"/>
      <c r="BS191" s="37"/>
      <c r="BT191" s="37"/>
      <c r="BU191" s="37"/>
      <c r="BV191" s="37"/>
      <c r="BW191" s="37"/>
      <c r="BX191" s="37"/>
      <c r="BY191" s="37"/>
      <c r="BZ191" s="37"/>
      <c r="CA191" s="37"/>
      <c r="CB191" s="37"/>
      <c r="CC191" s="37"/>
      <c r="CD191" s="37"/>
      <c r="CE191" s="37"/>
      <c r="CF191" s="37"/>
      <c r="CG191" s="37"/>
      <c r="CH191" s="37"/>
      <c r="CI191" s="37"/>
      <c r="CJ191" s="37"/>
      <c r="CK191" s="37"/>
      <c r="CL191" s="37"/>
      <c r="CM191" s="37"/>
      <c r="CN191" s="37"/>
      <c r="CO191" s="37"/>
      <c r="CP191" s="37"/>
      <c r="CQ191" s="37"/>
      <c r="CR191" s="37"/>
      <c r="CS191" s="37"/>
      <c r="CT191" s="37"/>
      <c r="CU191" s="37"/>
      <c r="CV191" s="37"/>
      <c r="CW191" s="37"/>
      <c r="CX191" s="37"/>
      <c r="CY191" s="37"/>
      <c r="CZ191" s="37"/>
      <c r="DA191" s="37"/>
      <c r="DB191" s="37"/>
      <c r="DC191" s="37"/>
      <c r="DD191" s="37"/>
      <c r="DE191" s="37"/>
      <c r="DF191" s="37"/>
      <c r="DG191" s="37"/>
      <c r="DH191" s="37"/>
      <c r="DI191" s="37"/>
      <c r="DJ191" s="37"/>
      <c r="DK191" s="37"/>
      <c r="DL191" s="37"/>
      <c r="DM191" s="37"/>
      <c r="DN191" s="37"/>
      <c r="DO191" s="37"/>
      <c r="DP191" s="37"/>
      <c r="DQ191" s="37"/>
    </row>
    <row r="192" spans="1:121" s="87" customFormat="1">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s="37"/>
      <c r="BL192" s="37"/>
      <c r="BM192" s="37"/>
      <c r="BN192" s="37"/>
      <c r="BO192" s="37"/>
      <c r="BP192" s="37"/>
      <c r="BQ192" s="37"/>
      <c r="BR192" s="37"/>
      <c r="BS192" s="37"/>
      <c r="BT192" s="37"/>
      <c r="BU192" s="37"/>
      <c r="BV192" s="37"/>
      <c r="BW192" s="37"/>
      <c r="BX192" s="37"/>
      <c r="BY192" s="37"/>
      <c r="BZ192" s="37"/>
      <c r="CA192" s="37"/>
      <c r="CB192" s="37"/>
      <c r="CC192" s="37"/>
      <c r="CD192" s="37"/>
      <c r="CE192" s="37"/>
      <c r="CF192" s="37"/>
      <c r="CG192" s="37"/>
      <c r="CH192" s="37"/>
      <c r="CI192" s="37"/>
      <c r="CJ192" s="37"/>
      <c r="CK192" s="37"/>
      <c r="CL192" s="37"/>
      <c r="CM192" s="37"/>
      <c r="CN192" s="37"/>
      <c r="CO192" s="37"/>
      <c r="CP192" s="37"/>
      <c r="CQ192" s="37"/>
      <c r="CR192" s="37"/>
      <c r="CS192" s="37"/>
      <c r="CT192" s="37"/>
      <c r="CU192" s="37"/>
      <c r="CV192" s="37"/>
      <c r="CW192" s="37"/>
      <c r="CX192" s="37"/>
      <c r="CY192" s="37"/>
      <c r="CZ192" s="37"/>
      <c r="DA192" s="37"/>
      <c r="DB192" s="37"/>
      <c r="DC192" s="37"/>
      <c r="DD192" s="37"/>
      <c r="DE192" s="37"/>
      <c r="DF192" s="37"/>
      <c r="DG192" s="37"/>
      <c r="DH192" s="37"/>
      <c r="DI192" s="37"/>
      <c r="DJ192" s="37"/>
      <c r="DK192" s="37"/>
      <c r="DL192" s="37"/>
      <c r="DM192" s="37"/>
      <c r="DN192" s="37"/>
      <c r="DO192" s="37"/>
      <c r="DP192" s="37"/>
      <c r="DQ192" s="37"/>
    </row>
    <row r="193" spans="1:121" s="87" customFormat="1">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s="37"/>
      <c r="BL193" s="37"/>
      <c r="BM193" s="37"/>
      <c r="BN193" s="37"/>
      <c r="BO193" s="37"/>
      <c r="BP193" s="37"/>
      <c r="BQ193" s="37"/>
      <c r="BR193" s="37"/>
      <c r="BS193" s="37"/>
      <c r="BT193" s="37"/>
      <c r="BU193" s="37"/>
      <c r="BV193" s="37"/>
      <c r="BW193" s="37"/>
      <c r="BX193" s="37"/>
      <c r="BY193" s="37"/>
      <c r="BZ193" s="37"/>
      <c r="CA193" s="37"/>
      <c r="CB193" s="37"/>
      <c r="CC193" s="37"/>
      <c r="CD193" s="37"/>
      <c r="CE193" s="37"/>
      <c r="CF193" s="37"/>
      <c r="CG193" s="37"/>
      <c r="CH193" s="37"/>
      <c r="CI193" s="37"/>
      <c r="CJ193" s="37"/>
      <c r="CK193" s="37"/>
      <c r="CL193" s="37"/>
      <c r="CM193" s="37"/>
      <c r="CN193" s="37"/>
      <c r="CO193" s="37"/>
      <c r="CP193" s="37"/>
      <c r="CQ193" s="37"/>
      <c r="CR193" s="37"/>
      <c r="CS193" s="37"/>
      <c r="CT193" s="37"/>
      <c r="CU193" s="37"/>
      <c r="CV193" s="37"/>
      <c r="CW193" s="37"/>
      <c r="CX193" s="37"/>
      <c r="CY193" s="37"/>
      <c r="CZ193" s="37"/>
      <c r="DA193" s="37"/>
      <c r="DB193" s="37"/>
      <c r="DC193" s="37"/>
      <c r="DD193" s="37"/>
      <c r="DE193" s="37"/>
      <c r="DF193" s="37"/>
      <c r="DG193" s="37"/>
      <c r="DH193" s="37"/>
      <c r="DI193" s="37"/>
      <c r="DJ193" s="37"/>
      <c r="DK193" s="37"/>
      <c r="DL193" s="37"/>
      <c r="DM193" s="37"/>
      <c r="DN193" s="37"/>
      <c r="DO193" s="37"/>
      <c r="DP193" s="37"/>
      <c r="DQ193" s="37"/>
    </row>
    <row r="194" spans="1:121" s="87" customFormat="1">
      <c r="BJ194" s="37"/>
      <c r="BK194" s="37"/>
      <c r="BL194" s="37"/>
      <c r="BM194" s="37"/>
      <c r="BN194" s="37"/>
      <c r="BO194" s="37"/>
      <c r="BP194" s="37"/>
      <c r="BQ194" s="37"/>
      <c r="BR194" s="37"/>
      <c r="BS194" s="37"/>
      <c r="BT194" s="37"/>
      <c r="BU194" s="37"/>
      <c r="BV194" s="37"/>
      <c r="BW194" s="37"/>
      <c r="BX194" s="37"/>
      <c r="BY194" s="37"/>
      <c r="BZ194" s="37"/>
      <c r="CA194" s="37"/>
      <c r="CB194" s="37"/>
      <c r="CC194" s="37"/>
      <c r="CD194" s="37"/>
      <c r="CE194" s="37"/>
      <c r="CF194" s="37"/>
      <c r="CG194" s="37"/>
      <c r="CH194" s="37"/>
      <c r="CI194" s="37"/>
      <c r="CJ194" s="37"/>
      <c r="CK194" s="37"/>
      <c r="CL194" s="37"/>
      <c r="CM194" s="37"/>
      <c r="CN194" s="37"/>
      <c r="CO194" s="37"/>
      <c r="CP194" s="37"/>
      <c r="CQ194" s="37"/>
      <c r="CR194" s="37"/>
      <c r="CS194" s="37"/>
      <c r="CT194" s="37"/>
      <c r="CU194" s="37"/>
      <c r="CV194" s="37"/>
      <c r="CW194" s="37"/>
      <c r="CX194" s="37"/>
      <c r="CY194" s="37"/>
      <c r="CZ194" s="37"/>
      <c r="DA194" s="37"/>
      <c r="DB194" s="37"/>
      <c r="DC194" s="37"/>
      <c r="DD194" s="37"/>
      <c r="DE194" s="37"/>
      <c r="DF194" s="37"/>
      <c r="DG194" s="37"/>
      <c r="DH194" s="37"/>
      <c r="DI194" s="37"/>
      <c r="DJ194" s="37"/>
      <c r="DK194" s="37"/>
      <c r="DL194" s="37"/>
      <c r="DM194" s="37"/>
      <c r="DN194" s="37"/>
      <c r="DO194" s="37"/>
      <c r="DP194" s="37"/>
      <c r="DQ194" s="37"/>
    </row>
    <row r="195" spans="1:121" s="87" customFormat="1">
      <c r="BJ195" s="37"/>
      <c r="BK195" s="37"/>
      <c r="BL195" s="37"/>
      <c r="BM195" s="37"/>
      <c r="BN195" s="37"/>
      <c r="BO195" s="37"/>
      <c r="BP195" s="37"/>
      <c r="BQ195" s="37"/>
      <c r="BR195" s="37"/>
      <c r="BS195" s="37"/>
      <c r="BT195" s="37"/>
      <c r="BU195" s="37"/>
      <c r="BV195" s="37"/>
      <c r="BW195" s="37"/>
      <c r="BX195" s="37"/>
      <c r="BY195" s="37"/>
      <c r="BZ195" s="37"/>
      <c r="CA195" s="37"/>
      <c r="CB195" s="37"/>
      <c r="CC195" s="37"/>
      <c r="CD195" s="37"/>
      <c r="CE195" s="37"/>
      <c r="CF195" s="37"/>
      <c r="CG195" s="37"/>
      <c r="CH195" s="37"/>
      <c r="CI195" s="37"/>
      <c r="CJ195" s="37"/>
      <c r="CK195" s="37"/>
      <c r="CL195" s="37"/>
      <c r="CM195" s="37"/>
      <c r="CN195" s="37"/>
      <c r="CO195" s="37"/>
      <c r="CP195" s="37"/>
      <c r="CQ195" s="37"/>
      <c r="CR195" s="37"/>
      <c r="CS195" s="37"/>
      <c r="CT195" s="37"/>
      <c r="CU195" s="37"/>
      <c r="CV195" s="37"/>
      <c r="CW195" s="37"/>
      <c r="CX195" s="37"/>
      <c r="CY195" s="37"/>
      <c r="CZ195" s="37"/>
      <c r="DA195" s="37"/>
      <c r="DB195" s="37"/>
      <c r="DC195" s="37"/>
      <c r="DD195" s="37"/>
      <c r="DE195" s="37"/>
      <c r="DF195" s="37"/>
      <c r="DG195" s="37"/>
      <c r="DH195" s="37"/>
      <c r="DI195" s="37"/>
      <c r="DJ195" s="37"/>
      <c r="DK195" s="37"/>
      <c r="DL195" s="37"/>
      <c r="DM195" s="37"/>
      <c r="DN195" s="37"/>
      <c r="DO195" s="37"/>
      <c r="DP195" s="37"/>
      <c r="DQ195" s="37"/>
    </row>
    <row r="196" spans="1:121" s="87" customFormat="1">
      <c r="BJ196" s="37"/>
      <c r="BK196" s="37"/>
      <c r="BL196" s="37"/>
      <c r="BM196" s="37"/>
      <c r="BN196" s="37"/>
      <c r="BO196" s="37"/>
      <c r="BP196" s="37"/>
      <c r="BQ196" s="37"/>
      <c r="BR196" s="37"/>
      <c r="BS196" s="37"/>
      <c r="BT196" s="37"/>
      <c r="BU196" s="37"/>
      <c r="BV196" s="37"/>
      <c r="BW196" s="37"/>
      <c r="BX196" s="37"/>
      <c r="BY196" s="37"/>
      <c r="BZ196" s="37"/>
      <c r="CA196" s="37"/>
      <c r="CB196" s="37"/>
      <c r="CC196" s="37"/>
      <c r="CD196" s="37"/>
      <c r="CE196" s="37"/>
      <c r="CF196" s="37"/>
      <c r="CG196" s="37"/>
      <c r="CH196" s="37"/>
      <c r="CI196" s="37"/>
      <c r="CJ196" s="37"/>
      <c r="CK196" s="37"/>
      <c r="CL196" s="37"/>
      <c r="CM196" s="37"/>
      <c r="CN196" s="37"/>
      <c r="CO196" s="37"/>
      <c r="CP196" s="37"/>
      <c r="CQ196" s="37"/>
      <c r="CR196" s="37"/>
      <c r="CS196" s="37"/>
      <c r="CT196" s="37"/>
      <c r="CU196" s="37"/>
      <c r="CV196" s="37"/>
      <c r="CW196" s="37"/>
      <c r="CX196" s="37"/>
      <c r="CY196" s="37"/>
      <c r="CZ196" s="37"/>
      <c r="DA196" s="37"/>
      <c r="DB196" s="37"/>
      <c r="DC196" s="37"/>
      <c r="DD196" s="37"/>
      <c r="DE196" s="37"/>
      <c r="DF196" s="37"/>
      <c r="DG196" s="37"/>
      <c r="DH196" s="37"/>
      <c r="DI196" s="37"/>
      <c r="DJ196" s="37"/>
      <c r="DK196" s="37"/>
      <c r="DL196" s="37"/>
      <c r="DM196" s="37"/>
      <c r="DN196" s="37"/>
      <c r="DO196" s="37"/>
      <c r="DP196" s="37"/>
      <c r="DQ196" s="37"/>
    </row>
    <row r="197" spans="1:121" s="87" customFormat="1">
      <c r="BJ197" s="37"/>
      <c r="BK197" s="37"/>
      <c r="BL197" s="37"/>
      <c r="BM197" s="37"/>
      <c r="BN197" s="37"/>
      <c r="BO197" s="37"/>
      <c r="BP197" s="37"/>
      <c r="BQ197" s="37"/>
      <c r="BR197" s="37"/>
      <c r="BS197" s="37"/>
      <c r="BT197" s="37"/>
      <c r="BU197" s="37"/>
      <c r="BV197" s="37"/>
      <c r="BW197" s="37"/>
      <c r="BX197" s="37"/>
      <c r="BY197" s="37"/>
      <c r="BZ197" s="37"/>
      <c r="CA197" s="37"/>
      <c r="CB197" s="37"/>
      <c r="CC197" s="37"/>
      <c r="CD197" s="37"/>
      <c r="CE197" s="37"/>
      <c r="CF197" s="37"/>
      <c r="CG197" s="37"/>
      <c r="CH197" s="37"/>
      <c r="CI197" s="37"/>
      <c r="CJ197" s="37"/>
      <c r="CK197" s="37"/>
      <c r="CL197" s="37"/>
      <c r="CM197" s="37"/>
      <c r="CN197" s="37"/>
      <c r="CO197" s="37"/>
      <c r="CP197" s="37"/>
      <c r="CQ197" s="37"/>
      <c r="CR197" s="37"/>
      <c r="CS197" s="37"/>
      <c r="CT197" s="37"/>
      <c r="CU197" s="37"/>
      <c r="CV197" s="37"/>
      <c r="CW197" s="37"/>
      <c r="CX197" s="37"/>
      <c r="CY197" s="37"/>
      <c r="CZ197" s="37"/>
      <c r="DA197" s="37"/>
      <c r="DB197" s="37"/>
      <c r="DC197" s="37"/>
      <c r="DD197" s="37"/>
      <c r="DE197" s="37"/>
      <c r="DF197" s="37"/>
      <c r="DG197" s="37"/>
      <c r="DH197" s="37"/>
      <c r="DI197" s="37"/>
      <c r="DJ197" s="37"/>
      <c r="DK197" s="37"/>
      <c r="DL197" s="37"/>
      <c r="DM197" s="37"/>
      <c r="DN197" s="37"/>
      <c r="DO197" s="37"/>
      <c r="DP197" s="37"/>
      <c r="DQ197" s="37"/>
    </row>
    <row r="198" spans="1:121" s="87" customFormat="1">
      <c r="BJ198" s="37"/>
      <c r="BK198" s="37"/>
      <c r="BL198" s="37"/>
      <c r="BM198" s="37"/>
      <c r="BN198" s="37"/>
      <c r="BO198" s="37"/>
      <c r="BP198" s="37"/>
      <c r="BQ198" s="37"/>
      <c r="BR198" s="37"/>
      <c r="BS198" s="37"/>
      <c r="BT198" s="37"/>
      <c r="BU198" s="37"/>
      <c r="BV198" s="37"/>
      <c r="BW198" s="37"/>
      <c r="BX198" s="37"/>
      <c r="BY198" s="37"/>
      <c r="BZ198" s="37"/>
      <c r="CA198" s="37"/>
      <c r="CB198" s="37"/>
      <c r="CC198" s="37"/>
      <c r="CD198" s="37"/>
      <c r="CE198" s="37"/>
      <c r="CF198" s="37"/>
      <c r="CG198" s="37"/>
      <c r="CH198" s="37"/>
      <c r="CI198" s="37"/>
      <c r="CJ198" s="37"/>
      <c r="CK198" s="37"/>
      <c r="CL198" s="37"/>
      <c r="CM198" s="37"/>
      <c r="CN198" s="37"/>
      <c r="CO198" s="37"/>
      <c r="CP198" s="37"/>
      <c r="CQ198" s="37"/>
      <c r="CR198" s="37"/>
      <c r="CS198" s="37"/>
      <c r="CT198" s="37"/>
      <c r="CU198" s="37"/>
      <c r="CV198" s="37"/>
      <c r="CW198" s="37"/>
      <c r="CX198" s="37"/>
      <c r="CY198" s="37"/>
      <c r="CZ198" s="37"/>
      <c r="DA198" s="37"/>
      <c r="DB198" s="37"/>
      <c r="DC198" s="37"/>
      <c r="DD198" s="37"/>
      <c r="DE198" s="37"/>
      <c r="DF198" s="37"/>
      <c r="DG198" s="37"/>
      <c r="DH198" s="37"/>
      <c r="DI198" s="37"/>
      <c r="DJ198" s="37"/>
      <c r="DK198" s="37"/>
      <c r="DL198" s="37"/>
      <c r="DM198" s="37"/>
      <c r="DN198" s="37"/>
      <c r="DO198" s="37"/>
      <c r="DP198" s="37"/>
      <c r="DQ198" s="37"/>
    </row>
    <row r="199" spans="1:121" s="87" customFormat="1">
      <c r="BJ199" s="37"/>
      <c r="BK199" s="37"/>
      <c r="BL199" s="37"/>
      <c r="BM199" s="37"/>
      <c r="BN199" s="37"/>
      <c r="BO199" s="37"/>
      <c r="BP199" s="37"/>
      <c r="BQ199" s="37"/>
      <c r="BR199" s="37"/>
      <c r="BS199" s="37"/>
      <c r="BT199" s="37"/>
      <c r="BU199" s="37"/>
      <c r="BV199" s="37"/>
      <c r="BW199" s="37"/>
      <c r="BX199" s="37"/>
      <c r="BY199" s="37"/>
      <c r="BZ199" s="37"/>
      <c r="CA199" s="37"/>
      <c r="CB199" s="37"/>
      <c r="CC199" s="37"/>
      <c r="CD199" s="37"/>
      <c r="CE199" s="37"/>
      <c r="CF199" s="37"/>
      <c r="CG199" s="37"/>
      <c r="CH199" s="37"/>
      <c r="CI199" s="37"/>
      <c r="CJ199" s="37"/>
      <c r="CK199" s="37"/>
      <c r="CL199" s="37"/>
      <c r="CM199" s="37"/>
      <c r="CN199" s="37"/>
      <c r="CO199" s="37"/>
      <c r="CP199" s="37"/>
      <c r="CQ199" s="37"/>
      <c r="CR199" s="37"/>
      <c r="CS199" s="37"/>
      <c r="CT199" s="37"/>
      <c r="CU199" s="37"/>
      <c r="CV199" s="37"/>
      <c r="CW199" s="37"/>
      <c r="CX199" s="37"/>
      <c r="CY199" s="37"/>
      <c r="CZ199" s="37"/>
      <c r="DA199" s="37"/>
      <c r="DB199" s="37"/>
      <c r="DC199" s="37"/>
      <c r="DD199" s="37"/>
      <c r="DE199" s="37"/>
      <c r="DF199" s="37"/>
      <c r="DG199" s="37"/>
      <c r="DH199" s="37"/>
      <c r="DI199" s="37"/>
      <c r="DJ199" s="37"/>
      <c r="DK199" s="37"/>
      <c r="DL199" s="37"/>
      <c r="DM199" s="37"/>
      <c r="DN199" s="37"/>
      <c r="DO199" s="37"/>
      <c r="DP199" s="37"/>
      <c r="DQ199" s="37"/>
    </row>
    <row r="200" spans="1:121" s="87" customFormat="1">
      <c r="BJ200" s="37"/>
      <c r="BK200" s="37"/>
      <c r="BL200" s="37"/>
      <c r="BM200" s="37"/>
      <c r="BN200" s="37"/>
      <c r="BO200" s="37"/>
      <c r="BP200" s="37"/>
      <c r="BQ200" s="37"/>
      <c r="BR200" s="37"/>
      <c r="BS200" s="37"/>
      <c r="BT200" s="37"/>
      <c r="BU200" s="37"/>
      <c r="BV200" s="37"/>
      <c r="BW200" s="37"/>
      <c r="BX200" s="37"/>
      <c r="BY200" s="37"/>
      <c r="BZ200" s="37"/>
      <c r="CA200" s="37"/>
      <c r="CB200" s="37"/>
      <c r="CC200" s="37"/>
      <c r="CD200" s="37"/>
      <c r="CE200" s="37"/>
      <c r="CF200" s="37"/>
      <c r="CG200" s="37"/>
      <c r="CH200" s="37"/>
      <c r="CI200" s="37"/>
      <c r="CJ200" s="37"/>
      <c r="CK200" s="37"/>
      <c r="CL200" s="37"/>
      <c r="CM200" s="37"/>
      <c r="CN200" s="37"/>
      <c r="CO200" s="37"/>
      <c r="CP200" s="37"/>
      <c r="CQ200" s="37"/>
      <c r="CR200" s="37"/>
      <c r="CS200" s="37"/>
      <c r="CT200" s="37"/>
      <c r="CU200" s="37"/>
      <c r="CV200" s="37"/>
      <c r="CW200" s="37"/>
      <c r="CX200" s="37"/>
      <c r="CY200" s="37"/>
      <c r="CZ200" s="37"/>
      <c r="DA200" s="37"/>
      <c r="DB200" s="37"/>
      <c r="DC200" s="37"/>
      <c r="DD200" s="37"/>
      <c r="DE200" s="37"/>
      <c r="DF200" s="37"/>
      <c r="DG200" s="37"/>
      <c r="DH200" s="37"/>
      <c r="DI200" s="37"/>
      <c r="DJ200" s="37"/>
      <c r="DK200" s="37"/>
      <c r="DL200" s="37"/>
      <c r="DM200" s="37"/>
      <c r="DN200" s="37"/>
      <c r="DO200" s="37"/>
      <c r="DP200" s="37"/>
      <c r="DQ200" s="37"/>
    </row>
    <row r="201" spans="1:121">
      <c r="BJ201" s="37"/>
      <c r="BK201" s="37"/>
      <c r="BL201" s="37"/>
      <c r="BM201" s="37"/>
      <c r="BN201" s="37"/>
      <c r="BO201" s="37"/>
      <c r="BP201" s="37"/>
      <c r="BQ201" s="37"/>
      <c r="BR201" s="37"/>
      <c r="BS201" s="37"/>
      <c r="BT201" s="37"/>
      <c r="BU201" s="37"/>
      <c r="BV201" s="37"/>
      <c r="BW201" s="37"/>
      <c r="BX201" s="37"/>
      <c r="BY201" s="37"/>
      <c r="BZ201" s="37"/>
      <c r="CA201" s="37"/>
      <c r="CB201" s="37"/>
      <c r="CC201" s="37"/>
      <c r="CD201" s="37"/>
      <c r="CE201" s="37"/>
      <c r="CF201" s="37"/>
      <c r="CG201" s="37"/>
      <c r="CH201" s="37"/>
      <c r="CI201" s="37"/>
      <c r="CJ201" s="37"/>
      <c r="CK201" s="37"/>
      <c r="CL201" s="37"/>
      <c r="CM201" s="37"/>
      <c r="CN201" s="37"/>
      <c r="CO201" s="37"/>
      <c r="CP201" s="37"/>
      <c r="CQ201" s="37"/>
      <c r="CR201" s="37"/>
      <c r="CS201" s="37"/>
      <c r="CT201" s="37"/>
      <c r="CU201" s="37"/>
      <c r="CV201" s="37"/>
      <c r="CW201" s="37"/>
      <c r="CX201" s="37"/>
      <c r="CY201" s="37"/>
      <c r="CZ201" s="37"/>
      <c r="DA201" s="37"/>
      <c r="DB201" s="37"/>
      <c r="DC201" s="37"/>
      <c r="DD201" s="37"/>
      <c r="DE201" s="37"/>
      <c r="DF201" s="37"/>
      <c r="DG201" s="37"/>
      <c r="DH201" s="37"/>
      <c r="DI201" s="37"/>
      <c r="DJ201" s="37"/>
      <c r="DK201" s="37"/>
      <c r="DL201" s="37"/>
      <c r="DM201" s="37"/>
      <c r="DN201" s="37"/>
      <c r="DO201" s="37"/>
      <c r="DP201" s="37"/>
      <c r="DQ201" s="37"/>
    </row>
    <row r="202" spans="1:121">
      <c r="BJ202" s="37"/>
      <c r="BK202" s="37"/>
      <c r="BL202" s="37"/>
      <c r="BM202" s="37"/>
      <c r="BN202" s="37"/>
      <c r="BO202" s="37"/>
      <c r="BP202" s="37"/>
      <c r="BQ202" s="37"/>
      <c r="BR202" s="37"/>
      <c r="BS202" s="37"/>
      <c r="BT202" s="37"/>
      <c r="BU202" s="37"/>
      <c r="BV202" s="37"/>
      <c r="BW202" s="37"/>
      <c r="BX202" s="37"/>
      <c r="BY202" s="37"/>
      <c r="BZ202" s="37"/>
      <c r="CA202" s="37"/>
      <c r="CB202" s="37"/>
      <c r="CC202" s="37"/>
      <c r="CD202" s="37"/>
      <c r="CE202" s="37"/>
      <c r="CF202" s="37"/>
      <c r="CG202" s="37"/>
      <c r="CH202" s="37"/>
      <c r="CI202" s="37"/>
      <c r="CJ202" s="37"/>
      <c r="CK202" s="37"/>
      <c r="CL202" s="37"/>
      <c r="CM202" s="37"/>
      <c r="CN202" s="37"/>
      <c r="CO202" s="37"/>
      <c r="CP202" s="37"/>
      <c r="CQ202" s="37"/>
      <c r="CR202" s="37"/>
      <c r="CS202" s="37"/>
      <c r="CT202" s="37"/>
      <c r="CU202" s="37"/>
      <c r="CV202" s="37"/>
      <c r="CW202" s="37"/>
      <c r="CX202" s="37"/>
      <c r="CY202" s="37"/>
      <c r="CZ202" s="37"/>
      <c r="DA202" s="37"/>
      <c r="DB202" s="37"/>
      <c r="DC202" s="37"/>
      <c r="DD202" s="37"/>
      <c r="DE202" s="37"/>
      <c r="DF202" s="37"/>
      <c r="DG202" s="37"/>
      <c r="DH202" s="37"/>
      <c r="DI202" s="37"/>
      <c r="DJ202" s="37"/>
      <c r="DK202" s="37"/>
      <c r="DL202" s="37"/>
      <c r="DM202" s="37"/>
      <c r="DN202" s="37"/>
      <c r="DO202" s="37"/>
      <c r="DP202" s="37"/>
      <c r="DQ202" s="37"/>
    </row>
    <row r="203" spans="1:121">
      <c r="BJ203" s="37"/>
      <c r="BK203" s="37"/>
      <c r="BL203" s="37"/>
      <c r="BM203" s="37"/>
      <c r="BN203" s="37"/>
      <c r="BO203" s="37"/>
      <c r="BP203" s="37"/>
      <c r="BQ203" s="37"/>
      <c r="BR203" s="37"/>
      <c r="BS203" s="37"/>
      <c r="BT203" s="37"/>
      <c r="BU203" s="37"/>
      <c r="BV203" s="37"/>
      <c r="BW203" s="37"/>
      <c r="BX203" s="37"/>
      <c r="BY203" s="37"/>
      <c r="BZ203" s="37"/>
      <c r="CA203" s="37"/>
      <c r="CB203" s="37"/>
      <c r="CC203" s="37"/>
      <c r="CD203" s="37"/>
      <c r="CE203" s="37"/>
      <c r="CF203" s="37"/>
      <c r="CG203" s="37"/>
      <c r="CH203" s="37"/>
      <c r="CI203" s="37"/>
      <c r="CJ203" s="37"/>
      <c r="CK203" s="37"/>
      <c r="CL203" s="37"/>
      <c r="CM203" s="37"/>
      <c r="CN203" s="37"/>
      <c r="CO203" s="37"/>
      <c r="CP203" s="37"/>
      <c r="CQ203" s="37"/>
      <c r="CR203" s="37"/>
      <c r="CS203" s="37"/>
      <c r="CT203" s="37"/>
      <c r="CU203" s="37"/>
      <c r="CV203" s="37"/>
      <c r="CW203" s="37"/>
      <c r="CX203" s="37"/>
      <c r="CY203" s="37"/>
      <c r="CZ203" s="37"/>
      <c r="DA203" s="37"/>
      <c r="DB203" s="37"/>
      <c r="DC203" s="37"/>
      <c r="DD203" s="37"/>
      <c r="DE203" s="37"/>
      <c r="DF203" s="37"/>
      <c r="DG203" s="37"/>
      <c r="DH203" s="37"/>
      <c r="DI203" s="37"/>
      <c r="DJ203" s="37"/>
      <c r="DK203" s="37"/>
      <c r="DL203" s="37"/>
      <c r="DM203" s="37"/>
      <c r="DN203" s="37"/>
      <c r="DO203" s="37"/>
      <c r="DP203" s="37"/>
      <c r="DQ203" s="37"/>
    </row>
    <row r="204" spans="1:121">
      <c r="BJ204" s="37"/>
      <c r="BK204" s="37"/>
      <c r="BL204" s="37"/>
      <c r="BM204" s="37"/>
      <c r="BN204" s="37"/>
      <c r="BO204" s="37"/>
      <c r="BP204" s="37"/>
      <c r="BQ204" s="37"/>
      <c r="BR204" s="37"/>
      <c r="BS204" s="37"/>
      <c r="BT204" s="37"/>
      <c r="BU204" s="37"/>
      <c r="BV204" s="37"/>
      <c r="BW204" s="37"/>
      <c r="BX204" s="37"/>
      <c r="BY204" s="37"/>
      <c r="BZ204" s="37"/>
      <c r="CA204" s="37"/>
      <c r="CB204" s="37"/>
      <c r="CC204" s="37"/>
      <c r="CD204" s="37"/>
      <c r="CE204" s="37"/>
      <c r="CF204" s="37"/>
      <c r="CG204" s="37"/>
      <c r="CH204" s="37"/>
      <c r="CI204" s="37"/>
      <c r="CJ204" s="37"/>
      <c r="CK204" s="37"/>
      <c r="CL204" s="37"/>
      <c r="CM204" s="37"/>
      <c r="CN204" s="37"/>
      <c r="CO204" s="37"/>
      <c r="CP204" s="37"/>
      <c r="CQ204" s="37"/>
      <c r="CR204" s="37"/>
      <c r="CS204" s="37"/>
      <c r="CT204" s="37"/>
      <c r="CU204" s="37"/>
      <c r="CV204" s="37"/>
      <c r="CW204" s="37"/>
      <c r="CX204" s="37"/>
      <c r="CY204" s="37"/>
      <c r="CZ204" s="37"/>
      <c r="DA204" s="37"/>
      <c r="DB204" s="37"/>
      <c r="DC204" s="37"/>
      <c r="DD204" s="37"/>
      <c r="DE204" s="37"/>
      <c r="DF204" s="37"/>
      <c r="DG204" s="37"/>
      <c r="DH204" s="37"/>
      <c r="DI204" s="37"/>
      <c r="DJ204" s="37"/>
      <c r="DK204" s="37"/>
      <c r="DL204" s="37"/>
      <c r="DM204" s="37"/>
      <c r="DN204" s="37"/>
      <c r="DO204" s="37"/>
      <c r="DP204" s="37"/>
      <c r="DQ204" s="37"/>
    </row>
    <row r="205" spans="1:121">
      <c r="BJ205" s="37"/>
      <c r="BK205" s="37"/>
      <c r="BL205" s="37"/>
      <c r="BM205" s="37"/>
      <c r="BN205" s="37"/>
      <c r="BO205" s="37"/>
      <c r="BP205" s="37"/>
      <c r="BQ205" s="37"/>
      <c r="BR205" s="37"/>
      <c r="BS205" s="37"/>
      <c r="BT205" s="37"/>
      <c r="BU205" s="37"/>
      <c r="BV205" s="37"/>
      <c r="BW205" s="37"/>
      <c r="BX205" s="37"/>
      <c r="BY205" s="37"/>
      <c r="BZ205" s="37"/>
      <c r="CA205" s="37"/>
      <c r="CB205" s="37"/>
      <c r="CC205" s="37"/>
      <c r="CD205" s="37"/>
      <c r="CE205" s="37"/>
      <c r="CF205" s="37"/>
      <c r="CG205" s="37"/>
      <c r="CH205" s="37"/>
      <c r="CI205" s="37"/>
      <c r="CJ205" s="37"/>
      <c r="CK205" s="37"/>
      <c r="CL205" s="37"/>
      <c r="CM205" s="37"/>
      <c r="CN205" s="37"/>
      <c r="CO205" s="37"/>
      <c r="CP205" s="37"/>
      <c r="CQ205" s="37"/>
      <c r="CR205" s="37"/>
      <c r="CS205" s="37"/>
      <c r="CT205" s="37"/>
      <c r="CU205" s="37"/>
      <c r="CV205" s="37"/>
      <c r="CW205" s="37"/>
      <c r="CX205" s="37"/>
      <c r="CY205" s="37"/>
      <c r="CZ205" s="37"/>
      <c r="DA205" s="37"/>
      <c r="DB205" s="37"/>
      <c r="DC205" s="37"/>
      <c r="DD205" s="37"/>
      <c r="DE205" s="37"/>
      <c r="DF205" s="37"/>
      <c r="DG205" s="37"/>
      <c r="DH205" s="37"/>
      <c r="DI205" s="37"/>
      <c r="DJ205" s="37"/>
      <c r="DK205" s="37"/>
      <c r="DL205" s="37"/>
      <c r="DM205" s="37"/>
      <c r="DN205" s="37"/>
      <c r="DO205" s="37"/>
      <c r="DP205" s="37"/>
      <c r="DQ205" s="37"/>
    </row>
    <row r="206" spans="1:121">
      <c r="BJ206" s="37"/>
      <c r="BK206" s="37"/>
      <c r="BL206" s="37"/>
      <c r="BM206" s="37"/>
      <c r="BN206" s="37"/>
      <c r="BO206" s="37"/>
      <c r="BP206" s="37"/>
      <c r="BQ206" s="37"/>
      <c r="BR206" s="37"/>
      <c r="BS206" s="37"/>
      <c r="BT206" s="37"/>
      <c r="BU206" s="37"/>
      <c r="BV206" s="37"/>
      <c r="BW206" s="37"/>
      <c r="BX206" s="37"/>
      <c r="BY206" s="37"/>
      <c r="BZ206" s="37"/>
      <c r="CA206" s="37"/>
      <c r="CB206" s="37"/>
      <c r="CC206" s="37"/>
      <c r="CD206" s="37"/>
      <c r="CE206" s="37"/>
      <c r="CF206" s="37"/>
      <c r="CG206" s="37"/>
      <c r="CH206" s="37"/>
      <c r="CI206" s="37"/>
      <c r="CJ206" s="37"/>
      <c r="CK206" s="37"/>
      <c r="CL206" s="37"/>
      <c r="CM206" s="37"/>
      <c r="CN206" s="37"/>
      <c r="CO206" s="37"/>
      <c r="CP206" s="37"/>
      <c r="CQ206" s="37"/>
      <c r="CR206" s="37"/>
      <c r="CS206" s="37"/>
      <c r="CT206" s="37"/>
      <c r="CU206" s="37"/>
      <c r="CV206" s="37"/>
      <c r="CW206" s="37"/>
      <c r="CX206" s="37"/>
      <c r="CY206" s="37"/>
      <c r="CZ206" s="37"/>
      <c r="DA206" s="37"/>
      <c r="DB206" s="37"/>
      <c r="DC206" s="37"/>
      <c r="DD206" s="37"/>
      <c r="DE206" s="37"/>
      <c r="DF206" s="37"/>
      <c r="DG206" s="37"/>
      <c r="DH206" s="37"/>
      <c r="DI206" s="37"/>
      <c r="DJ206" s="37"/>
      <c r="DK206" s="37"/>
      <c r="DL206" s="37"/>
      <c r="DM206" s="37"/>
      <c r="DN206" s="37"/>
      <c r="DO206" s="37"/>
      <c r="DP206" s="37"/>
      <c r="DQ206" s="37"/>
    </row>
    <row r="207" spans="1:121">
      <c r="BJ207" s="37"/>
      <c r="BK207" s="37"/>
      <c r="BL207" s="37"/>
      <c r="BM207" s="37"/>
      <c r="BN207" s="37"/>
      <c r="BO207" s="37"/>
      <c r="BP207" s="37"/>
      <c r="BQ207" s="37"/>
      <c r="BR207" s="37"/>
      <c r="BS207" s="37"/>
      <c r="BT207" s="37"/>
      <c r="BU207" s="37"/>
      <c r="BV207" s="37"/>
      <c r="BW207" s="37"/>
      <c r="BX207" s="37"/>
      <c r="BY207" s="37"/>
      <c r="BZ207" s="37"/>
      <c r="CA207" s="37"/>
      <c r="CB207" s="37"/>
      <c r="CC207" s="37"/>
      <c r="CD207" s="37"/>
      <c r="CE207" s="37"/>
      <c r="CF207" s="37"/>
      <c r="CG207" s="37"/>
      <c r="CH207" s="37"/>
      <c r="CI207" s="37"/>
      <c r="CJ207" s="37"/>
      <c r="CK207" s="37"/>
      <c r="CL207" s="37"/>
      <c r="CM207" s="37"/>
      <c r="CN207" s="37"/>
      <c r="CO207" s="37"/>
      <c r="CP207" s="37"/>
      <c r="CQ207" s="37"/>
      <c r="CR207" s="37"/>
      <c r="CS207" s="37"/>
      <c r="CT207" s="37"/>
      <c r="CU207" s="37"/>
      <c r="CV207" s="37"/>
      <c r="CW207" s="37"/>
      <c r="CX207" s="37"/>
      <c r="CY207" s="37"/>
      <c r="CZ207" s="37"/>
      <c r="DA207" s="37"/>
      <c r="DB207" s="37"/>
      <c r="DC207" s="37"/>
      <c r="DD207" s="37"/>
      <c r="DE207" s="37"/>
      <c r="DF207" s="37"/>
      <c r="DG207" s="37"/>
      <c r="DH207" s="37"/>
      <c r="DI207" s="37"/>
      <c r="DJ207" s="37"/>
      <c r="DK207" s="37"/>
      <c r="DL207" s="37"/>
      <c r="DM207" s="37"/>
      <c r="DN207" s="37"/>
      <c r="DO207" s="37"/>
      <c r="DP207" s="37"/>
      <c r="DQ207" s="37"/>
    </row>
    <row r="208" spans="1:121">
      <c r="BJ208" s="37"/>
      <c r="BK208" s="37"/>
      <c r="BL208" s="37"/>
      <c r="BM208" s="37"/>
      <c r="BN208" s="37"/>
      <c r="BO208" s="37"/>
      <c r="BP208" s="37"/>
      <c r="BQ208" s="37"/>
      <c r="BR208" s="37"/>
      <c r="BS208" s="37"/>
      <c r="BT208" s="37"/>
      <c r="BU208" s="37"/>
      <c r="BV208" s="37"/>
      <c r="BW208" s="37"/>
      <c r="BX208" s="37"/>
      <c r="BY208" s="37"/>
      <c r="BZ208" s="37"/>
      <c r="CA208" s="37"/>
      <c r="CB208" s="37"/>
      <c r="CC208" s="37"/>
      <c r="CD208" s="37"/>
      <c r="CE208" s="37"/>
      <c r="CF208" s="37"/>
      <c r="CG208" s="37"/>
      <c r="CH208" s="37"/>
      <c r="CI208" s="37"/>
      <c r="CJ208" s="37"/>
      <c r="CK208" s="37"/>
      <c r="CL208" s="37"/>
      <c r="CM208" s="37"/>
      <c r="CN208" s="37"/>
      <c r="CO208" s="37"/>
      <c r="CP208" s="37"/>
      <c r="CQ208" s="37"/>
      <c r="CR208" s="37"/>
      <c r="CS208" s="37"/>
      <c r="CT208" s="37"/>
      <c r="CU208" s="37"/>
      <c r="CV208" s="37"/>
      <c r="CW208" s="37"/>
      <c r="CX208" s="37"/>
      <c r="CY208" s="37"/>
      <c r="CZ208" s="37"/>
      <c r="DA208" s="37"/>
      <c r="DB208" s="37"/>
      <c r="DC208" s="37"/>
      <c r="DD208" s="37"/>
      <c r="DE208" s="37"/>
      <c r="DF208" s="37"/>
      <c r="DG208" s="37"/>
      <c r="DH208" s="37"/>
      <c r="DI208" s="37"/>
      <c r="DJ208" s="37"/>
      <c r="DK208" s="37"/>
      <c r="DL208" s="37"/>
      <c r="DM208" s="37"/>
      <c r="DN208" s="37"/>
      <c r="DO208" s="37"/>
      <c r="DP208" s="37"/>
      <c r="DQ208" s="37"/>
    </row>
    <row r="209" spans="62:121">
      <c r="BJ209" s="37"/>
      <c r="BK209" s="37"/>
      <c r="BL209" s="37"/>
      <c r="BM209" s="37"/>
      <c r="BN209" s="37"/>
      <c r="BO209" s="37"/>
      <c r="BP209" s="37"/>
      <c r="BQ209" s="37"/>
      <c r="BR209" s="37"/>
      <c r="BS209" s="37"/>
      <c r="BT209" s="37"/>
      <c r="BU209" s="37"/>
      <c r="BV209" s="37"/>
      <c r="BW209" s="37"/>
      <c r="BX209" s="37"/>
      <c r="BY209" s="37"/>
      <c r="BZ209" s="37"/>
      <c r="CA209" s="37"/>
      <c r="CB209" s="37"/>
      <c r="CC209" s="37"/>
      <c r="CD209" s="37"/>
      <c r="CE209" s="37"/>
      <c r="CF209" s="37"/>
      <c r="CG209" s="37"/>
      <c r="CH209" s="37"/>
      <c r="CI209" s="37"/>
      <c r="CJ209" s="37"/>
      <c r="CK209" s="37"/>
      <c r="CL209" s="37"/>
      <c r="CM209" s="37"/>
      <c r="CN209" s="37"/>
      <c r="CO209" s="37"/>
      <c r="CP209" s="37"/>
      <c r="CQ209" s="37"/>
      <c r="CR209" s="37"/>
      <c r="CS209" s="37"/>
      <c r="CT209" s="37"/>
      <c r="CU209" s="37"/>
      <c r="CV209" s="37"/>
      <c r="CW209" s="37"/>
      <c r="CX209" s="37"/>
      <c r="CY209" s="37"/>
      <c r="CZ209" s="37"/>
      <c r="DA209" s="37"/>
      <c r="DB209" s="37"/>
      <c r="DC209" s="37"/>
      <c r="DD209" s="37"/>
      <c r="DE209" s="37"/>
      <c r="DF209" s="37"/>
      <c r="DG209" s="37"/>
      <c r="DH209" s="37"/>
      <c r="DI209" s="37"/>
      <c r="DJ209" s="37"/>
      <c r="DK209" s="37"/>
      <c r="DL209" s="37"/>
      <c r="DM209" s="37"/>
      <c r="DN209" s="37"/>
      <c r="DO209" s="37"/>
      <c r="DP209" s="37"/>
      <c r="DQ209" s="37"/>
    </row>
    <row r="210" spans="62:121">
      <c r="BJ210" s="37"/>
      <c r="BK210" s="37"/>
      <c r="BL210" s="37"/>
      <c r="BM210" s="37"/>
      <c r="BN210" s="37"/>
      <c r="BO210" s="37"/>
      <c r="BP210" s="37"/>
      <c r="BQ210" s="37"/>
      <c r="BR210" s="37"/>
      <c r="BS210" s="37"/>
      <c r="BT210" s="37"/>
      <c r="BU210" s="37"/>
      <c r="BV210" s="37"/>
      <c r="BW210" s="37"/>
      <c r="BX210" s="37"/>
      <c r="BY210" s="37"/>
      <c r="BZ210" s="37"/>
      <c r="CA210" s="37"/>
      <c r="CB210" s="37"/>
      <c r="CC210" s="37"/>
      <c r="CD210" s="37"/>
      <c r="CE210" s="37"/>
      <c r="CF210" s="37"/>
      <c r="CG210" s="37"/>
      <c r="CH210" s="37"/>
      <c r="CI210" s="37"/>
      <c r="CJ210" s="37"/>
      <c r="CK210" s="37"/>
      <c r="CL210" s="37"/>
      <c r="CM210" s="37"/>
      <c r="CN210" s="37"/>
      <c r="CO210" s="37"/>
      <c r="CP210" s="37"/>
      <c r="CQ210" s="37"/>
      <c r="CR210" s="37"/>
      <c r="CS210" s="37"/>
      <c r="CT210" s="37"/>
      <c r="CU210" s="37"/>
      <c r="CV210" s="37"/>
      <c r="CW210" s="37"/>
      <c r="CX210" s="37"/>
      <c r="CY210" s="37"/>
      <c r="CZ210" s="37"/>
      <c r="DA210" s="37"/>
      <c r="DB210" s="37"/>
      <c r="DC210" s="37"/>
      <c r="DD210" s="37"/>
      <c r="DE210" s="37"/>
      <c r="DF210" s="37"/>
      <c r="DG210" s="37"/>
      <c r="DH210" s="37"/>
      <c r="DI210" s="37"/>
      <c r="DJ210" s="37"/>
      <c r="DK210" s="37"/>
      <c r="DL210" s="37"/>
      <c r="DM210" s="37"/>
      <c r="DN210" s="37"/>
      <c r="DO210" s="37"/>
      <c r="DP210" s="37"/>
      <c r="DQ210" s="37"/>
    </row>
    <row r="211" spans="62:121">
      <c r="BJ211" s="37"/>
      <c r="BK211" s="37"/>
      <c r="BL211" s="37"/>
      <c r="BM211" s="37"/>
      <c r="BN211" s="37"/>
      <c r="BO211" s="37"/>
      <c r="BP211" s="37"/>
      <c r="BQ211" s="37"/>
      <c r="BR211" s="37"/>
      <c r="BS211" s="37"/>
      <c r="BT211" s="37"/>
      <c r="BU211" s="37"/>
      <c r="BV211" s="37"/>
      <c r="BW211" s="37"/>
      <c r="BX211" s="37"/>
      <c r="BY211" s="37"/>
      <c r="BZ211" s="37"/>
      <c r="CA211" s="37"/>
      <c r="CB211" s="37"/>
      <c r="CC211" s="37"/>
      <c r="CD211" s="37"/>
      <c r="CE211" s="37"/>
      <c r="CF211" s="37"/>
      <c r="CG211" s="37"/>
      <c r="CH211" s="37"/>
      <c r="CI211" s="37"/>
      <c r="CJ211" s="37"/>
      <c r="CK211" s="37"/>
      <c r="CL211" s="37"/>
      <c r="CM211" s="37"/>
      <c r="CN211" s="37"/>
      <c r="CO211" s="37"/>
      <c r="CP211" s="37"/>
      <c r="CQ211" s="37"/>
      <c r="CR211" s="37"/>
      <c r="CS211" s="37"/>
      <c r="CT211" s="37"/>
      <c r="CU211" s="37"/>
      <c r="CV211" s="37"/>
      <c r="CW211" s="37"/>
      <c r="CX211" s="37"/>
      <c r="CY211" s="37"/>
      <c r="CZ211" s="37"/>
      <c r="DA211" s="37"/>
      <c r="DB211" s="37"/>
      <c r="DC211" s="37"/>
      <c r="DD211" s="37"/>
      <c r="DE211" s="37"/>
      <c r="DF211" s="37"/>
      <c r="DG211" s="37"/>
      <c r="DH211" s="37"/>
      <c r="DI211" s="37"/>
      <c r="DJ211" s="37"/>
      <c r="DK211" s="37"/>
      <c r="DL211" s="37"/>
      <c r="DM211" s="37"/>
      <c r="DN211" s="37"/>
      <c r="DO211" s="37"/>
      <c r="DP211" s="37"/>
      <c r="DQ211" s="37"/>
    </row>
    <row r="212" spans="62:121">
      <c r="BJ212" s="37"/>
      <c r="BK212" s="37"/>
      <c r="BL212" s="37"/>
      <c r="BM212" s="37"/>
      <c r="BN212" s="37"/>
      <c r="BO212" s="37"/>
      <c r="BP212" s="37"/>
      <c r="BQ212" s="37"/>
      <c r="BR212" s="37"/>
      <c r="BS212" s="37"/>
      <c r="BT212" s="37"/>
      <c r="BU212" s="37"/>
      <c r="BV212" s="37"/>
      <c r="BW212" s="37"/>
      <c r="BX212" s="37"/>
      <c r="BY212" s="37"/>
      <c r="BZ212" s="37"/>
      <c r="CA212" s="37"/>
      <c r="CB212" s="37"/>
      <c r="CC212" s="37"/>
      <c r="CD212" s="37"/>
      <c r="CE212" s="37"/>
      <c r="CF212" s="37"/>
      <c r="CG212" s="37"/>
      <c r="CH212" s="37"/>
      <c r="CI212" s="37"/>
      <c r="CJ212" s="37"/>
      <c r="CK212" s="37"/>
      <c r="CL212" s="37"/>
      <c r="CM212" s="37"/>
      <c r="CN212" s="37"/>
      <c r="CO212" s="37"/>
      <c r="CP212" s="37"/>
      <c r="CQ212" s="37"/>
      <c r="CR212" s="37"/>
      <c r="CS212" s="37"/>
      <c r="CT212" s="37"/>
      <c r="CU212" s="37"/>
      <c r="CV212" s="37"/>
      <c r="CW212" s="37"/>
      <c r="CX212" s="37"/>
      <c r="CY212" s="37"/>
      <c r="CZ212" s="37"/>
      <c r="DA212" s="37"/>
      <c r="DB212" s="37"/>
      <c r="DC212" s="37"/>
      <c r="DD212" s="37"/>
      <c r="DE212" s="37"/>
      <c r="DF212" s="37"/>
      <c r="DG212" s="37"/>
      <c r="DH212" s="37"/>
      <c r="DI212" s="37"/>
      <c r="DJ212" s="37"/>
      <c r="DK212" s="37"/>
      <c r="DL212" s="37"/>
      <c r="DM212" s="37"/>
      <c r="DN212" s="37"/>
      <c r="DO212" s="37"/>
      <c r="DP212" s="37"/>
      <c r="DQ212" s="37"/>
    </row>
    <row r="213" spans="62:121">
      <c r="BJ213" s="37"/>
      <c r="BK213" s="37"/>
      <c r="BL213" s="37"/>
      <c r="BM213" s="37"/>
      <c r="BN213" s="37"/>
      <c r="BO213" s="37"/>
      <c r="BP213" s="37"/>
      <c r="BQ213" s="37"/>
      <c r="BR213" s="37"/>
      <c r="BS213" s="37"/>
      <c r="BT213" s="37"/>
      <c r="BU213" s="37"/>
      <c r="BV213" s="37"/>
      <c r="BW213" s="37"/>
      <c r="BX213" s="37"/>
      <c r="BY213" s="37"/>
      <c r="BZ213" s="37"/>
      <c r="CA213" s="37"/>
      <c r="CB213" s="37"/>
      <c r="CC213" s="37"/>
      <c r="CD213" s="37"/>
      <c r="CE213" s="37"/>
      <c r="CF213" s="37"/>
      <c r="CG213" s="37"/>
      <c r="CH213" s="37"/>
      <c r="CI213" s="37"/>
      <c r="CJ213" s="37"/>
      <c r="CK213" s="37"/>
      <c r="CL213" s="37"/>
      <c r="CM213" s="37"/>
      <c r="CN213" s="37"/>
      <c r="CO213" s="37"/>
      <c r="CP213" s="37"/>
      <c r="CQ213" s="37"/>
      <c r="CR213" s="37"/>
      <c r="CS213" s="37"/>
      <c r="CT213" s="37"/>
      <c r="CU213" s="37"/>
      <c r="CV213" s="37"/>
      <c r="CW213" s="37"/>
      <c r="CX213" s="37"/>
      <c r="CY213" s="37"/>
      <c r="CZ213" s="37"/>
      <c r="DA213" s="37"/>
      <c r="DB213" s="37"/>
      <c r="DC213" s="37"/>
      <c r="DD213" s="37"/>
      <c r="DE213" s="37"/>
      <c r="DF213" s="37"/>
      <c r="DG213" s="37"/>
      <c r="DH213" s="37"/>
      <c r="DI213" s="37"/>
      <c r="DJ213" s="37"/>
      <c r="DK213" s="37"/>
      <c r="DL213" s="37"/>
      <c r="DM213" s="37"/>
      <c r="DN213" s="37"/>
      <c r="DO213" s="37"/>
      <c r="DP213" s="37"/>
      <c r="DQ213" s="37"/>
    </row>
    <row r="214" spans="62:121">
      <c r="BJ214" s="37"/>
      <c r="BK214" s="37"/>
      <c r="BL214" s="37"/>
      <c r="BM214" s="37"/>
      <c r="BN214" s="37"/>
      <c r="BO214" s="37"/>
      <c r="BP214" s="37"/>
      <c r="BQ214" s="37"/>
      <c r="BR214" s="37"/>
      <c r="BS214" s="37"/>
      <c r="BT214" s="37"/>
      <c r="BU214" s="37"/>
      <c r="BV214" s="37"/>
      <c r="BW214" s="37"/>
      <c r="BX214" s="37"/>
      <c r="BY214" s="37"/>
      <c r="BZ214" s="37"/>
      <c r="CA214" s="37"/>
      <c r="CB214" s="37"/>
      <c r="CC214" s="37"/>
      <c r="CD214" s="37"/>
      <c r="CE214" s="37"/>
      <c r="CF214" s="37"/>
      <c r="CG214" s="37"/>
      <c r="CH214" s="37"/>
      <c r="CI214" s="37"/>
      <c r="CJ214" s="37"/>
      <c r="CK214" s="37"/>
      <c r="CL214" s="37"/>
      <c r="CM214" s="37"/>
      <c r="CN214" s="37"/>
      <c r="CO214" s="37"/>
      <c r="CP214" s="37"/>
      <c r="CQ214" s="37"/>
      <c r="CR214" s="37"/>
      <c r="CS214" s="37"/>
      <c r="CT214" s="37"/>
      <c r="CU214" s="37"/>
      <c r="CV214" s="37"/>
      <c r="CW214" s="37"/>
      <c r="CX214" s="37"/>
      <c r="CY214" s="37"/>
      <c r="CZ214" s="37"/>
      <c r="DA214" s="37"/>
      <c r="DB214" s="37"/>
      <c r="DC214" s="37"/>
      <c r="DD214" s="37"/>
      <c r="DE214" s="37"/>
      <c r="DF214" s="37"/>
      <c r="DG214" s="37"/>
      <c r="DH214" s="37"/>
      <c r="DI214" s="37"/>
      <c r="DJ214" s="37"/>
      <c r="DK214" s="37"/>
      <c r="DL214" s="37"/>
      <c r="DM214" s="37"/>
      <c r="DN214" s="37"/>
      <c r="DO214" s="37"/>
      <c r="DP214" s="37"/>
      <c r="DQ214" s="37"/>
    </row>
    <row r="215" spans="62:121">
      <c r="BJ215" s="37"/>
      <c r="BK215" s="37"/>
      <c r="BL215" s="37"/>
      <c r="BM215" s="37"/>
      <c r="BN215" s="37"/>
      <c r="BO215" s="37"/>
      <c r="BP215" s="37"/>
      <c r="BQ215" s="37"/>
      <c r="BR215" s="37"/>
      <c r="BS215" s="37"/>
      <c r="BT215" s="37"/>
      <c r="BU215" s="37"/>
      <c r="BV215" s="37"/>
      <c r="BW215" s="37"/>
      <c r="BX215" s="37"/>
      <c r="BY215" s="37"/>
      <c r="BZ215" s="37"/>
      <c r="CA215" s="37"/>
      <c r="CB215" s="37"/>
      <c r="CC215" s="37"/>
      <c r="CD215" s="37"/>
      <c r="CE215" s="37"/>
      <c r="CF215" s="37"/>
      <c r="CG215" s="37"/>
      <c r="CH215" s="37"/>
      <c r="CI215" s="37"/>
      <c r="CJ215" s="37"/>
      <c r="CK215" s="37"/>
      <c r="CL215" s="37"/>
      <c r="CM215" s="37"/>
      <c r="CN215" s="37"/>
      <c r="CO215" s="37"/>
      <c r="CP215" s="37"/>
      <c r="CQ215" s="37"/>
      <c r="CR215" s="37"/>
      <c r="CS215" s="37"/>
      <c r="CT215" s="37"/>
      <c r="CU215" s="37"/>
      <c r="CV215" s="37"/>
      <c r="CW215" s="37"/>
      <c r="CX215" s="37"/>
      <c r="CY215" s="37"/>
      <c r="CZ215" s="37"/>
      <c r="DA215" s="37"/>
      <c r="DB215" s="37"/>
      <c r="DC215" s="37"/>
      <c r="DD215" s="37"/>
      <c r="DE215" s="37"/>
      <c r="DF215" s="37"/>
      <c r="DG215" s="37"/>
      <c r="DH215" s="37"/>
      <c r="DI215" s="37"/>
      <c r="DJ215" s="37"/>
      <c r="DK215" s="37"/>
      <c r="DL215" s="37"/>
      <c r="DM215" s="37"/>
      <c r="DN215" s="37"/>
      <c r="DO215" s="37"/>
      <c r="DP215" s="37"/>
      <c r="DQ215" s="37"/>
    </row>
    <row r="216" spans="62:121">
      <c r="BJ216" s="37"/>
      <c r="BK216" s="37"/>
      <c r="BL216" s="37"/>
      <c r="BM216" s="37"/>
      <c r="BN216" s="37"/>
      <c r="BO216" s="37"/>
      <c r="BP216" s="37"/>
      <c r="BQ216" s="37"/>
      <c r="BR216" s="37"/>
      <c r="BS216" s="37"/>
      <c r="BT216" s="37"/>
      <c r="BU216" s="37"/>
      <c r="BV216" s="37"/>
      <c r="BW216" s="37"/>
      <c r="BX216" s="37"/>
      <c r="BY216" s="37"/>
      <c r="BZ216" s="37"/>
      <c r="CA216" s="37"/>
      <c r="CB216" s="37"/>
      <c r="CC216" s="37"/>
      <c r="CD216" s="37"/>
      <c r="CE216" s="37"/>
      <c r="CF216" s="37"/>
      <c r="CG216" s="37"/>
      <c r="CH216" s="37"/>
      <c r="CI216" s="37"/>
      <c r="CJ216" s="37"/>
      <c r="CK216" s="37"/>
      <c r="CL216" s="37"/>
      <c r="CM216" s="37"/>
      <c r="CN216" s="37"/>
      <c r="CO216" s="37"/>
      <c r="CP216" s="37"/>
      <c r="CQ216" s="37"/>
      <c r="CR216" s="37"/>
      <c r="CS216" s="37"/>
      <c r="CT216" s="37"/>
      <c r="CU216" s="37"/>
      <c r="CV216" s="37"/>
      <c r="CW216" s="37"/>
      <c r="CX216" s="37"/>
      <c r="CY216" s="37"/>
      <c r="CZ216" s="37"/>
      <c r="DA216" s="37"/>
      <c r="DB216" s="37"/>
      <c r="DC216" s="37"/>
      <c r="DD216" s="37"/>
      <c r="DE216" s="37"/>
      <c r="DF216" s="37"/>
      <c r="DG216" s="37"/>
      <c r="DH216" s="37"/>
      <c r="DI216" s="37"/>
      <c r="DJ216" s="37"/>
      <c r="DK216" s="37"/>
      <c r="DL216" s="37"/>
      <c r="DM216" s="37"/>
      <c r="DN216" s="37"/>
      <c r="DO216" s="37"/>
      <c r="DP216" s="37"/>
      <c r="DQ216" s="37"/>
    </row>
    <row r="217" spans="62:121">
      <c r="BJ217" s="37"/>
      <c r="BK217" s="37"/>
      <c r="BL217" s="37"/>
      <c r="BM217" s="37"/>
      <c r="BN217" s="37"/>
      <c r="BO217" s="37"/>
      <c r="BP217" s="37"/>
      <c r="BQ217" s="37"/>
      <c r="BR217" s="37"/>
      <c r="BS217" s="37"/>
      <c r="BT217" s="37"/>
      <c r="BU217" s="37"/>
      <c r="BV217" s="37"/>
      <c r="BW217" s="37"/>
      <c r="BX217" s="37"/>
      <c r="BY217" s="37"/>
      <c r="BZ217" s="37"/>
      <c r="CA217" s="37"/>
      <c r="CB217" s="37"/>
      <c r="CC217" s="37"/>
      <c r="CD217" s="37"/>
      <c r="CE217" s="37"/>
      <c r="CF217" s="37"/>
      <c r="CG217" s="37"/>
      <c r="CH217" s="37"/>
      <c r="CI217" s="37"/>
      <c r="CJ217" s="37"/>
      <c r="CK217" s="37"/>
      <c r="CL217" s="37"/>
      <c r="CM217" s="37"/>
      <c r="CN217" s="37"/>
      <c r="CO217" s="37"/>
      <c r="CP217" s="37"/>
      <c r="CQ217" s="37"/>
      <c r="CR217" s="37"/>
      <c r="CS217" s="37"/>
      <c r="CT217" s="37"/>
      <c r="CU217" s="37"/>
      <c r="CV217" s="37"/>
      <c r="CW217" s="37"/>
      <c r="CX217" s="37"/>
      <c r="CY217" s="37"/>
      <c r="CZ217" s="37"/>
      <c r="DA217" s="37"/>
      <c r="DB217" s="37"/>
      <c r="DC217" s="37"/>
      <c r="DD217" s="37"/>
      <c r="DE217" s="37"/>
      <c r="DF217" s="37"/>
      <c r="DG217" s="37"/>
      <c r="DH217" s="37"/>
      <c r="DI217" s="37"/>
      <c r="DJ217" s="37"/>
      <c r="DK217" s="37"/>
      <c r="DL217" s="37"/>
      <c r="DM217" s="37"/>
      <c r="DN217" s="37"/>
      <c r="DO217" s="37"/>
      <c r="DP217" s="37"/>
      <c r="DQ217" s="37"/>
    </row>
    <row r="218" spans="62:121">
      <c r="BJ218" s="37"/>
      <c r="BK218" s="37"/>
      <c r="BL218" s="37"/>
      <c r="BM218" s="37"/>
      <c r="BN218" s="37"/>
      <c r="BO218" s="37"/>
      <c r="BP218" s="37"/>
      <c r="BQ218" s="37"/>
      <c r="BR218" s="37"/>
      <c r="BS218" s="37"/>
      <c r="BT218" s="37"/>
      <c r="BU218" s="37"/>
      <c r="BV218" s="37"/>
      <c r="BW218" s="37"/>
      <c r="BX218" s="37"/>
      <c r="BY218" s="37"/>
      <c r="BZ218" s="37"/>
      <c r="CA218" s="37"/>
      <c r="CB218" s="37"/>
      <c r="CC218" s="37"/>
      <c r="CD218" s="37"/>
      <c r="CE218" s="37"/>
      <c r="CF218" s="37"/>
      <c r="CG218" s="37"/>
      <c r="CH218" s="37"/>
      <c r="CI218" s="37"/>
      <c r="CJ218" s="37"/>
      <c r="CK218" s="37"/>
      <c r="CL218" s="37"/>
      <c r="CM218" s="37"/>
      <c r="CN218" s="37"/>
      <c r="CO218" s="37"/>
      <c r="CP218" s="37"/>
      <c r="CQ218" s="37"/>
      <c r="CR218" s="37"/>
      <c r="CS218" s="37"/>
      <c r="CT218" s="37"/>
      <c r="CU218" s="37"/>
      <c r="CV218" s="37"/>
      <c r="CW218" s="37"/>
      <c r="CX218" s="37"/>
      <c r="CY218" s="37"/>
      <c r="CZ218" s="37"/>
      <c r="DA218" s="37"/>
      <c r="DB218" s="37"/>
      <c r="DC218" s="37"/>
      <c r="DD218" s="37"/>
      <c r="DE218" s="37"/>
      <c r="DF218" s="37"/>
      <c r="DG218" s="37"/>
      <c r="DH218" s="37"/>
      <c r="DI218" s="37"/>
      <c r="DJ218" s="37"/>
      <c r="DK218" s="37"/>
      <c r="DL218" s="37"/>
      <c r="DM218" s="37"/>
      <c r="DN218" s="37"/>
      <c r="DO218" s="37"/>
      <c r="DP218" s="37"/>
      <c r="DQ218" s="37"/>
    </row>
    <row r="219" spans="62:121">
      <c r="BJ219" s="37"/>
      <c r="BK219" s="37"/>
      <c r="BL219" s="37"/>
      <c r="BM219" s="37"/>
      <c r="BN219" s="37"/>
      <c r="BO219" s="37"/>
      <c r="BP219" s="37"/>
      <c r="BQ219" s="37"/>
      <c r="BR219" s="37"/>
      <c r="BS219" s="37"/>
      <c r="BT219" s="37"/>
      <c r="BU219" s="37"/>
      <c r="BV219" s="37"/>
      <c r="BW219" s="37"/>
      <c r="BX219" s="37"/>
      <c r="BY219" s="37"/>
      <c r="BZ219" s="37"/>
      <c r="CA219" s="37"/>
      <c r="CB219" s="37"/>
      <c r="CC219" s="37"/>
      <c r="CD219" s="37"/>
      <c r="CE219" s="37"/>
      <c r="CF219" s="37"/>
      <c r="CG219" s="37"/>
      <c r="CH219" s="37"/>
      <c r="CI219" s="37"/>
      <c r="CJ219" s="37"/>
      <c r="CK219" s="37"/>
      <c r="CL219" s="37"/>
      <c r="CM219" s="37"/>
      <c r="CN219" s="37"/>
      <c r="CO219" s="37"/>
      <c r="CP219" s="37"/>
      <c r="CQ219" s="37"/>
      <c r="CR219" s="37"/>
      <c r="CS219" s="37"/>
      <c r="CT219" s="37"/>
      <c r="CU219" s="37"/>
      <c r="CV219" s="37"/>
      <c r="CW219" s="37"/>
      <c r="CX219" s="37"/>
      <c r="CY219" s="37"/>
      <c r="CZ219" s="37"/>
      <c r="DA219" s="37"/>
      <c r="DB219" s="37"/>
      <c r="DC219" s="37"/>
      <c r="DD219" s="37"/>
      <c r="DE219" s="37"/>
      <c r="DF219" s="37"/>
      <c r="DG219" s="37"/>
      <c r="DH219" s="37"/>
      <c r="DI219" s="37"/>
      <c r="DJ219" s="37"/>
      <c r="DK219" s="37"/>
      <c r="DL219" s="37"/>
      <c r="DM219" s="37"/>
      <c r="DN219" s="37"/>
      <c r="DO219" s="37"/>
      <c r="DP219" s="37"/>
      <c r="DQ219" s="37"/>
    </row>
    <row r="220" spans="62:121">
      <c r="BJ220" s="37"/>
      <c r="BK220" s="37"/>
      <c r="BL220" s="37"/>
      <c r="BM220" s="37"/>
      <c r="BN220" s="37"/>
      <c r="BO220" s="37"/>
      <c r="BP220" s="37"/>
      <c r="BQ220" s="37"/>
      <c r="BR220" s="37"/>
      <c r="BS220" s="37"/>
      <c r="BT220" s="37"/>
      <c r="BU220" s="37"/>
      <c r="BV220" s="37"/>
      <c r="BW220" s="37"/>
      <c r="BX220" s="37"/>
      <c r="BY220" s="37"/>
      <c r="BZ220" s="37"/>
      <c r="CA220" s="37"/>
      <c r="CB220" s="37"/>
      <c r="CC220" s="37"/>
      <c r="CD220" s="37"/>
      <c r="CE220" s="37"/>
      <c r="CF220" s="37"/>
      <c r="CG220" s="37"/>
      <c r="CH220" s="37"/>
      <c r="CI220" s="37"/>
      <c r="CJ220" s="37"/>
      <c r="CK220" s="37"/>
      <c r="CL220" s="37"/>
      <c r="CM220" s="37"/>
      <c r="CN220" s="37"/>
      <c r="CO220" s="37"/>
      <c r="CP220" s="37"/>
      <c r="CQ220" s="37"/>
      <c r="CR220" s="37"/>
      <c r="CS220" s="37"/>
      <c r="CT220" s="37"/>
      <c r="CU220" s="37"/>
      <c r="CV220" s="37"/>
      <c r="CW220" s="37"/>
      <c r="CX220" s="37"/>
      <c r="CY220" s="37"/>
      <c r="CZ220" s="37"/>
      <c r="DA220" s="37"/>
      <c r="DB220" s="37"/>
      <c r="DC220" s="37"/>
      <c r="DD220" s="37"/>
      <c r="DE220" s="37"/>
      <c r="DF220" s="37"/>
      <c r="DG220" s="37"/>
      <c r="DH220" s="37"/>
      <c r="DI220" s="37"/>
      <c r="DJ220" s="37"/>
      <c r="DK220" s="37"/>
      <c r="DL220" s="37"/>
      <c r="DM220" s="37"/>
      <c r="DN220" s="37"/>
      <c r="DO220" s="37"/>
      <c r="DP220" s="37"/>
      <c r="DQ220" s="37"/>
    </row>
    <row r="221" spans="62:121">
      <c r="BJ221" s="37"/>
      <c r="BK221" s="37"/>
      <c r="BL221" s="37"/>
      <c r="BM221" s="37"/>
      <c r="BN221" s="37"/>
      <c r="BO221" s="37"/>
      <c r="BP221" s="37"/>
      <c r="BQ221" s="37"/>
      <c r="BR221" s="37"/>
      <c r="BS221" s="37"/>
      <c r="BT221" s="37"/>
      <c r="BU221" s="37"/>
      <c r="BV221" s="37"/>
      <c r="BW221" s="37"/>
      <c r="BX221" s="37"/>
      <c r="BY221" s="37"/>
      <c r="BZ221" s="37"/>
      <c r="CA221" s="37"/>
      <c r="CB221" s="37"/>
      <c r="CC221" s="37"/>
      <c r="CD221" s="37"/>
      <c r="CE221" s="37"/>
      <c r="CF221" s="37"/>
      <c r="CG221" s="37"/>
      <c r="CH221" s="37"/>
      <c r="CI221" s="37"/>
      <c r="CJ221" s="37"/>
      <c r="CK221" s="37"/>
      <c r="CL221" s="37"/>
      <c r="CM221" s="37"/>
      <c r="CN221" s="37"/>
      <c r="CO221" s="37"/>
      <c r="CP221" s="37"/>
      <c r="CQ221" s="37"/>
      <c r="CR221" s="37"/>
      <c r="CS221" s="37"/>
      <c r="CT221" s="37"/>
      <c r="CU221" s="37"/>
      <c r="CV221" s="37"/>
      <c r="CW221" s="37"/>
      <c r="CX221" s="37"/>
      <c r="CY221" s="37"/>
      <c r="CZ221" s="37"/>
      <c r="DA221" s="37"/>
      <c r="DB221" s="37"/>
      <c r="DC221" s="37"/>
      <c r="DD221" s="37"/>
      <c r="DE221" s="37"/>
      <c r="DF221" s="37"/>
      <c r="DG221" s="37"/>
      <c r="DH221" s="37"/>
      <c r="DI221" s="37"/>
      <c r="DJ221" s="37"/>
      <c r="DK221" s="37"/>
      <c r="DL221" s="37"/>
      <c r="DM221" s="37"/>
      <c r="DN221" s="37"/>
      <c r="DO221" s="37"/>
      <c r="DP221" s="37"/>
      <c r="DQ221" s="37"/>
    </row>
    <row r="222" spans="62:121">
      <c r="BJ222" s="37"/>
      <c r="BK222" s="37"/>
      <c r="BL222" s="37"/>
      <c r="BM222" s="37"/>
      <c r="BN222" s="37"/>
      <c r="BO222" s="37"/>
      <c r="BP222" s="37"/>
      <c r="BQ222" s="37"/>
      <c r="BR222" s="37"/>
      <c r="BS222" s="37"/>
      <c r="BT222" s="37"/>
      <c r="BU222" s="37"/>
      <c r="BV222" s="37"/>
      <c r="BW222" s="37"/>
      <c r="BX222" s="37"/>
      <c r="BY222" s="37"/>
      <c r="BZ222" s="37"/>
      <c r="CA222" s="37"/>
      <c r="CB222" s="37"/>
      <c r="CC222" s="37"/>
      <c r="CD222" s="37"/>
      <c r="CE222" s="37"/>
      <c r="CF222" s="37"/>
      <c r="CG222" s="37"/>
      <c r="CH222" s="37"/>
      <c r="CI222" s="37"/>
      <c r="CJ222" s="37"/>
      <c r="CK222" s="37"/>
      <c r="CL222" s="37"/>
      <c r="CM222" s="37"/>
      <c r="CN222" s="37"/>
      <c r="CO222" s="37"/>
      <c r="CP222" s="37"/>
      <c r="CQ222" s="37"/>
      <c r="CR222" s="37"/>
      <c r="CS222" s="37"/>
      <c r="CT222" s="37"/>
      <c r="CU222" s="37"/>
      <c r="CV222" s="37"/>
      <c r="CW222" s="37"/>
      <c r="CX222" s="37"/>
      <c r="CY222" s="37"/>
      <c r="CZ222" s="37"/>
      <c r="DA222" s="37"/>
      <c r="DB222" s="37"/>
      <c r="DC222" s="37"/>
      <c r="DD222" s="37"/>
      <c r="DE222" s="37"/>
      <c r="DF222" s="37"/>
      <c r="DG222" s="37"/>
      <c r="DH222" s="37"/>
      <c r="DI222" s="37"/>
      <c r="DJ222" s="37"/>
      <c r="DK222" s="37"/>
      <c r="DL222" s="37"/>
      <c r="DM222" s="37"/>
      <c r="DN222" s="37"/>
      <c r="DO222" s="37"/>
      <c r="DP222" s="37"/>
      <c r="DQ222" s="37"/>
    </row>
    <row r="223" spans="62:121">
      <c r="BJ223" s="37"/>
      <c r="BK223" s="37"/>
      <c r="BL223" s="37"/>
      <c r="BM223" s="37"/>
      <c r="BN223" s="37"/>
      <c r="BO223" s="37"/>
      <c r="BP223" s="37"/>
      <c r="BQ223" s="37"/>
      <c r="BR223" s="37"/>
      <c r="BS223" s="37"/>
      <c r="BT223" s="37"/>
      <c r="BU223" s="37"/>
      <c r="BV223" s="37"/>
      <c r="BW223" s="37"/>
      <c r="BX223" s="37"/>
      <c r="BY223" s="37"/>
      <c r="BZ223" s="37"/>
      <c r="CA223" s="37"/>
      <c r="CB223" s="37"/>
      <c r="CC223" s="37"/>
      <c r="CD223" s="37"/>
      <c r="CE223" s="37"/>
      <c r="CF223" s="37"/>
      <c r="CG223" s="37"/>
      <c r="CH223" s="37"/>
      <c r="CI223" s="37"/>
      <c r="CJ223" s="37"/>
      <c r="CK223" s="37"/>
      <c r="CL223" s="37"/>
      <c r="CM223" s="37"/>
      <c r="CN223" s="37"/>
      <c r="CO223" s="37"/>
      <c r="CP223" s="37"/>
      <c r="CQ223" s="37"/>
      <c r="CR223" s="37"/>
      <c r="CS223" s="37"/>
      <c r="CT223" s="37"/>
      <c r="CU223" s="37"/>
      <c r="CV223" s="37"/>
      <c r="CW223" s="37"/>
      <c r="CX223" s="37"/>
      <c r="CY223" s="37"/>
      <c r="CZ223" s="37"/>
      <c r="DA223" s="37"/>
      <c r="DB223" s="37"/>
      <c r="DC223" s="37"/>
      <c r="DD223" s="37"/>
      <c r="DE223" s="37"/>
      <c r="DF223" s="37"/>
      <c r="DG223" s="37"/>
      <c r="DH223" s="37"/>
      <c r="DI223" s="37"/>
      <c r="DJ223" s="37"/>
      <c r="DK223" s="37"/>
      <c r="DL223" s="37"/>
      <c r="DM223" s="37"/>
      <c r="DN223" s="37"/>
      <c r="DO223" s="37"/>
      <c r="DP223" s="37"/>
      <c r="DQ223" s="37"/>
    </row>
    <row r="224" spans="62:121">
      <c r="BJ224" s="37"/>
      <c r="BK224" s="37"/>
      <c r="BL224" s="37"/>
      <c r="BM224" s="37"/>
      <c r="BN224" s="37"/>
      <c r="BO224" s="37"/>
      <c r="BP224" s="37"/>
      <c r="BQ224" s="37"/>
      <c r="BR224" s="37"/>
      <c r="BS224" s="37"/>
      <c r="BT224" s="37"/>
      <c r="BU224" s="37"/>
      <c r="BV224" s="37"/>
      <c r="BW224" s="37"/>
      <c r="BX224" s="37"/>
      <c r="BY224" s="37"/>
      <c r="BZ224" s="37"/>
      <c r="CA224" s="37"/>
      <c r="CB224" s="37"/>
      <c r="CC224" s="37"/>
      <c r="CD224" s="37"/>
      <c r="CE224" s="37"/>
      <c r="CF224" s="37"/>
      <c r="CG224" s="37"/>
      <c r="CH224" s="37"/>
      <c r="CI224" s="37"/>
      <c r="CJ224" s="37"/>
      <c r="CK224" s="37"/>
      <c r="CL224" s="37"/>
      <c r="CM224" s="37"/>
      <c r="CN224" s="37"/>
      <c r="CO224" s="37"/>
      <c r="CP224" s="37"/>
      <c r="CQ224" s="37"/>
      <c r="CR224" s="37"/>
      <c r="CS224" s="37"/>
      <c r="CT224" s="37"/>
      <c r="CU224" s="37"/>
      <c r="CV224" s="37"/>
      <c r="CW224" s="37"/>
      <c r="CX224" s="37"/>
      <c r="CY224" s="37"/>
      <c r="CZ224" s="37"/>
      <c r="DA224" s="37"/>
      <c r="DB224" s="37"/>
      <c r="DC224" s="37"/>
      <c r="DD224" s="37"/>
      <c r="DE224" s="37"/>
      <c r="DF224" s="37"/>
      <c r="DG224" s="37"/>
      <c r="DH224" s="37"/>
      <c r="DI224" s="37"/>
      <c r="DJ224" s="37"/>
      <c r="DK224" s="37"/>
      <c r="DL224" s="37"/>
      <c r="DM224" s="37"/>
      <c r="DN224" s="37"/>
      <c r="DO224" s="37"/>
      <c r="DP224" s="37"/>
      <c r="DQ224" s="37"/>
    </row>
    <row r="225" spans="62:121">
      <c r="BJ225" s="37"/>
      <c r="BK225" s="37"/>
      <c r="BL225" s="37"/>
      <c r="BM225" s="37"/>
      <c r="BN225" s="37"/>
      <c r="BO225" s="37"/>
      <c r="BP225" s="37"/>
      <c r="BQ225" s="37"/>
      <c r="BR225" s="37"/>
      <c r="BS225" s="37"/>
      <c r="BT225" s="37"/>
      <c r="BU225" s="37"/>
      <c r="BV225" s="37"/>
      <c r="BW225" s="37"/>
      <c r="BX225" s="37"/>
      <c r="BY225" s="37"/>
      <c r="BZ225" s="37"/>
      <c r="CA225" s="37"/>
      <c r="CB225" s="37"/>
      <c r="CC225" s="37"/>
      <c r="CD225" s="37"/>
      <c r="CE225" s="37"/>
      <c r="CF225" s="37"/>
      <c r="CG225" s="37"/>
      <c r="CH225" s="37"/>
      <c r="CI225" s="37"/>
      <c r="CJ225" s="37"/>
      <c r="CK225" s="37"/>
      <c r="CL225" s="37"/>
      <c r="CM225" s="37"/>
      <c r="CN225" s="37"/>
      <c r="CO225" s="37"/>
      <c r="CP225" s="37"/>
      <c r="CQ225" s="37"/>
      <c r="CR225" s="37"/>
      <c r="CS225" s="37"/>
      <c r="CT225" s="37"/>
      <c r="CU225" s="37"/>
      <c r="CV225" s="37"/>
      <c r="CW225" s="37"/>
      <c r="CX225" s="37"/>
      <c r="CY225" s="37"/>
      <c r="CZ225" s="37"/>
      <c r="DA225" s="37"/>
      <c r="DB225" s="37"/>
      <c r="DC225" s="37"/>
      <c r="DD225" s="37"/>
      <c r="DE225" s="37"/>
      <c r="DF225" s="37"/>
      <c r="DG225" s="37"/>
      <c r="DH225" s="37"/>
      <c r="DI225" s="37"/>
      <c r="DJ225" s="37"/>
      <c r="DK225" s="37"/>
      <c r="DL225" s="37"/>
      <c r="DM225" s="37"/>
      <c r="DN225" s="37"/>
      <c r="DO225" s="37"/>
      <c r="DP225" s="37"/>
      <c r="DQ225" s="37"/>
    </row>
    <row r="226" spans="62:121">
      <c r="BJ226" s="37"/>
      <c r="BK226" s="37"/>
      <c r="BL226" s="37"/>
      <c r="BM226" s="37"/>
      <c r="BN226" s="37"/>
      <c r="BO226" s="37"/>
      <c r="BP226" s="37"/>
      <c r="BQ226" s="37"/>
      <c r="BR226" s="37"/>
      <c r="BS226" s="37"/>
      <c r="BT226" s="37"/>
      <c r="BU226" s="37"/>
      <c r="BV226" s="37"/>
      <c r="BW226" s="37"/>
      <c r="BX226" s="37"/>
      <c r="BY226" s="37"/>
      <c r="BZ226" s="37"/>
      <c r="CA226" s="37"/>
      <c r="CB226" s="37"/>
      <c r="CC226" s="37"/>
      <c r="CD226" s="37"/>
      <c r="CE226" s="37"/>
      <c r="CF226" s="37"/>
      <c r="CG226" s="37"/>
      <c r="CH226" s="37"/>
      <c r="CI226" s="37"/>
      <c r="CJ226" s="37"/>
      <c r="CK226" s="37"/>
      <c r="CL226" s="37"/>
      <c r="CM226" s="37"/>
      <c r="CN226" s="37"/>
      <c r="CO226" s="37"/>
      <c r="CP226" s="37"/>
      <c r="CQ226" s="37"/>
      <c r="CR226" s="37"/>
      <c r="CS226" s="37"/>
      <c r="CT226" s="37"/>
      <c r="CU226" s="37"/>
      <c r="CV226" s="37"/>
      <c r="CW226" s="37"/>
      <c r="CX226" s="37"/>
      <c r="CY226" s="37"/>
      <c r="CZ226" s="37"/>
      <c r="DA226" s="37"/>
      <c r="DB226" s="37"/>
      <c r="DC226" s="37"/>
      <c r="DD226" s="37"/>
      <c r="DE226" s="37"/>
      <c r="DF226" s="37"/>
      <c r="DG226" s="37"/>
      <c r="DH226" s="37"/>
      <c r="DI226" s="37"/>
      <c r="DJ226" s="37"/>
      <c r="DK226" s="37"/>
      <c r="DL226" s="37"/>
      <c r="DM226" s="37"/>
      <c r="DN226" s="37"/>
      <c r="DO226" s="37"/>
      <c r="DP226" s="37"/>
      <c r="DQ226" s="37"/>
    </row>
    <row r="227" spans="62:121">
      <c r="BJ227" s="37"/>
      <c r="BK227" s="37"/>
      <c r="BL227" s="37"/>
      <c r="BM227" s="37"/>
      <c r="BN227" s="37"/>
      <c r="BO227" s="37"/>
      <c r="BP227" s="37"/>
      <c r="BQ227" s="37"/>
      <c r="BR227" s="37"/>
      <c r="BS227" s="37"/>
      <c r="BT227" s="37"/>
      <c r="BU227" s="37"/>
      <c r="BV227" s="37"/>
      <c r="BW227" s="37"/>
      <c r="BX227" s="37"/>
      <c r="BY227" s="37"/>
      <c r="BZ227" s="37"/>
      <c r="CA227" s="37"/>
      <c r="CB227" s="37"/>
      <c r="CC227" s="37"/>
      <c r="CD227" s="37"/>
      <c r="CE227" s="37"/>
      <c r="CF227" s="37"/>
      <c r="CG227" s="37"/>
      <c r="CH227" s="37"/>
      <c r="CI227" s="37"/>
      <c r="CJ227" s="37"/>
      <c r="CK227" s="37"/>
      <c r="CL227" s="37"/>
      <c r="CM227" s="37"/>
      <c r="CN227" s="37"/>
      <c r="CO227" s="37"/>
      <c r="CP227" s="37"/>
      <c r="CQ227" s="37"/>
      <c r="CR227" s="37"/>
      <c r="CS227" s="37"/>
      <c r="CT227" s="37"/>
      <c r="CU227" s="37"/>
      <c r="CV227" s="37"/>
      <c r="CW227" s="37"/>
      <c r="CX227" s="37"/>
      <c r="CY227" s="37"/>
      <c r="CZ227" s="37"/>
      <c r="DA227" s="37"/>
      <c r="DB227" s="37"/>
      <c r="DC227" s="37"/>
      <c r="DD227" s="37"/>
      <c r="DE227" s="37"/>
      <c r="DF227" s="37"/>
      <c r="DG227" s="37"/>
      <c r="DH227" s="37"/>
      <c r="DI227" s="37"/>
      <c r="DJ227" s="37"/>
      <c r="DK227" s="37"/>
      <c r="DL227" s="37"/>
      <c r="DM227" s="37"/>
      <c r="DN227" s="37"/>
      <c r="DO227" s="37"/>
      <c r="DP227" s="37"/>
      <c r="DQ227" s="37"/>
    </row>
    <row r="228" spans="62:121">
      <c r="BJ228" s="37"/>
      <c r="BK228" s="37"/>
      <c r="BL228" s="37"/>
      <c r="BM228" s="37"/>
      <c r="BN228" s="37"/>
      <c r="BO228" s="37"/>
      <c r="BP228" s="37"/>
      <c r="BQ228" s="37"/>
      <c r="BR228" s="37"/>
      <c r="BS228" s="37"/>
      <c r="BT228" s="37"/>
      <c r="BU228" s="37"/>
      <c r="BV228" s="37"/>
      <c r="BW228" s="37"/>
      <c r="BX228" s="37"/>
      <c r="BY228" s="37"/>
      <c r="BZ228" s="37"/>
      <c r="CA228" s="37"/>
      <c r="CB228" s="37"/>
      <c r="CC228" s="37"/>
      <c r="CD228" s="37"/>
      <c r="CE228" s="37"/>
      <c r="CF228" s="37"/>
      <c r="CG228" s="37"/>
      <c r="CH228" s="37"/>
      <c r="CI228" s="37"/>
      <c r="CJ228" s="37"/>
      <c r="CK228" s="37"/>
      <c r="CL228" s="37"/>
      <c r="CM228" s="37"/>
      <c r="CN228" s="37"/>
      <c r="CO228" s="37"/>
      <c r="CP228" s="37"/>
      <c r="CQ228" s="37"/>
      <c r="CR228" s="37"/>
      <c r="CS228" s="37"/>
      <c r="CT228" s="37"/>
      <c r="CU228" s="37"/>
      <c r="CV228" s="37"/>
      <c r="CW228" s="37"/>
      <c r="CX228" s="37"/>
      <c r="CY228" s="37"/>
      <c r="CZ228" s="37"/>
      <c r="DA228" s="37"/>
      <c r="DB228" s="37"/>
      <c r="DC228" s="37"/>
      <c r="DD228" s="37"/>
      <c r="DE228" s="37"/>
      <c r="DF228" s="37"/>
      <c r="DG228" s="37"/>
      <c r="DH228" s="37"/>
      <c r="DI228" s="37"/>
      <c r="DJ228" s="37"/>
      <c r="DK228" s="37"/>
      <c r="DL228" s="37"/>
      <c r="DM228" s="37"/>
      <c r="DN228" s="37"/>
      <c r="DO228" s="37"/>
      <c r="DP228" s="37"/>
      <c r="DQ228" s="37"/>
    </row>
    <row r="229" spans="62:121">
      <c r="BJ229" s="37"/>
      <c r="BK229" s="37"/>
      <c r="BL229" s="37"/>
      <c r="BM229" s="37"/>
      <c r="BN229" s="37"/>
      <c r="BO229" s="37"/>
      <c r="BP229" s="37"/>
      <c r="BQ229" s="37"/>
      <c r="BR229" s="37"/>
      <c r="BS229" s="37"/>
      <c r="BT229" s="37"/>
      <c r="BU229" s="37"/>
      <c r="BV229" s="37"/>
      <c r="BW229" s="37"/>
      <c r="BX229" s="37"/>
      <c r="BY229" s="37"/>
      <c r="BZ229" s="37"/>
      <c r="CA229" s="37"/>
      <c r="CB229" s="37"/>
      <c r="CC229" s="37"/>
      <c r="CD229" s="37"/>
      <c r="CE229" s="37"/>
      <c r="CF229" s="37"/>
      <c r="CG229" s="37"/>
      <c r="CH229" s="37"/>
      <c r="CI229" s="37"/>
      <c r="CJ229" s="37"/>
      <c r="CK229" s="37"/>
      <c r="CL229" s="37"/>
      <c r="CM229" s="37"/>
      <c r="CN229" s="37"/>
      <c r="CO229" s="37"/>
      <c r="CP229" s="37"/>
      <c r="CQ229" s="37"/>
      <c r="CR229" s="37"/>
      <c r="CS229" s="37"/>
      <c r="CT229" s="37"/>
      <c r="CU229" s="37"/>
      <c r="CV229" s="37"/>
      <c r="CW229" s="37"/>
      <c r="CX229" s="37"/>
      <c r="CY229" s="37"/>
      <c r="CZ229" s="37"/>
      <c r="DA229" s="37"/>
      <c r="DB229" s="37"/>
      <c r="DC229" s="37"/>
      <c r="DD229" s="37"/>
      <c r="DE229" s="37"/>
      <c r="DF229" s="37"/>
      <c r="DG229" s="37"/>
      <c r="DH229" s="37"/>
      <c r="DI229" s="37"/>
      <c r="DJ229" s="37"/>
      <c r="DK229" s="37"/>
      <c r="DL229" s="37"/>
      <c r="DM229" s="37"/>
      <c r="DN229" s="37"/>
      <c r="DO229" s="37"/>
      <c r="DP229" s="37"/>
      <c r="DQ229" s="37"/>
    </row>
    <row r="230" spans="62:121">
      <c r="BJ230" s="37"/>
      <c r="BK230" s="37"/>
      <c r="BL230" s="37"/>
      <c r="BM230" s="37"/>
      <c r="BN230" s="37"/>
      <c r="BO230" s="37"/>
      <c r="BP230" s="37"/>
      <c r="BQ230" s="37"/>
      <c r="BR230" s="37"/>
      <c r="BS230" s="37"/>
      <c r="BT230" s="37"/>
      <c r="BU230" s="37"/>
      <c r="BV230" s="37"/>
      <c r="BW230" s="37"/>
      <c r="BX230" s="37"/>
      <c r="BY230" s="37"/>
      <c r="BZ230" s="37"/>
      <c r="CA230" s="37"/>
      <c r="CB230" s="37"/>
      <c r="CC230" s="37"/>
      <c r="CD230" s="37"/>
      <c r="CE230" s="37"/>
      <c r="CF230" s="37"/>
      <c r="CG230" s="37"/>
      <c r="CH230" s="37"/>
      <c r="CI230" s="37"/>
      <c r="CJ230" s="37"/>
      <c r="CK230" s="37"/>
      <c r="CL230" s="37"/>
      <c r="CM230" s="37"/>
      <c r="CN230" s="37"/>
      <c r="CO230" s="37"/>
      <c r="CP230" s="37"/>
      <c r="CQ230" s="37"/>
      <c r="CR230" s="37"/>
      <c r="CS230" s="37"/>
      <c r="CT230" s="37"/>
      <c r="CU230" s="37"/>
      <c r="CV230" s="37"/>
      <c r="CW230" s="37"/>
      <c r="CX230" s="37"/>
      <c r="CY230" s="37"/>
      <c r="CZ230" s="37"/>
      <c r="DA230" s="37"/>
      <c r="DB230" s="37"/>
      <c r="DC230" s="37"/>
      <c r="DD230" s="37"/>
      <c r="DE230" s="37"/>
      <c r="DF230" s="37"/>
      <c r="DG230" s="37"/>
      <c r="DH230" s="37"/>
      <c r="DI230" s="37"/>
      <c r="DJ230" s="37"/>
      <c r="DK230" s="37"/>
      <c r="DL230" s="37"/>
      <c r="DM230" s="37"/>
      <c r="DN230" s="37"/>
      <c r="DO230" s="37"/>
      <c r="DP230" s="37"/>
      <c r="DQ230" s="37"/>
    </row>
    <row r="231" spans="62:121">
      <c r="BJ231" s="37"/>
      <c r="BK231" s="37"/>
      <c r="BL231" s="37"/>
      <c r="BM231" s="37"/>
      <c r="BN231" s="37"/>
      <c r="BO231" s="37"/>
      <c r="BP231" s="37"/>
      <c r="BQ231" s="37"/>
      <c r="BR231" s="37"/>
      <c r="BS231" s="37"/>
      <c r="BT231" s="37"/>
      <c r="BU231" s="37"/>
      <c r="BV231" s="37"/>
      <c r="BW231" s="37"/>
      <c r="BX231" s="37"/>
      <c r="BY231" s="37"/>
      <c r="BZ231" s="37"/>
      <c r="CA231" s="37"/>
      <c r="CB231" s="37"/>
      <c r="CC231" s="37"/>
      <c r="CD231" s="37"/>
      <c r="CE231" s="37"/>
      <c r="CF231" s="37"/>
      <c r="CG231" s="37"/>
      <c r="CH231" s="37"/>
      <c r="CI231" s="37"/>
      <c r="CJ231" s="37"/>
      <c r="CK231" s="37"/>
      <c r="CL231" s="37"/>
      <c r="CM231" s="37"/>
      <c r="CN231" s="37"/>
      <c r="CO231" s="37"/>
      <c r="CP231" s="37"/>
      <c r="CQ231" s="37"/>
      <c r="CR231" s="37"/>
      <c r="CS231" s="37"/>
      <c r="CT231" s="37"/>
      <c r="CU231" s="37"/>
      <c r="CV231" s="37"/>
      <c r="CW231" s="37"/>
      <c r="CX231" s="37"/>
      <c r="CY231" s="37"/>
      <c r="CZ231" s="37"/>
      <c r="DA231" s="37"/>
      <c r="DB231" s="37"/>
      <c r="DC231" s="37"/>
      <c r="DD231" s="37"/>
      <c r="DE231" s="37"/>
      <c r="DF231" s="37"/>
      <c r="DG231" s="37"/>
      <c r="DH231" s="37"/>
      <c r="DI231" s="37"/>
      <c r="DJ231" s="37"/>
      <c r="DK231" s="37"/>
      <c r="DL231" s="37"/>
      <c r="DM231" s="37"/>
      <c r="DN231" s="37"/>
      <c r="DO231" s="37"/>
      <c r="DP231" s="37"/>
      <c r="DQ231" s="37"/>
    </row>
    <row r="232" spans="62:121">
      <c r="BJ232" s="37"/>
      <c r="BK232" s="37"/>
      <c r="BL232" s="37"/>
      <c r="BM232" s="37"/>
      <c r="BN232" s="37"/>
      <c r="BO232" s="37"/>
      <c r="BP232" s="37"/>
      <c r="BQ232" s="37"/>
      <c r="BR232" s="37"/>
      <c r="BS232" s="37"/>
      <c r="BT232" s="37"/>
      <c r="BU232" s="37"/>
      <c r="BV232" s="37"/>
      <c r="BW232" s="37"/>
      <c r="BX232" s="37"/>
      <c r="BY232" s="37"/>
      <c r="BZ232" s="37"/>
      <c r="CA232" s="37"/>
      <c r="CB232" s="37"/>
      <c r="CC232" s="37"/>
      <c r="CD232" s="37"/>
      <c r="CE232" s="37"/>
      <c r="CF232" s="37"/>
      <c r="CG232" s="37"/>
      <c r="CH232" s="37"/>
      <c r="CI232" s="37"/>
      <c r="CJ232" s="37"/>
      <c r="CK232" s="37"/>
      <c r="CL232" s="37"/>
      <c r="CM232" s="37"/>
      <c r="CN232" s="37"/>
      <c r="CO232" s="37"/>
      <c r="CP232" s="37"/>
      <c r="CQ232" s="37"/>
      <c r="CR232" s="37"/>
      <c r="CS232" s="37"/>
      <c r="CT232" s="37"/>
      <c r="CU232" s="37"/>
      <c r="CV232" s="37"/>
      <c r="CW232" s="37"/>
      <c r="CX232" s="37"/>
      <c r="CY232" s="37"/>
      <c r="CZ232" s="37"/>
      <c r="DA232" s="37"/>
      <c r="DB232" s="37"/>
      <c r="DC232" s="37"/>
      <c r="DD232" s="37"/>
      <c r="DE232" s="37"/>
      <c r="DF232" s="37"/>
      <c r="DG232" s="37"/>
      <c r="DH232" s="37"/>
      <c r="DI232" s="37"/>
      <c r="DJ232" s="37"/>
      <c r="DK232" s="37"/>
      <c r="DL232" s="37"/>
      <c r="DM232" s="37"/>
      <c r="DN232" s="37"/>
      <c r="DO232" s="37"/>
      <c r="DP232" s="37"/>
      <c r="DQ232" s="37"/>
    </row>
    <row r="233" spans="62:121">
      <c r="BJ233" s="37"/>
      <c r="BK233" s="37"/>
      <c r="BL233" s="37"/>
      <c r="BM233" s="37"/>
      <c r="BN233" s="37"/>
      <c r="BO233" s="37"/>
      <c r="BP233" s="37"/>
      <c r="BQ233" s="37"/>
      <c r="BR233" s="37"/>
      <c r="BS233" s="37"/>
      <c r="BT233" s="37"/>
      <c r="BU233" s="37"/>
      <c r="BV233" s="37"/>
      <c r="BW233" s="37"/>
      <c r="BX233" s="37"/>
      <c r="BY233" s="37"/>
      <c r="BZ233" s="37"/>
      <c r="CA233" s="37"/>
      <c r="CB233" s="37"/>
      <c r="CC233" s="37"/>
      <c r="CD233" s="37"/>
      <c r="CE233" s="37"/>
      <c r="CF233" s="37"/>
      <c r="CG233" s="37"/>
      <c r="CH233" s="37"/>
      <c r="CI233" s="37"/>
      <c r="CJ233" s="37"/>
      <c r="CK233" s="37"/>
      <c r="CL233" s="37"/>
      <c r="CM233" s="37"/>
      <c r="CN233" s="37"/>
      <c r="CO233" s="37"/>
      <c r="CP233" s="37"/>
      <c r="CQ233" s="37"/>
      <c r="CR233" s="37"/>
      <c r="CS233" s="37"/>
      <c r="CT233" s="37"/>
      <c r="CU233" s="37"/>
      <c r="CV233" s="37"/>
      <c r="CW233" s="37"/>
      <c r="CX233" s="37"/>
      <c r="CY233" s="37"/>
      <c r="CZ233" s="37"/>
      <c r="DA233" s="37"/>
      <c r="DB233" s="37"/>
      <c r="DC233" s="37"/>
      <c r="DD233" s="37"/>
      <c r="DE233" s="37"/>
      <c r="DF233" s="37"/>
      <c r="DG233" s="37"/>
      <c r="DH233" s="37"/>
      <c r="DI233" s="37"/>
      <c r="DJ233" s="37"/>
      <c r="DK233" s="37"/>
      <c r="DL233" s="37"/>
      <c r="DM233" s="37"/>
      <c r="DN233" s="37"/>
      <c r="DO233" s="37"/>
      <c r="DP233" s="37"/>
      <c r="DQ233" s="37"/>
    </row>
    <row r="234" spans="62:121">
      <c r="BJ234" s="37"/>
      <c r="BK234" s="37"/>
      <c r="BL234" s="37"/>
      <c r="BM234" s="37"/>
      <c r="BN234" s="37"/>
      <c r="BO234" s="37"/>
      <c r="BP234" s="37"/>
      <c r="BQ234" s="37"/>
      <c r="BR234" s="37"/>
      <c r="BS234" s="37"/>
      <c r="BT234" s="37"/>
      <c r="BU234" s="37"/>
      <c r="BV234" s="37"/>
      <c r="BW234" s="37"/>
      <c r="BX234" s="37"/>
      <c r="BY234" s="37"/>
      <c r="BZ234" s="37"/>
      <c r="CA234" s="37"/>
      <c r="CB234" s="37"/>
      <c r="CC234" s="37"/>
      <c r="CD234" s="37"/>
      <c r="CE234" s="37"/>
      <c r="CF234" s="37"/>
      <c r="CG234" s="37"/>
      <c r="CH234" s="37"/>
      <c r="CI234" s="37"/>
      <c r="CJ234" s="37"/>
      <c r="CK234" s="37"/>
      <c r="CL234" s="37"/>
      <c r="CM234" s="37"/>
      <c r="CN234" s="37"/>
      <c r="CO234" s="37"/>
      <c r="CP234" s="37"/>
      <c r="CQ234" s="37"/>
      <c r="CR234" s="37"/>
      <c r="CS234" s="37"/>
      <c r="CT234" s="37"/>
      <c r="CU234" s="37"/>
      <c r="CV234" s="37"/>
      <c r="CW234" s="37"/>
      <c r="CX234" s="37"/>
      <c r="CY234" s="37"/>
      <c r="CZ234" s="37"/>
      <c r="DA234" s="37"/>
      <c r="DB234" s="37"/>
      <c r="DC234" s="37"/>
      <c r="DD234" s="37"/>
      <c r="DE234" s="37"/>
      <c r="DF234" s="37"/>
      <c r="DG234" s="37"/>
      <c r="DH234" s="37"/>
      <c r="DI234" s="37"/>
      <c r="DJ234" s="37"/>
      <c r="DK234" s="37"/>
      <c r="DL234" s="37"/>
      <c r="DM234" s="37"/>
      <c r="DN234" s="37"/>
      <c r="DO234" s="37"/>
      <c r="DP234" s="37"/>
      <c r="DQ234" s="37"/>
    </row>
    <row r="235" spans="62:121">
      <c r="BJ235" s="37"/>
      <c r="BK235" s="37"/>
      <c r="BL235" s="37"/>
      <c r="BM235" s="37"/>
      <c r="BN235" s="37"/>
      <c r="BO235" s="37"/>
      <c r="BP235" s="37"/>
      <c r="BQ235" s="37"/>
      <c r="BR235" s="37"/>
      <c r="BS235" s="37"/>
      <c r="BT235" s="37"/>
      <c r="BU235" s="37"/>
      <c r="BV235" s="37"/>
      <c r="BW235" s="37"/>
      <c r="BX235" s="37"/>
      <c r="BY235" s="37"/>
      <c r="BZ235" s="37"/>
      <c r="CA235" s="37"/>
      <c r="CB235" s="37"/>
      <c r="CC235" s="37"/>
      <c r="CD235" s="37"/>
      <c r="CE235" s="37"/>
      <c r="CF235" s="37"/>
      <c r="CG235" s="37"/>
      <c r="CH235" s="37"/>
      <c r="CI235" s="37"/>
      <c r="CJ235" s="37"/>
      <c r="CK235" s="37"/>
      <c r="CL235" s="37"/>
      <c r="CM235" s="37"/>
      <c r="CN235" s="37"/>
      <c r="CO235" s="37"/>
      <c r="CP235" s="37"/>
      <c r="CQ235" s="37"/>
      <c r="CR235" s="37"/>
      <c r="CS235" s="37"/>
      <c r="CT235" s="37"/>
      <c r="CU235" s="37"/>
      <c r="CV235" s="37"/>
      <c r="CW235" s="37"/>
      <c r="CX235" s="37"/>
      <c r="CY235" s="37"/>
      <c r="CZ235" s="37"/>
      <c r="DA235" s="37"/>
      <c r="DB235" s="37"/>
      <c r="DC235" s="37"/>
      <c r="DD235" s="37"/>
      <c r="DE235" s="37"/>
      <c r="DF235" s="37"/>
      <c r="DG235" s="37"/>
      <c r="DH235" s="37"/>
      <c r="DI235" s="37"/>
      <c r="DJ235" s="37"/>
      <c r="DK235" s="37"/>
      <c r="DL235" s="37"/>
      <c r="DM235" s="37"/>
      <c r="DN235" s="37"/>
      <c r="DO235" s="37"/>
      <c r="DP235" s="37"/>
      <c r="DQ235" s="37"/>
    </row>
    <row r="236" spans="62:121">
      <c r="BJ236" s="37"/>
      <c r="BK236" s="37"/>
      <c r="BL236" s="37"/>
      <c r="BM236" s="37"/>
      <c r="BN236" s="37"/>
      <c r="BO236" s="37"/>
      <c r="BP236" s="37"/>
      <c r="BQ236" s="37"/>
      <c r="BR236" s="37"/>
      <c r="BS236" s="37"/>
      <c r="BT236" s="37"/>
      <c r="BU236" s="37"/>
      <c r="BV236" s="37"/>
      <c r="BW236" s="37"/>
      <c r="BX236" s="37"/>
      <c r="BY236" s="37"/>
      <c r="BZ236" s="37"/>
      <c r="CA236" s="37"/>
      <c r="CB236" s="37"/>
      <c r="CC236" s="37"/>
      <c r="CD236" s="37"/>
      <c r="CE236" s="37"/>
      <c r="CF236" s="37"/>
      <c r="CG236" s="37"/>
      <c r="CH236" s="37"/>
      <c r="CI236" s="37"/>
      <c r="CJ236" s="37"/>
      <c r="CK236" s="37"/>
      <c r="CL236" s="37"/>
      <c r="CM236" s="37"/>
      <c r="CN236" s="37"/>
      <c r="CO236" s="37"/>
      <c r="CP236" s="37"/>
      <c r="CQ236" s="37"/>
      <c r="CR236" s="37"/>
      <c r="CS236" s="37"/>
      <c r="CT236" s="37"/>
      <c r="CU236" s="37"/>
      <c r="CV236" s="37"/>
      <c r="CW236" s="37"/>
      <c r="CX236" s="37"/>
      <c r="CY236" s="37"/>
      <c r="CZ236" s="37"/>
      <c r="DA236" s="37"/>
      <c r="DB236" s="37"/>
      <c r="DC236" s="37"/>
      <c r="DD236" s="37"/>
      <c r="DE236" s="37"/>
      <c r="DF236" s="37"/>
      <c r="DG236" s="37"/>
      <c r="DH236" s="37"/>
      <c r="DI236" s="37"/>
      <c r="DJ236" s="37"/>
      <c r="DK236" s="37"/>
      <c r="DL236" s="37"/>
      <c r="DM236" s="37"/>
      <c r="DN236" s="37"/>
      <c r="DO236" s="37"/>
      <c r="DP236" s="37"/>
      <c r="DQ236" s="37"/>
    </row>
    <row r="237" spans="62:121">
      <c r="BJ237" s="37"/>
      <c r="BK237" s="37"/>
      <c r="BL237" s="37"/>
      <c r="BM237" s="37"/>
      <c r="BN237" s="37"/>
      <c r="BO237" s="37"/>
      <c r="BP237" s="37"/>
      <c r="BQ237" s="37"/>
      <c r="BR237" s="37"/>
      <c r="BS237" s="37"/>
      <c r="BT237" s="37"/>
      <c r="BU237" s="37"/>
      <c r="BV237" s="37"/>
      <c r="BW237" s="37"/>
      <c r="BX237" s="37"/>
      <c r="BY237" s="37"/>
      <c r="BZ237" s="37"/>
      <c r="CA237" s="37"/>
      <c r="CB237" s="37"/>
      <c r="CC237" s="37"/>
      <c r="CD237" s="37"/>
      <c r="CE237" s="37"/>
      <c r="CF237" s="37"/>
      <c r="CG237" s="37"/>
      <c r="CH237" s="37"/>
      <c r="CI237" s="37"/>
      <c r="CJ237" s="37"/>
      <c r="CK237" s="37"/>
      <c r="CL237" s="37"/>
      <c r="CM237" s="37"/>
      <c r="CN237" s="37"/>
      <c r="CO237" s="37"/>
      <c r="CP237" s="37"/>
      <c r="CQ237" s="37"/>
      <c r="CR237" s="37"/>
      <c r="CS237" s="37"/>
      <c r="CT237" s="37"/>
      <c r="CU237" s="37"/>
      <c r="CV237" s="37"/>
      <c r="CW237" s="37"/>
      <c r="CX237" s="37"/>
      <c r="CY237" s="37"/>
      <c r="CZ237" s="37"/>
      <c r="DA237" s="37"/>
      <c r="DB237" s="37"/>
      <c r="DC237" s="37"/>
      <c r="DD237" s="37"/>
      <c r="DE237" s="37"/>
      <c r="DF237" s="37"/>
      <c r="DG237" s="37"/>
      <c r="DH237" s="37"/>
      <c r="DI237" s="37"/>
      <c r="DJ237" s="37"/>
      <c r="DK237" s="37"/>
      <c r="DL237" s="37"/>
      <c r="DM237" s="37"/>
      <c r="DN237" s="37"/>
      <c r="DO237" s="37"/>
      <c r="DP237" s="37"/>
      <c r="DQ237" s="37"/>
    </row>
    <row r="238" spans="62:121">
      <c r="BJ238" s="37"/>
      <c r="BK238" s="37"/>
      <c r="BL238" s="37"/>
      <c r="BM238" s="37"/>
      <c r="BN238" s="37"/>
      <c r="BO238" s="37"/>
      <c r="BP238" s="37"/>
      <c r="BQ238" s="37"/>
      <c r="BR238" s="37"/>
      <c r="BS238" s="37"/>
      <c r="BT238" s="37"/>
      <c r="BU238" s="37"/>
      <c r="BV238" s="37"/>
      <c r="BW238" s="37"/>
      <c r="BX238" s="37"/>
      <c r="BY238" s="37"/>
      <c r="BZ238" s="37"/>
      <c r="CA238" s="37"/>
      <c r="CB238" s="37"/>
      <c r="CC238" s="37"/>
      <c r="CD238" s="37"/>
      <c r="CE238" s="37"/>
      <c r="CF238" s="37"/>
      <c r="CG238" s="37"/>
      <c r="CH238" s="37"/>
      <c r="CI238" s="37"/>
      <c r="CJ238" s="37"/>
      <c r="CK238" s="37"/>
      <c r="CL238" s="37"/>
      <c r="CM238" s="37"/>
      <c r="CN238" s="37"/>
      <c r="CO238" s="37"/>
      <c r="CP238" s="37"/>
      <c r="CQ238" s="37"/>
      <c r="CR238" s="37"/>
      <c r="CS238" s="37"/>
      <c r="CT238" s="37"/>
      <c r="CU238" s="37"/>
      <c r="CV238" s="37"/>
      <c r="CW238" s="37"/>
      <c r="CX238" s="37"/>
      <c r="CY238" s="37"/>
      <c r="CZ238" s="37"/>
      <c r="DA238" s="37"/>
      <c r="DB238" s="37"/>
      <c r="DC238" s="37"/>
      <c r="DD238" s="37"/>
      <c r="DE238" s="37"/>
      <c r="DF238" s="37"/>
      <c r="DG238" s="37"/>
      <c r="DH238" s="37"/>
      <c r="DI238" s="37"/>
      <c r="DJ238" s="37"/>
      <c r="DK238" s="37"/>
      <c r="DL238" s="37"/>
      <c r="DM238" s="37"/>
      <c r="DN238" s="37"/>
      <c r="DO238" s="37"/>
      <c r="DP238" s="37"/>
      <c r="DQ238" s="37"/>
    </row>
    <row r="239" spans="62:121">
      <c r="BJ239" s="37"/>
      <c r="BK239" s="37"/>
      <c r="BL239" s="37"/>
      <c r="BM239" s="37"/>
      <c r="BN239" s="37"/>
      <c r="BO239" s="37"/>
      <c r="BP239" s="37"/>
      <c r="BQ239" s="37"/>
      <c r="BR239" s="37"/>
      <c r="BS239" s="37"/>
      <c r="BT239" s="37"/>
      <c r="BU239" s="37"/>
      <c r="BV239" s="37"/>
      <c r="BW239" s="37"/>
      <c r="BX239" s="37"/>
      <c r="BY239" s="37"/>
      <c r="BZ239" s="37"/>
      <c r="CA239" s="37"/>
      <c r="CB239" s="37"/>
      <c r="CC239" s="37"/>
      <c r="CD239" s="37"/>
      <c r="CE239" s="37"/>
      <c r="CF239" s="37"/>
      <c r="CG239" s="37"/>
      <c r="CH239" s="37"/>
      <c r="CI239" s="37"/>
      <c r="CJ239" s="37"/>
      <c r="CK239" s="37"/>
      <c r="CL239" s="37"/>
      <c r="CM239" s="37"/>
      <c r="CN239" s="37"/>
      <c r="CO239" s="37"/>
      <c r="CP239" s="37"/>
      <c r="CQ239" s="37"/>
      <c r="CR239" s="37"/>
      <c r="CS239" s="37"/>
      <c r="CT239" s="37"/>
      <c r="CU239" s="37"/>
      <c r="CV239" s="37"/>
      <c r="CW239" s="37"/>
      <c r="CX239" s="37"/>
      <c r="CY239" s="37"/>
      <c r="CZ239" s="37"/>
      <c r="DA239" s="37"/>
      <c r="DB239" s="37"/>
      <c r="DC239" s="37"/>
      <c r="DD239" s="37"/>
      <c r="DE239" s="37"/>
      <c r="DF239" s="37"/>
      <c r="DG239" s="37"/>
      <c r="DH239" s="37"/>
      <c r="DI239" s="37"/>
      <c r="DJ239" s="37"/>
      <c r="DK239" s="37"/>
      <c r="DL239" s="37"/>
      <c r="DM239" s="37"/>
      <c r="DN239" s="37"/>
      <c r="DO239" s="37"/>
      <c r="DP239" s="37"/>
      <c r="DQ239" s="37"/>
    </row>
    <row r="240" spans="62:121">
      <c r="BJ240" s="37"/>
      <c r="BK240" s="37"/>
      <c r="BL240" s="37"/>
      <c r="BM240" s="37"/>
      <c r="BN240" s="37"/>
      <c r="BO240" s="37"/>
      <c r="BP240" s="37"/>
      <c r="BQ240" s="37"/>
      <c r="BR240" s="37"/>
      <c r="BS240" s="37"/>
      <c r="BT240" s="37"/>
      <c r="BU240" s="37"/>
      <c r="BV240" s="37"/>
      <c r="BW240" s="37"/>
      <c r="BX240" s="37"/>
      <c r="BY240" s="37"/>
      <c r="BZ240" s="37"/>
      <c r="CA240" s="37"/>
      <c r="CB240" s="37"/>
      <c r="CC240" s="37"/>
      <c r="CD240" s="37"/>
      <c r="CE240" s="37"/>
      <c r="CF240" s="37"/>
      <c r="CG240" s="37"/>
      <c r="CH240" s="37"/>
      <c r="CI240" s="37"/>
      <c r="CJ240" s="37"/>
      <c r="CK240" s="37"/>
      <c r="CL240" s="37"/>
      <c r="CM240" s="37"/>
      <c r="CN240" s="37"/>
      <c r="CO240" s="37"/>
      <c r="CP240" s="37"/>
      <c r="CQ240" s="37"/>
      <c r="CR240" s="37"/>
      <c r="CS240" s="37"/>
      <c r="CT240" s="37"/>
      <c r="CU240" s="37"/>
      <c r="CV240" s="37"/>
      <c r="CW240" s="37"/>
      <c r="CX240" s="37"/>
      <c r="CY240" s="37"/>
      <c r="CZ240" s="37"/>
      <c r="DA240" s="37"/>
      <c r="DB240" s="37"/>
      <c r="DC240" s="37"/>
      <c r="DD240" s="37"/>
      <c r="DE240" s="37"/>
      <c r="DF240" s="37"/>
      <c r="DG240" s="37"/>
      <c r="DH240" s="37"/>
      <c r="DI240" s="37"/>
      <c r="DJ240" s="37"/>
      <c r="DK240" s="37"/>
      <c r="DL240" s="37"/>
      <c r="DM240" s="37"/>
      <c r="DN240" s="37"/>
      <c r="DO240" s="37"/>
      <c r="DP240" s="37"/>
      <c r="DQ240" s="37"/>
    </row>
    <row r="241" spans="62:121">
      <c r="BJ241" s="37"/>
      <c r="BK241" s="37"/>
      <c r="BL241" s="37"/>
      <c r="BM241" s="37"/>
      <c r="BN241" s="37"/>
      <c r="BO241" s="37"/>
      <c r="BP241" s="37"/>
      <c r="BQ241" s="37"/>
      <c r="BR241" s="37"/>
      <c r="BS241" s="37"/>
      <c r="BT241" s="37"/>
      <c r="BU241" s="37"/>
      <c r="BV241" s="37"/>
      <c r="BW241" s="37"/>
      <c r="BX241" s="37"/>
      <c r="BY241" s="37"/>
      <c r="BZ241" s="37"/>
      <c r="CA241" s="37"/>
      <c r="CB241" s="37"/>
      <c r="CC241" s="37"/>
      <c r="CD241" s="37"/>
      <c r="CE241" s="37"/>
      <c r="CF241" s="37"/>
      <c r="CG241" s="37"/>
      <c r="CH241" s="37"/>
      <c r="CI241" s="37"/>
      <c r="CJ241" s="37"/>
      <c r="CK241" s="37"/>
      <c r="CL241" s="37"/>
      <c r="CM241" s="37"/>
      <c r="CN241" s="37"/>
      <c r="CO241" s="37"/>
      <c r="CP241" s="37"/>
      <c r="CQ241" s="37"/>
      <c r="CR241" s="37"/>
      <c r="CS241" s="37"/>
      <c r="CT241" s="37"/>
      <c r="CU241" s="37"/>
      <c r="CV241" s="37"/>
      <c r="CW241" s="37"/>
      <c r="CX241" s="37"/>
      <c r="CY241" s="37"/>
      <c r="CZ241" s="37"/>
      <c r="DA241" s="37"/>
      <c r="DB241" s="37"/>
      <c r="DC241" s="37"/>
      <c r="DD241" s="37"/>
      <c r="DE241" s="37"/>
      <c r="DF241" s="37"/>
      <c r="DG241" s="37"/>
      <c r="DH241" s="37"/>
      <c r="DI241" s="37"/>
      <c r="DJ241" s="37"/>
      <c r="DK241" s="37"/>
      <c r="DL241" s="37"/>
      <c r="DM241" s="37"/>
      <c r="DN241" s="37"/>
      <c r="DO241" s="37"/>
      <c r="DP241" s="37"/>
      <c r="DQ241" s="37"/>
    </row>
    <row r="242" spans="62:121">
      <c r="BJ242" s="37"/>
      <c r="BK242" s="37"/>
      <c r="BL242" s="37"/>
      <c r="BM242" s="37"/>
      <c r="BN242" s="37"/>
      <c r="BO242" s="37"/>
      <c r="BP242" s="37"/>
      <c r="BQ242" s="37"/>
      <c r="BR242" s="37"/>
      <c r="BS242" s="37"/>
      <c r="BT242" s="37"/>
      <c r="BU242" s="37"/>
      <c r="BV242" s="37"/>
      <c r="BW242" s="37"/>
      <c r="BX242" s="37"/>
      <c r="BY242" s="37"/>
      <c r="BZ242" s="37"/>
      <c r="CA242" s="37"/>
      <c r="CB242" s="37"/>
      <c r="CC242" s="37"/>
      <c r="CD242" s="37"/>
      <c r="CE242" s="37"/>
      <c r="CF242" s="37"/>
      <c r="CG242" s="37"/>
      <c r="CH242" s="37"/>
      <c r="CI242" s="37"/>
      <c r="CJ242" s="37"/>
      <c r="CK242" s="37"/>
      <c r="CL242" s="37"/>
      <c r="CM242" s="37"/>
      <c r="CN242" s="37"/>
      <c r="CO242" s="37"/>
      <c r="CP242" s="37"/>
      <c r="CQ242" s="37"/>
      <c r="CR242" s="37"/>
      <c r="CS242" s="37"/>
      <c r="CT242" s="37"/>
      <c r="CU242" s="37"/>
      <c r="CV242" s="37"/>
      <c r="CW242" s="37"/>
      <c r="CX242" s="37"/>
      <c r="CY242" s="37"/>
      <c r="CZ242" s="37"/>
      <c r="DA242" s="37"/>
      <c r="DB242" s="37"/>
      <c r="DC242" s="37"/>
      <c r="DD242" s="37"/>
      <c r="DE242" s="37"/>
      <c r="DF242" s="37"/>
      <c r="DG242" s="37"/>
      <c r="DH242" s="37"/>
      <c r="DI242" s="37"/>
      <c r="DJ242" s="37"/>
      <c r="DK242" s="37"/>
      <c r="DL242" s="37"/>
      <c r="DM242" s="37"/>
      <c r="DN242" s="37"/>
      <c r="DO242" s="37"/>
      <c r="DP242" s="37"/>
      <c r="DQ242" s="37"/>
    </row>
    <row r="243" spans="62:121">
      <c r="BJ243" s="37"/>
      <c r="BK243" s="37"/>
      <c r="BL243" s="37"/>
      <c r="BM243" s="37"/>
      <c r="BN243" s="37"/>
      <c r="BO243" s="37"/>
      <c r="BP243" s="37"/>
      <c r="BQ243" s="37"/>
      <c r="BR243" s="37"/>
      <c r="BS243" s="37"/>
      <c r="BT243" s="37"/>
      <c r="BU243" s="37"/>
      <c r="BV243" s="37"/>
      <c r="BW243" s="37"/>
      <c r="BX243" s="37"/>
      <c r="BY243" s="37"/>
      <c r="BZ243" s="37"/>
      <c r="CA243" s="37"/>
      <c r="CB243" s="37"/>
      <c r="CC243" s="37"/>
      <c r="CD243" s="37"/>
      <c r="CE243" s="37"/>
      <c r="CF243" s="37"/>
      <c r="CG243" s="37"/>
      <c r="CH243" s="37"/>
      <c r="CI243" s="37"/>
      <c r="CJ243" s="37"/>
      <c r="CK243" s="37"/>
      <c r="CL243" s="37"/>
      <c r="CM243" s="37"/>
      <c r="CN243" s="37"/>
      <c r="CO243" s="37"/>
      <c r="CP243" s="37"/>
      <c r="CQ243" s="37"/>
      <c r="CR243" s="37"/>
      <c r="CS243" s="37"/>
      <c r="CT243" s="37"/>
      <c r="CU243" s="37"/>
      <c r="CV243" s="37"/>
      <c r="CW243" s="37"/>
      <c r="CX243" s="37"/>
      <c r="CY243" s="37"/>
      <c r="CZ243" s="37"/>
      <c r="DA243" s="37"/>
      <c r="DB243" s="37"/>
      <c r="DC243" s="37"/>
      <c r="DD243" s="37"/>
      <c r="DE243" s="37"/>
      <c r="DF243" s="37"/>
      <c r="DG243" s="37"/>
      <c r="DH243" s="37"/>
      <c r="DI243" s="37"/>
      <c r="DJ243" s="37"/>
      <c r="DK243" s="37"/>
      <c r="DL243" s="37"/>
      <c r="DM243" s="37"/>
      <c r="DN243" s="37"/>
      <c r="DO243" s="37"/>
      <c r="DP243" s="37"/>
      <c r="DQ243" s="37"/>
    </row>
    <row r="244" spans="62:121">
      <c r="BJ244" s="37"/>
      <c r="BK244" s="37"/>
      <c r="BL244" s="37"/>
      <c r="BM244" s="37"/>
      <c r="BN244" s="37"/>
      <c r="BO244" s="37"/>
      <c r="BP244" s="37"/>
      <c r="BQ244" s="37"/>
      <c r="BR244" s="37"/>
      <c r="BS244" s="37"/>
      <c r="BT244" s="37"/>
      <c r="BU244" s="37"/>
      <c r="BV244" s="37"/>
      <c r="BW244" s="37"/>
      <c r="BX244" s="37"/>
      <c r="BY244" s="37"/>
      <c r="BZ244" s="37"/>
      <c r="CA244" s="37"/>
      <c r="CB244" s="37"/>
      <c r="CC244" s="37"/>
      <c r="CD244" s="37"/>
      <c r="CE244" s="37"/>
      <c r="CF244" s="37"/>
      <c r="CG244" s="37"/>
      <c r="CH244" s="37"/>
      <c r="CI244" s="37"/>
      <c r="CJ244" s="37"/>
      <c r="CK244" s="37"/>
      <c r="CL244" s="37"/>
      <c r="CM244" s="37"/>
      <c r="CN244" s="37"/>
      <c r="CO244" s="37"/>
      <c r="CP244" s="37"/>
      <c r="CQ244" s="37"/>
      <c r="CR244" s="37"/>
      <c r="CS244" s="37"/>
      <c r="CT244" s="37"/>
      <c r="CU244" s="37"/>
      <c r="CV244" s="37"/>
      <c r="CW244" s="37"/>
      <c r="CX244" s="37"/>
      <c r="CY244" s="37"/>
      <c r="CZ244" s="37"/>
      <c r="DA244" s="37"/>
      <c r="DB244" s="37"/>
      <c r="DC244" s="37"/>
      <c r="DD244" s="37"/>
      <c r="DE244" s="37"/>
      <c r="DF244" s="37"/>
      <c r="DG244" s="37"/>
      <c r="DH244" s="37"/>
      <c r="DI244" s="37"/>
      <c r="DJ244" s="37"/>
      <c r="DK244" s="37"/>
      <c r="DL244" s="37"/>
      <c r="DM244" s="37"/>
      <c r="DN244" s="37"/>
      <c r="DO244" s="37"/>
      <c r="DP244" s="37"/>
      <c r="DQ244" s="37"/>
    </row>
    <row r="245" spans="62:121">
      <c r="BJ245" s="37"/>
      <c r="BK245" s="37"/>
      <c r="BL245" s="37"/>
      <c r="BM245" s="37"/>
      <c r="BN245" s="37"/>
      <c r="BO245" s="37"/>
      <c r="BP245" s="37"/>
      <c r="BQ245" s="37"/>
      <c r="BR245" s="37"/>
      <c r="BS245" s="37"/>
      <c r="BT245" s="37"/>
      <c r="BU245" s="37"/>
      <c r="BV245" s="37"/>
      <c r="BW245" s="37"/>
      <c r="BX245" s="37"/>
      <c r="BY245" s="37"/>
      <c r="BZ245" s="37"/>
      <c r="CA245" s="37"/>
      <c r="CB245" s="37"/>
      <c r="CC245" s="37"/>
      <c r="CD245" s="37"/>
      <c r="CE245" s="37"/>
      <c r="CF245" s="37"/>
      <c r="CG245" s="37"/>
      <c r="CH245" s="37"/>
      <c r="CI245" s="37"/>
      <c r="CJ245" s="37"/>
      <c r="CK245" s="37"/>
      <c r="CL245" s="37"/>
      <c r="CM245" s="37"/>
      <c r="CN245" s="37"/>
      <c r="CO245" s="37"/>
      <c r="CP245" s="37"/>
      <c r="CQ245" s="37"/>
      <c r="CR245" s="37"/>
      <c r="CS245" s="37"/>
      <c r="CT245" s="37"/>
      <c r="CU245" s="37"/>
      <c r="CV245" s="37"/>
      <c r="CW245" s="37"/>
      <c r="CX245" s="37"/>
      <c r="CY245" s="37"/>
      <c r="CZ245" s="37"/>
      <c r="DA245" s="37"/>
      <c r="DB245" s="37"/>
      <c r="DC245" s="37"/>
      <c r="DD245" s="37"/>
      <c r="DE245" s="37"/>
      <c r="DF245" s="37"/>
      <c r="DG245" s="37"/>
      <c r="DH245" s="37"/>
      <c r="DI245" s="37"/>
      <c r="DJ245" s="37"/>
      <c r="DK245" s="37"/>
      <c r="DL245" s="37"/>
      <c r="DM245" s="37"/>
      <c r="DN245" s="37"/>
      <c r="DO245" s="37"/>
      <c r="DP245" s="37"/>
      <c r="DQ245" s="37"/>
    </row>
    <row r="246" spans="62:121">
      <c r="BJ246" s="37"/>
      <c r="BK246" s="37"/>
      <c r="BL246" s="37"/>
      <c r="BM246" s="37"/>
      <c r="BN246" s="37"/>
      <c r="BO246" s="37"/>
      <c r="BP246" s="37"/>
      <c r="BQ246" s="37"/>
      <c r="BR246" s="37"/>
      <c r="BS246" s="37"/>
      <c r="BT246" s="37"/>
      <c r="BU246" s="37"/>
      <c r="BV246" s="37"/>
      <c r="BW246" s="37"/>
      <c r="BX246" s="37"/>
      <c r="BY246" s="37"/>
      <c r="BZ246" s="37"/>
      <c r="CA246" s="37"/>
      <c r="CB246" s="37"/>
      <c r="CC246" s="37"/>
      <c r="CD246" s="37"/>
      <c r="CE246" s="37"/>
      <c r="CF246" s="37"/>
      <c r="CG246" s="37"/>
      <c r="CH246" s="37"/>
      <c r="CI246" s="37"/>
      <c r="CJ246" s="37"/>
      <c r="CK246" s="37"/>
      <c r="CL246" s="37"/>
      <c r="CM246" s="37"/>
      <c r="CN246" s="37"/>
      <c r="CO246" s="37"/>
      <c r="CP246" s="37"/>
      <c r="CQ246" s="37"/>
      <c r="CR246" s="37"/>
      <c r="CS246" s="37"/>
      <c r="CT246" s="37"/>
      <c r="CU246" s="37"/>
      <c r="CV246" s="37"/>
      <c r="CW246" s="37"/>
      <c r="CX246" s="37"/>
      <c r="CY246" s="37"/>
      <c r="CZ246" s="37"/>
      <c r="DA246" s="37"/>
      <c r="DB246" s="37"/>
      <c r="DC246" s="37"/>
      <c r="DD246" s="37"/>
      <c r="DE246" s="37"/>
      <c r="DF246" s="37"/>
      <c r="DG246" s="37"/>
      <c r="DH246" s="37"/>
      <c r="DI246" s="37"/>
      <c r="DJ246" s="37"/>
      <c r="DK246" s="37"/>
      <c r="DL246" s="37"/>
      <c r="DM246" s="37"/>
      <c r="DN246" s="37"/>
      <c r="DO246" s="37"/>
      <c r="DP246" s="37"/>
      <c r="DQ246" s="37"/>
    </row>
    <row r="247" spans="62:121">
      <c r="BJ247" s="37"/>
      <c r="BK247" s="37"/>
      <c r="BL247" s="37"/>
      <c r="BM247" s="37"/>
      <c r="BN247" s="37"/>
      <c r="BO247" s="37"/>
      <c r="BP247" s="37"/>
      <c r="BQ247" s="37"/>
      <c r="BR247" s="37"/>
      <c r="BS247" s="37"/>
      <c r="BT247" s="37"/>
      <c r="BU247" s="37"/>
      <c r="BV247" s="37"/>
      <c r="BW247" s="37"/>
      <c r="BX247" s="37"/>
      <c r="BY247" s="37"/>
      <c r="BZ247" s="37"/>
      <c r="CA247" s="37"/>
      <c r="CB247" s="37"/>
      <c r="CC247" s="37"/>
      <c r="CD247" s="37"/>
      <c r="CE247" s="37"/>
      <c r="CF247" s="37"/>
      <c r="CG247" s="37"/>
      <c r="CH247" s="37"/>
      <c r="CI247" s="37"/>
      <c r="CJ247" s="37"/>
      <c r="CK247" s="37"/>
      <c r="CL247" s="37"/>
      <c r="CM247" s="37"/>
      <c r="CN247" s="37"/>
      <c r="CO247" s="37"/>
      <c r="CP247" s="37"/>
      <c r="CQ247" s="37"/>
      <c r="CR247" s="37"/>
      <c r="CS247" s="37"/>
      <c r="CT247" s="37"/>
      <c r="CU247" s="37"/>
      <c r="CV247" s="37"/>
      <c r="CW247" s="37"/>
      <c r="CX247" s="37"/>
      <c r="CY247" s="37"/>
      <c r="CZ247" s="37"/>
      <c r="DA247" s="37"/>
      <c r="DB247" s="37"/>
      <c r="DC247" s="37"/>
      <c r="DD247" s="37"/>
      <c r="DE247" s="37"/>
      <c r="DF247" s="37"/>
      <c r="DG247" s="37"/>
      <c r="DH247" s="37"/>
      <c r="DI247" s="37"/>
      <c r="DJ247" s="37"/>
      <c r="DK247" s="37"/>
      <c r="DL247" s="37"/>
      <c r="DM247" s="37"/>
      <c r="DN247" s="37"/>
      <c r="DO247" s="37"/>
      <c r="DP247" s="37"/>
      <c r="DQ247" s="37"/>
    </row>
    <row r="248" spans="62:121">
      <c r="BJ248" s="37"/>
      <c r="BK248" s="37"/>
      <c r="BL248" s="37"/>
      <c r="BM248" s="37"/>
      <c r="BN248" s="37"/>
      <c r="BO248" s="37"/>
      <c r="BP248" s="37"/>
      <c r="BQ248" s="37"/>
      <c r="BR248" s="37"/>
      <c r="BS248" s="37"/>
      <c r="BT248" s="37"/>
      <c r="BU248" s="37"/>
      <c r="BV248" s="37"/>
      <c r="BW248" s="37"/>
      <c r="BX248" s="37"/>
      <c r="BY248" s="37"/>
      <c r="BZ248" s="37"/>
      <c r="CA248" s="37"/>
      <c r="CB248" s="37"/>
      <c r="CC248" s="37"/>
      <c r="CD248" s="37"/>
      <c r="CE248" s="37"/>
      <c r="CF248" s="37"/>
      <c r="CG248" s="37"/>
      <c r="CH248" s="37"/>
      <c r="CI248" s="37"/>
      <c r="CJ248" s="37"/>
      <c r="CK248" s="37"/>
      <c r="CL248" s="37"/>
      <c r="CM248" s="37"/>
      <c r="CN248" s="37"/>
      <c r="CO248" s="37"/>
      <c r="CP248" s="37"/>
      <c r="CQ248" s="37"/>
      <c r="CR248" s="37"/>
      <c r="CS248" s="37"/>
      <c r="CT248" s="37"/>
      <c r="CU248" s="37"/>
      <c r="CV248" s="37"/>
      <c r="CW248" s="37"/>
      <c r="CX248" s="37"/>
      <c r="CY248" s="37"/>
      <c r="CZ248" s="37"/>
      <c r="DA248" s="37"/>
      <c r="DB248" s="37"/>
      <c r="DC248" s="37"/>
      <c r="DD248" s="37"/>
      <c r="DE248" s="37"/>
      <c r="DF248" s="37"/>
      <c r="DG248" s="37"/>
      <c r="DH248" s="37"/>
      <c r="DI248" s="37"/>
      <c r="DJ248" s="37"/>
      <c r="DK248" s="37"/>
      <c r="DL248" s="37"/>
      <c r="DM248" s="37"/>
      <c r="DN248" s="37"/>
      <c r="DO248" s="37"/>
      <c r="DP248" s="37"/>
      <c r="DQ248" s="37"/>
    </row>
    <row r="249" spans="62:121">
      <c r="BJ249" s="37"/>
      <c r="BK249" s="37"/>
      <c r="BL249" s="37"/>
      <c r="BM249" s="37"/>
      <c r="BN249" s="37"/>
      <c r="BO249" s="37"/>
      <c r="BP249" s="37"/>
      <c r="BQ249" s="37"/>
      <c r="BR249" s="37"/>
      <c r="BS249" s="37"/>
      <c r="BT249" s="37"/>
      <c r="BU249" s="37"/>
      <c r="BV249" s="37"/>
      <c r="BW249" s="37"/>
      <c r="BX249" s="37"/>
      <c r="BY249" s="37"/>
      <c r="BZ249" s="37"/>
      <c r="CA249" s="37"/>
      <c r="CB249" s="37"/>
      <c r="CC249" s="37"/>
      <c r="CD249" s="37"/>
      <c r="CE249" s="37"/>
      <c r="CF249" s="37"/>
      <c r="CG249" s="37"/>
      <c r="CH249" s="37"/>
      <c r="CI249" s="37"/>
      <c r="CJ249" s="37"/>
      <c r="CK249" s="37"/>
      <c r="CL249" s="37"/>
      <c r="CM249" s="37"/>
      <c r="CN249" s="37"/>
      <c r="CO249" s="37"/>
      <c r="CP249" s="37"/>
      <c r="CQ249" s="37"/>
      <c r="CR249" s="37"/>
      <c r="CS249" s="37"/>
      <c r="CT249" s="37"/>
      <c r="CU249" s="37"/>
      <c r="CV249" s="37"/>
      <c r="CW249" s="37"/>
      <c r="CX249" s="37"/>
      <c r="CY249" s="37"/>
      <c r="CZ249" s="37"/>
      <c r="DA249" s="37"/>
      <c r="DB249" s="37"/>
      <c r="DC249" s="37"/>
      <c r="DD249" s="37"/>
      <c r="DE249" s="37"/>
      <c r="DF249" s="37"/>
      <c r="DG249" s="37"/>
      <c r="DH249" s="37"/>
      <c r="DI249" s="37"/>
      <c r="DJ249" s="37"/>
      <c r="DK249" s="37"/>
      <c r="DL249" s="37"/>
      <c r="DM249" s="37"/>
      <c r="DN249" s="37"/>
      <c r="DO249" s="37"/>
      <c r="DP249" s="37"/>
      <c r="DQ249" s="37"/>
    </row>
    <row r="250" spans="62:121">
      <c r="BJ250" s="37"/>
      <c r="BK250" s="37"/>
      <c r="BL250" s="37"/>
      <c r="BM250" s="37"/>
      <c r="BN250" s="37"/>
      <c r="BO250" s="37"/>
      <c r="BP250" s="37"/>
      <c r="BQ250" s="37"/>
      <c r="BR250" s="37"/>
      <c r="BS250" s="37"/>
      <c r="BT250" s="37"/>
      <c r="BU250" s="37"/>
      <c r="BV250" s="37"/>
      <c r="BW250" s="37"/>
      <c r="BX250" s="37"/>
      <c r="BY250" s="37"/>
      <c r="BZ250" s="37"/>
      <c r="CA250" s="37"/>
      <c r="CB250" s="37"/>
      <c r="CC250" s="37"/>
      <c r="CD250" s="37"/>
      <c r="CE250" s="37"/>
      <c r="CF250" s="37"/>
      <c r="CG250" s="37"/>
      <c r="CH250" s="37"/>
      <c r="CI250" s="37"/>
      <c r="CJ250" s="37"/>
      <c r="CK250" s="37"/>
      <c r="CL250" s="37"/>
      <c r="CM250" s="37"/>
      <c r="CN250" s="37"/>
      <c r="CO250" s="37"/>
      <c r="CP250" s="37"/>
      <c r="CQ250" s="37"/>
      <c r="CR250" s="37"/>
      <c r="CS250" s="37"/>
      <c r="CT250" s="37"/>
      <c r="CU250" s="37"/>
      <c r="CV250" s="37"/>
      <c r="CW250" s="37"/>
      <c r="CX250" s="37"/>
      <c r="CY250" s="37"/>
      <c r="CZ250" s="37"/>
      <c r="DA250" s="37"/>
      <c r="DB250" s="37"/>
      <c r="DC250" s="37"/>
      <c r="DD250" s="37"/>
      <c r="DE250" s="37"/>
      <c r="DF250" s="37"/>
      <c r="DG250" s="37"/>
      <c r="DH250" s="37"/>
      <c r="DI250" s="37"/>
      <c r="DJ250" s="37"/>
      <c r="DK250" s="37"/>
      <c r="DL250" s="37"/>
      <c r="DM250" s="37"/>
      <c r="DN250" s="37"/>
      <c r="DO250" s="37"/>
      <c r="DP250" s="37"/>
      <c r="DQ250" s="37"/>
    </row>
    <row r="251" spans="62:121">
      <c r="BJ251" s="37"/>
      <c r="BK251" s="37"/>
      <c r="BL251" s="37"/>
      <c r="BM251" s="37"/>
      <c r="BN251" s="37"/>
      <c r="BO251" s="37"/>
      <c r="BP251" s="37"/>
      <c r="BQ251" s="37"/>
      <c r="BR251" s="37"/>
      <c r="BS251" s="37"/>
      <c r="BT251" s="37"/>
      <c r="BU251" s="37"/>
      <c r="BV251" s="37"/>
      <c r="BW251" s="37"/>
      <c r="BX251" s="37"/>
      <c r="BY251" s="37"/>
      <c r="BZ251" s="37"/>
      <c r="CA251" s="37"/>
      <c r="CB251" s="37"/>
      <c r="CC251" s="37"/>
      <c r="CD251" s="37"/>
      <c r="CE251" s="37"/>
      <c r="CF251" s="37"/>
      <c r="CG251" s="37"/>
      <c r="CH251" s="37"/>
      <c r="CI251" s="37"/>
      <c r="CJ251" s="37"/>
      <c r="CK251" s="37"/>
      <c r="CL251" s="37"/>
      <c r="CM251" s="37"/>
      <c r="CN251" s="37"/>
      <c r="CO251" s="37"/>
      <c r="CP251" s="37"/>
      <c r="CQ251" s="37"/>
      <c r="CR251" s="37"/>
      <c r="CS251" s="37"/>
      <c r="CT251" s="37"/>
      <c r="CU251" s="37"/>
      <c r="CV251" s="37"/>
      <c r="CW251" s="37"/>
      <c r="CX251" s="37"/>
      <c r="CY251" s="37"/>
      <c r="CZ251" s="37"/>
      <c r="DA251" s="37"/>
      <c r="DB251" s="37"/>
      <c r="DC251" s="37"/>
      <c r="DD251" s="37"/>
      <c r="DE251" s="37"/>
      <c r="DF251" s="37"/>
      <c r="DG251" s="37"/>
      <c r="DH251" s="37"/>
      <c r="DI251" s="37"/>
      <c r="DJ251" s="37"/>
      <c r="DK251" s="37"/>
      <c r="DL251" s="37"/>
      <c r="DM251" s="37"/>
      <c r="DN251" s="37"/>
      <c r="DO251" s="37"/>
      <c r="DP251" s="37"/>
      <c r="DQ251" s="37"/>
    </row>
    <row r="252" spans="62:121">
      <c r="BJ252" s="37"/>
      <c r="BK252" s="37"/>
      <c r="BL252" s="37"/>
      <c r="BM252" s="37"/>
      <c r="BN252" s="37"/>
      <c r="BO252" s="37"/>
      <c r="BP252" s="37"/>
      <c r="BQ252" s="37"/>
      <c r="BR252" s="37"/>
      <c r="BS252" s="37"/>
      <c r="BT252" s="37"/>
      <c r="BU252" s="37"/>
      <c r="BV252" s="37"/>
      <c r="BW252" s="37"/>
      <c r="BX252" s="37"/>
      <c r="BY252" s="37"/>
      <c r="BZ252" s="37"/>
      <c r="CA252" s="37"/>
      <c r="CB252" s="37"/>
      <c r="CC252" s="37"/>
      <c r="CD252" s="37"/>
      <c r="CE252" s="37"/>
      <c r="CF252" s="37"/>
      <c r="CG252" s="37"/>
      <c r="CH252" s="37"/>
      <c r="CI252" s="37"/>
      <c r="CJ252" s="37"/>
      <c r="CK252" s="37"/>
      <c r="CL252" s="37"/>
      <c r="CM252" s="37"/>
      <c r="CN252" s="37"/>
      <c r="CO252" s="37"/>
      <c r="CP252" s="37"/>
      <c r="CQ252" s="37"/>
      <c r="CR252" s="37"/>
      <c r="CS252" s="37"/>
      <c r="CT252" s="37"/>
      <c r="CU252" s="37"/>
      <c r="CV252" s="37"/>
      <c r="CW252" s="37"/>
      <c r="CX252" s="37"/>
      <c r="CY252" s="37"/>
      <c r="CZ252" s="37"/>
      <c r="DA252" s="37"/>
      <c r="DB252" s="37"/>
      <c r="DC252" s="37"/>
      <c r="DD252" s="37"/>
      <c r="DE252" s="37"/>
      <c r="DF252" s="37"/>
      <c r="DG252" s="37"/>
      <c r="DH252" s="37"/>
      <c r="DI252" s="37"/>
      <c r="DJ252" s="37"/>
      <c r="DK252" s="37"/>
      <c r="DL252" s="37"/>
      <c r="DM252" s="37"/>
      <c r="DN252" s="37"/>
      <c r="DO252" s="37"/>
      <c r="DP252" s="37"/>
      <c r="DQ252" s="37"/>
    </row>
    <row r="253" spans="62:121">
      <c r="BJ253" s="37"/>
      <c r="BK253" s="37"/>
      <c r="BL253" s="37"/>
      <c r="BM253" s="37"/>
      <c r="BN253" s="37"/>
      <c r="BO253" s="37"/>
      <c r="BP253" s="37"/>
      <c r="BQ253" s="37"/>
      <c r="BR253" s="37"/>
      <c r="BS253" s="37"/>
      <c r="BT253" s="37"/>
      <c r="BU253" s="37"/>
      <c r="BV253" s="37"/>
      <c r="BW253" s="37"/>
      <c r="BX253" s="37"/>
      <c r="BY253" s="37"/>
      <c r="BZ253" s="37"/>
      <c r="CA253" s="37"/>
      <c r="CB253" s="37"/>
      <c r="CC253" s="37"/>
      <c r="CD253" s="37"/>
      <c r="CE253" s="37"/>
      <c r="CF253" s="37"/>
      <c r="CG253" s="37"/>
      <c r="CH253" s="37"/>
      <c r="CI253" s="37"/>
      <c r="CJ253" s="37"/>
      <c r="CK253" s="37"/>
      <c r="CL253" s="37"/>
      <c r="CM253" s="37"/>
      <c r="CN253" s="37"/>
      <c r="CO253" s="37"/>
      <c r="CP253" s="37"/>
      <c r="CQ253" s="37"/>
      <c r="CR253" s="37"/>
      <c r="CS253" s="37"/>
      <c r="CT253" s="37"/>
      <c r="CU253" s="37"/>
      <c r="CV253" s="37"/>
      <c r="CW253" s="37"/>
      <c r="CX253" s="37"/>
      <c r="CY253" s="37"/>
      <c r="CZ253" s="37"/>
      <c r="DA253" s="37"/>
      <c r="DB253" s="37"/>
      <c r="DC253" s="37"/>
      <c r="DD253" s="37"/>
      <c r="DE253" s="37"/>
      <c r="DF253" s="37"/>
      <c r="DG253" s="37"/>
      <c r="DH253" s="37"/>
      <c r="DI253" s="37"/>
      <c r="DJ253" s="37"/>
      <c r="DK253" s="37"/>
      <c r="DL253" s="37"/>
      <c r="DM253" s="37"/>
      <c r="DN253" s="37"/>
      <c r="DO253" s="37"/>
      <c r="DP253" s="37"/>
      <c r="DQ253" s="37"/>
    </row>
    <row r="254" spans="62:121">
      <c r="BJ254" s="37"/>
      <c r="BK254" s="37"/>
      <c r="BL254" s="37"/>
      <c r="BM254" s="37"/>
      <c r="BN254" s="37"/>
      <c r="BO254" s="37"/>
      <c r="BP254" s="37"/>
      <c r="BQ254" s="37"/>
      <c r="BR254" s="37"/>
      <c r="BS254" s="37"/>
      <c r="BT254" s="37"/>
      <c r="BU254" s="37"/>
      <c r="BV254" s="37"/>
      <c r="BW254" s="37"/>
      <c r="BX254" s="37"/>
      <c r="BY254" s="37"/>
      <c r="BZ254" s="37"/>
      <c r="CA254" s="37"/>
      <c r="CB254" s="37"/>
      <c r="CC254" s="37"/>
      <c r="CD254" s="37"/>
      <c r="CE254" s="37"/>
      <c r="CF254" s="37"/>
      <c r="CG254" s="37"/>
      <c r="CH254" s="37"/>
      <c r="CI254" s="37"/>
      <c r="CJ254" s="37"/>
      <c r="CK254" s="37"/>
      <c r="CL254" s="37"/>
      <c r="CM254" s="37"/>
      <c r="CN254" s="37"/>
      <c r="CO254" s="37"/>
      <c r="CP254" s="37"/>
      <c r="CQ254" s="37"/>
      <c r="CR254" s="37"/>
      <c r="CS254" s="37"/>
      <c r="CT254" s="37"/>
      <c r="CU254" s="37"/>
      <c r="CV254" s="37"/>
      <c r="CW254" s="37"/>
      <c r="CX254" s="37"/>
      <c r="CY254" s="37"/>
      <c r="CZ254" s="37"/>
      <c r="DA254" s="37"/>
      <c r="DB254" s="37"/>
      <c r="DC254" s="37"/>
      <c r="DD254" s="37"/>
      <c r="DE254" s="37"/>
      <c r="DF254" s="37"/>
      <c r="DG254" s="37"/>
      <c r="DH254" s="37"/>
      <c r="DI254" s="37"/>
      <c r="DJ254" s="37"/>
      <c r="DK254" s="37"/>
      <c r="DL254" s="37"/>
      <c r="DM254" s="37"/>
      <c r="DN254" s="37"/>
      <c r="DO254" s="37"/>
      <c r="DP254" s="37"/>
      <c r="DQ254" s="37"/>
    </row>
    <row r="255" spans="62:121">
      <c r="BJ255" s="37"/>
      <c r="BK255" s="37"/>
      <c r="BL255" s="37"/>
      <c r="BM255" s="37"/>
      <c r="BN255" s="37"/>
      <c r="BO255" s="37"/>
      <c r="BP255" s="37"/>
      <c r="BQ255" s="37"/>
      <c r="BR255" s="37"/>
      <c r="BS255" s="37"/>
      <c r="BT255" s="37"/>
      <c r="BU255" s="37"/>
      <c r="BV255" s="37"/>
      <c r="BW255" s="37"/>
      <c r="BX255" s="37"/>
      <c r="BY255" s="37"/>
      <c r="BZ255" s="37"/>
      <c r="CA255" s="37"/>
      <c r="CB255" s="37"/>
      <c r="CC255" s="37"/>
      <c r="CD255" s="37"/>
      <c r="CE255" s="37"/>
      <c r="CF255" s="37"/>
      <c r="CG255" s="37"/>
      <c r="CH255" s="37"/>
      <c r="CI255" s="37"/>
      <c r="CJ255" s="37"/>
      <c r="CK255" s="37"/>
      <c r="CL255" s="37"/>
      <c r="CM255" s="37"/>
      <c r="CN255" s="37"/>
      <c r="CO255" s="37"/>
      <c r="CP255" s="37"/>
      <c r="CQ255" s="37"/>
      <c r="CR255" s="37"/>
      <c r="CS255" s="37"/>
      <c r="CT255" s="37"/>
      <c r="CU255" s="37"/>
      <c r="CV255" s="37"/>
      <c r="CW255" s="37"/>
      <c r="CX255" s="37"/>
      <c r="CY255" s="37"/>
      <c r="CZ255" s="37"/>
      <c r="DA255" s="37"/>
      <c r="DB255" s="37"/>
      <c r="DC255" s="37"/>
      <c r="DD255" s="37"/>
      <c r="DE255" s="37"/>
      <c r="DF255" s="37"/>
      <c r="DG255" s="37"/>
      <c r="DH255" s="37"/>
      <c r="DI255" s="37"/>
      <c r="DJ255" s="37"/>
      <c r="DK255" s="37"/>
      <c r="DL255" s="37"/>
      <c r="DM255" s="37"/>
      <c r="DN255" s="37"/>
      <c r="DO255" s="37"/>
      <c r="DP255" s="37"/>
      <c r="DQ255" s="37"/>
    </row>
    <row r="256" spans="62:121">
      <c r="BJ256" s="37"/>
      <c r="BK256" s="37"/>
      <c r="BL256" s="37"/>
      <c r="BM256" s="37"/>
      <c r="BN256" s="37"/>
      <c r="BO256" s="37"/>
      <c r="BP256" s="37"/>
      <c r="BQ256" s="37"/>
      <c r="BR256" s="37"/>
      <c r="BS256" s="37"/>
      <c r="BT256" s="37"/>
      <c r="BU256" s="37"/>
      <c r="BV256" s="37"/>
      <c r="BW256" s="37"/>
      <c r="BX256" s="37"/>
      <c r="BY256" s="37"/>
      <c r="BZ256" s="37"/>
      <c r="CA256" s="37"/>
      <c r="CB256" s="37"/>
      <c r="CC256" s="37"/>
      <c r="CD256" s="37"/>
      <c r="CE256" s="37"/>
      <c r="CF256" s="37"/>
      <c r="CG256" s="37"/>
      <c r="CH256" s="37"/>
      <c r="CI256" s="37"/>
      <c r="CJ256" s="37"/>
      <c r="CK256" s="37"/>
      <c r="CL256" s="37"/>
      <c r="CM256" s="37"/>
      <c r="CN256" s="37"/>
      <c r="CO256" s="37"/>
      <c r="CP256" s="37"/>
      <c r="CQ256" s="37"/>
      <c r="CR256" s="37"/>
      <c r="CS256" s="37"/>
      <c r="CT256" s="37"/>
      <c r="CU256" s="37"/>
      <c r="CV256" s="37"/>
      <c r="CW256" s="37"/>
      <c r="CX256" s="37"/>
      <c r="CY256" s="37"/>
      <c r="CZ256" s="37"/>
      <c r="DA256" s="37"/>
      <c r="DB256" s="37"/>
      <c r="DC256" s="37"/>
      <c r="DD256" s="37"/>
      <c r="DE256" s="37"/>
      <c r="DF256" s="37"/>
      <c r="DG256" s="37"/>
      <c r="DH256" s="37"/>
      <c r="DI256" s="37"/>
      <c r="DJ256" s="37"/>
      <c r="DK256" s="37"/>
      <c r="DL256" s="37"/>
      <c r="DM256" s="37"/>
      <c r="DN256" s="37"/>
      <c r="DO256" s="37"/>
      <c r="DP256" s="37"/>
      <c r="DQ256" s="37"/>
    </row>
    <row r="257" spans="62:121">
      <c r="BJ257" s="37"/>
      <c r="BK257" s="37"/>
      <c r="BL257" s="37"/>
      <c r="BM257" s="37"/>
      <c r="BN257" s="37"/>
      <c r="BO257" s="37"/>
      <c r="BP257" s="37"/>
      <c r="BQ257" s="37"/>
      <c r="BR257" s="37"/>
      <c r="BS257" s="37"/>
      <c r="BT257" s="37"/>
      <c r="BU257" s="37"/>
      <c r="BV257" s="37"/>
      <c r="BW257" s="37"/>
      <c r="BX257" s="37"/>
      <c r="BY257" s="37"/>
      <c r="BZ257" s="37"/>
      <c r="CA257" s="37"/>
      <c r="CB257" s="37"/>
      <c r="CC257" s="37"/>
      <c r="CD257" s="37"/>
      <c r="CE257" s="37"/>
      <c r="CF257" s="37"/>
      <c r="CG257" s="37"/>
      <c r="CH257" s="37"/>
      <c r="CI257" s="37"/>
      <c r="CJ257" s="37"/>
      <c r="CK257" s="37"/>
      <c r="CL257" s="37"/>
      <c r="CM257" s="37"/>
      <c r="CN257" s="37"/>
      <c r="CO257" s="37"/>
      <c r="CP257" s="37"/>
      <c r="CQ257" s="37"/>
      <c r="CR257" s="37"/>
      <c r="CS257" s="37"/>
      <c r="CT257" s="37"/>
      <c r="CU257" s="37"/>
      <c r="CV257" s="37"/>
      <c r="CW257" s="37"/>
      <c r="CX257" s="37"/>
      <c r="CY257" s="37"/>
      <c r="CZ257" s="37"/>
      <c r="DA257" s="37"/>
      <c r="DB257" s="37"/>
      <c r="DC257" s="37"/>
      <c r="DD257" s="37"/>
      <c r="DE257" s="37"/>
      <c r="DF257" s="37"/>
      <c r="DG257" s="37"/>
      <c r="DH257" s="37"/>
      <c r="DI257" s="37"/>
      <c r="DJ257" s="37"/>
      <c r="DK257" s="37"/>
      <c r="DL257" s="37"/>
      <c r="DM257" s="37"/>
      <c r="DN257" s="37"/>
      <c r="DO257" s="37"/>
      <c r="DP257" s="37"/>
      <c r="DQ257" s="37"/>
    </row>
    <row r="258" spans="62:121">
      <c r="BJ258" s="37"/>
      <c r="BK258" s="37"/>
      <c r="BL258" s="37"/>
      <c r="BM258" s="37"/>
      <c r="BN258" s="37"/>
      <c r="BO258" s="37"/>
      <c r="BP258" s="37"/>
      <c r="BQ258" s="37"/>
      <c r="BR258" s="37"/>
      <c r="BS258" s="37"/>
      <c r="BT258" s="37"/>
      <c r="BU258" s="37"/>
      <c r="BV258" s="37"/>
      <c r="BW258" s="37"/>
      <c r="BX258" s="37"/>
      <c r="BY258" s="37"/>
      <c r="BZ258" s="37"/>
      <c r="CA258" s="37"/>
      <c r="CB258" s="37"/>
      <c r="CC258" s="37"/>
      <c r="CD258" s="37"/>
      <c r="CE258" s="37"/>
      <c r="CF258" s="37"/>
      <c r="CG258" s="37"/>
      <c r="CH258" s="37"/>
      <c r="CI258" s="37"/>
      <c r="CJ258" s="37"/>
      <c r="CK258" s="37"/>
      <c r="CL258" s="37"/>
      <c r="CM258" s="37"/>
      <c r="CN258" s="37"/>
      <c r="CO258" s="37"/>
      <c r="CP258" s="37"/>
      <c r="CQ258" s="37"/>
      <c r="CR258" s="37"/>
      <c r="CS258" s="37"/>
      <c r="CT258" s="37"/>
      <c r="CU258" s="37"/>
      <c r="CV258" s="37"/>
      <c r="CW258" s="37"/>
      <c r="CX258" s="37"/>
      <c r="CY258" s="37"/>
      <c r="CZ258" s="37"/>
      <c r="DA258" s="37"/>
      <c r="DB258" s="37"/>
      <c r="DC258" s="37"/>
      <c r="DD258" s="37"/>
      <c r="DE258" s="37"/>
      <c r="DF258" s="37"/>
      <c r="DG258" s="37"/>
      <c r="DH258" s="37"/>
      <c r="DI258" s="37"/>
      <c r="DJ258" s="37"/>
      <c r="DK258" s="37"/>
      <c r="DL258" s="37"/>
      <c r="DM258" s="37"/>
      <c r="DN258" s="37"/>
      <c r="DO258" s="37"/>
      <c r="DP258" s="37"/>
      <c r="DQ258" s="37"/>
    </row>
    <row r="259" spans="62:121">
      <c r="BJ259" s="37"/>
      <c r="BK259" s="37"/>
      <c r="BL259" s="37"/>
      <c r="BM259" s="37"/>
      <c r="BN259" s="37"/>
      <c r="BO259" s="37"/>
      <c r="BP259" s="37"/>
      <c r="BQ259" s="37"/>
      <c r="BR259" s="37"/>
      <c r="BS259" s="37"/>
      <c r="BT259" s="37"/>
      <c r="BU259" s="37"/>
      <c r="BV259" s="37"/>
      <c r="BW259" s="37"/>
      <c r="BX259" s="37"/>
      <c r="BY259" s="37"/>
      <c r="BZ259" s="37"/>
      <c r="CA259" s="37"/>
      <c r="CB259" s="37"/>
      <c r="CC259" s="37"/>
      <c r="CD259" s="37"/>
      <c r="CE259" s="37"/>
      <c r="CF259" s="37"/>
      <c r="CG259" s="37"/>
      <c r="CH259" s="37"/>
      <c r="CI259" s="37"/>
      <c r="CJ259" s="37"/>
      <c r="CK259" s="37"/>
      <c r="CL259" s="37"/>
      <c r="CM259" s="37"/>
      <c r="CN259" s="37"/>
      <c r="CO259" s="37"/>
      <c r="CP259" s="37"/>
      <c r="CQ259" s="37"/>
      <c r="CR259" s="37"/>
      <c r="CS259" s="37"/>
      <c r="CT259" s="37"/>
      <c r="CU259" s="37"/>
      <c r="CV259" s="37"/>
      <c r="CW259" s="37"/>
      <c r="CX259" s="37"/>
      <c r="CY259" s="37"/>
      <c r="CZ259" s="37"/>
      <c r="DA259" s="37"/>
      <c r="DB259" s="37"/>
      <c r="DC259" s="37"/>
      <c r="DD259" s="37"/>
      <c r="DE259" s="37"/>
      <c r="DF259" s="37"/>
      <c r="DG259" s="37"/>
      <c r="DH259" s="37"/>
      <c r="DI259" s="37"/>
      <c r="DJ259" s="37"/>
      <c r="DK259" s="37"/>
      <c r="DL259" s="37"/>
      <c r="DM259" s="37"/>
      <c r="DN259" s="37"/>
      <c r="DO259" s="37"/>
      <c r="DP259" s="37"/>
      <c r="DQ259" s="37"/>
    </row>
    <row r="260" spans="62:121">
      <c r="BJ260" s="37"/>
      <c r="BK260" s="37"/>
      <c r="BL260" s="37"/>
      <c r="BM260" s="37"/>
      <c r="BN260" s="37"/>
      <c r="BO260" s="37"/>
      <c r="BP260" s="37"/>
      <c r="BQ260" s="37"/>
      <c r="BR260" s="37"/>
      <c r="BS260" s="37"/>
      <c r="BT260" s="37"/>
      <c r="BU260" s="37"/>
      <c r="BV260" s="37"/>
      <c r="BW260" s="37"/>
      <c r="BX260" s="37"/>
      <c r="BY260" s="37"/>
      <c r="BZ260" s="37"/>
      <c r="CA260" s="37"/>
      <c r="CB260" s="37"/>
      <c r="CC260" s="37"/>
      <c r="CD260" s="37"/>
      <c r="CE260" s="37"/>
      <c r="CF260" s="37"/>
      <c r="CG260" s="37"/>
      <c r="CH260" s="37"/>
      <c r="CI260" s="37"/>
      <c r="CJ260" s="37"/>
      <c r="CK260" s="37"/>
      <c r="CL260" s="37"/>
      <c r="CM260" s="37"/>
      <c r="CN260" s="37"/>
      <c r="CO260" s="37"/>
      <c r="CP260" s="37"/>
      <c r="CQ260" s="37"/>
      <c r="CR260" s="37"/>
      <c r="CS260" s="37"/>
      <c r="CT260" s="37"/>
      <c r="CU260" s="37"/>
      <c r="CV260" s="37"/>
      <c r="CW260" s="37"/>
      <c r="CX260" s="37"/>
      <c r="CY260" s="37"/>
      <c r="CZ260" s="37"/>
      <c r="DA260" s="37"/>
      <c r="DB260" s="37"/>
      <c r="DC260" s="37"/>
      <c r="DD260" s="37"/>
      <c r="DE260" s="37"/>
      <c r="DF260" s="37"/>
      <c r="DG260" s="37"/>
      <c r="DH260" s="37"/>
      <c r="DI260" s="37"/>
      <c r="DJ260" s="37"/>
      <c r="DK260" s="37"/>
      <c r="DL260" s="37"/>
      <c r="DM260" s="37"/>
      <c r="DN260" s="37"/>
      <c r="DO260" s="37"/>
      <c r="DP260" s="37"/>
      <c r="DQ260" s="37"/>
    </row>
    <row r="261" spans="62:121">
      <c r="BJ261" s="37"/>
      <c r="BK261" s="37"/>
      <c r="BL261" s="37"/>
      <c r="BM261" s="37"/>
      <c r="BN261" s="37"/>
      <c r="BO261" s="37"/>
      <c r="BP261" s="37"/>
      <c r="BQ261" s="37"/>
      <c r="BR261" s="37"/>
      <c r="BS261" s="37"/>
      <c r="BT261" s="37"/>
      <c r="BU261" s="37"/>
      <c r="BV261" s="37"/>
      <c r="BW261" s="37"/>
      <c r="BX261" s="37"/>
      <c r="BY261" s="37"/>
      <c r="BZ261" s="37"/>
      <c r="CA261" s="37"/>
      <c r="CB261" s="37"/>
      <c r="CC261" s="37"/>
      <c r="CD261" s="37"/>
      <c r="CE261" s="37"/>
      <c r="CF261" s="37"/>
      <c r="CG261" s="37"/>
      <c r="CH261" s="37"/>
      <c r="CI261" s="37"/>
      <c r="CJ261" s="37"/>
      <c r="CK261" s="37"/>
      <c r="CL261" s="37"/>
      <c r="CM261" s="37"/>
      <c r="CN261" s="37"/>
      <c r="CO261" s="37"/>
      <c r="CP261" s="37"/>
      <c r="CQ261" s="37"/>
      <c r="CR261" s="37"/>
      <c r="CS261" s="37"/>
      <c r="CT261" s="37"/>
      <c r="CU261" s="37"/>
      <c r="CV261" s="37"/>
      <c r="CW261" s="37"/>
      <c r="CX261" s="37"/>
      <c r="CY261" s="37"/>
      <c r="CZ261" s="37"/>
      <c r="DA261" s="37"/>
      <c r="DB261" s="37"/>
      <c r="DC261" s="37"/>
      <c r="DD261" s="37"/>
      <c r="DE261" s="37"/>
      <c r="DF261" s="37"/>
      <c r="DG261" s="37"/>
      <c r="DH261" s="37"/>
      <c r="DI261" s="37"/>
      <c r="DJ261" s="37"/>
      <c r="DK261" s="37"/>
      <c r="DL261" s="37"/>
      <c r="DM261" s="37"/>
      <c r="DN261" s="37"/>
      <c r="DO261" s="37"/>
      <c r="DP261" s="37"/>
      <c r="DQ261" s="37"/>
    </row>
    <row r="262" spans="62:121">
      <c r="BJ262" s="37"/>
      <c r="BK262" s="37"/>
      <c r="BL262" s="37"/>
      <c r="BM262" s="37"/>
      <c r="BN262" s="37"/>
      <c r="BO262" s="37"/>
      <c r="BP262" s="37"/>
      <c r="BQ262" s="37"/>
      <c r="BR262" s="37"/>
      <c r="BS262" s="37"/>
      <c r="BT262" s="37"/>
      <c r="BU262" s="37"/>
      <c r="BV262" s="37"/>
      <c r="BW262" s="37"/>
      <c r="BX262" s="37"/>
      <c r="BY262" s="37"/>
      <c r="BZ262" s="37"/>
      <c r="CA262" s="37"/>
      <c r="CB262" s="37"/>
      <c r="CC262" s="37"/>
      <c r="CD262" s="37"/>
      <c r="CE262" s="37"/>
      <c r="CF262" s="37"/>
      <c r="CG262" s="37"/>
      <c r="CH262" s="37"/>
      <c r="CI262" s="37"/>
      <c r="CJ262" s="37"/>
      <c r="CK262" s="37"/>
      <c r="CL262" s="37"/>
      <c r="CM262" s="37"/>
      <c r="CN262" s="37"/>
      <c r="CO262" s="37"/>
      <c r="CP262" s="37"/>
      <c r="CQ262" s="37"/>
      <c r="CR262" s="37"/>
      <c r="CS262" s="37"/>
      <c r="CT262" s="37"/>
      <c r="CU262" s="37"/>
      <c r="CV262" s="37"/>
      <c r="CW262" s="37"/>
      <c r="CX262" s="37"/>
      <c r="CY262" s="37"/>
      <c r="CZ262" s="37"/>
      <c r="DA262" s="37"/>
      <c r="DB262" s="37"/>
      <c r="DC262" s="37"/>
      <c r="DD262" s="37"/>
      <c r="DE262" s="37"/>
      <c r="DF262" s="37"/>
      <c r="DG262" s="37"/>
      <c r="DH262" s="37"/>
      <c r="DI262" s="37"/>
      <c r="DJ262" s="37"/>
      <c r="DK262" s="37"/>
      <c r="DL262" s="37"/>
      <c r="DM262" s="37"/>
      <c r="DN262" s="37"/>
      <c r="DO262" s="37"/>
      <c r="DP262" s="37"/>
      <c r="DQ262" s="37"/>
    </row>
    <row r="263" spans="62:121">
      <c r="BJ263" s="37"/>
      <c r="BK263" s="37"/>
      <c r="BL263" s="37"/>
      <c r="BM263" s="37"/>
      <c r="BN263" s="37"/>
      <c r="BO263" s="37"/>
      <c r="BP263" s="37"/>
      <c r="BQ263" s="37"/>
      <c r="BR263" s="37"/>
      <c r="BS263" s="37"/>
      <c r="BT263" s="37"/>
      <c r="BU263" s="37"/>
      <c r="BV263" s="37"/>
      <c r="BW263" s="37"/>
      <c r="BX263" s="37"/>
      <c r="BY263" s="37"/>
      <c r="BZ263" s="37"/>
      <c r="CA263" s="37"/>
      <c r="CB263" s="37"/>
      <c r="CC263" s="37"/>
      <c r="CD263" s="37"/>
      <c r="CE263" s="37"/>
      <c r="CF263" s="37"/>
      <c r="CG263" s="37"/>
      <c r="CH263" s="37"/>
      <c r="CI263" s="37"/>
      <c r="CJ263" s="37"/>
      <c r="CK263" s="37"/>
      <c r="CL263" s="37"/>
      <c r="CM263" s="37"/>
      <c r="CN263" s="37"/>
      <c r="CO263" s="37"/>
      <c r="CP263" s="37"/>
      <c r="CQ263" s="37"/>
      <c r="CR263" s="37"/>
      <c r="CS263" s="37"/>
      <c r="CT263" s="37"/>
      <c r="CU263" s="37"/>
      <c r="CV263" s="37"/>
      <c r="CW263" s="37"/>
      <c r="CX263" s="37"/>
      <c r="CY263" s="37"/>
      <c r="CZ263" s="37"/>
      <c r="DA263" s="37"/>
      <c r="DB263" s="37"/>
      <c r="DC263" s="37"/>
      <c r="DD263" s="37"/>
      <c r="DE263" s="37"/>
      <c r="DF263" s="37"/>
      <c r="DG263" s="37"/>
      <c r="DH263" s="37"/>
      <c r="DI263" s="37"/>
      <c r="DJ263" s="37"/>
      <c r="DK263" s="37"/>
      <c r="DL263" s="37"/>
      <c r="DM263" s="37"/>
      <c r="DN263" s="37"/>
      <c r="DO263" s="37"/>
      <c r="DP263" s="37"/>
      <c r="DQ263" s="37"/>
    </row>
    <row r="264" spans="62:121">
      <c r="BJ264" s="37"/>
      <c r="BK264" s="37"/>
      <c r="BL264" s="37"/>
      <c r="BM264" s="37"/>
      <c r="BN264" s="37"/>
      <c r="BO264" s="37"/>
      <c r="BP264" s="37"/>
      <c r="BQ264" s="37"/>
      <c r="BR264" s="37"/>
      <c r="BS264" s="37"/>
      <c r="BT264" s="37"/>
      <c r="BU264" s="37"/>
      <c r="BV264" s="37"/>
      <c r="BW264" s="37"/>
      <c r="BX264" s="37"/>
      <c r="BY264" s="37"/>
      <c r="BZ264" s="37"/>
      <c r="CA264" s="37"/>
      <c r="CB264" s="37"/>
      <c r="CC264" s="37"/>
      <c r="CD264" s="37"/>
      <c r="CE264" s="37"/>
      <c r="CF264" s="37"/>
      <c r="CG264" s="37"/>
      <c r="CH264" s="37"/>
      <c r="CI264" s="37"/>
      <c r="CJ264" s="37"/>
      <c r="CK264" s="37"/>
      <c r="CL264" s="37"/>
      <c r="CM264" s="37"/>
      <c r="CN264" s="37"/>
      <c r="CO264" s="37"/>
      <c r="CP264" s="37"/>
      <c r="CQ264" s="37"/>
      <c r="CR264" s="37"/>
      <c r="CS264" s="37"/>
      <c r="CT264" s="37"/>
      <c r="CU264" s="37"/>
      <c r="CV264" s="37"/>
      <c r="CW264" s="37"/>
      <c r="CX264" s="37"/>
      <c r="CY264" s="37"/>
      <c r="CZ264" s="37"/>
      <c r="DA264" s="37"/>
      <c r="DB264" s="37"/>
      <c r="DC264" s="37"/>
      <c r="DD264" s="37"/>
      <c r="DE264" s="37"/>
      <c r="DF264" s="37"/>
      <c r="DG264" s="37"/>
      <c r="DH264" s="37"/>
      <c r="DI264" s="37"/>
      <c r="DJ264" s="37"/>
      <c r="DK264" s="37"/>
      <c r="DL264" s="37"/>
      <c r="DM264" s="37"/>
      <c r="DN264" s="37"/>
      <c r="DO264" s="37"/>
      <c r="DP264" s="37"/>
      <c r="DQ264" s="37"/>
    </row>
    <row r="265" spans="62:121">
      <c r="BJ265" s="37"/>
      <c r="BK265" s="37"/>
      <c r="BL265" s="37"/>
      <c r="BM265" s="37"/>
      <c r="BN265" s="37"/>
      <c r="BO265" s="37"/>
      <c r="BP265" s="37"/>
      <c r="BQ265" s="37"/>
      <c r="BR265" s="37"/>
      <c r="BS265" s="37"/>
      <c r="BT265" s="37"/>
      <c r="BU265" s="37"/>
      <c r="BV265" s="37"/>
      <c r="BW265" s="37"/>
      <c r="BX265" s="37"/>
      <c r="BY265" s="37"/>
      <c r="BZ265" s="37"/>
      <c r="CA265" s="37"/>
      <c r="CB265" s="37"/>
      <c r="CC265" s="37"/>
      <c r="CD265" s="37"/>
      <c r="CE265" s="37"/>
      <c r="CF265" s="37"/>
      <c r="CG265" s="37"/>
      <c r="CH265" s="37"/>
      <c r="CI265" s="37"/>
      <c r="CJ265" s="37"/>
      <c r="CK265" s="37"/>
      <c r="CL265" s="37"/>
      <c r="CM265" s="37"/>
      <c r="CN265" s="37"/>
      <c r="CO265" s="37"/>
      <c r="CP265" s="37"/>
      <c r="CQ265" s="37"/>
      <c r="CR265" s="37"/>
      <c r="CS265" s="37"/>
      <c r="CT265" s="37"/>
      <c r="CU265" s="37"/>
      <c r="CV265" s="37"/>
      <c r="CW265" s="37"/>
      <c r="CX265" s="37"/>
      <c r="CY265" s="37"/>
      <c r="CZ265" s="37"/>
      <c r="DA265" s="37"/>
      <c r="DB265" s="37"/>
      <c r="DC265" s="37"/>
      <c r="DD265" s="37"/>
      <c r="DE265" s="37"/>
      <c r="DF265" s="37"/>
      <c r="DG265" s="37"/>
      <c r="DH265" s="37"/>
      <c r="DI265" s="37"/>
      <c r="DJ265" s="37"/>
      <c r="DK265" s="37"/>
      <c r="DL265" s="37"/>
      <c r="DM265" s="37"/>
      <c r="DN265" s="37"/>
      <c r="DO265" s="37"/>
      <c r="DP265" s="37"/>
      <c r="DQ265" s="37"/>
    </row>
    <row r="266" spans="62:121">
      <c r="BJ266" s="37"/>
      <c r="BK266" s="37"/>
      <c r="BL266" s="37"/>
      <c r="BM266" s="37"/>
      <c r="BN266" s="37"/>
      <c r="BO266" s="37"/>
      <c r="BP266" s="37"/>
      <c r="BQ266" s="37"/>
      <c r="BR266" s="37"/>
      <c r="BS266" s="37"/>
      <c r="BT266" s="37"/>
      <c r="BU266" s="37"/>
      <c r="BV266" s="37"/>
      <c r="BW266" s="37"/>
      <c r="BX266" s="37"/>
      <c r="BY266" s="37"/>
      <c r="BZ266" s="37"/>
      <c r="CA266" s="37"/>
      <c r="CB266" s="37"/>
      <c r="CC266" s="37"/>
      <c r="CD266" s="37"/>
      <c r="CE266" s="37"/>
      <c r="CF266" s="37"/>
      <c r="CG266" s="37"/>
      <c r="CH266" s="37"/>
      <c r="CI266" s="37"/>
      <c r="CJ266" s="37"/>
      <c r="CK266" s="37"/>
      <c r="CL266" s="37"/>
      <c r="CM266" s="37"/>
      <c r="CN266" s="37"/>
      <c r="CO266" s="37"/>
      <c r="CP266" s="37"/>
      <c r="CQ266" s="37"/>
      <c r="CR266" s="37"/>
      <c r="CS266" s="37"/>
      <c r="CT266" s="37"/>
      <c r="CU266" s="37"/>
      <c r="CV266" s="37"/>
      <c r="CW266" s="37"/>
      <c r="CX266" s="37"/>
      <c r="CY266" s="37"/>
      <c r="CZ266" s="37"/>
      <c r="DA266" s="37"/>
      <c r="DB266" s="37"/>
      <c r="DC266" s="37"/>
      <c r="DD266" s="37"/>
      <c r="DE266" s="37"/>
      <c r="DF266" s="37"/>
      <c r="DG266" s="37"/>
      <c r="DH266" s="37"/>
      <c r="DI266" s="37"/>
      <c r="DJ266" s="37"/>
      <c r="DK266" s="37"/>
      <c r="DL266" s="37"/>
      <c r="DM266" s="37"/>
      <c r="DN266" s="37"/>
      <c r="DO266" s="37"/>
      <c r="DP266" s="37"/>
      <c r="DQ266" s="37"/>
    </row>
    <row r="267" spans="62:121">
      <c r="BJ267" s="37"/>
      <c r="BK267" s="37"/>
      <c r="BL267" s="37"/>
      <c r="BM267" s="37"/>
      <c r="BN267" s="37"/>
      <c r="BO267" s="37"/>
      <c r="BP267" s="37"/>
      <c r="BQ267" s="37"/>
      <c r="BR267" s="37"/>
      <c r="BS267" s="37"/>
      <c r="BT267" s="37"/>
      <c r="BU267" s="37"/>
      <c r="BV267" s="37"/>
      <c r="BW267" s="37"/>
      <c r="BX267" s="37"/>
      <c r="BY267" s="37"/>
      <c r="BZ267" s="37"/>
      <c r="CA267" s="37"/>
      <c r="CB267" s="37"/>
      <c r="CC267" s="37"/>
      <c r="CD267" s="37"/>
      <c r="CE267" s="37"/>
      <c r="CF267" s="37"/>
      <c r="CG267" s="37"/>
      <c r="CH267" s="37"/>
      <c r="CI267" s="37"/>
      <c r="CJ267" s="37"/>
      <c r="CK267" s="37"/>
      <c r="CL267" s="37"/>
      <c r="CM267" s="37"/>
      <c r="CN267" s="37"/>
      <c r="CO267" s="37"/>
      <c r="CP267" s="37"/>
      <c r="CQ267" s="37"/>
      <c r="CR267" s="37"/>
      <c r="CS267" s="37"/>
      <c r="CT267" s="37"/>
      <c r="CU267" s="37"/>
      <c r="CV267" s="37"/>
      <c r="CW267" s="37"/>
      <c r="CX267" s="37"/>
      <c r="CY267" s="37"/>
      <c r="CZ267" s="37"/>
      <c r="DA267" s="37"/>
      <c r="DB267" s="37"/>
      <c r="DC267" s="37"/>
      <c r="DD267" s="37"/>
      <c r="DE267" s="37"/>
      <c r="DF267" s="37"/>
      <c r="DG267" s="37"/>
      <c r="DH267" s="37"/>
      <c r="DI267" s="37"/>
      <c r="DJ267" s="37"/>
      <c r="DK267" s="37"/>
      <c r="DL267" s="37"/>
      <c r="DM267" s="37"/>
      <c r="DN267" s="37"/>
      <c r="DO267" s="37"/>
      <c r="DP267" s="37"/>
      <c r="DQ267" s="37"/>
    </row>
    <row r="268" spans="62:121">
      <c r="BJ268" s="37"/>
      <c r="BK268" s="37"/>
      <c r="BL268" s="37"/>
      <c r="BM268" s="37"/>
      <c r="BN268" s="37"/>
      <c r="BO268" s="37"/>
      <c r="BP268" s="37"/>
      <c r="BQ268" s="37"/>
      <c r="BR268" s="37"/>
      <c r="BS268" s="37"/>
      <c r="BT268" s="37"/>
      <c r="BU268" s="37"/>
      <c r="BV268" s="37"/>
      <c r="BW268" s="37"/>
      <c r="BX268" s="37"/>
      <c r="BY268" s="37"/>
      <c r="BZ268" s="37"/>
      <c r="CA268" s="37"/>
      <c r="CB268" s="37"/>
      <c r="CC268" s="37"/>
      <c r="CD268" s="37"/>
      <c r="CE268" s="37"/>
      <c r="CF268" s="37"/>
      <c r="CG268" s="37"/>
      <c r="CH268" s="37"/>
      <c r="CI268" s="37"/>
      <c r="CJ268" s="37"/>
      <c r="CK268" s="37"/>
      <c r="CL268" s="37"/>
      <c r="CM268" s="37"/>
      <c r="CN268" s="37"/>
      <c r="CO268" s="37"/>
      <c r="CP268" s="37"/>
      <c r="CQ268" s="37"/>
      <c r="CR268" s="37"/>
      <c r="CS268" s="37"/>
      <c r="CT268" s="37"/>
      <c r="CU268" s="37"/>
      <c r="CV268" s="37"/>
      <c r="CW268" s="37"/>
      <c r="CX268" s="37"/>
      <c r="CY268" s="37"/>
      <c r="CZ268" s="37"/>
      <c r="DA268" s="37"/>
      <c r="DB268" s="37"/>
      <c r="DC268" s="37"/>
      <c r="DD268" s="37"/>
      <c r="DE268" s="37"/>
      <c r="DF268" s="37"/>
      <c r="DG268" s="37"/>
      <c r="DH268" s="37"/>
      <c r="DI268" s="37"/>
      <c r="DJ268" s="37"/>
      <c r="DK268" s="37"/>
      <c r="DL268" s="37"/>
      <c r="DM268" s="37"/>
      <c r="DN268" s="37"/>
      <c r="DO268" s="37"/>
      <c r="DP268" s="37"/>
      <c r="DQ268" s="37"/>
    </row>
    <row r="269" spans="62:121">
      <c r="BJ269" s="37"/>
      <c r="BK269" s="37"/>
      <c r="BL269" s="37"/>
      <c r="BM269" s="37"/>
      <c r="BN269" s="37"/>
      <c r="BO269" s="37"/>
      <c r="BP269" s="37"/>
      <c r="BQ269" s="37"/>
      <c r="BR269" s="37"/>
      <c r="BS269" s="37"/>
      <c r="BT269" s="37"/>
      <c r="BU269" s="37"/>
      <c r="BV269" s="37"/>
      <c r="BW269" s="37"/>
      <c r="BX269" s="37"/>
      <c r="BY269" s="37"/>
      <c r="BZ269" s="37"/>
      <c r="CA269" s="37"/>
      <c r="CB269" s="37"/>
      <c r="CC269" s="37"/>
      <c r="CD269" s="37"/>
      <c r="CE269" s="37"/>
      <c r="CF269" s="37"/>
      <c r="CG269" s="37"/>
      <c r="CH269" s="37"/>
      <c r="CI269" s="37"/>
      <c r="CJ269" s="37"/>
      <c r="CK269" s="37"/>
      <c r="CL269" s="37"/>
      <c r="CM269" s="37"/>
      <c r="CN269" s="37"/>
      <c r="CO269" s="37"/>
      <c r="CP269" s="37"/>
      <c r="CQ269" s="37"/>
      <c r="CR269" s="37"/>
      <c r="CS269" s="37"/>
      <c r="CT269" s="37"/>
      <c r="CU269" s="37"/>
      <c r="CV269" s="37"/>
      <c r="CW269" s="37"/>
      <c r="CX269" s="37"/>
      <c r="CY269" s="37"/>
      <c r="CZ269" s="37"/>
      <c r="DA269" s="37"/>
      <c r="DB269" s="37"/>
      <c r="DC269" s="37"/>
      <c r="DD269" s="37"/>
      <c r="DE269" s="37"/>
      <c r="DF269" s="37"/>
      <c r="DG269" s="37"/>
      <c r="DH269" s="37"/>
      <c r="DI269" s="37"/>
      <c r="DJ269" s="37"/>
      <c r="DK269" s="37"/>
      <c r="DL269" s="37"/>
      <c r="DM269" s="37"/>
      <c r="DN269" s="37"/>
      <c r="DO269" s="37"/>
      <c r="DP269" s="37"/>
      <c r="DQ269" s="37"/>
    </row>
    <row r="270" spans="62:121">
      <c r="BJ270" s="37"/>
      <c r="BK270" s="37"/>
      <c r="BL270" s="37"/>
      <c r="BM270" s="37"/>
      <c r="BN270" s="37"/>
      <c r="BO270" s="37"/>
      <c r="BP270" s="37"/>
      <c r="BQ270" s="37"/>
      <c r="BR270" s="37"/>
      <c r="BS270" s="37"/>
      <c r="BT270" s="37"/>
      <c r="BU270" s="37"/>
      <c r="BV270" s="37"/>
      <c r="BW270" s="37"/>
      <c r="BX270" s="37"/>
      <c r="BY270" s="37"/>
      <c r="BZ270" s="37"/>
      <c r="CA270" s="37"/>
      <c r="CB270" s="37"/>
      <c r="CC270" s="37"/>
      <c r="CD270" s="37"/>
      <c r="CE270" s="37"/>
      <c r="CF270" s="37"/>
      <c r="CG270" s="37"/>
      <c r="CH270" s="37"/>
      <c r="CI270" s="37"/>
      <c r="CJ270" s="37"/>
      <c r="CK270" s="37"/>
      <c r="CL270" s="37"/>
      <c r="CM270" s="37"/>
      <c r="CN270" s="37"/>
      <c r="CO270" s="37"/>
      <c r="CP270" s="37"/>
      <c r="CQ270" s="37"/>
      <c r="CR270" s="37"/>
      <c r="CS270" s="37"/>
      <c r="CT270" s="37"/>
      <c r="CU270" s="37"/>
      <c r="CV270" s="37"/>
      <c r="CW270" s="37"/>
      <c r="CX270" s="37"/>
      <c r="CY270" s="37"/>
      <c r="CZ270" s="37"/>
      <c r="DA270" s="37"/>
      <c r="DB270" s="37"/>
      <c r="DC270" s="37"/>
      <c r="DD270" s="37"/>
      <c r="DE270" s="37"/>
      <c r="DF270" s="37"/>
      <c r="DG270" s="37"/>
      <c r="DH270" s="37"/>
      <c r="DI270" s="37"/>
      <c r="DJ270" s="37"/>
      <c r="DK270" s="37"/>
      <c r="DL270" s="37"/>
      <c r="DM270" s="37"/>
      <c r="DN270" s="37"/>
      <c r="DO270" s="37"/>
      <c r="DP270" s="37"/>
      <c r="DQ270" s="37"/>
    </row>
    <row r="271" spans="62:121">
      <c r="BJ271" s="37"/>
      <c r="BK271" s="37"/>
      <c r="BL271" s="37"/>
      <c r="BM271" s="37"/>
      <c r="BN271" s="37"/>
      <c r="BO271" s="37"/>
      <c r="BP271" s="37"/>
      <c r="BQ271" s="37"/>
      <c r="BR271" s="37"/>
      <c r="BS271" s="37"/>
      <c r="BT271" s="37"/>
      <c r="BU271" s="37"/>
      <c r="BV271" s="37"/>
      <c r="BW271" s="37"/>
      <c r="BX271" s="37"/>
      <c r="BY271" s="37"/>
      <c r="BZ271" s="37"/>
      <c r="CA271" s="37"/>
      <c r="CB271" s="37"/>
      <c r="CC271" s="37"/>
      <c r="CD271" s="37"/>
      <c r="CE271" s="37"/>
      <c r="CF271" s="37"/>
      <c r="CG271" s="37"/>
      <c r="CH271" s="37"/>
      <c r="CI271" s="37"/>
      <c r="CJ271" s="37"/>
      <c r="CK271" s="37"/>
      <c r="CL271" s="37"/>
      <c r="CM271" s="37"/>
      <c r="CN271" s="37"/>
      <c r="CO271" s="37"/>
      <c r="CP271" s="37"/>
      <c r="CQ271" s="37"/>
      <c r="CR271" s="37"/>
      <c r="CS271" s="37"/>
      <c r="CT271" s="37"/>
      <c r="CU271" s="37"/>
      <c r="CV271" s="37"/>
      <c r="CW271" s="37"/>
      <c r="CX271" s="37"/>
      <c r="CY271" s="37"/>
      <c r="CZ271" s="37"/>
      <c r="DA271" s="37"/>
      <c r="DB271" s="37"/>
      <c r="DC271" s="37"/>
      <c r="DD271" s="37"/>
      <c r="DE271" s="37"/>
      <c r="DF271" s="37"/>
      <c r="DG271" s="37"/>
      <c r="DH271" s="37"/>
      <c r="DI271" s="37"/>
      <c r="DJ271" s="37"/>
      <c r="DK271" s="37"/>
      <c r="DL271" s="37"/>
      <c r="DM271" s="37"/>
      <c r="DN271" s="37"/>
      <c r="DO271" s="37"/>
      <c r="DP271" s="37"/>
      <c r="DQ271" s="37"/>
    </row>
    <row r="272" spans="62:121">
      <c r="BJ272" s="37"/>
      <c r="BK272" s="37"/>
      <c r="BL272" s="37"/>
      <c r="BM272" s="37"/>
      <c r="BN272" s="37"/>
      <c r="BO272" s="37"/>
      <c r="BP272" s="37"/>
      <c r="BQ272" s="37"/>
      <c r="BR272" s="37"/>
      <c r="BS272" s="37"/>
      <c r="BT272" s="37"/>
      <c r="BU272" s="37"/>
      <c r="BV272" s="37"/>
      <c r="BW272" s="37"/>
      <c r="BX272" s="37"/>
      <c r="BY272" s="37"/>
      <c r="BZ272" s="37"/>
      <c r="CA272" s="37"/>
      <c r="CB272" s="37"/>
      <c r="CC272" s="37"/>
      <c r="CD272" s="37"/>
      <c r="CE272" s="37"/>
      <c r="CF272" s="37"/>
      <c r="CG272" s="37"/>
      <c r="CH272" s="37"/>
      <c r="CI272" s="37"/>
      <c r="CJ272" s="37"/>
      <c r="CK272" s="37"/>
      <c r="CL272" s="37"/>
      <c r="CM272" s="37"/>
      <c r="CN272" s="37"/>
      <c r="CO272" s="37"/>
      <c r="CP272" s="37"/>
      <c r="CQ272" s="37"/>
      <c r="CR272" s="37"/>
      <c r="CS272" s="37"/>
      <c r="CT272" s="37"/>
      <c r="CU272" s="37"/>
      <c r="CV272" s="37"/>
      <c r="CW272" s="37"/>
      <c r="CX272" s="37"/>
      <c r="CY272" s="37"/>
      <c r="CZ272" s="37"/>
      <c r="DA272" s="37"/>
      <c r="DB272" s="37"/>
      <c r="DC272" s="37"/>
      <c r="DD272" s="37"/>
      <c r="DE272" s="37"/>
      <c r="DF272" s="37"/>
      <c r="DG272" s="37"/>
      <c r="DH272" s="37"/>
      <c r="DI272" s="37"/>
      <c r="DJ272" s="37"/>
      <c r="DK272" s="37"/>
      <c r="DL272" s="37"/>
      <c r="DM272" s="37"/>
      <c r="DN272" s="37"/>
      <c r="DO272" s="37"/>
      <c r="DP272" s="37"/>
      <c r="DQ272" s="37"/>
    </row>
    <row r="273" spans="62:121">
      <c r="BJ273" s="37"/>
      <c r="BK273" s="37"/>
      <c r="BL273" s="37"/>
      <c r="BM273" s="37"/>
      <c r="BN273" s="37"/>
      <c r="BO273" s="37"/>
      <c r="BP273" s="37"/>
      <c r="BQ273" s="37"/>
      <c r="BR273" s="37"/>
      <c r="BS273" s="37"/>
      <c r="BT273" s="37"/>
      <c r="BU273" s="37"/>
      <c r="BV273" s="37"/>
      <c r="BW273" s="37"/>
      <c r="BX273" s="37"/>
      <c r="BY273" s="37"/>
      <c r="BZ273" s="37"/>
      <c r="CA273" s="37"/>
      <c r="CB273" s="37"/>
      <c r="CC273" s="37"/>
      <c r="CD273" s="37"/>
      <c r="CE273" s="37"/>
      <c r="CF273" s="37"/>
      <c r="CG273" s="37"/>
      <c r="CH273" s="37"/>
      <c r="CI273" s="37"/>
      <c r="CJ273" s="37"/>
      <c r="CK273" s="37"/>
      <c r="CL273" s="37"/>
      <c r="CM273" s="37"/>
      <c r="CN273" s="37"/>
      <c r="CO273" s="37"/>
      <c r="CP273" s="37"/>
      <c r="CQ273" s="37"/>
      <c r="CR273" s="37"/>
      <c r="CS273" s="37"/>
      <c r="CT273" s="37"/>
      <c r="CU273" s="37"/>
      <c r="CV273" s="37"/>
      <c r="CW273" s="37"/>
      <c r="CX273" s="37"/>
      <c r="CY273" s="37"/>
      <c r="CZ273" s="37"/>
      <c r="DA273" s="37"/>
      <c r="DB273" s="37"/>
      <c r="DC273" s="37"/>
      <c r="DD273" s="37"/>
      <c r="DE273" s="37"/>
      <c r="DF273" s="37"/>
      <c r="DG273" s="37"/>
      <c r="DH273" s="37"/>
      <c r="DI273" s="37"/>
      <c r="DJ273" s="37"/>
      <c r="DK273" s="37"/>
      <c r="DL273" s="37"/>
      <c r="DM273" s="37"/>
      <c r="DN273" s="37"/>
      <c r="DO273" s="37"/>
      <c r="DP273" s="37"/>
      <c r="DQ273" s="37"/>
    </row>
    <row r="274" spans="62:121">
      <c r="BJ274" s="37"/>
      <c r="BK274" s="37"/>
      <c r="BL274" s="37"/>
      <c r="BM274" s="37"/>
      <c r="BN274" s="37"/>
      <c r="BO274" s="37"/>
      <c r="BP274" s="37"/>
      <c r="BQ274" s="37"/>
      <c r="BR274" s="37"/>
      <c r="BS274" s="37"/>
      <c r="BT274" s="37"/>
      <c r="BU274" s="37"/>
      <c r="BV274" s="37"/>
      <c r="BW274" s="37"/>
      <c r="BX274" s="37"/>
      <c r="BY274" s="37"/>
      <c r="BZ274" s="37"/>
      <c r="CA274" s="37"/>
      <c r="CB274" s="37"/>
      <c r="CC274" s="37"/>
      <c r="CD274" s="37"/>
      <c r="CE274" s="37"/>
      <c r="CF274" s="37"/>
      <c r="CG274" s="37"/>
      <c r="CH274" s="37"/>
      <c r="CI274" s="37"/>
      <c r="CJ274" s="37"/>
      <c r="CK274" s="37"/>
      <c r="CL274" s="37"/>
      <c r="CM274" s="37"/>
      <c r="CN274" s="37"/>
      <c r="CO274" s="37"/>
      <c r="CP274" s="37"/>
      <c r="CQ274" s="37"/>
      <c r="CR274" s="37"/>
      <c r="CS274" s="37"/>
      <c r="CT274" s="37"/>
      <c r="CU274" s="37"/>
      <c r="CV274" s="37"/>
      <c r="CW274" s="37"/>
      <c r="CX274" s="37"/>
      <c r="CY274" s="37"/>
      <c r="CZ274" s="37"/>
      <c r="DA274" s="37"/>
      <c r="DB274" s="37"/>
      <c r="DC274" s="37"/>
      <c r="DD274" s="37"/>
      <c r="DE274" s="37"/>
      <c r="DF274" s="37"/>
      <c r="DG274" s="37"/>
      <c r="DH274" s="37"/>
      <c r="DI274" s="37"/>
      <c r="DJ274" s="37"/>
      <c r="DK274" s="37"/>
      <c r="DL274" s="37"/>
      <c r="DM274" s="37"/>
      <c r="DN274" s="37"/>
      <c r="DO274" s="37"/>
      <c r="DP274" s="37"/>
      <c r="DQ274" s="37"/>
    </row>
    <row r="275" spans="62:121">
      <c r="BJ275" s="37"/>
      <c r="BK275" s="37"/>
      <c r="BL275" s="37"/>
      <c r="BM275" s="37"/>
      <c r="BN275" s="37"/>
      <c r="BO275" s="37"/>
      <c r="BP275" s="37"/>
      <c r="BQ275" s="37"/>
      <c r="BR275" s="37"/>
      <c r="BS275" s="37"/>
      <c r="BT275" s="37"/>
      <c r="BU275" s="37"/>
      <c r="BV275" s="37"/>
      <c r="BW275" s="37"/>
      <c r="BX275" s="37"/>
      <c r="BY275" s="37"/>
      <c r="BZ275" s="37"/>
      <c r="CA275" s="37"/>
      <c r="CB275" s="37"/>
      <c r="CC275" s="37"/>
      <c r="CD275" s="37"/>
      <c r="CE275" s="37"/>
      <c r="CF275" s="37"/>
      <c r="CG275" s="37"/>
      <c r="CH275" s="37"/>
      <c r="CI275" s="37"/>
      <c r="CJ275" s="37"/>
      <c r="CK275" s="37"/>
      <c r="CL275" s="37"/>
      <c r="CM275" s="37"/>
      <c r="CN275" s="37"/>
      <c r="CO275" s="37"/>
      <c r="CP275" s="37"/>
      <c r="CQ275" s="37"/>
      <c r="CR275" s="37"/>
      <c r="CS275" s="37"/>
      <c r="CT275" s="37"/>
      <c r="CU275" s="37"/>
      <c r="CV275" s="37"/>
      <c r="CW275" s="37"/>
      <c r="CX275" s="37"/>
      <c r="CY275" s="37"/>
      <c r="CZ275" s="37"/>
      <c r="DA275" s="37"/>
      <c r="DB275" s="37"/>
      <c r="DC275" s="37"/>
      <c r="DD275" s="37"/>
      <c r="DE275" s="37"/>
      <c r="DF275" s="37"/>
      <c r="DG275" s="37"/>
      <c r="DH275" s="37"/>
      <c r="DI275" s="37"/>
      <c r="DJ275" s="37"/>
      <c r="DK275" s="37"/>
      <c r="DL275" s="37"/>
      <c r="DM275" s="37"/>
      <c r="DN275" s="37"/>
      <c r="DO275" s="37"/>
      <c r="DP275" s="37"/>
      <c r="DQ275" s="37"/>
    </row>
    <row r="276" spans="62:121">
      <c r="BJ276" s="37"/>
      <c r="BK276" s="37"/>
      <c r="BL276" s="37"/>
      <c r="BM276" s="37"/>
      <c r="BN276" s="37"/>
      <c r="BO276" s="37"/>
      <c r="BP276" s="37"/>
      <c r="BQ276" s="37"/>
      <c r="BR276" s="37"/>
      <c r="BS276" s="37"/>
      <c r="BT276" s="37"/>
      <c r="BU276" s="37"/>
      <c r="BV276" s="37"/>
      <c r="BW276" s="37"/>
      <c r="BX276" s="37"/>
      <c r="BY276" s="37"/>
      <c r="BZ276" s="37"/>
      <c r="CA276" s="37"/>
      <c r="CB276" s="37"/>
      <c r="CC276" s="37"/>
      <c r="CD276" s="37"/>
      <c r="CE276" s="37"/>
      <c r="CF276" s="37"/>
      <c r="CG276" s="37"/>
      <c r="CH276" s="37"/>
      <c r="CI276" s="37"/>
      <c r="CJ276" s="37"/>
      <c r="CK276" s="37"/>
      <c r="CL276" s="37"/>
      <c r="CM276" s="37"/>
      <c r="CN276" s="37"/>
      <c r="CO276" s="37"/>
      <c r="CP276" s="37"/>
      <c r="CQ276" s="37"/>
      <c r="CR276" s="37"/>
      <c r="CS276" s="37"/>
      <c r="CT276" s="37"/>
      <c r="CU276" s="37"/>
      <c r="CV276" s="37"/>
      <c r="CW276" s="37"/>
      <c r="CX276" s="37"/>
      <c r="CY276" s="37"/>
      <c r="CZ276" s="37"/>
      <c r="DA276" s="37"/>
      <c r="DB276" s="37"/>
      <c r="DC276" s="37"/>
      <c r="DD276" s="37"/>
      <c r="DE276" s="37"/>
      <c r="DF276" s="37"/>
      <c r="DG276" s="37"/>
      <c r="DH276" s="37"/>
      <c r="DI276" s="37"/>
      <c r="DJ276" s="37"/>
      <c r="DK276" s="37"/>
      <c r="DL276" s="37"/>
      <c r="DM276" s="37"/>
      <c r="DN276" s="37"/>
      <c r="DO276" s="37"/>
      <c r="DP276" s="37"/>
      <c r="DQ276" s="37"/>
    </row>
    <row r="277" spans="62:121">
      <c r="BJ277" s="37"/>
      <c r="BK277" s="37"/>
      <c r="BL277" s="37"/>
      <c r="BM277" s="37"/>
      <c r="BN277" s="37"/>
      <c r="BO277" s="37"/>
      <c r="BP277" s="37"/>
      <c r="BQ277" s="37"/>
      <c r="BR277" s="37"/>
      <c r="BS277" s="37"/>
      <c r="BT277" s="37"/>
      <c r="BU277" s="37"/>
      <c r="BV277" s="37"/>
      <c r="BW277" s="37"/>
      <c r="BX277" s="37"/>
      <c r="BY277" s="37"/>
      <c r="BZ277" s="37"/>
      <c r="CA277" s="37"/>
      <c r="CB277" s="37"/>
      <c r="CC277" s="37"/>
      <c r="CD277" s="37"/>
      <c r="CE277" s="37"/>
      <c r="CF277" s="37"/>
      <c r="CG277" s="37"/>
      <c r="CH277" s="37"/>
      <c r="CI277" s="37"/>
      <c r="CJ277" s="37"/>
      <c r="CK277" s="37"/>
      <c r="CL277" s="37"/>
      <c r="CM277" s="37"/>
      <c r="CN277" s="37"/>
      <c r="CO277" s="37"/>
      <c r="CP277" s="37"/>
      <c r="CQ277" s="37"/>
      <c r="CR277" s="37"/>
      <c r="CS277" s="37"/>
      <c r="CT277" s="37"/>
      <c r="CU277" s="37"/>
      <c r="CV277" s="37"/>
      <c r="CW277" s="37"/>
      <c r="CX277" s="37"/>
      <c r="CY277" s="37"/>
      <c r="CZ277" s="37"/>
      <c r="DA277" s="37"/>
      <c r="DB277" s="37"/>
      <c r="DC277" s="37"/>
      <c r="DD277" s="37"/>
      <c r="DE277" s="37"/>
      <c r="DF277" s="37"/>
      <c r="DG277" s="37"/>
      <c r="DH277" s="37"/>
      <c r="DI277" s="37"/>
      <c r="DJ277" s="37"/>
      <c r="DK277" s="37"/>
      <c r="DL277" s="37"/>
      <c r="DM277" s="37"/>
      <c r="DN277" s="37"/>
      <c r="DO277" s="37"/>
      <c r="DP277" s="37"/>
      <c r="DQ277" s="37"/>
    </row>
    <row r="278" spans="62:121">
      <c r="BJ278" s="37"/>
      <c r="BK278" s="37"/>
      <c r="BL278" s="37"/>
      <c r="BM278" s="37"/>
      <c r="BN278" s="37"/>
      <c r="BO278" s="37"/>
      <c r="BP278" s="37"/>
      <c r="BQ278" s="37"/>
      <c r="BR278" s="37"/>
      <c r="BS278" s="37"/>
      <c r="BT278" s="37"/>
      <c r="BU278" s="37"/>
      <c r="BV278" s="37"/>
      <c r="BW278" s="37"/>
      <c r="BX278" s="37"/>
      <c r="BY278" s="37"/>
      <c r="BZ278" s="37"/>
      <c r="CA278" s="37"/>
      <c r="CB278" s="37"/>
      <c r="CC278" s="37"/>
      <c r="CD278" s="37"/>
      <c r="CE278" s="37"/>
      <c r="CF278" s="37"/>
      <c r="CG278" s="37"/>
      <c r="CH278" s="37"/>
      <c r="CI278" s="37"/>
      <c r="CJ278" s="37"/>
      <c r="CK278" s="37"/>
      <c r="CL278" s="37"/>
      <c r="CM278" s="37"/>
      <c r="CN278" s="37"/>
      <c r="CO278" s="37"/>
      <c r="CP278" s="37"/>
      <c r="CQ278" s="37"/>
      <c r="CR278" s="37"/>
      <c r="CS278" s="37"/>
      <c r="CT278" s="37"/>
      <c r="CU278" s="37"/>
      <c r="CV278" s="37"/>
      <c r="CW278" s="37"/>
      <c r="CX278" s="37"/>
      <c r="CY278" s="37"/>
      <c r="CZ278" s="37"/>
      <c r="DA278" s="37"/>
      <c r="DB278" s="37"/>
      <c r="DC278" s="37"/>
      <c r="DD278" s="37"/>
      <c r="DE278" s="37"/>
      <c r="DF278" s="37"/>
      <c r="DG278" s="37"/>
      <c r="DH278" s="37"/>
      <c r="DI278" s="37"/>
      <c r="DJ278" s="37"/>
      <c r="DK278" s="37"/>
      <c r="DL278" s="37"/>
      <c r="DM278" s="37"/>
      <c r="DN278" s="37"/>
      <c r="DO278" s="37"/>
      <c r="DP278" s="37"/>
      <c r="DQ278" s="37"/>
    </row>
    <row r="279" spans="62:121">
      <c r="BJ279" s="37"/>
      <c r="BK279" s="37"/>
      <c r="BL279" s="37"/>
      <c r="BM279" s="37"/>
      <c r="BN279" s="37"/>
      <c r="BO279" s="37"/>
      <c r="BP279" s="37"/>
      <c r="BQ279" s="37"/>
      <c r="BR279" s="37"/>
      <c r="BS279" s="37"/>
      <c r="BT279" s="37"/>
      <c r="BU279" s="37"/>
      <c r="BV279" s="37"/>
      <c r="BW279" s="37"/>
      <c r="BX279" s="37"/>
      <c r="BY279" s="37"/>
      <c r="BZ279" s="37"/>
      <c r="CA279" s="37"/>
      <c r="CB279" s="37"/>
      <c r="CC279" s="37"/>
      <c r="CD279" s="37"/>
      <c r="CE279" s="37"/>
      <c r="CF279" s="37"/>
      <c r="CG279" s="37"/>
      <c r="CH279" s="37"/>
      <c r="CI279" s="37"/>
      <c r="CJ279" s="37"/>
      <c r="CK279" s="37"/>
      <c r="CL279" s="37"/>
      <c r="CM279" s="37"/>
      <c r="CN279" s="37"/>
      <c r="CO279" s="37"/>
      <c r="CP279" s="37"/>
      <c r="CQ279" s="37"/>
      <c r="CR279" s="37"/>
      <c r="CS279" s="37"/>
      <c r="CT279" s="37"/>
      <c r="CU279" s="37"/>
      <c r="CV279" s="37"/>
      <c r="CW279" s="37"/>
      <c r="CX279" s="37"/>
      <c r="CY279" s="37"/>
      <c r="CZ279" s="37"/>
      <c r="DA279" s="37"/>
      <c r="DB279" s="37"/>
      <c r="DC279" s="37"/>
      <c r="DD279" s="37"/>
      <c r="DE279" s="37"/>
      <c r="DF279" s="37"/>
      <c r="DG279" s="37"/>
      <c r="DH279" s="37"/>
      <c r="DI279" s="37"/>
      <c r="DJ279" s="37"/>
      <c r="DK279" s="37"/>
      <c r="DL279" s="37"/>
      <c r="DM279" s="37"/>
      <c r="DN279" s="37"/>
      <c r="DO279" s="37"/>
      <c r="DP279" s="37"/>
      <c r="DQ279" s="37"/>
    </row>
    <row r="280" spans="62:121">
      <c r="BJ280" s="37"/>
      <c r="BK280" s="37"/>
      <c r="BL280" s="37"/>
      <c r="BM280" s="37"/>
      <c r="BN280" s="37"/>
      <c r="BO280" s="37"/>
      <c r="BP280" s="37"/>
      <c r="BQ280" s="37"/>
      <c r="BR280" s="37"/>
      <c r="BS280" s="37"/>
      <c r="BT280" s="37"/>
      <c r="BU280" s="37"/>
      <c r="BV280" s="37"/>
      <c r="BW280" s="37"/>
      <c r="BX280" s="37"/>
      <c r="BY280" s="37"/>
      <c r="BZ280" s="37"/>
      <c r="CA280" s="37"/>
      <c r="CB280" s="37"/>
      <c r="CC280" s="37"/>
      <c r="CD280" s="37"/>
      <c r="CE280" s="37"/>
      <c r="CF280" s="37"/>
      <c r="CG280" s="37"/>
      <c r="CH280" s="37"/>
      <c r="CI280" s="37"/>
      <c r="CJ280" s="37"/>
      <c r="CK280" s="37"/>
      <c r="CL280" s="37"/>
      <c r="CM280" s="37"/>
      <c r="CN280" s="37"/>
      <c r="CO280" s="37"/>
      <c r="CP280" s="37"/>
      <c r="CQ280" s="37"/>
      <c r="CR280" s="37"/>
      <c r="CS280" s="37"/>
      <c r="CT280" s="37"/>
      <c r="CU280" s="37"/>
      <c r="CV280" s="37"/>
      <c r="CW280" s="37"/>
      <c r="CX280" s="37"/>
      <c r="CY280" s="37"/>
      <c r="CZ280" s="37"/>
      <c r="DA280" s="37"/>
      <c r="DB280" s="37"/>
      <c r="DC280" s="37"/>
      <c r="DD280" s="37"/>
      <c r="DE280" s="37"/>
      <c r="DF280" s="37"/>
      <c r="DG280" s="37"/>
      <c r="DH280" s="37"/>
      <c r="DI280" s="37"/>
      <c r="DJ280" s="37"/>
      <c r="DK280" s="37"/>
      <c r="DL280" s="37"/>
      <c r="DM280" s="37"/>
      <c r="DN280" s="37"/>
      <c r="DO280" s="37"/>
      <c r="DP280" s="37"/>
      <c r="DQ280" s="37"/>
    </row>
    <row r="281" spans="62:121">
      <c r="BJ281" s="37"/>
      <c r="BK281" s="37"/>
      <c r="BL281" s="37"/>
      <c r="BM281" s="37"/>
      <c r="BN281" s="37"/>
      <c r="BO281" s="37"/>
      <c r="BP281" s="37"/>
      <c r="BQ281" s="37"/>
      <c r="BR281" s="37"/>
      <c r="BS281" s="37"/>
      <c r="BT281" s="37"/>
      <c r="BU281" s="37"/>
      <c r="BV281" s="37"/>
      <c r="BW281" s="37"/>
      <c r="BX281" s="37"/>
      <c r="BY281" s="37"/>
      <c r="BZ281" s="37"/>
      <c r="CA281" s="37"/>
      <c r="CB281" s="37"/>
      <c r="CC281" s="37"/>
      <c r="CD281" s="37"/>
      <c r="CE281" s="37"/>
      <c r="CF281" s="37"/>
      <c r="CG281" s="37"/>
      <c r="CH281" s="37"/>
      <c r="CI281" s="37"/>
      <c r="CJ281" s="37"/>
      <c r="CK281" s="37"/>
      <c r="CL281" s="37"/>
      <c r="CM281" s="37"/>
      <c r="CN281" s="37"/>
      <c r="CO281" s="37"/>
      <c r="CP281" s="37"/>
      <c r="CQ281" s="37"/>
      <c r="CR281" s="37"/>
      <c r="CS281" s="37"/>
      <c r="CT281" s="37"/>
      <c r="CU281" s="37"/>
      <c r="CV281" s="37"/>
      <c r="CW281" s="37"/>
      <c r="CX281" s="37"/>
      <c r="CY281" s="37"/>
      <c r="CZ281" s="37"/>
      <c r="DA281" s="37"/>
      <c r="DB281" s="37"/>
      <c r="DC281" s="37"/>
      <c r="DD281" s="37"/>
      <c r="DE281" s="37"/>
      <c r="DF281" s="37"/>
      <c r="DG281" s="37"/>
      <c r="DH281" s="37"/>
      <c r="DI281" s="37"/>
      <c r="DJ281" s="37"/>
      <c r="DK281" s="37"/>
      <c r="DL281" s="37"/>
      <c r="DM281" s="37"/>
      <c r="DN281" s="37"/>
      <c r="DO281" s="37"/>
      <c r="DP281" s="37"/>
      <c r="DQ281" s="37"/>
    </row>
    <row r="282" spans="62:121">
      <c r="BJ282" s="37"/>
      <c r="BK282" s="37"/>
      <c r="BL282" s="37"/>
      <c r="BM282" s="37"/>
      <c r="BN282" s="37"/>
      <c r="BO282" s="37"/>
      <c r="BP282" s="37"/>
      <c r="BQ282" s="37"/>
      <c r="BR282" s="37"/>
      <c r="BS282" s="37"/>
      <c r="BT282" s="37"/>
      <c r="BU282" s="37"/>
      <c r="BV282" s="37"/>
      <c r="BW282" s="37"/>
      <c r="BX282" s="37"/>
      <c r="BY282" s="37"/>
      <c r="BZ282" s="37"/>
      <c r="CA282" s="37"/>
      <c r="CB282" s="37"/>
      <c r="CC282" s="37"/>
      <c r="CD282" s="37"/>
      <c r="CE282" s="37"/>
      <c r="CF282" s="37"/>
      <c r="CG282" s="37"/>
      <c r="CH282" s="37"/>
      <c r="CI282" s="37"/>
      <c r="CJ282" s="37"/>
      <c r="CK282" s="37"/>
      <c r="CL282" s="37"/>
      <c r="CM282" s="37"/>
      <c r="CN282" s="37"/>
      <c r="CO282" s="37"/>
      <c r="CP282" s="37"/>
      <c r="CQ282" s="37"/>
      <c r="CR282" s="37"/>
      <c r="CS282" s="37"/>
      <c r="CT282" s="37"/>
      <c r="CU282" s="37"/>
      <c r="CV282" s="37"/>
      <c r="CW282" s="37"/>
      <c r="CX282" s="37"/>
      <c r="CY282" s="37"/>
      <c r="CZ282" s="37"/>
      <c r="DA282" s="37"/>
      <c r="DB282" s="37"/>
      <c r="DC282" s="37"/>
      <c r="DD282" s="37"/>
      <c r="DE282" s="37"/>
      <c r="DF282" s="37"/>
      <c r="DG282" s="37"/>
      <c r="DH282" s="37"/>
      <c r="DI282" s="37"/>
      <c r="DJ282" s="37"/>
      <c r="DK282" s="37"/>
      <c r="DL282" s="37"/>
      <c r="DM282" s="37"/>
      <c r="DN282" s="37"/>
      <c r="DO282" s="37"/>
      <c r="DP282" s="37"/>
      <c r="DQ282" s="37"/>
    </row>
    <row r="283" spans="62:121">
      <c r="BJ283" s="37"/>
      <c r="BK283" s="37"/>
      <c r="BL283" s="37"/>
      <c r="BM283" s="37"/>
      <c r="BN283" s="37"/>
      <c r="BO283" s="37"/>
      <c r="BP283" s="37"/>
      <c r="BQ283" s="37"/>
      <c r="BR283" s="37"/>
      <c r="BS283" s="37"/>
      <c r="BT283" s="37"/>
      <c r="BU283" s="37"/>
      <c r="BV283" s="37"/>
      <c r="BW283" s="37"/>
      <c r="BX283" s="37"/>
      <c r="BY283" s="37"/>
      <c r="BZ283" s="37"/>
      <c r="CA283" s="37"/>
      <c r="CB283" s="37"/>
      <c r="CC283" s="37"/>
      <c r="CD283" s="37"/>
      <c r="CE283" s="37"/>
      <c r="CF283" s="37"/>
      <c r="CG283" s="37"/>
      <c r="CH283" s="37"/>
      <c r="CI283" s="37"/>
      <c r="CJ283" s="37"/>
      <c r="CK283" s="37"/>
      <c r="CL283" s="37"/>
      <c r="CM283" s="37"/>
      <c r="CN283" s="37"/>
      <c r="CO283" s="37"/>
      <c r="CP283" s="37"/>
      <c r="CQ283" s="37"/>
      <c r="CR283" s="37"/>
      <c r="CS283" s="37"/>
      <c r="CT283" s="37"/>
      <c r="CU283" s="37"/>
      <c r="CV283" s="37"/>
      <c r="CW283" s="37"/>
      <c r="CX283" s="37"/>
      <c r="CY283" s="37"/>
      <c r="CZ283" s="37"/>
      <c r="DA283" s="37"/>
      <c r="DB283" s="37"/>
      <c r="DC283" s="37"/>
      <c r="DD283" s="37"/>
      <c r="DE283" s="37"/>
      <c r="DF283" s="37"/>
      <c r="DG283" s="37"/>
      <c r="DH283" s="37"/>
      <c r="DI283" s="37"/>
      <c r="DJ283" s="37"/>
      <c r="DK283" s="37"/>
      <c r="DL283" s="37"/>
      <c r="DM283" s="37"/>
      <c r="DN283" s="37"/>
      <c r="DO283" s="37"/>
      <c r="DP283" s="37"/>
      <c r="DQ283" s="37"/>
    </row>
    <row r="284" spans="62:121">
      <c r="BJ284" s="37"/>
      <c r="BK284" s="37"/>
      <c r="BL284" s="37"/>
      <c r="BM284" s="37"/>
      <c r="BN284" s="37"/>
      <c r="BO284" s="37"/>
      <c r="BP284" s="37"/>
      <c r="BQ284" s="37"/>
      <c r="BR284" s="37"/>
      <c r="BS284" s="37"/>
      <c r="BT284" s="37"/>
      <c r="BU284" s="37"/>
      <c r="BV284" s="37"/>
      <c r="BW284" s="37"/>
      <c r="BX284" s="37"/>
      <c r="BY284" s="37"/>
      <c r="BZ284" s="37"/>
      <c r="CA284" s="37"/>
      <c r="CB284" s="37"/>
      <c r="CC284" s="37"/>
      <c r="CD284" s="37"/>
      <c r="CE284" s="37"/>
      <c r="CF284" s="37"/>
      <c r="CG284" s="37"/>
      <c r="CH284" s="37"/>
      <c r="CI284" s="37"/>
      <c r="CJ284" s="37"/>
      <c r="CK284" s="37"/>
      <c r="CL284" s="37"/>
      <c r="CM284" s="37"/>
      <c r="CN284" s="37"/>
      <c r="CO284" s="37"/>
      <c r="CP284" s="37"/>
      <c r="CQ284" s="37"/>
      <c r="CR284" s="37"/>
      <c r="CS284" s="37"/>
      <c r="CT284" s="37"/>
      <c r="CU284" s="37"/>
      <c r="CV284" s="37"/>
      <c r="CW284" s="37"/>
      <c r="CX284" s="37"/>
      <c r="CY284" s="37"/>
      <c r="CZ284" s="37"/>
      <c r="DA284" s="37"/>
      <c r="DB284" s="37"/>
      <c r="DC284" s="37"/>
      <c r="DD284" s="37"/>
      <c r="DE284" s="37"/>
      <c r="DF284" s="37"/>
      <c r="DG284" s="37"/>
      <c r="DH284" s="37"/>
      <c r="DI284" s="37"/>
      <c r="DJ284" s="37"/>
      <c r="DK284" s="37"/>
      <c r="DL284" s="37"/>
      <c r="DM284" s="37"/>
      <c r="DN284" s="37"/>
      <c r="DO284" s="37"/>
      <c r="DP284" s="37"/>
      <c r="DQ284" s="37"/>
    </row>
    <row r="285" spans="62:121">
      <c r="BJ285" s="37"/>
      <c r="BK285" s="37"/>
      <c r="BL285" s="37"/>
      <c r="BM285" s="37"/>
      <c r="BN285" s="37"/>
      <c r="BO285" s="37"/>
      <c r="BP285" s="37"/>
      <c r="BQ285" s="37"/>
      <c r="BR285" s="37"/>
      <c r="BS285" s="37"/>
      <c r="BT285" s="37"/>
      <c r="BU285" s="37"/>
      <c r="BV285" s="37"/>
      <c r="BW285" s="37"/>
      <c r="BX285" s="37"/>
      <c r="BY285" s="37"/>
      <c r="BZ285" s="37"/>
      <c r="CA285" s="37"/>
      <c r="CB285" s="37"/>
      <c r="CC285" s="37"/>
      <c r="CD285" s="37"/>
      <c r="CE285" s="37"/>
      <c r="CF285" s="37"/>
      <c r="CG285" s="37"/>
      <c r="CH285" s="37"/>
      <c r="CI285" s="37"/>
      <c r="CJ285" s="37"/>
      <c r="CK285" s="37"/>
      <c r="CL285" s="37"/>
      <c r="CM285" s="37"/>
      <c r="CN285" s="37"/>
      <c r="CO285" s="37"/>
      <c r="CP285" s="37"/>
      <c r="CQ285" s="37"/>
      <c r="CR285" s="37"/>
      <c r="CS285" s="37"/>
      <c r="CT285" s="37"/>
      <c r="CU285" s="37"/>
      <c r="CV285" s="37"/>
      <c r="CW285" s="37"/>
      <c r="CX285" s="37"/>
      <c r="CY285" s="37"/>
      <c r="CZ285" s="37"/>
      <c r="DA285" s="37"/>
      <c r="DB285" s="37"/>
      <c r="DC285" s="37"/>
      <c r="DD285" s="37"/>
      <c r="DE285" s="37"/>
      <c r="DF285" s="37"/>
      <c r="DG285" s="37"/>
      <c r="DH285" s="37"/>
      <c r="DI285" s="37"/>
      <c r="DJ285" s="37"/>
      <c r="DK285" s="37"/>
      <c r="DL285" s="37"/>
      <c r="DM285" s="37"/>
      <c r="DN285" s="37"/>
      <c r="DO285" s="37"/>
      <c r="DP285" s="37"/>
      <c r="DQ285" s="37"/>
    </row>
    <row r="286" spans="62:121">
      <c r="BJ286" s="37"/>
      <c r="BK286" s="37"/>
      <c r="BL286" s="37"/>
      <c r="BM286" s="37"/>
      <c r="BN286" s="37"/>
      <c r="BO286" s="37"/>
      <c r="BP286" s="37"/>
      <c r="BQ286" s="37"/>
      <c r="BR286" s="37"/>
      <c r="BS286" s="37"/>
      <c r="BT286" s="37"/>
      <c r="BU286" s="37"/>
      <c r="BV286" s="37"/>
      <c r="BW286" s="37"/>
      <c r="BX286" s="37"/>
      <c r="BY286" s="37"/>
      <c r="BZ286" s="37"/>
      <c r="CA286" s="37"/>
      <c r="CB286" s="37"/>
      <c r="CC286" s="37"/>
      <c r="CD286" s="37"/>
      <c r="CE286" s="37"/>
      <c r="CF286" s="37"/>
      <c r="CG286" s="37"/>
      <c r="CH286" s="37"/>
      <c r="CI286" s="37"/>
      <c r="CJ286" s="37"/>
      <c r="CK286" s="37"/>
      <c r="CL286" s="37"/>
      <c r="CM286" s="37"/>
      <c r="CN286" s="37"/>
      <c r="CO286" s="37"/>
      <c r="CP286" s="37"/>
      <c r="CQ286" s="37"/>
      <c r="CR286" s="37"/>
      <c r="CS286" s="37"/>
      <c r="CT286" s="37"/>
      <c r="CU286" s="37"/>
      <c r="CV286" s="37"/>
      <c r="CW286" s="37"/>
      <c r="CX286" s="37"/>
      <c r="CY286" s="37"/>
      <c r="CZ286" s="37"/>
      <c r="DA286" s="37"/>
      <c r="DB286" s="37"/>
      <c r="DC286" s="37"/>
      <c r="DD286" s="37"/>
      <c r="DE286" s="37"/>
      <c r="DF286" s="37"/>
      <c r="DG286" s="37"/>
      <c r="DH286" s="37"/>
      <c r="DI286" s="37"/>
      <c r="DJ286" s="37"/>
      <c r="DK286" s="37"/>
      <c r="DL286" s="37"/>
      <c r="DM286" s="37"/>
      <c r="DN286" s="37"/>
      <c r="DO286" s="37"/>
      <c r="DP286" s="37"/>
      <c r="DQ286" s="37"/>
    </row>
    <row r="287" spans="62:121">
      <c r="BJ287" s="37"/>
      <c r="BK287" s="37"/>
      <c r="BL287" s="37"/>
      <c r="BM287" s="37"/>
      <c r="BN287" s="37"/>
      <c r="BO287" s="37"/>
      <c r="BP287" s="37"/>
      <c r="BQ287" s="37"/>
      <c r="BR287" s="37"/>
      <c r="BS287" s="37"/>
      <c r="BT287" s="37"/>
      <c r="BU287" s="37"/>
      <c r="BV287" s="37"/>
      <c r="BW287" s="37"/>
      <c r="BX287" s="37"/>
      <c r="BY287" s="37"/>
      <c r="BZ287" s="37"/>
      <c r="CA287" s="37"/>
      <c r="CB287" s="37"/>
      <c r="CC287" s="37"/>
      <c r="CD287" s="37"/>
      <c r="CE287" s="37"/>
      <c r="CF287" s="37"/>
      <c r="CG287" s="37"/>
      <c r="CH287" s="37"/>
      <c r="CI287" s="37"/>
      <c r="CJ287" s="37"/>
      <c r="CK287" s="37"/>
      <c r="CL287" s="37"/>
      <c r="CM287" s="37"/>
      <c r="CN287" s="37"/>
      <c r="CO287" s="37"/>
      <c r="CP287" s="37"/>
      <c r="CQ287" s="37"/>
      <c r="CR287" s="37"/>
      <c r="CS287" s="37"/>
      <c r="CT287" s="37"/>
      <c r="CU287" s="37"/>
      <c r="CV287" s="37"/>
      <c r="CW287" s="37"/>
      <c r="CX287" s="37"/>
      <c r="CY287" s="37"/>
      <c r="CZ287" s="37"/>
      <c r="DA287" s="37"/>
      <c r="DB287" s="37"/>
      <c r="DC287" s="37"/>
      <c r="DD287" s="37"/>
      <c r="DE287" s="37"/>
      <c r="DF287" s="37"/>
      <c r="DG287" s="37"/>
      <c r="DH287" s="37"/>
      <c r="DI287" s="37"/>
      <c r="DJ287" s="37"/>
      <c r="DK287" s="37"/>
      <c r="DL287" s="37"/>
      <c r="DM287" s="37"/>
      <c r="DN287" s="37"/>
      <c r="DO287" s="37"/>
      <c r="DP287" s="37"/>
      <c r="DQ287" s="37"/>
    </row>
    <row r="288" spans="62:121">
      <c r="BJ288" s="37"/>
      <c r="BK288" s="37"/>
      <c r="BL288" s="37"/>
      <c r="BM288" s="37"/>
      <c r="BN288" s="37"/>
      <c r="BO288" s="37"/>
      <c r="BP288" s="37"/>
      <c r="BQ288" s="37"/>
      <c r="BR288" s="37"/>
      <c r="BS288" s="37"/>
      <c r="BT288" s="37"/>
      <c r="BU288" s="37"/>
      <c r="BV288" s="37"/>
      <c r="BW288" s="37"/>
      <c r="BX288" s="37"/>
      <c r="BY288" s="37"/>
      <c r="BZ288" s="37"/>
      <c r="CA288" s="37"/>
      <c r="CB288" s="37"/>
      <c r="CC288" s="37"/>
      <c r="CD288" s="37"/>
      <c r="CE288" s="37"/>
      <c r="CF288" s="37"/>
      <c r="CG288" s="37"/>
      <c r="CH288" s="37"/>
      <c r="CI288" s="37"/>
      <c r="CJ288" s="37"/>
      <c r="CK288" s="37"/>
      <c r="CL288" s="37"/>
      <c r="CM288" s="37"/>
      <c r="CN288" s="37"/>
      <c r="CO288" s="37"/>
      <c r="CP288" s="37"/>
      <c r="CQ288" s="37"/>
      <c r="CR288" s="37"/>
      <c r="CS288" s="37"/>
      <c r="CT288" s="37"/>
      <c r="CU288" s="37"/>
      <c r="CV288" s="37"/>
      <c r="CW288" s="37"/>
      <c r="CX288" s="37"/>
      <c r="CY288" s="37"/>
      <c r="CZ288" s="37"/>
      <c r="DA288" s="37"/>
      <c r="DB288" s="37"/>
      <c r="DC288" s="37"/>
      <c r="DD288" s="37"/>
      <c r="DE288" s="37"/>
      <c r="DF288" s="37"/>
      <c r="DG288" s="37"/>
      <c r="DH288" s="37"/>
      <c r="DI288" s="37"/>
      <c r="DJ288" s="37"/>
      <c r="DK288" s="37"/>
      <c r="DL288" s="37"/>
      <c r="DM288" s="37"/>
      <c r="DN288" s="37"/>
      <c r="DO288" s="37"/>
      <c r="DP288" s="37"/>
      <c r="DQ288" s="37"/>
    </row>
    <row r="289" spans="3:121">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c r="AE289" s="37"/>
      <c r="AF289" s="37"/>
      <c r="AG289" s="37"/>
      <c r="AH289" s="37"/>
      <c r="AI289" s="37"/>
      <c r="AJ289" s="37"/>
      <c r="AK289" s="37"/>
      <c r="AL289" s="37"/>
      <c r="AM289" s="37"/>
      <c r="AN289" s="37"/>
      <c r="AO289" s="37"/>
      <c r="AP289" s="37"/>
      <c r="AQ289" s="37"/>
      <c r="AR289" s="37"/>
      <c r="AS289" s="37"/>
      <c r="AT289" s="37"/>
      <c r="AU289" s="37"/>
      <c r="AV289" s="37"/>
      <c r="AW289" s="37"/>
      <c r="AX289" s="37"/>
      <c r="AY289" s="37"/>
      <c r="AZ289" s="37"/>
      <c r="BA289" s="37"/>
      <c r="BB289" s="37"/>
      <c r="BC289" s="37"/>
      <c r="BD289" s="37"/>
      <c r="BE289" s="37"/>
      <c r="BF289" s="37"/>
      <c r="BG289" s="37"/>
      <c r="BH289" s="37"/>
      <c r="BI289" s="37"/>
      <c r="BJ289" s="37"/>
      <c r="BK289" s="37"/>
      <c r="BL289" s="37"/>
      <c r="BM289" s="37"/>
      <c r="BN289" s="37"/>
      <c r="BO289" s="37"/>
      <c r="BP289" s="37"/>
      <c r="BQ289" s="37"/>
      <c r="BR289" s="37"/>
      <c r="BS289" s="37"/>
      <c r="BT289" s="37"/>
      <c r="BU289" s="37"/>
      <c r="BV289" s="37"/>
      <c r="BW289" s="37"/>
      <c r="BX289" s="37"/>
      <c r="BY289" s="37"/>
      <c r="BZ289" s="37"/>
      <c r="CA289" s="37"/>
      <c r="CB289" s="37"/>
      <c r="CC289" s="37"/>
      <c r="CD289" s="37"/>
      <c r="CE289" s="37"/>
      <c r="CF289" s="37"/>
      <c r="CG289" s="37"/>
      <c r="CH289" s="37"/>
      <c r="CI289" s="37"/>
      <c r="CJ289" s="37"/>
      <c r="CK289" s="37"/>
      <c r="CL289" s="37"/>
      <c r="CM289" s="37"/>
      <c r="CN289" s="37"/>
      <c r="CO289" s="37"/>
      <c r="CP289" s="37"/>
      <c r="CQ289" s="37"/>
      <c r="CR289" s="37"/>
      <c r="CS289" s="37"/>
      <c r="CT289" s="37"/>
      <c r="CU289" s="37"/>
      <c r="CV289" s="37"/>
      <c r="CW289" s="37"/>
      <c r="CX289" s="37"/>
      <c r="CY289" s="37"/>
      <c r="CZ289" s="37"/>
      <c r="DA289" s="37"/>
      <c r="DB289" s="37"/>
      <c r="DC289" s="37"/>
      <c r="DD289" s="37"/>
      <c r="DE289" s="37"/>
      <c r="DF289" s="37"/>
      <c r="DG289" s="37"/>
      <c r="DH289" s="37"/>
      <c r="DI289" s="37"/>
      <c r="DJ289" s="37"/>
      <c r="DK289" s="37"/>
      <c r="DL289" s="37"/>
      <c r="DM289" s="37"/>
      <c r="DN289" s="37"/>
      <c r="DO289" s="37"/>
      <c r="DP289" s="37"/>
      <c r="DQ289" s="37"/>
    </row>
    <row r="290" spans="3:121">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c r="AE290" s="37"/>
      <c r="AF290" s="37"/>
      <c r="AG290" s="37"/>
      <c r="AH290" s="37"/>
      <c r="AI290" s="37"/>
      <c r="AJ290" s="37"/>
      <c r="AK290" s="37"/>
      <c r="AL290" s="37"/>
      <c r="AM290" s="37"/>
      <c r="AN290" s="37"/>
      <c r="AO290" s="37"/>
      <c r="AP290" s="37"/>
      <c r="AQ290" s="37"/>
      <c r="AR290" s="37"/>
      <c r="AS290" s="37"/>
      <c r="AT290" s="37"/>
      <c r="AU290" s="37"/>
      <c r="AV290" s="37"/>
      <c r="AW290" s="37"/>
      <c r="AX290" s="37"/>
      <c r="AY290" s="37"/>
      <c r="AZ290" s="37"/>
      <c r="BA290" s="37"/>
      <c r="BB290" s="37"/>
      <c r="BC290" s="37"/>
      <c r="BD290" s="37"/>
      <c r="BE290" s="37"/>
      <c r="BF290" s="37"/>
      <c r="BG290" s="37"/>
      <c r="BH290" s="37"/>
      <c r="BI290" s="37"/>
      <c r="BJ290" s="37"/>
      <c r="BK290" s="37"/>
      <c r="BL290" s="37"/>
      <c r="BM290" s="37"/>
      <c r="BN290" s="37"/>
      <c r="BO290" s="37"/>
      <c r="BP290" s="37"/>
      <c r="BQ290" s="37"/>
      <c r="BR290" s="37"/>
      <c r="BS290" s="37"/>
      <c r="BT290" s="37"/>
      <c r="BU290" s="37"/>
      <c r="BV290" s="37"/>
      <c r="BW290" s="37"/>
      <c r="BX290" s="37"/>
      <c r="BY290" s="37"/>
      <c r="BZ290" s="37"/>
      <c r="CA290" s="37"/>
      <c r="CB290" s="37"/>
      <c r="CC290" s="37"/>
      <c r="CD290" s="37"/>
      <c r="CE290" s="37"/>
      <c r="CF290" s="37"/>
      <c r="CG290" s="37"/>
      <c r="CH290" s="37"/>
      <c r="CI290" s="37"/>
      <c r="CJ290" s="37"/>
      <c r="CK290" s="37"/>
      <c r="CL290" s="37"/>
      <c r="CM290" s="37"/>
      <c r="CN290" s="37"/>
      <c r="CO290" s="37"/>
      <c r="CP290" s="37"/>
      <c r="CQ290" s="37"/>
      <c r="CR290" s="37"/>
      <c r="CS290" s="37"/>
      <c r="CT290" s="37"/>
      <c r="CU290" s="37"/>
      <c r="CV290" s="37"/>
      <c r="CW290" s="37"/>
      <c r="CX290" s="37"/>
      <c r="CY290" s="37"/>
      <c r="CZ290" s="37"/>
      <c r="DA290" s="37"/>
      <c r="DB290" s="37"/>
      <c r="DC290" s="37"/>
      <c r="DD290" s="37"/>
      <c r="DE290" s="37"/>
      <c r="DF290" s="37"/>
      <c r="DG290" s="37"/>
      <c r="DH290" s="37"/>
      <c r="DI290" s="37"/>
      <c r="DJ290" s="37"/>
      <c r="DK290" s="37"/>
      <c r="DL290" s="37"/>
      <c r="DM290" s="37"/>
      <c r="DN290" s="37"/>
      <c r="DO290" s="37"/>
      <c r="DP290" s="37"/>
      <c r="DQ290" s="37"/>
    </row>
    <row r="291" spans="3:121">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c r="AE291" s="37"/>
      <c r="AF291" s="37"/>
      <c r="AG291" s="37"/>
      <c r="AH291" s="37"/>
      <c r="AI291" s="37"/>
      <c r="AJ291" s="37"/>
      <c r="AK291" s="37"/>
      <c r="AL291" s="37"/>
      <c r="AM291" s="37"/>
      <c r="AN291" s="37"/>
      <c r="AO291" s="37"/>
      <c r="AP291" s="37"/>
      <c r="AQ291" s="37"/>
      <c r="AR291" s="37"/>
      <c r="AS291" s="37"/>
      <c r="AT291" s="37"/>
      <c r="AU291" s="37"/>
      <c r="AV291" s="37"/>
      <c r="AW291" s="37"/>
      <c r="AX291" s="37"/>
      <c r="AY291" s="37"/>
      <c r="AZ291" s="37"/>
      <c r="BA291" s="37"/>
      <c r="BB291" s="37"/>
      <c r="BC291" s="37"/>
      <c r="BD291" s="37"/>
      <c r="BE291" s="37"/>
      <c r="BF291" s="37"/>
      <c r="BG291" s="37"/>
      <c r="BH291" s="37"/>
      <c r="BI291" s="37"/>
      <c r="BJ291" s="37"/>
      <c r="BK291" s="37"/>
      <c r="BL291" s="37"/>
      <c r="BM291" s="37"/>
      <c r="BN291" s="37"/>
      <c r="BO291" s="37"/>
      <c r="BP291" s="37"/>
      <c r="BQ291" s="37"/>
      <c r="BR291" s="37"/>
      <c r="BS291" s="37"/>
      <c r="BT291" s="37"/>
      <c r="BU291" s="37"/>
      <c r="BV291" s="37"/>
      <c r="BW291" s="37"/>
      <c r="BX291" s="37"/>
      <c r="BY291" s="37"/>
      <c r="BZ291" s="37"/>
      <c r="CA291" s="37"/>
      <c r="CB291" s="37"/>
      <c r="CC291" s="37"/>
      <c r="CD291" s="37"/>
      <c r="CE291" s="37"/>
      <c r="CF291" s="37"/>
      <c r="CG291" s="37"/>
      <c r="CH291" s="37"/>
      <c r="CI291" s="37"/>
      <c r="CJ291" s="37"/>
      <c r="CK291" s="37"/>
      <c r="CL291" s="37"/>
      <c r="CM291" s="37"/>
      <c r="CN291" s="37"/>
      <c r="CO291" s="37"/>
      <c r="CP291" s="37"/>
      <c r="CQ291" s="37"/>
      <c r="CR291" s="37"/>
      <c r="CS291" s="37"/>
      <c r="CT291" s="37"/>
      <c r="CU291" s="37"/>
      <c r="CV291" s="37"/>
      <c r="CW291" s="37"/>
      <c r="CX291" s="37"/>
      <c r="CY291" s="37"/>
      <c r="CZ291" s="37"/>
      <c r="DA291" s="37"/>
      <c r="DB291" s="37"/>
      <c r="DC291" s="37"/>
      <c r="DD291" s="37"/>
      <c r="DE291" s="37"/>
      <c r="DF291" s="37"/>
      <c r="DG291" s="37"/>
      <c r="DH291" s="37"/>
      <c r="DI291" s="37"/>
      <c r="DJ291" s="37"/>
      <c r="DK291" s="37"/>
      <c r="DL291" s="37"/>
      <c r="DM291" s="37"/>
      <c r="DN291" s="37"/>
      <c r="DO291" s="37"/>
      <c r="DP291" s="37"/>
      <c r="DQ291" s="37"/>
    </row>
    <row r="292" spans="3:121">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c r="AE292" s="37"/>
      <c r="AF292" s="37"/>
      <c r="AG292" s="37"/>
      <c r="AH292" s="37"/>
      <c r="AI292" s="37"/>
      <c r="AJ292" s="37"/>
      <c r="AK292" s="37"/>
      <c r="AL292" s="37"/>
      <c r="AM292" s="37"/>
      <c r="AN292" s="37"/>
      <c r="AO292" s="37"/>
      <c r="AP292" s="37"/>
      <c r="AQ292" s="37"/>
      <c r="AR292" s="37"/>
      <c r="AS292" s="37"/>
      <c r="AT292" s="37"/>
      <c r="AU292" s="37"/>
      <c r="AV292" s="37"/>
      <c r="AW292" s="37"/>
      <c r="AX292" s="37"/>
      <c r="AY292" s="37"/>
      <c r="AZ292" s="37"/>
      <c r="BA292" s="37"/>
      <c r="BB292" s="37"/>
      <c r="BC292" s="37"/>
      <c r="BD292" s="37"/>
      <c r="BE292" s="37"/>
      <c r="BF292" s="37"/>
      <c r="BG292" s="37"/>
      <c r="BH292" s="37"/>
      <c r="BI292" s="37"/>
      <c r="BJ292" s="37"/>
      <c r="BK292" s="37"/>
      <c r="BL292" s="37"/>
      <c r="BM292" s="37"/>
      <c r="BN292" s="37"/>
      <c r="BO292" s="37"/>
      <c r="BP292" s="37"/>
      <c r="BQ292" s="37"/>
      <c r="BR292" s="37"/>
      <c r="BS292" s="37"/>
      <c r="BT292" s="37"/>
      <c r="BU292" s="37"/>
      <c r="BV292" s="37"/>
      <c r="BW292" s="37"/>
      <c r="BX292" s="37"/>
      <c r="BY292" s="37"/>
      <c r="BZ292" s="37"/>
      <c r="CA292" s="37"/>
      <c r="CB292" s="37"/>
      <c r="CC292" s="37"/>
      <c r="CD292" s="37"/>
      <c r="CE292" s="37"/>
      <c r="CF292" s="37"/>
      <c r="CG292" s="37"/>
      <c r="CH292" s="37"/>
      <c r="CI292" s="37"/>
      <c r="CJ292" s="37"/>
      <c r="CK292" s="37"/>
      <c r="CL292" s="37"/>
      <c r="CM292" s="37"/>
      <c r="CN292" s="37"/>
      <c r="CO292" s="37"/>
      <c r="CP292" s="37"/>
      <c r="CQ292" s="37"/>
      <c r="CR292" s="37"/>
      <c r="CS292" s="37"/>
      <c r="CT292" s="37"/>
      <c r="CU292" s="37"/>
      <c r="CV292" s="37"/>
      <c r="CW292" s="37"/>
      <c r="CX292" s="37"/>
      <c r="CY292" s="37"/>
      <c r="CZ292" s="37"/>
      <c r="DA292" s="37"/>
      <c r="DB292" s="37"/>
      <c r="DC292" s="37"/>
      <c r="DD292" s="37"/>
      <c r="DE292" s="37"/>
      <c r="DF292" s="37"/>
      <c r="DG292" s="37"/>
      <c r="DH292" s="37"/>
      <c r="DI292" s="37"/>
      <c r="DJ292" s="37"/>
      <c r="DK292" s="37"/>
      <c r="DL292" s="37"/>
      <c r="DM292" s="37"/>
      <c r="DN292" s="37"/>
      <c r="DO292" s="37"/>
      <c r="DP292" s="37"/>
      <c r="DQ292" s="37"/>
    </row>
    <row r="293" spans="3:121">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c r="AE293" s="37"/>
      <c r="AF293" s="37"/>
      <c r="AG293" s="37"/>
      <c r="AH293" s="37"/>
      <c r="AI293" s="37"/>
      <c r="AJ293" s="37"/>
      <c r="AK293" s="37"/>
      <c r="AL293" s="37"/>
      <c r="AM293" s="37"/>
      <c r="AN293" s="37"/>
      <c r="AO293" s="37"/>
      <c r="AP293" s="37"/>
      <c r="AQ293" s="37"/>
      <c r="AR293" s="37"/>
      <c r="AS293" s="37"/>
      <c r="AT293" s="37"/>
      <c r="AU293" s="37"/>
      <c r="AV293" s="37"/>
      <c r="AW293" s="37"/>
      <c r="AX293" s="37"/>
      <c r="AY293" s="37"/>
      <c r="AZ293" s="37"/>
      <c r="BA293" s="37"/>
      <c r="BB293" s="37"/>
      <c r="BC293" s="37"/>
      <c r="BD293" s="37"/>
      <c r="BE293" s="37"/>
      <c r="BF293" s="37"/>
      <c r="BG293" s="37"/>
      <c r="BH293" s="37"/>
      <c r="BI293" s="37"/>
      <c r="BJ293" s="37"/>
      <c r="BK293" s="37"/>
      <c r="BL293" s="37"/>
      <c r="BM293" s="37"/>
      <c r="BN293" s="37"/>
      <c r="BO293" s="37"/>
      <c r="BP293" s="37"/>
      <c r="BQ293" s="37"/>
      <c r="BR293" s="37"/>
      <c r="BS293" s="37"/>
      <c r="BT293" s="37"/>
      <c r="BU293" s="37"/>
      <c r="BV293" s="37"/>
      <c r="BW293" s="37"/>
      <c r="BX293" s="37"/>
      <c r="BY293" s="37"/>
      <c r="BZ293" s="37"/>
      <c r="CA293" s="37"/>
      <c r="CB293" s="37"/>
      <c r="CC293" s="37"/>
      <c r="CD293" s="37"/>
      <c r="CE293" s="37"/>
      <c r="CF293" s="37"/>
      <c r="CG293" s="37"/>
      <c r="CH293" s="37"/>
      <c r="CI293" s="37"/>
      <c r="CJ293" s="37"/>
      <c r="CK293" s="37"/>
      <c r="CL293" s="37"/>
      <c r="CM293" s="37"/>
      <c r="CN293" s="37"/>
      <c r="CO293" s="37"/>
      <c r="CP293" s="37"/>
      <c r="CQ293" s="37"/>
      <c r="CR293" s="37"/>
      <c r="CS293" s="37"/>
      <c r="CT293" s="37"/>
      <c r="CU293" s="37"/>
      <c r="CV293" s="37"/>
      <c r="CW293" s="37"/>
      <c r="CX293" s="37"/>
      <c r="CY293" s="37"/>
      <c r="CZ293" s="37"/>
      <c r="DA293" s="37"/>
      <c r="DB293" s="37"/>
      <c r="DC293" s="37"/>
      <c r="DD293" s="37"/>
      <c r="DE293" s="37"/>
      <c r="DF293" s="37"/>
      <c r="DG293" s="37"/>
      <c r="DH293" s="37"/>
      <c r="DI293" s="37"/>
      <c r="DJ293" s="37"/>
      <c r="DK293" s="37"/>
      <c r="DL293" s="37"/>
      <c r="DM293" s="37"/>
      <c r="DN293" s="37"/>
      <c r="DO293" s="37"/>
      <c r="DP293" s="37"/>
      <c r="DQ293" s="37"/>
    </row>
    <row r="294" spans="3:121">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c r="AF294" s="37"/>
      <c r="AG294" s="37"/>
      <c r="AH294" s="37"/>
      <c r="AI294" s="37"/>
      <c r="AJ294" s="37"/>
      <c r="AK294" s="37"/>
      <c r="AL294" s="37"/>
      <c r="AM294" s="37"/>
      <c r="AN294" s="37"/>
      <c r="AO294" s="37"/>
      <c r="AP294" s="37"/>
      <c r="AQ294" s="37"/>
      <c r="AR294" s="37"/>
      <c r="AS294" s="37"/>
      <c r="AT294" s="37"/>
      <c r="AU294" s="37"/>
      <c r="AV294" s="37"/>
      <c r="AW294" s="37"/>
      <c r="AX294" s="37"/>
      <c r="AY294" s="37"/>
      <c r="AZ294" s="37"/>
      <c r="BA294" s="37"/>
      <c r="BB294" s="37"/>
      <c r="BC294" s="37"/>
      <c r="BD294" s="37"/>
      <c r="BE294" s="37"/>
      <c r="BF294" s="37"/>
      <c r="BG294" s="37"/>
      <c r="BH294" s="37"/>
      <c r="BI294" s="37"/>
      <c r="BJ294" s="37"/>
      <c r="BK294" s="37"/>
      <c r="BL294" s="37"/>
      <c r="BM294" s="37"/>
      <c r="BN294" s="37"/>
      <c r="BO294" s="37"/>
      <c r="BP294" s="37"/>
      <c r="BQ294" s="37"/>
      <c r="BR294" s="37"/>
      <c r="BS294" s="37"/>
      <c r="BT294" s="37"/>
      <c r="BU294" s="37"/>
      <c r="BV294" s="37"/>
      <c r="BW294" s="37"/>
      <c r="BX294" s="37"/>
      <c r="BY294" s="37"/>
      <c r="BZ294" s="37"/>
      <c r="CA294" s="37"/>
      <c r="CB294" s="37"/>
      <c r="CC294" s="37"/>
      <c r="CD294" s="37"/>
      <c r="CE294" s="37"/>
      <c r="CF294" s="37"/>
      <c r="CG294" s="37"/>
      <c r="CH294" s="37"/>
      <c r="CI294" s="37"/>
      <c r="CJ294" s="37"/>
      <c r="CK294" s="37"/>
      <c r="CL294" s="37"/>
      <c r="CM294" s="37"/>
      <c r="CN294" s="37"/>
      <c r="CO294" s="37"/>
      <c r="CP294" s="37"/>
      <c r="CQ294" s="37"/>
      <c r="CR294" s="37"/>
      <c r="CS294" s="37"/>
      <c r="CT294" s="37"/>
      <c r="CU294" s="37"/>
      <c r="CV294" s="37"/>
      <c r="CW294" s="37"/>
      <c r="CX294" s="37"/>
      <c r="CY294" s="37"/>
      <c r="CZ294" s="37"/>
      <c r="DA294" s="37"/>
      <c r="DB294" s="37"/>
      <c r="DC294" s="37"/>
      <c r="DD294" s="37"/>
      <c r="DE294" s="37"/>
      <c r="DF294" s="37"/>
      <c r="DG294" s="37"/>
      <c r="DH294" s="37"/>
      <c r="DI294" s="37"/>
      <c r="DJ294" s="37"/>
      <c r="DK294" s="37"/>
      <c r="DL294" s="37"/>
      <c r="DM294" s="37"/>
      <c r="DN294" s="37"/>
      <c r="DO294" s="37"/>
      <c r="DP294" s="37"/>
      <c r="DQ294" s="37"/>
    </row>
    <row r="295" spans="3:121">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c r="AE295" s="37"/>
      <c r="AF295" s="37"/>
      <c r="AG295" s="37"/>
      <c r="AH295" s="37"/>
      <c r="AI295" s="37"/>
      <c r="AJ295" s="37"/>
      <c r="AK295" s="37"/>
      <c r="AL295" s="37"/>
      <c r="AM295" s="37"/>
      <c r="AN295" s="37"/>
      <c r="AO295" s="37"/>
      <c r="AP295" s="37"/>
      <c r="AQ295" s="37"/>
      <c r="AR295" s="37"/>
      <c r="AS295" s="37"/>
      <c r="AT295" s="37"/>
      <c r="AU295" s="37"/>
      <c r="AV295" s="37"/>
      <c r="AW295" s="37"/>
      <c r="AX295" s="37"/>
      <c r="AY295" s="37"/>
      <c r="AZ295" s="37"/>
      <c r="BA295" s="37"/>
      <c r="BB295" s="37"/>
      <c r="BC295" s="37"/>
      <c r="BD295" s="37"/>
      <c r="BE295" s="37"/>
      <c r="BF295" s="37"/>
      <c r="BG295" s="37"/>
      <c r="BH295" s="37"/>
      <c r="BI295" s="37"/>
      <c r="BJ295" s="37"/>
      <c r="BK295" s="37"/>
      <c r="BL295" s="37"/>
      <c r="BM295" s="37"/>
      <c r="BN295" s="37"/>
      <c r="BO295" s="37"/>
      <c r="BP295" s="37"/>
      <c r="BQ295" s="37"/>
      <c r="BR295" s="37"/>
      <c r="BS295" s="37"/>
      <c r="BT295" s="37"/>
      <c r="BU295" s="37"/>
      <c r="BV295" s="37"/>
      <c r="BW295" s="37"/>
      <c r="BX295" s="37"/>
      <c r="BY295" s="37"/>
      <c r="BZ295" s="37"/>
      <c r="CA295" s="37"/>
      <c r="CB295" s="37"/>
      <c r="CC295" s="37"/>
      <c r="CD295" s="37"/>
      <c r="CE295" s="37"/>
      <c r="CF295" s="37"/>
      <c r="CG295" s="37"/>
      <c r="CH295" s="37"/>
      <c r="CI295" s="37"/>
      <c r="CJ295" s="37"/>
      <c r="CK295" s="37"/>
      <c r="CL295" s="37"/>
      <c r="CM295" s="37"/>
      <c r="CN295" s="37"/>
      <c r="CO295" s="37"/>
      <c r="CP295" s="37"/>
      <c r="CQ295" s="37"/>
      <c r="CR295" s="37"/>
      <c r="CS295" s="37"/>
      <c r="CT295" s="37"/>
      <c r="CU295" s="37"/>
      <c r="CV295" s="37"/>
      <c r="CW295" s="37"/>
      <c r="CX295" s="37"/>
      <c r="CY295" s="37"/>
      <c r="CZ295" s="37"/>
      <c r="DA295" s="37"/>
      <c r="DB295" s="37"/>
      <c r="DC295" s="37"/>
      <c r="DD295" s="37"/>
      <c r="DE295" s="37"/>
      <c r="DF295" s="37"/>
      <c r="DG295" s="37"/>
      <c r="DH295" s="37"/>
      <c r="DI295" s="37"/>
      <c r="DJ295" s="37"/>
      <c r="DK295" s="37"/>
      <c r="DL295" s="37"/>
      <c r="DM295" s="37"/>
      <c r="DN295" s="37"/>
      <c r="DO295" s="37"/>
      <c r="DP295" s="37"/>
      <c r="DQ295" s="37"/>
    </row>
    <row r="296" spans="3:121">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c r="AE296" s="37"/>
      <c r="AF296" s="37"/>
      <c r="AG296" s="37"/>
      <c r="AH296" s="37"/>
      <c r="AI296" s="37"/>
      <c r="AJ296" s="37"/>
      <c r="AK296" s="37"/>
      <c r="AL296" s="37"/>
      <c r="AM296" s="37"/>
      <c r="AN296" s="37"/>
      <c r="AO296" s="37"/>
      <c r="AP296" s="37"/>
      <c r="AQ296" s="37"/>
      <c r="AR296" s="37"/>
      <c r="AS296" s="37"/>
      <c r="AT296" s="37"/>
      <c r="AU296" s="37"/>
      <c r="AV296" s="37"/>
      <c r="AW296" s="37"/>
      <c r="AX296" s="37"/>
      <c r="AY296" s="37"/>
      <c r="AZ296" s="37"/>
      <c r="BA296" s="37"/>
      <c r="BB296" s="37"/>
      <c r="BC296" s="37"/>
      <c r="BD296" s="37"/>
      <c r="BE296" s="37"/>
      <c r="BF296" s="37"/>
      <c r="BG296" s="37"/>
      <c r="BH296" s="37"/>
      <c r="BI296" s="37"/>
      <c r="BJ296" s="37"/>
      <c r="BK296" s="37"/>
      <c r="BL296" s="37"/>
      <c r="BM296" s="37"/>
      <c r="BN296" s="37"/>
      <c r="BO296" s="37"/>
      <c r="BP296" s="37"/>
      <c r="BQ296" s="37"/>
      <c r="BR296" s="37"/>
      <c r="BS296" s="37"/>
      <c r="BT296" s="37"/>
      <c r="BU296" s="37"/>
      <c r="BV296" s="37"/>
      <c r="BW296" s="37"/>
      <c r="BX296" s="37"/>
      <c r="BY296" s="37"/>
      <c r="BZ296" s="37"/>
      <c r="CA296" s="37"/>
      <c r="CB296" s="37"/>
      <c r="CC296" s="37"/>
      <c r="CD296" s="37"/>
      <c r="CE296" s="37"/>
      <c r="CF296" s="37"/>
      <c r="CG296" s="37"/>
      <c r="CH296" s="37"/>
      <c r="CI296" s="37"/>
      <c r="CJ296" s="37"/>
      <c r="CK296" s="37"/>
      <c r="CL296" s="37"/>
      <c r="CM296" s="37"/>
      <c r="CN296" s="37"/>
      <c r="CO296" s="37"/>
      <c r="CP296" s="37"/>
      <c r="CQ296" s="37"/>
      <c r="CR296" s="37"/>
      <c r="CS296" s="37"/>
      <c r="CT296" s="37"/>
      <c r="CU296" s="37"/>
      <c r="CV296" s="37"/>
      <c r="CW296" s="37"/>
      <c r="CX296" s="37"/>
      <c r="CY296" s="37"/>
      <c r="CZ296" s="37"/>
      <c r="DA296" s="37"/>
      <c r="DB296" s="37"/>
      <c r="DC296" s="37"/>
      <c r="DD296" s="37"/>
      <c r="DE296" s="37"/>
      <c r="DF296" s="37"/>
      <c r="DG296" s="37"/>
      <c r="DH296" s="37"/>
      <c r="DI296" s="37"/>
      <c r="DJ296" s="37"/>
      <c r="DK296" s="37"/>
      <c r="DL296" s="37"/>
      <c r="DM296" s="37"/>
      <c r="DN296" s="37"/>
      <c r="DO296" s="37"/>
      <c r="DP296" s="37"/>
      <c r="DQ296" s="37"/>
    </row>
    <row r="297" spans="3:121">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c r="AF297" s="37"/>
      <c r="AG297" s="37"/>
      <c r="AH297" s="37"/>
      <c r="AI297" s="37"/>
      <c r="AJ297" s="37"/>
      <c r="AK297" s="37"/>
      <c r="AL297" s="37"/>
      <c r="AM297" s="37"/>
      <c r="AN297" s="37"/>
      <c r="AO297" s="37"/>
      <c r="AP297" s="37"/>
      <c r="AQ297" s="37"/>
      <c r="AR297" s="37"/>
      <c r="AS297" s="37"/>
      <c r="AT297" s="37"/>
      <c r="AU297" s="37"/>
      <c r="AV297" s="37"/>
      <c r="AW297" s="37"/>
      <c r="AX297" s="37"/>
      <c r="AY297" s="37"/>
      <c r="AZ297" s="37"/>
      <c r="BA297" s="37"/>
      <c r="BB297" s="37"/>
      <c r="BC297" s="37"/>
      <c r="BD297" s="37"/>
      <c r="BE297" s="37"/>
      <c r="BF297" s="37"/>
      <c r="BG297" s="37"/>
      <c r="BH297" s="37"/>
      <c r="BI297" s="37"/>
      <c r="BJ297" s="37"/>
      <c r="BK297" s="37"/>
      <c r="BL297" s="37"/>
      <c r="BM297" s="37"/>
      <c r="BN297" s="37"/>
      <c r="BO297" s="37"/>
      <c r="BP297" s="37"/>
      <c r="BQ297" s="37"/>
      <c r="BR297" s="37"/>
      <c r="BS297" s="37"/>
      <c r="BT297" s="37"/>
      <c r="BU297" s="37"/>
      <c r="BV297" s="37"/>
      <c r="BW297" s="37"/>
      <c r="BX297" s="37"/>
      <c r="BY297" s="37"/>
      <c r="BZ297" s="37"/>
      <c r="CA297" s="37"/>
      <c r="CB297" s="37"/>
      <c r="CC297" s="37"/>
      <c r="CD297" s="37"/>
      <c r="CE297" s="37"/>
      <c r="CF297" s="37"/>
      <c r="CG297" s="37"/>
      <c r="CH297" s="37"/>
      <c r="CI297" s="37"/>
      <c r="CJ297" s="37"/>
      <c r="CK297" s="37"/>
      <c r="CL297" s="37"/>
      <c r="CM297" s="37"/>
      <c r="CN297" s="37"/>
      <c r="CO297" s="37"/>
      <c r="CP297" s="37"/>
      <c r="CQ297" s="37"/>
      <c r="CR297" s="37"/>
      <c r="CS297" s="37"/>
      <c r="CT297" s="37"/>
      <c r="CU297" s="37"/>
      <c r="CV297" s="37"/>
      <c r="CW297" s="37"/>
      <c r="CX297" s="37"/>
      <c r="CY297" s="37"/>
      <c r="CZ297" s="37"/>
      <c r="DA297" s="37"/>
      <c r="DB297" s="37"/>
      <c r="DC297" s="37"/>
      <c r="DD297" s="37"/>
      <c r="DE297" s="37"/>
      <c r="DF297" s="37"/>
      <c r="DG297" s="37"/>
      <c r="DH297" s="37"/>
      <c r="DI297" s="37"/>
      <c r="DJ297" s="37"/>
      <c r="DK297" s="37"/>
      <c r="DL297" s="37"/>
      <c r="DM297" s="37"/>
      <c r="DN297" s="37"/>
      <c r="DO297" s="37"/>
      <c r="DP297" s="37"/>
      <c r="DQ297" s="37"/>
    </row>
    <row r="298" spans="3:121">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c r="AF298" s="37"/>
      <c r="AG298" s="37"/>
      <c r="AH298" s="37"/>
      <c r="AI298" s="37"/>
      <c r="AJ298" s="37"/>
      <c r="AK298" s="37"/>
      <c r="AL298" s="37"/>
      <c r="AM298" s="37"/>
      <c r="AN298" s="37"/>
      <c r="AO298" s="37"/>
      <c r="AP298" s="37"/>
      <c r="AQ298" s="37"/>
      <c r="AR298" s="37"/>
      <c r="AS298" s="37"/>
      <c r="AT298" s="37"/>
      <c r="AU298" s="37"/>
      <c r="AV298" s="37"/>
      <c r="AW298" s="37"/>
      <c r="AX298" s="37"/>
      <c r="AY298" s="37"/>
      <c r="AZ298" s="37"/>
      <c r="BA298" s="37"/>
      <c r="BB298" s="37"/>
      <c r="BC298" s="37"/>
      <c r="BD298" s="37"/>
      <c r="BE298" s="37"/>
      <c r="BF298" s="37"/>
      <c r="BG298" s="37"/>
      <c r="BH298" s="37"/>
      <c r="BI298" s="37"/>
      <c r="BJ298" s="37"/>
      <c r="BK298" s="37"/>
      <c r="BL298" s="37"/>
      <c r="BM298" s="37"/>
      <c r="BN298" s="37"/>
      <c r="BO298" s="37"/>
      <c r="BP298" s="37"/>
      <c r="BQ298" s="37"/>
      <c r="BR298" s="37"/>
      <c r="BS298" s="37"/>
      <c r="BT298" s="37"/>
      <c r="BU298" s="37"/>
      <c r="BV298" s="37"/>
      <c r="BW298" s="37"/>
      <c r="BX298" s="37"/>
      <c r="BY298" s="37"/>
      <c r="BZ298" s="37"/>
      <c r="CA298" s="37"/>
      <c r="CB298" s="37"/>
      <c r="CC298" s="37"/>
      <c r="CD298" s="37"/>
      <c r="CE298" s="37"/>
      <c r="CF298" s="37"/>
      <c r="CG298" s="37"/>
      <c r="CH298" s="37"/>
      <c r="CI298" s="37"/>
      <c r="CJ298" s="37"/>
      <c r="CK298" s="37"/>
      <c r="CL298" s="37"/>
      <c r="CM298" s="37"/>
      <c r="CN298" s="37"/>
      <c r="CO298" s="37"/>
      <c r="CP298" s="37"/>
      <c r="CQ298" s="37"/>
      <c r="CR298" s="37"/>
      <c r="CS298" s="37"/>
      <c r="CT298" s="37"/>
      <c r="CU298" s="37"/>
      <c r="CV298" s="37"/>
      <c r="CW298" s="37"/>
      <c r="CX298" s="37"/>
      <c r="CY298" s="37"/>
      <c r="CZ298" s="37"/>
      <c r="DA298" s="37"/>
      <c r="DB298" s="37"/>
      <c r="DC298" s="37"/>
      <c r="DD298" s="37"/>
      <c r="DE298" s="37"/>
      <c r="DF298" s="37"/>
      <c r="DG298" s="37"/>
      <c r="DH298" s="37"/>
      <c r="DI298" s="37"/>
      <c r="DJ298" s="37"/>
      <c r="DK298" s="37"/>
      <c r="DL298" s="37"/>
      <c r="DM298" s="37"/>
      <c r="DN298" s="37"/>
      <c r="DO298" s="37"/>
      <c r="DP298" s="37"/>
      <c r="DQ298" s="37"/>
    </row>
    <row r="299" spans="3:121">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c r="AF299" s="37"/>
      <c r="AG299" s="37"/>
      <c r="AH299" s="37"/>
      <c r="AI299" s="37"/>
      <c r="AJ299" s="37"/>
      <c r="AK299" s="37"/>
      <c r="AL299" s="37"/>
      <c r="AM299" s="37"/>
      <c r="AN299" s="37"/>
      <c r="AO299" s="37"/>
      <c r="AP299" s="37"/>
      <c r="AQ299" s="37"/>
      <c r="AR299" s="37"/>
      <c r="AS299" s="37"/>
      <c r="AT299" s="37"/>
      <c r="AU299" s="37"/>
      <c r="AV299" s="37"/>
      <c r="AW299" s="37"/>
      <c r="AX299" s="37"/>
      <c r="AY299" s="37"/>
      <c r="AZ299" s="37"/>
      <c r="BA299" s="37"/>
      <c r="BB299" s="37"/>
      <c r="BC299" s="37"/>
      <c r="BD299" s="37"/>
      <c r="BE299" s="37"/>
      <c r="BF299" s="37"/>
      <c r="BG299" s="37"/>
      <c r="BH299" s="37"/>
      <c r="BI299" s="37"/>
      <c r="BJ299" s="37"/>
      <c r="BK299" s="37"/>
      <c r="BL299" s="37"/>
      <c r="BM299" s="37"/>
      <c r="BN299" s="37"/>
      <c r="BO299" s="37"/>
      <c r="BP299" s="37"/>
      <c r="BQ299" s="37"/>
      <c r="BR299" s="37"/>
      <c r="BS299" s="37"/>
      <c r="BT299" s="37"/>
      <c r="BU299" s="37"/>
      <c r="BV299" s="37"/>
      <c r="BW299" s="37"/>
      <c r="BX299" s="37"/>
      <c r="BY299" s="37"/>
      <c r="BZ299" s="37"/>
      <c r="CA299" s="37"/>
      <c r="CB299" s="37"/>
      <c r="CC299" s="37"/>
      <c r="CD299" s="37"/>
      <c r="CE299" s="37"/>
      <c r="CF299" s="37"/>
      <c r="CG299" s="37"/>
      <c r="CH299" s="37"/>
      <c r="CI299" s="37"/>
      <c r="CJ299" s="37"/>
      <c r="CK299" s="37"/>
      <c r="CL299" s="37"/>
      <c r="CM299" s="37"/>
      <c r="CN299" s="37"/>
      <c r="CO299" s="37"/>
      <c r="CP299" s="37"/>
      <c r="CQ299" s="37"/>
      <c r="CR299" s="37"/>
      <c r="CS299" s="37"/>
      <c r="CT299" s="37"/>
      <c r="CU299" s="37"/>
      <c r="CV299" s="37"/>
      <c r="CW299" s="37"/>
      <c r="CX299" s="37"/>
      <c r="CY299" s="37"/>
      <c r="CZ299" s="37"/>
      <c r="DA299" s="37"/>
      <c r="DB299" s="37"/>
      <c r="DC299" s="37"/>
      <c r="DD299" s="37"/>
      <c r="DE299" s="37"/>
      <c r="DF299" s="37"/>
      <c r="DG299" s="37"/>
      <c r="DH299" s="37"/>
      <c r="DI299" s="37"/>
      <c r="DJ299" s="37"/>
      <c r="DK299" s="37"/>
      <c r="DL299" s="37"/>
      <c r="DM299" s="37"/>
      <c r="DN299" s="37"/>
      <c r="DO299" s="37"/>
      <c r="DP299" s="37"/>
      <c r="DQ299" s="37"/>
    </row>
    <row r="300" spans="3:121">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c r="AF300" s="37"/>
      <c r="AG300" s="37"/>
      <c r="AH300" s="37"/>
      <c r="AI300" s="37"/>
      <c r="AJ300" s="37"/>
      <c r="AK300" s="37"/>
      <c r="AL300" s="37"/>
      <c r="AM300" s="37"/>
      <c r="AN300" s="37"/>
      <c r="AO300" s="37"/>
      <c r="AP300" s="37"/>
      <c r="AQ300" s="37"/>
      <c r="AR300" s="37"/>
      <c r="AS300" s="37"/>
      <c r="AT300" s="37"/>
      <c r="AU300" s="37"/>
      <c r="AV300" s="37"/>
      <c r="AW300" s="37"/>
      <c r="AX300" s="37"/>
      <c r="AY300" s="37"/>
      <c r="AZ300" s="37"/>
      <c r="BA300" s="37"/>
      <c r="BB300" s="37"/>
      <c r="BC300" s="37"/>
      <c r="BD300" s="37"/>
      <c r="BE300" s="37"/>
      <c r="BF300" s="37"/>
      <c r="BG300" s="37"/>
      <c r="BH300" s="37"/>
      <c r="BI300" s="37"/>
      <c r="BJ300" s="37"/>
      <c r="BK300" s="37"/>
      <c r="BL300" s="37"/>
      <c r="BM300" s="37"/>
      <c r="BN300" s="37"/>
      <c r="BO300" s="37"/>
      <c r="BP300" s="37"/>
      <c r="BQ300" s="37"/>
      <c r="BR300" s="37"/>
      <c r="BS300" s="37"/>
      <c r="BT300" s="37"/>
      <c r="BU300" s="37"/>
      <c r="BV300" s="37"/>
      <c r="BW300" s="37"/>
      <c r="BX300" s="37"/>
      <c r="BY300" s="37"/>
      <c r="BZ300" s="37"/>
      <c r="CA300" s="37"/>
      <c r="CB300" s="37"/>
      <c r="CC300" s="37"/>
      <c r="CD300" s="37"/>
      <c r="CE300" s="37"/>
      <c r="CF300" s="37"/>
      <c r="CG300" s="37"/>
      <c r="CH300" s="37"/>
      <c r="CI300" s="37"/>
      <c r="CJ300" s="37"/>
      <c r="CK300" s="37"/>
      <c r="CL300" s="37"/>
      <c r="CM300" s="37"/>
      <c r="CN300" s="37"/>
      <c r="CO300" s="37"/>
      <c r="CP300" s="37"/>
      <c r="CQ300" s="37"/>
      <c r="CR300" s="37"/>
      <c r="CS300" s="37"/>
      <c r="CT300" s="37"/>
      <c r="CU300" s="37"/>
      <c r="CV300" s="37"/>
      <c r="CW300" s="37"/>
      <c r="CX300" s="37"/>
      <c r="CY300" s="37"/>
      <c r="CZ300" s="37"/>
      <c r="DA300" s="37"/>
      <c r="DB300" s="37"/>
      <c r="DC300" s="37"/>
      <c r="DD300" s="37"/>
      <c r="DE300" s="37"/>
      <c r="DF300" s="37"/>
      <c r="DG300" s="37"/>
      <c r="DH300" s="37"/>
      <c r="DI300" s="37"/>
      <c r="DJ300" s="37"/>
      <c r="DK300" s="37"/>
      <c r="DL300" s="37"/>
      <c r="DM300" s="37"/>
      <c r="DN300" s="37"/>
      <c r="DO300" s="37"/>
      <c r="DP300" s="37"/>
      <c r="DQ300" s="37"/>
    </row>
    <row r="301" spans="3:121">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c r="AE301" s="37"/>
      <c r="AF301" s="37"/>
      <c r="AG301" s="37"/>
      <c r="AH301" s="37"/>
      <c r="AI301" s="37"/>
      <c r="AJ301" s="37"/>
      <c r="AK301" s="37"/>
      <c r="AL301" s="37"/>
      <c r="AM301" s="37"/>
      <c r="AN301" s="37"/>
      <c r="AO301" s="37"/>
      <c r="AP301" s="37"/>
      <c r="AQ301" s="37"/>
      <c r="AR301" s="37"/>
      <c r="AS301" s="37"/>
      <c r="AT301" s="37"/>
      <c r="AU301" s="37"/>
      <c r="AV301" s="37"/>
      <c r="AW301" s="37"/>
      <c r="AX301" s="37"/>
      <c r="AY301" s="37"/>
      <c r="AZ301" s="37"/>
      <c r="BA301" s="37"/>
      <c r="BB301" s="37"/>
      <c r="BC301" s="37"/>
      <c r="BD301" s="37"/>
      <c r="BE301" s="37"/>
      <c r="BF301" s="37"/>
      <c r="BG301" s="37"/>
      <c r="BH301" s="37"/>
      <c r="BI301" s="37"/>
      <c r="BJ301" s="37"/>
      <c r="BK301" s="37"/>
      <c r="BL301" s="37"/>
      <c r="BM301" s="37"/>
      <c r="BN301" s="37"/>
      <c r="BO301" s="37"/>
      <c r="BP301" s="37"/>
      <c r="BQ301" s="37"/>
      <c r="BR301" s="37"/>
      <c r="BS301" s="37"/>
      <c r="BT301" s="37"/>
      <c r="BU301" s="37"/>
      <c r="BV301" s="37"/>
      <c r="BW301" s="37"/>
      <c r="BX301" s="37"/>
      <c r="BY301" s="37"/>
      <c r="BZ301" s="37"/>
      <c r="CA301" s="37"/>
      <c r="CB301" s="37"/>
      <c r="CC301" s="37"/>
      <c r="CD301" s="37"/>
      <c r="CE301" s="37"/>
      <c r="CF301" s="37"/>
      <c r="CG301" s="37"/>
      <c r="CH301" s="37"/>
      <c r="CI301" s="37"/>
      <c r="CJ301" s="37"/>
      <c r="CK301" s="37"/>
      <c r="CL301" s="37"/>
      <c r="CM301" s="37"/>
      <c r="CN301" s="37"/>
      <c r="CO301" s="37"/>
      <c r="CP301" s="37"/>
      <c r="CQ301" s="37"/>
      <c r="CR301" s="37"/>
      <c r="CS301" s="37"/>
      <c r="CT301" s="37"/>
      <c r="CU301" s="37"/>
      <c r="CV301" s="37"/>
      <c r="CW301" s="37"/>
      <c r="CX301" s="37"/>
      <c r="CY301" s="37"/>
      <c r="CZ301" s="37"/>
      <c r="DA301" s="37"/>
      <c r="DB301" s="37"/>
      <c r="DC301" s="37"/>
      <c r="DD301" s="37"/>
      <c r="DE301" s="37"/>
      <c r="DF301" s="37"/>
      <c r="DG301" s="37"/>
      <c r="DH301" s="37"/>
      <c r="DI301" s="37"/>
      <c r="DJ301" s="37"/>
      <c r="DK301" s="37"/>
      <c r="DL301" s="37"/>
      <c r="DM301" s="37"/>
      <c r="DN301" s="37"/>
      <c r="DO301" s="37"/>
      <c r="DP301" s="37"/>
      <c r="DQ301" s="37"/>
    </row>
    <row r="302" spans="3:121">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c r="AE302" s="37"/>
      <c r="AF302" s="37"/>
      <c r="AG302" s="37"/>
      <c r="AH302" s="37"/>
      <c r="AI302" s="37"/>
      <c r="AJ302" s="37"/>
      <c r="AK302" s="37"/>
      <c r="AL302" s="37"/>
      <c r="AM302" s="37"/>
      <c r="AN302" s="37"/>
      <c r="AO302" s="37"/>
      <c r="AP302" s="37"/>
      <c r="AQ302" s="37"/>
      <c r="AR302" s="37"/>
      <c r="AS302" s="37"/>
      <c r="AT302" s="37"/>
      <c r="AU302" s="37"/>
      <c r="AV302" s="37"/>
      <c r="AW302" s="37"/>
      <c r="AX302" s="37"/>
      <c r="AY302" s="37"/>
      <c r="AZ302" s="37"/>
      <c r="BA302" s="37"/>
      <c r="BB302" s="37"/>
      <c r="BC302" s="37"/>
      <c r="BD302" s="37"/>
      <c r="BE302" s="37"/>
      <c r="BF302" s="37"/>
      <c r="BG302" s="37"/>
      <c r="BH302" s="37"/>
      <c r="BI302" s="37"/>
      <c r="BJ302" s="37"/>
      <c r="BK302" s="37"/>
      <c r="BL302" s="37"/>
      <c r="BM302" s="37"/>
      <c r="BN302" s="37"/>
      <c r="BO302" s="37"/>
      <c r="BP302" s="37"/>
      <c r="BQ302" s="37"/>
      <c r="BR302" s="37"/>
      <c r="BS302" s="37"/>
      <c r="BT302" s="37"/>
      <c r="BU302" s="37"/>
      <c r="BV302" s="37"/>
      <c r="BW302" s="37"/>
      <c r="BX302" s="37"/>
      <c r="BY302" s="37"/>
      <c r="BZ302" s="37"/>
      <c r="CA302" s="37"/>
      <c r="CB302" s="37"/>
      <c r="CC302" s="37"/>
      <c r="CD302" s="37"/>
      <c r="CE302" s="37"/>
      <c r="CF302" s="37"/>
      <c r="CG302" s="37"/>
      <c r="CH302" s="37"/>
      <c r="CI302" s="37"/>
      <c r="CJ302" s="37"/>
      <c r="CK302" s="37"/>
      <c r="CL302" s="37"/>
      <c r="CM302" s="37"/>
      <c r="CN302" s="37"/>
      <c r="CO302" s="37"/>
      <c r="CP302" s="37"/>
      <c r="CQ302" s="37"/>
      <c r="CR302" s="37"/>
      <c r="CS302" s="37"/>
      <c r="CT302" s="37"/>
      <c r="CU302" s="37"/>
      <c r="CV302" s="37"/>
      <c r="CW302" s="37"/>
      <c r="CX302" s="37"/>
      <c r="CY302" s="37"/>
      <c r="CZ302" s="37"/>
      <c r="DA302" s="37"/>
      <c r="DB302" s="37"/>
      <c r="DC302" s="37"/>
      <c r="DD302" s="37"/>
      <c r="DE302" s="37"/>
      <c r="DF302" s="37"/>
      <c r="DG302" s="37"/>
      <c r="DH302" s="37"/>
      <c r="DI302" s="37"/>
      <c r="DJ302" s="37"/>
      <c r="DK302" s="37"/>
      <c r="DL302" s="37"/>
      <c r="DM302" s="37"/>
      <c r="DN302" s="37"/>
      <c r="DO302" s="37"/>
      <c r="DP302" s="37"/>
      <c r="DQ302" s="37"/>
    </row>
    <row r="303" spans="3:121">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c r="AE303" s="37"/>
      <c r="AF303" s="37"/>
      <c r="AG303" s="37"/>
      <c r="AH303" s="37"/>
      <c r="AI303" s="37"/>
      <c r="AJ303" s="37"/>
      <c r="AK303" s="37"/>
      <c r="AL303" s="37"/>
      <c r="AM303" s="37"/>
      <c r="AN303" s="37"/>
      <c r="AO303" s="37"/>
      <c r="AP303" s="37"/>
      <c r="AQ303" s="37"/>
      <c r="AR303" s="37"/>
      <c r="AS303" s="37"/>
      <c r="AT303" s="37"/>
      <c r="AU303" s="37"/>
      <c r="AV303" s="37"/>
      <c r="AW303" s="37"/>
      <c r="AX303" s="37"/>
      <c r="AY303" s="37"/>
      <c r="AZ303" s="37"/>
      <c r="BA303" s="37"/>
      <c r="BB303" s="37"/>
      <c r="BC303" s="37"/>
      <c r="BD303" s="37"/>
      <c r="BE303" s="37"/>
      <c r="BF303" s="37"/>
      <c r="BG303" s="37"/>
      <c r="BH303" s="37"/>
      <c r="BI303" s="37"/>
      <c r="BJ303" s="37"/>
      <c r="BK303" s="37"/>
      <c r="BL303" s="37"/>
      <c r="BM303" s="37"/>
      <c r="BN303" s="37"/>
      <c r="BO303" s="37"/>
      <c r="BP303" s="37"/>
      <c r="BQ303" s="37"/>
      <c r="BR303" s="37"/>
      <c r="BS303" s="37"/>
      <c r="BT303" s="37"/>
      <c r="BU303" s="37"/>
      <c r="BV303" s="37"/>
      <c r="BW303" s="37"/>
      <c r="BX303" s="37"/>
      <c r="BY303" s="37"/>
      <c r="BZ303" s="37"/>
      <c r="CA303" s="37"/>
      <c r="CB303" s="37"/>
      <c r="CC303" s="37"/>
      <c r="CD303" s="37"/>
      <c r="CE303" s="37"/>
      <c r="CF303" s="37"/>
      <c r="CG303" s="37"/>
      <c r="CH303" s="37"/>
      <c r="CI303" s="37"/>
      <c r="CJ303" s="37"/>
      <c r="CK303" s="37"/>
      <c r="CL303" s="37"/>
      <c r="CM303" s="37"/>
      <c r="CN303" s="37"/>
      <c r="CO303" s="37"/>
      <c r="CP303" s="37"/>
      <c r="CQ303" s="37"/>
      <c r="CR303" s="37"/>
      <c r="CS303" s="37"/>
      <c r="CT303" s="37"/>
      <c r="CU303" s="37"/>
      <c r="CV303" s="37"/>
      <c r="CW303" s="37"/>
      <c r="CX303" s="37"/>
      <c r="CY303" s="37"/>
      <c r="CZ303" s="37"/>
      <c r="DA303" s="37"/>
      <c r="DB303" s="37"/>
      <c r="DC303" s="37"/>
      <c r="DD303" s="37"/>
      <c r="DE303" s="37"/>
      <c r="DF303" s="37"/>
      <c r="DG303" s="37"/>
      <c r="DH303" s="37"/>
      <c r="DI303" s="37"/>
      <c r="DJ303" s="37"/>
      <c r="DK303" s="37"/>
      <c r="DL303" s="37"/>
      <c r="DM303" s="37"/>
      <c r="DN303" s="37"/>
      <c r="DO303" s="37"/>
      <c r="DP303" s="37"/>
      <c r="DQ303" s="37"/>
    </row>
    <row r="304" spans="3:121">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c r="AE304" s="37"/>
      <c r="AF304" s="37"/>
      <c r="AG304" s="37"/>
      <c r="AH304" s="37"/>
      <c r="AI304" s="37"/>
      <c r="AJ304" s="37"/>
      <c r="AK304" s="37"/>
      <c r="AL304" s="37"/>
      <c r="AM304" s="37"/>
      <c r="AN304" s="37"/>
      <c r="AO304" s="37"/>
      <c r="AP304" s="37"/>
      <c r="AQ304" s="37"/>
      <c r="AR304" s="37"/>
      <c r="AS304" s="37"/>
      <c r="AT304" s="37"/>
      <c r="AU304" s="37"/>
      <c r="AV304" s="37"/>
      <c r="AW304" s="37"/>
      <c r="AX304" s="37"/>
      <c r="AY304" s="37"/>
      <c r="AZ304" s="37"/>
      <c r="BA304" s="37"/>
      <c r="BB304" s="37"/>
      <c r="BC304" s="37"/>
      <c r="BD304" s="37"/>
      <c r="BE304" s="37"/>
      <c r="BF304" s="37"/>
      <c r="BG304" s="37"/>
      <c r="BH304" s="37"/>
      <c r="BI304" s="37"/>
      <c r="BJ304" s="37"/>
      <c r="BK304" s="37"/>
      <c r="BL304" s="37"/>
      <c r="BM304" s="37"/>
      <c r="BN304" s="37"/>
      <c r="BO304" s="37"/>
      <c r="BP304" s="37"/>
      <c r="BQ304" s="37"/>
      <c r="BR304" s="37"/>
      <c r="BS304" s="37"/>
      <c r="BT304" s="37"/>
      <c r="BU304" s="37"/>
      <c r="BV304" s="37"/>
      <c r="BW304" s="37"/>
      <c r="BX304" s="37"/>
      <c r="BY304" s="37"/>
      <c r="BZ304" s="37"/>
      <c r="CA304" s="37"/>
      <c r="CB304" s="37"/>
      <c r="CC304" s="37"/>
      <c r="CD304" s="37"/>
      <c r="CE304" s="37"/>
      <c r="CF304" s="37"/>
      <c r="CG304" s="37"/>
      <c r="CH304" s="37"/>
      <c r="CI304" s="37"/>
      <c r="CJ304" s="37"/>
      <c r="CK304" s="37"/>
      <c r="CL304" s="37"/>
      <c r="CM304" s="37"/>
      <c r="CN304" s="37"/>
      <c r="CO304" s="37"/>
      <c r="CP304" s="37"/>
      <c r="CQ304" s="37"/>
      <c r="CR304" s="37"/>
      <c r="CS304" s="37"/>
      <c r="CT304" s="37"/>
      <c r="CU304" s="37"/>
      <c r="CV304" s="37"/>
      <c r="CW304" s="37"/>
      <c r="CX304" s="37"/>
      <c r="CY304" s="37"/>
      <c r="CZ304" s="37"/>
      <c r="DA304" s="37"/>
      <c r="DB304" s="37"/>
      <c r="DC304" s="37"/>
      <c r="DD304" s="37"/>
      <c r="DE304" s="37"/>
      <c r="DF304" s="37"/>
      <c r="DG304" s="37"/>
      <c r="DH304" s="37"/>
      <c r="DI304" s="37"/>
      <c r="DJ304" s="37"/>
      <c r="DK304" s="37"/>
      <c r="DL304" s="37"/>
      <c r="DM304" s="37"/>
      <c r="DN304" s="37"/>
      <c r="DO304" s="37"/>
      <c r="DP304" s="37"/>
      <c r="DQ304" s="37"/>
    </row>
    <row r="305" spans="8:121">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c r="AE305" s="37"/>
      <c r="AF305" s="37"/>
      <c r="AG305" s="37"/>
      <c r="AH305" s="37"/>
      <c r="AI305" s="37"/>
      <c r="AJ305" s="37"/>
      <c r="AK305" s="37"/>
      <c r="AL305" s="37"/>
      <c r="AM305" s="37"/>
      <c r="AN305" s="37"/>
      <c r="AO305" s="37"/>
      <c r="AP305" s="37"/>
      <c r="AQ305" s="37"/>
      <c r="AR305" s="37"/>
      <c r="AS305" s="37"/>
      <c r="AT305" s="37"/>
      <c r="AU305" s="37"/>
      <c r="AV305" s="37"/>
      <c r="AW305" s="37"/>
      <c r="AX305" s="37"/>
      <c r="AY305" s="37"/>
      <c r="AZ305" s="37"/>
      <c r="BA305" s="37"/>
      <c r="BB305" s="37"/>
      <c r="BC305" s="37"/>
      <c r="BD305" s="37"/>
      <c r="BE305" s="37"/>
      <c r="BF305" s="37"/>
      <c r="BG305" s="37"/>
      <c r="BH305" s="37"/>
      <c r="BI305" s="37"/>
      <c r="BJ305" s="37"/>
      <c r="BK305" s="37"/>
      <c r="BL305" s="37"/>
      <c r="BM305" s="37"/>
      <c r="BN305" s="37"/>
      <c r="BO305" s="37"/>
      <c r="BP305" s="37"/>
      <c r="BQ305" s="37"/>
      <c r="BR305" s="37"/>
      <c r="BS305" s="37"/>
      <c r="BT305" s="37"/>
      <c r="BU305" s="37"/>
      <c r="BV305" s="37"/>
      <c r="BW305" s="37"/>
      <c r="BX305" s="37"/>
      <c r="BY305" s="37"/>
      <c r="BZ305" s="37"/>
      <c r="CA305" s="37"/>
      <c r="CB305" s="37"/>
      <c r="CC305" s="37"/>
      <c r="CD305" s="37"/>
      <c r="CE305" s="37"/>
      <c r="CF305" s="37"/>
      <c r="CG305" s="37"/>
      <c r="CH305" s="37"/>
      <c r="CI305" s="37"/>
      <c r="CJ305" s="37"/>
      <c r="CK305" s="37"/>
      <c r="CL305" s="37"/>
      <c r="CM305" s="37"/>
      <c r="CN305" s="37"/>
      <c r="CO305" s="37"/>
      <c r="CP305" s="37"/>
      <c r="CQ305" s="37"/>
      <c r="CR305" s="37"/>
      <c r="CS305" s="37"/>
      <c r="CT305" s="37"/>
      <c r="CU305" s="37"/>
      <c r="CV305" s="37"/>
      <c r="CW305" s="37"/>
      <c r="CX305" s="37"/>
      <c r="CY305" s="37"/>
      <c r="CZ305" s="37"/>
      <c r="DA305" s="37"/>
      <c r="DB305" s="37"/>
      <c r="DC305" s="37"/>
      <c r="DD305" s="37"/>
      <c r="DE305" s="37"/>
      <c r="DF305" s="37"/>
      <c r="DG305" s="37"/>
      <c r="DH305" s="37"/>
      <c r="DI305" s="37"/>
      <c r="DJ305" s="37"/>
      <c r="DK305" s="37"/>
      <c r="DL305" s="37"/>
      <c r="DM305" s="37"/>
      <c r="DN305" s="37"/>
      <c r="DO305" s="37"/>
      <c r="DP305" s="37"/>
      <c r="DQ305" s="37"/>
    </row>
    <row r="306" spans="8:121">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c r="AE306" s="37"/>
      <c r="AF306" s="37"/>
      <c r="AG306" s="37"/>
      <c r="AH306" s="37"/>
      <c r="AI306" s="37"/>
      <c r="AJ306" s="37"/>
      <c r="AK306" s="37"/>
      <c r="AL306" s="37"/>
      <c r="AM306" s="37"/>
      <c r="AN306" s="37"/>
      <c r="AO306" s="37"/>
      <c r="AP306" s="37"/>
      <c r="AQ306" s="37"/>
      <c r="AR306" s="37"/>
      <c r="AS306" s="37"/>
      <c r="AT306" s="37"/>
      <c r="AU306" s="37"/>
      <c r="AV306" s="37"/>
      <c r="AW306" s="37"/>
      <c r="AX306" s="37"/>
      <c r="AY306" s="37"/>
      <c r="AZ306" s="37"/>
      <c r="BA306" s="37"/>
      <c r="BB306" s="37"/>
      <c r="BC306" s="37"/>
      <c r="BD306" s="37"/>
      <c r="BE306" s="37"/>
      <c r="BF306" s="37"/>
      <c r="BG306" s="37"/>
      <c r="BH306" s="37"/>
      <c r="BI306" s="37"/>
      <c r="BJ306" s="37"/>
      <c r="BK306" s="37"/>
      <c r="BL306" s="37"/>
      <c r="BM306" s="37"/>
      <c r="BN306" s="37"/>
      <c r="BO306" s="37"/>
      <c r="BP306" s="37"/>
      <c r="BQ306" s="37"/>
      <c r="BR306" s="37"/>
      <c r="BS306" s="37"/>
      <c r="BT306" s="37"/>
      <c r="BU306" s="37"/>
      <c r="BV306" s="37"/>
      <c r="BW306" s="37"/>
      <c r="BX306" s="37"/>
      <c r="BY306" s="37"/>
      <c r="BZ306" s="37"/>
      <c r="CA306" s="37"/>
      <c r="CB306" s="37"/>
      <c r="CC306" s="37"/>
      <c r="CD306" s="37"/>
      <c r="CE306" s="37"/>
      <c r="CF306" s="37"/>
      <c r="CG306" s="37"/>
      <c r="CH306" s="37"/>
      <c r="CI306" s="37"/>
      <c r="CJ306" s="37"/>
      <c r="CK306" s="37"/>
      <c r="CL306" s="37"/>
      <c r="CM306" s="37"/>
      <c r="CN306" s="37"/>
      <c r="CO306" s="37"/>
      <c r="CP306" s="37"/>
      <c r="CQ306" s="37"/>
      <c r="CR306" s="37"/>
      <c r="CS306" s="37"/>
      <c r="CT306" s="37"/>
      <c r="CU306" s="37"/>
      <c r="CV306" s="37"/>
      <c r="CW306" s="37"/>
      <c r="CX306" s="37"/>
      <c r="CY306" s="37"/>
      <c r="CZ306" s="37"/>
      <c r="DA306" s="37"/>
      <c r="DB306" s="37"/>
      <c r="DC306" s="37"/>
      <c r="DD306" s="37"/>
      <c r="DE306" s="37"/>
      <c r="DF306" s="37"/>
      <c r="DG306" s="37"/>
      <c r="DH306" s="37"/>
      <c r="DI306" s="37"/>
      <c r="DJ306" s="37"/>
      <c r="DK306" s="37"/>
      <c r="DL306" s="37"/>
      <c r="DM306" s="37"/>
      <c r="DN306" s="37"/>
      <c r="DO306" s="37"/>
      <c r="DP306" s="37"/>
      <c r="DQ306" s="37"/>
    </row>
    <row r="307" spans="8:121">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c r="AE307" s="37"/>
      <c r="AF307" s="37"/>
      <c r="AG307" s="37"/>
      <c r="AH307" s="37"/>
      <c r="AI307" s="37"/>
      <c r="AJ307" s="37"/>
      <c r="AK307" s="37"/>
      <c r="AL307" s="37"/>
      <c r="AM307" s="37"/>
      <c r="AN307" s="37"/>
      <c r="AO307" s="37"/>
      <c r="AP307" s="37"/>
      <c r="AQ307" s="37"/>
      <c r="AR307" s="37"/>
      <c r="AS307" s="37"/>
      <c r="AT307" s="37"/>
      <c r="AU307" s="37"/>
      <c r="AV307" s="37"/>
      <c r="AW307" s="37"/>
      <c r="AX307" s="37"/>
      <c r="AY307" s="37"/>
      <c r="AZ307" s="37"/>
      <c r="BA307" s="37"/>
      <c r="BB307" s="37"/>
      <c r="BC307" s="37"/>
      <c r="BD307" s="37"/>
      <c r="BE307" s="37"/>
      <c r="BF307" s="37"/>
      <c r="BG307" s="37"/>
      <c r="BH307" s="37"/>
      <c r="BI307" s="37"/>
      <c r="BJ307" s="37"/>
      <c r="BK307" s="37"/>
      <c r="BL307" s="37"/>
      <c r="BM307" s="37"/>
      <c r="BN307" s="37"/>
      <c r="BO307" s="37"/>
      <c r="BP307" s="37"/>
      <c r="BQ307" s="37"/>
      <c r="BR307" s="37"/>
      <c r="BS307" s="37"/>
      <c r="BT307" s="37"/>
      <c r="BU307" s="37"/>
      <c r="BV307" s="37"/>
      <c r="BW307" s="37"/>
      <c r="BX307" s="37"/>
      <c r="BY307" s="37"/>
      <c r="BZ307" s="37"/>
      <c r="CA307" s="37"/>
      <c r="CB307" s="37"/>
      <c r="CC307" s="37"/>
      <c r="CD307" s="37"/>
      <c r="CE307" s="37"/>
      <c r="CF307" s="37"/>
      <c r="CG307" s="37"/>
      <c r="CH307" s="37"/>
      <c r="CI307" s="37"/>
      <c r="CJ307" s="37"/>
      <c r="CK307" s="37"/>
      <c r="CL307" s="37"/>
      <c r="CM307" s="37"/>
      <c r="CN307" s="37"/>
      <c r="CO307" s="37"/>
      <c r="CP307" s="37"/>
      <c r="CQ307" s="37"/>
      <c r="CR307" s="37"/>
      <c r="CS307" s="37"/>
      <c r="CT307" s="37"/>
      <c r="CU307" s="37"/>
      <c r="CV307" s="37"/>
      <c r="CW307" s="37"/>
      <c r="CX307" s="37"/>
      <c r="CY307" s="37"/>
      <c r="CZ307" s="37"/>
      <c r="DA307" s="37"/>
      <c r="DB307" s="37"/>
      <c r="DC307" s="37"/>
      <c r="DD307" s="37"/>
      <c r="DE307" s="37"/>
      <c r="DF307" s="37"/>
      <c r="DG307" s="37"/>
      <c r="DH307" s="37"/>
      <c r="DI307" s="37"/>
      <c r="DJ307" s="37"/>
      <c r="DK307" s="37"/>
      <c r="DL307" s="37"/>
      <c r="DM307" s="37"/>
      <c r="DN307" s="37"/>
      <c r="DO307" s="37"/>
      <c r="DP307" s="37"/>
      <c r="DQ307" s="37"/>
    </row>
    <row r="308" spans="8:121">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c r="AE308" s="37"/>
      <c r="AF308" s="37"/>
      <c r="AG308" s="37"/>
      <c r="AH308" s="37"/>
      <c r="AI308" s="37"/>
      <c r="AJ308" s="37"/>
      <c r="AK308" s="37"/>
      <c r="AL308" s="37"/>
      <c r="AM308" s="37"/>
      <c r="AN308" s="37"/>
      <c r="AO308" s="37"/>
      <c r="AP308" s="37"/>
      <c r="AQ308" s="37"/>
      <c r="AR308" s="37"/>
      <c r="AS308" s="37"/>
      <c r="AT308" s="37"/>
      <c r="AU308" s="37"/>
      <c r="AV308" s="37"/>
      <c r="AW308" s="37"/>
      <c r="AX308" s="37"/>
      <c r="AY308" s="37"/>
      <c r="AZ308" s="37"/>
      <c r="BA308" s="37"/>
      <c r="BB308" s="37"/>
      <c r="BC308" s="37"/>
      <c r="BD308" s="37"/>
      <c r="BE308" s="37"/>
      <c r="BF308" s="37"/>
      <c r="BG308" s="37"/>
      <c r="BH308" s="37"/>
      <c r="BI308" s="37"/>
      <c r="BJ308" s="37"/>
      <c r="BK308" s="37"/>
      <c r="BL308" s="37"/>
      <c r="BM308" s="37"/>
      <c r="BN308" s="37"/>
      <c r="BO308" s="37"/>
      <c r="BP308" s="37"/>
      <c r="BQ308" s="37"/>
      <c r="BR308" s="37"/>
      <c r="BS308" s="37"/>
      <c r="BT308" s="37"/>
      <c r="BU308" s="37"/>
      <c r="BV308" s="37"/>
      <c r="BW308" s="37"/>
      <c r="BX308" s="37"/>
      <c r="BY308" s="37"/>
      <c r="BZ308" s="37"/>
      <c r="CA308" s="37"/>
      <c r="CB308" s="37"/>
      <c r="CC308" s="37"/>
      <c r="CD308" s="37"/>
      <c r="CE308" s="37"/>
      <c r="CF308" s="37"/>
      <c r="CG308" s="37"/>
      <c r="CH308" s="37"/>
      <c r="CI308" s="37"/>
      <c r="CJ308" s="37"/>
      <c r="CK308" s="37"/>
      <c r="CL308" s="37"/>
      <c r="CM308" s="37"/>
      <c r="CN308" s="37"/>
      <c r="CO308" s="37"/>
      <c r="CP308" s="37"/>
      <c r="CQ308" s="37"/>
      <c r="CR308" s="37"/>
      <c r="CS308" s="37"/>
      <c r="CT308" s="37"/>
      <c r="CU308" s="37"/>
      <c r="CV308" s="37"/>
      <c r="CW308" s="37"/>
      <c r="CX308" s="37"/>
      <c r="CY308" s="37"/>
      <c r="CZ308" s="37"/>
      <c r="DA308" s="37"/>
      <c r="DB308" s="37"/>
      <c r="DC308" s="37"/>
      <c r="DD308" s="37"/>
      <c r="DE308" s="37"/>
      <c r="DF308" s="37"/>
      <c r="DG308" s="37"/>
      <c r="DH308" s="37"/>
      <c r="DI308" s="37"/>
      <c r="DJ308" s="37"/>
      <c r="DK308" s="37"/>
      <c r="DL308" s="37"/>
      <c r="DM308" s="37"/>
      <c r="DN308" s="37"/>
      <c r="DO308" s="37"/>
      <c r="DP308" s="37"/>
      <c r="DQ308" s="37"/>
    </row>
    <row r="309" spans="8:121">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c r="AE309" s="37"/>
      <c r="AF309" s="37"/>
      <c r="AG309" s="37"/>
      <c r="AH309" s="37"/>
      <c r="AI309" s="37"/>
      <c r="AJ309" s="37"/>
      <c r="AK309" s="37"/>
      <c r="AL309" s="37"/>
      <c r="AM309" s="37"/>
      <c r="AN309" s="37"/>
      <c r="AO309" s="37"/>
      <c r="AP309" s="37"/>
      <c r="AQ309" s="37"/>
      <c r="AR309" s="37"/>
      <c r="AS309" s="37"/>
      <c r="AT309" s="37"/>
      <c r="AU309" s="37"/>
      <c r="AV309" s="37"/>
      <c r="AW309" s="37"/>
      <c r="AX309" s="37"/>
      <c r="AY309" s="37"/>
      <c r="AZ309" s="37"/>
      <c r="BA309" s="37"/>
      <c r="BB309" s="37"/>
      <c r="BC309" s="37"/>
      <c r="BD309" s="37"/>
      <c r="BE309" s="37"/>
      <c r="BF309" s="37"/>
      <c r="BG309" s="37"/>
      <c r="BH309" s="37"/>
      <c r="BI309" s="37"/>
      <c r="BJ309" s="37"/>
      <c r="BK309" s="37"/>
      <c r="BL309" s="37"/>
      <c r="BM309" s="37"/>
      <c r="BN309" s="37"/>
      <c r="BO309" s="37"/>
      <c r="BP309" s="37"/>
      <c r="BQ309" s="37"/>
      <c r="BR309" s="37"/>
      <c r="BS309" s="37"/>
      <c r="BT309" s="37"/>
      <c r="BU309" s="37"/>
      <c r="BV309" s="37"/>
      <c r="BW309" s="37"/>
      <c r="BX309" s="37"/>
      <c r="BY309" s="37"/>
      <c r="BZ309" s="37"/>
      <c r="CA309" s="37"/>
      <c r="CB309" s="37"/>
      <c r="CC309" s="37"/>
      <c r="CD309" s="37"/>
      <c r="CE309" s="37"/>
      <c r="CF309" s="37"/>
      <c r="CG309" s="37"/>
      <c r="CH309" s="37"/>
      <c r="CI309" s="37"/>
      <c r="CJ309" s="37"/>
      <c r="CK309" s="37"/>
      <c r="CL309" s="37"/>
      <c r="CM309" s="37"/>
      <c r="CN309" s="37"/>
      <c r="CO309" s="37"/>
      <c r="CP309" s="37"/>
      <c r="CQ309" s="37"/>
      <c r="CR309" s="37"/>
      <c r="CS309" s="37"/>
      <c r="CT309" s="37"/>
      <c r="CU309" s="37"/>
      <c r="CV309" s="37"/>
      <c r="CW309" s="37"/>
      <c r="CX309" s="37"/>
      <c r="CY309" s="37"/>
      <c r="CZ309" s="37"/>
      <c r="DA309" s="37"/>
      <c r="DB309" s="37"/>
      <c r="DC309" s="37"/>
      <c r="DD309" s="37"/>
      <c r="DE309" s="37"/>
      <c r="DF309" s="37"/>
      <c r="DG309" s="37"/>
      <c r="DH309" s="37"/>
      <c r="DI309" s="37"/>
      <c r="DJ309" s="37"/>
      <c r="DK309" s="37"/>
      <c r="DL309" s="37"/>
      <c r="DM309" s="37"/>
      <c r="DN309" s="37"/>
      <c r="DO309" s="37"/>
      <c r="DP309" s="37"/>
      <c r="DQ309" s="37"/>
    </row>
    <row r="310" spans="8:121">
      <c r="BJ310" s="37"/>
      <c r="BK310" s="37"/>
      <c r="BL310" s="37"/>
      <c r="BM310" s="37"/>
      <c r="BN310" s="37"/>
      <c r="BO310" s="37"/>
      <c r="BP310" s="37"/>
      <c r="BQ310" s="37"/>
      <c r="BR310" s="37"/>
      <c r="BS310" s="37"/>
      <c r="BT310" s="37"/>
      <c r="BU310" s="37"/>
      <c r="BV310" s="37"/>
      <c r="BW310" s="37"/>
      <c r="BX310" s="37"/>
      <c r="BY310" s="37"/>
      <c r="BZ310" s="37"/>
      <c r="CA310" s="37"/>
      <c r="CB310" s="37"/>
      <c r="CC310" s="37"/>
      <c r="CD310" s="37"/>
      <c r="CE310" s="37"/>
      <c r="CF310" s="37"/>
      <c r="CG310" s="37"/>
      <c r="CH310" s="37"/>
      <c r="CI310" s="37"/>
      <c r="CJ310" s="37"/>
      <c r="CK310" s="37"/>
      <c r="CL310" s="37"/>
      <c r="CM310" s="37"/>
      <c r="CN310" s="37"/>
      <c r="CO310" s="37"/>
      <c r="CP310" s="37"/>
      <c r="CQ310" s="37"/>
      <c r="CR310" s="37"/>
      <c r="CS310" s="37"/>
      <c r="CT310" s="37"/>
      <c r="CU310" s="37"/>
      <c r="CV310" s="37"/>
      <c r="CW310" s="37"/>
      <c r="CX310" s="37"/>
      <c r="CY310" s="37"/>
      <c r="CZ310" s="37"/>
      <c r="DA310" s="37"/>
      <c r="DB310" s="37"/>
      <c r="DC310" s="37"/>
      <c r="DD310" s="37"/>
      <c r="DE310" s="37"/>
      <c r="DF310" s="37"/>
      <c r="DG310" s="37"/>
      <c r="DH310" s="37"/>
      <c r="DI310" s="37"/>
      <c r="DJ310" s="37"/>
      <c r="DK310" s="37"/>
      <c r="DL310" s="37"/>
      <c r="DM310" s="37"/>
      <c r="DN310" s="37"/>
      <c r="DO310" s="37"/>
      <c r="DP310" s="37"/>
      <c r="DQ310" s="37"/>
    </row>
    <row r="311" spans="8:121">
      <c r="BJ311" s="37"/>
      <c r="BK311" s="37"/>
      <c r="BL311" s="37"/>
      <c r="BM311" s="37"/>
      <c r="BN311" s="37"/>
      <c r="BO311" s="37"/>
      <c r="BP311" s="37"/>
      <c r="BQ311" s="37"/>
      <c r="BR311" s="37"/>
      <c r="BS311" s="37"/>
      <c r="BT311" s="37"/>
      <c r="BU311" s="37"/>
      <c r="BV311" s="37"/>
      <c r="BW311" s="37"/>
      <c r="BX311" s="37"/>
      <c r="BY311" s="37"/>
      <c r="BZ311" s="37"/>
      <c r="CA311" s="37"/>
      <c r="CB311" s="37"/>
      <c r="CC311" s="37"/>
      <c r="CD311" s="37"/>
      <c r="CE311" s="37"/>
      <c r="CF311" s="37"/>
      <c r="CG311" s="37"/>
      <c r="CH311" s="37"/>
      <c r="CI311" s="37"/>
      <c r="CJ311" s="37"/>
      <c r="CK311" s="37"/>
      <c r="CL311" s="37"/>
      <c r="CM311" s="37"/>
      <c r="CN311" s="37"/>
      <c r="CO311" s="37"/>
      <c r="CP311" s="37"/>
      <c r="CQ311" s="37"/>
      <c r="CR311" s="37"/>
      <c r="CS311" s="37"/>
      <c r="CT311" s="37"/>
      <c r="CU311" s="37"/>
      <c r="CV311" s="37"/>
      <c r="CW311" s="37"/>
      <c r="CX311" s="37"/>
      <c r="CY311" s="37"/>
      <c r="CZ311" s="37"/>
      <c r="DA311" s="37"/>
      <c r="DB311" s="37"/>
      <c r="DC311" s="37"/>
      <c r="DD311" s="37"/>
      <c r="DE311" s="37"/>
      <c r="DF311" s="37"/>
      <c r="DG311" s="37"/>
      <c r="DH311" s="37"/>
      <c r="DI311" s="37"/>
      <c r="DJ311" s="37"/>
      <c r="DK311" s="37"/>
      <c r="DL311" s="37"/>
      <c r="DM311" s="37"/>
      <c r="DN311" s="37"/>
      <c r="DO311" s="37"/>
      <c r="DP311" s="37"/>
      <c r="DQ311" s="37"/>
    </row>
    <row r="312" spans="8:121">
      <c r="BJ312" s="37"/>
      <c r="BK312" s="37"/>
      <c r="BL312" s="37"/>
      <c r="BM312" s="37"/>
      <c r="BN312" s="37"/>
      <c r="BO312" s="37"/>
      <c r="BP312" s="37"/>
      <c r="BQ312" s="37"/>
      <c r="BR312" s="37"/>
      <c r="BS312" s="37"/>
      <c r="BT312" s="37"/>
      <c r="BU312" s="37"/>
      <c r="BV312" s="37"/>
      <c r="BW312" s="37"/>
      <c r="BX312" s="37"/>
      <c r="BY312" s="37"/>
      <c r="BZ312" s="37"/>
      <c r="CA312" s="37"/>
      <c r="CB312" s="37"/>
      <c r="CC312" s="37"/>
      <c r="CD312" s="37"/>
      <c r="CE312" s="37"/>
      <c r="CF312" s="37"/>
      <c r="CG312" s="37"/>
      <c r="CH312" s="37"/>
      <c r="CI312" s="37"/>
      <c r="CJ312" s="37"/>
      <c r="CK312" s="37"/>
      <c r="CL312" s="37"/>
      <c r="CM312" s="37"/>
      <c r="CN312" s="37"/>
      <c r="CO312" s="37"/>
      <c r="CP312" s="37"/>
      <c r="CQ312" s="37"/>
      <c r="CR312" s="37"/>
      <c r="CS312" s="37"/>
      <c r="CT312" s="37"/>
      <c r="CU312" s="37"/>
      <c r="CV312" s="37"/>
      <c r="CW312" s="37"/>
      <c r="CX312" s="37"/>
      <c r="CY312" s="37"/>
      <c r="CZ312" s="37"/>
      <c r="DA312" s="37"/>
      <c r="DB312" s="37"/>
      <c r="DC312" s="37"/>
      <c r="DD312" s="37"/>
      <c r="DE312" s="37"/>
      <c r="DF312" s="37"/>
      <c r="DG312" s="37"/>
      <c r="DH312" s="37"/>
      <c r="DI312" s="37"/>
      <c r="DJ312" s="37"/>
      <c r="DK312" s="37"/>
      <c r="DL312" s="37"/>
      <c r="DM312" s="37"/>
      <c r="DN312" s="37"/>
      <c r="DO312" s="37"/>
      <c r="DP312" s="37"/>
      <c r="DQ312" s="37"/>
    </row>
    <row r="313" spans="8:121">
      <c r="BJ313" s="37"/>
      <c r="BK313" s="37"/>
      <c r="BL313" s="37"/>
      <c r="BM313" s="37"/>
      <c r="BN313" s="37"/>
      <c r="BO313" s="37"/>
      <c r="BP313" s="37"/>
      <c r="BQ313" s="37"/>
      <c r="BR313" s="37"/>
      <c r="BS313" s="37"/>
      <c r="BT313" s="37"/>
      <c r="BU313" s="37"/>
      <c r="BV313" s="37"/>
      <c r="BW313" s="37"/>
      <c r="BX313" s="37"/>
      <c r="BY313" s="37"/>
      <c r="BZ313" s="37"/>
      <c r="CA313" s="37"/>
      <c r="CB313" s="37"/>
      <c r="CC313" s="37"/>
      <c r="CD313" s="37"/>
      <c r="CE313" s="37"/>
      <c r="CF313" s="37"/>
      <c r="CG313" s="37"/>
      <c r="CH313" s="37"/>
      <c r="CI313" s="37"/>
      <c r="CJ313" s="37"/>
      <c r="CK313" s="37"/>
      <c r="CL313" s="37"/>
      <c r="CM313" s="37"/>
      <c r="CN313" s="37"/>
      <c r="CO313" s="37"/>
      <c r="CP313" s="37"/>
      <c r="CQ313" s="37"/>
      <c r="CR313" s="37"/>
      <c r="CS313" s="37"/>
      <c r="CT313" s="37"/>
      <c r="CU313" s="37"/>
      <c r="CV313" s="37"/>
      <c r="CW313" s="37"/>
      <c r="CX313" s="37"/>
      <c r="CY313" s="37"/>
      <c r="CZ313" s="37"/>
      <c r="DA313" s="37"/>
      <c r="DB313" s="37"/>
      <c r="DC313" s="37"/>
      <c r="DD313" s="37"/>
      <c r="DE313" s="37"/>
      <c r="DF313" s="37"/>
      <c r="DG313" s="37"/>
      <c r="DH313" s="37"/>
      <c r="DI313" s="37"/>
      <c r="DJ313" s="37"/>
      <c r="DK313" s="37"/>
      <c r="DL313" s="37"/>
      <c r="DM313" s="37"/>
      <c r="DN313" s="37"/>
      <c r="DO313" s="37"/>
      <c r="DP313" s="37"/>
      <c r="DQ313" s="37"/>
    </row>
    <row r="314" spans="8:121">
      <c r="BJ314" s="37"/>
      <c r="BK314" s="37"/>
      <c r="BL314" s="37"/>
      <c r="BM314" s="37"/>
      <c r="BN314" s="37"/>
      <c r="BO314" s="37"/>
      <c r="BP314" s="37"/>
      <c r="BQ314" s="37"/>
      <c r="BR314" s="37"/>
      <c r="BS314" s="37"/>
      <c r="BT314" s="37"/>
      <c r="BU314" s="37"/>
      <c r="BV314" s="37"/>
      <c r="BW314" s="37"/>
      <c r="BX314" s="37"/>
      <c r="BY314" s="37"/>
      <c r="BZ314" s="37"/>
      <c r="CA314" s="37"/>
      <c r="CB314" s="37"/>
      <c r="CC314" s="37"/>
      <c r="CD314" s="37"/>
      <c r="CE314" s="37"/>
      <c r="CF314" s="37"/>
      <c r="CG314" s="37"/>
      <c r="CH314" s="37"/>
      <c r="CI314" s="37"/>
      <c r="CJ314" s="37"/>
      <c r="CK314" s="37"/>
      <c r="CL314" s="37"/>
      <c r="CM314" s="37"/>
      <c r="CN314" s="37"/>
      <c r="CO314" s="37"/>
      <c r="CP314" s="37"/>
      <c r="CQ314" s="37"/>
      <c r="CR314" s="37"/>
      <c r="CS314" s="37"/>
      <c r="CT314" s="37"/>
      <c r="CU314" s="37"/>
      <c r="CV314" s="37"/>
      <c r="CW314" s="37"/>
      <c r="CX314" s="37"/>
      <c r="CY314" s="37"/>
      <c r="CZ314" s="37"/>
      <c r="DA314" s="37"/>
      <c r="DB314" s="37"/>
      <c r="DC314" s="37"/>
      <c r="DD314" s="37"/>
      <c r="DE314" s="37"/>
      <c r="DF314" s="37"/>
      <c r="DG314" s="37"/>
      <c r="DH314" s="37"/>
      <c r="DI314" s="37"/>
      <c r="DJ314" s="37"/>
      <c r="DK314" s="37"/>
      <c r="DL314" s="37"/>
      <c r="DM314" s="37"/>
      <c r="DN314" s="37"/>
      <c r="DO314" s="37"/>
      <c r="DP314" s="37"/>
      <c r="DQ314" s="37"/>
    </row>
    <row r="315" spans="8:121">
      <c r="BJ315" s="37"/>
      <c r="BK315" s="37"/>
      <c r="BL315" s="37"/>
      <c r="BM315" s="37"/>
      <c r="BN315" s="37"/>
      <c r="BO315" s="37"/>
      <c r="BP315" s="37"/>
      <c r="BQ315" s="37"/>
      <c r="BR315" s="37"/>
      <c r="BS315" s="37"/>
      <c r="BT315" s="37"/>
      <c r="BU315" s="37"/>
      <c r="BV315" s="37"/>
      <c r="BW315" s="37"/>
      <c r="BX315" s="37"/>
      <c r="BY315" s="37"/>
      <c r="BZ315" s="37"/>
      <c r="CA315" s="37"/>
      <c r="CB315" s="37"/>
      <c r="CC315" s="37"/>
      <c r="CD315" s="37"/>
      <c r="CE315" s="37"/>
      <c r="CF315" s="37"/>
      <c r="CG315" s="37"/>
      <c r="CH315" s="37"/>
      <c r="CI315" s="37"/>
      <c r="CJ315" s="37"/>
      <c r="CK315" s="37"/>
      <c r="CL315" s="37"/>
      <c r="CM315" s="37"/>
      <c r="CN315" s="37"/>
      <c r="CO315" s="37"/>
      <c r="CP315" s="37"/>
      <c r="CQ315" s="37"/>
      <c r="CR315" s="37"/>
      <c r="CS315" s="37"/>
      <c r="CT315" s="37"/>
      <c r="CU315" s="37"/>
      <c r="CV315" s="37"/>
      <c r="CW315" s="37"/>
      <c r="CX315" s="37"/>
      <c r="CY315" s="37"/>
      <c r="CZ315" s="37"/>
      <c r="DA315" s="37"/>
      <c r="DB315" s="37"/>
      <c r="DC315" s="37"/>
      <c r="DD315" s="37"/>
      <c r="DE315" s="37"/>
      <c r="DF315" s="37"/>
      <c r="DG315" s="37"/>
      <c r="DH315" s="37"/>
      <c r="DI315" s="37"/>
      <c r="DJ315" s="37"/>
      <c r="DK315" s="37"/>
      <c r="DL315" s="37"/>
      <c r="DM315" s="37"/>
      <c r="DN315" s="37"/>
      <c r="DO315" s="37"/>
      <c r="DP315" s="37"/>
      <c r="DQ315" s="37"/>
    </row>
    <row r="316" spans="8:121">
      <c r="BJ316" s="37"/>
      <c r="BK316" s="37"/>
      <c r="BL316" s="37"/>
      <c r="BM316" s="37"/>
      <c r="BN316" s="37"/>
      <c r="BO316" s="37"/>
      <c r="BP316" s="37"/>
      <c r="BQ316" s="37"/>
      <c r="BR316" s="37"/>
      <c r="BS316" s="37"/>
      <c r="BT316" s="37"/>
      <c r="BU316" s="37"/>
      <c r="BV316" s="37"/>
      <c r="BW316" s="37"/>
      <c r="BX316" s="37"/>
      <c r="BY316" s="37"/>
      <c r="BZ316" s="37"/>
      <c r="CA316" s="37"/>
      <c r="CB316" s="37"/>
      <c r="CC316" s="37"/>
      <c r="CD316" s="37"/>
      <c r="CE316" s="37"/>
      <c r="CF316" s="37"/>
      <c r="CG316" s="37"/>
      <c r="CH316" s="37"/>
      <c r="CI316" s="37"/>
      <c r="CJ316" s="37"/>
      <c r="CK316" s="37"/>
      <c r="CL316" s="37"/>
      <c r="CM316" s="37"/>
      <c r="CN316" s="37"/>
      <c r="CO316" s="37"/>
      <c r="CP316" s="37"/>
      <c r="CQ316" s="37"/>
      <c r="CR316" s="37"/>
      <c r="CS316" s="37"/>
      <c r="CT316" s="37"/>
      <c r="CU316" s="37"/>
      <c r="CV316" s="37"/>
      <c r="CW316" s="37"/>
      <c r="CX316" s="37"/>
      <c r="CY316" s="37"/>
      <c r="CZ316" s="37"/>
      <c r="DA316" s="37"/>
      <c r="DB316" s="37"/>
      <c r="DC316" s="37"/>
      <c r="DD316" s="37"/>
      <c r="DE316" s="37"/>
      <c r="DF316" s="37"/>
      <c r="DG316" s="37"/>
      <c r="DH316" s="37"/>
      <c r="DI316" s="37"/>
      <c r="DJ316" s="37"/>
      <c r="DK316" s="37"/>
      <c r="DL316" s="37"/>
      <c r="DM316" s="37"/>
      <c r="DN316" s="37"/>
      <c r="DO316" s="37"/>
      <c r="DP316" s="37"/>
      <c r="DQ316" s="37"/>
    </row>
    <row r="317" spans="8:121">
      <c r="BJ317" s="37"/>
      <c r="BK317" s="37"/>
      <c r="BL317" s="37"/>
      <c r="BM317" s="37"/>
      <c r="BN317" s="37"/>
      <c r="BO317" s="37"/>
      <c r="BP317" s="37"/>
      <c r="BQ317" s="37"/>
      <c r="BR317" s="37"/>
      <c r="BS317" s="37"/>
      <c r="BT317" s="37"/>
      <c r="BU317" s="37"/>
      <c r="BV317" s="37"/>
      <c r="BW317" s="37"/>
      <c r="BX317" s="37"/>
      <c r="BY317" s="37"/>
      <c r="BZ317" s="37"/>
      <c r="CA317" s="37"/>
      <c r="CB317" s="37"/>
      <c r="CC317" s="37"/>
      <c r="CD317" s="37"/>
      <c r="CE317" s="37"/>
      <c r="CF317" s="37"/>
      <c r="CG317" s="37"/>
      <c r="CH317" s="37"/>
      <c r="CI317" s="37"/>
      <c r="CJ317" s="37"/>
      <c r="CK317" s="37"/>
      <c r="CL317" s="37"/>
      <c r="CM317" s="37"/>
      <c r="CN317" s="37"/>
      <c r="CO317" s="37"/>
      <c r="CP317" s="37"/>
      <c r="CQ317" s="37"/>
      <c r="CR317" s="37"/>
      <c r="CS317" s="37"/>
      <c r="CT317" s="37"/>
      <c r="CU317" s="37"/>
      <c r="CV317" s="37"/>
      <c r="CW317" s="37"/>
      <c r="CX317" s="37"/>
      <c r="CY317" s="37"/>
      <c r="CZ317" s="37"/>
      <c r="DA317" s="37"/>
      <c r="DB317" s="37"/>
      <c r="DC317" s="37"/>
      <c r="DD317" s="37"/>
      <c r="DE317" s="37"/>
      <c r="DF317" s="37"/>
      <c r="DG317" s="37"/>
      <c r="DH317" s="37"/>
      <c r="DI317" s="37"/>
      <c r="DJ317" s="37"/>
      <c r="DK317" s="37"/>
      <c r="DL317" s="37"/>
      <c r="DM317" s="37"/>
      <c r="DN317" s="37"/>
      <c r="DO317" s="37"/>
      <c r="DP317" s="37"/>
      <c r="DQ317" s="37"/>
    </row>
    <row r="318" spans="8:121">
      <c r="BJ318" s="37"/>
      <c r="BK318" s="37"/>
      <c r="BL318" s="37"/>
      <c r="BM318" s="37"/>
      <c r="BN318" s="37"/>
      <c r="BO318" s="37"/>
      <c r="BP318" s="37"/>
      <c r="BQ318" s="37"/>
      <c r="BR318" s="37"/>
      <c r="BS318" s="37"/>
      <c r="BT318" s="37"/>
      <c r="BU318" s="37"/>
      <c r="BV318" s="37"/>
      <c r="BW318" s="37"/>
      <c r="BX318" s="37"/>
      <c r="BY318" s="37"/>
      <c r="BZ318" s="37"/>
      <c r="CA318" s="37"/>
      <c r="CB318" s="37"/>
      <c r="CC318" s="37"/>
      <c r="CD318" s="37"/>
      <c r="CE318" s="37"/>
      <c r="CF318" s="37"/>
      <c r="CG318" s="37"/>
      <c r="CH318" s="37"/>
      <c r="CI318" s="37"/>
      <c r="CJ318" s="37"/>
      <c r="CK318" s="37"/>
      <c r="CL318" s="37"/>
      <c r="CM318" s="37"/>
      <c r="CN318" s="37"/>
      <c r="CO318" s="37"/>
      <c r="CP318" s="37"/>
      <c r="CQ318" s="37"/>
      <c r="CR318" s="37"/>
      <c r="CS318" s="37"/>
      <c r="CT318" s="37"/>
      <c r="CU318" s="37"/>
      <c r="CV318" s="37"/>
      <c r="CW318" s="37"/>
      <c r="CX318" s="37"/>
      <c r="CY318" s="37"/>
      <c r="CZ318" s="37"/>
      <c r="DA318" s="37"/>
      <c r="DB318" s="37"/>
      <c r="DC318" s="37"/>
      <c r="DD318" s="37"/>
      <c r="DE318" s="37"/>
      <c r="DF318" s="37"/>
      <c r="DG318" s="37"/>
      <c r="DH318" s="37"/>
      <c r="DI318" s="37"/>
      <c r="DJ318" s="37"/>
      <c r="DK318" s="37"/>
      <c r="DL318" s="37"/>
      <c r="DM318" s="37"/>
      <c r="DN318" s="37"/>
      <c r="DO318" s="37"/>
      <c r="DP318" s="37"/>
      <c r="DQ318" s="37"/>
    </row>
    <row r="319" spans="8:121">
      <c r="BJ319" s="37"/>
      <c r="BK319" s="37"/>
      <c r="BL319" s="37"/>
      <c r="BM319" s="37"/>
      <c r="BN319" s="37"/>
      <c r="BO319" s="37"/>
      <c r="BP319" s="37"/>
      <c r="BQ319" s="37"/>
      <c r="BR319" s="37"/>
      <c r="BS319" s="37"/>
      <c r="BT319" s="37"/>
      <c r="BU319" s="37"/>
      <c r="BV319" s="37"/>
      <c r="BW319" s="37"/>
      <c r="BX319" s="37"/>
      <c r="BY319" s="37"/>
      <c r="BZ319" s="37"/>
      <c r="CA319" s="37"/>
      <c r="CB319" s="37"/>
      <c r="CC319" s="37"/>
      <c r="CD319" s="37"/>
      <c r="CE319" s="37"/>
      <c r="CF319" s="37"/>
      <c r="CG319" s="37"/>
      <c r="CH319" s="37"/>
      <c r="CI319" s="37"/>
      <c r="CJ319" s="37"/>
      <c r="CK319" s="37"/>
      <c r="CL319" s="37"/>
      <c r="CM319" s="37"/>
      <c r="CN319" s="37"/>
      <c r="CO319" s="37"/>
      <c r="CP319" s="37"/>
      <c r="CQ319" s="37"/>
      <c r="CR319" s="37"/>
      <c r="CS319" s="37"/>
      <c r="CT319" s="37"/>
      <c r="CU319" s="37"/>
      <c r="CV319" s="37"/>
      <c r="CW319" s="37"/>
      <c r="CX319" s="37"/>
      <c r="CY319" s="37"/>
      <c r="CZ319" s="37"/>
      <c r="DA319" s="37"/>
      <c r="DB319" s="37"/>
      <c r="DC319" s="37"/>
      <c r="DD319" s="37"/>
      <c r="DE319" s="37"/>
      <c r="DF319" s="37"/>
      <c r="DG319" s="37"/>
      <c r="DH319" s="37"/>
      <c r="DI319" s="37"/>
      <c r="DJ319" s="37"/>
      <c r="DK319" s="37"/>
      <c r="DL319" s="37"/>
      <c r="DM319" s="37"/>
      <c r="DN319" s="37"/>
      <c r="DO319" s="37"/>
      <c r="DP319" s="37"/>
      <c r="DQ319" s="37"/>
    </row>
    <row r="320" spans="8:121">
      <c r="BJ320" s="37"/>
      <c r="BK320" s="37"/>
      <c r="BL320" s="37"/>
      <c r="BM320" s="37"/>
      <c r="BN320" s="37"/>
      <c r="BO320" s="37"/>
      <c r="BP320" s="37"/>
      <c r="BQ320" s="37"/>
      <c r="BR320" s="37"/>
      <c r="BS320" s="37"/>
      <c r="BT320" s="37"/>
      <c r="BU320" s="37"/>
      <c r="BV320" s="37"/>
      <c r="BW320" s="37"/>
      <c r="BX320" s="37"/>
      <c r="BY320" s="37"/>
      <c r="BZ320" s="37"/>
      <c r="CA320" s="37"/>
      <c r="CB320" s="37"/>
      <c r="CC320" s="37"/>
      <c r="CD320" s="37"/>
      <c r="CE320" s="37"/>
      <c r="CF320" s="37"/>
      <c r="CG320" s="37"/>
      <c r="CH320" s="37"/>
      <c r="CI320" s="37"/>
      <c r="CJ320" s="37"/>
      <c r="CK320" s="37"/>
      <c r="CL320" s="37"/>
      <c r="CM320" s="37"/>
      <c r="CN320" s="37"/>
      <c r="CO320" s="37"/>
      <c r="CP320" s="37"/>
      <c r="CQ320" s="37"/>
      <c r="CR320" s="37"/>
      <c r="CS320" s="37"/>
      <c r="CT320" s="37"/>
      <c r="CU320" s="37"/>
      <c r="CV320" s="37"/>
      <c r="CW320" s="37"/>
      <c r="CX320" s="37"/>
      <c r="CY320" s="37"/>
      <c r="CZ320" s="37"/>
      <c r="DA320" s="37"/>
      <c r="DB320" s="37"/>
      <c r="DC320" s="37"/>
      <c r="DD320" s="37"/>
      <c r="DE320" s="37"/>
      <c r="DF320" s="37"/>
      <c r="DG320" s="37"/>
      <c r="DH320" s="37"/>
      <c r="DI320" s="37"/>
      <c r="DJ320" s="37"/>
      <c r="DK320" s="37"/>
      <c r="DL320" s="37"/>
      <c r="DM320" s="37"/>
      <c r="DN320" s="37"/>
      <c r="DO320" s="37"/>
      <c r="DP320" s="37"/>
      <c r="DQ320" s="37"/>
    </row>
    <row r="321" spans="62:121">
      <c r="BJ321" s="37"/>
      <c r="BK321" s="37"/>
      <c r="BL321" s="37"/>
      <c r="BM321" s="37"/>
      <c r="BN321" s="37"/>
      <c r="BO321" s="37"/>
      <c r="BP321" s="37"/>
      <c r="BQ321" s="37"/>
      <c r="BR321" s="37"/>
      <c r="BS321" s="37"/>
      <c r="BT321" s="37"/>
      <c r="BU321" s="37"/>
      <c r="BV321" s="37"/>
      <c r="BW321" s="37"/>
      <c r="BX321" s="37"/>
      <c r="BY321" s="37"/>
      <c r="BZ321" s="37"/>
      <c r="CA321" s="37"/>
      <c r="CB321" s="37"/>
      <c r="CC321" s="37"/>
      <c r="CD321" s="37"/>
      <c r="CE321" s="37"/>
      <c r="CF321" s="37"/>
      <c r="CG321" s="37"/>
      <c r="CH321" s="37"/>
      <c r="CI321" s="37"/>
      <c r="CJ321" s="37"/>
      <c r="CK321" s="37"/>
      <c r="CL321" s="37"/>
      <c r="CM321" s="37"/>
      <c r="CN321" s="37"/>
      <c r="CO321" s="37"/>
      <c r="CP321" s="37"/>
      <c r="CQ321" s="37"/>
      <c r="CR321" s="37"/>
      <c r="CS321" s="37"/>
      <c r="CT321" s="37"/>
      <c r="CU321" s="37"/>
      <c r="CV321" s="37"/>
      <c r="CW321" s="37"/>
      <c r="CX321" s="37"/>
      <c r="CY321" s="37"/>
      <c r="CZ321" s="37"/>
      <c r="DA321" s="37"/>
      <c r="DB321" s="37"/>
      <c r="DC321" s="37"/>
      <c r="DD321" s="37"/>
      <c r="DE321" s="37"/>
      <c r="DF321" s="37"/>
      <c r="DG321" s="37"/>
      <c r="DH321" s="37"/>
      <c r="DI321" s="37"/>
      <c r="DJ321" s="37"/>
      <c r="DK321" s="37"/>
      <c r="DL321" s="37"/>
      <c r="DM321" s="37"/>
      <c r="DN321" s="37"/>
      <c r="DO321" s="37"/>
      <c r="DP321" s="37"/>
      <c r="DQ321" s="37"/>
    </row>
    <row r="322" spans="62:121">
      <c r="BJ322" s="37"/>
      <c r="BK322" s="37"/>
      <c r="BL322" s="37"/>
      <c r="BM322" s="37"/>
      <c r="BN322" s="37"/>
      <c r="BO322" s="37"/>
      <c r="BP322" s="37"/>
      <c r="BQ322" s="37"/>
      <c r="BR322" s="37"/>
      <c r="BS322" s="37"/>
      <c r="BT322" s="37"/>
      <c r="BU322" s="37"/>
      <c r="BV322" s="37"/>
      <c r="BW322" s="37"/>
      <c r="BX322" s="37"/>
      <c r="BY322" s="37"/>
      <c r="BZ322" s="37"/>
      <c r="CA322" s="37"/>
      <c r="CB322" s="37"/>
      <c r="CC322" s="37"/>
      <c r="CD322" s="37"/>
      <c r="CE322" s="37"/>
      <c r="CF322" s="37"/>
      <c r="CG322" s="37"/>
      <c r="CH322" s="37"/>
      <c r="CI322" s="37"/>
      <c r="CJ322" s="37"/>
      <c r="CK322" s="37"/>
      <c r="CL322" s="37"/>
      <c r="CM322" s="37"/>
      <c r="CN322" s="37"/>
      <c r="CO322" s="37"/>
      <c r="CP322" s="37"/>
      <c r="CQ322" s="37"/>
      <c r="CR322" s="37"/>
      <c r="CS322" s="37"/>
      <c r="CT322" s="37"/>
      <c r="CU322" s="37"/>
      <c r="CV322" s="37"/>
      <c r="CW322" s="37"/>
      <c r="CX322" s="37"/>
      <c r="CY322" s="37"/>
      <c r="CZ322" s="37"/>
      <c r="DA322" s="37"/>
      <c r="DB322" s="37"/>
      <c r="DC322" s="37"/>
      <c r="DD322" s="37"/>
      <c r="DE322" s="37"/>
      <c r="DF322" s="37"/>
      <c r="DG322" s="37"/>
      <c r="DH322" s="37"/>
      <c r="DI322" s="37"/>
      <c r="DJ322" s="37"/>
      <c r="DK322" s="37"/>
      <c r="DL322" s="37"/>
      <c r="DM322" s="37"/>
      <c r="DN322" s="37"/>
      <c r="DO322" s="37"/>
      <c r="DP322" s="37"/>
      <c r="DQ322" s="37"/>
    </row>
    <row r="323" spans="62:121">
      <c r="BJ323" s="37"/>
      <c r="BK323" s="37"/>
      <c r="BL323" s="37"/>
      <c r="BM323" s="37"/>
      <c r="BN323" s="37"/>
      <c r="BO323" s="37"/>
      <c r="BP323" s="37"/>
      <c r="BQ323" s="37"/>
      <c r="BR323" s="37"/>
      <c r="BS323" s="37"/>
      <c r="BT323" s="37"/>
      <c r="BU323" s="37"/>
      <c r="BV323" s="37"/>
      <c r="BW323" s="37"/>
      <c r="BX323" s="37"/>
      <c r="BY323" s="37"/>
      <c r="BZ323" s="37"/>
      <c r="CA323" s="37"/>
      <c r="CB323" s="37"/>
      <c r="CC323" s="37"/>
      <c r="CD323" s="37"/>
      <c r="CE323" s="37"/>
      <c r="CF323" s="37"/>
      <c r="CG323" s="37"/>
      <c r="CH323" s="37"/>
      <c r="CI323" s="37"/>
      <c r="CJ323" s="37"/>
      <c r="CK323" s="37"/>
      <c r="CL323" s="37"/>
      <c r="CM323" s="37"/>
      <c r="CN323" s="37"/>
      <c r="CO323" s="37"/>
      <c r="CP323" s="37"/>
      <c r="CQ323" s="37"/>
      <c r="CR323" s="37"/>
      <c r="CS323" s="37"/>
      <c r="CT323" s="37"/>
      <c r="CU323" s="37"/>
      <c r="CV323" s="37"/>
      <c r="CW323" s="37"/>
      <c r="CX323" s="37"/>
      <c r="CY323" s="37"/>
      <c r="CZ323" s="37"/>
      <c r="DA323" s="37"/>
      <c r="DB323" s="37"/>
      <c r="DC323" s="37"/>
      <c r="DD323" s="37"/>
      <c r="DE323" s="37"/>
      <c r="DF323" s="37"/>
      <c r="DG323" s="37"/>
      <c r="DH323" s="37"/>
      <c r="DI323" s="37"/>
      <c r="DJ323" s="37"/>
      <c r="DK323" s="37"/>
      <c r="DL323" s="37"/>
      <c r="DM323" s="37"/>
      <c r="DN323" s="37"/>
      <c r="DO323" s="37"/>
      <c r="DP323" s="37"/>
      <c r="DQ323" s="37"/>
    </row>
    <row r="324" spans="62:121">
      <c r="BJ324" s="37"/>
      <c r="BK324" s="37"/>
      <c r="BL324" s="37"/>
      <c r="BM324" s="37"/>
      <c r="BN324" s="37"/>
      <c r="BO324" s="37"/>
      <c r="BP324" s="37"/>
      <c r="BQ324" s="37"/>
      <c r="BR324" s="37"/>
      <c r="BS324" s="37"/>
      <c r="BT324" s="37"/>
      <c r="BU324" s="37"/>
      <c r="BV324" s="37"/>
      <c r="BW324" s="37"/>
      <c r="BX324" s="37"/>
      <c r="BY324" s="37"/>
      <c r="BZ324" s="37"/>
      <c r="CA324" s="37"/>
      <c r="CB324" s="37"/>
      <c r="CC324" s="37"/>
      <c r="CD324" s="37"/>
      <c r="CE324" s="37"/>
      <c r="CF324" s="37"/>
      <c r="CG324" s="37"/>
      <c r="CH324" s="37"/>
      <c r="CI324" s="37"/>
      <c r="CJ324" s="37"/>
      <c r="CK324" s="37"/>
      <c r="CL324" s="37"/>
      <c r="CM324" s="37"/>
      <c r="CN324" s="37"/>
      <c r="CO324" s="37"/>
      <c r="CP324" s="37"/>
      <c r="CQ324" s="37"/>
      <c r="CR324" s="37"/>
      <c r="CS324" s="37"/>
      <c r="CT324" s="37"/>
      <c r="CU324" s="37"/>
      <c r="CV324" s="37"/>
      <c r="CW324" s="37"/>
      <c r="CX324" s="37"/>
      <c r="CY324" s="37"/>
      <c r="CZ324" s="37"/>
      <c r="DA324" s="37"/>
      <c r="DB324" s="37"/>
      <c r="DC324" s="37"/>
      <c r="DD324" s="37"/>
      <c r="DE324" s="37"/>
      <c r="DF324" s="37"/>
      <c r="DG324" s="37"/>
      <c r="DH324" s="37"/>
      <c r="DI324" s="37"/>
      <c r="DJ324" s="37"/>
      <c r="DK324" s="37"/>
      <c r="DL324" s="37"/>
      <c r="DM324" s="37"/>
      <c r="DN324" s="37"/>
      <c r="DO324" s="37"/>
      <c r="DP324" s="37"/>
      <c r="DQ324" s="37"/>
    </row>
    <row r="325" spans="62:121">
      <c r="BJ325" s="37"/>
      <c r="BK325" s="37"/>
      <c r="BL325" s="37"/>
      <c r="BM325" s="37"/>
      <c r="BN325" s="37"/>
      <c r="BO325" s="37"/>
      <c r="BP325" s="37"/>
      <c r="BQ325" s="37"/>
      <c r="BR325" s="37"/>
      <c r="BS325" s="37"/>
      <c r="BT325" s="37"/>
      <c r="BU325" s="37"/>
      <c r="BV325" s="37"/>
      <c r="BW325" s="37"/>
      <c r="BX325" s="37"/>
      <c r="BY325" s="37"/>
      <c r="BZ325" s="37"/>
      <c r="CA325" s="37"/>
      <c r="CB325" s="37"/>
      <c r="CC325" s="37"/>
      <c r="CD325" s="37"/>
      <c r="CE325" s="37"/>
      <c r="CF325" s="37"/>
      <c r="CG325" s="37"/>
      <c r="CH325" s="37"/>
      <c r="CI325" s="37"/>
      <c r="CJ325" s="37"/>
      <c r="CK325" s="37"/>
      <c r="CL325" s="37"/>
      <c r="CM325" s="37"/>
      <c r="CN325" s="37"/>
      <c r="CO325" s="37"/>
      <c r="CP325" s="37"/>
      <c r="CQ325" s="37"/>
      <c r="CR325" s="37"/>
      <c r="CS325" s="37"/>
      <c r="CT325" s="37"/>
      <c r="CU325" s="37"/>
      <c r="CV325" s="37"/>
      <c r="CW325" s="37"/>
      <c r="CX325" s="37"/>
      <c r="CY325" s="37"/>
      <c r="CZ325" s="37"/>
      <c r="DA325" s="37"/>
      <c r="DB325" s="37"/>
      <c r="DC325" s="37"/>
      <c r="DD325" s="37"/>
      <c r="DE325" s="37"/>
      <c r="DF325" s="37"/>
      <c r="DG325" s="37"/>
      <c r="DH325" s="37"/>
      <c r="DI325" s="37"/>
      <c r="DJ325" s="37"/>
      <c r="DK325" s="37"/>
      <c r="DL325" s="37"/>
      <c r="DM325" s="37"/>
      <c r="DN325" s="37"/>
      <c r="DO325" s="37"/>
      <c r="DP325" s="37"/>
      <c r="DQ325" s="37"/>
    </row>
    <row r="326" spans="62:121">
      <c r="BJ326" s="37"/>
      <c r="BK326" s="37"/>
      <c r="BL326" s="37"/>
      <c r="BM326" s="37"/>
      <c r="BN326" s="37"/>
      <c r="BO326" s="37"/>
      <c r="BP326" s="37"/>
      <c r="BQ326" s="37"/>
      <c r="BR326" s="37"/>
      <c r="BS326" s="37"/>
      <c r="BT326" s="37"/>
      <c r="BU326" s="37"/>
      <c r="BV326" s="37"/>
      <c r="BW326" s="37"/>
      <c r="BX326" s="37"/>
      <c r="BY326" s="37"/>
      <c r="BZ326" s="37"/>
      <c r="CA326" s="37"/>
      <c r="CB326" s="37"/>
      <c r="CC326" s="37"/>
      <c r="CD326" s="37"/>
      <c r="CE326" s="37"/>
      <c r="CF326" s="37"/>
      <c r="CG326" s="37"/>
      <c r="CH326" s="37"/>
      <c r="CI326" s="37"/>
      <c r="CJ326" s="37"/>
      <c r="CK326" s="37"/>
      <c r="CL326" s="37"/>
      <c r="CM326" s="37"/>
      <c r="CN326" s="37"/>
      <c r="CO326" s="37"/>
      <c r="CP326" s="37"/>
      <c r="CQ326" s="37"/>
      <c r="CR326" s="37"/>
      <c r="CS326" s="37"/>
      <c r="CT326" s="37"/>
      <c r="CU326" s="37"/>
      <c r="CV326" s="37"/>
      <c r="CW326" s="37"/>
      <c r="CX326" s="37"/>
      <c r="CY326" s="37"/>
      <c r="CZ326" s="37"/>
      <c r="DA326" s="37"/>
      <c r="DB326" s="37"/>
      <c r="DC326" s="37"/>
      <c r="DD326" s="37"/>
      <c r="DE326" s="37"/>
      <c r="DF326" s="37"/>
      <c r="DG326" s="37"/>
      <c r="DH326" s="37"/>
      <c r="DI326" s="37"/>
      <c r="DJ326" s="37"/>
      <c r="DK326" s="37"/>
      <c r="DL326" s="37"/>
      <c r="DM326" s="37"/>
      <c r="DN326" s="37"/>
      <c r="DO326" s="37"/>
      <c r="DP326" s="37"/>
      <c r="DQ326" s="37"/>
    </row>
    <row r="327" spans="62:121">
      <c r="BJ327" s="37"/>
      <c r="BK327" s="37"/>
      <c r="BL327" s="37"/>
      <c r="BM327" s="37"/>
      <c r="BN327" s="37"/>
      <c r="BO327" s="37"/>
      <c r="BP327" s="37"/>
      <c r="BQ327" s="37"/>
      <c r="BR327" s="37"/>
      <c r="BS327" s="37"/>
      <c r="BT327" s="37"/>
      <c r="BU327" s="37"/>
      <c r="BV327" s="37"/>
      <c r="BW327" s="37"/>
      <c r="BX327" s="37"/>
      <c r="BY327" s="37"/>
      <c r="BZ327" s="37"/>
      <c r="CA327" s="37"/>
      <c r="CB327" s="37"/>
      <c r="CC327" s="37"/>
      <c r="CD327" s="37"/>
      <c r="CE327" s="37"/>
      <c r="CF327" s="37"/>
      <c r="CG327" s="37"/>
      <c r="CH327" s="37"/>
      <c r="CI327" s="37"/>
      <c r="CJ327" s="37"/>
      <c r="CK327" s="37"/>
      <c r="CL327" s="37"/>
      <c r="CM327" s="37"/>
      <c r="CN327" s="37"/>
      <c r="CO327" s="37"/>
      <c r="CP327" s="37"/>
      <c r="CQ327" s="37"/>
      <c r="CR327" s="37"/>
      <c r="CS327" s="37"/>
      <c r="CT327" s="37"/>
      <c r="CU327" s="37"/>
      <c r="CV327" s="37"/>
      <c r="CW327" s="37"/>
      <c r="CX327" s="37"/>
      <c r="CY327" s="37"/>
      <c r="CZ327" s="37"/>
      <c r="DA327" s="37"/>
      <c r="DB327" s="37"/>
      <c r="DC327" s="37"/>
      <c r="DD327" s="37"/>
      <c r="DE327" s="37"/>
      <c r="DF327" s="37"/>
      <c r="DG327" s="37"/>
      <c r="DH327" s="37"/>
      <c r="DI327" s="37"/>
      <c r="DJ327" s="37"/>
      <c r="DK327" s="37"/>
      <c r="DL327" s="37"/>
      <c r="DM327" s="37"/>
      <c r="DN327" s="37"/>
      <c r="DO327" s="37"/>
      <c r="DP327" s="37"/>
      <c r="DQ327" s="37"/>
    </row>
    <row r="328" spans="62:121">
      <c r="BJ328" s="37"/>
      <c r="BK328" s="37"/>
      <c r="BL328" s="37"/>
      <c r="BM328" s="37"/>
      <c r="BN328" s="37"/>
      <c r="BO328" s="37"/>
      <c r="BP328" s="37"/>
      <c r="BQ328" s="37"/>
      <c r="BR328" s="37"/>
      <c r="BS328" s="37"/>
      <c r="BT328" s="37"/>
      <c r="BU328" s="37"/>
      <c r="BV328" s="37"/>
      <c r="BW328" s="37"/>
      <c r="BX328" s="37"/>
      <c r="BY328" s="37"/>
      <c r="BZ328" s="37"/>
      <c r="CA328" s="37"/>
      <c r="CB328" s="37"/>
      <c r="CC328" s="37"/>
      <c r="CD328" s="37"/>
      <c r="CE328" s="37"/>
      <c r="CF328" s="37"/>
      <c r="CG328" s="37"/>
      <c r="CH328" s="37"/>
      <c r="CI328" s="37"/>
      <c r="CJ328" s="37"/>
      <c r="CK328" s="37"/>
      <c r="CL328" s="37"/>
      <c r="CM328" s="37"/>
      <c r="CN328" s="37"/>
      <c r="CO328" s="37"/>
      <c r="CP328" s="37"/>
      <c r="CQ328" s="37"/>
      <c r="CR328" s="37"/>
      <c r="CS328" s="37"/>
      <c r="CT328" s="37"/>
      <c r="CU328" s="37"/>
      <c r="CV328" s="37"/>
      <c r="CW328" s="37"/>
      <c r="CX328" s="37"/>
      <c r="CY328" s="37"/>
      <c r="CZ328" s="37"/>
      <c r="DA328" s="37"/>
      <c r="DB328" s="37"/>
      <c r="DC328" s="37"/>
      <c r="DD328" s="37"/>
      <c r="DE328" s="37"/>
      <c r="DF328" s="37"/>
      <c r="DG328" s="37"/>
      <c r="DH328" s="37"/>
      <c r="DI328" s="37"/>
      <c r="DJ328" s="37"/>
      <c r="DK328" s="37"/>
      <c r="DL328" s="37"/>
      <c r="DM328" s="37"/>
      <c r="DN328" s="37"/>
      <c r="DO328" s="37"/>
      <c r="DP328" s="37"/>
      <c r="DQ328" s="37"/>
    </row>
    <row r="329" spans="62:121">
      <c r="BJ329" s="37"/>
      <c r="BK329" s="37"/>
      <c r="BL329" s="37"/>
      <c r="BM329" s="37"/>
      <c r="BN329" s="37"/>
      <c r="BO329" s="37"/>
      <c r="BP329" s="37"/>
      <c r="BQ329" s="37"/>
      <c r="BR329" s="37"/>
      <c r="BS329" s="37"/>
      <c r="BT329" s="37"/>
      <c r="BU329" s="37"/>
      <c r="BV329" s="37"/>
      <c r="BW329" s="37"/>
      <c r="BX329" s="37"/>
      <c r="BY329" s="37"/>
      <c r="BZ329" s="37"/>
      <c r="CA329" s="37"/>
      <c r="CB329" s="37"/>
      <c r="CC329" s="37"/>
      <c r="CD329" s="37"/>
      <c r="CE329" s="37"/>
      <c r="CF329" s="37"/>
      <c r="CG329" s="37"/>
      <c r="CH329" s="37"/>
      <c r="CI329" s="37"/>
      <c r="CJ329" s="37"/>
      <c r="CK329" s="37"/>
      <c r="CL329" s="37"/>
      <c r="CM329" s="37"/>
      <c r="CN329" s="37"/>
      <c r="CO329" s="37"/>
      <c r="CP329" s="37"/>
      <c r="CQ329" s="37"/>
      <c r="CR329" s="37"/>
      <c r="CS329" s="37"/>
      <c r="CT329" s="37"/>
      <c r="CU329" s="37"/>
      <c r="CV329" s="37"/>
      <c r="CW329" s="37"/>
      <c r="CX329" s="37"/>
      <c r="CY329" s="37"/>
      <c r="CZ329" s="37"/>
      <c r="DA329" s="37"/>
      <c r="DB329" s="37"/>
      <c r="DC329" s="37"/>
      <c r="DD329" s="37"/>
      <c r="DE329" s="37"/>
      <c r="DF329" s="37"/>
      <c r="DG329" s="37"/>
      <c r="DH329" s="37"/>
      <c r="DI329" s="37"/>
      <c r="DJ329" s="37"/>
      <c r="DK329" s="37"/>
      <c r="DL329" s="37"/>
      <c r="DM329" s="37"/>
      <c r="DN329" s="37"/>
      <c r="DO329" s="37"/>
      <c r="DP329" s="37"/>
      <c r="DQ329" s="37"/>
    </row>
    <row r="330" spans="62:121">
      <c r="BJ330" s="37"/>
      <c r="BK330" s="37"/>
      <c r="BL330" s="37"/>
      <c r="BM330" s="37"/>
      <c r="BN330" s="37"/>
      <c r="BO330" s="37"/>
      <c r="BP330" s="37"/>
      <c r="BQ330" s="37"/>
      <c r="BR330" s="37"/>
      <c r="BS330" s="37"/>
      <c r="BT330" s="37"/>
      <c r="BU330" s="37"/>
      <c r="BV330" s="37"/>
      <c r="BW330" s="37"/>
      <c r="BX330" s="37"/>
      <c r="BY330" s="37"/>
      <c r="BZ330" s="37"/>
      <c r="CA330" s="37"/>
      <c r="CB330" s="37"/>
      <c r="CC330" s="37"/>
      <c r="CD330" s="37"/>
      <c r="CE330" s="37"/>
      <c r="CF330" s="37"/>
      <c r="CG330" s="37"/>
      <c r="CH330" s="37"/>
      <c r="CI330" s="37"/>
      <c r="CJ330" s="37"/>
      <c r="CK330" s="37"/>
      <c r="CL330" s="37"/>
      <c r="CM330" s="37"/>
      <c r="CN330" s="37"/>
      <c r="CO330" s="37"/>
      <c r="CP330" s="37"/>
      <c r="CQ330" s="37"/>
      <c r="CR330" s="37"/>
      <c r="CS330" s="37"/>
      <c r="CT330" s="37"/>
      <c r="CU330" s="37"/>
      <c r="CV330" s="37"/>
      <c r="CW330" s="37"/>
      <c r="CX330" s="37"/>
      <c r="CY330" s="37"/>
      <c r="CZ330" s="37"/>
      <c r="DA330" s="37"/>
      <c r="DB330" s="37"/>
      <c r="DC330" s="37"/>
      <c r="DD330" s="37"/>
      <c r="DE330" s="37"/>
      <c r="DF330" s="37"/>
      <c r="DG330" s="37"/>
      <c r="DH330" s="37"/>
      <c r="DI330" s="37"/>
      <c r="DJ330" s="37"/>
      <c r="DK330" s="37"/>
      <c r="DL330" s="37"/>
      <c r="DM330" s="37"/>
      <c r="DN330" s="37"/>
      <c r="DO330" s="37"/>
      <c r="DP330" s="37"/>
      <c r="DQ330" s="37"/>
    </row>
    <row r="331" spans="62:121">
      <c r="BJ331" s="37"/>
      <c r="BK331" s="37"/>
      <c r="BL331" s="37"/>
      <c r="BM331" s="37"/>
      <c r="BN331" s="37"/>
      <c r="BO331" s="37"/>
      <c r="BP331" s="37"/>
      <c r="BQ331" s="37"/>
      <c r="BR331" s="37"/>
      <c r="BS331" s="37"/>
      <c r="BT331" s="37"/>
      <c r="BU331" s="37"/>
      <c r="BV331" s="37"/>
      <c r="BW331" s="37"/>
      <c r="BX331" s="37"/>
      <c r="BY331" s="37"/>
      <c r="BZ331" s="37"/>
      <c r="CA331" s="37"/>
      <c r="CB331" s="37"/>
      <c r="CC331" s="37"/>
      <c r="CD331" s="37"/>
      <c r="CE331" s="37"/>
      <c r="CF331" s="37"/>
      <c r="CG331" s="37"/>
      <c r="CH331" s="37"/>
      <c r="CI331" s="37"/>
      <c r="CJ331" s="37"/>
      <c r="CK331" s="37"/>
      <c r="CL331" s="37"/>
      <c r="CM331" s="37"/>
      <c r="CN331" s="37"/>
      <c r="CO331" s="37"/>
      <c r="CP331" s="37"/>
      <c r="CQ331" s="37"/>
      <c r="CR331" s="37"/>
      <c r="CS331" s="37"/>
      <c r="CT331" s="37"/>
      <c r="CU331" s="37"/>
      <c r="CV331" s="37"/>
      <c r="CW331" s="37"/>
      <c r="CX331" s="37"/>
      <c r="CY331" s="37"/>
      <c r="CZ331" s="37"/>
      <c r="DA331" s="37"/>
      <c r="DB331" s="37"/>
      <c r="DC331" s="37"/>
      <c r="DD331" s="37"/>
      <c r="DE331" s="37"/>
      <c r="DF331" s="37"/>
      <c r="DG331" s="37"/>
      <c r="DH331" s="37"/>
      <c r="DI331" s="37"/>
      <c r="DJ331" s="37"/>
      <c r="DK331" s="37"/>
      <c r="DL331" s="37"/>
      <c r="DM331" s="37"/>
      <c r="DN331" s="37"/>
      <c r="DO331" s="37"/>
      <c r="DP331" s="37"/>
      <c r="DQ331" s="37"/>
    </row>
    <row r="332" spans="62:121">
      <c r="BJ332" s="37"/>
      <c r="BK332" s="37"/>
      <c r="BL332" s="37"/>
      <c r="BM332" s="37"/>
      <c r="BN332" s="37"/>
      <c r="BO332" s="37"/>
      <c r="BP332" s="37"/>
      <c r="BQ332" s="37"/>
      <c r="BR332" s="37"/>
      <c r="BS332" s="37"/>
      <c r="BT332" s="37"/>
      <c r="BU332" s="37"/>
      <c r="BV332" s="37"/>
      <c r="BW332" s="37"/>
      <c r="BX332" s="37"/>
      <c r="BY332" s="37"/>
      <c r="BZ332" s="37"/>
      <c r="CA332" s="37"/>
      <c r="CB332" s="37"/>
      <c r="CC332" s="37"/>
      <c r="CD332" s="37"/>
      <c r="CE332" s="37"/>
      <c r="CF332" s="37"/>
      <c r="CG332" s="37"/>
      <c r="CH332" s="37"/>
      <c r="CI332" s="37"/>
      <c r="CJ332" s="37"/>
      <c r="CK332" s="37"/>
      <c r="CL332" s="37"/>
      <c r="CM332" s="37"/>
      <c r="CN332" s="37"/>
      <c r="CO332" s="37"/>
      <c r="CP332" s="37"/>
      <c r="CQ332" s="37"/>
      <c r="CR332" s="37"/>
      <c r="CS332" s="37"/>
      <c r="CT332" s="37"/>
      <c r="CU332" s="37"/>
      <c r="CV332" s="37"/>
      <c r="CW332" s="37"/>
      <c r="CX332" s="37"/>
      <c r="CY332" s="37"/>
      <c r="CZ332" s="37"/>
      <c r="DA332" s="37"/>
      <c r="DB332" s="37"/>
      <c r="DC332" s="37"/>
      <c r="DD332" s="37"/>
      <c r="DE332" s="37"/>
      <c r="DF332" s="37"/>
      <c r="DG332" s="37"/>
      <c r="DH332" s="37"/>
      <c r="DI332" s="37"/>
      <c r="DJ332" s="37"/>
      <c r="DK332" s="37"/>
      <c r="DL332" s="37"/>
      <c r="DM332" s="37"/>
      <c r="DN332" s="37"/>
      <c r="DO332" s="37"/>
      <c r="DP332" s="37"/>
      <c r="DQ332" s="37"/>
    </row>
    <row r="333" spans="62:121">
      <c r="BJ333" s="37"/>
      <c r="BK333" s="37"/>
      <c r="BL333" s="37"/>
      <c r="BM333" s="37"/>
      <c r="BN333" s="37"/>
      <c r="BO333" s="37"/>
      <c r="BP333" s="37"/>
      <c r="BQ333" s="37"/>
      <c r="BR333" s="37"/>
      <c r="BS333" s="37"/>
      <c r="BT333" s="37"/>
      <c r="BU333" s="37"/>
      <c r="BV333" s="37"/>
      <c r="BW333" s="37"/>
      <c r="BX333" s="37"/>
      <c r="BY333" s="37"/>
      <c r="BZ333" s="37"/>
      <c r="CA333" s="37"/>
      <c r="CB333" s="37"/>
      <c r="CC333" s="37"/>
      <c r="CD333" s="37"/>
      <c r="CE333" s="37"/>
      <c r="CF333" s="37"/>
      <c r="CG333" s="37"/>
      <c r="CH333" s="37"/>
      <c r="CI333" s="37"/>
      <c r="CJ333" s="37"/>
      <c r="CK333" s="37"/>
      <c r="CL333" s="37"/>
      <c r="CM333" s="37"/>
      <c r="CN333" s="37"/>
      <c r="CO333" s="37"/>
      <c r="CP333" s="37"/>
      <c r="CQ333" s="37"/>
      <c r="CR333" s="37"/>
      <c r="CS333" s="37"/>
      <c r="CT333" s="37"/>
      <c r="CU333" s="37"/>
      <c r="CV333" s="37"/>
      <c r="CW333" s="37"/>
      <c r="CX333" s="37"/>
      <c r="CY333" s="37"/>
      <c r="CZ333" s="37"/>
      <c r="DA333" s="37"/>
      <c r="DB333" s="37"/>
      <c r="DC333" s="37"/>
      <c r="DD333" s="37"/>
      <c r="DE333" s="37"/>
      <c r="DF333" s="37"/>
      <c r="DG333" s="37"/>
      <c r="DH333" s="37"/>
      <c r="DI333" s="37"/>
      <c r="DJ333" s="37"/>
      <c r="DK333" s="37"/>
      <c r="DL333" s="37"/>
      <c r="DM333" s="37"/>
      <c r="DN333" s="37"/>
      <c r="DO333" s="37"/>
      <c r="DP333" s="37"/>
      <c r="DQ333" s="37"/>
    </row>
    <row r="334" spans="62:121">
      <c r="BJ334" s="37"/>
      <c r="BK334" s="37"/>
      <c r="BL334" s="37"/>
      <c r="BM334" s="37"/>
      <c r="BN334" s="37"/>
      <c r="BO334" s="37"/>
      <c r="BP334" s="37"/>
      <c r="BQ334" s="37"/>
      <c r="BR334" s="37"/>
      <c r="BS334" s="37"/>
      <c r="BT334" s="37"/>
      <c r="BU334" s="37"/>
      <c r="BV334" s="37"/>
      <c r="BW334" s="37"/>
      <c r="BX334" s="37"/>
      <c r="BY334" s="37"/>
      <c r="BZ334" s="37"/>
      <c r="CA334" s="37"/>
      <c r="CB334" s="37"/>
      <c r="CC334" s="37"/>
      <c r="CD334" s="37"/>
      <c r="CE334" s="37"/>
      <c r="CF334" s="37"/>
      <c r="CG334" s="37"/>
      <c r="CH334" s="37"/>
      <c r="CI334" s="37"/>
      <c r="CJ334" s="37"/>
      <c r="CK334" s="37"/>
      <c r="CL334" s="37"/>
      <c r="CM334" s="37"/>
      <c r="CN334" s="37"/>
      <c r="CO334" s="37"/>
      <c r="CP334" s="37"/>
      <c r="CQ334" s="37"/>
      <c r="CR334" s="37"/>
      <c r="CS334" s="37"/>
      <c r="CT334" s="37"/>
      <c r="CU334" s="37"/>
      <c r="CV334" s="37"/>
      <c r="CW334" s="37"/>
      <c r="CX334" s="37"/>
      <c r="CY334" s="37"/>
      <c r="CZ334" s="37"/>
      <c r="DA334" s="37"/>
      <c r="DB334" s="37"/>
      <c r="DC334" s="37"/>
      <c r="DD334" s="37"/>
      <c r="DE334" s="37"/>
      <c r="DF334" s="37"/>
      <c r="DG334" s="37"/>
      <c r="DH334" s="37"/>
      <c r="DI334" s="37"/>
      <c r="DJ334" s="37"/>
      <c r="DK334" s="37"/>
      <c r="DL334" s="37"/>
      <c r="DM334" s="37"/>
      <c r="DN334" s="37"/>
      <c r="DO334" s="37"/>
      <c r="DP334" s="37"/>
      <c r="DQ334" s="37"/>
    </row>
    <row r="335" spans="62:121">
      <c r="BJ335" s="37"/>
      <c r="BK335" s="37"/>
      <c r="BL335" s="37"/>
      <c r="BM335" s="37"/>
      <c r="BN335" s="37"/>
      <c r="BO335" s="37"/>
      <c r="BP335" s="37"/>
      <c r="BQ335" s="37"/>
      <c r="BR335" s="37"/>
      <c r="BS335" s="37"/>
      <c r="BT335" s="37"/>
      <c r="BU335" s="37"/>
      <c r="BV335" s="37"/>
      <c r="BW335" s="37"/>
      <c r="BX335" s="37"/>
      <c r="BY335" s="37"/>
      <c r="BZ335" s="37"/>
      <c r="CA335" s="37"/>
      <c r="CB335" s="37"/>
      <c r="CC335" s="37"/>
      <c r="CD335" s="37"/>
      <c r="CE335" s="37"/>
      <c r="CF335" s="37"/>
      <c r="CG335" s="37"/>
      <c r="CH335" s="37"/>
      <c r="CI335" s="37"/>
      <c r="CJ335" s="37"/>
      <c r="CK335" s="37"/>
      <c r="CL335" s="37"/>
      <c r="CM335" s="37"/>
      <c r="CN335" s="37"/>
      <c r="CO335" s="37"/>
      <c r="CP335" s="37"/>
      <c r="CQ335" s="37"/>
      <c r="CR335" s="37"/>
      <c r="CS335" s="37"/>
      <c r="CT335" s="37"/>
      <c r="CU335" s="37"/>
      <c r="CV335" s="37"/>
      <c r="CW335" s="37"/>
      <c r="CX335" s="37"/>
      <c r="CY335" s="37"/>
      <c r="CZ335" s="37"/>
      <c r="DA335" s="37"/>
      <c r="DB335" s="37"/>
      <c r="DC335" s="37"/>
      <c r="DD335" s="37"/>
      <c r="DE335" s="37"/>
      <c r="DF335" s="37"/>
      <c r="DG335" s="37"/>
      <c r="DH335" s="37"/>
      <c r="DI335" s="37"/>
      <c r="DJ335" s="37"/>
      <c r="DK335" s="37"/>
      <c r="DL335" s="37"/>
      <c r="DM335" s="37"/>
      <c r="DN335" s="37"/>
      <c r="DO335" s="37"/>
      <c r="DP335" s="37"/>
      <c r="DQ335" s="37"/>
    </row>
    <row r="336" spans="62:121">
      <c r="BJ336" s="37"/>
      <c r="BK336" s="37"/>
      <c r="BL336" s="37"/>
      <c r="BM336" s="37"/>
      <c r="BN336" s="37"/>
      <c r="BO336" s="37"/>
      <c r="BP336" s="37"/>
      <c r="BQ336" s="37"/>
      <c r="BR336" s="37"/>
      <c r="BS336" s="37"/>
      <c r="BT336" s="37"/>
      <c r="BU336" s="37"/>
      <c r="BV336" s="37"/>
      <c r="BW336" s="37"/>
      <c r="BX336" s="37"/>
      <c r="BY336" s="37"/>
      <c r="BZ336" s="37"/>
      <c r="CA336" s="37"/>
      <c r="CB336" s="37"/>
      <c r="CC336" s="37"/>
      <c r="CD336" s="37"/>
      <c r="CE336" s="37"/>
      <c r="CF336" s="37"/>
      <c r="CG336" s="37"/>
      <c r="CH336" s="37"/>
      <c r="CI336" s="37"/>
      <c r="CJ336" s="37"/>
      <c r="CK336" s="37"/>
      <c r="CL336" s="37"/>
      <c r="CM336" s="37"/>
      <c r="CN336" s="37"/>
      <c r="CO336" s="37"/>
      <c r="CP336" s="37"/>
      <c r="CQ336" s="37"/>
      <c r="CR336" s="37"/>
      <c r="CS336" s="37"/>
      <c r="CT336" s="37"/>
      <c r="CU336" s="37"/>
      <c r="CV336" s="37"/>
      <c r="CW336" s="37"/>
      <c r="CX336" s="37"/>
      <c r="CY336" s="37"/>
      <c r="CZ336" s="37"/>
      <c r="DA336" s="37"/>
      <c r="DB336" s="37"/>
      <c r="DC336" s="37"/>
      <c r="DD336" s="37"/>
      <c r="DE336" s="37"/>
      <c r="DF336" s="37"/>
      <c r="DG336" s="37"/>
      <c r="DH336" s="37"/>
      <c r="DI336" s="37"/>
      <c r="DJ336" s="37"/>
      <c r="DK336" s="37"/>
      <c r="DL336" s="37"/>
      <c r="DM336" s="37"/>
      <c r="DN336" s="37"/>
      <c r="DO336" s="37"/>
      <c r="DP336" s="37"/>
      <c r="DQ336" s="37"/>
    </row>
    <row r="337" spans="62:121">
      <c r="BJ337" s="37"/>
      <c r="BK337" s="37"/>
      <c r="BL337" s="37"/>
      <c r="BM337" s="37"/>
      <c r="BN337" s="37"/>
      <c r="BO337" s="37"/>
      <c r="BP337" s="37"/>
      <c r="BQ337" s="37"/>
      <c r="BR337" s="37"/>
      <c r="BS337" s="37"/>
      <c r="BT337" s="37"/>
      <c r="BU337" s="37"/>
      <c r="BV337" s="37"/>
      <c r="BW337" s="37"/>
      <c r="BX337" s="37"/>
      <c r="BY337" s="37"/>
      <c r="BZ337" s="37"/>
      <c r="CA337" s="37"/>
      <c r="CB337" s="37"/>
      <c r="CC337" s="37"/>
      <c r="CD337" s="37"/>
      <c r="CE337" s="37"/>
      <c r="CF337" s="37"/>
      <c r="CG337" s="37"/>
      <c r="CH337" s="37"/>
      <c r="CI337" s="37"/>
      <c r="CJ337" s="37"/>
      <c r="CK337" s="37"/>
      <c r="CL337" s="37"/>
      <c r="CM337" s="37"/>
      <c r="CN337" s="37"/>
      <c r="CO337" s="37"/>
      <c r="CP337" s="37"/>
      <c r="CQ337" s="37"/>
      <c r="CR337" s="37"/>
      <c r="CS337" s="37"/>
      <c r="CT337" s="37"/>
      <c r="CU337" s="37"/>
      <c r="CV337" s="37"/>
      <c r="CW337" s="37"/>
      <c r="CX337" s="37"/>
      <c r="CY337" s="37"/>
      <c r="CZ337" s="37"/>
      <c r="DA337" s="37"/>
      <c r="DB337" s="37"/>
      <c r="DC337" s="37"/>
      <c r="DD337" s="37"/>
      <c r="DE337" s="37"/>
      <c r="DF337" s="37"/>
      <c r="DG337" s="37"/>
      <c r="DH337" s="37"/>
      <c r="DI337" s="37"/>
      <c r="DJ337" s="37"/>
      <c r="DK337" s="37"/>
      <c r="DL337" s="37"/>
      <c r="DM337" s="37"/>
      <c r="DN337" s="37"/>
      <c r="DO337" s="37"/>
      <c r="DP337" s="37"/>
      <c r="DQ337" s="37"/>
    </row>
    <row r="338" spans="62:121">
      <c r="BJ338" s="37"/>
      <c r="BK338" s="37"/>
      <c r="BL338" s="37"/>
      <c r="BM338" s="37"/>
      <c r="BN338" s="37"/>
      <c r="BO338" s="37"/>
      <c r="BP338" s="37"/>
      <c r="BQ338" s="37"/>
      <c r="BR338" s="37"/>
      <c r="BS338" s="37"/>
      <c r="BT338" s="37"/>
      <c r="BU338" s="37"/>
      <c r="BV338" s="37"/>
      <c r="BW338" s="37"/>
      <c r="BX338" s="37"/>
      <c r="BY338" s="37"/>
      <c r="BZ338" s="37"/>
      <c r="CA338" s="37"/>
      <c r="CB338" s="37"/>
      <c r="CC338" s="37"/>
      <c r="CD338" s="37"/>
      <c r="CE338" s="37"/>
      <c r="CF338" s="37"/>
      <c r="CG338" s="37"/>
      <c r="CH338" s="37"/>
      <c r="CI338" s="37"/>
      <c r="CJ338" s="37"/>
      <c r="CK338" s="37"/>
      <c r="CL338" s="37"/>
      <c r="CM338" s="37"/>
      <c r="CN338" s="37"/>
      <c r="CO338" s="37"/>
      <c r="CP338" s="37"/>
      <c r="CQ338" s="37"/>
      <c r="CR338" s="37"/>
      <c r="CS338" s="37"/>
      <c r="CT338" s="37"/>
      <c r="CU338" s="37"/>
      <c r="CV338" s="37"/>
      <c r="CW338" s="37"/>
      <c r="CX338" s="37"/>
      <c r="CY338" s="37"/>
      <c r="CZ338" s="37"/>
      <c r="DA338" s="37"/>
      <c r="DB338" s="37"/>
      <c r="DC338" s="37"/>
      <c r="DD338" s="37"/>
      <c r="DE338" s="37"/>
      <c r="DF338" s="37"/>
      <c r="DG338" s="37"/>
      <c r="DH338" s="37"/>
      <c r="DI338" s="37"/>
      <c r="DJ338" s="37"/>
      <c r="DK338" s="37"/>
      <c r="DL338" s="37"/>
      <c r="DM338" s="37"/>
      <c r="DN338" s="37"/>
      <c r="DO338" s="37"/>
      <c r="DP338" s="37"/>
      <c r="DQ338" s="37"/>
    </row>
    <row r="339" spans="62:121">
      <c r="BJ339" s="37"/>
      <c r="BK339" s="37"/>
      <c r="BL339" s="37"/>
      <c r="BM339" s="37"/>
      <c r="BN339" s="37"/>
      <c r="BO339" s="37"/>
      <c r="BP339" s="37"/>
      <c r="BQ339" s="37"/>
      <c r="BR339" s="37"/>
      <c r="BS339" s="37"/>
      <c r="BT339" s="37"/>
      <c r="BU339" s="37"/>
      <c r="BV339" s="37"/>
      <c r="BW339" s="37"/>
      <c r="BX339" s="37"/>
      <c r="BY339" s="37"/>
      <c r="BZ339" s="37"/>
      <c r="CA339" s="37"/>
      <c r="CB339" s="37"/>
      <c r="CC339" s="37"/>
      <c r="CD339" s="37"/>
      <c r="CE339" s="37"/>
      <c r="CF339" s="37"/>
      <c r="CG339" s="37"/>
      <c r="CH339" s="37"/>
      <c r="CI339" s="37"/>
      <c r="CJ339" s="37"/>
      <c r="CK339" s="37"/>
      <c r="CL339" s="37"/>
      <c r="CM339" s="37"/>
      <c r="CN339" s="37"/>
      <c r="CO339" s="37"/>
      <c r="CP339" s="37"/>
      <c r="CQ339" s="37"/>
      <c r="CR339" s="37"/>
      <c r="CS339" s="37"/>
      <c r="CT339" s="37"/>
      <c r="CU339" s="37"/>
      <c r="CV339" s="37"/>
      <c r="CW339" s="37"/>
      <c r="CX339" s="37"/>
      <c r="CY339" s="37"/>
      <c r="CZ339" s="37"/>
      <c r="DA339" s="37"/>
      <c r="DB339" s="37"/>
      <c r="DC339" s="37"/>
      <c r="DD339" s="37"/>
      <c r="DE339" s="37"/>
      <c r="DF339" s="37"/>
      <c r="DG339" s="37"/>
      <c r="DH339" s="37"/>
      <c r="DI339" s="37"/>
      <c r="DJ339" s="37"/>
      <c r="DK339" s="37"/>
      <c r="DL339" s="37"/>
      <c r="DM339" s="37"/>
      <c r="DN339" s="37"/>
      <c r="DO339" s="37"/>
      <c r="DP339" s="37"/>
      <c r="DQ339" s="37"/>
    </row>
    <row r="340" spans="62:121">
      <c r="BJ340" s="37"/>
      <c r="BK340" s="37"/>
      <c r="BL340" s="37"/>
      <c r="BM340" s="37"/>
      <c r="BN340" s="37"/>
      <c r="BO340" s="37"/>
      <c r="BP340" s="37"/>
      <c r="BQ340" s="37"/>
      <c r="BR340" s="37"/>
      <c r="BS340" s="37"/>
      <c r="BT340" s="37"/>
      <c r="BU340" s="37"/>
      <c r="BV340" s="37"/>
      <c r="BW340" s="37"/>
      <c r="BX340" s="37"/>
      <c r="BY340" s="37"/>
      <c r="BZ340" s="37"/>
      <c r="CA340" s="37"/>
      <c r="CB340" s="37"/>
      <c r="CC340" s="37"/>
      <c r="CD340" s="37"/>
      <c r="CE340" s="37"/>
      <c r="CF340" s="37"/>
      <c r="CG340" s="37"/>
      <c r="CH340" s="37"/>
      <c r="CI340" s="37"/>
      <c r="CJ340" s="37"/>
      <c r="CK340" s="37"/>
      <c r="CL340" s="37"/>
      <c r="CM340" s="37"/>
      <c r="CN340" s="37"/>
      <c r="CO340" s="37"/>
      <c r="CP340" s="37"/>
      <c r="CQ340" s="37"/>
      <c r="CR340" s="37"/>
      <c r="CS340" s="37"/>
      <c r="CT340" s="37"/>
      <c r="CU340" s="37"/>
      <c r="CV340" s="37"/>
      <c r="CW340" s="37"/>
      <c r="CX340" s="37"/>
      <c r="CY340" s="37"/>
      <c r="CZ340" s="37"/>
      <c r="DA340" s="37"/>
      <c r="DB340" s="37"/>
      <c r="DC340" s="37"/>
      <c r="DD340" s="37"/>
      <c r="DE340" s="37"/>
      <c r="DF340" s="37"/>
      <c r="DG340" s="37"/>
      <c r="DH340" s="37"/>
      <c r="DI340" s="37"/>
      <c r="DJ340" s="37"/>
      <c r="DK340" s="37"/>
      <c r="DL340" s="37"/>
      <c r="DM340" s="37"/>
      <c r="DN340" s="37"/>
      <c r="DO340" s="37"/>
      <c r="DP340" s="37"/>
      <c r="DQ340" s="37"/>
    </row>
    <row r="341" spans="62:121">
      <c r="BJ341" s="37"/>
      <c r="BK341" s="37"/>
      <c r="BL341" s="37"/>
      <c r="BM341" s="37"/>
      <c r="BN341" s="37"/>
      <c r="BO341" s="37"/>
      <c r="BP341" s="37"/>
      <c r="BQ341" s="37"/>
      <c r="BR341" s="37"/>
      <c r="BS341" s="37"/>
      <c r="BT341" s="37"/>
      <c r="BU341" s="37"/>
      <c r="BV341" s="37"/>
      <c r="BW341" s="37"/>
      <c r="BX341" s="37"/>
      <c r="BY341" s="37"/>
      <c r="BZ341" s="37"/>
      <c r="CA341" s="37"/>
      <c r="CB341" s="37"/>
      <c r="CC341" s="37"/>
      <c r="CD341" s="37"/>
      <c r="CE341" s="37"/>
      <c r="CF341" s="37"/>
      <c r="CG341" s="37"/>
      <c r="CH341" s="37"/>
      <c r="CI341" s="37"/>
      <c r="CJ341" s="37"/>
      <c r="CK341" s="37"/>
      <c r="CL341" s="37"/>
      <c r="CM341" s="37"/>
      <c r="CN341" s="37"/>
      <c r="CO341" s="37"/>
      <c r="CP341" s="37"/>
      <c r="CQ341" s="37"/>
      <c r="CR341" s="37"/>
      <c r="CS341" s="37"/>
      <c r="CT341" s="37"/>
      <c r="CU341" s="37"/>
      <c r="CV341" s="37"/>
      <c r="CW341" s="37"/>
      <c r="CX341" s="37"/>
      <c r="CY341" s="37"/>
      <c r="CZ341" s="37"/>
      <c r="DA341" s="37"/>
      <c r="DB341" s="37"/>
      <c r="DC341" s="37"/>
      <c r="DD341" s="37"/>
      <c r="DE341" s="37"/>
      <c r="DF341" s="37"/>
      <c r="DG341" s="37"/>
      <c r="DH341" s="37"/>
      <c r="DI341" s="37"/>
      <c r="DJ341" s="37"/>
      <c r="DK341" s="37"/>
      <c r="DL341" s="37"/>
      <c r="DM341" s="37"/>
      <c r="DN341" s="37"/>
      <c r="DO341" s="37"/>
      <c r="DP341" s="37"/>
      <c r="DQ341" s="37"/>
    </row>
    <row r="342" spans="62:121">
      <c r="BJ342" s="37"/>
      <c r="BK342" s="37"/>
      <c r="BL342" s="37"/>
      <c r="BM342" s="37"/>
      <c r="BN342" s="37"/>
      <c r="BO342" s="37"/>
      <c r="BP342" s="37"/>
      <c r="BQ342" s="37"/>
      <c r="BR342" s="37"/>
      <c r="BS342" s="37"/>
      <c r="BT342" s="37"/>
      <c r="BU342" s="37"/>
      <c r="BV342" s="37"/>
      <c r="BW342" s="37"/>
      <c r="BX342" s="37"/>
      <c r="BY342" s="37"/>
      <c r="BZ342" s="37"/>
      <c r="CA342" s="37"/>
      <c r="CB342" s="37"/>
      <c r="CC342" s="37"/>
      <c r="CD342" s="37"/>
      <c r="CE342" s="37"/>
      <c r="CF342" s="37"/>
      <c r="CG342" s="37"/>
      <c r="CH342" s="37"/>
      <c r="CI342" s="37"/>
      <c r="CJ342" s="37"/>
      <c r="CK342" s="37"/>
      <c r="CL342" s="37"/>
      <c r="CM342" s="37"/>
      <c r="CN342" s="37"/>
      <c r="CO342" s="37"/>
      <c r="CP342" s="37"/>
      <c r="CQ342" s="37"/>
      <c r="CR342" s="37"/>
      <c r="CS342" s="37"/>
      <c r="CT342" s="37"/>
      <c r="CU342" s="37"/>
      <c r="CV342" s="37"/>
      <c r="CW342" s="37"/>
      <c r="CX342" s="37"/>
      <c r="CY342" s="37"/>
      <c r="CZ342" s="37"/>
      <c r="DA342" s="37"/>
      <c r="DB342" s="37"/>
      <c r="DC342" s="37"/>
      <c r="DD342" s="37"/>
      <c r="DE342" s="37"/>
      <c r="DF342" s="37"/>
      <c r="DG342" s="37"/>
      <c r="DH342" s="37"/>
      <c r="DI342" s="37"/>
      <c r="DJ342" s="37"/>
      <c r="DK342" s="37"/>
      <c r="DL342" s="37"/>
      <c r="DM342" s="37"/>
      <c r="DN342" s="37"/>
      <c r="DO342" s="37"/>
      <c r="DP342" s="37"/>
      <c r="DQ342" s="37"/>
    </row>
    <row r="343" spans="62:121">
      <c r="BJ343" s="37"/>
      <c r="BK343" s="37"/>
      <c r="BL343" s="37"/>
      <c r="BM343" s="37"/>
      <c r="BN343" s="37"/>
      <c r="BO343" s="37"/>
      <c r="BP343" s="37"/>
      <c r="BQ343" s="37"/>
      <c r="BR343" s="37"/>
      <c r="BS343" s="37"/>
      <c r="BT343" s="37"/>
      <c r="BU343" s="37"/>
      <c r="BV343" s="37"/>
      <c r="BW343" s="37"/>
      <c r="BX343" s="37"/>
      <c r="BY343" s="37"/>
      <c r="BZ343" s="37"/>
      <c r="CA343" s="37"/>
      <c r="CB343" s="37"/>
      <c r="CC343" s="37"/>
      <c r="CD343" s="37"/>
      <c r="CE343" s="37"/>
      <c r="CF343" s="37"/>
      <c r="CG343" s="37"/>
      <c r="CH343" s="37"/>
      <c r="CI343" s="37"/>
      <c r="CJ343" s="37"/>
      <c r="CK343" s="37"/>
      <c r="CL343" s="37"/>
      <c r="CM343" s="37"/>
      <c r="CN343" s="37"/>
      <c r="CO343" s="37"/>
      <c r="CP343" s="37"/>
      <c r="CQ343" s="37"/>
      <c r="CR343" s="37"/>
      <c r="CS343" s="37"/>
      <c r="CT343" s="37"/>
      <c r="CU343" s="37"/>
      <c r="CV343" s="37"/>
      <c r="CW343" s="37"/>
      <c r="CX343" s="37"/>
      <c r="CY343" s="37"/>
      <c r="CZ343" s="37"/>
      <c r="DA343" s="37"/>
      <c r="DB343" s="37"/>
      <c r="DC343" s="37"/>
      <c r="DD343" s="37"/>
      <c r="DE343" s="37"/>
      <c r="DF343" s="37"/>
      <c r="DG343" s="37"/>
      <c r="DH343" s="37"/>
      <c r="DI343" s="37"/>
      <c r="DJ343" s="37"/>
      <c r="DK343" s="37"/>
      <c r="DL343" s="37"/>
      <c r="DM343" s="37"/>
      <c r="DN343" s="37"/>
      <c r="DO343" s="37"/>
      <c r="DP343" s="37"/>
      <c r="DQ343" s="37"/>
    </row>
    <row r="344" spans="62:121">
      <c r="BJ344" s="37"/>
      <c r="BK344" s="37"/>
      <c r="BL344" s="37"/>
      <c r="BM344" s="37"/>
      <c r="BN344" s="37"/>
      <c r="BO344" s="37"/>
      <c r="BP344" s="37"/>
      <c r="BQ344" s="37"/>
      <c r="BR344" s="37"/>
      <c r="BS344" s="37"/>
      <c r="BT344" s="37"/>
      <c r="BU344" s="37"/>
      <c r="BV344" s="37"/>
      <c r="BW344" s="37"/>
      <c r="BX344" s="37"/>
      <c r="BY344" s="37"/>
      <c r="BZ344" s="37"/>
      <c r="CA344" s="37"/>
      <c r="CB344" s="37"/>
      <c r="CC344" s="37"/>
      <c r="CD344" s="37"/>
      <c r="CE344" s="37"/>
      <c r="CF344" s="37"/>
      <c r="CG344" s="37"/>
      <c r="CH344" s="37"/>
      <c r="CI344" s="37"/>
      <c r="CJ344" s="37"/>
      <c r="CK344" s="37"/>
      <c r="CL344" s="37"/>
      <c r="CM344" s="37"/>
      <c r="CN344" s="37"/>
      <c r="CO344" s="37"/>
      <c r="CP344" s="37"/>
      <c r="CQ344" s="37"/>
      <c r="CR344" s="37"/>
      <c r="CS344" s="37"/>
      <c r="CT344" s="37"/>
      <c r="CU344" s="37"/>
      <c r="CV344" s="37"/>
      <c r="CW344" s="37"/>
      <c r="CX344" s="37"/>
      <c r="CY344" s="37"/>
      <c r="CZ344" s="37"/>
      <c r="DA344" s="37"/>
      <c r="DB344" s="37"/>
      <c r="DC344" s="37"/>
      <c r="DD344" s="37"/>
      <c r="DE344" s="37"/>
      <c r="DF344" s="37"/>
      <c r="DG344" s="37"/>
      <c r="DH344" s="37"/>
      <c r="DI344" s="37"/>
      <c r="DJ344" s="37"/>
      <c r="DK344" s="37"/>
      <c r="DL344" s="37"/>
      <c r="DM344" s="37"/>
      <c r="DN344" s="37"/>
      <c r="DO344" s="37"/>
      <c r="DP344" s="37"/>
      <c r="DQ344" s="37"/>
    </row>
    <row r="345" spans="62:121">
      <c r="BJ345" s="37"/>
      <c r="BK345" s="37"/>
      <c r="BL345" s="37"/>
      <c r="BM345" s="37"/>
      <c r="BN345" s="37"/>
      <c r="BO345" s="37"/>
      <c r="BP345" s="37"/>
      <c r="BQ345" s="37"/>
      <c r="BR345" s="37"/>
      <c r="BS345" s="37"/>
      <c r="BT345" s="37"/>
      <c r="BU345" s="37"/>
      <c r="BV345" s="37"/>
      <c r="BW345" s="37"/>
      <c r="BX345" s="37"/>
      <c r="BY345" s="37"/>
      <c r="BZ345" s="37"/>
      <c r="CA345" s="37"/>
      <c r="CB345" s="37"/>
      <c r="CC345" s="37"/>
      <c r="CD345" s="37"/>
      <c r="CE345" s="37"/>
      <c r="CF345" s="37"/>
      <c r="CG345" s="37"/>
      <c r="CH345" s="37"/>
      <c r="CI345" s="37"/>
      <c r="CJ345" s="37"/>
      <c r="CK345" s="37"/>
      <c r="CL345" s="37"/>
      <c r="CM345" s="37"/>
      <c r="CN345" s="37"/>
      <c r="CO345" s="37"/>
      <c r="CP345" s="37"/>
      <c r="CQ345" s="37"/>
      <c r="CR345" s="37"/>
      <c r="CS345" s="37"/>
      <c r="CT345" s="37"/>
      <c r="CU345" s="37"/>
      <c r="CV345" s="37"/>
      <c r="CW345" s="37"/>
      <c r="CX345" s="37"/>
      <c r="CY345" s="37"/>
      <c r="CZ345" s="37"/>
      <c r="DA345" s="37"/>
      <c r="DB345" s="37"/>
      <c r="DC345" s="37"/>
      <c r="DD345" s="37"/>
      <c r="DE345" s="37"/>
      <c r="DF345" s="37"/>
      <c r="DG345" s="37"/>
      <c r="DH345" s="37"/>
      <c r="DI345" s="37"/>
      <c r="DJ345" s="37"/>
      <c r="DK345" s="37"/>
      <c r="DL345" s="37"/>
      <c r="DM345" s="37"/>
      <c r="DN345" s="37"/>
      <c r="DO345" s="37"/>
      <c r="DP345" s="37"/>
      <c r="DQ345" s="37"/>
    </row>
    <row r="346" spans="62:121">
      <c r="BJ346" s="37"/>
      <c r="BK346" s="37"/>
      <c r="BL346" s="37"/>
      <c r="BM346" s="37"/>
      <c r="BN346" s="37"/>
      <c r="BO346" s="37"/>
      <c r="BP346" s="37"/>
      <c r="BQ346" s="37"/>
      <c r="BR346" s="37"/>
      <c r="BS346" s="37"/>
      <c r="BT346" s="37"/>
      <c r="BU346" s="37"/>
      <c r="BV346" s="37"/>
      <c r="BW346" s="37"/>
      <c r="BX346" s="37"/>
      <c r="BY346" s="37"/>
      <c r="BZ346" s="37"/>
      <c r="CA346" s="37"/>
      <c r="CB346" s="37"/>
      <c r="CC346" s="37"/>
      <c r="CD346" s="37"/>
      <c r="CE346" s="37"/>
      <c r="CF346" s="37"/>
      <c r="CG346" s="37"/>
      <c r="CH346" s="37"/>
      <c r="CI346" s="37"/>
      <c r="CJ346" s="37"/>
      <c r="CK346" s="37"/>
      <c r="CL346" s="37"/>
      <c r="CM346" s="37"/>
      <c r="CN346" s="37"/>
      <c r="CO346" s="37"/>
      <c r="CP346" s="37"/>
      <c r="CQ346" s="37"/>
      <c r="CR346" s="37"/>
      <c r="CS346" s="37"/>
      <c r="CT346" s="37"/>
      <c r="CU346" s="37"/>
      <c r="CV346" s="37"/>
      <c r="CW346" s="37"/>
      <c r="CX346" s="37"/>
      <c r="CY346" s="37"/>
      <c r="CZ346" s="37"/>
      <c r="DA346" s="37"/>
      <c r="DB346" s="37"/>
      <c r="DC346" s="37"/>
      <c r="DD346" s="37"/>
      <c r="DE346" s="37"/>
      <c r="DF346" s="37"/>
      <c r="DG346" s="37"/>
      <c r="DH346" s="37"/>
      <c r="DI346" s="37"/>
      <c r="DJ346" s="37"/>
      <c r="DK346" s="37"/>
      <c r="DL346" s="37"/>
      <c r="DM346" s="37"/>
      <c r="DN346" s="37"/>
      <c r="DO346" s="37"/>
      <c r="DP346" s="37"/>
      <c r="DQ346" s="37"/>
    </row>
    <row r="347" spans="62:121">
      <c r="BJ347" s="37"/>
      <c r="BK347" s="37"/>
      <c r="BL347" s="37"/>
      <c r="BM347" s="37"/>
      <c r="BN347" s="37"/>
      <c r="BO347" s="37"/>
      <c r="BP347" s="37"/>
      <c r="BQ347" s="37"/>
      <c r="BR347" s="37"/>
      <c r="BS347" s="37"/>
      <c r="BT347" s="37"/>
      <c r="BU347" s="37"/>
      <c r="BV347" s="37"/>
      <c r="BW347" s="37"/>
      <c r="BX347" s="37"/>
      <c r="BY347" s="37"/>
      <c r="BZ347" s="37"/>
      <c r="CA347" s="37"/>
      <c r="CB347" s="37"/>
      <c r="CC347" s="37"/>
      <c r="CD347" s="37"/>
      <c r="CE347" s="37"/>
      <c r="CF347" s="37"/>
      <c r="CG347" s="37"/>
      <c r="CH347" s="37"/>
      <c r="CI347" s="37"/>
      <c r="CJ347" s="37"/>
      <c r="CK347" s="37"/>
      <c r="CL347" s="37"/>
      <c r="CM347" s="37"/>
      <c r="CN347" s="37"/>
      <c r="CO347" s="37"/>
      <c r="CP347" s="37"/>
      <c r="CQ347" s="37"/>
      <c r="CR347" s="37"/>
      <c r="CS347" s="37"/>
      <c r="CT347" s="37"/>
      <c r="CU347" s="37"/>
      <c r="CV347" s="37"/>
      <c r="CW347" s="37"/>
      <c r="CX347" s="37"/>
      <c r="CY347" s="37"/>
      <c r="CZ347" s="37"/>
      <c r="DA347" s="37"/>
      <c r="DB347" s="37"/>
      <c r="DC347" s="37"/>
      <c r="DD347" s="37"/>
      <c r="DE347" s="37"/>
      <c r="DF347" s="37"/>
      <c r="DG347" s="37"/>
      <c r="DH347" s="37"/>
      <c r="DI347" s="37"/>
      <c r="DJ347" s="37"/>
      <c r="DK347" s="37"/>
      <c r="DL347" s="37"/>
      <c r="DM347" s="37"/>
      <c r="DN347" s="37"/>
      <c r="DO347" s="37"/>
      <c r="DP347" s="37"/>
      <c r="DQ347" s="37"/>
    </row>
    <row r="348" spans="62:121">
      <c r="BJ348" s="37"/>
      <c r="BK348" s="37"/>
      <c r="BL348" s="37"/>
      <c r="BM348" s="37"/>
      <c r="BN348" s="37"/>
      <c r="BO348" s="37"/>
      <c r="BP348" s="37"/>
      <c r="BQ348" s="37"/>
      <c r="BR348" s="37"/>
      <c r="BS348" s="37"/>
      <c r="BT348" s="37"/>
      <c r="BU348" s="37"/>
      <c r="BV348" s="37"/>
      <c r="BW348" s="37"/>
      <c r="BX348" s="37"/>
      <c r="BY348" s="37"/>
      <c r="BZ348" s="37"/>
      <c r="CA348" s="37"/>
      <c r="CB348" s="37"/>
      <c r="CC348" s="37"/>
      <c r="CD348" s="37"/>
      <c r="CE348" s="37"/>
      <c r="CF348" s="37"/>
      <c r="CG348" s="37"/>
      <c r="CH348" s="37"/>
      <c r="CI348" s="37"/>
      <c r="CJ348" s="37"/>
      <c r="CK348" s="37"/>
      <c r="CL348" s="37"/>
      <c r="CM348" s="37"/>
      <c r="CN348" s="37"/>
      <c r="CO348" s="37"/>
      <c r="CP348" s="37"/>
      <c r="CQ348" s="37"/>
      <c r="CR348" s="37"/>
      <c r="CS348" s="37"/>
      <c r="CT348" s="37"/>
      <c r="CU348" s="37"/>
      <c r="CV348" s="37"/>
      <c r="CW348" s="37"/>
      <c r="CX348" s="37"/>
      <c r="CY348" s="37"/>
      <c r="CZ348" s="37"/>
      <c r="DA348" s="37"/>
      <c r="DB348" s="37"/>
      <c r="DC348" s="37"/>
      <c r="DD348" s="37"/>
      <c r="DE348" s="37"/>
      <c r="DF348" s="37"/>
      <c r="DG348" s="37"/>
      <c r="DH348" s="37"/>
      <c r="DI348" s="37"/>
      <c r="DJ348" s="37"/>
      <c r="DK348" s="37"/>
      <c r="DL348" s="37"/>
      <c r="DM348" s="37"/>
      <c r="DN348" s="37"/>
      <c r="DO348" s="37"/>
      <c r="DP348" s="37"/>
      <c r="DQ348" s="37"/>
    </row>
    <row r="349" spans="62:121">
      <c r="BJ349" s="37"/>
      <c r="BK349" s="37"/>
      <c r="BL349" s="37"/>
      <c r="BM349" s="37"/>
      <c r="BN349" s="37"/>
      <c r="BO349" s="37"/>
      <c r="BP349" s="37"/>
      <c r="BQ349" s="37"/>
      <c r="BR349" s="37"/>
      <c r="BS349" s="37"/>
      <c r="BT349" s="37"/>
      <c r="BU349" s="37"/>
      <c r="BV349" s="37"/>
      <c r="BW349" s="37"/>
      <c r="BX349" s="37"/>
      <c r="BY349" s="37"/>
      <c r="BZ349" s="37"/>
      <c r="CA349" s="37"/>
      <c r="CB349" s="37"/>
      <c r="CC349" s="37"/>
      <c r="CD349" s="37"/>
      <c r="CE349" s="37"/>
      <c r="CF349" s="37"/>
      <c r="CG349" s="37"/>
      <c r="CH349" s="37"/>
      <c r="CI349" s="37"/>
      <c r="CJ349" s="37"/>
      <c r="CK349" s="37"/>
      <c r="CL349" s="37"/>
      <c r="CM349" s="37"/>
      <c r="CN349" s="37"/>
      <c r="CO349" s="37"/>
      <c r="CP349" s="37"/>
      <c r="CQ349" s="37"/>
      <c r="CR349" s="37"/>
      <c r="CS349" s="37"/>
      <c r="CT349" s="37"/>
      <c r="CU349" s="37"/>
      <c r="CV349" s="37"/>
      <c r="CW349" s="37"/>
      <c r="CX349" s="37"/>
      <c r="CY349" s="37"/>
      <c r="CZ349" s="37"/>
      <c r="DA349" s="37"/>
      <c r="DB349" s="37"/>
      <c r="DC349" s="37"/>
      <c r="DD349" s="37"/>
      <c r="DE349" s="37"/>
      <c r="DF349" s="37"/>
      <c r="DG349" s="37"/>
      <c r="DH349" s="37"/>
      <c r="DI349" s="37"/>
      <c r="DJ349" s="37"/>
      <c r="DK349" s="37"/>
      <c r="DL349" s="37"/>
      <c r="DM349" s="37"/>
      <c r="DN349" s="37"/>
      <c r="DO349" s="37"/>
      <c r="DP349" s="37"/>
      <c r="DQ349" s="37"/>
    </row>
    <row r="350" spans="62:121">
      <c r="BJ350" s="37"/>
      <c r="BK350" s="37"/>
      <c r="BL350" s="37"/>
      <c r="BM350" s="37"/>
      <c r="BN350" s="37"/>
      <c r="BO350" s="37"/>
      <c r="BP350" s="37"/>
      <c r="BQ350" s="37"/>
      <c r="BR350" s="37"/>
      <c r="BS350" s="37"/>
      <c r="BT350" s="37"/>
      <c r="BU350" s="37"/>
      <c r="BV350" s="37"/>
      <c r="BW350" s="37"/>
      <c r="BX350" s="37"/>
      <c r="BY350" s="37"/>
      <c r="BZ350" s="37"/>
      <c r="CA350" s="37"/>
      <c r="CB350" s="37"/>
      <c r="CC350" s="37"/>
      <c r="CD350" s="37"/>
      <c r="CE350" s="37"/>
      <c r="CF350" s="37"/>
      <c r="CG350" s="37"/>
      <c r="CH350" s="37"/>
      <c r="CI350" s="37"/>
      <c r="CJ350" s="37"/>
      <c r="CK350" s="37"/>
      <c r="CL350" s="37"/>
      <c r="CM350" s="37"/>
      <c r="CN350" s="37"/>
      <c r="CO350" s="37"/>
      <c r="CP350" s="37"/>
      <c r="CQ350" s="37"/>
      <c r="CR350" s="37"/>
      <c r="CS350" s="37"/>
      <c r="CT350" s="37"/>
      <c r="CU350" s="37"/>
      <c r="CV350" s="37"/>
      <c r="CW350" s="37"/>
      <c r="CX350" s="37"/>
      <c r="CY350" s="37"/>
      <c r="CZ350" s="37"/>
      <c r="DA350" s="37"/>
      <c r="DB350" s="37"/>
      <c r="DC350" s="37"/>
      <c r="DD350" s="37"/>
      <c r="DE350" s="37"/>
      <c r="DF350" s="37"/>
      <c r="DG350" s="37"/>
      <c r="DH350" s="37"/>
      <c r="DI350" s="37"/>
      <c r="DJ350" s="37"/>
      <c r="DK350" s="37"/>
      <c r="DL350" s="37"/>
      <c r="DM350" s="37"/>
      <c r="DN350" s="37"/>
      <c r="DO350" s="37"/>
      <c r="DP350" s="37"/>
      <c r="DQ350" s="37"/>
    </row>
    <row r="351" spans="62:121">
      <c r="BJ351" s="37"/>
      <c r="BK351" s="37"/>
      <c r="BL351" s="37"/>
      <c r="BM351" s="37"/>
      <c r="BN351" s="37"/>
      <c r="BO351" s="37"/>
      <c r="BP351" s="37"/>
      <c r="BQ351" s="37"/>
      <c r="BR351" s="37"/>
      <c r="BS351" s="37"/>
      <c r="BT351" s="37"/>
      <c r="BU351" s="37"/>
      <c r="BV351" s="37"/>
      <c r="BW351" s="37"/>
      <c r="BX351" s="37"/>
      <c r="BY351" s="37"/>
      <c r="BZ351" s="37"/>
      <c r="CA351" s="37"/>
      <c r="CB351" s="37"/>
      <c r="CC351" s="37"/>
      <c r="CD351" s="37"/>
      <c r="CE351" s="37"/>
      <c r="CF351" s="37"/>
      <c r="CG351" s="37"/>
      <c r="CH351" s="37"/>
      <c r="CI351" s="37"/>
      <c r="CJ351" s="37"/>
      <c r="CK351" s="37"/>
      <c r="CL351" s="37"/>
      <c r="CM351" s="37"/>
      <c r="CN351" s="37"/>
      <c r="CO351" s="37"/>
      <c r="CP351" s="37"/>
      <c r="CQ351" s="37"/>
      <c r="CR351" s="37"/>
      <c r="CS351" s="37"/>
      <c r="CT351" s="37"/>
      <c r="CU351" s="37"/>
      <c r="CV351" s="37"/>
      <c r="CW351" s="37"/>
      <c r="CX351" s="37"/>
      <c r="CY351" s="37"/>
      <c r="CZ351" s="37"/>
      <c r="DA351" s="37"/>
      <c r="DB351" s="37"/>
      <c r="DC351" s="37"/>
      <c r="DD351" s="37"/>
      <c r="DE351" s="37"/>
      <c r="DF351" s="37"/>
      <c r="DG351" s="37"/>
      <c r="DH351" s="37"/>
      <c r="DI351" s="37"/>
      <c r="DJ351" s="37"/>
      <c r="DK351" s="37"/>
      <c r="DL351" s="37"/>
      <c r="DM351" s="37"/>
      <c r="DN351" s="37"/>
      <c r="DO351" s="37"/>
      <c r="DP351" s="37"/>
      <c r="DQ351" s="37"/>
    </row>
    <row r="352" spans="62:121">
      <c r="BJ352" s="37"/>
      <c r="BK352" s="37"/>
      <c r="BL352" s="37"/>
      <c r="BM352" s="37"/>
      <c r="BN352" s="37"/>
      <c r="BO352" s="37"/>
      <c r="BP352" s="37"/>
      <c r="BQ352" s="37"/>
      <c r="BR352" s="37"/>
      <c r="BS352" s="37"/>
      <c r="BT352" s="37"/>
      <c r="BU352" s="37"/>
      <c r="BV352" s="37"/>
      <c r="BW352" s="37"/>
      <c r="BX352" s="37"/>
      <c r="BY352" s="37"/>
      <c r="BZ352" s="37"/>
      <c r="CA352" s="37"/>
      <c r="CB352" s="37"/>
      <c r="CC352" s="37"/>
      <c r="CD352" s="37"/>
      <c r="CE352" s="37"/>
      <c r="CF352" s="37"/>
      <c r="CG352" s="37"/>
      <c r="CH352" s="37"/>
      <c r="CI352" s="37"/>
      <c r="CJ352" s="37"/>
      <c r="CK352" s="37"/>
      <c r="CL352" s="37"/>
      <c r="CM352" s="37"/>
      <c r="CN352" s="37"/>
      <c r="CO352" s="37"/>
      <c r="CP352" s="37"/>
      <c r="CQ352" s="37"/>
      <c r="CR352" s="37"/>
      <c r="CS352" s="37"/>
      <c r="CT352" s="37"/>
      <c r="CU352" s="37"/>
      <c r="CV352" s="37"/>
      <c r="CW352" s="37"/>
      <c r="CX352" s="37"/>
      <c r="CY352" s="37"/>
      <c r="CZ352" s="37"/>
      <c r="DA352" s="37"/>
      <c r="DB352" s="37"/>
      <c r="DC352" s="37"/>
      <c r="DD352" s="37"/>
      <c r="DE352" s="37"/>
      <c r="DF352" s="37"/>
      <c r="DG352" s="37"/>
      <c r="DH352" s="37"/>
      <c r="DI352" s="37"/>
      <c r="DJ352" s="37"/>
      <c r="DK352" s="37"/>
      <c r="DL352" s="37"/>
      <c r="DM352" s="37"/>
      <c r="DN352" s="37"/>
      <c r="DO352" s="37"/>
      <c r="DP352" s="37"/>
      <c r="DQ352" s="37"/>
    </row>
    <row r="353" spans="62:121">
      <c r="BJ353" s="37"/>
      <c r="BK353" s="37"/>
      <c r="BL353" s="37"/>
      <c r="BM353" s="37"/>
      <c r="BN353" s="37"/>
      <c r="BO353" s="37"/>
      <c r="BP353" s="37"/>
      <c r="BQ353" s="37"/>
      <c r="BR353" s="37"/>
      <c r="BS353" s="37"/>
      <c r="BT353" s="37"/>
      <c r="BU353" s="37"/>
      <c r="BV353" s="37"/>
      <c r="BW353" s="37"/>
      <c r="BX353" s="37"/>
      <c r="BY353" s="37"/>
      <c r="BZ353" s="37"/>
      <c r="CA353" s="37"/>
      <c r="CB353" s="37"/>
      <c r="CC353" s="37"/>
      <c r="CD353" s="37"/>
      <c r="CE353" s="37"/>
      <c r="CF353" s="37"/>
      <c r="CG353" s="37"/>
      <c r="CH353" s="37"/>
      <c r="CI353" s="37"/>
      <c r="CJ353" s="37"/>
      <c r="CK353" s="37"/>
      <c r="CL353" s="37"/>
      <c r="CM353" s="37"/>
      <c r="CN353" s="37"/>
      <c r="CO353" s="37"/>
      <c r="CP353" s="37"/>
      <c r="CQ353" s="37"/>
      <c r="CR353" s="37"/>
      <c r="CS353" s="37"/>
      <c r="CT353" s="37"/>
      <c r="CU353" s="37"/>
      <c r="CV353" s="37"/>
      <c r="CW353" s="37"/>
      <c r="CX353" s="37"/>
      <c r="CY353" s="37"/>
      <c r="CZ353" s="37"/>
      <c r="DA353" s="37"/>
      <c r="DB353" s="37"/>
      <c r="DC353" s="37"/>
      <c r="DD353" s="37"/>
      <c r="DE353" s="37"/>
      <c r="DF353" s="37"/>
      <c r="DG353" s="37"/>
      <c r="DH353" s="37"/>
      <c r="DI353" s="37"/>
      <c r="DJ353" s="37"/>
      <c r="DK353" s="37"/>
      <c r="DL353" s="37"/>
      <c r="DM353" s="37"/>
      <c r="DN353" s="37"/>
      <c r="DO353" s="37"/>
      <c r="DP353" s="37"/>
      <c r="DQ353" s="37"/>
    </row>
    <row r="354" spans="62:121">
      <c r="BJ354" s="37"/>
      <c r="BK354" s="37"/>
      <c r="BL354" s="37"/>
      <c r="BM354" s="37"/>
      <c r="BN354" s="37"/>
      <c r="BO354" s="37"/>
      <c r="BP354" s="37"/>
      <c r="BQ354" s="37"/>
      <c r="BR354" s="37"/>
      <c r="BS354" s="37"/>
      <c r="BT354" s="37"/>
      <c r="BU354" s="37"/>
      <c r="BV354" s="37"/>
      <c r="BW354" s="37"/>
      <c r="BX354" s="37"/>
      <c r="BY354" s="37"/>
      <c r="BZ354" s="37"/>
      <c r="CA354" s="37"/>
      <c r="CB354" s="37"/>
      <c r="CC354" s="37"/>
      <c r="CD354" s="37"/>
      <c r="CE354" s="37"/>
      <c r="CF354" s="37"/>
      <c r="CG354" s="37"/>
      <c r="CH354" s="37"/>
      <c r="CI354" s="37"/>
      <c r="CJ354" s="37"/>
      <c r="CK354" s="37"/>
      <c r="CL354" s="37"/>
      <c r="CM354" s="37"/>
      <c r="CN354" s="37"/>
      <c r="CO354" s="37"/>
      <c r="CP354" s="37"/>
      <c r="CQ354" s="37"/>
      <c r="CR354" s="37"/>
      <c r="CS354" s="37"/>
      <c r="CT354" s="37"/>
      <c r="CU354" s="37"/>
      <c r="CV354" s="37"/>
      <c r="CW354" s="37"/>
      <c r="CX354" s="37"/>
      <c r="CY354" s="37"/>
      <c r="CZ354" s="37"/>
      <c r="DA354" s="37"/>
      <c r="DB354" s="37"/>
      <c r="DC354" s="37"/>
      <c r="DD354" s="37"/>
      <c r="DE354" s="37"/>
      <c r="DF354" s="37"/>
      <c r="DG354" s="37"/>
      <c r="DH354" s="37"/>
      <c r="DI354" s="37"/>
      <c r="DJ354" s="37"/>
      <c r="DK354" s="37"/>
      <c r="DL354" s="37"/>
      <c r="DM354" s="37"/>
      <c r="DN354" s="37"/>
      <c r="DO354" s="37"/>
      <c r="DP354" s="37"/>
      <c r="DQ354" s="37"/>
    </row>
    <row r="355" spans="62:121">
      <c r="BJ355" s="37"/>
      <c r="BK355" s="37"/>
      <c r="BL355" s="37"/>
      <c r="BM355" s="37"/>
      <c r="BN355" s="37"/>
      <c r="BO355" s="37"/>
      <c r="BP355" s="37"/>
      <c r="BQ355" s="37"/>
      <c r="BR355" s="37"/>
      <c r="BS355" s="37"/>
      <c r="BT355" s="37"/>
      <c r="BU355" s="37"/>
      <c r="BV355" s="37"/>
      <c r="BW355" s="37"/>
      <c r="BX355" s="37"/>
      <c r="BY355" s="37"/>
      <c r="BZ355" s="37"/>
      <c r="CA355" s="37"/>
      <c r="CB355" s="37"/>
      <c r="CC355" s="37"/>
      <c r="CD355" s="37"/>
      <c r="CE355" s="37"/>
      <c r="CF355" s="37"/>
      <c r="CG355" s="37"/>
      <c r="CH355" s="37"/>
      <c r="CI355" s="37"/>
      <c r="CJ355" s="37"/>
      <c r="CK355" s="37"/>
      <c r="CL355" s="37"/>
      <c r="CM355" s="37"/>
      <c r="CN355" s="37"/>
      <c r="CO355" s="37"/>
      <c r="CP355" s="37"/>
      <c r="CQ355" s="37"/>
      <c r="CR355" s="37"/>
      <c r="CS355" s="37"/>
      <c r="CT355" s="37"/>
      <c r="CU355" s="37"/>
      <c r="CV355" s="37"/>
      <c r="CW355" s="37"/>
      <c r="CX355" s="37"/>
      <c r="CY355" s="37"/>
      <c r="CZ355" s="37"/>
      <c r="DA355" s="37"/>
      <c r="DB355" s="37"/>
      <c r="DC355" s="37"/>
      <c r="DD355" s="37"/>
      <c r="DE355" s="37"/>
      <c r="DF355" s="37"/>
      <c r="DG355" s="37"/>
      <c r="DH355" s="37"/>
      <c r="DI355" s="37"/>
      <c r="DJ355" s="37"/>
      <c r="DK355" s="37"/>
      <c r="DL355" s="37"/>
      <c r="DM355" s="37"/>
      <c r="DN355" s="37"/>
      <c r="DO355" s="37"/>
      <c r="DP355" s="37"/>
      <c r="DQ355" s="37"/>
    </row>
    <row r="356" spans="62:121">
      <c r="BJ356" s="37"/>
      <c r="BK356" s="37"/>
      <c r="BL356" s="37"/>
      <c r="BM356" s="37"/>
      <c r="BN356" s="37"/>
      <c r="BO356" s="37"/>
      <c r="BP356" s="37"/>
      <c r="BQ356" s="37"/>
      <c r="BR356" s="37"/>
      <c r="BS356" s="37"/>
      <c r="BT356" s="37"/>
      <c r="BU356" s="37"/>
      <c r="BV356" s="37"/>
      <c r="BW356" s="37"/>
      <c r="BX356" s="37"/>
      <c r="BY356" s="37"/>
      <c r="BZ356" s="37"/>
      <c r="CA356" s="37"/>
      <c r="CB356" s="37"/>
      <c r="CC356" s="37"/>
      <c r="CD356" s="37"/>
      <c r="CE356" s="37"/>
      <c r="CF356" s="37"/>
      <c r="CG356" s="37"/>
      <c r="CH356" s="37"/>
      <c r="CI356" s="37"/>
      <c r="CJ356" s="37"/>
      <c r="CK356" s="37"/>
      <c r="CL356" s="37"/>
      <c r="CM356" s="37"/>
      <c r="CN356" s="37"/>
      <c r="CO356" s="37"/>
      <c r="CP356" s="37"/>
      <c r="CQ356" s="37"/>
      <c r="CR356" s="37"/>
      <c r="CS356" s="37"/>
      <c r="CT356" s="37"/>
      <c r="CU356" s="37"/>
      <c r="CV356" s="37"/>
      <c r="CW356" s="37"/>
      <c r="CX356" s="37"/>
      <c r="CY356" s="37"/>
      <c r="CZ356" s="37"/>
      <c r="DA356" s="37"/>
      <c r="DB356" s="37"/>
      <c r="DC356" s="37"/>
      <c r="DD356" s="37"/>
      <c r="DE356" s="37"/>
      <c r="DF356" s="37"/>
      <c r="DG356" s="37"/>
      <c r="DH356" s="37"/>
      <c r="DI356" s="37"/>
      <c r="DJ356" s="37"/>
      <c r="DK356" s="37"/>
      <c r="DL356" s="37"/>
      <c r="DM356" s="37"/>
      <c r="DN356" s="37"/>
      <c r="DO356" s="37"/>
      <c r="DP356" s="37"/>
      <c r="DQ356" s="37"/>
    </row>
    <row r="357" spans="62:121">
      <c r="BJ357" s="37"/>
      <c r="BK357" s="37"/>
      <c r="BL357" s="37"/>
      <c r="BM357" s="37"/>
      <c r="BN357" s="37"/>
      <c r="BO357" s="37"/>
      <c r="BP357" s="37"/>
      <c r="BQ357" s="37"/>
      <c r="BR357" s="37"/>
      <c r="BS357" s="37"/>
      <c r="BT357" s="37"/>
      <c r="BU357" s="37"/>
      <c r="BV357" s="37"/>
      <c r="BW357" s="37"/>
      <c r="BX357" s="37"/>
      <c r="BY357" s="37"/>
      <c r="BZ357" s="37"/>
      <c r="CA357" s="37"/>
      <c r="CB357" s="37"/>
      <c r="CC357" s="37"/>
      <c r="CD357" s="37"/>
      <c r="CE357" s="37"/>
      <c r="CF357" s="37"/>
      <c r="CG357" s="37"/>
      <c r="CH357" s="37"/>
      <c r="CI357" s="37"/>
      <c r="CJ357" s="37"/>
      <c r="CK357" s="37"/>
      <c r="CL357" s="37"/>
      <c r="CM357" s="37"/>
      <c r="CN357" s="37"/>
      <c r="CO357" s="37"/>
      <c r="CP357" s="37"/>
      <c r="CQ357" s="37"/>
      <c r="CR357" s="37"/>
      <c r="CS357" s="37"/>
      <c r="CT357" s="37"/>
      <c r="CU357" s="37"/>
      <c r="CV357" s="37"/>
      <c r="CW357" s="37"/>
      <c r="CX357" s="37"/>
      <c r="CY357" s="37"/>
      <c r="CZ357" s="37"/>
      <c r="DA357" s="37"/>
      <c r="DB357" s="37"/>
      <c r="DC357" s="37"/>
      <c r="DD357" s="37"/>
      <c r="DE357" s="37"/>
      <c r="DF357" s="37"/>
      <c r="DG357" s="37"/>
      <c r="DH357" s="37"/>
      <c r="DI357" s="37"/>
      <c r="DJ357" s="37"/>
      <c r="DK357" s="37"/>
      <c r="DL357" s="37"/>
      <c r="DM357" s="37"/>
      <c r="DN357" s="37"/>
      <c r="DO357" s="37"/>
      <c r="DP357" s="37"/>
      <c r="DQ357" s="37"/>
    </row>
    <row r="358" spans="62:121">
      <c r="BJ358" s="37"/>
      <c r="BK358" s="37"/>
      <c r="BL358" s="37"/>
      <c r="BM358" s="37"/>
      <c r="BN358" s="37"/>
      <c r="BO358" s="37"/>
      <c r="BP358" s="37"/>
      <c r="BQ358" s="37"/>
      <c r="BR358" s="37"/>
      <c r="BS358" s="37"/>
      <c r="BT358" s="37"/>
      <c r="BU358" s="37"/>
      <c r="BV358" s="37"/>
      <c r="BW358" s="37"/>
      <c r="BX358" s="37"/>
      <c r="BY358" s="37"/>
      <c r="BZ358" s="37"/>
      <c r="CA358" s="37"/>
      <c r="CB358" s="37"/>
      <c r="CC358" s="37"/>
      <c r="CD358" s="37"/>
      <c r="CE358" s="37"/>
      <c r="CF358" s="37"/>
      <c r="CG358" s="37"/>
      <c r="CH358" s="37"/>
      <c r="CI358" s="37"/>
      <c r="CJ358" s="37"/>
      <c r="CK358" s="37"/>
      <c r="CL358" s="37"/>
      <c r="CM358" s="37"/>
      <c r="CN358" s="37"/>
      <c r="CO358" s="37"/>
      <c r="CP358" s="37"/>
      <c r="CQ358" s="37"/>
      <c r="CR358" s="37"/>
      <c r="CS358" s="37"/>
      <c r="CT358" s="37"/>
      <c r="CU358" s="37"/>
      <c r="CV358" s="37"/>
      <c r="CW358" s="37"/>
      <c r="CX358" s="37"/>
      <c r="CY358" s="37"/>
      <c r="CZ358" s="37"/>
      <c r="DA358" s="37"/>
      <c r="DB358" s="37"/>
      <c r="DC358" s="37"/>
      <c r="DD358" s="37"/>
      <c r="DE358" s="37"/>
      <c r="DF358" s="37"/>
      <c r="DG358" s="37"/>
      <c r="DH358" s="37"/>
      <c r="DI358" s="37"/>
      <c r="DJ358" s="37"/>
      <c r="DK358" s="37"/>
      <c r="DL358" s="37"/>
      <c r="DM358" s="37"/>
      <c r="DN358" s="37"/>
      <c r="DO358" s="37"/>
      <c r="DP358" s="37"/>
      <c r="DQ358" s="37"/>
    </row>
    <row r="359" spans="62:121">
      <c r="BJ359" s="37"/>
      <c r="BK359" s="37"/>
      <c r="BL359" s="37"/>
      <c r="BM359" s="37"/>
      <c r="BN359" s="37"/>
      <c r="BO359" s="37"/>
      <c r="BP359" s="37"/>
      <c r="BQ359" s="37"/>
      <c r="BR359" s="37"/>
      <c r="BS359" s="37"/>
      <c r="BT359" s="37"/>
      <c r="BU359" s="37"/>
      <c r="BV359" s="37"/>
      <c r="BW359" s="37"/>
      <c r="BX359" s="37"/>
      <c r="BY359" s="37"/>
      <c r="BZ359" s="37"/>
      <c r="CA359" s="37"/>
      <c r="CB359" s="37"/>
      <c r="CC359" s="37"/>
      <c r="CD359" s="37"/>
      <c r="CE359" s="37"/>
      <c r="CF359" s="37"/>
      <c r="CG359" s="37"/>
      <c r="CH359" s="37"/>
      <c r="CI359" s="37"/>
      <c r="CJ359" s="37"/>
      <c r="CK359" s="37"/>
      <c r="CL359" s="37"/>
      <c r="CM359" s="37"/>
      <c r="CN359" s="37"/>
      <c r="CO359" s="37"/>
      <c r="CP359" s="37"/>
      <c r="CQ359" s="37"/>
      <c r="CR359" s="37"/>
      <c r="CS359" s="37"/>
      <c r="CT359" s="37"/>
      <c r="CU359" s="37"/>
      <c r="CV359" s="37"/>
      <c r="CW359" s="37"/>
      <c r="CX359" s="37"/>
      <c r="CY359" s="37"/>
      <c r="CZ359" s="37"/>
      <c r="DA359" s="37"/>
      <c r="DB359" s="37"/>
      <c r="DC359" s="37"/>
      <c r="DD359" s="37"/>
      <c r="DE359" s="37"/>
      <c r="DF359" s="37"/>
      <c r="DG359" s="37"/>
      <c r="DH359" s="37"/>
      <c r="DI359" s="37"/>
      <c r="DJ359" s="37"/>
      <c r="DK359" s="37"/>
      <c r="DL359" s="37"/>
      <c r="DM359" s="37"/>
      <c r="DN359" s="37"/>
      <c r="DO359" s="37"/>
      <c r="DP359" s="37"/>
      <c r="DQ359" s="37"/>
    </row>
    <row r="360" spans="62:121">
      <c r="BJ360" s="37"/>
      <c r="BK360" s="37"/>
      <c r="BL360" s="37"/>
      <c r="BM360" s="37"/>
      <c r="BN360" s="37"/>
      <c r="BO360" s="37"/>
      <c r="BP360" s="37"/>
      <c r="BQ360" s="37"/>
      <c r="BR360" s="37"/>
      <c r="BS360" s="37"/>
      <c r="BT360" s="37"/>
      <c r="BU360" s="37"/>
      <c r="BV360" s="37"/>
      <c r="BW360" s="37"/>
      <c r="BX360" s="37"/>
      <c r="BY360" s="37"/>
      <c r="BZ360" s="37"/>
      <c r="CA360" s="37"/>
      <c r="CB360" s="37"/>
      <c r="CC360" s="37"/>
      <c r="CD360" s="37"/>
      <c r="CE360" s="37"/>
      <c r="CF360" s="37"/>
      <c r="CG360" s="37"/>
      <c r="CH360" s="37"/>
      <c r="CI360" s="37"/>
      <c r="CJ360" s="37"/>
      <c r="CK360" s="37"/>
      <c r="CL360" s="37"/>
      <c r="CM360" s="37"/>
      <c r="CN360" s="37"/>
      <c r="CO360" s="37"/>
      <c r="CP360" s="37"/>
      <c r="CQ360" s="37"/>
      <c r="CR360" s="37"/>
      <c r="CS360" s="37"/>
      <c r="CT360" s="37"/>
      <c r="CU360" s="37"/>
      <c r="CV360" s="37"/>
      <c r="CW360" s="37"/>
      <c r="CX360" s="37"/>
      <c r="CY360" s="37"/>
      <c r="CZ360" s="37"/>
      <c r="DA360" s="37"/>
      <c r="DB360" s="37"/>
      <c r="DC360" s="37"/>
      <c r="DD360" s="37"/>
      <c r="DE360" s="37"/>
      <c r="DF360" s="37"/>
      <c r="DG360" s="37"/>
      <c r="DH360" s="37"/>
      <c r="DI360" s="37"/>
      <c r="DJ360" s="37"/>
      <c r="DK360" s="37"/>
      <c r="DL360" s="37"/>
      <c r="DM360" s="37"/>
      <c r="DN360" s="37"/>
      <c r="DO360" s="37"/>
      <c r="DP360" s="37"/>
      <c r="DQ360" s="37"/>
    </row>
    <row r="361" spans="62:121">
      <c r="BJ361" s="37"/>
      <c r="BK361" s="37"/>
      <c r="BL361" s="37"/>
      <c r="BM361" s="37"/>
      <c r="BN361" s="37"/>
      <c r="BO361" s="37"/>
      <c r="BP361" s="37"/>
      <c r="BQ361" s="37"/>
      <c r="BR361" s="37"/>
      <c r="BS361" s="37"/>
      <c r="BT361" s="37"/>
      <c r="BU361" s="37"/>
      <c r="BV361" s="37"/>
      <c r="BW361" s="37"/>
      <c r="BX361" s="37"/>
      <c r="BY361" s="37"/>
      <c r="BZ361" s="37"/>
      <c r="CA361" s="37"/>
      <c r="CB361" s="37"/>
      <c r="CC361" s="37"/>
      <c r="CD361" s="37"/>
      <c r="CE361" s="37"/>
      <c r="CF361" s="37"/>
      <c r="CG361" s="37"/>
      <c r="CH361" s="37"/>
      <c r="CI361" s="37"/>
      <c r="CJ361" s="37"/>
      <c r="CK361" s="37"/>
      <c r="CL361" s="37"/>
      <c r="CM361" s="37"/>
      <c r="CN361" s="37"/>
      <c r="CO361" s="37"/>
      <c r="CP361" s="37"/>
      <c r="CQ361" s="37"/>
      <c r="CR361" s="37"/>
      <c r="CS361" s="37"/>
      <c r="CT361" s="37"/>
      <c r="CU361" s="37"/>
      <c r="CV361" s="37"/>
      <c r="CW361" s="37"/>
      <c r="CX361" s="37"/>
      <c r="CY361" s="37"/>
      <c r="CZ361" s="37"/>
      <c r="DA361" s="37"/>
      <c r="DB361" s="37"/>
      <c r="DC361" s="37"/>
      <c r="DD361" s="37"/>
      <c r="DE361" s="37"/>
      <c r="DF361" s="37"/>
      <c r="DG361" s="37"/>
      <c r="DH361" s="37"/>
      <c r="DI361" s="37"/>
      <c r="DJ361" s="37"/>
      <c r="DK361" s="37"/>
      <c r="DL361" s="37"/>
      <c r="DM361" s="37"/>
      <c r="DN361" s="37"/>
      <c r="DO361" s="37"/>
      <c r="DP361" s="37"/>
      <c r="DQ361" s="37"/>
    </row>
    <row r="362" spans="62:121">
      <c r="BJ362" s="37"/>
      <c r="BK362" s="37"/>
      <c r="BL362" s="37"/>
      <c r="BM362" s="37"/>
      <c r="BN362" s="37"/>
      <c r="BO362" s="37"/>
      <c r="BP362" s="37"/>
      <c r="BQ362" s="37"/>
      <c r="BR362" s="37"/>
      <c r="BS362" s="37"/>
      <c r="BT362" s="37"/>
      <c r="BU362" s="37"/>
      <c r="BV362" s="37"/>
      <c r="BW362" s="37"/>
      <c r="BX362" s="37"/>
      <c r="BY362" s="37"/>
      <c r="BZ362" s="37"/>
      <c r="CA362" s="37"/>
      <c r="CB362" s="37"/>
      <c r="CC362" s="37"/>
      <c r="CD362" s="37"/>
      <c r="CE362" s="37"/>
      <c r="CF362" s="37"/>
      <c r="CG362" s="37"/>
      <c r="CH362" s="37"/>
      <c r="CI362" s="37"/>
      <c r="CJ362" s="37"/>
      <c r="CK362" s="37"/>
      <c r="CL362" s="37"/>
      <c r="CM362" s="37"/>
      <c r="CN362" s="37"/>
      <c r="CO362" s="37"/>
      <c r="CP362" s="37"/>
      <c r="CQ362" s="37"/>
      <c r="CR362" s="37"/>
      <c r="CS362" s="37"/>
      <c r="CT362" s="37"/>
      <c r="CU362" s="37"/>
      <c r="CV362" s="37"/>
      <c r="CW362" s="37"/>
      <c r="CX362" s="37"/>
      <c r="CY362" s="37"/>
      <c r="CZ362" s="37"/>
      <c r="DA362" s="37"/>
      <c r="DB362" s="37"/>
      <c r="DC362" s="37"/>
      <c r="DD362" s="37"/>
      <c r="DE362" s="37"/>
      <c r="DF362" s="37"/>
      <c r="DG362" s="37"/>
      <c r="DH362" s="37"/>
      <c r="DI362" s="37"/>
      <c r="DJ362" s="37"/>
      <c r="DK362" s="37"/>
      <c r="DL362" s="37"/>
      <c r="DM362" s="37"/>
      <c r="DN362" s="37"/>
      <c r="DO362" s="37"/>
      <c r="DP362" s="37"/>
      <c r="DQ362" s="37"/>
    </row>
    <row r="363" spans="62:121">
      <c r="BJ363" s="37"/>
      <c r="BK363" s="37"/>
      <c r="BL363" s="37"/>
      <c r="BM363" s="37"/>
      <c r="BN363" s="37"/>
      <c r="BO363" s="37"/>
      <c r="BP363" s="37"/>
      <c r="BQ363" s="37"/>
      <c r="BR363" s="37"/>
      <c r="BS363" s="37"/>
      <c r="BT363" s="37"/>
      <c r="BU363" s="37"/>
      <c r="BV363" s="37"/>
      <c r="BW363" s="37"/>
      <c r="BX363" s="37"/>
      <c r="BY363" s="37"/>
      <c r="BZ363" s="37"/>
      <c r="CA363" s="37"/>
      <c r="CB363" s="37"/>
      <c r="CC363" s="37"/>
      <c r="CD363" s="37"/>
      <c r="CE363" s="37"/>
      <c r="CF363" s="37"/>
      <c r="CG363" s="37"/>
      <c r="CH363" s="37"/>
      <c r="CI363" s="37"/>
      <c r="CJ363" s="37"/>
      <c r="CK363" s="37"/>
      <c r="CL363" s="37"/>
      <c r="CM363" s="37"/>
      <c r="CN363" s="37"/>
      <c r="CO363" s="37"/>
      <c r="CP363" s="37"/>
      <c r="CQ363" s="37"/>
      <c r="CR363" s="37"/>
      <c r="CS363" s="37"/>
      <c r="CT363" s="37"/>
      <c r="CU363" s="37"/>
      <c r="CV363" s="37"/>
      <c r="CW363" s="37"/>
      <c r="CX363" s="37"/>
      <c r="CY363" s="37"/>
      <c r="CZ363" s="37"/>
      <c r="DA363" s="37"/>
      <c r="DB363" s="37"/>
      <c r="DC363" s="37"/>
      <c r="DD363" s="37"/>
      <c r="DE363" s="37"/>
      <c r="DF363" s="37"/>
      <c r="DG363" s="37"/>
      <c r="DH363" s="37"/>
      <c r="DI363" s="37"/>
      <c r="DJ363" s="37"/>
      <c r="DK363" s="37"/>
      <c r="DL363" s="37"/>
      <c r="DM363" s="37"/>
      <c r="DN363" s="37"/>
      <c r="DO363" s="37"/>
      <c r="DP363" s="37"/>
      <c r="DQ363" s="37"/>
    </row>
    <row r="364" spans="62:121">
      <c r="BJ364" s="37"/>
      <c r="BK364" s="37"/>
      <c r="BL364" s="37"/>
      <c r="BM364" s="37"/>
      <c r="BN364" s="37"/>
      <c r="BO364" s="37"/>
      <c r="BP364" s="37"/>
      <c r="BQ364" s="37"/>
      <c r="BR364" s="37"/>
      <c r="BS364" s="37"/>
      <c r="BT364" s="37"/>
      <c r="BU364" s="37"/>
      <c r="BV364" s="37"/>
      <c r="BW364" s="37"/>
      <c r="BX364" s="37"/>
      <c r="BY364" s="37"/>
      <c r="BZ364" s="37"/>
      <c r="CA364" s="37"/>
      <c r="CB364" s="37"/>
      <c r="CC364" s="37"/>
      <c r="CD364" s="37"/>
      <c r="CE364" s="37"/>
      <c r="CF364" s="37"/>
      <c r="CG364" s="37"/>
      <c r="CH364" s="37"/>
      <c r="CI364" s="37"/>
      <c r="CJ364" s="37"/>
      <c r="CK364" s="37"/>
      <c r="CL364" s="37"/>
      <c r="CM364" s="37"/>
      <c r="CN364" s="37"/>
      <c r="CO364" s="37"/>
      <c r="CP364" s="37"/>
      <c r="CQ364" s="37"/>
      <c r="CR364" s="37"/>
      <c r="CS364" s="37"/>
      <c r="CT364" s="37"/>
      <c r="CU364" s="37"/>
      <c r="CV364" s="37"/>
      <c r="CW364" s="37"/>
      <c r="CX364" s="37"/>
      <c r="CY364" s="37"/>
      <c r="CZ364" s="37"/>
      <c r="DA364" s="37"/>
      <c r="DB364" s="37"/>
      <c r="DC364" s="37"/>
      <c r="DD364" s="37"/>
      <c r="DE364" s="37"/>
      <c r="DF364" s="37"/>
      <c r="DG364" s="37"/>
      <c r="DH364" s="37"/>
      <c r="DI364" s="37"/>
      <c r="DJ364" s="37"/>
      <c r="DK364" s="37"/>
      <c r="DL364" s="37"/>
      <c r="DM364" s="37"/>
      <c r="DN364" s="37"/>
      <c r="DO364" s="37"/>
      <c r="DP364" s="37"/>
      <c r="DQ364" s="37"/>
    </row>
    <row r="365" spans="62:121">
      <c r="BJ365" s="37"/>
      <c r="BK365" s="37"/>
      <c r="BL365" s="37"/>
      <c r="BM365" s="37"/>
      <c r="BN365" s="37"/>
      <c r="BO365" s="37"/>
      <c r="BP365" s="37"/>
      <c r="BQ365" s="37"/>
      <c r="BR365" s="37"/>
      <c r="BS365" s="37"/>
      <c r="BT365" s="37"/>
      <c r="BU365" s="37"/>
      <c r="BV365" s="37"/>
      <c r="BW365" s="37"/>
      <c r="BX365" s="37"/>
      <c r="BY365" s="37"/>
      <c r="BZ365" s="37"/>
      <c r="CA365" s="37"/>
      <c r="CB365" s="37"/>
      <c r="CC365" s="37"/>
      <c r="CD365" s="37"/>
      <c r="CE365" s="37"/>
      <c r="CF365" s="37"/>
      <c r="CG365" s="37"/>
      <c r="CH365" s="37"/>
      <c r="CI365" s="37"/>
      <c r="CJ365" s="37"/>
      <c r="CK365" s="37"/>
      <c r="CL365" s="37"/>
      <c r="CM365" s="37"/>
      <c r="CN365" s="37"/>
      <c r="CO365" s="37"/>
      <c r="CP365" s="37"/>
      <c r="CQ365" s="37"/>
      <c r="CR365" s="37"/>
      <c r="CS365" s="37"/>
      <c r="CT365" s="37"/>
      <c r="CU365" s="37"/>
      <c r="CV365" s="37"/>
      <c r="CW365" s="37"/>
      <c r="CX365" s="37"/>
      <c r="CY365" s="37"/>
      <c r="CZ365" s="37"/>
      <c r="DA365" s="37"/>
      <c r="DB365" s="37"/>
      <c r="DC365" s="37"/>
      <c r="DD365" s="37"/>
      <c r="DE365" s="37"/>
      <c r="DF365" s="37"/>
      <c r="DG365" s="37"/>
      <c r="DH365" s="37"/>
      <c r="DI365" s="37"/>
      <c r="DJ365" s="37"/>
      <c r="DK365" s="37"/>
      <c r="DL365" s="37"/>
      <c r="DM365" s="37"/>
      <c r="DN365" s="37"/>
      <c r="DO365" s="37"/>
      <c r="DP365" s="37"/>
      <c r="DQ365" s="37"/>
    </row>
    <row r="366" spans="62:121">
      <c r="BJ366" s="37"/>
      <c r="BK366" s="37"/>
      <c r="BL366" s="37"/>
      <c r="BM366" s="37"/>
      <c r="BN366" s="37"/>
      <c r="BO366" s="37"/>
      <c r="BP366" s="37"/>
      <c r="BQ366" s="37"/>
      <c r="BR366" s="37"/>
      <c r="BS366" s="37"/>
      <c r="BT366" s="37"/>
      <c r="BU366" s="37"/>
      <c r="BV366" s="37"/>
      <c r="BW366" s="37"/>
      <c r="BX366" s="37"/>
      <c r="BY366" s="37"/>
      <c r="BZ366" s="37"/>
      <c r="CA366" s="37"/>
      <c r="CB366" s="37"/>
      <c r="CC366" s="37"/>
      <c r="CD366" s="37"/>
      <c r="CE366" s="37"/>
      <c r="CF366" s="37"/>
      <c r="CG366" s="37"/>
      <c r="CH366" s="37"/>
      <c r="CI366" s="37"/>
      <c r="CJ366" s="37"/>
      <c r="CK366" s="37"/>
      <c r="CL366" s="37"/>
      <c r="CM366" s="37"/>
      <c r="CN366" s="37"/>
      <c r="CO366" s="37"/>
      <c r="CP366" s="37"/>
      <c r="CQ366" s="37"/>
      <c r="CR366" s="37"/>
      <c r="CS366" s="37"/>
      <c r="CT366" s="37"/>
      <c r="CU366" s="37"/>
      <c r="CV366" s="37"/>
      <c r="CW366" s="37"/>
      <c r="CX366" s="37"/>
      <c r="CY366" s="37"/>
      <c r="CZ366" s="37"/>
      <c r="DA366" s="37"/>
      <c r="DB366" s="37"/>
      <c r="DC366" s="37"/>
      <c r="DD366" s="37"/>
      <c r="DE366" s="37"/>
      <c r="DF366" s="37"/>
      <c r="DG366" s="37"/>
      <c r="DH366" s="37"/>
      <c r="DI366" s="37"/>
      <c r="DJ366" s="37"/>
      <c r="DK366" s="37"/>
      <c r="DL366" s="37"/>
      <c r="DM366" s="37"/>
      <c r="DN366" s="37"/>
      <c r="DO366" s="37"/>
      <c r="DP366" s="37"/>
      <c r="DQ366" s="37"/>
    </row>
    <row r="367" spans="62:121">
      <c r="BJ367" s="37"/>
      <c r="BK367" s="37"/>
      <c r="BL367" s="37"/>
      <c r="BM367" s="37"/>
      <c r="BN367" s="37"/>
      <c r="BO367" s="37"/>
      <c r="BP367" s="37"/>
      <c r="BQ367" s="37"/>
      <c r="BR367" s="37"/>
      <c r="BS367" s="37"/>
      <c r="BT367" s="37"/>
      <c r="BU367" s="37"/>
      <c r="BV367" s="37"/>
      <c r="BW367" s="37"/>
      <c r="BX367" s="37"/>
      <c r="BY367" s="37"/>
      <c r="BZ367" s="37"/>
      <c r="CA367" s="37"/>
      <c r="CB367" s="37"/>
      <c r="CC367" s="37"/>
      <c r="CD367" s="37"/>
      <c r="CE367" s="37"/>
      <c r="CF367" s="37"/>
      <c r="CG367" s="37"/>
      <c r="CH367" s="37"/>
      <c r="CI367" s="37"/>
      <c r="CJ367" s="37"/>
      <c r="CK367" s="37"/>
      <c r="CL367" s="37"/>
      <c r="CM367" s="37"/>
      <c r="CN367" s="37"/>
      <c r="CO367" s="37"/>
      <c r="CP367" s="37"/>
      <c r="CQ367" s="37"/>
      <c r="CR367" s="37"/>
      <c r="CS367" s="37"/>
      <c r="CT367" s="37"/>
      <c r="CU367" s="37"/>
      <c r="CV367" s="37"/>
      <c r="CW367" s="37"/>
      <c r="CX367" s="37"/>
      <c r="CY367" s="37"/>
      <c r="CZ367" s="37"/>
      <c r="DA367" s="37"/>
      <c r="DB367" s="37"/>
      <c r="DC367" s="37"/>
      <c r="DD367" s="37"/>
      <c r="DE367" s="37"/>
      <c r="DF367" s="37"/>
      <c r="DG367" s="37"/>
      <c r="DH367" s="37"/>
      <c r="DI367" s="37"/>
      <c r="DJ367" s="37"/>
      <c r="DK367" s="37"/>
      <c r="DL367" s="37"/>
      <c r="DM367" s="37"/>
      <c r="DN367" s="37"/>
      <c r="DO367" s="37"/>
      <c r="DP367" s="37"/>
      <c r="DQ367" s="37"/>
    </row>
    <row r="368" spans="62:121">
      <c r="BJ368" s="37"/>
      <c r="BK368" s="37"/>
      <c r="BL368" s="37"/>
      <c r="BM368" s="37"/>
      <c r="BN368" s="37"/>
      <c r="BO368" s="37"/>
      <c r="BP368" s="37"/>
      <c r="BQ368" s="37"/>
      <c r="BR368" s="37"/>
      <c r="BS368" s="37"/>
      <c r="BT368" s="37"/>
      <c r="BU368" s="37"/>
      <c r="BV368" s="37"/>
      <c r="BW368" s="37"/>
      <c r="BX368" s="37"/>
      <c r="BY368" s="37"/>
      <c r="BZ368" s="37"/>
      <c r="CA368" s="37"/>
      <c r="CB368" s="37"/>
      <c r="CC368" s="37"/>
      <c r="CD368" s="37"/>
      <c r="CE368" s="37"/>
      <c r="CF368" s="37"/>
      <c r="CG368" s="37"/>
      <c r="CH368" s="37"/>
      <c r="CI368" s="37"/>
      <c r="CJ368" s="37"/>
      <c r="CK368" s="37"/>
      <c r="CL368" s="37"/>
      <c r="CM368" s="37"/>
      <c r="CN368" s="37"/>
      <c r="CO368" s="37"/>
      <c r="CP368" s="37"/>
      <c r="CQ368" s="37"/>
      <c r="CR368" s="37"/>
      <c r="CS368" s="37"/>
      <c r="CT368" s="37"/>
      <c r="CU368" s="37"/>
      <c r="CV368" s="37"/>
      <c r="CW368" s="37"/>
      <c r="CX368" s="37"/>
      <c r="CY368" s="37"/>
      <c r="CZ368" s="37"/>
      <c r="DA368" s="37"/>
      <c r="DB368" s="37"/>
      <c r="DC368" s="37"/>
      <c r="DD368" s="37"/>
      <c r="DE368" s="37"/>
      <c r="DF368" s="37"/>
      <c r="DG368" s="37"/>
      <c r="DH368" s="37"/>
      <c r="DI368" s="37"/>
      <c r="DJ368" s="37"/>
      <c r="DK368" s="37"/>
      <c r="DL368" s="37"/>
      <c r="DM368" s="37"/>
      <c r="DN368" s="37"/>
      <c r="DO368" s="37"/>
      <c r="DP368" s="37"/>
      <c r="DQ368" s="37"/>
    </row>
    <row r="369" spans="62:121">
      <c r="BJ369" s="37"/>
      <c r="BK369" s="37"/>
      <c r="BL369" s="37"/>
      <c r="BM369" s="37"/>
      <c r="BN369" s="37"/>
      <c r="BO369" s="37"/>
      <c r="BP369" s="37"/>
      <c r="BQ369" s="37"/>
      <c r="BR369" s="37"/>
      <c r="BS369" s="37"/>
      <c r="BT369" s="37"/>
      <c r="BU369" s="37"/>
      <c r="BV369" s="37"/>
      <c r="BW369" s="37"/>
      <c r="BX369" s="37"/>
      <c r="BY369" s="37"/>
      <c r="BZ369" s="37"/>
      <c r="CA369" s="37"/>
      <c r="CB369" s="37"/>
      <c r="CC369" s="37"/>
      <c r="CD369" s="37"/>
      <c r="CE369" s="37"/>
      <c r="CF369" s="37"/>
      <c r="CG369" s="37"/>
      <c r="CH369" s="37"/>
      <c r="CI369" s="37"/>
      <c r="CJ369" s="37"/>
      <c r="CK369" s="37"/>
      <c r="CL369" s="37"/>
      <c r="CM369" s="37"/>
      <c r="CN369" s="37"/>
      <c r="CO369" s="37"/>
      <c r="CP369" s="37"/>
      <c r="CQ369" s="37"/>
      <c r="CR369" s="37"/>
      <c r="CS369" s="37"/>
      <c r="CT369" s="37"/>
      <c r="CU369" s="37"/>
      <c r="CV369" s="37"/>
      <c r="CW369" s="37"/>
      <c r="CX369" s="37"/>
      <c r="CY369" s="37"/>
      <c r="CZ369" s="37"/>
      <c r="DA369" s="37"/>
      <c r="DB369" s="37"/>
      <c r="DC369" s="37"/>
      <c r="DD369" s="37"/>
      <c r="DE369" s="37"/>
      <c r="DF369" s="37"/>
      <c r="DG369" s="37"/>
      <c r="DH369" s="37"/>
      <c r="DI369" s="37"/>
      <c r="DJ369" s="37"/>
      <c r="DK369" s="37"/>
      <c r="DL369" s="37"/>
      <c r="DM369" s="37"/>
      <c r="DN369" s="37"/>
      <c r="DO369" s="37"/>
      <c r="DP369" s="37"/>
      <c r="DQ369" s="37"/>
    </row>
    <row r="370" spans="62:121">
      <c r="BJ370" s="37"/>
      <c r="BK370" s="37"/>
      <c r="BL370" s="37"/>
      <c r="BM370" s="37"/>
      <c r="BN370" s="37"/>
      <c r="BO370" s="37"/>
      <c r="BP370" s="37"/>
      <c r="BQ370" s="37"/>
      <c r="BR370" s="37"/>
      <c r="BS370" s="37"/>
      <c r="BT370" s="37"/>
      <c r="BU370" s="37"/>
      <c r="BV370" s="37"/>
      <c r="BW370" s="37"/>
      <c r="BX370" s="37"/>
      <c r="BY370" s="37"/>
      <c r="BZ370" s="37"/>
      <c r="CA370" s="37"/>
      <c r="CB370" s="37"/>
      <c r="CC370" s="37"/>
      <c r="CD370" s="37"/>
      <c r="CE370" s="37"/>
      <c r="CF370" s="37"/>
      <c r="CG370" s="37"/>
      <c r="CH370" s="37"/>
      <c r="CI370" s="37"/>
      <c r="CJ370" s="37"/>
      <c r="CK370" s="37"/>
      <c r="CL370" s="37"/>
      <c r="CM370" s="37"/>
      <c r="CN370" s="37"/>
      <c r="CO370" s="37"/>
      <c r="CP370" s="37"/>
      <c r="CQ370" s="37"/>
      <c r="CR370" s="37"/>
      <c r="CS370" s="37"/>
      <c r="CT370" s="37"/>
      <c r="CU370" s="37"/>
      <c r="CV370" s="37"/>
      <c r="CW370" s="37"/>
      <c r="CX370" s="37"/>
      <c r="CY370" s="37"/>
      <c r="CZ370" s="37"/>
      <c r="DA370" s="37"/>
      <c r="DB370" s="37"/>
      <c r="DC370" s="37"/>
      <c r="DD370" s="37"/>
      <c r="DE370" s="37"/>
      <c r="DF370" s="37"/>
      <c r="DG370" s="37"/>
      <c r="DH370" s="37"/>
      <c r="DI370" s="37"/>
      <c r="DJ370" s="37"/>
      <c r="DK370" s="37"/>
      <c r="DL370" s="37"/>
      <c r="DM370" s="37"/>
      <c r="DN370" s="37"/>
      <c r="DO370" s="37"/>
      <c r="DP370" s="37"/>
      <c r="DQ370" s="37"/>
    </row>
    <row r="371" spans="62:121">
      <c r="BJ371" s="37"/>
      <c r="BK371" s="37"/>
      <c r="BL371" s="37"/>
      <c r="BM371" s="37"/>
      <c r="BN371" s="37"/>
      <c r="BO371" s="37"/>
      <c r="BP371" s="37"/>
      <c r="BQ371" s="37"/>
      <c r="BR371" s="37"/>
      <c r="BS371" s="37"/>
      <c r="BT371" s="37"/>
      <c r="BU371" s="37"/>
      <c r="BV371" s="37"/>
      <c r="BW371" s="37"/>
      <c r="BX371" s="37"/>
      <c r="BY371" s="37"/>
      <c r="BZ371" s="37"/>
      <c r="CA371" s="37"/>
      <c r="CB371" s="37"/>
      <c r="CC371" s="37"/>
      <c r="CD371" s="37"/>
      <c r="CE371" s="37"/>
      <c r="CF371" s="37"/>
      <c r="CG371" s="37"/>
      <c r="CH371" s="37"/>
      <c r="CI371" s="37"/>
      <c r="CJ371" s="37"/>
      <c r="CK371" s="37"/>
      <c r="CL371" s="37"/>
      <c r="CM371" s="37"/>
      <c r="CN371" s="37"/>
      <c r="CO371" s="37"/>
      <c r="CP371" s="37"/>
      <c r="CQ371" s="37"/>
      <c r="CR371" s="37"/>
      <c r="CS371" s="37"/>
      <c r="CT371" s="37"/>
      <c r="CU371" s="37"/>
      <c r="CV371" s="37"/>
      <c r="CW371" s="37"/>
      <c r="CX371" s="37"/>
      <c r="CY371" s="37"/>
      <c r="CZ371" s="37"/>
      <c r="DA371" s="37"/>
      <c r="DB371" s="37"/>
      <c r="DC371" s="37"/>
      <c r="DD371" s="37"/>
      <c r="DE371" s="37"/>
      <c r="DF371" s="37"/>
      <c r="DG371" s="37"/>
      <c r="DH371" s="37"/>
      <c r="DI371" s="37"/>
      <c r="DJ371" s="37"/>
      <c r="DK371" s="37"/>
      <c r="DL371" s="37"/>
      <c r="DM371" s="37"/>
      <c r="DN371" s="37"/>
      <c r="DO371" s="37"/>
      <c r="DP371" s="37"/>
      <c r="DQ371" s="37"/>
    </row>
    <row r="372" spans="62:121">
      <c r="BJ372" s="37"/>
      <c r="BK372" s="37"/>
      <c r="BL372" s="37"/>
      <c r="BM372" s="37"/>
      <c r="BN372" s="37"/>
      <c r="BO372" s="37"/>
      <c r="BP372" s="37"/>
      <c r="BQ372" s="37"/>
      <c r="BR372" s="37"/>
      <c r="BS372" s="37"/>
      <c r="BT372" s="37"/>
      <c r="BU372" s="37"/>
      <c r="BV372" s="37"/>
      <c r="BW372" s="37"/>
      <c r="BX372" s="37"/>
      <c r="BY372" s="37"/>
      <c r="BZ372" s="37"/>
      <c r="CA372" s="37"/>
      <c r="CB372" s="37"/>
      <c r="CC372" s="37"/>
      <c r="CD372" s="37"/>
      <c r="CE372" s="37"/>
      <c r="CF372" s="37"/>
      <c r="CG372" s="37"/>
      <c r="CH372" s="37"/>
      <c r="CI372" s="37"/>
      <c r="CJ372" s="37"/>
      <c r="CK372" s="37"/>
      <c r="CL372" s="37"/>
      <c r="CM372" s="37"/>
      <c r="CN372" s="37"/>
      <c r="CO372" s="37"/>
      <c r="CP372" s="37"/>
      <c r="CQ372" s="37"/>
      <c r="CR372" s="37"/>
      <c r="CS372" s="37"/>
      <c r="CT372" s="37"/>
      <c r="CU372" s="37"/>
      <c r="CV372" s="37"/>
      <c r="CW372" s="37"/>
      <c r="CX372" s="37"/>
      <c r="CY372" s="37"/>
      <c r="CZ372" s="37"/>
      <c r="DA372" s="37"/>
      <c r="DB372" s="37"/>
      <c r="DC372" s="37"/>
      <c r="DD372" s="37"/>
      <c r="DE372" s="37"/>
      <c r="DF372" s="37"/>
      <c r="DG372" s="37"/>
      <c r="DH372" s="37"/>
      <c r="DI372" s="37"/>
      <c r="DJ372" s="37"/>
      <c r="DK372" s="37"/>
      <c r="DL372" s="37"/>
      <c r="DM372" s="37"/>
      <c r="DN372" s="37"/>
      <c r="DO372" s="37"/>
      <c r="DP372" s="37"/>
      <c r="DQ372" s="37"/>
    </row>
    <row r="373" spans="62:121">
      <c r="BJ373" s="37"/>
      <c r="BK373" s="37"/>
      <c r="BL373" s="37"/>
      <c r="BM373" s="37"/>
      <c r="BN373" s="37"/>
      <c r="BO373" s="37"/>
      <c r="BP373" s="37"/>
      <c r="BQ373" s="37"/>
      <c r="BR373" s="37"/>
      <c r="BS373" s="37"/>
      <c r="BT373" s="37"/>
      <c r="BU373" s="37"/>
      <c r="BV373" s="37"/>
      <c r="BW373" s="37"/>
      <c r="BX373" s="37"/>
      <c r="BY373" s="37"/>
      <c r="BZ373" s="37"/>
      <c r="CA373" s="37"/>
      <c r="CB373" s="37"/>
      <c r="CC373" s="37"/>
      <c r="CD373" s="37"/>
      <c r="CE373" s="37"/>
      <c r="CF373" s="37"/>
      <c r="CG373" s="37"/>
      <c r="CH373" s="37"/>
      <c r="CI373" s="37"/>
      <c r="CJ373" s="37"/>
      <c r="CK373" s="37"/>
      <c r="CL373" s="37"/>
      <c r="CM373" s="37"/>
      <c r="CN373" s="37"/>
      <c r="CO373" s="37"/>
      <c r="CP373" s="37"/>
      <c r="CQ373" s="37"/>
      <c r="CR373" s="37"/>
      <c r="CS373" s="37"/>
      <c r="CT373" s="37"/>
      <c r="CU373" s="37"/>
      <c r="CV373" s="37"/>
      <c r="CW373" s="37"/>
      <c r="CX373" s="37"/>
      <c r="CY373" s="37"/>
      <c r="CZ373" s="37"/>
      <c r="DA373" s="37"/>
      <c r="DB373" s="37"/>
      <c r="DC373" s="37"/>
      <c r="DD373" s="37"/>
      <c r="DE373" s="37"/>
      <c r="DF373" s="37"/>
      <c r="DG373" s="37"/>
      <c r="DH373" s="37"/>
      <c r="DI373" s="37"/>
      <c r="DJ373" s="37"/>
      <c r="DK373" s="37"/>
      <c r="DL373" s="37"/>
      <c r="DM373" s="37"/>
      <c r="DN373" s="37"/>
      <c r="DO373" s="37"/>
      <c r="DP373" s="37"/>
      <c r="DQ373" s="37"/>
    </row>
    <row r="374" spans="62:121">
      <c r="BJ374" s="37"/>
      <c r="BK374" s="37"/>
      <c r="BL374" s="37"/>
      <c r="BM374" s="37"/>
      <c r="BN374" s="37"/>
      <c r="BO374" s="37"/>
      <c r="BP374" s="37"/>
      <c r="BQ374" s="37"/>
      <c r="BR374" s="37"/>
      <c r="BS374" s="37"/>
      <c r="BT374" s="37"/>
      <c r="BU374" s="37"/>
      <c r="BV374" s="37"/>
      <c r="BW374" s="37"/>
      <c r="BX374" s="37"/>
      <c r="BY374" s="37"/>
      <c r="BZ374" s="37"/>
      <c r="CA374" s="37"/>
      <c r="CB374" s="37"/>
      <c r="CC374" s="37"/>
      <c r="CD374" s="37"/>
      <c r="CE374" s="37"/>
      <c r="CF374" s="37"/>
      <c r="CG374" s="37"/>
      <c r="CH374" s="37"/>
      <c r="CI374" s="37"/>
      <c r="CJ374" s="37"/>
      <c r="CK374" s="37"/>
      <c r="CL374" s="37"/>
      <c r="CM374" s="37"/>
      <c r="CN374" s="37"/>
      <c r="CO374" s="37"/>
      <c r="CP374" s="37"/>
      <c r="CQ374" s="37"/>
      <c r="CR374" s="37"/>
      <c r="CS374" s="37"/>
      <c r="CT374" s="37"/>
      <c r="CU374" s="37"/>
      <c r="CV374" s="37"/>
      <c r="CW374" s="37"/>
      <c r="CX374" s="37"/>
      <c r="CY374" s="37"/>
      <c r="CZ374" s="37"/>
      <c r="DA374" s="37"/>
      <c r="DB374" s="37"/>
      <c r="DC374" s="37"/>
      <c r="DD374" s="37"/>
      <c r="DE374" s="37"/>
      <c r="DF374" s="37"/>
      <c r="DG374" s="37"/>
      <c r="DH374" s="37"/>
      <c r="DI374" s="37"/>
      <c r="DJ374" s="37"/>
      <c r="DK374" s="37"/>
      <c r="DL374" s="37"/>
      <c r="DM374" s="37"/>
      <c r="DN374" s="37"/>
      <c r="DO374" s="37"/>
      <c r="DP374" s="37"/>
      <c r="DQ374" s="37"/>
    </row>
    <row r="375" spans="62:121">
      <c r="BJ375" s="37"/>
      <c r="BK375" s="37"/>
      <c r="BL375" s="37"/>
      <c r="BM375" s="37"/>
      <c r="BN375" s="37"/>
      <c r="BO375" s="37"/>
      <c r="BP375" s="37"/>
      <c r="BQ375" s="37"/>
      <c r="BR375" s="37"/>
      <c r="BS375" s="37"/>
      <c r="BT375" s="37"/>
      <c r="BU375" s="37"/>
      <c r="BV375" s="37"/>
      <c r="BW375" s="37"/>
      <c r="BX375" s="37"/>
      <c r="BY375" s="37"/>
      <c r="BZ375" s="37"/>
      <c r="CA375" s="37"/>
      <c r="CB375" s="37"/>
      <c r="CC375" s="37"/>
      <c r="CD375" s="37"/>
      <c r="CE375" s="37"/>
      <c r="CF375" s="37"/>
      <c r="CG375" s="37"/>
      <c r="CH375" s="37"/>
      <c r="CI375" s="37"/>
      <c r="CJ375" s="37"/>
      <c r="CK375" s="37"/>
      <c r="CL375" s="37"/>
      <c r="CM375" s="37"/>
      <c r="CN375" s="37"/>
      <c r="CO375" s="37"/>
      <c r="CP375" s="37"/>
      <c r="CQ375" s="37"/>
      <c r="CR375" s="37"/>
      <c r="CS375" s="37"/>
      <c r="CT375" s="37"/>
      <c r="CU375" s="37"/>
      <c r="CV375" s="37"/>
      <c r="CW375" s="37"/>
      <c r="CX375" s="37"/>
      <c r="CY375" s="37"/>
      <c r="CZ375" s="37"/>
      <c r="DA375" s="37"/>
      <c r="DB375" s="37"/>
      <c r="DC375" s="37"/>
      <c r="DD375" s="37"/>
      <c r="DE375" s="37"/>
      <c r="DF375" s="37"/>
      <c r="DG375" s="37"/>
      <c r="DH375" s="37"/>
      <c r="DI375" s="37"/>
      <c r="DJ375" s="37"/>
      <c r="DK375" s="37"/>
      <c r="DL375" s="37"/>
      <c r="DM375" s="37"/>
      <c r="DN375" s="37"/>
      <c r="DO375" s="37"/>
      <c r="DP375" s="37"/>
      <c r="DQ375" s="37"/>
    </row>
    <row r="376" spans="62:121">
      <c r="BJ376" s="37"/>
      <c r="BK376" s="37"/>
      <c r="BL376" s="37"/>
      <c r="BM376" s="37"/>
      <c r="BN376" s="37"/>
      <c r="BO376" s="37"/>
      <c r="BP376" s="37"/>
      <c r="BQ376" s="37"/>
      <c r="BR376" s="37"/>
      <c r="BS376" s="37"/>
      <c r="BT376" s="37"/>
      <c r="BU376" s="37"/>
      <c r="BV376" s="37"/>
      <c r="BW376" s="37"/>
      <c r="BX376" s="37"/>
      <c r="BY376" s="37"/>
      <c r="BZ376" s="37"/>
      <c r="CA376" s="37"/>
      <c r="CB376" s="37"/>
      <c r="CC376" s="37"/>
      <c r="CD376" s="37"/>
      <c r="CE376" s="37"/>
      <c r="CF376" s="37"/>
      <c r="CG376" s="37"/>
      <c r="CH376" s="37"/>
      <c r="CI376" s="37"/>
      <c r="CJ376" s="37"/>
      <c r="CK376" s="37"/>
      <c r="CL376" s="37"/>
      <c r="CM376" s="37"/>
      <c r="CN376" s="37"/>
      <c r="CO376" s="37"/>
      <c r="CP376" s="37"/>
      <c r="CQ376" s="37"/>
      <c r="CR376" s="37"/>
      <c r="CS376" s="37"/>
      <c r="CT376" s="37"/>
      <c r="CU376" s="37"/>
      <c r="CV376" s="37"/>
      <c r="CW376" s="37"/>
      <c r="CX376" s="37"/>
      <c r="CY376" s="37"/>
      <c r="CZ376" s="37"/>
      <c r="DA376" s="37"/>
      <c r="DB376" s="37"/>
      <c r="DC376" s="37"/>
      <c r="DD376" s="37"/>
      <c r="DE376" s="37"/>
      <c r="DF376" s="37"/>
      <c r="DG376" s="37"/>
      <c r="DH376" s="37"/>
      <c r="DI376" s="37"/>
      <c r="DJ376" s="37"/>
      <c r="DK376" s="37"/>
      <c r="DL376" s="37"/>
      <c r="DM376" s="37"/>
      <c r="DN376" s="37"/>
      <c r="DO376" s="37"/>
      <c r="DP376" s="37"/>
      <c r="DQ376" s="37"/>
    </row>
    <row r="377" spans="62:121">
      <c r="BJ377" s="37"/>
      <c r="BK377" s="37"/>
      <c r="BL377" s="37"/>
      <c r="BM377" s="37"/>
      <c r="BN377" s="37"/>
      <c r="BO377" s="37"/>
      <c r="BP377" s="37"/>
      <c r="BQ377" s="37"/>
      <c r="BR377" s="37"/>
      <c r="BS377" s="37"/>
      <c r="BT377" s="37"/>
      <c r="BU377" s="37"/>
      <c r="BV377" s="37"/>
      <c r="BW377" s="37"/>
      <c r="BX377" s="37"/>
      <c r="BY377" s="37"/>
      <c r="BZ377" s="37"/>
      <c r="CA377" s="37"/>
      <c r="CB377" s="37"/>
      <c r="CC377" s="37"/>
      <c r="CD377" s="37"/>
      <c r="CE377" s="37"/>
      <c r="CF377" s="37"/>
      <c r="CG377" s="37"/>
      <c r="CH377" s="37"/>
      <c r="CI377" s="37"/>
      <c r="CJ377" s="37"/>
      <c r="CK377" s="37"/>
      <c r="CL377" s="37"/>
      <c r="CM377" s="37"/>
      <c r="CN377" s="37"/>
      <c r="CO377" s="37"/>
      <c r="CP377" s="37"/>
      <c r="CQ377" s="37"/>
      <c r="CR377" s="37"/>
      <c r="CS377" s="37"/>
      <c r="CT377" s="37"/>
      <c r="CU377" s="37"/>
      <c r="CV377" s="37"/>
      <c r="CW377" s="37"/>
      <c r="CX377" s="37"/>
      <c r="CY377" s="37"/>
      <c r="CZ377" s="37"/>
      <c r="DA377" s="37"/>
      <c r="DB377" s="37"/>
      <c r="DC377" s="37"/>
      <c r="DD377" s="37"/>
      <c r="DE377" s="37"/>
      <c r="DF377" s="37"/>
      <c r="DG377" s="37"/>
      <c r="DH377" s="37"/>
      <c r="DI377" s="37"/>
      <c r="DJ377" s="37"/>
      <c r="DK377" s="37"/>
      <c r="DL377" s="37"/>
      <c r="DM377" s="37"/>
      <c r="DN377" s="37"/>
      <c r="DO377" s="37"/>
      <c r="DP377" s="37"/>
      <c r="DQ377" s="37"/>
    </row>
    <row r="378" spans="62:121">
      <c r="BJ378" s="37"/>
      <c r="BK378" s="37"/>
      <c r="BL378" s="37"/>
      <c r="BM378" s="37"/>
      <c r="BN378" s="37"/>
      <c r="BO378" s="37"/>
      <c r="BP378" s="37"/>
      <c r="BQ378" s="37"/>
      <c r="BR378" s="37"/>
      <c r="BS378" s="37"/>
      <c r="BT378" s="37"/>
      <c r="BU378" s="37"/>
      <c r="BV378" s="37"/>
      <c r="BW378" s="37"/>
      <c r="BX378" s="37"/>
      <c r="BY378" s="37"/>
      <c r="BZ378" s="37"/>
      <c r="CA378" s="37"/>
      <c r="CB378" s="37"/>
      <c r="CC378" s="37"/>
      <c r="CD378" s="37"/>
      <c r="CE378" s="37"/>
      <c r="CF378" s="37"/>
      <c r="CG378" s="37"/>
      <c r="CH378" s="37"/>
      <c r="CI378" s="37"/>
      <c r="CJ378" s="37"/>
      <c r="CK378" s="37"/>
      <c r="CL378" s="37"/>
      <c r="CM378" s="37"/>
      <c r="CN378" s="37"/>
      <c r="CO378" s="37"/>
      <c r="CP378" s="37"/>
      <c r="CQ378" s="37"/>
      <c r="CR378" s="37"/>
      <c r="CS378" s="37"/>
      <c r="CT378" s="37"/>
      <c r="CU378" s="37"/>
      <c r="CV378" s="37"/>
      <c r="CW378" s="37"/>
      <c r="CX378" s="37"/>
      <c r="CY378" s="37"/>
      <c r="CZ378" s="37"/>
      <c r="DA378" s="37"/>
      <c r="DB378" s="37"/>
      <c r="DC378" s="37"/>
      <c r="DD378" s="37"/>
      <c r="DE378" s="37"/>
      <c r="DF378" s="37"/>
      <c r="DG378" s="37"/>
      <c r="DH378" s="37"/>
      <c r="DI378" s="37"/>
      <c r="DJ378" s="37"/>
      <c r="DK378" s="37"/>
      <c r="DL378" s="37"/>
      <c r="DM378" s="37"/>
      <c r="DN378" s="37"/>
      <c r="DO378" s="37"/>
      <c r="DP378" s="37"/>
      <c r="DQ378" s="37"/>
    </row>
    <row r="379" spans="62:121">
      <c r="BJ379" s="37"/>
      <c r="BK379" s="37"/>
      <c r="BL379" s="37"/>
      <c r="BM379" s="37"/>
      <c r="BN379" s="37"/>
      <c r="BO379" s="37"/>
      <c r="BP379" s="37"/>
      <c r="BQ379" s="37"/>
      <c r="BR379" s="37"/>
      <c r="BS379" s="37"/>
      <c r="BT379" s="37"/>
      <c r="BU379" s="37"/>
      <c r="BV379" s="37"/>
      <c r="BW379" s="37"/>
      <c r="BX379" s="37"/>
      <c r="BY379" s="37"/>
      <c r="BZ379" s="37"/>
      <c r="CA379" s="37"/>
      <c r="CB379" s="37"/>
      <c r="CC379" s="37"/>
      <c r="CD379" s="37"/>
      <c r="CE379" s="37"/>
      <c r="CF379" s="37"/>
      <c r="CG379" s="37"/>
      <c r="CH379" s="37"/>
      <c r="CI379" s="37"/>
      <c r="CJ379" s="37"/>
      <c r="CK379" s="37"/>
      <c r="CL379" s="37"/>
      <c r="CM379" s="37"/>
      <c r="CN379" s="37"/>
      <c r="CO379" s="37"/>
      <c r="CP379" s="37"/>
      <c r="CQ379" s="37"/>
      <c r="CR379" s="37"/>
      <c r="CS379" s="37"/>
      <c r="CT379" s="37"/>
      <c r="CU379" s="37"/>
      <c r="CV379" s="37"/>
      <c r="CW379" s="37"/>
      <c r="CX379" s="37"/>
      <c r="CY379" s="37"/>
      <c r="CZ379" s="37"/>
      <c r="DA379" s="37"/>
      <c r="DB379" s="37"/>
      <c r="DC379" s="37"/>
      <c r="DD379" s="37"/>
      <c r="DE379" s="37"/>
      <c r="DF379" s="37"/>
      <c r="DG379" s="37"/>
      <c r="DH379" s="37"/>
      <c r="DI379" s="37"/>
      <c r="DJ379" s="37"/>
      <c r="DK379" s="37"/>
      <c r="DL379" s="37"/>
      <c r="DM379" s="37"/>
      <c r="DN379" s="37"/>
      <c r="DO379" s="37"/>
      <c r="DP379" s="37"/>
      <c r="DQ379" s="37"/>
    </row>
    <row r="380" spans="62:121">
      <c r="BJ380" s="37"/>
      <c r="BK380" s="37"/>
      <c r="BL380" s="37"/>
      <c r="BM380" s="37"/>
      <c r="BN380" s="37"/>
      <c r="BO380" s="37"/>
      <c r="BP380" s="37"/>
      <c r="BQ380" s="37"/>
      <c r="BR380" s="37"/>
      <c r="BS380" s="37"/>
      <c r="BT380" s="37"/>
      <c r="BU380" s="37"/>
      <c r="BV380" s="37"/>
      <c r="BW380" s="37"/>
      <c r="BX380" s="37"/>
      <c r="BY380" s="37"/>
      <c r="BZ380" s="37"/>
      <c r="CA380" s="37"/>
      <c r="CB380" s="37"/>
      <c r="CC380" s="37"/>
      <c r="CD380" s="37"/>
      <c r="CE380" s="37"/>
      <c r="CF380" s="37"/>
      <c r="CG380" s="37"/>
      <c r="CH380" s="37"/>
      <c r="CI380" s="37"/>
      <c r="CJ380" s="37"/>
      <c r="CK380" s="37"/>
      <c r="CL380" s="37"/>
      <c r="CM380" s="37"/>
      <c r="CN380" s="37"/>
      <c r="CO380" s="37"/>
      <c r="CP380" s="37"/>
      <c r="CQ380" s="37"/>
      <c r="CR380" s="37"/>
      <c r="CS380" s="37"/>
      <c r="CT380" s="37"/>
      <c r="CU380" s="37"/>
      <c r="CV380" s="37"/>
      <c r="CW380" s="37"/>
      <c r="CX380" s="37"/>
      <c r="CY380" s="37"/>
      <c r="CZ380" s="37"/>
      <c r="DA380" s="37"/>
      <c r="DB380" s="37"/>
      <c r="DC380" s="37"/>
      <c r="DD380" s="37"/>
      <c r="DE380" s="37"/>
      <c r="DF380" s="37"/>
      <c r="DG380" s="37"/>
      <c r="DH380" s="37"/>
      <c r="DI380" s="37"/>
      <c r="DJ380" s="37"/>
      <c r="DK380" s="37"/>
      <c r="DL380" s="37"/>
      <c r="DM380" s="37"/>
      <c r="DN380" s="37"/>
      <c r="DO380" s="37"/>
      <c r="DP380" s="37"/>
      <c r="DQ380" s="37"/>
    </row>
    <row r="381" spans="62:121">
      <c r="BJ381" s="37"/>
      <c r="BK381" s="37"/>
      <c r="BL381" s="37"/>
      <c r="BM381" s="37"/>
      <c r="BN381" s="37"/>
      <c r="BO381" s="37"/>
      <c r="BP381" s="37"/>
      <c r="BQ381" s="37"/>
      <c r="BR381" s="37"/>
      <c r="BS381" s="37"/>
      <c r="BT381" s="37"/>
      <c r="BU381" s="37"/>
      <c r="BV381" s="37"/>
      <c r="BW381" s="37"/>
      <c r="BX381" s="37"/>
      <c r="BY381" s="37"/>
      <c r="BZ381" s="37"/>
      <c r="CA381" s="37"/>
      <c r="CB381" s="37"/>
      <c r="CC381" s="37"/>
      <c r="CD381" s="37"/>
      <c r="CE381" s="37"/>
      <c r="CF381" s="37"/>
      <c r="CG381" s="37"/>
      <c r="CH381" s="37"/>
      <c r="CI381" s="37"/>
      <c r="CJ381" s="37"/>
      <c r="CK381" s="37"/>
      <c r="CL381" s="37"/>
      <c r="CM381" s="37"/>
      <c r="CN381" s="37"/>
      <c r="CO381" s="37"/>
      <c r="CP381" s="37"/>
      <c r="CQ381" s="37"/>
      <c r="CR381" s="37"/>
      <c r="CS381" s="37"/>
      <c r="CT381" s="37"/>
      <c r="CU381" s="37"/>
      <c r="CV381" s="37"/>
      <c r="CW381" s="37"/>
      <c r="CX381" s="37"/>
      <c r="CY381" s="37"/>
      <c r="CZ381" s="37"/>
      <c r="DA381" s="37"/>
      <c r="DB381" s="37"/>
      <c r="DC381" s="37"/>
      <c r="DD381" s="37"/>
      <c r="DE381" s="37"/>
      <c r="DF381" s="37"/>
      <c r="DG381" s="37"/>
      <c r="DH381" s="37"/>
      <c r="DI381" s="37"/>
      <c r="DJ381" s="37"/>
      <c r="DK381" s="37"/>
      <c r="DL381" s="37"/>
      <c r="DM381" s="37"/>
      <c r="DN381" s="37"/>
      <c r="DO381" s="37"/>
      <c r="DP381" s="37"/>
      <c r="DQ381" s="37"/>
    </row>
    <row r="382" spans="62:121">
      <c r="BJ382" s="37"/>
      <c r="BK382" s="37"/>
      <c r="BL382" s="37"/>
      <c r="BM382" s="37"/>
      <c r="BN382" s="37"/>
      <c r="BO382" s="37"/>
      <c r="BP382" s="37"/>
      <c r="BQ382" s="37"/>
      <c r="BR382" s="37"/>
      <c r="BS382" s="37"/>
      <c r="BT382" s="37"/>
      <c r="BU382" s="37"/>
      <c r="BV382" s="37"/>
      <c r="BW382" s="37"/>
      <c r="BX382" s="37"/>
      <c r="BY382" s="37"/>
      <c r="BZ382" s="37"/>
      <c r="CA382" s="37"/>
      <c r="CB382" s="37"/>
      <c r="CC382" s="37"/>
      <c r="CD382" s="37"/>
      <c r="CE382" s="37"/>
      <c r="CF382" s="37"/>
      <c r="CG382" s="37"/>
      <c r="CH382" s="37"/>
      <c r="CI382" s="37"/>
      <c r="CJ382" s="37"/>
      <c r="CK382" s="37"/>
      <c r="CL382" s="37"/>
      <c r="CM382" s="37"/>
      <c r="CN382" s="37"/>
      <c r="CO382" s="37"/>
      <c r="CP382" s="37"/>
      <c r="CQ382" s="37"/>
      <c r="CR382" s="37"/>
      <c r="CS382" s="37"/>
      <c r="CT382" s="37"/>
      <c r="CU382" s="37"/>
      <c r="CV382" s="37"/>
      <c r="CW382" s="37"/>
      <c r="CX382" s="37"/>
      <c r="CY382" s="37"/>
      <c r="CZ382" s="37"/>
      <c r="DA382" s="37"/>
      <c r="DB382" s="37"/>
      <c r="DC382" s="37"/>
      <c r="DD382" s="37"/>
      <c r="DE382" s="37"/>
      <c r="DF382" s="37"/>
      <c r="DG382" s="37"/>
      <c r="DH382" s="37"/>
      <c r="DI382" s="37"/>
      <c r="DJ382" s="37"/>
      <c r="DK382" s="37"/>
      <c r="DL382" s="37"/>
      <c r="DM382" s="37"/>
      <c r="DN382" s="37"/>
      <c r="DO382" s="37"/>
      <c r="DP382" s="37"/>
      <c r="DQ382" s="37"/>
    </row>
    <row r="383" spans="62:121">
      <c r="BJ383" s="37"/>
      <c r="BK383" s="37"/>
      <c r="BL383" s="37"/>
      <c r="BM383" s="37"/>
      <c r="BN383" s="37"/>
      <c r="BO383" s="37"/>
      <c r="BP383" s="37"/>
      <c r="BQ383" s="37"/>
      <c r="BR383" s="37"/>
      <c r="BS383" s="37"/>
      <c r="BT383" s="37"/>
      <c r="BU383" s="37"/>
      <c r="BV383" s="37"/>
      <c r="BW383" s="37"/>
      <c r="BX383" s="37"/>
      <c r="BY383" s="37"/>
      <c r="BZ383" s="37"/>
      <c r="CA383" s="37"/>
      <c r="CB383" s="37"/>
      <c r="CC383" s="37"/>
      <c r="CD383" s="37"/>
      <c r="CE383" s="37"/>
      <c r="CF383" s="37"/>
      <c r="CG383" s="37"/>
      <c r="CH383" s="37"/>
      <c r="CI383" s="37"/>
      <c r="CJ383" s="37"/>
      <c r="CK383" s="37"/>
      <c r="CL383" s="37"/>
      <c r="CM383" s="37"/>
      <c r="CN383" s="37"/>
      <c r="CO383" s="37"/>
      <c r="CP383" s="37"/>
      <c r="CQ383" s="37"/>
      <c r="CR383" s="37"/>
      <c r="CS383" s="37"/>
      <c r="CT383" s="37"/>
      <c r="CU383" s="37"/>
      <c r="CV383" s="37"/>
      <c r="CW383" s="37"/>
      <c r="CX383" s="37"/>
      <c r="CY383" s="37"/>
      <c r="CZ383" s="37"/>
      <c r="DA383" s="37"/>
      <c r="DB383" s="37"/>
      <c r="DC383" s="37"/>
      <c r="DD383" s="37"/>
      <c r="DE383" s="37"/>
      <c r="DF383" s="37"/>
      <c r="DG383" s="37"/>
      <c r="DH383" s="37"/>
      <c r="DI383" s="37"/>
      <c r="DJ383" s="37"/>
      <c r="DK383" s="37"/>
      <c r="DL383" s="37"/>
      <c r="DM383" s="37"/>
      <c r="DN383" s="37"/>
      <c r="DO383" s="37"/>
      <c r="DP383" s="37"/>
      <c r="DQ383" s="37"/>
    </row>
    <row r="384" spans="62:121">
      <c r="BJ384" s="37"/>
      <c r="BK384" s="37"/>
      <c r="BL384" s="37"/>
      <c r="BM384" s="37"/>
      <c r="BN384" s="37"/>
      <c r="BO384" s="37"/>
      <c r="BP384" s="37"/>
      <c r="BQ384" s="37"/>
      <c r="BR384" s="37"/>
      <c r="BS384" s="37"/>
      <c r="BT384" s="37"/>
      <c r="BU384" s="37"/>
      <c r="BV384" s="37"/>
      <c r="BW384" s="37"/>
      <c r="BX384" s="37"/>
      <c r="BY384" s="37"/>
      <c r="BZ384" s="37"/>
      <c r="CA384" s="37"/>
      <c r="CB384" s="37"/>
      <c r="CC384" s="37"/>
      <c r="CD384" s="37"/>
      <c r="CE384" s="37"/>
      <c r="CF384" s="37"/>
      <c r="CG384" s="37"/>
      <c r="CH384" s="37"/>
      <c r="CI384" s="37"/>
      <c r="CJ384" s="37"/>
      <c r="CK384" s="37"/>
      <c r="CL384" s="37"/>
      <c r="CM384" s="37"/>
      <c r="CN384" s="37"/>
      <c r="CO384" s="37"/>
      <c r="CP384" s="37"/>
      <c r="CQ384" s="37"/>
      <c r="CR384" s="37"/>
      <c r="CS384" s="37"/>
      <c r="CT384" s="37"/>
      <c r="CU384" s="37"/>
      <c r="CV384" s="37"/>
      <c r="CW384" s="37"/>
      <c r="CX384" s="37"/>
      <c r="CY384" s="37"/>
      <c r="CZ384" s="37"/>
      <c r="DA384" s="37"/>
      <c r="DB384" s="37"/>
      <c r="DC384" s="37"/>
      <c r="DD384" s="37"/>
      <c r="DE384" s="37"/>
      <c r="DF384" s="37"/>
      <c r="DG384" s="37"/>
      <c r="DH384" s="37"/>
      <c r="DI384" s="37"/>
      <c r="DJ384" s="37"/>
      <c r="DK384" s="37"/>
      <c r="DL384" s="37"/>
      <c r="DM384" s="37"/>
      <c r="DN384" s="37"/>
      <c r="DO384" s="37"/>
      <c r="DP384" s="37"/>
      <c r="DQ384" s="37"/>
    </row>
    <row r="385" spans="3:121">
      <c r="BJ385" s="37"/>
      <c r="BK385" s="37"/>
      <c r="BL385" s="37"/>
      <c r="BM385" s="37"/>
      <c r="BN385" s="37"/>
      <c r="BO385" s="37"/>
      <c r="BP385" s="37"/>
      <c r="BQ385" s="37"/>
      <c r="BR385" s="37"/>
      <c r="BS385" s="37"/>
      <c r="BT385" s="37"/>
      <c r="BU385" s="37"/>
      <c r="BV385" s="37"/>
      <c r="BW385" s="37"/>
      <c r="BX385" s="37"/>
      <c r="BY385" s="37"/>
      <c r="BZ385" s="37"/>
      <c r="CA385" s="37"/>
      <c r="CB385" s="37"/>
      <c r="CC385" s="37"/>
      <c r="CD385" s="37"/>
      <c r="CE385" s="37"/>
      <c r="CF385" s="37"/>
      <c r="CG385" s="37"/>
      <c r="CH385" s="37"/>
      <c r="CI385" s="37"/>
      <c r="CJ385" s="37"/>
      <c r="CK385" s="37"/>
      <c r="CL385" s="37"/>
      <c r="CM385" s="37"/>
      <c r="CN385" s="37"/>
      <c r="CO385" s="37"/>
      <c r="CP385" s="37"/>
      <c r="CQ385" s="37"/>
      <c r="CR385" s="37"/>
      <c r="CS385" s="37"/>
      <c r="CT385" s="37"/>
      <c r="CU385" s="37"/>
      <c r="CV385" s="37"/>
      <c r="CW385" s="37"/>
      <c r="CX385" s="37"/>
      <c r="CY385" s="37"/>
      <c r="CZ385" s="37"/>
      <c r="DA385" s="37"/>
      <c r="DB385" s="37"/>
      <c r="DC385" s="37"/>
      <c r="DD385" s="37"/>
      <c r="DE385" s="37"/>
      <c r="DF385" s="37"/>
      <c r="DG385" s="37"/>
      <c r="DH385" s="37"/>
      <c r="DI385" s="37"/>
      <c r="DJ385" s="37"/>
      <c r="DK385" s="37"/>
      <c r="DL385" s="37"/>
      <c r="DM385" s="37"/>
      <c r="DN385" s="37"/>
      <c r="DO385" s="37"/>
      <c r="DP385" s="37"/>
      <c r="DQ385" s="37"/>
    </row>
    <row r="386" spans="3:121">
      <c r="BJ386" s="37"/>
      <c r="BK386" s="37"/>
      <c r="BL386" s="37"/>
      <c r="BM386" s="37"/>
      <c r="BN386" s="37"/>
      <c r="BO386" s="37"/>
      <c r="BP386" s="37"/>
      <c r="BQ386" s="37"/>
      <c r="BR386" s="37"/>
      <c r="BS386" s="37"/>
      <c r="BT386" s="37"/>
      <c r="BU386" s="37"/>
      <c r="BV386" s="37"/>
      <c r="BW386" s="37"/>
      <c r="BX386" s="37"/>
      <c r="BY386" s="37"/>
      <c r="BZ386" s="37"/>
      <c r="CA386" s="37"/>
      <c r="CB386" s="37"/>
      <c r="CC386" s="37"/>
      <c r="CD386" s="37"/>
      <c r="CE386" s="37"/>
      <c r="CF386" s="37"/>
      <c r="CG386" s="37"/>
      <c r="CH386" s="37"/>
      <c r="CI386" s="37"/>
      <c r="CJ386" s="37"/>
      <c r="CK386" s="37"/>
      <c r="CL386" s="37"/>
      <c r="CM386" s="37"/>
      <c r="CN386" s="37"/>
      <c r="CO386" s="37"/>
      <c r="CP386" s="37"/>
      <c r="CQ386" s="37"/>
      <c r="CR386" s="37"/>
      <c r="CS386" s="37"/>
      <c r="CT386" s="37"/>
      <c r="CU386" s="37"/>
      <c r="CV386" s="37"/>
      <c r="CW386" s="37"/>
      <c r="CX386" s="37"/>
      <c r="CY386" s="37"/>
      <c r="CZ386" s="37"/>
      <c r="DA386" s="37"/>
      <c r="DB386" s="37"/>
      <c r="DC386" s="37"/>
      <c r="DD386" s="37"/>
      <c r="DE386" s="37"/>
      <c r="DF386" s="37"/>
      <c r="DG386" s="37"/>
      <c r="DH386" s="37"/>
      <c r="DI386" s="37"/>
      <c r="DJ386" s="37"/>
      <c r="DK386" s="37"/>
      <c r="DL386" s="37"/>
      <c r="DM386" s="37"/>
      <c r="DN386" s="37"/>
      <c r="DO386" s="37"/>
      <c r="DP386" s="37"/>
      <c r="DQ386" s="37"/>
    </row>
    <row r="387" spans="3:121">
      <c r="BJ387" s="37"/>
      <c r="BK387" s="37"/>
      <c r="BL387" s="37"/>
      <c r="BM387" s="37"/>
      <c r="BN387" s="37"/>
      <c r="BO387" s="37"/>
      <c r="BP387" s="37"/>
      <c r="BQ387" s="37"/>
      <c r="BR387" s="37"/>
      <c r="BS387" s="37"/>
      <c r="BT387" s="37"/>
      <c r="BU387" s="37"/>
      <c r="BV387" s="37"/>
      <c r="BW387" s="37"/>
      <c r="BX387" s="37"/>
      <c r="BY387" s="37"/>
      <c r="BZ387" s="37"/>
      <c r="CA387" s="37"/>
      <c r="CB387" s="37"/>
      <c r="CC387" s="37"/>
      <c r="CD387" s="37"/>
      <c r="CE387" s="37"/>
      <c r="CF387" s="37"/>
      <c r="CG387" s="37"/>
      <c r="CH387" s="37"/>
      <c r="CI387" s="37"/>
      <c r="CJ387" s="37"/>
      <c r="CK387" s="37"/>
      <c r="CL387" s="37"/>
      <c r="CM387" s="37"/>
      <c r="CN387" s="37"/>
      <c r="CO387" s="37"/>
      <c r="CP387" s="37"/>
      <c r="CQ387" s="37"/>
      <c r="CR387" s="37"/>
      <c r="CS387" s="37"/>
      <c r="CT387" s="37"/>
      <c r="CU387" s="37"/>
      <c r="CV387" s="37"/>
      <c r="CW387" s="37"/>
      <c r="CX387" s="37"/>
      <c r="CY387" s="37"/>
      <c r="CZ387" s="37"/>
      <c r="DA387" s="37"/>
      <c r="DB387" s="37"/>
      <c r="DC387" s="37"/>
      <c r="DD387" s="37"/>
      <c r="DE387" s="37"/>
      <c r="DF387" s="37"/>
      <c r="DG387" s="37"/>
      <c r="DH387" s="37"/>
      <c r="DI387" s="37"/>
      <c r="DJ387" s="37"/>
      <c r="DK387" s="37"/>
      <c r="DL387" s="37"/>
      <c r="DM387" s="37"/>
      <c r="DN387" s="37"/>
      <c r="DO387" s="37"/>
      <c r="DP387" s="37"/>
      <c r="DQ387" s="37"/>
    </row>
    <row r="388" spans="3:121">
      <c r="BJ388" s="37"/>
      <c r="BK388" s="37"/>
      <c r="BL388" s="37"/>
      <c r="BM388" s="37"/>
      <c r="BN388" s="37"/>
      <c r="BO388" s="37"/>
      <c r="BP388" s="37"/>
      <c r="BQ388" s="37"/>
      <c r="BR388" s="37"/>
      <c r="BS388" s="37"/>
      <c r="BT388" s="37"/>
      <c r="BU388" s="37"/>
      <c r="BV388" s="37"/>
      <c r="BW388" s="37"/>
      <c r="BX388" s="37"/>
      <c r="BY388" s="37"/>
      <c r="BZ388" s="37"/>
      <c r="CA388" s="37"/>
      <c r="CB388" s="37"/>
      <c r="CC388" s="37"/>
      <c r="CD388" s="37"/>
      <c r="CE388" s="37"/>
      <c r="CF388" s="37"/>
      <c r="CG388" s="37"/>
      <c r="CH388" s="37"/>
      <c r="CI388" s="37"/>
      <c r="CJ388" s="37"/>
      <c r="CK388" s="37"/>
      <c r="CL388" s="37"/>
      <c r="CM388" s="37"/>
      <c r="CN388" s="37"/>
      <c r="CO388" s="37"/>
      <c r="CP388" s="37"/>
      <c r="CQ388" s="37"/>
      <c r="CR388" s="37"/>
      <c r="CS388" s="37"/>
      <c r="CT388" s="37"/>
      <c r="CU388" s="37"/>
      <c r="CV388" s="37"/>
      <c r="CW388" s="37"/>
      <c r="CX388" s="37"/>
      <c r="CY388" s="37"/>
      <c r="CZ388" s="37"/>
      <c r="DA388" s="37"/>
      <c r="DB388" s="37"/>
      <c r="DC388" s="37"/>
      <c r="DD388" s="37"/>
      <c r="DE388" s="37"/>
      <c r="DF388" s="37"/>
      <c r="DG388" s="37"/>
      <c r="DH388" s="37"/>
      <c r="DI388" s="37"/>
      <c r="DJ388" s="37"/>
      <c r="DK388" s="37"/>
      <c r="DL388" s="37"/>
      <c r="DM388" s="37"/>
      <c r="DN388" s="37"/>
      <c r="DO388" s="37"/>
      <c r="DP388" s="37"/>
      <c r="DQ388" s="37"/>
    </row>
    <row r="389" spans="3:121">
      <c r="BJ389" s="37"/>
      <c r="BK389" s="37"/>
      <c r="BL389" s="37"/>
      <c r="BM389" s="37"/>
      <c r="BN389" s="37"/>
      <c r="BO389" s="37"/>
      <c r="BP389" s="37"/>
      <c r="BQ389" s="37"/>
      <c r="BR389" s="37"/>
      <c r="BS389" s="37"/>
      <c r="BT389" s="37"/>
      <c r="BU389" s="37"/>
      <c r="BV389" s="37"/>
      <c r="BW389" s="37"/>
      <c r="BX389" s="37"/>
      <c r="BY389" s="37"/>
      <c r="BZ389" s="37"/>
      <c r="CA389" s="37"/>
      <c r="CB389" s="37"/>
      <c r="CC389" s="37"/>
      <c r="CD389" s="37"/>
      <c r="CE389" s="37"/>
      <c r="CF389" s="37"/>
      <c r="CG389" s="37"/>
      <c r="CH389" s="37"/>
      <c r="CI389" s="37"/>
      <c r="CJ389" s="37"/>
      <c r="CK389" s="37"/>
      <c r="CL389" s="37"/>
      <c r="CM389" s="37"/>
      <c r="CN389" s="37"/>
      <c r="CO389" s="37"/>
      <c r="CP389" s="37"/>
      <c r="CQ389" s="37"/>
      <c r="CR389" s="37"/>
      <c r="CS389" s="37"/>
      <c r="CT389" s="37"/>
      <c r="CU389" s="37"/>
      <c r="CV389" s="37"/>
      <c r="CW389" s="37"/>
      <c r="CX389" s="37"/>
      <c r="CY389" s="37"/>
      <c r="CZ389" s="37"/>
      <c r="DA389" s="37"/>
      <c r="DB389" s="37"/>
      <c r="DC389" s="37"/>
      <c r="DD389" s="37"/>
      <c r="DE389" s="37"/>
      <c r="DF389" s="37"/>
      <c r="DG389" s="37"/>
      <c r="DH389" s="37"/>
      <c r="DI389" s="37"/>
      <c r="DJ389" s="37"/>
      <c r="DK389" s="37"/>
      <c r="DL389" s="37"/>
      <c r="DM389" s="37"/>
      <c r="DN389" s="37"/>
      <c r="DO389" s="37"/>
      <c r="DP389" s="37"/>
      <c r="DQ389" s="37"/>
    </row>
    <row r="390" spans="3:121">
      <c r="BI390" s="37"/>
      <c r="BJ390" s="37"/>
      <c r="BK390" s="37"/>
      <c r="BL390" s="37"/>
      <c r="BM390" s="37"/>
      <c r="BN390" s="37"/>
      <c r="BO390" s="37"/>
      <c r="BP390" s="37"/>
      <c r="BQ390" s="37"/>
      <c r="BR390" s="37"/>
      <c r="BS390" s="37"/>
      <c r="BT390" s="37"/>
      <c r="BU390" s="37"/>
      <c r="BV390" s="37"/>
      <c r="BW390" s="37"/>
      <c r="BX390" s="37"/>
      <c r="BY390" s="37"/>
      <c r="BZ390" s="37"/>
      <c r="CA390" s="37"/>
      <c r="CB390" s="37"/>
      <c r="CC390" s="37"/>
      <c r="CD390" s="37"/>
      <c r="CE390" s="37"/>
      <c r="CF390" s="37"/>
      <c r="CG390" s="37"/>
      <c r="CH390" s="37"/>
      <c r="CI390" s="37"/>
      <c r="CJ390" s="37"/>
      <c r="CK390" s="37"/>
      <c r="CL390" s="37"/>
      <c r="CM390" s="37"/>
      <c r="CN390" s="37"/>
      <c r="CO390" s="37"/>
      <c r="CP390" s="37"/>
      <c r="CQ390" s="37"/>
      <c r="CR390" s="37"/>
      <c r="CS390" s="37"/>
      <c r="CT390" s="37"/>
      <c r="CU390" s="37"/>
      <c r="CV390" s="37"/>
      <c r="CW390" s="37"/>
      <c r="CX390" s="37"/>
      <c r="CY390" s="37"/>
      <c r="CZ390" s="37"/>
      <c r="DA390" s="37"/>
      <c r="DB390" s="37"/>
      <c r="DC390" s="37"/>
      <c r="DD390" s="37"/>
      <c r="DE390" s="37"/>
      <c r="DF390" s="37"/>
      <c r="DG390" s="37"/>
      <c r="DH390" s="37"/>
      <c r="DI390" s="37"/>
      <c r="DJ390" s="37"/>
      <c r="DK390" s="37"/>
      <c r="DL390" s="37"/>
      <c r="DM390" s="37"/>
      <c r="DN390" s="37"/>
      <c r="DO390" s="37"/>
      <c r="DP390" s="37"/>
      <c r="DQ390" s="37"/>
    </row>
    <row r="391" spans="3:121">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c r="AE391" s="37"/>
      <c r="AF391" s="37"/>
      <c r="AG391" s="37"/>
      <c r="AH391" s="37"/>
      <c r="AI391" s="37"/>
      <c r="AJ391" s="37"/>
      <c r="AK391" s="37"/>
      <c r="AL391" s="37"/>
      <c r="AM391" s="37"/>
      <c r="AN391" s="37"/>
      <c r="AO391" s="37"/>
      <c r="AP391" s="37"/>
      <c r="AQ391" s="37"/>
      <c r="AR391" s="37"/>
      <c r="AS391" s="37"/>
      <c r="AT391" s="37"/>
      <c r="AU391" s="37"/>
      <c r="AV391" s="37"/>
      <c r="AW391" s="37"/>
      <c r="AX391" s="37"/>
      <c r="AY391" s="37"/>
      <c r="AZ391" s="37"/>
      <c r="BA391" s="37"/>
      <c r="BB391" s="37"/>
      <c r="BC391" s="37"/>
      <c r="BD391" s="37"/>
      <c r="BE391" s="37"/>
      <c r="BF391" s="37"/>
      <c r="BG391" s="37"/>
      <c r="BH391" s="37"/>
      <c r="BI391" s="37"/>
      <c r="BJ391" s="37"/>
      <c r="BK391" s="37"/>
      <c r="BL391" s="37"/>
      <c r="BM391" s="37"/>
      <c r="BN391" s="37"/>
      <c r="BO391" s="37"/>
      <c r="BP391" s="37"/>
      <c r="BQ391" s="37"/>
      <c r="BR391" s="37"/>
      <c r="BS391" s="37"/>
      <c r="BT391" s="37"/>
      <c r="BU391" s="37"/>
      <c r="BV391" s="37"/>
      <c r="BW391" s="37"/>
      <c r="BX391" s="37"/>
      <c r="BY391" s="37"/>
      <c r="BZ391" s="37"/>
      <c r="CA391" s="37"/>
      <c r="CB391" s="37"/>
      <c r="CC391" s="37"/>
      <c r="CD391" s="37"/>
      <c r="CE391" s="37"/>
      <c r="CF391" s="37"/>
      <c r="CG391" s="37"/>
      <c r="CH391" s="37"/>
      <c r="CI391" s="37"/>
      <c r="CJ391" s="37"/>
      <c r="CK391" s="37"/>
      <c r="CL391" s="37"/>
      <c r="CM391" s="37"/>
      <c r="CN391" s="37"/>
      <c r="CO391" s="37"/>
      <c r="CP391" s="37"/>
      <c r="CQ391" s="37"/>
      <c r="CR391" s="37"/>
      <c r="CS391" s="37"/>
      <c r="CT391" s="37"/>
      <c r="CU391" s="37"/>
      <c r="CV391" s="37"/>
      <c r="CW391" s="37"/>
      <c r="CX391" s="37"/>
      <c r="CY391" s="37"/>
      <c r="CZ391" s="37"/>
      <c r="DA391" s="37"/>
      <c r="DB391" s="37"/>
      <c r="DC391" s="37"/>
      <c r="DD391" s="37"/>
      <c r="DE391" s="37"/>
      <c r="DF391" s="37"/>
      <c r="DG391" s="37"/>
      <c r="DH391" s="37"/>
      <c r="DI391" s="37"/>
      <c r="DJ391" s="37"/>
      <c r="DK391" s="37"/>
      <c r="DL391" s="37"/>
      <c r="DM391" s="37"/>
      <c r="DN391" s="37"/>
      <c r="DO391" s="37"/>
      <c r="DP391" s="37"/>
      <c r="DQ391" s="37"/>
    </row>
    <row r="392" spans="3:121">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c r="AE392" s="37"/>
      <c r="AF392" s="37"/>
      <c r="AG392" s="37"/>
      <c r="AH392" s="37"/>
      <c r="AI392" s="37"/>
      <c r="AJ392" s="37"/>
      <c r="AK392" s="37"/>
      <c r="AL392" s="37"/>
      <c r="AM392" s="37"/>
      <c r="AN392" s="37"/>
      <c r="AO392" s="37"/>
      <c r="AP392" s="37"/>
      <c r="AQ392" s="37"/>
      <c r="AR392" s="37"/>
      <c r="AS392" s="37"/>
      <c r="AT392" s="37"/>
      <c r="AU392" s="37"/>
      <c r="AV392" s="37"/>
      <c r="AW392" s="37"/>
      <c r="AX392" s="37"/>
      <c r="AY392" s="37"/>
      <c r="AZ392" s="37"/>
      <c r="BA392" s="37"/>
      <c r="BB392" s="37"/>
      <c r="BC392" s="37"/>
      <c r="BD392" s="37"/>
      <c r="BE392" s="37"/>
      <c r="BF392" s="37"/>
      <c r="BG392" s="37"/>
      <c r="BH392" s="37"/>
      <c r="BI392" s="37"/>
      <c r="BJ392" s="37"/>
      <c r="BK392" s="37"/>
      <c r="BL392" s="37"/>
      <c r="BM392" s="37"/>
      <c r="BN392" s="37"/>
      <c r="BO392" s="37"/>
      <c r="BP392" s="37"/>
      <c r="BQ392" s="37"/>
      <c r="BR392" s="37"/>
      <c r="BS392" s="37"/>
      <c r="BT392" s="37"/>
      <c r="BU392" s="37"/>
      <c r="BV392" s="37"/>
      <c r="BW392" s="37"/>
      <c r="BX392" s="37"/>
      <c r="BY392" s="37"/>
      <c r="BZ392" s="37"/>
      <c r="CA392" s="37"/>
      <c r="CB392" s="37"/>
      <c r="CC392" s="37"/>
      <c r="CD392" s="37"/>
      <c r="CE392" s="37"/>
      <c r="CF392" s="37"/>
      <c r="CG392" s="37"/>
      <c r="CH392" s="37"/>
      <c r="CI392" s="37"/>
      <c r="CJ392" s="37"/>
      <c r="CK392" s="37"/>
      <c r="CL392" s="37"/>
      <c r="CM392" s="37"/>
      <c r="CN392" s="37"/>
      <c r="CO392" s="37"/>
      <c r="CP392" s="37"/>
      <c r="CQ392" s="37"/>
      <c r="CR392" s="37"/>
      <c r="CS392" s="37"/>
      <c r="CT392" s="37"/>
      <c r="CU392" s="37"/>
      <c r="CV392" s="37"/>
      <c r="CW392" s="37"/>
      <c r="CX392" s="37"/>
      <c r="CY392" s="37"/>
      <c r="CZ392" s="37"/>
      <c r="DA392" s="37"/>
      <c r="DB392" s="37"/>
      <c r="DC392" s="37"/>
      <c r="DD392" s="37"/>
      <c r="DE392" s="37"/>
      <c r="DF392" s="37"/>
      <c r="DG392" s="37"/>
      <c r="DH392" s="37"/>
      <c r="DI392" s="37"/>
      <c r="DJ392" s="37"/>
      <c r="DK392" s="37"/>
      <c r="DL392" s="37"/>
      <c r="DM392" s="37"/>
      <c r="DN392" s="37"/>
      <c r="DO392" s="37"/>
      <c r="DP392" s="37"/>
      <c r="DQ392" s="37"/>
    </row>
    <row r="393" spans="3:121">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c r="AE393" s="37"/>
      <c r="AF393" s="37"/>
      <c r="AG393" s="37"/>
      <c r="AH393" s="37"/>
      <c r="AI393" s="37"/>
      <c r="AJ393" s="37"/>
      <c r="AK393" s="37"/>
      <c r="AL393" s="37"/>
      <c r="AM393" s="37"/>
      <c r="AN393" s="37"/>
      <c r="AO393" s="37"/>
      <c r="AP393" s="37"/>
      <c r="AQ393" s="37"/>
      <c r="AR393" s="37"/>
      <c r="AS393" s="37"/>
      <c r="AT393" s="37"/>
      <c r="AU393" s="37"/>
      <c r="AV393" s="37"/>
      <c r="AW393" s="37"/>
      <c r="AX393" s="37"/>
      <c r="AY393" s="37"/>
      <c r="AZ393" s="37"/>
      <c r="BA393" s="37"/>
      <c r="BB393" s="37"/>
      <c r="BC393" s="37"/>
      <c r="BD393" s="37"/>
      <c r="BE393" s="37"/>
      <c r="BF393" s="37"/>
      <c r="BG393" s="37"/>
      <c r="BH393" s="37"/>
      <c r="BI393" s="37"/>
      <c r="BJ393" s="37"/>
      <c r="BK393" s="37"/>
      <c r="BL393" s="37"/>
      <c r="BM393" s="37"/>
      <c r="BN393" s="37"/>
      <c r="BO393" s="37"/>
      <c r="BP393" s="37"/>
      <c r="BQ393" s="37"/>
      <c r="BR393" s="37"/>
      <c r="BS393" s="37"/>
      <c r="BT393" s="37"/>
      <c r="BU393" s="37"/>
      <c r="BV393" s="37"/>
      <c r="BW393" s="37"/>
      <c r="BX393" s="37"/>
      <c r="BY393" s="37"/>
      <c r="BZ393" s="37"/>
      <c r="CA393" s="37"/>
      <c r="CB393" s="37"/>
      <c r="CC393" s="37"/>
      <c r="CD393" s="37"/>
      <c r="CE393" s="37"/>
      <c r="CF393" s="37"/>
      <c r="CG393" s="37"/>
      <c r="CH393" s="37"/>
      <c r="CI393" s="37"/>
      <c r="CJ393" s="37"/>
      <c r="CK393" s="37"/>
      <c r="CL393" s="37"/>
      <c r="CM393" s="37"/>
      <c r="CN393" s="37"/>
      <c r="CO393" s="37"/>
      <c r="CP393" s="37"/>
      <c r="CQ393" s="37"/>
      <c r="CR393" s="37"/>
      <c r="CS393" s="37"/>
      <c r="CT393" s="37"/>
      <c r="CU393" s="37"/>
      <c r="CV393" s="37"/>
      <c r="CW393" s="37"/>
      <c r="CX393" s="37"/>
      <c r="CY393" s="37"/>
      <c r="CZ393" s="37"/>
      <c r="DA393" s="37"/>
      <c r="DB393" s="37"/>
      <c r="DC393" s="37"/>
      <c r="DD393" s="37"/>
      <c r="DE393" s="37"/>
      <c r="DF393" s="37"/>
      <c r="DG393" s="37"/>
      <c r="DH393" s="37"/>
      <c r="DI393" s="37"/>
      <c r="DJ393" s="37"/>
      <c r="DK393" s="37"/>
      <c r="DL393" s="37"/>
      <c r="DM393" s="37"/>
      <c r="DN393" s="37"/>
      <c r="DO393" s="37"/>
      <c r="DP393" s="37"/>
      <c r="DQ393" s="37"/>
    </row>
    <row r="394" spans="3:121">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c r="AE394" s="37"/>
      <c r="AF394" s="37"/>
      <c r="AG394" s="37"/>
      <c r="AH394" s="37"/>
      <c r="AI394" s="37"/>
      <c r="AJ394" s="37"/>
      <c r="AK394" s="37"/>
      <c r="AL394" s="37"/>
      <c r="AM394" s="37"/>
      <c r="AN394" s="37"/>
      <c r="AO394" s="37"/>
      <c r="AP394" s="37"/>
      <c r="AQ394" s="37"/>
      <c r="AR394" s="37"/>
      <c r="AS394" s="37"/>
      <c r="AT394" s="37"/>
      <c r="AU394" s="37"/>
      <c r="AV394" s="37"/>
      <c r="AW394" s="37"/>
      <c r="AX394" s="37"/>
      <c r="AY394" s="37"/>
      <c r="AZ394" s="37"/>
      <c r="BA394" s="37"/>
      <c r="BB394" s="37"/>
      <c r="BC394" s="37"/>
      <c r="BD394" s="37"/>
      <c r="BE394" s="37"/>
      <c r="BF394" s="37"/>
      <c r="BG394" s="37"/>
      <c r="BH394" s="37"/>
      <c r="BI394" s="37"/>
      <c r="BJ394" s="37"/>
      <c r="BK394" s="37"/>
      <c r="BL394" s="37"/>
      <c r="BM394" s="37"/>
      <c r="BN394" s="37"/>
      <c r="BO394" s="37"/>
      <c r="BP394" s="37"/>
      <c r="BQ394" s="37"/>
      <c r="BR394" s="37"/>
      <c r="BS394" s="37"/>
      <c r="BT394" s="37"/>
      <c r="BU394" s="37"/>
      <c r="BV394" s="37"/>
      <c r="BW394" s="37"/>
      <c r="BX394" s="37"/>
      <c r="BY394" s="37"/>
      <c r="BZ394" s="37"/>
      <c r="CA394" s="37"/>
      <c r="CB394" s="37"/>
      <c r="CC394" s="37"/>
      <c r="CD394" s="37"/>
      <c r="CE394" s="37"/>
      <c r="CF394" s="37"/>
      <c r="CG394" s="37"/>
      <c r="CH394" s="37"/>
      <c r="CI394" s="37"/>
      <c r="CJ394" s="37"/>
      <c r="CK394" s="37"/>
      <c r="CL394" s="37"/>
      <c r="CM394" s="37"/>
      <c r="CN394" s="37"/>
      <c r="CO394" s="37"/>
      <c r="CP394" s="37"/>
      <c r="CQ394" s="37"/>
      <c r="CR394" s="37"/>
      <c r="CS394" s="37"/>
      <c r="CT394" s="37"/>
      <c r="CU394" s="37"/>
      <c r="CV394" s="37"/>
      <c r="CW394" s="37"/>
      <c r="CX394" s="37"/>
      <c r="CY394" s="37"/>
      <c r="CZ394" s="37"/>
      <c r="DA394" s="37"/>
      <c r="DB394" s="37"/>
      <c r="DC394" s="37"/>
      <c r="DD394" s="37"/>
      <c r="DE394" s="37"/>
      <c r="DF394" s="37"/>
      <c r="DG394" s="37"/>
      <c r="DH394" s="37"/>
      <c r="DI394" s="37"/>
      <c r="DJ394" s="37"/>
      <c r="DK394" s="37"/>
      <c r="DL394" s="37"/>
      <c r="DM394" s="37"/>
      <c r="DN394" s="37"/>
      <c r="DO394" s="37"/>
      <c r="DP394" s="37"/>
      <c r="DQ394" s="37"/>
    </row>
    <row r="395" spans="3:121">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c r="AD395" s="37"/>
      <c r="AE395" s="37"/>
      <c r="AF395" s="37"/>
      <c r="AG395" s="37"/>
      <c r="AH395" s="37"/>
      <c r="AI395" s="37"/>
      <c r="AJ395" s="37"/>
      <c r="AK395" s="37"/>
      <c r="AL395" s="37"/>
      <c r="AM395" s="37"/>
      <c r="AN395" s="37"/>
      <c r="AO395" s="37"/>
      <c r="AP395" s="37"/>
      <c r="AQ395" s="37"/>
      <c r="AR395" s="37"/>
      <c r="AS395" s="37"/>
      <c r="AT395" s="37"/>
      <c r="AU395" s="37"/>
      <c r="AV395" s="37"/>
      <c r="AW395" s="37"/>
      <c r="AX395" s="37"/>
      <c r="AY395" s="37"/>
      <c r="AZ395" s="37"/>
      <c r="BA395" s="37"/>
      <c r="BB395" s="37"/>
      <c r="BC395" s="37"/>
      <c r="BD395" s="37"/>
      <c r="BE395" s="37"/>
      <c r="BF395" s="37"/>
      <c r="BG395" s="37"/>
      <c r="BH395" s="37"/>
      <c r="BI395" s="37"/>
      <c r="BJ395" s="37"/>
      <c r="BK395" s="37"/>
      <c r="BL395" s="37"/>
      <c r="BM395" s="37"/>
      <c r="BN395" s="37"/>
      <c r="BO395" s="37"/>
      <c r="BP395" s="37"/>
      <c r="BQ395" s="37"/>
      <c r="BR395" s="37"/>
      <c r="BS395" s="37"/>
      <c r="BT395" s="37"/>
      <c r="BU395" s="37"/>
      <c r="BV395" s="37"/>
      <c r="BW395" s="37"/>
      <c r="BX395" s="37"/>
      <c r="BY395" s="37"/>
      <c r="BZ395" s="37"/>
      <c r="CA395" s="37"/>
      <c r="CB395" s="37"/>
      <c r="CC395" s="37"/>
      <c r="CD395" s="37"/>
      <c r="CE395" s="37"/>
      <c r="CF395" s="37"/>
      <c r="CG395" s="37"/>
      <c r="CH395" s="37"/>
      <c r="CI395" s="37"/>
      <c r="CJ395" s="37"/>
      <c r="CK395" s="37"/>
      <c r="CL395" s="37"/>
      <c r="CM395" s="37"/>
      <c r="CN395" s="37"/>
      <c r="CO395" s="37"/>
      <c r="CP395" s="37"/>
      <c r="CQ395" s="37"/>
      <c r="CR395" s="37"/>
      <c r="CS395" s="37"/>
      <c r="CT395" s="37"/>
      <c r="CU395" s="37"/>
      <c r="CV395" s="37"/>
      <c r="CW395" s="37"/>
      <c r="CX395" s="37"/>
      <c r="CY395" s="37"/>
      <c r="CZ395" s="37"/>
      <c r="DA395" s="37"/>
      <c r="DB395" s="37"/>
      <c r="DC395" s="37"/>
      <c r="DD395" s="37"/>
      <c r="DE395" s="37"/>
      <c r="DF395" s="37"/>
      <c r="DG395" s="37"/>
      <c r="DH395" s="37"/>
      <c r="DI395" s="37"/>
      <c r="DJ395" s="37"/>
      <c r="DK395" s="37"/>
      <c r="DL395" s="37"/>
      <c r="DM395" s="37"/>
      <c r="DN395" s="37"/>
      <c r="DO395" s="37"/>
      <c r="DP395" s="37"/>
      <c r="DQ395" s="37"/>
    </row>
    <row r="396" spans="3:121">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c r="AD396" s="37"/>
      <c r="AE396" s="37"/>
      <c r="AF396" s="37"/>
      <c r="AG396" s="37"/>
      <c r="AH396" s="37"/>
      <c r="AI396" s="37"/>
      <c r="AJ396" s="37"/>
      <c r="AK396" s="37"/>
      <c r="AL396" s="37"/>
      <c r="AM396" s="37"/>
      <c r="AN396" s="37"/>
      <c r="AO396" s="37"/>
      <c r="AP396" s="37"/>
      <c r="AQ396" s="37"/>
      <c r="AR396" s="37"/>
      <c r="AS396" s="37"/>
      <c r="AT396" s="37"/>
      <c r="AU396" s="37"/>
      <c r="AV396" s="37"/>
      <c r="AW396" s="37"/>
      <c r="AX396" s="37"/>
      <c r="AY396" s="37"/>
      <c r="AZ396" s="37"/>
      <c r="BA396" s="37"/>
      <c r="BB396" s="37"/>
      <c r="BC396" s="37"/>
      <c r="BD396" s="37"/>
      <c r="BE396" s="37"/>
      <c r="BF396" s="37"/>
      <c r="BG396" s="37"/>
      <c r="BH396" s="37"/>
      <c r="BI396" s="37"/>
      <c r="BJ396" s="37"/>
      <c r="BK396" s="37"/>
      <c r="BL396" s="37"/>
      <c r="BM396" s="37"/>
      <c r="BN396" s="37"/>
      <c r="BO396" s="37"/>
      <c r="BP396" s="37"/>
      <c r="BQ396" s="37"/>
      <c r="BR396" s="37"/>
      <c r="BS396" s="37"/>
      <c r="BT396" s="37"/>
      <c r="BU396" s="37"/>
      <c r="BV396" s="37"/>
      <c r="BW396" s="37"/>
      <c r="BX396" s="37"/>
      <c r="BY396" s="37"/>
      <c r="BZ396" s="37"/>
      <c r="CA396" s="37"/>
      <c r="CB396" s="37"/>
      <c r="CC396" s="37"/>
      <c r="CD396" s="37"/>
      <c r="CE396" s="37"/>
      <c r="CF396" s="37"/>
      <c r="CG396" s="37"/>
      <c r="CH396" s="37"/>
      <c r="CI396" s="37"/>
      <c r="CJ396" s="37"/>
      <c r="CK396" s="37"/>
      <c r="CL396" s="37"/>
      <c r="CM396" s="37"/>
      <c r="CN396" s="37"/>
      <c r="CO396" s="37"/>
      <c r="CP396" s="37"/>
      <c r="CQ396" s="37"/>
      <c r="CR396" s="37"/>
      <c r="CS396" s="37"/>
      <c r="CT396" s="37"/>
      <c r="CU396" s="37"/>
      <c r="CV396" s="37"/>
      <c r="CW396" s="37"/>
      <c r="CX396" s="37"/>
      <c r="CY396" s="37"/>
      <c r="CZ396" s="37"/>
      <c r="DA396" s="37"/>
      <c r="DB396" s="37"/>
      <c r="DC396" s="37"/>
      <c r="DD396" s="37"/>
      <c r="DE396" s="37"/>
      <c r="DF396" s="37"/>
      <c r="DG396" s="37"/>
      <c r="DH396" s="37"/>
      <c r="DI396" s="37"/>
      <c r="DJ396" s="37"/>
      <c r="DK396" s="37"/>
      <c r="DL396" s="37"/>
      <c r="DM396" s="37"/>
      <c r="DN396" s="37"/>
      <c r="DO396" s="37"/>
      <c r="DP396" s="37"/>
      <c r="DQ396" s="37"/>
    </row>
    <row r="397" spans="3:121">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c r="AD397" s="37"/>
      <c r="AE397" s="37"/>
      <c r="AF397" s="37"/>
      <c r="AG397" s="37"/>
      <c r="AH397" s="37"/>
      <c r="AI397" s="37"/>
      <c r="AJ397" s="37"/>
      <c r="AK397" s="37"/>
      <c r="AL397" s="37"/>
      <c r="AM397" s="37"/>
      <c r="AN397" s="37"/>
      <c r="AO397" s="37"/>
      <c r="AP397" s="37"/>
      <c r="AQ397" s="37"/>
      <c r="AR397" s="37"/>
      <c r="AS397" s="37"/>
      <c r="AT397" s="37"/>
      <c r="AU397" s="37"/>
      <c r="AV397" s="37"/>
      <c r="AW397" s="37"/>
      <c r="AX397" s="37"/>
      <c r="AY397" s="37"/>
      <c r="AZ397" s="37"/>
      <c r="BA397" s="37"/>
      <c r="BB397" s="37"/>
      <c r="BC397" s="37"/>
      <c r="BD397" s="37"/>
      <c r="BE397" s="37"/>
      <c r="BF397" s="37"/>
      <c r="BG397" s="37"/>
      <c r="BH397" s="37"/>
      <c r="BI397" s="37"/>
      <c r="BJ397" s="37"/>
      <c r="BK397" s="37"/>
      <c r="BL397" s="37"/>
      <c r="BM397" s="37"/>
      <c r="BN397" s="37"/>
      <c r="BO397" s="37"/>
      <c r="BP397" s="37"/>
      <c r="BQ397" s="37"/>
      <c r="BR397" s="37"/>
      <c r="BS397" s="37"/>
      <c r="BT397" s="37"/>
      <c r="BU397" s="37"/>
      <c r="BV397" s="37"/>
      <c r="BW397" s="37"/>
      <c r="BX397" s="37"/>
      <c r="BY397" s="37"/>
      <c r="BZ397" s="37"/>
      <c r="CA397" s="37"/>
      <c r="CB397" s="37"/>
      <c r="CC397" s="37"/>
      <c r="CD397" s="37"/>
      <c r="CE397" s="37"/>
      <c r="CF397" s="37"/>
      <c r="CG397" s="37"/>
      <c r="CH397" s="37"/>
      <c r="CI397" s="37"/>
      <c r="CJ397" s="37"/>
      <c r="CK397" s="37"/>
      <c r="CL397" s="37"/>
      <c r="CM397" s="37"/>
      <c r="CN397" s="37"/>
      <c r="CO397" s="37"/>
      <c r="CP397" s="37"/>
      <c r="CQ397" s="37"/>
      <c r="CR397" s="37"/>
      <c r="CS397" s="37"/>
      <c r="CT397" s="37"/>
      <c r="CU397" s="37"/>
      <c r="CV397" s="37"/>
      <c r="CW397" s="37"/>
      <c r="CX397" s="37"/>
      <c r="CY397" s="37"/>
      <c r="CZ397" s="37"/>
      <c r="DA397" s="37"/>
      <c r="DB397" s="37"/>
      <c r="DC397" s="37"/>
      <c r="DD397" s="37"/>
      <c r="DE397" s="37"/>
      <c r="DF397" s="37"/>
      <c r="DG397" s="37"/>
      <c r="DH397" s="37"/>
      <c r="DI397" s="37"/>
      <c r="DJ397" s="37"/>
      <c r="DK397" s="37"/>
      <c r="DL397" s="37"/>
      <c r="DM397" s="37"/>
      <c r="DN397" s="37"/>
      <c r="DO397" s="37"/>
      <c r="DP397" s="37"/>
      <c r="DQ397" s="37"/>
    </row>
    <row r="398" spans="3:121">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c r="AD398" s="37"/>
      <c r="AE398" s="37"/>
      <c r="AF398" s="37"/>
      <c r="AG398" s="37"/>
      <c r="AH398" s="37"/>
      <c r="AI398" s="37"/>
      <c r="AJ398" s="37"/>
      <c r="AK398" s="37"/>
      <c r="AL398" s="37"/>
      <c r="AM398" s="37"/>
      <c r="AN398" s="37"/>
      <c r="AO398" s="37"/>
      <c r="AP398" s="37"/>
      <c r="AQ398" s="37"/>
      <c r="AR398" s="37"/>
      <c r="AS398" s="37"/>
      <c r="AT398" s="37"/>
      <c r="AU398" s="37"/>
      <c r="AV398" s="37"/>
      <c r="AW398" s="37"/>
      <c r="AX398" s="37"/>
      <c r="AY398" s="37"/>
      <c r="AZ398" s="37"/>
      <c r="BA398" s="37"/>
      <c r="BB398" s="37"/>
      <c r="BC398" s="37"/>
      <c r="BD398" s="37"/>
      <c r="BE398" s="37"/>
      <c r="BF398" s="37"/>
      <c r="BG398" s="37"/>
      <c r="BH398" s="37"/>
      <c r="BI398" s="37"/>
      <c r="BJ398" s="37"/>
      <c r="BK398" s="37"/>
      <c r="BL398" s="37"/>
      <c r="BM398" s="37"/>
      <c r="BN398" s="37"/>
      <c r="BO398" s="37"/>
      <c r="BP398" s="37"/>
      <c r="BQ398" s="37"/>
      <c r="BR398" s="37"/>
      <c r="BS398" s="37"/>
      <c r="BT398" s="37"/>
      <c r="BU398" s="37"/>
      <c r="BV398" s="37"/>
      <c r="BW398" s="37"/>
      <c r="BX398" s="37"/>
      <c r="BY398" s="37"/>
      <c r="BZ398" s="37"/>
      <c r="CA398" s="37"/>
      <c r="CB398" s="37"/>
      <c r="CC398" s="37"/>
      <c r="CD398" s="37"/>
      <c r="CE398" s="37"/>
      <c r="CF398" s="37"/>
      <c r="CG398" s="37"/>
      <c r="CH398" s="37"/>
      <c r="CI398" s="37"/>
      <c r="CJ398" s="37"/>
      <c r="CK398" s="37"/>
      <c r="CL398" s="37"/>
      <c r="CM398" s="37"/>
      <c r="CN398" s="37"/>
      <c r="CO398" s="37"/>
      <c r="CP398" s="37"/>
      <c r="CQ398" s="37"/>
      <c r="CR398" s="37"/>
      <c r="CS398" s="37"/>
      <c r="CT398" s="37"/>
      <c r="CU398" s="37"/>
      <c r="CV398" s="37"/>
      <c r="CW398" s="37"/>
      <c r="CX398" s="37"/>
      <c r="CY398" s="37"/>
      <c r="CZ398" s="37"/>
      <c r="DA398" s="37"/>
      <c r="DB398" s="37"/>
      <c r="DC398" s="37"/>
      <c r="DD398" s="37"/>
      <c r="DE398" s="37"/>
      <c r="DF398" s="37"/>
      <c r="DG398" s="37"/>
      <c r="DH398" s="37"/>
      <c r="DI398" s="37"/>
      <c r="DJ398" s="37"/>
      <c r="DK398" s="37"/>
      <c r="DL398" s="37"/>
      <c r="DM398" s="37"/>
      <c r="DN398" s="37"/>
      <c r="DO398" s="37"/>
      <c r="DP398" s="37"/>
      <c r="DQ398" s="37"/>
    </row>
    <row r="399" spans="3:121">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c r="AD399" s="37"/>
      <c r="AE399" s="37"/>
      <c r="AF399" s="37"/>
      <c r="AG399" s="37"/>
      <c r="AH399" s="37"/>
      <c r="AI399" s="37"/>
      <c r="AJ399" s="37"/>
      <c r="AK399" s="37"/>
      <c r="AL399" s="37"/>
      <c r="AM399" s="37"/>
      <c r="AN399" s="37"/>
      <c r="AO399" s="37"/>
      <c r="AP399" s="37"/>
      <c r="AQ399" s="37"/>
      <c r="AR399" s="37"/>
      <c r="AS399" s="37"/>
      <c r="AT399" s="37"/>
      <c r="AU399" s="37"/>
      <c r="AV399" s="37"/>
      <c r="AW399" s="37"/>
      <c r="AX399" s="37"/>
      <c r="AY399" s="37"/>
      <c r="AZ399" s="37"/>
      <c r="BA399" s="37"/>
      <c r="BB399" s="37"/>
      <c r="BC399" s="37"/>
      <c r="BD399" s="37"/>
      <c r="BE399" s="37"/>
      <c r="BF399" s="37"/>
      <c r="BG399" s="37"/>
      <c r="BH399" s="37"/>
      <c r="BI399" s="37"/>
      <c r="BJ399" s="37"/>
      <c r="BK399" s="37"/>
      <c r="BL399" s="37"/>
      <c r="BM399" s="37"/>
      <c r="BN399" s="37"/>
      <c r="BO399" s="37"/>
      <c r="BP399" s="37"/>
      <c r="BQ399" s="37"/>
      <c r="BR399" s="37"/>
      <c r="BS399" s="37"/>
      <c r="BT399" s="37"/>
      <c r="BU399" s="37"/>
      <c r="BV399" s="37"/>
      <c r="BW399" s="37"/>
      <c r="BX399" s="37"/>
      <c r="BY399" s="37"/>
      <c r="BZ399" s="37"/>
      <c r="CA399" s="37"/>
      <c r="CB399" s="37"/>
      <c r="CC399" s="37"/>
      <c r="CD399" s="37"/>
      <c r="CE399" s="37"/>
      <c r="CF399" s="37"/>
      <c r="CG399" s="37"/>
      <c r="CH399" s="37"/>
      <c r="CI399" s="37"/>
      <c r="CJ399" s="37"/>
      <c r="CK399" s="37"/>
      <c r="CL399" s="37"/>
      <c r="CM399" s="37"/>
      <c r="CN399" s="37"/>
      <c r="CO399" s="37"/>
      <c r="CP399" s="37"/>
      <c r="CQ399" s="37"/>
      <c r="CR399" s="37"/>
      <c r="CS399" s="37"/>
      <c r="CT399" s="37"/>
      <c r="CU399" s="37"/>
      <c r="CV399" s="37"/>
      <c r="CW399" s="37"/>
      <c r="CX399" s="37"/>
      <c r="CY399" s="37"/>
      <c r="CZ399" s="37"/>
      <c r="DA399" s="37"/>
      <c r="DB399" s="37"/>
      <c r="DC399" s="37"/>
      <c r="DD399" s="37"/>
      <c r="DE399" s="37"/>
      <c r="DF399" s="37"/>
      <c r="DG399" s="37"/>
      <c r="DH399" s="37"/>
      <c r="DI399" s="37"/>
      <c r="DJ399" s="37"/>
      <c r="DK399" s="37"/>
      <c r="DL399" s="37"/>
      <c r="DM399" s="37"/>
      <c r="DN399" s="37"/>
      <c r="DO399" s="37"/>
      <c r="DP399" s="37"/>
      <c r="DQ399" s="37"/>
    </row>
    <row r="400" spans="3:121">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c r="AD400" s="37"/>
      <c r="AE400" s="37"/>
      <c r="AF400" s="37"/>
      <c r="AG400" s="37"/>
      <c r="AH400" s="37"/>
      <c r="AI400" s="37"/>
      <c r="AJ400" s="37"/>
      <c r="AK400" s="37"/>
      <c r="AL400" s="37"/>
      <c r="AM400" s="37"/>
      <c r="AN400" s="37"/>
      <c r="AO400" s="37"/>
      <c r="AP400" s="37"/>
      <c r="AQ400" s="37"/>
      <c r="AR400" s="37"/>
      <c r="AS400" s="37"/>
      <c r="AT400" s="37"/>
      <c r="AU400" s="37"/>
      <c r="AV400" s="37"/>
      <c r="AW400" s="37"/>
      <c r="AX400" s="37"/>
      <c r="AY400" s="37"/>
      <c r="AZ400" s="37"/>
      <c r="BA400" s="37"/>
      <c r="BB400" s="37"/>
      <c r="BC400" s="37"/>
      <c r="BD400" s="37"/>
      <c r="BE400" s="37"/>
      <c r="BF400" s="37"/>
      <c r="BG400" s="37"/>
      <c r="BH400" s="37"/>
      <c r="BI400" s="37"/>
      <c r="BJ400" s="37"/>
      <c r="BK400" s="37"/>
      <c r="BL400" s="37"/>
      <c r="BM400" s="37"/>
      <c r="BN400" s="37"/>
      <c r="BO400" s="37"/>
      <c r="BP400" s="37"/>
      <c r="BQ400" s="37"/>
      <c r="BR400" s="37"/>
      <c r="BS400" s="37"/>
      <c r="BT400" s="37"/>
      <c r="BU400" s="37"/>
      <c r="BV400" s="37"/>
      <c r="BW400" s="37"/>
      <c r="BX400" s="37"/>
      <c r="BY400" s="37"/>
      <c r="BZ400" s="37"/>
      <c r="CA400" s="37"/>
      <c r="CB400" s="37"/>
      <c r="CC400" s="37"/>
      <c r="CD400" s="37"/>
      <c r="CE400" s="37"/>
      <c r="CF400" s="37"/>
      <c r="CG400" s="37"/>
      <c r="CH400" s="37"/>
      <c r="CI400" s="37"/>
      <c r="CJ400" s="37"/>
      <c r="CK400" s="37"/>
      <c r="CL400" s="37"/>
      <c r="CM400" s="37"/>
      <c r="CN400" s="37"/>
      <c r="CO400" s="37"/>
      <c r="CP400" s="37"/>
      <c r="CQ400" s="37"/>
      <c r="CR400" s="37"/>
      <c r="CS400" s="37"/>
      <c r="CT400" s="37"/>
      <c r="CU400" s="37"/>
      <c r="CV400" s="37"/>
      <c r="CW400" s="37"/>
      <c r="CX400" s="37"/>
      <c r="CY400" s="37"/>
      <c r="CZ400" s="37"/>
      <c r="DA400" s="37"/>
      <c r="DB400" s="37"/>
      <c r="DC400" s="37"/>
      <c r="DD400" s="37"/>
      <c r="DE400" s="37"/>
      <c r="DF400" s="37"/>
      <c r="DG400" s="37"/>
      <c r="DH400" s="37"/>
      <c r="DI400" s="37"/>
      <c r="DJ400" s="37"/>
      <c r="DK400" s="37"/>
      <c r="DL400" s="37"/>
      <c r="DM400" s="37"/>
      <c r="DN400" s="37"/>
      <c r="DO400" s="37"/>
      <c r="DP400" s="37"/>
      <c r="DQ400" s="37"/>
    </row>
    <row r="401" spans="3:121">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c r="AD401" s="37"/>
      <c r="AE401" s="37"/>
      <c r="AF401" s="37"/>
      <c r="AG401" s="37"/>
      <c r="AH401" s="37"/>
      <c r="AI401" s="37"/>
      <c r="AJ401" s="37"/>
      <c r="AK401" s="37"/>
      <c r="AL401" s="37"/>
      <c r="AM401" s="37"/>
      <c r="AN401" s="37"/>
      <c r="AO401" s="37"/>
      <c r="AP401" s="37"/>
      <c r="AQ401" s="37"/>
      <c r="AR401" s="37"/>
      <c r="AS401" s="37"/>
      <c r="AT401" s="37"/>
      <c r="AU401" s="37"/>
      <c r="AV401" s="37"/>
      <c r="AW401" s="37"/>
      <c r="AX401" s="37"/>
      <c r="AY401" s="37"/>
      <c r="AZ401" s="37"/>
      <c r="BA401" s="37"/>
      <c r="BB401" s="37"/>
      <c r="BC401" s="37"/>
      <c r="BD401" s="37"/>
      <c r="BE401" s="37"/>
      <c r="BF401" s="37"/>
      <c r="BG401" s="37"/>
      <c r="BH401" s="37"/>
      <c r="BI401" s="37"/>
      <c r="BJ401" s="37"/>
      <c r="BK401" s="37"/>
      <c r="BL401" s="37"/>
      <c r="BM401" s="37"/>
      <c r="BN401" s="37"/>
      <c r="BO401" s="37"/>
      <c r="BP401" s="37"/>
      <c r="BQ401" s="37"/>
      <c r="BR401" s="37"/>
      <c r="BS401" s="37"/>
      <c r="BT401" s="37"/>
      <c r="BU401" s="37"/>
      <c r="BV401" s="37"/>
      <c r="BW401" s="37"/>
      <c r="BX401" s="37"/>
      <c r="BY401" s="37"/>
      <c r="BZ401" s="37"/>
      <c r="CA401" s="37"/>
      <c r="CB401" s="37"/>
      <c r="CC401" s="37"/>
      <c r="CD401" s="37"/>
      <c r="CE401" s="37"/>
      <c r="CF401" s="37"/>
      <c r="CG401" s="37"/>
      <c r="CH401" s="37"/>
      <c r="CI401" s="37"/>
      <c r="CJ401" s="37"/>
      <c r="CK401" s="37"/>
      <c r="CL401" s="37"/>
      <c r="CM401" s="37"/>
      <c r="CN401" s="37"/>
      <c r="CO401" s="37"/>
      <c r="CP401" s="37"/>
      <c r="CQ401" s="37"/>
      <c r="CR401" s="37"/>
      <c r="CS401" s="37"/>
      <c r="CT401" s="37"/>
      <c r="CU401" s="37"/>
      <c r="CV401" s="37"/>
      <c r="CW401" s="37"/>
      <c r="CX401" s="37"/>
      <c r="CY401" s="37"/>
      <c r="CZ401" s="37"/>
      <c r="DA401" s="37"/>
      <c r="DB401" s="37"/>
      <c r="DC401" s="37"/>
      <c r="DD401" s="37"/>
      <c r="DE401" s="37"/>
      <c r="DF401" s="37"/>
      <c r="DG401" s="37"/>
      <c r="DH401" s="37"/>
      <c r="DI401" s="37"/>
      <c r="DJ401" s="37"/>
      <c r="DK401" s="37"/>
      <c r="DL401" s="37"/>
      <c r="DM401" s="37"/>
      <c r="DN401" s="37"/>
      <c r="DO401" s="37"/>
      <c r="DP401" s="37"/>
      <c r="DQ401" s="37"/>
    </row>
    <row r="402" spans="3:121">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c r="AD402" s="37"/>
      <c r="AE402" s="37"/>
      <c r="AF402" s="37"/>
      <c r="AG402" s="37"/>
      <c r="AH402" s="37"/>
      <c r="AI402" s="37"/>
      <c r="AJ402" s="37"/>
      <c r="AK402" s="37"/>
      <c r="AL402" s="37"/>
      <c r="AM402" s="37"/>
      <c r="AN402" s="37"/>
      <c r="AO402" s="37"/>
      <c r="AP402" s="37"/>
      <c r="AQ402" s="37"/>
      <c r="AR402" s="37"/>
      <c r="AS402" s="37"/>
      <c r="AT402" s="37"/>
      <c r="AU402" s="37"/>
      <c r="AV402" s="37"/>
      <c r="AW402" s="37"/>
      <c r="AX402" s="37"/>
      <c r="AY402" s="37"/>
      <c r="AZ402" s="37"/>
      <c r="BA402" s="37"/>
      <c r="BB402" s="37"/>
      <c r="BC402" s="37"/>
      <c r="BD402" s="37"/>
      <c r="BE402" s="37"/>
      <c r="BF402" s="37"/>
      <c r="BG402" s="37"/>
      <c r="BH402" s="37"/>
      <c r="BI402" s="37"/>
      <c r="BJ402" s="37"/>
      <c r="BK402" s="37"/>
      <c r="BL402" s="37"/>
      <c r="BM402" s="37"/>
      <c r="BN402" s="37"/>
      <c r="BO402" s="37"/>
      <c r="BP402" s="37"/>
      <c r="BQ402" s="37"/>
      <c r="BR402" s="37"/>
      <c r="BS402" s="37"/>
      <c r="BT402" s="37"/>
      <c r="BU402" s="37"/>
      <c r="BV402" s="37"/>
      <c r="BW402" s="37"/>
      <c r="BX402" s="37"/>
      <c r="BY402" s="37"/>
      <c r="BZ402" s="37"/>
      <c r="CA402" s="37"/>
      <c r="CB402" s="37"/>
      <c r="CC402" s="37"/>
      <c r="CD402" s="37"/>
      <c r="CE402" s="37"/>
      <c r="CF402" s="37"/>
      <c r="CG402" s="37"/>
      <c r="CH402" s="37"/>
      <c r="CI402" s="37"/>
      <c r="CJ402" s="37"/>
      <c r="CK402" s="37"/>
      <c r="CL402" s="37"/>
      <c r="CM402" s="37"/>
      <c r="CN402" s="37"/>
      <c r="CO402" s="37"/>
      <c r="CP402" s="37"/>
      <c r="CQ402" s="37"/>
      <c r="CR402" s="37"/>
      <c r="CS402" s="37"/>
      <c r="CT402" s="37"/>
      <c r="CU402" s="37"/>
      <c r="CV402" s="37"/>
      <c r="CW402" s="37"/>
      <c r="CX402" s="37"/>
      <c r="CY402" s="37"/>
      <c r="CZ402" s="37"/>
      <c r="DA402" s="37"/>
      <c r="DB402" s="37"/>
      <c r="DC402" s="37"/>
      <c r="DD402" s="37"/>
      <c r="DE402" s="37"/>
      <c r="DF402" s="37"/>
      <c r="DG402" s="37"/>
      <c r="DH402" s="37"/>
      <c r="DI402" s="37"/>
      <c r="DJ402" s="37"/>
      <c r="DK402" s="37"/>
      <c r="DL402" s="37"/>
      <c r="DM402" s="37"/>
      <c r="DN402" s="37"/>
      <c r="DO402" s="37"/>
      <c r="DP402" s="37"/>
      <c r="DQ402" s="37"/>
    </row>
    <row r="403" spans="3:121">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c r="AD403" s="37"/>
      <c r="AE403" s="37"/>
      <c r="AF403" s="37"/>
      <c r="AG403" s="37"/>
      <c r="AH403" s="37"/>
      <c r="AI403" s="37"/>
      <c r="AJ403" s="37"/>
      <c r="AK403" s="37"/>
      <c r="AL403" s="37"/>
      <c r="AM403" s="37"/>
      <c r="AN403" s="37"/>
      <c r="AO403" s="37"/>
      <c r="AP403" s="37"/>
      <c r="AQ403" s="37"/>
      <c r="AR403" s="37"/>
      <c r="AS403" s="37"/>
      <c r="AT403" s="37"/>
      <c r="AU403" s="37"/>
      <c r="AV403" s="37"/>
      <c r="AW403" s="37"/>
      <c r="AX403" s="37"/>
      <c r="AY403" s="37"/>
      <c r="AZ403" s="37"/>
      <c r="BA403" s="37"/>
      <c r="BB403" s="37"/>
      <c r="BC403" s="37"/>
      <c r="BD403" s="37"/>
      <c r="BE403" s="37"/>
      <c r="BF403" s="37"/>
      <c r="BG403" s="37"/>
      <c r="BH403" s="37"/>
      <c r="BI403" s="37"/>
      <c r="BJ403" s="37"/>
      <c r="BK403" s="37"/>
      <c r="BL403" s="37"/>
      <c r="BM403" s="37"/>
      <c r="BN403" s="37"/>
      <c r="BO403" s="37"/>
      <c r="BP403" s="37"/>
      <c r="BQ403" s="37"/>
      <c r="BR403" s="37"/>
      <c r="BS403" s="37"/>
      <c r="BT403" s="37"/>
      <c r="BU403" s="37"/>
      <c r="BV403" s="37"/>
      <c r="BW403" s="37"/>
      <c r="BX403" s="37"/>
      <c r="BY403" s="37"/>
      <c r="BZ403" s="37"/>
      <c r="CA403" s="37"/>
      <c r="CB403" s="37"/>
      <c r="CC403" s="37"/>
      <c r="CD403" s="37"/>
      <c r="CE403" s="37"/>
      <c r="CF403" s="37"/>
      <c r="CG403" s="37"/>
      <c r="CH403" s="37"/>
      <c r="CI403" s="37"/>
      <c r="CJ403" s="37"/>
      <c r="CK403" s="37"/>
      <c r="CL403" s="37"/>
      <c r="CM403" s="37"/>
      <c r="CN403" s="37"/>
      <c r="CO403" s="37"/>
      <c r="CP403" s="37"/>
      <c r="CQ403" s="37"/>
      <c r="CR403" s="37"/>
      <c r="CS403" s="37"/>
      <c r="CT403" s="37"/>
      <c r="CU403" s="37"/>
      <c r="CV403" s="37"/>
      <c r="CW403" s="37"/>
      <c r="CX403" s="37"/>
      <c r="CY403" s="37"/>
      <c r="CZ403" s="37"/>
      <c r="DA403" s="37"/>
      <c r="DB403" s="37"/>
      <c r="DC403" s="37"/>
      <c r="DD403" s="37"/>
      <c r="DE403" s="37"/>
      <c r="DF403" s="37"/>
      <c r="DG403" s="37"/>
      <c r="DH403" s="37"/>
      <c r="DI403" s="37"/>
      <c r="DJ403" s="37"/>
      <c r="DK403" s="37"/>
      <c r="DL403" s="37"/>
      <c r="DM403" s="37"/>
      <c r="DN403" s="37"/>
      <c r="DO403" s="37"/>
      <c r="DP403" s="37"/>
      <c r="DQ403" s="37"/>
    </row>
    <row r="404" spans="3:121">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c r="AD404" s="37"/>
      <c r="AE404" s="37"/>
      <c r="AF404" s="37"/>
      <c r="AG404" s="37"/>
      <c r="AH404" s="37"/>
      <c r="AI404" s="37"/>
      <c r="AJ404" s="37"/>
      <c r="AK404" s="37"/>
      <c r="AL404" s="37"/>
      <c r="AM404" s="37"/>
      <c r="AN404" s="37"/>
      <c r="AO404" s="37"/>
      <c r="AP404" s="37"/>
      <c r="AQ404" s="37"/>
      <c r="AR404" s="37"/>
      <c r="AS404" s="37"/>
      <c r="AT404" s="37"/>
      <c r="AU404" s="37"/>
      <c r="AV404" s="37"/>
      <c r="AW404" s="37"/>
      <c r="AX404" s="37"/>
      <c r="AY404" s="37"/>
      <c r="AZ404" s="37"/>
      <c r="BA404" s="37"/>
      <c r="BB404" s="37"/>
      <c r="BC404" s="37"/>
      <c r="BD404" s="37"/>
      <c r="BE404" s="37"/>
      <c r="BF404" s="37"/>
      <c r="BG404" s="37"/>
      <c r="BH404" s="37"/>
      <c r="BI404" s="37"/>
      <c r="BJ404" s="37"/>
      <c r="BK404" s="37"/>
      <c r="BL404" s="37"/>
      <c r="BM404" s="37"/>
      <c r="BN404" s="37"/>
      <c r="BO404" s="37"/>
      <c r="BP404" s="37"/>
      <c r="BQ404" s="37"/>
      <c r="BR404" s="37"/>
      <c r="BS404" s="37"/>
      <c r="BT404" s="37"/>
      <c r="BU404" s="37"/>
      <c r="BV404" s="37"/>
      <c r="BW404" s="37"/>
      <c r="BX404" s="37"/>
      <c r="BY404" s="37"/>
      <c r="BZ404" s="37"/>
      <c r="CA404" s="37"/>
      <c r="CB404" s="37"/>
      <c r="CC404" s="37"/>
      <c r="CD404" s="37"/>
      <c r="CE404" s="37"/>
      <c r="CF404" s="37"/>
      <c r="CG404" s="37"/>
      <c r="CH404" s="37"/>
      <c r="CI404" s="37"/>
      <c r="CJ404" s="37"/>
      <c r="CK404" s="37"/>
      <c r="CL404" s="37"/>
      <c r="CM404" s="37"/>
      <c r="CN404" s="37"/>
      <c r="CO404" s="37"/>
      <c r="CP404" s="37"/>
      <c r="CQ404" s="37"/>
      <c r="CR404" s="37"/>
      <c r="CS404" s="37"/>
      <c r="CT404" s="37"/>
      <c r="CU404" s="37"/>
      <c r="CV404" s="37"/>
      <c r="CW404" s="37"/>
      <c r="CX404" s="37"/>
      <c r="CY404" s="37"/>
      <c r="CZ404" s="37"/>
      <c r="DA404" s="37"/>
      <c r="DB404" s="37"/>
      <c r="DC404" s="37"/>
      <c r="DD404" s="37"/>
      <c r="DE404" s="37"/>
      <c r="DF404" s="37"/>
      <c r="DG404" s="37"/>
      <c r="DH404" s="37"/>
      <c r="DI404" s="37"/>
      <c r="DJ404" s="37"/>
      <c r="DK404" s="37"/>
      <c r="DL404" s="37"/>
      <c r="DM404" s="37"/>
      <c r="DN404" s="37"/>
      <c r="DO404" s="37"/>
      <c r="DP404" s="37"/>
      <c r="DQ404" s="37"/>
    </row>
    <row r="405" spans="3:121">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c r="AD405" s="37"/>
      <c r="AE405" s="37"/>
      <c r="AF405" s="37"/>
      <c r="AG405" s="37"/>
      <c r="AH405" s="37"/>
      <c r="AI405" s="37"/>
      <c r="AJ405" s="37"/>
      <c r="AK405" s="37"/>
      <c r="AL405" s="37"/>
      <c r="AM405" s="37"/>
      <c r="AN405" s="37"/>
      <c r="AO405" s="37"/>
      <c r="AP405" s="37"/>
      <c r="AQ405" s="37"/>
      <c r="AR405" s="37"/>
      <c r="AS405" s="37"/>
      <c r="AT405" s="37"/>
      <c r="AU405" s="37"/>
      <c r="AV405" s="37"/>
      <c r="AW405" s="37"/>
      <c r="AX405" s="37"/>
      <c r="AY405" s="37"/>
      <c r="AZ405" s="37"/>
      <c r="BA405" s="37"/>
      <c r="BB405" s="37"/>
      <c r="BC405" s="37"/>
      <c r="BD405" s="37"/>
      <c r="BE405" s="37"/>
      <c r="BF405" s="37"/>
      <c r="BG405" s="37"/>
      <c r="BH405" s="37"/>
      <c r="BI405" s="37"/>
      <c r="BJ405" s="37"/>
      <c r="BK405" s="37"/>
      <c r="BL405" s="37"/>
      <c r="BM405" s="37"/>
      <c r="BN405" s="37"/>
      <c r="BO405" s="37"/>
      <c r="BP405" s="37"/>
      <c r="BQ405" s="37"/>
      <c r="BR405" s="37"/>
      <c r="BS405" s="37"/>
      <c r="BT405" s="37"/>
      <c r="BU405" s="37"/>
      <c r="BV405" s="37"/>
      <c r="BW405" s="37"/>
      <c r="BX405" s="37"/>
      <c r="BY405" s="37"/>
      <c r="BZ405" s="37"/>
      <c r="CA405" s="37"/>
      <c r="CB405" s="37"/>
      <c r="CC405" s="37"/>
      <c r="CD405" s="37"/>
      <c r="CE405" s="37"/>
      <c r="CF405" s="37"/>
      <c r="CG405" s="37"/>
      <c r="CH405" s="37"/>
      <c r="CI405" s="37"/>
      <c r="CJ405" s="37"/>
      <c r="CK405" s="37"/>
      <c r="CL405" s="37"/>
      <c r="CM405" s="37"/>
      <c r="CN405" s="37"/>
      <c r="CO405" s="37"/>
      <c r="CP405" s="37"/>
      <c r="CQ405" s="37"/>
      <c r="CR405" s="37"/>
      <c r="CS405" s="37"/>
      <c r="CT405" s="37"/>
      <c r="CU405" s="37"/>
      <c r="CV405" s="37"/>
      <c r="CW405" s="37"/>
      <c r="CX405" s="37"/>
      <c r="CY405" s="37"/>
      <c r="CZ405" s="37"/>
      <c r="DA405" s="37"/>
      <c r="DB405" s="37"/>
      <c r="DC405" s="37"/>
      <c r="DD405" s="37"/>
      <c r="DE405" s="37"/>
      <c r="DF405" s="37"/>
      <c r="DG405" s="37"/>
      <c r="DH405" s="37"/>
      <c r="DI405" s="37"/>
      <c r="DJ405" s="37"/>
      <c r="DK405" s="37"/>
      <c r="DL405" s="37"/>
      <c r="DM405" s="37"/>
      <c r="DN405" s="37"/>
      <c r="DO405" s="37"/>
      <c r="DP405" s="37"/>
      <c r="DQ405" s="37"/>
    </row>
    <row r="406" spans="3:121">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c r="AD406" s="37"/>
      <c r="AE406" s="37"/>
      <c r="AF406" s="37"/>
      <c r="AG406" s="37"/>
      <c r="AH406" s="37"/>
      <c r="AI406" s="37"/>
      <c r="AJ406" s="37"/>
      <c r="AK406" s="37"/>
      <c r="AL406" s="37"/>
      <c r="AM406" s="37"/>
      <c r="AN406" s="37"/>
      <c r="AO406" s="37"/>
      <c r="AP406" s="37"/>
      <c r="AQ406" s="37"/>
      <c r="AR406" s="37"/>
      <c r="AS406" s="37"/>
      <c r="AT406" s="37"/>
      <c r="AU406" s="37"/>
      <c r="AV406" s="37"/>
      <c r="AW406" s="37"/>
      <c r="AX406" s="37"/>
      <c r="AY406" s="37"/>
      <c r="AZ406" s="37"/>
      <c r="BA406" s="37"/>
      <c r="BB406" s="37"/>
      <c r="BC406" s="37"/>
      <c r="BD406" s="37"/>
      <c r="BE406" s="37"/>
      <c r="BF406" s="37"/>
      <c r="BG406" s="37"/>
      <c r="BH406" s="37"/>
      <c r="BI406" s="37"/>
      <c r="BJ406" s="37"/>
      <c r="BK406" s="37"/>
      <c r="BL406" s="37"/>
      <c r="BM406" s="37"/>
      <c r="BN406" s="37"/>
      <c r="BO406" s="37"/>
      <c r="BP406" s="37"/>
      <c r="BQ406" s="37"/>
      <c r="BR406" s="37"/>
      <c r="BS406" s="37"/>
      <c r="BT406" s="37"/>
      <c r="BU406" s="37"/>
      <c r="BV406" s="37"/>
      <c r="BW406" s="37"/>
      <c r="BX406" s="37"/>
      <c r="BY406" s="37"/>
      <c r="BZ406" s="37"/>
      <c r="CA406" s="37"/>
      <c r="CB406" s="37"/>
      <c r="CC406" s="37"/>
      <c r="CD406" s="37"/>
      <c r="CE406" s="37"/>
      <c r="CF406" s="37"/>
      <c r="CG406" s="37"/>
      <c r="CH406" s="37"/>
      <c r="CI406" s="37"/>
      <c r="CJ406" s="37"/>
      <c r="CK406" s="37"/>
      <c r="CL406" s="37"/>
      <c r="CM406" s="37"/>
      <c r="CN406" s="37"/>
      <c r="CO406" s="37"/>
      <c r="CP406" s="37"/>
      <c r="CQ406" s="37"/>
      <c r="CR406" s="37"/>
      <c r="CS406" s="37"/>
      <c r="CT406" s="37"/>
      <c r="CU406" s="37"/>
      <c r="CV406" s="37"/>
      <c r="CW406" s="37"/>
      <c r="CX406" s="37"/>
      <c r="CY406" s="37"/>
      <c r="CZ406" s="37"/>
      <c r="DA406" s="37"/>
      <c r="DB406" s="37"/>
      <c r="DC406" s="37"/>
      <c r="DD406" s="37"/>
      <c r="DE406" s="37"/>
      <c r="DF406" s="37"/>
      <c r="DG406" s="37"/>
      <c r="DH406" s="37"/>
      <c r="DI406" s="37"/>
      <c r="DJ406" s="37"/>
      <c r="DK406" s="37"/>
      <c r="DL406" s="37"/>
      <c r="DM406" s="37"/>
      <c r="DN406" s="37"/>
      <c r="DO406" s="37"/>
      <c r="DP406" s="37"/>
      <c r="DQ406" s="37"/>
    </row>
    <row r="407" spans="3:121">
      <c r="BI407" s="37"/>
      <c r="BJ407" s="37"/>
      <c r="BK407" s="37"/>
      <c r="BL407" s="37"/>
      <c r="BM407" s="37"/>
      <c r="BN407" s="37"/>
      <c r="BO407" s="37"/>
      <c r="BP407" s="37"/>
      <c r="BQ407" s="37"/>
      <c r="BR407" s="37"/>
      <c r="BS407" s="37"/>
      <c r="BT407" s="37"/>
      <c r="BU407" s="37"/>
      <c r="BV407" s="37"/>
      <c r="BW407" s="37"/>
      <c r="BX407" s="37"/>
      <c r="BY407" s="37"/>
      <c r="BZ407" s="37"/>
      <c r="CA407" s="37"/>
      <c r="CB407" s="37"/>
      <c r="CC407" s="37"/>
      <c r="CD407" s="37"/>
      <c r="CE407" s="37"/>
      <c r="CF407" s="37"/>
      <c r="CG407" s="37"/>
      <c r="CH407" s="37"/>
      <c r="CI407" s="37"/>
      <c r="CJ407" s="37"/>
      <c r="CK407" s="37"/>
      <c r="CL407" s="37"/>
      <c r="CM407" s="37"/>
      <c r="CN407" s="37"/>
      <c r="CO407" s="37"/>
      <c r="CP407" s="37"/>
      <c r="CQ407" s="37"/>
      <c r="CR407" s="37"/>
      <c r="CS407" s="37"/>
      <c r="CT407" s="37"/>
      <c r="CU407" s="37"/>
      <c r="CV407" s="37"/>
      <c r="CW407" s="37"/>
      <c r="CX407" s="37"/>
      <c r="CY407" s="37"/>
      <c r="CZ407" s="37"/>
      <c r="DA407" s="37"/>
      <c r="DB407" s="37"/>
      <c r="DC407" s="37"/>
      <c r="DD407" s="37"/>
      <c r="DE407" s="37"/>
      <c r="DF407" s="37"/>
      <c r="DG407" s="37"/>
      <c r="DH407" s="37"/>
      <c r="DI407" s="37"/>
      <c r="DJ407" s="37"/>
      <c r="DK407" s="37"/>
      <c r="DL407" s="37"/>
      <c r="DM407" s="37"/>
      <c r="DN407" s="37"/>
      <c r="DO407" s="37"/>
      <c r="DP407" s="37"/>
      <c r="DQ407" s="37"/>
    </row>
    <row r="408" spans="3:121">
      <c r="BI408" s="37"/>
      <c r="BJ408" s="37"/>
      <c r="BK408" s="37"/>
      <c r="BL408" s="37"/>
      <c r="BM408" s="37"/>
      <c r="BN408" s="37"/>
      <c r="BO408" s="37"/>
      <c r="BP408" s="37"/>
      <c r="BQ408" s="37"/>
      <c r="BR408" s="37"/>
      <c r="BS408" s="37"/>
      <c r="BT408" s="37"/>
      <c r="BU408" s="37"/>
      <c r="BV408" s="37"/>
      <c r="BW408" s="37"/>
      <c r="BX408" s="37"/>
      <c r="BY408" s="37"/>
      <c r="BZ408" s="37"/>
      <c r="CA408" s="37"/>
      <c r="CB408" s="37"/>
      <c r="CC408" s="37"/>
      <c r="CD408" s="37"/>
      <c r="CE408" s="37"/>
      <c r="CF408" s="37"/>
      <c r="CG408" s="37"/>
      <c r="CH408" s="37"/>
      <c r="CI408" s="37"/>
      <c r="CJ408" s="37"/>
      <c r="CK408" s="37"/>
      <c r="CL408" s="37"/>
      <c r="CM408" s="37"/>
      <c r="CN408" s="37"/>
      <c r="CO408" s="37"/>
      <c r="CP408" s="37"/>
      <c r="CQ408" s="37"/>
      <c r="CR408" s="37"/>
      <c r="CS408" s="37"/>
      <c r="CT408" s="37"/>
      <c r="CU408" s="37"/>
      <c r="CV408" s="37"/>
      <c r="CW408" s="37"/>
      <c r="CX408" s="37"/>
      <c r="CY408" s="37"/>
      <c r="CZ408" s="37"/>
      <c r="DA408" s="37"/>
      <c r="DB408" s="37"/>
      <c r="DC408" s="37"/>
      <c r="DD408" s="37"/>
      <c r="DE408" s="37"/>
      <c r="DF408" s="37"/>
      <c r="DG408" s="37"/>
      <c r="DH408" s="37"/>
      <c r="DI408" s="37"/>
      <c r="DJ408" s="37"/>
      <c r="DK408" s="37"/>
      <c r="DL408" s="37"/>
      <c r="DM408" s="37"/>
      <c r="DN408" s="37"/>
      <c r="DO408" s="37"/>
      <c r="DP408" s="37"/>
      <c r="DQ408" s="37"/>
    </row>
    <row r="409" spans="3:121">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c r="AD409" s="37"/>
      <c r="AE409" s="37"/>
      <c r="AF409" s="37"/>
      <c r="AG409" s="37"/>
      <c r="AH409" s="37"/>
      <c r="AI409" s="37"/>
      <c r="AJ409" s="37"/>
      <c r="AK409" s="37"/>
      <c r="AL409" s="37"/>
      <c r="AM409" s="37"/>
      <c r="AN409" s="37"/>
      <c r="AO409" s="37"/>
      <c r="AP409" s="37"/>
      <c r="AQ409" s="37"/>
      <c r="AR409" s="37"/>
      <c r="AS409" s="37"/>
      <c r="AT409" s="37"/>
      <c r="AU409" s="37"/>
      <c r="AV409" s="37"/>
      <c r="AW409" s="37"/>
      <c r="AX409" s="37"/>
      <c r="AY409" s="37"/>
      <c r="AZ409" s="37"/>
      <c r="BA409" s="37"/>
      <c r="BB409" s="37"/>
      <c r="BC409" s="37"/>
      <c r="BD409" s="37"/>
      <c r="BE409" s="37"/>
      <c r="BF409" s="37"/>
      <c r="BG409" s="37"/>
      <c r="BH409" s="37"/>
      <c r="BI409" s="37"/>
      <c r="BJ409" s="37"/>
      <c r="BK409" s="37"/>
      <c r="BL409" s="37"/>
      <c r="BM409" s="37"/>
      <c r="BN409" s="37"/>
      <c r="BO409" s="37"/>
      <c r="BP409" s="37"/>
      <c r="BQ409" s="37"/>
      <c r="BR409" s="37"/>
      <c r="BS409" s="37"/>
      <c r="BT409" s="37"/>
      <c r="BU409" s="37"/>
      <c r="BV409" s="37"/>
      <c r="BW409" s="37"/>
      <c r="BX409" s="37"/>
      <c r="BY409" s="37"/>
      <c r="BZ409" s="37"/>
      <c r="CA409" s="37"/>
      <c r="CB409" s="37"/>
      <c r="CC409" s="37"/>
      <c r="CD409" s="37"/>
      <c r="CE409" s="37"/>
      <c r="CF409" s="37"/>
      <c r="CG409" s="37"/>
      <c r="CH409" s="37"/>
      <c r="CI409" s="37"/>
      <c r="CJ409" s="37"/>
      <c r="CK409" s="37"/>
      <c r="CL409" s="37"/>
      <c r="CM409" s="37"/>
      <c r="CN409" s="37"/>
      <c r="CO409" s="37"/>
      <c r="CP409" s="37"/>
      <c r="CQ409" s="37"/>
      <c r="CR409" s="37"/>
      <c r="CS409" s="37"/>
      <c r="CT409" s="37"/>
      <c r="CU409" s="37"/>
      <c r="CV409" s="37"/>
      <c r="CW409" s="37"/>
      <c r="CX409" s="37"/>
      <c r="CY409" s="37"/>
      <c r="CZ409" s="37"/>
      <c r="DA409" s="37"/>
      <c r="DB409" s="37"/>
      <c r="DC409" s="37"/>
      <c r="DD409" s="37"/>
      <c r="DE409" s="37"/>
      <c r="DF409" s="37"/>
      <c r="DG409" s="37"/>
      <c r="DH409" s="37"/>
      <c r="DI409" s="37"/>
      <c r="DJ409" s="37"/>
      <c r="DK409" s="37"/>
      <c r="DL409" s="37"/>
      <c r="DM409" s="37"/>
      <c r="DN409" s="37"/>
      <c r="DO409" s="37"/>
      <c r="DP409" s="37"/>
      <c r="DQ409" s="37"/>
    </row>
    <row r="410" spans="3:121">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c r="AD410" s="37"/>
      <c r="AE410" s="37"/>
      <c r="AF410" s="37"/>
      <c r="AG410" s="37"/>
      <c r="AH410" s="37"/>
      <c r="AI410" s="37"/>
      <c r="AJ410" s="37"/>
      <c r="AK410" s="37"/>
      <c r="AL410" s="37"/>
      <c r="AM410" s="37"/>
      <c r="AN410" s="37"/>
      <c r="AO410" s="37"/>
      <c r="AP410" s="37"/>
      <c r="AQ410" s="37"/>
      <c r="AR410" s="37"/>
      <c r="AS410" s="37"/>
      <c r="AT410" s="37"/>
      <c r="AU410" s="37"/>
      <c r="AV410" s="37"/>
      <c r="AW410" s="37"/>
      <c r="AX410" s="37"/>
      <c r="AY410" s="37"/>
      <c r="AZ410" s="37"/>
      <c r="BA410" s="37"/>
      <c r="BB410" s="37"/>
      <c r="BC410" s="37"/>
      <c r="BD410" s="37"/>
      <c r="BE410" s="37"/>
      <c r="BF410" s="37"/>
      <c r="BG410" s="37"/>
      <c r="BH410" s="37"/>
      <c r="BI410" s="37"/>
      <c r="BJ410" s="37"/>
      <c r="BK410" s="37"/>
      <c r="BL410" s="37"/>
      <c r="BM410" s="37"/>
      <c r="BN410" s="37"/>
      <c r="BO410" s="37"/>
      <c r="BP410" s="37"/>
      <c r="BQ410" s="37"/>
      <c r="BR410" s="37"/>
      <c r="BS410" s="37"/>
      <c r="BT410" s="37"/>
      <c r="BU410" s="37"/>
      <c r="BV410" s="37"/>
      <c r="BW410" s="37"/>
      <c r="BX410" s="37"/>
      <c r="BY410" s="37"/>
      <c r="BZ410" s="37"/>
      <c r="CA410" s="37"/>
      <c r="CB410" s="37"/>
      <c r="CC410" s="37"/>
      <c r="CD410" s="37"/>
      <c r="CE410" s="37"/>
      <c r="CF410" s="37"/>
      <c r="CG410" s="37"/>
      <c r="CH410" s="37"/>
      <c r="CI410" s="37"/>
      <c r="CJ410" s="37"/>
      <c r="CK410" s="37"/>
      <c r="CL410" s="37"/>
      <c r="CM410" s="37"/>
      <c r="CN410" s="37"/>
      <c r="CO410" s="37"/>
      <c r="CP410" s="37"/>
      <c r="CQ410" s="37"/>
      <c r="CR410" s="37"/>
      <c r="CS410" s="37"/>
      <c r="CT410" s="37"/>
      <c r="CU410" s="37"/>
      <c r="CV410" s="37"/>
      <c r="CW410" s="37"/>
      <c r="CX410" s="37"/>
      <c r="CY410" s="37"/>
      <c r="CZ410" s="37"/>
      <c r="DA410" s="37"/>
      <c r="DB410" s="37"/>
      <c r="DC410" s="37"/>
      <c r="DD410" s="37"/>
      <c r="DE410" s="37"/>
      <c r="DF410" s="37"/>
      <c r="DG410" s="37"/>
      <c r="DH410" s="37"/>
      <c r="DI410" s="37"/>
      <c r="DJ410" s="37"/>
      <c r="DK410" s="37"/>
      <c r="DL410" s="37"/>
      <c r="DM410" s="37"/>
      <c r="DN410" s="37"/>
      <c r="DO410" s="37"/>
      <c r="DP410" s="37"/>
      <c r="DQ410" s="37"/>
    </row>
    <row r="411" spans="3:121">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c r="AD411" s="37"/>
      <c r="AE411" s="37"/>
      <c r="AF411" s="37"/>
      <c r="AG411" s="37"/>
      <c r="AH411" s="37"/>
      <c r="AI411" s="37"/>
      <c r="AJ411" s="37"/>
      <c r="AK411" s="37"/>
      <c r="AL411" s="37"/>
      <c r="AM411" s="37"/>
      <c r="AN411" s="37"/>
      <c r="AO411" s="37"/>
      <c r="AP411" s="37"/>
      <c r="AQ411" s="37"/>
      <c r="AR411" s="37"/>
      <c r="AS411" s="37"/>
      <c r="AT411" s="37"/>
      <c r="AU411" s="37"/>
      <c r="AV411" s="37"/>
      <c r="AW411" s="37"/>
      <c r="AX411" s="37"/>
      <c r="AY411" s="37"/>
      <c r="AZ411" s="37"/>
      <c r="BA411" s="37"/>
      <c r="BB411" s="37"/>
      <c r="BC411" s="37"/>
      <c r="BD411" s="37"/>
      <c r="BE411" s="37"/>
      <c r="BF411" s="37"/>
      <c r="BG411" s="37"/>
      <c r="BH411" s="37"/>
      <c r="BI411" s="37"/>
      <c r="BJ411" s="37"/>
      <c r="BK411" s="37"/>
      <c r="BL411" s="37"/>
      <c r="BM411" s="37"/>
      <c r="BN411" s="37"/>
      <c r="BO411" s="37"/>
      <c r="BP411" s="37"/>
      <c r="BQ411" s="37"/>
      <c r="BR411" s="37"/>
      <c r="BS411" s="37"/>
      <c r="BT411" s="37"/>
      <c r="BU411" s="37"/>
      <c r="BV411" s="37"/>
      <c r="BW411" s="37"/>
      <c r="BX411" s="37"/>
      <c r="BY411" s="37"/>
      <c r="BZ411" s="37"/>
      <c r="CA411" s="37"/>
      <c r="CB411" s="37"/>
      <c r="CC411" s="37"/>
      <c r="CD411" s="37"/>
      <c r="CE411" s="37"/>
      <c r="CF411" s="37"/>
      <c r="CG411" s="37"/>
      <c r="CH411" s="37"/>
      <c r="CI411" s="37"/>
      <c r="CJ411" s="37"/>
      <c r="CK411" s="37"/>
      <c r="CL411" s="37"/>
      <c r="CM411" s="37"/>
      <c r="CN411" s="37"/>
      <c r="CO411" s="37"/>
      <c r="CP411" s="37"/>
      <c r="CQ411" s="37"/>
      <c r="CR411" s="37"/>
      <c r="CS411" s="37"/>
      <c r="CT411" s="37"/>
      <c r="CU411" s="37"/>
      <c r="CV411" s="37"/>
      <c r="CW411" s="37"/>
      <c r="CX411" s="37"/>
      <c r="CY411" s="37"/>
      <c r="CZ411" s="37"/>
      <c r="DA411" s="37"/>
      <c r="DB411" s="37"/>
      <c r="DC411" s="37"/>
      <c r="DD411" s="37"/>
      <c r="DE411" s="37"/>
      <c r="DF411" s="37"/>
      <c r="DG411" s="37"/>
      <c r="DH411" s="37"/>
      <c r="DI411" s="37"/>
      <c r="DJ411" s="37"/>
      <c r="DK411" s="37"/>
      <c r="DL411" s="37"/>
      <c r="DM411" s="37"/>
      <c r="DN411" s="37"/>
      <c r="DO411" s="37"/>
      <c r="DP411" s="37"/>
      <c r="DQ411" s="37"/>
    </row>
    <row r="412" spans="3:121">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c r="AD412" s="37"/>
      <c r="AE412" s="37"/>
      <c r="AF412" s="37"/>
      <c r="AG412" s="37"/>
      <c r="AH412" s="37"/>
      <c r="AI412" s="37"/>
      <c r="AJ412" s="37"/>
      <c r="AK412" s="37"/>
      <c r="AL412" s="37"/>
      <c r="AM412" s="37"/>
      <c r="AN412" s="37"/>
      <c r="AO412" s="37"/>
      <c r="AP412" s="37"/>
      <c r="AQ412" s="37"/>
      <c r="AR412" s="37"/>
      <c r="AS412" s="37"/>
      <c r="AT412" s="37"/>
      <c r="AU412" s="37"/>
      <c r="AV412" s="37"/>
      <c r="AW412" s="37"/>
      <c r="AX412" s="37"/>
      <c r="AY412" s="37"/>
      <c r="AZ412" s="37"/>
      <c r="BA412" s="37"/>
      <c r="BB412" s="37"/>
      <c r="BC412" s="37"/>
      <c r="BD412" s="37"/>
      <c r="BE412" s="37"/>
      <c r="BF412" s="37"/>
      <c r="BG412" s="37"/>
      <c r="BH412" s="37"/>
      <c r="BI412" s="37"/>
      <c r="BJ412" s="37"/>
      <c r="BK412" s="37"/>
      <c r="BL412" s="37"/>
      <c r="BM412" s="37"/>
      <c r="BN412" s="37"/>
      <c r="BO412" s="37"/>
      <c r="BP412" s="37"/>
      <c r="BQ412" s="37"/>
      <c r="BR412" s="37"/>
      <c r="BS412" s="37"/>
      <c r="BT412" s="37"/>
      <c r="BU412" s="37"/>
      <c r="BV412" s="37"/>
      <c r="BW412" s="37"/>
      <c r="BX412" s="37"/>
      <c r="BY412" s="37"/>
      <c r="BZ412" s="37"/>
      <c r="CA412" s="37"/>
      <c r="CB412" s="37"/>
      <c r="CC412" s="37"/>
      <c r="CD412" s="37"/>
      <c r="CE412" s="37"/>
      <c r="CF412" s="37"/>
      <c r="CG412" s="37"/>
      <c r="CH412" s="37"/>
      <c r="CI412" s="37"/>
      <c r="CJ412" s="37"/>
      <c r="CK412" s="37"/>
      <c r="CL412" s="37"/>
      <c r="CM412" s="37"/>
      <c r="CN412" s="37"/>
      <c r="CO412" s="37"/>
      <c r="CP412" s="37"/>
      <c r="CQ412" s="37"/>
      <c r="CR412" s="37"/>
      <c r="CS412" s="37"/>
      <c r="CT412" s="37"/>
      <c r="CU412" s="37"/>
      <c r="CV412" s="37"/>
      <c r="CW412" s="37"/>
      <c r="CX412" s="37"/>
      <c r="CY412" s="37"/>
      <c r="CZ412" s="37"/>
      <c r="DA412" s="37"/>
      <c r="DB412" s="37"/>
      <c r="DC412" s="37"/>
      <c r="DD412" s="37"/>
      <c r="DE412" s="37"/>
      <c r="DF412" s="37"/>
      <c r="DG412" s="37"/>
      <c r="DH412" s="37"/>
      <c r="DI412" s="37"/>
      <c r="DJ412" s="37"/>
      <c r="DK412" s="37"/>
      <c r="DL412" s="37"/>
      <c r="DM412" s="37"/>
      <c r="DN412" s="37"/>
      <c r="DO412" s="37"/>
      <c r="DP412" s="37"/>
      <c r="DQ412" s="37"/>
    </row>
    <row r="413" spans="3:121">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c r="AD413" s="37"/>
      <c r="AE413" s="37"/>
      <c r="AF413" s="37"/>
      <c r="AG413" s="37"/>
      <c r="AH413" s="37"/>
      <c r="AI413" s="37"/>
      <c r="AJ413" s="37"/>
      <c r="AK413" s="37"/>
      <c r="AL413" s="37"/>
      <c r="AM413" s="37"/>
      <c r="AN413" s="37"/>
      <c r="AO413" s="37"/>
      <c r="AP413" s="37"/>
      <c r="AQ413" s="37"/>
      <c r="AR413" s="37"/>
      <c r="AS413" s="37"/>
      <c r="AT413" s="37"/>
      <c r="AU413" s="37"/>
      <c r="AV413" s="37"/>
      <c r="AW413" s="37"/>
      <c r="AX413" s="37"/>
      <c r="AY413" s="37"/>
      <c r="AZ413" s="37"/>
      <c r="BA413" s="37"/>
      <c r="BB413" s="37"/>
      <c r="BC413" s="37"/>
      <c r="BD413" s="37"/>
      <c r="BE413" s="37"/>
      <c r="BF413" s="37"/>
      <c r="BG413" s="37"/>
      <c r="BH413" s="37"/>
      <c r="BI413" s="37"/>
      <c r="BJ413" s="37"/>
      <c r="BK413" s="37"/>
      <c r="BL413" s="37"/>
      <c r="BM413" s="37"/>
      <c r="BN413" s="37"/>
      <c r="BO413" s="37"/>
      <c r="BP413" s="37"/>
      <c r="BQ413" s="37"/>
      <c r="BR413" s="37"/>
      <c r="BS413" s="37"/>
      <c r="BT413" s="37"/>
      <c r="BU413" s="37"/>
      <c r="BV413" s="37"/>
      <c r="BW413" s="37"/>
      <c r="BX413" s="37"/>
      <c r="BY413" s="37"/>
      <c r="BZ413" s="37"/>
      <c r="CA413" s="37"/>
      <c r="CB413" s="37"/>
      <c r="CC413" s="37"/>
      <c r="CD413" s="37"/>
      <c r="CE413" s="37"/>
      <c r="CF413" s="37"/>
      <c r="CG413" s="37"/>
      <c r="CH413" s="37"/>
      <c r="CI413" s="37"/>
      <c r="CJ413" s="37"/>
      <c r="CK413" s="37"/>
      <c r="CL413" s="37"/>
      <c r="CM413" s="37"/>
      <c r="CN413" s="37"/>
      <c r="CO413" s="37"/>
      <c r="CP413" s="37"/>
      <c r="CQ413" s="37"/>
      <c r="CR413" s="37"/>
      <c r="CS413" s="37"/>
      <c r="CT413" s="37"/>
      <c r="CU413" s="37"/>
      <c r="CV413" s="37"/>
      <c r="CW413" s="37"/>
      <c r="CX413" s="37"/>
      <c r="CY413" s="37"/>
      <c r="CZ413" s="37"/>
      <c r="DA413" s="37"/>
      <c r="DB413" s="37"/>
      <c r="DC413" s="37"/>
      <c r="DD413" s="37"/>
      <c r="DE413" s="37"/>
      <c r="DF413" s="37"/>
      <c r="DG413" s="37"/>
      <c r="DH413" s="37"/>
      <c r="DI413" s="37"/>
      <c r="DJ413" s="37"/>
      <c r="DK413" s="37"/>
      <c r="DL413" s="37"/>
      <c r="DM413" s="37"/>
      <c r="DN413" s="37"/>
      <c r="DO413" s="37"/>
      <c r="DP413" s="37"/>
      <c r="DQ413" s="37"/>
    </row>
    <row r="414" spans="3:121">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c r="AD414" s="37"/>
      <c r="AE414" s="37"/>
      <c r="AF414" s="37"/>
      <c r="AG414" s="37"/>
      <c r="AH414" s="37"/>
      <c r="AI414" s="37"/>
      <c r="AJ414" s="37"/>
      <c r="AK414" s="37"/>
      <c r="AL414" s="37"/>
      <c r="AM414" s="37"/>
      <c r="AN414" s="37"/>
      <c r="AO414" s="37"/>
      <c r="AP414" s="37"/>
      <c r="AQ414" s="37"/>
      <c r="AR414" s="37"/>
      <c r="AS414" s="37"/>
      <c r="AT414" s="37"/>
      <c r="AU414" s="37"/>
      <c r="AV414" s="37"/>
      <c r="AW414" s="37"/>
      <c r="AX414" s="37"/>
      <c r="AY414" s="37"/>
      <c r="AZ414" s="37"/>
      <c r="BA414" s="37"/>
      <c r="BB414" s="37"/>
      <c r="BC414" s="37"/>
      <c r="BD414" s="37"/>
      <c r="BE414" s="37"/>
      <c r="BF414" s="37"/>
      <c r="BG414" s="37"/>
      <c r="BH414" s="37"/>
      <c r="BI414" s="37"/>
      <c r="BJ414" s="37"/>
      <c r="BK414" s="37"/>
      <c r="BL414" s="37"/>
      <c r="BM414" s="37"/>
      <c r="BN414" s="37"/>
      <c r="BO414" s="37"/>
      <c r="BP414" s="37"/>
      <c r="BQ414" s="37"/>
      <c r="BR414" s="37"/>
      <c r="BS414" s="37"/>
      <c r="BT414" s="37"/>
      <c r="BU414" s="37"/>
      <c r="BV414" s="37"/>
      <c r="BW414" s="37"/>
      <c r="BX414" s="37"/>
      <c r="BY414" s="37"/>
      <c r="BZ414" s="37"/>
      <c r="CA414" s="37"/>
      <c r="CB414" s="37"/>
      <c r="CC414" s="37"/>
      <c r="CD414" s="37"/>
      <c r="CE414" s="37"/>
      <c r="CF414" s="37"/>
      <c r="CG414" s="37"/>
      <c r="CH414" s="37"/>
      <c r="CI414" s="37"/>
      <c r="CJ414" s="37"/>
      <c r="CK414" s="37"/>
      <c r="CL414" s="37"/>
      <c r="CM414" s="37"/>
      <c r="CN414" s="37"/>
      <c r="CO414" s="37"/>
      <c r="CP414" s="37"/>
      <c r="CQ414" s="37"/>
      <c r="CR414" s="37"/>
      <c r="CS414" s="37"/>
      <c r="CT414" s="37"/>
      <c r="CU414" s="37"/>
      <c r="CV414" s="37"/>
      <c r="CW414" s="37"/>
      <c r="CX414" s="37"/>
      <c r="CY414" s="37"/>
      <c r="CZ414" s="37"/>
      <c r="DA414" s="37"/>
      <c r="DB414" s="37"/>
      <c r="DC414" s="37"/>
      <c r="DD414" s="37"/>
      <c r="DE414" s="37"/>
      <c r="DF414" s="37"/>
      <c r="DG414" s="37"/>
      <c r="DH414" s="37"/>
      <c r="DI414" s="37"/>
      <c r="DJ414" s="37"/>
      <c r="DK414" s="37"/>
      <c r="DL414" s="37"/>
      <c r="DM414" s="37"/>
      <c r="DN414" s="37"/>
      <c r="DO414" s="37"/>
      <c r="DP414" s="37"/>
      <c r="DQ414" s="37"/>
    </row>
    <row r="415" spans="3:121">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c r="AD415" s="37"/>
      <c r="AE415" s="37"/>
      <c r="AF415" s="37"/>
      <c r="AG415" s="37"/>
      <c r="AH415" s="37"/>
      <c r="AI415" s="37"/>
      <c r="AJ415" s="37"/>
      <c r="AK415" s="37"/>
      <c r="AL415" s="37"/>
      <c r="AM415" s="37"/>
      <c r="AN415" s="37"/>
      <c r="AO415" s="37"/>
      <c r="AP415" s="37"/>
      <c r="AQ415" s="37"/>
      <c r="AR415" s="37"/>
      <c r="AS415" s="37"/>
      <c r="AT415" s="37"/>
      <c r="AU415" s="37"/>
      <c r="AV415" s="37"/>
      <c r="AW415" s="37"/>
      <c r="AX415" s="37"/>
      <c r="AY415" s="37"/>
      <c r="AZ415" s="37"/>
      <c r="BA415" s="37"/>
      <c r="BB415" s="37"/>
      <c r="BC415" s="37"/>
      <c r="BD415" s="37"/>
      <c r="BE415" s="37"/>
      <c r="BF415" s="37"/>
      <c r="BG415" s="37"/>
      <c r="BH415" s="37"/>
      <c r="BI415" s="37"/>
      <c r="BJ415" s="37"/>
      <c r="BK415" s="37"/>
      <c r="BL415" s="37"/>
      <c r="BM415" s="37"/>
      <c r="BN415" s="37"/>
      <c r="BO415" s="37"/>
      <c r="BP415" s="37"/>
      <c r="BQ415" s="37"/>
      <c r="BR415" s="37"/>
      <c r="BS415" s="37"/>
      <c r="BT415" s="37"/>
      <c r="BU415" s="37"/>
      <c r="BV415" s="37"/>
      <c r="BW415" s="37"/>
      <c r="BX415" s="37"/>
      <c r="BY415" s="37"/>
      <c r="BZ415" s="37"/>
      <c r="CA415" s="37"/>
      <c r="CB415" s="37"/>
      <c r="CC415" s="37"/>
      <c r="CD415" s="37"/>
      <c r="CE415" s="37"/>
      <c r="CF415" s="37"/>
      <c r="CG415" s="37"/>
      <c r="CH415" s="37"/>
      <c r="CI415" s="37"/>
      <c r="CJ415" s="37"/>
      <c r="CK415" s="37"/>
      <c r="CL415" s="37"/>
      <c r="CM415" s="37"/>
      <c r="CN415" s="37"/>
      <c r="CO415" s="37"/>
      <c r="CP415" s="37"/>
      <c r="CQ415" s="37"/>
      <c r="CR415" s="37"/>
      <c r="CS415" s="37"/>
      <c r="CT415" s="37"/>
      <c r="CU415" s="37"/>
      <c r="CV415" s="37"/>
      <c r="CW415" s="37"/>
      <c r="CX415" s="37"/>
      <c r="CY415" s="37"/>
      <c r="CZ415" s="37"/>
      <c r="DA415" s="37"/>
      <c r="DB415" s="37"/>
      <c r="DC415" s="37"/>
      <c r="DD415" s="37"/>
      <c r="DE415" s="37"/>
      <c r="DF415" s="37"/>
      <c r="DG415" s="37"/>
      <c r="DH415" s="37"/>
      <c r="DI415" s="37"/>
      <c r="DJ415" s="37"/>
      <c r="DK415" s="37"/>
      <c r="DL415" s="37"/>
      <c r="DM415" s="37"/>
      <c r="DN415" s="37"/>
      <c r="DO415" s="37"/>
      <c r="DP415" s="37"/>
      <c r="DQ415" s="37"/>
    </row>
    <row r="416" spans="3:121">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c r="AD416" s="37"/>
      <c r="AE416" s="37"/>
      <c r="AF416" s="37"/>
      <c r="AG416" s="37"/>
      <c r="AH416" s="37"/>
      <c r="AI416" s="37"/>
      <c r="AJ416" s="37"/>
      <c r="AK416" s="37"/>
      <c r="AL416" s="37"/>
      <c r="AM416" s="37"/>
      <c r="AN416" s="37"/>
      <c r="AO416" s="37"/>
      <c r="AP416" s="37"/>
      <c r="AQ416" s="37"/>
      <c r="AR416" s="37"/>
      <c r="AS416" s="37"/>
      <c r="AT416" s="37"/>
      <c r="AU416" s="37"/>
      <c r="AV416" s="37"/>
      <c r="AW416" s="37"/>
      <c r="AX416" s="37"/>
      <c r="AY416" s="37"/>
      <c r="AZ416" s="37"/>
      <c r="BA416" s="37"/>
      <c r="BB416" s="37"/>
      <c r="BC416" s="37"/>
      <c r="BD416" s="37"/>
      <c r="BE416" s="37"/>
      <c r="BF416" s="37"/>
      <c r="BG416" s="37"/>
      <c r="BH416" s="37"/>
      <c r="BI416" s="37"/>
      <c r="BJ416" s="37"/>
      <c r="BK416" s="37"/>
      <c r="BL416" s="37"/>
      <c r="BM416" s="37"/>
      <c r="BN416" s="37"/>
      <c r="BO416" s="37"/>
      <c r="BP416" s="37"/>
      <c r="BQ416" s="37"/>
      <c r="BR416" s="37"/>
      <c r="BS416" s="37"/>
      <c r="BT416" s="37"/>
      <c r="BU416" s="37"/>
      <c r="BV416" s="37"/>
      <c r="BW416" s="37"/>
      <c r="BX416" s="37"/>
      <c r="BY416" s="37"/>
      <c r="BZ416" s="37"/>
      <c r="CA416" s="37"/>
      <c r="CB416" s="37"/>
      <c r="CC416" s="37"/>
      <c r="CD416" s="37"/>
      <c r="CE416" s="37"/>
      <c r="CF416" s="37"/>
      <c r="CG416" s="37"/>
      <c r="CH416" s="37"/>
      <c r="CI416" s="37"/>
      <c r="CJ416" s="37"/>
      <c r="CK416" s="37"/>
      <c r="CL416" s="37"/>
      <c r="CM416" s="37"/>
      <c r="CN416" s="37"/>
      <c r="CO416" s="37"/>
      <c r="CP416" s="37"/>
      <c r="CQ416" s="37"/>
      <c r="CR416" s="37"/>
      <c r="CS416" s="37"/>
      <c r="CT416" s="37"/>
      <c r="CU416" s="37"/>
      <c r="CV416" s="37"/>
      <c r="CW416" s="37"/>
      <c r="CX416" s="37"/>
      <c r="CY416" s="37"/>
      <c r="CZ416" s="37"/>
      <c r="DA416" s="37"/>
      <c r="DB416" s="37"/>
      <c r="DC416" s="37"/>
      <c r="DD416" s="37"/>
      <c r="DE416" s="37"/>
      <c r="DF416" s="37"/>
      <c r="DG416" s="37"/>
      <c r="DH416" s="37"/>
      <c r="DI416" s="37"/>
      <c r="DJ416" s="37"/>
      <c r="DK416" s="37"/>
      <c r="DL416" s="37"/>
      <c r="DM416" s="37"/>
      <c r="DN416" s="37"/>
      <c r="DO416" s="37"/>
      <c r="DP416" s="37"/>
      <c r="DQ416" s="37"/>
    </row>
    <row r="417" spans="6:121">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c r="AD417" s="37"/>
      <c r="AE417" s="37"/>
      <c r="AF417" s="37"/>
      <c r="AG417" s="37"/>
      <c r="AH417" s="37"/>
      <c r="AI417" s="37"/>
      <c r="AJ417" s="37"/>
      <c r="AK417" s="37"/>
      <c r="AL417" s="37"/>
      <c r="AM417" s="37"/>
      <c r="AN417" s="37"/>
      <c r="AO417" s="37"/>
      <c r="AP417" s="37"/>
      <c r="AQ417" s="37"/>
      <c r="AR417" s="37"/>
      <c r="AS417" s="37"/>
      <c r="AT417" s="37"/>
      <c r="AU417" s="37"/>
      <c r="AV417" s="37"/>
      <c r="AW417" s="37"/>
      <c r="AX417" s="37"/>
      <c r="AY417" s="37"/>
      <c r="AZ417" s="37"/>
      <c r="BA417" s="37"/>
      <c r="BB417" s="37"/>
      <c r="BC417" s="37"/>
      <c r="BD417" s="37"/>
      <c r="BE417" s="37"/>
      <c r="BF417" s="37"/>
      <c r="BG417" s="37"/>
      <c r="BH417" s="37"/>
      <c r="BI417" s="37"/>
      <c r="BJ417" s="37"/>
      <c r="BK417" s="37"/>
      <c r="BL417" s="37"/>
      <c r="BM417" s="37"/>
      <c r="BN417" s="37"/>
      <c r="BO417" s="37"/>
      <c r="BP417" s="37"/>
      <c r="BQ417" s="37"/>
      <c r="BR417" s="37"/>
      <c r="BS417" s="37"/>
      <c r="BT417" s="37"/>
      <c r="BU417" s="37"/>
      <c r="BV417" s="37"/>
      <c r="BW417" s="37"/>
      <c r="BX417" s="37"/>
      <c r="BY417" s="37"/>
      <c r="BZ417" s="37"/>
      <c r="CA417" s="37"/>
      <c r="CB417" s="37"/>
      <c r="CC417" s="37"/>
      <c r="CD417" s="37"/>
      <c r="CE417" s="37"/>
      <c r="CF417" s="37"/>
      <c r="CG417" s="37"/>
      <c r="CH417" s="37"/>
      <c r="CI417" s="37"/>
      <c r="CJ417" s="37"/>
      <c r="CK417" s="37"/>
      <c r="CL417" s="37"/>
      <c r="CM417" s="37"/>
      <c r="CN417" s="37"/>
      <c r="CO417" s="37"/>
      <c r="CP417" s="37"/>
      <c r="CQ417" s="37"/>
      <c r="CR417" s="37"/>
      <c r="CS417" s="37"/>
      <c r="CT417" s="37"/>
      <c r="CU417" s="37"/>
      <c r="CV417" s="37"/>
      <c r="CW417" s="37"/>
      <c r="CX417" s="37"/>
      <c r="CY417" s="37"/>
      <c r="CZ417" s="37"/>
      <c r="DA417" s="37"/>
      <c r="DB417" s="37"/>
      <c r="DC417" s="37"/>
      <c r="DD417" s="37"/>
      <c r="DE417" s="37"/>
      <c r="DF417" s="37"/>
      <c r="DG417" s="37"/>
      <c r="DH417" s="37"/>
      <c r="DI417" s="37"/>
      <c r="DJ417" s="37"/>
      <c r="DK417" s="37"/>
      <c r="DL417" s="37"/>
      <c r="DM417" s="37"/>
      <c r="DN417" s="37"/>
      <c r="DO417" s="37"/>
      <c r="DP417" s="37"/>
      <c r="DQ417" s="37"/>
    </row>
    <row r="418" spans="6:121">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c r="AD418" s="37"/>
      <c r="AE418" s="37"/>
      <c r="AF418" s="37"/>
      <c r="AG418" s="37"/>
      <c r="AH418" s="37"/>
      <c r="AI418" s="37"/>
      <c r="AJ418" s="37"/>
      <c r="AK418" s="37"/>
      <c r="AL418" s="37"/>
      <c r="AM418" s="37"/>
      <c r="AN418" s="37"/>
      <c r="AO418" s="37"/>
      <c r="AP418" s="37"/>
      <c r="AQ418" s="37"/>
      <c r="AR418" s="37"/>
      <c r="AS418" s="37"/>
      <c r="AT418" s="37"/>
      <c r="AU418" s="37"/>
      <c r="AV418" s="37"/>
      <c r="AW418" s="37"/>
      <c r="AX418" s="37"/>
      <c r="AY418" s="37"/>
      <c r="AZ418" s="37"/>
      <c r="BA418" s="37"/>
      <c r="BB418" s="37"/>
      <c r="BC418" s="37"/>
      <c r="BD418" s="37"/>
      <c r="BE418" s="37"/>
      <c r="BF418" s="37"/>
      <c r="BG418" s="37"/>
      <c r="BH418" s="37"/>
      <c r="BI418" s="37"/>
      <c r="BJ418" s="37"/>
      <c r="BK418" s="37"/>
      <c r="BL418" s="37"/>
      <c r="BM418" s="37"/>
      <c r="BN418" s="37"/>
      <c r="BO418" s="37"/>
      <c r="BP418" s="37"/>
      <c r="BQ418" s="37"/>
      <c r="BR418" s="37"/>
      <c r="BS418" s="37"/>
      <c r="BT418" s="37"/>
      <c r="BU418" s="37"/>
      <c r="BV418" s="37"/>
      <c r="BW418" s="37"/>
      <c r="BX418" s="37"/>
      <c r="BY418" s="37"/>
      <c r="BZ418" s="37"/>
      <c r="CA418" s="37"/>
      <c r="CB418" s="37"/>
      <c r="CC418" s="37"/>
      <c r="CD418" s="37"/>
      <c r="CE418" s="37"/>
      <c r="CF418" s="37"/>
      <c r="CG418" s="37"/>
      <c r="CH418" s="37"/>
      <c r="CI418" s="37"/>
      <c r="CJ418" s="37"/>
      <c r="CK418" s="37"/>
      <c r="CL418" s="37"/>
      <c r="CM418" s="37"/>
      <c r="CN418" s="37"/>
      <c r="CO418" s="37"/>
      <c r="CP418" s="37"/>
      <c r="CQ418" s="37"/>
      <c r="CR418" s="37"/>
      <c r="CS418" s="37"/>
      <c r="CT418" s="37"/>
      <c r="CU418" s="37"/>
      <c r="CV418" s="37"/>
      <c r="CW418" s="37"/>
      <c r="CX418" s="37"/>
      <c r="CY418" s="37"/>
      <c r="CZ418" s="37"/>
      <c r="DA418" s="37"/>
      <c r="DB418" s="37"/>
      <c r="DC418" s="37"/>
      <c r="DD418" s="37"/>
      <c r="DE418" s="37"/>
      <c r="DF418" s="37"/>
      <c r="DG418" s="37"/>
      <c r="DH418" s="37"/>
      <c r="DI418" s="37"/>
      <c r="DJ418" s="37"/>
      <c r="DK418" s="37"/>
      <c r="DL418" s="37"/>
      <c r="DM418" s="37"/>
      <c r="DN418" s="37"/>
      <c r="DO418" s="37"/>
      <c r="DP418" s="37"/>
      <c r="DQ418" s="37"/>
    </row>
    <row r="419" spans="6:121">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c r="AD419" s="37"/>
      <c r="AE419" s="37"/>
      <c r="AF419" s="37"/>
      <c r="AG419" s="37"/>
      <c r="AH419" s="37"/>
      <c r="AI419" s="37"/>
      <c r="AJ419" s="37"/>
      <c r="AK419" s="37"/>
      <c r="AL419" s="37"/>
      <c r="AM419" s="37"/>
      <c r="AN419" s="37"/>
      <c r="AO419" s="37"/>
      <c r="AP419" s="37"/>
      <c r="AQ419" s="37"/>
      <c r="AR419" s="37"/>
      <c r="AS419" s="37"/>
      <c r="AT419" s="37"/>
      <c r="AU419" s="37"/>
      <c r="AV419" s="37"/>
      <c r="AW419" s="37"/>
      <c r="AX419" s="37"/>
      <c r="AY419" s="37"/>
      <c r="AZ419" s="37"/>
      <c r="BA419" s="37"/>
      <c r="BB419" s="37"/>
      <c r="BC419" s="37"/>
      <c r="BD419" s="37"/>
      <c r="BE419" s="37"/>
      <c r="BF419" s="37"/>
      <c r="BG419" s="37"/>
      <c r="BH419" s="37"/>
      <c r="BI419" s="37"/>
      <c r="BJ419" s="37"/>
      <c r="BK419" s="37"/>
      <c r="BL419" s="37"/>
      <c r="BM419" s="37"/>
      <c r="BN419" s="37"/>
      <c r="BO419" s="37"/>
      <c r="BP419" s="37"/>
      <c r="BQ419" s="37"/>
      <c r="BR419" s="37"/>
      <c r="BS419" s="37"/>
      <c r="BT419" s="37"/>
      <c r="BU419" s="37"/>
      <c r="BV419" s="37"/>
      <c r="BW419" s="37"/>
      <c r="BX419" s="37"/>
      <c r="BY419" s="37"/>
      <c r="BZ419" s="37"/>
      <c r="CA419" s="37"/>
      <c r="CB419" s="37"/>
      <c r="CC419" s="37"/>
      <c r="CD419" s="37"/>
      <c r="CE419" s="37"/>
      <c r="CF419" s="37"/>
      <c r="CG419" s="37"/>
      <c r="CH419" s="37"/>
      <c r="CI419" s="37"/>
      <c r="CJ419" s="37"/>
      <c r="CK419" s="37"/>
      <c r="CL419" s="37"/>
      <c r="CM419" s="37"/>
      <c r="CN419" s="37"/>
      <c r="CO419" s="37"/>
      <c r="CP419" s="37"/>
      <c r="CQ419" s="37"/>
      <c r="CR419" s="37"/>
      <c r="CS419" s="37"/>
      <c r="CT419" s="37"/>
      <c r="CU419" s="37"/>
      <c r="CV419" s="37"/>
      <c r="CW419" s="37"/>
      <c r="CX419" s="37"/>
      <c r="CY419" s="37"/>
      <c r="CZ419" s="37"/>
      <c r="DA419" s="37"/>
      <c r="DB419" s="37"/>
      <c r="DC419" s="37"/>
      <c r="DD419" s="37"/>
      <c r="DE419" s="37"/>
      <c r="DF419" s="37"/>
      <c r="DG419" s="37"/>
      <c r="DH419" s="37"/>
      <c r="DI419" s="37"/>
      <c r="DJ419" s="37"/>
      <c r="DK419" s="37"/>
      <c r="DL419" s="37"/>
      <c r="DM419" s="37"/>
      <c r="DN419" s="37"/>
      <c r="DO419" s="37"/>
      <c r="DP419" s="37"/>
      <c r="DQ419" s="37"/>
    </row>
    <row r="420" spans="6:121">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c r="AD420" s="37"/>
      <c r="AE420" s="37"/>
      <c r="AF420" s="37"/>
      <c r="AG420" s="37"/>
      <c r="AH420" s="37"/>
      <c r="AI420" s="37"/>
      <c r="AJ420" s="37"/>
      <c r="AK420" s="37"/>
      <c r="AL420" s="37"/>
      <c r="AM420" s="37"/>
      <c r="AN420" s="37"/>
      <c r="AO420" s="37"/>
      <c r="AP420" s="37"/>
      <c r="AQ420" s="37"/>
      <c r="AR420" s="37"/>
      <c r="AS420" s="37"/>
      <c r="AT420" s="37"/>
      <c r="AU420" s="37"/>
      <c r="AV420" s="37"/>
      <c r="AW420" s="37"/>
      <c r="AX420" s="37"/>
      <c r="AY420" s="37"/>
      <c r="AZ420" s="37"/>
      <c r="BA420" s="37"/>
      <c r="BB420" s="37"/>
      <c r="BC420" s="37"/>
      <c r="BD420" s="37"/>
      <c r="BE420" s="37"/>
      <c r="BF420" s="37"/>
      <c r="BG420" s="37"/>
      <c r="BH420" s="37"/>
      <c r="BI420" s="37"/>
      <c r="BJ420" s="37"/>
      <c r="BK420" s="37"/>
      <c r="BL420" s="37"/>
      <c r="BM420" s="37"/>
      <c r="BN420" s="37"/>
      <c r="BO420" s="37"/>
      <c r="BP420" s="37"/>
      <c r="BQ420" s="37"/>
      <c r="BR420" s="37"/>
      <c r="BS420" s="37"/>
      <c r="BT420" s="37"/>
      <c r="BU420" s="37"/>
      <c r="BV420" s="37"/>
      <c r="BW420" s="37"/>
      <c r="BX420" s="37"/>
      <c r="BY420" s="37"/>
      <c r="BZ420" s="37"/>
      <c r="CA420" s="37"/>
      <c r="CB420" s="37"/>
      <c r="CC420" s="37"/>
      <c r="CD420" s="37"/>
      <c r="CE420" s="37"/>
      <c r="CF420" s="37"/>
      <c r="CG420" s="37"/>
      <c r="CH420" s="37"/>
      <c r="CI420" s="37"/>
      <c r="CJ420" s="37"/>
      <c r="CK420" s="37"/>
      <c r="CL420" s="37"/>
      <c r="CM420" s="37"/>
      <c r="CN420" s="37"/>
      <c r="CO420" s="37"/>
      <c r="CP420" s="37"/>
      <c r="CQ420" s="37"/>
      <c r="CR420" s="37"/>
      <c r="CS420" s="37"/>
      <c r="CT420" s="37"/>
      <c r="CU420" s="37"/>
      <c r="CV420" s="37"/>
      <c r="CW420" s="37"/>
      <c r="CX420" s="37"/>
      <c r="CY420" s="37"/>
      <c r="CZ420" s="37"/>
      <c r="DA420" s="37"/>
      <c r="DB420" s="37"/>
      <c r="DC420" s="37"/>
      <c r="DD420" s="37"/>
      <c r="DE420" s="37"/>
      <c r="DF420" s="37"/>
      <c r="DG420" s="37"/>
      <c r="DH420" s="37"/>
      <c r="DI420" s="37"/>
      <c r="DJ420" s="37"/>
      <c r="DK420" s="37"/>
      <c r="DL420" s="37"/>
      <c r="DM420" s="37"/>
      <c r="DN420" s="37"/>
      <c r="DO420" s="37"/>
      <c r="DP420" s="37"/>
      <c r="DQ420" s="37"/>
    </row>
    <row r="421" spans="6:121">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c r="AD421" s="37"/>
      <c r="AE421" s="37"/>
      <c r="AF421" s="37"/>
      <c r="AG421" s="37"/>
      <c r="AH421" s="37"/>
      <c r="AI421" s="37"/>
      <c r="AJ421" s="37"/>
      <c r="AK421" s="37"/>
      <c r="AL421" s="37"/>
      <c r="AM421" s="37"/>
      <c r="AN421" s="37"/>
      <c r="AO421" s="37"/>
      <c r="AP421" s="37"/>
      <c r="AQ421" s="37"/>
      <c r="AR421" s="37"/>
      <c r="AS421" s="37"/>
      <c r="AT421" s="37"/>
      <c r="AU421" s="37"/>
      <c r="AV421" s="37"/>
      <c r="AW421" s="37"/>
      <c r="AX421" s="37"/>
      <c r="AY421" s="37"/>
      <c r="AZ421" s="37"/>
      <c r="BA421" s="37"/>
      <c r="BB421" s="37"/>
      <c r="BC421" s="37"/>
      <c r="BD421" s="37"/>
      <c r="BE421" s="37"/>
      <c r="BF421" s="37"/>
      <c r="BG421" s="37"/>
      <c r="BH421" s="37"/>
      <c r="BI421" s="37"/>
      <c r="BJ421" s="37"/>
      <c r="BK421" s="37"/>
      <c r="BL421" s="37"/>
      <c r="BM421" s="37"/>
      <c r="BN421" s="37"/>
      <c r="BO421" s="37"/>
      <c r="BP421" s="37"/>
      <c r="BQ421" s="37"/>
      <c r="BR421" s="37"/>
      <c r="BS421" s="37"/>
      <c r="BT421" s="37"/>
      <c r="BU421" s="37"/>
      <c r="BV421" s="37"/>
      <c r="BW421" s="37"/>
      <c r="BX421" s="37"/>
      <c r="BY421" s="37"/>
      <c r="BZ421" s="37"/>
      <c r="CA421" s="37"/>
      <c r="CB421" s="37"/>
      <c r="CC421" s="37"/>
      <c r="CD421" s="37"/>
      <c r="CE421" s="37"/>
      <c r="CF421" s="37"/>
      <c r="CG421" s="37"/>
      <c r="CH421" s="37"/>
      <c r="CI421" s="37"/>
      <c r="CJ421" s="37"/>
      <c r="CK421" s="37"/>
      <c r="CL421" s="37"/>
      <c r="CM421" s="37"/>
      <c r="CN421" s="37"/>
      <c r="CO421" s="37"/>
      <c r="CP421" s="37"/>
      <c r="CQ421" s="37"/>
      <c r="CR421" s="37"/>
      <c r="CS421" s="37"/>
      <c r="CT421" s="37"/>
      <c r="CU421" s="37"/>
      <c r="CV421" s="37"/>
      <c r="CW421" s="37"/>
      <c r="CX421" s="37"/>
      <c r="CY421" s="37"/>
      <c r="CZ421" s="37"/>
      <c r="DA421" s="37"/>
      <c r="DB421" s="37"/>
      <c r="DC421" s="37"/>
      <c r="DD421" s="37"/>
      <c r="DE421" s="37"/>
      <c r="DF421" s="37"/>
      <c r="DG421" s="37"/>
      <c r="DH421" s="37"/>
      <c r="DI421" s="37"/>
      <c r="DJ421" s="37"/>
      <c r="DK421" s="37"/>
      <c r="DL421" s="37"/>
      <c r="DM421" s="37"/>
      <c r="DN421" s="37"/>
      <c r="DO421" s="37"/>
      <c r="DP421" s="37"/>
      <c r="DQ421" s="37"/>
    </row>
    <row r="422" spans="6:121">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c r="AD422" s="37"/>
      <c r="AE422" s="37"/>
      <c r="AF422" s="37"/>
      <c r="AG422" s="37"/>
      <c r="AH422" s="37"/>
      <c r="AI422" s="37"/>
      <c r="AJ422" s="37"/>
      <c r="AK422" s="37"/>
      <c r="AL422" s="37"/>
      <c r="AM422" s="37"/>
      <c r="AN422" s="37"/>
      <c r="AO422" s="37"/>
      <c r="AP422" s="37"/>
      <c r="AQ422" s="37"/>
      <c r="AR422" s="37"/>
      <c r="AS422" s="37"/>
      <c r="AT422" s="37"/>
      <c r="AU422" s="37"/>
      <c r="AV422" s="37"/>
      <c r="AW422" s="37"/>
      <c r="AX422" s="37"/>
      <c r="AY422" s="37"/>
      <c r="AZ422" s="37"/>
      <c r="BA422" s="37"/>
      <c r="BB422" s="37"/>
      <c r="BC422" s="37"/>
      <c r="BD422" s="37"/>
      <c r="BE422" s="37"/>
      <c r="BF422" s="37"/>
      <c r="BG422" s="37"/>
      <c r="BH422" s="37"/>
      <c r="BI422" s="37"/>
      <c r="BJ422" s="37"/>
      <c r="BK422" s="37"/>
      <c r="BL422" s="37"/>
      <c r="BM422" s="37"/>
      <c r="BN422" s="37"/>
      <c r="BO422" s="37"/>
      <c r="BP422" s="37"/>
      <c r="BQ422" s="37"/>
      <c r="BR422" s="37"/>
      <c r="BS422" s="37"/>
      <c r="BT422" s="37"/>
      <c r="BU422" s="37"/>
      <c r="BV422" s="37"/>
      <c r="BW422" s="37"/>
      <c r="BX422" s="37"/>
      <c r="BY422" s="37"/>
      <c r="BZ422" s="37"/>
      <c r="CA422" s="37"/>
      <c r="CB422" s="37"/>
      <c r="CC422" s="37"/>
      <c r="CD422" s="37"/>
      <c r="CE422" s="37"/>
      <c r="CF422" s="37"/>
      <c r="CG422" s="37"/>
      <c r="CH422" s="37"/>
      <c r="CI422" s="37"/>
      <c r="CJ422" s="37"/>
      <c r="CK422" s="37"/>
      <c r="CL422" s="37"/>
      <c r="CM422" s="37"/>
      <c r="CN422" s="37"/>
      <c r="CO422" s="37"/>
      <c r="CP422" s="37"/>
      <c r="CQ422" s="37"/>
      <c r="CR422" s="37"/>
      <c r="CS422" s="37"/>
      <c r="CT422" s="37"/>
      <c r="CU422" s="37"/>
      <c r="CV422" s="37"/>
      <c r="CW422" s="37"/>
      <c r="CX422" s="37"/>
      <c r="CY422" s="37"/>
      <c r="CZ422" s="37"/>
      <c r="DA422" s="37"/>
      <c r="DB422" s="37"/>
      <c r="DC422" s="37"/>
      <c r="DD422" s="37"/>
      <c r="DE422" s="37"/>
      <c r="DF422" s="37"/>
      <c r="DG422" s="37"/>
      <c r="DH422" s="37"/>
      <c r="DI422" s="37"/>
      <c r="DJ422" s="37"/>
      <c r="DK422" s="37"/>
      <c r="DL422" s="37"/>
      <c r="DM422" s="37"/>
      <c r="DN422" s="37"/>
      <c r="DO422" s="37"/>
      <c r="DP422" s="37"/>
      <c r="DQ422" s="37"/>
    </row>
    <row r="423" spans="6:121">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c r="AD423" s="37"/>
      <c r="AE423" s="37"/>
      <c r="AF423" s="37"/>
      <c r="AG423" s="37"/>
      <c r="AH423" s="37"/>
      <c r="AI423" s="37"/>
      <c r="AJ423" s="37"/>
      <c r="AK423" s="37"/>
      <c r="AL423" s="37"/>
      <c r="AM423" s="37"/>
      <c r="AN423" s="37"/>
      <c r="AO423" s="37"/>
      <c r="AP423" s="37"/>
      <c r="AQ423" s="37"/>
      <c r="AR423" s="37"/>
      <c r="AS423" s="37"/>
      <c r="AT423" s="37"/>
      <c r="AU423" s="37"/>
      <c r="AV423" s="37"/>
      <c r="AW423" s="37"/>
      <c r="AX423" s="37"/>
      <c r="AY423" s="37"/>
      <c r="AZ423" s="37"/>
      <c r="BA423" s="37"/>
      <c r="BB423" s="37"/>
      <c r="BC423" s="37"/>
      <c r="BD423" s="37"/>
      <c r="BE423" s="37"/>
      <c r="BF423" s="37"/>
      <c r="BG423" s="37"/>
      <c r="BH423" s="37"/>
      <c r="BI423" s="37"/>
      <c r="BJ423" s="37"/>
      <c r="BK423" s="37"/>
      <c r="BL423" s="37"/>
      <c r="BM423" s="37"/>
      <c r="BN423" s="37"/>
      <c r="BO423" s="37"/>
      <c r="BP423" s="37"/>
      <c r="BQ423" s="37"/>
      <c r="BR423" s="37"/>
      <c r="BS423" s="37"/>
      <c r="BT423" s="37"/>
      <c r="BU423" s="37"/>
      <c r="BV423" s="37"/>
      <c r="BW423" s="37"/>
      <c r="BX423" s="37"/>
      <c r="BY423" s="37"/>
      <c r="BZ423" s="37"/>
      <c r="CA423" s="37"/>
      <c r="CB423" s="37"/>
      <c r="CC423" s="37"/>
      <c r="CD423" s="37"/>
      <c r="CE423" s="37"/>
      <c r="CF423" s="37"/>
      <c r="CG423" s="37"/>
      <c r="CH423" s="37"/>
      <c r="CI423" s="37"/>
      <c r="CJ423" s="37"/>
      <c r="CK423" s="37"/>
      <c r="CL423" s="37"/>
      <c r="CM423" s="37"/>
      <c r="CN423" s="37"/>
      <c r="CO423" s="37"/>
      <c r="CP423" s="37"/>
      <c r="CQ423" s="37"/>
      <c r="CR423" s="37"/>
      <c r="CS423" s="37"/>
      <c r="CT423" s="37"/>
      <c r="CU423" s="37"/>
      <c r="CV423" s="37"/>
      <c r="CW423" s="37"/>
      <c r="CX423" s="37"/>
      <c r="CY423" s="37"/>
      <c r="CZ423" s="37"/>
      <c r="DA423" s="37"/>
      <c r="DB423" s="37"/>
      <c r="DC423" s="37"/>
      <c r="DD423" s="37"/>
      <c r="DE423" s="37"/>
      <c r="DF423" s="37"/>
      <c r="DG423" s="37"/>
      <c r="DH423" s="37"/>
      <c r="DI423" s="37"/>
      <c r="DJ423" s="37"/>
      <c r="DK423" s="37"/>
      <c r="DL423" s="37"/>
      <c r="DM423" s="37"/>
      <c r="DN423" s="37"/>
      <c r="DO423" s="37"/>
      <c r="DP423" s="37"/>
      <c r="DQ423" s="37"/>
    </row>
    <row r="424" spans="6:121">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c r="AD424" s="37"/>
      <c r="AE424" s="37"/>
      <c r="AF424" s="37"/>
      <c r="AG424" s="37"/>
      <c r="AH424" s="37"/>
      <c r="AI424" s="37"/>
      <c r="AJ424" s="37"/>
      <c r="AK424" s="37"/>
      <c r="AL424" s="37"/>
      <c r="AM424" s="37"/>
      <c r="AN424" s="37"/>
      <c r="AO424" s="37"/>
      <c r="AP424" s="37"/>
      <c r="AQ424" s="37"/>
      <c r="AR424" s="37"/>
      <c r="AS424" s="37"/>
      <c r="AT424" s="37"/>
      <c r="AU424" s="37"/>
      <c r="AV424" s="37"/>
      <c r="AW424" s="37"/>
      <c r="AX424" s="37"/>
      <c r="AY424" s="37"/>
      <c r="AZ424" s="37"/>
      <c r="BA424" s="37"/>
      <c r="BB424" s="37"/>
      <c r="BC424" s="37"/>
      <c r="BD424" s="37"/>
      <c r="BE424" s="37"/>
      <c r="BF424" s="37"/>
      <c r="BG424" s="37"/>
      <c r="BH424" s="37"/>
      <c r="BI424" s="37"/>
      <c r="BJ424" s="37"/>
      <c r="BK424" s="37"/>
      <c r="BL424" s="37"/>
      <c r="BM424" s="37"/>
      <c r="BN424" s="37"/>
      <c r="BO424" s="37"/>
      <c r="BP424" s="37"/>
      <c r="BQ424" s="37"/>
      <c r="BR424" s="37"/>
      <c r="BS424" s="37"/>
      <c r="BT424" s="37"/>
      <c r="BU424" s="37"/>
      <c r="BV424" s="37"/>
      <c r="BW424" s="37"/>
      <c r="BX424" s="37"/>
      <c r="BY424" s="37"/>
      <c r="BZ424" s="37"/>
      <c r="CA424" s="37"/>
      <c r="CB424" s="37"/>
      <c r="CC424" s="37"/>
      <c r="CD424" s="37"/>
      <c r="CE424" s="37"/>
      <c r="CF424" s="37"/>
      <c r="CG424" s="37"/>
      <c r="CH424" s="37"/>
      <c r="CI424" s="37"/>
      <c r="CJ424" s="37"/>
      <c r="CK424" s="37"/>
      <c r="CL424" s="37"/>
      <c r="CM424" s="37"/>
      <c r="CN424" s="37"/>
      <c r="CO424" s="37"/>
      <c r="CP424" s="37"/>
      <c r="CQ424" s="37"/>
      <c r="CR424" s="37"/>
      <c r="CS424" s="37"/>
      <c r="CT424" s="37"/>
      <c r="CU424" s="37"/>
      <c r="CV424" s="37"/>
      <c r="CW424" s="37"/>
      <c r="CX424" s="37"/>
      <c r="CY424" s="37"/>
      <c r="CZ424" s="37"/>
      <c r="DA424" s="37"/>
      <c r="DB424" s="37"/>
      <c r="DC424" s="37"/>
      <c r="DD424" s="37"/>
      <c r="DE424" s="37"/>
      <c r="DF424" s="37"/>
      <c r="DG424" s="37"/>
      <c r="DH424" s="37"/>
      <c r="DI424" s="37"/>
      <c r="DJ424" s="37"/>
      <c r="DK424" s="37"/>
      <c r="DL424" s="37"/>
      <c r="DM424" s="37"/>
      <c r="DN424" s="37"/>
      <c r="DO424" s="37"/>
      <c r="DP424" s="37"/>
      <c r="DQ424" s="37"/>
    </row>
    <row r="425" spans="6:121">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c r="AD425" s="37"/>
      <c r="AE425" s="37"/>
      <c r="AF425" s="37"/>
      <c r="AG425" s="37"/>
      <c r="AH425" s="37"/>
      <c r="AI425" s="37"/>
      <c r="AJ425" s="37"/>
      <c r="AK425" s="37"/>
      <c r="AL425" s="37"/>
      <c r="AM425" s="37"/>
      <c r="AN425" s="37"/>
      <c r="AO425" s="37"/>
      <c r="AP425" s="37"/>
      <c r="AQ425" s="37"/>
      <c r="AR425" s="37"/>
      <c r="AS425" s="37"/>
      <c r="AT425" s="37"/>
      <c r="AU425" s="37"/>
      <c r="AV425" s="37"/>
      <c r="AW425" s="37"/>
      <c r="AX425" s="37"/>
      <c r="AY425" s="37"/>
      <c r="AZ425" s="37"/>
      <c r="BA425" s="37"/>
      <c r="BB425" s="37"/>
      <c r="BC425" s="37"/>
      <c r="BD425" s="37"/>
      <c r="BE425" s="37"/>
      <c r="BF425" s="37"/>
      <c r="BG425" s="37"/>
      <c r="BH425" s="37"/>
      <c r="BI425" s="37"/>
      <c r="BJ425" s="37"/>
      <c r="BK425" s="37"/>
      <c r="BL425" s="37"/>
      <c r="BM425" s="37"/>
      <c r="BN425" s="37"/>
      <c r="BO425" s="37"/>
      <c r="BP425" s="37"/>
      <c r="BQ425" s="37"/>
      <c r="BR425" s="37"/>
      <c r="BS425" s="37"/>
      <c r="BT425" s="37"/>
      <c r="BU425" s="37"/>
      <c r="BV425" s="37"/>
      <c r="BW425" s="37"/>
      <c r="BX425" s="37"/>
      <c r="BY425" s="37"/>
      <c r="BZ425" s="37"/>
      <c r="CA425" s="37"/>
      <c r="CB425" s="37"/>
      <c r="CC425" s="37"/>
      <c r="CD425" s="37"/>
      <c r="CE425" s="37"/>
      <c r="CF425" s="37"/>
      <c r="CG425" s="37"/>
      <c r="CH425" s="37"/>
      <c r="CI425" s="37"/>
      <c r="CJ425" s="37"/>
      <c r="CK425" s="37"/>
      <c r="CL425" s="37"/>
      <c r="CM425" s="37"/>
      <c r="CN425" s="37"/>
      <c r="CO425" s="37"/>
      <c r="CP425" s="37"/>
      <c r="CQ425" s="37"/>
      <c r="CR425" s="37"/>
      <c r="CS425" s="37"/>
      <c r="CT425" s="37"/>
      <c r="CU425" s="37"/>
      <c r="CV425" s="37"/>
      <c r="CW425" s="37"/>
      <c r="CX425" s="37"/>
      <c r="CY425" s="37"/>
      <c r="CZ425" s="37"/>
      <c r="DA425" s="37"/>
      <c r="DB425" s="37"/>
      <c r="DC425" s="37"/>
      <c r="DD425" s="37"/>
      <c r="DE425" s="37"/>
      <c r="DF425" s="37"/>
      <c r="DG425" s="37"/>
      <c r="DH425" s="37"/>
      <c r="DI425" s="37"/>
      <c r="DJ425" s="37"/>
      <c r="DK425" s="37"/>
      <c r="DL425" s="37"/>
      <c r="DM425" s="37"/>
      <c r="DN425" s="37"/>
      <c r="DO425" s="37"/>
      <c r="DP425" s="37"/>
      <c r="DQ425" s="37"/>
    </row>
    <row r="426" spans="6:121">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c r="AD426" s="37"/>
      <c r="AE426" s="37"/>
      <c r="AF426" s="37"/>
      <c r="AG426" s="37"/>
      <c r="AH426" s="37"/>
      <c r="AI426" s="37"/>
      <c r="AJ426" s="37"/>
      <c r="AK426" s="37"/>
      <c r="AL426" s="37"/>
      <c r="AM426" s="37"/>
      <c r="AN426" s="37"/>
      <c r="AO426" s="37"/>
      <c r="AP426" s="37"/>
      <c r="AQ426" s="37"/>
      <c r="AR426" s="37"/>
      <c r="AS426" s="37"/>
      <c r="AT426" s="37"/>
      <c r="AU426" s="37"/>
      <c r="AV426" s="37"/>
      <c r="AW426" s="37"/>
      <c r="AX426" s="37"/>
      <c r="AY426" s="37"/>
      <c r="AZ426" s="37"/>
      <c r="BA426" s="37"/>
      <c r="BB426" s="37"/>
      <c r="BC426" s="37"/>
      <c r="BD426" s="37"/>
      <c r="BE426" s="37"/>
      <c r="BF426" s="37"/>
      <c r="BG426" s="37"/>
      <c r="BH426" s="37"/>
      <c r="BI426" s="37"/>
      <c r="BJ426" s="37"/>
      <c r="BK426" s="37"/>
      <c r="BL426" s="37"/>
      <c r="BM426" s="37"/>
      <c r="BN426" s="37"/>
      <c r="BO426" s="37"/>
      <c r="BP426" s="37"/>
      <c r="BQ426" s="37"/>
      <c r="BR426" s="37"/>
      <c r="BS426" s="37"/>
      <c r="BT426" s="37"/>
      <c r="BU426" s="37"/>
      <c r="BV426" s="37"/>
      <c r="BW426" s="37"/>
      <c r="BX426" s="37"/>
      <c r="BY426" s="37"/>
      <c r="BZ426" s="37"/>
      <c r="CA426" s="37"/>
      <c r="CB426" s="37"/>
      <c r="CC426" s="37"/>
      <c r="CD426" s="37"/>
      <c r="CE426" s="37"/>
      <c r="CF426" s="37"/>
      <c r="CG426" s="37"/>
      <c r="CH426" s="37"/>
      <c r="CI426" s="37"/>
      <c r="CJ426" s="37"/>
      <c r="CK426" s="37"/>
      <c r="CL426" s="37"/>
      <c r="CM426" s="37"/>
      <c r="CN426" s="37"/>
      <c r="CO426" s="37"/>
      <c r="CP426" s="37"/>
      <c r="CQ426" s="37"/>
      <c r="CR426" s="37"/>
      <c r="CS426" s="37"/>
      <c r="CT426" s="37"/>
      <c r="CU426" s="37"/>
      <c r="CV426" s="37"/>
      <c r="CW426" s="37"/>
      <c r="CX426" s="37"/>
      <c r="CY426" s="37"/>
      <c r="CZ426" s="37"/>
      <c r="DA426" s="37"/>
      <c r="DB426" s="37"/>
      <c r="DC426" s="37"/>
      <c r="DD426" s="37"/>
      <c r="DE426" s="37"/>
      <c r="DF426" s="37"/>
      <c r="DG426" s="37"/>
      <c r="DH426" s="37"/>
      <c r="DI426" s="37"/>
      <c r="DJ426" s="37"/>
      <c r="DK426" s="37"/>
      <c r="DL426" s="37"/>
      <c r="DM426" s="37"/>
      <c r="DN426" s="37"/>
      <c r="DO426" s="37"/>
      <c r="DP426" s="37"/>
      <c r="DQ426" s="37"/>
    </row>
    <row r="427" spans="6:121">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c r="AD427" s="37"/>
      <c r="AE427" s="37"/>
      <c r="AF427" s="37"/>
      <c r="AG427" s="37"/>
      <c r="AH427" s="37"/>
      <c r="AI427" s="37"/>
      <c r="AJ427" s="37"/>
      <c r="AK427" s="37"/>
      <c r="AL427" s="37"/>
      <c r="AM427" s="37"/>
      <c r="AN427" s="37"/>
      <c r="AO427" s="37"/>
      <c r="AP427" s="37"/>
      <c r="AQ427" s="37"/>
      <c r="AR427" s="37"/>
      <c r="AS427" s="37"/>
      <c r="AT427" s="37"/>
      <c r="AU427" s="37"/>
      <c r="AV427" s="37"/>
      <c r="AW427" s="37"/>
      <c r="AX427" s="37"/>
      <c r="AY427" s="37"/>
      <c r="AZ427" s="37"/>
      <c r="BA427" s="37"/>
      <c r="BB427" s="37"/>
      <c r="BC427" s="37"/>
      <c r="BD427" s="37"/>
      <c r="BE427" s="37"/>
      <c r="BF427" s="37"/>
      <c r="BG427" s="37"/>
      <c r="BH427" s="37"/>
      <c r="BI427" s="37"/>
      <c r="BJ427" s="37"/>
      <c r="BK427" s="37"/>
      <c r="BL427" s="37"/>
      <c r="BM427" s="37"/>
      <c r="BN427" s="37"/>
      <c r="BO427" s="37"/>
      <c r="BP427" s="37"/>
      <c r="BQ427" s="37"/>
      <c r="BR427" s="37"/>
      <c r="BS427" s="37"/>
      <c r="BT427" s="37"/>
      <c r="BU427" s="37"/>
      <c r="BV427" s="37"/>
      <c r="BW427" s="37"/>
      <c r="BX427" s="37"/>
      <c r="BY427" s="37"/>
      <c r="BZ427" s="37"/>
      <c r="CA427" s="37"/>
      <c r="CB427" s="37"/>
      <c r="CC427" s="37"/>
      <c r="CD427" s="37"/>
      <c r="CE427" s="37"/>
      <c r="CF427" s="37"/>
      <c r="CG427" s="37"/>
      <c r="CH427" s="37"/>
      <c r="CI427" s="37"/>
      <c r="CJ427" s="37"/>
      <c r="CK427" s="37"/>
      <c r="CL427" s="37"/>
      <c r="CM427" s="37"/>
      <c r="CN427" s="37"/>
      <c r="CO427" s="37"/>
      <c r="CP427" s="37"/>
      <c r="CQ427" s="37"/>
      <c r="CR427" s="37"/>
      <c r="CS427" s="37"/>
      <c r="CT427" s="37"/>
      <c r="CU427" s="37"/>
      <c r="CV427" s="37"/>
      <c r="CW427" s="37"/>
      <c r="CX427" s="37"/>
      <c r="CY427" s="37"/>
      <c r="CZ427" s="37"/>
      <c r="DA427" s="37"/>
      <c r="DB427" s="37"/>
      <c r="DC427" s="37"/>
      <c r="DD427" s="37"/>
      <c r="DE427" s="37"/>
      <c r="DF427" s="37"/>
      <c r="DG427" s="37"/>
      <c r="DH427" s="37"/>
      <c r="DI427" s="37"/>
      <c r="DJ427" s="37"/>
      <c r="DK427" s="37"/>
      <c r="DL427" s="37"/>
      <c r="DM427" s="37"/>
      <c r="DN427" s="37"/>
      <c r="DO427" s="37"/>
      <c r="DP427" s="37"/>
      <c r="DQ427" s="37"/>
    </row>
    <row r="428" spans="6:121">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c r="AD428" s="37"/>
      <c r="AE428" s="37"/>
      <c r="AF428" s="37"/>
      <c r="AG428" s="37"/>
      <c r="AH428" s="37"/>
      <c r="AI428" s="37"/>
      <c r="AJ428" s="37"/>
      <c r="AK428" s="37"/>
      <c r="AL428" s="37"/>
      <c r="AM428" s="37"/>
      <c r="AN428" s="37"/>
      <c r="AO428" s="37"/>
      <c r="AP428" s="37"/>
      <c r="AQ428" s="37"/>
      <c r="AR428" s="37"/>
      <c r="AS428" s="37"/>
      <c r="AT428" s="37"/>
      <c r="AU428" s="37"/>
      <c r="AV428" s="37"/>
      <c r="AW428" s="37"/>
      <c r="AX428" s="37"/>
      <c r="AY428" s="37"/>
      <c r="AZ428" s="37"/>
      <c r="BA428" s="37"/>
      <c r="BB428" s="37"/>
      <c r="BC428" s="37"/>
      <c r="BD428" s="37"/>
      <c r="BE428" s="37"/>
      <c r="BF428" s="37"/>
      <c r="BG428" s="37"/>
      <c r="BH428" s="37"/>
      <c r="BI428" s="37"/>
      <c r="BJ428" s="37"/>
      <c r="BK428" s="37"/>
      <c r="BL428" s="37"/>
      <c r="BM428" s="37"/>
      <c r="BN428" s="37"/>
      <c r="BO428" s="37"/>
      <c r="BP428" s="37"/>
      <c r="BQ428" s="37"/>
      <c r="BR428" s="37"/>
      <c r="BS428" s="37"/>
      <c r="BT428" s="37"/>
      <c r="BU428" s="37"/>
      <c r="BV428" s="37"/>
      <c r="BW428" s="37"/>
      <c r="BX428" s="37"/>
      <c r="BY428" s="37"/>
      <c r="BZ428" s="37"/>
      <c r="CA428" s="37"/>
      <c r="CB428" s="37"/>
      <c r="CC428" s="37"/>
      <c r="CD428" s="37"/>
      <c r="CE428" s="37"/>
      <c r="CF428" s="37"/>
      <c r="CG428" s="37"/>
      <c r="CH428" s="37"/>
      <c r="CI428" s="37"/>
      <c r="CJ428" s="37"/>
      <c r="CK428" s="37"/>
      <c r="CL428" s="37"/>
      <c r="CM428" s="37"/>
      <c r="CN428" s="37"/>
      <c r="CO428" s="37"/>
      <c r="CP428" s="37"/>
      <c r="CQ428" s="37"/>
      <c r="CR428" s="37"/>
      <c r="CS428" s="37"/>
      <c r="CT428" s="37"/>
      <c r="CU428" s="37"/>
      <c r="CV428" s="37"/>
      <c r="CW428" s="37"/>
      <c r="CX428" s="37"/>
      <c r="CY428" s="37"/>
      <c r="CZ428" s="37"/>
      <c r="DA428" s="37"/>
      <c r="DB428" s="37"/>
      <c r="DC428" s="37"/>
      <c r="DD428" s="37"/>
      <c r="DE428" s="37"/>
      <c r="DF428" s="37"/>
      <c r="DG428" s="37"/>
      <c r="DH428" s="37"/>
      <c r="DI428" s="37"/>
      <c r="DJ428" s="37"/>
      <c r="DK428" s="37"/>
      <c r="DL428" s="37"/>
      <c r="DM428" s="37"/>
      <c r="DN428" s="37"/>
      <c r="DO428" s="37"/>
      <c r="DP428" s="37"/>
      <c r="DQ428" s="37"/>
    </row>
    <row r="429" spans="6:121">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c r="AD429" s="37"/>
      <c r="AE429" s="37"/>
      <c r="AF429" s="37"/>
      <c r="AG429" s="37"/>
      <c r="AH429" s="37"/>
      <c r="AI429" s="37"/>
      <c r="AJ429" s="37"/>
      <c r="AK429" s="37"/>
      <c r="AL429" s="37"/>
      <c r="AM429" s="37"/>
      <c r="AN429" s="37"/>
      <c r="AO429" s="37"/>
      <c r="AP429" s="37"/>
      <c r="AQ429" s="37"/>
      <c r="AR429" s="37"/>
      <c r="AS429" s="37"/>
      <c r="AT429" s="37"/>
      <c r="AU429" s="37"/>
      <c r="AV429" s="37"/>
      <c r="AW429" s="37"/>
      <c r="AX429" s="37"/>
      <c r="AY429" s="37"/>
      <c r="AZ429" s="37"/>
      <c r="BA429" s="37"/>
      <c r="BB429" s="37"/>
      <c r="BC429" s="37"/>
      <c r="BD429" s="37"/>
      <c r="BE429" s="37"/>
      <c r="BF429" s="37"/>
      <c r="BG429" s="37"/>
      <c r="BH429" s="37"/>
      <c r="BI429" s="37"/>
      <c r="BJ429" s="37"/>
      <c r="BK429" s="37"/>
      <c r="BL429" s="37"/>
      <c r="BM429" s="37"/>
      <c r="BN429" s="37"/>
      <c r="BO429" s="37"/>
      <c r="BP429" s="37"/>
      <c r="BQ429" s="37"/>
      <c r="BR429" s="37"/>
      <c r="BS429" s="37"/>
      <c r="BT429" s="37"/>
      <c r="BU429" s="37"/>
      <c r="BV429" s="37"/>
      <c r="BW429" s="37"/>
      <c r="BX429" s="37"/>
      <c r="BY429" s="37"/>
      <c r="BZ429" s="37"/>
      <c r="CA429" s="37"/>
      <c r="CB429" s="37"/>
      <c r="CC429" s="37"/>
      <c r="CD429" s="37"/>
      <c r="CE429" s="37"/>
      <c r="CF429" s="37"/>
      <c r="CG429" s="37"/>
      <c r="CH429" s="37"/>
      <c r="CI429" s="37"/>
      <c r="CJ429" s="37"/>
      <c r="CK429" s="37"/>
      <c r="CL429" s="37"/>
      <c r="CM429" s="37"/>
      <c r="CN429" s="37"/>
      <c r="CO429" s="37"/>
      <c r="CP429" s="37"/>
      <c r="CQ429" s="37"/>
      <c r="CR429" s="37"/>
      <c r="CS429" s="37"/>
      <c r="CT429" s="37"/>
      <c r="CU429" s="37"/>
      <c r="CV429" s="37"/>
      <c r="CW429" s="37"/>
      <c r="CX429" s="37"/>
      <c r="CY429" s="37"/>
      <c r="CZ429" s="37"/>
      <c r="DA429" s="37"/>
      <c r="DB429" s="37"/>
      <c r="DC429" s="37"/>
      <c r="DD429" s="37"/>
      <c r="DE429" s="37"/>
      <c r="DF429" s="37"/>
      <c r="DG429" s="37"/>
      <c r="DH429" s="37"/>
      <c r="DI429" s="37"/>
      <c r="DJ429" s="37"/>
      <c r="DK429" s="37"/>
      <c r="DL429" s="37"/>
      <c r="DM429" s="37"/>
      <c r="DN429" s="37"/>
      <c r="DO429" s="37"/>
      <c r="DP429" s="37"/>
      <c r="DQ429" s="37"/>
    </row>
    <row r="430" spans="6:121">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c r="AD430" s="37"/>
      <c r="AE430" s="37"/>
      <c r="AF430" s="37"/>
      <c r="AG430" s="37"/>
      <c r="AH430" s="37"/>
      <c r="AI430" s="37"/>
      <c r="AJ430" s="37"/>
      <c r="AK430" s="37"/>
      <c r="AL430" s="37"/>
      <c r="AM430" s="37"/>
      <c r="AN430" s="37"/>
      <c r="AO430" s="37"/>
      <c r="AP430" s="37"/>
      <c r="AQ430" s="37"/>
      <c r="AR430" s="37"/>
      <c r="AS430" s="37"/>
      <c r="AT430" s="37"/>
      <c r="AU430" s="37"/>
      <c r="AV430" s="37"/>
      <c r="AW430" s="37"/>
      <c r="AX430" s="37"/>
      <c r="AY430" s="37"/>
      <c r="AZ430" s="37"/>
      <c r="BA430" s="37"/>
      <c r="BB430" s="37"/>
      <c r="BC430" s="37"/>
      <c r="BD430" s="37"/>
      <c r="BE430" s="37"/>
      <c r="BF430" s="37"/>
      <c r="BG430" s="37"/>
      <c r="BH430" s="37"/>
      <c r="BI430" s="37"/>
      <c r="BJ430" s="37"/>
      <c r="BK430" s="37"/>
      <c r="BL430" s="37"/>
      <c r="BM430" s="37"/>
      <c r="BN430" s="37"/>
      <c r="BO430" s="37"/>
      <c r="BP430" s="37"/>
      <c r="BQ430" s="37"/>
      <c r="BR430" s="37"/>
      <c r="BS430" s="37"/>
      <c r="BT430" s="37"/>
      <c r="BU430" s="37"/>
      <c r="BV430" s="37"/>
      <c r="BW430" s="37"/>
      <c r="BX430" s="37"/>
      <c r="BY430" s="37"/>
      <c r="BZ430" s="37"/>
      <c r="CA430" s="37"/>
      <c r="CB430" s="37"/>
      <c r="CC430" s="37"/>
      <c r="CD430" s="37"/>
      <c r="CE430" s="37"/>
      <c r="CF430" s="37"/>
      <c r="CG430" s="37"/>
      <c r="CH430" s="37"/>
      <c r="CI430" s="37"/>
      <c r="CJ430" s="37"/>
      <c r="CK430" s="37"/>
      <c r="CL430" s="37"/>
      <c r="CM430" s="37"/>
      <c r="CN430" s="37"/>
      <c r="CO430" s="37"/>
      <c r="CP430" s="37"/>
      <c r="CQ430" s="37"/>
      <c r="CR430" s="37"/>
      <c r="CS430" s="37"/>
      <c r="CT430" s="37"/>
      <c r="CU430" s="37"/>
      <c r="CV430" s="37"/>
      <c r="CW430" s="37"/>
      <c r="CX430" s="37"/>
      <c r="CY430" s="37"/>
      <c r="CZ430" s="37"/>
      <c r="DA430" s="37"/>
      <c r="DB430" s="37"/>
      <c r="DC430" s="37"/>
      <c r="DD430" s="37"/>
      <c r="DE430" s="37"/>
      <c r="DF430" s="37"/>
      <c r="DG430" s="37"/>
      <c r="DH430" s="37"/>
      <c r="DI430" s="37"/>
      <c r="DJ430" s="37"/>
      <c r="DK430" s="37"/>
      <c r="DL430" s="37"/>
      <c r="DM430" s="37"/>
      <c r="DN430" s="37"/>
      <c r="DO430" s="37"/>
      <c r="DP430" s="37"/>
      <c r="DQ430" s="37"/>
    </row>
    <row r="431" spans="6:121">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c r="AD431" s="37"/>
      <c r="AE431" s="37"/>
      <c r="AF431" s="37"/>
      <c r="AG431" s="37"/>
      <c r="AH431" s="37"/>
      <c r="AI431" s="37"/>
      <c r="AJ431" s="37"/>
      <c r="AK431" s="37"/>
      <c r="AL431" s="37"/>
      <c r="AM431" s="37"/>
      <c r="AN431" s="37"/>
      <c r="AO431" s="37"/>
      <c r="AP431" s="37"/>
      <c r="AQ431" s="37"/>
      <c r="AR431" s="37"/>
      <c r="AS431" s="37"/>
      <c r="AT431" s="37"/>
      <c r="AU431" s="37"/>
      <c r="AV431" s="37"/>
      <c r="AW431" s="37"/>
      <c r="AX431" s="37"/>
      <c r="AY431" s="37"/>
      <c r="AZ431" s="37"/>
      <c r="BA431" s="37"/>
      <c r="BB431" s="37"/>
      <c r="BC431" s="37"/>
      <c r="BD431" s="37"/>
      <c r="BE431" s="37"/>
      <c r="BF431" s="37"/>
      <c r="BG431" s="37"/>
      <c r="BH431" s="37"/>
      <c r="BI431" s="37"/>
      <c r="BJ431" s="37"/>
      <c r="BK431" s="37"/>
      <c r="BL431" s="37"/>
      <c r="BM431" s="37"/>
      <c r="BN431" s="37"/>
      <c r="BO431" s="37"/>
      <c r="BP431" s="37"/>
      <c r="BQ431" s="37"/>
      <c r="BR431" s="37"/>
      <c r="BS431" s="37"/>
      <c r="BT431" s="37"/>
      <c r="BU431" s="37"/>
      <c r="BV431" s="37"/>
      <c r="BW431" s="37"/>
      <c r="BX431" s="37"/>
      <c r="BY431" s="37"/>
      <c r="BZ431" s="37"/>
      <c r="CA431" s="37"/>
      <c r="CB431" s="37"/>
      <c r="CC431" s="37"/>
      <c r="CD431" s="37"/>
      <c r="CE431" s="37"/>
      <c r="CF431" s="37"/>
      <c r="CG431" s="37"/>
      <c r="CH431" s="37"/>
      <c r="CI431" s="37"/>
      <c r="CJ431" s="37"/>
      <c r="CK431" s="37"/>
      <c r="CL431" s="37"/>
      <c r="CM431" s="37"/>
      <c r="CN431" s="37"/>
      <c r="CO431" s="37"/>
      <c r="CP431" s="37"/>
      <c r="CQ431" s="37"/>
      <c r="CR431" s="37"/>
      <c r="CS431" s="37"/>
      <c r="CT431" s="37"/>
      <c r="CU431" s="37"/>
      <c r="CV431" s="37"/>
      <c r="CW431" s="37"/>
      <c r="CX431" s="37"/>
      <c r="CY431" s="37"/>
      <c r="CZ431" s="37"/>
      <c r="DA431" s="37"/>
      <c r="DB431" s="37"/>
      <c r="DC431" s="37"/>
      <c r="DD431" s="37"/>
      <c r="DE431" s="37"/>
      <c r="DF431" s="37"/>
      <c r="DG431" s="37"/>
      <c r="DH431" s="37"/>
      <c r="DI431" s="37"/>
      <c r="DJ431" s="37"/>
      <c r="DK431" s="37"/>
      <c r="DL431" s="37"/>
      <c r="DM431" s="37"/>
      <c r="DN431" s="37"/>
      <c r="DO431" s="37"/>
      <c r="DP431" s="37"/>
      <c r="DQ431" s="37"/>
    </row>
    <row r="432" spans="6:121">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c r="AD432" s="37"/>
      <c r="AE432" s="37"/>
      <c r="AF432" s="37"/>
      <c r="AG432" s="37"/>
      <c r="AH432" s="37"/>
      <c r="AI432" s="37"/>
      <c r="AJ432" s="37"/>
      <c r="AK432" s="37"/>
      <c r="AL432" s="37"/>
      <c r="AM432" s="37"/>
      <c r="AN432" s="37"/>
      <c r="AO432" s="37"/>
      <c r="AP432" s="37"/>
      <c r="AQ432" s="37"/>
      <c r="AR432" s="37"/>
      <c r="AS432" s="37"/>
      <c r="AT432" s="37"/>
      <c r="AU432" s="37"/>
      <c r="AV432" s="37"/>
      <c r="AW432" s="37"/>
      <c r="AX432" s="37"/>
      <c r="AY432" s="37"/>
      <c r="AZ432" s="37"/>
      <c r="BA432" s="37"/>
      <c r="BB432" s="37"/>
      <c r="BC432" s="37"/>
      <c r="BD432" s="37"/>
      <c r="BE432" s="37"/>
      <c r="BF432" s="37"/>
      <c r="BG432" s="37"/>
      <c r="BH432" s="37"/>
      <c r="BI432" s="37"/>
      <c r="BJ432" s="37"/>
      <c r="BK432" s="37"/>
      <c r="BL432" s="37"/>
      <c r="BM432" s="37"/>
      <c r="BN432" s="37"/>
      <c r="BO432" s="37"/>
      <c r="BP432" s="37"/>
      <c r="BQ432" s="37"/>
      <c r="BR432" s="37"/>
      <c r="BS432" s="37"/>
      <c r="BT432" s="37"/>
      <c r="BU432" s="37"/>
      <c r="BV432" s="37"/>
      <c r="BW432" s="37"/>
      <c r="BX432" s="37"/>
      <c r="BY432" s="37"/>
      <c r="BZ432" s="37"/>
      <c r="CA432" s="37"/>
      <c r="CB432" s="37"/>
      <c r="CC432" s="37"/>
      <c r="CD432" s="37"/>
      <c r="CE432" s="37"/>
      <c r="CF432" s="37"/>
      <c r="CG432" s="37"/>
      <c r="CH432" s="37"/>
      <c r="CI432" s="37"/>
      <c r="CJ432" s="37"/>
      <c r="CK432" s="37"/>
      <c r="CL432" s="37"/>
      <c r="CM432" s="37"/>
      <c r="CN432" s="37"/>
      <c r="CO432" s="37"/>
      <c r="CP432" s="37"/>
      <c r="CQ432" s="37"/>
      <c r="CR432" s="37"/>
      <c r="CS432" s="37"/>
      <c r="CT432" s="37"/>
      <c r="CU432" s="37"/>
      <c r="CV432" s="37"/>
      <c r="CW432" s="37"/>
      <c r="CX432" s="37"/>
      <c r="CY432" s="37"/>
      <c r="CZ432" s="37"/>
      <c r="DA432" s="37"/>
      <c r="DB432" s="37"/>
      <c r="DC432" s="37"/>
      <c r="DD432" s="37"/>
      <c r="DE432" s="37"/>
      <c r="DF432" s="37"/>
      <c r="DG432" s="37"/>
      <c r="DH432" s="37"/>
      <c r="DI432" s="37"/>
      <c r="DJ432" s="37"/>
      <c r="DK432" s="37"/>
      <c r="DL432" s="37"/>
      <c r="DM432" s="37"/>
      <c r="DN432" s="37"/>
      <c r="DO432" s="37"/>
      <c r="DP432" s="37"/>
      <c r="DQ432" s="37"/>
    </row>
    <row r="433" spans="6:121">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c r="AD433" s="37"/>
      <c r="AE433" s="37"/>
      <c r="AF433" s="37"/>
      <c r="AG433" s="37"/>
      <c r="AH433" s="37"/>
      <c r="AI433" s="37"/>
      <c r="AJ433" s="37"/>
      <c r="AK433" s="37"/>
      <c r="AL433" s="37"/>
      <c r="AM433" s="37"/>
      <c r="AN433" s="37"/>
      <c r="AO433" s="37"/>
      <c r="AP433" s="37"/>
      <c r="AQ433" s="37"/>
      <c r="AR433" s="37"/>
      <c r="AS433" s="37"/>
      <c r="AT433" s="37"/>
      <c r="AU433" s="37"/>
      <c r="AV433" s="37"/>
      <c r="AW433" s="37"/>
      <c r="AX433" s="37"/>
      <c r="AY433" s="37"/>
      <c r="AZ433" s="37"/>
      <c r="BA433" s="37"/>
      <c r="BB433" s="37"/>
      <c r="BC433" s="37"/>
      <c r="BD433" s="37"/>
      <c r="BE433" s="37"/>
      <c r="BF433" s="37"/>
      <c r="BG433" s="37"/>
      <c r="BH433" s="37"/>
      <c r="BI433" s="37"/>
      <c r="BJ433" s="37"/>
      <c r="BK433" s="37"/>
      <c r="BL433" s="37"/>
      <c r="BM433" s="37"/>
      <c r="BN433" s="37"/>
      <c r="BO433" s="37"/>
      <c r="BP433" s="37"/>
      <c r="BQ433" s="37"/>
      <c r="BR433" s="37"/>
      <c r="BS433" s="37"/>
      <c r="BT433" s="37"/>
      <c r="BU433" s="37"/>
      <c r="BV433" s="37"/>
      <c r="BW433" s="37"/>
      <c r="BX433" s="37"/>
      <c r="BY433" s="37"/>
      <c r="BZ433" s="37"/>
      <c r="CA433" s="37"/>
      <c r="CB433" s="37"/>
      <c r="CC433" s="37"/>
      <c r="CD433" s="37"/>
      <c r="CE433" s="37"/>
      <c r="CF433" s="37"/>
      <c r="CG433" s="37"/>
      <c r="CH433" s="37"/>
      <c r="CI433" s="37"/>
      <c r="CJ433" s="37"/>
      <c r="CK433" s="37"/>
      <c r="CL433" s="37"/>
      <c r="CM433" s="37"/>
      <c r="CN433" s="37"/>
      <c r="CO433" s="37"/>
      <c r="CP433" s="37"/>
      <c r="CQ433" s="37"/>
      <c r="CR433" s="37"/>
      <c r="CS433" s="37"/>
      <c r="CT433" s="37"/>
      <c r="CU433" s="37"/>
      <c r="CV433" s="37"/>
      <c r="CW433" s="37"/>
      <c r="CX433" s="37"/>
      <c r="CY433" s="37"/>
      <c r="CZ433" s="37"/>
      <c r="DA433" s="37"/>
      <c r="DB433" s="37"/>
      <c r="DC433" s="37"/>
      <c r="DD433" s="37"/>
      <c r="DE433" s="37"/>
      <c r="DF433" s="37"/>
      <c r="DG433" s="37"/>
      <c r="DH433" s="37"/>
      <c r="DI433" s="37"/>
      <c r="DJ433" s="37"/>
      <c r="DK433" s="37"/>
      <c r="DL433" s="37"/>
      <c r="DM433" s="37"/>
      <c r="DN433" s="37"/>
      <c r="DO433" s="37"/>
      <c r="DP433" s="37"/>
      <c r="DQ433" s="37"/>
    </row>
    <row r="434" spans="6:121">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c r="AD434" s="37"/>
      <c r="AE434" s="37"/>
      <c r="AF434" s="37"/>
      <c r="AG434" s="37"/>
      <c r="AH434" s="37"/>
      <c r="AI434" s="37"/>
      <c r="AJ434" s="37"/>
      <c r="AK434" s="37"/>
      <c r="AL434" s="37"/>
      <c r="AM434" s="37"/>
      <c r="AN434" s="37"/>
      <c r="AO434" s="37"/>
      <c r="AP434" s="37"/>
      <c r="AQ434" s="37"/>
      <c r="AR434" s="37"/>
      <c r="AS434" s="37"/>
      <c r="AT434" s="37"/>
      <c r="AU434" s="37"/>
      <c r="AV434" s="37"/>
      <c r="AW434" s="37"/>
      <c r="AX434" s="37"/>
      <c r="AY434" s="37"/>
      <c r="AZ434" s="37"/>
      <c r="BA434" s="37"/>
      <c r="BB434" s="37"/>
      <c r="BC434" s="37"/>
      <c r="BD434" s="37"/>
      <c r="BE434" s="37"/>
      <c r="BF434" s="37"/>
      <c r="BG434" s="37"/>
      <c r="BH434" s="37"/>
      <c r="BI434" s="37"/>
      <c r="BJ434" s="37"/>
      <c r="BK434" s="37"/>
      <c r="BL434" s="37"/>
      <c r="BM434" s="37"/>
      <c r="BN434" s="37"/>
      <c r="BO434" s="37"/>
      <c r="BP434" s="37"/>
      <c r="BQ434" s="37"/>
      <c r="BR434" s="37"/>
      <c r="BS434" s="37"/>
      <c r="BT434" s="37"/>
      <c r="BU434" s="37"/>
      <c r="BV434" s="37"/>
      <c r="BW434" s="37"/>
      <c r="BX434" s="37"/>
      <c r="BY434" s="37"/>
      <c r="BZ434" s="37"/>
      <c r="CA434" s="37"/>
      <c r="CB434" s="37"/>
      <c r="CC434" s="37"/>
      <c r="CD434" s="37"/>
      <c r="CE434" s="37"/>
      <c r="CF434" s="37"/>
      <c r="CG434" s="37"/>
      <c r="CH434" s="37"/>
      <c r="CI434" s="37"/>
      <c r="CJ434" s="37"/>
      <c r="CK434" s="37"/>
      <c r="CL434" s="37"/>
      <c r="CM434" s="37"/>
      <c r="CN434" s="37"/>
      <c r="CO434" s="37"/>
      <c r="CP434" s="37"/>
      <c r="CQ434" s="37"/>
      <c r="CR434" s="37"/>
      <c r="CS434" s="37"/>
      <c r="CT434" s="37"/>
      <c r="CU434" s="37"/>
      <c r="CV434" s="37"/>
      <c r="CW434" s="37"/>
      <c r="CX434" s="37"/>
      <c r="CY434" s="37"/>
      <c r="CZ434" s="37"/>
      <c r="DA434" s="37"/>
      <c r="DB434" s="37"/>
      <c r="DC434" s="37"/>
      <c r="DD434" s="37"/>
      <c r="DE434" s="37"/>
      <c r="DF434" s="37"/>
      <c r="DG434" s="37"/>
      <c r="DH434" s="37"/>
      <c r="DI434" s="37"/>
      <c r="DJ434" s="37"/>
      <c r="DK434" s="37"/>
      <c r="DL434" s="37"/>
      <c r="DM434" s="37"/>
      <c r="DN434" s="37"/>
      <c r="DO434" s="37"/>
      <c r="DP434" s="37"/>
      <c r="DQ434" s="37"/>
    </row>
    <row r="435" spans="6:121">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c r="AD435" s="37"/>
      <c r="AE435" s="37"/>
      <c r="AF435" s="37"/>
      <c r="AG435" s="37"/>
      <c r="AH435" s="37"/>
      <c r="AI435" s="37"/>
      <c r="AJ435" s="37"/>
      <c r="AK435" s="37"/>
      <c r="AL435" s="37"/>
      <c r="AM435" s="37"/>
      <c r="AN435" s="37"/>
      <c r="AO435" s="37"/>
      <c r="AP435" s="37"/>
      <c r="AQ435" s="37"/>
      <c r="AR435" s="37"/>
      <c r="AS435" s="37"/>
      <c r="AT435" s="37"/>
      <c r="AU435" s="37"/>
      <c r="AV435" s="37"/>
      <c r="AW435" s="37"/>
      <c r="AX435" s="37"/>
      <c r="AY435" s="37"/>
      <c r="AZ435" s="37"/>
      <c r="BA435" s="37"/>
      <c r="BB435" s="37"/>
      <c r="BC435" s="37"/>
      <c r="BD435" s="37"/>
      <c r="BE435" s="37"/>
      <c r="BF435" s="37"/>
      <c r="BG435" s="37"/>
      <c r="BH435" s="37"/>
      <c r="BI435" s="37"/>
      <c r="BJ435" s="37"/>
      <c r="BK435" s="37"/>
      <c r="BL435" s="37"/>
      <c r="BM435" s="37"/>
      <c r="BN435" s="37"/>
      <c r="BO435" s="37"/>
      <c r="BP435" s="37"/>
      <c r="BQ435" s="37"/>
      <c r="BR435" s="37"/>
      <c r="BS435" s="37"/>
      <c r="BT435" s="37"/>
      <c r="BU435" s="37"/>
      <c r="BV435" s="37"/>
      <c r="BW435" s="37"/>
      <c r="BX435" s="37"/>
      <c r="BY435" s="37"/>
      <c r="BZ435" s="37"/>
      <c r="CA435" s="37"/>
      <c r="CB435" s="37"/>
      <c r="CC435" s="37"/>
      <c r="CD435" s="37"/>
      <c r="CE435" s="37"/>
      <c r="CF435" s="37"/>
      <c r="CG435" s="37"/>
      <c r="CH435" s="37"/>
      <c r="CI435" s="37"/>
      <c r="CJ435" s="37"/>
      <c r="CK435" s="37"/>
      <c r="CL435" s="37"/>
      <c r="CM435" s="37"/>
      <c r="CN435" s="37"/>
      <c r="CO435" s="37"/>
      <c r="CP435" s="37"/>
      <c r="CQ435" s="37"/>
      <c r="CR435" s="37"/>
      <c r="CS435" s="37"/>
      <c r="CT435" s="37"/>
      <c r="CU435" s="37"/>
      <c r="CV435" s="37"/>
      <c r="CW435" s="37"/>
      <c r="CX435" s="37"/>
      <c r="CY435" s="37"/>
      <c r="CZ435" s="37"/>
      <c r="DA435" s="37"/>
      <c r="DB435" s="37"/>
      <c r="DC435" s="37"/>
      <c r="DD435" s="37"/>
      <c r="DE435" s="37"/>
      <c r="DF435" s="37"/>
      <c r="DG435" s="37"/>
      <c r="DH435" s="37"/>
      <c r="DI435" s="37"/>
      <c r="DJ435" s="37"/>
      <c r="DK435" s="37"/>
      <c r="DL435" s="37"/>
      <c r="DM435" s="37"/>
      <c r="DN435" s="37"/>
      <c r="DO435" s="37"/>
      <c r="DP435" s="37"/>
      <c r="DQ435" s="37"/>
    </row>
    <row r="436" spans="6:121">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c r="AD436" s="37"/>
      <c r="AE436" s="37"/>
      <c r="AF436" s="37"/>
      <c r="AG436" s="37"/>
      <c r="AH436" s="37"/>
      <c r="AI436" s="37"/>
      <c r="AJ436" s="37"/>
      <c r="AK436" s="37"/>
      <c r="AL436" s="37"/>
      <c r="AM436" s="37"/>
      <c r="AN436" s="37"/>
      <c r="AO436" s="37"/>
      <c r="AP436" s="37"/>
      <c r="AQ436" s="37"/>
      <c r="AR436" s="37"/>
      <c r="AS436" s="37"/>
      <c r="AT436" s="37"/>
      <c r="AU436" s="37"/>
      <c r="AV436" s="37"/>
      <c r="AW436" s="37"/>
      <c r="AX436" s="37"/>
      <c r="AY436" s="37"/>
      <c r="AZ436" s="37"/>
      <c r="BA436" s="37"/>
      <c r="BB436" s="37"/>
      <c r="BC436" s="37"/>
      <c r="BD436" s="37"/>
      <c r="BE436" s="37"/>
      <c r="BF436" s="37"/>
      <c r="BG436" s="37"/>
      <c r="BH436" s="37"/>
      <c r="BI436" s="37"/>
      <c r="BJ436" s="37"/>
      <c r="BK436" s="37"/>
      <c r="BL436" s="37"/>
      <c r="BM436" s="37"/>
      <c r="BN436" s="37"/>
      <c r="BO436" s="37"/>
      <c r="BP436" s="37"/>
      <c r="BQ436" s="37"/>
      <c r="BR436" s="37"/>
      <c r="BS436" s="37"/>
      <c r="BT436" s="37"/>
      <c r="BU436" s="37"/>
      <c r="BV436" s="37"/>
      <c r="BW436" s="37"/>
      <c r="BX436" s="37"/>
      <c r="BY436" s="37"/>
      <c r="BZ436" s="37"/>
      <c r="CA436" s="37"/>
      <c r="CB436" s="37"/>
      <c r="CC436" s="37"/>
      <c r="CD436" s="37"/>
      <c r="CE436" s="37"/>
      <c r="CF436" s="37"/>
      <c r="CG436" s="37"/>
      <c r="CH436" s="37"/>
      <c r="CI436" s="37"/>
      <c r="CJ436" s="37"/>
      <c r="CK436" s="37"/>
      <c r="CL436" s="37"/>
      <c r="CM436" s="37"/>
      <c r="CN436" s="37"/>
      <c r="CO436" s="37"/>
      <c r="CP436" s="37"/>
      <c r="CQ436" s="37"/>
      <c r="CR436" s="37"/>
      <c r="CS436" s="37"/>
      <c r="CT436" s="37"/>
      <c r="CU436" s="37"/>
      <c r="CV436" s="37"/>
      <c r="CW436" s="37"/>
      <c r="CX436" s="37"/>
      <c r="CY436" s="37"/>
      <c r="CZ436" s="37"/>
      <c r="DA436" s="37"/>
      <c r="DB436" s="37"/>
      <c r="DC436" s="37"/>
      <c r="DD436" s="37"/>
      <c r="DE436" s="37"/>
      <c r="DF436" s="37"/>
      <c r="DG436" s="37"/>
      <c r="DH436" s="37"/>
      <c r="DI436" s="37"/>
      <c r="DJ436" s="37"/>
      <c r="DK436" s="37"/>
      <c r="DL436" s="37"/>
      <c r="DM436" s="37"/>
      <c r="DN436" s="37"/>
      <c r="DO436" s="37"/>
      <c r="DP436" s="37"/>
      <c r="DQ436" s="37"/>
    </row>
    <row r="437" spans="6:121">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c r="AD437" s="37"/>
      <c r="AE437" s="37"/>
      <c r="AF437" s="37"/>
      <c r="AG437" s="37"/>
      <c r="AH437" s="37"/>
      <c r="AI437" s="37"/>
      <c r="AJ437" s="37"/>
      <c r="AK437" s="37"/>
      <c r="AL437" s="37"/>
      <c r="AM437" s="37"/>
      <c r="AN437" s="37"/>
      <c r="AO437" s="37"/>
      <c r="AP437" s="37"/>
      <c r="AQ437" s="37"/>
      <c r="AR437" s="37"/>
      <c r="AS437" s="37"/>
      <c r="AT437" s="37"/>
      <c r="AU437" s="37"/>
      <c r="AV437" s="37"/>
      <c r="AW437" s="37"/>
      <c r="AX437" s="37"/>
      <c r="AY437" s="37"/>
      <c r="AZ437" s="37"/>
      <c r="BA437" s="37"/>
      <c r="BB437" s="37"/>
      <c r="BC437" s="37"/>
      <c r="BD437" s="37"/>
      <c r="BE437" s="37"/>
      <c r="BF437" s="37"/>
      <c r="BG437" s="37"/>
      <c r="BH437" s="37"/>
      <c r="BI437" s="37"/>
      <c r="BJ437" s="37"/>
      <c r="BK437" s="37"/>
      <c r="BL437" s="37"/>
      <c r="BM437" s="37"/>
      <c r="BN437" s="37"/>
      <c r="BO437" s="37"/>
      <c r="BP437" s="37"/>
      <c r="BQ437" s="37"/>
      <c r="BR437" s="37"/>
      <c r="BS437" s="37"/>
      <c r="BT437" s="37"/>
      <c r="BU437" s="37"/>
      <c r="BV437" s="37"/>
      <c r="BW437" s="37"/>
      <c r="BX437" s="37"/>
      <c r="BY437" s="37"/>
      <c r="BZ437" s="37"/>
      <c r="CA437" s="37"/>
      <c r="CB437" s="37"/>
      <c r="CC437" s="37"/>
      <c r="CD437" s="37"/>
      <c r="CE437" s="37"/>
      <c r="CF437" s="37"/>
      <c r="CG437" s="37"/>
      <c r="CH437" s="37"/>
      <c r="CI437" s="37"/>
      <c r="CJ437" s="37"/>
      <c r="CK437" s="37"/>
      <c r="CL437" s="37"/>
      <c r="CM437" s="37"/>
      <c r="CN437" s="37"/>
      <c r="CO437" s="37"/>
      <c r="CP437" s="37"/>
      <c r="CQ437" s="37"/>
      <c r="CR437" s="37"/>
      <c r="CS437" s="37"/>
      <c r="CT437" s="37"/>
      <c r="CU437" s="37"/>
      <c r="CV437" s="37"/>
      <c r="CW437" s="37"/>
      <c r="CX437" s="37"/>
      <c r="CY437" s="37"/>
      <c r="CZ437" s="37"/>
      <c r="DA437" s="37"/>
      <c r="DB437" s="37"/>
      <c r="DC437" s="37"/>
      <c r="DD437" s="37"/>
      <c r="DE437" s="37"/>
      <c r="DF437" s="37"/>
      <c r="DG437" s="37"/>
      <c r="DH437" s="37"/>
      <c r="DI437" s="37"/>
      <c r="DJ437" s="37"/>
      <c r="DK437" s="37"/>
      <c r="DL437" s="37"/>
      <c r="DM437" s="37"/>
      <c r="DN437" s="37"/>
      <c r="DO437" s="37"/>
      <c r="DP437" s="37"/>
      <c r="DQ437" s="37"/>
    </row>
    <row r="438" spans="6:121">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c r="AD438" s="37"/>
      <c r="AE438" s="37"/>
      <c r="AF438" s="37"/>
      <c r="AG438" s="37"/>
      <c r="AH438" s="37"/>
      <c r="AI438" s="37"/>
      <c r="AJ438" s="37"/>
      <c r="AK438" s="37"/>
      <c r="AL438" s="37"/>
      <c r="AM438" s="37"/>
      <c r="AN438" s="37"/>
      <c r="AO438" s="37"/>
      <c r="AP438" s="37"/>
      <c r="AQ438" s="37"/>
      <c r="AR438" s="37"/>
      <c r="AS438" s="37"/>
      <c r="AT438" s="37"/>
      <c r="AU438" s="37"/>
      <c r="AV438" s="37"/>
      <c r="AW438" s="37"/>
      <c r="AX438" s="37"/>
      <c r="AY438" s="37"/>
      <c r="AZ438" s="37"/>
      <c r="BA438" s="37"/>
      <c r="BB438" s="37"/>
      <c r="BC438" s="37"/>
      <c r="BD438" s="37"/>
      <c r="BE438" s="37"/>
      <c r="BF438" s="37"/>
      <c r="BG438" s="37"/>
      <c r="BH438" s="37"/>
      <c r="BI438" s="37"/>
      <c r="BJ438" s="37"/>
      <c r="BK438" s="37"/>
      <c r="BL438" s="37"/>
      <c r="BM438" s="37"/>
      <c r="BN438" s="37"/>
      <c r="BO438" s="37"/>
      <c r="BP438" s="37"/>
      <c r="BQ438" s="37"/>
      <c r="BR438" s="37"/>
      <c r="BS438" s="37"/>
      <c r="BT438" s="37"/>
      <c r="BU438" s="37"/>
      <c r="BV438" s="37"/>
      <c r="BW438" s="37"/>
      <c r="BX438" s="37"/>
      <c r="BY438" s="37"/>
      <c r="BZ438" s="37"/>
      <c r="CA438" s="37"/>
      <c r="CB438" s="37"/>
      <c r="CC438" s="37"/>
      <c r="CD438" s="37"/>
      <c r="CE438" s="37"/>
      <c r="CF438" s="37"/>
      <c r="CG438" s="37"/>
      <c r="CH438" s="37"/>
      <c r="CI438" s="37"/>
      <c r="CJ438" s="37"/>
      <c r="CK438" s="37"/>
      <c r="CL438" s="37"/>
      <c r="CM438" s="37"/>
      <c r="CN438" s="37"/>
      <c r="CO438" s="37"/>
      <c r="CP438" s="37"/>
      <c r="CQ438" s="37"/>
      <c r="CR438" s="37"/>
      <c r="CS438" s="37"/>
      <c r="CT438" s="37"/>
      <c r="CU438" s="37"/>
      <c r="CV438" s="37"/>
      <c r="CW438" s="37"/>
      <c r="CX438" s="37"/>
      <c r="CY438" s="37"/>
      <c r="CZ438" s="37"/>
      <c r="DA438" s="37"/>
      <c r="DB438" s="37"/>
      <c r="DC438" s="37"/>
      <c r="DD438" s="37"/>
      <c r="DE438" s="37"/>
      <c r="DF438" s="37"/>
      <c r="DG438" s="37"/>
      <c r="DH438" s="37"/>
      <c r="DI438" s="37"/>
      <c r="DJ438" s="37"/>
      <c r="DK438" s="37"/>
      <c r="DL438" s="37"/>
      <c r="DM438" s="37"/>
      <c r="DN438" s="37"/>
      <c r="DO438" s="37"/>
      <c r="DP438" s="37"/>
      <c r="DQ438" s="37"/>
    </row>
    <row r="439" spans="6:121">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c r="AD439" s="37"/>
      <c r="AE439" s="37"/>
      <c r="AF439" s="37"/>
      <c r="AG439" s="37"/>
      <c r="AH439" s="37"/>
      <c r="AI439" s="37"/>
      <c r="AJ439" s="37"/>
      <c r="AK439" s="37"/>
      <c r="AL439" s="37"/>
      <c r="AM439" s="37"/>
      <c r="AN439" s="37"/>
      <c r="AO439" s="37"/>
      <c r="AP439" s="37"/>
      <c r="AQ439" s="37"/>
      <c r="AR439" s="37"/>
      <c r="AS439" s="37"/>
      <c r="AT439" s="37"/>
      <c r="AU439" s="37"/>
      <c r="AV439" s="37"/>
      <c r="AW439" s="37"/>
      <c r="AX439" s="37"/>
      <c r="AY439" s="37"/>
      <c r="AZ439" s="37"/>
      <c r="BA439" s="37"/>
      <c r="BB439" s="37"/>
      <c r="BC439" s="37"/>
      <c r="BD439" s="37"/>
      <c r="BE439" s="37"/>
      <c r="BF439" s="37"/>
      <c r="BG439" s="37"/>
      <c r="BH439" s="37"/>
      <c r="BI439" s="37"/>
      <c r="BJ439" s="37"/>
      <c r="BK439" s="37"/>
      <c r="BL439" s="37"/>
      <c r="BM439" s="37"/>
      <c r="BN439" s="37"/>
      <c r="BO439" s="37"/>
      <c r="BP439" s="37"/>
      <c r="BQ439" s="37"/>
      <c r="BR439" s="37"/>
      <c r="BS439" s="37"/>
      <c r="BT439" s="37"/>
      <c r="BU439" s="37"/>
      <c r="BV439" s="37"/>
      <c r="BW439" s="37"/>
      <c r="BX439" s="37"/>
      <c r="BY439" s="37"/>
      <c r="BZ439" s="37"/>
      <c r="CA439" s="37"/>
      <c r="CB439" s="37"/>
      <c r="CC439" s="37"/>
      <c r="CD439" s="37"/>
      <c r="CE439" s="37"/>
      <c r="CF439" s="37"/>
      <c r="CG439" s="37"/>
      <c r="CH439" s="37"/>
      <c r="CI439" s="37"/>
      <c r="CJ439" s="37"/>
      <c r="CK439" s="37"/>
      <c r="CL439" s="37"/>
      <c r="CM439" s="37"/>
      <c r="CN439" s="37"/>
      <c r="CO439" s="37"/>
      <c r="CP439" s="37"/>
      <c r="CQ439" s="37"/>
      <c r="CR439" s="37"/>
      <c r="CS439" s="37"/>
      <c r="CT439" s="37"/>
      <c r="CU439" s="37"/>
      <c r="CV439" s="37"/>
      <c r="CW439" s="37"/>
      <c r="CX439" s="37"/>
      <c r="CY439" s="37"/>
      <c r="CZ439" s="37"/>
      <c r="DA439" s="37"/>
      <c r="DB439" s="37"/>
      <c r="DC439" s="37"/>
      <c r="DD439" s="37"/>
      <c r="DE439" s="37"/>
      <c r="DF439" s="37"/>
      <c r="DG439" s="37"/>
      <c r="DH439" s="37"/>
      <c r="DI439" s="37"/>
      <c r="DJ439" s="37"/>
      <c r="DK439" s="37"/>
      <c r="DL439" s="37"/>
      <c r="DM439" s="37"/>
      <c r="DN439" s="37"/>
      <c r="DO439" s="37"/>
      <c r="DP439" s="37"/>
      <c r="DQ439" s="37"/>
    </row>
    <row r="440" spans="6:121">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c r="AD440" s="37"/>
      <c r="AE440" s="37"/>
      <c r="AF440" s="37"/>
      <c r="AG440" s="37"/>
      <c r="AH440" s="37"/>
      <c r="AI440" s="37"/>
      <c r="AJ440" s="37"/>
      <c r="AK440" s="37"/>
      <c r="AL440" s="37"/>
      <c r="AM440" s="37"/>
      <c r="AN440" s="37"/>
      <c r="AO440" s="37"/>
      <c r="AP440" s="37"/>
      <c r="AQ440" s="37"/>
      <c r="AR440" s="37"/>
      <c r="AS440" s="37"/>
      <c r="AT440" s="37"/>
      <c r="AU440" s="37"/>
      <c r="AV440" s="37"/>
      <c r="AW440" s="37"/>
      <c r="AX440" s="37"/>
      <c r="AY440" s="37"/>
      <c r="AZ440" s="37"/>
      <c r="BA440" s="37"/>
      <c r="BB440" s="37"/>
      <c r="BC440" s="37"/>
      <c r="BD440" s="37"/>
      <c r="BE440" s="37"/>
      <c r="BF440" s="37"/>
      <c r="BG440" s="37"/>
      <c r="BH440" s="37"/>
      <c r="BI440" s="37"/>
      <c r="BJ440" s="37"/>
      <c r="BK440" s="37"/>
      <c r="BL440" s="37"/>
      <c r="BM440" s="37"/>
      <c r="BN440" s="37"/>
      <c r="BO440" s="37"/>
      <c r="BP440" s="37"/>
      <c r="BQ440" s="37"/>
      <c r="BR440" s="37"/>
      <c r="BS440" s="37"/>
      <c r="BT440" s="37"/>
      <c r="BU440" s="37"/>
      <c r="BV440" s="37"/>
      <c r="BW440" s="37"/>
      <c r="BX440" s="37"/>
      <c r="BY440" s="37"/>
      <c r="BZ440" s="37"/>
      <c r="CA440" s="37"/>
      <c r="CB440" s="37"/>
      <c r="CC440" s="37"/>
      <c r="CD440" s="37"/>
      <c r="CE440" s="37"/>
      <c r="CF440" s="37"/>
      <c r="CG440" s="37"/>
      <c r="CH440" s="37"/>
      <c r="CI440" s="37"/>
      <c r="CJ440" s="37"/>
      <c r="CK440" s="37"/>
      <c r="CL440" s="37"/>
      <c r="CM440" s="37"/>
      <c r="CN440" s="37"/>
      <c r="CO440" s="37"/>
      <c r="CP440" s="37"/>
      <c r="CQ440" s="37"/>
      <c r="CR440" s="37"/>
      <c r="CS440" s="37"/>
      <c r="CT440" s="37"/>
      <c r="CU440" s="37"/>
      <c r="CV440" s="37"/>
      <c r="CW440" s="37"/>
      <c r="CX440" s="37"/>
      <c r="CY440" s="37"/>
      <c r="CZ440" s="37"/>
      <c r="DA440" s="37"/>
      <c r="DB440" s="37"/>
      <c r="DC440" s="37"/>
      <c r="DD440" s="37"/>
      <c r="DE440" s="37"/>
      <c r="DF440" s="37"/>
      <c r="DG440" s="37"/>
      <c r="DH440" s="37"/>
      <c r="DI440" s="37"/>
      <c r="DJ440" s="37"/>
      <c r="DK440" s="37"/>
      <c r="DL440" s="37"/>
      <c r="DM440" s="37"/>
      <c r="DN440" s="37"/>
      <c r="DO440" s="37"/>
      <c r="DP440" s="37"/>
      <c r="DQ440" s="37"/>
    </row>
    <row r="441" spans="6:121">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c r="AD441" s="37"/>
      <c r="AE441" s="37"/>
      <c r="AF441" s="37"/>
      <c r="AG441" s="37"/>
      <c r="AH441" s="37"/>
      <c r="AI441" s="37"/>
      <c r="AJ441" s="37"/>
      <c r="AK441" s="37"/>
      <c r="AL441" s="37"/>
      <c r="AM441" s="37"/>
      <c r="AN441" s="37"/>
      <c r="AO441" s="37"/>
      <c r="AP441" s="37"/>
      <c r="AQ441" s="37"/>
      <c r="AR441" s="37"/>
      <c r="AS441" s="37"/>
      <c r="AT441" s="37"/>
      <c r="AU441" s="37"/>
      <c r="AV441" s="37"/>
      <c r="AW441" s="37"/>
      <c r="AX441" s="37"/>
      <c r="AY441" s="37"/>
      <c r="AZ441" s="37"/>
      <c r="BA441" s="37"/>
      <c r="BB441" s="37"/>
      <c r="BC441" s="37"/>
      <c r="BD441" s="37"/>
      <c r="BE441" s="37"/>
      <c r="BF441" s="37"/>
      <c r="BG441" s="37"/>
      <c r="BH441" s="37"/>
      <c r="BI441" s="37"/>
      <c r="BJ441" s="37"/>
      <c r="BK441" s="37"/>
      <c r="BL441" s="37"/>
      <c r="BM441" s="37"/>
      <c r="BN441" s="37"/>
      <c r="BO441" s="37"/>
      <c r="BP441" s="37"/>
      <c r="BQ441" s="37"/>
      <c r="BR441" s="37"/>
      <c r="BS441" s="37"/>
      <c r="BT441" s="37"/>
      <c r="BU441" s="37"/>
      <c r="BV441" s="37"/>
      <c r="BW441" s="37"/>
      <c r="BX441" s="37"/>
      <c r="BY441" s="37"/>
      <c r="BZ441" s="37"/>
      <c r="CA441" s="37"/>
      <c r="CB441" s="37"/>
      <c r="CC441" s="37"/>
      <c r="CD441" s="37"/>
      <c r="CE441" s="37"/>
      <c r="CF441" s="37"/>
      <c r="CG441" s="37"/>
      <c r="CH441" s="37"/>
      <c r="CI441" s="37"/>
      <c r="CJ441" s="37"/>
      <c r="CK441" s="37"/>
      <c r="CL441" s="37"/>
      <c r="CM441" s="37"/>
      <c r="CN441" s="37"/>
      <c r="CO441" s="37"/>
      <c r="CP441" s="37"/>
      <c r="CQ441" s="37"/>
      <c r="CR441" s="37"/>
      <c r="CS441" s="37"/>
      <c r="CT441" s="37"/>
      <c r="CU441" s="37"/>
      <c r="CV441" s="37"/>
      <c r="CW441" s="37"/>
      <c r="CX441" s="37"/>
      <c r="CY441" s="37"/>
      <c r="CZ441" s="37"/>
      <c r="DA441" s="37"/>
      <c r="DB441" s="37"/>
      <c r="DC441" s="37"/>
      <c r="DD441" s="37"/>
      <c r="DE441" s="37"/>
      <c r="DF441" s="37"/>
      <c r="DG441" s="37"/>
      <c r="DH441" s="37"/>
      <c r="DI441" s="37"/>
      <c r="DJ441" s="37"/>
      <c r="DK441" s="37"/>
      <c r="DL441" s="37"/>
      <c r="DM441" s="37"/>
      <c r="DN441" s="37"/>
      <c r="DO441" s="37"/>
      <c r="DP441" s="37"/>
      <c r="DQ441" s="37"/>
    </row>
    <row r="442" spans="6:121">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c r="AD442" s="37"/>
      <c r="AE442" s="37"/>
      <c r="AF442" s="37"/>
      <c r="AG442" s="37"/>
      <c r="AH442" s="37"/>
      <c r="AI442" s="37"/>
      <c r="AJ442" s="37"/>
      <c r="AK442" s="37"/>
      <c r="AL442" s="37"/>
      <c r="AM442" s="37"/>
      <c r="AN442" s="37"/>
      <c r="AO442" s="37"/>
      <c r="AP442" s="37"/>
      <c r="AQ442" s="37"/>
      <c r="AR442" s="37"/>
      <c r="AS442" s="37"/>
      <c r="AT442" s="37"/>
      <c r="AU442" s="37"/>
      <c r="AV442" s="37"/>
      <c r="AW442" s="37"/>
      <c r="AX442" s="37"/>
      <c r="AY442" s="37"/>
      <c r="AZ442" s="37"/>
      <c r="BA442" s="37"/>
      <c r="BB442" s="37"/>
      <c r="BC442" s="37"/>
      <c r="BD442" s="37"/>
      <c r="BE442" s="37"/>
      <c r="BF442" s="37"/>
      <c r="BG442" s="37"/>
      <c r="BH442" s="37"/>
      <c r="BI442" s="37"/>
      <c r="BJ442" s="37"/>
      <c r="BK442" s="37"/>
      <c r="BL442" s="37"/>
      <c r="BM442" s="37"/>
      <c r="BN442" s="37"/>
      <c r="BO442" s="37"/>
      <c r="BP442" s="37"/>
      <c r="BQ442" s="37"/>
      <c r="BR442" s="37"/>
      <c r="BS442" s="37"/>
      <c r="BT442" s="37"/>
      <c r="BU442" s="37"/>
      <c r="BV442" s="37"/>
      <c r="BW442" s="37"/>
      <c r="BX442" s="37"/>
      <c r="BY442" s="37"/>
      <c r="BZ442" s="37"/>
      <c r="CA442" s="37"/>
      <c r="CB442" s="37"/>
      <c r="CC442" s="37"/>
      <c r="CD442" s="37"/>
      <c r="CE442" s="37"/>
      <c r="CF442" s="37"/>
      <c r="CG442" s="37"/>
      <c r="CH442" s="37"/>
      <c r="CI442" s="37"/>
      <c r="CJ442" s="37"/>
      <c r="CK442" s="37"/>
      <c r="CL442" s="37"/>
      <c r="CM442" s="37"/>
      <c r="CN442" s="37"/>
      <c r="CO442" s="37"/>
      <c r="CP442" s="37"/>
      <c r="CQ442" s="37"/>
      <c r="CR442" s="37"/>
      <c r="CS442" s="37"/>
      <c r="CT442" s="37"/>
      <c r="CU442" s="37"/>
      <c r="CV442" s="37"/>
      <c r="CW442" s="37"/>
      <c r="CX442" s="37"/>
      <c r="CY442" s="37"/>
      <c r="CZ442" s="37"/>
      <c r="DA442" s="37"/>
      <c r="DB442" s="37"/>
      <c r="DC442" s="37"/>
      <c r="DD442" s="37"/>
      <c r="DE442" s="37"/>
      <c r="DF442" s="37"/>
      <c r="DG442" s="37"/>
      <c r="DH442" s="37"/>
      <c r="DI442" s="37"/>
      <c r="DJ442" s="37"/>
      <c r="DK442" s="37"/>
      <c r="DL442" s="37"/>
      <c r="DM442" s="37"/>
      <c r="DN442" s="37"/>
      <c r="DO442" s="37"/>
      <c r="DP442" s="37"/>
      <c r="DQ442" s="37"/>
    </row>
    <row r="443" spans="6:121">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c r="AD443" s="37"/>
      <c r="AE443" s="37"/>
      <c r="AF443" s="37"/>
      <c r="AG443" s="37"/>
      <c r="AH443" s="37"/>
      <c r="AI443" s="37"/>
      <c r="AJ443" s="37"/>
      <c r="AK443" s="37"/>
      <c r="AL443" s="37"/>
      <c r="AM443" s="37"/>
      <c r="AN443" s="37"/>
      <c r="AO443" s="37"/>
      <c r="AP443" s="37"/>
      <c r="AQ443" s="37"/>
      <c r="AR443" s="37"/>
      <c r="AS443" s="37"/>
      <c r="AT443" s="37"/>
      <c r="AU443" s="37"/>
      <c r="AV443" s="37"/>
      <c r="AW443" s="37"/>
      <c r="AX443" s="37"/>
      <c r="AY443" s="37"/>
      <c r="AZ443" s="37"/>
      <c r="BA443" s="37"/>
      <c r="BB443" s="37"/>
      <c r="BC443" s="37"/>
      <c r="BD443" s="37"/>
      <c r="BE443" s="37"/>
      <c r="BF443" s="37"/>
      <c r="BG443" s="37"/>
      <c r="BH443" s="37"/>
      <c r="BI443" s="37"/>
      <c r="BJ443" s="37"/>
      <c r="BK443" s="37"/>
      <c r="BL443" s="37"/>
      <c r="BM443" s="37"/>
      <c r="BN443" s="37"/>
      <c r="BO443" s="37"/>
      <c r="BP443" s="37"/>
      <c r="BQ443" s="37"/>
      <c r="BR443" s="37"/>
      <c r="BS443" s="37"/>
      <c r="BT443" s="37"/>
      <c r="BU443" s="37"/>
      <c r="BV443" s="37"/>
      <c r="BW443" s="37"/>
      <c r="BX443" s="37"/>
      <c r="BY443" s="37"/>
      <c r="BZ443" s="37"/>
      <c r="CA443" s="37"/>
      <c r="CB443" s="37"/>
      <c r="CC443" s="37"/>
      <c r="CD443" s="37"/>
      <c r="CE443" s="37"/>
      <c r="CF443" s="37"/>
      <c r="CG443" s="37"/>
      <c r="CH443" s="37"/>
      <c r="CI443" s="37"/>
      <c r="CJ443" s="37"/>
      <c r="CK443" s="37"/>
      <c r="CL443" s="37"/>
      <c r="CM443" s="37"/>
      <c r="CN443" s="37"/>
      <c r="CO443" s="37"/>
      <c r="CP443" s="37"/>
      <c r="CQ443" s="37"/>
      <c r="CR443" s="37"/>
      <c r="CS443" s="37"/>
      <c r="CT443" s="37"/>
      <c r="CU443" s="37"/>
      <c r="CV443" s="37"/>
      <c r="CW443" s="37"/>
      <c r="CX443" s="37"/>
      <c r="CY443" s="37"/>
      <c r="CZ443" s="37"/>
      <c r="DA443" s="37"/>
      <c r="DB443" s="37"/>
      <c r="DC443" s="37"/>
      <c r="DD443" s="37"/>
      <c r="DE443" s="37"/>
      <c r="DF443" s="37"/>
      <c r="DG443" s="37"/>
      <c r="DH443" s="37"/>
      <c r="DI443" s="37"/>
      <c r="DJ443" s="37"/>
      <c r="DK443" s="37"/>
      <c r="DL443" s="37"/>
      <c r="DM443" s="37"/>
      <c r="DN443" s="37"/>
      <c r="DO443" s="37"/>
      <c r="DP443" s="37"/>
      <c r="DQ443" s="37"/>
    </row>
    <row r="444" spans="6:121">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c r="AD444" s="37"/>
      <c r="AE444" s="37"/>
      <c r="AF444" s="37"/>
      <c r="AG444" s="37"/>
      <c r="AH444" s="37"/>
      <c r="AI444" s="37"/>
      <c r="AJ444" s="37"/>
      <c r="AK444" s="37"/>
      <c r="AL444" s="37"/>
      <c r="AM444" s="37"/>
      <c r="AN444" s="37"/>
      <c r="AO444" s="37"/>
      <c r="AP444" s="37"/>
      <c r="AQ444" s="37"/>
      <c r="AR444" s="37"/>
      <c r="AS444" s="37"/>
      <c r="AT444" s="37"/>
      <c r="AU444" s="37"/>
      <c r="AV444" s="37"/>
      <c r="AW444" s="37"/>
      <c r="AX444" s="37"/>
      <c r="AY444" s="37"/>
      <c r="AZ444" s="37"/>
      <c r="BA444" s="37"/>
      <c r="BB444" s="37"/>
      <c r="BC444" s="37"/>
      <c r="BD444" s="37"/>
      <c r="BE444" s="37"/>
      <c r="BF444" s="37"/>
      <c r="BG444" s="37"/>
      <c r="BH444" s="37"/>
      <c r="BI444" s="37"/>
      <c r="BJ444" s="37"/>
      <c r="BK444" s="37"/>
      <c r="BL444" s="37"/>
      <c r="BM444" s="37"/>
      <c r="BN444" s="37"/>
      <c r="BO444" s="37"/>
      <c r="BP444" s="37"/>
      <c r="BQ444" s="37"/>
      <c r="BR444" s="37"/>
      <c r="BS444" s="37"/>
      <c r="BT444" s="37"/>
      <c r="BU444" s="37"/>
      <c r="BV444" s="37"/>
      <c r="BW444" s="37"/>
      <c r="BX444" s="37"/>
      <c r="BY444" s="37"/>
      <c r="BZ444" s="37"/>
      <c r="CA444" s="37"/>
      <c r="CB444" s="37"/>
      <c r="CC444" s="37"/>
      <c r="CD444" s="37"/>
      <c r="CE444" s="37"/>
      <c r="CF444" s="37"/>
      <c r="CG444" s="37"/>
      <c r="CH444" s="37"/>
      <c r="CI444" s="37"/>
      <c r="CJ444" s="37"/>
      <c r="CK444" s="37"/>
      <c r="CL444" s="37"/>
      <c r="CM444" s="37"/>
      <c r="CN444" s="37"/>
      <c r="CO444" s="37"/>
      <c r="CP444" s="37"/>
      <c r="CQ444" s="37"/>
      <c r="CR444" s="37"/>
      <c r="CS444" s="37"/>
      <c r="CT444" s="37"/>
      <c r="CU444" s="37"/>
      <c r="CV444" s="37"/>
      <c r="CW444" s="37"/>
      <c r="CX444" s="37"/>
      <c r="CY444" s="37"/>
      <c r="CZ444" s="37"/>
      <c r="DA444" s="37"/>
      <c r="DB444" s="37"/>
      <c r="DC444" s="37"/>
      <c r="DD444" s="37"/>
      <c r="DE444" s="37"/>
      <c r="DF444" s="37"/>
      <c r="DG444" s="37"/>
      <c r="DH444" s="37"/>
      <c r="DI444" s="37"/>
      <c r="DJ444" s="37"/>
      <c r="DK444" s="37"/>
      <c r="DL444" s="37"/>
      <c r="DM444" s="37"/>
      <c r="DN444" s="37"/>
      <c r="DO444" s="37"/>
      <c r="DP444" s="37"/>
      <c r="DQ444" s="37"/>
    </row>
    <row r="445" spans="6:121">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c r="AD445" s="37"/>
      <c r="AE445" s="37"/>
      <c r="AF445" s="37"/>
      <c r="AG445" s="37"/>
      <c r="AH445" s="37"/>
      <c r="AI445" s="37"/>
      <c r="AJ445" s="37"/>
      <c r="AK445" s="37"/>
      <c r="AL445" s="37"/>
      <c r="AM445" s="37"/>
      <c r="AN445" s="37"/>
      <c r="AO445" s="37"/>
      <c r="AP445" s="37"/>
      <c r="AQ445" s="37"/>
      <c r="AR445" s="37"/>
      <c r="AS445" s="37"/>
      <c r="AT445" s="37"/>
      <c r="AU445" s="37"/>
      <c r="AV445" s="37"/>
      <c r="AW445" s="37"/>
      <c r="AX445" s="37"/>
      <c r="AY445" s="37"/>
      <c r="AZ445" s="37"/>
      <c r="BA445" s="37"/>
      <c r="BB445" s="37"/>
      <c r="BC445" s="37"/>
      <c r="BD445" s="37"/>
      <c r="BE445" s="37"/>
      <c r="BF445" s="37"/>
      <c r="BG445" s="37"/>
      <c r="BH445" s="37"/>
      <c r="BI445" s="37"/>
      <c r="BJ445" s="37"/>
      <c r="BK445" s="37"/>
      <c r="BL445" s="37"/>
      <c r="BM445" s="37"/>
      <c r="BN445" s="37"/>
      <c r="BO445" s="37"/>
      <c r="BP445" s="37"/>
      <c r="BQ445" s="37"/>
      <c r="BR445" s="37"/>
      <c r="BS445" s="37"/>
      <c r="BT445" s="37"/>
      <c r="BU445" s="37"/>
      <c r="BV445" s="37"/>
      <c r="BW445" s="37"/>
      <c r="BX445" s="37"/>
      <c r="BY445" s="37"/>
      <c r="BZ445" s="37"/>
      <c r="CA445" s="37"/>
      <c r="CB445" s="37"/>
      <c r="CC445" s="37"/>
      <c r="CD445" s="37"/>
      <c r="CE445" s="37"/>
      <c r="CF445" s="37"/>
      <c r="CG445" s="37"/>
      <c r="CH445" s="37"/>
      <c r="CI445" s="37"/>
      <c r="CJ445" s="37"/>
      <c r="CK445" s="37"/>
      <c r="CL445" s="37"/>
      <c r="CM445" s="37"/>
      <c r="CN445" s="37"/>
      <c r="CO445" s="37"/>
      <c r="CP445" s="37"/>
      <c r="CQ445" s="37"/>
      <c r="CR445" s="37"/>
      <c r="CS445" s="37"/>
      <c r="CT445" s="37"/>
      <c r="CU445" s="37"/>
      <c r="CV445" s="37"/>
      <c r="CW445" s="37"/>
      <c r="CX445" s="37"/>
      <c r="CY445" s="37"/>
      <c r="CZ445" s="37"/>
      <c r="DA445" s="37"/>
      <c r="DB445" s="37"/>
      <c r="DC445" s="37"/>
      <c r="DD445" s="37"/>
      <c r="DE445" s="37"/>
      <c r="DF445" s="37"/>
      <c r="DG445" s="37"/>
      <c r="DH445" s="37"/>
      <c r="DI445" s="37"/>
      <c r="DJ445" s="37"/>
      <c r="DK445" s="37"/>
      <c r="DL445" s="37"/>
      <c r="DM445" s="37"/>
      <c r="DN445" s="37"/>
      <c r="DO445" s="37"/>
      <c r="DP445" s="37"/>
      <c r="DQ445" s="37"/>
    </row>
    <row r="446" spans="6:121">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c r="AD446" s="37"/>
      <c r="AE446" s="37"/>
      <c r="AF446" s="37"/>
      <c r="AG446" s="37"/>
      <c r="AH446" s="37"/>
      <c r="AI446" s="37"/>
      <c r="AJ446" s="37"/>
      <c r="AK446" s="37"/>
      <c r="AL446" s="37"/>
      <c r="AM446" s="37"/>
      <c r="AN446" s="37"/>
      <c r="AO446" s="37"/>
      <c r="AP446" s="37"/>
      <c r="AQ446" s="37"/>
      <c r="AR446" s="37"/>
      <c r="AS446" s="37"/>
      <c r="AT446" s="37"/>
      <c r="AU446" s="37"/>
      <c r="AV446" s="37"/>
      <c r="AW446" s="37"/>
      <c r="AX446" s="37"/>
      <c r="AY446" s="37"/>
      <c r="AZ446" s="37"/>
      <c r="BA446" s="37"/>
      <c r="BB446" s="37"/>
      <c r="BC446" s="37"/>
      <c r="BD446" s="37"/>
      <c r="BE446" s="37"/>
      <c r="BF446" s="37"/>
      <c r="BG446" s="37"/>
      <c r="BH446" s="37"/>
      <c r="BI446" s="37"/>
      <c r="BJ446" s="37"/>
      <c r="BK446" s="37"/>
      <c r="BL446" s="37"/>
      <c r="BM446" s="37"/>
      <c r="BN446" s="37"/>
      <c r="BO446" s="37"/>
      <c r="BP446" s="37"/>
      <c r="BQ446" s="37"/>
      <c r="BR446" s="37"/>
      <c r="BS446" s="37"/>
      <c r="BT446" s="37"/>
      <c r="BU446" s="37"/>
      <c r="BV446" s="37"/>
      <c r="BW446" s="37"/>
      <c r="BX446" s="37"/>
      <c r="BY446" s="37"/>
      <c r="BZ446" s="37"/>
      <c r="CA446" s="37"/>
      <c r="CB446" s="37"/>
      <c r="CC446" s="37"/>
      <c r="CD446" s="37"/>
      <c r="CE446" s="37"/>
      <c r="CF446" s="37"/>
      <c r="CG446" s="37"/>
      <c r="CH446" s="37"/>
      <c r="CI446" s="37"/>
      <c r="CJ446" s="37"/>
      <c r="CK446" s="37"/>
      <c r="CL446" s="37"/>
      <c r="CM446" s="37"/>
      <c r="CN446" s="37"/>
      <c r="CO446" s="37"/>
      <c r="CP446" s="37"/>
      <c r="CQ446" s="37"/>
      <c r="CR446" s="37"/>
      <c r="CS446" s="37"/>
      <c r="CT446" s="37"/>
      <c r="CU446" s="37"/>
      <c r="CV446" s="37"/>
      <c r="CW446" s="37"/>
      <c r="CX446" s="37"/>
      <c r="CY446" s="37"/>
      <c r="CZ446" s="37"/>
      <c r="DA446" s="37"/>
      <c r="DB446" s="37"/>
      <c r="DC446" s="37"/>
      <c r="DD446" s="37"/>
      <c r="DE446" s="37"/>
      <c r="DF446" s="37"/>
      <c r="DG446" s="37"/>
      <c r="DH446" s="37"/>
      <c r="DI446" s="37"/>
      <c r="DJ446" s="37"/>
      <c r="DK446" s="37"/>
      <c r="DL446" s="37"/>
      <c r="DM446" s="37"/>
      <c r="DN446" s="37"/>
      <c r="DO446" s="37"/>
      <c r="DP446" s="37"/>
      <c r="DQ446" s="37"/>
    </row>
    <row r="447" spans="6:121">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c r="AD447" s="37"/>
      <c r="AE447" s="37"/>
      <c r="AF447" s="37"/>
      <c r="AG447" s="37"/>
      <c r="AH447" s="37"/>
      <c r="AI447" s="37"/>
      <c r="AJ447" s="37"/>
      <c r="AK447" s="37"/>
      <c r="AL447" s="37"/>
      <c r="AM447" s="37"/>
      <c r="AN447" s="37"/>
      <c r="AO447" s="37"/>
      <c r="AP447" s="37"/>
      <c r="AQ447" s="37"/>
      <c r="AR447" s="37"/>
      <c r="AS447" s="37"/>
      <c r="AT447" s="37"/>
      <c r="AU447" s="37"/>
      <c r="AV447" s="37"/>
      <c r="AW447" s="37"/>
      <c r="AX447" s="37"/>
      <c r="AY447" s="37"/>
      <c r="AZ447" s="37"/>
      <c r="BA447" s="37"/>
      <c r="BB447" s="37"/>
      <c r="BC447" s="37"/>
      <c r="BD447" s="37"/>
      <c r="BE447" s="37"/>
      <c r="BF447" s="37"/>
      <c r="BG447" s="37"/>
      <c r="BH447" s="37"/>
      <c r="BI447" s="37"/>
      <c r="BJ447" s="37"/>
      <c r="BK447" s="37"/>
      <c r="BL447" s="37"/>
      <c r="BM447" s="37"/>
      <c r="BN447" s="37"/>
      <c r="BO447" s="37"/>
      <c r="BP447" s="37"/>
      <c r="BQ447" s="37"/>
      <c r="BR447" s="37"/>
      <c r="BS447" s="37"/>
      <c r="BT447" s="37"/>
      <c r="BU447" s="37"/>
      <c r="BV447" s="37"/>
      <c r="BW447" s="37"/>
      <c r="BX447" s="37"/>
      <c r="BY447" s="37"/>
      <c r="BZ447" s="37"/>
      <c r="CA447" s="37"/>
      <c r="CB447" s="37"/>
      <c r="CC447" s="37"/>
      <c r="CD447" s="37"/>
      <c r="CE447" s="37"/>
      <c r="CF447" s="37"/>
      <c r="CG447" s="37"/>
      <c r="CH447" s="37"/>
      <c r="CI447" s="37"/>
      <c r="CJ447" s="37"/>
      <c r="CK447" s="37"/>
      <c r="CL447" s="37"/>
      <c r="CM447" s="37"/>
      <c r="CN447" s="37"/>
      <c r="CO447" s="37"/>
      <c r="CP447" s="37"/>
      <c r="CQ447" s="37"/>
      <c r="CR447" s="37"/>
      <c r="CS447" s="37"/>
      <c r="CT447" s="37"/>
      <c r="CU447" s="37"/>
      <c r="CV447" s="37"/>
      <c r="CW447" s="37"/>
      <c r="CX447" s="37"/>
      <c r="CY447" s="37"/>
      <c r="CZ447" s="37"/>
      <c r="DA447" s="37"/>
      <c r="DB447" s="37"/>
      <c r="DC447" s="37"/>
      <c r="DD447" s="37"/>
      <c r="DE447" s="37"/>
      <c r="DF447" s="37"/>
      <c r="DG447" s="37"/>
      <c r="DH447" s="37"/>
      <c r="DI447" s="37"/>
      <c r="DJ447" s="37"/>
      <c r="DK447" s="37"/>
      <c r="DL447" s="37"/>
      <c r="DM447" s="37"/>
      <c r="DN447" s="37"/>
      <c r="DO447" s="37"/>
      <c r="DP447" s="37"/>
      <c r="DQ447" s="37"/>
    </row>
    <row r="448" spans="6:121">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c r="AD448" s="37"/>
      <c r="AE448" s="37"/>
      <c r="AF448" s="37"/>
      <c r="AG448" s="37"/>
      <c r="AH448" s="37"/>
      <c r="AI448" s="37"/>
      <c r="AJ448" s="37"/>
      <c r="AK448" s="37"/>
      <c r="AL448" s="37"/>
      <c r="AM448" s="37"/>
      <c r="AN448" s="37"/>
      <c r="AO448" s="37"/>
      <c r="AP448" s="37"/>
      <c r="AQ448" s="37"/>
      <c r="AR448" s="37"/>
      <c r="AS448" s="37"/>
      <c r="AT448" s="37"/>
      <c r="AU448" s="37"/>
      <c r="AV448" s="37"/>
      <c r="AW448" s="37"/>
      <c r="AX448" s="37"/>
      <c r="AY448" s="37"/>
      <c r="AZ448" s="37"/>
      <c r="BA448" s="37"/>
      <c r="BB448" s="37"/>
      <c r="BC448" s="37"/>
      <c r="BD448" s="37"/>
      <c r="BE448" s="37"/>
      <c r="BF448" s="37"/>
      <c r="BG448" s="37"/>
      <c r="BH448" s="37"/>
      <c r="BI448" s="37"/>
      <c r="BJ448" s="37"/>
      <c r="BK448" s="37"/>
      <c r="BL448" s="37"/>
      <c r="BM448" s="37"/>
      <c r="BN448" s="37"/>
      <c r="BO448" s="37"/>
      <c r="BP448" s="37"/>
      <c r="BQ448" s="37"/>
      <c r="BR448" s="37"/>
      <c r="BS448" s="37"/>
      <c r="BT448" s="37"/>
      <c r="BU448" s="37"/>
      <c r="BV448" s="37"/>
      <c r="BW448" s="37"/>
      <c r="BX448" s="37"/>
      <c r="BY448" s="37"/>
      <c r="BZ448" s="37"/>
      <c r="CA448" s="37"/>
      <c r="CB448" s="37"/>
      <c r="CC448" s="37"/>
      <c r="CD448" s="37"/>
      <c r="CE448" s="37"/>
      <c r="CF448" s="37"/>
      <c r="CG448" s="37"/>
      <c r="CH448" s="37"/>
      <c r="CI448" s="37"/>
      <c r="CJ448" s="37"/>
      <c r="CK448" s="37"/>
      <c r="CL448" s="37"/>
      <c r="CM448" s="37"/>
      <c r="CN448" s="37"/>
      <c r="CO448" s="37"/>
      <c r="CP448" s="37"/>
      <c r="CQ448" s="37"/>
      <c r="CR448" s="37"/>
      <c r="CS448" s="37"/>
      <c r="CT448" s="37"/>
      <c r="CU448" s="37"/>
      <c r="CV448" s="37"/>
      <c r="CW448" s="37"/>
      <c r="CX448" s="37"/>
      <c r="CY448" s="37"/>
      <c r="CZ448" s="37"/>
      <c r="DA448" s="37"/>
      <c r="DB448" s="37"/>
      <c r="DC448" s="37"/>
      <c r="DD448" s="37"/>
      <c r="DE448" s="37"/>
      <c r="DF448" s="37"/>
      <c r="DG448" s="37"/>
      <c r="DH448" s="37"/>
      <c r="DI448" s="37"/>
      <c r="DJ448" s="37"/>
      <c r="DK448" s="37"/>
      <c r="DL448" s="37"/>
      <c r="DM448" s="37"/>
      <c r="DN448" s="37"/>
      <c r="DO448" s="37"/>
      <c r="DP448" s="37"/>
      <c r="DQ448" s="37"/>
    </row>
  </sheetData>
  <pageMargins left="0.7" right="0.7" top="0.75" bottom="0.75" header="0.3" footer="0.3"/>
  <pageSetup orientation="portrait" verticalDpi="1200" r:id="rId3"/>
  <drawing r:id="rId4"/>
  <extLst>
    <ext xmlns:x14="http://schemas.microsoft.com/office/spreadsheetml/2009/9/main" uri="{A8765BA9-456A-4dab-B4F3-ACF838C121DE}">
      <x14:slicerList>
        <x14:slicer r:id="rId5"/>
      </x14:slicerList>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4"/>
  <dimension ref="A1:CT394"/>
  <sheetViews>
    <sheetView workbookViewId="0"/>
  </sheetViews>
  <sheetFormatPr defaultRowHeight="15"/>
  <cols>
    <col min="1" max="1" width="33.42578125" customWidth="1"/>
    <col min="2" max="2" width="10.140625" bestFit="1" customWidth="1"/>
    <col min="3" max="3" width="11.7109375" bestFit="1" customWidth="1"/>
    <col min="4" max="4" width="14" customWidth="1"/>
    <col min="5" max="5" width="12.85546875" bestFit="1"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3" customFormat="1"/>
    <row r="2" spans="1:98" s="13" customFormat="1"/>
    <row r="3" spans="1:98" s="13" customFormat="1"/>
    <row r="4" spans="1:98" s="13" customFormat="1"/>
    <row r="5" spans="1:98" s="13" customFormat="1"/>
    <row r="6" spans="1:98" s="13" customFormat="1"/>
    <row r="7" spans="1:98">
      <c r="A7" t="str">
        <f>"Percent of Expedited Service Benefits Issued in 1-3 Days (Quarterly %), "&amp;A13</f>
        <v>Percent of Expedited Service Benefits Issued in 1-3 Days (Quarterly %), 2016</v>
      </c>
      <c r="F7" t="str">
        <f>IF(F8=0,""," - "&amp;F8)</f>
        <v/>
      </c>
    </row>
    <row r="8" spans="1:98">
      <c r="A8" t="str">
        <f>A7&amp;F7</f>
        <v>Percent of Expedited Service Benefits Issued in 1-3 Days (Quarterly %), 2016</v>
      </c>
      <c r="F8">
        <f>MAX(A14:A41)</f>
        <v>0</v>
      </c>
    </row>
    <row r="11" spans="1:98">
      <c r="A11" s="30" t="s">
        <v>110</v>
      </c>
      <c r="C11" s="30" t="s">
        <v>0</v>
      </c>
    </row>
    <row r="12" spans="1:98">
      <c r="A12" s="30" t="s">
        <v>88</v>
      </c>
      <c r="B12" s="30" t="s">
        <v>67</v>
      </c>
      <c r="C12" s="47" t="s">
        <v>146</v>
      </c>
      <c r="D12" s="47" t="s">
        <v>147</v>
      </c>
      <c r="E12" s="47" t="s">
        <v>148</v>
      </c>
    </row>
    <row r="13" spans="1:98">
      <c r="A13" s="87">
        <v>2016</v>
      </c>
      <c r="C13" s="47"/>
      <c r="D13" s="47"/>
      <c r="E13" s="47"/>
    </row>
    <row r="14" spans="1:98">
      <c r="B14" s="87" t="s">
        <v>3</v>
      </c>
      <c r="C14" s="47">
        <v>0.94210000000000005</v>
      </c>
      <c r="D14" s="47">
        <v>0.98980000000000001</v>
      </c>
      <c r="E14" s="47">
        <v>0.95299999999999996</v>
      </c>
      <c r="BJ14" s="37"/>
      <c r="BK14" s="37"/>
      <c r="BL14" s="37"/>
      <c r="BM14" s="37"/>
      <c r="BN14" s="37"/>
      <c r="BO14" s="37"/>
      <c r="BP14" s="37"/>
      <c r="BQ14" s="37"/>
      <c r="BR14" s="37"/>
      <c r="BS14" s="37"/>
      <c r="BT14" s="37"/>
      <c r="BU14" s="37"/>
      <c r="BV14" s="37"/>
      <c r="BW14" s="37"/>
      <c r="BX14" s="37"/>
      <c r="BY14" s="37"/>
      <c r="BZ14" s="37"/>
      <c r="CA14" s="37"/>
      <c r="CB14" s="37"/>
      <c r="CC14" s="37"/>
      <c r="CD14" s="37"/>
      <c r="CE14" s="37"/>
      <c r="CF14" s="37"/>
      <c r="CG14" s="37"/>
      <c r="CH14" s="37"/>
      <c r="CI14" s="37"/>
      <c r="CJ14" s="37"/>
      <c r="CK14" s="37"/>
      <c r="CL14" s="37"/>
      <c r="CM14" s="37"/>
      <c r="CN14" s="37"/>
      <c r="CO14" s="37"/>
      <c r="CP14" s="37"/>
      <c r="CQ14" s="37"/>
      <c r="CR14" s="37"/>
      <c r="CS14" s="37"/>
      <c r="CT14" s="37"/>
    </row>
    <row r="15" spans="1:98">
      <c r="B15" s="87" t="s">
        <v>62</v>
      </c>
      <c r="C15" s="47">
        <v>0.9456</v>
      </c>
      <c r="D15" s="47">
        <v>0.99209999999999998</v>
      </c>
      <c r="E15" s="47">
        <v>0.93259999999999998</v>
      </c>
      <c r="BJ15" s="37"/>
      <c r="BK15" s="37"/>
      <c r="BL15" s="37"/>
      <c r="BM15" s="37"/>
      <c r="BN15" s="37"/>
      <c r="BO15" s="37"/>
      <c r="BP15" s="37"/>
      <c r="BQ15" s="37"/>
      <c r="BR15" s="37"/>
      <c r="BS15" s="37"/>
      <c r="BT15" s="37"/>
      <c r="BU15" s="37"/>
      <c r="BV15" s="37"/>
      <c r="BW15" s="37"/>
      <c r="BX15" s="37"/>
      <c r="BY15" s="37"/>
      <c r="BZ15" s="37"/>
      <c r="CA15" s="37"/>
      <c r="CB15" s="37"/>
      <c r="CC15" s="37"/>
      <c r="CD15" s="37"/>
      <c r="CE15" s="37"/>
      <c r="CF15" s="37"/>
      <c r="CG15" s="37"/>
      <c r="CH15" s="37"/>
      <c r="CI15" s="37"/>
      <c r="CJ15" s="37"/>
      <c r="CK15" s="37"/>
      <c r="CL15" s="37"/>
      <c r="CM15" s="37"/>
      <c r="CN15" s="37"/>
      <c r="CO15" s="37"/>
      <c r="CP15" s="37"/>
      <c r="CQ15" s="37"/>
      <c r="CR15" s="37"/>
      <c r="CS15" s="37"/>
      <c r="CT15" s="37"/>
    </row>
    <row r="16" spans="1:98">
      <c r="BJ16" s="37"/>
      <c r="BK16" s="37"/>
      <c r="BL16" s="37"/>
      <c r="BM16" s="37"/>
      <c r="BN16" s="37"/>
      <c r="BO16" s="37"/>
      <c r="BP16" s="37"/>
      <c r="BQ16" s="37"/>
      <c r="BR16" s="37"/>
      <c r="BS16" s="37"/>
      <c r="BT16" s="37"/>
      <c r="BU16" s="37"/>
      <c r="BV16" s="37"/>
      <c r="BW16" s="37"/>
      <c r="BX16" s="37"/>
      <c r="BY16" s="37"/>
      <c r="BZ16" s="37"/>
      <c r="CA16" s="37"/>
      <c r="CB16" s="37"/>
      <c r="CC16" s="37"/>
      <c r="CD16" s="37"/>
      <c r="CE16" s="37"/>
      <c r="CF16" s="37"/>
      <c r="CG16" s="37"/>
      <c r="CH16" s="37"/>
      <c r="CI16" s="37"/>
      <c r="CJ16" s="37"/>
      <c r="CK16" s="37"/>
      <c r="CL16" s="37"/>
      <c r="CM16" s="37"/>
      <c r="CN16" s="37"/>
      <c r="CO16" s="37"/>
      <c r="CP16" s="37"/>
      <c r="CQ16" s="37"/>
      <c r="CR16" s="37"/>
      <c r="CS16" s="37"/>
      <c r="CT16" s="37"/>
    </row>
    <row r="17" spans="62:98">
      <c r="BJ17" s="37"/>
      <c r="BK17" s="37"/>
      <c r="BL17" s="37"/>
      <c r="BM17" s="37"/>
      <c r="BN17" s="37"/>
      <c r="BO17" s="37"/>
      <c r="BP17" s="37"/>
      <c r="BQ17" s="37"/>
      <c r="BR17" s="37"/>
      <c r="BS17" s="37"/>
      <c r="BT17" s="37"/>
      <c r="BU17" s="37"/>
      <c r="BV17" s="37"/>
      <c r="BW17" s="37"/>
      <c r="BX17" s="37"/>
      <c r="BY17" s="37"/>
      <c r="BZ17" s="37"/>
      <c r="CA17" s="37"/>
      <c r="CB17" s="37"/>
      <c r="CC17" s="37"/>
      <c r="CD17" s="37"/>
      <c r="CE17" s="37"/>
      <c r="CF17" s="37"/>
      <c r="CG17" s="37"/>
      <c r="CH17" s="37"/>
      <c r="CI17" s="37"/>
      <c r="CJ17" s="37"/>
      <c r="CK17" s="37"/>
      <c r="CL17" s="37"/>
      <c r="CM17" s="37"/>
      <c r="CN17" s="37"/>
      <c r="CO17" s="37"/>
      <c r="CP17" s="37"/>
      <c r="CQ17" s="37"/>
      <c r="CR17" s="37"/>
      <c r="CS17" s="37"/>
      <c r="CT17" s="37"/>
    </row>
    <row r="18" spans="62:98">
      <c r="BJ18" s="37"/>
      <c r="BK18" s="37"/>
      <c r="BL18" s="37"/>
      <c r="BM18" s="37"/>
      <c r="BN18" s="37"/>
      <c r="BO18" s="37"/>
      <c r="BP18" s="37"/>
      <c r="BQ18" s="37"/>
      <c r="BR18" s="37"/>
      <c r="BS18" s="37"/>
      <c r="BT18" s="37"/>
      <c r="BU18" s="37"/>
      <c r="BV18" s="37"/>
      <c r="BW18" s="37"/>
      <c r="BX18" s="37"/>
      <c r="BY18" s="37"/>
      <c r="BZ18" s="37"/>
      <c r="CA18" s="37"/>
      <c r="CB18" s="37"/>
      <c r="CC18" s="37"/>
      <c r="CD18" s="37"/>
      <c r="CE18" s="37"/>
      <c r="CF18" s="37"/>
      <c r="CG18" s="37"/>
      <c r="CH18" s="37"/>
      <c r="CI18" s="37"/>
      <c r="CJ18" s="37"/>
      <c r="CK18" s="37"/>
      <c r="CL18" s="37"/>
      <c r="CM18" s="37"/>
      <c r="CN18" s="37"/>
      <c r="CO18" s="37"/>
      <c r="CP18" s="37"/>
      <c r="CQ18" s="37"/>
      <c r="CR18" s="37"/>
      <c r="CS18" s="37"/>
      <c r="CT18" s="37"/>
    </row>
    <row r="19" spans="62:98">
      <c r="BJ19" s="37"/>
      <c r="BK19" s="37"/>
      <c r="BL19" s="37"/>
      <c r="BM19" s="37"/>
      <c r="BN19" s="37"/>
      <c r="BO19" s="37"/>
      <c r="BP19" s="37"/>
      <c r="BQ19" s="37"/>
      <c r="BR19" s="37"/>
      <c r="BS19" s="37"/>
      <c r="BT19" s="37"/>
      <c r="BU19" s="37"/>
      <c r="BV19" s="37"/>
      <c r="BW19" s="37"/>
      <c r="BX19" s="37"/>
      <c r="BY19" s="37"/>
      <c r="BZ19" s="37"/>
      <c r="CA19" s="37"/>
      <c r="CB19" s="37"/>
      <c r="CC19" s="37"/>
      <c r="CD19" s="37"/>
      <c r="CE19" s="37"/>
      <c r="CF19" s="37"/>
      <c r="CG19" s="37"/>
      <c r="CH19" s="37"/>
      <c r="CI19" s="37"/>
      <c r="CJ19" s="37"/>
      <c r="CK19" s="37"/>
      <c r="CL19" s="37"/>
      <c r="CM19" s="37"/>
      <c r="CN19" s="37"/>
      <c r="CO19" s="37"/>
      <c r="CP19" s="37"/>
      <c r="CQ19" s="37"/>
      <c r="CR19" s="37"/>
      <c r="CS19" s="37"/>
      <c r="CT19" s="37"/>
    </row>
    <row r="20" spans="62:98">
      <c r="BJ20" s="37"/>
      <c r="BK20" s="37"/>
      <c r="BL20" s="37"/>
      <c r="BM20" s="37"/>
      <c r="BN20" s="37"/>
      <c r="BO20" s="37"/>
      <c r="BP20" s="37"/>
      <c r="BQ20" s="37"/>
      <c r="BR20" s="37"/>
      <c r="BS20" s="37"/>
      <c r="BT20" s="37"/>
      <c r="BU20" s="37"/>
      <c r="BV20" s="37"/>
      <c r="BW20" s="37"/>
      <c r="BX20" s="37"/>
      <c r="BY20" s="37"/>
      <c r="BZ20" s="37"/>
      <c r="CA20" s="37"/>
      <c r="CB20" s="37"/>
      <c r="CC20" s="37"/>
      <c r="CD20" s="37"/>
      <c r="CE20" s="37"/>
      <c r="CF20" s="37"/>
      <c r="CG20" s="37"/>
      <c r="CH20" s="37"/>
      <c r="CI20" s="37"/>
      <c r="CJ20" s="37"/>
      <c r="CK20" s="37"/>
      <c r="CL20" s="37"/>
      <c r="CM20" s="37"/>
      <c r="CN20" s="37"/>
      <c r="CO20" s="37"/>
      <c r="CP20" s="37"/>
      <c r="CQ20" s="37"/>
      <c r="CR20" s="37"/>
      <c r="CS20" s="37"/>
      <c r="CT20" s="37"/>
    </row>
    <row r="21" spans="62:98">
      <c r="BJ21" s="37"/>
      <c r="BK21" s="37"/>
      <c r="BL21" s="37"/>
      <c r="BM21" s="37"/>
      <c r="BN21" s="37"/>
      <c r="BO21" s="37"/>
      <c r="BP21" s="37"/>
      <c r="BQ21" s="37"/>
      <c r="BR21" s="37"/>
      <c r="BS21" s="37"/>
      <c r="BT21" s="37"/>
      <c r="BU21" s="37"/>
      <c r="BV21" s="37"/>
      <c r="BW21" s="37"/>
      <c r="BX21" s="37"/>
      <c r="BY21" s="37"/>
      <c r="BZ21" s="37"/>
      <c r="CA21" s="37"/>
      <c r="CB21" s="37"/>
      <c r="CC21" s="37"/>
      <c r="CD21" s="37"/>
      <c r="CE21" s="37"/>
      <c r="CF21" s="37"/>
      <c r="CG21" s="37"/>
      <c r="CH21" s="37"/>
      <c r="CI21" s="37"/>
      <c r="CJ21" s="37"/>
      <c r="CK21" s="37"/>
      <c r="CL21" s="37"/>
      <c r="CM21" s="37"/>
      <c r="CN21" s="37"/>
      <c r="CO21" s="37"/>
      <c r="CP21" s="37"/>
      <c r="CQ21" s="37"/>
      <c r="CR21" s="37"/>
      <c r="CS21" s="37"/>
      <c r="CT21" s="37"/>
    </row>
    <row r="22" spans="62:98">
      <c r="BJ22" s="37"/>
      <c r="BK22" s="37"/>
      <c r="BL22" s="37"/>
      <c r="BM22" s="37"/>
      <c r="BN22" s="37"/>
      <c r="BO22" s="37"/>
      <c r="BP22" s="37"/>
      <c r="BQ22" s="37"/>
      <c r="BR22" s="37"/>
      <c r="BS22" s="37"/>
      <c r="BT22" s="37"/>
      <c r="BU22" s="37"/>
      <c r="BV22" s="37"/>
      <c r="BW22" s="37"/>
      <c r="BX22" s="37"/>
      <c r="BY22" s="37"/>
      <c r="BZ22" s="37"/>
      <c r="CA22" s="37"/>
      <c r="CB22" s="37"/>
      <c r="CC22" s="37"/>
      <c r="CD22" s="37"/>
      <c r="CE22" s="37"/>
      <c r="CF22" s="37"/>
      <c r="CG22" s="37"/>
      <c r="CH22" s="37"/>
      <c r="CI22" s="37"/>
      <c r="CJ22" s="37"/>
      <c r="CK22" s="37"/>
      <c r="CL22" s="37"/>
      <c r="CM22" s="37"/>
      <c r="CN22" s="37"/>
      <c r="CO22" s="37"/>
      <c r="CP22" s="37"/>
      <c r="CQ22" s="37"/>
      <c r="CR22" s="37"/>
      <c r="CS22" s="37"/>
      <c r="CT22" s="37"/>
    </row>
    <row r="23" spans="62:98">
      <c r="BJ23" s="37"/>
      <c r="BK23" s="37"/>
      <c r="BL23" s="37"/>
      <c r="BM23" s="37"/>
      <c r="BN23" s="37"/>
      <c r="BO23" s="37"/>
      <c r="BP23" s="37"/>
      <c r="BQ23" s="37"/>
      <c r="BR23" s="37"/>
      <c r="BS23" s="37"/>
      <c r="BT23" s="37"/>
      <c r="BU23" s="37"/>
      <c r="BV23" s="37"/>
      <c r="BW23" s="37"/>
      <c r="BX23" s="37"/>
      <c r="BY23" s="37"/>
      <c r="BZ23" s="37"/>
      <c r="CA23" s="37"/>
      <c r="CB23" s="37"/>
      <c r="CC23" s="37"/>
      <c r="CD23" s="37"/>
      <c r="CE23" s="37"/>
      <c r="CF23" s="37"/>
      <c r="CG23" s="37"/>
      <c r="CH23" s="37"/>
      <c r="CI23" s="37"/>
      <c r="CJ23" s="37"/>
      <c r="CK23" s="37"/>
      <c r="CL23" s="37"/>
      <c r="CM23" s="37"/>
      <c r="CN23" s="37"/>
      <c r="CO23" s="37"/>
      <c r="CP23" s="37"/>
      <c r="CQ23" s="37"/>
      <c r="CR23" s="37"/>
      <c r="CS23" s="37"/>
      <c r="CT23" s="37"/>
    </row>
    <row r="24" spans="62:98">
      <c r="BJ24" s="37"/>
      <c r="BK24" s="37"/>
      <c r="BL24" s="37"/>
      <c r="BM24" s="37"/>
      <c r="BN24" s="37"/>
      <c r="BO24" s="37"/>
      <c r="BP24" s="37"/>
      <c r="BQ24" s="37"/>
      <c r="BR24" s="37"/>
      <c r="BS24" s="37"/>
      <c r="BT24" s="37"/>
      <c r="BU24" s="37"/>
      <c r="BV24" s="37"/>
      <c r="BW24" s="37"/>
      <c r="BX24" s="37"/>
      <c r="BY24" s="37"/>
      <c r="BZ24" s="37"/>
      <c r="CA24" s="37"/>
      <c r="CB24" s="37"/>
      <c r="CC24" s="37"/>
      <c r="CD24" s="37"/>
      <c r="CE24" s="37"/>
      <c r="CF24" s="37"/>
      <c r="CG24" s="37"/>
      <c r="CH24" s="37"/>
      <c r="CI24" s="37"/>
      <c r="CJ24" s="37"/>
      <c r="CK24" s="37"/>
      <c r="CL24" s="37"/>
      <c r="CM24" s="37"/>
      <c r="CN24" s="37"/>
      <c r="CO24" s="37"/>
      <c r="CP24" s="37"/>
      <c r="CQ24" s="37"/>
      <c r="CR24" s="37"/>
      <c r="CS24" s="37"/>
      <c r="CT24" s="37"/>
    </row>
    <row r="25" spans="62:98">
      <c r="BJ25" s="37"/>
      <c r="BK25" s="37"/>
      <c r="BL25" s="37"/>
      <c r="BM25" s="37"/>
      <c r="BN25" s="37"/>
      <c r="BO25" s="37"/>
      <c r="BP25" s="37"/>
      <c r="BQ25" s="37"/>
      <c r="BR25" s="37"/>
      <c r="BS25" s="37"/>
      <c r="BT25" s="37"/>
      <c r="BU25" s="37"/>
      <c r="BV25" s="37"/>
      <c r="BW25" s="37"/>
      <c r="BX25" s="37"/>
      <c r="BY25" s="37"/>
      <c r="BZ25" s="37"/>
      <c r="CA25" s="37"/>
      <c r="CB25" s="37"/>
      <c r="CC25" s="37"/>
      <c r="CD25" s="37"/>
      <c r="CE25" s="37"/>
      <c r="CF25" s="37"/>
      <c r="CG25" s="37"/>
      <c r="CH25" s="37"/>
      <c r="CI25" s="37"/>
      <c r="CJ25" s="37"/>
      <c r="CK25" s="37"/>
      <c r="CL25" s="37"/>
      <c r="CM25" s="37"/>
      <c r="CN25" s="37"/>
      <c r="CO25" s="37"/>
      <c r="CP25" s="37"/>
      <c r="CQ25" s="37"/>
      <c r="CR25" s="37"/>
      <c r="CS25" s="37"/>
      <c r="CT25" s="37"/>
    </row>
    <row r="26" spans="62:98">
      <c r="BJ26" s="37"/>
      <c r="BK26" s="37"/>
      <c r="BL26" s="37"/>
      <c r="BM26" s="37"/>
      <c r="BN26" s="37"/>
      <c r="BO26" s="37"/>
      <c r="BP26" s="37"/>
      <c r="BQ26" s="37"/>
      <c r="BR26" s="37"/>
      <c r="BS26" s="37"/>
      <c r="BT26" s="37"/>
      <c r="BU26" s="37"/>
      <c r="BV26" s="37"/>
      <c r="BW26" s="37"/>
      <c r="BX26" s="37"/>
      <c r="BY26" s="37"/>
      <c r="BZ26" s="37"/>
      <c r="CA26" s="37"/>
      <c r="CB26" s="37"/>
      <c r="CC26" s="37"/>
      <c r="CD26" s="37"/>
      <c r="CE26" s="37"/>
      <c r="CF26" s="37"/>
      <c r="CG26" s="37"/>
      <c r="CH26" s="37"/>
      <c r="CI26" s="37"/>
      <c r="CJ26" s="37"/>
      <c r="CK26" s="37"/>
      <c r="CL26" s="37"/>
      <c r="CM26" s="37"/>
      <c r="CN26" s="37"/>
      <c r="CO26" s="37"/>
      <c r="CP26" s="37"/>
      <c r="CQ26" s="37"/>
      <c r="CR26" s="37"/>
      <c r="CS26" s="37"/>
      <c r="CT26" s="37"/>
    </row>
    <row r="27" spans="62:98">
      <c r="BJ27" s="37"/>
      <c r="BK27" s="37"/>
      <c r="BL27" s="37"/>
      <c r="BM27" s="37"/>
      <c r="BN27" s="37"/>
      <c r="BO27" s="37"/>
      <c r="BP27" s="37"/>
      <c r="BQ27" s="37"/>
      <c r="BR27" s="37"/>
      <c r="BS27" s="37"/>
      <c r="BT27" s="37"/>
      <c r="BU27" s="37"/>
      <c r="BV27" s="37"/>
      <c r="BW27" s="37"/>
      <c r="BX27" s="37"/>
      <c r="BY27" s="37"/>
      <c r="BZ27" s="37"/>
      <c r="CA27" s="37"/>
      <c r="CB27" s="37"/>
      <c r="CC27" s="37"/>
      <c r="CD27" s="37"/>
      <c r="CE27" s="37"/>
      <c r="CF27" s="37"/>
      <c r="CG27" s="37"/>
      <c r="CH27" s="37"/>
      <c r="CI27" s="37"/>
      <c r="CJ27" s="37"/>
      <c r="CK27" s="37"/>
      <c r="CL27" s="37"/>
      <c r="CM27" s="37"/>
      <c r="CN27" s="37"/>
      <c r="CO27" s="37"/>
      <c r="CP27" s="37"/>
      <c r="CQ27" s="37"/>
      <c r="CR27" s="37"/>
      <c r="CS27" s="37"/>
      <c r="CT27" s="37"/>
    </row>
    <row r="28" spans="62:98">
      <c r="BJ28" s="37"/>
      <c r="BK28" s="37"/>
      <c r="BL28" s="37"/>
      <c r="BM28" s="37"/>
      <c r="BN28" s="37"/>
      <c r="BO28" s="37"/>
      <c r="BP28" s="37"/>
      <c r="BQ28" s="37"/>
      <c r="BR28" s="37"/>
      <c r="BS28" s="37"/>
      <c r="BT28" s="37"/>
      <c r="BU28" s="37"/>
      <c r="BV28" s="37"/>
      <c r="BW28" s="37"/>
      <c r="BX28" s="37"/>
      <c r="BY28" s="37"/>
      <c r="BZ28" s="37"/>
      <c r="CA28" s="37"/>
      <c r="CB28" s="37"/>
      <c r="CC28" s="37"/>
      <c r="CD28" s="37"/>
      <c r="CE28" s="37"/>
      <c r="CF28" s="37"/>
      <c r="CG28" s="37"/>
      <c r="CH28" s="37"/>
      <c r="CI28" s="37"/>
      <c r="CJ28" s="37"/>
      <c r="CK28" s="37"/>
      <c r="CL28" s="37"/>
      <c r="CM28" s="37"/>
      <c r="CN28" s="37"/>
      <c r="CO28" s="37"/>
      <c r="CP28" s="37"/>
      <c r="CQ28" s="37"/>
      <c r="CR28" s="37"/>
      <c r="CS28" s="37"/>
      <c r="CT28" s="37"/>
    </row>
    <row r="29" spans="62:98">
      <c r="BJ29" s="37"/>
      <c r="BK29" s="37"/>
      <c r="BL29" s="37"/>
      <c r="BM29" s="37"/>
      <c r="BN29" s="37"/>
      <c r="BO29" s="37"/>
      <c r="BP29" s="37"/>
      <c r="BQ29" s="37"/>
      <c r="BR29" s="37"/>
      <c r="BS29" s="37"/>
      <c r="BT29" s="37"/>
      <c r="BU29" s="37"/>
      <c r="BV29" s="37"/>
      <c r="BW29" s="37"/>
      <c r="BX29" s="37"/>
      <c r="BY29" s="37"/>
      <c r="BZ29" s="37"/>
      <c r="CA29" s="37"/>
      <c r="CB29" s="37"/>
      <c r="CC29" s="37"/>
      <c r="CD29" s="37"/>
      <c r="CE29" s="37"/>
      <c r="CF29" s="37"/>
      <c r="CG29" s="37"/>
      <c r="CH29" s="37"/>
      <c r="CI29" s="37"/>
      <c r="CJ29" s="37"/>
      <c r="CK29" s="37"/>
      <c r="CL29" s="37"/>
      <c r="CM29" s="37"/>
      <c r="CN29" s="37"/>
      <c r="CO29" s="37"/>
      <c r="CP29" s="37"/>
      <c r="CQ29" s="37"/>
      <c r="CR29" s="37"/>
      <c r="CS29" s="37"/>
      <c r="CT29" s="37"/>
    </row>
    <row r="30" spans="62:98">
      <c r="BJ30" s="37"/>
      <c r="BK30" s="37"/>
      <c r="BL30" s="37"/>
      <c r="BM30" s="37"/>
      <c r="BN30" s="37"/>
      <c r="BO30" s="37"/>
      <c r="BP30" s="37"/>
      <c r="BQ30" s="37"/>
      <c r="BR30" s="37"/>
      <c r="BS30" s="37"/>
      <c r="BT30" s="37"/>
      <c r="BU30" s="37"/>
      <c r="BV30" s="37"/>
      <c r="BW30" s="37"/>
      <c r="BX30" s="37"/>
      <c r="BY30" s="37"/>
      <c r="BZ30" s="37"/>
      <c r="CA30" s="37"/>
      <c r="CB30" s="37"/>
      <c r="CC30" s="37"/>
      <c r="CD30" s="37"/>
      <c r="CE30" s="37"/>
      <c r="CF30" s="37"/>
      <c r="CG30" s="37"/>
      <c r="CH30" s="37"/>
      <c r="CI30" s="37"/>
      <c r="CJ30" s="37"/>
      <c r="CK30" s="37"/>
      <c r="CL30" s="37"/>
      <c r="CM30" s="37"/>
      <c r="CN30" s="37"/>
      <c r="CO30" s="37"/>
      <c r="CP30" s="37"/>
      <c r="CQ30" s="37"/>
      <c r="CR30" s="37"/>
      <c r="CS30" s="37"/>
      <c r="CT30" s="37"/>
    </row>
    <row r="31" spans="62:98">
      <c r="BJ31" s="37"/>
      <c r="BK31" s="37"/>
      <c r="BL31" s="37"/>
      <c r="BM31" s="37"/>
      <c r="BN31" s="37"/>
      <c r="BO31" s="37"/>
      <c r="BP31" s="37"/>
      <c r="BQ31" s="37"/>
      <c r="BR31" s="37"/>
      <c r="BS31" s="37"/>
      <c r="BT31" s="37"/>
      <c r="BU31" s="37"/>
      <c r="BV31" s="37"/>
      <c r="BW31" s="37"/>
      <c r="BX31" s="37"/>
      <c r="BY31" s="37"/>
      <c r="BZ31" s="37"/>
      <c r="CA31" s="37"/>
      <c r="CB31" s="37"/>
      <c r="CC31" s="37"/>
      <c r="CD31" s="37"/>
      <c r="CE31" s="37"/>
      <c r="CF31" s="37"/>
      <c r="CG31" s="37"/>
      <c r="CH31" s="37"/>
      <c r="CI31" s="37"/>
      <c r="CJ31" s="37"/>
      <c r="CK31" s="37"/>
      <c r="CL31" s="37"/>
      <c r="CM31" s="37"/>
      <c r="CN31" s="37"/>
      <c r="CO31" s="37"/>
      <c r="CP31" s="37"/>
      <c r="CQ31" s="37"/>
      <c r="CR31" s="37"/>
      <c r="CS31" s="37"/>
      <c r="CT31" s="37"/>
    </row>
    <row r="32" spans="62:98">
      <c r="BJ32" s="37"/>
      <c r="BK32" s="37"/>
      <c r="BL32" s="37"/>
      <c r="BM32" s="37"/>
      <c r="BN32" s="37"/>
      <c r="BO32" s="37"/>
      <c r="BP32" s="37"/>
      <c r="BQ32" s="37"/>
      <c r="BR32" s="37"/>
      <c r="BS32" s="37"/>
      <c r="BT32" s="37"/>
      <c r="BU32" s="37"/>
      <c r="BV32" s="37"/>
      <c r="BW32" s="37"/>
      <c r="BX32" s="37"/>
      <c r="BY32" s="37"/>
      <c r="BZ32" s="37"/>
      <c r="CA32" s="37"/>
      <c r="CB32" s="37"/>
      <c r="CC32" s="37"/>
      <c r="CD32" s="37"/>
      <c r="CE32" s="37"/>
      <c r="CF32" s="37"/>
      <c r="CG32" s="37"/>
      <c r="CH32" s="37"/>
      <c r="CI32" s="37"/>
      <c r="CJ32" s="37"/>
      <c r="CK32" s="37"/>
      <c r="CL32" s="37"/>
      <c r="CM32" s="37"/>
      <c r="CN32" s="37"/>
      <c r="CO32" s="37"/>
      <c r="CP32" s="37"/>
      <c r="CQ32" s="37"/>
      <c r="CR32" s="37"/>
      <c r="CS32" s="37"/>
      <c r="CT32" s="37"/>
    </row>
    <row r="33" spans="1:98">
      <c r="BJ33" s="37"/>
      <c r="BK33" s="37"/>
      <c r="BL33" s="37"/>
      <c r="BM33" s="37"/>
      <c r="BN33" s="37"/>
      <c r="BO33" s="37"/>
      <c r="BP33" s="37"/>
      <c r="BQ33" s="37"/>
      <c r="BR33" s="37"/>
      <c r="BS33" s="37"/>
      <c r="BT33" s="37"/>
      <c r="BU33" s="37"/>
      <c r="BV33" s="37"/>
      <c r="BW33" s="37"/>
      <c r="BX33" s="37"/>
      <c r="BY33" s="37"/>
      <c r="BZ33" s="37"/>
      <c r="CA33" s="37"/>
      <c r="CB33" s="37"/>
      <c r="CC33" s="37"/>
      <c r="CD33" s="37"/>
      <c r="CE33" s="37"/>
      <c r="CF33" s="37"/>
      <c r="CG33" s="37"/>
      <c r="CH33" s="37"/>
      <c r="CI33" s="37"/>
      <c r="CJ33" s="37"/>
      <c r="CK33" s="37"/>
      <c r="CL33" s="37"/>
      <c r="CM33" s="37"/>
      <c r="CN33" s="37"/>
      <c r="CO33" s="37"/>
      <c r="CP33" s="37"/>
      <c r="CQ33" s="37"/>
      <c r="CR33" s="37"/>
      <c r="CS33" s="37"/>
      <c r="CT33" s="37"/>
    </row>
    <row r="34" spans="1:98">
      <c r="BJ34" s="37"/>
      <c r="BK34" s="37"/>
      <c r="BL34" s="37"/>
      <c r="BM34" s="37"/>
      <c r="BN34" s="37"/>
      <c r="BO34" s="37"/>
      <c r="BP34" s="37"/>
      <c r="BQ34" s="37"/>
      <c r="BR34" s="37"/>
      <c r="BS34" s="37"/>
      <c r="BT34" s="37"/>
      <c r="BU34" s="37"/>
      <c r="BV34" s="37"/>
      <c r="BW34" s="37"/>
      <c r="BX34" s="37"/>
      <c r="BY34" s="37"/>
      <c r="BZ34" s="37"/>
      <c r="CA34" s="37"/>
      <c r="CB34" s="37"/>
      <c r="CC34" s="37"/>
      <c r="CD34" s="37"/>
      <c r="CE34" s="37"/>
      <c r="CF34" s="37"/>
      <c r="CG34" s="37"/>
      <c r="CH34" s="37"/>
      <c r="CI34" s="37"/>
      <c r="CJ34" s="37"/>
      <c r="CK34" s="37"/>
      <c r="CL34" s="37"/>
      <c r="CM34" s="37"/>
      <c r="CN34" s="37"/>
      <c r="CO34" s="37"/>
      <c r="CP34" s="37"/>
      <c r="CQ34" s="37"/>
      <c r="CR34" s="37"/>
      <c r="CS34" s="37"/>
      <c r="CT34" s="37"/>
    </row>
    <row r="35" spans="1:98">
      <c r="BJ35" s="37"/>
      <c r="BK35" s="37"/>
      <c r="BL35" s="37"/>
      <c r="BM35" s="37"/>
      <c r="BN35" s="37"/>
      <c r="BO35" s="37"/>
      <c r="BP35" s="37"/>
      <c r="BQ35" s="37"/>
      <c r="BR35" s="37"/>
      <c r="BS35" s="37"/>
      <c r="BT35" s="37"/>
      <c r="BU35" s="37"/>
      <c r="BV35" s="37"/>
      <c r="BW35" s="37"/>
      <c r="BX35" s="37"/>
      <c r="BY35" s="37"/>
      <c r="BZ35" s="37"/>
      <c r="CA35" s="37"/>
      <c r="CB35" s="37"/>
      <c r="CC35" s="37"/>
      <c r="CD35" s="37"/>
      <c r="CE35" s="37"/>
      <c r="CF35" s="37"/>
      <c r="CG35" s="37"/>
      <c r="CH35" s="37"/>
      <c r="CI35" s="37"/>
      <c r="CJ35" s="37"/>
      <c r="CK35" s="37"/>
      <c r="CL35" s="37"/>
      <c r="CM35" s="37"/>
      <c r="CN35" s="37"/>
      <c r="CO35" s="37"/>
      <c r="CP35" s="37"/>
      <c r="CQ35" s="37"/>
      <c r="CR35" s="37"/>
      <c r="CS35" s="37"/>
      <c r="CT35" s="37"/>
    </row>
    <row r="36" spans="1:98">
      <c r="BJ36" s="37"/>
      <c r="BK36" s="37"/>
      <c r="BL36" s="37"/>
      <c r="BM36" s="37"/>
      <c r="BN36" s="37"/>
      <c r="BO36" s="37"/>
      <c r="BP36" s="37"/>
      <c r="BQ36" s="37"/>
      <c r="BR36" s="37"/>
      <c r="BS36" s="37"/>
      <c r="BT36" s="37"/>
      <c r="BU36" s="37"/>
      <c r="BV36" s="37"/>
      <c r="BW36" s="37"/>
      <c r="BX36" s="37"/>
      <c r="BY36" s="37"/>
      <c r="BZ36" s="37"/>
      <c r="CA36" s="37"/>
      <c r="CB36" s="37"/>
      <c r="CC36" s="37"/>
      <c r="CD36" s="37"/>
      <c r="CE36" s="37"/>
      <c r="CF36" s="37"/>
      <c r="CG36" s="37"/>
      <c r="CH36" s="37"/>
      <c r="CI36" s="37"/>
      <c r="CJ36" s="37"/>
      <c r="CK36" s="37"/>
      <c r="CL36" s="37"/>
      <c r="CM36" s="37"/>
      <c r="CN36" s="37"/>
      <c r="CO36" s="37"/>
      <c r="CP36" s="37"/>
      <c r="CQ36" s="37"/>
      <c r="CR36" s="37"/>
      <c r="CS36" s="37"/>
      <c r="CT36" s="37"/>
    </row>
    <row r="37" spans="1:98">
      <c r="BJ37" s="37"/>
      <c r="BK37" s="37"/>
      <c r="BL37" s="37"/>
      <c r="BM37" s="37"/>
      <c r="BN37" s="37"/>
      <c r="BO37" s="37"/>
      <c r="BP37" s="37"/>
      <c r="BQ37" s="37"/>
      <c r="BR37" s="37"/>
      <c r="BS37" s="37"/>
      <c r="BT37" s="37"/>
      <c r="BU37" s="37"/>
      <c r="BV37" s="37"/>
      <c r="BW37" s="37"/>
      <c r="BX37" s="37"/>
      <c r="BY37" s="37"/>
      <c r="BZ37" s="37"/>
      <c r="CA37" s="37"/>
      <c r="CB37" s="37"/>
      <c r="CC37" s="37"/>
      <c r="CD37" s="37"/>
      <c r="CE37" s="37"/>
      <c r="CF37" s="37"/>
      <c r="CG37" s="37"/>
      <c r="CH37" s="37"/>
      <c r="CI37" s="37"/>
      <c r="CJ37" s="37"/>
      <c r="CK37" s="37"/>
      <c r="CL37" s="37"/>
      <c r="CM37" s="37"/>
      <c r="CN37" s="37"/>
      <c r="CO37" s="37"/>
      <c r="CP37" s="37"/>
      <c r="CQ37" s="37"/>
      <c r="CR37" s="37"/>
      <c r="CS37" s="37"/>
      <c r="CT37" s="37"/>
    </row>
    <row r="38" spans="1:98">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c r="BA38" s="37"/>
      <c r="BB38" s="37"/>
      <c r="BC38" s="37"/>
      <c r="BD38" s="37"/>
      <c r="BE38" s="37"/>
      <c r="BF38" s="37"/>
      <c r="BG38" s="37"/>
      <c r="BH38" s="37"/>
      <c r="BI38" s="37"/>
      <c r="BJ38" s="37"/>
      <c r="BK38" s="37"/>
      <c r="BL38" s="37"/>
      <c r="BM38" s="37"/>
      <c r="BN38" s="37"/>
      <c r="BO38" s="37"/>
      <c r="BP38" s="37"/>
      <c r="BQ38" s="37"/>
      <c r="BR38" s="37"/>
      <c r="BS38" s="37"/>
      <c r="BT38" s="37"/>
      <c r="BU38" s="37"/>
      <c r="BV38" s="37"/>
      <c r="BW38" s="37"/>
      <c r="BX38" s="37"/>
      <c r="BY38" s="37"/>
      <c r="BZ38" s="37"/>
      <c r="CA38" s="37"/>
      <c r="CB38" s="37"/>
      <c r="CC38" s="37"/>
      <c r="CD38" s="37"/>
      <c r="CE38" s="37"/>
      <c r="CF38" s="37"/>
      <c r="CG38" s="37"/>
      <c r="CH38" s="37"/>
      <c r="CI38" s="37"/>
      <c r="CJ38" s="37"/>
      <c r="CK38" s="37"/>
      <c r="CL38" s="37"/>
      <c r="CM38" s="37"/>
      <c r="CN38" s="37"/>
      <c r="CO38" s="37"/>
      <c r="CP38" s="37"/>
      <c r="CQ38" s="37"/>
      <c r="CR38" s="37"/>
      <c r="CS38" s="37"/>
      <c r="CT38" s="37"/>
    </row>
    <row r="39" spans="1:98">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37"/>
      <c r="BI39" s="37"/>
      <c r="BJ39" s="37"/>
      <c r="BK39" s="37"/>
      <c r="BL39" s="37"/>
      <c r="BM39" s="37"/>
      <c r="BN39" s="37"/>
      <c r="BO39" s="37"/>
      <c r="BP39" s="37"/>
      <c r="BQ39" s="37"/>
      <c r="BR39" s="37"/>
      <c r="BS39" s="37"/>
      <c r="BT39" s="37"/>
      <c r="BU39" s="37"/>
      <c r="BV39" s="37"/>
      <c r="BW39" s="37"/>
      <c r="BX39" s="37"/>
      <c r="BY39" s="37"/>
      <c r="BZ39" s="37"/>
      <c r="CA39" s="37"/>
      <c r="CB39" s="37"/>
      <c r="CC39" s="37"/>
      <c r="CD39" s="37"/>
      <c r="CE39" s="37"/>
      <c r="CF39" s="37"/>
      <c r="CG39" s="37"/>
      <c r="CH39" s="37"/>
      <c r="CI39" s="37"/>
      <c r="CJ39" s="37"/>
      <c r="CK39" s="37"/>
      <c r="CL39" s="37"/>
      <c r="CM39" s="37"/>
      <c r="CN39" s="37"/>
      <c r="CO39" s="37"/>
      <c r="CP39" s="37"/>
      <c r="CQ39" s="37"/>
      <c r="CR39" s="37"/>
      <c r="CS39" s="37"/>
      <c r="CT39" s="37"/>
    </row>
    <row r="40" spans="1:98">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37"/>
      <c r="BI40" s="37"/>
      <c r="BJ40" s="37"/>
      <c r="BK40" s="37"/>
      <c r="BL40" s="37"/>
      <c r="BM40" s="37"/>
      <c r="BN40" s="37"/>
      <c r="BO40" s="37"/>
      <c r="BP40" s="37"/>
      <c r="BQ40" s="37"/>
      <c r="BR40" s="37"/>
      <c r="BS40" s="37"/>
      <c r="BT40" s="37"/>
      <c r="BU40" s="37"/>
      <c r="BV40" s="37"/>
      <c r="BW40" s="37"/>
      <c r="BX40" s="37"/>
      <c r="BY40" s="37"/>
      <c r="BZ40" s="37"/>
      <c r="CA40" s="37"/>
      <c r="CB40" s="37"/>
      <c r="CC40" s="37"/>
      <c r="CD40" s="37"/>
      <c r="CE40" s="37"/>
      <c r="CF40" s="37"/>
      <c r="CG40" s="37"/>
      <c r="CH40" s="37"/>
      <c r="CI40" s="37"/>
      <c r="CJ40" s="37"/>
      <c r="CK40" s="37"/>
      <c r="CL40" s="37"/>
      <c r="CM40" s="37"/>
      <c r="CN40" s="37"/>
      <c r="CO40" s="37"/>
      <c r="CP40" s="37"/>
      <c r="CQ40" s="37"/>
      <c r="CR40" s="37"/>
      <c r="CS40" s="37"/>
      <c r="CT40" s="37"/>
    </row>
    <row r="41" spans="1:98">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G41" s="37"/>
      <c r="BH41" s="37"/>
    </row>
    <row r="42" spans="1:98">
      <c r="A42" t="str">
        <f>"Percent of Expedited Service Benefits Issued in 1-3 Days (Monthly %), "&amp;A48</f>
        <v>Percent of Expedited Service Benefits Issued in 1-3 Days (Monthly %), 2018</v>
      </c>
      <c r="B42" s="37"/>
      <c r="C42" s="37"/>
      <c r="D42" s="37"/>
      <c r="E42" s="37"/>
      <c r="F42" s="37" t="str">
        <f>IF(F43=0,""," - "&amp;F43)</f>
        <v/>
      </c>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s="37"/>
      <c r="BG42" s="37"/>
      <c r="BH42" s="37"/>
    </row>
    <row r="43" spans="1:98">
      <c r="A43" t="str">
        <f>A42&amp;F42</f>
        <v>Percent of Expedited Service Benefits Issued in 1-3 Days (Monthly %), 2018</v>
      </c>
      <c r="B43" s="37"/>
      <c r="C43" s="37"/>
      <c r="D43" s="37"/>
      <c r="E43" s="37"/>
      <c r="F43" s="32">
        <f>MAX(A49:A149)</f>
        <v>0</v>
      </c>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37"/>
    </row>
    <row r="44" spans="1:98">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F44" s="37"/>
      <c r="BG44" s="37"/>
      <c r="BH44" s="37"/>
    </row>
    <row r="45" spans="1:98">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37"/>
    </row>
    <row r="46" spans="1:98">
      <c r="A46" s="30" t="s">
        <v>111</v>
      </c>
      <c r="C46" s="30" t="s">
        <v>0</v>
      </c>
    </row>
    <row r="47" spans="1:98">
      <c r="A47" s="30" t="s">
        <v>90</v>
      </c>
      <c r="B47" s="30" t="s">
        <v>1</v>
      </c>
      <c r="C47" s="87" t="s">
        <v>147</v>
      </c>
      <c r="D47" s="87" t="s">
        <v>152</v>
      </c>
      <c r="E47" s="87" t="s">
        <v>170</v>
      </c>
    </row>
    <row r="48" spans="1:98">
      <c r="A48" s="87">
        <v>2018</v>
      </c>
      <c r="C48" s="44"/>
      <c r="D48" s="44"/>
      <c r="E48" s="44"/>
    </row>
    <row r="49" spans="2:5">
      <c r="B49" s="87" t="s">
        <v>64</v>
      </c>
      <c r="C49" s="37">
        <v>0.93439817455790075</v>
      </c>
      <c r="D49" s="37">
        <v>0.90759592795614719</v>
      </c>
      <c r="E49" s="37">
        <v>0.94886363636363635</v>
      </c>
    </row>
    <row r="126" spans="3:61">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7"/>
      <c r="AT126" s="37"/>
      <c r="AU126" s="37"/>
      <c r="AV126" s="37"/>
      <c r="AW126" s="37"/>
      <c r="AX126" s="37"/>
      <c r="AY126" s="37"/>
      <c r="AZ126" s="37"/>
      <c r="BA126" s="37"/>
      <c r="BB126" s="37"/>
      <c r="BC126" s="37"/>
      <c r="BD126" s="37"/>
      <c r="BE126" s="37"/>
      <c r="BF126" s="37"/>
      <c r="BG126" s="37"/>
      <c r="BH126" s="37"/>
      <c r="BI126" s="37"/>
    </row>
    <row r="127" spans="3:61">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c r="AF127" s="37"/>
      <c r="AG127" s="37"/>
      <c r="AH127" s="37"/>
      <c r="AI127" s="37"/>
      <c r="AJ127" s="37"/>
      <c r="AK127" s="37"/>
      <c r="AL127" s="37"/>
      <c r="AM127" s="37"/>
      <c r="AN127" s="37"/>
      <c r="AO127" s="37"/>
      <c r="AP127" s="37"/>
      <c r="AQ127" s="37"/>
      <c r="AR127" s="37"/>
      <c r="AS127" s="37"/>
      <c r="AT127" s="37"/>
      <c r="AU127" s="37"/>
      <c r="AV127" s="37"/>
      <c r="AW127" s="37"/>
      <c r="AX127" s="37"/>
      <c r="AY127" s="37"/>
      <c r="AZ127" s="37"/>
      <c r="BA127" s="37"/>
      <c r="BB127" s="37"/>
      <c r="BC127" s="37"/>
      <c r="BD127" s="37"/>
      <c r="BE127" s="37"/>
      <c r="BF127" s="37"/>
      <c r="BG127" s="37"/>
      <c r="BH127" s="37"/>
      <c r="BI127" s="37"/>
    </row>
    <row r="128" spans="3:61">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7"/>
      <c r="AT128" s="37"/>
      <c r="AU128" s="37"/>
      <c r="AV128" s="37"/>
      <c r="AW128" s="37"/>
      <c r="AX128" s="37"/>
      <c r="AY128" s="37"/>
      <c r="AZ128" s="37"/>
      <c r="BA128" s="37"/>
      <c r="BB128" s="37"/>
      <c r="BC128" s="37"/>
      <c r="BD128" s="37"/>
      <c r="BE128" s="37"/>
      <c r="BF128" s="37"/>
      <c r="BG128" s="37"/>
      <c r="BH128" s="37"/>
      <c r="BI128" s="37"/>
    </row>
    <row r="129" spans="3:61">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7"/>
      <c r="AS129" s="37"/>
      <c r="AT129" s="37"/>
      <c r="AU129" s="37"/>
      <c r="AV129" s="37"/>
      <c r="AW129" s="37"/>
      <c r="AX129" s="37"/>
      <c r="AY129" s="37"/>
      <c r="AZ129" s="37"/>
      <c r="BA129" s="37"/>
      <c r="BB129" s="37"/>
      <c r="BC129" s="37"/>
      <c r="BD129" s="37"/>
      <c r="BE129" s="37"/>
      <c r="BF129" s="37"/>
      <c r="BG129" s="37"/>
      <c r="BH129" s="37"/>
      <c r="BI129" s="37"/>
    </row>
    <row r="130" spans="3:61">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7"/>
      <c r="AT130" s="37"/>
      <c r="AU130" s="37"/>
      <c r="AV130" s="37"/>
      <c r="AW130" s="37"/>
      <c r="AX130" s="37"/>
      <c r="AY130" s="37"/>
      <c r="AZ130" s="37"/>
      <c r="BA130" s="37"/>
      <c r="BB130" s="37"/>
      <c r="BC130" s="37"/>
      <c r="BD130" s="37"/>
      <c r="BE130" s="37"/>
      <c r="BF130" s="37"/>
      <c r="BG130" s="37"/>
      <c r="BH130" s="37"/>
      <c r="BI130" s="37"/>
    </row>
    <row r="131" spans="3:61">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c r="AF131" s="37"/>
      <c r="AG131" s="37"/>
      <c r="AH131" s="37"/>
      <c r="AI131" s="37"/>
      <c r="AJ131" s="37"/>
      <c r="AK131" s="37"/>
      <c r="AL131" s="37"/>
      <c r="AM131" s="37"/>
      <c r="AN131" s="37"/>
      <c r="AO131" s="37"/>
      <c r="AP131" s="37"/>
      <c r="AQ131" s="37"/>
      <c r="AR131" s="37"/>
      <c r="AS131" s="37"/>
      <c r="AT131" s="37"/>
      <c r="AU131" s="37"/>
      <c r="AV131" s="37"/>
      <c r="AW131" s="37"/>
      <c r="AX131" s="37"/>
      <c r="AY131" s="37"/>
      <c r="AZ131" s="37"/>
      <c r="BA131" s="37"/>
      <c r="BB131" s="37"/>
      <c r="BC131" s="37"/>
      <c r="BD131" s="37"/>
      <c r="BE131" s="37"/>
      <c r="BF131" s="37"/>
      <c r="BG131" s="37"/>
      <c r="BH131" s="37"/>
      <c r="BI131" s="37"/>
    </row>
    <row r="132" spans="3:61">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c r="BG132" s="37"/>
      <c r="BH132" s="37"/>
      <c r="BI132" s="37"/>
    </row>
    <row r="133" spans="3:61">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c r="AF133" s="37"/>
      <c r="AG133" s="37"/>
      <c r="AH133" s="37"/>
      <c r="AI133" s="37"/>
      <c r="AJ133" s="37"/>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37"/>
      <c r="BI133" s="37"/>
    </row>
    <row r="134" spans="3:61">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c r="AF134" s="37"/>
      <c r="AG134" s="37"/>
      <c r="AH134" s="37"/>
      <c r="AI134" s="37"/>
      <c r="AJ134" s="37"/>
      <c r="AK134" s="37"/>
      <c r="AL134" s="37"/>
      <c r="AM134" s="37"/>
      <c r="AN134" s="37"/>
      <c r="AO134" s="37"/>
      <c r="AP134" s="37"/>
      <c r="AQ134" s="37"/>
      <c r="AR134" s="37"/>
      <c r="AS134" s="37"/>
      <c r="AT134" s="37"/>
      <c r="AU134" s="37"/>
      <c r="AV134" s="37"/>
      <c r="AW134" s="37"/>
      <c r="AX134" s="37"/>
      <c r="AY134" s="37"/>
      <c r="AZ134" s="37"/>
      <c r="BA134" s="37"/>
      <c r="BB134" s="37"/>
      <c r="BC134" s="37"/>
      <c r="BD134" s="37"/>
      <c r="BE134" s="37"/>
      <c r="BF134" s="37"/>
      <c r="BG134" s="37"/>
      <c r="BH134" s="37"/>
      <c r="BI134" s="37"/>
    </row>
    <row r="135" spans="3:61">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c r="AF135" s="37"/>
      <c r="AG135" s="37"/>
      <c r="AH135" s="37"/>
      <c r="AI135" s="37"/>
      <c r="AJ135" s="37"/>
      <c r="AK135" s="37"/>
      <c r="AL135" s="37"/>
      <c r="AM135" s="37"/>
      <c r="AN135" s="37"/>
      <c r="AO135" s="37"/>
      <c r="AP135" s="37"/>
      <c r="AQ135" s="37"/>
      <c r="AR135" s="37"/>
      <c r="AS135" s="37"/>
      <c r="AT135" s="37"/>
      <c r="AU135" s="37"/>
      <c r="AV135" s="37"/>
      <c r="AW135" s="37"/>
      <c r="AX135" s="37"/>
      <c r="AY135" s="37"/>
      <c r="AZ135" s="37"/>
      <c r="BA135" s="37"/>
      <c r="BB135" s="37"/>
      <c r="BC135" s="37"/>
      <c r="BD135" s="37"/>
      <c r="BE135" s="37"/>
      <c r="BF135" s="37"/>
      <c r="BG135" s="37"/>
      <c r="BH135" s="37"/>
      <c r="BI135" s="37"/>
    </row>
    <row r="136" spans="3:61">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c r="AE136" s="37"/>
      <c r="AF136" s="37"/>
      <c r="AG136" s="37"/>
      <c r="AH136" s="37"/>
      <c r="AI136" s="37"/>
      <c r="AJ136" s="37"/>
      <c r="AK136" s="37"/>
      <c r="AL136" s="37"/>
      <c r="AM136" s="37"/>
      <c r="AN136" s="37"/>
      <c r="AO136" s="37"/>
      <c r="AP136" s="37"/>
      <c r="AQ136" s="37"/>
      <c r="AR136" s="37"/>
      <c r="AS136" s="37"/>
      <c r="AT136" s="37"/>
      <c r="AU136" s="37"/>
      <c r="AV136" s="37"/>
      <c r="AW136" s="37"/>
      <c r="AX136" s="37"/>
      <c r="AY136" s="37"/>
      <c r="AZ136" s="37"/>
      <c r="BA136" s="37"/>
      <c r="BB136" s="37"/>
      <c r="BC136" s="37"/>
      <c r="BD136" s="37"/>
      <c r="BE136" s="37"/>
      <c r="BF136" s="37"/>
      <c r="BG136" s="37"/>
      <c r="BH136" s="37"/>
      <c r="BI136" s="37"/>
    </row>
    <row r="137" spans="3:61">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c r="AD137" s="37"/>
      <c r="AE137" s="37"/>
      <c r="AF137" s="37"/>
      <c r="AG137" s="37"/>
      <c r="AH137" s="37"/>
      <c r="AI137" s="37"/>
      <c r="AJ137" s="37"/>
      <c r="AK137" s="37"/>
      <c r="AL137" s="37"/>
      <c r="AM137" s="37"/>
      <c r="AN137" s="37"/>
      <c r="AO137" s="37"/>
      <c r="AP137" s="37"/>
      <c r="AQ137" s="37"/>
      <c r="AR137" s="37"/>
      <c r="AS137" s="37"/>
      <c r="AT137" s="37"/>
      <c r="AU137" s="37"/>
      <c r="AV137" s="37"/>
      <c r="AW137" s="37"/>
      <c r="AX137" s="37"/>
      <c r="AY137" s="37"/>
      <c r="AZ137" s="37"/>
      <c r="BA137" s="37"/>
      <c r="BB137" s="37"/>
      <c r="BC137" s="37"/>
      <c r="BD137" s="37"/>
      <c r="BE137" s="37"/>
      <c r="BF137" s="37"/>
      <c r="BG137" s="37"/>
      <c r="BH137" s="37"/>
      <c r="BI137" s="37"/>
    </row>
    <row r="138" spans="3:61">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c r="AF138" s="37"/>
      <c r="AG138" s="37"/>
      <c r="AH138" s="37"/>
      <c r="AI138" s="37"/>
      <c r="AJ138" s="37"/>
      <c r="AK138" s="37"/>
      <c r="AL138" s="37"/>
      <c r="AM138" s="37"/>
      <c r="AN138" s="37"/>
      <c r="AO138" s="37"/>
      <c r="AP138" s="37"/>
      <c r="AQ138" s="37"/>
      <c r="AR138" s="37"/>
      <c r="AS138" s="37"/>
      <c r="AT138" s="37"/>
      <c r="AU138" s="37"/>
      <c r="AV138" s="37"/>
      <c r="AW138" s="37"/>
      <c r="AX138" s="37"/>
      <c r="AY138" s="37"/>
      <c r="AZ138" s="37"/>
      <c r="BA138" s="37"/>
      <c r="BB138" s="37"/>
      <c r="BC138" s="37"/>
      <c r="BD138" s="37"/>
      <c r="BE138" s="37"/>
      <c r="BF138" s="37"/>
      <c r="BG138" s="37"/>
      <c r="BH138" s="37"/>
      <c r="BI138" s="37"/>
    </row>
    <row r="139" spans="3:61">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c r="AF139" s="37"/>
      <c r="AG139" s="37"/>
      <c r="AH139" s="37"/>
      <c r="AI139" s="37"/>
      <c r="AJ139" s="37"/>
      <c r="AK139" s="37"/>
      <c r="AL139" s="37"/>
      <c r="AM139" s="37"/>
      <c r="AN139" s="37"/>
      <c r="AO139" s="37"/>
      <c r="AP139" s="37"/>
      <c r="AQ139" s="37"/>
      <c r="AR139" s="37"/>
      <c r="AS139" s="37"/>
      <c r="AT139" s="37"/>
      <c r="AU139" s="37"/>
      <c r="AV139" s="37"/>
      <c r="AW139" s="37"/>
      <c r="AX139" s="37"/>
      <c r="AY139" s="37"/>
      <c r="AZ139" s="37"/>
      <c r="BA139" s="37"/>
      <c r="BB139" s="37"/>
      <c r="BC139" s="37"/>
      <c r="BD139" s="37"/>
      <c r="BE139" s="37"/>
      <c r="BF139" s="37"/>
      <c r="BG139" s="37"/>
      <c r="BH139" s="37"/>
      <c r="BI139" s="37"/>
    </row>
    <row r="140" spans="3:61">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c r="AD140" s="37"/>
      <c r="AE140" s="37"/>
      <c r="AF140" s="37"/>
      <c r="AG140" s="37"/>
      <c r="AH140" s="37"/>
      <c r="AI140" s="37"/>
      <c r="AJ140" s="37"/>
      <c r="AK140" s="37"/>
      <c r="AL140" s="37"/>
      <c r="AM140" s="37"/>
      <c r="AN140" s="37"/>
      <c r="AO140" s="37"/>
      <c r="AP140" s="37"/>
      <c r="AQ140" s="37"/>
      <c r="AR140" s="37"/>
      <c r="AS140" s="37"/>
      <c r="AT140" s="37"/>
      <c r="AU140" s="37"/>
      <c r="AV140" s="37"/>
      <c r="AW140" s="37"/>
      <c r="AX140" s="37"/>
      <c r="AY140" s="37"/>
      <c r="AZ140" s="37"/>
      <c r="BA140" s="37"/>
      <c r="BB140" s="37"/>
      <c r="BC140" s="37"/>
      <c r="BD140" s="37"/>
      <c r="BE140" s="37"/>
      <c r="BF140" s="37"/>
      <c r="BG140" s="37"/>
      <c r="BH140" s="37"/>
      <c r="BI140" s="37"/>
    </row>
    <row r="141" spans="3:61">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c r="AF141" s="37"/>
      <c r="AG141" s="37"/>
      <c r="AH141" s="37"/>
      <c r="AI141" s="37"/>
      <c r="AJ141" s="37"/>
      <c r="AK141" s="37"/>
      <c r="AL141" s="37"/>
      <c r="AM141" s="37"/>
      <c r="AN141" s="37"/>
      <c r="AO141" s="37"/>
      <c r="AP141" s="37"/>
      <c r="AQ141" s="37"/>
      <c r="AR141" s="37"/>
      <c r="AS141" s="37"/>
      <c r="AT141" s="37"/>
      <c r="AU141" s="37"/>
      <c r="AV141" s="37"/>
      <c r="AW141" s="37"/>
      <c r="AX141" s="37"/>
      <c r="AY141" s="37"/>
      <c r="AZ141" s="37"/>
      <c r="BA141" s="37"/>
      <c r="BB141" s="37"/>
      <c r="BC141" s="37"/>
      <c r="BD141" s="37"/>
      <c r="BE141" s="37"/>
      <c r="BF141" s="37"/>
      <c r="BG141" s="37"/>
      <c r="BH141" s="37"/>
      <c r="BI141" s="37"/>
    </row>
    <row r="142" spans="3:61">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c r="AE142" s="37"/>
      <c r="AF142" s="37"/>
      <c r="AG142" s="37"/>
      <c r="AH142" s="37"/>
      <c r="AI142" s="37"/>
      <c r="AJ142" s="37"/>
      <c r="AK142" s="37"/>
      <c r="AL142" s="37"/>
      <c r="AM142" s="37"/>
      <c r="AN142" s="37"/>
      <c r="AO142" s="37"/>
      <c r="AP142" s="37"/>
      <c r="AQ142" s="37"/>
      <c r="AR142" s="37"/>
      <c r="AS142" s="37"/>
      <c r="AT142" s="37"/>
      <c r="AU142" s="37"/>
      <c r="AV142" s="37"/>
      <c r="AW142" s="37"/>
      <c r="AX142" s="37"/>
      <c r="AY142" s="37"/>
      <c r="AZ142" s="37"/>
      <c r="BA142" s="37"/>
      <c r="BB142" s="37"/>
      <c r="BC142" s="37"/>
      <c r="BD142" s="37"/>
      <c r="BE142" s="37"/>
      <c r="BF142" s="37"/>
      <c r="BG142" s="37"/>
      <c r="BH142" s="37"/>
      <c r="BI142" s="37"/>
    </row>
    <row r="143" spans="3:61">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c r="AD143" s="37"/>
      <c r="AE143" s="37"/>
      <c r="AF143" s="37"/>
      <c r="AG143" s="37"/>
      <c r="AH143" s="37"/>
      <c r="AI143" s="37"/>
      <c r="AJ143" s="37"/>
      <c r="AK143" s="37"/>
      <c r="AL143" s="37"/>
      <c r="AM143" s="37"/>
      <c r="AN143" s="37"/>
      <c r="AO143" s="37"/>
      <c r="AP143" s="37"/>
      <c r="AQ143" s="37"/>
      <c r="AR143" s="37"/>
      <c r="AS143" s="37"/>
      <c r="AT143" s="37"/>
      <c r="AU143" s="37"/>
      <c r="AV143" s="37"/>
      <c r="AW143" s="37"/>
      <c r="AX143" s="37"/>
      <c r="AY143" s="37"/>
      <c r="AZ143" s="37"/>
      <c r="BA143" s="37"/>
      <c r="BB143" s="37"/>
      <c r="BC143" s="37"/>
      <c r="BD143" s="37"/>
      <c r="BE143" s="37"/>
      <c r="BF143" s="37"/>
      <c r="BG143" s="37"/>
      <c r="BH143" s="37"/>
      <c r="BI143" s="37"/>
    </row>
    <row r="144" spans="3:61">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c r="AF144" s="37"/>
      <c r="AG144" s="37"/>
      <c r="AH144" s="37"/>
      <c r="AI144" s="37"/>
      <c r="AJ144" s="37"/>
      <c r="AK144" s="37"/>
      <c r="AL144" s="37"/>
      <c r="AM144" s="37"/>
      <c r="AN144" s="37"/>
      <c r="AO144" s="37"/>
      <c r="AP144" s="37"/>
      <c r="AQ144" s="37"/>
      <c r="AR144" s="37"/>
      <c r="AS144" s="37"/>
      <c r="AT144" s="37"/>
      <c r="AU144" s="37"/>
      <c r="AV144" s="37"/>
      <c r="AW144" s="37"/>
      <c r="AX144" s="37"/>
      <c r="AY144" s="37"/>
      <c r="AZ144" s="37"/>
      <c r="BA144" s="37"/>
      <c r="BB144" s="37"/>
      <c r="BC144" s="37"/>
      <c r="BD144" s="37"/>
      <c r="BE144" s="37"/>
      <c r="BF144" s="37"/>
      <c r="BG144" s="37"/>
      <c r="BH144" s="37"/>
      <c r="BI144" s="37"/>
    </row>
    <row r="145" spans="3:61">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c r="AE145" s="37"/>
      <c r="AF145" s="37"/>
      <c r="AG145" s="37"/>
      <c r="AH145" s="37"/>
      <c r="AI145" s="37"/>
      <c r="AJ145" s="37"/>
      <c r="AK145" s="37"/>
      <c r="AL145" s="37"/>
      <c r="AM145" s="37"/>
      <c r="AN145" s="37"/>
      <c r="AO145" s="37"/>
      <c r="AP145" s="37"/>
      <c r="AQ145" s="37"/>
      <c r="AR145" s="37"/>
      <c r="AS145" s="37"/>
      <c r="AT145" s="37"/>
      <c r="AU145" s="37"/>
      <c r="AV145" s="37"/>
      <c r="AW145" s="37"/>
      <c r="AX145" s="37"/>
      <c r="AY145" s="37"/>
      <c r="AZ145" s="37"/>
      <c r="BA145" s="37"/>
      <c r="BB145" s="37"/>
      <c r="BC145" s="37"/>
      <c r="BD145" s="37"/>
      <c r="BE145" s="37"/>
      <c r="BF145" s="37"/>
      <c r="BG145" s="37"/>
      <c r="BH145" s="37"/>
      <c r="BI145" s="37"/>
    </row>
    <row r="146" spans="3:61">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c r="AD146" s="37"/>
      <c r="AE146" s="37"/>
      <c r="AF146" s="37"/>
      <c r="AG146" s="37"/>
      <c r="AH146" s="37"/>
      <c r="AI146" s="37"/>
      <c r="AJ146" s="37"/>
      <c r="AK146" s="37"/>
      <c r="AL146" s="37"/>
      <c r="AM146" s="37"/>
      <c r="AN146" s="37"/>
      <c r="AO146" s="37"/>
      <c r="AP146" s="37"/>
      <c r="AQ146" s="37"/>
      <c r="AR146" s="37"/>
      <c r="AS146" s="37"/>
      <c r="AT146" s="37"/>
      <c r="AU146" s="37"/>
      <c r="AV146" s="37"/>
      <c r="AW146" s="37"/>
      <c r="AX146" s="37"/>
      <c r="AY146" s="37"/>
      <c r="AZ146" s="37"/>
      <c r="BA146" s="37"/>
      <c r="BB146" s="37"/>
      <c r="BC146" s="37"/>
      <c r="BD146" s="37"/>
      <c r="BE146" s="37"/>
      <c r="BF146" s="37"/>
      <c r="BG146" s="37"/>
      <c r="BH146" s="37"/>
      <c r="BI146" s="37"/>
    </row>
    <row r="147" spans="3:61">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c r="AF147" s="37"/>
      <c r="AG147" s="37"/>
      <c r="AH147" s="37"/>
      <c r="AI147" s="37"/>
      <c r="AJ147" s="37"/>
      <c r="AK147" s="37"/>
      <c r="AL147" s="37"/>
      <c r="AM147" s="37"/>
      <c r="AN147" s="37"/>
      <c r="AO147" s="37"/>
      <c r="AP147" s="37"/>
      <c r="AQ147" s="37"/>
      <c r="AR147" s="37"/>
      <c r="AS147" s="37"/>
      <c r="AT147" s="37"/>
      <c r="AU147" s="37"/>
      <c r="AV147" s="37"/>
      <c r="AW147" s="37"/>
      <c r="AX147" s="37"/>
      <c r="AY147" s="37"/>
      <c r="AZ147" s="37"/>
      <c r="BA147" s="37"/>
      <c r="BB147" s="37"/>
      <c r="BC147" s="37"/>
      <c r="BD147" s="37"/>
      <c r="BE147" s="37"/>
      <c r="BF147" s="37"/>
      <c r="BG147" s="37"/>
      <c r="BH147" s="37"/>
      <c r="BI147" s="37"/>
    </row>
    <row r="148" spans="3:61">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c r="AE148" s="37"/>
      <c r="AF148" s="37"/>
      <c r="AG148" s="37"/>
      <c r="AH148" s="37"/>
      <c r="AI148" s="37"/>
      <c r="AJ148" s="37"/>
      <c r="AK148" s="37"/>
      <c r="AL148" s="37"/>
      <c r="AM148" s="37"/>
      <c r="AN148" s="37"/>
      <c r="AO148" s="37"/>
      <c r="AP148" s="37"/>
      <c r="AQ148" s="37"/>
      <c r="AR148" s="37"/>
      <c r="AS148" s="37"/>
      <c r="AT148" s="37"/>
      <c r="AU148" s="37"/>
      <c r="AV148" s="37"/>
      <c r="AW148" s="37"/>
      <c r="AX148" s="37"/>
      <c r="AY148" s="37"/>
      <c r="AZ148" s="37"/>
      <c r="BA148" s="37"/>
      <c r="BB148" s="37"/>
      <c r="BC148" s="37"/>
      <c r="BD148" s="37"/>
      <c r="BE148" s="37"/>
      <c r="BF148" s="37"/>
      <c r="BG148" s="37"/>
      <c r="BH148" s="37"/>
      <c r="BI148" s="37"/>
    </row>
    <row r="149" spans="3:61">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row>
    <row r="150" spans="3:61">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c r="AE150" s="37"/>
      <c r="AF150" s="37"/>
      <c r="AG150" s="37"/>
      <c r="AH150" s="37"/>
      <c r="AI150" s="37"/>
      <c r="AJ150" s="37"/>
      <c r="AK150" s="37"/>
      <c r="AL150" s="37"/>
      <c r="AM150" s="37"/>
      <c r="AN150" s="37"/>
      <c r="AO150" s="37"/>
      <c r="AP150" s="37"/>
      <c r="AQ150" s="37"/>
      <c r="AR150" s="37"/>
      <c r="AS150" s="37"/>
      <c r="AT150" s="37"/>
      <c r="AU150" s="37"/>
      <c r="AV150" s="37"/>
      <c r="AW150" s="37"/>
      <c r="AX150" s="37"/>
      <c r="AY150" s="37"/>
      <c r="AZ150" s="37"/>
      <c r="BA150" s="37"/>
      <c r="BB150" s="37"/>
      <c r="BC150" s="37"/>
      <c r="BD150" s="37"/>
      <c r="BE150" s="37"/>
      <c r="BF150" s="37"/>
      <c r="BG150" s="37"/>
      <c r="BH150" s="37"/>
      <c r="BI150" s="37"/>
    </row>
    <row r="151" spans="3:61">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c r="AD151" s="37"/>
      <c r="AE151" s="37"/>
      <c r="AF151" s="37"/>
      <c r="AG151" s="37"/>
      <c r="AH151" s="37"/>
      <c r="AI151" s="37"/>
      <c r="AJ151" s="37"/>
      <c r="AK151" s="37"/>
      <c r="AL151" s="37"/>
      <c r="AM151" s="37"/>
      <c r="AN151" s="37"/>
      <c r="AO151" s="37"/>
      <c r="AP151" s="37"/>
      <c r="AQ151" s="37"/>
      <c r="AR151" s="37"/>
      <c r="AS151" s="37"/>
      <c r="AT151" s="37"/>
      <c r="AU151" s="37"/>
      <c r="AV151" s="37"/>
      <c r="AW151" s="37"/>
      <c r="AX151" s="37"/>
      <c r="AY151" s="37"/>
      <c r="AZ151" s="37"/>
      <c r="BA151" s="37"/>
      <c r="BB151" s="37"/>
      <c r="BC151" s="37"/>
      <c r="BD151" s="37"/>
      <c r="BE151" s="37"/>
      <c r="BF151" s="37"/>
      <c r="BG151" s="37"/>
      <c r="BH151" s="37"/>
      <c r="BI151" s="37"/>
    </row>
    <row r="152" spans="3:61">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c r="AD152" s="37"/>
      <c r="AE152" s="37"/>
      <c r="AF152" s="37"/>
      <c r="AG152" s="37"/>
      <c r="AH152" s="37"/>
      <c r="AI152" s="37"/>
      <c r="AJ152" s="37"/>
      <c r="AK152" s="37"/>
      <c r="AL152" s="37"/>
      <c r="AM152" s="37"/>
      <c r="AN152" s="37"/>
      <c r="AO152" s="37"/>
      <c r="AP152" s="37"/>
      <c r="AQ152" s="37"/>
      <c r="AR152" s="37"/>
      <c r="AS152" s="37"/>
      <c r="AT152" s="37"/>
      <c r="AU152" s="37"/>
      <c r="AV152" s="37"/>
      <c r="AW152" s="37"/>
      <c r="AX152" s="37"/>
      <c r="AY152" s="37"/>
      <c r="AZ152" s="37"/>
      <c r="BA152" s="37"/>
      <c r="BB152" s="37"/>
      <c r="BC152" s="37"/>
      <c r="BD152" s="37"/>
      <c r="BE152" s="37"/>
      <c r="BF152" s="37"/>
      <c r="BG152" s="37"/>
      <c r="BH152" s="37"/>
      <c r="BI152" s="37"/>
    </row>
    <row r="153" spans="3:61">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c r="AD153" s="37"/>
      <c r="AE153" s="37"/>
      <c r="AF153" s="37"/>
      <c r="AG153" s="37"/>
      <c r="AH153" s="37"/>
      <c r="AI153" s="37"/>
      <c r="AJ153" s="37"/>
      <c r="AK153" s="37"/>
      <c r="AL153" s="37"/>
      <c r="AM153" s="37"/>
      <c r="AN153" s="37"/>
      <c r="AO153" s="37"/>
      <c r="AP153" s="37"/>
      <c r="AQ153" s="37"/>
      <c r="AR153" s="37"/>
      <c r="AS153" s="37"/>
      <c r="AT153" s="37"/>
      <c r="AU153" s="37"/>
      <c r="AV153" s="37"/>
      <c r="AW153" s="37"/>
      <c r="AX153" s="37"/>
      <c r="AY153" s="37"/>
      <c r="AZ153" s="37"/>
      <c r="BA153" s="37"/>
      <c r="BB153" s="37"/>
      <c r="BC153" s="37"/>
      <c r="BD153" s="37"/>
      <c r="BE153" s="37"/>
      <c r="BF153" s="37"/>
      <c r="BG153" s="37"/>
      <c r="BH153" s="37"/>
      <c r="BI153" s="37"/>
    </row>
    <row r="154" spans="3:61">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c r="AD154" s="37"/>
      <c r="AE154" s="37"/>
      <c r="AF154" s="37"/>
      <c r="AG154" s="37"/>
      <c r="AH154" s="37"/>
      <c r="AI154" s="37"/>
      <c r="AJ154" s="37"/>
      <c r="AK154" s="37"/>
      <c r="AL154" s="37"/>
      <c r="AM154" s="37"/>
      <c r="AN154" s="37"/>
      <c r="AO154" s="37"/>
      <c r="AP154" s="37"/>
      <c r="AQ154" s="37"/>
      <c r="AR154" s="37"/>
      <c r="AS154" s="37"/>
      <c r="AT154" s="37"/>
      <c r="AU154" s="37"/>
      <c r="AV154" s="37"/>
      <c r="AW154" s="37"/>
      <c r="AX154" s="37"/>
      <c r="AY154" s="37"/>
      <c r="AZ154" s="37"/>
      <c r="BA154" s="37"/>
      <c r="BB154" s="37"/>
      <c r="BC154" s="37"/>
      <c r="BD154" s="37"/>
      <c r="BE154" s="37"/>
      <c r="BF154" s="37"/>
      <c r="BG154" s="37"/>
      <c r="BH154" s="37"/>
      <c r="BI154" s="37"/>
    </row>
    <row r="155" spans="3:61">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c r="AE155" s="37"/>
      <c r="AF155" s="37"/>
      <c r="AG155" s="37"/>
      <c r="AH155" s="37"/>
      <c r="AI155" s="37"/>
      <c r="AJ155" s="37"/>
      <c r="AK155" s="37"/>
      <c r="AL155" s="37"/>
      <c r="AM155" s="37"/>
      <c r="AN155" s="37"/>
      <c r="AO155" s="37"/>
      <c r="AP155" s="37"/>
      <c r="AQ155" s="37"/>
      <c r="AR155" s="37"/>
      <c r="AS155" s="37"/>
      <c r="AT155" s="37"/>
      <c r="AU155" s="37"/>
      <c r="AV155" s="37"/>
      <c r="AW155" s="37"/>
      <c r="AX155" s="37"/>
      <c r="AY155" s="37"/>
      <c r="AZ155" s="37"/>
      <c r="BA155" s="37"/>
      <c r="BB155" s="37"/>
      <c r="BC155" s="37"/>
      <c r="BD155" s="37"/>
      <c r="BE155" s="37"/>
      <c r="BF155" s="37"/>
      <c r="BG155" s="37"/>
      <c r="BH155" s="37"/>
      <c r="BI155" s="37"/>
    </row>
    <row r="156" spans="3:61">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c r="AD156" s="37"/>
      <c r="AE156" s="37"/>
      <c r="AF156" s="37"/>
      <c r="AG156" s="37"/>
      <c r="AH156" s="37"/>
      <c r="AI156" s="37"/>
      <c r="AJ156" s="37"/>
      <c r="AK156" s="37"/>
      <c r="AL156" s="37"/>
      <c r="AM156" s="37"/>
      <c r="AN156" s="37"/>
      <c r="AO156" s="37"/>
      <c r="AP156" s="37"/>
      <c r="AQ156" s="37"/>
      <c r="AR156" s="37"/>
      <c r="AS156" s="37"/>
      <c r="AT156" s="37"/>
      <c r="AU156" s="37"/>
      <c r="AV156" s="37"/>
      <c r="AW156" s="37"/>
      <c r="AX156" s="37"/>
      <c r="AY156" s="37"/>
      <c r="AZ156" s="37"/>
      <c r="BA156" s="37"/>
      <c r="BB156" s="37"/>
      <c r="BC156" s="37"/>
      <c r="BD156" s="37"/>
      <c r="BE156" s="37"/>
      <c r="BF156" s="37"/>
      <c r="BG156" s="37"/>
      <c r="BH156" s="37"/>
      <c r="BI156" s="37"/>
    </row>
    <row r="157" spans="3:61">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c r="AE157" s="37"/>
      <c r="AF157" s="37"/>
      <c r="AG157" s="37"/>
      <c r="AH157" s="37"/>
      <c r="AI157" s="37"/>
      <c r="AJ157" s="37"/>
      <c r="AK157" s="37"/>
      <c r="AL157" s="37"/>
      <c r="AM157" s="37"/>
      <c r="AN157" s="37"/>
      <c r="AO157" s="37"/>
      <c r="AP157" s="37"/>
      <c r="AQ157" s="37"/>
      <c r="AR157" s="37"/>
      <c r="AS157" s="37"/>
      <c r="AT157" s="37"/>
      <c r="AU157" s="37"/>
      <c r="AV157" s="37"/>
      <c r="AW157" s="37"/>
      <c r="AX157" s="37"/>
      <c r="AY157" s="37"/>
      <c r="AZ157" s="37"/>
      <c r="BA157" s="37"/>
      <c r="BB157" s="37"/>
      <c r="BC157" s="37"/>
      <c r="BD157" s="37"/>
      <c r="BE157" s="37"/>
      <c r="BF157" s="37"/>
      <c r="BG157" s="37"/>
      <c r="BH157" s="37"/>
      <c r="BI157" s="37"/>
    </row>
    <row r="158" spans="3:61">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c r="AF158" s="37"/>
      <c r="AG158" s="37"/>
      <c r="AH158" s="37"/>
      <c r="AI158" s="37"/>
      <c r="AJ158" s="37"/>
      <c r="AK158" s="37"/>
      <c r="AL158" s="37"/>
      <c r="AM158" s="37"/>
      <c r="AN158" s="37"/>
      <c r="AO158" s="37"/>
      <c r="AP158" s="37"/>
      <c r="AQ158" s="37"/>
      <c r="AR158" s="37"/>
      <c r="AS158" s="37"/>
      <c r="AT158" s="37"/>
      <c r="AU158" s="37"/>
      <c r="AV158" s="37"/>
      <c r="AW158" s="37"/>
      <c r="AX158" s="37"/>
      <c r="AY158" s="37"/>
      <c r="AZ158" s="37"/>
      <c r="BA158" s="37"/>
      <c r="BB158" s="37"/>
      <c r="BC158" s="37"/>
      <c r="BD158" s="37"/>
      <c r="BE158" s="37"/>
      <c r="BF158" s="37"/>
      <c r="BG158" s="37"/>
      <c r="BH158" s="37"/>
      <c r="BI158" s="37"/>
    </row>
    <row r="159" spans="3:61">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c r="AF159" s="37"/>
      <c r="AG159" s="37"/>
      <c r="AH159" s="37"/>
      <c r="AI159" s="37"/>
      <c r="AJ159" s="37"/>
      <c r="AK159" s="37"/>
      <c r="AL159" s="37"/>
      <c r="AM159" s="37"/>
      <c r="AN159" s="37"/>
      <c r="AO159" s="37"/>
      <c r="AP159" s="37"/>
      <c r="AQ159" s="37"/>
      <c r="AR159" s="37"/>
      <c r="AS159" s="37"/>
      <c r="AT159" s="37"/>
      <c r="AU159" s="37"/>
      <c r="AV159" s="37"/>
      <c r="AW159" s="37"/>
      <c r="AX159" s="37"/>
      <c r="AY159" s="37"/>
      <c r="AZ159" s="37"/>
      <c r="BA159" s="37"/>
      <c r="BB159" s="37"/>
      <c r="BC159" s="37"/>
      <c r="BD159" s="37"/>
      <c r="BE159" s="37"/>
      <c r="BF159" s="37"/>
      <c r="BG159" s="37"/>
      <c r="BH159" s="37"/>
      <c r="BI159" s="37"/>
    </row>
    <row r="160" spans="3:61">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c r="AD160" s="37"/>
      <c r="AE160" s="37"/>
      <c r="AF160" s="37"/>
      <c r="AG160" s="37"/>
      <c r="AH160" s="37"/>
      <c r="AI160" s="37"/>
      <c r="AJ160" s="37"/>
      <c r="AK160" s="37"/>
      <c r="AL160" s="37"/>
      <c r="AM160" s="37"/>
      <c r="AN160" s="37"/>
      <c r="AO160" s="37"/>
      <c r="AP160" s="37"/>
      <c r="AQ160" s="37"/>
      <c r="AR160" s="37"/>
      <c r="AS160" s="37"/>
      <c r="AT160" s="37"/>
      <c r="AU160" s="37"/>
      <c r="AV160" s="37"/>
      <c r="AW160" s="37"/>
      <c r="AX160" s="37"/>
      <c r="AY160" s="37"/>
      <c r="AZ160" s="37"/>
      <c r="BA160" s="37"/>
      <c r="BB160" s="37"/>
      <c r="BC160" s="37"/>
      <c r="BD160" s="37"/>
      <c r="BE160" s="37"/>
      <c r="BF160" s="37"/>
      <c r="BG160" s="37"/>
      <c r="BH160" s="37"/>
      <c r="BI160" s="37"/>
    </row>
    <row r="161" spans="3:61">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c r="AD161" s="37"/>
      <c r="AE161" s="37"/>
      <c r="AF161" s="37"/>
      <c r="AG161" s="37"/>
      <c r="AH161" s="37"/>
      <c r="AI161" s="37"/>
      <c r="AJ161" s="37"/>
      <c r="AK161" s="37"/>
      <c r="AL161" s="37"/>
      <c r="AM161" s="37"/>
      <c r="AN161" s="37"/>
      <c r="AO161" s="37"/>
      <c r="AP161" s="37"/>
      <c r="AQ161" s="37"/>
      <c r="AR161" s="37"/>
      <c r="AS161" s="37"/>
      <c r="AT161" s="37"/>
      <c r="AU161" s="37"/>
      <c r="AV161" s="37"/>
      <c r="AW161" s="37"/>
      <c r="AX161" s="37"/>
      <c r="AY161" s="37"/>
      <c r="AZ161" s="37"/>
      <c r="BA161" s="37"/>
      <c r="BB161" s="37"/>
      <c r="BC161" s="37"/>
      <c r="BD161" s="37"/>
      <c r="BE161" s="37"/>
      <c r="BF161" s="37"/>
      <c r="BG161" s="37"/>
      <c r="BH161" s="37"/>
      <c r="BI161" s="37"/>
    </row>
    <row r="162" spans="3:61">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c r="AE162" s="37"/>
      <c r="AF162" s="37"/>
      <c r="AG162" s="37"/>
      <c r="AH162" s="37"/>
      <c r="AI162" s="37"/>
      <c r="AJ162" s="37"/>
      <c r="AK162" s="37"/>
      <c r="AL162" s="37"/>
      <c r="AM162" s="37"/>
      <c r="AN162" s="37"/>
      <c r="AO162" s="37"/>
      <c r="AP162" s="37"/>
      <c r="AQ162" s="37"/>
      <c r="AR162" s="37"/>
      <c r="AS162" s="37"/>
      <c r="AT162" s="37"/>
      <c r="AU162" s="37"/>
      <c r="AV162" s="37"/>
      <c r="AW162" s="37"/>
      <c r="AX162" s="37"/>
      <c r="AY162" s="37"/>
      <c r="AZ162" s="37"/>
      <c r="BA162" s="37"/>
      <c r="BB162" s="37"/>
      <c r="BC162" s="37"/>
      <c r="BD162" s="37"/>
      <c r="BE162" s="37"/>
      <c r="BF162" s="37"/>
      <c r="BG162" s="37"/>
      <c r="BH162" s="37"/>
      <c r="BI162" s="37"/>
    </row>
    <row r="163" spans="3:61">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c r="AD163" s="37"/>
      <c r="AE163" s="37"/>
      <c r="AF163" s="37"/>
      <c r="AG163" s="37"/>
      <c r="AH163" s="37"/>
      <c r="AI163" s="37"/>
      <c r="AJ163" s="37"/>
      <c r="AK163" s="37"/>
      <c r="AL163" s="37"/>
      <c r="AM163" s="37"/>
      <c r="AN163" s="37"/>
      <c r="AO163" s="37"/>
      <c r="AP163" s="37"/>
      <c r="AQ163" s="37"/>
      <c r="AR163" s="37"/>
      <c r="AS163" s="37"/>
      <c r="AT163" s="37"/>
      <c r="AU163" s="37"/>
      <c r="AV163" s="37"/>
      <c r="AW163" s="37"/>
      <c r="AX163" s="37"/>
      <c r="AY163" s="37"/>
      <c r="AZ163" s="37"/>
      <c r="BA163" s="37"/>
      <c r="BB163" s="37"/>
      <c r="BC163" s="37"/>
      <c r="BD163" s="37"/>
      <c r="BE163" s="37"/>
      <c r="BF163" s="37"/>
      <c r="BG163" s="37"/>
      <c r="BH163" s="37"/>
      <c r="BI163" s="37"/>
    </row>
    <row r="164" spans="3:61">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c r="AD164" s="37"/>
      <c r="AE164" s="37"/>
      <c r="AF164" s="37"/>
      <c r="AG164" s="37"/>
      <c r="AH164" s="37"/>
      <c r="AI164" s="37"/>
      <c r="AJ164" s="37"/>
      <c r="AK164" s="37"/>
      <c r="AL164" s="37"/>
      <c r="AM164" s="37"/>
      <c r="AN164" s="37"/>
      <c r="AO164" s="37"/>
      <c r="AP164" s="37"/>
      <c r="AQ164" s="37"/>
      <c r="AR164" s="37"/>
      <c r="AS164" s="37"/>
      <c r="AT164" s="37"/>
      <c r="AU164" s="37"/>
      <c r="AV164" s="37"/>
      <c r="AW164" s="37"/>
      <c r="AX164" s="37"/>
      <c r="AY164" s="37"/>
      <c r="AZ164" s="37"/>
      <c r="BA164" s="37"/>
      <c r="BB164" s="37"/>
      <c r="BC164" s="37"/>
      <c r="BD164" s="37"/>
      <c r="BE164" s="37"/>
      <c r="BF164" s="37"/>
      <c r="BG164" s="37"/>
      <c r="BH164" s="37"/>
      <c r="BI164" s="37"/>
    </row>
    <row r="165" spans="3:61">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c r="AD165" s="37"/>
      <c r="AE165" s="37"/>
      <c r="AF165" s="37"/>
      <c r="AG165" s="37"/>
      <c r="AH165" s="37"/>
      <c r="AI165" s="37"/>
      <c r="AJ165" s="37"/>
      <c r="AK165" s="37"/>
      <c r="AL165" s="37"/>
      <c r="AM165" s="37"/>
      <c r="AN165" s="37"/>
      <c r="AO165" s="37"/>
      <c r="AP165" s="37"/>
      <c r="AQ165" s="37"/>
      <c r="AR165" s="37"/>
      <c r="AS165" s="37"/>
      <c r="AT165" s="37"/>
      <c r="AU165" s="37"/>
      <c r="AV165" s="37"/>
      <c r="AW165" s="37"/>
      <c r="AX165" s="37"/>
      <c r="AY165" s="37"/>
      <c r="AZ165" s="37"/>
      <c r="BA165" s="37"/>
      <c r="BB165" s="37"/>
      <c r="BC165" s="37"/>
      <c r="BD165" s="37"/>
      <c r="BE165" s="37"/>
      <c r="BF165" s="37"/>
      <c r="BG165" s="37"/>
      <c r="BH165" s="37"/>
      <c r="BI165" s="37"/>
    </row>
    <row r="166" spans="3:61">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c r="AD166" s="37"/>
      <c r="AE166" s="37"/>
      <c r="AF166" s="37"/>
      <c r="AG166" s="37"/>
      <c r="AH166" s="37"/>
      <c r="AI166" s="37"/>
      <c r="AJ166" s="37"/>
      <c r="AK166" s="37"/>
      <c r="AL166" s="37"/>
      <c r="AM166" s="37"/>
      <c r="AN166" s="37"/>
      <c r="AO166" s="37"/>
      <c r="AP166" s="37"/>
      <c r="AQ166" s="37"/>
      <c r="AR166" s="37"/>
      <c r="AS166" s="37"/>
      <c r="AT166" s="37"/>
      <c r="AU166" s="37"/>
      <c r="AV166" s="37"/>
      <c r="AW166" s="37"/>
      <c r="AX166" s="37"/>
      <c r="AY166" s="37"/>
      <c r="AZ166" s="37"/>
      <c r="BA166" s="37"/>
      <c r="BB166" s="37"/>
      <c r="BC166" s="37"/>
      <c r="BD166" s="37"/>
      <c r="BE166" s="37"/>
      <c r="BF166" s="37"/>
      <c r="BG166" s="37"/>
      <c r="BH166" s="37"/>
      <c r="BI166" s="37"/>
    </row>
    <row r="167" spans="3:61">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c r="AD167" s="37"/>
      <c r="AE167" s="37"/>
      <c r="AF167" s="37"/>
      <c r="AG167" s="37"/>
      <c r="AH167" s="37"/>
      <c r="AI167" s="37"/>
      <c r="AJ167" s="37"/>
      <c r="AK167" s="37"/>
      <c r="AL167" s="37"/>
      <c r="AM167" s="37"/>
      <c r="AN167" s="37"/>
      <c r="AO167" s="37"/>
      <c r="AP167" s="37"/>
      <c r="AQ167" s="37"/>
      <c r="AR167" s="37"/>
      <c r="AS167" s="37"/>
      <c r="AT167" s="37"/>
      <c r="AU167" s="37"/>
      <c r="AV167" s="37"/>
      <c r="AW167" s="37"/>
      <c r="AX167" s="37"/>
      <c r="AY167" s="37"/>
      <c r="AZ167" s="37"/>
      <c r="BA167" s="37"/>
      <c r="BB167" s="37"/>
      <c r="BC167" s="37"/>
      <c r="BD167" s="37"/>
      <c r="BE167" s="37"/>
      <c r="BF167" s="37"/>
      <c r="BG167" s="37"/>
      <c r="BH167" s="37"/>
      <c r="BI167" s="37"/>
    </row>
    <row r="168" spans="3:61">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c r="AD168" s="37"/>
      <c r="AE168" s="37"/>
      <c r="AF168" s="37"/>
      <c r="AG168" s="37"/>
      <c r="AH168" s="37"/>
      <c r="AI168" s="37"/>
      <c r="AJ168" s="37"/>
      <c r="AK168" s="37"/>
      <c r="AL168" s="37"/>
      <c r="AM168" s="37"/>
      <c r="AN168" s="37"/>
      <c r="AO168" s="37"/>
      <c r="AP168" s="37"/>
      <c r="AQ168" s="37"/>
      <c r="AR168" s="37"/>
      <c r="AS168" s="37"/>
      <c r="AT168" s="37"/>
      <c r="AU168" s="37"/>
      <c r="AV168" s="37"/>
      <c r="AW168" s="37"/>
      <c r="AX168" s="37"/>
      <c r="AY168" s="37"/>
      <c r="AZ168" s="37"/>
      <c r="BA168" s="37"/>
      <c r="BB168" s="37"/>
      <c r="BC168" s="37"/>
      <c r="BD168" s="37"/>
      <c r="BE168" s="37"/>
      <c r="BF168" s="37"/>
      <c r="BG168" s="37"/>
      <c r="BH168" s="37"/>
      <c r="BI168" s="37"/>
    </row>
    <row r="169" spans="3:61">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c r="AD169" s="37"/>
      <c r="AE169" s="37"/>
      <c r="AF169" s="37"/>
      <c r="AG169" s="37"/>
      <c r="AH169" s="37"/>
      <c r="AI169" s="37"/>
      <c r="AJ169" s="37"/>
      <c r="AK169" s="37"/>
      <c r="AL169" s="37"/>
      <c r="AM169" s="37"/>
      <c r="AN169" s="37"/>
      <c r="AO169" s="37"/>
      <c r="AP169" s="37"/>
      <c r="AQ169" s="37"/>
      <c r="AR169" s="37"/>
      <c r="AS169" s="37"/>
      <c r="AT169" s="37"/>
      <c r="AU169" s="37"/>
      <c r="AV169" s="37"/>
      <c r="AW169" s="37"/>
      <c r="AX169" s="37"/>
      <c r="AY169" s="37"/>
      <c r="AZ169" s="37"/>
      <c r="BA169" s="37"/>
      <c r="BB169" s="37"/>
      <c r="BC169" s="37"/>
      <c r="BD169" s="37"/>
      <c r="BE169" s="37"/>
      <c r="BF169" s="37"/>
      <c r="BG169" s="37"/>
      <c r="BH169" s="37"/>
      <c r="BI169" s="37"/>
    </row>
    <row r="170" spans="3:61">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c r="AD170" s="37"/>
      <c r="AE170" s="37"/>
      <c r="AF170" s="37"/>
      <c r="AG170" s="37"/>
      <c r="AH170" s="37"/>
      <c r="AI170" s="37"/>
      <c r="AJ170" s="37"/>
      <c r="AK170" s="37"/>
      <c r="AL170" s="37"/>
      <c r="AM170" s="37"/>
      <c r="AN170" s="37"/>
      <c r="AO170" s="37"/>
      <c r="AP170" s="37"/>
      <c r="AQ170" s="37"/>
      <c r="AR170" s="37"/>
      <c r="AS170" s="37"/>
      <c r="AT170" s="37"/>
      <c r="AU170" s="37"/>
      <c r="AV170" s="37"/>
      <c r="AW170" s="37"/>
      <c r="AX170" s="37"/>
      <c r="AY170" s="37"/>
      <c r="AZ170" s="37"/>
      <c r="BA170" s="37"/>
      <c r="BB170" s="37"/>
      <c r="BC170" s="37"/>
      <c r="BD170" s="37"/>
      <c r="BE170" s="37"/>
      <c r="BF170" s="37"/>
      <c r="BG170" s="37"/>
      <c r="BH170" s="37"/>
      <c r="BI170" s="37"/>
    </row>
    <row r="171" spans="3:61">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c r="AE171" s="37"/>
      <c r="AF171" s="37"/>
      <c r="AG171" s="37"/>
      <c r="AH171" s="37"/>
      <c r="AI171" s="37"/>
      <c r="AJ171" s="37"/>
      <c r="AK171" s="37"/>
      <c r="AL171" s="37"/>
      <c r="AM171" s="37"/>
      <c r="AN171" s="37"/>
      <c r="AO171" s="37"/>
      <c r="AP171" s="37"/>
      <c r="AQ171" s="37"/>
      <c r="AR171" s="37"/>
      <c r="AS171" s="37"/>
      <c r="AT171" s="37"/>
      <c r="AU171" s="37"/>
      <c r="AV171" s="37"/>
      <c r="AW171" s="37"/>
      <c r="AX171" s="37"/>
      <c r="AY171" s="37"/>
      <c r="AZ171" s="37"/>
      <c r="BA171" s="37"/>
      <c r="BB171" s="37"/>
      <c r="BC171" s="37"/>
      <c r="BD171" s="37"/>
      <c r="BE171" s="37"/>
      <c r="BF171" s="37"/>
      <c r="BG171" s="37"/>
      <c r="BH171" s="37"/>
      <c r="BI171" s="37"/>
    </row>
    <row r="172" spans="3:61">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c r="AD172" s="37"/>
      <c r="AE172" s="37"/>
      <c r="AF172" s="37"/>
      <c r="AG172" s="37"/>
      <c r="AH172" s="37"/>
      <c r="AI172" s="37"/>
      <c r="AJ172" s="37"/>
      <c r="AK172" s="37"/>
      <c r="AL172" s="37"/>
      <c r="AM172" s="37"/>
      <c r="AN172" s="37"/>
      <c r="AO172" s="37"/>
      <c r="AP172" s="37"/>
      <c r="AQ172" s="37"/>
      <c r="AR172" s="37"/>
      <c r="AS172" s="37"/>
      <c r="AT172" s="37"/>
      <c r="AU172" s="37"/>
      <c r="AV172" s="37"/>
      <c r="AW172" s="37"/>
      <c r="AX172" s="37"/>
      <c r="AY172" s="37"/>
      <c r="AZ172" s="37"/>
      <c r="BA172" s="37"/>
      <c r="BB172" s="37"/>
      <c r="BC172" s="37"/>
      <c r="BD172" s="37"/>
      <c r="BE172" s="37"/>
      <c r="BF172" s="37"/>
      <c r="BG172" s="37"/>
      <c r="BH172" s="37"/>
      <c r="BI172" s="37"/>
    </row>
    <row r="173" spans="3:61">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c r="AF173" s="37"/>
      <c r="AG173" s="37"/>
      <c r="AH173" s="37"/>
      <c r="AI173" s="37"/>
      <c r="AJ173" s="37"/>
      <c r="AK173" s="37"/>
      <c r="AL173" s="37"/>
      <c r="AM173" s="37"/>
      <c r="AN173" s="37"/>
      <c r="AO173" s="37"/>
      <c r="AP173" s="37"/>
      <c r="AQ173" s="37"/>
      <c r="AR173" s="37"/>
      <c r="AS173" s="37"/>
      <c r="AT173" s="37"/>
      <c r="AU173" s="37"/>
      <c r="AV173" s="37"/>
      <c r="AW173" s="37"/>
      <c r="AX173" s="37"/>
      <c r="AY173" s="37"/>
      <c r="AZ173" s="37"/>
      <c r="BA173" s="37"/>
      <c r="BB173" s="37"/>
      <c r="BC173" s="37"/>
      <c r="BD173" s="37"/>
      <c r="BE173" s="37"/>
      <c r="BF173" s="37"/>
      <c r="BG173" s="37"/>
      <c r="BH173" s="37"/>
      <c r="BI173" s="37"/>
    </row>
    <row r="174" spans="3:61">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c r="AF174" s="37"/>
      <c r="AG174" s="37"/>
      <c r="AH174" s="37"/>
      <c r="AI174" s="37"/>
      <c r="AJ174" s="37"/>
      <c r="AK174" s="37"/>
      <c r="AL174" s="37"/>
      <c r="AM174" s="37"/>
      <c r="AN174" s="37"/>
      <c r="AO174" s="37"/>
      <c r="AP174" s="37"/>
      <c r="AQ174" s="37"/>
      <c r="AR174" s="37"/>
      <c r="AS174" s="37"/>
      <c r="AT174" s="37"/>
      <c r="AU174" s="37"/>
      <c r="AV174" s="37"/>
      <c r="AW174" s="37"/>
      <c r="AX174" s="37"/>
      <c r="AY174" s="37"/>
      <c r="AZ174" s="37"/>
      <c r="BA174" s="37"/>
      <c r="BB174" s="37"/>
      <c r="BC174" s="37"/>
      <c r="BD174" s="37"/>
      <c r="BE174" s="37"/>
      <c r="BF174" s="37"/>
      <c r="BG174" s="37"/>
      <c r="BH174" s="37"/>
      <c r="BI174" s="37"/>
    </row>
    <row r="175" spans="3:61">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c r="AF175" s="37"/>
      <c r="AG175" s="37"/>
      <c r="AH175" s="37"/>
      <c r="AI175" s="37"/>
      <c r="AJ175" s="37"/>
      <c r="AK175" s="37"/>
      <c r="AL175" s="37"/>
      <c r="AM175" s="37"/>
      <c r="AN175" s="37"/>
      <c r="AO175" s="37"/>
      <c r="AP175" s="37"/>
      <c r="AQ175" s="37"/>
      <c r="AR175" s="37"/>
      <c r="AS175" s="37"/>
      <c r="AT175" s="37"/>
      <c r="AU175" s="37"/>
      <c r="AV175" s="37"/>
      <c r="AW175" s="37"/>
      <c r="AX175" s="37"/>
      <c r="AY175" s="37"/>
      <c r="AZ175" s="37"/>
      <c r="BA175" s="37"/>
      <c r="BB175" s="37"/>
      <c r="BC175" s="37"/>
      <c r="BD175" s="37"/>
      <c r="BE175" s="37"/>
      <c r="BF175" s="37"/>
      <c r="BG175" s="37"/>
      <c r="BH175" s="37"/>
      <c r="BI175" s="37"/>
    </row>
    <row r="176" spans="3:61">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row>
    <row r="177" spans="3:61">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c r="AF177" s="37"/>
      <c r="AG177" s="37"/>
      <c r="AH177" s="37"/>
      <c r="AI177" s="37"/>
      <c r="AJ177" s="37"/>
      <c r="AK177" s="37"/>
      <c r="AL177" s="37"/>
      <c r="AM177" s="37"/>
      <c r="AN177" s="37"/>
      <c r="AO177" s="37"/>
      <c r="AP177" s="37"/>
      <c r="AQ177" s="37"/>
      <c r="AR177" s="37"/>
      <c r="AS177" s="37"/>
      <c r="AT177" s="37"/>
      <c r="AU177" s="37"/>
      <c r="AV177" s="37"/>
      <c r="AW177" s="37"/>
      <c r="AX177" s="37"/>
      <c r="AY177" s="37"/>
      <c r="AZ177" s="37"/>
      <c r="BA177" s="37"/>
      <c r="BB177" s="37"/>
      <c r="BC177" s="37"/>
      <c r="BD177" s="37"/>
      <c r="BE177" s="37"/>
      <c r="BF177" s="37"/>
      <c r="BG177" s="37"/>
      <c r="BH177" s="37"/>
      <c r="BI177" s="37"/>
    </row>
    <row r="178" spans="3:61">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c r="AE178" s="37"/>
      <c r="AF178" s="37"/>
      <c r="AG178" s="37"/>
      <c r="AH178" s="37"/>
      <c r="AI178" s="37"/>
      <c r="AJ178" s="37"/>
      <c r="AK178" s="37"/>
      <c r="AL178" s="37"/>
      <c r="AM178" s="37"/>
      <c r="AN178" s="37"/>
      <c r="AO178" s="37"/>
      <c r="AP178" s="37"/>
      <c r="AQ178" s="37"/>
      <c r="AR178" s="37"/>
      <c r="AS178" s="37"/>
      <c r="AT178" s="37"/>
      <c r="AU178" s="37"/>
      <c r="AV178" s="37"/>
      <c r="AW178" s="37"/>
      <c r="AX178" s="37"/>
      <c r="AY178" s="37"/>
      <c r="AZ178" s="37"/>
      <c r="BA178" s="37"/>
      <c r="BB178" s="37"/>
      <c r="BC178" s="37"/>
      <c r="BD178" s="37"/>
      <c r="BE178" s="37"/>
      <c r="BF178" s="37"/>
      <c r="BG178" s="37"/>
      <c r="BH178" s="37"/>
      <c r="BI178" s="37"/>
    </row>
    <row r="179" spans="3:61">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c r="AE179" s="37"/>
      <c r="AF179" s="37"/>
      <c r="AG179" s="37"/>
      <c r="AH179" s="37"/>
      <c r="AI179" s="37"/>
      <c r="AJ179" s="37"/>
      <c r="AK179" s="37"/>
      <c r="AL179" s="37"/>
      <c r="AM179" s="37"/>
      <c r="AN179" s="37"/>
      <c r="AO179" s="37"/>
      <c r="AP179" s="37"/>
      <c r="AQ179" s="37"/>
      <c r="AR179" s="37"/>
      <c r="AS179" s="37"/>
      <c r="AT179" s="37"/>
      <c r="AU179" s="37"/>
      <c r="AV179" s="37"/>
      <c r="AW179" s="37"/>
      <c r="AX179" s="37"/>
      <c r="AY179" s="37"/>
      <c r="AZ179" s="37"/>
      <c r="BA179" s="37"/>
      <c r="BB179" s="37"/>
      <c r="BC179" s="37"/>
      <c r="BD179" s="37"/>
      <c r="BE179" s="37"/>
      <c r="BF179" s="37"/>
      <c r="BG179" s="37"/>
      <c r="BH179" s="37"/>
      <c r="BI179" s="37"/>
    </row>
    <row r="180" spans="3:61">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c r="AF180" s="37"/>
      <c r="AG180" s="37"/>
      <c r="AH180" s="37"/>
      <c r="AI180" s="37"/>
      <c r="AJ180" s="37"/>
      <c r="AK180" s="37"/>
      <c r="AL180" s="37"/>
      <c r="AM180" s="37"/>
      <c r="AN180" s="37"/>
      <c r="AO180" s="37"/>
      <c r="AP180" s="37"/>
      <c r="AQ180" s="37"/>
      <c r="AR180" s="37"/>
      <c r="AS180" s="37"/>
      <c r="AT180" s="37"/>
      <c r="AU180" s="37"/>
      <c r="AV180" s="37"/>
      <c r="AW180" s="37"/>
      <c r="AX180" s="37"/>
      <c r="AY180" s="37"/>
      <c r="AZ180" s="37"/>
      <c r="BA180" s="37"/>
      <c r="BB180" s="37"/>
      <c r="BC180" s="37"/>
      <c r="BD180" s="37"/>
      <c r="BE180" s="37"/>
      <c r="BF180" s="37"/>
      <c r="BG180" s="37"/>
      <c r="BH180" s="37"/>
      <c r="BI180" s="37"/>
    </row>
    <row r="181" spans="3:61">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c r="AE181" s="37"/>
      <c r="AF181" s="37"/>
      <c r="AG181" s="37"/>
      <c r="AH181" s="37"/>
      <c r="AI181" s="37"/>
      <c r="AJ181" s="37"/>
      <c r="AK181" s="37"/>
      <c r="AL181" s="37"/>
      <c r="AM181" s="37"/>
      <c r="AN181" s="37"/>
      <c r="AO181" s="37"/>
      <c r="AP181" s="37"/>
      <c r="AQ181" s="37"/>
      <c r="AR181" s="37"/>
      <c r="AS181" s="37"/>
      <c r="AT181" s="37"/>
      <c r="AU181" s="37"/>
      <c r="AV181" s="37"/>
      <c r="AW181" s="37"/>
      <c r="AX181" s="37"/>
      <c r="AY181" s="37"/>
      <c r="AZ181" s="37"/>
      <c r="BA181" s="37"/>
      <c r="BB181" s="37"/>
      <c r="BC181" s="37"/>
      <c r="BD181" s="37"/>
      <c r="BE181" s="37"/>
      <c r="BF181" s="37"/>
      <c r="BG181" s="37"/>
      <c r="BH181" s="37"/>
      <c r="BI181" s="37"/>
    </row>
    <row r="182" spans="3:61">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c r="AF182" s="37"/>
      <c r="AG182" s="37"/>
      <c r="AH182" s="37"/>
      <c r="AI182" s="37"/>
      <c r="AJ182" s="37"/>
      <c r="AK182" s="37"/>
      <c r="AL182" s="37"/>
      <c r="AM182" s="37"/>
      <c r="AN182" s="37"/>
      <c r="AO182" s="37"/>
      <c r="AP182" s="37"/>
      <c r="AQ182" s="37"/>
      <c r="AR182" s="37"/>
      <c r="AS182" s="37"/>
      <c r="AT182" s="37"/>
      <c r="AU182" s="37"/>
      <c r="AV182" s="37"/>
      <c r="AW182" s="37"/>
      <c r="AX182" s="37"/>
      <c r="AY182" s="37"/>
      <c r="AZ182" s="37"/>
      <c r="BA182" s="37"/>
      <c r="BB182" s="37"/>
      <c r="BC182" s="37"/>
      <c r="BD182" s="37"/>
      <c r="BE182" s="37"/>
      <c r="BF182" s="37"/>
      <c r="BG182" s="37"/>
      <c r="BH182" s="37"/>
      <c r="BI182" s="37"/>
    </row>
    <row r="183" spans="3:61">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c r="AF183" s="37"/>
      <c r="AG183" s="37"/>
      <c r="AH183" s="37"/>
      <c r="AI183" s="37"/>
      <c r="AJ183" s="37"/>
      <c r="AK183" s="37"/>
      <c r="AL183" s="37"/>
      <c r="AM183" s="37"/>
      <c r="AN183" s="37"/>
      <c r="AO183" s="37"/>
      <c r="AP183" s="37"/>
      <c r="AQ183" s="37"/>
      <c r="AR183" s="37"/>
      <c r="AS183" s="37"/>
      <c r="AT183" s="37"/>
      <c r="AU183" s="37"/>
      <c r="AV183" s="37"/>
      <c r="AW183" s="37"/>
      <c r="AX183" s="37"/>
      <c r="AY183" s="37"/>
      <c r="AZ183" s="37"/>
      <c r="BA183" s="37"/>
      <c r="BB183" s="37"/>
      <c r="BC183" s="37"/>
      <c r="BD183" s="37"/>
      <c r="BE183" s="37"/>
      <c r="BF183" s="37"/>
      <c r="BG183" s="37"/>
      <c r="BH183" s="37"/>
      <c r="BI183" s="37"/>
    </row>
    <row r="184" spans="3:61">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c r="AF184" s="37"/>
      <c r="AG184" s="37"/>
      <c r="AH184" s="37"/>
      <c r="AI184" s="37"/>
      <c r="AJ184" s="37"/>
      <c r="AK184" s="37"/>
      <c r="AL184" s="37"/>
      <c r="AM184" s="37"/>
      <c r="AN184" s="37"/>
      <c r="AO184" s="37"/>
      <c r="AP184" s="37"/>
      <c r="AQ184" s="37"/>
      <c r="AR184" s="37"/>
      <c r="AS184" s="37"/>
      <c r="AT184" s="37"/>
      <c r="AU184" s="37"/>
      <c r="AV184" s="37"/>
      <c r="AW184" s="37"/>
      <c r="AX184" s="37"/>
      <c r="AY184" s="37"/>
      <c r="AZ184" s="37"/>
      <c r="BA184" s="37"/>
      <c r="BB184" s="37"/>
      <c r="BC184" s="37"/>
      <c r="BD184" s="37"/>
      <c r="BE184" s="37"/>
      <c r="BF184" s="37"/>
      <c r="BG184" s="37"/>
      <c r="BH184" s="37"/>
      <c r="BI184" s="37"/>
    </row>
    <row r="185" spans="3:61">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c r="AE185" s="37"/>
      <c r="AF185" s="37"/>
      <c r="AG185" s="37"/>
      <c r="AH185" s="37"/>
      <c r="AI185" s="37"/>
      <c r="AJ185" s="37"/>
      <c r="AK185" s="37"/>
      <c r="AL185" s="37"/>
      <c r="AM185" s="37"/>
      <c r="AN185" s="37"/>
      <c r="AO185" s="37"/>
      <c r="AP185" s="37"/>
      <c r="AQ185" s="37"/>
      <c r="AR185" s="37"/>
      <c r="AS185" s="37"/>
      <c r="AT185" s="37"/>
      <c r="AU185" s="37"/>
      <c r="AV185" s="37"/>
      <c r="AW185" s="37"/>
      <c r="AX185" s="37"/>
      <c r="AY185" s="37"/>
      <c r="AZ185" s="37"/>
      <c r="BA185" s="37"/>
      <c r="BB185" s="37"/>
      <c r="BC185" s="37"/>
      <c r="BD185" s="37"/>
      <c r="BE185" s="37"/>
      <c r="BF185" s="37"/>
      <c r="BG185" s="37"/>
      <c r="BH185" s="37"/>
      <c r="BI185" s="37"/>
    </row>
    <row r="186" spans="3:61">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c r="AE186" s="37"/>
      <c r="AF186" s="37"/>
      <c r="AG186" s="37"/>
      <c r="AH186" s="37"/>
      <c r="AI186" s="37"/>
      <c r="AJ186" s="37"/>
      <c r="AK186" s="37"/>
      <c r="AL186" s="37"/>
      <c r="AM186" s="37"/>
      <c r="AN186" s="37"/>
      <c r="AO186" s="37"/>
      <c r="AP186" s="37"/>
      <c r="AQ186" s="37"/>
      <c r="AR186" s="37"/>
      <c r="AS186" s="37"/>
      <c r="AT186" s="37"/>
      <c r="AU186" s="37"/>
      <c r="AV186" s="37"/>
      <c r="AW186" s="37"/>
      <c r="AX186" s="37"/>
      <c r="AY186" s="37"/>
      <c r="AZ186" s="37"/>
      <c r="BA186" s="37"/>
      <c r="BB186" s="37"/>
      <c r="BC186" s="37"/>
      <c r="BD186" s="37"/>
      <c r="BE186" s="37"/>
      <c r="BF186" s="37"/>
      <c r="BG186" s="37"/>
      <c r="BH186" s="37"/>
      <c r="BI186" s="37"/>
    </row>
    <row r="187" spans="3:61">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c r="AF187" s="37"/>
      <c r="AG187" s="37"/>
      <c r="AH187" s="37"/>
      <c r="AI187" s="37"/>
      <c r="AJ187" s="37"/>
      <c r="AK187" s="37"/>
      <c r="AL187" s="37"/>
      <c r="AM187" s="37"/>
      <c r="AN187" s="37"/>
      <c r="AO187" s="37"/>
      <c r="AP187" s="37"/>
      <c r="AQ187" s="37"/>
      <c r="AR187" s="37"/>
      <c r="AS187" s="37"/>
      <c r="AT187" s="37"/>
      <c r="AU187" s="37"/>
      <c r="AV187" s="37"/>
      <c r="AW187" s="37"/>
      <c r="AX187" s="37"/>
      <c r="AY187" s="37"/>
      <c r="AZ187" s="37"/>
      <c r="BA187" s="37"/>
      <c r="BB187" s="37"/>
      <c r="BC187" s="37"/>
      <c r="BD187" s="37"/>
      <c r="BE187" s="37"/>
      <c r="BF187" s="37"/>
      <c r="BG187" s="37"/>
      <c r="BH187" s="37"/>
      <c r="BI187" s="37"/>
    </row>
    <row r="188" spans="3:61">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c r="AE188" s="37"/>
      <c r="AF188" s="37"/>
      <c r="AG188" s="37"/>
      <c r="AH188" s="37"/>
      <c r="AI188" s="37"/>
      <c r="AJ188" s="37"/>
      <c r="AK188" s="37"/>
      <c r="AL188" s="37"/>
      <c r="AM188" s="37"/>
      <c r="AN188" s="37"/>
      <c r="AO188" s="37"/>
      <c r="AP188" s="37"/>
      <c r="AQ188" s="37"/>
      <c r="AR188" s="37"/>
      <c r="AS188" s="37"/>
      <c r="AT188" s="37"/>
      <c r="AU188" s="37"/>
      <c r="AV188" s="37"/>
      <c r="AW188" s="37"/>
      <c r="AX188" s="37"/>
      <c r="AY188" s="37"/>
      <c r="AZ188" s="37"/>
      <c r="BA188" s="37"/>
      <c r="BB188" s="37"/>
      <c r="BC188" s="37"/>
      <c r="BD188" s="37"/>
      <c r="BE188" s="37"/>
      <c r="BF188" s="37"/>
      <c r="BG188" s="37"/>
      <c r="BH188" s="37"/>
      <c r="BI188" s="37"/>
    </row>
    <row r="189" spans="3:61">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c r="AF189" s="37"/>
      <c r="AG189" s="37"/>
      <c r="AH189" s="37"/>
      <c r="AI189" s="37"/>
      <c r="AJ189" s="37"/>
      <c r="AK189" s="37"/>
      <c r="AL189" s="37"/>
      <c r="AM189" s="37"/>
      <c r="AN189" s="37"/>
      <c r="AO189" s="37"/>
      <c r="AP189" s="37"/>
      <c r="AQ189" s="37"/>
      <c r="AR189" s="37"/>
      <c r="AS189" s="37"/>
      <c r="AT189" s="37"/>
      <c r="AU189" s="37"/>
      <c r="AV189" s="37"/>
      <c r="AW189" s="37"/>
      <c r="AX189" s="37"/>
      <c r="AY189" s="37"/>
      <c r="AZ189" s="37"/>
      <c r="BA189" s="37"/>
      <c r="BB189" s="37"/>
      <c r="BC189" s="37"/>
      <c r="BD189" s="37"/>
      <c r="BE189" s="37"/>
      <c r="BF189" s="37"/>
      <c r="BG189" s="37"/>
      <c r="BH189" s="37"/>
      <c r="BI189" s="37"/>
    </row>
    <row r="190" spans="3:61">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c r="AF190" s="37"/>
      <c r="AG190" s="37"/>
      <c r="AH190" s="37"/>
      <c r="AI190" s="37"/>
      <c r="AJ190" s="37"/>
      <c r="AK190" s="37"/>
      <c r="AL190" s="37"/>
      <c r="AM190" s="37"/>
      <c r="AN190" s="37"/>
      <c r="AO190" s="37"/>
      <c r="AP190" s="37"/>
      <c r="AQ190" s="37"/>
      <c r="AR190" s="37"/>
      <c r="AS190" s="37"/>
      <c r="AT190" s="37"/>
      <c r="AU190" s="37"/>
      <c r="AV190" s="37"/>
      <c r="AW190" s="37"/>
      <c r="AX190" s="37"/>
      <c r="AY190" s="37"/>
      <c r="AZ190" s="37"/>
      <c r="BA190" s="37"/>
      <c r="BB190" s="37"/>
      <c r="BC190" s="37"/>
      <c r="BD190" s="37"/>
      <c r="BE190" s="37"/>
      <c r="BF190" s="37"/>
      <c r="BG190" s="37"/>
      <c r="BH190" s="37"/>
      <c r="BI190" s="37"/>
    </row>
    <row r="191" spans="3:61">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c r="AF191" s="37"/>
      <c r="AG191" s="37"/>
      <c r="AH191" s="37"/>
      <c r="AI191" s="37"/>
      <c r="AJ191" s="37"/>
      <c r="AK191" s="37"/>
      <c r="AL191" s="37"/>
      <c r="AM191" s="37"/>
      <c r="AN191" s="37"/>
      <c r="AO191" s="37"/>
      <c r="AP191" s="37"/>
      <c r="AQ191" s="37"/>
      <c r="AR191" s="37"/>
      <c r="AS191" s="37"/>
      <c r="AT191" s="37"/>
      <c r="AU191" s="37"/>
      <c r="AV191" s="37"/>
      <c r="AW191" s="37"/>
      <c r="AX191" s="37"/>
      <c r="AY191" s="37"/>
      <c r="AZ191" s="37"/>
      <c r="BA191" s="37"/>
      <c r="BB191" s="37"/>
      <c r="BC191" s="37"/>
      <c r="BD191" s="37"/>
      <c r="BE191" s="37"/>
      <c r="BF191" s="37"/>
      <c r="BG191" s="37"/>
      <c r="BH191" s="37"/>
      <c r="BI191" s="37"/>
    </row>
    <row r="192" spans="3:61">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c r="AF192" s="37"/>
      <c r="AG192" s="37"/>
      <c r="AH192" s="37"/>
      <c r="AI192" s="37"/>
      <c r="AJ192" s="37"/>
      <c r="AK192" s="37"/>
      <c r="AL192" s="37"/>
      <c r="AM192" s="37"/>
      <c r="AN192" s="37"/>
      <c r="AO192" s="37"/>
      <c r="AP192" s="37"/>
      <c r="AQ192" s="37"/>
      <c r="AR192" s="37"/>
      <c r="AS192" s="37"/>
      <c r="AT192" s="37"/>
      <c r="AU192" s="37"/>
      <c r="AV192" s="37"/>
      <c r="AW192" s="37"/>
      <c r="AX192" s="37"/>
      <c r="AY192" s="37"/>
      <c r="AZ192" s="37"/>
      <c r="BA192" s="37"/>
      <c r="BB192" s="37"/>
      <c r="BC192" s="37"/>
      <c r="BD192" s="37"/>
      <c r="BE192" s="37"/>
      <c r="BF192" s="37"/>
      <c r="BG192" s="37"/>
      <c r="BH192" s="37"/>
      <c r="BI192" s="37"/>
    </row>
    <row r="193" spans="3:61">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c r="AE193" s="37"/>
      <c r="AF193" s="37"/>
      <c r="AG193" s="37"/>
      <c r="AH193" s="37"/>
      <c r="AI193" s="37"/>
      <c r="AJ193" s="37"/>
      <c r="AK193" s="37"/>
      <c r="AL193" s="37"/>
      <c r="AM193" s="37"/>
      <c r="AN193" s="37"/>
      <c r="AO193" s="37"/>
      <c r="AP193" s="37"/>
      <c r="AQ193" s="37"/>
      <c r="AR193" s="37"/>
      <c r="AS193" s="37"/>
      <c r="AT193" s="37"/>
      <c r="AU193" s="37"/>
      <c r="AV193" s="37"/>
      <c r="AW193" s="37"/>
      <c r="AX193" s="37"/>
      <c r="AY193" s="37"/>
      <c r="AZ193" s="37"/>
      <c r="BA193" s="37"/>
      <c r="BB193" s="37"/>
      <c r="BC193" s="37"/>
      <c r="BD193" s="37"/>
      <c r="BE193" s="37"/>
      <c r="BF193" s="37"/>
      <c r="BG193" s="37"/>
      <c r="BH193" s="37"/>
      <c r="BI193" s="37"/>
    </row>
    <row r="194" spans="3:61">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c r="AF194" s="37"/>
      <c r="AG194" s="37"/>
      <c r="AH194" s="37"/>
      <c r="AI194" s="37"/>
      <c r="AJ194" s="37"/>
      <c r="AK194" s="37"/>
      <c r="AL194" s="37"/>
      <c r="AM194" s="37"/>
      <c r="AN194" s="37"/>
      <c r="AO194" s="37"/>
      <c r="AP194" s="37"/>
      <c r="AQ194" s="37"/>
      <c r="AR194" s="37"/>
      <c r="AS194" s="37"/>
      <c r="AT194" s="37"/>
      <c r="AU194" s="37"/>
      <c r="AV194" s="37"/>
      <c r="AW194" s="37"/>
      <c r="AX194" s="37"/>
      <c r="AY194" s="37"/>
      <c r="AZ194" s="37"/>
      <c r="BA194" s="37"/>
      <c r="BB194" s="37"/>
      <c r="BC194" s="37"/>
      <c r="BD194" s="37"/>
      <c r="BE194" s="37"/>
      <c r="BF194" s="37"/>
      <c r="BG194" s="37"/>
      <c r="BH194" s="37"/>
      <c r="BI194" s="37"/>
    </row>
    <row r="195" spans="3:61">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c r="AF195" s="37"/>
      <c r="AG195" s="37"/>
      <c r="AH195" s="37"/>
      <c r="AI195" s="37"/>
      <c r="AJ195" s="37"/>
      <c r="AK195" s="37"/>
      <c r="AL195" s="37"/>
      <c r="AM195" s="37"/>
      <c r="AN195" s="37"/>
      <c r="AO195" s="37"/>
      <c r="AP195" s="37"/>
      <c r="AQ195" s="37"/>
      <c r="AR195" s="37"/>
      <c r="AS195" s="37"/>
      <c r="AT195" s="37"/>
      <c r="AU195" s="37"/>
      <c r="AV195" s="37"/>
      <c r="AW195" s="37"/>
      <c r="AX195" s="37"/>
      <c r="AY195" s="37"/>
      <c r="AZ195" s="37"/>
      <c r="BA195" s="37"/>
      <c r="BB195" s="37"/>
      <c r="BC195" s="37"/>
      <c r="BD195" s="37"/>
      <c r="BE195" s="37"/>
      <c r="BF195" s="37"/>
      <c r="BG195" s="37"/>
      <c r="BH195" s="37"/>
      <c r="BI195" s="37"/>
    </row>
    <row r="196" spans="3:61">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c r="AF196" s="37"/>
      <c r="AG196" s="37"/>
      <c r="AH196" s="37"/>
      <c r="AI196" s="37"/>
      <c r="AJ196" s="37"/>
      <c r="AK196" s="37"/>
      <c r="AL196" s="37"/>
      <c r="AM196" s="37"/>
      <c r="AN196" s="37"/>
      <c r="AO196" s="37"/>
      <c r="AP196" s="37"/>
      <c r="AQ196" s="37"/>
      <c r="AR196" s="37"/>
      <c r="AS196" s="37"/>
      <c r="AT196" s="37"/>
      <c r="AU196" s="37"/>
      <c r="AV196" s="37"/>
      <c r="AW196" s="37"/>
      <c r="AX196" s="37"/>
      <c r="AY196" s="37"/>
      <c r="AZ196" s="37"/>
      <c r="BA196" s="37"/>
      <c r="BB196" s="37"/>
      <c r="BC196" s="37"/>
      <c r="BD196" s="37"/>
      <c r="BE196" s="37"/>
      <c r="BF196" s="37"/>
      <c r="BG196" s="37"/>
      <c r="BH196" s="37"/>
      <c r="BI196" s="37"/>
    </row>
    <row r="197" spans="3:61">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c r="AF197" s="37"/>
      <c r="AG197" s="37"/>
      <c r="AH197" s="37"/>
      <c r="AI197" s="37"/>
      <c r="AJ197" s="37"/>
      <c r="AK197" s="37"/>
      <c r="AL197" s="37"/>
      <c r="AM197" s="37"/>
      <c r="AN197" s="37"/>
      <c r="AO197" s="37"/>
      <c r="AP197" s="37"/>
      <c r="AQ197" s="37"/>
      <c r="AR197" s="37"/>
      <c r="AS197" s="37"/>
      <c r="AT197" s="37"/>
      <c r="AU197" s="37"/>
      <c r="AV197" s="37"/>
      <c r="AW197" s="37"/>
      <c r="AX197" s="37"/>
      <c r="AY197" s="37"/>
      <c r="AZ197" s="37"/>
      <c r="BA197" s="37"/>
      <c r="BB197" s="37"/>
      <c r="BC197" s="37"/>
      <c r="BD197" s="37"/>
      <c r="BE197" s="37"/>
      <c r="BF197" s="37"/>
      <c r="BG197" s="37"/>
      <c r="BH197" s="37"/>
      <c r="BI197" s="37"/>
    </row>
    <row r="198" spans="3:61">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c r="AF198" s="37"/>
      <c r="AG198" s="37"/>
      <c r="AH198" s="37"/>
      <c r="AI198" s="37"/>
      <c r="AJ198" s="37"/>
      <c r="AK198" s="37"/>
      <c r="AL198" s="37"/>
      <c r="AM198" s="37"/>
      <c r="AN198" s="37"/>
      <c r="AO198" s="37"/>
      <c r="AP198" s="37"/>
      <c r="AQ198" s="37"/>
      <c r="AR198" s="37"/>
      <c r="AS198" s="37"/>
      <c r="AT198" s="37"/>
      <c r="AU198" s="37"/>
      <c r="AV198" s="37"/>
      <c r="AW198" s="37"/>
      <c r="AX198" s="37"/>
      <c r="AY198" s="37"/>
      <c r="AZ198" s="37"/>
      <c r="BA198" s="37"/>
      <c r="BB198" s="37"/>
      <c r="BC198" s="37"/>
      <c r="BD198" s="37"/>
      <c r="BE198" s="37"/>
      <c r="BF198" s="37"/>
      <c r="BG198" s="37"/>
      <c r="BH198" s="37"/>
      <c r="BI198" s="37"/>
    </row>
    <row r="199" spans="3:61">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c r="AF199" s="37"/>
      <c r="AG199" s="37"/>
      <c r="AH199" s="37"/>
      <c r="AI199" s="37"/>
      <c r="AJ199" s="37"/>
      <c r="AK199" s="37"/>
      <c r="AL199" s="37"/>
      <c r="AM199" s="37"/>
      <c r="AN199" s="37"/>
      <c r="AO199" s="37"/>
      <c r="AP199" s="37"/>
      <c r="AQ199" s="37"/>
      <c r="AR199" s="37"/>
      <c r="AS199" s="37"/>
      <c r="AT199" s="37"/>
      <c r="AU199" s="37"/>
      <c r="AV199" s="37"/>
      <c r="AW199" s="37"/>
      <c r="AX199" s="37"/>
      <c r="AY199" s="37"/>
      <c r="AZ199" s="37"/>
      <c r="BA199" s="37"/>
      <c r="BB199" s="37"/>
      <c r="BC199" s="37"/>
      <c r="BD199" s="37"/>
      <c r="BE199" s="37"/>
      <c r="BF199" s="37"/>
      <c r="BG199" s="37"/>
      <c r="BH199" s="37"/>
      <c r="BI199" s="37"/>
    </row>
    <row r="200" spans="3:61">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c r="AF200" s="37"/>
      <c r="AG200" s="37"/>
      <c r="AH200" s="37"/>
      <c r="AI200" s="37"/>
      <c r="AJ200" s="37"/>
      <c r="AK200" s="37"/>
      <c r="AL200" s="37"/>
      <c r="AM200" s="37"/>
      <c r="AN200" s="37"/>
      <c r="AO200" s="37"/>
      <c r="AP200" s="37"/>
      <c r="AQ200" s="37"/>
      <c r="AR200" s="37"/>
      <c r="AS200" s="37"/>
      <c r="AT200" s="37"/>
      <c r="AU200" s="37"/>
      <c r="AV200" s="37"/>
      <c r="AW200" s="37"/>
      <c r="AX200" s="37"/>
      <c r="AY200" s="37"/>
      <c r="AZ200" s="37"/>
      <c r="BA200" s="37"/>
      <c r="BB200" s="37"/>
      <c r="BC200" s="37"/>
      <c r="BD200" s="37"/>
      <c r="BE200" s="37"/>
      <c r="BF200" s="37"/>
      <c r="BG200" s="37"/>
      <c r="BH200" s="37"/>
      <c r="BI200" s="37"/>
    </row>
    <row r="201" spans="3:61">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c r="AF201" s="37"/>
      <c r="AG201" s="37"/>
      <c r="AH201" s="37"/>
      <c r="AI201" s="37"/>
      <c r="AJ201" s="37"/>
      <c r="AK201" s="37"/>
      <c r="AL201" s="37"/>
      <c r="AM201" s="37"/>
      <c r="AN201" s="37"/>
      <c r="AO201" s="37"/>
      <c r="AP201" s="37"/>
      <c r="AQ201" s="37"/>
      <c r="AR201" s="37"/>
      <c r="AS201" s="37"/>
      <c r="AT201" s="37"/>
      <c r="AU201" s="37"/>
      <c r="AV201" s="37"/>
      <c r="AW201" s="37"/>
      <c r="AX201" s="37"/>
      <c r="AY201" s="37"/>
      <c r="AZ201" s="37"/>
      <c r="BA201" s="37"/>
      <c r="BB201" s="37"/>
      <c r="BC201" s="37"/>
      <c r="BD201" s="37"/>
      <c r="BE201" s="37"/>
      <c r="BF201" s="37"/>
      <c r="BG201" s="37"/>
      <c r="BH201" s="37"/>
      <c r="BI201" s="37"/>
    </row>
    <row r="202" spans="3:61">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c r="AF202" s="37"/>
      <c r="AG202" s="37"/>
      <c r="AH202" s="37"/>
      <c r="AI202" s="37"/>
      <c r="AJ202" s="37"/>
      <c r="AK202" s="37"/>
      <c r="AL202" s="37"/>
      <c r="AM202" s="37"/>
      <c r="AN202" s="37"/>
      <c r="AO202" s="37"/>
      <c r="AP202" s="37"/>
      <c r="AQ202" s="37"/>
      <c r="AR202" s="37"/>
      <c r="AS202" s="37"/>
      <c r="AT202" s="37"/>
      <c r="AU202" s="37"/>
      <c r="AV202" s="37"/>
      <c r="AW202" s="37"/>
      <c r="AX202" s="37"/>
      <c r="AY202" s="37"/>
      <c r="AZ202" s="37"/>
      <c r="BA202" s="37"/>
      <c r="BB202" s="37"/>
      <c r="BC202" s="37"/>
      <c r="BD202" s="37"/>
      <c r="BE202" s="37"/>
      <c r="BF202" s="37"/>
      <c r="BG202" s="37"/>
      <c r="BH202" s="37"/>
      <c r="BI202" s="37"/>
    </row>
    <row r="203" spans="3:61">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c r="AF203" s="37"/>
      <c r="AG203" s="37"/>
      <c r="AH203" s="37"/>
      <c r="AI203" s="37"/>
      <c r="AJ203" s="37"/>
      <c r="AK203" s="37"/>
      <c r="AL203" s="37"/>
      <c r="AM203" s="37"/>
      <c r="AN203" s="37"/>
      <c r="AO203" s="37"/>
      <c r="AP203" s="37"/>
      <c r="AQ203" s="37"/>
      <c r="AR203" s="37"/>
      <c r="AS203" s="37"/>
      <c r="AT203" s="37"/>
      <c r="AU203" s="37"/>
      <c r="AV203" s="37"/>
      <c r="AW203" s="37"/>
      <c r="AX203" s="37"/>
      <c r="AY203" s="37"/>
      <c r="AZ203" s="37"/>
      <c r="BA203" s="37"/>
      <c r="BB203" s="37"/>
      <c r="BC203" s="37"/>
      <c r="BD203" s="37"/>
      <c r="BE203" s="37"/>
      <c r="BF203" s="37"/>
      <c r="BG203" s="37"/>
      <c r="BH203" s="37"/>
      <c r="BI203" s="37"/>
    </row>
    <row r="204" spans="3:61">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c r="AE204" s="37"/>
      <c r="AF204" s="37"/>
      <c r="AG204" s="37"/>
      <c r="AH204" s="37"/>
      <c r="AI204" s="37"/>
      <c r="AJ204" s="37"/>
      <c r="AK204" s="37"/>
      <c r="AL204" s="37"/>
      <c r="AM204" s="37"/>
      <c r="AN204" s="37"/>
      <c r="AO204" s="37"/>
      <c r="AP204" s="37"/>
      <c r="AQ204" s="37"/>
      <c r="AR204" s="37"/>
      <c r="AS204" s="37"/>
      <c r="AT204" s="37"/>
      <c r="AU204" s="37"/>
      <c r="AV204" s="37"/>
      <c r="AW204" s="37"/>
      <c r="AX204" s="37"/>
      <c r="AY204" s="37"/>
      <c r="AZ204" s="37"/>
      <c r="BA204" s="37"/>
      <c r="BB204" s="37"/>
      <c r="BC204" s="37"/>
      <c r="BD204" s="37"/>
      <c r="BE204" s="37"/>
      <c r="BF204" s="37"/>
      <c r="BG204" s="37"/>
      <c r="BH204" s="37"/>
      <c r="BI204" s="37"/>
    </row>
    <row r="205" spans="3:61">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c r="AF205" s="37"/>
      <c r="AG205" s="37"/>
      <c r="AH205" s="37"/>
      <c r="AI205" s="37"/>
      <c r="AJ205" s="37"/>
      <c r="AK205" s="37"/>
      <c r="AL205" s="37"/>
      <c r="AM205" s="37"/>
      <c r="AN205" s="37"/>
      <c r="AO205" s="37"/>
      <c r="AP205" s="37"/>
      <c r="AQ205" s="37"/>
      <c r="AR205" s="37"/>
      <c r="AS205" s="37"/>
      <c r="AT205" s="37"/>
      <c r="AU205" s="37"/>
      <c r="AV205" s="37"/>
      <c r="AW205" s="37"/>
      <c r="AX205" s="37"/>
      <c r="AY205" s="37"/>
      <c r="AZ205" s="37"/>
      <c r="BA205" s="37"/>
      <c r="BB205" s="37"/>
      <c r="BC205" s="37"/>
      <c r="BD205" s="37"/>
      <c r="BE205" s="37"/>
      <c r="BF205" s="37"/>
      <c r="BG205" s="37"/>
      <c r="BH205" s="37"/>
      <c r="BI205" s="37"/>
    </row>
    <row r="206" spans="3:61">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c r="AE206" s="37"/>
      <c r="AF206" s="37"/>
      <c r="AG206" s="37"/>
      <c r="AH206" s="37"/>
      <c r="AI206" s="37"/>
      <c r="AJ206" s="37"/>
      <c r="AK206" s="37"/>
      <c r="AL206" s="37"/>
      <c r="AM206" s="37"/>
      <c r="AN206" s="37"/>
      <c r="AO206" s="37"/>
      <c r="AP206" s="37"/>
      <c r="AQ206" s="37"/>
      <c r="AR206" s="37"/>
      <c r="AS206" s="37"/>
      <c r="AT206" s="37"/>
      <c r="AU206" s="37"/>
      <c r="AV206" s="37"/>
      <c r="AW206" s="37"/>
      <c r="AX206" s="37"/>
      <c r="AY206" s="37"/>
      <c r="AZ206" s="37"/>
      <c r="BA206" s="37"/>
      <c r="BB206" s="37"/>
      <c r="BC206" s="37"/>
      <c r="BD206" s="37"/>
      <c r="BE206" s="37"/>
      <c r="BF206" s="37"/>
      <c r="BG206" s="37"/>
      <c r="BH206" s="37"/>
      <c r="BI206" s="37"/>
    </row>
    <row r="207" spans="3:61">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c r="AF207" s="37"/>
      <c r="AG207" s="37"/>
      <c r="AH207" s="37"/>
      <c r="AI207" s="37"/>
      <c r="AJ207" s="37"/>
      <c r="AK207" s="37"/>
      <c r="AL207" s="37"/>
      <c r="AM207" s="37"/>
      <c r="AN207" s="37"/>
      <c r="AO207" s="37"/>
      <c r="AP207" s="37"/>
      <c r="AQ207" s="37"/>
      <c r="AR207" s="37"/>
      <c r="AS207" s="37"/>
      <c r="AT207" s="37"/>
      <c r="AU207" s="37"/>
      <c r="AV207" s="37"/>
      <c r="AW207" s="37"/>
      <c r="AX207" s="37"/>
      <c r="AY207" s="37"/>
      <c r="AZ207" s="37"/>
      <c r="BA207" s="37"/>
      <c r="BB207" s="37"/>
      <c r="BC207" s="37"/>
      <c r="BD207" s="37"/>
      <c r="BE207" s="37"/>
      <c r="BF207" s="37"/>
      <c r="BG207" s="37"/>
      <c r="BH207" s="37"/>
      <c r="BI207" s="37"/>
    </row>
    <row r="208" spans="3:61">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c r="AF208" s="37"/>
      <c r="AG208" s="37"/>
      <c r="AH208" s="37"/>
      <c r="AI208" s="37"/>
      <c r="AJ208" s="37"/>
      <c r="AK208" s="37"/>
      <c r="AL208" s="37"/>
      <c r="AM208" s="37"/>
      <c r="AN208" s="37"/>
      <c r="AO208" s="37"/>
      <c r="AP208" s="37"/>
      <c r="AQ208" s="37"/>
      <c r="AR208" s="37"/>
      <c r="AS208" s="37"/>
      <c r="AT208" s="37"/>
      <c r="AU208" s="37"/>
      <c r="AV208" s="37"/>
      <c r="AW208" s="37"/>
      <c r="AX208" s="37"/>
      <c r="AY208" s="37"/>
      <c r="AZ208" s="37"/>
      <c r="BA208" s="37"/>
      <c r="BB208" s="37"/>
      <c r="BC208" s="37"/>
      <c r="BD208" s="37"/>
      <c r="BE208" s="37"/>
      <c r="BF208" s="37"/>
      <c r="BG208" s="37"/>
      <c r="BH208" s="37"/>
      <c r="BI208" s="37"/>
    </row>
    <row r="209" spans="3:61">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c r="AF209" s="37"/>
      <c r="AG209" s="37"/>
      <c r="AH209" s="37"/>
      <c r="AI209" s="37"/>
      <c r="AJ209" s="37"/>
      <c r="AK209" s="37"/>
      <c r="AL209" s="37"/>
      <c r="AM209" s="37"/>
      <c r="AN209" s="37"/>
      <c r="AO209" s="37"/>
      <c r="AP209" s="37"/>
      <c r="AQ209" s="37"/>
      <c r="AR209" s="37"/>
      <c r="AS209" s="37"/>
      <c r="AT209" s="37"/>
      <c r="AU209" s="37"/>
      <c r="AV209" s="37"/>
      <c r="AW209" s="37"/>
      <c r="AX209" s="37"/>
      <c r="AY209" s="37"/>
      <c r="AZ209" s="37"/>
      <c r="BA209" s="37"/>
      <c r="BB209" s="37"/>
      <c r="BC209" s="37"/>
      <c r="BD209" s="37"/>
      <c r="BE209" s="37"/>
      <c r="BF209" s="37"/>
      <c r="BG209" s="37"/>
      <c r="BH209" s="37"/>
      <c r="BI209" s="37"/>
    </row>
    <row r="210" spans="3:61">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c r="AF210" s="37"/>
      <c r="AG210" s="37"/>
      <c r="AH210" s="37"/>
      <c r="AI210" s="37"/>
      <c r="AJ210" s="37"/>
      <c r="AK210" s="37"/>
      <c r="AL210" s="37"/>
      <c r="AM210" s="37"/>
      <c r="AN210" s="37"/>
      <c r="AO210" s="37"/>
      <c r="AP210" s="37"/>
      <c r="AQ210" s="37"/>
      <c r="AR210" s="37"/>
      <c r="AS210" s="37"/>
      <c r="AT210" s="37"/>
      <c r="AU210" s="37"/>
      <c r="AV210" s="37"/>
      <c r="AW210" s="37"/>
      <c r="AX210" s="37"/>
      <c r="AY210" s="37"/>
      <c r="AZ210" s="37"/>
      <c r="BA210" s="37"/>
      <c r="BB210" s="37"/>
      <c r="BC210" s="37"/>
      <c r="BD210" s="37"/>
      <c r="BE210" s="37"/>
      <c r="BF210" s="37"/>
      <c r="BG210" s="37"/>
      <c r="BH210" s="37"/>
      <c r="BI210" s="37"/>
    </row>
    <row r="211" spans="3:61">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c r="AF211" s="37"/>
      <c r="AG211" s="37"/>
      <c r="AH211" s="37"/>
      <c r="AI211" s="37"/>
      <c r="AJ211" s="37"/>
      <c r="AK211" s="37"/>
      <c r="AL211" s="37"/>
      <c r="AM211" s="37"/>
      <c r="AN211" s="37"/>
      <c r="AO211" s="37"/>
      <c r="AP211" s="37"/>
      <c r="AQ211" s="37"/>
      <c r="AR211" s="37"/>
      <c r="AS211" s="37"/>
      <c r="AT211" s="37"/>
      <c r="AU211" s="37"/>
      <c r="AV211" s="37"/>
      <c r="AW211" s="37"/>
      <c r="AX211" s="37"/>
      <c r="AY211" s="37"/>
      <c r="AZ211" s="37"/>
      <c r="BA211" s="37"/>
      <c r="BB211" s="37"/>
      <c r="BC211" s="37"/>
      <c r="BD211" s="37"/>
      <c r="BE211" s="37"/>
      <c r="BF211" s="37"/>
      <c r="BG211" s="37"/>
      <c r="BH211" s="37"/>
      <c r="BI211" s="37"/>
    </row>
    <row r="212" spans="3:61">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c r="AF212" s="37"/>
      <c r="AG212" s="37"/>
      <c r="AH212" s="37"/>
      <c r="AI212" s="37"/>
      <c r="AJ212" s="37"/>
      <c r="AK212" s="37"/>
      <c r="AL212" s="37"/>
      <c r="AM212" s="37"/>
      <c r="AN212" s="37"/>
      <c r="AO212" s="37"/>
      <c r="AP212" s="37"/>
      <c r="AQ212" s="37"/>
      <c r="AR212" s="37"/>
      <c r="AS212" s="37"/>
      <c r="AT212" s="37"/>
      <c r="AU212" s="37"/>
      <c r="AV212" s="37"/>
      <c r="AW212" s="37"/>
      <c r="AX212" s="37"/>
      <c r="AY212" s="37"/>
      <c r="AZ212" s="37"/>
      <c r="BA212" s="37"/>
      <c r="BB212" s="37"/>
      <c r="BC212" s="37"/>
      <c r="BD212" s="37"/>
      <c r="BE212" s="37"/>
      <c r="BF212" s="37"/>
      <c r="BG212" s="37"/>
      <c r="BH212" s="37"/>
      <c r="BI212" s="37"/>
    </row>
    <row r="213" spans="3:61">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c r="AF213" s="37"/>
      <c r="AG213" s="37"/>
      <c r="AH213" s="37"/>
      <c r="AI213" s="37"/>
      <c r="AJ213" s="37"/>
      <c r="AK213" s="37"/>
      <c r="AL213" s="37"/>
      <c r="AM213" s="37"/>
      <c r="AN213" s="37"/>
      <c r="AO213" s="37"/>
      <c r="AP213" s="37"/>
      <c r="AQ213" s="37"/>
      <c r="AR213" s="37"/>
      <c r="AS213" s="37"/>
      <c r="AT213" s="37"/>
      <c r="AU213" s="37"/>
      <c r="AV213" s="37"/>
      <c r="AW213" s="37"/>
      <c r="AX213" s="37"/>
      <c r="AY213" s="37"/>
      <c r="AZ213" s="37"/>
      <c r="BA213" s="37"/>
      <c r="BB213" s="37"/>
      <c r="BC213" s="37"/>
      <c r="BD213" s="37"/>
      <c r="BE213" s="37"/>
      <c r="BF213" s="37"/>
      <c r="BG213" s="37"/>
      <c r="BH213" s="37"/>
      <c r="BI213" s="37"/>
    </row>
    <row r="214" spans="3:61">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c r="AE214" s="37"/>
      <c r="AF214" s="37"/>
      <c r="AG214" s="37"/>
      <c r="AH214" s="37"/>
      <c r="AI214" s="37"/>
      <c r="AJ214" s="37"/>
      <c r="AK214" s="37"/>
      <c r="AL214" s="37"/>
      <c r="AM214" s="37"/>
      <c r="AN214" s="37"/>
      <c r="AO214" s="37"/>
      <c r="AP214" s="37"/>
      <c r="AQ214" s="37"/>
      <c r="AR214" s="37"/>
      <c r="AS214" s="37"/>
      <c r="AT214" s="37"/>
      <c r="AU214" s="37"/>
      <c r="AV214" s="37"/>
      <c r="AW214" s="37"/>
      <c r="AX214" s="37"/>
      <c r="AY214" s="37"/>
      <c r="AZ214" s="37"/>
      <c r="BA214" s="37"/>
      <c r="BB214" s="37"/>
      <c r="BC214" s="37"/>
      <c r="BD214" s="37"/>
      <c r="BE214" s="37"/>
      <c r="BF214" s="37"/>
      <c r="BG214" s="37"/>
      <c r="BH214" s="37"/>
      <c r="BI214" s="37"/>
    </row>
    <row r="215" spans="3:61">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c r="AF215" s="37"/>
      <c r="AG215" s="37"/>
      <c r="AH215" s="37"/>
      <c r="AI215" s="37"/>
      <c r="AJ215" s="37"/>
      <c r="AK215" s="37"/>
      <c r="AL215" s="37"/>
      <c r="AM215" s="37"/>
      <c r="AN215" s="37"/>
      <c r="AO215" s="37"/>
      <c r="AP215" s="37"/>
      <c r="AQ215" s="37"/>
      <c r="AR215" s="37"/>
      <c r="AS215" s="37"/>
      <c r="AT215" s="37"/>
      <c r="AU215" s="37"/>
      <c r="AV215" s="37"/>
      <c r="AW215" s="37"/>
      <c r="AX215" s="37"/>
      <c r="AY215" s="37"/>
      <c r="AZ215" s="37"/>
      <c r="BA215" s="37"/>
      <c r="BB215" s="37"/>
      <c r="BC215" s="37"/>
      <c r="BD215" s="37"/>
      <c r="BE215" s="37"/>
      <c r="BF215" s="37"/>
      <c r="BG215" s="37"/>
      <c r="BH215" s="37"/>
      <c r="BI215" s="37"/>
    </row>
    <row r="216" spans="3:61">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c r="AF216" s="37"/>
      <c r="AG216" s="37"/>
      <c r="AH216" s="37"/>
      <c r="AI216" s="37"/>
      <c r="AJ216" s="37"/>
      <c r="AK216" s="37"/>
      <c r="AL216" s="37"/>
      <c r="AM216" s="37"/>
      <c r="AN216" s="37"/>
      <c r="AO216" s="37"/>
      <c r="AP216" s="37"/>
      <c r="AQ216" s="37"/>
      <c r="AR216" s="37"/>
      <c r="AS216" s="37"/>
      <c r="AT216" s="37"/>
      <c r="AU216" s="37"/>
      <c r="AV216" s="37"/>
      <c r="AW216" s="37"/>
      <c r="AX216" s="37"/>
      <c r="AY216" s="37"/>
      <c r="AZ216" s="37"/>
      <c r="BA216" s="37"/>
      <c r="BB216" s="37"/>
      <c r="BC216" s="37"/>
      <c r="BD216" s="37"/>
      <c r="BE216" s="37"/>
      <c r="BF216" s="37"/>
      <c r="BG216" s="37"/>
      <c r="BH216" s="37"/>
      <c r="BI216" s="37"/>
    </row>
    <row r="217" spans="3:61">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c r="AE217" s="37"/>
      <c r="AF217" s="37"/>
      <c r="AG217" s="37"/>
      <c r="AH217" s="37"/>
      <c r="AI217" s="37"/>
      <c r="AJ217" s="37"/>
      <c r="AK217" s="37"/>
      <c r="AL217" s="37"/>
      <c r="AM217" s="37"/>
      <c r="AN217" s="37"/>
      <c r="AO217" s="37"/>
      <c r="AP217" s="37"/>
      <c r="AQ217" s="37"/>
      <c r="AR217" s="37"/>
      <c r="AS217" s="37"/>
      <c r="AT217" s="37"/>
      <c r="AU217" s="37"/>
      <c r="AV217" s="37"/>
      <c r="AW217" s="37"/>
      <c r="AX217" s="37"/>
      <c r="AY217" s="37"/>
      <c r="AZ217" s="37"/>
      <c r="BA217" s="37"/>
      <c r="BB217" s="37"/>
      <c r="BC217" s="37"/>
      <c r="BD217" s="37"/>
      <c r="BE217" s="37"/>
      <c r="BF217" s="37"/>
      <c r="BG217" s="37"/>
      <c r="BH217" s="37"/>
      <c r="BI217" s="37"/>
    </row>
    <row r="218" spans="3:61">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c r="AE218" s="37"/>
      <c r="AF218" s="37"/>
      <c r="AG218" s="37"/>
      <c r="AH218" s="37"/>
      <c r="AI218" s="37"/>
      <c r="AJ218" s="37"/>
      <c r="AK218" s="37"/>
      <c r="AL218" s="37"/>
      <c r="AM218" s="37"/>
      <c r="AN218" s="37"/>
      <c r="AO218" s="37"/>
      <c r="AP218" s="37"/>
      <c r="AQ218" s="37"/>
      <c r="AR218" s="37"/>
      <c r="AS218" s="37"/>
      <c r="AT218" s="37"/>
      <c r="AU218" s="37"/>
      <c r="AV218" s="37"/>
      <c r="AW218" s="37"/>
      <c r="AX218" s="37"/>
      <c r="AY218" s="37"/>
      <c r="AZ218" s="37"/>
      <c r="BA218" s="37"/>
      <c r="BB218" s="37"/>
      <c r="BC218" s="37"/>
      <c r="BD218" s="37"/>
      <c r="BE218" s="37"/>
      <c r="BF218" s="37"/>
      <c r="BG218" s="37"/>
      <c r="BH218" s="37"/>
      <c r="BI218" s="37"/>
    </row>
    <row r="219" spans="3:61">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c r="AF219" s="37"/>
      <c r="AG219" s="37"/>
      <c r="AH219" s="37"/>
      <c r="AI219" s="37"/>
      <c r="AJ219" s="37"/>
      <c r="AK219" s="37"/>
      <c r="AL219" s="37"/>
      <c r="AM219" s="37"/>
      <c r="AN219" s="37"/>
      <c r="AO219" s="37"/>
      <c r="AP219" s="37"/>
      <c r="AQ219" s="37"/>
      <c r="AR219" s="37"/>
      <c r="AS219" s="37"/>
      <c r="AT219" s="37"/>
      <c r="AU219" s="37"/>
      <c r="AV219" s="37"/>
      <c r="AW219" s="37"/>
      <c r="AX219" s="37"/>
      <c r="AY219" s="37"/>
      <c r="AZ219" s="37"/>
      <c r="BA219" s="37"/>
      <c r="BB219" s="37"/>
      <c r="BC219" s="37"/>
      <c r="BD219" s="37"/>
      <c r="BE219" s="37"/>
      <c r="BF219" s="37"/>
      <c r="BG219" s="37"/>
      <c r="BH219" s="37"/>
      <c r="BI219" s="37"/>
    </row>
    <row r="220" spans="3:61">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c r="AF220" s="37"/>
      <c r="AG220" s="37"/>
      <c r="AH220" s="37"/>
      <c r="AI220" s="37"/>
      <c r="AJ220" s="37"/>
      <c r="AK220" s="37"/>
      <c r="AL220" s="37"/>
      <c r="AM220" s="37"/>
      <c r="AN220" s="37"/>
      <c r="AO220" s="37"/>
      <c r="AP220" s="37"/>
      <c r="AQ220" s="37"/>
      <c r="AR220" s="37"/>
      <c r="AS220" s="37"/>
      <c r="AT220" s="37"/>
      <c r="AU220" s="37"/>
      <c r="AV220" s="37"/>
      <c r="AW220" s="37"/>
      <c r="AX220" s="37"/>
      <c r="AY220" s="37"/>
      <c r="AZ220" s="37"/>
      <c r="BA220" s="37"/>
      <c r="BB220" s="37"/>
      <c r="BC220" s="37"/>
      <c r="BD220" s="37"/>
      <c r="BE220" s="37"/>
      <c r="BF220" s="37"/>
      <c r="BG220" s="37"/>
      <c r="BH220" s="37"/>
      <c r="BI220" s="37"/>
    </row>
    <row r="221" spans="3:61">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c r="AF221" s="37"/>
      <c r="AG221" s="37"/>
      <c r="AH221" s="37"/>
      <c r="AI221" s="37"/>
      <c r="AJ221" s="37"/>
      <c r="AK221" s="37"/>
      <c r="AL221" s="37"/>
      <c r="AM221" s="37"/>
      <c r="AN221" s="37"/>
      <c r="AO221" s="37"/>
      <c r="AP221" s="37"/>
      <c r="AQ221" s="37"/>
      <c r="AR221" s="37"/>
      <c r="AS221" s="37"/>
      <c r="AT221" s="37"/>
      <c r="AU221" s="37"/>
      <c r="AV221" s="37"/>
      <c r="AW221" s="37"/>
      <c r="AX221" s="37"/>
      <c r="AY221" s="37"/>
      <c r="AZ221" s="37"/>
      <c r="BA221" s="37"/>
      <c r="BB221" s="37"/>
      <c r="BC221" s="37"/>
      <c r="BD221" s="37"/>
      <c r="BE221" s="37"/>
      <c r="BF221" s="37"/>
      <c r="BG221" s="37"/>
      <c r="BH221" s="37"/>
      <c r="BI221" s="37"/>
    </row>
    <row r="222" spans="3:61">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c r="AF222" s="37"/>
      <c r="AG222" s="37"/>
      <c r="AH222" s="37"/>
      <c r="AI222" s="37"/>
      <c r="AJ222" s="37"/>
      <c r="AK222" s="37"/>
      <c r="AL222" s="37"/>
      <c r="AM222" s="37"/>
      <c r="AN222" s="37"/>
      <c r="AO222" s="37"/>
      <c r="AP222" s="37"/>
      <c r="AQ222" s="37"/>
      <c r="AR222" s="37"/>
      <c r="AS222" s="37"/>
      <c r="AT222" s="37"/>
      <c r="AU222" s="37"/>
      <c r="AV222" s="37"/>
      <c r="AW222" s="37"/>
      <c r="AX222" s="37"/>
      <c r="AY222" s="37"/>
      <c r="AZ222" s="37"/>
      <c r="BA222" s="37"/>
      <c r="BB222" s="37"/>
      <c r="BC222" s="37"/>
      <c r="BD222" s="37"/>
      <c r="BE222" s="37"/>
      <c r="BF222" s="37"/>
      <c r="BG222" s="37"/>
      <c r="BH222" s="37"/>
      <c r="BI222" s="37"/>
    </row>
    <row r="223" spans="3:61">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c r="AF223" s="37"/>
      <c r="AG223" s="37"/>
      <c r="AH223" s="37"/>
      <c r="AI223" s="37"/>
      <c r="AJ223" s="37"/>
      <c r="AK223" s="37"/>
      <c r="AL223" s="37"/>
      <c r="AM223" s="37"/>
      <c r="AN223" s="37"/>
      <c r="AO223" s="37"/>
      <c r="AP223" s="37"/>
      <c r="AQ223" s="37"/>
      <c r="AR223" s="37"/>
      <c r="AS223" s="37"/>
      <c r="AT223" s="37"/>
      <c r="AU223" s="37"/>
      <c r="AV223" s="37"/>
      <c r="AW223" s="37"/>
      <c r="AX223" s="37"/>
      <c r="AY223" s="37"/>
      <c r="AZ223" s="37"/>
      <c r="BA223" s="37"/>
      <c r="BB223" s="37"/>
      <c r="BC223" s="37"/>
      <c r="BD223" s="37"/>
      <c r="BE223" s="37"/>
      <c r="BF223" s="37"/>
      <c r="BG223" s="37"/>
      <c r="BH223" s="37"/>
      <c r="BI223" s="37"/>
    </row>
    <row r="224" spans="3:61">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c r="AF224" s="37"/>
      <c r="AG224" s="37"/>
      <c r="AH224" s="37"/>
      <c r="AI224" s="37"/>
      <c r="AJ224" s="37"/>
      <c r="AK224" s="37"/>
      <c r="AL224" s="37"/>
      <c r="AM224" s="37"/>
      <c r="AN224" s="37"/>
      <c r="AO224" s="37"/>
      <c r="AP224" s="37"/>
      <c r="AQ224" s="37"/>
      <c r="AR224" s="37"/>
      <c r="AS224" s="37"/>
      <c r="AT224" s="37"/>
      <c r="AU224" s="37"/>
      <c r="AV224" s="37"/>
      <c r="AW224" s="37"/>
      <c r="AX224" s="37"/>
      <c r="AY224" s="37"/>
      <c r="AZ224" s="37"/>
      <c r="BA224" s="37"/>
      <c r="BB224" s="37"/>
      <c r="BC224" s="37"/>
      <c r="BD224" s="37"/>
      <c r="BE224" s="37"/>
      <c r="BF224" s="37"/>
      <c r="BG224" s="37"/>
      <c r="BH224" s="37"/>
      <c r="BI224" s="37"/>
    </row>
    <row r="225" spans="3:61">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c r="AF225" s="37"/>
      <c r="AG225" s="37"/>
      <c r="AH225" s="37"/>
      <c r="AI225" s="37"/>
      <c r="AJ225" s="37"/>
      <c r="AK225" s="37"/>
      <c r="AL225" s="37"/>
      <c r="AM225" s="37"/>
      <c r="AN225" s="37"/>
      <c r="AO225" s="37"/>
      <c r="AP225" s="37"/>
      <c r="AQ225" s="37"/>
      <c r="AR225" s="37"/>
      <c r="AS225" s="37"/>
      <c r="AT225" s="37"/>
      <c r="AU225" s="37"/>
      <c r="AV225" s="37"/>
      <c r="AW225" s="37"/>
      <c r="AX225" s="37"/>
      <c r="AY225" s="37"/>
      <c r="AZ225" s="37"/>
      <c r="BA225" s="37"/>
      <c r="BB225" s="37"/>
      <c r="BC225" s="37"/>
      <c r="BD225" s="37"/>
      <c r="BE225" s="37"/>
      <c r="BF225" s="37"/>
      <c r="BG225" s="37"/>
      <c r="BH225" s="37"/>
      <c r="BI225" s="37"/>
    </row>
    <row r="226" spans="3:61">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c r="AF226" s="37"/>
      <c r="AG226" s="37"/>
      <c r="AH226" s="37"/>
      <c r="AI226" s="37"/>
      <c r="AJ226" s="37"/>
      <c r="AK226" s="37"/>
      <c r="AL226" s="37"/>
      <c r="AM226" s="37"/>
      <c r="AN226" s="37"/>
      <c r="AO226" s="37"/>
      <c r="AP226" s="37"/>
      <c r="AQ226" s="37"/>
      <c r="AR226" s="37"/>
      <c r="AS226" s="37"/>
      <c r="AT226" s="37"/>
      <c r="AU226" s="37"/>
      <c r="AV226" s="37"/>
      <c r="AW226" s="37"/>
      <c r="AX226" s="37"/>
      <c r="AY226" s="37"/>
      <c r="AZ226" s="37"/>
      <c r="BA226" s="37"/>
      <c r="BB226" s="37"/>
      <c r="BC226" s="37"/>
      <c r="BD226" s="37"/>
      <c r="BE226" s="37"/>
      <c r="BF226" s="37"/>
      <c r="BG226" s="37"/>
      <c r="BH226" s="37"/>
      <c r="BI226" s="37"/>
    </row>
    <row r="227" spans="3:61">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c r="AF227" s="37"/>
      <c r="AG227" s="37"/>
      <c r="AH227" s="37"/>
      <c r="AI227" s="37"/>
      <c r="AJ227" s="37"/>
      <c r="AK227" s="37"/>
      <c r="AL227" s="37"/>
      <c r="AM227" s="37"/>
      <c r="AN227" s="37"/>
      <c r="AO227" s="37"/>
      <c r="AP227" s="37"/>
      <c r="AQ227" s="37"/>
      <c r="AR227" s="37"/>
      <c r="AS227" s="37"/>
      <c r="AT227" s="37"/>
      <c r="AU227" s="37"/>
      <c r="AV227" s="37"/>
      <c r="AW227" s="37"/>
      <c r="AX227" s="37"/>
      <c r="AY227" s="37"/>
      <c r="AZ227" s="37"/>
      <c r="BA227" s="37"/>
      <c r="BB227" s="37"/>
      <c r="BC227" s="37"/>
      <c r="BD227" s="37"/>
      <c r="BE227" s="37"/>
      <c r="BF227" s="37"/>
      <c r="BG227" s="37"/>
      <c r="BH227" s="37"/>
      <c r="BI227" s="37"/>
    </row>
    <row r="228" spans="3:61">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c r="AF228" s="37"/>
      <c r="AG228" s="37"/>
      <c r="AH228" s="37"/>
      <c r="AI228" s="37"/>
      <c r="AJ228" s="37"/>
      <c r="AK228" s="37"/>
      <c r="AL228" s="37"/>
      <c r="AM228" s="37"/>
      <c r="AN228" s="37"/>
      <c r="AO228" s="37"/>
      <c r="AP228" s="37"/>
      <c r="AQ228" s="37"/>
      <c r="AR228" s="37"/>
      <c r="AS228" s="37"/>
      <c r="AT228" s="37"/>
      <c r="AU228" s="37"/>
      <c r="AV228" s="37"/>
      <c r="AW228" s="37"/>
      <c r="AX228" s="37"/>
      <c r="AY228" s="37"/>
      <c r="AZ228" s="37"/>
      <c r="BA228" s="37"/>
      <c r="BB228" s="37"/>
      <c r="BC228" s="37"/>
      <c r="BD228" s="37"/>
      <c r="BE228" s="37"/>
      <c r="BF228" s="37"/>
      <c r="BG228" s="37"/>
      <c r="BH228" s="37"/>
      <c r="BI228" s="37"/>
    </row>
    <row r="229" spans="3:61">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c r="AF229" s="37"/>
      <c r="AG229" s="37"/>
      <c r="AH229" s="37"/>
      <c r="AI229" s="37"/>
      <c r="AJ229" s="37"/>
      <c r="AK229" s="37"/>
      <c r="AL229" s="37"/>
      <c r="AM229" s="37"/>
      <c r="AN229" s="37"/>
      <c r="AO229" s="37"/>
      <c r="AP229" s="37"/>
      <c r="AQ229" s="37"/>
      <c r="AR229" s="37"/>
      <c r="AS229" s="37"/>
      <c r="AT229" s="37"/>
      <c r="AU229" s="37"/>
      <c r="AV229" s="37"/>
      <c r="AW229" s="37"/>
      <c r="AX229" s="37"/>
      <c r="AY229" s="37"/>
      <c r="AZ229" s="37"/>
      <c r="BA229" s="37"/>
      <c r="BB229" s="37"/>
      <c r="BC229" s="37"/>
      <c r="BD229" s="37"/>
      <c r="BE229" s="37"/>
      <c r="BF229" s="37"/>
      <c r="BG229" s="37"/>
      <c r="BH229" s="37"/>
      <c r="BI229" s="37"/>
    </row>
    <row r="230" spans="3:61">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c r="AF230" s="37"/>
      <c r="AG230" s="37"/>
      <c r="AH230" s="37"/>
      <c r="AI230" s="37"/>
      <c r="AJ230" s="37"/>
      <c r="AK230" s="37"/>
      <c r="AL230" s="37"/>
      <c r="AM230" s="37"/>
      <c r="AN230" s="37"/>
      <c r="AO230" s="37"/>
      <c r="AP230" s="37"/>
      <c r="AQ230" s="37"/>
      <c r="AR230" s="37"/>
      <c r="AS230" s="37"/>
      <c r="AT230" s="37"/>
      <c r="AU230" s="37"/>
      <c r="AV230" s="37"/>
      <c r="AW230" s="37"/>
      <c r="AX230" s="37"/>
      <c r="AY230" s="37"/>
      <c r="AZ230" s="37"/>
      <c r="BA230" s="37"/>
      <c r="BB230" s="37"/>
      <c r="BC230" s="37"/>
      <c r="BD230" s="37"/>
      <c r="BE230" s="37"/>
      <c r="BF230" s="37"/>
      <c r="BG230" s="37"/>
      <c r="BH230" s="37"/>
      <c r="BI230" s="37"/>
    </row>
    <row r="231" spans="3:61">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c r="AF231" s="37"/>
      <c r="AG231" s="37"/>
      <c r="AH231" s="37"/>
      <c r="AI231" s="37"/>
      <c r="AJ231" s="37"/>
      <c r="AK231" s="37"/>
      <c r="AL231" s="37"/>
      <c r="AM231" s="37"/>
      <c r="AN231" s="37"/>
      <c r="AO231" s="37"/>
      <c r="AP231" s="37"/>
      <c r="AQ231" s="37"/>
      <c r="AR231" s="37"/>
      <c r="AS231" s="37"/>
      <c r="AT231" s="37"/>
      <c r="AU231" s="37"/>
      <c r="AV231" s="37"/>
      <c r="AW231" s="37"/>
      <c r="AX231" s="37"/>
      <c r="AY231" s="37"/>
      <c r="AZ231" s="37"/>
      <c r="BA231" s="37"/>
      <c r="BB231" s="37"/>
      <c r="BC231" s="37"/>
      <c r="BD231" s="37"/>
      <c r="BE231" s="37"/>
      <c r="BF231" s="37"/>
      <c r="BG231" s="37"/>
      <c r="BH231" s="37"/>
      <c r="BI231" s="37"/>
    </row>
    <row r="232" spans="3:61">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c r="AF232" s="37"/>
      <c r="AG232" s="37"/>
      <c r="AH232" s="37"/>
      <c r="AI232" s="37"/>
      <c r="AJ232" s="37"/>
      <c r="AK232" s="37"/>
      <c r="AL232" s="37"/>
      <c r="AM232" s="37"/>
      <c r="AN232" s="37"/>
      <c r="AO232" s="37"/>
      <c r="AP232" s="37"/>
      <c r="AQ232" s="37"/>
      <c r="AR232" s="37"/>
      <c r="AS232" s="37"/>
      <c r="AT232" s="37"/>
      <c r="AU232" s="37"/>
      <c r="AV232" s="37"/>
      <c r="AW232" s="37"/>
      <c r="AX232" s="37"/>
      <c r="AY232" s="37"/>
      <c r="AZ232" s="37"/>
      <c r="BA232" s="37"/>
      <c r="BB232" s="37"/>
      <c r="BC232" s="37"/>
      <c r="BD232" s="37"/>
      <c r="BE232" s="37"/>
      <c r="BF232" s="37"/>
      <c r="BG232" s="37"/>
      <c r="BH232" s="37"/>
      <c r="BI232" s="37"/>
    </row>
    <row r="233" spans="3:61">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c r="AF233" s="37"/>
      <c r="AG233" s="37"/>
      <c r="AH233" s="37"/>
      <c r="AI233" s="37"/>
      <c r="AJ233" s="37"/>
      <c r="AK233" s="37"/>
      <c r="AL233" s="37"/>
      <c r="AM233" s="37"/>
      <c r="AN233" s="37"/>
      <c r="AO233" s="37"/>
      <c r="AP233" s="37"/>
      <c r="AQ233" s="37"/>
      <c r="AR233" s="37"/>
      <c r="AS233" s="37"/>
      <c r="AT233" s="37"/>
      <c r="AU233" s="37"/>
      <c r="AV233" s="37"/>
      <c r="AW233" s="37"/>
      <c r="AX233" s="37"/>
      <c r="AY233" s="37"/>
      <c r="AZ233" s="37"/>
      <c r="BA233" s="37"/>
      <c r="BB233" s="37"/>
      <c r="BC233" s="37"/>
      <c r="BD233" s="37"/>
      <c r="BE233" s="37"/>
      <c r="BF233" s="37"/>
      <c r="BG233" s="37"/>
      <c r="BH233" s="37"/>
      <c r="BI233" s="37"/>
    </row>
    <row r="234" spans="3:61">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c r="AF234" s="37"/>
      <c r="AG234" s="37"/>
      <c r="AH234" s="37"/>
      <c r="AI234" s="37"/>
      <c r="AJ234" s="37"/>
      <c r="AK234" s="37"/>
      <c r="AL234" s="37"/>
      <c r="AM234" s="37"/>
      <c r="AN234" s="37"/>
      <c r="AO234" s="37"/>
      <c r="AP234" s="37"/>
      <c r="AQ234" s="37"/>
      <c r="AR234" s="37"/>
      <c r="AS234" s="37"/>
      <c r="AT234" s="37"/>
      <c r="AU234" s="37"/>
      <c r="AV234" s="37"/>
      <c r="AW234" s="37"/>
      <c r="AX234" s="37"/>
      <c r="AY234" s="37"/>
      <c r="AZ234" s="37"/>
      <c r="BA234" s="37"/>
      <c r="BB234" s="37"/>
      <c r="BC234" s="37"/>
      <c r="BD234" s="37"/>
      <c r="BE234" s="37"/>
      <c r="BF234" s="37"/>
      <c r="BG234" s="37"/>
      <c r="BH234" s="37"/>
      <c r="BI234" s="37"/>
    </row>
    <row r="235" spans="3:61">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c r="AF235" s="37"/>
      <c r="AG235" s="37"/>
      <c r="AH235" s="37"/>
      <c r="AI235" s="37"/>
      <c r="AJ235" s="37"/>
      <c r="AK235" s="37"/>
      <c r="AL235" s="37"/>
      <c r="AM235" s="37"/>
      <c r="AN235" s="37"/>
      <c r="AO235" s="37"/>
      <c r="AP235" s="37"/>
      <c r="AQ235" s="37"/>
      <c r="AR235" s="37"/>
      <c r="AS235" s="37"/>
      <c r="AT235" s="37"/>
      <c r="AU235" s="37"/>
      <c r="AV235" s="37"/>
      <c r="AW235" s="37"/>
      <c r="AX235" s="37"/>
      <c r="AY235" s="37"/>
      <c r="AZ235" s="37"/>
      <c r="BA235" s="37"/>
      <c r="BB235" s="37"/>
      <c r="BC235" s="37"/>
      <c r="BD235" s="37"/>
      <c r="BE235" s="37"/>
      <c r="BF235" s="37"/>
      <c r="BG235" s="37"/>
      <c r="BH235" s="37"/>
      <c r="BI235" s="37"/>
    </row>
    <row r="236" spans="3:61">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c r="AF236" s="37"/>
      <c r="AG236" s="37"/>
      <c r="AH236" s="37"/>
      <c r="AI236" s="37"/>
      <c r="AJ236" s="37"/>
      <c r="AK236" s="37"/>
      <c r="AL236" s="37"/>
      <c r="AM236" s="37"/>
      <c r="AN236" s="37"/>
      <c r="AO236" s="37"/>
      <c r="AP236" s="37"/>
      <c r="AQ236" s="37"/>
      <c r="AR236" s="37"/>
      <c r="AS236" s="37"/>
      <c r="AT236" s="37"/>
      <c r="AU236" s="37"/>
      <c r="AV236" s="37"/>
      <c r="AW236" s="37"/>
      <c r="AX236" s="37"/>
      <c r="AY236" s="37"/>
      <c r="AZ236" s="37"/>
      <c r="BA236" s="37"/>
      <c r="BB236" s="37"/>
      <c r="BC236" s="37"/>
      <c r="BD236" s="37"/>
      <c r="BE236" s="37"/>
      <c r="BF236" s="37"/>
      <c r="BG236" s="37"/>
      <c r="BH236" s="37"/>
      <c r="BI236" s="37"/>
    </row>
    <row r="237" spans="3:61">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c r="AF237" s="37"/>
      <c r="AG237" s="37"/>
      <c r="AH237" s="37"/>
      <c r="AI237" s="37"/>
      <c r="AJ237" s="37"/>
      <c r="AK237" s="37"/>
      <c r="AL237" s="37"/>
      <c r="AM237" s="37"/>
      <c r="AN237" s="37"/>
      <c r="AO237" s="37"/>
      <c r="AP237" s="37"/>
      <c r="AQ237" s="37"/>
      <c r="AR237" s="37"/>
      <c r="AS237" s="37"/>
      <c r="AT237" s="37"/>
      <c r="AU237" s="37"/>
      <c r="AV237" s="37"/>
      <c r="AW237" s="37"/>
      <c r="AX237" s="37"/>
      <c r="AY237" s="37"/>
      <c r="AZ237" s="37"/>
      <c r="BA237" s="37"/>
      <c r="BB237" s="37"/>
      <c r="BC237" s="37"/>
      <c r="BD237" s="37"/>
      <c r="BE237" s="37"/>
      <c r="BF237" s="37"/>
      <c r="BG237" s="37"/>
      <c r="BH237" s="37"/>
      <c r="BI237" s="37"/>
    </row>
    <row r="238" spans="3:61">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c r="AF238" s="37"/>
      <c r="AG238" s="37"/>
      <c r="AH238" s="37"/>
      <c r="AI238" s="37"/>
      <c r="AJ238" s="37"/>
      <c r="AK238" s="37"/>
      <c r="AL238" s="37"/>
      <c r="AM238" s="37"/>
      <c r="AN238" s="37"/>
      <c r="AO238" s="37"/>
      <c r="AP238" s="37"/>
      <c r="AQ238" s="37"/>
      <c r="AR238" s="37"/>
      <c r="AS238" s="37"/>
      <c r="AT238" s="37"/>
      <c r="AU238" s="37"/>
      <c r="AV238" s="37"/>
      <c r="AW238" s="37"/>
      <c r="AX238" s="37"/>
      <c r="AY238" s="37"/>
      <c r="AZ238" s="37"/>
      <c r="BA238" s="37"/>
      <c r="BB238" s="37"/>
      <c r="BC238" s="37"/>
      <c r="BD238" s="37"/>
      <c r="BE238" s="37"/>
      <c r="BF238" s="37"/>
      <c r="BG238" s="37"/>
      <c r="BH238" s="37"/>
      <c r="BI238" s="37"/>
    </row>
    <row r="239" spans="3:61">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c r="AE239" s="37"/>
      <c r="AF239" s="37"/>
      <c r="AG239" s="37"/>
      <c r="AH239" s="37"/>
      <c r="AI239" s="37"/>
      <c r="AJ239" s="37"/>
      <c r="AK239" s="37"/>
      <c r="AL239" s="37"/>
      <c r="AM239" s="37"/>
      <c r="AN239" s="37"/>
      <c r="AO239" s="37"/>
      <c r="AP239" s="37"/>
      <c r="AQ239" s="37"/>
      <c r="AR239" s="37"/>
      <c r="AS239" s="37"/>
      <c r="AT239" s="37"/>
      <c r="AU239" s="37"/>
      <c r="AV239" s="37"/>
      <c r="AW239" s="37"/>
      <c r="AX239" s="37"/>
      <c r="AY239" s="37"/>
      <c r="AZ239" s="37"/>
      <c r="BA239" s="37"/>
      <c r="BB239" s="37"/>
      <c r="BC239" s="37"/>
      <c r="BD239" s="37"/>
      <c r="BE239" s="37"/>
      <c r="BF239" s="37"/>
      <c r="BG239" s="37"/>
      <c r="BH239" s="37"/>
      <c r="BI239" s="37"/>
    </row>
    <row r="240" spans="3:61">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c r="AF240" s="37"/>
      <c r="AG240" s="37"/>
      <c r="AH240" s="37"/>
      <c r="AI240" s="37"/>
      <c r="AJ240" s="37"/>
      <c r="AK240" s="37"/>
      <c r="AL240" s="37"/>
      <c r="AM240" s="37"/>
      <c r="AN240" s="37"/>
      <c r="AO240" s="37"/>
      <c r="AP240" s="37"/>
      <c r="AQ240" s="37"/>
      <c r="AR240" s="37"/>
      <c r="AS240" s="37"/>
      <c r="AT240" s="37"/>
      <c r="AU240" s="37"/>
      <c r="AV240" s="37"/>
      <c r="AW240" s="37"/>
      <c r="AX240" s="37"/>
      <c r="AY240" s="37"/>
      <c r="AZ240" s="37"/>
      <c r="BA240" s="37"/>
      <c r="BB240" s="37"/>
      <c r="BC240" s="37"/>
      <c r="BD240" s="37"/>
      <c r="BE240" s="37"/>
      <c r="BF240" s="37"/>
      <c r="BG240" s="37"/>
      <c r="BH240" s="37"/>
      <c r="BI240" s="37"/>
    </row>
    <row r="241" spans="3:61">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c r="AF241" s="37"/>
      <c r="AG241" s="37"/>
      <c r="AH241" s="37"/>
      <c r="AI241" s="37"/>
      <c r="AJ241" s="37"/>
      <c r="AK241" s="37"/>
      <c r="AL241" s="37"/>
      <c r="AM241" s="37"/>
      <c r="AN241" s="37"/>
      <c r="AO241" s="37"/>
      <c r="AP241" s="37"/>
      <c r="AQ241" s="37"/>
      <c r="AR241" s="37"/>
      <c r="AS241" s="37"/>
      <c r="AT241" s="37"/>
      <c r="AU241" s="37"/>
      <c r="AV241" s="37"/>
      <c r="AW241" s="37"/>
      <c r="AX241" s="37"/>
      <c r="AY241" s="37"/>
      <c r="AZ241" s="37"/>
      <c r="BA241" s="37"/>
      <c r="BB241" s="37"/>
      <c r="BC241" s="37"/>
      <c r="BD241" s="37"/>
      <c r="BE241" s="37"/>
      <c r="BF241" s="37"/>
      <c r="BG241" s="37"/>
      <c r="BH241" s="37"/>
      <c r="BI241" s="37"/>
    </row>
    <row r="242" spans="3:61">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c r="AF242" s="37"/>
      <c r="AG242" s="37"/>
      <c r="AH242" s="37"/>
      <c r="AI242" s="37"/>
      <c r="AJ242" s="37"/>
      <c r="AK242" s="37"/>
      <c r="AL242" s="37"/>
      <c r="AM242" s="37"/>
      <c r="AN242" s="37"/>
      <c r="AO242" s="37"/>
      <c r="AP242" s="37"/>
      <c r="AQ242" s="37"/>
      <c r="AR242" s="37"/>
      <c r="AS242" s="37"/>
      <c r="AT242" s="37"/>
      <c r="AU242" s="37"/>
      <c r="AV242" s="37"/>
      <c r="AW242" s="37"/>
      <c r="AX242" s="37"/>
      <c r="AY242" s="37"/>
      <c r="AZ242" s="37"/>
      <c r="BA242" s="37"/>
      <c r="BB242" s="37"/>
      <c r="BC242" s="37"/>
      <c r="BD242" s="37"/>
      <c r="BE242" s="37"/>
      <c r="BF242" s="37"/>
      <c r="BG242" s="37"/>
      <c r="BH242" s="37"/>
      <c r="BI242" s="37"/>
    </row>
    <row r="243" spans="3:61">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c r="AF243" s="37"/>
      <c r="AG243" s="37"/>
      <c r="AH243" s="37"/>
      <c r="AI243" s="37"/>
      <c r="AJ243" s="37"/>
      <c r="AK243" s="37"/>
      <c r="AL243" s="37"/>
      <c r="AM243" s="37"/>
      <c r="AN243" s="37"/>
      <c r="AO243" s="37"/>
      <c r="AP243" s="37"/>
      <c r="AQ243" s="37"/>
      <c r="AR243" s="37"/>
      <c r="AS243" s="37"/>
      <c r="AT243" s="37"/>
      <c r="AU243" s="37"/>
      <c r="AV243" s="37"/>
      <c r="AW243" s="37"/>
      <c r="AX243" s="37"/>
      <c r="AY243" s="37"/>
      <c r="AZ243" s="37"/>
      <c r="BA243" s="37"/>
      <c r="BB243" s="37"/>
      <c r="BC243" s="37"/>
      <c r="BD243" s="37"/>
      <c r="BE243" s="37"/>
      <c r="BF243" s="37"/>
      <c r="BG243" s="37"/>
      <c r="BH243" s="37"/>
      <c r="BI243" s="37"/>
    </row>
    <row r="244" spans="3:61">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c r="AF244" s="37"/>
      <c r="AG244" s="37"/>
      <c r="AH244" s="37"/>
      <c r="AI244" s="37"/>
      <c r="AJ244" s="37"/>
      <c r="AK244" s="37"/>
      <c r="AL244" s="37"/>
      <c r="AM244" s="37"/>
      <c r="AN244" s="37"/>
      <c r="AO244" s="37"/>
      <c r="AP244" s="37"/>
      <c r="AQ244" s="37"/>
      <c r="AR244" s="37"/>
      <c r="AS244" s="37"/>
      <c r="AT244" s="37"/>
      <c r="AU244" s="37"/>
      <c r="AV244" s="37"/>
      <c r="AW244" s="37"/>
      <c r="AX244" s="37"/>
      <c r="AY244" s="37"/>
      <c r="AZ244" s="37"/>
      <c r="BA244" s="37"/>
      <c r="BB244" s="37"/>
      <c r="BC244" s="37"/>
      <c r="BD244" s="37"/>
      <c r="BE244" s="37"/>
      <c r="BF244" s="37"/>
      <c r="BG244" s="37"/>
      <c r="BH244" s="37"/>
      <c r="BI244" s="37"/>
    </row>
    <row r="245" spans="3:61">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c r="AF245" s="37"/>
      <c r="AG245" s="37"/>
      <c r="AH245" s="37"/>
      <c r="AI245" s="37"/>
      <c r="AJ245" s="37"/>
      <c r="AK245" s="37"/>
      <c r="AL245" s="37"/>
      <c r="AM245" s="37"/>
      <c r="AN245" s="37"/>
      <c r="AO245" s="37"/>
      <c r="AP245" s="37"/>
      <c r="AQ245" s="37"/>
      <c r="AR245" s="37"/>
      <c r="AS245" s="37"/>
      <c r="AT245" s="37"/>
      <c r="AU245" s="37"/>
      <c r="AV245" s="37"/>
      <c r="AW245" s="37"/>
      <c r="AX245" s="37"/>
      <c r="AY245" s="37"/>
      <c r="AZ245" s="37"/>
      <c r="BA245" s="37"/>
      <c r="BB245" s="37"/>
      <c r="BC245" s="37"/>
      <c r="BD245" s="37"/>
      <c r="BE245" s="37"/>
      <c r="BF245" s="37"/>
      <c r="BG245" s="37"/>
      <c r="BH245" s="37"/>
      <c r="BI245" s="37"/>
    </row>
    <row r="246" spans="3:61">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c r="AF246" s="37"/>
      <c r="AG246" s="37"/>
      <c r="AH246" s="37"/>
      <c r="AI246" s="37"/>
      <c r="AJ246" s="37"/>
      <c r="AK246" s="37"/>
      <c r="AL246" s="37"/>
      <c r="AM246" s="37"/>
      <c r="AN246" s="37"/>
      <c r="AO246" s="37"/>
      <c r="AP246" s="37"/>
      <c r="AQ246" s="37"/>
      <c r="AR246" s="37"/>
      <c r="AS246" s="37"/>
      <c r="AT246" s="37"/>
      <c r="AU246" s="37"/>
      <c r="AV246" s="37"/>
      <c r="AW246" s="37"/>
      <c r="AX246" s="37"/>
      <c r="AY246" s="37"/>
      <c r="AZ246" s="37"/>
      <c r="BA246" s="37"/>
      <c r="BB246" s="37"/>
      <c r="BC246" s="37"/>
      <c r="BD246" s="37"/>
      <c r="BE246" s="37"/>
      <c r="BF246" s="37"/>
      <c r="BG246" s="37"/>
      <c r="BH246" s="37"/>
      <c r="BI246" s="37"/>
    </row>
    <row r="247" spans="3:61">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c r="AE247" s="37"/>
      <c r="AF247" s="37"/>
      <c r="AG247" s="37"/>
      <c r="AH247" s="37"/>
      <c r="AI247" s="37"/>
      <c r="AJ247" s="37"/>
      <c r="AK247" s="37"/>
      <c r="AL247" s="37"/>
      <c r="AM247" s="37"/>
      <c r="AN247" s="37"/>
      <c r="AO247" s="37"/>
      <c r="AP247" s="37"/>
      <c r="AQ247" s="37"/>
      <c r="AR247" s="37"/>
      <c r="AS247" s="37"/>
      <c r="AT247" s="37"/>
      <c r="AU247" s="37"/>
      <c r="AV247" s="37"/>
      <c r="AW247" s="37"/>
      <c r="AX247" s="37"/>
      <c r="AY247" s="37"/>
      <c r="AZ247" s="37"/>
      <c r="BA247" s="37"/>
      <c r="BB247" s="37"/>
      <c r="BC247" s="37"/>
      <c r="BD247" s="37"/>
      <c r="BE247" s="37"/>
      <c r="BF247" s="37"/>
      <c r="BG247" s="37"/>
      <c r="BH247" s="37"/>
      <c r="BI247" s="37"/>
    </row>
    <row r="248" spans="3:61">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c r="AE248" s="37"/>
      <c r="AF248" s="37"/>
      <c r="AG248" s="37"/>
      <c r="AH248" s="37"/>
      <c r="AI248" s="37"/>
      <c r="AJ248" s="37"/>
      <c r="AK248" s="37"/>
      <c r="AL248" s="37"/>
      <c r="AM248" s="37"/>
      <c r="AN248" s="37"/>
      <c r="AO248" s="37"/>
      <c r="AP248" s="37"/>
      <c r="AQ248" s="37"/>
      <c r="AR248" s="37"/>
      <c r="AS248" s="37"/>
      <c r="AT248" s="37"/>
      <c r="AU248" s="37"/>
      <c r="AV248" s="37"/>
      <c r="AW248" s="37"/>
      <c r="AX248" s="37"/>
      <c r="AY248" s="37"/>
      <c r="AZ248" s="37"/>
      <c r="BA248" s="37"/>
      <c r="BB248" s="37"/>
      <c r="BC248" s="37"/>
      <c r="BD248" s="37"/>
      <c r="BE248" s="37"/>
      <c r="BF248" s="37"/>
      <c r="BG248" s="37"/>
      <c r="BH248" s="37"/>
      <c r="BI248" s="37"/>
    </row>
    <row r="249" spans="3:61">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c r="AD249" s="37"/>
      <c r="AE249" s="37"/>
      <c r="AF249" s="37"/>
      <c r="AG249" s="37"/>
      <c r="AH249" s="37"/>
      <c r="AI249" s="37"/>
      <c r="AJ249" s="37"/>
      <c r="AK249" s="37"/>
      <c r="AL249" s="37"/>
      <c r="AM249" s="37"/>
      <c r="AN249" s="37"/>
      <c r="AO249" s="37"/>
      <c r="AP249" s="37"/>
      <c r="AQ249" s="37"/>
      <c r="AR249" s="37"/>
      <c r="AS249" s="37"/>
      <c r="AT249" s="37"/>
      <c r="AU249" s="37"/>
      <c r="AV249" s="37"/>
      <c r="AW249" s="37"/>
      <c r="AX249" s="37"/>
      <c r="AY249" s="37"/>
      <c r="AZ249" s="37"/>
      <c r="BA249" s="37"/>
      <c r="BB249" s="37"/>
      <c r="BC249" s="37"/>
      <c r="BD249" s="37"/>
      <c r="BE249" s="37"/>
      <c r="BF249" s="37"/>
      <c r="BG249" s="37"/>
      <c r="BH249" s="37"/>
      <c r="BI249" s="37"/>
    </row>
    <row r="250" spans="3:61">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c r="AE250" s="37"/>
      <c r="AF250" s="37"/>
      <c r="AG250" s="37"/>
      <c r="AH250" s="37"/>
      <c r="AI250" s="37"/>
      <c r="AJ250" s="37"/>
      <c r="AK250" s="37"/>
      <c r="AL250" s="37"/>
      <c r="AM250" s="37"/>
      <c r="AN250" s="37"/>
      <c r="AO250" s="37"/>
      <c r="AP250" s="37"/>
      <c r="AQ250" s="37"/>
      <c r="AR250" s="37"/>
      <c r="AS250" s="37"/>
      <c r="AT250" s="37"/>
      <c r="AU250" s="37"/>
      <c r="AV250" s="37"/>
      <c r="AW250" s="37"/>
      <c r="AX250" s="37"/>
      <c r="AY250" s="37"/>
      <c r="AZ250" s="37"/>
      <c r="BA250" s="37"/>
      <c r="BB250" s="37"/>
      <c r="BC250" s="37"/>
      <c r="BD250" s="37"/>
      <c r="BE250" s="37"/>
      <c r="BF250" s="37"/>
      <c r="BG250" s="37"/>
      <c r="BH250" s="37"/>
      <c r="BI250" s="37"/>
    </row>
    <row r="251" spans="3:61">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c r="AE251" s="37"/>
      <c r="AF251" s="37"/>
      <c r="AG251" s="37"/>
      <c r="AH251" s="37"/>
      <c r="AI251" s="37"/>
      <c r="AJ251" s="37"/>
      <c r="AK251" s="37"/>
      <c r="AL251" s="37"/>
      <c r="AM251" s="37"/>
      <c r="AN251" s="37"/>
      <c r="AO251" s="37"/>
      <c r="AP251" s="37"/>
      <c r="AQ251" s="37"/>
      <c r="AR251" s="37"/>
      <c r="AS251" s="37"/>
      <c r="AT251" s="37"/>
      <c r="AU251" s="37"/>
      <c r="AV251" s="37"/>
      <c r="AW251" s="37"/>
      <c r="AX251" s="37"/>
      <c r="AY251" s="37"/>
      <c r="AZ251" s="37"/>
      <c r="BA251" s="37"/>
      <c r="BB251" s="37"/>
      <c r="BC251" s="37"/>
      <c r="BD251" s="37"/>
      <c r="BE251" s="37"/>
      <c r="BF251" s="37"/>
      <c r="BG251" s="37"/>
      <c r="BH251" s="37"/>
      <c r="BI251" s="37"/>
    </row>
    <row r="252" spans="3:61">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c r="AE252" s="37"/>
      <c r="AF252" s="37"/>
      <c r="AG252" s="37"/>
      <c r="AH252" s="37"/>
      <c r="AI252" s="37"/>
      <c r="AJ252" s="37"/>
      <c r="AK252" s="37"/>
      <c r="AL252" s="37"/>
      <c r="AM252" s="37"/>
      <c r="AN252" s="37"/>
      <c r="AO252" s="37"/>
      <c r="AP252" s="37"/>
      <c r="AQ252" s="37"/>
      <c r="AR252" s="37"/>
      <c r="AS252" s="37"/>
      <c r="AT252" s="37"/>
      <c r="AU252" s="37"/>
      <c r="AV252" s="37"/>
      <c r="AW252" s="37"/>
      <c r="AX252" s="37"/>
      <c r="AY252" s="37"/>
      <c r="AZ252" s="37"/>
      <c r="BA252" s="37"/>
      <c r="BB252" s="37"/>
      <c r="BC252" s="37"/>
      <c r="BD252" s="37"/>
      <c r="BE252" s="37"/>
      <c r="BF252" s="37"/>
      <c r="BG252" s="37"/>
      <c r="BH252" s="37"/>
      <c r="BI252" s="37"/>
    </row>
    <row r="253" spans="3:61">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c r="AE253" s="37"/>
      <c r="AF253" s="37"/>
      <c r="AG253" s="37"/>
      <c r="AH253" s="37"/>
      <c r="AI253" s="37"/>
      <c r="AJ253" s="37"/>
      <c r="AK253" s="37"/>
      <c r="AL253" s="37"/>
      <c r="AM253" s="37"/>
      <c r="AN253" s="37"/>
      <c r="AO253" s="37"/>
      <c r="AP253" s="37"/>
      <c r="AQ253" s="37"/>
      <c r="AR253" s="37"/>
      <c r="AS253" s="37"/>
      <c r="AT253" s="37"/>
      <c r="AU253" s="37"/>
      <c r="AV253" s="37"/>
      <c r="AW253" s="37"/>
      <c r="AX253" s="37"/>
      <c r="AY253" s="37"/>
      <c r="AZ253" s="37"/>
      <c r="BA253" s="37"/>
      <c r="BB253" s="37"/>
      <c r="BC253" s="37"/>
      <c r="BD253" s="37"/>
      <c r="BE253" s="37"/>
      <c r="BF253" s="37"/>
      <c r="BG253" s="37"/>
      <c r="BH253" s="37"/>
      <c r="BI253" s="37"/>
    </row>
    <row r="254" spans="3:61">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c r="AE254" s="37"/>
      <c r="AF254" s="37"/>
      <c r="AG254" s="37"/>
      <c r="AH254" s="37"/>
      <c r="AI254" s="37"/>
      <c r="AJ254" s="37"/>
      <c r="AK254" s="37"/>
      <c r="AL254" s="37"/>
      <c r="AM254" s="37"/>
      <c r="AN254" s="37"/>
      <c r="AO254" s="37"/>
      <c r="AP254" s="37"/>
      <c r="AQ254" s="37"/>
      <c r="AR254" s="37"/>
      <c r="AS254" s="37"/>
      <c r="AT254" s="37"/>
      <c r="AU254" s="37"/>
      <c r="AV254" s="37"/>
      <c r="AW254" s="37"/>
      <c r="AX254" s="37"/>
      <c r="AY254" s="37"/>
      <c r="AZ254" s="37"/>
      <c r="BA254" s="37"/>
      <c r="BB254" s="37"/>
      <c r="BC254" s="37"/>
      <c r="BD254" s="37"/>
      <c r="BE254" s="37"/>
      <c r="BF254" s="37"/>
      <c r="BG254" s="37"/>
      <c r="BH254" s="37"/>
      <c r="BI254" s="37"/>
    </row>
    <row r="255" spans="3:61">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c r="AE255" s="37"/>
      <c r="AF255" s="37"/>
      <c r="AG255" s="37"/>
      <c r="AH255" s="37"/>
      <c r="AI255" s="37"/>
      <c r="AJ255" s="37"/>
      <c r="AK255" s="37"/>
      <c r="AL255" s="37"/>
      <c r="AM255" s="37"/>
      <c r="AN255" s="37"/>
      <c r="AO255" s="37"/>
      <c r="AP255" s="37"/>
      <c r="AQ255" s="37"/>
      <c r="AR255" s="37"/>
      <c r="AS255" s="37"/>
      <c r="AT255" s="37"/>
      <c r="AU255" s="37"/>
      <c r="AV255" s="37"/>
      <c r="AW255" s="37"/>
      <c r="AX255" s="37"/>
      <c r="AY255" s="37"/>
      <c r="AZ255" s="37"/>
      <c r="BA255" s="37"/>
      <c r="BB255" s="37"/>
      <c r="BC255" s="37"/>
      <c r="BD255" s="37"/>
      <c r="BE255" s="37"/>
      <c r="BF255" s="37"/>
      <c r="BG255" s="37"/>
      <c r="BH255" s="37"/>
      <c r="BI255" s="37"/>
    </row>
    <row r="256" spans="3:61">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c r="AD256" s="37"/>
      <c r="AE256" s="37"/>
      <c r="AF256" s="37"/>
      <c r="AG256" s="37"/>
      <c r="AH256" s="37"/>
      <c r="AI256" s="37"/>
      <c r="AJ256" s="37"/>
      <c r="AK256" s="37"/>
      <c r="AL256" s="37"/>
      <c r="AM256" s="37"/>
      <c r="AN256" s="37"/>
      <c r="AO256" s="37"/>
      <c r="AP256" s="37"/>
      <c r="AQ256" s="37"/>
      <c r="AR256" s="37"/>
      <c r="AS256" s="37"/>
      <c r="AT256" s="37"/>
      <c r="AU256" s="37"/>
      <c r="AV256" s="37"/>
      <c r="AW256" s="37"/>
      <c r="AX256" s="37"/>
      <c r="AY256" s="37"/>
      <c r="AZ256" s="37"/>
      <c r="BA256" s="37"/>
      <c r="BB256" s="37"/>
      <c r="BC256" s="37"/>
      <c r="BD256" s="37"/>
      <c r="BE256" s="37"/>
      <c r="BF256" s="37"/>
      <c r="BG256" s="37"/>
      <c r="BH256" s="37"/>
      <c r="BI256" s="37"/>
    </row>
    <row r="257" spans="3:61">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c r="AD257" s="37"/>
      <c r="AE257" s="37"/>
      <c r="AF257" s="37"/>
      <c r="AG257" s="37"/>
      <c r="AH257" s="37"/>
      <c r="AI257" s="37"/>
      <c r="AJ257" s="37"/>
      <c r="AK257" s="37"/>
      <c r="AL257" s="37"/>
      <c r="AM257" s="37"/>
      <c r="AN257" s="37"/>
      <c r="AO257" s="37"/>
      <c r="AP257" s="37"/>
      <c r="AQ257" s="37"/>
      <c r="AR257" s="37"/>
      <c r="AS257" s="37"/>
      <c r="AT257" s="37"/>
      <c r="AU257" s="37"/>
      <c r="AV257" s="37"/>
      <c r="AW257" s="37"/>
      <c r="AX257" s="37"/>
      <c r="AY257" s="37"/>
      <c r="AZ257" s="37"/>
      <c r="BA257" s="37"/>
      <c r="BB257" s="37"/>
      <c r="BC257" s="37"/>
      <c r="BD257" s="37"/>
      <c r="BE257" s="37"/>
      <c r="BF257" s="37"/>
      <c r="BG257" s="37"/>
      <c r="BH257" s="37"/>
      <c r="BI257" s="37"/>
    </row>
    <row r="258" spans="3:61">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c r="AD258" s="37"/>
      <c r="AE258" s="37"/>
      <c r="AF258" s="37"/>
      <c r="AG258" s="37"/>
      <c r="AH258" s="37"/>
      <c r="AI258" s="37"/>
      <c r="AJ258" s="37"/>
      <c r="AK258" s="37"/>
      <c r="AL258" s="37"/>
      <c r="AM258" s="37"/>
      <c r="AN258" s="37"/>
      <c r="AO258" s="37"/>
      <c r="AP258" s="37"/>
      <c r="AQ258" s="37"/>
      <c r="AR258" s="37"/>
      <c r="AS258" s="37"/>
      <c r="AT258" s="37"/>
      <c r="AU258" s="37"/>
      <c r="AV258" s="37"/>
      <c r="AW258" s="37"/>
      <c r="AX258" s="37"/>
      <c r="AY258" s="37"/>
      <c r="AZ258" s="37"/>
      <c r="BA258" s="37"/>
      <c r="BB258" s="37"/>
      <c r="BC258" s="37"/>
      <c r="BD258" s="37"/>
      <c r="BE258" s="37"/>
      <c r="BF258" s="37"/>
      <c r="BG258" s="37"/>
      <c r="BH258" s="37"/>
      <c r="BI258" s="37"/>
    </row>
    <row r="259" spans="3:61">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c r="AE259" s="37"/>
      <c r="AF259" s="37"/>
      <c r="AG259" s="37"/>
      <c r="AH259" s="37"/>
      <c r="AI259" s="37"/>
      <c r="AJ259" s="37"/>
      <c r="AK259" s="37"/>
      <c r="AL259" s="37"/>
      <c r="AM259" s="37"/>
      <c r="AN259" s="37"/>
      <c r="AO259" s="37"/>
      <c r="AP259" s="37"/>
      <c r="AQ259" s="37"/>
      <c r="AR259" s="37"/>
      <c r="AS259" s="37"/>
      <c r="AT259" s="37"/>
      <c r="AU259" s="37"/>
      <c r="AV259" s="37"/>
      <c r="AW259" s="37"/>
      <c r="AX259" s="37"/>
      <c r="AY259" s="37"/>
      <c r="AZ259" s="37"/>
      <c r="BA259" s="37"/>
      <c r="BB259" s="37"/>
      <c r="BC259" s="37"/>
      <c r="BD259" s="37"/>
      <c r="BE259" s="37"/>
      <c r="BF259" s="37"/>
      <c r="BG259" s="37"/>
      <c r="BH259" s="37"/>
      <c r="BI259" s="37"/>
    </row>
    <row r="260" spans="3:61">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c r="AD260" s="37"/>
      <c r="AE260" s="37"/>
      <c r="AF260" s="37"/>
      <c r="AG260" s="37"/>
      <c r="AH260" s="37"/>
      <c r="AI260" s="37"/>
      <c r="AJ260" s="37"/>
      <c r="AK260" s="37"/>
      <c r="AL260" s="37"/>
      <c r="AM260" s="37"/>
      <c r="AN260" s="37"/>
      <c r="AO260" s="37"/>
      <c r="AP260" s="37"/>
      <c r="AQ260" s="37"/>
      <c r="AR260" s="37"/>
      <c r="AS260" s="37"/>
      <c r="AT260" s="37"/>
      <c r="AU260" s="37"/>
      <c r="AV260" s="37"/>
      <c r="AW260" s="37"/>
      <c r="AX260" s="37"/>
      <c r="AY260" s="37"/>
      <c r="AZ260" s="37"/>
      <c r="BA260" s="37"/>
      <c r="BB260" s="37"/>
      <c r="BC260" s="37"/>
      <c r="BD260" s="37"/>
      <c r="BE260" s="37"/>
      <c r="BF260" s="37"/>
      <c r="BG260" s="37"/>
      <c r="BH260" s="37"/>
      <c r="BI260" s="37"/>
    </row>
    <row r="261" spans="3:61">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c r="AD261" s="37"/>
      <c r="AE261" s="37"/>
      <c r="AF261" s="37"/>
      <c r="AG261" s="37"/>
      <c r="AH261" s="37"/>
      <c r="AI261" s="37"/>
      <c r="AJ261" s="37"/>
      <c r="AK261" s="37"/>
      <c r="AL261" s="37"/>
      <c r="AM261" s="37"/>
      <c r="AN261" s="37"/>
      <c r="AO261" s="37"/>
      <c r="AP261" s="37"/>
      <c r="AQ261" s="37"/>
      <c r="AR261" s="37"/>
      <c r="AS261" s="37"/>
      <c r="AT261" s="37"/>
      <c r="AU261" s="37"/>
      <c r="AV261" s="37"/>
      <c r="AW261" s="37"/>
      <c r="AX261" s="37"/>
      <c r="AY261" s="37"/>
      <c r="AZ261" s="37"/>
      <c r="BA261" s="37"/>
      <c r="BB261" s="37"/>
      <c r="BC261" s="37"/>
      <c r="BD261" s="37"/>
      <c r="BE261" s="37"/>
      <c r="BF261" s="37"/>
      <c r="BG261" s="37"/>
      <c r="BH261" s="37"/>
      <c r="BI261" s="37"/>
    </row>
    <row r="262" spans="3:61">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c r="AD262" s="37"/>
      <c r="AE262" s="37"/>
      <c r="AF262" s="37"/>
      <c r="AG262" s="37"/>
      <c r="AH262" s="37"/>
      <c r="AI262" s="37"/>
      <c r="AJ262" s="37"/>
      <c r="AK262" s="37"/>
      <c r="AL262" s="37"/>
      <c r="AM262" s="37"/>
      <c r="AN262" s="37"/>
      <c r="AO262" s="37"/>
      <c r="AP262" s="37"/>
      <c r="AQ262" s="37"/>
      <c r="AR262" s="37"/>
      <c r="AS262" s="37"/>
      <c r="AT262" s="37"/>
      <c r="AU262" s="37"/>
      <c r="AV262" s="37"/>
      <c r="AW262" s="37"/>
      <c r="AX262" s="37"/>
      <c r="AY262" s="37"/>
      <c r="AZ262" s="37"/>
      <c r="BA262" s="37"/>
      <c r="BB262" s="37"/>
      <c r="BC262" s="37"/>
      <c r="BD262" s="37"/>
      <c r="BE262" s="37"/>
      <c r="BF262" s="37"/>
      <c r="BG262" s="37"/>
      <c r="BH262" s="37"/>
      <c r="BI262" s="37"/>
    </row>
    <row r="263" spans="3:61">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c r="AD263" s="37"/>
      <c r="AE263" s="37"/>
      <c r="AF263" s="37"/>
      <c r="AG263" s="37"/>
      <c r="AH263" s="37"/>
      <c r="AI263" s="37"/>
      <c r="AJ263" s="37"/>
      <c r="AK263" s="37"/>
      <c r="AL263" s="37"/>
      <c r="AM263" s="37"/>
      <c r="AN263" s="37"/>
      <c r="AO263" s="37"/>
      <c r="AP263" s="37"/>
      <c r="AQ263" s="37"/>
      <c r="AR263" s="37"/>
      <c r="AS263" s="37"/>
      <c r="AT263" s="37"/>
      <c r="AU263" s="37"/>
      <c r="AV263" s="37"/>
      <c r="AW263" s="37"/>
      <c r="AX263" s="37"/>
      <c r="AY263" s="37"/>
      <c r="AZ263" s="37"/>
      <c r="BA263" s="37"/>
      <c r="BB263" s="37"/>
      <c r="BC263" s="37"/>
      <c r="BD263" s="37"/>
      <c r="BE263" s="37"/>
      <c r="BF263" s="37"/>
      <c r="BG263" s="37"/>
      <c r="BH263" s="37"/>
      <c r="BI263" s="37"/>
    </row>
    <row r="264" spans="3:61">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c r="AE264" s="37"/>
      <c r="AF264" s="37"/>
      <c r="AG264" s="37"/>
      <c r="AH264" s="37"/>
      <c r="AI264" s="37"/>
      <c r="AJ264" s="37"/>
      <c r="AK264" s="37"/>
      <c r="AL264" s="37"/>
      <c r="AM264" s="37"/>
      <c r="AN264" s="37"/>
      <c r="AO264" s="37"/>
      <c r="AP264" s="37"/>
      <c r="AQ264" s="37"/>
      <c r="AR264" s="37"/>
      <c r="AS264" s="37"/>
      <c r="AT264" s="37"/>
      <c r="AU264" s="37"/>
      <c r="AV264" s="37"/>
      <c r="AW264" s="37"/>
      <c r="AX264" s="37"/>
      <c r="AY264" s="37"/>
      <c r="AZ264" s="37"/>
      <c r="BA264" s="37"/>
      <c r="BB264" s="37"/>
      <c r="BC264" s="37"/>
      <c r="BD264" s="37"/>
      <c r="BE264" s="37"/>
      <c r="BF264" s="37"/>
      <c r="BG264" s="37"/>
      <c r="BH264" s="37"/>
      <c r="BI264" s="37"/>
    </row>
    <row r="265" spans="3:61">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c r="AD265" s="37"/>
      <c r="AE265" s="37"/>
      <c r="AF265" s="37"/>
      <c r="AG265" s="37"/>
      <c r="AH265" s="37"/>
      <c r="AI265" s="37"/>
      <c r="AJ265" s="37"/>
      <c r="AK265" s="37"/>
      <c r="AL265" s="37"/>
      <c r="AM265" s="37"/>
      <c r="AN265" s="37"/>
      <c r="AO265" s="37"/>
      <c r="AP265" s="37"/>
      <c r="AQ265" s="37"/>
      <c r="AR265" s="37"/>
      <c r="AS265" s="37"/>
      <c r="AT265" s="37"/>
      <c r="AU265" s="37"/>
      <c r="AV265" s="37"/>
      <c r="AW265" s="37"/>
      <c r="AX265" s="37"/>
      <c r="AY265" s="37"/>
      <c r="AZ265" s="37"/>
      <c r="BA265" s="37"/>
      <c r="BB265" s="37"/>
      <c r="BC265" s="37"/>
      <c r="BD265" s="37"/>
      <c r="BE265" s="37"/>
      <c r="BF265" s="37"/>
      <c r="BG265" s="37"/>
      <c r="BH265" s="37"/>
      <c r="BI265" s="37"/>
    </row>
    <row r="266" spans="3:61">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c r="AD266" s="37"/>
      <c r="AE266" s="37"/>
      <c r="AF266" s="37"/>
      <c r="AG266" s="37"/>
      <c r="AH266" s="37"/>
      <c r="AI266" s="37"/>
      <c r="AJ266" s="37"/>
      <c r="AK266" s="37"/>
      <c r="AL266" s="37"/>
      <c r="AM266" s="37"/>
      <c r="AN266" s="37"/>
      <c r="AO266" s="37"/>
      <c r="AP266" s="37"/>
      <c r="AQ266" s="37"/>
      <c r="AR266" s="37"/>
      <c r="AS266" s="37"/>
      <c r="AT266" s="37"/>
      <c r="AU266" s="37"/>
      <c r="AV266" s="37"/>
      <c r="AW266" s="37"/>
      <c r="AX266" s="37"/>
      <c r="AY266" s="37"/>
      <c r="AZ266" s="37"/>
      <c r="BA266" s="37"/>
      <c r="BB266" s="37"/>
      <c r="BC266" s="37"/>
      <c r="BD266" s="37"/>
      <c r="BE266" s="37"/>
      <c r="BF266" s="37"/>
      <c r="BG266" s="37"/>
      <c r="BH266" s="37"/>
      <c r="BI266" s="37"/>
    </row>
    <row r="267" spans="3:61">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c r="AD267" s="37"/>
      <c r="AE267" s="37"/>
      <c r="AF267" s="37"/>
      <c r="AG267" s="37"/>
      <c r="AH267" s="37"/>
      <c r="AI267" s="37"/>
      <c r="AJ267" s="37"/>
      <c r="AK267" s="37"/>
      <c r="AL267" s="37"/>
      <c r="AM267" s="37"/>
      <c r="AN267" s="37"/>
      <c r="AO267" s="37"/>
      <c r="AP267" s="37"/>
      <c r="AQ267" s="37"/>
      <c r="AR267" s="37"/>
      <c r="AS267" s="37"/>
      <c r="AT267" s="37"/>
      <c r="AU267" s="37"/>
      <c r="AV267" s="37"/>
      <c r="AW267" s="37"/>
      <c r="AX267" s="37"/>
      <c r="AY267" s="37"/>
      <c r="AZ267" s="37"/>
      <c r="BA267" s="37"/>
      <c r="BB267" s="37"/>
      <c r="BC267" s="37"/>
      <c r="BD267" s="37"/>
      <c r="BE267" s="37"/>
      <c r="BF267" s="37"/>
      <c r="BG267" s="37"/>
      <c r="BH267" s="37"/>
      <c r="BI267" s="37"/>
    </row>
    <row r="268" spans="3:61">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c r="AE268" s="37"/>
      <c r="AF268" s="37"/>
      <c r="AG268" s="37"/>
      <c r="AH268" s="37"/>
      <c r="AI268" s="37"/>
      <c r="AJ268" s="37"/>
      <c r="AK268" s="37"/>
      <c r="AL268" s="37"/>
      <c r="AM268" s="37"/>
      <c r="AN268" s="37"/>
      <c r="AO268" s="37"/>
      <c r="AP268" s="37"/>
      <c r="AQ268" s="37"/>
      <c r="AR268" s="37"/>
      <c r="AS268" s="37"/>
      <c r="AT268" s="37"/>
      <c r="AU268" s="37"/>
      <c r="AV268" s="37"/>
      <c r="AW268" s="37"/>
      <c r="AX268" s="37"/>
      <c r="AY268" s="37"/>
      <c r="AZ268" s="37"/>
      <c r="BA268" s="37"/>
      <c r="BB268" s="37"/>
      <c r="BC268" s="37"/>
      <c r="BD268" s="37"/>
      <c r="BE268" s="37"/>
      <c r="BF268" s="37"/>
      <c r="BG268" s="37"/>
      <c r="BH268" s="37"/>
      <c r="BI268" s="37"/>
    </row>
    <row r="269" spans="3:61">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c r="AD269" s="37"/>
      <c r="AE269" s="37"/>
      <c r="AF269" s="37"/>
      <c r="AG269" s="37"/>
      <c r="AH269" s="37"/>
      <c r="AI269" s="37"/>
      <c r="AJ269" s="37"/>
      <c r="AK269" s="37"/>
      <c r="AL269" s="37"/>
      <c r="AM269" s="37"/>
      <c r="AN269" s="37"/>
      <c r="AO269" s="37"/>
      <c r="AP269" s="37"/>
      <c r="AQ269" s="37"/>
      <c r="AR269" s="37"/>
      <c r="AS269" s="37"/>
      <c r="AT269" s="37"/>
      <c r="AU269" s="37"/>
      <c r="AV269" s="37"/>
      <c r="AW269" s="37"/>
      <c r="AX269" s="37"/>
      <c r="AY269" s="37"/>
      <c r="AZ269" s="37"/>
      <c r="BA269" s="37"/>
      <c r="BB269" s="37"/>
      <c r="BC269" s="37"/>
      <c r="BD269" s="37"/>
      <c r="BE269" s="37"/>
      <c r="BF269" s="37"/>
      <c r="BG269" s="37"/>
      <c r="BH269" s="37"/>
      <c r="BI269" s="37"/>
    </row>
    <row r="270" spans="3:61">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c r="AD270" s="37"/>
      <c r="AE270" s="37"/>
      <c r="AF270" s="37"/>
      <c r="AG270" s="37"/>
      <c r="AH270" s="37"/>
      <c r="AI270" s="37"/>
      <c r="AJ270" s="37"/>
      <c r="AK270" s="37"/>
      <c r="AL270" s="37"/>
      <c r="AM270" s="37"/>
      <c r="AN270" s="37"/>
      <c r="AO270" s="37"/>
      <c r="AP270" s="37"/>
      <c r="AQ270" s="37"/>
      <c r="AR270" s="37"/>
      <c r="AS270" s="37"/>
      <c r="AT270" s="37"/>
      <c r="AU270" s="37"/>
      <c r="AV270" s="37"/>
      <c r="AW270" s="37"/>
      <c r="AX270" s="37"/>
      <c r="AY270" s="37"/>
      <c r="AZ270" s="37"/>
      <c r="BA270" s="37"/>
      <c r="BB270" s="37"/>
      <c r="BC270" s="37"/>
      <c r="BD270" s="37"/>
      <c r="BE270" s="37"/>
      <c r="BF270" s="37"/>
      <c r="BG270" s="37"/>
      <c r="BH270" s="37"/>
      <c r="BI270" s="37"/>
    </row>
    <row r="271" spans="3:61">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c r="AD271" s="37"/>
      <c r="AE271" s="37"/>
      <c r="AF271" s="37"/>
      <c r="AG271" s="37"/>
      <c r="AH271" s="37"/>
      <c r="AI271" s="37"/>
      <c r="AJ271" s="37"/>
      <c r="AK271" s="37"/>
      <c r="AL271" s="37"/>
      <c r="AM271" s="37"/>
      <c r="AN271" s="37"/>
      <c r="AO271" s="37"/>
      <c r="AP271" s="37"/>
      <c r="AQ271" s="37"/>
      <c r="AR271" s="37"/>
      <c r="AS271" s="37"/>
      <c r="AT271" s="37"/>
      <c r="AU271" s="37"/>
      <c r="AV271" s="37"/>
      <c r="AW271" s="37"/>
      <c r="AX271" s="37"/>
      <c r="AY271" s="37"/>
      <c r="AZ271" s="37"/>
      <c r="BA271" s="37"/>
      <c r="BB271" s="37"/>
      <c r="BC271" s="37"/>
      <c r="BD271" s="37"/>
      <c r="BE271" s="37"/>
      <c r="BF271" s="37"/>
      <c r="BG271" s="37"/>
      <c r="BH271" s="37"/>
      <c r="BI271" s="37"/>
    </row>
    <row r="272" spans="3:61">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c r="AE272" s="37"/>
      <c r="AF272" s="37"/>
      <c r="AG272" s="37"/>
      <c r="AH272" s="37"/>
      <c r="AI272" s="37"/>
      <c r="AJ272" s="37"/>
      <c r="AK272" s="37"/>
      <c r="AL272" s="37"/>
      <c r="AM272" s="37"/>
      <c r="AN272" s="37"/>
      <c r="AO272" s="37"/>
      <c r="AP272" s="37"/>
      <c r="AQ272" s="37"/>
      <c r="AR272" s="37"/>
      <c r="AS272" s="37"/>
      <c r="AT272" s="37"/>
      <c r="AU272" s="37"/>
      <c r="AV272" s="37"/>
      <c r="AW272" s="37"/>
      <c r="AX272" s="37"/>
      <c r="AY272" s="37"/>
      <c r="AZ272" s="37"/>
      <c r="BA272" s="37"/>
      <c r="BB272" s="37"/>
      <c r="BC272" s="37"/>
      <c r="BD272" s="37"/>
      <c r="BE272" s="37"/>
      <c r="BF272" s="37"/>
      <c r="BG272" s="37"/>
      <c r="BH272" s="37"/>
      <c r="BI272" s="37"/>
    </row>
    <row r="273" spans="3:61">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c r="AD273" s="37"/>
      <c r="AE273" s="37"/>
      <c r="AF273" s="37"/>
      <c r="AG273" s="37"/>
      <c r="AH273" s="37"/>
      <c r="AI273" s="37"/>
      <c r="AJ273" s="37"/>
      <c r="AK273" s="37"/>
      <c r="AL273" s="37"/>
      <c r="AM273" s="37"/>
      <c r="AN273" s="37"/>
      <c r="AO273" s="37"/>
      <c r="AP273" s="37"/>
      <c r="AQ273" s="37"/>
      <c r="AR273" s="37"/>
      <c r="AS273" s="37"/>
      <c r="AT273" s="37"/>
      <c r="AU273" s="37"/>
      <c r="AV273" s="37"/>
      <c r="AW273" s="37"/>
      <c r="AX273" s="37"/>
      <c r="AY273" s="37"/>
      <c r="AZ273" s="37"/>
      <c r="BA273" s="37"/>
      <c r="BB273" s="37"/>
      <c r="BC273" s="37"/>
      <c r="BD273" s="37"/>
      <c r="BE273" s="37"/>
      <c r="BF273" s="37"/>
      <c r="BG273" s="37"/>
      <c r="BH273" s="37"/>
      <c r="BI273" s="37"/>
    </row>
    <row r="274" spans="3:61">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c r="AE274" s="37"/>
      <c r="AF274" s="37"/>
      <c r="AG274" s="37"/>
      <c r="AH274" s="37"/>
      <c r="AI274" s="37"/>
      <c r="AJ274" s="37"/>
      <c r="AK274" s="37"/>
      <c r="AL274" s="37"/>
      <c r="AM274" s="37"/>
      <c r="AN274" s="37"/>
      <c r="AO274" s="37"/>
      <c r="AP274" s="37"/>
      <c r="AQ274" s="37"/>
      <c r="AR274" s="37"/>
      <c r="AS274" s="37"/>
      <c r="AT274" s="37"/>
      <c r="AU274" s="37"/>
      <c r="AV274" s="37"/>
      <c r="AW274" s="37"/>
      <c r="AX274" s="37"/>
      <c r="AY274" s="37"/>
      <c r="AZ274" s="37"/>
      <c r="BA274" s="37"/>
      <c r="BB274" s="37"/>
      <c r="BC274" s="37"/>
      <c r="BD274" s="37"/>
      <c r="BE274" s="37"/>
      <c r="BF274" s="37"/>
      <c r="BG274" s="37"/>
      <c r="BH274" s="37"/>
      <c r="BI274" s="37"/>
    </row>
    <row r="275" spans="3:61">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c r="AD275" s="37"/>
      <c r="AE275" s="37"/>
      <c r="AF275" s="37"/>
      <c r="AG275" s="37"/>
      <c r="AH275" s="37"/>
      <c r="AI275" s="37"/>
      <c r="AJ275" s="37"/>
      <c r="AK275" s="37"/>
      <c r="AL275" s="37"/>
      <c r="AM275" s="37"/>
      <c r="AN275" s="37"/>
      <c r="AO275" s="37"/>
      <c r="AP275" s="37"/>
      <c r="AQ275" s="37"/>
      <c r="AR275" s="37"/>
      <c r="AS275" s="37"/>
      <c r="AT275" s="37"/>
      <c r="AU275" s="37"/>
      <c r="AV275" s="37"/>
      <c r="AW275" s="37"/>
      <c r="AX275" s="37"/>
      <c r="AY275" s="37"/>
      <c r="AZ275" s="37"/>
      <c r="BA275" s="37"/>
      <c r="BB275" s="37"/>
      <c r="BC275" s="37"/>
      <c r="BD275" s="37"/>
      <c r="BE275" s="37"/>
      <c r="BF275" s="37"/>
      <c r="BG275" s="37"/>
      <c r="BH275" s="37"/>
      <c r="BI275" s="37"/>
    </row>
    <row r="276" spans="3:61">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c r="AE276" s="37"/>
      <c r="AF276" s="37"/>
      <c r="AG276" s="37"/>
      <c r="AH276" s="37"/>
      <c r="AI276" s="37"/>
      <c r="AJ276" s="37"/>
      <c r="AK276" s="37"/>
      <c r="AL276" s="37"/>
      <c r="AM276" s="37"/>
      <c r="AN276" s="37"/>
      <c r="AO276" s="37"/>
      <c r="AP276" s="37"/>
      <c r="AQ276" s="37"/>
      <c r="AR276" s="37"/>
      <c r="AS276" s="37"/>
      <c r="AT276" s="37"/>
      <c r="AU276" s="37"/>
      <c r="AV276" s="37"/>
      <c r="AW276" s="37"/>
      <c r="AX276" s="37"/>
      <c r="AY276" s="37"/>
      <c r="AZ276" s="37"/>
      <c r="BA276" s="37"/>
      <c r="BB276" s="37"/>
      <c r="BC276" s="37"/>
      <c r="BD276" s="37"/>
      <c r="BE276" s="37"/>
      <c r="BF276" s="37"/>
      <c r="BG276" s="37"/>
      <c r="BH276" s="37"/>
      <c r="BI276" s="37"/>
    </row>
    <row r="277" spans="3:61">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c r="AD277" s="37"/>
      <c r="AE277" s="37"/>
      <c r="AF277" s="37"/>
      <c r="AG277" s="37"/>
      <c r="AH277" s="37"/>
      <c r="AI277" s="37"/>
      <c r="AJ277" s="37"/>
      <c r="AK277" s="37"/>
      <c r="AL277" s="37"/>
      <c r="AM277" s="37"/>
      <c r="AN277" s="37"/>
      <c r="AO277" s="37"/>
      <c r="AP277" s="37"/>
      <c r="AQ277" s="37"/>
      <c r="AR277" s="37"/>
      <c r="AS277" s="37"/>
      <c r="AT277" s="37"/>
      <c r="AU277" s="37"/>
      <c r="AV277" s="37"/>
      <c r="AW277" s="37"/>
      <c r="AX277" s="37"/>
      <c r="AY277" s="37"/>
      <c r="AZ277" s="37"/>
      <c r="BA277" s="37"/>
      <c r="BB277" s="37"/>
      <c r="BC277" s="37"/>
      <c r="BD277" s="37"/>
      <c r="BE277" s="37"/>
      <c r="BF277" s="37"/>
      <c r="BG277" s="37"/>
      <c r="BH277" s="37"/>
      <c r="BI277" s="37"/>
    </row>
    <row r="278" spans="3:61">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c r="AE278" s="37"/>
      <c r="AF278" s="37"/>
      <c r="AG278" s="37"/>
      <c r="AH278" s="37"/>
      <c r="AI278" s="37"/>
      <c r="AJ278" s="37"/>
      <c r="AK278" s="37"/>
      <c r="AL278" s="37"/>
      <c r="AM278" s="37"/>
      <c r="AN278" s="37"/>
      <c r="AO278" s="37"/>
      <c r="AP278" s="37"/>
      <c r="AQ278" s="37"/>
      <c r="AR278" s="37"/>
      <c r="AS278" s="37"/>
      <c r="AT278" s="37"/>
      <c r="AU278" s="37"/>
      <c r="AV278" s="37"/>
      <c r="AW278" s="37"/>
      <c r="AX278" s="37"/>
      <c r="AY278" s="37"/>
      <c r="AZ278" s="37"/>
      <c r="BA278" s="37"/>
      <c r="BB278" s="37"/>
      <c r="BC278" s="37"/>
      <c r="BD278" s="37"/>
      <c r="BE278" s="37"/>
      <c r="BF278" s="37"/>
      <c r="BG278" s="37"/>
      <c r="BH278" s="37"/>
      <c r="BI278" s="37"/>
    </row>
    <row r="279" spans="3:61">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c r="AD279" s="37"/>
      <c r="AE279" s="37"/>
      <c r="AF279" s="37"/>
      <c r="AG279" s="37"/>
      <c r="AH279" s="37"/>
      <c r="AI279" s="37"/>
      <c r="AJ279" s="37"/>
      <c r="AK279" s="37"/>
      <c r="AL279" s="37"/>
      <c r="AM279" s="37"/>
      <c r="AN279" s="37"/>
      <c r="AO279" s="37"/>
      <c r="AP279" s="37"/>
      <c r="AQ279" s="37"/>
      <c r="AR279" s="37"/>
      <c r="AS279" s="37"/>
      <c r="AT279" s="37"/>
      <c r="AU279" s="37"/>
      <c r="AV279" s="37"/>
      <c r="AW279" s="37"/>
      <c r="AX279" s="37"/>
      <c r="AY279" s="37"/>
      <c r="AZ279" s="37"/>
      <c r="BA279" s="37"/>
      <c r="BB279" s="37"/>
      <c r="BC279" s="37"/>
      <c r="BD279" s="37"/>
      <c r="BE279" s="37"/>
      <c r="BF279" s="37"/>
      <c r="BG279" s="37"/>
      <c r="BH279" s="37"/>
      <c r="BI279" s="37"/>
    </row>
    <row r="280" spans="3:61">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c r="AD280" s="37"/>
      <c r="AE280" s="37"/>
      <c r="AF280" s="37"/>
      <c r="AG280" s="37"/>
      <c r="AH280" s="37"/>
      <c r="AI280" s="37"/>
      <c r="AJ280" s="37"/>
      <c r="AK280" s="37"/>
      <c r="AL280" s="37"/>
      <c r="AM280" s="37"/>
      <c r="AN280" s="37"/>
      <c r="AO280" s="37"/>
      <c r="AP280" s="37"/>
      <c r="AQ280" s="37"/>
      <c r="AR280" s="37"/>
      <c r="AS280" s="37"/>
      <c r="AT280" s="37"/>
      <c r="AU280" s="37"/>
      <c r="AV280" s="37"/>
      <c r="AW280" s="37"/>
      <c r="AX280" s="37"/>
      <c r="AY280" s="37"/>
      <c r="AZ280" s="37"/>
      <c r="BA280" s="37"/>
      <c r="BB280" s="37"/>
      <c r="BC280" s="37"/>
      <c r="BD280" s="37"/>
      <c r="BE280" s="37"/>
      <c r="BF280" s="37"/>
      <c r="BG280" s="37"/>
      <c r="BH280" s="37"/>
      <c r="BI280" s="37"/>
    </row>
    <row r="281" spans="3:61">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c r="AD281" s="37"/>
      <c r="AE281" s="37"/>
      <c r="AF281" s="37"/>
      <c r="AG281" s="37"/>
      <c r="AH281" s="37"/>
      <c r="AI281" s="37"/>
      <c r="AJ281" s="37"/>
      <c r="AK281" s="37"/>
      <c r="AL281" s="37"/>
      <c r="AM281" s="37"/>
      <c r="AN281" s="37"/>
      <c r="AO281" s="37"/>
      <c r="AP281" s="37"/>
      <c r="AQ281" s="37"/>
      <c r="AR281" s="37"/>
      <c r="AS281" s="37"/>
      <c r="AT281" s="37"/>
      <c r="AU281" s="37"/>
      <c r="AV281" s="37"/>
      <c r="AW281" s="37"/>
      <c r="AX281" s="37"/>
      <c r="AY281" s="37"/>
      <c r="AZ281" s="37"/>
      <c r="BA281" s="37"/>
      <c r="BB281" s="37"/>
      <c r="BC281" s="37"/>
      <c r="BD281" s="37"/>
      <c r="BE281" s="37"/>
      <c r="BF281" s="37"/>
      <c r="BG281" s="37"/>
      <c r="BH281" s="37"/>
      <c r="BI281" s="37"/>
    </row>
    <row r="282" spans="3:61">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c r="AD282" s="37"/>
      <c r="AE282" s="37"/>
      <c r="AF282" s="37"/>
      <c r="AG282" s="37"/>
      <c r="AH282" s="37"/>
      <c r="AI282" s="37"/>
      <c r="AJ282" s="37"/>
      <c r="AK282" s="37"/>
      <c r="AL282" s="37"/>
      <c r="AM282" s="37"/>
      <c r="AN282" s="37"/>
      <c r="AO282" s="37"/>
      <c r="AP282" s="37"/>
      <c r="AQ282" s="37"/>
      <c r="AR282" s="37"/>
      <c r="AS282" s="37"/>
      <c r="AT282" s="37"/>
      <c r="AU282" s="37"/>
      <c r="AV282" s="37"/>
      <c r="AW282" s="37"/>
      <c r="AX282" s="37"/>
      <c r="AY282" s="37"/>
      <c r="AZ282" s="37"/>
      <c r="BA282" s="37"/>
      <c r="BB282" s="37"/>
      <c r="BC282" s="37"/>
      <c r="BD282" s="37"/>
      <c r="BE282" s="37"/>
      <c r="BF282" s="37"/>
      <c r="BG282" s="37"/>
      <c r="BH282" s="37"/>
      <c r="BI282" s="37"/>
    </row>
    <row r="283" spans="3:61">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c r="AD283" s="37"/>
      <c r="AE283" s="37"/>
      <c r="AF283" s="37"/>
      <c r="AG283" s="37"/>
      <c r="AH283" s="37"/>
      <c r="AI283" s="37"/>
      <c r="AJ283" s="37"/>
      <c r="AK283" s="37"/>
      <c r="AL283" s="37"/>
      <c r="AM283" s="37"/>
      <c r="AN283" s="37"/>
      <c r="AO283" s="37"/>
      <c r="AP283" s="37"/>
      <c r="AQ283" s="37"/>
      <c r="AR283" s="37"/>
      <c r="AS283" s="37"/>
      <c r="AT283" s="37"/>
      <c r="AU283" s="37"/>
      <c r="AV283" s="37"/>
      <c r="AW283" s="37"/>
      <c r="AX283" s="37"/>
      <c r="AY283" s="37"/>
      <c r="AZ283" s="37"/>
      <c r="BA283" s="37"/>
      <c r="BB283" s="37"/>
      <c r="BC283" s="37"/>
      <c r="BD283" s="37"/>
      <c r="BE283" s="37"/>
      <c r="BF283" s="37"/>
      <c r="BG283" s="37"/>
      <c r="BH283" s="37"/>
      <c r="BI283" s="37"/>
    </row>
    <row r="284" spans="3:61">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c r="AD284" s="37"/>
      <c r="AE284" s="37"/>
      <c r="AF284" s="37"/>
      <c r="AG284" s="37"/>
      <c r="AH284" s="37"/>
      <c r="AI284" s="37"/>
      <c r="AJ284" s="37"/>
      <c r="AK284" s="37"/>
      <c r="AL284" s="37"/>
      <c r="AM284" s="37"/>
      <c r="AN284" s="37"/>
      <c r="AO284" s="37"/>
      <c r="AP284" s="37"/>
      <c r="AQ284" s="37"/>
      <c r="AR284" s="37"/>
      <c r="AS284" s="37"/>
      <c r="AT284" s="37"/>
      <c r="AU284" s="37"/>
      <c r="AV284" s="37"/>
      <c r="AW284" s="37"/>
      <c r="AX284" s="37"/>
      <c r="AY284" s="37"/>
      <c r="AZ284" s="37"/>
      <c r="BA284" s="37"/>
      <c r="BB284" s="37"/>
      <c r="BC284" s="37"/>
      <c r="BD284" s="37"/>
      <c r="BE284" s="37"/>
      <c r="BF284" s="37"/>
      <c r="BG284" s="37"/>
      <c r="BH284" s="37"/>
      <c r="BI284" s="37"/>
    </row>
    <row r="285" spans="3:61">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c r="AD285" s="37"/>
      <c r="AE285" s="37"/>
      <c r="AF285" s="37"/>
      <c r="AG285" s="37"/>
      <c r="AH285" s="37"/>
      <c r="AI285" s="37"/>
      <c r="AJ285" s="37"/>
      <c r="AK285" s="37"/>
      <c r="AL285" s="37"/>
      <c r="AM285" s="37"/>
      <c r="AN285" s="37"/>
      <c r="AO285" s="37"/>
      <c r="AP285" s="37"/>
      <c r="AQ285" s="37"/>
      <c r="AR285" s="37"/>
      <c r="AS285" s="37"/>
      <c r="AT285" s="37"/>
      <c r="AU285" s="37"/>
      <c r="AV285" s="37"/>
      <c r="AW285" s="37"/>
      <c r="AX285" s="37"/>
      <c r="AY285" s="37"/>
      <c r="AZ285" s="37"/>
      <c r="BA285" s="37"/>
      <c r="BB285" s="37"/>
      <c r="BC285" s="37"/>
      <c r="BD285" s="37"/>
      <c r="BE285" s="37"/>
      <c r="BF285" s="37"/>
      <c r="BG285" s="37"/>
      <c r="BH285" s="37"/>
      <c r="BI285" s="37"/>
    </row>
    <row r="286" spans="3:61">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c r="AD286" s="37"/>
      <c r="AE286" s="37"/>
      <c r="AF286" s="37"/>
      <c r="AG286" s="37"/>
      <c r="AH286" s="37"/>
      <c r="AI286" s="37"/>
      <c r="AJ286" s="37"/>
      <c r="AK286" s="37"/>
      <c r="AL286" s="37"/>
      <c r="AM286" s="37"/>
      <c r="AN286" s="37"/>
      <c r="AO286" s="37"/>
      <c r="AP286" s="37"/>
      <c r="AQ286" s="37"/>
      <c r="AR286" s="37"/>
      <c r="AS286" s="37"/>
      <c r="AT286" s="37"/>
      <c r="AU286" s="37"/>
      <c r="AV286" s="37"/>
      <c r="AW286" s="37"/>
      <c r="AX286" s="37"/>
      <c r="AY286" s="37"/>
      <c r="AZ286" s="37"/>
      <c r="BA286" s="37"/>
      <c r="BB286" s="37"/>
      <c r="BC286" s="37"/>
      <c r="BD286" s="37"/>
      <c r="BE286" s="37"/>
      <c r="BF286" s="37"/>
      <c r="BG286" s="37"/>
      <c r="BH286" s="37"/>
      <c r="BI286" s="37"/>
    </row>
    <row r="287" spans="3:61">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c r="AD287" s="37"/>
      <c r="AE287" s="37"/>
      <c r="AF287" s="37"/>
      <c r="AG287" s="37"/>
      <c r="AH287" s="37"/>
      <c r="AI287" s="37"/>
      <c r="AJ287" s="37"/>
      <c r="AK287" s="37"/>
      <c r="AL287" s="37"/>
      <c r="AM287" s="37"/>
      <c r="AN287" s="37"/>
      <c r="AO287" s="37"/>
      <c r="AP287" s="37"/>
      <c r="AQ287" s="37"/>
      <c r="AR287" s="37"/>
      <c r="AS287" s="37"/>
      <c r="AT287" s="37"/>
      <c r="AU287" s="37"/>
      <c r="AV287" s="37"/>
      <c r="AW287" s="37"/>
      <c r="AX287" s="37"/>
      <c r="AY287" s="37"/>
      <c r="AZ287" s="37"/>
      <c r="BA287" s="37"/>
      <c r="BB287" s="37"/>
      <c r="BC287" s="37"/>
      <c r="BD287" s="37"/>
      <c r="BE287" s="37"/>
      <c r="BF287" s="37"/>
      <c r="BG287" s="37"/>
      <c r="BH287" s="37"/>
      <c r="BI287" s="37"/>
    </row>
    <row r="288" spans="3:61">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c r="AD288" s="37"/>
      <c r="AE288" s="37"/>
      <c r="AF288" s="37"/>
      <c r="AG288" s="37"/>
      <c r="AH288" s="37"/>
      <c r="AI288" s="37"/>
      <c r="AJ288" s="37"/>
      <c r="AK288" s="37"/>
      <c r="AL288" s="37"/>
      <c r="AM288" s="37"/>
      <c r="AN288" s="37"/>
      <c r="AO288" s="37"/>
      <c r="AP288" s="37"/>
      <c r="AQ288" s="37"/>
      <c r="AR288" s="37"/>
      <c r="AS288" s="37"/>
      <c r="AT288" s="37"/>
      <c r="AU288" s="37"/>
      <c r="AV288" s="37"/>
      <c r="AW288" s="37"/>
      <c r="AX288" s="37"/>
      <c r="AY288" s="37"/>
      <c r="AZ288" s="37"/>
      <c r="BA288" s="37"/>
      <c r="BB288" s="37"/>
      <c r="BC288" s="37"/>
      <c r="BD288" s="37"/>
      <c r="BE288" s="37"/>
      <c r="BF288" s="37"/>
      <c r="BG288" s="37"/>
      <c r="BH288" s="37"/>
      <c r="BI288" s="37"/>
    </row>
    <row r="289" spans="3:61">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c r="AE289" s="37"/>
      <c r="AF289" s="37"/>
      <c r="AG289" s="37"/>
      <c r="AH289" s="37"/>
      <c r="AI289" s="37"/>
      <c r="AJ289" s="37"/>
      <c r="AK289" s="37"/>
      <c r="AL289" s="37"/>
      <c r="AM289" s="37"/>
      <c r="AN289" s="37"/>
      <c r="AO289" s="37"/>
      <c r="AP289" s="37"/>
      <c r="AQ289" s="37"/>
      <c r="AR289" s="37"/>
      <c r="AS289" s="37"/>
      <c r="AT289" s="37"/>
      <c r="AU289" s="37"/>
      <c r="AV289" s="37"/>
      <c r="AW289" s="37"/>
      <c r="AX289" s="37"/>
      <c r="AY289" s="37"/>
      <c r="AZ289" s="37"/>
      <c r="BA289" s="37"/>
      <c r="BB289" s="37"/>
      <c r="BC289" s="37"/>
      <c r="BD289" s="37"/>
      <c r="BE289" s="37"/>
      <c r="BF289" s="37"/>
      <c r="BG289" s="37"/>
      <c r="BH289" s="37"/>
      <c r="BI289" s="37"/>
    </row>
    <row r="290" spans="3:61">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c r="AE290" s="37"/>
      <c r="AF290" s="37"/>
      <c r="AG290" s="37"/>
      <c r="AH290" s="37"/>
      <c r="AI290" s="37"/>
      <c r="AJ290" s="37"/>
      <c r="AK290" s="37"/>
      <c r="AL290" s="37"/>
      <c r="AM290" s="37"/>
      <c r="AN290" s="37"/>
      <c r="AO290" s="37"/>
      <c r="AP290" s="37"/>
      <c r="AQ290" s="37"/>
      <c r="AR290" s="37"/>
      <c r="AS290" s="37"/>
      <c r="AT290" s="37"/>
      <c r="AU290" s="37"/>
      <c r="AV290" s="37"/>
      <c r="AW290" s="37"/>
      <c r="AX290" s="37"/>
      <c r="AY290" s="37"/>
      <c r="AZ290" s="37"/>
      <c r="BA290" s="37"/>
      <c r="BB290" s="37"/>
      <c r="BC290" s="37"/>
      <c r="BD290" s="37"/>
      <c r="BE290" s="37"/>
      <c r="BF290" s="37"/>
      <c r="BG290" s="37"/>
      <c r="BH290" s="37"/>
      <c r="BI290" s="37"/>
    </row>
    <row r="291" spans="3:61">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c r="AE291" s="37"/>
      <c r="AF291" s="37"/>
      <c r="AG291" s="37"/>
      <c r="AH291" s="37"/>
      <c r="AI291" s="37"/>
      <c r="AJ291" s="37"/>
      <c r="AK291" s="37"/>
      <c r="AL291" s="37"/>
      <c r="AM291" s="37"/>
      <c r="AN291" s="37"/>
      <c r="AO291" s="37"/>
      <c r="AP291" s="37"/>
      <c r="AQ291" s="37"/>
      <c r="AR291" s="37"/>
      <c r="AS291" s="37"/>
      <c r="AT291" s="37"/>
      <c r="AU291" s="37"/>
      <c r="AV291" s="37"/>
      <c r="AW291" s="37"/>
      <c r="AX291" s="37"/>
      <c r="AY291" s="37"/>
      <c r="AZ291" s="37"/>
      <c r="BA291" s="37"/>
      <c r="BB291" s="37"/>
      <c r="BC291" s="37"/>
      <c r="BD291" s="37"/>
      <c r="BE291" s="37"/>
      <c r="BF291" s="37"/>
      <c r="BG291" s="37"/>
      <c r="BH291" s="37"/>
      <c r="BI291" s="37"/>
    </row>
    <row r="292" spans="3:61">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c r="AE292" s="37"/>
      <c r="AF292" s="37"/>
      <c r="AG292" s="37"/>
      <c r="AH292" s="37"/>
      <c r="AI292" s="37"/>
      <c r="AJ292" s="37"/>
      <c r="AK292" s="37"/>
      <c r="AL292" s="37"/>
      <c r="AM292" s="37"/>
      <c r="AN292" s="37"/>
      <c r="AO292" s="37"/>
      <c r="AP292" s="37"/>
      <c r="AQ292" s="37"/>
      <c r="AR292" s="37"/>
      <c r="AS292" s="37"/>
      <c r="AT292" s="37"/>
      <c r="AU292" s="37"/>
      <c r="AV292" s="37"/>
      <c r="AW292" s="37"/>
      <c r="AX292" s="37"/>
      <c r="AY292" s="37"/>
      <c r="AZ292" s="37"/>
      <c r="BA292" s="37"/>
      <c r="BB292" s="37"/>
      <c r="BC292" s="37"/>
      <c r="BD292" s="37"/>
      <c r="BE292" s="37"/>
      <c r="BF292" s="37"/>
      <c r="BG292" s="37"/>
      <c r="BH292" s="37"/>
      <c r="BI292" s="37"/>
    </row>
    <row r="293" spans="3:61">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c r="AE293" s="37"/>
      <c r="AF293" s="37"/>
      <c r="AG293" s="37"/>
      <c r="AH293" s="37"/>
      <c r="AI293" s="37"/>
      <c r="AJ293" s="37"/>
      <c r="AK293" s="37"/>
      <c r="AL293" s="37"/>
      <c r="AM293" s="37"/>
      <c r="AN293" s="37"/>
      <c r="AO293" s="37"/>
      <c r="AP293" s="37"/>
      <c r="AQ293" s="37"/>
      <c r="AR293" s="37"/>
      <c r="AS293" s="37"/>
      <c r="AT293" s="37"/>
      <c r="AU293" s="37"/>
      <c r="AV293" s="37"/>
      <c r="AW293" s="37"/>
      <c r="AX293" s="37"/>
      <c r="AY293" s="37"/>
      <c r="AZ293" s="37"/>
      <c r="BA293" s="37"/>
      <c r="BB293" s="37"/>
      <c r="BC293" s="37"/>
      <c r="BD293" s="37"/>
      <c r="BE293" s="37"/>
      <c r="BF293" s="37"/>
      <c r="BG293" s="37"/>
      <c r="BH293" s="37"/>
      <c r="BI293" s="37"/>
    </row>
    <row r="294" spans="3:61">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c r="AF294" s="37"/>
      <c r="AG294" s="37"/>
      <c r="AH294" s="37"/>
      <c r="AI294" s="37"/>
      <c r="AJ294" s="37"/>
      <c r="AK294" s="37"/>
      <c r="AL294" s="37"/>
      <c r="AM294" s="37"/>
      <c r="AN294" s="37"/>
      <c r="AO294" s="37"/>
      <c r="AP294" s="37"/>
      <c r="AQ294" s="37"/>
      <c r="AR294" s="37"/>
      <c r="AS294" s="37"/>
      <c r="AT294" s="37"/>
      <c r="AU294" s="37"/>
      <c r="AV294" s="37"/>
      <c r="AW294" s="37"/>
      <c r="AX294" s="37"/>
      <c r="AY294" s="37"/>
      <c r="AZ294" s="37"/>
      <c r="BA294" s="37"/>
      <c r="BB294" s="37"/>
      <c r="BC294" s="37"/>
      <c r="BD294" s="37"/>
      <c r="BE294" s="37"/>
      <c r="BF294" s="37"/>
      <c r="BG294" s="37"/>
      <c r="BH294" s="37"/>
      <c r="BI294" s="37"/>
    </row>
    <row r="295" spans="3:61">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c r="AE295" s="37"/>
      <c r="AF295" s="37"/>
      <c r="AG295" s="37"/>
      <c r="AH295" s="37"/>
      <c r="AI295" s="37"/>
      <c r="AJ295" s="37"/>
      <c r="AK295" s="37"/>
      <c r="AL295" s="37"/>
      <c r="AM295" s="37"/>
      <c r="AN295" s="37"/>
      <c r="AO295" s="37"/>
      <c r="AP295" s="37"/>
      <c r="AQ295" s="37"/>
      <c r="AR295" s="37"/>
      <c r="AS295" s="37"/>
      <c r="AT295" s="37"/>
      <c r="AU295" s="37"/>
      <c r="AV295" s="37"/>
      <c r="AW295" s="37"/>
      <c r="AX295" s="37"/>
      <c r="AY295" s="37"/>
      <c r="AZ295" s="37"/>
      <c r="BA295" s="37"/>
      <c r="BB295" s="37"/>
      <c r="BC295" s="37"/>
      <c r="BD295" s="37"/>
      <c r="BE295" s="37"/>
      <c r="BF295" s="37"/>
      <c r="BG295" s="37"/>
      <c r="BH295" s="37"/>
      <c r="BI295" s="37"/>
    </row>
    <row r="296" spans="3:61">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c r="AE296" s="37"/>
      <c r="AF296" s="37"/>
      <c r="AG296" s="37"/>
      <c r="AH296" s="37"/>
      <c r="AI296" s="37"/>
      <c r="AJ296" s="37"/>
      <c r="AK296" s="37"/>
      <c r="AL296" s="37"/>
      <c r="AM296" s="37"/>
      <c r="AN296" s="37"/>
      <c r="AO296" s="37"/>
      <c r="AP296" s="37"/>
      <c r="AQ296" s="37"/>
      <c r="AR296" s="37"/>
      <c r="AS296" s="37"/>
      <c r="AT296" s="37"/>
      <c r="AU296" s="37"/>
      <c r="AV296" s="37"/>
      <c r="AW296" s="37"/>
      <c r="AX296" s="37"/>
      <c r="AY296" s="37"/>
      <c r="AZ296" s="37"/>
      <c r="BA296" s="37"/>
      <c r="BB296" s="37"/>
      <c r="BC296" s="37"/>
      <c r="BD296" s="37"/>
      <c r="BE296" s="37"/>
      <c r="BF296" s="37"/>
      <c r="BG296" s="37"/>
      <c r="BH296" s="37"/>
      <c r="BI296" s="37"/>
    </row>
    <row r="297" spans="3:61">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c r="AF297" s="37"/>
      <c r="AG297" s="37"/>
      <c r="AH297" s="37"/>
      <c r="AI297" s="37"/>
      <c r="AJ297" s="37"/>
      <c r="AK297" s="37"/>
      <c r="AL297" s="37"/>
      <c r="AM297" s="37"/>
      <c r="AN297" s="37"/>
      <c r="AO297" s="37"/>
      <c r="AP297" s="37"/>
      <c r="AQ297" s="37"/>
      <c r="AR297" s="37"/>
      <c r="AS297" s="37"/>
      <c r="AT297" s="37"/>
      <c r="AU297" s="37"/>
      <c r="AV297" s="37"/>
      <c r="AW297" s="37"/>
      <c r="AX297" s="37"/>
      <c r="AY297" s="37"/>
      <c r="AZ297" s="37"/>
      <c r="BA297" s="37"/>
      <c r="BB297" s="37"/>
      <c r="BC297" s="37"/>
      <c r="BD297" s="37"/>
      <c r="BE297" s="37"/>
      <c r="BF297" s="37"/>
      <c r="BG297" s="37"/>
      <c r="BH297" s="37"/>
      <c r="BI297" s="37"/>
    </row>
    <row r="298" spans="3:61">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c r="AF298" s="37"/>
      <c r="AG298" s="37"/>
      <c r="AH298" s="37"/>
      <c r="AI298" s="37"/>
      <c r="AJ298" s="37"/>
      <c r="AK298" s="37"/>
      <c r="AL298" s="37"/>
      <c r="AM298" s="37"/>
      <c r="AN298" s="37"/>
      <c r="AO298" s="37"/>
      <c r="AP298" s="37"/>
      <c r="AQ298" s="37"/>
      <c r="AR298" s="37"/>
      <c r="AS298" s="37"/>
      <c r="AT298" s="37"/>
      <c r="AU298" s="37"/>
      <c r="AV298" s="37"/>
      <c r="AW298" s="37"/>
      <c r="AX298" s="37"/>
      <c r="AY298" s="37"/>
      <c r="AZ298" s="37"/>
      <c r="BA298" s="37"/>
      <c r="BB298" s="37"/>
      <c r="BC298" s="37"/>
      <c r="BD298" s="37"/>
      <c r="BE298" s="37"/>
      <c r="BF298" s="37"/>
      <c r="BG298" s="37"/>
      <c r="BH298" s="37"/>
      <c r="BI298" s="37"/>
    </row>
    <row r="299" spans="3:61">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c r="AF299" s="37"/>
      <c r="AG299" s="37"/>
      <c r="AH299" s="37"/>
      <c r="AI299" s="37"/>
      <c r="AJ299" s="37"/>
      <c r="AK299" s="37"/>
      <c r="AL299" s="37"/>
      <c r="AM299" s="37"/>
      <c r="AN299" s="37"/>
      <c r="AO299" s="37"/>
      <c r="AP299" s="37"/>
      <c r="AQ299" s="37"/>
      <c r="AR299" s="37"/>
      <c r="AS299" s="37"/>
      <c r="AT299" s="37"/>
      <c r="AU299" s="37"/>
      <c r="AV299" s="37"/>
      <c r="AW299" s="37"/>
      <c r="AX299" s="37"/>
      <c r="AY299" s="37"/>
      <c r="AZ299" s="37"/>
      <c r="BA299" s="37"/>
      <c r="BB299" s="37"/>
      <c r="BC299" s="37"/>
      <c r="BD299" s="37"/>
      <c r="BE299" s="37"/>
      <c r="BF299" s="37"/>
      <c r="BG299" s="37"/>
      <c r="BH299" s="37"/>
      <c r="BI299" s="37"/>
    </row>
    <row r="300" spans="3:61">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c r="AF300" s="37"/>
      <c r="AG300" s="37"/>
      <c r="AH300" s="37"/>
      <c r="AI300" s="37"/>
      <c r="AJ300" s="37"/>
      <c r="AK300" s="37"/>
      <c r="AL300" s="37"/>
      <c r="AM300" s="37"/>
      <c r="AN300" s="37"/>
      <c r="AO300" s="37"/>
      <c r="AP300" s="37"/>
      <c r="AQ300" s="37"/>
      <c r="AR300" s="37"/>
      <c r="AS300" s="37"/>
      <c r="AT300" s="37"/>
      <c r="AU300" s="37"/>
      <c r="AV300" s="37"/>
      <c r="AW300" s="37"/>
      <c r="AX300" s="37"/>
      <c r="AY300" s="37"/>
      <c r="AZ300" s="37"/>
      <c r="BA300" s="37"/>
      <c r="BB300" s="37"/>
      <c r="BC300" s="37"/>
      <c r="BD300" s="37"/>
      <c r="BE300" s="37"/>
      <c r="BF300" s="37"/>
      <c r="BG300" s="37"/>
      <c r="BH300" s="37"/>
      <c r="BI300" s="37"/>
    </row>
    <row r="301" spans="3:61">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c r="AE301" s="37"/>
      <c r="AF301" s="37"/>
      <c r="AG301" s="37"/>
      <c r="AH301" s="37"/>
      <c r="AI301" s="37"/>
      <c r="AJ301" s="37"/>
      <c r="AK301" s="37"/>
      <c r="AL301" s="37"/>
      <c r="AM301" s="37"/>
      <c r="AN301" s="37"/>
      <c r="AO301" s="37"/>
      <c r="AP301" s="37"/>
      <c r="AQ301" s="37"/>
      <c r="AR301" s="37"/>
      <c r="AS301" s="37"/>
      <c r="AT301" s="37"/>
      <c r="AU301" s="37"/>
      <c r="AV301" s="37"/>
      <c r="AW301" s="37"/>
      <c r="AX301" s="37"/>
      <c r="AY301" s="37"/>
      <c r="AZ301" s="37"/>
      <c r="BA301" s="37"/>
      <c r="BB301" s="37"/>
      <c r="BC301" s="37"/>
      <c r="BD301" s="37"/>
      <c r="BE301" s="37"/>
      <c r="BF301" s="37"/>
      <c r="BG301" s="37"/>
      <c r="BH301" s="37"/>
      <c r="BI301" s="37"/>
    </row>
    <row r="302" spans="3:61">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c r="AE302" s="37"/>
      <c r="AF302" s="37"/>
      <c r="AG302" s="37"/>
      <c r="AH302" s="37"/>
      <c r="AI302" s="37"/>
      <c r="AJ302" s="37"/>
      <c r="AK302" s="37"/>
      <c r="AL302" s="37"/>
      <c r="AM302" s="37"/>
      <c r="AN302" s="37"/>
      <c r="AO302" s="37"/>
      <c r="AP302" s="37"/>
      <c r="AQ302" s="37"/>
      <c r="AR302" s="37"/>
      <c r="AS302" s="37"/>
      <c r="AT302" s="37"/>
      <c r="AU302" s="37"/>
      <c r="AV302" s="37"/>
      <c r="AW302" s="37"/>
      <c r="AX302" s="37"/>
      <c r="AY302" s="37"/>
      <c r="AZ302" s="37"/>
      <c r="BA302" s="37"/>
      <c r="BB302" s="37"/>
      <c r="BC302" s="37"/>
      <c r="BD302" s="37"/>
      <c r="BE302" s="37"/>
      <c r="BF302" s="37"/>
      <c r="BG302" s="37"/>
      <c r="BH302" s="37"/>
      <c r="BI302" s="37"/>
    </row>
    <row r="303" spans="3:61">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c r="AE303" s="37"/>
      <c r="AF303" s="37"/>
      <c r="AG303" s="37"/>
      <c r="AH303" s="37"/>
      <c r="AI303" s="37"/>
      <c r="AJ303" s="37"/>
      <c r="AK303" s="37"/>
      <c r="AL303" s="37"/>
      <c r="AM303" s="37"/>
      <c r="AN303" s="37"/>
      <c r="AO303" s="37"/>
      <c r="AP303" s="37"/>
      <c r="AQ303" s="37"/>
      <c r="AR303" s="37"/>
      <c r="AS303" s="37"/>
      <c r="AT303" s="37"/>
      <c r="AU303" s="37"/>
      <c r="AV303" s="37"/>
      <c r="AW303" s="37"/>
      <c r="AX303" s="37"/>
      <c r="AY303" s="37"/>
      <c r="AZ303" s="37"/>
      <c r="BA303" s="37"/>
      <c r="BB303" s="37"/>
      <c r="BC303" s="37"/>
      <c r="BD303" s="37"/>
      <c r="BE303" s="37"/>
      <c r="BF303" s="37"/>
      <c r="BG303" s="37"/>
      <c r="BH303" s="37"/>
      <c r="BI303" s="37"/>
    </row>
    <row r="304" spans="3:61">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c r="AE304" s="37"/>
      <c r="AF304" s="37"/>
      <c r="AG304" s="37"/>
      <c r="AH304" s="37"/>
      <c r="AI304" s="37"/>
      <c r="AJ304" s="37"/>
      <c r="AK304" s="37"/>
      <c r="AL304" s="37"/>
      <c r="AM304" s="37"/>
      <c r="AN304" s="37"/>
      <c r="AO304" s="37"/>
      <c r="AP304" s="37"/>
      <c r="AQ304" s="37"/>
      <c r="AR304" s="37"/>
      <c r="AS304" s="37"/>
      <c r="AT304" s="37"/>
      <c r="AU304" s="37"/>
      <c r="AV304" s="37"/>
      <c r="AW304" s="37"/>
      <c r="AX304" s="37"/>
      <c r="AY304" s="37"/>
      <c r="AZ304" s="37"/>
      <c r="BA304" s="37"/>
      <c r="BB304" s="37"/>
      <c r="BC304" s="37"/>
      <c r="BD304" s="37"/>
      <c r="BE304" s="37"/>
      <c r="BF304" s="37"/>
      <c r="BG304" s="37"/>
      <c r="BH304" s="37"/>
      <c r="BI304" s="37"/>
    </row>
    <row r="305" spans="3:61">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c r="AE305" s="37"/>
      <c r="AF305" s="37"/>
      <c r="AG305" s="37"/>
      <c r="AH305" s="37"/>
      <c r="AI305" s="37"/>
      <c r="AJ305" s="37"/>
      <c r="AK305" s="37"/>
      <c r="AL305" s="37"/>
      <c r="AM305" s="37"/>
      <c r="AN305" s="37"/>
      <c r="AO305" s="37"/>
      <c r="AP305" s="37"/>
      <c r="AQ305" s="37"/>
      <c r="AR305" s="37"/>
      <c r="AS305" s="37"/>
      <c r="AT305" s="37"/>
      <c r="AU305" s="37"/>
      <c r="AV305" s="37"/>
      <c r="AW305" s="37"/>
      <c r="AX305" s="37"/>
      <c r="AY305" s="37"/>
      <c r="AZ305" s="37"/>
      <c r="BA305" s="37"/>
      <c r="BB305" s="37"/>
      <c r="BC305" s="37"/>
      <c r="BD305" s="37"/>
      <c r="BE305" s="37"/>
      <c r="BF305" s="37"/>
      <c r="BG305" s="37"/>
      <c r="BH305" s="37"/>
      <c r="BI305" s="37"/>
    </row>
    <row r="306" spans="3:61">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c r="AE306" s="37"/>
      <c r="AF306" s="37"/>
      <c r="AG306" s="37"/>
      <c r="AH306" s="37"/>
      <c r="AI306" s="37"/>
      <c r="AJ306" s="37"/>
      <c r="AK306" s="37"/>
      <c r="AL306" s="37"/>
      <c r="AM306" s="37"/>
      <c r="AN306" s="37"/>
      <c r="AO306" s="37"/>
      <c r="AP306" s="37"/>
      <c r="AQ306" s="37"/>
      <c r="AR306" s="37"/>
      <c r="AS306" s="37"/>
      <c r="AT306" s="37"/>
      <c r="AU306" s="37"/>
      <c r="AV306" s="37"/>
      <c r="AW306" s="37"/>
      <c r="AX306" s="37"/>
      <c r="AY306" s="37"/>
      <c r="AZ306" s="37"/>
      <c r="BA306" s="37"/>
      <c r="BB306" s="37"/>
      <c r="BC306" s="37"/>
      <c r="BD306" s="37"/>
      <c r="BE306" s="37"/>
      <c r="BF306" s="37"/>
      <c r="BG306" s="37"/>
      <c r="BH306" s="37"/>
      <c r="BI306" s="37"/>
    </row>
    <row r="307" spans="3:61">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c r="AE307" s="37"/>
      <c r="AF307" s="37"/>
      <c r="AG307" s="37"/>
      <c r="AH307" s="37"/>
      <c r="AI307" s="37"/>
      <c r="AJ307" s="37"/>
      <c r="AK307" s="37"/>
      <c r="AL307" s="37"/>
      <c r="AM307" s="37"/>
      <c r="AN307" s="37"/>
      <c r="AO307" s="37"/>
      <c r="AP307" s="37"/>
      <c r="AQ307" s="37"/>
      <c r="AR307" s="37"/>
      <c r="AS307" s="37"/>
      <c r="AT307" s="37"/>
      <c r="AU307" s="37"/>
      <c r="AV307" s="37"/>
      <c r="AW307" s="37"/>
      <c r="AX307" s="37"/>
      <c r="AY307" s="37"/>
      <c r="AZ307" s="37"/>
      <c r="BA307" s="37"/>
      <c r="BB307" s="37"/>
      <c r="BC307" s="37"/>
      <c r="BD307" s="37"/>
      <c r="BE307" s="37"/>
      <c r="BF307" s="37"/>
      <c r="BG307" s="37"/>
      <c r="BH307" s="37"/>
      <c r="BI307" s="37"/>
    </row>
    <row r="308" spans="3:61">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c r="AE308" s="37"/>
      <c r="AF308" s="37"/>
      <c r="AG308" s="37"/>
      <c r="AH308" s="37"/>
      <c r="AI308" s="37"/>
      <c r="AJ308" s="37"/>
      <c r="AK308" s="37"/>
      <c r="AL308" s="37"/>
      <c r="AM308" s="37"/>
      <c r="AN308" s="37"/>
      <c r="AO308" s="37"/>
      <c r="AP308" s="37"/>
      <c r="AQ308" s="37"/>
      <c r="AR308" s="37"/>
      <c r="AS308" s="37"/>
      <c r="AT308" s="37"/>
      <c r="AU308" s="37"/>
      <c r="AV308" s="37"/>
      <c r="AW308" s="37"/>
      <c r="AX308" s="37"/>
      <c r="AY308" s="37"/>
      <c r="AZ308" s="37"/>
      <c r="BA308" s="37"/>
      <c r="BB308" s="37"/>
      <c r="BC308" s="37"/>
      <c r="BD308" s="37"/>
      <c r="BE308" s="37"/>
      <c r="BF308" s="37"/>
      <c r="BG308" s="37"/>
      <c r="BH308" s="37"/>
      <c r="BI308" s="37"/>
    </row>
    <row r="309" spans="3:61">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c r="AE309" s="37"/>
      <c r="AF309" s="37"/>
      <c r="AG309" s="37"/>
      <c r="AH309" s="37"/>
      <c r="AI309" s="37"/>
      <c r="AJ309" s="37"/>
      <c r="AK309" s="37"/>
      <c r="AL309" s="37"/>
      <c r="AM309" s="37"/>
      <c r="AN309" s="37"/>
      <c r="AO309" s="37"/>
      <c r="AP309" s="37"/>
      <c r="AQ309" s="37"/>
      <c r="AR309" s="37"/>
      <c r="AS309" s="37"/>
      <c r="AT309" s="37"/>
      <c r="AU309" s="37"/>
      <c r="AV309" s="37"/>
      <c r="AW309" s="37"/>
      <c r="AX309" s="37"/>
      <c r="AY309" s="37"/>
      <c r="AZ309" s="37"/>
      <c r="BA309" s="37"/>
      <c r="BB309" s="37"/>
      <c r="BC309" s="37"/>
      <c r="BD309" s="37"/>
      <c r="BE309" s="37"/>
      <c r="BF309" s="37"/>
      <c r="BG309" s="37"/>
      <c r="BH309" s="37"/>
      <c r="BI309" s="37"/>
    </row>
    <row r="310" spans="3:61">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c r="AD310" s="37"/>
      <c r="AE310" s="37"/>
      <c r="AF310" s="37"/>
      <c r="AG310" s="37"/>
      <c r="AH310" s="37"/>
      <c r="AI310" s="37"/>
      <c r="AJ310" s="37"/>
      <c r="AK310" s="37"/>
      <c r="AL310" s="37"/>
      <c r="AM310" s="37"/>
      <c r="AN310" s="37"/>
      <c r="AO310" s="37"/>
      <c r="AP310" s="37"/>
      <c r="AQ310" s="37"/>
      <c r="AR310" s="37"/>
      <c r="AS310" s="37"/>
      <c r="AT310" s="37"/>
      <c r="AU310" s="37"/>
      <c r="AV310" s="37"/>
      <c r="AW310" s="37"/>
      <c r="AX310" s="37"/>
      <c r="AY310" s="37"/>
      <c r="AZ310" s="37"/>
      <c r="BA310" s="37"/>
      <c r="BB310" s="37"/>
      <c r="BC310" s="37"/>
      <c r="BD310" s="37"/>
      <c r="BE310" s="37"/>
      <c r="BF310" s="37"/>
      <c r="BG310" s="37"/>
      <c r="BH310" s="37"/>
      <c r="BI310" s="37"/>
    </row>
    <row r="311" spans="3:61">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c r="AD311" s="37"/>
      <c r="AE311" s="37"/>
      <c r="AF311" s="37"/>
      <c r="AG311" s="37"/>
      <c r="AH311" s="37"/>
      <c r="AI311" s="37"/>
      <c r="AJ311" s="37"/>
      <c r="AK311" s="37"/>
      <c r="AL311" s="37"/>
      <c r="AM311" s="37"/>
      <c r="AN311" s="37"/>
      <c r="AO311" s="37"/>
      <c r="AP311" s="37"/>
      <c r="AQ311" s="37"/>
      <c r="AR311" s="37"/>
      <c r="AS311" s="37"/>
      <c r="AT311" s="37"/>
      <c r="AU311" s="37"/>
      <c r="AV311" s="37"/>
      <c r="AW311" s="37"/>
      <c r="AX311" s="37"/>
      <c r="AY311" s="37"/>
      <c r="AZ311" s="37"/>
      <c r="BA311" s="37"/>
      <c r="BB311" s="37"/>
      <c r="BC311" s="37"/>
      <c r="BD311" s="37"/>
      <c r="BE311" s="37"/>
      <c r="BF311" s="37"/>
      <c r="BG311" s="37"/>
      <c r="BH311" s="37"/>
      <c r="BI311" s="37"/>
    </row>
    <row r="312" spans="3:61">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c r="AD312" s="37"/>
      <c r="AE312" s="37"/>
      <c r="AF312" s="37"/>
      <c r="AG312" s="37"/>
      <c r="AH312" s="37"/>
      <c r="AI312" s="37"/>
      <c r="AJ312" s="37"/>
      <c r="AK312" s="37"/>
      <c r="AL312" s="37"/>
      <c r="AM312" s="37"/>
      <c r="AN312" s="37"/>
      <c r="AO312" s="37"/>
      <c r="AP312" s="37"/>
      <c r="AQ312" s="37"/>
      <c r="AR312" s="37"/>
      <c r="AS312" s="37"/>
      <c r="AT312" s="37"/>
      <c r="AU312" s="37"/>
      <c r="AV312" s="37"/>
      <c r="AW312" s="37"/>
      <c r="AX312" s="37"/>
      <c r="AY312" s="37"/>
      <c r="AZ312" s="37"/>
      <c r="BA312" s="37"/>
      <c r="BB312" s="37"/>
      <c r="BC312" s="37"/>
      <c r="BD312" s="37"/>
      <c r="BE312" s="37"/>
      <c r="BF312" s="37"/>
      <c r="BG312" s="37"/>
      <c r="BH312" s="37"/>
      <c r="BI312" s="37"/>
    </row>
    <row r="313" spans="3:61">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c r="AD313" s="37"/>
      <c r="AE313" s="37"/>
      <c r="AF313" s="37"/>
      <c r="AG313" s="37"/>
      <c r="AH313" s="37"/>
      <c r="AI313" s="37"/>
      <c r="AJ313" s="37"/>
      <c r="AK313" s="37"/>
      <c r="AL313" s="37"/>
      <c r="AM313" s="37"/>
      <c r="AN313" s="37"/>
      <c r="AO313" s="37"/>
      <c r="AP313" s="37"/>
      <c r="AQ313" s="37"/>
      <c r="AR313" s="37"/>
      <c r="AS313" s="37"/>
      <c r="AT313" s="37"/>
      <c r="AU313" s="37"/>
      <c r="AV313" s="37"/>
      <c r="AW313" s="37"/>
      <c r="AX313" s="37"/>
      <c r="AY313" s="37"/>
      <c r="AZ313" s="37"/>
      <c r="BA313" s="37"/>
      <c r="BB313" s="37"/>
      <c r="BC313" s="37"/>
      <c r="BD313" s="37"/>
      <c r="BE313" s="37"/>
      <c r="BF313" s="37"/>
      <c r="BG313" s="37"/>
      <c r="BH313" s="37"/>
      <c r="BI313" s="37"/>
    </row>
    <row r="314" spans="3:61">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c r="AD314" s="37"/>
      <c r="AE314" s="37"/>
      <c r="AF314" s="37"/>
      <c r="AG314" s="37"/>
      <c r="AH314" s="37"/>
      <c r="AI314" s="37"/>
      <c r="AJ314" s="37"/>
      <c r="AK314" s="37"/>
      <c r="AL314" s="37"/>
      <c r="AM314" s="37"/>
      <c r="AN314" s="37"/>
      <c r="AO314" s="37"/>
      <c r="AP314" s="37"/>
      <c r="AQ314" s="37"/>
      <c r="AR314" s="37"/>
      <c r="AS314" s="37"/>
      <c r="AT314" s="37"/>
      <c r="AU314" s="37"/>
      <c r="AV314" s="37"/>
      <c r="AW314" s="37"/>
      <c r="AX314" s="37"/>
      <c r="AY314" s="37"/>
      <c r="AZ314" s="37"/>
      <c r="BA314" s="37"/>
      <c r="BB314" s="37"/>
      <c r="BC314" s="37"/>
      <c r="BD314" s="37"/>
      <c r="BE314" s="37"/>
      <c r="BF314" s="37"/>
      <c r="BG314" s="37"/>
      <c r="BH314" s="37"/>
      <c r="BI314" s="37"/>
    </row>
    <row r="315" spans="3:61">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c r="AD315" s="37"/>
      <c r="AE315" s="37"/>
      <c r="AF315" s="37"/>
      <c r="AG315" s="37"/>
      <c r="AH315" s="37"/>
      <c r="AI315" s="37"/>
      <c r="AJ315" s="37"/>
      <c r="AK315" s="37"/>
      <c r="AL315" s="37"/>
      <c r="AM315" s="37"/>
      <c r="AN315" s="37"/>
      <c r="AO315" s="37"/>
      <c r="AP315" s="37"/>
      <c r="AQ315" s="37"/>
      <c r="AR315" s="37"/>
      <c r="AS315" s="37"/>
      <c r="AT315" s="37"/>
      <c r="AU315" s="37"/>
      <c r="AV315" s="37"/>
      <c r="AW315" s="37"/>
      <c r="AX315" s="37"/>
      <c r="AY315" s="37"/>
      <c r="AZ315" s="37"/>
      <c r="BA315" s="37"/>
      <c r="BB315" s="37"/>
      <c r="BC315" s="37"/>
      <c r="BD315" s="37"/>
      <c r="BE315" s="37"/>
      <c r="BF315" s="37"/>
      <c r="BG315" s="37"/>
      <c r="BH315" s="37"/>
      <c r="BI315" s="37"/>
    </row>
    <row r="316" spans="3:61">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c r="AD316" s="37"/>
      <c r="AE316" s="37"/>
      <c r="AF316" s="37"/>
      <c r="AG316" s="37"/>
      <c r="AH316" s="37"/>
      <c r="AI316" s="37"/>
      <c r="AJ316" s="37"/>
      <c r="AK316" s="37"/>
      <c r="AL316" s="37"/>
      <c r="AM316" s="37"/>
      <c r="AN316" s="37"/>
      <c r="AO316" s="37"/>
      <c r="AP316" s="37"/>
      <c r="AQ316" s="37"/>
      <c r="AR316" s="37"/>
      <c r="AS316" s="37"/>
      <c r="AT316" s="37"/>
      <c r="AU316" s="37"/>
      <c r="AV316" s="37"/>
      <c r="AW316" s="37"/>
      <c r="AX316" s="37"/>
      <c r="AY316" s="37"/>
      <c r="AZ316" s="37"/>
      <c r="BA316" s="37"/>
      <c r="BB316" s="37"/>
      <c r="BC316" s="37"/>
      <c r="BD316" s="37"/>
      <c r="BE316" s="37"/>
      <c r="BF316" s="37"/>
      <c r="BG316" s="37"/>
      <c r="BH316" s="37"/>
      <c r="BI316" s="37"/>
    </row>
    <row r="317" spans="3:61">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c r="AD317" s="37"/>
      <c r="AE317" s="37"/>
      <c r="AF317" s="37"/>
      <c r="AG317" s="37"/>
      <c r="AH317" s="37"/>
      <c r="AI317" s="37"/>
      <c r="AJ317" s="37"/>
      <c r="AK317" s="37"/>
      <c r="AL317" s="37"/>
      <c r="AM317" s="37"/>
      <c r="AN317" s="37"/>
      <c r="AO317" s="37"/>
      <c r="AP317" s="37"/>
      <c r="AQ317" s="37"/>
      <c r="AR317" s="37"/>
      <c r="AS317" s="37"/>
      <c r="AT317" s="37"/>
      <c r="AU317" s="37"/>
      <c r="AV317" s="37"/>
      <c r="AW317" s="37"/>
      <c r="AX317" s="37"/>
      <c r="AY317" s="37"/>
      <c r="AZ317" s="37"/>
      <c r="BA317" s="37"/>
      <c r="BB317" s="37"/>
      <c r="BC317" s="37"/>
      <c r="BD317" s="37"/>
      <c r="BE317" s="37"/>
      <c r="BF317" s="37"/>
      <c r="BG317" s="37"/>
      <c r="BH317" s="37"/>
      <c r="BI317" s="37"/>
    </row>
    <row r="318" spans="3:61">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c r="AD318" s="37"/>
      <c r="AE318" s="37"/>
      <c r="AF318" s="37"/>
      <c r="AG318" s="37"/>
      <c r="AH318" s="37"/>
      <c r="AI318" s="37"/>
      <c r="AJ318" s="37"/>
      <c r="AK318" s="37"/>
      <c r="AL318" s="37"/>
      <c r="AM318" s="37"/>
      <c r="AN318" s="37"/>
      <c r="AO318" s="37"/>
      <c r="AP318" s="37"/>
      <c r="AQ318" s="37"/>
      <c r="AR318" s="37"/>
      <c r="AS318" s="37"/>
      <c r="AT318" s="37"/>
      <c r="AU318" s="37"/>
      <c r="AV318" s="37"/>
      <c r="AW318" s="37"/>
      <c r="AX318" s="37"/>
      <c r="AY318" s="37"/>
      <c r="AZ318" s="37"/>
      <c r="BA318" s="37"/>
      <c r="BB318" s="37"/>
      <c r="BC318" s="37"/>
      <c r="BD318" s="37"/>
      <c r="BE318" s="37"/>
      <c r="BF318" s="37"/>
      <c r="BG318" s="37"/>
      <c r="BH318" s="37"/>
      <c r="BI318" s="37"/>
    </row>
    <row r="319" spans="3:61">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c r="AD319" s="37"/>
      <c r="AE319" s="37"/>
      <c r="AF319" s="37"/>
      <c r="AG319" s="37"/>
      <c r="AH319" s="37"/>
      <c r="AI319" s="37"/>
      <c r="AJ319" s="37"/>
      <c r="AK319" s="37"/>
      <c r="AL319" s="37"/>
      <c r="AM319" s="37"/>
      <c r="AN319" s="37"/>
      <c r="AO319" s="37"/>
      <c r="AP319" s="37"/>
      <c r="AQ319" s="37"/>
      <c r="AR319" s="37"/>
      <c r="AS319" s="37"/>
      <c r="AT319" s="37"/>
      <c r="AU319" s="37"/>
      <c r="AV319" s="37"/>
      <c r="AW319" s="37"/>
      <c r="AX319" s="37"/>
      <c r="AY319" s="37"/>
      <c r="AZ319" s="37"/>
      <c r="BA319" s="37"/>
      <c r="BB319" s="37"/>
      <c r="BC319" s="37"/>
      <c r="BD319" s="37"/>
      <c r="BE319" s="37"/>
      <c r="BF319" s="37"/>
      <c r="BG319" s="37"/>
      <c r="BH319" s="37"/>
      <c r="BI319" s="37"/>
    </row>
    <row r="320" spans="3:61">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c r="AD320" s="37"/>
      <c r="AE320" s="37"/>
      <c r="AF320" s="37"/>
      <c r="AG320" s="37"/>
      <c r="AH320" s="37"/>
      <c r="AI320" s="37"/>
      <c r="AJ320" s="37"/>
      <c r="AK320" s="37"/>
      <c r="AL320" s="37"/>
      <c r="AM320" s="37"/>
      <c r="AN320" s="37"/>
      <c r="AO320" s="37"/>
      <c r="AP320" s="37"/>
      <c r="AQ320" s="37"/>
      <c r="AR320" s="37"/>
      <c r="AS320" s="37"/>
      <c r="AT320" s="37"/>
      <c r="AU320" s="37"/>
      <c r="AV320" s="37"/>
      <c r="AW320" s="37"/>
      <c r="AX320" s="37"/>
      <c r="AY320" s="37"/>
      <c r="AZ320" s="37"/>
      <c r="BA320" s="37"/>
      <c r="BB320" s="37"/>
      <c r="BC320" s="37"/>
      <c r="BD320" s="37"/>
      <c r="BE320" s="37"/>
      <c r="BF320" s="37"/>
      <c r="BG320" s="37"/>
      <c r="BH320" s="37"/>
      <c r="BI320" s="37"/>
    </row>
    <row r="321" spans="3:61">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c r="AD321" s="37"/>
      <c r="AE321" s="37"/>
      <c r="AF321" s="37"/>
      <c r="AG321" s="37"/>
      <c r="AH321" s="37"/>
      <c r="AI321" s="37"/>
      <c r="AJ321" s="37"/>
      <c r="AK321" s="37"/>
      <c r="AL321" s="37"/>
      <c r="AM321" s="37"/>
      <c r="AN321" s="37"/>
      <c r="AO321" s="37"/>
      <c r="AP321" s="37"/>
      <c r="AQ321" s="37"/>
      <c r="AR321" s="37"/>
      <c r="AS321" s="37"/>
      <c r="AT321" s="37"/>
      <c r="AU321" s="37"/>
      <c r="AV321" s="37"/>
      <c r="AW321" s="37"/>
      <c r="AX321" s="37"/>
      <c r="AY321" s="37"/>
      <c r="AZ321" s="37"/>
      <c r="BA321" s="37"/>
      <c r="BB321" s="37"/>
      <c r="BC321" s="37"/>
      <c r="BD321" s="37"/>
      <c r="BE321" s="37"/>
      <c r="BF321" s="37"/>
      <c r="BG321" s="37"/>
      <c r="BH321" s="37"/>
      <c r="BI321" s="37"/>
    </row>
    <row r="322" spans="3:61">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c r="AD322" s="37"/>
      <c r="AE322" s="37"/>
      <c r="AF322" s="37"/>
      <c r="AG322" s="37"/>
      <c r="AH322" s="37"/>
      <c r="AI322" s="37"/>
      <c r="AJ322" s="37"/>
      <c r="AK322" s="37"/>
      <c r="AL322" s="37"/>
      <c r="AM322" s="37"/>
      <c r="AN322" s="37"/>
      <c r="AO322" s="37"/>
      <c r="AP322" s="37"/>
      <c r="AQ322" s="37"/>
      <c r="AR322" s="37"/>
      <c r="AS322" s="37"/>
      <c r="AT322" s="37"/>
      <c r="AU322" s="37"/>
      <c r="AV322" s="37"/>
      <c r="AW322" s="37"/>
      <c r="AX322" s="37"/>
      <c r="AY322" s="37"/>
      <c r="AZ322" s="37"/>
      <c r="BA322" s="37"/>
      <c r="BB322" s="37"/>
      <c r="BC322" s="37"/>
      <c r="BD322" s="37"/>
      <c r="BE322" s="37"/>
      <c r="BF322" s="37"/>
      <c r="BG322" s="37"/>
      <c r="BH322" s="37"/>
      <c r="BI322" s="37"/>
    </row>
    <row r="323" spans="3:61">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c r="AD323" s="37"/>
      <c r="AE323" s="37"/>
      <c r="AF323" s="37"/>
      <c r="AG323" s="37"/>
      <c r="AH323" s="37"/>
      <c r="AI323" s="37"/>
      <c r="AJ323" s="37"/>
      <c r="AK323" s="37"/>
      <c r="AL323" s="37"/>
      <c r="AM323" s="37"/>
      <c r="AN323" s="37"/>
      <c r="AO323" s="37"/>
      <c r="AP323" s="37"/>
      <c r="AQ323" s="37"/>
      <c r="AR323" s="37"/>
      <c r="AS323" s="37"/>
      <c r="AT323" s="37"/>
      <c r="AU323" s="37"/>
      <c r="AV323" s="37"/>
      <c r="AW323" s="37"/>
      <c r="AX323" s="37"/>
      <c r="AY323" s="37"/>
      <c r="AZ323" s="37"/>
      <c r="BA323" s="37"/>
      <c r="BB323" s="37"/>
      <c r="BC323" s="37"/>
      <c r="BD323" s="37"/>
      <c r="BE323" s="37"/>
      <c r="BF323" s="37"/>
      <c r="BG323" s="37"/>
      <c r="BH323" s="37"/>
      <c r="BI323" s="37"/>
    </row>
    <row r="324" spans="3:61">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c r="AD324" s="37"/>
      <c r="AE324" s="37"/>
      <c r="AF324" s="37"/>
      <c r="AG324" s="37"/>
      <c r="AH324" s="37"/>
      <c r="AI324" s="37"/>
      <c r="AJ324" s="37"/>
      <c r="AK324" s="37"/>
      <c r="AL324" s="37"/>
      <c r="AM324" s="37"/>
      <c r="AN324" s="37"/>
      <c r="AO324" s="37"/>
      <c r="AP324" s="37"/>
      <c r="AQ324" s="37"/>
      <c r="AR324" s="37"/>
      <c r="AS324" s="37"/>
      <c r="AT324" s="37"/>
      <c r="AU324" s="37"/>
      <c r="AV324" s="37"/>
      <c r="AW324" s="37"/>
      <c r="AX324" s="37"/>
      <c r="AY324" s="37"/>
      <c r="AZ324" s="37"/>
      <c r="BA324" s="37"/>
      <c r="BB324" s="37"/>
      <c r="BC324" s="37"/>
      <c r="BD324" s="37"/>
      <c r="BE324" s="37"/>
      <c r="BF324" s="37"/>
      <c r="BG324" s="37"/>
      <c r="BH324" s="37"/>
      <c r="BI324" s="37"/>
    </row>
    <row r="325" spans="3:61">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c r="AD325" s="37"/>
      <c r="AE325" s="37"/>
      <c r="AF325" s="37"/>
      <c r="AG325" s="37"/>
      <c r="AH325" s="37"/>
      <c r="AI325" s="37"/>
      <c r="AJ325" s="37"/>
      <c r="AK325" s="37"/>
      <c r="AL325" s="37"/>
      <c r="AM325" s="37"/>
      <c r="AN325" s="37"/>
      <c r="AO325" s="37"/>
      <c r="AP325" s="37"/>
      <c r="AQ325" s="37"/>
      <c r="AR325" s="37"/>
      <c r="AS325" s="37"/>
      <c r="AT325" s="37"/>
      <c r="AU325" s="37"/>
      <c r="AV325" s="37"/>
      <c r="AW325" s="37"/>
      <c r="AX325" s="37"/>
      <c r="AY325" s="37"/>
      <c r="AZ325" s="37"/>
      <c r="BA325" s="37"/>
      <c r="BB325" s="37"/>
      <c r="BC325" s="37"/>
      <c r="BD325" s="37"/>
      <c r="BE325" s="37"/>
      <c r="BF325" s="37"/>
      <c r="BG325" s="37"/>
      <c r="BH325" s="37"/>
      <c r="BI325" s="37"/>
    </row>
    <row r="326" spans="3:61">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c r="AD326" s="37"/>
      <c r="AE326" s="37"/>
      <c r="AF326" s="37"/>
      <c r="AG326" s="37"/>
      <c r="AH326" s="37"/>
      <c r="AI326" s="37"/>
      <c r="AJ326" s="37"/>
      <c r="AK326" s="37"/>
      <c r="AL326" s="37"/>
      <c r="AM326" s="37"/>
      <c r="AN326" s="37"/>
      <c r="AO326" s="37"/>
      <c r="AP326" s="37"/>
      <c r="AQ326" s="37"/>
      <c r="AR326" s="37"/>
      <c r="AS326" s="37"/>
      <c r="AT326" s="37"/>
      <c r="AU326" s="37"/>
      <c r="AV326" s="37"/>
      <c r="AW326" s="37"/>
      <c r="AX326" s="37"/>
      <c r="AY326" s="37"/>
      <c r="AZ326" s="37"/>
      <c r="BA326" s="37"/>
      <c r="BB326" s="37"/>
      <c r="BC326" s="37"/>
      <c r="BD326" s="37"/>
      <c r="BE326" s="37"/>
      <c r="BF326" s="37"/>
      <c r="BG326" s="37"/>
      <c r="BH326" s="37"/>
      <c r="BI326" s="37"/>
    </row>
    <row r="327" spans="3:61">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c r="AD327" s="37"/>
      <c r="AE327" s="37"/>
      <c r="AF327" s="37"/>
      <c r="AG327" s="37"/>
      <c r="AH327" s="37"/>
      <c r="AI327" s="37"/>
      <c r="AJ327" s="37"/>
      <c r="AK327" s="37"/>
      <c r="AL327" s="37"/>
      <c r="AM327" s="37"/>
      <c r="AN327" s="37"/>
      <c r="AO327" s="37"/>
      <c r="AP327" s="37"/>
      <c r="AQ327" s="37"/>
      <c r="AR327" s="37"/>
      <c r="AS327" s="37"/>
      <c r="AT327" s="37"/>
      <c r="AU327" s="37"/>
      <c r="AV327" s="37"/>
      <c r="AW327" s="37"/>
      <c r="AX327" s="37"/>
      <c r="AY327" s="37"/>
      <c r="AZ327" s="37"/>
      <c r="BA327" s="37"/>
      <c r="BB327" s="37"/>
      <c r="BC327" s="37"/>
      <c r="BD327" s="37"/>
      <c r="BE327" s="37"/>
      <c r="BF327" s="37"/>
      <c r="BG327" s="37"/>
      <c r="BH327" s="37"/>
      <c r="BI327" s="37"/>
    </row>
    <row r="328" spans="3:61">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c r="AD328" s="37"/>
      <c r="AE328" s="37"/>
      <c r="AF328" s="37"/>
      <c r="AG328" s="37"/>
      <c r="AH328" s="37"/>
      <c r="AI328" s="37"/>
      <c r="AJ328" s="37"/>
      <c r="AK328" s="37"/>
      <c r="AL328" s="37"/>
      <c r="AM328" s="37"/>
      <c r="AN328" s="37"/>
      <c r="AO328" s="37"/>
      <c r="AP328" s="37"/>
      <c r="AQ328" s="37"/>
      <c r="AR328" s="37"/>
      <c r="AS328" s="37"/>
      <c r="AT328" s="37"/>
      <c r="AU328" s="37"/>
      <c r="AV328" s="37"/>
      <c r="AW328" s="37"/>
      <c r="AX328" s="37"/>
      <c r="AY328" s="37"/>
      <c r="AZ328" s="37"/>
      <c r="BA328" s="37"/>
      <c r="BB328" s="37"/>
      <c r="BC328" s="37"/>
      <c r="BD328" s="37"/>
      <c r="BE328" s="37"/>
      <c r="BF328" s="37"/>
      <c r="BG328" s="37"/>
      <c r="BH328" s="37"/>
      <c r="BI328" s="37"/>
    </row>
    <row r="329" spans="3:61">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c r="AD329" s="37"/>
      <c r="AE329" s="37"/>
      <c r="AF329" s="37"/>
      <c r="AG329" s="37"/>
      <c r="AH329" s="37"/>
      <c r="AI329" s="37"/>
      <c r="AJ329" s="37"/>
      <c r="AK329" s="37"/>
      <c r="AL329" s="37"/>
      <c r="AM329" s="37"/>
      <c r="AN329" s="37"/>
      <c r="AO329" s="37"/>
      <c r="AP329" s="37"/>
      <c r="AQ329" s="37"/>
      <c r="AR329" s="37"/>
      <c r="AS329" s="37"/>
      <c r="AT329" s="37"/>
      <c r="AU329" s="37"/>
      <c r="AV329" s="37"/>
      <c r="AW329" s="37"/>
      <c r="AX329" s="37"/>
      <c r="AY329" s="37"/>
      <c r="AZ329" s="37"/>
      <c r="BA329" s="37"/>
      <c r="BB329" s="37"/>
      <c r="BC329" s="37"/>
      <c r="BD329" s="37"/>
      <c r="BE329" s="37"/>
      <c r="BF329" s="37"/>
      <c r="BG329" s="37"/>
      <c r="BH329" s="37"/>
      <c r="BI329" s="37"/>
    </row>
    <row r="330" spans="3:61">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c r="AD330" s="37"/>
      <c r="AE330" s="37"/>
      <c r="AF330" s="37"/>
      <c r="AG330" s="37"/>
      <c r="AH330" s="37"/>
      <c r="AI330" s="37"/>
      <c r="AJ330" s="37"/>
      <c r="AK330" s="37"/>
      <c r="AL330" s="37"/>
      <c r="AM330" s="37"/>
      <c r="AN330" s="37"/>
      <c r="AO330" s="37"/>
      <c r="AP330" s="37"/>
      <c r="AQ330" s="37"/>
      <c r="AR330" s="37"/>
      <c r="AS330" s="37"/>
      <c r="AT330" s="37"/>
      <c r="AU330" s="37"/>
      <c r="AV330" s="37"/>
      <c r="AW330" s="37"/>
      <c r="AX330" s="37"/>
      <c r="AY330" s="37"/>
      <c r="AZ330" s="37"/>
      <c r="BA330" s="37"/>
      <c r="BB330" s="37"/>
      <c r="BC330" s="37"/>
      <c r="BD330" s="37"/>
      <c r="BE330" s="37"/>
      <c r="BF330" s="37"/>
      <c r="BG330" s="37"/>
      <c r="BH330" s="37"/>
      <c r="BI330" s="37"/>
    </row>
    <row r="331" spans="3:61">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c r="AD331" s="37"/>
      <c r="AE331" s="37"/>
      <c r="AF331" s="37"/>
      <c r="AG331" s="37"/>
      <c r="AH331" s="37"/>
      <c r="AI331" s="37"/>
      <c r="AJ331" s="37"/>
      <c r="AK331" s="37"/>
      <c r="AL331" s="37"/>
      <c r="AM331" s="37"/>
      <c r="AN331" s="37"/>
      <c r="AO331" s="37"/>
      <c r="AP331" s="37"/>
      <c r="AQ331" s="37"/>
      <c r="AR331" s="37"/>
      <c r="AS331" s="37"/>
      <c r="AT331" s="37"/>
      <c r="AU331" s="37"/>
      <c r="AV331" s="37"/>
      <c r="AW331" s="37"/>
      <c r="AX331" s="37"/>
      <c r="AY331" s="37"/>
      <c r="AZ331" s="37"/>
      <c r="BA331" s="37"/>
      <c r="BB331" s="37"/>
      <c r="BC331" s="37"/>
      <c r="BD331" s="37"/>
      <c r="BE331" s="37"/>
      <c r="BF331" s="37"/>
      <c r="BG331" s="37"/>
      <c r="BH331" s="37"/>
      <c r="BI331" s="37"/>
    </row>
    <row r="332" spans="3:61">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c r="AD332" s="37"/>
      <c r="AE332" s="37"/>
      <c r="AF332" s="37"/>
      <c r="AG332" s="37"/>
      <c r="AH332" s="37"/>
      <c r="AI332" s="37"/>
      <c r="AJ332" s="37"/>
      <c r="AK332" s="37"/>
      <c r="AL332" s="37"/>
      <c r="AM332" s="37"/>
      <c r="AN332" s="37"/>
      <c r="AO332" s="37"/>
      <c r="AP332" s="37"/>
      <c r="AQ332" s="37"/>
      <c r="AR332" s="37"/>
      <c r="AS332" s="37"/>
      <c r="AT332" s="37"/>
      <c r="AU332" s="37"/>
      <c r="AV332" s="37"/>
      <c r="AW332" s="37"/>
      <c r="AX332" s="37"/>
      <c r="AY332" s="37"/>
      <c r="AZ332" s="37"/>
      <c r="BA332" s="37"/>
      <c r="BB332" s="37"/>
      <c r="BC332" s="37"/>
      <c r="BD332" s="37"/>
      <c r="BE332" s="37"/>
      <c r="BF332" s="37"/>
      <c r="BG332" s="37"/>
      <c r="BH332" s="37"/>
      <c r="BI332" s="37"/>
    </row>
    <row r="333" spans="3:61">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c r="AD333" s="37"/>
      <c r="AE333" s="37"/>
      <c r="AF333" s="37"/>
      <c r="AG333" s="37"/>
      <c r="AH333" s="37"/>
      <c r="AI333" s="37"/>
      <c r="AJ333" s="37"/>
      <c r="AK333" s="37"/>
      <c r="AL333" s="37"/>
      <c r="AM333" s="37"/>
      <c r="AN333" s="37"/>
      <c r="AO333" s="37"/>
      <c r="AP333" s="37"/>
      <c r="AQ333" s="37"/>
      <c r="AR333" s="37"/>
      <c r="AS333" s="37"/>
      <c r="AT333" s="37"/>
      <c r="AU333" s="37"/>
      <c r="AV333" s="37"/>
      <c r="AW333" s="37"/>
      <c r="AX333" s="37"/>
      <c r="AY333" s="37"/>
      <c r="AZ333" s="37"/>
      <c r="BA333" s="37"/>
      <c r="BB333" s="37"/>
      <c r="BC333" s="37"/>
      <c r="BD333" s="37"/>
      <c r="BE333" s="37"/>
      <c r="BF333" s="37"/>
      <c r="BG333" s="37"/>
      <c r="BH333" s="37"/>
      <c r="BI333" s="37"/>
    </row>
    <row r="334" spans="3:61">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c r="AD334" s="37"/>
      <c r="AE334" s="37"/>
      <c r="AF334" s="37"/>
      <c r="AG334" s="37"/>
      <c r="AH334" s="37"/>
      <c r="AI334" s="37"/>
      <c r="AJ334" s="37"/>
      <c r="AK334" s="37"/>
      <c r="AL334" s="37"/>
      <c r="AM334" s="37"/>
      <c r="AN334" s="37"/>
      <c r="AO334" s="37"/>
      <c r="AP334" s="37"/>
      <c r="AQ334" s="37"/>
      <c r="AR334" s="37"/>
      <c r="AS334" s="37"/>
      <c r="AT334" s="37"/>
      <c r="AU334" s="37"/>
      <c r="AV334" s="37"/>
      <c r="AW334" s="37"/>
      <c r="AX334" s="37"/>
      <c r="AY334" s="37"/>
      <c r="AZ334" s="37"/>
      <c r="BA334" s="37"/>
      <c r="BB334" s="37"/>
      <c r="BC334" s="37"/>
      <c r="BD334" s="37"/>
      <c r="BE334" s="37"/>
      <c r="BF334" s="37"/>
      <c r="BG334" s="37"/>
      <c r="BH334" s="37"/>
      <c r="BI334" s="37"/>
    </row>
    <row r="335" spans="3:61">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c r="AD335" s="37"/>
      <c r="AE335" s="37"/>
      <c r="AF335" s="37"/>
      <c r="AG335" s="37"/>
      <c r="AH335" s="37"/>
      <c r="AI335" s="37"/>
      <c r="AJ335" s="37"/>
      <c r="AK335" s="37"/>
      <c r="AL335" s="37"/>
      <c r="AM335" s="37"/>
      <c r="AN335" s="37"/>
      <c r="AO335" s="37"/>
      <c r="AP335" s="37"/>
      <c r="AQ335" s="37"/>
      <c r="AR335" s="37"/>
      <c r="AS335" s="37"/>
      <c r="AT335" s="37"/>
      <c r="AU335" s="37"/>
      <c r="AV335" s="37"/>
      <c r="AW335" s="37"/>
      <c r="AX335" s="37"/>
      <c r="AY335" s="37"/>
      <c r="AZ335" s="37"/>
      <c r="BA335" s="37"/>
      <c r="BB335" s="37"/>
      <c r="BC335" s="37"/>
      <c r="BD335" s="37"/>
      <c r="BE335" s="37"/>
      <c r="BF335" s="37"/>
      <c r="BG335" s="37"/>
      <c r="BH335" s="37"/>
      <c r="BI335" s="37"/>
    </row>
    <row r="336" spans="3:61">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c r="AD336" s="37"/>
      <c r="AE336" s="37"/>
      <c r="AF336" s="37"/>
      <c r="AG336" s="37"/>
      <c r="AH336" s="37"/>
      <c r="AI336" s="37"/>
      <c r="AJ336" s="37"/>
      <c r="AK336" s="37"/>
      <c r="AL336" s="37"/>
      <c r="AM336" s="37"/>
      <c r="AN336" s="37"/>
      <c r="AO336" s="37"/>
      <c r="AP336" s="37"/>
      <c r="AQ336" s="37"/>
      <c r="AR336" s="37"/>
      <c r="AS336" s="37"/>
      <c r="AT336" s="37"/>
      <c r="AU336" s="37"/>
      <c r="AV336" s="37"/>
      <c r="AW336" s="37"/>
      <c r="AX336" s="37"/>
      <c r="AY336" s="37"/>
      <c r="AZ336" s="37"/>
      <c r="BA336" s="37"/>
      <c r="BB336" s="37"/>
      <c r="BC336" s="37"/>
      <c r="BD336" s="37"/>
      <c r="BE336" s="37"/>
      <c r="BF336" s="37"/>
      <c r="BG336" s="37"/>
      <c r="BH336" s="37"/>
      <c r="BI336" s="37"/>
    </row>
    <row r="337" spans="3:61">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c r="AD337" s="37"/>
      <c r="AE337" s="37"/>
      <c r="AF337" s="37"/>
      <c r="AG337" s="37"/>
      <c r="AH337" s="37"/>
      <c r="AI337" s="37"/>
      <c r="AJ337" s="37"/>
      <c r="AK337" s="37"/>
      <c r="AL337" s="37"/>
      <c r="AM337" s="37"/>
      <c r="AN337" s="37"/>
      <c r="AO337" s="37"/>
      <c r="AP337" s="37"/>
      <c r="AQ337" s="37"/>
      <c r="AR337" s="37"/>
      <c r="AS337" s="37"/>
      <c r="AT337" s="37"/>
      <c r="AU337" s="37"/>
      <c r="AV337" s="37"/>
      <c r="AW337" s="37"/>
      <c r="AX337" s="37"/>
      <c r="AY337" s="37"/>
      <c r="AZ337" s="37"/>
      <c r="BA337" s="37"/>
      <c r="BB337" s="37"/>
      <c r="BC337" s="37"/>
      <c r="BD337" s="37"/>
      <c r="BE337" s="37"/>
      <c r="BF337" s="37"/>
      <c r="BG337" s="37"/>
      <c r="BH337" s="37"/>
      <c r="BI337" s="37"/>
    </row>
    <row r="338" spans="3:61">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c r="AD338" s="37"/>
      <c r="AE338" s="37"/>
      <c r="AF338" s="37"/>
      <c r="AG338" s="37"/>
      <c r="AH338" s="37"/>
      <c r="AI338" s="37"/>
      <c r="AJ338" s="37"/>
      <c r="AK338" s="37"/>
      <c r="AL338" s="37"/>
      <c r="AM338" s="37"/>
      <c r="AN338" s="37"/>
      <c r="AO338" s="37"/>
      <c r="AP338" s="37"/>
      <c r="AQ338" s="37"/>
      <c r="AR338" s="37"/>
      <c r="AS338" s="37"/>
      <c r="AT338" s="37"/>
      <c r="AU338" s="37"/>
      <c r="AV338" s="37"/>
      <c r="AW338" s="37"/>
      <c r="AX338" s="37"/>
      <c r="AY338" s="37"/>
      <c r="AZ338" s="37"/>
      <c r="BA338" s="37"/>
      <c r="BB338" s="37"/>
      <c r="BC338" s="37"/>
      <c r="BD338" s="37"/>
      <c r="BE338" s="37"/>
      <c r="BF338" s="37"/>
      <c r="BG338" s="37"/>
      <c r="BH338" s="37"/>
      <c r="BI338" s="37"/>
    </row>
    <row r="339" spans="3:61">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c r="AD339" s="37"/>
      <c r="AE339" s="37"/>
      <c r="AF339" s="37"/>
      <c r="AG339" s="37"/>
      <c r="AH339" s="37"/>
      <c r="AI339" s="37"/>
      <c r="AJ339" s="37"/>
      <c r="AK339" s="37"/>
      <c r="AL339" s="37"/>
      <c r="AM339" s="37"/>
      <c r="AN339" s="37"/>
      <c r="AO339" s="37"/>
      <c r="AP339" s="37"/>
      <c r="AQ339" s="37"/>
      <c r="AR339" s="37"/>
      <c r="AS339" s="37"/>
      <c r="AT339" s="37"/>
      <c r="AU339" s="37"/>
      <c r="AV339" s="37"/>
      <c r="AW339" s="37"/>
      <c r="AX339" s="37"/>
      <c r="AY339" s="37"/>
      <c r="AZ339" s="37"/>
      <c r="BA339" s="37"/>
      <c r="BB339" s="37"/>
      <c r="BC339" s="37"/>
      <c r="BD339" s="37"/>
      <c r="BE339" s="37"/>
      <c r="BF339" s="37"/>
      <c r="BG339" s="37"/>
      <c r="BH339" s="37"/>
      <c r="BI339" s="37"/>
    </row>
    <row r="340" spans="3:61">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c r="AD340" s="37"/>
      <c r="AE340" s="37"/>
      <c r="AF340" s="37"/>
      <c r="AG340" s="37"/>
      <c r="AH340" s="37"/>
      <c r="AI340" s="37"/>
      <c r="AJ340" s="37"/>
      <c r="AK340" s="37"/>
      <c r="AL340" s="37"/>
      <c r="AM340" s="37"/>
      <c r="AN340" s="37"/>
      <c r="AO340" s="37"/>
      <c r="AP340" s="37"/>
      <c r="AQ340" s="37"/>
      <c r="AR340" s="37"/>
      <c r="AS340" s="37"/>
      <c r="AT340" s="37"/>
      <c r="AU340" s="37"/>
      <c r="AV340" s="37"/>
      <c r="AW340" s="37"/>
      <c r="AX340" s="37"/>
      <c r="AY340" s="37"/>
      <c r="AZ340" s="37"/>
      <c r="BA340" s="37"/>
      <c r="BB340" s="37"/>
      <c r="BC340" s="37"/>
      <c r="BD340" s="37"/>
      <c r="BE340" s="37"/>
      <c r="BF340" s="37"/>
      <c r="BG340" s="37"/>
      <c r="BH340" s="37"/>
      <c r="BI340" s="37"/>
    </row>
    <row r="341" spans="3:61">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c r="AD341" s="37"/>
      <c r="AE341" s="37"/>
      <c r="AF341" s="37"/>
      <c r="AG341" s="37"/>
      <c r="AH341" s="37"/>
      <c r="AI341" s="37"/>
      <c r="AJ341" s="37"/>
      <c r="AK341" s="37"/>
      <c r="AL341" s="37"/>
      <c r="AM341" s="37"/>
      <c r="AN341" s="37"/>
      <c r="AO341" s="37"/>
      <c r="AP341" s="37"/>
      <c r="AQ341" s="37"/>
      <c r="AR341" s="37"/>
      <c r="AS341" s="37"/>
      <c r="AT341" s="37"/>
      <c r="AU341" s="37"/>
      <c r="AV341" s="37"/>
      <c r="AW341" s="37"/>
      <c r="AX341" s="37"/>
      <c r="AY341" s="37"/>
      <c r="AZ341" s="37"/>
      <c r="BA341" s="37"/>
      <c r="BB341" s="37"/>
      <c r="BC341" s="37"/>
      <c r="BD341" s="37"/>
      <c r="BE341" s="37"/>
      <c r="BF341" s="37"/>
      <c r="BG341" s="37"/>
      <c r="BH341" s="37"/>
      <c r="BI341" s="37"/>
    </row>
    <row r="342" spans="3:61">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c r="AD342" s="37"/>
      <c r="AE342" s="37"/>
      <c r="AF342" s="37"/>
      <c r="AG342" s="37"/>
      <c r="AH342" s="37"/>
      <c r="AI342" s="37"/>
      <c r="AJ342" s="37"/>
      <c r="AK342" s="37"/>
      <c r="AL342" s="37"/>
      <c r="AM342" s="37"/>
      <c r="AN342" s="37"/>
      <c r="AO342" s="37"/>
      <c r="AP342" s="37"/>
      <c r="AQ342" s="37"/>
      <c r="AR342" s="37"/>
      <c r="AS342" s="37"/>
      <c r="AT342" s="37"/>
      <c r="AU342" s="37"/>
      <c r="AV342" s="37"/>
      <c r="AW342" s="37"/>
      <c r="AX342" s="37"/>
      <c r="AY342" s="37"/>
      <c r="AZ342" s="37"/>
      <c r="BA342" s="37"/>
      <c r="BB342" s="37"/>
      <c r="BC342" s="37"/>
      <c r="BD342" s="37"/>
      <c r="BE342" s="37"/>
      <c r="BF342" s="37"/>
      <c r="BG342" s="37"/>
      <c r="BH342" s="37"/>
      <c r="BI342" s="37"/>
    </row>
    <row r="343" spans="3:61">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c r="AD343" s="37"/>
      <c r="AE343" s="37"/>
      <c r="AF343" s="37"/>
      <c r="AG343" s="37"/>
      <c r="AH343" s="37"/>
      <c r="AI343" s="37"/>
      <c r="AJ343" s="37"/>
      <c r="AK343" s="37"/>
      <c r="AL343" s="37"/>
      <c r="AM343" s="37"/>
      <c r="AN343" s="37"/>
      <c r="AO343" s="37"/>
      <c r="AP343" s="37"/>
      <c r="AQ343" s="37"/>
      <c r="AR343" s="37"/>
      <c r="AS343" s="37"/>
      <c r="AT343" s="37"/>
      <c r="AU343" s="37"/>
      <c r="AV343" s="37"/>
      <c r="AW343" s="37"/>
      <c r="AX343" s="37"/>
      <c r="AY343" s="37"/>
      <c r="AZ343" s="37"/>
      <c r="BA343" s="37"/>
      <c r="BB343" s="37"/>
      <c r="BC343" s="37"/>
      <c r="BD343" s="37"/>
      <c r="BE343" s="37"/>
      <c r="BF343" s="37"/>
      <c r="BG343" s="37"/>
      <c r="BH343" s="37"/>
      <c r="BI343" s="37"/>
    </row>
    <row r="344" spans="3:61">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c r="AD344" s="37"/>
      <c r="AE344" s="37"/>
      <c r="AF344" s="37"/>
      <c r="AG344" s="37"/>
      <c r="AH344" s="37"/>
      <c r="AI344" s="37"/>
      <c r="AJ344" s="37"/>
      <c r="AK344" s="37"/>
      <c r="AL344" s="37"/>
      <c r="AM344" s="37"/>
      <c r="AN344" s="37"/>
      <c r="AO344" s="37"/>
      <c r="AP344" s="37"/>
      <c r="AQ344" s="37"/>
      <c r="AR344" s="37"/>
      <c r="AS344" s="37"/>
      <c r="AT344" s="37"/>
      <c r="AU344" s="37"/>
      <c r="AV344" s="37"/>
      <c r="AW344" s="37"/>
      <c r="AX344" s="37"/>
      <c r="AY344" s="37"/>
      <c r="AZ344" s="37"/>
      <c r="BA344" s="37"/>
      <c r="BB344" s="37"/>
      <c r="BC344" s="37"/>
      <c r="BD344" s="37"/>
      <c r="BE344" s="37"/>
      <c r="BF344" s="37"/>
      <c r="BG344" s="37"/>
      <c r="BH344" s="37"/>
      <c r="BI344" s="37"/>
    </row>
    <row r="345" spans="3:61">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c r="AD345" s="37"/>
      <c r="AE345" s="37"/>
      <c r="AF345" s="37"/>
      <c r="AG345" s="37"/>
      <c r="AH345" s="37"/>
      <c r="AI345" s="37"/>
      <c r="AJ345" s="37"/>
      <c r="AK345" s="37"/>
      <c r="AL345" s="37"/>
      <c r="AM345" s="37"/>
      <c r="AN345" s="37"/>
      <c r="AO345" s="37"/>
      <c r="AP345" s="37"/>
      <c r="AQ345" s="37"/>
      <c r="AR345" s="37"/>
      <c r="AS345" s="37"/>
      <c r="AT345" s="37"/>
      <c r="AU345" s="37"/>
      <c r="AV345" s="37"/>
      <c r="AW345" s="37"/>
      <c r="AX345" s="37"/>
      <c r="AY345" s="37"/>
      <c r="AZ345" s="37"/>
      <c r="BA345" s="37"/>
      <c r="BB345" s="37"/>
      <c r="BC345" s="37"/>
      <c r="BD345" s="37"/>
      <c r="BE345" s="37"/>
      <c r="BF345" s="37"/>
      <c r="BG345" s="37"/>
      <c r="BH345" s="37"/>
      <c r="BI345" s="37"/>
    </row>
    <row r="346" spans="3:61">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c r="AD346" s="37"/>
      <c r="AE346" s="37"/>
      <c r="AF346" s="37"/>
      <c r="AG346" s="37"/>
      <c r="AH346" s="37"/>
      <c r="AI346" s="37"/>
      <c r="AJ346" s="37"/>
      <c r="AK346" s="37"/>
      <c r="AL346" s="37"/>
      <c r="AM346" s="37"/>
      <c r="AN346" s="37"/>
      <c r="AO346" s="37"/>
      <c r="AP346" s="37"/>
      <c r="AQ346" s="37"/>
      <c r="AR346" s="37"/>
      <c r="AS346" s="37"/>
      <c r="AT346" s="37"/>
      <c r="AU346" s="37"/>
      <c r="AV346" s="37"/>
      <c r="AW346" s="37"/>
      <c r="AX346" s="37"/>
      <c r="AY346" s="37"/>
      <c r="AZ346" s="37"/>
      <c r="BA346" s="37"/>
      <c r="BB346" s="37"/>
      <c r="BC346" s="37"/>
      <c r="BD346" s="37"/>
      <c r="BE346" s="37"/>
      <c r="BF346" s="37"/>
      <c r="BG346" s="37"/>
      <c r="BH346" s="37"/>
      <c r="BI346" s="37"/>
    </row>
    <row r="347" spans="3:61">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c r="AD347" s="37"/>
      <c r="AE347" s="37"/>
      <c r="AF347" s="37"/>
      <c r="AG347" s="37"/>
      <c r="AH347" s="37"/>
      <c r="AI347" s="37"/>
      <c r="AJ347" s="37"/>
      <c r="AK347" s="37"/>
      <c r="AL347" s="37"/>
      <c r="AM347" s="37"/>
      <c r="AN347" s="37"/>
      <c r="AO347" s="37"/>
      <c r="AP347" s="37"/>
      <c r="AQ347" s="37"/>
      <c r="AR347" s="37"/>
      <c r="AS347" s="37"/>
      <c r="AT347" s="37"/>
      <c r="AU347" s="37"/>
      <c r="AV347" s="37"/>
      <c r="AW347" s="37"/>
      <c r="AX347" s="37"/>
      <c r="AY347" s="37"/>
      <c r="AZ347" s="37"/>
      <c r="BA347" s="37"/>
      <c r="BB347" s="37"/>
      <c r="BC347" s="37"/>
      <c r="BD347" s="37"/>
      <c r="BE347" s="37"/>
      <c r="BF347" s="37"/>
      <c r="BG347" s="37"/>
      <c r="BH347" s="37"/>
      <c r="BI347" s="37"/>
    </row>
    <row r="348" spans="3:61">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c r="AD348" s="37"/>
      <c r="AE348" s="37"/>
      <c r="AF348" s="37"/>
      <c r="AG348" s="37"/>
      <c r="AH348" s="37"/>
      <c r="AI348" s="37"/>
      <c r="AJ348" s="37"/>
      <c r="AK348" s="37"/>
      <c r="AL348" s="37"/>
      <c r="AM348" s="37"/>
      <c r="AN348" s="37"/>
      <c r="AO348" s="37"/>
      <c r="AP348" s="37"/>
      <c r="AQ348" s="37"/>
      <c r="AR348" s="37"/>
      <c r="AS348" s="37"/>
      <c r="AT348" s="37"/>
      <c r="AU348" s="37"/>
      <c r="AV348" s="37"/>
      <c r="AW348" s="37"/>
      <c r="AX348" s="37"/>
      <c r="AY348" s="37"/>
      <c r="AZ348" s="37"/>
      <c r="BA348" s="37"/>
      <c r="BB348" s="37"/>
      <c r="BC348" s="37"/>
      <c r="BD348" s="37"/>
      <c r="BE348" s="37"/>
      <c r="BF348" s="37"/>
      <c r="BG348" s="37"/>
      <c r="BH348" s="37"/>
      <c r="BI348" s="37"/>
    </row>
    <row r="349" spans="3:61">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c r="AD349" s="37"/>
      <c r="AE349" s="37"/>
      <c r="AF349" s="37"/>
      <c r="AG349" s="37"/>
      <c r="AH349" s="37"/>
      <c r="AI349" s="37"/>
      <c r="AJ349" s="37"/>
      <c r="AK349" s="37"/>
      <c r="AL349" s="37"/>
      <c r="AM349" s="37"/>
      <c r="AN349" s="37"/>
      <c r="AO349" s="37"/>
      <c r="AP349" s="37"/>
      <c r="AQ349" s="37"/>
      <c r="AR349" s="37"/>
      <c r="AS349" s="37"/>
      <c r="AT349" s="37"/>
      <c r="AU349" s="37"/>
      <c r="AV349" s="37"/>
      <c r="AW349" s="37"/>
      <c r="AX349" s="37"/>
      <c r="AY349" s="37"/>
      <c r="AZ349" s="37"/>
      <c r="BA349" s="37"/>
      <c r="BB349" s="37"/>
      <c r="BC349" s="37"/>
      <c r="BD349" s="37"/>
      <c r="BE349" s="37"/>
      <c r="BF349" s="37"/>
      <c r="BG349" s="37"/>
      <c r="BH349" s="37"/>
      <c r="BI349" s="37"/>
    </row>
    <row r="350" spans="3:61">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c r="AD350" s="37"/>
      <c r="AE350" s="37"/>
      <c r="AF350" s="37"/>
      <c r="AG350" s="37"/>
      <c r="AH350" s="37"/>
      <c r="AI350" s="37"/>
      <c r="AJ350" s="37"/>
      <c r="AK350" s="37"/>
      <c r="AL350" s="37"/>
      <c r="AM350" s="37"/>
      <c r="AN350" s="37"/>
      <c r="AO350" s="37"/>
      <c r="AP350" s="37"/>
      <c r="AQ350" s="37"/>
      <c r="AR350" s="37"/>
      <c r="AS350" s="37"/>
      <c r="AT350" s="37"/>
      <c r="AU350" s="37"/>
      <c r="AV350" s="37"/>
      <c r="AW350" s="37"/>
      <c r="AX350" s="37"/>
      <c r="AY350" s="37"/>
      <c r="AZ350" s="37"/>
      <c r="BA350" s="37"/>
      <c r="BB350" s="37"/>
      <c r="BC350" s="37"/>
      <c r="BD350" s="37"/>
      <c r="BE350" s="37"/>
      <c r="BF350" s="37"/>
      <c r="BG350" s="37"/>
      <c r="BH350" s="37"/>
      <c r="BI350" s="37"/>
    </row>
    <row r="351" spans="3:61">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c r="AD351" s="37"/>
      <c r="AE351" s="37"/>
      <c r="AF351" s="37"/>
      <c r="AG351" s="37"/>
      <c r="AH351" s="37"/>
      <c r="AI351" s="37"/>
      <c r="AJ351" s="37"/>
      <c r="AK351" s="37"/>
      <c r="AL351" s="37"/>
      <c r="AM351" s="37"/>
      <c r="AN351" s="37"/>
      <c r="AO351" s="37"/>
      <c r="AP351" s="37"/>
      <c r="AQ351" s="37"/>
      <c r="AR351" s="37"/>
      <c r="AS351" s="37"/>
      <c r="AT351" s="37"/>
      <c r="AU351" s="37"/>
      <c r="AV351" s="37"/>
      <c r="AW351" s="37"/>
      <c r="AX351" s="37"/>
      <c r="AY351" s="37"/>
      <c r="AZ351" s="37"/>
      <c r="BA351" s="37"/>
      <c r="BB351" s="37"/>
      <c r="BC351" s="37"/>
      <c r="BD351" s="37"/>
      <c r="BE351" s="37"/>
      <c r="BF351" s="37"/>
      <c r="BG351" s="37"/>
      <c r="BH351" s="37"/>
      <c r="BI351" s="37"/>
    </row>
    <row r="352" spans="3:61">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c r="AD352" s="37"/>
      <c r="AE352" s="37"/>
      <c r="AF352" s="37"/>
      <c r="AG352" s="37"/>
      <c r="AH352" s="37"/>
      <c r="AI352" s="37"/>
      <c r="AJ352" s="37"/>
      <c r="AK352" s="37"/>
      <c r="AL352" s="37"/>
      <c r="AM352" s="37"/>
      <c r="AN352" s="37"/>
      <c r="AO352" s="37"/>
      <c r="AP352" s="37"/>
      <c r="AQ352" s="37"/>
      <c r="AR352" s="37"/>
      <c r="AS352" s="37"/>
      <c r="AT352" s="37"/>
      <c r="AU352" s="37"/>
      <c r="AV352" s="37"/>
      <c r="AW352" s="37"/>
      <c r="AX352" s="37"/>
      <c r="AY352" s="37"/>
      <c r="AZ352" s="37"/>
      <c r="BA352" s="37"/>
      <c r="BB352" s="37"/>
      <c r="BC352" s="37"/>
      <c r="BD352" s="37"/>
      <c r="BE352" s="37"/>
      <c r="BF352" s="37"/>
      <c r="BG352" s="37"/>
      <c r="BH352" s="37"/>
      <c r="BI352" s="37"/>
    </row>
    <row r="353" spans="3:61">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c r="AD353" s="37"/>
      <c r="AE353" s="37"/>
      <c r="AF353" s="37"/>
      <c r="AG353" s="37"/>
      <c r="AH353" s="37"/>
      <c r="AI353" s="37"/>
      <c r="AJ353" s="37"/>
      <c r="AK353" s="37"/>
      <c r="AL353" s="37"/>
      <c r="AM353" s="37"/>
      <c r="AN353" s="37"/>
      <c r="AO353" s="37"/>
      <c r="AP353" s="37"/>
      <c r="AQ353" s="37"/>
      <c r="AR353" s="37"/>
      <c r="AS353" s="37"/>
      <c r="AT353" s="37"/>
      <c r="AU353" s="37"/>
      <c r="AV353" s="37"/>
      <c r="AW353" s="37"/>
      <c r="AX353" s="37"/>
      <c r="AY353" s="37"/>
      <c r="AZ353" s="37"/>
      <c r="BA353" s="37"/>
      <c r="BB353" s="37"/>
      <c r="BC353" s="37"/>
      <c r="BD353" s="37"/>
      <c r="BE353" s="37"/>
      <c r="BF353" s="37"/>
      <c r="BG353" s="37"/>
      <c r="BH353" s="37"/>
      <c r="BI353" s="37"/>
    </row>
    <row r="354" spans="3:61">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c r="AD354" s="37"/>
      <c r="AE354" s="37"/>
      <c r="AF354" s="37"/>
      <c r="AG354" s="37"/>
      <c r="AH354" s="37"/>
      <c r="AI354" s="37"/>
      <c r="AJ354" s="37"/>
      <c r="AK354" s="37"/>
      <c r="AL354" s="37"/>
      <c r="AM354" s="37"/>
      <c r="AN354" s="37"/>
      <c r="AO354" s="37"/>
      <c r="AP354" s="37"/>
      <c r="AQ354" s="37"/>
      <c r="AR354" s="37"/>
      <c r="AS354" s="37"/>
      <c r="AT354" s="37"/>
      <c r="AU354" s="37"/>
      <c r="AV354" s="37"/>
      <c r="AW354" s="37"/>
      <c r="AX354" s="37"/>
      <c r="AY354" s="37"/>
      <c r="AZ354" s="37"/>
      <c r="BA354" s="37"/>
      <c r="BB354" s="37"/>
      <c r="BC354" s="37"/>
      <c r="BD354" s="37"/>
      <c r="BE354" s="37"/>
      <c r="BF354" s="37"/>
      <c r="BG354" s="37"/>
      <c r="BH354" s="37"/>
      <c r="BI354" s="37"/>
    </row>
    <row r="355" spans="3:61">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c r="AD355" s="37"/>
      <c r="AE355" s="37"/>
      <c r="AF355" s="37"/>
      <c r="AG355" s="37"/>
      <c r="AH355" s="37"/>
      <c r="AI355" s="37"/>
      <c r="AJ355" s="37"/>
      <c r="AK355" s="37"/>
      <c r="AL355" s="37"/>
      <c r="AM355" s="37"/>
      <c r="AN355" s="37"/>
      <c r="AO355" s="37"/>
      <c r="AP355" s="37"/>
      <c r="AQ355" s="37"/>
      <c r="AR355" s="37"/>
      <c r="AS355" s="37"/>
      <c r="AT355" s="37"/>
      <c r="AU355" s="37"/>
      <c r="AV355" s="37"/>
      <c r="AW355" s="37"/>
      <c r="AX355" s="37"/>
      <c r="AY355" s="37"/>
      <c r="AZ355" s="37"/>
      <c r="BA355" s="37"/>
      <c r="BB355" s="37"/>
      <c r="BC355" s="37"/>
      <c r="BD355" s="37"/>
      <c r="BE355" s="37"/>
      <c r="BF355" s="37"/>
      <c r="BG355" s="37"/>
      <c r="BH355" s="37"/>
      <c r="BI355" s="37"/>
    </row>
    <row r="356" spans="3:61">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c r="AD356" s="37"/>
      <c r="AE356" s="37"/>
      <c r="AF356" s="37"/>
      <c r="AG356" s="37"/>
      <c r="AH356" s="37"/>
      <c r="AI356" s="37"/>
      <c r="AJ356" s="37"/>
      <c r="AK356" s="37"/>
      <c r="AL356" s="37"/>
      <c r="AM356" s="37"/>
      <c r="AN356" s="37"/>
      <c r="AO356" s="37"/>
      <c r="AP356" s="37"/>
      <c r="AQ356" s="37"/>
      <c r="AR356" s="37"/>
      <c r="AS356" s="37"/>
      <c r="AT356" s="37"/>
      <c r="AU356" s="37"/>
      <c r="AV356" s="37"/>
      <c r="AW356" s="37"/>
      <c r="AX356" s="37"/>
      <c r="AY356" s="37"/>
      <c r="AZ356" s="37"/>
      <c r="BA356" s="37"/>
      <c r="BB356" s="37"/>
      <c r="BC356" s="37"/>
      <c r="BD356" s="37"/>
      <c r="BE356" s="37"/>
      <c r="BF356" s="37"/>
      <c r="BG356" s="37"/>
      <c r="BH356" s="37"/>
      <c r="BI356" s="37"/>
    </row>
    <row r="357" spans="3:61">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c r="AD357" s="37"/>
      <c r="AE357" s="37"/>
      <c r="AF357" s="37"/>
      <c r="AG357" s="37"/>
      <c r="AH357" s="37"/>
      <c r="AI357" s="37"/>
      <c r="AJ357" s="37"/>
      <c r="AK357" s="37"/>
      <c r="AL357" s="37"/>
      <c r="AM357" s="37"/>
      <c r="AN357" s="37"/>
      <c r="AO357" s="37"/>
      <c r="AP357" s="37"/>
      <c r="AQ357" s="37"/>
      <c r="AR357" s="37"/>
      <c r="AS357" s="37"/>
      <c r="AT357" s="37"/>
      <c r="AU357" s="37"/>
      <c r="AV357" s="37"/>
      <c r="AW357" s="37"/>
      <c r="AX357" s="37"/>
      <c r="AY357" s="37"/>
      <c r="AZ357" s="37"/>
      <c r="BA357" s="37"/>
      <c r="BB357" s="37"/>
      <c r="BC357" s="37"/>
      <c r="BD357" s="37"/>
      <c r="BE357" s="37"/>
      <c r="BF357" s="37"/>
      <c r="BG357" s="37"/>
      <c r="BH357" s="37"/>
      <c r="BI357" s="37"/>
    </row>
    <row r="358" spans="3:61">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c r="AD358" s="37"/>
      <c r="AE358" s="37"/>
      <c r="AF358" s="37"/>
      <c r="AG358" s="37"/>
      <c r="AH358" s="37"/>
      <c r="AI358" s="37"/>
      <c r="AJ358" s="37"/>
      <c r="AK358" s="37"/>
      <c r="AL358" s="37"/>
      <c r="AM358" s="37"/>
      <c r="AN358" s="37"/>
      <c r="AO358" s="37"/>
      <c r="AP358" s="37"/>
      <c r="AQ358" s="37"/>
      <c r="AR358" s="37"/>
      <c r="AS358" s="37"/>
      <c r="AT358" s="37"/>
      <c r="AU358" s="37"/>
      <c r="AV358" s="37"/>
      <c r="AW358" s="37"/>
      <c r="AX358" s="37"/>
      <c r="AY358" s="37"/>
      <c r="AZ358" s="37"/>
      <c r="BA358" s="37"/>
      <c r="BB358" s="37"/>
      <c r="BC358" s="37"/>
      <c r="BD358" s="37"/>
      <c r="BE358" s="37"/>
      <c r="BF358" s="37"/>
      <c r="BG358" s="37"/>
      <c r="BH358" s="37"/>
      <c r="BI358" s="37"/>
    </row>
    <row r="359" spans="3:61">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c r="AD359" s="37"/>
      <c r="AE359" s="37"/>
      <c r="AF359" s="37"/>
      <c r="AG359" s="37"/>
      <c r="AH359" s="37"/>
      <c r="AI359" s="37"/>
      <c r="AJ359" s="37"/>
      <c r="AK359" s="37"/>
      <c r="AL359" s="37"/>
      <c r="AM359" s="37"/>
      <c r="AN359" s="37"/>
      <c r="AO359" s="37"/>
      <c r="AP359" s="37"/>
      <c r="AQ359" s="37"/>
      <c r="AR359" s="37"/>
      <c r="AS359" s="37"/>
      <c r="AT359" s="37"/>
      <c r="AU359" s="37"/>
      <c r="AV359" s="37"/>
      <c r="AW359" s="37"/>
      <c r="AX359" s="37"/>
      <c r="AY359" s="37"/>
      <c r="AZ359" s="37"/>
      <c r="BA359" s="37"/>
      <c r="BB359" s="37"/>
      <c r="BC359" s="37"/>
      <c r="BD359" s="37"/>
      <c r="BE359" s="37"/>
      <c r="BF359" s="37"/>
      <c r="BG359" s="37"/>
      <c r="BH359" s="37"/>
      <c r="BI359" s="37"/>
    </row>
    <row r="360" spans="3:61">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c r="AD360" s="37"/>
      <c r="AE360" s="37"/>
      <c r="AF360" s="37"/>
      <c r="AG360" s="37"/>
      <c r="AH360" s="37"/>
      <c r="AI360" s="37"/>
      <c r="AJ360" s="37"/>
      <c r="AK360" s="37"/>
      <c r="AL360" s="37"/>
      <c r="AM360" s="37"/>
      <c r="AN360" s="37"/>
      <c r="AO360" s="37"/>
      <c r="AP360" s="37"/>
      <c r="AQ360" s="37"/>
      <c r="AR360" s="37"/>
      <c r="AS360" s="37"/>
      <c r="AT360" s="37"/>
      <c r="AU360" s="37"/>
      <c r="AV360" s="37"/>
      <c r="AW360" s="37"/>
      <c r="AX360" s="37"/>
      <c r="AY360" s="37"/>
      <c r="AZ360" s="37"/>
      <c r="BA360" s="37"/>
      <c r="BB360" s="37"/>
      <c r="BC360" s="37"/>
      <c r="BD360" s="37"/>
      <c r="BE360" s="37"/>
      <c r="BF360" s="37"/>
      <c r="BG360" s="37"/>
      <c r="BH360" s="37"/>
      <c r="BI360" s="37"/>
    </row>
    <row r="361" spans="3:61">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c r="AD361" s="37"/>
      <c r="AE361" s="37"/>
      <c r="AF361" s="37"/>
      <c r="AG361" s="37"/>
      <c r="AH361" s="37"/>
      <c r="AI361" s="37"/>
      <c r="AJ361" s="37"/>
      <c r="AK361" s="37"/>
      <c r="AL361" s="37"/>
      <c r="AM361" s="37"/>
      <c r="AN361" s="37"/>
      <c r="AO361" s="37"/>
      <c r="AP361" s="37"/>
      <c r="AQ361" s="37"/>
      <c r="AR361" s="37"/>
      <c r="AS361" s="37"/>
      <c r="AT361" s="37"/>
      <c r="AU361" s="37"/>
      <c r="AV361" s="37"/>
      <c r="AW361" s="37"/>
      <c r="AX361" s="37"/>
      <c r="AY361" s="37"/>
      <c r="AZ361" s="37"/>
      <c r="BA361" s="37"/>
      <c r="BB361" s="37"/>
      <c r="BC361" s="37"/>
      <c r="BD361" s="37"/>
      <c r="BE361" s="37"/>
      <c r="BF361" s="37"/>
      <c r="BG361" s="37"/>
      <c r="BH361" s="37"/>
      <c r="BI361" s="37"/>
    </row>
    <row r="362" spans="3:61">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c r="AD362" s="37"/>
      <c r="AE362" s="37"/>
      <c r="AF362" s="37"/>
      <c r="AG362" s="37"/>
      <c r="AH362" s="37"/>
      <c r="AI362" s="37"/>
      <c r="AJ362" s="37"/>
      <c r="AK362" s="37"/>
      <c r="AL362" s="37"/>
      <c r="AM362" s="37"/>
      <c r="AN362" s="37"/>
      <c r="AO362" s="37"/>
      <c r="AP362" s="37"/>
      <c r="AQ362" s="37"/>
      <c r="AR362" s="37"/>
      <c r="AS362" s="37"/>
      <c r="AT362" s="37"/>
      <c r="AU362" s="37"/>
      <c r="AV362" s="37"/>
      <c r="AW362" s="37"/>
      <c r="AX362" s="37"/>
      <c r="AY362" s="37"/>
      <c r="AZ362" s="37"/>
      <c r="BA362" s="37"/>
      <c r="BB362" s="37"/>
      <c r="BC362" s="37"/>
      <c r="BD362" s="37"/>
      <c r="BE362" s="37"/>
      <c r="BF362" s="37"/>
      <c r="BG362" s="37"/>
      <c r="BH362" s="37"/>
      <c r="BI362" s="37"/>
    </row>
    <row r="363" spans="3:61">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c r="AD363" s="37"/>
      <c r="AE363" s="37"/>
      <c r="AF363" s="37"/>
      <c r="AG363" s="37"/>
      <c r="AH363" s="37"/>
      <c r="AI363" s="37"/>
      <c r="AJ363" s="37"/>
      <c r="AK363" s="37"/>
      <c r="AL363" s="37"/>
      <c r="AM363" s="37"/>
      <c r="AN363" s="37"/>
      <c r="AO363" s="37"/>
      <c r="AP363" s="37"/>
      <c r="AQ363" s="37"/>
      <c r="AR363" s="37"/>
      <c r="AS363" s="37"/>
      <c r="AT363" s="37"/>
      <c r="AU363" s="37"/>
      <c r="AV363" s="37"/>
      <c r="AW363" s="37"/>
      <c r="AX363" s="37"/>
      <c r="AY363" s="37"/>
      <c r="AZ363" s="37"/>
      <c r="BA363" s="37"/>
      <c r="BB363" s="37"/>
      <c r="BC363" s="37"/>
      <c r="BD363" s="37"/>
      <c r="BE363" s="37"/>
      <c r="BF363" s="37"/>
      <c r="BG363" s="37"/>
      <c r="BH363" s="37"/>
      <c r="BI363" s="37"/>
    </row>
    <row r="364" spans="3:61">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c r="AD364" s="37"/>
      <c r="AE364" s="37"/>
      <c r="AF364" s="37"/>
      <c r="AG364" s="37"/>
      <c r="AH364" s="37"/>
      <c r="AI364" s="37"/>
      <c r="AJ364" s="37"/>
      <c r="AK364" s="37"/>
      <c r="AL364" s="37"/>
      <c r="AM364" s="37"/>
      <c r="AN364" s="37"/>
      <c r="AO364" s="37"/>
      <c r="AP364" s="37"/>
      <c r="AQ364" s="37"/>
      <c r="AR364" s="37"/>
      <c r="AS364" s="37"/>
      <c r="AT364" s="37"/>
      <c r="AU364" s="37"/>
      <c r="AV364" s="37"/>
      <c r="AW364" s="37"/>
      <c r="AX364" s="37"/>
      <c r="AY364" s="37"/>
      <c r="AZ364" s="37"/>
      <c r="BA364" s="37"/>
      <c r="BB364" s="37"/>
      <c r="BC364" s="37"/>
      <c r="BD364" s="37"/>
      <c r="BE364" s="37"/>
      <c r="BF364" s="37"/>
      <c r="BG364" s="37"/>
      <c r="BH364" s="37"/>
      <c r="BI364" s="37"/>
    </row>
    <row r="365" spans="3:61">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c r="AD365" s="37"/>
      <c r="AE365" s="37"/>
      <c r="AF365" s="37"/>
      <c r="AG365" s="37"/>
      <c r="AH365" s="37"/>
      <c r="AI365" s="37"/>
      <c r="AJ365" s="37"/>
      <c r="AK365" s="37"/>
      <c r="AL365" s="37"/>
      <c r="AM365" s="37"/>
      <c r="AN365" s="37"/>
      <c r="AO365" s="37"/>
      <c r="AP365" s="37"/>
      <c r="AQ365" s="37"/>
      <c r="AR365" s="37"/>
      <c r="AS365" s="37"/>
      <c r="AT365" s="37"/>
      <c r="AU365" s="37"/>
      <c r="AV365" s="37"/>
      <c r="AW365" s="37"/>
      <c r="AX365" s="37"/>
      <c r="AY365" s="37"/>
      <c r="AZ365" s="37"/>
      <c r="BA365" s="37"/>
      <c r="BB365" s="37"/>
      <c r="BC365" s="37"/>
      <c r="BD365" s="37"/>
      <c r="BE365" s="37"/>
      <c r="BF365" s="37"/>
      <c r="BG365" s="37"/>
      <c r="BH365" s="37"/>
      <c r="BI365" s="37"/>
    </row>
    <row r="366" spans="3:61">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c r="AD366" s="37"/>
      <c r="AE366" s="37"/>
      <c r="AF366" s="37"/>
      <c r="AG366" s="37"/>
      <c r="AH366" s="37"/>
      <c r="AI366" s="37"/>
      <c r="AJ366" s="37"/>
      <c r="AK366" s="37"/>
      <c r="AL366" s="37"/>
      <c r="AM366" s="37"/>
      <c r="AN366" s="37"/>
      <c r="AO366" s="37"/>
      <c r="AP366" s="37"/>
      <c r="AQ366" s="37"/>
      <c r="AR366" s="37"/>
      <c r="AS366" s="37"/>
      <c r="AT366" s="37"/>
      <c r="AU366" s="37"/>
      <c r="AV366" s="37"/>
      <c r="AW366" s="37"/>
      <c r="AX366" s="37"/>
      <c r="AY366" s="37"/>
      <c r="AZ366" s="37"/>
      <c r="BA366" s="37"/>
      <c r="BB366" s="37"/>
      <c r="BC366" s="37"/>
      <c r="BD366" s="37"/>
      <c r="BE366" s="37"/>
      <c r="BF366" s="37"/>
      <c r="BG366" s="37"/>
      <c r="BH366" s="37"/>
      <c r="BI366" s="37"/>
    </row>
    <row r="367" spans="3:61">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c r="AD367" s="37"/>
      <c r="AE367" s="37"/>
      <c r="AF367" s="37"/>
      <c r="AG367" s="37"/>
      <c r="AH367" s="37"/>
      <c r="AI367" s="37"/>
      <c r="AJ367" s="37"/>
      <c r="AK367" s="37"/>
      <c r="AL367" s="37"/>
      <c r="AM367" s="37"/>
      <c r="AN367" s="37"/>
      <c r="AO367" s="37"/>
      <c r="AP367" s="37"/>
      <c r="AQ367" s="37"/>
      <c r="AR367" s="37"/>
      <c r="AS367" s="37"/>
      <c r="AT367" s="37"/>
      <c r="AU367" s="37"/>
      <c r="AV367" s="37"/>
      <c r="AW367" s="37"/>
      <c r="AX367" s="37"/>
      <c r="AY367" s="37"/>
      <c r="AZ367" s="37"/>
      <c r="BA367" s="37"/>
      <c r="BB367" s="37"/>
      <c r="BC367" s="37"/>
      <c r="BD367" s="37"/>
      <c r="BE367" s="37"/>
      <c r="BF367" s="37"/>
      <c r="BG367" s="37"/>
      <c r="BH367" s="37"/>
      <c r="BI367" s="37"/>
    </row>
    <row r="368" spans="3:61">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c r="AD368" s="37"/>
      <c r="AE368" s="37"/>
      <c r="AF368" s="37"/>
      <c r="AG368" s="37"/>
      <c r="AH368" s="37"/>
      <c r="AI368" s="37"/>
      <c r="AJ368" s="37"/>
      <c r="AK368" s="37"/>
      <c r="AL368" s="37"/>
      <c r="AM368" s="37"/>
      <c r="AN368" s="37"/>
      <c r="AO368" s="37"/>
      <c r="AP368" s="37"/>
      <c r="AQ368" s="37"/>
      <c r="AR368" s="37"/>
      <c r="AS368" s="37"/>
      <c r="AT368" s="37"/>
      <c r="AU368" s="37"/>
      <c r="AV368" s="37"/>
      <c r="AW368" s="37"/>
      <c r="AX368" s="37"/>
      <c r="AY368" s="37"/>
      <c r="AZ368" s="37"/>
      <c r="BA368" s="37"/>
      <c r="BB368" s="37"/>
      <c r="BC368" s="37"/>
      <c r="BD368" s="37"/>
      <c r="BE368" s="37"/>
      <c r="BF368" s="37"/>
      <c r="BG368" s="37"/>
      <c r="BH368" s="37"/>
      <c r="BI368" s="37"/>
    </row>
    <row r="369" spans="3:61">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c r="AD369" s="37"/>
      <c r="AE369" s="37"/>
      <c r="AF369" s="37"/>
      <c r="AG369" s="37"/>
      <c r="AH369" s="37"/>
      <c r="AI369" s="37"/>
      <c r="AJ369" s="37"/>
      <c r="AK369" s="37"/>
      <c r="AL369" s="37"/>
      <c r="AM369" s="37"/>
      <c r="AN369" s="37"/>
      <c r="AO369" s="37"/>
      <c r="AP369" s="37"/>
      <c r="AQ369" s="37"/>
      <c r="AR369" s="37"/>
      <c r="AS369" s="37"/>
      <c r="AT369" s="37"/>
      <c r="AU369" s="37"/>
      <c r="AV369" s="37"/>
      <c r="AW369" s="37"/>
      <c r="AX369" s="37"/>
      <c r="AY369" s="37"/>
      <c r="AZ369" s="37"/>
      <c r="BA369" s="37"/>
      <c r="BB369" s="37"/>
      <c r="BC369" s="37"/>
      <c r="BD369" s="37"/>
      <c r="BE369" s="37"/>
      <c r="BF369" s="37"/>
      <c r="BG369" s="37"/>
      <c r="BH369" s="37"/>
      <c r="BI369" s="37"/>
    </row>
    <row r="370" spans="3:61">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c r="AD370" s="37"/>
      <c r="AE370" s="37"/>
      <c r="AF370" s="37"/>
      <c r="AG370" s="37"/>
      <c r="AH370" s="37"/>
      <c r="AI370" s="37"/>
      <c r="AJ370" s="37"/>
      <c r="AK370" s="37"/>
      <c r="AL370" s="37"/>
      <c r="AM370" s="37"/>
      <c r="AN370" s="37"/>
      <c r="AO370" s="37"/>
      <c r="AP370" s="37"/>
      <c r="AQ370" s="37"/>
      <c r="AR370" s="37"/>
      <c r="AS370" s="37"/>
      <c r="AT370" s="37"/>
      <c r="AU370" s="37"/>
      <c r="AV370" s="37"/>
      <c r="AW370" s="37"/>
      <c r="AX370" s="37"/>
      <c r="AY370" s="37"/>
      <c r="AZ370" s="37"/>
      <c r="BA370" s="37"/>
      <c r="BB370" s="37"/>
      <c r="BC370" s="37"/>
      <c r="BD370" s="37"/>
      <c r="BE370" s="37"/>
      <c r="BF370" s="37"/>
      <c r="BG370" s="37"/>
      <c r="BH370" s="37"/>
      <c r="BI370" s="37"/>
    </row>
    <row r="371" spans="3:61">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c r="AF371" s="37"/>
      <c r="AG371" s="37"/>
      <c r="AH371" s="37"/>
      <c r="AI371" s="37"/>
      <c r="AJ371" s="37"/>
      <c r="AK371" s="37"/>
      <c r="AL371" s="37"/>
      <c r="AM371" s="37"/>
      <c r="AN371" s="37"/>
      <c r="AO371" s="37"/>
      <c r="AP371" s="37"/>
      <c r="AQ371" s="37"/>
      <c r="AR371" s="37"/>
      <c r="AS371" s="37"/>
      <c r="AT371" s="37"/>
      <c r="AU371" s="37"/>
      <c r="AV371" s="37"/>
      <c r="AW371" s="37"/>
      <c r="AX371" s="37"/>
      <c r="AY371" s="37"/>
      <c r="AZ371" s="37"/>
      <c r="BA371" s="37"/>
      <c r="BB371" s="37"/>
      <c r="BC371" s="37"/>
      <c r="BD371" s="37"/>
      <c r="BE371" s="37"/>
      <c r="BF371" s="37"/>
      <c r="BG371" s="37"/>
      <c r="BH371" s="37"/>
      <c r="BI371" s="37"/>
    </row>
    <row r="372" spans="3:61">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c r="AF372" s="37"/>
      <c r="AG372" s="37"/>
      <c r="AH372" s="37"/>
      <c r="AI372" s="37"/>
      <c r="AJ372" s="37"/>
      <c r="AK372" s="37"/>
      <c r="AL372" s="37"/>
      <c r="AM372" s="37"/>
      <c r="AN372" s="37"/>
      <c r="AO372" s="37"/>
      <c r="AP372" s="37"/>
      <c r="AQ372" s="37"/>
      <c r="AR372" s="37"/>
      <c r="AS372" s="37"/>
      <c r="AT372" s="37"/>
      <c r="AU372" s="37"/>
      <c r="AV372" s="37"/>
      <c r="AW372" s="37"/>
      <c r="AX372" s="37"/>
      <c r="AY372" s="37"/>
      <c r="AZ372" s="37"/>
      <c r="BA372" s="37"/>
      <c r="BB372" s="37"/>
      <c r="BC372" s="37"/>
      <c r="BD372" s="37"/>
      <c r="BE372" s="37"/>
      <c r="BF372" s="37"/>
      <c r="BG372" s="37"/>
      <c r="BH372" s="37"/>
      <c r="BI372" s="37"/>
    </row>
    <row r="373" spans="3:61">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c r="AF373" s="37"/>
      <c r="AG373" s="37"/>
      <c r="AH373" s="37"/>
      <c r="AI373" s="37"/>
      <c r="AJ373" s="37"/>
      <c r="AK373" s="37"/>
      <c r="AL373" s="37"/>
      <c r="AM373" s="37"/>
      <c r="AN373" s="37"/>
      <c r="AO373" s="37"/>
      <c r="AP373" s="37"/>
      <c r="AQ373" s="37"/>
      <c r="AR373" s="37"/>
      <c r="AS373" s="37"/>
      <c r="AT373" s="37"/>
      <c r="AU373" s="37"/>
      <c r="AV373" s="37"/>
      <c r="AW373" s="37"/>
      <c r="AX373" s="37"/>
      <c r="AY373" s="37"/>
      <c r="AZ373" s="37"/>
      <c r="BA373" s="37"/>
      <c r="BB373" s="37"/>
      <c r="BC373" s="37"/>
      <c r="BD373" s="37"/>
      <c r="BE373" s="37"/>
      <c r="BF373" s="37"/>
      <c r="BG373" s="37"/>
      <c r="BH373" s="37"/>
      <c r="BI373" s="37"/>
    </row>
    <row r="374" spans="3:61">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c r="AF374" s="37"/>
      <c r="AG374" s="37"/>
      <c r="AH374" s="37"/>
      <c r="AI374" s="37"/>
      <c r="AJ374" s="37"/>
      <c r="AK374" s="37"/>
      <c r="AL374" s="37"/>
      <c r="AM374" s="37"/>
      <c r="AN374" s="37"/>
      <c r="AO374" s="37"/>
      <c r="AP374" s="37"/>
      <c r="AQ374" s="37"/>
      <c r="AR374" s="37"/>
      <c r="AS374" s="37"/>
      <c r="AT374" s="37"/>
      <c r="AU374" s="37"/>
      <c r="AV374" s="37"/>
      <c r="AW374" s="37"/>
      <c r="AX374" s="37"/>
      <c r="AY374" s="37"/>
      <c r="AZ374" s="37"/>
      <c r="BA374" s="37"/>
      <c r="BB374" s="37"/>
      <c r="BC374" s="37"/>
      <c r="BD374" s="37"/>
      <c r="BE374" s="37"/>
      <c r="BF374" s="37"/>
      <c r="BG374" s="37"/>
      <c r="BH374" s="37"/>
      <c r="BI374" s="37"/>
    </row>
    <row r="375" spans="3:61">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c r="AF375" s="37"/>
      <c r="AG375" s="37"/>
      <c r="AH375" s="37"/>
      <c r="AI375" s="37"/>
      <c r="AJ375" s="37"/>
      <c r="AK375" s="37"/>
      <c r="AL375" s="37"/>
      <c r="AM375" s="37"/>
      <c r="AN375" s="37"/>
      <c r="AO375" s="37"/>
      <c r="AP375" s="37"/>
      <c r="AQ375" s="37"/>
      <c r="AR375" s="37"/>
      <c r="AS375" s="37"/>
      <c r="AT375" s="37"/>
      <c r="AU375" s="37"/>
      <c r="AV375" s="37"/>
      <c r="AW375" s="37"/>
      <c r="AX375" s="37"/>
      <c r="AY375" s="37"/>
      <c r="AZ375" s="37"/>
      <c r="BA375" s="37"/>
      <c r="BB375" s="37"/>
      <c r="BC375" s="37"/>
      <c r="BD375" s="37"/>
      <c r="BE375" s="37"/>
      <c r="BF375" s="37"/>
      <c r="BG375" s="37"/>
      <c r="BH375" s="37"/>
      <c r="BI375" s="37"/>
    </row>
    <row r="376" spans="3:61">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c r="AF376" s="37"/>
      <c r="AG376" s="37"/>
      <c r="AH376" s="37"/>
      <c r="AI376" s="37"/>
      <c r="AJ376" s="37"/>
      <c r="AK376" s="37"/>
      <c r="AL376" s="37"/>
      <c r="AM376" s="37"/>
      <c r="AN376" s="37"/>
      <c r="AO376" s="37"/>
      <c r="AP376" s="37"/>
      <c r="AQ376" s="37"/>
      <c r="AR376" s="37"/>
      <c r="AS376" s="37"/>
      <c r="AT376" s="37"/>
      <c r="AU376" s="37"/>
      <c r="AV376" s="37"/>
      <c r="AW376" s="37"/>
      <c r="AX376" s="37"/>
      <c r="AY376" s="37"/>
      <c r="AZ376" s="37"/>
      <c r="BA376" s="37"/>
      <c r="BB376" s="37"/>
      <c r="BC376" s="37"/>
      <c r="BD376" s="37"/>
      <c r="BE376" s="37"/>
      <c r="BF376" s="37"/>
      <c r="BG376" s="37"/>
      <c r="BH376" s="37"/>
      <c r="BI376" s="37"/>
    </row>
    <row r="377" spans="3:61">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c r="AF377" s="37"/>
      <c r="AG377" s="37"/>
      <c r="AH377" s="37"/>
      <c r="AI377" s="37"/>
      <c r="AJ377" s="37"/>
      <c r="AK377" s="37"/>
      <c r="AL377" s="37"/>
      <c r="AM377" s="37"/>
      <c r="AN377" s="37"/>
      <c r="AO377" s="37"/>
      <c r="AP377" s="37"/>
      <c r="AQ377" s="37"/>
      <c r="AR377" s="37"/>
      <c r="AS377" s="37"/>
      <c r="AT377" s="37"/>
      <c r="AU377" s="37"/>
      <c r="AV377" s="37"/>
      <c r="AW377" s="37"/>
      <c r="AX377" s="37"/>
      <c r="AY377" s="37"/>
      <c r="AZ377" s="37"/>
      <c r="BA377" s="37"/>
      <c r="BB377" s="37"/>
      <c r="BC377" s="37"/>
      <c r="BD377" s="37"/>
      <c r="BE377" s="37"/>
      <c r="BF377" s="37"/>
      <c r="BG377" s="37"/>
      <c r="BH377" s="37"/>
      <c r="BI377" s="37"/>
    </row>
    <row r="378" spans="3:61">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c r="AF378" s="37"/>
      <c r="AG378" s="37"/>
      <c r="AH378" s="37"/>
      <c r="AI378" s="37"/>
      <c r="AJ378" s="37"/>
      <c r="AK378" s="37"/>
      <c r="AL378" s="37"/>
      <c r="AM378" s="37"/>
      <c r="AN378" s="37"/>
      <c r="AO378" s="37"/>
      <c r="AP378" s="37"/>
      <c r="AQ378" s="37"/>
      <c r="AR378" s="37"/>
      <c r="AS378" s="37"/>
      <c r="AT378" s="37"/>
      <c r="AU378" s="37"/>
      <c r="AV378" s="37"/>
      <c r="AW378" s="37"/>
      <c r="AX378" s="37"/>
      <c r="AY378" s="37"/>
      <c r="AZ378" s="37"/>
      <c r="BA378" s="37"/>
      <c r="BB378" s="37"/>
      <c r="BC378" s="37"/>
      <c r="BD378" s="37"/>
      <c r="BE378" s="37"/>
      <c r="BF378" s="37"/>
      <c r="BG378" s="37"/>
      <c r="BH378" s="37"/>
      <c r="BI378" s="37"/>
    </row>
    <row r="379" spans="3:61">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c r="AF379" s="37"/>
      <c r="AG379" s="37"/>
      <c r="AH379" s="37"/>
      <c r="AI379" s="37"/>
      <c r="AJ379" s="37"/>
      <c r="AK379" s="37"/>
      <c r="AL379" s="37"/>
      <c r="AM379" s="37"/>
      <c r="AN379" s="37"/>
      <c r="AO379" s="37"/>
      <c r="AP379" s="37"/>
      <c r="AQ379" s="37"/>
      <c r="AR379" s="37"/>
      <c r="AS379" s="37"/>
      <c r="AT379" s="37"/>
      <c r="AU379" s="37"/>
      <c r="AV379" s="37"/>
      <c r="AW379" s="37"/>
      <c r="AX379" s="37"/>
      <c r="AY379" s="37"/>
      <c r="AZ379" s="37"/>
      <c r="BA379" s="37"/>
      <c r="BB379" s="37"/>
      <c r="BC379" s="37"/>
      <c r="BD379" s="37"/>
      <c r="BE379" s="37"/>
      <c r="BF379" s="37"/>
      <c r="BG379" s="37"/>
      <c r="BH379" s="37"/>
      <c r="BI379" s="37"/>
    </row>
    <row r="380" spans="3:61">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c r="AF380" s="37"/>
      <c r="AG380" s="37"/>
      <c r="AH380" s="37"/>
      <c r="AI380" s="37"/>
      <c r="AJ380" s="37"/>
      <c r="AK380" s="37"/>
      <c r="AL380" s="37"/>
      <c r="AM380" s="37"/>
      <c r="AN380" s="37"/>
      <c r="AO380" s="37"/>
      <c r="AP380" s="37"/>
      <c r="AQ380" s="37"/>
      <c r="AR380" s="37"/>
      <c r="AS380" s="37"/>
      <c r="AT380" s="37"/>
      <c r="AU380" s="37"/>
      <c r="AV380" s="37"/>
      <c r="AW380" s="37"/>
      <c r="AX380" s="37"/>
      <c r="AY380" s="37"/>
      <c r="AZ380" s="37"/>
      <c r="BA380" s="37"/>
      <c r="BB380" s="37"/>
      <c r="BC380" s="37"/>
      <c r="BD380" s="37"/>
      <c r="BE380" s="37"/>
      <c r="BF380" s="37"/>
      <c r="BG380" s="37"/>
      <c r="BH380" s="37"/>
      <c r="BI380" s="37"/>
    </row>
    <row r="381" spans="3:61">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c r="AD381" s="37"/>
      <c r="AE381" s="37"/>
      <c r="AF381" s="37"/>
      <c r="AG381" s="37"/>
      <c r="AH381" s="37"/>
      <c r="AI381" s="37"/>
      <c r="AJ381" s="37"/>
      <c r="AK381" s="37"/>
      <c r="AL381" s="37"/>
      <c r="AM381" s="37"/>
      <c r="AN381" s="37"/>
      <c r="AO381" s="37"/>
      <c r="AP381" s="37"/>
      <c r="AQ381" s="37"/>
      <c r="AR381" s="37"/>
      <c r="AS381" s="37"/>
      <c r="AT381" s="37"/>
      <c r="AU381" s="37"/>
      <c r="AV381" s="37"/>
      <c r="AW381" s="37"/>
      <c r="AX381" s="37"/>
      <c r="AY381" s="37"/>
      <c r="AZ381" s="37"/>
      <c r="BA381" s="37"/>
      <c r="BB381" s="37"/>
      <c r="BC381" s="37"/>
      <c r="BD381" s="37"/>
      <c r="BE381" s="37"/>
      <c r="BF381" s="37"/>
      <c r="BG381" s="37"/>
      <c r="BH381" s="37"/>
      <c r="BI381" s="37"/>
    </row>
    <row r="382" spans="3:61">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c r="AD382" s="37"/>
      <c r="AE382" s="37"/>
      <c r="AF382" s="37"/>
      <c r="AG382" s="37"/>
      <c r="AH382" s="37"/>
      <c r="AI382" s="37"/>
      <c r="AJ382" s="37"/>
      <c r="AK382" s="37"/>
      <c r="AL382" s="37"/>
      <c r="AM382" s="37"/>
      <c r="AN382" s="37"/>
      <c r="AO382" s="37"/>
      <c r="AP382" s="37"/>
      <c r="AQ382" s="37"/>
      <c r="AR382" s="37"/>
      <c r="AS382" s="37"/>
      <c r="AT382" s="37"/>
      <c r="AU382" s="37"/>
      <c r="AV382" s="37"/>
      <c r="AW382" s="37"/>
      <c r="AX382" s="37"/>
      <c r="AY382" s="37"/>
      <c r="AZ382" s="37"/>
      <c r="BA382" s="37"/>
      <c r="BB382" s="37"/>
      <c r="BC382" s="37"/>
      <c r="BD382" s="37"/>
      <c r="BE382" s="37"/>
      <c r="BF382" s="37"/>
      <c r="BG382" s="37"/>
      <c r="BH382" s="37"/>
      <c r="BI382" s="37"/>
    </row>
    <row r="383" spans="3:61">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c r="AD383" s="37"/>
      <c r="AE383" s="37"/>
      <c r="AF383" s="37"/>
      <c r="AG383" s="37"/>
      <c r="AH383" s="37"/>
      <c r="AI383" s="37"/>
      <c r="AJ383" s="37"/>
      <c r="AK383" s="37"/>
      <c r="AL383" s="37"/>
      <c r="AM383" s="37"/>
      <c r="AN383" s="37"/>
      <c r="AO383" s="37"/>
      <c r="AP383" s="37"/>
      <c r="AQ383" s="37"/>
      <c r="AR383" s="37"/>
      <c r="AS383" s="37"/>
      <c r="AT383" s="37"/>
      <c r="AU383" s="37"/>
      <c r="AV383" s="37"/>
      <c r="AW383" s="37"/>
      <c r="AX383" s="37"/>
      <c r="AY383" s="37"/>
      <c r="AZ383" s="37"/>
      <c r="BA383" s="37"/>
      <c r="BB383" s="37"/>
      <c r="BC383" s="37"/>
      <c r="BD383" s="37"/>
      <c r="BE383" s="37"/>
      <c r="BF383" s="37"/>
      <c r="BG383" s="37"/>
      <c r="BH383" s="37"/>
      <c r="BI383" s="37"/>
    </row>
    <row r="384" spans="3:61">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c r="AD384" s="37"/>
      <c r="AE384" s="37"/>
      <c r="AF384" s="37"/>
      <c r="AG384" s="37"/>
      <c r="AH384" s="37"/>
      <c r="AI384" s="37"/>
      <c r="AJ384" s="37"/>
      <c r="AK384" s="37"/>
      <c r="AL384" s="37"/>
      <c r="AM384" s="37"/>
      <c r="AN384" s="37"/>
      <c r="AO384" s="37"/>
      <c r="AP384" s="37"/>
      <c r="AQ384" s="37"/>
      <c r="AR384" s="37"/>
      <c r="AS384" s="37"/>
      <c r="AT384" s="37"/>
      <c r="AU384" s="37"/>
      <c r="AV384" s="37"/>
      <c r="AW384" s="37"/>
      <c r="AX384" s="37"/>
      <c r="AY384" s="37"/>
      <c r="AZ384" s="37"/>
      <c r="BA384" s="37"/>
      <c r="BB384" s="37"/>
      <c r="BC384" s="37"/>
      <c r="BD384" s="37"/>
      <c r="BE384" s="37"/>
      <c r="BF384" s="37"/>
      <c r="BG384" s="37"/>
      <c r="BH384" s="37"/>
      <c r="BI384" s="37"/>
    </row>
    <row r="385" spans="3:61">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c r="AD385" s="37"/>
      <c r="AE385" s="37"/>
      <c r="AF385" s="37"/>
      <c r="AG385" s="37"/>
      <c r="AH385" s="37"/>
      <c r="AI385" s="37"/>
      <c r="AJ385" s="37"/>
      <c r="AK385" s="37"/>
      <c r="AL385" s="37"/>
      <c r="AM385" s="37"/>
      <c r="AN385" s="37"/>
      <c r="AO385" s="37"/>
      <c r="AP385" s="37"/>
      <c r="AQ385" s="37"/>
      <c r="AR385" s="37"/>
      <c r="AS385" s="37"/>
      <c r="AT385" s="37"/>
      <c r="AU385" s="37"/>
      <c r="AV385" s="37"/>
      <c r="AW385" s="37"/>
      <c r="AX385" s="37"/>
      <c r="AY385" s="37"/>
      <c r="AZ385" s="37"/>
      <c r="BA385" s="37"/>
      <c r="BB385" s="37"/>
      <c r="BC385" s="37"/>
      <c r="BD385" s="37"/>
      <c r="BE385" s="37"/>
      <c r="BF385" s="37"/>
      <c r="BG385" s="37"/>
      <c r="BH385" s="37"/>
      <c r="BI385" s="37"/>
    </row>
    <row r="386" spans="3:61">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c r="AD386" s="37"/>
      <c r="AE386" s="37"/>
      <c r="AF386" s="37"/>
      <c r="AG386" s="37"/>
      <c r="AH386" s="37"/>
      <c r="AI386" s="37"/>
      <c r="AJ386" s="37"/>
      <c r="AK386" s="37"/>
      <c r="AL386" s="37"/>
      <c r="AM386" s="37"/>
      <c r="AN386" s="37"/>
      <c r="AO386" s="37"/>
      <c r="AP386" s="37"/>
      <c r="AQ386" s="37"/>
      <c r="AR386" s="37"/>
      <c r="AS386" s="37"/>
      <c r="AT386" s="37"/>
      <c r="AU386" s="37"/>
      <c r="AV386" s="37"/>
      <c r="AW386" s="37"/>
      <c r="AX386" s="37"/>
      <c r="AY386" s="37"/>
      <c r="AZ386" s="37"/>
      <c r="BA386" s="37"/>
      <c r="BB386" s="37"/>
      <c r="BC386" s="37"/>
      <c r="BD386" s="37"/>
      <c r="BE386" s="37"/>
      <c r="BF386" s="37"/>
      <c r="BG386" s="37"/>
      <c r="BH386" s="37"/>
      <c r="BI386" s="37"/>
    </row>
    <row r="387" spans="3:61">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c r="AD387" s="37"/>
      <c r="AE387" s="37"/>
      <c r="AF387" s="37"/>
      <c r="AG387" s="37"/>
      <c r="AH387" s="37"/>
      <c r="AI387" s="37"/>
      <c r="AJ387" s="37"/>
      <c r="AK387" s="37"/>
      <c r="AL387" s="37"/>
      <c r="AM387" s="37"/>
      <c r="AN387" s="37"/>
      <c r="AO387" s="37"/>
      <c r="AP387" s="37"/>
      <c r="AQ387" s="37"/>
      <c r="AR387" s="37"/>
      <c r="AS387" s="37"/>
      <c r="AT387" s="37"/>
      <c r="AU387" s="37"/>
      <c r="AV387" s="37"/>
      <c r="AW387" s="37"/>
      <c r="AX387" s="37"/>
      <c r="AY387" s="37"/>
      <c r="AZ387" s="37"/>
      <c r="BA387" s="37"/>
      <c r="BB387" s="37"/>
      <c r="BC387" s="37"/>
      <c r="BD387" s="37"/>
      <c r="BE387" s="37"/>
      <c r="BF387" s="37"/>
      <c r="BG387" s="37"/>
      <c r="BH387" s="37"/>
      <c r="BI387" s="37"/>
    </row>
    <row r="388" spans="3:61">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c r="AD388" s="37"/>
      <c r="AE388" s="37"/>
      <c r="AF388" s="37"/>
      <c r="AG388" s="37"/>
      <c r="AH388" s="37"/>
      <c r="AI388" s="37"/>
      <c r="AJ388" s="37"/>
      <c r="AK388" s="37"/>
      <c r="AL388" s="37"/>
      <c r="AM388" s="37"/>
      <c r="AN388" s="37"/>
      <c r="AO388" s="37"/>
      <c r="AP388" s="37"/>
      <c r="AQ388" s="37"/>
      <c r="AR388" s="37"/>
      <c r="AS388" s="37"/>
      <c r="AT388" s="37"/>
      <c r="AU388" s="37"/>
      <c r="AV388" s="37"/>
      <c r="AW388" s="37"/>
      <c r="AX388" s="37"/>
      <c r="AY388" s="37"/>
      <c r="AZ388" s="37"/>
      <c r="BA388" s="37"/>
      <c r="BB388" s="37"/>
      <c r="BC388" s="37"/>
      <c r="BD388" s="37"/>
      <c r="BE388" s="37"/>
      <c r="BF388" s="37"/>
      <c r="BG388" s="37"/>
      <c r="BH388" s="37"/>
      <c r="BI388" s="37"/>
    </row>
    <row r="389" spans="3:61">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c r="AD389" s="37"/>
      <c r="AE389" s="37"/>
      <c r="AF389" s="37"/>
      <c r="AG389" s="37"/>
      <c r="AH389" s="37"/>
      <c r="AI389" s="37"/>
      <c r="AJ389" s="37"/>
      <c r="AK389" s="37"/>
      <c r="AL389" s="37"/>
      <c r="AM389" s="37"/>
      <c r="AN389" s="37"/>
      <c r="AO389" s="37"/>
      <c r="AP389" s="37"/>
      <c r="AQ389" s="37"/>
      <c r="AR389" s="37"/>
      <c r="AS389" s="37"/>
      <c r="AT389" s="37"/>
      <c r="AU389" s="37"/>
      <c r="AV389" s="37"/>
      <c r="AW389" s="37"/>
      <c r="AX389" s="37"/>
      <c r="AY389" s="37"/>
      <c r="AZ389" s="37"/>
      <c r="BA389" s="37"/>
      <c r="BB389" s="37"/>
      <c r="BC389" s="37"/>
      <c r="BD389" s="37"/>
      <c r="BE389" s="37"/>
      <c r="BF389" s="37"/>
      <c r="BG389" s="37"/>
      <c r="BH389" s="37"/>
      <c r="BI389" s="37"/>
    </row>
    <row r="390" spans="3:61">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c r="AD390" s="37"/>
      <c r="AE390" s="37"/>
      <c r="AF390" s="37"/>
      <c r="AG390" s="37"/>
      <c r="AH390" s="37"/>
      <c r="AI390" s="37"/>
      <c r="AJ390" s="37"/>
      <c r="AK390" s="37"/>
      <c r="AL390" s="37"/>
      <c r="AM390" s="37"/>
      <c r="AN390" s="37"/>
      <c r="AO390" s="37"/>
      <c r="AP390" s="37"/>
      <c r="AQ390" s="37"/>
      <c r="AR390" s="37"/>
      <c r="AS390" s="37"/>
      <c r="AT390" s="37"/>
      <c r="AU390" s="37"/>
      <c r="AV390" s="37"/>
      <c r="AW390" s="37"/>
      <c r="AX390" s="37"/>
      <c r="AY390" s="37"/>
      <c r="AZ390" s="37"/>
      <c r="BA390" s="37"/>
      <c r="BB390" s="37"/>
      <c r="BC390" s="37"/>
      <c r="BD390" s="37"/>
      <c r="BE390" s="37"/>
      <c r="BF390" s="37"/>
      <c r="BG390" s="37"/>
      <c r="BH390" s="37"/>
      <c r="BI390" s="37"/>
    </row>
    <row r="391" spans="3:61">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c r="AE391" s="37"/>
      <c r="AF391" s="37"/>
      <c r="AG391" s="37"/>
      <c r="AH391" s="37"/>
      <c r="AI391" s="37"/>
      <c r="AJ391" s="37"/>
      <c r="AK391" s="37"/>
      <c r="AL391" s="37"/>
      <c r="AM391" s="37"/>
      <c r="AN391" s="37"/>
      <c r="AO391" s="37"/>
      <c r="AP391" s="37"/>
      <c r="AQ391" s="37"/>
      <c r="AR391" s="37"/>
      <c r="AS391" s="37"/>
      <c r="AT391" s="37"/>
      <c r="AU391" s="37"/>
      <c r="AV391" s="37"/>
      <c r="AW391" s="37"/>
      <c r="AX391" s="37"/>
      <c r="AY391" s="37"/>
      <c r="AZ391" s="37"/>
      <c r="BA391" s="37"/>
      <c r="BB391" s="37"/>
      <c r="BC391" s="37"/>
      <c r="BD391" s="37"/>
      <c r="BE391" s="37"/>
      <c r="BF391" s="37"/>
      <c r="BG391" s="37"/>
      <c r="BH391" s="37"/>
      <c r="BI391" s="37"/>
    </row>
    <row r="392" spans="3:61">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c r="AE392" s="37"/>
      <c r="AF392" s="37"/>
      <c r="AG392" s="37"/>
      <c r="AH392" s="37"/>
      <c r="AI392" s="37"/>
      <c r="AJ392" s="37"/>
      <c r="AK392" s="37"/>
      <c r="AL392" s="37"/>
      <c r="AM392" s="37"/>
      <c r="AN392" s="37"/>
      <c r="AO392" s="37"/>
      <c r="AP392" s="37"/>
      <c r="AQ392" s="37"/>
      <c r="AR392" s="37"/>
      <c r="AS392" s="37"/>
      <c r="AT392" s="37"/>
      <c r="AU392" s="37"/>
      <c r="AV392" s="37"/>
      <c r="AW392" s="37"/>
      <c r="AX392" s="37"/>
      <c r="AY392" s="37"/>
      <c r="AZ392" s="37"/>
      <c r="BA392" s="37"/>
      <c r="BB392" s="37"/>
      <c r="BC392" s="37"/>
      <c r="BD392" s="37"/>
      <c r="BE392" s="37"/>
      <c r="BF392" s="37"/>
      <c r="BG392" s="37"/>
      <c r="BH392" s="37"/>
      <c r="BI392" s="37"/>
    </row>
    <row r="393" spans="3:61">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c r="AE393" s="37"/>
      <c r="AF393" s="37"/>
      <c r="AG393" s="37"/>
      <c r="AH393" s="37"/>
      <c r="AI393" s="37"/>
      <c r="AJ393" s="37"/>
      <c r="AK393" s="37"/>
      <c r="AL393" s="37"/>
      <c r="AM393" s="37"/>
      <c r="AN393" s="37"/>
      <c r="AO393" s="37"/>
      <c r="AP393" s="37"/>
      <c r="AQ393" s="37"/>
      <c r="AR393" s="37"/>
      <c r="AS393" s="37"/>
      <c r="AT393" s="37"/>
      <c r="AU393" s="37"/>
      <c r="AV393" s="37"/>
      <c r="AW393" s="37"/>
      <c r="AX393" s="37"/>
      <c r="AY393" s="37"/>
      <c r="AZ393" s="37"/>
      <c r="BA393" s="37"/>
      <c r="BB393" s="37"/>
      <c r="BC393" s="37"/>
      <c r="BD393" s="37"/>
      <c r="BE393" s="37"/>
      <c r="BF393" s="37"/>
      <c r="BG393" s="37"/>
      <c r="BH393" s="37"/>
      <c r="BI393" s="37"/>
    </row>
    <row r="394" spans="3:61">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c r="AE394" s="37"/>
      <c r="AF394" s="37"/>
      <c r="AG394" s="37"/>
      <c r="AH394" s="37"/>
      <c r="AI394" s="37"/>
      <c r="AJ394" s="37"/>
      <c r="AK394" s="37"/>
      <c r="AL394" s="37"/>
      <c r="AM394" s="37"/>
      <c r="AN394" s="37"/>
      <c r="AO394" s="37"/>
      <c r="AP394" s="37"/>
      <c r="AQ394" s="37"/>
      <c r="AR394" s="37"/>
      <c r="AS394" s="37"/>
      <c r="AT394" s="37"/>
      <c r="AU394" s="37"/>
      <c r="AV394" s="37"/>
      <c r="AW394" s="37"/>
      <c r="AX394" s="37"/>
      <c r="AY394" s="37"/>
      <c r="AZ394" s="37"/>
      <c r="BA394" s="37"/>
      <c r="BB394" s="37"/>
      <c r="BC394" s="37"/>
      <c r="BD394" s="37"/>
      <c r="BE394" s="37"/>
      <c r="BF394" s="37"/>
      <c r="BG394" s="37"/>
      <c r="BH394" s="37"/>
      <c r="BI394" s="37"/>
    </row>
  </sheetData>
  <pageMargins left="0.7" right="0.7" top="0.75" bottom="0.75" header="0.3" footer="0.3"/>
  <pageSetup orientation="portrait" verticalDpi="0" r:id="rId3"/>
  <drawing r:id="rId4"/>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5"/>
  <dimension ref="A7:BJ336"/>
  <sheetViews>
    <sheetView workbookViewId="0">
      <selection activeCell="K18" sqref="K18"/>
    </sheetView>
  </sheetViews>
  <sheetFormatPr defaultRowHeight="15"/>
  <cols>
    <col min="1" max="1" width="21.7109375" bestFit="1" customWidth="1"/>
    <col min="2" max="2" width="16.28515625" customWidth="1"/>
    <col min="3" max="3" width="14" bestFit="1" customWidth="1"/>
    <col min="4" max="4" width="12.85546875" bestFit="1" customWidth="1"/>
    <col min="5" max="5" width="10.425781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2016</v>
      </c>
      <c r="F7" t="str">
        <f>IF(F8=0,""," - "&amp;F8)</f>
        <v/>
      </c>
    </row>
    <row r="8" spans="1:61">
      <c r="A8" t="str">
        <f>A7&amp;F7</f>
        <v>CalFresh Persons Calendar Year Average (PRI numerator), 2016</v>
      </c>
      <c r="F8">
        <f>MAX(A14:A23)</f>
        <v>0</v>
      </c>
    </row>
    <row r="11" spans="1:61">
      <c r="A11" s="30" t="s">
        <v>105</v>
      </c>
      <c r="B11" s="30" t="s">
        <v>85</v>
      </c>
    </row>
    <row r="12" spans="1:61">
      <c r="A12" s="30" t="s">
        <v>84</v>
      </c>
      <c r="B12" s="87" t="s">
        <v>146</v>
      </c>
      <c r="C12" s="87" t="s">
        <v>147</v>
      </c>
      <c r="D12" s="87" t="s">
        <v>148</v>
      </c>
    </row>
    <row r="13" spans="1:61">
      <c r="A13" s="31">
        <v>2016</v>
      </c>
      <c r="B13" s="88">
        <v>287642.75</v>
      </c>
      <c r="C13" s="88">
        <v>214057.33333333334</v>
      </c>
      <c r="D13" s="88">
        <v>5619.833333333333</v>
      </c>
      <c r="BI13" s="32"/>
    </row>
    <row r="14" spans="1:61">
      <c r="BI14" s="32"/>
    </row>
    <row r="15" spans="1:61">
      <c r="BI15" s="32"/>
    </row>
    <row r="16" spans="1:61">
      <c r="BI16" s="32"/>
    </row>
    <row r="17" spans="2:61">
      <c r="BI17" s="32"/>
    </row>
    <row r="18" spans="2:61">
      <c r="B18" s="32"/>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row>
    <row r="19" spans="2:61">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row>
    <row r="20" spans="2:61">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row>
    <row r="21" spans="2:61">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row>
    <row r="22" spans="2:61">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row>
    <row r="23" spans="2:61">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row>
    <row r="40" spans="1:61">
      <c r="A40" t="str">
        <f>"Estimated CalFresh Eligibles, Calendar Year (PRI adjusted denominator), "&amp;A46</f>
        <v>Estimated CalFresh Eligibles, Calendar Year (PRI adjusted denominator), 2016</v>
      </c>
      <c r="F40" s="13" t="str">
        <f>IF(F41=0,""," - "&amp;F41)</f>
        <v/>
      </c>
    </row>
    <row r="41" spans="1:61">
      <c r="A41" t="str">
        <f>A40&amp;F40</f>
        <v>Estimated CalFresh Eligibles, Calendar Year (PRI adjusted denominator), 2016</v>
      </c>
      <c r="F41" s="13">
        <f>MAX(A47:A57)</f>
        <v>0</v>
      </c>
    </row>
    <row r="44" spans="1:61">
      <c r="A44" s="30" t="s">
        <v>235</v>
      </c>
      <c r="B44" s="30" t="s">
        <v>85</v>
      </c>
    </row>
    <row r="45" spans="1:61">
      <c r="A45" s="30" t="s">
        <v>84</v>
      </c>
      <c r="B45" s="87" t="s">
        <v>146</v>
      </c>
      <c r="C45" s="87" t="s">
        <v>147</v>
      </c>
      <c r="D45" s="87" t="s">
        <v>148</v>
      </c>
    </row>
    <row r="46" spans="1:61">
      <c r="A46" s="31">
        <v>2016</v>
      </c>
      <c r="B46" s="88">
        <v>421674.33782000002</v>
      </c>
      <c r="C46" s="88">
        <v>270638.75339999999</v>
      </c>
      <c r="D46" s="88">
        <v>7743.2246999999998</v>
      </c>
      <c r="BI46" s="32"/>
    </row>
    <row r="47" spans="1:61">
      <c r="BI47" s="32"/>
    </row>
    <row r="48" spans="1:61">
      <c r="BI48" s="32"/>
    </row>
    <row r="49" spans="2:61">
      <c r="BI49" s="32"/>
    </row>
    <row r="50" spans="2:61">
      <c r="BI50" s="32"/>
    </row>
    <row r="51" spans="2:61">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c r="BI51" s="32"/>
    </row>
    <row r="52" spans="2:61">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2"/>
      <c r="BI52" s="32"/>
    </row>
    <row r="53" spans="2:61">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2"/>
      <c r="BI53" s="32"/>
    </row>
    <row r="54" spans="2:61">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2"/>
      <c r="BI54" s="32"/>
    </row>
    <row r="55" spans="2:61">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2"/>
      <c r="BI55" s="32"/>
    </row>
    <row r="56" spans="2:61">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2"/>
      <c r="BI56" s="32"/>
    </row>
    <row r="57" spans="2:61">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2"/>
      <c r="BI57" s="32"/>
    </row>
    <row r="58" spans="2:61">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2"/>
      <c r="BI58" s="32"/>
    </row>
    <row r="59" spans="2:61">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2"/>
      <c r="BI59" s="32"/>
    </row>
    <row r="60" spans="2:61">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row>
    <row r="61" spans="2:61">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row>
    <row r="62" spans="2:61">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row>
    <row r="63" spans="2:61">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row>
    <row r="64" spans="2:61">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row>
    <row r="65" spans="1:61">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row>
    <row r="66" spans="1:61">
      <c r="B66" s="32"/>
      <c r="C66" s="32"/>
      <c r="D66" s="32"/>
      <c r="E66" s="32"/>
      <c r="F66" s="32"/>
      <c r="G66" s="32"/>
      <c r="H66" s="32"/>
      <c r="I66" s="32"/>
    </row>
    <row r="67" spans="1:61">
      <c r="B67" s="32"/>
      <c r="C67" s="32"/>
      <c r="D67" s="32"/>
      <c r="E67" s="32"/>
      <c r="F67" s="32"/>
      <c r="G67" s="32"/>
      <c r="H67" s="32"/>
      <c r="I67" s="32"/>
    </row>
    <row r="68" spans="1:61">
      <c r="A68" t="str">
        <f>"CalFresh Children (under age 18), "&amp;A73</f>
        <v>CalFresh Children (under age 18), 2017</v>
      </c>
      <c r="F68" s="13" t="str">
        <f>IF(F69=0,""," - "&amp;F69)</f>
        <v/>
      </c>
    </row>
    <row r="69" spans="1:61">
      <c r="A69" t="str">
        <f>A68&amp;F68</f>
        <v>CalFresh Children (under age 18), 2017</v>
      </c>
      <c r="F69" s="13">
        <f>MAX(A74:A85)</f>
        <v>0</v>
      </c>
    </row>
    <row r="71" spans="1:61">
      <c r="A71" s="30" t="s">
        <v>190</v>
      </c>
      <c r="B71" s="30" t="s">
        <v>85</v>
      </c>
    </row>
    <row r="72" spans="1:61">
      <c r="A72" s="30" t="s">
        <v>84</v>
      </c>
      <c r="B72" s="87" t="s">
        <v>172</v>
      </c>
    </row>
    <row r="73" spans="1:61">
      <c r="A73" s="31">
        <v>2017</v>
      </c>
      <c r="B73" s="88">
        <v>2537628</v>
      </c>
    </row>
    <row r="78" spans="1:61">
      <c r="B78" s="32"/>
      <c r="C78" s="32"/>
      <c r="D78" s="32"/>
      <c r="E78" s="32"/>
      <c r="F78" s="32"/>
      <c r="G78" s="32"/>
      <c r="H78" s="32"/>
      <c r="I78" s="32"/>
    </row>
    <row r="79" spans="1:61">
      <c r="B79" s="32"/>
      <c r="C79" s="32"/>
      <c r="D79" s="32"/>
      <c r="E79" s="32"/>
      <c r="F79" s="32"/>
      <c r="G79" s="32"/>
      <c r="H79" s="32"/>
      <c r="I79" s="32"/>
    </row>
    <row r="80" spans="1:61">
      <c r="B80" s="32"/>
      <c r="C80" s="32"/>
      <c r="D80" s="32"/>
      <c r="E80" s="32"/>
      <c r="F80" s="32"/>
      <c r="G80" s="32"/>
      <c r="H80" s="32"/>
      <c r="I80" s="32"/>
    </row>
    <row r="81" spans="1:9">
      <c r="B81" s="32"/>
      <c r="C81" s="32"/>
      <c r="D81" s="32"/>
      <c r="E81" s="32"/>
      <c r="F81" s="32"/>
      <c r="G81" s="32"/>
      <c r="H81" s="32"/>
      <c r="I81" s="32"/>
    </row>
    <row r="82" spans="1:9">
      <c r="B82" s="32"/>
      <c r="C82" s="32"/>
      <c r="D82" s="32"/>
      <c r="E82" s="32"/>
      <c r="F82" s="32"/>
      <c r="G82" s="32"/>
      <c r="H82" s="32"/>
      <c r="I82" s="32"/>
    </row>
    <row r="83" spans="1:9">
      <c r="B83" s="32"/>
      <c r="C83" s="32"/>
      <c r="D83" s="32"/>
      <c r="E83" s="32"/>
      <c r="F83" s="32"/>
      <c r="G83" s="32"/>
      <c r="H83" s="32"/>
      <c r="I83" s="32"/>
    </row>
    <row r="84" spans="1:9">
      <c r="B84" s="32"/>
      <c r="C84" s="32"/>
      <c r="D84" s="32"/>
      <c r="E84" s="32"/>
      <c r="F84" s="32"/>
      <c r="G84" s="32"/>
      <c r="H84" s="32"/>
      <c r="I84" s="32"/>
    </row>
    <row r="85" spans="1:9">
      <c r="B85" s="32"/>
      <c r="C85" s="32"/>
      <c r="D85" s="32"/>
      <c r="E85" s="32"/>
      <c r="F85" s="32"/>
      <c r="G85" s="32"/>
      <c r="H85" s="32"/>
      <c r="I85" s="32"/>
    </row>
    <row r="86" spans="1:9">
      <c r="B86" s="32"/>
      <c r="C86" s="32"/>
      <c r="D86" s="32"/>
      <c r="E86" s="32"/>
      <c r="F86" s="32"/>
      <c r="G86" s="32"/>
      <c r="H86" s="32"/>
      <c r="I86" s="32"/>
    </row>
    <row r="87" spans="1:9">
      <c r="B87" s="32"/>
      <c r="C87" s="32"/>
      <c r="D87" s="32"/>
      <c r="E87" s="32"/>
      <c r="F87" s="32"/>
      <c r="G87" s="32"/>
      <c r="H87" s="32"/>
      <c r="I87" s="32"/>
    </row>
    <row r="88" spans="1:9">
      <c r="B88" s="32"/>
      <c r="C88" s="32"/>
      <c r="D88" s="32"/>
      <c r="E88" s="32"/>
      <c r="F88" s="32"/>
      <c r="G88" s="32"/>
      <c r="H88" s="32"/>
      <c r="I88" s="32"/>
    </row>
    <row r="89" spans="1:9">
      <c r="B89" s="32"/>
      <c r="C89" s="32"/>
      <c r="D89" s="32"/>
      <c r="E89" s="32"/>
      <c r="F89" s="32"/>
      <c r="G89" s="32"/>
      <c r="H89" s="32"/>
      <c r="I89" s="32"/>
    </row>
    <row r="90" spans="1:9">
      <c r="B90" s="32"/>
      <c r="C90" s="32"/>
      <c r="D90" s="32"/>
      <c r="E90" s="32"/>
      <c r="F90" s="32"/>
      <c r="G90" s="32"/>
      <c r="H90" s="32"/>
      <c r="I90" s="32"/>
    </row>
    <row r="95" spans="1:9">
      <c r="A95" t="str">
        <f>"CalFresh Child-Only Households, "&amp;A101</f>
        <v>CalFresh Child-Only Households, 2017</v>
      </c>
      <c r="F95" t="str">
        <f>IF(F96=0,""," - "&amp;F96)</f>
        <v/>
      </c>
    </row>
    <row r="96" spans="1:9">
      <c r="A96" t="str">
        <f>A95&amp;F95</f>
        <v>CalFresh Child-Only Households, 2017</v>
      </c>
      <c r="F96">
        <f>MAX(A102:A196)</f>
        <v>0</v>
      </c>
    </row>
    <row r="99" spans="1:62">
      <c r="A99" s="30" t="s">
        <v>296</v>
      </c>
      <c r="B99" s="30" t="s">
        <v>85</v>
      </c>
    </row>
    <row r="100" spans="1:62">
      <c r="A100" s="30" t="s">
        <v>84</v>
      </c>
      <c r="B100" s="87" t="s">
        <v>173</v>
      </c>
      <c r="C100" s="87" t="s">
        <v>179</v>
      </c>
      <c r="D100" s="87" t="s">
        <v>154</v>
      </c>
    </row>
    <row r="101" spans="1:62">
      <c r="A101" s="31">
        <v>2017</v>
      </c>
      <c r="B101" s="88"/>
      <c r="C101" s="88"/>
      <c r="D101" s="88"/>
      <c r="BJ101" s="32"/>
    </row>
    <row r="102" spans="1:62">
      <c r="A102" s="116" t="s">
        <v>64</v>
      </c>
      <c r="B102" s="88">
        <v>6657</v>
      </c>
      <c r="C102" s="88">
        <v>4319</v>
      </c>
      <c r="D102" s="88">
        <v>2914</v>
      </c>
      <c r="BJ102" s="32"/>
    </row>
    <row r="103" spans="1:62">
      <c r="A103" s="116" t="s">
        <v>186</v>
      </c>
      <c r="B103" s="88">
        <v>6645</v>
      </c>
      <c r="C103" s="88">
        <v>4320</v>
      </c>
      <c r="D103" s="88">
        <v>2883</v>
      </c>
      <c r="BJ103" s="32"/>
    </row>
    <row r="104" spans="1:62">
      <c r="A104" s="116" t="s">
        <v>187</v>
      </c>
      <c r="B104" s="88">
        <v>6566</v>
      </c>
      <c r="C104" s="88">
        <v>4345</v>
      </c>
      <c r="D104" s="88">
        <v>2841</v>
      </c>
      <c r="BJ104" s="32"/>
    </row>
    <row r="105" spans="1:62">
      <c r="A105" s="116" t="s">
        <v>65</v>
      </c>
      <c r="B105" s="88">
        <v>6491</v>
      </c>
      <c r="C105" s="88">
        <v>4360</v>
      </c>
      <c r="D105" s="88">
        <v>2813</v>
      </c>
      <c r="BJ105" s="32"/>
    </row>
    <row r="106" spans="1:62">
      <c r="A106" s="116" t="s">
        <v>188</v>
      </c>
      <c r="B106" s="88">
        <v>6414</v>
      </c>
      <c r="C106" s="88">
        <v>4350</v>
      </c>
      <c r="D106" s="88">
        <v>2766</v>
      </c>
      <c r="BJ106" s="32"/>
    </row>
    <row r="107" spans="1:62">
      <c r="A107" s="116" t="s">
        <v>189</v>
      </c>
      <c r="B107" s="88">
        <v>6334</v>
      </c>
      <c r="C107" s="88">
        <v>4253</v>
      </c>
      <c r="D107" s="88">
        <v>2745</v>
      </c>
      <c r="BJ107" s="32"/>
    </row>
    <row r="108" spans="1:62">
      <c r="BJ108" s="32"/>
    </row>
    <row r="109" spans="1:6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BH109" s="32"/>
      <c r="BI109" s="32"/>
      <c r="BJ109" s="32"/>
    </row>
    <row r="110" spans="1:62" s="87" customFormat="1">
      <c r="A110"/>
      <c r="B110"/>
      <c r="C110"/>
      <c r="D110"/>
      <c r="E110"/>
      <c r="F110" s="88"/>
      <c r="G110" s="88"/>
      <c r="H110" s="88"/>
      <c r="I110" s="88"/>
      <c r="J110" s="88"/>
      <c r="K110" s="88"/>
      <c r="L110" s="88"/>
      <c r="M110" s="88"/>
      <c r="N110" s="88"/>
      <c r="O110" s="88"/>
      <c r="P110" s="88"/>
      <c r="Q110" s="88"/>
      <c r="R110" s="88"/>
      <c r="S110" s="88"/>
      <c r="T110" s="88"/>
      <c r="U110" s="88"/>
      <c r="V110" s="88"/>
      <c r="W110" s="88"/>
      <c r="X110" s="88"/>
      <c r="Y110" s="88"/>
      <c r="Z110" s="88"/>
      <c r="AA110" s="88"/>
      <c r="AB110" s="88"/>
      <c r="AC110" s="88"/>
      <c r="AD110" s="88"/>
      <c r="AE110" s="88"/>
      <c r="AF110" s="88"/>
      <c r="AG110" s="88"/>
      <c r="AH110" s="88"/>
      <c r="AI110" s="88"/>
      <c r="AJ110" s="88"/>
      <c r="AK110" s="88"/>
      <c r="AL110" s="88"/>
      <c r="AM110" s="88"/>
      <c r="AN110" s="88"/>
      <c r="AO110" s="88"/>
      <c r="AP110" s="88"/>
      <c r="AQ110" s="88"/>
      <c r="AR110" s="88"/>
      <c r="AS110" s="88"/>
      <c r="AT110" s="88"/>
      <c r="AU110" s="88"/>
      <c r="AV110" s="88"/>
      <c r="AW110" s="88"/>
      <c r="AX110" s="88"/>
      <c r="AY110" s="88"/>
      <c r="AZ110" s="88"/>
      <c r="BA110" s="88"/>
      <c r="BB110" s="88"/>
      <c r="BC110" s="88"/>
      <c r="BD110" s="88"/>
      <c r="BE110" s="88"/>
      <c r="BF110" s="88"/>
      <c r="BG110" s="88"/>
      <c r="BH110" s="88"/>
      <c r="BI110" s="88"/>
      <c r="BJ110" s="88"/>
    </row>
    <row r="111" spans="1:62" s="87" customFormat="1">
      <c r="A111"/>
      <c r="B111"/>
      <c r="C111"/>
      <c r="D111"/>
      <c r="E111"/>
      <c r="F111" s="88"/>
      <c r="G111" s="88"/>
      <c r="H111" s="88"/>
      <c r="I111" s="88"/>
      <c r="J111" s="88"/>
      <c r="K111" s="88"/>
      <c r="L111" s="88"/>
      <c r="M111" s="88"/>
      <c r="N111" s="88"/>
      <c r="O111" s="88"/>
      <c r="P111" s="88"/>
      <c r="Q111" s="88"/>
      <c r="R111" s="88"/>
      <c r="S111" s="88"/>
      <c r="T111" s="88"/>
      <c r="U111" s="88"/>
      <c r="V111" s="88"/>
      <c r="W111" s="88"/>
      <c r="X111" s="88"/>
      <c r="Y111" s="88"/>
      <c r="Z111" s="88"/>
      <c r="AA111" s="88"/>
      <c r="AB111" s="88"/>
      <c r="AC111" s="88"/>
      <c r="AD111" s="88"/>
      <c r="AE111" s="88"/>
      <c r="AF111" s="88"/>
      <c r="AG111" s="88"/>
      <c r="AH111" s="88"/>
      <c r="AI111" s="88"/>
      <c r="AJ111" s="88"/>
      <c r="AK111" s="88"/>
      <c r="AL111" s="88"/>
      <c r="AM111" s="88"/>
      <c r="AN111" s="88"/>
      <c r="AO111" s="88"/>
      <c r="AP111" s="88"/>
      <c r="AQ111" s="88"/>
      <c r="AR111" s="88"/>
      <c r="AS111" s="88"/>
      <c r="AT111" s="88"/>
      <c r="AU111" s="88"/>
      <c r="AV111" s="88"/>
      <c r="AW111" s="88"/>
      <c r="AX111" s="88"/>
      <c r="AY111" s="88"/>
      <c r="AZ111" s="88"/>
      <c r="BA111" s="88"/>
      <c r="BB111" s="88"/>
      <c r="BC111" s="88"/>
      <c r="BD111" s="88"/>
      <c r="BE111" s="88"/>
      <c r="BF111" s="88"/>
      <c r="BG111" s="88"/>
      <c r="BH111" s="88"/>
      <c r="BI111" s="88"/>
      <c r="BJ111" s="88"/>
    </row>
    <row r="112" spans="1:62" s="87" customFormat="1">
      <c r="A112"/>
      <c r="B112"/>
      <c r="C112"/>
      <c r="D112"/>
      <c r="E112"/>
      <c r="F112" s="88"/>
      <c r="G112" s="88"/>
      <c r="H112" s="88"/>
      <c r="I112" s="88"/>
      <c r="J112" s="88"/>
      <c r="K112" s="88"/>
      <c r="L112" s="88"/>
      <c r="M112" s="88"/>
      <c r="N112" s="88"/>
      <c r="O112" s="88"/>
      <c r="P112" s="88"/>
      <c r="Q112" s="88"/>
      <c r="R112" s="88"/>
      <c r="S112" s="88"/>
      <c r="T112" s="88"/>
      <c r="U112" s="88"/>
      <c r="V112" s="88"/>
      <c r="W112" s="88"/>
      <c r="X112" s="88"/>
      <c r="Y112" s="88"/>
      <c r="Z112" s="88"/>
      <c r="AA112" s="88"/>
      <c r="AB112" s="88"/>
      <c r="AC112" s="88"/>
      <c r="AD112" s="88"/>
      <c r="AE112" s="88"/>
      <c r="AF112" s="88"/>
      <c r="AG112" s="88"/>
      <c r="AH112" s="88"/>
      <c r="AI112" s="88"/>
      <c r="AJ112" s="88"/>
      <c r="AK112" s="88"/>
      <c r="AL112" s="88"/>
      <c r="AM112" s="88"/>
      <c r="AN112" s="88"/>
      <c r="AO112" s="88"/>
      <c r="AP112" s="88"/>
      <c r="AQ112" s="88"/>
      <c r="AR112" s="88"/>
      <c r="AS112" s="88"/>
      <c r="AT112" s="88"/>
      <c r="AU112" s="88"/>
      <c r="AV112" s="88"/>
      <c r="AW112" s="88"/>
      <c r="AX112" s="88"/>
      <c r="AY112" s="88"/>
      <c r="AZ112" s="88"/>
      <c r="BA112" s="88"/>
      <c r="BB112" s="88"/>
      <c r="BC112" s="88"/>
      <c r="BD112" s="88"/>
      <c r="BE112" s="88"/>
      <c r="BF112" s="88"/>
      <c r="BG112" s="88"/>
      <c r="BH112" s="88"/>
      <c r="BI112" s="88"/>
      <c r="BJ112" s="88"/>
    </row>
    <row r="113" spans="1:62" s="87" customFormat="1">
      <c r="A113"/>
      <c r="B113"/>
      <c r="C113"/>
      <c r="D113"/>
      <c r="E113"/>
      <c r="F113" s="88"/>
      <c r="G113" s="88"/>
      <c r="H113" s="88"/>
      <c r="I113" s="88"/>
      <c r="J113" s="88"/>
      <c r="K113" s="88"/>
      <c r="L113" s="88"/>
      <c r="M113" s="88"/>
      <c r="N113" s="88"/>
      <c r="O113" s="88"/>
      <c r="P113" s="88"/>
      <c r="Q113" s="88"/>
      <c r="R113" s="88"/>
      <c r="S113" s="88"/>
      <c r="T113" s="88"/>
      <c r="U113" s="88"/>
      <c r="V113" s="88"/>
      <c r="W113" s="88"/>
      <c r="X113" s="88"/>
      <c r="Y113" s="88"/>
      <c r="Z113" s="88"/>
      <c r="AA113" s="88"/>
      <c r="AB113" s="88"/>
      <c r="AC113" s="88"/>
      <c r="AD113" s="88"/>
      <c r="AE113" s="88"/>
      <c r="AF113" s="88"/>
      <c r="AG113" s="88"/>
      <c r="AH113" s="88"/>
      <c r="AI113" s="88"/>
      <c r="AJ113" s="88"/>
      <c r="AK113" s="88"/>
      <c r="AL113" s="88"/>
      <c r="AM113" s="88"/>
      <c r="AN113" s="88"/>
      <c r="AO113" s="88"/>
      <c r="AP113" s="88"/>
      <c r="AQ113" s="88"/>
      <c r="AR113" s="88"/>
      <c r="AS113" s="88"/>
      <c r="AT113" s="88"/>
      <c r="AU113" s="88"/>
      <c r="AV113" s="88"/>
      <c r="AW113" s="88"/>
      <c r="AX113" s="88"/>
      <c r="AY113" s="88"/>
      <c r="AZ113" s="88"/>
      <c r="BA113" s="88"/>
      <c r="BB113" s="88"/>
      <c r="BC113" s="88"/>
      <c r="BD113" s="88"/>
      <c r="BE113" s="88"/>
      <c r="BF113" s="88"/>
      <c r="BG113" s="88"/>
      <c r="BH113" s="88"/>
      <c r="BI113" s="88"/>
      <c r="BJ113" s="88"/>
    </row>
    <row r="114" spans="1:62" s="87" customFormat="1">
      <c r="A114"/>
      <c r="B114"/>
      <c r="C114"/>
      <c r="D114"/>
      <c r="E114"/>
      <c r="F114" s="88"/>
      <c r="G114" s="88"/>
      <c r="H114" s="88"/>
      <c r="I114" s="88"/>
      <c r="J114" s="88"/>
      <c r="K114" s="88"/>
      <c r="L114" s="88"/>
      <c r="M114" s="88"/>
      <c r="N114" s="88"/>
      <c r="O114" s="88"/>
      <c r="P114" s="88"/>
      <c r="Q114" s="88"/>
      <c r="R114" s="88"/>
      <c r="S114" s="88"/>
      <c r="T114" s="88"/>
      <c r="U114" s="88"/>
      <c r="V114" s="88"/>
      <c r="W114" s="88"/>
      <c r="X114" s="88"/>
      <c r="Y114" s="88"/>
      <c r="Z114" s="88"/>
      <c r="AA114" s="88"/>
      <c r="AB114" s="88"/>
      <c r="AC114" s="88"/>
      <c r="AD114" s="88"/>
      <c r="AE114" s="88"/>
      <c r="AF114" s="88"/>
      <c r="AG114" s="88"/>
      <c r="AH114" s="88"/>
      <c r="AI114" s="88"/>
      <c r="AJ114" s="88"/>
      <c r="AK114" s="88"/>
      <c r="AL114" s="88"/>
      <c r="AM114" s="88"/>
      <c r="AN114" s="88"/>
      <c r="AO114" s="88"/>
      <c r="AP114" s="88"/>
      <c r="AQ114" s="88"/>
      <c r="AR114" s="88"/>
      <c r="AS114" s="88"/>
      <c r="AT114" s="88"/>
      <c r="AU114" s="88"/>
      <c r="AV114" s="88"/>
      <c r="AW114" s="88"/>
      <c r="AX114" s="88"/>
      <c r="AY114" s="88"/>
      <c r="AZ114" s="88"/>
      <c r="BA114" s="88"/>
      <c r="BB114" s="88"/>
      <c r="BC114" s="88"/>
      <c r="BD114" s="88"/>
      <c r="BE114" s="88"/>
      <c r="BF114" s="88"/>
      <c r="BG114" s="88"/>
      <c r="BH114" s="88"/>
      <c r="BI114" s="88"/>
      <c r="BJ114" s="88"/>
    </row>
    <row r="115" spans="1:62" s="87" customFormat="1">
      <c r="A115"/>
      <c r="B115"/>
      <c r="C115"/>
      <c r="D115"/>
      <c r="E115"/>
      <c r="F115" s="88"/>
      <c r="G115" s="88"/>
      <c r="H115" s="88"/>
      <c r="I115" s="88"/>
      <c r="J115" s="88"/>
      <c r="K115" s="88"/>
      <c r="L115" s="88"/>
      <c r="M115" s="88"/>
      <c r="N115" s="88"/>
      <c r="O115" s="88"/>
      <c r="P115" s="88"/>
      <c r="Q115" s="88"/>
      <c r="R115" s="88"/>
      <c r="S115" s="88"/>
      <c r="T115" s="88"/>
      <c r="U115" s="88"/>
      <c r="V115" s="88"/>
      <c r="W115" s="88"/>
      <c r="X115" s="88"/>
      <c r="Y115" s="88"/>
      <c r="Z115" s="88"/>
      <c r="AA115" s="88"/>
      <c r="AB115" s="88"/>
      <c r="AC115" s="88"/>
      <c r="AD115" s="88"/>
      <c r="AE115" s="88"/>
      <c r="AF115" s="88"/>
      <c r="AG115" s="88"/>
      <c r="AH115" s="88"/>
      <c r="AI115" s="88"/>
      <c r="AJ115" s="88"/>
      <c r="AK115" s="88"/>
      <c r="AL115" s="88"/>
      <c r="AM115" s="88"/>
      <c r="AN115" s="88"/>
      <c r="AO115" s="88"/>
      <c r="AP115" s="88"/>
      <c r="AQ115" s="88"/>
      <c r="AR115" s="88"/>
      <c r="AS115" s="88"/>
      <c r="AT115" s="88"/>
      <c r="AU115" s="88"/>
      <c r="AV115" s="88"/>
      <c r="AW115" s="88"/>
      <c r="AX115" s="88"/>
      <c r="AY115" s="88"/>
      <c r="AZ115" s="88"/>
      <c r="BA115" s="88"/>
      <c r="BB115" s="88"/>
      <c r="BC115" s="88"/>
      <c r="BD115" s="88"/>
      <c r="BE115" s="88"/>
      <c r="BF115" s="88"/>
      <c r="BG115" s="88"/>
      <c r="BH115" s="88"/>
      <c r="BI115" s="88"/>
      <c r="BJ115" s="88"/>
    </row>
    <row r="116" spans="1:62" s="87" customFormat="1">
      <c r="A116"/>
      <c r="B116"/>
      <c r="C116"/>
      <c r="D116"/>
      <c r="E116"/>
      <c r="F116" s="88"/>
      <c r="G116" s="88"/>
      <c r="H116" s="88"/>
      <c r="I116" s="88"/>
      <c r="J116" s="88"/>
      <c r="K116" s="88"/>
      <c r="L116" s="88"/>
      <c r="M116" s="88"/>
      <c r="N116" s="88"/>
      <c r="O116" s="88"/>
      <c r="P116" s="88"/>
      <c r="Q116" s="88"/>
      <c r="R116" s="88"/>
      <c r="S116" s="88"/>
      <c r="T116" s="88"/>
      <c r="U116" s="88"/>
      <c r="V116" s="88"/>
      <c r="W116" s="88"/>
      <c r="X116" s="88"/>
      <c r="Y116" s="88"/>
      <c r="Z116" s="88"/>
      <c r="AA116" s="88"/>
      <c r="AB116" s="88"/>
      <c r="AC116" s="88"/>
      <c r="AD116" s="88"/>
      <c r="AE116" s="88"/>
      <c r="AF116" s="88"/>
      <c r="AG116" s="88"/>
      <c r="AH116" s="88"/>
      <c r="AI116" s="88"/>
      <c r="AJ116" s="88"/>
      <c r="AK116" s="88"/>
      <c r="AL116" s="88"/>
      <c r="AM116" s="88"/>
      <c r="AN116" s="88"/>
      <c r="AO116" s="88"/>
      <c r="AP116" s="88"/>
      <c r="AQ116" s="88"/>
      <c r="AR116" s="88"/>
      <c r="AS116" s="88"/>
      <c r="AT116" s="88"/>
      <c r="AU116" s="88"/>
      <c r="AV116" s="88"/>
      <c r="AW116" s="88"/>
      <c r="AX116" s="88"/>
      <c r="AY116" s="88"/>
      <c r="AZ116" s="88"/>
      <c r="BA116" s="88"/>
      <c r="BB116" s="88"/>
      <c r="BC116" s="88"/>
      <c r="BD116" s="88"/>
      <c r="BE116" s="88"/>
      <c r="BF116" s="88"/>
      <c r="BG116" s="88"/>
      <c r="BH116" s="88"/>
      <c r="BI116" s="88"/>
      <c r="BJ116" s="88"/>
    </row>
    <row r="117" spans="1:62" s="87" customFormat="1">
      <c r="A117"/>
      <c r="B117"/>
      <c r="C117"/>
      <c r="D117"/>
      <c r="E117"/>
      <c r="F117" s="88"/>
      <c r="G117" s="88"/>
      <c r="H117" s="88"/>
      <c r="I117" s="88"/>
      <c r="J117" s="88"/>
      <c r="K117" s="88"/>
      <c r="L117" s="88"/>
      <c r="M117" s="88"/>
      <c r="N117" s="88"/>
      <c r="O117" s="88"/>
      <c r="P117" s="88"/>
      <c r="Q117" s="88"/>
      <c r="R117" s="88"/>
      <c r="S117" s="88"/>
      <c r="T117" s="88"/>
      <c r="U117" s="88"/>
      <c r="V117" s="88"/>
      <c r="W117" s="88"/>
      <c r="X117" s="88"/>
      <c r="Y117" s="88"/>
      <c r="Z117" s="88"/>
      <c r="AA117" s="88"/>
      <c r="AB117" s="88"/>
      <c r="AC117" s="88"/>
      <c r="AD117" s="88"/>
      <c r="AE117" s="88"/>
      <c r="AF117" s="88"/>
      <c r="AG117" s="88"/>
      <c r="AH117" s="88"/>
      <c r="AI117" s="88"/>
      <c r="AJ117" s="88"/>
      <c r="AK117" s="88"/>
      <c r="AL117" s="88"/>
      <c r="AM117" s="88"/>
      <c r="AN117" s="88"/>
      <c r="AO117" s="88"/>
      <c r="AP117" s="88"/>
      <c r="AQ117" s="88"/>
      <c r="AR117" s="88"/>
      <c r="AS117" s="88"/>
      <c r="AT117" s="88"/>
      <c r="AU117" s="88"/>
      <c r="AV117" s="88"/>
      <c r="AW117" s="88"/>
      <c r="AX117" s="88"/>
      <c r="AY117" s="88"/>
      <c r="AZ117" s="88"/>
      <c r="BA117" s="88"/>
      <c r="BB117" s="88"/>
      <c r="BC117" s="88"/>
      <c r="BD117" s="88"/>
      <c r="BE117" s="88"/>
      <c r="BF117" s="88"/>
      <c r="BG117" s="88"/>
      <c r="BH117" s="88"/>
      <c r="BI117" s="88"/>
      <c r="BJ117" s="88"/>
    </row>
    <row r="118" spans="1:62" s="87" customFormat="1">
      <c r="A118"/>
      <c r="B118"/>
      <c r="C118"/>
      <c r="D118"/>
      <c r="E118"/>
      <c r="F118" s="88"/>
      <c r="G118" s="88"/>
      <c r="H118" s="88"/>
      <c r="I118" s="88"/>
      <c r="J118" s="88"/>
      <c r="K118" s="88"/>
      <c r="L118" s="88"/>
      <c r="M118" s="88"/>
      <c r="N118" s="88"/>
      <c r="O118" s="88"/>
      <c r="P118" s="88"/>
      <c r="Q118" s="88"/>
      <c r="R118" s="88"/>
      <c r="S118" s="88"/>
      <c r="T118" s="88"/>
      <c r="U118" s="88"/>
      <c r="V118" s="88"/>
      <c r="W118" s="88"/>
      <c r="X118" s="88"/>
      <c r="Y118" s="88"/>
      <c r="Z118" s="88"/>
      <c r="AA118" s="88"/>
      <c r="AB118" s="88"/>
      <c r="AC118" s="88"/>
      <c r="AD118" s="88"/>
      <c r="AE118" s="88"/>
      <c r="AF118" s="88"/>
      <c r="AG118" s="88"/>
      <c r="AH118" s="88"/>
      <c r="AI118" s="88"/>
      <c r="AJ118" s="88"/>
      <c r="AK118" s="88"/>
      <c r="AL118" s="88"/>
      <c r="AM118" s="88"/>
      <c r="AN118" s="88"/>
      <c r="AO118" s="88"/>
      <c r="AP118" s="88"/>
      <c r="AQ118" s="88"/>
      <c r="AR118" s="88"/>
      <c r="AS118" s="88"/>
      <c r="AT118" s="88"/>
      <c r="AU118" s="88"/>
      <c r="AV118" s="88"/>
      <c r="AW118" s="88"/>
      <c r="AX118" s="88"/>
      <c r="AY118" s="88"/>
      <c r="AZ118" s="88"/>
      <c r="BA118" s="88"/>
      <c r="BB118" s="88"/>
      <c r="BC118" s="88"/>
      <c r="BD118" s="88"/>
      <c r="BE118" s="88"/>
      <c r="BF118" s="88"/>
      <c r="BG118" s="88"/>
      <c r="BH118" s="88"/>
      <c r="BI118" s="88"/>
      <c r="BJ118" s="88"/>
    </row>
    <row r="119" spans="1:62" s="87" customFormat="1">
      <c r="A119"/>
      <c r="B119"/>
      <c r="C119"/>
      <c r="D119"/>
      <c r="E119"/>
      <c r="F119" s="88"/>
      <c r="G119" s="88"/>
      <c r="H119" s="88"/>
      <c r="I119" s="88"/>
      <c r="J119" s="88"/>
      <c r="K119" s="88"/>
      <c r="L119" s="88"/>
      <c r="M119" s="88"/>
      <c r="N119" s="88"/>
      <c r="O119" s="88"/>
      <c r="P119" s="88"/>
      <c r="Q119" s="88"/>
      <c r="R119" s="88"/>
      <c r="S119" s="88"/>
      <c r="T119" s="88"/>
      <c r="U119" s="88"/>
      <c r="V119" s="88"/>
      <c r="W119" s="88"/>
      <c r="X119" s="88"/>
      <c r="Y119" s="88"/>
      <c r="Z119" s="88"/>
      <c r="AA119" s="88"/>
      <c r="AB119" s="88"/>
      <c r="AC119" s="88"/>
      <c r="AD119" s="88"/>
      <c r="AE119" s="88"/>
      <c r="AF119" s="88"/>
      <c r="AG119" s="88"/>
      <c r="AH119" s="88"/>
      <c r="AI119" s="88"/>
      <c r="AJ119" s="88"/>
      <c r="AK119" s="88"/>
      <c r="AL119" s="88"/>
      <c r="AM119" s="88"/>
      <c r="AN119" s="88"/>
      <c r="AO119" s="88"/>
      <c r="AP119" s="88"/>
      <c r="AQ119" s="88"/>
      <c r="AR119" s="88"/>
      <c r="AS119" s="88"/>
      <c r="AT119" s="88"/>
      <c r="AU119" s="88"/>
      <c r="AV119" s="88"/>
      <c r="AW119" s="88"/>
      <c r="AX119" s="88"/>
      <c r="AY119" s="88"/>
      <c r="AZ119" s="88"/>
      <c r="BA119" s="88"/>
      <c r="BB119" s="88"/>
      <c r="BC119" s="88"/>
      <c r="BD119" s="88"/>
      <c r="BE119" s="88"/>
      <c r="BF119" s="88"/>
      <c r="BG119" s="88"/>
      <c r="BH119" s="88"/>
      <c r="BI119" s="88"/>
      <c r="BJ119" s="88"/>
    </row>
    <row r="120" spans="1:62" s="87" customFormat="1">
      <c r="A120"/>
      <c r="B120"/>
      <c r="C120"/>
      <c r="D120"/>
      <c r="E120"/>
      <c r="F120" s="88"/>
      <c r="G120" s="88"/>
      <c r="H120" s="88"/>
      <c r="I120" s="88"/>
      <c r="J120" s="88"/>
      <c r="K120" s="88"/>
      <c r="L120" s="88"/>
      <c r="M120" s="88"/>
      <c r="N120" s="88"/>
      <c r="O120" s="88"/>
      <c r="P120" s="88"/>
      <c r="Q120" s="88"/>
      <c r="R120" s="88"/>
      <c r="S120" s="88"/>
      <c r="T120" s="88"/>
      <c r="U120" s="88"/>
      <c r="V120" s="88"/>
      <c r="W120" s="88"/>
      <c r="X120" s="88"/>
      <c r="Y120" s="88"/>
      <c r="Z120" s="88"/>
      <c r="AA120" s="88"/>
      <c r="AB120" s="88"/>
      <c r="AC120" s="88"/>
      <c r="AD120" s="88"/>
      <c r="AE120" s="88"/>
      <c r="AF120" s="88"/>
      <c r="AG120" s="88"/>
      <c r="AH120" s="88"/>
      <c r="AI120" s="88"/>
      <c r="AJ120" s="88"/>
      <c r="AK120" s="88"/>
      <c r="AL120" s="88"/>
      <c r="AM120" s="88"/>
      <c r="AN120" s="88"/>
      <c r="AO120" s="88"/>
      <c r="AP120" s="88"/>
      <c r="AQ120" s="88"/>
      <c r="AR120" s="88"/>
      <c r="AS120" s="88"/>
      <c r="AT120" s="88"/>
      <c r="AU120" s="88"/>
      <c r="AV120" s="88"/>
      <c r="AW120" s="88"/>
      <c r="AX120" s="88"/>
      <c r="AY120" s="88"/>
      <c r="AZ120" s="88"/>
      <c r="BA120" s="88"/>
      <c r="BB120" s="88"/>
      <c r="BC120" s="88"/>
      <c r="BD120" s="88"/>
      <c r="BE120" s="88"/>
      <c r="BF120" s="88"/>
      <c r="BG120" s="88"/>
      <c r="BH120" s="88"/>
      <c r="BI120" s="88"/>
      <c r="BJ120" s="88"/>
    </row>
    <row r="121" spans="1:62" s="87" customFormat="1">
      <c r="A121"/>
      <c r="B121"/>
      <c r="C121"/>
      <c r="D121"/>
      <c r="E121"/>
      <c r="F121" s="88"/>
      <c r="G121" s="88"/>
      <c r="H121" s="88"/>
      <c r="I121" s="88"/>
      <c r="J121" s="88"/>
      <c r="K121" s="88"/>
      <c r="L121" s="88"/>
      <c r="M121" s="88"/>
      <c r="N121" s="88"/>
      <c r="O121" s="88"/>
      <c r="P121" s="88"/>
      <c r="Q121" s="88"/>
      <c r="R121" s="88"/>
      <c r="S121" s="88"/>
      <c r="T121" s="88"/>
      <c r="U121" s="88"/>
      <c r="V121" s="88"/>
      <c r="W121" s="88"/>
      <c r="X121" s="88"/>
      <c r="Y121" s="88"/>
      <c r="Z121" s="88"/>
      <c r="AA121" s="88"/>
      <c r="AB121" s="88"/>
      <c r="AC121" s="88"/>
      <c r="AD121" s="88"/>
      <c r="AE121" s="88"/>
      <c r="AF121" s="88"/>
      <c r="AG121" s="88"/>
      <c r="AH121" s="88"/>
      <c r="AI121" s="88"/>
      <c r="AJ121" s="88"/>
      <c r="AK121" s="88"/>
      <c r="AL121" s="88"/>
      <c r="AM121" s="88"/>
      <c r="AN121" s="88"/>
      <c r="AO121" s="88"/>
      <c r="AP121" s="88"/>
      <c r="AQ121" s="88"/>
      <c r="AR121" s="88"/>
      <c r="AS121" s="88"/>
      <c r="AT121" s="88"/>
      <c r="AU121" s="88"/>
      <c r="AV121" s="88"/>
      <c r="AW121" s="88"/>
      <c r="AX121" s="88"/>
      <c r="AY121" s="88"/>
      <c r="AZ121" s="88"/>
      <c r="BA121" s="88"/>
      <c r="BB121" s="88"/>
      <c r="BC121" s="88"/>
      <c r="BD121" s="88"/>
      <c r="BE121" s="88"/>
      <c r="BF121" s="88"/>
      <c r="BG121" s="88"/>
      <c r="BH121" s="88"/>
      <c r="BI121" s="88"/>
      <c r="BJ121" s="88"/>
    </row>
    <row r="122" spans="1:62" s="87" customFormat="1">
      <c r="A122"/>
      <c r="B122"/>
      <c r="C122"/>
      <c r="D122"/>
      <c r="E122"/>
      <c r="F122" s="88"/>
      <c r="G122" s="88"/>
      <c r="H122" s="88"/>
      <c r="I122" s="88"/>
      <c r="J122" s="88"/>
      <c r="K122" s="88"/>
      <c r="L122" s="88"/>
      <c r="M122" s="88"/>
      <c r="N122" s="88"/>
      <c r="O122" s="88"/>
      <c r="P122" s="88"/>
      <c r="Q122" s="88"/>
      <c r="R122" s="88"/>
      <c r="S122" s="88"/>
      <c r="T122" s="88"/>
      <c r="U122" s="88"/>
      <c r="V122" s="88"/>
      <c r="W122" s="88"/>
      <c r="X122" s="88"/>
      <c r="Y122" s="88"/>
      <c r="Z122" s="88"/>
      <c r="AA122" s="88"/>
      <c r="AB122" s="88"/>
      <c r="AC122" s="88"/>
      <c r="AD122" s="88"/>
      <c r="AE122" s="88"/>
      <c r="AF122" s="88"/>
      <c r="AG122" s="88"/>
      <c r="AH122" s="88"/>
      <c r="AI122" s="88"/>
      <c r="AJ122" s="88"/>
      <c r="AK122" s="88"/>
      <c r="AL122" s="88"/>
      <c r="AM122" s="88"/>
      <c r="AN122" s="88"/>
      <c r="AO122" s="88"/>
      <c r="AP122" s="88"/>
      <c r="AQ122" s="88"/>
      <c r="AR122" s="88"/>
      <c r="AS122" s="88"/>
      <c r="AT122" s="88"/>
      <c r="AU122" s="88"/>
      <c r="AV122" s="88"/>
      <c r="AW122" s="88"/>
      <c r="AX122" s="88"/>
      <c r="AY122" s="88"/>
      <c r="AZ122" s="88"/>
      <c r="BA122" s="88"/>
      <c r="BB122" s="88"/>
      <c r="BC122" s="88"/>
      <c r="BD122" s="88"/>
      <c r="BE122" s="88"/>
      <c r="BF122" s="88"/>
      <c r="BG122" s="88"/>
      <c r="BH122" s="88"/>
      <c r="BI122" s="88"/>
      <c r="BJ122" s="88"/>
    </row>
    <row r="123" spans="1:62" s="87" customFormat="1">
      <c r="A123"/>
      <c r="B123"/>
      <c r="C123"/>
      <c r="D123"/>
      <c r="E123"/>
      <c r="F123" s="88"/>
      <c r="G123" s="88"/>
      <c r="H123" s="88"/>
      <c r="I123" s="88"/>
      <c r="J123" s="88"/>
      <c r="K123" s="88"/>
      <c r="L123" s="88"/>
      <c r="M123" s="88"/>
      <c r="N123" s="88"/>
      <c r="O123" s="88"/>
      <c r="P123" s="88"/>
      <c r="Q123" s="88"/>
      <c r="R123" s="88"/>
      <c r="S123" s="88"/>
      <c r="T123" s="88"/>
      <c r="U123" s="88"/>
      <c r="V123" s="88"/>
      <c r="W123" s="88"/>
      <c r="X123" s="88"/>
      <c r="Y123" s="88"/>
      <c r="Z123" s="88"/>
      <c r="AA123" s="88"/>
      <c r="AB123" s="88"/>
      <c r="AC123" s="88"/>
      <c r="AD123" s="88"/>
      <c r="AE123" s="88"/>
      <c r="AF123" s="88"/>
      <c r="AG123" s="88"/>
      <c r="AH123" s="88"/>
      <c r="AI123" s="88"/>
      <c r="AJ123" s="88"/>
      <c r="AK123" s="88"/>
      <c r="AL123" s="88"/>
      <c r="AM123" s="88"/>
      <c r="AN123" s="88"/>
      <c r="AO123" s="88"/>
      <c r="AP123" s="88"/>
      <c r="AQ123" s="88"/>
      <c r="AR123" s="88"/>
      <c r="AS123" s="88"/>
      <c r="AT123" s="88"/>
      <c r="AU123" s="88"/>
      <c r="AV123" s="88"/>
      <c r="AW123" s="88"/>
      <c r="AX123" s="88"/>
      <c r="AY123" s="88"/>
      <c r="AZ123" s="88"/>
      <c r="BA123" s="88"/>
      <c r="BB123" s="88"/>
      <c r="BC123" s="88"/>
      <c r="BD123" s="88"/>
      <c r="BE123" s="88"/>
      <c r="BF123" s="88"/>
      <c r="BG123" s="88"/>
      <c r="BH123" s="88"/>
      <c r="BI123" s="88"/>
      <c r="BJ123" s="88"/>
    </row>
    <row r="124" spans="1:62" s="87" customFormat="1">
      <c r="A124"/>
      <c r="B124"/>
      <c r="C124"/>
      <c r="D124"/>
      <c r="E124"/>
      <c r="F124" s="88"/>
      <c r="G124" s="88"/>
      <c r="H124" s="88"/>
      <c r="I124" s="88"/>
      <c r="J124" s="88"/>
      <c r="K124" s="88"/>
      <c r="L124" s="88"/>
      <c r="M124" s="88"/>
      <c r="N124" s="88"/>
      <c r="O124" s="88"/>
      <c r="P124" s="88"/>
      <c r="Q124" s="88"/>
      <c r="R124" s="88"/>
      <c r="S124" s="88"/>
      <c r="T124" s="88"/>
      <c r="U124" s="88"/>
      <c r="V124" s="88"/>
      <c r="W124" s="88"/>
      <c r="X124" s="88"/>
      <c r="Y124" s="88"/>
      <c r="Z124" s="88"/>
      <c r="AA124" s="88"/>
      <c r="AB124" s="88"/>
      <c r="AC124" s="88"/>
      <c r="AD124" s="88"/>
      <c r="AE124" s="88"/>
      <c r="AF124" s="88"/>
      <c r="AG124" s="88"/>
      <c r="AH124" s="88"/>
      <c r="AI124" s="88"/>
      <c r="AJ124" s="88"/>
      <c r="AK124" s="88"/>
      <c r="AL124" s="88"/>
      <c r="AM124" s="88"/>
      <c r="AN124" s="88"/>
      <c r="AO124" s="88"/>
      <c r="AP124" s="88"/>
      <c r="AQ124" s="88"/>
      <c r="AR124" s="88"/>
      <c r="AS124" s="88"/>
      <c r="AT124" s="88"/>
      <c r="AU124" s="88"/>
      <c r="AV124" s="88"/>
      <c r="AW124" s="88"/>
      <c r="AX124" s="88"/>
      <c r="AY124" s="88"/>
      <c r="AZ124" s="88"/>
      <c r="BA124" s="88"/>
      <c r="BB124" s="88"/>
      <c r="BC124" s="88"/>
      <c r="BD124" s="88"/>
      <c r="BE124" s="88"/>
      <c r="BF124" s="88"/>
      <c r="BG124" s="88"/>
      <c r="BH124" s="88"/>
      <c r="BI124" s="88"/>
      <c r="BJ124" s="88"/>
    </row>
    <row r="125" spans="1:62" s="87" customFormat="1">
      <c r="A125"/>
      <c r="B125"/>
      <c r="C125"/>
      <c r="D125"/>
      <c r="E125"/>
      <c r="F125" s="88"/>
      <c r="G125" s="88"/>
      <c r="H125" s="88"/>
      <c r="I125" s="88"/>
      <c r="J125" s="88"/>
      <c r="K125" s="88"/>
      <c r="L125" s="88"/>
      <c r="M125" s="88"/>
      <c r="N125" s="88"/>
      <c r="O125" s="88"/>
      <c r="P125" s="88"/>
      <c r="Q125" s="88"/>
      <c r="R125" s="88"/>
      <c r="S125" s="88"/>
      <c r="T125" s="88"/>
      <c r="U125" s="88"/>
      <c r="V125" s="88"/>
      <c r="W125" s="88"/>
      <c r="X125" s="88"/>
      <c r="Y125" s="88"/>
      <c r="Z125" s="88"/>
      <c r="AA125" s="88"/>
      <c r="AB125" s="88"/>
      <c r="AC125" s="88"/>
      <c r="AD125" s="88"/>
      <c r="AE125" s="88"/>
      <c r="AF125" s="88"/>
      <c r="AG125" s="88"/>
      <c r="AH125" s="88"/>
      <c r="AI125" s="88"/>
      <c r="AJ125" s="88"/>
      <c r="AK125" s="88"/>
      <c r="AL125" s="88"/>
      <c r="AM125" s="88"/>
      <c r="AN125" s="88"/>
      <c r="AO125" s="88"/>
      <c r="AP125" s="88"/>
      <c r="AQ125" s="88"/>
      <c r="AR125" s="88"/>
      <c r="AS125" s="88"/>
      <c r="AT125" s="88"/>
      <c r="AU125" s="88"/>
      <c r="AV125" s="88"/>
      <c r="AW125" s="88"/>
      <c r="AX125" s="88"/>
      <c r="AY125" s="88"/>
      <c r="AZ125" s="88"/>
      <c r="BA125" s="88"/>
      <c r="BB125" s="88"/>
      <c r="BC125" s="88"/>
      <c r="BD125" s="88"/>
      <c r="BE125" s="88"/>
      <c r="BF125" s="88"/>
      <c r="BG125" s="88"/>
      <c r="BH125" s="88"/>
      <c r="BI125" s="88"/>
      <c r="BJ125" s="88"/>
    </row>
    <row r="126" spans="1:62" s="87" customFormat="1">
      <c r="A126"/>
      <c r="B126"/>
      <c r="C126"/>
      <c r="D126"/>
      <c r="E126"/>
      <c r="F126" s="88"/>
      <c r="G126" s="88"/>
      <c r="H126" s="88"/>
      <c r="I126" s="88"/>
      <c r="J126" s="88"/>
      <c r="K126" s="88"/>
      <c r="L126" s="88"/>
      <c r="M126" s="88"/>
      <c r="N126" s="88"/>
      <c r="O126" s="88"/>
      <c r="P126" s="88"/>
      <c r="Q126" s="88"/>
      <c r="R126" s="88"/>
      <c r="S126" s="88"/>
      <c r="T126" s="88"/>
      <c r="U126" s="88"/>
      <c r="V126" s="88"/>
      <c r="W126" s="88"/>
      <c r="X126" s="88"/>
      <c r="Y126" s="88"/>
      <c r="Z126" s="88"/>
      <c r="AA126" s="88"/>
      <c r="AB126" s="88"/>
      <c r="AC126" s="88"/>
      <c r="AD126" s="88"/>
      <c r="AE126" s="88"/>
      <c r="AF126" s="88"/>
      <c r="AG126" s="88"/>
      <c r="AH126" s="88"/>
      <c r="AI126" s="88"/>
      <c r="AJ126" s="88"/>
      <c r="AK126" s="88"/>
      <c r="AL126" s="88"/>
      <c r="AM126" s="88"/>
      <c r="AN126" s="88"/>
      <c r="AO126" s="88"/>
      <c r="AP126" s="88"/>
      <c r="AQ126" s="88"/>
      <c r="AR126" s="88"/>
      <c r="AS126" s="88"/>
      <c r="AT126" s="88"/>
      <c r="AU126" s="88"/>
      <c r="AV126" s="88"/>
      <c r="AW126" s="88"/>
      <c r="AX126" s="88"/>
      <c r="AY126" s="88"/>
      <c r="AZ126" s="88"/>
      <c r="BA126" s="88"/>
      <c r="BB126" s="88"/>
      <c r="BC126" s="88"/>
      <c r="BD126" s="88"/>
      <c r="BE126" s="88"/>
      <c r="BF126" s="88"/>
      <c r="BG126" s="88"/>
      <c r="BH126" s="88"/>
      <c r="BI126" s="88"/>
      <c r="BJ126" s="88"/>
    </row>
    <row r="127" spans="1:62" s="87" customFormat="1">
      <c r="A127"/>
      <c r="B127"/>
      <c r="C127"/>
      <c r="D127"/>
      <c r="E127"/>
      <c r="F127" s="88"/>
      <c r="G127" s="88"/>
      <c r="H127" s="88"/>
      <c r="I127" s="88"/>
      <c r="J127" s="88"/>
      <c r="K127" s="88"/>
      <c r="L127" s="88"/>
      <c r="M127" s="88"/>
      <c r="N127" s="88"/>
      <c r="O127" s="88"/>
      <c r="P127" s="88"/>
      <c r="Q127" s="88"/>
      <c r="R127" s="88"/>
      <c r="S127" s="88"/>
      <c r="T127" s="88"/>
      <c r="U127" s="88"/>
      <c r="V127" s="88"/>
      <c r="W127" s="88"/>
      <c r="X127" s="88"/>
      <c r="Y127" s="88"/>
      <c r="Z127" s="88"/>
      <c r="AA127" s="88"/>
      <c r="AB127" s="88"/>
      <c r="AC127" s="88"/>
      <c r="AD127" s="88"/>
      <c r="AE127" s="88"/>
      <c r="AF127" s="88"/>
      <c r="AG127" s="88"/>
      <c r="AH127" s="88"/>
      <c r="AI127" s="88"/>
      <c r="AJ127" s="88"/>
      <c r="AK127" s="88"/>
      <c r="AL127" s="88"/>
      <c r="AM127" s="88"/>
      <c r="AN127" s="88"/>
      <c r="AO127" s="88"/>
      <c r="AP127" s="88"/>
      <c r="AQ127" s="88"/>
      <c r="AR127" s="88"/>
      <c r="AS127" s="88"/>
      <c r="AT127" s="88"/>
      <c r="AU127" s="88"/>
      <c r="AV127" s="88"/>
      <c r="AW127" s="88"/>
      <c r="AX127" s="88"/>
      <c r="AY127" s="88"/>
      <c r="AZ127" s="88"/>
      <c r="BA127" s="88"/>
      <c r="BB127" s="88"/>
      <c r="BC127" s="88"/>
      <c r="BD127" s="88"/>
      <c r="BE127" s="88"/>
      <c r="BF127" s="88"/>
      <c r="BG127" s="88"/>
      <c r="BH127" s="88"/>
      <c r="BI127" s="88"/>
      <c r="BJ127" s="88"/>
    </row>
    <row r="128" spans="1:62" s="87" customFormat="1">
      <c r="A128"/>
      <c r="B128"/>
      <c r="C128"/>
      <c r="D128"/>
      <c r="E128"/>
      <c r="F128" s="88"/>
      <c r="G128" s="88"/>
      <c r="H128" s="88"/>
      <c r="I128" s="88"/>
      <c r="J128" s="88"/>
      <c r="K128" s="88"/>
      <c r="L128" s="88"/>
      <c r="M128" s="88"/>
      <c r="N128" s="88"/>
      <c r="O128" s="88"/>
      <c r="P128" s="88"/>
      <c r="Q128" s="88"/>
      <c r="R128" s="88"/>
      <c r="S128" s="88"/>
      <c r="T128" s="88"/>
      <c r="U128" s="88"/>
      <c r="V128" s="88"/>
      <c r="W128" s="88"/>
      <c r="X128" s="88"/>
      <c r="Y128" s="88"/>
      <c r="Z128" s="88"/>
      <c r="AA128" s="88"/>
      <c r="AB128" s="88"/>
      <c r="AC128" s="88"/>
      <c r="AD128" s="88"/>
      <c r="AE128" s="88"/>
      <c r="AF128" s="88"/>
      <c r="AG128" s="88"/>
      <c r="AH128" s="88"/>
      <c r="AI128" s="88"/>
      <c r="AJ128" s="88"/>
      <c r="AK128" s="88"/>
      <c r="AL128" s="88"/>
      <c r="AM128" s="88"/>
      <c r="AN128" s="88"/>
      <c r="AO128" s="88"/>
      <c r="AP128" s="88"/>
      <c r="AQ128" s="88"/>
      <c r="AR128" s="88"/>
      <c r="AS128" s="88"/>
      <c r="AT128" s="88"/>
      <c r="AU128" s="88"/>
      <c r="AV128" s="88"/>
      <c r="AW128" s="88"/>
      <c r="AX128" s="88"/>
      <c r="AY128" s="88"/>
      <c r="AZ128" s="88"/>
      <c r="BA128" s="88"/>
      <c r="BB128" s="88"/>
      <c r="BC128" s="88"/>
      <c r="BD128" s="88"/>
      <c r="BE128" s="88"/>
      <c r="BF128" s="88"/>
      <c r="BG128" s="88"/>
      <c r="BH128" s="88"/>
      <c r="BI128" s="88"/>
      <c r="BJ128" s="88"/>
    </row>
    <row r="129" spans="1:62" s="87" customFormat="1">
      <c r="A129"/>
      <c r="B129"/>
      <c r="C129"/>
      <c r="D129"/>
      <c r="E129"/>
      <c r="F129" s="88"/>
      <c r="G129" s="88"/>
      <c r="H129" s="88"/>
      <c r="I129" s="88"/>
      <c r="J129" s="88"/>
      <c r="K129" s="88"/>
      <c r="L129" s="88"/>
      <c r="M129" s="88"/>
      <c r="N129" s="88"/>
      <c r="O129" s="88"/>
      <c r="P129" s="88"/>
      <c r="Q129" s="88"/>
      <c r="R129" s="88"/>
      <c r="S129" s="88"/>
      <c r="T129" s="88"/>
      <c r="U129" s="88"/>
      <c r="V129" s="88"/>
      <c r="W129" s="88"/>
      <c r="X129" s="88"/>
      <c r="Y129" s="88"/>
      <c r="Z129" s="88"/>
      <c r="AA129" s="88"/>
      <c r="AB129" s="88"/>
      <c r="AC129" s="88"/>
      <c r="AD129" s="88"/>
      <c r="AE129" s="88"/>
      <c r="AF129" s="88"/>
      <c r="AG129" s="88"/>
      <c r="AH129" s="88"/>
      <c r="AI129" s="88"/>
      <c r="AJ129" s="88"/>
      <c r="AK129" s="88"/>
      <c r="AL129" s="88"/>
      <c r="AM129" s="88"/>
      <c r="AN129" s="88"/>
      <c r="AO129" s="88"/>
      <c r="AP129" s="88"/>
      <c r="AQ129" s="88"/>
      <c r="AR129" s="88"/>
      <c r="AS129" s="88"/>
      <c r="AT129" s="88"/>
      <c r="AU129" s="88"/>
      <c r="AV129" s="88"/>
      <c r="AW129" s="88"/>
      <c r="AX129" s="88"/>
      <c r="AY129" s="88"/>
      <c r="AZ129" s="88"/>
      <c r="BA129" s="88"/>
      <c r="BB129" s="88"/>
      <c r="BC129" s="88"/>
      <c r="BD129" s="88"/>
      <c r="BE129" s="88"/>
      <c r="BF129" s="88"/>
      <c r="BG129" s="88"/>
      <c r="BH129" s="88"/>
      <c r="BI129" s="88"/>
      <c r="BJ129" s="88"/>
    </row>
    <row r="130" spans="1:62" s="87" customFormat="1">
      <c r="A130"/>
      <c r="B130"/>
      <c r="C130"/>
      <c r="D130"/>
      <c r="E130"/>
      <c r="F130" s="88"/>
      <c r="G130" s="88"/>
      <c r="H130" s="88"/>
      <c r="I130" s="88"/>
      <c r="J130" s="88"/>
      <c r="K130" s="88"/>
      <c r="L130" s="88"/>
      <c r="M130" s="88"/>
      <c r="N130" s="88"/>
      <c r="O130" s="88"/>
      <c r="P130" s="88"/>
      <c r="Q130" s="88"/>
      <c r="R130" s="88"/>
      <c r="S130" s="88"/>
      <c r="T130" s="88"/>
      <c r="U130" s="88"/>
      <c r="V130" s="88"/>
      <c r="W130" s="88"/>
      <c r="X130" s="88"/>
      <c r="Y130" s="88"/>
      <c r="Z130" s="88"/>
      <c r="AA130" s="88"/>
      <c r="AB130" s="88"/>
      <c r="AC130" s="88"/>
      <c r="AD130" s="88"/>
      <c r="AE130" s="88"/>
      <c r="AF130" s="88"/>
      <c r="AG130" s="88"/>
      <c r="AH130" s="88"/>
      <c r="AI130" s="88"/>
      <c r="AJ130" s="88"/>
      <c r="AK130" s="88"/>
      <c r="AL130" s="88"/>
      <c r="AM130" s="88"/>
      <c r="AN130" s="88"/>
      <c r="AO130" s="88"/>
      <c r="AP130" s="88"/>
      <c r="AQ130" s="88"/>
      <c r="AR130" s="88"/>
      <c r="AS130" s="88"/>
      <c r="AT130" s="88"/>
      <c r="AU130" s="88"/>
      <c r="AV130" s="88"/>
      <c r="AW130" s="88"/>
      <c r="AX130" s="88"/>
      <c r="AY130" s="88"/>
      <c r="AZ130" s="88"/>
      <c r="BA130" s="88"/>
      <c r="BB130" s="88"/>
      <c r="BC130" s="88"/>
      <c r="BD130" s="88"/>
      <c r="BE130" s="88"/>
      <c r="BF130" s="88"/>
      <c r="BG130" s="88"/>
      <c r="BH130" s="88"/>
      <c r="BI130" s="88"/>
      <c r="BJ130" s="88"/>
    </row>
    <row r="131" spans="1:62" s="87" customFormat="1">
      <c r="A131"/>
      <c r="B131"/>
      <c r="C131"/>
      <c r="D131"/>
      <c r="E131"/>
      <c r="F131" s="88"/>
      <c r="G131" s="88"/>
      <c r="H131" s="88"/>
      <c r="I131" s="88"/>
      <c r="J131" s="88"/>
      <c r="K131" s="88"/>
      <c r="L131" s="88"/>
      <c r="M131" s="88"/>
      <c r="N131" s="88"/>
      <c r="O131" s="88"/>
      <c r="P131" s="88"/>
      <c r="Q131" s="88"/>
      <c r="R131" s="88"/>
      <c r="S131" s="88"/>
      <c r="T131" s="88"/>
      <c r="U131" s="88"/>
      <c r="V131" s="88"/>
      <c r="W131" s="88"/>
      <c r="X131" s="88"/>
      <c r="Y131" s="88"/>
      <c r="Z131" s="88"/>
      <c r="AA131" s="88"/>
      <c r="AB131" s="88"/>
      <c r="AC131" s="88"/>
      <c r="AD131" s="88"/>
      <c r="AE131" s="88"/>
      <c r="AF131" s="88"/>
      <c r="AG131" s="88"/>
      <c r="AH131" s="88"/>
      <c r="AI131" s="88"/>
      <c r="AJ131" s="88"/>
      <c r="AK131" s="88"/>
      <c r="AL131" s="88"/>
      <c r="AM131" s="88"/>
      <c r="AN131" s="88"/>
      <c r="AO131" s="88"/>
      <c r="AP131" s="88"/>
      <c r="AQ131" s="88"/>
      <c r="AR131" s="88"/>
      <c r="AS131" s="88"/>
      <c r="AT131" s="88"/>
      <c r="AU131" s="88"/>
      <c r="AV131" s="88"/>
      <c r="AW131" s="88"/>
      <c r="AX131" s="88"/>
      <c r="AY131" s="88"/>
      <c r="AZ131" s="88"/>
      <c r="BA131" s="88"/>
      <c r="BB131" s="88"/>
      <c r="BC131" s="88"/>
      <c r="BD131" s="88"/>
      <c r="BE131" s="88"/>
      <c r="BF131" s="88"/>
      <c r="BG131" s="88"/>
      <c r="BH131" s="88"/>
      <c r="BI131" s="88"/>
      <c r="BJ131" s="88"/>
    </row>
    <row r="132" spans="1:62" s="87" customFormat="1">
      <c r="A132"/>
      <c r="B132"/>
      <c r="C132"/>
      <c r="D132"/>
      <c r="E132"/>
      <c r="F132" s="88"/>
      <c r="G132" s="88"/>
      <c r="H132" s="88"/>
      <c r="I132" s="88"/>
      <c r="J132" s="88"/>
      <c r="K132" s="88"/>
      <c r="L132" s="88"/>
      <c r="M132" s="88"/>
      <c r="N132" s="88"/>
      <c r="O132" s="88"/>
      <c r="P132" s="88"/>
      <c r="Q132" s="88"/>
      <c r="R132" s="88"/>
      <c r="S132" s="88"/>
      <c r="T132" s="88"/>
      <c r="U132" s="88"/>
      <c r="V132" s="88"/>
      <c r="W132" s="88"/>
      <c r="X132" s="88"/>
      <c r="Y132" s="88"/>
      <c r="Z132" s="88"/>
      <c r="AA132" s="88"/>
      <c r="AB132" s="88"/>
      <c r="AC132" s="88"/>
      <c r="AD132" s="88"/>
      <c r="AE132" s="88"/>
      <c r="AF132" s="88"/>
      <c r="AG132" s="88"/>
      <c r="AH132" s="88"/>
      <c r="AI132" s="88"/>
      <c r="AJ132" s="88"/>
      <c r="AK132" s="88"/>
      <c r="AL132" s="88"/>
      <c r="AM132" s="88"/>
      <c r="AN132" s="88"/>
      <c r="AO132" s="88"/>
      <c r="AP132" s="88"/>
      <c r="AQ132" s="88"/>
      <c r="AR132" s="88"/>
      <c r="AS132" s="88"/>
      <c r="AT132" s="88"/>
      <c r="AU132" s="88"/>
      <c r="AV132" s="88"/>
      <c r="AW132" s="88"/>
      <c r="AX132" s="88"/>
      <c r="AY132" s="88"/>
      <c r="AZ132" s="88"/>
      <c r="BA132" s="88"/>
      <c r="BB132" s="88"/>
      <c r="BC132" s="88"/>
      <c r="BD132" s="88"/>
      <c r="BE132" s="88"/>
      <c r="BF132" s="88"/>
      <c r="BG132" s="88"/>
      <c r="BH132" s="88"/>
      <c r="BI132" s="88"/>
      <c r="BJ132" s="88"/>
    </row>
    <row r="133" spans="1:62" s="87" customFormat="1">
      <c r="A133"/>
      <c r="B133"/>
      <c r="C133"/>
      <c r="D133"/>
      <c r="E133"/>
      <c r="F133" s="88"/>
      <c r="G133" s="88"/>
      <c r="H133" s="88"/>
      <c r="I133" s="88"/>
      <c r="J133" s="88"/>
      <c r="K133" s="88"/>
      <c r="L133" s="88"/>
      <c r="M133" s="88"/>
      <c r="N133" s="88"/>
      <c r="O133" s="88"/>
      <c r="P133" s="88"/>
      <c r="Q133" s="88"/>
      <c r="R133" s="88"/>
      <c r="S133" s="88"/>
      <c r="T133" s="88"/>
      <c r="U133" s="88"/>
      <c r="V133" s="88"/>
      <c r="W133" s="88"/>
      <c r="X133" s="88"/>
      <c r="Y133" s="88"/>
      <c r="Z133" s="88"/>
      <c r="AA133" s="88"/>
      <c r="AB133" s="88"/>
      <c r="AC133" s="88"/>
      <c r="AD133" s="88"/>
      <c r="AE133" s="88"/>
      <c r="AF133" s="88"/>
      <c r="AG133" s="88"/>
      <c r="AH133" s="88"/>
      <c r="AI133" s="88"/>
      <c r="AJ133" s="88"/>
      <c r="AK133" s="88"/>
      <c r="AL133" s="88"/>
      <c r="AM133" s="88"/>
      <c r="AN133" s="88"/>
      <c r="AO133" s="88"/>
      <c r="AP133" s="88"/>
      <c r="AQ133" s="88"/>
      <c r="AR133" s="88"/>
      <c r="AS133" s="88"/>
      <c r="AT133" s="88"/>
      <c r="AU133" s="88"/>
      <c r="AV133" s="88"/>
      <c r="AW133" s="88"/>
      <c r="AX133" s="88"/>
      <c r="AY133" s="88"/>
      <c r="AZ133" s="88"/>
      <c r="BA133" s="88"/>
      <c r="BB133" s="88"/>
      <c r="BC133" s="88"/>
      <c r="BD133" s="88"/>
      <c r="BE133" s="88"/>
      <c r="BF133" s="88"/>
      <c r="BG133" s="88"/>
      <c r="BH133" s="88"/>
      <c r="BI133" s="88"/>
      <c r="BJ133" s="88"/>
    </row>
    <row r="134" spans="1:62" s="87" customFormat="1">
      <c r="A134"/>
      <c r="B134"/>
      <c r="C134"/>
      <c r="D134"/>
      <c r="E134"/>
      <c r="F134" s="88"/>
      <c r="G134" s="88"/>
      <c r="H134" s="88"/>
      <c r="I134" s="88"/>
      <c r="J134" s="88"/>
      <c r="K134" s="88"/>
      <c r="L134" s="88"/>
      <c r="M134" s="88"/>
      <c r="N134" s="88"/>
      <c r="O134" s="88"/>
      <c r="P134" s="88"/>
      <c r="Q134" s="88"/>
      <c r="R134" s="88"/>
      <c r="S134" s="88"/>
      <c r="T134" s="88"/>
      <c r="U134" s="88"/>
      <c r="V134" s="88"/>
      <c r="W134" s="88"/>
      <c r="X134" s="88"/>
      <c r="Y134" s="88"/>
      <c r="Z134" s="88"/>
      <c r="AA134" s="88"/>
      <c r="AB134" s="88"/>
      <c r="AC134" s="88"/>
      <c r="AD134" s="88"/>
      <c r="AE134" s="88"/>
      <c r="AF134" s="88"/>
      <c r="AG134" s="88"/>
      <c r="AH134" s="88"/>
      <c r="AI134" s="88"/>
      <c r="AJ134" s="88"/>
      <c r="AK134" s="88"/>
      <c r="AL134" s="88"/>
      <c r="AM134" s="88"/>
      <c r="AN134" s="88"/>
      <c r="AO134" s="88"/>
      <c r="AP134" s="88"/>
      <c r="AQ134" s="88"/>
      <c r="AR134" s="88"/>
      <c r="AS134" s="88"/>
      <c r="AT134" s="88"/>
      <c r="AU134" s="88"/>
      <c r="AV134" s="88"/>
      <c r="AW134" s="88"/>
      <c r="AX134" s="88"/>
      <c r="AY134" s="88"/>
      <c r="AZ134" s="88"/>
      <c r="BA134" s="88"/>
      <c r="BB134" s="88"/>
      <c r="BC134" s="88"/>
      <c r="BD134" s="88"/>
      <c r="BE134" s="88"/>
      <c r="BF134" s="88"/>
      <c r="BG134" s="88"/>
      <c r="BH134" s="88"/>
      <c r="BI134" s="88"/>
      <c r="BJ134" s="88"/>
    </row>
    <row r="135" spans="1:62" s="87" customFormat="1">
      <c r="A135"/>
      <c r="B135"/>
      <c r="C135"/>
      <c r="D135"/>
      <c r="E135"/>
      <c r="F135" s="88"/>
      <c r="G135" s="88"/>
      <c r="H135" s="88"/>
      <c r="I135" s="88"/>
      <c r="J135" s="88"/>
      <c r="K135" s="88"/>
      <c r="L135" s="88"/>
      <c r="M135" s="88"/>
      <c r="N135" s="88"/>
      <c r="O135" s="88"/>
      <c r="P135" s="88"/>
      <c r="Q135" s="88"/>
      <c r="R135" s="88"/>
      <c r="S135" s="88"/>
      <c r="T135" s="88"/>
      <c r="U135" s="88"/>
      <c r="V135" s="88"/>
      <c r="W135" s="88"/>
      <c r="X135" s="88"/>
      <c r="Y135" s="88"/>
      <c r="Z135" s="88"/>
      <c r="AA135" s="88"/>
      <c r="AB135" s="88"/>
      <c r="AC135" s="88"/>
      <c r="AD135" s="88"/>
      <c r="AE135" s="88"/>
      <c r="AF135" s="88"/>
      <c r="AG135" s="88"/>
      <c r="AH135" s="88"/>
      <c r="AI135" s="88"/>
      <c r="AJ135" s="88"/>
      <c r="AK135" s="88"/>
      <c r="AL135" s="88"/>
      <c r="AM135" s="88"/>
      <c r="AN135" s="88"/>
      <c r="AO135" s="88"/>
      <c r="AP135" s="88"/>
      <c r="AQ135" s="88"/>
      <c r="AR135" s="88"/>
      <c r="AS135" s="88"/>
      <c r="AT135" s="88"/>
      <c r="AU135" s="88"/>
      <c r="AV135" s="88"/>
      <c r="AW135" s="88"/>
      <c r="AX135" s="88"/>
      <c r="AY135" s="88"/>
      <c r="AZ135" s="88"/>
      <c r="BA135" s="88"/>
      <c r="BB135" s="88"/>
      <c r="BC135" s="88"/>
      <c r="BD135" s="88"/>
      <c r="BE135" s="88"/>
      <c r="BF135" s="88"/>
      <c r="BG135" s="88"/>
      <c r="BH135" s="88"/>
      <c r="BI135" s="88"/>
      <c r="BJ135" s="88"/>
    </row>
    <row r="136" spans="1:62" s="87" customFormat="1">
      <c r="A136"/>
      <c r="B136"/>
      <c r="C136"/>
      <c r="D136"/>
      <c r="E136"/>
      <c r="F136" s="88"/>
      <c r="G136" s="88"/>
      <c r="H136" s="88"/>
      <c r="I136" s="88"/>
      <c r="J136" s="88"/>
      <c r="K136" s="88"/>
      <c r="L136" s="88"/>
      <c r="M136" s="88"/>
      <c r="N136" s="88"/>
      <c r="O136" s="88"/>
      <c r="P136" s="88"/>
      <c r="Q136" s="88"/>
      <c r="R136" s="88"/>
      <c r="S136" s="88"/>
      <c r="T136" s="88"/>
      <c r="U136" s="88"/>
      <c r="V136" s="88"/>
      <c r="W136" s="88"/>
      <c r="X136" s="88"/>
      <c r="Y136" s="88"/>
      <c r="Z136" s="88"/>
      <c r="AA136" s="88"/>
      <c r="AB136" s="88"/>
      <c r="AC136" s="88"/>
      <c r="AD136" s="88"/>
      <c r="AE136" s="88"/>
      <c r="AF136" s="88"/>
      <c r="AG136" s="88"/>
      <c r="AH136" s="88"/>
      <c r="AI136" s="88"/>
      <c r="AJ136" s="88"/>
      <c r="AK136" s="88"/>
      <c r="AL136" s="88"/>
      <c r="AM136" s="88"/>
      <c r="AN136" s="88"/>
      <c r="AO136" s="88"/>
      <c r="AP136" s="88"/>
      <c r="AQ136" s="88"/>
      <c r="AR136" s="88"/>
      <c r="AS136" s="88"/>
      <c r="AT136" s="88"/>
      <c r="AU136" s="88"/>
      <c r="AV136" s="88"/>
      <c r="AW136" s="88"/>
      <c r="AX136" s="88"/>
      <c r="AY136" s="88"/>
      <c r="AZ136" s="88"/>
      <c r="BA136" s="88"/>
      <c r="BB136" s="88"/>
      <c r="BC136" s="88"/>
      <c r="BD136" s="88"/>
      <c r="BE136" s="88"/>
      <c r="BF136" s="88"/>
      <c r="BG136" s="88"/>
      <c r="BH136" s="88"/>
      <c r="BI136" s="88"/>
      <c r="BJ136" s="88"/>
    </row>
    <row r="137" spans="1:62" s="87" customFormat="1">
      <c r="A137"/>
      <c r="B137"/>
      <c r="C137"/>
      <c r="D137"/>
      <c r="E137"/>
      <c r="F137" s="88"/>
      <c r="G137" s="88"/>
      <c r="H137" s="88"/>
      <c r="I137" s="88"/>
      <c r="J137" s="88"/>
      <c r="K137" s="88"/>
      <c r="L137" s="88"/>
      <c r="M137" s="88"/>
      <c r="N137" s="88"/>
      <c r="O137" s="88"/>
      <c r="P137" s="88"/>
      <c r="Q137" s="88"/>
      <c r="R137" s="88"/>
      <c r="S137" s="88"/>
      <c r="T137" s="88"/>
      <c r="U137" s="88"/>
      <c r="V137" s="88"/>
      <c r="W137" s="88"/>
      <c r="X137" s="88"/>
      <c r="Y137" s="88"/>
      <c r="Z137" s="88"/>
      <c r="AA137" s="88"/>
      <c r="AB137" s="88"/>
      <c r="AC137" s="88"/>
      <c r="AD137" s="88"/>
      <c r="AE137" s="88"/>
      <c r="AF137" s="88"/>
      <c r="AG137" s="88"/>
      <c r="AH137" s="88"/>
      <c r="AI137" s="88"/>
      <c r="AJ137" s="88"/>
      <c r="AK137" s="88"/>
      <c r="AL137" s="88"/>
      <c r="AM137" s="88"/>
      <c r="AN137" s="88"/>
      <c r="AO137" s="88"/>
      <c r="AP137" s="88"/>
      <c r="AQ137" s="88"/>
      <c r="AR137" s="88"/>
      <c r="AS137" s="88"/>
      <c r="AT137" s="88"/>
      <c r="AU137" s="88"/>
      <c r="AV137" s="88"/>
      <c r="AW137" s="88"/>
      <c r="AX137" s="88"/>
      <c r="AY137" s="88"/>
      <c r="AZ137" s="88"/>
      <c r="BA137" s="88"/>
      <c r="BB137" s="88"/>
      <c r="BC137" s="88"/>
      <c r="BD137" s="88"/>
      <c r="BE137" s="88"/>
      <c r="BF137" s="88"/>
      <c r="BG137" s="88"/>
      <c r="BH137" s="88"/>
      <c r="BI137" s="88"/>
      <c r="BJ137" s="88"/>
    </row>
    <row r="138" spans="1:62" s="87" customFormat="1">
      <c r="A138"/>
      <c r="B138"/>
      <c r="C138"/>
      <c r="D138"/>
      <c r="E138"/>
      <c r="F138" s="88"/>
      <c r="G138" s="88"/>
      <c r="H138" s="88"/>
      <c r="I138" s="88"/>
      <c r="J138" s="88"/>
      <c r="K138" s="88"/>
      <c r="L138" s="88"/>
      <c r="M138" s="88"/>
      <c r="N138" s="88"/>
      <c r="O138" s="88"/>
      <c r="P138" s="88"/>
      <c r="Q138" s="88"/>
      <c r="R138" s="88"/>
      <c r="S138" s="88"/>
      <c r="T138" s="88"/>
      <c r="U138" s="88"/>
      <c r="V138" s="88"/>
      <c r="W138" s="88"/>
      <c r="X138" s="88"/>
      <c r="Y138" s="88"/>
      <c r="Z138" s="88"/>
      <c r="AA138" s="88"/>
      <c r="AB138" s="88"/>
      <c r="AC138" s="88"/>
      <c r="AD138" s="88"/>
      <c r="AE138" s="88"/>
      <c r="AF138" s="88"/>
      <c r="AG138" s="88"/>
      <c r="AH138" s="88"/>
      <c r="AI138" s="88"/>
      <c r="AJ138" s="88"/>
      <c r="AK138" s="88"/>
      <c r="AL138" s="88"/>
      <c r="AM138" s="88"/>
      <c r="AN138" s="88"/>
      <c r="AO138" s="88"/>
      <c r="AP138" s="88"/>
      <c r="AQ138" s="88"/>
      <c r="AR138" s="88"/>
      <c r="AS138" s="88"/>
      <c r="AT138" s="88"/>
      <c r="AU138" s="88"/>
      <c r="AV138" s="88"/>
      <c r="AW138" s="88"/>
      <c r="AX138" s="88"/>
      <c r="AY138" s="88"/>
      <c r="AZ138" s="88"/>
      <c r="BA138" s="88"/>
      <c r="BB138" s="88"/>
      <c r="BC138" s="88"/>
      <c r="BD138" s="88"/>
      <c r="BE138" s="88"/>
      <c r="BF138" s="88"/>
      <c r="BG138" s="88"/>
      <c r="BH138" s="88"/>
      <c r="BI138" s="88"/>
      <c r="BJ138" s="88"/>
    </row>
    <row r="139" spans="1:62" s="87" customFormat="1">
      <c r="A139"/>
      <c r="B139"/>
      <c r="C139"/>
      <c r="D139"/>
      <c r="E139"/>
      <c r="F139" s="88"/>
      <c r="G139" s="88"/>
      <c r="H139" s="88"/>
      <c r="I139" s="88"/>
      <c r="J139" s="88"/>
      <c r="K139" s="88"/>
      <c r="L139" s="88"/>
      <c r="M139" s="88"/>
      <c r="N139" s="88"/>
      <c r="O139" s="88"/>
      <c r="P139" s="88"/>
      <c r="Q139" s="88"/>
      <c r="R139" s="88"/>
      <c r="S139" s="88"/>
      <c r="T139" s="88"/>
      <c r="U139" s="88"/>
      <c r="V139" s="88"/>
      <c r="W139" s="88"/>
      <c r="X139" s="88"/>
      <c r="Y139" s="88"/>
      <c r="Z139" s="88"/>
      <c r="AA139" s="88"/>
      <c r="AB139" s="88"/>
      <c r="AC139" s="88"/>
      <c r="AD139" s="88"/>
      <c r="AE139" s="88"/>
      <c r="AF139" s="88"/>
      <c r="AG139" s="88"/>
      <c r="AH139" s="88"/>
      <c r="AI139" s="88"/>
      <c r="AJ139" s="88"/>
      <c r="AK139" s="88"/>
      <c r="AL139" s="88"/>
      <c r="AM139" s="88"/>
      <c r="AN139" s="88"/>
      <c r="AO139" s="88"/>
      <c r="AP139" s="88"/>
      <c r="AQ139" s="88"/>
      <c r="AR139" s="88"/>
      <c r="AS139" s="88"/>
      <c r="AT139" s="88"/>
      <c r="AU139" s="88"/>
      <c r="AV139" s="88"/>
      <c r="AW139" s="88"/>
      <c r="AX139" s="88"/>
      <c r="AY139" s="88"/>
      <c r="AZ139" s="88"/>
      <c r="BA139" s="88"/>
      <c r="BB139" s="88"/>
      <c r="BC139" s="88"/>
      <c r="BD139" s="88"/>
      <c r="BE139" s="88"/>
      <c r="BF139" s="88"/>
      <c r="BG139" s="88"/>
      <c r="BH139" s="88"/>
      <c r="BI139" s="88"/>
      <c r="BJ139" s="88"/>
    </row>
    <row r="140" spans="1:62" s="87" customFormat="1">
      <c r="A140"/>
      <c r="B140"/>
      <c r="C140"/>
      <c r="D140"/>
      <c r="E140"/>
      <c r="F140" s="88"/>
      <c r="G140" s="88"/>
      <c r="H140" s="88"/>
      <c r="I140" s="88"/>
      <c r="J140" s="88"/>
      <c r="K140" s="88"/>
      <c r="L140" s="88"/>
      <c r="M140" s="88"/>
      <c r="N140" s="88"/>
      <c r="O140" s="88"/>
      <c r="P140" s="88"/>
      <c r="Q140" s="88"/>
      <c r="R140" s="88"/>
      <c r="S140" s="88"/>
      <c r="T140" s="88"/>
      <c r="U140" s="88"/>
      <c r="V140" s="88"/>
      <c r="W140" s="88"/>
      <c r="X140" s="88"/>
      <c r="Y140" s="88"/>
      <c r="Z140" s="88"/>
      <c r="AA140" s="88"/>
      <c r="AB140" s="88"/>
      <c r="AC140" s="88"/>
      <c r="AD140" s="88"/>
      <c r="AE140" s="88"/>
      <c r="AF140" s="88"/>
      <c r="AG140" s="88"/>
      <c r="AH140" s="88"/>
      <c r="AI140" s="88"/>
      <c r="AJ140" s="88"/>
      <c r="AK140" s="88"/>
      <c r="AL140" s="88"/>
      <c r="AM140" s="88"/>
      <c r="AN140" s="88"/>
      <c r="AO140" s="88"/>
      <c r="AP140" s="88"/>
      <c r="AQ140" s="88"/>
      <c r="AR140" s="88"/>
      <c r="AS140" s="88"/>
      <c r="AT140" s="88"/>
      <c r="AU140" s="88"/>
      <c r="AV140" s="88"/>
      <c r="AW140" s="88"/>
      <c r="AX140" s="88"/>
      <c r="AY140" s="88"/>
      <c r="AZ140" s="88"/>
      <c r="BA140" s="88"/>
      <c r="BB140" s="88"/>
      <c r="BC140" s="88"/>
      <c r="BD140" s="88"/>
      <c r="BE140" s="88"/>
      <c r="BF140" s="88"/>
      <c r="BG140" s="88"/>
      <c r="BH140" s="88"/>
      <c r="BI140" s="88"/>
      <c r="BJ140" s="88"/>
    </row>
    <row r="141" spans="1:62" s="87" customFormat="1">
      <c r="A141"/>
      <c r="B141"/>
      <c r="C141"/>
      <c r="D141"/>
      <c r="E141"/>
      <c r="F141" s="88"/>
      <c r="G141" s="88"/>
      <c r="H141" s="88"/>
      <c r="I141" s="88"/>
      <c r="J141" s="88"/>
      <c r="K141" s="88"/>
      <c r="L141" s="88"/>
      <c r="M141" s="88"/>
      <c r="N141" s="88"/>
      <c r="O141" s="88"/>
      <c r="P141" s="88"/>
      <c r="Q141" s="88"/>
      <c r="R141" s="88"/>
      <c r="S141" s="88"/>
      <c r="T141" s="88"/>
      <c r="U141" s="88"/>
      <c r="V141" s="88"/>
      <c r="W141" s="88"/>
      <c r="X141" s="88"/>
      <c r="Y141" s="88"/>
      <c r="Z141" s="88"/>
      <c r="AA141" s="88"/>
      <c r="AB141" s="88"/>
      <c r="AC141" s="88"/>
      <c r="AD141" s="88"/>
      <c r="AE141" s="88"/>
      <c r="AF141" s="88"/>
      <c r="AG141" s="88"/>
      <c r="AH141" s="88"/>
      <c r="AI141" s="88"/>
      <c r="AJ141" s="88"/>
      <c r="AK141" s="88"/>
      <c r="AL141" s="88"/>
      <c r="AM141" s="88"/>
      <c r="AN141" s="88"/>
      <c r="AO141" s="88"/>
      <c r="AP141" s="88"/>
      <c r="AQ141" s="88"/>
      <c r="AR141" s="88"/>
      <c r="AS141" s="88"/>
      <c r="AT141" s="88"/>
      <c r="AU141" s="88"/>
      <c r="AV141" s="88"/>
      <c r="AW141" s="88"/>
      <c r="AX141" s="88"/>
      <c r="AY141" s="88"/>
      <c r="AZ141" s="88"/>
      <c r="BA141" s="88"/>
      <c r="BB141" s="88"/>
      <c r="BC141" s="88"/>
      <c r="BD141" s="88"/>
      <c r="BE141" s="88"/>
      <c r="BF141" s="88"/>
      <c r="BG141" s="88"/>
      <c r="BH141" s="88"/>
      <c r="BI141" s="88"/>
      <c r="BJ141" s="88"/>
    </row>
    <row r="142" spans="1:62" s="87" customFormat="1">
      <c r="A142"/>
      <c r="B142"/>
      <c r="C142"/>
      <c r="D142"/>
      <c r="E142"/>
      <c r="F142" s="88"/>
      <c r="G142" s="88"/>
      <c r="H142" s="88"/>
      <c r="I142" s="88"/>
      <c r="J142" s="88"/>
      <c r="K142" s="88"/>
      <c r="L142" s="88"/>
      <c r="M142" s="88"/>
      <c r="N142" s="88"/>
      <c r="O142" s="88"/>
      <c r="P142" s="88"/>
      <c r="Q142" s="88"/>
      <c r="R142" s="88"/>
      <c r="S142" s="88"/>
      <c r="T142" s="88"/>
      <c r="U142" s="88"/>
      <c r="V142" s="88"/>
      <c r="W142" s="88"/>
      <c r="X142" s="88"/>
      <c r="Y142" s="88"/>
      <c r="Z142" s="88"/>
      <c r="AA142" s="88"/>
      <c r="AB142" s="88"/>
      <c r="AC142" s="88"/>
      <c r="AD142" s="88"/>
      <c r="AE142" s="88"/>
      <c r="AF142" s="88"/>
      <c r="AG142" s="88"/>
      <c r="AH142" s="88"/>
      <c r="AI142" s="88"/>
      <c r="AJ142" s="88"/>
      <c r="AK142" s="88"/>
      <c r="AL142" s="88"/>
      <c r="AM142" s="88"/>
      <c r="AN142" s="88"/>
      <c r="AO142" s="88"/>
      <c r="AP142" s="88"/>
      <c r="AQ142" s="88"/>
      <c r="AR142" s="88"/>
      <c r="AS142" s="88"/>
      <c r="AT142" s="88"/>
      <c r="AU142" s="88"/>
      <c r="AV142" s="88"/>
      <c r="AW142" s="88"/>
      <c r="AX142" s="88"/>
      <c r="AY142" s="88"/>
      <c r="AZ142" s="88"/>
      <c r="BA142" s="88"/>
      <c r="BB142" s="88"/>
      <c r="BC142" s="88"/>
      <c r="BD142" s="88"/>
      <c r="BE142" s="88"/>
      <c r="BF142" s="88"/>
      <c r="BG142" s="88"/>
      <c r="BH142" s="88"/>
      <c r="BI142" s="88"/>
      <c r="BJ142" s="88"/>
    </row>
    <row r="143" spans="1:62" s="87" customFormat="1">
      <c r="A143"/>
      <c r="B143"/>
      <c r="C143"/>
      <c r="D143"/>
      <c r="E143"/>
      <c r="F143" s="88"/>
      <c r="G143" s="88"/>
      <c r="H143" s="88"/>
      <c r="I143" s="88"/>
      <c r="J143" s="88"/>
      <c r="K143" s="88"/>
      <c r="L143" s="88"/>
      <c r="M143" s="88"/>
      <c r="N143" s="88"/>
      <c r="O143" s="88"/>
      <c r="P143" s="88"/>
      <c r="Q143" s="88"/>
      <c r="R143" s="88"/>
      <c r="S143" s="88"/>
      <c r="T143" s="88"/>
      <c r="U143" s="88"/>
      <c r="V143" s="88"/>
      <c r="W143" s="88"/>
      <c r="X143" s="88"/>
      <c r="Y143" s="88"/>
      <c r="Z143" s="88"/>
      <c r="AA143" s="88"/>
      <c r="AB143" s="88"/>
      <c r="AC143" s="88"/>
      <c r="AD143" s="88"/>
      <c r="AE143" s="88"/>
      <c r="AF143" s="88"/>
      <c r="AG143" s="88"/>
      <c r="AH143" s="88"/>
      <c r="AI143" s="88"/>
      <c r="AJ143" s="88"/>
      <c r="AK143" s="88"/>
      <c r="AL143" s="88"/>
      <c r="AM143" s="88"/>
      <c r="AN143" s="88"/>
      <c r="AO143" s="88"/>
      <c r="AP143" s="88"/>
      <c r="AQ143" s="88"/>
      <c r="AR143" s="88"/>
      <c r="AS143" s="88"/>
      <c r="AT143" s="88"/>
      <c r="AU143" s="88"/>
      <c r="AV143" s="88"/>
      <c r="AW143" s="88"/>
      <c r="AX143" s="88"/>
      <c r="AY143" s="88"/>
      <c r="AZ143" s="88"/>
      <c r="BA143" s="88"/>
      <c r="BB143" s="88"/>
      <c r="BC143" s="88"/>
      <c r="BD143" s="88"/>
      <c r="BE143" s="88"/>
      <c r="BF143" s="88"/>
      <c r="BG143" s="88"/>
      <c r="BH143" s="88"/>
      <c r="BI143" s="88"/>
      <c r="BJ143" s="88"/>
    </row>
    <row r="144" spans="1:62" s="87" customFormat="1">
      <c r="A144"/>
      <c r="B144"/>
      <c r="C144"/>
      <c r="D144"/>
      <c r="E144"/>
      <c r="F144" s="88"/>
      <c r="G144" s="88"/>
      <c r="H144" s="88"/>
      <c r="I144" s="88"/>
      <c r="J144" s="88"/>
      <c r="K144" s="88"/>
      <c r="L144" s="88"/>
      <c r="M144" s="88"/>
      <c r="N144" s="88"/>
      <c r="O144" s="88"/>
      <c r="P144" s="88"/>
      <c r="Q144" s="88"/>
      <c r="R144" s="88"/>
      <c r="S144" s="88"/>
      <c r="T144" s="88"/>
      <c r="U144" s="88"/>
      <c r="V144" s="88"/>
      <c r="W144" s="88"/>
      <c r="X144" s="88"/>
      <c r="Y144" s="88"/>
      <c r="Z144" s="88"/>
      <c r="AA144" s="88"/>
      <c r="AB144" s="88"/>
      <c r="AC144" s="88"/>
      <c r="AD144" s="88"/>
      <c r="AE144" s="88"/>
      <c r="AF144" s="88"/>
      <c r="AG144" s="88"/>
      <c r="AH144" s="88"/>
      <c r="AI144" s="88"/>
      <c r="AJ144" s="88"/>
      <c r="AK144" s="88"/>
      <c r="AL144" s="88"/>
      <c r="AM144" s="88"/>
      <c r="AN144" s="88"/>
      <c r="AO144" s="88"/>
      <c r="AP144" s="88"/>
      <c r="AQ144" s="88"/>
      <c r="AR144" s="88"/>
      <c r="AS144" s="88"/>
      <c r="AT144" s="88"/>
      <c r="AU144" s="88"/>
      <c r="AV144" s="88"/>
      <c r="AW144" s="88"/>
      <c r="AX144" s="88"/>
      <c r="AY144" s="88"/>
      <c r="AZ144" s="88"/>
      <c r="BA144" s="88"/>
      <c r="BB144" s="88"/>
      <c r="BC144" s="88"/>
      <c r="BD144" s="88"/>
      <c r="BE144" s="88"/>
      <c r="BF144" s="88"/>
      <c r="BG144" s="88"/>
      <c r="BH144" s="88"/>
      <c r="BI144" s="88"/>
      <c r="BJ144" s="88"/>
    </row>
    <row r="145" spans="1:62" s="87" customFormat="1">
      <c r="A145"/>
      <c r="B145"/>
      <c r="C145"/>
      <c r="D145"/>
      <c r="E145"/>
      <c r="F145" s="88"/>
      <c r="G145" s="88"/>
      <c r="H145" s="88"/>
      <c r="I145" s="88"/>
      <c r="J145" s="88"/>
      <c r="K145" s="88"/>
      <c r="L145" s="88"/>
      <c r="M145" s="88"/>
      <c r="N145" s="88"/>
      <c r="O145" s="88"/>
      <c r="P145" s="88"/>
      <c r="Q145" s="88"/>
      <c r="R145" s="88"/>
      <c r="S145" s="88"/>
      <c r="T145" s="88"/>
      <c r="U145" s="88"/>
      <c r="V145" s="88"/>
      <c r="W145" s="88"/>
      <c r="X145" s="88"/>
      <c r="Y145" s="88"/>
      <c r="Z145" s="88"/>
      <c r="AA145" s="88"/>
      <c r="AB145" s="88"/>
      <c r="AC145" s="88"/>
      <c r="AD145" s="88"/>
      <c r="AE145" s="88"/>
      <c r="AF145" s="88"/>
      <c r="AG145" s="88"/>
      <c r="AH145" s="88"/>
      <c r="AI145" s="88"/>
      <c r="AJ145" s="88"/>
      <c r="AK145" s="88"/>
      <c r="AL145" s="88"/>
      <c r="AM145" s="88"/>
      <c r="AN145" s="88"/>
      <c r="AO145" s="88"/>
      <c r="AP145" s="88"/>
      <c r="AQ145" s="88"/>
      <c r="AR145" s="88"/>
      <c r="AS145" s="88"/>
      <c r="AT145" s="88"/>
      <c r="AU145" s="88"/>
      <c r="AV145" s="88"/>
      <c r="AW145" s="88"/>
      <c r="AX145" s="88"/>
      <c r="AY145" s="88"/>
      <c r="AZ145" s="88"/>
      <c r="BA145" s="88"/>
      <c r="BB145" s="88"/>
      <c r="BC145" s="88"/>
      <c r="BD145" s="88"/>
      <c r="BE145" s="88"/>
      <c r="BF145" s="88"/>
      <c r="BG145" s="88"/>
      <c r="BH145" s="88"/>
      <c r="BI145" s="88"/>
      <c r="BJ145" s="88"/>
    </row>
    <row r="146" spans="1:62" s="87" customFormat="1">
      <c r="A146"/>
      <c r="B146"/>
      <c r="C146"/>
      <c r="D146"/>
      <c r="E146"/>
      <c r="F146" s="88"/>
      <c r="G146" s="88"/>
      <c r="H146" s="88"/>
      <c r="I146" s="88"/>
      <c r="J146" s="88"/>
      <c r="K146" s="88"/>
      <c r="L146" s="88"/>
      <c r="M146" s="88"/>
      <c r="N146" s="88"/>
      <c r="O146" s="88"/>
      <c r="P146" s="88"/>
      <c r="Q146" s="88"/>
      <c r="R146" s="88"/>
      <c r="S146" s="88"/>
      <c r="T146" s="88"/>
      <c r="U146" s="88"/>
      <c r="V146" s="88"/>
      <c r="W146" s="88"/>
      <c r="X146" s="88"/>
      <c r="Y146" s="88"/>
      <c r="Z146" s="88"/>
      <c r="AA146" s="88"/>
      <c r="AB146" s="88"/>
      <c r="AC146" s="88"/>
      <c r="AD146" s="88"/>
      <c r="AE146" s="88"/>
      <c r="AF146" s="88"/>
      <c r="AG146" s="88"/>
      <c r="AH146" s="88"/>
      <c r="AI146" s="88"/>
      <c r="AJ146" s="88"/>
      <c r="AK146" s="88"/>
      <c r="AL146" s="88"/>
      <c r="AM146" s="88"/>
      <c r="AN146" s="88"/>
      <c r="AO146" s="88"/>
      <c r="AP146" s="88"/>
      <c r="AQ146" s="88"/>
      <c r="AR146" s="88"/>
      <c r="AS146" s="88"/>
      <c r="AT146" s="88"/>
      <c r="AU146" s="88"/>
      <c r="AV146" s="88"/>
      <c r="AW146" s="88"/>
      <c r="AX146" s="88"/>
      <c r="AY146" s="88"/>
      <c r="AZ146" s="88"/>
      <c r="BA146" s="88"/>
      <c r="BB146" s="88"/>
      <c r="BC146" s="88"/>
      <c r="BD146" s="88"/>
      <c r="BE146" s="88"/>
      <c r="BF146" s="88"/>
      <c r="BG146" s="88"/>
      <c r="BH146" s="88"/>
      <c r="BI146" s="88"/>
      <c r="BJ146" s="88"/>
    </row>
    <row r="147" spans="1:62" s="87" customFormat="1">
      <c r="A147"/>
      <c r="B147"/>
      <c r="C147"/>
      <c r="D147"/>
      <c r="E147"/>
      <c r="F147" s="88"/>
      <c r="G147" s="88"/>
      <c r="H147" s="88"/>
      <c r="I147" s="88"/>
      <c r="J147" s="88"/>
      <c r="K147" s="88"/>
      <c r="L147" s="88"/>
      <c r="M147" s="88"/>
      <c r="N147" s="88"/>
      <c r="O147" s="88"/>
      <c r="P147" s="88"/>
      <c r="Q147" s="88"/>
      <c r="R147" s="88"/>
      <c r="S147" s="88"/>
      <c r="T147" s="88"/>
      <c r="U147" s="88"/>
      <c r="V147" s="88"/>
      <c r="W147" s="88"/>
      <c r="X147" s="88"/>
      <c r="Y147" s="88"/>
      <c r="Z147" s="88"/>
      <c r="AA147" s="88"/>
      <c r="AB147" s="88"/>
      <c r="AC147" s="88"/>
      <c r="AD147" s="88"/>
      <c r="AE147" s="88"/>
      <c r="AF147" s="88"/>
      <c r="AG147" s="88"/>
      <c r="AH147" s="88"/>
      <c r="AI147" s="88"/>
      <c r="AJ147" s="88"/>
      <c r="AK147" s="88"/>
      <c r="AL147" s="88"/>
      <c r="AM147" s="88"/>
      <c r="AN147" s="88"/>
      <c r="AO147" s="88"/>
      <c r="AP147" s="88"/>
      <c r="AQ147" s="88"/>
      <c r="AR147" s="88"/>
      <c r="AS147" s="88"/>
      <c r="AT147" s="88"/>
      <c r="AU147" s="88"/>
      <c r="AV147" s="88"/>
      <c r="AW147" s="88"/>
      <c r="AX147" s="88"/>
      <c r="AY147" s="88"/>
      <c r="AZ147" s="88"/>
      <c r="BA147" s="88"/>
      <c r="BB147" s="88"/>
      <c r="BC147" s="88"/>
      <c r="BD147" s="88"/>
      <c r="BE147" s="88"/>
      <c r="BF147" s="88"/>
      <c r="BG147" s="88"/>
      <c r="BH147" s="88"/>
      <c r="BI147" s="88"/>
      <c r="BJ147" s="88"/>
    </row>
    <row r="148" spans="1:62" s="87" customFormat="1">
      <c r="A148"/>
      <c r="B148"/>
      <c r="C148"/>
      <c r="D148"/>
      <c r="E148"/>
      <c r="F148" s="88"/>
      <c r="G148" s="88"/>
      <c r="H148" s="88"/>
      <c r="I148" s="88"/>
      <c r="J148" s="88"/>
      <c r="K148" s="88"/>
      <c r="L148" s="88"/>
      <c r="M148" s="88"/>
      <c r="N148" s="88"/>
      <c r="O148" s="88"/>
      <c r="P148" s="88"/>
      <c r="Q148" s="88"/>
      <c r="R148" s="88"/>
      <c r="S148" s="88"/>
      <c r="T148" s="88"/>
      <c r="U148" s="88"/>
      <c r="V148" s="88"/>
      <c r="W148" s="88"/>
      <c r="X148" s="88"/>
      <c r="Y148" s="88"/>
      <c r="Z148" s="88"/>
      <c r="AA148" s="88"/>
      <c r="AB148" s="88"/>
      <c r="AC148" s="88"/>
      <c r="AD148" s="88"/>
      <c r="AE148" s="88"/>
      <c r="AF148" s="88"/>
      <c r="AG148" s="88"/>
      <c r="AH148" s="88"/>
      <c r="AI148" s="88"/>
      <c r="AJ148" s="88"/>
      <c r="AK148" s="88"/>
      <c r="AL148" s="88"/>
      <c r="AM148" s="88"/>
      <c r="AN148" s="88"/>
      <c r="AO148" s="88"/>
      <c r="AP148" s="88"/>
      <c r="AQ148" s="88"/>
      <c r="AR148" s="88"/>
      <c r="AS148" s="88"/>
      <c r="AT148" s="88"/>
      <c r="AU148" s="88"/>
      <c r="AV148" s="88"/>
      <c r="AW148" s="88"/>
      <c r="AX148" s="88"/>
      <c r="AY148" s="88"/>
      <c r="AZ148" s="88"/>
      <c r="BA148" s="88"/>
      <c r="BB148" s="88"/>
      <c r="BC148" s="88"/>
      <c r="BD148" s="88"/>
      <c r="BE148" s="88"/>
      <c r="BF148" s="88"/>
      <c r="BG148" s="88"/>
      <c r="BH148" s="88"/>
      <c r="BI148" s="88"/>
      <c r="BJ148" s="88"/>
    </row>
    <row r="149" spans="1:62" s="87" customFormat="1">
      <c r="A149"/>
      <c r="B149"/>
      <c r="C149"/>
      <c r="D149"/>
      <c r="E149"/>
      <c r="F149" s="88"/>
      <c r="G149" s="88"/>
      <c r="H149" s="88"/>
      <c r="I149" s="88"/>
      <c r="J149" s="88"/>
      <c r="K149" s="88"/>
      <c r="L149" s="88"/>
      <c r="M149" s="88"/>
      <c r="N149" s="88"/>
      <c r="O149" s="88"/>
      <c r="P149" s="88"/>
      <c r="Q149" s="88"/>
      <c r="R149" s="88"/>
      <c r="S149" s="88"/>
      <c r="T149" s="88"/>
      <c r="U149" s="88"/>
      <c r="V149" s="88"/>
      <c r="W149" s="88"/>
      <c r="X149" s="88"/>
      <c r="Y149" s="88"/>
      <c r="Z149" s="88"/>
      <c r="AA149" s="88"/>
      <c r="AB149" s="88"/>
      <c r="AC149" s="88"/>
      <c r="AD149" s="88"/>
      <c r="AE149" s="88"/>
      <c r="AF149" s="88"/>
      <c r="AG149" s="88"/>
      <c r="AH149" s="88"/>
      <c r="AI149" s="88"/>
      <c r="AJ149" s="88"/>
      <c r="AK149" s="88"/>
      <c r="AL149" s="88"/>
      <c r="AM149" s="88"/>
      <c r="AN149" s="88"/>
      <c r="AO149" s="88"/>
      <c r="AP149" s="88"/>
      <c r="AQ149" s="88"/>
      <c r="AR149" s="88"/>
      <c r="AS149" s="88"/>
      <c r="AT149" s="88"/>
      <c r="AU149" s="88"/>
      <c r="AV149" s="88"/>
      <c r="AW149" s="88"/>
      <c r="AX149" s="88"/>
      <c r="AY149" s="88"/>
      <c r="AZ149" s="88"/>
      <c r="BA149" s="88"/>
      <c r="BB149" s="88"/>
      <c r="BC149" s="88"/>
      <c r="BD149" s="88"/>
      <c r="BE149" s="88"/>
      <c r="BF149" s="88"/>
      <c r="BG149" s="88"/>
      <c r="BH149" s="88"/>
      <c r="BI149" s="88"/>
      <c r="BJ149" s="88"/>
    </row>
    <row r="150" spans="1:62" s="87" customFormat="1">
      <c r="A150"/>
      <c r="B150"/>
      <c r="C150"/>
      <c r="D150"/>
      <c r="E150"/>
      <c r="F150" s="88"/>
      <c r="G150" s="88"/>
      <c r="H150" s="88"/>
      <c r="I150" s="88"/>
      <c r="J150" s="88"/>
      <c r="K150" s="88"/>
      <c r="L150" s="88"/>
      <c r="M150" s="88"/>
      <c r="N150" s="88"/>
      <c r="O150" s="88"/>
      <c r="P150" s="88"/>
      <c r="Q150" s="88"/>
      <c r="R150" s="88"/>
      <c r="S150" s="88"/>
      <c r="T150" s="88"/>
      <c r="U150" s="88"/>
      <c r="V150" s="88"/>
      <c r="W150" s="88"/>
      <c r="X150" s="88"/>
      <c r="Y150" s="88"/>
      <c r="Z150" s="88"/>
      <c r="AA150" s="88"/>
      <c r="AB150" s="88"/>
      <c r="AC150" s="88"/>
      <c r="AD150" s="88"/>
      <c r="AE150" s="88"/>
      <c r="AF150" s="88"/>
      <c r="AG150" s="88"/>
      <c r="AH150" s="88"/>
      <c r="AI150" s="88"/>
      <c r="AJ150" s="88"/>
      <c r="AK150" s="88"/>
      <c r="AL150" s="88"/>
      <c r="AM150" s="88"/>
      <c r="AN150" s="88"/>
      <c r="AO150" s="88"/>
      <c r="AP150" s="88"/>
      <c r="AQ150" s="88"/>
      <c r="AR150" s="88"/>
      <c r="AS150" s="88"/>
      <c r="AT150" s="88"/>
      <c r="AU150" s="88"/>
      <c r="AV150" s="88"/>
      <c r="AW150" s="88"/>
      <c r="AX150" s="88"/>
      <c r="AY150" s="88"/>
      <c r="AZ150" s="88"/>
      <c r="BA150" s="88"/>
      <c r="BB150" s="88"/>
      <c r="BC150" s="88"/>
      <c r="BD150" s="88"/>
      <c r="BE150" s="88"/>
      <c r="BF150" s="88"/>
      <c r="BG150" s="88"/>
      <c r="BH150" s="88"/>
      <c r="BI150" s="88"/>
      <c r="BJ150" s="88"/>
    </row>
    <row r="151" spans="1:62" s="87" customFormat="1">
      <c r="A151"/>
      <c r="B151"/>
      <c r="C151"/>
      <c r="D151"/>
      <c r="E151"/>
      <c r="F151" s="88"/>
      <c r="G151" s="88"/>
      <c r="H151" s="88"/>
      <c r="I151" s="88"/>
      <c r="J151" s="88"/>
      <c r="K151" s="88"/>
      <c r="L151" s="88"/>
      <c r="M151" s="88"/>
      <c r="N151" s="88"/>
      <c r="O151" s="88"/>
      <c r="P151" s="88"/>
      <c r="Q151" s="88"/>
      <c r="R151" s="88"/>
      <c r="S151" s="88"/>
      <c r="T151" s="88"/>
      <c r="U151" s="88"/>
      <c r="V151" s="88"/>
      <c r="W151" s="88"/>
      <c r="X151" s="88"/>
      <c r="Y151" s="88"/>
      <c r="Z151" s="88"/>
      <c r="AA151" s="88"/>
      <c r="AB151" s="88"/>
      <c r="AC151" s="88"/>
      <c r="AD151" s="88"/>
      <c r="AE151" s="88"/>
      <c r="AF151" s="88"/>
      <c r="AG151" s="88"/>
      <c r="AH151" s="88"/>
      <c r="AI151" s="88"/>
      <c r="AJ151" s="88"/>
      <c r="AK151" s="88"/>
      <c r="AL151" s="88"/>
      <c r="AM151" s="88"/>
      <c r="AN151" s="88"/>
      <c r="AO151" s="88"/>
      <c r="AP151" s="88"/>
      <c r="AQ151" s="88"/>
      <c r="AR151" s="88"/>
      <c r="AS151" s="88"/>
      <c r="AT151" s="88"/>
      <c r="AU151" s="88"/>
      <c r="AV151" s="88"/>
      <c r="AW151" s="88"/>
      <c r="AX151" s="88"/>
      <c r="AY151" s="88"/>
      <c r="AZ151" s="88"/>
      <c r="BA151" s="88"/>
      <c r="BB151" s="88"/>
      <c r="BC151" s="88"/>
      <c r="BD151" s="88"/>
      <c r="BE151" s="88"/>
      <c r="BF151" s="88"/>
      <c r="BG151" s="88"/>
      <c r="BH151" s="88"/>
      <c r="BI151" s="88"/>
      <c r="BJ151" s="88"/>
    </row>
    <row r="152" spans="1:62" s="87" customFormat="1">
      <c r="A152"/>
      <c r="B152"/>
      <c r="C152"/>
      <c r="D152"/>
      <c r="E152"/>
      <c r="F152" s="88"/>
      <c r="G152" s="88"/>
      <c r="H152" s="88"/>
      <c r="I152" s="88"/>
      <c r="J152" s="88"/>
      <c r="K152" s="88"/>
      <c r="L152" s="88"/>
      <c r="M152" s="88"/>
      <c r="N152" s="88"/>
      <c r="O152" s="88"/>
      <c r="P152" s="88"/>
      <c r="Q152" s="88"/>
      <c r="R152" s="88"/>
      <c r="S152" s="88"/>
      <c r="T152" s="88"/>
      <c r="U152" s="88"/>
      <c r="V152" s="88"/>
      <c r="W152" s="88"/>
      <c r="X152" s="88"/>
      <c r="Y152" s="88"/>
      <c r="Z152" s="88"/>
      <c r="AA152" s="88"/>
      <c r="AB152" s="88"/>
      <c r="AC152" s="88"/>
      <c r="AD152" s="88"/>
      <c r="AE152" s="88"/>
      <c r="AF152" s="88"/>
      <c r="AG152" s="88"/>
      <c r="AH152" s="88"/>
      <c r="AI152" s="88"/>
      <c r="AJ152" s="88"/>
      <c r="AK152" s="88"/>
      <c r="AL152" s="88"/>
      <c r="AM152" s="88"/>
      <c r="AN152" s="88"/>
      <c r="AO152" s="88"/>
      <c r="AP152" s="88"/>
      <c r="AQ152" s="88"/>
      <c r="AR152" s="88"/>
      <c r="AS152" s="88"/>
      <c r="AT152" s="88"/>
      <c r="AU152" s="88"/>
      <c r="AV152" s="88"/>
      <c r="AW152" s="88"/>
      <c r="AX152" s="88"/>
      <c r="AY152" s="88"/>
      <c r="AZ152" s="88"/>
      <c r="BA152" s="88"/>
      <c r="BB152" s="88"/>
      <c r="BC152" s="88"/>
      <c r="BD152" s="88"/>
      <c r="BE152" s="88"/>
      <c r="BF152" s="88"/>
      <c r="BG152" s="88"/>
      <c r="BH152" s="88"/>
      <c r="BI152" s="88"/>
      <c r="BJ152" s="88"/>
    </row>
    <row r="153" spans="1:62" s="87" customFormat="1">
      <c r="A153"/>
      <c r="B153"/>
      <c r="C153"/>
      <c r="D153"/>
      <c r="E153"/>
      <c r="F153" s="88"/>
      <c r="G153" s="88"/>
      <c r="H153" s="88"/>
      <c r="I153" s="88"/>
      <c r="J153" s="88"/>
      <c r="K153" s="88"/>
      <c r="L153" s="88"/>
      <c r="M153" s="88"/>
      <c r="N153" s="88"/>
      <c r="O153" s="88"/>
      <c r="P153" s="88"/>
      <c r="Q153" s="88"/>
      <c r="R153" s="88"/>
      <c r="S153" s="88"/>
      <c r="T153" s="88"/>
      <c r="U153" s="88"/>
      <c r="V153" s="88"/>
      <c r="W153" s="88"/>
      <c r="X153" s="88"/>
      <c r="Y153" s="88"/>
      <c r="Z153" s="88"/>
      <c r="AA153" s="88"/>
      <c r="AB153" s="88"/>
      <c r="AC153" s="88"/>
      <c r="AD153" s="88"/>
      <c r="AE153" s="88"/>
      <c r="AF153" s="88"/>
      <c r="AG153" s="88"/>
      <c r="AH153" s="88"/>
      <c r="AI153" s="88"/>
      <c r="AJ153" s="88"/>
      <c r="AK153" s="88"/>
      <c r="AL153" s="88"/>
      <c r="AM153" s="88"/>
      <c r="AN153" s="88"/>
      <c r="AO153" s="88"/>
      <c r="AP153" s="88"/>
      <c r="AQ153" s="88"/>
      <c r="AR153" s="88"/>
      <c r="AS153" s="88"/>
      <c r="AT153" s="88"/>
      <c r="AU153" s="88"/>
      <c r="AV153" s="88"/>
      <c r="AW153" s="88"/>
      <c r="AX153" s="88"/>
      <c r="AY153" s="88"/>
      <c r="AZ153" s="88"/>
      <c r="BA153" s="88"/>
      <c r="BB153" s="88"/>
      <c r="BC153" s="88"/>
      <c r="BD153" s="88"/>
      <c r="BE153" s="88"/>
      <c r="BF153" s="88"/>
      <c r="BG153" s="88"/>
      <c r="BH153" s="88"/>
      <c r="BI153" s="88"/>
      <c r="BJ153" s="88"/>
    </row>
    <row r="154" spans="1:62" s="87" customFormat="1">
      <c r="A154"/>
      <c r="B154"/>
      <c r="C154"/>
      <c r="D154"/>
      <c r="E154"/>
      <c r="F154" s="88"/>
      <c r="G154" s="88"/>
      <c r="H154" s="88"/>
      <c r="I154" s="88"/>
      <c r="J154" s="88"/>
      <c r="K154" s="88"/>
      <c r="L154" s="88"/>
      <c r="M154" s="88"/>
      <c r="N154" s="88"/>
      <c r="O154" s="88"/>
      <c r="P154" s="88"/>
      <c r="Q154" s="88"/>
      <c r="R154" s="88"/>
      <c r="S154" s="88"/>
      <c r="T154" s="88"/>
      <c r="U154" s="88"/>
      <c r="V154" s="88"/>
      <c r="W154" s="88"/>
      <c r="X154" s="88"/>
      <c r="Y154" s="88"/>
      <c r="Z154" s="88"/>
      <c r="AA154" s="88"/>
      <c r="AB154" s="88"/>
      <c r="AC154" s="88"/>
      <c r="AD154" s="88"/>
      <c r="AE154" s="88"/>
      <c r="AF154" s="88"/>
      <c r="AG154" s="88"/>
      <c r="AH154" s="88"/>
      <c r="AI154" s="88"/>
      <c r="AJ154" s="88"/>
      <c r="AK154" s="88"/>
      <c r="AL154" s="88"/>
      <c r="AM154" s="88"/>
      <c r="AN154" s="88"/>
      <c r="AO154" s="88"/>
      <c r="AP154" s="88"/>
      <c r="AQ154" s="88"/>
      <c r="AR154" s="88"/>
      <c r="AS154" s="88"/>
      <c r="AT154" s="88"/>
      <c r="AU154" s="88"/>
      <c r="AV154" s="88"/>
      <c r="AW154" s="88"/>
      <c r="AX154" s="88"/>
      <c r="AY154" s="88"/>
      <c r="AZ154" s="88"/>
      <c r="BA154" s="88"/>
      <c r="BB154" s="88"/>
      <c r="BC154" s="88"/>
      <c r="BD154" s="88"/>
      <c r="BE154" s="88"/>
      <c r="BF154" s="88"/>
      <c r="BG154" s="88"/>
      <c r="BH154" s="88"/>
      <c r="BI154" s="88"/>
      <c r="BJ154" s="88"/>
    </row>
    <row r="155" spans="1:62" s="87" customFormat="1">
      <c r="A155"/>
      <c r="B155"/>
      <c r="C155"/>
      <c r="D155"/>
      <c r="E155"/>
      <c r="F155" s="88"/>
      <c r="G155" s="88"/>
      <c r="H155" s="88"/>
      <c r="I155" s="88"/>
      <c r="J155" s="88"/>
      <c r="K155" s="88"/>
      <c r="L155" s="88"/>
      <c r="M155" s="88"/>
      <c r="N155" s="88"/>
      <c r="O155" s="88"/>
      <c r="P155" s="88"/>
      <c r="Q155" s="88"/>
      <c r="R155" s="88"/>
      <c r="S155" s="88"/>
      <c r="T155" s="88"/>
      <c r="U155" s="88"/>
      <c r="V155" s="88"/>
      <c r="W155" s="88"/>
      <c r="X155" s="88"/>
      <c r="Y155" s="88"/>
      <c r="Z155" s="88"/>
      <c r="AA155" s="88"/>
      <c r="AB155" s="88"/>
      <c r="AC155" s="88"/>
      <c r="AD155" s="88"/>
      <c r="AE155" s="88"/>
      <c r="AF155" s="88"/>
      <c r="AG155" s="88"/>
      <c r="AH155" s="88"/>
      <c r="AI155" s="88"/>
      <c r="AJ155" s="88"/>
      <c r="AK155" s="88"/>
      <c r="AL155" s="88"/>
      <c r="AM155" s="88"/>
      <c r="AN155" s="88"/>
      <c r="AO155" s="88"/>
      <c r="AP155" s="88"/>
      <c r="AQ155" s="88"/>
      <c r="AR155" s="88"/>
      <c r="AS155" s="88"/>
      <c r="AT155" s="88"/>
      <c r="AU155" s="88"/>
      <c r="AV155" s="88"/>
      <c r="AW155" s="88"/>
      <c r="AX155" s="88"/>
      <c r="AY155" s="88"/>
      <c r="AZ155" s="88"/>
      <c r="BA155" s="88"/>
      <c r="BB155" s="88"/>
      <c r="BC155" s="88"/>
      <c r="BD155" s="88"/>
      <c r="BE155" s="88"/>
      <c r="BF155" s="88"/>
      <c r="BG155" s="88"/>
      <c r="BH155" s="88"/>
      <c r="BI155" s="88"/>
      <c r="BJ155" s="88"/>
    </row>
    <row r="156" spans="1:62" s="87" customFormat="1">
      <c r="A156"/>
      <c r="B156"/>
      <c r="C156"/>
      <c r="D156"/>
      <c r="E156"/>
      <c r="F156" s="88"/>
      <c r="G156" s="88"/>
      <c r="H156" s="88"/>
      <c r="I156" s="88"/>
      <c r="J156" s="88"/>
      <c r="K156" s="88"/>
      <c r="L156" s="88"/>
      <c r="M156" s="88"/>
      <c r="N156" s="88"/>
      <c r="O156" s="88"/>
      <c r="P156" s="88"/>
      <c r="Q156" s="88"/>
      <c r="R156" s="88"/>
      <c r="S156" s="88"/>
      <c r="T156" s="88"/>
      <c r="U156" s="88"/>
      <c r="V156" s="88"/>
      <c r="W156" s="88"/>
      <c r="X156" s="88"/>
      <c r="Y156" s="88"/>
      <c r="Z156" s="88"/>
      <c r="AA156" s="88"/>
      <c r="AB156" s="88"/>
      <c r="AC156" s="88"/>
      <c r="AD156" s="88"/>
      <c r="AE156" s="88"/>
      <c r="AF156" s="88"/>
      <c r="AG156" s="88"/>
      <c r="AH156" s="88"/>
      <c r="AI156" s="88"/>
      <c r="AJ156" s="88"/>
      <c r="AK156" s="88"/>
      <c r="AL156" s="88"/>
      <c r="AM156" s="88"/>
      <c r="AN156" s="88"/>
      <c r="AO156" s="88"/>
      <c r="AP156" s="88"/>
      <c r="AQ156" s="88"/>
      <c r="AR156" s="88"/>
      <c r="AS156" s="88"/>
      <c r="AT156" s="88"/>
      <c r="AU156" s="88"/>
      <c r="AV156" s="88"/>
      <c r="AW156" s="88"/>
      <c r="AX156" s="88"/>
      <c r="AY156" s="88"/>
      <c r="AZ156" s="88"/>
      <c r="BA156" s="88"/>
      <c r="BB156" s="88"/>
      <c r="BC156" s="88"/>
      <c r="BD156" s="88"/>
      <c r="BE156" s="88"/>
      <c r="BF156" s="88"/>
      <c r="BG156" s="88"/>
      <c r="BH156" s="88"/>
      <c r="BI156" s="88"/>
      <c r="BJ156" s="88"/>
    </row>
    <row r="157" spans="1:62" s="87" customFormat="1">
      <c r="A157"/>
      <c r="B157"/>
      <c r="C157"/>
      <c r="D157"/>
      <c r="E157"/>
      <c r="F157" s="88"/>
      <c r="G157" s="88"/>
      <c r="H157" s="88"/>
      <c r="I157" s="88"/>
      <c r="J157" s="88"/>
      <c r="K157" s="88"/>
      <c r="L157" s="88"/>
      <c r="M157" s="88"/>
      <c r="N157" s="88"/>
      <c r="O157" s="88"/>
      <c r="P157" s="88"/>
      <c r="Q157" s="88"/>
      <c r="R157" s="88"/>
      <c r="S157" s="88"/>
      <c r="T157" s="88"/>
      <c r="U157" s="88"/>
      <c r="V157" s="88"/>
      <c r="W157" s="88"/>
      <c r="X157" s="88"/>
      <c r="Y157" s="88"/>
      <c r="Z157" s="88"/>
      <c r="AA157" s="88"/>
      <c r="AB157" s="88"/>
      <c r="AC157" s="88"/>
      <c r="AD157" s="88"/>
      <c r="AE157" s="88"/>
      <c r="AF157" s="88"/>
      <c r="AG157" s="88"/>
      <c r="AH157" s="88"/>
      <c r="AI157" s="88"/>
      <c r="AJ157" s="88"/>
      <c r="AK157" s="88"/>
      <c r="AL157" s="88"/>
      <c r="AM157" s="88"/>
      <c r="AN157" s="88"/>
      <c r="AO157" s="88"/>
      <c r="AP157" s="88"/>
      <c r="AQ157" s="88"/>
      <c r="AR157" s="88"/>
      <c r="AS157" s="88"/>
      <c r="AT157" s="88"/>
      <c r="AU157" s="88"/>
      <c r="AV157" s="88"/>
      <c r="AW157" s="88"/>
      <c r="AX157" s="88"/>
      <c r="AY157" s="88"/>
      <c r="AZ157" s="88"/>
      <c r="BA157" s="88"/>
      <c r="BB157" s="88"/>
      <c r="BC157" s="88"/>
      <c r="BD157" s="88"/>
      <c r="BE157" s="88"/>
      <c r="BF157" s="88"/>
      <c r="BG157" s="88"/>
      <c r="BH157" s="88"/>
      <c r="BI157" s="88"/>
      <c r="BJ157" s="88"/>
    </row>
    <row r="158" spans="1:62" s="87" customFormat="1">
      <c r="A158"/>
      <c r="B158"/>
      <c r="C158"/>
      <c r="D158"/>
      <c r="E158"/>
      <c r="F158" s="88"/>
      <c r="G158" s="88"/>
      <c r="H158" s="88"/>
      <c r="I158" s="88"/>
      <c r="J158" s="88"/>
      <c r="K158" s="88"/>
      <c r="L158" s="88"/>
      <c r="M158" s="88"/>
      <c r="N158" s="88"/>
      <c r="O158" s="88"/>
      <c r="P158" s="88"/>
      <c r="Q158" s="88"/>
      <c r="R158" s="88"/>
      <c r="S158" s="88"/>
      <c r="T158" s="88"/>
      <c r="U158" s="88"/>
      <c r="V158" s="88"/>
      <c r="W158" s="88"/>
      <c r="X158" s="88"/>
      <c r="Y158" s="88"/>
      <c r="Z158" s="88"/>
      <c r="AA158" s="88"/>
      <c r="AB158" s="88"/>
      <c r="AC158" s="88"/>
      <c r="AD158" s="88"/>
      <c r="AE158" s="88"/>
      <c r="AF158" s="88"/>
      <c r="AG158" s="88"/>
      <c r="AH158" s="88"/>
      <c r="AI158" s="88"/>
      <c r="AJ158" s="88"/>
      <c r="AK158" s="88"/>
      <c r="AL158" s="88"/>
      <c r="AM158" s="88"/>
      <c r="AN158" s="88"/>
      <c r="AO158" s="88"/>
      <c r="AP158" s="88"/>
      <c r="AQ158" s="88"/>
      <c r="AR158" s="88"/>
      <c r="AS158" s="88"/>
      <c r="AT158" s="88"/>
      <c r="AU158" s="88"/>
      <c r="AV158" s="88"/>
      <c r="AW158" s="88"/>
      <c r="AX158" s="88"/>
      <c r="AY158" s="88"/>
      <c r="AZ158" s="88"/>
      <c r="BA158" s="88"/>
      <c r="BB158" s="88"/>
      <c r="BC158" s="88"/>
      <c r="BD158" s="88"/>
      <c r="BE158" s="88"/>
      <c r="BF158" s="88"/>
      <c r="BG158" s="88"/>
      <c r="BH158" s="88"/>
      <c r="BI158" s="88"/>
      <c r="BJ158" s="88"/>
    </row>
    <row r="159" spans="1:62" s="87" customFormat="1">
      <c r="A159"/>
      <c r="B159"/>
      <c r="C159"/>
      <c r="D159"/>
      <c r="E159"/>
      <c r="F159" s="88"/>
      <c r="G159" s="88"/>
      <c r="H159" s="88"/>
      <c r="I159" s="88"/>
      <c r="J159" s="88"/>
      <c r="K159" s="88"/>
      <c r="L159" s="88"/>
      <c r="M159" s="88"/>
      <c r="N159" s="88"/>
      <c r="O159" s="88"/>
      <c r="P159" s="88"/>
      <c r="Q159" s="88"/>
      <c r="R159" s="88"/>
      <c r="S159" s="88"/>
      <c r="T159" s="88"/>
      <c r="U159" s="88"/>
      <c r="V159" s="88"/>
      <c r="W159" s="88"/>
      <c r="X159" s="88"/>
      <c r="Y159" s="88"/>
      <c r="Z159" s="88"/>
      <c r="AA159" s="88"/>
      <c r="AB159" s="88"/>
      <c r="AC159" s="88"/>
      <c r="AD159" s="88"/>
      <c r="AE159" s="88"/>
      <c r="AF159" s="88"/>
      <c r="AG159" s="88"/>
      <c r="AH159" s="88"/>
      <c r="AI159" s="88"/>
      <c r="AJ159" s="88"/>
      <c r="AK159" s="88"/>
      <c r="AL159" s="88"/>
      <c r="AM159" s="88"/>
      <c r="AN159" s="88"/>
      <c r="AO159" s="88"/>
      <c r="AP159" s="88"/>
      <c r="AQ159" s="88"/>
      <c r="AR159" s="88"/>
      <c r="AS159" s="88"/>
      <c r="AT159" s="88"/>
      <c r="AU159" s="88"/>
      <c r="AV159" s="88"/>
      <c r="AW159" s="88"/>
      <c r="AX159" s="88"/>
      <c r="AY159" s="88"/>
      <c r="AZ159" s="88"/>
      <c r="BA159" s="88"/>
      <c r="BB159" s="88"/>
      <c r="BC159" s="88"/>
      <c r="BD159" s="88"/>
      <c r="BE159" s="88"/>
      <c r="BF159" s="88"/>
      <c r="BG159" s="88"/>
      <c r="BH159" s="88"/>
      <c r="BI159" s="88"/>
      <c r="BJ159" s="88"/>
    </row>
    <row r="160" spans="1:62" s="87" customFormat="1">
      <c r="A160"/>
      <c r="B160"/>
      <c r="C160"/>
      <c r="D160"/>
      <c r="E160"/>
      <c r="F160" s="88"/>
      <c r="G160" s="88"/>
      <c r="H160" s="88"/>
      <c r="I160" s="88"/>
      <c r="J160" s="88"/>
      <c r="K160" s="88"/>
      <c r="L160" s="88"/>
      <c r="M160" s="88"/>
      <c r="N160" s="88"/>
      <c r="O160" s="88"/>
      <c r="P160" s="88"/>
      <c r="Q160" s="88"/>
      <c r="R160" s="88"/>
      <c r="S160" s="88"/>
      <c r="T160" s="88"/>
      <c r="U160" s="88"/>
      <c r="V160" s="88"/>
      <c r="W160" s="88"/>
      <c r="X160" s="88"/>
      <c r="Y160" s="88"/>
      <c r="Z160" s="88"/>
      <c r="AA160" s="88"/>
      <c r="AB160" s="88"/>
      <c r="AC160" s="88"/>
      <c r="AD160" s="88"/>
      <c r="AE160" s="88"/>
      <c r="AF160" s="88"/>
      <c r="AG160" s="88"/>
      <c r="AH160" s="88"/>
      <c r="AI160" s="88"/>
      <c r="AJ160" s="88"/>
      <c r="AK160" s="88"/>
      <c r="AL160" s="88"/>
      <c r="AM160" s="88"/>
      <c r="AN160" s="88"/>
      <c r="AO160" s="88"/>
      <c r="AP160" s="88"/>
      <c r="AQ160" s="88"/>
      <c r="AR160" s="88"/>
      <c r="AS160" s="88"/>
      <c r="AT160" s="88"/>
      <c r="AU160" s="88"/>
      <c r="AV160" s="88"/>
      <c r="AW160" s="88"/>
      <c r="AX160" s="88"/>
      <c r="AY160" s="88"/>
      <c r="AZ160" s="88"/>
      <c r="BA160" s="88"/>
      <c r="BB160" s="88"/>
      <c r="BC160" s="88"/>
      <c r="BD160" s="88"/>
      <c r="BE160" s="88"/>
      <c r="BF160" s="88"/>
      <c r="BG160" s="88"/>
      <c r="BH160" s="88"/>
      <c r="BI160" s="88"/>
      <c r="BJ160" s="88"/>
    </row>
    <row r="161" spans="1:62" s="87" customFormat="1">
      <c r="A161"/>
      <c r="B161"/>
      <c r="C161"/>
      <c r="D161"/>
      <c r="E161"/>
      <c r="F161" s="88"/>
      <c r="G161" s="88"/>
      <c r="H161" s="88"/>
      <c r="I161" s="88"/>
      <c r="J161" s="88"/>
      <c r="K161" s="88"/>
      <c r="L161" s="88"/>
      <c r="M161" s="88"/>
      <c r="N161" s="88"/>
      <c r="O161" s="88"/>
      <c r="P161" s="88"/>
      <c r="Q161" s="88"/>
      <c r="R161" s="88"/>
      <c r="S161" s="88"/>
      <c r="T161" s="88"/>
      <c r="U161" s="88"/>
      <c r="V161" s="88"/>
      <c r="W161" s="88"/>
      <c r="X161" s="88"/>
      <c r="Y161" s="88"/>
      <c r="Z161" s="88"/>
      <c r="AA161" s="88"/>
      <c r="AB161" s="88"/>
      <c r="AC161" s="88"/>
      <c r="AD161" s="88"/>
      <c r="AE161" s="88"/>
      <c r="AF161" s="88"/>
      <c r="AG161" s="88"/>
      <c r="AH161" s="88"/>
      <c r="AI161" s="88"/>
      <c r="AJ161" s="88"/>
      <c r="AK161" s="88"/>
      <c r="AL161" s="88"/>
      <c r="AM161" s="88"/>
      <c r="AN161" s="88"/>
      <c r="AO161" s="88"/>
      <c r="AP161" s="88"/>
      <c r="AQ161" s="88"/>
      <c r="AR161" s="88"/>
      <c r="AS161" s="88"/>
      <c r="AT161" s="88"/>
      <c r="AU161" s="88"/>
      <c r="AV161" s="88"/>
      <c r="AW161" s="88"/>
      <c r="AX161" s="88"/>
      <c r="AY161" s="88"/>
      <c r="AZ161" s="88"/>
      <c r="BA161" s="88"/>
      <c r="BB161" s="88"/>
      <c r="BC161" s="88"/>
      <c r="BD161" s="88"/>
      <c r="BE161" s="88"/>
      <c r="BF161" s="88"/>
      <c r="BG161" s="88"/>
      <c r="BH161" s="88"/>
      <c r="BI161" s="88"/>
      <c r="BJ161" s="88"/>
    </row>
    <row r="162" spans="1:62" s="87" customFormat="1">
      <c r="A162"/>
      <c r="B162"/>
      <c r="C162"/>
      <c r="D162"/>
      <c r="E162"/>
      <c r="F162" s="88"/>
      <c r="G162" s="88"/>
      <c r="H162" s="88"/>
      <c r="I162" s="88"/>
      <c r="J162" s="88"/>
      <c r="K162" s="88"/>
      <c r="L162" s="88"/>
      <c r="M162" s="88"/>
      <c r="N162" s="88"/>
      <c r="O162" s="88"/>
      <c r="P162" s="88"/>
      <c r="Q162" s="88"/>
      <c r="R162" s="88"/>
      <c r="S162" s="88"/>
      <c r="T162" s="88"/>
      <c r="U162" s="88"/>
      <c r="V162" s="88"/>
      <c r="W162" s="88"/>
      <c r="X162" s="88"/>
      <c r="Y162" s="88"/>
      <c r="Z162" s="88"/>
      <c r="AA162" s="88"/>
      <c r="AB162" s="88"/>
      <c r="AC162" s="88"/>
      <c r="AD162" s="88"/>
      <c r="AE162" s="88"/>
      <c r="AF162" s="88"/>
      <c r="AG162" s="88"/>
      <c r="AH162" s="88"/>
      <c r="AI162" s="88"/>
      <c r="AJ162" s="88"/>
      <c r="AK162" s="88"/>
      <c r="AL162" s="88"/>
      <c r="AM162" s="88"/>
      <c r="AN162" s="88"/>
      <c r="AO162" s="88"/>
      <c r="AP162" s="88"/>
      <c r="AQ162" s="88"/>
      <c r="AR162" s="88"/>
      <c r="AS162" s="88"/>
      <c r="AT162" s="88"/>
      <c r="AU162" s="88"/>
      <c r="AV162" s="88"/>
      <c r="AW162" s="88"/>
      <c r="AX162" s="88"/>
      <c r="AY162" s="88"/>
      <c r="AZ162" s="88"/>
      <c r="BA162" s="88"/>
      <c r="BB162" s="88"/>
      <c r="BC162" s="88"/>
      <c r="BD162" s="88"/>
      <c r="BE162" s="88"/>
      <c r="BF162" s="88"/>
      <c r="BG162" s="88"/>
      <c r="BH162" s="88"/>
      <c r="BI162" s="88"/>
      <c r="BJ162" s="88"/>
    </row>
    <row r="163" spans="1:62" s="87" customFormat="1">
      <c r="A163"/>
      <c r="B163"/>
      <c r="C163"/>
      <c r="D163"/>
      <c r="E163"/>
      <c r="F163" s="88"/>
      <c r="G163" s="88"/>
      <c r="H163" s="88"/>
      <c r="I163" s="88"/>
      <c r="J163" s="88"/>
      <c r="K163" s="88"/>
      <c r="L163" s="88"/>
      <c r="M163" s="88"/>
      <c r="N163" s="88"/>
      <c r="O163" s="88"/>
      <c r="P163" s="88"/>
      <c r="Q163" s="88"/>
      <c r="R163" s="88"/>
      <c r="S163" s="88"/>
      <c r="T163" s="88"/>
      <c r="U163" s="88"/>
      <c r="V163" s="88"/>
      <c r="W163" s="88"/>
      <c r="X163" s="88"/>
      <c r="Y163" s="88"/>
      <c r="Z163" s="88"/>
      <c r="AA163" s="88"/>
      <c r="AB163" s="88"/>
      <c r="AC163" s="88"/>
      <c r="AD163" s="88"/>
      <c r="AE163" s="88"/>
      <c r="AF163" s="88"/>
      <c r="AG163" s="88"/>
      <c r="AH163" s="88"/>
      <c r="AI163" s="88"/>
      <c r="AJ163" s="88"/>
      <c r="AK163" s="88"/>
      <c r="AL163" s="88"/>
      <c r="AM163" s="88"/>
      <c r="AN163" s="88"/>
      <c r="AO163" s="88"/>
      <c r="AP163" s="88"/>
      <c r="AQ163" s="88"/>
      <c r="AR163" s="88"/>
      <c r="AS163" s="88"/>
      <c r="AT163" s="88"/>
      <c r="AU163" s="88"/>
      <c r="AV163" s="88"/>
      <c r="AW163" s="88"/>
      <c r="AX163" s="88"/>
      <c r="AY163" s="88"/>
      <c r="AZ163" s="88"/>
      <c r="BA163" s="88"/>
      <c r="BB163" s="88"/>
      <c r="BC163" s="88"/>
      <c r="BD163" s="88"/>
      <c r="BE163" s="88"/>
      <c r="BF163" s="88"/>
      <c r="BG163" s="88"/>
      <c r="BH163" s="88"/>
      <c r="BI163" s="88"/>
      <c r="BJ163" s="88"/>
    </row>
    <row r="164" spans="1:62" s="87" customFormat="1">
      <c r="A164"/>
      <c r="B164"/>
      <c r="C164"/>
      <c r="D164"/>
      <c r="E164"/>
      <c r="F164" s="88"/>
      <c r="G164" s="88"/>
      <c r="H164" s="88"/>
      <c r="I164" s="88"/>
      <c r="J164" s="88"/>
      <c r="K164" s="88"/>
      <c r="L164" s="88"/>
      <c r="M164" s="88"/>
      <c r="N164" s="88"/>
      <c r="O164" s="88"/>
      <c r="P164" s="88"/>
      <c r="Q164" s="88"/>
      <c r="R164" s="88"/>
      <c r="S164" s="88"/>
      <c r="T164" s="88"/>
      <c r="U164" s="88"/>
      <c r="V164" s="88"/>
      <c r="W164" s="88"/>
      <c r="X164" s="88"/>
      <c r="Y164" s="88"/>
      <c r="Z164" s="88"/>
      <c r="AA164" s="88"/>
      <c r="AB164" s="88"/>
      <c r="AC164" s="88"/>
      <c r="AD164" s="88"/>
      <c r="AE164" s="88"/>
      <c r="AF164" s="88"/>
      <c r="AG164" s="88"/>
      <c r="AH164" s="88"/>
      <c r="AI164" s="88"/>
      <c r="AJ164" s="88"/>
      <c r="AK164" s="88"/>
      <c r="AL164" s="88"/>
      <c r="AM164" s="88"/>
      <c r="AN164" s="88"/>
      <c r="AO164" s="88"/>
      <c r="AP164" s="88"/>
      <c r="AQ164" s="88"/>
      <c r="AR164" s="88"/>
      <c r="AS164" s="88"/>
      <c r="AT164" s="88"/>
      <c r="AU164" s="88"/>
      <c r="AV164" s="88"/>
      <c r="AW164" s="88"/>
      <c r="AX164" s="88"/>
      <c r="AY164" s="88"/>
      <c r="AZ164" s="88"/>
      <c r="BA164" s="88"/>
      <c r="BB164" s="88"/>
      <c r="BC164" s="88"/>
      <c r="BD164" s="88"/>
      <c r="BE164" s="88"/>
      <c r="BF164" s="88"/>
      <c r="BG164" s="88"/>
      <c r="BH164" s="88"/>
      <c r="BI164" s="88"/>
      <c r="BJ164" s="88"/>
    </row>
    <row r="165" spans="1:62" s="87" customFormat="1">
      <c r="A165"/>
      <c r="B165"/>
      <c r="C165"/>
      <c r="D165"/>
      <c r="E165"/>
      <c r="F165" s="88"/>
      <c r="G165" s="88"/>
      <c r="H165" s="88"/>
      <c r="I165" s="88"/>
      <c r="J165" s="88"/>
      <c r="K165" s="88"/>
      <c r="L165" s="88"/>
      <c r="M165" s="88"/>
      <c r="N165" s="88"/>
      <c r="O165" s="88"/>
      <c r="P165" s="88"/>
      <c r="Q165" s="88"/>
      <c r="R165" s="88"/>
      <c r="S165" s="88"/>
      <c r="T165" s="88"/>
      <c r="U165" s="88"/>
      <c r="V165" s="88"/>
      <c r="W165" s="88"/>
      <c r="X165" s="88"/>
      <c r="Y165" s="88"/>
      <c r="Z165" s="88"/>
      <c r="AA165" s="88"/>
      <c r="AB165" s="88"/>
      <c r="AC165" s="88"/>
      <c r="AD165" s="88"/>
      <c r="AE165" s="88"/>
      <c r="AF165" s="88"/>
      <c r="AG165" s="88"/>
      <c r="AH165" s="88"/>
      <c r="AI165" s="88"/>
      <c r="AJ165" s="88"/>
      <c r="AK165" s="88"/>
      <c r="AL165" s="88"/>
      <c r="AM165" s="88"/>
      <c r="AN165" s="88"/>
      <c r="AO165" s="88"/>
      <c r="AP165" s="88"/>
      <c r="AQ165" s="88"/>
      <c r="AR165" s="88"/>
      <c r="AS165" s="88"/>
      <c r="AT165" s="88"/>
      <c r="AU165" s="88"/>
      <c r="AV165" s="88"/>
      <c r="AW165" s="88"/>
      <c r="AX165" s="88"/>
      <c r="AY165" s="88"/>
      <c r="AZ165" s="88"/>
      <c r="BA165" s="88"/>
      <c r="BB165" s="88"/>
      <c r="BC165" s="88"/>
      <c r="BD165" s="88"/>
      <c r="BE165" s="88"/>
      <c r="BF165" s="88"/>
      <c r="BG165" s="88"/>
      <c r="BH165" s="88"/>
      <c r="BI165" s="88"/>
      <c r="BJ165" s="88"/>
    </row>
    <row r="166" spans="1:62" s="87" customFormat="1">
      <c r="A166"/>
      <c r="B166"/>
      <c r="C166"/>
      <c r="D166"/>
      <c r="E166"/>
      <c r="F166" s="88"/>
      <c r="G166" s="88"/>
      <c r="H166" s="88"/>
      <c r="I166" s="88"/>
      <c r="J166" s="88"/>
      <c r="K166" s="88"/>
      <c r="L166" s="88"/>
      <c r="M166" s="88"/>
      <c r="N166" s="88"/>
      <c r="O166" s="88"/>
      <c r="P166" s="88"/>
      <c r="Q166" s="88"/>
      <c r="R166" s="88"/>
      <c r="S166" s="88"/>
      <c r="T166" s="88"/>
      <c r="U166" s="88"/>
      <c r="V166" s="88"/>
      <c r="W166" s="88"/>
      <c r="X166" s="88"/>
      <c r="Y166" s="88"/>
      <c r="Z166" s="88"/>
      <c r="AA166" s="88"/>
      <c r="AB166" s="88"/>
      <c r="AC166" s="88"/>
      <c r="AD166" s="88"/>
      <c r="AE166" s="88"/>
      <c r="AF166" s="88"/>
      <c r="AG166" s="88"/>
      <c r="AH166" s="88"/>
      <c r="AI166" s="88"/>
      <c r="AJ166" s="88"/>
      <c r="AK166" s="88"/>
      <c r="AL166" s="88"/>
      <c r="AM166" s="88"/>
      <c r="AN166" s="88"/>
      <c r="AO166" s="88"/>
      <c r="AP166" s="88"/>
      <c r="AQ166" s="88"/>
      <c r="AR166" s="88"/>
      <c r="AS166" s="88"/>
      <c r="AT166" s="88"/>
      <c r="AU166" s="88"/>
      <c r="AV166" s="88"/>
      <c r="AW166" s="88"/>
      <c r="AX166" s="88"/>
      <c r="AY166" s="88"/>
      <c r="AZ166" s="88"/>
      <c r="BA166" s="88"/>
      <c r="BB166" s="88"/>
      <c r="BC166" s="88"/>
      <c r="BD166" s="88"/>
      <c r="BE166" s="88"/>
      <c r="BF166" s="88"/>
      <c r="BG166" s="88"/>
      <c r="BH166" s="88"/>
      <c r="BI166" s="88"/>
      <c r="BJ166" s="88"/>
    </row>
    <row r="167" spans="1:62" s="87" customFormat="1">
      <c r="A167"/>
      <c r="B167"/>
      <c r="C167"/>
      <c r="D167"/>
      <c r="E167"/>
      <c r="F167" s="88"/>
      <c r="G167" s="88"/>
      <c r="H167" s="88"/>
      <c r="I167" s="88"/>
      <c r="J167" s="88"/>
      <c r="K167" s="88"/>
      <c r="L167" s="88"/>
      <c r="M167" s="88"/>
      <c r="N167" s="88"/>
      <c r="O167" s="88"/>
      <c r="P167" s="88"/>
      <c r="Q167" s="88"/>
      <c r="R167" s="88"/>
      <c r="S167" s="88"/>
      <c r="T167" s="88"/>
      <c r="U167" s="88"/>
      <c r="V167" s="88"/>
      <c r="W167" s="88"/>
      <c r="X167" s="88"/>
      <c r="Y167" s="88"/>
      <c r="Z167" s="88"/>
      <c r="AA167" s="88"/>
      <c r="AB167" s="88"/>
      <c r="AC167" s="88"/>
      <c r="AD167" s="88"/>
      <c r="AE167" s="88"/>
      <c r="AF167" s="88"/>
      <c r="AG167" s="88"/>
      <c r="AH167" s="88"/>
      <c r="AI167" s="88"/>
      <c r="AJ167" s="88"/>
      <c r="AK167" s="88"/>
      <c r="AL167" s="88"/>
      <c r="AM167" s="88"/>
      <c r="AN167" s="88"/>
      <c r="AO167" s="88"/>
      <c r="AP167" s="88"/>
      <c r="AQ167" s="88"/>
      <c r="AR167" s="88"/>
      <c r="AS167" s="88"/>
      <c r="AT167" s="88"/>
      <c r="AU167" s="88"/>
      <c r="AV167" s="88"/>
      <c r="AW167" s="88"/>
      <c r="AX167" s="88"/>
      <c r="AY167" s="88"/>
      <c r="AZ167" s="88"/>
      <c r="BA167" s="88"/>
      <c r="BB167" s="88"/>
      <c r="BC167" s="88"/>
      <c r="BD167" s="88"/>
      <c r="BE167" s="88"/>
      <c r="BF167" s="88"/>
      <c r="BG167" s="88"/>
      <c r="BH167" s="88"/>
      <c r="BI167" s="88"/>
      <c r="BJ167" s="88"/>
    </row>
    <row r="168" spans="1:62" s="87" customFormat="1">
      <c r="A168"/>
      <c r="B168"/>
      <c r="C168"/>
      <c r="D168"/>
      <c r="E168"/>
      <c r="F168" s="88"/>
      <c r="G168" s="88"/>
      <c r="H168" s="88"/>
      <c r="I168" s="88"/>
      <c r="J168" s="88"/>
      <c r="K168" s="88"/>
      <c r="L168" s="88"/>
      <c r="M168" s="88"/>
      <c r="N168" s="88"/>
      <c r="O168" s="88"/>
      <c r="P168" s="88"/>
      <c r="Q168" s="88"/>
      <c r="R168" s="88"/>
      <c r="S168" s="88"/>
      <c r="T168" s="88"/>
      <c r="U168" s="88"/>
      <c r="V168" s="88"/>
      <c r="W168" s="88"/>
      <c r="X168" s="88"/>
      <c r="Y168" s="88"/>
      <c r="Z168" s="88"/>
      <c r="AA168" s="88"/>
      <c r="AB168" s="88"/>
      <c r="AC168" s="88"/>
      <c r="AD168" s="88"/>
      <c r="AE168" s="88"/>
      <c r="AF168" s="88"/>
      <c r="AG168" s="88"/>
      <c r="AH168" s="88"/>
      <c r="AI168" s="88"/>
      <c r="AJ168" s="88"/>
      <c r="AK168" s="88"/>
      <c r="AL168" s="88"/>
      <c r="AM168" s="88"/>
      <c r="AN168" s="88"/>
      <c r="AO168" s="88"/>
      <c r="AP168" s="88"/>
      <c r="AQ168" s="88"/>
      <c r="AR168" s="88"/>
      <c r="AS168" s="88"/>
      <c r="AT168" s="88"/>
      <c r="AU168" s="88"/>
      <c r="AV168" s="88"/>
      <c r="AW168" s="88"/>
      <c r="AX168" s="88"/>
      <c r="AY168" s="88"/>
      <c r="AZ168" s="88"/>
      <c r="BA168" s="88"/>
      <c r="BB168" s="88"/>
      <c r="BC168" s="88"/>
      <c r="BD168" s="88"/>
      <c r="BE168" s="88"/>
      <c r="BF168" s="88"/>
      <c r="BG168" s="88"/>
      <c r="BH168" s="88"/>
      <c r="BI168" s="88"/>
      <c r="BJ168" s="88"/>
    </row>
    <row r="169" spans="1:62" s="87" customFormat="1">
      <c r="A169"/>
      <c r="B169"/>
      <c r="C169"/>
      <c r="D169"/>
      <c r="E169"/>
      <c r="F169" s="88"/>
      <c r="G169" s="88"/>
      <c r="H169" s="88"/>
      <c r="I169" s="88"/>
      <c r="J169" s="88"/>
      <c r="K169" s="88"/>
      <c r="L169" s="88"/>
      <c r="M169" s="88"/>
      <c r="N169" s="88"/>
      <c r="O169" s="88"/>
      <c r="P169" s="88"/>
      <c r="Q169" s="88"/>
      <c r="R169" s="88"/>
      <c r="S169" s="88"/>
      <c r="T169" s="88"/>
      <c r="U169" s="88"/>
      <c r="V169" s="88"/>
      <c r="W169" s="88"/>
      <c r="X169" s="88"/>
      <c r="Y169" s="88"/>
      <c r="Z169" s="88"/>
      <c r="AA169" s="88"/>
      <c r="AB169" s="88"/>
      <c r="AC169" s="88"/>
      <c r="AD169" s="88"/>
      <c r="AE169" s="88"/>
      <c r="AF169" s="88"/>
      <c r="AG169" s="88"/>
      <c r="AH169" s="88"/>
      <c r="AI169" s="88"/>
      <c r="AJ169" s="88"/>
      <c r="AK169" s="88"/>
      <c r="AL169" s="88"/>
      <c r="AM169" s="88"/>
      <c r="AN169" s="88"/>
      <c r="AO169" s="88"/>
      <c r="AP169" s="88"/>
      <c r="AQ169" s="88"/>
      <c r="AR169" s="88"/>
      <c r="AS169" s="88"/>
      <c r="AT169" s="88"/>
      <c r="AU169" s="88"/>
      <c r="AV169" s="88"/>
      <c r="AW169" s="88"/>
      <c r="AX169" s="88"/>
      <c r="AY169" s="88"/>
      <c r="AZ169" s="88"/>
      <c r="BA169" s="88"/>
      <c r="BB169" s="88"/>
      <c r="BC169" s="88"/>
      <c r="BD169" s="88"/>
      <c r="BE169" s="88"/>
      <c r="BF169" s="88"/>
      <c r="BG169" s="88"/>
      <c r="BH169" s="88"/>
      <c r="BI169" s="88"/>
      <c r="BJ169" s="88"/>
    </row>
    <row r="170" spans="1:62" s="87" customFormat="1">
      <c r="A170"/>
      <c r="B170"/>
      <c r="C170"/>
      <c r="D170"/>
      <c r="E170"/>
      <c r="F170" s="88"/>
      <c r="G170" s="88"/>
      <c r="H170" s="88"/>
      <c r="I170" s="88"/>
      <c r="J170" s="88"/>
      <c r="K170" s="88"/>
      <c r="L170" s="88"/>
      <c r="M170" s="88"/>
      <c r="N170" s="88"/>
      <c r="O170" s="88"/>
      <c r="P170" s="88"/>
      <c r="Q170" s="88"/>
      <c r="R170" s="88"/>
      <c r="S170" s="88"/>
      <c r="T170" s="88"/>
      <c r="U170" s="88"/>
      <c r="V170" s="88"/>
      <c r="W170" s="88"/>
      <c r="X170" s="88"/>
      <c r="Y170" s="88"/>
      <c r="Z170" s="88"/>
      <c r="AA170" s="88"/>
      <c r="AB170" s="88"/>
      <c r="AC170" s="88"/>
      <c r="AD170" s="88"/>
      <c r="AE170" s="88"/>
      <c r="AF170" s="88"/>
      <c r="AG170" s="88"/>
      <c r="AH170" s="88"/>
      <c r="AI170" s="88"/>
      <c r="AJ170" s="88"/>
      <c r="AK170" s="88"/>
      <c r="AL170" s="88"/>
      <c r="AM170" s="88"/>
      <c r="AN170" s="88"/>
      <c r="AO170" s="88"/>
      <c r="AP170" s="88"/>
      <c r="AQ170" s="88"/>
      <c r="AR170" s="88"/>
      <c r="AS170" s="88"/>
      <c r="AT170" s="88"/>
      <c r="AU170" s="88"/>
      <c r="AV170" s="88"/>
      <c r="AW170" s="88"/>
      <c r="AX170" s="88"/>
      <c r="AY170" s="88"/>
      <c r="AZ170" s="88"/>
      <c r="BA170" s="88"/>
      <c r="BB170" s="88"/>
      <c r="BC170" s="88"/>
      <c r="BD170" s="88"/>
      <c r="BE170" s="88"/>
      <c r="BF170" s="88"/>
      <c r="BG170" s="88"/>
      <c r="BH170" s="88"/>
      <c r="BI170" s="88"/>
      <c r="BJ170" s="88"/>
    </row>
    <row r="171" spans="1:62" s="87" customFormat="1">
      <c r="A171"/>
      <c r="B171"/>
      <c r="C171"/>
      <c r="D171"/>
      <c r="E171"/>
      <c r="F171" s="88"/>
      <c r="G171" s="88"/>
      <c r="H171" s="88"/>
      <c r="I171" s="88"/>
      <c r="J171" s="88"/>
      <c r="K171" s="88"/>
      <c r="L171" s="88"/>
      <c r="M171" s="88"/>
      <c r="N171" s="88"/>
      <c r="O171" s="88"/>
      <c r="P171" s="88"/>
      <c r="Q171" s="88"/>
      <c r="R171" s="88"/>
      <c r="S171" s="88"/>
      <c r="T171" s="88"/>
      <c r="U171" s="88"/>
      <c r="V171" s="88"/>
      <c r="W171" s="88"/>
      <c r="X171" s="88"/>
      <c r="Y171" s="88"/>
      <c r="Z171" s="88"/>
      <c r="AA171" s="88"/>
      <c r="AB171" s="88"/>
      <c r="AC171" s="88"/>
      <c r="AD171" s="88"/>
      <c r="AE171" s="88"/>
      <c r="AF171" s="88"/>
      <c r="AG171" s="88"/>
      <c r="AH171" s="88"/>
      <c r="AI171" s="88"/>
      <c r="AJ171" s="88"/>
      <c r="AK171" s="88"/>
      <c r="AL171" s="88"/>
      <c r="AM171" s="88"/>
      <c r="AN171" s="88"/>
      <c r="AO171" s="88"/>
      <c r="AP171" s="88"/>
      <c r="AQ171" s="88"/>
      <c r="AR171" s="88"/>
      <c r="AS171" s="88"/>
      <c r="AT171" s="88"/>
      <c r="AU171" s="88"/>
      <c r="AV171" s="88"/>
      <c r="AW171" s="88"/>
      <c r="AX171" s="88"/>
      <c r="AY171" s="88"/>
      <c r="AZ171" s="88"/>
      <c r="BA171" s="88"/>
      <c r="BB171" s="88"/>
      <c r="BC171" s="88"/>
      <c r="BD171" s="88"/>
      <c r="BE171" s="88"/>
      <c r="BF171" s="88"/>
      <c r="BG171" s="88"/>
      <c r="BH171" s="88"/>
      <c r="BI171" s="88"/>
      <c r="BJ171" s="88"/>
    </row>
    <row r="172" spans="1:62" s="87" customFormat="1">
      <c r="A172"/>
      <c r="B172"/>
      <c r="C172"/>
      <c r="D172"/>
      <c r="E172"/>
      <c r="F172" s="88"/>
      <c r="G172" s="88"/>
      <c r="H172" s="88"/>
      <c r="I172" s="88"/>
      <c r="J172" s="88"/>
      <c r="K172" s="88"/>
      <c r="L172" s="88"/>
      <c r="M172" s="88"/>
      <c r="N172" s="88"/>
      <c r="O172" s="88"/>
      <c r="P172" s="88"/>
      <c r="Q172" s="88"/>
      <c r="R172" s="88"/>
      <c r="S172" s="88"/>
      <c r="T172" s="88"/>
      <c r="U172" s="88"/>
      <c r="V172" s="88"/>
      <c r="W172" s="88"/>
      <c r="X172" s="88"/>
      <c r="Y172" s="88"/>
      <c r="Z172" s="88"/>
      <c r="AA172" s="88"/>
      <c r="AB172" s="88"/>
      <c r="AC172" s="88"/>
      <c r="AD172" s="88"/>
      <c r="AE172" s="88"/>
      <c r="AF172" s="88"/>
      <c r="AG172" s="88"/>
      <c r="AH172" s="88"/>
      <c r="AI172" s="88"/>
      <c r="AJ172" s="88"/>
      <c r="AK172" s="88"/>
      <c r="AL172" s="88"/>
      <c r="AM172" s="88"/>
      <c r="AN172" s="88"/>
      <c r="AO172" s="88"/>
      <c r="AP172" s="88"/>
      <c r="AQ172" s="88"/>
      <c r="AR172" s="88"/>
      <c r="AS172" s="88"/>
      <c r="AT172" s="88"/>
      <c r="AU172" s="88"/>
      <c r="AV172" s="88"/>
      <c r="AW172" s="88"/>
      <c r="AX172" s="88"/>
      <c r="AY172" s="88"/>
      <c r="AZ172" s="88"/>
      <c r="BA172" s="88"/>
      <c r="BB172" s="88"/>
      <c r="BC172" s="88"/>
      <c r="BD172" s="88"/>
      <c r="BE172" s="88"/>
      <c r="BF172" s="88"/>
      <c r="BG172" s="88"/>
      <c r="BH172" s="88"/>
      <c r="BI172" s="88"/>
      <c r="BJ172" s="88"/>
    </row>
    <row r="173" spans="1:62" s="87" customFormat="1">
      <c r="A173"/>
      <c r="B173"/>
      <c r="C173"/>
      <c r="D173"/>
      <c r="E173"/>
      <c r="F173" s="88"/>
      <c r="G173" s="88"/>
      <c r="H173" s="88"/>
      <c r="I173" s="88"/>
      <c r="J173" s="88"/>
      <c r="K173" s="88"/>
      <c r="L173" s="88"/>
      <c r="M173" s="88"/>
      <c r="N173" s="88"/>
      <c r="O173" s="88"/>
      <c r="P173" s="88"/>
      <c r="Q173" s="88"/>
      <c r="R173" s="88"/>
      <c r="S173" s="88"/>
      <c r="T173" s="88"/>
      <c r="U173" s="88"/>
      <c r="V173" s="88"/>
      <c r="W173" s="88"/>
      <c r="X173" s="88"/>
      <c r="Y173" s="88"/>
      <c r="Z173" s="88"/>
      <c r="AA173" s="88"/>
      <c r="AB173" s="88"/>
      <c r="AC173" s="88"/>
      <c r="AD173" s="88"/>
      <c r="AE173" s="88"/>
      <c r="AF173" s="88"/>
      <c r="AG173" s="88"/>
      <c r="AH173" s="88"/>
      <c r="AI173" s="88"/>
      <c r="AJ173" s="88"/>
      <c r="AK173" s="88"/>
      <c r="AL173" s="88"/>
      <c r="AM173" s="88"/>
      <c r="AN173" s="88"/>
      <c r="AO173" s="88"/>
      <c r="AP173" s="88"/>
      <c r="AQ173" s="88"/>
      <c r="AR173" s="88"/>
      <c r="AS173" s="88"/>
      <c r="AT173" s="88"/>
      <c r="AU173" s="88"/>
      <c r="AV173" s="88"/>
      <c r="AW173" s="88"/>
      <c r="AX173" s="88"/>
      <c r="AY173" s="88"/>
      <c r="AZ173" s="88"/>
      <c r="BA173" s="88"/>
      <c r="BB173" s="88"/>
      <c r="BC173" s="88"/>
      <c r="BD173" s="88"/>
      <c r="BE173" s="88"/>
      <c r="BF173" s="88"/>
      <c r="BG173" s="88"/>
      <c r="BH173" s="88"/>
      <c r="BI173" s="88"/>
      <c r="BJ173" s="88"/>
    </row>
    <row r="174" spans="1:62" s="87" customFormat="1">
      <c r="A174"/>
      <c r="B174"/>
      <c r="C174"/>
      <c r="D174"/>
      <c r="E174"/>
      <c r="F174" s="88"/>
      <c r="G174" s="88"/>
      <c r="H174" s="88"/>
      <c r="I174" s="88"/>
      <c r="J174" s="88"/>
      <c r="K174" s="88"/>
      <c r="L174" s="88"/>
      <c r="M174" s="88"/>
      <c r="N174" s="88"/>
      <c r="O174" s="88"/>
      <c r="P174" s="88"/>
      <c r="Q174" s="88"/>
      <c r="R174" s="88"/>
      <c r="S174" s="88"/>
      <c r="T174" s="88"/>
      <c r="U174" s="88"/>
      <c r="V174" s="88"/>
      <c r="W174" s="88"/>
      <c r="X174" s="88"/>
      <c r="Y174" s="88"/>
      <c r="Z174" s="88"/>
      <c r="AA174" s="88"/>
      <c r="AB174" s="88"/>
      <c r="AC174" s="88"/>
      <c r="AD174" s="88"/>
      <c r="AE174" s="88"/>
      <c r="AF174" s="88"/>
      <c r="AG174" s="88"/>
      <c r="AH174" s="88"/>
      <c r="AI174" s="88"/>
      <c r="AJ174" s="88"/>
      <c r="AK174" s="88"/>
      <c r="AL174" s="88"/>
      <c r="AM174" s="88"/>
      <c r="AN174" s="88"/>
      <c r="AO174" s="88"/>
      <c r="AP174" s="88"/>
      <c r="AQ174" s="88"/>
      <c r="AR174" s="88"/>
      <c r="AS174" s="88"/>
      <c r="AT174" s="88"/>
      <c r="AU174" s="88"/>
      <c r="AV174" s="88"/>
      <c r="AW174" s="88"/>
      <c r="AX174" s="88"/>
      <c r="AY174" s="88"/>
      <c r="AZ174" s="88"/>
      <c r="BA174" s="88"/>
      <c r="BB174" s="88"/>
      <c r="BC174" s="88"/>
      <c r="BD174" s="88"/>
      <c r="BE174" s="88"/>
      <c r="BF174" s="88"/>
      <c r="BG174" s="88"/>
      <c r="BH174" s="88"/>
      <c r="BI174" s="88"/>
      <c r="BJ174" s="88"/>
    </row>
    <row r="175" spans="1:62" s="87" customFormat="1">
      <c r="A175"/>
      <c r="B175"/>
      <c r="C175"/>
      <c r="D175"/>
      <c r="E175"/>
      <c r="F175" s="88"/>
      <c r="G175" s="88"/>
      <c r="H175" s="88"/>
      <c r="I175" s="88"/>
      <c r="J175" s="88"/>
      <c r="K175" s="88"/>
      <c r="L175" s="88"/>
      <c r="M175" s="88"/>
      <c r="N175" s="88"/>
      <c r="O175" s="88"/>
      <c r="P175" s="88"/>
      <c r="Q175" s="88"/>
      <c r="R175" s="88"/>
      <c r="S175" s="88"/>
      <c r="T175" s="88"/>
      <c r="U175" s="88"/>
      <c r="V175" s="88"/>
      <c r="W175" s="88"/>
      <c r="X175" s="88"/>
      <c r="Y175" s="88"/>
      <c r="Z175" s="88"/>
      <c r="AA175" s="88"/>
      <c r="AB175" s="88"/>
      <c r="AC175" s="88"/>
      <c r="AD175" s="88"/>
      <c r="AE175" s="88"/>
      <c r="AF175" s="88"/>
      <c r="AG175" s="88"/>
      <c r="AH175" s="88"/>
      <c r="AI175" s="88"/>
      <c r="AJ175" s="88"/>
      <c r="AK175" s="88"/>
      <c r="AL175" s="88"/>
      <c r="AM175" s="88"/>
      <c r="AN175" s="88"/>
      <c r="AO175" s="88"/>
      <c r="AP175" s="88"/>
      <c r="AQ175" s="88"/>
      <c r="AR175" s="88"/>
      <c r="AS175" s="88"/>
      <c r="AT175" s="88"/>
      <c r="AU175" s="88"/>
      <c r="AV175" s="88"/>
      <c r="AW175" s="88"/>
      <c r="AX175" s="88"/>
      <c r="AY175" s="88"/>
      <c r="AZ175" s="88"/>
      <c r="BA175" s="88"/>
      <c r="BB175" s="88"/>
      <c r="BC175" s="88"/>
      <c r="BD175" s="88"/>
      <c r="BE175" s="88"/>
      <c r="BF175" s="88"/>
      <c r="BG175" s="88"/>
      <c r="BH175" s="88"/>
      <c r="BI175" s="88"/>
      <c r="BJ175" s="88"/>
    </row>
    <row r="176" spans="1:62" s="87" customFormat="1">
      <c r="A176"/>
      <c r="B176"/>
      <c r="C176"/>
      <c r="D176"/>
      <c r="E176"/>
      <c r="F176" s="88"/>
      <c r="G176" s="88"/>
      <c r="H176" s="88"/>
      <c r="I176" s="88"/>
      <c r="J176" s="88"/>
      <c r="K176" s="88"/>
      <c r="L176" s="88"/>
      <c r="M176" s="88"/>
      <c r="N176" s="88"/>
      <c r="O176" s="88"/>
      <c r="P176" s="88"/>
      <c r="Q176" s="88"/>
      <c r="R176" s="88"/>
      <c r="S176" s="88"/>
      <c r="T176" s="88"/>
      <c r="U176" s="88"/>
      <c r="V176" s="88"/>
      <c r="W176" s="88"/>
      <c r="X176" s="88"/>
      <c r="Y176" s="88"/>
      <c r="Z176" s="88"/>
      <c r="AA176" s="88"/>
      <c r="AB176" s="88"/>
      <c r="AC176" s="88"/>
      <c r="AD176" s="88"/>
      <c r="AE176" s="88"/>
      <c r="AF176" s="88"/>
      <c r="AG176" s="88"/>
      <c r="AH176" s="88"/>
      <c r="AI176" s="88"/>
      <c r="AJ176" s="88"/>
      <c r="AK176" s="88"/>
      <c r="AL176" s="88"/>
      <c r="AM176" s="88"/>
      <c r="AN176" s="88"/>
      <c r="AO176" s="88"/>
      <c r="AP176" s="88"/>
      <c r="AQ176" s="88"/>
      <c r="AR176" s="88"/>
      <c r="AS176" s="88"/>
      <c r="AT176" s="88"/>
      <c r="AU176" s="88"/>
      <c r="AV176" s="88"/>
      <c r="AW176" s="88"/>
      <c r="AX176" s="88"/>
      <c r="AY176" s="88"/>
      <c r="AZ176" s="88"/>
      <c r="BA176" s="88"/>
      <c r="BB176" s="88"/>
      <c r="BC176" s="88"/>
      <c r="BD176" s="88"/>
      <c r="BE176" s="88"/>
      <c r="BF176" s="88"/>
      <c r="BG176" s="88"/>
      <c r="BH176" s="88"/>
      <c r="BI176" s="88"/>
      <c r="BJ176" s="88"/>
    </row>
    <row r="177" spans="1:62" s="87" customFormat="1">
      <c r="A177"/>
      <c r="B177"/>
      <c r="C177"/>
      <c r="D177"/>
      <c r="E177"/>
      <c r="F177" s="88"/>
      <c r="G177" s="88"/>
      <c r="H177" s="88"/>
      <c r="I177" s="88"/>
      <c r="J177" s="88"/>
      <c r="K177" s="88"/>
      <c r="L177" s="88"/>
      <c r="M177" s="88"/>
      <c r="N177" s="88"/>
      <c r="O177" s="88"/>
      <c r="P177" s="88"/>
      <c r="Q177" s="88"/>
      <c r="R177" s="88"/>
      <c r="S177" s="88"/>
      <c r="T177" s="88"/>
      <c r="U177" s="88"/>
      <c r="V177" s="88"/>
      <c r="W177" s="88"/>
      <c r="X177" s="88"/>
      <c r="Y177" s="88"/>
      <c r="Z177" s="88"/>
      <c r="AA177" s="88"/>
      <c r="AB177" s="88"/>
      <c r="AC177" s="88"/>
      <c r="AD177" s="88"/>
      <c r="AE177" s="88"/>
      <c r="AF177" s="88"/>
      <c r="AG177" s="88"/>
      <c r="AH177" s="88"/>
      <c r="AI177" s="88"/>
      <c r="AJ177" s="88"/>
      <c r="AK177" s="88"/>
      <c r="AL177" s="88"/>
      <c r="AM177" s="88"/>
      <c r="AN177" s="88"/>
      <c r="AO177" s="88"/>
      <c r="AP177" s="88"/>
      <c r="AQ177" s="88"/>
      <c r="AR177" s="88"/>
      <c r="AS177" s="88"/>
      <c r="AT177" s="88"/>
      <c r="AU177" s="88"/>
      <c r="AV177" s="88"/>
      <c r="AW177" s="88"/>
      <c r="AX177" s="88"/>
      <c r="AY177" s="88"/>
      <c r="AZ177" s="88"/>
      <c r="BA177" s="88"/>
      <c r="BB177" s="88"/>
      <c r="BC177" s="88"/>
      <c r="BD177" s="88"/>
      <c r="BE177" s="88"/>
      <c r="BF177" s="88"/>
      <c r="BG177" s="88"/>
      <c r="BH177" s="88"/>
      <c r="BI177" s="88"/>
      <c r="BJ177" s="88"/>
    </row>
    <row r="178" spans="1:62" s="87" customFormat="1">
      <c r="A178"/>
      <c r="B178"/>
      <c r="C178"/>
      <c r="D178"/>
      <c r="E178"/>
      <c r="F178" s="88"/>
      <c r="G178" s="88"/>
      <c r="H178" s="88"/>
      <c r="I178" s="88"/>
      <c r="J178" s="88"/>
      <c r="K178" s="88"/>
      <c r="L178" s="88"/>
      <c r="M178" s="88"/>
      <c r="N178" s="88"/>
      <c r="O178" s="88"/>
      <c r="P178" s="88"/>
      <c r="Q178" s="88"/>
      <c r="R178" s="88"/>
      <c r="S178" s="88"/>
      <c r="T178" s="88"/>
      <c r="U178" s="88"/>
      <c r="V178" s="88"/>
      <c r="W178" s="88"/>
      <c r="X178" s="88"/>
      <c r="Y178" s="88"/>
      <c r="Z178" s="88"/>
      <c r="AA178" s="88"/>
      <c r="AB178" s="88"/>
      <c r="AC178" s="88"/>
      <c r="AD178" s="88"/>
      <c r="AE178" s="88"/>
      <c r="AF178" s="88"/>
      <c r="AG178" s="88"/>
      <c r="AH178" s="88"/>
      <c r="AI178" s="88"/>
      <c r="AJ178" s="88"/>
      <c r="AK178" s="88"/>
      <c r="AL178" s="88"/>
      <c r="AM178" s="88"/>
      <c r="AN178" s="88"/>
      <c r="AO178" s="88"/>
      <c r="AP178" s="88"/>
      <c r="AQ178" s="88"/>
      <c r="AR178" s="88"/>
      <c r="AS178" s="88"/>
      <c r="AT178" s="88"/>
      <c r="AU178" s="88"/>
      <c r="AV178" s="88"/>
      <c r="AW178" s="88"/>
      <c r="AX178" s="88"/>
      <c r="AY178" s="88"/>
      <c r="AZ178" s="88"/>
      <c r="BA178" s="88"/>
      <c r="BB178" s="88"/>
      <c r="BC178" s="88"/>
      <c r="BD178" s="88"/>
      <c r="BE178" s="88"/>
      <c r="BF178" s="88"/>
      <c r="BG178" s="88"/>
      <c r="BH178" s="88"/>
      <c r="BI178" s="88"/>
      <c r="BJ178" s="88"/>
    </row>
    <row r="179" spans="1:62" s="87" customFormat="1">
      <c r="A179"/>
      <c r="B179"/>
      <c r="C179"/>
      <c r="D179"/>
      <c r="E179"/>
      <c r="F179" s="88"/>
      <c r="G179" s="88"/>
      <c r="H179" s="88"/>
      <c r="I179" s="88"/>
      <c r="J179" s="88"/>
      <c r="K179" s="88"/>
      <c r="L179" s="88"/>
      <c r="M179" s="88"/>
      <c r="N179" s="88"/>
      <c r="O179" s="88"/>
      <c r="P179" s="88"/>
      <c r="Q179" s="88"/>
      <c r="R179" s="88"/>
      <c r="S179" s="88"/>
      <c r="T179" s="88"/>
      <c r="U179" s="88"/>
      <c r="V179" s="88"/>
      <c r="W179" s="88"/>
      <c r="X179" s="88"/>
      <c r="Y179" s="88"/>
      <c r="Z179" s="88"/>
      <c r="AA179" s="88"/>
      <c r="AB179" s="88"/>
      <c r="AC179" s="88"/>
      <c r="AD179" s="88"/>
      <c r="AE179" s="88"/>
      <c r="AF179" s="88"/>
      <c r="AG179" s="88"/>
      <c r="AH179" s="88"/>
      <c r="AI179" s="88"/>
      <c r="AJ179" s="88"/>
      <c r="AK179" s="88"/>
      <c r="AL179" s="88"/>
      <c r="AM179" s="88"/>
      <c r="AN179" s="88"/>
      <c r="AO179" s="88"/>
      <c r="AP179" s="88"/>
      <c r="AQ179" s="88"/>
      <c r="AR179" s="88"/>
      <c r="AS179" s="88"/>
      <c r="AT179" s="88"/>
      <c r="AU179" s="88"/>
      <c r="AV179" s="88"/>
      <c r="AW179" s="88"/>
      <c r="AX179" s="88"/>
      <c r="AY179" s="88"/>
      <c r="AZ179" s="88"/>
      <c r="BA179" s="88"/>
      <c r="BB179" s="88"/>
      <c r="BC179" s="88"/>
      <c r="BD179" s="88"/>
      <c r="BE179" s="88"/>
      <c r="BF179" s="88"/>
      <c r="BG179" s="88"/>
      <c r="BH179" s="88"/>
      <c r="BI179" s="88"/>
      <c r="BJ179" s="88"/>
    </row>
    <row r="180" spans="1:62" s="87" customFormat="1">
      <c r="A180"/>
      <c r="B180"/>
      <c r="C180"/>
      <c r="D180"/>
      <c r="E180"/>
      <c r="F180" s="88"/>
      <c r="G180" s="88"/>
      <c r="H180" s="88"/>
      <c r="I180" s="88"/>
      <c r="J180" s="88"/>
      <c r="K180" s="88"/>
      <c r="L180" s="88"/>
      <c r="M180" s="88"/>
      <c r="N180" s="88"/>
      <c r="O180" s="88"/>
      <c r="P180" s="88"/>
      <c r="Q180" s="88"/>
      <c r="R180" s="88"/>
      <c r="S180" s="88"/>
      <c r="T180" s="88"/>
      <c r="U180" s="88"/>
      <c r="V180" s="88"/>
      <c r="W180" s="88"/>
      <c r="X180" s="88"/>
      <c r="Y180" s="88"/>
      <c r="Z180" s="88"/>
      <c r="AA180" s="88"/>
      <c r="AB180" s="88"/>
      <c r="AC180" s="88"/>
      <c r="AD180" s="88"/>
      <c r="AE180" s="88"/>
      <c r="AF180" s="88"/>
      <c r="AG180" s="88"/>
      <c r="AH180" s="88"/>
      <c r="AI180" s="88"/>
      <c r="AJ180" s="88"/>
      <c r="AK180" s="88"/>
      <c r="AL180" s="88"/>
      <c r="AM180" s="88"/>
      <c r="AN180" s="88"/>
      <c r="AO180" s="88"/>
      <c r="AP180" s="88"/>
      <c r="AQ180" s="88"/>
      <c r="AR180" s="88"/>
      <c r="AS180" s="88"/>
      <c r="AT180" s="88"/>
      <c r="AU180" s="88"/>
      <c r="AV180" s="88"/>
      <c r="AW180" s="88"/>
      <c r="AX180" s="88"/>
      <c r="AY180" s="88"/>
      <c r="AZ180" s="88"/>
      <c r="BA180" s="88"/>
      <c r="BB180" s="88"/>
      <c r="BC180" s="88"/>
      <c r="BD180" s="88"/>
      <c r="BE180" s="88"/>
      <c r="BF180" s="88"/>
      <c r="BG180" s="88"/>
      <c r="BH180" s="88"/>
      <c r="BI180" s="88"/>
      <c r="BJ180" s="88"/>
    </row>
    <row r="181" spans="1:62" s="87" customFormat="1">
      <c r="A181"/>
      <c r="B181"/>
      <c r="C181"/>
      <c r="D181"/>
      <c r="E181"/>
      <c r="F181" s="88"/>
      <c r="G181" s="88"/>
      <c r="H181" s="88"/>
      <c r="I181" s="88"/>
      <c r="J181" s="88"/>
      <c r="K181" s="88"/>
      <c r="L181" s="88"/>
      <c r="M181" s="88"/>
      <c r="N181" s="88"/>
      <c r="O181" s="88"/>
      <c r="P181" s="88"/>
      <c r="Q181" s="88"/>
      <c r="R181" s="88"/>
      <c r="S181" s="88"/>
      <c r="T181" s="88"/>
      <c r="U181" s="88"/>
      <c r="V181" s="88"/>
      <c r="W181" s="88"/>
      <c r="X181" s="88"/>
      <c r="Y181" s="88"/>
      <c r="Z181" s="88"/>
      <c r="AA181" s="88"/>
      <c r="AB181" s="88"/>
      <c r="AC181" s="88"/>
      <c r="AD181" s="88"/>
      <c r="AE181" s="88"/>
      <c r="AF181" s="88"/>
      <c r="AG181" s="88"/>
      <c r="AH181" s="88"/>
      <c r="AI181" s="88"/>
      <c r="AJ181" s="88"/>
      <c r="AK181" s="88"/>
      <c r="AL181" s="88"/>
      <c r="AM181" s="88"/>
      <c r="AN181" s="88"/>
      <c r="AO181" s="88"/>
      <c r="AP181" s="88"/>
      <c r="AQ181" s="88"/>
      <c r="AR181" s="88"/>
      <c r="AS181" s="88"/>
      <c r="AT181" s="88"/>
      <c r="AU181" s="88"/>
      <c r="AV181" s="88"/>
      <c r="AW181" s="88"/>
      <c r="AX181" s="88"/>
      <c r="AY181" s="88"/>
      <c r="AZ181" s="88"/>
      <c r="BA181" s="88"/>
      <c r="BB181" s="88"/>
      <c r="BC181" s="88"/>
      <c r="BD181" s="88"/>
      <c r="BE181" s="88"/>
      <c r="BF181" s="88"/>
      <c r="BG181" s="88"/>
      <c r="BH181" s="88"/>
      <c r="BI181" s="88"/>
      <c r="BJ181" s="88"/>
    </row>
    <row r="182" spans="1:62" s="87" customFormat="1">
      <c r="A182"/>
      <c r="B182"/>
      <c r="C182"/>
      <c r="D182"/>
      <c r="E182"/>
      <c r="F182" s="88"/>
      <c r="G182" s="88"/>
      <c r="H182" s="88"/>
      <c r="I182" s="88"/>
      <c r="J182" s="88"/>
      <c r="K182" s="88"/>
      <c r="L182" s="88"/>
      <c r="M182" s="88"/>
      <c r="N182" s="88"/>
      <c r="O182" s="88"/>
      <c r="P182" s="88"/>
      <c r="Q182" s="88"/>
      <c r="R182" s="88"/>
      <c r="S182" s="88"/>
      <c r="T182" s="88"/>
      <c r="U182" s="88"/>
      <c r="V182" s="88"/>
      <c r="W182" s="88"/>
      <c r="X182" s="88"/>
      <c r="Y182" s="88"/>
      <c r="Z182" s="88"/>
      <c r="AA182" s="88"/>
      <c r="AB182" s="88"/>
      <c r="AC182" s="88"/>
      <c r="AD182" s="88"/>
      <c r="AE182" s="88"/>
      <c r="AF182" s="88"/>
      <c r="AG182" s="88"/>
      <c r="AH182" s="88"/>
      <c r="AI182" s="88"/>
      <c r="AJ182" s="88"/>
      <c r="AK182" s="88"/>
      <c r="AL182" s="88"/>
      <c r="AM182" s="88"/>
      <c r="AN182" s="88"/>
      <c r="AO182" s="88"/>
      <c r="AP182" s="88"/>
      <c r="AQ182" s="88"/>
      <c r="AR182" s="88"/>
      <c r="AS182" s="88"/>
      <c r="AT182" s="88"/>
      <c r="AU182" s="88"/>
      <c r="AV182" s="88"/>
      <c r="AW182" s="88"/>
      <c r="AX182" s="88"/>
      <c r="AY182" s="88"/>
      <c r="AZ182" s="88"/>
      <c r="BA182" s="88"/>
      <c r="BB182" s="88"/>
      <c r="BC182" s="88"/>
      <c r="BD182" s="88"/>
      <c r="BE182" s="88"/>
      <c r="BF182" s="88"/>
      <c r="BG182" s="88"/>
      <c r="BH182" s="88"/>
      <c r="BI182" s="88"/>
      <c r="BJ182" s="88"/>
    </row>
    <row r="183" spans="1:62" s="87" customFormat="1">
      <c r="A183"/>
      <c r="B183"/>
      <c r="C183"/>
      <c r="D183"/>
      <c r="E183"/>
      <c r="F183" s="88"/>
      <c r="G183" s="88"/>
      <c r="H183" s="88"/>
      <c r="I183" s="88"/>
      <c r="J183" s="88"/>
      <c r="K183" s="88"/>
      <c r="L183" s="88"/>
      <c r="M183" s="88"/>
      <c r="N183" s="88"/>
      <c r="O183" s="88"/>
      <c r="P183" s="88"/>
      <c r="Q183" s="88"/>
      <c r="R183" s="88"/>
      <c r="S183" s="88"/>
      <c r="T183" s="88"/>
      <c r="U183" s="88"/>
      <c r="V183" s="88"/>
      <c r="W183" s="88"/>
      <c r="X183" s="88"/>
      <c r="Y183" s="88"/>
      <c r="Z183" s="88"/>
      <c r="AA183" s="88"/>
      <c r="AB183" s="88"/>
      <c r="AC183" s="88"/>
      <c r="AD183" s="88"/>
      <c r="AE183" s="88"/>
      <c r="AF183" s="88"/>
      <c r="AG183" s="88"/>
      <c r="AH183" s="88"/>
      <c r="AI183" s="88"/>
      <c r="AJ183" s="88"/>
      <c r="AK183" s="88"/>
      <c r="AL183" s="88"/>
      <c r="AM183" s="88"/>
      <c r="AN183" s="88"/>
      <c r="AO183" s="88"/>
      <c r="AP183" s="88"/>
      <c r="AQ183" s="88"/>
      <c r="AR183" s="88"/>
      <c r="AS183" s="88"/>
      <c r="AT183" s="88"/>
      <c r="AU183" s="88"/>
      <c r="AV183" s="88"/>
      <c r="AW183" s="88"/>
      <c r="AX183" s="88"/>
      <c r="AY183" s="88"/>
      <c r="AZ183" s="88"/>
      <c r="BA183" s="88"/>
      <c r="BB183" s="88"/>
      <c r="BC183" s="88"/>
      <c r="BD183" s="88"/>
      <c r="BE183" s="88"/>
      <c r="BF183" s="88"/>
      <c r="BG183" s="88"/>
      <c r="BH183" s="88"/>
      <c r="BI183" s="88"/>
      <c r="BJ183" s="88"/>
    </row>
    <row r="184" spans="1:62" s="87" customFormat="1">
      <c r="A184"/>
      <c r="B184"/>
      <c r="C184"/>
      <c r="D184"/>
      <c r="E184"/>
      <c r="F184" s="88"/>
      <c r="G184" s="88"/>
      <c r="H184" s="88"/>
      <c r="I184" s="88"/>
      <c r="J184" s="88"/>
      <c r="K184" s="88"/>
      <c r="L184" s="88"/>
      <c r="M184" s="88"/>
      <c r="N184" s="88"/>
      <c r="O184" s="88"/>
      <c r="P184" s="88"/>
      <c r="Q184" s="88"/>
      <c r="R184" s="88"/>
      <c r="S184" s="88"/>
      <c r="T184" s="88"/>
      <c r="U184" s="88"/>
      <c r="V184" s="88"/>
      <c r="W184" s="88"/>
      <c r="X184" s="88"/>
      <c r="Y184" s="88"/>
      <c r="Z184" s="88"/>
      <c r="AA184" s="88"/>
      <c r="AB184" s="88"/>
      <c r="AC184" s="88"/>
      <c r="AD184" s="88"/>
      <c r="AE184" s="88"/>
      <c r="AF184" s="88"/>
      <c r="AG184" s="88"/>
      <c r="AH184" s="88"/>
      <c r="AI184" s="88"/>
      <c r="AJ184" s="88"/>
      <c r="AK184" s="88"/>
      <c r="AL184" s="88"/>
      <c r="AM184" s="88"/>
      <c r="AN184" s="88"/>
      <c r="AO184" s="88"/>
      <c r="AP184" s="88"/>
      <c r="AQ184" s="88"/>
      <c r="AR184" s="88"/>
      <c r="AS184" s="88"/>
      <c r="AT184" s="88"/>
      <c r="AU184" s="88"/>
      <c r="AV184" s="88"/>
      <c r="AW184" s="88"/>
      <c r="AX184" s="88"/>
      <c r="AY184" s="88"/>
      <c r="AZ184" s="88"/>
      <c r="BA184" s="88"/>
      <c r="BB184" s="88"/>
      <c r="BC184" s="88"/>
      <c r="BD184" s="88"/>
      <c r="BE184" s="88"/>
      <c r="BF184" s="88"/>
      <c r="BG184" s="88"/>
      <c r="BH184" s="88"/>
      <c r="BI184" s="88"/>
      <c r="BJ184" s="88"/>
    </row>
    <row r="185" spans="1:62" s="87" customFormat="1">
      <c r="D185" s="88"/>
      <c r="E185" s="88"/>
      <c r="F185" s="88"/>
      <c r="G185" s="88"/>
      <c r="H185" s="88"/>
      <c r="I185" s="88"/>
      <c r="J185" s="88"/>
      <c r="K185" s="88"/>
      <c r="L185" s="88"/>
      <c r="M185" s="88"/>
      <c r="N185" s="88"/>
      <c r="O185" s="88"/>
      <c r="P185" s="88"/>
      <c r="Q185" s="88"/>
      <c r="R185" s="88"/>
      <c r="S185" s="88"/>
      <c r="T185" s="88"/>
      <c r="U185" s="88"/>
      <c r="V185" s="88"/>
      <c r="W185" s="88"/>
      <c r="X185" s="88"/>
      <c r="Y185" s="88"/>
      <c r="Z185" s="88"/>
      <c r="AA185" s="88"/>
      <c r="AB185" s="88"/>
      <c r="AC185" s="88"/>
      <c r="AD185" s="88"/>
      <c r="AE185" s="88"/>
      <c r="AF185" s="88"/>
      <c r="AG185" s="88"/>
      <c r="AH185" s="88"/>
      <c r="AI185" s="88"/>
      <c r="AJ185" s="88"/>
      <c r="AK185" s="88"/>
      <c r="AL185" s="88"/>
      <c r="AM185" s="88"/>
      <c r="AN185" s="88"/>
      <c r="AO185" s="88"/>
      <c r="AP185" s="88"/>
      <c r="AQ185" s="88"/>
      <c r="AR185" s="88"/>
      <c r="AS185" s="88"/>
      <c r="AT185" s="88"/>
      <c r="AU185" s="88"/>
      <c r="AV185" s="88"/>
      <c r="AW185" s="88"/>
      <c r="AX185" s="88"/>
      <c r="AY185" s="88"/>
      <c r="AZ185" s="88"/>
      <c r="BA185" s="88"/>
      <c r="BB185" s="88"/>
      <c r="BC185" s="88"/>
      <c r="BD185" s="88"/>
      <c r="BE185" s="88"/>
      <c r="BF185" s="88"/>
      <c r="BG185" s="88"/>
      <c r="BH185" s="88"/>
      <c r="BI185" s="88"/>
      <c r="BJ185" s="88"/>
    </row>
    <row r="186" spans="1:62" s="87" customFormat="1">
      <c r="D186" s="88"/>
      <c r="E186" s="88"/>
      <c r="F186" s="88"/>
      <c r="G186" s="88"/>
      <c r="H186" s="88"/>
      <c r="I186" s="88"/>
      <c r="J186" s="88"/>
      <c r="K186" s="88"/>
      <c r="L186" s="88"/>
      <c r="M186" s="88"/>
      <c r="N186" s="88"/>
      <c r="O186" s="88"/>
      <c r="P186" s="88"/>
      <c r="Q186" s="88"/>
      <c r="R186" s="88"/>
      <c r="S186" s="88"/>
      <c r="T186" s="88"/>
      <c r="U186" s="88"/>
      <c r="V186" s="88"/>
      <c r="W186" s="88"/>
      <c r="X186" s="88"/>
      <c r="Y186" s="88"/>
      <c r="Z186" s="88"/>
      <c r="AA186" s="88"/>
      <c r="AB186" s="88"/>
      <c r="AC186" s="88"/>
      <c r="AD186" s="88"/>
      <c r="AE186" s="88"/>
      <c r="AF186" s="88"/>
      <c r="AG186" s="88"/>
      <c r="AH186" s="88"/>
      <c r="AI186" s="88"/>
      <c r="AJ186" s="88"/>
      <c r="AK186" s="88"/>
      <c r="AL186" s="88"/>
      <c r="AM186" s="88"/>
      <c r="AN186" s="88"/>
      <c r="AO186" s="88"/>
      <c r="AP186" s="88"/>
      <c r="AQ186" s="88"/>
      <c r="AR186" s="88"/>
      <c r="AS186" s="88"/>
      <c r="AT186" s="88"/>
      <c r="AU186" s="88"/>
      <c r="AV186" s="88"/>
      <c r="AW186" s="88"/>
      <c r="AX186" s="88"/>
      <c r="AY186" s="88"/>
      <c r="AZ186" s="88"/>
      <c r="BA186" s="88"/>
      <c r="BB186" s="88"/>
      <c r="BC186" s="88"/>
      <c r="BD186" s="88"/>
      <c r="BE186" s="88"/>
      <c r="BF186" s="88"/>
      <c r="BG186" s="88"/>
      <c r="BH186" s="88"/>
      <c r="BI186" s="88"/>
      <c r="BJ186" s="88"/>
    </row>
    <row r="187" spans="1:62" s="87" customFormat="1">
      <c r="D187" s="88"/>
      <c r="E187" s="88"/>
      <c r="F187" s="88"/>
      <c r="G187" s="88"/>
      <c r="H187" s="88"/>
      <c r="I187" s="88"/>
      <c r="J187" s="88"/>
      <c r="K187" s="88"/>
      <c r="L187" s="88"/>
      <c r="M187" s="88"/>
      <c r="N187" s="88"/>
      <c r="O187" s="88"/>
      <c r="P187" s="88"/>
      <c r="Q187" s="88"/>
      <c r="R187" s="88"/>
      <c r="S187" s="88"/>
      <c r="T187" s="88"/>
      <c r="U187" s="88"/>
      <c r="V187" s="88"/>
      <c r="W187" s="88"/>
      <c r="X187" s="88"/>
      <c r="Y187" s="88"/>
      <c r="Z187" s="88"/>
      <c r="AA187" s="88"/>
      <c r="AB187" s="88"/>
      <c r="AC187" s="88"/>
      <c r="AD187" s="88"/>
      <c r="AE187" s="88"/>
      <c r="AF187" s="88"/>
      <c r="AG187" s="88"/>
      <c r="AH187" s="88"/>
      <c r="AI187" s="88"/>
      <c r="AJ187" s="88"/>
      <c r="AK187" s="88"/>
      <c r="AL187" s="88"/>
      <c r="AM187" s="88"/>
      <c r="AN187" s="88"/>
      <c r="AO187" s="88"/>
      <c r="AP187" s="88"/>
      <c r="AQ187" s="88"/>
      <c r="AR187" s="88"/>
      <c r="AS187" s="88"/>
      <c r="AT187" s="88"/>
      <c r="AU187" s="88"/>
      <c r="AV187" s="88"/>
      <c r="AW187" s="88"/>
      <c r="AX187" s="88"/>
      <c r="AY187" s="88"/>
      <c r="AZ187" s="88"/>
      <c r="BA187" s="88"/>
      <c r="BB187" s="88"/>
      <c r="BC187" s="88"/>
      <c r="BD187" s="88"/>
      <c r="BE187" s="88"/>
      <c r="BF187" s="88"/>
      <c r="BG187" s="88"/>
      <c r="BH187" s="88"/>
      <c r="BI187" s="88"/>
      <c r="BJ187" s="88"/>
    </row>
    <row r="188" spans="1:62" s="87" customFormat="1">
      <c r="D188" s="88"/>
      <c r="E188" s="88"/>
      <c r="F188" s="88"/>
      <c r="G188" s="88"/>
      <c r="H188" s="88"/>
      <c r="I188" s="88"/>
      <c r="J188" s="88"/>
      <c r="K188" s="88"/>
      <c r="L188" s="88"/>
      <c r="M188" s="88"/>
      <c r="N188" s="88"/>
      <c r="O188" s="88"/>
      <c r="P188" s="88"/>
      <c r="Q188" s="88"/>
      <c r="R188" s="88"/>
      <c r="S188" s="88"/>
      <c r="T188" s="88"/>
      <c r="U188" s="88"/>
      <c r="V188" s="88"/>
      <c r="W188" s="88"/>
      <c r="X188" s="88"/>
      <c r="Y188" s="88"/>
      <c r="Z188" s="88"/>
      <c r="AA188" s="88"/>
      <c r="AB188" s="88"/>
      <c r="AC188" s="88"/>
      <c r="AD188" s="88"/>
      <c r="AE188" s="88"/>
      <c r="AF188" s="88"/>
      <c r="AG188" s="88"/>
      <c r="AH188" s="88"/>
      <c r="AI188" s="88"/>
      <c r="AJ188" s="88"/>
      <c r="AK188" s="88"/>
      <c r="AL188" s="88"/>
      <c r="AM188" s="88"/>
      <c r="AN188" s="88"/>
      <c r="AO188" s="88"/>
      <c r="AP188" s="88"/>
      <c r="AQ188" s="88"/>
      <c r="AR188" s="88"/>
      <c r="AS188" s="88"/>
      <c r="AT188" s="88"/>
      <c r="AU188" s="88"/>
      <c r="AV188" s="88"/>
      <c r="AW188" s="88"/>
      <c r="AX188" s="88"/>
      <c r="AY188" s="88"/>
      <c r="AZ188" s="88"/>
      <c r="BA188" s="88"/>
      <c r="BB188" s="88"/>
      <c r="BC188" s="88"/>
      <c r="BD188" s="88"/>
      <c r="BE188" s="88"/>
      <c r="BF188" s="88"/>
      <c r="BG188" s="88"/>
      <c r="BH188" s="88"/>
      <c r="BI188" s="88"/>
      <c r="BJ188" s="88"/>
    </row>
    <row r="189" spans="1:62" s="87" customFormat="1">
      <c r="D189" s="88"/>
      <c r="E189" s="88"/>
      <c r="F189" s="88"/>
      <c r="G189" s="88"/>
      <c r="H189" s="88"/>
      <c r="I189" s="88"/>
      <c r="J189" s="88"/>
      <c r="K189" s="88"/>
      <c r="L189" s="88"/>
      <c r="M189" s="88"/>
      <c r="N189" s="88"/>
      <c r="O189" s="88"/>
      <c r="P189" s="88"/>
      <c r="Q189" s="88"/>
      <c r="R189" s="88"/>
      <c r="S189" s="88"/>
      <c r="T189" s="88"/>
      <c r="U189" s="88"/>
      <c r="V189" s="88"/>
      <c r="W189" s="88"/>
      <c r="X189" s="88"/>
      <c r="Y189" s="88"/>
      <c r="Z189" s="88"/>
      <c r="AA189" s="88"/>
      <c r="AB189" s="88"/>
      <c r="AC189" s="88"/>
      <c r="AD189" s="88"/>
      <c r="AE189" s="88"/>
      <c r="AF189" s="88"/>
      <c r="AG189" s="88"/>
      <c r="AH189" s="88"/>
      <c r="AI189" s="88"/>
      <c r="AJ189" s="88"/>
      <c r="AK189" s="88"/>
      <c r="AL189" s="88"/>
      <c r="AM189" s="88"/>
      <c r="AN189" s="88"/>
      <c r="AO189" s="88"/>
      <c r="AP189" s="88"/>
      <c r="AQ189" s="88"/>
      <c r="AR189" s="88"/>
      <c r="AS189" s="88"/>
      <c r="AT189" s="88"/>
      <c r="AU189" s="88"/>
      <c r="AV189" s="88"/>
      <c r="AW189" s="88"/>
      <c r="AX189" s="88"/>
      <c r="AY189" s="88"/>
      <c r="AZ189" s="88"/>
      <c r="BA189" s="88"/>
      <c r="BB189" s="88"/>
      <c r="BC189" s="88"/>
      <c r="BD189" s="88"/>
      <c r="BE189" s="88"/>
      <c r="BF189" s="88"/>
      <c r="BG189" s="88"/>
      <c r="BH189" s="88"/>
      <c r="BI189" s="88"/>
      <c r="BJ189" s="88"/>
    </row>
    <row r="190" spans="1:62" s="87" customFormat="1">
      <c r="D190" s="88"/>
      <c r="E190" s="88"/>
      <c r="F190" s="88"/>
      <c r="G190" s="88"/>
      <c r="H190" s="88"/>
      <c r="I190" s="88"/>
      <c r="J190" s="88"/>
      <c r="K190" s="88"/>
      <c r="L190" s="88"/>
      <c r="M190" s="88"/>
      <c r="N190" s="88"/>
      <c r="O190" s="88"/>
      <c r="P190" s="88"/>
      <c r="Q190" s="88"/>
      <c r="R190" s="88"/>
      <c r="S190" s="88"/>
      <c r="T190" s="88"/>
      <c r="U190" s="88"/>
      <c r="V190" s="88"/>
      <c r="W190" s="88"/>
      <c r="X190" s="88"/>
      <c r="Y190" s="88"/>
      <c r="Z190" s="88"/>
      <c r="AA190" s="88"/>
      <c r="AB190" s="88"/>
      <c r="AC190" s="88"/>
      <c r="AD190" s="88"/>
      <c r="AE190" s="88"/>
      <c r="AF190" s="88"/>
      <c r="AG190" s="88"/>
      <c r="AH190" s="88"/>
      <c r="AI190" s="88"/>
      <c r="AJ190" s="88"/>
      <c r="AK190" s="88"/>
      <c r="AL190" s="88"/>
      <c r="AM190" s="88"/>
      <c r="AN190" s="88"/>
      <c r="AO190" s="88"/>
      <c r="AP190" s="88"/>
      <c r="AQ190" s="88"/>
      <c r="AR190" s="88"/>
      <c r="AS190" s="88"/>
      <c r="AT190" s="88"/>
      <c r="AU190" s="88"/>
      <c r="AV190" s="88"/>
      <c r="AW190" s="88"/>
      <c r="AX190" s="88"/>
      <c r="AY190" s="88"/>
      <c r="AZ190" s="88"/>
      <c r="BA190" s="88"/>
      <c r="BB190" s="88"/>
      <c r="BC190" s="88"/>
      <c r="BD190" s="88"/>
      <c r="BE190" s="88"/>
      <c r="BF190" s="88"/>
      <c r="BG190" s="88"/>
      <c r="BH190" s="88"/>
      <c r="BI190" s="88"/>
      <c r="BJ190" s="88"/>
    </row>
    <row r="191" spans="1:62" s="87" customFormat="1">
      <c r="D191" s="88"/>
      <c r="E191" s="88"/>
      <c r="F191" s="88"/>
      <c r="G191" s="88"/>
      <c r="H191" s="88"/>
      <c r="I191" s="88"/>
      <c r="J191" s="88"/>
      <c r="K191" s="88"/>
      <c r="L191" s="88"/>
      <c r="M191" s="88"/>
      <c r="N191" s="88"/>
      <c r="O191" s="88"/>
      <c r="P191" s="88"/>
      <c r="Q191" s="88"/>
      <c r="R191" s="88"/>
      <c r="S191" s="88"/>
      <c r="T191" s="88"/>
      <c r="U191" s="88"/>
      <c r="V191" s="88"/>
      <c r="W191" s="88"/>
      <c r="X191" s="88"/>
      <c r="Y191" s="88"/>
      <c r="Z191" s="88"/>
      <c r="AA191" s="88"/>
      <c r="AB191" s="88"/>
      <c r="AC191" s="88"/>
      <c r="AD191" s="88"/>
      <c r="AE191" s="88"/>
      <c r="AF191" s="88"/>
      <c r="AG191" s="88"/>
      <c r="AH191" s="88"/>
      <c r="AI191" s="88"/>
      <c r="AJ191" s="88"/>
      <c r="AK191" s="88"/>
      <c r="AL191" s="88"/>
      <c r="AM191" s="88"/>
      <c r="AN191" s="88"/>
      <c r="AO191" s="88"/>
      <c r="AP191" s="88"/>
      <c r="AQ191" s="88"/>
      <c r="AR191" s="88"/>
      <c r="AS191" s="88"/>
      <c r="AT191" s="88"/>
      <c r="AU191" s="88"/>
      <c r="AV191" s="88"/>
      <c r="AW191" s="88"/>
      <c r="AX191" s="88"/>
      <c r="AY191" s="88"/>
      <c r="AZ191" s="88"/>
      <c r="BA191" s="88"/>
      <c r="BB191" s="88"/>
      <c r="BC191" s="88"/>
      <c r="BD191" s="88"/>
      <c r="BE191" s="88"/>
      <c r="BF191" s="88"/>
      <c r="BG191" s="88"/>
      <c r="BH191" s="88"/>
      <c r="BI191" s="88"/>
      <c r="BJ191" s="88"/>
    </row>
    <row r="192" spans="1:62" s="87" customFormat="1">
      <c r="D192" s="88"/>
      <c r="E192" s="88"/>
      <c r="F192" s="88"/>
      <c r="G192" s="88"/>
      <c r="H192" s="88"/>
      <c r="I192" s="88"/>
      <c r="J192" s="88"/>
      <c r="K192" s="88"/>
      <c r="L192" s="88"/>
      <c r="M192" s="88"/>
      <c r="N192" s="88"/>
      <c r="O192" s="88"/>
      <c r="P192" s="88"/>
      <c r="Q192" s="88"/>
      <c r="R192" s="88"/>
      <c r="S192" s="88"/>
      <c r="T192" s="88"/>
      <c r="U192" s="88"/>
      <c r="V192" s="88"/>
      <c r="W192" s="88"/>
      <c r="X192" s="88"/>
      <c r="Y192" s="88"/>
      <c r="Z192" s="88"/>
      <c r="AA192" s="88"/>
      <c r="AB192" s="88"/>
      <c r="AC192" s="88"/>
      <c r="AD192" s="88"/>
      <c r="AE192" s="88"/>
      <c r="AF192" s="88"/>
      <c r="AG192" s="88"/>
      <c r="AH192" s="88"/>
      <c r="AI192" s="88"/>
      <c r="AJ192" s="88"/>
      <c r="AK192" s="88"/>
      <c r="AL192" s="88"/>
      <c r="AM192" s="88"/>
      <c r="AN192" s="88"/>
      <c r="AO192" s="88"/>
      <c r="AP192" s="88"/>
      <c r="AQ192" s="88"/>
      <c r="AR192" s="88"/>
      <c r="AS192" s="88"/>
      <c r="AT192" s="88"/>
      <c r="AU192" s="88"/>
      <c r="AV192" s="88"/>
      <c r="AW192" s="88"/>
      <c r="AX192" s="88"/>
      <c r="AY192" s="88"/>
      <c r="AZ192" s="88"/>
      <c r="BA192" s="88"/>
      <c r="BB192" s="88"/>
      <c r="BC192" s="88"/>
      <c r="BD192" s="88"/>
      <c r="BE192" s="88"/>
      <c r="BF192" s="88"/>
      <c r="BG192" s="88"/>
      <c r="BH192" s="88"/>
      <c r="BI192" s="88"/>
      <c r="BJ192" s="88"/>
    </row>
    <row r="193" spans="1:62" s="87" customFormat="1">
      <c r="D193" s="88"/>
      <c r="E193" s="88"/>
      <c r="F193" s="88"/>
      <c r="G193" s="88"/>
      <c r="H193" s="88"/>
      <c r="I193" s="88"/>
      <c r="J193" s="88"/>
      <c r="K193" s="88"/>
      <c r="L193" s="88"/>
      <c r="M193" s="88"/>
      <c r="N193" s="88"/>
      <c r="O193" s="88"/>
      <c r="P193" s="88"/>
      <c r="Q193" s="88"/>
      <c r="R193" s="88"/>
      <c r="S193" s="88"/>
      <c r="T193" s="88"/>
      <c r="U193" s="88"/>
      <c r="V193" s="88"/>
      <c r="W193" s="88"/>
      <c r="X193" s="88"/>
      <c r="Y193" s="88"/>
      <c r="Z193" s="88"/>
      <c r="AA193" s="88"/>
      <c r="AB193" s="88"/>
      <c r="AC193" s="88"/>
      <c r="AD193" s="88"/>
      <c r="AE193" s="88"/>
      <c r="AF193" s="88"/>
      <c r="AG193" s="88"/>
      <c r="AH193" s="88"/>
      <c r="AI193" s="88"/>
      <c r="AJ193" s="88"/>
      <c r="AK193" s="88"/>
      <c r="AL193" s="88"/>
      <c r="AM193" s="88"/>
      <c r="AN193" s="88"/>
      <c r="AO193" s="88"/>
      <c r="AP193" s="88"/>
      <c r="AQ193" s="88"/>
      <c r="AR193" s="88"/>
      <c r="AS193" s="88"/>
      <c r="AT193" s="88"/>
      <c r="AU193" s="88"/>
      <c r="AV193" s="88"/>
      <c r="AW193" s="88"/>
      <c r="AX193" s="88"/>
      <c r="AY193" s="88"/>
      <c r="AZ193" s="88"/>
      <c r="BA193" s="88"/>
      <c r="BB193" s="88"/>
      <c r="BC193" s="88"/>
      <c r="BD193" s="88"/>
      <c r="BE193" s="88"/>
      <c r="BF193" s="88"/>
      <c r="BG193" s="88"/>
      <c r="BH193" s="88"/>
      <c r="BI193" s="88"/>
      <c r="BJ193" s="88"/>
    </row>
    <row r="194" spans="1:6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32"/>
      <c r="AU194" s="32"/>
      <c r="AV194" s="32"/>
      <c r="AW194" s="32"/>
      <c r="AX194" s="32"/>
      <c r="AY194" s="32"/>
      <c r="AZ194" s="32"/>
      <c r="BA194" s="32"/>
      <c r="BB194" s="32"/>
      <c r="BC194" s="32"/>
      <c r="BD194" s="32"/>
      <c r="BE194" s="32"/>
      <c r="BF194" s="32"/>
      <c r="BG194" s="32"/>
      <c r="BH194" s="32"/>
      <c r="BI194" s="32"/>
      <c r="BJ194" s="32"/>
    </row>
    <row r="195" spans="1:6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c r="AV195" s="32"/>
      <c r="AW195" s="32"/>
      <c r="AX195" s="32"/>
      <c r="AY195" s="32"/>
      <c r="AZ195" s="32"/>
      <c r="BA195" s="32"/>
      <c r="BB195" s="32"/>
      <c r="BC195" s="32"/>
      <c r="BD195" s="32"/>
      <c r="BE195" s="32"/>
      <c r="BF195" s="32"/>
      <c r="BG195" s="32"/>
      <c r="BH195" s="32"/>
      <c r="BI195" s="32"/>
      <c r="BJ195" s="32"/>
    </row>
    <row r="196" spans="1:6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c r="AV196" s="32"/>
      <c r="AW196" s="32"/>
      <c r="AX196" s="32"/>
      <c r="AY196" s="32"/>
      <c r="AZ196" s="32"/>
      <c r="BA196" s="32"/>
      <c r="BB196" s="32"/>
      <c r="BC196" s="32"/>
      <c r="BD196" s="32"/>
      <c r="BE196" s="32"/>
      <c r="BF196" s="32"/>
      <c r="BG196" s="32"/>
      <c r="BH196" s="32"/>
      <c r="BI196" s="32"/>
      <c r="BJ196" s="32"/>
    </row>
    <row r="197" spans="1:6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c r="AV197" s="32"/>
      <c r="AW197" s="32"/>
      <c r="AX197" s="32"/>
      <c r="AY197" s="32"/>
      <c r="AZ197" s="32"/>
      <c r="BA197" s="32"/>
      <c r="BB197" s="32"/>
      <c r="BC197" s="32"/>
      <c r="BD197" s="32"/>
      <c r="BE197" s="32"/>
      <c r="BF197" s="32"/>
      <c r="BG197" s="32"/>
      <c r="BH197" s="32"/>
      <c r="BI197" s="32"/>
      <c r="BJ197" s="32"/>
    </row>
    <row r="198" spans="1:6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32"/>
      <c r="AY198" s="32"/>
      <c r="AZ198" s="32"/>
      <c r="BA198" s="32"/>
      <c r="BB198" s="32"/>
      <c r="BC198" s="32"/>
      <c r="BD198" s="32"/>
      <c r="BE198" s="32"/>
      <c r="BF198" s="32"/>
      <c r="BG198" s="32"/>
      <c r="BH198" s="32"/>
      <c r="BI198" s="32"/>
      <c r="BJ198" s="32"/>
    </row>
    <row r="200" spans="1:62">
      <c r="A200" s="30" t="s">
        <v>297</v>
      </c>
      <c r="B200" s="30" t="s">
        <v>85</v>
      </c>
    </row>
    <row r="201" spans="1:62">
      <c r="A201" s="30" t="s">
        <v>84</v>
      </c>
      <c r="B201" s="87" t="s">
        <v>173</v>
      </c>
      <c r="C201" s="87" t="s">
        <v>179</v>
      </c>
      <c r="D201" s="87" t="s">
        <v>154</v>
      </c>
    </row>
    <row r="202" spans="1:62">
      <c r="A202" s="31">
        <v>2017</v>
      </c>
      <c r="B202" s="88"/>
      <c r="C202" s="88"/>
      <c r="D202" s="88"/>
    </row>
    <row r="203" spans="1:62">
      <c r="A203" s="116" t="s">
        <v>64</v>
      </c>
      <c r="B203" s="88">
        <v>13082</v>
      </c>
      <c r="C203" s="88">
        <v>8837</v>
      </c>
      <c r="D203" s="88">
        <v>5871</v>
      </c>
    </row>
    <row r="204" spans="1:62">
      <c r="A204" s="116" t="s">
        <v>186</v>
      </c>
      <c r="B204" s="88">
        <v>13038</v>
      </c>
      <c r="C204" s="88">
        <v>8817</v>
      </c>
      <c r="D204" s="88">
        <v>5803</v>
      </c>
    </row>
    <row r="205" spans="1:62">
      <c r="A205" s="116" t="s">
        <v>187</v>
      </c>
      <c r="B205" s="88">
        <v>12908</v>
      </c>
      <c r="C205" s="88">
        <v>8849</v>
      </c>
      <c r="D205" s="88">
        <v>5711</v>
      </c>
    </row>
    <row r="206" spans="1:62" s="87" customFormat="1">
      <c r="A206" s="116" t="s">
        <v>65</v>
      </c>
      <c r="B206" s="88">
        <v>12787</v>
      </c>
      <c r="C206" s="88">
        <v>8908</v>
      </c>
      <c r="D206" s="88">
        <v>5674</v>
      </c>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row>
    <row r="207" spans="1:62" s="87" customFormat="1">
      <c r="A207" s="116" t="s">
        <v>188</v>
      </c>
      <c r="B207" s="88">
        <v>12660</v>
      </c>
      <c r="C207" s="88">
        <v>8863</v>
      </c>
      <c r="D207" s="88">
        <v>5560</v>
      </c>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row>
    <row r="208" spans="1:62" s="87" customFormat="1">
      <c r="A208" s="116" t="s">
        <v>189</v>
      </c>
      <c r="B208" s="88">
        <v>12548</v>
      </c>
      <c r="C208" s="88">
        <v>8665</v>
      </c>
      <c r="D208" s="88">
        <v>5500</v>
      </c>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row>
    <row r="209" spans="1:61" s="87" customFormat="1">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row>
    <row r="210" spans="1:61" s="87" customFormat="1">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row>
    <row r="211" spans="1:61" s="87" customFormat="1">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row>
    <row r="212" spans="1:61" s="87" customFormat="1">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row>
    <row r="213" spans="1:61" s="87" customFormat="1">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row>
    <row r="214" spans="1:61" s="87" customFormat="1">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row>
    <row r="215" spans="1:61" s="87" customFormat="1">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row>
    <row r="216" spans="1:61" s="87" customFormat="1">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row>
    <row r="217" spans="1:61" s="87" customFormat="1">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row>
    <row r="218" spans="1:61" s="87" customFormat="1">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row>
    <row r="219" spans="1:61" s="87" customFormat="1">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row>
    <row r="220" spans="1:61" s="87" customFormat="1">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row>
    <row r="221" spans="1:61" s="87" customFormat="1">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row>
    <row r="222" spans="1:61" s="87" customFormat="1">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row>
    <row r="223" spans="1:61" s="87" customFormat="1">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row>
    <row r="224" spans="1:61" s="87" customFormat="1">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row>
    <row r="225" spans="1:61" s="87" customFormat="1">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row>
    <row r="226" spans="1:61" s="87" customForma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row>
    <row r="227" spans="1:61" s="87" customFormat="1">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row>
    <row r="228" spans="1:61" s="87" customFormat="1">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row>
    <row r="229" spans="1:61" s="87" customFormat="1">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row>
    <row r="230" spans="1:61" s="87" customFormat="1">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row>
    <row r="231" spans="1:61" s="87" customFormat="1">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row>
    <row r="232" spans="1:61" s="87" customFormat="1">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row>
    <row r="233" spans="1:61" s="87" customFormat="1">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row>
    <row r="234" spans="1:61" s="87" customFormat="1">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row>
    <row r="235" spans="1:61" s="87" customFormat="1">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row>
    <row r="236" spans="1:61" s="87" customFormat="1">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row>
    <row r="237" spans="1:61" s="87" customFormat="1">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row>
    <row r="238" spans="1:61" s="87" customFormat="1">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row>
    <row r="239" spans="1:61" s="87" customFormat="1">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row>
    <row r="240" spans="1:61" s="87" customFormat="1">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row>
    <row r="241" spans="1:61" s="87" customFormat="1">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row>
    <row r="242" spans="1:61" s="87" customFormat="1">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row>
    <row r="243" spans="1:61" s="87" customFormat="1">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row>
    <row r="244" spans="1:61" s="87" customFormat="1">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row>
    <row r="245" spans="1:61" s="87" customFormat="1">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row>
    <row r="246" spans="1:61" s="87" customFormat="1">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row>
    <row r="247" spans="1:61" s="87" customFormat="1">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row>
    <row r="248" spans="1:61" s="87" customFormat="1">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row>
    <row r="249" spans="1:61" s="87" customFormat="1">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row>
    <row r="250" spans="1:61" s="87" customFormat="1">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row>
    <row r="251" spans="1:61" s="87" customFormat="1">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row>
    <row r="252" spans="1:61" s="87" customFormat="1">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row>
    <row r="253" spans="1:61" s="87" customFormat="1">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row>
    <row r="254" spans="1:61" s="87" customFormat="1">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row>
    <row r="255" spans="1:61" s="87" customFormat="1">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row>
    <row r="256" spans="1:61" s="87" customFormat="1">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row>
    <row r="257" spans="1:61" s="87" customFormat="1">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row>
    <row r="258" spans="1:61" s="87" customFormat="1">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row>
    <row r="259" spans="1:61" s="87" customFormat="1">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row>
    <row r="260" spans="1:61" s="87" customFormat="1">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row>
    <row r="261" spans="1:61" s="87" customFormat="1">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row>
    <row r="262" spans="1:61" s="87" customFormat="1">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row>
    <row r="263" spans="1:61" s="87" customFormat="1">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row>
    <row r="264" spans="1:61" s="87" customFormat="1">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row>
    <row r="265" spans="1:61" s="87" customFormat="1">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row>
    <row r="266" spans="1:61" s="87" customFormat="1">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row>
    <row r="267" spans="1:61" s="87" customFormat="1">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row>
    <row r="268" spans="1:61" s="87" customFormat="1">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row>
    <row r="269" spans="1:61" s="87" customFormat="1">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row>
    <row r="270" spans="1:61" s="87" customFormat="1">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row>
    <row r="271" spans="1:61" s="87" customFormat="1">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row>
    <row r="272" spans="1:61" s="87" customFormat="1">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row>
    <row r="273" spans="1:61" s="87" customFormat="1">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row>
    <row r="274" spans="1:61" s="87" customFormat="1">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row>
    <row r="275" spans="1:61" s="87" customFormat="1">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row>
    <row r="276" spans="1:61" s="87" customFormat="1">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row>
    <row r="277" spans="1:61" s="87" customFormat="1">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row>
    <row r="278" spans="1:61" s="87" customFormat="1">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row>
    <row r="279" spans="1:61" s="87" customFormat="1">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row>
    <row r="280" spans="1:61" s="87" customFormat="1">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row>
    <row r="281" spans="1:61" s="87" customFormat="1">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row>
    <row r="282" spans="1:61" s="87" customFormat="1">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row>
    <row r="283" spans="1:61" s="87" customFormat="1">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row>
    <row r="284" spans="1:61" s="87" customFormat="1">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row>
    <row r="285" spans="1:61" s="87" customFormat="1">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row>
    <row r="286" spans="1:61" s="87" customFormat="1"/>
    <row r="287" spans="1:61" s="87" customFormat="1"/>
    <row r="288" spans="1:61" s="87" customFormat="1"/>
    <row r="289" spans="1:6" s="87" customFormat="1"/>
    <row r="290" spans="1:6" s="87" customFormat="1"/>
    <row r="291" spans="1:6" s="87" customFormat="1"/>
    <row r="292" spans="1:6" s="87" customFormat="1"/>
    <row r="293" spans="1:6" s="87" customFormat="1"/>
    <row r="294" spans="1:6" s="87" customFormat="1"/>
    <row r="297" spans="1:6">
      <c r="A297" t="str">
        <f>"CalFresh ESL Population (all ages), "&amp;A302</f>
        <v>CalFresh ESL Population (all ages), 2017</v>
      </c>
      <c r="F297" t="str">
        <f>IF(F298=0,""," - "&amp;F298)</f>
        <v/>
      </c>
    </row>
    <row r="298" spans="1:6">
      <c r="A298" t="str">
        <f>A297&amp;F297</f>
        <v>CalFresh ESL Population (all ages), 2017</v>
      </c>
      <c r="F298">
        <f>MAX(A303:A313)</f>
        <v>0</v>
      </c>
    </row>
    <row r="300" spans="1:6">
      <c r="A300" s="30" t="s">
        <v>240</v>
      </c>
      <c r="B300" s="30" t="s">
        <v>85</v>
      </c>
    </row>
    <row r="301" spans="1:6">
      <c r="A301" s="30" t="s">
        <v>84</v>
      </c>
      <c r="B301" s="87" t="s">
        <v>172</v>
      </c>
    </row>
    <row r="302" spans="1:6">
      <c r="A302" s="31">
        <v>2017</v>
      </c>
      <c r="B302" s="88">
        <v>1514564</v>
      </c>
    </row>
    <row r="331" spans="1:8">
      <c r="A331" t="str">
        <f>"CalFresh Elderly Population (age 60+), "&amp;A336</f>
        <v>CalFresh Elderly Population (age 60+), 2017</v>
      </c>
      <c r="F331" t="str">
        <f>IF(F332=0,""," - "&amp;F332)</f>
        <v/>
      </c>
    </row>
    <row r="332" spans="1:8">
      <c r="A332" t="str">
        <f>A331&amp;F331</f>
        <v>CalFresh Elderly Population (age 60+), 2017</v>
      </c>
      <c r="F332">
        <f>MAX(A337:A346)</f>
        <v>0</v>
      </c>
      <c r="H332" s="58"/>
    </row>
    <row r="334" spans="1:8">
      <c r="A334" s="30" t="s">
        <v>191</v>
      </c>
      <c r="B334" s="30" t="s">
        <v>85</v>
      </c>
    </row>
    <row r="335" spans="1:8">
      <c r="A335" s="30" t="s">
        <v>84</v>
      </c>
      <c r="B335" s="87" t="s">
        <v>172</v>
      </c>
    </row>
    <row r="336" spans="1:8">
      <c r="A336" s="31">
        <v>2017</v>
      </c>
      <c r="B336" s="88">
        <v>370322</v>
      </c>
    </row>
  </sheetData>
  <pageMargins left="0.7" right="0.7" top="0.75" bottom="0.75" header="0.3" footer="0.3"/>
  <pageSetup orientation="portrait" horizontalDpi="1200" verticalDpi="1200" r:id="rId8"/>
  <drawing r:id="rId9"/>
  <extLst>
    <ext xmlns:x14="http://schemas.microsoft.com/office/spreadsheetml/2009/9/main" uri="{A8765BA9-456A-4dab-B4F3-ACF838C121DE}">
      <x14:slicerList>
        <x14:slicer r:id="rId10"/>
      </x14:slicerList>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6"/>
  <dimension ref="A1:BI246"/>
  <sheetViews>
    <sheetView topLeftCell="A26" workbookViewId="0">
      <selection activeCell="K46" sqref="K46"/>
    </sheetView>
  </sheetViews>
  <sheetFormatPr defaultRowHeight="15"/>
  <cols>
    <col min="1" max="1" width="14.5703125" customWidth="1"/>
    <col min="2" max="2" width="10.140625" customWidth="1"/>
    <col min="3" max="3" width="9.5703125" bestFit="1" customWidth="1"/>
    <col min="4" max="4" width="9.28515625" customWidth="1"/>
    <col min="5" max="5" width="10.42578125" customWidth="1"/>
    <col min="6" max="6" width="12.1406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3" customFormat="1"/>
    <row r="2" spans="1:6" s="13" customFormat="1"/>
    <row r="3" spans="1:6" s="13" customFormat="1"/>
    <row r="4" spans="1:6" s="13" customFormat="1"/>
    <row r="5" spans="1:6" s="13" customFormat="1"/>
    <row r="6" spans="1:6" s="13" customFormat="1"/>
    <row r="7" spans="1:6">
      <c r="A7" t="str">
        <f>"30-Day Churn: Percent of Reapplications (Quarterly), "&amp;A13</f>
        <v>30-Day Churn: Percent of Reapplications (Quarterly), 2018</v>
      </c>
      <c r="F7" t="str">
        <f>IF(F8=0,""," - "&amp;F8)</f>
        <v/>
      </c>
    </row>
    <row r="8" spans="1:6">
      <c r="A8" t="str">
        <f>A7&amp;F7</f>
        <v>30-Day Churn: Percent of Reapplications (Quarterly), 2018</v>
      </c>
      <c r="F8">
        <f>MAX(A14:A42)</f>
        <v>0</v>
      </c>
    </row>
    <row r="11" spans="1:6">
      <c r="A11" s="30" t="s">
        <v>112</v>
      </c>
      <c r="C11" s="30" t="s">
        <v>0</v>
      </c>
    </row>
    <row r="12" spans="1:6">
      <c r="A12" s="30" t="s">
        <v>88</v>
      </c>
      <c r="B12" s="30" t="s">
        <v>67</v>
      </c>
      <c r="C12" s="87" t="s">
        <v>173</v>
      </c>
      <c r="D12" s="87" t="s">
        <v>174</v>
      </c>
      <c r="E12" s="87" t="s">
        <v>175</v>
      </c>
    </row>
    <row r="13" spans="1:6">
      <c r="A13" s="87">
        <v>2018</v>
      </c>
      <c r="C13" s="37"/>
      <c r="D13" s="37"/>
      <c r="E13" s="37"/>
    </row>
    <row r="14" spans="1:6">
      <c r="B14" s="87" t="s">
        <v>3</v>
      </c>
      <c r="C14" s="37">
        <v>0.10210000000000001</v>
      </c>
      <c r="D14" s="37">
        <v>7.690000000000001E-2</v>
      </c>
      <c r="E14" s="37">
        <v>0.1159</v>
      </c>
    </row>
    <row r="15" spans="1:6">
      <c r="B15" s="87" t="s">
        <v>62</v>
      </c>
      <c r="C15" s="37">
        <v>9.5000000000000001E-2</v>
      </c>
      <c r="D15" s="37">
        <v>0</v>
      </c>
      <c r="E15" s="37">
        <v>8.7799999999999989E-2</v>
      </c>
    </row>
    <row r="38" spans="1:61">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c r="BA38" s="37"/>
      <c r="BB38" s="37"/>
      <c r="BC38" s="37"/>
      <c r="BD38" s="37"/>
      <c r="BE38" s="37"/>
      <c r="BF38" s="37"/>
      <c r="BG38" s="37"/>
      <c r="BH38" s="37"/>
      <c r="BI38" s="37"/>
    </row>
    <row r="39" spans="1:61">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37"/>
      <c r="BI39" s="37"/>
    </row>
    <row r="40" spans="1:61">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37"/>
      <c r="BI40" s="37"/>
    </row>
    <row r="41" spans="1:61">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G41" s="37"/>
      <c r="BH41" s="37"/>
      <c r="BI41" s="37"/>
    </row>
    <row r="42" spans="1:61">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s="37"/>
      <c r="BG42" s="37"/>
      <c r="BH42" s="37"/>
      <c r="BI42" s="37"/>
    </row>
    <row r="43" spans="1:61">
      <c r="A43" t="str">
        <f>"90-Day Churn: Percent of Reapplications (Quarterly), "&amp;A49</f>
        <v>90-Day Churn: Percent of Reapplications (Quarterly), 2018</v>
      </c>
      <c r="C43" s="37"/>
      <c r="D43" s="37"/>
      <c r="E43" s="37"/>
      <c r="F43" s="37" t="str">
        <f>IF(F44=0,""," - "&amp;F44)</f>
        <v/>
      </c>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37"/>
      <c r="BI43" s="37"/>
    </row>
    <row r="44" spans="1:61">
      <c r="A44" t="str">
        <f>A43&amp;F43</f>
        <v>90-Day Churn: Percent of Reapplications (Quarterly), 2018</v>
      </c>
      <c r="C44" s="37"/>
      <c r="D44" s="37"/>
      <c r="E44" s="37"/>
      <c r="F44" s="36">
        <f>MAX(A50:A86)</f>
        <v>0</v>
      </c>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F44" s="37"/>
      <c r="BG44" s="37"/>
      <c r="BH44" s="37"/>
      <c r="BI44" s="37"/>
    </row>
    <row r="45" spans="1:61">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37"/>
      <c r="BI45" s="37"/>
    </row>
    <row r="46" spans="1:61">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c r="AN46" s="37"/>
      <c r="AO46" s="37"/>
      <c r="AP46" s="37"/>
      <c r="AQ46" s="37"/>
      <c r="AR46" s="37"/>
      <c r="AS46" s="37"/>
      <c r="AT46" s="37"/>
      <c r="AU46" s="37"/>
      <c r="AV46" s="37"/>
      <c r="AW46" s="37"/>
      <c r="AX46" s="37"/>
      <c r="AY46" s="37"/>
      <c r="AZ46" s="37"/>
      <c r="BA46" s="37"/>
      <c r="BB46" s="37"/>
      <c r="BC46" s="37"/>
      <c r="BD46" s="37"/>
      <c r="BE46" s="37"/>
      <c r="BF46" s="37"/>
      <c r="BG46" s="37"/>
      <c r="BH46" s="37"/>
      <c r="BI46" s="37"/>
    </row>
    <row r="47" spans="1:61">
      <c r="A47" s="30" t="s">
        <v>113</v>
      </c>
      <c r="C47" s="30" t="s">
        <v>0</v>
      </c>
    </row>
    <row r="48" spans="1:61">
      <c r="A48" s="30" t="s">
        <v>88</v>
      </c>
      <c r="B48" s="30" t="s">
        <v>67</v>
      </c>
      <c r="C48" s="87" t="s">
        <v>173</v>
      </c>
      <c r="D48" s="87" t="s">
        <v>174</v>
      </c>
      <c r="E48" s="87" t="s">
        <v>175</v>
      </c>
    </row>
    <row r="49" spans="1:5">
      <c r="A49" s="87">
        <v>2018</v>
      </c>
      <c r="C49" s="37"/>
      <c r="D49" s="37"/>
      <c r="E49" s="37"/>
    </row>
    <row r="50" spans="1:5">
      <c r="B50" s="87" t="s">
        <v>3</v>
      </c>
      <c r="C50" s="37">
        <v>0.20739999999999997</v>
      </c>
      <c r="D50" s="37">
        <v>0.15380000000000002</v>
      </c>
      <c r="E50" s="37">
        <v>0.20649999999999999</v>
      </c>
    </row>
    <row r="51" spans="1:5">
      <c r="B51" s="87" t="s">
        <v>62</v>
      </c>
      <c r="C51" s="37">
        <v>0.1925</v>
      </c>
      <c r="D51" s="37">
        <v>0</v>
      </c>
      <c r="E51" s="37">
        <v>0.20480000000000001</v>
      </c>
    </row>
    <row r="74" spans="3:61">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row>
    <row r="75" spans="3:61">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row>
    <row r="76" spans="3:61">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c r="AF76" s="37"/>
      <c r="AG76" s="37"/>
      <c r="AH76" s="37"/>
      <c r="AI76" s="37"/>
      <c r="AJ76" s="37"/>
      <c r="AK76" s="37"/>
      <c r="AL76" s="37"/>
      <c r="AM76" s="37"/>
      <c r="AN76" s="37"/>
      <c r="AO76" s="37"/>
      <c r="AP76" s="37"/>
      <c r="AQ76" s="37"/>
      <c r="AR76" s="37"/>
      <c r="AS76" s="37"/>
      <c r="AT76" s="37"/>
      <c r="AU76" s="37"/>
      <c r="AV76" s="37"/>
      <c r="AW76" s="37"/>
      <c r="AX76" s="37"/>
      <c r="AY76" s="37"/>
      <c r="AZ76" s="37"/>
      <c r="BA76" s="37"/>
      <c r="BB76" s="37"/>
      <c r="BC76" s="37"/>
      <c r="BD76" s="37"/>
      <c r="BE76" s="37"/>
      <c r="BF76" s="37"/>
      <c r="BG76" s="37"/>
      <c r="BH76" s="37"/>
      <c r="BI76" s="37"/>
    </row>
    <row r="77" spans="3:61">
      <c r="C77" s="37"/>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c r="AE77" s="37"/>
      <c r="AF77" s="37"/>
      <c r="AG77" s="37"/>
      <c r="AH77" s="37"/>
      <c r="AI77" s="37"/>
      <c r="AJ77" s="37"/>
      <c r="AK77" s="37"/>
      <c r="AL77" s="37"/>
      <c r="AM77" s="37"/>
      <c r="AN77" s="37"/>
      <c r="AO77" s="37"/>
      <c r="AP77" s="37"/>
      <c r="AQ77" s="37"/>
      <c r="AR77" s="37"/>
      <c r="AS77" s="37"/>
      <c r="AT77" s="37"/>
      <c r="AU77" s="37"/>
      <c r="AV77" s="37"/>
      <c r="AW77" s="37"/>
      <c r="AX77" s="37"/>
      <c r="AY77" s="37"/>
      <c r="AZ77" s="37"/>
      <c r="BA77" s="37"/>
      <c r="BB77" s="37"/>
      <c r="BC77" s="37"/>
      <c r="BD77" s="37"/>
      <c r="BE77" s="37"/>
      <c r="BF77" s="37"/>
      <c r="BG77" s="37"/>
      <c r="BH77" s="37"/>
      <c r="BI77" s="37"/>
    </row>
    <row r="78" spans="3:61">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c r="AF78" s="37"/>
      <c r="AG78" s="37"/>
      <c r="AH78" s="37"/>
      <c r="AI78" s="37"/>
      <c r="AJ78" s="37"/>
      <c r="AK78" s="37"/>
      <c r="AL78" s="37"/>
      <c r="AM78" s="37"/>
      <c r="AN78" s="37"/>
      <c r="AO78" s="37"/>
      <c r="AP78" s="37"/>
      <c r="AQ78" s="37"/>
      <c r="AR78" s="37"/>
      <c r="AS78" s="37"/>
      <c r="AT78" s="37"/>
      <c r="AU78" s="37"/>
      <c r="AV78" s="37"/>
      <c r="AW78" s="37"/>
      <c r="AX78" s="37"/>
      <c r="AY78" s="37"/>
      <c r="AZ78" s="37"/>
      <c r="BA78" s="37"/>
      <c r="BB78" s="37"/>
      <c r="BC78" s="37"/>
      <c r="BD78" s="37"/>
      <c r="BE78" s="37"/>
      <c r="BF78" s="37"/>
      <c r="BG78" s="37"/>
      <c r="BH78" s="37"/>
      <c r="BI78" s="37"/>
    </row>
    <row r="79" spans="3:61">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c r="AF79" s="37"/>
      <c r="AG79" s="37"/>
      <c r="AH79" s="37"/>
      <c r="AI79" s="37"/>
      <c r="AJ79" s="37"/>
      <c r="AK79" s="37"/>
      <c r="AL79" s="37"/>
      <c r="AM79" s="37"/>
      <c r="AN79" s="37"/>
      <c r="AO79" s="37"/>
      <c r="AP79" s="37"/>
      <c r="AQ79" s="37"/>
      <c r="AR79" s="37"/>
      <c r="AS79" s="37"/>
      <c r="AT79" s="37"/>
      <c r="AU79" s="37"/>
      <c r="AV79" s="37"/>
      <c r="AW79" s="37"/>
      <c r="AX79" s="37"/>
      <c r="AY79" s="37"/>
      <c r="AZ79" s="37"/>
      <c r="BA79" s="37"/>
      <c r="BB79" s="37"/>
      <c r="BC79" s="37"/>
      <c r="BD79" s="37"/>
      <c r="BE79" s="37"/>
      <c r="BF79" s="37"/>
      <c r="BG79" s="37"/>
      <c r="BH79" s="37"/>
      <c r="BI79" s="37"/>
    </row>
    <row r="80" spans="3:61">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c r="AF80" s="37"/>
      <c r="AG80" s="37"/>
      <c r="AH80" s="37"/>
      <c r="AI80" s="37"/>
      <c r="AJ80" s="37"/>
      <c r="AK80" s="37"/>
      <c r="AL80" s="37"/>
      <c r="AM80" s="37"/>
      <c r="AN80" s="37"/>
      <c r="AO80" s="37"/>
      <c r="AP80" s="37"/>
      <c r="AQ80" s="37"/>
      <c r="AR80" s="37"/>
      <c r="AS80" s="37"/>
      <c r="AT80" s="37"/>
      <c r="AU80" s="37"/>
      <c r="AV80" s="37"/>
      <c r="AW80" s="37"/>
      <c r="AX80" s="37"/>
      <c r="AY80" s="37"/>
      <c r="AZ80" s="37"/>
      <c r="BA80" s="37"/>
      <c r="BB80" s="37"/>
      <c r="BC80" s="37"/>
      <c r="BD80" s="37"/>
      <c r="BE80" s="37"/>
      <c r="BF80" s="37"/>
      <c r="BG80" s="37"/>
      <c r="BH80" s="37"/>
      <c r="BI80" s="37"/>
    </row>
    <row r="81" spans="1:61">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row>
    <row r="82" spans="1:61">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row>
    <row r="83" spans="1:61">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row>
    <row r="84" spans="1:61">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row>
    <row r="85" spans="1:61">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row>
    <row r="86" spans="1:61">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row>
    <row r="87" spans="1:61">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c r="AF87" s="37"/>
      <c r="AG87" s="37"/>
      <c r="AH87" s="37"/>
      <c r="AI87" s="37"/>
      <c r="AJ87" s="37"/>
      <c r="AK87" s="37"/>
      <c r="AL87" s="37"/>
      <c r="AM87" s="37"/>
      <c r="AN87" s="37"/>
      <c r="AO87" s="37"/>
      <c r="AP87" s="37"/>
      <c r="AQ87" s="37"/>
      <c r="AR87" s="37"/>
      <c r="AS87" s="37"/>
      <c r="AT87" s="37"/>
      <c r="AU87" s="37"/>
      <c r="AV87" s="37"/>
      <c r="AW87" s="37"/>
      <c r="AX87" s="37"/>
      <c r="AY87" s="37"/>
      <c r="AZ87" s="37"/>
      <c r="BA87" s="37"/>
      <c r="BB87" s="37"/>
      <c r="BC87" s="37"/>
      <c r="BD87" s="37"/>
      <c r="BE87" s="37"/>
      <c r="BF87" s="37"/>
      <c r="BG87" s="37"/>
      <c r="BH87" s="37"/>
      <c r="BI87" s="37"/>
    </row>
    <row r="88" spans="1:61">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c r="AF88" s="37"/>
      <c r="AG88" s="37"/>
      <c r="AH88" s="37"/>
      <c r="AI88" s="37"/>
      <c r="AJ88" s="37"/>
      <c r="AK88" s="37"/>
      <c r="AL88" s="37"/>
      <c r="AM88" s="37"/>
      <c r="AN88" s="37"/>
      <c r="AO88" s="37"/>
      <c r="AP88" s="37"/>
      <c r="AQ88" s="37"/>
      <c r="AR88" s="37"/>
      <c r="AS88" s="37"/>
      <c r="AT88" s="37"/>
      <c r="AU88" s="37"/>
      <c r="AV88" s="37"/>
      <c r="AW88" s="37"/>
      <c r="AX88" s="37"/>
      <c r="AY88" s="37"/>
      <c r="AZ88" s="37"/>
      <c r="BA88" s="37"/>
      <c r="BB88" s="37"/>
      <c r="BC88" s="37"/>
      <c r="BD88" s="37"/>
      <c r="BE88" s="37"/>
      <c r="BF88" s="37"/>
      <c r="BG88" s="37"/>
      <c r="BH88" s="37"/>
      <c r="BI88" s="37"/>
    </row>
    <row r="89" spans="1:61">
      <c r="A89" t="str">
        <f>"30-Day Churn: Percent of Scheduled Recertifications (Quarterly), "&amp;A95</f>
        <v>30-Day Churn: Percent of Scheduled Recertifications (Quarterly), 2018</v>
      </c>
      <c r="C89" s="37"/>
      <c r="D89" s="37"/>
      <c r="E89" s="37"/>
      <c r="F89" s="37" t="str">
        <f>IF(F90=0,""," - "&amp;F90)</f>
        <v/>
      </c>
      <c r="G89" s="37"/>
      <c r="H89" s="37"/>
      <c r="I89" s="37"/>
      <c r="J89" s="37"/>
      <c r="K89" s="37"/>
      <c r="L89" s="37"/>
      <c r="M89" s="37"/>
      <c r="N89" s="37"/>
      <c r="O89" s="37"/>
      <c r="P89" s="37"/>
      <c r="Q89" s="37"/>
      <c r="R89" s="37"/>
      <c r="S89" s="37"/>
      <c r="T89" s="37"/>
      <c r="U89" s="37"/>
      <c r="V89" s="37"/>
      <c r="W89" s="37"/>
      <c r="X89" s="37"/>
      <c r="Y89" s="37"/>
      <c r="Z89" s="37"/>
      <c r="AA89" s="37"/>
      <c r="AB89" s="37"/>
      <c r="AC89" s="37"/>
      <c r="AD89" s="37"/>
      <c r="AE89" s="37"/>
      <c r="AF89" s="37"/>
      <c r="AG89" s="37"/>
      <c r="AH89" s="37"/>
      <c r="AI89" s="37"/>
      <c r="AJ89" s="37"/>
      <c r="AK89" s="37"/>
      <c r="AL89" s="37"/>
      <c r="AM89" s="37"/>
      <c r="AN89" s="37"/>
      <c r="AO89" s="37"/>
      <c r="AP89" s="37"/>
      <c r="AQ89" s="37"/>
      <c r="AR89" s="37"/>
      <c r="AS89" s="37"/>
      <c r="AT89" s="37"/>
      <c r="AU89" s="37"/>
      <c r="AV89" s="37"/>
      <c r="AW89" s="37"/>
      <c r="AX89" s="37"/>
      <c r="AY89" s="37"/>
      <c r="AZ89" s="37"/>
      <c r="BA89" s="37"/>
      <c r="BB89" s="37"/>
      <c r="BC89" s="37"/>
      <c r="BD89" s="37"/>
      <c r="BE89" s="37"/>
      <c r="BF89" s="37"/>
      <c r="BG89" s="37"/>
      <c r="BH89" s="37"/>
      <c r="BI89" s="37"/>
    </row>
    <row r="90" spans="1:61">
      <c r="A90" t="str">
        <f>A89&amp;F89</f>
        <v>30-Day Churn: Percent of Scheduled Recertifications (Quarterly), 2018</v>
      </c>
      <c r="C90" s="37"/>
      <c r="D90" s="37"/>
      <c r="E90" s="37"/>
      <c r="F90" s="36">
        <f>MAX(A96:A140)</f>
        <v>0</v>
      </c>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c r="AF90" s="37"/>
      <c r="AG90" s="37"/>
      <c r="AH90" s="37"/>
      <c r="AI90" s="37"/>
      <c r="AJ90" s="37"/>
      <c r="AK90" s="37"/>
      <c r="AL90" s="37"/>
      <c r="AM90" s="37"/>
      <c r="AN90" s="37"/>
      <c r="AO90" s="37"/>
      <c r="AP90" s="37"/>
      <c r="AQ90" s="37"/>
      <c r="AR90" s="37"/>
      <c r="AS90" s="37"/>
      <c r="AT90" s="37"/>
      <c r="AU90" s="37"/>
      <c r="AV90" s="37"/>
      <c r="AW90" s="37"/>
      <c r="AX90" s="37"/>
      <c r="AY90" s="37"/>
      <c r="AZ90" s="37"/>
      <c r="BA90" s="37"/>
      <c r="BB90" s="37"/>
      <c r="BC90" s="37"/>
      <c r="BD90" s="37"/>
      <c r="BE90" s="37"/>
      <c r="BF90" s="37"/>
      <c r="BG90" s="37"/>
      <c r="BH90" s="37"/>
      <c r="BI90" s="37"/>
    </row>
    <row r="91" spans="1:61">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37"/>
      <c r="AF91" s="37"/>
      <c r="AG91" s="37"/>
      <c r="AH91" s="37"/>
      <c r="AI91" s="37"/>
      <c r="AJ91" s="37"/>
      <c r="AK91" s="37"/>
      <c r="AL91" s="37"/>
      <c r="AM91" s="37"/>
      <c r="AN91" s="37"/>
      <c r="AO91" s="37"/>
      <c r="AP91" s="37"/>
      <c r="AQ91" s="37"/>
      <c r="AR91" s="37"/>
      <c r="AS91" s="37"/>
      <c r="AT91" s="37"/>
      <c r="AU91" s="37"/>
      <c r="AV91" s="37"/>
      <c r="AW91" s="37"/>
      <c r="AX91" s="37"/>
      <c r="AY91" s="37"/>
      <c r="AZ91" s="37"/>
      <c r="BA91" s="37"/>
      <c r="BB91" s="37"/>
      <c r="BC91" s="37"/>
      <c r="BD91" s="37"/>
      <c r="BE91" s="37"/>
      <c r="BF91" s="37"/>
      <c r="BG91" s="37"/>
      <c r="BH91" s="37"/>
      <c r="BI91" s="37"/>
    </row>
    <row r="92" spans="1:61">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c r="AF92" s="37"/>
      <c r="AG92" s="37"/>
      <c r="AH92" s="37"/>
      <c r="AI92" s="37"/>
      <c r="AJ92" s="37"/>
      <c r="AK92" s="37"/>
      <c r="AL92" s="37"/>
      <c r="AM92" s="37"/>
      <c r="AN92" s="37"/>
      <c r="AO92" s="37"/>
      <c r="AP92" s="37"/>
      <c r="AQ92" s="37"/>
      <c r="AR92" s="37"/>
      <c r="AS92" s="37"/>
      <c r="AT92" s="37"/>
      <c r="AU92" s="37"/>
      <c r="AV92" s="37"/>
      <c r="AW92" s="37"/>
      <c r="AX92" s="37"/>
      <c r="AY92" s="37"/>
      <c r="AZ92" s="37"/>
      <c r="BA92" s="37"/>
      <c r="BB92" s="37"/>
      <c r="BC92" s="37"/>
      <c r="BD92" s="37"/>
      <c r="BE92" s="37"/>
      <c r="BF92" s="37"/>
      <c r="BG92" s="37"/>
      <c r="BH92" s="37"/>
      <c r="BI92" s="37"/>
    </row>
    <row r="93" spans="1:61">
      <c r="A93" s="30" t="s">
        <v>114</v>
      </c>
      <c r="C93" s="30" t="s">
        <v>0</v>
      </c>
    </row>
    <row r="94" spans="1:61">
      <c r="A94" s="30" t="s">
        <v>88</v>
      </c>
      <c r="B94" s="30" t="s">
        <v>67</v>
      </c>
      <c r="C94" s="87" t="s">
        <v>123</v>
      </c>
    </row>
    <row r="95" spans="1:61">
      <c r="A95" s="87">
        <v>2018</v>
      </c>
      <c r="C95" s="37"/>
    </row>
    <row r="96" spans="1:61">
      <c r="B96" s="87" t="s">
        <v>3</v>
      </c>
      <c r="C96" s="37">
        <v>8.5699999999999998E-2</v>
      </c>
    </row>
    <row r="97" spans="2:3">
      <c r="B97" s="87" t="s">
        <v>62</v>
      </c>
      <c r="C97" s="37">
        <v>9.2600000000000002E-2</v>
      </c>
    </row>
    <row r="120" spans="3:61">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7"/>
      <c r="AT120" s="37"/>
      <c r="AU120" s="37"/>
      <c r="AV120" s="37"/>
      <c r="AW120" s="37"/>
      <c r="AX120" s="37"/>
      <c r="AY120" s="37"/>
      <c r="AZ120" s="37"/>
      <c r="BA120" s="37"/>
      <c r="BB120" s="37"/>
      <c r="BC120" s="37"/>
      <c r="BD120" s="37"/>
      <c r="BE120" s="37"/>
      <c r="BF120" s="37"/>
      <c r="BG120" s="37"/>
      <c r="BH120" s="37"/>
      <c r="BI120" s="37"/>
    </row>
    <row r="121" spans="3:61">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c r="AF121" s="37"/>
      <c r="AG121" s="37"/>
      <c r="AH121" s="37"/>
      <c r="AI121" s="37"/>
      <c r="AJ121" s="37"/>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c r="BG121" s="37"/>
      <c r="BH121" s="37"/>
      <c r="BI121" s="37"/>
    </row>
    <row r="122" spans="3:61">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row>
    <row r="123" spans="3:61">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c r="AF123" s="37"/>
      <c r="AG123" s="37"/>
      <c r="AH123" s="37"/>
      <c r="AI123" s="37"/>
      <c r="AJ123" s="37"/>
      <c r="AK123" s="37"/>
      <c r="AL123" s="37"/>
      <c r="AM123" s="37"/>
      <c r="AN123" s="37"/>
      <c r="AO123" s="37"/>
      <c r="AP123" s="37"/>
      <c r="AQ123" s="37"/>
      <c r="AR123" s="37"/>
      <c r="AS123" s="37"/>
      <c r="AT123" s="37"/>
      <c r="AU123" s="37"/>
      <c r="AV123" s="37"/>
      <c r="AW123" s="37"/>
      <c r="AX123" s="37"/>
      <c r="AY123" s="37"/>
      <c r="AZ123" s="37"/>
      <c r="BA123" s="37"/>
      <c r="BB123" s="37"/>
      <c r="BC123" s="37"/>
      <c r="BD123" s="37"/>
      <c r="BE123" s="37"/>
      <c r="BF123" s="37"/>
      <c r="BG123" s="37"/>
      <c r="BH123" s="37"/>
      <c r="BI123" s="37"/>
    </row>
    <row r="124" spans="3:61">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c r="AF124" s="37"/>
      <c r="AG124" s="37"/>
      <c r="AH124" s="37"/>
      <c r="AI124" s="37"/>
      <c r="AJ124" s="37"/>
      <c r="AK124" s="37"/>
      <c r="AL124" s="37"/>
      <c r="AM124" s="37"/>
      <c r="AN124" s="37"/>
      <c r="AO124" s="37"/>
      <c r="AP124" s="37"/>
      <c r="AQ124" s="37"/>
      <c r="AR124" s="37"/>
      <c r="AS124" s="37"/>
      <c r="AT124" s="37"/>
      <c r="AU124" s="37"/>
      <c r="AV124" s="37"/>
      <c r="AW124" s="37"/>
      <c r="AX124" s="37"/>
      <c r="AY124" s="37"/>
      <c r="AZ124" s="37"/>
      <c r="BA124" s="37"/>
      <c r="BB124" s="37"/>
      <c r="BC124" s="37"/>
      <c r="BD124" s="37"/>
      <c r="BE124" s="37"/>
      <c r="BF124" s="37"/>
      <c r="BG124" s="37"/>
      <c r="BH124" s="37"/>
      <c r="BI124" s="37"/>
    </row>
    <row r="125" spans="3:61">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c r="AF125" s="37"/>
      <c r="AG125" s="37"/>
      <c r="AH125" s="37"/>
      <c r="AI125" s="37"/>
      <c r="AJ125" s="37"/>
      <c r="AK125" s="37"/>
      <c r="AL125" s="37"/>
      <c r="AM125" s="37"/>
      <c r="AN125" s="37"/>
      <c r="AO125" s="37"/>
      <c r="AP125" s="37"/>
      <c r="AQ125" s="37"/>
      <c r="AR125" s="37"/>
      <c r="AS125" s="37"/>
      <c r="AT125" s="37"/>
      <c r="AU125" s="37"/>
      <c r="AV125" s="37"/>
      <c r="AW125" s="37"/>
      <c r="AX125" s="37"/>
      <c r="AY125" s="37"/>
      <c r="AZ125" s="37"/>
      <c r="BA125" s="37"/>
      <c r="BB125" s="37"/>
      <c r="BC125" s="37"/>
      <c r="BD125" s="37"/>
      <c r="BE125" s="37"/>
      <c r="BF125" s="37"/>
      <c r="BG125" s="37"/>
      <c r="BH125" s="37"/>
      <c r="BI125" s="37"/>
    </row>
    <row r="126" spans="3:61">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7"/>
      <c r="AT126" s="37"/>
      <c r="AU126" s="37"/>
      <c r="AV126" s="37"/>
      <c r="AW126" s="37"/>
      <c r="AX126" s="37"/>
      <c r="AY126" s="37"/>
      <c r="AZ126" s="37"/>
      <c r="BA126" s="37"/>
      <c r="BB126" s="37"/>
      <c r="BC126" s="37"/>
      <c r="BD126" s="37"/>
      <c r="BE126" s="37"/>
      <c r="BF126" s="37"/>
      <c r="BG126" s="37"/>
      <c r="BH126" s="37"/>
      <c r="BI126" s="37"/>
    </row>
    <row r="127" spans="3:61">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c r="AF127" s="37"/>
      <c r="AG127" s="37"/>
      <c r="AH127" s="37"/>
      <c r="AI127" s="37"/>
      <c r="AJ127" s="37"/>
      <c r="AK127" s="37"/>
      <c r="AL127" s="37"/>
      <c r="AM127" s="37"/>
      <c r="AN127" s="37"/>
      <c r="AO127" s="37"/>
      <c r="AP127" s="37"/>
      <c r="AQ127" s="37"/>
      <c r="AR127" s="37"/>
      <c r="AS127" s="37"/>
      <c r="AT127" s="37"/>
      <c r="AU127" s="37"/>
      <c r="AV127" s="37"/>
      <c r="AW127" s="37"/>
      <c r="AX127" s="37"/>
      <c r="AY127" s="37"/>
      <c r="AZ127" s="37"/>
      <c r="BA127" s="37"/>
      <c r="BB127" s="37"/>
      <c r="BC127" s="37"/>
      <c r="BD127" s="37"/>
      <c r="BE127" s="37"/>
      <c r="BF127" s="37"/>
      <c r="BG127" s="37"/>
      <c r="BH127" s="37"/>
      <c r="BI127" s="37"/>
    </row>
    <row r="128" spans="3:61">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7"/>
      <c r="AT128" s="37"/>
      <c r="AU128" s="37"/>
      <c r="AV128" s="37"/>
      <c r="AW128" s="37"/>
      <c r="AX128" s="37"/>
      <c r="AY128" s="37"/>
      <c r="AZ128" s="37"/>
      <c r="BA128" s="37"/>
      <c r="BB128" s="37"/>
      <c r="BC128" s="37"/>
      <c r="BD128" s="37"/>
      <c r="BE128" s="37"/>
      <c r="BF128" s="37"/>
      <c r="BG128" s="37"/>
      <c r="BH128" s="37"/>
      <c r="BI128" s="37"/>
    </row>
    <row r="129" spans="1:61">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7"/>
      <c r="AS129" s="37"/>
      <c r="AT129" s="37"/>
      <c r="AU129" s="37"/>
      <c r="AV129" s="37"/>
      <c r="AW129" s="37"/>
      <c r="AX129" s="37"/>
      <c r="AY129" s="37"/>
      <c r="AZ129" s="37"/>
      <c r="BA129" s="37"/>
      <c r="BB129" s="37"/>
      <c r="BC129" s="37"/>
      <c r="BD129" s="37"/>
      <c r="BE129" s="37"/>
      <c r="BF129" s="37"/>
      <c r="BG129" s="37"/>
      <c r="BH129" s="37"/>
      <c r="BI129" s="37"/>
    </row>
    <row r="130" spans="1:61">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7"/>
      <c r="AT130" s="37"/>
      <c r="AU130" s="37"/>
      <c r="AV130" s="37"/>
      <c r="AW130" s="37"/>
      <c r="AX130" s="37"/>
      <c r="AY130" s="37"/>
      <c r="AZ130" s="37"/>
      <c r="BA130" s="37"/>
      <c r="BB130" s="37"/>
      <c r="BC130" s="37"/>
      <c r="BD130" s="37"/>
      <c r="BE130" s="37"/>
      <c r="BF130" s="37"/>
      <c r="BG130" s="37"/>
      <c r="BH130" s="37"/>
      <c r="BI130" s="37"/>
    </row>
    <row r="131" spans="1:61">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c r="AF131" s="37"/>
      <c r="AG131" s="37"/>
      <c r="AH131" s="37"/>
      <c r="AI131" s="37"/>
      <c r="AJ131" s="37"/>
      <c r="AK131" s="37"/>
      <c r="AL131" s="37"/>
      <c r="AM131" s="37"/>
      <c r="AN131" s="37"/>
      <c r="AO131" s="37"/>
      <c r="AP131" s="37"/>
      <c r="AQ131" s="37"/>
      <c r="AR131" s="37"/>
      <c r="AS131" s="37"/>
      <c r="AT131" s="37"/>
      <c r="AU131" s="37"/>
      <c r="AV131" s="37"/>
      <c r="AW131" s="37"/>
      <c r="AX131" s="37"/>
      <c r="AY131" s="37"/>
      <c r="AZ131" s="37"/>
      <c r="BA131" s="37"/>
      <c r="BB131" s="37"/>
      <c r="BC131" s="37"/>
      <c r="BD131" s="37"/>
      <c r="BE131" s="37"/>
      <c r="BF131" s="37"/>
      <c r="BG131" s="37"/>
      <c r="BH131" s="37"/>
      <c r="BI131" s="37"/>
    </row>
    <row r="132" spans="1:61">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c r="BG132" s="37"/>
      <c r="BH132" s="37"/>
      <c r="BI132" s="37"/>
    </row>
    <row r="133" spans="1:61">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c r="AF133" s="37"/>
      <c r="AG133" s="37"/>
      <c r="AH133" s="37"/>
      <c r="AI133" s="37"/>
      <c r="AJ133" s="37"/>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37"/>
      <c r="BI133" s="37"/>
    </row>
    <row r="144" spans="1:61">
      <c r="A144" t="str">
        <f>"90-Day Churn: Percent of Scheduled Recertifications (Quarterly), "&amp;A148</f>
        <v>90-Day Churn: Percent of Scheduled Recertifications (Quarterly), 2018</v>
      </c>
      <c r="F144" t="str">
        <f>IF(F145=0,""," - "&amp;F145)</f>
        <v/>
      </c>
    </row>
    <row r="145" spans="1:6">
      <c r="A145" t="str">
        <f>A144&amp;F144</f>
        <v>90-Day Churn: Percent of Scheduled Recertifications (Quarterly), 2018</v>
      </c>
      <c r="F145">
        <f>MAX(A149:A209)</f>
        <v>0</v>
      </c>
    </row>
    <row r="146" spans="1:6">
      <c r="A146" s="30" t="s">
        <v>115</v>
      </c>
      <c r="C146" s="30" t="s">
        <v>0</v>
      </c>
    </row>
    <row r="147" spans="1:6">
      <c r="A147" s="30" t="s">
        <v>88</v>
      </c>
      <c r="B147" s="30" t="s">
        <v>67</v>
      </c>
      <c r="C147" s="87" t="s">
        <v>123</v>
      </c>
    </row>
    <row r="148" spans="1:6">
      <c r="A148" s="87">
        <v>2018</v>
      </c>
      <c r="C148" s="37"/>
    </row>
    <row r="149" spans="1:6">
      <c r="B149" s="87" t="s">
        <v>3</v>
      </c>
      <c r="C149" s="37">
        <v>0.13739999999999999</v>
      </c>
    </row>
    <row r="150" spans="1:6">
      <c r="B150" s="87" t="s">
        <v>62</v>
      </c>
      <c r="C150" s="37">
        <v>0.1457</v>
      </c>
    </row>
    <row r="173" spans="3:61">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c r="AF173" s="37"/>
      <c r="AG173" s="37"/>
      <c r="AH173" s="37"/>
      <c r="AI173" s="37"/>
      <c r="AJ173" s="37"/>
      <c r="AK173" s="37"/>
      <c r="AL173" s="37"/>
      <c r="AM173" s="37"/>
      <c r="AN173" s="37"/>
      <c r="AO173" s="37"/>
      <c r="AP173" s="37"/>
      <c r="AQ173" s="37"/>
      <c r="AR173" s="37"/>
      <c r="AS173" s="37"/>
      <c r="AT173" s="37"/>
      <c r="AU173" s="37"/>
      <c r="AV173" s="37"/>
      <c r="AW173" s="37"/>
      <c r="AX173" s="37"/>
      <c r="AY173" s="37"/>
      <c r="AZ173" s="37"/>
      <c r="BA173" s="37"/>
      <c r="BB173" s="37"/>
      <c r="BC173" s="37"/>
      <c r="BD173" s="37"/>
      <c r="BE173" s="37"/>
      <c r="BF173" s="37"/>
      <c r="BG173" s="37"/>
      <c r="BH173" s="37"/>
      <c r="BI173" s="37"/>
    </row>
    <row r="174" spans="3:61">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c r="AF174" s="37"/>
      <c r="AG174" s="37"/>
      <c r="AH174" s="37"/>
      <c r="AI174" s="37"/>
      <c r="AJ174" s="37"/>
      <c r="AK174" s="37"/>
      <c r="AL174" s="37"/>
      <c r="AM174" s="37"/>
      <c r="AN174" s="37"/>
      <c r="AO174" s="37"/>
      <c r="AP174" s="37"/>
      <c r="AQ174" s="37"/>
      <c r="AR174" s="37"/>
      <c r="AS174" s="37"/>
      <c r="AT174" s="37"/>
      <c r="AU174" s="37"/>
      <c r="AV174" s="37"/>
      <c r="AW174" s="37"/>
      <c r="AX174" s="37"/>
      <c r="AY174" s="37"/>
      <c r="AZ174" s="37"/>
      <c r="BA174" s="37"/>
      <c r="BB174" s="37"/>
      <c r="BC174" s="37"/>
      <c r="BD174" s="37"/>
      <c r="BE174" s="37"/>
      <c r="BF174" s="37"/>
      <c r="BG174" s="37"/>
      <c r="BH174" s="37"/>
      <c r="BI174" s="37"/>
    </row>
    <row r="175" spans="3:61">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c r="AF175" s="37"/>
      <c r="AG175" s="37"/>
      <c r="AH175" s="37"/>
      <c r="AI175" s="37"/>
      <c r="AJ175" s="37"/>
      <c r="AK175" s="37"/>
      <c r="AL175" s="37"/>
      <c r="AM175" s="37"/>
      <c r="AN175" s="37"/>
      <c r="AO175" s="37"/>
      <c r="AP175" s="37"/>
      <c r="AQ175" s="37"/>
      <c r="AR175" s="37"/>
      <c r="AS175" s="37"/>
      <c r="AT175" s="37"/>
      <c r="AU175" s="37"/>
      <c r="AV175" s="37"/>
      <c r="AW175" s="37"/>
      <c r="AX175" s="37"/>
      <c r="AY175" s="37"/>
      <c r="AZ175" s="37"/>
      <c r="BA175" s="37"/>
      <c r="BB175" s="37"/>
      <c r="BC175" s="37"/>
      <c r="BD175" s="37"/>
      <c r="BE175" s="37"/>
      <c r="BF175" s="37"/>
      <c r="BG175" s="37"/>
      <c r="BH175" s="37"/>
      <c r="BI175" s="37"/>
    </row>
    <row r="176" spans="3:61">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row>
    <row r="177" spans="3:61">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c r="AF177" s="37"/>
      <c r="AG177" s="37"/>
      <c r="AH177" s="37"/>
      <c r="AI177" s="37"/>
      <c r="AJ177" s="37"/>
      <c r="AK177" s="37"/>
      <c r="AL177" s="37"/>
      <c r="AM177" s="37"/>
      <c r="AN177" s="37"/>
      <c r="AO177" s="37"/>
      <c r="AP177" s="37"/>
      <c r="AQ177" s="37"/>
      <c r="AR177" s="37"/>
      <c r="AS177" s="37"/>
      <c r="AT177" s="37"/>
      <c r="AU177" s="37"/>
      <c r="AV177" s="37"/>
      <c r="AW177" s="37"/>
      <c r="AX177" s="37"/>
      <c r="AY177" s="37"/>
      <c r="AZ177" s="37"/>
      <c r="BA177" s="37"/>
      <c r="BB177" s="37"/>
      <c r="BC177" s="37"/>
      <c r="BD177" s="37"/>
      <c r="BE177" s="37"/>
      <c r="BF177" s="37"/>
      <c r="BG177" s="37"/>
      <c r="BH177" s="37"/>
      <c r="BI177" s="37"/>
    </row>
    <row r="178" spans="3:61">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c r="AE178" s="37"/>
      <c r="AF178" s="37"/>
      <c r="AG178" s="37"/>
      <c r="AH178" s="37"/>
      <c r="AI178" s="37"/>
      <c r="AJ178" s="37"/>
      <c r="AK178" s="37"/>
      <c r="AL178" s="37"/>
      <c r="AM178" s="37"/>
      <c r="AN178" s="37"/>
      <c r="AO178" s="37"/>
      <c r="AP178" s="37"/>
      <c r="AQ178" s="37"/>
      <c r="AR178" s="37"/>
      <c r="AS178" s="37"/>
      <c r="AT178" s="37"/>
      <c r="AU178" s="37"/>
      <c r="AV178" s="37"/>
      <c r="AW178" s="37"/>
      <c r="AX178" s="37"/>
      <c r="AY178" s="37"/>
      <c r="AZ178" s="37"/>
      <c r="BA178" s="37"/>
      <c r="BB178" s="37"/>
      <c r="BC178" s="37"/>
      <c r="BD178" s="37"/>
      <c r="BE178" s="37"/>
      <c r="BF178" s="37"/>
      <c r="BG178" s="37"/>
      <c r="BH178" s="37"/>
      <c r="BI178" s="37"/>
    </row>
    <row r="179" spans="3:61">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c r="AE179" s="37"/>
      <c r="AF179" s="37"/>
      <c r="AG179" s="37"/>
      <c r="AH179" s="37"/>
      <c r="AI179" s="37"/>
      <c r="AJ179" s="37"/>
      <c r="AK179" s="37"/>
      <c r="AL179" s="37"/>
      <c r="AM179" s="37"/>
      <c r="AN179" s="37"/>
      <c r="AO179" s="37"/>
      <c r="AP179" s="37"/>
      <c r="AQ179" s="37"/>
      <c r="AR179" s="37"/>
      <c r="AS179" s="37"/>
      <c r="AT179" s="37"/>
      <c r="AU179" s="37"/>
      <c r="AV179" s="37"/>
      <c r="AW179" s="37"/>
      <c r="AX179" s="37"/>
      <c r="AY179" s="37"/>
      <c r="AZ179" s="37"/>
      <c r="BA179" s="37"/>
      <c r="BB179" s="37"/>
      <c r="BC179" s="37"/>
      <c r="BD179" s="37"/>
      <c r="BE179" s="37"/>
      <c r="BF179" s="37"/>
      <c r="BG179" s="37"/>
      <c r="BH179" s="37"/>
      <c r="BI179" s="37"/>
    </row>
    <row r="180" spans="3:61">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c r="AF180" s="37"/>
      <c r="AG180" s="37"/>
      <c r="AH180" s="37"/>
      <c r="AI180" s="37"/>
      <c r="AJ180" s="37"/>
      <c r="AK180" s="37"/>
      <c r="AL180" s="37"/>
      <c r="AM180" s="37"/>
      <c r="AN180" s="37"/>
      <c r="AO180" s="37"/>
      <c r="AP180" s="37"/>
      <c r="AQ180" s="37"/>
      <c r="AR180" s="37"/>
      <c r="AS180" s="37"/>
      <c r="AT180" s="37"/>
      <c r="AU180" s="37"/>
      <c r="AV180" s="37"/>
      <c r="AW180" s="37"/>
      <c r="AX180" s="37"/>
      <c r="AY180" s="37"/>
      <c r="AZ180" s="37"/>
      <c r="BA180" s="37"/>
      <c r="BB180" s="37"/>
      <c r="BC180" s="37"/>
      <c r="BD180" s="37"/>
      <c r="BE180" s="37"/>
      <c r="BF180" s="37"/>
      <c r="BG180" s="37"/>
      <c r="BH180" s="37"/>
      <c r="BI180" s="37"/>
    </row>
    <row r="181" spans="3:61">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c r="AE181" s="37"/>
      <c r="AF181" s="37"/>
      <c r="AG181" s="37"/>
      <c r="AH181" s="37"/>
      <c r="AI181" s="37"/>
      <c r="AJ181" s="37"/>
      <c r="AK181" s="37"/>
      <c r="AL181" s="37"/>
      <c r="AM181" s="37"/>
      <c r="AN181" s="37"/>
      <c r="AO181" s="37"/>
      <c r="AP181" s="37"/>
      <c r="AQ181" s="37"/>
      <c r="AR181" s="37"/>
      <c r="AS181" s="37"/>
      <c r="AT181" s="37"/>
      <c r="AU181" s="37"/>
      <c r="AV181" s="37"/>
      <c r="AW181" s="37"/>
      <c r="AX181" s="37"/>
      <c r="AY181" s="37"/>
      <c r="AZ181" s="37"/>
      <c r="BA181" s="37"/>
      <c r="BB181" s="37"/>
      <c r="BC181" s="37"/>
      <c r="BD181" s="37"/>
      <c r="BE181" s="37"/>
      <c r="BF181" s="37"/>
      <c r="BG181" s="37"/>
      <c r="BH181" s="37"/>
      <c r="BI181" s="37"/>
    </row>
    <row r="182" spans="3:61">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c r="AF182" s="37"/>
      <c r="AG182" s="37"/>
      <c r="AH182" s="37"/>
      <c r="AI182" s="37"/>
      <c r="AJ182" s="37"/>
      <c r="AK182" s="37"/>
      <c r="AL182" s="37"/>
      <c r="AM182" s="37"/>
      <c r="AN182" s="37"/>
      <c r="AO182" s="37"/>
      <c r="AP182" s="37"/>
      <c r="AQ182" s="37"/>
      <c r="AR182" s="37"/>
      <c r="AS182" s="37"/>
      <c r="AT182" s="37"/>
      <c r="AU182" s="37"/>
      <c r="AV182" s="37"/>
      <c r="AW182" s="37"/>
      <c r="AX182" s="37"/>
      <c r="AY182" s="37"/>
      <c r="AZ182" s="37"/>
      <c r="BA182" s="37"/>
      <c r="BB182" s="37"/>
      <c r="BC182" s="37"/>
      <c r="BD182" s="37"/>
      <c r="BE182" s="37"/>
      <c r="BF182" s="37"/>
      <c r="BG182" s="37"/>
      <c r="BH182" s="37"/>
      <c r="BI182" s="37"/>
    </row>
    <row r="183" spans="3:61">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c r="AF183" s="37"/>
      <c r="AG183" s="37"/>
      <c r="AH183" s="37"/>
      <c r="AI183" s="37"/>
      <c r="AJ183" s="37"/>
      <c r="AK183" s="37"/>
      <c r="AL183" s="37"/>
      <c r="AM183" s="37"/>
      <c r="AN183" s="37"/>
      <c r="AO183" s="37"/>
      <c r="AP183" s="37"/>
      <c r="AQ183" s="37"/>
      <c r="AR183" s="37"/>
      <c r="AS183" s="37"/>
      <c r="AT183" s="37"/>
      <c r="AU183" s="37"/>
      <c r="AV183" s="37"/>
      <c r="AW183" s="37"/>
      <c r="AX183" s="37"/>
      <c r="AY183" s="37"/>
      <c r="AZ183" s="37"/>
      <c r="BA183" s="37"/>
      <c r="BB183" s="37"/>
      <c r="BC183" s="37"/>
      <c r="BD183" s="37"/>
      <c r="BE183" s="37"/>
      <c r="BF183" s="37"/>
      <c r="BG183" s="37"/>
      <c r="BH183" s="37"/>
      <c r="BI183" s="37"/>
    </row>
    <row r="184" spans="3:61">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c r="AF184" s="37"/>
      <c r="AG184" s="37"/>
      <c r="AH184" s="37"/>
      <c r="AI184" s="37"/>
      <c r="AJ184" s="37"/>
      <c r="AK184" s="37"/>
      <c r="AL184" s="37"/>
      <c r="AM184" s="37"/>
      <c r="AN184" s="37"/>
      <c r="AO184" s="37"/>
      <c r="AP184" s="37"/>
      <c r="AQ184" s="37"/>
      <c r="AR184" s="37"/>
      <c r="AS184" s="37"/>
      <c r="AT184" s="37"/>
      <c r="AU184" s="37"/>
      <c r="AV184" s="37"/>
      <c r="AW184" s="37"/>
      <c r="AX184" s="37"/>
      <c r="AY184" s="37"/>
      <c r="AZ184" s="37"/>
      <c r="BA184" s="37"/>
      <c r="BB184" s="37"/>
      <c r="BC184" s="37"/>
      <c r="BD184" s="37"/>
      <c r="BE184" s="37"/>
      <c r="BF184" s="37"/>
      <c r="BG184" s="37"/>
      <c r="BH184" s="37"/>
      <c r="BI184" s="37"/>
    </row>
    <row r="185" spans="3:61">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c r="AE185" s="37"/>
      <c r="AF185" s="37"/>
      <c r="AG185" s="37"/>
      <c r="AH185" s="37"/>
      <c r="AI185" s="37"/>
      <c r="AJ185" s="37"/>
      <c r="AK185" s="37"/>
      <c r="AL185" s="37"/>
      <c r="AM185" s="37"/>
      <c r="AN185" s="37"/>
      <c r="AO185" s="37"/>
      <c r="AP185" s="37"/>
      <c r="AQ185" s="37"/>
      <c r="AR185" s="37"/>
      <c r="AS185" s="37"/>
      <c r="AT185" s="37"/>
      <c r="AU185" s="37"/>
      <c r="AV185" s="37"/>
      <c r="AW185" s="37"/>
      <c r="AX185" s="37"/>
      <c r="AY185" s="37"/>
      <c r="AZ185" s="37"/>
      <c r="BA185" s="37"/>
      <c r="BB185" s="37"/>
      <c r="BC185" s="37"/>
      <c r="BD185" s="37"/>
      <c r="BE185" s="37"/>
      <c r="BF185" s="37"/>
      <c r="BG185" s="37"/>
      <c r="BH185" s="37"/>
      <c r="BI185" s="37"/>
    </row>
    <row r="186" spans="3:61">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c r="AE186" s="37"/>
      <c r="AF186" s="37"/>
      <c r="AG186" s="37"/>
      <c r="AH186" s="37"/>
      <c r="AI186" s="37"/>
      <c r="AJ186" s="37"/>
      <c r="AK186" s="37"/>
      <c r="AL186" s="37"/>
      <c r="AM186" s="37"/>
      <c r="AN186" s="37"/>
      <c r="AO186" s="37"/>
      <c r="AP186" s="37"/>
      <c r="AQ186" s="37"/>
      <c r="AR186" s="37"/>
      <c r="AS186" s="37"/>
      <c r="AT186" s="37"/>
      <c r="AU186" s="37"/>
      <c r="AV186" s="37"/>
      <c r="AW186" s="37"/>
      <c r="AX186" s="37"/>
      <c r="AY186" s="37"/>
      <c r="AZ186" s="37"/>
      <c r="BA186" s="37"/>
      <c r="BB186" s="37"/>
      <c r="BC186" s="37"/>
      <c r="BD186" s="37"/>
      <c r="BE186" s="37"/>
      <c r="BF186" s="37"/>
      <c r="BG186" s="37"/>
      <c r="BH186" s="37"/>
      <c r="BI186" s="37"/>
    </row>
    <row r="187" spans="3:61">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c r="AF187" s="37"/>
      <c r="AG187" s="37"/>
      <c r="AH187" s="37"/>
      <c r="AI187" s="37"/>
      <c r="AJ187" s="37"/>
      <c r="AK187" s="37"/>
      <c r="AL187" s="37"/>
      <c r="AM187" s="37"/>
      <c r="AN187" s="37"/>
      <c r="AO187" s="37"/>
      <c r="AP187" s="37"/>
      <c r="AQ187" s="37"/>
      <c r="AR187" s="37"/>
      <c r="AS187" s="37"/>
      <c r="AT187" s="37"/>
      <c r="AU187" s="37"/>
      <c r="AV187" s="37"/>
      <c r="AW187" s="37"/>
      <c r="AX187" s="37"/>
      <c r="AY187" s="37"/>
      <c r="AZ187" s="37"/>
      <c r="BA187" s="37"/>
      <c r="BB187" s="37"/>
      <c r="BC187" s="37"/>
      <c r="BD187" s="37"/>
      <c r="BE187" s="37"/>
      <c r="BF187" s="37"/>
      <c r="BG187" s="37"/>
      <c r="BH187" s="37"/>
      <c r="BI187" s="37"/>
    </row>
    <row r="188" spans="3:61">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c r="AE188" s="37"/>
      <c r="AF188" s="37"/>
      <c r="AG188" s="37"/>
      <c r="AH188" s="37"/>
      <c r="AI188" s="37"/>
      <c r="AJ188" s="37"/>
      <c r="AK188" s="37"/>
      <c r="AL188" s="37"/>
      <c r="AM188" s="37"/>
      <c r="AN188" s="37"/>
      <c r="AO188" s="37"/>
      <c r="AP188" s="37"/>
      <c r="AQ188" s="37"/>
      <c r="AR188" s="37"/>
      <c r="AS188" s="37"/>
      <c r="AT188" s="37"/>
      <c r="AU188" s="37"/>
      <c r="AV188" s="37"/>
      <c r="AW188" s="37"/>
      <c r="AX188" s="37"/>
      <c r="AY188" s="37"/>
      <c r="AZ188" s="37"/>
      <c r="BA188" s="37"/>
      <c r="BB188" s="37"/>
      <c r="BC188" s="37"/>
      <c r="BD188" s="37"/>
      <c r="BE188" s="37"/>
      <c r="BF188" s="37"/>
      <c r="BG188" s="37"/>
      <c r="BH188" s="37"/>
      <c r="BI188" s="37"/>
    </row>
    <row r="189" spans="3:61">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c r="AF189" s="37"/>
      <c r="AG189" s="37"/>
      <c r="AH189" s="37"/>
      <c r="AI189" s="37"/>
      <c r="AJ189" s="37"/>
      <c r="AK189" s="37"/>
      <c r="AL189" s="37"/>
      <c r="AM189" s="37"/>
      <c r="AN189" s="37"/>
      <c r="AO189" s="37"/>
      <c r="AP189" s="37"/>
      <c r="AQ189" s="37"/>
      <c r="AR189" s="37"/>
      <c r="AS189" s="37"/>
      <c r="AT189" s="37"/>
      <c r="AU189" s="37"/>
      <c r="AV189" s="37"/>
      <c r="AW189" s="37"/>
      <c r="AX189" s="37"/>
      <c r="AY189" s="37"/>
      <c r="AZ189" s="37"/>
      <c r="BA189" s="37"/>
      <c r="BB189" s="37"/>
      <c r="BC189" s="37"/>
      <c r="BD189" s="37"/>
      <c r="BE189" s="37"/>
      <c r="BF189" s="37"/>
      <c r="BG189" s="37"/>
      <c r="BH189" s="37"/>
      <c r="BI189" s="37"/>
    </row>
    <row r="190" spans="3:61">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c r="AF190" s="37"/>
      <c r="AG190" s="37"/>
      <c r="AH190" s="37"/>
      <c r="AI190" s="37"/>
      <c r="AJ190" s="37"/>
      <c r="AK190" s="37"/>
      <c r="AL190" s="37"/>
      <c r="AM190" s="37"/>
      <c r="AN190" s="37"/>
      <c r="AO190" s="37"/>
      <c r="AP190" s="37"/>
      <c r="AQ190" s="37"/>
      <c r="AR190" s="37"/>
      <c r="AS190" s="37"/>
      <c r="AT190" s="37"/>
      <c r="AU190" s="37"/>
      <c r="AV190" s="37"/>
      <c r="AW190" s="37"/>
      <c r="AX190" s="37"/>
      <c r="AY190" s="37"/>
      <c r="AZ190" s="37"/>
      <c r="BA190" s="37"/>
      <c r="BB190" s="37"/>
      <c r="BC190" s="37"/>
      <c r="BD190" s="37"/>
      <c r="BE190" s="37"/>
      <c r="BF190" s="37"/>
      <c r="BG190" s="37"/>
      <c r="BH190" s="37"/>
      <c r="BI190" s="37"/>
    </row>
    <row r="191" spans="3:61">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c r="AF191" s="37"/>
      <c r="AG191" s="37"/>
      <c r="AH191" s="37"/>
      <c r="AI191" s="37"/>
      <c r="AJ191" s="37"/>
      <c r="AK191" s="37"/>
      <c r="AL191" s="37"/>
      <c r="AM191" s="37"/>
      <c r="AN191" s="37"/>
      <c r="AO191" s="37"/>
      <c r="AP191" s="37"/>
      <c r="AQ191" s="37"/>
      <c r="AR191" s="37"/>
      <c r="AS191" s="37"/>
      <c r="AT191" s="37"/>
      <c r="AU191" s="37"/>
      <c r="AV191" s="37"/>
      <c r="AW191" s="37"/>
      <c r="AX191" s="37"/>
      <c r="AY191" s="37"/>
      <c r="AZ191" s="37"/>
      <c r="BA191" s="37"/>
      <c r="BB191" s="37"/>
      <c r="BC191" s="37"/>
      <c r="BD191" s="37"/>
      <c r="BE191" s="37"/>
      <c r="BF191" s="37"/>
      <c r="BG191" s="37"/>
      <c r="BH191" s="37"/>
      <c r="BI191" s="37"/>
    </row>
    <row r="192" spans="3:61">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c r="AF192" s="37"/>
      <c r="AG192" s="37"/>
      <c r="AH192" s="37"/>
      <c r="AI192" s="37"/>
      <c r="AJ192" s="37"/>
      <c r="AK192" s="37"/>
      <c r="AL192" s="37"/>
      <c r="AM192" s="37"/>
      <c r="AN192" s="37"/>
      <c r="AO192" s="37"/>
      <c r="AP192" s="37"/>
      <c r="AQ192" s="37"/>
      <c r="AR192" s="37"/>
      <c r="AS192" s="37"/>
      <c r="AT192" s="37"/>
      <c r="AU192" s="37"/>
      <c r="AV192" s="37"/>
      <c r="AW192" s="37"/>
      <c r="AX192" s="37"/>
      <c r="AY192" s="37"/>
      <c r="AZ192" s="37"/>
      <c r="BA192" s="37"/>
      <c r="BB192" s="37"/>
      <c r="BC192" s="37"/>
      <c r="BD192" s="37"/>
      <c r="BE192" s="37"/>
      <c r="BF192" s="37"/>
      <c r="BG192" s="37"/>
      <c r="BH192" s="37"/>
      <c r="BI192" s="37"/>
    </row>
    <row r="193" spans="3:61">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c r="AE193" s="37"/>
      <c r="AF193" s="37"/>
      <c r="AG193" s="37"/>
      <c r="AH193" s="37"/>
      <c r="AI193" s="37"/>
      <c r="AJ193" s="37"/>
      <c r="AK193" s="37"/>
      <c r="AL193" s="37"/>
      <c r="AM193" s="37"/>
      <c r="AN193" s="37"/>
      <c r="AO193" s="37"/>
      <c r="AP193" s="37"/>
      <c r="AQ193" s="37"/>
      <c r="AR193" s="37"/>
      <c r="AS193" s="37"/>
      <c r="AT193" s="37"/>
      <c r="AU193" s="37"/>
      <c r="AV193" s="37"/>
      <c r="AW193" s="37"/>
      <c r="AX193" s="37"/>
      <c r="AY193" s="37"/>
      <c r="AZ193" s="37"/>
      <c r="BA193" s="37"/>
      <c r="BB193" s="37"/>
      <c r="BC193" s="37"/>
      <c r="BD193" s="37"/>
      <c r="BE193" s="37"/>
      <c r="BF193" s="37"/>
      <c r="BG193" s="37"/>
      <c r="BH193" s="37"/>
      <c r="BI193" s="37"/>
    </row>
    <row r="194" spans="3:61">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c r="AF194" s="37"/>
      <c r="AG194" s="37"/>
      <c r="AH194" s="37"/>
      <c r="AI194" s="37"/>
      <c r="AJ194" s="37"/>
      <c r="AK194" s="37"/>
      <c r="AL194" s="37"/>
      <c r="AM194" s="37"/>
      <c r="AN194" s="37"/>
      <c r="AO194" s="37"/>
      <c r="AP194" s="37"/>
      <c r="AQ194" s="37"/>
      <c r="AR194" s="37"/>
      <c r="AS194" s="37"/>
      <c r="AT194" s="37"/>
      <c r="AU194" s="37"/>
      <c r="AV194" s="37"/>
      <c r="AW194" s="37"/>
      <c r="AX194" s="37"/>
      <c r="AY194" s="37"/>
      <c r="AZ194" s="37"/>
      <c r="BA194" s="37"/>
      <c r="BB194" s="37"/>
      <c r="BC194" s="37"/>
      <c r="BD194" s="37"/>
      <c r="BE194" s="37"/>
      <c r="BF194" s="37"/>
      <c r="BG194" s="37"/>
      <c r="BH194" s="37"/>
      <c r="BI194" s="37"/>
    </row>
    <row r="195" spans="3:61">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c r="AF195" s="37"/>
      <c r="AG195" s="37"/>
      <c r="AH195" s="37"/>
      <c r="AI195" s="37"/>
      <c r="AJ195" s="37"/>
      <c r="AK195" s="37"/>
      <c r="AL195" s="37"/>
      <c r="AM195" s="37"/>
      <c r="AN195" s="37"/>
      <c r="AO195" s="37"/>
      <c r="AP195" s="37"/>
      <c r="AQ195" s="37"/>
      <c r="AR195" s="37"/>
      <c r="AS195" s="37"/>
      <c r="AT195" s="37"/>
      <c r="AU195" s="37"/>
      <c r="AV195" s="37"/>
      <c r="AW195" s="37"/>
      <c r="AX195" s="37"/>
      <c r="AY195" s="37"/>
      <c r="AZ195" s="37"/>
      <c r="BA195" s="37"/>
      <c r="BB195" s="37"/>
      <c r="BC195" s="37"/>
      <c r="BD195" s="37"/>
      <c r="BE195" s="37"/>
      <c r="BF195" s="37"/>
      <c r="BG195" s="37"/>
      <c r="BH195" s="37"/>
      <c r="BI195" s="37"/>
    </row>
    <row r="196" spans="3:61">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c r="AF196" s="37"/>
      <c r="AG196" s="37"/>
      <c r="AH196" s="37"/>
      <c r="AI196" s="37"/>
      <c r="AJ196" s="37"/>
      <c r="AK196" s="37"/>
      <c r="AL196" s="37"/>
      <c r="AM196" s="37"/>
      <c r="AN196" s="37"/>
      <c r="AO196" s="37"/>
      <c r="AP196" s="37"/>
      <c r="AQ196" s="37"/>
      <c r="AR196" s="37"/>
      <c r="AS196" s="37"/>
      <c r="AT196" s="37"/>
      <c r="AU196" s="37"/>
      <c r="AV196" s="37"/>
      <c r="AW196" s="37"/>
      <c r="AX196" s="37"/>
      <c r="AY196" s="37"/>
      <c r="AZ196" s="37"/>
      <c r="BA196" s="37"/>
      <c r="BB196" s="37"/>
      <c r="BC196" s="37"/>
      <c r="BD196" s="37"/>
      <c r="BE196" s="37"/>
      <c r="BF196" s="37"/>
      <c r="BG196" s="37"/>
      <c r="BH196" s="37"/>
      <c r="BI196" s="37"/>
    </row>
    <row r="197" spans="3:61">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c r="AF197" s="37"/>
      <c r="AG197" s="37"/>
      <c r="AH197" s="37"/>
      <c r="AI197" s="37"/>
      <c r="AJ197" s="37"/>
      <c r="AK197" s="37"/>
      <c r="AL197" s="37"/>
      <c r="AM197" s="37"/>
      <c r="AN197" s="37"/>
      <c r="AO197" s="37"/>
      <c r="AP197" s="37"/>
      <c r="AQ197" s="37"/>
      <c r="AR197" s="37"/>
      <c r="AS197" s="37"/>
      <c r="AT197" s="37"/>
      <c r="AU197" s="37"/>
      <c r="AV197" s="37"/>
      <c r="AW197" s="37"/>
      <c r="AX197" s="37"/>
      <c r="AY197" s="37"/>
      <c r="AZ197" s="37"/>
      <c r="BA197" s="37"/>
      <c r="BB197" s="37"/>
      <c r="BC197" s="37"/>
      <c r="BD197" s="37"/>
      <c r="BE197" s="37"/>
      <c r="BF197" s="37"/>
      <c r="BG197" s="37"/>
      <c r="BH197" s="37"/>
      <c r="BI197" s="37"/>
    </row>
    <row r="198" spans="3:61">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c r="AF198" s="37"/>
      <c r="AG198" s="37"/>
      <c r="AH198" s="37"/>
      <c r="AI198" s="37"/>
      <c r="AJ198" s="37"/>
      <c r="AK198" s="37"/>
      <c r="AL198" s="37"/>
      <c r="AM198" s="37"/>
      <c r="AN198" s="37"/>
      <c r="AO198" s="37"/>
      <c r="AP198" s="37"/>
      <c r="AQ198" s="37"/>
      <c r="AR198" s="37"/>
      <c r="AS198" s="37"/>
      <c r="AT198" s="37"/>
      <c r="AU198" s="37"/>
      <c r="AV198" s="37"/>
      <c r="AW198" s="37"/>
      <c r="AX198" s="37"/>
      <c r="AY198" s="37"/>
      <c r="AZ198" s="37"/>
      <c r="BA198" s="37"/>
      <c r="BB198" s="37"/>
      <c r="BC198" s="37"/>
      <c r="BD198" s="37"/>
      <c r="BE198" s="37"/>
      <c r="BF198" s="37"/>
      <c r="BG198" s="37"/>
      <c r="BH198" s="37"/>
      <c r="BI198" s="37"/>
    </row>
    <row r="199" spans="3:61">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c r="AF199" s="37"/>
      <c r="AG199" s="37"/>
      <c r="AH199" s="37"/>
      <c r="AI199" s="37"/>
      <c r="AJ199" s="37"/>
      <c r="AK199" s="37"/>
      <c r="AL199" s="37"/>
      <c r="AM199" s="37"/>
      <c r="AN199" s="37"/>
      <c r="AO199" s="37"/>
      <c r="AP199" s="37"/>
      <c r="AQ199" s="37"/>
      <c r="AR199" s="37"/>
      <c r="AS199" s="37"/>
      <c r="AT199" s="37"/>
      <c r="AU199" s="37"/>
      <c r="AV199" s="37"/>
      <c r="AW199" s="37"/>
      <c r="AX199" s="37"/>
      <c r="AY199" s="37"/>
      <c r="AZ199" s="37"/>
      <c r="BA199" s="37"/>
      <c r="BB199" s="37"/>
      <c r="BC199" s="37"/>
      <c r="BD199" s="37"/>
      <c r="BE199" s="37"/>
      <c r="BF199" s="37"/>
      <c r="BG199" s="37"/>
      <c r="BH199" s="37"/>
      <c r="BI199" s="37"/>
    </row>
    <row r="200" spans="3:61">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c r="AF200" s="37"/>
      <c r="AG200" s="37"/>
      <c r="AH200" s="37"/>
      <c r="AI200" s="37"/>
      <c r="AJ200" s="37"/>
      <c r="AK200" s="37"/>
      <c r="AL200" s="37"/>
      <c r="AM200" s="37"/>
      <c r="AN200" s="37"/>
      <c r="AO200" s="37"/>
      <c r="AP200" s="37"/>
      <c r="AQ200" s="37"/>
      <c r="AR200" s="37"/>
      <c r="AS200" s="37"/>
      <c r="AT200" s="37"/>
      <c r="AU200" s="37"/>
      <c r="AV200" s="37"/>
      <c r="AW200" s="37"/>
      <c r="AX200" s="37"/>
      <c r="AY200" s="37"/>
      <c r="AZ200" s="37"/>
      <c r="BA200" s="37"/>
      <c r="BB200" s="37"/>
      <c r="BC200" s="37"/>
      <c r="BD200" s="37"/>
      <c r="BE200" s="37"/>
      <c r="BF200" s="37"/>
      <c r="BG200" s="37"/>
      <c r="BH200" s="37"/>
      <c r="BI200" s="37"/>
    </row>
    <row r="201" spans="3:61">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c r="AF201" s="37"/>
      <c r="AG201" s="37"/>
      <c r="AH201" s="37"/>
      <c r="AI201" s="37"/>
      <c r="AJ201" s="37"/>
      <c r="AK201" s="37"/>
      <c r="AL201" s="37"/>
      <c r="AM201" s="37"/>
      <c r="AN201" s="37"/>
      <c r="AO201" s="37"/>
      <c r="AP201" s="37"/>
      <c r="AQ201" s="37"/>
      <c r="AR201" s="37"/>
      <c r="AS201" s="37"/>
      <c r="AT201" s="37"/>
      <c r="AU201" s="37"/>
      <c r="AV201" s="37"/>
      <c r="AW201" s="37"/>
      <c r="AX201" s="37"/>
      <c r="AY201" s="37"/>
      <c r="AZ201" s="37"/>
      <c r="BA201" s="37"/>
      <c r="BB201" s="37"/>
      <c r="BC201" s="37"/>
      <c r="BD201" s="37"/>
      <c r="BE201" s="37"/>
      <c r="BF201" s="37"/>
      <c r="BG201" s="37"/>
      <c r="BH201" s="37"/>
      <c r="BI201" s="37"/>
    </row>
    <row r="202" spans="3:61">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c r="AF202" s="37"/>
      <c r="AG202" s="37"/>
      <c r="AH202" s="37"/>
      <c r="AI202" s="37"/>
      <c r="AJ202" s="37"/>
      <c r="AK202" s="37"/>
      <c r="AL202" s="37"/>
      <c r="AM202" s="37"/>
      <c r="AN202" s="37"/>
      <c r="AO202" s="37"/>
      <c r="AP202" s="37"/>
      <c r="AQ202" s="37"/>
      <c r="AR202" s="37"/>
      <c r="AS202" s="37"/>
      <c r="AT202" s="37"/>
      <c r="AU202" s="37"/>
      <c r="AV202" s="37"/>
      <c r="AW202" s="37"/>
      <c r="AX202" s="37"/>
      <c r="AY202" s="37"/>
      <c r="AZ202" s="37"/>
      <c r="BA202" s="37"/>
      <c r="BB202" s="37"/>
      <c r="BC202" s="37"/>
      <c r="BD202" s="37"/>
      <c r="BE202" s="37"/>
      <c r="BF202" s="37"/>
      <c r="BG202" s="37"/>
      <c r="BH202" s="37"/>
      <c r="BI202" s="37"/>
    </row>
    <row r="203" spans="3:61">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c r="AF203" s="37"/>
      <c r="AG203" s="37"/>
      <c r="AH203" s="37"/>
      <c r="AI203" s="37"/>
      <c r="AJ203" s="37"/>
      <c r="AK203" s="37"/>
      <c r="AL203" s="37"/>
      <c r="AM203" s="37"/>
      <c r="AN203" s="37"/>
      <c r="AO203" s="37"/>
      <c r="AP203" s="37"/>
      <c r="AQ203" s="37"/>
      <c r="AR203" s="37"/>
      <c r="AS203" s="37"/>
      <c r="AT203" s="37"/>
      <c r="AU203" s="37"/>
      <c r="AV203" s="37"/>
      <c r="AW203" s="37"/>
      <c r="AX203" s="37"/>
      <c r="AY203" s="37"/>
      <c r="AZ203" s="37"/>
      <c r="BA203" s="37"/>
      <c r="BB203" s="37"/>
      <c r="BC203" s="37"/>
      <c r="BD203" s="37"/>
      <c r="BE203" s="37"/>
      <c r="BF203" s="37"/>
      <c r="BG203" s="37"/>
      <c r="BH203" s="37"/>
      <c r="BI203" s="37"/>
    </row>
    <row r="204" spans="3:61">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c r="AE204" s="37"/>
      <c r="AF204" s="37"/>
      <c r="AG204" s="37"/>
      <c r="AH204" s="37"/>
      <c r="AI204" s="37"/>
      <c r="AJ204" s="37"/>
      <c r="AK204" s="37"/>
      <c r="AL204" s="37"/>
      <c r="AM204" s="37"/>
      <c r="AN204" s="37"/>
      <c r="AO204" s="37"/>
      <c r="AP204" s="37"/>
      <c r="AQ204" s="37"/>
      <c r="AR204" s="37"/>
      <c r="AS204" s="37"/>
      <c r="AT204" s="37"/>
      <c r="AU204" s="37"/>
      <c r="AV204" s="37"/>
      <c r="AW204" s="37"/>
      <c r="AX204" s="37"/>
      <c r="AY204" s="37"/>
      <c r="AZ204" s="37"/>
      <c r="BA204" s="37"/>
      <c r="BB204" s="37"/>
      <c r="BC204" s="37"/>
      <c r="BD204" s="37"/>
      <c r="BE204" s="37"/>
      <c r="BF204" s="37"/>
      <c r="BG204" s="37"/>
      <c r="BH204" s="37"/>
      <c r="BI204" s="37"/>
    </row>
    <row r="205" spans="3:61">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c r="AF205" s="37"/>
      <c r="AG205" s="37"/>
      <c r="AH205" s="37"/>
      <c r="AI205" s="37"/>
      <c r="AJ205" s="37"/>
      <c r="AK205" s="37"/>
      <c r="AL205" s="37"/>
      <c r="AM205" s="37"/>
      <c r="AN205" s="37"/>
      <c r="AO205" s="37"/>
      <c r="AP205" s="37"/>
      <c r="AQ205" s="37"/>
      <c r="AR205" s="37"/>
      <c r="AS205" s="37"/>
      <c r="AT205" s="37"/>
      <c r="AU205" s="37"/>
      <c r="AV205" s="37"/>
      <c r="AW205" s="37"/>
      <c r="AX205" s="37"/>
      <c r="AY205" s="37"/>
      <c r="AZ205" s="37"/>
      <c r="BA205" s="37"/>
      <c r="BB205" s="37"/>
      <c r="BC205" s="37"/>
      <c r="BD205" s="37"/>
      <c r="BE205" s="37"/>
      <c r="BF205" s="37"/>
      <c r="BG205" s="37"/>
      <c r="BH205" s="37"/>
      <c r="BI205" s="37"/>
    </row>
    <row r="206" spans="3:61">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c r="AE206" s="37"/>
      <c r="AF206" s="37"/>
      <c r="AG206" s="37"/>
      <c r="AH206" s="37"/>
      <c r="AI206" s="37"/>
      <c r="AJ206" s="37"/>
      <c r="AK206" s="37"/>
      <c r="AL206" s="37"/>
      <c r="AM206" s="37"/>
      <c r="AN206" s="37"/>
      <c r="AO206" s="37"/>
      <c r="AP206" s="37"/>
      <c r="AQ206" s="37"/>
      <c r="AR206" s="37"/>
      <c r="AS206" s="37"/>
      <c r="AT206" s="37"/>
      <c r="AU206" s="37"/>
      <c r="AV206" s="37"/>
      <c r="AW206" s="37"/>
      <c r="AX206" s="37"/>
      <c r="AY206" s="37"/>
      <c r="AZ206" s="37"/>
      <c r="BA206" s="37"/>
      <c r="BB206" s="37"/>
      <c r="BC206" s="37"/>
      <c r="BD206" s="37"/>
      <c r="BE206" s="37"/>
      <c r="BF206" s="37"/>
      <c r="BG206" s="37"/>
      <c r="BH206" s="37"/>
      <c r="BI206" s="37"/>
    </row>
    <row r="207" spans="3:61">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c r="AF207" s="37"/>
      <c r="AG207" s="37"/>
      <c r="AH207" s="37"/>
      <c r="AI207" s="37"/>
      <c r="AJ207" s="37"/>
      <c r="AK207" s="37"/>
      <c r="AL207" s="37"/>
      <c r="AM207" s="37"/>
      <c r="AN207" s="37"/>
      <c r="AO207" s="37"/>
      <c r="AP207" s="37"/>
      <c r="AQ207" s="37"/>
      <c r="AR207" s="37"/>
      <c r="AS207" s="37"/>
      <c r="AT207" s="37"/>
      <c r="AU207" s="37"/>
      <c r="AV207" s="37"/>
      <c r="AW207" s="37"/>
      <c r="AX207" s="37"/>
      <c r="AY207" s="37"/>
      <c r="AZ207" s="37"/>
      <c r="BA207" s="37"/>
      <c r="BB207" s="37"/>
      <c r="BC207" s="37"/>
      <c r="BD207" s="37"/>
      <c r="BE207" s="37"/>
      <c r="BF207" s="37"/>
      <c r="BG207" s="37"/>
      <c r="BH207" s="37"/>
      <c r="BI207" s="37"/>
    </row>
    <row r="208" spans="3:61">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c r="AF208" s="37"/>
      <c r="AG208" s="37"/>
      <c r="AH208" s="37"/>
      <c r="AI208" s="37"/>
      <c r="AJ208" s="37"/>
      <c r="AK208" s="37"/>
      <c r="AL208" s="37"/>
      <c r="AM208" s="37"/>
      <c r="AN208" s="37"/>
      <c r="AO208" s="37"/>
      <c r="AP208" s="37"/>
      <c r="AQ208" s="37"/>
      <c r="AR208" s="37"/>
      <c r="AS208" s="37"/>
      <c r="AT208" s="37"/>
      <c r="AU208" s="37"/>
      <c r="AV208" s="37"/>
      <c r="AW208" s="37"/>
      <c r="AX208" s="37"/>
      <c r="AY208" s="37"/>
      <c r="AZ208" s="37"/>
      <c r="BA208" s="37"/>
      <c r="BB208" s="37"/>
      <c r="BC208" s="37"/>
      <c r="BD208" s="37"/>
      <c r="BE208" s="37"/>
      <c r="BF208" s="37"/>
      <c r="BG208" s="37"/>
      <c r="BH208" s="37"/>
      <c r="BI208" s="37"/>
    </row>
    <row r="209" spans="3:61">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c r="AF209" s="37"/>
      <c r="AG209" s="37"/>
      <c r="AH209" s="37"/>
      <c r="AI209" s="37"/>
      <c r="AJ209" s="37"/>
      <c r="AK209" s="37"/>
      <c r="AL209" s="37"/>
      <c r="AM209" s="37"/>
      <c r="AN209" s="37"/>
      <c r="AO209" s="37"/>
      <c r="AP209" s="37"/>
      <c r="AQ209" s="37"/>
      <c r="AR209" s="37"/>
      <c r="AS209" s="37"/>
      <c r="AT209" s="37"/>
      <c r="AU209" s="37"/>
      <c r="AV209" s="37"/>
      <c r="AW209" s="37"/>
      <c r="AX209" s="37"/>
      <c r="AY209" s="37"/>
      <c r="AZ209" s="37"/>
      <c r="BA209" s="37"/>
      <c r="BB209" s="37"/>
      <c r="BC209" s="37"/>
      <c r="BD209" s="37"/>
      <c r="BE209" s="37"/>
      <c r="BF209" s="37"/>
      <c r="BG209" s="37"/>
      <c r="BH209" s="37"/>
      <c r="BI209" s="37"/>
    </row>
    <row r="210" spans="3:61">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c r="AF210" s="37"/>
      <c r="AG210" s="37"/>
      <c r="AH210" s="37"/>
      <c r="AI210" s="37"/>
      <c r="AJ210" s="37"/>
      <c r="AK210" s="37"/>
      <c r="AL210" s="37"/>
      <c r="AM210" s="37"/>
      <c r="AN210" s="37"/>
      <c r="AO210" s="37"/>
      <c r="AP210" s="37"/>
      <c r="AQ210" s="37"/>
      <c r="AR210" s="37"/>
      <c r="AS210" s="37"/>
      <c r="AT210" s="37"/>
      <c r="AU210" s="37"/>
      <c r="AV210" s="37"/>
      <c r="AW210" s="37"/>
      <c r="AX210" s="37"/>
      <c r="AY210" s="37"/>
      <c r="AZ210" s="37"/>
      <c r="BA210" s="37"/>
      <c r="BB210" s="37"/>
      <c r="BC210" s="37"/>
      <c r="BD210" s="37"/>
      <c r="BE210" s="37"/>
      <c r="BF210" s="37"/>
      <c r="BG210" s="37"/>
      <c r="BH210" s="37"/>
      <c r="BI210" s="37"/>
    </row>
    <row r="211" spans="3:61">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c r="AF211" s="37"/>
      <c r="AG211" s="37"/>
      <c r="AH211" s="37"/>
      <c r="AI211" s="37"/>
      <c r="AJ211" s="37"/>
      <c r="AK211" s="37"/>
      <c r="AL211" s="37"/>
      <c r="AM211" s="37"/>
      <c r="AN211" s="37"/>
      <c r="AO211" s="37"/>
      <c r="AP211" s="37"/>
      <c r="AQ211" s="37"/>
      <c r="AR211" s="37"/>
      <c r="AS211" s="37"/>
      <c r="AT211" s="37"/>
      <c r="AU211" s="37"/>
      <c r="AV211" s="37"/>
      <c r="AW211" s="37"/>
      <c r="AX211" s="37"/>
      <c r="AY211" s="37"/>
      <c r="AZ211" s="37"/>
      <c r="BA211" s="37"/>
      <c r="BB211" s="37"/>
      <c r="BC211" s="37"/>
      <c r="BD211" s="37"/>
      <c r="BE211" s="37"/>
      <c r="BF211" s="37"/>
      <c r="BG211" s="37"/>
      <c r="BH211" s="37"/>
      <c r="BI211" s="37"/>
    </row>
    <row r="212" spans="3:61">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c r="AF212" s="37"/>
      <c r="AG212" s="37"/>
      <c r="AH212" s="37"/>
      <c r="AI212" s="37"/>
      <c r="AJ212" s="37"/>
      <c r="AK212" s="37"/>
      <c r="AL212" s="37"/>
      <c r="AM212" s="37"/>
      <c r="AN212" s="37"/>
      <c r="AO212" s="37"/>
      <c r="AP212" s="37"/>
      <c r="AQ212" s="37"/>
      <c r="AR212" s="37"/>
      <c r="AS212" s="37"/>
      <c r="AT212" s="37"/>
      <c r="AU212" s="37"/>
      <c r="AV212" s="37"/>
      <c r="AW212" s="37"/>
      <c r="AX212" s="37"/>
      <c r="AY212" s="37"/>
      <c r="AZ212" s="37"/>
      <c r="BA212" s="37"/>
      <c r="BB212" s="37"/>
      <c r="BC212" s="37"/>
      <c r="BD212" s="37"/>
      <c r="BE212" s="37"/>
      <c r="BF212" s="37"/>
      <c r="BG212" s="37"/>
      <c r="BH212" s="37"/>
      <c r="BI212" s="37"/>
    </row>
    <row r="213" spans="3:61">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c r="AF213" s="37"/>
      <c r="AG213" s="37"/>
      <c r="AH213" s="37"/>
      <c r="AI213" s="37"/>
      <c r="AJ213" s="37"/>
      <c r="AK213" s="37"/>
      <c r="AL213" s="37"/>
      <c r="AM213" s="37"/>
      <c r="AN213" s="37"/>
      <c r="AO213" s="37"/>
      <c r="AP213" s="37"/>
      <c r="AQ213" s="37"/>
      <c r="AR213" s="37"/>
      <c r="AS213" s="37"/>
      <c r="AT213" s="37"/>
      <c r="AU213" s="37"/>
      <c r="AV213" s="37"/>
      <c r="AW213" s="37"/>
      <c r="AX213" s="37"/>
      <c r="AY213" s="37"/>
      <c r="AZ213" s="37"/>
      <c r="BA213" s="37"/>
      <c r="BB213" s="37"/>
      <c r="BC213" s="37"/>
      <c r="BD213" s="37"/>
      <c r="BE213" s="37"/>
      <c r="BF213" s="37"/>
      <c r="BG213" s="37"/>
      <c r="BH213" s="37"/>
      <c r="BI213" s="37"/>
    </row>
    <row r="214" spans="3:61">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c r="AE214" s="37"/>
      <c r="AF214" s="37"/>
      <c r="AG214" s="37"/>
      <c r="AH214" s="37"/>
      <c r="AI214" s="37"/>
      <c r="AJ214" s="37"/>
      <c r="AK214" s="37"/>
      <c r="AL214" s="37"/>
      <c r="AM214" s="37"/>
      <c r="AN214" s="37"/>
      <c r="AO214" s="37"/>
      <c r="AP214" s="37"/>
      <c r="AQ214" s="37"/>
      <c r="AR214" s="37"/>
      <c r="AS214" s="37"/>
      <c r="AT214" s="37"/>
      <c r="AU214" s="37"/>
      <c r="AV214" s="37"/>
      <c r="AW214" s="37"/>
      <c r="AX214" s="37"/>
      <c r="AY214" s="37"/>
      <c r="AZ214" s="37"/>
      <c r="BA214" s="37"/>
      <c r="BB214" s="37"/>
      <c r="BC214" s="37"/>
      <c r="BD214" s="37"/>
      <c r="BE214" s="37"/>
      <c r="BF214" s="37"/>
      <c r="BG214" s="37"/>
      <c r="BH214" s="37"/>
      <c r="BI214" s="37"/>
    </row>
    <row r="215" spans="3:61">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c r="AF215" s="37"/>
      <c r="AG215" s="37"/>
      <c r="AH215" s="37"/>
      <c r="AI215" s="37"/>
      <c r="AJ215" s="37"/>
      <c r="AK215" s="37"/>
      <c r="AL215" s="37"/>
      <c r="AM215" s="37"/>
      <c r="AN215" s="37"/>
      <c r="AO215" s="37"/>
      <c r="AP215" s="37"/>
      <c r="AQ215" s="37"/>
      <c r="AR215" s="37"/>
      <c r="AS215" s="37"/>
      <c r="AT215" s="37"/>
      <c r="AU215" s="37"/>
      <c r="AV215" s="37"/>
      <c r="AW215" s="37"/>
      <c r="AX215" s="37"/>
      <c r="AY215" s="37"/>
      <c r="AZ215" s="37"/>
      <c r="BA215" s="37"/>
      <c r="BB215" s="37"/>
      <c r="BC215" s="37"/>
      <c r="BD215" s="37"/>
      <c r="BE215" s="37"/>
      <c r="BF215" s="37"/>
      <c r="BG215" s="37"/>
      <c r="BH215" s="37"/>
      <c r="BI215" s="37"/>
    </row>
    <row r="216" spans="3:61">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c r="AF216" s="37"/>
      <c r="AG216" s="37"/>
      <c r="AH216" s="37"/>
      <c r="AI216" s="37"/>
      <c r="AJ216" s="37"/>
      <c r="AK216" s="37"/>
      <c r="AL216" s="37"/>
      <c r="AM216" s="37"/>
      <c r="AN216" s="37"/>
      <c r="AO216" s="37"/>
      <c r="AP216" s="37"/>
      <c r="AQ216" s="37"/>
      <c r="AR216" s="37"/>
      <c r="AS216" s="37"/>
      <c r="AT216" s="37"/>
      <c r="AU216" s="37"/>
      <c r="AV216" s="37"/>
      <c r="AW216" s="37"/>
      <c r="AX216" s="37"/>
      <c r="AY216" s="37"/>
      <c r="AZ216" s="37"/>
      <c r="BA216" s="37"/>
      <c r="BB216" s="37"/>
      <c r="BC216" s="37"/>
      <c r="BD216" s="37"/>
      <c r="BE216" s="37"/>
      <c r="BF216" s="37"/>
      <c r="BG216" s="37"/>
      <c r="BH216" s="37"/>
      <c r="BI216" s="37"/>
    </row>
    <row r="217" spans="3:61">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c r="AE217" s="37"/>
      <c r="AF217" s="37"/>
      <c r="AG217" s="37"/>
      <c r="AH217" s="37"/>
      <c r="AI217" s="37"/>
      <c r="AJ217" s="37"/>
      <c r="AK217" s="37"/>
      <c r="AL217" s="37"/>
      <c r="AM217" s="37"/>
      <c r="AN217" s="37"/>
      <c r="AO217" s="37"/>
      <c r="AP217" s="37"/>
      <c r="AQ217" s="37"/>
      <c r="AR217" s="37"/>
      <c r="AS217" s="37"/>
      <c r="AT217" s="37"/>
      <c r="AU217" s="37"/>
      <c r="AV217" s="37"/>
      <c r="AW217" s="37"/>
      <c r="AX217" s="37"/>
      <c r="AY217" s="37"/>
      <c r="AZ217" s="37"/>
      <c r="BA217" s="37"/>
      <c r="BB217" s="37"/>
      <c r="BC217" s="37"/>
      <c r="BD217" s="37"/>
      <c r="BE217" s="37"/>
      <c r="BF217" s="37"/>
      <c r="BG217" s="37"/>
      <c r="BH217" s="37"/>
      <c r="BI217" s="37"/>
    </row>
    <row r="218" spans="3:61">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c r="AE218" s="37"/>
      <c r="AF218" s="37"/>
      <c r="AG218" s="37"/>
      <c r="AH218" s="37"/>
      <c r="AI218" s="37"/>
      <c r="AJ218" s="37"/>
      <c r="AK218" s="37"/>
      <c r="AL218" s="37"/>
      <c r="AM218" s="37"/>
      <c r="AN218" s="37"/>
      <c r="AO218" s="37"/>
      <c r="AP218" s="37"/>
      <c r="AQ218" s="37"/>
      <c r="AR218" s="37"/>
      <c r="AS218" s="37"/>
      <c r="AT218" s="37"/>
      <c r="AU218" s="37"/>
      <c r="AV218" s="37"/>
      <c r="AW218" s="37"/>
      <c r="AX218" s="37"/>
      <c r="AY218" s="37"/>
      <c r="AZ218" s="37"/>
      <c r="BA218" s="37"/>
      <c r="BB218" s="37"/>
      <c r="BC218" s="37"/>
      <c r="BD218" s="37"/>
      <c r="BE218" s="37"/>
      <c r="BF218" s="37"/>
      <c r="BG218" s="37"/>
      <c r="BH218" s="37"/>
      <c r="BI218" s="37"/>
    </row>
    <row r="219" spans="3:61">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c r="AF219" s="37"/>
      <c r="AG219" s="37"/>
      <c r="AH219" s="37"/>
      <c r="AI219" s="37"/>
      <c r="AJ219" s="37"/>
      <c r="AK219" s="37"/>
      <c r="AL219" s="37"/>
      <c r="AM219" s="37"/>
      <c r="AN219" s="37"/>
      <c r="AO219" s="37"/>
      <c r="AP219" s="37"/>
      <c r="AQ219" s="37"/>
      <c r="AR219" s="37"/>
      <c r="AS219" s="37"/>
      <c r="AT219" s="37"/>
      <c r="AU219" s="37"/>
      <c r="AV219" s="37"/>
      <c r="AW219" s="37"/>
      <c r="AX219" s="37"/>
      <c r="AY219" s="37"/>
      <c r="AZ219" s="37"/>
      <c r="BA219" s="37"/>
      <c r="BB219" s="37"/>
      <c r="BC219" s="37"/>
      <c r="BD219" s="37"/>
      <c r="BE219" s="37"/>
      <c r="BF219" s="37"/>
      <c r="BG219" s="37"/>
      <c r="BH219" s="37"/>
      <c r="BI219" s="37"/>
    </row>
    <row r="220" spans="3:61">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c r="AF220" s="37"/>
      <c r="AG220" s="37"/>
      <c r="AH220" s="37"/>
      <c r="AI220" s="37"/>
      <c r="AJ220" s="37"/>
      <c r="AK220" s="37"/>
      <c r="AL220" s="37"/>
      <c r="AM220" s="37"/>
      <c r="AN220" s="37"/>
      <c r="AO220" s="37"/>
      <c r="AP220" s="37"/>
      <c r="AQ220" s="37"/>
      <c r="AR220" s="37"/>
      <c r="AS220" s="37"/>
      <c r="AT220" s="37"/>
      <c r="AU220" s="37"/>
      <c r="AV220" s="37"/>
      <c r="AW220" s="37"/>
      <c r="AX220" s="37"/>
      <c r="AY220" s="37"/>
      <c r="AZ220" s="37"/>
      <c r="BA220" s="37"/>
      <c r="BB220" s="37"/>
      <c r="BC220" s="37"/>
      <c r="BD220" s="37"/>
      <c r="BE220" s="37"/>
      <c r="BF220" s="37"/>
      <c r="BG220" s="37"/>
      <c r="BH220" s="37"/>
      <c r="BI220" s="37"/>
    </row>
    <row r="221" spans="3:61">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c r="AF221" s="37"/>
      <c r="AG221" s="37"/>
      <c r="AH221" s="37"/>
      <c r="AI221" s="37"/>
      <c r="AJ221" s="37"/>
      <c r="AK221" s="37"/>
      <c r="AL221" s="37"/>
      <c r="AM221" s="37"/>
      <c r="AN221" s="37"/>
      <c r="AO221" s="37"/>
      <c r="AP221" s="37"/>
      <c r="AQ221" s="37"/>
      <c r="AR221" s="37"/>
      <c r="AS221" s="37"/>
      <c r="AT221" s="37"/>
      <c r="AU221" s="37"/>
      <c r="AV221" s="37"/>
      <c r="AW221" s="37"/>
      <c r="AX221" s="37"/>
      <c r="AY221" s="37"/>
      <c r="AZ221" s="37"/>
      <c r="BA221" s="37"/>
      <c r="BB221" s="37"/>
      <c r="BC221" s="37"/>
      <c r="BD221" s="37"/>
      <c r="BE221" s="37"/>
      <c r="BF221" s="37"/>
      <c r="BG221" s="37"/>
      <c r="BH221" s="37"/>
      <c r="BI221" s="37"/>
    </row>
    <row r="222" spans="3:61">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c r="AF222" s="37"/>
      <c r="AG222" s="37"/>
      <c r="AH222" s="37"/>
      <c r="AI222" s="37"/>
      <c r="AJ222" s="37"/>
      <c r="AK222" s="37"/>
      <c r="AL222" s="37"/>
      <c r="AM222" s="37"/>
      <c r="AN222" s="37"/>
      <c r="AO222" s="37"/>
      <c r="AP222" s="37"/>
      <c r="AQ222" s="37"/>
      <c r="AR222" s="37"/>
      <c r="AS222" s="37"/>
      <c r="AT222" s="37"/>
      <c r="AU222" s="37"/>
      <c r="AV222" s="37"/>
      <c r="AW222" s="37"/>
      <c r="AX222" s="37"/>
      <c r="AY222" s="37"/>
      <c r="AZ222" s="37"/>
      <c r="BA222" s="37"/>
      <c r="BB222" s="37"/>
      <c r="BC222" s="37"/>
      <c r="BD222" s="37"/>
      <c r="BE222" s="37"/>
      <c r="BF222" s="37"/>
      <c r="BG222" s="37"/>
      <c r="BH222" s="37"/>
      <c r="BI222" s="37"/>
    </row>
    <row r="223" spans="3:61">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c r="AF223" s="37"/>
      <c r="AG223" s="37"/>
      <c r="AH223" s="37"/>
      <c r="AI223" s="37"/>
      <c r="AJ223" s="37"/>
      <c r="AK223" s="37"/>
      <c r="AL223" s="37"/>
      <c r="AM223" s="37"/>
      <c r="AN223" s="37"/>
      <c r="AO223" s="37"/>
      <c r="AP223" s="37"/>
      <c r="AQ223" s="37"/>
      <c r="AR223" s="37"/>
      <c r="AS223" s="37"/>
      <c r="AT223" s="37"/>
      <c r="AU223" s="37"/>
      <c r="AV223" s="37"/>
      <c r="AW223" s="37"/>
      <c r="AX223" s="37"/>
      <c r="AY223" s="37"/>
      <c r="AZ223" s="37"/>
      <c r="BA223" s="37"/>
      <c r="BB223" s="37"/>
      <c r="BC223" s="37"/>
      <c r="BD223" s="37"/>
      <c r="BE223" s="37"/>
      <c r="BF223" s="37"/>
      <c r="BG223" s="37"/>
      <c r="BH223" s="37"/>
      <c r="BI223" s="37"/>
    </row>
    <row r="224" spans="3:61">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c r="AF224" s="37"/>
      <c r="AG224" s="37"/>
      <c r="AH224" s="37"/>
      <c r="AI224" s="37"/>
      <c r="AJ224" s="37"/>
      <c r="AK224" s="37"/>
      <c r="AL224" s="37"/>
      <c r="AM224" s="37"/>
      <c r="AN224" s="37"/>
      <c r="AO224" s="37"/>
      <c r="AP224" s="37"/>
      <c r="AQ224" s="37"/>
      <c r="AR224" s="37"/>
      <c r="AS224" s="37"/>
      <c r="AT224" s="37"/>
      <c r="AU224" s="37"/>
      <c r="AV224" s="37"/>
      <c r="AW224" s="37"/>
      <c r="AX224" s="37"/>
      <c r="AY224" s="37"/>
      <c r="AZ224" s="37"/>
      <c r="BA224" s="37"/>
      <c r="BB224" s="37"/>
      <c r="BC224" s="37"/>
      <c r="BD224" s="37"/>
      <c r="BE224" s="37"/>
      <c r="BF224" s="37"/>
      <c r="BG224" s="37"/>
      <c r="BH224" s="37"/>
      <c r="BI224" s="37"/>
    </row>
    <row r="225" spans="3:61">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c r="AF225" s="37"/>
      <c r="AG225" s="37"/>
      <c r="AH225" s="37"/>
      <c r="AI225" s="37"/>
      <c r="AJ225" s="37"/>
      <c r="AK225" s="37"/>
      <c r="AL225" s="37"/>
      <c r="AM225" s="37"/>
      <c r="AN225" s="37"/>
      <c r="AO225" s="37"/>
      <c r="AP225" s="37"/>
      <c r="AQ225" s="37"/>
      <c r="AR225" s="37"/>
      <c r="AS225" s="37"/>
      <c r="AT225" s="37"/>
      <c r="AU225" s="37"/>
      <c r="AV225" s="37"/>
      <c r="AW225" s="37"/>
      <c r="AX225" s="37"/>
      <c r="AY225" s="37"/>
      <c r="AZ225" s="37"/>
      <c r="BA225" s="37"/>
      <c r="BB225" s="37"/>
      <c r="BC225" s="37"/>
      <c r="BD225" s="37"/>
      <c r="BE225" s="37"/>
      <c r="BF225" s="37"/>
      <c r="BG225" s="37"/>
      <c r="BH225" s="37"/>
      <c r="BI225" s="37"/>
    </row>
    <row r="226" spans="3:61">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c r="AF226" s="37"/>
      <c r="AG226" s="37"/>
      <c r="AH226" s="37"/>
      <c r="AI226" s="37"/>
      <c r="AJ226" s="37"/>
      <c r="AK226" s="37"/>
      <c r="AL226" s="37"/>
      <c r="AM226" s="37"/>
      <c r="AN226" s="37"/>
      <c r="AO226" s="37"/>
      <c r="AP226" s="37"/>
      <c r="AQ226" s="37"/>
      <c r="AR226" s="37"/>
      <c r="AS226" s="37"/>
      <c r="AT226" s="37"/>
      <c r="AU226" s="37"/>
      <c r="AV226" s="37"/>
      <c r="AW226" s="37"/>
      <c r="AX226" s="37"/>
      <c r="AY226" s="37"/>
      <c r="AZ226" s="37"/>
      <c r="BA226" s="37"/>
      <c r="BB226" s="37"/>
      <c r="BC226" s="37"/>
      <c r="BD226" s="37"/>
      <c r="BE226" s="37"/>
      <c r="BF226" s="37"/>
      <c r="BG226" s="37"/>
      <c r="BH226" s="37"/>
      <c r="BI226" s="37"/>
    </row>
    <row r="227" spans="3:61">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c r="AF227" s="37"/>
      <c r="AG227" s="37"/>
      <c r="AH227" s="37"/>
      <c r="AI227" s="37"/>
      <c r="AJ227" s="37"/>
      <c r="AK227" s="37"/>
      <c r="AL227" s="37"/>
      <c r="AM227" s="37"/>
      <c r="AN227" s="37"/>
      <c r="AO227" s="37"/>
      <c r="AP227" s="37"/>
      <c r="AQ227" s="37"/>
      <c r="AR227" s="37"/>
      <c r="AS227" s="37"/>
      <c r="AT227" s="37"/>
      <c r="AU227" s="37"/>
      <c r="AV227" s="37"/>
      <c r="AW227" s="37"/>
      <c r="AX227" s="37"/>
      <c r="AY227" s="37"/>
      <c r="AZ227" s="37"/>
      <c r="BA227" s="37"/>
      <c r="BB227" s="37"/>
      <c r="BC227" s="37"/>
      <c r="BD227" s="37"/>
      <c r="BE227" s="37"/>
      <c r="BF227" s="37"/>
      <c r="BG227" s="37"/>
      <c r="BH227" s="37"/>
      <c r="BI227" s="37"/>
    </row>
    <row r="228" spans="3:61">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c r="AF228" s="37"/>
      <c r="AG228" s="37"/>
      <c r="AH228" s="37"/>
      <c r="AI228" s="37"/>
      <c r="AJ228" s="37"/>
      <c r="AK228" s="37"/>
      <c r="AL228" s="37"/>
      <c r="AM228" s="37"/>
      <c r="AN228" s="37"/>
      <c r="AO228" s="37"/>
      <c r="AP228" s="37"/>
      <c r="AQ228" s="37"/>
      <c r="AR228" s="37"/>
      <c r="AS228" s="37"/>
      <c r="AT228" s="37"/>
      <c r="AU228" s="37"/>
      <c r="AV228" s="37"/>
      <c r="AW228" s="37"/>
      <c r="AX228" s="37"/>
      <c r="AY228" s="37"/>
      <c r="AZ228" s="37"/>
      <c r="BA228" s="37"/>
      <c r="BB228" s="37"/>
      <c r="BC228" s="37"/>
      <c r="BD228" s="37"/>
      <c r="BE228" s="37"/>
      <c r="BF228" s="37"/>
      <c r="BG228" s="37"/>
      <c r="BH228" s="37"/>
      <c r="BI228" s="37"/>
    </row>
    <row r="229" spans="3:61">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c r="AF229" s="37"/>
      <c r="AG229" s="37"/>
      <c r="AH229" s="37"/>
      <c r="AI229" s="37"/>
      <c r="AJ229" s="37"/>
      <c r="AK229" s="37"/>
      <c r="AL229" s="37"/>
      <c r="AM229" s="37"/>
      <c r="AN229" s="37"/>
      <c r="AO229" s="37"/>
      <c r="AP229" s="37"/>
      <c r="AQ229" s="37"/>
      <c r="AR229" s="37"/>
      <c r="AS229" s="37"/>
      <c r="AT229" s="37"/>
      <c r="AU229" s="37"/>
      <c r="AV229" s="37"/>
      <c r="AW229" s="37"/>
      <c r="AX229" s="37"/>
      <c r="AY229" s="37"/>
      <c r="AZ229" s="37"/>
      <c r="BA229" s="37"/>
      <c r="BB229" s="37"/>
      <c r="BC229" s="37"/>
      <c r="BD229" s="37"/>
      <c r="BE229" s="37"/>
      <c r="BF229" s="37"/>
      <c r="BG229" s="37"/>
      <c r="BH229" s="37"/>
      <c r="BI229" s="37"/>
    </row>
    <row r="230" spans="3:61">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c r="AF230" s="37"/>
      <c r="AG230" s="37"/>
      <c r="AH230" s="37"/>
      <c r="AI230" s="37"/>
      <c r="AJ230" s="37"/>
      <c r="AK230" s="37"/>
      <c r="AL230" s="37"/>
      <c r="AM230" s="37"/>
      <c r="AN230" s="37"/>
      <c r="AO230" s="37"/>
      <c r="AP230" s="37"/>
      <c r="AQ230" s="37"/>
      <c r="AR230" s="37"/>
      <c r="AS230" s="37"/>
      <c r="AT230" s="37"/>
      <c r="AU230" s="37"/>
      <c r="AV230" s="37"/>
      <c r="AW230" s="37"/>
      <c r="AX230" s="37"/>
      <c r="AY230" s="37"/>
      <c r="AZ230" s="37"/>
      <c r="BA230" s="37"/>
      <c r="BB230" s="37"/>
      <c r="BC230" s="37"/>
      <c r="BD230" s="37"/>
      <c r="BE230" s="37"/>
      <c r="BF230" s="37"/>
      <c r="BG230" s="37"/>
      <c r="BH230" s="37"/>
      <c r="BI230" s="37"/>
    </row>
    <row r="231" spans="3:61">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c r="AF231" s="37"/>
      <c r="AG231" s="37"/>
      <c r="AH231" s="37"/>
      <c r="AI231" s="37"/>
      <c r="AJ231" s="37"/>
      <c r="AK231" s="37"/>
      <c r="AL231" s="37"/>
      <c r="AM231" s="37"/>
      <c r="AN231" s="37"/>
      <c r="AO231" s="37"/>
      <c r="AP231" s="37"/>
      <c r="AQ231" s="37"/>
      <c r="AR231" s="37"/>
      <c r="AS231" s="37"/>
      <c r="AT231" s="37"/>
      <c r="AU231" s="37"/>
      <c r="AV231" s="37"/>
      <c r="AW231" s="37"/>
      <c r="AX231" s="37"/>
      <c r="AY231" s="37"/>
      <c r="AZ231" s="37"/>
      <c r="BA231" s="37"/>
      <c r="BB231" s="37"/>
      <c r="BC231" s="37"/>
      <c r="BD231" s="37"/>
      <c r="BE231" s="37"/>
      <c r="BF231" s="37"/>
      <c r="BG231" s="37"/>
      <c r="BH231" s="37"/>
      <c r="BI231" s="37"/>
    </row>
    <row r="232" spans="3:61">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c r="AF232" s="37"/>
      <c r="AG232" s="37"/>
      <c r="AH232" s="37"/>
      <c r="AI232" s="37"/>
      <c r="AJ232" s="37"/>
      <c r="AK232" s="37"/>
      <c r="AL232" s="37"/>
      <c r="AM232" s="37"/>
      <c r="AN232" s="37"/>
      <c r="AO232" s="37"/>
      <c r="AP232" s="37"/>
      <c r="AQ232" s="37"/>
      <c r="AR232" s="37"/>
      <c r="AS232" s="37"/>
      <c r="AT232" s="37"/>
      <c r="AU232" s="37"/>
      <c r="AV232" s="37"/>
      <c r="AW232" s="37"/>
      <c r="AX232" s="37"/>
      <c r="AY232" s="37"/>
      <c r="AZ232" s="37"/>
      <c r="BA232" s="37"/>
      <c r="BB232" s="37"/>
      <c r="BC232" s="37"/>
      <c r="BD232" s="37"/>
      <c r="BE232" s="37"/>
      <c r="BF232" s="37"/>
      <c r="BG232" s="37"/>
      <c r="BH232" s="37"/>
      <c r="BI232" s="37"/>
    </row>
    <row r="233" spans="3:61">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c r="AF233" s="37"/>
      <c r="AG233" s="37"/>
      <c r="AH233" s="37"/>
      <c r="AI233" s="37"/>
      <c r="AJ233" s="37"/>
      <c r="AK233" s="37"/>
      <c r="AL233" s="37"/>
      <c r="AM233" s="37"/>
      <c r="AN233" s="37"/>
      <c r="AO233" s="37"/>
      <c r="AP233" s="37"/>
      <c r="AQ233" s="37"/>
      <c r="AR233" s="37"/>
      <c r="AS233" s="37"/>
      <c r="AT233" s="37"/>
      <c r="AU233" s="37"/>
      <c r="AV233" s="37"/>
      <c r="AW233" s="37"/>
      <c r="AX233" s="37"/>
      <c r="AY233" s="37"/>
      <c r="AZ233" s="37"/>
      <c r="BA233" s="37"/>
      <c r="BB233" s="37"/>
      <c r="BC233" s="37"/>
      <c r="BD233" s="37"/>
      <c r="BE233" s="37"/>
      <c r="BF233" s="37"/>
      <c r="BG233" s="37"/>
      <c r="BH233" s="37"/>
      <c r="BI233" s="37"/>
    </row>
    <row r="234" spans="3:61">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c r="AF234" s="37"/>
      <c r="AG234" s="37"/>
      <c r="AH234" s="37"/>
      <c r="AI234" s="37"/>
      <c r="AJ234" s="37"/>
      <c r="AK234" s="37"/>
      <c r="AL234" s="37"/>
      <c r="AM234" s="37"/>
      <c r="AN234" s="37"/>
      <c r="AO234" s="37"/>
      <c r="AP234" s="37"/>
      <c r="AQ234" s="37"/>
      <c r="AR234" s="37"/>
      <c r="AS234" s="37"/>
      <c r="AT234" s="37"/>
      <c r="AU234" s="37"/>
      <c r="AV234" s="37"/>
      <c r="AW234" s="37"/>
      <c r="AX234" s="37"/>
      <c r="AY234" s="37"/>
      <c r="AZ234" s="37"/>
      <c r="BA234" s="37"/>
      <c r="BB234" s="37"/>
      <c r="BC234" s="37"/>
      <c r="BD234" s="37"/>
      <c r="BE234" s="37"/>
      <c r="BF234" s="37"/>
      <c r="BG234" s="37"/>
      <c r="BH234" s="37"/>
      <c r="BI234" s="37"/>
    </row>
    <row r="235" spans="3:61">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c r="AF235" s="37"/>
      <c r="AG235" s="37"/>
      <c r="AH235" s="37"/>
      <c r="AI235" s="37"/>
      <c r="AJ235" s="37"/>
      <c r="AK235" s="37"/>
      <c r="AL235" s="37"/>
      <c r="AM235" s="37"/>
      <c r="AN235" s="37"/>
      <c r="AO235" s="37"/>
      <c r="AP235" s="37"/>
      <c r="AQ235" s="37"/>
      <c r="AR235" s="37"/>
      <c r="AS235" s="37"/>
      <c r="AT235" s="37"/>
      <c r="AU235" s="37"/>
      <c r="AV235" s="37"/>
      <c r="AW235" s="37"/>
      <c r="AX235" s="37"/>
      <c r="AY235" s="37"/>
      <c r="AZ235" s="37"/>
      <c r="BA235" s="37"/>
      <c r="BB235" s="37"/>
      <c r="BC235" s="37"/>
      <c r="BD235" s="37"/>
      <c r="BE235" s="37"/>
      <c r="BF235" s="37"/>
      <c r="BG235" s="37"/>
      <c r="BH235" s="37"/>
      <c r="BI235" s="37"/>
    </row>
    <row r="236" spans="3:61">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c r="AF236" s="37"/>
      <c r="AG236" s="37"/>
      <c r="AH236" s="37"/>
      <c r="AI236" s="37"/>
      <c r="AJ236" s="37"/>
      <c r="AK236" s="37"/>
      <c r="AL236" s="37"/>
      <c r="AM236" s="37"/>
      <c r="AN236" s="37"/>
      <c r="AO236" s="37"/>
      <c r="AP236" s="37"/>
      <c r="AQ236" s="37"/>
      <c r="AR236" s="37"/>
      <c r="AS236" s="37"/>
      <c r="AT236" s="37"/>
      <c r="AU236" s="37"/>
      <c r="AV236" s="37"/>
      <c r="AW236" s="37"/>
      <c r="AX236" s="37"/>
      <c r="AY236" s="37"/>
      <c r="AZ236" s="37"/>
      <c r="BA236" s="37"/>
      <c r="BB236" s="37"/>
      <c r="BC236" s="37"/>
      <c r="BD236" s="37"/>
      <c r="BE236" s="37"/>
      <c r="BF236" s="37"/>
      <c r="BG236" s="37"/>
      <c r="BH236" s="37"/>
      <c r="BI236" s="37"/>
    </row>
    <row r="237" spans="3:61">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c r="AF237" s="37"/>
      <c r="AG237" s="37"/>
      <c r="AH237" s="37"/>
      <c r="AI237" s="37"/>
      <c r="AJ237" s="37"/>
      <c r="AK237" s="37"/>
      <c r="AL237" s="37"/>
      <c r="AM237" s="37"/>
      <c r="AN237" s="37"/>
      <c r="AO237" s="37"/>
      <c r="AP237" s="37"/>
      <c r="AQ237" s="37"/>
      <c r="AR237" s="37"/>
      <c r="AS237" s="37"/>
      <c r="AT237" s="37"/>
      <c r="AU237" s="37"/>
      <c r="AV237" s="37"/>
      <c r="AW237" s="37"/>
      <c r="AX237" s="37"/>
      <c r="AY237" s="37"/>
      <c r="AZ237" s="37"/>
      <c r="BA237" s="37"/>
      <c r="BB237" s="37"/>
      <c r="BC237" s="37"/>
      <c r="BD237" s="37"/>
      <c r="BE237" s="37"/>
      <c r="BF237" s="37"/>
      <c r="BG237" s="37"/>
      <c r="BH237" s="37"/>
      <c r="BI237" s="37"/>
    </row>
    <row r="238" spans="3:61">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c r="AF238" s="37"/>
      <c r="AG238" s="37"/>
      <c r="AH238" s="37"/>
      <c r="AI238" s="37"/>
      <c r="AJ238" s="37"/>
      <c r="AK238" s="37"/>
      <c r="AL238" s="37"/>
      <c r="AM238" s="37"/>
      <c r="AN238" s="37"/>
      <c r="AO238" s="37"/>
      <c r="AP238" s="37"/>
      <c r="AQ238" s="37"/>
      <c r="AR238" s="37"/>
      <c r="AS238" s="37"/>
      <c r="AT238" s="37"/>
      <c r="AU238" s="37"/>
      <c r="AV238" s="37"/>
      <c r="AW238" s="37"/>
      <c r="AX238" s="37"/>
      <c r="AY238" s="37"/>
      <c r="AZ238" s="37"/>
      <c r="BA238" s="37"/>
      <c r="BB238" s="37"/>
      <c r="BC238" s="37"/>
      <c r="BD238" s="37"/>
      <c r="BE238" s="37"/>
      <c r="BF238" s="37"/>
      <c r="BG238" s="37"/>
      <c r="BH238" s="37"/>
      <c r="BI238" s="37"/>
    </row>
    <row r="239" spans="3:61">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c r="AE239" s="37"/>
      <c r="AF239" s="37"/>
      <c r="AG239" s="37"/>
      <c r="AH239" s="37"/>
      <c r="AI239" s="37"/>
      <c r="AJ239" s="37"/>
      <c r="AK239" s="37"/>
      <c r="AL239" s="37"/>
      <c r="AM239" s="37"/>
      <c r="AN239" s="37"/>
      <c r="AO239" s="37"/>
      <c r="AP239" s="37"/>
      <c r="AQ239" s="37"/>
      <c r="AR239" s="37"/>
      <c r="AS239" s="37"/>
      <c r="AT239" s="37"/>
      <c r="AU239" s="37"/>
      <c r="AV239" s="37"/>
      <c r="AW239" s="37"/>
      <c r="AX239" s="37"/>
      <c r="AY239" s="37"/>
      <c r="AZ239" s="37"/>
      <c r="BA239" s="37"/>
      <c r="BB239" s="37"/>
      <c r="BC239" s="37"/>
      <c r="BD239" s="37"/>
      <c r="BE239" s="37"/>
      <c r="BF239" s="37"/>
      <c r="BG239" s="37"/>
      <c r="BH239" s="37"/>
      <c r="BI239" s="37"/>
    </row>
    <row r="240" spans="3:61">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c r="AF240" s="37"/>
      <c r="AG240" s="37"/>
      <c r="AH240" s="37"/>
      <c r="AI240" s="37"/>
      <c r="AJ240" s="37"/>
      <c r="AK240" s="37"/>
      <c r="AL240" s="37"/>
      <c r="AM240" s="37"/>
      <c r="AN240" s="37"/>
      <c r="AO240" s="37"/>
      <c r="AP240" s="37"/>
      <c r="AQ240" s="37"/>
      <c r="AR240" s="37"/>
      <c r="AS240" s="37"/>
      <c r="AT240" s="37"/>
      <c r="AU240" s="37"/>
      <c r="AV240" s="37"/>
      <c r="AW240" s="37"/>
      <c r="AX240" s="37"/>
      <c r="AY240" s="37"/>
      <c r="AZ240" s="37"/>
      <c r="BA240" s="37"/>
      <c r="BB240" s="37"/>
      <c r="BC240" s="37"/>
      <c r="BD240" s="37"/>
      <c r="BE240" s="37"/>
      <c r="BF240" s="37"/>
      <c r="BG240" s="37"/>
      <c r="BH240" s="37"/>
      <c r="BI240" s="37"/>
    </row>
    <row r="241" spans="3:61">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c r="AF241" s="37"/>
      <c r="AG241" s="37"/>
      <c r="AH241" s="37"/>
      <c r="AI241" s="37"/>
      <c r="AJ241" s="37"/>
      <c r="AK241" s="37"/>
      <c r="AL241" s="37"/>
      <c r="AM241" s="37"/>
      <c r="AN241" s="37"/>
      <c r="AO241" s="37"/>
      <c r="AP241" s="37"/>
      <c r="AQ241" s="37"/>
      <c r="AR241" s="37"/>
      <c r="AS241" s="37"/>
      <c r="AT241" s="37"/>
      <c r="AU241" s="37"/>
      <c r="AV241" s="37"/>
      <c r="AW241" s="37"/>
      <c r="AX241" s="37"/>
      <c r="AY241" s="37"/>
      <c r="AZ241" s="37"/>
      <c r="BA241" s="37"/>
      <c r="BB241" s="37"/>
      <c r="BC241" s="37"/>
      <c r="BD241" s="37"/>
      <c r="BE241" s="37"/>
      <c r="BF241" s="37"/>
      <c r="BG241" s="37"/>
      <c r="BH241" s="37"/>
      <c r="BI241" s="37"/>
    </row>
    <row r="242" spans="3:61">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c r="AF242" s="37"/>
      <c r="AG242" s="37"/>
      <c r="AH242" s="37"/>
      <c r="AI242" s="37"/>
      <c r="AJ242" s="37"/>
      <c r="AK242" s="37"/>
      <c r="AL242" s="37"/>
      <c r="AM242" s="37"/>
      <c r="AN242" s="37"/>
      <c r="AO242" s="37"/>
      <c r="AP242" s="37"/>
      <c r="AQ242" s="37"/>
      <c r="AR242" s="37"/>
      <c r="AS242" s="37"/>
      <c r="AT242" s="37"/>
      <c r="AU242" s="37"/>
      <c r="AV242" s="37"/>
      <c r="AW242" s="37"/>
      <c r="AX242" s="37"/>
      <c r="AY242" s="37"/>
      <c r="AZ242" s="37"/>
      <c r="BA242" s="37"/>
      <c r="BB242" s="37"/>
      <c r="BC242" s="37"/>
      <c r="BD242" s="37"/>
      <c r="BE242" s="37"/>
      <c r="BF242" s="37"/>
      <c r="BG242" s="37"/>
      <c r="BH242" s="37"/>
      <c r="BI242" s="37"/>
    </row>
    <row r="243" spans="3:61">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c r="AF243" s="37"/>
      <c r="AG243" s="37"/>
      <c r="AH243" s="37"/>
      <c r="AI243" s="37"/>
      <c r="AJ243" s="37"/>
      <c r="AK243" s="37"/>
      <c r="AL243" s="37"/>
      <c r="AM243" s="37"/>
      <c r="AN243" s="37"/>
      <c r="AO243" s="37"/>
      <c r="AP243" s="37"/>
      <c r="AQ243" s="37"/>
      <c r="AR243" s="37"/>
      <c r="AS243" s="37"/>
      <c r="AT243" s="37"/>
      <c r="AU243" s="37"/>
      <c r="AV243" s="37"/>
      <c r="AW243" s="37"/>
      <c r="AX243" s="37"/>
      <c r="AY243" s="37"/>
      <c r="AZ243" s="37"/>
      <c r="BA243" s="37"/>
      <c r="BB243" s="37"/>
      <c r="BC243" s="37"/>
      <c r="BD243" s="37"/>
      <c r="BE243" s="37"/>
      <c r="BF243" s="37"/>
      <c r="BG243" s="37"/>
      <c r="BH243" s="37"/>
      <c r="BI243" s="37"/>
    </row>
    <row r="244" spans="3:61">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c r="AF244" s="37"/>
      <c r="AG244" s="37"/>
      <c r="AH244" s="37"/>
      <c r="AI244" s="37"/>
      <c r="AJ244" s="37"/>
      <c r="AK244" s="37"/>
      <c r="AL244" s="37"/>
      <c r="AM244" s="37"/>
      <c r="AN244" s="37"/>
      <c r="AO244" s="37"/>
      <c r="AP244" s="37"/>
      <c r="AQ244" s="37"/>
      <c r="AR244" s="37"/>
      <c r="AS244" s="37"/>
      <c r="AT244" s="37"/>
      <c r="AU244" s="37"/>
      <c r="AV244" s="37"/>
      <c r="AW244" s="37"/>
      <c r="AX244" s="37"/>
      <c r="AY244" s="37"/>
      <c r="AZ244" s="37"/>
      <c r="BA244" s="37"/>
      <c r="BB244" s="37"/>
      <c r="BC244" s="37"/>
      <c r="BD244" s="37"/>
      <c r="BE244" s="37"/>
      <c r="BF244" s="37"/>
      <c r="BG244" s="37"/>
      <c r="BH244" s="37"/>
      <c r="BI244" s="37"/>
    </row>
    <row r="245" spans="3:61">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c r="AF245" s="37"/>
      <c r="AG245" s="37"/>
      <c r="AH245" s="37"/>
      <c r="AI245" s="37"/>
      <c r="AJ245" s="37"/>
      <c r="AK245" s="37"/>
      <c r="AL245" s="37"/>
      <c r="AM245" s="37"/>
      <c r="AN245" s="37"/>
      <c r="AO245" s="37"/>
      <c r="AP245" s="37"/>
      <c r="AQ245" s="37"/>
      <c r="AR245" s="37"/>
      <c r="AS245" s="37"/>
      <c r="AT245" s="37"/>
      <c r="AU245" s="37"/>
      <c r="AV245" s="37"/>
      <c r="AW245" s="37"/>
      <c r="AX245" s="37"/>
      <c r="AY245" s="37"/>
      <c r="AZ245" s="37"/>
      <c r="BA245" s="37"/>
      <c r="BB245" s="37"/>
      <c r="BC245" s="37"/>
      <c r="BD245" s="37"/>
      <c r="BE245" s="37"/>
      <c r="BF245" s="37"/>
      <c r="BG245" s="37"/>
      <c r="BH245" s="37"/>
      <c r="BI245" s="37"/>
    </row>
    <row r="246" spans="3:61">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c r="AF246" s="37"/>
      <c r="AG246" s="37"/>
      <c r="AH246" s="37"/>
      <c r="AI246" s="37"/>
      <c r="AJ246" s="37"/>
      <c r="AK246" s="37"/>
      <c r="AL246" s="37"/>
      <c r="AM246" s="37"/>
      <c r="AN246" s="37"/>
      <c r="AO246" s="37"/>
      <c r="AP246" s="37"/>
      <c r="AQ246" s="37"/>
      <c r="AR246" s="37"/>
      <c r="AS246" s="37"/>
      <c r="AT246" s="37"/>
      <c r="AU246" s="37"/>
      <c r="AV246" s="37"/>
      <c r="AW246" s="37"/>
      <c r="AX246" s="37"/>
      <c r="AY246" s="37"/>
      <c r="AZ246" s="37"/>
      <c r="BA246" s="37"/>
      <c r="BB246" s="37"/>
      <c r="BC246" s="37"/>
      <c r="BD246" s="37"/>
      <c r="BE246" s="37"/>
      <c r="BF246" s="37"/>
      <c r="BG246" s="37"/>
      <c r="BH246" s="37"/>
      <c r="BI246" s="37"/>
    </row>
  </sheetData>
  <pageMargins left="0.7" right="0.7" top="0.75" bottom="0.75" header="0.3" footer="0.3"/>
  <pageSetup orientation="portrait" verticalDpi="0" r:id="rId5"/>
  <drawing r:id="rId6"/>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dimension ref="A1:IF222"/>
  <sheetViews>
    <sheetView workbookViewId="0">
      <selection activeCell="A115" sqref="A115"/>
    </sheetView>
  </sheetViews>
  <sheetFormatPr defaultRowHeight="15"/>
  <cols>
    <col min="1" max="1" width="26.7109375" bestFit="1" customWidth="1"/>
    <col min="2" max="2" width="16.28515625" bestFit="1" customWidth="1"/>
    <col min="3" max="3" width="14.7109375" bestFit="1" customWidth="1"/>
    <col min="4" max="4" width="8.7109375" bestFit="1" customWidth="1"/>
    <col min="5" max="5" width="14"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3" customFormat="1"/>
    <row r="2" spans="1:240" s="13" customFormat="1"/>
    <row r="3" spans="1:240" s="13" customFormat="1"/>
    <row r="4" spans="1:240" s="13" customFormat="1"/>
    <row r="5" spans="1:240" s="13" customFormat="1"/>
    <row r="6" spans="1:240" s="13" customFormat="1"/>
    <row r="7" spans="1:240">
      <c r="A7" t="str">
        <f>"Total Population, "&amp;A13</f>
        <v>Total Population, 2018</v>
      </c>
      <c r="F7" t="str">
        <f>IF(F8=0,""," - "&amp;F8)</f>
        <v/>
      </c>
    </row>
    <row r="8" spans="1:240">
      <c r="A8" t="str">
        <f>A7&amp;F7</f>
        <v>Total Population, 2018</v>
      </c>
      <c r="F8">
        <f>MAX(A14:A26)</f>
        <v>0</v>
      </c>
    </row>
    <row r="11" spans="1:240">
      <c r="A11" s="30" t="s">
        <v>236</v>
      </c>
      <c r="B11" s="30" t="s">
        <v>85</v>
      </c>
    </row>
    <row r="12" spans="1:240">
      <c r="A12" s="30" t="s">
        <v>84</v>
      </c>
      <c r="B12" s="87" t="s">
        <v>173</v>
      </c>
      <c r="C12" s="87" t="s">
        <v>179</v>
      </c>
      <c r="D12" s="87" t="s">
        <v>134</v>
      </c>
    </row>
    <row r="13" spans="1:240">
      <c r="A13" s="31">
        <v>2018</v>
      </c>
      <c r="B13" s="88">
        <v>103428</v>
      </c>
      <c r="C13" s="88">
        <v>62002</v>
      </c>
      <c r="D13" s="88">
        <v>9956</v>
      </c>
    </row>
    <row r="14" spans="1:240">
      <c r="ID14" s="32"/>
      <c r="IE14" s="32"/>
      <c r="IF14" s="32"/>
    </row>
    <row r="15" spans="1:240">
      <c r="ID15" s="32"/>
      <c r="IE15" s="32"/>
      <c r="IF15" s="32"/>
    </row>
    <row r="16" spans="1:240">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c r="EQ16" s="32"/>
      <c r="ER16" s="32"/>
      <c r="ES16" s="32"/>
      <c r="ET16" s="32"/>
      <c r="EU16" s="32"/>
      <c r="EV16" s="32"/>
      <c r="EW16" s="32"/>
      <c r="EX16" s="32"/>
      <c r="EY16" s="32"/>
      <c r="EZ16" s="32"/>
      <c r="FA16" s="32"/>
      <c r="FB16" s="32"/>
      <c r="FC16" s="32"/>
      <c r="FD16" s="32"/>
      <c r="FE16" s="32"/>
      <c r="FF16" s="32"/>
      <c r="FG16" s="32"/>
      <c r="FH16" s="32"/>
      <c r="FI16" s="32"/>
      <c r="FJ16" s="32"/>
      <c r="FK16" s="32"/>
      <c r="FL16" s="32"/>
      <c r="FM16" s="32"/>
      <c r="FN16" s="32"/>
      <c r="FO16" s="32"/>
      <c r="FP16" s="32"/>
      <c r="FQ16" s="32"/>
      <c r="FR16" s="32"/>
      <c r="FS16" s="32"/>
      <c r="FT16" s="32"/>
      <c r="FU16" s="32"/>
      <c r="FV16" s="32"/>
      <c r="FW16" s="32"/>
      <c r="FX16" s="32"/>
      <c r="FY16" s="32"/>
      <c r="FZ16" s="32"/>
      <c r="GA16" s="32"/>
      <c r="GB16" s="32"/>
      <c r="GC16" s="32"/>
      <c r="GD16" s="32"/>
      <c r="GE16" s="32"/>
      <c r="GF16" s="32"/>
      <c r="GG16" s="32"/>
      <c r="GH16" s="32"/>
      <c r="GI16" s="32"/>
      <c r="GJ16" s="32"/>
      <c r="GK16" s="32"/>
      <c r="GL16" s="32"/>
      <c r="GM16" s="32"/>
      <c r="GN16" s="32"/>
      <c r="GO16" s="32"/>
      <c r="GP16" s="32"/>
      <c r="GQ16" s="32"/>
      <c r="GR16" s="32"/>
      <c r="GS16" s="32"/>
      <c r="GT16" s="32"/>
      <c r="GU16" s="32"/>
      <c r="GV16" s="32"/>
      <c r="GW16" s="32"/>
      <c r="GX16" s="32"/>
      <c r="GY16" s="32"/>
      <c r="GZ16" s="32"/>
      <c r="HA16" s="32"/>
      <c r="HB16" s="32"/>
      <c r="HC16" s="32"/>
      <c r="HD16" s="32"/>
      <c r="HE16" s="32"/>
      <c r="HF16" s="32"/>
      <c r="HG16" s="32"/>
      <c r="HH16" s="32"/>
      <c r="HI16" s="32"/>
      <c r="HJ16" s="32"/>
      <c r="HK16" s="32"/>
      <c r="HL16" s="32"/>
      <c r="HM16" s="32"/>
      <c r="HN16" s="32"/>
      <c r="HO16" s="32"/>
      <c r="HP16" s="32"/>
      <c r="HQ16" s="32"/>
      <c r="HR16" s="32"/>
      <c r="HS16" s="32"/>
      <c r="HT16" s="32"/>
      <c r="HU16" s="32"/>
      <c r="HV16" s="32"/>
      <c r="HW16" s="32"/>
      <c r="HX16" s="32"/>
      <c r="HY16" s="32"/>
      <c r="HZ16" s="32"/>
      <c r="IA16" s="32"/>
      <c r="IB16" s="32"/>
      <c r="IC16" s="32"/>
      <c r="ID16" s="32"/>
      <c r="IE16" s="32"/>
      <c r="IF16" s="32"/>
    </row>
    <row r="17" spans="2:240">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c r="BV17" s="32"/>
      <c r="BW17" s="32"/>
      <c r="BX17" s="32"/>
      <c r="BY17" s="32"/>
      <c r="BZ17" s="32"/>
      <c r="CA17" s="32"/>
      <c r="CB17" s="32"/>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c r="EQ17" s="32"/>
      <c r="ER17" s="32"/>
      <c r="ES17" s="32"/>
      <c r="ET17" s="32"/>
      <c r="EU17" s="32"/>
      <c r="EV17" s="32"/>
      <c r="EW17" s="32"/>
      <c r="EX17" s="32"/>
      <c r="EY17" s="32"/>
      <c r="EZ17" s="32"/>
      <c r="FA17" s="32"/>
      <c r="FB17" s="32"/>
      <c r="FC17" s="32"/>
      <c r="FD17" s="32"/>
      <c r="FE17" s="32"/>
      <c r="FF17" s="32"/>
      <c r="FG17" s="32"/>
      <c r="FH17" s="32"/>
      <c r="FI17" s="32"/>
      <c r="FJ17" s="32"/>
      <c r="FK17" s="32"/>
      <c r="FL17" s="32"/>
      <c r="FM17" s="32"/>
      <c r="FN17" s="32"/>
      <c r="FO17" s="32"/>
      <c r="FP17" s="32"/>
      <c r="FQ17" s="32"/>
      <c r="FR17" s="32"/>
      <c r="FS17" s="32"/>
      <c r="FT17" s="32"/>
      <c r="FU17" s="32"/>
      <c r="FV17" s="32"/>
      <c r="FW17" s="32"/>
      <c r="FX17" s="32"/>
      <c r="FY17" s="32"/>
      <c r="FZ17" s="32"/>
      <c r="GA17" s="32"/>
      <c r="GB17" s="32"/>
      <c r="GC17" s="32"/>
      <c r="GD17" s="32"/>
      <c r="GE17" s="32"/>
      <c r="GF17" s="32"/>
      <c r="GG17" s="32"/>
      <c r="GH17" s="32"/>
      <c r="GI17" s="32"/>
      <c r="GJ17" s="32"/>
      <c r="GK17" s="32"/>
      <c r="GL17" s="32"/>
      <c r="GM17" s="32"/>
      <c r="GN17" s="32"/>
      <c r="GO17" s="32"/>
      <c r="GP17" s="32"/>
      <c r="GQ17" s="32"/>
      <c r="GR17" s="32"/>
      <c r="GS17" s="32"/>
      <c r="GT17" s="32"/>
      <c r="GU17" s="32"/>
      <c r="GV17" s="32"/>
      <c r="GW17" s="32"/>
      <c r="GX17" s="32"/>
      <c r="GY17" s="32"/>
      <c r="GZ17" s="32"/>
      <c r="HA17" s="32"/>
      <c r="HB17" s="32"/>
      <c r="HC17" s="32"/>
      <c r="HD17" s="32"/>
      <c r="HE17" s="32"/>
      <c r="HF17" s="32"/>
      <c r="HG17" s="32"/>
      <c r="HH17" s="32"/>
      <c r="HI17" s="32"/>
      <c r="HJ17" s="32"/>
      <c r="HK17" s="32"/>
      <c r="HL17" s="32"/>
      <c r="HM17" s="32"/>
      <c r="HN17" s="32"/>
      <c r="HO17" s="32"/>
      <c r="HP17" s="32"/>
      <c r="HQ17" s="32"/>
      <c r="HR17" s="32"/>
      <c r="HS17" s="32"/>
      <c r="HT17" s="32"/>
      <c r="HU17" s="32"/>
      <c r="HV17" s="32"/>
      <c r="HW17" s="32"/>
      <c r="HX17" s="32"/>
      <c r="HY17" s="32"/>
      <c r="HZ17" s="32"/>
      <c r="IA17" s="32"/>
      <c r="IB17" s="32"/>
      <c r="IC17" s="32"/>
      <c r="ID17" s="32"/>
      <c r="IE17" s="32"/>
      <c r="IF17" s="32"/>
    </row>
    <row r="18" spans="2:240">
      <c r="B18" s="32"/>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c r="BV18" s="32"/>
      <c r="BW18" s="32"/>
      <c r="BX18" s="32"/>
      <c r="BY18" s="32"/>
      <c r="BZ18" s="32"/>
      <c r="CA18" s="32"/>
      <c r="CB18" s="32"/>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c r="EQ18" s="32"/>
      <c r="ER18" s="32"/>
      <c r="ES18" s="32"/>
      <c r="ET18" s="32"/>
      <c r="EU18" s="32"/>
      <c r="EV18" s="32"/>
      <c r="EW18" s="32"/>
      <c r="EX18" s="32"/>
      <c r="EY18" s="32"/>
      <c r="EZ18" s="32"/>
      <c r="FA18" s="32"/>
      <c r="FB18" s="32"/>
      <c r="FC18" s="32"/>
      <c r="FD18" s="32"/>
      <c r="FE18" s="32"/>
      <c r="FF18" s="32"/>
      <c r="FG18" s="32"/>
      <c r="FH18" s="32"/>
      <c r="FI18" s="32"/>
      <c r="FJ18" s="32"/>
      <c r="FK18" s="32"/>
      <c r="FL18" s="32"/>
      <c r="FM18" s="32"/>
      <c r="FN18" s="32"/>
      <c r="FO18" s="32"/>
      <c r="FP18" s="32"/>
      <c r="FQ18" s="32"/>
      <c r="FR18" s="32"/>
      <c r="FS18" s="32"/>
      <c r="FT18" s="32"/>
      <c r="FU18" s="32"/>
      <c r="FV18" s="32"/>
      <c r="FW18" s="32"/>
      <c r="FX18" s="32"/>
      <c r="FY18" s="32"/>
      <c r="FZ18" s="32"/>
      <c r="GA18" s="32"/>
      <c r="GB18" s="32"/>
      <c r="GC18" s="32"/>
      <c r="GD18" s="32"/>
      <c r="GE18" s="32"/>
      <c r="GF18" s="32"/>
      <c r="GG18" s="32"/>
      <c r="GH18" s="32"/>
      <c r="GI18" s="32"/>
      <c r="GJ18" s="32"/>
      <c r="GK18" s="32"/>
      <c r="GL18" s="32"/>
      <c r="GM18" s="32"/>
      <c r="GN18" s="32"/>
      <c r="GO18" s="32"/>
      <c r="GP18" s="32"/>
      <c r="GQ18" s="32"/>
      <c r="GR18" s="32"/>
      <c r="GS18" s="32"/>
      <c r="GT18" s="32"/>
      <c r="GU18" s="32"/>
      <c r="GV18" s="32"/>
      <c r="GW18" s="32"/>
      <c r="GX18" s="32"/>
      <c r="GY18" s="32"/>
      <c r="GZ18" s="32"/>
      <c r="HA18" s="32"/>
      <c r="HB18" s="32"/>
      <c r="HC18" s="32"/>
      <c r="HD18" s="32"/>
      <c r="HE18" s="32"/>
      <c r="HF18" s="32"/>
      <c r="HG18" s="32"/>
      <c r="HH18" s="32"/>
      <c r="HI18" s="32"/>
      <c r="HJ18" s="32"/>
      <c r="HK18" s="32"/>
      <c r="HL18" s="32"/>
      <c r="HM18" s="32"/>
      <c r="HN18" s="32"/>
      <c r="HO18" s="32"/>
      <c r="HP18" s="32"/>
      <c r="HQ18" s="32"/>
      <c r="HR18" s="32"/>
      <c r="HS18" s="32"/>
      <c r="HT18" s="32"/>
      <c r="HU18" s="32"/>
      <c r="HV18" s="32"/>
      <c r="HW18" s="32"/>
      <c r="HX18" s="32"/>
      <c r="HY18" s="32"/>
      <c r="HZ18" s="32"/>
      <c r="IA18" s="32"/>
      <c r="IB18" s="32"/>
      <c r="IC18" s="32"/>
      <c r="ID18" s="32"/>
      <c r="IE18" s="32"/>
      <c r="IF18" s="32"/>
    </row>
    <row r="19" spans="2:240">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c r="BV19" s="32"/>
      <c r="BW19" s="32"/>
      <c r="BX19" s="32"/>
      <c r="BY19" s="32"/>
      <c r="BZ19" s="32"/>
      <c r="CA19" s="32"/>
      <c r="CB19" s="32"/>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c r="EQ19" s="32"/>
      <c r="ER19" s="32"/>
      <c r="ES19" s="32"/>
      <c r="ET19" s="32"/>
      <c r="EU19" s="32"/>
      <c r="EV19" s="32"/>
      <c r="EW19" s="32"/>
      <c r="EX19" s="32"/>
      <c r="EY19" s="32"/>
      <c r="EZ19" s="32"/>
      <c r="FA19" s="32"/>
      <c r="FB19" s="32"/>
      <c r="FC19" s="32"/>
      <c r="FD19" s="32"/>
      <c r="FE19" s="32"/>
      <c r="FF19" s="32"/>
      <c r="FG19" s="32"/>
      <c r="FH19" s="32"/>
      <c r="FI19" s="32"/>
      <c r="FJ19" s="32"/>
      <c r="FK19" s="32"/>
      <c r="FL19" s="32"/>
      <c r="FM19" s="32"/>
      <c r="FN19" s="32"/>
      <c r="FO19" s="32"/>
      <c r="FP19" s="32"/>
      <c r="FQ19" s="32"/>
      <c r="FR19" s="32"/>
      <c r="FS19" s="32"/>
      <c r="FT19" s="32"/>
      <c r="FU19" s="32"/>
      <c r="FV19" s="32"/>
      <c r="FW19" s="32"/>
      <c r="FX19" s="32"/>
      <c r="FY19" s="32"/>
      <c r="FZ19" s="32"/>
      <c r="GA19" s="32"/>
      <c r="GB19" s="32"/>
      <c r="GC19" s="32"/>
      <c r="GD19" s="32"/>
      <c r="GE19" s="32"/>
      <c r="GF19" s="32"/>
      <c r="GG19" s="32"/>
      <c r="GH19" s="32"/>
      <c r="GI19" s="32"/>
      <c r="GJ19" s="32"/>
      <c r="GK19" s="32"/>
      <c r="GL19" s="32"/>
      <c r="GM19" s="32"/>
      <c r="GN19" s="32"/>
      <c r="GO19" s="32"/>
      <c r="GP19" s="32"/>
      <c r="GQ19" s="32"/>
      <c r="GR19" s="32"/>
      <c r="GS19" s="32"/>
      <c r="GT19" s="32"/>
      <c r="GU19" s="32"/>
      <c r="GV19" s="32"/>
      <c r="GW19" s="32"/>
      <c r="GX19" s="32"/>
      <c r="GY19" s="32"/>
      <c r="GZ19" s="32"/>
      <c r="HA19" s="32"/>
      <c r="HB19" s="32"/>
      <c r="HC19" s="32"/>
      <c r="HD19" s="32"/>
      <c r="HE19" s="32"/>
      <c r="HF19" s="32"/>
      <c r="HG19" s="32"/>
      <c r="HH19" s="32"/>
      <c r="HI19" s="32"/>
      <c r="HJ19" s="32"/>
      <c r="HK19" s="32"/>
      <c r="HL19" s="32"/>
      <c r="HM19" s="32"/>
      <c r="HN19" s="32"/>
      <c r="HO19" s="32"/>
      <c r="HP19" s="32"/>
      <c r="HQ19" s="32"/>
      <c r="HR19" s="32"/>
      <c r="HS19" s="32"/>
      <c r="HT19" s="32"/>
      <c r="HU19" s="32"/>
      <c r="HV19" s="32"/>
      <c r="HW19" s="32"/>
      <c r="HX19" s="32"/>
      <c r="HY19" s="32"/>
      <c r="HZ19" s="32"/>
      <c r="IA19" s="32"/>
      <c r="IB19" s="32"/>
      <c r="IC19" s="32"/>
      <c r="ID19" s="32"/>
      <c r="IE19" s="32"/>
      <c r="IF19" s="32"/>
    </row>
    <row r="20" spans="2:240">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c r="EQ20" s="32"/>
      <c r="ER20" s="32"/>
      <c r="ES20" s="32"/>
      <c r="ET20" s="32"/>
      <c r="EU20" s="32"/>
      <c r="EV20" s="32"/>
      <c r="EW20" s="32"/>
      <c r="EX20" s="32"/>
      <c r="EY20" s="32"/>
      <c r="EZ20" s="32"/>
      <c r="FA20" s="32"/>
      <c r="FB20" s="32"/>
      <c r="FC20" s="32"/>
      <c r="FD20" s="32"/>
      <c r="FE20" s="32"/>
      <c r="FF20" s="32"/>
      <c r="FG20" s="32"/>
      <c r="FH20" s="32"/>
      <c r="FI20" s="32"/>
      <c r="FJ20" s="32"/>
      <c r="FK20" s="32"/>
      <c r="FL20" s="32"/>
      <c r="FM20" s="32"/>
      <c r="FN20" s="32"/>
      <c r="FO20" s="32"/>
      <c r="FP20" s="32"/>
      <c r="FQ20" s="32"/>
      <c r="FR20" s="32"/>
      <c r="FS20" s="32"/>
      <c r="FT20" s="32"/>
      <c r="FU20" s="32"/>
      <c r="FV20" s="32"/>
      <c r="FW20" s="32"/>
      <c r="FX20" s="32"/>
      <c r="FY20" s="32"/>
      <c r="FZ20" s="32"/>
      <c r="GA20" s="32"/>
      <c r="GB20" s="32"/>
      <c r="GC20" s="32"/>
      <c r="GD20" s="32"/>
      <c r="GE20" s="32"/>
      <c r="GF20" s="32"/>
      <c r="GG20" s="32"/>
      <c r="GH20" s="32"/>
      <c r="GI20" s="32"/>
      <c r="GJ20" s="32"/>
      <c r="GK20" s="32"/>
      <c r="GL20" s="32"/>
      <c r="GM20" s="32"/>
      <c r="GN20" s="32"/>
      <c r="GO20" s="32"/>
      <c r="GP20" s="32"/>
      <c r="GQ20" s="32"/>
      <c r="GR20" s="32"/>
      <c r="GS20" s="32"/>
      <c r="GT20" s="32"/>
      <c r="GU20" s="32"/>
      <c r="GV20" s="32"/>
      <c r="GW20" s="32"/>
      <c r="GX20" s="32"/>
      <c r="GY20" s="32"/>
      <c r="GZ20" s="32"/>
      <c r="HA20" s="32"/>
      <c r="HB20" s="32"/>
      <c r="HC20" s="32"/>
      <c r="HD20" s="32"/>
      <c r="HE20" s="32"/>
      <c r="HF20" s="32"/>
      <c r="HG20" s="32"/>
      <c r="HH20" s="32"/>
      <c r="HI20" s="32"/>
      <c r="HJ20" s="32"/>
      <c r="HK20" s="32"/>
      <c r="HL20" s="32"/>
      <c r="HM20" s="32"/>
      <c r="HN20" s="32"/>
      <c r="HO20" s="32"/>
      <c r="HP20" s="32"/>
      <c r="HQ20" s="32"/>
      <c r="HR20" s="32"/>
      <c r="HS20" s="32"/>
      <c r="HT20" s="32"/>
      <c r="HU20" s="32"/>
      <c r="HV20" s="32"/>
      <c r="HW20" s="32"/>
      <c r="HX20" s="32"/>
      <c r="HY20" s="32"/>
      <c r="HZ20" s="32"/>
      <c r="IA20" s="32"/>
      <c r="IB20" s="32"/>
      <c r="IC20" s="32"/>
      <c r="ID20" s="32"/>
      <c r="IE20" s="32"/>
      <c r="IF20" s="32"/>
    </row>
    <row r="21" spans="2:240">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c r="BV21" s="32"/>
      <c r="BW21" s="32"/>
      <c r="BX21" s="32"/>
      <c r="BY21" s="32"/>
      <c r="BZ21" s="32"/>
      <c r="CA21" s="32"/>
      <c r="CB21" s="32"/>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c r="EQ21" s="32"/>
      <c r="ER21" s="32"/>
      <c r="ES21" s="32"/>
      <c r="ET21" s="32"/>
      <c r="EU21" s="32"/>
      <c r="EV21" s="32"/>
      <c r="EW21" s="32"/>
      <c r="EX21" s="32"/>
      <c r="EY21" s="32"/>
      <c r="EZ21" s="32"/>
      <c r="FA21" s="32"/>
      <c r="FB21" s="32"/>
      <c r="FC21" s="32"/>
      <c r="FD21" s="32"/>
      <c r="FE21" s="32"/>
      <c r="FF21" s="32"/>
      <c r="FG21" s="32"/>
      <c r="FH21" s="32"/>
      <c r="FI21" s="32"/>
      <c r="FJ21" s="32"/>
      <c r="FK21" s="32"/>
      <c r="FL21" s="32"/>
      <c r="FM21" s="32"/>
      <c r="FN21" s="32"/>
      <c r="FO21" s="32"/>
      <c r="FP21" s="32"/>
      <c r="FQ21" s="32"/>
      <c r="FR21" s="32"/>
      <c r="FS21" s="32"/>
      <c r="FT21" s="32"/>
      <c r="FU21" s="32"/>
      <c r="FV21" s="32"/>
      <c r="FW21" s="32"/>
      <c r="FX21" s="32"/>
      <c r="FY21" s="32"/>
      <c r="FZ21" s="32"/>
      <c r="GA21" s="32"/>
      <c r="GB21" s="32"/>
      <c r="GC21" s="32"/>
      <c r="GD21" s="32"/>
      <c r="GE21" s="32"/>
      <c r="GF21" s="32"/>
      <c r="GG21" s="32"/>
      <c r="GH21" s="32"/>
      <c r="GI21" s="32"/>
      <c r="GJ21" s="32"/>
      <c r="GK21" s="32"/>
      <c r="GL21" s="32"/>
      <c r="GM21" s="32"/>
      <c r="GN21" s="32"/>
      <c r="GO21" s="32"/>
      <c r="GP21" s="32"/>
      <c r="GQ21" s="32"/>
      <c r="GR21" s="32"/>
      <c r="GS21" s="32"/>
      <c r="GT21" s="32"/>
      <c r="GU21" s="32"/>
      <c r="GV21" s="32"/>
      <c r="GW21" s="32"/>
      <c r="GX21" s="32"/>
      <c r="GY21" s="32"/>
      <c r="GZ21" s="32"/>
      <c r="HA21" s="32"/>
      <c r="HB21" s="32"/>
      <c r="HC21" s="32"/>
      <c r="HD21" s="32"/>
      <c r="HE21" s="32"/>
      <c r="HF21" s="32"/>
      <c r="HG21" s="32"/>
      <c r="HH21" s="32"/>
      <c r="HI21" s="32"/>
      <c r="HJ21" s="32"/>
      <c r="HK21" s="32"/>
      <c r="HL21" s="32"/>
      <c r="HM21" s="32"/>
      <c r="HN21" s="32"/>
      <c r="HO21" s="32"/>
      <c r="HP21" s="32"/>
      <c r="HQ21" s="32"/>
      <c r="HR21" s="32"/>
      <c r="HS21" s="32"/>
      <c r="HT21" s="32"/>
      <c r="HU21" s="32"/>
      <c r="HV21" s="32"/>
      <c r="HW21" s="32"/>
      <c r="HX21" s="32"/>
      <c r="HY21" s="32"/>
      <c r="HZ21" s="32"/>
      <c r="IA21" s="32"/>
      <c r="IB21" s="32"/>
      <c r="IC21" s="32"/>
      <c r="ID21" s="32"/>
      <c r="IE21" s="32"/>
      <c r="IF21" s="32"/>
    </row>
    <row r="22" spans="2:240">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c r="EQ22" s="32"/>
      <c r="ER22" s="32"/>
      <c r="ES22" s="32"/>
      <c r="ET22" s="32"/>
      <c r="EU22" s="32"/>
      <c r="EV22" s="32"/>
      <c r="EW22" s="32"/>
      <c r="EX22" s="32"/>
      <c r="EY22" s="32"/>
      <c r="EZ22" s="32"/>
      <c r="FA22" s="32"/>
      <c r="FB22" s="32"/>
      <c r="FC22" s="32"/>
      <c r="FD22" s="32"/>
      <c r="FE22" s="32"/>
      <c r="FF22" s="32"/>
      <c r="FG22" s="32"/>
      <c r="FH22" s="32"/>
      <c r="FI22" s="32"/>
      <c r="FJ22" s="32"/>
      <c r="FK22" s="32"/>
      <c r="FL22" s="32"/>
      <c r="FM22" s="32"/>
      <c r="FN22" s="32"/>
      <c r="FO22" s="32"/>
      <c r="FP22" s="32"/>
      <c r="FQ22" s="32"/>
      <c r="FR22" s="32"/>
      <c r="FS22" s="32"/>
      <c r="FT22" s="32"/>
      <c r="FU22" s="32"/>
      <c r="FV22" s="32"/>
      <c r="FW22" s="32"/>
      <c r="FX22" s="32"/>
      <c r="FY22" s="32"/>
      <c r="FZ22" s="32"/>
      <c r="GA22" s="32"/>
      <c r="GB22" s="32"/>
      <c r="GC22" s="32"/>
      <c r="GD22" s="32"/>
      <c r="GE22" s="32"/>
      <c r="GF22" s="32"/>
      <c r="GG22" s="32"/>
      <c r="GH22" s="32"/>
      <c r="GI22" s="32"/>
      <c r="GJ22" s="32"/>
      <c r="GK22" s="32"/>
      <c r="GL22" s="32"/>
      <c r="GM22" s="32"/>
      <c r="GN22" s="32"/>
      <c r="GO22" s="32"/>
      <c r="GP22" s="32"/>
      <c r="GQ22" s="32"/>
      <c r="GR22" s="32"/>
      <c r="GS22" s="32"/>
      <c r="GT22" s="32"/>
      <c r="GU22" s="32"/>
      <c r="GV22" s="32"/>
      <c r="GW22" s="32"/>
      <c r="GX22" s="32"/>
      <c r="GY22" s="32"/>
      <c r="GZ22" s="32"/>
      <c r="HA22" s="32"/>
      <c r="HB22" s="32"/>
      <c r="HC22" s="32"/>
      <c r="HD22" s="32"/>
      <c r="HE22" s="32"/>
      <c r="HF22" s="32"/>
      <c r="HG22" s="32"/>
      <c r="HH22" s="32"/>
      <c r="HI22" s="32"/>
      <c r="HJ22" s="32"/>
      <c r="HK22" s="32"/>
      <c r="HL22" s="32"/>
      <c r="HM22" s="32"/>
      <c r="HN22" s="32"/>
      <c r="HO22" s="32"/>
      <c r="HP22" s="32"/>
      <c r="HQ22" s="32"/>
      <c r="HR22" s="32"/>
      <c r="HS22" s="32"/>
      <c r="HT22" s="32"/>
      <c r="HU22" s="32"/>
      <c r="HV22" s="32"/>
      <c r="HW22" s="32"/>
      <c r="HX22" s="32"/>
      <c r="HY22" s="32"/>
      <c r="HZ22" s="32"/>
      <c r="IA22" s="32"/>
      <c r="IB22" s="32"/>
      <c r="IC22" s="32"/>
      <c r="ID22" s="32"/>
      <c r="IE22" s="32"/>
      <c r="IF22" s="32"/>
    </row>
    <row r="23" spans="2:240">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c r="EQ23" s="32"/>
      <c r="ER23" s="32"/>
      <c r="ES23" s="32"/>
      <c r="ET23" s="32"/>
      <c r="EU23" s="32"/>
      <c r="EV23" s="32"/>
      <c r="EW23" s="32"/>
      <c r="EX23" s="32"/>
      <c r="EY23" s="32"/>
      <c r="EZ23" s="32"/>
      <c r="FA23" s="32"/>
      <c r="FB23" s="32"/>
      <c r="FC23" s="32"/>
      <c r="FD23" s="32"/>
      <c r="FE23" s="32"/>
      <c r="FF23" s="32"/>
      <c r="FG23" s="32"/>
      <c r="FH23" s="32"/>
      <c r="FI23" s="32"/>
      <c r="FJ23" s="32"/>
      <c r="FK23" s="32"/>
      <c r="FL23" s="32"/>
      <c r="FM23" s="32"/>
      <c r="FN23" s="32"/>
      <c r="FO23" s="32"/>
      <c r="FP23" s="32"/>
      <c r="FQ23" s="32"/>
      <c r="FR23" s="32"/>
      <c r="FS23" s="32"/>
      <c r="FT23" s="32"/>
      <c r="FU23" s="32"/>
      <c r="FV23" s="32"/>
      <c r="FW23" s="32"/>
      <c r="FX23" s="32"/>
      <c r="FY23" s="32"/>
      <c r="FZ23" s="32"/>
      <c r="GA23" s="32"/>
      <c r="GB23" s="32"/>
      <c r="GC23" s="32"/>
      <c r="GD23" s="32"/>
      <c r="GE23" s="32"/>
      <c r="GF23" s="32"/>
      <c r="GG23" s="32"/>
      <c r="GH23" s="32"/>
      <c r="GI23" s="32"/>
      <c r="GJ23" s="32"/>
      <c r="GK23" s="32"/>
      <c r="GL23" s="32"/>
      <c r="GM23" s="32"/>
      <c r="GN23" s="32"/>
      <c r="GO23" s="32"/>
      <c r="GP23" s="32"/>
      <c r="GQ23" s="32"/>
      <c r="GR23" s="32"/>
      <c r="GS23" s="32"/>
      <c r="GT23" s="32"/>
      <c r="GU23" s="32"/>
      <c r="GV23" s="32"/>
      <c r="GW23" s="32"/>
      <c r="GX23" s="32"/>
      <c r="GY23" s="32"/>
      <c r="GZ23" s="32"/>
      <c r="HA23" s="32"/>
      <c r="HB23" s="32"/>
      <c r="HC23" s="32"/>
      <c r="HD23" s="32"/>
      <c r="HE23" s="32"/>
      <c r="HF23" s="32"/>
      <c r="HG23" s="32"/>
      <c r="HH23" s="32"/>
      <c r="HI23" s="32"/>
      <c r="HJ23" s="32"/>
      <c r="HK23" s="32"/>
      <c r="HL23" s="32"/>
      <c r="HM23" s="32"/>
      <c r="HN23" s="32"/>
      <c r="HO23" s="32"/>
      <c r="HP23" s="32"/>
      <c r="HQ23" s="32"/>
      <c r="HR23" s="32"/>
      <c r="HS23" s="32"/>
      <c r="HT23" s="32"/>
      <c r="HU23" s="32"/>
      <c r="HV23" s="32"/>
      <c r="HW23" s="32"/>
      <c r="HX23" s="32"/>
      <c r="HY23" s="32"/>
      <c r="HZ23" s="32"/>
      <c r="IA23" s="32"/>
      <c r="IB23" s="32"/>
      <c r="IC23" s="32"/>
      <c r="ID23" s="32"/>
      <c r="IE23" s="32"/>
      <c r="IF23" s="32"/>
    </row>
    <row r="24" spans="2:240">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c r="BV24" s="32"/>
      <c r="BW24" s="32"/>
      <c r="BX24" s="32"/>
      <c r="BY24" s="32"/>
      <c r="BZ24" s="32"/>
      <c r="CA24" s="32"/>
      <c r="CB24" s="32"/>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c r="EQ24" s="32"/>
      <c r="ER24" s="32"/>
      <c r="ES24" s="32"/>
      <c r="ET24" s="32"/>
      <c r="EU24" s="32"/>
      <c r="EV24" s="32"/>
      <c r="EW24" s="32"/>
      <c r="EX24" s="32"/>
      <c r="EY24" s="32"/>
      <c r="EZ24" s="32"/>
      <c r="FA24" s="32"/>
      <c r="FB24" s="32"/>
      <c r="FC24" s="32"/>
      <c r="FD24" s="32"/>
      <c r="FE24" s="32"/>
      <c r="FF24" s="32"/>
      <c r="FG24" s="32"/>
      <c r="FH24" s="32"/>
      <c r="FI24" s="32"/>
      <c r="FJ24" s="32"/>
      <c r="FK24" s="32"/>
      <c r="FL24" s="32"/>
      <c r="FM24" s="32"/>
      <c r="FN24" s="32"/>
      <c r="FO24" s="32"/>
      <c r="FP24" s="32"/>
      <c r="FQ24" s="32"/>
      <c r="FR24" s="32"/>
      <c r="FS24" s="32"/>
      <c r="FT24" s="32"/>
      <c r="FU24" s="32"/>
      <c r="FV24" s="32"/>
      <c r="FW24" s="32"/>
      <c r="FX24" s="32"/>
      <c r="FY24" s="32"/>
      <c r="FZ24" s="32"/>
      <c r="GA24" s="32"/>
      <c r="GB24" s="32"/>
      <c r="GC24" s="32"/>
      <c r="GD24" s="32"/>
      <c r="GE24" s="32"/>
      <c r="GF24" s="32"/>
      <c r="GG24" s="32"/>
      <c r="GH24" s="32"/>
      <c r="GI24" s="32"/>
      <c r="GJ24" s="32"/>
      <c r="GK24" s="32"/>
      <c r="GL24" s="32"/>
      <c r="GM24" s="32"/>
      <c r="GN24" s="32"/>
      <c r="GO24" s="32"/>
      <c r="GP24" s="32"/>
      <c r="GQ24" s="32"/>
      <c r="GR24" s="32"/>
      <c r="GS24" s="32"/>
      <c r="GT24" s="32"/>
      <c r="GU24" s="32"/>
      <c r="GV24" s="32"/>
      <c r="GW24" s="32"/>
      <c r="GX24" s="32"/>
      <c r="GY24" s="32"/>
      <c r="GZ24" s="32"/>
      <c r="HA24" s="32"/>
      <c r="HB24" s="32"/>
      <c r="HC24" s="32"/>
      <c r="HD24" s="32"/>
      <c r="HE24" s="32"/>
      <c r="HF24" s="32"/>
      <c r="HG24" s="32"/>
      <c r="HH24" s="32"/>
      <c r="HI24" s="32"/>
      <c r="HJ24" s="32"/>
      <c r="HK24" s="32"/>
      <c r="HL24" s="32"/>
      <c r="HM24" s="32"/>
      <c r="HN24" s="32"/>
      <c r="HO24" s="32"/>
      <c r="HP24" s="32"/>
      <c r="HQ24" s="32"/>
      <c r="HR24" s="32"/>
      <c r="HS24" s="32"/>
      <c r="HT24" s="32"/>
      <c r="HU24" s="32"/>
      <c r="HV24" s="32"/>
      <c r="HW24" s="32"/>
      <c r="HX24" s="32"/>
      <c r="HY24" s="32"/>
      <c r="HZ24" s="32"/>
      <c r="IA24" s="32"/>
      <c r="IB24" s="32"/>
      <c r="IC24" s="32"/>
      <c r="ID24" s="32"/>
      <c r="IE24" s="32"/>
      <c r="IF24" s="32"/>
    </row>
    <row r="25" spans="2:240">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c r="EQ25" s="32"/>
      <c r="ER25" s="32"/>
      <c r="ES25" s="32"/>
      <c r="ET25" s="32"/>
      <c r="EU25" s="32"/>
      <c r="EV25" s="32"/>
      <c r="EW25" s="32"/>
      <c r="EX25" s="32"/>
      <c r="EY25" s="32"/>
      <c r="EZ25" s="32"/>
      <c r="FA25" s="32"/>
      <c r="FB25" s="32"/>
      <c r="FC25" s="32"/>
      <c r="FD25" s="32"/>
      <c r="FE25" s="32"/>
      <c r="FF25" s="32"/>
      <c r="FG25" s="32"/>
      <c r="FH25" s="32"/>
      <c r="FI25" s="32"/>
      <c r="FJ25" s="32"/>
      <c r="FK25" s="32"/>
      <c r="FL25" s="32"/>
      <c r="FM25" s="32"/>
      <c r="FN25" s="32"/>
      <c r="FO25" s="32"/>
      <c r="FP25" s="32"/>
      <c r="FQ25" s="32"/>
      <c r="FR25" s="32"/>
      <c r="FS25" s="32"/>
      <c r="FT25" s="32"/>
      <c r="FU25" s="32"/>
      <c r="FV25" s="32"/>
      <c r="FW25" s="32"/>
      <c r="FX25" s="32"/>
      <c r="FY25" s="32"/>
      <c r="FZ25" s="32"/>
      <c r="GA25" s="32"/>
      <c r="GB25" s="32"/>
      <c r="GC25" s="32"/>
      <c r="GD25" s="32"/>
      <c r="GE25" s="32"/>
      <c r="GF25" s="32"/>
      <c r="GG25" s="32"/>
      <c r="GH25" s="32"/>
      <c r="GI25" s="32"/>
      <c r="GJ25" s="32"/>
      <c r="GK25" s="32"/>
      <c r="GL25" s="32"/>
      <c r="GM25" s="32"/>
      <c r="GN25" s="32"/>
      <c r="GO25" s="32"/>
      <c r="GP25" s="32"/>
      <c r="GQ25" s="32"/>
      <c r="GR25" s="32"/>
      <c r="GS25" s="32"/>
      <c r="GT25" s="32"/>
      <c r="GU25" s="32"/>
      <c r="GV25" s="32"/>
      <c r="GW25" s="32"/>
      <c r="GX25" s="32"/>
      <c r="GY25" s="32"/>
      <c r="GZ25" s="32"/>
      <c r="HA25" s="32"/>
      <c r="HB25" s="32"/>
      <c r="HC25" s="32"/>
      <c r="HD25" s="32"/>
      <c r="HE25" s="32"/>
      <c r="HF25" s="32"/>
      <c r="HG25" s="32"/>
      <c r="HH25" s="32"/>
      <c r="HI25" s="32"/>
      <c r="HJ25" s="32"/>
      <c r="HK25" s="32"/>
      <c r="HL25" s="32"/>
      <c r="HM25" s="32"/>
      <c r="HN25" s="32"/>
      <c r="HO25" s="32"/>
      <c r="HP25" s="32"/>
      <c r="HQ25" s="32"/>
      <c r="HR25" s="32"/>
      <c r="HS25" s="32"/>
      <c r="HT25" s="32"/>
      <c r="HU25" s="32"/>
      <c r="HV25" s="32"/>
      <c r="HW25" s="32"/>
      <c r="HX25" s="32"/>
      <c r="HY25" s="32"/>
      <c r="HZ25" s="32"/>
      <c r="IA25" s="32"/>
      <c r="IB25" s="32"/>
      <c r="IC25" s="32"/>
      <c r="ID25" s="32"/>
      <c r="IE25" s="32"/>
      <c r="IF25" s="32"/>
    </row>
    <row r="26" spans="2:240">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c r="BL26" s="32"/>
      <c r="BM26" s="32"/>
      <c r="BN26" s="32"/>
      <c r="BO26" s="32"/>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c r="EQ26" s="32"/>
      <c r="ER26" s="32"/>
      <c r="ES26" s="32"/>
      <c r="ET26" s="32"/>
      <c r="EU26" s="32"/>
      <c r="EV26" s="32"/>
      <c r="EW26" s="32"/>
      <c r="EX26" s="32"/>
      <c r="EY26" s="32"/>
      <c r="EZ26" s="32"/>
      <c r="FA26" s="32"/>
      <c r="FB26" s="32"/>
      <c r="FC26" s="32"/>
      <c r="FD26" s="32"/>
      <c r="FE26" s="32"/>
      <c r="FF26" s="32"/>
      <c r="FG26" s="32"/>
      <c r="FH26" s="32"/>
      <c r="FI26" s="32"/>
      <c r="FJ26" s="32"/>
      <c r="FK26" s="32"/>
      <c r="FL26" s="32"/>
      <c r="FM26" s="32"/>
      <c r="FN26" s="32"/>
      <c r="FO26" s="32"/>
      <c r="FP26" s="32"/>
      <c r="FQ26" s="32"/>
      <c r="FR26" s="32"/>
      <c r="FS26" s="32"/>
      <c r="FT26" s="32"/>
      <c r="FU26" s="32"/>
      <c r="FV26" s="32"/>
      <c r="FW26" s="32"/>
      <c r="FX26" s="32"/>
      <c r="FY26" s="32"/>
      <c r="FZ26" s="32"/>
      <c r="GA26" s="32"/>
      <c r="GB26" s="32"/>
      <c r="GC26" s="32"/>
      <c r="GD26" s="32"/>
      <c r="GE26" s="32"/>
      <c r="GF26" s="32"/>
      <c r="GG26" s="32"/>
      <c r="GH26" s="32"/>
      <c r="GI26" s="32"/>
      <c r="GJ26" s="32"/>
      <c r="GK26" s="32"/>
      <c r="GL26" s="32"/>
      <c r="GM26" s="32"/>
      <c r="GN26" s="32"/>
      <c r="GO26" s="32"/>
      <c r="GP26" s="32"/>
      <c r="GQ26" s="32"/>
      <c r="GR26" s="32"/>
      <c r="GS26" s="32"/>
      <c r="GT26" s="32"/>
      <c r="GU26" s="32"/>
      <c r="GV26" s="32"/>
      <c r="GW26" s="32"/>
      <c r="GX26" s="32"/>
      <c r="GY26" s="32"/>
      <c r="GZ26" s="32"/>
      <c r="HA26" s="32"/>
      <c r="HB26" s="32"/>
      <c r="HC26" s="32"/>
      <c r="HD26" s="32"/>
      <c r="HE26" s="32"/>
      <c r="HF26" s="32"/>
      <c r="HG26" s="32"/>
      <c r="HH26" s="32"/>
      <c r="HI26" s="32"/>
      <c r="HJ26" s="32"/>
      <c r="HK26" s="32"/>
      <c r="HL26" s="32"/>
      <c r="HM26" s="32"/>
      <c r="HN26" s="32"/>
      <c r="HO26" s="32"/>
      <c r="HP26" s="32"/>
      <c r="HQ26" s="32"/>
      <c r="HR26" s="32"/>
      <c r="HS26" s="32"/>
      <c r="HT26" s="32"/>
      <c r="HU26" s="32"/>
      <c r="HV26" s="32"/>
      <c r="HW26" s="32"/>
      <c r="HX26" s="32"/>
      <c r="HY26" s="32"/>
      <c r="HZ26" s="32"/>
      <c r="IA26" s="32"/>
      <c r="IB26" s="32"/>
      <c r="IC26" s="32"/>
      <c r="ID26" s="32"/>
      <c r="IE26" s="32"/>
      <c r="IF26" s="32"/>
    </row>
    <row r="34" spans="1:63">
      <c r="A34" s="13" t="str">
        <f>"Elderly Population (age 60+), "&amp;A40</f>
        <v>Elderly Population (age 60+), 2018</v>
      </c>
      <c r="B34" s="13"/>
      <c r="C34" s="13"/>
      <c r="D34" s="13"/>
      <c r="E34" s="13"/>
      <c r="F34" s="13" t="str">
        <f>IF(F35=0,""," - "&amp;F35)</f>
        <v/>
      </c>
      <c r="J34" s="58" t="s">
        <v>206</v>
      </c>
    </row>
    <row r="35" spans="1:63">
      <c r="A35" s="13" t="str">
        <f>A34&amp;F34</f>
        <v>Elderly Population (age 60+), 2018</v>
      </c>
      <c r="B35" s="13"/>
      <c r="C35" s="13"/>
      <c r="D35" s="13"/>
      <c r="E35" s="13"/>
      <c r="F35" s="13">
        <f>MAX(A41:A53)</f>
        <v>0</v>
      </c>
    </row>
    <row r="38" spans="1:63">
      <c r="A38" s="30" t="s">
        <v>237</v>
      </c>
      <c r="B38" s="30" t="s">
        <v>85</v>
      </c>
    </row>
    <row r="39" spans="1:63">
      <c r="A39" s="30" t="s">
        <v>84</v>
      </c>
      <c r="B39" s="87" t="s">
        <v>173</v>
      </c>
      <c r="C39" s="87" t="s">
        <v>179</v>
      </c>
      <c r="D39" s="87" t="s">
        <v>134</v>
      </c>
    </row>
    <row r="40" spans="1:63">
      <c r="A40" s="31">
        <v>2018</v>
      </c>
      <c r="B40" s="88">
        <v>11501</v>
      </c>
      <c r="C40" s="88">
        <v>5269</v>
      </c>
      <c r="D40" s="88">
        <v>1488</v>
      </c>
      <c r="BI40" s="32"/>
      <c r="BJ40" s="32"/>
      <c r="BK40" s="32"/>
    </row>
    <row r="41" spans="1:63">
      <c r="BI41" s="32"/>
      <c r="BJ41" s="32"/>
      <c r="BK41" s="32"/>
    </row>
    <row r="42" spans="1:63">
      <c r="BI42" s="32"/>
      <c r="BJ42" s="32"/>
      <c r="BK42" s="32"/>
    </row>
    <row r="43" spans="1:63">
      <c r="BI43" s="32"/>
      <c r="BJ43" s="32"/>
      <c r="BK43" s="32"/>
    </row>
    <row r="44" spans="1:63">
      <c r="BI44" s="32"/>
      <c r="BJ44" s="32"/>
      <c r="BK44" s="32"/>
    </row>
    <row r="45" spans="1:63">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row>
    <row r="46" spans="1:63">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2"/>
      <c r="BI46" s="32"/>
      <c r="BJ46" s="32"/>
      <c r="BK46" s="32"/>
    </row>
    <row r="47" spans="1:63">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row>
    <row r="48" spans="1:63">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2"/>
      <c r="BI48" s="32"/>
      <c r="BJ48" s="32"/>
      <c r="BK48" s="32"/>
    </row>
    <row r="49" spans="1:63">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2"/>
      <c r="BI49" s="32"/>
      <c r="BJ49" s="32"/>
      <c r="BK49" s="32"/>
    </row>
    <row r="50" spans="1:63">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2"/>
      <c r="BI50" s="32"/>
      <c r="BJ50" s="32"/>
      <c r="BK50" s="32"/>
    </row>
    <row r="51" spans="1:63">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c r="BI51" s="32"/>
      <c r="BJ51" s="32"/>
      <c r="BK51" s="32"/>
    </row>
    <row r="63" spans="1:63">
      <c r="A63" s="13" t="str">
        <f>"Population Under Age 18, "&amp;A69</f>
        <v>Population Under Age 18, 2018</v>
      </c>
      <c r="B63" s="13"/>
      <c r="C63" s="13"/>
      <c r="D63" s="13"/>
      <c r="E63" s="13"/>
      <c r="F63" s="13" t="str">
        <f>IF(F64=0,""," - "&amp;F64)</f>
        <v/>
      </c>
    </row>
    <row r="64" spans="1:63">
      <c r="A64" s="13" t="str">
        <f>A63&amp;F63</f>
        <v>Population Under Age 18, 2018</v>
      </c>
      <c r="B64" s="13"/>
      <c r="C64" s="13"/>
      <c r="D64" s="13"/>
      <c r="E64" s="13"/>
      <c r="F64" s="13">
        <f>MAX(A70:A82)</f>
        <v>0</v>
      </c>
    </row>
    <row r="67" spans="1:62">
      <c r="A67" s="30" t="s">
        <v>238</v>
      </c>
      <c r="B67" s="30" t="s">
        <v>85</v>
      </c>
    </row>
    <row r="68" spans="1:62">
      <c r="A68" s="30" t="s">
        <v>84</v>
      </c>
      <c r="B68" s="87" t="s">
        <v>173</v>
      </c>
      <c r="C68" s="87" t="s">
        <v>179</v>
      </c>
      <c r="D68" s="87" t="s">
        <v>134</v>
      </c>
    </row>
    <row r="69" spans="1:62">
      <c r="A69" s="31">
        <v>2018</v>
      </c>
      <c r="B69" s="88">
        <v>44043</v>
      </c>
      <c r="C69" s="88">
        <v>29860</v>
      </c>
      <c r="D69" s="88">
        <v>4263</v>
      </c>
      <c r="BI69" s="32"/>
      <c r="BJ69" s="32"/>
    </row>
    <row r="70" spans="1:62">
      <c r="BI70" s="32"/>
      <c r="BJ70" s="32"/>
    </row>
    <row r="71" spans="1:62">
      <c r="BI71" s="32"/>
      <c r="BJ71" s="32"/>
    </row>
    <row r="72" spans="1:62">
      <c r="BI72" s="32"/>
      <c r="BJ72" s="32"/>
    </row>
    <row r="73" spans="1:62">
      <c r="BI73" s="32"/>
      <c r="BJ73" s="32"/>
    </row>
    <row r="74" spans="1:62">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row>
    <row r="75" spans="1:6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row>
    <row r="76" spans="1:6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row>
    <row r="77" spans="1:6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row>
    <row r="78" spans="1:6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row>
    <row r="92" spans="1:6">
      <c r="A92" s="13" t="str">
        <f>"ESL Population (age 5+), "&amp;A98</f>
        <v>ESL Population (age 5+), 2018</v>
      </c>
      <c r="B92" s="13"/>
      <c r="C92" s="13"/>
      <c r="D92" s="13"/>
      <c r="E92" s="13"/>
      <c r="F92" s="13" t="str">
        <f>IF(F93=0,""," - "&amp;F93)</f>
        <v/>
      </c>
    </row>
    <row r="93" spans="1:6">
      <c r="A93" s="13" t="str">
        <f>A92&amp;F92</f>
        <v>ESL Population (age 5+), 2018</v>
      </c>
      <c r="B93" s="13"/>
      <c r="C93" s="13"/>
      <c r="D93" s="13"/>
      <c r="E93" s="13"/>
      <c r="F93" s="13">
        <f>MAX(A99:A111)</f>
        <v>0</v>
      </c>
    </row>
    <row r="96" spans="1:6">
      <c r="A96" s="30" t="s">
        <v>239</v>
      </c>
      <c r="B96" s="30" t="s">
        <v>85</v>
      </c>
    </row>
    <row r="97" spans="1:62">
      <c r="A97" s="30" t="s">
        <v>84</v>
      </c>
      <c r="B97" s="87" t="s">
        <v>173</v>
      </c>
      <c r="C97" s="87" t="s">
        <v>179</v>
      </c>
      <c r="D97" s="87" t="s">
        <v>134</v>
      </c>
    </row>
    <row r="98" spans="1:62">
      <c r="A98" s="31">
        <v>2018</v>
      </c>
      <c r="B98" s="88">
        <v>30654</v>
      </c>
      <c r="C98" s="88">
        <v>12644</v>
      </c>
      <c r="D98" s="88">
        <v>3685</v>
      </c>
      <c r="BI98" s="32"/>
      <c r="BJ98" s="32"/>
    </row>
    <row r="99" spans="1:62">
      <c r="BI99" s="32"/>
      <c r="BJ99" s="32"/>
    </row>
    <row r="100" spans="1:62">
      <c r="BI100" s="32"/>
      <c r="BJ100" s="32"/>
    </row>
    <row r="101" spans="1:62">
      <c r="BI101" s="32"/>
      <c r="BJ101" s="32"/>
    </row>
    <row r="102" spans="1:62">
      <c r="BI102" s="32"/>
      <c r="BJ102" s="32"/>
    </row>
    <row r="103" spans="1:6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BH103" s="32"/>
      <c r="BI103" s="32"/>
      <c r="BJ103" s="32"/>
    </row>
    <row r="104" spans="1:6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BH104" s="32"/>
      <c r="BI104" s="32"/>
      <c r="BJ104" s="32"/>
    </row>
    <row r="105" spans="1:6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BH105" s="32"/>
      <c r="BI105" s="32"/>
      <c r="BJ105" s="32"/>
    </row>
    <row r="106" spans="1:6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BH106" s="32"/>
      <c r="BI106" s="32"/>
      <c r="BJ106" s="32"/>
    </row>
    <row r="107" spans="1:6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BH107" s="32"/>
      <c r="BI107" s="32"/>
      <c r="BJ107" s="32"/>
    </row>
    <row r="133" spans="1:62">
      <c r="A133" t="str">
        <f>"Persons Receiving Medi-Cal, "&amp;A140</f>
        <v>Persons Receiving Medi-Cal, 2018</v>
      </c>
      <c r="F133" t="str">
        <f>IF(F134=0,""," - "&amp;F134)</f>
        <v/>
      </c>
    </row>
    <row r="134" spans="1:62">
      <c r="A134" t="str">
        <f>A133&amp;F133</f>
        <v>Persons Receiving Medi-Cal, 2018</v>
      </c>
      <c r="F134">
        <f>MAX(A141:A236)</f>
        <v>0</v>
      </c>
    </row>
    <row r="138" spans="1:62">
      <c r="A138" s="30" t="s">
        <v>121</v>
      </c>
      <c r="C138" s="30" t="s">
        <v>0</v>
      </c>
    </row>
    <row r="139" spans="1:62">
      <c r="A139" s="30" t="s">
        <v>90</v>
      </c>
      <c r="B139" s="30" t="s">
        <v>1</v>
      </c>
      <c r="C139" s="87" t="s">
        <v>143</v>
      </c>
      <c r="D139" s="87" t="s">
        <v>146</v>
      </c>
      <c r="E139" s="87" t="s">
        <v>147</v>
      </c>
    </row>
    <row r="140" spans="1:62">
      <c r="A140" s="87">
        <v>2018</v>
      </c>
      <c r="C140" s="88"/>
      <c r="D140" s="88"/>
      <c r="E140" s="88"/>
    </row>
    <row r="141" spans="1:62">
      <c r="B141" s="87" t="s">
        <v>3</v>
      </c>
      <c r="C141" s="88">
        <v>894271</v>
      </c>
      <c r="D141" s="88">
        <v>837348</v>
      </c>
      <c r="E141" s="88">
        <v>546594</v>
      </c>
      <c r="BJ141" s="32"/>
    </row>
    <row r="142" spans="1:62">
      <c r="B142" s="87" t="s">
        <v>183</v>
      </c>
      <c r="C142" s="88">
        <v>890943</v>
      </c>
      <c r="D142" s="88">
        <v>836144</v>
      </c>
      <c r="E142" s="88">
        <v>545602</v>
      </c>
      <c r="BJ142" s="32"/>
    </row>
    <row r="143" spans="1:62">
      <c r="B143" s="87" t="s">
        <v>184</v>
      </c>
      <c r="C143" s="88">
        <v>888825</v>
      </c>
      <c r="D143" s="88">
        <v>833494</v>
      </c>
      <c r="E143" s="88">
        <v>543346</v>
      </c>
      <c r="BJ143" s="32"/>
    </row>
    <row r="144" spans="1:62">
      <c r="B144" s="87" t="s">
        <v>62</v>
      </c>
      <c r="C144" s="88">
        <v>888820</v>
      </c>
      <c r="D144" s="88">
        <v>830188</v>
      </c>
      <c r="E144" s="88">
        <v>540854</v>
      </c>
      <c r="BJ144" s="32"/>
    </row>
    <row r="145" spans="2:62">
      <c r="B145" s="87" t="s">
        <v>63</v>
      </c>
      <c r="C145" s="88">
        <v>882107</v>
      </c>
      <c r="D145" s="88">
        <v>830986</v>
      </c>
      <c r="E145" s="88">
        <v>540051</v>
      </c>
      <c r="BJ145" s="32"/>
    </row>
    <row r="146" spans="2:62">
      <c r="BJ146" s="32"/>
    </row>
    <row r="147" spans="2:62">
      <c r="BJ147" s="32"/>
    </row>
    <row r="148" spans="2:62">
      <c r="BJ148" s="32"/>
    </row>
    <row r="149" spans="2:62">
      <c r="BJ149" s="32"/>
    </row>
    <row r="150" spans="2:62">
      <c r="BJ150" s="32"/>
    </row>
    <row r="151" spans="2:62">
      <c r="BJ151" s="32"/>
    </row>
    <row r="152" spans="2:62">
      <c r="BJ152" s="32"/>
    </row>
    <row r="153" spans="2:62">
      <c r="BJ153" s="32"/>
    </row>
    <row r="154" spans="2:62">
      <c r="BJ154" s="32"/>
    </row>
    <row r="155" spans="2:62">
      <c r="BJ155" s="32"/>
    </row>
    <row r="156" spans="2:62">
      <c r="BJ156" s="32"/>
    </row>
    <row r="157" spans="2:62">
      <c r="BJ157" s="32"/>
    </row>
    <row r="158" spans="2:62">
      <c r="BJ158" s="32"/>
    </row>
    <row r="159" spans="2:62">
      <c r="BJ159" s="32"/>
    </row>
    <row r="160" spans="2:62">
      <c r="BJ160" s="32"/>
    </row>
    <row r="161" spans="62:62">
      <c r="BJ161" s="32"/>
    </row>
    <row r="162" spans="62:62">
      <c r="BJ162" s="32"/>
    </row>
    <row r="163" spans="62:62">
      <c r="BJ163" s="32"/>
    </row>
    <row r="164" spans="62:62">
      <c r="BJ164" s="32"/>
    </row>
    <row r="165" spans="62:62">
      <c r="BJ165" s="32"/>
    </row>
    <row r="166" spans="62:62">
      <c r="BJ166" s="32"/>
    </row>
    <row r="167" spans="62:62">
      <c r="BJ167" s="32"/>
    </row>
    <row r="168" spans="62:62">
      <c r="BJ168" s="32"/>
    </row>
    <row r="169" spans="62:62">
      <c r="BJ169" s="32"/>
    </row>
    <row r="170" spans="62:62">
      <c r="BJ170" s="32"/>
    </row>
    <row r="171" spans="62:62">
      <c r="BJ171" s="32"/>
    </row>
    <row r="172" spans="62:62">
      <c r="BJ172" s="32"/>
    </row>
    <row r="173" spans="62:62">
      <c r="BJ173" s="32"/>
    </row>
    <row r="174" spans="62:62">
      <c r="BJ174" s="32"/>
    </row>
    <row r="175" spans="62:62">
      <c r="BJ175" s="32"/>
    </row>
    <row r="176" spans="62:62">
      <c r="BJ176" s="32"/>
    </row>
    <row r="177" spans="62:62">
      <c r="BJ177" s="32"/>
    </row>
    <row r="178" spans="62:62">
      <c r="BJ178" s="32"/>
    </row>
    <row r="179" spans="62:62">
      <c r="BJ179" s="32"/>
    </row>
    <row r="180" spans="62:62">
      <c r="BJ180" s="32"/>
    </row>
    <row r="181" spans="62:62">
      <c r="BJ181" s="32"/>
    </row>
    <row r="182" spans="62:62">
      <c r="BJ182" s="32"/>
    </row>
    <row r="183" spans="62:62">
      <c r="BJ183" s="32"/>
    </row>
    <row r="184" spans="62:62">
      <c r="BJ184" s="32"/>
    </row>
    <row r="185" spans="62:62">
      <c r="BJ185" s="32"/>
    </row>
    <row r="186" spans="62:62">
      <c r="BJ186" s="32"/>
    </row>
    <row r="187" spans="62:62">
      <c r="BJ187" s="32"/>
    </row>
    <row r="188" spans="62:62">
      <c r="BJ188" s="32"/>
    </row>
    <row r="189" spans="62:62">
      <c r="BJ189" s="32"/>
    </row>
    <row r="190" spans="62:62">
      <c r="BJ190" s="32"/>
    </row>
    <row r="191" spans="62:62">
      <c r="BJ191" s="32"/>
    </row>
    <row r="192" spans="62:62">
      <c r="BJ192" s="32"/>
    </row>
    <row r="193" spans="62:62">
      <c r="BJ193" s="32"/>
    </row>
    <row r="194" spans="62:62">
      <c r="BJ194" s="32"/>
    </row>
    <row r="195" spans="62:62">
      <c r="BJ195" s="32"/>
    </row>
    <row r="196" spans="62:62">
      <c r="BJ196" s="32"/>
    </row>
    <row r="197" spans="62:62">
      <c r="BJ197" s="32"/>
    </row>
    <row r="198" spans="62:62">
      <c r="BJ198" s="32"/>
    </row>
    <row r="199" spans="62:62">
      <c r="BJ199" s="32"/>
    </row>
    <row r="200" spans="62:62">
      <c r="BJ200" s="32"/>
    </row>
    <row r="201" spans="62:62">
      <c r="BJ201" s="32"/>
    </row>
    <row r="202" spans="62:62">
      <c r="BJ202" s="32"/>
    </row>
    <row r="203" spans="62:62">
      <c r="BJ203" s="32"/>
    </row>
    <row r="204" spans="62:62">
      <c r="BJ204" s="32"/>
    </row>
    <row r="205" spans="62:62">
      <c r="BJ205" s="32"/>
    </row>
    <row r="206" spans="62:62">
      <c r="BJ206" s="32"/>
    </row>
    <row r="207" spans="62:62">
      <c r="BJ207" s="32"/>
    </row>
    <row r="208" spans="62:62">
      <c r="BJ208" s="32"/>
    </row>
    <row r="209" spans="3:62">
      <c r="BJ209" s="32"/>
    </row>
    <row r="210" spans="3:62">
      <c r="BJ210" s="32"/>
    </row>
    <row r="211" spans="3:62">
      <c r="BJ211" s="32"/>
    </row>
    <row r="212" spans="3:62">
      <c r="BJ212" s="32"/>
    </row>
    <row r="213" spans="3:62">
      <c r="BJ213" s="32"/>
    </row>
    <row r="214" spans="3:62">
      <c r="BJ214" s="32"/>
    </row>
    <row r="215" spans="3:62">
      <c r="BJ215" s="32"/>
    </row>
    <row r="216" spans="3:62">
      <c r="BJ216" s="32"/>
    </row>
    <row r="217" spans="3:62">
      <c r="BJ217" s="32"/>
    </row>
    <row r="218" spans="3:6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c r="AV218" s="32"/>
      <c r="AW218" s="32"/>
      <c r="AX218" s="32"/>
      <c r="AY218" s="32"/>
      <c r="AZ218" s="32"/>
      <c r="BA218" s="32"/>
      <c r="BB218" s="32"/>
      <c r="BC218" s="32"/>
      <c r="BD218" s="32"/>
      <c r="BE218" s="32"/>
      <c r="BF218" s="32"/>
      <c r="BG218" s="32"/>
      <c r="BH218" s="32"/>
      <c r="BI218" s="32"/>
      <c r="BJ218" s="32"/>
    </row>
    <row r="219" spans="3:6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c r="AV219" s="32"/>
      <c r="AW219" s="32"/>
      <c r="AX219" s="32"/>
      <c r="AY219" s="32"/>
      <c r="AZ219" s="32"/>
      <c r="BA219" s="32"/>
      <c r="BB219" s="32"/>
      <c r="BC219" s="32"/>
      <c r="BD219" s="32"/>
      <c r="BE219" s="32"/>
      <c r="BF219" s="32"/>
      <c r="BG219" s="32"/>
      <c r="BH219" s="32"/>
      <c r="BI219" s="32"/>
      <c r="BJ219" s="32"/>
    </row>
    <row r="220" spans="3:6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c r="AV220" s="32"/>
      <c r="AW220" s="32"/>
      <c r="AX220" s="32"/>
      <c r="AY220" s="32"/>
      <c r="AZ220" s="32"/>
      <c r="BA220" s="32"/>
      <c r="BB220" s="32"/>
      <c r="BC220" s="32"/>
      <c r="BD220" s="32"/>
      <c r="BE220" s="32"/>
      <c r="BF220" s="32"/>
      <c r="BG220" s="32"/>
      <c r="BH220" s="32"/>
      <c r="BI220" s="32"/>
      <c r="BJ220" s="32"/>
    </row>
    <row r="221" spans="3:6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c r="AL221" s="32"/>
      <c r="AM221" s="32"/>
      <c r="AN221" s="32"/>
      <c r="AO221" s="32"/>
      <c r="AP221" s="32"/>
      <c r="AQ221" s="32"/>
      <c r="AR221" s="32"/>
      <c r="AS221" s="32"/>
      <c r="AT221" s="32"/>
      <c r="AU221" s="32"/>
      <c r="AV221" s="32"/>
      <c r="AW221" s="32"/>
      <c r="AX221" s="32"/>
      <c r="AY221" s="32"/>
      <c r="AZ221" s="32"/>
      <c r="BA221" s="32"/>
      <c r="BB221" s="32"/>
      <c r="BC221" s="32"/>
      <c r="BD221" s="32"/>
      <c r="BE221" s="32"/>
      <c r="BF221" s="32"/>
      <c r="BG221" s="32"/>
      <c r="BH221" s="32"/>
      <c r="BI221" s="32"/>
      <c r="BJ221" s="32"/>
    </row>
    <row r="222" spans="3:6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c r="AL222" s="32"/>
      <c r="AM222" s="32"/>
      <c r="AN222" s="32"/>
      <c r="AO222" s="32"/>
      <c r="AP222" s="32"/>
      <c r="AQ222" s="32"/>
      <c r="AR222" s="32"/>
      <c r="AS222" s="32"/>
      <c r="AT222" s="32"/>
      <c r="AU222" s="32"/>
      <c r="AV222" s="32"/>
      <c r="AW222" s="32"/>
      <c r="AX222" s="32"/>
      <c r="AY222" s="32"/>
      <c r="AZ222" s="32"/>
      <c r="BA222" s="32"/>
      <c r="BB222" s="32"/>
      <c r="BC222" s="32"/>
      <c r="BD222" s="32"/>
      <c r="BE222" s="32"/>
      <c r="BF222" s="32"/>
      <c r="BG222" s="32"/>
      <c r="BH222" s="32"/>
      <c r="BI222" s="32"/>
      <c r="BJ222" s="32"/>
    </row>
  </sheetData>
  <pageMargins left="0.7" right="0.7" top="0.75" bottom="0.75" header="0.3" footer="0.3"/>
  <pageSetup orientation="portrait" verticalDpi="1200" r:id="rId6"/>
  <drawing r:id="rId7"/>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pageSetUpPr fitToPage="1"/>
  </sheetPr>
  <dimension ref="A6:O423"/>
  <sheetViews>
    <sheetView showGridLines="0" zoomScale="90" zoomScaleNormal="90" workbookViewId="0">
      <selection activeCell="G30" sqref="G30"/>
    </sheetView>
  </sheetViews>
  <sheetFormatPr defaultRowHeight="15"/>
  <cols>
    <col min="1" max="1" width="14.85546875" style="13" bestFit="1" customWidth="1"/>
    <col min="2" max="2" width="14.42578125" style="14" customWidth="1"/>
    <col min="3" max="3" width="13.7109375" style="14" customWidth="1"/>
    <col min="4" max="4" width="27.5703125" style="14" customWidth="1"/>
    <col min="5" max="5" width="21.140625" style="14" customWidth="1"/>
    <col min="6" max="7" width="27.5703125" style="14" customWidth="1"/>
    <col min="8" max="8" width="17.140625" style="14" customWidth="1"/>
    <col min="9" max="9" width="9.140625" style="13" customWidth="1"/>
    <col min="10" max="10" width="9.140625" style="13"/>
    <col min="11" max="11" width="9.42578125" style="14" customWidth="1"/>
    <col min="12" max="12" width="11.7109375" style="13" customWidth="1"/>
    <col min="13" max="16384" width="9.140625" style="13"/>
  </cols>
  <sheetData>
    <row r="6" spans="1:10" ht="18.75">
      <c r="A6" s="23"/>
    </row>
    <row r="7" spans="1:10">
      <c r="A7" s="13" t="s">
        <v>83</v>
      </c>
    </row>
    <row r="8" spans="1:10" ht="45">
      <c r="A8" s="208" t="s">
        <v>233</v>
      </c>
      <c r="B8" s="208"/>
      <c r="C8" s="208"/>
      <c r="D8" s="208"/>
      <c r="E8" s="62" t="s">
        <v>208</v>
      </c>
      <c r="F8" s="62" t="s">
        <v>214</v>
      </c>
      <c r="G8" s="62" t="s">
        <v>66</v>
      </c>
      <c r="H8" s="62" t="s">
        <v>214</v>
      </c>
    </row>
    <row r="9" spans="1:10" ht="5.25" customHeight="1">
      <c r="D9" s="55"/>
      <c r="E9" s="56"/>
      <c r="F9" s="55"/>
      <c r="G9" s="55"/>
    </row>
    <row r="10" spans="1:10" ht="17.25" customHeight="1">
      <c r="A10" s="15" t="s">
        <v>0</v>
      </c>
      <c r="B10" s="16" t="s">
        <v>68</v>
      </c>
      <c r="C10" s="16" t="s">
        <v>90</v>
      </c>
      <c r="D10" s="16" t="s">
        <v>192</v>
      </c>
      <c r="E10" s="33" t="s">
        <v>93</v>
      </c>
      <c r="F10" s="16" t="s">
        <v>82</v>
      </c>
      <c r="G10" s="16" t="s">
        <v>195</v>
      </c>
      <c r="H10" s="16" t="s">
        <v>122</v>
      </c>
      <c r="I10" s="16"/>
      <c r="J10"/>
    </row>
    <row r="11" spans="1:10" ht="17.25" customHeight="1">
      <c r="A11" s="51" t="s">
        <v>172</v>
      </c>
      <c r="B11" s="14" t="s">
        <v>66</v>
      </c>
      <c r="C11" s="53">
        <v>2010</v>
      </c>
      <c r="D11" s="26" t="s">
        <v>193</v>
      </c>
      <c r="E11" s="54" t="s">
        <v>66</v>
      </c>
      <c r="F11" s="53" t="s">
        <v>66</v>
      </c>
      <c r="G11" s="26" t="s">
        <v>66</v>
      </c>
      <c r="H11" s="57">
        <v>0.50900000000000001</v>
      </c>
      <c r="I11" s="16"/>
    </row>
    <row r="12" spans="1:10" ht="17.25" customHeight="1">
      <c r="A12" s="51" t="s">
        <v>173</v>
      </c>
      <c r="B12" s="14" t="s">
        <v>74</v>
      </c>
      <c r="C12" s="53">
        <v>2010</v>
      </c>
      <c r="D12" s="26" t="s">
        <v>193</v>
      </c>
      <c r="E12" s="54" t="s">
        <v>66</v>
      </c>
      <c r="F12" s="53" t="s">
        <v>66</v>
      </c>
      <c r="G12" s="26" t="s">
        <v>66</v>
      </c>
      <c r="H12" s="57">
        <v>0.47165193813255296</v>
      </c>
      <c r="I12" s="16"/>
    </row>
    <row r="13" spans="1:10" ht="17.25" customHeight="1">
      <c r="A13" s="51" t="s">
        <v>174</v>
      </c>
      <c r="B13" s="14" t="s">
        <v>75</v>
      </c>
      <c r="C13" s="53">
        <v>2010</v>
      </c>
      <c r="D13" s="26" t="s">
        <v>194</v>
      </c>
      <c r="E13" s="54" t="s">
        <v>66</v>
      </c>
      <c r="F13" s="53" t="s">
        <v>66</v>
      </c>
      <c r="G13" s="26" t="s">
        <v>200</v>
      </c>
      <c r="H13" s="57">
        <v>1.004</v>
      </c>
      <c r="I13" s="16"/>
    </row>
    <row r="14" spans="1:10" ht="17.25" customHeight="1">
      <c r="A14" s="51" t="s">
        <v>175</v>
      </c>
      <c r="B14" s="14" t="s">
        <v>75</v>
      </c>
      <c r="C14" s="53">
        <v>2010</v>
      </c>
      <c r="D14" s="26" t="s">
        <v>194</v>
      </c>
      <c r="E14" s="54" t="s">
        <v>66</v>
      </c>
      <c r="F14" s="53" t="s">
        <v>66</v>
      </c>
      <c r="G14" s="26" t="s">
        <v>200</v>
      </c>
      <c r="H14" s="57">
        <v>0.75700000000000001</v>
      </c>
      <c r="I14" s="16"/>
    </row>
    <row r="15" spans="1:10" ht="17.25" customHeight="1">
      <c r="A15" s="51" t="s">
        <v>176</v>
      </c>
      <c r="B15" s="14" t="s">
        <v>75</v>
      </c>
      <c r="C15" s="53">
        <v>2010</v>
      </c>
      <c r="D15" s="26" t="s">
        <v>193</v>
      </c>
      <c r="E15" s="54" t="s">
        <v>66</v>
      </c>
      <c r="F15" s="53" t="s">
        <v>66</v>
      </c>
      <c r="G15" s="26" t="s">
        <v>66</v>
      </c>
      <c r="H15" s="57">
        <v>0.51641864341612043</v>
      </c>
      <c r="I15" s="16"/>
    </row>
    <row r="16" spans="1:10" ht="17.25" customHeight="1">
      <c r="A16" s="51" t="s">
        <v>177</v>
      </c>
      <c r="B16" s="14" t="s">
        <v>75</v>
      </c>
      <c r="C16" s="53">
        <v>2010</v>
      </c>
      <c r="D16" s="26" t="s">
        <v>194</v>
      </c>
      <c r="E16" s="54" t="s">
        <v>66</v>
      </c>
      <c r="F16" s="53" t="s">
        <v>66</v>
      </c>
      <c r="G16" s="26" t="s">
        <v>200</v>
      </c>
      <c r="H16" s="57">
        <v>0.80600000000000005</v>
      </c>
      <c r="I16" s="16"/>
    </row>
    <row r="17" spans="1:9" ht="17.25" customHeight="1">
      <c r="A17" s="51" t="s">
        <v>178</v>
      </c>
      <c r="B17" s="14" t="s">
        <v>75</v>
      </c>
      <c r="C17" s="53">
        <v>2010</v>
      </c>
      <c r="D17" s="26" t="s">
        <v>194</v>
      </c>
      <c r="E17" s="54" t="s">
        <v>66</v>
      </c>
      <c r="F17" s="53" t="s">
        <v>66</v>
      </c>
      <c r="G17" s="26" t="s">
        <v>200</v>
      </c>
      <c r="H17" s="57">
        <v>0.379</v>
      </c>
      <c r="I17" s="16"/>
    </row>
    <row r="18" spans="1:9" ht="17.25" customHeight="1">
      <c r="A18" s="51" t="s">
        <v>179</v>
      </c>
      <c r="B18" s="14" t="s">
        <v>74</v>
      </c>
      <c r="C18" s="53">
        <v>2010</v>
      </c>
      <c r="D18" s="26" t="s">
        <v>193</v>
      </c>
      <c r="E18" s="54" t="s">
        <v>66</v>
      </c>
      <c r="F18" s="53" t="s">
        <v>66</v>
      </c>
      <c r="G18" s="26" t="s">
        <v>66</v>
      </c>
      <c r="H18" s="57">
        <v>0.48497638009640698</v>
      </c>
      <c r="I18" s="16"/>
    </row>
    <row r="19" spans="1:9" ht="17.25" customHeight="1">
      <c r="A19" s="51" t="s">
        <v>180</v>
      </c>
      <c r="B19" s="14" t="s">
        <v>75</v>
      </c>
      <c r="C19" s="53">
        <v>2010</v>
      </c>
      <c r="D19" s="26" t="s">
        <v>194</v>
      </c>
      <c r="E19" s="54" t="s">
        <v>66</v>
      </c>
      <c r="F19" s="53" t="s">
        <v>66</v>
      </c>
      <c r="G19" s="26" t="s">
        <v>200</v>
      </c>
      <c r="H19" s="57">
        <v>0.85899999999999999</v>
      </c>
      <c r="I19" s="16"/>
    </row>
    <row r="20" spans="1:9" ht="17.25" customHeight="1">
      <c r="A20" s="51" t="s">
        <v>181</v>
      </c>
      <c r="B20" s="14" t="s">
        <v>75</v>
      </c>
      <c r="C20" s="53">
        <v>2010</v>
      </c>
      <c r="D20" s="26" t="s">
        <v>193</v>
      </c>
      <c r="E20" s="54" t="s">
        <v>66</v>
      </c>
      <c r="F20" s="53" t="s">
        <v>66</v>
      </c>
      <c r="G20" s="26" t="s">
        <v>66</v>
      </c>
      <c r="H20" s="57">
        <v>0.47299766139733179</v>
      </c>
      <c r="I20" s="16"/>
    </row>
    <row r="21" spans="1:9" ht="17.25" customHeight="1">
      <c r="A21" s="13" t="s">
        <v>123</v>
      </c>
      <c r="B21" s="14" t="s">
        <v>74</v>
      </c>
      <c r="C21" s="53">
        <v>2010</v>
      </c>
      <c r="D21" s="26" t="s">
        <v>193</v>
      </c>
      <c r="E21" s="54" t="s">
        <v>66</v>
      </c>
      <c r="F21" s="53" t="s">
        <v>66</v>
      </c>
      <c r="G21" s="26" t="s">
        <v>66</v>
      </c>
      <c r="H21" s="57">
        <v>0.7828532470569266</v>
      </c>
      <c r="I21" s="16"/>
    </row>
    <row r="22" spans="1:9" ht="17.25" customHeight="1">
      <c r="A22" s="13" t="s">
        <v>124</v>
      </c>
      <c r="B22" s="14" t="s">
        <v>75</v>
      </c>
      <c r="C22" s="53">
        <v>2010</v>
      </c>
      <c r="D22" s="26" t="s">
        <v>194</v>
      </c>
      <c r="E22" s="54" t="s">
        <v>66</v>
      </c>
      <c r="F22" s="53" t="s">
        <v>66</v>
      </c>
      <c r="G22" s="26" t="s">
        <v>200</v>
      </c>
      <c r="H22" s="57">
        <v>0.56599999999999995</v>
      </c>
      <c r="I22" s="16"/>
    </row>
    <row r="23" spans="1:9" ht="17.25" customHeight="1">
      <c r="A23" s="13" t="s">
        <v>125</v>
      </c>
      <c r="B23" s="14" t="s">
        <v>75</v>
      </c>
      <c r="C23" s="53">
        <v>2010</v>
      </c>
      <c r="D23" s="26" t="s">
        <v>193</v>
      </c>
      <c r="E23" s="54" t="s">
        <v>66</v>
      </c>
      <c r="F23" s="53" t="s">
        <v>66</v>
      </c>
      <c r="G23" s="26" t="s">
        <v>66</v>
      </c>
      <c r="H23" s="57">
        <v>0.49434912667395392</v>
      </c>
      <c r="I23" s="16"/>
    </row>
    <row r="24" spans="1:9" ht="17.25" customHeight="1">
      <c r="A24" s="13" t="s">
        <v>126</v>
      </c>
      <c r="B24" s="14" t="s">
        <v>75</v>
      </c>
      <c r="C24" s="53">
        <v>2010</v>
      </c>
      <c r="D24" s="26" t="s">
        <v>193</v>
      </c>
      <c r="E24" s="54" t="s">
        <v>66</v>
      </c>
      <c r="F24" s="53" t="s">
        <v>66</v>
      </c>
      <c r="G24" s="26" t="s">
        <v>66</v>
      </c>
      <c r="H24" s="57">
        <v>0.70739317319937023</v>
      </c>
      <c r="I24" s="16"/>
    </row>
    <row r="25" spans="1:9" ht="17.25" customHeight="1">
      <c r="A25" s="13" t="s">
        <v>127</v>
      </c>
      <c r="B25" s="14" t="s">
        <v>75</v>
      </c>
      <c r="C25" s="53">
        <v>2010</v>
      </c>
      <c r="D25" s="26" t="s">
        <v>194</v>
      </c>
      <c r="E25" s="54" t="s">
        <v>66</v>
      </c>
      <c r="F25" s="53" t="s">
        <v>66</v>
      </c>
      <c r="G25" s="26" t="s">
        <v>200</v>
      </c>
      <c r="H25" s="57">
        <v>0.65900000000000003</v>
      </c>
      <c r="I25" s="16"/>
    </row>
    <row r="26" spans="1:9" ht="17.25" customHeight="1">
      <c r="A26" s="13" t="s">
        <v>128</v>
      </c>
      <c r="B26" s="14" t="s">
        <v>75</v>
      </c>
      <c r="C26" s="53">
        <v>2010</v>
      </c>
      <c r="D26" s="26" t="s">
        <v>193</v>
      </c>
      <c r="E26" s="54" t="s">
        <v>66</v>
      </c>
      <c r="F26" s="53" t="s">
        <v>66</v>
      </c>
      <c r="G26" s="26" t="s">
        <v>66</v>
      </c>
      <c r="H26" s="57">
        <v>0.59594683469187015</v>
      </c>
      <c r="I26" s="16"/>
    </row>
    <row r="27" spans="1:9" ht="17.25" customHeight="1">
      <c r="A27" s="13" t="s">
        <v>129</v>
      </c>
      <c r="B27" s="14" t="s">
        <v>75</v>
      </c>
      <c r="C27" s="53">
        <v>2010</v>
      </c>
      <c r="D27" s="26" t="s">
        <v>193</v>
      </c>
      <c r="E27" s="54" t="s">
        <v>66</v>
      </c>
      <c r="F27" s="53" t="s">
        <v>66</v>
      </c>
      <c r="G27" s="26" t="s">
        <v>66</v>
      </c>
      <c r="H27" s="57">
        <v>0.57164595143584096</v>
      </c>
      <c r="I27" s="16"/>
    </row>
    <row r="28" spans="1:9" ht="17.25" customHeight="1">
      <c r="A28" s="13" t="s">
        <v>130</v>
      </c>
      <c r="B28" s="14" t="s">
        <v>75</v>
      </c>
      <c r="C28" s="53">
        <v>2010</v>
      </c>
      <c r="D28" s="26" t="s">
        <v>193</v>
      </c>
      <c r="E28" s="54" t="s">
        <v>66</v>
      </c>
      <c r="F28" s="53" t="s">
        <v>66</v>
      </c>
      <c r="G28" s="26" t="s">
        <v>66</v>
      </c>
      <c r="H28" s="57">
        <v>0.48514418023521527</v>
      </c>
      <c r="I28" s="16"/>
    </row>
    <row r="29" spans="1:9" ht="17.25" customHeight="1">
      <c r="A29" s="13" t="s">
        <v>131</v>
      </c>
      <c r="B29" s="14" t="s">
        <v>75</v>
      </c>
      <c r="C29" s="53">
        <v>2010</v>
      </c>
      <c r="D29" s="26" t="s">
        <v>194</v>
      </c>
      <c r="E29" s="54" t="s">
        <v>66</v>
      </c>
      <c r="F29" s="53" t="s">
        <v>66</v>
      </c>
      <c r="G29" s="26" t="s">
        <v>200</v>
      </c>
      <c r="H29" s="57">
        <v>0.74099999999999999</v>
      </c>
      <c r="I29" s="16"/>
    </row>
    <row r="30" spans="1:9" ht="17.25" customHeight="1">
      <c r="A30" s="13" t="s">
        <v>132</v>
      </c>
      <c r="B30" s="14" t="s">
        <v>76</v>
      </c>
      <c r="C30" s="53">
        <v>2010</v>
      </c>
      <c r="D30" s="26" t="s">
        <v>193</v>
      </c>
      <c r="E30" s="54" t="s">
        <v>66</v>
      </c>
      <c r="F30" s="53" t="s">
        <v>66</v>
      </c>
      <c r="G30" s="26" t="s">
        <v>66</v>
      </c>
      <c r="H30" s="57">
        <v>0.47395728276351284</v>
      </c>
      <c r="I30" s="16"/>
    </row>
    <row r="31" spans="1:9" ht="17.25" customHeight="1">
      <c r="A31" s="13" t="s">
        <v>133</v>
      </c>
      <c r="B31" s="14" t="s">
        <v>75</v>
      </c>
      <c r="C31" s="53">
        <v>2010</v>
      </c>
      <c r="D31" s="26" t="s">
        <v>193</v>
      </c>
      <c r="E31" s="54" t="s">
        <v>66</v>
      </c>
      <c r="F31" s="53" t="s">
        <v>66</v>
      </c>
      <c r="G31" s="26" t="s">
        <v>66</v>
      </c>
      <c r="H31" s="57">
        <v>0.68300681559737031</v>
      </c>
      <c r="I31" s="16"/>
    </row>
    <row r="32" spans="1:9" ht="17.25" customHeight="1">
      <c r="A32" s="13" t="s">
        <v>134</v>
      </c>
      <c r="B32" s="14" t="s">
        <v>75</v>
      </c>
      <c r="C32" s="53">
        <v>2010</v>
      </c>
      <c r="D32" s="26" t="s">
        <v>193</v>
      </c>
      <c r="E32" s="54" t="s">
        <v>66</v>
      </c>
      <c r="F32" s="53" t="s">
        <v>66</v>
      </c>
      <c r="G32" s="26" t="s">
        <v>66</v>
      </c>
      <c r="H32" s="57">
        <v>0.30737342536992979</v>
      </c>
      <c r="I32" s="16"/>
    </row>
    <row r="33" spans="1:9" ht="17.25" customHeight="1">
      <c r="A33" s="13" t="s">
        <v>135</v>
      </c>
      <c r="B33" s="14" t="s">
        <v>75</v>
      </c>
      <c r="C33" s="53">
        <v>2010</v>
      </c>
      <c r="D33" s="26" t="s">
        <v>194</v>
      </c>
      <c r="E33" s="54" t="s">
        <v>66</v>
      </c>
      <c r="F33" s="53" t="s">
        <v>66</v>
      </c>
      <c r="G33" s="26" t="s">
        <v>200</v>
      </c>
      <c r="H33" s="57">
        <v>0.5</v>
      </c>
      <c r="I33" s="16"/>
    </row>
    <row r="34" spans="1:9" ht="17.25" customHeight="1">
      <c r="A34" s="13" t="s">
        <v>136</v>
      </c>
      <c r="B34" s="14" t="s">
        <v>75</v>
      </c>
      <c r="C34" s="53">
        <v>2010</v>
      </c>
      <c r="D34" s="26" t="s">
        <v>193</v>
      </c>
      <c r="E34" s="54" t="s">
        <v>66</v>
      </c>
      <c r="F34" s="53" t="s">
        <v>66</v>
      </c>
      <c r="G34" s="26" t="s">
        <v>66</v>
      </c>
      <c r="H34" s="57">
        <v>0.51957844298227962</v>
      </c>
      <c r="I34" s="16"/>
    </row>
    <row r="35" spans="1:9" ht="17.25" customHeight="1">
      <c r="A35" s="13" t="s">
        <v>137</v>
      </c>
      <c r="B35" s="14" t="s">
        <v>75</v>
      </c>
      <c r="C35" s="53">
        <v>2010</v>
      </c>
      <c r="D35" s="26" t="s">
        <v>193</v>
      </c>
      <c r="E35" s="54" t="s">
        <v>66</v>
      </c>
      <c r="F35" s="53" t="s">
        <v>66</v>
      </c>
      <c r="G35" s="26" t="s">
        <v>66</v>
      </c>
      <c r="H35" s="57">
        <v>0.77533949700045079</v>
      </c>
      <c r="I35" s="16"/>
    </row>
    <row r="36" spans="1:9" ht="17.25" customHeight="1">
      <c r="A36" s="13" t="s">
        <v>138</v>
      </c>
      <c r="B36" s="14" t="s">
        <v>75</v>
      </c>
      <c r="C36" s="53">
        <v>2010</v>
      </c>
      <c r="D36" s="26" t="s">
        <v>194</v>
      </c>
      <c r="E36" s="54" t="s">
        <v>66</v>
      </c>
      <c r="F36" s="53" t="s">
        <v>66</v>
      </c>
      <c r="G36" s="26" t="s">
        <v>200</v>
      </c>
      <c r="H36" s="57">
        <v>0.49399999999999999</v>
      </c>
      <c r="I36" s="16"/>
    </row>
    <row r="37" spans="1:9" ht="17.25" customHeight="1">
      <c r="A37" s="13" t="s">
        <v>139</v>
      </c>
      <c r="B37" s="14" t="s">
        <v>75</v>
      </c>
      <c r="C37" s="53">
        <v>2010</v>
      </c>
      <c r="D37" s="26" t="s">
        <v>194</v>
      </c>
      <c r="E37" s="54" t="s">
        <v>66</v>
      </c>
      <c r="F37" s="53" t="s">
        <v>66</v>
      </c>
      <c r="G37" s="26" t="s">
        <v>200</v>
      </c>
      <c r="H37" s="57">
        <v>0.22900000000000001</v>
      </c>
      <c r="I37" s="16"/>
    </row>
    <row r="38" spans="1:9" ht="17.25" customHeight="1">
      <c r="A38" s="13" t="s">
        <v>140</v>
      </c>
      <c r="B38" s="14" t="s">
        <v>75</v>
      </c>
      <c r="C38" s="53">
        <v>2010</v>
      </c>
      <c r="D38" s="26" t="s">
        <v>193</v>
      </c>
      <c r="E38" s="54" t="s">
        <v>66</v>
      </c>
      <c r="F38" s="53" t="s">
        <v>66</v>
      </c>
      <c r="G38" s="26" t="s">
        <v>66</v>
      </c>
      <c r="H38" s="57">
        <v>0.43932290343012986</v>
      </c>
      <c r="I38" s="16"/>
    </row>
    <row r="39" spans="1:9" ht="17.25" customHeight="1">
      <c r="A39" s="13" t="s">
        <v>141</v>
      </c>
      <c r="B39" s="14" t="s">
        <v>75</v>
      </c>
      <c r="C39" s="53">
        <v>2010</v>
      </c>
      <c r="D39" s="26" t="s">
        <v>193</v>
      </c>
      <c r="E39" s="54" t="s">
        <v>66</v>
      </c>
      <c r="F39" s="53" t="s">
        <v>66</v>
      </c>
      <c r="G39" s="26" t="s">
        <v>66</v>
      </c>
      <c r="H39" s="57">
        <v>0.30936511637105141</v>
      </c>
      <c r="I39" s="16"/>
    </row>
    <row r="40" spans="1:9" ht="17.25" customHeight="1">
      <c r="A40" s="13" t="s">
        <v>142</v>
      </c>
      <c r="B40" s="14" t="s">
        <v>75</v>
      </c>
      <c r="C40" s="53">
        <v>2010</v>
      </c>
      <c r="D40" s="26" t="s">
        <v>193</v>
      </c>
      <c r="E40" s="54" t="s">
        <v>66</v>
      </c>
      <c r="F40" s="53" t="s">
        <v>66</v>
      </c>
      <c r="G40" s="26" t="s">
        <v>66</v>
      </c>
      <c r="H40" s="57">
        <v>0.3913688570140767</v>
      </c>
      <c r="I40" s="16"/>
    </row>
    <row r="41" spans="1:9" ht="17.25" customHeight="1">
      <c r="A41" s="13" t="s">
        <v>143</v>
      </c>
      <c r="B41" s="14" t="s">
        <v>74</v>
      </c>
      <c r="C41" s="53">
        <v>2010</v>
      </c>
      <c r="D41" s="26" t="s">
        <v>193</v>
      </c>
      <c r="E41" s="54" t="s">
        <v>66</v>
      </c>
      <c r="F41" s="53" t="s">
        <v>66</v>
      </c>
      <c r="G41" s="26" t="s">
        <v>66</v>
      </c>
      <c r="H41" s="57">
        <v>0.39477584375544039</v>
      </c>
      <c r="I41" s="16"/>
    </row>
    <row r="42" spans="1:9" ht="17.25" customHeight="1">
      <c r="A42" s="13" t="s">
        <v>144</v>
      </c>
      <c r="B42" s="14" t="s">
        <v>74</v>
      </c>
      <c r="C42" s="53">
        <v>2010</v>
      </c>
      <c r="D42" s="26" t="s">
        <v>193</v>
      </c>
      <c r="E42" s="54" t="s">
        <v>66</v>
      </c>
      <c r="F42" s="53" t="s">
        <v>66</v>
      </c>
      <c r="G42" s="26" t="s">
        <v>66</v>
      </c>
      <c r="H42" s="57">
        <v>0.33046744132101724</v>
      </c>
      <c r="I42" s="16"/>
    </row>
    <row r="43" spans="1:9" ht="17.25" customHeight="1">
      <c r="A43" s="13" t="s">
        <v>145</v>
      </c>
      <c r="B43" s="14" t="s">
        <v>75</v>
      </c>
      <c r="C43" s="53">
        <v>2010</v>
      </c>
      <c r="D43" s="26" t="s">
        <v>194</v>
      </c>
      <c r="E43" s="54" t="s">
        <v>66</v>
      </c>
      <c r="F43" s="53" t="s">
        <v>66</v>
      </c>
      <c r="G43" s="26" t="s">
        <v>200</v>
      </c>
      <c r="H43" s="57">
        <v>0.38800000000000001</v>
      </c>
      <c r="I43" s="16"/>
    </row>
    <row r="44" spans="1:9" ht="17.25" customHeight="1">
      <c r="A44" s="13" t="s">
        <v>146</v>
      </c>
      <c r="B44" s="14" t="s">
        <v>75</v>
      </c>
      <c r="C44" s="53">
        <v>2010</v>
      </c>
      <c r="D44" s="26" t="s">
        <v>193</v>
      </c>
      <c r="E44" s="54" t="s">
        <v>66</v>
      </c>
      <c r="F44" s="53" t="s">
        <v>66</v>
      </c>
      <c r="G44" s="26" t="s">
        <v>66</v>
      </c>
      <c r="H44" s="57">
        <v>0.47804341125848787</v>
      </c>
      <c r="I44" s="16"/>
    </row>
    <row r="45" spans="1:9" ht="17.25" customHeight="1">
      <c r="A45" s="13" t="s">
        <v>147</v>
      </c>
      <c r="B45" s="14" t="s">
        <v>74</v>
      </c>
      <c r="C45" s="53">
        <v>2010</v>
      </c>
      <c r="D45" s="26" t="s">
        <v>193</v>
      </c>
      <c r="E45" s="54" t="s">
        <v>66</v>
      </c>
      <c r="F45" s="53" t="s">
        <v>66</v>
      </c>
      <c r="G45" s="26" t="s">
        <v>66</v>
      </c>
      <c r="H45" s="57">
        <v>0.68975974336633206</v>
      </c>
      <c r="I45" s="16"/>
    </row>
    <row r="46" spans="1:9" ht="17.25" customHeight="1">
      <c r="A46" s="13" t="s">
        <v>148</v>
      </c>
      <c r="B46" s="14" t="s">
        <v>75</v>
      </c>
      <c r="C46" s="53">
        <v>2010</v>
      </c>
      <c r="D46" s="26" t="s">
        <v>194</v>
      </c>
      <c r="E46" s="54" t="s">
        <v>66</v>
      </c>
      <c r="F46" s="53" t="s">
        <v>66</v>
      </c>
      <c r="G46" s="26" t="s">
        <v>200</v>
      </c>
      <c r="H46" s="57">
        <v>0.74299999999999999</v>
      </c>
      <c r="I46" s="16"/>
    </row>
    <row r="47" spans="1:9" ht="17.25" customHeight="1">
      <c r="A47" s="13" t="s">
        <v>149</v>
      </c>
      <c r="B47" s="14" t="s">
        <v>75</v>
      </c>
      <c r="C47" s="53">
        <v>2010</v>
      </c>
      <c r="D47" s="26" t="s">
        <v>193</v>
      </c>
      <c r="E47" s="54" t="s">
        <v>66</v>
      </c>
      <c r="F47" s="53" t="s">
        <v>66</v>
      </c>
      <c r="G47" s="26" t="s">
        <v>66</v>
      </c>
      <c r="H47" s="57">
        <v>0.69667526925766921</v>
      </c>
      <c r="I47" s="16"/>
    </row>
    <row r="48" spans="1:9" ht="17.25" customHeight="1">
      <c r="A48" s="13" t="s">
        <v>150</v>
      </c>
      <c r="B48" s="14" t="s">
        <v>74</v>
      </c>
      <c r="C48" s="53">
        <v>2010</v>
      </c>
      <c r="D48" s="26" t="s">
        <v>193</v>
      </c>
      <c r="E48" s="54" t="s">
        <v>66</v>
      </c>
      <c r="F48" s="53" t="s">
        <v>66</v>
      </c>
      <c r="G48" s="26" t="s">
        <v>66</v>
      </c>
      <c r="H48" s="57">
        <v>0.33745585394677008</v>
      </c>
      <c r="I48" s="16"/>
    </row>
    <row r="49" spans="1:9" ht="17.25" customHeight="1">
      <c r="A49" s="13" t="s">
        <v>151</v>
      </c>
      <c r="B49" s="14" t="s">
        <v>74</v>
      </c>
      <c r="C49" s="53">
        <v>2010</v>
      </c>
      <c r="D49" s="26" t="s">
        <v>193</v>
      </c>
      <c r="E49" s="54" t="s">
        <v>66</v>
      </c>
      <c r="F49" s="53" t="s">
        <v>66</v>
      </c>
      <c r="G49" s="26" t="s">
        <v>66</v>
      </c>
      <c r="H49" s="57">
        <v>0.3944912964609707</v>
      </c>
      <c r="I49" s="16"/>
    </row>
    <row r="50" spans="1:9" ht="17.25" customHeight="1">
      <c r="A50" s="13" t="s">
        <v>152</v>
      </c>
      <c r="B50" s="14" t="s">
        <v>75</v>
      </c>
      <c r="C50" s="53">
        <v>2010</v>
      </c>
      <c r="D50" s="26" t="s">
        <v>193</v>
      </c>
      <c r="E50" s="54" t="s">
        <v>66</v>
      </c>
      <c r="F50" s="53" t="s">
        <v>66</v>
      </c>
      <c r="G50" s="26" t="s">
        <v>66</v>
      </c>
      <c r="H50" s="57">
        <v>0.62990190163489235</v>
      </c>
      <c r="I50" s="16"/>
    </row>
    <row r="51" spans="1:9" ht="17.25" customHeight="1">
      <c r="A51" s="13" t="s">
        <v>153</v>
      </c>
      <c r="B51" s="14" t="s">
        <v>74</v>
      </c>
      <c r="C51" s="53">
        <v>2010</v>
      </c>
      <c r="D51" s="26" t="s">
        <v>193</v>
      </c>
      <c r="E51" s="54" t="s">
        <v>66</v>
      </c>
      <c r="F51" s="53" t="s">
        <v>66</v>
      </c>
      <c r="G51" s="26" t="s">
        <v>66</v>
      </c>
      <c r="H51" s="57">
        <v>0.34641885350325086</v>
      </c>
      <c r="I51" s="16"/>
    </row>
    <row r="52" spans="1:9" ht="17.25" customHeight="1">
      <c r="A52" s="13" t="s">
        <v>154</v>
      </c>
      <c r="B52" s="14" t="s">
        <v>74</v>
      </c>
      <c r="C52" s="53">
        <v>2010</v>
      </c>
      <c r="D52" s="26" t="s">
        <v>193</v>
      </c>
      <c r="E52" s="54" t="s">
        <v>66</v>
      </c>
      <c r="F52" s="53" t="s">
        <v>66</v>
      </c>
      <c r="G52" s="26" t="s">
        <v>66</v>
      </c>
      <c r="H52" s="57">
        <v>0.29858306591852851</v>
      </c>
      <c r="I52" s="16"/>
    </row>
    <row r="53" spans="1:9" ht="17.25" customHeight="1">
      <c r="A53" s="13" t="s">
        <v>155</v>
      </c>
      <c r="B53" s="14" t="s">
        <v>74</v>
      </c>
      <c r="C53" s="53">
        <v>2010</v>
      </c>
      <c r="D53" s="26" t="s">
        <v>193</v>
      </c>
      <c r="E53" s="54" t="s">
        <v>66</v>
      </c>
      <c r="F53" s="53" t="s">
        <v>66</v>
      </c>
      <c r="G53" s="26" t="s">
        <v>66</v>
      </c>
      <c r="H53" s="57">
        <v>0.3286306885310431</v>
      </c>
      <c r="I53" s="16"/>
    </row>
    <row r="54" spans="1:9" ht="17.25" customHeight="1">
      <c r="A54" s="13" t="s">
        <v>156</v>
      </c>
      <c r="B54" s="14" t="s">
        <v>74</v>
      </c>
      <c r="C54" s="53">
        <v>2010</v>
      </c>
      <c r="D54" s="26" t="s">
        <v>193</v>
      </c>
      <c r="E54" s="54" t="s">
        <v>66</v>
      </c>
      <c r="F54" s="53" t="s">
        <v>66</v>
      </c>
      <c r="G54" s="26" t="s">
        <v>66</v>
      </c>
      <c r="H54" s="57">
        <v>0.43287228543532147</v>
      </c>
      <c r="I54" s="16"/>
    </row>
    <row r="55" spans="1:9" ht="17.25" customHeight="1">
      <c r="A55" s="13" t="s">
        <v>157</v>
      </c>
      <c r="B55" s="14" t="s">
        <v>74</v>
      </c>
      <c r="C55" s="53">
        <v>2010</v>
      </c>
      <c r="D55" s="26" t="s">
        <v>193</v>
      </c>
      <c r="E55" s="54" t="s">
        <v>66</v>
      </c>
      <c r="F55" s="53" t="s">
        <v>66</v>
      </c>
      <c r="G55" s="26" t="s">
        <v>66</v>
      </c>
      <c r="H55" s="57">
        <v>0.46008712522618744</v>
      </c>
      <c r="I55" s="16"/>
    </row>
    <row r="56" spans="1:9" ht="17.25" customHeight="1">
      <c r="A56" s="13" t="s">
        <v>158</v>
      </c>
      <c r="B56" s="14" t="s">
        <v>75</v>
      </c>
      <c r="C56" s="53">
        <v>2010</v>
      </c>
      <c r="D56" s="26" t="s">
        <v>193</v>
      </c>
      <c r="E56" s="54" t="s">
        <v>66</v>
      </c>
      <c r="F56" s="53" t="s">
        <v>66</v>
      </c>
      <c r="G56" s="26" t="s">
        <v>66</v>
      </c>
      <c r="H56" s="57">
        <v>0.58876383390933229</v>
      </c>
      <c r="I56" s="16"/>
    </row>
    <row r="57" spans="1:9" ht="17.25" customHeight="1">
      <c r="A57" s="13" t="s">
        <v>159</v>
      </c>
      <c r="B57" s="14" t="s">
        <v>75</v>
      </c>
      <c r="C57" s="53">
        <v>2010</v>
      </c>
      <c r="D57" s="26" t="s">
        <v>194</v>
      </c>
      <c r="E57" s="54" t="s">
        <v>66</v>
      </c>
      <c r="F57" s="53" t="s">
        <v>66</v>
      </c>
      <c r="G57" s="26" t="s">
        <v>200</v>
      </c>
      <c r="H57" s="57">
        <v>0.59399999999999997</v>
      </c>
      <c r="I57" s="16"/>
    </row>
    <row r="58" spans="1:9" ht="17.25" customHeight="1">
      <c r="A58" s="13" t="s">
        <v>160</v>
      </c>
      <c r="B58" s="14" t="s">
        <v>75</v>
      </c>
      <c r="C58" s="53">
        <v>2010</v>
      </c>
      <c r="D58" s="26" t="s">
        <v>194</v>
      </c>
      <c r="E58" s="54" t="s">
        <v>66</v>
      </c>
      <c r="F58" s="53" t="s">
        <v>66</v>
      </c>
      <c r="G58" s="26" t="s">
        <v>200</v>
      </c>
      <c r="H58" s="57">
        <v>0.59399999999999997</v>
      </c>
      <c r="I58" s="16"/>
    </row>
    <row r="59" spans="1:9" ht="17.25" customHeight="1">
      <c r="A59" s="13" t="s">
        <v>161</v>
      </c>
      <c r="B59" s="14" t="s">
        <v>74</v>
      </c>
      <c r="C59" s="53">
        <v>2010</v>
      </c>
      <c r="D59" s="26" t="s">
        <v>193</v>
      </c>
      <c r="E59" s="54" t="s">
        <v>66</v>
      </c>
      <c r="F59" s="53" t="s">
        <v>66</v>
      </c>
      <c r="G59" s="26" t="s">
        <v>66</v>
      </c>
      <c r="H59" s="57">
        <v>0.65288361989356747</v>
      </c>
      <c r="I59" s="16"/>
    </row>
    <row r="60" spans="1:9" ht="17.25" customHeight="1">
      <c r="A60" s="13" t="s">
        <v>162</v>
      </c>
      <c r="B60" s="14" t="s">
        <v>74</v>
      </c>
      <c r="C60" s="53">
        <v>2010</v>
      </c>
      <c r="D60" s="26" t="s">
        <v>193</v>
      </c>
      <c r="E60" s="54" t="s">
        <v>66</v>
      </c>
      <c r="F60" s="53" t="s">
        <v>66</v>
      </c>
      <c r="G60" s="26" t="s">
        <v>66</v>
      </c>
      <c r="H60" s="57">
        <v>0.33425411023157114</v>
      </c>
      <c r="I60" s="16"/>
    </row>
    <row r="61" spans="1:9" ht="17.25" customHeight="1">
      <c r="A61" s="13" t="s">
        <v>163</v>
      </c>
      <c r="B61" s="14" t="s">
        <v>75</v>
      </c>
      <c r="C61" s="53">
        <v>2010</v>
      </c>
      <c r="D61" s="26" t="s">
        <v>193</v>
      </c>
      <c r="E61" s="54" t="s">
        <v>66</v>
      </c>
      <c r="F61" s="53" t="s">
        <v>66</v>
      </c>
      <c r="G61" s="26" t="s">
        <v>66</v>
      </c>
      <c r="H61" s="57">
        <v>0.63148779469942806</v>
      </c>
      <c r="I61" s="16"/>
    </row>
    <row r="62" spans="1:9" ht="17.25" customHeight="1">
      <c r="A62" s="13" t="s">
        <v>164</v>
      </c>
      <c r="B62" s="14" t="s">
        <v>75</v>
      </c>
      <c r="C62" s="53">
        <v>2010</v>
      </c>
      <c r="D62" s="26" t="s">
        <v>193</v>
      </c>
      <c r="E62" s="54" t="s">
        <v>66</v>
      </c>
      <c r="F62" s="53" t="s">
        <v>66</v>
      </c>
      <c r="G62" s="26" t="s">
        <v>66</v>
      </c>
      <c r="H62" s="57">
        <v>0.52793163108086261</v>
      </c>
      <c r="I62" s="16"/>
    </row>
    <row r="63" spans="1:9" ht="17.25" customHeight="1">
      <c r="A63" s="13" t="s">
        <v>165</v>
      </c>
      <c r="B63" s="14" t="s">
        <v>75</v>
      </c>
      <c r="C63" s="53">
        <v>2010</v>
      </c>
      <c r="D63" s="26" t="s">
        <v>194</v>
      </c>
      <c r="E63" s="54" t="s">
        <v>66</v>
      </c>
      <c r="F63" s="53" t="s">
        <v>66</v>
      </c>
      <c r="G63" s="26" t="s">
        <v>200</v>
      </c>
      <c r="H63" s="57">
        <v>0.63100000000000001</v>
      </c>
      <c r="I63" s="16"/>
    </row>
    <row r="64" spans="1:9" ht="17.25" customHeight="1">
      <c r="A64" s="13" t="s">
        <v>166</v>
      </c>
      <c r="B64" s="14" t="s">
        <v>75</v>
      </c>
      <c r="C64" s="53">
        <v>2010</v>
      </c>
      <c r="D64" s="26" t="s">
        <v>194</v>
      </c>
      <c r="E64" s="54" t="s">
        <v>66</v>
      </c>
      <c r="F64" s="53" t="s">
        <v>66</v>
      </c>
      <c r="G64" s="26" t="s">
        <v>200</v>
      </c>
      <c r="H64" s="57">
        <v>0.59199999999999997</v>
      </c>
      <c r="I64" s="16"/>
    </row>
    <row r="65" spans="1:9" ht="17.25" customHeight="1">
      <c r="A65" s="13" t="s">
        <v>167</v>
      </c>
      <c r="B65" s="14" t="s">
        <v>74</v>
      </c>
      <c r="C65" s="53">
        <v>2010</v>
      </c>
      <c r="D65" s="26" t="s">
        <v>193</v>
      </c>
      <c r="E65" s="54" t="s">
        <v>66</v>
      </c>
      <c r="F65" s="53" t="s">
        <v>66</v>
      </c>
      <c r="G65" s="26" t="s">
        <v>66</v>
      </c>
      <c r="H65" s="57">
        <v>0.78322325594958742</v>
      </c>
      <c r="I65" s="16"/>
    </row>
    <row r="66" spans="1:9" ht="17.25" customHeight="1">
      <c r="A66" s="13" t="s">
        <v>168</v>
      </c>
      <c r="B66" s="14" t="s">
        <v>75</v>
      </c>
      <c r="C66" s="53">
        <v>2010</v>
      </c>
      <c r="D66" s="26" t="s">
        <v>194</v>
      </c>
      <c r="E66" s="54" t="s">
        <v>66</v>
      </c>
      <c r="F66" s="53" t="s">
        <v>66</v>
      </c>
      <c r="G66" s="26" t="s">
        <v>200</v>
      </c>
      <c r="H66" s="57">
        <v>0.70399999999999996</v>
      </c>
      <c r="I66" s="16"/>
    </row>
    <row r="67" spans="1:9" ht="17.25" customHeight="1">
      <c r="A67" s="13" t="s">
        <v>169</v>
      </c>
      <c r="B67" s="14" t="s">
        <v>74</v>
      </c>
      <c r="C67" s="53">
        <v>2010</v>
      </c>
      <c r="D67" s="26" t="s">
        <v>193</v>
      </c>
      <c r="E67" s="54" t="s">
        <v>66</v>
      </c>
      <c r="F67" s="53" t="s">
        <v>66</v>
      </c>
      <c r="G67" s="26" t="s">
        <v>66</v>
      </c>
      <c r="H67" s="57">
        <v>0.57745982701027343</v>
      </c>
      <c r="I67" s="16"/>
    </row>
    <row r="68" spans="1:9" ht="17.25" customHeight="1">
      <c r="A68" s="13" t="s">
        <v>170</v>
      </c>
      <c r="B68" s="14" t="s">
        <v>74</v>
      </c>
      <c r="C68" s="53">
        <v>2010</v>
      </c>
      <c r="D68" s="26" t="s">
        <v>193</v>
      </c>
      <c r="E68" s="54" t="s">
        <v>66</v>
      </c>
      <c r="F68" s="53" t="s">
        <v>66</v>
      </c>
      <c r="G68" s="26" t="s">
        <v>66</v>
      </c>
      <c r="H68" s="57">
        <v>0.38733733975324003</v>
      </c>
      <c r="I68" s="16"/>
    </row>
    <row r="69" spans="1:9" ht="17.25" customHeight="1">
      <c r="A69" s="13" t="s">
        <v>171</v>
      </c>
      <c r="B69" s="14" t="s">
        <v>75</v>
      </c>
      <c r="C69" s="53">
        <v>2010</v>
      </c>
      <c r="D69" s="26" t="s">
        <v>193</v>
      </c>
      <c r="E69" s="54" t="s">
        <v>66</v>
      </c>
      <c r="F69" s="53" t="s">
        <v>66</v>
      </c>
      <c r="G69" s="26" t="s">
        <v>66</v>
      </c>
      <c r="H69" s="57">
        <v>0.77659908753453721</v>
      </c>
      <c r="I69" s="16"/>
    </row>
    <row r="70" spans="1:9" ht="17.25" customHeight="1">
      <c r="A70" s="51" t="s">
        <v>172</v>
      </c>
      <c r="B70" s="14" t="s">
        <v>66</v>
      </c>
      <c r="C70" s="53">
        <v>2011</v>
      </c>
      <c r="D70" s="26" t="s">
        <v>193</v>
      </c>
      <c r="E70" s="54" t="s">
        <v>66</v>
      </c>
      <c r="F70" s="53" t="s">
        <v>66</v>
      </c>
      <c r="G70" s="26" t="s">
        <v>66</v>
      </c>
      <c r="H70" s="57">
        <v>0.55200000000000005</v>
      </c>
      <c r="I70" s="16"/>
    </row>
    <row r="71" spans="1:9" ht="17.25" customHeight="1">
      <c r="A71" s="51" t="s">
        <v>173</v>
      </c>
      <c r="B71" s="14" t="s">
        <v>74</v>
      </c>
      <c r="C71" s="53">
        <v>2011</v>
      </c>
      <c r="D71" s="26" t="s">
        <v>193</v>
      </c>
      <c r="E71" s="54" t="s">
        <v>66</v>
      </c>
      <c r="F71" s="53" t="s">
        <v>66</v>
      </c>
      <c r="G71" s="26" t="s">
        <v>66</v>
      </c>
      <c r="H71" s="57">
        <v>0.52524954377676614</v>
      </c>
      <c r="I71" s="16"/>
    </row>
    <row r="72" spans="1:9" ht="17.25" customHeight="1">
      <c r="A72" s="51" t="s">
        <v>174</v>
      </c>
      <c r="B72" s="14" t="s">
        <v>75</v>
      </c>
      <c r="C72" s="53">
        <v>2011</v>
      </c>
      <c r="D72" s="26" t="s">
        <v>194</v>
      </c>
      <c r="E72" s="54" t="s">
        <v>66</v>
      </c>
      <c r="F72" s="53" t="s">
        <v>66</v>
      </c>
      <c r="G72" s="26" t="s">
        <v>201</v>
      </c>
      <c r="H72" s="57">
        <v>0.72099999999999997</v>
      </c>
      <c r="I72" s="16"/>
    </row>
    <row r="73" spans="1:9" ht="17.25" customHeight="1">
      <c r="A73" s="51" t="s">
        <v>175</v>
      </c>
      <c r="B73" s="14" t="s">
        <v>75</v>
      </c>
      <c r="C73" s="53">
        <v>2011</v>
      </c>
      <c r="D73" s="26" t="s">
        <v>194</v>
      </c>
      <c r="E73" s="54" t="s">
        <v>66</v>
      </c>
      <c r="F73" s="53" t="s">
        <v>66</v>
      </c>
      <c r="G73" s="26" t="s">
        <v>201</v>
      </c>
      <c r="H73" s="57">
        <v>0.70299999999999996</v>
      </c>
      <c r="I73" s="16"/>
    </row>
    <row r="74" spans="1:9" ht="17.25" customHeight="1">
      <c r="A74" s="51" t="s">
        <v>176</v>
      </c>
      <c r="B74" s="14" t="s">
        <v>75</v>
      </c>
      <c r="C74" s="53">
        <v>2011</v>
      </c>
      <c r="D74" s="26" t="s">
        <v>193</v>
      </c>
      <c r="E74" s="54" t="s">
        <v>66</v>
      </c>
      <c r="F74" s="53" t="s">
        <v>66</v>
      </c>
      <c r="G74" s="26" t="s">
        <v>66</v>
      </c>
      <c r="H74" s="57">
        <v>0.44294320678061766</v>
      </c>
      <c r="I74" s="16"/>
    </row>
    <row r="75" spans="1:9" ht="17.25" customHeight="1">
      <c r="A75" s="51" t="s">
        <v>177</v>
      </c>
      <c r="B75" s="14" t="s">
        <v>75</v>
      </c>
      <c r="C75" s="53">
        <v>2011</v>
      </c>
      <c r="D75" s="26" t="s">
        <v>194</v>
      </c>
      <c r="E75" s="54" t="s">
        <v>66</v>
      </c>
      <c r="F75" s="53" t="s">
        <v>66</v>
      </c>
      <c r="G75" s="26" t="s">
        <v>201</v>
      </c>
      <c r="H75" s="57">
        <v>0.95499999999999996</v>
      </c>
      <c r="I75" s="16"/>
    </row>
    <row r="76" spans="1:9" ht="17.25" customHeight="1">
      <c r="A76" s="51" t="s">
        <v>178</v>
      </c>
      <c r="B76" s="14" t="s">
        <v>75</v>
      </c>
      <c r="C76" s="53">
        <v>2011</v>
      </c>
      <c r="D76" s="26" t="s">
        <v>194</v>
      </c>
      <c r="E76" s="54" t="s">
        <v>66</v>
      </c>
      <c r="F76" s="53" t="s">
        <v>66</v>
      </c>
      <c r="G76" s="26" t="s">
        <v>201</v>
      </c>
      <c r="H76" s="57">
        <v>0.38</v>
      </c>
      <c r="I76" s="16"/>
    </row>
    <row r="77" spans="1:9" ht="17.25" customHeight="1">
      <c r="A77" s="51" t="s">
        <v>179</v>
      </c>
      <c r="B77" s="14" t="s">
        <v>74</v>
      </c>
      <c r="C77" s="53">
        <v>2011</v>
      </c>
      <c r="D77" s="26" t="s">
        <v>193</v>
      </c>
      <c r="E77" s="54" t="s">
        <v>66</v>
      </c>
      <c r="F77" s="53" t="s">
        <v>66</v>
      </c>
      <c r="G77" s="26" t="s">
        <v>66</v>
      </c>
      <c r="H77" s="57">
        <v>0.43228592738602839</v>
      </c>
      <c r="I77" s="16"/>
    </row>
    <row r="78" spans="1:9" ht="17.25" customHeight="1">
      <c r="A78" s="51" t="s">
        <v>180</v>
      </c>
      <c r="B78" s="14" t="s">
        <v>75</v>
      </c>
      <c r="C78" s="53">
        <v>2011</v>
      </c>
      <c r="D78" s="26" t="s">
        <v>194</v>
      </c>
      <c r="E78" s="54" t="s">
        <v>66</v>
      </c>
      <c r="F78" s="53" t="s">
        <v>66</v>
      </c>
      <c r="G78" s="26" t="s">
        <v>201</v>
      </c>
      <c r="H78" s="57">
        <v>0.95399999999999996</v>
      </c>
      <c r="I78" s="16"/>
    </row>
    <row r="79" spans="1:9" ht="17.25" customHeight="1">
      <c r="A79" s="51" t="s">
        <v>181</v>
      </c>
      <c r="B79" s="14" t="s">
        <v>75</v>
      </c>
      <c r="C79" s="53">
        <v>2011</v>
      </c>
      <c r="D79" s="26" t="s">
        <v>193</v>
      </c>
      <c r="E79" s="54" t="s">
        <v>66</v>
      </c>
      <c r="F79" s="53" t="s">
        <v>66</v>
      </c>
      <c r="G79" s="26" t="s">
        <v>66</v>
      </c>
      <c r="H79" s="57">
        <v>0.4350009727331024</v>
      </c>
      <c r="I79" s="16"/>
    </row>
    <row r="80" spans="1:9" ht="17.25" customHeight="1">
      <c r="A80" s="13" t="s">
        <v>123</v>
      </c>
      <c r="B80" s="14" t="s">
        <v>74</v>
      </c>
      <c r="C80" s="53">
        <v>2011</v>
      </c>
      <c r="D80" s="26" t="s">
        <v>193</v>
      </c>
      <c r="E80" s="54" t="s">
        <v>66</v>
      </c>
      <c r="F80" s="53" t="s">
        <v>66</v>
      </c>
      <c r="G80" s="26" t="s">
        <v>66</v>
      </c>
      <c r="H80" s="57">
        <v>0.78912880771512761</v>
      </c>
      <c r="I80" s="16"/>
    </row>
    <row r="81" spans="1:9" ht="17.25" customHeight="1">
      <c r="A81" s="13" t="s">
        <v>124</v>
      </c>
      <c r="B81" s="14" t="s">
        <v>75</v>
      </c>
      <c r="C81" s="53">
        <v>2011</v>
      </c>
      <c r="D81" s="26" t="s">
        <v>194</v>
      </c>
      <c r="E81" s="54" t="s">
        <v>66</v>
      </c>
      <c r="F81" s="53" t="s">
        <v>66</v>
      </c>
      <c r="G81" s="26" t="s">
        <v>201</v>
      </c>
      <c r="H81" s="57">
        <v>0.54400000000000004</v>
      </c>
      <c r="I81" s="16"/>
    </row>
    <row r="82" spans="1:9" ht="17.25" customHeight="1">
      <c r="A82" s="13" t="s">
        <v>125</v>
      </c>
      <c r="B82" s="14" t="s">
        <v>75</v>
      </c>
      <c r="C82" s="53">
        <v>2011</v>
      </c>
      <c r="D82" s="26" t="s">
        <v>193</v>
      </c>
      <c r="E82" s="54" t="s">
        <v>66</v>
      </c>
      <c r="F82" s="53" t="s">
        <v>66</v>
      </c>
      <c r="G82" s="26" t="s">
        <v>66</v>
      </c>
      <c r="H82" s="57">
        <v>0.49959258276775814</v>
      </c>
      <c r="I82" s="16"/>
    </row>
    <row r="83" spans="1:9" ht="17.25" customHeight="1">
      <c r="A83" s="13" t="s">
        <v>126</v>
      </c>
      <c r="B83" s="14" t="s">
        <v>75</v>
      </c>
      <c r="C83" s="53">
        <v>2011</v>
      </c>
      <c r="D83" s="26" t="s">
        <v>193</v>
      </c>
      <c r="E83" s="54" t="s">
        <v>66</v>
      </c>
      <c r="F83" s="53" t="s">
        <v>66</v>
      </c>
      <c r="G83" s="26" t="s">
        <v>66</v>
      </c>
      <c r="H83" s="57">
        <v>0.65098415607129256</v>
      </c>
      <c r="I83" s="16"/>
    </row>
    <row r="84" spans="1:9" ht="17.25" customHeight="1">
      <c r="A84" s="13" t="s">
        <v>127</v>
      </c>
      <c r="B84" s="14" t="s">
        <v>75</v>
      </c>
      <c r="C84" s="53">
        <v>2011</v>
      </c>
      <c r="D84" s="26" t="s">
        <v>194</v>
      </c>
      <c r="E84" s="54" t="s">
        <v>66</v>
      </c>
      <c r="F84" s="53" t="s">
        <v>66</v>
      </c>
      <c r="G84" s="26" t="s">
        <v>201</v>
      </c>
      <c r="H84" s="57">
        <v>0.68799999999999994</v>
      </c>
      <c r="I84" s="16"/>
    </row>
    <row r="85" spans="1:9" ht="17.25" customHeight="1">
      <c r="A85" s="13" t="s">
        <v>128</v>
      </c>
      <c r="B85" s="14" t="s">
        <v>75</v>
      </c>
      <c r="C85" s="53">
        <v>2011</v>
      </c>
      <c r="D85" s="26" t="s">
        <v>193</v>
      </c>
      <c r="E85" s="54" t="s">
        <v>66</v>
      </c>
      <c r="F85" s="53" t="s">
        <v>66</v>
      </c>
      <c r="G85" s="26" t="s">
        <v>66</v>
      </c>
      <c r="H85" s="57">
        <v>0.62580136929041996</v>
      </c>
      <c r="I85" s="16"/>
    </row>
    <row r="86" spans="1:9" ht="17.25" customHeight="1">
      <c r="A86" s="13" t="s">
        <v>129</v>
      </c>
      <c r="B86" s="14" t="s">
        <v>75</v>
      </c>
      <c r="C86" s="53">
        <v>2011</v>
      </c>
      <c r="D86" s="26" t="s">
        <v>193</v>
      </c>
      <c r="E86" s="54" t="s">
        <v>66</v>
      </c>
      <c r="F86" s="53" t="s">
        <v>66</v>
      </c>
      <c r="G86" s="26" t="s">
        <v>66</v>
      </c>
      <c r="H86" s="57">
        <v>0.78333515635366657</v>
      </c>
      <c r="I86" s="16"/>
    </row>
    <row r="87" spans="1:9" ht="17.25" customHeight="1">
      <c r="A87" s="13" t="s">
        <v>130</v>
      </c>
      <c r="B87" s="14" t="s">
        <v>75</v>
      </c>
      <c r="C87" s="53">
        <v>2011</v>
      </c>
      <c r="D87" s="26" t="s">
        <v>193</v>
      </c>
      <c r="E87" s="54" t="s">
        <v>66</v>
      </c>
      <c r="F87" s="53" t="s">
        <v>66</v>
      </c>
      <c r="G87" s="26" t="s">
        <v>66</v>
      </c>
      <c r="H87" s="57">
        <v>0.52034089386354432</v>
      </c>
      <c r="I87" s="16"/>
    </row>
    <row r="88" spans="1:9" ht="17.25" customHeight="1">
      <c r="A88" s="13" t="s">
        <v>131</v>
      </c>
      <c r="B88" s="14" t="s">
        <v>75</v>
      </c>
      <c r="C88" s="53">
        <v>2011</v>
      </c>
      <c r="D88" s="26" t="s">
        <v>194</v>
      </c>
      <c r="E88" s="54" t="s">
        <v>66</v>
      </c>
      <c r="F88" s="53" t="s">
        <v>66</v>
      </c>
      <c r="G88" s="26" t="s">
        <v>201</v>
      </c>
      <c r="H88" s="57">
        <v>0.71699999999999997</v>
      </c>
      <c r="I88" s="16"/>
    </row>
    <row r="89" spans="1:9" ht="17.25" customHeight="1">
      <c r="A89" s="13" t="s">
        <v>132</v>
      </c>
      <c r="B89" s="14" t="s">
        <v>76</v>
      </c>
      <c r="C89" s="53">
        <v>2011</v>
      </c>
      <c r="D89" s="26" t="s">
        <v>193</v>
      </c>
      <c r="E89" s="54" t="s">
        <v>66</v>
      </c>
      <c r="F89" s="53" t="s">
        <v>66</v>
      </c>
      <c r="G89" s="26" t="s">
        <v>66</v>
      </c>
      <c r="H89" s="57">
        <v>0.52102785398926665</v>
      </c>
      <c r="I89" s="16"/>
    </row>
    <row r="90" spans="1:9" ht="17.25" customHeight="1">
      <c r="A90" s="13" t="s">
        <v>133</v>
      </c>
      <c r="B90" s="14" t="s">
        <v>75</v>
      </c>
      <c r="C90" s="53">
        <v>2011</v>
      </c>
      <c r="D90" s="26" t="s">
        <v>193</v>
      </c>
      <c r="E90" s="54" t="s">
        <v>66</v>
      </c>
      <c r="F90" s="53" t="s">
        <v>66</v>
      </c>
      <c r="G90" s="26" t="s">
        <v>66</v>
      </c>
      <c r="H90" s="57">
        <v>0.75664054081971555</v>
      </c>
      <c r="I90" s="16"/>
    </row>
    <row r="91" spans="1:9" ht="17.25" customHeight="1">
      <c r="A91" s="13" t="s">
        <v>134</v>
      </c>
      <c r="B91" s="14" t="s">
        <v>75</v>
      </c>
      <c r="C91" s="53">
        <v>2011</v>
      </c>
      <c r="D91" s="26" t="s">
        <v>193</v>
      </c>
      <c r="E91" s="54" t="s">
        <v>66</v>
      </c>
      <c r="F91" s="53" t="s">
        <v>66</v>
      </c>
      <c r="G91" s="26" t="s">
        <v>66</v>
      </c>
      <c r="H91" s="57">
        <v>0.31054608364138397</v>
      </c>
      <c r="I91" s="16"/>
    </row>
    <row r="92" spans="1:9" ht="17.25" customHeight="1">
      <c r="A92" s="13" t="s">
        <v>135</v>
      </c>
      <c r="B92" s="14" t="s">
        <v>75</v>
      </c>
      <c r="C92" s="53">
        <v>2011</v>
      </c>
      <c r="D92" s="26" t="s">
        <v>194</v>
      </c>
      <c r="E92" s="54" t="s">
        <v>66</v>
      </c>
      <c r="F92" s="53" t="s">
        <v>66</v>
      </c>
      <c r="G92" s="26" t="s">
        <v>201</v>
      </c>
      <c r="H92" s="57">
        <v>0.57399999999999995</v>
      </c>
      <c r="I92" s="16"/>
    </row>
    <row r="93" spans="1:9" ht="17.25" customHeight="1">
      <c r="A93" s="13" t="s">
        <v>136</v>
      </c>
      <c r="B93" s="14" t="s">
        <v>75</v>
      </c>
      <c r="C93" s="53">
        <v>2011</v>
      </c>
      <c r="D93" s="26" t="s">
        <v>193</v>
      </c>
      <c r="E93" s="54" t="s">
        <v>66</v>
      </c>
      <c r="F93" s="53" t="s">
        <v>66</v>
      </c>
      <c r="G93" s="26" t="s">
        <v>66</v>
      </c>
      <c r="H93" s="57">
        <v>0.6108109546086683</v>
      </c>
      <c r="I93" s="16"/>
    </row>
    <row r="94" spans="1:9" ht="17.25" customHeight="1">
      <c r="A94" s="13" t="s">
        <v>137</v>
      </c>
      <c r="B94" s="14" t="s">
        <v>75</v>
      </c>
      <c r="C94" s="53">
        <v>2011</v>
      </c>
      <c r="D94" s="26" t="s">
        <v>193</v>
      </c>
      <c r="E94" s="54" t="s">
        <v>66</v>
      </c>
      <c r="F94" s="53" t="s">
        <v>66</v>
      </c>
      <c r="G94" s="26" t="s">
        <v>66</v>
      </c>
      <c r="H94" s="57">
        <v>0.63247911074144558</v>
      </c>
      <c r="I94" s="16"/>
    </row>
    <row r="95" spans="1:9" ht="17.25" customHeight="1">
      <c r="A95" s="13" t="s">
        <v>138</v>
      </c>
      <c r="B95" s="14" t="s">
        <v>75</v>
      </c>
      <c r="C95" s="53">
        <v>2011</v>
      </c>
      <c r="D95" s="26" t="s">
        <v>194</v>
      </c>
      <c r="E95" s="54" t="s">
        <v>66</v>
      </c>
      <c r="F95" s="53" t="s">
        <v>66</v>
      </c>
      <c r="G95" s="26" t="s">
        <v>201</v>
      </c>
      <c r="H95" s="57">
        <v>0.41399999999999998</v>
      </c>
      <c r="I95" s="16"/>
    </row>
    <row r="96" spans="1:9" ht="17.25" customHeight="1">
      <c r="A96" s="13" t="s">
        <v>139</v>
      </c>
      <c r="B96" s="14" t="s">
        <v>75</v>
      </c>
      <c r="C96" s="53">
        <v>2011</v>
      </c>
      <c r="D96" s="26" t="s">
        <v>194</v>
      </c>
      <c r="E96" s="54" t="s">
        <v>66</v>
      </c>
      <c r="F96" s="53" t="s">
        <v>66</v>
      </c>
      <c r="G96" s="26" t="s">
        <v>201</v>
      </c>
      <c r="H96" s="57">
        <v>0.23200000000000001</v>
      </c>
      <c r="I96" s="16"/>
    </row>
    <row r="97" spans="1:10" ht="17.25" customHeight="1">
      <c r="A97" s="13" t="s">
        <v>140</v>
      </c>
      <c r="B97" s="14" t="s">
        <v>75</v>
      </c>
      <c r="C97" s="53">
        <v>2011</v>
      </c>
      <c r="D97" s="26" t="s">
        <v>193</v>
      </c>
      <c r="E97" s="54" t="s">
        <v>66</v>
      </c>
      <c r="F97" s="53" t="s">
        <v>66</v>
      </c>
      <c r="G97" s="26" t="s">
        <v>66</v>
      </c>
      <c r="H97" s="57">
        <v>0.4756837741446498</v>
      </c>
      <c r="I97" s="16"/>
    </row>
    <row r="98" spans="1:10" ht="17.25" customHeight="1">
      <c r="A98" s="13" t="s">
        <v>141</v>
      </c>
      <c r="B98" s="14" t="s">
        <v>75</v>
      </c>
      <c r="C98" s="53">
        <v>2011</v>
      </c>
      <c r="D98" s="26" t="s">
        <v>193</v>
      </c>
      <c r="E98" s="54" t="s">
        <v>66</v>
      </c>
      <c r="F98" s="53" t="s">
        <v>66</v>
      </c>
      <c r="G98" s="26" t="s">
        <v>66</v>
      </c>
      <c r="H98" s="57">
        <v>0.3119309665415238</v>
      </c>
      <c r="I98" s="16"/>
    </row>
    <row r="99" spans="1:10" ht="17.25" customHeight="1">
      <c r="A99" s="13" t="s">
        <v>142</v>
      </c>
      <c r="B99" s="14" t="s">
        <v>75</v>
      </c>
      <c r="C99" s="53">
        <v>2011</v>
      </c>
      <c r="D99" s="26" t="s">
        <v>193</v>
      </c>
      <c r="E99" s="54" t="s">
        <v>66</v>
      </c>
      <c r="F99" s="53" t="s">
        <v>66</v>
      </c>
      <c r="G99" s="26" t="s">
        <v>66</v>
      </c>
      <c r="H99" s="57">
        <v>0.39513911874531826</v>
      </c>
      <c r="I99" s="16"/>
      <c r="J99" s="42"/>
    </row>
    <row r="100" spans="1:10" ht="17.25" customHeight="1">
      <c r="A100" s="13" t="s">
        <v>143</v>
      </c>
      <c r="B100" s="14" t="s">
        <v>74</v>
      </c>
      <c r="C100" s="53">
        <v>2011</v>
      </c>
      <c r="D100" s="26" t="s">
        <v>193</v>
      </c>
      <c r="E100" s="54" t="s">
        <v>66</v>
      </c>
      <c r="F100" s="53" t="s">
        <v>66</v>
      </c>
      <c r="G100" s="26" t="s">
        <v>66</v>
      </c>
      <c r="H100" s="57">
        <v>0.45023574685673434</v>
      </c>
      <c r="I100" s="16"/>
      <c r="J100" s="42"/>
    </row>
    <row r="101" spans="1:10" ht="17.25" customHeight="1">
      <c r="A101" s="13" t="s">
        <v>144</v>
      </c>
      <c r="B101" s="14" t="s">
        <v>74</v>
      </c>
      <c r="C101" s="53">
        <v>2011</v>
      </c>
      <c r="D101" s="26" t="s">
        <v>193</v>
      </c>
      <c r="E101" s="54" t="s">
        <v>66</v>
      </c>
      <c r="F101" s="53" t="s">
        <v>66</v>
      </c>
      <c r="G101" s="26" t="s">
        <v>66</v>
      </c>
      <c r="H101" s="57">
        <v>0.41649454809999453</v>
      </c>
      <c r="I101" s="16"/>
      <c r="J101" s="42"/>
    </row>
    <row r="102" spans="1:10" ht="17.25" customHeight="1">
      <c r="A102" s="13" t="s">
        <v>145</v>
      </c>
      <c r="B102" s="14" t="s">
        <v>75</v>
      </c>
      <c r="C102" s="53">
        <v>2011</v>
      </c>
      <c r="D102" s="26" t="s">
        <v>194</v>
      </c>
      <c r="E102" s="54" t="s">
        <v>66</v>
      </c>
      <c r="F102" s="53" t="s">
        <v>66</v>
      </c>
      <c r="G102" s="26" t="s">
        <v>201</v>
      </c>
      <c r="H102" s="57">
        <v>0.44700000000000001</v>
      </c>
      <c r="I102" s="16"/>
      <c r="J102" s="42"/>
    </row>
    <row r="103" spans="1:10" ht="17.25" customHeight="1">
      <c r="A103" s="13" t="s">
        <v>146</v>
      </c>
      <c r="B103" s="14" t="s">
        <v>75</v>
      </c>
      <c r="C103" s="53">
        <v>2011</v>
      </c>
      <c r="D103" s="26" t="s">
        <v>193</v>
      </c>
      <c r="E103" s="54" t="s">
        <v>66</v>
      </c>
      <c r="F103" s="53" t="s">
        <v>66</v>
      </c>
      <c r="G103" s="26" t="s">
        <v>66</v>
      </c>
      <c r="H103" s="57">
        <v>0.55423950598910088</v>
      </c>
      <c r="I103" s="16"/>
      <c r="J103" s="42"/>
    </row>
    <row r="104" spans="1:10" ht="17.25" customHeight="1">
      <c r="A104" s="13" t="s">
        <v>147</v>
      </c>
      <c r="B104" s="14" t="s">
        <v>74</v>
      </c>
      <c r="C104" s="53">
        <v>2011</v>
      </c>
      <c r="D104" s="26" t="s">
        <v>193</v>
      </c>
      <c r="E104" s="54" t="s">
        <v>66</v>
      </c>
      <c r="F104" s="53" t="s">
        <v>66</v>
      </c>
      <c r="G104" s="26" t="s">
        <v>66</v>
      </c>
      <c r="H104" s="57">
        <v>0.70336554992480382</v>
      </c>
      <c r="I104" s="16"/>
      <c r="J104" s="42"/>
    </row>
    <row r="105" spans="1:10" ht="17.25" customHeight="1">
      <c r="A105" s="13" t="s">
        <v>148</v>
      </c>
      <c r="B105" s="14" t="s">
        <v>75</v>
      </c>
      <c r="C105" s="53">
        <v>2011</v>
      </c>
      <c r="D105" s="26" t="s">
        <v>194</v>
      </c>
      <c r="E105" s="54" t="s">
        <v>66</v>
      </c>
      <c r="F105" s="53" t="s">
        <v>66</v>
      </c>
      <c r="G105" s="26" t="s">
        <v>201</v>
      </c>
      <c r="H105" s="57">
        <v>0.82899999999999996</v>
      </c>
      <c r="I105" s="16"/>
      <c r="J105" s="42"/>
    </row>
    <row r="106" spans="1:10" ht="17.25" customHeight="1">
      <c r="A106" s="13" t="s">
        <v>149</v>
      </c>
      <c r="B106" s="14" t="s">
        <v>75</v>
      </c>
      <c r="C106" s="53">
        <v>2011</v>
      </c>
      <c r="D106" s="26" t="s">
        <v>193</v>
      </c>
      <c r="E106" s="54" t="s">
        <v>66</v>
      </c>
      <c r="F106" s="53" t="s">
        <v>66</v>
      </c>
      <c r="G106" s="26" t="s">
        <v>66</v>
      </c>
      <c r="H106" s="57">
        <v>0.78825903420077259</v>
      </c>
      <c r="I106" s="16"/>
      <c r="J106" s="42"/>
    </row>
    <row r="107" spans="1:10" ht="17.25" customHeight="1">
      <c r="A107" s="13" t="s">
        <v>150</v>
      </c>
      <c r="B107" s="14" t="s">
        <v>74</v>
      </c>
      <c r="C107" s="53">
        <v>2011</v>
      </c>
      <c r="D107" s="26" t="s">
        <v>193</v>
      </c>
      <c r="E107" s="54" t="s">
        <v>66</v>
      </c>
      <c r="F107" s="53" t="s">
        <v>66</v>
      </c>
      <c r="G107" s="26" t="s">
        <v>66</v>
      </c>
      <c r="H107" s="57">
        <v>0.41185794885175186</v>
      </c>
      <c r="I107" s="16"/>
      <c r="J107" s="42"/>
    </row>
    <row r="108" spans="1:10" ht="17.25" customHeight="1">
      <c r="A108" s="13" t="s">
        <v>151</v>
      </c>
      <c r="B108" s="14" t="s">
        <v>74</v>
      </c>
      <c r="C108" s="53">
        <v>2011</v>
      </c>
      <c r="D108" s="26" t="s">
        <v>193</v>
      </c>
      <c r="E108" s="54" t="s">
        <v>66</v>
      </c>
      <c r="F108" s="53" t="s">
        <v>66</v>
      </c>
      <c r="G108" s="26" t="s">
        <v>66</v>
      </c>
      <c r="H108" s="57">
        <v>0.425921671041187</v>
      </c>
      <c r="I108" s="16"/>
      <c r="J108" s="42"/>
    </row>
    <row r="109" spans="1:10" ht="17.25" customHeight="1">
      <c r="A109" s="13" t="s">
        <v>152</v>
      </c>
      <c r="B109" s="14" t="s">
        <v>75</v>
      </c>
      <c r="C109" s="53">
        <v>2011</v>
      </c>
      <c r="D109" s="26" t="s">
        <v>193</v>
      </c>
      <c r="E109" s="54" t="s">
        <v>66</v>
      </c>
      <c r="F109" s="53" t="s">
        <v>66</v>
      </c>
      <c r="G109" s="26" t="s">
        <v>66</v>
      </c>
      <c r="H109" s="57">
        <v>0.72413396031068133</v>
      </c>
      <c r="I109" s="16"/>
      <c r="J109" s="42"/>
    </row>
    <row r="110" spans="1:10" ht="17.25" customHeight="1">
      <c r="A110" s="13" t="s">
        <v>153</v>
      </c>
      <c r="B110" s="14" t="s">
        <v>74</v>
      </c>
      <c r="C110" s="53">
        <v>2011</v>
      </c>
      <c r="D110" s="26" t="s">
        <v>193</v>
      </c>
      <c r="E110" s="54" t="s">
        <v>66</v>
      </c>
      <c r="F110" s="53" t="s">
        <v>66</v>
      </c>
      <c r="G110" s="26" t="s">
        <v>66</v>
      </c>
      <c r="H110" s="57">
        <v>0.3450027157981515</v>
      </c>
      <c r="I110" s="16"/>
      <c r="J110" s="42"/>
    </row>
    <row r="111" spans="1:10" ht="17.25" customHeight="1">
      <c r="A111" s="13" t="s">
        <v>154</v>
      </c>
      <c r="B111" s="14" t="s">
        <v>74</v>
      </c>
      <c r="C111" s="53">
        <v>2011</v>
      </c>
      <c r="D111" s="26" t="s">
        <v>193</v>
      </c>
      <c r="E111" s="54" t="s">
        <v>66</v>
      </c>
      <c r="F111" s="53" t="s">
        <v>66</v>
      </c>
      <c r="G111" s="26" t="s">
        <v>66</v>
      </c>
      <c r="H111" s="57">
        <v>0.32624174302708259</v>
      </c>
      <c r="I111" s="16"/>
      <c r="J111" s="42"/>
    </row>
    <row r="112" spans="1:10" ht="17.25" customHeight="1">
      <c r="A112" s="13" t="s">
        <v>155</v>
      </c>
      <c r="B112" s="14" t="s">
        <v>74</v>
      </c>
      <c r="C112" s="53">
        <v>2011</v>
      </c>
      <c r="D112" s="26" t="s">
        <v>193</v>
      </c>
      <c r="E112" s="54" t="s">
        <v>66</v>
      </c>
      <c r="F112" s="53" t="s">
        <v>66</v>
      </c>
      <c r="G112" s="26" t="s">
        <v>66</v>
      </c>
      <c r="H112" s="57">
        <v>0.47816454030264011</v>
      </c>
      <c r="I112" s="16"/>
      <c r="J112" s="42"/>
    </row>
    <row r="113" spans="1:10" ht="17.25" customHeight="1">
      <c r="A113" s="13" t="s">
        <v>156</v>
      </c>
      <c r="B113" s="14" t="s">
        <v>74</v>
      </c>
      <c r="C113" s="53">
        <v>2011</v>
      </c>
      <c r="D113" s="26" t="s">
        <v>193</v>
      </c>
      <c r="E113" s="54" t="s">
        <v>66</v>
      </c>
      <c r="F113" s="53" t="s">
        <v>66</v>
      </c>
      <c r="G113" s="26" t="s">
        <v>66</v>
      </c>
      <c r="H113" s="57">
        <v>0.4799227991475557</v>
      </c>
      <c r="I113" s="16"/>
      <c r="J113" s="42"/>
    </row>
    <row r="114" spans="1:10" ht="17.25" customHeight="1">
      <c r="A114" s="13" t="s">
        <v>157</v>
      </c>
      <c r="B114" s="14" t="s">
        <v>74</v>
      </c>
      <c r="C114" s="53">
        <v>2011</v>
      </c>
      <c r="D114" s="26" t="s">
        <v>193</v>
      </c>
      <c r="E114" s="54" t="s">
        <v>66</v>
      </c>
      <c r="F114" s="53" t="s">
        <v>66</v>
      </c>
      <c r="G114" s="26" t="s">
        <v>66</v>
      </c>
      <c r="H114" s="57">
        <v>0.49902752697692054</v>
      </c>
      <c r="I114" s="16"/>
      <c r="J114" s="42"/>
    </row>
    <row r="115" spans="1:10" ht="17.25" customHeight="1">
      <c r="A115" s="13" t="s">
        <v>158</v>
      </c>
      <c r="B115" s="14" t="s">
        <v>75</v>
      </c>
      <c r="C115" s="53">
        <v>2011</v>
      </c>
      <c r="D115" s="26" t="s">
        <v>193</v>
      </c>
      <c r="E115" s="54" t="s">
        <v>66</v>
      </c>
      <c r="F115" s="53" t="s">
        <v>66</v>
      </c>
      <c r="G115" s="26" t="s">
        <v>66</v>
      </c>
      <c r="H115" s="57">
        <v>0.57693017360296328</v>
      </c>
      <c r="I115" s="16"/>
      <c r="J115" s="42"/>
    </row>
    <row r="116" spans="1:10" ht="17.25" customHeight="1">
      <c r="A116" s="13" t="s">
        <v>159</v>
      </c>
      <c r="B116" s="14" t="s">
        <v>75</v>
      </c>
      <c r="C116" s="53">
        <v>2011</v>
      </c>
      <c r="D116" s="26" t="s">
        <v>194</v>
      </c>
      <c r="E116" s="54" t="s">
        <v>66</v>
      </c>
      <c r="F116" s="53" t="s">
        <v>66</v>
      </c>
      <c r="G116" s="26" t="s">
        <v>201</v>
      </c>
      <c r="H116" s="57">
        <v>0.40899999999999997</v>
      </c>
      <c r="I116" s="16"/>
      <c r="J116" s="42"/>
    </row>
    <row r="117" spans="1:10" ht="17.25" customHeight="1">
      <c r="A117" s="13" t="s">
        <v>160</v>
      </c>
      <c r="B117" s="14" t="s">
        <v>75</v>
      </c>
      <c r="C117" s="53">
        <v>2011</v>
      </c>
      <c r="D117" s="26" t="s">
        <v>194</v>
      </c>
      <c r="E117" s="54" t="s">
        <v>66</v>
      </c>
      <c r="F117" s="53" t="s">
        <v>66</v>
      </c>
      <c r="G117" s="26" t="s">
        <v>201</v>
      </c>
      <c r="H117" s="57">
        <v>0.58299999999999996</v>
      </c>
      <c r="I117" s="16"/>
      <c r="J117" s="42"/>
    </row>
    <row r="118" spans="1:10" ht="17.25" customHeight="1">
      <c r="A118" s="13" t="s">
        <v>161</v>
      </c>
      <c r="B118" s="14" t="s">
        <v>74</v>
      </c>
      <c r="C118" s="53">
        <v>2011</v>
      </c>
      <c r="D118" s="26" t="s">
        <v>193</v>
      </c>
      <c r="E118" s="54" t="s">
        <v>66</v>
      </c>
      <c r="F118" s="53" t="s">
        <v>66</v>
      </c>
      <c r="G118" s="26" t="s">
        <v>66</v>
      </c>
      <c r="H118" s="57">
        <v>0.65398050312368827</v>
      </c>
      <c r="I118" s="16"/>
      <c r="J118" s="42"/>
    </row>
    <row r="119" spans="1:10" ht="17.25" customHeight="1">
      <c r="A119" s="13" t="s">
        <v>162</v>
      </c>
      <c r="B119" s="14" t="s">
        <v>74</v>
      </c>
      <c r="C119" s="53">
        <v>2011</v>
      </c>
      <c r="D119" s="26" t="s">
        <v>193</v>
      </c>
      <c r="E119" s="54" t="s">
        <v>66</v>
      </c>
      <c r="F119" s="53" t="s">
        <v>66</v>
      </c>
      <c r="G119" s="26" t="s">
        <v>66</v>
      </c>
      <c r="H119" s="57">
        <v>0.45510225337353288</v>
      </c>
      <c r="I119" s="16"/>
      <c r="J119" s="42"/>
    </row>
    <row r="120" spans="1:10" ht="17.25" customHeight="1">
      <c r="A120" s="13" t="s">
        <v>163</v>
      </c>
      <c r="B120" s="14" t="s">
        <v>75</v>
      </c>
      <c r="C120" s="53">
        <v>2011</v>
      </c>
      <c r="D120" s="26" t="s">
        <v>193</v>
      </c>
      <c r="E120" s="54" t="s">
        <v>66</v>
      </c>
      <c r="F120" s="53" t="s">
        <v>66</v>
      </c>
      <c r="G120" s="26" t="s">
        <v>66</v>
      </c>
      <c r="H120" s="57">
        <v>0.650434565785036</v>
      </c>
      <c r="I120" s="16"/>
      <c r="J120" s="42"/>
    </row>
    <row r="121" spans="1:10" ht="17.25" customHeight="1">
      <c r="A121" s="13" t="s">
        <v>164</v>
      </c>
      <c r="B121" s="14" t="s">
        <v>75</v>
      </c>
      <c r="C121" s="53">
        <v>2011</v>
      </c>
      <c r="D121" s="26" t="s">
        <v>193</v>
      </c>
      <c r="E121" s="54" t="s">
        <v>66</v>
      </c>
      <c r="F121" s="53" t="s">
        <v>66</v>
      </c>
      <c r="G121" s="26" t="s">
        <v>66</v>
      </c>
      <c r="H121" s="57">
        <v>0.53532333951755851</v>
      </c>
      <c r="I121" s="16"/>
      <c r="J121" s="42"/>
    </row>
    <row r="122" spans="1:10" ht="17.25" customHeight="1">
      <c r="A122" s="13" t="s">
        <v>165</v>
      </c>
      <c r="B122" s="14" t="s">
        <v>75</v>
      </c>
      <c r="C122" s="53">
        <v>2011</v>
      </c>
      <c r="D122" s="26" t="s">
        <v>194</v>
      </c>
      <c r="E122" s="54" t="s">
        <v>66</v>
      </c>
      <c r="F122" s="53" t="s">
        <v>66</v>
      </c>
      <c r="G122" s="26" t="s">
        <v>201</v>
      </c>
      <c r="H122" s="57">
        <v>0.629</v>
      </c>
      <c r="I122" s="16"/>
      <c r="J122" s="42"/>
    </row>
    <row r="123" spans="1:10" ht="17.25" customHeight="1">
      <c r="A123" s="13" t="s">
        <v>166</v>
      </c>
      <c r="B123" s="14" t="s">
        <v>75</v>
      </c>
      <c r="C123" s="53">
        <v>2011</v>
      </c>
      <c r="D123" s="26" t="s">
        <v>194</v>
      </c>
      <c r="E123" s="54" t="s">
        <v>66</v>
      </c>
      <c r="F123" s="53" t="s">
        <v>66</v>
      </c>
      <c r="G123" s="26" t="s">
        <v>201</v>
      </c>
      <c r="H123" s="57">
        <v>0.495</v>
      </c>
      <c r="I123" s="16"/>
      <c r="J123" s="42"/>
    </row>
    <row r="124" spans="1:10" ht="17.25" customHeight="1">
      <c r="A124" s="13" t="s">
        <v>167</v>
      </c>
      <c r="B124" s="14" t="s">
        <v>74</v>
      </c>
      <c r="C124" s="53">
        <v>2011</v>
      </c>
      <c r="D124" s="26" t="s">
        <v>193</v>
      </c>
      <c r="E124" s="54" t="s">
        <v>66</v>
      </c>
      <c r="F124" s="53" t="s">
        <v>66</v>
      </c>
      <c r="G124" s="26" t="s">
        <v>66</v>
      </c>
      <c r="H124" s="57">
        <v>0.80225974838777836</v>
      </c>
      <c r="I124" s="16"/>
      <c r="J124" s="42"/>
    </row>
    <row r="125" spans="1:10" ht="17.25" customHeight="1">
      <c r="A125" s="13" t="s">
        <v>168</v>
      </c>
      <c r="B125" s="14" t="s">
        <v>75</v>
      </c>
      <c r="C125" s="53">
        <v>2011</v>
      </c>
      <c r="D125" s="26" t="s">
        <v>194</v>
      </c>
      <c r="E125" s="54" t="s">
        <v>66</v>
      </c>
      <c r="F125" s="53" t="s">
        <v>66</v>
      </c>
      <c r="G125" s="26" t="s">
        <v>201</v>
      </c>
      <c r="H125" s="57">
        <v>0.60399999999999998</v>
      </c>
      <c r="I125" s="16"/>
      <c r="J125" s="42"/>
    </row>
    <row r="126" spans="1:10" ht="17.25" customHeight="1">
      <c r="A126" s="13" t="s">
        <v>169</v>
      </c>
      <c r="B126" s="14" t="s">
        <v>74</v>
      </c>
      <c r="C126" s="53">
        <v>2011</v>
      </c>
      <c r="D126" s="26" t="s">
        <v>193</v>
      </c>
      <c r="E126" s="54" t="s">
        <v>66</v>
      </c>
      <c r="F126" s="53" t="s">
        <v>66</v>
      </c>
      <c r="G126" s="26" t="s">
        <v>66</v>
      </c>
      <c r="H126" s="57">
        <v>0.6011148865988224</v>
      </c>
      <c r="I126" s="16"/>
      <c r="J126" s="42"/>
    </row>
    <row r="127" spans="1:10" ht="17.25" customHeight="1">
      <c r="A127" s="13" t="s">
        <v>170</v>
      </c>
      <c r="B127" s="14" t="s">
        <v>74</v>
      </c>
      <c r="C127" s="53">
        <v>2011</v>
      </c>
      <c r="D127" s="26" t="s">
        <v>193</v>
      </c>
      <c r="E127" s="54" t="s">
        <v>66</v>
      </c>
      <c r="F127" s="53" t="s">
        <v>66</v>
      </c>
      <c r="G127" s="26" t="s">
        <v>66</v>
      </c>
      <c r="H127" s="57">
        <v>0.30803858851457205</v>
      </c>
      <c r="I127" s="16"/>
      <c r="J127" s="42"/>
    </row>
    <row r="128" spans="1:10" ht="17.25" customHeight="1">
      <c r="A128" s="13" t="s">
        <v>171</v>
      </c>
      <c r="B128" s="14" t="s">
        <v>75</v>
      </c>
      <c r="C128" s="53">
        <v>2011</v>
      </c>
      <c r="D128" s="26" t="s">
        <v>193</v>
      </c>
      <c r="E128" s="54" t="s">
        <v>66</v>
      </c>
      <c r="F128" s="53" t="s">
        <v>66</v>
      </c>
      <c r="G128" s="26" t="s">
        <v>66</v>
      </c>
      <c r="H128" s="57">
        <v>0.94799999999999995</v>
      </c>
      <c r="I128" s="16"/>
      <c r="J128" s="42"/>
    </row>
    <row r="129" spans="1:12">
      <c r="A129" s="51" t="s">
        <v>172</v>
      </c>
      <c r="B129" s="14" t="s">
        <v>66</v>
      </c>
      <c r="C129" s="14">
        <v>2012</v>
      </c>
      <c r="D129" s="26" t="s">
        <v>193</v>
      </c>
      <c r="E129" s="48">
        <f>AVERAGE(Every_Mth!N11,Every_Mth!N70,Every_Mth!N129,Every_Mth!N188,Every_Mth!N247,Every_Mth!N306,Every_Mth!N365,Every_Mth!N424,Every_Mth!N483,Every_Mth!N542,Every_Mth!N601,Every_Mth!N660)</f>
        <v>4062300.1666666665</v>
      </c>
      <c r="F129" s="48">
        <v>7121279.8180800015</v>
      </c>
      <c r="G129" s="26" t="s">
        <v>66</v>
      </c>
      <c r="H129" s="20">
        <v>0.56999999999999995</v>
      </c>
      <c r="J129" s="64"/>
      <c r="K129" s="65"/>
      <c r="L129" s="63"/>
    </row>
    <row r="130" spans="1:12">
      <c r="A130" s="51" t="s">
        <v>173</v>
      </c>
      <c r="B130" s="14" t="s">
        <v>74</v>
      </c>
      <c r="C130" s="14">
        <v>2012</v>
      </c>
      <c r="D130" s="26" t="s">
        <v>193</v>
      </c>
      <c r="E130" s="48">
        <f>AVERAGE(Every_Mth!N12,Every_Mth!N71,Every_Mth!N130,Every_Mth!N189,Every_Mth!N248,Every_Mth!N307,Every_Mth!N366,Every_Mth!N425,Every_Mth!N484,Every_Mth!N543,Every_Mth!N602,Every_Mth!N661)</f>
        <v>124449</v>
      </c>
      <c r="F130" s="48">
        <v>220282.40624257483</v>
      </c>
      <c r="G130" s="26" t="s">
        <v>66</v>
      </c>
      <c r="H130" s="20">
        <v>0.56495206368390971</v>
      </c>
      <c r="J130" s="64"/>
      <c r="K130" s="65"/>
    </row>
    <row r="131" spans="1:12">
      <c r="A131" s="51" t="s">
        <v>174</v>
      </c>
      <c r="B131" s="14" t="s">
        <v>75</v>
      </c>
      <c r="C131" s="14">
        <v>2012</v>
      </c>
      <c r="D131" s="26" t="s">
        <v>194</v>
      </c>
      <c r="E131" s="48">
        <f>AVERAGE(Every_Mth!N13,Every_Mth!N72,Every_Mth!N131,Every_Mth!N190,Every_Mth!N249,Every_Mth!N308,Every_Mth!N367,Every_Mth!N426,Every_Mth!N485,Every_Mth!N544,Every_Mth!N603,Every_Mth!N662)</f>
        <v>145.91666666666666</v>
      </c>
      <c r="F131" s="48">
        <v>194.82315789473685</v>
      </c>
      <c r="G131" s="26" t="s">
        <v>196</v>
      </c>
      <c r="H131" s="20">
        <v>0.74896982598703987</v>
      </c>
      <c r="J131" s="64"/>
      <c r="K131" s="65"/>
    </row>
    <row r="132" spans="1:12">
      <c r="A132" s="51" t="s">
        <v>175</v>
      </c>
      <c r="B132" s="14" t="s">
        <v>75</v>
      </c>
      <c r="C132" s="14">
        <v>2012</v>
      </c>
      <c r="D132" s="26" t="s">
        <v>194</v>
      </c>
      <c r="E132" s="48">
        <f>AVERAGE(Every_Mth!N14,Every_Mth!N73,Every_Mth!N132,Every_Mth!N191,Every_Mth!N250,Every_Mth!N309,Every_Mth!N368,Every_Mth!N427,Every_Mth!N486,Every_Mth!N545,Every_Mth!N604,Every_Mth!N663)</f>
        <v>3248.4166666666665</v>
      </c>
      <c r="F132" s="48">
        <v>4236.6031210526316</v>
      </c>
      <c r="G132" s="26" t="s">
        <v>196</v>
      </c>
      <c r="H132" s="20">
        <v>0.76675028881618745</v>
      </c>
      <c r="J132" s="64"/>
      <c r="K132" s="65"/>
    </row>
    <row r="133" spans="1:12">
      <c r="A133" s="51" t="s">
        <v>176</v>
      </c>
      <c r="B133" s="14" t="s">
        <v>75</v>
      </c>
      <c r="C133" s="14">
        <v>2012</v>
      </c>
      <c r="D133" s="26" t="s">
        <v>193</v>
      </c>
      <c r="E133" s="48">
        <f>AVERAGE(Every_Mth!N15,Every_Mth!N74,Every_Mth!N133,Every_Mth!N192,Every_Mth!N251,Every_Mth!N310,Every_Mth!N369,Every_Mth!N428,Every_Mth!N487,Every_Mth!N546,Every_Mth!N605,Every_Mth!N664)</f>
        <v>29132.416666666668</v>
      </c>
      <c r="F133" s="48">
        <v>56950.071352083956</v>
      </c>
      <c r="G133" s="26" t="s">
        <v>66</v>
      </c>
      <c r="H133" s="20">
        <v>0.51154311092185545</v>
      </c>
      <c r="J133" s="64"/>
      <c r="K133" s="65"/>
    </row>
    <row r="134" spans="1:12">
      <c r="A134" s="51" t="s">
        <v>177</v>
      </c>
      <c r="B134" s="14" t="s">
        <v>75</v>
      </c>
      <c r="C134" s="14">
        <v>2012</v>
      </c>
      <c r="D134" s="26" t="s">
        <v>194</v>
      </c>
      <c r="E134" s="48">
        <f>AVERAGE(Every_Mth!N16,Every_Mth!N75,Every_Mth!N134,Every_Mth!N193,Every_Mth!N252,Every_Mth!N311,Every_Mth!N370,Every_Mth!N429,Every_Mth!N488,Every_Mth!N547,Every_Mth!N606,Every_Mth!N665)</f>
        <v>4975.916666666667</v>
      </c>
      <c r="F134" s="48">
        <v>5990.3815221052637</v>
      </c>
      <c r="G134" s="26" t="s">
        <v>196</v>
      </c>
      <c r="H134" s="20">
        <v>0.83065104422897051</v>
      </c>
      <c r="J134" s="64"/>
      <c r="K134" s="65"/>
    </row>
    <row r="135" spans="1:12">
      <c r="A135" s="51" t="s">
        <v>178</v>
      </c>
      <c r="B135" s="14" t="s">
        <v>75</v>
      </c>
      <c r="C135" s="14">
        <v>2012</v>
      </c>
      <c r="D135" s="26" t="s">
        <v>194</v>
      </c>
      <c r="E135" s="48">
        <f>AVERAGE(Every_Mth!N17,Every_Mth!N76,Every_Mth!N135,Every_Mth!N194,Every_Mth!N253,Every_Mth!N312,Every_Mth!N371,Every_Mth!N430,Every_Mth!N489,Every_Mth!N548,Every_Mth!N607,Every_Mth!N666)</f>
        <v>1725.5833333333333</v>
      </c>
      <c r="F135" s="48">
        <v>4435.3852812429377</v>
      </c>
      <c r="G135" s="26" t="s">
        <v>196</v>
      </c>
      <c r="H135" s="20">
        <v>0.38904925365351106</v>
      </c>
      <c r="J135" s="64"/>
      <c r="K135" s="65"/>
    </row>
    <row r="136" spans="1:12">
      <c r="A136" s="51" t="s">
        <v>179</v>
      </c>
      <c r="B136" s="14" t="s">
        <v>74</v>
      </c>
      <c r="C136" s="14">
        <v>2012</v>
      </c>
      <c r="D136" s="26" t="s">
        <v>193</v>
      </c>
      <c r="E136" s="48">
        <f>AVERAGE(Every_Mth!N18,Every_Mth!N77,Every_Mth!N136,Every_Mth!N195,Every_Mth!N254,Every_Mth!N313,Every_Mth!N372,Every_Mth!N431,Every_Mth!N490,Every_Mth!N549,Every_Mth!N608,Every_Mth!N667)</f>
        <v>68545.75</v>
      </c>
      <c r="F136" s="48">
        <v>135136.62536658553</v>
      </c>
      <c r="G136" s="26" t="s">
        <v>66</v>
      </c>
      <c r="H136" s="20">
        <v>0.50723295638066834</v>
      </c>
      <c r="J136" s="64"/>
      <c r="K136" s="65"/>
    </row>
    <row r="137" spans="1:12">
      <c r="A137" s="51" t="s">
        <v>180</v>
      </c>
      <c r="B137" s="14" t="s">
        <v>75</v>
      </c>
      <c r="C137" s="14">
        <v>2012</v>
      </c>
      <c r="D137" s="26" t="s">
        <v>194</v>
      </c>
      <c r="E137" s="48">
        <f>AVERAGE(Every_Mth!N19,Every_Mth!N78,Every_Mth!N137,Every_Mth!N196,Every_Mth!N255,Every_Mth!N314,Every_Mth!N373,Every_Mth!N432,Every_Mth!N491,Every_Mth!N550,Every_Mth!N609,Every_Mth!N668)</f>
        <v>5379.5</v>
      </c>
      <c r="F137" s="48">
        <v>5695.7737916763017</v>
      </c>
      <c r="G137" s="26" t="s">
        <v>196</v>
      </c>
      <c r="H137" s="20">
        <v>0.94447219934568005</v>
      </c>
      <c r="J137" s="64"/>
      <c r="K137" s="65"/>
    </row>
    <row r="138" spans="1:12">
      <c r="A138" s="51" t="s">
        <v>181</v>
      </c>
      <c r="B138" s="14" t="s">
        <v>75</v>
      </c>
      <c r="C138" s="14">
        <v>2012</v>
      </c>
      <c r="D138" s="26" t="s">
        <v>193</v>
      </c>
      <c r="E138" s="48">
        <f>AVERAGE(Every_Mth!N20,Every_Mth!N79,Every_Mth!N138,Every_Mth!N197,Every_Mth!N256,Every_Mth!N315,Every_Mth!N374,Every_Mth!N433,Every_Mth!N492,Every_Mth!N551,Every_Mth!N610,Every_Mth!N669)</f>
        <v>11655.25</v>
      </c>
      <c r="F138" s="48">
        <v>19222.858387186934</v>
      </c>
      <c r="G138" s="26" t="s">
        <v>66</v>
      </c>
      <c r="H138" s="20">
        <v>0.6063224191345471</v>
      </c>
      <c r="J138" s="64"/>
      <c r="K138" s="65"/>
    </row>
    <row r="139" spans="1:12">
      <c r="A139" s="13" t="s">
        <v>123</v>
      </c>
      <c r="B139" s="14" t="s">
        <v>74</v>
      </c>
      <c r="C139" s="14">
        <v>2012</v>
      </c>
      <c r="D139" s="26" t="s">
        <v>193</v>
      </c>
      <c r="E139" s="48">
        <f>AVERAGE(Every_Mth!N21,Every_Mth!N80,Every_Mth!N139,Every_Mth!N198,Every_Mth!N257,Every_Mth!N316,Every_Mth!N375,Every_Mth!N434,Every_Mth!N493,Every_Mth!N552,Every_Mth!N611,Every_Mth!N670)</f>
        <v>214900</v>
      </c>
      <c r="F139" s="48">
        <v>283512.80558743206</v>
      </c>
      <c r="G139" s="26" t="s">
        <v>66</v>
      </c>
      <c r="H139" s="20">
        <v>0.75799045321685599</v>
      </c>
      <c r="J139" s="64"/>
      <c r="K139" s="65"/>
    </row>
    <row r="140" spans="1:12">
      <c r="A140" s="13" t="s">
        <v>124</v>
      </c>
      <c r="B140" s="14" t="s">
        <v>75</v>
      </c>
      <c r="C140" s="14">
        <v>2012</v>
      </c>
      <c r="D140" s="26" t="s">
        <v>194</v>
      </c>
      <c r="E140" s="48">
        <f>AVERAGE(Every_Mth!N22,Every_Mth!N81,Every_Mth!N140,Every_Mth!N199,Every_Mth!N258,Every_Mth!N317,Every_Mth!N376,Every_Mth!N435,Every_Mth!N494,Every_Mth!N553,Every_Mth!N612,Every_Mth!N671)</f>
        <v>3440.6666666666665</v>
      </c>
      <c r="F140" s="48">
        <v>6413.0549728813558</v>
      </c>
      <c r="G140" s="26" t="s">
        <v>196</v>
      </c>
      <c r="H140" s="20">
        <v>0.53650977283308565</v>
      </c>
      <c r="J140" s="64"/>
      <c r="K140" s="65"/>
    </row>
    <row r="141" spans="1:12">
      <c r="A141" s="13" t="s">
        <v>125</v>
      </c>
      <c r="B141" s="14" t="s">
        <v>75</v>
      </c>
      <c r="C141" s="14">
        <v>2012</v>
      </c>
      <c r="D141" s="26" t="s">
        <v>193</v>
      </c>
      <c r="E141" s="48">
        <f>AVERAGE(Every_Mth!N23,Every_Mth!N82,Every_Mth!N141,Every_Mth!N200,Every_Mth!N259,Every_Mth!N318,Every_Mth!N377,Every_Mth!N436,Every_Mth!N495,Every_Mth!N554,Every_Mth!N613,Every_Mth!N672)</f>
        <v>15352.25</v>
      </c>
      <c r="F141" s="48">
        <v>32856.862674054057</v>
      </c>
      <c r="G141" s="26" t="s">
        <v>66</v>
      </c>
      <c r="H141" s="20">
        <v>0.46724637565969279</v>
      </c>
      <c r="J141" s="64"/>
      <c r="K141" s="65"/>
    </row>
    <row r="142" spans="1:12">
      <c r="A142" s="13" t="s">
        <v>126</v>
      </c>
      <c r="B142" s="14" t="s">
        <v>75</v>
      </c>
      <c r="C142" s="14">
        <v>2012</v>
      </c>
      <c r="D142" s="26" t="s">
        <v>193</v>
      </c>
      <c r="E142" s="48">
        <f>AVERAGE(Every_Mth!N24,Every_Mth!N83,Every_Mth!N142,Every_Mth!N201,Every_Mth!N260,Every_Mth!N319,Every_Mth!N378,Every_Mth!N437,Every_Mth!N496,Every_Mth!N555,Every_Mth!N614,Every_Mth!N673)</f>
        <v>36155.166666666664</v>
      </c>
      <c r="F142" s="48">
        <v>44744.189533749763</v>
      </c>
      <c r="G142" s="26" t="s">
        <v>66</v>
      </c>
      <c r="H142" s="20">
        <v>0.80804160369013844</v>
      </c>
      <c r="J142" s="64"/>
      <c r="K142" s="65"/>
    </row>
    <row r="143" spans="1:12">
      <c r="A143" s="13" t="s">
        <v>127</v>
      </c>
      <c r="B143" s="14" t="s">
        <v>75</v>
      </c>
      <c r="C143" s="14">
        <v>2012</v>
      </c>
      <c r="D143" s="26" t="s">
        <v>194</v>
      </c>
      <c r="E143" s="48">
        <f>AVERAGE(Every_Mth!N25,Every_Mth!N84,Every_Mth!N143,Every_Mth!N202,Every_Mth!N261,Every_Mth!N320,Every_Mth!N379,Every_Mth!N438,Every_Mth!N497,Every_Mth!N556,Every_Mth!N615,Every_Mth!N674)</f>
        <v>1953.5</v>
      </c>
      <c r="F143" s="48">
        <v>2515.1016021052633</v>
      </c>
      <c r="G143" s="26" t="s">
        <v>196</v>
      </c>
      <c r="H143" s="20">
        <v>0.77670818481640058</v>
      </c>
      <c r="J143" s="64"/>
      <c r="K143" s="65"/>
    </row>
    <row r="144" spans="1:12">
      <c r="A144" s="13" t="s">
        <v>128</v>
      </c>
      <c r="B144" s="14" t="s">
        <v>75</v>
      </c>
      <c r="C144" s="14">
        <v>2012</v>
      </c>
      <c r="D144" s="26" t="s">
        <v>193</v>
      </c>
      <c r="E144" s="48">
        <f>AVERAGE(Every_Mth!N26,Every_Mth!N85,Every_Mth!N144,Every_Mth!N203,Every_Mth!N262,Every_Mth!N321,Every_Mth!N380,Every_Mth!N439,Every_Mth!N498,Every_Mth!N557,Every_Mth!N616,Every_Mth!N675)</f>
        <v>139786.41666666666</v>
      </c>
      <c r="F144" s="48">
        <v>213671.26095903985</v>
      </c>
      <c r="G144" s="26" t="s">
        <v>66</v>
      </c>
      <c r="H144" s="20">
        <v>0.65421253208901731</v>
      </c>
      <c r="J144" s="64"/>
      <c r="K144" s="65"/>
    </row>
    <row r="145" spans="1:11">
      <c r="A145" s="13" t="s">
        <v>129</v>
      </c>
      <c r="B145" s="14" t="s">
        <v>75</v>
      </c>
      <c r="C145" s="14">
        <v>2012</v>
      </c>
      <c r="D145" s="26" t="s">
        <v>193</v>
      </c>
      <c r="E145" s="48">
        <f>AVERAGE(Every_Mth!N27,Every_Mth!N86,Every_Mth!N145,Every_Mth!N204,Every_Mth!N263,Every_Mth!N322,Every_Mth!N381,Every_Mth!N440,Every_Mth!N499,Every_Mth!N558,Every_Mth!N617,Every_Mth!N676)</f>
        <v>22918.666666666668</v>
      </c>
      <c r="F145" s="48">
        <v>33430.739861384653</v>
      </c>
      <c r="G145" s="26" t="s">
        <v>66</v>
      </c>
      <c r="H145" s="20">
        <v>0.68555666915226354</v>
      </c>
      <c r="J145" s="64"/>
      <c r="K145" s="65"/>
    </row>
    <row r="146" spans="1:11">
      <c r="A146" s="13" t="s">
        <v>130</v>
      </c>
      <c r="B146" s="14" t="s">
        <v>75</v>
      </c>
      <c r="C146" s="14">
        <v>2012</v>
      </c>
      <c r="D146" s="26" t="s">
        <v>193</v>
      </c>
      <c r="E146" s="48">
        <f>AVERAGE(Every_Mth!N28,Every_Mth!N87,Every_Mth!N146,Every_Mth!N205,Every_Mth!N264,Every_Mth!N323,Every_Mth!N382,Every_Mth!N441,Every_Mth!N500,Every_Mth!N559,Every_Mth!N618,Every_Mth!N677)</f>
        <v>10126.25</v>
      </c>
      <c r="F146" s="48">
        <v>19370.341200000003</v>
      </c>
      <c r="G146" s="26" t="s">
        <v>66</v>
      </c>
      <c r="H146" s="20">
        <v>0.52275795740758546</v>
      </c>
      <c r="J146" s="64"/>
      <c r="K146" s="65"/>
    </row>
    <row r="147" spans="1:11">
      <c r="A147" s="13" t="s">
        <v>131</v>
      </c>
      <c r="B147" s="14" t="s">
        <v>75</v>
      </c>
      <c r="C147" s="14">
        <v>2012</v>
      </c>
      <c r="D147" s="26" t="s">
        <v>194</v>
      </c>
      <c r="E147" s="48">
        <f>AVERAGE(Every_Mth!N29,Every_Mth!N88,Every_Mth!N147,Every_Mth!N206,Every_Mth!N265,Every_Mth!N324,Every_Mth!N383,Every_Mth!N442,Every_Mth!N501,Every_Mth!N560,Every_Mth!N619,Every_Mth!N678)</f>
        <v>2943.9166666666665</v>
      </c>
      <c r="F147" s="48">
        <v>4471.1315125516103</v>
      </c>
      <c r="G147" s="26" t="s">
        <v>196</v>
      </c>
      <c r="H147" s="20">
        <v>0.6584276616338256</v>
      </c>
      <c r="J147" s="64"/>
      <c r="K147" s="65"/>
    </row>
    <row r="148" spans="1:11">
      <c r="A148" s="13" t="s">
        <v>132</v>
      </c>
      <c r="B148" s="14" t="s">
        <v>76</v>
      </c>
      <c r="C148" s="14">
        <v>2012</v>
      </c>
      <c r="D148" s="26" t="s">
        <v>193</v>
      </c>
      <c r="E148" s="48">
        <f>AVERAGE(Every_Mth!N30,Every_Mth!N89,Every_Mth!N148,Every_Mth!N207,Every_Mth!N266,Every_Mth!N325,Every_Mth!N384,Every_Mth!N443,Every_Mth!N502,Every_Mth!N561,Every_Mth!N620,Every_Mth!N679)</f>
        <v>1088704.25</v>
      </c>
      <c r="F148" s="48">
        <v>2021647.9478391628</v>
      </c>
      <c r="G148" s="26" t="s">
        <v>66</v>
      </c>
      <c r="H148" s="20">
        <v>0.53852316431437086</v>
      </c>
      <c r="J148" s="64"/>
      <c r="K148" s="65"/>
    </row>
    <row r="149" spans="1:11">
      <c r="A149" s="13" t="s">
        <v>133</v>
      </c>
      <c r="B149" s="14" t="s">
        <v>75</v>
      </c>
      <c r="C149" s="14">
        <v>2012</v>
      </c>
      <c r="D149" s="26" t="s">
        <v>193</v>
      </c>
      <c r="E149" s="48">
        <f>AVERAGE(Every_Mth!N31,Every_Mth!N90,Every_Mth!N149,Every_Mth!N208,Every_Mth!N267,Every_Mth!N326,Every_Mth!N385,Every_Mth!N444,Every_Mth!N503,Every_Mth!N562,Every_Mth!N621,Every_Mth!N680)</f>
        <v>26415.333333333332</v>
      </c>
      <c r="F149" s="48">
        <v>38098.688851973253</v>
      </c>
      <c r="G149" s="26" t="s">
        <v>66</v>
      </c>
      <c r="H149" s="20">
        <v>0.69333969565110631</v>
      </c>
      <c r="J149" s="64"/>
      <c r="K149" s="65"/>
    </row>
    <row r="150" spans="1:11">
      <c r="A150" s="13" t="s">
        <v>134</v>
      </c>
      <c r="B150" s="14" t="s">
        <v>75</v>
      </c>
      <c r="C150" s="14">
        <v>2012</v>
      </c>
      <c r="D150" s="26" t="s">
        <v>193</v>
      </c>
      <c r="E150" s="48">
        <f>AVERAGE(Every_Mth!N32,Every_Mth!N91,Every_Mth!N150,Every_Mth!N209,Every_Mth!N268,Every_Mth!N327,Every_Mth!N386,Every_Mth!N445,Every_Mth!N504,Every_Mth!N563,Every_Mth!N622,Every_Mth!N681)</f>
        <v>9315.5</v>
      </c>
      <c r="F150" s="48">
        <v>20101.09749034483</v>
      </c>
      <c r="G150" s="26" t="s">
        <v>66</v>
      </c>
      <c r="H150" s="20">
        <v>0.463432407333705</v>
      </c>
      <c r="J150" s="64"/>
      <c r="K150" s="65"/>
    </row>
    <row r="151" spans="1:11">
      <c r="A151" s="13" t="s">
        <v>135</v>
      </c>
      <c r="B151" s="14" t="s">
        <v>75</v>
      </c>
      <c r="C151" s="14">
        <v>2012</v>
      </c>
      <c r="D151" s="26" t="s">
        <v>194</v>
      </c>
      <c r="E151" s="48">
        <f>AVERAGE(Every_Mth!N33,Every_Mth!N92,Every_Mth!N151,Every_Mth!N210,Every_Mth!N269,Every_Mth!N328,Every_Mth!N387,Every_Mth!N446,Every_Mth!N505,Every_Mth!N564,Every_Mth!N623,Every_Mth!N682)</f>
        <v>1774.5833333333333</v>
      </c>
      <c r="F151" s="48">
        <v>2847.9788705263154</v>
      </c>
      <c r="G151" s="26" t="s">
        <v>196</v>
      </c>
      <c r="H151" s="20">
        <v>0.62310270335867513</v>
      </c>
      <c r="J151" s="64"/>
      <c r="K151" s="65"/>
    </row>
    <row r="152" spans="1:11">
      <c r="A152" s="13" t="s">
        <v>136</v>
      </c>
      <c r="B152" s="14" t="s">
        <v>75</v>
      </c>
      <c r="C152" s="14">
        <v>2012</v>
      </c>
      <c r="D152" s="26" t="s">
        <v>193</v>
      </c>
      <c r="E152" s="48">
        <f>AVERAGE(Every_Mth!N34,Every_Mth!N93,Every_Mth!N152,Every_Mth!N211,Every_Mth!N270,Every_Mth!N329,Every_Mth!N388,Every_Mth!N447,Every_Mth!N506,Every_Mth!N565,Every_Mth!N624,Every_Mth!N683)</f>
        <v>13552.75</v>
      </c>
      <c r="F152" s="48">
        <v>19738.820480000002</v>
      </c>
      <c r="G152" s="26" t="s">
        <v>66</v>
      </c>
      <c r="H152" s="20">
        <v>0.68661650850578071</v>
      </c>
      <c r="J152" s="64"/>
      <c r="K152" s="65"/>
    </row>
    <row r="153" spans="1:11">
      <c r="A153" s="13" t="s">
        <v>137</v>
      </c>
      <c r="B153" s="14" t="s">
        <v>75</v>
      </c>
      <c r="C153" s="14">
        <v>2012</v>
      </c>
      <c r="D153" s="26" t="s">
        <v>193</v>
      </c>
      <c r="E153" s="48">
        <f>AVERAGE(Every_Mth!N35,Every_Mth!N94,Every_Mth!N153,Every_Mth!N212,Every_Mth!N271,Every_Mth!N330,Every_Mth!N389,Every_Mth!N448,Every_Mth!N507,Every_Mth!N566,Every_Mth!N625,Every_Mth!N684)</f>
        <v>53643.416666666664</v>
      </c>
      <c r="F153" s="48">
        <v>67910.306964249176</v>
      </c>
      <c r="G153" s="26" t="s">
        <v>66</v>
      </c>
      <c r="H153" s="20">
        <v>0.78991568533045808</v>
      </c>
      <c r="J153" s="64"/>
      <c r="K153" s="65"/>
    </row>
    <row r="154" spans="1:11">
      <c r="A154" s="13" t="s">
        <v>138</v>
      </c>
      <c r="B154" s="14" t="s">
        <v>75</v>
      </c>
      <c r="C154" s="14">
        <v>2012</v>
      </c>
      <c r="D154" s="26" t="s">
        <v>194</v>
      </c>
      <c r="E154" s="48">
        <f>AVERAGE(Every_Mth!N36,Every_Mth!N95,Every_Mth!N154,Every_Mth!N213,Every_Mth!N272,Every_Mth!N331,Every_Mth!N390,Every_Mth!N449,Every_Mth!N508,Every_Mth!N567,Every_Mth!N626,Every_Mth!N685)</f>
        <v>1006</v>
      </c>
      <c r="F154" s="48">
        <v>2460.3718157886042</v>
      </c>
      <c r="G154" s="26" t="s">
        <v>196</v>
      </c>
      <c r="H154" s="20">
        <v>0.40888128921992001</v>
      </c>
      <c r="J154" s="64"/>
      <c r="K154" s="65"/>
    </row>
    <row r="155" spans="1:11">
      <c r="A155" s="13" t="s">
        <v>139</v>
      </c>
      <c r="B155" s="14" t="s">
        <v>75</v>
      </c>
      <c r="C155" s="14">
        <v>2012</v>
      </c>
      <c r="D155" s="26" t="s">
        <v>194</v>
      </c>
      <c r="E155" s="48">
        <f>AVERAGE(Every_Mth!N37,Every_Mth!N96,Every_Mth!N155,Every_Mth!N214,Every_Mth!N273,Every_Mth!N332,Every_Mth!N391,Every_Mth!N450,Every_Mth!N509,Every_Mth!N568,Every_Mth!N627,Every_Mth!N686)</f>
        <v>695.5</v>
      </c>
      <c r="F155" s="48">
        <v>2221.0504484210528</v>
      </c>
      <c r="G155" s="26" t="s">
        <v>196</v>
      </c>
      <c r="H155" s="20">
        <v>0.31314011822398347</v>
      </c>
      <c r="J155" s="64"/>
      <c r="K155" s="65"/>
    </row>
    <row r="156" spans="1:11">
      <c r="A156" s="13" t="s">
        <v>140</v>
      </c>
      <c r="B156" s="14" t="s">
        <v>75</v>
      </c>
      <c r="C156" s="14">
        <v>2012</v>
      </c>
      <c r="D156" s="26" t="s">
        <v>193</v>
      </c>
      <c r="E156" s="48">
        <f>AVERAGE(Every_Mth!N38,Every_Mth!N97,Every_Mth!N156,Every_Mth!N215,Every_Mth!N274,Every_Mth!N333,Every_Mth!N392,Every_Mth!N451,Every_Mth!N510,Every_Mth!N569,Every_Mth!N628,Every_Mth!N687)</f>
        <v>44709.666666666664</v>
      </c>
      <c r="F156" s="48">
        <v>80399.99454</v>
      </c>
      <c r="G156" s="26" t="s">
        <v>66</v>
      </c>
      <c r="H156" s="20">
        <v>0.55609456512781497</v>
      </c>
      <c r="J156" s="64"/>
      <c r="K156" s="65"/>
    </row>
    <row r="157" spans="1:11">
      <c r="A157" s="13" t="s">
        <v>141</v>
      </c>
      <c r="B157" s="14" t="s">
        <v>75</v>
      </c>
      <c r="C157" s="14">
        <v>2012</v>
      </c>
      <c r="D157" s="26" t="s">
        <v>193</v>
      </c>
      <c r="E157" s="48">
        <f>AVERAGE(Every_Mth!N39,Every_Mth!N98,Every_Mth!N157,Every_Mth!N216,Every_Mth!N275,Every_Mth!N334,Every_Mth!N393,Every_Mth!N452,Every_Mth!N511,Every_Mth!N570,Every_Mth!N629,Every_Mth!N688)</f>
        <v>7200.833333333333</v>
      </c>
      <c r="F157" s="48">
        <v>18310.88619261745</v>
      </c>
      <c r="G157" s="26" t="s">
        <v>66</v>
      </c>
      <c r="H157" s="20">
        <v>0.39325422361242962</v>
      </c>
      <c r="J157" s="64"/>
      <c r="K157" s="65"/>
    </row>
    <row r="158" spans="1:11">
      <c r="A158" s="13" t="s">
        <v>142</v>
      </c>
      <c r="B158" s="14" t="s">
        <v>75</v>
      </c>
      <c r="C158" s="14">
        <v>2012</v>
      </c>
      <c r="D158" s="26" t="s">
        <v>193</v>
      </c>
      <c r="E158" s="48">
        <f>AVERAGE(Every_Mth!N40,Every_Mth!N99,Every_Mth!N158,Every_Mth!N217,Every_Mth!N276,Every_Mth!N335,Every_Mth!N394,Every_Mth!N453,Every_Mth!N512,Every_Mth!N571,Every_Mth!N630,Every_Mth!N689)</f>
        <v>7025.25</v>
      </c>
      <c r="F158" s="48">
        <v>14198.34296</v>
      </c>
      <c r="G158" s="26" t="s">
        <v>66</v>
      </c>
      <c r="H158" s="20">
        <v>0.49477604673947106</v>
      </c>
      <c r="J158" s="64"/>
      <c r="K158" s="65"/>
    </row>
    <row r="159" spans="1:11">
      <c r="A159" s="13" t="s">
        <v>143</v>
      </c>
      <c r="B159" s="14" t="s">
        <v>74</v>
      </c>
      <c r="C159" s="14">
        <v>2012</v>
      </c>
      <c r="D159" s="26" t="s">
        <v>193</v>
      </c>
      <c r="E159" s="48">
        <f>AVERAGE(Every_Mth!N41,Every_Mth!N100,Every_Mth!N159,Every_Mth!N218,Every_Mth!N277,Every_Mth!N336,Every_Mth!N395,Every_Mth!N454,Every_Mth!N513,Every_Mth!N572,Every_Mth!N631,Every_Mth!N690)</f>
        <v>218440.58333333334</v>
      </c>
      <c r="F159" s="48">
        <v>453553.14166493865</v>
      </c>
      <c r="G159" s="26" t="s">
        <v>66</v>
      </c>
      <c r="H159" s="20">
        <v>0.48162070387488537</v>
      </c>
      <c r="J159" s="64"/>
      <c r="K159" s="65"/>
    </row>
    <row r="160" spans="1:11">
      <c r="A160" s="13" t="s">
        <v>144</v>
      </c>
      <c r="B160" s="14" t="s">
        <v>74</v>
      </c>
      <c r="C160" s="14">
        <v>2012</v>
      </c>
      <c r="D160" s="26" t="s">
        <v>193</v>
      </c>
      <c r="E160" s="48">
        <f>AVERAGE(Every_Mth!N42,Every_Mth!N101,Every_Mth!N160,Every_Mth!N219,Every_Mth!N278,Every_Mth!N337,Every_Mth!N396,Every_Mth!N455,Every_Mth!N514,Every_Mth!N573,Every_Mth!N632,Every_Mth!N691)</f>
        <v>17912.75</v>
      </c>
      <c r="F160" s="48">
        <v>42086.809511900836</v>
      </c>
      <c r="G160" s="26" t="s">
        <v>66</v>
      </c>
      <c r="H160" s="20">
        <v>0.42561434824216915</v>
      </c>
      <c r="J160" s="64"/>
      <c r="K160" s="65"/>
    </row>
    <row r="161" spans="1:11">
      <c r="A161" s="13" t="s">
        <v>145</v>
      </c>
      <c r="B161" s="14" t="s">
        <v>75</v>
      </c>
      <c r="C161" s="14">
        <v>2012</v>
      </c>
      <c r="D161" s="26" t="s">
        <v>194</v>
      </c>
      <c r="E161" s="48">
        <f>AVERAGE(Every_Mth!N43,Every_Mth!N102,Every_Mth!N161,Every_Mth!N220,Every_Mth!N279,Every_Mth!N338,Every_Mth!N397,Every_Mth!N456,Every_Mth!N515,Every_Mth!N574,Every_Mth!N633,Every_Mth!N692)</f>
        <v>1637</v>
      </c>
      <c r="F161" s="48">
        <v>3547.6789545664742</v>
      </c>
      <c r="G161" s="26" t="s">
        <v>196</v>
      </c>
      <c r="H161" s="20">
        <v>0.46142844968902808</v>
      </c>
      <c r="J161" s="64"/>
      <c r="K161" s="65"/>
    </row>
    <row r="162" spans="1:11">
      <c r="A162" s="13" t="s">
        <v>146</v>
      </c>
      <c r="B162" s="14" t="s">
        <v>75</v>
      </c>
      <c r="C162" s="14">
        <v>2012</v>
      </c>
      <c r="D162" s="26" t="s">
        <v>193</v>
      </c>
      <c r="E162" s="48">
        <f>AVERAGE(Every_Mth!N44,Every_Mth!N103,Every_Mth!N162,Every_Mth!N221,Every_Mth!N280,Every_Mth!N339,Every_Mth!N398,Every_Mth!N457,Every_Mth!N516,Every_Mth!N575,Every_Mth!N634,Every_Mth!N693)</f>
        <v>267193.41666666669</v>
      </c>
      <c r="F162" s="48">
        <v>482427.27522957744</v>
      </c>
      <c r="G162" s="26" t="s">
        <v>66</v>
      </c>
      <c r="H162" s="20">
        <v>0.55385221853286526</v>
      </c>
      <c r="J162" s="64"/>
      <c r="K162" s="65"/>
    </row>
    <row r="163" spans="1:11">
      <c r="A163" s="13" t="s">
        <v>147</v>
      </c>
      <c r="B163" s="14" t="s">
        <v>74</v>
      </c>
      <c r="C163" s="14">
        <v>2012</v>
      </c>
      <c r="D163" s="26" t="s">
        <v>193</v>
      </c>
      <c r="E163" s="48">
        <f>AVERAGE(Every_Mth!N45,Every_Mth!N104,Every_Mth!N163,Every_Mth!N222,Every_Mth!N281,Every_Mth!N340,Every_Mth!N399,Every_Mth!N458,Every_Mth!N517,Every_Mth!N576,Every_Mth!N635,Every_Mth!N694)</f>
        <v>204383.75</v>
      </c>
      <c r="F163" s="48">
        <v>310461.56721629773</v>
      </c>
      <c r="G163" s="26" t="s">
        <v>66</v>
      </c>
      <c r="H163" s="20">
        <v>0.65832222594433532</v>
      </c>
      <c r="J163" s="64"/>
      <c r="K163" s="65"/>
    </row>
    <row r="164" spans="1:11">
      <c r="A164" s="13" t="s">
        <v>148</v>
      </c>
      <c r="B164" s="14" t="s">
        <v>75</v>
      </c>
      <c r="C164" s="14">
        <v>2012</v>
      </c>
      <c r="D164" s="26" t="s">
        <v>194</v>
      </c>
      <c r="E164" s="48">
        <f>AVERAGE(Every_Mth!N46,Every_Mth!N105,Every_Mth!N164,Every_Mth!N223,Every_Mth!N282,Every_Mth!N341,Every_Mth!N400,Every_Mth!N459,Every_Mth!N518,Every_Mth!N577,Every_Mth!N636,Every_Mth!N695)</f>
        <v>6167.416666666667</v>
      </c>
      <c r="F164" s="48">
        <v>8551.0181168606705</v>
      </c>
      <c r="G164" s="26" t="s">
        <v>196</v>
      </c>
      <c r="H164" s="20">
        <v>0.7212493977186083</v>
      </c>
      <c r="J164" s="64"/>
      <c r="K164" s="65"/>
    </row>
    <row r="165" spans="1:11">
      <c r="A165" s="13" t="s">
        <v>149</v>
      </c>
      <c r="B165" s="14" t="s">
        <v>75</v>
      </c>
      <c r="C165" s="14">
        <v>2012</v>
      </c>
      <c r="D165" s="26" t="s">
        <v>193</v>
      </c>
      <c r="E165" s="48">
        <f>AVERAGE(Every_Mth!N47,Every_Mth!N106,Every_Mth!N165,Every_Mth!N224,Every_Mth!N283,Every_Mth!N342,Every_Mth!N401,Every_Mth!N460,Every_Mth!N519,Every_Mth!N578,Every_Mth!N637,Every_Mth!N696)</f>
        <v>358854.83333333331</v>
      </c>
      <c r="F165" s="48">
        <v>474490.9036423486</v>
      </c>
      <c r="G165" s="26" t="s">
        <v>66</v>
      </c>
      <c r="H165" s="20">
        <v>0.75629444227201259</v>
      </c>
      <c r="J165" s="64"/>
      <c r="K165" s="65"/>
    </row>
    <row r="166" spans="1:11">
      <c r="A166" s="13" t="s">
        <v>150</v>
      </c>
      <c r="B166" s="14" t="s">
        <v>74</v>
      </c>
      <c r="C166" s="14">
        <v>2012</v>
      </c>
      <c r="D166" s="26" t="s">
        <v>193</v>
      </c>
      <c r="E166" s="48">
        <f>AVERAGE(Every_Mth!N48,Every_Mth!N107,Every_Mth!N166,Every_Mth!N225,Every_Mth!N284,Every_Mth!N343,Every_Mth!N402,Every_Mth!N461,Every_Mth!N520,Every_Mth!N579,Every_Mth!N638,Every_Mth!N697)</f>
        <v>247227.41666666666</v>
      </c>
      <c r="F166" s="48">
        <v>564164.47458884655</v>
      </c>
      <c r="G166" s="26" t="s">
        <v>66</v>
      </c>
      <c r="H166" s="20">
        <v>0.43821868941117176</v>
      </c>
      <c r="J166" s="64"/>
      <c r="K166" s="65"/>
    </row>
    <row r="167" spans="1:11">
      <c r="A167" s="13" t="s">
        <v>151</v>
      </c>
      <c r="B167" s="14" t="s">
        <v>74</v>
      </c>
      <c r="C167" s="14">
        <v>2012</v>
      </c>
      <c r="D167" s="26" t="s">
        <v>193</v>
      </c>
      <c r="E167" s="48">
        <f>AVERAGE(Every_Mth!N49,Every_Mth!N108,Every_Mth!N167,Every_Mth!N226,Every_Mth!N285,Every_Mth!N344,Every_Mth!N403,Every_Mth!N462,Every_Mth!N521,Every_Mth!N580,Every_Mth!N639,Every_Mth!N698)</f>
        <v>50980.916666666664</v>
      </c>
      <c r="F167" s="48">
        <v>121505.87217398337</v>
      </c>
      <c r="G167" s="26" t="s">
        <v>66</v>
      </c>
      <c r="H167" s="20">
        <v>0.41957574357943345</v>
      </c>
      <c r="J167" s="64"/>
      <c r="K167" s="65"/>
    </row>
    <row r="168" spans="1:11">
      <c r="A168" s="13" t="s">
        <v>152</v>
      </c>
      <c r="B168" s="14" t="s">
        <v>75</v>
      </c>
      <c r="C168" s="14">
        <v>2012</v>
      </c>
      <c r="D168" s="26" t="s">
        <v>193</v>
      </c>
      <c r="E168" s="48">
        <f>AVERAGE(Every_Mth!N50,Every_Mth!N109,Every_Mth!N168,Every_Mth!N227,Every_Mth!N286,Every_Mth!N345,Every_Mth!N404,Every_Mth!N463,Every_Mth!N522,Every_Mth!N581,Every_Mth!N640,Every_Mth!N699)</f>
        <v>107506.75</v>
      </c>
      <c r="F168" s="48">
        <v>138592.4051173247</v>
      </c>
      <c r="G168" s="26" t="s">
        <v>66</v>
      </c>
      <c r="H168" s="20">
        <v>0.77570448329394892</v>
      </c>
      <c r="J168" s="64"/>
      <c r="K168" s="65"/>
    </row>
    <row r="169" spans="1:11">
      <c r="A169" s="13" t="s">
        <v>153</v>
      </c>
      <c r="B169" s="14" t="s">
        <v>74</v>
      </c>
      <c r="C169" s="14">
        <v>2012</v>
      </c>
      <c r="D169" s="26" t="s">
        <v>193</v>
      </c>
      <c r="E169" s="48">
        <f>AVERAGE(Every_Mth!N51,Every_Mth!N110,Every_Mth!N169,Every_Mth!N228,Every_Mth!N287,Every_Mth!N346,Every_Mth!N405,Every_Mth!N464,Every_Mth!N523,Every_Mth!N582,Every_Mth!N641,Every_Mth!N700)</f>
        <v>17536.75</v>
      </c>
      <c r="F169" s="48">
        <v>43666.93101772316</v>
      </c>
      <c r="G169" s="26" t="s">
        <v>66</v>
      </c>
      <c r="H169" s="20">
        <v>0.40160253059420031</v>
      </c>
      <c r="J169" s="64"/>
      <c r="K169" s="65"/>
    </row>
    <row r="170" spans="1:11">
      <c r="A170" s="13" t="s">
        <v>154</v>
      </c>
      <c r="B170" s="14" t="s">
        <v>74</v>
      </c>
      <c r="C170" s="14">
        <v>2012</v>
      </c>
      <c r="D170" s="26" t="s">
        <v>193</v>
      </c>
      <c r="E170" s="48">
        <f>AVERAGE(Every_Mth!N52,Every_Mth!N111,Every_Mth!N170,Every_Mth!N229,Every_Mth!N288,Every_Mth!N347,Every_Mth!N406,Every_Mth!N465,Every_Mth!N524,Every_Mth!N583,Every_Mth!N642,Every_Mth!N701)</f>
        <v>27877.5</v>
      </c>
      <c r="F170" s="48">
        <v>72926.386569485534</v>
      </c>
      <c r="G170" s="26" t="s">
        <v>66</v>
      </c>
      <c r="H170" s="20">
        <v>0.38226904295385361</v>
      </c>
      <c r="J170" s="64"/>
      <c r="K170" s="65"/>
    </row>
    <row r="171" spans="1:11">
      <c r="A171" s="13" t="s">
        <v>155</v>
      </c>
      <c r="B171" s="14" t="s">
        <v>74</v>
      </c>
      <c r="C171" s="14">
        <v>2012</v>
      </c>
      <c r="D171" s="26" t="s">
        <v>193</v>
      </c>
      <c r="E171" s="48">
        <f>AVERAGE(Every_Mth!N53,Every_Mth!N112,Every_Mth!N171,Every_Mth!N230,Every_Mth!N289,Every_Mth!N348,Every_Mth!N407,Every_Mth!N466,Every_Mth!N525,Every_Mth!N584,Every_Mth!N643,Every_Mth!N702)</f>
        <v>32135.916666666668</v>
      </c>
      <c r="F171" s="48">
        <v>76854.923104213172</v>
      </c>
      <c r="G171" s="26" t="s">
        <v>66</v>
      </c>
      <c r="H171" s="20">
        <v>0.41813738624253444</v>
      </c>
      <c r="J171" s="64"/>
      <c r="K171" s="65"/>
    </row>
    <row r="172" spans="1:11">
      <c r="A172" s="13" t="s">
        <v>156</v>
      </c>
      <c r="B172" s="14" t="s">
        <v>74</v>
      </c>
      <c r="C172" s="14">
        <v>2012</v>
      </c>
      <c r="D172" s="26" t="s">
        <v>193</v>
      </c>
      <c r="E172" s="48">
        <f>AVERAGE(Every_Mth!N54,Every_Mth!N113,Every_Mth!N172,Every_Mth!N231,Every_Mth!N290,Every_Mth!N349,Every_Mth!N408,Every_Mth!N467,Every_Mth!N526,Every_Mth!N585,Every_Mth!N644,Every_Mth!N703)</f>
        <v>105371.08333333333</v>
      </c>
      <c r="F172" s="48">
        <v>220690.56334095966</v>
      </c>
      <c r="G172" s="26" t="s">
        <v>66</v>
      </c>
      <c r="H172" s="20">
        <v>0.4774607565369185</v>
      </c>
      <c r="J172" s="64"/>
      <c r="K172" s="65"/>
    </row>
    <row r="173" spans="1:11">
      <c r="A173" s="13" t="s">
        <v>157</v>
      </c>
      <c r="B173" s="14" t="s">
        <v>74</v>
      </c>
      <c r="C173" s="14">
        <v>2012</v>
      </c>
      <c r="D173" s="26" t="s">
        <v>193</v>
      </c>
      <c r="E173" s="48">
        <f>AVERAGE(Every_Mth!N55,Every_Mth!N114,Every_Mth!N173,Every_Mth!N232,Every_Mth!N291,Every_Mth!N350,Every_Mth!N409,Every_Mth!N468,Every_Mth!N527,Every_Mth!N586,Every_Mth!N645,Every_Mth!N704)</f>
        <v>21794.5</v>
      </c>
      <c r="F173" s="48">
        <v>37038.968007884811</v>
      </c>
      <c r="G173" s="26" t="s">
        <v>66</v>
      </c>
      <c r="H173" s="20">
        <v>0.58842082196675705</v>
      </c>
      <c r="J173" s="64"/>
      <c r="K173" s="65"/>
    </row>
    <row r="174" spans="1:11">
      <c r="A174" s="13" t="s">
        <v>158</v>
      </c>
      <c r="B174" s="14" t="s">
        <v>75</v>
      </c>
      <c r="C174" s="14">
        <v>2012</v>
      </c>
      <c r="D174" s="26" t="s">
        <v>193</v>
      </c>
      <c r="E174" s="48">
        <f>AVERAGE(Every_Mth!N56,Every_Mth!N115,Every_Mth!N174,Every_Mth!N233,Every_Mth!N292,Every_Mth!N351,Every_Mth!N410,Every_Mth!N469,Every_Mth!N528,Every_Mth!N587,Every_Mth!N646,Every_Mth!N705)</f>
        <v>24701.916666666668</v>
      </c>
      <c r="F174" s="48">
        <v>33388.903985567908</v>
      </c>
      <c r="G174" s="26" t="s">
        <v>66</v>
      </c>
      <c r="H174" s="20">
        <v>0.73982412472550396</v>
      </c>
      <c r="J174" s="64"/>
      <c r="K174" s="65"/>
    </row>
    <row r="175" spans="1:11">
      <c r="A175" s="13" t="s">
        <v>159</v>
      </c>
      <c r="B175" s="14" t="s">
        <v>75</v>
      </c>
      <c r="C175" s="14">
        <v>2012</v>
      </c>
      <c r="D175" s="26" t="s">
        <v>194</v>
      </c>
      <c r="E175" s="48">
        <f>AVERAGE(Every_Mth!N57,Every_Mth!N116,Every_Mth!N175,Every_Mth!N234,Every_Mth!N293,Every_Mth!N352,Every_Mth!N411,Every_Mth!N470,Every_Mth!N529,Every_Mth!N588,Every_Mth!N647,Every_Mth!N706)</f>
        <v>283.75</v>
      </c>
      <c r="F175" s="48">
        <v>622.60235294117649</v>
      </c>
      <c r="G175" s="26" t="s">
        <v>196</v>
      </c>
      <c r="H175" s="20">
        <v>0.45574835793595003</v>
      </c>
      <c r="J175" s="64"/>
      <c r="K175" s="65"/>
    </row>
    <row r="176" spans="1:11">
      <c r="A176" s="13" t="s">
        <v>160</v>
      </c>
      <c r="B176" s="14" t="s">
        <v>75</v>
      </c>
      <c r="C176" s="14">
        <v>2012</v>
      </c>
      <c r="D176" s="26" t="s">
        <v>194</v>
      </c>
      <c r="E176" s="48">
        <f>AVERAGE(Every_Mth!N58,Every_Mth!N117,Every_Mth!N176,Every_Mth!N235,Every_Mth!N294,Every_Mth!N353,Every_Mth!N412,Every_Mth!N471,Every_Mth!N530,Every_Mth!N589,Every_Mth!N648,Every_Mth!N707)</f>
        <v>6124.083333333333</v>
      </c>
      <c r="F176" s="48">
        <v>10259.458524987615</v>
      </c>
      <c r="G176" s="26" t="s">
        <v>196</v>
      </c>
      <c r="H176" s="20">
        <v>0.59692071647033884</v>
      </c>
      <c r="J176" s="64"/>
      <c r="K176" s="65"/>
    </row>
    <row r="177" spans="1:11">
      <c r="A177" s="13" t="s">
        <v>161</v>
      </c>
      <c r="B177" s="14" t="s">
        <v>74</v>
      </c>
      <c r="C177" s="14">
        <v>2012</v>
      </c>
      <c r="D177" s="26" t="s">
        <v>193</v>
      </c>
      <c r="E177" s="48">
        <f>AVERAGE(Every_Mth!N59,Every_Mth!N118,Every_Mth!N177,Every_Mth!N236,Every_Mth!N295,Every_Mth!N354,Every_Mth!N413,Every_Mth!N472,Every_Mth!N531,Every_Mth!N590,Every_Mth!N649,Every_Mth!N708)</f>
        <v>40115.416666666664</v>
      </c>
      <c r="F177" s="48">
        <v>65053.44049755804</v>
      </c>
      <c r="G177" s="26" t="s">
        <v>66</v>
      </c>
      <c r="H177" s="20">
        <v>0.61665326783404339</v>
      </c>
      <c r="J177" s="64"/>
      <c r="K177" s="65"/>
    </row>
    <row r="178" spans="1:11">
      <c r="A178" s="13" t="s">
        <v>162</v>
      </c>
      <c r="B178" s="14" t="s">
        <v>74</v>
      </c>
      <c r="C178" s="14">
        <v>2012</v>
      </c>
      <c r="D178" s="26" t="s">
        <v>193</v>
      </c>
      <c r="E178" s="48">
        <f>AVERAGE(Every_Mth!N60,Every_Mth!N119,Every_Mth!N178,Every_Mth!N237,Every_Mth!N296,Every_Mth!N355,Every_Mth!N414,Every_Mth!N473,Every_Mth!N532,Every_Mth!N591,Every_Mth!N650,Every_Mth!N709)</f>
        <v>33699.583333333336</v>
      </c>
      <c r="F178" s="48">
        <v>74079.336998473358</v>
      </c>
      <c r="G178" s="26" t="s">
        <v>66</v>
      </c>
      <c r="H178" s="20">
        <v>0.45491205373541377</v>
      </c>
      <c r="J178" s="64"/>
      <c r="K178" s="65"/>
    </row>
    <row r="179" spans="1:11">
      <c r="A179" s="13" t="s">
        <v>163</v>
      </c>
      <c r="B179" s="14" t="s">
        <v>75</v>
      </c>
      <c r="C179" s="14">
        <v>2012</v>
      </c>
      <c r="D179" s="26" t="s">
        <v>193</v>
      </c>
      <c r="E179" s="48">
        <f>AVERAGE(Every_Mth!N61,Every_Mth!N120,Every_Mth!N179,Every_Mth!N238,Every_Mth!N297,Every_Mth!N356,Every_Mth!N415,Every_Mth!N474,Every_Mth!N533,Every_Mth!N592,Every_Mth!N651,Every_Mth!N710)</f>
        <v>88080.583333333328</v>
      </c>
      <c r="F179" s="48">
        <v>117475.08863068646</v>
      </c>
      <c r="G179" s="26" t="s">
        <v>66</v>
      </c>
      <c r="H179" s="20">
        <v>0.74978094811434948</v>
      </c>
      <c r="J179" s="64"/>
      <c r="K179" s="65"/>
    </row>
    <row r="180" spans="1:11">
      <c r="A180" s="13" t="s">
        <v>164</v>
      </c>
      <c r="B180" s="14" t="s">
        <v>75</v>
      </c>
      <c r="C180" s="14">
        <v>2012</v>
      </c>
      <c r="D180" s="26" t="s">
        <v>193</v>
      </c>
      <c r="E180" s="48">
        <f>AVERAGE(Every_Mth!N62,Every_Mth!N121,Every_Mth!N180,Every_Mth!N239,Every_Mth!N298,Every_Mth!N357,Every_Mth!N416,Every_Mth!N475,Every_Mth!N534,Every_Mth!N593,Every_Mth!N652,Every_Mth!N711)</f>
        <v>11926.416666666666</v>
      </c>
      <c r="F180" s="48">
        <v>20846.288</v>
      </c>
      <c r="G180" s="26" t="s">
        <v>66</v>
      </c>
      <c r="H180" s="20">
        <f>(11926/20846)</f>
        <v>0.57210016310083467</v>
      </c>
      <c r="J180" s="64"/>
      <c r="K180" s="65"/>
    </row>
    <row r="181" spans="1:11">
      <c r="A181" s="13" t="s">
        <v>165</v>
      </c>
      <c r="B181" s="14" t="s">
        <v>75</v>
      </c>
      <c r="C181" s="14">
        <v>2012</v>
      </c>
      <c r="D181" s="26" t="s">
        <v>194</v>
      </c>
      <c r="E181" s="48">
        <f>AVERAGE(Every_Mth!N63,Every_Mth!N122,Every_Mth!N181,Every_Mth!N240,Every_Mth!N299,Every_Mth!N358,Every_Mth!N417,Every_Mth!N476,Every_Mth!N535,Every_Mth!N594,Every_Mth!N653,Every_Mth!N712)</f>
        <v>9693.5833333333339</v>
      </c>
      <c r="F181" s="48">
        <v>14556.19699118644</v>
      </c>
      <c r="G181" s="26" t="s">
        <v>196</v>
      </c>
      <c r="H181" s="20">
        <v>0.66594202724809604</v>
      </c>
      <c r="J181" s="64"/>
      <c r="K181" s="65"/>
    </row>
    <row r="182" spans="1:11">
      <c r="A182" s="13" t="s">
        <v>166</v>
      </c>
      <c r="B182" s="14" t="s">
        <v>75</v>
      </c>
      <c r="C182" s="14">
        <v>2012</v>
      </c>
      <c r="D182" s="26" t="s">
        <v>194</v>
      </c>
      <c r="E182" s="48">
        <f>AVERAGE(Every_Mth!N64,Every_Mth!N123,Every_Mth!N182,Every_Mth!N241,Every_Mth!N300,Every_Mth!N359,Every_Mth!N418,Every_Mth!N477,Every_Mth!N536,Every_Mth!N595,Every_Mth!N654,Every_Mth!N713)</f>
        <v>1563.3333333333333</v>
      </c>
      <c r="F182" s="48">
        <v>3087.6887005649719</v>
      </c>
      <c r="G182" s="26" t="s">
        <v>196</v>
      </c>
      <c r="H182" s="20">
        <v>0.50631183546685954</v>
      </c>
      <c r="J182" s="64"/>
      <c r="K182" s="65"/>
    </row>
    <row r="183" spans="1:11">
      <c r="A183" s="13" t="s">
        <v>167</v>
      </c>
      <c r="B183" s="14" t="s">
        <v>74</v>
      </c>
      <c r="C183" s="14">
        <v>2012</v>
      </c>
      <c r="D183" s="26" t="s">
        <v>193</v>
      </c>
      <c r="E183" s="48">
        <f>AVERAGE(Every_Mth!N65,Every_Mth!N124,Every_Mth!N183,Every_Mth!N242,Every_Mth!N301,Every_Mth!N360,Every_Mth!N419,Every_Mth!N478,Every_Mth!N537,Every_Mth!N596,Every_Mth!N655,Every_Mth!N714)</f>
        <v>110247</v>
      </c>
      <c r="F183" s="48">
        <v>151607.16820745409</v>
      </c>
      <c r="G183" s="26" t="s">
        <v>66</v>
      </c>
      <c r="H183" s="20">
        <f>PRI_Raw[[#This Row],[CF_Persons_CY_Avg]]/PRI_Raw[[#This Row],[CF_Eligibles]]</f>
        <v>0.72718857098591638</v>
      </c>
      <c r="J183" s="64"/>
      <c r="K183" s="65"/>
    </row>
    <row r="184" spans="1:11">
      <c r="A184" s="13" t="s">
        <v>168</v>
      </c>
      <c r="B184" s="14" t="s">
        <v>75</v>
      </c>
      <c r="C184" s="14">
        <v>2012</v>
      </c>
      <c r="D184" s="26" t="s">
        <v>194</v>
      </c>
      <c r="E184" s="48">
        <f>AVERAGE(Every_Mth!N66,Every_Mth!N125,Every_Mth!N184,Every_Mth!N243,Every_Mth!N302,Every_Mth!N361,Every_Mth!N420,Every_Mth!N479,Every_Mth!N538,Every_Mth!N597,Every_Mth!N656,Every_Mth!N715)</f>
        <v>5156.083333333333</v>
      </c>
      <c r="F184" s="48">
        <v>8975.860277894737</v>
      </c>
      <c r="G184" s="26" t="s">
        <v>196</v>
      </c>
      <c r="H184" s="20">
        <v>0.57443890320256608</v>
      </c>
      <c r="J184" s="64"/>
      <c r="K184" s="65"/>
    </row>
    <row r="185" spans="1:11">
      <c r="A185" s="13" t="s">
        <v>169</v>
      </c>
      <c r="B185" s="14" t="s">
        <v>74</v>
      </c>
      <c r="C185" s="14">
        <v>2012</v>
      </c>
      <c r="D185" s="26" t="s">
        <v>193</v>
      </c>
      <c r="E185" s="48">
        <f>AVERAGE(Every_Mth!N67,Every_Mth!N126,Every_Mth!N185,Every_Mth!N244,Every_Mth!N303,Every_Mth!N362,Every_Mth!N421,Every_Mth!N480,Every_Mth!N539,Every_Mth!N598,Every_Mth!N657,Every_Mth!N716)</f>
        <v>65090.833333333336</v>
      </c>
      <c r="F185" s="48">
        <v>105819.89103852196</v>
      </c>
      <c r="G185" s="26" t="s">
        <v>66</v>
      </c>
      <c r="H185" s="20">
        <v>0.61510962347937126</v>
      </c>
      <c r="J185" s="64"/>
      <c r="K185" s="65"/>
    </row>
    <row r="186" spans="1:11">
      <c r="A186" s="13" t="s">
        <v>170</v>
      </c>
      <c r="B186" s="14" t="s">
        <v>74</v>
      </c>
      <c r="C186" s="14">
        <v>2012</v>
      </c>
      <c r="D186" s="26" t="s">
        <v>193</v>
      </c>
      <c r="E186" s="48">
        <f>AVERAGE(Every_Mth!N68,Every_Mth!N127,Every_Mth!N186,Every_Mth!N245,Every_Mth!N304,Every_Mth!N363,Every_Mth!N422,Every_Mth!N481,Every_Mth!N540,Every_Mth!N599,Every_Mth!N658,Every_Mth!N717)</f>
        <v>16837.333333333332</v>
      </c>
      <c r="F186" s="48">
        <v>44017.736435320767</v>
      </c>
      <c r="G186" s="26" t="s">
        <v>66</v>
      </c>
      <c r="H186" s="20">
        <v>0.38251247558070017</v>
      </c>
      <c r="J186" s="64"/>
      <c r="K186" s="65"/>
    </row>
    <row r="187" spans="1:11">
      <c r="A187" s="13" t="s">
        <v>171</v>
      </c>
      <c r="B187" s="14" t="s">
        <v>75</v>
      </c>
      <c r="C187" s="14">
        <v>2012</v>
      </c>
      <c r="D187" s="26" t="s">
        <v>193</v>
      </c>
      <c r="E187" s="48">
        <f>AVERAGE(Every_Mth!N69,Every_Mth!N128,Every_Mth!N187,Every_Mth!N246,Every_Mth!N305,Every_Mth!N364,Every_Mth!N423,Every_Mth!N482,Every_Mth!N541,Every_Mth!N600,Every_Mth!N659,Every_Mth!N718)</f>
        <v>12882</v>
      </c>
      <c r="F187" s="48">
        <v>19439.976620000001</v>
      </c>
      <c r="G187" s="26" t="s">
        <v>66</v>
      </c>
      <c r="H187" s="20">
        <v>0.66300000000000003</v>
      </c>
      <c r="J187" s="64"/>
      <c r="K187" s="65"/>
    </row>
    <row r="188" spans="1:11">
      <c r="A188" s="51" t="s">
        <v>172</v>
      </c>
      <c r="B188" s="14" t="s">
        <v>66</v>
      </c>
      <c r="C188" s="14">
        <v>2013</v>
      </c>
      <c r="D188" s="26" t="s">
        <v>193</v>
      </c>
      <c r="E188" s="48">
        <f>AVERAGE(Every_Mth!N719,Every_Mth!N778,Every_Mth!N837,Every_Mth!N896,Every_Mth!N955,Every_Mth!N1014,Every_Mth!N1073,Every_Mth!N1132,Every_Mth!N1191,Every_Mth!N1250,Every_Mth!N1309,Every_Mth!N1368)</f>
        <v>4237437.416666667</v>
      </c>
      <c r="F188" s="48">
        <v>7166748.6884400006</v>
      </c>
      <c r="G188" s="26" t="s">
        <v>66</v>
      </c>
      <c r="H188" s="20">
        <v>0.59126357025769205</v>
      </c>
      <c r="J188" s="64"/>
      <c r="K188" s="65"/>
    </row>
    <row r="189" spans="1:11">
      <c r="A189" s="51" t="s">
        <v>173</v>
      </c>
      <c r="B189" s="14" t="s">
        <v>74</v>
      </c>
      <c r="C189" s="14">
        <v>2013</v>
      </c>
      <c r="D189" s="26" t="s">
        <v>193</v>
      </c>
      <c r="E189" s="48">
        <f>AVERAGE(Every_Mth!N720,Every_Mth!N779,Every_Mth!N838,Every_Mth!N897,Every_Mth!N956,Every_Mth!N1015,Every_Mth!N1074,Every_Mth!N1133,Every_Mth!N1192,Every_Mth!N1251,Every_Mth!N1310,Every_Mth!N1369)</f>
        <v>127163.66666666667</v>
      </c>
      <c r="F189" s="48">
        <v>220033.77107802388</v>
      </c>
      <c r="G189" s="26" t="s">
        <v>66</v>
      </c>
      <c r="H189" s="20">
        <v>0.57792795189414126</v>
      </c>
      <c r="J189" s="64"/>
      <c r="K189" s="65"/>
    </row>
    <row r="190" spans="1:11">
      <c r="A190" s="51" t="s">
        <v>174</v>
      </c>
      <c r="B190" s="14" t="s">
        <v>75</v>
      </c>
      <c r="C190" s="14">
        <v>2013</v>
      </c>
      <c r="D190" s="26" t="s">
        <v>194</v>
      </c>
      <c r="E190" s="48">
        <f>AVERAGE(Every_Mth!N721,Every_Mth!N780,Every_Mth!N839,Every_Mth!N898,Every_Mth!N957,Every_Mth!N1016,Every_Mth!N1075,Every_Mth!N1134,Every_Mth!N1193,Every_Mth!N1252,Every_Mth!N1311,Every_Mth!N1370)</f>
        <v>156.91666666666666</v>
      </c>
      <c r="F190" s="48">
        <v>221.78022827041264</v>
      </c>
      <c r="G190" s="26" t="s">
        <v>197</v>
      </c>
      <c r="H190" s="20">
        <v>0.70753226241313538</v>
      </c>
      <c r="J190" s="64"/>
      <c r="K190" s="65"/>
    </row>
    <row r="191" spans="1:11">
      <c r="A191" s="51" t="s">
        <v>175</v>
      </c>
      <c r="B191" s="14" t="s">
        <v>75</v>
      </c>
      <c r="C191" s="14">
        <v>2013</v>
      </c>
      <c r="D191" s="26" t="s">
        <v>194</v>
      </c>
      <c r="E191" s="48">
        <f>AVERAGE(Every_Mth!N722,Every_Mth!N781,Every_Mth!N840,Every_Mth!N899,Every_Mth!N958,Every_Mth!N1017,Every_Mth!N1076,Every_Mth!N1135,Every_Mth!N1194,Every_Mth!N1253,Every_Mth!N1312,Every_Mth!N1371)</f>
        <v>3285.75</v>
      </c>
      <c r="F191" s="48">
        <v>4989.423287006146</v>
      </c>
      <c r="G191" s="26" t="s">
        <v>197</v>
      </c>
      <c r="H191" s="20">
        <v>0.65854304415442411</v>
      </c>
      <c r="J191" s="64"/>
      <c r="K191" s="65"/>
    </row>
    <row r="192" spans="1:11">
      <c r="A192" s="51" t="s">
        <v>176</v>
      </c>
      <c r="B192" s="14" t="s">
        <v>75</v>
      </c>
      <c r="C192" s="14">
        <v>2013</v>
      </c>
      <c r="D192" s="26" t="s">
        <v>193</v>
      </c>
      <c r="E192" s="48">
        <f>AVERAGE(Every_Mth!N723,Every_Mth!N782,Every_Mth!N841,Every_Mth!N900,Every_Mth!N959,Every_Mth!N1018,Every_Mth!N1077,Every_Mth!N1136,Every_Mth!N1195,Every_Mth!N1254,Every_Mth!N1313,Every_Mth!N1372)</f>
        <v>30041.5</v>
      </c>
      <c r="F192" s="48">
        <v>57536.065457112876</v>
      </c>
      <c r="G192" s="26" t="s">
        <v>66</v>
      </c>
      <c r="H192" s="20">
        <v>0.52213337428143747</v>
      </c>
      <c r="J192" s="64"/>
      <c r="K192" s="65"/>
    </row>
    <row r="193" spans="1:11">
      <c r="A193" s="51" t="s">
        <v>177</v>
      </c>
      <c r="B193" s="14" t="s">
        <v>75</v>
      </c>
      <c r="C193" s="14">
        <v>2013</v>
      </c>
      <c r="D193" s="26" t="s">
        <v>194</v>
      </c>
      <c r="E193" s="48">
        <f>AVERAGE(Every_Mth!N724,Every_Mth!N783,Every_Mth!N842,Every_Mth!N901,Every_Mth!N960,Every_Mth!N1019,Every_Mth!N1078,Every_Mth!N1137,Every_Mth!N1196,Every_Mth!N1255,Every_Mth!N1314,Every_Mth!N1373)</f>
        <v>4973.166666666667</v>
      </c>
      <c r="F193" s="48">
        <v>6021.9586353819141</v>
      </c>
      <c r="G193" s="26" t="s">
        <v>197</v>
      </c>
      <c r="H193" s="20">
        <v>0.82583872918802725</v>
      </c>
      <c r="J193" s="64"/>
      <c r="K193" s="65"/>
    </row>
    <row r="194" spans="1:11">
      <c r="A194" s="51" t="s">
        <v>178</v>
      </c>
      <c r="B194" s="14" t="s">
        <v>75</v>
      </c>
      <c r="C194" s="14">
        <v>2013</v>
      </c>
      <c r="D194" s="26" t="s">
        <v>194</v>
      </c>
      <c r="E194" s="48">
        <f>AVERAGE(Every_Mth!N725,Every_Mth!N784,Every_Mth!N843,Every_Mth!N902,Every_Mth!N961,Every_Mth!N1020,Every_Mth!N1079,Every_Mth!N1138,Every_Mth!N1197,Every_Mth!N1256,Every_Mth!N1315,Every_Mth!N1374)</f>
        <v>1741.3333333333333</v>
      </c>
      <c r="F194" s="48">
        <v>3770.9613185430462</v>
      </c>
      <c r="G194" s="26" t="s">
        <v>197</v>
      </c>
      <c r="H194" s="20">
        <v>0.46177438224323053</v>
      </c>
      <c r="J194" s="64"/>
      <c r="K194" s="65"/>
    </row>
    <row r="195" spans="1:11">
      <c r="A195" s="51" t="s">
        <v>179</v>
      </c>
      <c r="B195" s="14" t="s">
        <v>74</v>
      </c>
      <c r="C195" s="14">
        <v>2013</v>
      </c>
      <c r="D195" s="26" t="s">
        <v>193</v>
      </c>
      <c r="E195" s="48">
        <f>AVERAGE(Every_Mth!N726,Every_Mth!N785,Every_Mth!N844,Every_Mth!N903,Every_Mth!N962,Every_Mth!N1021,Every_Mth!N1080,Every_Mth!N1139,Every_Mth!N1198,Every_Mth!N1257,Every_Mth!N1316,Every_Mth!N1375)</f>
        <v>69084.166666666672</v>
      </c>
      <c r="F195" s="48">
        <v>145292.77955832132</v>
      </c>
      <c r="G195" s="26" t="s">
        <v>66</v>
      </c>
      <c r="H195" s="20">
        <v>0.4754824491394351</v>
      </c>
      <c r="J195" s="64"/>
      <c r="K195" s="65"/>
    </row>
    <row r="196" spans="1:11">
      <c r="A196" s="51" t="s">
        <v>180</v>
      </c>
      <c r="B196" s="14" t="s">
        <v>75</v>
      </c>
      <c r="C196" s="14">
        <v>2013</v>
      </c>
      <c r="D196" s="26" t="s">
        <v>194</v>
      </c>
      <c r="E196" s="48">
        <f>AVERAGE(Every_Mth!N727,Every_Mth!N786,Every_Mth!N845,Every_Mth!N904,Every_Mth!N963,Every_Mth!N1022,Every_Mth!N1081,Every_Mth!N1140,Every_Mth!N1199,Every_Mth!N1258,Every_Mth!N1317,Every_Mth!N1376)</f>
        <v>5129.833333333333</v>
      </c>
      <c r="F196" s="48">
        <v>5923.4791235641733</v>
      </c>
      <c r="G196" s="26" t="s">
        <v>197</v>
      </c>
      <c r="H196" s="20">
        <v>0.86601695157941205</v>
      </c>
      <c r="J196" s="64"/>
      <c r="K196" s="65"/>
    </row>
    <row r="197" spans="1:11">
      <c r="A197" s="51" t="s">
        <v>181</v>
      </c>
      <c r="B197" s="14" t="s">
        <v>75</v>
      </c>
      <c r="C197" s="14">
        <v>2013</v>
      </c>
      <c r="D197" s="26" t="s">
        <v>193</v>
      </c>
      <c r="E197" s="48">
        <f>AVERAGE(Every_Mth!N728,Every_Mth!N787,Every_Mth!N846,Every_Mth!N905,Every_Mth!N964,Every_Mth!N1023,Every_Mth!N1082,Every_Mth!N1141,Every_Mth!N1200,Every_Mth!N1259,Every_Mth!N1318,Every_Mth!N1377)</f>
        <v>11787</v>
      </c>
      <c r="F197" s="48">
        <v>26641.383595184743</v>
      </c>
      <c r="G197" s="26" t="s">
        <v>66</v>
      </c>
      <c r="H197" s="20">
        <v>0.44243197647326482</v>
      </c>
      <c r="J197" s="64"/>
      <c r="K197" s="65"/>
    </row>
    <row r="198" spans="1:11">
      <c r="A198" s="13" t="s">
        <v>123</v>
      </c>
      <c r="B198" s="14" t="s">
        <v>74</v>
      </c>
      <c r="C198" s="14">
        <v>2013</v>
      </c>
      <c r="D198" s="26" t="s">
        <v>193</v>
      </c>
      <c r="E198" s="48">
        <f>AVERAGE(Every_Mth!N729,Every_Mth!N788,Every_Mth!N847,Every_Mth!N906,Every_Mth!N965,Every_Mth!N1024,Every_Mth!N1083,Every_Mth!N1142,Every_Mth!N1201,Every_Mth!N1260,Every_Mth!N1319,Every_Mth!N1378)</f>
        <v>220594.08333333334</v>
      </c>
      <c r="F198" s="48">
        <v>280018.27925108594</v>
      </c>
      <c r="G198" s="26" t="s">
        <v>66</v>
      </c>
      <c r="H198" s="20">
        <v>0.78778458293264386</v>
      </c>
      <c r="J198" s="64"/>
      <c r="K198" s="65"/>
    </row>
    <row r="199" spans="1:11">
      <c r="A199" s="13" t="s">
        <v>124</v>
      </c>
      <c r="B199" s="14" t="s">
        <v>75</v>
      </c>
      <c r="C199" s="14">
        <v>2013</v>
      </c>
      <c r="D199" s="26" t="s">
        <v>194</v>
      </c>
      <c r="E199" s="48">
        <f>AVERAGE(Every_Mth!N730,Every_Mth!N789,Every_Mth!N848,Every_Mth!N907,Every_Mth!N966,Every_Mth!N1025,Every_Mth!N1084,Every_Mth!N1143,Every_Mth!N1202,Every_Mth!N1261,Every_Mth!N1320,Every_Mth!N1379)</f>
        <v>3534.0833333333335</v>
      </c>
      <c r="F199" s="48">
        <v>6195.8077667108173</v>
      </c>
      <c r="G199" s="26" t="s">
        <v>197</v>
      </c>
      <c r="H199" s="20">
        <v>0.57039912573166884</v>
      </c>
      <c r="J199" s="64"/>
      <c r="K199" s="65"/>
    </row>
    <row r="200" spans="1:11">
      <c r="A200" s="13" t="s">
        <v>125</v>
      </c>
      <c r="B200" s="14" t="s">
        <v>75</v>
      </c>
      <c r="C200" s="14">
        <v>2013</v>
      </c>
      <c r="D200" s="26" t="s">
        <v>193</v>
      </c>
      <c r="E200" s="48">
        <f>AVERAGE(Every_Mth!N731,Every_Mth!N790,Every_Mth!N849,Every_Mth!N908,Every_Mth!N967,Every_Mth!N1026,Every_Mth!N1085,Every_Mth!N1144,Every_Mth!N1203,Every_Mth!N1262,Every_Mth!N1321,Every_Mth!N1380)</f>
        <v>16223.75</v>
      </c>
      <c r="F200" s="48">
        <v>34042.682734056158</v>
      </c>
      <c r="G200" s="26" t="s">
        <v>66</v>
      </c>
      <c r="H200" s="20">
        <v>0.4765708427488245</v>
      </c>
      <c r="J200" s="64"/>
      <c r="K200" s="65"/>
    </row>
    <row r="201" spans="1:11">
      <c r="A201" s="13" t="s">
        <v>126</v>
      </c>
      <c r="B201" s="14" t="s">
        <v>75</v>
      </c>
      <c r="C201" s="14">
        <v>2013</v>
      </c>
      <c r="D201" s="26" t="s">
        <v>193</v>
      </c>
      <c r="E201" s="48">
        <f>AVERAGE(Every_Mth!N732,Every_Mth!N791,Every_Mth!N850,Every_Mth!N909,Every_Mth!N968,Every_Mth!N1027,Every_Mth!N1086,Every_Mth!N1145,Every_Mth!N1204,Every_Mth!N1263,Every_Mth!N1322,Every_Mth!N1381)</f>
        <v>37016.166666666664</v>
      </c>
      <c r="F201" s="48">
        <v>44789.88102315415</v>
      </c>
      <c r="G201" s="26" t="s">
        <v>66</v>
      </c>
      <c r="H201" s="20">
        <v>0.82644038834421418</v>
      </c>
      <c r="J201" s="64"/>
      <c r="K201" s="65"/>
    </row>
    <row r="202" spans="1:11">
      <c r="A202" s="13" t="s">
        <v>127</v>
      </c>
      <c r="B202" s="14" t="s">
        <v>75</v>
      </c>
      <c r="C202" s="14">
        <v>2013</v>
      </c>
      <c r="D202" s="26" t="s">
        <v>194</v>
      </c>
      <c r="E202" s="48">
        <f>AVERAGE(Every_Mth!N733,Every_Mth!N792,Every_Mth!N851,Every_Mth!N910,Every_Mth!N969,Every_Mth!N1028,Every_Mth!N1087,Every_Mth!N1146,Every_Mth!N1205,Every_Mth!N1264,Every_Mth!N1323,Every_Mth!N1382)</f>
        <v>2052.3333333333335</v>
      </c>
      <c r="F202" s="48">
        <v>2765.882007287094</v>
      </c>
      <c r="G202" s="26" t="s">
        <v>197</v>
      </c>
      <c r="H202" s="20">
        <v>0.74201767390155504</v>
      </c>
      <c r="J202" s="64"/>
      <c r="K202" s="65"/>
    </row>
    <row r="203" spans="1:11">
      <c r="A203" s="13" t="s">
        <v>128</v>
      </c>
      <c r="B203" s="14" t="s">
        <v>75</v>
      </c>
      <c r="C203" s="14">
        <v>2013</v>
      </c>
      <c r="D203" s="26" t="s">
        <v>193</v>
      </c>
      <c r="E203" s="48">
        <f>AVERAGE(Every_Mth!N734,Every_Mth!N793,Every_Mth!N852,Every_Mth!N911,Every_Mth!N970,Every_Mth!N1029,Every_Mth!N1088,Every_Mth!N1147,Every_Mth!N1206,Every_Mth!N1265,Every_Mth!N1324,Every_Mth!N1383)</f>
        <v>144286.33333333334</v>
      </c>
      <c r="F203" s="48">
        <v>224185.42553944077</v>
      </c>
      <c r="G203" s="26" t="s">
        <v>66</v>
      </c>
      <c r="H203" s="20">
        <v>0.64360264716650439</v>
      </c>
      <c r="J203" s="64"/>
      <c r="K203" s="65"/>
    </row>
    <row r="204" spans="1:11">
      <c r="A204" s="13" t="s">
        <v>129</v>
      </c>
      <c r="B204" s="14" t="s">
        <v>75</v>
      </c>
      <c r="C204" s="14">
        <v>2013</v>
      </c>
      <c r="D204" s="26" t="s">
        <v>193</v>
      </c>
      <c r="E204" s="48">
        <f>AVERAGE(Every_Mth!N735,Every_Mth!N794,Every_Mth!N853,Every_Mth!N912,Every_Mth!N971,Every_Mth!N1030,Every_Mth!N1089,Every_Mth!N1148,Every_Mth!N1207,Every_Mth!N1266,Every_Mth!N1325,Every_Mth!N1384)</f>
        <v>23489.416666666668</v>
      </c>
      <c r="F204" s="48">
        <v>34890.974007600598</v>
      </c>
      <c r="G204" s="26" t="s">
        <v>66</v>
      </c>
      <c r="H204" s="20">
        <v>0.67322330014489618</v>
      </c>
      <c r="J204" s="64"/>
      <c r="K204" s="65"/>
    </row>
    <row r="205" spans="1:11">
      <c r="A205" s="13" t="s">
        <v>130</v>
      </c>
      <c r="B205" s="14" t="s">
        <v>75</v>
      </c>
      <c r="C205" s="14">
        <v>2013</v>
      </c>
      <c r="D205" s="26" t="s">
        <v>193</v>
      </c>
      <c r="E205" s="48">
        <f>AVERAGE(Every_Mth!N736,Every_Mth!N795,Every_Mth!N854,Every_Mth!N913,Every_Mth!N972,Every_Mth!N1031,Every_Mth!N1090,Every_Mth!N1149,Every_Mth!N1208,Every_Mth!N1267,Every_Mth!N1326,Every_Mth!N1385)</f>
        <v>10336</v>
      </c>
      <c r="F205" s="48">
        <v>17452.477499999997</v>
      </c>
      <c r="G205" s="26" t="s">
        <v>66</v>
      </c>
      <c r="H205" s="20">
        <v>0.59223683285080886</v>
      </c>
      <c r="J205" s="64"/>
      <c r="K205" s="65"/>
    </row>
    <row r="206" spans="1:11">
      <c r="A206" s="13" t="s">
        <v>131</v>
      </c>
      <c r="B206" s="14" t="s">
        <v>75</v>
      </c>
      <c r="C206" s="14">
        <v>2013</v>
      </c>
      <c r="D206" s="26" t="s">
        <v>194</v>
      </c>
      <c r="E206" s="48">
        <f>AVERAGE(Every_Mth!N737,Every_Mth!N796,Every_Mth!N855,Every_Mth!N914,Every_Mth!N973,Every_Mth!N1032,Every_Mth!N1091,Every_Mth!N1150,Every_Mth!N1209,Every_Mth!N1268,Every_Mth!N1327,Every_Mth!N1386)</f>
        <v>2991.3333333333335</v>
      </c>
      <c r="F206" s="48">
        <v>4398.0234857617725</v>
      </c>
      <c r="G206" s="26" t="s">
        <v>197</v>
      </c>
      <c r="H206" s="20">
        <v>0.68015401532472963</v>
      </c>
      <c r="J206" s="64"/>
      <c r="K206" s="65"/>
    </row>
    <row r="207" spans="1:11">
      <c r="A207" s="13" t="s">
        <v>132</v>
      </c>
      <c r="B207" s="14" t="s">
        <v>76</v>
      </c>
      <c r="C207" s="14">
        <v>2013</v>
      </c>
      <c r="D207" s="26" t="s">
        <v>193</v>
      </c>
      <c r="E207" s="48">
        <f>AVERAGE(Every_Mth!N738,Every_Mth!N797,Every_Mth!N856,Every_Mth!N915,Every_Mth!N974,Every_Mth!N1033,Every_Mth!N1092,Every_Mth!N1151,Every_Mth!N1210,Every_Mth!N1269,Every_Mth!N1328,Every_Mth!N1387)</f>
        <v>1147939.1666666667</v>
      </c>
      <c r="F207" s="48">
        <v>2088070.0759314524</v>
      </c>
      <c r="G207" s="26" t="s">
        <v>66</v>
      </c>
      <c r="H207" s="20">
        <v>0.54976084370855738</v>
      </c>
      <c r="J207" s="64"/>
      <c r="K207" s="65"/>
    </row>
    <row r="208" spans="1:11">
      <c r="A208" s="13" t="s">
        <v>133</v>
      </c>
      <c r="B208" s="14" t="s">
        <v>75</v>
      </c>
      <c r="C208" s="14">
        <v>2013</v>
      </c>
      <c r="D208" s="26" t="s">
        <v>193</v>
      </c>
      <c r="E208" s="48">
        <f>AVERAGE(Every_Mth!N739,Every_Mth!N798,Every_Mth!N857,Every_Mth!N916,Every_Mth!N975,Every_Mth!N1034,Every_Mth!N1093,Every_Mth!N1152,Every_Mth!N1211,Every_Mth!N1270,Every_Mth!N1329,Every_Mth!N1388)</f>
        <v>26960.583333333332</v>
      </c>
      <c r="F208" s="48">
        <v>38832.010696051904</v>
      </c>
      <c r="G208" s="26" t="s">
        <v>66</v>
      </c>
      <c r="H208" s="20">
        <v>0.69428759546758279</v>
      </c>
      <c r="J208" s="64"/>
      <c r="K208" s="65"/>
    </row>
    <row r="209" spans="1:11">
      <c r="A209" s="13" t="s">
        <v>134</v>
      </c>
      <c r="B209" s="14" t="s">
        <v>75</v>
      </c>
      <c r="C209" s="14">
        <v>2013</v>
      </c>
      <c r="D209" s="26" t="s">
        <v>193</v>
      </c>
      <c r="E209" s="48">
        <f>AVERAGE(Every_Mth!N740,Every_Mth!N799,Every_Mth!N858,Every_Mth!N917,Every_Mth!N976,Every_Mth!N1035,Every_Mth!N1094,Every_Mth!N1153,Every_Mth!N1212,Every_Mth!N1271,Every_Mth!N1330,Every_Mth!N1389)</f>
        <v>9674.5</v>
      </c>
      <c r="F209" s="48">
        <v>22421.144539797981</v>
      </c>
      <c r="G209" s="26" t="s">
        <v>66</v>
      </c>
      <c r="H209" s="20">
        <v>0.43149001527676561</v>
      </c>
      <c r="J209" s="64"/>
      <c r="K209" s="65"/>
    </row>
    <row r="210" spans="1:11">
      <c r="A210" s="13" t="s">
        <v>135</v>
      </c>
      <c r="B210" s="14" t="s">
        <v>75</v>
      </c>
      <c r="C210" s="14">
        <v>2013</v>
      </c>
      <c r="D210" s="26" t="s">
        <v>194</v>
      </c>
      <c r="E210" s="48">
        <f>AVERAGE(Every_Mth!N741,Every_Mth!N800,Every_Mth!N859,Every_Mth!N918,Every_Mth!N977,Every_Mth!N1036,Every_Mth!N1095,Every_Mth!N1154,Every_Mth!N1213,Every_Mth!N1272,Every_Mth!N1331,Every_Mth!N1390)</f>
        <v>1868.3333333333333</v>
      </c>
      <c r="F210" s="48">
        <v>3154.6148709745389</v>
      </c>
      <c r="G210" s="26" t="s">
        <v>197</v>
      </c>
      <c r="H210" s="20">
        <v>0.59225401823968404</v>
      </c>
      <c r="J210" s="64"/>
      <c r="K210" s="65"/>
    </row>
    <row r="211" spans="1:11">
      <c r="A211" s="13" t="s">
        <v>136</v>
      </c>
      <c r="B211" s="14" t="s">
        <v>75</v>
      </c>
      <c r="C211" s="14">
        <v>2013</v>
      </c>
      <c r="D211" s="26" t="s">
        <v>193</v>
      </c>
      <c r="E211" s="48">
        <f>AVERAGE(Every_Mth!N742,Every_Mth!N801,Every_Mth!N860,Every_Mth!N919,Every_Mth!N978,Every_Mth!N1037,Every_Mth!N1096,Every_Mth!N1155,Every_Mth!N1214,Every_Mth!N1273,Every_Mth!N1332,Every_Mth!N1391)</f>
        <v>13212.5</v>
      </c>
      <c r="F211" s="48">
        <v>22380.622580000003</v>
      </c>
      <c r="G211" s="26" t="s">
        <v>66</v>
      </c>
      <c r="H211" s="20">
        <v>0.5903544440183307</v>
      </c>
      <c r="J211" s="64"/>
      <c r="K211" s="65"/>
    </row>
    <row r="212" spans="1:11">
      <c r="A212" s="13" t="s">
        <v>137</v>
      </c>
      <c r="B212" s="14" t="s">
        <v>75</v>
      </c>
      <c r="C212" s="14">
        <v>2013</v>
      </c>
      <c r="D212" s="26" t="s">
        <v>193</v>
      </c>
      <c r="E212" s="48">
        <f>AVERAGE(Every_Mth!N743,Every_Mth!N802,Every_Mth!N861,Every_Mth!N920,Every_Mth!N979,Every_Mth!N1038,Every_Mth!N1097,Every_Mth!N1156,Every_Mth!N1215,Every_Mth!N1274,Every_Mth!N1333,Every_Mth!N1392)</f>
        <v>55300.333333333336</v>
      </c>
      <c r="F212" s="48">
        <v>70246.796206083513</v>
      </c>
      <c r="G212" s="26" t="s">
        <v>66</v>
      </c>
      <c r="H212" s="20">
        <v>0.78722925912661357</v>
      </c>
      <c r="J212" s="64"/>
      <c r="K212" s="65"/>
    </row>
    <row r="213" spans="1:11">
      <c r="A213" s="13" t="s">
        <v>138</v>
      </c>
      <c r="B213" s="14" t="s">
        <v>75</v>
      </c>
      <c r="C213" s="14">
        <v>2013</v>
      </c>
      <c r="D213" s="26" t="s">
        <v>194</v>
      </c>
      <c r="E213" s="48">
        <f>AVERAGE(Every_Mth!N744,Every_Mth!N803,Every_Mth!N862,Every_Mth!N921,Every_Mth!N980,Every_Mth!N1039,Every_Mth!N1098,Every_Mth!N1157,Every_Mth!N1216,Every_Mth!N1275,Every_Mth!N1334,Every_Mth!N1393)</f>
        <v>947.16666666666663</v>
      </c>
      <c r="F213" s="48">
        <v>2621.53076578024</v>
      </c>
      <c r="G213" s="26" t="s">
        <v>197</v>
      </c>
      <c r="H213" s="20">
        <v>0.36130289944728672</v>
      </c>
      <c r="J213" s="64"/>
      <c r="K213" s="65"/>
    </row>
    <row r="214" spans="1:11">
      <c r="A214" s="13" t="s">
        <v>139</v>
      </c>
      <c r="B214" s="14" t="s">
        <v>75</v>
      </c>
      <c r="C214" s="14">
        <v>2013</v>
      </c>
      <c r="D214" s="26" t="s">
        <v>194</v>
      </c>
      <c r="E214" s="48">
        <f>AVERAGE(Every_Mth!N745,Every_Mth!N804,Every_Mth!N863,Every_Mth!N922,Every_Mth!N981,Every_Mth!N1040,Every_Mth!N1099,Every_Mth!N1158,Every_Mth!N1217,Every_Mth!N1276,Every_Mth!N1335,Every_Mth!N1394)</f>
        <v>650.16666666666663</v>
      </c>
      <c r="F214" s="48">
        <v>2021.2970013169447</v>
      </c>
      <c r="G214" s="26" t="s">
        <v>197</v>
      </c>
      <c r="H214" s="20">
        <v>0.32165815624475802</v>
      </c>
      <c r="J214" s="64"/>
      <c r="K214" s="65"/>
    </row>
    <row r="215" spans="1:11">
      <c r="A215" s="13" t="s">
        <v>140</v>
      </c>
      <c r="B215" s="14" t="s">
        <v>75</v>
      </c>
      <c r="C215" s="14">
        <v>2013</v>
      </c>
      <c r="D215" s="26" t="s">
        <v>193</v>
      </c>
      <c r="E215" s="48">
        <f>AVERAGE(Every_Mth!N746,Every_Mth!N805,Every_Mth!N864,Every_Mth!N923,Every_Mth!N982,Every_Mth!N1041,Every_Mth!N1100,Every_Mth!N1159,Every_Mth!N1218,Every_Mth!N1277,Every_Mth!N1336,Every_Mth!N1395)</f>
        <v>47192.666666666664</v>
      </c>
      <c r="F215" s="48">
        <v>83051.855860000011</v>
      </c>
      <c r="G215" s="26" t="s">
        <v>66</v>
      </c>
      <c r="H215" s="20">
        <v>0.56823133183464369</v>
      </c>
      <c r="J215" s="64"/>
      <c r="K215" s="65"/>
    </row>
    <row r="216" spans="1:11">
      <c r="A216" s="13" t="s">
        <v>141</v>
      </c>
      <c r="B216" s="14" t="s">
        <v>75</v>
      </c>
      <c r="C216" s="14">
        <v>2013</v>
      </c>
      <c r="D216" s="26" t="s">
        <v>193</v>
      </c>
      <c r="E216" s="48">
        <f>AVERAGE(Every_Mth!N747,Every_Mth!N806,Every_Mth!N865,Every_Mth!N924,Every_Mth!N983,Every_Mth!N1042,Every_Mth!N1101,Every_Mth!N1160,Every_Mth!N1219,Every_Mth!N1278,Every_Mth!N1337,Every_Mth!N1396)</f>
        <v>6891.25</v>
      </c>
      <c r="F216" s="48">
        <v>16769.983695561572</v>
      </c>
      <c r="G216" s="26" t="s">
        <v>66</v>
      </c>
      <c r="H216" s="20">
        <v>0.41092765056318287</v>
      </c>
      <c r="J216" s="64"/>
      <c r="K216" s="65"/>
    </row>
    <row r="217" spans="1:11">
      <c r="A217" s="13" t="s">
        <v>142</v>
      </c>
      <c r="B217" s="14" t="s">
        <v>75</v>
      </c>
      <c r="C217" s="14">
        <v>2013</v>
      </c>
      <c r="D217" s="26" t="s">
        <v>193</v>
      </c>
      <c r="E217" s="48">
        <f>AVERAGE(Every_Mth!N748,Every_Mth!N807,Every_Mth!N866,Every_Mth!N925,Every_Mth!N984,Every_Mth!N1043,Every_Mth!N1102,Every_Mth!N1161,Every_Mth!N1220,Every_Mth!N1279,Every_Mth!N1338,Every_Mth!N1397)</f>
        <v>7403</v>
      </c>
      <c r="F217" s="48">
        <v>16674.10874</v>
      </c>
      <c r="G217" s="26" t="s">
        <v>66</v>
      </c>
      <c r="H217" s="20">
        <v>0.44398175131488316</v>
      </c>
      <c r="J217" s="64"/>
      <c r="K217" s="65"/>
    </row>
    <row r="218" spans="1:11">
      <c r="A218" s="13" t="s">
        <v>143</v>
      </c>
      <c r="B218" s="14" t="s">
        <v>74</v>
      </c>
      <c r="C218" s="14">
        <v>2013</v>
      </c>
      <c r="D218" s="26" t="s">
        <v>193</v>
      </c>
      <c r="E218" s="48">
        <f>AVERAGE(Every_Mth!N749,Every_Mth!N808,Every_Mth!N867,Every_Mth!N926,Every_Mth!N985,Every_Mth!N1044,Every_Mth!N1103,Every_Mth!N1162,Every_Mth!N1221,Every_Mth!N1280,Every_Mth!N1339,Every_Mth!N1398)</f>
        <v>234687.75</v>
      </c>
      <c r="F218" s="48">
        <v>444094.59284566849</v>
      </c>
      <c r="G218" s="26" t="s">
        <v>66</v>
      </c>
      <c r="H218" s="20">
        <v>0.52846342599257579</v>
      </c>
      <c r="J218" s="64"/>
      <c r="K218" s="65"/>
    </row>
    <row r="219" spans="1:11">
      <c r="A219" s="13" t="s">
        <v>144</v>
      </c>
      <c r="B219" s="14" t="s">
        <v>74</v>
      </c>
      <c r="C219" s="14">
        <v>2013</v>
      </c>
      <c r="D219" s="26" t="s">
        <v>193</v>
      </c>
      <c r="E219" s="48">
        <f>AVERAGE(Every_Mth!N750,Every_Mth!N809,Every_Mth!N868,Every_Mth!N927,Every_Mth!N986,Every_Mth!N1045,Every_Mth!N1104,Every_Mth!N1163,Every_Mth!N1222,Every_Mth!N1281,Every_Mth!N1340,Every_Mth!N1399)</f>
        <v>17888.666666666668</v>
      </c>
      <c r="F219" s="48">
        <v>39483.83882216749</v>
      </c>
      <c r="G219" s="26" t="s">
        <v>66</v>
      </c>
      <c r="H219" s="20">
        <v>0.4530630050243088</v>
      </c>
      <c r="J219" s="64"/>
      <c r="K219" s="65"/>
    </row>
    <row r="220" spans="1:11">
      <c r="A220" s="13" t="s">
        <v>145</v>
      </c>
      <c r="B220" s="14" t="s">
        <v>75</v>
      </c>
      <c r="C220" s="14">
        <v>2013</v>
      </c>
      <c r="D220" s="26" t="s">
        <v>194</v>
      </c>
      <c r="E220" s="48">
        <f>AVERAGE(Every_Mth!N751,Every_Mth!N810,Every_Mth!N869,Every_Mth!N928,Every_Mth!N987,Every_Mth!N1046,Every_Mth!N1105,Every_Mth!N1164,Every_Mth!N1223,Every_Mth!N1282,Every_Mth!N1341,Every_Mth!N1400)</f>
        <v>1679</v>
      </c>
      <c r="F220" s="48">
        <v>3815.7224676084952</v>
      </c>
      <c r="G220" s="26" t="s">
        <v>197</v>
      </c>
      <c r="H220" s="20">
        <v>0.44002151997503991</v>
      </c>
      <c r="J220" s="64"/>
      <c r="K220" s="65"/>
    </row>
    <row r="221" spans="1:11">
      <c r="A221" s="13" t="s">
        <v>146</v>
      </c>
      <c r="B221" s="14" t="s">
        <v>75</v>
      </c>
      <c r="C221" s="14">
        <v>2013</v>
      </c>
      <c r="D221" s="26" t="s">
        <v>193</v>
      </c>
      <c r="E221" s="48">
        <f>AVERAGE(Every_Mth!N752,Every_Mth!N811,Every_Mth!N870,Every_Mth!N929,Every_Mth!N988,Every_Mth!N1047,Every_Mth!N1106,Every_Mth!N1165,Every_Mth!N1224,Every_Mth!N1283,Every_Mth!N1342,Every_Mth!N1401)</f>
        <v>279605</v>
      </c>
      <c r="F221" s="48">
        <v>469029.00952508574</v>
      </c>
      <c r="G221" s="26" t="s">
        <v>66</v>
      </c>
      <c r="H221" s="20">
        <v>0.59613583450438046</v>
      </c>
      <c r="J221" s="64"/>
      <c r="K221" s="65"/>
    </row>
    <row r="222" spans="1:11">
      <c r="A222" s="13" t="s">
        <v>147</v>
      </c>
      <c r="B222" s="14" t="s">
        <v>74</v>
      </c>
      <c r="C222" s="14">
        <v>2013</v>
      </c>
      <c r="D222" s="26" t="s">
        <v>193</v>
      </c>
      <c r="E222" s="48">
        <f>AVERAGE(Every_Mth!N753,Every_Mth!N812,Every_Mth!N871,Every_Mth!N930,Every_Mth!N989,Every_Mth!N1048,Every_Mth!N1107,Every_Mth!N1166,Every_Mth!N1225,Every_Mth!N1284,Every_Mth!N1343,Every_Mth!N1402)</f>
        <v>210970</v>
      </c>
      <c r="F222" s="48">
        <v>306054.53273282293</v>
      </c>
      <c r="G222" s="26" t="s">
        <v>66</v>
      </c>
      <c r="H222" s="20">
        <v>0.68932159937709836</v>
      </c>
      <c r="J222" s="64"/>
      <c r="K222" s="65"/>
    </row>
    <row r="223" spans="1:11">
      <c r="A223" s="13" t="s">
        <v>148</v>
      </c>
      <c r="B223" s="14" t="s">
        <v>75</v>
      </c>
      <c r="C223" s="14">
        <v>2013</v>
      </c>
      <c r="D223" s="26" t="s">
        <v>194</v>
      </c>
      <c r="E223" s="48">
        <f>AVERAGE(Every_Mth!N754,Every_Mth!N813,Every_Mth!N872,Every_Mth!N931,Every_Mth!N990,Every_Mth!N1049,Every_Mth!N1108,Every_Mth!N1167,Every_Mth!N1226,Every_Mth!N1285,Every_Mth!N1344,Every_Mth!N1403)</f>
        <v>6225.916666666667</v>
      </c>
      <c r="F223" s="48">
        <v>8523.8692101923098</v>
      </c>
      <c r="G223" s="26" t="s">
        <v>197</v>
      </c>
      <c r="H223" s="20">
        <v>0.73040968991195987</v>
      </c>
      <c r="J223" s="64"/>
      <c r="K223" s="65"/>
    </row>
    <row r="224" spans="1:11">
      <c r="A224" s="13" t="s">
        <v>149</v>
      </c>
      <c r="B224" s="14" t="s">
        <v>75</v>
      </c>
      <c r="C224" s="14">
        <v>2013</v>
      </c>
      <c r="D224" s="26" t="s">
        <v>193</v>
      </c>
      <c r="E224" s="48">
        <f>AVERAGE(Every_Mth!N755,Every_Mth!N814,Every_Mth!N873,Every_Mth!N932,Every_Mth!N991,Every_Mth!N1050,Every_Mth!N1109,Every_Mth!N1168,Every_Mth!N1227,Every_Mth!N1286,Every_Mth!N1345,Every_Mth!N1404)</f>
        <v>373583.66666666669</v>
      </c>
      <c r="F224" s="48">
        <v>441318.99373791256</v>
      </c>
      <c r="G224" s="26" t="s">
        <v>66</v>
      </c>
      <c r="H224" s="20">
        <v>0.84651617530091605</v>
      </c>
      <c r="J224" s="64"/>
      <c r="K224" s="65"/>
    </row>
    <row r="225" spans="1:11">
      <c r="A225" s="13" t="s">
        <v>150</v>
      </c>
      <c r="B225" s="14" t="s">
        <v>74</v>
      </c>
      <c r="C225" s="14">
        <v>2013</v>
      </c>
      <c r="D225" s="26" t="s">
        <v>193</v>
      </c>
      <c r="E225" s="48">
        <f>AVERAGE(Every_Mth!N756,Every_Mth!N815,Every_Mth!N874,Every_Mth!N933,Every_Mth!N992,Every_Mth!N1051,Every_Mth!N1110,Every_Mth!N1169,Every_Mth!N1228,Every_Mth!N1287,Every_Mth!N1346,Every_Mth!N1405)</f>
        <v>262347.75</v>
      </c>
      <c r="F225" s="48">
        <v>553957.51309588843</v>
      </c>
      <c r="G225" s="26" t="s">
        <v>66</v>
      </c>
      <c r="H225" s="20">
        <v>0.47358821533771378</v>
      </c>
      <c r="J225" s="64"/>
      <c r="K225" s="65"/>
    </row>
    <row r="226" spans="1:11">
      <c r="A226" s="13" t="s">
        <v>151</v>
      </c>
      <c r="B226" s="14" t="s">
        <v>74</v>
      </c>
      <c r="C226" s="14">
        <v>2013</v>
      </c>
      <c r="D226" s="26" t="s">
        <v>193</v>
      </c>
      <c r="E226" s="48">
        <f>AVERAGE(Every_Mth!N757,Every_Mth!N816,Every_Mth!N875,Every_Mth!N934,Every_Mth!N993,Every_Mth!N1052,Every_Mth!N1111,Every_Mth!N1170,Every_Mth!N1229,Every_Mth!N1288,Every_Mth!N1347,Every_Mth!N1406)</f>
        <v>50531.75</v>
      </c>
      <c r="F226" s="48">
        <v>120297.20628484373</v>
      </c>
      <c r="G226" s="26" t="s">
        <v>66</v>
      </c>
      <c r="H226" s="20">
        <v>0.42005755212925927</v>
      </c>
      <c r="J226" s="64"/>
      <c r="K226" s="65"/>
    </row>
    <row r="227" spans="1:11">
      <c r="A227" s="13" t="s">
        <v>152</v>
      </c>
      <c r="B227" s="14" t="s">
        <v>75</v>
      </c>
      <c r="C227" s="14">
        <v>2013</v>
      </c>
      <c r="D227" s="26" t="s">
        <v>193</v>
      </c>
      <c r="E227" s="48">
        <f>AVERAGE(Every_Mth!N758,Every_Mth!N817,Every_Mth!N876,Every_Mth!N935,Every_Mth!N994,Every_Mth!N1053,Every_Mth!N1112,Every_Mth!N1171,Every_Mth!N1230,Every_Mth!N1289,Every_Mth!N1348,Every_Mth!N1407)</f>
        <v>112816.5</v>
      </c>
      <c r="F227" s="48">
        <v>156985.4932433136</v>
      </c>
      <c r="G227" s="26" t="s">
        <v>66</v>
      </c>
      <c r="H227" s="20">
        <v>0.71864283552076003</v>
      </c>
      <c r="J227" s="64"/>
      <c r="K227" s="65"/>
    </row>
    <row r="228" spans="1:11">
      <c r="A228" s="13" t="s">
        <v>153</v>
      </c>
      <c r="B228" s="14" t="s">
        <v>74</v>
      </c>
      <c r="C228" s="14">
        <v>2013</v>
      </c>
      <c r="D228" s="26" t="s">
        <v>193</v>
      </c>
      <c r="E228" s="48">
        <f>AVERAGE(Every_Mth!N759,Every_Mth!N818,Every_Mth!N877,Every_Mth!N936,Every_Mth!N995,Every_Mth!N1054,Every_Mth!N1113,Every_Mth!N1172,Every_Mth!N1231,Every_Mth!N1290,Every_Mth!N1349,Every_Mth!N1408)</f>
        <v>17609.416666666668</v>
      </c>
      <c r="F228" s="48">
        <v>47790.764874676264</v>
      </c>
      <c r="G228" s="26" t="s">
        <v>66</v>
      </c>
      <c r="H228" s="20">
        <v>0.36846902770534395</v>
      </c>
      <c r="J228" s="64"/>
      <c r="K228" s="65"/>
    </row>
    <row r="229" spans="1:11">
      <c r="A229" s="13" t="s">
        <v>154</v>
      </c>
      <c r="B229" s="14" t="s">
        <v>74</v>
      </c>
      <c r="C229" s="14">
        <v>2013</v>
      </c>
      <c r="D229" s="26" t="s">
        <v>193</v>
      </c>
      <c r="E229" s="48">
        <f>AVERAGE(Every_Mth!N760,Every_Mth!N819,Every_Mth!N878,Every_Mth!N937,Every_Mth!N996,Every_Mth!N1055,Every_Mth!N1114,Every_Mth!N1173,Every_Mth!N1232,Every_Mth!N1291,Every_Mth!N1350,Every_Mth!N1409)</f>
        <v>29752.25</v>
      </c>
      <c r="F229" s="48">
        <v>68113.992168687677</v>
      </c>
      <c r="G229" s="26" t="s">
        <v>66</v>
      </c>
      <c r="H229" s="20">
        <v>0.43680085475414626</v>
      </c>
      <c r="J229" s="64"/>
      <c r="K229" s="65"/>
    </row>
    <row r="230" spans="1:11">
      <c r="A230" s="13" t="s">
        <v>155</v>
      </c>
      <c r="B230" s="14" t="s">
        <v>74</v>
      </c>
      <c r="C230" s="14">
        <v>2013</v>
      </c>
      <c r="D230" s="26" t="s">
        <v>193</v>
      </c>
      <c r="E230" s="48">
        <f>AVERAGE(Every_Mth!N761,Every_Mth!N820,Every_Mth!N879,Every_Mth!N938,Every_Mth!N997,Every_Mth!N1056,Every_Mth!N1115,Every_Mth!N1174,Every_Mth!N1233,Every_Mth!N1292,Every_Mth!N1351,Every_Mth!N1410)</f>
        <v>33053.25</v>
      </c>
      <c r="F230" s="48">
        <v>79413.542201079195</v>
      </c>
      <c r="G230" s="26" t="s">
        <v>66</v>
      </c>
      <c r="H230" s="20">
        <v>0.41621679481702833</v>
      </c>
      <c r="J230" s="64"/>
      <c r="K230" s="65"/>
    </row>
    <row r="231" spans="1:11">
      <c r="A231" s="13" t="s">
        <v>156</v>
      </c>
      <c r="B231" s="14" t="s">
        <v>74</v>
      </c>
      <c r="C231" s="14">
        <v>2013</v>
      </c>
      <c r="D231" s="26" t="s">
        <v>193</v>
      </c>
      <c r="E231" s="48">
        <f>AVERAGE(Every_Mth!N762,Every_Mth!N821,Every_Mth!N880,Every_Mth!N939,Every_Mth!N998,Every_Mth!N1057,Every_Mth!N1116,Every_Mth!N1175,Every_Mth!N1234,Every_Mth!N1293,Every_Mth!N1352,Every_Mth!N1411)</f>
        <v>110861.41666666667</v>
      </c>
      <c r="F231" s="48">
        <v>215576.67456887264</v>
      </c>
      <c r="G231" s="26" t="s">
        <v>66</v>
      </c>
      <c r="H231" s="20">
        <v>0.51425515718885706</v>
      </c>
      <c r="J231" s="64"/>
      <c r="K231" s="65"/>
    </row>
    <row r="232" spans="1:11">
      <c r="A232" s="13" t="s">
        <v>157</v>
      </c>
      <c r="B232" s="14" t="s">
        <v>74</v>
      </c>
      <c r="C232" s="14">
        <v>2013</v>
      </c>
      <c r="D232" s="26" t="s">
        <v>193</v>
      </c>
      <c r="E232" s="48">
        <f>AVERAGE(Every_Mth!N763,Every_Mth!N822,Every_Mth!N881,Every_Mth!N940,Every_Mth!N999,Every_Mth!N1058,Every_Mth!N1117,Every_Mth!N1176,Every_Mth!N1235,Every_Mth!N1294,Every_Mth!N1353,Every_Mth!N1412)</f>
        <v>23049.333333333332</v>
      </c>
      <c r="F232" s="48">
        <v>42178.844377857531</v>
      </c>
      <c r="G232" s="26" t="s">
        <v>66</v>
      </c>
      <c r="H232" s="20">
        <v>0.5464666866367125</v>
      </c>
      <c r="J232" s="64"/>
      <c r="K232" s="65"/>
    </row>
    <row r="233" spans="1:11">
      <c r="A233" s="13" t="s">
        <v>158</v>
      </c>
      <c r="B233" s="14" t="s">
        <v>75</v>
      </c>
      <c r="C233" s="14">
        <v>2013</v>
      </c>
      <c r="D233" s="26" t="s">
        <v>193</v>
      </c>
      <c r="E233" s="48">
        <f>AVERAGE(Every_Mth!N764,Every_Mth!N823,Every_Mth!N882,Every_Mth!N941,Every_Mth!N1000,Every_Mth!N1059,Every_Mth!N1118,Every_Mth!N1177,Every_Mth!N1236,Every_Mth!N1295,Every_Mth!N1354,Every_Mth!N1413)</f>
        <v>23489.166666666668</v>
      </c>
      <c r="F233" s="48">
        <v>40244.806161417124</v>
      </c>
      <c r="G233" s="26" t="s">
        <v>66</v>
      </c>
      <c r="H233" s="20">
        <v>0.58365709533931953</v>
      </c>
      <c r="J233" s="64"/>
      <c r="K233" s="65"/>
    </row>
    <row r="234" spans="1:11">
      <c r="A234" s="13" t="s">
        <v>159</v>
      </c>
      <c r="B234" s="14" t="s">
        <v>75</v>
      </c>
      <c r="C234" s="14">
        <v>2013</v>
      </c>
      <c r="D234" s="26" t="s">
        <v>194</v>
      </c>
      <c r="E234" s="48">
        <f>AVERAGE(Every_Mth!N765,Every_Mth!N824,Every_Mth!N883,Every_Mth!N942,Every_Mth!N1001,Every_Mth!N1060,Every_Mth!N1119,Every_Mth!N1178,Every_Mth!N1237,Every_Mth!N1296,Every_Mth!N1355,Every_Mth!N1414)</f>
        <v>303.16666666666669</v>
      </c>
      <c r="F234" s="48">
        <v>696.60781829002519</v>
      </c>
      <c r="G234" s="26" t="s">
        <v>197</v>
      </c>
      <c r="H234" s="20">
        <v>0.43520422640511697</v>
      </c>
      <c r="J234" s="64"/>
      <c r="K234" s="65"/>
    </row>
    <row r="235" spans="1:11">
      <c r="A235" s="13" t="s">
        <v>160</v>
      </c>
      <c r="B235" s="14" t="s">
        <v>75</v>
      </c>
      <c r="C235" s="14">
        <v>2013</v>
      </c>
      <c r="D235" s="26" t="s">
        <v>194</v>
      </c>
      <c r="E235" s="48">
        <f>AVERAGE(Every_Mth!N766,Every_Mth!N825,Every_Mth!N884,Every_Mth!N943,Every_Mth!N1002,Every_Mth!N1061,Every_Mth!N1120,Every_Mth!N1179,Every_Mth!N1238,Every_Mth!N1297,Every_Mth!N1356,Every_Mth!N1415)</f>
        <v>6538.083333333333</v>
      </c>
      <c r="F235" s="48">
        <v>10390.206740110803</v>
      </c>
      <c r="G235" s="26" t="s">
        <v>197</v>
      </c>
      <c r="H235" s="20">
        <v>0.62925440242622255</v>
      </c>
      <c r="J235" s="64"/>
      <c r="K235" s="65"/>
    </row>
    <row r="236" spans="1:11">
      <c r="A236" s="13" t="s">
        <v>161</v>
      </c>
      <c r="B236" s="14" t="s">
        <v>74</v>
      </c>
      <c r="C236" s="14">
        <v>2013</v>
      </c>
      <c r="D236" s="26" t="s">
        <v>193</v>
      </c>
      <c r="E236" s="48">
        <f>AVERAGE(Every_Mth!N767,Every_Mth!N826,Every_Mth!N885,Every_Mth!N944,Every_Mth!N1003,Every_Mth!N1062,Every_Mth!N1121,Every_Mth!N1180,Every_Mth!N1239,Every_Mth!N1298,Every_Mth!N1357,Every_Mth!N1416)</f>
        <v>41574.166666666664</v>
      </c>
      <c r="F236" s="48">
        <v>61759.514093196245</v>
      </c>
      <c r="G236" s="26" t="s">
        <v>66</v>
      </c>
      <c r="H236" s="20">
        <v>0.67316213990820073</v>
      </c>
      <c r="J236" s="64"/>
      <c r="K236" s="65"/>
    </row>
    <row r="237" spans="1:11">
      <c r="A237" s="13" t="s">
        <v>162</v>
      </c>
      <c r="B237" s="14" t="s">
        <v>74</v>
      </c>
      <c r="C237" s="14">
        <v>2013</v>
      </c>
      <c r="D237" s="26" t="s">
        <v>193</v>
      </c>
      <c r="E237" s="48">
        <f>AVERAGE(Every_Mth!N768,Every_Mth!N827,Every_Mth!N886,Every_Mth!N945,Every_Mth!N1004,Every_Mth!N1063,Every_Mth!N1122,Every_Mth!N1181,Every_Mth!N1240,Every_Mth!N1299,Every_Mth!N1358,Every_Mth!N1417)</f>
        <v>35187.5</v>
      </c>
      <c r="F237" s="48">
        <v>71126.615584480154</v>
      </c>
      <c r="G237" s="26" t="s">
        <v>66</v>
      </c>
      <c r="H237" s="20">
        <v>0.49471635492351362</v>
      </c>
      <c r="J237" s="64"/>
      <c r="K237" s="65"/>
    </row>
    <row r="238" spans="1:11">
      <c r="A238" s="13" t="s">
        <v>163</v>
      </c>
      <c r="B238" s="14" t="s">
        <v>75</v>
      </c>
      <c r="C238" s="14">
        <v>2013</v>
      </c>
      <c r="D238" s="26" t="s">
        <v>193</v>
      </c>
      <c r="E238" s="48">
        <f>AVERAGE(Every_Mth!N769,Every_Mth!N828,Every_Mth!N887,Every_Mth!N946,Every_Mth!N1005,Every_Mth!N1064,Every_Mth!N1123,Every_Mth!N1182,Every_Mth!N1241,Every_Mth!N1300,Every_Mth!N1359,Every_Mth!N1418)</f>
        <v>90975</v>
      </c>
      <c r="F238" s="48">
        <v>125680.32642027165</v>
      </c>
      <c r="G238" s="26" t="s">
        <v>66</v>
      </c>
      <c r="H238" s="20">
        <v>0.72386030965405068</v>
      </c>
      <c r="J238" s="64"/>
      <c r="K238" s="65"/>
    </row>
    <row r="239" spans="1:11">
      <c r="A239" s="13" t="s">
        <v>164</v>
      </c>
      <c r="B239" s="14" t="s">
        <v>75</v>
      </c>
      <c r="C239" s="14">
        <v>2013</v>
      </c>
      <c r="D239" s="26" t="s">
        <v>193</v>
      </c>
      <c r="E239" s="48">
        <f>AVERAGE(Every_Mth!N770,Every_Mth!N829,Every_Mth!N888,Every_Mth!N947,Every_Mth!N1006,Every_Mth!N1065,Every_Mth!N1124,Every_Mth!N1183,Every_Mth!N1242,Every_Mth!N1301,Every_Mth!N1360,Every_Mth!N1419)</f>
        <v>12365.833333333334</v>
      </c>
      <c r="F239" s="48">
        <v>22882.857199999999</v>
      </c>
      <c r="G239" s="26" t="s">
        <v>66</v>
      </c>
      <c r="H239" s="20">
        <v>0.5403972600647674</v>
      </c>
      <c r="J239" s="64"/>
      <c r="K239" s="65"/>
    </row>
    <row r="240" spans="1:11">
      <c r="A240" s="13" t="s">
        <v>165</v>
      </c>
      <c r="B240" s="14" t="s">
        <v>75</v>
      </c>
      <c r="C240" s="14">
        <v>2013</v>
      </c>
      <c r="D240" s="26" t="s">
        <v>194</v>
      </c>
      <c r="E240" s="48">
        <f>AVERAGE(Every_Mth!N771,Every_Mth!N830,Every_Mth!N889,Every_Mth!N948,Every_Mth!N1007,Every_Mth!N1066,Every_Mth!N1125,Every_Mth!N1184,Every_Mth!N1243,Every_Mth!N1302,Every_Mth!N1361,Every_Mth!N1420)</f>
        <v>9909.1666666666661</v>
      </c>
      <c r="F240" s="48">
        <v>14220.398993863137</v>
      </c>
      <c r="G240" s="26" t="s">
        <v>197</v>
      </c>
      <c r="H240" s="20">
        <v>0.69682761158410544</v>
      </c>
      <c r="J240" s="64"/>
      <c r="K240" s="65"/>
    </row>
    <row r="241" spans="1:15">
      <c r="A241" s="13" t="s">
        <v>166</v>
      </c>
      <c r="B241" s="14" t="s">
        <v>75</v>
      </c>
      <c r="C241" s="14">
        <v>2013</v>
      </c>
      <c r="D241" s="26" t="s">
        <v>194</v>
      </c>
      <c r="E241" s="48">
        <f>AVERAGE(Every_Mth!N772,Every_Mth!N831,Every_Mth!N890,Every_Mth!N949,Every_Mth!N1008,Every_Mth!N1067,Every_Mth!N1126,Every_Mth!N1185,Every_Mth!N1244,Every_Mth!N1303,Every_Mth!N1362,Every_Mth!N1421)</f>
        <v>1561.75</v>
      </c>
      <c r="F241" s="48">
        <v>3100.4993651655632</v>
      </c>
      <c r="G241" s="26" t="s">
        <v>197</v>
      </c>
      <c r="H241" s="20">
        <v>0.50370918231637962</v>
      </c>
      <c r="J241" s="64"/>
      <c r="K241" s="65"/>
    </row>
    <row r="242" spans="1:15">
      <c r="A242" s="13" t="s">
        <v>167</v>
      </c>
      <c r="B242" s="14" t="s">
        <v>74</v>
      </c>
      <c r="C242" s="14">
        <v>2013</v>
      </c>
      <c r="D242" s="26" t="s">
        <v>193</v>
      </c>
      <c r="E242" s="48">
        <f>AVERAGE(Every_Mth!N773,Every_Mth!N832,Every_Mth!N891,Every_Mth!N950,Every_Mth!N1009,Every_Mth!N1068,Every_Mth!N1127,Every_Mth!N1186,Every_Mth!N1245,Every_Mth!N1304,Every_Mth!N1363,Every_Mth!N1422)</f>
        <v>115750.5</v>
      </c>
      <c r="F242" s="48">
        <v>147862.59264822828</v>
      </c>
      <c r="G242" s="26" t="s">
        <v>66</v>
      </c>
      <c r="H242" s="20">
        <v>0.78282476944913049</v>
      </c>
      <c r="J242" s="64"/>
      <c r="K242" s="65"/>
    </row>
    <row r="243" spans="1:15">
      <c r="A243" s="13" t="s">
        <v>168</v>
      </c>
      <c r="B243" s="14" t="s">
        <v>75</v>
      </c>
      <c r="C243" s="14">
        <v>2013</v>
      </c>
      <c r="D243" s="26" t="s">
        <v>194</v>
      </c>
      <c r="E243" s="48">
        <f>AVERAGE(Every_Mth!N774,Every_Mth!N833,Every_Mth!N892,Every_Mth!N951,Every_Mth!N1010,Every_Mth!N1069,Every_Mth!N1128,Every_Mth!N1187,Every_Mth!N1246,Every_Mth!N1305,Every_Mth!N1364,Every_Mth!N1423)</f>
        <v>5225.083333333333</v>
      </c>
      <c r="F243" s="48">
        <v>9822.2771205267782</v>
      </c>
      <c r="G243" s="26" t="s">
        <v>197</v>
      </c>
      <c r="H243" s="20">
        <v>0.53196252449585812</v>
      </c>
      <c r="J243" s="64"/>
      <c r="K243" s="65"/>
    </row>
    <row r="244" spans="1:15">
      <c r="A244" s="13" t="s">
        <v>169</v>
      </c>
      <c r="B244" s="14" t="s">
        <v>74</v>
      </c>
      <c r="C244" s="14">
        <v>2013</v>
      </c>
      <c r="D244" s="26" t="s">
        <v>193</v>
      </c>
      <c r="E244" s="48">
        <f>AVERAGE(Every_Mth!N775,Every_Mth!N834,Every_Mth!N893,Every_Mth!N952,Every_Mth!N1011,Every_Mth!N1070,Every_Mth!N1129,Every_Mth!N1188,Every_Mth!N1247,Every_Mth!N1306,Every_Mth!N1365,Every_Mth!N1424)</f>
        <v>68079.583333333328</v>
      </c>
      <c r="F244" s="48">
        <v>112131.8936891942</v>
      </c>
      <c r="G244" s="26" t="s">
        <v>66</v>
      </c>
      <c r="H244" s="20">
        <v>0.6071384428950739</v>
      </c>
      <c r="J244" s="64"/>
      <c r="K244" s="65"/>
    </row>
    <row r="245" spans="1:15">
      <c r="A245" s="13" t="s">
        <v>170</v>
      </c>
      <c r="B245" s="14" t="s">
        <v>74</v>
      </c>
      <c r="C245" s="14">
        <v>2013</v>
      </c>
      <c r="D245" s="26" t="s">
        <v>193</v>
      </c>
      <c r="E245" s="48">
        <f>AVERAGE(Every_Mth!N776,Every_Mth!N835,Every_Mth!N894,Every_Mth!N953,Every_Mth!N1012,Every_Mth!N1071,Every_Mth!N1130,Every_Mth!N1189,Every_Mth!N1248,Every_Mth!N1307,Every_Mth!N1366,Every_Mth!N1425)</f>
        <v>17032.916666666668</v>
      </c>
      <c r="F245" s="48">
        <v>42449.369602411716</v>
      </c>
      <c r="G245" s="26" t="s">
        <v>66</v>
      </c>
      <c r="H245" s="20">
        <v>0.40125252332837846</v>
      </c>
      <c r="J245" s="64"/>
      <c r="K245" s="65"/>
    </row>
    <row r="246" spans="1:15">
      <c r="A246" s="13" t="s">
        <v>171</v>
      </c>
      <c r="B246" s="14" t="s">
        <v>75</v>
      </c>
      <c r="C246" s="14">
        <v>2013</v>
      </c>
      <c r="D246" s="26" t="s">
        <v>193</v>
      </c>
      <c r="E246" s="48">
        <f>AVERAGE(Every_Mth!N777,Every_Mth!N836,Every_Mth!N895,Every_Mth!N954,Every_Mth!N1013,Every_Mth!N1072,Every_Mth!N1131,Every_Mth!N1190,Every_Mth!N1249,Every_Mth!N1308,Every_Mth!N1367,Every_Mth!N1426)</f>
        <v>12857.333333333334</v>
      </c>
      <c r="F246" s="48">
        <v>14308.209400000002</v>
      </c>
      <c r="G246" s="26" t="s">
        <v>66</v>
      </c>
      <c r="H246" s="20">
        <v>0.89859834825546603</v>
      </c>
      <c r="J246" s="64"/>
      <c r="K246" s="65"/>
    </row>
    <row r="247" spans="1:15">
      <c r="A247" s="51" t="s">
        <v>172</v>
      </c>
      <c r="B247" s="14" t="s">
        <v>66</v>
      </c>
      <c r="C247" s="14">
        <v>2014</v>
      </c>
      <c r="D247" s="26" t="s">
        <v>193</v>
      </c>
      <c r="E247" s="48">
        <f>AVERAGE(Every_Mth!N1427,Every_Mth!N1486,Every_Mth!N1545,Every_Mth!N1604,Every_Mth!N1663,Every_Mth!N1722,Every_Mth!N1781,Every_Mth!N1840,Every_Mth!N1899,Every_Mth!N1958,Every_Mth!N2017,Every_Mth!N2076)</f>
        <v>4428870.833333333</v>
      </c>
      <c r="F247" s="59">
        <v>6980318.9933200004</v>
      </c>
      <c r="G247" s="26" t="s">
        <v>66</v>
      </c>
      <c r="H247" s="19">
        <v>0.63400000000000001</v>
      </c>
      <c r="J247" s="64"/>
      <c r="K247" s="65"/>
      <c r="M247" s="43"/>
      <c r="N247" s="43"/>
      <c r="O247" s="37"/>
    </row>
    <row r="248" spans="1:15">
      <c r="A248" s="51" t="s">
        <v>173</v>
      </c>
      <c r="B248" s="14" t="s">
        <v>74</v>
      </c>
      <c r="C248" s="14">
        <v>2014</v>
      </c>
      <c r="D248" s="26" t="s">
        <v>193</v>
      </c>
      <c r="E248" s="48">
        <f>AVERAGE(Every_Mth!N1428,Every_Mth!N1487,Every_Mth!N1546,Every_Mth!N1605,Every_Mth!N1664,Every_Mth!N1723,Every_Mth!N1782,Every_Mth!N1841,Every_Mth!N1900,Every_Mth!N1959,Every_Mth!N2018,Every_Mth!N2077)</f>
        <v>125982.25</v>
      </c>
      <c r="F248" s="60">
        <v>214362.74921746785</v>
      </c>
      <c r="G248" s="26" t="s">
        <v>66</v>
      </c>
      <c r="H248" s="19">
        <v>0.58770588854592853</v>
      </c>
      <c r="J248" s="64"/>
      <c r="K248" s="65"/>
      <c r="M248" s="43"/>
      <c r="N248" s="43"/>
      <c r="O248" s="37"/>
    </row>
    <row r="249" spans="1:15">
      <c r="A249" s="51" t="s">
        <v>174</v>
      </c>
      <c r="B249" s="14" t="s">
        <v>75</v>
      </c>
      <c r="C249" s="14">
        <v>2014</v>
      </c>
      <c r="D249" s="26" t="s">
        <v>194</v>
      </c>
      <c r="E249" s="48">
        <f>AVERAGE(Every_Mth!N1429,Every_Mth!N1488,Every_Mth!N1547,Every_Mth!N1606,Every_Mth!N1665,Every_Mth!N1724,Every_Mth!N1783,Every_Mth!N1842,Every_Mth!N1901,Every_Mth!N1960,Every_Mth!N2019,Every_Mth!N2078)</f>
        <v>182.75</v>
      </c>
      <c r="F249" s="60">
        <v>227.60400000000001</v>
      </c>
      <c r="G249" s="26" t="s">
        <v>198</v>
      </c>
      <c r="H249" s="19">
        <v>0.80292964974253522</v>
      </c>
      <c r="J249" s="64"/>
      <c r="K249" s="65"/>
      <c r="M249" s="43"/>
      <c r="N249" s="43"/>
      <c r="O249" s="37"/>
    </row>
    <row r="250" spans="1:15">
      <c r="A250" s="51" t="s">
        <v>175</v>
      </c>
      <c r="B250" s="14" t="s">
        <v>75</v>
      </c>
      <c r="C250" s="14">
        <v>2014</v>
      </c>
      <c r="D250" s="26" t="s">
        <v>194</v>
      </c>
      <c r="E250" s="48">
        <f>AVERAGE(Every_Mth!N1430,Every_Mth!N1489,Every_Mth!N1548,Every_Mth!N1607,Every_Mth!N1666,Every_Mth!N1725,Every_Mth!N1784,Every_Mth!N1843,Every_Mth!N1902,Every_Mth!N1961,Every_Mth!N2020,Every_Mth!N2079)</f>
        <v>3367.75</v>
      </c>
      <c r="F250" s="60">
        <v>5066.8769000000002</v>
      </c>
      <c r="G250" s="26" t="s">
        <v>198</v>
      </c>
      <c r="H250" s="19">
        <v>0.66465992098604165</v>
      </c>
      <c r="J250" s="64"/>
      <c r="K250" s="65"/>
      <c r="M250" s="43"/>
      <c r="N250" s="43"/>
      <c r="O250" s="37"/>
    </row>
    <row r="251" spans="1:15">
      <c r="A251" s="51" t="s">
        <v>176</v>
      </c>
      <c r="B251" s="14" t="s">
        <v>75</v>
      </c>
      <c r="C251" s="14">
        <v>2014</v>
      </c>
      <c r="D251" s="26" t="s">
        <v>193</v>
      </c>
      <c r="E251" s="48">
        <f>AVERAGE(Every_Mth!N1431,Every_Mth!N1490,Every_Mth!N1549,Every_Mth!N1608,Every_Mth!N1667,Every_Mth!N1726,Every_Mth!N1785,Every_Mth!N1844,Every_Mth!N1903,Every_Mth!N1962,Every_Mth!N2021,Every_Mth!N2080)</f>
        <v>30891.166666666668</v>
      </c>
      <c r="F251" s="60">
        <v>54488.457335660292</v>
      </c>
      <c r="G251" s="26" t="s">
        <v>66</v>
      </c>
      <c r="H251" s="19">
        <v>0.56693046889491883</v>
      </c>
      <c r="J251" s="64"/>
      <c r="K251" s="65"/>
      <c r="M251" s="43"/>
      <c r="N251" s="43"/>
      <c r="O251" s="37"/>
    </row>
    <row r="252" spans="1:15">
      <c r="A252" s="51" t="s">
        <v>177</v>
      </c>
      <c r="B252" s="14" t="s">
        <v>75</v>
      </c>
      <c r="C252" s="14">
        <v>2014</v>
      </c>
      <c r="D252" s="26" t="s">
        <v>194</v>
      </c>
      <c r="E252" s="48">
        <f>AVERAGE(Every_Mth!N1432,Every_Mth!N1491,Every_Mth!N1550,Every_Mth!N1609,Every_Mth!N1668,Every_Mth!N1727,Every_Mth!N1786,Every_Mth!N1845,Every_Mth!N1904,Every_Mth!N1963,Every_Mth!N2022,Every_Mth!N2081)</f>
        <v>5204.5</v>
      </c>
      <c r="F252" s="60">
        <v>6481.8431399999999</v>
      </c>
      <c r="G252" s="26" t="s">
        <v>198</v>
      </c>
      <c r="H252" s="19">
        <v>0.80293519722539908</v>
      </c>
      <c r="J252" s="64"/>
      <c r="K252" s="65"/>
      <c r="M252" s="43"/>
      <c r="N252" s="43"/>
      <c r="O252" s="37"/>
    </row>
    <row r="253" spans="1:15">
      <c r="A253" s="51" t="s">
        <v>178</v>
      </c>
      <c r="B253" s="14" t="s">
        <v>75</v>
      </c>
      <c r="C253" s="14">
        <v>2014</v>
      </c>
      <c r="D253" s="26" t="s">
        <v>194</v>
      </c>
      <c r="E253" s="48">
        <f>AVERAGE(Every_Mth!N1433,Every_Mth!N1492,Every_Mth!N1551,Every_Mth!N1610,Every_Mth!N1669,Every_Mth!N1728,Every_Mth!N1787,Every_Mth!N1846,Every_Mth!N1905,Every_Mth!N1964,Every_Mth!N2023,Every_Mth!N2082)</f>
        <v>1694.5</v>
      </c>
      <c r="F253" s="60">
        <v>4329.1111334587722</v>
      </c>
      <c r="G253" s="26" t="s">
        <v>198</v>
      </c>
      <c r="H253" s="19">
        <v>0.39141984295657661</v>
      </c>
      <c r="J253" s="64"/>
      <c r="K253" s="65"/>
      <c r="M253" s="43"/>
      <c r="N253" s="43"/>
      <c r="O253" s="37"/>
    </row>
    <row r="254" spans="1:15">
      <c r="A254" s="51" t="s">
        <v>179</v>
      </c>
      <c r="B254" s="14" t="s">
        <v>74</v>
      </c>
      <c r="C254" s="14">
        <v>2014</v>
      </c>
      <c r="D254" s="26" t="s">
        <v>193</v>
      </c>
      <c r="E254" s="48">
        <f>AVERAGE(Every_Mth!N1434,Every_Mth!N1493,Every_Mth!N1552,Every_Mth!N1611,Every_Mth!N1670,Every_Mth!N1729,Every_Mth!N1788,Every_Mth!N1847,Every_Mth!N1906,Every_Mth!N1965,Every_Mth!N2024,Every_Mth!N2083)</f>
        <v>73883.5</v>
      </c>
      <c r="F254" s="60">
        <v>129295.01242862869</v>
      </c>
      <c r="G254" s="26" t="s">
        <v>66</v>
      </c>
      <c r="H254" s="19">
        <v>0.57143348851746278</v>
      </c>
      <c r="J254" s="64"/>
      <c r="K254" s="65"/>
      <c r="M254" s="43"/>
      <c r="N254" s="43"/>
      <c r="O254" s="37"/>
    </row>
    <row r="255" spans="1:15">
      <c r="A255" s="51" t="s">
        <v>180</v>
      </c>
      <c r="B255" s="14" t="s">
        <v>75</v>
      </c>
      <c r="C255" s="14">
        <v>2014</v>
      </c>
      <c r="D255" s="26" t="s">
        <v>194</v>
      </c>
      <c r="E255" s="48">
        <f>AVERAGE(Every_Mth!N1435,Every_Mth!N1494,Every_Mth!N1553,Every_Mth!N1612,Every_Mth!N1671,Every_Mth!N1730,Every_Mth!N1789,Every_Mth!N1848,Every_Mth!N1907,Every_Mth!N1966,Every_Mth!N2025,Every_Mth!N2084)</f>
        <v>5196.166666666667</v>
      </c>
      <c r="F255" s="60">
        <v>5678.398908648649</v>
      </c>
      <c r="G255" s="26" t="s">
        <v>198</v>
      </c>
      <c r="H255" s="19">
        <v>0.91507601883208589</v>
      </c>
      <c r="J255" s="64"/>
      <c r="K255" s="65"/>
      <c r="M255" s="43"/>
      <c r="N255" s="43"/>
      <c r="O255" s="37"/>
    </row>
    <row r="256" spans="1:15">
      <c r="A256" s="51" t="s">
        <v>181</v>
      </c>
      <c r="B256" s="14" t="s">
        <v>75</v>
      </c>
      <c r="C256" s="14">
        <v>2014</v>
      </c>
      <c r="D256" s="26" t="s">
        <v>193</v>
      </c>
      <c r="E256" s="48">
        <f>AVERAGE(Every_Mth!N1436,Every_Mth!N1495,Every_Mth!N1554,Every_Mth!N1613,Every_Mth!N1672,Every_Mth!N1731,Every_Mth!N1790,Every_Mth!N1849,Every_Mth!N1908,Every_Mth!N1967,Every_Mth!N2026,Every_Mth!N2085)</f>
        <v>12445.583333333334</v>
      </c>
      <c r="F256" s="60">
        <v>27235.390669734086</v>
      </c>
      <c r="G256" s="26" t="s">
        <v>66</v>
      </c>
      <c r="H256" s="19">
        <v>0.45696364279304263</v>
      </c>
      <c r="J256" s="64"/>
      <c r="K256" s="65"/>
      <c r="M256" s="43"/>
      <c r="N256" s="43"/>
      <c r="O256" s="37"/>
    </row>
    <row r="257" spans="1:15">
      <c r="A257" s="13" t="s">
        <v>123</v>
      </c>
      <c r="B257" s="14" t="s">
        <v>74</v>
      </c>
      <c r="C257" s="14">
        <v>2014</v>
      </c>
      <c r="D257" s="26" t="s">
        <v>193</v>
      </c>
      <c r="E257" s="48">
        <f>AVERAGE(Every_Mth!N1437,Every_Mth!N1496,Every_Mth!N1555,Every_Mth!N1614,Every_Mth!N1673,Every_Mth!N1732,Every_Mth!N1791,Every_Mth!N1850,Every_Mth!N1909,Every_Mth!N1968,Every_Mth!N2027,Every_Mth!N2086)</f>
        <v>226953.16666666666</v>
      </c>
      <c r="F257" s="60">
        <v>281485.64386297087</v>
      </c>
      <c r="G257" s="26" t="s">
        <v>66</v>
      </c>
      <c r="H257" s="19">
        <v>0.80626906421255717</v>
      </c>
      <c r="J257" s="64"/>
      <c r="K257" s="65"/>
      <c r="M257" s="43"/>
      <c r="N257" s="43"/>
      <c r="O257" s="37"/>
    </row>
    <row r="258" spans="1:15">
      <c r="A258" s="13" t="s">
        <v>124</v>
      </c>
      <c r="B258" s="14" t="s">
        <v>75</v>
      </c>
      <c r="C258" s="14">
        <v>2014</v>
      </c>
      <c r="D258" s="26" t="s">
        <v>194</v>
      </c>
      <c r="E258" s="48">
        <f>AVERAGE(Every_Mth!N1438,Every_Mth!N1497,Every_Mth!N1556,Every_Mth!N1615,Every_Mth!N1674,Every_Mth!N1733,Every_Mth!N1792,Every_Mth!N1851,Every_Mth!N1910,Every_Mth!N1969,Every_Mth!N2028,Every_Mth!N2087)</f>
        <v>3655.9166666666665</v>
      </c>
      <c r="F258" s="60">
        <v>6547.321475439956</v>
      </c>
      <c r="G258" s="26" t="s">
        <v>198</v>
      </c>
      <c r="H258" s="19">
        <v>0.55838355889207381</v>
      </c>
      <c r="J258" s="64"/>
      <c r="K258" s="65"/>
      <c r="M258" s="43"/>
      <c r="N258" s="43"/>
      <c r="O258" s="37"/>
    </row>
    <row r="259" spans="1:15">
      <c r="A259" s="13" t="s">
        <v>125</v>
      </c>
      <c r="B259" s="14" t="s">
        <v>75</v>
      </c>
      <c r="C259" s="14">
        <v>2014</v>
      </c>
      <c r="D259" s="26" t="s">
        <v>193</v>
      </c>
      <c r="E259" s="48">
        <f>AVERAGE(Every_Mth!N1439,Every_Mth!N1498,Every_Mth!N1557,Every_Mth!N1616,Every_Mth!N1675,Every_Mth!N1734,Every_Mth!N1793,Every_Mth!N1852,Every_Mth!N1911,Every_Mth!N1970,Every_Mth!N2029,Every_Mth!N2088)</f>
        <v>18791.333333333332</v>
      </c>
      <c r="F259" s="60">
        <v>33221.697389799374</v>
      </c>
      <c r="G259" s="26" t="s">
        <v>66</v>
      </c>
      <c r="H259" s="19">
        <v>0.56563435374326043</v>
      </c>
      <c r="J259" s="64"/>
      <c r="K259" s="65"/>
      <c r="M259" s="43"/>
      <c r="N259" s="43"/>
      <c r="O259" s="37"/>
    </row>
    <row r="260" spans="1:15">
      <c r="A260" s="13" t="s">
        <v>126</v>
      </c>
      <c r="B260" s="14" t="s">
        <v>75</v>
      </c>
      <c r="C260" s="14">
        <v>2014</v>
      </c>
      <c r="D260" s="26" t="s">
        <v>193</v>
      </c>
      <c r="E260" s="48">
        <f>AVERAGE(Every_Mth!N1440,Every_Mth!N1499,Every_Mth!N1558,Every_Mth!N1617,Every_Mth!N1676,Every_Mth!N1735,Every_Mth!N1794,Every_Mth!N1853,Every_Mth!N1912,Every_Mth!N1971,Every_Mth!N2030,Every_Mth!N2089)</f>
        <v>40122.833333333336</v>
      </c>
      <c r="F260" s="60">
        <v>44825.902304321608</v>
      </c>
      <c r="G260" s="26" t="s">
        <v>66</v>
      </c>
      <c r="H260" s="19">
        <v>0.89508144333471995</v>
      </c>
      <c r="J260" s="64"/>
      <c r="K260" s="65"/>
      <c r="M260" s="43"/>
      <c r="N260" s="43"/>
      <c r="O260" s="37"/>
    </row>
    <row r="261" spans="1:15">
      <c r="A261" s="13" t="s">
        <v>127</v>
      </c>
      <c r="B261" s="14" t="s">
        <v>75</v>
      </c>
      <c r="C261" s="14">
        <v>2014</v>
      </c>
      <c r="D261" s="26" t="s">
        <v>194</v>
      </c>
      <c r="E261" s="48">
        <f>AVERAGE(Every_Mth!N1441,Every_Mth!N1500,Every_Mth!N1559,Every_Mth!N1618,Every_Mth!N1677,Every_Mth!N1736,Every_Mth!N1795,Every_Mth!N1854,Every_Mth!N1913,Every_Mth!N1972,Every_Mth!N2031,Every_Mth!N2090)</f>
        <v>2138</v>
      </c>
      <c r="F261" s="60">
        <v>2967.7021800000002</v>
      </c>
      <c r="G261" s="26" t="s">
        <v>198</v>
      </c>
      <c r="H261" s="19">
        <v>0.72042269416670368</v>
      </c>
      <c r="J261" s="64"/>
      <c r="K261" s="65"/>
      <c r="M261" s="43"/>
      <c r="N261" s="43"/>
      <c r="O261" s="37"/>
    </row>
    <row r="262" spans="1:15">
      <c r="A262" s="13" t="s">
        <v>128</v>
      </c>
      <c r="B262" s="14" t="s">
        <v>75</v>
      </c>
      <c r="C262" s="14">
        <v>2014</v>
      </c>
      <c r="D262" s="26" t="s">
        <v>193</v>
      </c>
      <c r="E262" s="48">
        <f>AVERAGE(Every_Mth!N1442,Every_Mth!N1501,Every_Mth!N1560,Every_Mth!N1619,Every_Mth!N1678,Every_Mth!N1737,Every_Mth!N1796,Every_Mth!N1855,Every_Mth!N1914,Every_Mth!N1973,Every_Mth!N2032,Every_Mth!N2091)</f>
        <v>147974.16666666666</v>
      </c>
      <c r="F262" s="60">
        <v>225536.44752317923</v>
      </c>
      <c r="G262" s="26" t="s">
        <v>66</v>
      </c>
      <c r="H262" s="19">
        <v>0.6560986851203231</v>
      </c>
      <c r="J262" s="64"/>
      <c r="K262" s="65"/>
      <c r="M262" s="43"/>
      <c r="N262" s="43"/>
      <c r="O262" s="37"/>
    </row>
    <row r="263" spans="1:15">
      <c r="A263" s="13" t="s">
        <v>129</v>
      </c>
      <c r="B263" s="14" t="s">
        <v>75</v>
      </c>
      <c r="C263" s="14">
        <v>2014</v>
      </c>
      <c r="D263" s="26" t="s">
        <v>193</v>
      </c>
      <c r="E263" s="48">
        <f>AVERAGE(Every_Mth!N1443,Every_Mth!N1502,Every_Mth!N1561,Every_Mth!N1620,Every_Mth!N1679,Every_Mth!N1738,Every_Mth!N1797,Every_Mth!N1856,Every_Mth!N1915,Every_Mth!N1974,Every_Mth!N2033,Every_Mth!N2092)</f>
        <v>23966.333333333332</v>
      </c>
      <c r="F263" s="60">
        <v>38859.035145836984</v>
      </c>
      <c r="G263" s="26" t="s">
        <v>66</v>
      </c>
      <c r="H263" s="19">
        <v>0.61675060236025636</v>
      </c>
      <c r="J263" s="64"/>
      <c r="K263" s="65"/>
      <c r="M263" s="43"/>
      <c r="N263" s="43"/>
      <c r="O263" s="37"/>
    </row>
    <row r="264" spans="1:15">
      <c r="A264" s="13" t="s">
        <v>130</v>
      </c>
      <c r="B264" s="14" t="s">
        <v>75</v>
      </c>
      <c r="C264" s="14">
        <v>2014</v>
      </c>
      <c r="D264" s="26" t="s">
        <v>193</v>
      </c>
      <c r="E264" s="48">
        <f>AVERAGE(Every_Mth!N1444,Every_Mth!N1503,Every_Mth!N1562,Every_Mth!N1621,Every_Mth!N1680,Every_Mth!N1739,Every_Mth!N1798,Every_Mth!N1857,Every_Mth!N1916,Every_Mth!N1975,Every_Mth!N2034,Every_Mth!N2093)</f>
        <v>11014.5</v>
      </c>
      <c r="F264" s="60">
        <v>17435.21142</v>
      </c>
      <c r="G264" s="26" t="s">
        <v>66</v>
      </c>
      <c r="H264" s="19">
        <v>0.6317675039698486</v>
      </c>
      <c r="J264" s="64"/>
      <c r="K264" s="65"/>
      <c r="M264" s="43"/>
      <c r="N264" s="43"/>
      <c r="O264" s="37"/>
    </row>
    <row r="265" spans="1:15">
      <c r="A265" s="13" t="s">
        <v>131</v>
      </c>
      <c r="B265" s="14" t="s">
        <v>75</v>
      </c>
      <c r="C265" s="14">
        <v>2014</v>
      </c>
      <c r="D265" s="26" t="s">
        <v>194</v>
      </c>
      <c r="E265" s="48">
        <f>AVERAGE(Every_Mth!N1445,Every_Mth!N1504,Every_Mth!N1563,Every_Mth!N1622,Every_Mth!N1681,Every_Mth!N1740,Every_Mth!N1799,Every_Mth!N1858,Every_Mth!N1917,Every_Mth!N1976,Every_Mth!N2035,Every_Mth!N2094)</f>
        <v>3188.6666666666665</v>
      </c>
      <c r="F265" s="60">
        <v>4056.2381502702701</v>
      </c>
      <c r="G265" s="26" t="s">
        <v>198</v>
      </c>
      <c r="H265" s="19">
        <v>0.78611426364455528</v>
      </c>
      <c r="J265" s="64"/>
      <c r="K265" s="65"/>
      <c r="M265" s="43"/>
      <c r="N265" s="43"/>
      <c r="O265" s="37"/>
    </row>
    <row r="266" spans="1:15">
      <c r="A266" s="13" t="s">
        <v>132</v>
      </c>
      <c r="B266" s="14" t="s">
        <v>76</v>
      </c>
      <c r="C266" s="14">
        <v>2014</v>
      </c>
      <c r="D266" s="26" t="s">
        <v>193</v>
      </c>
      <c r="E266" s="48">
        <f>AVERAGE(Every_Mth!N1446,Every_Mth!N1505,Every_Mth!N1564,Every_Mth!N1623,Every_Mth!N1682,Every_Mth!N1741,Every_Mth!N1800,Every_Mth!N1859,Every_Mth!N1918,Every_Mth!N1977,Every_Mth!N2036,Every_Mth!N2095)</f>
        <v>1185610.1666666667</v>
      </c>
      <c r="F266" s="60">
        <v>2032449.5447149202</v>
      </c>
      <c r="G266" s="26" t="s">
        <v>66</v>
      </c>
      <c r="H266" s="19">
        <v>0.58334051625028915</v>
      </c>
      <c r="J266" s="64"/>
      <c r="K266" s="65"/>
      <c r="M266" s="43"/>
      <c r="N266" s="43"/>
      <c r="O266" s="37"/>
    </row>
    <row r="267" spans="1:15">
      <c r="A267" s="13" t="s">
        <v>133</v>
      </c>
      <c r="B267" s="14" t="s">
        <v>75</v>
      </c>
      <c r="C267" s="14">
        <v>2014</v>
      </c>
      <c r="D267" s="26" t="s">
        <v>193</v>
      </c>
      <c r="E267" s="48">
        <f>AVERAGE(Every_Mth!N1447,Every_Mth!N1506,Every_Mth!N1565,Every_Mth!N1624,Every_Mth!N1683,Every_Mth!N1742,Every_Mth!N1801,Every_Mth!N1860,Every_Mth!N1919,Every_Mth!N1978,Every_Mth!N2037,Every_Mth!N2096)</f>
        <v>28835.083333333332</v>
      </c>
      <c r="F267" s="60">
        <v>38902.722557910449</v>
      </c>
      <c r="G267" s="26" t="s">
        <v>66</v>
      </c>
      <c r="H267" s="19">
        <v>0.74120990607815518</v>
      </c>
      <c r="J267" s="64"/>
      <c r="K267" s="65"/>
      <c r="M267" s="43"/>
      <c r="N267" s="43"/>
      <c r="O267" s="37"/>
    </row>
    <row r="268" spans="1:15">
      <c r="A268" s="13" t="s">
        <v>134</v>
      </c>
      <c r="B268" s="14" t="s">
        <v>75</v>
      </c>
      <c r="C268" s="14">
        <v>2014</v>
      </c>
      <c r="D268" s="26" t="s">
        <v>193</v>
      </c>
      <c r="E268" s="48">
        <f>AVERAGE(Every_Mth!N1448,Every_Mth!N1507,Every_Mth!N1566,Every_Mth!N1625,Every_Mth!N1684,Every_Mth!N1743,Every_Mth!N1802,Every_Mth!N1861,Every_Mth!N1920,Every_Mth!N1979,Every_Mth!N2038,Every_Mth!N2097)</f>
        <v>10307.666666666666</v>
      </c>
      <c r="F268" s="60">
        <v>22695.631874723927</v>
      </c>
      <c r="G268" s="26" t="s">
        <v>66</v>
      </c>
      <c r="H268" s="19">
        <v>0.45416962715835596</v>
      </c>
      <c r="J268" s="64"/>
      <c r="K268" s="65"/>
      <c r="M268" s="43"/>
      <c r="N268" s="43"/>
      <c r="O268" s="37"/>
    </row>
    <row r="269" spans="1:15">
      <c r="A269" s="13" t="s">
        <v>135</v>
      </c>
      <c r="B269" s="14" t="s">
        <v>75</v>
      </c>
      <c r="C269" s="14">
        <v>2014</v>
      </c>
      <c r="D269" s="26" t="s">
        <v>194</v>
      </c>
      <c r="E269" s="48">
        <f>AVERAGE(Every_Mth!N1449,Every_Mth!N1508,Every_Mth!N1567,Every_Mth!N1626,Every_Mth!N1685,Every_Mth!N1744,Every_Mth!N1803,Every_Mth!N1862,Every_Mth!N1921,Every_Mth!N1980,Every_Mth!N2039,Every_Mth!N2098)</f>
        <v>2016.75</v>
      </c>
      <c r="F269" s="60">
        <v>3171.7656000000002</v>
      </c>
      <c r="G269" s="26" t="s">
        <v>198</v>
      </c>
      <c r="H269" s="19">
        <v>0.63584459078564948</v>
      </c>
      <c r="J269" s="64"/>
      <c r="K269" s="65"/>
      <c r="M269" s="43"/>
      <c r="N269" s="43"/>
      <c r="O269" s="37"/>
    </row>
    <row r="270" spans="1:15">
      <c r="A270" s="13" t="s">
        <v>136</v>
      </c>
      <c r="B270" s="14" t="s">
        <v>75</v>
      </c>
      <c r="C270" s="14">
        <v>2014</v>
      </c>
      <c r="D270" s="26" t="s">
        <v>193</v>
      </c>
      <c r="E270" s="48">
        <f>AVERAGE(Every_Mth!N1450,Every_Mth!N1509,Every_Mth!N1568,Every_Mth!N1627,Every_Mth!N1686,Every_Mth!N1745,Every_Mth!N1804,Every_Mth!N1863,Every_Mth!N1922,Every_Mth!N1981,Every_Mth!N2040,Every_Mth!N2099)</f>
        <v>13782.75</v>
      </c>
      <c r="F270" s="60">
        <v>19834.102620000001</v>
      </c>
      <c r="G270" s="26" t="s">
        <v>66</v>
      </c>
      <c r="H270" s="19">
        <v>0.69491422244138812</v>
      </c>
      <c r="J270" s="64"/>
      <c r="K270" s="65"/>
      <c r="M270" s="43"/>
      <c r="N270" s="43"/>
      <c r="O270" s="37"/>
    </row>
    <row r="271" spans="1:15">
      <c r="A271" s="13" t="s">
        <v>137</v>
      </c>
      <c r="B271" s="14" t="s">
        <v>75</v>
      </c>
      <c r="C271" s="14">
        <v>2014</v>
      </c>
      <c r="D271" s="26" t="s">
        <v>193</v>
      </c>
      <c r="E271" s="48">
        <f>AVERAGE(Every_Mth!N1451,Every_Mth!N1510,Every_Mth!N1569,Every_Mth!N1628,Every_Mth!N1687,Every_Mth!N1746,Every_Mth!N1805,Every_Mth!N1864,Every_Mth!N1923,Every_Mth!N1982,Every_Mth!N2041,Every_Mth!N2100)</f>
        <v>57188.083333333336</v>
      </c>
      <c r="F271" s="60">
        <v>74498.948899488212</v>
      </c>
      <c r="G271" s="26" t="s">
        <v>66</v>
      </c>
      <c r="H271" s="19">
        <v>0.76763611001397902</v>
      </c>
      <c r="J271" s="64"/>
      <c r="K271" s="65"/>
      <c r="M271" s="43"/>
      <c r="N271" s="43"/>
      <c r="O271" s="37"/>
    </row>
    <row r="272" spans="1:15">
      <c r="A272" s="13" t="s">
        <v>138</v>
      </c>
      <c r="B272" s="14" t="s">
        <v>75</v>
      </c>
      <c r="C272" s="14">
        <v>2014</v>
      </c>
      <c r="D272" s="26" t="s">
        <v>194</v>
      </c>
      <c r="E272" s="48">
        <f>AVERAGE(Every_Mth!N1452,Every_Mth!N1511,Every_Mth!N1570,Every_Mth!N1629,Every_Mth!N1688,Every_Mth!N1747,Every_Mth!N1806,Every_Mth!N1865,Every_Mth!N1924,Every_Mth!N1983,Every_Mth!N2042,Every_Mth!N2101)</f>
        <v>1005.0833333333334</v>
      </c>
      <c r="F272" s="60">
        <v>2247.367847027027</v>
      </c>
      <c r="G272" s="26" t="s">
        <v>198</v>
      </c>
      <c r="H272" s="19">
        <v>0.4472268901875262</v>
      </c>
      <c r="J272" s="64"/>
      <c r="K272" s="65"/>
      <c r="M272" s="43"/>
      <c r="N272" s="43"/>
      <c r="O272" s="37"/>
    </row>
    <row r="273" spans="1:15">
      <c r="A273" s="13" t="s">
        <v>139</v>
      </c>
      <c r="B273" s="14" t="s">
        <v>75</v>
      </c>
      <c r="C273" s="14">
        <v>2014</v>
      </c>
      <c r="D273" s="26" t="s">
        <v>194</v>
      </c>
      <c r="E273" s="48">
        <f>AVERAGE(Every_Mth!N1453,Every_Mth!N1512,Every_Mth!N1571,Every_Mth!N1630,Every_Mth!N1689,Every_Mth!N1748,Every_Mth!N1807,Every_Mth!N1866,Every_Mth!N1925,Every_Mth!N1984,Every_Mth!N2043,Every_Mth!N2102)</f>
        <v>856</v>
      </c>
      <c r="F273" s="60">
        <v>1714.0770399999999</v>
      </c>
      <c r="G273" s="26" t="s">
        <v>198</v>
      </c>
      <c r="H273" s="19">
        <v>0.49939412291526875</v>
      </c>
      <c r="J273" s="64"/>
      <c r="K273" s="65"/>
      <c r="M273" s="43"/>
      <c r="N273" s="43"/>
      <c r="O273" s="37"/>
    </row>
    <row r="274" spans="1:15">
      <c r="A274" s="13" t="s">
        <v>140</v>
      </c>
      <c r="B274" s="14" t="s">
        <v>75</v>
      </c>
      <c r="C274" s="14">
        <v>2014</v>
      </c>
      <c r="D274" s="26" t="s">
        <v>193</v>
      </c>
      <c r="E274" s="48">
        <f>AVERAGE(Every_Mth!N1454,Every_Mth!N1513,Every_Mth!N1572,Every_Mth!N1631,Every_Mth!N1690,Every_Mth!N1749,Every_Mth!N1808,Every_Mth!N1867,Every_Mth!N1926,Every_Mth!N1985,Every_Mth!N2044,Every_Mth!N2103)</f>
        <v>50079.416666666664</v>
      </c>
      <c r="F274" s="60">
        <v>76819.094700000001</v>
      </c>
      <c r="G274" s="26" t="s">
        <v>66</v>
      </c>
      <c r="H274" s="19">
        <v>0.65190822926998127</v>
      </c>
      <c r="J274" s="64"/>
      <c r="K274" s="65"/>
      <c r="M274" s="43"/>
      <c r="N274" s="43"/>
      <c r="O274" s="37"/>
    </row>
    <row r="275" spans="1:15">
      <c r="A275" s="13" t="s">
        <v>141</v>
      </c>
      <c r="B275" s="14" t="s">
        <v>75</v>
      </c>
      <c r="C275" s="14">
        <v>2014</v>
      </c>
      <c r="D275" s="26" t="s">
        <v>193</v>
      </c>
      <c r="E275" s="48">
        <f>AVERAGE(Every_Mth!N1455,Every_Mth!N1514,Every_Mth!N1573,Every_Mth!N1632,Every_Mth!N1691,Every_Mth!N1750,Every_Mth!N1809,Every_Mth!N1868,Every_Mth!N1927,Every_Mth!N1986,Every_Mth!N2045,Every_Mth!N2104)</f>
        <v>7300.75</v>
      </c>
      <c r="F275" s="60">
        <v>13996.583175617894</v>
      </c>
      <c r="G275" s="26" t="s">
        <v>66</v>
      </c>
      <c r="H275" s="19">
        <v>0.52160944627671246</v>
      </c>
      <c r="J275" s="64"/>
      <c r="K275" s="65"/>
      <c r="M275" s="43"/>
      <c r="N275" s="43"/>
      <c r="O275" s="37"/>
    </row>
    <row r="276" spans="1:15">
      <c r="A276" s="13" t="s">
        <v>142</v>
      </c>
      <c r="B276" s="14" t="s">
        <v>75</v>
      </c>
      <c r="C276" s="14">
        <v>2014</v>
      </c>
      <c r="D276" s="26" t="s">
        <v>193</v>
      </c>
      <c r="E276" s="48">
        <f>AVERAGE(Every_Mth!N1456,Every_Mth!N1515,Every_Mth!N1574,Every_Mth!N1633,Every_Mth!N1692,Every_Mth!N1751,Every_Mth!N1810,Every_Mth!N1869,Every_Mth!N1928,Every_Mth!N1987,Every_Mth!N2046,Every_Mth!N2105)</f>
        <v>7722.666666666667</v>
      </c>
      <c r="F276" s="60">
        <v>12648.7451</v>
      </c>
      <c r="G276" s="26" t="s">
        <v>66</v>
      </c>
      <c r="H276" s="19">
        <v>0.61057440393830054</v>
      </c>
      <c r="J276" s="64"/>
      <c r="K276" s="65"/>
      <c r="M276" s="43"/>
      <c r="N276" s="43"/>
      <c r="O276" s="37"/>
    </row>
    <row r="277" spans="1:15">
      <c r="A277" s="13" t="s">
        <v>143</v>
      </c>
      <c r="B277" s="14" t="s">
        <v>74</v>
      </c>
      <c r="C277" s="14">
        <v>2014</v>
      </c>
      <c r="D277" s="26" t="s">
        <v>193</v>
      </c>
      <c r="E277" s="48">
        <f>AVERAGE(Every_Mth!N1457,Every_Mth!N1516,Every_Mth!N1575,Every_Mth!N1634,Every_Mth!N1693,Every_Mth!N1752,Every_Mth!N1811,Every_Mth!N1870,Every_Mth!N1929,Every_Mth!N1988,Every_Mth!N2047,Every_Mth!N2106)</f>
        <v>258603</v>
      </c>
      <c r="F277" s="60">
        <v>443857.48963470419</v>
      </c>
      <c r="G277" s="26" t="s">
        <v>66</v>
      </c>
      <c r="H277" s="19">
        <v>0.58262619430581397</v>
      </c>
      <c r="J277" s="64"/>
      <c r="K277" s="65"/>
      <c r="M277" s="43"/>
      <c r="N277" s="43"/>
      <c r="O277" s="37"/>
    </row>
    <row r="278" spans="1:15">
      <c r="A278" s="13" t="s">
        <v>144</v>
      </c>
      <c r="B278" s="14" t="s">
        <v>74</v>
      </c>
      <c r="C278" s="14">
        <v>2014</v>
      </c>
      <c r="D278" s="26" t="s">
        <v>193</v>
      </c>
      <c r="E278" s="48">
        <f>AVERAGE(Every_Mth!N1458,Every_Mth!N1517,Every_Mth!N1576,Every_Mth!N1635,Every_Mth!N1694,Every_Mth!N1753,Every_Mth!N1812,Every_Mth!N1871,Every_Mth!N1930,Every_Mth!N1989,Every_Mth!N2048,Every_Mth!N2107)</f>
        <v>18534.833333333332</v>
      </c>
      <c r="F278" s="60">
        <v>41238.667037041385</v>
      </c>
      <c r="G278" s="26" t="s">
        <v>66</v>
      </c>
      <c r="H278" s="19">
        <v>0.44945277490867924</v>
      </c>
      <c r="J278" s="64"/>
      <c r="K278" s="65"/>
      <c r="M278" s="43"/>
      <c r="N278" s="43"/>
      <c r="O278" s="37"/>
    </row>
    <row r="279" spans="1:15">
      <c r="A279" s="13" t="s">
        <v>145</v>
      </c>
      <c r="B279" s="14" t="s">
        <v>75</v>
      </c>
      <c r="C279" s="14">
        <v>2014</v>
      </c>
      <c r="D279" s="26" t="s">
        <v>194</v>
      </c>
      <c r="E279" s="48">
        <f>AVERAGE(Every_Mth!N1459,Every_Mth!N1518,Every_Mth!N1577,Every_Mth!N1636,Every_Mth!N1695,Every_Mth!N1754,Every_Mth!N1813,Every_Mth!N1872,Every_Mth!N1931,Every_Mth!N1990,Every_Mth!N2049,Every_Mth!N2108)</f>
        <v>1895.3333333333333</v>
      </c>
      <c r="F279" s="60">
        <v>3602.3331367567566</v>
      </c>
      <c r="G279" s="26" t="s">
        <v>198</v>
      </c>
      <c r="H279" s="19">
        <v>0.5261404932248257</v>
      </c>
      <c r="J279" s="64"/>
      <c r="K279" s="65"/>
      <c r="M279" s="43"/>
      <c r="N279" s="43"/>
      <c r="O279" s="37"/>
    </row>
    <row r="280" spans="1:15">
      <c r="A280" s="13" t="s">
        <v>146</v>
      </c>
      <c r="B280" s="14" t="s">
        <v>75</v>
      </c>
      <c r="C280" s="14">
        <v>2014</v>
      </c>
      <c r="D280" s="26" t="s">
        <v>193</v>
      </c>
      <c r="E280" s="48">
        <f>AVERAGE(Every_Mth!N1460,Every_Mth!N1519,Every_Mth!N1578,Every_Mth!N1637,Every_Mth!N1696,Every_Mth!N1755,Every_Mth!N1814,Every_Mth!N1873,Every_Mth!N1932,Every_Mth!N1991,Every_Mth!N2050,Every_Mth!N2109)</f>
        <v>290271.91666666669</v>
      </c>
      <c r="F280" s="60">
        <v>455320.18413692369</v>
      </c>
      <c r="G280" s="26" t="s">
        <v>66</v>
      </c>
      <c r="H280" s="19">
        <v>0.63751163857777993</v>
      </c>
      <c r="J280" s="64"/>
      <c r="K280" s="65"/>
      <c r="M280" s="43"/>
      <c r="N280" s="43"/>
      <c r="O280" s="37"/>
    </row>
    <row r="281" spans="1:15">
      <c r="A281" s="13" t="s">
        <v>147</v>
      </c>
      <c r="B281" s="14" t="s">
        <v>74</v>
      </c>
      <c r="C281" s="14">
        <v>2014</v>
      </c>
      <c r="D281" s="26" t="s">
        <v>193</v>
      </c>
      <c r="E281" s="48">
        <f>AVERAGE(Every_Mth!N1461,Every_Mth!N1520,Every_Mth!N1579,Every_Mth!N1638,Every_Mth!N1697,Every_Mth!N1756,Every_Mth!N1815,Every_Mth!N1874,Every_Mth!N1933,Every_Mth!N1992,Every_Mth!N2051,Every_Mth!N2110)</f>
        <v>217509.33333333334</v>
      </c>
      <c r="F281" s="60">
        <v>295178.39485793357</v>
      </c>
      <c r="G281" s="26" t="s">
        <v>66</v>
      </c>
      <c r="H281" s="19">
        <v>0.7368741653264238</v>
      </c>
      <c r="J281" s="64"/>
      <c r="K281" s="65"/>
      <c r="M281" s="43"/>
      <c r="N281" s="43"/>
      <c r="O281" s="37"/>
    </row>
    <row r="282" spans="1:15">
      <c r="A282" s="13" t="s">
        <v>148</v>
      </c>
      <c r="B282" s="14" t="s">
        <v>75</v>
      </c>
      <c r="C282" s="14">
        <v>2014</v>
      </c>
      <c r="D282" s="26" t="s">
        <v>194</v>
      </c>
      <c r="E282" s="48">
        <f>AVERAGE(Every_Mth!N1462,Every_Mth!N1521,Every_Mth!N1580,Every_Mth!N1639,Every_Mth!N1698,Every_Mth!N1757,Every_Mth!N1816,Every_Mth!N1875,Every_Mth!N1934,Every_Mth!N1993,Every_Mth!N2052,Every_Mth!N2111)</f>
        <v>6198.166666666667</v>
      </c>
      <c r="F282" s="60">
        <v>8761.7082970805113</v>
      </c>
      <c r="G282" s="26" t="s">
        <v>198</v>
      </c>
      <c r="H282" s="19">
        <v>0.70741531862364759</v>
      </c>
      <c r="J282" s="64"/>
      <c r="K282" s="65"/>
      <c r="M282" s="43"/>
      <c r="N282" s="43"/>
      <c r="O282" s="37"/>
    </row>
    <row r="283" spans="1:15">
      <c r="A283" s="13" t="s">
        <v>149</v>
      </c>
      <c r="B283" s="14" t="s">
        <v>75</v>
      </c>
      <c r="C283" s="14">
        <v>2014</v>
      </c>
      <c r="D283" s="26" t="s">
        <v>193</v>
      </c>
      <c r="E283" s="48">
        <f>AVERAGE(Every_Mth!N1463,Every_Mth!N1522,Every_Mth!N1581,Every_Mth!N1640,Every_Mth!N1699,Every_Mth!N1758,Every_Mth!N1817,Every_Mth!N1876,Every_Mth!N1935,Every_Mth!N1994,Every_Mth!N2053,Every_Mth!N2112)</f>
        <v>391793.83333333331</v>
      </c>
      <c r="F283" s="60">
        <v>458342.86103801074</v>
      </c>
      <c r="G283" s="26" t="s">
        <v>66</v>
      </c>
      <c r="H283" s="19">
        <v>0.85480513964161331</v>
      </c>
      <c r="J283" s="64"/>
      <c r="K283" s="65"/>
      <c r="M283" s="43"/>
      <c r="N283" s="43"/>
      <c r="O283" s="37"/>
    </row>
    <row r="284" spans="1:15">
      <c r="A284" s="13" t="s">
        <v>150</v>
      </c>
      <c r="B284" s="14" t="s">
        <v>74</v>
      </c>
      <c r="C284" s="14">
        <v>2014</v>
      </c>
      <c r="D284" s="26" t="s">
        <v>193</v>
      </c>
      <c r="E284" s="48">
        <f>AVERAGE(Every_Mth!N1464,Every_Mth!N1523,Every_Mth!N1582,Every_Mth!N1641,Every_Mth!N1700,Every_Mth!N1759,Every_Mth!N1818,Every_Mth!N1877,Every_Mth!N1936,Every_Mth!N1995,Every_Mth!N2054,Every_Mth!N2113)</f>
        <v>283887.08333333331</v>
      </c>
      <c r="F284" s="60">
        <v>548765.95305636863</v>
      </c>
      <c r="G284" s="26" t="s">
        <v>66</v>
      </c>
      <c r="H284" s="19">
        <v>0.5173190533272255</v>
      </c>
      <c r="J284" s="64"/>
      <c r="K284" s="65"/>
      <c r="M284" s="43"/>
      <c r="N284" s="43"/>
      <c r="O284" s="37"/>
    </row>
    <row r="285" spans="1:15">
      <c r="A285" s="13" t="s">
        <v>151</v>
      </c>
      <c r="B285" s="14" t="s">
        <v>74</v>
      </c>
      <c r="C285" s="14">
        <v>2014</v>
      </c>
      <c r="D285" s="26" t="s">
        <v>193</v>
      </c>
      <c r="E285" s="48">
        <f>AVERAGE(Every_Mth!N1465,Every_Mth!N1524,Every_Mth!N1583,Every_Mth!N1642,Every_Mth!N1701,Every_Mth!N1760,Every_Mth!N1819,Every_Mth!N1878,Every_Mth!N1937,Every_Mth!N1996,Every_Mth!N2055,Every_Mth!N2114)</f>
        <v>52291.833333333336</v>
      </c>
      <c r="F285" s="60">
        <v>100797.79189006655</v>
      </c>
      <c r="G285" s="26" t="s">
        <v>66</v>
      </c>
      <c r="H285" s="19">
        <v>0.51877955213904448</v>
      </c>
      <c r="J285" s="64"/>
      <c r="K285" s="65"/>
      <c r="M285" s="43"/>
      <c r="N285" s="43"/>
      <c r="O285" s="37"/>
    </row>
    <row r="286" spans="1:15">
      <c r="A286" s="13" t="s">
        <v>152</v>
      </c>
      <c r="B286" s="14" t="s">
        <v>75</v>
      </c>
      <c r="C286" s="14">
        <v>2014</v>
      </c>
      <c r="D286" s="26" t="s">
        <v>193</v>
      </c>
      <c r="E286" s="48">
        <f>AVERAGE(Every_Mth!N1466,Every_Mth!N1525,Every_Mth!N1584,Every_Mth!N1643,Every_Mth!N1702,Every_Mth!N1761,Every_Mth!N1820,Every_Mth!N1879,Every_Mth!N1938,Every_Mth!N1997,Every_Mth!N2056,Every_Mth!N2115)</f>
        <v>117660.58333333333</v>
      </c>
      <c r="F286" s="60">
        <v>155948.40208299819</v>
      </c>
      <c r="G286" s="26" t="s">
        <v>66</v>
      </c>
      <c r="H286" s="19">
        <v>0.75448405858440615</v>
      </c>
      <c r="J286" s="64"/>
      <c r="K286" s="65"/>
      <c r="M286" s="43"/>
      <c r="N286" s="43"/>
      <c r="O286" s="37"/>
    </row>
    <row r="287" spans="1:15">
      <c r="A287" s="13" t="s">
        <v>153</v>
      </c>
      <c r="B287" s="14" t="s">
        <v>74</v>
      </c>
      <c r="C287" s="14">
        <v>2014</v>
      </c>
      <c r="D287" s="26" t="s">
        <v>193</v>
      </c>
      <c r="E287" s="48">
        <f>AVERAGE(Every_Mth!N1467,Every_Mth!N1526,Every_Mth!N1585,Every_Mth!N1644,Every_Mth!N1703,Every_Mth!N1762,Every_Mth!N1821,Every_Mth!N1880,Every_Mth!N1939,Every_Mth!N1998,Every_Mth!N2057,Every_Mth!N2116)</f>
        <v>18107.166666666668</v>
      </c>
      <c r="F287" s="60">
        <v>45982.301338302852</v>
      </c>
      <c r="G287" s="26" t="s">
        <v>66</v>
      </c>
      <c r="H287" s="19">
        <v>0.39378556835265566</v>
      </c>
      <c r="J287" s="64"/>
      <c r="K287" s="65"/>
      <c r="M287" s="43"/>
      <c r="N287" s="43"/>
      <c r="O287" s="37"/>
    </row>
    <row r="288" spans="1:15">
      <c r="A288" s="13" t="s">
        <v>154</v>
      </c>
      <c r="B288" s="14" t="s">
        <v>74</v>
      </c>
      <c r="C288" s="14">
        <v>2014</v>
      </c>
      <c r="D288" s="26" t="s">
        <v>193</v>
      </c>
      <c r="E288" s="48">
        <f>AVERAGE(Every_Mth!N1468,Every_Mth!N1527,Every_Mth!N1586,Every_Mth!N1645,Every_Mth!N1704,Every_Mth!N1763,Every_Mth!N1822,Every_Mth!N1881,Every_Mth!N1940,Every_Mth!N1999,Every_Mth!N2058,Every_Mth!N2117)</f>
        <v>32223.75</v>
      </c>
      <c r="F288" s="60">
        <v>63838.644279393076</v>
      </c>
      <c r="G288" s="26" t="s">
        <v>66</v>
      </c>
      <c r="H288" s="19">
        <v>0.5047687081036859</v>
      </c>
      <c r="J288" s="64"/>
      <c r="K288" s="65"/>
      <c r="M288" s="43"/>
      <c r="N288" s="43"/>
      <c r="O288" s="37"/>
    </row>
    <row r="289" spans="1:15">
      <c r="A289" s="13" t="s">
        <v>155</v>
      </c>
      <c r="B289" s="14" t="s">
        <v>74</v>
      </c>
      <c r="C289" s="14">
        <v>2014</v>
      </c>
      <c r="D289" s="26" t="s">
        <v>193</v>
      </c>
      <c r="E289" s="48">
        <f>AVERAGE(Every_Mth!N1469,Every_Mth!N1528,Every_Mth!N1587,Every_Mth!N1646,Every_Mth!N1705,Every_Mth!N1764,Every_Mth!N1823,Every_Mth!N1882,Every_Mth!N1941,Every_Mth!N2000,Every_Mth!N2059,Every_Mth!N2118)</f>
        <v>35297.083333333336</v>
      </c>
      <c r="F289" s="60">
        <v>83642.140157008063</v>
      </c>
      <c r="G289" s="26" t="s">
        <v>66</v>
      </c>
      <c r="H289" s="19">
        <v>0.42200119780622236</v>
      </c>
      <c r="J289" s="64"/>
      <c r="K289" s="65"/>
      <c r="M289" s="43"/>
      <c r="N289" s="43"/>
      <c r="O289" s="37"/>
    </row>
    <row r="290" spans="1:15">
      <c r="A290" s="13" t="s">
        <v>156</v>
      </c>
      <c r="B290" s="14" t="s">
        <v>74</v>
      </c>
      <c r="C290" s="14">
        <v>2014</v>
      </c>
      <c r="D290" s="26" t="s">
        <v>193</v>
      </c>
      <c r="E290" s="48">
        <f>AVERAGE(Every_Mth!N1470,Every_Mth!N1529,Every_Mth!N1588,Every_Mth!N1647,Every_Mth!N1706,Every_Mth!N1765,Every_Mth!N1824,Every_Mth!N1883,Every_Mth!N1942,Every_Mth!N2001,Every_Mth!N2060,Every_Mth!N2119)</f>
        <v>113253.5</v>
      </c>
      <c r="F290" s="60">
        <v>173716.07032996006</v>
      </c>
      <c r="G290" s="26" t="s">
        <v>66</v>
      </c>
      <c r="H290" s="19">
        <v>0.65194601619115522</v>
      </c>
      <c r="J290" s="64"/>
      <c r="K290" s="65"/>
      <c r="M290" s="43"/>
      <c r="N290" s="43"/>
      <c r="O290" s="37"/>
    </row>
    <row r="291" spans="1:15">
      <c r="A291" s="13" t="s">
        <v>157</v>
      </c>
      <c r="B291" s="14" t="s">
        <v>74</v>
      </c>
      <c r="C291" s="14">
        <v>2014</v>
      </c>
      <c r="D291" s="26" t="s">
        <v>193</v>
      </c>
      <c r="E291" s="48">
        <f>AVERAGE(Every_Mth!N1471,Every_Mth!N1530,Every_Mth!N1589,Every_Mth!N1648,Every_Mth!N1707,Every_Mth!N1766,Every_Mth!N1825,Every_Mth!N1884,Every_Mth!N1943,Every_Mth!N2002,Every_Mth!N2061,Every_Mth!N2120)</f>
        <v>24074.833333333332</v>
      </c>
      <c r="F291" s="60">
        <v>47670.412089345795</v>
      </c>
      <c r="G291" s="26" t="s">
        <v>66</v>
      </c>
      <c r="H291" s="19">
        <v>0.50502675093748539</v>
      </c>
      <c r="J291" s="64"/>
      <c r="K291" s="65"/>
      <c r="M291" s="43"/>
      <c r="N291" s="43"/>
      <c r="O291" s="37"/>
    </row>
    <row r="292" spans="1:15">
      <c r="A292" s="13" t="s">
        <v>158</v>
      </c>
      <c r="B292" s="14" t="s">
        <v>75</v>
      </c>
      <c r="C292" s="14">
        <v>2014</v>
      </c>
      <c r="D292" s="26" t="s">
        <v>193</v>
      </c>
      <c r="E292" s="48">
        <f>AVERAGE(Every_Mth!N1472,Every_Mth!N1531,Every_Mth!N1590,Every_Mth!N1649,Every_Mth!N1708,Every_Mth!N1767,Every_Mth!N1826,Every_Mth!N1885,Every_Mth!N1944,Every_Mth!N2003,Every_Mth!N2062,Every_Mth!N2121)</f>
        <v>24531.75</v>
      </c>
      <c r="F292" s="60">
        <v>29544.132694257751</v>
      </c>
      <c r="G292" s="26" t="s">
        <v>66</v>
      </c>
      <c r="H292" s="19">
        <v>0.83034253379074596</v>
      </c>
      <c r="J292" s="64"/>
      <c r="K292" s="65"/>
      <c r="M292" s="43"/>
      <c r="N292" s="43"/>
      <c r="O292" s="37"/>
    </row>
    <row r="293" spans="1:15">
      <c r="A293" s="13" t="s">
        <v>159</v>
      </c>
      <c r="B293" s="14" t="s">
        <v>75</v>
      </c>
      <c r="C293" s="14">
        <v>2014</v>
      </c>
      <c r="D293" s="26" t="s">
        <v>194</v>
      </c>
      <c r="E293" s="48">
        <f>AVERAGE(Every_Mth!N1473,Every_Mth!N1532,Every_Mth!N1591,Every_Mth!N1650,Every_Mth!N1709,Every_Mth!N1768,Every_Mth!N1827,Every_Mth!N1886,Every_Mth!N1945,Every_Mth!N2004,Every_Mth!N2063,Every_Mth!N2122)</f>
        <v>300.5</v>
      </c>
      <c r="F293" s="60">
        <v>535.0838027255985</v>
      </c>
      <c r="G293" s="26" t="s">
        <v>198</v>
      </c>
      <c r="H293" s="19">
        <v>0.56159427452170951</v>
      </c>
      <c r="J293" s="64"/>
      <c r="K293" s="65"/>
      <c r="M293" s="43"/>
      <c r="N293" s="43"/>
      <c r="O293" s="37"/>
    </row>
    <row r="294" spans="1:15">
      <c r="A294" s="13" t="s">
        <v>160</v>
      </c>
      <c r="B294" s="14" t="s">
        <v>75</v>
      </c>
      <c r="C294" s="14">
        <v>2014</v>
      </c>
      <c r="D294" s="26" t="s">
        <v>194</v>
      </c>
      <c r="E294" s="48">
        <f>AVERAGE(Every_Mth!N1474,Every_Mth!N1533,Every_Mth!N1592,Every_Mth!N1651,Every_Mth!N1710,Every_Mth!N1769,Every_Mth!N1828,Every_Mth!N1887,Every_Mth!N1946,Every_Mth!N2005,Every_Mth!N2064,Every_Mth!N2123)</f>
        <v>6946.75</v>
      </c>
      <c r="F294" s="60">
        <v>11466.607281621622</v>
      </c>
      <c r="G294" s="26" t="s">
        <v>198</v>
      </c>
      <c r="H294" s="19">
        <v>0.60582435845117577</v>
      </c>
      <c r="J294" s="64"/>
      <c r="K294" s="65"/>
      <c r="M294" s="43"/>
      <c r="N294" s="43"/>
      <c r="O294" s="37"/>
    </row>
    <row r="295" spans="1:15">
      <c r="A295" s="13" t="s">
        <v>161</v>
      </c>
      <c r="B295" s="14" t="s">
        <v>74</v>
      </c>
      <c r="C295" s="14">
        <v>2014</v>
      </c>
      <c r="D295" s="26" t="s">
        <v>193</v>
      </c>
      <c r="E295" s="48">
        <f>AVERAGE(Every_Mth!N1475,Every_Mth!N1534,Every_Mth!N1593,Every_Mth!N1652,Every_Mth!N1711,Every_Mth!N1770,Every_Mth!N1829,Every_Mth!N1888,Every_Mth!N1947,Every_Mth!N2006,Every_Mth!N2065,Every_Mth!N2124)</f>
        <v>43408.5</v>
      </c>
      <c r="F295" s="60">
        <v>56428.942712714306</v>
      </c>
      <c r="G295" s="26" t="s">
        <v>66</v>
      </c>
      <c r="H295" s="19">
        <v>0.76925949545071659</v>
      </c>
      <c r="J295" s="64"/>
      <c r="K295" s="65"/>
      <c r="M295" s="43"/>
      <c r="N295" s="43"/>
      <c r="O295" s="37"/>
    </row>
    <row r="296" spans="1:15">
      <c r="A296" s="13" t="s">
        <v>162</v>
      </c>
      <c r="B296" s="14" t="s">
        <v>74</v>
      </c>
      <c r="C296" s="14">
        <v>2014</v>
      </c>
      <c r="D296" s="26" t="s">
        <v>193</v>
      </c>
      <c r="E296" s="48">
        <f>AVERAGE(Every_Mth!N1476,Every_Mth!N1535,Every_Mth!N1594,Every_Mth!N1653,Every_Mth!N1712,Every_Mth!N1771,Every_Mth!N1830,Every_Mth!N1889,Every_Mth!N1948,Every_Mth!N2007,Every_Mth!N2066,Every_Mth!N2125)</f>
        <v>35227</v>
      </c>
      <c r="F296" s="60">
        <v>69970.760883828043</v>
      </c>
      <c r="G296" s="26" t="s">
        <v>66</v>
      </c>
      <c r="H296" s="19">
        <v>0.50345315035929272</v>
      </c>
      <c r="J296" s="64"/>
      <c r="K296" s="65"/>
      <c r="M296" s="43"/>
      <c r="N296" s="43"/>
      <c r="O296" s="37"/>
    </row>
    <row r="297" spans="1:15">
      <c r="A297" s="13" t="s">
        <v>163</v>
      </c>
      <c r="B297" s="14" t="s">
        <v>75</v>
      </c>
      <c r="C297" s="14">
        <v>2014</v>
      </c>
      <c r="D297" s="26" t="s">
        <v>193</v>
      </c>
      <c r="E297" s="48">
        <f>AVERAGE(Every_Mth!N1477,Every_Mth!N1536,Every_Mth!N1595,Every_Mth!N1654,Every_Mth!N1713,Every_Mth!N1772,Every_Mth!N1831,Every_Mth!N1890,Every_Mth!N1949,Every_Mth!N2008,Every_Mth!N2067,Every_Mth!N2126)</f>
        <v>92205.416666666672</v>
      </c>
      <c r="F297" s="60">
        <v>115984.89329029445</v>
      </c>
      <c r="G297" s="26" t="s">
        <v>66</v>
      </c>
      <c r="H297" s="19">
        <v>0.79497781177320248</v>
      </c>
      <c r="J297" s="64"/>
      <c r="K297" s="65"/>
      <c r="M297" s="43"/>
      <c r="N297" s="43"/>
      <c r="O297" s="37"/>
    </row>
    <row r="298" spans="1:15">
      <c r="A298" s="13" t="s">
        <v>164</v>
      </c>
      <c r="B298" s="14" t="s">
        <v>75</v>
      </c>
      <c r="C298" s="14">
        <v>2014</v>
      </c>
      <c r="D298" s="26" t="s">
        <v>193</v>
      </c>
      <c r="E298" s="48">
        <f>AVERAGE(Every_Mth!N1478,Every_Mth!N1537,Every_Mth!N1596,Every_Mth!N1655,Every_Mth!N1714,Every_Mth!N1773,Every_Mth!N1832,Every_Mth!N1891,Every_Mth!N1950,Every_Mth!N2009,Every_Mth!N2068,Every_Mth!N2127)</f>
        <v>12977.916666666666</v>
      </c>
      <c r="F298" s="60">
        <v>16038.088739999999</v>
      </c>
      <c r="G298" s="26" t="s">
        <v>66</v>
      </c>
      <c r="H298" s="19">
        <v>0.8091986651521671</v>
      </c>
      <c r="J298" s="64"/>
      <c r="K298" s="65"/>
      <c r="M298" s="43"/>
      <c r="N298" s="43"/>
      <c r="O298" s="37"/>
    </row>
    <row r="299" spans="1:15">
      <c r="A299" s="13" t="s">
        <v>165</v>
      </c>
      <c r="B299" s="14" t="s">
        <v>75</v>
      </c>
      <c r="C299" s="14">
        <v>2014</v>
      </c>
      <c r="D299" s="26" t="s">
        <v>194</v>
      </c>
      <c r="E299" s="48">
        <f>AVERAGE(Every_Mth!N1479,Every_Mth!N1538,Every_Mth!N1597,Every_Mth!N1656,Every_Mth!N1715,Every_Mth!N1774,Every_Mth!N1833,Every_Mth!N1892,Every_Mth!N1951,Every_Mth!N2010,Every_Mth!N2069,Every_Mth!N2128)</f>
        <v>10781.166666666666</v>
      </c>
      <c r="F299" s="60">
        <v>14124.951781959047</v>
      </c>
      <c r="G299" s="26" t="s">
        <v>198</v>
      </c>
      <c r="H299" s="19">
        <v>0.76327104213104657</v>
      </c>
      <c r="J299" s="64"/>
      <c r="K299" s="65"/>
      <c r="M299" s="43"/>
      <c r="N299" s="43"/>
      <c r="O299" s="37"/>
    </row>
    <row r="300" spans="1:15">
      <c r="A300" s="13" t="s">
        <v>166</v>
      </c>
      <c r="B300" s="14" t="s">
        <v>75</v>
      </c>
      <c r="C300" s="14">
        <v>2014</v>
      </c>
      <c r="D300" s="26" t="s">
        <v>194</v>
      </c>
      <c r="E300" s="48">
        <f>AVERAGE(Every_Mth!N1480,Every_Mth!N1539,Every_Mth!N1598,Every_Mth!N1657,Every_Mth!N1716,Every_Mth!N1775,Every_Mth!N1834,Every_Mth!N1893,Every_Mth!N1952,Every_Mth!N2011,Every_Mth!N2070,Every_Mth!N2129)</f>
        <v>1787.4166666666667</v>
      </c>
      <c r="F300" s="60">
        <v>3023.1546806198121</v>
      </c>
      <c r="G300" s="26" t="s">
        <v>198</v>
      </c>
      <c r="H300" s="19">
        <v>0.5912422140107656</v>
      </c>
      <c r="J300" s="64"/>
      <c r="K300" s="65"/>
      <c r="M300" s="43"/>
      <c r="N300" s="43"/>
      <c r="O300" s="37"/>
    </row>
    <row r="301" spans="1:15">
      <c r="A301" s="13" t="s">
        <v>167</v>
      </c>
      <c r="B301" s="14" t="s">
        <v>74</v>
      </c>
      <c r="C301" s="14">
        <v>2014</v>
      </c>
      <c r="D301" s="26" t="s">
        <v>193</v>
      </c>
      <c r="E301" s="48">
        <f>AVERAGE(Every_Mth!N1481,Every_Mth!N1540,Every_Mth!N1599,Every_Mth!N1658,Every_Mth!N1717,Every_Mth!N1776,Every_Mth!N1835,Every_Mth!N1894,Every_Mth!N1953,Every_Mth!N2012,Every_Mth!N2071,Every_Mth!N2130)</f>
        <v>126110.08333333333</v>
      </c>
      <c r="F301" s="60">
        <v>139566.34738282335</v>
      </c>
      <c r="G301" s="26" t="s">
        <v>66</v>
      </c>
      <c r="H301" s="19">
        <v>0.90358518151528189</v>
      </c>
      <c r="J301" s="64"/>
      <c r="K301" s="65"/>
      <c r="M301" s="43"/>
      <c r="N301" s="43"/>
      <c r="O301" s="37"/>
    </row>
    <row r="302" spans="1:15">
      <c r="A302" s="13" t="s">
        <v>168</v>
      </c>
      <c r="B302" s="14" t="s">
        <v>75</v>
      </c>
      <c r="C302" s="14">
        <v>2014</v>
      </c>
      <c r="D302" s="26" t="s">
        <v>194</v>
      </c>
      <c r="E302" s="48">
        <f>AVERAGE(Every_Mth!N1482,Every_Mth!N1541,Every_Mth!N1600,Every_Mth!N1659,Every_Mth!N1718,Every_Mth!N1777,Every_Mth!N1836,Every_Mth!N1895,Every_Mth!N1954,Every_Mth!N2013,Every_Mth!N2072,Every_Mth!N2131)</f>
        <v>5502.25</v>
      </c>
      <c r="F302" s="60">
        <v>9986.6219400000009</v>
      </c>
      <c r="G302" s="26" t="s">
        <v>198</v>
      </c>
      <c r="H302" s="19">
        <v>0.55096208037690064</v>
      </c>
      <c r="J302" s="64"/>
      <c r="K302" s="65"/>
      <c r="M302" s="43"/>
      <c r="N302" s="43"/>
      <c r="O302" s="37"/>
    </row>
    <row r="303" spans="1:15">
      <c r="A303" s="13" t="s">
        <v>169</v>
      </c>
      <c r="B303" s="14" t="s">
        <v>74</v>
      </c>
      <c r="C303" s="14">
        <v>2014</v>
      </c>
      <c r="D303" s="26" t="s">
        <v>193</v>
      </c>
      <c r="E303" s="48">
        <f>AVERAGE(Every_Mth!N1483,Every_Mth!N1542,Every_Mth!N1601,Every_Mth!N1660,Every_Mth!N1719,Every_Mth!N1778,Every_Mth!N1837,Every_Mth!N1896,Every_Mth!N1955,Every_Mth!N2014,Every_Mth!N2073,Every_Mth!N2132)</f>
        <v>74195.166666666672</v>
      </c>
      <c r="F303" s="60">
        <v>114149.93462956522</v>
      </c>
      <c r="G303" s="26" t="s">
        <v>66</v>
      </c>
      <c r="H303" s="19">
        <v>0.64997993128460252</v>
      </c>
      <c r="J303" s="64"/>
      <c r="K303" s="65"/>
      <c r="M303" s="43"/>
      <c r="N303" s="43"/>
      <c r="O303" s="37"/>
    </row>
    <row r="304" spans="1:15">
      <c r="A304" s="13" t="s">
        <v>170</v>
      </c>
      <c r="B304" s="14" t="s">
        <v>74</v>
      </c>
      <c r="C304" s="14">
        <v>2014</v>
      </c>
      <c r="D304" s="26" t="s">
        <v>193</v>
      </c>
      <c r="E304" s="48">
        <f>AVERAGE(Every_Mth!N1484,Every_Mth!N1543,Every_Mth!N1602,Every_Mth!N1661,Every_Mth!N1720,Every_Mth!N1779,Every_Mth!N1838,Every_Mth!N1897,Every_Mth!N1956,Every_Mth!N2015,Every_Mth!N2074,Every_Mth!N2133)</f>
        <v>18623.916666666668</v>
      </c>
      <c r="F304" s="60">
        <v>50238.245060659116</v>
      </c>
      <c r="G304" s="26" t="s">
        <v>66</v>
      </c>
      <c r="H304" s="19">
        <v>0.3707119276196772</v>
      </c>
      <c r="J304" s="64"/>
      <c r="K304" s="65"/>
      <c r="M304" s="43"/>
      <c r="N304" s="43"/>
      <c r="O304" s="37"/>
    </row>
    <row r="305" spans="1:15">
      <c r="A305" s="13" t="s">
        <v>171</v>
      </c>
      <c r="B305" s="14" t="s">
        <v>75</v>
      </c>
      <c r="C305" s="14">
        <v>2014</v>
      </c>
      <c r="D305" s="26" t="s">
        <v>193</v>
      </c>
      <c r="E305" s="48">
        <f>AVERAGE(Every_Mth!N1485,Every_Mth!N1544,Every_Mth!N1603,Every_Mth!N1662,Every_Mth!N1721,Every_Mth!N1780,Every_Mth!N1839,Every_Mth!N1898,Every_Mth!N1957,Every_Mth!N2016,Every_Mth!N2075,Every_Mth!N2134)</f>
        <v>13313.25</v>
      </c>
      <c r="F305" s="60">
        <v>17375.6149</v>
      </c>
      <c r="G305" s="26" t="s">
        <v>66</v>
      </c>
      <c r="H305" s="19">
        <v>0.76600000000000001</v>
      </c>
      <c r="J305" s="64"/>
      <c r="K305" s="65"/>
      <c r="M305" s="43"/>
      <c r="N305" s="43"/>
      <c r="O305" s="37"/>
    </row>
    <row r="306" spans="1:15">
      <c r="A306" s="51" t="s">
        <v>172</v>
      </c>
      <c r="B306" s="14" t="s">
        <v>66</v>
      </c>
      <c r="C306" s="14">
        <v>2015</v>
      </c>
      <c r="D306" s="26" t="s">
        <v>193</v>
      </c>
      <c r="E306" s="61">
        <f>AVERAGE(Every_Mth!N2135,Every_Mth!N2194,Every_Mth!N2253,Every_Mth!N2312,Every_Mth!N2371,Every_Mth!N2430,Every_Mth!N2489,Every_Mth!N2548,Every_Mth!N2607,Every_Mth!N2666,Every_Mth!N2725,Every_Mth!N2784)</f>
        <v>4475844.5</v>
      </c>
      <c r="F306" s="48">
        <v>6409430.1798400003</v>
      </c>
      <c r="G306" s="26" t="s">
        <v>66</v>
      </c>
      <c r="H306" s="17">
        <v>0.69733016424114824</v>
      </c>
      <c r="J306" s="37"/>
      <c r="K306" s="65"/>
    </row>
    <row r="307" spans="1:15">
      <c r="A307" s="51" t="s">
        <v>173</v>
      </c>
      <c r="B307" s="14" t="s">
        <v>74</v>
      </c>
      <c r="C307" s="14">
        <v>2015</v>
      </c>
      <c r="D307" s="26" t="s">
        <v>193</v>
      </c>
      <c r="E307" s="61">
        <f>AVERAGE(Every_Mth!N2136,Every_Mth!N2195,Every_Mth!N2254,Every_Mth!N2313,Every_Mth!N2372,Every_Mth!N2431,Every_Mth!N2490,Every_Mth!N2549,Every_Mth!N2608,Every_Mth!N2667,Every_Mth!N2726,Every_Mth!N2785)</f>
        <v>120817.08333333333</v>
      </c>
      <c r="F307" s="48">
        <v>189599.38247473686</v>
      </c>
      <c r="G307" s="26" t="s">
        <v>66</v>
      </c>
      <c r="H307" s="17">
        <v>0.6372229790855547</v>
      </c>
      <c r="J307" s="37"/>
      <c r="K307" s="65"/>
    </row>
    <row r="308" spans="1:15">
      <c r="A308" s="51" t="s">
        <v>174</v>
      </c>
      <c r="B308" s="14" t="s">
        <v>75</v>
      </c>
      <c r="C308" s="14">
        <v>2015</v>
      </c>
      <c r="D308" s="26" t="s">
        <v>194</v>
      </c>
      <c r="E308" s="61">
        <f>AVERAGE(Every_Mth!N2137,Every_Mth!N2196,Every_Mth!N2255,Every_Mth!N2314,Every_Mth!N2373,Every_Mth!N2432,Every_Mth!N2491,Every_Mth!N2550,Every_Mth!N2609,Every_Mth!N2668,Every_Mth!N2727,Every_Mth!N2786)</f>
        <v>167.66666666666666</v>
      </c>
      <c r="F308" s="48">
        <v>251.76235368406708</v>
      </c>
      <c r="G308" s="26" t="s">
        <v>199</v>
      </c>
      <c r="H308" s="17">
        <v>0.66597195415907617</v>
      </c>
      <c r="J308" s="37"/>
      <c r="K308" s="65"/>
    </row>
    <row r="309" spans="1:15">
      <c r="A309" s="51" t="s">
        <v>175</v>
      </c>
      <c r="B309" s="14" t="s">
        <v>75</v>
      </c>
      <c r="C309" s="14">
        <v>2015</v>
      </c>
      <c r="D309" s="26" t="s">
        <v>194</v>
      </c>
      <c r="E309" s="61">
        <f>AVERAGE(Every_Mth!N2138,Every_Mth!N2197,Every_Mth!N2256,Every_Mth!N2315,Every_Mth!N2374,Every_Mth!N2433,Every_Mth!N2492,Every_Mth!N2551,Every_Mth!N2610,Every_Mth!N2669,Every_Mth!N2728,Every_Mth!N2787)</f>
        <v>3396.5833333333335</v>
      </c>
      <c r="F309" s="48">
        <v>4641.215269938667</v>
      </c>
      <c r="G309" s="26" t="s">
        <v>199</v>
      </c>
      <c r="H309" s="17">
        <v>0.73183059517474591</v>
      </c>
      <c r="J309" s="37"/>
      <c r="K309" s="65"/>
    </row>
    <row r="310" spans="1:15">
      <c r="A310" s="51" t="s">
        <v>176</v>
      </c>
      <c r="B310" s="14" t="s">
        <v>75</v>
      </c>
      <c r="C310" s="14">
        <v>2015</v>
      </c>
      <c r="D310" s="26" t="s">
        <v>193</v>
      </c>
      <c r="E310" s="61">
        <f>AVERAGE(Every_Mth!N2139,Every_Mth!N2198,Every_Mth!N2257,Every_Mth!N2316,Every_Mth!N2375,Every_Mth!N2434,Every_Mth!N2493,Every_Mth!N2552,Every_Mth!N2611,Every_Mth!N2670,Every_Mth!N2729,Every_Mth!N2788)</f>
        <v>31978.166666666668</v>
      </c>
      <c r="F310" s="48">
        <v>53294.935690978324</v>
      </c>
      <c r="G310" s="26" t="s">
        <v>66</v>
      </c>
      <c r="H310" s="17">
        <v>0.60002261475812002</v>
      </c>
      <c r="J310" s="37"/>
      <c r="K310" s="65"/>
    </row>
    <row r="311" spans="1:15">
      <c r="A311" s="51" t="s">
        <v>177</v>
      </c>
      <c r="B311" s="14" t="s">
        <v>75</v>
      </c>
      <c r="C311" s="14">
        <v>2015</v>
      </c>
      <c r="D311" s="26" t="s">
        <v>194</v>
      </c>
      <c r="E311" s="61">
        <f>AVERAGE(Every_Mth!N2140,Every_Mth!N2199,Every_Mth!N2258,Every_Mth!N2317,Every_Mth!N2376,Every_Mth!N2435,Every_Mth!N2494,Every_Mth!N2553,Every_Mth!N2612,Every_Mth!N2671,Every_Mth!N2730,Every_Mth!N2789)</f>
        <v>5433</v>
      </c>
      <c r="F311" s="48">
        <v>6513.4381661360239</v>
      </c>
      <c r="G311" s="26" t="s">
        <v>199</v>
      </c>
      <c r="H311" s="17">
        <v>0.83412168219338856</v>
      </c>
      <c r="J311" s="37"/>
      <c r="K311" s="65"/>
    </row>
    <row r="312" spans="1:15">
      <c r="A312" s="51" t="s">
        <v>178</v>
      </c>
      <c r="B312" s="14" t="s">
        <v>75</v>
      </c>
      <c r="C312" s="14">
        <v>2015</v>
      </c>
      <c r="D312" s="26" t="s">
        <v>194</v>
      </c>
      <c r="E312" s="61">
        <f>AVERAGE(Every_Mth!N2141,Every_Mth!N2200,Every_Mth!N2259,Every_Mth!N2318,Every_Mth!N2377,Every_Mth!N2436,Every_Mth!N2495,Every_Mth!N2554,Every_Mth!N2613,Every_Mth!N2672,Every_Mth!N2731,Every_Mth!N2790)</f>
        <v>1548</v>
      </c>
      <c r="F312" s="48">
        <v>3891.2793981338737</v>
      </c>
      <c r="G312" s="26" t="s">
        <v>199</v>
      </c>
      <c r="H312" s="17">
        <v>0.39781260650221328</v>
      </c>
      <c r="J312" s="37"/>
      <c r="K312" s="65"/>
    </row>
    <row r="313" spans="1:15">
      <c r="A313" s="51" t="s">
        <v>179</v>
      </c>
      <c r="B313" s="14" t="s">
        <v>74</v>
      </c>
      <c r="C313" s="14">
        <v>2015</v>
      </c>
      <c r="D313" s="26" t="s">
        <v>193</v>
      </c>
      <c r="E313" s="61">
        <f>AVERAGE(Every_Mth!N2142,Every_Mth!N2201,Every_Mth!N2260,Every_Mth!N2319,Every_Mth!N2378,Every_Mth!N2437,Every_Mth!N2496,Every_Mth!N2555,Every_Mth!N2614,Every_Mth!N2673,Every_Mth!N2732,Every_Mth!N2791)</f>
        <v>71780.416666666672</v>
      </c>
      <c r="F313" s="48">
        <v>129091.91511449881</v>
      </c>
      <c r="G313" s="26" t="s">
        <v>66</v>
      </c>
      <c r="H313" s="17">
        <v>0.55604114791387682</v>
      </c>
      <c r="J313" s="37"/>
      <c r="K313" s="65"/>
    </row>
    <row r="314" spans="1:15">
      <c r="A314" s="51" t="s">
        <v>180</v>
      </c>
      <c r="B314" s="14" t="s">
        <v>75</v>
      </c>
      <c r="C314" s="14">
        <v>2015</v>
      </c>
      <c r="D314" s="26" t="s">
        <v>194</v>
      </c>
      <c r="E314" s="61">
        <f>AVERAGE(Every_Mth!N2143,Every_Mth!N2202,Every_Mth!N2261,Every_Mth!N2320,Every_Mth!N2379,Every_Mth!N2438,Every_Mth!N2497,Every_Mth!N2556,Every_Mth!N2615,Every_Mth!N2674,Every_Mth!N2733,Every_Mth!N2792)</f>
        <v>5193.5</v>
      </c>
      <c r="F314" s="48">
        <v>5724.0149025059327</v>
      </c>
      <c r="G314" s="26" t="s">
        <v>199</v>
      </c>
      <c r="H314" s="17">
        <v>0.90731769369194393</v>
      </c>
      <c r="J314" s="37"/>
      <c r="K314" s="65"/>
    </row>
    <row r="315" spans="1:15">
      <c r="A315" s="51" t="s">
        <v>181</v>
      </c>
      <c r="B315" s="14" t="s">
        <v>75</v>
      </c>
      <c r="C315" s="14">
        <v>2015</v>
      </c>
      <c r="D315" s="26" t="s">
        <v>193</v>
      </c>
      <c r="E315" s="61">
        <f>AVERAGE(Every_Mth!N2144,Every_Mth!N2203,Every_Mth!N2262,Every_Mth!N2321,Every_Mth!N2380,Every_Mth!N2439,Every_Mth!N2498,Every_Mth!N2557,Every_Mth!N2616,Every_Mth!N2675,Every_Mth!N2734,Every_Mth!N2793)</f>
        <v>13136.75</v>
      </c>
      <c r="F315" s="48">
        <v>20083.838883198157</v>
      </c>
      <c r="G315" s="26" t="s">
        <v>66</v>
      </c>
      <c r="H315" s="17">
        <v>0.65409556790410273</v>
      </c>
      <c r="J315" s="37"/>
      <c r="K315" s="65"/>
    </row>
    <row r="316" spans="1:15">
      <c r="A316" s="13" t="s">
        <v>123</v>
      </c>
      <c r="B316" s="14" t="s">
        <v>74</v>
      </c>
      <c r="C316" s="14">
        <v>2015</v>
      </c>
      <c r="D316" s="26" t="s">
        <v>193</v>
      </c>
      <c r="E316" s="61">
        <f>AVERAGE(Every_Mth!N2145,Every_Mth!N2204,Every_Mth!N2263,Every_Mth!N2322,Every_Mth!N2381,Every_Mth!N2440,Every_Mth!N2499,Every_Mth!N2558,Every_Mth!N2617,Every_Mth!N2676,Every_Mth!N2735,Every_Mth!N2794)</f>
        <v>234603.75</v>
      </c>
      <c r="F316" s="48">
        <v>261386.45146811887</v>
      </c>
      <c r="G316" s="26" t="s">
        <v>66</v>
      </c>
      <c r="H316" s="17">
        <v>0.87322270167921334</v>
      </c>
      <c r="J316" s="37"/>
      <c r="K316" s="65"/>
    </row>
    <row r="317" spans="1:15">
      <c r="A317" s="13" t="s">
        <v>124</v>
      </c>
      <c r="B317" s="14" t="s">
        <v>75</v>
      </c>
      <c r="C317" s="14">
        <v>2015</v>
      </c>
      <c r="D317" s="26" t="s">
        <v>194</v>
      </c>
      <c r="E317" s="61">
        <f>AVERAGE(Every_Mth!N2146,Every_Mth!N2205,Every_Mth!N2264,Every_Mth!N2323,Every_Mth!N2382,Every_Mth!N2441,Every_Mth!N2500,Every_Mth!N2559,Every_Mth!N2618,Every_Mth!N2677,Every_Mth!N2736,Every_Mth!N2795)</f>
        <v>3606.8333333333335</v>
      </c>
      <c r="F317" s="48">
        <v>6488.522581162948</v>
      </c>
      <c r="G317" s="26" t="s">
        <v>199</v>
      </c>
      <c r="H317" s="17">
        <v>0.55587898296053628</v>
      </c>
      <c r="J317" s="37"/>
      <c r="K317" s="65"/>
    </row>
    <row r="318" spans="1:15">
      <c r="A318" s="13" t="s">
        <v>125</v>
      </c>
      <c r="B318" s="14" t="s">
        <v>75</v>
      </c>
      <c r="C318" s="14">
        <v>2015</v>
      </c>
      <c r="D318" s="26" t="s">
        <v>193</v>
      </c>
      <c r="E318" s="61">
        <f>AVERAGE(Every_Mth!N2147,Every_Mth!N2206,Every_Mth!N2265,Every_Mth!N2324,Every_Mth!N2383,Every_Mth!N2442,Every_Mth!N2501,Every_Mth!N2560,Every_Mth!N2619,Every_Mth!N2678,Every_Mth!N2737,Every_Mth!N2796)</f>
        <v>20982.666666666668</v>
      </c>
      <c r="F318" s="48">
        <v>31850.861804597371</v>
      </c>
      <c r="G318" s="26" t="s">
        <v>66</v>
      </c>
      <c r="H318" s="17">
        <v>0.65877861627084822</v>
      </c>
      <c r="J318" s="37"/>
      <c r="K318" s="65"/>
    </row>
    <row r="319" spans="1:15">
      <c r="A319" s="13" t="s">
        <v>126</v>
      </c>
      <c r="B319" s="14" t="s">
        <v>75</v>
      </c>
      <c r="C319" s="14">
        <v>2015</v>
      </c>
      <c r="D319" s="26" t="s">
        <v>193</v>
      </c>
      <c r="E319" s="61">
        <f>AVERAGE(Every_Mth!N2148,Every_Mth!N2207,Every_Mth!N2266,Every_Mth!N2325,Every_Mth!N2384,Every_Mth!N2443,Every_Mth!N2502,Every_Mth!N2561,Every_Mth!N2620,Every_Mth!N2679,Every_Mth!N2738,Every_Mth!N2797)</f>
        <v>43185</v>
      </c>
      <c r="F319" s="48">
        <v>47595.452831908508</v>
      </c>
      <c r="G319" s="26" t="s">
        <v>66</v>
      </c>
      <c r="H319" s="17">
        <v>0.90733457568972442</v>
      </c>
      <c r="J319" s="37"/>
      <c r="K319" s="65"/>
    </row>
    <row r="320" spans="1:15">
      <c r="A320" s="13" t="s">
        <v>127</v>
      </c>
      <c r="B320" s="14" t="s">
        <v>75</v>
      </c>
      <c r="C320" s="14">
        <v>2015</v>
      </c>
      <c r="D320" s="26" t="s">
        <v>194</v>
      </c>
      <c r="E320" s="61">
        <f>AVERAGE(Every_Mth!N2149,Every_Mth!N2208,Every_Mth!N2267,Every_Mth!N2326,Every_Mth!N2385,Every_Mth!N2444,Every_Mth!N2503,Every_Mth!N2562,Every_Mth!N2621,Every_Mth!N2680,Every_Mth!N2739,Every_Mth!N2798)</f>
        <v>2081.1666666666665</v>
      </c>
      <c r="F320" s="48">
        <v>2591.6434729807825</v>
      </c>
      <c r="G320" s="26" t="s">
        <v>199</v>
      </c>
      <c r="H320" s="17">
        <v>0.80302969461806784</v>
      </c>
      <c r="J320" s="37"/>
      <c r="K320" s="65"/>
    </row>
    <row r="321" spans="1:11">
      <c r="A321" s="13" t="s">
        <v>128</v>
      </c>
      <c r="B321" s="14" t="s">
        <v>75</v>
      </c>
      <c r="C321" s="14">
        <v>2015</v>
      </c>
      <c r="D321" s="26" t="s">
        <v>193</v>
      </c>
      <c r="E321" s="61">
        <f>AVERAGE(Every_Mth!N2150,Every_Mth!N2209,Every_Mth!N2268,Every_Mth!N2327,Every_Mth!N2386,Every_Mth!N2445,Every_Mth!N2504,Every_Mth!N2563,Every_Mth!N2622,Every_Mth!N2681,Every_Mth!N2740,Every_Mth!N2799)</f>
        <v>158932</v>
      </c>
      <c r="F321" s="48">
        <v>207468.11046195566</v>
      </c>
      <c r="G321" s="26" t="s">
        <v>66</v>
      </c>
      <c r="H321" s="17">
        <v>0.76605508020541824</v>
      </c>
      <c r="J321" s="37"/>
      <c r="K321" s="65"/>
    </row>
    <row r="322" spans="1:11">
      <c r="A322" s="13" t="s">
        <v>129</v>
      </c>
      <c r="B322" s="14" t="s">
        <v>75</v>
      </c>
      <c r="C322" s="14">
        <v>2015</v>
      </c>
      <c r="D322" s="26" t="s">
        <v>193</v>
      </c>
      <c r="E322" s="61">
        <f>AVERAGE(Every_Mth!N2151,Every_Mth!N2210,Every_Mth!N2269,Every_Mth!N2328,Every_Mth!N2387,Every_Mth!N2446,Every_Mth!N2505,Every_Mth!N2564,Every_Mth!N2623,Every_Mth!N2682,Every_Mth!N2741,Every_Mth!N2800)</f>
        <v>24667.5</v>
      </c>
      <c r="F322" s="48">
        <v>35958.112369286609</v>
      </c>
      <c r="G322" s="26" t="s">
        <v>66</v>
      </c>
      <c r="H322" s="17">
        <v>0.68600653300893477</v>
      </c>
      <c r="J322" s="37"/>
      <c r="K322" s="65"/>
    </row>
    <row r="323" spans="1:11">
      <c r="A323" s="13" t="s">
        <v>130</v>
      </c>
      <c r="B323" s="14" t="s">
        <v>75</v>
      </c>
      <c r="C323" s="14">
        <v>2015</v>
      </c>
      <c r="D323" s="26" t="s">
        <v>193</v>
      </c>
      <c r="E323" s="61">
        <f>AVERAGE(Every_Mth!N2152,Every_Mth!N2211,Every_Mth!N2270,Every_Mth!N2329,Every_Mth!N2388,Every_Mth!N2447,Every_Mth!N2506,Every_Mth!N2565,Every_Mth!N2624,Every_Mth!N2683,Every_Mth!N2742,Every_Mth!N2801)</f>
        <v>12322.833333333334</v>
      </c>
      <c r="F323" s="48">
        <v>14762.324643526681</v>
      </c>
      <c r="G323" s="26" t="s">
        <v>66</v>
      </c>
      <c r="H323" s="17">
        <v>0.83474883738835326</v>
      </c>
      <c r="J323" s="37"/>
      <c r="K323" s="65"/>
    </row>
    <row r="324" spans="1:11">
      <c r="A324" s="13" t="s">
        <v>131</v>
      </c>
      <c r="B324" s="14" t="s">
        <v>75</v>
      </c>
      <c r="C324" s="14">
        <v>2015</v>
      </c>
      <c r="D324" s="26" t="s">
        <v>194</v>
      </c>
      <c r="E324" s="61">
        <f>AVERAGE(Every_Mth!N2153,Every_Mth!N2212,Every_Mth!N2271,Every_Mth!N2330,Every_Mth!N2389,Every_Mth!N2448,Every_Mth!N2507,Every_Mth!N2566,Every_Mth!N2625,Every_Mth!N2684,Every_Mth!N2743,Every_Mth!N2802)</f>
        <v>3188.9166666666665</v>
      </c>
      <c r="F324" s="48">
        <v>3734.3844591172287</v>
      </c>
      <c r="G324" s="26" t="s">
        <v>199</v>
      </c>
      <c r="H324" s="17">
        <v>0.85393368079206677</v>
      </c>
      <c r="J324" s="37"/>
      <c r="K324" s="65"/>
    </row>
    <row r="325" spans="1:11">
      <c r="A325" s="13" t="s">
        <v>132</v>
      </c>
      <c r="B325" s="14" t="s">
        <v>76</v>
      </c>
      <c r="C325" s="14">
        <v>2015</v>
      </c>
      <c r="D325" s="26" t="s">
        <v>193</v>
      </c>
      <c r="E325" s="61">
        <f>AVERAGE(Every_Mth!N2154,Every_Mth!N2213,Every_Mth!N2272,Every_Mth!N2331,Every_Mth!N2390,Every_Mth!N2449,Every_Mth!N2508,Every_Mth!N2567,Every_Mth!N2626,Every_Mth!N2685,Every_Mth!N2744,Every_Mth!N2803)</f>
        <v>1177606.25</v>
      </c>
      <c r="F325" s="48">
        <v>1776819.9017034955</v>
      </c>
      <c r="G325" s="26" t="s">
        <v>66</v>
      </c>
      <c r="H325" s="17">
        <v>0.66276061455130608</v>
      </c>
      <c r="J325" s="37"/>
      <c r="K325" s="65"/>
    </row>
    <row r="326" spans="1:11">
      <c r="A326" s="13" t="s">
        <v>133</v>
      </c>
      <c r="B326" s="14" t="s">
        <v>75</v>
      </c>
      <c r="C326" s="14">
        <v>2015</v>
      </c>
      <c r="D326" s="26" t="s">
        <v>193</v>
      </c>
      <c r="E326" s="61">
        <f>AVERAGE(Every_Mth!N2155,Every_Mth!N2214,Every_Mth!N2273,Every_Mth!N2332,Every_Mth!N2391,Every_Mth!N2450,Every_Mth!N2509,Every_Mth!N2568,Every_Mth!N2627,Every_Mth!N2686,Every_Mth!N2745,Every_Mth!N2804)</f>
        <v>29757.5</v>
      </c>
      <c r="F326" s="48">
        <v>32412.669981496838</v>
      </c>
      <c r="G326" s="26" t="s">
        <v>66</v>
      </c>
      <c r="H326" s="17">
        <v>0.91808234301547598</v>
      </c>
      <c r="J326" s="37"/>
      <c r="K326" s="65"/>
    </row>
    <row r="327" spans="1:11">
      <c r="A327" s="13" t="s">
        <v>134</v>
      </c>
      <c r="B327" s="14" t="s">
        <v>75</v>
      </c>
      <c r="C327" s="14">
        <v>2015</v>
      </c>
      <c r="D327" s="26" t="s">
        <v>193</v>
      </c>
      <c r="E327" s="61">
        <f>AVERAGE(Every_Mth!N2156,Every_Mth!N2215,Every_Mth!N2274,Every_Mth!N2333,Every_Mth!N2392,Every_Mth!N2451,Every_Mth!N2510,Every_Mth!N2569,Every_Mth!N2628,Every_Mth!N2687,Every_Mth!N2746,Every_Mth!N2805)</f>
        <v>10586</v>
      </c>
      <c r="F327" s="48">
        <v>23708.456912370384</v>
      </c>
      <c r="G327" s="26" t="s">
        <v>66</v>
      </c>
      <c r="H327" s="17">
        <v>0.44650733867359088</v>
      </c>
      <c r="J327" s="37"/>
      <c r="K327" s="65"/>
    </row>
    <row r="328" spans="1:11">
      <c r="A328" s="13" t="s">
        <v>135</v>
      </c>
      <c r="B328" s="14" t="s">
        <v>75</v>
      </c>
      <c r="C328" s="14">
        <v>2015</v>
      </c>
      <c r="D328" s="26" t="s">
        <v>194</v>
      </c>
      <c r="E328" s="61">
        <f>AVERAGE(Every_Mth!N2157,Every_Mth!N2216,Every_Mth!N2275,Every_Mth!N2334,Every_Mth!N2393,Every_Mth!N2452,Every_Mth!N2511,Every_Mth!N2570,Every_Mth!N2629,Every_Mth!N2688,Every_Mth!N2747,Every_Mth!N2806)</f>
        <v>2104.5</v>
      </c>
      <c r="F328" s="48">
        <v>3054.69051511517</v>
      </c>
      <c r="G328" s="26" t="s">
        <v>199</v>
      </c>
      <c r="H328" s="17">
        <v>0.68894049645505728</v>
      </c>
      <c r="J328" s="37"/>
      <c r="K328" s="65"/>
    </row>
    <row r="329" spans="1:11">
      <c r="A329" s="13" t="s">
        <v>136</v>
      </c>
      <c r="B329" s="14" t="s">
        <v>75</v>
      </c>
      <c r="C329" s="14">
        <v>2015</v>
      </c>
      <c r="D329" s="26" t="s">
        <v>193</v>
      </c>
      <c r="E329" s="61">
        <f>AVERAGE(Every_Mth!N2158,Every_Mth!N2217,Every_Mth!N2276,Every_Mth!N2335,Every_Mth!N2394,Every_Mth!N2453,Every_Mth!N2512,Every_Mth!N2571,Every_Mth!N2630,Every_Mth!N2689,Every_Mth!N2748,Every_Mth!N2807)</f>
        <v>13191.75</v>
      </c>
      <c r="F329" s="48">
        <v>19173.64807786543</v>
      </c>
      <c r="G329" s="26" t="s">
        <v>66</v>
      </c>
      <c r="H329" s="17">
        <v>0.68801460976166073</v>
      </c>
      <c r="J329" s="37"/>
      <c r="K329" s="65"/>
    </row>
    <row r="330" spans="1:11">
      <c r="A330" s="13" t="s">
        <v>137</v>
      </c>
      <c r="B330" s="14" t="s">
        <v>75</v>
      </c>
      <c r="C330" s="14">
        <v>2015</v>
      </c>
      <c r="D330" s="26" t="s">
        <v>193</v>
      </c>
      <c r="E330" s="61">
        <f>AVERAGE(Every_Mth!N2159,Every_Mth!N2218,Every_Mth!N2277,Every_Mth!N2336,Every_Mth!N2395,Every_Mth!N2454,Every_Mth!N2513,Every_Mth!N2572,Every_Mth!N2631,Every_Mth!N2690,Every_Mth!N2749,Every_Mth!N2808)</f>
        <v>58408.25</v>
      </c>
      <c r="F330" s="48">
        <v>79373.224855765933</v>
      </c>
      <c r="G330" s="26" t="s">
        <v>66</v>
      </c>
      <c r="H330" s="17">
        <v>0.73586842548148068</v>
      </c>
      <c r="J330" s="37"/>
      <c r="K330" s="65"/>
    </row>
    <row r="331" spans="1:11">
      <c r="A331" s="13" t="s">
        <v>138</v>
      </c>
      <c r="B331" s="14" t="s">
        <v>75</v>
      </c>
      <c r="C331" s="14">
        <v>2015</v>
      </c>
      <c r="D331" s="26" t="s">
        <v>194</v>
      </c>
      <c r="E331" s="61">
        <f>AVERAGE(Every_Mth!N2160,Every_Mth!N2219,Every_Mth!N2278,Every_Mth!N2337,Every_Mth!N2396,Every_Mth!N2455,Every_Mth!N2514,Every_Mth!N2573,Every_Mth!N2632,Every_Mth!N2691,Every_Mth!N2750,Every_Mth!N2809)</f>
        <v>1000</v>
      </c>
      <c r="F331" s="48">
        <v>2017.0868161556718</v>
      </c>
      <c r="G331" s="26" t="s">
        <v>199</v>
      </c>
      <c r="H331" s="17">
        <v>0.49576448172215082</v>
      </c>
      <c r="J331" s="37"/>
      <c r="K331" s="65"/>
    </row>
    <row r="332" spans="1:11">
      <c r="A332" s="13" t="s">
        <v>139</v>
      </c>
      <c r="B332" s="14" t="s">
        <v>75</v>
      </c>
      <c r="C332" s="14">
        <v>2015</v>
      </c>
      <c r="D332" s="26" t="s">
        <v>194</v>
      </c>
      <c r="E332" s="61">
        <f>AVERAGE(Every_Mth!N2161,Every_Mth!N2220,Every_Mth!N2279,Every_Mth!N2338,Every_Mth!N2397,Every_Mth!N2456,Every_Mth!N2515,Every_Mth!N2574,Every_Mth!N2633,Every_Mth!N2692,Every_Mth!N2751,Every_Mth!N2810)</f>
        <v>832</v>
      </c>
      <c r="F332" s="48">
        <v>1202.935349824179</v>
      </c>
      <c r="G332" s="26" t="s">
        <v>199</v>
      </c>
      <c r="H332" s="17">
        <v>0.69164149189032076</v>
      </c>
      <c r="J332" s="37"/>
      <c r="K332" s="65"/>
    </row>
    <row r="333" spans="1:11">
      <c r="A333" s="13" t="s">
        <v>140</v>
      </c>
      <c r="B333" s="14" t="s">
        <v>75</v>
      </c>
      <c r="C333" s="14">
        <v>2015</v>
      </c>
      <c r="D333" s="26" t="s">
        <v>193</v>
      </c>
      <c r="E333" s="61">
        <f>AVERAGE(Every_Mth!N2162,Every_Mth!N2221,Every_Mth!N2280,Every_Mth!N2339,Every_Mth!N2398,Every_Mth!N2457,Every_Mth!N2516,Every_Mth!N2575,Every_Mth!N2634,Every_Mth!N2693,Every_Mth!N2752,Every_Mth!N2811)</f>
        <v>51644.833333333336</v>
      </c>
      <c r="F333" s="48">
        <v>67987.332642685971</v>
      </c>
      <c r="G333" s="26" t="s">
        <v>66</v>
      </c>
      <c r="H333" s="17">
        <v>0.75962434950577884</v>
      </c>
      <c r="J333" s="37"/>
      <c r="K333" s="65"/>
    </row>
    <row r="334" spans="1:11">
      <c r="A334" s="13" t="s">
        <v>141</v>
      </c>
      <c r="B334" s="14" t="s">
        <v>75</v>
      </c>
      <c r="C334" s="14">
        <v>2015</v>
      </c>
      <c r="D334" s="26" t="s">
        <v>193</v>
      </c>
      <c r="E334" s="61">
        <f>AVERAGE(Every_Mth!N2163,Every_Mth!N2222,Every_Mth!N2281,Every_Mth!N2340,Every_Mth!N2399,Every_Mth!N2458,Every_Mth!N2517,Every_Mth!N2576,Every_Mth!N2635,Every_Mth!N2694,Every_Mth!N2753,Every_Mth!N2812)</f>
        <v>7501.5</v>
      </c>
      <c r="F334" s="48">
        <v>19657.156549353978</v>
      </c>
      <c r="G334" s="26" t="s">
        <v>66</v>
      </c>
      <c r="H334" s="17">
        <v>0.38161673999826451</v>
      </c>
      <c r="J334" s="37"/>
      <c r="K334" s="65"/>
    </row>
    <row r="335" spans="1:11">
      <c r="A335" s="13" t="s">
        <v>142</v>
      </c>
      <c r="B335" s="14" t="s">
        <v>75</v>
      </c>
      <c r="C335" s="14">
        <v>2015</v>
      </c>
      <c r="D335" s="26" t="s">
        <v>193</v>
      </c>
      <c r="E335" s="61">
        <f>AVERAGE(Every_Mth!N2164,Every_Mth!N2223,Every_Mth!N2282,Every_Mth!N2341,Every_Mth!N2400,Every_Mth!N2459,Every_Mth!N2518,Every_Mth!N2577,Every_Mth!N2636,Every_Mth!N2695,Every_Mth!N2754,Every_Mth!N2813)</f>
        <v>7736.583333333333</v>
      </c>
      <c r="F335" s="48">
        <v>18076.102852228705</v>
      </c>
      <c r="G335" s="26" t="s">
        <v>66</v>
      </c>
      <c r="H335" s="17">
        <v>0.42800062583066384</v>
      </c>
      <c r="J335" s="37"/>
      <c r="K335" s="65"/>
    </row>
    <row r="336" spans="1:11">
      <c r="A336" s="13" t="s">
        <v>143</v>
      </c>
      <c r="B336" s="14" t="s">
        <v>74</v>
      </c>
      <c r="C336" s="14">
        <v>2015</v>
      </c>
      <c r="D336" s="26" t="s">
        <v>193</v>
      </c>
      <c r="E336" s="61">
        <f>AVERAGE(Every_Mth!N2165,Every_Mth!N2224,Every_Mth!N2283,Every_Mth!N2342,Every_Mth!N2401,Every_Mth!N2460,Every_Mth!N2519,Every_Mth!N2578,Every_Mth!N2637,Every_Mth!N2696,Every_Mth!N2755,Every_Mth!N2814)</f>
        <v>256994.91666666666</v>
      </c>
      <c r="F336" s="48">
        <v>420793.16996716603</v>
      </c>
      <c r="G336" s="26" t="s">
        <v>66</v>
      </c>
      <c r="H336" s="17">
        <v>0.61073927765205804</v>
      </c>
      <c r="J336" s="37"/>
      <c r="K336" s="65"/>
    </row>
    <row r="337" spans="1:11">
      <c r="A337" s="13" t="s">
        <v>144</v>
      </c>
      <c r="B337" s="14" t="s">
        <v>74</v>
      </c>
      <c r="C337" s="14">
        <v>2015</v>
      </c>
      <c r="D337" s="26" t="s">
        <v>193</v>
      </c>
      <c r="E337" s="61">
        <f>AVERAGE(Every_Mth!N2166,Every_Mth!N2225,Every_Mth!N2284,Every_Mth!N2343,Every_Mth!N2402,Every_Mth!N2461,Every_Mth!N2520,Every_Mth!N2579,Every_Mth!N2638,Every_Mth!N2697,Every_Mth!N2756,Every_Mth!N2815)</f>
        <v>18227.416666666668</v>
      </c>
      <c r="F337" s="48">
        <v>38477.516081597299</v>
      </c>
      <c r="G337" s="26" t="s">
        <v>66</v>
      </c>
      <c r="H337" s="17">
        <v>0.47371604310456833</v>
      </c>
      <c r="J337" s="37"/>
      <c r="K337" s="65"/>
    </row>
    <row r="338" spans="1:11">
      <c r="A338" s="13" t="s">
        <v>145</v>
      </c>
      <c r="B338" s="14" t="s">
        <v>75</v>
      </c>
      <c r="C338" s="14">
        <v>2015</v>
      </c>
      <c r="D338" s="26" t="s">
        <v>194</v>
      </c>
      <c r="E338" s="61">
        <f>AVERAGE(Every_Mth!N2167,Every_Mth!N2226,Every_Mth!N2285,Every_Mth!N2344,Every_Mth!N2403,Every_Mth!N2462,Every_Mth!N2521,Every_Mth!N2580,Every_Mth!N2639,Every_Mth!N2698,Every_Mth!N2757,Every_Mth!N2816)</f>
        <v>2050.25</v>
      </c>
      <c r="F338" s="48">
        <v>3447.5723620028475</v>
      </c>
      <c r="G338" s="26" t="s">
        <v>199</v>
      </c>
      <c r="H338" s="17">
        <v>0.59469382647241054</v>
      </c>
      <c r="J338" s="37"/>
      <c r="K338" s="65"/>
    </row>
    <row r="339" spans="1:11">
      <c r="A339" s="13" t="s">
        <v>146</v>
      </c>
      <c r="B339" s="14" t="s">
        <v>75</v>
      </c>
      <c r="C339" s="14">
        <v>2015</v>
      </c>
      <c r="D339" s="26" t="s">
        <v>193</v>
      </c>
      <c r="E339" s="61">
        <f>AVERAGE(Every_Mth!N2168,Every_Mth!N2227,Every_Mth!N2286,Every_Mth!N2345,Every_Mth!N2404,Every_Mth!N2463,Every_Mth!N2522,Every_Mth!N2581,Every_Mth!N2640,Every_Mth!N2699,Every_Mth!N2758,Every_Mth!N2817)</f>
        <v>294433.16666666669</v>
      </c>
      <c r="F339" s="48">
        <v>423742.19064784935</v>
      </c>
      <c r="G339" s="26" t="s">
        <v>66</v>
      </c>
      <c r="H339" s="17">
        <v>0.69484033727327177</v>
      </c>
      <c r="J339" s="37"/>
      <c r="K339" s="65"/>
    </row>
    <row r="340" spans="1:11">
      <c r="A340" s="13" t="s">
        <v>147</v>
      </c>
      <c r="B340" s="14" t="s">
        <v>74</v>
      </c>
      <c r="C340" s="14">
        <v>2015</v>
      </c>
      <c r="D340" s="26" t="s">
        <v>193</v>
      </c>
      <c r="E340" s="61">
        <f>AVERAGE(Every_Mth!N2169,Every_Mth!N2228,Every_Mth!N2287,Every_Mth!N2346,Every_Mth!N2405,Every_Mth!N2464,Every_Mth!N2523,Every_Mth!N2582,Every_Mth!N2641,Every_Mth!N2700,Every_Mth!N2759,Every_Mth!N2818)</f>
        <v>219942.75</v>
      </c>
      <c r="F340" s="48">
        <v>264162.85269416921</v>
      </c>
      <c r="G340" s="26" t="s">
        <v>66</v>
      </c>
      <c r="H340" s="17">
        <v>0.83260287264778898</v>
      </c>
      <c r="J340" s="37"/>
      <c r="K340" s="65"/>
    </row>
    <row r="341" spans="1:11">
      <c r="A341" s="13" t="s">
        <v>148</v>
      </c>
      <c r="B341" s="14" t="s">
        <v>75</v>
      </c>
      <c r="C341" s="14">
        <v>2015</v>
      </c>
      <c r="D341" s="26" t="s">
        <v>194</v>
      </c>
      <c r="E341" s="61">
        <f>AVERAGE(Every_Mth!N2170,Every_Mth!N2229,Every_Mth!N2288,Every_Mth!N2347,Every_Mth!N2406,Every_Mth!N2465,Every_Mth!N2524,Every_Mth!N2583,Every_Mth!N2642,Every_Mth!N2701,Every_Mth!N2760,Every_Mth!N2819)</f>
        <v>6089.333333333333</v>
      </c>
      <c r="F341" s="48">
        <v>7772.2114419793561</v>
      </c>
      <c r="G341" s="26" t="s">
        <v>199</v>
      </c>
      <c r="H341" s="17">
        <v>0.78347499663269027</v>
      </c>
      <c r="J341" s="37"/>
      <c r="K341" s="65"/>
    </row>
    <row r="342" spans="1:11">
      <c r="A342" s="13" t="s">
        <v>149</v>
      </c>
      <c r="B342" s="14" t="s">
        <v>75</v>
      </c>
      <c r="C342" s="14">
        <v>2015</v>
      </c>
      <c r="D342" s="26" t="s">
        <v>193</v>
      </c>
      <c r="E342" s="61">
        <f>AVERAGE(Every_Mth!N2171,Every_Mth!N2230,Every_Mth!N2289,Every_Mth!N2348,Every_Mth!N2407,Every_Mth!N2466,Every_Mth!N2525,Every_Mth!N2584,Every_Mth!N2643,Every_Mth!N2702,Every_Mth!N2761,Every_Mth!N2820)</f>
        <v>401294.33333333331</v>
      </c>
      <c r="F342" s="48">
        <v>433056.80317530752</v>
      </c>
      <c r="G342" s="26" t="s">
        <v>66</v>
      </c>
      <c r="H342" s="17">
        <v>0.92665518793589696</v>
      </c>
      <c r="J342" s="37"/>
      <c r="K342" s="65"/>
    </row>
    <row r="343" spans="1:11">
      <c r="A343" s="13" t="s">
        <v>150</v>
      </c>
      <c r="B343" s="14" t="s">
        <v>74</v>
      </c>
      <c r="C343" s="14">
        <v>2015</v>
      </c>
      <c r="D343" s="26" t="s">
        <v>193</v>
      </c>
      <c r="E343" s="61">
        <f>AVERAGE(Every_Mth!N2172,Every_Mth!N2231,Every_Mth!N2290,Every_Mth!N2349,Every_Mth!N2408,Every_Mth!N2467,Every_Mth!N2526,Every_Mth!N2585,Every_Mth!N2644,Every_Mth!N2703,Every_Mth!N2762,Every_Mth!N2821)</f>
        <v>291172.5</v>
      </c>
      <c r="F343" s="48">
        <v>508224.43482990994</v>
      </c>
      <c r="G343" s="26" t="s">
        <v>66</v>
      </c>
      <c r="H343" s="17">
        <v>0.57292109557354953</v>
      </c>
      <c r="J343" s="37"/>
      <c r="K343" s="65"/>
    </row>
    <row r="344" spans="1:11">
      <c r="A344" s="13" t="s">
        <v>151</v>
      </c>
      <c r="B344" s="14" t="s">
        <v>74</v>
      </c>
      <c r="C344" s="14">
        <v>2015</v>
      </c>
      <c r="D344" s="26" t="s">
        <v>193</v>
      </c>
      <c r="E344" s="61">
        <f>AVERAGE(Every_Mth!N2173,Every_Mth!N2232,Every_Mth!N2291,Every_Mth!N2350,Every_Mth!N2409,Every_Mth!N2468,Every_Mth!N2527,Every_Mth!N2586,Every_Mth!N2645,Every_Mth!N2704,Every_Mth!N2763,Every_Mth!N2822)</f>
        <v>52042.25</v>
      </c>
      <c r="F344" s="48">
        <v>102650.87358145542</v>
      </c>
      <c r="G344" s="26" t="s">
        <v>66</v>
      </c>
      <c r="H344" s="17">
        <v>0.50698302103297233</v>
      </c>
      <c r="J344" s="37"/>
      <c r="K344" s="65"/>
    </row>
    <row r="345" spans="1:11">
      <c r="A345" s="13" t="s">
        <v>152</v>
      </c>
      <c r="B345" s="14" t="s">
        <v>75</v>
      </c>
      <c r="C345" s="14">
        <v>2015</v>
      </c>
      <c r="D345" s="26" t="s">
        <v>193</v>
      </c>
      <c r="E345" s="61">
        <f>AVERAGE(Every_Mth!N2174,Every_Mth!N2233,Every_Mth!N2292,Every_Mth!N2351,Every_Mth!N2410,Every_Mth!N2469,Every_Mth!N2528,Every_Mth!N2587,Every_Mth!N2646,Every_Mth!N2705,Every_Mth!N2764,Every_Mth!N2823)</f>
        <v>121333.58333333333</v>
      </c>
      <c r="F345" s="48">
        <v>131235.16986197117</v>
      </c>
      <c r="G345" s="26" t="s">
        <v>66</v>
      </c>
      <c r="H345" s="17">
        <v>0.92455081561557007</v>
      </c>
      <c r="J345" s="37"/>
      <c r="K345" s="65"/>
    </row>
    <row r="346" spans="1:11">
      <c r="A346" s="13" t="s">
        <v>153</v>
      </c>
      <c r="B346" s="14" t="s">
        <v>74</v>
      </c>
      <c r="C346" s="14">
        <v>2015</v>
      </c>
      <c r="D346" s="26" t="s">
        <v>193</v>
      </c>
      <c r="E346" s="61">
        <f>AVERAGE(Every_Mth!N2175,Every_Mth!N2234,Every_Mth!N2293,Every_Mth!N2352,Every_Mth!N2411,Every_Mth!N2470,Every_Mth!N2529,Every_Mth!N2588,Every_Mth!N2647,Every_Mth!N2706,Every_Mth!N2765,Every_Mth!N2824)</f>
        <v>18597.833333333332</v>
      </c>
      <c r="F346" s="48">
        <v>45501.527627105723</v>
      </c>
      <c r="G346" s="26" t="s">
        <v>66</v>
      </c>
      <c r="H346" s="17">
        <v>0.40872986695625607</v>
      </c>
      <c r="J346" s="37"/>
      <c r="K346" s="65"/>
    </row>
    <row r="347" spans="1:11">
      <c r="A347" s="13" t="s">
        <v>154</v>
      </c>
      <c r="B347" s="14" t="s">
        <v>74</v>
      </c>
      <c r="C347" s="14">
        <v>2015</v>
      </c>
      <c r="D347" s="26" t="s">
        <v>193</v>
      </c>
      <c r="E347" s="61">
        <f>AVERAGE(Every_Mth!N2176,Every_Mth!N2235,Every_Mth!N2294,Every_Mth!N2353,Every_Mth!N2412,Every_Mth!N2471,Every_Mth!N2530,Every_Mth!N2589,Every_Mth!N2648,Every_Mth!N2707,Every_Mth!N2766,Every_Mth!N2825)</f>
        <v>31802.583333333332</v>
      </c>
      <c r="F347" s="48">
        <v>71863.839026630463</v>
      </c>
      <c r="G347" s="26" t="s">
        <v>66</v>
      </c>
      <c r="H347" s="17">
        <v>0.44253944353777569</v>
      </c>
      <c r="J347" s="37"/>
      <c r="K347" s="65"/>
    </row>
    <row r="348" spans="1:11">
      <c r="A348" s="13" t="s">
        <v>155</v>
      </c>
      <c r="B348" s="14" t="s">
        <v>74</v>
      </c>
      <c r="C348" s="14">
        <v>2015</v>
      </c>
      <c r="D348" s="26" t="s">
        <v>193</v>
      </c>
      <c r="E348" s="61">
        <f>AVERAGE(Every_Mth!N2177,Every_Mth!N2236,Every_Mth!N2295,Every_Mth!N2354,Every_Mth!N2413,Every_Mth!N2472,Every_Mth!N2531,Every_Mth!N2590,Every_Mth!N2649,Every_Mth!N2708,Every_Mth!N2767,Every_Mth!N2826)</f>
        <v>37310.083333333336</v>
      </c>
      <c r="F348" s="48">
        <v>73516.85468917375</v>
      </c>
      <c r="G348" s="26" t="s">
        <v>66</v>
      </c>
      <c r="H348" s="17">
        <v>0.50750380291810415</v>
      </c>
      <c r="J348" s="37"/>
      <c r="K348" s="65"/>
    </row>
    <row r="349" spans="1:11">
      <c r="A349" s="13" t="s">
        <v>156</v>
      </c>
      <c r="B349" s="14" t="s">
        <v>74</v>
      </c>
      <c r="C349" s="14">
        <v>2015</v>
      </c>
      <c r="D349" s="26" t="s">
        <v>193</v>
      </c>
      <c r="E349" s="61">
        <f>AVERAGE(Every_Mth!N2178,Every_Mth!N2237,Every_Mth!N2296,Every_Mth!N2355,Every_Mth!N2414,Every_Mth!N2473,Every_Mth!N2532,Every_Mth!N2591,Every_Mth!N2650,Every_Mth!N2709,Every_Mth!N2768,Every_Mth!N2827)</f>
        <v>110775.16666666667</v>
      </c>
      <c r="F349" s="48">
        <v>160882.03041679427</v>
      </c>
      <c r="G349" s="26" t="s">
        <v>66</v>
      </c>
      <c r="H349" s="17">
        <v>0.68854903421894531</v>
      </c>
      <c r="J349" s="37"/>
      <c r="K349" s="65"/>
    </row>
    <row r="350" spans="1:11">
      <c r="A350" s="13" t="s">
        <v>157</v>
      </c>
      <c r="B350" s="14" t="s">
        <v>74</v>
      </c>
      <c r="C350" s="14">
        <v>2015</v>
      </c>
      <c r="D350" s="26" t="s">
        <v>193</v>
      </c>
      <c r="E350" s="61">
        <f>AVERAGE(Every_Mth!N2179,Every_Mth!N2238,Every_Mth!N2297,Every_Mth!N2356,Every_Mth!N2415,Every_Mth!N2474,Every_Mth!N2533,Every_Mth!N2592,Every_Mth!N2651,Every_Mth!N2710,Every_Mth!N2769,Every_Mth!N2828)</f>
        <v>26006.416666666668</v>
      </c>
      <c r="F350" s="48">
        <v>44874.516510386777</v>
      </c>
      <c r="G350" s="26" t="s">
        <v>66</v>
      </c>
      <c r="H350" s="17">
        <v>0.57953642042354159</v>
      </c>
      <c r="J350" s="37"/>
      <c r="K350" s="65"/>
    </row>
    <row r="351" spans="1:11">
      <c r="A351" s="13" t="s">
        <v>158</v>
      </c>
      <c r="B351" s="14" t="s">
        <v>75</v>
      </c>
      <c r="C351" s="14">
        <v>2015</v>
      </c>
      <c r="D351" s="26" t="s">
        <v>193</v>
      </c>
      <c r="E351" s="61">
        <f>AVERAGE(Every_Mth!N2180,Every_Mth!N2239,Every_Mth!N2298,Every_Mth!N2357,Every_Mth!N2416,Every_Mth!N2475,Every_Mth!N2534,Every_Mth!N2593,Every_Mth!N2652,Every_Mth!N2711,Every_Mth!N2770,Every_Mth!N2829)</f>
        <v>25061.833333333332</v>
      </c>
      <c r="F351" s="48">
        <v>36163.91709251736</v>
      </c>
      <c r="G351" s="26" t="s">
        <v>66</v>
      </c>
      <c r="H351" s="17">
        <v>0.69300660294121874</v>
      </c>
      <c r="J351" s="37"/>
      <c r="K351" s="65"/>
    </row>
    <row r="352" spans="1:11">
      <c r="A352" s="13" t="s">
        <v>159</v>
      </c>
      <c r="B352" s="14" t="s">
        <v>75</v>
      </c>
      <c r="C352" s="14">
        <v>2015</v>
      </c>
      <c r="D352" s="26" t="s">
        <v>194</v>
      </c>
      <c r="E352" s="61">
        <f>AVERAGE(Every_Mth!N2181,Every_Mth!N2240,Every_Mth!N2299,Every_Mth!N2358,Every_Mth!N2417,Every_Mth!N2476,Every_Mth!N2535,Every_Mth!N2594,Every_Mth!N2653,Every_Mth!N2712,Every_Mth!N2771,Every_Mth!N2830)</f>
        <v>312.5</v>
      </c>
      <c r="F352" s="48">
        <v>517.50934604434076</v>
      </c>
      <c r="G352" s="26" t="s">
        <v>199</v>
      </c>
      <c r="H352" s="17">
        <v>0.60385382870597404</v>
      </c>
      <c r="J352" s="37"/>
      <c r="K352" s="65"/>
    </row>
    <row r="353" spans="1:11">
      <c r="A353" s="13" t="s">
        <v>160</v>
      </c>
      <c r="B353" s="14" t="s">
        <v>75</v>
      </c>
      <c r="C353" s="14">
        <v>2015</v>
      </c>
      <c r="D353" s="26" t="s">
        <v>194</v>
      </c>
      <c r="E353" s="61">
        <f>AVERAGE(Every_Mth!N2182,Every_Mth!N2241,Every_Mth!N2300,Every_Mth!N2359,Every_Mth!N2418,Every_Mth!N2477,Every_Mth!N2536,Every_Mth!N2595,Every_Mth!N2654,Every_Mth!N2713,Every_Mth!N2772,Every_Mth!N2831)</f>
        <v>7053.083333333333</v>
      </c>
      <c r="F353" s="48">
        <v>11426.959750526816</v>
      </c>
      <c r="G353" s="26" t="s">
        <v>199</v>
      </c>
      <c r="H353" s="17">
        <v>0.61723183482887178</v>
      </c>
      <c r="J353" s="37"/>
      <c r="K353" s="65"/>
    </row>
    <row r="354" spans="1:11">
      <c r="A354" s="13" t="s">
        <v>161</v>
      </c>
      <c r="B354" s="14" t="s">
        <v>74</v>
      </c>
      <c r="C354" s="14">
        <v>2015</v>
      </c>
      <c r="D354" s="26" t="s">
        <v>193</v>
      </c>
      <c r="E354" s="61">
        <f>AVERAGE(Every_Mth!N2183,Every_Mth!N2242,Every_Mth!N2301,Every_Mth!N2360,Every_Mth!N2419,Every_Mth!N2478,Every_Mth!N2537,Every_Mth!N2596,Every_Mth!N2655,Every_Mth!N2714,Every_Mth!N2773,Every_Mth!N2832)</f>
        <v>43943.416666666664</v>
      </c>
      <c r="F354" s="48">
        <v>65104.991393786215</v>
      </c>
      <c r="G354" s="26" t="s">
        <v>66</v>
      </c>
      <c r="H354" s="17">
        <v>0.67496232970642456</v>
      </c>
      <c r="J354" s="37"/>
      <c r="K354" s="65"/>
    </row>
    <row r="355" spans="1:11">
      <c r="A355" s="13" t="s">
        <v>162</v>
      </c>
      <c r="B355" s="14" t="s">
        <v>74</v>
      </c>
      <c r="C355" s="14">
        <v>2015</v>
      </c>
      <c r="D355" s="26" t="s">
        <v>193</v>
      </c>
      <c r="E355" s="61">
        <f>AVERAGE(Every_Mth!N2184,Every_Mth!N2243,Every_Mth!N2302,Every_Mth!N2361,Every_Mth!N2420,Every_Mth!N2479,Every_Mth!N2538,Every_Mth!N2597,Every_Mth!N2656,Every_Mth!N2715,Every_Mth!N2774,Every_Mth!N2833)</f>
        <v>35963.666666666664</v>
      </c>
      <c r="F355" s="48">
        <v>58010.09098079682</v>
      </c>
      <c r="G355" s="26" t="s">
        <v>66</v>
      </c>
      <c r="H355" s="17">
        <v>0.61995535705282345</v>
      </c>
      <c r="J355" s="37"/>
      <c r="K355" s="65"/>
    </row>
    <row r="356" spans="1:11">
      <c r="A356" s="13" t="s">
        <v>163</v>
      </c>
      <c r="B356" s="14" t="s">
        <v>75</v>
      </c>
      <c r="C356" s="14">
        <v>2015</v>
      </c>
      <c r="D356" s="26" t="s">
        <v>193</v>
      </c>
      <c r="E356" s="61">
        <f>AVERAGE(Every_Mth!N2185,Every_Mth!N2244,Every_Mth!N2303,Every_Mth!N2362,Every_Mth!N2421,Every_Mth!N2480,Every_Mth!N2539,Every_Mth!N2598,Every_Mth!N2657,Every_Mth!N2716,Every_Mth!N2775,Every_Mth!N2834)</f>
        <v>92177.916666666672</v>
      </c>
      <c r="F356" s="48">
        <v>105439.64707702218</v>
      </c>
      <c r="G356" s="26" t="s">
        <v>66</v>
      </c>
      <c r="H356" s="17">
        <v>0.87422444234218655</v>
      </c>
      <c r="J356" s="37"/>
      <c r="K356" s="65"/>
    </row>
    <row r="357" spans="1:11">
      <c r="A357" s="13" t="s">
        <v>164</v>
      </c>
      <c r="B357" s="14" t="s">
        <v>75</v>
      </c>
      <c r="C357" s="14">
        <v>2015</v>
      </c>
      <c r="D357" s="26" t="s">
        <v>193</v>
      </c>
      <c r="E357" s="61">
        <f>AVERAGE(Every_Mth!N2186,Every_Mth!N2245,Every_Mth!N2304,Every_Mth!N2363,Every_Mth!N2422,Every_Mth!N2481,Every_Mth!N2540,Every_Mth!N2599,Every_Mth!N2658,Every_Mth!N2717,Every_Mth!N2776,Every_Mth!N2835)</f>
        <v>13172.416666666666</v>
      </c>
      <c r="F357" s="48">
        <v>22251.185890391582</v>
      </c>
      <c r="G357" s="26" t="s">
        <v>66</v>
      </c>
      <c r="H357" s="17">
        <v>0.59198717459615158</v>
      </c>
      <c r="J357" s="37"/>
      <c r="K357" s="65"/>
    </row>
    <row r="358" spans="1:11">
      <c r="A358" s="13" t="s">
        <v>165</v>
      </c>
      <c r="B358" s="14" t="s">
        <v>75</v>
      </c>
      <c r="C358" s="14">
        <v>2015</v>
      </c>
      <c r="D358" s="26" t="s">
        <v>194</v>
      </c>
      <c r="E358" s="61">
        <f>AVERAGE(Every_Mth!N2187,Every_Mth!N2246,Every_Mth!N2305,Every_Mth!N2364,Every_Mth!N2423,Every_Mth!N2482,Every_Mth!N2541,Every_Mth!N2600,Every_Mth!N2659,Every_Mth!N2718,Every_Mth!N2777,Every_Mth!N2836)</f>
        <v>10420.583333333334</v>
      </c>
      <c r="F358" s="48">
        <v>14981.799913806626</v>
      </c>
      <c r="G358" s="26" t="s">
        <v>199</v>
      </c>
      <c r="H358" s="17">
        <v>0.69554949293710311</v>
      </c>
      <c r="J358" s="37"/>
      <c r="K358" s="65"/>
    </row>
    <row r="359" spans="1:11">
      <c r="A359" s="13" t="s">
        <v>166</v>
      </c>
      <c r="B359" s="14" t="s">
        <v>75</v>
      </c>
      <c r="C359" s="14">
        <v>2015</v>
      </c>
      <c r="D359" s="26" t="s">
        <v>194</v>
      </c>
      <c r="E359" s="61">
        <f>AVERAGE(Every_Mth!N2188,Every_Mth!N2247,Every_Mth!N2306,Every_Mth!N2365,Every_Mth!N2424,Every_Mth!N2483,Every_Mth!N2542,Every_Mth!N2601,Every_Mth!N2660,Every_Mth!N2719,Every_Mth!N2778,Every_Mth!N2837)</f>
        <v>1832.25</v>
      </c>
      <c r="F359" s="48">
        <v>3244.6750167680871</v>
      </c>
      <c r="G359" s="26" t="s">
        <v>199</v>
      </c>
      <c r="H359" s="17">
        <v>0.56469445800616525</v>
      </c>
      <c r="J359" s="37"/>
      <c r="K359" s="65"/>
    </row>
    <row r="360" spans="1:11">
      <c r="A360" s="13" t="s">
        <v>167</v>
      </c>
      <c r="B360" s="14" t="s">
        <v>74</v>
      </c>
      <c r="C360" s="14">
        <v>2015</v>
      </c>
      <c r="D360" s="26" t="s">
        <v>193</v>
      </c>
      <c r="E360" s="61">
        <f>AVERAGE(Every_Mth!N2189,Every_Mth!N2248,Every_Mth!N2307,Every_Mth!N2366,Every_Mth!N2425,Every_Mth!N2484,Every_Mth!N2543,Every_Mth!N2602,Every_Mth!N2661,Every_Mth!N2720,Every_Mth!N2779,Every_Mth!N2838)</f>
        <v>124775.91666666667</v>
      </c>
      <c r="F360" s="48">
        <v>136612.71147384617</v>
      </c>
      <c r="G360" s="26" t="s">
        <v>66</v>
      </c>
      <c r="H360" s="17">
        <v>0.91335509939391257</v>
      </c>
      <c r="J360" s="37"/>
      <c r="K360" s="65"/>
    </row>
    <row r="361" spans="1:11">
      <c r="A361" s="13" t="s">
        <v>168</v>
      </c>
      <c r="B361" s="14" t="s">
        <v>75</v>
      </c>
      <c r="C361" s="14">
        <v>2015</v>
      </c>
      <c r="D361" s="26" t="s">
        <v>194</v>
      </c>
      <c r="E361" s="61">
        <f>AVERAGE(Every_Mth!N2190,Every_Mth!N2249,Every_Mth!N2308,Every_Mth!N2367,Every_Mth!N2426,Every_Mth!N2485,Every_Mth!N2544,Every_Mth!N2603,Every_Mth!N2662,Every_Mth!N2721,Every_Mth!N2780,Every_Mth!N2839)</f>
        <v>5586.166666666667</v>
      </c>
      <c r="F361" s="48">
        <v>9026.3750228294939</v>
      </c>
      <c r="G361" s="26" t="s">
        <v>199</v>
      </c>
      <c r="H361" s="17">
        <v>0.61887154616755258</v>
      </c>
      <c r="J361" s="37"/>
      <c r="K361" s="65"/>
    </row>
    <row r="362" spans="1:11">
      <c r="A362" s="13" t="s">
        <v>169</v>
      </c>
      <c r="B362" s="14" t="s">
        <v>74</v>
      </c>
      <c r="C362" s="14">
        <v>2015</v>
      </c>
      <c r="D362" s="26" t="s">
        <v>193</v>
      </c>
      <c r="E362" s="61">
        <f>AVERAGE(Every_Mth!N2191,Every_Mth!N2250,Every_Mth!N2309,Every_Mth!N2368,Every_Mth!N2427,Every_Mth!N2486,Every_Mth!N2545,Every_Mth!N2604,Every_Mth!N2663,Every_Mth!N2722,Every_Mth!N2781,Every_Mth!N2840)</f>
        <v>75753.333333333328</v>
      </c>
      <c r="F362" s="48">
        <v>91148.771560301699</v>
      </c>
      <c r="G362" s="26" t="s">
        <v>66</v>
      </c>
      <c r="H362" s="17">
        <v>0.8310954940650721</v>
      </c>
      <c r="J362" s="37"/>
      <c r="K362" s="65"/>
    </row>
    <row r="363" spans="1:11">
      <c r="A363" s="13" t="s">
        <v>170</v>
      </c>
      <c r="B363" s="14" t="s">
        <v>74</v>
      </c>
      <c r="C363" s="14">
        <v>2015</v>
      </c>
      <c r="D363" s="26" t="s">
        <v>193</v>
      </c>
      <c r="E363" s="61">
        <f>AVERAGE(Every_Mth!N2192,Every_Mth!N2251,Every_Mth!N2310,Every_Mth!N2369,Every_Mth!N2428,Every_Mth!N2487,Every_Mth!N2546,Every_Mth!N2605,Every_Mth!N2664,Every_Mth!N2723,Every_Mth!N2782,Every_Mth!N2841)</f>
        <v>20737.083333333332</v>
      </c>
      <c r="F363" s="48">
        <v>40868.096933227178</v>
      </c>
      <c r="G363" s="26" t="s">
        <v>66</v>
      </c>
      <c r="H363" s="17">
        <v>0.50741494929932407</v>
      </c>
      <c r="J363" s="37"/>
      <c r="K363" s="65"/>
    </row>
    <row r="364" spans="1:11">
      <c r="A364" s="13" t="s">
        <v>171</v>
      </c>
      <c r="B364" s="14" t="s">
        <v>75</v>
      </c>
      <c r="C364" s="14">
        <v>2015</v>
      </c>
      <c r="D364" s="26" t="s">
        <v>193</v>
      </c>
      <c r="E364" s="61">
        <f>AVERAGE(Every_Mth!N2193,Every_Mth!N2252,Every_Mth!N2311,Every_Mth!N2370,Every_Mth!N2429,Every_Mth!N2488,Every_Mth!N2547,Every_Mth!N2606,Every_Mth!N2665,Every_Mth!N2724,Every_Mth!N2783,Every_Mth!N2842)</f>
        <v>13590.75</v>
      </c>
      <c r="F364" s="48">
        <v>18760.691225398547</v>
      </c>
      <c r="G364" s="26" t="s">
        <v>66</v>
      </c>
      <c r="H364" s="17">
        <v>0.72442693271347103</v>
      </c>
      <c r="J364" s="37"/>
      <c r="K364" s="65"/>
    </row>
    <row r="365" spans="1:11">
      <c r="A365" s="51" t="s">
        <v>172</v>
      </c>
      <c r="B365" s="14" t="s">
        <v>66</v>
      </c>
      <c r="C365" s="14">
        <v>2016</v>
      </c>
      <c r="D365" s="26" t="s">
        <v>193</v>
      </c>
      <c r="E365" s="61">
        <f>AVERAGE(Every_Mth!N2843,Every_Mth!N2902,Every_Mth!N2961,Every_Mth!N3020,Every_Mth!N3079,Every_Mth!N3138,Every_Mth!N3197,Every_Mth!N3256,Every_Mth!N3315,Every_Mth!N3374,Every_Mth!N3433,Every_Mth!N3492)</f>
        <v>4349774.416666667</v>
      </c>
      <c r="F365" s="48">
        <v>6034577.9049400007</v>
      </c>
      <c r="G365" s="92" t="s">
        <v>66</v>
      </c>
      <c r="H365" s="17">
        <v>0.71799999999999997</v>
      </c>
    </row>
    <row r="366" spans="1:11">
      <c r="A366" s="51" t="s">
        <v>173</v>
      </c>
      <c r="B366" s="14" t="s">
        <v>74</v>
      </c>
      <c r="C366" s="14">
        <v>2016</v>
      </c>
      <c r="D366" s="26" t="s">
        <v>193</v>
      </c>
      <c r="E366" s="61">
        <f>AVERAGE(Every_Mth!N2844,Every_Mth!N2903,Every_Mth!N2962,Every_Mth!N3021,Every_Mth!N3080,Every_Mth!N3139,Every_Mth!N3198,Every_Mth!N3257,Every_Mth!N3316,Every_Mth!N3375,Every_Mth!N3434,Every_Mth!N3493)</f>
        <v>116103.25</v>
      </c>
      <c r="F366" s="48">
        <v>175986.23878000001</v>
      </c>
      <c r="G366" s="92" t="s">
        <v>66</v>
      </c>
      <c r="H366" s="17">
        <v>0.65972914021499374</v>
      </c>
    </row>
    <row r="367" spans="1:11">
      <c r="A367" s="51" t="s">
        <v>174</v>
      </c>
      <c r="B367" s="14" t="s">
        <v>75</v>
      </c>
      <c r="C367" s="14">
        <v>2016</v>
      </c>
      <c r="D367" s="26" t="s">
        <v>194</v>
      </c>
      <c r="E367" s="61">
        <f>AVERAGE(Every_Mth!N2845,Every_Mth!N2904,Every_Mth!N2963,Every_Mth!N3022,Every_Mth!N3081,Every_Mth!N3140,Every_Mth!N3199,Every_Mth!N3258,Every_Mth!N3317,Every_Mth!N3376,Every_Mth!N3435,Every_Mth!N3494)</f>
        <v>150.5</v>
      </c>
      <c r="F367" s="48">
        <v>227.33153999999999</v>
      </c>
      <c r="G367" s="92" t="s">
        <v>246</v>
      </c>
      <c r="H367" s="17">
        <v>0.66202868286556282</v>
      </c>
    </row>
    <row r="368" spans="1:11">
      <c r="A368" s="51" t="s">
        <v>175</v>
      </c>
      <c r="B368" s="14" t="s">
        <v>75</v>
      </c>
      <c r="C368" s="14">
        <v>2016</v>
      </c>
      <c r="D368" s="26" t="s">
        <v>194</v>
      </c>
      <c r="E368" s="61">
        <f>AVERAGE(Every_Mth!N2846,Every_Mth!N2905,Every_Mth!N2964,Every_Mth!N3023,Every_Mth!N3082,Every_Mth!N3141,Every_Mth!N3200,Every_Mth!N3259,Every_Mth!N3318,Every_Mth!N3377,Every_Mth!N3436,Every_Mth!N3495)</f>
        <v>3335.5</v>
      </c>
      <c r="F368" s="48">
        <v>4449.9306999999999</v>
      </c>
      <c r="G368" s="92" t="s">
        <v>246</v>
      </c>
      <c r="H368" s="17">
        <v>0.74956223475570083</v>
      </c>
    </row>
    <row r="369" spans="1:8">
      <c r="A369" s="51" t="s">
        <v>176</v>
      </c>
      <c r="B369" s="14" t="s">
        <v>75</v>
      </c>
      <c r="C369" s="14">
        <v>2016</v>
      </c>
      <c r="D369" s="26" t="s">
        <v>193</v>
      </c>
      <c r="E369" s="61">
        <f>AVERAGE(Every_Mth!N2847,Every_Mth!N2906,Every_Mth!N2965,Every_Mth!N3024,Every_Mth!N3083,Every_Mth!N3142,Every_Mth!N3201,Every_Mth!N3260,Every_Mth!N3319,Every_Mth!N3378,Every_Mth!N3437,Every_Mth!N3496)</f>
        <v>32064.75</v>
      </c>
      <c r="F369" s="48">
        <v>50672.636620000005</v>
      </c>
      <c r="G369" s="92" t="s">
        <v>66</v>
      </c>
      <c r="H369" s="17">
        <v>0.6327823483995374</v>
      </c>
    </row>
    <row r="370" spans="1:8">
      <c r="A370" s="51" t="s">
        <v>177</v>
      </c>
      <c r="B370" s="14" t="s">
        <v>75</v>
      </c>
      <c r="C370" s="14">
        <v>2016</v>
      </c>
      <c r="D370" s="26" t="s">
        <v>194</v>
      </c>
      <c r="E370" s="61">
        <f>AVERAGE(Every_Mth!N2848,Every_Mth!N2907,Every_Mth!N2966,Every_Mth!N3025,Every_Mth!N3084,Every_Mth!N3143,Every_Mth!N3202,Every_Mth!N3261,Every_Mth!N3320,Every_Mth!N3379,Every_Mth!N3438,Every_Mth!N3497)</f>
        <v>5186.833333333333</v>
      </c>
      <c r="F370" s="48">
        <v>6587.9578200000005</v>
      </c>
      <c r="G370" s="92" t="s">
        <v>246</v>
      </c>
      <c r="H370" s="17">
        <v>0.7873203616433192</v>
      </c>
    </row>
    <row r="371" spans="1:8">
      <c r="A371" s="51" t="s">
        <v>178</v>
      </c>
      <c r="B371" s="14" t="s">
        <v>75</v>
      </c>
      <c r="C371" s="14">
        <v>2016</v>
      </c>
      <c r="D371" s="26" t="s">
        <v>194</v>
      </c>
      <c r="E371" s="61">
        <f>AVERAGE(Every_Mth!N2849,Every_Mth!N2908,Every_Mth!N2967,Every_Mth!N3026,Every_Mth!N3085,Every_Mth!N3144,Every_Mth!N3203,Every_Mth!N3262,Every_Mth!N3321,Every_Mth!N3380,Every_Mth!N3439,Every_Mth!N3498)</f>
        <v>1427.6666666666667</v>
      </c>
      <c r="F371" s="48">
        <v>3454.2103400000005</v>
      </c>
      <c r="G371" s="92" t="s">
        <v>246</v>
      </c>
      <c r="H371" s="17">
        <v>0.41331202391880584</v>
      </c>
    </row>
    <row r="372" spans="1:8">
      <c r="A372" s="51" t="s">
        <v>179</v>
      </c>
      <c r="B372" s="14" t="s">
        <v>74</v>
      </c>
      <c r="C372" s="14">
        <v>2016</v>
      </c>
      <c r="D372" s="26" t="s">
        <v>193</v>
      </c>
      <c r="E372" s="61">
        <f>AVERAGE(Every_Mth!N2850,Every_Mth!N2909,Every_Mth!N2968,Every_Mth!N3027,Every_Mth!N3086,Every_Mth!N3145,Every_Mth!N3204,Every_Mth!N3263,Every_Mth!N3322,Every_Mth!N3381,Every_Mth!N3440,Every_Mth!N3499)</f>
        <v>67936.583333333328</v>
      </c>
      <c r="F372" s="48">
        <v>107992.29498000002</v>
      </c>
      <c r="G372" s="92" t="s">
        <v>66</v>
      </c>
      <c r="H372" s="17">
        <v>0.62908731910841476</v>
      </c>
    </row>
    <row r="373" spans="1:8">
      <c r="A373" s="51" t="s">
        <v>180</v>
      </c>
      <c r="B373" s="14" t="s">
        <v>75</v>
      </c>
      <c r="C373" s="14">
        <v>2016</v>
      </c>
      <c r="D373" s="26" t="s">
        <v>194</v>
      </c>
      <c r="E373" s="61">
        <f>AVERAGE(Every_Mth!N2851,Every_Mth!N2910,Every_Mth!N2969,Every_Mth!N3028,Every_Mth!N3087,Every_Mth!N3146,Every_Mth!N3205,Every_Mth!N3264,Every_Mth!N3323,Every_Mth!N3382,Every_Mth!N3441,Every_Mth!N3500)</f>
        <v>5317.583333333333</v>
      </c>
      <c r="F373" s="48">
        <v>5486.2428</v>
      </c>
      <c r="G373" s="92" t="s">
        <v>246</v>
      </c>
      <c r="H373" s="17">
        <v>0.96925774654620334</v>
      </c>
    </row>
    <row r="374" spans="1:8">
      <c r="A374" s="51" t="s">
        <v>181</v>
      </c>
      <c r="B374" s="14" t="s">
        <v>75</v>
      </c>
      <c r="C374" s="14">
        <v>2016</v>
      </c>
      <c r="D374" s="26" t="s">
        <v>193</v>
      </c>
      <c r="E374" s="61">
        <f>AVERAGE(Every_Mth!N2852,Every_Mth!N2911,Every_Mth!N2970,Every_Mth!N3029,Every_Mth!N3088,Every_Mth!N3147,Every_Mth!N3206,Every_Mth!N3265,Every_Mth!N3324,Every_Mth!N3383,Every_Mth!N3442,Every_Mth!N3501)</f>
        <v>12772.75</v>
      </c>
      <c r="F374" s="48">
        <v>19417.215980000001</v>
      </c>
      <c r="G374" s="92" t="s">
        <v>66</v>
      </c>
      <c r="H374" s="17">
        <v>0.65780542448289747</v>
      </c>
    </row>
    <row r="375" spans="1:8">
      <c r="A375" s="87" t="s">
        <v>123</v>
      </c>
      <c r="B375" s="14" t="s">
        <v>74</v>
      </c>
      <c r="C375" s="14">
        <v>2016</v>
      </c>
      <c r="D375" s="26" t="s">
        <v>193</v>
      </c>
      <c r="E375" s="61">
        <f>AVERAGE(Every_Mth!N2853,Every_Mth!N2912,Every_Mth!N2971,Every_Mth!N3030,Every_Mth!N3089,Every_Mth!N3148,Every_Mth!N3207,Every_Mth!N3266,Every_Mth!N3325,Every_Mth!N3384,Every_Mth!N3443,Every_Mth!N3502)</f>
        <v>234644.5</v>
      </c>
      <c r="F375" s="48">
        <v>253718.35286000004</v>
      </c>
      <c r="G375" s="92" t="s">
        <v>66</v>
      </c>
      <c r="H375" s="17">
        <v>0.8683802236473338</v>
      </c>
    </row>
    <row r="376" spans="1:8">
      <c r="A376" s="87" t="s">
        <v>124</v>
      </c>
      <c r="B376" s="14" t="s">
        <v>75</v>
      </c>
      <c r="C376" s="14">
        <v>2016</v>
      </c>
      <c r="D376" s="26" t="s">
        <v>194</v>
      </c>
      <c r="E376" s="61">
        <f>AVERAGE(Every_Mth!N2854,Every_Mth!N2913,Every_Mth!N2972,Every_Mth!N3031,Every_Mth!N3090,Every_Mth!N3149,Every_Mth!N3208,Every_Mth!N3267,Every_Mth!N3326,Every_Mth!N3385,Every_Mth!N3444,Every_Mth!N3503)</f>
        <v>3615.3333333333335</v>
      </c>
      <c r="F376" s="48">
        <v>5744.980340000001</v>
      </c>
      <c r="G376" s="92" t="s">
        <v>246</v>
      </c>
      <c r="H376" s="17">
        <v>0.62930299485295238</v>
      </c>
    </row>
    <row r="377" spans="1:8">
      <c r="A377" s="87" t="s">
        <v>125</v>
      </c>
      <c r="B377" s="14" t="s">
        <v>75</v>
      </c>
      <c r="C377" s="14">
        <v>2016</v>
      </c>
      <c r="D377" s="26" t="s">
        <v>193</v>
      </c>
      <c r="E377" s="61">
        <f>AVERAGE(Every_Mth!N2855,Every_Mth!N2914,Every_Mth!N2973,Every_Mth!N3032,Every_Mth!N3091,Every_Mth!N3150,Every_Mth!N3209,Every_Mth!N3268,Every_Mth!N3327,Every_Mth!N3386,Every_Mth!N3445,Every_Mth!N3504)</f>
        <v>21216.166666666668</v>
      </c>
      <c r="F377" s="48">
        <v>33392.659719999996</v>
      </c>
      <c r="G377" s="92" t="s">
        <v>66</v>
      </c>
      <c r="H377" s="17">
        <v>0.63535420192838332</v>
      </c>
    </row>
    <row r="378" spans="1:8">
      <c r="A378" s="87" t="s">
        <v>126</v>
      </c>
      <c r="B378" s="14" t="s">
        <v>75</v>
      </c>
      <c r="C378" s="14">
        <v>2016</v>
      </c>
      <c r="D378" s="26" t="s">
        <v>193</v>
      </c>
      <c r="E378" s="61">
        <f>AVERAGE(Every_Mth!N2856,Every_Mth!N2915,Every_Mth!N2974,Every_Mth!N3033,Every_Mth!N3092,Every_Mth!N3151,Every_Mth!N3210,Every_Mth!N3269,Every_Mth!N3328,Every_Mth!N3387,Every_Mth!N3446,Every_Mth!N3505)</f>
        <v>42812</v>
      </c>
      <c r="F378" s="48">
        <v>47395.674400000004</v>
      </c>
      <c r="G378" s="92" t="s">
        <v>66</v>
      </c>
      <c r="H378" s="17">
        <v>0.90328918286264526</v>
      </c>
    </row>
    <row r="379" spans="1:8">
      <c r="A379" s="87" t="s">
        <v>127</v>
      </c>
      <c r="B379" s="14" t="s">
        <v>75</v>
      </c>
      <c r="C379" s="14">
        <v>2016</v>
      </c>
      <c r="D379" s="26" t="s">
        <v>194</v>
      </c>
      <c r="E379" s="61">
        <f>AVERAGE(Every_Mth!N2857,Every_Mth!N2916,Every_Mth!N2975,Every_Mth!N3034,Every_Mth!N3093,Every_Mth!N3152,Every_Mth!N3211,Every_Mth!N3270,Every_Mth!N3329,Every_Mth!N3388,Every_Mth!N3447,Every_Mth!N3506)</f>
        <v>2046.5833333333333</v>
      </c>
      <c r="F379" s="48">
        <v>2229.92596</v>
      </c>
      <c r="G379" s="92" t="s">
        <v>246</v>
      </c>
      <c r="H379" s="17">
        <v>0.91778084566239737</v>
      </c>
    </row>
    <row r="380" spans="1:8">
      <c r="A380" s="87" t="s">
        <v>128</v>
      </c>
      <c r="B380" s="14" t="s">
        <v>75</v>
      </c>
      <c r="C380" s="14">
        <v>2016</v>
      </c>
      <c r="D380" s="26" t="s">
        <v>193</v>
      </c>
      <c r="E380" s="61">
        <f>AVERAGE(Every_Mth!N2858,Every_Mth!N2917,Every_Mth!N2976,Every_Mth!N3035,Every_Mth!N3094,Every_Mth!N3153,Every_Mth!N3212,Every_Mth!N3271,Every_Mth!N3330,Every_Mth!N3389,Every_Mth!N3448,Every_Mth!N3507)</f>
        <v>164239.66666666666</v>
      </c>
      <c r="F380" s="48">
        <v>215670.07949999999</v>
      </c>
      <c r="G380" s="92" t="s">
        <v>66</v>
      </c>
      <c r="H380" s="17">
        <v>0.76153199853884534</v>
      </c>
    </row>
    <row r="381" spans="1:8">
      <c r="A381" s="87" t="s">
        <v>129</v>
      </c>
      <c r="B381" s="14" t="s">
        <v>75</v>
      </c>
      <c r="C381" s="14">
        <v>2016</v>
      </c>
      <c r="D381" s="26" t="s">
        <v>193</v>
      </c>
      <c r="E381" s="61">
        <f>AVERAGE(Every_Mth!N2859,Every_Mth!N2918,Every_Mth!N2977,Every_Mth!N3036,Every_Mth!N3095,Every_Mth!N3154,Every_Mth!N3213,Every_Mth!N3272,Every_Mth!N3331,Every_Mth!N3390,Every_Mth!N3449,Every_Mth!N3508)</f>
        <v>24655.833333333332</v>
      </c>
      <c r="F381" s="48">
        <v>27457.412680000001</v>
      </c>
      <c r="G381" s="92" t="s">
        <v>66</v>
      </c>
      <c r="H381" s="17">
        <v>0.89796637507993093</v>
      </c>
    </row>
    <row r="382" spans="1:8">
      <c r="A382" s="87" t="s">
        <v>130</v>
      </c>
      <c r="B382" s="14" t="s">
        <v>75</v>
      </c>
      <c r="C382" s="14">
        <v>2016</v>
      </c>
      <c r="D382" s="26" t="s">
        <v>193</v>
      </c>
      <c r="E382" s="61">
        <f>AVERAGE(Every_Mth!N2860,Every_Mth!N2919,Every_Mth!N2978,Every_Mth!N3037,Every_Mth!N3096,Every_Mth!N3155,Every_Mth!N3214,Every_Mth!N3273,Every_Mth!N3332,Every_Mth!N3391,Every_Mth!N3450,Every_Mth!N3509)</f>
        <v>12482.5</v>
      </c>
      <c r="F382" s="48">
        <v>11882.113880000001</v>
      </c>
      <c r="G382" s="92" t="s">
        <v>66</v>
      </c>
      <c r="H382" s="17">
        <v>1</v>
      </c>
    </row>
    <row r="383" spans="1:8">
      <c r="A383" s="87" t="s">
        <v>131</v>
      </c>
      <c r="B383" s="14" t="s">
        <v>75</v>
      </c>
      <c r="C383" s="14">
        <v>2016</v>
      </c>
      <c r="D383" s="26" t="s">
        <v>194</v>
      </c>
      <c r="E383" s="61">
        <f>AVERAGE(Every_Mth!N2861,Every_Mth!N2920,Every_Mth!N2979,Every_Mth!N3038,Every_Mth!N3097,Every_Mth!N3156,Every_Mth!N3215,Every_Mth!N3274,Every_Mth!N3333,Every_Mth!N3392,Every_Mth!N3451,Every_Mth!N3510)</f>
        <v>3149.3333333333335</v>
      </c>
      <c r="F383" s="48">
        <v>3801.2583799999993</v>
      </c>
      <c r="G383" s="92" t="s">
        <v>246</v>
      </c>
      <c r="H383" s="17">
        <v>0.82849757067377616</v>
      </c>
    </row>
    <row r="384" spans="1:8">
      <c r="A384" s="87" t="s">
        <v>132</v>
      </c>
      <c r="B384" s="14" t="s">
        <v>76</v>
      </c>
      <c r="C384" s="14">
        <v>2016</v>
      </c>
      <c r="D384" s="26" t="s">
        <v>193</v>
      </c>
      <c r="E384" s="61">
        <f>AVERAGE(Every_Mth!N2862,Every_Mth!N2921,Every_Mth!N2980,Every_Mth!N3039,Every_Mth!N3098,Every_Mth!N3157,Every_Mth!N3216,Every_Mth!N3275,Every_Mth!N3334,Every_Mth!N3393,Every_Mth!N3452,Every_Mth!N3511)</f>
        <v>1118309.0833333333</v>
      </c>
      <c r="F384" s="48">
        <v>1722921.69686</v>
      </c>
      <c r="G384" s="92" t="s">
        <v>66</v>
      </c>
      <c r="H384" s="17">
        <v>0.64907713761538643</v>
      </c>
    </row>
    <row r="385" spans="1:8">
      <c r="A385" s="87" t="s">
        <v>133</v>
      </c>
      <c r="B385" s="14" t="s">
        <v>75</v>
      </c>
      <c r="C385" s="14">
        <v>2016</v>
      </c>
      <c r="D385" s="26" t="s">
        <v>193</v>
      </c>
      <c r="E385" s="61">
        <f>AVERAGE(Every_Mth!N2863,Every_Mth!N2922,Every_Mth!N2981,Every_Mth!N3040,Every_Mth!N3099,Every_Mth!N3158,Every_Mth!N3217,Every_Mth!N3276,Every_Mth!N3335,Every_Mth!N3394,Every_Mth!N3453,Every_Mth!N3512)</f>
        <v>29255.333333333332</v>
      </c>
      <c r="F385" s="48">
        <v>31945.839260000001</v>
      </c>
      <c r="G385" s="92" t="s">
        <v>66</v>
      </c>
      <c r="H385" s="17">
        <v>0.9157791440453561</v>
      </c>
    </row>
    <row r="386" spans="1:8">
      <c r="A386" s="87" t="s">
        <v>134</v>
      </c>
      <c r="B386" s="14" t="s">
        <v>75</v>
      </c>
      <c r="C386" s="14">
        <v>2016</v>
      </c>
      <c r="D386" s="26" t="s">
        <v>193</v>
      </c>
      <c r="E386" s="61">
        <f>AVERAGE(Every_Mth!N2864,Every_Mth!N2923,Every_Mth!N2982,Every_Mth!N3041,Every_Mth!N3100,Every_Mth!N3159,Every_Mth!N3218,Every_Mth!N3277,Every_Mth!N3336,Every_Mth!N3395,Every_Mth!N3454,Every_Mth!N3513)</f>
        <v>10304.166666666666</v>
      </c>
      <c r="F386" s="48">
        <v>20564.168020000001</v>
      </c>
      <c r="G386" s="92" t="s">
        <v>66</v>
      </c>
      <c r="H386" s="17">
        <v>0.50107384148219314</v>
      </c>
    </row>
    <row r="387" spans="1:8">
      <c r="A387" s="87" t="s">
        <v>135</v>
      </c>
      <c r="B387" s="14" t="s">
        <v>75</v>
      </c>
      <c r="C387" s="14">
        <v>2016</v>
      </c>
      <c r="D387" s="26" t="s">
        <v>194</v>
      </c>
      <c r="E387" s="61">
        <f>AVERAGE(Every_Mth!N2865,Every_Mth!N2924,Every_Mth!N2983,Every_Mth!N3042,Every_Mth!N3101,Every_Mth!N3160,Every_Mth!N3219,Every_Mth!N3278,Every_Mth!N3337,Every_Mth!N3396,Every_Mth!N3455,Every_Mth!N3514)</f>
        <v>2013.1666666666667</v>
      </c>
      <c r="F387" s="48">
        <v>3175.5577400000002</v>
      </c>
      <c r="G387" s="92" t="s">
        <v>246</v>
      </c>
      <c r="H387" s="17">
        <v>0.63395687671125978</v>
      </c>
    </row>
    <row r="388" spans="1:8">
      <c r="A388" s="87" t="s">
        <v>136</v>
      </c>
      <c r="B388" s="14" t="s">
        <v>75</v>
      </c>
      <c r="C388" s="14">
        <v>2016</v>
      </c>
      <c r="D388" s="26" t="s">
        <v>193</v>
      </c>
      <c r="E388" s="61">
        <f>AVERAGE(Every_Mth!N2866,Every_Mth!N2925,Every_Mth!N2984,Every_Mth!N3043,Every_Mth!N3102,Every_Mth!N3161,Every_Mth!N3220,Every_Mth!N3279,Every_Mth!N3338,Every_Mth!N3397,Every_Mth!N3456,Every_Mth!N3515)</f>
        <v>12644.166666666666</v>
      </c>
      <c r="F388" s="48">
        <v>19475.312679999999</v>
      </c>
      <c r="G388" s="92" t="s">
        <v>66</v>
      </c>
      <c r="H388" s="17">
        <v>0.64924075286613914</v>
      </c>
    </row>
    <row r="389" spans="1:8">
      <c r="A389" s="87" t="s">
        <v>137</v>
      </c>
      <c r="B389" s="14" t="s">
        <v>75</v>
      </c>
      <c r="C389" s="14">
        <v>2016</v>
      </c>
      <c r="D389" s="26" t="s">
        <v>193</v>
      </c>
      <c r="E389" s="61">
        <f>AVERAGE(Every_Mth!N2867,Every_Mth!N2926,Every_Mth!N2985,Every_Mth!N3044,Every_Mth!N3103,Every_Mth!N3162,Every_Mth!N3221,Every_Mth!N3280,Every_Mth!N3339,Every_Mth!N3398,Every_Mth!N3457,Every_Mth!N3516)</f>
        <v>56659.75</v>
      </c>
      <c r="F389" s="48">
        <v>59925.132820000013</v>
      </c>
      <c r="G389" s="92" t="s">
        <v>66</v>
      </c>
      <c r="H389" s="17">
        <v>0.94550895982478</v>
      </c>
    </row>
    <row r="390" spans="1:8">
      <c r="A390" s="87" t="s">
        <v>138</v>
      </c>
      <c r="B390" s="14" t="s">
        <v>75</v>
      </c>
      <c r="C390" s="14">
        <v>2016</v>
      </c>
      <c r="D390" s="26" t="s">
        <v>194</v>
      </c>
      <c r="E390" s="61">
        <f>AVERAGE(Every_Mth!N2868,Every_Mth!N2927,Every_Mth!N2986,Every_Mth!N3045,Every_Mth!N3104,Every_Mth!N3163,Every_Mth!N3222,Every_Mth!N3281,Every_Mth!N3340,Every_Mth!N3399,Every_Mth!N3458,Every_Mth!N3517)</f>
        <v>1084.8333333333333</v>
      </c>
      <c r="F390" s="48">
        <v>1611.51298</v>
      </c>
      <c r="G390" s="92" t="s">
        <v>246</v>
      </c>
      <c r="H390" s="17">
        <v>0.67317691312255723</v>
      </c>
    </row>
    <row r="391" spans="1:8">
      <c r="A391" s="87" t="s">
        <v>139</v>
      </c>
      <c r="B391" s="14" t="s">
        <v>75</v>
      </c>
      <c r="C391" s="14">
        <v>2016</v>
      </c>
      <c r="D391" s="26" t="s">
        <v>194</v>
      </c>
      <c r="E391" s="61">
        <f>AVERAGE(Every_Mth!N2869,Every_Mth!N2928,Every_Mth!N2987,Every_Mth!N3046,Every_Mth!N3105,Every_Mth!N3164,Every_Mth!N3223,Every_Mth!N3282,Every_Mth!N3341,Every_Mth!N3400,Every_Mth!N3459,Every_Mth!N3518)</f>
        <v>794.08333333333337</v>
      </c>
      <c r="F391" s="48">
        <v>1182.7973200000001</v>
      </c>
      <c r="G391" s="92" t="s">
        <v>246</v>
      </c>
      <c r="H391" s="17">
        <v>0.67136044350635937</v>
      </c>
    </row>
    <row r="392" spans="1:8">
      <c r="A392" s="87" t="s">
        <v>140</v>
      </c>
      <c r="B392" s="14" t="s">
        <v>75</v>
      </c>
      <c r="C392" s="14">
        <v>2016</v>
      </c>
      <c r="D392" s="26" t="s">
        <v>193</v>
      </c>
      <c r="E392" s="61">
        <f>AVERAGE(Every_Mth!N2870,Every_Mth!N2929,Every_Mth!N2988,Every_Mth!N3047,Every_Mth!N3106,Every_Mth!N3165,Every_Mth!N3224,Every_Mth!N3283,Every_Mth!N3342,Every_Mth!N3401,Every_Mth!N3460,Every_Mth!N3519)</f>
        <v>50326.25</v>
      </c>
      <c r="F392" s="48">
        <v>60652.211059999994</v>
      </c>
      <c r="G392" s="92" t="s">
        <v>66</v>
      </c>
      <c r="H392" s="17">
        <v>0.82975128392623521</v>
      </c>
    </row>
    <row r="393" spans="1:8">
      <c r="A393" s="87" t="s">
        <v>141</v>
      </c>
      <c r="B393" s="14" t="s">
        <v>75</v>
      </c>
      <c r="C393" s="14">
        <v>2016</v>
      </c>
      <c r="D393" s="26" t="s">
        <v>194</v>
      </c>
      <c r="E393" s="61">
        <f>AVERAGE(Every_Mth!N2871,Every_Mth!N2930,Every_Mth!N2989,Every_Mth!N3048,Every_Mth!N3107,Every_Mth!N3166,Every_Mth!N3225,Every_Mth!N3284,Every_Mth!N3343,Every_Mth!N3402,Every_Mth!N3461,Every_Mth!N3520)</f>
        <v>7274.25</v>
      </c>
      <c r="F393" s="48">
        <v>16826</v>
      </c>
      <c r="G393" s="92" t="s">
        <v>246</v>
      </c>
      <c r="H393" s="17">
        <v>0.432</v>
      </c>
    </row>
    <row r="394" spans="1:8">
      <c r="A394" s="87" t="s">
        <v>142</v>
      </c>
      <c r="B394" s="14" t="s">
        <v>75</v>
      </c>
      <c r="C394" s="14">
        <v>2016</v>
      </c>
      <c r="D394" s="26" t="s">
        <v>194</v>
      </c>
      <c r="E394" s="61">
        <f>AVERAGE(Every_Mth!N2872,Every_Mth!N2931,Every_Mth!N2990,Every_Mth!N3049,Every_Mth!N3108,Every_Mth!N3167,Every_Mth!N3226,Every_Mth!N3285,Every_Mth!N3344,Every_Mth!N3403,Every_Mth!N3462,Every_Mth!N3521)</f>
        <v>7660.5</v>
      </c>
      <c r="F394" s="48">
        <v>15723</v>
      </c>
      <c r="G394" s="92" t="s">
        <v>246</v>
      </c>
      <c r="H394" s="17">
        <v>0.48699999999999999</v>
      </c>
    </row>
    <row r="395" spans="1:8">
      <c r="A395" s="87" t="s">
        <v>143</v>
      </c>
      <c r="B395" s="14" t="s">
        <v>74</v>
      </c>
      <c r="C395" s="14">
        <v>2016</v>
      </c>
      <c r="D395" s="26" t="s">
        <v>193</v>
      </c>
      <c r="E395" s="61">
        <f>AVERAGE(Every_Mth!N2873,Every_Mth!N2932,Every_Mth!N2991,Every_Mth!N3050,Every_Mth!N3109,Every_Mth!N3168,Every_Mth!N3227,Every_Mth!N3286,Every_Mth!N3345,Every_Mth!N3404,Every_Mth!N3463,Every_Mth!N3522)</f>
        <v>253145.16666666666</v>
      </c>
      <c r="F395" s="48">
        <v>357201.12008000008</v>
      </c>
      <c r="G395" s="92" t="s">
        <v>66</v>
      </c>
      <c r="H395" s="17">
        <v>0.70869085351684036</v>
      </c>
    </row>
    <row r="396" spans="1:8">
      <c r="A396" s="87" t="s">
        <v>144</v>
      </c>
      <c r="B396" s="14" t="s">
        <v>74</v>
      </c>
      <c r="C396" s="14">
        <v>2016</v>
      </c>
      <c r="D396" s="26" t="s">
        <v>193</v>
      </c>
      <c r="E396" s="61">
        <f>AVERAGE(Every_Mth!N2874,Every_Mth!N2933,Every_Mth!N2992,Every_Mth!N3051,Every_Mth!N3110,Every_Mth!N3169,Every_Mth!N3228,Every_Mth!N3287,Every_Mth!N3346,Every_Mth!N3405,Every_Mth!N3464,Every_Mth!N3523)</f>
        <v>17625.583333333332</v>
      </c>
      <c r="F396" s="48">
        <v>34761.376620000003</v>
      </c>
      <c r="G396" s="92" t="s">
        <v>66</v>
      </c>
      <c r="H396" s="17">
        <v>0.50704503236481235</v>
      </c>
    </row>
    <row r="397" spans="1:8">
      <c r="A397" s="87" t="s">
        <v>145</v>
      </c>
      <c r="B397" s="14" t="s">
        <v>75</v>
      </c>
      <c r="C397" s="14">
        <v>2016</v>
      </c>
      <c r="D397" s="26" t="s">
        <v>194</v>
      </c>
      <c r="E397" s="61">
        <f>AVERAGE(Every_Mth!N2875,Every_Mth!N2934,Every_Mth!N2993,Every_Mth!N3052,Every_Mth!N3111,Every_Mth!N3170,Every_Mth!N3229,Every_Mth!N3288,Every_Mth!N3347,Every_Mth!N3406,Every_Mth!N3465,Every_Mth!N3524)</f>
        <v>2132.1666666666665</v>
      </c>
      <c r="F397" s="48">
        <v>2866.99332</v>
      </c>
      <c r="G397" s="92" t="s">
        <v>246</v>
      </c>
      <c r="H397" s="17">
        <v>0.74369432666367929</v>
      </c>
    </row>
    <row r="398" spans="1:8">
      <c r="A398" s="87" t="s">
        <v>146</v>
      </c>
      <c r="B398" s="14" t="s">
        <v>75</v>
      </c>
      <c r="C398" s="14">
        <v>2016</v>
      </c>
      <c r="D398" s="26" t="s">
        <v>193</v>
      </c>
      <c r="E398" s="61">
        <f>AVERAGE(Every_Mth!N2876,Every_Mth!N2935,Every_Mth!N2994,Every_Mth!N3053,Every_Mth!N3112,Every_Mth!N3171,Every_Mth!N3230,Every_Mth!N3289,Every_Mth!N3348,Every_Mth!N3407,Every_Mth!N3466,Every_Mth!N3525)</f>
        <v>287642.75</v>
      </c>
      <c r="F398" s="48">
        <v>421674.33782000002</v>
      </c>
      <c r="G398" s="92" t="s">
        <v>66</v>
      </c>
      <c r="H398" s="17">
        <v>0.68214430948554894</v>
      </c>
    </row>
    <row r="399" spans="1:8">
      <c r="A399" s="87" t="s">
        <v>147</v>
      </c>
      <c r="B399" s="14" t="s">
        <v>74</v>
      </c>
      <c r="C399" s="14">
        <v>2016</v>
      </c>
      <c r="D399" s="26" t="s">
        <v>193</v>
      </c>
      <c r="E399" s="61">
        <f>AVERAGE(Every_Mth!N2877,Every_Mth!N2936,Every_Mth!N2995,Every_Mth!N3054,Every_Mth!N3113,Every_Mth!N3172,Every_Mth!N3231,Every_Mth!N3290,Every_Mth!N3349,Every_Mth!N3408,Every_Mth!N3467,Every_Mth!N3526)</f>
        <v>214057.33333333334</v>
      </c>
      <c r="F399" s="48">
        <v>270638.75339999999</v>
      </c>
      <c r="G399" s="92" t="s">
        <v>66</v>
      </c>
      <c r="H399" s="17">
        <v>0.7909337840355769</v>
      </c>
    </row>
    <row r="400" spans="1:8">
      <c r="A400" s="87" t="s">
        <v>148</v>
      </c>
      <c r="B400" s="14" t="s">
        <v>75</v>
      </c>
      <c r="C400" s="14">
        <v>2016</v>
      </c>
      <c r="D400" s="26" t="s">
        <v>194</v>
      </c>
      <c r="E400" s="61">
        <f>AVERAGE(Every_Mth!N2878,Every_Mth!N2937,Every_Mth!N2996,Every_Mth!N3055,Every_Mth!N3114,Every_Mth!N3173,Every_Mth!N3232,Every_Mth!N3291,Every_Mth!N3350,Every_Mth!N3409,Every_Mth!N3468,Every_Mth!N3527)</f>
        <v>5619.833333333333</v>
      </c>
      <c r="F400" s="48">
        <v>7743.2246999999998</v>
      </c>
      <c r="G400" s="92" t="s">
        <v>246</v>
      </c>
      <c r="H400" s="17">
        <v>0.72577428023409074</v>
      </c>
    </row>
    <row r="401" spans="1:8">
      <c r="A401" s="87" t="s">
        <v>149</v>
      </c>
      <c r="B401" s="14" t="s">
        <v>75</v>
      </c>
      <c r="C401" s="14">
        <v>2016</v>
      </c>
      <c r="D401" s="26" t="s">
        <v>193</v>
      </c>
      <c r="E401" s="61">
        <f>AVERAGE(Every_Mth!N2879,Every_Mth!N2938,Every_Mth!N2997,Every_Mth!N3056,Every_Mth!N3115,Every_Mth!N3174,Every_Mth!N3233,Every_Mth!N3292,Every_Mth!N3351,Every_Mth!N3410,Every_Mth!N3469,Every_Mth!N3528)</f>
        <v>390589.91666666669</v>
      </c>
      <c r="F401" s="48">
        <v>403621.80548000004</v>
      </c>
      <c r="G401" s="92" t="s">
        <v>66</v>
      </c>
      <c r="H401" s="17">
        <v>0.96771262445091288</v>
      </c>
    </row>
    <row r="402" spans="1:8">
      <c r="A402" s="87" t="s">
        <v>150</v>
      </c>
      <c r="B402" s="14" t="s">
        <v>74</v>
      </c>
      <c r="C402" s="14">
        <v>2016</v>
      </c>
      <c r="D402" s="26" t="s">
        <v>193</v>
      </c>
      <c r="E402" s="61">
        <f>AVERAGE(Every_Mth!N2880,Every_Mth!N2939,Every_Mth!N2998,Every_Mth!N3057,Every_Mth!N3116,Every_Mth!N3175,Every_Mth!N3234,Every_Mth!N3293,Every_Mth!N3352,Every_Mth!N3411,Every_Mth!N3470,Every_Mth!N3529)</f>
        <v>286487.16666666669</v>
      </c>
      <c r="F402" s="48">
        <v>468815.26489999995</v>
      </c>
      <c r="G402" s="92" t="s">
        <v>66</v>
      </c>
      <c r="H402" s="17">
        <v>0.61108753941230021</v>
      </c>
    </row>
    <row r="403" spans="1:8">
      <c r="A403" s="87" t="s">
        <v>151</v>
      </c>
      <c r="B403" s="14" t="s">
        <v>74</v>
      </c>
      <c r="C403" s="14">
        <v>2016</v>
      </c>
      <c r="D403" s="26" t="s">
        <v>193</v>
      </c>
      <c r="E403" s="61">
        <f>AVERAGE(Every_Mth!N2881,Every_Mth!N2940,Every_Mth!N2999,Every_Mth!N3058,Every_Mth!N3117,Every_Mth!N3176,Every_Mth!N3235,Every_Mth!N3294,Every_Mth!N3353,Every_Mth!N3412,Every_Mth!N3471,Every_Mth!N3530)</f>
        <v>52868.583333333336</v>
      </c>
      <c r="F403" s="48">
        <v>80562.663740000004</v>
      </c>
      <c r="G403" s="92" t="s">
        <v>66</v>
      </c>
      <c r="H403" s="17">
        <v>0.65602762967099149</v>
      </c>
    </row>
    <row r="404" spans="1:8">
      <c r="A404" s="87" t="s">
        <v>152</v>
      </c>
      <c r="B404" s="14" t="s">
        <v>75</v>
      </c>
      <c r="C404" s="14">
        <v>2016</v>
      </c>
      <c r="D404" s="26" t="s">
        <v>193</v>
      </c>
      <c r="E404" s="61">
        <f>AVERAGE(Every_Mth!N2882,Every_Mth!N2941,Every_Mth!N3000,Every_Mth!N3059,Every_Mth!N3118,Every_Mth!N3177,Every_Mth!N3236,Every_Mth!N3295,Every_Mth!N3354,Every_Mth!N3413,Every_Mth!N3472,Every_Mth!N3531)</f>
        <v>116203.66666666667</v>
      </c>
      <c r="F404" s="48">
        <v>125684.21928</v>
      </c>
      <c r="G404" s="92" t="s">
        <v>66</v>
      </c>
      <c r="H404" s="17">
        <v>0.92456847273552689</v>
      </c>
    </row>
    <row r="405" spans="1:8">
      <c r="A405" s="87" t="s">
        <v>153</v>
      </c>
      <c r="B405" s="14" t="s">
        <v>74</v>
      </c>
      <c r="C405" s="14">
        <v>2016</v>
      </c>
      <c r="D405" s="26" t="s">
        <v>193</v>
      </c>
      <c r="E405" s="61">
        <f>AVERAGE(Every_Mth!N2883,Every_Mth!N2942,Every_Mth!N3001,Every_Mth!N3060,Every_Mth!N3119,Every_Mth!N3178,Every_Mth!N3237,Every_Mth!N3296,Every_Mth!N3355,Every_Mth!N3414,Every_Mth!N3473,Every_Mth!N3532)</f>
        <v>18140.75</v>
      </c>
      <c r="F405" s="48">
        <v>35022.467860000004</v>
      </c>
      <c r="G405" s="92" t="s">
        <v>66</v>
      </c>
      <c r="H405" s="17">
        <v>0.51797463481204253</v>
      </c>
    </row>
    <row r="406" spans="1:8">
      <c r="A406" s="87" t="s">
        <v>154</v>
      </c>
      <c r="B406" s="14" t="s">
        <v>74</v>
      </c>
      <c r="C406" s="14">
        <v>2016</v>
      </c>
      <c r="D406" s="26" t="s">
        <v>193</v>
      </c>
      <c r="E406" s="61">
        <f>AVERAGE(Every_Mth!N2884,Every_Mth!N2943,Every_Mth!N3002,Every_Mth!N3061,Every_Mth!N3120,Every_Mth!N3179,Every_Mth!N3238,Every_Mth!N3297,Every_Mth!N3356,Every_Mth!N3415,Every_Mth!N3474,Every_Mth!N3533)</f>
        <v>29408.75</v>
      </c>
      <c r="F406" s="48">
        <v>53230.80128</v>
      </c>
      <c r="G406" s="92" t="s">
        <v>66</v>
      </c>
      <c r="H406" s="17">
        <v>0.55247618470566817</v>
      </c>
    </row>
    <row r="407" spans="1:8">
      <c r="A407" s="87" t="s">
        <v>155</v>
      </c>
      <c r="B407" s="14" t="s">
        <v>74</v>
      </c>
      <c r="C407" s="14">
        <v>2016</v>
      </c>
      <c r="D407" s="26" t="s">
        <v>193</v>
      </c>
      <c r="E407" s="61">
        <f>AVERAGE(Every_Mth!N2885,Every_Mth!N2944,Every_Mth!N3003,Every_Mth!N3062,Every_Mth!N3121,Every_Mth!N3180,Every_Mth!N3239,Every_Mth!N3298,Every_Mth!N3357,Every_Mth!N3416,Every_Mth!N3475,Every_Mth!N3534)</f>
        <v>38650.166666666664</v>
      </c>
      <c r="F407" s="48">
        <v>64123.562179999994</v>
      </c>
      <c r="G407" s="92" t="s">
        <v>66</v>
      </c>
      <c r="H407" s="17">
        <v>0.60274515876352186</v>
      </c>
    </row>
    <row r="408" spans="1:8">
      <c r="A408" s="87" t="s">
        <v>156</v>
      </c>
      <c r="B408" s="14" t="s">
        <v>74</v>
      </c>
      <c r="C408" s="14">
        <v>2016</v>
      </c>
      <c r="D408" s="26" t="s">
        <v>193</v>
      </c>
      <c r="E408" s="61">
        <f>AVERAGE(Every_Mth!N2886,Every_Mth!N2945,Every_Mth!N3004,Every_Mth!N3063,Every_Mth!N3122,Every_Mth!N3181,Every_Mth!N3240,Every_Mth!N3299,Every_Mth!N3358,Every_Mth!N3417,Every_Mth!N3476,Every_Mth!N3535)</f>
        <v>103617.33333333333</v>
      </c>
      <c r="F408" s="48">
        <v>180133.01454</v>
      </c>
      <c r="G408" s="92" t="s">
        <v>66</v>
      </c>
      <c r="H408" s="17">
        <v>0.57522677671240685</v>
      </c>
    </row>
    <row r="409" spans="1:8">
      <c r="A409" s="87" t="s">
        <v>157</v>
      </c>
      <c r="B409" s="14" t="s">
        <v>74</v>
      </c>
      <c r="C409" s="14">
        <v>2016</v>
      </c>
      <c r="D409" s="26" t="s">
        <v>193</v>
      </c>
      <c r="E409" s="61">
        <f>AVERAGE(Every_Mth!N2887,Every_Mth!N2946,Every_Mth!N3005,Every_Mth!N3064,Every_Mth!N3123,Every_Mth!N3182,Every_Mth!N3241,Every_Mth!N3300,Every_Mth!N3359,Every_Mth!N3418,Every_Mth!N3477,Every_Mth!N3536)</f>
        <v>26729.75</v>
      </c>
      <c r="F409" s="48">
        <v>38408.247000000003</v>
      </c>
      <c r="G409" s="92" t="s">
        <v>66</v>
      </c>
      <c r="H409" s="17">
        <v>0.69593777607189411</v>
      </c>
    </row>
    <row r="410" spans="1:8">
      <c r="A410" s="87" t="s">
        <v>158</v>
      </c>
      <c r="B410" s="14" t="s">
        <v>75</v>
      </c>
      <c r="C410" s="14">
        <v>2016</v>
      </c>
      <c r="D410" s="26" t="s">
        <v>193</v>
      </c>
      <c r="E410" s="61">
        <f>AVERAGE(Every_Mth!N2888,Every_Mth!N2947,Every_Mth!N3006,Every_Mth!N3065,Every_Mth!N3124,Every_Mth!N3183,Every_Mth!N3242,Every_Mth!N3301,Every_Mth!N3360,Every_Mth!N3419,Every_Mth!N3478,Every_Mth!N3537)</f>
        <v>24407.333333333332</v>
      </c>
      <c r="F410" s="48">
        <v>34951.272580000004</v>
      </c>
      <c r="G410" s="92" t="s">
        <v>66</v>
      </c>
      <c r="H410" s="17">
        <v>0.69832459683599102</v>
      </c>
    </row>
    <row r="411" spans="1:8">
      <c r="A411" s="87" t="s">
        <v>159</v>
      </c>
      <c r="B411" s="14" t="s">
        <v>75</v>
      </c>
      <c r="C411" s="14">
        <v>2016</v>
      </c>
      <c r="D411" s="26" t="s">
        <v>194</v>
      </c>
      <c r="E411" s="61">
        <f>AVERAGE(Every_Mth!N2889,Every_Mth!N2948,Every_Mth!N3007,Every_Mth!N3066,Every_Mth!N3125,Every_Mth!N3184,Every_Mth!N3243,Every_Mth!N3302,Every_Mth!N3361,Every_Mth!N3420,Every_Mth!N3479,Every_Mth!N3538)</f>
        <v>277.33333333333331</v>
      </c>
      <c r="F411" s="48">
        <v>439.94970000000006</v>
      </c>
      <c r="G411" s="92" t="s">
        <v>246</v>
      </c>
      <c r="H411" s="17">
        <v>0.63037509363759825</v>
      </c>
    </row>
    <row r="412" spans="1:8">
      <c r="A412" s="87" t="s">
        <v>160</v>
      </c>
      <c r="B412" s="14" t="s">
        <v>75</v>
      </c>
      <c r="C412" s="14">
        <v>2016</v>
      </c>
      <c r="D412" s="26" t="s">
        <v>194</v>
      </c>
      <c r="E412" s="61">
        <f>AVERAGE(Every_Mth!N2890,Every_Mth!N2949,Every_Mth!N3008,Every_Mth!N3067,Every_Mth!N3126,Every_Mth!N3185,Every_Mth!N3244,Every_Mth!N3303,Every_Mth!N3362,Every_Mth!N3421,Every_Mth!N3480,Every_Mth!N3539)</f>
        <v>6773.333333333333</v>
      </c>
      <c r="F412" s="48">
        <v>10625.203460000001</v>
      </c>
      <c r="G412" s="92" t="s">
        <v>246</v>
      </c>
      <c r="H412" s="17">
        <v>0.6374779888999258</v>
      </c>
    </row>
    <row r="413" spans="1:8">
      <c r="A413" s="87" t="s">
        <v>161</v>
      </c>
      <c r="B413" s="14" t="s">
        <v>74</v>
      </c>
      <c r="C413" s="14">
        <v>2016</v>
      </c>
      <c r="D413" s="26" t="s">
        <v>193</v>
      </c>
      <c r="E413" s="61">
        <f>AVERAGE(Every_Mth!N2891,Every_Mth!N2950,Every_Mth!N3009,Every_Mth!N3068,Every_Mth!N3127,Every_Mth!N3186,Every_Mth!N3245,Every_Mth!N3304,Every_Mth!N3363,Every_Mth!N3422,Every_Mth!N3481,Every_Mth!N3540)</f>
        <v>42352.666666666664</v>
      </c>
      <c r="F413" s="48">
        <v>58480.924500000001</v>
      </c>
      <c r="G413" s="92" t="s">
        <v>66</v>
      </c>
      <c r="H413" s="17">
        <v>0.72421335724038804</v>
      </c>
    </row>
    <row r="414" spans="1:8">
      <c r="A414" s="87" t="s">
        <v>162</v>
      </c>
      <c r="B414" s="14" t="s">
        <v>74</v>
      </c>
      <c r="C414" s="14">
        <v>2016</v>
      </c>
      <c r="D414" s="26" t="s">
        <v>193</v>
      </c>
      <c r="E414" s="61">
        <f>AVERAGE(Every_Mth!N2892,Every_Mth!N2951,Every_Mth!N3010,Every_Mth!N3069,Every_Mth!N3128,Every_Mth!N3187,Every_Mth!N3246,Every_Mth!N3305,Every_Mth!N3364,Every_Mth!N3423,Every_Mth!N3482,Every_Mth!N3541)</f>
        <v>33626.583333333336</v>
      </c>
      <c r="F414" s="48">
        <v>51364.934600000001</v>
      </c>
      <c r="G414" s="92" t="s">
        <v>66</v>
      </c>
      <c r="H414" s="17">
        <v>0.65466029685810867</v>
      </c>
    </row>
    <row r="415" spans="1:8">
      <c r="A415" s="87" t="s">
        <v>163</v>
      </c>
      <c r="B415" s="14" t="s">
        <v>75</v>
      </c>
      <c r="C415" s="14">
        <v>2016</v>
      </c>
      <c r="D415" s="26" t="s">
        <v>193</v>
      </c>
      <c r="E415" s="61">
        <f>AVERAGE(Every_Mth!N2893,Every_Mth!N2952,Every_Mth!N3011,Every_Mth!N3070,Every_Mth!N3129,Every_Mth!N3188,Every_Mth!N3247,Every_Mth!N3306,Every_Mth!N3365,Every_Mth!N3424,Every_Mth!N3483,Every_Mth!N3542)</f>
        <v>88015.083333333328</v>
      </c>
      <c r="F415" s="48">
        <v>93759.110939999999</v>
      </c>
      <c r="G415" s="92" t="s">
        <v>66</v>
      </c>
      <c r="H415" s="17">
        <v>0.93873632600524026</v>
      </c>
    </row>
    <row r="416" spans="1:8">
      <c r="A416" s="87" t="s">
        <v>164</v>
      </c>
      <c r="B416" s="14" t="s">
        <v>75</v>
      </c>
      <c r="C416" s="14">
        <v>2016</v>
      </c>
      <c r="D416" s="26" t="s">
        <v>193</v>
      </c>
      <c r="E416" s="61">
        <f>AVERAGE(Every_Mth!N2894,Every_Mth!N2953,Every_Mth!N3012,Every_Mth!N3071,Every_Mth!N3130,Every_Mth!N3189,Every_Mth!N3248,Every_Mth!N3307,Every_Mth!N3366,Every_Mth!N3425,Every_Mth!N3484,Every_Mth!N3543)</f>
        <v>13128.75</v>
      </c>
      <c r="F416" s="48">
        <v>19005.51096</v>
      </c>
      <c r="G416" s="92" t="s">
        <v>66</v>
      </c>
      <c r="H416" s="17">
        <v>0.69078647912342162</v>
      </c>
    </row>
    <row r="417" spans="1:8">
      <c r="A417" s="87" t="s">
        <v>165</v>
      </c>
      <c r="B417" s="14" t="s">
        <v>75</v>
      </c>
      <c r="C417" s="14">
        <v>2016</v>
      </c>
      <c r="D417" s="26" t="s">
        <v>194</v>
      </c>
      <c r="E417" s="61">
        <f>AVERAGE(Every_Mth!N2895,Every_Mth!N2954,Every_Mth!N3013,Every_Mth!N3072,Every_Mth!N3131,Every_Mth!N3190,Every_Mth!N3249,Every_Mth!N3308,Every_Mth!N3367,Every_Mth!N3426,Every_Mth!N3485,Every_Mth!N3544)</f>
        <v>9930.5833333333339</v>
      </c>
      <c r="F417" s="48">
        <v>14987.858100000001</v>
      </c>
      <c r="G417" s="92" t="s">
        <v>246</v>
      </c>
      <c r="H417" s="17">
        <v>0.66257521702406119</v>
      </c>
    </row>
    <row r="418" spans="1:8">
      <c r="A418" s="87" t="s">
        <v>166</v>
      </c>
      <c r="B418" s="14" t="s">
        <v>75</v>
      </c>
      <c r="C418" s="14">
        <v>2016</v>
      </c>
      <c r="D418" s="26" t="s">
        <v>194</v>
      </c>
      <c r="E418" s="61">
        <f>AVERAGE(Every_Mth!N2896,Every_Mth!N2955,Every_Mth!N3014,Every_Mth!N3073,Every_Mth!N3132,Every_Mth!N3191,Every_Mth!N3250,Every_Mth!N3309,Every_Mth!N3368,Every_Mth!N3427,Every_Mth!N3486,Every_Mth!N3545)</f>
        <v>1757.4166666666667</v>
      </c>
      <c r="F418" s="48">
        <v>3189.3911200000002</v>
      </c>
      <c r="G418" s="92" t="s">
        <v>246</v>
      </c>
      <c r="H418" s="17">
        <v>0.5510194894712902</v>
      </c>
    </row>
    <row r="419" spans="1:8">
      <c r="A419" s="87" t="s">
        <v>167</v>
      </c>
      <c r="B419" s="14" t="s">
        <v>74</v>
      </c>
      <c r="C419" s="14">
        <v>2016</v>
      </c>
      <c r="D419" s="26" t="s">
        <v>193</v>
      </c>
      <c r="E419" s="61">
        <f>AVERAGE(Every_Mth!N2897,Every_Mth!N2956,Every_Mth!N3015,Every_Mth!N3074,Every_Mth!N3133,Every_Mth!N3192,Every_Mth!N3251,Every_Mth!N3310,Every_Mth!N3369,Every_Mth!N3428,Every_Mth!N3487,Every_Mth!N3546)</f>
        <v>122466.75</v>
      </c>
      <c r="F419" s="48">
        <v>115553.38148000001</v>
      </c>
      <c r="G419" s="92" t="s">
        <v>66</v>
      </c>
      <c r="H419" s="17">
        <v>1</v>
      </c>
    </row>
    <row r="420" spans="1:8">
      <c r="A420" s="87" t="s">
        <v>168</v>
      </c>
      <c r="B420" s="14" t="s">
        <v>75</v>
      </c>
      <c r="C420" s="14">
        <v>2016</v>
      </c>
      <c r="D420" s="26" t="s">
        <v>194</v>
      </c>
      <c r="E420" s="61">
        <f>AVERAGE(Every_Mth!N2898,Every_Mth!N2957,Every_Mth!N3016,Every_Mth!N3075,Every_Mth!N3134,Every_Mth!N3193,Every_Mth!N3252,Every_Mth!N3311,Every_Mth!N3370,Every_Mth!N3429,Every_Mth!N3488,Every_Mth!N3547)</f>
        <v>5451.833333333333</v>
      </c>
      <c r="F420" s="48">
        <v>8881.7049400000014</v>
      </c>
      <c r="G420" s="92" t="s">
        <v>246</v>
      </c>
      <c r="H420" s="17">
        <v>0.61382734172807729</v>
      </c>
    </row>
    <row r="421" spans="1:8">
      <c r="A421" s="87" t="s">
        <v>169</v>
      </c>
      <c r="B421" s="14" t="s">
        <v>74</v>
      </c>
      <c r="C421" s="14">
        <v>2016</v>
      </c>
      <c r="D421" s="26" t="s">
        <v>193</v>
      </c>
      <c r="E421" s="61">
        <f>AVERAGE(Every_Mth!N2899,Every_Mth!N2958,Every_Mth!N3017,Every_Mth!N3076,Every_Mth!N3135,Every_Mth!N3194,Every_Mth!N3253,Every_Mth!N3312,Every_Mth!N3371,Every_Mth!N3430,Every_Mth!N3489,Every_Mth!N3548)</f>
        <v>75010.5</v>
      </c>
      <c r="F421" s="48">
        <v>90705.197500000009</v>
      </c>
      <c r="G421" s="92" t="s">
        <v>66</v>
      </c>
      <c r="H421" s="17">
        <v>0.82697025162201965</v>
      </c>
    </row>
    <row r="422" spans="1:8">
      <c r="A422" s="87" t="s">
        <v>170</v>
      </c>
      <c r="B422" s="14" t="s">
        <v>74</v>
      </c>
      <c r="C422" s="14">
        <v>2016</v>
      </c>
      <c r="D422" s="26" t="s">
        <v>193</v>
      </c>
      <c r="E422" s="61">
        <f>AVERAGE(Every_Mth!N2900,Every_Mth!N2959,Every_Mth!N3018,Every_Mth!N3077,Every_Mth!N3136,Every_Mth!N3195,Every_Mth!N3254,Every_Mth!N3313,Every_Mth!N3372,Every_Mth!N3431,Every_Mth!N3490,Every_Mth!N3549)</f>
        <v>20842.75</v>
      </c>
      <c r="F422" s="48">
        <v>46097.322260000008</v>
      </c>
      <c r="G422" s="92" t="s">
        <v>66</v>
      </c>
      <c r="H422" s="17">
        <v>0.45214665360477702</v>
      </c>
    </row>
    <row r="423" spans="1:8">
      <c r="A423" s="87" t="s">
        <v>171</v>
      </c>
      <c r="B423" s="14" t="s">
        <v>75</v>
      </c>
      <c r="C423" s="14">
        <v>2016</v>
      </c>
      <c r="D423" s="26" t="s">
        <v>193</v>
      </c>
      <c r="E423" s="61">
        <f>AVERAGE(Every_Mth!N2901,Every_Mth!N2960,Every_Mth!N3019,Every_Mth!N3078,Every_Mth!N3137,Every_Mth!N3196,Every_Mth!N3255,Every_Mth!N3314,Every_Mth!N3373,Every_Mth!N3432,Every_Mth!N3491,Every_Mth!N3550)</f>
        <v>13331.666666666666</v>
      </c>
      <c r="F423" s="48">
        <v>14544.35772</v>
      </c>
      <c r="G423" s="92" t="s">
        <v>66</v>
      </c>
      <c r="H423" s="17">
        <v>0.91662120275921444</v>
      </c>
    </row>
  </sheetData>
  <sheetProtection algorithmName="SHA-512" hashValue="glJdV/OuL4+L2CESvA+u7lFr7Uwg1BJkNG1SH7TYB03pBImDj0flYFY0gYa/k1M4DHT4r8YLQ+Hyndui8v0enA==" saltValue="s/Lv34vFxWVS7gwLOAllCA==" spinCount="100000" sheet="1"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dimension ref="A1:F111"/>
  <sheetViews>
    <sheetView workbookViewId="0">
      <selection activeCell="A8" sqref="A8"/>
      <pivotSelection pane="bottomRight" showHeader="1" axis="axisRow" dimension="1" activeRow="7" previousRow="7" click="1" r:id="rId2">
        <pivotArea dataOnly="0" labelOnly="1" fieldPosition="0">
          <references count="1">
            <reference field="2" count="0"/>
          </references>
        </pivotArea>
      </pivotSelection>
    </sheetView>
  </sheetViews>
  <sheetFormatPr defaultRowHeight="15"/>
  <cols>
    <col min="1" max="1" width="26.42578125" bestFit="1" customWidth="1"/>
    <col min="2" max="2" width="16.28515625" customWidth="1"/>
    <col min="3" max="3" width="11.85546875" bestFit="1" customWidth="1"/>
    <col min="4" max="5" width="15.85546875" bestFit="1" customWidth="1"/>
    <col min="6" max="6" width="8.28515625" customWidth="1"/>
    <col min="7" max="7" width="11.85546875" customWidth="1"/>
    <col min="8" max="8" width="15.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customWidth="1"/>
    <col min="63" max="63" width="6" customWidth="1"/>
    <col min="64" max="64" width="5" customWidth="1"/>
    <col min="65" max="67" width="6" customWidth="1"/>
    <col min="68" max="68" width="7.28515625" customWidth="1"/>
  </cols>
  <sheetData>
    <row r="1" spans="1:6">
      <c r="A1" s="87" t="str">
        <f>"Negative Error Rate (Monthly Cumulative %), "&amp;A7</f>
        <v>Negative Error Rate (Monthly Cumulative %), 2018</v>
      </c>
      <c r="B1" s="87"/>
      <c r="C1" s="87"/>
      <c r="D1" s="87"/>
      <c r="E1" s="87"/>
      <c r="F1" s="87" t="str">
        <f>IF(F2=0,""," - "&amp;F2)</f>
        <v/>
      </c>
    </row>
    <row r="2" spans="1:6">
      <c r="A2" s="87" t="str">
        <f>A1&amp;F1</f>
        <v>Negative Error Rate (Monthly Cumulative %), 2018</v>
      </c>
      <c r="B2" s="87"/>
      <c r="C2" s="87"/>
      <c r="D2" s="87"/>
      <c r="E2" s="87"/>
      <c r="F2" s="87">
        <f>MAX(A8:A96)</f>
        <v>0</v>
      </c>
    </row>
    <row r="5" spans="1:6">
      <c r="A5" s="30" t="s">
        <v>257</v>
      </c>
      <c r="B5" s="30" t="s">
        <v>85</v>
      </c>
    </row>
    <row r="6" spans="1:6">
      <c r="A6" s="30" t="s">
        <v>84</v>
      </c>
      <c r="B6" s="87" t="s">
        <v>178</v>
      </c>
      <c r="C6" s="87" t="s">
        <v>181</v>
      </c>
      <c r="D6" s="87" t="s">
        <v>281</v>
      </c>
    </row>
    <row r="7" spans="1:6">
      <c r="A7" s="31">
        <v>2018</v>
      </c>
      <c r="B7" s="37"/>
      <c r="C7" s="37"/>
      <c r="D7" s="37"/>
    </row>
    <row r="8" spans="1:6">
      <c r="A8" s="116" t="s">
        <v>63</v>
      </c>
      <c r="B8" s="37">
        <v>0.625</v>
      </c>
      <c r="C8" s="37">
        <v>0.625</v>
      </c>
      <c r="D8" s="37"/>
    </row>
    <row r="9" spans="1:6">
      <c r="A9" s="116" t="s">
        <v>185</v>
      </c>
      <c r="B9" s="37">
        <v>0.54</v>
      </c>
      <c r="C9" s="37">
        <v>0.54</v>
      </c>
      <c r="D9" s="37"/>
    </row>
    <row r="103" spans="1:6">
      <c r="A103" s="87" t="str">
        <f>"Negative Error Rate Cases Completed (Monthly Cumulative), "&amp;A109</f>
        <v>Negative Error Rate Cases Completed (Monthly Cumulative), 2018</v>
      </c>
      <c r="B103" s="87"/>
      <c r="C103" s="87"/>
      <c r="D103" s="87"/>
      <c r="E103" s="87"/>
      <c r="F103" s="87" t="str">
        <f>IF(F104=0,""," - "&amp;F104)</f>
        <v/>
      </c>
    </row>
    <row r="104" spans="1:6">
      <c r="A104" s="87" t="str">
        <f>A103&amp;F103</f>
        <v>Negative Error Rate Cases Completed (Monthly Cumulative), 2018</v>
      </c>
      <c r="B104" s="87"/>
      <c r="C104" s="87"/>
      <c r="D104" s="87"/>
      <c r="E104" s="87"/>
      <c r="F104" s="87">
        <f>MAX(A110:A198)</f>
        <v>0</v>
      </c>
    </row>
    <row r="107" spans="1:6">
      <c r="A107" s="30" t="s">
        <v>279</v>
      </c>
      <c r="B107" s="30" t="s">
        <v>85</v>
      </c>
    </row>
    <row r="108" spans="1:6">
      <c r="A108" s="30" t="s">
        <v>84</v>
      </c>
      <c r="B108" s="87" t="s">
        <v>178</v>
      </c>
      <c r="C108" s="87" t="s">
        <v>181</v>
      </c>
      <c r="D108" s="87" t="s">
        <v>281</v>
      </c>
    </row>
    <row r="109" spans="1:6">
      <c r="A109" s="31">
        <v>2018</v>
      </c>
      <c r="B109" s="44"/>
      <c r="C109" s="44"/>
      <c r="D109" s="44"/>
    </row>
    <row r="110" spans="1:6">
      <c r="A110" s="116" t="s">
        <v>63</v>
      </c>
      <c r="B110" s="44">
        <v>40</v>
      </c>
      <c r="C110" s="44">
        <v>40</v>
      </c>
      <c r="D110" s="44"/>
    </row>
    <row r="111" spans="1:6">
      <c r="A111" s="116" t="s">
        <v>185</v>
      </c>
      <c r="B111" s="44"/>
      <c r="C111" s="44"/>
      <c r="D111" s="44"/>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S81"/>
  <sheetViews>
    <sheetView showGridLines="0" zoomScale="90" zoomScaleNormal="90" workbookViewId="0">
      <selection activeCell="N16" sqref="N16"/>
    </sheetView>
  </sheetViews>
  <sheetFormatPr defaultRowHeight="15"/>
  <cols>
    <col min="1" max="2" width="9.140625" style="41"/>
    <col min="3" max="3" width="12.140625" style="41" customWidth="1"/>
    <col min="4" max="5" width="22.140625" style="41" customWidth="1"/>
    <col min="6" max="6" width="17.140625" style="41" customWidth="1"/>
    <col min="7" max="7" width="5.140625" style="41" customWidth="1"/>
    <col min="8" max="8" width="21.7109375" style="41" customWidth="1"/>
    <col min="9" max="10" width="20.85546875" style="41" customWidth="1"/>
    <col min="11" max="11" width="17.85546875" style="41" customWidth="1"/>
    <col min="12" max="12" width="18.7109375" style="41" customWidth="1"/>
    <col min="13" max="13" width="9.140625" style="41" customWidth="1"/>
    <col min="14" max="14" width="9.140625" style="41"/>
    <col min="15" max="15" width="14.7109375" style="41" customWidth="1"/>
    <col min="16" max="16" width="10.5703125" style="41" customWidth="1"/>
    <col min="17" max="17" width="16.28515625" style="41" customWidth="1"/>
    <col min="18" max="16384" width="9.140625" style="41"/>
  </cols>
  <sheetData>
    <row r="1" spans="1:11" ht="15.75" customHeight="1">
      <c r="A1" s="42"/>
      <c r="B1" s="42"/>
      <c r="C1" s="42"/>
      <c r="D1" s="42"/>
      <c r="E1" s="42"/>
      <c r="F1" s="42"/>
      <c r="G1" s="42"/>
      <c r="H1" s="42"/>
      <c r="I1" s="42"/>
      <c r="J1" s="42"/>
      <c r="K1" s="42"/>
    </row>
    <row r="2" spans="1:11" ht="15.75" customHeight="1">
      <c r="A2" s="42"/>
      <c r="B2" s="42"/>
      <c r="C2" s="42"/>
      <c r="D2" s="42"/>
      <c r="E2" s="42"/>
      <c r="F2" s="42"/>
      <c r="G2" s="42"/>
      <c r="H2" s="42"/>
      <c r="I2" s="42"/>
      <c r="J2" s="42"/>
      <c r="K2" s="42"/>
    </row>
    <row r="3" spans="1:11" ht="15.75" customHeight="1">
      <c r="A3" s="42"/>
      <c r="B3" s="42"/>
      <c r="C3" s="42"/>
      <c r="D3" s="42"/>
      <c r="E3" s="42"/>
      <c r="F3" s="42"/>
      <c r="G3" s="42"/>
      <c r="H3" s="209" t="str">
        <f>Pivot_PRI!B13&amp;" County PRI, Alpha Order"</f>
        <v>2016 County PRI, Alpha Order</v>
      </c>
      <c r="I3" s="209"/>
      <c r="J3" s="209"/>
      <c r="K3" s="42"/>
    </row>
    <row r="4" spans="1:11" ht="27.75" customHeight="1">
      <c r="A4" s="42"/>
      <c r="B4" s="42"/>
      <c r="C4" s="42"/>
      <c r="D4" s="42"/>
      <c r="E4" s="42"/>
      <c r="F4" s="42"/>
      <c r="G4" s="42"/>
      <c r="H4" s="209"/>
      <c r="I4" s="209"/>
      <c r="J4" s="209"/>
      <c r="K4" s="42"/>
    </row>
    <row r="5" spans="1:11" ht="15.75" customHeight="1">
      <c r="A5" s="42"/>
      <c r="B5" s="42"/>
      <c r="C5" s="42"/>
      <c r="D5" s="42"/>
      <c r="E5" s="42"/>
      <c r="F5" s="42"/>
      <c r="G5" s="42"/>
      <c r="H5" s="150"/>
      <c r="I5" s="152" t="s">
        <v>307</v>
      </c>
      <c r="J5" s="152" t="s">
        <v>308</v>
      </c>
      <c r="K5" s="42"/>
    </row>
    <row r="6" spans="1:11" ht="15.75" customHeight="1">
      <c r="A6" s="42"/>
      <c r="B6" s="42"/>
      <c r="C6" s="42"/>
      <c r="D6" s="42"/>
      <c r="E6" s="42"/>
      <c r="F6" s="42"/>
      <c r="G6" s="42"/>
      <c r="H6" s="151" t="s">
        <v>2</v>
      </c>
      <c r="I6" s="153">
        <v>4330997</v>
      </c>
      <c r="J6" s="154">
        <v>6034578</v>
      </c>
      <c r="K6" s="42"/>
    </row>
    <row r="7" spans="1:11" ht="15.75" customHeight="1">
      <c r="A7" s="42"/>
      <c r="B7" s="42"/>
      <c r="C7" s="42"/>
      <c r="D7" s="42"/>
      <c r="E7" s="42"/>
      <c r="F7" s="42"/>
      <c r="G7" s="42"/>
      <c r="H7" s="68" t="s">
        <v>4</v>
      </c>
      <c r="I7" s="144">
        <v>116103</v>
      </c>
      <c r="J7" s="143">
        <v>175986</v>
      </c>
      <c r="K7" s="42"/>
    </row>
    <row r="8" spans="1:11" ht="15.75" customHeight="1">
      <c r="A8" s="42"/>
      <c r="B8" s="42"/>
      <c r="C8" s="42"/>
      <c r="D8" s="42"/>
      <c r="E8" s="42"/>
      <c r="F8" s="42"/>
      <c r="G8" s="42"/>
      <c r="H8" s="69" t="s">
        <v>5</v>
      </c>
      <c r="I8" s="144">
        <v>151</v>
      </c>
      <c r="J8" s="143">
        <v>227</v>
      </c>
      <c r="K8" s="42"/>
    </row>
    <row r="9" spans="1:11" ht="15.75" customHeight="1">
      <c r="A9" s="42"/>
      <c r="B9" s="42"/>
      <c r="C9" s="42"/>
      <c r="D9" s="42"/>
      <c r="E9" s="42"/>
      <c r="F9" s="42"/>
      <c r="G9" s="42"/>
      <c r="H9" s="69" t="s">
        <v>6</v>
      </c>
      <c r="I9" s="144">
        <v>3336</v>
      </c>
      <c r="J9" s="143">
        <v>4450</v>
      </c>
      <c r="K9" s="42"/>
    </row>
    <row r="10" spans="1:11" ht="15.75" customHeight="1">
      <c r="A10" s="42"/>
      <c r="B10" s="42"/>
      <c r="C10" s="42"/>
      <c r="D10" s="42"/>
      <c r="E10" s="42"/>
      <c r="F10" s="42"/>
      <c r="G10" s="42"/>
      <c r="H10" s="68" t="s">
        <v>7</v>
      </c>
      <c r="I10" s="144">
        <v>32065</v>
      </c>
      <c r="J10" s="143">
        <v>50673</v>
      </c>
      <c r="K10" s="42"/>
    </row>
    <row r="11" spans="1:11" ht="15.75" customHeight="1">
      <c r="A11" s="42"/>
      <c r="B11" s="42"/>
      <c r="C11" s="42"/>
      <c r="D11" s="42"/>
      <c r="E11" s="42"/>
      <c r="F11" s="42"/>
      <c r="G11" s="42"/>
      <c r="H11" s="69" t="s">
        <v>8</v>
      </c>
      <c r="I11" s="144">
        <v>5187</v>
      </c>
      <c r="J11" s="143">
        <v>6588</v>
      </c>
      <c r="K11" s="42"/>
    </row>
    <row r="12" spans="1:11" ht="15.75" customHeight="1">
      <c r="A12" s="42"/>
      <c r="B12" s="42"/>
      <c r="C12" s="42"/>
      <c r="D12" s="42"/>
      <c r="E12" s="42"/>
      <c r="F12" s="42"/>
      <c r="G12" s="42"/>
      <c r="H12" s="69" t="s">
        <v>9</v>
      </c>
      <c r="I12" s="144">
        <v>1428</v>
      </c>
      <c r="J12" s="143">
        <v>3454</v>
      </c>
      <c r="K12" s="42"/>
    </row>
    <row r="13" spans="1:11" ht="15.75" customHeight="1">
      <c r="A13" s="42"/>
      <c r="B13" s="42"/>
      <c r="C13" s="42"/>
      <c r="D13" s="42"/>
      <c r="E13" s="42"/>
      <c r="F13" s="42"/>
      <c r="G13" s="42"/>
      <c r="H13" s="68" t="s">
        <v>10</v>
      </c>
      <c r="I13" s="144">
        <v>67937</v>
      </c>
      <c r="J13" s="143">
        <v>107992</v>
      </c>
      <c r="K13" s="42"/>
    </row>
    <row r="14" spans="1:11" ht="15.75" customHeight="1">
      <c r="A14" s="42"/>
      <c r="B14" s="42"/>
      <c r="C14" s="42"/>
      <c r="D14" s="42"/>
      <c r="E14" s="42"/>
      <c r="F14" s="42"/>
      <c r="G14" s="42"/>
      <c r="H14" s="69" t="s">
        <v>11</v>
      </c>
      <c r="I14" s="144">
        <v>5318</v>
      </c>
      <c r="J14" s="143">
        <v>5486</v>
      </c>
      <c r="K14" s="42"/>
    </row>
    <row r="15" spans="1:11" ht="15.75" customHeight="1">
      <c r="A15" s="42"/>
      <c r="B15" s="42"/>
      <c r="C15" s="42"/>
      <c r="D15" s="42"/>
      <c r="E15" s="42"/>
      <c r="F15" s="42"/>
      <c r="G15" s="42"/>
      <c r="H15" s="68" t="s">
        <v>12</v>
      </c>
      <c r="I15" s="144">
        <v>12773</v>
      </c>
      <c r="J15" s="143">
        <v>19417</v>
      </c>
      <c r="K15" s="42"/>
    </row>
    <row r="16" spans="1:11" ht="15.75" customHeight="1">
      <c r="A16" s="42"/>
      <c r="B16" s="42"/>
      <c r="C16" s="42"/>
      <c r="D16" s="42"/>
      <c r="E16" s="42"/>
      <c r="F16" s="42"/>
      <c r="G16" s="42"/>
      <c r="H16" s="68" t="s">
        <v>13</v>
      </c>
      <c r="I16" s="144">
        <v>220324</v>
      </c>
      <c r="J16" s="143">
        <v>253718</v>
      </c>
      <c r="K16" s="42"/>
    </row>
    <row r="17" spans="1:19" ht="15.75" customHeight="1">
      <c r="A17" s="42"/>
      <c r="B17" s="42"/>
      <c r="C17" s="42"/>
      <c r="D17" s="42"/>
      <c r="E17" s="42"/>
      <c r="F17" s="42"/>
      <c r="G17" s="42"/>
      <c r="H17" s="69" t="s">
        <v>14</v>
      </c>
      <c r="I17" s="144">
        <v>3615</v>
      </c>
      <c r="J17" s="143">
        <v>5745</v>
      </c>
      <c r="K17" s="42"/>
    </row>
    <row r="18" spans="1:19" ht="15.75" customHeight="1">
      <c r="A18" s="42"/>
      <c r="B18" s="42"/>
      <c r="C18" s="42"/>
      <c r="D18" s="42"/>
      <c r="E18" s="42"/>
      <c r="F18" s="42"/>
      <c r="G18" s="42"/>
      <c r="H18" s="68" t="s">
        <v>15</v>
      </c>
      <c r="I18" s="144">
        <v>21216</v>
      </c>
      <c r="J18" s="143">
        <v>33393</v>
      </c>
      <c r="K18" s="42"/>
    </row>
    <row r="19" spans="1:19" ht="15.75" customHeight="1">
      <c r="A19" s="42"/>
      <c r="B19" s="42"/>
      <c r="C19" s="42"/>
      <c r="D19" s="42"/>
      <c r="E19" s="42"/>
      <c r="F19" s="42"/>
      <c r="G19" s="42"/>
      <c r="H19" s="68" t="s">
        <v>16</v>
      </c>
      <c r="I19" s="144">
        <v>42812</v>
      </c>
      <c r="J19" s="143">
        <v>47396</v>
      </c>
      <c r="K19" s="42"/>
    </row>
    <row r="20" spans="1:19" ht="15.75" customHeight="1">
      <c r="A20" s="42"/>
      <c r="B20" s="42"/>
      <c r="C20" s="42"/>
      <c r="D20" s="42"/>
      <c r="E20" s="42"/>
      <c r="F20" s="42"/>
      <c r="G20" s="42"/>
      <c r="H20" s="69" t="s">
        <v>17</v>
      </c>
      <c r="I20" s="144">
        <v>2047</v>
      </c>
      <c r="J20" s="143">
        <v>2230</v>
      </c>
      <c r="K20" s="42"/>
    </row>
    <row r="21" spans="1:19" ht="15.75" customHeight="1">
      <c r="A21" s="42"/>
      <c r="B21" s="42"/>
      <c r="C21" s="42"/>
      <c r="D21" s="42"/>
      <c r="E21" s="42"/>
      <c r="F21" s="42"/>
      <c r="G21" s="42"/>
      <c r="H21" s="68" t="s">
        <v>18</v>
      </c>
      <c r="I21" s="144">
        <v>164240</v>
      </c>
      <c r="J21" s="143">
        <v>215670</v>
      </c>
      <c r="K21" s="42"/>
    </row>
    <row r="22" spans="1:19" ht="15.75" customHeight="1">
      <c r="A22" s="42"/>
      <c r="B22" s="42"/>
      <c r="C22" s="42"/>
      <c r="D22" s="42"/>
      <c r="E22" s="42"/>
      <c r="F22" s="42"/>
      <c r="G22" s="42"/>
      <c r="H22" s="68" t="s">
        <v>19</v>
      </c>
      <c r="I22" s="144">
        <v>24656</v>
      </c>
      <c r="J22" s="143">
        <v>27457</v>
      </c>
      <c r="K22" s="42"/>
    </row>
    <row r="23" spans="1:19" ht="15.75" customHeight="1">
      <c r="A23" s="42"/>
      <c r="B23" s="42"/>
      <c r="C23" s="42"/>
      <c r="D23" s="42"/>
      <c r="E23" s="42"/>
      <c r="F23" s="42"/>
      <c r="G23" s="42"/>
      <c r="H23" s="68" t="s">
        <v>20</v>
      </c>
      <c r="I23" s="144">
        <v>12483</v>
      </c>
      <c r="J23" s="143">
        <v>11882</v>
      </c>
      <c r="K23" s="42"/>
    </row>
    <row r="24" spans="1:19" ht="15.75" customHeight="1">
      <c r="A24" s="42"/>
      <c r="B24" s="42"/>
      <c r="C24" s="42"/>
      <c r="D24" s="42"/>
      <c r="E24" s="42"/>
      <c r="F24" s="42"/>
      <c r="G24" s="42"/>
      <c r="H24" s="69" t="s">
        <v>21</v>
      </c>
      <c r="I24" s="144">
        <v>3149</v>
      </c>
      <c r="J24" s="143">
        <v>3801</v>
      </c>
      <c r="K24" s="42"/>
    </row>
    <row r="25" spans="1:19" ht="15.75" customHeight="1">
      <c r="A25" s="42"/>
      <c r="B25" s="42"/>
      <c r="C25" s="42"/>
      <c r="D25" s="42"/>
      <c r="E25" s="42"/>
      <c r="F25" s="42"/>
      <c r="G25" s="42"/>
      <c r="H25" s="68" t="s">
        <v>22</v>
      </c>
      <c r="I25" s="144">
        <v>1118309</v>
      </c>
      <c r="J25" s="143">
        <v>1722922</v>
      </c>
      <c r="K25" s="42"/>
    </row>
    <row r="26" spans="1:19" ht="15.75" customHeight="1">
      <c r="A26" s="42"/>
      <c r="B26" s="42"/>
      <c r="C26" s="42"/>
      <c r="D26" s="42"/>
      <c r="E26" s="42"/>
      <c r="F26" s="42"/>
      <c r="G26" s="42"/>
      <c r="H26" s="68" t="s">
        <v>23</v>
      </c>
      <c r="I26" s="144">
        <v>29255</v>
      </c>
      <c r="J26" s="143">
        <v>31946</v>
      </c>
      <c r="K26" s="42"/>
    </row>
    <row r="27" spans="1:19" s="50" customFormat="1" ht="15.75" customHeight="1">
      <c r="A27" s="42"/>
      <c r="B27" s="42"/>
      <c r="C27" s="42"/>
      <c r="D27" s="42"/>
      <c r="E27" s="42"/>
      <c r="F27" s="42"/>
      <c r="G27" s="42"/>
      <c r="H27" s="68" t="s">
        <v>24</v>
      </c>
      <c r="I27" s="144">
        <v>10304</v>
      </c>
      <c r="J27" s="143">
        <v>20564</v>
      </c>
      <c r="K27" s="42"/>
      <c r="L27" s="41"/>
      <c r="M27" s="41"/>
      <c r="N27" s="41"/>
      <c r="O27" s="41"/>
      <c r="P27" s="41"/>
      <c r="Q27" s="41"/>
      <c r="R27" s="41"/>
      <c r="S27" s="41"/>
    </row>
    <row r="28" spans="1:19" ht="15.75" customHeight="1">
      <c r="A28" s="42"/>
      <c r="B28" s="42"/>
      <c r="C28" s="42"/>
      <c r="D28" s="42"/>
      <c r="E28" s="42"/>
      <c r="F28" s="42"/>
      <c r="G28" s="42"/>
      <c r="H28" s="69" t="s">
        <v>25</v>
      </c>
      <c r="I28" s="144">
        <v>2013</v>
      </c>
      <c r="J28" s="143">
        <v>3176</v>
      </c>
      <c r="K28" s="42"/>
    </row>
    <row r="29" spans="1:19" ht="15.75" customHeight="1">
      <c r="A29" s="42"/>
      <c r="B29" s="42"/>
      <c r="C29" s="42"/>
      <c r="D29" s="42"/>
      <c r="E29" s="42"/>
      <c r="F29" s="42"/>
      <c r="G29" s="42"/>
      <c r="H29" s="68" t="s">
        <v>26</v>
      </c>
      <c r="I29" s="144">
        <v>12644</v>
      </c>
      <c r="J29" s="143">
        <v>19475</v>
      </c>
      <c r="K29" s="42"/>
    </row>
    <row r="30" spans="1:19" ht="15.75" customHeight="1">
      <c r="A30" s="42"/>
      <c r="B30" s="42"/>
      <c r="C30" s="42"/>
      <c r="D30" s="42"/>
      <c r="E30" s="42"/>
      <c r="F30" s="42"/>
      <c r="G30" s="42"/>
      <c r="H30" s="68" t="s">
        <v>27</v>
      </c>
      <c r="I30" s="144">
        <v>56660</v>
      </c>
      <c r="J30" s="143">
        <v>59925</v>
      </c>
      <c r="K30" s="42"/>
    </row>
    <row r="31" spans="1:19" ht="15.75" customHeight="1">
      <c r="A31" s="42"/>
      <c r="B31" s="42"/>
      <c r="C31" s="42"/>
      <c r="D31" s="42"/>
      <c r="E31" s="42"/>
      <c r="F31" s="42"/>
      <c r="G31" s="42"/>
      <c r="H31" s="69" t="s">
        <v>28</v>
      </c>
      <c r="I31" s="144">
        <v>1085</v>
      </c>
      <c r="J31" s="143">
        <v>1612</v>
      </c>
      <c r="K31" s="42"/>
    </row>
    <row r="32" spans="1:19" ht="15.75" customHeight="1">
      <c r="A32" s="42"/>
      <c r="B32" s="42"/>
      <c r="C32" s="42"/>
      <c r="D32" s="42"/>
      <c r="E32" s="42"/>
      <c r="F32" s="42"/>
      <c r="G32" s="42"/>
      <c r="H32" s="69" t="s">
        <v>29</v>
      </c>
      <c r="I32" s="144">
        <v>794</v>
      </c>
      <c r="J32" s="143">
        <v>1183</v>
      </c>
      <c r="K32" s="42"/>
    </row>
    <row r="33" spans="1:11" ht="15.75" customHeight="1">
      <c r="A33" s="42"/>
      <c r="B33" s="42"/>
      <c r="C33" s="42"/>
      <c r="D33" s="42"/>
      <c r="E33" s="42"/>
      <c r="F33" s="42"/>
      <c r="G33" s="42"/>
      <c r="H33" s="68" t="s">
        <v>30</v>
      </c>
      <c r="I33" s="144">
        <v>50326</v>
      </c>
      <c r="J33" s="143">
        <v>60652</v>
      </c>
      <c r="K33" s="42"/>
    </row>
    <row r="34" spans="1:11" ht="15.75" customHeight="1">
      <c r="A34" s="42"/>
      <c r="B34" s="42"/>
      <c r="C34" s="42"/>
      <c r="D34" s="42"/>
      <c r="E34" s="42"/>
      <c r="F34" s="42"/>
      <c r="G34" s="42"/>
      <c r="H34" s="69" t="s">
        <v>31</v>
      </c>
      <c r="I34" s="144">
        <v>7274</v>
      </c>
      <c r="J34" s="143">
        <v>16826</v>
      </c>
      <c r="K34" s="42"/>
    </row>
    <row r="35" spans="1:11" ht="15.75" customHeight="1">
      <c r="A35" s="42"/>
      <c r="B35" s="42"/>
      <c r="C35" s="42"/>
      <c r="D35" s="42"/>
      <c r="E35" s="42"/>
      <c r="F35" s="42"/>
      <c r="G35" s="42"/>
      <c r="H35" s="69" t="s">
        <v>32</v>
      </c>
      <c r="I35" s="144">
        <v>7661</v>
      </c>
      <c r="J35" s="143">
        <v>15723</v>
      </c>
      <c r="K35" s="42"/>
    </row>
    <row r="36" spans="1:11" ht="15.75" customHeight="1">
      <c r="A36" s="42"/>
      <c r="B36" s="42"/>
      <c r="C36" s="42"/>
      <c r="D36" s="42"/>
      <c r="E36" s="42"/>
      <c r="F36" s="42"/>
      <c r="G36" s="42"/>
      <c r="H36" s="68" t="s">
        <v>33</v>
      </c>
      <c r="I36" s="144">
        <v>253145</v>
      </c>
      <c r="J36" s="143">
        <v>357201</v>
      </c>
      <c r="K36" s="42"/>
    </row>
    <row r="37" spans="1:11" ht="15.75" customHeight="1">
      <c r="A37" s="42"/>
      <c r="B37" s="42"/>
      <c r="C37" s="42"/>
      <c r="D37" s="42"/>
      <c r="E37" s="42"/>
      <c r="F37" s="42"/>
      <c r="G37" s="42"/>
      <c r="H37" s="68" t="s">
        <v>34</v>
      </c>
      <c r="I37" s="144">
        <v>17626</v>
      </c>
      <c r="J37" s="143">
        <v>34761</v>
      </c>
      <c r="K37" s="42"/>
    </row>
    <row r="38" spans="1:11" ht="15.75" customHeight="1">
      <c r="A38" s="42"/>
      <c r="B38" s="42"/>
      <c r="C38" s="42"/>
      <c r="D38" s="42"/>
      <c r="E38" s="42"/>
      <c r="F38" s="42"/>
      <c r="G38" s="42"/>
      <c r="H38" s="69" t="s">
        <v>35</v>
      </c>
      <c r="I38" s="144">
        <v>2132</v>
      </c>
      <c r="J38" s="143">
        <v>2867</v>
      </c>
      <c r="K38" s="42"/>
    </row>
    <row r="39" spans="1:11" ht="15.75" customHeight="1">
      <c r="A39" s="42"/>
      <c r="B39" s="42"/>
      <c r="C39" s="42"/>
      <c r="D39" s="42"/>
      <c r="E39" s="42"/>
      <c r="F39" s="42"/>
      <c r="G39" s="42"/>
      <c r="H39" s="68" t="s">
        <v>36</v>
      </c>
      <c r="I39" s="144">
        <v>287643</v>
      </c>
      <c r="J39" s="143">
        <v>421674</v>
      </c>
      <c r="K39" s="42"/>
    </row>
    <row r="40" spans="1:11" ht="15.75" customHeight="1">
      <c r="A40" s="42"/>
      <c r="B40" s="42"/>
      <c r="C40" s="42"/>
      <c r="D40" s="42"/>
      <c r="E40" s="42"/>
      <c r="F40" s="42"/>
      <c r="G40" s="42"/>
      <c r="H40" s="68" t="s">
        <v>37</v>
      </c>
      <c r="I40" s="144">
        <v>214057</v>
      </c>
      <c r="J40" s="143">
        <v>270639</v>
      </c>
      <c r="K40" s="42"/>
    </row>
    <row r="41" spans="1:11" ht="15.75" customHeight="1">
      <c r="A41" s="42"/>
      <c r="B41" s="42"/>
      <c r="C41" s="42"/>
      <c r="D41" s="42"/>
      <c r="E41" s="42"/>
      <c r="F41" s="42"/>
      <c r="G41" s="42"/>
      <c r="H41" s="69" t="s">
        <v>38</v>
      </c>
      <c r="I41" s="144">
        <v>5620</v>
      </c>
      <c r="J41" s="143">
        <v>7743</v>
      </c>
      <c r="K41" s="42"/>
    </row>
    <row r="42" spans="1:11" ht="15.75" customHeight="1">
      <c r="A42" s="42"/>
      <c r="B42" s="42"/>
      <c r="C42" s="42"/>
      <c r="D42" s="42"/>
      <c r="E42" s="42"/>
      <c r="F42" s="42"/>
      <c r="G42" s="42"/>
      <c r="H42" s="68" t="s">
        <v>39</v>
      </c>
      <c r="I42" s="144">
        <v>390590</v>
      </c>
      <c r="J42" s="143">
        <v>403622</v>
      </c>
      <c r="K42" s="42"/>
    </row>
    <row r="43" spans="1:11" ht="15.75" customHeight="1">
      <c r="A43" s="42"/>
      <c r="B43" s="42"/>
      <c r="C43" s="42"/>
      <c r="D43" s="42"/>
      <c r="E43" s="42"/>
      <c r="F43" s="42"/>
      <c r="G43" s="42"/>
      <c r="H43" s="68" t="s">
        <v>40</v>
      </c>
      <c r="I43" s="144">
        <v>286487</v>
      </c>
      <c r="J43" s="143">
        <v>468815</v>
      </c>
      <c r="K43" s="42"/>
    </row>
    <row r="44" spans="1:11" ht="15.75" customHeight="1">
      <c r="A44" s="42"/>
      <c r="B44" s="42"/>
      <c r="C44" s="42"/>
      <c r="D44" s="42"/>
      <c r="E44" s="42"/>
      <c r="F44" s="42"/>
      <c r="G44" s="42"/>
      <c r="H44" s="68" t="s">
        <v>41</v>
      </c>
      <c r="I44" s="144">
        <v>52812</v>
      </c>
      <c r="J44" s="143">
        <v>80563</v>
      </c>
      <c r="K44" s="42"/>
    </row>
    <row r="45" spans="1:11" ht="15.75" customHeight="1">
      <c r="A45" s="42"/>
      <c r="B45" s="42"/>
      <c r="C45" s="42"/>
      <c r="D45" s="42"/>
      <c r="E45" s="42"/>
      <c r="F45" s="42"/>
      <c r="G45" s="42"/>
      <c r="H45" s="68" t="s">
        <v>42</v>
      </c>
      <c r="I45" s="144">
        <v>116204</v>
      </c>
      <c r="J45" s="143">
        <v>125684</v>
      </c>
      <c r="K45" s="42"/>
    </row>
    <row r="46" spans="1:11" ht="15.75" customHeight="1">
      <c r="A46" s="42"/>
      <c r="B46" s="42"/>
      <c r="C46" s="42"/>
      <c r="D46" s="42"/>
      <c r="E46" s="42"/>
      <c r="F46" s="42"/>
      <c r="G46" s="42"/>
      <c r="H46" s="68" t="s">
        <v>43</v>
      </c>
      <c r="I46" s="144">
        <v>18141</v>
      </c>
      <c r="J46" s="143">
        <v>35022</v>
      </c>
      <c r="K46" s="42"/>
    </row>
    <row r="47" spans="1:11" ht="15.75" customHeight="1">
      <c r="A47" s="42"/>
      <c r="B47" s="42"/>
      <c r="C47" s="42"/>
      <c r="D47" s="42"/>
      <c r="E47" s="42"/>
      <c r="F47" s="42"/>
      <c r="G47" s="42"/>
      <c r="H47" s="68" t="s">
        <v>44</v>
      </c>
      <c r="I47" s="144">
        <v>29409</v>
      </c>
      <c r="J47" s="143">
        <v>53231</v>
      </c>
      <c r="K47" s="42"/>
    </row>
    <row r="48" spans="1:11" ht="15.75" customHeight="1">
      <c r="A48" s="42"/>
      <c r="B48" s="42"/>
      <c r="C48" s="42"/>
      <c r="D48" s="42"/>
      <c r="E48" s="42"/>
      <c r="F48" s="42"/>
      <c r="G48" s="42"/>
      <c r="H48" s="68" t="s">
        <v>45</v>
      </c>
      <c r="I48" s="144">
        <v>38650</v>
      </c>
      <c r="J48" s="143">
        <v>64124</v>
      </c>
      <c r="K48" s="42"/>
    </row>
    <row r="49" spans="1:11" ht="15.75" customHeight="1">
      <c r="A49" s="42"/>
      <c r="B49" s="42"/>
      <c r="C49" s="42"/>
      <c r="D49" s="42"/>
      <c r="E49" s="42"/>
      <c r="F49" s="42"/>
      <c r="G49" s="42"/>
      <c r="H49" s="68" t="s">
        <v>46</v>
      </c>
      <c r="I49" s="144">
        <v>103617</v>
      </c>
      <c r="J49" s="143">
        <v>180133</v>
      </c>
      <c r="K49" s="42"/>
    </row>
    <row r="50" spans="1:11" ht="15.75" customHeight="1">
      <c r="A50" s="42"/>
      <c r="B50" s="42"/>
      <c r="C50" s="42"/>
      <c r="D50" s="42"/>
      <c r="E50" s="42"/>
      <c r="F50" s="42"/>
      <c r="G50" s="42"/>
      <c r="H50" s="68" t="s">
        <v>47</v>
      </c>
      <c r="I50" s="144">
        <v>26730</v>
      </c>
      <c r="J50" s="143">
        <v>38408</v>
      </c>
      <c r="K50" s="42"/>
    </row>
    <row r="51" spans="1:11" ht="15.75" customHeight="1">
      <c r="A51" s="42"/>
      <c r="B51" s="42"/>
      <c r="C51" s="42"/>
      <c r="D51" s="42"/>
      <c r="E51" s="42"/>
      <c r="F51" s="42"/>
      <c r="G51" s="42"/>
      <c r="H51" s="68" t="s">
        <v>48</v>
      </c>
      <c r="I51" s="144">
        <v>24407</v>
      </c>
      <c r="J51" s="143">
        <v>34951</v>
      </c>
      <c r="K51" s="42"/>
    </row>
    <row r="52" spans="1:11" ht="15.75" customHeight="1">
      <c r="A52" s="42"/>
      <c r="B52" s="42"/>
      <c r="C52" s="42"/>
      <c r="D52" s="42"/>
      <c r="E52" s="42"/>
      <c r="F52" s="42"/>
      <c r="G52" s="42"/>
      <c r="H52" s="69" t="s">
        <v>49</v>
      </c>
      <c r="I52" s="144">
        <v>277</v>
      </c>
      <c r="J52" s="143">
        <v>440</v>
      </c>
      <c r="K52" s="42"/>
    </row>
    <row r="53" spans="1:11" ht="15.75" customHeight="1">
      <c r="A53" s="42"/>
      <c r="B53" s="42"/>
      <c r="C53" s="42"/>
      <c r="D53" s="42"/>
      <c r="E53" s="42"/>
      <c r="F53" s="42"/>
      <c r="G53" s="42"/>
      <c r="H53" s="69" t="s">
        <v>50</v>
      </c>
      <c r="I53" s="144">
        <v>6773</v>
      </c>
      <c r="J53" s="143">
        <v>10625</v>
      </c>
      <c r="K53" s="42"/>
    </row>
    <row r="54" spans="1:11" ht="15.75" customHeight="1">
      <c r="A54" s="42"/>
      <c r="B54" s="42"/>
      <c r="C54" s="42"/>
      <c r="D54" s="42"/>
      <c r="E54" s="42"/>
      <c r="F54" s="42"/>
      <c r="G54" s="42"/>
      <c r="H54" s="68" t="s">
        <v>51</v>
      </c>
      <c r="I54" s="144">
        <v>42353</v>
      </c>
      <c r="J54" s="143">
        <v>58481</v>
      </c>
      <c r="K54" s="42"/>
    </row>
    <row r="55" spans="1:11" ht="15.75" customHeight="1">
      <c r="A55" s="42"/>
      <c r="B55" s="42"/>
      <c r="C55" s="42"/>
      <c r="D55" s="42"/>
      <c r="E55" s="42"/>
      <c r="F55" s="42"/>
      <c r="G55" s="42"/>
      <c r="H55" s="68" t="s">
        <v>52</v>
      </c>
      <c r="I55" s="144">
        <v>33627</v>
      </c>
      <c r="J55" s="143">
        <v>51365</v>
      </c>
      <c r="K55" s="42"/>
    </row>
    <row r="56" spans="1:11" ht="15.75" customHeight="1">
      <c r="A56" s="42"/>
      <c r="B56" s="42"/>
      <c r="C56" s="42"/>
      <c r="D56" s="42"/>
      <c r="E56" s="42"/>
      <c r="F56" s="42"/>
      <c r="G56" s="42"/>
      <c r="H56" s="68" t="s">
        <v>53</v>
      </c>
      <c r="I56" s="144">
        <v>88015</v>
      </c>
      <c r="J56" s="143">
        <v>93759</v>
      </c>
      <c r="K56" s="42"/>
    </row>
    <row r="57" spans="1:11" ht="15.75" customHeight="1">
      <c r="A57" s="42"/>
      <c r="B57" s="42"/>
      <c r="C57" s="42"/>
      <c r="D57" s="42"/>
      <c r="E57" s="42"/>
      <c r="F57" s="42"/>
      <c r="G57" s="42"/>
      <c r="H57" s="68" t="s">
        <v>54</v>
      </c>
      <c r="I57" s="144">
        <v>13129</v>
      </c>
      <c r="J57" s="143">
        <v>19006</v>
      </c>
      <c r="K57" s="42"/>
    </row>
    <row r="58" spans="1:11" ht="15.75" customHeight="1">
      <c r="A58" s="42"/>
      <c r="B58" s="42"/>
      <c r="C58" s="42"/>
      <c r="D58" s="42"/>
      <c r="E58" s="42"/>
      <c r="F58" s="42"/>
      <c r="G58" s="42"/>
      <c r="H58" s="69" t="s">
        <v>55</v>
      </c>
      <c r="I58" s="144">
        <v>9931</v>
      </c>
      <c r="J58" s="143">
        <v>14988</v>
      </c>
      <c r="K58" s="42"/>
    </row>
    <row r="59" spans="1:11" ht="15.75" customHeight="1">
      <c r="A59" s="42"/>
      <c r="B59" s="42"/>
      <c r="C59" s="42"/>
      <c r="D59" s="42"/>
      <c r="E59" s="42"/>
      <c r="F59" s="42"/>
      <c r="G59" s="42"/>
      <c r="H59" s="69" t="s">
        <v>56</v>
      </c>
      <c r="I59" s="144">
        <v>1757</v>
      </c>
      <c r="J59" s="143">
        <v>3189</v>
      </c>
      <c r="K59" s="42"/>
    </row>
    <row r="60" spans="1:11" ht="15.75" customHeight="1">
      <c r="A60" s="42"/>
      <c r="B60" s="42"/>
      <c r="C60" s="42"/>
      <c r="D60" s="42"/>
      <c r="E60" s="42"/>
      <c r="F60" s="42"/>
      <c r="G60" s="42"/>
      <c r="H60" s="68" t="s">
        <v>57</v>
      </c>
      <c r="I60" s="144">
        <v>122467</v>
      </c>
      <c r="J60" s="143">
        <v>115553</v>
      </c>
      <c r="K60" s="42"/>
    </row>
    <row r="61" spans="1:11" ht="15.75" customHeight="1">
      <c r="A61" s="42"/>
      <c r="B61" s="42"/>
      <c r="C61" s="42"/>
      <c r="D61" s="42"/>
      <c r="E61" s="42"/>
      <c r="F61" s="42"/>
      <c r="G61" s="42"/>
      <c r="H61" s="69" t="s">
        <v>58</v>
      </c>
      <c r="I61" s="144">
        <v>5452</v>
      </c>
      <c r="J61" s="143">
        <v>8882</v>
      </c>
      <c r="K61" s="42"/>
    </row>
    <row r="62" spans="1:11" ht="15.75" customHeight="1">
      <c r="A62" s="42"/>
      <c r="B62" s="42"/>
      <c r="C62" s="42"/>
      <c r="D62" s="42"/>
      <c r="E62" s="42"/>
      <c r="F62" s="42"/>
      <c r="G62" s="42"/>
      <c r="H62" s="68" t="s">
        <v>59</v>
      </c>
      <c r="I62" s="144">
        <v>75011</v>
      </c>
      <c r="J62" s="143">
        <v>90705</v>
      </c>
      <c r="K62" s="42"/>
    </row>
    <row r="63" spans="1:11" ht="15.75" customHeight="1">
      <c r="A63" s="42"/>
      <c r="B63" s="42"/>
      <c r="C63" s="42"/>
      <c r="D63" s="42"/>
      <c r="E63" s="42"/>
      <c r="F63" s="42"/>
      <c r="G63" s="42"/>
      <c r="H63" s="68" t="s">
        <v>60</v>
      </c>
      <c r="I63" s="144">
        <v>20843</v>
      </c>
      <c r="J63" s="143">
        <v>46097</v>
      </c>
      <c r="K63" s="42"/>
    </row>
    <row r="64" spans="1:11" ht="15.75" customHeight="1">
      <c r="A64" s="42"/>
      <c r="B64" s="42"/>
      <c r="C64" s="42"/>
      <c r="D64" s="42"/>
      <c r="E64" s="42"/>
      <c r="F64" s="42"/>
      <c r="G64" s="42"/>
      <c r="H64" s="68" t="s">
        <v>61</v>
      </c>
      <c r="I64" s="144">
        <v>13332</v>
      </c>
      <c r="J64" s="143">
        <v>14544</v>
      </c>
      <c r="K64" s="42"/>
    </row>
    <row r="65" spans="1:13" ht="15.75" customHeight="1">
      <c r="A65" s="42"/>
      <c r="B65" s="42"/>
      <c r="C65" s="42"/>
      <c r="D65" s="42"/>
      <c r="E65" s="42"/>
      <c r="F65" s="42"/>
      <c r="G65" s="145"/>
      <c r="H65" s="42"/>
      <c r="I65" s="42"/>
      <c r="J65" s="42"/>
      <c r="K65" s="42"/>
    </row>
    <row r="66" spans="1:13" ht="15.75" customHeight="1">
      <c r="A66" s="42"/>
      <c r="B66" s="42"/>
      <c r="C66" s="42"/>
      <c r="D66" s="42"/>
      <c r="E66" s="42"/>
      <c r="F66" s="42"/>
      <c r="G66" s="145"/>
      <c r="H66" s="42"/>
      <c r="I66" s="42"/>
      <c r="J66" s="42"/>
      <c r="K66" s="42"/>
    </row>
    <row r="67" spans="1:13" ht="15.75" customHeight="1">
      <c r="A67" s="42"/>
      <c r="B67" s="42"/>
      <c r="C67" s="42"/>
      <c r="D67" s="42"/>
      <c r="E67" s="42"/>
      <c r="F67" s="42"/>
      <c r="G67" s="145"/>
      <c r="H67" s="42"/>
      <c r="I67" s="42"/>
      <c r="J67" s="42"/>
      <c r="K67" s="42"/>
    </row>
    <row r="68" spans="1:13" ht="15.75" customHeight="1">
      <c r="A68" s="42"/>
      <c r="B68" s="42"/>
      <c r="C68" s="42"/>
      <c r="D68" s="42"/>
      <c r="E68" s="42"/>
      <c r="F68" s="42"/>
      <c r="G68" s="145"/>
      <c r="H68" s="42"/>
      <c r="I68" s="42"/>
      <c r="J68" s="42"/>
      <c r="K68" s="42"/>
    </row>
    <row r="69" spans="1:13" ht="15.75" customHeight="1">
      <c r="A69" s="42"/>
      <c r="B69" s="42"/>
      <c r="C69" s="42"/>
      <c r="D69" s="42"/>
      <c r="E69" s="42"/>
      <c r="F69" s="42"/>
      <c r="G69" s="145"/>
      <c r="H69" s="42"/>
      <c r="I69" s="42"/>
      <c r="J69" s="42"/>
      <c r="K69" s="42"/>
    </row>
    <row r="70" spans="1:13" ht="15.75" customHeight="1">
      <c r="A70" s="146" t="s">
        <v>303</v>
      </c>
      <c r="B70" s="147"/>
      <c r="C70" s="147"/>
      <c r="D70" s="147"/>
      <c r="E70" s="147"/>
      <c r="F70" s="147"/>
      <c r="G70" s="147"/>
      <c r="H70" s="147"/>
      <c r="I70" s="147"/>
      <c r="J70" s="147"/>
      <c r="K70" s="147"/>
      <c r="L70" s="141"/>
      <c r="M70" s="141"/>
    </row>
    <row r="71" spans="1:13" ht="15.75" customHeight="1">
      <c r="A71" s="146" t="s">
        <v>304</v>
      </c>
      <c r="B71" s="147"/>
      <c r="C71" s="147"/>
      <c r="D71" s="147"/>
      <c r="E71" s="147"/>
      <c r="F71" s="147"/>
      <c r="G71" s="147"/>
      <c r="H71" s="147"/>
      <c r="I71" s="147"/>
      <c r="J71" s="147"/>
      <c r="K71" s="147"/>
      <c r="L71" s="141"/>
      <c r="M71" s="141"/>
    </row>
    <row r="72" spans="1:13" ht="15.75" customHeight="1">
      <c r="A72" s="146" t="s">
        <v>305</v>
      </c>
      <c r="B72" s="147"/>
      <c r="C72" s="147"/>
      <c r="D72" s="147"/>
      <c r="E72" s="147"/>
      <c r="F72" s="147"/>
      <c r="G72" s="147"/>
      <c r="H72" s="147"/>
      <c r="I72" s="147"/>
      <c r="J72" s="147"/>
      <c r="K72" s="147"/>
      <c r="L72" s="141"/>
      <c r="M72" s="141"/>
    </row>
    <row r="73" spans="1:13" ht="15.75" customHeight="1">
      <c r="A73" s="148" t="s">
        <v>306</v>
      </c>
      <c r="B73" s="149"/>
      <c r="C73" s="149"/>
      <c r="D73" s="149"/>
      <c r="E73" s="149"/>
      <c r="F73" s="149"/>
      <c r="G73" s="149"/>
      <c r="H73" s="149"/>
      <c r="I73" s="149"/>
      <c r="J73" s="149"/>
      <c r="K73" s="149"/>
      <c r="L73" s="140"/>
      <c r="M73" s="140"/>
    </row>
    <row r="74" spans="1:13" ht="15.75" customHeight="1">
      <c r="A74" s="148"/>
      <c r="B74" s="149"/>
      <c r="C74" s="149"/>
      <c r="D74" s="149"/>
      <c r="E74" s="149"/>
      <c r="F74" s="149"/>
      <c r="G74" s="149"/>
      <c r="H74" s="149"/>
      <c r="I74" s="149"/>
      <c r="J74" s="149"/>
      <c r="K74" s="149"/>
      <c r="L74" s="140"/>
      <c r="M74" s="140"/>
    </row>
    <row r="75" spans="1:13">
      <c r="A75" s="146" t="s">
        <v>301</v>
      </c>
      <c r="B75" s="42"/>
      <c r="C75" s="42"/>
      <c r="D75" s="42"/>
      <c r="E75" s="42"/>
      <c r="F75" s="42"/>
      <c r="G75" s="42"/>
      <c r="H75" s="42"/>
      <c r="I75" s="42"/>
      <c r="J75" s="42"/>
      <c r="K75" s="42"/>
    </row>
    <row r="76" spans="1:13" ht="15.75" customHeight="1">
      <c r="A76" s="42" t="s">
        <v>302</v>
      </c>
      <c r="B76" s="42"/>
      <c r="C76" s="42"/>
      <c r="D76" s="42"/>
      <c r="E76" s="42"/>
      <c r="F76" s="42"/>
      <c r="G76" s="42"/>
      <c r="H76" s="42"/>
      <c r="I76" s="42"/>
      <c r="J76" s="42"/>
      <c r="K76" s="42"/>
    </row>
    <row r="77" spans="1:13" ht="15.75" customHeight="1">
      <c r="A77" s="42"/>
      <c r="B77" s="42"/>
      <c r="C77" s="42"/>
      <c r="D77" s="42"/>
      <c r="E77" s="42"/>
      <c r="F77" s="42"/>
      <c r="G77" s="42"/>
      <c r="H77" s="42"/>
      <c r="I77" s="42"/>
      <c r="J77" s="42"/>
      <c r="K77" s="42"/>
    </row>
    <row r="78" spans="1:13" ht="15.75" customHeight="1">
      <c r="A78" s="42"/>
      <c r="B78" s="42"/>
      <c r="C78" s="42"/>
      <c r="D78" s="42"/>
      <c r="E78" s="42"/>
      <c r="F78" s="42"/>
      <c r="G78" s="42"/>
      <c r="H78" s="42"/>
      <c r="I78" s="42"/>
      <c r="J78" s="42"/>
      <c r="K78" s="42"/>
    </row>
    <row r="79" spans="1:13" ht="15.75" customHeight="1"/>
    <row r="80" spans="1:13" ht="15.75" customHeight="1"/>
    <row r="81" ht="15.75" customHeight="1"/>
  </sheetData>
  <sheetProtection pivotTables="0"/>
  <mergeCells count="1">
    <mergeCell ref="H3:J4"/>
  </mergeCells>
  <pageMargins left="0.7" right="0.7" top="0.75" bottom="0.75" header="0.3" footer="0.3"/>
  <pageSetup scale="56" orientation="portrait" verticalDpi="1200" r:id="rId1"/>
  <headerFooter>
    <oddHeader>&amp;RCALIFORNIA DEPARTMENT OF SOCIAL SERVICES
RESEARCH SERVICES BRANCH</oddHeader>
  </headerFooter>
  <drawing r:id="rId2"/>
  <extLst>
    <ext xmlns:x14="http://schemas.microsoft.com/office/spreadsheetml/2009/9/main" uri="{A8765BA9-456A-4dab-B4F3-ACF838C121DE}">
      <x14:slicerList>
        <x14:slicer r:id="rId3"/>
      </x14:slicerList>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9"/>
  <dimension ref="A1:BN174"/>
  <sheetViews>
    <sheetView topLeftCell="A148" zoomScaleNormal="100" workbookViewId="0">
      <selection activeCell="B93" sqref="B93"/>
    </sheetView>
  </sheetViews>
  <sheetFormatPr defaultRowHeight="15"/>
  <cols>
    <col min="1" max="1" width="13.140625" bestFit="1" customWidth="1"/>
    <col min="2" max="2" width="16.28515625" bestFit="1" customWidth="1"/>
    <col min="3" max="3" width="14.7109375" bestFit="1" customWidth="1"/>
    <col min="4" max="4" width="8.7109375" bestFit="1" customWidth="1"/>
    <col min="5" max="5" width="9.42578125"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3.140625" bestFit="1"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3" customFormat="1"/>
    <row r="2" spans="1:66" s="13" customFormat="1"/>
    <row r="3" spans="1:66" s="13" customFormat="1"/>
    <row r="4" spans="1:66" s="13" customFormat="1"/>
    <row r="5" spans="1:66" s="13" customFormat="1"/>
    <row r="6" spans="1:66" s="13" customFormat="1"/>
    <row r="7" spans="1:66" s="13" customFormat="1"/>
    <row r="8" spans="1:66">
      <c r="A8" t="str">
        <f>"Program Reach Index, Annual Estimate Counties, "&amp;B13</f>
        <v>Program Reach Index, Annual Estimate Counties, 2016</v>
      </c>
      <c r="F8" t="str">
        <f>IF(F9=0,""," - "&amp;F9)</f>
        <v/>
      </c>
    </row>
    <row r="9" spans="1:66">
      <c r="A9" t="str">
        <f>A8&amp;F8</f>
        <v>Program Reach Index, Annual Estimate Counties, 2016</v>
      </c>
      <c r="F9">
        <f>MAX(C13:I13)</f>
        <v>0</v>
      </c>
    </row>
    <row r="10" spans="1:66">
      <c r="A10" s="30" t="s">
        <v>192</v>
      </c>
      <c r="B10" s="87" t="s">
        <v>218</v>
      </c>
      <c r="S10" s="30" t="s">
        <v>192</v>
      </c>
      <c r="T10" s="87" t="s">
        <v>218</v>
      </c>
    </row>
    <row r="12" spans="1:66">
      <c r="A12" s="30" t="s">
        <v>202</v>
      </c>
      <c r="B12" s="30" t="s">
        <v>85</v>
      </c>
      <c r="I12" s="13"/>
      <c r="J12" s="13"/>
      <c r="K12" s="13"/>
      <c r="S12" s="30" t="s">
        <v>202</v>
      </c>
      <c r="T12" s="30" t="s">
        <v>85</v>
      </c>
    </row>
    <row r="13" spans="1:66">
      <c r="A13" s="30" t="s">
        <v>84</v>
      </c>
      <c r="B13" s="87">
        <v>2016</v>
      </c>
      <c r="I13" s="13"/>
      <c r="J13" s="13">
        <f t="shared" ref="J13:J44" si="0">LEN(A14)</f>
        <v>7</v>
      </c>
      <c r="K13" s="13" t="str">
        <f t="shared" ref="K13:K44" si="1">RIGHT(A14,J13-3)</f>
        <v>Lake</v>
      </c>
      <c r="L13" s="37">
        <f t="shared" ref="L13:L44" si="2">B14</f>
        <v>1</v>
      </c>
      <c r="S13" s="30" t="s">
        <v>84</v>
      </c>
      <c r="T13" s="87">
        <v>2016</v>
      </c>
      <c r="AA13" s="13"/>
      <c r="AB13" s="13"/>
      <c r="AC13" s="13"/>
    </row>
    <row r="14" spans="1:66">
      <c r="A14" s="31" t="s">
        <v>130</v>
      </c>
      <c r="B14" s="37">
        <v>1</v>
      </c>
      <c r="I14" s="13"/>
      <c r="J14" s="13">
        <f t="shared" si="0"/>
        <v>9</v>
      </c>
      <c r="K14" s="13" t="str">
        <f t="shared" si="1"/>
        <v>Tulare</v>
      </c>
      <c r="L14" s="37">
        <f t="shared" si="2"/>
        <v>1</v>
      </c>
      <c r="S14" s="31" t="s">
        <v>130</v>
      </c>
      <c r="T14" s="37">
        <v>1</v>
      </c>
      <c r="AA14" s="13"/>
      <c r="AB14" s="13">
        <f>LEN(S14)</f>
        <v>7</v>
      </c>
      <c r="AC14" s="13" t="str">
        <f>RIGHT(S14,AB14-3)</f>
        <v>Lake</v>
      </c>
      <c r="AD14" s="37">
        <f>T14</f>
        <v>1</v>
      </c>
      <c r="BM14" s="37"/>
      <c r="BN14" s="37"/>
    </row>
    <row r="15" spans="1:66">
      <c r="A15" s="31" t="s">
        <v>167</v>
      </c>
      <c r="B15" s="37">
        <v>1</v>
      </c>
      <c r="I15" s="13"/>
      <c r="J15" s="13">
        <f t="shared" si="0"/>
        <v>12</v>
      </c>
      <c r="K15" s="13" t="str">
        <f t="shared" si="1"/>
        <v>Del Norte</v>
      </c>
      <c r="L15" s="37">
        <f t="shared" si="2"/>
        <v>0.96925774654620334</v>
      </c>
      <c r="S15" s="31" t="s">
        <v>167</v>
      </c>
      <c r="T15" s="37">
        <v>1</v>
      </c>
      <c r="AA15" s="13"/>
      <c r="AB15" s="13">
        <f t="shared" ref="AB15:AB72" si="3">LEN(S15)</f>
        <v>9</v>
      </c>
      <c r="AC15" s="13" t="str">
        <f t="shared" ref="AC15:AC71" si="4">RIGHT(S15,AB15-3)</f>
        <v>Tulare</v>
      </c>
      <c r="AD15" s="37">
        <f t="shared" ref="AD15:AD71" si="5">T15</f>
        <v>1</v>
      </c>
      <c r="AE15" s="14"/>
      <c r="BM15" s="37"/>
      <c r="BN15" s="37"/>
    </row>
    <row r="16" spans="1:66">
      <c r="A16" s="31" t="s">
        <v>180</v>
      </c>
      <c r="B16" s="37">
        <v>0.96925774654620334</v>
      </c>
      <c r="I16" s="13"/>
      <c r="J16" s="13">
        <f t="shared" si="0"/>
        <v>17</v>
      </c>
      <c r="K16" s="13" t="str">
        <f t="shared" si="1"/>
        <v>San Bernardino</v>
      </c>
      <c r="L16" s="37">
        <f t="shared" si="2"/>
        <v>0.96771262445091288</v>
      </c>
      <c r="S16" s="31" t="s">
        <v>180</v>
      </c>
      <c r="T16" s="37">
        <v>0.96925774654620334</v>
      </c>
      <c r="AA16" s="13"/>
      <c r="AB16" s="13">
        <f t="shared" si="3"/>
        <v>12</v>
      </c>
      <c r="AC16" s="13" t="str">
        <f t="shared" si="4"/>
        <v>Del Norte</v>
      </c>
      <c r="AD16" s="37">
        <f t="shared" si="5"/>
        <v>0.96925774654620334</v>
      </c>
      <c r="AE16" s="14"/>
      <c r="BM16" s="37"/>
      <c r="BN16" s="37"/>
    </row>
    <row r="17" spans="1:66">
      <c r="A17" s="31" t="s">
        <v>149</v>
      </c>
      <c r="B17" s="37">
        <v>0.96771262445091288</v>
      </c>
      <c r="I17" s="13"/>
      <c r="J17" s="13">
        <f t="shared" si="0"/>
        <v>9</v>
      </c>
      <c r="K17" s="13" t="str">
        <f t="shared" si="1"/>
        <v>Merced</v>
      </c>
      <c r="L17" s="37">
        <f t="shared" si="2"/>
        <v>0.94550895982478</v>
      </c>
      <c r="S17" s="31" t="s">
        <v>149</v>
      </c>
      <c r="T17" s="37">
        <v>0.96771262445091288</v>
      </c>
      <c r="AA17" s="13"/>
      <c r="AB17" s="13">
        <f t="shared" si="3"/>
        <v>17</v>
      </c>
      <c r="AC17" s="13" t="str">
        <f t="shared" si="4"/>
        <v>San Bernardino</v>
      </c>
      <c r="AD17" s="37">
        <f t="shared" si="5"/>
        <v>0.96771262445091288</v>
      </c>
      <c r="AE17" s="14"/>
      <c r="BM17" s="37"/>
      <c r="BN17" s="37"/>
    </row>
    <row r="18" spans="1:66">
      <c r="A18" s="31" t="s">
        <v>137</v>
      </c>
      <c r="B18" s="37">
        <v>0.94550895982478</v>
      </c>
      <c r="I18" s="13"/>
      <c r="J18" s="13">
        <f t="shared" si="0"/>
        <v>13</v>
      </c>
      <c r="K18" s="13" t="str">
        <f t="shared" si="1"/>
        <v>Stanislaus</v>
      </c>
      <c r="L18" s="37">
        <f t="shared" si="2"/>
        <v>0.93873632600524026</v>
      </c>
      <c r="S18" s="31" t="s">
        <v>137</v>
      </c>
      <c r="T18" s="37">
        <v>0.94550895982478</v>
      </c>
      <c r="AA18" s="13"/>
      <c r="AB18" s="13">
        <f t="shared" si="3"/>
        <v>9</v>
      </c>
      <c r="AC18" s="13" t="str">
        <f t="shared" si="4"/>
        <v>Merced</v>
      </c>
      <c r="AD18" s="37">
        <f t="shared" si="5"/>
        <v>0.94550895982478</v>
      </c>
      <c r="AE18" s="14"/>
      <c r="BM18" s="37"/>
      <c r="BN18" s="37"/>
    </row>
    <row r="19" spans="1:66">
      <c r="A19" s="31" t="s">
        <v>163</v>
      </c>
      <c r="B19" s="37">
        <v>0.93873632600524026</v>
      </c>
      <c r="G19" s="37"/>
      <c r="H19" s="37"/>
      <c r="I19" s="37"/>
      <c r="J19" s="13">
        <f t="shared" si="0"/>
        <v>14</v>
      </c>
      <c r="K19" s="13" t="str">
        <f t="shared" si="1"/>
        <v>San Joaquin</v>
      </c>
      <c r="L19" s="37">
        <f t="shared" si="2"/>
        <v>0.92456847273552689</v>
      </c>
      <c r="M19" s="37"/>
      <c r="N19" s="37"/>
      <c r="S19" s="31" t="s">
        <v>163</v>
      </c>
      <c r="T19" s="37">
        <v>0.93873632600524026</v>
      </c>
      <c r="Z19" s="37"/>
      <c r="AA19" s="37"/>
      <c r="AB19" s="13">
        <f t="shared" si="3"/>
        <v>13</v>
      </c>
      <c r="AC19" s="13" t="str">
        <f t="shared" si="4"/>
        <v>Stanislaus</v>
      </c>
      <c r="AD19" s="37">
        <f t="shared" si="5"/>
        <v>0.93873632600524026</v>
      </c>
      <c r="AE19" s="14"/>
      <c r="AF19" s="37"/>
      <c r="AG19" s="37"/>
      <c r="AH19" s="37"/>
      <c r="AI19" s="37"/>
      <c r="AJ19" s="37"/>
      <c r="AK19" s="37"/>
      <c r="AL19" s="37"/>
      <c r="AM19" s="37"/>
      <c r="AN19" s="37"/>
      <c r="AO19" s="37"/>
      <c r="AP19" s="37"/>
      <c r="AQ19" s="37"/>
      <c r="AR19" s="37"/>
      <c r="AS19" s="37"/>
      <c r="AT19" s="37"/>
      <c r="AU19" s="37"/>
      <c r="AV19" s="37"/>
      <c r="AW19" s="37"/>
      <c r="AX19" s="37"/>
      <c r="AY19" s="37"/>
      <c r="AZ19" s="37"/>
      <c r="BA19" s="37"/>
      <c r="BB19" s="37"/>
      <c r="BC19" s="37"/>
      <c r="BD19" s="37"/>
      <c r="BE19" s="37"/>
      <c r="BF19" s="37"/>
      <c r="BG19" s="37"/>
      <c r="BH19" s="37"/>
      <c r="BI19" s="37"/>
      <c r="BJ19" s="37"/>
      <c r="BK19" s="37"/>
      <c r="BL19" s="37"/>
      <c r="BM19" s="37"/>
      <c r="BN19" s="37"/>
    </row>
    <row r="20" spans="1:66">
      <c r="A20" s="31" t="s">
        <v>152</v>
      </c>
      <c r="B20" s="37">
        <v>0.92456847273552689</v>
      </c>
      <c r="G20" s="37"/>
      <c r="H20" s="37"/>
      <c r="I20" s="37"/>
      <c r="J20" s="13">
        <f t="shared" si="0"/>
        <v>7</v>
      </c>
      <c r="K20" s="13" t="str">
        <f t="shared" si="1"/>
        <v>Inyo</v>
      </c>
      <c r="L20" s="37">
        <f t="shared" si="2"/>
        <v>0.91778084566239737</v>
      </c>
      <c r="M20" s="37"/>
      <c r="N20" s="37"/>
      <c r="S20" s="31" t="s">
        <v>152</v>
      </c>
      <c r="T20" s="37">
        <v>0.92456847273552689</v>
      </c>
      <c r="Z20" s="37"/>
      <c r="AA20" s="37"/>
      <c r="AB20" s="13">
        <f t="shared" si="3"/>
        <v>14</v>
      </c>
      <c r="AC20" s="13" t="str">
        <f t="shared" si="4"/>
        <v>San Joaquin</v>
      </c>
      <c r="AD20" s="37">
        <f t="shared" si="5"/>
        <v>0.92456847273552689</v>
      </c>
      <c r="AE20" s="14"/>
      <c r="AF20" s="37"/>
      <c r="AG20" s="37"/>
      <c r="AH20" s="37"/>
      <c r="AI20" s="37"/>
      <c r="AJ20" s="37"/>
      <c r="AK20" s="37"/>
      <c r="AL20" s="37"/>
      <c r="AM20" s="37"/>
      <c r="AN20" s="37"/>
      <c r="AO20" s="37"/>
      <c r="AP20" s="37"/>
      <c r="AQ20" s="37"/>
      <c r="AR20" s="37"/>
      <c r="AS20" s="37"/>
      <c r="AT20" s="37"/>
      <c r="AU20" s="37"/>
      <c r="AV20" s="37"/>
      <c r="AW20" s="37"/>
      <c r="AX20" s="37"/>
      <c r="AY20" s="37"/>
      <c r="AZ20" s="37"/>
      <c r="BA20" s="37"/>
      <c r="BB20" s="37"/>
      <c r="BC20" s="37"/>
      <c r="BD20" s="37"/>
      <c r="BE20" s="37"/>
      <c r="BF20" s="37"/>
      <c r="BG20" s="37"/>
      <c r="BH20" s="37"/>
      <c r="BI20" s="37"/>
      <c r="BJ20" s="37"/>
      <c r="BK20" s="37"/>
      <c r="BL20" s="37"/>
      <c r="BM20" s="37"/>
      <c r="BN20" s="37"/>
    </row>
    <row r="21" spans="1:66">
      <c r="A21" s="31" t="s">
        <v>127</v>
      </c>
      <c r="B21" s="37">
        <v>0.91778084566239737</v>
      </c>
      <c r="G21" s="37"/>
      <c r="H21" s="37"/>
      <c r="I21" s="37"/>
      <c r="J21" s="13">
        <f t="shared" si="0"/>
        <v>7</v>
      </c>
      <c r="K21" s="13" t="str">
        <f t="shared" si="1"/>
        <v>Yuba</v>
      </c>
      <c r="L21" s="37">
        <f t="shared" si="2"/>
        <v>0.91662120275921444</v>
      </c>
      <c r="M21" s="37"/>
      <c r="N21" s="37"/>
      <c r="S21" s="31" t="s">
        <v>127</v>
      </c>
      <c r="T21" s="37">
        <v>0.91778084566239737</v>
      </c>
      <c r="Z21" s="37"/>
      <c r="AA21" s="37"/>
      <c r="AB21" s="13">
        <f t="shared" si="3"/>
        <v>7</v>
      </c>
      <c r="AC21" s="13" t="str">
        <f t="shared" si="4"/>
        <v>Inyo</v>
      </c>
      <c r="AD21" s="37">
        <f t="shared" si="5"/>
        <v>0.91778084566239737</v>
      </c>
      <c r="AE21" s="14"/>
      <c r="AF21" s="37"/>
      <c r="AG21" s="37"/>
      <c r="AH21" s="37"/>
      <c r="AI21" s="37"/>
      <c r="AJ21" s="37"/>
      <c r="AK21" s="37"/>
      <c r="AL21" s="37"/>
      <c r="AM21" s="37"/>
      <c r="AN21" s="37"/>
      <c r="AO21" s="37"/>
      <c r="AP21" s="37"/>
      <c r="AQ21" s="37"/>
      <c r="AR21" s="37"/>
      <c r="AS21" s="37"/>
      <c r="AT21" s="37"/>
      <c r="AU21" s="37"/>
      <c r="AV21" s="37"/>
      <c r="AW21" s="37"/>
      <c r="AX21" s="37"/>
      <c r="AY21" s="37"/>
      <c r="AZ21" s="37"/>
      <c r="BA21" s="37"/>
      <c r="BB21" s="37"/>
      <c r="BC21" s="37"/>
      <c r="BD21" s="37"/>
      <c r="BE21" s="37"/>
      <c r="BF21" s="37"/>
      <c r="BG21" s="37"/>
      <c r="BH21" s="37"/>
      <c r="BI21" s="37"/>
      <c r="BJ21" s="37"/>
      <c r="BK21" s="37"/>
      <c r="BL21" s="37"/>
      <c r="BM21" s="37"/>
      <c r="BN21" s="37"/>
    </row>
    <row r="22" spans="1:66">
      <c r="A22" s="31" t="s">
        <v>171</v>
      </c>
      <c r="B22" s="37">
        <v>0.91662120275921444</v>
      </c>
      <c r="I22" s="13"/>
      <c r="J22" s="13">
        <f t="shared" si="0"/>
        <v>9</v>
      </c>
      <c r="K22" s="13" t="str">
        <f t="shared" si="1"/>
        <v>Madera</v>
      </c>
      <c r="L22" s="37">
        <f t="shared" si="2"/>
        <v>0.9157791440453561</v>
      </c>
      <c r="S22" s="31" t="s">
        <v>171</v>
      </c>
      <c r="T22" s="37">
        <v>0.91662120275921444</v>
      </c>
      <c r="AA22" s="13"/>
      <c r="AB22" s="13">
        <f t="shared" si="3"/>
        <v>7</v>
      </c>
      <c r="AC22" s="13" t="str">
        <f t="shared" si="4"/>
        <v>Yuba</v>
      </c>
      <c r="AD22" s="37">
        <f t="shared" si="5"/>
        <v>0.91662120275921444</v>
      </c>
      <c r="AE22" s="14"/>
    </row>
    <row r="23" spans="1:66">
      <c r="A23" s="31" t="s">
        <v>133</v>
      </c>
      <c r="B23" s="37">
        <v>0.9157791440453561</v>
      </c>
      <c r="I23" s="13"/>
      <c r="J23" s="13">
        <f t="shared" si="0"/>
        <v>11</v>
      </c>
      <c r="K23" s="13" t="str">
        <f t="shared" si="1"/>
        <v>Imperial</v>
      </c>
      <c r="L23" s="37">
        <f t="shared" si="2"/>
        <v>0.90328918286264526</v>
      </c>
      <c r="S23" s="31" t="s">
        <v>133</v>
      </c>
      <c r="T23" s="37">
        <v>0.9157791440453561</v>
      </c>
      <c r="AA23" s="13"/>
      <c r="AB23" s="13">
        <f t="shared" si="3"/>
        <v>9</v>
      </c>
      <c r="AC23" s="13" t="str">
        <f t="shared" si="4"/>
        <v>Madera</v>
      </c>
      <c r="AD23" s="37">
        <f t="shared" si="5"/>
        <v>0.9157791440453561</v>
      </c>
      <c r="AE23" s="14"/>
    </row>
    <row r="24" spans="1:66">
      <c r="A24" s="31" t="s">
        <v>126</v>
      </c>
      <c r="B24" s="37">
        <v>0.90328918286264526</v>
      </c>
      <c r="I24" s="13"/>
      <c r="J24" s="13">
        <f t="shared" si="0"/>
        <v>8</v>
      </c>
      <c r="K24" s="13" t="str">
        <f t="shared" si="1"/>
        <v>Kings</v>
      </c>
      <c r="L24" s="37">
        <f t="shared" si="2"/>
        <v>0.89796637507993093</v>
      </c>
      <c r="S24" s="31" t="s">
        <v>126</v>
      </c>
      <c r="T24" s="37">
        <v>0.90328918286264526</v>
      </c>
      <c r="AA24" s="13"/>
      <c r="AB24" s="13">
        <f t="shared" si="3"/>
        <v>11</v>
      </c>
      <c r="AC24" s="13" t="str">
        <f t="shared" si="4"/>
        <v>Imperial</v>
      </c>
      <c r="AD24" s="37">
        <f t="shared" si="5"/>
        <v>0.90328918286264526</v>
      </c>
      <c r="AE24" s="14"/>
    </row>
    <row r="25" spans="1:66">
      <c r="A25" s="31" t="s">
        <v>129</v>
      </c>
      <c r="B25" s="37">
        <v>0.89796637507993093</v>
      </c>
      <c r="I25" s="13"/>
      <c r="J25" s="13">
        <f t="shared" si="0"/>
        <v>9</v>
      </c>
      <c r="K25" s="13" t="str">
        <f t="shared" si="1"/>
        <v>Fresno</v>
      </c>
      <c r="L25" s="37">
        <f t="shared" si="2"/>
        <v>0.8683802236473338</v>
      </c>
      <c r="S25" s="31" t="s">
        <v>129</v>
      </c>
      <c r="T25" s="37">
        <v>0.89796637507993093</v>
      </c>
      <c r="AA25" s="13"/>
      <c r="AB25" s="13">
        <f t="shared" si="3"/>
        <v>8</v>
      </c>
      <c r="AC25" s="13" t="str">
        <f t="shared" si="4"/>
        <v>Kings</v>
      </c>
      <c r="AD25" s="37">
        <f t="shared" si="5"/>
        <v>0.89796637507993093</v>
      </c>
      <c r="AE25" s="14"/>
    </row>
    <row r="26" spans="1:66">
      <c r="A26" s="31" t="s">
        <v>123</v>
      </c>
      <c r="B26" s="37">
        <v>0.8683802236473338</v>
      </c>
      <c r="I26" s="13"/>
      <c r="J26" s="13">
        <f t="shared" si="0"/>
        <v>11</v>
      </c>
      <c r="K26" s="13" t="str">
        <f t="shared" si="1"/>
        <v>Monterey</v>
      </c>
      <c r="L26" s="37">
        <f t="shared" si="2"/>
        <v>0.82975128392623521</v>
      </c>
      <c r="S26" s="31" t="s">
        <v>123</v>
      </c>
      <c r="T26" s="37">
        <v>0.8683802236473338</v>
      </c>
      <c r="AA26" s="13"/>
      <c r="AB26" s="13">
        <f t="shared" si="3"/>
        <v>9</v>
      </c>
      <c r="AC26" s="13" t="str">
        <f t="shared" si="4"/>
        <v>Fresno</v>
      </c>
      <c r="AD26" s="37">
        <f t="shared" si="5"/>
        <v>0.8683802236473338</v>
      </c>
      <c r="AE26" s="14"/>
    </row>
    <row r="27" spans="1:66">
      <c r="A27" s="31" t="s">
        <v>140</v>
      </c>
      <c r="B27" s="37">
        <v>0.82975128392623521</v>
      </c>
      <c r="I27" s="13"/>
      <c r="J27" s="13">
        <f t="shared" si="0"/>
        <v>9</v>
      </c>
      <c r="K27" s="13" t="str">
        <f t="shared" si="1"/>
        <v>Lassen</v>
      </c>
      <c r="L27" s="37">
        <f t="shared" si="2"/>
        <v>0.82849757067377616</v>
      </c>
      <c r="S27" s="31" t="s">
        <v>140</v>
      </c>
      <c r="T27" s="37">
        <v>0.82975128392623521</v>
      </c>
      <c r="AA27" s="13"/>
      <c r="AB27" s="13">
        <f t="shared" si="3"/>
        <v>11</v>
      </c>
      <c r="AC27" s="13" t="str">
        <f t="shared" si="4"/>
        <v>Monterey</v>
      </c>
      <c r="AD27" s="37">
        <f t="shared" si="5"/>
        <v>0.82975128392623521</v>
      </c>
      <c r="AE27" s="14"/>
    </row>
    <row r="28" spans="1:66">
      <c r="A28" s="31" t="s">
        <v>131</v>
      </c>
      <c r="B28" s="37">
        <v>0.82849757067377616</v>
      </c>
      <c r="I28" s="13"/>
      <c r="J28" s="13">
        <f t="shared" si="0"/>
        <v>10</v>
      </c>
      <c r="K28" s="13" t="str">
        <f t="shared" si="1"/>
        <v>Ventura</v>
      </c>
      <c r="L28" s="37">
        <f t="shared" si="2"/>
        <v>0.82697025162201965</v>
      </c>
      <c r="S28" s="31" t="s">
        <v>131</v>
      </c>
      <c r="T28" s="37">
        <v>0.82849757067377616</v>
      </c>
      <c r="AA28" s="13"/>
      <c r="AB28" s="13">
        <f t="shared" si="3"/>
        <v>9</v>
      </c>
      <c r="AC28" s="13" t="str">
        <f t="shared" si="4"/>
        <v>Lassen</v>
      </c>
      <c r="AD28" s="37">
        <f t="shared" si="5"/>
        <v>0.82849757067377616</v>
      </c>
      <c r="AE28" s="14"/>
    </row>
    <row r="29" spans="1:66">
      <c r="A29" s="31" t="s">
        <v>169</v>
      </c>
      <c r="B29" s="37">
        <v>0.82697025162201965</v>
      </c>
      <c r="I29" s="13"/>
      <c r="J29" s="13">
        <f t="shared" si="0"/>
        <v>13</v>
      </c>
      <c r="K29" s="13" t="str">
        <f t="shared" si="1"/>
        <v>Sacramento</v>
      </c>
      <c r="L29" s="37">
        <f t="shared" si="2"/>
        <v>0.7909337840355769</v>
      </c>
      <c r="S29" s="31" t="s">
        <v>169</v>
      </c>
      <c r="T29" s="37">
        <v>0.82697025162201965</v>
      </c>
      <c r="AA29" s="13"/>
      <c r="AB29" s="13">
        <f t="shared" si="3"/>
        <v>10</v>
      </c>
      <c r="AC29" s="13" t="str">
        <f t="shared" si="4"/>
        <v>Ventura</v>
      </c>
      <c r="AD29" s="37">
        <f t="shared" si="5"/>
        <v>0.82697025162201965</v>
      </c>
      <c r="AE29" s="14"/>
    </row>
    <row r="30" spans="1:66">
      <c r="A30" s="31" t="s">
        <v>147</v>
      </c>
      <c r="B30" s="37">
        <v>0.7909337840355769</v>
      </c>
      <c r="I30" s="13"/>
      <c r="J30" s="13">
        <f t="shared" si="0"/>
        <v>12</v>
      </c>
      <c r="K30" s="13" t="str">
        <f t="shared" si="1"/>
        <v>Calaveras</v>
      </c>
      <c r="L30" s="37">
        <f t="shared" si="2"/>
        <v>0.7873203616433192</v>
      </c>
      <c r="S30" s="31" t="s">
        <v>147</v>
      </c>
      <c r="T30" s="37">
        <v>0.7909337840355769</v>
      </c>
      <c r="AA30" s="13"/>
      <c r="AB30" s="13">
        <f t="shared" si="3"/>
        <v>13</v>
      </c>
      <c r="AC30" s="13" t="str">
        <f t="shared" si="4"/>
        <v>Sacramento</v>
      </c>
      <c r="AD30" s="37">
        <f t="shared" si="5"/>
        <v>0.7909337840355769</v>
      </c>
      <c r="AE30" s="14"/>
    </row>
    <row r="31" spans="1:66">
      <c r="A31" s="31" t="s">
        <v>177</v>
      </c>
      <c r="B31" s="37">
        <v>0.7873203616433192</v>
      </c>
      <c r="I31" s="13"/>
      <c r="J31" s="13">
        <f t="shared" si="0"/>
        <v>7</v>
      </c>
      <c r="K31" s="13" t="str">
        <f t="shared" si="1"/>
        <v>Kern</v>
      </c>
      <c r="L31" s="37">
        <f t="shared" si="2"/>
        <v>0.76153199853884534</v>
      </c>
      <c r="S31" s="31" t="s">
        <v>177</v>
      </c>
      <c r="T31" s="37">
        <v>0.7873203616433192</v>
      </c>
      <c r="AA31" s="13"/>
      <c r="AB31" s="13">
        <f t="shared" si="3"/>
        <v>12</v>
      </c>
      <c r="AC31" s="13" t="str">
        <f t="shared" si="4"/>
        <v>Calaveras</v>
      </c>
      <c r="AD31" s="37">
        <f t="shared" si="5"/>
        <v>0.7873203616433192</v>
      </c>
      <c r="AE31" s="14"/>
    </row>
    <row r="32" spans="1:66">
      <c r="A32" s="31" t="s">
        <v>128</v>
      </c>
      <c r="B32" s="37">
        <v>0.76153199853884534</v>
      </c>
      <c r="I32" s="13"/>
      <c r="J32" s="13">
        <f t="shared" si="0"/>
        <v>9</v>
      </c>
      <c r="K32" s="13" t="str">
        <f t="shared" si="1"/>
        <v>Amador</v>
      </c>
      <c r="L32" s="37">
        <f t="shared" si="2"/>
        <v>0.74956223475570083</v>
      </c>
      <c r="S32" s="31" t="s">
        <v>128</v>
      </c>
      <c r="T32" s="37">
        <v>0.76153199853884534</v>
      </c>
      <c r="AA32" s="13"/>
      <c r="AB32" s="13">
        <f t="shared" si="3"/>
        <v>7</v>
      </c>
      <c r="AC32" s="13" t="str">
        <f t="shared" si="4"/>
        <v>Kern</v>
      </c>
      <c r="AD32" s="37">
        <f t="shared" si="5"/>
        <v>0.76153199853884534</v>
      </c>
      <c r="AE32" s="14"/>
    </row>
    <row r="33" spans="1:31">
      <c r="A33" s="31" t="s">
        <v>175</v>
      </c>
      <c r="B33" s="37">
        <v>0.74956223475570083</v>
      </c>
      <c r="I33" s="13"/>
      <c r="J33" s="13">
        <f t="shared" si="0"/>
        <v>9</v>
      </c>
      <c r="K33" s="13" t="str">
        <f t="shared" si="1"/>
        <v>Plumas</v>
      </c>
      <c r="L33" s="37">
        <f t="shared" si="2"/>
        <v>0.74369432666367929</v>
      </c>
      <c r="S33" s="31" t="s">
        <v>175</v>
      </c>
      <c r="T33" s="37">
        <v>0.74956223475570083</v>
      </c>
      <c r="AA33" s="13"/>
      <c r="AB33" s="13">
        <f t="shared" si="3"/>
        <v>9</v>
      </c>
      <c r="AC33" s="13" t="str">
        <f t="shared" si="4"/>
        <v>Amador</v>
      </c>
      <c r="AD33" s="37">
        <f t="shared" si="5"/>
        <v>0.74956223475570083</v>
      </c>
      <c r="AE33" s="14"/>
    </row>
    <row r="34" spans="1:31">
      <c r="A34" s="31" t="s">
        <v>145</v>
      </c>
      <c r="B34" s="37">
        <v>0.74369432666367929</v>
      </c>
      <c r="I34" s="13"/>
      <c r="J34" s="13">
        <f t="shared" si="0"/>
        <v>13</v>
      </c>
      <c r="K34" s="13" t="str">
        <f t="shared" si="1"/>
        <v>San Benito</v>
      </c>
      <c r="L34" s="37">
        <f t="shared" si="2"/>
        <v>0.72577428023409074</v>
      </c>
      <c r="S34" s="31" t="s">
        <v>145</v>
      </c>
      <c r="T34" s="37">
        <v>0.74369432666367929</v>
      </c>
      <c r="AA34" s="13"/>
      <c r="AB34" s="13">
        <f t="shared" si="3"/>
        <v>9</v>
      </c>
      <c r="AC34" s="13" t="str">
        <f t="shared" si="4"/>
        <v>Plumas</v>
      </c>
      <c r="AD34" s="37">
        <f t="shared" si="5"/>
        <v>0.74369432666367929</v>
      </c>
      <c r="AE34" s="14"/>
    </row>
    <row r="35" spans="1:31">
      <c r="A35" s="31" t="s">
        <v>148</v>
      </c>
      <c r="B35" s="37">
        <v>0.72577428023409074</v>
      </c>
      <c r="I35" s="13"/>
      <c r="J35" s="13">
        <f t="shared" si="0"/>
        <v>9</v>
      </c>
      <c r="K35" s="13" t="str">
        <f t="shared" si="1"/>
        <v>Solano</v>
      </c>
      <c r="L35" s="37">
        <f t="shared" si="2"/>
        <v>0.72421335724038804</v>
      </c>
      <c r="S35" s="31" t="s">
        <v>148</v>
      </c>
      <c r="T35" s="37">
        <v>0.72577428023409074</v>
      </c>
      <c r="AA35" s="13"/>
      <c r="AB35" s="13">
        <f t="shared" si="3"/>
        <v>13</v>
      </c>
      <c r="AC35" s="13" t="str">
        <f t="shared" si="4"/>
        <v>San Benito</v>
      </c>
      <c r="AD35" s="37">
        <f t="shared" si="5"/>
        <v>0.72577428023409074</v>
      </c>
      <c r="AE35" s="14"/>
    </row>
    <row r="36" spans="1:31">
      <c r="A36" s="31" t="s">
        <v>161</v>
      </c>
      <c r="B36" s="37">
        <v>0.72421335724038804</v>
      </c>
      <c r="I36" s="13"/>
      <c r="J36" s="13">
        <f t="shared" si="0"/>
        <v>12</v>
      </c>
      <c r="K36" s="13" t="str">
        <f t="shared" si="1"/>
        <v>Statewide</v>
      </c>
      <c r="L36" s="37">
        <f t="shared" si="2"/>
        <v>0.71799999999999997</v>
      </c>
      <c r="S36" s="31" t="s">
        <v>161</v>
      </c>
      <c r="T36" s="37">
        <v>0.72421335724038804</v>
      </c>
      <c r="AA36" s="13"/>
      <c r="AB36" s="13">
        <f t="shared" si="3"/>
        <v>9</v>
      </c>
      <c r="AC36" s="13" t="str">
        <f t="shared" si="4"/>
        <v>Solano</v>
      </c>
      <c r="AD36" s="37">
        <f t="shared" si="5"/>
        <v>0.72421335724038804</v>
      </c>
      <c r="AE36" s="14"/>
    </row>
    <row r="37" spans="1:31">
      <c r="A37" s="31" t="s">
        <v>172</v>
      </c>
      <c r="B37" s="37">
        <v>0.71799999999999997</v>
      </c>
      <c r="I37" s="13"/>
      <c r="J37" s="13">
        <f t="shared" si="0"/>
        <v>9</v>
      </c>
      <c r="K37" s="13" t="str">
        <f t="shared" si="1"/>
        <v>Orange</v>
      </c>
      <c r="L37" s="37">
        <f t="shared" si="2"/>
        <v>0.70869085351684036</v>
      </c>
      <c r="S37" s="31" t="s">
        <v>172</v>
      </c>
      <c r="T37" s="37">
        <v>0.71799999999999997</v>
      </c>
      <c r="AA37" s="13"/>
      <c r="AB37" s="13">
        <f t="shared" si="3"/>
        <v>12</v>
      </c>
      <c r="AC37" s="13" t="str">
        <f t="shared" si="4"/>
        <v>Statewide</v>
      </c>
      <c r="AD37" s="37">
        <f t="shared" si="5"/>
        <v>0.71799999999999997</v>
      </c>
      <c r="AE37" s="14"/>
    </row>
    <row r="38" spans="1:31">
      <c r="A38" s="31" t="s">
        <v>143</v>
      </c>
      <c r="B38" s="37">
        <v>0.70869085351684036</v>
      </c>
      <c r="I38" s="13"/>
      <c r="J38" s="13">
        <f t="shared" si="0"/>
        <v>9</v>
      </c>
      <c r="K38" s="13" t="str">
        <f t="shared" si="1"/>
        <v>Shasta</v>
      </c>
      <c r="L38" s="37">
        <f t="shared" si="2"/>
        <v>0.69832459683599102</v>
      </c>
      <c r="S38" s="31" t="s">
        <v>143</v>
      </c>
      <c r="T38" s="37">
        <v>0.70869085351684036</v>
      </c>
      <c r="AA38" s="13"/>
      <c r="AB38" s="13">
        <f t="shared" si="3"/>
        <v>9</v>
      </c>
      <c r="AC38" s="13" t="str">
        <f t="shared" si="4"/>
        <v>Orange</v>
      </c>
      <c r="AD38" s="37">
        <f t="shared" si="5"/>
        <v>0.70869085351684036</v>
      </c>
      <c r="AE38" s="14"/>
    </row>
    <row r="39" spans="1:31">
      <c r="A39" s="31" t="s">
        <v>158</v>
      </c>
      <c r="B39" s="37">
        <v>0.69832459683599102</v>
      </c>
      <c r="I39" s="13"/>
      <c r="J39" s="13">
        <f t="shared" si="0"/>
        <v>13</v>
      </c>
      <c r="K39" s="13" t="str">
        <f t="shared" si="1"/>
        <v>Santa Cruz</v>
      </c>
      <c r="L39" s="37">
        <f t="shared" si="2"/>
        <v>0.69593777607189411</v>
      </c>
      <c r="S39" s="31" t="s">
        <v>158</v>
      </c>
      <c r="T39" s="37">
        <v>0.69832459683599102</v>
      </c>
      <c r="AA39" s="13"/>
      <c r="AB39" s="13">
        <f t="shared" si="3"/>
        <v>9</v>
      </c>
      <c r="AC39" s="13" t="str">
        <f t="shared" si="4"/>
        <v>Shasta</v>
      </c>
      <c r="AD39" s="37">
        <f t="shared" si="5"/>
        <v>0.69832459683599102</v>
      </c>
      <c r="AE39" s="14"/>
    </row>
    <row r="40" spans="1:31" s="13" customFormat="1">
      <c r="A40" s="31" t="s">
        <v>157</v>
      </c>
      <c r="B40" s="37">
        <v>0.69593777607189411</v>
      </c>
      <c r="C40"/>
      <c r="D40"/>
      <c r="E40"/>
      <c r="F40"/>
      <c r="J40" s="13">
        <f t="shared" si="0"/>
        <v>9</v>
      </c>
      <c r="K40" s="13" t="str">
        <f t="shared" si="1"/>
        <v>Sutter</v>
      </c>
      <c r="L40" s="37">
        <f t="shared" si="2"/>
        <v>0.69078647912342162</v>
      </c>
      <c r="O40"/>
      <c r="P40"/>
      <c r="Q40"/>
      <c r="R40"/>
      <c r="S40" s="31" t="s">
        <v>157</v>
      </c>
      <c r="T40" s="37">
        <v>0.69593777607189411</v>
      </c>
      <c r="U40"/>
      <c r="V40"/>
      <c r="W40"/>
      <c r="X40"/>
      <c r="Y40"/>
      <c r="AB40" s="13">
        <f t="shared" si="3"/>
        <v>13</v>
      </c>
      <c r="AC40" s="13" t="str">
        <f t="shared" si="4"/>
        <v>Santa Cruz</v>
      </c>
      <c r="AD40" s="37">
        <f t="shared" si="5"/>
        <v>0.69593777607189411</v>
      </c>
      <c r="AE40" s="14"/>
    </row>
    <row r="41" spans="1:31" s="13" customFormat="1">
      <c r="A41" s="31" t="s">
        <v>164</v>
      </c>
      <c r="B41" s="37">
        <v>0.69078647912342162</v>
      </c>
      <c r="C41"/>
      <c r="D41"/>
      <c r="E41"/>
      <c r="F41"/>
      <c r="J41" s="13">
        <f t="shared" si="0"/>
        <v>12</v>
      </c>
      <c r="K41" s="13" t="str">
        <f t="shared" si="1"/>
        <v>Riverside</v>
      </c>
      <c r="L41" s="37">
        <f t="shared" si="2"/>
        <v>0.68214430948554894</v>
      </c>
      <c r="O41"/>
      <c r="P41"/>
      <c r="Q41"/>
      <c r="R41"/>
      <c r="S41" s="31" t="s">
        <v>164</v>
      </c>
      <c r="T41" s="37">
        <v>0.69078647912342162</v>
      </c>
      <c r="U41"/>
      <c r="V41"/>
      <c r="W41"/>
      <c r="X41"/>
      <c r="Y41"/>
      <c r="AB41" s="13">
        <f t="shared" si="3"/>
        <v>9</v>
      </c>
      <c r="AC41" s="13" t="str">
        <f t="shared" si="4"/>
        <v>Sutter</v>
      </c>
      <c r="AD41" s="37">
        <f t="shared" si="5"/>
        <v>0.69078647912342162</v>
      </c>
      <c r="AE41" s="14"/>
    </row>
    <row r="42" spans="1:31" s="13" customFormat="1">
      <c r="A42" s="31" t="s">
        <v>146</v>
      </c>
      <c r="B42" s="37">
        <v>0.68214430948554894</v>
      </c>
      <c r="C42"/>
      <c r="D42"/>
      <c r="E42"/>
      <c r="F42"/>
      <c r="J42" s="13">
        <f t="shared" si="0"/>
        <v>8</v>
      </c>
      <c r="K42" s="13" t="str">
        <f t="shared" si="1"/>
        <v>Modoc</v>
      </c>
      <c r="L42" s="37">
        <f t="shared" si="2"/>
        <v>0.67317691312255723</v>
      </c>
      <c r="O42"/>
      <c r="P42"/>
      <c r="Q42"/>
      <c r="R42"/>
      <c r="S42" s="31" t="s">
        <v>146</v>
      </c>
      <c r="T42" s="37">
        <v>0.68214430948554894</v>
      </c>
      <c r="U42"/>
      <c r="V42"/>
      <c r="W42"/>
      <c r="X42"/>
      <c r="Y42"/>
      <c r="AB42" s="13">
        <f t="shared" si="3"/>
        <v>12</v>
      </c>
      <c r="AC42" s="13" t="str">
        <f t="shared" si="4"/>
        <v>Riverside</v>
      </c>
      <c r="AD42" s="37">
        <f t="shared" si="5"/>
        <v>0.68214430948554894</v>
      </c>
      <c r="AE42" s="14"/>
    </row>
    <row r="43" spans="1:31" s="13" customFormat="1">
      <c r="A43" s="31" t="s">
        <v>138</v>
      </c>
      <c r="B43" s="37">
        <v>0.67317691312255723</v>
      </c>
      <c r="C43"/>
      <c r="D43"/>
      <c r="E43"/>
      <c r="F43"/>
      <c r="J43" s="13">
        <f t="shared" si="0"/>
        <v>7</v>
      </c>
      <c r="K43" s="13" t="str">
        <f t="shared" si="1"/>
        <v>Mono</v>
      </c>
      <c r="L43" s="37">
        <f t="shared" si="2"/>
        <v>0.67136044350635937</v>
      </c>
      <c r="O43"/>
      <c r="P43"/>
      <c r="Q43"/>
      <c r="R43"/>
      <c r="S43" s="31" t="s">
        <v>138</v>
      </c>
      <c r="T43" s="37">
        <v>0.67317691312255723</v>
      </c>
      <c r="U43"/>
      <c r="V43"/>
      <c r="W43"/>
      <c r="X43"/>
      <c r="Y43"/>
      <c r="AB43" s="13">
        <f t="shared" si="3"/>
        <v>8</v>
      </c>
      <c r="AC43" s="13" t="str">
        <f t="shared" si="4"/>
        <v>Modoc</v>
      </c>
      <c r="AD43" s="37">
        <f t="shared" si="5"/>
        <v>0.67317691312255723</v>
      </c>
      <c r="AE43" s="14"/>
    </row>
    <row r="44" spans="1:31" s="13" customFormat="1">
      <c r="A44" s="31" t="s">
        <v>139</v>
      </c>
      <c r="B44" s="37">
        <v>0.67136044350635937</v>
      </c>
      <c r="C44"/>
      <c r="D44"/>
      <c r="E44"/>
      <c r="F44"/>
      <c r="J44" s="13">
        <f t="shared" si="0"/>
        <v>9</v>
      </c>
      <c r="K44" s="13" t="str">
        <f t="shared" si="1"/>
        <v>Tehama</v>
      </c>
      <c r="L44" s="37">
        <f t="shared" si="2"/>
        <v>0.66257521702406119</v>
      </c>
      <c r="O44"/>
      <c r="P44"/>
      <c r="Q44"/>
      <c r="R44"/>
      <c r="S44" s="31" t="s">
        <v>139</v>
      </c>
      <c r="T44" s="37">
        <v>0.67136044350635937</v>
      </c>
      <c r="U44"/>
      <c r="V44"/>
      <c r="W44"/>
      <c r="X44"/>
      <c r="Y44"/>
      <c r="AB44" s="13">
        <f t="shared" si="3"/>
        <v>7</v>
      </c>
      <c r="AC44" s="13" t="str">
        <f t="shared" si="4"/>
        <v>Mono</v>
      </c>
      <c r="AD44" s="37">
        <f t="shared" si="5"/>
        <v>0.67136044350635937</v>
      </c>
      <c r="AE44" s="14"/>
    </row>
    <row r="45" spans="1:31" s="13" customFormat="1">
      <c r="A45" s="31" t="s">
        <v>165</v>
      </c>
      <c r="B45" s="37">
        <v>0.66257521702406119</v>
      </c>
      <c r="C45"/>
      <c r="D45"/>
      <c r="E45"/>
      <c r="F45"/>
      <c r="J45" s="13">
        <f t="shared" ref="J45:J71" si="6">LEN(A46)</f>
        <v>9</v>
      </c>
      <c r="K45" s="13" t="str">
        <f t="shared" ref="K45:K71" si="7">RIGHT(A46,J45-3)</f>
        <v>Alpine</v>
      </c>
      <c r="L45" s="37">
        <f t="shared" ref="L45:L71" si="8">B46</f>
        <v>0.66202868286556282</v>
      </c>
      <c r="O45"/>
      <c r="P45"/>
      <c r="Q45"/>
      <c r="R45"/>
      <c r="S45" s="31" t="s">
        <v>165</v>
      </c>
      <c r="T45" s="37">
        <v>0.66257521702406119</v>
      </c>
      <c r="U45"/>
      <c r="V45"/>
      <c r="W45"/>
      <c r="X45"/>
      <c r="Y45"/>
      <c r="AB45" s="13">
        <f t="shared" si="3"/>
        <v>9</v>
      </c>
      <c r="AC45" s="13" t="str">
        <f t="shared" si="4"/>
        <v>Tehama</v>
      </c>
      <c r="AD45" s="37">
        <f t="shared" si="5"/>
        <v>0.66257521702406119</v>
      </c>
      <c r="AE45" s="14"/>
    </row>
    <row r="46" spans="1:31" s="13" customFormat="1">
      <c r="A46" s="31" t="s">
        <v>174</v>
      </c>
      <c r="B46" s="37">
        <v>0.66202868286556282</v>
      </c>
      <c r="C46"/>
      <c r="D46"/>
      <c r="E46"/>
      <c r="F46"/>
      <c r="J46" s="13">
        <f t="shared" si="6"/>
        <v>10</v>
      </c>
      <c r="K46" s="13" t="str">
        <f t="shared" si="7"/>
        <v>Alameda</v>
      </c>
      <c r="L46" s="37">
        <f t="shared" si="8"/>
        <v>0.65972914021499374</v>
      </c>
      <c r="O46"/>
      <c r="P46"/>
      <c r="Q46"/>
      <c r="R46"/>
      <c r="S46" s="31" t="s">
        <v>174</v>
      </c>
      <c r="T46" s="37">
        <v>0.66202868286556282</v>
      </c>
      <c r="U46"/>
      <c r="V46"/>
      <c r="W46"/>
      <c r="X46"/>
      <c r="Y46"/>
      <c r="AB46" s="13">
        <f t="shared" si="3"/>
        <v>9</v>
      </c>
      <c r="AC46" s="13" t="str">
        <f t="shared" si="4"/>
        <v>Alpine</v>
      </c>
      <c r="AD46" s="37">
        <f t="shared" si="5"/>
        <v>0.66202868286556282</v>
      </c>
      <c r="AE46" s="14"/>
    </row>
    <row r="47" spans="1:31" s="13" customFormat="1">
      <c r="A47" s="31" t="s">
        <v>173</v>
      </c>
      <c r="B47" s="37">
        <v>0.65972914021499374</v>
      </c>
      <c r="C47"/>
      <c r="D47"/>
      <c r="E47"/>
      <c r="F47"/>
      <c r="J47" s="13">
        <f t="shared" si="6"/>
        <v>12</v>
      </c>
      <c r="K47" s="13" t="str">
        <f t="shared" si="7"/>
        <v>El Dorado</v>
      </c>
      <c r="L47" s="37">
        <f t="shared" si="8"/>
        <v>0.65780542448289747</v>
      </c>
      <c r="O47"/>
      <c r="P47"/>
      <c r="Q47"/>
      <c r="R47"/>
      <c r="S47" s="31" t="s">
        <v>173</v>
      </c>
      <c r="T47" s="37">
        <v>0.65972914021499374</v>
      </c>
      <c r="U47"/>
      <c r="V47"/>
      <c r="W47"/>
      <c r="X47"/>
      <c r="Y47"/>
      <c r="AB47" s="13">
        <f t="shared" si="3"/>
        <v>10</v>
      </c>
      <c r="AC47" s="13" t="str">
        <f t="shared" si="4"/>
        <v>Alameda</v>
      </c>
      <c r="AD47" s="37">
        <f t="shared" si="5"/>
        <v>0.65972914021499374</v>
      </c>
      <c r="AE47" s="14"/>
    </row>
    <row r="48" spans="1:31" s="13" customFormat="1">
      <c r="A48" s="31" t="s">
        <v>181</v>
      </c>
      <c r="B48" s="37">
        <v>0.65780542448289747</v>
      </c>
      <c r="C48"/>
      <c r="D48"/>
      <c r="E48"/>
      <c r="F48"/>
      <c r="J48" s="13">
        <f t="shared" si="6"/>
        <v>16</v>
      </c>
      <c r="K48" s="13" t="str">
        <f t="shared" si="7"/>
        <v>San Francisco</v>
      </c>
      <c r="L48" s="37">
        <f t="shared" si="8"/>
        <v>0.65602762967099149</v>
      </c>
      <c r="O48"/>
      <c r="P48"/>
      <c r="Q48"/>
      <c r="R48"/>
      <c r="S48" s="31" t="s">
        <v>181</v>
      </c>
      <c r="T48" s="37">
        <v>0.65780542448289747</v>
      </c>
      <c r="U48"/>
      <c r="V48"/>
      <c r="W48"/>
      <c r="X48"/>
      <c r="Y48"/>
      <c r="AB48" s="13">
        <f t="shared" si="3"/>
        <v>12</v>
      </c>
      <c r="AC48" s="13" t="str">
        <f t="shared" si="4"/>
        <v>El Dorado</v>
      </c>
      <c r="AD48" s="37">
        <f t="shared" si="5"/>
        <v>0.65780542448289747</v>
      </c>
      <c r="AE48" s="14"/>
    </row>
    <row r="49" spans="1:31" s="13" customFormat="1">
      <c r="A49" s="31" t="s">
        <v>151</v>
      </c>
      <c r="B49" s="37">
        <v>0.65602762967099149</v>
      </c>
      <c r="C49"/>
      <c r="D49"/>
      <c r="E49"/>
      <c r="F49"/>
      <c r="J49" s="13">
        <f t="shared" si="6"/>
        <v>9</v>
      </c>
      <c r="K49" s="13" t="str">
        <f t="shared" si="7"/>
        <v>Sonoma</v>
      </c>
      <c r="L49" s="37">
        <f t="shared" si="8"/>
        <v>0.65466029685810867</v>
      </c>
      <c r="O49"/>
      <c r="P49"/>
      <c r="Q49"/>
      <c r="R49"/>
      <c r="S49" s="31" t="s">
        <v>151</v>
      </c>
      <c r="T49" s="37">
        <v>0.65602762967099149</v>
      </c>
      <c r="U49"/>
      <c r="V49"/>
      <c r="W49"/>
      <c r="X49"/>
      <c r="Y49"/>
      <c r="AB49" s="13">
        <f t="shared" si="3"/>
        <v>16</v>
      </c>
      <c r="AC49" s="13" t="str">
        <f t="shared" si="4"/>
        <v>San Francisco</v>
      </c>
      <c r="AD49" s="37">
        <f t="shared" si="5"/>
        <v>0.65602762967099149</v>
      </c>
      <c r="AE49" s="14"/>
    </row>
    <row r="50" spans="1:31" s="13" customFormat="1">
      <c r="A50" s="31" t="s">
        <v>162</v>
      </c>
      <c r="B50" s="37">
        <v>0.65466029685810867</v>
      </c>
      <c r="C50"/>
      <c r="D50"/>
      <c r="E50"/>
      <c r="F50"/>
      <c r="J50" s="13">
        <f t="shared" si="6"/>
        <v>12</v>
      </c>
      <c r="K50" s="13" t="str">
        <f t="shared" si="7"/>
        <v>Mendocino</v>
      </c>
      <c r="L50" s="37">
        <f t="shared" si="8"/>
        <v>0.64924075286613914</v>
      </c>
      <c r="O50"/>
      <c r="P50"/>
      <c r="Q50"/>
      <c r="R50"/>
      <c r="S50" s="31" t="s">
        <v>162</v>
      </c>
      <c r="T50" s="37">
        <v>0.65466029685810867</v>
      </c>
      <c r="U50"/>
      <c r="V50"/>
      <c r="W50"/>
      <c r="X50"/>
      <c r="Y50"/>
      <c r="AB50" s="13">
        <f t="shared" si="3"/>
        <v>9</v>
      </c>
      <c r="AC50" s="13" t="str">
        <f t="shared" si="4"/>
        <v>Sonoma</v>
      </c>
      <c r="AD50" s="37">
        <f t="shared" si="5"/>
        <v>0.65466029685810867</v>
      </c>
      <c r="AE50" s="14"/>
    </row>
    <row r="51" spans="1:31" s="13" customFormat="1">
      <c r="A51" s="31" t="s">
        <v>136</v>
      </c>
      <c r="B51" s="37">
        <v>0.64924075286613914</v>
      </c>
      <c r="C51"/>
      <c r="D51"/>
      <c r="E51"/>
      <c r="F51"/>
      <c r="J51" s="13">
        <f t="shared" si="6"/>
        <v>14</v>
      </c>
      <c r="K51" s="13" t="str">
        <f t="shared" si="7"/>
        <v>Los Angeles</v>
      </c>
      <c r="L51" s="37">
        <f t="shared" si="8"/>
        <v>0.64907713761538643</v>
      </c>
      <c r="O51"/>
      <c r="P51"/>
      <c r="Q51"/>
      <c r="R51"/>
      <c r="S51" s="31" t="s">
        <v>136</v>
      </c>
      <c r="T51" s="37">
        <v>0.64924075286613914</v>
      </c>
      <c r="U51"/>
      <c r="V51"/>
      <c r="W51"/>
      <c r="X51"/>
      <c r="Y51"/>
      <c r="AB51" s="13">
        <f t="shared" si="3"/>
        <v>12</v>
      </c>
      <c r="AC51" s="13" t="str">
        <f t="shared" si="4"/>
        <v>Mendocino</v>
      </c>
      <c r="AD51" s="37">
        <f t="shared" si="5"/>
        <v>0.64924075286613914</v>
      </c>
      <c r="AE51" s="14"/>
    </row>
    <row r="52" spans="1:31" s="13" customFormat="1">
      <c r="A52" s="31" t="s">
        <v>132</v>
      </c>
      <c r="B52" s="37">
        <v>0.64907713761538643</v>
      </c>
      <c r="C52"/>
      <c r="D52"/>
      <c r="E52"/>
      <c r="F52"/>
      <c r="J52" s="13">
        <f t="shared" si="6"/>
        <v>11</v>
      </c>
      <c r="K52" s="13" t="str">
        <f t="shared" si="7"/>
        <v>Siskiyou</v>
      </c>
      <c r="L52" s="37">
        <f t="shared" si="8"/>
        <v>0.6374779888999258</v>
      </c>
      <c r="O52"/>
      <c r="P52"/>
      <c r="Q52"/>
      <c r="R52"/>
      <c r="S52" s="31" t="s">
        <v>132</v>
      </c>
      <c r="T52" s="37">
        <v>0.64907713761538643</v>
      </c>
      <c r="U52"/>
      <c r="V52"/>
      <c r="W52"/>
      <c r="X52"/>
      <c r="Y52"/>
      <c r="AB52" s="13">
        <f t="shared" si="3"/>
        <v>14</v>
      </c>
      <c r="AC52" s="13" t="str">
        <f t="shared" si="4"/>
        <v>Los Angeles</v>
      </c>
      <c r="AD52" s="37">
        <f t="shared" si="5"/>
        <v>0.64907713761538643</v>
      </c>
      <c r="AE52" s="14"/>
    </row>
    <row r="53" spans="1:31" s="13" customFormat="1">
      <c r="A53" s="31" t="s">
        <v>160</v>
      </c>
      <c r="B53" s="37">
        <v>0.6374779888999258</v>
      </c>
      <c r="C53"/>
      <c r="D53"/>
      <c r="E53"/>
      <c r="F53"/>
      <c r="J53" s="13">
        <f t="shared" si="6"/>
        <v>11</v>
      </c>
      <c r="K53" s="13" t="str">
        <f t="shared" si="7"/>
        <v>Humboldt</v>
      </c>
      <c r="L53" s="37">
        <f t="shared" si="8"/>
        <v>0.63535420192838332</v>
      </c>
      <c r="O53"/>
      <c r="P53"/>
      <c r="Q53"/>
      <c r="R53"/>
      <c r="S53" s="31" t="s">
        <v>160</v>
      </c>
      <c r="T53" s="37">
        <v>0.6374779888999258</v>
      </c>
      <c r="U53"/>
      <c r="V53"/>
      <c r="W53"/>
      <c r="X53"/>
      <c r="Y53"/>
      <c r="AB53" s="13">
        <f t="shared" si="3"/>
        <v>11</v>
      </c>
      <c r="AC53" s="13" t="str">
        <f t="shared" si="4"/>
        <v>Siskiyou</v>
      </c>
      <c r="AD53" s="37">
        <f t="shared" si="5"/>
        <v>0.6374779888999258</v>
      </c>
      <c r="AE53" s="14"/>
    </row>
    <row r="54" spans="1:31" s="13" customFormat="1">
      <c r="A54" s="31" t="s">
        <v>125</v>
      </c>
      <c r="B54" s="37">
        <v>0.63535420192838332</v>
      </c>
      <c r="C54"/>
      <c r="D54"/>
      <c r="E54"/>
      <c r="F54"/>
      <c r="J54" s="13">
        <f t="shared" si="6"/>
        <v>11</v>
      </c>
      <c r="K54" s="13" t="str">
        <f t="shared" si="7"/>
        <v>Mariposa</v>
      </c>
      <c r="L54" s="37">
        <f t="shared" si="8"/>
        <v>0.63395687671125978</v>
      </c>
      <c r="O54"/>
      <c r="P54"/>
      <c r="Q54"/>
      <c r="R54"/>
      <c r="S54" s="31" t="s">
        <v>125</v>
      </c>
      <c r="T54" s="37">
        <v>0.63535420192838332</v>
      </c>
      <c r="U54"/>
      <c r="V54"/>
      <c r="W54"/>
      <c r="X54"/>
      <c r="Y54"/>
      <c r="AB54" s="13">
        <f t="shared" si="3"/>
        <v>11</v>
      </c>
      <c r="AC54" s="13" t="str">
        <f t="shared" si="4"/>
        <v>Humboldt</v>
      </c>
      <c r="AD54" s="37">
        <f t="shared" si="5"/>
        <v>0.63535420192838332</v>
      </c>
      <c r="AE54" s="14"/>
    </row>
    <row r="55" spans="1:31" s="13" customFormat="1">
      <c r="A55" s="31" t="s">
        <v>135</v>
      </c>
      <c r="B55" s="37">
        <v>0.63395687671125978</v>
      </c>
      <c r="C55"/>
      <c r="D55"/>
      <c r="E55"/>
      <c r="F55"/>
      <c r="J55" s="13">
        <f t="shared" si="6"/>
        <v>8</v>
      </c>
      <c r="K55" s="13" t="str">
        <f t="shared" si="7"/>
        <v>Butte</v>
      </c>
      <c r="L55" s="37">
        <f t="shared" si="8"/>
        <v>0.6327823483995374</v>
      </c>
      <c r="O55"/>
      <c r="P55"/>
      <c r="Q55"/>
      <c r="R55"/>
      <c r="S55" s="31" t="s">
        <v>135</v>
      </c>
      <c r="T55" s="37">
        <v>0.63395687671125978</v>
      </c>
      <c r="U55"/>
      <c r="V55"/>
      <c r="W55"/>
      <c r="X55"/>
      <c r="Y55"/>
      <c r="AB55" s="13">
        <f t="shared" si="3"/>
        <v>11</v>
      </c>
      <c r="AC55" s="13" t="str">
        <f t="shared" si="4"/>
        <v>Mariposa</v>
      </c>
      <c r="AD55" s="37">
        <f t="shared" si="5"/>
        <v>0.63395687671125978</v>
      </c>
      <c r="AE55" s="14"/>
    </row>
    <row r="56" spans="1:31" s="13" customFormat="1">
      <c r="A56" s="31" t="s">
        <v>176</v>
      </c>
      <c r="B56" s="37">
        <v>0.6327823483995374</v>
      </c>
      <c r="C56"/>
      <c r="D56"/>
      <c r="E56"/>
      <c r="F56"/>
      <c r="J56" s="13">
        <f t="shared" si="6"/>
        <v>9</v>
      </c>
      <c r="K56" s="13" t="str">
        <f t="shared" si="7"/>
        <v>Sierra</v>
      </c>
      <c r="L56" s="37">
        <f t="shared" si="8"/>
        <v>0.63037509363759825</v>
      </c>
      <c r="O56"/>
      <c r="P56"/>
      <c r="Q56"/>
      <c r="R56"/>
      <c r="S56" s="31" t="s">
        <v>176</v>
      </c>
      <c r="T56" s="37">
        <v>0.6327823483995374</v>
      </c>
      <c r="U56"/>
      <c r="V56"/>
      <c r="W56"/>
      <c r="X56"/>
      <c r="Y56"/>
      <c r="AB56" s="13">
        <f t="shared" si="3"/>
        <v>8</v>
      </c>
      <c r="AC56" s="13" t="str">
        <f t="shared" si="4"/>
        <v>Butte</v>
      </c>
      <c r="AD56" s="37">
        <f t="shared" si="5"/>
        <v>0.6327823483995374</v>
      </c>
      <c r="AE56" s="14"/>
    </row>
    <row r="57" spans="1:31" s="13" customFormat="1">
      <c r="A57" s="31" t="s">
        <v>159</v>
      </c>
      <c r="B57" s="37">
        <v>0.63037509363759825</v>
      </c>
      <c r="C57"/>
      <c r="D57"/>
      <c r="E57"/>
      <c r="F57"/>
      <c r="J57" s="13">
        <f t="shared" si="6"/>
        <v>8</v>
      </c>
      <c r="K57" s="13" t="str">
        <f t="shared" si="7"/>
        <v>Glenn</v>
      </c>
      <c r="L57" s="37">
        <f t="shared" si="8"/>
        <v>0.62930299485295238</v>
      </c>
      <c r="O57"/>
      <c r="P57"/>
      <c r="Q57"/>
      <c r="R57"/>
      <c r="S57" s="31" t="s">
        <v>159</v>
      </c>
      <c r="T57" s="37">
        <v>0.63037509363759825</v>
      </c>
      <c r="U57"/>
      <c r="V57"/>
      <c r="W57"/>
      <c r="X57"/>
      <c r="Y57"/>
      <c r="AB57" s="13">
        <f t="shared" si="3"/>
        <v>9</v>
      </c>
      <c r="AC57" s="13" t="str">
        <f t="shared" si="4"/>
        <v>Sierra</v>
      </c>
      <c r="AD57" s="37">
        <f t="shared" si="5"/>
        <v>0.63037509363759825</v>
      </c>
      <c r="AE57" s="14"/>
    </row>
    <row r="58" spans="1:31" s="13" customFormat="1">
      <c r="A58" s="31" t="s">
        <v>124</v>
      </c>
      <c r="B58" s="37">
        <v>0.62930299485295238</v>
      </c>
      <c r="C58"/>
      <c r="D58"/>
      <c r="E58"/>
      <c r="F58"/>
      <c r="J58" s="13">
        <f t="shared" si="6"/>
        <v>15</v>
      </c>
      <c r="K58" s="13" t="str">
        <f t="shared" si="7"/>
        <v>Contra Costa</v>
      </c>
      <c r="L58" s="37">
        <f t="shared" si="8"/>
        <v>0.62908731910841476</v>
      </c>
      <c r="O58"/>
      <c r="P58"/>
      <c r="Q58"/>
      <c r="R58"/>
      <c r="S58" s="31" t="s">
        <v>124</v>
      </c>
      <c r="T58" s="37">
        <v>0.62930299485295238</v>
      </c>
      <c r="U58"/>
      <c r="V58"/>
      <c r="W58"/>
      <c r="X58"/>
      <c r="Y58"/>
      <c r="AB58" s="13">
        <f t="shared" si="3"/>
        <v>8</v>
      </c>
      <c r="AC58" s="13" t="str">
        <f t="shared" si="4"/>
        <v>Glenn</v>
      </c>
      <c r="AD58" s="37">
        <f t="shared" si="5"/>
        <v>0.62930299485295238</v>
      </c>
      <c r="AE58" s="14"/>
    </row>
    <row r="59" spans="1:31" s="13" customFormat="1">
      <c r="A59" s="31" t="s">
        <v>179</v>
      </c>
      <c r="B59" s="37">
        <v>0.62908731910841476</v>
      </c>
      <c r="C59"/>
      <c r="D59"/>
      <c r="E59"/>
      <c r="F59"/>
      <c r="J59" s="13">
        <f t="shared" si="6"/>
        <v>11</v>
      </c>
      <c r="K59" s="13" t="str">
        <f t="shared" si="7"/>
        <v>Tuolumne</v>
      </c>
      <c r="L59" s="37">
        <f t="shared" si="8"/>
        <v>0.61382734172807729</v>
      </c>
      <c r="O59"/>
      <c r="P59"/>
      <c r="Q59"/>
      <c r="R59"/>
      <c r="S59" s="31" t="s">
        <v>179</v>
      </c>
      <c r="T59" s="37">
        <v>0.62908731910841476</v>
      </c>
      <c r="U59"/>
      <c r="V59"/>
      <c r="W59"/>
      <c r="X59"/>
      <c r="Y59"/>
      <c r="AB59" s="13">
        <f t="shared" si="3"/>
        <v>15</v>
      </c>
      <c r="AC59" s="13" t="str">
        <f t="shared" si="4"/>
        <v>Contra Costa</v>
      </c>
      <c r="AD59" s="37">
        <f t="shared" si="5"/>
        <v>0.62908731910841476</v>
      </c>
      <c r="AE59" s="14"/>
    </row>
    <row r="60" spans="1:31" s="13" customFormat="1">
      <c r="A60" s="31" t="s">
        <v>168</v>
      </c>
      <c r="B60" s="37">
        <v>0.61382734172807729</v>
      </c>
      <c r="C60"/>
      <c r="D60"/>
      <c r="E60"/>
      <c r="F60"/>
      <c r="J60" s="13">
        <f t="shared" si="6"/>
        <v>12</v>
      </c>
      <c r="K60" s="13" t="str">
        <f t="shared" si="7"/>
        <v>San Diego</v>
      </c>
      <c r="L60" s="37">
        <f t="shared" si="8"/>
        <v>0.61108753941230021</v>
      </c>
      <c r="O60"/>
      <c r="P60"/>
      <c r="Q60"/>
      <c r="R60"/>
      <c r="S60" s="31" t="s">
        <v>168</v>
      </c>
      <c r="T60" s="37">
        <v>0.61382734172807729</v>
      </c>
      <c r="U60"/>
      <c r="V60"/>
      <c r="W60"/>
      <c r="X60"/>
      <c r="Y60"/>
      <c r="AB60" s="13">
        <f t="shared" si="3"/>
        <v>11</v>
      </c>
      <c r="AC60" s="13" t="str">
        <f t="shared" si="4"/>
        <v>Tuolumne</v>
      </c>
      <c r="AD60" s="37">
        <f t="shared" si="5"/>
        <v>0.61382734172807729</v>
      </c>
      <c r="AE60" s="14"/>
    </row>
    <row r="61" spans="1:31" s="13" customFormat="1">
      <c r="A61" s="31" t="s">
        <v>150</v>
      </c>
      <c r="B61" s="37">
        <v>0.61108753941230021</v>
      </c>
      <c r="C61"/>
      <c r="D61"/>
      <c r="E61"/>
      <c r="F61"/>
      <c r="J61" s="13">
        <f t="shared" si="6"/>
        <v>16</v>
      </c>
      <c r="K61" s="13" t="str">
        <f t="shared" si="7"/>
        <v>Santa Barbara</v>
      </c>
      <c r="L61" s="37">
        <f t="shared" si="8"/>
        <v>0.60274515876352186</v>
      </c>
      <c r="O61"/>
      <c r="P61"/>
      <c r="Q61"/>
      <c r="R61"/>
      <c r="S61" s="31" t="s">
        <v>150</v>
      </c>
      <c r="T61" s="37">
        <v>0.61108753941230021</v>
      </c>
      <c r="U61"/>
      <c r="V61"/>
      <c r="W61"/>
      <c r="X61"/>
      <c r="Y61"/>
      <c r="AB61" s="13">
        <f t="shared" si="3"/>
        <v>12</v>
      </c>
      <c r="AC61" s="13" t="str">
        <f t="shared" si="4"/>
        <v>San Diego</v>
      </c>
      <c r="AD61" s="37">
        <f t="shared" si="5"/>
        <v>0.61108753941230021</v>
      </c>
      <c r="AE61" s="14"/>
    </row>
    <row r="62" spans="1:31" s="13" customFormat="1">
      <c r="A62" s="31" t="s">
        <v>155</v>
      </c>
      <c r="B62" s="37">
        <v>0.60274515876352186</v>
      </c>
      <c r="C62"/>
      <c r="D62"/>
      <c r="E62"/>
      <c r="F62"/>
      <c r="J62" s="13">
        <f t="shared" si="6"/>
        <v>14</v>
      </c>
      <c r="K62" s="13" t="str">
        <f t="shared" si="7"/>
        <v>Santa Clara</v>
      </c>
      <c r="L62" s="37">
        <f t="shared" si="8"/>
        <v>0.57522677671240685</v>
      </c>
      <c r="O62"/>
      <c r="P62"/>
      <c r="Q62"/>
      <c r="R62"/>
      <c r="S62" s="31" t="s">
        <v>155</v>
      </c>
      <c r="T62" s="37">
        <v>0.60274515876352186</v>
      </c>
      <c r="U62"/>
      <c r="V62"/>
      <c r="W62"/>
      <c r="X62"/>
      <c r="Y62"/>
      <c r="AB62" s="13">
        <f t="shared" si="3"/>
        <v>16</v>
      </c>
      <c r="AC62" s="13" t="str">
        <f t="shared" si="4"/>
        <v>Santa Barbara</v>
      </c>
      <c r="AD62" s="37">
        <f t="shared" si="5"/>
        <v>0.60274515876352186</v>
      </c>
      <c r="AE62" s="14"/>
    </row>
    <row r="63" spans="1:31" s="13" customFormat="1">
      <c r="A63" s="31" t="s">
        <v>156</v>
      </c>
      <c r="B63" s="37">
        <v>0.57522677671240685</v>
      </c>
      <c r="C63"/>
      <c r="D63"/>
      <c r="E63"/>
      <c r="F63"/>
      <c r="J63" s="13">
        <f t="shared" si="6"/>
        <v>12</v>
      </c>
      <c r="K63" s="13" t="str">
        <f t="shared" si="7"/>
        <v>San Mateo</v>
      </c>
      <c r="L63" s="37">
        <f t="shared" si="8"/>
        <v>0.55247618470566817</v>
      </c>
      <c r="O63"/>
      <c r="P63"/>
      <c r="Q63"/>
      <c r="R63"/>
      <c r="S63" s="31" t="s">
        <v>156</v>
      </c>
      <c r="T63" s="37">
        <v>0.57522677671240685</v>
      </c>
      <c r="U63"/>
      <c r="V63"/>
      <c r="W63"/>
      <c r="X63"/>
      <c r="Y63"/>
      <c r="AB63" s="13">
        <f t="shared" si="3"/>
        <v>14</v>
      </c>
      <c r="AC63" s="13" t="str">
        <f t="shared" si="4"/>
        <v>Santa Clara</v>
      </c>
      <c r="AD63" s="37">
        <f t="shared" si="5"/>
        <v>0.57522677671240685</v>
      </c>
      <c r="AE63" s="14"/>
    </row>
    <row r="64" spans="1:31" s="13" customFormat="1">
      <c r="A64" s="31" t="s">
        <v>154</v>
      </c>
      <c r="B64" s="37">
        <v>0.55247618470566817</v>
      </c>
      <c r="C64"/>
      <c r="D64"/>
      <c r="E64"/>
      <c r="F64"/>
      <c r="J64" s="13">
        <f t="shared" si="6"/>
        <v>10</v>
      </c>
      <c r="K64" s="13" t="str">
        <f t="shared" si="7"/>
        <v>Trinity</v>
      </c>
      <c r="L64" s="37">
        <f t="shared" si="8"/>
        <v>0.5510194894712902</v>
      </c>
      <c r="O64"/>
      <c r="P64"/>
      <c r="Q64"/>
      <c r="R64"/>
      <c r="S64" s="31" t="s">
        <v>154</v>
      </c>
      <c r="T64" s="37">
        <v>0.55247618470566817</v>
      </c>
      <c r="U64"/>
      <c r="V64"/>
      <c r="W64"/>
      <c r="X64"/>
      <c r="Y64"/>
      <c r="AB64" s="13">
        <f t="shared" si="3"/>
        <v>12</v>
      </c>
      <c r="AC64" s="13" t="str">
        <f t="shared" si="4"/>
        <v>San Mateo</v>
      </c>
      <c r="AD64" s="37">
        <f t="shared" si="5"/>
        <v>0.55247618470566817</v>
      </c>
      <c r="AE64" s="14"/>
    </row>
    <row r="65" spans="1:31" s="13" customFormat="1">
      <c r="A65" s="31" t="s">
        <v>166</v>
      </c>
      <c r="B65" s="37">
        <v>0.5510194894712902</v>
      </c>
      <c r="C65"/>
      <c r="D65"/>
      <c r="E65"/>
      <c r="F65"/>
      <c r="J65" s="13">
        <f t="shared" si="6"/>
        <v>18</v>
      </c>
      <c r="K65" s="13" t="str">
        <f t="shared" si="7"/>
        <v>San Luis Obispo</v>
      </c>
      <c r="L65" s="37">
        <f t="shared" si="8"/>
        <v>0.51797463481204253</v>
      </c>
      <c r="O65"/>
      <c r="P65"/>
      <c r="Q65"/>
      <c r="R65"/>
      <c r="S65" s="31" t="s">
        <v>166</v>
      </c>
      <c r="T65" s="37">
        <v>0.5510194894712902</v>
      </c>
      <c r="U65"/>
      <c r="V65"/>
      <c r="W65"/>
      <c r="X65"/>
      <c r="Y65"/>
      <c r="AB65" s="13">
        <f t="shared" si="3"/>
        <v>10</v>
      </c>
      <c r="AC65" s="13" t="str">
        <f t="shared" si="4"/>
        <v>Trinity</v>
      </c>
      <c r="AD65" s="37">
        <f t="shared" si="5"/>
        <v>0.5510194894712902</v>
      </c>
      <c r="AE65" s="14"/>
    </row>
    <row r="66" spans="1:31" s="13" customFormat="1">
      <c r="A66" s="31" t="s">
        <v>153</v>
      </c>
      <c r="B66" s="37">
        <v>0.51797463481204253</v>
      </c>
      <c r="C66"/>
      <c r="D66"/>
      <c r="E66"/>
      <c r="F66"/>
      <c r="J66" s="13">
        <f t="shared" si="6"/>
        <v>9</v>
      </c>
      <c r="K66" s="13" t="str">
        <f t="shared" si="7"/>
        <v>Placer</v>
      </c>
      <c r="L66" s="37">
        <f t="shared" si="8"/>
        <v>0.50704503236481235</v>
      </c>
      <c r="O66"/>
      <c r="P66"/>
      <c r="Q66"/>
      <c r="R66"/>
      <c r="S66" s="31" t="s">
        <v>153</v>
      </c>
      <c r="T66" s="37">
        <v>0.51797463481204253</v>
      </c>
      <c r="U66"/>
      <c r="V66"/>
      <c r="W66"/>
      <c r="X66"/>
      <c r="Y66"/>
      <c r="AB66" s="13">
        <f t="shared" si="3"/>
        <v>18</v>
      </c>
      <c r="AC66" s="13" t="str">
        <f t="shared" si="4"/>
        <v>San Luis Obispo</v>
      </c>
      <c r="AD66" s="37">
        <f t="shared" si="5"/>
        <v>0.51797463481204253</v>
      </c>
      <c r="AE66" s="14"/>
    </row>
    <row r="67" spans="1:31" s="13" customFormat="1">
      <c r="A67" s="31" t="s">
        <v>144</v>
      </c>
      <c r="B67" s="37">
        <v>0.50704503236481235</v>
      </c>
      <c r="C67"/>
      <c r="D67"/>
      <c r="E67"/>
      <c r="F67"/>
      <c r="J67" s="13">
        <f t="shared" si="6"/>
        <v>8</v>
      </c>
      <c r="K67" s="13" t="str">
        <f t="shared" si="7"/>
        <v>Marin</v>
      </c>
      <c r="L67" s="37">
        <f t="shared" si="8"/>
        <v>0.50107384148219314</v>
      </c>
      <c r="O67"/>
      <c r="P67"/>
      <c r="Q67"/>
      <c r="R67"/>
      <c r="S67" s="31" t="s">
        <v>144</v>
      </c>
      <c r="T67" s="37">
        <v>0.50704503236481235</v>
      </c>
      <c r="U67"/>
      <c r="V67"/>
      <c r="W67"/>
      <c r="X67"/>
      <c r="Y67"/>
      <c r="AB67" s="13">
        <f t="shared" si="3"/>
        <v>9</v>
      </c>
      <c r="AC67" s="13" t="str">
        <f t="shared" si="4"/>
        <v>Placer</v>
      </c>
      <c r="AD67" s="37">
        <f t="shared" si="5"/>
        <v>0.50704503236481235</v>
      </c>
      <c r="AE67" s="14"/>
    </row>
    <row r="68" spans="1:31" s="13" customFormat="1">
      <c r="A68" s="31" t="s">
        <v>134</v>
      </c>
      <c r="B68" s="37">
        <v>0.50107384148219314</v>
      </c>
      <c r="C68"/>
      <c r="D68"/>
      <c r="E68"/>
      <c r="F68"/>
      <c r="J68" s="13">
        <f t="shared" si="6"/>
        <v>9</v>
      </c>
      <c r="K68" s="13" t="str">
        <f t="shared" si="7"/>
        <v>Nevada</v>
      </c>
      <c r="L68" s="37">
        <f t="shared" si="8"/>
        <v>0.48699999999999999</v>
      </c>
      <c r="O68"/>
      <c r="P68"/>
      <c r="Q68"/>
      <c r="R68"/>
      <c r="S68" s="31" t="s">
        <v>134</v>
      </c>
      <c r="T68" s="37">
        <v>0.50107384148219314</v>
      </c>
      <c r="U68"/>
      <c r="V68"/>
      <c r="W68"/>
      <c r="X68"/>
      <c r="Y68"/>
      <c r="AB68" s="13">
        <f t="shared" si="3"/>
        <v>8</v>
      </c>
      <c r="AC68" s="13" t="str">
        <f t="shared" si="4"/>
        <v>Marin</v>
      </c>
      <c r="AD68" s="37">
        <f t="shared" si="5"/>
        <v>0.50107384148219314</v>
      </c>
      <c r="AE68" s="14"/>
    </row>
    <row r="69" spans="1:31" s="13" customFormat="1">
      <c r="A69" s="31" t="s">
        <v>142</v>
      </c>
      <c r="B69" s="37">
        <v>0.48699999999999999</v>
      </c>
      <c r="C69"/>
      <c r="D69"/>
      <c r="E69"/>
      <c r="F69"/>
      <c r="J69" s="13">
        <f t="shared" si="6"/>
        <v>7</v>
      </c>
      <c r="K69" s="13" t="str">
        <f t="shared" si="7"/>
        <v>Yolo</v>
      </c>
      <c r="L69" s="37">
        <f t="shared" si="8"/>
        <v>0.45214665360477702</v>
      </c>
      <c r="O69"/>
      <c r="P69"/>
      <c r="Q69"/>
      <c r="R69"/>
      <c r="S69" s="31" t="s">
        <v>142</v>
      </c>
      <c r="T69" s="37">
        <v>0.48699999999999999</v>
      </c>
      <c r="U69"/>
      <c r="V69"/>
      <c r="W69"/>
      <c r="X69"/>
      <c r="Y69"/>
      <c r="AB69" s="13">
        <f t="shared" si="3"/>
        <v>9</v>
      </c>
      <c r="AC69" s="13" t="str">
        <f t="shared" si="4"/>
        <v>Nevada</v>
      </c>
      <c r="AD69" s="37">
        <f t="shared" si="5"/>
        <v>0.48699999999999999</v>
      </c>
      <c r="AE69" s="14"/>
    </row>
    <row r="70" spans="1:31" s="13" customFormat="1">
      <c r="A70" s="31" t="s">
        <v>170</v>
      </c>
      <c r="B70" s="37">
        <v>0.45214665360477702</v>
      </c>
      <c r="C70"/>
      <c r="D70"/>
      <c r="E70"/>
      <c r="F70"/>
      <c r="J70" s="13">
        <f t="shared" si="6"/>
        <v>7</v>
      </c>
      <c r="K70" s="13" t="str">
        <f t="shared" si="7"/>
        <v>Napa</v>
      </c>
      <c r="L70" s="37">
        <f t="shared" si="8"/>
        <v>0.432</v>
      </c>
      <c r="O70"/>
      <c r="P70"/>
      <c r="Q70"/>
      <c r="R70"/>
      <c r="S70" s="31" t="s">
        <v>170</v>
      </c>
      <c r="T70" s="37">
        <v>0.45214665360477702</v>
      </c>
      <c r="U70"/>
      <c r="V70"/>
      <c r="W70"/>
      <c r="X70"/>
      <c r="Y70"/>
      <c r="AB70" s="13">
        <f t="shared" si="3"/>
        <v>7</v>
      </c>
      <c r="AC70" s="13" t="str">
        <f t="shared" si="4"/>
        <v>Yolo</v>
      </c>
      <c r="AD70" s="37">
        <f t="shared" si="5"/>
        <v>0.45214665360477702</v>
      </c>
      <c r="AE70" s="14"/>
    </row>
    <row r="71" spans="1:31" s="13" customFormat="1">
      <c r="A71" s="31" t="s">
        <v>141</v>
      </c>
      <c r="B71" s="37">
        <v>0.432</v>
      </c>
      <c r="C71"/>
      <c r="D71"/>
      <c r="E71"/>
      <c r="F71"/>
      <c r="J71" s="13">
        <f t="shared" si="6"/>
        <v>9</v>
      </c>
      <c r="K71" s="13" t="str">
        <f t="shared" si="7"/>
        <v>Colusa</v>
      </c>
      <c r="L71" s="37">
        <f t="shared" si="8"/>
        <v>0.41331202391880584</v>
      </c>
      <c r="O71"/>
      <c r="P71"/>
      <c r="Q71"/>
      <c r="R71"/>
      <c r="S71" s="31" t="s">
        <v>141</v>
      </c>
      <c r="T71" s="37">
        <v>0.432</v>
      </c>
      <c r="U71"/>
      <c r="V71"/>
      <c r="W71"/>
      <c r="X71"/>
      <c r="Y71"/>
      <c r="AB71" s="13">
        <f t="shared" si="3"/>
        <v>7</v>
      </c>
      <c r="AC71" s="13" t="str">
        <f t="shared" si="4"/>
        <v>Napa</v>
      </c>
      <c r="AD71" s="37">
        <f t="shared" si="5"/>
        <v>0.432</v>
      </c>
      <c r="AE71" s="14"/>
    </row>
    <row r="72" spans="1:31" s="13" customFormat="1">
      <c r="A72" s="31" t="s">
        <v>178</v>
      </c>
      <c r="B72" s="37">
        <v>0.41331202391880584</v>
      </c>
      <c r="C72"/>
      <c r="D72"/>
      <c r="E72"/>
      <c r="F72"/>
      <c r="L72"/>
      <c r="O72"/>
      <c r="P72"/>
      <c r="Q72"/>
      <c r="R72"/>
      <c r="S72" s="31" t="s">
        <v>178</v>
      </c>
      <c r="T72" s="37">
        <v>0.41331202391880584</v>
      </c>
      <c r="U72"/>
      <c r="V72"/>
      <c r="W72"/>
      <c r="X72"/>
      <c r="Y72"/>
      <c r="Z72"/>
      <c r="AB72" s="13">
        <f t="shared" si="3"/>
        <v>9</v>
      </c>
      <c r="AC72" s="13" t="str">
        <f>RIGHT(S72,AB72-3)</f>
        <v>Colusa</v>
      </c>
      <c r="AD72" s="37">
        <f>T72</f>
        <v>0.41331202391880584</v>
      </c>
      <c r="AE72"/>
    </row>
    <row r="73" spans="1:31" s="13" customFormat="1">
      <c r="M73"/>
      <c r="N73"/>
      <c r="O73"/>
      <c r="P73"/>
      <c r="Q73"/>
      <c r="R73"/>
      <c r="S73"/>
      <c r="T73"/>
      <c r="U73"/>
      <c r="V73"/>
      <c r="W73"/>
      <c r="X73"/>
    </row>
    <row r="74" spans="1:31" s="13" customFormat="1"/>
    <row r="75" spans="1:31" s="13" customFormat="1"/>
    <row r="76" spans="1:31" s="13" customFormat="1"/>
    <row r="77" spans="1:31" s="13" customFormat="1"/>
    <row r="78" spans="1:31" s="13" customFormat="1"/>
    <row r="79" spans="1:31" s="13" customFormat="1">
      <c r="J79"/>
      <c r="K79"/>
      <c r="L79"/>
    </row>
    <row r="80" spans="1:31">
      <c r="A80" t="str">
        <f>"Program Reach Index, Annual Estimate Counties, "&amp;A86</f>
        <v>Program Reach Index, Annual Estimate Counties, 2016</v>
      </c>
      <c r="F80" t="str">
        <f>IF(F81=0,""," - "&amp;F81)</f>
        <v/>
      </c>
    </row>
    <row r="81" spans="1:63">
      <c r="A81" t="str">
        <f>A80&amp;F80</f>
        <v>Program Reach Index, Annual Estimate Counties, 2016</v>
      </c>
      <c r="F81">
        <f>MAX(A87:A94)</f>
        <v>0</v>
      </c>
    </row>
    <row r="82" spans="1:63">
      <c r="A82" s="30" t="s">
        <v>192</v>
      </c>
      <c r="B82" s="87" t="s">
        <v>193</v>
      </c>
    </row>
    <row r="84" spans="1:63">
      <c r="A84" s="30" t="s">
        <v>202</v>
      </c>
      <c r="B84" s="30" t="s">
        <v>85</v>
      </c>
    </row>
    <row r="85" spans="1:63">
      <c r="A85" s="30" t="s">
        <v>84</v>
      </c>
      <c r="B85" s="87" t="s">
        <v>173</v>
      </c>
      <c r="C85" s="87" t="s">
        <v>179</v>
      </c>
      <c r="D85" s="87" t="s">
        <v>134</v>
      </c>
    </row>
    <row r="86" spans="1:63">
      <c r="A86" s="31">
        <v>2016</v>
      </c>
      <c r="B86" s="37">
        <v>0.65972914021499374</v>
      </c>
      <c r="C86" s="37">
        <v>0.62908731910841476</v>
      </c>
      <c r="D86" s="37">
        <v>0.50107384148219314</v>
      </c>
      <c r="BI86" s="37"/>
      <c r="BJ86" s="37"/>
      <c r="BK86" s="37"/>
    </row>
    <row r="87" spans="1:63">
      <c r="BI87" s="37"/>
      <c r="BJ87" s="37"/>
      <c r="BK87" s="37"/>
    </row>
    <row r="88" spans="1:63">
      <c r="BI88" s="37"/>
      <c r="BJ88" s="37"/>
      <c r="BK88" s="37"/>
    </row>
    <row r="89" spans="1:63">
      <c r="BI89" s="37"/>
      <c r="BJ89" s="37"/>
      <c r="BK89" s="37"/>
    </row>
    <row r="90" spans="1:63">
      <c r="J90" s="37"/>
      <c r="K90" s="37"/>
      <c r="L90" s="37"/>
      <c r="BI90" s="37"/>
      <c r="BJ90" s="37"/>
      <c r="BK90" s="37"/>
    </row>
    <row r="91" spans="1:63">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37"/>
      <c r="AF91" s="37"/>
      <c r="AG91" s="37"/>
      <c r="AH91" s="37"/>
      <c r="AI91" s="37"/>
      <c r="AJ91" s="37"/>
      <c r="AK91" s="37"/>
      <c r="AL91" s="37"/>
      <c r="AM91" s="37"/>
      <c r="AN91" s="37"/>
      <c r="AO91" s="37"/>
      <c r="AP91" s="37"/>
      <c r="AQ91" s="37"/>
      <c r="AR91" s="37"/>
      <c r="AS91" s="37"/>
      <c r="AT91" s="37"/>
      <c r="AU91" s="37"/>
      <c r="AV91" s="37"/>
      <c r="AW91" s="37"/>
      <c r="AX91" s="37"/>
      <c r="AY91" s="37"/>
      <c r="AZ91" s="37"/>
      <c r="BA91" s="37"/>
      <c r="BB91" s="37"/>
      <c r="BC91" s="37"/>
      <c r="BD91" s="37"/>
      <c r="BE91" s="37"/>
      <c r="BF91" s="37"/>
      <c r="BG91" s="37"/>
      <c r="BH91" s="37"/>
      <c r="BI91" s="37"/>
      <c r="BJ91" s="37"/>
      <c r="BK91" s="37"/>
    </row>
    <row r="92" spans="1:63">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c r="AF92" s="37"/>
      <c r="AG92" s="37"/>
      <c r="AH92" s="37"/>
      <c r="AI92" s="37"/>
      <c r="AJ92" s="37"/>
      <c r="AK92" s="37"/>
      <c r="AL92" s="37"/>
      <c r="AM92" s="37"/>
      <c r="AN92" s="37"/>
      <c r="AO92" s="37"/>
      <c r="AP92" s="37"/>
      <c r="AQ92" s="37"/>
      <c r="AR92" s="37"/>
      <c r="AS92" s="37"/>
      <c r="AT92" s="37"/>
      <c r="AU92" s="37"/>
      <c r="AV92" s="37"/>
      <c r="AW92" s="37"/>
      <c r="AX92" s="37"/>
      <c r="AY92" s="37"/>
      <c r="AZ92" s="37"/>
      <c r="BA92" s="37"/>
      <c r="BB92" s="37"/>
      <c r="BC92" s="37"/>
      <c r="BD92" s="37"/>
      <c r="BE92" s="37"/>
      <c r="BF92" s="37"/>
      <c r="BG92" s="37"/>
      <c r="BH92" s="37"/>
      <c r="BI92" s="37"/>
      <c r="BJ92" s="37"/>
      <c r="BK92" s="37"/>
    </row>
    <row r="93" spans="1:63">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c r="AF93" s="37"/>
      <c r="AG93" s="37"/>
      <c r="AH93" s="37"/>
      <c r="AI93" s="37"/>
      <c r="AJ93" s="37"/>
      <c r="AK93" s="37"/>
      <c r="AL93" s="37"/>
      <c r="AM93" s="37"/>
      <c r="AN93" s="37"/>
      <c r="AO93" s="37"/>
      <c r="AP93" s="37"/>
      <c r="AQ93" s="37"/>
      <c r="AR93" s="37"/>
      <c r="AS93" s="37"/>
      <c r="AT93" s="37"/>
      <c r="AU93" s="37"/>
      <c r="AV93" s="37"/>
      <c r="AW93" s="37"/>
      <c r="AX93" s="37"/>
      <c r="AY93" s="37"/>
      <c r="AZ93" s="37"/>
      <c r="BA93" s="37"/>
      <c r="BB93" s="37"/>
      <c r="BC93" s="37"/>
      <c r="BD93" s="37"/>
      <c r="BE93" s="37"/>
      <c r="BF93" s="37"/>
      <c r="BG93" s="37"/>
      <c r="BH93" s="37"/>
      <c r="BI93" s="37"/>
      <c r="BJ93" s="37"/>
      <c r="BK93" s="37"/>
    </row>
    <row r="94" spans="1:63">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c r="AF94" s="37"/>
      <c r="AG94" s="37"/>
      <c r="AH94" s="37"/>
      <c r="AI94" s="37"/>
      <c r="AJ94" s="37"/>
      <c r="AK94" s="37"/>
      <c r="AL94" s="37"/>
      <c r="AM94" s="37"/>
      <c r="AN94" s="37"/>
      <c r="AO94" s="37"/>
      <c r="AP94" s="37"/>
      <c r="AQ94" s="37"/>
      <c r="AR94" s="37"/>
      <c r="AS94" s="37"/>
      <c r="AT94" s="37"/>
      <c r="AU94" s="37"/>
      <c r="AV94" s="37"/>
      <c r="AW94" s="37"/>
      <c r="AX94" s="37"/>
      <c r="AY94" s="37"/>
      <c r="AZ94" s="37"/>
      <c r="BA94" s="37"/>
      <c r="BB94" s="37"/>
      <c r="BC94" s="37"/>
      <c r="BD94" s="37"/>
      <c r="BE94" s="37"/>
      <c r="BF94" s="37"/>
      <c r="BG94" s="37"/>
      <c r="BH94" s="37"/>
      <c r="BI94" s="37"/>
      <c r="BJ94" s="37"/>
      <c r="BK94" s="37"/>
    </row>
    <row r="95" spans="1:63">
      <c r="B95" s="37"/>
      <c r="C95" s="37"/>
      <c r="D95" s="37"/>
      <c r="E95" s="37"/>
      <c r="F95" s="37"/>
      <c r="G95" s="37"/>
      <c r="H95" s="37"/>
      <c r="I95" s="37"/>
      <c r="M95" s="37"/>
      <c r="N95" s="37"/>
      <c r="O95" s="37"/>
      <c r="P95" s="37"/>
      <c r="Q95" s="37"/>
      <c r="R95" s="37"/>
      <c r="S95" s="37"/>
      <c r="T95" s="37"/>
      <c r="U95" s="37"/>
      <c r="V95" s="37"/>
      <c r="W95" s="37"/>
      <c r="X95" s="37"/>
      <c r="Y95" s="37"/>
      <c r="Z95" s="37"/>
      <c r="AA95" s="37"/>
      <c r="AB95" s="37"/>
      <c r="AC95" s="37"/>
      <c r="AD95" s="37"/>
      <c r="AE95" s="37"/>
      <c r="AF95" s="37"/>
      <c r="AG95" s="37"/>
      <c r="AH95" s="37"/>
      <c r="AI95" s="37"/>
      <c r="AJ95" s="37"/>
      <c r="AK95" s="37"/>
      <c r="AL95" s="37"/>
      <c r="AM95" s="37"/>
      <c r="AN95" s="37"/>
      <c r="AO95" s="37"/>
      <c r="AP95" s="37"/>
      <c r="AQ95" s="37"/>
      <c r="AR95" s="37"/>
      <c r="AS95" s="37"/>
      <c r="AT95" s="37"/>
      <c r="AU95" s="37"/>
      <c r="AV95" s="37"/>
      <c r="AW95" s="37"/>
      <c r="AX95" s="37"/>
      <c r="AY95" s="37"/>
      <c r="AZ95" s="37"/>
      <c r="BA95" s="37"/>
      <c r="BB95" s="37"/>
      <c r="BC95" s="37"/>
      <c r="BD95" s="37"/>
      <c r="BE95" s="37"/>
      <c r="BF95" s="37"/>
      <c r="BG95" s="37"/>
      <c r="BH95" s="37"/>
      <c r="BI95" s="37"/>
      <c r="BJ95" s="37"/>
      <c r="BK95" s="37"/>
    </row>
    <row r="119" spans="1:31">
      <c r="A119" t="str">
        <f>"Program Reach Index, 5-Year Estimate Counties, "&amp;B125</f>
        <v>Program Reach Index, 5-Year Estimate Counties, 2012-2016</v>
      </c>
      <c r="F119" t="str">
        <f>IF(F120=0,""," - "&amp;F120)</f>
        <v/>
      </c>
    </row>
    <row r="120" spans="1:31">
      <c r="A120" t="str">
        <f>A119&amp;F119</f>
        <v>Program Reach Index, 5-Year Estimate Counties, 2012-2016</v>
      </c>
      <c r="F120">
        <f>MAX(C125:H125)</f>
        <v>0</v>
      </c>
    </row>
    <row r="122" spans="1:31">
      <c r="A122" s="30" t="s">
        <v>192</v>
      </c>
      <c r="B122" s="87" t="s">
        <v>194</v>
      </c>
      <c r="S122" s="30" t="s">
        <v>192</v>
      </c>
      <c r="T122" s="87" t="s">
        <v>194</v>
      </c>
    </row>
    <row r="124" spans="1:31">
      <c r="A124" s="30" t="s">
        <v>202</v>
      </c>
      <c r="B124" s="30" t="s">
        <v>85</v>
      </c>
      <c r="S124" s="30" t="s">
        <v>202</v>
      </c>
      <c r="T124" s="30" t="s">
        <v>85</v>
      </c>
    </row>
    <row r="125" spans="1:31" ht="15.75">
      <c r="A125" s="30" t="s">
        <v>84</v>
      </c>
      <c r="B125" s="87" t="s">
        <v>246</v>
      </c>
      <c r="J125" s="13">
        <f t="shared" ref="J125:J142" si="9">LEN(A126)</f>
        <v>12</v>
      </c>
      <c r="K125" s="13" t="str">
        <f t="shared" ref="K125:K142" si="10">RIGHT(A126,J125-3)</f>
        <v>Del Norte</v>
      </c>
      <c r="L125" s="37">
        <f t="shared" ref="L125:L142" si="11">B126</f>
        <v>0.96925774654620334</v>
      </c>
      <c r="S125" s="30" t="s">
        <v>84</v>
      </c>
      <c r="T125" s="87" t="s">
        <v>246</v>
      </c>
      <c r="AE125" s="52" t="s">
        <v>182</v>
      </c>
    </row>
    <row r="126" spans="1:31">
      <c r="A126" s="31" t="s">
        <v>180</v>
      </c>
      <c r="B126" s="37">
        <v>0.96925774654620334</v>
      </c>
      <c r="J126" s="13">
        <f t="shared" si="9"/>
        <v>7</v>
      </c>
      <c r="K126" s="13" t="str">
        <f t="shared" si="10"/>
        <v>Inyo</v>
      </c>
      <c r="L126" s="37">
        <f t="shared" si="11"/>
        <v>0.91778084566239737</v>
      </c>
      <c r="S126" s="31" t="s">
        <v>180</v>
      </c>
      <c r="T126" s="37">
        <v>0.96925774654620334</v>
      </c>
      <c r="AB126" s="13">
        <f>LEN(S126)</f>
        <v>12</v>
      </c>
      <c r="AC126" s="13" t="str">
        <f>RIGHT(S126,AB126-3)</f>
        <v>Del Norte</v>
      </c>
      <c r="AD126" s="37">
        <f>T126</f>
        <v>0.96925774654620334</v>
      </c>
      <c r="AE126" s="14">
        <v>1</v>
      </c>
    </row>
    <row r="127" spans="1:31">
      <c r="A127" s="31" t="s">
        <v>127</v>
      </c>
      <c r="B127" s="37">
        <v>0.91778084566239737</v>
      </c>
      <c r="J127" s="13">
        <f t="shared" si="9"/>
        <v>9</v>
      </c>
      <c r="K127" s="13" t="str">
        <f t="shared" si="10"/>
        <v>Lassen</v>
      </c>
      <c r="L127" s="37">
        <f t="shared" si="11"/>
        <v>0.82849757067377616</v>
      </c>
      <c r="S127" s="31" t="s">
        <v>127</v>
      </c>
      <c r="T127" s="37">
        <v>0.91778084566239737</v>
      </c>
      <c r="AB127" s="13">
        <f t="shared" ref="AB127:AB143" si="12">LEN(S127)</f>
        <v>7</v>
      </c>
      <c r="AC127" s="13" t="str">
        <f t="shared" ref="AC127:AC143" si="13">RIGHT(S127,AB127-3)</f>
        <v>Inyo</v>
      </c>
      <c r="AD127" s="37">
        <f t="shared" ref="AD127:AD143" si="14">T127</f>
        <v>0.91778084566239737</v>
      </c>
      <c r="AE127" s="14">
        <v>2</v>
      </c>
    </row>
    <row r="128" spans="1:31">
      <c r="A128" s="31" t="s">
        <v>131</v>
      </c>
      <c r="B128" s="37">
        <v>0.82849757067377616</v>
      </c>
      <c r="J128" s="13">
        <f t="shared" si="9"/>
        <v>12</v>
      </c>
      <c r="K128" s="13" t="str">
        <f t="shared" si="10"/>
        <v>Calaveras</v>
      </c>
      <c r="L128" s="37">
        <f t="shared" si="11"/>
        <v>0.7873203616433192</v>
      </c>
      <c r="S128" s="31" t="s">
        <v>131</v>
      </c>
      <c r="T128" s="37">
        <v>0.82849757067377616</v>
      </c>
      <c r="AB128" s="13">
        <f t="shared" si="12"/>
        <v>9</v>
      </c>
      <c r="AC128" s="13" t="str">
        <f t="shared" si="13"/>
        <v>Lassen</v>
      </c>
      <c r="AD128" s="37">
        <f t="shared" si="14"/>
        <v>0.82849757067377616</v>
      </c>
      <c r="AE128" s="14">
        <v>3</v>
      </c>
    </row>
    <row r="129" spans="1:31">
      <c r="A129" s="31" t="s">
        <v>177</v>
      </c>
      <c r="B129" s="37">
        <v>0.7873203616433192</v>
      </c>
      <c r="J129" s="13">
        <f t="shared" si="9"/>
        <v>9</v>
      </c>
      <c r="K129" s="13" t="str">
        <f t="shared" si="10"/>
        <v>Amador</v>
      </c>
      <c r="L129" s="37">
        <f t="shared" si="11"/>
        <v>0.74956223475570083</v>
      </c>
      <c r="S129" s="31" t="s">
        <v>177</v>
      </c>
      <c r="T129" s="37">
        <v>0.7873203616433192</v>
      </c>
      <c r="AB129" s="13">
        <f t="shared" si="12"/>
        <v>12</v>
      </c>
      <c r="AC129" s="13" t="str">
        <f t="shared" si="13"/>
        <v>Calaveras</v>
      </c>
      <c r="AD129" s="37">
        <f t="shared" si="14"/>
        <v>0.7873203616433192</v>
      </c>
      <c r="AE129" s="14">
        <v>4</v>
      </c>
    </row>
    <row r="130" spans="1:31">
      <c r="A130" s="31" t="s">
        <v>175</v>
      </c>
      <c r="B130" s="37">
        <v>0.74956223475570083</v>
      </c>
      <c r="J130" s="13">
        <f t="shared" si="9"/>
        <v>9</v>
      </c>
      <c r="K130" s="13" t="str">
        <f t="shared" si="10"/>
        <v>Plumas</v>
      </c>
      <c r="L130" s="37">
        <f t="shared" si="11"/>
        <v>0.74369432666367929</v>
      </c>
      <c r="S130" s="31" t="s">
        <v>175</v>
      </c>
      <c r="T130" s="37">
        <v>0.74956223475570083</v>
      </c>
      <c r="AB130" s="13">
        <f t="shared" si="12"/>
        <v>9</v>
      </c>
      <c r="AC130" s="13" t="str">
        <f t="shared" si="13"/>
        <v>Amador</v>
      </c>
      <c r="AD130" s="37">
        <f t="shared" si="14"/>
        <v>0.74956223475570083</v>
      </c>
      <c r="AE130" s="14">
        <v>5</v>
      </c>
    </row>
    <row r="131" spans="1:31">
      <c r="A131" s="31" t="s">
        <v>145</v>
      </c>
      <c r="B131" s="37">
        <v>0.74369432666367929</v>
      </c>
      <c r="J131" s="13">
        <f t="shared" si="9"/>
        <v>13</v>
      </c>
      <c r="K131" s="13" t="str">
        <f t="shared" si="10"/>
        <v>San Benito</v>
      </c>
      <c r="L131" s="37">
        <f t="shared" si="11"/>
        <v>0.72577428023409074</v>
      </c>
      <c r="S131" s="31" t="s">
        <v>145</v>
      </c>
      <c r="T131" s="37">
        <v>0.74369432666367929</v>
      </c>
      <c r="AB131" s="13">
        <f t="shared" si="12"/>
        <v>9</v>
      </c>
      <c r="AC131" s="13" t="str">
        <f t="shared" si="13"/>
        <v>Plumas</v>
      </c>
      <c r="AD131" s="37">
        <f t="shared" si="14"/>
        <v>0.74369432666367929</v>
      </c>
      <c r="AE131" s="14">
        <v>6</v>
      </c>
    </row>
    <row r="132" spans="1:31">
      <c r="A132" s="31" t="s">
        <v>148</v>
      </c>
      <c r="B132" s="37">
        <v>0.72577428023409074</v>
      </c>
      <c r="J132" s="13">
        <f t="shared" si="9"/>
        <v>8</v>
      </c>
      <c r="K132" s="13" t="str">
        <f t="shared" si="10"/>
        <v>Modoc</v>
      </c>
      <c r="L132" s="37">
        <f t="shared" si="11"/>
        <v>0.67317691312255723</v>
      </c>
      <c r="S132" s="31" t="s">
        <v>148</v>
      </c>
      <c r="T132" s="37">
        <v>0.72577428023409074</v>
      </c>
      <c r="AB132" s="13">
        <f t="shared" si="12"/>
        <v>13</v>
      </c>
      <c r="AC132" s="13" t="str">
        <f t="shared" si="13"/>
        <v>San Benito</v>
      </c>
      <c r="AD132" s="37">
        <f t="shared" si="14"/>
        <v>0.72577428023409074</v>
      </c>
      <c r="AE132" s="14">
        <v>7</v>
      </c>
    </row>
    <row r="133" spans="1:31">
      <c r="A133" s="31" t="s">
        <v>138</v>
      </c>
      <c r="B133" s="37">
        <v>0.67317691312255723</v>
      </c>
      <c r="J133" s="13">
        <f t="shared" si="9"/>
        <v>7</v>
      </c>
      <c r="K133" s="13" t="str">
        <f t="shared" si="10"/>
        <v>Mono</v>
      </c>
      <c r="L133" s="37">
        <f t="shared" si="11"/>
        <v>0.67136044350635937</v>
      </c>
      <c r="S133" s="31" t="s">
        <v>138</v>
      </c>
      <c r="T133" s="37">
        <v>0.67317691312255723</v>
      </c>
      <c r="AB133" s="13">
        <f t="shared" si="12"/>
        <v>8</v>
      </c>
      <c r="AC133" s="13" t="str">
        <f t="shared" si="13"/>
        <v>Modoc</v>
      </c>
      <c r="AD133" s="37">
        <f t="shared" si="14"/>
        <v>0.67317691312255723</v>
      </c>
      <c r="AE133" s="14">
        <v>8</v>
      </c>
    </row>
    <row r="134" spans="1:31">
      <c r="A134" s="31" t="s">
        <v>139</v>
      </c>
      <c r="B134" s="37">
        <v>0.67136044350635937</v>
      </c>
      <c r="J134" s="13">
        <f t="shared" si="9"/>
        <v>9</v>
      </c>
      <c r="K134" s="13" t="str">
        <f t="shared" si="10"/>
        <v>Tehama</v>
      </c>
      <c r="L134" s="37">
        <f t="shared" si="11"/>
        <v>0.66257521702406119</v>
      </c>
      <c r="S134" s="31" t="s">
        <v>139</v>
      </c>
      <c r="T134" s="37">
        <v>0.67136044350635937</v>
      </c>
      <c r="AB134" s="13">
        <f t="shared" si="12"/>
        <v>7</v>
      </c>
      <c r="AC134" s="13" t="str">
        <f t="shared" si="13"/>
        <v>Mono</v>
      </c>
      <c r="AD134" s="37">
        <f t="shared" si="14"/>
        <v>0.67136044350635937</v>
      </c>
      <c r="AE134" s="14">
        <v>9</v>
      </c>
    </row>
    <row r="135" spans="1:31">
      <c r="A135" s="31" t="s">
        <v>165</v>
      </c>
      <c r="B135" s="37">
        <v>0.66257521702406119</v>
      </c>
      <c r="J135" s="13">
        <f t="shared" si="9"/>
        <v>9</v>
      </c>
      <c r="K135" s="13" t="str">
        <f t="shared" si="10"/>
        <v>Alpine</v>
      </c>
      <c r="L135" s="37">
        <f t="shared" si="11"/>
        <v>0.66202868286556282</v>
      </c>
      <c r="S135" s="31" t="s">
        <v>165</v>
      </c>
      <c r="T135" s="37">
        <v>0.66257521702406119</v>
      </c>
      <c r="AB135" s="13">
        <f t="shared" si="12"/>
        <v>9</v>
      </c>
      <c r="AC135" s="13" t="str">
        <f t="shared" si="13"/>
        <v>Tehama</v>
      </c>
      <c r="AD135" s="37">
        <f t="shared" si="14"/>
        <v>0.66257521702406119</v>
      </c>
      <c r="AE135" s="14">
        <v>10</v>
      </c>
    </row>
    <row r="136" spans="1:31">
      <c r="A136" s="31" t="s">
        <v>174</v>
      </c>
      <c r="B136" s="37">
        <v>0.66202868286556282</v>
      </c>
      <c r="J136" s="13">
        <f t="shared" si="9"/>
        <v>11</v>
      </c>
      <c r="K136" s="13" t="str">
        <f t="shared" si="10"/>
        <v>Siskiyou</v>
      </c>
      <c r="L136" s="37">
        <f t="shared" si="11"/>
        <v>0.6374779888999258</v>
      </c>
      <c r="S136" s="31" t="s">
        <v>174</v>
      </c>
      <c r="T136" s="37">
        <v>0.66202868286556282</v>
      </c>
      <c r="AB136" s="13">
        <f t="shared" si="12"/>
        <v>9</v>
      </c>
      <c r="AC136" s="13" t="str">
        <f t="shared" si="13"/>
        <v>Alpine</v>
      </c>
      <c r="AD136" s="37">
        <f t="shared" si="14"/>
        <v>0.66202868286556282</v>
      </c>
      <c r="AE136" s="14">
        <v>11</v>
      </c>
    </row>
    <row r="137" spans="1:31">
      <c r="A137" s="31" t="s">
        <v>160</v>
      </c>
      <c r="B137" s="37">
        <v>0.6374779888999258</v>
      </c>
      <c r="J137" s="13">
        <f t="shared" si="9"/>
        <v>11</v>
      </c>
      <c r="K137" s="13" t="str">
        <f t="shared" si="10"/>
        <v>Mariposa</v>
      </c>
      <c r="L137" s="37">
        <f t="shared" si="11"/>
        <v>0.63395687671125978</v>
      </c>
      <c r="S137" s="31" t="s">
        <v>160</v>
      </c>
      <c r="T137" s="37">
        <v>0.6374779888999258</v>
      </c>
      <c r="AB137" s="13">
        <f t="shared" si="12"/>
        <v>11</v>
      </c>
      <c r="AC137" s="13" t="str">
        <f t="shared" si="13"/>
        <v>Siskiyou</v>
      </c>
      <c r="AD137" s="37">
        <f t="shared" si="14"/>
        <v>0.6374779888999258</v>
      </c>
      <c r="AE137" s="14">
        <v>12</v>
      </c>
    </row>
    <row r="138" spans="1:31">
      <c r="A138" s="31" t="s">
        <v>135</v>
      </c>
      <c r="B138" s="37">
        <v>0.63395687671125978</v>
      </c>
      <c r="J138" s="13">
        <f t="shared" si="9"/>
        <v>9</v>
      </c>
      <c r="K138" s="13" t="str">
        <f t="shared" si="10"/>
        <v>Sierra</v>
      </c>
      <c r="L138" s="37">
        <f t="shared" si="11"/>
        <v>0.63037509363759825</v>
      </c>
      <c r="S138" s="31" t="s">
        <v>135</v>
      </c>
      <c r="T138" s="37">
        <v>0.63395687671125978</v>
      </c>
      <c r="AB138" s="13">
        <f t="shared" si="12"/>
        <v>11</v>
      </c>
      <c r="AC138" s="13" t="str">
        <f t="shared" si="13"/>
        <v>Mariposa</v>
      </c>
      <c r="AD138" s="37">
        <f t="shared" si="14"/>
        <v>0.63395687671125978</v>
      </c>
      <c r="AE138" s="14">
        <v>13</v>
      </c>
    </row>
    <row r="139" spans="1:31">
      <c r="A139" s="31" t="s">
        <v>159</v>
      </c>
      <c r="B139" s="37">
        <v>0.63037509363759825</v>
      </c>
      <c r="J139" s="13">
        <f t="shared" si="9"/>
        <v>8</v>
      </c>
      <c r="K139" s="13" t="str">
        <f t="shared" si="10"/>
        <v>Glenn</v>
      </c>
      <c r="L139" s="37">
        <f t="shared" si="11"/>
        <v>0.62930299485295238</v>
      </c>
      <c r="S139" s="31" t="s">
        <v>159</v>
      </c>
      <c r="T139" s="37">
        <v>0.63037509363759825</v>
      </c>
      <c r="AB139" s="13">
        <f t="shared" si="12"/>
        <v>9</v>
      </c>
      <c r="AC139" s="13" t="str">
        <f t="shared" si="13"/>
        <v>Sierra</v>
      </c>
      <c r="AD139" s="37">
        <f t="shared" si="14"/>
        <v>0.63037509363759825</v>
      </c>
      <c r="AE139" s="14">
        <v>14</v>
      </c>
    </row>
    <row r="140" spans="1:31">
      <c r="A140" s="31" t="s">
        <v>124</v>
      </c>
      <c r="B140" s="37">
        <v>0.62930299485295238</v>
      </c>
      <c r="J140" s="13">
        <f t="shared" si="9"/>
        <v>11</v>
      </c>
      <c r="K140" s="13" t="str">
        <f t="shared" si="10"/>
        <v>Tuolumne</v>
      </c>
      <c r="L140" s="37">
        <f t="shared" si="11"/>
        <v>0.61382734172807729</v>
      </c>
      <c r="S140" s="31" t="s">
        <v>124</v>
      </c>
      <c r="T140" s="37">
        <v>0.62930299485295238</v>
      </c>
      <c r="AB140" s="13">
        <f t="shared" si="12"/>
        <v>8</v>
      </c>
      <c r="AC140" s="13" t="str">
        <f t="shared" si="13"/>
        <v>Glenn</v>
      </c>
      <c r="AD140" s="37">
        <f t="shared" si="14"/>
        <v>0.62930299485295238</v>
      </c>
      <c r="AE140" s="14">
        <v>15</v>
      </c>
    </row>
    <row r="141" spans="1:31">
      <c r="A141" s="31" t="s">
        <v>168</v>
      </c>
      <c r="B141" s="37">
        <v>0.61382734172807729</v>
      </c>
      <c r="J141" s="13">
        <f t="shared" si="9"/>
        <v>10</v>
      </c>
      <c r="K141" s="13" t="str">
        <f t="shared" si="10"/>
        <v>Trinity</v>
      </c>
      <c r="L141" s="37">
        <f t="shared" si="11"/>
        <v>0.5510194894712902</v>
      </c>
      <c r="S141" s="31" t="s">
        <v>168</v>
      </c>
      <c r="T141" s="37">
        <v>0.61382734172807729</v>
      </c>
      <c r="AB141" s="13">
        <f t="shared" si="12"/>
        <v>11</v>
      </c>
      <c r="AC141" s="13" t="str">
        <f t="shared" si="13"/>
        <v>Tuolumne</v>
      </c>
      <c r="AD141" s="37">
        <f t="shared" si="14"/>
        <v>0.61382734172807729</v>
      </c>
      <c r="AE141" s="14">
        <v>16</v>
      </c>
    </row>
    <row r="142" spans="1:31">
      <c r="A142" s="31" t="s">
        <v>166</v>
      </c>
      <c r="B142" s="37">
        <v>0.5510194894712902</v>
      </c>
      <c r="J142" s="13">
        <f t="shared" si="9"/>
        <v>9</v>
      </c>
      <c r="K142" s="13" t="str">
        <f t="shared" si="10"/>
        <v>Colusa</v>
      </c>
      <c r="L142" s="37">
        <f t="shared" si="11"/>
        <v>0.41331202391880584</v>
      </c>
      <c r="S142" s="31" t="s">
        <v>166</v>
      </c>
      <c r="T142" s="37">
        <v>0.5510194894712902</v>
      </c>
      <c r="AB142" s="13">
        <f t="shared" si="12"/>
        <v>10</v>
      </c>
      <c r="AC142" s="13" t="str">
        <f t="shared" si="13"/>
        <v>Trinity</v>
      </c>
      <c r="AD142" s="37">
        <f t="shared" si="14"/>
        <v>0.5510194894712902</v>
      </c>
      <c r="AE142" s="14">
        <v>17</v>
      </c>
    </row>
    <row r="143" spans="1:31">
      <c r="A143" s="31" t="s">
        <v>178</v>
      </c>
      <c r="B143" s="37">
        <v>0.41331202391880584</v>
      </c>
      <c r="S143" s="31" t="s">
        <v>142</v>
      </c>
      <c r="T143" s="37">
        <v>0.48699999999999999</v>
      </c>
      <c r="AB143" s="13">
        <f t="shared" si="12"/>
        <v>9</v>
      </c>
      <c r="AC143" s="13" t="str">
        <f t="shared" si="13"/>
        <v>Nevada</v>
      </c>
      <c r="AD143" s="37">
        <f t="shared" si="14"/>
        <v>0.48699999999999999</v>
      </c>
      <c r="AE143" s="14">
        <v>18</v>
      </c>
    </row>
    <row r="144" spans="1:31">
      <c r="S144" s="31" t="s">
        <v>141</v>
      </c>
      <c r="T144" s="37">
        <v>0.432</v>
      </c>
    </row>
    <row r="145" spans="1:20">
      <c r="S145" s="31" t="s">
        <v>178</v>
      </c>
      <c r="T145" s="37">
        <v>0.41331202391880584</v>
      </c>
    </row>
    <row r="156" spans="1:20">
      <c r="A156" t="str">
        <f>"Program Reach Index, 5-Year Estimate Counties, "&amp;A173&amp;" - "&amp;A174</f>
        <v>Program Reach Index, 5-Year Estimate Counties, 2012 - 2016</v>
      </c>
    </row>
    <row r="157" spans="1:20">
      <c r="A157" s="30" t="s">
        <v>192</v>
      </c>
      <c r="B157" s="87" t="s">
        <v>194</v>
      </c>
    </row>
    <row r="158" spans="1:20">
      <c r="A158" s="30" t="s">
        <v>90</v>
      </c>
      <c r="B158" s="87" t="s">
        <v>203</v>
      </c>
    </row>
    <row r="160" spans="1:20">
      <c r="A160" s="30" t="s">
        <v>202</v>
      </c>
      <c r="B160" s="30" t="s">
        <v>85</v>
      </c>
    </row>
    <row r="161" spans="1:4">
      <c r="A161" s="30" t="s">
        <v>84</v>
      </c>
      <c r="B161" s="87" t="s">
        <v>131</v>
      </c>
      <c r="C161" s="87" t="s">
        <v>135</v>
      </c>
      <c r="D161" s="87" t="s">
        <v>138</v>
      </c>
    </row>
    <row r="162" spans="1:4">
      <c r="A162" s="31" t="s">
        <v>246</v>
      </c>
      <c r="B162" s="37">
        <v>0.82849757067377616</v>
      </c>
      <c r="C162" s="37">
        <v>0.63395687671125978</v>
      </c>
      <c r="D162" s="37">
        <v>0.67317691312255723</v>
      </c>
    </row>
    <row r="173" spans="1:4">
      <c r="A173" s="13" t="str">
        <f>LEFT(A162,4)</f>
        <v>2012</v>
      </c>
    </row>
    <row r="174" spans="1:4">
      <c r="A174" s="13" t="str">
        <f>IF(A163=0,RIGHT(A162,4),RIGHT(A163,4))</f>
        <v>2016</v>
      </c>
    </row>
  </sheetData>
  <pageMargins left="0.7" right="0.7" top="0.75" bottom="0.75" header="0.3" footer="0.3"/>
  <pageSetup orientation="portrait" verticalDpi="1200" r:id="rId7"/>
  <drawing r:id="rId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E79122F-2F28-413E-AC53-62A05189709D}">
  <ds:schemaRefs>
    <ds:schemaRef ds:uri="http://purl.org/dc/elements/1.1/"/>
    <ds:schemaRef ds:uri="http://schemas.microsoft.com/office/2006/metadata/properties"/>
    <ds:schemaRef ds:uri="http://schemas.openxmlformats.org/package/2006/metadata/core-properties"/>
    <ds:schemaRef ds:uri="http://schemas.microsoft.com/office/infopath/2007/PartnerControls"/>
    <ds:schemaRef ds:uri="http://purl.org/dc/terms/"/>
    <ds:schemaRef ds:uri="http://schemas.microsoft.com/office/2006/documentManagement/types"/>
    <ds:schemaRef ds:uri="9591c96b-b330-4d03-ae3c-f84da89bedce"/>
    <ds:schemaRef ds:uri="http://www.w3.org/XML/1998/namespace"/>
    <ds:schemaRef ds:uri="http://purl.org/dc/dcmitype/"/>
  </ds:schemaRefs>
</ds:datastoreItem>
</file>

<file path=customXml/itemProps3.xml><?xml version="1.0" encoding="utf-8"?>
<ds:datastoreItem xmlns:ds="http://schemas.openxmlformats.org/officeDocument/2006/customXml" ds:itemID="{8956FDA8-7C45-4158-9626-AAC1867B06D5}">
  <ds:schemaRefs>
    <ds:schemaRef ds:uri="http://schemas.microsoft.com/DataMashup"/>
  </ds:schemaRefs>
</ds:datastoreItem>
</file>

<file path=customXml/itemProps4.xml><?xml version="1.0" encoding="utf-8"?>
<ds:datastoreItem xmlns:ds="http://schemas.openxmlformats.org/officeDocument/2006/customXml" ds:itemID="{DDD27B27-BB89-4D7F-ACC9-C6E441EAF8C4}">
  <ds:schemaRefs>
    <ds:schemaRef ds:uri="http://schemas.microsoft.com/sharepoint/v3/contenttype/forms"/>
  </ds:schemaRefs>
</ds:datastoreItem>
</file>

<file path=customXml/itemProps5.xml><?xml version="1.0" encoding="utf-8"?>
<ds:datastoreItem xmlns:ds="http://schemas.openxmlformats.org/officeDocument/2006/customXml" ds:itemID="{2FB14169-B2A5-4E1A-BBC2-379BA62FE625}">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7</vt:i4>
      </vt:variant>
    </vt:vector>
  </HeadingPairs>
  <TitlesOfParts>
    <vt:vector size="50" baseType="lpstr">
      <vt:lpstr>Updates Log</vt:lpstr>
      <vt:lpstr>Main_Menu</vt:lpstr>
      <vt:lpstr>Geomap_Selection_Menu</vt:lpstr>
      <vt:lpstr>Trends_Fed_CFAP</vt:lpstr>
      <vt:lpstr>Trends_Caseload_HHs_Annual</vt:lpstr>
      <vt:lpstr>Trends_Caseload_HHs_Mthly</vt:lpstr>
      <vt:lpstr>Trends_Caseload_Persons_Annual</vt:lpstr>
      <vt:lpstr>Trends_Caseload_Persons_Mthly</vt:lpstr>
      <vt:lpstr>Trends_Apps_Recd_Monthly</vt:lpstr>
      <vt:lpstr>Pivot_Apps_Recd_Monthly</vt:lpstr>
      <vt:lpstr>Trends_PRI</vt:lpstr>
      <vt:lpstr>Trends_PRI_tornado</vt:lpstr>
      <vt:lpstr>Trends_PRI_Raw_Values</vt:lpstr>
      <vt:lpstr>Trends_Churn_Reapps</vt:lpstr>
      <vt:lpstr>Trends_Churn_Recerts</vt:lpstr>
      <vt:lpstr>Trends_ExpService</vt:lpstr>
      <vt:lpstr>Trends_Month_ErrorRate</vt:lpstr>
      <vt:lpstr>Trends_NegErrorRt</vt:lpstr>
      <vt:lpstr>Trends_Month_Timeliness</vt:lpstr>
      <vt:lpstr>Trends_Annual_Demo_Gen_Pop</vt:lpstr>
      <vt:lpstr>Trends_Annual_Demo_CF</vt:lpstr>
      <vt:lpstr>Trends_Annual_CF_Eligib_Estim</vt:lpstr>
      <vt:lpstr>Pivot_WIC</vt:lpstr>
      <vt:lpstr>Trends_WIC</vt:lpstr>
      <vt:lpstr>Trends_CO</vt:lpstr>
      <vt:lpstr>Every_Mth</vt:lpstr>
      <vt:lpstr>Pivot_ChildOnlyMonthly</vt:lpstr>
      <vt:lpstr>ErrorRateRawSource</vt:lpstr>
      <vt:lpstr>Quarterly</vt:lpstr>
      <vt:lpstr>Annual</vt:lpstr>
      <vt:lpstr>Pivot_HHs_Mth</vt:lpstr>
      <vt:lpstr>Pivot_HH_Annual</vt:lpstr>
      <vt:lpstr>Pivot_Persons_Mth</vt:lpstr>
      <vt:lpstr>Pivot_Person_Unemp_Annual</vt:lpstr>
      <vt:lpstr>Pivot_Timeliness_Mthly</vt:lpstr>
      <vt:lpstr>Pivot_ES</vt:lpstr>
      <vt:lpstr>Pivot_Demogr_CF</vt:lpstr>
      <vt:lpstr>Pivot_Churn</vt:lpstr>
      <vt:lpstr>Pivot_Demo_Gen_Pop</vt:lpstr>
      <vt:lpstr>PRI_Raw</vt:lpstr>
      <vt:lpstr>Pivot_NegErrorRt</vt:lpstr>
      <vt:lpstr>PRI Tornado for pdf</vt:lpstr>
      <vt:lpstr>Pivot_PRI</vt:lpstr>
      <vt:lpstr>'PRI Tornado for pdf'!Print_Area</vt:lpstr>
      <vt:lpstr>Trends_Annual_CF_Eligib_Estim!Print_Area</vt:lpstr>
      <vt:lpstr>Trends_Annual_Demo_Gen_Pop!Print_Area</vt:lpstr>
      <vt:lpstr>Trends_Caseload_HHs_Mthly!Print_Area</vt:lpstr>
      <vt:lpstr>Trends_Fed_CFAP!Print_Area</vt:lpstr>
      <vt:lpstr>Trends_PRI!Print_Area</vt:lpstr>
      <vt:lpstr>Trends_PRI_tornado!Print_Area</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 D.</dc:creator>
  <cp:lastModifiedBy>Delaney, Patrick@DSS</cp:lastModifiedBy>
  <cp:lastPrinted>2018-07-20T22:19:43Z</cp:lastPrinted>
  <dcterms:created xsi:type="dcterms:W3CDTF">2016-10-14T16:17:31Z</dcterms:created>
  <dcterms:modified xsi:type="dcterms:W3CDTF">2018-12-10T21:49:24Z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